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slicerCaches/slicerCache11.xml" ContentType="application/vnd.ms-excel.slicerCache+xml"/>
  <Override PartName="/xl/slicerCaches/slicerCache12.xml" ContentType="application/vnd.ms-excel.slicerCache+xml"/>
  <Override PartName="/xl/slicerCaches/slicerCache13.xml" ContentType="application/vnd.ms-excel.slicerCache+xml"/>
  <Override PartName="/xl/slicerCaches/slicerCache14.xml" ContentType="application/vnd.ms-excel.slicerCache+xml"/>
  <Override PartName="/xl/slicerCaches/slicerCache15.xml" ContentType="application/vnd.ms-excel.slicerCache+xml"/>
  <Override PartName="/xl/slicerCaches/slicerCache16.xml" ContentType="application/vnd.ms-excel.slicerCache+xml"/>
  <Override PartName="/xl/slicerCaches/slicerCache17.xml" ContentType="application/vnd.ms-excel.slicerCache+xml"/>
  <Override PartName="/xl/slicerCaches/slicerCache18.xml" ContentType="application/vnd.ms-excel.slicerCache+xml"/>
  <Override PartName="/xl/slicerCaches/slicerCache19.xml" ContentType="application/vnd.ms-excel.slicerCache+xml"/>
  <Override PartName="/xl/slicerCaches/slicerCache20.xml" ContentType="application/vnd.ms-excel.slicerCache+xml"/>
  <Override PartName="/xl/slicerCaches/slicerCache21.xml" ContentType="application/vnd.ms-excel.slicerCache+xml"/>
  <Override PartName="/xl/slicerCaches/slicerCache22.xml" ContentType="application/vnd.ms-excel.slicerCache+xml"/>
  <Override PartName="/xl/slicerCaches/slicerCache23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imelineCaches/timelineCache3.xml" ContentType="application/vnd.ms-excel.timelineCache+xml"/>
  <Override PartName="/xl/timelineCaches/timelineCache4.xml" ContentType="application/vnd.ms-excel.timelineCache+xml"/>
  <Override PartName="/xl/timelineCaches/timelineCache5.xml" ContentType="application/vnd.ms-excel.timelineCache+xml"/>
  <Override PartName="/xl/timelineCaches/timelineCache6.xml" ContentType="application/vnd.ms-excel.timelineCache+xml"/>
  <Override PartName="/xl/timelineCaches/timelineCache7.xml" ContentType="application/vnd.ms-excel.timelineCache+xml"/>
  <Override PartName="/xl/timelineCaches/timelineCache8.xml" ContentType="application/vnd.ms-excel.timelineCache+xml"/>
  <Override PartName="/xl/timelineCaches/timelineCache9.xml" ContentType="application/vnd.ms-excel.timelineCache+xml"/>
  <Override PartName="/xl/timelineCaches/timelineCache10.xml" ContentType="application/vnd.ms-excel.timelineCache+xml"/>
  <Override PartName="/xl/timelineCaches/timelineCache11.xml" ContentType="application/vnd.ms-excel.timelineCache+xml"/>
  <Override PartName="/xl/timelineCaches/timelineCache1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timelines/timeline2.xml" ContentType="application/vnd.ms-excel.timelin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imelines/timeline3.xml" ContentType="application/vnd.ms-excel.timeline+xml"/>
  <Override PartName="/xl/pivotTables/pivotTable8.xml" ContentType="application/vnd.openxmlformats-officedocument.spreadsheetml.pivot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timelines/timeline4.xml" ContentType="application/vnd.ms-excel.timeline+xml"/>
  <Override PartName="/xl/pivotTables/pivotTable10.xml" ContentType="application/vnd.openxmlformats-officedocument.spreadsheetml.pivotTable+xml"/>
  <Override PartName="/xl/drawings/drawing5.xml" ContentType="application/vnd.openxmlformats-officedocument.drawing+xml"/>
  <Override PartName="/xl/slicers/slicer2.xml" ContentType="application/vnd.ms-excel.slicer+xml"/>
  <Override PartName="/xl/timelines/timeline5.xml" ContentType="application/vnd.ms-excel.timeline+xml"/>
  <Override PartName="/xl/tables/table3.xml" ContentType="application/vnd.openxmlformats-officedocument.spreadsheetml.table+xml"/>
  <Override PartName="/xl/pivotTables/pivotTable11.xml" ContentType="application/vnd.openxmlformats-officedocument.spreadsheetml.pivotTable+xml"/>
  <Override PartName="/xl/drawings/drawing6.xml" ContentType="application/vnd.openxmlformats-officedocument.drawing+xml"/>
  <Override PartName="/xl/slicers/slicer3.xml" ContentType="application/vnd.ms-excel.slicer+xml"/>
  <Override PartName="/xl/timelines/timeline6.xml" ContentType="application/vnd.ms-excel.timelin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2.xml" ContentType="application/vnd.openxmlformats-officedocument.spreadsheetml.pivotTable+xml"/>
  <Override PartName="/xl/drawings/drawing7.xml" ContentType="application/vnd.openxmlformats-officedocument.drawing+xml"/>
  <Override PartName="/xl/slicers/slicer4.xml" ContentType="application/vnd.ms-excel.slicer+xml"/>
  <Override PartName="/xl/timelines/timeline7.xml" ContentType="application/vnd.ms-excel.timeline+xml"/>
  <Override PartName="/xl/pivotTables/pivotTable13.xml" ContentType="application/vnd.openxmlformats-officedocument.spreadsheetml.pivotTable+xml"/>
  <Override PartName="/xl/drawings/drawing8.xml" ContentType="application/vnd.openxmlformats-officedocument.drawing+xml"/>
  <Override PartName="/xl/slicers/slicer5.xml" ContentType="application/vnd.ms-excel.slicer+xml"/>
  <Override PartName="/xl/timelines/timeline8.xml" ContentType="application/vnd.ms-excel.timeline+xml"/>
  <Override PartName="/xl/pivotTables/pivotTable14.xml" ContentType="application/vnd.openxmlformats-officedocument.spreadsheetml.pivotTable+xml"/>
  <Override PartName="/xl/drawings/drawing9.xml" ContentType="application/vnd.openxmlformats-officedocument.drawing+xml"/>
  <Override PartName="/xl/slicers/slicer6.xml" ContentType="application/vnd.ms-excel.slicer+xml"/>
  <Override PartName="/xl/timelines/timeline9.xml" ContentType="application/vnd.ms-excel.timeline+xml"/>
  <Override PartName="/xl/pivotTables/pivotTable15.xml" ContentType="application/vnd.openxmlformats-officedocument.spreadsheetml.pivotTable+xml"/>
  <Override PartName="/xl/drawings/drawing10.xml" ContentType="application/vnd.openxmlformats-officedocument.drawing+xml"/>
  <Override PartName="/xl/slicers/slicer7.xml" ContentType="application/vnd.ms-excel.slicer+xml"/>
  <Override PartName="/xl/timelines/timeline10.xml" ContentType="application/vnd.ms-excel.timeline+xml"/>
  <Override PartName="/xl/pivotTables/pivotTable16.xml" ContentType="application/vnd.openxmlformats-officedocument.spreadsheetml.pivotTable+xml"/>
  <Override PartName="/xl/drawings/drawing11.xml" ContentType="application/vnd.openxmlformats-officedocument.drawing+xml"/>
  <Override PartName="/xl/slicers/slicer8.xml" ContentType="application/vnd.ms-excel.slicer+xml"/>
  <Override PartName="/xl/timelines/timeline11.xml" ContentType="application/vnd.ms-excel.timeline+xml"/>
  <Override PartName="/xl/pivotTables/pivotTable17.xml" ContentType="application/vnd.openxmlformats-officedocument.spreadsheetml.pivotTable+xml"/>
  <Override PartName="/xl/drawings/drawing12.xml" ContentType="application/vnd.openxmlformats-officedocument.drawing+xml"/>
  <Override PartName="/xl/slicers/slicer9.xml" ContentType="application/vnd.ms-excel.slicer+xml"/>
  <Override PartName="/xl/timelines/timeline12.xml" ContentType="application/vnd.ms-excel.timelin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lorian\suivi_livraisons\"/>
    </mc:Choice>
  </mc:AlternateContent>
  <xr:revisionPtr revIDLastSave="0" documentId="13_ncr:1_{3FD842B1-64AA-4464-8B78-F45A9B4CCABD}" xr6:coauthVersionLast="47" xr6:coauthVersionMax="47" xr10:uidLastSave="{00000000-0000-0000-0000-000000000000}"/>
  <bookViews>
    <workbookView xWindow="-120" yWindow="-120" windowWidth="24240" windowHeight="13140" tabRatio="940" firstSheet="1" activeTab="7" xr2:uid="{00000000-000D-0000-FFFF-FFFF00000000}"/>
  </bookViews>
  <sheets>
    <sheet name="Suppression CD" sheetId="105" r:id="rId1"/>
    <sheet name="Base Vendeurs" sheetId="91" r:id="rId2"/>
    <sheet name="Base Sites" sheetId="92" r:id="rId3"/>
    <sheet name="Marges_Marques N 5" sheetId="98" state="hidden" r:id="rId4"/>
    <sheet name="Marges_Vendeurs N 7" sheetId="97" state="hidden" r:id="rId5"/>
    <sheet name="Marges_Sites N 6" sheetId="88" state="hidden" r:id="rId6"/>
    <sheet name="Marges VN recalculées" sheetId="93" state="hidden" r:id="rId7"/>
    <sheet name="Marges VN" sheetId="1" r:id="rId8"/>
    <sheet name="VérifCARBASE" sheetId="101" r:id="rId9"/>
    <sheet name="CLE REPARTITION CELL ENT" sheetId="120" r:id="rId10"/>
    <sheet name="Détails1" sheetId="123" r:id="rId11"/>
    <sheet name="CALCUL RETRO COM" sheetId="58" r:id="rId12"/>
    <sheet name="Détails2" sheetId="124" r:id="rId13"/>
    <sheet name="Détails3" sheetId="125" r:id="rId14"/>
    <sheet name="Marges_VN_Modèles" sheetId="110" r:id="rId15"/>
    <sheet name="Marges_VN_Modèles_unitaire" sheetId="121" r:id="rId16"/>
    <sheet name="Marges_VN_Modèles_unitaire CD" sheetId="122" r:id="rId17"/>
    <sheet name="Marges_VN_Modèles_Equipes" sheetId="104" r:id="rId18"/>
    <sheet name="Marges_VN_Equipes" sheetId="109" r:id="rId19"/>
    <sheet name="Marges_VN_Vendeurs" sheetId="111" r:id="rId20"/>
  </sheets>
  <definedNames>
    <definedName name="_xlnm._FilterDatabase" localSheetId="1" hidden="1">'Base Vendeurs'!$A$1:$B$217</definedName>
    <definedName name="_xlnm._FilterDatabase" localSheetId="11" hidden="1">'CALCUL RETRO COM'!$A$1:$G$1</definedName>
    <definedName name="_xlnm._FilterDatabase" localSheetId="7" hidden="1">'Marges VN'!$A$1:$AW$2531</definedName>
    <definedName name="basevendeurs" localSheetId="2">#REF!</definedName>
    <definedName name="basevendeurs" localSheetId="11">#REF!</definedName>
    <definedName name="basevendeurs" localSheetId="3">#REF!</definedName>
    <definedName name="basevendeurs" localSheetId="5">#REF!</definedName>
    <definedName name="basevendeurs" localSheetId="4">#REF!</definedName>
    <definedName name="basevendeurs" localSheetId="18">#REF!</definedName>
    <definedName name="basevendeurs" localSheetId="14">#REF!</definedName>
    <definedName name="basevendeurs" localSheetId="17">#REF!</definedName>
    <definedName name="basevendeurs" localSheetId="15">#REF!</definedName>
    <definedName name="basevendeurs" localSheetId="16">#REF!</definedName>
    <definedName name="basevendeurs" localSheetId="19">#REF!</definedName>
    <definedName name="basevendeurs">#REF!</definedName>
    <definedName name="CD" localSheetId="2">#REF!</definedName>
    <definedName name="CD" localSheetId="11">#REF!</definedName>
    <definedName name="CD" localSheetId="3">#REF!</definedName>
    <definedName name="CD" localSheetId="5">#REF!</definedName>
    <definedName name="CD" localSheetId="4">#REF!</definedName>
    <definedName name="CD" localSheetId="18">#REF!</definedName>
    <definedName name="CD" localSheetId="14">#REF!</definedName>
    <definedName name="CD" localSheetId="17">#REF!</definedName>
    <definedName name="CD" localSheetId="15">#REF!</definedName>
    <definedName name="CD" localSheetId="16">#REF!</definedName>
    <definedName name="CD" localSheetId="19">#REF!</definedName>
    <definedName name="CD">#REF!</definedName>
    <definedName name="ChronologieNative_Date_de_Facturation">#N/A</definedName>
    <definedName name="ChronologieNative_Date_de_Facturation1">#N/A</definedName>
    <definedName name="ChronologieNative_Date_de_Facturation12">#N/A</definedName>
    <definedName name="ChronologieNative_Date_de_Facturation121">#N/A</definedName>
    <definedName name="ChronologieNative_Date_de_Facturation1211">#N/A</definedName>
    <definedName name="ChronologieNative_Date_de_Facturation1221">#N/A</definedName>
    <definedName name="ChronologieNative_Date_de_Facturation12211">#N/A</definedName>
    <definedName name="ChronologieNative_Date_de_Facturation122111">#N/A</definedName>
    <definedName name="ChronologieNative_Date_de_Facturation12212">#N/A</definedName>
    <definedName name="ChronologieNative_Date_de_Facturation122121">#N/A</definedName>
    <definedName name="ChronologieNative_Date_de_Facturation1221211">#N/A</definedName>
    <definedName name="ChronologieNative_Date_de_Facturation2">#N/A</definedName>
    <definedName name="_xlnm.Print_Titles" localSheetId="11">'CALCUL RETRO COM'!$1:$8</definedName>
    <definedName name="_xlnm.Print_Titles" localSheetId="3">'Marges_Marques N 5'!$1:$4</definedName>
    <definedName name="_xlnm.Print_Titles" localSheetId="5">'Marges_Sites N 6'!$1:$4</definedName>
    <definedName name="_xlnm.Print_Titles" localSheetId="4">'Marges_Vendeurs N 7'!$1:$4</definedName>
    <definedName name="_xlnm.Print_Titles" localSheetId="18">Marges_VN_Equipes!$1:$4</definedName>
    <definedName name="_xlnm.Print_Titles" localSheetId="14">Marges_VN_Modèles!$1:$4</definedName>
    <definedName name="_xlnm.Print_Titles" localSheetId="17">Marges_VN_Modèles_Equipes!$1:$8</definedName>
    <definedName name="_xlnm.Print_Titles" localSheetId="15">Marges_VN_Modèles_unitaire!$1:$4</definedName>
    <definedName name="_xlnm.Print_Titles" localSheetId="16">'Marges_VN_Modèles_unitaire CD'!$1:$4</definedName>
    <definedName name="_xlnm.Print_Titles" localSheetId="19">Marges_VN_Vendeurs!$1:$4</definedName>
    <definedName name="LSPBL" localSheetId="2">#REF!</definedName>
    <definedName name="LSPBL" localSheetId="11">#REF!</definedName>
    <definedName name="LSPBL" localSheetId="3">#REF!</definedName>
    <definedName name="LSPBL" localSheetId="5">#REF!</definedName>
    <definedName name="LSPBL" localSheetId="4">#REF!</definedName>
    <definedName name="LSPBL" localSheetId="18">#REF!</definedName>
    <definedName name="LSPBL" localSheetId="14">#REF!</definedName>
    <definedName name="LSPBL" localSheetId="17">#REF!</definedName>
    <definedName name="LSPBL" localSheetId="15">#REF!</definedName>
    <definedName name="LSPBL" localSheetId="16">#REF!</definedName>
    <definedName name="LSPBL" localSheetId="19">#REF!</definedName>
    <definedName name="LSPBL">#REF!</definedName>
    <definedName name="nbredemois">#REF!</definedName>
    <definedName name="Segment_Equipe">#N/A</definedName>
    <definedName name="Segment_Equipe1">#N/A</definedName>
    <definedName name="Segment_Etat">#N/A</definedName>
    <definedName name="Segment_Etat1">#N/A</definedName>
    <definedName name="Segment_Etat11">#N/A</definedName>
    <definedName name="Segment_Etat111">#N/A</definedName>
    <definedName name="Segment_Etat12">#N/A</definedName>
    <definedName name="Segment_Etat121">#N/A</definedName>
    <definedName name="Segment_Etat1211">#N/A</definedName>
    <definedName name="Segment_Marge_négative">#N/A</definedName>
    <definedName name="Segment_Marge_nette">#N/A</definedName>
    <definedName name="Segment_Marque">#N/A</definedName>
    <definedName name="Segment_Marque1">#N/A</definedName>
    <definedName name="Segment_Modèle_livré1">#N/A</definedName>
    <definedName name="Segment_Modèle_livré3">#N/A</definedName>
    <definedName name="Segment_Modèle_livré31">#N/A</definedName>
    <definedName name="Segment_Modèle_livré311">#N/A</definedName>
    <definedName name="Segment_Modèle_livré32">#N/A</definedName>
    <definedName name="Segment_Modèle_livré321">#N/A</definedName>
    <definedName name="Segment_Modèle_livré3211">#N/A</definedName>
    <definedName name="Segment_Site">#N/A</definedName>
    <definedName name="Segment_Vendeur">#N/A</definedName>
    <definedName name="Segment_Vendeur1">#N/A</definedName>
    <definedName name="VOLine_Export" localSheetId="2">#REF!</definedName>
    <definedName name="VOLine_Export" localSheetId="11">#REF!</definedName>
    <definedName name="VOLine_Export" localSheetId="3">#REF!</definedName>
    <definedName name="VOLine_Export" localSheetId="5">#REF!</definedName>
    <definedName name="VOLine_Export" localSheetId="4">#REF!</definedName>
    <definedName name="VOLine_Export" localSheetId="18">#REF!</definedName>
    <definedName name="VOLine_Export" localSheetId="14">#REF!</definedName>
    <definedName name="VOLine_Export" localSheetId="17">#REF!</definedName>
    <definedName name="VOLine_Export" localSheetId="15">#REF!</definedName>
    <definedName name="VOLine_Export" localSheetId="16">#REF!</definedName>
    <definedName name="VOLine_Export" localSheetId="19">#REF!</definedName>
    <definedName name="VOLine_Export">#REF!</definedName>
    <definedName name="_xlnm.Print_Area" localSheetId="11">'CALCUL RETRO COM'!$A:$G</definedName>
    <definedName name="_xlnm.Print_Area" localSheetId="3">'Marges_Marques N 5'!$A$5:$E$47</definedName>
    <definedName name="_xlnm.Print_Area" localSheetId="5">'Marges_Sites N 6'!$A$1:$O$18</definedName>
    <definedName name="_xlnm.Print_Area" localSheetId="4">'Marges_Vendeurs N 7'!$A$5:$E$124</definedName>
    <definedName name="_xlnm.Print_Area" localSheetId="18">Marges_VN_Equipes!$A$1:$K$22</definedName>
    <definedName name="_xlnm.Print_Area" localSheetId="14">Marges_VN_Modèles!$A$1:$K$39</definedName>
    <definedName name="_xlnm.Print_Area" localSheetId="17">Marges_VN_Modèles_Equipes!$A$1:$K$37</definedName>
    <definedName name="_xlnm.Print_Area" localSheetId="15">Marges_VN_Modèles_unitaire!$A$1:$K$39</definedName>
    <definedName name="_xlnm.Print_Area" localSheetId="16">'Marges_VN_Modèles_unitaire CD'!$A$1:$N$58</definedName>
    <definedName name="_xlnm.Print_Area" localSheetId="19">Marges_VN_Vendeurs!$A$1:$K$24</definedName>
    <definedName name="_xlnm.Print_Area" localSheetId="8">VérifCARBASE!$A:$N</definedName>
  </definedNames>
  <calcPr calcId="191029"/>
  <pivotCaches>
    <pivotCache cacheId="0" r:id="rId21"/>
    <pivotCache cacheId="1" r:id="rId22"/>
    <pivotCache cacheId="2" r:id="rId23"/>
    <pivotCache cacheId="3" r:id="rId24"/>
    <pivotCache cacheId="4" r:id="rId25"/>
  </pivotCaches>
  <extLst>
    <ext xmlns:x14="http://schemas.microsoft.com/office/spreadsheetml/2009/9/main" uri="{BBE1A952-AA13-448e-AADC-164F8A28A991}">
      <x14:slicerCaches>
        <x14:slicerCache r:id="rId26"/>
        <x14:slicerCache r:id="rId27"/>
        <x14:slicerCache r:id="rId28"/>
        <x14:slicerCache r:id="rId29"/>
        <x14:slicerCache r:id="rId30"/>
        <x14:slicerCache r:id="rId31"/>
        <x14:slicerCache r:id="rId32"/>
        <x14:slicerCache r:id="rId33"/>
        <x14:slicerCache r:id="rId34"/>
        <x14:slicerCache r:id="rId35"/>
        <x14:slicerCache r:id="rId36"/>
        <x14:slicerCache r:id="rId37"/>
        <x14:slicerCache r:id="rId38"/>
        <x14:slicerCache r:id="rId39"/>
        <x14:slicerCache r:id="rId40"/>
        <x14:slicerCache r:id="rId41"/>
        <x14:slicerCache r:id="rId42"/>
        <x14:slicerCache r:id="rId43"/>
        <x14:slicerCache r:id="rId44"/>
        <x14:slicerCache r:id="rId45"/>
        <x14:slicerCache r:id="rId46"/>
        <x14:slicerCache r:id="rId47"/>
        <x14:slicerCache r:id="rId4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9"/>
        <x15:timelineCacheRef r:id="rId50"/>
        <x15:timelineCacheRef r:id="rId51"/>
        <x15:timelineCacheRef r:id="rId52"/>
        <x15:timelineCacheRef r:id="rId53"/>
        <x15:timelineCacheRef r:id="rId54"/>
        <x15:timelineCacheRef r:id="rId55"/>
        <x15:timelineCacheRef r:id="rId56"/>
        <x15:timelineCacheRef r:id="rId57"/>
        <x15:timelineCacheRef r:id="rId58"/>
        <x15:timelineCacheRef r:id="rId59"/>
        <x15:timelineCacheRef r:id="rId60"/>
      </x15:timelineCacheRefs>
    </ext>
  </extLst>
</workbook>
</file>

<file path=xl/calcChain.xml><?xml version="1.0" encoding="utf-8"?>
<calcChain xmlns="http://schemas.openxmlformats.org/spreadsheetml/2006/main">
  <c r="V1268" i="1" l="1"/>
  <c r="V2452" i="1"/>
  <c r="V2012" i="1" l="1"/>
  <c r="AA1963" i="1" l="1"/>
  <c r="AO2077" i="1" l="1"/>
  <c r="V2170" i="1"/>
  <c r="AB2170" i="1" l="1"/>
  <c r="V743" i="1" l="1"/>
  <c r="AB168" i="1" l="1"/>
  <c r="V2006" i="1" l="1"/>
  <c r="T1945" i="1" l="1"/>
  <c r="Z1945" i="1" s="1"/>
  <c r="T1223" i="1"/>
  <c r="Z1223" i="1" s="1"/>
  <c r="T1944" i="1"/>
  <c r="Z1944" i="1" s="1"/>
  <c r="T1225" i="1"/>
  <c r="Z1225" i="1" s="1"/>
  <c r="T1963" i="1"/>
  <c r="Z1963" i="1" s="1"/>
  <c r="T1046" i="1"/>
  <c r="Z1046" i="1" s="1"/>
  <c r="T2342" i="1"/>
  <c r="Z2342" i="1" s="1"/>
  <c r="Y1945" i="1"/>
  <c r="AG1945" i="1" s="1"/>
  <c r="AI1945" i="1" s="1"/>
  <c r="AY1945" i="1" s="1"/>
  <c r="Y1223" i="1"/>
  <c r="AG1223" i="1" s="1"/>
  <c r="AI1223" i="1" s="1"/>
  <c r="AY1223" i="1" s="1"/>
  <c r="Y1944" i="1"/>
  <c r="AG1944" i="1" s="1"/>
  <c r="AI1944" i="1" s="1"/>
  <c r="AY1944" i="1" s="1"/>
  <c r="Y1225" i="1"/>
  <c r="AG1225" i="1" s="1"/>
  <c r="AI1225" i="1" s="1"/>
  <c r="AY1225" i="1" s="1"/>
  <c r="Y1963" i="1"/>
  <c r="AG1963" i="1" s="1"/>
  <c r="AI1963" i="1" s="1"/>
  <c r="AY1963" i="1" s="1"/>
  <c r="Y1046" i="1"/>
  <c r="AG1046" i="1" s="1"/>
  <c r="AI1046" i="1" s="1"/>
  <c r="AY1046" i="1" s="1"/>
  <c r="Y2342" i="1"/>
  <c r="AG2342" i="1" s="1"/>
  <c r="AI2342" i="1" s="1"/>
  <c r="AY2342" i="1" s="1"/>
  <c r="AM1945" i="1"/>
  <c r="AM1223" i="1"/>
  <c r="AM1944" i="1"/>
  <c r="AM1225" i="1"/>
  <c r="AM1963" i="1"/>
  <c r="AM1046" i="1"/>
  <c r="AM2342" i="1"/>
  <c r="AN1945" i="1"/>
  <c r="AN1223" i="1"/>
  <c r="AN1944" i="1"/>
  <c r="AN1225" i="1"/>
  <c r="AN1963" i="1"/>
  <c r="AN1046" i="1"/>
  <c r="AN2342" i="1"/>
  <c r="AR1945" i="1"/>
  <c r="AR1223" i="1"/>
  <c r="AR1944" i="1"/>
  <c r="AR1225" i="1"/>
  <c r="AR1963" i="1"/>
  <c r="AR1046" i="1"/>
  <c r="AR2342" i="1"/>
  <c r="AS1945" i="1"/>
  <c r="AS1223" i="1"/>
  <c r="AS1944" i="1"/>
  <c r="AS1225" i="1"/>
  <c r="AS1963" i="1"/>
  <c r="AS1046" i="1"/>
  <c r="AS2342" i="1"/>
  <c r="AU1945" i="1"/>
  <c r="AU1223" i="1"/>
  <c r="AU1944" i="1"/>
  <c r="AU1225" i="1"/>
  <c r="AU1963" i="1"/>
  <c r="AU1046" i="1"/>
  <c r="AU2342" i="1"/>
  <c r="AV1945" i="1"/>
  <c r="AV1223" i="1"/>
  <c r="AX1223" i="1" s="1"/>
  <c r="AV1944" i="1"/>
  <c r="AV1225" i="1"/>
  <c r="AX1225" i="1" s="1"/>
  <c r="AV1963" i="1"/>
  <c r="AX1963" i="1" s="1"/>
  <c r="AV1046" i="1"/>
  <c r="AX1046" i="1" s="1"/>
  <c r="AV2342" i="1"/>
  <c r="AX2342" i="1" s="1"/>
  <c r="T509" i="1"/>
  <c r="Z509" i="1" s="1"/>
  <c r="T563" i="1"/>
  <c r="Z563" i="1" s="1"/>
  <c r="T1007" i="1"/>
  <c r="Z1007" i="1" s="1"/>
  <c r="T1912" i="1"/>
  <c r="Z1912" i="1" s="1"/>
  <c r="T214" i="1"/>
  <c r="Z214" i="1" s="1"/>
  <c r="T411" i="1"/>
  <c r="Z411" i="1" s="1"/>
  <c r="T201" i="1"/>
  <c r="Z201" i="1" s="1"/>
  <c r="Y509" i="1"/>
  <c r="AG509" i="1" s="1"/>
  <c r="AI509" i="1" s="1"/>
  <c r="AY509" i="1" s="1"/>
  <c r="Y563" i="1"/>
  <c r="AG563" i="1" s="1"/>
  <c r="AI563" i="1" s="1"/>
  <c r="AY563" i="1" s="1"/>
  <c r="Y1007" i="1"/>
  <c r="AG1007" i="1" s="1"/>
  <c r="AI1007" i="1" s="1"/>
  <c r="AY1007" i="1" s="1"/>
  <c r="Y1912" i="1"/>
  <c r="AG1912" i="1" s="1"/>
  <c r="AI1912" i="1" s="1"/>
  <c r="AY1912" i="1" s="1"/>
  <c r="Y214" i="1"/>
  <c r="AG214" i="1" s="1"/>
  <c r="AI214" i="1" s="1"/>
  <c r="AY214" i="1" s="1"/>
  <c r="Y411" i="1"/>
  <c r="AG411" i="1" s="1"/>
  <c r="AI411" i="1" s="1"/>
  <c r="AY411" i="1" s="1"/>
  <c r="Y201" i="1"/>
  <c r="AG201" i="1" s="1"/>
  <c r="AI201" i="1" s="1"/>
  <c r="AY201" i="1" s="1"/>
  <c r="AM509" i="1"/>
  <c r="AM563" i="1"/>
  <c r="AM1007" i="1"/>
  <c r="AM1912" i="1"/>
  <c r="AM214" i="1"/>
  <c r="AM411" i="1"/>
  <c r="AM201" i="1"/>
  <c r="AN509" i="1"/>
  <c r="AN563" i="1"/>
  <c r="AN1007" i="1"/>
  <c r="AN1912" i="1"/>
  <c r="AN214" i="1"/>
  <c r="AN411" i="1"/>
  <c r="AN201" i="1"/>
  <c r="AR509" i="1"/>
  <c r="AR563" i="1"/>
  <c r="AR1007" i="1"/>
  <c r="AR1912" i="1"/>
  <c r="AR214" i="1"/>
  <c r="AR411" i="1"/>
  <c r="AR201" i="1"/>
  <c r="AS509" i="1"/>
  <c r="AS563" i="1"/>
  <c r="AS1007" i="1"/>
  <c r="AS1912" i="1"/>
  <c r="AS214" i="1"/>
  <c r="AS411" i="1"/>
  <c r="AS201" i="1"/>
  <c r="AU509" i="1"/>
  <c r="AU563" i="1"/>
  <c r="AU1007" i="1"/>
  <c r="AU1912" i="1"/>
  <c r="AU214" i="1"/>
  <c r="AU411" i="1"/>
  <c r="AU201" i="1"/>
  <c r="AV509" i="1"/>
  <c r="AX509" i="1" s="1"/>
  <c r="AV563" i="1"/>
  <c r="AX563" i="1" s="1"/>
  <c r="AV1007" i="1"/>
  <c r="AX1007" i="1" s="1"/>
  <c r="AV1912" i="1"/>
  <c r="AV214" i="1"/>
  <c r="AX214" i="1" s="1"/>
  <c r="AV411" i="1"/>
  <c r="AX411" i="1" s="1"/>
  <c r="AV201" i="1"/>
  <c r="AX201" i="1" s="1"/>
  <c r="AW1944" i="1" l="1"/>
  <c r="AQ2342" i="1"/>
  <c r="AQ1046" i="1"/>
  <c r="AW1945" i="1"/>
  <c r="AW1912" i="1"/>
  <c r="AW1225" i="1"/>
  <c r="AQ1963" i="1"/>
  <c r="AQ201" i="1"/>
  <c r="AQ214" i="1"/>
  <c r="AQ1223" i="1"/>
  <c r="AQ411" i="1"/>
  <c r="AQ1912" i="1"/>
  <c r="AQ1945" i="1"/>
  <c r="AQ1944" i="1"/>
  <c r="AQ1007" i="1"/>
  <c r="AQ563" i="1"/>
  <c r="AQ1225" i="1"/>
  <c r="AQ509" i="1"/>
  <c r="AW2342" i="1"/>
  <c r="AX1944" i="1"/>
  <c r="AX1945" i="1"/>
  <c r="AX1912" i="1"/>
  <c r="AW1007" i="1"/>
  <c r="AW1046" i="1"/>
  <c r="AW563" i="1"/>
  <c r="AW1963" i="1"/>
  <c r="AW509" i="1"/>
  <c r="AW201" i="1"/>
  <c r="AW411" i="1"/>
  <c r="AW214" i="1"/>
  <c r="AW1223" i="1"/>
  <c r="T1181" i="1"/>
  <c r="Z1181" i="1" s="1"/>
  <c r="T2366" i="1"/>
  <c r="Z2366" i="1" s="1"/>
  <c r="T1486" i="1"/>
  <c r="Z1486" i="1" s="1"/>
  <c r="T2053" i="1"/>
  <c r="Z2053" i="1" s="1"/>
  <c r="T2338" i="1"/>
  <c r="Z2338" i="1" s="1"/>
  <c r="T2357" i="1"/>
  <c r="Z2357" i="1" s="1"/>
  <c r="T2339" i="1"/>
  <c r="Z2339" i="1" s="1"/>
  <c r="T1108" i="1"/>
  <c r="Z1108" i="1" s="1"/>
  <c r="T1100" i="1"/>
  <c r="Z1100" i="1" s="1"/>
  <c r="T978" i="1"/>
  <c r="Z978" i="1" s="1"/>
  <c r="T973" i="1"/>
  <c r="Z973" i="1" s="1"/>
  <c r="T962" i="1"/>
  <c r="Z962" i="1" s="1"/>
  <c r="T960" i="1"/>
  <c r="Z960" i="1" s="1"/>
  <c r="T961" i="1"/>
  <c r="Z961" i="1" s="1"/>
  <c r="T975" i="1"/>
  <c r="Z975" i="1" s="1"/>
  <c r="Y1181" i="1"/>
  <c r="AG1181" i="1" s="1"/>
  <c r="AI1181" i="1" s="1"/>
  <c r="AY1181" i="1" s="1"/>
  <c r="Y2366" i="1"/>
  <c r="AG2366" i="1" s="1"/>
  <c r="AI2366" i="1" s="1"/>
  <c r="AY2366" i="1" s="1"/>
  <c r="Y1486" i="1"/>
  <c r="AG1486" i="1" s="1"/>
  <c r="AI1486" i="1" s="1"/>
  <c r="AY1486" i="1" s="1"/>
  <c r="Y2053" i="1"/>
  <c r="AG2053" i="1" s="1"/>
  <c r="AI2053" i="1" s="1"/>
  <c r="AY2053" i="1" s="1"/>
  <c r="Y2338" i="1"/>
  <c r="AG2338" i="1" s="1"/>
  <c r="AI2338" i="1" s="1"/>
  <c r="AY2338" i="1" s="1"/>
  <c r="Y2357" i="1"/>
  <c r="AG2357" i="1" s="1"/>
  <c r="AI2357" i="1" s="1"/>
  <c r="AY2357" i="1" s="1"/>
  <c r="Y2339" i="1"/>
  <c r="AG2339" i="1" s="1"/>
  <c r="AI2339" i="1" s="1"/>
  <c r="AY2339" i="1" s="1"/>
  <c r="Y1108" i="1"/>
  <c r="AG1108" i="1" s="1"/>
  <c r="AI1108" i="1" s="1"/>
  <c r="AY1108" i="1" s="1"/>
  <c r="Y1100" i="1"/>
  <c r="AG1100" i="1" s="1"/>
  <c r="AI1100" i="1" s="1"/>
  <c r="AY1100" i="1" s="1"/>
  <c r="Y978" i="1"/>
  <c r="AG978" i="1" s="1"/>
  <c r="AI978" i="1" s="1"/>
  <c r="AY978" i="1" s="1"/>
  <c r="Y973" i="1"/>
  <c r="AG973" i="1" s="1"/>
  <c r="AI973" i="1" s="1"/>
  <c r="AY973" i="1" s="1"/>
  <c r="Y962" i="1"/>
  <c r="AG962" i="1" s="1"/>
  <c r="AI962" i="1" s="1"/>
  <c r="AY962" i="1" s="1"/>
  <c r="Y960" i="1"/>
  <c r="AG960" i="1" s="1"/>
  <c r="AI960" i="1" s="1"/>
  <c r="AY960" i="1" s="1"/>
  <c r="Y961" i="1"/>
  <c r="AG961" i="1" s="1"/>
  <c r="AI961" i="1" s="1"/>
  <c r="AY961" i="1" s="1"/>
  <c r="Y975" i="1"/>
  <c r="AG975" i="1" s="1"/>
  <c r="AI975" i="1" s="1"/>
  <c r="AY975" i="1" s="1"/>
  <c r="AM1181" i="1"/>
  <c r="AM2366" i="1"/>
  <c r="AM1486" i="1"/>
  <c r="AM2053" i="1"/>
  <c r="AM2338" i="1"/>
  <c r="AM2357" i="1"/>
  <c r="AM2339" i="1"/>
  <c r="AM1108" i="1"/>
  <c r="AM1100" i="1"/>
  <c r="AM978" i="1"/>
  <c r="AM973" i="1"/>
  <c r="AM962" i="1"/>
  <c r="AM960" i="1"/>
  <c r="AM961" i="1"/>
  <c r="AM975" i="1"/>
  <c r="AN1181" i="1"/>
  <c r="AN2366" i="1"/>
  <c r="AN1486" i="1"/>
  <c r="AN2053" i="1"/>
  <c r="AN2338" i="1"/>
  <c r="AN2357" i="1"/>
  <c r="AN2339" i="1"/>
  <c r="AN1108" i="1"/>
  <c r="AN1100" i="1"/>
  <c r="AN978" i="1"/>
  <c r="AN973" i="1"/>
  <c r="AN962" i="1"/>
  <c r="AN960" i="1"/>
  <c r="AN961" i="1"/>
  <c r="AN975" i="1"/>
  <c r="AR1181" i="1"/>
  <c r="AR2366" i="1"/>
  <c r="AR1486" i="1"/>
  <c r="AR2053" i="1"/>
  <c r="AR2338" i="1"/>
  <c r="AR2357" i="1"/>
  <c r="AR2339" i="1"/>
  <c r="AR1108" i="1"/>
  <c r="AR1100" i="1"/>
  <c r="AR978" i="1"/>
  <c r="AR973" i="1"/>
  <c r="AR962" i="1"/>
  <c r="AR960" i="1"/>
  <c r="AR961" i="1"/>
  <c r="AR975" i="1"/>
  <c r="AS1181" i="1"/>
  <c r="AS2366" i="1"/>
  <c r="AS1486" i="1"/>
  <c r="AS2053" i="1"/>
  <c r="AS2338" i="1"/>
  <c r="AS2357" i="1"/>
  <c r="AS2339" i="1"/>
  <c r="AS1108" i="1"/>
  <c r="AS1100" i="1"/>
  <c r="AS978" i="1"/>
  <c r="AS973" i="1"/>
  <c r="AS962" i="1"/>
  <c r="AS960" i="1"/>
  <c r="AS961" i="1"/>
  <c r="AS975" i="1"/>
  <c r="AU1181" i="1"/>
  <c r="AU2366" i="1"/>
  <c r="AU1486" i="1"/>
  <c r="AU2053" i="1"/>
  <c r="AU2338" i="1"/>
  <c r="AU2357" i="1"/>
  <c r="AU2339" i="1"/>
  <c r="AU1108" i="1"/>
  <c r="AU1100" i="1"/>
  <c r="AU978" i="1"/>
  <c r="AU973" i="1"/>
  <c r="AU962" i="1"/>
  <c r="AU960" i="1"/>
  <c r="AU961" i="1"/>
  <c r="AU975" i="1"/>
  <c r="AV1181" i="1"/>
  <c r="AX1181" i="1" s="1"/>
  <c r="AV2366" i="1"/>
  <c r="AX2366" i="1" s="1"/>
  <c r="AV1486" i="1"/>
  <c r="AX1486" i="1" s="1"/>
  <c r="AV2053" i="1"/>
  <c r="AX2053" i="1" s="1"/>
  <c r="AV2338" i="1"/>
  <c r="AX2338" i="1" s="1"/>
  <c r="AV2357" i="1"/>
  <c r="AX2357" i="1" s="1"/>
  <c r="AV2339" i="1"/>
  <c r="AX2339" i="1" s="1"/>
  <c r="AV1108" i="1"/>
  <c r="AX1108" i="1" s="1"/>
  <c r="AV1100" i="1"/>
  <c r="AX1100" i="1" s="1"/>
  <c r="AV978" i="1"/>
  <c r="AX978" i="1" s="1"/>
  <c r="AV973" i="1"/>
  <c r="AX973" i="1" s="1"/>
  <c r="AV962" i="1"/>
  <c r="AX962" i="1" s="1"/>
  <c r="AV960" i="1"/>
  <c r="AX960" i="1" s="1"/>
  <c r="AV961" i="1"/>
  <c r="AX961" i="1" s="1"/>
  <c r="AV975" i="1"/>
  <c r="AX975" i="1" s="1"/>
  <c r="T976" i="1"/>
  <c r="Z976" i="1" s="1"/>
  <c r="T974" i="1"/>
  <c r="Z974" i="1" s="1"/>
  <c r="T979" i="1"/>
  <c r="Z979" i="1" s="1"/>
  <c r="T972" i="1"/>
  <c r="Z972" i="1" s="1"/>
  <c r="T1952" i="1"/>
  <c r="Z1952" i="1" s="1"/>
  <c r="T988" i="1"/>
  <c r="Z988" i="1" s="1"/>
  <c r="T301" i="1"/>
  <c r="Z301" i="1" s="1"/>
  <c r="T1708" i="1"/>
  <c r="Z1708" i="1" s="1"/>
  <c r="Y976" i="1"/>
  <c r="AG976" i="1" s="1"/>
  <c r="AI976" i="1" s="1"/>
  <c r="AY976" i="1" s="1"/>
  <c r="Y974" i="1"/>
  <c r="AG974" i="1" s="1"/>
  <c r="AI974" i="1" s="1"/>
  <c r="AY974" i="1" s="1"/>
  <c r="Y979" i="1"/>
  <c r="AG979" i="1" s="1"/>
  <c r="AI979" i="1" s="1"/>
  <c r="AY979" i="1" s="1"/>
  <c r="Y972" i="1"/>
  <c r="AG972" i="1" s="1"/>
  <c r="AI972" i="1" s="1"/>
  <c r="AY972" i="1" s="1"/>
  <c r="Y1952" i="1"/>
  <c r="AG1952" i="1" s="1"/>
  <c r="AI1952" i="1" s="1"/>
  <c r="AY1952" i="1" s="1"/>
  <c r="Y988" i="1"/>
  <c r="AG988" i="1" s="1"/>
  <c r="AI988" i="1" s="1"/>
  <c r="AY988" i="1" s="1"/>
  <c r="Y301" i="1"/>
  <c r="AG301" i="1" s="1"/>
  <c r="AI301" i="1" s="1"/>
  <c r="AY301" i="1" s="1"/>
  <c r="Y1708" i="1"/>
  <c r="AG1708" i="1" s="1"/>
  <c r="AI1708" i="1" s="1"/>
  <c r="AY1708" i="1" s="1"/>
  <c r="AM976" i="1"/>
  <c r="AM974" i="1"/>
  <c r="AM979" i="1"/>
  <c r="AM972" i="1"/>
  <c r="AM1952" i="1"/>
  <c r="AM988" i="1"/>
  <c r="AM301" i="1"/>
  <c r="AM1708" i="1"/>
  <c r="AN976" i="1"/>
  <c r="AN974" i="1"/>
  <c r="AN979" i="1"/>
  <c r="AN972" i="1"/>
  <c r="AN1952" i="1"/>
  <c r="AN988" i="1"/>
  <c r="AN301" i="1"/>
  <c r="AN1708" i="1"/>
  <c r="AR976" i="1"/>
  <c r="AR974" i="1"/>
  <c r="AR979" i="1"/>
  <c r="AR972" i="1"/>
  <c r="AR1952" i="1"/>
  <c r="AR988" i="1"/>
  <c r="AR301" i="1"/>
  <c r="AR1708" i="1"/>
  <c r="AS976" i="1"/>
  <c r="AS974" i="1"/>
  <c r="AS979" i="1"/>
  <c r="AS972" i="1"/>
  <c r="AS1952" i="1"/>
  <c r="AS988" i="1"/>
  <c r="AS301" i="1"/>
  <c r="AS1708" i="1"/>
  <c r="AU976" i="1"/>
  <c r="AU974" i="1"/>
  <c r="AU979" i="1"/>
  <c r="AU972" i="1"/>
  <c r="AU1952" i="1"/>
  <c r="AU988" i="1"/>
  <c r="AU301" i="1"/>
  <c r="AU1708" i="1"/>
  <c r="AV976" i="1"/>
  <c r="AV974" i="1"/>
  <c r="AX974" i="1" s="1"/>
  <c r="AV979" i="1"/>
  <c r="AX979" i="1" s="1"/>
  <c r="AV972" i="1"/>
  <c r="AX972" i="1" s="1"/>
  <c r="AV1952" i="1"/>
  <c r="AX1952" i="1" s="1"/>
  <c r="AV988" i="1"/>
  <c r="AX988" i="1" s="1"/>
  <c r="AV301" i="1"/>
  <c r="AX301" i="1" s="1"/>
  <c r="AV1708" i="1"/>
  <c r="AX1708" i="1" s="1"/>
  <c r="T1030" i="1"/>
  <c r="Z1030" i="1" s="1"/>
  <c r="T1113" i="1"/>
  <c r="Z1113" i="1" s="1"/>
  <c r="Y1030" i="1"/>
  <c r="AG1030" i="1" s="1"/>
  <c r="AI1030" i="1" s="1"/>
  <c r="AY1030" i="1" s="1"/>
  <c r="Y1113" i="1"/>
  <c r="AG1113" i="1" s="1"/>
  <c r="AI1113" i="1" s="1"/>
  <c r="AY1113" i="1" s="1"/>
  <c r="AM1030" i="1"/>
  <c r="AM1113" i="1"/>
  <c r="AN1030" i="1"/>
  <c r="AN1113" i="1"/>
  <c r="AR1030" i="1"/>
  <c r="AR1113" i="1"/>
  <c r="AS1030" i="1"/>
  <c r="AS1113" i="1"/>
  <c r="AU1030" i="1"/>
  <c r="AU1113" i="1"/>
  <c r="AV1030" i="1"/>
  <c r="AX1030" i="1" s="1"/>
  <c r="AV1113" i="1"/>
  <c r="AX1113" i="1" s="1"/>
  <c r="AQ1113" i="1" l="1"/>
  <c r="AW1113" i="1"/>
  <c r="AQ975" i="1"/>
  <c r="AQ1486" i="1"/>
  <c r="AQ961" i="1"/>
  <c r="AQ2366" i="1"/>
  <c r="AQ960" i="1"/>
  <c r="AW2053" i="1"/>
  <c r="AW976" i="1"/>
  <c r="AQ973" i="1"/>
  <c r="AQ978" i="1"/>
  <c r="AQ1030" i="1"/>
  <c r="AQ962" i="1"/>
  <c r="AW2357" i="1"/>
  <c r="AQ1100" i="1"/>
  <c r="AW2338" i="1"/>
  <c r="AQ1108" i="1"/>
  <c r="AQ1181" i="1"/>
  <c r="AQ976" i="1"/>
  <c r="AQ2339" i="1"/>
  <c r="AQ301" i="1"/>
  <c r="AQ988" i="1"/>
  <c r="AQ1952" i="1"/>
  <c r="AQ972" i="1"/>
  <c r="AQ2357" i="1"/>
  <c r="AQ1708" i="1"/>
  <c r="AQ979" i="1"/>
  <c r="AQ2338" i="1"/>
  <c r="AQ974" i="1"/>
  <c r="AQ2053" i="1"/>
  <c r="AW301" i="1"/>
  <c r="AW1952" i="1"/>
  <c r="AW1100" i="1"/>
  <c r="AW2339" i="1"/>
  <c r="AW988" i="1"/>
  <c r="AW975" i="1"/>
  <c r="AW961" i="1"/>
  <c r="AX976" i="1"/>
  <c r="AW1708" i="1"/>
  <c r="AW974" i="1"/>
  <c r="AW962" i="1"/>
  <c r="AW960" i="1"/>
  <c r="AW1181" i="1"/>
  <c r="AW1030" i="1"/>
  <c r="AW972" i="1"/>
  <c r="AW979" i="1"/>
  <c r="AW973" i="1"/>
  <c r="AW978" i="1"/>
  <c r="AW1108" i="1"/>
  <c r="AW1486" i="1"/>
  <c r="AW2366" i="1"/>
  <c r="L7" i="101" l="1"/>
  <c r="L5" i="101"/>
  <c r="L10" i="101"/>
  <c r="L12" i="101"/>
  <c r="L6" i="101"/>
  <c r="L11" i="101"/>
  <c r="L8" i="101"/>
  <c r="L13" i="101"/>
  <c r="T132" i="1"/>
  <c r="Z132" i="1" s="1"/>
  <c r="T157" i="1"/>
  <c r="Z157" i="1" s="1"/>
  <c r="T161" i="1"/>
  <c r="Z161" i="1" s="1"/>
  <c r="T153" i="1"/>
  <c r="Z153" i="1" s="1"/>
  <c r="T115" i="1"/>
  <c r="Z115" i="1" s="1"/>
  <c r="T126" i="1"/>
  <c r="Z126" i="1" s="1"/>
  <c r="T23" i="1"/>
  <c r="Z23" i="1" s="1"/>
  <c r="T38" i="1"/>
  <c r="Z38" i="1" s="1"/>
  <c r="T160" i="1"/>
  <c r="Z160" i="1" s="1"/>
  <c r="T29" i="1"/>
  <c r="Z29" i="1" s="1"/>
  <c r="T31" i="1"/>
  <c r="Z31" i="1" s="1"/>
  <c r="T30" i="1"/>
  <c r="Z30" i="1" s="1"/>
  <c r="T65" i="1"/>
  <c r="Z65" i="1" s="1"/>
  <c r="T156" i="1"/>
  <c r="Z156" i="1" s="1"/>
  <c r="T150" i="1"/>
  <c r="Z150" i="1" s="1"/>
  <c r="T129" i="1"/>
  <c r="Z129" i="1" s="1"/>
  <c r="T144" i="1"/>
  <c r="Z144" i="1" s="1"/>
  <c r="T154" i="1"/>
  <c r="Z154" i="1" s="1"/>
  <c r="T148" i="1"/>
  <c r="Z148" i="1" s="1"/>
  <c r="T147" i="1"/>
  <c r="Z147" i="1" s="1"/>
  <c r="T159" i="1"/>
  <c r="Z159" i="1" s="1"/>
  <c r="T155" i="1"/>
  <c r="Z155" i="1" s="1"/>
  <c r="T83" i="1"/>
  <c r="Z83" i="1" s="1"/>
  <c r="T125" i="1"/>
  <c r="Z125" i="1" s="1"/>
  <c r="T145" i="1"/>
  <c r="Z145" i="1" s="1"/>
  <c r="T158" i="1"/>
  <c r="Z158" i="1" s="1"/>
  <c r="T2345" i="1"/>
  <c r="Z2345" i="1" s="1"/>
  <c r="T2329" i="1"/>
  <c r="Z2329" i="1" s="1"/>
  <c r="T2265" i="1"/>
  <c r="Z2265" i="1" s="1"/>
  <c r="T1664" i="1"/>
  <c r="Z1664" i="1" s="1"/>
  <c r="T1564" i="1"/>
  <c r="Z1564" i="1" s="1"/>
  <c r="T1168" i="1"/>
  <c r="Z1168" i="1" s="1"/>
  <c r="T2204" i="1"/>
  <c r="Z2204" i="1" s="1"/>
  <c r="T1662" i="1"/>
  <c r="Z1662" i="1" s="1"/>
  <c r="T1661" i="1"/>
  <c r="Z1661" i="1" s="1"/>
  <c r="T1947" i="1"/>
  <c r="Z1947" i="1" s="1"/>
  <c r="T2323" i="1"/>
  <c r="Z2323" i="1" s="1"/>
  <c r="T2062" i="1"/>
  <c r="Z2062" i="1" s="1"/>
  <c r="T2061" i="1"/>
  <c r="Z2061" i="1" s="1"/>
  <c r="T1566" i="1"/>
  <c r="Z1566" i="1" s="1"/>
  <c r="T1296" i="1"/>
  <c r="Z1296" i="1" s="1"/>
  <c r="T1565" i="1"/>
  <c r="T681" i="1"/>
  <c r="Z681" i="1" s="1"/>
  <c r="T1016" i="1"/>
  <c r="T1361" i="1"/>
  <c r="Z1361" i="1" s="1"/>
  <c r="T2173" i="1"/>
  <c r="Z2173" i="1" s="1"/>
  <c r="T1522" i="1"/>
  <c r="Z1522" i="1" s="1"/>
  <c r="T2260" i="1"/>
  <c r="Z2260" i="1" s="1"/>
  <c r="T1311" i="1"/>
  <c r="Z1311" i="1" s="1"/>
  <c r="T2321" i="1"/>
  <c r="Z2321" i="1" s="1"/>
  <c r="T1357" i="1"/>
  <c r="Z1357" i="1" s="1"/>
  <c r="T2249" i="1"/>
  <c r="Z2249" i="1" s="1"/>
  <c r="T2247" i="1"/>
  <c r="Z2247" i="1" s="1"/>
  <c r="T1399" i="1"/>
  <c r="Z1399" i="1" s="1"/>
  <c r="T1308" i="1"/>
  <c r="Z1308" i="1" s="1"/>
  <c r="T1220" i="1"/>
  <c r="Z1220" i="1" s="1"/>
  <c r="T1604" i="1"/>
  <c r="Z1604" i="1" s="1"/>
  <c r="T1164" i="1"/>
  <c r="Z1164" i="1" s="1"/>
  <c r="T2054" i="1"/>
  <c r="Z2054" i="1" s="1"/>
  <c r="T680" i="1"/>
  <c r="Z680" i="1" s="1"/>
  <c r="T2370" i="1"/>
  <c r="Z2370" i="1" s="1"/>
  <c r="T2450" i="1"/>
  <c r="Z2450" i="1" s="1"/>
  <c r="T2479" i="1"/>
  <c r="Z2479" i="1" s="1"/>
  <c r="T2320" i="1"/>
  <c r="Z2320" i="1" s="1"/>
  <c r="T2060" i="1"/>
  <c r="Z2060" i="1" s="1"/>
  <c r="T1265" i="1"/>
  <c r="Z1265" i="1" s="1"/>
  <c r="T1305" i="1"/>
  <c r="Z1305" i="1" s="1"/>
  <c r="T2268" i="1"/>
  <c r="Z2268" i="1" s="1"/>
  <c r="T1609" i="1"/>
  <c r="Z1609" i="1" s="1"/>
  <c r="T906" i="1"/>
  <c r="Z906" i="1" s="1"/>
  <c r="T1350" i="1"/>
  <c r="Z1350" i="1" s="1"/>
  <c r="T1693" i="1"/>
  <c r="Z1693" i="1" s="1"/>
  <c r="T2057" i="1"/>
  <c r="Z2057" i="1" s="1"/>
  <c r="T2208" i="1"/>
  <c r="Z2208" i="1" s="1"/>
  <c r="T1388" i="1"/>
  <c r="Z1388" i="1" s="1"/>
  <c r="T1613" i="1"/>
  <c r="Z1613" i="1" s="1"/>
  <c r="T2324" i="1"/>
  <c r="Z2324" i="1" s="1"/>
  <c r="T1341" i="1"/>
  <c r="Z1341" i="1" s="1"/>
  <c r="T2290" i="1"/>
  <c r="Z2290" i="1" s="1"/>
  <c r="T1612" i="1"/>
  <c r="Z1612" i="1" s="1"/>
  <c r="T1436" i="1"/>
  <c r="Z1436" i="1" s="1"/>
  <c r="T1655" i="1"/>
  <c r="Z1655" i="1" s="1"/>
  <c r="T2294" i="1"/>
  <c r="Z2294" i="1" s="1"/>
  <c r="T1360" i="1"/>
  <c r="Z1360" i="1" s="1"/>
  <c r="T2358" i="1"/>
  <c r="Z2358" i="1" s="1"/>
  <c r="T1602" i="1"/>
  <c r="Z1602" i="1" s="1"/>
  <c r="T2292" i="1"/>
  <c r="Z2292" i="1" s="1"/>
  <c r="T1694" i="1"/>
  <c r="Z1694" i="1" s="1"/>
  <c r="T2287" i="1"/>
  <c r="Z2287" i="1" s="1"/>
  <c r="T1548" i="1"/>
  <c r="Z1548" i="1" s="1"/>
  <c r="T2286" i="1"/>
  <c r="Z2286" i="1" s="1"/>
  <c r="T2369" i="1"/>
  <c r="Z2369" i="1" s="1"/>
  <c r="T1943" i="1"/>
  <c r="Z1943" i="1" s="1"/>
  <c r="T2072" i="1"/>
  <c r="Z2072" i="1" s="1"/>
  <c r="T2219" i="1"/>
  <c r="Z2219" i="1" s="1"/>
  <c r="T211" i="1"/>
  <c r="Z211" i="1" s="1"/>
  <c r="T1356" i="1"/>
  <c r="Z1356" i="1" s="1"/>
  <c r="T1355" i="1"/>
  <c r="Z1355" i="1" s="1"/>
  <c r="T1538" i="1"/>
  <c r="Z1538" i="1" s="1"/>
  <c r="T1342" i="1"/>
  <c r="Z1342" i="1" s="1"/>
  <c r="T2347" i="1"/>
  <c r="Z2347" i="1" s="1"/>
  <c r="T683" i="1"/>
  <c r="T1501" i="1"/>
  <c r="Z1501" i="1" s="1"/>
  <c r="T1269" i="1"/>
  <c r="T1413" i="1"/>
  <c r="Z1413" i="1" s="1"/>
  <c r="T2261" i="1"/>
  <c r="Z2261" i="1" s="1"/>
  <c r="T682" i="1"/>
  <c r="Z682" i="1" s="1"/>
  <c r="T1271" i="1"/>
  <c r="Z1271" i="1" s="1"/>
  <c r="T1596" i="1"/>
  <c r="Z1596" i="1" s="1"/>
  <c r="T1189" i="1"/>
  <c r="Z1189" i="1" s="1"/>
  <c r="T1343" i="1"/>
  <c r="Z1343" i="1" s="1"/>
  <c r="T2470" i="1"/>
  <c r="Z2470" i="1" s="1"/>
  <c r="T2466" i="1"/>
  <c r="Z2466" i="1" s="1"/>
  <c r="T2464" i="1"/>
  <c r="T1603" i="1"/>
  <c r="Z1603" i="1" s="1"/>
  <c r="T2456" i="1"/>
  <c r="Z2456" i="1" s="1"/>
  <c r="T2209" i="1"/>
  <c r="Z2209" i="1" s="1"/>
  <c r="T1402" i="1"/>
  <c r="Z1402" i="1" s="1"/>
  <c r="T2207" i="1"/>
  <c r="Z2207" i="1" s="1"/>
  <c r="T1441" i="1"/>
  <c r="Z1441" i="1" s="1"/>
  <c r="T2349" i="1"/>
  <c r="Z2349" i="1" s="1"/>
  <c r="T2020" i="1"/>
  <c r="Z2020" i="1" s="1"/>
  <c r="T2475" i="1"/>
  <c r="Z2475" i="1" s="1"/>
  <c r="T1449" i="1"/>
  <c r="Z1449" i="1" s="1"/>
  <c r="T1317" i="1"/>
  <c r="Z1317" i="1" s="1"/>
  <c r="T1348" i="1"/>
  <c r="Z1348" i="1" s="1"/>
  <c r="T2353" i="1"/>
  <c r="Z2353" i="1" s="1"/>
  <c r="T2341" i="1"/>
  <c r="Z2341" i="1" s="1"/>
  <c r="T676" i="1"/>
  <c r="Z676" i="1" s="1"/>
  <c r="T2458" i="1"/>
  <c r="Z2458" i="1" s="1"/>
  <c r="T1352" i="1"/>
  <c r="Z1352" i="1" s="1"/>
  <c r="T2068" i="1"/>
  <c r="T2050" i="1"/>
  <c r="Z2050" i="1" s="1"/>
  <c r="T2480" i="1"/>
  <c r="Z2480" i="1" s="1"/>
  <c r="T1354" i="1"/>
  <c r="Z1354" i="1" s="1"/>
  <c r="T1515" i="1"/>
  <c r="Z1515" i="1" s="1"/>
  <c r="T1998" i="1"/>
  <c r="Z1998" i="1" s="1"/>
  <c r="T2362" i="1"/>
  <c r="Z2362" i="1" s="1"/>
  <c r="T2267" i="1"/>
  <c r="Z2267" i="1" s="1"/>
  <c r="T1226" i="1"/>
  <c r="Z1226" i="1" s="1"/>
  <c r="T1300" i="1"/>
  <c r="Z1300" i="1" s="1"/>
  <c r="T1191" i="1"/>
  <c r="Z1191" i="1" s="1"/>
  <c r="T2266" i="1"/>
  <c r="Z2266" i="1" s="1"/>
  <c r="T2019" i="1"/>
  <c r="Z2019" i="1" s="1"/>
  <c r="T2236" i="1"/>
  <c r="Z2236" i="1" s="1"/>
  <c r="T1992" i="1"/>
  <c r="Z1992" i="1" s="1"/>
  <c r="T2438" i="1"/>
  <c r="Z2438" i="1" s="1"/>
  <c r="T1339" i="1"/>
  <c r="Z1339" i="1" s="1"/>
  <c r="T1159" i="1"/>
  <c r="Z1159" i="1" s="1"/>
  <c r="T1282" i="1"/>
  <c r="Z1282" i="1" s="1"/>
  <c r="T1358" i="1"/>
  <c r="Z1358" i="1" s="1"/>
  <c r="T1990" i="1"/>
  <c r="Z1990" i="1" s="1"/>
  <c r="T1966" i="1"/>
  <c r="Z1966" i="1" s="1"/>
  <c r="T2426" i="1"/>
  <c r="Z2426" i="1" s="1"/>
  <c r="T1967" i="1"/>
  <c r="Z1967" i="1" s="1"/>
  <c r="T2015" i="1"/>
  <c r="Z2015" i="1" s="1"/>
  <c r="T1991" i="1"/>
  <c r="Z1991" i="1" s="1"/>
  <c r="T2440" i="1"/>
  <c r="Z2440" i="1" s="1"/>
  <c r="T1293" i="1"/>
  <c r="Z1293" i="1" s="1"/>
  <c r="T1249" i="1"/>
  <c r="Z1249" i="1" s="1"/>
  <c r="T1242" i="1"/>
  <c r="Z1242" i="1" s="1"/>
  <c r="T1256" i="1"/>
  <c r="T1320" i="1"/>
  <c r="Z1320" i="1" s="1"/>
  <c r="T2223" i="1"/>
  <c r="Z2223" i="1" s="1"/>
  <c r="T2503" i="1"/>
  <c r="Z2503" i="1" s="1"/>
  <c r="T2014" i="1"/>
  <c r="Z2014" i="1" s="1"/>
  <c r="T2232" i="1"/>
  <c r="Z2232" i="1" s="1"/>
  <c r="T1335" i="1"/>
  <c r="Z1335" i="1" s="1"/>
  <c r="T1158" i="1"/>
  <c r="T1331" i="1"/>
  <c r="Z1331" i="1" s="1"/>
  <c r="T1340" i="1"/>
  <c r="Z1340" i="1" s="1"/>
  <c r="T171" i="1"/>
  <c r="Z171" i="1" s="1"/>
  <c r="T1345" i="1"/>
  <c r="Z1345" i="1" s="1"/>
  <c r="T1983" i="1"/>
  <c r="T1414" i="1"/>
  <c r="Z1414" i="1" s="1"/>
  <c r="T1192" i="1"/>
  <c r="Z1192" i="1" s="1"/>
  <c r="T1964" i="1"/>
  <c r="Z1964" i="1" s="1"/>
  <c r="T2233" i="1"/>
  <c r="T1376" i="1"/>
  <c r="Z1376" i="1" s="1"/>
  <c r="T1377" i="1"/>
  <c r="Z1377" i="1" s="1"/>
  <c r="T1090" i="1"/>
  <c r="Z1090" i="1" s="1"/>
  <c r="T1107" i="1"/>
  <c r="Z1107" i="1" s="1"/>
  <c r="T1099" i="1"/>
  <c r="Z1099" i="1" s="1"/>
  <c r="T1106" i="1"/>
  <c r="Z1106" i="1" s="1"/>
  <c r="T1080" i="1"/>
  <c r="Z1080" i="1" s="1"/>
  <c r="T1098" i="1"/>
  <c r="Z1098" i="1" s="1"/>
  <c r="T572" i="1"/>
  <c r="Z572" i="1" s="1"/>
  <c r="T1067" i="1"/>
  <c r="Z1067" i="1" s="1"/>
  <c r="T1043" i="1"/>
  <c r="T224" i="1"/>
  <c r="Z224" i="1" s="1"/>
  <c r="T225" i="1"/>
  <c r="Z225" i="1" s="1"/>
  <c r="T1204" i="1"/>
  <c r="Z1204" i="1" s="1"/>
  <c r="T1203" i="1"/>
  <c r="Z1203" i="1" s="1"/>
  <c r="T1082" i="1"/>
  <c r="Z1082" i="1" s="1"/>
  <c r="T1089" i="1"/>
  <c r="Z1089" i="1" s="1"/>
  <c r="T1657" i="1"/>
  <c r="Z1657" i="1" s="1"/>
  <c r="T999" i="1"/>
  <c r="T968" i="1"/>
  <c r="Z968" i="1" s="1"/>
  <c r="T986" i="1"/>
  <c r="Z986" i="1" s="1"/>
  <c r="T967" i="1"/>
  <c r="Z967" i="1" s="1"/>
  <c r="T969" i="1"/>
  <c r="Z969" i="1" s="1"/>
  <c r="T970" i="1"/>
  <c r="Z970" i="1" s="1"/>
  <c r="T971" i="1"/>
  <c r="Z971" i="1" s="1"/>
  <c r="T980" i="1"/>
  <c r="Z980" i="1" s="1"/>
  <c r="T992" i="1"/>
  <c r="Z992" i="1" s="1"/>
  <c r="T991" i="1"/>
  <c r="Z991" i="1" s="1"/>
  <c r="T994" i="1"/>
  <c r="Z994" i="1" s="1"/>
  <c r="T1211" i="1"/>
  <c r="T958" i="1"/>
  <c r="Z958" i="1" s="1"/>
  <c r="T989" i="1"/>
  <c r="Z989" i="1" s="1"/>
  <c r="T990" i="1"/>
  <c r="Z990" i="1" s="1"/>
  <c r="T993" i="1"/>
  <c r="Z993" i="1" s="1"/>
  <c r="T953" i="1"/>
  <c r="Z953" i="1" s="1"/>
  <c r="T997" i="1"/>
  <c r="Z997" i="1" s="1"/>
  <c r="T1212" i="1"/>
  <c r="Z1212" i="1" s="1"/>
  <c r="T1954" i="1"/>
  <c r="Z1954" i="1" s="1"/>
  <c r="T1000" i="1"/>
  <c r="Z1000" i="1" s="1"/>
  <c r="T1969" i="1"/>
  <c r="Z1969" i="1" s="1"/>
  <c r="T1109" i="1"/>
  <c r="Z1109" i="1" s="1"/>
  <c r="T984" i="1"/>
  <c r="Z984" i="1" s="1"/>
  <c r="T254" i="1"/>
  <c r="Z254" i="1" s="1"/>
  <c r="T1631" i="1"/>
  <c r="Z1631" i="1" s="1"/>
  <c r="T2332" i="1"/>
  <c r="Z2332" i="1" s="1"/>
  <c r="T2200" i="1"/>
  <c r="Z2200" i="1" s="1"/>
  <c r="T205" i="1"/>
  <c r="Z205" i="1" s="1"/>
  <c r="T4" i="1"/>
  <c r="T2336" i="1"/>
  <c r="Z2336" i="1" s="1"/>
  <c r="T197" i="1"/>
  <c r="Z197" i="1" s="1"/>
  <c r="T804" i="1"/>
  <c r="Z804" i="1" s="1"/>
  <c r="T1830" i="1"/>
  <c r="Z1830" i="1" s="1"/>
  <c r="T1156" i="1"/>
  <c r="Z1156" i="1" s="1"/>
  <c r="T1843" i="1"/>
  <c r="Z1843" i="1" s="1"/>
  <c r="T1896" i="1"/>
  <c r="Z1896" i="1" s="1"/>
  <c r="T2516" i="1"/>
  <c r="Z2516" i="1" s="1"/>
  <c r="T173" i="1"/>
  <c r="Z173" i="1" s="1"/>
  <c r="T286" i="1"/>
  <c r="Z286" i="1" s="1"/>
  <c r="T2496" i="1"/>
  <c r="Z2496" i="1" s="1"/>
  <c r="T2497" i="1"/>
  <c r="Z2497" i="1" s="1"/>
  <c r="T1125" i="1"/>
  <c r="Z1125" i="1" s="1"/>
  <c r="T538" i="1"/>
  <c r="Z538" i="1" s="1"/>
  <c r="T1874" i="1"/>
  <c r="Z1874" i="1" s="1"/>
  <c r="T1911" i="1"/>
  <c r="Z1911" i="1" s="1"/>
  <c r="T894" i="1"/>
  <c r="Z894" i="1" s="1"/>
  <c r="T763" i="1"/>
  <c r="Z763" i="1" s="1"/>
  <c r="T654" i="1"/>
  <c r="Z654" i="1" s="1"/>
  <c r="T2526" i="1"/>
  <c r="Z2526" i="1" s="1"/>
  <c r="T887" i="1"/>
  <c r="Z887" i="1" s="1"/>
  <c r="T504" i="1"/>
  <c r="Z504" i="1" s="1"/>
  <c r="T801" i="1"/>
  <c r="Z801" i="1" s="1"/>
  <c r="T1861" i="1"/>
  <c r="Z1861" i="1" s="1"/>
  <c r="T1837" i="1"/>
  <c r="Z1837" i="1" s="1"/>
  <c r="Y132" i="1"/>
  <c r="AG132" i="1" s="1"/>
  <c r="AI132" i="1" s="1"/>
  <c r="AY132" i="1" s="1"/>
  <c r="Y157" i="1"/>
  <c r="AG157" i="1" s="1"/>
  <c r="AI157" i="1" s="1"/>
  <c r="AY157" i="1" s="1"/>
  <c r="Y161" i="1"/>
  <c r="AG161" i="1" s="1"/>
  <c r="AI161" i="1" s="1"/>
  <c r="AY161" i="1" s="1"/>
  <c r="Y153" i="1"/>
  <c r="AG153" i="1" s="1"/>
  <c r="AI153" i="1" s="1"/>
  <c r="AY153" i="1" s="1"/>
  <c r="Y115" i="1"/>
  <c r="AG115" i="1" s="1"/>
  <c r="AI115" i="1" s="1"/>
  <c r="AY115" i="1" s="1"/>
  <c r="Y126" i="1"/>
  <c r="AG126" i="1" s="1"/>
  <c r="AI126" i="1" s="1"/>
  <c r="AY126" i="1" s="1"/>
  <c r="Y23" i="1"/>
  <c r="AG23" i="1" s="1"/>
  <c r="AI23" i="1" s="1"/>
  <c r="AY23" i="1" s="1"/>
  <c r="Y38" i="1"/>
  <c r="AG38" i="1" s="1"/>
  <c r="AI38" i="1" s="1"/>
  <c r="AY38" i="1" s="1"/>
  <c r="Y160" i="1"/>
  <c r="AG160" i="1" s="1"/>
  <c r="AI160" i="1" s="1"/>
  <c r="AY160" i="1" s="1"/>
  <c r="Y29" i="1"/>
  <c r="AG29" i="1" s="1"/>
  <c r="AI29" i="1" s="1"/>
  <c r="AY29" i="1" s="1"/>
  <c r="Y31" i="1"/>
  <c r="AG31" i="1" s="1"/>
  <c r="AI31" i="1" s="1"/>
  <c r="AY31" i="1" s="1"/>
  <c r="Y30" i="1"/>
  <c r="AG30" i="1" s="1"/>
  <c r="AI30" i="1" s="1"/>
  <c r="AY30" i="1" s="1"/>
  <c r="Y65" i="1"/>
  <c r="AG65" i="1" s="1"/>
  <c r="AI65" i="1" s="1"/>
  <c r="AY65" i="1" s="1"/>
  <c r="Y156" i="1"/>
  <c r="AG156" i="1" s="1"/>
  <c r="AI156" i="1" s="1"/>
  <c r="AY156" i="1" s="1"/>
  <c r="Y150" i="1"/>
  <c r="AG150" i="1" s="1"/>
  <c r="AI150" i="1" s="1"/>
  <c r="AY150" i="1" s="1"/>
  <c r="Y129" i="1"/>
  <c r="AG129" i="1" s="1"/>
  <c r="AI129" i="1" s="1"/>
  <c r="AY129" i="1" s="1"/>
  <c r="Y144" i="1"/>
  <c r="AG144" i="1" s="1"/>
  <c r="AI144" i="1" s="1"/>
  <c r="AY144" i="1" s="1"/>
  <c r="Y154" i="1"/>
  <c r="AG154" i="1" s="1"/>
  <c r="AI154" i="1" s="1"/>
  <c r="AY154" i="1" s="1"/>
  <c r="Y148" i="1"/>
  <c r="AG148" i="1" s="1"/>
  <c r="AI148" i="1" s="1"/>
  <c r="AY148" i="1" s="1"/>
  <c r="Y147" i="1"/>
  <c r="AG147" i="1" s="1"/>
  <c r="AI147" i="1" s="1"/>
  <c r="AY147" i="1" s="1"/>
  <c r="Y159" i="1"/>
  <c r="AG159" i="1" s="1"/>
  <c r="AI159" i="1" s="1"/>
  <c r="AY159" i="1" s="1"/>
  <c r="Y155" i="1"/>
  <c r="AG155" i="1" s="1"/>
  <c r="AI155" i="1" s="1"/>
  <c r="AY155" i="1" s="1"/>
  <c r="Y83" i="1"/>
  <c r="AG83" i="1" s="1"/>
  <c r="AI83" i="1" s="1"/>
  <c r="AY83" i="1" s="1"/>
  <c r="Y125" i="1"/>
  <c r="AG125" i="1" s="1"/>
  <c r="AI125" i="1" s="1"/>
  <c r="AY125" i="1" s="1"/>
  <c r="Y145" i="1"/>
  <c r="AG145" i="1" s="1"/>
  <c r="AI145" i="1" s="1"/>
  <c r="AY145" i="1" s="1"/>
  <c r="Y158" i="1"/>
  <c r="AG158" i="1" s="1"/>
  <c r="AI158" i="1" s="1"/>
  <c r="AY158" i="1" s="1"/>
  <c r="Y2345" i="1"/>
  <c r="AG2345" i="1" s="1"/>
  <c r="AI2345" i="1" s="1"/>
  <c r="AY2345" i="1" s="1"/>
  <c r="Y2329" i="1"/>
  <c r="AG2329" i="1" s="1"/>
  <c r="AI2329" i="1" s="1"/>
  <c r="AY2329" i="1" s="1"/>
  <c r="Y2265" i="1"/>
  <c r="AG2265" i="1" s="1"/>
  <c r="AI2265" i="1" s="1"/>
  <c r="AY2265" i="1" s="1"/>
  <c r="Y1664" i="1"/>
  <c r="AG1664" i="1" s="1"/>
  <c r="AI1664" i="1" s="1"/>
  <c r="AY1664" i="1" s="1"/>
  <c r="Y1564" i="1"/>
  <c r="AG1564" i="1" s="1"/>
  <c r="AI1564" i="1" s="1"/>
  <c r="AY1564" i="1" s="1"/>
  <c r="Y1168" i="1"/>
  <c r="AG1168" i="1" s="1"/>
  <c r="AI1168" i="1" s="1"/>
  <c r="AY1168" i="1" s="1"/>
  <c r="Y2204" i="1"/>
  <c r="AG2204" i="1" s="1"/>
  <c r="AI2204" i="1" s="1"/>
  <c r="AY2204" i="1" s="1"/>
  <c r="Y1662" i="1"/>
  <c r="AG1662" i="1" s="1"/>
  <c r="AI1662" i="1" s="1"/>
  <c r="AY1662" i="1" s="1"/>
  <c r="Y1661" i="1"/>
  <c r="AG1661" i="1" s="1"/>
  <c r="AI1661" i="1" s="1"/>
  <c r="AY1661" i="1" s="1"/>
  <c r="Y1947" i="1"/>
  <c r="AG1947" i="1" s="1"/>
  <c r="AI1947" i="1" s="1"/>
  <c r="AY1947" i="1" s="1"/>
  <c r="Y2323" i="1"/>
  <c r="AG2323" i="1" s="1"/>
  <c r="AI2323" i="1" s="1"/>
  <c r="AY2323" i="1" s="1"/>
  <c r="Y2062" i="1"/>
  <c r="AG2062" i="1" s="1"/>
  <c r="AI2062" i="1" s="1"/>
  <c r="AY2062" i="1" s="1"/>
  <c r="Y2061" i="1"/>
  <c r="AG2061" i="1" s="1"/>
  <c r="AI2061" i="1" s="1"/>
  <c r="AY2061" i="1" s="1"/>
  <c r="Y1566" i="1"/>
  <c r="AG1566" i="1" s="1"/>
  <c r="AI1566" i="1" s="1"/>
  <c r="AY1566" i="1" s="1"/>
  <c r="Y1296" i="1"/>
  <c r="AG1296" i="1" s="1"/>
  <c r="AI1296" i="1" s="1"/>
  <c r="AY1296" i="1" s="1"/>
  <c r="Y1565" i="1"/>
  <c r="AG1565" i="1" s="1"/>
  <c r="AI1565" i="1" s="1"/>
  <c r="AY1565" i="1" s="1"/>
  <c r="Y681" i="1"/>
  <c r="AG681" i="1" s="1"/>
  <c r="AI681" i="1" s="1"/>
  <c r="AY681" i="1" s="1"/>
  <c r="Y1016" i="1"/>
  <c r="AG1016" i="1" s="1"/>
  <c r="AI1016" i="1" s="1"/>
  <c r="AY1016" i="1" s="1"/>
  <c r="Y1361" i="1"/>
  <c r="AG1361" i="1" s="1"/>
  <c r="AI1361" i="1" s="1"/>
  <c r="AY1361" i="1" s="1"/>
  <c r="Y2173" i="1"/>
  <c r="AG2173" i="1" s="1"/>
  <c r="AI2173" i="1" s="1"/>
  <c r="AY2173" i="1" s="1"/>
  <c r="Y1522" i="1"/>
  <c r="AG1522" i="1" s="1"/>
  <c r="AI1522" i="1" s="1"/>
  <c r="AY1522" i="1" s="1"/>
  <c r="Y2260" i="1"/>
  <c r="AG2260" i="1" s="1"/>
  <c r="AI2260" i="1" s="1"/>
  <c r="AY2260" i="1" s="1"/>
  <c r="Y1311" i="1"/>
  <c r="AG1311" i="1" s="1"/>
  <c r="AI1311" i="1" s="1"/>
  <c r="AY1311" i="1" s="1"/>
  <c r="Y2321" i="1"/>
  <c r="AG2321" i="1" s="1"/>
  <c r="AI2321" i="1" s="1"/>
  <c r="AY2321" i="1" s="1"/>
  <c r="Y1357" i="1"/>
  <c r="AG1357" i="1" s="1"/>
  <c r="AI1357" i="1" s="1"/>
  <c r="AY1357" i="1" s="1"/>
  <c r="Y2249" i="1"/>
  <c r="AG2249" i="1" s="1"/>
  <c r="AI2249" i="1" s="1"/>
  <c r="AY2249" i="1" s="1"/>
  <c r="Y2247" i="1"/>
  <c r="AG2247" i="1" s="1"/>
  <c r="AI2247" i="1" s="1"/>
  <c r="AY2247" i="1" s="1"/>
  <c r="Y1399" i="1"/>
  <c r="AG1399" i="1" s="1"/>
  <c r="AI1399" i="1" s="1"/>
  <c r="AY1399" i="1" s="1"/>
  <c r="Y1308" i="1"/>
  <c r="AG1308" i="1" s="1"/>
  <c r="AI1308" i="1" s="1"/>
  <c r="AY1308" i="1" s="1"/>
  <c r="Y1220" i="1"/>
  <c r="AG1220" i="1" s="1"/>
  <c r="AI1220" i="1" s="1"/>
  <c r="AY1220" i="1" s="1"/>
  <c r="Y1604" i="1"/>
  <c r="AG1604" i="1" s="1"/>
  <c r="AI1604" i="1" s="1"/>
  <c r="AY1604" i="1" s="1"/>
  <c r="Y1164" i="1"/>
  <c r="AG1164" i="1" s="1"/>
  <c r="AI1164" i="1" s="1"/>
  <c r="AY1164" i="1" s="1"/>
  <c r="Y2054" i="1"/>
  <c r="AG2054" i="1" s="1"/>
  <c r="AI2054" i="1" s="1"/>
  <c r="AY2054" i="1" s="1"/>
  <c r="Y680" i="1"/>
  <c r="AG680" i="1" s="1"/>
  <c r="AI680" i="1" s="1"/>
  <c r="AY680" i="1" s="1"/>
  <c r="Y2370" i="1"/>
  <c r="AG2370" i="1" s="1"/>
  <c r="AI2370" i="1" s="1"/>
  <c r="AY2370" i="1" s="1"/>
  <c r="Y2450" i="1"/>
  <c r="AG2450" i="1" s="1"/>
  <c r="AI2450" i="1" s="1"/>
  <c r="AY2450" i="1" s="1"/>
  <c r="Y2479" i="1"/>
  <c r="AG2479" i="1" s="1"/>
  <c r="AI2479" i="1" s="1"/>
  <c r="AY2479" i="1" s="1"/>
  <c r="Y2320" i="1"/>
  <c r="AG2320" i="1" s="1"/>
  <c r="AI2320" i="1" s="1"/>
  <c r="AY2320" i="1" s="1"/>
  <c r="Y2060" i="1"/>
  <c r="AG2060" i="1" s="1"/>
  <c r="AI2060" i="1" s="1"/>
  <c r="AY2060" i="1" s="1"/>
  <c r="Y1265" i="1"/>
  <c r="AG1265" i="1" s="1"/>
  <c r="AI1265" i="1" s="1"/>
  <c r="AY1265" i="1" s="1"/>
  <c r="Y1305" i="1"/>
  <c r="AG1305" i="1" s="1"/>
  <c r="AI1305" i="1" s="1"/>
  <c r="AY1305" i="1" s="1"/>
  <c r="Y2268" i="1"/>
  <c r="AG2268" i="1" s="1"/>
  <c r="AI2268" i="1" s="1"/>
  <c r="AY2268" i="1" s="1"/>
  <c r="Y1609" i="1"/>
  <c r="AG1609" i="1" s="1"/>
  <c r="AI1609" i="1" s="1"/>
  <c r="AY1609" i="1" s="1"/>
  <c r="Y906" i="1"/>
  <c r="AG906" i="1" s="1"/>
  <c r="AI906" i="1" s="1"/>
  <c r="AY906" i="1" s="1"/>
  <c r="Y1350" i="1"/>
  <c r="AG1350" i="1" s="1"/>
  <c r="AI1350" i="1" s="1"/>
  <c r="AY1350" i="1" s="1"/>
  <c r="Y1693" i="1"/>
  <c r="AG1693" i="1" s="1"/>
  <c r="AI1693" i="1" s="1"/>
  <c r="AY1693" i="1" s="1"/>
  <c r="Y2057" i="1"/>
  <c r="AG2057" i="1" s="1"/>
  <c r="AI2057" i="1" s="1"/>
  <c r="AY2057" i="1" s="1"/>
  <c r="Y2208" i="1"/>
  <c r="AG2208" i="1" s="1"/>
  <c r="AI2208" i="1" s="1"/>
  <c r="AY2208" i="1" s="1"/>
  <c r="Y1388" i="1"/>
  <c r="AG1388" i="1" s="1"/>
  <c r="AI1388" i="1" s="1"/>
  <c r="AY1388" i="1" s="1"/>
  <c r="Y1613" i="1"/>
  <c r="AG1613" i="1" s="1"/>
  <c r="AI1613" i="1" s="1"/>
  <c r="AY1613" i="1" s="1"/>
  <c r="Y2324" i="1"/>
  <c r="AG2324" i="1" s="1"/>
  <c r="AI2324" i="1" s="1"/>
  <c r="AY2324" i="1" s="1"/>
  <c r="Y1341" i="1"/>
  <c r="AG1341" i="1" s="1"/>
  <c r="AI1341" i="1" s="1"/>
  <c r="AY1341" i="1" s="1"/>
  <c r="Y2290" i="1"/>
  <c r="AG2290" i="1" s="1"/>
  <c r="AI2290" i="1" s="1"/>
  <c r="AY2290" i="1" s="1"/>
  <c r="Y1612" i="1"/>
  <c r="AG1612" i="1" s="1"/>
  <c r="AI1612" i="1" s="1"/>
  <c r="AY1612" i="1" s="1"/>
  <c r="Y1436" i="1"/>
  <c r="AG1436" i="1" s="1"/>
  <c r="AI1436" i="1" s="1"/>
  <c r="AY1436" i="1" s="1"/>
  <c r="Y1655" i="1"/>
  <c r="AG1655" i="1" s="1"/>
  <c r="AI1655" i="1" s="1"/>
  <c r="AY1655" i="1" s="1"/>
  <c r="Y2294" i="1"/>
  <c r="AG2294" i="1" s="1"/>
  <c r="AI2294" i="1" s="1"/>
  <c r="AY2294" i="1" s="1"/>
  <c r="Y1360" i="1"/>
  <c r="AG1360" i="1" s="1"/>
  <c r="AI1360" i="1" s="1"/>
  <c r="AY1360" i="1" s="1"/>
  <c r="Y2358" i="1"/>
  <c r="AG2358" i="1" s="1"/>
  <c r="AI2358" i="1" s="1"/>
  <c r="AY2358" i="1" s="1"/>
  <c r="Y1602" i="1"/>
  <c r="AG1602" i="1" s="1"/>
  <c r="AI1602" i="1" s="1"/>
  <c r="AY1602" i="1" s="1"/>
  <c r="Y2292" i="1"/>
  <c r="AG2292" i="1" s="1"/>
  <c r="AI2292" i="1" s="1"/>
  <c r="AY2292" i="1" s="1"/>
  <c r="Y1694" i="1"/>
  <c r="AG1694" i="1" s="1"/>
  <c r="AI1694" i="1" s="1"/>
  <c r="AY1694" i="1" s="1"/>
  <c r="Y2287" i="1"/>
  <c r="AG2287" i="1" s="1"/>
  <c r="AI2287" i="1" s="1"/>
  <c r="AY2287" i="1" s="1"/>
  <c r="Y1548" i="1"/>
  <c r="AG1548" i="1" s="1"/>
  <c r="AI1548" i="1" s="1"/>
  <c r="AY1548" i="1" s="1"/>
  <c r="Y2286" i="1"/>
  <c r="AG2286" i="1" s="1"/>
  <c r="AI2286" i="1" s="1"/>
  <c r="AY2286" i="1" s="1"/>
  <c r="Y2369" i="1"/>
  <c r="AG2369" i="1" s="1"/>
  <c r="AI2369" i="1" s="1"/>
  <c r="AY2369" i="1" s="1"/>
  <c r="Y1943" i="1"/>
  <c r="AG1943" i="1" s="1"/>
  <c r="AI1943" i="1" s="1"/>
  <c r="AY1943" i="1" s="1"/>
  <c r="Y2072" i="1"/>
  <c r="AG2072" i="1" s="1"/>
  <c r="AI2072" i="1" s="1"/>
  <c r="AY2072" i="1" s="1"/>
  <c r="Y2219" i="1"/>
  <c r="AG2219" i="1" s="1"/>
  <c r="AI2219" i="1" s="1"/>
  <c r="AY2219" i="1" s="1"/>
  <c r="Y211" i="1"/>
  <c r="AG211" i="1" s="1"/>
  <c r="AI211" i="1" s="1"/>
  <c r="AY211" i="1" s="1"/>
  <c r="Y1356" i="1"/>
  <c r="AG1356" i="1" s="1"/>
  <c r="AI1356" i="1" s="1"/>
  <c r="AY1356" i="1" s="1"/>
  <c r="Y1355" i="1"/>
  <c r="AG1355" i="1" s="1"/>
  <c r="AI1355" i="1" s="1"/>
  <c r="AY1355" i="1" s="1"/>
  <c r="Y1538" i="1"/>
  <c r="AG1538" i="1" s="1"/>
  <c r="AI1538" i="1" s="1"/>
  <c r="AY1538" i="1" s="1"/>
  <c r="Y1342" i="1"/>
  <c r="AG1342" i="1" s="1"/>
  <c r="AI1342" i="1" s="1"/>
  <c r="AY1342" i="1" s="1"/>
  <c r="Y2347" i="1"/>
  <c r="AG2347" i="1" s="1"/>
  <c r="AI2347" i="1" s="1"/>
  <c r="AY2347" i="1" s="1"/>
  <c r="Y683" i="1"/>
  <c r="AG683" i="1" s="1"/>
  <c r="AI683" i="1" s="1"/>
  <c r="AY683" i="1" s="1"/>
  <c r="Y1501" i="1"/>
  <c r="AG1501" i="1" s="1"/>
  <c r="AI1501" i="1" s="1"/>
  <c r="AY1501" i="1" s="1"/>
  <c r="Y1269" i="1"/>
  <c r="AG1269" i="1" s="1"/>
  <c r="AI1269" i="1" s="1"/>
  <c r="AY1269" i="1" s="1"/>
  <c r="Y1413" i="1"/>
  <c r="AG1413" i="1" s="1"/>
  <c r="AI1413" i="1" s="1"/>
  <c r="AY1413" i="1" s="1"/>
  <c r="Y2261" i="1"/>
  <c r="AG2261" i="1" s="1"/>
  <c r="AI2261" i="1" s="1"/>
  <c r="AY2261" i="1" s="1"/>
  <c r="Y682" i="1"/>
  <c r="AG682" i="1" s="1"/>
  <c r="AI682" i="1" s="1"/>
  <c r="AY682" i="1" s="1"/>
  <c r="Y1271" i="1"/>
  <c r="AG1271" i="1" s="1"/>
  <c r="AI1271" i="1" s="1"/>
  <c r="AY1271" i="1" s="1"/>
  <c r="Y1596" i="1"/>
  <c r="AG1596" i="1" s="1"/>
  <c r="AI1596" i="1" s="1"/>
  <c r="AY1596" i="1" s="1"/>
  <c r="Y1189" i="1"/>
  <c r="AG1189" i="1" s="1"/>
  <c r="AI1189" i="1" s="1"/>
  <c r="AY1189" i="1" s="1"/>
  <c r="Y1343" i="1"/>
  <c r="AG1343" i="1" s="1"/>
  <c r="AI1343" i="1" s="1"/>
  <c r="AY1343" i="1" s="1"/>
  <c r="Y2470" i="1"/>
  <c r="AG2470" i="1" s="1"/>
  <c r="AI2470" i="1" s="1"/>
  <c r="AY2470" i="1" s="1"/>
  <c r="Y2466" i="1"/>
  <c r="AG2466" i="1" s="1"/>
  <c r="AI2466" i="1" s="1"/>
  <c r="AY2466" i="1" s="1"/>
  <c r="Y2464" i="1"/>
  <c r="AG2464" i="1" s="1"/>
  <c r="AI2464" i="1" s="1"/>
  <c r="AY2464" i="1" s="1"/>
  <c r="Y1603" i="1"/>
  <c r="AG1603" i="1" s="1"/>
  <c r="AI1603" i="1" s="1"/>
  <c r="AY1603" i="1" s="1"/>
  <c r="Y2456" i="1"/>
  <c r="AG2456" i="1" s="1"/>
  <c r="AI2456" i="1" s="1"/>
  <c r="AY2456" i="1" s="1"/>
  <c r="Y2209" i="1"/>
  <c r="AG2209" i="1" s="1"/>
  <c r="AI2209" i="1" s="1"/>
  <c r="AY2209" i="1" s="1"/>
  <c r="Y1402" i="1"/>
  <c r="AG1402" i="1" s="1"/>
  <c r="AI1402" i="1" s="1"/>
  <c r="AY1402" i="1" s="1"/>
  <c r="Y2207" i="1"/>
  <c r="AG2207" i="1" s="1"/>
  <c r="AI2207" i="1" s="1"/>
  <c r="AY2207" i="1" s="1"/>
  <c r="Y1441" i="1"/>
  <c r="AG1441" i="1" s="1"/>
  <c r="AI1441" i="1" s="1"/>
  <c r="AY1441" i="1" s="1"/>
  <c r="Y2349" i="1"/>
  <c r="AG2349" i="1" s="1"/>
  <c r="AI2349" i="1" s="1"/>
  <c r="AY2349" i="1" s="1"/>
  <c r="Y2020" i="1"/>
  <c r="AG2020" i="1" s="1"/>
  <c r="AI2020" i="1" s="1"/>
  <c r="AY2020" i="1" s="1"/>
  <c r="Y2475" i="1"/>
  <c r="AG2475" i="1" s="1"/>
  <c r="AI2475" i="1" s="1"/>
  <c r="AY2475" i="1" s="1"/>
  <c r="Y1449" i="1"/>
  <c r="AG1449" i="1" s="1"/>
  <c r="AI1449" i="1" s="1"/>
  <c r="AY1449" i="1" s="1"/>
  <c r="Y1317" i="1"/>
  <c r="AG1317" i="1" s="1"/>
  <c r="AI1317" i="1" s="1"/>
  <c r="AY1317" i="1" s="1"/>
  <c r="Y1348" i="1"/>
  <c r="AG1348" i="1" s="1"/>
  <c r="AI1348" i="1" s="1"/>
  <c r="AY1348" i="1" s="1"/>
  <c r="Y2353" i="1"/>
  <c r="AG2353" i="1" s="1"/>
  <c r="AI2353" i="1" s="1"/>
  <c r="AY2353" i="1" s="1"/>
  <c r="Y2341" i="1"/>
  <c r="AG2341" i="1" s="1"/>
  <c r="AI2341" i="1" s="1"/>
  <c r="AY2341" i="1" s="1"/>
  <c r="Y676" i="1"/>
  <c r="AG676" i="1" s="1"/>
  <c r="AI676" i="1" s="1"/>
  <c r="AY676" i="1" s="1"/>
  <c r="Y2458" i="1"/>
  <c r="AG2458" i="1" s="1"/>
  <c r="AI2458" i="1" s="1"/>
  <c r="AY2458" i="1" s="1"/>
  <c r="Y1352" i="1"/>
  <c r="AG1352" i="1" s="1"/>
  <c r="AI1352" i="1" s="1"/>
  <c r="AY1352" i="1" s="1"/>
  <c r="Y2068" i="1"/>
  <c r="AG2068" i="1" s="1"/>
  <c r="AI2068" i="1" s="1"/>
  <c r="AY2068" i="1" s="1"/>
  <c r="Y2050" i="1"/>
  <c r="AG2050" i="1" s="1"/>
  <c r="AI2050" i="1" s="1"/>
  <c r="AY2050" i="1" s="1"/>
  <c r="Y2480" i="1"/>
  <c r="AG2480" i="1" s="1"/>
  <c r="AI2480" i="1" s="1"/>
  <c r="AY2480" i="1" s="1"/>
  <c r="Y1354" i="1"/>
  <c r="AG1354" i="1" s="1"/>
  <c r="AI1354" i="1" s="1"/>
  <c r="AY1354" i="1" s="1"/>
  <c r="Y1515" i="1"/>
  <c r="AG1515" i="1" s="1"/>
  <c r="AI1515" i="1" s="1"/>
  <c r="AY1515" i="1" s="1"/>
  <c r="Y1998" i="1"/>
  <c r="AG1998" i="1" s="1"/>
  <c r="AI1998" i="1" s="1"/>
  <c r="AY1998" i="1" s="1"/>
  <c r="Y2362" i="1"/>
  <c r="AG2362" i="1" s="1"/>
  <c r="AI2362" i="1" s="1"/>
  <c r="AY2362" i="1" s="1"/>
  <c r="Y2267" i="1"/>
  <c r="AG2267" i="1" s="1"/>
  <c r="AI2267" i="1" s="1"/>
  <c r="AY2267" i="1" s="1"/>
  <c r="Y1226" i="1"/>
  <c r="AG1226" i="1" s="1"/>
  <c r="AI1226" i="1" s="1"/>
  <c r="AY1226" i="1" s="1"/>
  <c r="Y1300" i="1"/>
  <c r="AG1300" i="1" s="1"/>
  <c r="AI1300" i="1" s="1"/>
  <c r="AY1300" i="1" s="1"/>
  <c r="Y1191" i="1"/>
  <c r="AG1191" i="1" s="1"/>
  <c r="AI1191" i="1" s="1"/>
  <c r="AY1191" i="1" s="1"/>
  <c r="Y2266" i="1"/>
  <c r="AG2266" i="1" s="1"/>
  <c r="AI2266" i="1" s="1"/>
  <c r="AY2266" i="1" s="1"/>
  <c r="Y2019" i="1"/>
  <c r="AG2019" i="1" s="1"/>
  <c r="AI2019" i="1" s="1"/>
  <c r="AY2019" i="1" s="1"/>
  <c r="Y2236" i="1"/>
  <c r="AG2236" i="1" s="1"/>
  <c r="AI2236" i="1" s="1"/>
  <c r="AY2236" i="1" s="1"/>
  <c r="Y1992" i="1"/>
  <c r="AG1992" i="1" s="1"/>
  <c r="AI1992" i="1" s="1"/>
  <c r="AY1992" i="1" s="1"/>
  <c r="Y2438" i="1"/>
  <c r="AG2438" i="1" s="1"/>
  <c r="AI2438" i="1" s="1"/>
  <c r="AY2438" i="1" s="1"/>
  <c r="Y1339" i="1"/>
  <c r="AG1339" i="1" s="1"/>
  <c r="AI1339" i="1" s="1"/>
  <c r="AY1339" i="1" s="1"/>
  <c r="Y1159" i="1"/>
  <c r="AG1159" i="1" s="1"/>
  <c r="AI1159" i="1" s="1"/>
  <c r="AY1159" i="1" s="1"/>
  <c r="Y1282" i="1"/>
  <c r="AG1282" i="1" s="1"/>
  <c r="AI1282" i="1" s="1"/>
  <c r="AY1282" i="1" s="1"/>
  <c r="Y1358" i="1"/>
  <c r="AG1358" i="1" s="1"/>
  <c r="AI1358" i="1" s="1"/>
  <c r="AY1358" i="1" s="1"/>
  <c r="Y1990" i="1"/>
  <c r="AG1990" i="1" s="1"/>
  <c r="AI1990" i="1" s="1"/>
  <c r="AY1990" i="1" s="1"/>
  <c r="Y1966" i="1"/>
  <c r="AG1966" i="1" s="1"/>
  <c r="AI1966" i="1" s="1"/>
  <c r="AY1966" i="1" s="1"/>
  <c r="Y2426" i="1"/>
  <c r="AG2426" i="1" s="1"/>
  <c r="AI2426" i="1" s="1"/>
  <c r="AY2426" i="1" s="1"/>
  <c r="Y1967" i="1"/>
  <c r="AG1967" i="1" s="1"/>
  <c r="AI1967" i="1" s="1"/>
  <c r="AY1967" i="1" s="1"/>
  <c r="Y2015" i="1"/>
  <c r="AG2015" i="1" s="1"/>
  <c r="AI2015" i="1" s="1"/>
  <c r="AY2015" i="1" s="1"/>
  <c r="Y1991" i="1"/>
  <c r="AG1991" i="1" s="1"/>
  <c r="AI1991" i="1" s="1"/>
  <c r="AY1991" i="1" s="1"/>
  <c r="Y2440" i="1"/>
  <c r="AG2440" i="1" s="1"/>
  <c r="AI2440" i="1" s="1"/>
  <c r="AY2440" i="1" s="1"/>
  <c r="Y1293" i="1"/>
  <c r="AG1293" i="1" s="1"/>
  <c r="AI1293" i="1" s="1"/>
  <c r="AY1293" i="1" s="1"/>
  <c r="Y1249" i="1"/>
  <c r="AG1249" i="1" s="1"/>
  <c r="AI1249" i="1" s="1"/>
  <c r="AY1249" i="1" s="1"/>
  <c r="Y1242" i="1"/>
  <c r="AG1242" i="1" s="1"/>
  <c r="AI1242" i="1" s="1"/>
  <c r="AY1242" i="1" s="1"/>
  <c r="Y1256" i="1"/>
  <c r="AG1256" i="1" s="1"/>
  <c r="AI1256" i="1" s="1"/>
  <c r="AY1256" i="1" s="1"/>
  <c r="Y1320" i="1"/>
  <c r="AG1320" i="1" s="1"/>
  <c r="AI1320" i="1" s="1"/>
  <c r="AY1320" i="1" s="1"/>
  <c r="Y2223" i="1"/>
  <c r="AG2223" i="1" s="1"/>
  <c r="AI2223" i="1" s="1"/>
  <c r="AY2223" i="1" s="1"/>
  <c r="Y2503" i="1"/>
  <c r="AG2503" i="1" s="1"/>
  <c r="AI2503" i="1" s="1"/>
  <c r="AY2503" i="1" s="1"/>
  <c r="Y2014" i="1"/>
  <c r="AG2014" i="1" s="1"/>
  <c r="AI2014" i="1" s="1"/>
  <c r="AY2014" i="1" s="1"/>
  <c r="Y2232" i="1"/>
  <c r="AG2232" i="1" s="1"/>
  <c r="AI2232" i="1" s="1"/>
  <c r="AY2232" i="1" s="1"/>
  <c r="Y1335" i="1"/>
  <c r="AG1335" i="1" s="1"/>
  <c r="AI1335" i="1" s="1"/>
  <c r="AY1335" i="1" s="1"/>
  <c r="Y1158" i="1"/>
  <c r="AG1158" i="1" s="1"/>
  <c r="AI1158" i="1" s="1"/>
  <c r="AY1158" i="1" s="1"/>
  <c r="Y1331" i="1"/>
  <c r="AG1331" i="1" s="1"/>
  <c r="AI1331" i="1" s="1"/>
  <c r="AY1331" i="1" s="1"/>
  <c r="Y1340" i="1"/>
  <c r="AG1340" i="1" s="1"/>
  <c r="AI1340" i="1" s="1"/>
  <c r="AY1340" i="1" s="1"/>
  <c r="Y171" i="1"/>
  <c r="AG171" i="1" s="1"/>
  <c r="AI171" i="1" s="1"/>
  <c r="AY171" i="1" s="1"/>
  <c r="Y1345" i="1"/>
  <c r="AG1345" i="1" s="1"/>
  <c r="AI1345" i="1" s="1"/>
  <c r="AY1345" i="1" s="1"/>
  <c r="Y1983" i="1"/>
  <c r="AG1983" i="1" s="1"/>
  <c r="AI1983" i="1" s="1"/>
  <c r="AY1983" i="1" s="1"/>
  <c r="Y1414" i="1"/>
  <c r="AG1414" i="1" s="1"/>
  <c r="AI1414" i="1" s="1"/>
  <c r="AY1414" i="1" s="1"/>
  <c r="Y1192" i="1"/>
  <c r="AG1192" i="1" s="1"/>
  <c r="AI1192" i="1" s="1"/>
  <c r="AY1192" i="1" s="1"/>
  <c r="Y1964" i="1"/>
  <c r="AG1964" i="1" s="1"/>
  <c r="AI1964" i="1" s="1"/>
  <c r="AY1964" i="1" s="1"/>
  <c r="Y2233" i="1"/>
  <c r="AG2233" i="1" s="1"/>
  <c r="AI2233" i="1" s="1"/>
  <c r="AY2233" i="1" s="1"/>
  <c r="Y1376" i="1"/>
  <c r="AG1376" i="1" s="1"/>
  <c r="AI1376" i="1" s="1"/>
  <c r="AY1376" i="1" s="1"/>
  <c r="Y1377" i="1"/>
  <c r="AG1377" i="1" s="1"/>
  <c r="AI1377" i="1" s="1"/>
  <c r="AY1377" i="1" s="1"/>
  <c r="Y1090" i="1"/>
  <c r="AG1090" i="1" s="1"/>
  <c r="AI1090" i="1" s="1"/>
  <c r="AY1090" i="1" s="1"/>
  <c r="Y1107" i="1"/>
  <c r="AG1107" i="1" s="1"/>
  <c r="AI1107" i="1" s="1"/>
  <c r="AY1107" i="1" s="1"/>
  <c r="Y1099" i="1"/>
  <c r="AG1099" i="1" s="1"/>
  <c r="AI1099" i="1" s="1"/>
  <c r="AY1099" i="1" s="1"/>
  <c r="Y1106" i="1"/>
  <c r="AG1106" i="1" s="1"/>
  <c r="AI1106" i="1" s="1"/>
  <c r="AY1106" i="1" s="1"/>
  <c r="Y1080" i="1"/>
  <c r="AG1080" i="1" s="1"/>
  <c r="AI1080" i="1" s="1"/>
  <c r="AY1080" i="1" s="1"/>
  <c r="Y1098" i="1"/>
  <c r="AG1098" i="1" s="1"/>
  <c r="AI1098" i="1" s="1"/>
  <c r="AY1098" i="1" s="1"/>
  <c r="Y572" i="1"/>
  <c r="AG572" i="1" s="1"/>
  <c r="AI572" i="1" s="1"/>
  <c r="AY572" i="1" s="1"/>
  <c r="Y1067" i="1"/>
  <c r="AG1067" i="1" s="1"/>
  <c r="AI1067" i="1" s="1"/>
  <c r="AY1067" i="1" s="1"/>
  <c r="Y1043" i="1"/>
  <c r="AG1043" i="1" s="1"/>
  <c r="AI1043" i="1" s="1"/>
  <c r="AY1043" i="1" s="1"/>
  <c r="Y224" i="1"/>
  <c r="AG224" i="1" s="1"/>
  <c r="AI224" i="1" s="1"/>
  <c r="AY224" i="1" s="1"/>
  <c r="Y225" i="1"/>
  <c r="AG225" i="1" s="1"/>
  <c r="AI225" i="1" s="1"/>
  <c r="AY225" i="1" s="1"/>
  <c r="Y1204" i="1"/>
  <c r="AG1204" i="1" s="1"/>
  <c r="AI1204" i="1" s="1"/>
  <c r="AY1204" i="1" s="1"/>
  <c r="Y1203" i="1"/>
  <c r="AG1203" i="1" s="1"/>
  <c r="AI1203" i="1" s="1"/>
  <c r="AY1203" i="1" s="1"/>
  <c r="Y1082" i="1"/>
  <c r="AG1082" i="1" s="1"/>
  <c r="AI1082" i="1" s="1"/>
  <c r="AY1082" i="1" s="1"/>
  <c r="Y1089" i="1"/>
  <c r="AG1089" i="1" s="1"/>
  <c r="AI1089" i="1" s="1"/>
  <c r="AY1089" i="1" s="1"/>
  <c r="Y1657" i="1"/>
  <c r="AG1657" i="1" s="1"/>
  <c r="AI1657" i="1" s="1"/>
  <c r="AY1657" i="1" s="1"/>
  <c r="Y999" i="1"/>
  <c r="AG999" i="1" s="1"/>
  <c r="AI999" i="1" s="1"/>
  <c r="AY999" i="1" s="1"/>
  <c r="Y968" i="1"/>
  <c r="AG968" i="1" s="1"/>
  <c r="AI968" i="1" s="1"/>
  <c r="AY968" i="1" s="1"/>
  <c r="Y986" i="1"/>
  <c r="AG986" i="1" s="1"/>
  <c r="AI986" i="1" s="1"/>
  <c r="AY986" i="1" s="1"/>
  <c r="Y967" i="1"/>
  <c r="AG967" i="1" s="1"/>
  <c r="AI967" i="1" s="1"/>
  <c r="AY967" i="1" s="1"/>
  <c r="Y969" i="1"/>
  <c r="AG969" i="1" s="1"/>
  <c r="AI969" i="1" s="1"/>
  <c r="AY969" i="1" s="1"/>
  <c r="Y970" i="1"/>
  <c r="AG970" i="1" s="1"/>
  <c r="AI970" i="1" s="1"/>
  <c r="AY970" i="1" s="1"/>
  <c r="Y971" i="1"/>
  <c r="AG971" i="1" s="1"/>
  <c r="AI971" i="1" s="1"/>
  <c r="AY971" i="1" s="1"/>
  <c r="Y980" i="1"/>
  <c r="AG980" i="1" s="1"/>
  <c r="AI980" i="1" s="1"/>
  <c r="AY980" i="1" s="1"/>
  <c r="Y992" i="1"/>
  <c r="AG992" i="1" s="1"/>
  <c r="AI992" i="1" s="1"/>
  <c r="AY992" i="1" s="1"/>
  <c r="Y991" i="1"/>
  <c r="AG991" i="1" s="1"/>
  <c r="AI991" i="1" s="1"/>
  <c r="AY991" i="1" s="1"/>
  <c r="Y994" i="1"/>
  <c r="AG994" i="1" s="1"/>
  <c r="AI994" i="1" s="1"/>
  <c r="AY994" i="1" s="1"/>
  <c r="Y1211" i="1"/>
  <c r="AG1211" i="1" s="1"/>
  <c r="AI1211" i="1" s="1"/>
  <c r="AY1211" i="1" s="1"/>
  <c r="Y958" i="1"/>
  <c r="AG958" i="1" s="1"/>
  <c r="AI958" i="1" s="1"/>
  <c r="AY958" i="1" s="1"/>
  <c r="Y989" i="1"/>
  <c r="AG989" i="1" s="1"/>
  <c r="AI989" i="1" s="1"/>
  <c r="AY989" i="1" s="1"/>
  <c r="Y990" i="1"/>
  <c r="AG990" i="1" s="1"/>
  <c r="AI990" i="1" s="1"/>
  <c r="AY990" i="1" s="1"/>
  <c r="Y993" i="1"/>
  <c r="AG993" i="1" s="1"/>
  <c r="AI993" i="1" s="1"/>
  <c r="AY993" i="1" s="1"/>
  <c r="Y953" i="1"/>
  <c r="AG953" i="1" s="1"/>
  <c r="AI953" i="1" s="1"/>
  <c r="AY953" i="1" s="1"/>
  <c r="Y997" i="1"/>
  <c r="AG997" i="1" s="1"/>
  <c r="AI997" i="1" s="1"/>
  <c r="AY997" i="1" s="1"/>
  <c r="Y1212" i="1"/>
  <c r="AG1212" i="1" s="1"/>
  <c r="AI1212" i="1" s="1"/>
  <c r="AY1212" i="1" s="1"/>
  <c r="Y1954" i="1"/>
  <c r="AG1954" i="1" s="1"/>
  <c r="AI1954" i="1" s="1"/>
  <c r="AY1954" i="1" s="1"/>
  <c r="Y1000" i="1"/>
  <c r="AG1000" i="1" s="1"/>
  <c r="AI1000" i="1" s="1"/>
  <c r="AY1000" i="1" s="1"/>
  <c r="Y1969" i="1"/>
  <c r="AG1969" i="1" s="1"/>
  <c r="AI1969" i="1" s="1"/>
  <c r="AY1969" i="1" s="1"/>
  <c r="Y1109" i="1"/>
  <c r="AG1109" i="1" s="1"/>
  <c r="AI1109" i="1" s="1"/>
  <c r="AY1109" i="1" s="1"/>
  <c r="Y984" i="1"/>
  <c r="AG984" i="1" s="1"/>
  <c r="AI984" i="1" s="1"/>
  <c r="AY984" i="1" s="1"/>
  <c r="Y254" i="1"/>
  <c r="AG254" i="1" s="1"/>
  <c r="AI254" i="1" s="1"/>
  <c r="AY254" i="1" s="1"/>
  <c r="Y1631" i="1"/>
  <c r="AG1631" i="1" s="1"/>
  <c r="AI1631" i="1" s="1"/>
  <c r="AY1631" i="1" s="1"/>
  <c r="Y2332" i="1"/>
  <c r="AG2332" i="1" s="1"/>
  <c r="AI2332" i="1" s="1"/>
  <c r="AY2332" i="1" s="1"/>
  <c r="Y2200" i="1"/>
  <c r="AG2200" i="1" s="1"/>
  <c r="AI2200" i="1" s="1"/>
  <c r="AY2200" i="1" s="1"/>
  <c r="Y205" i="1"/>
  <c r="AG205" i="1" s="1"/>
  <c r="AI205" i="1" s="1"/>
  <c r="AY205" i="1" s="1"/>
  <c r="Y4" i="1"/>
  <c r="AG4" i="1" s="1"/>
  <c r="AI4" i="1" s="1"/>
  <c r="AY4" i="1" s="1"/>
  <c r="Y2336" i="1"/>
  <c r="AG2336" i="1" s="1"/>
  <c r="AI2336" i="1" s="1"/>
  <c r="AY2336" i="1" s="1"/>
  <c r="Y197" i="1"/>
  <c r="AG197" i="1" s="1"/>
  <c r="AI197" i="1" s="1"/>
  <c r="AY197" i="1" s="1"/>
  <c r="Y804" i="1"/>
  <c r="AG804" i="1" s="1"/>
  <c r="AI804" i="1" s="1"/>
  <c r="AY804" i="1" s="1"/>
  <c r="Y1830" i="1"/>
  <c r="AG1830" i="1" s="1"/>
  <c r="AI1830" i="1" s="1"/>
  <c r="AY1830" i="1" s="1"/>
  <c r="Y1156" i="1"/>
  <c r="AG1156" i="1" s="1"/>
  <c r="AI1156" i="1" s="1"/>
  <c r="AY1156" i="1" s="1"/>
  <c r="Y1843" i="1"/>
  <c r="AG1843" i="1" s="1"/>
  <c r="AI1843" i="1" s="1"/>
  <c r="AY1843" i="1" s="1"/>
  <c r="Y1896" i="1"/>
  <c r="AG1896" i="1" s="1"/>
  <c r="AI1896" i="1" s="1"/>
  <c r="AY1896" i="1" s="1"/>
  <c r="Y2516" i="1"/>
  <c r="AG2516" i="1" s="1"/>
  <c r="AI2516" i="1" s="1"/>
  <c r="AY2516" i="1" s="1"/>
  <c r="Y173" i="1"/>
  <c r="AG173" i="1" s="1"/>
  <c r="AI173" i="1" s="1"/>
  <c r="AY173" i="1" s="1"/>
  <c r="Y286" i="1"/>
  <c r="AG286" i="1" s="1"/>
  <c r="AI286" i="1" s="1"/>
  <c r="AY286" i="1" s="1"/>
  <c r="Y2496" i="1"/>
  <c r="AG2496" i="1" s="1"/>
  <c r="AI2496" i="1" s="1"/>
  <c r="AY2496" i="1" s="1"/>
  <c r="Y2497" i="1"/>
  <c r="AG2497" i="1" s="1"/>
  <c r="AI2497" i="1" s="1"/>
  <c r="AY2497" i="1" s="1"/>
  <c r="Y1125" i="1"/>
  <c r="AG1125" i="1" s="1"/>
  <c r="AI1125" i="1" s="1"/>
  <c r="AY1125" i="1" s="1"/>
  <c r="Y538" i="1"/>
  <c r="AG538" i="1" s="1"/>
  <c r="AI538" i="1" s="1"/>
  <c r="AY538" i="1" s="1"/>
  <c r="Y1874" i="1"/>
  <c r="AG1874" i="1" s="1"/>
  <c r="AI1874" i="1" s="1"/>
  <c r="AY1874" i="1" s="1"/>
  <c r="Y1911" i="1"/>
  <c r="AG1911" i="1" s="1"/>
  <c r="AI1911" i="1" s="1"/>
  <c r="AY1911" i="1" s="1"/>
  <c r="Y894" i="1"/>
  <c r="AG894" i="1" s="1"/>
  <c r="AI894" i="1" s="1"/>
  <c r="AY894" i="1" s="1"/>
  <c r="Y763" i="1"/>
  <c r="AG763" i="1" s="1"/>
  <c r="AI763" i="1" s="1"/>
  <c r="AY763" i="1" s="1"/>
  <c r="Y654" i="1"/>
  <c r="AG654" i="1" s="1"/>
  <c r="AI654" i="1" s="1"/>
  <c r="AY654" i="1" s="1"/>
  <c r="Y2526" i="1"/>
  <c r="AG2526" i="1" s="1"/>
  <c r="AI2526" i="1" s="1"/>
  <c r="AY2526" i="1" s="1"/>
  <c r="Y887" i="1"/>
  <c r="AG887" i="1" s="1"/>
  <c r="AI887" i="1" s="1"/>
  <c r="AY887" i="1" s="1"/>
  <c r="Y504" i="1"/>
  <c r="AG504" i="1" s="1"/>
  <c r="AI504" i="1" s="1"/>
  <c r="AY504" i="1" s="1"/>
  <c r="Y801" i="1"/>
  <c r="AG801" i="1" s="1"/>
  <c r="AI801" i="1" s="1"/>
  <c r="AY801" i="1" s="1"/>
  <c r="Y1861" i="1"/>
  <c r="AG1861" i="1" s="1"/>
  <c r="AI1861" i="1" s="1"/>
  <c r="AY1861" i="1" s="1"/>
  <c r="Y1837" i="1"/>
  <c r="AG1837" i="1" s="1"/>
  <c r="AI1837" i="1" s="1"/>
  <c r="AY1837" i="1" s="1"/>
  <c r="AM132" i="1"/>
  <c r="AM157" i="1"/>
  <c r="AM161" i="1"/>
  <c r="AM153" i="1"/>
  <c r="AM115" i="1"/>
  <c r="AM126" i="1"/>
  <c r="AM23" i="1"/>
  <c r="AM38" i="1"/>
  <c r="AM160" i="1"/>
  <c r="AM29" i="1"/>
  <c r="AM31" i="1"/>
  <c r="AM30" i="1"/>
  <c r="AM65" i="1"/>
  <c r="AM156" i="1"/>
  <c r="AM150" i="1"/>
  <c r="AM129" i="1"/>
  <c r="AM144" i="1"/>
  <c r="AM154" i="1"/>
  <c r="AM148" i="1"/>
  <c r="AM147" i="1"/>
  <c r="AM159" i="1"/>
  <c r="AM155" i="1"/>
  <c r="AM83" i="1"/>
  <c r="AM125" i="1"/>
  <c r="AM145" i="1"/>
  <c r="AM158" i="1"/>
  <c r="AM2345" i="1"/>
  <c r="AM2329" i="1"/>
  <c r="AM2265" i="1"/>
  <c r="AM1664" i="1"/>
  <c r="AM1564" i="1"/>
  <c r="AM1168" i="1"/>
  <c r="AM2204" i="1"/>
  <c r="AM1662" i="1"/>
  <c r="AM1661" i="1"/>
  <c r="AM1947" i="1"/>
  <c r="AM2323" i="1"/>
  <c r="AM2062" i="1"/>
  <c r="AM2061" i="1"/>
  <c r="AM1566" i="1"/>
  <c r="AM1296" i="1"/>
  <c r="AM1565" i="1"/>
  <c r="AM681" i="1"/>
  <c r="AM1016" i="1"/>
  <c r="AM1361" i="1"/>
  <c r="AM2173" i="1"/>
  <c r="AM1522" i="1"/>
  <c r="AM2260" i="1"/>
  <c r="AM1311" i="1"/>
  <c r="AM2321" i="1"/>
  <c r="AM1357" i="1"/>
  <c r="AM2249" i="1"/>
  <c r="AM2247" i="1"/>
  <c r="AM1399" i="1"/>
  <c r="AM1308" i="1"/>
  <c r="AM1220" i="1"/>
  <c r="AM1604" i="1"/>
  <c r="AM1164" i="1"/>
  <c r="AM2054" i="1"/>
  <c r="AM680" i="1"/>
  <c r="AM2370" i="1"/>
  <c r="AM2450" i="1"/>
  <c r="AM2479" i="1"/>
  <c r="AM2320" i="1"/>
  <c r="AM2060" i="1"/>
  <c r="AM1265" i="1"/>
  <c r="AM1305" i="1"/>
  <c r="AM2268" i="1"/>
  <c r="AM1609" i="1"/>
  <c r="AM906" i="1"/>
  <c r="AM1350" i="1"/>
  <c r="AM1693" i="1"/>
  <c r="AM2057" i="1"/>
  <c r="AM2208" i="1"/>
  <c r="AM1388" i="1"/>
  <c r="AM1613" i="1"/>
  <c r="AM2324" i="1"/>
  <c r="AM1341" i="1"/>
  <c r="AM2290" i="1"/>
  <c r="AM1612" i="1"/>
  <c r="AM1436" i="1"/>
  <c r="AM1655" i="1"/>
  <c r="AM2294" i="1"/>
  <c r="AM1360" i="1"/>
  <c r="AM2358" i="1"/>
  <c r="AM1602" i="1"/>
  <c r="AM2292" i="1"/>
  <c r="AM1694" i="1"/>
  <c r="AM2287" i="1"/>
  <c r="AM1548" i="1"/>
  <c r="AM2286" i="1"/>
  <c r="AM2369" i="1"/>
  <c r="AM1943" i="1"/>
  <c r="AM2072" i="1"/>
  <c r="AM2219" i="1"/>
  <c r="AM211" i="1"/>
  <c r="AM1356" i="1"/>
  <c r="AM1355" i="1"/>
  <c r="AM1538" i="1"/>
  <c r="AM1342" i="1"/>
  <c r="AM2347" i="1"/>
  <c r="AM683" i="1"/>
  <c r="AM1501" i="1"/>
  <c r="AM1269" i="1"/>
  <c r="AM1413" i="1"/>
  <c r="AM2261" i="1"/>
  <c r="AM682" i="1"/>
  <c r="AM1271" i="1"/>
  <c r="AM1596" i="1"/>
  <c r="AM1189" i="1"/>
  <c r="AM1343" i="1"/>
  <c r="AM2470" i="1"/>
  <c r="AM2466" i="1"/>
  <c r="AM2464" i="1"/>
  <c r="AM1603" i="1"/>
  <c r="AM2456" i="1"/>
  <c r="AM2209" i="1"/>
  <c r="AM1402" i="1"/>
  <c r="AM2207" i="1"/>
  <c r="AM1441" i="1"/>
  <c r="AM2349" i="1"/>
  <c r="AM2020" i="1"/>
  <c r="AM2475" i="1"/>
  <c r="AM1449" i="1"/>
  <c r="AM1317" i="1"/>
  <c r="AM1348" i="1"/>
  <c r="AM2353" i="1"/>
  <c r="AM2341" i="1"/>
  <c r="AM676" i="1"/>
  <c r="AM2458" i="1"/>
  <c r="AM1352" i="1"/>
  <c r="AM2068" i="1"/>
  <c r="AM2050" i="1"/>
  <c r="AM2480" i="1"/>
  <c r="AM1354" i="1"/>
  <c r="AM1515" i="1"/>
  <c r="AM1998" i="1"/>
  <c r="AM2362" i="1"/>
  <c r="AM2267" i="1"/>
  <c r="AM1226" i="1"/>
  <c r="AM1300" i="1"/>
  <c r="AM1191" i="1"/>
  <c r="AM2266" i="1"/>
  <c r="AM2019" i="1"/>
  <c r="AM2236" i="1"/>
  <c r="AM1992" i="1"/>
  <c r="AM2438" i="1"/>
  <c r="AM1339" i="1"/>
  <c r="AM1159" i="1"/>
  <c r="AM1282" i="1"/>
  <c r="AM1358" i="1"/>
  <c r="AM1990" i="1"/>
  <c r="AM1966" i="1"/>
  <c r="AM2426" i="1"/>
  <c r="AM1967" i="1"/>
  <c r="AM2015" i="1"/>
  <c r="AM1991" i="1"/>
  <c r="AM2440" i="1"/>
  <c r="AM1293" i="1"/>
  <c r="AM1249" i="1"/>
  <c r="AM1242" i="1"/>
  <c r="AM1256" i="1"/>
  <c r="AM1320" i="1"/>
  <c r="AM2223" i="1"/>
  <c r="AM2503" i="1"/>
  <c r="AM2014" i="1"/>
  <c r="AM2232" i="1"/>
  <c r="AM1335" i="1"/>
  <c r="AM1158" i="1"/>
  <c r="AM1331" i="1"/>
  <c r="AM1340" i="1"/>
  <c r="AM171" i="1"/>
  <c r="AM1345" i="1"/>
  <c r="AM1983" i="1"/>
  <c r="AM1414" i="1"/>
  <c r="AM1192" i="1"/>
  <c r="AM1964" i="1"/>
  <c r="AM2233" i="1"/>
  <c r="AM1376" i="1"/>
  <c r="AM1377" i="1"/>
  <c r="AM1090" i="1"/>
  <c r="AM1107" i="1"/>
  <c r="AM1099" i="1"/>
  <c r="AM1106" i="1"/>
  <c r="AM1080" i="1"/>
  <c r="AM1098" i="1"/>
  <c r="AM572" i="1"/>
  <c r="AM1067" i="1"/>
  <c r="AM1043" i="1"/>
  <c r="AM224" i="1"/>
  <c r="AM225" i="1"/>
  <c r="AM1204" i="1"/>
  <c r="AM1203" i="1"/>
  <c r="AM1082" i="1"/>
  <c r="AM1089" i="1"/>
  <c r="AM1657" i="1"/>
  <c r="AM999" i="1"/>
  <c r="AM968" i="1"/>
  <c r="AM986" i="1"/>
  <c r="AM967" i="1"/>
  <c r="AM969" i="1"/>
  <c r="AM970" i="1"/>
  <c r="AM971" i="1"/>
  <c r="AM980" i="1"/>
  <c r="AM992" i="1"/>
  <c r="AM991" i="1"/>
  <c r="AM994" i="1"/>
  <c r="AM1211" i="1"/>
  <c r="AM958" i="1"/>
  <c r="AM989" i="1"/>
  <c r="AM990" i="1"/>
  <c r="AM993" i="1"/>
  <c r="AM953" i="1"/>
  <c r="AM997" i="1"/>
  <c r="AM1212" i="1"/>
  <c r="AM1954" i="1"/>
  <c r="AM1000" i="1"/>
  <c r="AM1969" i="1"/>
  <c r="AM1109" i="1"/>
  <c r="AM984" i="1"/>
  <c r="AM254" i="1"/>
  <c r="AM1631" i="1"/>
  <c r="AM2332" i="1"/>
  <c r="AM2200" i="1"/>
  <c r="AM205" i="1"/>
  <c r="AM4" i="1"/>
  <c r="AM2336" i="1"/>
  <c r="AM197" i="1"/>
  <c r="AM804" i="1"/>
  <c r="AM1830" i="1"/>
  <c r="AM1156" i="1"/>
  <c r="AM1843" i="1"/>
  <c r="AM1896" i="1"/>
  <c r="AM2516" i="1"/>
  <c r="AM173" i="1"/>
  <c r="AM286" i="1"/>
  <c r="AM2496" i="1"/>
  <c r="AM2497" i="1"/>
  <c r="AM1125" i="1"/>
  <c r="AM538" i="1"/>
  <c r="AM1874" i="1"/>
  <c r="AM1911" i="1"/>
  <c r="AM894" i="1"/>
  <c r="AM763" i="1"/>
  <c r="AM654" i="1"/>
  <c r="AM2526" i="1"/>
  <c r="AM887" i="1"/>
  <c r="AM504" i="1"/>
  <c r="AM801" i="1"/>
  <c r="AM1861" i="1"/>
  <c r="AM1837" i="1"/>
  <c r="AN132" i="1"/>
  <c r="AN157" i="1"/>
  <c r="AN161" i="1"/>
  <c r="AN153" i="1"/>
  <c r="AN115" i="1"/>
  <c r="AN126" i="1"/>
  <c r="AN23" i="1"/>
  <c r="AN38" i="1"/>
  <c r="AN160" i="1"/>
  <c r="AN29" i="1"/>
  <c r="AN31" i="1"/>
  <c r="AN30" i="1"/>
  <c r="AN65" i="1"/>
  <c r="AN156" i="1"/>
  <c r="AN150" i="1"/>
  <c r="AN129" i="1"/>
  <c r="AN144" i="1"/>
  <c r="AN154" i="1"/>
  <c r="AN148" i="1"/>
  <c r="AN147" i="1"/>
  <c r="AN159" i="1"/>
  <c r="AN155" i="1"/>
  <c r="AN83" i="1"/>
  <c r="AN125" i="1"/>
  <c r="AN145" i="1"/>
  <c r="AN158" i="1"/>
  <c r="AN2345" i="1"/>
  <c r="AN2329" i="1"/>
  <c r="AN2265" i="1"/>
  <c r="AN1664" i="1"/>
  <c r="AN1564" i="1"/>
  <c r="AN1168" i="1"/>
  <c r="AN2204" i="1"/>
  <c r="AN1662" i="1"/>
  <c r="AN1661" i="1"/>
  <c r="AN1947" i="1"/>
  <c r="AN2323" i="1"/>
  <c r="AN2062" i="1"/>
  <c r="AN2061" i="1"/>
  <c r="AN1566" i="1"/>
  <c r="AN1296" i="1"/>
  <c r="AN1565" i="1"/>
  <c r="AN681" i="1"/>
  <c r="AN1016" i="1"/>
  <c r="AN1361" i="1"/>
  <c r="AN2173" i="1"/>
  <c r="AN1522" i="1"/>
  <c r="AN2260" i="1"/>
  <c r="AN1311" i="1"/>
  <c r="AN2321" i="1"/>
  <c r="AN1357" i="1"/>
  <c r="AN2249" i="1"/>
  <c r="AN2247" i="1"/>
  <c r="AN1399" i="1"/>
  <c r="AN1308" i="1"/>
  <c r="AN1220" i="1"/>
  <c r="AN1604" i="1"/>
  <c r="AN1164" i="1"/>
  <c r="AN2054" i="1"/>
  <c r="AN680" i="1"/>
  <c r="AN2370" i="1"/>
  <c r="AN2450" i="1"/>
  <c r="AN2479" i="1"/>
  <c r="AN2320" i="1"/>
  <c r="AN2060" i="1"/>
  <c r="AN1265" i="1"/>
  <c r="AN1305" i="1"/>
  <c r="AN2268" i="1"/>
  <c r="AN1609" i="1"/>
  <c r="AN906" i="1"/>
  <c r="AN1350" i="1"/>
  <c r="AN1693" i="1"/>
  <c r="AN2057" i="1"/>
  <c r="AN2208" i="1"/>
  <c r="AN1388" i="1"/>
  <c r="AN1613" i="1"/>
  <c r="AN2324" i="1"/>
  <c r="AN1341" i="1"/>
  <c r="AN2290" i="1"/>
  <c r="AN1612" i="1"/>
  <c r="AN1436" i="1"/>
  <c r="AN1655" i="1"/>
  <c r="AN2294" i="1"/>
  <c r="AN1360" i="1"/>
  <c r="AN2358" i="1"/>
  <c r="AN1602" i="1"/>
  <c r="AN2292" i="1"/>
  <c r="AN1694" i="1"/>
  <c r="AN2287" i="1"/>
  <c r="AN1548" i="1"/>
  <c r="AN2286" i="1"/>
  <c r="AN2369" i="1"/>
  <c r="AN1943" i="1"/>
  <c r="AN2072" i="1"/>
  <c r="AN2219" i="1"/>
  <c r="AN211" i="1"/>
  <c r="AN1356" i="1"/>
  <c r="AN1355" i="1"/>
  <c r="AN1538" i="1"/>
  <c r="AN1342" i="1"/>
  <c r="AN2347" i="1"/>
  <c r="AN683" i="1"/>
  <c r="AN1501" i="1"/>
  <c r="AN1269" i="1"/>
  <c r="AN1413" i="1"/>
  <c r="AN2261" i="1"/>
  <c r="AN682" i="1"/>
  <c r="AN1271" i="1"/>
  <c r="AN1596" i="1"/>
  <c r="AN1189" i="1"/>
  <c r="AN1343" i="1"/>
  <c r="AN2470" i="1"/>
  <c r="AN2466" i="1"/>
  <c r="AN2464" i="1"/>
  <c r="AN1603" i="1"/>
  <c r="AN2456" i="1"/>
  <c r="AN2209" i="1"/>
  <c r="AN1402" i="1"/>
  <c r="AN2207" i="1"/>
  <c r="AN1441" i="1"/>
  <c r="AN2349" i="1"/>
  <c r="AN2020" i="1"/>
  <c r="AN2475" i="1"/>
  <c r="AN1449" i="1"/>
  <c r="AN1317" i="1"/>
  <c r="AN1348" i="1"/>
  <c r="AN2353" i="1"/>
  <c r="AN2341" i="1"/>
  <c r="AN676" i="1"/>
  <c r="AN2458" i="1"/>
  <c r="AN1352" i="1"/>
  <c r="AN2068" i="1"/>
  <c r="AN2050" i="1"/>
  <c r="AN2480" i="1"/>
  <c r="AN1354" i="1"/>
  <c r="AN1515" i="1"/>
  <c r="AN1998" i="1"/>
  <c r="AN2362" i="1"/>
  <c r="AN2267" i="1"/>
  <c r="AN1226" i="1"/>
  <c r="AN1300" i="1"/>
  <c r="AN1191" i="1"/>
  <c r="AN2266" i="1"/>
  <c r="AN2019" i="1"/>
  <c r="AN2236" i="1"/>
  <c r="AN1992" i="1"/>
  <c r="AN2438" i="1"/>
  <c r="AN1339" i="1"/>
  <c r="AN1159" i="1"/>
  <c r="AN1282" i="1"/>
  <c r="AN1358" i="1"/>
  <c r="AN1990" i="1"/>
  <c r="AN1966" i="1"/>
  <c r="AN2426" i="1"/>
  <c r="AN1967" i="1"/>
  <c r="AN2015" i="1"/>
  <c r="AN1991" i="1"/>
  <c r="AN2440" i="1"/>
  <c r="AN1293" i="1"/>
  <c r="AN1249" i="1"/>
  <c r="AN1242" i="1"/>
  <c r="AN1256" i="1"/>
  <c r="AN1320" i="1"/>
  <c r="AN2223" i="1"/>
  <c r="AN2503" i="1"/>
  <c r="AN2014" i="1"/>
  <c r="AN2232" i="1"/>
  <c r="AN1335" i="1"/>
  <c r="AN1158" i="1"/>
  <c r="AN1331" i="1"/>
  <c r="AN1340" i="1"/>
  <c r="AN171" i="1"/>
  <c r="AN1345" i="1"/>
  <c r="AN1983" i="1"/>
  <c r="AN1414" i="1"/>
  <c r="AN1192" i="1"/>
  <c r="AN1964" i="1"/>
  <c r="AN2233" i="1"/>
  <c r="AN1376" i="1"/>
  <c r="AN1377" i="1"/>
  <c r="AN1090" i="1"/>
  <c r="AN1107" i="1"/>
  <c r="AN1099" i="1"/>
  <c r="AN1106" i="1"/>
  <c r="AN1080" i="1"/>
  <c r="AN1098" i="1"/>
  <c r="AN572" i="1"/>
  <c r="AN1067" i="1"/>
  <c r="AN1043" i="1"/>
  <c r="AN224" i="1"/>
  <c r="AN225" i="1"/>
  <c r="AN1204" i="1"/>
  <c r="AN1203" i="1"/>
  <c r="AN1082" i="1"/>
  <c r="AN1089" i="1"/>
  <c r="AN1657" i="1"/>
  <c r="AN999" i="1"/>
  <c r="AN968" i="1"/>
  <c r="AN986" i="1"/>
  <c r="AN967" i="1"/>
  <c r="AN969" i="1"/>
  <c r="AN970" i="1"/>
  <c r="AN971" i="1"/>
  <c r="AN980" i="1"/>
  <c r="AN992" i="1"/>
  <c r="AN991" i="1"/>
  <c r="AN994" i="1"/>
  <c r="AN1211" i="1"/>
  <c r="AN958" i="1"/>
  <c r="AN989" i="1"/>
  <c r="AN990" i="1"/>
  <c r="AN993" i="1"/>
  <c r="AN953" i="1"/>
  <c r="AN997" i="1"/>
  <c r="AN1212" i="1"/>
  <c r="AN1954" i="1"/>
  <c r="AN1000" i="1"/>
  <c r="AN1969" i="1"/>
  <c r="AN1109" i="1"/>
  <c r="AN984" i="1"/>
  <c r="AN254" i="1"/>
  <c r="AN1631" i="1"/>
  <c r="AN2332" i="1"/>
  <c r="AN2200" i="1"/>
  <c r="AN205" i="1"/>
  <c r="AN4" i="1"/>
  <c r="AN2336" i="1"/>
  <c r="AN197" i="1"/>
  <c r="AN804" i="1"/>
  <c r="AN1830" i="1"/>
  <c r="AN1156" i="1"/>
  <c r="AN1843" i="1"/>
  <c r="AN1896" i="1"/>
  <c r="AN2516" i="1"/>
  <c r="AN173" i="1"/>
  <c r="AN286" i="1"/>
  <c r="AN2496" i="1"/>
  <c r="AN2497" i="1"/>
  <c r="AN1125" i="1"/>
  <c r="AN538" i="1"/>
  <c r="AN1874" i="1"/>
  <c r="AN1911" i="1"/>
  <c r="AN894" i="1"/>
  <c r="AN763" i="1"/>
  <c r="AN654" i="1"/>
  <c r="AN2526" i="1"/>
  <c r="AN887" i="1"/>
  <c r="AN504" i="1"/>
  <c r="AN801" i="1"/>
  <c r="AN1861" i="1"/>
  <c r="AN1837" i="1"/>
  <c r="AR132" i="1"/>
  <c r="AR157" i="1"/>
  <c r="AR161" i="1"/>
  <c r="AR153" i="1"/>
  <c r="AR115" i="1"/>
  <c r="AR126" i="1"/>
  <c r="AR23" i="1"/>
  <c r="AR38" i="1"/>
  <c r="AR160" i="1"/>
  <c r="AR29" i="1"/>
  <c r="AR31" i="1"/>
  <c r="AR30" i="1"/>
  <c r="AR65" i="1"/>
  <c r="AR156" i="1"/>
  <c r="AR150" i="1"/>
  <c r="AR129" i="1"/>
  <c r="AR144" i="1"/>
  <c r="AR154" i="1"/>
  <c r="AR148" i="1"/>
  <c r="AR147" i="1"/>
  <c r="AR159" i="1"/>
  <c r="AR155" i="1"/>
  <c r="AR83" i="1"/>
  <c r="AR125" i="1"/>
  <c r="AR145" i="1"/>
  <c r="AR158" i="1"/>
  <c r="AR2345" i="1"/>
  <c r="AR2329" i="1"/>
  <c r="AR2265" i="1"/>
  <c r="AR1664" i="1"/>
  <c r="AR1564" i="1"/>
  <c r="AR1168" i="1"/>
  <c r="AR2204" i="1"/>
  <c r="AR1662" i="1"/>
  <c r="AR1661" i="1"/>
  <c r="AR1947" i="1"/>
  <c r="AR2323" i="1"/>
  <c r="AR2062" i="1"/>
  <c r="AR2061" i="1"/>
  <c r="AR1566" i="1"/>
  <c r="AR1296" i="1"/>
  <c r="AR1565" i="1"/>
  <c r="AR681" i="1"/>
  <c r="AR1016" i="1"/>
  <c r="AR1361" i="1"/>
  <c r="AR2173" i="1"/>
  <c r="AR1522" i="1"/>
  <c r="AR2260" i="1"/>
  <c r="AR1311" i="1"/>
  <c r="AR2321" i="1"/>
  <c r="AR1357" i="1"/>
  <c r="AR2249" i="1"/>
  <c r="AR2247" i="1"/>
  <c r="AR1399" i="1"/>
  <c r="AR1308" i="1"/>
  <c r="AR1220" i="1"/>
  <c r="AR1604" i="1"/>
  <c r="AR1164" i="1"/>
  <c r="AR2054" i="1"/>
  <c r="AR680" i="1"/>
  <c r="AR2370" i="1"/>
  <c r="AR2450" i="1"/>
  <c r="AR2479" i="1"/>
  <c r="AR2320" i="1"/>
  <c r="AR2060" i="1"/>
  <c r="AR1265" i="1"/>
  <c r="AR1305" i="1"/>
  <c r="AR2268" i="1"/>
  <c r="AR1609" i="1"/>
  <c r="AR906" i="1"/>
  <c r="AR1350" i="1"/>
  <c r="AR1693" i="1"/>
  <c r="AR2057" i="1"/>
  <c r="AR2208" i="1"/>
  <c r="AR1388" i="1"/>
  <c r="AR1613" i="1"/>
  <c r="AR2324" i="1"/>
  <c r="AR1341" i="1"/>
  <c r="AR2290" i="1"/>
  <c r="AR1612" i="1"/>
  <c r="AR1436" i="1"/>
  <c r="AR1655" i="1"/>
  <c r="AR2294" i="1"/>
  <c r="AR1360" i="1"/>
  <c r="AR2358" i="1"/>
  <c r="AR1602" i="1"/>
  <c r="AR2292" i="1"/>
  <c r="AR1694" i="1"/>
  <c r="AR2287" i="1"/>
  <c r="AR1548" i="1"/>
  <c r="AR2286" i="1"/>
  <c r="AR2369" i="1"/>
  <c r="AR1943" i="1"/>
  <c r="AR2072" i="1"/>
  <c r="AR2219" i="1"/>
  <c r="AR211" i="1"/>
  <c r="AR1356" i="1"/>
  <c r="AR1355" i="1"/>
  <c r="AR1538" i="1"/>
  <c r="AR1342" i="1"/>
  <c r="AR2347" i="1"/>
  <c r="AR683" i="1"/>
  <c r="AR1501" i="1"/>
  <c r="AR1269" i="1"/>
  <c r="AR1413" i="1"/>
  <c r="AR2261" i="1"/>
  <c r="AR682" i="1"/>
  <c r="AR1271" i="1"/>
  <c r="AR1596" i="1"/>
  <c r="AR1189" i="1"/>
  <c r="AR1343" i="1"/>
  <c r="AR2470" i="1"/>
  <c r="AR2466" i="1"/>
  <c r="AR2464" i="1"/>
  <c r="AR1603" i="1"/>
  <c r="AR2456" i="1"/>
  <c r="AR2209" i="1"/>
  <c r="AR1402" i="1"/>
  <c r="AR2207" i="1"/>
  <c r="AR1441" i="1"/>
  <c r="AR2349" i="1"/>
  <c r="AR2020" i="1"/>
  <c r="AR2475" i="1"/>
  <c r="AR1449" i="1"/>
  <c r="AR1317" i="1"/>
  <c r="AR1348" i="1"/>
  <c r="AR2353" i="1"/>
  <c r="AR2341" i="1"/>
  <c r="AR676" i="1"/>
  <c r="AR2458" i="1"/>
  <c r="AR1352" i="1"/>
  <c r="AR2068" i="1"/>
  <c r="AR2050" i="1"/>
  <c r="AR2480" i="1"/>
  <c r="AR1354" i="1"/>
  <c r="AR1515" i="1"/>
  <c r="AR1998" i="1"/>
  <c r="AR2362" i="1"/>
  <c r="AR2267" i="1"/>
  <c r="AR1226" i="1"/>
  <c r="AR1300" i="1"/>
  <c r="AR1191" i="1"/>
  <c r="AR2266" i="1"/>
  <c r="AR2019" i="1"/>
  <c r="AR2236" i="1"/>
  <c r="AR1992" i="1"/>
  <c r="AR2438" i="1"/>
  <c r="AR1339" i="1"/>
  <c r="AR1159" i="1"/>
  <c r="AR1282" i="1"/>
  <c r="AR1358" i="1"/>
  <c r="AR1990" i="1"/>
  <c r="AR1966" i="1"/>
  <c r="AR2426" i="1"/>
  <c r="AR1967" i="1"/>
  <c r="AR2015" i="1"/>
  <c r="AR1991" i="1"/>
  <c r="AR2440" i="1"/>
  <c r="AR1293" i="1"/>
  <c r="AR1249" i="1"/>
  <c r="AR1242" i="1"/>
  <c r="AR1256" i="1"/>
  <c r="AR1320" i="1"/>
  <c r="AR2223" i="1"/>
  <c r="AR2503" i="1"/>
  <c r="AR2014" i="1"/>
  <c r="AR2232" i="1"/>
  <c r="AR1335" i="1"/>
  <c r="AR1158" i="1"/>
  <c r="AR1331" i="1"/>
  <c r="AR1340" i="1"/>
  <c r="AR171" i="1"/>
  <c r="AR1345" i="1"/>
  <c r="AR1983" i="1"/>
  <c r="AR1414" i="1"/>
  <c r="AR1192" i="1"/>
  <c r="AR1964" i="1"/>
  <c r="AR2233" i="1"/>
  <c r="AR1376" i="1"/>
  <c r="AR1377" i="1"/>
  <c r="AR1090" i="1"/>
  <c r="AR1107" i="1"/>
  <c r="AR1099" i="1"/>
  <c r="AR1106" i="1"/>
  <c r="AR1080" i="1"/>
  <c r="AR1098" i="1"/>
  <c r="AR572" i="1"/>
  <c r="AR1067" i="1"/>
  <c r="AR1043" i="1"/>
  <c r="AR224" i="1"/>
  <c r="AR225" i="1"/>
  <c r="AR1204" i="1"/>
  <c r="AR1203" i="1"/>
  <c r="AR1082" i="1"/>
  <c r="AR1089" i="1"/>
  <c r="AR1657" i="1"/>
  <c r="AR999" i="1"/>
  <c r="AR968" i="1"/>
  <c r="AR986" i="1"/>
  <c r="AR967" i="1"/>
  <c r="AR969" i="1"/>
  <c r="AR970" i="1"/>
  <c r="AR971" i="1"/>
  <c r="AR980" i="1"/>
  <c r="AR992" i="1"/>
  <c r="AR991" i="1"/>
  <c r="AR994" i="1"/>
  <c r="AR1211" i="1"/>
  <c r="AR958" i="1"/>
  <c r="AR989" i="1"/>
  <c r="AR990" i="1"/>
  <c r="AR993" i="1"/>
  <c r="AR953" i="1"/>
  <c r="AR997" i="1"/>
  <c r="AR1212" i="1"/>
  <c r="AR1954" i="1"/>
  <c r="AR1000" i="1"/>
  <c r="AR1969" i="1"/>
  <c r="AR1109" i="1"/>
  <c r="AR984" i="1"/>
  <c r="AR254" i="1"/>
  <c r="AR1631" i="1"/>
  <c r="AR2332" i="1"/>
  <c r="AR2200" i="1"/>
  <c r="AR205" i="1"/>
  <c r="AR4" i="1"/>
  <c r="AR2336" i="1"/>
  <c r="AR197" i="1"/>
  <c r="AR804" i="1"/>
  <c r="AR1830" i="1"/>
  <c r="AR1156" i="1"/>
  <c r="AR1843" i="1"/>
  <c r="AR1896" i="1"/>
  <c r="AR2516" i="1"/>
  <c r="AR173" i="1"/>
  <c r="AR286" i="1"/>
  <c r="AR2496" i="1"/>
  <c r="AR2497" i="1"/>
  <c r="AR1125" i="1"/>
  <c r="AR538" i="1"/>
  <c r="AR1874" i="1"/>
  <c r="AR1911" i="1"/>
  <c r="AR894" i="1"/>
  <c r="AR763" i="1"/>
  <c r="AR654" i="1"/>
  <c r="AR2526" i="1"/>
  <c r="AR887" i="1"/>
  <c r="AR504" i="1"/>
  <c r="AR801" i="1"/>
  <c r="AR1861" i="1"/>
  <c r="AR1837" i="1"/>
  <c r="AS132" i="1"/>
  <c r="AS157" i="1"/>
  <c r="AS161" i="1"/>
  <c r="AS153" i="1"/>
  <c r="AS115" i="1"/>
  <c r="AS126" i="1"/>
  <c r="AS23" i="1"/>
  <c r="AS38" i="1"/>
  <c r="AS160" i="1"/>
  <c r="AS29" i="1"/>
  <c r="AS31" i="1"/>
  <c r="AS30" i="1"/>
  <c r="AS65" i="1"/>
  <c r="AS156" i="1"/>
  <c r="AS150" i="1"/>
  <c r="AS129" i="1"/>
  <c r="AS144" i="1"/>
  <c r="AS154" i="1"/>
  <c r="AS148" i="1"/>
  <c r="AS147" i="1"/>
  <c r="AS159" i="1"/>
  <c r="AS155" i="1"/>
  <c r="AS83" i="1"/>
  <c r="AS125" i="1"/>
  <c r="AS145" i="1"/>
  <c r="AS158" i="1"/>
  <c r="AS2345" i="1"/>
  <c r="AS2329" i="1"/>
  <c r="AS2265" i="1"/>
  <c r="AS1664" i="1"/>
  <c r="AS1564" i="1"/>
  <c r="AS1168" i="1"/>
  <c r="AS2204" i="1"/>
  <c r="AS1662" i="1"/>
  <c r="AS1661" i="1"/>
  <c r="AS1947" i="1"/>
  <c r="AS2323" i="1"/>
  <c r="AS2062" i="1"/>
  <c r="AS2061" i="1"/>
  <c r="AS1566" i="1"/>
  <c r="AS1296" i="1"/>
  <c r="AS1565" i="1"/>
  <c r="AS681" i="1"/>
  <c r="AS1016" i="1"/>
  <c r="AS1361" i="1"/>
  <c r="AS2173" i="1"/>
  <c r="AS1522" i="1"/>
  <c r="AS2260" i="1"/>
  <c r="AS1311" i="1"/>
  <c r="AS2321" i="1"/>
  <c r="AS1357" i="1"/>
  <c r="AS2249" i="1"/>
  <c r="AS2247" i="1"/>
  <c r="AS1399" i="1"/>
  <c r="AS1308" i="1"/>
  <c r="AS1220" i="1"/>
  <c r="AS1604" i="1"/>
  <c r="AS1164" i="1"/>
  <c r="AS2054" i="1"/>
  <c r="AS680" i="1"/>
  <c r="AS2370" i="1"/>
  <c r="AS2450" i="1"/>
  <c r="AS2479" i="1"/>
  <c r="AS2320" i="1"/>
  <c r="AS2060" i="1"/>
  <c r="AS1265" i="1"/>
  <c r="AS1305" i="1"/>
  <c r="AS2268" i="1"/>
  <c r="AS1609" i="1"/>
  <c r="AS906" i="1"/>
  <c r="AS1350" i="1"/>
  <c r="AS1693" i="1"/>
  <c r="AS2057" i="1"/>
  <c r="AS2208" i="1"/>
  <c r="AS1388" i="1"/>
  <c r="AS1613" i="1"/>
  <c r="AS2324" i="1"/>
  <c r="AS1341" i="1"/>
  <c r="AS2290" i="1"/>
  <c r="AS1612" i="1"/>
  <c r="AS1436" i="1"/>
  <c r="AS1655" i="1"/>
  <c r="AS2294" i="1"/>
  <c r="AS1360" i="1"/>
  <c r="AS2358" i="1"/>
  <c r="AS1602" i="1"/>
  <c r="AS2292" i="1"/>
  <c r="AS1694" i="1"/>
  <c r="AS2287" i="1"/>
  <c r="AS1548" i="1"/>
  <c r="AS2286" i="1"/>
  <c r="AS2369" i="1"/>
  <c r="AS1943" i="1"/>
  <c r="AS2072" i="1"/>
  <c r="AS2219" i="1"/>
  <c r="AS211" i="1"/>
  <c r="AS1356" i="1"/>
  <c r="AS1355" i="1"/>
  <c r="AS1538" i="1"/>
  <c r="AS1342" i="1"/>
  <c r="AS2347" i="1"/>
  <c r="AS683" i="1"/>
  <c r="AS1501" i="1"/>
  <c r="AS1269" i="1"/>
  <c r="AS1413" i="1"/>
  <c r="AS2261" i="1"/>
  <c r="AS682" i="1"/>
  <c r="AS1271" i="1"/>
  <c r="AS1596" i="1"/>
  <c r="AS1189" i="1"/>
  <c r="AS1343" i="1"/>
  <c r="AS2470" i="1"/>
  <c r="AS2466" i="1"/>
  <c r="AS2464" i="1"/>
  <c r="AS1603" i="1"/>
  <c r="AS2456" i="1"/>
  <c r="AS2209" i="1"/>
  <c r="AS1402" i="1"/>
  <c r="AS2207" i="1"/>
  <c r="AS1441" i="1"/>
  <c r="AS2349" i="1"/>
  <c r="AS2020" i="1"/>
  <c r="AS2475" i="1"/>
  <c r="AS1449" i="1"/>
  <c r="AS1317" i="1"/>
  <c r="AS1348" i="1"/>
  <c r="AS2353" i="1"/>
  <c r="AS2341" i="1"/>
  <c r="AS676" i="1"/>
  <c r="AS2458" i="1"/>
  <c r="AS1352" i="1"/>
  <c r="AS2068" i="1"/>
  <c r="AS2050" i="1"/>
  <c r="AS2480" i="1"/>
  <c r="AS1354" i="1"/>
  <c r="AS1515" i="1"/>
  <c r="AS1998" i="1"/>
  <c r="AS2362" i="1"/>
  <c r="AS2267" i="1"/>
  <c r="AS1226" i="1"/>
  <c r="AS1300" i="1"/>
  <c r="AS1191" i="1"/>
  <c r="AS2266" i="1"/>
  <c r="AS2019" i="1"/>
  <c r="AS2236" i="1"/>
  <c r="AS1992" i="1"/>
  <c r="AS2438" i="1"/>
  <c r="AS1339" i="1"/>
  <c r="AS1159" i="1"/>
  <c r="AS1282" i="1"/>
  <c r="AS1358" i="1"/>
  <c r="AS1990" i="1"/>
  <c r="AS1966" i="1"/>
  <c r="AS2426" i="1"/>
  <c r="AS1967" i="1"/>
  <c r="AS2015" i="1"/>
  <c r="AS1991" i="1"/>
  <c r="AS2440" i="1"/>
  <c r="AS1293" i="1"/>
  <c r="AS1249" i="1"/>
  <c r="AS1242" i="1"/>
  <c r="AS1256" i="1"/>
  <c r="AS1320" i="1"/>
  <c r="AS2223" i="1"/>
  <c r="AS2503" i="1"/>
  <c r="AS2014" i="1"/>
  <c r="AS2232" i="1"/>
  <c r="AS1335" i="1"/>
  <c r="AS1158" i="1"/>
  <c r="AS1331" i="1"/>
  <c r="AS1340" i="1"/>
  <c r="AS171" i="1"/>
  <c r="AS1345" i="1"/>
  <c r="AS1983" i="1"/>
  <c r="AS1414" i="1"/>
  <c r="AS1192" i="1"/>
  <c r="AS1964" i="1"/>
  <c r="AS2233" i="1"/>
  <c r="AS1376" i="1"/>
  <c r="AS1377" i="1"/>
  <c r="AS1090" i="1"/>
  <c r="AS1107" i="1"/>
  <c r="AS1099" i="1"/>
  <c r="AS1106" i="1"/>
  <c r="AS1080" i="1"/>
  <c r="AS1098" i="1"/>
  <c r="AS572" i="1"/>
  <c r="AS1067" i="1"/>
  <c r="AS1043" i="1"/>
  <c r="AS224" i="1"/>
  <c r="AS225" i="1"/>
  <c r="AS1204" i="1"/>
  <c r="AS1203" i="1"/>
  <c r="AS1082" i="1"/>
  <c r="AS1089" i="1"/>
  <c r="AS1657" i="1"/>
  <c r="AS999" i="1"/>
  <c r="AS968" i="1"/>
  <c r="AS986" i="1"/>
  <c r="AS967" i="1"/>
  <c r="AS969" i="1"/>
  <c r="AS970" i="1"/>
  <c r="AS971" i="1"/>
  <c r="AS980" i="1"/>
  <c r="AS992" i="1"/>
  <c r="AS991" i="1"/>
  <c r="AS994" i="1"/>
  <c r="AS1211" i="1"/>
  <c r="AS958" i="1"/>
  <c r="AS989" i="1"/>
  <c r="AS990" i="1"/>
  <c r="AS993" i="1"/>
  <c r="AS953" i="1"/>
  <c r="AS997" i="1"/>
  <c r="AS1212" i="1"/>
  <c r="AS1954" i="1"/>
  <c r="AS1000" i="1"/>
  <c r="AS1969" i="1"/>
  <c r="AS1109" i="1"/>
  <c r="AS984" i="1"/>
  <c r="AS254" i="1"/>
  <c r="AS1631" i="1"/>
  <c r="AS2332" i="1"/>
  <c r="AS2200" i="1"/>
  <c r="AS205" i="1"/>
  <c r="AS4" i="1"/>
  <c r="AS2336" i="1"/>
  <c r="AS197" i="1"/>
  <c r="AS804" i="1"/>
  <c r="AS1830" i="1"/>
  <c r="AS1156" i="1"/>
  <c r="AS1843" i="1"/>
  <c r="AS1896" i="1"/>
  <c r="AS2516" i="1"/>
  <c r="AS173" i="1"/>
  <c r="AS286" i="1"/>
  <c r="AS2496" i="1"/>
  <c r="AS2497" i="1"/>
  <c r="AS1125" i="1"/>
  <c r="AS538" i="1"/>
  <c r="AS1874" i="1"/>
  <c r="AS1911" i="1"/>
  <c r="AS894" i="1"/>
  <c r="AS763" i="1"/>
  <c r="AS654" i="1"/>
  <c r="AS2526" i="1"/>
  <c r="AS887" i="1"/>
  <c r="AS504" i="1"/>
  <c r="AS801" i="1"/>
  <c r="AS1861" i="1"/>
  <c r="AS1837" i="1"/>
  <c r="AU132" i="1"/>
  <c r="AU157" i="1"/>
  <c r="AU161" i="1"/>
  <c r="AU153" i="1"/>
  <c r="AU115" i="1"/>
  <c r="AU126" i="1"/>
  <c r="AU23" i="1"/>
  <c r="AU38" i="1"/>
  <c r="AU160" i="1"/>
  <c r="AU29" i="1"/>
  <c r="AU31" i="1"/>
  <c r="AU30" i="1"/>
  <c r="AU65" i="1"/>
  <c r="AU156" i="1"/>
  <c r="AU150" i="1"/>
  <c r="AU129" i="1"/>
  <c r="AU144" i="1"/>
  <c r="AU154" i="1"/>
  <c r="AU148" i="1"/>
  <c r="AU147" i="1"/>
  <c r="AU159" i="1"/>
  <c r="AU155" i="1"/>
  <c r="AU83" i="1"/>
  <c r="AU125" i="1"/>
  <c r="AU145" i="1"/>
  <c r="AU158" i="1"/>
  <c r="AU2345" i="1"/>
  <c r="AU2329" i="1"/>
  <c r="AU2265" i="1"/>
  <c r="AU1664" i="1"/>
  <c r="AU1564" i="1"/>
  <c r="AU1168" i="1"/>
  <c r="AU2204" i="1"/>
  <c r="AU1662" i="1"/>
  <c r="AU1661" i="1"/>
  <c r="AU1947" i="1"/>
  <c r="AU2323" i="1"/>
  <c r="AU2062" i="1"/>
  <c r="AU2061" i="1"/>
  <c r="AU1566" i="1"/>
  <c r="AU1296" i="1"/>
  <c r="AU1565" i="1"/>
  <c r="AU681" i="1"/>
  <c r="AU1016" i="1"/>
  <c r="AU1361" i="1"/>
  <c r="AU2173" i="1"/>
  <c r="AU1522" i="1"/>
  <c r="AU2260" i="1"/>
  <c r="AU1311" i="1"/>
  <c r="AU2321" i="1"/>
  <c r="AU1357" i="1"/>
  <c r="AU2249" i="1"/>
  <c r="AU2247" i="1"/>
  <c r="AU1399" i="1"/>
  <c r="AU1308" i="1"/>
  <c r="AU1220" i="1"/>
  <c r="AU1604" i="1"/>
  <c r="AU1164" i="1"/>
  <c r="AU2054" i="1"/>
  <c r="AU680" i="1"/>
  <c r="AU2370" i="1"/>
  <c r="AU2450" i="1"/>
  <c r="AU2479" i="1"/>
  <c r="AU2320" i="1"/>
  <c r="AU2060" i="1"/>
  <c r="AU1265" i="1"/>
  <c r="AU1305" i="1"/>
  <c r="AU2268" i="1"/>
  <c r="AU1609" i="1"/>
  <c r="AU906" i="1"/>
  <c r="AU1350" i="1"/>
  <c r="AU1693" i="1"/>
  <c r="AU2057" i="1"/>
  <c r="AU2208" i="1"/>
  <c r="AU1388" i="1"/>
  <c r="AU1613" i="1"/>
  <c r="AU2324" i="1"/>
  <c r="AU1341" i="1"/>
  <c r="AU2290" i="1"/>
  <c r="AU1612" i="1"/>
  <c r="AU1436" i="1"/>
  <c r="AU1655" i="1"/>
  <c r="AU2294" i="1"/>
  <c r="AU1360" i="1"/>
  <c r="AU2358" i="1"/>
  <c r="AU1602" i="1"/>
  <c r="AU2292" i="1"/>
  <c r="AU1694" i="1"/>
  <c r="AU2287" i="1"/>
  <c r="AU1548" i="1"/>
  <c r="AU2286" i="1"/>
  <c r="AU2369" i="1"/>
  <c r="AU1943" i="1"/>
  <c r="AU2072" i="1"/>
  <c r="AU2219" i="1"/>
  <c r="AU211" i="1"/>
  <c r="AU1356" i="1"/>
  <c r="AU1355" i="1"/>
  <c r="AU1538" i="1"/>
  <c r="AU1342" i="1"/>
  <c r="AU2347" i="1"/>
  <c r="AU683" i="1"/>
  <c r="AU1501" i="1"/>
  <c r="AU1269" i="1"/>
  <c r="AU1413" i="1"/>
  <c r="AU2261" i="1"/>
  <c r="AU682" i="1"/>
  <c r="AU1271" i="1"/>
  <c r="AU1596" i="1"/>
  <c r="AU1189" i="1"/>
  <c r="AU1343" i="1"/>
  <c r="AU2470" i="1"/>
  <c r="AU2466" i="1"/>
  <c r="AU2464" i="1"/>
  <c r="AU1603" i="1"/>
  <c r="AU2456" i="1"/>
  <c r="AU2209" i="1"/>
  <c r="AU1402" i="1"/>
  <c r="AU2207" i="1"/>
  <c r="AU1441" i="1"/>
  <c r="AU2349" i="1"/>
  <c r="AU2020" i="1"/>
  <c r="AU2475" i="1"/>
  <c r="AU1449" i="1"/>
  <c r="AU1317" i="1"/>
  <c r="AU1348" i="1"/>
  <c r="AU2353" i="1"/>
  <c r="AU2341" i="1"/>
  <c r="AU676" i="1"/>
  <c r="AU2458" i="1"/>
  <c r="AU1352" i="1"/>
  <c r="AU2068" i="1"/>
  <c r="AU2050" i="1"/>
  <c r="AU2480" i="1"/>
  <c r="AU1354" i="1"/>
  <c r="AU1515" i="1"/>
  <c r="AU1998" i="1"/>
  <c r="AU2362" i="1"/>
  <c r="AU2267" i="1"/>
  <c r="AU1226" i="1"/>
  <c r="AU1300" i="1"/>
  <c r="AU1191" i="1"/>
  <c r="AU2266" i="1"/>
  <c r="AU2019" i="1"/>
  <c r="AU2236" i="1"/>
  <c r="AU1992" i="1"/>
  <c r="AU2438" i="1"/>
  <c r="AU1339" i="1"/>
  <c r="AU1159" i="1"/>
  <c r="AU1282" i="1"/>
  <c r="AU1358" i="1"/>
  <c r="AU1990" i="1"/>
  <c r="AU1966" i="1"/>
  <c r="AU2426" i="1"/>
  <c r="AU1967" i="1"/>
  <c r="AU2015" i="1"/>
  <c r="AU1991" i="1"/>
  <c r="AU2440" i="1"/>
  <c r="AU1293" i="1"/>
  <c r="AU1249" i="1"/>
  <c r="AU1242" i="1"/>
  <c r="AU1256" i="1"/>
  <c r="AU1320" i="1"/>
  <c r="AU2223" i="1"/>
  <c r="AU2503" i="1"/>
  <c r="AU2014" i="1"/>
  <c r="AU2232" i="1"/>
  <c r="AU1335" i="1"/>
  <c r="AU1158" i="1"/>
  <c r="AU1331" i="1"/>
  <c r="AU1340" i="1"/>
  <c r="AU171" i="1"/>
  <c r="AU1345" i="1"/>
  <c r="AU1983" i="1"/>
  <c r="AU1414" i="1"/>
  <c r="AU1192" i="1"/>
  <c r="AU1964" i="1"/>
  <c r="AU2233" i="1"/>
  <c r="AU1376" i="1"/>
  <c r="AU1377" i="1"/>
  <c r="AU1090" i="1"/>
  <c r="AU1107" i="1"/>
  <c r="AU1099" i="1"/>
  <c r="AU1106" i="1"/>
  <c r="AU1080" i="1"/>
  <c r="AU1098" i="1"/>
  <c r="AU572" i="1"/>
  <c r="AU1067" i="1"/>
  <c r="AU1043" i="1"/>
  <c r="AU224" i="1"/>
  <c r="AU225" i="1"/>
  <c r="AU1204" i="1"/>
  <c r="AU1203" i="1"/>
  <c r="AU1082" i="1"/>
  <c r="AU1089" i="1"/>
  <c r="AU1657" i="1"/>
  <c r="AU999" i="1"/>
  <c r="AU968" i="1"/>
  <c r="AU986" i="1"/>
  <c r="AU967" i="1"/>
  <c r="AU969" i="1"/>
  <c r="AU970" i="1"/>
  <c r="AU971" i="1"/>
  <c r="AU980" i="1"/>
  <c r="AU992" i="1"/>
  <c r="AU991" i="1"/>
  <c r="AU994" i="1"/>
  <c r="AU1211" i="1"/>
  <c r="AU958" i="1"/>
  <c r="AU989" i="1"/>
  <c r="AU990" i="1"/>
  <c r="AU993" i="1"/>
  <c r="AU953" i="1"/>
  <c r="AU997" i="1"/>
  <c r="AU1212" i="1"/>
  <c r="AU1954" i="1"/>
  <c r="AU1000" i="1"/>
  <c r="AU1969" i="1"/>
  <c r="AU1109" i="1"/>
  <c r="AU984" i="1"/>
  <c r="AU254" i="1"/>
  <c r="AU1631" i="1"/>
  <c r="AU2332" i="1"/>
  <c r="AU2200" i="1"/>
  <c r="AU205" i="1"/>
  <c r="AU4" i="1"/>
  <c r="AU2336" i="1"/>
  <c r="AU197" i="1"/>
  <c r="AU804" i="1"/>
  <c r="AU1830" i="1"/>
  <c r="AU1156" i="1"/>
  <c r="AU1843" i="1"/>
  <c r="AU1896" i="1"/>
  <c r="AU2516" i="1"/>
  <c r="AU173" i="1"/>
  <c r="AU286" i="1"/>
  <c r="AU2496" i="1"/>
  <c r="AU2497" i="1"/>
  <c r="AU1125" i="1"/>
  <c r="AU538" i="1"/>
  <c r="AU1874" i="1"/>
  <c r="AU1911" i="1"/>
  <c r="AU894" i="1"/>
  <c r="AU763" i="1"/>
  <c r="AU654" i="1"/>
  <c r="AU2526" i="1"/>
  <c r="AU887" i="1"/>
  <c r="AU504" i="1"/>
  <c r="AU801" i="1"/>
  <c r="AU1861" i="1"/>
  <c r="AU1837" i="1"/>
  <c r="AV132" i="1"/>
  <c r="AX132" i="1" s="1"/>
  <c r="AV157" i="1"/>
  <c r="AX157" i="1" s="1"/>
  <c r="AV161" i="1"/>
  <c r="AX161" i="1" s="1"/>
  <c r="AV153" i="1"/>
  <c r="AV115" i="1"/>
  <c r="AX115" i="1" s="1"/>
  <c r="AV126" i="1"/>
  <c r="AX126" i="1" s="1"/>
  <c r="AV23" i="1"/>
  <c r="AX23" i="1" s="1"/>
  <c r="AV38" i="1"/>
  <c r="AX38" i="1" s="1"/>
  <c r="AV160" i="1"/>
  <c r="AX160" i="1" s="1"/>
  <c r="AV29" i="1"/>
  <c r="AX29" i="1" s="1"/>
  <c r="AV31" i="1"/>
  <c r="AV30" i="1"/>
  <c r="AV65" i="1"/>
  <c r="AV156" i="1"/>
  <c r="AV150" i="1"/>
  <c r="AX150" i="1" s="1"/>
  <c r="AV129" i="1"/>
  <c r="AV144" i="1"/>
  <c r="AX144" i="1" s="1"/>
  <c r="AV154" i="1"/>
  <c r="AX154" i="1" s="1"/>
  <c r="AV148" i="1"/>
  <c r="AX148" i="1" s="1"/>
  <c r="AV147" i="1"/>
  <c r="AX147" i="1" s="1"/>
  <c r="AV159" i="1"/>
  <c r="AX159" i="1" s="1"/>
  <c r="AV155" i="1"/>
  <c r="AX155" i="1" s="1"/>
  <c r="AV83" i="1"/>
  <c r="AX83" i="1" s="1"/>
  <c r="AV125" i="1"/>
  <c r="AX125" i="1" s="1"/>
  <c r="AV145" i="1"/>
  <c r="AV158" i="1"/>
  <c r="AX158" i="1" s="1"/>
  <c r="AV2345" i="1"/>
  <c r="AX2345" i="1" s="1"/>
  <c r="AV2329" i="1"/>
  <c r="AV2265" i="1"/>
  <c r="AX2265" i="1" s="1"/>
  <c r="AV1664" i="1"/>
  <c r="AX1664" i="1" s="1"/>
  <c r="AV1564" i="1"/>
  <c r="AX1564" i="1" s="1"/>
  <c r="AV1168" i="1"/>
  <c r="AX1168" i="1" s="1"/>
  <c r="AV2204" i="1"/>
  <c r="AX2204" i="1" s="1"/>
  <c r="AV1662" i="1"/>
  <c r="AX1662" i="1" s="1"/>
  <c r="AV1661" i="1"/>
  <c r="AV1947" i="1"/>
  <c r="AV2323" i="1"/>
  <c r="AV2062" i="1"/>
  <c r="AX2062" i="1" s="1"/>
  <c r="AV2061" i="1"/>
  <c r="AV1566" i="1"/>
  <c r="AV1296" i="1"/>
  <c r="AV1565" i="1"/>
  <c r="AX1565" i="1" s="1"/>
  <c r="AV681" i="1"/>
  <c r="AX681" i="1" s="1"/>
  <c r="AV1016" i="1"/>
  <c r="AX1016" i="1" s="1"/>
  <c r="AV1361" i="1"/>
  <c r="AX1361" i="1" s="1"/>
  <c r="AV2173" i="1"/>
  <c r="AX2173" i="1" s="1"/>
  <c r="AV1522" i="1"/>
  <c r="AX1522" i="1" s="1"/>
  <c r="AV2260" i="1"/>
  <c r="AX2260" i="1" s="1"/>
  <c r="AV1311" i="1"/>
  <c r="AV2321" i="1"/>
  <c r="AV1357" i="1"/>
  <c r="AX1357" i="1" s="1"/>
  <c r="AV2249" i="1"/>
  <c r="AV2247" i="1"/>
  <c r="AX2247" i="1" s="1"/>
  <c r="AV1399" i="1"/>
  <c r="AX1399" i="1" s="1"/>
  <c r="AV1308" i="1"/>
  <c r="AX1308" i="1" s="1"/>
  <c r="AV1220" i="1"/>
  <c r="AX1220" i="1" s="1"/>
  <c r="AV1604" i="1"/>
  <c r="AX1604" i="1" s="1"/>
  <c r="AV1164" i="1"/>
  <c r="AX1164" i="1" s="1"/>
  <c r="AV2054" i="1"/>
  <c r="AV680" i="1"/>
  <c r="AV2370" i="1"/>
  <c r="AX2370" i="1" s="1"/>
  <c r="AV2450" i="1"/>
  <c r="AX2450" i="1" s="1"/>
  <c r="AV2479" i="1"/>
  <c r="AX2479" i="1" s="1"/>
  <c r="AV2320" i="1"/>
  <c r="AX2320" i="1" s="1"/>
  <c r="AV2060" i="1"/>
  <c r="AX2060" i="1" s="1"/>
  <c r="AV1265" i="1"/>
  <c r="AX1265" i="1" s="1"/>
  <c r="AV1305" i="1"/>
  <c r="AX1305" i="1" s="1"/>
  <c r="AV2268" i="1"/>
  <c r="AX2268" i="1" s="1"/>
  <c r="AV1609" i="1"/>
  <c r="AX1609" i="1" s="1"/>
  <c r="AV906" i="1"/>
  <c r="AX906" i="1" s="1"/>
  <c r="AV1350" i="1"/>
  <c r="AX1350" i="1" s="1"/>
  <c r="AV1693" i="1"/>
  <c r="AX1693" i="1" s="1"/>
  <c r="AV2057" i="1"/>
  <c r="AX2057" i="1" s="1"/>
  <c r="AV2208" i="1"/>
  <c r="AV1388" i="1"/>
  <c r="AV1613" i="1"/>
  <c r="AV2324" i="1"/>
  <c r="AV1341" i="1"/>
  <c r="AX1341" i="1" s="1"/>
  <c r="AV2290" i="1"/>
  <c r="AX2290" i="1" s="1"/>
  <c r="AV1612" i="1"/>
  <c r="AX1612" i="1" s="1"/>
  <c r="AV1436" i="1"/>
  <c r="AX1436" i="1" s="1"/>
  <c r="AV1655" i="1"/>
  <c r="AX1655" i="1" s="1"/>
  <c r="AV2294" i="1"/>
  <c r="AX2294" i="1" s="1"/>
  <c r="AV1360" i="1"/>
  <c r="AX1360" i="1" s="1"/>
  <c r="AV2358" i="1"/>
  <c r="AV1602" i="1"/>
  <c r="AX1602" i="1" s="1"/>
  <c r="AV2292" i="1"/>
  <c r="AX2292" i="1" s="1"/>
  <c r="AV1694" i="1"/>
  <c r="AX1694" i="1" s="1"/>
  <c r="AV2287" i="1"/>
  <c r="AX2287" i="1" s="1"/>
  <c r="AV1548" i="1"/>
  <c r="AX1548" i="1" s="1"/>
  <c r="AV2286" i="1"/>
  <c r="AX2286" i="1" s="1"/>
  <c r="AV2369" i="1"/>
  <c r="AX2369" i="1" s="1"/>
  <c r="AV1943" i="1"/>
  <c r="AX1943" i="1" s="1"/>
  <c r="AV2072" i="1"/>
  <c r="AX2072" i="1" s="1"/>
  <c r="AV2219" i="1"/>
  <c r="AX2219" i="1" s="1"/>
  <c r="AV211" i="1"/>
  <c r="AX211" i="1" s="1"/>
  <c r="AV1356" i="1"/>
  <c r="AV1355" i="1"/>
  <c r="AV1538" i="1"/>
  <c r="AV1342" i="1"/>
  <c r="AV2347" i="1"/>
  <c r="AV683" i="1"/>
  <c r="AX683" i="1" s="1"/>
  <c r="AV1501" i="1"/>
  <c r="AX1501" i="1" s="1"/>
  <c r="AV1269" i="1"/>
  <c r="AX1269" i="1" s="1"/>
  <c r="AV1413" i="1"/>
  <c r="AX1413" i="1" s="1"/>
  <c r="AV2261" i="1"/>
  <c r="AX2261" i="1" s="1"/>
  <c r="AV682" i="1"/>
  <c r="AX682" i="1" s="1"/>
  <c r="AV1271" i="1"/>
  <c r="AX1271" i="1" s="1"/>
  <c r="AV1596" i="1"/>
  <c r="AX1596" i="1" s="1"/>
  <c r="AV1189" i="1"/>
  <c r="AX1189" i="1" s="1"/>
  <c r="AV1343" i="1"/>
  <c r="AV2470" i="1"/>
  <c r="AX2470" i="1" s="1"/>
  <c r="AV2466" i="1"/>
  <c r="AX2466" i="1" s="1"/>
  <c r="AV2464" i="1"/>
  <c r="AX2464" i="1" s="1"/>
  <c r="AV1603" i="1"/>
  <c r="AX1603" i="1" s="1"/>
  <c r="AV2456" i="1"/>
  <c r="AX2456" i="1" s="1"/>
  <c r="AV2209" i="1"/>
  <c r="AX2209" i="1" s="1"/>
  <c r="AV1402" i="1"/>
  <c r="AX1402" i="1" s="1"/>
  <c r="AV2207" i="1"/>
  <c r="AV1441" i="1"/>
  <c r="AV2349" i="1"/>
  <c r="AV2020" i="1"/>
  <c r="AV2475" i="1"/>
  <c r="AX2475" i="1" s="1"/>
  <c r="AV1449" i="1"/>
  <c r="AV1317" i="1"/>
  <c r="AX1317" i="1" s="1"/>
  <c r="AV1348" i="1"/>
  <c r="AX1348" i="1" s="1"/>
  <c r="AV2353" i="1"/>
  <c r="AX2353" i="1" s="1"/>
  <c r="AV2341" i="1"/>
  <c r="AX2341" i="1" s="1"/>
  <c r="AV676" i="1"/>
  <c r="AX676" i="1" s="1"/>
  <c r="AV2458" i="1"/>
  <c r="AV1352" i="1"/>
  <c r="AV2068" i="1"/>
  <c r="AX2068" i="1" s="1"/>
  <c r="AV2050" i="1"/>
  <c r="AV2480" i="1"/>
  <c r="AV1354" i="1"/>
  <c r="AV1515" i="1"/>
  <c r="AV1998" i="1"/>
  <c r="AV2362" i="1"/>
  <c r="AX2362" i="1" s="1"/>
  <c r="AV2267" i="1"/>
  <c r="AX2267" i="1" s="1"/>
  <c r="AV1226" i="1"/>
  <c r="AX1226" i="1" s="1"/>
  <c r="AV1300" i="1"/>
  <c r="AX1300" i="1" s="1"/>
  <c r="AV1191" i="1"/>
  <c r="AX1191" i="1" s="1"/>
  <c r="AV2266" i="1"/>
  <c r="AX2266" i="1" s="1"/>
  <c r="AV2019" i="1"/>
  <c r="AX2019" i="1" s="1"/>
  <c r="AV2236" i="1"/>
  <c r="AX2236" i="1" s="1"/>
  <c r="AV1992" i="1"/>
  <c r="AX1992" i="1" s="1"/>
  <c r="AV2438" i="1"/>
  <c r="AX2438" i="1" s="1"/>
  <c r="AV1339" i="1"/>
  <c r="AX1339" i="1" s="1"/>
  <c r="AV1159" i="1"/>
  <c r="AX1159" i="1" s="1"/>
  <c r="AV1282" i="1"/>
  <c r="AX1282" i="1" s="1"/>
  <c r="AV1358" i="1"/>
  <c r="AX1358" i="1" s="1"/>
  <c r="AV1990" i="1"/>
  <c r="AX1990" i="1" s="1"/>
  <c r="AV1966" i="1"/>
  <c r="AX1966" i="1" s="1"/>
  <c r="AV2426" i="1"/>
  <c r="AX2426" i="1" s="1"/>
  <c r="AV1967" i="1"/>
  <c r="AV2015" i="1"/>
  <c r="AV1991" i="1"/>
  <c r="AV2440" i="1"/>
  <c r="AV1293" i="1"/>
  <c r="AV1249" i="1"/>
  <c r="AV1242" i="1"/>
  <c r="AX1242" i="1" s="1"/>
  <c r="AV1256" i="1"/>
  <c r="AX1256" i="1" s="1"/>
  <c r="AV1320" i="1"/>
  <c r="AX1320" i="1" s="1"/>
  <c r="AV2223" i="1"/>
  <c r="AX2223" i="1" s="1"/>
  <c r="AV2503" i="1"/>
  <c r="AX2503" i="1" s="1"/>
  <c r="AV2014" i="1"/>
  <c r="AX2014" i="1" s="1"/>
  <c r="AV2232" i="1"/>
  <c r="AX2232" i="1" s="1"/>
  <c r="AV1335" i="1"/>
  <c r="AX1335" i="1" s="1"/>
  <c r="AV1158" i="1"/>
  <c r="AX1158" i="1" s="1"/>
  <c r="AV1331" i="1"/>
  <c r="AX1331" i="1" s="1"/>
  <c r="AV1340" i="1"/>
  <c r="AX1340" i="1" s="1"/>
  <c r="AV171" i="1"/>
  <c r="AX171" i="1" s="1"/>
  <c r="AV1345" i="1"/>
  <c r="AX1345" i="1" s="1"/>
  <c r="AV1983" i="1"/>
  <c r="AX1983" i="1" s="1"/>
  <c r="AV1414" i="1"/>
  <c r="AX1414" i="1" s="1"/>
  <c r="AV1192" i="1"/>
  <c r="AX1192" i="1" s="1"/>
  <c r="AV1964" i="1"/>
  <c r="AX1964" i="1" s="1"/>
  <c r="AV2233" i="1"/>
  <c r="AX2233" i="1" s="1"/>
  <c r="AV1376" i="1"/>
  <c r="AV1377" i="1"/>
  <c r="AV1090" i="1"/>
  <c r="AV1107" i="1"/>
  <c r="AV1099" i="1"/>
  <c r="AX1099" i="1" s="1"/>
  <c r="AV1106" i="1"/>
  <c r="AX1106" i="1" s="1"/>
  <c r="AV1080" i="1"/>
  <c r="AX1080" i="1" s="1"/>
  <c r="AV1098" i="1"/>
  <c r="AX1098" i="1" s="1"/>
  <c r="AV572" i="1"/>
  <c r="AX572" i="1" s="1"/>
  <c r="AV1067" i="1"/>
  <c r="AX1067" i="1" s="1"/>
  <c r="AV1043" i="1"/>
  <c r="AX1043" i="1" s="1"/>
  <c r="AV224" i="1"/>
  <c r="AX224" i="1" s="1"/>
  <c r="AV225" i="1"/>
  <c r="AX225" i="1" s="1"/>
  <c r="AV1204" i="1"/>
  <c r="AX1204" i="1" s="1"/>
  <c r="AV1203" i="1"/>
  <c r="AX1203" i="1" s="1"/>
  <c r="AV1082" i="1"/>
  <c r="AV1089" i="1"/>
  <c r="AV1657" i="1"/>
  <c r="AV999" i="1"/>
  <c r="AX999" i="1" s="1"/>
  <c r="AV968" i="1"/>
  <c r="AX968" i="1" s="1"/>
  <c r="AV986" i="1"/>
  <c r="AV967" i="1"/>
  <c r="AX967" i="1" s="1"/>
  <c r="AV969" i="1"/>
  <c r="AX969" i="1" s="1"/>
  <c r="AV970" i="1"/>
  <c r="AX970" i="1" s="1"/>
  <c r="AV971" i="1"/>
  <c r="AV980" i="1"/>
  <c r="AX980" i="1" s="1"/>
  <c r="AV992" i="1"/>
  <c r="AX992" i="1" s="1"/>
  <c r="AV991" i="1"/>
  <c r="AV994" i="1"/>
  <c r="AX994" i="1" s="1"/>
  <c r="AV1211" i="1"/>
  <c r="AX1211" i="1" s="1"/>
  <c r="AV958" i="1"/>
  <c r="AX958" i="1" s="1"/>
  <c r="AV989" i="1"/>
  <c r="AX989" i="1" s="1"/>
  <c r="AV990" i="1"/>
  <c r="AX990" i="1" s="1"/>
  <c r="AV993" i="1"/>
  <c r="AX993" i="1" s="1"/>
  <c r="AV953" i="1"/>
  <c r="AX953" i="1" s="1"/>
  <c r="AV997" i="1"/>
  <c r="AV1212" i="1"/>
  <c r="AV1954" i="1"/>
  <c r="AV1000" i="1"/>
  <c r="AV1969" i="1"/>
  <c r="AX1969" i="1" s="1"/>
  <c r="AV1109" i="1"/>
  <c r="AX1109" i="1" s="1"/>
  <c r="AV984" i="1"/>
  <c r="AX984" i="1" s="1"/>
  <c r="AV254" i="1"/>
  <c r="AX254" i="1" s="1"/>
  <c r="AV1631" i="1"/>
  <c r="AX1631" i="1" s="1"/>
  <c r="AV2332" i="1"/>
  <c r="AX2332" i="1" s="1"/>
  <c r="AV2200" i="1"/>
  <c r="AX2200" i="1" s="1"/>
  <c r="AV205" i="1"/>
  <c r="AV4" i="1"/>
  <c r="AX4" i="1" s="1"/>
  <c r="AV2336" i="1"/>
  <c r="AV197" i="1"/>
  <c r="AX197" i="1" s="1"/>
  <c r="AV804" i="1"/>
  <c r="AX804" i="1" s="1"/>
  <c r="AV1830" i="1"/>
  <c r="AX1830" i="1" s="1"/>
  <c r="AV1156" i="1"/>
  <c r="AX1156" i="1" s="1"/>
  <c r="AV1843" i="1"/>
  <c r="AX1843" i="1" s="1"/>
  <c r="AV1896" i="1"/>
  <c r="AX1896" i="1" s="1"/>
  <c r="AV2516" i="1"/>
  <c r="AX2516" i="1" s="1"/>
  <c r="AV173" i="1"/>
  <c r="AX173" i="1" s="1"/>
  <c r="AV286" i="1"/>
  <c r="AX286" i="1" s="1"/>
  <c r="AV2496" i="1"/>
  <c r="AV2497" i="1"/>
  <c r="AX2497" i="1" s="1"/>
  <c r="AV1125" i="1"/>
  <c r="AX1125" i="1" s="1"/>
  <c r="AV538" i="1"/>
  <c r="AX538" i="1" s="1"/>
  <c r="AV1874" i="1"/>
  <c r="AV1911" i="1"/>
  <c r="AX1911" i="1" s="1"/>
  <c r="AV894" i="1"/>
  <c r="AX894" i="1" s="1"/>
  <c r="AV763" i="1"/>
  <c r="AX763" i="1" s="1"/>
  <c r="AV654" i="1"/>
  <c r="AX654" i="1" s="1"/>
  <c r="AV2526" i="1"/>
  <c r="AX2526" i="1" s="1"/>
  <c r="AV887" i="1"/>
  <c r="AX887" i="1" s="1"/>
  <c r="AV504" i="1"/>
  <c r="AX504" i="1" s="1"/>
  <c r="AV801" i="1"/>
  <c r="AX801" i="1" s="1"/>
  <c r="AV1861" i="1"/>
  <c r="AV1837" i="1"/>
  <c r="T881" i="1"/>
  <c r="Z881" i="1" s="1"/>
  <c r="T896" i="1"/>
  <c r="Z896" i="1" s="1"/>
  <c r="T13" i="1"/>
  <c r="Z13" i="1" s="1"/>
  <c r="T2387" i="1"/>
  <c r="Z2387" i="1" s="1"/>
  <c r="T2154" i="1"/>
  <c r="Z2154" i="1" s="1"/>
  <c r="T794" i="1"/>
  <c r="Z794" i="1" s="1"/>
  <c r="T1128" i="1"/>
  <c r="Z1128" i="1" s="1"/>
  <c r="T750" i="1"/>
  <c r="Z750" i="1" s="1"/>
  <c r="T722" i="1"/>
  <c r="T2511" i="1"/>
  <c r="Z2511" i="1" s="1"/>
  <c r="T2159" i="1"/>
  <c r="Z2159" i="1" s="1"/>
  <c r="T784" i="1"/>
  <c r="Z784" i="1" s="1"/>
  <c r="T2137" i="1"/>
  <c r="Z2137" i="1" s="1"/>
  <c r="T541" i="1"/>
  <c r="Z541" i="1" s="1"/>
  <c r="T163" i="1"/>
  <c r="Z163" i="1" s="1"/>
  <c r="T814" i="1"/>
  <c r="Z814" i="1" s="1"/>
  <c r="T543" i="1"/>
  <c r="Z543" i="1" s="1"/>
  <c r="T2402" i="1"/>
  <c r="Z2402" i="1" s="1"/>
  <c r="T852" i="1"/>
  <c r="Z852" i="1" s="1"/>
  <c r="T1886" i="1"/>
  <c r="Z1886" i="1" s="1"/>
  <c r="T627" i="1"/>
  <c r="Z627" i="1" s="1"/>
  <c r="T723" i="1"/>
  <c r="Z723" i="1" s="1"/>
  <c r="T1803" i="1"/>
  <c r="Z1803" i="1" s="1"/>
  <c r="T1833" i="1"/>
  <c r="Z1833" i="1" s="1"/>
  <c r="T2403" i="1"/>
  <c r="Z2403" i="1" s="1"/>
  <c r="T534" i="1"/>
  <c r="Z534" i="1" s="1"/>
  <c r="T633" i="1"/>
  <c r="Z633" i="1" s="1"/>
  <c r="T518" i="1"/>
  <c r="Z518" i="1" s="1"/>
  <c r="T2521" i="1"/>
  <c r="Z2521" i="1" s="1"/>
  <c r="T897" i="1"/>
  <c r="Z897" i="1" s="1"/>
  <c r="T412" i="1"/>
  <c r="Z412" i="1" s="1"/>
  <c r="T1746" i="1"/>
  <c r="Z1746" i="1" s="1"/>
  <c r="T164" i="1"/>
  <c r="Z164" i="1" s="1"/>
  <c r="T2166" i="1"/>
  <c r="Z2166" i="1" s="1"/>
  <c r="T619" i="1"/>
  <c r="Z619" i="1" s="1"/>
  <c r="T501" i="1"/>
  <c r="Z501" i="1" s="1"/>
  <c r="T2422" i="1"/>
  <c r="Z2422" i="1" s="1"/>
  <c r="T2529" i="1"/>
  <c r="Z2529" i="1" s="1"/>
  <c r="T848" i="1"/>
  <c r="Z848" i="1" s="1"/>
  <c r="T2425" i="1"/>
  <c r="Z2425" i="1" s="1"/>
  <c r="T851" i="1"/>
  <c r="Z851" i="1" s="1"/>
  <c r="T190" i="1"/>
  <c r="Z190" i="1" s="1"/>
  <c r="T1753" i="1"/>
  <c r="Z1753" i="1" s="1"/>
  <c r="T1036" i="1"/>
  <c r="Z1036" i="1" s="1"/>
  <c r="T521" i="1"/>
  <c r="Z521" i="1" s="1"/>
  <c r="T515" i="1"/>
  <c r="Z515" i="1" s="1"/>
  <c r="T615" i="1"/>
  <c r="Z615" i="1" s="1"/>
  <c r="T632" i="1"/>
  <c r="Z632" i="1" s="1"/>
  <c r="T884" i="1"/>
  <c r="Z884" i="1" s="1"/>
  <c r="T1598" i="1"/>
  <c r="Z1598" i="1" s="1"/>
  <c r="T1006" i="1"/>
  <c r="Z1006" i="1" s="1"/>
  <c r="T469" i="1"/>
  <c r="Z469" i="1" s="1"/>
  <c r="T1738" i="1"/>
  <c r="Z1738" i="1" s="1"/>
  <c r="T1823" i="1"/>
  <c r="Z1823" i="1" s="1"/>
  <c r="T431" i="1"/>
  <c r="Z431" i="1" s="1"/>
  <c r="T608" i="1"/>
  <c r="Z608" i="1" s="1"/>
  <c r="T720" i="1"/>
  <c r="Z720" i="1" s="1"/>
  <c r="T422" i="1"/>
  <c r="Z422" i="1" s="1"/>
  <c r="T689" i="1"/>
  <c r="Z689" i="1" s="1"/>
  <c r="T1594" i="1"/>
  <c r="Z1594" i="1" s="1"/>
  <c r="T206" i="1"/>
  <c r="Z206" i="1" s="1"/>
  <c r="T1789" i="1"/>
  <c r="Z1789" i="1" s="1"/>
  <c r="T609" i="1"/>
  <c r="Z609" i="1" s="1"/>
  <c r="T272" i="1"/>
  <c r="Z272" i="1" s="1"/>
  <c r="T246" i="1"/>
  <c r="Z246" i="1" s="1"/>
  <c r="T217" i="1"/>
  <c r="Z217" i="1" s="1"/>
  <c r="T1628" i="1"/>
  <c r="Z1628" i="1" s="1"/>
  <c r="T786" i="1"/>
  <c r="Z786" i="1" s="1"/>
  <c r="T561" i="1"/>
  <c r="Z561" i="1" s="1"/>
  <c r="T1726" i="1"/>
  <c r="Z1726" i="1" s="1"/>
  <c r="T435" i="1"/>
  <c r="Z435" i="1" s="1"/>
  <c r="T1756" i="1"/>
  <c r="Z1756" i="1" s="1"/>
  <c r="T831" i="1"/>
  <c r="Z831" i="1" s="1"/>
  <c r="T5" i="1"/>
  <c r="Z5" i="1" s="1"/>
  <c r="T891" i="1"/>
  <c r="T2507" i="1"/>
  <c r="Z2507" i="1" s="1"/>
  <c r="T855" i="1"/>
  <c r="Z855" i="1" s="1"/>
  <c r="T883" i="1"/>
  <c r="Z883" i="1" s="1"/>
  <c r="T716" i="1"/>
  <c r="Z716" i="1" s="1"/>
  <c r="T895" i="1"/>
  <c r="Z895" i="1" s="1"/>
  <c r="T1755" i="1"/>
  <c r="Z1755" i="1" s="1"/>
  <c r="T2522" i="1"/>
  <c r="Z2522" i="1" s="1"/>
  <c r="T821" i="1"/>
  <c r="Z821" i="1" s="1"/>
  <c r="T496" i="1"/>
  <c r="Z496" i="1" s="1"/>
  <c r="T2493" i="1"/>
  <c r="Z2493" i="1" s="1"/>
  <c r="T2125" i="1"/>
  <c r="Z2125" i="1" s="1"/>
  <c r="T2491" i="1"/>
  <c r="Z2491" i="1" s="1"/>
  <c r="T1814" i="1"/>
  <c r="Z1814" i="1" s="1"/>
  <c r="T1799" i="1"/>
  <c r="T2500" i="1"/>
  <c r="Z2500" i="1" s="1"/>
  <c r="T1757" i="1"/>
  <c r="Z1757" i="1" s="1"/>
  <c r="T1800" i="1"/>
  <c r="Z1800" i="1" s="1"/>
  <c r="T864" i="1"/>
  <c r="Z864" i="1" s="1"/>
  <c r="T1798" i="1"/>
  <c r="Z1798" i="1" s="1"/>
  <c r="T614" i="1"/>
  <c r="Z614" i="1" s="1"/>
  <c r="T780" i="1"/>
  <c r="T439" i="1"/>
  <c r="T2505" i="1"/>
  <c r="Z2505" i="1" s="1"/>
  <c r="T776" i="1"/>
  <c r="Z776" i="1" s="1"/>
  <c r="T771" i="1"/>
  <c r="Z771" i="1" s="1"/>
  <c r="T2404" i="1"/>
  <c r="Z2404" i="1" s="1"/>
  <c r="T1384" i="1"/>
  <c r="Z1384" i="1" s="1"/>
  <c r="T1150" i="1"/>
  <c r="Z1150" i="1" s="1"/>
  <c r="T1582" i="1"/>
  <c r="Z1582" i="1" s="1"/>
  <c r="T231" i="1"/>
  <c r="Z231" i="1" s="1"/>
  <c r="T235" i="1"/>
  <c r="Z235" i="1" s="1"/>
  <c r="T568" i="1"/>
  <c r="Z568" i="1" s="1"/>
  <c r="T1439" i="1"/>
  <c r="Z1439" i="1" s="1"/>
  <c r="T505" i="1"/>
  <c r="Z505" i="1" s="1"/>
  <c r="T770" i="1"/>
  <c r="Z770" i="1" s="1"/>
  <c r="T571" i="1"/>
  <c r="Z571" i="1" s="1"/>
  <c r="T715" i="1"/>
  <c r="Z715" i="1" s="1"/>
  <c r="T279" i="1"/>
  <c r="Z279" i="1" s="1"/>
  <c r="T1915" i="1"/>
  <c r="Z1915" i="1" s="1"/>
  <c r="T880" i="1"/>
  <c r="Z880" i="1" s="1"/>
  <c r="T798" i="1"/>
  <c r="Z798" i="1" s="1"/>
  <c r="T2419" i="1"/>
  <c r="Z2419" i="1" s="1"/>
  <c r="T2168" i="1"/>
  <c r="Z2168" i="1" s="1"/>
  <c r="T1895" i="1"/>
  <c r="Z1895" i="1" s="1"/>
  <c r="T893" i="1"/>
  <c r="Z893" i="1" s="1"/>
  <c r="T403" i="1"/>
  <c r="Z403" i="1" s="1"/>
  <c r="T1930" i="1"/>
  <c r="Z1930" i="1" s="1"/>
  <c r="T2093" i="1"/>
  <c r="Z2093" i="1" s="1"/>
  <c r="T1934" i="1"/>
  <c r="Z1934" i="1" s="1"/>
  <c r="T1337" i="1"/>
  <c r="Z1337" i="1" s="1"/>
  <c r="T628" i="1"/>
  <c r="Z628" i="1" s="1"/>
  <c r="T569" i="1"/>
  <c r="Z569" i="1" s="1"/>
  <c r="Y881" i="1"/>
  <c r="AG881" i="1" s="1"/>
  <c r="AI881" i="1" s="1"/>
  <c r="AY881" i="1" s="1"/>
  <c r="Y896" i="1"/>
  <c r="AG896" i="1" s="1"/>
  <c r="AI896" i="1" s="1"/>
  <c r="AY896" i="1" s="1"/>
  <c r="Y13" i="1"/>
  <c r="AG13" i="1" s="1"/>
  <c r="AI13" i="1" s="1"/>
  <c r="AY13" i="1" s="1"/>
  <c r="Y2387" i="1"/>
  <c r="AG2387" i="1" s="1"/>
  <c r="AI2387" i="1" s="1"/>
  <c r="AY2387" i="1" s="1"/>
  <c r="Y2154" i="1"/>
  <c r="AG2154" i="1" s="1"/>
  <c r="AI2154" i="1" s="1"/>
  <c r="AY2154" i="1" s="1"/>
  <c r="Y794" i="1"/>
  <c r="AG794" i="1" s="1"/>
  <c r="AI794" i="1" s="1"/>
  <c r="AY794" i="1" s="1"/>
  <c r="Y1128" i="1"/>
  <c r="AG1128" i="1" s="1"/>
  <c r="AI1128" i="1" s="1"/>
  <c r="AY1128" i="1" s="1"/>
  <c r="Y750" i="1"/>
  <c r="AG750" i="1" s="1"/>
  <c r="AI750" i="1" s="1"/>
  <c r="AY750" i="1" s="1"/>
  <c r="Y722" i="1"/>
  <c r="AG722" i="1" s="1"/>
  <c r="AI722" i="1" s="1"/>
  <c r="AY722" i="1" s="1"/>
  <c r="Y2511" i="1"/>
  <c r="AG2511" i="1" s="1"/>
  <c r="AI2511" i="1" s="1"/>
  <c r="AY2511" i="1" s="1"/>
  <c r="Y2159" i="1"/>
  <c r="AG2159" i="1" s="1"/>
  <c r="AI2159" i="1" s="1"/>
  <c r="AY2159" i="1" s="1"/>
  <c r="Y784" i="1"/>
  <c r="AG784" i="1" s="1"/>
  <c r="AI784" i="1" s="1"/>
  <c r="AY784" i="1" s="1"/>
  <c r="Y2137" i="1"/>
  <c r="AG2137" i="1" s="1"/>
  <c r="AI2137" i="1" s="1"/>
  <c r="AY2137" i="1" s="1"/>
  <c r="Y541" i="1"/>
  <c r="AG541" i="1" s="1"/>
  <c r="AI541" i="1" s="1"/>
  <c r="AY541" i="1" s="1"/>
  <c r="Y163" i="1"/>
  <c r="AG163" i="1" s="1"/>
  <c r="AI163" i="1" s="1"/>
  <c r="AY163" i="1" s="1"/>
  <c r="Y814" i="1"/>
  <c r="AG814" i="1" s="1"/>
  <c r="AI814" i="1" s="1"/>
  <c r="AY814" i="1" s="1"/>
  <c r="Y543" i="1"/>
  <c r="AG543" i="1" s="1"/>
  <c r="AI543" i="1" s="1"/>
  <c r="AY543" i="1" s="1"/>
  <c r="Y2402" i="1"/>
  <c r="AG2402" i="1" s="1"/>
  <c r="AI2402" i="1" s="1"/>
  <c r="AY2402" i="1" s="1"/>
  <c r="Y852" i="1"/>
  <c r="AG852" i="1" s="1"/>
  <c r="AI852" i="1" s="1"/>
  <c r="AY852" i="1" s="1"/>
  <c r="Y1886" i="1"/>
  <c r="AG1886" i="1" s="1"/>
  <c r="AI1886" i="1" s="1"/>
  <c r="AY1886" i="1" s="1"/>
  <c r="Y627" i="1"/>
  <c r="AG627" i="1" s="1"/>
  <c r="AI627" i="1" s="1"/>
  <c r="AY627" i="1" s="1"/>
  <c r="Y723" i="1"/>
  <c r="AG723" i="1" s="1"/>
  <c r="AI723" i="1" s="1"/>
  <c r="AY723" i="1" s="1"/>
  <c r="Y1803" i="1"/>
  <c r="AG1803" i="1" s="1"/>
  <c r="AI1803" i="1" s="1"/>
  <c r="AY1803" i="1" s="1"/>
  <c r="Y1833" i="1"/>
  <c r="AG1833" i="1" s="1"/>
  <c r="AI1833" i="1" s="1"/>
  <c r="AY1833" i="1" s="1"/>
  <c r="Y2403" i="1"/>
  <c r="AG2403" i="1" s="1"/>
  <c r="AI2403" i="1" s="1"/>
  <c r="AY2403" i="1" s="1"/>
  <c r="Y534" i="1"/>
  <c r="AG534" i="1" s="1"/>
  <c r="AI534" i="1" s="1"/>
  <c r="AY534" i="1" s="1"/>
  <c r="Y633" i="1"/>
  <c r="AG633" i="1" s="1"/>
  <c r="AI633" i="1" s="1"/>
  <c r="AY633" i="1" s="1"/>
  <c r="Y518" i="1"/>
  <c r="AG518" i="1" s="1"/>
  <c r="AI518" i="1" s="1"/>
  <c r="AY518" i="1" s="1"/>
  <c r="Y2521" i="1"/>
  <c r="AG2521" i="1" s="1"/>
  <c r="AI2521" i="1" s="1"/>
  <c r="AY2521" i="1" s="1"/>
  <c r="Y897" i="1"/>
  <c r="AG897" i="1" s="1"/>
  <c r="AI897" i="1" s="1"/>
  <c r="AY897" i="1" s="1"/>
  <c r="Y412" i="1"/>
  <c r="AG412" i="1" s="1"/>
  <c r="AI412" i="1" s="1"/>
  <c r="AY412" i="1" s="1"/>
  <c r="Y1746" i="1"/>
  <c r="AG1746" i="1" s="1"/>
  <c r="AI1746" i="1" s="1"/>
  <c r="AY1746" i="1" s="1"/>
  <c r="Y164" i="1"/>
  <c r="AG164" i="1" s="1"/>
  <c r="AI164" i="1" s="1"/>
  <c r="AY164" i="1" s="1"/>
  <c r="Y2166" i="1"/>
  <c r="AG2166" i="1" s="1"/>
  <c r="AI2166" i="1" s="1"/>
  <c r="AY2166" i="1" s="1"/>
  <c r="Y619" i="1"/>
  <c r="AG619" i="1" s="1"/>
  <c r="AI619" i="1" s="1"/>
  <c r="AY619" i="1" s="1"/>
  <c r="Y501" i="1"/>
  <c r="AG501" i="1" s="1"/>
  <c r="AI501" i="1" s="1"/>
  <c r="AY501" i="1" s="1"/>
  <c r="Y2422" i="1"/>
  <c r="AG2422" i="1" s="1"/>
  <c r="AI2422" i="1" s="1"/>
  <c r="AY2422" i="1" s="1"/>
  <c r="Y2529" i="1"/>
  <c r="AG2529" i="1" s="1"/>
  <c r="AI2529" i="1" s="1"/>
  <c r="AY2529" i="1" s="1"/>
  <c r="Y848" i="1"/>
  <c r="AG848" i="1" s="1"/>
  <c r="AI848" i="1" s="1"/>
  <c r="AY848" i="1" s="1"/>
  <c r="Y2425" i="1"/>
  <c r="AG2425" i="1" s="1"/>
  <c r="AI2425" i="1" s="1"/>
  <c r="AY2425" i="1" s="1"/>
  <c r="Y851" i="1"/>
  <c r="AG851" i="1" s="1"/>
  <c r="AI851" i="1" s="1"/>
  <c r="AY851" i="1" s="1"/>
  <c r="Y190" i="1"/>
  <c r="AG190" i="1" s="1"/>
  <c r="AI190" i="1" s="1"/>
  <c r="AY190" i="1" s="1"/>
  <c r="Y1753" i="1"/>
  <c r="AG1753" i="1" s="1"/>
  <c r="AI1753" i="1" s="1"/>
  <c r="AY1753" i="1" s="1"/>
  <c r="Y1036" i="1"/>
  <c r="AG1036" i="1" s="1"/>
  <c r="AI1036" i="1" s="1"/>
  <c r="AY1036" i="1" s="1"/>
  <c r="Y521" i="1"/>
  <c r="AG521" i="1" s="1"/>
  <c r="AI521" i="1" s="1"/>
  <c r="AY521" i="1" s="1"/>
  <c r="Y515" i="1"/>
  <c r="AG515" i="1" s="1"/>
  <c r="AI515" i="1" s="1"/>
  <c r="AY515" i="1" s="1"/>
  <c r="Y615" i="1"/>
  <c r="AG615" i="1" s="1"/>
  <c r="AI615" i="1" s="1"/>
  <c r="AY615" i="1" s="1"/>
  <c r="Y632" i="1"/>
  <c r="AG632" i="1" s="1"/>
  <c r="AI632" i="1" s="1"/>
  <c r="AY632" i="1" s="1"/>
  <c r="Y884" i="1"/>
  <c r="AG884" i="1" s="1"/>
  <c r="AI884" i="1" s="1"/>
  <c r="AY884" i="1" s="1"/>
  <c r="Y1598" i="1"/>
  <c r="AG1598" i="1" s="1"/>
  <c r="AI1598" i="1" s="1"/>
  <c r="AY1598" i="1" s="1"/>
  <c r="Y1006" i="1"/>
  <c r="AG1006" i="1" s="1"/>
  <c r="AI1006" i="1" s="1"/>
  <c r="AY1006" i="1" s="1"/>
  <c r="Y469" i="1"/>
  <c r="AG469" i="1" s="1"/>
  <c r="AI469" i="1" s="1"/>
  <c r="AY469" i="1" s="1"/>
  <c r="Y1738" i="1"/>
  <c r="AG1738" i="1" s="1"/>
  <c r="AI1738" i="1" s="1"/>
  <c r="AY1738" i="1" s="1"/>
  <c r="Y1823" i="1"/>
  <c r="AG1823" i="1" s="1"/>
  <c r="AI1823" i="1" s="1"/>
  <c r="AY1823" i="1" s="1"/>
  <c r="Y431" i="1"/>
  <c r="AG431" i="1" s="1"/>
  <c r="AI431" i="1" s="1"/>
  <c r="AY431" i="1" s="1"/>
  <c r="Y608" i="1"/>
  <c r="AG608" i="1" s="1"/>
  <c r="AI608" i="1" s="1"/>
  <c r="AY608" i="1" s="1"/>
  <c r="Y720" i="1"/>
  <c r="AG720" i="1" s="1"/>
  <c r="AI720" i="1" s="1"/>
  <c r="AY720" i="1" s="1"/>
  <c r="Y422" i="1"/>
  <c r="AG422" i="1" s="1"/>
  <c r="AI422" i="1" s="1"/>
  <c r="AY422" i="1" s="1"/>
  <c r="Y689" i="1"/>
  <c r="AG689" i="1" s="1"/>
  <c r="AI689" i="1" s="1"/>
  <c r="AY689" i="1" s="1"/>
  <c r="Y1594" i="1"/>
  <c r="AG1594" i="1" s="1"/>
  <c r="AI1594" i="1" s="1"/>
  <c r="AY1594" i="1" s="1"/>
  <c r="Y206" i="1"/>
  <c r="AG206" i="1" s="1"/>
  <c r="AI206" i="1" s="1"/>
  <c r="AY206" i="1" s="1"/>
  <c r="Y1789" i="1"/>
  <c r="AG1789" i="1" s="1"/>
  <c r="AI1789" i="1" s="1"/>
  <c r="AY1789" i="1" s="1"/>
  <c r="Y609" i="1"/>
  <c r="AG609" i="1" s="1"/>
  <c r="AI609" i="1" s="1"/>
  <c r="AY609" i="1" s="1"/>
  <c r="Y272" i="1"/>
  <c r="AG272" i="1" s="1"/>
  <c r="AI272" i="1" s="1"/>
  <c r="AY272" i="1" s="1"/>
  <c r="Y246" i="1"/>
  <c r="AG246" i="1" s="1"/>
  <c r="AI246" i="1" s="1"/>
  <c r="AY246" i="1" s="1"/>
  <c r="Y217" i="1"/>
  <c r="AG217" i="1" s="1"/>
  <c r="AI217" i="1" s="1"/>
  <c r="AY217" i="1" s="1"/>
  <c r="Y1628" i="1"/>
  <c r="AG1628" i="1" s="1"/>
  <c r="AI1628" i="1" s="1"/>
  <c r="AY1628" i="1" s="1"/>
  <c r="Y786" i="1"/>
  <c r="AG786" i="1" s="1"/>
  <c r="AI786" i="1" s="1"/>
  <c r="AY786" i="1" s="1"/>
  <c r="Y561" i="1"/>
  <c r="AG561" i="1" s="1"/>
  <c r="AI561" i="1" s="1"/>
  <c r="AY561" i="1" s="1"/>
  <c r="Y1726" i="1"/>
  <c r="AG1726" i="1" s="1"/>
  <c r="AI1726" i="1" s="1"/>
  <c r="AY1726" i="1" s="1"/>
  <c r="Y435" i="1"/>
  <c r="AG435" i="1" s="1"/>
  <c r="AI435" i="1" s="1"/>
  <c r="AY435" i="1" s="1"/>
  <c r="Y1756" i="1"/>
  <c r="AG1756" i="1" s="1"/>
  <c r="AI1756" i="1" s="1"/>
  <c r="AY1756" i="1" s="1"/>
  <c r="Y831" i="1"/>
  <c r="AG831" i="1" s="1"/>
  <c r="AI831" i="1" s="1"/>
  <c r="AY831" i="1" s="1"/>
  <c r="Y5" i="1"/>
  <c r="AG5" i="1" s="1"/>
  <c r="AI5" i="1" s="1"/>
  <c r="AY5" i="1" s="1"/>
  <c r="Y891" i="1"/>
  <c r="AG891" i="1" s="1"/>
  <c r="AI891" i="1" s="1"/>
  <c r="AY891" i="1" s="1"/>
  <c r="Y2507" i="1"/>
  <c r="AG2507" i="1" s="1"/>
  <c r="AI2507" i="1" s="1"/>
  <c r="AY2507" i="1" s="1"/>
  <c r="Y855" i="1"/>
  <c r="AG855" i="1" s="1"/>
  <c r="AI855" i="1" s="1"/>
  <c r="AY855" i="1" s="1"/>
  <c r="Y883" i="1"/>
  <c r="AG883" i="1" s="1"/>
  <c r="AI883" i="1" s="1"/>
  <c r="AY883" i="1" s="1"/>
  <c r="Y716" i="1"/>
  <c r="AG716" i="1" s="1"/>
  <c r="AI716" i="1" s="1"/>
  <c r="AY716" i="1" s="1"/>
  <c r="Y895" i="1"/>
  <c r="AG895" i="1" s="1"/>
  <c r="AI895" i="1" s="1"/>
  <c r="AY895" i="1" s="1"/>
  <c r="Y1755" i="1"/>
  <c r="AG1755" i="1" s="1"/>
  <c r="AI1755" i="1" s="1"/>
  <c r="AY1755" i="1" s="1"/>
  <c r="Y2522" i="1"/>
  <c r="AG2522" i="1" s="1"/>
  <c r="AI2522" i="1" s="1"/>
  <c r="AY2522" i="1" s="1"/>
  <c r="Y821" i="1"/>
  <c r="AG821" i="1" s="1"/>
  <c r="AI821" i="1" s="1"/>
  <c r="AY821" i="1" s="1"/>
  <c r="Y496" i="1"/>
  <c r="AG496" i="1" s="1"/>
  <c r="AI496" i="1" s="1"/>
  <c r="AY496" i="1" s="1"/>
  <c r="Y2493" i="1"/>
  <c r="AG2493" i="1" s="1"/>
  <c r="AI2493" i="1" s="1"/>
  <c r="AY2493" i="1" s="1"/>
  <c r="Y2125" i="1"/>
  <c r="AG2125" i="1" s="1"/>
  <c r="AI2125" i="1" s="1"/>
  <c r="AY2125" i="1" s="1"/>
  <c r="Y2491" i="1"/>
  <c r="AG2491" i="1" s="1"/>
  <c r="AI2491" i="1" s="1"/>
  <c r="AY2491" i="1" s="1"/>
  <c r="Y1814" i="1"/>
  <c r="AG1814" i="1" s="1"/>
  <c r="AI1814" i="1" s="1"/>
  <c r="AY1814" i="1" s="1"/>
  <c r="Y1799" i="1"/>
  <c r="AG1799" i="1" s="1"/>
  <c r="AI1799" i="1" s="1"/>
  <c r="AY1799" i="1" s="1"/>
  <c r="Y2500" i="1"/>
  <c r="AG2500" i="1" s="1"/>
  <c r="AI2500" i="1" s="1"/>
  <c r="AY2500" i="1" s="1"/>
  <c r="Y1757" i="1"/>
  <c r="AG1757" i="1" s="1"/>
  <c r="AI1757" i="1" s="1"/>
  <c r="AY1757" i="1" s="1"/>
  <c r="Y1800" i="1"/>
  <c r="AG1800" i="1" s="1"/>
  <c r="AI1800" i="1" s="1"/>
  <c r="AY1800" i="1" s="1"/>
  <c r="Y864" i="1"/>
  <c r="AG864" i="1" s="1"/>
  <c r="AI864" i="1" s="1"/>
  <c r="AY864" i="1" s="1"/>
  <c r="Y1798" i="1"/>
  <c r="AG1798" i="1" s="1"/>
  <c r="AI1798" i="1" s="1"/>
  <c r="AY1798" i="1" s="1"/>
  <c r="Y614" i="1"/>
  <c r="AG614" i="1" s="1"/>
  <c r="AI614" i="1" s="1"/>
  <c r="AY614" i="1" s="1"/>
  <c r="Y780" i="1"/>
  <c r="AG780" i="1" s="1"/>
  <c r="AI780" i="1" s="1"/>
  <c r="AY780" i="1" s="1"/>
  <c r="Y439" i="1"/>
  <c r="AG439" i="1" s="1"/>
  <c r="AI439" i="1" s="1"/>
  <c r="AY439" i="1" s="1"/>
  <c r="Y2505" i="1"/>
  <c r="AG2505" i="1" s="1"/>
  <c r="AI2505" i="1" s="1"/>
  <c r="AY2505" i="1" s="1"/>
  <c r="Y776" i="1"/>
  <c r="AG776" i="1" s="1"/>
  <c r="AI776" i="1" s="1"/>
  <c r="AY776" i="1" s="1"/>
  <c r="Y771" i="1"/>
  <c r="AG771" i="1" s="1"/>
  <c r="AI771" i="1" s="1"/>
  <c r="AY771" i="1" s="1"/>
  <c r="Y2404" i="1"/>
  <c r="AG2404" i="1" s="1"/>
  <c r="AI2404" i="1" s="1"/>
  <c r="AY2404" i="1" s="1"/>
  <c r="Y1384" i="1"/>
  <c r="AG1384" i="1" s="1"/>
  <c r="AI1384" i="1" s="1"/>
  <c r="AY1384" i="1" s="1"/>
  <c r="Y1150" i="1"/>
  <c r="AG1150" i="1" s="1"/>
  <c r="AI1150" i="1" s="1"/>
  <c r="AY1150" i="1" s="1"/>
  <c r="Y1582" i="1"/>
  <c r="AG1582" i="1" s="1"/>
  <c r="AI1582" i="1" s="1"/>
  <c r="AY1582" i="1" s="1"/>
  <c r="Y231" i="1"/>
  <c r="AG231" i="1" s="1"/>
  <c r="AI231" i="1" s="1"/>
  <c r="AY231" i="1" s="1"/>
  <c r="Y235" i="1"/>
  <c r="AG235" i="1" s="1"/>
  <c r="AI235" i="1" s="1"/>
  <c r="AY235" i="1" s="1"/>
  <c r="Y568" i="1"/>
  <c r="AG568" i="1" s="1"/>
  <c r="AI568" i="1" s="1"/>
  <c r="AY568" i="1" s="1"/>
  <c r="Y1439" i="1"/>
  <c r="AG1439" i="1" s="1"/>
  <c r="AI1439" i="1" s="1"/>
  <c r="AY1439" i="1" s="1"/>
  <c r="Y505" i="1"/>
  <c r="AG505" i="1" s="1"/>
  <c r="AI505" i="1" s="1"/>
  <c r="AY505" i="1" s="1"/>
  <c r="Y770" i="1"/>
  <c r="AG770" i="1" s="1"/>
  <c r="AI770" i="1" s="1"/>
  <c r="AY770" i="1" s="1"/>
  <c r="Y571" i="1"/>
  <c r="AG571" i="1" s="1"/>
  <c r="AI571" i="1" s="1"/>
  <c r="AY571" i="1" s="1"/>
  <c r="Y715" i="1"/>
  <c r="AG715" i="1" s="1"/>
  <c r="AI715" i="1" s="1"/>
  <c r="AY715" i="1" s="1"/>
  <c r="Y279" i="1"/>
  <c r="AG279" i="1" s="1"/>
  <c r="AI279" i="1" s="1"/>
  <c r="AY279" i="1" s="1"/>
  <c r="Y1915" i="1"/>
  <c r="AG1915" i="1" s="1"/>
  <c r="AI1915" i="1" s="1"/>
  <c r="AY1915" i="1" s="1"/>
  <c r="Y880" i="1"/>
  <c r="AG880" i="1" s="1"/>
  <c r="AI880" i="1" s="1"/>
  <c r="AY880" i="1" s="1"/>
  <c r="Y798" i="1"/>
  <c r="AG798" i="1" s="1"/>
  <c r="AI798" i="1" s="1"/>
  <c r="AY798" i="1" s="1"/>
  <c r="Y2419" i="1"/>
  <c r="AG2419" i="1" s="1"/>
  <c r="AI2419" i="1" s="1"/>
  <c r="AY2419" i="1" s="1"/>
  <c r="Y2168" i="1"/>
  <c r="AG2168" i="1" s="1"/>
  <c r="AI2168" i="1" s="1"/>
  <c r="AY2168" i="1" s="1"/>
  <c r="Y1895" i="1"/>
  <c r="AG1895" i="1" s="1"/>
  <c r="AI1895" i="1" s="1"/>
  <c r="AY1895" i="1" s="1"/>
  <c r="Y893" i="1"/>
  <c r="AG893" i="1" s="1"/>
  <c r="AI893" i="1" s="1"/>
  <c r="AY893" i="1" s="1"/>
  <c r="Y403" i="1"/>
  <c r="AG403" i="1" s="1"/>
  <c r="AI403" i="1" s="1"/>
  <c r="AY403" i="1" s="1"/>
  <c r="Y1930" i="1"/>
  <c r="AG1930" i="1" s="1"/>
  <c r="AI1930" i="1" s="1"/>
  <c r="AY1930" i="1" s="1"/>
  <c r="Y2093" i="1"/>
  <c r="AG2093" i="1" s="1"/>
  <c r="AI2093" i="1" s="1"/>
  <c r="AY2093" i="1" s="1"/>
  <c r="Y1934" i="1"/>
  <c r="AG1934" i="1" s="1"/>
  <c r="AI1934" i="1" s="1"/>
  <c r="AY1934" i="1" s="1"/>
  <c r="Y1337" i="1"/>
  <c r="AG1337" i="1" s="1"/>
  <c r="AI1337" i="1" s="1"/>
  <c r="AY1337" i="1" s="1"/>
  <c r="Y628" i="1"/>
  <c r="AG628" i="1" s="1"/>
  <c r="AI628" i="1" s="1"/>
  <c r="AY628" i="1" s="1"/>
  <c r="Y569" i="1"/>
  <c r="AG569" i="1" s="1"/>
  <c r="AI569" i="1" s="1"/>
  <c r="AY569" i="1" s="1"/>
  <c r="AM881" i="1"/>
  <c r="AM896" i="1"/>
  <c r="AM13" i="1"/>
  <c r="AM2387" i="1"/>
  <c r="AM2154" i="1"/>
  <c r="AM794" i="1"/>
  <c r="AM1128" i="1"/>
  <c r="AM750" i="1"/>
  <c r="AM722" i="1"/>
  <c r="AM2511" i="1"/>
  <c r="AM2159" i="1"/>
  <c r="AM784" i="1"/>
  <c r="AM2137" i="1"/>
  <c r="AM541" i="1"/>
  <c r="AM163" i="1"/>
  <c r="AM814" i="1"/>
  <c r="AM543" i="1"/>
  <c r="AM2402" i="1"/>
  <c r="AM852" i="1"/>
  <c r="AM1886" i="1"/>
  <c r="AM627" i="1"/>
  <c r="AM723" i="1"/>
  <c r="AM1803" i="1"/>
  <c r="AM1833" i="1"/>
  <c r="AM2403" i="1"/>
  <c r="AM534" i="1"/>
  <c r="AM633" i="1"/>
  <c r="AM518" i="1"/>
  <c r="AM2521" i="1"/>
  <c r="AM897" i="1"/>
  <c r="AM412" i="1"/>
  <c r="AM1746" i="1"/>
  <c r="AM164" i="1"/>
  <c r="AM2166" i="1"/>
  <c r="AM619" i="1"/>
  <c r="AM501" i="1"/>
  <c r="AM2422" i="1"/>
  <c r="AM2529" i="1"/>
  <c r="AM848" i="1"/>
  <c r="AM2425" i="1"/>
  <c r="AM851" i="1"/>
  <c r="AM190" i="1"/>
  <c r="AM1753" i="1"/>
  <c r="AM1036" i="1"/>
  <c r="AM521" i="1"/>
  <c r="AM515" i="1"/>
  <c r="AM615" i="1"/>
  <c r="AM632" i="1"/>
  <c r="AM884" i="1"/>
  <c r="AM1598" i="1"/>
  <c r="AM1006" i="1"/>
  <c r="AM469" i="1"/>
  <c r="AM1738" i="1"/>
  <c r="AM1823" i="1"/>
  <c r="AM431" i="1"/>
  <c r="AM608" i="1"/>
  <c r="AM720" i="1"/>
  <c r="AM422" i="1"/>
  <c r="AM689" i="1"/>
  <c r="AM1594" i="1"/>
  <c r="AM206" i="1"/>
  <c r="AM1789" i="1"/>
  <c r="AM609" i="1"/>
  <c r="AM272" i="1"/>
  <c r="AM246" i="1"/>
  <c r="AM217" i="1"/>
  <c r="AM1628" i="1"/>
  <c r="AM786" i="1"/>
  <c r="AM561" i="1"/>
  <c r="AM1726" i="1"/>
  <c r="AM435" i="1"/>
  <c r="AM1756" i="1"/>
  <c r="AM831" i="1"/>
  <c r="AM5" i="1"/>
  <c r="AM891" i="1"/>
  <c r="AM2507" i="1"/>
  <c r="AM855" i="1"/>
  <c r="AM883" i="1"/>
  <c r="AM716" i="1"/>
  <c r="AM895" i="1"/>
  <c r="AM1755" i="1"/>
  <c r="AM2522" i="1"/>
  <c r="AM821" i="1"/>
  <c r="AM496" i="1"/>
  <c r="AM2493" i="1"/>
  <c r="AM2125" i="1"/>
  <c r="AM2491" i="1"/>
  <c r="AM1814" i="1"/>
  <c r="AM1799" i="1"/>
  <c r="AM2500" i="1"/>
  <c r="AM1757" i="1"/>
  <c r="AM1800" i="1"/>
  <c r="AM864" i="1"/>
  <c r="AM1798" i="1"/>
  <c r="AM614" i="1"/>
  <c r="AM780" i="1"/>
  <c r="AM439" i="1"/>
  <c r="AM2505" i="1"/>
  <c r="AM776" i="1"/>
  <c r="AM771" i="1"/>
  <c r="AM2404" i="1"/>
  <c r="AM1384" i="1"/>
  <c r="AM1150" i="1"/>
  <c r="AM1582" i="1"/>
  <c r="AM231" i="1"/>
  <c r="AM235" i="1"/>
  <c r="AM568" i="1"/>
  <c r="AM1439" i="1"/>
  <c r="AM505" i="1"/>
  <c r="AM770" i="1"/>
  <c r="AM571" i="1"/>
  <c r="AM715" i="1"/>
  <c r="AM279" i="1"/>
  <c r="AM1915" i="1"/>
  <c r="AM880" i="1"/>
  <c r="AM798" i="1"/>
  <c r="AM2419" i="1"/>
  <c r="AM2168" i="1"/>
  <c r="AM1895" i="1"/>
  <c r="AM893" i="1"/>
  <c r="AM403" i="1"/>
  <c r="AM1930" i="1"/>
  <c r="AM2093" i="1"/>
  <c r="AM1934" i="1"/>
  <c r="AM1337" i="1"/>
  <c r="AM628" i="1"/>
  <c r="AM569" i="1"/>
  <c r="AN881" i="1"/>
  <c r="AN896" i="1"/>
  <c r="AN13" i="1"/>
  <c r="AN2387" i="1"/>
  <c r="AN2154" i="1"/>
  <c r="AN794" i="1"/>
  <c r="AN1128" i="1"/>
  <c r="AN750" i="1"/>
  <c r="AN722" i="1"/>
  <c r="AN2511" i="1"/>
  <c r="AN2159" i="1"/>
  <c r="AN784" i="1"/>
  <c r="AN2137" i="1"/>
  <c r="AN541" i="1"/>
  <c r="AN163" i="1"/>
  <c r="AN814" i="1"/>
  <c r="AN543" i="1"/>
  <c r="AN2402" i="1"/>
  <c r="AN852" i="1"/>
  <c r="AN1886" i="1"/>
  <c r="AN627" i="1"/>
  <c r="AN723" i="1"/>
  <c r="AN1803" i="1"/>
  <c r="AN1833" i="1"/>
  <c r="AN2403" i="1"/>
  <c r="AN534" i="1"/>
  <c r="AN633" i="1"/>
  <c r="AN518" i="1"/>
  <c r="AN2521" i="1"/>
  <c r="AN897" i="1"/>
  <c r="AN412" i="1"/>
  <c r="AN1746" i="1"/>
  <c r="AN164" i="1"/>
  <c r="AN2166" i="1"/>
  <c r="AN619" i="1"/>
  <c r="AN501" i="1"/>
  <c r="AN2422" i="1"/>
  <c r="AN2529" i="1"/>
  <c r="AN848" i="1"/>
  <c r="AN2425" i="1"/>
  <c r="AN851" i="1"/>
  <c r="AN190" i="1"/>
  <c r="AN1753" i="1"/>
  <c r="AN1036" i="1"/>
  <c r="AN521" i="1"/>
  <c r="AN515" i="1"/>
  <c r="AN615" i="1"/>
  <c r="AN632" i="1"/>
  <c r="AN884" i="1"/>
  <c r="AN1598" i="1"/>
  <c r="AN1006" i="1"/>
  <c r="AN469" i="1"/>
  <c r="AN1738" i="1"/>
  <c r="AN1823" i="1"/>
  <c r="AN431" i="1"/>
  <c r="AN608" i="1"/>
  <c r="AN720" i="1"/>
  <c r="AN422" i="1"/>
  <c r="AN689" i="1"/>
  <c r="AN1594" i="1"/>
  <c r="AN206" i="1"/>
  <c r="AN1789" i="1"/>
  <c r="AN609" i="1"/>
  <c r="AN272" i="1"/>
  <c r="AN246" i="1"/>
  <c r="AN217" i="1"/>
  <c r="AN1628" i="1"/>
  <c r="AN786" i="1"/>
  <c r="AN561" i="1"/>
  <c r="AN1726" i="1"/>
  <c r="AN435" i="1"/>
  <c r="AN1756" i="1"/>
  <c r="AN831" i="1"/>
  <c r="AN5" i="1"/>
  <c r="AN891" i="1"/>
  <c r="AN2507" i="1"/>
  <c r="AN855" i="1"/>
  <c r="AN883" i="1"/>
  <c r="AN716" i="1"/>
  <c r="AN895" i="1"/>
  <c r="AN1755" i="1"/>
  <c r="AN2522" i="1"/>
  <c r="AN821" i="1"/>
  <c r="AN496" i="1"/>
  <c r="AN2493" i="1"/>
  <c r="AN2125" i="1"/>
  <c r="AN2491" i="1"/>
  <c r="AN1814" i="1"/>
  <c r="AN1799" i="1"/>
  <c r="AN2500" i="1"/>
  <c r="AN1757" i="1"/>
  <c r="AN1800" i="1"/>
  <c r="AN864" i="1"/>
  <c r="AN1798" i="1"/>
  <c r="AN614" i="1"/>
  <c r="AN780" i="1"/>
  <c r="AN439" i="1"/>
  <c r="AN2505" i="1"/>
  <c r="AN776" i="1"/>
  <c r="AN771" i="1"/>
  <c r="AN2404" i="1"/>
  <c r="AN1384" i="1"/>
  <c r="AN1150" i="1"/>
  <c r="AN1582" i="1"/>
  <c r="AN231" i="1"/>
  <c r="AN235" i="1"/>
  <c r="AN568" i="1"/>
  <c r="AN1439" i="1"/>
  <c r="AN505" i="1"/>
  <c r="AN770" i="1"/>
  <c r="AN571" i="1"/>
  <c r="AN715" i="1"/>
  <c r="AN279" i="1"/>
  <c r="AN1915" i="1"/>
  <c r="AN880" i="1"/>
  <c r="AN798" i="1"/>
  <c r="AN2419" i="1"/>
  <c r="AN2168" i="1"/>
  <c r="AN1895" i="1"/>
  <c r="AN893" i="1"/>
  <c r="AN403" i="1"/>
  <c r="AN1930" i="1"/>
  <c r="AN2093" i="1"/>
  <c r="AN1934" i="1"/>
  <c r="AN1337" i="1"/>
  <c r="AN628" i="1"/>
  <c r="AN569" i="1"/>
  <c r="AR881" i="1"/>
  <c r="AR896" i="1"/>
  <c r="AR13" i="1"/>
  <c r="AR2387" i="1"/>
  <c r="AR2154" i="1"/>
  <c r="AR794" i="1"/>
  <c r="AR1128" i="1"/>
  <c r="AR750" i="1"/>
  <c r="AR722" i="1"/>
  <c r="AR2511" i="1"/>
  <c r="AR2159" i="1"/>
  <c r="AR784" i="1"/>
  <c r="AR2137" i="1"/>
  <c r="AR541" i="1"/>
  <c r="AR163" i="1"/>
  <c r="AR814" i="1"/>
  <c r="AR543" i="1"/>
  <c r="AR2402" i="1"/>
  <c r="AR852" i="1"/>
  <c r="AR1886" i="1"/>
  <c r="AR627" i="1"/>
  <c r="AR723" i="1"/>
  <c r="AR1803" i="1"/>
  <c r="AR1833" i="1"/>
  <c r="AR2403" i="1"/>
  <c r="AR534" i="1"/>
  <c r="AR633" i="1"/>
  <c r="AR518" i="1"/>
  <c r="AR2521" i="1"/>
  <c r="AR897" i="1"/>
  <c r="AR412" i="1"/>
  <c r="AR1746" i="1"/>
  <c r="AR164" i="1"/>
  <c r="AR2166" i="1"/>
  <c r="AR619" i="1"/>
  <c r="AR501" i="1"/>
  <c r="AR2422" i="1"/>
  <c r="AR2529" i="1"/>
  <c r="AR848" i="1"/>
  <c r="AR2425" i="1"/>
  <c r="AR851" i="1"/>
  <c r="AR190" i="1"/>
  <c r="AR1753" i="1"/>
  <c r="AR1036" i="1"/>
  <c r="AR521" i="1"/>
  <c r="AR515" i="1"/>
  <c r="AR615" i="1"/>
  <c r="AR632" i="1"/>
  <c r="AR884" i="1"/>
  <c r="AR1598" i="1"/>
  <c r="AR1006" i="1"/>
  <c r="AR469" i="1"/>
  <c r="AR1738" i="1"/>
  <c r="AR1823" i="1"/>
  <c r="AR431" i="1"/>
  <c r="AR608" i="1"/>
  <c r="AR720" i="1"/>
  <c r="AR422" i="1"/>
  <c r="AR689" i="1"/>
  <c r="AR1594" i="1"/>
  <c r="AR206" i="1"/>
  <c r="AR1789" i="1"/>
  <c r="AR609" i="1"/>
  <c r="AR272" i="1"/>
  <c r="AR246" i="1"/>
  <c r="AR217" i="1"/>
  <c r="AR1628" i="1"/>
  <c r="AR786" i="1"/>
  <c r="AR561" i="1"/>
  <c r="AR1726" i="1"/>
  <c r="AR435" i="1"/>
  <c r="AR1756" i="1"/>
  <c r="AR831" i="1"/>
  <c r="AR5" i="1"/>
  <c r="AR891" i="1"/>
  <c r="AR2507" i="1"/>
  <c r="AR855" i="1"/>
  <c r="AR883" i="1"/>
  <c r="AR716" i="1"/>
  <c r="AR895" i="1"/>
  <c r="AR1755" i="1"/>
  <c r="AR2522" i="1"/>
  <c r="AR821" i="1"/>
  <c r="AR496" i="1"/>
  <c r="AR2493" i="1"/>
  <c r="AR2125" i="1"/>
  <c r="AR2491" i="1"/>
  <c r="AR1814" i="1"/>
  <c r="AR1799" i="1"/>
  <c r="AR2500" i="1"/>
  <c r="AR1757" i="1"/>
  <c r="AR1800" i="1"/>
  <c r="AR864" i="1"/>
  <c r="AR1798" i="1"/>
  <c r="AR614" i="1"/>
  <c r="AR780" i="1"/>
  <c r="AR439" i="1"/>
  <c r="AR2505" i="1"/>
  <c r="AR776" i="1"/>
  <c r="AR771" i="1"/>
  <c r="AR2404" i="1"/>
  <c r="AR1384" i="1"/>
  <c r="AR1150" i="1"/>
  <c r="AR1582" i="1"/>
  <c r="AR231" i="1"/>
  <c r="AR235" i="1"/>
  <c r="AR568" i="1"/>
  <c r="AR1439" i="1"/>
  <c r="AR505" i="1"/>
  <c r="AR770" i="1"/>
  <c r="AR571" i="1"/>
  <c r="AR715" i="1"/>
  <c r="AR279" i="1"/>
  <c r="AR1915" i="1"/>
  <c r="AR880" i="1"/>
  <c r="AR798" i="1"/>
  <c r="AR2419" i="1"/>
  <c r="AR2168" i="1"/>
  <c r="AR1895" i="1"/>
  <c r="AR893" i="1"/>
  <c r="AR403" i="1"/>
  <c r="AR1930" i="1"/>
  <c r="AR2093" i="1"/>
  <c r="AR1934" i="1"/>
  <c r="AR1337" i="1"/>
  <c r="AR628" i="1"/>
  <c r="AR569" i="1"/>
  <c r="AS881" i="1"/>
  <c r="AS896" i="1"/>
  <c r="AS13" i="1"/>
  <c r="AS2387" i="1"/>
  <c r="AS2154" i="1"/>
  <c r="AS794" i="1"/>
  <c r="AS1128" i="1"/>
  <c r="AS750" i="1"/>
  <c r="AS722" i="1"/>
  <c r="AS2511" i="1"/>
  <c r="AS2159" i="1"/>
  <c r="AS784" i="1"/>
  <c r="AS2137" i="1"/>
  <c r="AS541" i="1"/>
  <c r="AS163" i="1"/>
  <c r="AS814" i="1"/>
  <c r="AS543" i="1"/>
  <c r="AS2402" i="1"/>
  <c r="AS852" i="1"/>
  <c r="AS1886" i="1"/>
  <c r="AS627" i="1"/>
  <c r="AS723" i="1"/>
  <c r="AS1803" i="1"/>
  <c r="AS1833" i="1"/>
  <c r="AS2403" i="1"/>
  <c r="AS534" i="1"/>
  <c r="AS633" i="1"/>
  <c r="AS518" i="1"/>
  <c r="AS2521" i="1"/>
  <c r="AS897" i="1"/>
  <c r="AS412" i="1"/>
  <c r="AS1746" i="1"/>
  <c r="AS164" i="1"/>
  <c r="AS2166" i="1"/>
  <c r="AS619" i="1"/>
  <c r="AS501" i="1"/>
  <c r="AS2422" i="1"/>
  <c r="AS2529" i="1"/>
  <c r="AS848" i="1"/>
  <c r="AS2425" i="1"/>
  <c r="AS851" i="1"/>
  <c r="AS190" i="1"/>
  <c r="AS1753" i="1"/>
  <c r="AS1036" i="1"/>
  <c r="AS521" i="1"/>
  <c r="AS515" i="1"/>
  <c r="AS615" i="1"/>
  <c r="AS632" i="1"/>
  <c r="AS884" i="1"/>
  <c r="AS1598" i="1"/>
  <c r="AS1006" i="1"/>
  <c r="AS469" i="1"/>
  <c r="AS1738" i="1"/>
  <c r="AS1823" i="1"/>
  <c r="AS431" i="1"/>
  <c r="AS608" i="1"/>
  <c r="AS720" i="1"/>
  <c r="AS422" i="1"/>
  <c r="AS689" i="1"/>
  <c r="AS1594" i="1"/>
  <c r="AS206" i="1"/>
  <c r="AS1789" i="1"/>
  <c r="AS609" i="1"/>
  <c r="AS272" i="1"/>
  <c r="AS246" i="1"/>
  <c r="AS217" i="1"/>
  <c r="AS1628" i="1"/>
  <c r="AS786" i="1"/>
  <c r="AS561" i="1"/>
  <c r="AS1726" i="1"/>
  <c r="AS435" i="1"/>
  <c r="AS1756" i="1"/>
  <c r="AS831" i="1"/>
  <c r="AS5" i="1"/>
  <c r="AS891" i="1"/>
  <c r="AS2507" i="1"/>
  <c r="AS855" i="1"/>
  <c r="AS883" i="1"/>
  <c r="AS716" i="1"/>
  <c r="AS895" i="1"/>
  <c r="AS1755" i="1"/>
  <c r="AS2522" i="1"/>
  <c r="AS821" i="1"/>
  <c r="AS496" i="1"/>
  <c r="AS2493" i="1"/>
  <c r="AS2125" i="1"/>
  <c r="AS2491" i="1"/>
  <c r="AS1814" i="1"/>
  <c r="AS1799" i="1"/>
  <c r="AS2500" i="1"/>
  <c r="AS1757" i="1"/>
  <c r="AS1800" i="1"/>
  <c r="AS864" i="1"/>
  <c r="AS1798" i="1"/>
  <c r="AS614" i="1"/>
  <c r="AS780" i="1"/>
  <c r="AS439" i="1"/>
  <c r="AS2505" i="1"/>
  <c r="AS776" i="1"/>
  <c r="AS771" i="1"/>
  <c r="AS2404" i="1"/>
  <c r="AS1384" i="1"/>
  <c r="AS1150" i="1"/>
  <c r="AS1582" i="1"/>
  <c r="AS231" i="1"/>
  <c r="AS235" i="1"/>
  <c r="AS568" i="1"/>
  <c r="AS1439" i="1"/>
  <c r="AS505" i="1"/>
  <c r="AS770" i="1"/>
  <c r="AS571" i="1"/>
  <c r="AS715" i="1"/>
  <c r="AS279" i="1"/>
  <c r="AS1915" i="1"/>
  <c r="AS880" i="1"/>
  <c r="AS798" i="1"/>
  <c r="AS2419" i="1"/>
  <c r="AS2168" i="1"/>
  <c r="AS1895" i="1"/>
  <c r="AS893" i="1"/>
  <c r="AS403" i="1"/>
  <c r="AS1930" i="1"/>
  <c r="AS2093" i="1"/>
  <c r="AS1934" i="1"/>
  <c r="AS1337" i="1"/>
  <c r="AS628" i="1"/>
  <c r="AS569" i="1"/>
  <c r="AU881" i="1"/>
  <c r="AU896" i="1"/>
  <c r="AU13" i="1"/>
  <c r="AU2387" i="1"/>
  <c r="AU2154" i="1"/>
  <c r="AU794" i="1"/>
  <c r="AU1128" i="1"/>
  <c r="AU750" i="1"/>
  <c r="AU722" i="1"/>
  <c r="AU2511" i="1"/>
  <c r="AU2159" i="1"/>
  <c r="AU784" i="1"/>
  <c r="AU2137" i="1"/>
  <c r="AU541" i="1"/>
  <c r="AU163" i="1"/>
  <c r="AU814" i="1"/>
  <c r="AU543" i="1"/>
  <c r="AU2402" i="1"/>
  <c r="AU852" i="1"/>
  <c r="AU1886" i="1"/>
  <c r="AU627" i="1"/>
  <c r="AU723" i="1"/>
  <c r="AU1803" i="1"/>
  <c r="AU1833" i="1"/>
  <c r="AU2403" i="1"/>
  <c r="AU534" i="1"/>
  <c r="AU633" i="1"/>
  <c r="AU518" i="1"/>
  <c r="AU2521" i="1"/>
  <c r="AU897" i="1"/>
  <c r="AU412" i="1"/>
  <c r="AU1746" i="1"/>
  <c r="AU164" i="1"/>
  <c r="AU2166" i="1"/>
  <c r="AU619" i="1"/>
  <c r="AU501" i="1"/>
  <c r="AU2422" i="1"/>
  <c r="AU2529" i="1"/>
  <c r="AU848" i="1"/>
  <c r="AU2425" i="1"/>
  <c r="AU851" i="1"/>
  <c r="AU190" i="1"/>
  <c r="AU1753" i="1"/>
  <c r="AU1036" i="1"/>
  <c r="AU521" i="1"/>
  <c r="AU515" i="1"/>
  <c r="AU615" i="1"/>
  <c r="AU632" i="1"/>
  <c r="AU884" i="1"/>
  <c r="AU1598" i="1"/>
  <c r="AU1006" i="1"/>
  <c r="AU469" i="1"/>
  <c r="AU1738" i="1"/>
  <c r="AU1823" i="1"/>
  <c r="AU431" i="1"/>
  <c r="AU608" i="1"/>
  <c r="AU720" i="1"/>
  <c r="AU422" i="1"/>
  <c r="AU689" i="1"/>
  <c r="AU1594" i="1"/>
  <c r="AU206" i="1"/>
  <c r="AU1789" i="1"/>
  <c r="AU609" i="1"/>
  <c r="AU272" i="1"/>
  <c r="AU246" i="1"/>
  <c r="AU217" i="1"/>
  <c r="AU1628" i="1"/>
  <c r="AU786" i="1"/>
  <c r="AU561" i="1"/>
  <c r="AU1726" i="1"/>
  <c r="AU435" i="1"/>
  <c r="AU1756" i="1"/>
  <c r="AU831" i="1"/>
  <c r="AU5" i="1"/>
  <c r="AU891" i="1"/>
  <c r="AU2507" i="1"/>
  <c r="AU855" i="1"/>
  <c r="AU883" i="1"/>
  <c r="AU716" i="1"/>
  <c r="AU895" i="1"/>
  <c r="AU1755" i="1"/>
  <c r="AU2522" i="1"/>
  <c r="AU821" i="1"/>
  <c r="AU496" i="1"/>
  <c r="AU2493" i="1"/>
  <c r="AU2125" i="1"/>
  <c r="AU2491" i="1"/>
  <c r="AU1814" i="1"/>
  <c r="AU1799" i="1"/>
  <c r="AU2500" i="1"/>
  <c r="AU1757" i="1"/>
  <c r="AU1800" i="1"/>
  <c r="AU864" i="1"/>
  <c r="AU1798" i="1"/>
  <c r="AU614" i="1"/>
  <c r="AU780" i="1"/>
  <c r="AU439" i="1"/>
  <c r="AU2505" i="1"/>
  <c r="AU776" i="1"/>
  <c r="AU771" i="1"/>
  <c r="AU2404" i="1"/>
  <c r="AU1384" i="1"/>
  <c r="AU1150" i="1"/>
  <c r="AU1582" i="1"/>
  <c r="AU231" i="1"/>
  <c r="AU235" i="1"/>
  <c r="AU568" i="1"/>
  <c r="AU1439" i="1"/>
  <c r="AU505" i="1"/>
  <c r="AU770" i="1"/>
  <c r="AU571" i="1"/>
  <c r="AU715" i="1"/>
  <c r="AU279" i="1"/>
  <c r="AU1915" i="1"/>
  <c r="AU880" i="1"/>
  <c r="AU798" i="1"/>
  <c r="AU2419" i="1"/>
  <c r="AU2168" i="1"/>
  <c r="AU1895" i="1"/>
  <c r="AU893" i="1"/>
  <c r="AU403" i="1"/>
  <c r="AU1930" i="1"/>
  <c r="AU2093" i="1"/>
  <c r="AU1934" i="1"/>
  <c r="AU1337" i="1"/>
  <c r="AU628" i="1"/>
  <c r="AU569" i="1"/>
  <c r="AV881" i="1"/>
  <c r="AX881" i="1" s="1"/>
  <c r="AV896" i="1"/>
  <c r="AX896" i="1" s="1"/>
  <c r="AV13" i="1"/>
  <c r="AX13" i="1" s="1"/>
  <c r="AV2387" i="1"/>
  <c r="AX2387" i="1" s="1"/>
  <c r="AV2154" i="1"/>
  <c r="AV794" i="1"/>
  <c r="AV1128" i="1"/>
  <c r="AX1128" i="1" s="1"/>
  <c r="AV750" i="1"/>
  <c r="AV722" i="1"/>
  <c r="AX722" i="1" s="1"/>
  <c r="AV2511" i="1"/>
  <c r="AX2511" i="1" s="1"/>
  <c r="AV2159" i="1"/>
  <c r="AX2159" i="1" s="1"/>
  <c r="AV784" i="1"/>
  <c r="AX784" i="1" s="1"/>
  <c r="AV2137" i="1"/>
  <c r="AX2137" i="1" s="1"/>
  <c r="AV541" i="1"/>
  <c r="AX541" i="1" s="1"/>
  <c r="AV163" i="1"/>
  <c r="AX163" i="1" s="1"/>
  <c r="AV814" i="1"/>
  <c r="AX814" i="1" s="1"/>
  <c r="AV543" i="1"/>
  <c r="AX543" i="1" s="1"/>
  <c r="AV2402" i="1"/>
  <c r="AX2402" i="1" s="1"/>
  <c r="AV852" i="1"/>
  <c r="AX852" i="1" s="1"/>
  <c r="AV1886" i="1"/>
  <c r="AV627" i="1"/>
  <c r="AX627" i="1" s="1"/>
  <c r="AV723" i="1"/>
  <c r="AX723" i="1" s="1"/>
  <c r="AV1803" i="1"/>
  <c r="AX1803" i="1" s="1"/>
  <c r="AV1833" i="1"/>
  <c r="AX1833" i="1" s="1"/>
  <c r="AV2403" i="1"/>
  <c r="AX2403" i="1" s="1"/>
  <c r="AV534" i="1"/>
  <c r="AX534" i="1" s="1"/>
  <c r="AV633" i="1"/>
  <c r="AX633" i="1" s="1"/>
  <c r="AV518" i="1"/>
  <c r="AX518" i="1" s="1"/>
  <c r="AV2521" i="1"/>
  <c r="AX2521" i="1" s="1"/>
  <c r="AV897" i="1"/>
  <c r="AX897" i="1" s="1"/>
  <c r="AV412" i="1"/>
  <c r="AX412" i="1" s="1"/>
  <c r="AV1746" i="1"/>
  <c r="AX1746" i="1" s="1"/>
  <c r="AV164" i="1"/>
  <c r="AX164" i="1" s="1"/>
  <c r="AV2166" i="1"/>
  <c r="AV619" i="1"/>
  <c r="AV501" i="1"/>
  <c r="AV2422" i="1"/>
  <c r="AX2422" i="1" s="1"/>
  <c r="AV2529" i="1"/>
  <c r="AX2529" i="1" s="1"/>
  <c r="AV848" i="1"/>
  <c r="AX848" i="1" s="1"/>
  <c r="AV2425" i="1"/>
  <c r="AX2425" i="1" s="1"/>
  <c r="AV851" i="1"/>
  <c r="AX851" i="1" s="1"/>
  <c r="AV190" i="1"/>
  <c r="AX190" i="1" s="1"/>
  <c r="AV1753" i="1"/>
  <c r="AV1036" i="1"/>
  <c r="AX1036" i="1" s="1"/>
  <c r="AV521" i="1"/>
  <c r="AV515" i="1"/>
  <c r="AV615" i="1"/>
  <c r="AV632" i="1"/>
  <c r="AX632" i="1" s="1"/>
  <c r="AV884" i="1"/>
  <c r="AX884" i="1" s="1"/>
  <c r="AV1598" i="1"/>
  <c r="AX1598" i="1" s="1"/>
  <c r="AV1006" i="1"/>
  <c r="AX1006" i="1" s="1"/>
  <c r="AV469" i="1"/>
  <c r="AX469" i="1" s="1"/>
  <c r="AV1738" i="1"/>
  <c r="AX1738" i="1" s="1"/>
  <c r="AV1823" i="1"/>
  <c r="AX1823" i="1" s="1"/>
  <c r="AV431" i="1"/>
  <c r="AX431" i="1" s="1"/>
  <c r="AV608" i="1"/>
  <c r="AX608" i="1" s="1"/>
  <c r="AV720" i="1"/>
  <c r="AV422" i="1"/>
  <c r="AV689" i="1"/>
  <c r="AV1594" i="1"/>
  <c r="AX1594" i="1" s="1"/>
  <c r="AV206" i="1"/>
  <c r="AX206" i="1" s="1"/>
  <c r="AV1789" i="1"/>
  <c r="AX1789" i="1" s="1"/>
  <c r="AV609" i="1"/>
  <c r="AX609" i="1" s="1"/>
  <c r="AV272" i="1"/>
  <c r="AX272" i="1" s="1"/>
  <c r="AV246" i="1"/>
  <c r="AX246" i="1" s="1"/>
  <c r="AV217" i="1"/>
  <c r="AX217" i="1" s="1"/>
  <c r="AV1628" i="1"/>
  <c r="AV786" i="1"/>
  <c r="AV561" i="1"/>
  <c r="AX561" i="1" s="1"/>
  <c r="AV1726" i="1"/>
  <c r="AX1726" i="1" s="1"/>
  <c r="AV435" i="1"/>
  <c r="AX435" i="1" s="1"/>
  <c r="AV1756" i="1"/>
  <c r="AX1756" i="1" s="1"/>
  <c r="AV831" i="1"/>
  <c r="AX831" i="1" s="1"/>
  <c r="AV5" i="1"/>
  <c r="AX5" i="1" s="1"/>
  <c r="AV891" i="1"/>
  <c r="AX891" i="1" s="1"/>
  <c r="AV2507" i="1"/>
  <c r="AX2507" i="1" s="1"/>
  <c r="AV855" i="1"/>
  <c r="AX855" i="1" s="1"/>
  <c r="AV883" i="1"/>
  <c r="AX883" i="1" s="1"/>
  <c r="AV716" i="1"/>
  <c r="AX716" i="1" s="1"/>
  <c r="AV895" i="1"/>
  <c r="AX895" i="1" s="1"/>
  <c r="AV1755" i="1"/>
  <c r="AX1755" i="1" s="1"/>
  <c r="AV2522" i="1"/>
  <c r="AV821" i="1"/>
  <c r="AV496" i="1"/>
  <c r="AV2493" i="1"/>
  <c r="AX2493" i="1" s="1"/>
  <c r="AV2125" i="1"/>
  <c r="AX2125" i="1" s="1"/>
  <c r="AV2491" i="1"/>
  <c r="AX2491" i="1" s="1"/>
  <c r="AV1814" i="1"/>
  <c r="AX1814" i="1" s="1"/>
  <c r="AV1799" i="1"/>
  <c r="AX1799" i="1" s="1"/>
  <c r="AV2500" i="1"/>
  <c r="AX2500" i="1" s="1"/>
  <c r="AV1757" i="1"/>
  <c r="AX1757" i="1" s="1"/>
  <c r="AV1800" i="1"/>
  <c r="AX1800" i="1" s="1"/>
  <c r="AV864" i="1"/>
  <c r="AV1798" i="1"/>
  <c r="AX1798" i="1" s="1"/>
  <c r="AV614" i="1"/>
  <c r="AX614" i="1" s="1"/>
  <c r="AV780" i="1"/>
  <c r="AX780" i="1" s="1"/>
  <c r="AV439" i="1"/>
  <c r="AX439" i="1" s="1"/>
  <c r="AV2505" i="1"/>
  <c r="AX2505" i="1" s="1"/>
  <c r="AV776" i="1"/>
  <c r="AX776" i="1" s="1"/>
  <c r="AV771" i="1"/>
  <c r="AX771" i="1" s="1"/>
  <c r="AV2404" i="1"/>
  <c r="AX2404" i="1" s="1"/>
  <c r="AV1384" i="1"/>
  <c r="AX1384" i="1" s="1"/>
  <c r="AV1150" i="1"/>
  <c r="AV1582" i="1"/>
  <c r="AV231" i="1"/>
  <c r="AX231" i="1" s="1"/>
  <c r="AV235" i="1"/>
  <c r="AX235" i="1" s="1"/>
  <c r="AV568" i="1"/>
  <c r="AX568" i="1" s="1"/>
  <c r="AV1439" i="1"/>
  <c r="AX1439" i="1" s="1"/>
  <c r="AV505" i="1"/>
  <c r="AX505" i="1" s="1"/>
  <c r="AV770" i="1"/>
  <c r="AX770" i="1" s="1"/>
  <c r="AV571" i="1"/>
  <c r="AX571" i="1" s="1"/>
  <c r="AV715" i="1"/>
  <c r="AV279" i="1"/>
  <c r="AX279" i="1" s="1"/>
  <c r="AV1915" i="1"/>
  <c r="AX1915" i="1" s="1"/>
  <c r="AV880" i="1"/>
  <c r="AX880" i="1" s="1"/>
  <c r="AV798" i="1"/>
  <c r="AX798" i="1" s="1"/>
  <c r="AV2419" i="1"/>
  <c r="AV2168" i="1"/>
  <c r="AV1895" i="1"/>
  <c r="AV893" i="1"/>
  <c r="AX893" i="1" s="1"/>
  <c r="AV403" i="1"/>
  <c r="AX403" i="1" s="1"/>
  <c r="AV1930" i="1"/>
  <c r="AX1930" i="1" s="1"/>
  <c r="AV2093" i="1"/>
  <c r="AX2093" i="1" s="1"/>
  <c r="AV1934" i="1"/>
  <c r="AX1934" i="1" s="1"/>
  <c r="AV1337" i="1"/>
  <c r="AX1337" i="1" s="1"/>
  <c r="AV628" i="1"/>
  <c r="AX628" i="1" s="1"/>
  <c r="AV569" i="1"/>
  <c r="AX569" i="1" s="1"/>
  <c r="T2429" i="1"/>
  <c r="Z2429" i="1" s="1"/>
  <c r="T463" i="1"/>
  <c r="Z463" i="1" s="1"/>
  <c r="T1764" i="1"/>
  <c r="Z1764" i="1" s="1"/>
  <c r="T452" i="1"/>
  <c r="Z452" i="1" s="1"/>
  <c r="T1768" i="1"/>
  <c r="Z1768" i="1" s="1"/>
  <c r="T470" i="1"/>
  <c r="Z470" i="1" s="1"/>
  <c r="T460" i="1"/>
  <c r="Z460" i="1" s="1"/>
  <c r="T2179" i="1"/>
  <c r="Z2179" i="1" s="1"/>
  <c r="T2184" i="1"/>
  <c r="Z2184" i="1" s="1"/>
  <c r="T1765" i="1"/>
  <c r="Z1765" i="1" s="1"/>
  <c r="T462" i="1"/>
  <c r="Z462" i="1" s="1"/>
  <c r="T265" i="1"/>
  <c r="Z265" i="1" s="1"/>
  <c r="T1835" i="1"/>
  <c r="Z1835" i="1" s="1"/>
  <c r="T461" i="1"/>
  <c r="Z461" i="1" s="1"/>
  <c r="T474" i="1"/>
  <c r="Z474" i="1" s="1"/>
  <c r="T1782" i="1"/>
  <c r="Z1782" i="1" s="1"/>
  <c r="T756" i="1"/>
  <c r="Z756" i="1" s="1"/>
  <c r="T1027" i="1"/>
  <c r="T611" i="1"/>
  <c r="T799" i="1"/>
  <c r="Z799" i="1" s="1"/>
  <c r="T1870" i="1"/>
  <c r="Z1870" i="1" s="1"/>
  <c r="T2175" i="1"/>
  <c r="Z2175" i="1" s="1"/>
  <c r="T2397" i="1"/>
  <c r="Z2397" i="1" s="1"/>
  <c r="T2514" i="1"/>
  <c r="Z2514" i="1" s="1"/>
  <c r="T1910" i="1"/>
  <c r="Z1910" i="1" s="1"/>
  <c r="T693" i="1"/>
  <c r="Z693" i="1" s="1"/>
  <c r="T736" i="1"/>
  <c r="Z736" i="1" s="1"/>
  <c r="T2513" i="1"/>
  <c r="Z2513" i="1" s="1"/>
  <c r="T1892" i="1"/>
  <c r="Z1892" i="1" s="1"/>
  <c r="T2499" i="1"/>
  <c r="Z2499" i="1" s="1"/>
  <c r="T650" i="1"/>
  <c r="Z650" i="1" s="1"/>
  <c r="Y2429" i="1"/>
  <c r="AG2429" i="1" s="1"/>
  <c r="AI2429" i="1" s="1"/>
  <c r="AY2429" i="1" s="1"/>
  <c r="Y463" i="1"/>
  <c r="AG463" i="1" s="1"/>
  <c r="AI463" i="1" s="1"/>
  <c r="AY463" i="1" s="1"/>
  <c r="Y1764" i="1"/>
  <c r="AG1764" i="1" s="1"/>
  <c r="AI1764" i="1" s="1"/>
  <c r="AY1764" i="1" s="1"/>
  <c r="Y452" i="1"/>
  <c r="AG452" i="1" s="1"/>
  <c r="AI452" i="1" s="1"/>
  <c r="AY452" i="1" s="1"/>
  <c r="Y1768" i="1"/>
  <c r="AG1768" i="1" s="1"/>
  <c r="AI1768" i="1" s="1"/>
  <c r="AY1768" i="1" s="1"/>
  <c r="Y470" i="1"/>
  <c r="AG470" i="1" s="1"/>
  <c r="AI470" i="1" s="1"/>
  <c r="AY470" i="1" s="1"/>
  <c r="Y460" i="1"/>
  <c r="AG460" i="1" s="1"/>
  <c r="AI460" i="1" s="1"/>
  <c r="AY460" i="1" s="1"/>
  <c r="Y2179" i="1"/>
  <c r="AG2179" i="1" s="1"/>
  <c r="AI2179" i="1" s="1"/>
  <c r="AY2179" i="1" s="1"/>
  <c r="Y2184" i="1"/>
  <c r="AG2184" i="1" s="1"/>
  <c r="AI2184" i="1" s="1"/>
  <c r="AY2184" i="1" s="1"/>
  <c r="Y1765" i="1"/>
  <c r="AG1765" i="1" s="1"/>
  <c r="AI1765" i="1" s="1"/>
  <c r="AY1765" i="1" s="1"/>
  <c r="Y462" i="1"/>
  <c r="AG462" i="1" s="1"/>
  <c r="AI462" i="1" s="1"/>
  <c r="AY462" i="1" s="1"/>
  <c r="Y265" i="1"/>
  <c r="AG265" i="1" s="1"/>
  <c r="AI265" i="1" s="1"/>
  <c r="AY265" i="1" s="1"/>
  <c r="Y1835" i="1"/>
  <c r="AG1835" i="1" s="1"/>
  <c r="AI1835" i="1" s="1"/>
  <c r="AY1835" i="1" s="1"/>
  <c r="Y461" i="1"/>
  <c r="AG461" i="1" s="1"/>
  <c r="AI461" i="1" s="1"/>
  <c r="AY461" i="1" s="1"/>
  <c r="Y474" i="1"/>
  <c r="AG474" i="1" s="1"/>
  <c r="AI474" i="1" s="1"/>
  <c r="AY474" i="1" s="1"/>
  <c r="Y1782" i="1"/>
  <c r="AG1782" i="1" s="1"/>
  <c r="AI1782" i="1" s="1"/>
  <c r="AY1782" i="1" s="1"/>
  <c r="Y756" i="1"/>
  <c r="AG756" i="1" s="1"/>
  <c r="AI756" i="1" s="1"/>
  <c r="AY756" i="1" s="1"/>
  <c r="Y1027" i="1"/>
  <c r="AG1027" i="1" s="1"/>
  <c r="AI1027" i="1" s="1"/>
  <c r="AY1027" i="1" s="1"/>
  <c r="Y611" i="1"/>
  <c r="AG611" i="1" s="1"/>
  <c r="AI611" i="1" s="1"/>
  <c r="AY611" i="1" s="1"/>
  <c r="Y799" i="1"/>
  <c r="AG799" i="1" s="1"/>
  <c r="AI799" i="1" s="1"/>
  <c r="AY799" i="1" s="1"/>
  <c r="Y1870" i="1"/>
  <c r="AG1870" i="1" s="1"/>
  <c r="AI1870" i="1" s="1"/>
  <c r="AY1870" i="1" s="1"/>
  <c r="Y2175" i="1"/>
  <c r="AG2175" i="1" s="1"/>
  <c r="AI2175" i="1" s="1"/>
  <c r="AY2175" i="1" s="1"/>
  <c r="Y2397" i="1"/>
  <c r="AG2397" i="1" s="1"/>
  <c r="AI2397" i="1" s="1"/>
  <c r="AY2397" i="1" s="1"/>
  <c r="Y2514" i="1"/>
  <c r="AG2514" i="1" s="1"/>
  <c r="AI2514" i="1" s="1"/>
  <c r="AY2514" i="1" s="1"/>
  <c r="Y1910" i="1"/>
  <c r="AG1910" i="1" s="1"/>
  <c r="AI1910" i="1" s="1"/>
  <c r="AY1910" i="1" s="1"/>
  <c r="Y693" i="1"/>
  <c r="AG693" i="1" s="1"/>
  <c r="AI693" i="1" s="1"/>
  <c r="AY693" i="1" s="1"/>
  <c r="Y736" i="1"/>
  <c r="AG736" i="1" s="1"/>
  <c r="AI736" i="1" s="1"/>
  <c r="AY736" i="1" s="1"/>
  <c r="Y2513" i="1"/>
  <c r="AG2513" i="1" s="1"/>
  <c r="AI2513" i="1" s="1"/>
  <c r="AY2513" i="1" s="1"/>
  <c r="Y1892" i="1"/>
  <c r="AG1892" i="1" s="1"/>
  <c r="AI1892" i="1" s="1"/>
  <c r="AY1892" i="1" s="1"/>
  <c r="Y2499" i="1"/>
  <c r="AG2499" i="1" s="1"/>
  <c r="AI2499" i="1" s="1"/>
  <c r="AY2499" i="1" s="1"/>
  <c r="Y650" i="1"/>
  <c r="AG650" i="1" s="1"/>
  <c r="AI650" i="1" s="1"/>
  <c r="AY650" i="1" s="1"/>
  <c r="AM2429" i="1"/>
  <c r="AM463" i="1"/>
  <c r="AM1764" i="1"/>
  <c r="AM452" i="1"/>
  <c r="AM1768" i="1"/>
  <c r="AM470" i="1"/>
  <c r="AM460" i="1"/>
  <c r="AM2179" i="1"/>
  <c r="AM2184" i="1"/>
  <c r="AM1765" i="1"/>
  <c r="AM462" i="1"/>
  <c r="AM265" i="1"/>
  <c r="AM1835" i="1"/>
  <c r="AM461" i="1"/>
  <c r="AM474" i="1"/>
  <c r="AM1782" i="1"/>
  <c r="AM756" i="1"/>
  <c r="AM1027" i="1"/>
  <c r="AM611" i="1"/>
  <c r="AM799" i="1"/>
  <c r="AM1870" i="1"/>
  <c r="AM2175" i="1"/>
  <c r="AM2397" i="1"/>
  <c r="AM2514" i="1"/>
  <c r="AM1910" i="1"/>
  <c r="AM693" i="1"/>
  <c r="AM736" i="1"/>
  <c r="AM2513" i="1"/>
  <c r="AM1892" i="1"/>
  <c r="AM2499" i="1"/>
  <c r="AM650" i="1"/>
  <c r="AN2429" i="1"/>
  <c r="AN463" i="1"/>
  <c r="AN1764" i="1"/>
  <c r="AN452" i="1"/>
  <c r="AN1768" i="1"/>
  <c r="AN470" i="1"/>
  <c r="AN460" i="1"/>
  <c r="AN2179" i="1"/>
  <c r="AN2184" i="1"/>
  <c r="AN1765" i="1"/>
  <c r="AN462" i="1"/>
  <c r="AN265" i="1"/>
  <c r="AN1835" i="1"/>
  <c r="AN461" i="1"/>
  <c r="AN474" i="1"/>
  <c r="AN1782" i="1"/>
  <c r="AN756" i="1"/>
  <c r="AN1027" i="1"/>
  <c r="AN611" i="1"/>
  <c r="AN799" i="1"/>
  <c r="AN1870" i="1"/>
  <c r="AN2175" i="1"/>
  <c r="AN2397" i="1"/>
  <c r="AN2514" i="1"/>
  <c r="AN1910" i="1"/>
  <c r="AN693" i="1"/>
  <c r="AN736" i="1"/>
  <c r="AN2513" i="1"/>
  <c r="AN1892" i="1"/>
  <c r="AN2499" i="1"/>
  <c r="AN650" i="1"/>
  <c r="AR2429" i="1"/>
  <c r="AR463" i="1"/>
  <c r="AR1764" i="1"/>
  <c r="AR452" i="1"/>
  <c r="AR1768" i="1"/>
  <c r="AR470" i="1"/>
  <c r="AR460" i="1"/>
  <c r="AR2179" i="1"/>
  <c r="AR2184" i="1"/>
  <c r="AR1765" i="1"/>
  <c r="AR462" i="1"/>
  <c r="AR265" i="1"/>
  <c r="AR1835" i="1"/>
  <c r="AR461" i="1"/>
  <c r="AR474" i="1"/>
  <c r="AR1782" i="1"/>
  <c r="AR756" i="1"/>
  <c r="AR1027" i="1"/>
  <c r="AR611" i="1"/>
  <c r="AR799" i="1"/>
  <c r="AR1870" i="1"/>
  <c r="AR2175" i="1"/>
  <c r="AR2397" i="1"/>
  <c r="AR2514" i="1"/>
  <c r="AR1910" i="1"/>
  <c r="AR693" i="1"/>
  <c r="AR736" i="1"/>
  <c r="AR2513" i="1"/>
  <c r="AR1892" i="1"/>
  <c r="AR2499" i="1"/>
  <c r="AR650" i="1"/>
  <c r="AS2429" i="1"/>
  <c r="AS463" i="1"/>
  <c r="AS1764" i="1"/>
  <c r="AS452" i="1"/>
  <c r="AS1768" i="1"/>
  <c r="AS470" i="1"/>
  <c r="AS460" i="1"/>
  <c r="AS2179" i="1"/>
  <c r="AS2184" i="1"/>
  <c r="AS1765" i="1"/>
  <c r="AS462" i="1"/>
  <c r="AS265" i="1"/>
  <c r="AS1835" i="1"/>
  <c r="AS461" i="1"/>
  <c r="AS474" i="1"/>
  <c r="AS1782" i="1"/>
  <c r="AS756" i="1"/>
  <c r="AS1027" i="1"/>
  <c r="AS611" i="1"/>
  <c r="AS799" i="1"/>
  <c r="AS1870" i="1"/>
  <c r="AS2175" i="1"/>
  <c r="AS2397" i="1"/>
  <c r="AS2514" i="1"/>
  <c r="AS1910" i="1"/>
  <c r="AS693" i="1"/>
  <c r="AS736" i="1"/>
  <c r="AS2513" i="1"/>
  <c r="AS1892" i="1"/>
  <c r="AS2499" i="1"/>
  <c r="AS650" i="1"/>
  <c r="AU2429" i="1"/>
  <c r="AU463" i="1"/>
  <c r="AU1764" i="1"/>
  <c r="AU452" i="1"/>
  <c r="AU1768" i="1"/>
  <c r="AU470" i="1"/>
  <c r="AU460" i="1"/>
  <c r="AU2179" i="1"/>
  <c r="AU2184" i="1"/>
  <c r="AU1765" i="1"/>
  <c r="AU462" i="1"/>
  <c r="AU265" i="1"/>
  <c r="AU1835" i="1"/>
  <c r="AU461" i="1"/>
  <c r="AU474" i="1"/>
  <c r="AU1782" i="1"/>
  <c r="AU756" i="1"/>
  <c r="AU1027" i="1"/>
  <c r="AU611" i="1"/>
  <c r="AU799" i="1"/>
  <c r="AU1870" i="1"/>
  <c r="AU2175" i="1"/>
  <c r="AU2397" i="1"/>
  <c r="AU2514" i="1"/>
  <c r="AU1910" i="1"/>
  <c r="AU693" i="1"/>
  <c r="AU736" i="1"/>
  <c r="AU2513" i="1"/>
  <c r="AU1892" i="1"/>
  <c r="AU2499" i="1"/>
  <c r="AU650" i="1"/>
  <c r="AV2429" i="1"/>
  <c r="AX2429" i="1" s="1"/>
  <c r="AV463" i="1"/>
  <c r="AV1764" i="1"/>
  <c r="AV452" i="1"/>
  <c r="AX452" i="1" s="1"/>
  <c r="AV1768" i="1"/>
  <c r="AX1768" i="1" s="1"/>
  <c r="AV470" i="1"/>
  <c r="AX470" i="1" s="1"/>
  <c r="AV460" i="1"/>
  <c r="AX460" i="1" s="1"/>
  <c r="AV2179" i="1"/>
  <c r="AX2179" i="1" s="1"/>
  <c r="AV2184" i="1"/>
  <c r="AX2184" i="1" s="1"/>
  <c r="AV1765" i="1"/>
  <c r="AX1765" i="1" s="1"/>
  <c r="AV462" i="1"/>
  <c r="AX462" i="1" s="1"/>
  <c r="AV265" i="1"/>
  <c r="AX265" i="1" s="1"/>
  <c r="AV1835" i="1"/>
  <c r="AV461" i="1"/>
  <c r="AX461" i="1" s="1"/>
  <c r="AV474" i="1"/>
  <c r="AV1782" i="1"/>
  <c r="AV756" i="1"/>
  <c r="AV1027" i="1"/>
  <c r="AX1027" i="1" s="1"/>
  <c r="AV611" i="1"/>
  <c r="AX611" i="1" s="1"/>
  <c r="AV799" i="1"/>
  <c r="AX799" i="1" s="1"/>
  <c r="AV1870" i="1"/>
  <c r="AX1870" i="1" s="1"/>
  <c r="AV2175" i="1"/>
  <c r="AX2175" i="1" s="1"/>
  <c r="AV2397" i="1"/>
  <c r="AX2397" i="1" s="1"/>
  <c r="AV2514" i="1"/>
  <c r="AX2514" i="1" s="1"/>
  <c r="AV1910" i="1"/>
  <c r="AV693" i="1"/>
  <c r="AV736" i="1"/>
  <c r="AV2513" i="1"/>
  <c r="AV1892" i="1"/>
  <c r="AX1892" i="1" s="1"/>
  <c r="AV2499" i="1"/>
  <c r="AX2499" i="1" s="1"/>
  <c r="AV650" i="1"/>
  <c r="AX650" i="1" s="1"/>
  <c r="AW1376" i="1" l="1"/>
  <c r="AW1967" i="1"/>
  <c r="AW2207" i="1"/>
  <c r="AW2054" i="1"/>
  <c r="AW1661" i="1"/>
  <c r="AW31" i="1"/>
  <c r="AW1352" i="1"/>
  <c r="AW2496" i="1"/>
  <c r="AW205" i="1"/>
  <c r="AW2015" i="1"/>
  <c r="AW680" i="1"/>
  <c r="AW2458" i="1"/>
  <c r="AW627" i="1"/>
  <c r="AW1582" i="1"/>
  <c r="AW786" i="1"/>
  <c r="AX1352" i="1"/>
  <c r="AW161" i="1"/>
  <c r="AX205" i="1"/>
  <c r="AQ1377" i="1"/>
  <c r="AW1522" i="1"/>
  <c r="AW157" i="1"/>
  <c r="AW1764" i="1"/>
  <c r="AQ864" i="1"/>
  <c r="AQ1755" i="1"/>
  <c r="AW474" i="1"/>
  <c r="AQ1757" i="1"/>
  <c r="AQ1628" i="1"/>
  <c r="AQ1746" i="1"/>
  <c r="AQ1886" i="1"/>
  <c r="AQ538" i="1"/>
  <c r="AQ197" i="1"/>
  <c r="AQ1954" i="1"/>
  <c r="AQ980" i="1"/>
  <c r="AQ1203" i="1"/>
  <c r="AQ1090" i="1"/>
  <c r="AQ1331" i="1"/>
  <c r="AQ2440" i="1"/>
  <c r="AQ1992" i="1"/>
  <c r="AQ2480" i="1"/>
  <c r="AQ2020" i="1"/>
  <c r="AQ1189" i="1"/>
  <c r="AQ1355" i="1"/>
  <c r="AQ1602" i="1"/>
  <c r="AQ2208" i="1"/>
  <c r="AQ2450" i="1"/>
  <c r="AQ2321" i="1"/>
  <c r="AQ2062" i="1"/>
  <c r="AQ156" i="1"/>
  <c r="AQ132" i="1"/>
  <c r="AQ1837" i="1"/>
  <c r="AQ1125" i="1"/>
  <c r="AQ2336" i="1"/>
  <c r="AQ1212" i="1"/>
  <c r="AQ971" i="1"/>
  <c r="AQ1204" i="1"/>
  <c r="AQ1158" i="1"/>
  <c r="AQ1991" i="1"/>
  <c r="AQ2236" i="1"/>
  <c r="AQ2050" i="1"/>
  <c r="AQ2349" i="1"/>
  <c r="AQ1596" i="1"/>
  <c r="AQ1356" i="1"/>
  <c r="AQ2358" i="1"/>
  <c r="AQ2057" i="1"/>
  <c r="AQ2370" i="1"/>
  <c r="AQ2323" i="1"/>
  <c r="AQ145" i="1"/>
  <c r="AQ65" i="1"/>
  <c r="AQ153" i="1"/>
  <c r="AQ2014" i="1"/>
  <c r="AW2266" i="1"/>
  <c r="AW799" i="1"/>
  <c r="AQ2397" i="1"/>
  <c r="AQ462" i="1"/>
  <c r="AW1596" i="1"/>
  <c r="AQ1861" i="1"/>
  <c r="AQ2497" i="1"/>
  <c r="AQ4" i="1"/>
  <c r="AQ997" i="1"/>
  <c r="AQ970" i="1"/>
  <c r="AQ225" i="1"/>
  <c r="AQ1335" i="1"/>
  <c r="AQ2015" i="1"/>
  <c r="AQ2019" i="1"/>
  <c r="AQ2068" i="1"/>
  <c r="AQ1441" i="1"/>
  <c r="AQ1271" i="1"/>
  <c r="AQ211" i="1"/>
  <c r="AQ1360" i="1"/>
  <c r="AQ1693" i="1"/>
  <c r="AQ680" i="1"/>
  <c r="AQ1947" i="1"/>
  <c r="AQ125" i="1"/>
  <c r="AQ30" i="1"/>
  <c r="AQ161" i="1"/>
  <c r="AW2019" i="1"/>
  <c r="AQ2175" i="1"/>
  <c r="AQ1765" i="1"/>
  <c r="AW682" i="1"/>
  <c r="AQ801" i="1"/>
  <c r="AQ2496" i="1"/>
  <c r="AQ205" i="1"/>
  <c r="AQ953" i="1"/>
  <c r="AQ224" i="1"/>
  <c r="AQ1376" i="1"/>
  <c r="AQ2232" i="1"/>
  <c r="AQ1967" i="1"/>
  <c r="AQ2266" i="1"/>
  <c r="AQ1352" i="1"/>
  <c r="AQ2207" i="1"/>
  <c r="AQ682" i="1"/>
  <c r="AQ2219" i="1"/>
  <c r="AQ2294" i="1"/>
  <c r="AQ1350" i="1"/>
  <c r="AQ2054" i="1"/>
  <c r="AQ1522" i="1"/>
  <c r="AQ83" i="1"/>
  <c r="AQ31" i="1"/>
  <c r="AQ157" i="1"/>
  <c r="AW2173" i="1"/>
  <c r="AW132" i="1"/>
  <c r="AQ504" i="1"/>
  <c r="AQ2200" i="1"/>
  <c r="AQ1043" i="1"/>
  <c r="AQ1191" i="1"/>
  <c r="AQ1655" i="1"/>
  <c r="AQ2173" i="1"/>
  <c r="AW2200" i="1"/>
  <c r="AW2440" i="1"/>
  <c r="AQ286" i="1"/>
  <c r="AQ993" i="1"/>
  <c r="AQ969" i="1"/>
  <c r="AQ2233" i="1"/>
  <c r="AQ2426" i="1"/>
  <c r="AQ2458" i="1"/>
  <c r="AQ2261" i="1"/>
  <c r="AQ2072" i="1"/>
  <c r="AQ906" i="1"/>
  <c r="AQ1164" i="1"/>
  <c r="AQ155" i="1"/>
  <c r="AW2493" i="1"/>
  <c r="AW953" i="1"/>
  <c r="AW1837" i="1"/>
  <c r="AW1377" i="1"/>
  <c r="AW1991" i="1"/>
  <c r="AW2323" i="1"/>
  <c r="AW145" i="1"/>
  <c r="AW2261" i="1"/>
  <c r="AW614" i="1"/>
  <c r="AW1798" i="1"/>
  <c r="AW1090" i="1"/>
  <c r="AW2321" i="1"/>
  <c r="AW993" i="1"/>
  <c r="AX2458" i="1"/>
  <c r="AW991" i="1"/>
  <c r="AW2329" i="1"/>
  <c r="AQ2093" i="1"/>
  <c r="AQ571" i="1"/>
  <c r="AQ776" i="1"/>
  <c r="AQ2491" i="1"/>
  <c r="AQ891" i="1"/>
  <c r="AQ609" i="1"/>
  <c r="AQ1006" i="1"/>
  <c r="AQ2425" i="1"/>
  <c r="AQ518" i="1"/>
  <c r="AQ814" i="1"/>
  <c r="AQ2387" i="1"/>
  <c r="AX1582" i="1"/>
  <c r="AW1191" i="1"/>
  <c r="AW693" i="1"/>
  <c r="AW463" i="1"/>
  <c r="AQ716" i="1"/>
  <c r="AW2475" i="1"/>
  <c r="AQ1798" i="1"/>
  <c r="AW1870" i="1"/>
  <c r="AQ2514" i="1"/>
  <c r="AQ265" i="1"/>
  <c r="AW1189" i="1"/>
  <c r="AW895" i="1"/>
  <c r="AW1080" i="1"/>
  <c r="AW1548" i="1"/>
  <c r="AW2507" i="1"/>
  <c r="AQ736" i="1"/>
  <c r="AQ474" i="1"/>
  <c r="AQ1764" i="1"/>
  <c r="AQ460" i="1"/>
  <c r="AW231" i="1"/>
  <c r="AW632" i="1"/>
  <c r="AW439" i="1"/>
  <c r="AX1376" i="1"/>
  <c r="AW224" i="1"/>
  <c r="AW1655" i="1"/>
  <c r="AQ894" i="1"/>
  <c r="AQ1109" i="1"/>
  <c r="AQ994" i="1"/>
  <c r="AQ1657" i="1"/>
  <c r="AQ1106" i="1"/>
  <c r="AQ1345" i="1"/>
  <c r="AQ1242" i="1"/>
  <c r="AQ1159" i="1"/>
  <c r="AQ1998" i="1"/>
  <c r="AQ1317" i="1"/>
  <c r="AQ2466" i="1"/>
  <c r="AQ2347" i="1"/>
  <c r="AQ2287" i="1"/>
  <c r="AQ2324" i="1"/>
  <c r="AQ2060" i="1"/>
  <c r="AQ2247" i="1"/>
  <c r="AQ1296" i="1"/>
  <c r="AQ2265" i="1"/>
  <c r="AQ144" i="1"/>
  <c r="AQ126" i="1"/>
  <c r="AQ887" i="1"/>
  <c r="AQ1067" i="1"/>
  <c r="AQ1943" i="1"/>
  <c r="AQ1436" i="1"/>
  <c r="AW716" i="1"/>
  <c r="AW1211" i="1"/>
  <c r="AW2362" i="1"/>
  <c r="AW1799" i="1"/>
  <c r="AW431" i="1"/>
  <c r="AW469" i="1"/>
  <c r="AW1204" i="1"/>
  <c r="AQ452" i="1"/>
  <c r="AW884" i="1"/>
  <c r="AW225" i="1"/>
  <c r="AW2294" i="1"/>
  <c r="AW2397" i="1"/>
  <c r="AQ693" i="1"/>
  <c r="AQ461" i="1"/>
  <c r="AQ463" i="1"/>
  <c r="AQ470" i="1"/>
  <c r="AW1803" i="1"/>
  <c r="AW2168" i="1"/>
  <c r="AW1726" i="1"/>
  <c r="AW422" i="1"/>
  <c r="AW1414" i="1"/>
  <c r="AW1350" i="1"/>
  <c r="AQ1911" i="1"/>
  <c r="AQ1830" i="1"/>
  <c r="AQ1969" i="1"/>
  <c r="AQ991" i="1"/>
  <c r="AQ1089" i="1"/>
  <c r="AQ1099" i="1"/>
  <c r="AQ171" i="1"/>
  <c r="AQ1249" i="1"/>
  <c r="AQ1339" i="1"/>
  <c r="AQ1515" i="1"/>
  <c r="AQ1449" i="1"/>
  <c r="AQ2470" i="1"/>
  <c r="AQ1342" i="1"/>
  <c r="AQ1694" i="1"/>
  <c r="AQ1613" i="1"/>
  <c r="AQ2320" i="1"/>
  <c r="AQ2249" i="1"/>
  <c r="AQ1566" i="1"/>
  <c r="AQ2329" i="1"/>
  <c r="AQ129" i="1"/>
  <c r="AQ115" i="1"/>
  <c r="AW2464" i="1"/>
  <c r="AW855" i="1"/>
  <c r="AX786" i="1"/>
  <c r="AW1203" i="1"/>
  <c r="AW891" i="1"/>
  <c r="AW2387" i="1"/>
  <c r="AX1090" i="1"/>
  <c r="AQ2513" i="1"/>
  <c r="AQ1782" i="1"/>
  <c r="AX1377" i="1"/>
  <c r="AW2175" i="1"/>
  <c r="AQ1910" i="1"/>
  <c r="AQ1835" i="1"/>
  <c r="AQ2429" i="1"/>
  <c r="AQ1768" i="1"/>
  <c r="AW723" i="1"/>
  <c r="AW561" i="1"/>
  <c r="AX2496" i="1"/>
  <c r="AX2054" i="1"/>
  <c r="AW2014" i="1"/>
  <c r="AW906" i="1"/>
  <c r="AQ1874" i="1"/>
  <c r="AQ804" i="1"/>
  <c r="AQ1000" i="1"/>
  <c r="AQ992" i="1"/>
  <c r="AQ1082" i="1"/>
  <c r="AQ1107" i="1"/>
  <c r="AQ1340" i="1"/>
  <c r="AQ1293" i="1"/>
  <c r="AQ2438" i="1"/>
  <c r="AQ1354" i="1"/>
  <c r="AQ2475" i="1"/>
  <c r="AQ1538" i="1"/>
  <c r="AQ2292" i="1"/>
  <c r="AQ1388" i="1"/>
  <c r="AQ2479" i="1"/>
  <c r="AQ1357" i="1"/>
  <c r="AQ2061" i="1"/>
  <c r="AQ2345" i="1"/>
  <c r="AQ150" i="1"/>
  <c r="AQ958" i="1"/>
  <c r="Z1565" i="1"/>
  <c r="AW1565" i="1"/>
  <c r="AX496" i="1"/>
  <c r="AW496" i="1"/>
  <c r="AW821" i="1"/>
  <c r="AX821" i="1"/>
  <c r="AX615" i="1"/>
  <c r="AW615" i="1"/>
  <c r="AX1089" i="1"/>
  <c r="AW1089" i="1"/>
  <c r="AX1249" i="1"/>
  <c r="AW1249" i="1"/>
  <c r="AX1082" i="1"/>
  <c r="AW1082" i="1"/>
  <c r="Z999" i="1"/>
  <c r="AW999" i="1"/>
  <c r="Z1983" i="1"/>
  <c r="AW1983" i="1"/>
  <c r="AX720" i="1"/>
  <c r="AW720" i="1"/>
  <c r="AW2480" i="1"/>
  <c r="AX2480" i="1"/>
  <c r="AX693" i="1"/>
  <c r="AW2159" i="1"/>
  <c r="AX474" i="1"/>
  <c r="AW1339" i="1"/>
  <c r="AX1764" i="1"/>
  <c r="AW2438" i="1"/>
  <c r="AW2358" i="1"/>
  <c r="AX2358" i="1"/>
  <c r="AW2513" i="1"/>
  <c r="AX2513" i="1"/>
  <c r="Z1016" i="1"/>
  <c r="AW1016" i="1"/>
  <c r="AX501" i="1"/>
  <c r="AW501" i="1"/>
  <c r="Z1256" i="1"/>
  <c r="AW1256" i="1"/>
  <c r="Z683" i="1"/>
  <c r="AW683" i="1"/>
  <c r="AX2419" i="1"/>
  <c r="AW2419" i="1"/>
  <c r="AX864" i="1"/>
  <c r="AW864" i="1"/>
  <c r="AW521" i="1"/>
  <c r="AX521" i="1"/>
  <c r="AX2166" i="1"/>
  <c r="AW2166" i="1"/>
  <c r="AW1755" i="1"/>
  <c r="AW2336" i="1"/>
  <c r="AX2336" i="1"/>
  <c r="AX971" i="1"/>
  <c r="AW971" i="1"/>
  <c r="AX2050" i="1"/>
  <c r="AW2050" i="1"/>
  <c r="AW153" i="1"/>
  <c r="AX153" i="1"/>
  <c r="AX422" i="1"/>
  <c r="AX463" i="1"/>
  <c r="Z722" i="1"/>
  <c r="AW722" i="1"/>
  <c r="AW1992" i="1"/>
  <c r="AW1612" i="1"/>
  <c r="AX2168" i="1"/>
  <c r="AW2236" i="1"/>
  <c r="Z611" i="1"/>
  <c r="AW611" i="1"/>
  <c r="Z1027" i="1"/>
  <c r="AW1027" i="1"/>
  <c r="Z1269" i="1"/>
  <c r="AW1269" i="1"/>
  <c r="AX1895" i="1"/>
  <c r="AW1895" i="1"/>
  <c r="AX689" i="1"/>
  <c r="AW689" i="1"/>
  <c r="AX1449" i="1"/>
  <c r="AW1449" i="1"/>
  <c r="AW2522" i="1"/>
  <c r="AX2522" i="1"/>
  <c r="AW515" i="1"/>
  <c r="AX515" i="1"/>
  <c r="AX619" i="1"/>
  <c r="AW619" i="1"/>
  <c r="AW2429" i="1"/>
  <c r="AX756" i="1"/>
  <c r="AW756" i="1"/>
  <c r="AW1757" i="1"/>
  <c r="AW1036" i="1"/>
  <c r="AQ895" i="1"/>
  <c r="AQ608" i="1"/>
  <c r="AQ722" i="1"/>
  <c r="AW969" i="1"/>
  <c r="AW1320" i="1"/>
  <c r="AW1361" i="1"/>
  <c r="AW1800" i="1"/>
  <c r="AW569" i="1"/>
  <c r="AQ1582" i="1"/>
  <c r="AQ569" i="1"/>
  <c r="AQ880" i="1"/>
  <c r="AQ1150" i="1"/>
  <c r="AQ431" i="1"/>
  <c r="AQ1753" i="1"/>
  <c r="AQ750" i="1"/>
  <c r="AX1967" i="1"/>
  <c r="AW968" i="1"/>
  <c r="AW211" i="1"/>
  <c r="AW986" i="1"/>
  <c r="AQ1311" i="1"/>
  <c r="AQ786" i="1"/>
  <c r="AQ164" i="1"/>
  <c r="AQ1384" i="1"/>
  <c r="AQ217" i="1"/>
  <c r="AQ412" i="1"/>
  <c r="AQ2260" i="1"/>
  <c r="AW970" i="1"/>
  <c r="AW1814" i="1"/>
  <c r="AQ1036" i="1"/>
  <c r="AQ628" i="1"/>
  <c r="AQ1823" i="1"/>
  <c r="AQ852" i="1"/>
  <c r="AW2219" i="1"/>
  <c r="AQ1337" i="1"/>
  <c r="AQ279" i="1"/>
  <c r="AQ2404" i="1"/>
  <c r="AQ855" i="1"/>
  <c r="AQ246" i="1"/>
  <c r="AQ1738" i="1"/>
  <c r="AQ851" i="1"/>
  <c r="AQ897" i="1"/>
  <c r="AQ2402" i="1"/>
  <c r="AQ794" i="1"/>
  <c r="AW780" i="1"/>
  <c r="AW2072" i="1"/>
  <c r="AQ1156" i="1"/>
  <c r="AW1501" i="1"/>
  <c r="AQ798" i="1"/>
  <c r="AQ627" i="1"/>
  <c r="AW2184" i="1"/>
  <c r="AQ1915" i="1"/>
  <c r="AQ883" i="1"/>
  <c r="AQ190" i="1"/>
  <c r="AQ1128" i="1"/>
  <c r="AQ633" i="1"/>
  <c r="AW1242" i="1"/>
  <c r="AW681" i="1"/>
  <c r="AW2499" i="1"/>
  <c r="AQ1892" i="1"/>
  <c r="AW798" i="1"/>
  <c r="AW608" i="1"/>
  <c r="AW1746" i="1"/>
  <c r="AQ1934" i="1"/>
  <c r="AQ715" i="1"/>
  <c r="AQ1814" i="1"/>
  <c r="AQ2507" i="1"/>
  <c r="AQ272" i="1"/>
  <c r="AQ469" i="1"/>
  <c r="AQ2521" i="1"/>
  <c r="AQ543" i="1"/>
  <c r="AQ2154" i="1"/>
  <c r="AX986" i="1"/>
  <c r="AW286" i="1"/>
  <c r="AW1159" i="1"/>
  <c r="AQ1662" i="1"/>
  <c r="AQ756" i="1"/>
  <c r="AQ1800" i="1"/>
  <c r="AQ771" i="1"/>
  <c r="AQ2500" i="1"/>
  <c r="AQ1799" i="1"/>
  <c r="AQ1402" i="1"/>
  <c r="AQ1343" i="1"/>
  <c r="AQ1661" i="1"/>
  <c r="AQ158" i="1"/>
  <c r="AQ29" i="1"/>
  <c r="AQ1930" i="1"/>
  <c r="AQ1598" i="1"/>
  <c r="AQ403" i="1"/>
  <c r="AQ884" i="1"/>
  <c r="AQ893" i="1"/>
  <c r="AQ1439" i="1"/>
  <c r="AQ780" i="1"/>
  <c r="AQ496" i="1"/>
  <c r="AQ1756" i="1"/>
  <c r="AQ1594" i="1"/>
  <c r="AQ632" i="1"/>
  <c r="AQ2422" i="1"/>
  <c r="AQ2403" i="1"/>
  <c r="AQ2137" i="1"/>
  <c r="AQ881" i="1"/>
  <c r="AQ848" i="1"/>
  <c r="AQ2493" i="1"/>
  <c r="AQ1895" i="1"/>
  <c r="AQ568" i="1"/>
  <c r="AQ614" i="1"/>
  <c r="AQ821" i="1"/>
  <c r="AQ435" i="1"/>
  <c r="AQ689" i="1"/>
  <c r="AQ615" i="1"/>
  <c r="AQ501" i="1"/>
  <c r="AQ1833" i="1"/>
  <c r="AQ784" i="1"/>
  <c r="AQ2125" i="1"/>
  <c r="AQ163" i="1"/>
  <c r="AQ206" i="1"/>
  <c r="AQ541" i="1"/>
  <c r="AQ1870" i="1"/>
  <c r="AQ2184" i="1"/>
  <c r="AQ2168" i="1"/>
  <c r="AQ235" i="1"/>
  <c r="AQ2522" i="1"/>
  <c r="AQ1726" i="1"/>
  <c r="AQ422" i="1"/>
  <c r="AQ515" i="1"/>
  <c r="AQ619" i="1"/>
  <c r="AQ1803" i="1"/>
  <c r="AQ2159" i="1"/>
  <c r="AQ173" i="1"/>
  <c r="AQ2332" i="1"/>
  <c r="AQ990" i="1"/>
  <c r="AQ967" i="1"/>
  <c r="AQ1964" i="1"/>
  <c r="AQ2503" i="1"/>
  <c r="AQ1966" i="1"/>
  <c r="AQ1300" i="1"/>
  <c r="AQ676" i="1"/>
  <c r="AQ2209" i="1"/>
  <c r="AQ1413" i="1"/>
  <c r="AQ1609" i="1"/>
  <c r="AQ1604" i="1"/>
  <c r="AQ1361" i="1"/>
  <c r="AQ2204" i="1"/>
  <c r="AQ159" i="1"/>
  <c r="AQ1789" i="1"/>
  <c r="AQ831" i="1"/>
  <c r="AQ896" i="1"/>
  <c r="AQ799" i="1"/>
  <c r="AQ2179" i="1"/>
  <c r="AQ2419" i="1"/>
  <c r="AQ231" i="1"/>
  <c r="AQ561" i="1"/>
  <c r="AQ720" i="1"/>
  <c r="AQ521" i="1"/>
  <c r="AQ2166" i="1"/>
  <c r="AQ723" i="1"/>
  <c r="AQ2511" i="1"/>
  <c r="AQ2526" i="1"/>
  <c r="AQ2516" i="1"/>
  <c r="AQ1631" i="1"/>
  <c r="AQ989" i="1"/>
  <c r="AQ986" i="1"/>
  <c r="AQ572" i="1"/>
  <c r="AQ1192" i="1"/>
  <c r="AQ2223" i="1"/>
  <c r="AQ1990" i="1"/>
  <c r="AQ1226" i="1"/>
  <c r="AQ2341" i="1"/>
  <c r="AQ2456" i="1"/>
  <c r="AQ1269" i="1"/>
  <c r="AQ2369" i="1"/>
  <c r="AQ1612" i="1"/>
  <c r="AQ2268" i="1"/>
  <c r="AQ1220" i="1"/>
  <c r="AQ1016" i="1"/>
  <c r="AQ1168" i="1"/>
  <c r="AQ147" i="1"/>
  <c r="AQ160" i="1"/>
  <c r="AQ2505" i="1"/>
  <c r="AQ13" i="1"/>
  <c r="AQ505" i="1"/>
  <c r="AQ534" i="1"/>
  <c r="AQ650" i="1"/>
  <c r="AQ611" i="1"/>
  <c r="AQ654" i="1"/>
  <c r="AQ1896" i="1"/>
  <c r="AQ254" i="1"/>
  <c r="AQ968" i="1"/>
  <c r="AQ1098" i="1"/>
  <c r="AQ1414" i="1"/>
  <c r="AQ1320" i="1"/>
  <c r="AQ1358" i="1"/>
  <c r="AQ2267" i="1"/>
  <c r="AQ2353" i="1"/>
  <c r="AQ1603" i="1"/>
  <c r="AQ1501" i="1"/>
  <c r="AQ2286" i="1"/>
  <c r="AQ2290" i="1"/>
  <c r="AQ1305" i="1"/>
  <c r="AQ1308" i="1"/>
  <c r="AQ681" i="1"/>
  <c r="AQ1564" i="1"/>
  <c r="AQ148" i="1"/>
  <c r="AQ38" i="1"/>
  <c r="AQ770" i="1"/>
  <c r="AQ5" i="1"/>
  <c r="AQ439" i="1"/>
  <c r="AQ2529" i="1"/>
  <c r="AQ2499" i="1"/>
  <c r="AQ1027" i="1"/>
  <c r="AQ763" i="1"/>
  <c r="AQ1843" i="1"/>
  <c r="AQ984" i="1"/>
  <c r="AQ1211" i="1"/>
  <c r="AQ999" i="1"/>
  <c r="AQ1080" i="1"/>
  <c r="AQ1983" i="1"/>
  <c r="AQ1256" i="1"/>
  <c r="AQ1282" i="1"/>
  <c r="AQ2362" i="1"/>
  <c r="AQ1348" i="1"/>
  <c r="AQ2464" i="1"/>
  <c r="AQ683" i="1"/>
  <c r="AQ1548" i="1"/>
  <c r="AQ1341" i="1"/>
  <c r="AQ1265" i="1"/>
  <c r="AQ1399" i="1"/>
  <c r="AQ1565" i="1"/>
  <c r="AQ1664" i="1"/>
  <c r="AQ154" i="1"/>
  <c r="AQ23" i="1"/>
  <c r="AW2290" i="1"/>
  <c r="AW2450" i="1"/>
  <c r="AW2370" i="1"/>
  <c r="AX2321" i="1"/>
  <c r="AX2323" i="1"/>
  <c r="AX1661" i="1"/>
  <c r="AW1662" i="1"/>
  <c r="AW125" i="1"/>
  <c r="AW155" i="1"/>
  <c r="AX31" i="1"/>
  <c r="AX1657" i="1"/>
  <c r="AW1657" i="1"/>
  <c r="AX2249" i="1"/>
  <c r="AW2249" i="1"/>
  <c r="AX2061" i="1"/>
  <c r="AW2061" i="1"/>
  <c r="AW1954" i="1"/>
  <c r="AX1954" i="1"/>
  <c r="AW538" i="1"/>
  <c r="AW1212" i="1"/>
  <c r="AX1212" i="1"/>
  <c r="AW2349" i="1"/>
  <c r="AX2349" i="1"/>
  <c r="AX1150" i="1"/>
  <c r="AW1150" i="1"/>
  <c r="AX750" i="1"/>
  <c r="AW750" i="1"/>
  <c r="AW1125" i="1"/>
  <c r="AX1947" i="1"/>
  <c r="AW1947" i="1"/>
  <c r="AW1892" i="1"/>
  <c r="AX1782" i="1"/>
  <c r="AW1782" i="1"/>
  <c r="AW2491" i="1"/>
  <c r="AX1837" i="1"/>
  <c r="AX145" i="1"/>
  <c r="AW2497" i="1"/>
  <c r="AW1335" i="1"/>
  <c r="AW2057" i="1"/>
  <c r="AX1998" i="1"/>
  <c r="AW1998" i="1"/>
  <c r="AX1296" i="1"/>
  <c r="AW1296" i="1"/>
  <c r="AX1342" i="1"/>
  <c r="AW1342" i="1"/>
  <c r="AX1000" i="1"/>
  <c r="AW1000" i="1"/>
  <c r="AX1538" i="1"/>
  <c r="AW1538" i="1"/>
  <c r="AX2020" i="1"/>
  <c r="AW2020" i="1"/>
  <c r="AW2208" i="1"/>
  <c r="AX2208" i="1"/>
  <c r="AW156" i="1"/>
  <c r="AX156" i="1"/>
  <c r="AX991" i="1"/>
  <c r="AX2329" i="1"/>
  <c r="AW1356" i="1"/>
  <c r="AX1356" i="1"/>
  <c r="AW1311" i="1"/>
  <c r="AX1311" i="1"/>
  <c r="AX997" i="1"/>
  <c r="AW997" i="1"/>
  <c r="AX1441" i="1"/>
  <c r="AW1441" i="1"/>
  <c r="AX794" i="1"/>
  <c r="AW794" i="1"/>
  <c r="AX2440" i="1"/>
  <c r="AW1693" i="1"/>
  <c r="AX1515" i="1"/>
  <c r="AW1515" i="1"/>
  <c r="AX1613" i="1"/>
  <c r="AW1613" i="1"/>
  <c r="AX1566" i="1"/>
  <c r="AW1566" i="1"/>
  <c r="AX1874" i="1"/>
  <c r="AW1874" i="1"/>
  <c r="AX1293" i="1"/>
  <c r="AW1293" i="1"/>
  <c r="AX1343" i="1"/>
  <c r="AW1343" i="1"/>
  <c r="AX1388" i="1"/>
  <c r="AW1388" i="1"/>
  <c r="AW992" i="1"/>
  <c r="AX1753" i="1"/>
  <c r="AW1753" i="1"/>
  <c r="AX736" i="1"/>
  <c r="AW736" i="1"/>
  <c r="AW2125" i="1"/>
  <c r="AX715" i="1"/>
  <c r="AW715" i="1"/>
  <c r="AX2154" i="1"/>
  <c r="AW2154" i="1"/>
  <c r="AX1991" i="1"/>
  <c r="AW2345" i="1"/>
  <c r="AX2347" i="1"/>
  <c r="AW2347" i="1"/>
  <c r="AX2324" i="1"/>
  <c r="AW2324" i="1"/>
  <c r="AX129" i="1"/>
  <c r="AW129" i="1"/>
  <c r="AX1107" i="1"/>
  <c r="AW1107" i="1"/>
  <c r="AX1354" i="1"/>
  <c r="AW1354" i="1"/>
  <c r="AX1355" i="1"/>
  <c r="AW1355" i="1"/>
  <c r="AW650" i="1"/>
  <c r="AX65" i="1"/>
  <c r="AW65" i="1"/>
  <c r="AX1628" i="1"/>
  <c r="AW1628" i="1"/>
  <c r="AX1886" i="1"/>
  <c r="AW1886" i="1"/>
  <c r="AX1861" i="1"/>
  <c r="AW1861" i="1"/>
  <c r="AX30" i="1"/>
  <c r="AW30" i="1"/>
  <c r="AX1910" i="1"/>
  <c r="AW1910" i="1"/>
  <c r="AX1835" i="1"/>
  <c r="AW1835" i="1"/>
  <c r="AW880" i="1"/>
  <c r="AX2015" i="1"/>
  <c r="AX680" i="1"/>
  <c r="AW206" i="1"/>
  <c r="AW1594" i="1"/>
  <c r="AW1164" i="1"/>
  <c r="AW1158" i="1"/>
  <c r="AW461" i="1"/>
  <c r="AX2207" i="1"/>
  <c r="AW801" i="1"/>
  <c r="AW4" i="1"/>
  <c r="AW2068" i="1"/>
  <c r="AW1271" i="1"/>
  <c r="AW1360" i="1"/>
  <c r="AW2260" i="1"/>
  <c r="AW265" i="1"/>
  <c r="AW2422" i="1"/>
  <c r="AW504" i="1"/>
  <c r="AW1402" i="1"/>
  <c r="AW2232" i="1"/>
  <c r="AW2514" i="1"/>
  <c r="AW2426" i="1"/>
  <c r="AW29" i="1"/>
  <c r="AW1043" i="1"/>
  <c r="AW2233" i="1"/>
  <c r="AW462" i="1"/>
  <c r="AW1765" i="1"/>
  <c r="AW2179" i="1"/>
  <c r="AW460" i="1"/>
  <c r="AW470" i="1"/>
  <c r="AW1768" i="1"/>
  <c r="AW452" i="1"/>
  <c r="AW1337" i="1"/>
  <c r="AW628" i="1"/>
  <c r="AW1934" i="1"/>
  <c r="AW2093" i="1"/>
  <c r="AW1930" i="1"/>
  <c r="AW403" i="1"/>
  <c r="AW893" i="1"/>
  <c r="AW1915" i="1"/>
  <c r="AW279" i="1"/>
  <c r="AW571" i="1"/>
  <c r="AW770" i="1"/>
  <c r="AW505" i="1"/>
  <c r="AW1439" i="1"/>
  <c r="AW568" i="1"/>
  <c r="AW1384" i="1"/>
  <c r="AW235" i="1"/>
  <c r="AW2404" i="1"/>
  <c r="AW776" i="1"/>
  <c r="AW771" i="1"/>
  <c r="AW2505" i="1"/>
  <c r="Z439" i="1"/>
  <c r="Z780" i="1"/>
  <c r="Z1799" i="1"/>
  <c r="AW2500" i="1"/>
  <c r="AW883" i="1"/>
  <c r="AW5" i="1"/>
  <c r="AW831" i="1"/>
  <c r="AW435" i="1"/>
  <c r="Z891" i="1"/>
  <c r="AW1756" i="1"/>
  <c r="AW246" i="1"/>
  <c r="AW217" i="1"/>
  <c r="AW272" i="1"/>
  <c r="AW609" i="1"/>
  <c r="AW1789" i="1"/>
  <c r="AW1823" i="1"/>
  <c r="AW1738" i="1"/>
  <c r="AW1006" i="1"/>
  <c r="AW1598" i="1"/>
  <c r="AW190" i="1"/>
  <c r="AW851" i="1"/>
  <c r="AW2425" i="1"/>
  <c r="AW848" i="1"/>
  <c r="AW2529" i="1"/>
  <c r="AW412" i="1"/>
  <c r="AW164" i="1"/>
  <c r="AW897" i="1"/>
  <c r="AW2521" i="1"/>
  <c r="AW518" i="1"/>
  <c r="AW633" i="1"/>
  <c r="AW534" i="1"/>
  <c r="AW2403" i="1"/>
  <c r="AW852" i="1"/>
  <c r="AW163" i="1"/>
  <c r="AW2402" i="1"/>
  <c r="AW814" i="1"/>
  <c r="AW541" i="1"/>
  <c r="AW543" i="1"/>
  <c r="AW2137" i="1"/>
  <c r="AW1833" i="1"/>
  <c r="AW784" i="1"/>
  <c r="AW2511" i="1"/>
  <c r="AW1128" i="1"/>
  <c r="AW13" i="1"/>
  <c r="AW896" i="1"/>
  <c r="AW881" i="1"/>
  <c r="AW887" i="1"/>
  <c r="AW173" i="1"/>
  <c r="AW2526" i="1"/>
  <c r="AW2516" i="1"/>
  <c r="AW654" i="1"/>
  <c r="AW1896" i="1"/>
  <c r="AW763" i="1"/>
  <c r="AW1843" i="1"/>
  <c r="AW894" i="1"/>
  <c r="AW1911" i="1"/>
  <c r="AW1156" i="1"/>
  <c r="AW804" i="1"/>
  <c r="AW197" i="1"/>
  <c r="AW1830" i="1"/>
  <c r="Z4" i="1"/>
  <c r="AW1631" i="1"/>
  <c r="AW254" i="1"/>
  <c r="AW2332" i="1"/>
  <c r="AW984" i="1"/>
  <c r="AW1109" i="1"/>
  <c r="AW1969" i="1"/>
  <c r="AW990" i="1"/>
  <c r="AW989" i="1"/>
  <c r="AW958" i="1"/>
  <c r="Z1211" i="1"/>
  <c r="AW994" i="1"/>
  <c r="AW980" i="1"/>
  <c r="AW967" i="1"/>
  <c r="Z1043" i="1"/>
  <c r="AW1067" i="1"/>
  <c r="AW572" i="1"/>
  <c r="AW1098" i="1"/>
  <c r="AW1106" i="1"/>
  <c r="AW1099" i="1"/>
  <c r="Z2233" i="1"/>
  <c r="AW1964" i="1"/>
  <c r="AW1192" i="1"/>
  <c r="Z1158" i="1"/>
  <c r="AW1340" i="1"/>
  <c r="AW1345" i="1"/>
  <c r="AW171" i="1"/>
  <c r="AW1331" i="1"/>
  <c r="AW2503" i="1"/>
  <c r="AW2223" i="1"/>
  <c r="AW1966" i="1"/>
  <c r="AW1990" i="1"/>
  <c r="AW1358" i="1"/>
  <c r="AW1282" i="1"/>
  <c r="AW1300" i="1"/>
  <c r="AW2267" i="1"/>
  <c r="AW1226" i="1"/>
  <c r="Z2068" i="1"/>
  <c r="AW676" i="1"/>
  <c r="AW2341" i="1"/>
  <c r="AW2353" i="1"/>
  <c r="AW1348" i="1"/>
  <c r="AW1317" i="1"/>
  <c r="AW2209" i="1"/>
  <c r="AW2456" i="1"/>
  <c r="Z2464" i="1"/>
  <c r="AW1603" i="1"/>
  <c r="AW2466" i="1"/>
  <c r="AW2470" i="1"/>
  <c r="AW1413" i="1"/>
  <c r="AW2369" i="1"/>
  <c r="AW1943" i="1"/>
  <c r="AW2286" i="1"/>
  <c r="AW2287" i="1"/>
  <c r="AW1694" i="1"/>
  <c r="AW2292" i="1"/>
  <c r="AW1602" i="1"/>
  <c r="AW1341" i="1"/>
  <c r="AW1436" i="1"/>
  <c r="AW1609" i="1"/>
  <c r="AW2268" i="1"/>
  <c r="AW1305" i="1"/>
  <c r="AW1265" i="1"/>
  <c r="AW2060" i="1"/>
  <c r="AW2320" i="1"/>
  <c r="AW2479" i="1"/>
  <c r="AW1604" i="1"/>
  <c r="AW1220" i="1"/>
  <c r="AW1308" i="1"/>
  <c r="AW1399" i="1"/>
  <c r="AW2247" i="1"/>
  <c r="AW1357" i="1"/>
  <c r="AW2204" i="1"/>
  <c r="AW1168" i="1"/>
  <c r="AW1564" i="1"/>
  <c r="AW1664" i="1"/>
  <c r="AW2265" i="1"/>
  <c r="AW2062" i="1"/>
  <c r="AW158" i="1"/>
  <c r="AW83" i="1"/>
  <c r="AW159" i="1"/>
  <c r="AW148" i="1"/>
  <c r="AW154" i="1"/>
  <c r="AW147" i="1"/>
  <c r="AW144" i="1"/>
  <c r="AW150" i="1"/>
  <c r="AW23" i="1"/>
  <c r="AW126" i="1"/>
  <c r="AW38" i="1"/>
  <c r="AW115" i="1"/>
  <c r="AW160" i="1"/>
  <c r="T67" i="1" l="1"/>
  <c r="Z67" i="1" s="1"/>
  <c r="T86" i="1"/>
  <c r="Z86" i="1" s="1"/>
  <c r="T134" i="1"/>
  <c r="Z134" i="1" s="1"/>
  <c r="T1166" i="1"/>
  <c r="Z1166" i="1" s="1"/>
  <c r="T174" i="1"/>
  <c r="Z174" i="1" s="1"/>
  <c r="T2439" i="1"/>
  <c r="Z2439" i="1" s="1"/>
  <c r="T2202" i="1"/>
  <c r="Z2202" i="1" s="1"/>
  <c r="T1068" i="1"/>
  <c r="Z1068" i="1" s="1"/>
  <c r="T1088" i="1"/>
  <c r="Z1088" i="1" s="1"/>
  <c r="T931" i="1"/>
  <c r="Z931" i="1" s="1"/>
  <c r="T949" i="1"/>
  <c r="Z949" i="1" s="1"/>
  <c r="T168" i="1"/>
  <c r="Z168" i="1" s="1"/>
  <c r="T1887" i="1"/>
  <c r="Z1887" i="1" s="1"/>
  <c r="T548" i="1"/>
  <c r="Z548" i="1" s="1"/>
  <c r="T551" i="1"/>
  <c r="Z551" i="1" s="1"/>
  <c r="T546" i="1"/>
  <c r="Z546" i="1" s="1"/>
  <c r="T550" i="1"/>
  <c r="Z550" i="1" s="1"/>
  <c r="T639" i="1"/>
  <c r="Z639" i="1" s="1"/>
  <c r="T640" i="1"/>
  <c r="Z640" i="1" s="1"/>
  <c r="T641" i="1"/>
  <c r="Z641" i="1" s="1"/>
  <c r="T636" i="1"/>
  <c r="Z636" i="1" s="1"/>
  <c r="T637" i="1"/>
  <c r="Z637" i="1" s="1"/>
  <c r="T549" i="1"/>
  <c r="Z549" i="1" s="1"/>
  <c r="T835" i="1"/>
  <c r="Z835" i="1" s="1"/>
  <c r="T811" i="1"/>
  <c r="Z811" i="1" s="1"/>
  <c r="T604" i="1"/>
  <c r="Z604" i="1" s="1"/>
  <c r="T836" i="1"/>
  <c r="Z836" i="1" s="1"/>
  <c r="T605" i="1"/>
  <c r="Z605" i="1" s="1"/>
  <c r="T647" i="1"/>
  <c r="Z647" i="1" s="1"/>
  <c r="T651" i="1"/>
  <c r="T649" i="1"/>
  <c r="Z649" i="1" s="1"/>
  <c r="T565" i="1"/>
  <c r="Y67" i="1"/>
  <c r="AG67" i="1" s="1"/>
  <c r="AI67" i="1" s="1"/>
  <c r="AY67" i="1" s="1"/>
  <c r="Y86" i="1"/>
  <c r="AG86" i="1" s="1"/>
  <c r="AI86" i="1" s="1"/>
  <c r="AY86" i="1" s="1"/>
  <c r="Y134" i="1"/>
  <c r="AG134" i="1" s="1"/>
  <c r="AI134" i="1" s="1"/>
  <c r="AY134" i="1" s="1"/>
  <c r="Y1166" i="1"/>
  <c r="AG1166" i="1" s="1"/>
  <c r="AI1166" i="1" s="1"/>
  <c r="AY1166" i="1" s="1"/>
  <c r="Y174" i="1"/>
  <c r="AG174" i="1" s="1"/>
  <c r="AI174" i="1" s="1"/>
  <c r="AY174" i="1" s="1"/>
  <c r="Y2439" i="1"/>
  <c r="AG2439" i="1" s="1"/>
  <c r="AI2439" i="1" s="1"/>
  <c r="AY2439" i="1" s="1"/>
  <c r="Y2202" i="1"/>
  <c r="AG2202" i="1" s="1"/>
  <c r="AI2202" i="1" s="1"/>
  <c r="AY2202" i="1" s="1"/>
  <c r="Y1068" i="1"/>
  <c r="AG1068" i="1" s="1"/>
  <c r="AI1068" i="1" s="1"/>
  <c r="AY1068" i="1" s="1"/>
  <c r="Y1088" i="1"/>
  <c r="AG1088" i="1" s="1"/>
  <c r="AI1088" i="1" s="1"/>
  <c r="AY1088" i="1" s="1"/>
  <c r="Y931" i="1"/>
  <c r="AG931" i="1" s="1"/>
  <c r="AI931" i="1" s="1"/>
  <c r="AY931" i="1" s="1"/>
  <c r="Y949" i="1"/>
  <c r="AG949" i="1" s="1"/>
  <c r="AI949" i="1" s="1"/>
  <c r="AY949" i="1" s="1"/>
  <c r="Y168" i="1"/>
  <c r="AG168" i="1" s="1"/>
  <c r="AI168" i="1" s="1"/>
  <c r="AY168" i="1" s="1"/>
  <c r="Y1887" i="1"/>
  <c r="AG1887" i="1" s="1"/>
  <c r="AI1887" i="1" s="1"/>
  <c r="AY1887" i="1" s="1"/>
  <c r="Y548" i="1"/>
  <c r="AG548" i="1" s="1"/>
  <c r="AI548" i="1" s="1"/>
  <c r="AY548" i="1" s="1"/>
  <c r="Y551" i="1"/>
  <c r="AG551" i="1" s="1"/>
  <c r="AI551" i="1" s="1"/>
  <c r="AY551" i="1" s="1"/>
  <c r="Y546" i="1"/>
  <c r="AG546" i="1" s="1"/>
  <c r="AI546" i="1" s="1"/>
  <c r="AY546" i="1" s="1"/>
  <c r="Y550" i="1"/>
  <c r="AG550" i="1" s="1"/>
  <c r="AI550" i="1" s="1"/>
  <c r="AY550" i="1" s="1"/>
  <c r="Y639" i="1"/>
  <c r="AG639" i="1" s="1"/>
  <c r="AI639" i="1" s="1"/>
  <c r="AY639" i="1" s="1"/>
  <c r="Y640" i="1"/>
  <c r="AG640" i="1" s="1"/>
  <c r="AI640" i="1" s="1"/>
  <c r="AY640" i="1" s="1"/>
  <c r="Y641" i="1"/>
  <c r="AG641" i="1" s="1"/>
  <c r="AI641" i="1" s="1"/>
  <c r="AY641" i="1" s="1"/>
  <c r="Y636" i="1"/>
  <c r="AG636" i="1" s="1"/>
  <c r="AI636" i="1" s="1"/>
  <c r="AY636" i="1" s="1"/>
  <c r="Y637" i="1"/>
  <c r="AG637" i="1" s="1"/>
  <c r="AI637" i="1" s="1"/>
  <c r="AY637" i="1" s="1"/>
  <c r="Y549" i="1"/>
  <c r="AG549" i="1" s="1"/>
  <c r="AI549" i="1" s="1"/>
  <c r="AY549" i="1" s="1"/>
  <c r="Y835" i="1"/>
  <c r="AG835" i="1" s="1"/>
  <c r="AI835" i="1" s="1"/>
  <c r="AY835" i="1" s="1"/>
  <c r="Y811" i="1"/>
  <c r="AG811" i="1" s="1"/>
  <c r="AI811" i="1" s="1"/>
  <c r="AY811" i="1" s="1"/>
  <c r="Y604" i="1"/>
  <c r="AG604" i="1" s="1"/>
  <c r="AI604" i="1" s="1"/>
  <c r="AY604" i="1" s="1"/>
  <c r="Y836" i="1"/>
  <c r="AG836" i="1" s="1"/>
  <c r="AI836" i="1" s="1"/>
  <c r="AY836" i="1" s="1"/>
  <c r="Y605" i="1"/>
  <c r="AG605" i="1" s="1"/>
  <c r="AI605" i="1" s="1"/>
  <c r="AY605" i="1" s="1"/>
  <c r="Y647" i="1"/>
  <c r="AG647" i="1" s="1"/>
  <c r="AI647" i="1" s="1"/>
  <c r="AY647" i="1" s="1"/>
  <c r="Y651" i="1"/>
  <c r="AG651" i="1" s="1"/>
  <c r="AI651" i="1" s="1"/>
  <c r="AY651" i="1" s="1"/>
  <c r="Y649" i="1"/>
  <c r="AG649" i="1" s="1"/>
  <c r="AI649" i="1" s="1"/>
  <c r="AY649" i="1" s="1"/>
  <c r="Y565" i="1"/>
  <c r="AG565" i="1" s="1"/>
  <c r="AI565" i="1" s="1"/>
  <c r="AY565" i="1" s="1"/>
  <c r="AM67" i="1"/>
  <c r="AM86" i="1"/>
  <c r="AM134" i="1"/>
  <c r="AM1166" i="1"/>
  <c r="AM174" i="1"/>
  <c r="AM2439" i="1"/>
  <c r="AM2202" i="1"/>
  <c r="AM1068" i="1"/>
  <c r="AM1088" i="1"/>
  <c r="AM931" i="1"/>
  <c r="AM949" i="1"/>
  <c r="AM168" i="1"/>
  <c r="AM1887" i="1"/>
  <c r="AM548" i="1"/>
  <c r="AM551" i="1"/>
  <c r="AM546" i="1"/>
  <c r="AM550" i="1"/>
  <c r="AM639" i="1"/>
  <c r="AM640" i="1"/>
  <c r="AM641" i="1"/>
  <c r="AM636" i="1"/>
  <c r="AM637" i="1"/>
  <c r="AM549" i="1"/>
  <c r="AM835" i="1"/>
  <c r="AM811" i="1"/>
  <c r="AM604" i="1"/>
  <c r="AM836" i="1"/>
  <c r="AM605" i="1"/>
  <c r="AM647" i="1"/>
  <c r="AM651" i="1"/>
  <c r="AM649" i="1"/>
  <c r="AM565" i="1"/>
  <c r="AN67" i="1"/>
  <c r="AN86" i="1"/>
  <c r="AN134" i="1"/>
  <c r="AN1166" i="1"/>
  <c r="AN174" i="1"/>
  <c r="AN2439" i="1"/>
  <c r="AN2202" i="1"/>
  <c r="AN1068" i="1"/>
  <c r="AN1088" i="1"/>
  <c r="AN931" i="1"/>
  <c r="AN949" i="1"/>
  <c r="AN168" i="1"/>
  <c r="AN1887" i="1"/>
  <c r="AN548" i="1"/>
  <c r="AN551" i="1"/>
  <c r="AN546" i="1"/>
  <c r="AN550" i="1"/>
  <c r="AN639" i="1"/>
  <c r="AN640" i="1"/>
  <c r="AN641" i="1"/>
  <c r="AN636" i="1"/>
  <c r="AN637" i="1"/>
  <c r="AN549" i="1"/>
  <c r="AN835" i="1"/>
  <c r="AN811" i="1"/>
  <c r="AN604" i="1"/>
  <c r="AN836" i="1"/>
  <c r="AN605" i="1"/>
  <c r="AN647" i="1"/>
  <c r="AN651" i="1"/>
  <c r="AN649" i="1"/>
  <c r="AN565" i="1"/>
  <c r="AR67" i="1"/>
  <c r="AR86" i="1"/>
  <c r="AR134" i="1"/>
  <c r="AR1166" i="1"/>
  <c r="AR174" i="1"/>
  <c r="AR2439" i="1"/>
  <c r="AR2202" i="1"/>
  <c r="AR1068" i="1"/>
  <c r="AR1088" i="1"/>
  <c r="AR931" i="1"/>
  <c r="AR949" i="1"/>
  <c r="AR168" i="1"/>
  <c r="AR1887" i="1"/>
  <c r="AR548" i="1"/>
  <c r="AR551" i="1"/>
  <c r="AR546" i="1"/>
  <c r="AR550" i="1"/>
  <c r="AR639" i="1"/>
  <c r="AR640" i="1"/>
  <c r="AR641" i="1"/>
  <c r="AR636" i="1"/>
  <c r="AR637" i="1"/>
  <c r="AR549" i="1"/>
  <c r="AR835" i="1"/>
  <c r="AR811" i="1"/>
  <c r="AR604" i="1"/>
  <c r="AR836" i="1"/>
  <c r="AR605" i="1"/>
  <c r="AR647" i="1"/>
  <c r="AR651" i="1"/>
  <c r="AR649" i="1"/>
  <c r="AR565" i="1"/>
  <c r="AS67" i="1"/>
  <c r="AS86" i="1"/>
  <c r="AS134" i="1"/>
  <c r="AS1166" i="1"/>
  <c r="AS174" i="1"/>
  <c r="AS2439" i="1"/>
  <c r="AS2202" i="1"/>
  <c r="AS1068" i="1"/>
  <c r="AS1088" i="1"/>
  <c r="AS931" i="1"/>
  <c r="AS949" i="1"/>
  <c r="AS168" i="1"/>
  <c r="AS1887" i="1"/>
  <c r="AS548" i="1"/>
  <c r="AS551" i="1"/>
  <c r="AS546" i="1"/>
  <c r="AS550" i="1"/>
  <c r="AS639" i="1"/>
  <c r="AS640" i="1"/>
  <c r="AS641" i="1"/>
  <c r="AS636" i="1"/>
  <c r="AS637" i="1"/>
  <c r="AS549" i="1"/>
  <c r="AS835" i="1"/>
  <c r="AS811" i="1"/>
  <c r="AS604" i="1"/>
  <c r="AS836" i="1"/>
  <c r="AS605" i="1"/>
  <c r="AS647" i="1"/>
  <c r="AS651" i="1"/>
  <c r="AS649" i="1"/>
  <c r="AS565" i="1"/>
  <c r="AU67" i="1"/>
  <c r="AU86" i="1"/>
  <c r="AU134" i="1"/>
  <c r="AU1166" i="1"/>
  <c r="AU174" i="1"/>
  <c r="AU2439" i="1"/>
  <c r="AU2202" i="1"/>
  <c r="AU1068" i="1"/>
  <c r="AU1088" i="1"/>
  <c r="AU931" i="1"/>
  <c r="AU949" i="1"/>
  <c r="AU168" i="1"/>
  <c r="AU1887" i="1"/>
  <c r="AU548" i="1"/>
  <c r="AU551" i="1"/>
  <c r="AU546" i="1"/>
  <c r="AU550" i="1"/>
  <c r="AU639" i="1"/>
  <c r="AU640" i="1"/>
  <c r="AU641" i="1"/>
  <c r="AU636" i="1"/>
  <c r="AU637" i="1"/>
  <c r="AU549" i="1"/>
  <c r="AU835" i="1"/>
  <c r="AU811" i="1"/>
  <c r="AU604" i="1"/>
  <c r="AU836" i="1"/>
  <c r="AU605" i="1"/>
  <c r="AU647" i="1"/>
  <c r="AU651" i="1"/>
  <c r="AU649" i="1"/>
  <c r="AU565" i="1"/>
  <c r="AV67" i="1"/>
  <c r="AX67" i="1" s="1"/>
  <c r="AV86" i="1"/>
  <c r="AX86" i="1" s="1"/>
  <c r="AV134" i="1"/>
  <c r="AX134" i="1" s="1"/>
  <c r="AV1166" i="1"/>
  <c r="AX1166" i="1" s="1"/>
  <c r="AV174" i="1"/>
  <c r="AX174" i="1" s="1"/>
  <c r="AV2439" i="1"/>
  <c r="AX2439" i="1" s="1"/>
  <c r="AV2202" i="1"/>
  <c r="AX2202" i="1" s="1"/>
  <c r="AV1068" i="1"/>
  <c r="AX1068" i="1" s="1"/>
  <c r="AV1088" i="1"/>
  <c r="AX1088" i="1" s="1"/>
  <c r="AV931" i="1"/>
  <c r="AX931" i="1" s="1"/>
  <c r="AV949" i="1"/>
  <c r="AX949" i="1" s="1"/>
  <c r="AV168" i="1"/>
  <c r="AV1887" i="1"/>
  <c r="AX1887" i="1" s="1"/>
  <c r="AV548" i="1"/>
  <c r="AV551" i="1"/>
  <c r="AX551" i="1" s="1"/>
  <c r="AV546" i="1"/>
  <c r="AV550" i="1"/>
  <c r="AX550" i="1" s="1"/>
  <c r="AV639" i="1"/>
  <c r="AX639" i="1" s="1"/>
  <c r="AV640" i="1"/>
  <c r="AX640" i="1" s="1"/>
  <c r="AV641" i="1"/>
  <c r="AX641" i="1" s="1"/>
  <c r="AV636" i="1"/>
  <c r="AX636" i="1" s="1"/>
  <c r="AV637" i="1"/>
  <c r="AX637" i="1" s="1"/>
  <c r="AV549" i="1"/>
  <c r="AX549" i="1" s="1"/>
  <c r="AV835" i="1"/>
  <c r="AX835" i="1" s="1"/>
  <c r="AV811" i="1"/>
  <c r="AV604" i="1"/>
  <c r="AX604" i="1" s="1"/>
  <c r="AV836" i="1"/>
  <c r="AX836" i="1" s="1"/>
  <c r="AV605" i="1"/>
  <c r="AX605" i="1" s="1"/>
  <c r="AV647" i="1"/>
  <c r="AX647" i="1" s="1"/>
  <c r="AV651" i="1"/>
  <c r="AX651" i="1" s="1"/>
  <c r="AV649" i="1"/>
  <c r="AX649" i="1" s="1"/>
  <c r="AV565" i="1"/>
  <c r="AX565" i="1" s="1"/>
  <c r="T617" i="1"/>
  <c r="Z617" i="1" s="1"/>
  <c r="T566" i="1"/>
  <c r="Z566" i="1" s="1"/>
  <c r="T653" i="1"/>
  <c r="Z653" i="1" s="1"/>
  <c r="T564" i="1"/>
  <c r="Z564" i="1" s="1"/>
  <c r="T553" i="1"/>
  <c r="Z553" i="1" s="1"/>
  <c r="T558" i="1"/>
  <c r="Z558" i="1" s="1"/>
  <c r="T554" i="1"/>
  <c r="Z554" i="1" s="1"/>
  <c r="T648" i="1"/>
  <c r="Z648" i="1" s="1"/>
  <c r="T616" i="1"/>
  <c r="Z616" i="1" s="1"/>
  <c r="T562" i="1"/>
  <c r="Z562" i="1" s="1"/>
  <c r="T909" i="1"/>
  <c r="Z909" i="1" s="1"/>
  <c r="T555" i="1"/>
  <c r="Z555" i="1" s="1"/>
  <c r="T560" i="1"/>
  <c r="Z560" i="1" s="1"/>
  <c r="T552" i="1"/>
  <c r="Z552" i="1" s="1"/>
  <c r="T666" i="1"/>
  <c r="Z666" i="1" s="1"/>
  <c r="T652" i="1"/>
  <c r="Z652" i="1" s="1"/>
  <c r="Y617" i="1"/>
  <c r="AG617" i="1" s="1"/>
  <c r="AI617" i="1" s="1"/>
  <c r="AY617" i="1" s="1"/>
  <c r="Y566" i="1"/>
  <c r="AG566" i="1" s="1"/>
  <c r="AI566" i="1" s="1"/>
  <c r="AY566" i="1" s="1"/>
  <c r="Y653" i="1"/>
  <c r="AG653" i="1" s="1"/>
  <c r="AI653" i="1" s="1"/>
  <c r="AY653" i="1" s="1"/>
  <c r="Y564" i="1"/>
  <c r="AG564" i="1" s="1"/>
  <c r="AI564" i="1" s="1"/>
  <c r="AY564" i="1" s="1"/>
  <c r="Y553" i="1"/>
  <c r="AG553" i="1" s="1"/>
  <c r="AI553" i="1" s="1"/>
  <c r="AY553" i="1" s="1"/>
  <c r="Y558" i="1"/>
  <c r="AG558" i="1" s="1"/>
  <c r="AI558" i="1" s="1"/>
  <c r="AY558" i="1" s="1"/>
  <c r="Y554" i="1"/>
  <c r="AG554" i="1" s="1"/>
  <c r="AI554" i="1" s="1"/>
  <c r="AY554" i="1" s="1"/>
  <c r="Y648" i="1"/>
  <c r="AG648" i="1" s="1"/>
  <c r="AI648" i="1" s="1"/>
  <c r="AY648" i="1" s="1"/>
  <c r="Y616" i="1"/>
  <c r="AG616" i="1" s="1"/>
  <c r="AI616" i="1" s="1"/>
  <c r="AY616" i="1" s="1"/>
  <c r="Y562" i="1"/>
  <c r="AG562" i="1" s="1"/>
  <c r="AI562" i="1" s="1"/>
  <c r="AY562" i="1" s="1"/>
  <c r="Y909" i="1"/>
  <c r="AG909" i="1" s="1"/>
  <c r="AI909" i="1" s="1"/>
  <c r="AY909" i="1" s="1"/>
  <c r="Y555" i="1"/>
  <c r="AG555" i="1" s="1"/>
  <c r="AI555" i="1" s="1"/>
  <c r="AY555" i="1" s="1"/>
  <c r="Y560" i="1"/>
  <c r="AG560" i="1" s="1"/>
  <c r="AI560" i="1" s="1"/>
  <c r="AY560" i="1" s="1"/>
  <c r="Y552" i="1"/>
  <c r="AG552" i="1" s="1"/>
  <c r="AI552" i="1" s="1"/>
  <c r="AY552" i="1" s="1"/>
  <c r="Y666" i="1"/>
  <c r="AG666" i="1" s="1"/>
  <c r="AI666" i="1" s="1"/>
  <c r="AY666" i="1" s="1"/>
  <c r="Y652" i="1"/>
  <c r="AG652" i="1" s="1"/>
  <c r="AI652" i="1" s="1"/>
  <c r="AY652" i="1" s="1"/>
  <c r="AM617" i="1"/>
  <c r="AM566" i="1"/>
  <c r="AM653" i="1"/>
  <c r="AM564" i="1"/>
  <c r="AM553" i="1"/>
  <c r="AM558" i="1"/>
  <c r="AM554" i="1"/>
  <c r="AM648" i="1"/>
  <c r="AM616" i="1"/>
  <c r="AM562" i="1"/>
  <c r="AM909" i="1"/>
  <c r="AM555" i="1"/>
  <c r="AM560" i="1"/>
  <c r="AM552" i="1"/>
  <c r="AM666" i="1"/>
  <c r="AM652" i="1"/>
  <c r="AN617" i="1"/>
  <c r="AN566" i="1"/>
  <c r="AN653" i="1"/>
  <c r="AN564" i="1"/>
  <c r="AN553" i="1"/>
  <c r="AN558" i="1"/>
  <c r="AN554" i="1"/>
  <c r="AN648" i="1"/>
  <c r="AN616" i="1"/>
  <c r="AN562" i="1"/>
  <c r="AN909" i="1"/>
  <c r="AN555" i="1"/>
  <c r="AN560" i="1"/>
  <c r="AN552" i="1"/>
  <c r="AN666" i="1"/>
  <c r="AN652" i="1"/>
  <c r="AR617" i="1"/>
  <c r="AR566" i="1"/>
  <c r="AR653" i="1"/>
  <c r="AR564" i="1"/>
  <c r="AR553" i="1"/>
  <c r="AR558" i="1"/>
  <c r="AR554" i="1"/>
  <c r="AR648" i="1"/>
  <c r="AR616" i="1"/>
  <c r="AR562" i="1"/>
  <c r="AR909" i="1"/>
  <c r="AR555" i="1"/>
  <c r="AR560" i="1"/>
  <c r="AR552" i="1"/>
  <c r="AR666" i="1"/>
  <c r="AR652" i="1"/>
  <c r="AS617" i="1"/>
  <c r="AS566" i="1"/>
  <c r="AS653" i="1"/>
  <c r="AS564" i="1"/>
  <c r="AS553" i="1"/>
  <c r="AS558" i="1"/>
  <c r="AS554" i="1"/>
  <c r="AS648" i="1"/>
  <c r="AS616" i="1"/>
  <c r="AS562" i="1"/>
  <c r="AS909" i="1"/>
  <c r="AS555" i="1"/>
  <c r="AS560" i="1"/>
  <c r="AS552" i="1"/>
  <c r="AS666" i="1"/>
  <c r="AS652" i="1"/>
  <c r="AU617" i="1"/>
  <c r="AU566" i="1"/>
  <c r="AU653" i="1"/>
  <c r="AU564" i="1"/>
  <c r="AU553" i="1"/>
  <c r="AU558" i="1"/>
  <c r="AU554" i="1"/>
  <c r="AU648" i="1"/>
  <c r="AU616" i="1"/>
  <c r="AU562" i="1"/>
  <c r="AU909" i="1"/>
  <c r="AU555" i="1"/>
  <c r="AU560" i="1"/>
  <c r="AU552" i="1"/>
  <c r="AU666" i="1"/>
  <c r="AU652" i="1"/>
  <c r="AV617" i="1"/>
  <c r="AX617" i="1" s="1"/>
  <c r="AV566" i="1"/>
  <c r="AX566" i="1" s="1"/>
  <c r="AV653" i="1"/>
  <c r="AX653" i="1" s="1"/>
  <c r="AV564" i="1"/>
  <c r="AX564" i="1" s="1"/>
  <c r="AV553" i="1"/>
  <c r="AX553" i="1" s="1"/>
  <c r="AV558" i="1"/>
  <c r="AX558" i="1" s="1"/>
  <c r="AV554" i="1"/>
  <c r="AX554" i="1" s="1"/>
  <c r="AV648" i="1"/>
  <c r="AX648" i="1" s="1"/>
  <c r="AV616" i="1"/>
  <c r="AX616" i="1" s="1"/>
  <c r="AV562" i="1"/>
  <c r="AX562" i="1" s="1"/>
  <c r="AV909" i="1"/>
  <c r="AX909" i="1" s="1"/>
  <c r="AV555" i="1"/>
  <c r="AX555" i="1" s="1"/>
  <c r="AV560" i="1"/>
  <c r="AX560" i="1" s="1"/>
  <c r="AV552" i="1"/>
  <c r="AX552" i="1" s="1"/>
  <c r="AV666" i="1"/>
  <c r="AX666" i="1" s="1"/>
  <c r="AV652" i="1"/>
  <c r="AX652" i="1" s="1"/>
  <c r="T582" i="1"/>
  <c r="Z582" i="1" s="1"/>
  <c r="Y582" i="1"/>
  <c r="AG582" i="1" s="1"/>
  <c r="AI582" i="1" s="1"/>
  <c r="AY582" i="1" s="1"/>
  <c r="AM582" i="1"/>
  <c r="AN582" i="1"/>
  <c r="AR582" i="1"/>
  <c r="AS582" i="1"/>
  <c r="AU582" i="1"/>
  <c r="AV582" i="1"/>
  <c r="AX582" i="1" s="1"/>
  <c r="T573" i="1"/>
  <c r="Z573" i="1" s="1"/>
  <c r="Y573" i="1"/>
  <c r="AG573" i="1" s="1"/>
  <c r="AI573" i="1" s="1"/>
  <c r="AY573" i="1" s="1"/>
  <c r="AM573" i="1"/>
  <c r="AN573" i="1"/>
  <c r="AR573" i="1"/>
  <c r="AS573" i="1"/>
  <c r="AU573" i="1"/>
  <c r="AV573" i="1"/>
  <c r="AX573" i="1" s="1"/>
  <c r="T586" i="1"/>
  <c r="Z586" i="1" s="1"/>
  <c r="Y586" i="1"/>
  <c r="AG586" i="1" s="1"/>
  <c r="AI586" i="1" s="1"/>
  <c r="AY586" i="1" s="1"/>
  <c r="AM586" i="1"/>
  <c r="AN586" i="1"/>
  <c r="AR586" i="1"/>
  <c r="AS586" i="1"/>
  <c r="AU586" i="1"/>
  <c r="AV586" i="1"/>
  <c r="AX586" i="1" s="1"/>
  <c r="T577" i="1"/>
  <c r="Z577" i="1" s="1"/>
  <c r="Y577" i="1"/>
  <c r="AG577" i="1" s="1"/>
  <c r="AI577" i="1" s="1"/>
  <c r="AY577" i="1" s="1"/>
  <c r="AM577" i="1"/>
  <c r="AN577" i="1"/>
  <c r="AR577" i="1"/>
  <c r="AS577" i="1"/>
  <c r="AU577" i="1"/>
  <c r="AV577" i="1"/>
  <c r="AX577" i="1" s="1"/>
  <c r="T578" i="1"/>
  <c r="Z578" i="1" s="1"/>
  <c r="Y578" i="1"/>
  <c r="AG578" i="1" s="1"/>
  <c r="AI578" i="1" s="1"/>
  <c r="AY578" i="1" s="1"/>
  <c r="AM578" i="1"/>
  <c r="AN578" i="1"/>
  <c r="AR578" i="1"/>
  <c r="AS578" i="1"/>
  <c r="AU578" i="1"/>
  <c r="AV578" i="1"/>
  <c r="AX578" i="1" s="1"/>
  <c r="T579" i="1"/>
  <c r="Z579" i="1" s="1"/>
  <c r="Y579" i="1"/>
  <c r="AG579" i="1" s="1"/>
  <c r="AI579" i="1" s="1"/>
  <c r="AY579" i="1" s="1"/>
  <c r="AM579" i="1"/>
  <c r="AN579" i="1"/>
  <c r="AR579" i="1"/>
  <c r="AS579" i="1"/>
  <c r="AU579" i="1"/>
  <c r="AV579" i="1"/>
  <c r="AX579" i="1" s="1"/>
  <c r="T584" i="1"/>
  <c r="Z584" i="1" s="1"/>
  <c r="Y584" i="1"/>
  <c r="AG584" i="1" s="1"/>
  <c r="AI584" i="1" s="1"/>
  <c r="AY584" i="1" s="1"/>
  <c r="AM584" i="1"/>
  <c r="AN584" i="1"/>
  <c r="AR584" i="1"/>
  <c r="AS584" i="1"/>
  <c r="AU584" i="1"/>
  <c r="AV584" i="1"/>
  <c r="AX584" i="1" s="1"/>
  <c r="T2415" i="1"/>
  <c r="Z2415" i="1" s="1"/>
  <c r="Y2415" i="1"/>
  <c r="AG2415" i="1" s="1"/>
  <c r="AI2415" i="1" s="1"/>
  <c r="AY2415" i="1" s="1"/>
  <c r="AM2415" i="1"/>
  <c r="AN2415" i="1"/>
  <c r="AR2415" i="1"/>
  <c r="AS2415" i="1"/>
  <c r="AU2415" i="1"/>
  <c r="AV2415" i="1"/>
  <c r="AX2415" i="1" s="1"/>
  <c r="T580" i="1"/>
  <c r="Z580" i="1" s="1"/>
  <c r="Y580" i="1"/>
  <c r="AG580" i="1" s="1"/>
  <c r="AI580" i="1" s="1"/>
  <c r="AY580" i="1" s="1"/>
  <c r="AM580" i="1"/>
  <c r="AN580" i="1"/>
  <c r="AR580" i="1"/>
  <c r="AS580" i="1"/>
  <c r="AU580" i="1"/>
  <c r="AV580" i="1"/>
  <c r="AX580" i="1" s="1"/>
  <c r="T574" i="1"/>
  <c r="Z574" i="1" s="1"/>
  <c r="Y574" i="1"/>
  <c r="AG574" i="1" s="1"/>
  <c r="AI574" i="1" s="1"/>
  <c r="AY574" i="1" s="1"/>
  <c r="AM574" i="1"/>
  <c r="AN574" i="1"/>
  <c r="AR574" i="1"/>
  <c r="AS574" i="1"/>
  <c r="AU574" i="1"/>
  <c r="AV574" i="1"/>
  <c r="AX574" i="1" s="1"/>
  <c r="T576" i="1"/>
  <c r="Z576" i="1" s="1"/>
  <c r="Y576" i="1"/>
  <c r="AG576" i="1" s="1"/>
  <c r="AI576" i="1" s="1"/>
  <c r="AY576" i="1" s="1"/>
  <c r="AM576" i="1"/>
  <c r="AN576" i="1"/>
  <c r="AR576" i="1"/>
  <c r="AS576" i="1"/>
  <c r="AU576" i="1"/>
  <c r="AV576" i="1"/>
  <c r="AX576" i="1" s="1"/>
  <c r="T837" i="1"/>
  <c r="Z837" i="1" s="1"/>
  <c r="Y837" i="1"/>
  <c r="AG837" i="1" s="1"/>
  <c r="AI837" i="1" s="1"/>
  <c r="AY837" i="1" s="1"/>
  <c r="AM837" i="1"/>
  <c r="AN837" i="1"/>
  <c r="AR837" i="1"/>
  <c r="AS837" i="1"/>
  <c r="AU837" i="1"/>
  <c r="AV837" i="1"/>
  <c r="AX837" i="1" s="1"/>
  <c r="O2532" i="1"/>
  <c r="T2322" i="1"/>
  <c r="Z2322" i="1" s="1"/>
  <c r="T903" i="1"/>
  <c r="Z903" i="1" s="1"/>
  <c r="T902" i="1"/>
  <c r="Z902" i="1" s="1"/>
  <c r="T904" i="1"/>
  <c r="Z904" i="1" s="1"/>
  <c r="T905" i="1"/>
  <c r="Z905" i="1" s="1"/>
  <c r="T2360" i="1"/>
  <c r="Z2360" i="1" s="1"/>
  <c r="T2361" i="1"/>
  <c r="Z2361" i="1" s="1"/>
  <c r="T1933" i="1"/>
  <c r="Z1933" i="1" s="1"/>
  <c r="T2046" i="1"/>
  <c r="Z2046" i="1" s="1"/>
  <c r="T1579" i="1"/>
  <c r="Z1579" i="1" s="1"/>
  <c r="T1278" i="1"/>
  <c r="Z1278" i="1" s="1"/>
  <c r="T1053" i="1"/>
  <c r="Z1053" i="1" s="1"/>
  <c r="T1097" i="1"/>
  <c r="Z1097" i="1" s="1"/>
  <c r="T1028" i="1"/>
  <c r="Z1028" i="1" s="1"/>
  <c r="T685" i="1"/>
  <c r="Z685" i="1" s="1"/>
  <c r="T12" i="1"/>
  <c r="Z12" i="1" s="1"/>
  <c r="Y2322" i="1"/>
  <c r="AG2322" i="1" s="1"/>
  <c r="AI2322" i="1" s="1"/>
  <c r="AY2322" i="1" s="1"/>
  <c r="Y903" i="1"/>
  <c r="AG903" i="1" s="1"/>
  <c r="AI903" i="1" s="1"/>
  <c r="AY903" i="1" s="1"/>
  <c r="Y902" i="1"/>
  <c r="AG902" i="1" s="1"/>
  <c r="AI902" i="1" s="1"/>
  <c r="AY902" i="1" s="1"/>
  <c r="Y904" i="1"/>
  <c r="AG904" i="1" s="1"/>
  <c r="AI904" i="1" s="1"/>
  <c r="AY904" i="1" s="1"/>
  <c r="Y905" i="1"/>
  <c r="AG905" i="1" s="1"/>
  <c r="AI905" i="1" s="1"/>
  <c r="AY905" i="1" s="1"/>
  <c r="Y2360" i="1"/>
  <c r="AG2360" i="1" s="1"/>
  <c r="AI2360" i="1" s="1"/>
  <c r="AY2360" i="1" s="1"/>
  <c r="Y2361" i="1"/>
  <c r="AG2361" i="1" s="1"/>
  <c r="AI2361" i="1" s="1"/>
  <c r="AY2361" i="1" s="1"/>
  <c r="Y1933" i="1"/>
  <c r="AG1933" i="1" s="1"/>
  <c r="AI1933" i="1" s="1"/>
  <c r="AY1933" i="1" s="1"/>
  <c r="Y2046" i="1"/>
  <c r="AG2046" i="1" s="1"/>
  <c r="AI2046" i="1" s="1"/>
  <c r="AY2046" i="1" s="1"/>
  <c r="Y1579" i="1"/>
  <c r="AG1579" i="1" s="1"/>
  <c r="AI1579" i="1" s="1"/>
  <c r="AY1579" i="1" s="1"/>
  <c r="Y1278" i="1"/>
  <c r="AG1278" i="1" s="1"/>
  <c r="AI1278" i="1" s="1"/>
  <c r="AY1278" i="1" s="1"/>
  <c r="Y1053" i="1"/>
  <c r="AG1053" i="1" s="1"/>
  <c r="AI1053" i="1" s="1"/>
  <c r="AY1053" i="1" s="1"/>
  <c r="Y1097" i="1"/>
  <c r="AG1097" i="1" s="1"/>
  <c r="AI1097" i="1" s="1"/>
  <c r="AY1097" i="1" s="1"/>
  <c r="Y1028" i="1"/>
  <c r="AG1028" i="1" s="1"/>
  <c r="AI1028" i="1" s="1"/>
  <c r="AY1028" i="1" s="1"/>
  <c r="Y685" i="1"/>
  <c r="AG685" i="1" s="1"/>
  <c r="AI685" i="1" s="1"/>
  <c r="AY685" i="1" s="1"/>
  <c r="Y12" i="1"/>
  <c r="AG12" i="1" s="1"/>
  <c r="AI12" i="1" s="1"/>
  <c r="AY12" i="1" s="1"/>
  <c r="AM2322" i="1"/>
  <c r="AM903" i="1"/>
  <c r="AM902" i="1"/>
  <c r="AM904" i="1"/>
  <c r="AM905" i="1"/>
  <c r="AM2360" i="1"/>
  <c r="AM2361" i="1"/>
  <c r="AM1933" i="1"/>
  <c r="AM2046" i="1"/>
  <c r="AM1579" i="1"/>
  <c r="AM1278" i="1"/>
  <c r="AM1053" i="1"/>
  <c r="AM1097" i="1"/>
  <c r="AM1028" i="1"/>
  <c r="AM685" i="1"/>
  <c r="AM12" i="1"/>
  <c r="AN2322" i="1"/>
  <c r="AN903" i="1"/>
  <c r="AN902" i="1"/>
  <c r="AN904" i="1"/>
  <c r="AN905" i="1"/>
  <c r="AN2360" i="1"/>
  <c r="AN2361" i="1"/>
  <c r="AN1933" i="1"/>
  <c r="AN2046" i="1"/>
  <c r="AN1579" i="1"/>
  <c r="AN1278" i="1"/>
  <c r="AN1053" i="1"/>
  <c r="AN1097" i="1"/>
  <c r="AN1028" i="1"/>
  <c r="AN685" i="1"/>
  <c r="AN12" i="1"/>
  <c r="AR2322" i="1"/>
  <c r="AR903" i="1"/>
  <c r="AR902" i="1"/>
  <c r="AR904" i="1"/>
  <c r="AR905" i="1"/>
  <c r="AR2360" i="1"/>
  <c r="AR2361" i="1"/>
  <c r="AR1933" i="1"/>
  <c r="AR2046" i="1"/>
  <c r="AR1579" i="1"/>
  <c r="AR1278" i="1"/>
  <c r="AR1053" i="1"/>
  <c r="AR1097" i="1"/>
  <c r="AR1028" i="1"/>
  <c r="AR685" i="1"/>
  <c r="AR12" i="1"/>
  <c r="AS2322" i="1"/>
  <c r="AS903" i="1"/>
  <c r="AS902" i="1"/>
  <c r="AS904" i="1"/>
  <c r="AS905" i="1"/>
  <c r="AS2360" i="1"/>
  <c r="AS2361" i="1"/>
  <c r="AS1933" i="1"/>
  <c r="AS2046" i="1"/>
  <c r="AS1579" i="1"/>
  <c r="AS1278" i="1"/>
  <c r="AS1053" i="1"/>
  <c r="AS1097" i="1"/>
  <c r="AS1028" i="1"/>
  <c r="AS685" i="1"/>
  <c r="AS12" i="1"/>
  <c r="AU2322" i="1"/>
  <c r="AU903" i="1"/>
  <c r="AU902" i="1"/>
  <c r="AU904" i="1"/>
  <c r="AU905" i="1"/>
  <c r="AU2360" i="1"/>
  <c r="AU2361" i="1"/>
  <c r="AU1933" i="1"/>
  <c r="AU2046" i="1"/>
  <c r="AU1579" i="1"/>
  <c r="AU1278" i="1"/>
  <c r="AU1053" i="1"/>
  <c r="AU1097" i="1"/>
  <c r="AU1028" i="1"/>
  <c r="AU685" i="1"/>
  <c r="AU12" i="1"/>
  <c r="AV2322" i="1"/>
  <c r="AX2322" i="1" s="1"/>
  <c r="AV903" i="1"/>
  <c r="AX903" i="1" s="1"/>
  <c r="AV902" i="1"/>
  <c r="AX902" i="1" s="1"/>
  <c r="AV904" i="1"/>
  <c r="AX904" i="1" s="1"/>
  <c r="AV905" i="1"/>
  <c r="AX905" i="1" s="1"/>
  <c r="AV2360" i="1"/>
  <c r="AX2360" i="1" s="1"/>
  <c r="AV2361" i="1"/>
  <c r="AX2361" i="1" s="1"/>
  <c r="AV1933" i="1"/>
  <c r="AV2046" i="1"/>
  <c r="AX2046" i="1" s="1"/>
  <c r="AV1579" i="1"/>
  <c r="AX1579" i="1" s="1"/>
  <c r="AV1278" i="1"/>
  <c r="AX1278" i="1" s="1"/>
  <c r="AV1053" i="1"/>
  <c r="AX1053" i="1" s="1"/>
  <c r="AV1097" i="1"/>
  <c r="AX1097" i="1" s="1"/>
  <c r="AV1028" i="1"/>
  <c r="AX1028" i="1" s="1"/>
  <c r="AV685" i="1"/>
  <c r="AX685" i="1" s="1"/>
  <c r="AV12" i="1"/>
  <c r="AX12" i="1" s="1"/>
  <c r="T849" i="1"/>
  <c r="T2174" i="1"/>
  <c r="Z2174" i="1" s="1"/>
  <c r="T1123" i="1"/>
  <c r="Z1123" i="1" s="1"/>
  <c r="T2002" i="1"/>
  <c r="Z2002" i="1" s="1"/>
  <c r="T2123" i="1"/>
  <c r="Z2123" i="1" s="1"/>
  <c r="T1923" i="1"/>
  <c r="Z1923" i="1" s="1"/>
  <c r="T2183" i="1"/>
  <c r="Z2183" i="1" s="1"/>
  <c r="T1784" i="1"/>
  <c r="Z1784" i="1" s="1"/>
  <c r="T2181" i="1"/>
  <c r="Z2181" i="1" s="1"/>
  <c r="T2182" i="1"/>
  <c r="Z2182" i="1" s="1"/>
  <c r="T1785" i="1"/>
  <c r="Z1785" i="1" s="1"/>
  <c r="T1777" i="1"/>
  <c r="Z1777" i="1" s="1"/>
  <c r="Y849" i="1"/>
  <c r="AG849" i="1" s="1"/>
  <c r="AI849" i="1" s="1"/>
  <c r="AY849" i="1" s="1"/>
  <c r="Y2174" i="1"/>
  <c r="AG2174" i="1" s="1"/>
  <c r="AI2174" i="1" s="1"/>
  <c r="AY2174" i="1" s="1"/>
  <c r="Y1123" i="1"/>
  <c r="AG1123" i="1" s="1"/>
  <c r="AI1123" i="1" s="1"/>
  <c r="AY1123" i="1" s="1"/>
  <c r="Y2002" i="1"/>
  <c r="AG2002" i="1" s="1"/>
  <c r="AI2002" i="1" s="1"/>
  <c r="AY2002" i="1" s="1"/>
  <c r="Y2123" i="1"/>
  <c r="AG2123" i="1" s="1"/>
  <c r="AI2123" i="1" s="1"/>
  <c r="AY2123" i="1" s="1"/>
  <c r="Y1923" i="1"/>
  <c r="AG1923" i="1" s="1"/>
  <c r="AI1923" i="1" s="1"/>
  <c r="AY1923" i="1" s="1"/>
  <c r="Y2183" i="1"/>
  <c r="AG2183" i="1" s="1"/>
  <c r="AI2183" i="1" s="1"/>
  <c r="AY2183" i="1" s="1"/>
  <c r="Y1784" i="1"/>
  <c r="AG1784" i="1" s="1"/>
  <c r="AI1784" i="1" s="1"/>
  <c r="AY1784" i="1" s="1"/>
  <c r="Y2181" i="1"/>
  <c r="AG2181" i="1" s="1"/>
  <c r="AI2181" i="1" s="1"/>
  <c r="AY2181" i="1" s="1"/>
  <c r="Y2182" i="1"/>
  <c r="AG2182" i="1" s="1"/>
  <c r="AI2182" i="1" s="1"/>
  <c r="AY2182" i="1" s="1"/>
  <c r="Y1785" i="1"/>
  <c r="AG1785" i="1" s="1"/>
  <c r="AI1785" i="1" s="1"/>
  <c r="AY1785" i="1" s="1"/>
  <c r="Y1777" i="1"/>
  <c r="AG1777" i="1" s="1"/>
  <c r="AI1777" i="1" s="1"/>
  <c r="AY1777" i="1" s="1"/>
  <c r="AM849" i="1"/>
  <c r="AM2174" i="1"/>
  <c r="AM1123" i="1"/>
  <c r="AM2002" i="1"/>
  <c r="AM2123" i="1"/>
  <c r="AM1923" i="1"/>
  <c r="AM2183" i="1"/>
  <c r="AM1784" i="1"/>
  <c r="AM2181" i="1"/>
  <c r="AM2182" i="1"/>
  <c r="AM1785" i="1"/>
  <c r="AM1777" i="1"/>
  <c r="AN849" i="1"/>
  <c r="AN2174" i="1"/>
  <c r="AN1123" i="1"/>
  <c r="AN2002" i="1"/>
  <c r="AN2123" i="1"/>
  <c r="AN1923" i="1"/>
  <c r="AN2183" i="1"/>
  <c r="AN1784" i="1"/>
  <c r="AN2181" i="1"/>
  <c r="AN2182" i="1"/>
  <c r="AN1785" i="1"/>
  <c r="AN1777" i="1"/>
  <c r="AR849" i="1"/>
  <c r="AR2174" i="1"/>
  <c r="AR1123" i="1"/>
  <c r="AR2002" i="1"/>
  <c r="AR2123" i="1"/>
  <c r="AR1923" i="1"/>
  <c r="AR2183" i="1"/>
  <c r="AR1784" i="1"/>
  <c r="AR2181" i="1"/>
  <c r="AR2182" i="1"/>
  <c r="AR1785" i="1"/>
  <c r="AR1777" i="1"/>
  <c r="AS849" i="1"/>
  <c r="AS2174" i="1"/>
  <c r="AS1123" i="1"/>
  <c r="AS2002" i="1"/>
  <c r="AS2123" i="1"/>
  <c r="AS1923" i="1"/>
  <c r="AS2183" i="1"/>
  <c r="AS1784" i="1"/>
  <c r="AS2181" i="1"/>
  <c r="AS2182" i="1"/>
  <c r="AS1785" i="1"/>
  <c r="AS1777" i="1"/>
  <c r="AU849" i="1"/>
  <c r="AU2174" i="1"/>
  <c r="AU1123" i="1"/>
  <c r="AU2002" i="1"/>
  <c r="AU2123" i="1"/>
  <c r="AU1923" i="1"/>
  <c r="AU2183" i="1"/>
  <c r="AU1784" i="1"/>
  <c r="AU2181" i="1"/>
  <c r="AU2182" i="1"/>
  <c r="AU1785" i="1"/>
  <c r="AU1777" i="1"/>
  <c r="AV849" i="1"/>
  <c r="AX849" i="1" s="1"/>
  <c r="AV2174" i="1"/>
  <c r="AX2174" i="1" s="1"/>
  <c r="AV1123" i="1"/>
  <c r="AX1123" i="1" s="1"/>
  <c r="AV2002" i="1"/>
  <c r="AX2002" i="1" s="1"/>
  <c r="AV2123" i="1"/>
  <c r="AX2123" i="1" s="1"/>
  <c r="AV1923" i="1"/>
  <c r="AX1923" i="1" s="1"/>
  <c r="AV2183" i="1"/>
  <c r="AX2183" i="1" s="1"/>
  <c r="AV1784" i="1"/>
  <c r="AX1784" i="1" s="1"/>
  <c r="AV2181" i="1"/>
  <c r="AX2181" i="1" s="1"/>
  <c r="AV2182" i="1"/>
  <c r="AX2182" i="1" s="1"/>
  <c r="AV1785" i="1"/>
  <c r="AX1785" i="1" s="1"/>
  <c r="AV1777" i="1"/>
  <c r="AX1777" i="1" s="1"/>
  <c r="T131" i="1"/>
  <c r="Z131" i="1" s="1"/>
  <c r="T152" i="1"/>
  <c r="Z152" i="1" s="1"/>
  <c r="T151" i="1"/>
  <c r="Z151" i="1" s="1"/>
  <c r="T41" i="1"/>
  <c r="Z41" i="1" s="1"/>
  <c r="T142" i="1"/>
  <c r="Z142" i="1" s="1"/>
  <c r="T141" i="1"/>
  <c r="Z141" i="1" s="1"/>
  <c r="T66" i="1"/>
  <c r="Z66" i="1" s="1"/>
  <c r="T133" i="1"/>
  <c r="Z133" i="1" s="1"/>
  <c r="T64" i="1"/>
  <c r="Z64" i="1" s="1"/>
  <c r="T25" i="1"/>
  <c r="Z25" i="1" s="1"/>
  <c r="T20" i="1"/>
  <c r="Z20" i="1" s="1"/>
  <c r="T19" i="1"/>
  <c r="Z19" i="1" s="1"/>
  <c r="T21" i="1"/>
  <c r="Z21" i="1" s="1"/>
  <c r="T135" i="1"/>
  <c r="Z135" i="1" s="1"/>
  <c r="T28" i="1"/>
  <c r="Z28" i="1" s="1"/>
  <c r="T127" i="1"/>
  <c r="Z127" i="1" s="1"/>
  <c r="T140" i="1"/>
  <c r="Z140" i="1" s="1"/>
  <c r="T143" i="1"/>
  <c r="Z143" i="1" s="1"/>
  <c r="T146" i="1"/>
  <c r="Z146" i="1" s="1"/>
  <c r="T70" i="1"/>
  <c r="Z70" i="1" s="1"/>
  <c r="T149" i="1"/>
  <c r="Z149" i="1" s="1"/>
  <c r="T89" i="1"/>
  <c r="Z89" i="1" s="1"/>
  <c r="T108" i="1"/>
  <c r="Z108" i="1" s="1"/>
  <c r="T72" i="1"/>
  <c r="Z72" i="1" s="1"/>
  <c r="T79" i="1"/>
  <c r="Z79" i="1" s="1"/>
  <c r="T39" i="1"/>
  <c r="Z39" i="1" s="1"/>
  <c r="T69" i="1"/>
  <c r="Z69" i="1" s="1"/>
  <c r="T16" i="1"/>
  <c r="Z16" i="1" s="1"/>
  <c r="T1536" i="1"/>
  <c r="Z1536" i="1" s="1"/>
  <c r="T2344" i="1"/>
  <c r="Z2344" i="1" s="1"/>
  <c r="T2359" i="1"/>
  <c r="Z2359" i="1" s="1"/>
  <c r="T1450" i="1"/>
  <c r="Z1450" i="1" s="1"/>
  <c r="T2224" i="1"/>
  <c r="Z2224" i="1" s="1"/>
  <c r="T2278" i="1"/>
  <c r="Z2278" i="1" s="1"/>
  <c r="T2309" i="1"/>
  <c r="Z2309" i="1" s="1"/>
  <c r="T1496" i="1"/>
  <c r="Z1496" i="1" s="1"/>
  <c r="T1294" i="1"/>
  <c r="T1330" i="1"/>
  <c r="Z1330" i="1" s="1"/>
  <c r="T1434" i="1"/>
  <c r="Z1434" i="1" s="1"/>
  <c r="T1196" i="1"/>
  <c r="Z1196" i="1" s="1"/>
  <c r="T1524" i="1"/>
  <c r="Z1524" i="1" s="1"/>
  <c r="T2047" i="1"/>
  <c r="Z2047" i="1" s="1"/>
  <c r="T1560" i="1"/>
  <c r="Z1560" i="1" s="1"/>
  <c r="T210" i="1"/>
  <c r="Z210" i="1" s="1"/>
  <c r="T1165" i="1"/>
  <c r="Z1165" i="1" s="1"/>
  <c r="T2310" i="1"/>
  <c r="Z2310" i="1" s="1"/>
  <c r="T1366" i="1"/>
  <c r="Z1366" i="1" s="1"/>
  <c r="T2283" i="1"/>
  <c r="Z2283" i="1" s="1"/>
  <c r="T1170" i="1"/>
  <c r="Z1170" i="1" s="1"/>
  <c r="T2070" i="1"/>
  <c r="Z2070" i="1" s="1"/>
  <c r="T2239" i="1"/>
  <c r="Z2239" i="1" s="1"/>
  <c r="T2058" i="1"/>
  <c r="Z2058" i="1" s="1"/>
  <c r="T2463" i="1"/>
  <c r="Z2463" i="1" s="1"/>
  <c r="T2059" i="1"/>
  <c r="T2460" i="1"/>
  <c r="Z2460" i="1" s="1"/>
  <c r="T2089" i="1"/>
  <c r="Z2089" i="1" s="1"/>
  <c r="T1599" i="1"/>
  <c r="Z1599" i="1" s="1"/>
  <c r="T202" i="1"/>
  <c r="Z202" i="1" s="1"/>
  <c r="T1666" i="1"/>
  <c r="Z1666" i="1" s="1"/>
  <c r="T1535" i="1"/>
  <c r="Z1535" i="1" s="1"/>
  <c r="T1514" i="1"/>
  <c r="Z1514" i="1" s="1"/>
  <c r="T2045" i="1"/>
  <c r="Z2045" i="1" s="1"/>
  <c r="T1493" i="1"/>
  <c r="Z1493" i="1" s="1"/>
  <c r="T2285" i="1"/>
  <c r="Z2285" i="1" s="1"/>
  <c r="T1567" i="1"/>
  <c r="Z1567" i="1" s="1"/>
  <c r="T687" i="1"/>
  <c r="Z687" i="1" s="1"/>
  <c r="T372" i="1"/>
  <c r="Z372" i="1" s="1"/>
  <c r="T1347" i="1"/>
  <c r="Z1347" i="1" s="1"/>
  <c r="T169" i="1"/>
  <c r="Z169" i="1" s="1"/>
  <c r="T1430" i="1"/>
  <c r="Z1430" i="1" s="1"/>
  <c r="T2348" i="1"/>
  <c r="Z2348" i="1" s="1"/>
  <c r="T1581" i="1"/>
  <c r="Z1581" i="1" s="1"/>
  <c r="T1487" i="1"/>
  <c r="Z1487" i="1" s="1"/>
  <c r="T1488" i="1"/>
  <c r="Z1488" i="1" s="1"/>
  <c r="T1583" i="1"/>
  <c r="Z1583" i="1" s="1"/>
  <c r="T675" i="1"/>
  <c r="Z675" i="1" s="1"/>
  <c r="T2263" i="1"/>
  <c r="Z2263" i="1" s="1"/>
  <c r="T2346" i="1"/>
  <c r="Z2346" i="1" s="1"/>
  <c r="T2474" i="1"/>
  <c r="Z2474" i="1" s="1"/>
  <c r="T678" i="1"/>
  <c r="Z678" i="1" s="1"/>
  <c r="T556" i="1"/>
  <c r="Z556" i="1" s="1"/>
  <c r="T2355" i="1"/>
  <c r="Z2355" i="1" s="1"/>
  <c r="T2044" i="1"/>
  <c r="Z2044" i="1" s="1"/>
  <c r="T2473" i="1"/>
  <c r="Z2473" i="1" s="1"/>
  <c r="T2264" i="1"/>
  <c r="T2048" i="1"/>
  <c r="Z2048" i="1" s="1"/>
  <c r="T1562" i="1"/>
  <c r="Z1562" i="1" s="1"/>
  <c r="T2367" i="1"/>
  <c r="Z2367" i="1" s="1"/>
  <c r="T2368" i="1"/>
  <c r="Z2368" i="1" s="1"/>
  <c r="T1264" i="1"/>
  <c r="Z1264" i="1" s="1"/>
  <c r="T1403" i="1"/>
  <c r="Z1403" i="1" s="1"/>
  <c r="T1521" i="1"/>
  <c r="Z1521" i="1" s="1"/>
  <c r="T2340" i="1"/>
  <c r="Z2340" i="1" s="1"/>
  <c r="T1299" i="1"/>
  <c r="Z1299" i="1" s="1"/>
  <c r="T1600" i="1"/>
  <c r="Z1600" i="1" s="1"/>
  <c r="T1302" i="1"/>
  <c r="T1525" i="1"/>
  <c r="Z1525" i="1" s="1"/>
  <c r="T2354" i="1"/>
  <c r="Z2354" i="1" s="1"/>
  <c r="T1365" i="1"/>
  <c r="Z1365" i="1" s="1"/>
  <c r="T1315" i="1"/>
  <c r="Z1315" i="1" s="1"/>
  <c r="T1510" i="1"/>
  <c r="Z1510" i="1" s="1"/>
  <c r="T2364" i="1"/>
  <c r="Z2364" i="1" s="1"/>
  <c r="T172" i="1"/>
  <c r="Z172" i="1" s="1"/>
  <c r="T2365" i="1"/>
  <c r="Z2365" i="1" s="1"/>
  <c r="T674" i="1"/>
  <c r="Z674" i="1" s="1"/>
  <c r="T1316" i="1"/>
  <c r="Z1316" i="1" s="1"/>
  <c r="T2257" i="1"/>
  <c r="Z2257" i="1" s="1"/>
  <c r="T1230" i="1"/>
  <c r="Z1230" i="1" s="1"/>
  <c r="T2472" i="1"/>
  <c r="Z2472" i="1" s="1"/>
  <c r="T1325" i="1"/>
  <c r="Z1325" i="1" s="1"/>
  <c r="T1241" i="1"/>
  <c r="Z1241" i="1" s="1"/>
  <c r="T6" i="1"/>
  <c r="Z6" i="1" s="1"/>
  <c r="T1177" i="1"/>
  <c r="Z1177" i="1" s="1"/>
  <c r="T1285" i="1"/>
  <c r="Z1285" i="1" s="1"/>
  <c r="T1221" i="1"/>
  <c r="Z1221" i="1" s="1"/>
  <c r="T1273" i="1"/>
  <c r="Z1273" i="1" s="1"/>
  <c r="T1974" i="1"/>
  <c r="Z1974" i="1" s="1"/>
  <c r="T1288" i="1"/>
  <c r="Z1288" i="1" s="1"/>
  <c r="T1179" i="1"/>
  <c r="Z1179" i="1" s="1"/>
  <c r="T1275" i="1"/>
  <c r="Z1275" i="1" s="1"/>
  <c r="T1332" i="1"/>
  <c r="Z1332" i="1" s="1"/>
  <c r="T1333" i="1"/>
  <c r="Z1333" i="1" s="1"/>
  <c r="T1289" i="1"/>
  <c r="Z1289" i="1" s="1"/>
  <c r="T1980" i="1"/>
  <c r="Z1980" i="1" s="1"/>
  <c r="T1279" i="1"/>
  <c r="Z1279" i="1" s="1"/>
  <c r="T1255" i="1"/>
  <c r="T1277" i="1"/>
  <c r="Z1277" i="1" s="1"/>
  <c r="T1981" i="1"/>
  <c r="Z1981" i="1" s="1"/>
  <c r="T393" i="1"/>
  <c r="T1270" i="1"/>
  <c r="Z1270" i="1" s="1"/>
  <c r="T2006" i="1"/>
  <c r="Z2006" i="1" s="1"/>
  <c r="T2013" i="1"/>
  <c r="Z2013" i="1" s="1"/>
  <c r="T14" i="1"/>
  <c r="Z14" i="1" s="1"/>
  <c r="T1104" i="1"/>
  <c r="Z1104" i="1" s="1"/>
  <c r="T1076" i="1"/>
  <c r="Z1076" i="1" s="1"/>
  <c r="T1957" i="1"/>
  <c r="Z1957" i="1" s="1"/>
  <c r="T1207" i="1"/>
  <c r="Z1207" i="1" s="1"/>
  <c r="T1913" i="1"/>
  <c r="Z1913" i="1" s="1"/>
  <c r="T1101" i="1"/>
  <c r="Z1101" i="1" s="1"/>
  <c r="T1103" i="1"/>
  <c r="Z1103" i="1" s="1"/>
  <c r="T1948" i="1"/>
  <c r="Z1948" i="1" s="1"/>
  <c r="T1091" i="1"/>
  <c r="Z1091" i="1" s="1"/>
  <c r="T1048" i="1"/>
  <c r="Z1048" i="1" s="1"/>
  <c r="T1056" i="1"/>
  <c r="Z1056" i="1" s="1"/>
  <c r="T1085" i="1"/>
  <c r="Z1085" i="1" s="1"/>
  <c r="T1084" i="1"/>
  <c r="Z1084" i="1" s="1"/>
  <c r="T1105" i="1"/>
  <c r="Z1105" i="1" s="1"/>
  <c r="T1039" i="1"/>
  <c r="Z1039" i="1" s="1"/>
  <c r="T1102" i="1"/>
  <c r="Z1102" i="1" s="1"/>
  <c r="T1916" i="1"/>
  <c r="Z1916" i="1" s="1"/>
  <c r="T1063" i="1"/>
  <c r="Z1063" i="1" s="1"/>
  <c r="T1050" i="1"/>
  <c r="Z1050" i="1" s="1"/>
  <c r="T1052" i="1"/>
  <c r="Z1052" i="1" s="1"/>
  <c r="T977" i="1"/>
  <c r="Z977" i="1" s="1"/>
  <c r="T1917" i="1"/>
  <c r="Z1917" i="1" s="1"/>
  <c r="T966" i="1"/>
  <c r="Z966" i="1" s="1"/>
  <c r="T964" i="1"/>
  <c r="Z964" i="1" s="1"/>
  <c r="T963" i="1"/>
  <c r="Z963" i="1" s="1"/>
  <c r="T965" i="1"/>
  <c r="Z965" i="1" s="1"/>
  <c r="T995" i="1"/>
  <c r="Z995" i="1" s="1"/>
  <c r="T954" i="1"/>
  <c r="Z954" i="1" s="1"/>
  <c r="T930" i="1"/>
  <c r="Z930" i="1" s="1"/>
  <c r="T1959" i="1"/>
  <c r="Z1959" i="1" s="1"/>
  <c r="T956" i="1"/>
  <c r="Z956" i="1" s="1"/>
  <c r="T1209" i="1"/>
  <c r="Z1209" i="1" s="1"/>
  <c r="T955" i="1"/>
  <c r="Z955" i="1" s="1"/>
  <c r="T2075" i="1"/>
  <c r="Z2075" i="1" s="1"/>
  <c r="T923" i="1"/>
  <c r="Z923" i="1" s="1"/>
  <c r="T998" i="1"/>
  <c r="Z998" i="1" s="1"/>
  <c r="T1214" i="1"/>
  <c r="Z1214" i="1" s="1"/>
  <c r="T1429" i="1"/>
  <c r="Z1429" i="1" s="1"/>
  <c r="T2081" i="1"/>
  <c r="Z2081" i="1" s="1"/>
  <c r="T2078" i="1"/>
  <c r="Z2078" i="1" s="1"/>
  <c r="T2076" i="1"/>
  <c r="Z2076" i="1" s="1"/>
  <c r="T985" i="1"/>
  <c r="Z985" i="1" s="1"/>
  <c r="T2163" i="1"/>
  <c r="Z2163" i="1" s="1"/>
  <c r="T2079" i="1"/>
  <c r="Z2079" i="1" s="1"/>
  <c r="T1652" i="1"/>
  <c r="Z1652" i="1" s="1"/>
  <c r="T2080" i="1"/>
  <c r="Z2080" i="1" s="1"/>
  <c r="T243" i="1"/>
  <c r="Z243" i="1" s="1"/>
  <c r="T983" i="1"/>
  <c r="Z983" i="1" s="1"/>
  <c r="T981" i="1"/>
  <c r="Z981" i="1" s="1"/>
  <c r="T1737" i="1"/>
  <c r="Z1737" i="1" s="1"/>
  <c r="T440" i="1"/>
  <c r="Z440" i="1" s="1"/>
  <c r="T1855" i="1"/>
  <c r="Z1855" i="1" s="1"/>
  <c r="T800" i="1"/>
  <c r="Z800" i="1" s="1"/>
  <c r="T2376" i="1"/>
  <c r="Z2376" i="1" s="1"/>
  <c r="T825" i="1"/>
  <c r="Z825" i="1" s="1"/>
  <c r="T762" i="1"/>
  <c r="Z762" i="1" s="1"/>
  <c r="T788" i="1"/>
  <c r="Z788" i="1" s="1"/>
  <c r="T882" i="1"/>
  <c r="Z882" i="1" s="1"/>
  <c r="T828" i="1"/>
  <c r="Z828" i="1" s="1"/>
  <c r="T870" i="1"/>
  <c r="Z870" i="1" s="1"/>
  <c r="T2149" i="1"/>
  <c r="Z2149" i="1" s="1"/>
  <c r="T559" i="1"/>
  <c r="Z559" i="1" s="1"/>
  <c r="T867" i="1"/>
  <c r="Z867" i="1" s="1"/>
  <c r="T769" i="1"/>
  <c r="Z769" i="1" s="1"/>
  <c r="T599" i="1"/>
  <c r="Z599" i="1" s="1"/>
  <c r="T845" i="1"/>
  <c r="Z845" i="1" s="1"/>
  <c r="T1897" i="1"/>
  <c r="Z1897" i="1" s="1"/>
  <c r="T726" i="1"/>
  <c r="Z726" i="1" s="1"/>
  <c r="T441" i="1"/>
  <c r="Z441" i="1" s="1"/>
  <c r="T1817" i="1"/>
  <c r="Z1817" i="1" s="1"/>
  <c r="T2519" i="1"/>
  <c r="Z2519" i="1" s="1"/>
  <c r="T585" i="1"/>
  <c r="Z585" i="1" s="1"/>
  <c r="T871" i="1"/>
  <c r="Z871" i="1" s="1"/>
  <c r="T434" i="1"/>
  <c r="Z434" i="1" s="1"/>
  <c r="T774" i="1"/>
  <c r="Z774" i="1" s="1"/>
  <c r="T1832" i="1"/>
  <c r="Z1832" i="1" s="1"/>
  <c r="T890" i="1"/>
  <c r="Z890" i="1" s="1"/>
  <c r="T570" i="1"/>
  <c r="Z570" i="1" s="1"/>
  <c r="T1856" i="1"/>
  <c r="Z1856" i="1" s="1"/>
  <c r="T1717" i="1"/>
  <c r="Z1717" i="1" s="1"/>
  <c r="T1842" i="1"/>
  <c r="Z1842" i="1" s="1"/>
  <c r="T189" i="1"/>
  <c r="Z189" i="1" s="1"/>
  <c r="T1736" i="1"/>
  <c r="Z1736" i="1" s="1"/>
  <c r="T810" i="1"/>
  <c r="Z810" i="1" s="1"/>
  <c r="T2117" i="1"/>
  <c r="Z2117" i="1" s="1"/>
  <c r="T2380" i="1"/>
  <c r="Z2380" i="1" s="1"/>
  <c r="T1792" i="1"/>
  <c r="Z1792" i="1" s="1"/>
  <c r="T643" i="1"/>
  <c r="Z643" i="1" s="1"/>
  <c r="Y131" i="1"/>
  <c r="AG131" i="1" s="1"/>
  <c r="AI131" i="1" s="1"/>
  <c r="AY131" i="1" s="1"/>
  <c r="Y152" i="1"/>
  <c r="AG152" i="1" s="1"/>
  <c r="AI152" i="1" s="1"/>
  <c r="AY152" i="1" s="1"/>
  <c r="Y151" i="1"/>
  <c r="AG151" i="1" s="1"/>
  <c r="AI151" i="1" s="1"/>
  <c r="AY151" i="1" s="1"/>
  <c r="Y41" i="1"/>
  <c r="AG41" i="1" s="1"/>
  <c r="AI41" i="1" s="1"/>
  <c r="AY41" i="1" s="1"/>
  <c r="Y142" i="1"/>
  <c r="AG142" i="1" s="1"/>
  <c r="AI142" i="1" s="1"/>
  <c r="AY142" i="1" s="1"/>
  <c r="Y141" i="1"/>
  <c r="AG141" i="1" s="1"/>
  <c r="AI141" i="1" s="1"/>
  <c r="AY141" i="1" s="1"/>
  <c r="Y66" i="1"/>
  <c r="AG66" i="1" s="1"/>
  <c r="AI66" i="1" s="1"/>
  <c r="AY66" i="1" s="1"/>
  <c r="Y133" i="1"/>
  <c r="AG133" i="1" s="1"/>
  <c r="AI133" i="1" s="1"/>
  <c r="AY133" i="1" s="1"/>
  <c r="Y64" i="1"/>
  <c r="AG64" i="1" s="1"/>
  <c r="AI64" i="1" s="1"/>
  <c r="AY64" i="1" s="1"/>
  <c r="Y25" i="1"/>
  <c r="AG25" i="1" s="1"/>
  <c r="AI25" i="1" s="1"/>
  <c r="AY25" i="1" s="1"/>
  <c r="Y20" i="1"/>
  <c r="AG20" i="1" s="1"/>
  <c r="AI20" i="1" s="1"/>
  <c r="AY20" i="1" s="1"/>
  <c r="Y19" i="1"/>
  <c r="AG19" i="1" s="1"/>
  <c r="AI19" i="1" s="1"/>
  <c r="AY19" i="1" s="1"/>
  <c r="Y21" i="1"/>
  <c r="AG21" i="1" s="1"/>
  <c r="AI21" i="1" s="1"/>
  <c r="AY21" i="1" s="1"/>
  <c r="Y135" i="1"/>
  <c r="AG135" i="1" s="1"/>
  <c r="AI135" i="1" s="1"/>
  <c r="AY135" i="1" s="1"/>
  <c r="Y28" i="1"/>
  <c r="AG28" i="1" s="1"/>
  <c r="AI28" i="1" s="1"/>
  <c r="AY28" i="1" s="1"/>
  <c r="Y127" i="1"/>
  <c r="AG127" i="1" s="1"/>
  <c r="AI127" i="1" s="1"/>
  <c r="AY127" i="1" s="1"/>
  <c r="Y140" i="1"/>
  <c r="AG140" i="1" s="1"/>
  <c r="AI140" i="1" s="1"/>
  <c r="AY140" i="1" s="1"/>
  <c r="Y143" i="1"/>
  <c r="AG143" i="1" s="1"/>
  <c r="AI143" i="1" s="1"/>
  <c r="AY143" i="1" s="1"/>
  <c r="Y146" i="1"/>
  <c r="AG146" i="1" s="1"/>
  <c r="AI146" i="1" s="1"/>
  <c r="AY146" i="1" s="1"/>
  <c r="Y70" i="1"/>
  <c r="AG70" i="1" s="1"/>
  <c r="AI70" i="1" s="1"/>
  <c r="AY70" i="1" s="1"/>
  <c r="Y149" i="1"/>
  <c r="AG149" i="1" s="1"/>
  <c r="AI149" i="1" s="1"/>
  <c r="AY149" i="1" s="1"/>
  <c r="Y89" i="1"/>
  <c r="AG89" i="1" s="1"/>
  <c r="AI89" i="1" s="1"/>
  <c r="AY89" i="1" s="1"/>
  <c r="Y108" i="1"/>
  <c r="AG108" i="1" s="1"/>
  <c r="AI108" i="1" s="1"/>
  <c r="AY108" i="1" s="1"/>
  <c r="Y72" i="1"/>
  <c r="AG72" i="1" s="1"/>
  <c r="AI72" i="1" s="1"/>
  <c r="AY72" i="1" s="1"/>
  <c r="Y79" i="1"/>
  <c r="AG79" i="1" s="1"/>
  <c r="AI79" i="1" s="1"/>
  <c r="AY79" i="1" s="1"/>
  <c r="Y39" i="1"/>
  <c r="AG39" i="1" s="1"/>
  <c r="AI39" i="1" s="1"/>
  <c r="AY39" i="1" s="1"/>
  <c r="Y69" i="1"/>
  <c r="AG69" i="1" s="1"/>
  <c r="AI69" i="1" s="1"/>
  <c r="AY69" i="1" s="1"/>
  <c r="Y16" i="1"/>
  <c r="AG16" i="1" s="1"/>
  <c r="AI16" i="1" s="1"/>
  <c r="AY16" i="1" s="1"/>
  <c r="Y1536" i="1"/>
  <c r="AG1536" i="1" s="1"/>
  <c r="AI1536" i="1" s="1"/>
  <c r="AY1536" i="1" s="1"/>
  <c r="Y2344" i="1"/>
  <c r="AG2344" i="1" s="1"/>
  <c r="AI2344" i="1" s="1"/>
  <c r="AY2344" i="1" s="1"/>
  <c r="Y2359" i="1"/>
  <c r="AG2359" i="1" s="1"/>
  <c r="AI2359" i="1" s="1"/>
  <c r="AY2359" i="1" s="1"/>
  <c r="Y1450" i="1"/>
  <c r="AG1450" i="1" s="1"/>
  <c r="AI1450" i="1" s="1"/>
  <c r="AY1450" i="1" s="1"/>
  <c r="Y2224" i="1"/>
  <c r="AG2224" i="1" s="1"/>
  <c r="AI2224" i="1" s="1"/>
  <c r="AY2224" i="1" s="1"/>
  <c r="Y2278" i="1"/>
  <c r="AG2278" i="1" s="1"/>
  <c r="AI2278" i="1" s="1"/>
  <c r="AY2278" i="1" s="1"/>
  <c r="Y2309" i="1"/>
  <c r="AG2309" i="1" s="1"/>
  <c r="AI2309" i="1" s="1"/>
  <c r="AY2309" i="1" s="1"/>
  <c r="Y1496" i="1"/>
  <c r="AG1496" i="1" s="1"/>
  <c r="AI1496" i="1" s="1"/>
  <c r="AY1496" i="1" s="1"/>
  <c r="Y1294" i="1"/>
  <c r="AG1294" i="1" s="1"/>
  <c r="AI1294" i="1" s="1"/>
  <c r="AY1294" i="1" s="1"/>
  <c r="Y1330" i="1"/>
  <c r="AG1330" i="1" s="1"/>
  <c r="AI1330" i="1" s="1"/>
  <c r="AY1330" i="1" s="1"/>
  <c r="Y1434" i="1"/>
  <c r="AG1434" i="1" s="1"/>
  <c r="AI1434" i="1" s="1"/>
  <c r="AY1434" i="1" s="1"/>
  <c r="Y1196" i="1"/>
  <c r="AG1196" i="1" s="1"/>
  <c r="AI1196" i="1" s="1"/>
  <c r="AY1196" i="1" s="1"/>
  <c r="Y1524" i="1"/>
  <c r="AG1524" i="1" s="1"/>
  <c r="AI1524" i="1" s="1"/>
  <c r="AY1524" i="1" s="1"/>
  <c r="Y2047" i="1"/>
  <c r="AG2047" i="1" s="1"/>
  <c r="AI2047" i="1" s="1"/>
  <c r="AY2047" i="1" s="1"/>
  <c r="Y1560" i="1"/>
  <c r="AG1560" i="1" s="1"/>
  <c r="AI1560" i="1" s="1"/>
  <c r="AY1560" i="1" s="1"/>
  <c r="Y210" i="1"/>
  <c r="AG210" i="1" s="1"/>
  <c r="AI210" i="1" s="1"/>
  <c r="AY210" i="1" s="1"/>
  <c r="Y1165" i="1"/>
  <c r="AG1165" i="1" s="1"/>
  <c r="AI1165" i="1" s="1"/>
  <c r="AY1165" i="1" s="1"/>
  <c r="Y2310" i="1"/>
  <c r="AG2310" i="1" s="1"/>
  <c r="AI2310" i="1" s="1"/>
  <c r="AY2310" i="1" s="1"/>
  <c r="Y1366" i="1"/>
  <c r="AG1366" i="1" s="1"/>
  <c r="AI1366" i="1" s="1"/>
  <c r="AY1366" i="1" s="1"/>
  <c r="Y2283" i="1"/>
  <c r="AG2283" i="1" s="1"/>
  <c r="AI2283" i="1" s="1"/>
  <c r="AY2283" i="1" s="1"/>
  <c r="Y1170" i="1"/>
  <c r="AG1170" i="1" s="1"/>
  <c r="AI1170" i="1" s="1"/>
  <c r="AY1170" i="1" s="1"/>
  <c r="Y2070" i="1"/>
  <c r="AG2070" i="1" s="1"/>
  <c r="AI2070" i="1" s="1"/>
  <c r="AY2070" i="1" s="1"/>
  <c r="Y2239" i="1"/>
  <c r="AG2239" i="1" s="1"/>
  <c r="AI2239" i="1" s="1"/>
  <c r="AY2239" i="1" s="1"/>
  <c r="Y2058" i="1"/>
  <c r="AG2058" i="1" s="1"/>
  <c r="AI2058" i="1" s="1"/>
  <c r="AY2058" i="1" s="1"/>
  <c r="Y2463" i="1"/>
  <c r="AG2463" i="1" s="1"/>
  <c r="AI2463" i="1" s="1"/>
  <c r="AY2463" i="1" s="1"/>
  <c r="Y2059" i="1"/>
  <c r="AG2059" i="1" s="1"/>
  <c r="AI2059" i="1" s="1"/>
  <c r="AY2059" i="1" s="1"/>
  <c r="Y2460" i="1"/>
  <c r="AG2460" i="1" s="1"/>
  <c r="AI2460" i="1" s="1"/>
  <c r="AY2460" i="1" s="1"/>
  <c r="Y2089" i="1"/>
  <c r="AG2089" i="1" s="1"/>
  <c r="AI2089" i="1" s="1"/>
  <c r="AY2089" i="1" s="1"/>
  <c r="Y1599" i="1"/>
  <c r="AG1599" i="1" s="1"/>
  <c r="AI1599" i="1" s="1"/>
  <c r="AY1599" i="1" s="1"/>
  <c r="Y202" i="1"/>
  <c r="AG202" i="1" s="1"/>
  <c r="AI202" i="1" s="1"/>
  <c r="AY202" i="1" s="1"/>
  <c r="Y1666" i="1"/>
  <c r="AG1666" i="1" s="1"/>
  <c r="AI1666" i="1" s="1"/>
  <c r="AY1666" i="1" s="1"/>
  <c r="Y1535" i="1"/>
  <c r="AG1535" i="1" s="1"/>
  <c r="AI1535" i="1" s="1"/>
  <c r="AY1535" i="1" s="1"/>
  <c r="Y1514" i="1"/>
  <c r="AG1514" i="1" s="1"/>
  <c r="AI1514" i="1" s="1"/>
  <c r="AY1514" i="1" s="1"/>
  <c r="Y2045" i="1"/>
  <c r="AG2045" i="1" s="1"/>
  <c r="AI2045" i="1" s="1"/>
  <c r="AY2045" i="1" s="1"/>
  <c r="Y1493" i="1"/>
  <c r="AG1493" i="1" s="1"/>
  <c r="AI1493" i="1" s="1"/>
  <c r="AY1493" i="1" s="1"/>
  <c r="Y2285" i="1"/>
  <c r="AG2285" i="1" s="1"/>
  <c r="AI2285" i="1" s="1"/>
  <c r="AY2285" i="1" s="1"/>
  <c r="Y1567" i="1"/>
  <c r="AG1567" i="1" s="1"/>
  <c r="AI1567" i="1" s="1"/>
  <c r="AY1567" i="1" s="1"/>
  <c r="Y687" i="1"/>
  <c r="AG687" i="1" s="1"/>
  <c r="AI687" i="1" s="1"/>
  <c r="AY687" i="1" s="1"/>
  <c r="Y372" i="1"/>
  <c r="AG372" i="1" s="1"/>
  <c r="AI372" i="1" s="1"/>
  <c r="AY372" i="1" s="1"/>
  <c r="Y1347" i="1"/>
  <c r="AG1347" i="1" s="1"/>
  <c r="AI1347" i="1" s="1"/>
  <c r="AY1347" i="1" s="1"/>
  <c r="Y169" i="1"/>
  <c r="AG169" i="1" s="1"/>
  <c r="AI169" i="1" s="1"/>
  <c r="AY169" i="1" s="1"/>
  <c r="Y1430" i="1"/>
  <c r="AG1430" i="1" s="1"/>
  <c r="AI1430" i="1" s="1"/>
  <c r="AY1430" i="1" s="1"/>
  <c r="Y2348" i="1"/>
  <c r="AG2348" i="1" s="1"/>
  <c r="AI2348" i="1" s="1"/>
  <c r="AY2348" i="1" s="1"/>
  <c r="Y1581" i="1"/>
  <c r="AG1581" i="1" s="1"/>
  <c r="AI1581" i="1" s="1"/>
  <c r="AY1581" i="1" s="1"/>
  <c r="Y1487" i="1"/>
  <c r="AG1487" i="1" s="1"/>
  <c r="AI1487" i="1" s="1"/>
  <c r="AY1487" i="1" s="1"/>
  <c r="Y1488" i="1"/>
  <c r="AG1488" i="1" s="1"/>
  <c r="AI1488" i="1" s="1"/>
  <c r="AY1488" i="1" s="1"/>
  <c r="Y1583" i="1"/>
  <c r="AG1583" i="1" s="1"/>
  <c r="AI1583" i="1" s="1"/>
  <c r="AY1583" i="1" s="1"/>
  <c r="Y675" i="1"/>
  <c r="AG675" i="1" s="1"/>
  <c r="AI675" i="1" s="1"/>
  <c r="AY675" i="1" s="1"/>
  <c r="Y2263" i="1"/>
  <c r="AG2263" i="1" s="1"/>
  <c r="AI2263" i="1" s="1"/>
  <c r="AY2263" i="1" s="1"/>
  <c r="Y2346" i="1"/>
  <c r="AG2346" i="1" s="1"/>
  <c r="AI2346" i="1" s="1"/>
  <c r="AY2346" i="1" s="1"/>
  <c r="Y2474" i="1"/>
  <c r="AG2474" i="1" s="1"/>
  <c r="AI2474" i="1" s="1"/>
  <c r="AY2474" i="1" s="1"/>
  <c r="Y678" i="1"/>
  <c r="AG678" i="1" s="1"/>
  <c r="AI678" i="1" s="1"/>
  <c r="AY678" i="1" s="1"/>
  <c r="Y556" i="1"/>
  <c r="AG556" i="1" s="1"/>
  <c r="AI556" i="1" s="1"/>
  <c r="AY556" i="1" s="1"/>
  <c r="Y2355" i="1"/>
  <c r="AG2355" i="1" s="1"/>
  <c r="AI2355" i="1" s="1"/>
  <c r="AY2355" i="1" s="1"/>
  <c r="Y2044" i="1"/>
  <c r="AG2044" i="1" s="1"/>
  <c r="AI2044" i="1" s="1"/>
  <c r="AY2044" i="1" s="1"/>
  <c r="Y2473" i="1"/>
  <c r="AG2473" i="1" s="1"/>
  <c r="AI2473" i="1" s="1"/>
  <c r="AY2473" i="1" s="1"/>
  <c r="Y2264" i="1"/>
  <c r="AG2264" i="1" s="1"/>
  <c r="AI2264" i="1" s="1"/>
  <c r="AY2264" i="1" s="1"/>
  <c r="Y2048" i="1"/>
  <c r="AG2048" i="1" s="1"/>
  <c r="AI2048" i="1" s="1"/>
  <c r="AY2048" i="1" s="1"/>
  <c r="Y1562" i="1"/>
  <c r="AG1562" i="1" s="1"/>
  <c r="AI1562" i="1" s="1"/>
  <c r="AY1562" i="1" s="1"/>
  <c r="Y2367" i="1"/>
  <c r="AG2367" i="1" s="1"/>
  <c r="AI2367" i="1" s="1"/>
  <c r="AY2367" i="1" s="1"/>
  <c r="Y2368" i="1"/>
  <c r="AG2368" i="1" s="1"/>
  <c r="AI2368" i="1" s="1"/>
  <c r="AY2368" i="1" s="1"/>
  <c r="Y1264" i="1"/>
  <c r="AG1264" i="1" s="1"/>
  <c r="AI1264" i="1" s="1"/>
  <c r="AY1264" i="1" s="1"/>
  <c r="Y1403" i="1"/>
  <c r="AG1403" i="1" s="1"/>
  <c r="AI1403" i="1" s="1"/>
  <c r="AY1403" i="1" s="1"/>
  <c r="Y1521" i="1"/>
  <c r="AG1521" i="1" s="1"/>
  <c r="AI1521" i="1" s="1"/>
  <c r="AY1521" i="1" s="1"/>
  <c r="Y2340" i="1"/>
  <c r="AG2340" i="1" s="1"/>
  <c r="AI2340" i="1" s="1"/>
  <c r="AY2340" i="1" s="1"/>
  <c r="Y1299" i="1"/>
  <c r="AG1299" i="1" s="1"/>
  <c r="AI1299" i="1" s="1"/>
  <c r="AY1299" i="1" s="1"/>
  <c r="Y1600" i="1"/>
  <c r="AG1600" i="1" s="1"/>
  <c r="AI1600" i="1" s="1"/>
  <c r="AY1600" i="1" s="1"/>
  <c r="Y1302" i="1"/>
  <c r="AG1302" i="1" s="1"/>
  <c r="AI1302" i="1" s="1"/>
  <c r="AY1302" i="1" s="1"/>
  <c r="Y1525" i="1"/>
  <c r="AG1525" i="1" s="1"/>
  <c r="AI1525" i="1" s="1"/>
  <c r="AY1525" i="1" s="1"/>
  <c r="Y2354" i="1"/>
  <c r="AG2354" i="1" s="1"/>
  <c r="AI2354" i="1" s="1"/>
  <c r="AY2354" i="1" s="1"/>
  <c r="Y1365" i="1"/>
  <c r="AG1365" i="1" s="1"/>
  <c r="AI1365" i="1" s="1"/>
  <c r="AY1365" i="1" s="1"/>
  <c r="Y1315" i="1"/>
  <c r="AG1315" i="1" s="1"/>
  <c r="AI1315" i="1" s="1"/>
  <c r="AY1315" i="1" s="1"/>
  <c r="Y1510" i="1"/>
  <c r="AG1510" i="1" s="1"/>
  <c r="AI1510" i="1" s="1"/>
  <c r="AY1510" i="1" s="1"/>
  <c r="Y2364" i="1"/>
  <c r="AG2364" i="1" s="1"/>
  <c r="AI2364" i="1" s="1"/>
  <c r="AY2364" i="1" s="1"/>
  <c r="Y172" i="1"/>
  <c r="AG172" i="1" s="1"/>
  <c r="AI172" i="1" s="1"/>
  <c r="AY172" i="1" s="1"/>
  <c r="Y2365" i="1"/>
  <c r="AG2365" i="1" s="1"/>
  <c r="AI2365" i="1" s="1"/>
  <c r="AY2365" i="1" s="1"/>
  <c r="Y674" i="1"/>
  <c r="AG674" i="1" s="1"/>
  <c r="AI674" i="1" s="1"/>
  <c r="AY674" i="1" s="1"/>
  <c r="Y1316" i="1"/>
  <c r="AG1316" i="1" s="1"/>
  <c r="AI1316" i="1" s="1"/>
  <c r="AY1316" i="1" s="1"/>
  <c r="Y2257" i="1"/>
  <c r="AG2257" i="1" s="1"/>
  <c r="AI2257" i="1" s="1"/>
  <c r="AY2257" i="1" s="1"/>
  <c r="Y1230" i="1"/>
  <c r="AG1230" i="1" s="1"/>
  <c r="AI1230" i="1" s="1"/>
  <c r="AY1230" i="1" s="1"/>
  <c r="Y2472" i="1"/>
  <c r="AG2472" i="1" s="1"/>
  <c r="AI2472" i="1" s="1"/>
  <c r="AY2472" i="1" s="1"/>
  <c r="Y1325" i="1"/>
  <c r="AG1325" i="1" s="1"/>
  <c r="AI1325" i="1" s="1"/>
  <c r="AY1325" i="1" s="1"/>
  <c r="Y1241" i="1"/>
  <c r="AG1241" i="1" s="1"/>
  <c r="AI1241" i="1" s="1"/>
  <c r="AY1241" i="1" s="1"/>
  <c r="Y6" i="1"/>
  <c r="AG6" i="1" s="1"/>
  <c r="AI6" i="1" s="1"/>
  <c r="AY6" i="1" s="1"/>
  <c r="Y1177" i="1"/>
  <c r="AG1177" i="1" s="1"/>
  <c r="AI1177" i="1" s="1"/>
  <c r="AY1177" i="1" s="1"/>
  <c r="Y1285" i="1"/>
  <c r="AG1285" i="1" s="1"/>
  <c r="AI1285" i="1" s="1"/>
  <c r="AY1285" i="1" s="1"/>
  <c r="Y1221" i="1"/>
  <c r="AG1221" i="1" s="1"/>
  <c r="AI1221" i="1" s="1"/>
  <c r="AY1221" i="1" s="1"/>
  <c r="Y1273" i="1"/>
  <c r="AG1273" i="1" s="1"/>
  <c r="AI1273" i="1" s="1"/>
  <c r="AY1273" i="1" s="1"/>
  <c r="Y1974" i="1"/>
  <c r="AG1974" i="1" s="1"/>
  <c r="AI1974" i="1" s="1"/>
  <c r="AY1974" i="1" s="1"/>
  <c r="Y1288" i="1"/>
  <c r="AG1288" i="1" s="1"/>
  <c r="AI1288" i="1" s="1"/>
  <c r="AY1288" i="1" s="1"/>
  <c r="Y1179" i="1"/>
  <c r="AG1179" i="1" s="1"/>
  <c r="AI1179" i="1" s="1"/>
  <c r="AY1179" i="1" s="1"/>
  <c r="Y1275" i="1"/>
  <c r="AG1275" i="1" s="1"/>
  <c r="AI1275" i="1" s="1"/>
  <c r="AY1275" i="1" s="1"/>
  <c r="Y1332" i="1"/>
  <c r="AG1332" i="1" s="1"/>
  <c r="AI1332" i="1" s="1"/>
  <c r="AY1332" i="1" s="1"/>
  <c r="Y1333" i="1"/>
  <c r="AG1333" i="1" s="1"/>
  <c r="AI1333" i="1" s="1"/>
  <c r="AY1333" i="1" s="1"/>
  <c r="Y1289" i="1"/>
  <c r="AG1289" i="1" s="1"/>
  <c r="AI1289" i="1" s="1"/>
  <c r="AY1289" i="1" s="1"/>
  <c r="Y1980" i="1"/>
  <c r="AG1980" i="1" s="1"/>
  <c r="AI1980" i="1" s="1"/>
  <c r="AY1980" i="1" s="1"/>
  <c r="Y1279" i="1"/>
  <c r="AG1279" i="1" s="1"/>
  <c r="AI1279" i="1" s="1"/>
  <c r="AY1279" i="1" s="1"/>
  <c r="Y1255" i="1"/>
  <c r="AG1255" i="1" s="1"/>
  <c r="AI1255" i="1" s="1"/>
  <c r="AY1255" i="1" s="1"/>
  <c r="Y1277" i="1"/>
  <c r="AG1277" i="1" s="1"/>
  <c r="AI1277" i="1" s="1"/>
  <c r="AY1277" i="1" s="1"/>
  <c r="Y1981" i="1"/>
  <c r="AG1981" i="1" s="1"/>
  <c r="AI1981" i="1" s="1"/>
  <c r="AY1981" i="1" s="1"/>
  <c r="Y393" i="1"/>
  <c r="AG393" i="1" s="1"/>
  <c r="AI393" i="1" s="1"/>
  <c r="AY393" i="1" s="1"/>
  <c r="Y1270" i="1"/>
  <c r="AG1270" i="1" s="1"/>
  <c r="AI1270" i="1" s="1"/>
  <c r="AY1270" i="1" s="1"/>
  <c r="Y2006" i="1"/>
  <c r="AG2006" i="1" s="1"/>
  <c r="AI2006" i="1" s="1"/>
  <c r="AY2006" i="1" s="1"/>
  <c r="Y2013" i="1"/>
  <c r="AG2013" i="1" s="1"/>
  <c r="AI2013" i="1" s="1"/>
  <c r="AY2013" i="1" s="1"/>
  <c r="Y14" i="1"/>
  <c r="AG14" i="1" s="1"/>
  <c r="AI14" i="1" s="1"/>
  <c r="AY14" i="1" s="1"/>
  <c r="Y1104" i="1"/>
  <c r="AG1104" i="1" s="1"/>
  <c r="AI1104" i="1" s="1"/>
  <c r="AY1104" i="1" s="1"/>
  <c r="Y1076" i="1"/>
  <c r="AG1076" i="1" s="1"/>
  <c r="AI1076" i="1" s="1"/>
  <c r="AY1076" i="1" s="1"/>
  <c r="Y1957" i="1"/>
  <c r="AG1957" i="1" s="1"/>
  <c r="AI1957" i="1" s="1"/>
  <c r="AY1957" i="1" s="1"/>
  <c r="Y1207" i="1"/>
  <c r="AG1207" i="1" s="1"/>
  <c r="AI1207" i="1" s="1"/>
  <c r="AY1207" i="1" s="1"/>
  <c r="Y1913" i="1"/>
  <c r="AG1913" i="1" s="1"/>
  <c r="AI1913" i="1" s="1"/>
  <c r="AY1913" i="1" s="1"/>
  <c r="Y1101" i="1"/>
  <c r="AG1101" i="1" s="1"/>
  <c r="AI1101" i="1" s="1"/>
  <c r="AY1101" i="1" s="1"/>
  <c r="Y1103" i="1"/>
  <c r="AG1103" i="1" s="1"/>
  <c r="AI1103" i="1" s="1"/>
  <c r="AY1103" i="1" s="1"/>
  <c r="Y1948" i="1"/>
  <c r="AG1948" i="1" s="1"/>
  <c r="AI1948" i="1" s="1"/>
  <c r="AY1948" i="1" s="1"/>
  <c r="Y1091" i="1"/>
  <c r="AG1091" i="1" s="1"/>
  <c r="AI1091" i="1" s="1"/>
  <c r="AY1091" i="1" s="1"/>
  <c r="Y1048" i="1"/>
  <c r="AG1048" i="1" s="1"/>
  <c r="AI1048" i="1" s="1"/>
  <c r="AY1048" i="1" s="1"/>
  <c r="Y1056" i="1"/>
  <c r="AG1056" i="1" s="1"/>
  <c r="AI1056" i="1" s="1"/>
  <c r="AY1056" i="1" s="1"/>
  <c r="Y1085" i="1"/>
  <c r="AG1085" i="1" s="1"/>
  <c r="AI1085" i="1" s="1"/>
  <c r="AY1085" i="1" s="1"/>
  <c r="Y1084" i="1"/>
  <c r="AG1084" i="1" s="1"/>
  <c r="AI1084" i="1" s="1"/>
  <c r="AY1084" i="1" s="1"/>
  <c r="Y1105" i="1"/>
  <c r="AG1105" i="1" s="1"/>
  <c r="AI1105" i="1" s="1"/>
  <c r="AY1105" i="1" s="1"/>
  <c r="Y1039" i="1"/>
  <c r="AG1039" i="1" s="1"/>
  <c r="AI1039" i="1" s="1"/>
  <c r="AY1039" i="1" s="1"/>
  <c r="Y1102" i="1"/>
  <c r="AG1102" i="1" s="1"/>
  <c r="AI1102" i="1" s="1"/>
  <c r="AY1102" i="1" s="1"/>
  <c r="Y1916" i="1"/>
  <c r="AG1916" i="1" s="1"/>
  <c r="AI1916" i="1" s="1"/>
  <c r="AY1916" i="1" s="1"/>
  <c r="Y1063" i="1"/>
  <c r="AG1063" i="1" s="1"/>
  <c r="AI1063" i="1" s="1"/>
  <c r="AY1063" i="1" s="1"/>
  <c r="Y1050" i="1"/>
  <c r="AG1050" i="1" s="1"/>
  <c r="AI1050" i="1" s="1"/>
  <c r="AY1050" i="1" s="1"/>
  <c r="Y1052" i="1"/>
  <c r="AG1052" i="1" s="1"/>
  <c r="AI1052" i="1" s="1"/>
  <c r="AY1052" i="1" s="1"/>
  <c r="Y977" i="1"/>
  <c r="AG977" i="1" s="1"/>
  <c r="AI977" i="1" s="1"/>
  <c r="AY977" i="1" s="1"/>
  <c r="Y1917" i="1"/>
  <c r="AG1917" i="1" s="1"/>
  <c r="AI1917" i="1" s="1"/>
  <c r="AY1917" i="1" s="1"/>
  <c r="Y966" i="1"/>
  <c r="AG966" i="1" s="1"/>
  <c r="AI966" i="1" s="1"/>
  <c r="AY966" i="1" s="1"/>
  <c r="Y964" i="1"/>
  <c r="AG964" i="1" s="1"/>
  <c r="AI964" i="1" s="1"/>
  <c r="AY964" i="1" s="1"/>
  <c r="Y963" i="1"/>
  <c r="AG963" i="1" s="1"/>
  <c r="AI963" i="1" s="1"/>
  <c r="AY963" i="1" s="1"/>
  <c r="Y965" i="1"/>
  <c r="AG965" i="1" s="1"/>
  <c r="AI965" i="1" s="1"/>
  <c r="AY965" i="1" s="1"/>
  <c r="Y995" i="1"/>
  <c r="AG995" i="1" s="1"/>
  <c r="AI995" i="1" s="1"/>
  <c r="AY995" i="1" s="1"/>
  <c r="Y954" i="1"/>
  <c r="AG954" i="1" s="1"/>
  <c r="AI954" i="1" s="1"/>
  <c r="AY954" i="1" s="1"/>
  <c r="Y930" i="1"/>
  <c r="AG930" i="1" s="1"/>
  <c r="AI930" i="1" s="1"/>
  <c r="AY930" i="1" s="1"/>
  <c r="Y1959" i="1"/>
  <c r="AG1959" i="1" s="1"/>
  <c r="AI1959" i="1" s="1"/>
  <c r="AY1959" i="1" s="1"/>
  <c r="Y956" i="1"/>
  <c r="AG956" i="1" s="1"/>
  <c r="AI956" i="1" s="1"/>
  <c r="AY956" i="1" s="1"/>
  <c r="Y1209" i="1"/>
  <c r="AG1209" i="1" s="1"/>
  <c r="AI1209" i="1" s="1"/>
  <c r="AY1209" i="1" s="1"/>
  <c r="Y955" i="1"/>
  <c r="AG955" i="1" s="1"/>
  <c r="AI955" i="1" s="1"/>
  <c r="AY955" i="1" s="1"/>
  <c r="Y2075" i="1"/>
  <c r="AG2075" i="1" s="1"/>
  <c r="AI2075" i="1" s="1"/>
  <c r="AY2075" i="1" s="1"/>
  <c r="Y923" i="1"/>
  <c r="AG923" i="1" s="1"/>
  <c r="AI923" i="1" s="1"/>
  <c r="AY923" i="1" s="1"/>
  <c r="Y998" i="1"/>
  <c r="AG998" i="1" s="1"/>
  <c r="AI998" i="1" s="1"/>
  <c r="AY998" i="1" s="1"/>
  <c r="Y1214" i="1"/>
  <c r="AG1214" i="1" s="1"/>
  <c r="AI1214" i="1" s="1"/>
  <c r="AY1214" i="1" s="1"/>
  <c r="Y1429" i="1"/>
  <c r="AG1429" i="1" s="1"/>
  <c r="AI1429" i="1" s="1"/>
  <c r="AY1429" i="1" s="1"/>
  <c r="Y2081" i="1"/>
  <c r="AG2081" i="1" s="1"/>
  <c r="AI2081" i="1" s="1"/>
  <c r="AY2081" i="1" s="1"/>
  <c r="Y2078" i="1"/>
  <c r="AG2078" i="1" s="1"/>
  <c r="AI2078" i="1" s="1"/>
  <c r="AY2078" i="1" s="1"/>
  <c r="Y2076" i="1"/>
  <c r="AG2076" i="1" s="1"/>
  <c r="AI2076" i="1" s="1"/>
  <c r="AY2076" i="1" s="1"/>
  <c r="Y985" i="1"/>
  <c r="AG985" i="1" s="1"/>
  <c r="AI985" i="1" s="1"/>
  <c r="AY985" i="1" s="1"/>
  <c r="Y2163" i="1"/>
  <c r="AG2163" i="1" s="1"/>
  <c r="AI2163" i="1" s="1"/>
  <c r="AY2163" i="1" s="1"/>
  <c r="Y2079" i="1"/>
  <c r="AG2079" i="1" s="1"/>
  <c r="AI2079" i="1" s="1"/>
  <c r="AY2079" i="1" s="1"/>
  <c r="Y1652" i="1"/>
  <c r="AG1652" i="1" s="1"/>
  <c r="AI1652" i="1" s="1"/>
  <c r="AY1652" i="1" s="1"/>
  <c r="Y2080" i="1"/>
  <c r="AG2080" i="1" s="1"/>
  <c r="AI2080" i="1" s="1"/>
  <c r="AY2080" i="1" s="1"/>
  <c r="Y243" i="1"/>
  <c r="AG243" i="1" s="1"/>
  <c r="AI243" i="1" s="1"/>
  <c r="AY243" i="1" s="1"/>
  <c r="Y983" i="1"/>
  <c r="AG983" i="1" s="1"/>
  <c r="AI983" i="1" s="1"/>
  <c r="AY983" i="1" s="1"/>
  <c r="Y981" i="1"/>
  <c r="AG981" i="1" s="1"/>
  <c r="AI981" i="1" s="1"/>
  <c r="AY981" i="1" s="1"/>
  <c r="Y1737" i="1"/>
  <c r="AG1737" i="1" s="1"/>
  <c r="AI1737" i="1" s="1"/>
  <c r="AY1737" i="1" s="1"/>
  <c r="Y440" i="1"/>
  <c r="AG440" i="1" s="1"/>
  <c r="AI440" i="1" s="1"/>
  <c r="AY440" i="1" s="1"/>
  <c r="Y1855" i="1"/>
  <c r="AG1855" i="1" s="1"/>
  <c r="AI1855" i="1" s="1"/>
  <c r="AY1855" i="1" s="1"/>
  <c r="Y800" i="1"/>
  <c r="AG800" i="1" s="1"/>
  <c r="AI800" i="1" s="1"/>
  <c r="AY800" i="1" s="1"/>
  <c r="Y2376" i="1"/>
  <c r="AG2376" i="1" s="1"/>
  <c r="AI2376" i="1" s="1"/>
  <c r="AY2376" i="1" s="1"/>
  <c r="Y825" i="1"/>
  <c r="AG825" i="1" s="1"/>
  <c r="AI825" i="1" s="1"/>
  <c r="AY825" i="1" s="1"/>
  <c r="Y762" i="1"/>
  <c r="AG762" i="1" s="1"/>
  <c r="AI762" i="1" s="1"/>
  <c r="AY762" i="1" s="1"/>
  <c r="Y788" i="1"/>
  <c r="AG788" i="1" s="1"/>
  <c r="AI788" i="1" s="1"/>
  <c r="AY788" i="1" s="1"/>
  <c r="Y882" i="1"/>
  <c r="AG882" i="1" s="1"/>
  <c r="AI882" i="1" s="1"/>
  <c r="AY882" i="1" s="1"/>
  <c r="Y828" i="1"/>
  <c r="AG828" i="1" s="1"/>
  <c r="AI828" i="1" s="1"/>
  <c r="AY828" i="1" s="1"/>
  <c r="Y870" i="1"/>
  <c r="AG870" i="1" s="1"/>
  <c r="AI870" i="1" s="1"/>
  <c r="AY870" i="1" s="1"/>
  <c r="Y2149" i="1"/>
  <c r="AG2149" i="1" s="1"/>
  <c r="AI2149" i="1" s="1"/>
  <c r="AY2149" i="1" s="1"/>
  <c r="Y559" i="1"/>
  <c r="AG559" i="1" s="1"/>
  <c r="AI559" i="1" s="1"/>
  <c r="AY559" i="1" s="1"/>
  <c r="Y867" i="1"/>
  <c r="AG867" i="1" s="1"/>
  <c r="AI867" i="1" s="1"/>
  <c r="AY867" i="1" s="1"/>
  <c r="Y769" i="1"/>
  <c r="AG769" i="1" s="1"/>
  <c r="AI769" i="1" s="1"/>
  <c r="AY769" i="1" s="1"/>
  <c r="Y599" i="1"/>
  <c r="AG599" i="1" s="1"/>
  <c r="AI599" i="1" s="1"/>
  <c r="AY599" i="1" s="1"/>
  <c r="Y845" i="1"/>
  <c r="AG845" i="1" s="1"/>
  <c r="AI845" i="1" s="1"/>
  <c r="AY845" i="1" s="1"/>
  <c r="Y1897" i="1"/>
  <c r="AG1897" i="1" s="1"/>
  <c r="AI1897" i="1" s="1"/>
  <c r="AY1897" i="1" s="1"/>
  <c r="Y726" i="1"/>
  <c r="AG726" i="1" s="1"/>
  <c r="AI726" i="1" s="1"/>
  <c r="AY726" i="1" s="1"/>
  <c r="Y441" i="1"/>
  <c r="AG441" i="1" s="1"/>
  <c r="AI441" i="1" s="1"/>
  <c r="AY441" i="1" s="1"/>
  <c r="Y1817" i="1"/>
  <c r="AG1817" i="1" s="1"/>
  <c r="AI1817" i="1" s="1"/>
  <c r="AY1817" i="1" s="1"/>
  <c r="Y2519" i="1"/>
  <c r="AG2519" i="1" s="1"/>
  <c r="AI2519" i="1" s="1"/>
  <c r="AY2519" i="1" s="1"/>
  <c r="Y585" i="1"/>
  <c r="AG585" i="1" s="1"/>
  <c r="AI585" i="1" s="1"/>
  <c r="AY585" i="1" s="1"/>
  <c r="Y871" i="1"/>
  <c r="AG871" i="1" s="1"/>
  <c r="AI871" i="1" s="1"/>
  <c r="AY871" i="1" s="1"/>
  <c r="Y434" i="1"/>
  <c r="AG434" i="1" s="1"/>
  <c r="AI434" i="1" s="1"/>
  <c r="AY434" i="1" s="1"/>
  <c r="Y774" i="1"/>
  <c r="AG774" i="1" s="1"/>
  <c r="AI774" i="1" s="1"/>
  <c r="AY774" i="1" s="1"/>
  <c r="Y1832" i="1"/>
  <c r="AG1832" i="1" s="1"/>
  <c r="AI1832" i="1" s="1"/>
  <c r="AY1832" i="1" s="1"/>
  <c r="Y890" i="1"/>
  <c r="AG890" i="1" s="1"/>
  <c r="AI890" i="1" s="1"/>
  <c r="AY890" i="1" s="1"/>
  <c r="Y570" i="1"/>
  <c r="AG570" i="1" s="1"/>
  <c r="AI570" i="1" s="1"/>
  <c r="AY570" i="1" s="1"/>
  <c r="Y1856" i="1"/>
  <c r="AG1856" i="1" s="1"/>
  <c r="AI1856" i="1" s="1"/>
  <c r="AY1856" i="1" s="1"/>
  <c r="Y1717" i="1"/>
  <c r="AG1717" i="1" s="1"/>
  <c r="AI1717" i="1" s="1"/>
  <c r="AY1717" i="1" s="1"/>
  <c r="Y1842" i="1"/>
  <c r="AG1842" i="1" s="1"/>
  <c r="AI1842" i="1" s="1"/>
  <c r="AY1842" i="1" s="1"/>
  <c r="Y189" i="1"/>
  <c r="AG189" i="1" s="1"/>
  <c r="AI189" i="1" s="1"/>
  <c r="AY189" i="1" s="1"/>
  <c r="Y1736" i="1"/>
  <c r="AG1736" i="1" s="1"/>
  <c r="AI1736" i="1" s="1"/>
  <c r="AY1736" i="1" s="1"/>
  <c r="Y810" i="1"/>
  <c r="AG810" i="1" s="1"/>
  <c r="AI810" i="1" s="1"/>
  <c r="AY810" i="1" s="1"/>
  <c r="Y2117" i="1"/>
  <c r="AG2117" i="1" s="1"/>
  <c r="AI2117" i="1" s="1"/>
  <c r="AY2117" i="1" s="1"/>
  <c r="Y2380" i="1"/>
  <c r="AG2380" i="1" s="1"/>
  <c r="AI2380" i="1" s="1"/>
  <c r="AY2380" i="1" s="1"/>
  <c r="Y1792" i="1"/>
  <c r="AG1792" i="1" s="1"/>
  <c r="AI1792" i="1" s="1"/>
  <c r="AY1792" i="1" s="1"/>
  <c r="Y643" i="1"/>
  <c r="AG643" i="1" s="1"/>
  <c r="AI643" i="1" s="1"/>
  <c r="AY643" i="1" s="1"/>
  <c r="AM131" i="1"/>
  <c r="AM152" i="1"/>
  <c r="AM151" i="1"/>
  <c r="AM41" i="1"/>
  <c r="AM142" i="1"/>
  <c r="AM141" i="1"/>
  <c r="AM66" i="1"/>
  <c r="AM133" i="1"/>
  <c r="AM64" i="1"/>
  <c r="AM25" i="1"/>
  <c r="AM20" i="1"/>
  <c r="AM19" i="1"/>
  <c r="AM21" i="1"/>
  <c r="AM135" i="1"/>
  <c r="AM28" i="1"/>
  <c r="AM127" i="1"/>
  <c r="AM140" i="1"/>
  <c r="AM143" i="1"/>
  <c r="AM146" i="1"/>
  <c r="AM70" i="1"/>
  <c r="AM149" i="1"/>
  <c r="AM89" i="1"/>
  <c r="AM108" i="1"/>
  <c r="AM72" i="1"/>
  <c r="AM79" i="1"/>
  <c r="AM39" i="1"/>
  <c r="AM69" i="1"/>
  <c r="AM16" i="1"/>
  <c r="AM1536" i="1"/>
  <c r="AM2344" i="1"/>
  <c r="AM2359" i="1"/>
  <c r="AM1450" i="1"/>
  <c r="AM2224" i="1"/>
  <c r="AM2278" i="1"/>
  <c r="AM2309" i="1"/>
  <c r="AM1496" i="1"/>
  <c r="AM1294" i="1"/>
  <c r="AM1330" i="1"/>
  <c r="AM1434" i="1"/>
  <c r="AM1196" i="1"/>
  <c r="AM1524" i="1"/>
  <c r="AM2047" i="1"/>
  <c r="AM1560" i="1"/>
  <c r="AM210" i="1"/>
  <c r="AM1165" i="1"/>
  <c r="AM2310" i="1"/>
  <c r="AM1366" i="1"/>
  <c r="AM2283" i="1"/>
  <c r="AM1170" i="1"/>
  <c r="AM2070" i="1"/>
  <c r="AM2239" i="1"/>
  <c r="AM2058" i="1"/>
  <c r="AM2463" i="1"/>
  <c r="AM2059" i="1"/>
  <c r="AM2460" i="1"/>
  <c r="AM2089" i="1"/>
  <c r="AM1599" i="1"/>
  <c r="AM202" i="1"/>
  <c r="AM1666" i="1"/>
  <c r="AM1535" i="1"/>
  <c r="AM1514" i="1"/>
  <c r="AM2045" i="1"/>
  <c r="AM1493" i="1"/>
  <c r="AM2285" i="1"/>
  <c r="AM1567" i="1"/>
  <c r="AM687" i="1"/>
  <c r="AM372" i="1"/>
  <c r="AM1347" i="1"/>
  <c r="AM169" i="1"/>
  <c r="AM1430" i="1"/>
  <c r="AM2348" i="1"/>
  <c r="AM1581" i="1"/>
  <c r="AM1487" i="1"/>
  <c r="AM1488" i="1"/>
  <c r="AM1583" i="1"/>
  <c r="AM675" i="1"/>
  <c r="AM2263" i="1"/>
  <c r="AM2346" i="1"/>
  <c r="AM2474" i="1"/>
  <c r="AM678" i="1"/>
  <c r="AM556" i="1"/>
  <c r="AM2355" i="1"/>
  <c r="AM2044" i="1"/>
  <c r="AM2473" i="1"/>
  <c r="AM2264" i="1"/>
  <c r="AM2048" i="1"/>
  <c r="AM1562" i="1"/>
  <c r="AM2367" i="1"/>
  <c r="AM2368" i="1"/>
  <c r="AM1264" i="1"/>
  <c r="AM1403" i="1"/>
  <c r="AM1521" i="1"/>
  <c r="AM2340" i="1"/>
  <c r="AM1299" i="1"/>
  <c r="AM1600" i="1"/>
  <c r="AM1302" i="1"/>
  <c r="AM1525" i="1"/>
  <c r="AM2354" i="1"/>
  <c r="AM1365" i="1"/>
  <c r="AM1315" i="1"/>
  <c r="AM1510" i="1"/>
  <c r="AM2364" i="1"/>
  <c r="AM172" i="1"/>
  <c r="AM2365" i="1"/>
  <c r="AM674" i="1"/>
  <c r="AM1316" i="1"/>
  <c r="AM2257" i="1"/>
  <c r="AM1230" i="1"/>
  <c r="AM2472" i="1"/>
  <c r="AM1325" i="1"/>
  <c r="AM1241" i="1"/>
  <c r="AM6" i="1"/>
  <c r="AM1177" i="1"/>
  <c r="AM1285" i="1"/>
  <c r="AM1221" i="1"/>
  <c r="AM1273" i="1"/>
  <c r="AM1974" i="1"/>
  <c r="AM1288" i="1"/>
  <c r="AM1179" i="1"/>
  <c r="AM1275" i="1"/>
  <c r="AM1332" i="1"/>
  <c r="AM1333" i="1"/>
  <c r="AM1289" i="1"/>
  <c r="AM1980" i="1"/>
  <c r="AM1279" i="1"/>
  <c r="AM1255" i="1"/>
  <c r="AM1277" i="1"/>
  <c r="AM1981" i="1"/>
  <c r="AM393" i="1"/>
  <c r="AM1270" i="1"/>
  <c r="AM2006" i="1"/>
  <c r="AM2013" i="1"/>
  <c r="AM14" i="1"/>
  <c r="AM1104" i="1"/>
  <c r="AM1076" i="1"/>
  <c r="AM1957" i="1"/>
  <c r="AM1207" i="1"/>
  <c r="AM1913" i="1"/>
  <c r="AM1101" i="1"/>
  <c r="AM1103" i="1"/>
  <c r="AM1948" i="1"/>
  <c r="AM1091" i="1"/>
  <c r="AM1048" i="1"/>
  <c r="AM1056" i="1"/>
  <c r="AM1085" i="1"/>
  <c r="AM1084" i="1"/>
  <c r="AM1105" i="1"/>
  <c r="AM1039" i="1"/>
  <c r="AM1102" i="1"/>
  <c r="AM1916" i="1"/>
  <c r="AM1063" i="1"/>
  <c r="AM1050" i="1"/>
  <c r="AM1052" i="1"/>
  <c r="AM977" i="1"/>
  <c r="AM1917" i="1"/>
  <c r="AM966" i="1"/>
  <c r="AM964" i="1"/>
  <c r="AM963" i="1"/>
  <c r="AM965" i="1"/>
  <c r="AM995" i="1"/>
  <c r="AM954" i="1"/>
  <c r="AM930" i="1"/>
  <c r="AM1959" i="1"/>
  <c r="AM956" i="1"/>
  <c r="AM1209" i="1"/>
  <c r="AM955" i="1"/>
  <c r="AM2075" i="1"/>
  <c r="AM923" i="1"/>
  <c r="AM998" i="1"/>
  <c r="AM1214" i="1"/>
  <c r="AM1429" i="1"/>
  <c r="AM2081" i="1"/>
  <c r="AM2078" i="1"/>
  <c r="AM2076" i="1"/>
  <c r="AM985" i="1"/>
  <c r="AM2163" i="1"/>
  <c r="AM2079" i="1"/>
  <c r="AM1652" i="1"/>
  <c r="AM2080" i="1"/>
  <c r="AM243" i="1"/>
  <c r="AM983" i="1"/>
  <c r="AM981" i="1"/>
  <c r="AM1737" i="1"/>
  <c r="AM440" i="1"/>
  <c r="AM1855" i="1"/>
  <c r="AM800" i="1"/>
  <c r="AM2376" i="1"/>
  <c r="AM825" i="1"/>
  <c r="AM762" i="1"/>
  <c r="AM788" i="1"/>
  <c r="AM882" i="1"/>
  <c r="AM828" i="1"/>
  <c r="AM870" i="1"/>
  <c r="AM2149" i="1"/>
  <c r="AM559" i="1"/>
  <c r="AM867" i="1"/>
  <c r="AM769" i="1"/>
  <c r="AM599" i="1"/>
  <c r="AM845" i="1"/>
  <c r="AM1897" i="1"/>
  <c r="AM726" i="1"/>
  <c r="AM441" i="1"/>
  <c r="AM1817" i="1"/>
  <c r="AM2519" i="1"/>
  <c r="AM585" i="1"/>
  <c r="AM871" i="1"/>
  <c r="AM434" i="1"/>
  <c r="AM774" i="1"/>
  <c r="AM1832" i="1"/>
  <c r="AM890" i="1"/>
  <c r="AM570" i="1"/>
  <c r="AM1856" i="1"/>
  <c r="AM1717" i="1"/>
  <c r="AM1842" i="1"/>
  <c r="AM189" i="1"/>
  <c r="AM1736" i="1"/>
  <c r="AM810" i="1"/>
  <c r="AM2117" i="1"/>
  <c r="AM2380" i="1"/>
  <c r="AM1792" i="1"/>
  <c r="AM643" i="1"/>
  <c r="AN131" i="1"/>
  <c r="AN152" i="1"/>
  <c r="AN151" i="1"/>
  <c r="AN41" i="1"/>
  <c r="AN142" i="1"/>
  <c r="AN141" i="1"/>
  <c r="AN66" i="1"/>
  <c r="AN133" i="1"/>
  <c r="AN64" i="1"/>
  <c r="AN25" i="1"/>
  <c r="AN20" i="1"/>
  <c r="AN19" i="1"/>
  <c r="AN21" i="1"/>
  <c r="AN135" i="1"/>
  <c r="AN28" i="1"/>
  <c r="AN127" i="1"/>
  <c r="AN140" i="1"/>
  <c r="AN143" i="1"/>
  <c r="AN146" i="1"/>
  <c r="AN70" i="1"/>
  <c r="AN149" i="1"/>
  <c r="AN89" i="1"/>
  <c r="AN108" i="1"/>
  <c r="AN72" i="1"/>
  <c r="AN79" i="1"/>
  <c r="AN39" i="1"/>
  <c r="AN69" i="1"/>
  <c r="AN16" i="1"/>
  <c r="AN1536" i="1"/>
  <c r="AN2344" i="1"/>
  <c r="AN2359" i="1"/>
  <c r="AN1450" i="1"/>
  <c r="AN2224" i="1"/>
  <c r="AN2278" i="1"/>
  <c r="AN2309" i="1"/>
  <c r="AN1496" i="1"/>
  <c r="AN1294" i="1"/>
  <c r="AN1330" i="1"/>
  <c r="AN1434" i="1"/>
  <c r="AN1196" i="1"/>
  <c r="AN1524" i="1"/>
  <c r="AN2047" i="1"/>
  <c r="AN1560" i="1"/>
  <c r="AN210" i="1"/>
  <c r="AN1165" i="1"/>
  <c r="AN2310" i="1"/>
  <c r="AN1366" i="1"/>
  <c r="AN2283" i="1"/>
  <c r="AN1170" i="1"/>
  <c r="AN2070" i="1"/>
  <c r="AN2239" i="1"/>
  <c r="AN2058" i="1"/>
  <c r="AN2463" i="1"/>
  <c r="AN2059" i="1"/>
  <c r="AN2460" i="1"/>
  <c r="AN2089" i="1"/>
  <c r="AN1599" i="1"/>
  <c r="AN202" i="1"/>
  <c r="AN1666" i="1"/>
  <c r="AN1535" i="1"/>
  <c r="AN1514" i="1"/>
  <c r="AN2045" i="1"/>
  <c r="AN1493" i="1"/>
  <c r="AN2285" i="1"/>
  <c r="AN1567" i="1"/>
  <c r="AN687" i="1"/>
  <c r="AN372" i="1"/>
  <c r="AN1347" i="1"/>
  <c r="AN169" i="1"/>
  <c r="AN1430" i="1"/>
  <c r="AN2348" i="1"/>
  <c r="AN1581" i="1"/>
  <c r="AN1487" i="1"/>
  <c r="AN1488" i="1"/>
  <c r="AN1583" i="1"/>
  <c r="AN675" i="1"/>
  <c r="AN2263" i="1"/>
  <c r="AN2346" i="1"/>
  <c r="AN2474" i="1"/>
  <c r="AN678" i="1"/>
  <c r="AN556" i="1"/>
  <c r="AN2355" i="1"/>
  <c r="AN2044" i="1"/>
  <c r="AN2473" i="1"/>
  <c r="AN2264" i="1"/>
  <c r="AN2048" i="1"/>
  <c r="AN1562" i="1"/>
  <c r="AN2367" i="1"/>
  <c r="AN2368" i="1"/>
  <c r="AN1264" i="1"/>
  <c r="AN1403" i="1"/>
  <c r="AN1521" i="1"/>
  <c r="AN2340" i="1"/>
  <c r="AN1299" i="1"/>
  <c r="AN1600" i="1"/>
  <c r="AN1302" i="1"/>
  <c r="AN1525" i="1"/>
  <c r="AN2354" i="1"/>
  <c r="AN1365" i="1"/>
  <c r="AN1315" i="1"/>
  <c r="AN1510" i="1"/>
  <c r="AN2364" i="1"/>
  <c r="AN172" i="1"/>
  <c r="AN2365" i="1"/>
  <c r="AN674" i="1"/>
  <c r="AN1316" i="1"/>
  <c r="AN2257" i="1"/>
  <c r="AN1230" i="1"/>
  <c r="AN2472" i="1"/>
  <c r="AN1325" i="1"/>
  <c r="AN1241" i="1"/>
  <c r="AN6" i="1"/>
  <c r="AN1177" i="1"/>
  <c r="AN1285" i="1"/>
  <c r="AN1221" i="1"/>
  <c r="AN1273" i="1"/>
  <c r="AN1974" i="1"/>
  <c r="AN1288" i="1"/>
  <c r="AN1179" i="1"/>
  <c r="AN1275" i="1"/>
  <c r="AN1332" i="1"/>
  <c r="AN1333" i="1"/>
  <c r="AN1289" i="1"/>
  <c r="AN1980" i="1"/>
  <c r="AN1279" i="1"/>
  <c r="AN1255" i="1"/>
  <c r="AN1277" i="1"/>
  <c r="AN1981" i="1"/>
  <c r="AN393" i="1"/>
  <c r="AN1270" i="1"/>
  <c r="AN2006" i="1"/>
  <c r="AN2013" i="1"/>
  <c r="AN14" i="1"/>
  <c r="AN1104" i="1"/>
  <c r="AN1076" i="1"/>
  <c r="AN1957" i="1"/>
  <c r="AN1207" i="1"/>
  <c r="AN1913" i="1"/>
  <c r="AN1101" i="1"/>
  <c r="AN1103" i="1"/>
  <c r="AN1948" i="1"/>
  <c r="AN1091" i="1"/>
  <c r="AN1048" i="1"/>
  <c r="AN1056" i="1"/>
  <c r="AN1085" i="1"/>
  <c r="AN1084" i="1"/>
  <c r="AN1105" i="1"/>
  <c r="AN1039" i="1"/>
  <c r="AN1102" i="1"/>
  <c r="AN1916" i="1"/>
  <c r="AN1063" i="1"/>
  <c r="AN1050" i="1"/>
  <c r="AN1052" i="1"/>
  <c r="AN977" i="1"/>
  <c r="AN1917" i="1"/>
  <c r="AN966" i="1"/>
  <c r="AN964" i="1"/>
  <c r="AN963" i="1"/>
  <c r="AN965" i="1"/>
  <c r="AN995" i="1"/>
  <c r="AN954" i="1"/>
  <c r="AN930" i="1"/>
  <c r="AN1959" i="1"/>
  <c r="AN956" i="1"/>
  <c r="AN1209" i="1"/>
  <c r="AN955" i="1"/>
  <c r="AN2075" i="1"/>
  <c r="AN923" i="1"/>
  <c r="AN998" i="1"/>
  <c r="AN1214" i="1"/>
  <c r="AN1429" i="1"/>
  <c r="AN2081" i="1"/>
  <c r="AN2078" i="1"/>
  <c r="AN2076" i="1"/>
  <c r="AN985" i="1"/>
  <c r="AN2163" i="1"/>
  <c r="AN2079" i="1"/>
  <c r="AN1652" i="1"/>
  <c r="AN2080" i="1"/>
  <c r="AN243" i="1"/>
  <c r="AN983" i="1"/>
  <c r="AN981" i="1"/>
  <c r="AN1737" i="1"/>
  <c r="AN440" i="1"/>
  <c r="AN1855" i="1"/>
  <c r="AN800" i="1"/>
  <c r="AN2376" i="1"/>
  <c r="AN825" i="1"/>
  <c r="AN762" i="1"/>
  <c r="AN788" i="1"/>
  <c r="AN882" i="1"/>
  <c r="AN828" i="1"/>
  <c r="AN870" i="1"/>
  <c r="AN2149" i="1"/>
  <c r="AN559" i="1"/>
  <c r="AN867" i="1"/>
  <c r="AN769" i="1"/>
  <c r="AN599" i="1"/>
  <c r="AN845" i="1"/>
  <c r="AN1897" i="1"/>
  <c r="AN726" i="1"/>
  <c r="AN441" i="1"/>
  <c r="AN1817" i="1"/>
  <c r="AN2519" i="1"/>
  <c r="AN585" i="1"/>
  <c r="AN871" i="1"/>
  <c r="AN434" i="1"/>
  <c r="AN774" i="1"/>
  <c r="AN1832" i="1"/>
  <c r="AN890" i="1"/>
  <c r="AN570" i="1"/>
  <c r="AN1856" i="1"/>
  <c r="AN1717" i="1"/>
  <c r="AN1842" i="1"/>
  <c r="AN189" i="1"/>
  <c r="AN1736" i="1"/>
  <c r="AN810" i="1"/>
  <c r="AN2117" i="1"/>
  <c r="AN2380" i="1"/>
  <c r="AN1792" i="1"/>
  <c r="AN643" i="1"/>
  <c r="AR131" i="1"/>
  <c r="AR152" i="1"/>
  <c r="AR151" i="1"/>
  <c r="AR41" i="1"/>
  <c r="AR142" i="1"/>
  <c r="AR141" i="1"/>
  <c r="AR66" i="1"/>
  <c r="AR133" i="1"/>
  <c r="AR64" i="1"/>
  <c r="AR25" i="1"/>
  <c r="AR20" i="1"/>
  <c r="AR19" i="1"/>
  <c r="AR21" i="1"/>
  <c r="AR135" i="1"/>
  <c r="AR28" i="1"/>
  <c r="AR127" i="1"/>
  <c r="AR140" i="1"/>
  <c r="AR143" i="1"/>
  <c r="AR146" i="1"/>
  <c r="AR70" i="1"/>
  <c r="AR149" i="1"/>
  <c r="AR89" i="1"/>
  <c r="AR108" i="1"/>
  <c r="AR72" i="1"/>
  <c r="AR79" i="1"/>
  <c r="AR39" i="1"/>
  <c r="AR69" i="1"/>
  <c r="AR16" i="1"/>
  <c r="AR1536" i="1"/>
  <c r="AR2344" i="1"/>
  <c r="AR2359" i="1"/>
  <c r="AR1450" i="1"/>
  <c r="AR2224" i="1"/>
  <c r="AR2278" i="1"/>
  <c r="AR2309" i="1"/>
  <c r="AR1496" i="1"/>
  <c r="AR1294" i="1"/>
  <c r="AR1330" i="1"/>
  <c r="AR1434" i="1"/>
  <c r="AR1196" i="1"/>
  <c r="AR1524" i="1"/>
  <c r="AR2047" i="1"/>
  <c r="AR1560" i="1"/>
  <c r="AR210" i="1"/>
  <c r="AR1165" i="1"/>
  <c r="AR2310" i="1"/>
  <c r="AR1366" i="1"/>
  <c r="AR2283" i="1"/>
  <c r="AR1170" i="1"/>
  <c r="AR2070" i="1"/>
  <c r="AR2239" i="1"/>
  <c r="AR2058" i="1"/>
  <c r="AR2463" i="1"/>
  <c r="AR2059" i="1"/>
  <c r="AR2460" i="1"/>
  <c r="AR2089" i="1"/>
  <c r="AR1599" i="1"/>
  <c r="AR202" i="1"/>
  <c r="AR1666" i="1"/>
  <c r="AR1535" i="1"/>
  <c r="AR1514" i="1"/>
  <c r="AR2045" i="1"/>
  <c r="AR1493" i="1"/>
  <c r="AR2285" i="1"/>
  <c r="AR1567" i="1"/>
  <c r="AR687" i="1"/>
  <c r="AR372" i="1"/>
  <c r="AR1347" i="1"/>
  <c r="AR169" i="1"/>
  <c r="AR1430" i="1"/>
  <c r="AR2348" i="1"/>
  <c r="AR1581" i="1"/>
  <c r="AR1487" i="1"/>
  <c r="AR1488" i="1"/>
  <c r="AR1583" i="1"/>
  <c r="AR675" i="1"/>
  <c r="AR2263" i="1"/>
  <c r="AR2346" i="1"/>
  <c r="AR2474" i="1"/>
  <c r="AR678" i="1"/>
  <c r="AR556" i="1"/>
  <c r="AR2355" i="1"/>
  <c r="AR2044" i="1"/>
  <c r="AR2473" i="1"/>
  <c r="AR2264" i="1"/>
  <c r="AR2048" i="1"/>
  <c r="AR1562" i="1"/>
  <c r="AR2367" i="1"/>
  <c r="AR2368" i="1"/>
  <c r="AR1264" i="1"/>
  <c r="AR1403" i="1"/>
  <c r="AR1521" i="1"/>
  <c r="AR2340" i="1"/>
  <c r="AR1299" i="1"/>
  <c r="AR1600" i="1"/>
  <c r="AR1302" i="1"/>
  <c r="AR1525" i="1"/>
  <c r="AR2354" i="1"/>
  <c r="AR1365" i="1"/>
  <c r="AR1315" i="1"/>
  <c r="AR1510" i="1"/>
  <c r="AR2364" i="1"/>
  <c r="AR172" i="1"/>
  <c r="AR2365" i="1"/>
  <c r="AR674" i="1"/>
  <c r="AR1316" i="1"/>
  <c r="AR2257" i="1"/>
  <c r="AR1230" i="1"/>
  <c r="AR2472" i="1"/>
  <c r="AR1325" i="1"/>
  <c r="AR1241" i="1"/>
  <c r="AR6" i="1"/>
  <c r="AR1177" i="1"/>
  <c r="AR1285" i="1"/>
  <c r="AR1221" i="1"/>
  <c r="AR1273" i="1"/>
  <c r="AR1974" i="1"/>
  <c r="AR1288" i="1"/>
  <c r="AR1179" i="1"/>
  <c r="AR1275" i="1"/>
  <c r="AR1332" i="1"/>
  <c r="AR1333" i="1"/>
  <c r="AR1289" i="1"/>
  <c r="AR1980" i="1"/>
  <c r="AR1279" i="1"/>
  <c r="AR1255" i="1"/>
  <c r="AR1277" i="1"/>
  <c r="AR1981" i="1"/>
  <c r="AR393" i="1"/>
  <c r="AR1270" i="1"/>
  <c r="AR2006" i="1"/>
  <c r="AR2013" i="1"/>
  <c r="AR14" i="1"/>
  <c r="AR1104" i="1"/>
  <c r="AR1076" i="1"/>
  <c r="AR1957" i="1"/>
  <c r="AR1207" i="1"/>
  <c r="AR1913" i="1"/>
  <c r="AR1101" i="1"/>
  <c r="AR1103" i="1"/>
  <c r="AR1948" i="1"/>
  <c r="AR1091" i="1"/>
  <c r="AR1048" i="1"/>
  <c r="AR1056" i="1"/>
  <c r="AR1085" i="1"/>
  <c r="AR1084" i="1"/>
  <c r="AR1105" i="1"/>
  <c r="AR1039" i="1"/>
  <c r="AR1102" i="1"/>
  <c r="AR1916" i="1"/>
  <c r="AR1063" i="1"/>
  <c r="AR1050" i="1"/>
  <c r="AR1052" i="1"/>
  <c r="AR977" i="1"/>
  <c r="AR1917" i="1"/>
  <c r="AR966" i="1"/>
  <c r="AR964" i="1"/>
  <c r="AR963" i="1"/>
  <c r="AR965" i="1"/>
  <c r="AR995" i="1"/>
  <c r="AR954" i="1"/>
  <c r="AR930" i="1"/>
  <c r="AR1959" i="1"/>
  <c r="AR956" i="1"/>
  <c r="AR1209" i="1"/>
  <c r="AR955" i="1"/>
  <c r="AR2075" i="1"/>
  <c r="AR923" i="1"/>
  <c r="AR998" i="1"/>
  <c r="AR1214" i="1"/>
  <c r="AR1429" i="1"/>
  <c r="AR2081" i="1"/>
  <c r="AR2078" i="1"/>
  <c r="AR2076" i="1"/>
  <c r="AR985" i="1"/>
  <c r="AR2163" i="1"/>
  <c r="AR2079" i="1"/>
  <c r="AR1652" i="1"/>
  <c r="AR2080" i="1"/>
  <c r="AR243" i="1"/>
  <c r="AR983" i="1"/>
  <c r="AR981" i="1"/>
  <c r="AR1737" i="1"/>
  <c r="AR440" i="1"/>
  <c r="AR1855" i="1"/>
  <c r="AR800" i="1"/>
  <c r="AR2376" i="1"/>
  <c r="AR825" i="1"/>
  <c r="AR762" i="1"/>
  <c r="AR788" i="1"/>
  <c r="AR882" i="1"/>
  <c r="AR828" i="1"/>
  <c r="AR870" i="1"/>
  <c r="AR2149" i="1"/>
  <c r="AR559" i="1"/>
  <c r="AR867" i="1"/>
  <c r="AR769" i="1"/>
  <c r="AR599" i="1"/>
  <c r="AR845" i="1"/>
  <c r="AR1897" i="1"/>
  <c r="AR726" i="1"/>
  <c r="AR441" i="1"/>
  <c r="AR1817" i="1"/>
  <c r="AR2519" i="1"/>
  <c r="AR585" i="1"/>
  <c r="AR871" i="1"/>
  <c r="AR434" i="1"/>
  <c r="AR774" i="1"/>
  <c r="AR1832" i="1"/>
  <c r="AR890" i="1"/>
  <c r="AR570" i="1"/>
  <c r="AR1856" i="1"/>
  <c r="AR1717" i="1"/>
  <c r="AR1842" i="1"/>
  <c r="AR189" i="1"/>
  <c r="AR1736" i="1"/>
  <c r="AR810" i="1"/>
  <c r="AR2117" i="1"/>
  <c r="AR2380" i="1"/>
  <c r="AR1792" i="1"/>
  <c r="AR643" i="1"/>
  <c r="AS131" i="1"/>
  <c r="AS152" i="1"/>
  <c r="AS151" i="1"/>
  <c r="AS41" i="1"/>
  <c r="AS142" i="1"/>
  <c r="AS141" i="1"/>
  <c r="AS66" i="1"/>
  <c r="AS133" i="1"/>
  <c r="AS64" i="1"/>
  <c r="AS25" i="1"/>
  <c r="AS20" i="1"/>
  <c r="AS19" i="1"/>
  <c r="AS21" i="1"/>
  <c r="AS135" i="1"/>
  <c r="AS28" i="1"/>
  <c r="AS127" i="1"/>
  <c r="AS140" i="1"/>
  <c r="AS143" i="1"/>
  <c r="AS146" i="1"/>
  <c r="AS70" i="1"/>
  <c r="AS149" i="1"/>
  <c r="AS89" i="1"/>
  <c r="AS108" i="1"/>
  <c r="AS72" i="1"/>
  <c r="AS79" i="1"/>
  <c r="AS39" i="1"/>
  <c r="AS69" i="1"/>
  <c r="AS16" i="1"/>
  <c r="AS1536" i="1"/>
  <c r="AS2344" i="1"/>
  <c r="AS2359" i="1"/>
  <c r="AS1450" i="1"/>
  <c r="AS2224" i="1"/>
  <c r="AS2278" i="1"/>
  <c r="AS2309" i="1"/>
  <c r="AS1496" i="1"/>
  <c r="AS1294" i="1"/>
  <c r="AS1330" i="1"/>
  <c r="AS1434" i="1"/>
  <c r="AS1196" i="1"/>
  <c r="AS1524" i="1"/>
  <c r="AS2047" i="1"/>
  <c r="AS1560" i="1"/>
  <c r="AS210" i="1"/>
  <c r="AS1165" i="1"/>
  <c r="AS2310" i="1"/>
  <c r="AS1366" i="1"/>
  <c r="AS2283" i="1"/>
  <c r="AS1170" i="1"/>
  <c r="AS2070" i="1"/>
  <c r="AS2239" i="1"/>
  <c r="AS2058" i="1"/>
  <c r="AS2463" i="1"/>
  <c r="AS2059" i="1"/>
  <c r="AS2460" i="1"/>
  <c r="AS2089" i="1"/>
  <c r="AS1599" i="1"/>
  <c r="AS202" i="1"/>
  <c r="AS1666" i="1"/>
  <c r="AS1535" i="1"/>
  <c r="AS1514" i="1"/>
  <c r="AS2045" i="1"/>
  <c r="AS1493" i="1"/>
  <c r="AS2285" i="1"/>
  <c r="AS1567" i="1"/>
  <c r="AS687" i="1"/>
  <c r="AS372" i="1"/>
  <c r="AS1347" i="1"/>
  <c r="AS169" i="1"/>
  <c r="AS1430" i="1"/>
  <c r="AS2348" i="1"/>
  <c r="AS1581" i="1"/>
  <c r="AS1487" i="1"/>
  <c r="AS1488" i="1"/>
  <c r="AS1583" i="1"/>
  <c r="AS675" i="1"/>
  <c r="AS2263" i="1"/>
  <c r="AS2346" i="1"/>
  <c r="AS2474" i="1"/>
  <c r="AS678" i="1"/>
  <c r="AS556" i="1"/>
  <c r="AS2355" i="1"/>
  <c r="AS2044" i="1"/>
  <c r="AS2473" i="1"/>
  <c r="AS2264" i="1"/>
  <c r="AS2048" i="1"/>
  <c r="AS1562" i="1"/>
  <c r="AS2367" i="1"/>
  <c r="AS2368" i="1"/>
  <c r="AS1264" i="1"/>
  <c r="AS1403" i="1"/>
  <c r="AS1521" i="1"/>
  <c r="AS2340" i="1"/>
  <c r="AS1299" i="1"/>
  <c r="AS1600" i="1"/>
  <c r="AS1302" i="1"/>
  <c r="AS1525" i="1"/>
  <c r="AS2354" i="1"/>
  <c r="AS1365" i="1"/>
  <c r="AS1315" i="1"/>
  <c r="AS1510" i="1"/>
  <c r="AS2364" i="1"/>
  <c r="AS172" i="1"/>
  <c r="AS2365" i="1"/>
  <c r="AS674" i="1"/>
  <c r="AS1316" i="1"/>
  <c r="AS2257" i="1"/>
  <c r="AS1230" i="1"/>
  <c r="AS2472" i="1"/>
  <c r="AS1325" i="1"/>
  <c r="AS1241" i="1"/>
  <c r="AS6" i="1"/>
  <c r="AS1177" i="1"/>
  <c r="AS1285" i="1"/>
  <c r="AS1221" i="1"/>
  <c r="AS1273" i="1"/>
  <c r="AS1974" i="1"/>
  <c r="AS1288" i="1"/>
  <c r="AS1179" i="1"/>
  <c r="AS1275" i="1"/>
  <c r="AS1332" i="1"/>
  <c r="AS1333" i="1"/>
  <c r="AS1289" i="1"/>
  <c r="AS1980" i="1"/>
  <c r="AS1279" i="1"/>
  <c r="AS1255" i="1"/>
  <c r="AS1277" i="1"/>
  <c r="AS1981" i="1"/>
  <c r="AS393" i="1"/>
  <c r="AS1270" i="1"/>
  <c r="AS2006" i="1"/>
  <c r="AS2013" i="1"/>
  <c r="AS14" i="1"/>
  <c r="AS1104" i="1"/>
  <c r="AS1076" i="1"/>
  <c r="AS1957" i="1"/>
  <c r="AS1207" i="1"/>
  <c r="AS1913" i="1"/>
  <c r="AS1101" i="1"/>
  <c r="AS1103" i="1"/>
  <c r="AS1948" i="1"/>
  <c r="AS1091" i="1"/>
  <c r="AS1048" i="1"/>
  <c r="AS1056" i="1"/>
  <c r="AS1085" i="1"/>
  <c r="AS1084" i="1"/>
  <c r="AS1105" i="1"/>
  <c r="AS1039" i="1"/>
  <c r="AS1102" i="1"/>
  <c r="AS1916" i="1"/>
  <c r="AS1063" i="1"/>
  <c r="AS1050" i="1"/>
  <c r="AS1052" i="1"/>
  <c r="AS977" i="1"/>
  <c r="AS1917" i="1"/>
  <c r="AS966" i="1"/>
  <c r="AS964" i="1"/>
  <c r="AS963" i="1"/>
  <c r="AS965" i="1"/>
  <c r="AS995" i="1"/>
  <c r="AS954" i="1"/>
  <c r="AS930" i="1"/>
  <c r="AS1959" i="1"/>
  <c r="AS956" i="1"/>
  <c r="AS1209" i="1"/>
  <c r="AS955" i="1"/>
  <c r="AS2075" i="1"/>
  <c r="AS923" i="1"/>
  <c r="AS998" i="1"/>
  <c r="AS1214" i="1"/>
  <c r="AS1429" i="1"/>
  <c r="AS2081" i="1"/>
  <c r="AS2078" i="1"/>
  <c r="AS2076" i="1"/>
  <c r="AS985" i="1"/>
  <c r="AS2163" i="1"/>
  <c r="AS2079" i="1"/>
  <c r="AS1652" i="1"/>
  <c r="AS2080" i="1"/>
  <c r="AS243" i="1"/>
  <c r="AS983" i="1"/>
  <c r="AS981" i="1"/>
  <c r="AS1737" i="1"/>
  <c r="AS440" i="1"/>
  <c r="AS1855" i="1"/>
  <c r="AS800" i="1"/>
  <c r="AS2376" i="1"/>
  <c r="AS825" i="1"/>
  <c r="AS762" i="1"/>
  <c r="AS788" i="1"/>
  <c r="AS882" i="1"/>
  <c r="AS828" i="1"/>
  <c r="AS870" i="1"/>
  <c r="AS2149" i="1"/>
  <c r="AS559" i="1"/>
  <c r="AS867" i="1"/>
  <c r="AS769" i="1"/>
  <c r="AS599" i="1"/>
  <c r="AS845" i="1"/>
  <c r="AS1897" i="1"/>
  <c r="AS726" i="1"/>
  <c r="AS441" i="1"/>
  <c r="AS1817" i="1"/>
  <c r="AS2519" i="1"/>
  <c r="AS585" i="1"/>
  <c r="AS871" i="1"/>
  <c r="AS434" i="1"/>
  <c r="AS774" i="1"/>
  <c r="AS1832" i="1"/>
  <c r="AS890" i="1"/>
  <c r="AS570" i="1"/>
  <c r="AS1856" i="1"/>
  <c r="AS1717" i="1"/>
  <c r="AS1842" i="1"/>
  <c r="AS189" i="1"/>
  <c r="AS1736" i="1"/>
  <c r="AS810" i="1"/>
  <c r="AS2117" i="1"/>
  <c r="AS2380" i="1"/>
  <c r="AS1792" i="1"/>
  <c r="AS643" i="1"/>
  <c r="AU131" i="1"/>
  <c r="AU152" i="1"/>
  <c r="AU151" i="1"/>
  <c r="AU41" i="1"/>
  <c r="AU142" i="1"/>
  <c r="AU141" i="1"/>
  <c r="AU66" i="1"/>
  <c r="AU133" i="1"/>
  <c r="AU64" i="1"/>
  <c r="AU25" i="1"/>
  <c r="AU20" i="1"/>
  <c r="AU19" i="1"/>
  <c r="AU21" i="1"/>
  <c r="AU135" i="1"/>
  <c r="AU28" i="1"/>
  <c r="AU127" i="1"/>
  <c r="AU140" i="1"/>
  <c r="AU143" i="1"/>
  <c r="AU146" i="1"/>
  <c r="AU70" i="1"/>
  <c r="AU149" i="1"/>
  <c r="AU89" i="1"/>
  <c r="AU108" i="1"/>
  <c r="AU72" i="1"/>
  <c r="AU79" i="1"/>
  <c r="AU39" i="1"/>
  <c r="AU69" i="1"/>
  <c r="AU16" i="1"/>
  <c r="AU1536" i="1"/>
  <c r="AU2344" i="1"/>
  <c r="AU2359" i="1"/>
  <c r="AU1450" i="1"/>
  <c r="AU2224" i="1"/>
  <c r="AU2278" i="1"/>
  <c r="AU2309" i="1"/>
  <c r="AU1496" i="1"/>
  <c r="AU1294" i="1"/>
  <c r="AU1330" i="1"/>
  <c r="AU1434" i="1"/>
  <c r="AU1196" i="1"/>
  <c r="AU1524" i="1"/>
  <c r="AU2047" i="1"/>
  <c r="AU1560" i="1"/>
  <c r="AU210" i="1"/>
  <c r="AU1165" i="1"/>
  <c r="AU2310" i="1"/>
  <c r="AU1366" i="1"/>
  <c r="AU2283" i="1"/>
  <c r="AU1170" i="1"/>
  <c r="AU2070" i="1"/>
  <c r="AU2239" i="1"/>
  <c r="AU2058" i="1"/>
  <c r="AU2463" i="1"/>
  <c r="AU2059" i="1"/>
  <c r="AU2460" i="1"/>
  <c r="AU2089" i="1"/>
  <c r="AU1599" i="1"/>
  <c r="AU202" i="1"/>
  <c r="AU1666" i="1"/>
  <c r="AU1535" i="1"/>
  <c r="AU1514" i="1"/>
  <c r="AU2045" i="1"/>
  <c r="AU1493" i="1"/>
  <c r="AU2285" i="1"/>
  <c r="AU1567" i="1"/>
  <c r="AU687" i="1"/>
  <c r="AU372" i="1"/>
  <c r="AU1347" i="1"/>
  <c r="AU169" i="1"/>
  <c r="AU1430" i="1"/>
  <c r="AU2348" i="1"/>
  <c r="AU1581" i="1"/>
  <c r="AU1487" i="1"/>
  <c r="AU1488" i="1"/>
  <c r="AU1583" i="1"/>
  <c r="AU675" i="1"/>
  <c r="AU2263" i="1"/>
  <c r="AU2346" i="1"/>
  <c r="AU2474" i="1"/>
  <c r="AU678" i="1"/>
  <c r="AU556" i="1"/>
  <c r="AU2355" i="1"/>
  <c r="AU2044" i="1"/>
  <c r="AU2473" i="1"/>
  <c r="AU2264" i="1"/>
  <c r="AU2048" i="1"/>
  <c r="AU1562" i="1"/>
  <c r="AU2367" i="1"/>
  <c r="AU2368" i="1"/>
  <c r="AU1264" i="1"/>
  <c r="AU1403" i="1"/>
  <c r="AU1521" i="1"/>
  <c r="AU2340" i="1"/>
  <c r="AU1299" i="1"/>
  <c r="AU1600" i="1"/>
  <c r="AU1302" i="1"/>
  <c r="AU1525" i="1"/>
  <c r="AU2354" i="1"/>
  <c r="AU1365" i="1"/>
  <c r="AU1315" i="1"/>
  <c r="AU1510" i="1"/>
  <c r="AU2364" i="1"/>
  <c r="AU172" i="1"/>
  <c r="AU2365" i="1"/>
  <c r="AU674" i="1"/>
  <c r="AU1316" i="1"/>
  <c r="AU2257" i="1"/>
  <c r="AU1230" i="1"/>
  <c r="AU2472" i="1"/>
  <c r="AU1325" i="1"/>
  <c r="AU1241" i="1"/>
  <c r="AU6" i="1"/>
  <c r="AU1177" i="1"/>
  <c r="AU1285" i="1"/>
  <c r="AU1221" i="1"/>
  <c r="AU1273" i="1"/>
  <c r="AU1974" i="1"/>
  <c r="AU1288" i="1"/>
  <c r="AU1179" i="1"/>
  <c r="AU1275" i="1"/>
  <c r="AU1332" i="1"/>
  <c r="AU1333" i="1"/>
  <c r="AU1289" i="1"/>
  <c r="AU1980" i="1"/>
  <c r="AU1279" i="1"/>
  <c r="AU1255" i="1"/>
  <c r="AU1277" i="1"/>
  <c r="AU1981" i="1"/>
  <c r="AU393" i="1"/>
  <c r="AU1270" i="1"/>
  <c r="AU2006" i="1"/>
  <c r="AU2013" i="1"/>
  <c r="AU14" i="1"/>
  <c r="AU1104" i="1"/>
  <c r="AU1076" i="1"/>
  <c r="AU1957" i="1"/>
  <c r="AU1207" i="1"/>
  <c r="AU1913" i="1"/>
  <c r="AU1101" i="1"/>
  <c r="AU1103" i="1"/>
  <c r="AU1948" i="1"/>
  <c r="AU1091" i="1"/>
  <c r="AU1048" i="1"/>
  <c r="AU1056" i="1"/>
  <c r="AU1085" i="1"/>
  <c r="AU1084" i="1"/>
  <c r="AU1105" i="1"/>
  <c r="AU1039" i="1"/>
  <c r="AU1102" i="1"/>
  <c r="AU1916" i="1"/>
  <c r="AU1063" i="1"/>
  <c r="AU1050" i="1"/>
  <c r="AU1052" i="1"/>
  <c r="AU977" i="1"/>
  <c r="AU1917" i="1"/>
  <c r="AU966" i="1"/>
  <c r="AU964" i="1"/>
  <c r="AU963" i="1"/>
  <c r="AU965" i="1"/>
  <c r="AU995" i="1"/>
  <c r="AU954" i="1"/>
  <c r="AU930" i="1"/>
  <c r="AU1959" i="1"/>
  <c r="AU956" i="1"/>
  <c r="AU1209" i="1"/>
  <c r="AU955" i="1"/>
  <c r="AU2075" i="1"/>
  <c r="AU923" i="1"/>
  <c r="AU998" i="1"/>
  <c r="AU1214" i="1"/>
  <c r="AU1429" i="1"/>
  <c r="AU2081" i="1"/>
  <c r="AU2078" i="1"/>
  <c r="AU2076" i="1"/>
  <c r="AU985" i="1"/>
  <c r="AU2163" i="1"/>
  <c r="AU2079" i="1"/>
  <c r="AU1652" i="1"/>
  <c r="AU2080" i="1"/>
  <c r="AU243" i="1"/>
  <c r="AU983" i="1"/>
  <c r="AU981" i="1"/>
  <c r="AU1737" i="1"/>
  <c r="AU440" i="1"/>
  <c r="AU1855" i="1"/>
  <c r="AU800" i="1"/>
  <c r="AU2376" i="1"/>
  <c r="AU825" i="1"/>
  <c r="AU762" i="1"/>
  <c r="AU788" i="1"/>
  <c r="AU882" i="1"/>
  <c r="AU828" i="1"/>
  <c r="AU870" i="1"/>
  <c r="AU2149" i="1"/>
  <c r="AU559" i="1"/>
  <c r="AU867" i="1"/>
  <c r="AU769" i="1"/>
  <c r="AU599" i="1"/>
  <c r="AU845" i="1"/>
  <c r="AU1897" i="1"/>
  <c r="AU726" i="1"/>
  <c r="AU441" i="1"/>
  <c r="AU1817" i="1"/>
  <c r="AU2519" i="1"/>
  <c r="AU585" i="1"/>
  <c r="AU871" i="1"/>
  <c r="AU434" i="1"/>
  <c r="AU774" i="1"/>
  <c r="AU1832" i="1"/>
  <c r="AU890" i="1"/>
  <c r="AU570" i="1"/>
  <c r="AU1856" i="1"/>
  <c r="AU1717" i="1"/>
  <c r="AU1842" i="1"/>
  <c r="AU189" i="1"/>
  <c r="AU1736" i="1"/>
  <c r="AU810" i="1"/>
  <c r="AU2117" i="1"/>
  <c r="AU2380" i="1"/>
  <c r="AU1792" i="1"/>
  <c r="AU643" i="1"/>
  <c r="AV131" i="1"/>
  <c r="AX131" i="1" s="1"/>
  <c r="AV152" i="1"/>
  <c r="AX152" i="1" s="1"/>
  <c r="AV151" i="1"/>
  <c r="AX151" i="1" s="1"/>
  <c r="AV41" i="1"/>
  <c r="AV142" i="1"/>
  <c r="AX142" i="1" s="1"/>
  <c r="AV141" i="1"/>
  <c r="AV66" i="1"/>
  <c r="AV133" i="1"/>
  <c r="AX133" i="1" s="1"/>
  <c r="AV64" i="1"/>
  <c r="AX64" i="1" s="1"/>
  <c r="AV25" i="1"/>
  <c r="AX25" i="1" s="1"/>
  <c r="AV20" i="1"/>
  <c r="AX20" i="1" s="1"/>
  <c r="AV19" i="1"/>
  <c r="AX19" i="1" s="1"/>
  <c r="AV21" i="1"/>
  <c r="AX21" i="1" s="1"/>
  <c r="AV135" i="1"/>
  <c r="AV28" i="1"/>
  <c r="AV127" i="1"/>
  <c r="AV140" i="1"/>
  <c r="AX140" i="1" s="1"/>
  <c r="AV143" i="1"/>
  <c r="AV146" i="1"/>
  <c r="AX146" i="1" s="1"/>
  <c r="AV70" i="1"/>
  <c r="AX70" i="1" s="1"/>
  <c r="AV149" i="1"/>
  <c r="AX149" i="1" s="1"/>
  <c r="AV89" i="1"/>
  <c r="AX89" i="1" s="1"/>
  <c r="AV108" i="1"/>
  <c r="AX108" i="1" s="1"/>
  <c r="AV72" i="1"/>
  <c r="AX72" i="1" s="1"/>
  <c r="AV79" i="1"/>
  <c r="AX79" i="1" s="1"/>
  <c r="AV39" i="1"/>
  <c r="AX39" i="1" s="1"/>
  <c r="AV69" i="1"/>
  <c r="AX69" i="1" s="1"/>
  <c r="AV16" i="1"/>
  <c r="AV1536" i="1"/>
  <c r="AX1536" i="1" s="1"/>
  <c r="AV2344" i="1"/>
  <c r="AV2359" i="1"/>
  <c r="AV1450" i="1"/>
  <c r="AX1450" i="1" s="1"/>
  <c r="AV2224" i="1"/>
  <c r="AX2224" i="1" s="1"/>
  <c r="AV2278" i="1"/>
  <c r="AX2278" i="1" s="1"/>
  <c r="AV2309" i="1"/>
  <c r="AX2309" i="1" s="1"/>
  <c r="AV1496" i="1"/>
  <c r="AX1496" i="1" s="1"/>
  <c r="AV1294" i="1"/>
  <c r="AX1294" i="1" s="1"/>
  <c r="AV1330" i="1"/>
  <c r="AX1330" i="1" s="1"/>
  <c r="AV1434" i="1"/>
  <c r="AX1434" i="1" s="1"/>
  <c r="AV1196" i="1"/>
  <c r="AX1196" i="1" s="1"/>
  <c r="AV1524" i="1"/>
  <c r="AX1524" i="1" s="1"/>
  <c r="AV2047" i="1"/>
  <c r="AX2047" i="1" s="1"/>
  <c r="AV1560" i="1"/>
  <c r="AX1560" i="1" s="1"/>
  <c r="AV210" i="1"/>
  <c r="AX210" i="1" s="1"/>
  <c r="AV1165" i="1"/>
  <c r="AX1165" i="1" s="1"/>
  <c r="AV2310" i="1"/>
  <c r="AX2310" i="1" s="1"/>
  <c r="AV1366" i="1"/>
  <c r="AX1366" i="1" s="1"/>
  <c r="AV2283" i="1"/>
  <c r="AX2283" i="1" s="1"/>
  <c r="AV1170" i="1"/>
  <c r="AV2070" i="1"/>
  <c r="AX2070" i="1" s="1"/>
  <c r="AV2239" i="1"/>
  <c r="AV2058" i="1"/>
  <c r="AV2463" i="1"/>
  <c r="AV2059" i="1"/>
  <c r="AX2059" i="1" s="1"/>
  <c r="AV2460" i="1"/>
  <c r="AX2460" i="1" s="1"/>
  <c r="AV2089" i="1"/>
  <c r="AX2089" i="1" s="1"/>
  <c r="AV1599" i="1"/>
  <c r="AX1599" i="1" s="1"/>
  <c r="AV202" i="1"/>
  <c r="AX202" i="1" s="1"/>
  <c r="AV1666" i="1"/>
  <c r="AX1666" i="1" s="1"/>
  <c r="AV1535" i="1"/>
  <c r="AX1535" i="1" s="1"/>
  <c r="AV1514" i="1"/>
  <c r="AX1514" i="1" s="1"/>
  <c r="AV2045" i="1"/>
  <c r="AV1493" i="1"/>
  <c r="AV2285" i="1"/>
  <c r="AX2285" i="1" s="1"/>
  <c r="AV1567" i="1"/>
  <c r="AX1567" i="1" s="1"/>
  <c r="AV687" i="1"/>
  <c r="AX687" i="1" s="1"/>
  <c r="AV372" i="1"/>
  <c r="AV1347" i="1"/>
  <c r="AX1347" i="1" s="1"/>
  <c r="AV169" i="1"/>
  <c r="AV1430" i="1"/>
  <c r="AX1430" i="1" s="1"/>
  <c r="AV2348" i="1"/>
  <c r="AX2348" i="1" s="1"/>
  <c r="AV1581" i="1"/>
  <c r="AX1581" i="1" s="1"/>
  <c r="AV1487" i="1"/>
  <c r="AX1487" i="1" s="1"/>
  <c r="AV1488" i="1"/>
  <c r="AX1488" i="1" s="1"/>
  <c r="AV1583" i="1"/>
  <c r="AX1583" i="1" s="1"/>
  <c r="AV675" i="1"/>
  <c r="AX675" i="1" s="1"/>
  <c r="AV2263" i="1"/>
  <c r="AX2263" i="1" s="1"/>
  <c r="AV2346" i="1"/>
  <c r="AX2346" i="1" s="1"/>
  <c r="AV2474" i="1"/>
  <c r="AX2474" i="1" s="1"/>
  <c r="AV678" i="1"/>
  <c r="AX678" i="1" s="1"/>
  <c r="AV556" i="1"/>
  <c r="AX556" i="1" s="1"/>
  <c r="AV2355" i="1"/>
  <c r="AX2355" i="1" s="1"/>
  <c r="AV2044" i="1"/>
  <c r="AV2473" i="1"/>
  <c r="AX2473" i="1" s="1"/>
  <c r="AV2264" i="1"/>
  <c r="AX2264" i="1" s="1"/>
  <c r="AV2048" i="1"/>
  <c r="AV1562" i="1"/>
  <c r="AX1562" i="1" s="1"/>
  <c r="AV2367" i="1"/>
  <c r="AX2367" i="1" s="1"/>
  <c r="AV2368" i="1"/>
  <c r="AX2368" i="1" s="1"/>
  <c r="AV1264" i="1"/>
  <c r="AX1264" i="1" s="1"/>
  <c r="AV1403" i="1"/>
  <c r="AX1403" i="1" s="1"/>
  <c r="AV1521" i="1"/>
  <c r="AV2340" i="1"/>
  <c r="AX2340" i="1" s="1"/>
  <c r="AV1299" i="1"/>
  <c r="AX1299" i="1" s="1"/>
  <c r="AV1600" i="1"/>
  <c r="AX1600" i="1" s="1"/>
  <c r="AV1302" i="1"/>
  <c r="AX1302" i="1" s="1"/>
  <c r="AV1525" i="1"/>
  <c r="AX1525" i="1" s="1"/>
  <c r="AV2354" i="1"/>
  <c r="AX2354" i="1" s="1"/>
  <c r="AV1365" i="1"/>
  <c r="AX1365" i="1" s="1"/>
  <c r="AV1315" i="1"/>
  <c r="AX1315" i="1" s="1"/>
  <c r="AV1510" i="1"/>
  <c r="AX1510" i="1" s="1"/>
  <c r="AV2364" i="1"/>
  <c r="AX2364" i="1" s="1"/>
  <c r="AV172" i="1"/>
  <c r="AX172" i="1" s="1"/>
  <c r="AV2365" i="1"/>
  <c r="AV674" i="1"/>
  <c r="AV1316" i="1"/>
  <c r="AV2257" i="1"/>
  <c r="AX2257" i="1" s="1"/>
  <c r="AV1230" i="1"/>
  <c r="AX1230" i="1" s="1"/>
  <c r="AV2472" i="1"/>
  <c r="AX2472" i="1" s="1"/>
  <c r="AV1325" i="1"/>
  <c r="AX1325" i="1" s="1"/>
  <c r="AV1241" i="1"/>
  <c r="AX1241" i="1" s="1"/>
  <c r="AV6" i="1"/>
  <c r="AX6" i="1" s="1"/>
  <c r="AV1177" i="1"/>
  <c r="AX1177" i="1" s="1"/>
  <c r="AV1285" i="1"/>
  <c r="AX1285" i="1" s="1"/>
  <c r="AV1221" i="1"/>
  <c r="AX1221" i="1" s="1"/>
  <c r="AV1273" i="1"/>
  <c r="AV1974" i="1"/>
  <c r="AV1288" i="1"/>
  <c r="AX1288" i="1" s="1"/>
  <c r="AV1179" i="1"/>
  <c r="AX1179" i="1" s="1"/>
  <c r="AV1275" i="1"/>
  <c r="AX1275" i="1" s="1"/>
  <c r="AV1332" i="1"/>
  <c r="AX1332" i="1" s="1"/>
  <c r="AV1333" i="1"/>
  <c r="AX1333" i="1" s="1"/>
  <c r="AV1289" i="1"/>
  <c r="AX1289" i="1" s="1"/>
  <c r="AV1980" i="1"/>
  <c r="AX1980" i="1" s="1"/>
  <c r="AV1279" i="1"/>
  <c r="AX1279" i="1" s="1"/>
  <c r="AV1255" i="1"/>
  <c r="AX1255" i="1" s="1"/>
  <c r="AV1277" i="1"/>
  <c r="AX1277" i="1" s="1"/>
  <c r="AV1981" i="1"/>
  <c r="AX1981" i="1" s="1"/>
  <c r="AV393" i="1"/>
  <c r="AX393" i="1" s="1"/>
  <c r="AV1270" i="1"/>
  <c r="AX1270" i="1" s="1"/>
  <c r="AV2006" i="1"/>
  <c r="AX2006" i="1" s="1"/>
  <c r="AV2013" i="1"/>
  <c r="AV14" i="1"/>
  <c r="AX14" i="1" s="1"/>
  <c r="AV1104" i="1"/>
  <c r="AX1104" i="1" s="1"/>
  <c r="AV1076" i="1"/>
  <c r="AV1957" i="1"/>
  <c r="AV1207" i="1"/>
  <c r="AX1207" i="1" s="1"/>
  <c r="AV1913" i="1"/>
  <c r="AX1913" i="1" s="1"/>
  <c r="AV1101" i="1"/>
  <c r="AX1101" i="1" s="1"/>
  <c r="AV1103" i="1"/>
  <c r="AX1103" i="1" s="1"/>
  <c r="AV1948" i="1"/>
  <c r="AX1948" i="1" s="1"/>
  <c r="AV1091" i="1"/>
  <c r="AX1091" i="1" s="1"/>
  <c r="AV1048" i="1"/>
  <c r="AX1048" i="1" s="1"/>
  <c r="AV1056" i="1"/>
  <c r="AV1085" i="1"/>
  <c r="AV1084" i="1"/>
  <c r="AV1105" i="1"/>
  <c r="AV1039" i="1"/>
  <c r="AV1102" i="1"/>
  <c r="AX1102" i="1" s="1"/>
  <c r="AV1916" i="1"/>
  <c r="AX1916" i="1" s="1"/>
  <c r="AV1063" i="1"/>
  <c r="AX1063" i="1" s="1"/>
  <c r="AV1050" i="1"/>
  <c r="AX1050" i="1" s="1"/>
  <c r="AV1052" i="1"/>
  <c r="AX1052" i="1" s="1"/>
  <c r="AV977" i="1"/>
  <c r="AX977" i="1" s="1"/>
  <c r="AV1917" i="1"/>
  <c r="AX1917" i="1" s="1"/>
  <c r="AV966" i="1"/>
  <c r="AX966" i="1" s="1"/>
  <c r="AV964" i="1"/>
  <c r="AX964" i="1" s="1"/>
  <c r="AV963" i="1"/>
  <c r="AX963" i="1" s="1"/>
  <c r="AV965" i="1"/>
  <c r="AX965" i="1" s="1"/>
  <c r="AV995" i="1"/>
  <c r="AX995" i="1" s="1"/>
  <c r="AV954" i="1"/>
  <c r="AX954" i="1" s="1"/>
  <c r="AV930" i="1"/>
  <c r="AX930" i="1" s="1"/>
  <c r="AV1959" i="1"/>
  <c r="AX1959" i="1" s="1"/>
  <c r="AV956" i="1"/>
  <c r="AX956" i="1" s="1"/>
  <c r="AV1209" i="1"/>
  <c r="AX1209" i="1" s="1"/>
  <c r="AV955" i="1"/>
  <c r="AV2075" i="1"/>
  <c r="AV923" i="1"/>
  <c r="AX923" i="1" s="1"/>
  <c r="AV998" i="1"/>
  <c r="AV1214" i="1"/>
  <c r="AX1214" i="1" s="1"/>
  <c r="AV1429" i="1"/>
  <c r="AX1429" i="1" s="1"/>
  <c r="AV2081" i="1"/>
  <c r="AX2081" i="1" s="1"/>
  <c r="AV2078" i="1"/>
  <c r="AX2078" i="1" s="1"/>
  <c r="AV2076" i="1"/>
  <c r="AX2076" i="1" s="1"/>
  <c r="AV985" i="1"/>
  <c r="AX985" i="1" s="1"/>
  <c r="AV2163" i="1"/>
  <c r="AV2079" i="1"/>
  <c r="AX2079" i="1" s="1"/>
  <c r="AV1652" i="1"/>
  <c r="AX1652" i="1" s="1"/>
  <c r="AV2080" i="1"/>
  <c r="AX2080" i="1" s="1"/>
  <c r="AV243" i="1"/>
  <c r="AX243" i="1" s="1"/>
  <c r="AV983" i="1"/>
  <c r="AX983" i="1" s="1"/>
  <c r="AV981" i="1"/>
  <c r="AX981" i="1" s="1"/>
  <c r="AV1737" i="1"/>
  <c r="AX1737" i="1" s="1"/>
  <c r="AV440" i="1"/>
  <c r="AX440" i="1" s="1"/>
  <c r="AV1855" i="1"/>
  <c r="AX1855" i="1" s="1"/>
  <c r="AV800" i="1"/>
  <c r="AX800" i="1" s="1"/>
  <c r="AV2376" i="1"/>
  <c r="AV825" i="1"/>
  <c r="AV762" i="1"/>
  <c r="AV788" i="1"/>
  <c r="AX788" i="1" s="1"/>
  <c r="AV882" i="1"/>
  <c r="AX882" i="1" s="1"/>
  <c r="AV828" i="1"/>
  <c r="AX828" i="1" s="1"/>
  <c r="AV870" i="1"/>
  <c r="AX870" i="1" s="1"/>
  <c r="AV2149" i="1"/>
  <c r="AX2149" i="1" s="1"/>
  <c r="AV559" i="1"/>
  <c r="AX559" i="1" s="1"/>
  <c r="AV867" i="1"/>
  <c r="AV769" i="1"/>
  <c r="AX769" i="1" s="1"/>
  <c r="AV599" i="1"/>
  <c r="AX599" i="1" s="1"/>
  <c r="AV845" i="1"/>
  <c r="AV1897" i="1"/>
  <c r="AV726" i="1"/>
  <c r="AV441" i="1"/>
  <c r="AX441" i="1" s="1"/>
  <c r="AV1817" i="1"/>
  <c r="AX1817" i="1" s="1"/>
  <c r="AV2519" i="1"/>
  <c r="AX2519" i="1" s="1"/>
  <c r="AV585" i="1"/>
  <c r="AX585" i="1" s="1"/>
  <c r="AV871" i="1"/>
  <c r="AX871" i="1" s="1"/>
  <c r="AV434" i="1"/>
  <c r="AX434" i="1" s="1"/>
  <c r="AV774" i="1"/>
  <c r="AX774" i="1" s="1"/>
  <c r="AV1832" i="1"/>
  <c r="AX1832" i="1" s="1"/>
  <c r="AV890" i="1"/>
  <c r="AV570" i="1"/>
  <c r="AV1856" i="1"/>
  <c r="AX1856" i="1" s="1"/>
  <c r="AV1717" i="1"/>
  <c r="AV1842" i="1"/>
  <c r="AX1842" i="1" s="1"/>
  <c r="AV189" i="1"/>
  <c r="AX189" i="1" s="1"/>
  <c r="AV1736" i="1"/>
  <c r="AV810" i="1"/>
  <c r="AX810" i="1" s="1"/>
  <c r="AV2117" i="1"/>
  <c r="AX2117" i="1" s="1"/>
  <c r="AV2380" i="1"/>
  <c r="AX2380" i="1" s="1"/>
  <c r="AV1792" i="1"/>
  <c r="AX1792" i="1" s="1"/>
  <c r="AV643" i="1"/>
  <c r="T287" i="1"/>
  <c r="Z287" i="1" s="1"/>
  <c r="T2375" i="1"/>
  <c r="Z2375" i="1" s="1"/>
  <c r="T645" i="1"/>
  <c r="Z645" i="1" s="1"/>
  <c r="T634" i="1"/>
  <c r="Z634" i="1" s="1"/>
  <c r="T860" i="1"/>
  <c r="Z860" i="1" s="1"/>
  <c r="T644" i="1"/>
  <c r="Z644" i="1" s="1"/>
  <c r="T1889" i="1"/>
  <c r="Z1889" i="1" s="1"/>
  <c r="T1804" i="1"/>
  <c r="Z1804" i="1" s="1"/>
  <c r="T2421" i="1"/>
  <c r="Z2421" i="1" s="1"/>
  <c r="T2515" i="1"/>
  <c r="Z2515" i="1" s="1"/>
  <c r="T621" i="1"/>
  <c r="Z621" i="1" s="1"/>
  <c r="T642" i="1"/>
  <c r="Z642" i="1" s="1"/>
  <c r="T724" i="1"/>
  <c r="Z724" i="1" s="1"/>
  <c r="T823" i="1"/>
  <c r="Z823" i="1" s="1"/>
  <c r="T873" i="1"/>
  <c r="Z873" i="1" s="1"/>
  <c r="T646" i="1"/>
  <c r="Z646" i="1" s="1"/>
  <c r="T2065" i="1"/>
  <c r="Z2065" i="1" s="1"/>
  <c r="T631" i="1"/>
  <c r="Z631" i="1" s="1"/>
  <c r="T779" i="1"/>
  <c r="Z779" i="1" s="1"/>
  <c r="T1005" i="1"/>
  <c r="Z1005" i="1" s="1"/>
  <c r="T1826" i="1"/>
  <c r="Z1826" i="1" s="1"/>
  <c r="T2167" i="1"/>
  <c r="Z2167" i="1" s="1"/>
  <c r="T375" i="1"/>
  <c r="Z375" i="1" s="1"/>
  <c r="T522" i="1"/>
  <c r="Z522" i="1" s="1"/>
  <c r="T537" i="1"/>
  <c r="Z537" i="1" s="1"/>
  <c r="T204" i="1"/>
  <c r="Z204" i="1" s="1"/>
  <c r="T1846" i="1"/>
  <c r="Z1846" i="1" s="1"/>
  <c r="T2153" i="1"/>
  <c r="Z2153" i="1" s="1"/>
  <c r="T506" i="1"/>
  <c r="Z506" i="1" s="1"/>
  <c r="T1841" i="1"/>
  <c r="Z1841" i="1" s="1"/>
  <c r="T2371" i="1"/>
  <c r="Z2371" i="1" s="1"/>
  <c r="T289" i="1"/>
  <c r="Z289" i="1" s="1"/>
  <c r="T661" i="1"/>
  <c r="Z661" i="1" s="1"/>
  <c r="T1646" i="1"/>
  <c r="Z1646" i="1" s="1"/>
  <c r="T1624" i="1"/>
  <c r="Z1624" i="1" s="1"/>
  <c r="T1010" i="1"/>
  <c r="T1790" i="1"/>
  <c r="Z1790" i="1" s="1"/>
  <c r="T1371" i="1"/>
  <c r="Z1371" i="1" s="1"/>
  <c r="T2412" i="1"/>
  <c r="Z2412" i="1" s="1"/>
  <c r="T1615" i="1"/>
  <c r="Z1615" i="1" s="1"/>
  <c r="T671" i="1"/>
  <c r="Z671" i="1" s="1"/>
  <c r="T2333" i="1"/>
  <c r="Z2333" i="1" s="1"/>
  <c r="T1839" i="1"/>
  <c r="Z1839" i="1" s="1"/>
  <c r="T535" i="1"/>
  <c r="Z535" i="1" s="1"/>
  <c r="T1868" i="1"/>
  <c r="Z1868" i="1" s="1"/>
  <c r="T1885" i="1"/>
  <c r="Z1885" i="1" s="1"/>
  <c r="T850" i="1"/>
  <c r="Z850" i="1" s="1"/>
  <c r="T1730" i="1"/>
  <c r="Z1730" i="1" s="1"/>
  <c r="T1020" i="1"/>
  <c r="Z1020" i="1" s="1"/>
  <c r="T834" i="1"/>
  <c r="Z834" i="1" s="1"/>
  <c r="T1852" i="1"/>
  <c r="Z1852" i="1" s="1"/>
  <c r="T528" i="1"/>
  <c r="Z528" i="1" s="1"/>
  <c r="T2427" i="1"/>
  <c r="Z2427" i="1" s="1"/>
  <c r="T1122" i="1"/>
  <c r="Z1122" i="1" s="1"/>
  <c r="T889" i="1"/>
  <c r="Z889" i="1" s="1"/>
  <c r="T1864" i="1"/>
  <c r="Z1864" i="1" s="1"/>
  <c r="T625" i="1"/>
  <c r="Z625" i="1" s="1"/>
  <c r="T2489" i="1"/>
  <c r="Z2489" i="1" s="1"/>
  <c r="T846" i="1"/>
  <c r="Z846" i="1" s="1"/>
  <c r="T820" i="1"/>
  <c r="Z820" i="1" s="1"/>
  <c r="T738" i="1"/>
  <c r="Z738" i="1" s="1"/>
  <c r="T865" i="1"/>
  <c r="Z865" i="1" s="1"/>
  <c r="T862" i="1"/>
  <c r="Z862" i="1" s="1"/>
  <c r="T885" i="1"/>
  <c r="Z885" i="1" s="1"/>
  <c r="T2490" i="1"/>
  <c r="Z2490" i="1" s="1"/>
  <c r="T761" i="1"/>
  <c r="Z761" i="1" s="1"/>
  <c r="T796" i="1"/>
  <c r="Z796" i="1" s="1"/>
  <c r="T795" i="1"/>
  <c r="Z795" i="1" s="1"/>
  <c r="T872" i="1"/>
  <c r="Z872" i="1" s="1"/>
  <c r="T2487" i="1"/>
  <c r="Z2487" i="1" s="1"/>
  <c r="T792" i="1"/>
  <c r="Z792" i="1" s="1"/>
  <c r="T1656" i="1"/>
  <c r="Z1656" i="1" s="1"/>
  <c r="T638" i="1"/>
  <c r="Z638" i="1" s="1"/>
  <c r="T1591" i="1"/>
  <c r="Z1591" i="1" s="1"/>
  <c r="T274" i="1"/>
  <c r="Z274" i="1" s="1"/>
  <c r="T1438" i="1"/>
  <c r="Z1438" i="1" s="1"/>
  <c r="T1394" i="1"/>
  <c r="Z1394" i="1" s="1"/>
  <c r="T2530" i="1"/>
  <c r="Z2530" i="1" s="1"/>
  <c r="T2416" i="1"/>
  <c r="Z2416" i="1" s="1"/>
  <c r="T1124" i="1"/>
  <c r="Z1124" i="1" s="1"/>
  <c r="T2512" i="1"/>
  <c r="Z2512" i="1" s="1"/>
  <c r="T892" i="1"/>
  <c r="Z892" i="1" s="1"/>
  <c r="T1531" i="1"/>
  <c r="Z1531" i="1" s="1"/>
  <c r="T1610" i="1"/>
  <c r="Z1610" i="1" s="1"/>
  <c r="T1901" i="1"/>
  <c r="Z1901" i="1" s="1"/>
  <c r="T1575" i="1"/>
  <c r="Z1575" i="1" s="1"/>
  <c r="T1860" i="1"/>
  <c r="Z1860" i="1" s="1"/>
  <c r="T2525" i="1"/>
  <c r="Z2525" i="1" s="1"/>
  <c r="T271" i="1"/>
  <c r="Z271" i="1" s="1"/>
  <c r="T267" i="1"/>
  <c r="Z267" i="1" s="1"/>
  <c r="T1942" i="1"/>
  <c r="Z1942" i="1" s="1"/>
  <c r="T2092" i="1"/>
  <c r="Z2092" i="1" s="1"/>
  <c r="T610" i="1"/>
  <c r="Z610" i="1" s="1"/>
  <c r="T665" i="1"/>
  <c r="Z665" i="1" s="1"/>
  <c r="T1898" i="1"/>
  <c r="Z1898" i="1" s="1"/>
  <c r="T874" i="1"/>
  <c r="Z874" i="1" s="1"/>
  <c r="T193" i="1"/>
  <c r="Z193" i="1" s="1"/>
  <c r="T2501" i="1"/>
  <c r="Z2501" i="1" s="1"/>
  <c r="T590" i="1"/>
  <c r="Z590" i="1" s="1"/>
  <c r="T1850" i="1"/>
  <c r="Z1850" i="1" s="1"/>
  <c r="T601" i="1"/>
  <c r="Z601" i="1" s="1"/>
  <c r="T465" i="1"/>
  <c r="Z465" i="1" s="1"/>
  <c r="T459" i="1"/>
  <c r="Z459" i="1" s="1"/>
  <c r="T592" i="1"/>
  <c r="Z592" i="1" s="1"/>
  <c r="T464" i="1"/>
  <c r="Z464" i="1" s="1"/>
  <c r="T476" i="1"/>
  <c r="Z476" i="1" s="1"/>
  <c r="T603" i="1"/>
  <c r="Z603" i="1" s="1"/>
  <c r="T602" i="1"/>
  <c r="Z602" i="1" s="1"/>
  <c r="T591" i="1"/>
  <c r="Z591" i="1" s="1"/>
  <c r="T589" i="1"/>
  <c r="Z589" i="1" s="1"/>
  <c r="T475" i="1"/>
  <c r="Z475" i="1" s="1"/>
  <c r="T480" i="1"/>
  <c r="Z480" i="1" s="1"/>
  <c r="T806" i="1"/>
  <c r="Z806" i="1" s="1"/>
  <c r="T1035" i="1"/>
  <c r="Z1035" i="1" s="1"/>
  <c r="T1813" i="1"/>
  <c r="Z1813" i="1" s="1"/>
  <c r="T587" i="1"/>
  <c r="Z587" i="1" s="1"/>
  <c r="T588" i="1"/>
  <c r="Z588" i="1" s="1"/>
  <c r="T478" i="1"/>
  <c r="Z478" i="1" s="1"/>
  <c r="T840" i="1"/>
  <c r="Z840" i="1" s="1"/>
  <c r="T481" i="1"/>
  <c r="Z481" i="1" s="1"/>
  <c r="T471" i="1"/>
  <c r="Z471" i="1" s="1"/>
  <c r="T1928" i="1"/>
  <c r="Z1928" i="1" s="1"/>
  <c r="Y287" i="1"/>
  <c r="AG287" i="1" s="1"/>
  <c r="AI287" i="1" s="1"/>
  <c r="AY287" i="1" s="1"/>
  <c r="Y2375" i="1"/>
  <c r="AG2375" i="1" s="1"/>
  <c r="AI2375" i="1" s="1"/>
  <c r="AY2375" i="1" s="1"/>
  <c r="Y645" i="1"/>
  <c r="AG645" i="1" s="1"/>
  <c r="AI645" i="1" s="1"/>
  <c r="AY645" i="1" s="1"/>
  <c r="Y634" i="1"/>
  <c r="AG634" i="1" s="1"/>
  <c r="AI634" i="1" s="1"/>
  <c r="AY634" i="1" s="1"/>
  <c r="Y860" i="1"/>
  <c r="AG860" i="1" s="1"/>
  <c r="AI860" i="1" s="1"/>
  <c r="AY860" i="1" s="1"/>
  <c r="Y644" i="1"/>
  <c r="AG644" i="1" s="1"/>
  <c r="AI644" i="1" s="1"/>
  <c r="AY644" i="1" s="1"/>
  <c r="Y1889" i="1"/>
  <c r="AG1889" i="1" s="1"/>
  <c r="AI1889" i="1" s="1"/>
  <c r="AY1889" i="1" s="1"/>
  <c r="Y1804" i="1"/>
  <c r="AG1804" i="1" s="1"/>
  <c r="AI1804" i="1" s="1"/>
  <c r="AY1804" i="1" s="1"/>
  <c r="Y2421" i="1"/>
  <c r="AG2421" i="1" s="1"/>
  <c r="AI2421" i="1" s="1"/>
  <c r="AY2421" i="1" s="1"/>
  <c r="Y2515" i="1"/>
  <c r="AG2515" i="1" s="1"/>
  <c r="AI2515" i="1" s="1"/>
  <c r="AY2515" i="1" s="1"/>
  <c r="Y621" i="1"/>
  <c r="AG621" i="1" s="1"/>
  <c r="AI621" i="1" s="1"/>
  <c r="AY621" i="1" s="1"/>
  <c r="Y642" i="1"/>
  <c r="AG642" i="1" s="1"/>
  <c r="AI642" i="1" s="1"/>
  <c r="AY642" i="1" s="1"/>
  <c r="Y724" i="1"/>
  <c r="AG724" i="1" s="1"/>
  <c r="AI724" i="1" s="1"/>
  <c r="AY724" i="1" s="1"/>
  <c r="Y823" i="1"/>
  <c r="AG823" i="1" s="1"/>
  <c r="AI823" i="1" s="1"/>
  <c r="AY823" i="1" s="1"/>
  <c r="Y873" i="1"/>
  <c r="AG873" i="1" s="1"/>
  <c r="AI873" i="1" s="1"/>
  <c r="AY873" i="1" s="1"/>
  <c r="Y646" i="1"/>
  <c r="AG646" i="1" s="1"/>
  <c r="AI646" i="1" s="1"/>
  <c r="AY646" i="1" s="1"/>
  <c r="Y2065" i="1"/>
  <c r="AG2065" i="1" s="1"/>
  <c r="AI2065" i="1" s="1"/>
  <c r="AY2065" i="1" s="1"/>
  <c r="Y631" i="1"/>
  <c r="AG631" i="1" s="1"/>
  <c r="AI631" i="1" s="1"/>
  <c r="AY631" i="1" s="1"/>
  <c r="Y779" i="1"/>
  <c r="AG779" i="1" s="1"/>
  <c r="AI779" i="1" s="1"/>
  <c r="AY779" i="1" s="1"/>
  <c r="Y1005" i="1"/>
  <c r="AG1005" i="1" s="1"/>
  <c r="AI1005" i="1" s="1"/>
  <c r="AY1005" i="1" s="1"/>
  <c r="Y1826" i="1"/>
  <c r="AG1826" i="1" s="1"/>
  <c r="AI1826" i="1" s="1"/>
  <c r="AY1826" i="1" s="1"/>
  <c r="Y2167" i="1"/>
  <c r="AG2167" i="1" s="1"/>
  <c r="AI2167" i="1" s="1"/>
  <c r="AY2167" i="1" s="1"/>
  <c r="Y375" i="1"/>
  <c r="AG375" i="1" s="1"/>
  <c r="AI375" i="1" s="1"/>
  <c r="AY375" i="1" s="1"/>
  <c r="Y522" i="1"/>
  <c r="AG522" i="1" s="1"/>
  <c r="AI522" i="1" s="1"/>
  <c r="AY522" i="1" s="1"/>
  <c r="Y537" i="1"/>
  <c r="AG537" i="1" s="1"/>
  <c r="AI537" i="1" s="1"/>
  <c r="AY537" i="1" s="1"/>
  <c r="Y204" i="1"/>
  <c r="AG204" i="1" s="1"/>
  <c r="AI204" i="1" s="1"/>
  <c r="AY204" i="1" s="1"/>
  <c r="Y1846" i="1"/>
  <c r="AG1846" i="1" s="1"/>
  <c r="AI1846" i="1" s="1"/>
  <c r="AY1846" i="1" s="1"/>
  <c r="Y2153" i="1"/>
  <c r="AG2153" i="1" s="1"/>
  <c r="AI2153" i="1" s="1"/>
  <c r="AY2153" i="1" s="1"/>
  <c r="Y506" i="1"/>
  <c r="AG506" i="1" s="1"/>
  <c r="AI506" i="1" s="1"/>
  <c r="AY506" i="1" s="1"/>
  <c r="Y1841" i="1"/>
  <c r="AG1841" i="1" s="1"/>
  <c r="AI1841" i="1" s="1"/>
  <c r="AY1841" i="1" s="1"/>
  <c r="Y2371" i="1"/>
  <c r="AG2371" i="1" s="1"/>
  <c r="AI2371" i="1" s="1"/>
  <c r="AY2371" i="1" s="1"/>
  <c r="Y289" i="1"/>
  <c r="AG289" i="1" s="1"/>
  <c r="AI289" i="1" s="1"/>
  <c r="AY289" i="1" s="1"/>
  <c r="Y661" i="1"/>
  <c r="AG661" i="1" s="1"/>
  <c r="AI661" i="1" s="1"/>
  <c r="AY661" i="1" s="1"/>
  <c r="Y1646" i="1"/>
  <c r="AG1646" i="1" s="1"/>
  <c r="AI1646" i="1" s="1"/>
  <c r="AY1646" i="1" s="1"/>
  <c r="Y1624" i="1"/>
  <c r="AG1624" i="1" s="1"/>
  <c r="AI1624" i="1" s="1"/>
  <c r="AY1624" i="1" s="1"/>
  <c r="Y1010" i="1"/>
  <c r="AG1010" i="1" s="1"/>
  <c r="AI1010" i="1" s="1"/>
  <c r="AY1010" i="1" s="1"/>
  <c r="Y1790" i="1"/>
  <c r="AG1790" i="1" s="1"/>
  <c r="AI1790" i="1" s="1"/>
  <c r="AY1790" i="1" s="1"/>
  <c r="Y1371" i="1"/>
  <c r="AG1371" i="1" s="1"/>
  <c r="AI1371" i="1" s="1"/>
  <c r="AY1371" i="1" s="1"/>
  <c r="Y2412" i="1"/>
  <c r="AG2412" i="1" s="1"/>
  <c r="AI2412" i="1" s="1"/>
  <c r="AY2412" i="1" s="1"/>
  <c r="Y1615" i="1"/>
  <c r="AG1615" i="1" s="1"/>
  <c r="AI1615" i="1" s="1"/>
  <c r="AY1615" i="1" s="1"/>
  <c r="Y671" i="1"/>
  <c r="AG671" i="1" s="1"/>
  <c r="AI671" i="1" s="1"/>
  <c r="AY671" i="1" s="1"/>
  <c r="Y2333" i="1"/>
  <c r="AG2333" i="1" s="1"/>
  <c r="AI2333" i="1" s="1"/>
  <c r="AY2333" i="1" s="1"/>
  <c r="Y1839" i="1"/>
  <c r="AG1839" i="1" s="1"/>
  <c r="AI1839" i="1" s="1"/>
  <c r="AY1839" i="1" s="1"/>
  <c r="Y535" i="1"/>
  <c r="AG535" i="1" s="1"/>
  <c r="AI535" i="1" s="1"/>
  <c r="AY535" i="1" s="1"/>
  <c r="Y1868" i="1"/>
  <c r="AG1868" i="1" s="1"/>
  <c r="AI1868" i="1" s="1"/>
  <c r="AY1868" i="1" s="1"/>
  <c r="Y1885" i="1"/>
  <c r="AG1885" i="1" s="1"/>
  <c r="AI1885" i="1" s="1"/>
  <c r="AY1885" i="1" s="1"/>
  <c r="Y850" i="1"/>
  <c r="AG850" i="1" s="1"/>
  <c r="AI850" i="1" s="1"/>
  <c r="AY850" i="1" s="1"/>
  <c r="Y1730" i="1"/>
  <c r="AG1730" i="1" s="1"/>
  <c r="AI1730" i="1" s="1"/>
  <c r="AY1730" i="1" s="1"/>
  <c r="Y1020" i="1"/>
  <c r="AG1020" i="1" s="1"/>
  <c r="AI1020" i="1" s="1"/>
  <c r="AY1020" i="1" s="1"/>
  <c r="Y834" i="1"/>
  <c r="AG834" i="1" s="1"/>
  <c r="AI834" i="1" s="1"/>
  <c r="AY834" i="1" s="1"/>
  <c r="Y1852" i="1"/>
  <c r="AG1852" i="1" s="1"/>
  <c r="AI1852" i="1" s="1"/>
  <c r="AY1852" i="1" s="1"/>
  <c r="Y528" i="1"/>
  <c r="AG528" i="1" s="1"/>
  <c r="AI528" i="1" s="1"/>
  <c r="AY528" i="1" s="1"/>
  <c r="Y2427" i="1"/>
  <c r="AG2427" i="1" s="1"/>
  <c r="AI2427" i="1" s="1"/>
  <c r="AY2427" i="1" s="1"/>
  <c r="Y1122" i="1"/>
  <c r="AG1122" i="1" s="1"/>
  <c r="AI1122" i="1" s="1"/>
  <c r="AY1122" i="1" s="1"/>
  <c r="Y889" i="1"/>
  <c r="AG889" i="1" s="1"/>
  <c r="AI889" i="1" s="1"/>
  <c r="AY889" i="1" s="1"/>
  <c r="Y1864" i="1"/>
  <c r="AG1864" i="1" s="1"/>
  <c r="AI1864" i="1" s="1"/>
  <c r="AY1864" i="1" s="1"/>
  <c r="Y625" i="1"/>
  <c r="AG625" i="1" s="1"/>
  <c r="AI625" i="1" s="1"/>
  <c r="AY625" i="1" s="1"/>
  <c r="Y2489" i="1"/>
  <c r="AG2489" i="1" s="1"/>
  <c r="AI2489" i="1" s="1"/>
  <c r="AY2489" i="1" s="1"/>
  <c r="Y846" i="1"/>
  <c r="AG846" i="1" s="1"/>
  <c r="AI846" i="1" s="1"/>
  <c r="AY846" i="1" s="1"/>
  <c r="Y820" i="1"/>
  <c r="AG820" i="1" s="1"/>
  <c r="AI820" i="1" s="1"/>
  <c r="AY820" i="1" s="1"/>
  <c r="Y738" i="1"/>
  <c r="AG738" i="1" s="1"/>
  <c r="AI738" i="1" s="1"/>
  <c r="AY738" i="1" s="1"/>
  <c r="Y865" i="1"/>
  <c r="AG865" i="1" s="1"/>
  <c r="AI865" i="1" s="1"/>
  <c r="AY865" i="1" s="1"/>
  <c r="Y862" i="1"/>
  <c r="AG862" i="1" s="1"/>
  <c r="AI862" i="1" s="1"/>
  <c r="AY862" i="1" s="1"/>
  <c r="Y885" i="1"/>
  <c r="AG885" i="1" s="1"/>
  <c r="AI885" i="1" s="1"/>
  <c r="AY885" i="1" s="1"/>
  <c r="Y2490" i="1"/>
  <c r="AG2490" i="1" s="1"/>
  <c r="AI2490" i="1" s="1"/>
  <c r="AY2490" i="1" s="1"/>
  <c r="Y761" i="1"/>
  <c r="AG761" i="1" s="1"/>
  <c r="AI761" i="1" s="1"/>
  <c r="AY761" i="1" s="1"/>
  <c r="Y796" i="1"/>
  <c r="AG796" i="1" s="1"/>
  <c r="AI796" i="1" s="1"/>
  <c r="AY796" i="1" s="1"/>
  <c r="Y795" i="1"/>
  <c r="AG795" i="1" s="1"/>
  <c r="AI795" i="1" s="1"/>
  <c r="AY795" i="1" s="1"/>
  <c r="Y872" i="1"/>
  <c r="AG872" i="1" s="1"/>
  <c r="AI872" i="1" s="1"/>
  <c r="AY872" i="1" s="1"/>
  <c r="Y2487" i="1"/>
  <c r="AG2487" i="1" s="1"/>
  <c r="AI2487" i="1" s="1"/>
  <c r="AY2487" i="1" s="1"/>
  <c r="Y792" i="1"/>
  <c r="AG792" i="1" s="1"/>
  <c r="AI792" i="1" s="1"/>
  <c r="AY792" i="1" s="1"/>
  <c r="Y1656" i="1"/>
  <c r="AG1656" i="1" s="1"/>
  <c r="AI1656" i="1" s="1"/>
  <c r="AY1656" i="1" s="1"/>
  <c r="Y638" i="1"/>
  <c r="AG638" i="1" s="1"/>
  <c r="AI638" i="1" s="1"/>
  <c r="AY638" i="1" s="1"/>
  <c r="Y1591" i="1"/>
  <c r="AG1591" i="1" s="1"/>
  <c r="AI1591" i="1" s="1"/>
  <c r="AY1591" i="1" s="1"/>
  <c r="Y274" i="1"/>
  <c r="AG274" i="1" s="1"/>
  <c r="AI274" i="1" s="1"/>
  <c r="AY274" i="1" s="1"/>
  <c r="Y1438" i="1"/>
  <c r="AG1438" i="1" s="1"/>
  <c r="AI1438" i="1" s="1"/>
  <c r="AY1438" i="1" s="1"/>
  <c r="Y1394" i="1"/>
  <c r="AG1394" i="1" s="1"/>
  <c r="AI1394" i="1" s="1"/>
  <c r="AY1394" i="1" s="1"/>
  <c r="Y2530" i="1"/>
  <c r="AG2530" i="1" s="1"/>
  <c r="AI2530" i="1" s="1"/>
  <c r="AY2530" i="1" s="1"/>
  <c r="Y2416" i="1"/>
  <c r="AG2416" i="1" s="1"/>
  <c r="AI2416" i="1" s="1"/>
  <c r="AY2416" i="1" s="1"/>
  <c r="Y1124" i="1"/>
  <c r="AG1124" i="1" s="1"/>
  <c r="AI1124" i="1" s="1"/>
  <c r="AY1124" i="1" s="1"/>
  <c r="Y2512" i="1"/>
  <c r="AG2512" i="1" s="1"/>
  <c r="AI2512" i="1" s="1"/>
  <c r="AY2512" i="1" s="1"/>
  <c r="Y892" i="1"/>
  <c r="AG892" i="1" s="1"/>
  <c r="AI892" i="1" s="1"/>
  <c r="AY892" i="1" s="1"/>
  <c r="Y1531" i="1"/>
  <c r="AG1531" i="1" s="1"/>
  <c r="AI1531" i="1" s="1"/>
  <c r="AY1531" i="1" s="1"/>
  <c r="Y1610" i="1"/>
  <c r="AG1610" i="1" s="1"/>
  <c r="AI1610" i="1" s="1"/>
  <c r="AY1610" i="1" s="1"/>
  <c r="Y1901" i="1"/>
  <c r="AG1901" i="1" s="1"/>
  <c r="AI1901" i="1" s="1"/>
  <c r="AY1901" i="1" s="1"/>
  <c r="Y1575" i="1"/>
  <c r="AG1575" i="1" s="1"/>
  <c r="AI1575" i="1" s="1"/>
  <c r="AY1575" i="1" s="1"/>
  <c r="Y1860" i="1"/>
  <c r="AG1860" i="1" s="1"/>
  <c r="AI1860" i="1" s="1"/>
  <c r="AY1860" i="1" s="1"/>
  <c r="Y2525" i="1"/>
  <c r="AG2525" i="1" s="1"/>
  <c r="AI2525" i="1" s="1"/>
  <c r="AY2525" i="1" s="1"/>
  <c r="Y271" i="1"/>
  <c r="AG271" i="1" s="1"/>
  <c r="AI271" i="1" s="1"/>
  <c r="AY271" i="1" s="1"/>
  <c r="Y267" i="1"/>
  <c r="AG267" i="1" s="1"/>
  <c r="AI267" i="1" s="1"/>
  <c r="AY267" i="1" s="1"/>
  <c r="Y1942" i="1"/>
  <c r="AG1942" i="1" s="1"/>
  <c r="AI1942" i="1" s="1"/>
  <c r="AY1942" i="1" s="1"/>
  <c r="Y2092" i="1"/>
  <c r="AG2092" i="1" s="1"/>
  <c r="AI2092" i="1" s="1"/>
  <c r="AY2092" i="1" s="1"/>
  <c r="Y610" i="1"/>
  <c r="AG610" i="1" s="1"/>
  <c r="AI610" i="1" s="1"/>
  <c r="AY610" i="1" s="1"/>
  <c r="Y665" i="1"/>
  <c r="AG665" i="1" s="1"/>
  <c r="AI665" i="1" s="1"/>
  <c r="AY665" i="1" s="1"/>
  <c r="Y1898" i="1"/>
  <c r="AG1898" i="1" s="1"/>
  <c r="AI1898" i="1" s="1"/>
  <c r="AY1898" i="1" s="1"/>
  <c r="Y874" i="1"/>
  <c r="AG874" i="1" s="1"/>
  <c r="AI874" i="1" s="1"/>
  <c r="AY874" i="1" s="1"/>
  <c r="Y193" i="1"/>
  <c r="AG193" i="1" s="1"/>
  <c r="AI193" i="1" s="1"/>
  <c r="AY193" i="1" s="1"/>
  <c r="Y2501" i="1"/>
  <c r="AG2501" i="1" s="1"/>
  <c r="AI2501" i="1" s="1"/>
  <c r="AY2501" i="1" s="1"/>
  <c r="Y590" i="1"/>
  <c r="AG590" i="1" s="1"/>
  <c r="AI590" i="1" s="1"/>
  <c r="AY590" i="1" s="1"/>
  <c r="Y1850" i="1"/>
  <c r="AG1850" i="1" s="1"/>
  <c r="AI1850" i="1" s="1"/>
  <c r="AY1850" i="1" s="1"/>
  <c r="Y601" i="1"/>
  <c r="AG601" i="1" s="1"/>
  <c r="AI601" i="1" s="1"/>
  <c r="AY601" i="1" s="1"/>
  <c r="Y465" i="1"/>
  <c r="AG465" i="1" s="1"/>
  <c r="AI465" i="1" s="1"/>
  <c r="AY465" i="1" s="1"/>
  <c r="Y459" i="1"/>
  <c r="AG459" i="1" s="1"/>
  <c r="AI459" i="1" s="1"/>
  <c r="AY459" i="1" s="1"/>
  <c r="Y592" i="1"/>
  <c r="AG592" i="1" s="1"/>
  <c r="AI592" i="1" s="1"/>
  <c r="AY592" i="1" s="1"/>
  <c r="Y464" i="1"/>
  <c r="AG464" i="1" s="1"/>
  <c r="AI464" i="1" s="1"/>
  <c r="AY464" i="1" s="1"/>
  <c r="Y476" i="1"/>
  <c r="AG476" i="1" s="1"/>
  <c r="AI476" i="1" s="1"/>
  <c r="AY476" i="1" s="1"/>
  <c r="Y603" i="1"/>
  <c r="AG603" i="1" s="1"/>
  <c r="AI603" i="1" s="1"/>
  <c r="AY603" i="1" s="1"/>
  <c r="Y602" i="1"/>
  <c r="AG602" i="1" s="1"/>
  <c r="AI602" i="1" s="1"/>
  <c r="AY602" i="1" s="1"/>
  <c r="Y591" i="1"/>
  <c r="AG591" i="1" s="1"/>
  <c r="AI591" i="1" s="1"/>
  <c r="AY591" i="1" s="1"/>
  <c r="Y589" i="1"/>
  <c r="AG589" i="1" s="1"/>
  <c r="AI589" i="1" s="1"/>
  <c r="AY589" i="1" s="1"/>
  <c r="Y475" i="1"/>
  <c r="AG475" i="1" s="1"/>
  <c r="AI475" i="1" s="1"/>
  <c r="AY475" i="1" s="1"/>
  <c r="Y480" i="1"/>
  <c r="AG480" i="1" s="1"/>
  <c r="AI480" i="1" s="1"/>
  <c r="AY480" i="1" s="1"/>
  <c r="Y806" i="1"/>
  <c r="AG806" i="1" s="1"/>
  <c r="AI806" i="1" s="1"/>
  <c r="AY806" i="1" s="1"/>
  <c r="Y1035" i="1"/>
  <c r="AG1035" i="1" s="1"/>
  <c r="AI1035" i="1" s="1"/>
  <c r="AY1035" i="1" s="1"/>
  <c r="Y1813" i="1"/>
  <c r="AG1813" i="1" s="1"/>
  <c r="AI1813" i="1" s="1"/>
  <c r="AY1813" i="1" s="1"/>
  <c r="Y587" i="1"/>
  <c r="AG587" i="1" s="1"/>
  <c r="AI587" i="1" s="1"/>
  <c r="AY587" i="1" s="1"/>
  <c r="Y588" i="1"/>
  <c r="AG588" i="1" s="1"/>
  <c r="AI588" i="1" s="1"/>
  <c r="AY588" i="1" s="1"/>
  <c r="Y478" i="1"/>
  <c r="AG478" i="1" s="1"/>
  <c r="AI478" i="1" s="1"/>
  <c r="AY478" i="1" s="1"/>
  <c r="Y840" i="1"/>
  <c r="AG840" i="1" s="1"/>
  <c r="AI840" i="1" s="1"/>
  <c r="AY840" i="1" s="1"/>
  <c r="Y481" i="1"/>
  <c r="AG481" i="1" s="1"/>
  <c r="AI481" i="1" s="1"/>
  <c r="AY481" i="1" s="1"/>
  <c r="Y471" i="1"/>
  <c r="AG471" i="1" s="1"/>
  <c r="AI471" i="1" s="1"/>
  <c r="AY471" i="1" s="1"/>
  <c r="Y1928" i="1"/>
  <c r="AG1928" i="1" s="1"/>
  <c r="AI1928" i="1" s="1"/>
  <c r="AY1928" i="1" s="1"/>
  <c r="AM287" i="1"/>
  <c r="AM2375" i="1"/>
  <c r="AM645" i="1"/>
  <c r="AM634" i="1"/>
  <c r="AM860" i="1"/>
  <c r="AM644" i="1"/>
  <c r="AM1889" i="1"/>
  <c r="AM1804" i="1"/>
  <c r="AM2421" i="1"/>
  <c r="AM2515" i="1"/>
  <c r="AM621" i="1"/>
  <c r="AM642" i="1"/>
  <c r="AM724" i="1"/>
  <c r="AM823" i="1"/>
  <c r="AM873" i="1"/>
  <c r="AM646" i="1"/>
  <c r="AM2065" i="1"/>
  <c r="AM631" i="1"/>
  <c r="AM779" i="1"/>
  <c r="AM1005" i="1"/>
  <c r="AM1826" i="1"/>
  <c r="AM2167" i="1"/>
  <c r="AM375" i="1"/>
  <c r="AM522" i="1"/>
  <c r="AM537" i="1"/>
  <c r="AM204" i="1"/>
  <c r="AM1846" i="1"/>
  <c r="AM2153" i="1"/>
  <c r="AM506" i="1"/>
  <c r="AM1841" i="1"/>
  <c r="AM2371" i="1"/>
  <c r="AM289" i="1"/>
  <c r="AM661" i="1"/>
  <c r="AM1646" i="1"/>
  <c r="AM1624" i="1"/>
  <c r="AM1010" i="1"/>
  <c r="AM1790" i="1"/>
  <c r="AM1371" i="1"/>
  <c r="AM2412" i="1"/>
  <c r="AM1615" i="1"/>
  <c r="AM671" i="1"/>
  <c r="AM2333" i="1"/>
  <c r="AM1839" i="1"/>
  <c r="AM535" i="1"/>
  <c r="AM1868" i="1"/>
  <c r="AM1885" i="1"/>
  <c r="AM850" i="1"/>
  <c r="AM1730" i="1"/>
  <c r="AM1020" i="1"/>
  <c r="AM834" i="1"/>
  <c r="AM1852" i="1"/>
  <c r="AM528" i="1"/>
  <c r="AM2427" i="1"/>
  <c r="AM1122" i="1"/>
  <c r="AM889" i="1"/>
  <c r="AM1864" i="1"/>
  <c r="AM625" i="1"/>
  <c r="AM2489" i="1"/>
  <c r="AM846" i="1"/>
  <c r="AM820" i="1"/>
  <c r="AM738" i="1"/>
  <c r="AM865" i="1"/>
  <c r="AM862" i="1"/>
  <c r="AM885" i="1"/>
  <c r="AM2490" i="1"/>
  <c r="AM761" i="1"/>
  <c r="AM796" i="1"/>
  <c r="AM795" i="1"/>
  <c r="AM872" i="1"/>
  <c r="AM2487" i="1"/>
  <c r="AM792" i="1"/>
  <c r="AM1656" i="1"/>
  <c r="AM638" i="1"/>
  <c r="AM1591" i="1"/>
  <c r="AM274" i="1"/>
  <c r="AM1438" i="1"/>
  <c r="AM1394" i="1"/>
  <c r="AM2530" i="1"/>
  <c r="AM2416" i="1"/>
  <c r="AM1124" i="1"/>
  <c r="AM2512" i="1"/>
  <c r="AM892" i="1"/>
  <c r="AM1531" i="1"/>
  <c r="AM1610" i="1"/>
  <c r="AM1901" i="1"/>
  <c r="AM1575" i="1"/>
  <c r="AM1860" i="1"/>
  <c r="AM2525" i="1"/>
  <c r="AM271" i="1"/>
  <c r="AM267" i="1"/>
  <c r="AM1942" i="1"/>
  <c r="AM2092" i="1"/>
  <c r="AM610" i="1"/>
  <c r="AM665" i="1"/>
  <c r="AM1898" i="1"/>
  <c r="AM874" i="1"/>
  <c r="AM193" i="1"/>
  <c r="AM2501" i="1"/>
  <c r="AM590" i="1"/>
  <c r="AM1850" i="1"/>
  <c r="AM601" i="1"/>
  <c r="AM465" i="1"/>
  <c r="AM459" i="1"/>
  <c r="AM592" i="1"/>
  <c r="AM464" i="1"/>
  <c r="AM476" i="1"/>
  <c r="AM603" i="1"/>
  <c r="AM602" i="1"/>
  <c r="AM591" i="1"/>
  <c r="AM589" i="1"/>
  <c r="AM475" i="1"/>
  <c r="AM480" i="1"/>
  <c r="AM806" i="1"/>
  <c r="AM1035" i="1"/>
  <c r="AM1813" i="1"/>
  <c r="AM587" i="1"/>
  <c r="AM588" i="1"/>
  <c r="AM478" i="1"/>
  <c r="AM840" i="1"/>
  <c r="AM481" i="1"/>
  <c r="AM471" i="1"/>
  <c r="AM1928" i="1"/>
  <c r="AN287" i="1"/>
  <c r="AN2375" i="1"/>
  <c r="AN645" i="1"/>
  <c r="AN634" i="1"/>
  <c r="AN860" i="1"/>
  <c r="AN644" i="1"/>
  <c r="AN1889" i="1"/>
  <c r="AN1804" i="1"/>
  <c r="AN2421" i="1"/>
  <c r="AN2515" i="1"/>
  <c r="AN621" i="1"/>
  <c r="AN642" i="1"/>
  <c r="AN724" i="1"/>
  <c r="AN823" i="1"/>
  <c r="AN873" i="1"/>
  <c r="AN646" i="1"/>
  <c r="AN2065" i="1"/>
  <c r="AN631" i="1"/>
  <c r="AN779" i="1"/>
  <c r="AN1005" i="1"/>
  <c r="AN1826" i="1"/>
  <c r="AN2167" i="1"/>
  <c r="AN375" i="1"/>
  <c r="AN522" i="1"/>
  <c r="AN537" i="1"/>
  <c r="AN204" i="1"/>
  <c r="AN1846" i="1"/>
  <c r="AN2153" i="1"/>
  <c r="AN506" i="1"/>
  <c r="AN1841" i="1"/>
  <c r="AN2371" i="1"/>
  <c r="AN289" i="1"/>
  <c r="AN661" i="1"/>
  <c r="AN1646" i="1"/>
  <c r="AN1624" i="1"/>
  <c r="AN1010" i="1"/>
  <c r="AN1790" i="1"/>
  <c r="AN1371" i="1"/>
  <c r="AN2412" i="1"/>
  <c r="AN1615" i="1"/>
  <c r="AN671" i="1"/>
  <c r="AN2333" i="1"/>
  <c r="AN1839" i="1"/>
  <c r="AN535" i="1"/>
  <c r="AN1868" i="1"/>
  <c r="AN1885" i="1"/>
  <c r="AN850" i="1"/>
  <c r="AN1730" i="1"/>
  <c r="AN1020" i="1"/>
  <c r="AN834" i="1"/>
  <c r="AN1852" i="1"/>
  <c r="AN528" i="1"/>
  <c r="AN2427" i="1"/>
  <c r="AN1122" i="1"/>
  <c r="AN889" i="1"/>
  <c r="AN1864" i="1"/>
  <c r="AN625" i="1"/>
  <c r="AN2489" i="1"/>
  <c r="AN846" i="1"/>
  <c r="AN820" i="1"/>
  <c r="AN738" i="1"/>
  <c r="AN865" i="1"/>
  <c r="AN862" i="1"/>
  <c r="AN885" i="1"/>
  <c r="AN2490" i="1"/>
  <c r="AN761" i="1"/>
  <c r="AN796" i="1"/>
  <c r="AN795" i="1"/>
  <c r="AN872" i="1"/>
  <c r="AN2487" i="1"/>
  <c r="AN792" i="1"/>
  <c r="AN1656" i="1"/>
  <c r="AN638" i="1"/>
  <c r="AN1591" i="1"/>
  <c r="AN274" i="1"/>
  <c r="AN1438" i="1"/>
  <c r="AN1394" i="1"/>
  <c r="AN2530" i="1"/>
  <c r="AN2416" i="1"/>
  <c r="AN1124" i="1"/>
  <c r="AN2512" i="1"/>
  <c r="AN892" i="1"/>
  <c r="AN1531" i="1"/>
  <c r="AN1610" i="1"/>
  <c r="AN1901" i="1"/>
  <c r="AN1575" i="1"/>
  <c r="AN1860" i="1"/>
  <c r="AN2525" i="1"/>
  <c r="AN271" i="1"/>
  <c r="AN267" i="1"/>
  <c r="AN1942" i="1"/>
  <c r="AN2092" i="1"/>
  <c r="AN610" i="1"/>
  <c r="AN665" i="1"/>
  <c r="AN1898" i="1"/>
  <c r="AN874" i="1"/>
  <c r="AN193" i="1"/>
  <c r="AN2501" i="1"/>
  <c r="AN590" i="1"/>
  <c r="AN1850" i="1"/>
  <c r="AN601" i="1"/>
  <c r="AN465" i="1"/>
  <c r="AN459" i="1"/>
  <c r="AN592" i="1"/>
  <c r="AN464" i="1"/>
  <c r="AN476" i="1"/>
  <c r="AN603" i="1"/>
  <c r="AN602" i="1"/>
  <c r="AN591" i="1"/>
  <c r="AN589" i="1"/>
  <c r="AN475" i="1"/>
  <c r="AN480" i="1"/>
  <c r="AN806" i="1"/>
  <c r="AN1035" i="1"/>
  <c r="AN1813" i="1"/>
  <c r="AN587" i="1"/>
  <c r="AN588" i="1"/>
  <c r="AN478" i="1"/>
  <c r="AN840" i="1"/>
  <c r="AN481" i="1"/>
  <c r="AN471" i="1"/>
  <c r="AN1928" i="1"/>
  <c r="AR287" i="1"/>
  <c r="AR2375" i="1"/>
  <c r="AR645" i="1"/>
  <c r="AR634" i="1"/>
  <c r="AR860" i="1"/>
  <c r="AR644" i="1"/>
  <c r="AR1889" i="1"/>
  <c r="AR1804" i="1"/>
  <c r="AR2421" i="1"/>
  <c r="AR2515" i="1"/>
  <c r="AR621" i="1"/>
  <c r="AR642" i="1"/>
  <c r="AR724" i="1"/>
  <c r="AR823" i="1"/>
  <c r="AR873" i="1"/>
  <c r="AR646" i="1"/>
  <c r="AR2065" i="1"/>
  <c r="AR631" i="1"/>
  <c r="AR779" i="1"/>
  <c r="AR1005" i="1"/>
  <c r="AR1826" i="1"/>
  <c r="AR2167" i="1"/>
  <c r="AR375" i="1"/>
  <c r="AR522" i="1"/>
  <c r="AR537" i="1"/>
  <c r="AR204" i="1"/>
  <c r="AR1846" i="1"/>
  <c r="AR2153" i="1"/>
  <c r="AR506" i="1"/>
  <c r="AR1841" i="1"/>
  <c r="AR2371" i="1"/>
  <c r="AR289" i="1"/>
  <c r="AR661" i="1"/>
  <c r="AR1646" i="1"/>
  <c r="AR1624" i="1"/>
  <c r="AR1010" i="1"/>
  <c r="AR1790" i="1"/>
  <c r="AR1371" i="1"/>
  <c r="AR2412" i="1"/>
  <c r="AR1615" i="1"/>
  <c r="AR671" i="1"/>
  <c r="AR2333" i="1"/>
  <c r="AR1839" i="1"/>
  <c r="AR535" i="1"/>
  <c r="AR1868" i="1"/>
  <c r="AR1885" i="1"/>
  <c r="AR850" i="1"/>
  <c r="AR1730" i="1"/>
  <c r="AR1020" i="1"/>
  <c r="AR834" i="1"/>
  <c r="AR1852" i="1"/>
  <c r="AR528" i="1"/>
  <c r="AR2427" i="1"/>
  <c r="AR1122" i="1"/>
  <c r="AR889" i="1"/>
  <c r="AR1864" i="1"/>
  <c r="AR625" i="1"/>
  <c r="AR2489" i="1"/>
  <c r="AR846" i="1"/>
  <c r="AR820" i="1"/>
  <c r="AR738" i="1"/>
  <c r="AR865" i="1"/>
  <c r="AR862" i="1"/>
  <c r="AR885" i="1"/>
  <c r="AR2490" i="1"/>
  <c r="AR761" i="1"/>
  <c r="AR796" i="1"/>
  <c r="AR795" i="1"/>
  <c r="AR872" i="1"/>
  <c r="AR2487" i="1"/>
  <c r="AR792" i="1"/>
  <c r="AR1656" i="1"/>
  <c r="AR638" i="1"/>
  <c r="AR1591" i="1"/>
  <c r="AR274" i="1"/>
  <c r="AR1438" i="1"/>
  <c r="AR1394" i="1"/>
  <c r="AR2530" i="1"/>
  <c r="AR2416" i="1"/>
  <c r="AR1124" i="1"/>
  <c r="AR2512" i="1"/>
  <c r="AR892" i="1"/>
  <c r="AR1531" i="1"/>
  <c r="AR1610" i="1"/>
  <c r="AR1901" i="1"/>
  <c r="AR1575" i="1"/>
  <c r="AR1860" i="1"/>
  <c r="AR2525" i="1"/>
  <c r="AR271" i="1"/>
  <c r="AR267" i="1"/>
  <c r="AR1942" i="1"/>
  <c r="AR2092" i="1"/>
  <c r="AR610" i="1"/>
  <c r="AR665" i="1"/>
  <c r="AR1898" i="1"/>
  <c r="AR874" i="1"/>
  <c r="AR193" i="1"/>
  <c r="AR2501" i="1"/>
  <c r="AR590" i="1"/>
  <c r="AR1850" i="1"/>
  <c r="AR601" i="1"/>
  <c r="AR465" i="1"/>
  <c r="AR459" i="1"/>
  <c r="AR592" i="1"/>
  <c r="AR464" i="1"/>
  <c r="AR476" i="1"/>
  <c r="AR603" i="1"/>
  <c r="AR602" i="1"/>
  <c r="AR591" i="1"/>
  <c r="AR589" i="1"/>
  <c r="AR475" i="1"/>
  <c r="AR480" i="1"/>
  <c r="AR806" i="1"/>
  <c r="AR1035" i="1"/>
  <c r="AR1813" i="1"/>
  <c r="AR587" i="1"/>
  <c r="AR588" i="1"/>
  <c r="AR478" i="1"/>
  <c r="AR840" i="1"/>
  <c r="AR481" i="1"/>
  <c r="AR471" i="1"/>
  <c r="AR1928" i="1"/>
  <c r="AS287" i="1"/>
  <c r="AS2375" i="1"/>
  <c r="AS645" i="1"/>
  <c r="AS634" i="1"/>
  <c r="AS860" i="1"/>
  <c r="AS644" i="1"/>
  <c r="AS1889" i="1"/>
  <c r="AS1804" i="1"/>
  <c r="AS2421" i="1"/>
  <c r="AS2515" i="1"/>
  <c r="AS621" i="1"/>
  <c r="AS642" i="1"/>
  <c r="AS724" i="1"/>
  <c r="AS823" i="1"/>
  <c r="AS873" i="1"/>
  <c r="AS646" i="1"/>
  <c r="AS2065" i="1"/>
  <c r="AS631" i="1"/>
  <c r="AS779" i="1"/>
  <c r="AS1005" i="1"/>
  <c r="AS1826" i="1"/>
  <c r="AS2167" i="1"/>
  <c r="AS375" i="1"/>
  <c r="AS522" i="1"/>
  <c r="AS537" i="1"/>
  <c r="AS204" i="1"/>
  <c r="AS1846" i="1"/>
  <c r="AS2153" i="1"/>
  <c r="AS506" i="1"/>
  <c r="AS1841" i="1"/>
  <c r="AS2371" i="1"/>
  <c r="AS289" i="1"/>
  <c r="AS661" i="1"/>
  <c r="AS1646" i="1"/>
  <c r="AS1624" i="1"/>
  <c r="AS1010" i="1"/>
  <c r="AS1790" i="1"/>
  <c r="AS1371" i="1"/>
  <c r="AS2412" i="1"/>
  <c r="AS1615" i="1"/>
  <c r="AS671" i="1"/>
  <c r="AS2333" i="1"/>
  <c r="AS1839" i="1"/>
  <c r="AS535" i="1"/>
  <c r="AS1868" i="1"/>
  <c r="AS1885" i="1"/>
  <c r="AS850" i="1"/>
  <c r="AS1730" i="1"/>
  <c r="AS1020" i="1"/>
  <c r="AS834" i="1"/>
  <c r="AS1852" i="1"/>
  <c r="AS528" i="1"/>
  <c r="AS2427" i="1"/>
  <c r="AS1122" i="1"/>
  <c r="AS889" i="1"/>
  <c r="AS1864" i="1"/>
  <c r="AS625" i="1"/>
  <c r="AS2489" i="1"/>
  <c r="AS846" i="1"/>
  <c r="AS820" i="1"/>
  <c r="AS738" i="1"/>
  <c r="AS865" i="1"/>
  <c r="AS862" i="1"/>
  <c r="AS885" i="1"/>
  <c r="AS2490" i="1"/>
  <c r="AS761" i="1"/>
  <c r="AS796" i="1"/>
  <c r="AS795" i="1"/>
  <c r="AS872" i="1"/>
  <c r="AS2487" i="1"/>
  <c r="AS792" i="1"/>
  <c r="AS1656" i="1"/>
  <c r="AS638" i="1"/>
  <c r="AS1591" i="1"/>
  <c r="AS274" i="1"/>
  <c r="AS1438" i="1"/>
  <c r="AS1394" i="1"/>
  <c r="AS2530" i="1"/>
  <c r="AS2416" i="1"/>
  <c r="AS1124" i="1"/>
  <c r="AS2512" i="1"/>
  <c r="AS892" i="1"/>
  <c r="AS1531" i="1"/>
  <c r="AS1610" i="1"/>
  <c r="AS1901" i="1"/>
  <c r="AS1575" i="1"/>
  <c r="AS1860" i="1"/>
  <c r="AS2525" i="1"/>
  <c r="AS271" i="1"/>
  <c r="AS267" i="1"/>
  <c r="AS1942" i="1"/>
  <c r="AS2092" i="1"/>
  <c r="AS610" i="1"/>
  <c r="AS665" i="1"/>
  <c r="AS1898" i="1"/>
  <c r="AS874" i="1"/>
  <c r="AS193" i="1"/>
  <c r="AS2501" i="1"/>
  <c r="AS590" i="1"/>
  <c r="AS1850" i="1"/>
  <c r="AS601" i="1"/>
  <c r="AS465" i="1"/>
  <c r="AS459" i="1"/>
  <c r="AS592" i="1"/>
  <c r="AS464" i="1"/>
  <c r="AS476" i="1"/>
  <c r="AS603" i="1"/>
  <c r="AS602" i="1"/>
  <c r="AS591" i="1"/>
  <c r="AS589" i="1"/>
  <c r="AS475" i="1"/>
  <c r="AS480" i="1"/>
  <c r="AS806" i="1"/>
  <c r="AS1035" i="1"/>
  <c r="AS1813" i="1"/>
  <c r="AS587" i="1"/>
  <c r="AS588" i="1"/>
  <c r="AS478" i="1"/>
  <c r="AS840" i="1"/>
  <c r="AS481" i="1"/>
  <c r="AS471" i="1"/>
  <c r="AS1928" i="1"/>
  <c r="AU287" i="1"/>
  <c r="AU2375" i="1"/>
  <c r="AU645" i="1"/>
  <c r="AU634" i="1"/>
  <c r="AU860" i="1"/>
  <c r="AU644" i="1"/>
  <c r="AU1889" i="1"/>
  <c r="AU1804" i="1"/>
  <c r="AU2421" i="1"/>
  <c r="AU2515" i="1"/>
  <c r="AU621" i="1"/>
  <c r="AU642" i="1"/>
  <c r="AU724" i="1"/>
  <c r="AU823" i="1"/>
  <c r="AU873" i="1"/>
  <c r="AU646" i="1"/>
  <c r="AU2065" i="1"/>
  <c r="AU631" i="1"/>
  <c r="AU779" i="1"/>
  <c r="AU1005" i="1"/>
  <c r="AU1826" i="1"/>
  <c r="AU2167" i="1"/>
  <c r="AU375" i="1"/>
  <c r="AU522" i="1"/>
  <c r="AU537" i="1"/>
  <c r="AU204" i="1"/>
  <c r="AU1846" i="1"/>
  <c r="AU2153" i="1"/>
  <c r="AU506" i="1"/>
  <c r="AU1841" i="1"/>
  <c r="AU2371" i="1"/>
  <c r="AU289" i="1"/>
  <c r="AU661" i="1"/>
  <c r="AU1646" i="1"/>
  <c r="AU1624" i="1"/>
  <c r="AU1010" i="1"/>
  <c r="AU1790" i="1"/>
  <c r="AU1371" i="1"/>
  <c r="AU2412" i="1"/>
  <c r="AU1615" i="1"/>
  <c r="AU671" i="1"/>
  <c r="AU2333" i="1"/>
  <c r="AU1839" i="1"/>
  <c r="AU535" i="1"/>
  <c r="AU1868" i="1"/>
  <c r="AU1885" i="1"/>
  <c r="AU850" i="1"/>
  <c r="AU1730" i="1"/>
  <c r="AU1020" i="1"/>
  <c r="AU834" i="1"/>
  <c r="AU1852" i="1"/>
  <c r="AU528" i="1"/>
  <c r="AU2427" i="1"/>
  <c r="AU1122" i="1"/>
  <c r="AU889" i="1"/>
  <c r="AU1864" i="1"/>
  <c r="AU625" i="1"/>
  <c r="AU2489" i="1"/>
  <c r="AU846" i="1"/>
  <c r="AU820" i="1"/>
  <c r="AU738" i="1"/>
  <c r="AU865" i="1"/>
  <c r="AU862" i="1"/>
  <c r="AU885" i="1"/>
  <c r="AU2490" i="1"/>
  <c r="AU761" i="1"/>
  <c r="AU796" i="1"/>
  <c r="AU795" i="1"/>
  <c r="AU872" i="1"/>
  <c r="AU2487" i="1"/>
  <c r="AU792" i="1"/>
  <c r="AU1656" i="1"/>
  <c r="AU638" i="1"/>
  <c r="AU1591" i="1"/>
  <c r="AU274" i="1"/>
  <c r="AU1438" i="1"/>
  <c r="AU1394" i="1"/>
  <c r="AU2530" i="1"/>
  <c r="AU2416" i="1"/>
  <c r="AU1124" i="1"/>
  <c r="AU2512" i="1"/>
  <c r="AU892" i="1"/>
  <c r="AU1531" i="1"/>
  <c r="AU1610" i="1"/>
  <c r="AU1901" i="1"/>
  <c r="AU1575" i="1"/>
  <c r="AU1860" i="1"/>
  <c r="AU2525" i="1"/>
  <c r="AU271" i="1"/>
  <c r="AU267" i="1"/>
  <c r="AU1942" i="1"/>
  <c r="AU2092" i="1"/>
  <c r="AU610" i="1"/>
  <c r="AU665" i="1"/>
  <c r="AU1898" i="1"/>
  <c r="AU874" i="1"/>
  <c r="AU193" i="1"/>
  <c r="AU2501" i="1"/>
  <c r="AU590" i="1"/>
  <c r="AU1850" i="1"/>
  <c r="AU601" i="1"/>
  <c r="AU465" i="1"/>
  <c r="AU459" i="1"/>
  <c r="AU592" i="1"/>
  <c r="AU464" i="1"/>
  <c r="AU476" i="1"/>
  <c r="AU603" i="1"/>
  <c r="AU602" i="1"/>
  <c r="AU591" i="1"/>
  <c r="AU589" i="1"/>
  <c r="AU475" i="1"/>
  <c r="AU480" i="1"/>
  <c r="AU806" i="1"/>
  <c r="AU1035" i="1"/>
  <c r="AU1813" i="1"/>
  <c r="AU587" i="1"/>
  <c r="AU588" i="1"/>
  <c r="AU478" i="1"/>
  <c r="AU840" i="1"/>
  <c r="AU481" i="1"/>
  <c r="AU471" i="1"/>
  <c r="AU1928" i="1"/>
  <c r="AV287" i="1"/>
  <c r="AX287" i="1" s="1"/>
  <c r="AV2375" i="1"/>
  <c r="AX2375" i="1" s="1"/>
  <c r="AV645" i="1"/>
  <c r="AX645" i="1" s="1"/>
  <c r="AV634" i="1"/>
  <c r="AX634" i="1" s="1"/>
  <c r="AV860" i="1"/>
  <c r="AX860" i="1" s="1"/>
  <c r="AV644" i="1"/>
  <c r="AV1889" i="1"/>
  <c r="AV1804" i="1"/>
  <c r="AV2421" i="1"/>
  <c r="AV2515" i="1"/>
  <c r="AX2515" i="1" s="1"/>
  <c r="AV621" i="1"/>
  <c r="AX621" i="1" s="1"/>
  <c r="AV642" i="1"/>
  <c r="AX642" i="1" s="1"/>
  <c r="AV724" i="1"/>
  <c r="AX724" i="1" s="1"/>
  <c r="AV823" i="1"/>
  <c r="AX823" i="1" s="1"/>
  <c r="AV873" i="1"/>
  <c r="AX873" i="1" s="1"/>
  <c r="AV646" i="1"/>
  <c r="AX646" i="1" s="1"/>
  <c r="AV2065" i="1"/>
  <c r="AX2065" i="1" s="1"/>
  <c r="AV631" i="1"/>
  <c r="AX631" i="1" s="1"/>
  <c r="AV779" i="1"/>
  <c r="AV1005" i="1"/>
  <c r="AV1826" i="1"/>
  <c r="AX1826" i="1" s="1"/>
  <c r="AV2167" i="1"/>
  <c r="AX2167" i="1" s="1"/>
  <c r="AV375" i="1"/>
  <c r="AX375" i="1" s="1"/>
  <c r="AV522" i="1"/>
  <c r="AX522" i="1" s="1"/>
  <c r="AV537" i="1"/>
  <c r="AX537" i="1" s="1"/>
  <c r="AV204" i="1"/>
  <c r="AX204" i="1" s="1"/>
  <c r="AV1846" i="1"/>
  <c r="AV2153" i="1"/>
  <c r="AX2153" i="1" s="1"/>
  <c r="AV506" i="1"/>
  <c r="AX506" i="1" s="1"/>
  <c r="AV1841" i="1"/>
  <c r="AV2371" i="1"/>
  <c r="AV289" i="1"/>
  <c r="AX289" i="1" s="1"/>
  <c r="AV661" i="1"/>
  <c r="AX661" i="1" s="1"/>
  <c r="AV1646" i="1"/>
  <c r="AX1646" i="1" s="1"/>
  <c r="AV1624" i="1"/>
  <c r="AX1624" i="1" s="1"/>
  <c r="AV1010" i="1"/>
  <c r="AX1010" i="1" s="1"/>
  <c r="AV1790" i="1"/>
  <c r="AV1371" i="1"/>
  <c r="AX1371" i="1" s="1"/>
  <c r="AV2412" i="1"/>
  <c r="AX2412" i="1" s="1"/>
  <c r="AV1615" i="1"/>
  <c r="AV671" i="1"/>
  <c r="AV2333" i="1"/>
  <c r="AX2333" i="1" s="1"/>
  <c r="AV1839" i="1"/>
  <c r="AX1839" i="1" s="1"/>
  <c r="AV535" i="1"/>
  <c r="AX535" i="1" s="1"/>
  <c r="AV1868" i="1"/>
  <c r="AX1868" i="1" s="1"/>
  <c r="AV1885" i="1"/>
  <c r="AX1885" i="1" s="1"/>
  <c r="AV850" i="1"/>
  <c r="AX850" i="1" s="1"/>
  <c r="AV1730" i="1"/>
  <c r="AX1730" i="1" s="1"/>
  <c r="AV1020" i="1"/>
  <c r="AX1020" i="1" s="1"/>
  <c r="AV834" i="1"/>
  <c r="AX834" i="1" s="1"/>
  <c r="AV1852" i="1"/>
  <c r="AX1852" i="1" s="1"/>
  <c r="AV528" i="1"/>
  <c r="AX528" i="1" s="1"/>
  <c r="AV2427" i="1"/>
  <c r="AX2427" i="1" s="1"/>
  <c r="AV1122" i="1"/>
  <c r="AX1122" i="1" s="1"/>
  <c r="AV889" i="1"/>
  <c r="AX889" i="1" s="1"/>
  <c r="AV1864" i="1"/>
  <c r="AX1864" i="1" s="1"/>
  <c r="AV625" i="1"/>
  <c r="AX625" i="1" s="1"/>
  <c r="AV2489" i="1"/>
  <c r="AX2489" i="1" s="1"/>
  <c r="AV846" i="1"/>
  <c r="AV820" i="1"/>
  <c r="AX820" i="1" s="1"/>
  <c r="AV738" i="1"/>
  <c r="AX738" i="1" s="1"/>
  <c r="AV865" i="1"/>
  <c r="AV862" i="1"/>
  <c r="AV885" i="1"/>
  <c r="AV2490" i="1"/>
  <c r="AV761" i="1"/>
  <c r="AV796" i="1"/>
  <c r="AX796" i="1" s="1"/>
  <c r="AV795" i="1"/>
  <c r="AX795" i="1" s="1"/>
  <c r="AV872" i="1"/>
  <c r="AX872" i="1" s="1"/>
  <c r="AV2487" i="1"/>
  <c r="AX2487" i="1" s="1"/>
  <c r="AV792" i="1"/>
  <c r="AV1656" i="1"/>
  <c r="AX1656" i="1" s="1"/>
  <c r="AV638" i="1"/>
  <c r="AX638" i="1" s="1"/>
  <c r="AV1591" i="1"/>
  <c r="AV274" i="1"/>
  <c r="AV1438" i="1"/>
  <c r="AV1394" i="1"/>
  <c r="AX1394" i="1" s="1"/>
  <c r="AV2530" i="1"/>
  <c r="AX2530" i="1" s="1"/>
  <c r="AV2416" i="1"/>
  <c r="AX2416" i="1" s="1"/>
  <c r="AV1124" i="1"/>
  <c r="AX1124" i="1" s="1"/>
  <c r="AV2512" i="1"/>
  <c r="AX2512" i="1" s="1"/>
  <c r="AV892" i="1"/>
  <c r="AV1531" i="1"/>
  <c r="AX1531" i="1" s="1"/>
  <c r="AV1610" i="1"/>
  <c r="AX1610" i="1" s="1"/>
  <c r="AV1901" i="1"/>
  <c r="AV1575" i="1"/>
  <c r="AV1860" i="1"/>
  <c r="AV2525" i="1"/>
  <c r="AV271" i="1"/>
  <c r="AX271" i="1" s="1"/>
  <c r="AV267" i="1"/>
  <c r="AX267" i="1" s="1"/>
  <c r="AV1942" i="1"/>
  <c r="AX1942" i="1" s="1"/>
  <c r="AV2092" i="1"/>
  <c r="AX2092" i="1" s="1"/>
  <c r="AV610" i="1"/>
  <c r="AX610" i="1" s="1"/>
  <c r="AV665" i="1"/>
  <c r="AX665" i="1" s="1"/>
  <c r="AV1898" i="1"/>
  <c r="AX1898" i="1" s="1"/>
  <c r="AV874" i="1"/>
  <c r="AX874" i="1" s="1"/>
  <c r="AV193" i="1"/>
  <c r="AX193" i="1" s="1"/>
  <c r="AV2501" i="1"/>
  <c r="AX2501" i="1" s="1"/>
  <c r="AV590" i="1"/>
  <c r="AV1850" i="1"/>
  <c r="AV601" i="1"/>
  <c r="AX601" i="1" s="1"/>
  <c r="AV465" i="1"/>
  <c r="AX465" i="1" s="1"/>
  <c r="AV459" i="1"/>
  <c r="AV592" i="1"/>
  <c r="AX592" i="1" s="1"/>
  <c r="AV464" i="1"/>
  <c r="AV476" i="1"/>
  <c r="AX476" i="1" s="1"/>
  <c r="AV603" i="1"/>
  <c r="AX603" i="1" s="1"/>
  <c r="AV602" i="1"/>
  <c r="AX602" i="1" s="1"/>
  <c r="AV591" i="1"/>
  <c r="AX591" i="1" s="1"/>
  <c r="AV589" i="1"/>
  <c r="AX589" i="1" s="1"/>
  <c r="AV475" i="1"/>
  <c r="AV480" i="1"/>
  <c r="AV806" i="1"/>
  <c r="AX806" i="1" s="1"/>
  <c r="AV1035" i="1"/>
  <c r="AX1035" i="1" s="1"/>
  <c r="AV1813" i="1"/>
  <c r="AV587" i="1"/>
  <c r="AV588" i="1"/>
  <c r="AV478" i="1"/>
  <c r="AX478" i="1" s="1"/>
  <c r="AV840" i="1"/>
  <c r="AX840" i="1" s="1"/>
  <c r="AV481" i="1"/>
  <c r="AX481" i="1" s="1"/>
  <c r="AV471" i="1"/>
  <c r="AX471" i="1" s="1"/>
  <c r="AV1928" i="1"/>
  <c r="AX1928" i="1" s="1"/>
  <c r="T458" i="1"/>
  <c r="Z458" i="1" s="1"/>
  <c r="T479" i="1"/>
  <c r="Z479" i="1" s="1"/>
  <c r="T457" i="1"/>
  <c r="Z457" i="1" s="1"/>
  <c r="T455" i="1"/>
  <c r="Z455" i="1" s="1"/>
  <c r="T466" i="1"/>
  <c r="Z466" i="1" s="1"/>
  <c r="T2130" i="1"/>
  <c r="Z2130" i="1" s="1"/>
  <c r="T1801" i="1"/>
  <c r="Z1801" i="1" s="1"/>
  <c r="T888" i="1"/>
  <c r="Z888" i="1" s="1"/>
  <c r="T1802" i="1"/>
  <c r="Z1802" i="1" s="1"/>
  <c r="T847" i="1"/>
  <c r="Z847" i="1" s="1"/>
  <c r="T1630" i="1"/>
  <c r="Z1630" i="1" s="1"/>
  <c r="T1818" i="1"/>
  <c r="Z1818" i="1" s="1"/>
  <c r="T1117" i="1"/>
  <c r="Z1117" i="1" s="1"/>
  <c r="T500" i="1"/>
  <c r="Z500" i="1" s="1"/>
  <c r="T694" i="1"/>
  <c r="Z694" i="1" s="1"/>
  <c r="T1142" i="1"/>
  <c r="Z1142" i="1" s="1"/>
  <c r="T635" i="1"/>
  <c r="Z635" i="1" s="1"/>
  <c r="T1121" i="1"/>
  <c r="Z1121" i="1" s="1"/>
  <c r="T869" i="1"/>
  <c r="Z869" i="1" s="1"/>
  <c r="T1744" i="1"/>
  <c r="Z1744" i="1" s="1"/>
  <c r="T2486" i="1"/>
  <c r="Z2486" i="1" s="1"/>
  <c r="Y458" i="1"/>
  <c r="AG458" i="1" s="1"/>
  <c r="AI458" i="1" s="1"/>
  <c r="AY458" i="1" s="1"/>
  <c r="Y479" i="1"/>
  <c r="AG479" i="1" s="1"/>
  <c r="AI479" i="1" s="1"/>
  <c r="AY479" i="1" s="1"/>
  <c r="Y457" i="1"/>
  <c r="AG457" i="1" s="1"/>
  <c r="AI457" i="1" s="1"/>
  <c r="AY457" i="1" s="1"/>
  <c r="Y455" i="1"/>
  <c r="AG455" i="1" s="1"/>
  <c r="AI455" i="1" s="1"/>
  <c r="AY455" i="1" s="1"/>
  <c r="Y466" i="1"/>
  <c r="AG466" i="1" s="1"/>
  <c r="AI466" i="1" s="1"/>
  <c r="AY466" i="1" s="1"/>
  <c r="Y2130" i="1"/>
  <c r="AG2130" i="1" s="1"/>
  <c r="AI2130" i="1" s="1"/>
  <c r="AY2130" i="1" s="1"/>
  <c r="Y1801" i="1"/>
  <c r="AG1801" i="1" s="1"/>
  <c r="AI1801" i="1" s="1"/>
  <c r="AY1801" i="1" s="1"/>
  <c r="Y888" i="1"/>
  <c r="AG888" i="1" s="1"/>
  <c r="AI888" i="1" s="1"/>
  <c r="AY888" i="1" s="1"/>
  <c r="Y1802" i="1"/>
  <c r="AG1802" i="1" s="1"/>
  <c r="AI1802" i="1" s="1"/>
  <c r="AY1802" i="1" s="1"/>
  <c r="Y847" i="1"/>
  <c r="AG847" i="1" s="1"/>
  <c r="AI847" i="1" s="1"/>
  <c r="AY847" i="1" s="1"/>
  <c r="Y1630" i="1"/>
  <c r="AG1630" i="1" s="1"/>
  <c r="AI1630" i="1" s="1"/>
  <c r="AY1630" i="1" s="1"/>
  <c r="Y1818" i="1"/>
  <c r="AG1818" i="1" s="1"/>
  <c r="AI1818" i="1" s="1"/>
  <c r="AY1818" i="1" s="1"/>
  <c r="Y1117" i="1"/>
  <c r="AG1117" i="1" s="1"/>
  <c r="AI1117" i="1" s="1"/>
  <c r="AY1117" i="1" s="1"/>
  <c r="Y500" i="1"/>
  <c r="AG500" i="1" s="1"/>
  <c r="AI500" i="1" s="1"/>
  <c r="AY500" i="1" s="1"/>
  <c r="Y694" i="1"/>
  <c r="AG694" i="1" s="1"/>
  <c r="AI694" i="1" s="1"/>
  <c r="AY694" i="1" s="1"/>
  <c r="Y1142" i="1"/>
  <c r="AG1142" i="1" s="1"/>
  <c r="AI1142" i="1" s="1"/>
  <c r="AY1142" i="1" s="1"/>
  <c r="Y635" i="1"/>
  <c r="AG635" i="1" s="1"/>
  <c r="AI635" i="1" s="1"/>
  <c r="AY635" i="1" s="1"/>
  <c r="Y1121" i="1"/>
  <c r="AG1121" i="1" s="1"/>
  <c r="AI1121" i="1" s="1"/>
  <c r="AY1121" i="1" s="1"/>
  <c r="Y869" i="1"/>
  <c r="AG869" i="1" s="1"/>
  <c r="AI869" i="1" s="1"/>
  <c r="AY869" i="1" s="1"/>
  <c r="Y1744" i="1"/>
  <c r="AG1744" i="1" s="1"/>
  <c r="AI1744" i="1" s="1"/>
  <c r="AY1744" i="1" s="1"/>
  <c r="Y2486" i="1"/>
  <c r="AG2486" i="1" s="1"/>
  <c r="AI2486" i="1" s="1"/>
  <c r="AY2486" i="1" s="1"/>
  <c r="AM458" i="1"/>
  <c r="AM479" i="1"/>
  <c r="AM457" i="1"/>
  <c r="AM455" i="1"/>
  <c r="AM466" i="1"/>
  <c r="AM2130" i="1"/>
  <c r="AM1801" i="1"/>
  <c r="AM888" i="1"/>
  <c r="AM1802" i="1"/>
  <c r="AM847" i="1"/>
  <c r="AM1630" i="1"/>
  <c r="AM1818" i="1"/>
  <c r="AM1117" i="1"/>
  <c r="AM500" i="1"/>
  <c r="AM694" i="1"/>
  <c r="AM1142" i="1"/>
  <c r="AM635" i="1"/>
  <c r="AM1121" i="1"/>
  <c r="AM869" i="1"/>
  <c r="AM1744" i="1"/>
  <c r="AM2486" i="1"/>
  <c r="AN458" i="1"/>
  <c r="AN479" i="1"/>
  <c r="AN457" i="1"/>
  <c r="AN455" i="1"/>
  <c r="AN466" i="1"/>
  <c r="AN2130" i="1"/>
  <c r="AN1801" i="1"/>
  <c r="AN888" i="1"/>
  <c r="AN1802" i="1"/>
  <c r="AN847" i="1"/>
  <c r="AN1630" i="1"/>
  <c r="AN1818" i="1"/>
  <c r="AN1117" i="1"/>
  <c r="AN500" i="1"/>
  <c r="AN694" i="1"/>
  <c r="AN1142" i="1"/>
  <c r="AN635" i="1"/>
  <c r="AN1121" i="1"/>
  <c r="AN869" i="1"/>
  <c r="AN1744" i="1"/>
  <c r="AN2486" i="1"/>
  <c r="AR458" i="1"/>
  <c r="AR479" i="1"/>
  <c r="AR457" i="1"/>
  <c r="AR455" i="1"/>
  <c r="AR466" i="1"/>
  <c r="AR2130" i="1"/>
  <c r="AR1801" i="1"/>
  <c r="AR888" i="1"/>
  <c r="AR1802" i="1"/>
  <c r="AR847" i="1"/>
  <c r="AR1630" i="1"/>
  <c r="AR1818" i="1"/>
  <c r="AR1117" i="1"/>
  <c r="AR500" i="1"/>
  <c r="AR694" i="1"/>
  <c r="AR1142" i="1"/>
  <c r="AR635" i="1"/>
  <c r="AR1121" i="1"/>
  <c r="AR869" i="1"/>
  <c r="AR1744" i="1"/>
  <c r="AR2486" i="1"/>
  <c r="AS458" i="1"/>
  <c r="AS479" i="1"/>
  <c r="AS457" i="1"/>
  <c r="AS455" i="1"/>
  <c r="AS466" i="1"/>
  <c r="AS2130" i="1"/>
  <c r="AS1801" i="1"/>
  <c r="AS888" i="1"/>
  <c r="AS1802" i="1"/>
  <c r="AS847" i="1"/>
  <c r="AS1630" i="1"/>
  <c r="AS1818" i="1"/>
  <c r="AS1117" i="1"/>
  <c r="AS500" i="1"/>
  <c r="AS694" i="1"/>
  <c r="AS1142" i="1"/>
  <c r="AS635" i="1"/>
  <c r="AS1121" i="1"/>
  <c r="AS869" i="1"/>
  <c r="AS1744" i="1"/>
  <c r="AS2486" i="1"/>
  <c r="AU458" i="1"/>
  <c r="AU479" i="1"/>
  <c r="AU457" i="1"/>
  <c r="AU455" i="1"/>
  <c r="AU466" i="1"/>
  <c r="AU2130" i="1"/>
  <c r="AU1801" i="1"/>
  <c r="AU888" i="1"/>
  <c r="AU1802" i="1"/>
  <c r="AU847" i="1"/>
  <c r="AU1630" i="1"/>
  <c r="AU1818" i="1"/>
  <c r="AU1117" i="1"/>
  <c r="AU500" i="1"/>
  <c r="AU694" i="1"/>
  <c r="AU1142" i="1"/>
  <c r="AU635" i="1"/>
  <c r="AU1121" i="1"/>
  <c r="AU869" i="1"/>
  <c r="AU1744" i="1"/>
  <c r="AU2486" i="1"/>
  <c r="AV458" i="1"/>
  <c r="AV479" i="1"/>
  <c r="AV457" i="1"/>
  <c r="AX457" i="1" s="1"/>
  <c r="AV455" i="1"/>
  <c r="AV466" i="1"/>
  <c r="AX466" i="1" s="1"/>
  <c r="AV2130" i="1"/>
  <c r="AX2130" i="1" s="1"/>
  <c r="AV1801" i="1"/>
  <c r="AX1801" i="1" s="1"/>
  <c r="AV888" i="1"/>
  <c r="AV1802" i="1"/>
  <c r="AX1802" i="1" s="1"/>
  <c r="AV847" i="1"/>
  <c r="AX847" i="1" s="1"/>
  <c r="AV1630" i="1"/>
  <c r="AV1818" i="1"/>
  <c r="AV1117" i="1"/>
  <c r="AV500" i="1"/>
  <c r="AV694" i="1"/>
  <c r="AX694" i="1" s="1"/>
  <c r="AV1142" i="1"/>
  <c r="AX1142" i="1" s="1"/>
  <c r="AV635" i="1"/>
  <c r="AX635" i="1" s="1"/>
  <c r="AV1121" i="1"/>
  <c r="AX1121" i="1" s="1"/>
  <c r="AV869" i="1"/>
  <c r="AX869" i="1" s="1"/>
  <c r="AV1744" i="1"/>
  <c r="AV2486" i="1"/>
  <c r="AX2486" i="1" s="1"/>
  <c r="AW548" i="1" l="1"/>
  <c r="AW811" i="1"/>
  <c r="AQ580" i="1"/>
  <c r="AW551" i="1"/>
  <c r="AW86" i="1"/>
  <c r="AQ2415" i="1"/>
  <c r="AW652" i="1"/>
  <c r="AQ86" i="1"/>
  <c r="AW546" i="1"/>
  <c r="AQ134" i="1"/>
  <c r="AQ579" i="1"/>
  <c r="AQ586" i="1"/>
  <c r="AQ574" i="1"/>
  <c r="AQ67" i="1"/>
  <c r="AQ576" i="1"/>
  <c r="AQ584" i="1"/>
  <c r="AQ1166" i="1"/>
  <c r="AQ555" i="1"/>
  <c r="AQ909" i="1"/>
  <c r="AW647" i="1"/>
  <c r="AW639" i="1"/>
  <c r="AW550" i="1"/>
  <c r="AW560" i="1"/>
  <c r="AW67" i="1"/>
  <c r="AQ558" i="1"/>
  <c r="AW1887" i="1"/>
  <c r="AW582" i="1"/>
  <c r="AW616" i="1"/>
  <c r="AQ562" i="1"/>
  <c r="AX811" i="1"/>
  <c r="AQ605" i="1"/>
  <c r="AQ546" i="1"/>
  <c r="AW554" i="1"/>
  <c r="AX546" i="1"/>
  <c r="AQ551" i="1"/>
  <c r="AQ548" i="1"/>
  <c r="AW552" i="1"/>
  <c r="AQ837" i="1"/>
  <c r="AW579" i="1"/>
  <c r="AQ1887" i="1"/>
  <c r="AW564" i="1"/>
  <c r="AQ560" i="1"/>
  <c r="AQ566" i="1"/>
  <c r="AW653" i="1"/>
  <c r="AW174" i="1"/>
  <c r="AQ652" i="1"/>
  <c r="AQ564" i="1"/>
  <c r="AQ666" i="1"/>
  <c r="AQ552" i="1"/>
  <c r="AW1166" i="1"/>
  <c r="AW168" i="1"/>
  <c r="AQ604" i="1"/>
  <c r="AW553" i="1"/>
  <c r="AQ653" i="1"/>
  <c r="AQ577" i="1"/>
  <c r="AQ617" i="1"/>
  <c r="AQ573" i="1"/>
  <c r="AW134" i="1"/>
  <c r="AQ811" i="1"/>
  <c r="AQ578" i="1"/>
  <c r="AQ553" i="1"/>
  <c r="AQ836" i="1"/>
  <c r="AQ835" i="1"/>
  <c r="AQ168" i="1"/>
  <c r="AQ549" i="1"/>
  <c r="AQ949" i="1"/>
  <c r="AQ637" i="1"/>
  <c r="AQ931" i="1"/>
  <c r="AQ636" i="1"/>
  <c r="AQ1088" i="1"/>
  <c r="AQ616" i="1"/>
  <c r="AQ565" i="1"/>
  <c r="AQ641" i="1"/>
  <c r="AQ1068" i="1"/>
  <c r="AQ648" i="1"/>
  <c r="AQ649" i="1"/>
  <c r="AQ640" i="1"/>
  <c r="AQ2202" i="1"/>
  <c r="AQ554" i="1"/>
  <c r="AQ651" i="1"/>
  <c r="AQ639" i="1"/>
  <c r="AQ2439" i="1"/>
  <c r="AQ582" i="1"/>
  <c r="AQ647" i="1"/>
  <c r="AQ550" i="1"/>
  <c r="AQ174" i="1"/>
  <c r="AW2415" i="1"/>
  <c r="AW574" i="1"/>
  <c r="AW577" i="1"/>
  <c r="AW586" i="1"/>
  <c r="AW555" i="1"/>
  <c r="AX548" i="1"/>
  <c r="AW565" i="1"/>
  <c r="AX168" i="1"/>
  <c r="AW651" i="1"/>
  <c r="AW566" i="1"/>
  <c r="AW837" i="1"/>
  <c r="AW576" i="1"/>
  <c r="AW617" i="1"/>
  <c r="AW605" i="1"/>
  <c r="AW836" i="1"/>
  <c r="AW1068" i="1"/>
  <c r="AW2439" i="1"/>
  <c r="AW604" i="1"/>
  <c r="AW580" i="1"/>
  <c r="AW584" i="1"/>
  <c r="AW578" i="1"/>
  <c r="AW573" i="1"/>
  <c r="AW666" i="1"/>
  <c r="AW909" i="1"/>
  <c r="AW562" i="1"/>
  <c r="AW648" i="1"/>
  <c r="AW558" i="1"/>
  <c r="Z565" i="1"/>
  <c r="AW649" i="1"/>
  <c r="Z651" i="1"/>
  <c r="AW835" i="1"/>
  <c r="AW549" i="1"/>
  <c r="AW637" i="1"/>
  <c r="AW636" i="1"/>
  <c r="AW641" i="1"/>
  <c r="AW640" i="1"/>
  <c r="AW949" i="1"/>
  <c r="AW931" i="1"/>
  <c r="AW1088" i="1"/>
  <c r="AW2202" i="1"/>
  <c r="AQ1579" i="1"/>
  <c r="AQ2046" i="1"/>
  <c r="AW685" i="1"/>
  <c r="AQ1785" i="1"/>
  <c r="AW2322" i="1"/>
  <c r="AQ1933" i="1"/>
  <c r="AQ904" i="1"/>
  <c r="AQ1097" i="1"/>
  <c r="AQ902" i="1"/>
  <c r="AQ1784" i="1"/>
  <c r="AQ903" i="1"/>
  <c r="AW2183" i="1"/>
  <c r="AW1933" i="1"/>
  <c r="AQ1053" i="1"/>
  <c r="AW2002" i="1"/>
  <c r="AQ2174" i="1"/>
  <c r="AQ1278" i="1"/>
  <c r="AQ2322" i="1"/>
  <c r="AW1123" i="1"/>
  <c r="AQ849" i="1"/>
  <c r="AQ1777" i="1"/>
  <c r="AQ2182" i="1"/>
  <c r="AQ2181" i="1"/>
  <c r="AQ2183" i="1"/>
  <c r="AQ2361" i="1"/>
  <c r="AQ2360" i="1"/>
  <c r="AQ1923" i="1"/>
  <c r="AQ905" i="1"/>
  <c r="AQ2123" i="1"/>
  <c r="AQ12" i="1"/>
  <c r="AQ2002" i="1"/>
  <c r="AQ685" i="1"/>
  <c r="AQ1123" i="1"/>
  <c r="AQ1028" i="1"/>
  <c r="AW1097" i="1"/>
  <c r="AW905" i="1"/>
  <c r="AW904" i="1"/>
  <c r="AW902" i="1"/>
  <c r="AW903" i="1"/>
  <c r="AW2174" i="1"/>
  <c r="AX1933" i="1"/>
  <c r="AW1923" i="1"/>
  <c r="AW849" i="1"/>
  <c r="AW1053" i="1"/>
  <c r="AW2123" i="1"/>
  <c r="AW12" i="1"/>
  <c r="AW1028" i="1"/>
  <c r="AW1777" i="1"/>
  <c r="AW1785" i="1"/>
  <c r="AW2182" i="1"/>
  <c r="AW2181" i="1"/>
  <c r="AW1784" i="1"/>
  <c r="Z849" i="1"/>
  <c r="AW1278" i="1"/>
  <c r="AW1579" i="1"/>
  <c r="AW2046" i="1"/>
  <c r="AW2361" i="1"/>
  <c r="AW2360" i="1"/>
  <c r="AW2340" i="1"/>
  <c r="AW1170" i="1"/>
  <c r="AW28" i="1"/>
  <c r="AW1521" i="1"/>
  <c r="AW955" i="1"/>
  <c r="AW2013" i="1"/>
  <c r="AW169" i="1"/>
  <c r="AW867" i="1"/>
  <c r="AW135" i="1"/>
  <c r="AW2163" i="1"/>
  <c r="AW1056" i="1"/>
  <c r="AQ1856" i="1"/>
  <c r="AQ1897" i="1"/>
  <c r="AQ243" i="1"/>
  <c r="AQ998" i="1"/>
  <c r="AQ965" i="1"/>
  <c r="AQ1917" i="1"/>
  <c r="AQ1105" i="1"/>
  <c r="AQ1957" i="1"/>
  <c r="AQ1717" i="1"/>
  <c r="AQ726" i="1"/>
  <c r="AQ762" i="1"/>
  <c r="AQ983" i="1"/>
  <c r="AQ1214" i="1"/>
  <c r="AQ995" i="1"/>
  <c r="AQ1039" i="1"/>
  <c r="AQ1207" i="1"/>
  <c r="AQ1981" i="1"/>
  <c r="AQ1273" i="1"/>
  <c r="AQ1316" i="1"/>
  <c r="AQ1299" i="1"/>
  <c r="AQ2264" i="1"/>
  <c r="AQ1487" i="1"/>
  <c r="AQ2045" i="1"/>
  <c r="AQ2058" i="1"/>
  <c r="AQ2047" i="1"/>
  <c r="AQ2344" i="1"/>
  <c r="AQ143" i="1"/>
  <c r="AQ141" i="1"/>
  <c r="AQ1842" i="1"/>
  <c r="AQ441" i="1"/>
  <c r="AQ788" i="1"/>
  <c r="AQ1429" i="1"/>
  <c r="AQ954" i="1"/>
  <c r="AQ1102" i="1"/>
  <c r="AQ1913" i="1"/>
  <c r="AQ393" i="1"/>
  <c r="AQ1974" i="1"/>
  <c r="AQ2257" i="1"/>
  <c r="AQ1600" i="1"/>
  <c r="AQ2048" i="1"/>
  <c r="AQ1488" i="1"/>
  <c r="AQ1493" i="1"/>
  <c r="AQ2463" i="1"/>
  <c r="AQ2359" i="1"/>
  <c r="AQ146" i="1"/>
  <c r="AQ66" i="1"/>
  <c r="AW1736" i="1"/>
  <c r="AQ1179" i="1"/>
  <c r="AQ1230" i="1"/>
  <c r="AQ1525" i="1"/>
  <c r="AQ1813" i="1"/>
  <c r="AQ459" i="1"/>
  <c r="AQ1942" i="1"/>
  <c r="AQ2416" i="1"/>
  <c r="AQ795" i="1"/>
  <c r="AQ1864" i="1"/>
  <c r="AQ522" i="1"/>
  <c r="AQ642" i="1"/>
  <c r="AQ287" i="1"/>
  <c r="AQ189" i="1"/>
  <c r="AQ1817" i="1"/>
  <c r="AQ882" i="1"/>
  <c r="AQ981" i="1"/>
  <c r="AQ2081" i="1"/>
  <c r="AQ930" i="1"/>
  <c r="AQ1916" i="1"/>
  <c r="AQ1101" i="1"/>
  <c r="AQ1288" i="1"/>
  <c r="AQ1302" i="1"/>
  <c r="AQ1562" i="1"/>
  <c r="AQ1583" i="1"/>
  <c r="AQ2285" i="1"/>
  <c r="AQ2059" i="1"/>
  <c r="AQ210" i="1"/>
  <c r="AQ1450" i="1"/>
  <c r="AQ70" i="1"/>
  <c r="AQ133" i="1"/>
  <c r="AQ1394" i="1"/>
  <c r="AQ2515" i="1"/>
  <c r="AQ1850" i="1"/>
  <c r="AQ2427" i="1"/>
  <c r="AQ271" i="1"/>
  <c r="AQ661" i="1"/>
  <c r="AQ2490" i="1"/>
  <c r="AQ2421" i="1"/>
  <c r="AQ1122" i="1"/>
  <c r="AW455" i="1"/>
  <c r="AQ289" i="1"/>
  <c r="AW146" i="1"/>
  <c r="AW792" i="1"/>
  <c r="AW1790" i="1"/>
  <c r="AQ601" i="1"/>
  <c r="AQ761" i="1"/>
  <c r="AQ1839" i="1"/>
  <c r="AQ480" i="1"/>
  <c r="AQ2333" i="1"/>
  <c r="AW892" i="1"/>
  <c r="AW1846" i="1"/>
  <c r="AQ806" i="1"/>
  <c r="AQ2167" i="1"/>
  <c r="AQ2525" i="1"/>
  <c r="AQ1826" i="1"/>
  <c r="AW1487" i="1"/>
  <c r="AQ1736" i="1"/>
  <c r="AQ2519" i="1"/>
  <c r="AQ828" i="1"/>
  <c r="AQ2078" i="1"/>
  <c r="AQ966" i="1"/>
  <c r="AQ1103" i="1"/>
  <c r="AQ1275" i="1"/>
  <c r="AQ2354" i="1"/>
  <c r="AQ2368" i="1"/>
  <c r="AQ2263" i="1"/>
  <c r="AQ2310" i="1"/>
  <c r="AQ2278" i="1"/>
  <c r="AQ25" i="1"/>
  <c r="AW599" i="1"/>
  <c r="AW243" i="1"/>
  <c r="AW888" i="1"/>
  <c r="AW846" i="1"/>
  <c r="AW1856" i="1"/>
  <c r="AW1744" i="1"/>
  <c r="AW478" i="1"/>
  <c r="AW995" i="1"/>
  <c r="AW966" i="1"/>
  <c r="AW1299" i="1"/>
  <c r="AW1717" i="1"/>
  <c r="AW1039" i="1"/>
  <c r="AW2463" i="1"/>
  <c r="AW66" i="1"/>
  <c r="AQ963" i="1"/>
  <c r="AQ847" i="1"/>
  <c r="AW661" i="1"/>
  <c r="AQ2367" i="1"/>
  <c r="AQ675" i="1"/>
  <c r="AQ1567" i="1"/>
  <c r="AQ2460" i="1"/>
  <c r="AQ1165" i="1"/>
  <c r="AQ2224" i="1"/>
  <c r="AQ64" i="1"/>
  <c r="AQ1438" i="1"/>
  <c r="AQ1804" i="1"/>
  <c r="AQ589" i="1"/>
  <c r="AQ1575" i="1"/>
  <c r="AQ862" i="1"/>
  <c r="AQ1615" i="1"/>
  <c r="AQ779" i="1"/>
  <c r="AQ590" i="1"/>
  <c r="AQ671" i="1"/>
  <c r="AQ1928" i="1"/>
  <c r="AQ2501" i="1"/>
  <c r="AQ274" i="1"/>
  <c r="AQ1852" i="1"/>
  <c r="AQ1889" i="1"/>
  <c r="AQ892" i="1"/>
  <c r="AW14" i="1"/>
  <c r="AW1179" i="1"/>
  <c r="AQ475" i="1"/>
  <c r="AQ2371" i="1"/>
  <c r="AQ587" i="1"/>
  <c r="AQ592" i="1"/>
  <c r="AQ1124" i="1"/>
  <c r="AQ872" i="1"/>
  <c r="AQ724" i="1"/>
  <c r="AQ2375" i="1"/>
  <c r="AQ528" i="1"/>
  <c r="AX888" i="1"/>
  <c r="AQ457" i="1"/>
  <c r="AQ1860" i="1"/>
  <c r="AQ885" i="1"/>
  <c r="AX455" i="1"/>
  <c r="AW1514" i="1"/>
  <c r="AQ1005" i="1"/>
  <c r="AX28" i="1"/>
  <c r="AW1535" i="1"/>
  <c r="AW1599" i="1"/>
  <c r="AW1142" i="1"/>
  <c r="AQ985" i="1"/>
  <c r="AQ1315" i="1"/>
  <c r="AW1801" i="1"/>
  <c r="AQ635" i="1"/>
  <c r="AQ466" i="1"/>
  <c r="AW665" i="1"/>
  <c r="AW588" i="1"/>
  <c r="AW464" i="1"/>
  <c r="AW1315" i="1"/>
  <c r="AW149" i="1"/>
  <c r="AQ1365" i="1"/>
  <c r="AW869" i="1"/>
  <c r="AW1330" i="1"/>
  <c r="AW1124" i="1"/>
  <c r="AX1170" i="1"/>
  <c r="AW466" i="1"/>
  <c r="AW2416" i="1"/>
  <c r="AW1813" i="1"/>
  <c r="AW459" i="1"/>
  <c r="AW287" i="1"/>
  <c r="AQ464" i="1"/>
  <c r="AQ2512" i="1"/>
  <c r="AX2013" i="1"/>
  <c r="AX135" i="1"/>
  <c r="AW151" i="1"/>
  <c r="AQ570" i="1"/>
  <c r="AQ845" i="1"/>
  <c r="AQ825" i="1"/>
  <c r="AQ2080" i="1"/>
  <c r="AQ923" i="1"/>
  <c r="AQ977" i="1"/>
  <c r="AQ1084" i="1"/>
  <c r="AQ1076" i="1"/>
  <c r="AQ1277" i="1"/>
  <c r="AQ1221" i="1"/>
  <c r="AQ674" i="1"/>
  <c r="AQ2473" i="1"/>
  <c r="AQ1581" i="1"/>
  <c r="AQ2239" i="1"/>
  <c r="AQ1524" i="1"/>
  <c r="AQ1536" i="1"/>
  <c r="AQ142" i="1"/>
  <c r="AW635" i="1"/>
  <c r="AQ1801" i="1"/>
  <c r="AQ559" i="1"/>
  <c r="AW1898" i="1"/>
  <c r="AW72" i="1"/>
  <c r="AW587" i="1"/>
  <c r="AW2375" i="1"/>
  <c r="AW1365" i="1"/>
  <c r="AQ500" i="1"/>
  <c r="AW1122" i="1"/>
  <c r="AQ2092" i="1"/>
  <c r="AX1736" i="1"/>
  <c r="AW131" i="1"/>
  <c r="AW2080" i="1"/>
  <c r="AW2239" i="1"/>
  <c r="AQ643" i="1"/>
  <c r="AQ890" i="1"/>
  <c r="AQ599" i="1"/>
  <c r="AQ2376" i="1"/>
  <c r="AQ1652" i="1"/>
  <c r="AQ2075" i="1"/>
  <c r="AQ1085" i="1"/>
  <c r="AQ1104" i="1"/>
  <c r="AQ1255" i="1"/>
  <c r="AQ1285" i="1"/>
  <c r="AQ2365" i="1"/>
  <c r="AQ2340" i="1"/>
  <c r="AQ2044" i="1"/>
  <c r="AQ2348" i="1"/>
  <c r="AQ1514" i="1"/>
  <c r="AQ1196" i="1"/>
  <c r="AQ16" i="1"/>
  <c r="AQ41" i="1"/>
  <c r="AW372" i="1"/>
  <c r="AX372" i="1"/>
  <c r="AQ869" i="1"/>
  <c r="AW1020" i="1"/>
  <c r="AW761" i="1"/>
  <c r="AQ1792" i="1"/>
  <c r="AQ1832" i="1"/>
  <c r="AQ769" i="1"/>
  <c r="AQ2079" i="1"/>
  <c r="AQ14" i="1"/>
  <c r="AQ1279" i="1"/>
  <c r="AQ1177" i="1"/>
  <c r="AQ172" i="1"/>
  <c r="AQ2355" i="1"/>
  <c r="AQ1430" i="1"/>
  <c r="AQ1535" i="1"/>
  <c r="AQ1434" i="1"/>
  <c r="AQ28" i="1"/>
  <c r="AQ151" i="1"/>
  <c r="AX169" i="1"/>
  <c r="AW694" i="1"/>
  <c r="AW2130" i="1"/>
  <c r="AW1730" i="1"/>
  <c r="AQ1035" i="1"/>
  <c r="AQ465" i="1"/>
  <c r="AQ267" i="1"/>
  <c r="AQ2530" i="1"/>
  <c r="AQ796" i="1"/>
  <c r="AQ889" i="1"/>
  <c r="AQ535" i="1"/>
  <c r="AQ1646" i="1"/>
  <c r="AQ375" i="1"/>
  <c r="AQ621" i="1"/>
  <c r="AX1521" i="1"/>
  <c r="AW559" i="1"/>
  <c r="AX1744" i="1"/>
  <c r="AQ1142" i="1"/>
  <c r="AQ455" i="1"/>
  <c r="AW2512" i="1"/>
  <c r="AW1646" i="1"/>
  <c r="AW1842" i="1"/>
  <c r="AW1430" i="1"/>
  <c r="AW152" i="1"/>
  <c r="AW631" i="1"/>
  <c r="AQ471" i="1"/>
  <c r="AQ591" i="1"/>
  <c r="AQ193" i="1"/>
  <c r="AQ1901" i="1"/>
  <c r="AQ1591" i="1"/>
  <c r="AQ865" i="1"/>
  <c r="AQ834" i="1"/>
  <c r="AQ1841" i="1"/>
  <c r="AQ631" i="1"/>
  <c r="AQ644" i="1"/>
  <c r="AW393" i="1"/>
  <c r="AW1302" i="1"/>
  <c r="AW1583" i="1"/>
  <c r="AW2059" i="1"/>
  <c r="Z1302" i="1"/>
  <c r="AW2486" i="1"/>
  <c r="AQ1818" i="1"/>
  <c r="AQ458" i="1"/>
  <c r="AX459" i="1"/>
  <c r="AW1394" i="1"/>
  <c r="AW724" i="1"/>
  <c r="AW1177" i="1"/>
  <c r="AQ694" i="1"/>
  <c r="AQ479" i="1"/>
  <c r="AX2239" i="1"/>
  <c r="AW983" i="1"/>
  <c r="AQ1117" i="1"/>
  <c r="AX588" i="1"/>
  <c r="AW2530" i="1"/>
  <c r="AQ602" i="1"/>
  <c r="AQ1610" i="1"/>
  <c r="AQ638" i="1"/>
  <c r="AQ2412" i="1"/>
  <c r="AQ860" i="1"/>
  <c r="AQ1630" i="1"/>
  <c r="AW1035" i="1"/>
  <c r="AW2515" i="1"/>
  <c r="AW592" i="1"/>
  <c r="AW795" i="1"/>
  <c r="AQ610" i="1"/>
  <c r="AQ2487" i="1"/>
  <c r="AQ2489" i="1"/>
  <c r="AQ1885" i="1"/>
  <c r="AQ1010" i="1"/>
  <c r="AQ204" i="1"/>
  <c r="AQ823" i="1"/>
  <c r="AQ645" i="1"/>
  <c r="AX1717" i="1"/>
  <c r="AW1524" i="1"/>
  <c r="AQ874" i="1"/>
  <c r="AQ1020" i="1"/>
  <c r="AQ2065" i="1"/>
  <c r="AW1221" i="1"/>
  <c r="AX761" i="1"/>
  <c r="AW465" i="1"/>
  <c r="AW796" i="1"/>
  <c r="AW646" i="1"/>
  <c r="AQ481" i="1"/>
  <c r="AQ738" i="1"/>
  <c r="AQ506" i="1"/>
  <c r="AW872" i="1"/>
  <c r="AW1121" i="1"/>
  <c r="AW2501" i="1"/>
  <c r="AW2079" i="1"/>
  <c r="AW1600" i="1"/>
  <c r="AQ2117" i="1"/>
  <c r="AQ871" i="1"/>
  <c r="AQ2149" i="1"/>
  <c r="AQ440" i="1"/>
  <c r="AQ956" i="1"/>
  <c r="AQ1050" i="1"/>
  <c r="AQ1091" i="1"/>
  <c r="AQ1270" i="1"/>
  <c r="AQ1333" i="1"/>
  <c r="AQ1325" i="1"/>
  <c r="AQ2474" i="1"/>
  <c r="AQ372" i="1"/>
  <c r="AQ202" i="1"/>
  <c r="AW874" i="1"/>
  <c r="AW954" i="1"/>
  <c r="AQ810" i="1"/>
  <c r="AQ585" i="1"/>
  <c r="AQ870" i="1"/>
  <c r="AQ1737" i="1"/>
  <c r="AQ2076" i="1"/>
  <c r="AQ1959" i="1"/>
  <c r="AQ964" i="1"/>
  <c r="AQ1063" i="1"/>
  <c r="AQ1948" i="1"/>
  <c r="AQ1332" i="1"/>
  <c r="AQ2472" i="1"/>
  <c r="AQ1264" i="1"/>
  <c r="AQ2346" i="1"/>
  <c r="AQ687" i="1"/>
  <c r="AQ1599" i="1"/>
  <c r="AQ588" i="1"/>
  <c r="AQ2089" i="1"/>
  <c r="AQ2070" i="1"/>
  <c r="AQ1366" i="1"/>
  <c r="AQ1560" i="1"/>
  <c r="AQ1496" i="1"/>
  <c r="AQ2309" i="1"/>
  <c r="AQ69" i="1"/>
  <c r="AQ89" i="1"/>
  <c r="AQ149" i="1"/>
  <c r="AQ108" i="1"/>
  <c r="AQ140" i="1"/>
  <c r="AQ127" i="1"/>
  <c r="AQ20" i="1"/>
  <c r="AQ840" i="1"/>
  <c r="AQ603" i="1"/>
  <c r="AQ1898" i="1"/>
  <c r="AQ1531" i="1"/>
  <c r="AQ1656" i="1"/>
  <c r="AQ820" i="1"/>
  <c r="AQ1730" i="1"/>
  <c r="AQ1371" i="1"/>
  <c r="AQ2153" i="1"/>
  <c r="AQ646" i="1"/>
  <c r="AQ478" i="1"/>
  <c r="AQ476" i="1"/>
  <c r="AQ665" i="1"/>
  <c r="AQ792" i="1"/>
  <c r="AQ846" i="1"/>
  <c r="AQ850" i="1"/>
  <c r="AQ1790" i="1"/>
  <c r="AQ1846" i="1"/>
  <c r="AQ873" i="1"/>
  <c r="AQ634" i="1"/>
  <c r="AQ625" i="1"/>
  <c r="AQ1868" i="1"/>
  <c r="AQ1624" i="1"/>
  <c r="AQ537" i="1"/>
  <c r="AQ2486" i="1"/>
  <c r="AQ1802" i="1"/>
  <c r="AQ774" i="1"/>
  <c r="AQ867" i="1"/>
  <c r="AQ800" i="1"/>
  <c r="AQ2163" i="1"/>
  <c r="AQ955" i="1"/>
  <c r="AQ1056" i="1"/>
  <c r="AQ2013" i="1"/>
  <c r="AQ1980" i="1"/>
  <c r="AQ6" i="1"/>
  <c r="AQ2364" i="1"/>
  <c r="AQ1521" i="1"/>
  <c r="AQ556" i="1"/>
  <c r="AQ169" i="1"/>
  <c r="AQ1170" i="1"/>
  <c r="AQ1330" i="1"/>
  <c r="AQ39" i="1"/>
  <c r="AQ135" i="1"/>
  <c r="AQ152" i="1"/>
  <c r="AQ1744" i="1"/>
  <c r="AQ888" i="1"/>
  <c r="AQ2380" i="1"/>
  <c r="AQ434" i="1"/>
  <c r="AQ1855" i="1"/>
  <c r="AQ1209" i="1"/>
  <c r="AQ1052" i="1"/>
  <c r="AQ1048" i="1"/>
  <c r="AQ2006" i="1"/>
  <c r="AQ1289" i="1"/>
  <c r="AQ1241" i="1"/>
  <c r="AQ1510" i="1"/>
  <c r="AQ1403" i="1"/>
  <c r="AQ678" i="1"/>
  <c r="AQ1347" i="1"/>
  <c r="AQ1666" i="1"/>
  <c r="AQ2283" i="1"/>
  <c r="AQ1294" i="1"/>
  <c r="AQ79" i="1"/>
  <c r="AQ21" i="1"/>
  <c r="AQ131" i="1"/>
  <c r="AQ72" i="1"/>
  <c r="AQ19" i="1"/>
  <c r="AQ1121" i="1"/>
  <c r="AQ2130" i="1"/>
  <c r="AW847" i="1"/>
  <c r="AW1802" i="1"/>
  <c r="AW1928" i="1"/>
  <c r="AW471" i="1"/>
  <c r="AW481" i="1"/>
  <c r="AW840" i="1"/>
  <c r="AX587" i="1"/>
  <c r="AW589" i="1"/>
  <c r="AW591" i="1"/>
  <c r="AW602" i="1"/>
  <c r="AW603" i="1"/>
  <c r="AW476" i="1"/>
  <c r="AX464" i="1"/>
  <c r="AW193" i="1"/>
  <c r="AX892" i="1"/>
  <c r="AW2487" i="1"/>
  <c r="AX846" i="1"/>
  <c r="AW850" i="1"/>
  <c r="AW834" i="1"/>
  <c r="AW289" i="1"/>
  <c r="AW1624" i="1"/>
  <c r="AX1846" i="1"/>
  <c r="AW873" i="1"/>
  <c r="AW189" i="1"/>
  <c r="AX867" i="1"/>
  <c r="AW769" i="1"/>
  <c r="AX2163" i="1"/>
  <c r="AW2076" i="1"/>
  <c r="AW965" i="1"/>
  <c r="AW1209" i="1"/>
  <c r="AW1052" i="1"/>
  <c r="AW1102" i="1"/>
  <c r="AX1039" i="1"/>
  <c r="AW2006" i="1"/>
  <c r="AW1279" i="1"/>
  <c r="AW1289" i="1"/>
  <c r="AW1332" i="1"/>
  <c r="AW6" i="1"/>
  <c r="AW1241" i="1"/>
  <c r="AW678" i="1"/>
  <c r="AW1581" i="1"/>
  <c r="AW1347" i="1"/>
  <c r="AW687" i="1"/>
  <c r="AW1666" i="1"/>
  <c r="AX2463" i="1"/>
  <c r="AW2283" i="1"/>
  <c r="AW1434" i="1"/>
  <c r="AW1450" i="1"/>
  <c r="AW89" i="1"/>
  <c r="AW70" i="1"/>
  <c r="AX66" i="1"/>
  <c r="AX458" i="1"/>
  <c r="AW458" i="1"/>
  <c r="AW762" i="1"/>
  <c r="AX762" i="1"/>
  <c r="AW1974" i="1"/>
  <c r="AX1974" i="1"/>
  <c r="AX2359" i="1"/>
  <c r="AW2359" i="1"/>
  <c r="AW480" i="1"/>
  <c r="AX480" i="1"/>
  <c r="AX1850" i="1"/>
  <c r="AW1850" i="1"/>
  <c r="AX2525" i="1"/>
  <c r="AW2525" i="1"/>
  <c r="AX2490" i="1"/>
  <c r="AW2490" i="1"/>
  <c r="AW2421" i="1"/>
  <c r="AX2421" i="1"/>
  <c r="AW2348" i="1"/>
  <c r="AX1897" i="1"/>
  <c r="AW1897" i="1"/>
  <c r="AX998" i="1"/>
  <c r="AW998" i="1"/>
  <c r="AX1105" i="1"/>
  <c r="AW1105" i="1"/>
  <c r="AX1957" i="1"/>
  <c r="AW1957" i="1"/>
  <c r="AX1273" i="1"/>
  <c r="AW1273" i="1"/>
  <c r="AX1316" i="1"/>
  <c r="AW1316" i="1"/>
  <c r="AX2045" i="1"/>
  <c r="AW2045" i="1"/>
  <c r="AX2058" i="1"/>
  <c r="AW2058" i="1"/>
  <c r="AX2344" i="1"/>
  <c r="AW2344" i="1"/>
  <c r="AX143" i="1"/>
  <c r="AW143" i="1"/>
  <c r="AX141" i="1"/>
  <c r="AW141" i="1"/>
  <c r="AX726" i="1"/>
  <c r="AW726" i="1"/>
  <c r="AW2048" i="1"/>
  <c r="AX2048" i="1"/>
  <c r="AX1493" i="1"/>
  <c r="AW1493" i="1"/>
  <c r="AX475" i="1"/>
  <c r="AW475" i="1"/>
  <c r="AX590" i="1"/>
  <c r="AW590" i="1"/>
  <c r="AW1860" i="1"/>
  <c r="AX1860" i="1"/>
  <c r="AX1438" i="1"/>
  <c r="AW1438" i="1"/>
  <c r="AX885" i="1"/>
  <c r="AW885" i="1"/>
  <c r="AX671" i="1"/>
  <c r="AW671" i="1"/>
  <c r="AX2371" i="1"/>
  <c r="AW2371" i="1"/>
  <c r="AX1005" i="1"/>
  <c r="AW1005" i="1"/>
  <c r="AX1804" i="1"/>
  <c r="AW1804" i="1"/>
  <c r="AW1652" i="1"/>
  <c r="AW570" i="1"/>
  <c r="AX570" i="1"/>
  <c r="AW845" i="1"/>
  <c r="AX845" i="1"/>
  <c r="AX825" i="1"/>
  <c r="AW825" i="1"/>
  <c r="AW1084" i="1"/>
  <c r="AX1084" i="1"/>
  <c r="AW1076" i="1"/>
  <c r="AX1076" i="1"/>
  <c r="AX674" i="1"/>
  <c r="AW674" i="1"/>
  <c r="AX479" i="1"/>
  <c r="AW479" i="1"/>
  <c r="AX1818" i="1"/>
  <c r="AW1818" i="1"/>
  <c r="AX1630" i="1"/>
  <c r="AW1630" i="1"/>
  <c r="AX1889" i="1"/>
  <c r="AW1889" i="1"/>
  <c r="AW643" i="1"/>
  <c r="AX643" i="1"/>
  <c r="AW890" i="1"/>
  <c r="AX890" i="1"/>
  <c r="AX2376" i="1"/>
  <c r="AW2376" i="1"/>
  <c r="AX2075" i="1"/>
  <c r="AW2075" i="1"/>
  <c r="AW1085" i="1"/>
  <c r="AX1085" i="1"/>
  <c r="AW2365" i="1"/>
  <c r="AX2365" i="1"/>
  <c r="AX2044" i="1"/>
  <c r="AW2044" i="1"/>
  <c r="AW16" i="1"/>
  <c r="AX16" i="1"/>
  <c r="AW127" i="1"/>
  <c r="AX127" i="1"/>
  <c r="AW41" i="1"/>
  <c r="AX41" i="1"/>
  <c r="AX500" i="1"/>
  <c r="AW500" i="1"/>
  <c r="AX1117" i="1"/>
  <c r="AW1117" i="1"/>
  <c r="AX1575" i="1"/>
  <c r="AW1575" i="1"/>
  <c r="AX274" i="1"/>
  <c r="AW274" i="1"/>
  <c r="AX862" i="1"/>
  <c r="AW862" i="1"/>
  <c r="AX1615" i="1"/>
  <c r="AW1615" i="1"/>
  <c r="AX779" i="1"/>
  <c r="AW779" i="1"/>
  <c r="AX1901" i="1"/>
  <c r="AW1901" i="1"/>
  <c r="AX1591" i="1"/>
  <c r="AW1591" i="1"/>
  <c r="AX865" i="1"/>
  <c r="AW865" i="1"/>
  <c r="AX1841" i="1"/>
  <c r="AW1841" i="1"/>
  <c r="AX644" i="1"/>
  <c r="AW644" i="1"/>
  <c r="AW1104" i="1"/>
  <c r="AW1196" i="1"/>
  <c r="AW1255" i="1"/>
  <c r="AW1832" i="1"/>
  <c r="AW806" i="1"/>
  <c r="AW601" i="1"/>
  <c r="AW1610" i="1"/>
  <c r="AW638" i="1"/>
  <c r="AW738" i="1"/>
  <c r="AW1371" i="1"/>
  <c r="AW860" i="1"/>
  <c r="AW1010" i="1"/>
  <c r="AW800" i="1"/>
  <c r="AW1048" i="1"/>
  <c r="AW1288" i="1"/>
  <c r="AW2364" i="1"/>
  <c r="AW39" i="1"/>
  <c r="AX792" i="1"/>
  <c r="AX1790" i="1"/>
  <c r="AW1531" i="1"/>
  <c r="AW1656" i="1"/>
  <c r="AW820" i="1"/>
  <c r="AX955" i="1"/>
  <c r="AW2380" i="1"/>
  <c r="AW1855" i="1"/>
  <c r="AW1510" i="1"/>
  <c r="AW2355" i="1"/>
  <c r="AW2070" i="1"/>
  <c r="AW79" i="1"/>
  <c r="AW634" i="1"/>
  <c r="AW556" i="1"/>
  <c r="AW2047" i="1"/>
  <c r="AW2264" i="1"/>
  <c r="AW457" i="1"/>
  <c r="AX1813" i="1"/>
  <c r="AW506" i="1"/>
  <c r="AX1056" i="1"/>
  <c r="AW774" i="1"/>
  <c r="AW1275" i="1"/>
  <c r="AW1403" i="1"/>
  <c r="AW1980" i="1"/>
  <c r="AW2412" i="1"/>
  <c r="AW2153" i="1"/>
  <c r="AW1792" i="1"/>
  <c r="AW434" i="1"/>
  <c r="AW963" i="1"/>
  <c r="AW172" i="1"/>
  <c r="AW69" i="1"/>
  <c r="AW21" i="1"/>
  <c r="AW1294" i="1"/>
  <c r="AW610" i="1"/>
  <c r="AW2092" i="1"/>
  <c r="AW1942" i="1"/>
  <c r="AW267" i="1"/>
  <c r="AW271" i="1"/>
  <c r="AW2489" i="1"/>
  <c r="AW625" i="1"/>
  <c r="AW1864" i="1"/>
  <c r="AW889" i="1"/>
  <c r="AW2427" i="1"/>
  <c r="AW528" i="1"/>
  <c r="AW1852" i="1"/>
  <c r="AW1885" i="1"/>
  <c r="AW1868" i="1"/>
  <c r="AW535" i="1"/>
  <c r="AW1839" i="1"/>
  <c r="AW2333" i="1"/>
  <c r="Z1010" i="1"/>
  <c r="AW522" i="1"/>
  <c r="AW375" i="1"/>
  <c r="AW537" i="1"/>
  <c r="AW204" i="1"/>
  <c r="AW2167" i="1"/>
  <c r="AW1826" i="1"/>
  <c r="AW2065" i="1"/>
  <c r="AW823" i="1"/>
  <c r="AW642" i="1"/>
  <c r="AW621" i="1"/>
  <c r="AW645" i="1"/>
  <c r="AW2117" i="1"/>
  <c r="AW810" i="1"/>
  <c r="AW871" i="1"/>
  <c r="AW585" i="1"/>
  <c r="AW2519" i="1"/>
  <c r="AW2149" i="1"/>
  <c r="AW870" i="1"/>
  <c r="AW828" i="1"/>
  <c r="AW1817" i="1"/>
  <c r="AW882" i="1"/>
  <c r="AW441" i="1"/>
  <c r="AW788" i="1"/>
  <c r="AW440" i="1"/>
  <c r="AW1737" i="1"/>
  <c r="AW981" i="1"/>
  <c r="AW985" i="1"/>
  <c r="AW2078" i="1"/>
  <c r="AW2081" i="1"/>
  <c r="AW1429" i="1"/>
  <c r="AW1214" i="1"/>
  <c r="AW923" i="1"/>
  <c r="AW956" i="1"/>
  <c r="AW1959" i="1"/>
  <c r="AW964" i="1"/>
  <c r="AW930" i="1"/>
  <c r="AW1917" i="1"/>
  <c r="AW977" i="1"/>
  <c r="AW1050" i="1"/>
  <c r="AW1063" i="1"/>
  <c r="AW1916" i="1"/>
  <c r="AW1091" i="1"/>
  <c r="AW1948" i="1"/>
  <c r="AW1103" i="1"/>
  <c r="AW1101" i="1"/>
  <c r="AW1913" i="1"/>
  <c r="AW1207" i="1"/>
  <c r="AW1270" i="1"/>
  <c r="Z393" i="1"/>
  <c r="AW1981" i="1"/>
  <c r="AW1277" i="1"/>
  <c r="Z1255" i="1"/>
  <c r="AW1333" i="1"/>
  <c r="AW1285" i="1"/>
  <c r="AW1325" i="1"/>
  <c r="AW2472" i="1"/>
  <c r="AW1230" i="1"/>
  <c r="AW2257" i="1"/>
  <c r="AW1264" i="1"/>
  <c r="AW2354" i="1"/>
  <c r="AW2368" i="1"/>
  <c r="AW1525" i="1"/>
  <c r="AW2367" i="1"/>
  <c r="AW1562" i="1"/>
  <c r="Z2264" i="1"/>
  <c r="AW2473" i="1"/>
  <c r="AW2474" i="1"/>
  <c r="AW2346" i="1"/>
  <c r="AW2263" i="1"/>
  <c r="AW675" i="1"/>
  <c r="AW1488" i="1"/>
  <c r="AW1567" i="1"/>
  <c r="AW2285" i="1"/>
  <c r="AW202" i="1"/>
  <c r="Z2059" i="1"/>
  <c r="AW2089" i="1"/>
  <c r="AW2460" i="1"/>
  <c r="AW1366" i="1"/>
  <c r="AW2310" i="1"/>
  <c r="AW1165" i="1"/>
  <c r="AW210" i="1"/>
  <c r="AW1560" i="1"/>
  <c r="Z1294" i="1"/>
  <c r="AW1496" i="1"/>
  <c r="AW2309" i="1"/>
  <c r="AW2278" i="1"/>
  <c r="AW2224" i="1"/>
  <c r="AW1536" i="1"/>
  <c r="AW108" i="1"/>
  <c r="AW140" i="1"/>
  <c r="AW19" i="1"/>
  <c r="AW20" i="1"/>
  <c r="AW25" i="1"/>
  <c r="AW64" i="1"/>
  <c r="AW142" i="1"/>
  <c r="AW133" i="1"/>
  <c r="AO606" i="1" l="1"/>
  <c r="AO861" i="1"/>
  <c r="AO101" i="1" l="1"/>
  <c r="T109" i="1"/>
  <c r="Z109" i="1" s="1"/>
  <c r="T111" i="1"/>
  <c r="Z111" i="1" s="1"/>
  <c r="T110" i="1"/>
  <c r="Z110" i="1" s="1"/>
  <c r="T114" i="1"/>
  <c r="Z114" i="1" s="1"/>
  <c r="T49" i="1"/>
  <c r="Z49" i="1" s="1"/>
  <c r="T1425" i="1"/>
  <c r="Z1425" i="1" s="1"/>
  <c r="T1419" i="1"/>
  <c r="Z1419" i="1" s="1"/>
  <c r="T1418" i="1"/>
  <c r="Z1418" i="1" s="1"/>
  <c r="T1417" i="1"/>
  <c r="Z1417" i="1" s="1"/>
  <c r="T1421" i="1"/>
  <c r="Z1421" i="1" s="1"/>
  <c r="T1420" i="1"/>
  <c r="Z1420" i="1" s="1"/>
  <c r="T1423" i="1"/>
  <c r="Z1423" i="1" s="1"/>
  <c r="T1422" i="1"/>
  <c r="Z1422" i="1" s="1"/>
  <c r="T1424" i="1"/>
  <c r="Z1424" i="1" s="1"/>
  <c r="T1186" i="1"/>
  <c r="Z1186" i="1" s="1"/>
  <c r="Y109" i="1"/>
  <c r="AG109" i="1" s="1"/>
  <c r="AI109" i="1" s="1"/>
  <c r="AY109" i="1" s="1"/>
  <c r="Y111" i="1"/>
  <c r="AG111" i="1" s="1"/>
  <c r="AI111" i="1" s="1"/>
  <c r="AY111" i="1" s="1"/>
  <c r="Y110" i="1"/>
  <c r="AG110" i="1" s="1"/>
  <c r="AI110" i="1" s="1"/>
  <c r="AY110" i="1" s="1"/>
  <c r="Y114" i="1"/>
  <c r="AG114" i="1" s="1"/>
  <c r="AI114" i="1" s="1"/>
  <c r="AY114" i="1" s="1"/>
  <c r="Y49" i="1"/>
  <c r="AG49" i="1" s="1"/>
  <c r="AI49" i="1" s="1"/>
  <c r="AY49" i="1" s="1"/>
  <c r="Y1425" i="1"/>
  <c r="AG1425" i="1" s="1"/>
  <c r="AI1425" i="1" s="1"/>
  <c r="AY1425" i="1" s="1"/>
  <c r="Y1419" i="1"/>
  <c r="AG1419" i="1" s="1"/>
  <c r="AI1419" i="1" s="1"/>
  <c r="AY1419" i="1" s="1"/>
  <c r="Y1418" i="1"/>
  <c r="AG1418" i="1" s="1"/>
  <c r="AI1418" i="1" s="1"/>
  <c r="AY1418" i="1" s="1"/>
  <c r="Y1417" i="1"/>
  <c r="AG1417" i="1" s="1"/>
  <c r="AI1417" i="1" s="1"/>
  <c r="AY1417" i="1" s="1"/>
  <c r="Y1421" i="1"/>
  <c r="AG1421" i="1" s="1"/>
  <c r="AI1421" i="1" s="1"/>
  <c r="AY1421" i="1" s="1"/>
  <c r="Y1420" i="1"/>
  <c r="AG1420" i="1" s="1"/>
  <c r="AI1420" i="1" s="1"/>
  <c r="AY1420" i="1" s="1"/>
  <c r="Y1423" i="1"/>
  <c r="AG1423" i="1" s="1"/>
  <c r="AI1423" i="1" s="1"/>
  <c r="AY1423" i="1" s="1"/>
  <c r="Y1422" i="1"/>
  <c r="AG1422" i="1" s="1"/>
  <c r="AI1422" i="1" s="1"/>
  <c r="AY1422" i="1" s="1"/>
  <c r="Y1424" i="1"/>
  <c r="AG1424" i="1" s="1"/>
  <c r="AI1424" i="1" s="1"/>
  <c r="AY1424" i="1" s="1"/>
  <c r="Y1186" i="1"/>
  <c r="AG1186" i="1" s="1"/>
  <c r="AI1186" i="1" s="1"/>
  <c r="AY1186" i="1" s="1"/>
  <c r="AM109" i="1"/>
  <c r="AM111" i="1"/>
  <c r="AM110" i="1"/>
  <c r="AM114" i="1"/>
  <c r="AM49" i="1"/>
  <c r="AM1425" i="1"/>
  <c r="AM1419" i="1"/>
  <c r="AM1418" i="1"/>
  <c r="AM1417" i="1"/>
  <c r="AM1421" i="1"/>
  <c r="AM1420" i="1"/>
  <c r="AM1423" i="1"/>
  <c r="AM1422" i="1"/>
  <c r="AM1424" i="1"/>
  <c r="AM1186" i="1"/>
  <c r="AN109" i="1"/>
  <c r="AN111" i="1"/>
  <c r="AN110" i="1"/>
  <c r="AN114" i="1"/>
  <c r="AN49" i="1"/>
  <c r="AN1425" i="1"/>
  <c r="AN1419" i="1"/>
  <c r="AN1418" i="1"/>
  <c r="AN1417" i="1"/>
  <c r="AN1421" i="1"/>
  <c r="AN1420" i="1"/>
  <c r="AN1423" i="1"/>
  <c r="AN1422" i="1"/>
  <c r="AN1424" i="1"/>
  <c r="AN1186" i="1"/>
  <c r="AR109" i="1"/>
  <c r="AR111" i="1"/>
  <c r="AR110" i="1"/>
  <c r="AR114" i="1"/>
  <c r="AR49" i="1"/>
  <c r="AR1425" i="1"/>
  <c r="AR1419" i="1"/>
  <c r="AR1418" i="1"/>
  <c r="AR1417" i="1"/>
  <c r="AR1421" i="1"/>
  <c r="AR1420" i="1"/>
  <c r="AR1423" i="1"/>
  <c r="AR1422" i="1"/>
  <c r="AR1424" i="1"/>
  <c r="AR1186" i="1"/>
  <c r="AS109" i="1"/>
  <c r="AS111" i="1"/>
  <c r="AS110" i="1"/>
  <c r="AS114" i="1"/>
  <c r="AS49" i="1"/>
  <c r="AS1425" i="1"/>
  <c r="AS1419" i="1"/>
  <c r="AS1418" i="1"/>
  <c r="AS1417" i="1"/>
  <c r="AS1421" i="1"/>
  <c r="AS1420" i="1"/>
  <c r="AS1423" i="1"/>
  <c r="AS1422" i="1"/>
  <c r="AS1424" i="1"/>
  <c r="AS1186" i="1"/>
  <c r="AU109" i="1"/>
  <c r="AU111" i="1"/>
  <c r="AU110" i="1"/>
  <c r="AU114" i="1"/>
  <c r="AU49" i="1"/>
  <c r="AU1425" i="1"/>
  <c r="AU1419" i="1"/>
  <c r="AU1418" i="1"/>
  <c r="AU1417" i="1"/>
  <c r="AU1421" i="1"/>
  <c r="AU1420" i="1"/>
  <c r="AU1423" i="1"/>
  <c r="AU1422" i="1"/>
  <c r="AU1424" i="1"/>
  <c r="AU1186" i="1"/>
  <c r="AV109" i="1"/>
  <c r="AX109" i="1" s="1"/>
  <c r="AV111" i="1"/>
  <c r="AX111" i="1" s="1"/>
  <c r="AV110" i="1"/>
  <c r="AX110" i="1" s="1"/>
  <c r="AV114" i="1"/>
  <c r="AX114" i="1" s="1"/>
  <c r="AV49" i="1"/>
  <c r="AV1425" i="1"/>
  <c r="AX1425" i="1" s="1"/>
  <c r="AV1419" i="1"/>
  <c r="AV1418" i="1"/>
  <c r="AX1418" i="1" s="1"/>
  <c r="AV1417" i="1"/>
  <c r="AX1417" i="1" s="1"/>
  <c r="AV1421" i="1"/>
  <c r="AX1421" i="1" s="1"/>
  <c r="AV1420" i="1"/>
  <c r="AX1420" i="1" s="1"/>
  <c r="AV1423" i="1"/>
  <c r="AX1423" i="1" s="1"/>
  <c r="AV1422" i="1"/>
  <c r="AX1422" i="1" s="1"/>
  <c r="AV1424" i="1"/>
  <c r="AX1424" i="1" s="1"/>
  <c r="AV1186" i="1"/>
  <c r="AX1186" i="1" s="1"/>
  <c r="T1426" i="1"/>
  <c r="Z1426" i="1" s="1"/>
  <c r="T1428" i="1"/>
  <c r="Z1428" i="1" s="1"/>
  <c r="T1427" i="1"/>
  <c r="Z1427" i="1" s="1"/>
  <c r="T545" i="1"/>
  <c r="Z545" i="1" s="1"/>
  <c r="T1021" i="1"/>
  <c r="Z1021" i="1" s="1"/>
  <c r="T1167" i="1"/>
  <c r="Z1167" i="1" s="1"/>
  <c r="T1184" i="1"/>
  <c r="Z1184" i="1" s="1"/>
  <c r="T1183" i="1"/>
  <c r="Z1183" i="1" s="1"/>
  <c r="Y1426" i="1"/>
  <c r="AG1426" i="1" s="1"/>
  <c r="AI1426" i="1" s="1"/>
  <c r="AY1426" i="1" s="1"/>
  <c r="Y1428" i="1"/>
  <c r="AG1428" i="1" s="1"/>
  <c r="AI1428" i="1" s="1"/>
  <c r="AY1428" i="1" s="1"/>
  <c r="Y1427" i="1"/>
  <c r="AG1427" i="1" s="1"/>
  <c r="AI1427" i="1" s="1"/>
  <c r="AY1427" i="1" s="1"/>
  <c r="Y545" i="1"/>
  <c r="AG545" i="1" s="1"/>
  <c r="AI545" i="1" s="1"/>
  <c r="AY545" i="1" s="1"/>
  <c r="Y1021" i="1"/>
  <c r="AG1021" i="1" s="1"/>
  <c r="AI1021" i="1" s="1"/>
  <c r="AY1021" i="1" s="1"/>
  <c r="Y1167" i="1"/>
  <c r="AG1167" i="1" s="1"/>
  <c r="AI1167" i="1" s="1"/>
  <c r="AY1167" i="1" s="1"/>
  <c r="Y1184" i="1"/>
  <c r="AG1184" i="1" s="1"/>
  <c r="AI1184" i="1" s="1"/>
  <c r="AY1184" i="1" s="1"/>
  <c r="Y1183" i="1"/>
  <c r="AG1183" i="1" s="1"/>
  <c r="AI1183" i="1" s="1"/>
  <c r="AY1183" i="1" s="1"/>
  <c r="AM1426" i="1"/>
  <c r="AM1428" i="1"/>
  <c r="AM1427" i="1"/>
  <c r="AM545" i="1"/>
  <c r="AM1021" i="1"/>
  <c r="AM1167" i="1"/>
  <c r="AM1184" i="1"/>
  <c r="AM1183" i="1"/>
  <c r="AN1426" i="1"/>
  <c r="AN1428" i="1"/>
  <c r="AN1427" i="1"/>
  <c r="AN545" i="1"/>
  <c r="AN1021" i="1"/>
  <c r="AN1167" i="1"/>
  <c r="AN1184" i="1"/>
  <c r="AN1183" i="1"/>
  <c r="AR1426" i="1"/>
  <c r="AR1428" i="1"/>
  <c r="AR1427" i="1"/>
  <c r="AR545" i="1"/>
  <c r="AR1021" i="1"/>
  <c r="AR1167" i="1"/>
  <c r="AR1184" i="1"/>
  <c r="AR1183" i="1"/>
  <c r="AS1426" i="1"/>
  <c r="AS1428" i="1"/>
  <c r="AS1427" i="1"/>
  <c r="AS545" i="1"/>
  <c r="AS1021" i="1"/>
  <c r="AS1167" i="1"/>
  <c r="AS1184" i="1"/>
  <c r="AS1183" i="1"/>
  <c r="AU1426" i="1"/>
  <c r="AU1428" i="1"/>
  <c r="AU1427" i="1"/>
  <c r="AU545" i="1"/>
  <c r="AU1021" i="1"/>
  <c r="AU1167" i="1"/>
  <c r="AU1184" i="1"/>
  <c r="AU1183" i="1"/>
  <c r="AV1426" i="1"/>
  <c r="AX1426" i="1" s="1"/>
  <c r="AV1428" i="1"/>
  <c r="AV1427" i="1"/>
  <c r="AX1427" i="1" s="1"/>
  <c r="AV545" i="1"/>
  <c r="AV1021" i="1"/>
  <c r="AX1021" i="1" s="1"/>
  <c r="AV1167" i="1"/>
  <c r="AX1167" i="1" s="1"/>
  <c r="AV1184" i="1"/>
  <c r="AX1184" i="1" s="1"/>
  <c r="AV1183" i="1"/>
  <c r="AX1183" i="1" s="1"/>
  <c r="T2455" i="1"/>
  <c r="Z2455" i="1" s="1"/>
  <c r="T2157" i="1"/>
  <c r="Z2157" i="1" s="1"/>
  <c r="T2495" i="1"/>
  <c r="Z2495" i="1" s="1"/>
  <c r="T1696" i="1"/>
  <c r="Z1696" i="1" s="1"/>
  <c r="Y2455" i="1"/>
  <c r="AG2455" i="1" s="1"/>
  <c r="AI2455" i="1" s="1"/>
  <c r="AY2455" i="1" s="1"/>
  <c r="Y2157" i="1"/>
  <c r="AG2157" i="1" s="1"/>
  <c r="AI2157" i="1" s="1"/>
  <c r="AY2157" i="1" s="1"/>
  <c r="Y2495" i="1"/>
  <c r="AG2495" i="1" s="1"/>
  <c r="AI2495" i="1" s="1"/>
  <c r="AY2495" i="1" s="1"/>
  <c r="Y1696" i="1"/>
  <c r="AG1696" i="1" s="1"/>
  <c r="AI1696" i="1" s="1"/>
  <c r="AY1696" i="1" s="1"/>
  <c r="AM2455" i="1"/>
  <c r="AM2157" i="1"/>
  <c r="AM2495" i="1"/>
  <c r="AM1696" i="1"/>
  <c r="AN2455" i="1"/>
  <c r="AN2157" i="1"/>
  <c r="AN2495" i="1"/>
  <c r="AN1696" i="1"/>
  <c r="AR2455" i="1"/>
  <c r="AR2157" i="1"/>
  <c r="AR2495" i="1"/>
  <c r="AR1696" i="1"/>
  <c r="AS2455" i="1"/>
  <c r="AS2157" i="1"/>
  <c r="AS2495" i="1"/>
  <c r="AS1696" i="1"/>
  <c r="AU2455" i="1"/>
  <c r="AU2157" i="1"/>
  <c r="AU2495" i="1"/>
  <c r="AU1696" i="1"/>
  <c r="AV2455" i="1"/>
  <c r="AX2455" i="1" s="1"/>
  <c r="AV2157" i="1"/>
  <c r="AX2157" i="1" s="1"/>
  <c r="AV2495" i="1"/>
  <c r="AX2495" i="1" s="1"/>
  <c r="AV1696" i="1"/>
  <c r="AX1696" i="1" s="1"/>
  <c r="AQ1696" i="1" l="1"/>
  <c r="AQ1167" i="1"/>
  <c r="AW2157" i="1"/>
  <c r="AW2455" i="1"/>
  <c r="AQ2157" i="1"/>
  <c r="AQ2455" i="1"/>
  <c r="AQ1183" i="1"/>
  <c r="AQ2495" i="1"/>
  <c r="AQ1184" i="1"/>
  <c r="AW1184" i="1"/>
  <c r="AW1696" i="1"/>
  <c r="AW2495" i="1"/>
  <c r="AW1183" i="1"/>
  <c r="AW1167" i="1"/>
  <c r="AQ109" i="1"/>
  <c r="AQ1419" i="1"/>
  <c r="AQ1424" i="1"/>
  <c r="AQ111" i="1"/>
  <c r="AQ1425" i="1"/>
  <c r="AW1419" i="1"/>
  <c r="AQ49" i="1"/>
  <c r="AW49" i="1"/>
  <c r="AW1186" i="1"/>
  <c r="AW109" i="1"/>
  <c r="AQ114" i="1"/>
  <c r="AW545" i="1"/>
  <c r="AQ1423" i="1"/>
  <c r="AQ1420" i="1"/>
  <c r="AW114" i="1"/>
  <c r="AW110" i="1"/>
  <c r="AW111" i="1"/>
  <c r="AW1428" i="1"/>
  <c r="AX1428" i="1"/>
  <c r="AQ1186" i="1"/>
  <c r="AQ110" i="1"/>
  <c r="AQ1422" i="1"/>
  <c r="AQ1427" i="1"/>
  <c r="AX49" i="1"/>
  <c r="AW1420" i="1"/>
  <c r="AW1425" i="1"/>
  <c r="AW1426" i="1"/>
  <c r="AQ1418" i="1"/>
  <c r="AQ1021" i="1"/>
  <c r="AQ545" i="1"/>
  <c r="AQ1428" i="1"/>
  <c r="AQ1426" i="1"/>
  <c r="AQ1421" i="1"/>
  <c r="AQ1417" i="1"/>
  <c r="AW1424" i="1"/>
  <c r="AX1419" i="1"/>
  <c r="AX545" i="1"/>
  <c r="AW1423" i="1"/>
  <c r="AW1421" i="1"/>
  <c r="AW1021" i="1"/>
  <c r="AW1422" i="1"/>
  <c r="AW1427" i="1"/>
  <c r="AW1417" i="1"/>
  <c r="AW1418" i="1"/>
  <c r="T124" i="1" l="1"/>
  <c r="Z124" i="1" s="1"/>
  <c r="T128" i="1"/>
  <c r="Z128" i="1" s="1"/>
  <c r="T136" i="1"/>
  <c r="Z136" i="1" s="1"/>
  <c r="T101" i="1"/>
  <c r="Z101" i="1" s="1"/>
  <c r="T27" i="1"/>
  <c r="Z27" i="1" s="1"/>
  <c r="T137" i="1"/>
  <c r="Z137" i="1" s="1"/>
  <c r="T61" i="1"/>
  <c r="Z61" i="1" s="1"/>
  <c r="T112" i="1"/>
  <c r="Z112" i="1" s="1"/>
  <c r="T130" i="1"/>
  <c r="Z130" i="1" s="1"/>
  <c r="T17" i="1"/>
  <c r="Z17" i="1" s="1"/>
  <c r="T139" i="1"/>
  <c r="Z139" i="1" s="1"/>
  <c r="T138" i="1"/>
  <c r="Z138" i="1" s="1"/>
  <c r="T105" i="1"/>
  <c r="Z105" i="1" s="1"/>
  <c r="T55" i="1"/>
  <c r="Z55" i="1" s="1"/>
  <c r="T84" i="1"/>
  <c r="Z84" i="1" s="1"/>
  <c r="T73" i="1"/>
  <c r="Z73" i="1" s="1"/>
  <c r="T48" i="1"/>
  <c r="T95" i="1"/>
  <c r="T2307" i="1"/>
  <c r="Z2307" i="1" s="1"/>
  <c r="T2467" i="1"/>
  <c r="Z2467" i="1" s="1"/>
  <c r="T2343" i="1"/>
  <c r="Z2343" i="1" s="1"/>
  <c r="T2279" i="1"/>
  <c r="Z2279" i="1" s="1"/>
  <c r="T1463" i="1"/>
  <c r="Z1463" i="1" s="1"/>
  <c r="T1469" i="1"/>
  <c r="T1307" i="1"/>
  <c r="Z1307" i="1" s="1"/>
  <c r="T1460" i="1"/>
  <c r="Z1460" i="1" s="1"/>
  <c r="T916" i="1"/>
  <c r="Z916" i="1" s="1"/>
  <c r="T1477" i="1"/>
  <c r="Z1477" i="1" s="1"/>
  <c r="T2038" i="1"/>
  <c r="Z2038" i="1" s="1"/>
  <c r="T1465" i="1"/>
  <c r="Z1465" i="1" s="1"/>
  <c r="T914" i="1"/>
  <c r="Z914" i="1" s="1"/>
  <c r="T1462" i="1"/>
  <c r="Z1462" i="1" s="1"/>
  <c r="T1471" i="1"/>
  <c r="Z1471" i="1" s="1"/>
  <c r="T1475" i="1"/>
  <c r="Z1475" i="1" s="1"/>
  <c r="T1459" i="1"/>
  <c r="Z1459" i="1" s="1"/>
  <c r="T1466" i="1"/>
  <c r="T1474" i="1"/>
  <c r="Z1474" i="1" s="1"/>
  <c r="T2308" i="1"/>
  <c r="Z2308" i="1" s="1"/>
  <c r="T213" i="1"/>
  <c r="Z213" i="1" s="1"/>
  <c r="T1467" i="1"/>
  <c r="Z1467" i="1" s="1"/>
  <c r="T1461" i="1"/>
  <c r="Z1461" i="1" s="1"/>
  <c r="T1472" i="1"/>
  <c r="Z1472" i="1" s="1"/>
  <c r="T1473" i="1"/>
  <c r="Z1473" i="1" s="1"/>
  <c r="T1464" i="1"/>
  <c r="Z1464" i="1" s="1"/>
  <c r="T1476" i="1"/>
  <c r="Z1476" i="1" s="1"/>
  <c r="T1470" i="1"/>
  <c r="Z1470" i="1" s="1"/>
  <c r="T2316" i="1"/>
  <c r="Z2316" i="1" s="1"/>
  <c r="T2363" i="1"/>
  <c r="Z2363" i="1" s="1"/>
  <c r="T2317" i="1"/>
  <c r="Z2317" i="1" s="1"/>
  <c r="T1559" i="1"/>
  <c r="Z1559" i="1" s="1"/>
  <c r="T2313" i="1"/>
  <c r="Z2313" i="1" s="1"/>
  <c r="T1556" i="1"/>
  <c r="Z1556" i="1" s="1"/>
  <c r="T175" i="1"/>
  <c r="Z175" i="1" s="1"/>
  <c r="T1601" i="1"/>
  <c r="Z1601" i="1" s="1"/>
  <c r="T1243" i="1"/>
  <c r="Z1243" i="1" s="1"/>
  <c r="T1362" i="1"/>
  <c r="Z1362" i="1" s="1"/>
  <c r="T1665" i="1"/>
  <c r="Z1665" i="1" s="1"/>
  <c r="T1119" i="1"/>
  <c r="Z1119" i="1" s="1"/>
  <c r="T2280" i="1"/>
  <c r="Z2280" i="1" s="1"/>
  <c r="T1381" i="1"/>
  <c r="Z1381" i="1" s="1"/>
  <c r="T1351" i="1"/>
  <c r="Z1351" i="1" s="1"/>
  <c r="T1266" i="1"/>
  <c r="Z1266" i="1" s="1"/>
  <c r="T1011" i="1"/>
  <c r="Z1011" i="1" s="1"/>
  <c r="T1663" i="1"/>
  <c r="Z1663" i="1" s="1"/>
  <c r="T2281" i="1"/>
  <c r="Z2281" i="1" s="1"/>
  <c r="T2351" i="1"/>
  <c r="Z2351" i="1" s="1"/>
  <c r="T1541" i="1"/>
  <c r="T1543" i="1"/>
  <c r="Z1543" i="1" s="1"/>
  <c r="T1318" i="1"/>
  <c r="Z1318" i="1" s="1"/>
  <c r="T1542" i="1"/>
  <c r="Z1542" i="1" s="1"/>
  <c r="T1540" i="1"/>
  <c r="Z1540" i="1" s="1"/>
  <c r="T2032" i="1"/>
  <c r="Z2032" i="1" s="1"/>
  <c r="T1405" i="1"/>
  <c r="Z1405" i="1" s="1"/>
  <c r="T2040" i="1"/>
  <c r="Z2040" i="1" s="1"/>
  <c r="T1001" i="1"/>
  <c r="Z1001" i="1" s="1"/>
  <c r="T1518" i="1"/>
  <c r="Z1518" i="1" s="1"/>
  <c r="T1233" i="1"/>
  <c r="Z1233" i="1" s="1"/>
  <c r="T1544" i="1"/>
  <c r="Z1544" i="1" s="1"/>
  <c r="T1002" i="1"/>
  <c r="Z1002" i="1" s="1"/>
  <c r="T1479" i="1"/>
  <c r="Z1479" i="1" s="1"/>
  <c r="T1932" i="1"/>
  <c r="Z1932" i="1" s="1"/>
  <c r="T2337" i="1"/>
  <c r="Z2337" i="1" s="1"/>
  <c r="T2291" i="1"/>
  <c r="Z2291" i="1" s="1"/>
  <c r="T1563" i="1"/>
  <c r="Z1563" i="1" s="1"/>
  <c r="T1478" i="1"/>
  <c r="Z1478" i="1" s="1"/>
  <c r="T2185" i="1"/>
  <c r="Z2185" i="1" s="1"/>
  <c r="T208" i="1"/>
  <c r="Z208" i="1" s="1"/>
  <c r="T1401" i="1"/>
  <c r="Z1401" i="1" s="1"/>
  <c r="T2230" i="1"/>
  <c r="Z2230" i="1" s="1"/>
  <c r="T1961" i="1"/>
  <c r="Z1961" i="1" s="1"/>
  <c r="T2246" i="1"/>
  <c r="Z2246" i="1" s="1"/>
  <c r="T1499" i="1"/>
  <c r="Z1499" i="1" s="1"/>
  <c r="T1653" i="1"/>
  <c r="Z1653" i="1" s="1"/>
  <c r="T2356" i="1"/>
  <c r="Z2356" i="1" s="1"/>
  <c r="T2052" i="1"/>
  <c r="Z2052" i="1" s="1"/>
  <c r="T2465" i="1"/>
  <c r="Z2465" i="1" s="1"/>
  <c r="T1344" i="1"/>
  <c r="Z1344" i="1" s="1"/>
  <c r="T1530" i="1"/>
  <c r="Z1530" i="1" s="1"/>
  <c r="T2030" i="1"/>
  <c r="Z2030" i="1" s="1"/>
  <c r="T1512" i="1"/>
  <c r="Z1512" i="1" s="1"/>
  <c r="T1195" i="1"/>
  <c r="Z1195" i="1" s="1"/>
  <c r="T2288" i="1"/>
  <c r="Z2288" i="1" s="1"/>
  <c r="T843" i="1"/>
  <c r="Z843" i="1" s="1"/>
  <c r="T2025" i="1"/>
  <c r="Z2025" i="1" s="1"/>
  <c r="T1244" i="1"/>
  <c r="Z1244" i="1" s="1"/>
  <c r="T1578" i="1"/>
  <c r="Z1578" i="1" s="1"/>
  <c r="T1359" i="1"/>
  <c r="Z1359" i="1" s="1"/>
  <c r="T1432" i="1"/>
  <c r="Z1432" i="1" s="1"/>
  <c r="T2074" i="1"/>
  <c r="Z2074" i="1" s="1"/>
  <c r="T1187" i="1"/>
  <c r="Z1187" i="1" s="1"/>
  <c r="T1301" i="1"/>
  <c r="Z1301" i="1" s="1"/>
  <c r="T1529" i="1"/>
  <c r="Z1529" i="1" s="1"/>
  <c r="T1994" i="1"/>
  <c r="Z1994" i="1" s="1"/>
  <c r="T1314" i="1"/>
  <c r="Z1314" i="1" s="1"/>
  <c r="T1349" i="1"/>
  <c r="Z1349" i="1" s="1"/>
  <c r="T1194" i="1"/>
  <c r="Z1194" i="1" s="1"/>
  <c r="T2272" i="1"/>
  <c r="Z2272" i="1" s="1"/>
  <c r="T2271" i="1"/>
  <c r="Z2271" i="1" s="1"/>
  <c r="T2270" i="1"/>
  <c r="Z2270" i="1" s="1"/>
  <c r="T2269" i="1"/>
  <c r="Z2269" i="1" s="1"/>
  <c r="T2198" i="1"/>
  <c r="Z2198" i="1" s="1"/>
  <c r="T1272" i="1"/>
  <c r="Z1272" i="1" s="1"/>
  <c r="T1180" i="1"/>
  <c r="Z1180" i="1" s="1"/>
  <c r="T1193" i="1"/>
  <c r="Z1193" i="1" s="1"/>
  <c r="T1224" i="1"/>
  <c r="Z1224" i="1" s="1"/>
  <c r="T2213" i="1"/>
  <c r="Z2213" i="1" s="1"/>
  <c r="T1259" i="1"/>
  <c r="Z1259" i="1" s="1"/>
  <c r="T2350" i="1"/>
  <c r="Z2350" i="1" s="1"/>
  <c r="T1274" i="1"/>
  <c r="Z1274" i="1" s="1"/>
  <c r="T2229" i="1"/>
  <c r="Z2229" i="1" s="1"/>
  <c r="T1258" i="1"/>
  <c r="Z1258" i="1" s="1"/>
  <c r="T1276" i="1"/>
  <c r="Z1276" i="1" s="1"/>
  <c r="T1984" i="1"/>
  <c r="Z1984" i="1" s="1"/>
  <c r="T1290" i="1"/>
  <c r="Z1290" i="1" s="1"/>
  <c r="T1291" i="1"/>
  <c r="Z1291" i="1" s="1"/>
  <c r="T1338" i="1"/>
  <c r="T1280" i="1"/>
  <c r="Z1280" i="1" s="1"/>
  <c r="T2531" i="1"/>
  <c r="Z2531" i="1" s="1"/>
  <c r="T1284" i="1"/>
  <c r="Z1284" i="1" s="1"/>
  <c r="T1965" i="1"/>
  <c r="Z1965" i="1" s="1"/>
  <c r="T1336" i="1"/>
  <c r="Z1336" i="1" s="1"/>
  <c r="T2227" i="1"/>
  <c r="T401" i="1"/>
  <c r="Z401" i="1" s="1"/>
  <c r="T1246" i="1"/>
  <c r="Z1246" i="1" s="1"/>
  <c r="T1982" i="1"/>
  <c r="Z1982" i="1" s="1"/>
  <c r="T1975" i="1"/>
  <c r="Z1975" i="1" s="1"/>
  <c r="T2206" i="1"/>
  <c r="Z2206" i="1" s="1"/>
  <c r="T1334" i="1"/>
  <c r="Z1334" i="1" s="1"/>
  <c r="T1228" i="1"/>
  <c r="Z1228" i="1" s="1"/>
  <c r="T1093" i="1"/>
  <c r="Z1093" i="1" s="1"/>
  <c r="T1074" i="1"/>
  <c r="Z1074" i="1" s="1"/>
  <c r="T1079" i="1"/>
  <c r="Z1079" i="1" s="1"/>
  <c r="T1077" i="1"/>
  <c r="Z1077" i="1" s="1"/>
  <c r="T1061" i="1"/>
  <c r="Z1061" i="1" s="1"/>
  <c r="T1206" i="1"/>
  <c r="Z1206" i="1" s="1"/>
  <c r="T1953" i="1"/>
  <c r="Z1953" i="1" s="1"/>
  <c r="T1086" i="1"/>
  <c r="Z1086" i="1" s="1"/>
  <c r="T1095" i="1"/>
  <c r="Z1095" i="1" s="1"/>
  <c r="T1066" i="1"/>
  <c r="Z1066" i="1" s="1"/>
  <c r="T1087" i="1"/>
  <c r="Z1087" i="1" s="1"/>
  <c r="T1968" i="1"/>
  <c r="Z1968" i="1" s="1"/>
  <c r="T2171" i="1"/>
  <c r="Z2171" i="1" s="1"/>
  <c r="T982" i="1"/>
  <c r="Z982" i="1" s="1"/>
  <c r="T950" i="1"/>
  <c r="Z950" i="1" s="1"/>
  <c r="T996" i="1"/>
  <c r="Z996" i="1" s="1"/>
  <c r="T1213" i="1"/>
  <c r="Z1213" i="1" s="1"/>
  <c r="T937" i="1"/>
  <c r="Z937" i="1" s="1"/>
  <c r="T1411" i="1"/>
  <c r="Z1411" i="1" s="1"/>
  <c r="T947" i="1"/>
  <c r="Z947" i="1" s="1"/>
  <c r="T959" i="1"/>
  <c r="Z959" i="1" s="1"/>
  <c r="T922" i="1"/>
  <c r="Z922" i="1" s="1"/>
  <c r="T957" i="1"/>
  <c r="Z957" i="1" s="1"/>
  <c r="T2405" i="1"/>
  <c r="Z2405" i="1" s="1"/>
  <c r="T1703" i="1"/>
  <c r="T1614" i="1"/>
  <c r="Z1614" i="1" s="1"/>
  <c r="T1025" i="1"/>
  <c r="Z1025" i="1" s="1"/>
  <c r="T437" i="1"/>
  <c r="Z437" i="1" s="1"/>
  <c r="T409" i="1"/>
  <c r="Z409" i="1" s="1"/>
  <c r="T2384" i="1"/>
  <c r="Z2384" i="1" s="1"/>
  <c r="T866" i="1"/>
  <c r="Z866" i="1" s="1"/>
  <c r="T858" i="1"/>
  <c r="Z858" i="1" s="1"/>
  <c r="T1748" i="1"/>
  <c r="Z1748" i="1" s="1"/>
  <c r="T2131" i="1"/>
  <c r="Z2131" i="1" s="1"/>
  <c r="T1872" i="1"/>
  <c r="Z1872" i="1" s="1"/>
  <c r="T2420" i="1"/>
  <c r="Z2420" i="1" s="1"/>
  <c r="T1795" i="1"/>
  <c r="Z1795" i="1" s="1"/>
  <c r="T1707" i="1"/>
  <c r="Z1707" i="1" s="1"/>
  <c r="T2124" i="1"/>
  <c r="Z2124" i="1" s="1"/>
  <c r="T2506" i="1"/>
  <c r="Z2506" i="1" s="1"/>
  <c r="T2423" i="1"/>
  <c r="Z2423" i="1" s="1"/>
  <c r="T1822" i="1"/>
  <c r="Z1822" i="1" s="1"/>
  <c r="T2162" i="1"/>
  <c r="Z2162" i="1" s="1"/>
  <c r="T2523" i="1"/>
  <c r="Z2523" i="1" s="1"/>
  <c r="T1139" i="1"/>
  <c r="Z1139" i="1" s="1"/>
  <c r="T1793" i="1"/>
  <c r="Z1793" i="1" s="1"/>
  <c r="T2524" i="1"/>
  <c r="Z2524" i="1" s="1"/>
  <c r="T1831" i="1"/>
  <c r="Z1831" i="1" s="1"/>
  <c r="T2510" i="1"/>
  <c r="Z2510" i="1" s="1"/>
  <c r="T2129" i="1"/>
  <c r="Z2129" i="1" s="1"/>
  <c r="T2385" i="1"/>
  <c r="Z2385" i="1" s="1"/>
  <c r="T697" i="1"/>
  <c r="Z697" i="1" s="1"/>
  <c r="T485" i="1"/>
  <c r="Z485" i="1" s="1"/>
  <c r="T1824" i="1"/>
  <c r="Z1824" i="1" s="1"/>
  <c r="T2155" i="1"/>
  <c r="Z2155" i="1" s="1"/>
  <c r="T497" i="1"/>
  <c r="Z497" i="1" s="1"/>
  <c r="T1752" i="1"/>
  <c r="Z1752" i="1" s="1"/>
  <c r="T1695" i="1"/>
  <c r="Z1695" i="1" s="1"/>
  <c r="T1880" i="1"/>
  <c r="Z1880" i="1" s="1"/>
  <c r="T1329" i="1"/>
  <c r="Z1329" i="1" s="1"/>
  <c r="T2094" i="1"/>
  <c r="Z2094" i="1" s="1"/>
  <c r="T429" i="1"/>
  <c r="Z429" i="1" s="1"/>
  <c r="T2164" i="1"/>
  <c r="Z2164" i="1" s="1"/>
  <c r="T2103" i="1"/>
  <c r="Z2103" i="1" s="1"/>
  <c r="T827" i="1"/>
  <c r="Z827" i="1" s="1"/>
  <c r="T808" i="1"/>
  <c r="Z808" i="1" s="1"/>
  <c r="T417" i="1"/>
  <c r="Z417" i="1" s="1"/>
  <c r="T1847" i="1"/>
  <c r="Z1847" i="1" s="1"/>
  <c r="T2110" i="1"/>
  <c r="Z2110" i="1" s="1"/>
  <c r="T166" i="1"/>
  <c r="Z166" i="1" s="1"/>
  <c r="T1840" i="1"/>
  <c r="Z1840" i="1" s="1"/>
  <c r="T703" i="1"/>
  <c r="Z703" i="1" s="1"/>
  <c r="T2381" i="1"/>
  <c r="Z2381" i="1" s="1"/>
  <c r="T875" i="1"/>
  <c r="Z875" i="1" s="1"/>
  <c r="T878" i="1"/>
  <c r="Z878" i="1" s="1"/>
  <c r="T593" i="1"/>
  <c r="Z593" i="1" s="1"/>
  <c r="Y124" i="1"/>
  <c r="AG124" i="1" s="1"/>
  <c r="AI124" i="1" s="1"/>
  <c r="AY124" i="1" s="1"/>
  <c r="Y128" i="1"/>
  <c r="AG128" i="1" s="1"/>
  <c r="AI128" i="1" s="1"/>
  <c r="AY128" i="1" s="1"/>
  <c r="Y136" i="1"/>
  <c r="AG136" i="1" s="1"/>
  <c r="AI136" i="1" s="1"/>
  <c r="AY136" i="1" s="1"/>
  <c r="Y101" i="1"/>
  <c r="AG101" i="1" s="1"/>
  <c r="AI101" i="1" s="1"/>
  <c r="AY101" i="1" s="1"/>
  <c r="Y27" i="1"/>
  <c r="AG27" i="1" s="1"/>
  <c r="AI27" i="1" s="1"/>
  <c r="AY27" i="1" s="1"/>
  <c r="Y137" i="1"/>
  <c r="AG137" i="1" s="1"/>
  <c r="AI137" i="1" s="1"/>
  <c r="AY137" i="1" s="1"/>
  <c r="Y61" i="1"/>
  <c r="AG61" i="1" s="1"/>
  <c r="AI61" i="1" s="1"/>
  <c r="AY61" i="1" s="1"/>
  <c r="Y112" i="1"/>
  <c r="AG112" i="1" s="1"/>
  <c r="AI112" i="1" s="1"/>
  <c r="AY112" i="1" s="1"/>
  <c r="Y130" i="1"/>
  <c r="AG130" i="1" s="1"/>
  <c r="AI130" i="1" s="1"/>
  <c r="AY130" i="1" s="1"/>
  <c r="Y17" i="1"/>
  <c r="AG17" i="1" s="1"/>
  <c r="AI17" i="1" s="1"/>
  <c r="AY17" i="1" s="1"/>
  <c r="Y139" i="1"/>
  <c r="AG139" i="1" s="1"/>
  <c r="AI139" i="1" s="1"/>
  <c r="AY139" i="1" s="1"/>
  <c r="Y138" i="1"/>
  <c r="AG138" i="1" s="1"/>
  <c r="AI138" i="1" s="1"/>
  <c r="AY138" i="1" s="1"/>
  <c r="Y105" i="1"/>
  <c r="AG105" i="1" s="1"/>
  <c r="AI105" i="1" s="1"/>
  <c r="AY105" i="1" s="1"/>
  <c r="Y55" i="1"/>
  <c r="AG55" i="1" s="1"/>
  <c r="AI55" i="1" s="1"/>
  <c r="AY55" i="1" s="1"/>
  <c r="Y84" i="1"/>
  <c r="AG84" i="1" s="1"/>
  <c r="AI84" i="1" s="1"/>
  <c r="AY84" i="1" s="1"/>
  <c r="Y73" i="1"/>
  <c r="AG73" i="1" s="1"/>
  <c r="AI73" i="1" s="1"/>
  <c r="AY73" i="1" s="1"/>
  <c r="Y48" i="1"/>
  <c r="AG48" i="1" s="1"/>
  <c r="AI48" i="1" s="1"/>
  <c r="AY48" i="1" s="1"/>
  <c r="Y95" i="1"/>
  <c r="AG95" i="1" s="1"/>
  <c r="AI95" i="1" s="1"/>
  <c r="AY95" i="1" s="1"/>
  <c r="Y2307" i="1"/>
  <c r="AG2307" i="1" s="1"/>
  <c r="AI2307" i="1" s="1"/>
  <c r="AY2307" i="1" s="1"/>
  <c r="Y2467" i="1"/>
  <c r="AG2467" i="1" s="1"/>
  <c r="AI2467" i="1" s="1"/>
  <c r="AY2467" i="1" s="1"/>
  <c r="Y2343" i="1"/>
  <c r="AG2343" i="1" s="1"/>
  <c r="AI2343" i="1" s="1"/>
  <c r="AY2343" i="1" s="1"/>
  <c r="Y2279" i="1"/>
  <c r="AG2279" i="1" s="1"/>
  <c r="AI2279" i="1" s="1"/>
  <c r="AY2279" i="1" s="1"/>
  <c r="Y1463" i="1"/>
  <c r="AG1463" i="1" s="1"/>
  <c r="AI1463" i="1" s="1"/>
  <c r="AY1463" i="1" s="1"/>
  <c r="Y1469" i="1"/>
  <c r="AG1469" i="1" s="1"/>
  <c r="AI1469" i="1" s="1"/>
  <c r="AY1469" i="1" s="1"/>
  <c r="Y1307" i="1"/>
  <c r="AG1307" i="1" s="1"/>
  <c r="AI1307" i="1" s="1"/>
  <c r="AY1307" i="1" s="1"/>
  <c r="Y1460" i="1"/>
  <c r="AG1460" i="1" s="1"/>
  <c r="AI1460" i="1" s="1"/>
  <c r="AY1460" i="1" s="1"/>
  <c r="Y916" i="1"/>
  <c r="AG916" i="1" s="1"/>
  <c r="AI916" i="1" s="1"/>
  <c r="AY916" i="1" s="1"/>
  <c r="Y1477" i="1"/>
  <c r="AG1477" i="1" s="1"/>
  <c r="AI1477" i="1" s="1"/>
  <c r="AY1477" i="1" s="1"/>
  <c r="Y2038" i="1"/>
  <c r="AG2038" i="1" s="1"/>
  <c r="AI2038" i="1" s="1"/>
  <c r="AY2038" i="1" s="1"/>
  <c r="Y1465" i="1"/>
  <c r="AG1465" i="1" s="1"/>
  <c r="AI1465" i="1" s="1"/>
  <c r="AY1465" i="1" s="1"/>
  <c r="Y914" i="1"/>
  <c r="AG914" i="1" s="1"/>
  <c r="AI914" i="1" s="1"/>
  <c r="AY914" i="1" s="1"/>
  <c r="Y1462" i="1"/>
  <c r="AG1462" i="1" s="1"/>
  <c r="AI1462" i="1" s="1"/>
  <c r="AY1462" i="1" s="1"/>
  <c r="Y1471" i="1"/>
  <c r="AG1471" i="1" s="1"/>
  <c r="AI1471" i="1" s="1"/>
  <c r="AY1471" i="1" s="1"/>
  <c r="Y1475" i="1"/>
  <c r="AG1475" i="1" s="1"/>
  <c r="AI1475" i="1" s="1"/>
  <c r="AY1475" i="1" s="1"/>
  <c r="Y1459" i="1"/>
  <c r="AG1459" i="1" s="1"/>
  <c r="AI1459" i="1" s="1"/>
  <c r="AY1459" i="1" s="1"/>
  <c r="Y1466" i="1"/>
  <c r="AG1466" i="1" s="1"/>
  <c r="AI1466" i="1" s="1"/>
  <c r="AY1466" i="1" s="1"/>
  <c r="Y1474" i="1"/>
  <c r="AG1474" i="1" s="1"/>
  <c r="AI1474" i="1" s="1"/>
  <c r="AY1474" i="1" s="1"/>
  <c r="Y2308" i="1"/>
  <c r="AG2308" i="1" s="1"/>
  <c r="AI2308" i="1" s="1"/>
  <c r="AY2308" i="1" s="1"/>
  <c r="Y213" i="1"/>
  <c r="AG213" i="1" s="1"/>
  <c r="AI213" i="1" s="1"/>
  <c r="AY213" i="1" s="1"/>
  <c r="Y1467" i="1"/>
  <c r="AG1467" i="1" s="1"/>
  <c r="AI1467" i="1" s="1"/>
  <c r="AY1467" i="1" s="1"/>
  <c r="Y1461" i="1"/>
  <c r="AG1461" i="1" s="1"/>
  <c r="AI1461" i="1" s="1"/>
  <c r="AY1461" i="1" s="1"/>
  <c r="Y1472" i="1"/>
  <c r="AG1472" i="1" s="1"/>
  <c r="AI1472" i="1" s="1"/>
  <c r="AY1472" i="1" s="1"/>
  <c r="Y1473" i="1"/>
  <c r="AG1473" i="1" s="1"/>
  <c r="AI1473" i="1" s="1"/>
  <c r="AY1473" i="1" s="1"/>
  <c r="Y1464" i="1"/>
  <c r="AG1464" i="1" s="1"/>
  <c r="AI1464" i="1" s="1"/>
  <c r="AY1464" i="1" s="1"/>
  <c r="Y1476" i="1"/>
  <c r="AG1476" i="1" s="1"/>
  <c r="AI1476" i="1" s="1"/>
  <c r="AY1476" i="1" s="1"/>
  <c r="Y1470" i="1"/>
  <c r="AG1470" i="1" s="1"/>
  <c r="AI1470" i="1" s="1"/>
  <c r="AY1470" i="1" s="1"/>
  <c r="Y2316" i="1"/>
  <c r="AG2316" i="1" s="1"/>
  <c r="AI2316" i="1" s="1"/>
  <c r="AY2316" i="1" s="1"/>
  <c r="Y2363" i="1"/>
  <c r="AG2363" i="1" s="1"/>
  <c r="AI2363" i="1" s="1"/>
  <c r="AY2363" i="1" s="1"/>
  <c r="Y2317" i="1"/>
  <c r="AG2317" i="1" s="1"/>
  <c r="AI2317" i="1" s="1"/>
  <c r="AY2317" i="1" s="1"/>
  <c r="Y1559" i="1"/>
  <c r="AG1559" i="1" s="1"/>
  <c r="AI1559" i="1" s="1"/>
  <c r="AY1559" i="1" s="1"/>
  <c r="Y2313" i="1"/>
  <c r="AG2313" i="1" s="1"/>
  <c r="AI2313" i="1" s="1"/>
  <c r="AY2313" i="1" s="1"/>
  <c r="Y1556" i="1"/>
  <c r="AG1556" i="1" s="1"/>
  <c r="AI1556" i="1" s="1"/>
  <c r="AY1556" i="1" s="1"/>
  <c r="Y175" i="1"/>
  <c r="AG175" i="1" s="1"/>
  <c r="AI175" i="1" s="1"/>
  <c r="AY175" i="1" s="1"/>
  <c r="Y1601" i="1"/>
  <c r="AG1601" i="1" s="1"/>
  <c r="AI1601" i="1" s="1"/>
  <c r="AY1601" i="1" s="1"/>
  <c r="Y1243" i="1"/>
  <c r="AG1243" i="1" s="1"/>
  <c r="AI1243" i="1" s="1"/>
  <c r="AY1243" i="1" s="1"/>
  <c r="Y1362" i="1"/>
  <c r="AG1362" i="1" s="1"/>
  <c r="AI1362" i="1" s="1"/>
  <c r="AY1362" i="1" s="1"/>
  <c r="Y1665" i="1"/>
  <c r="AG1665" i="1" s="1"/>
  <c r="AI1665" i="1" s="1"/>
  <c r="AY1665" i="1" s="1"/>
  <c r="Y1119" i="1"/>
  <c r="AG1119" i="1" s="1"/>
  <c r="AI1119" i="1" s="1"/>
  <c r="AY1119" i="1" s="1"/>
  <c r="Y2280" i="1"/>
  <c r="AG2280" i="1" s="1"/>
  <c r="AI2280" i="1" s="1"/>
  <c r="AY2280" i="1" s="1"/>
  <c r="Y1381" i="1"/>
  <c r="AG1381" i="1" s="1"/>
  <c r="AI1381" i="1" s="1"/>
  <c r="AY1381" i="1" s="1"/>
  <c r="Y1351" i="1"/>
  <c r="AG1351" i="1" s="1"/>
  <c r="AI1351" i="1" s="1"/>
  <c r="AY1351" i="1" s="1"/>
  <c r="Y1266" i="1"/>
  <c r="AG1266" i="1" s="1"/>
  <c r="AI1266" i="1" s="1"/>
  <c r="AY1266" i="1" s="1"/>
  <c r="Y1011" i="1"/>
  <c r="AG1011" i="1" s="1"/>
  <c r="AI1011" i="1" s="1"/>
  <c r="AY1011" i="1" s="1"/>
  <c r="Y1663" i="1"/>
  <c r="AG1663" i="1" s="1"/>
  <c r="AI1663" i="1" s="1"/>
  <c r="AY1663" i="1" s="1"/>
  <c r="Y2281" i="1"/>
  <c r="AG2281" i="1" s="1"/>
  <c r="AI2281" i="1" s="1"/>
  <c r="AY2281" i="1" s="1"/>
  <c r="Y2351" i="1"/>
  <c r="AG2351" i="1" s="1"/>
  <c r="AI2351" i="1" s="1"/>
  <c r="AY2351" i="1" s="1"/>
  <c r="Y1541" i="1"/>
  <c r="AG1541" i="1" s="1"/>
  <c r="AI1541" i="1" s="1"/>
  <c r="AY1541" i="1" s="1"/>
  <c r="Y1543" i="1"/>
  <c r="AG1543" i="1" s="1"/>
  <c r="AI1543" i="1" s="1"/>
  <c r="AY1543" i="1" s="1"/>
  <c r="Y1318" i="1"/>
  <c r="AG1318" i="1" s="1"/>
  <c r="AI1318" i="1" s="1"/>
  <c r="AY1318" i="1" s="1"/>
  <c r="Y1542" i="1"/>
  <c r="AG1542" i="1" s="1"/>
  <c r="AI1542" i="1" s="1"/>
  <c r="AY1542" i="1" s="1"/>
  <c r="Y1540" i="1"/>
  <c r="AG1540" i="1" s="1"/>
  <c r="AI1540" i="1" s="1"/>
  <c r="AY1540" i="1" s="1"/>
  <c r="Y2032" i="1"/>
  <c r="AG2032" i="1" s="1"/>
  <c r="AI2032" i="1" s="1"/>
  <c r="AY2032" i="1" s="1"/>
  <c r="Y1405" i="1"/>
  <c r="AG1405" i="1" s="1"/>
  <c r="AI1405" i="1" s="1"/>
  <c r="AY1405" i="1" s="1"/>
  <c r="Y2040" i="1"/>
  <c r="AG2040" i="1" s="1"/>
  <c r="AI2040" i="1" s="1"/>
  <c r="AY2040" i="1" s="1"/>
  <c r="Y1001" i="1"/>
  <c r="AG1001" i="1" s="1"/>
  <c r="AI1001" i="1" s="1"/>
  <c r="AY1001" i="1" s="1"/>
  <c r="Y1518" i="1"/>
  <c r="AG1518" i="1" s="1"/>
  <c r="AI1518" i="1" s="1"/>
  <c r="AY1518" i="1" s="1"/>
  <c r="Y1233" i="1"/>
  <c r="AG1233" i="1" s="1"/>
  <c r="AI1233" i="1" s="1"/>
  <c r="AY1233" i="1" s="1"/>
  <c r="Y1544" i="1"/>
  <c r="AG1544" i="1" s="1"/>
  <c r="AI1544" i="1" s="1"/>
  <c r="AY1544" i="1" s="1"/>
  <c r="Y1002" i="1"/>
  <c r="AG1002" i="1" s="1"/>
  <c r="AI1002" i="1" s="1"/>
  <c r="AY1002" i="1" s="1"/>
  <c r="Y1479" i="1"/>
  <c r="AG1479" i="1" s="1"/>
  <c r="AI1479" i="1" s="1"/>
  <c r="AY1479" i="1" s="1"/>
  <c r="Y1932" i="1"/>
  <c r="AG1932" i="1" s="1"/>
  <c r="AI1932" i="1" s="1"/>
  <c r="AY1932" i="1" s="1"/>
  <c r="Y2337" i="1"/>
  <c r="AG2337" i="1" s="1"/>
  <c r="AI2337" i="1" s="1"/>
  <c r="AY2337" i="1" s="1"/>
  <c r="Y2291" i="1"/>
  <c r="AG2291" i="1" s="1"/>
  <c r="AI2291" i="1" s="1"/>
  <c r="AY2291" i="1" s="1"/>
  <c r="Y1563" i="1"/>
  <c r="AG1563" i="1" s="1"/>
  <c r="AI1563" i="1" s="1"/>
  <c r="AY1563" i="1" s="1"/>
  <c r="Y1478" i="1"/>
  <c r="AG1478" i="1" s="1"/>
  <c r="AI1478" i="1" s="1"/>
  <c r="AY1478" i="1" s="1"/>
  <c r="Y2185" i="1"/>
  <c r="AG2185" i="1" s="1"/>
  <c r="AI2185" i="1" s="1"/>
  <c r="AY2185" i="1" s="1"/>
  <c r="Y208" i="1"/>
  <c r="AG208" i="1" s="1"/>
  <c r="AI208" i="1" s="1"/>
  <c r="AY208" i="1" s="1"/>
  <c r="Y1401" i="1"/>
  <c r="AG1401" i="1" s="1"/>
  <c r="AI1401" i="1" s="1"/>
  <c r="AY1401" i="1" s="1"/>
  <c r="Y2230" i="1"/>
  <c r="AG2230" i="1" s="1"/>
  <c r="AI2230" i="1" s="1"/>
  <c r="AY2230" i="1" s="1"/>
  <c r="Y1961" i="1"/>
  <c r="AG1961" i="1" s="1"/>
  <c r="AI1961" i="1" s="1"/>
  <c r="AY1961" i="1" s="1"/>
  <c r="Y2246" i="1"/>
  <c r="AG2246" i="1" s="1"/>
  <c r="AI2246" i="1" s="1"/>
  <c r="AY2246" i="1" s="1"/>
  <c r="Y1499" i="1"/>
  <c r="AG1499" i="1" s="1"/>
  <c r="AI1499" i="1" s="1"/>
  <c r="AY1499" i="1" s="1"/>
  <c r="Y1653" i="1"/>
  <c r="AG1653" i="1" s="1"/>
  <c r="AI1653" i="1" s="1"/>
  <c r="AY1653" i="1" s="1"/>
  <c r="Y2356" i="1"/>
  <c r="AG2356" i="1" s="1"/>
  <c r="AI2356" i="1" s="1"/>
  <c r="AY2356" i="1" s="1"/>
  <c r="Y2052" i="1"/>
  <c r="AG2052" i="1" s="1"/>
  <c r="AI2052" i="1" s="1"/>
  <c r="AY2052" i="1" s="1"/>
  <c r="Y2465" i="1"/>
  <c r="AG2465" i="1" s="1"/>
  <c r="AI2465" i="1" s="1"/>
  <c r="AY2465" i="1" s="1"/>
  <c r="Y1344" i="1"/>
  <c r="AG1344" i="1" s="1"/>
  <c r="AI1344" i="1" s="1"/>
  <c r="AY1344" i="1" s="1"/>
  <c r="Y1530" i="1"/>
  <c r="AG1530" i="1" s="1"/>
  <c r="AI1530" i="1" s="1"/>
  <c r="AY1530" i="1" s="1"/>
  <c r="Y2030" i="1"/>
  <c r="AG2030" i="1" s="1"/>
  <c r="AI2030" i="1" s="1"/>
  <c r="AY2030" i="1" s="1"/>
  <c r="Y1512" i="1"/>
  <c r="AG1512" i="1" s="1"/>
  <c r="AI1512" i="1" s="1"/>
  <c r="AY1512" i="1" s="1"/>
  <c r="Y1195" i="1"/>
  <c r="AG1195" i="1" s="1"/>
  <c r="AI1195" i="1" s="1"/>
  <c r="AY1195" i="1" s="1"/>
  <c r="Y2288" i="1"/>
  <c r="AG2288" i="1" s="1"/>
  <c r="AI2288" i="1" s="1"/>
  <c r="AY2288" i="1" s="1"/>
  <c r="Y843" i="1"/>
  <c r="AG843" i="1" s="1"/>
  <c r="AI843" i="1" s="1"/>
  <c r="AY843" i="1" s="1"/>
  <c r="Y2025" i="1"/>
  <c r="AG2025" i="1" s="1"/>
  <c r="AI2025" i="1" s="1"/>
  <c r="AY2025" i="1" s="1"/>
  <c r="Y1244" i="1"/>
  <c r="AG1244" i="1" s="1"/>
  <c r="AI1244" i="1" s="1"/>
  <c r="AY1244" i="1" s="1"/>
  <c r="Y1578" i="1"/>
  <c r="AG1578" i="1" s="1"/>
  <c r="AI1578" i="1" s="1"/>
  <c r="AY1578" i="1" s="1"/>
  <c r="Y1359" i="1"/>
  <c r="AG1359" i="1" s="1"/>
  <c r="AI1359" i="1" s="1"/>
  <c r="AY1359" i="1" s="1"/>
  <c r="Y1432" i="1"/>
  <c r="AG1432" i="1" s="1"/>
  <c r="AI1432" i="1" s="1"/>
  <c r="AY1432" i="1" s="1"/>
  <c r="Y2074" i="1"/>
  <c r="AG2074" i="1" s="1"/>
  <c r="AI2074" i="1" s="1"/>
  <c r="AY2074" i="1" s="1"/>
  <c r="Y1187" i="1"/>
  <c r="AG1187" i="1" s="1"/>
  <c r="AI1187" i="1" s="1"/>
  <c r="AY1187" i="1" s="1"/>
  <c r="Y1301" i="1"/>
  <c r="AG1301" i="1" s="1"/>
  <c r="AI1301" i="1" s="1"/>
  <c r="AY1301" i="1" s="1"/>
  <c r="Y1529" i="1"/>
  <c r="AG1529" i="1" s="1"/>
  <c r="AI1529" i="1" s="1"/>
  <c r="AY1529" i="1" s="1"/>
  <c r="Y1994" i="1"/>
  <c r="AG1994" i="1" s="1"/>
  <c r="AI1994" i="1" s="1"/>
  <c r="AY1994" i="1" s="1"/>
  <c r="Y1314" i="1"/>
  <c r="AG1314" i="1" s="1"/>
  <c r="AI1314" i="1" s="1"/>
  <c r="AY1314" i="1" s="1"/>
  <c r="Y1349" i="1"/>
  <c r="AG1349" i="1" s="1"/>
  <c r="AI1349" i="1" s="1"/>
  <c r="AY1349" i="1" s="1"/>
  <c r="Y1194" i="1"/>
  <c r="AG1194" i="1" s="1"/>
  <c r="AI1194" i="1" s="1"/>
  <c r="AY1194" i="1" s="1"/>
  <c r="Y2272" i="1"/>
  <c r="AG2272" i="1" s="1"/>
  <c r="AI2272" i="1" s="1"/>
  <c r="AY2272" i="1" s="1"/>
  <c r="Y2271" i="1"/>
  <c r="AG2271" i="1" s="1"/>
  <c r="AI2271" i="1" s="1"/>
  <c r="AY2271" i="1" s="1"/>
  <c r="Y2270" i="1"/>
  <c r="AG2270" i="1" s="1"/>
  <c r="AI2270" i="1" s="1"/>
  <c r="AY2270" i="1" s="1"/>
  <c r="Y2269" i="1"/>
  <c r="AG2269" i="1" s="1"/>
  <c r="AI2269" i="1" s="1"/>
  <c r="AY2269" i="1" s="1"/>
  <c r="Y2198" i="1"/>
  <c r="AG2198" i="1" s="1"/>
  <c r="AI2198" i="1" s="1"/>
  <c r="AY2198" i="1" s="1"/>
  <c r="Y1272" i="1"/>
  <c r="AG1272" i="1" s="1"/>
  <c r="AI1272" i="1" s="1"/>
  <c r="AY1272" i="1" s="1"/>
  <c r="Y1180" i="1"/>
  <c r="AG1180" i="1" s="1"/>
  <c r="AI1180" i="1" s="1"/>
  <c r="AY1180" i="1" s="1"/>
  <c r="Y1193" i="1"/>
  <c r="AG1193" i="1" s="1"/>
  <c r="AI1193" i="1" s="1"/>
  <c r="AY1193" i="1" s="1"/>
  <c r="Y1224" i="1"/>
  <c r="AG1224" i="1" s="1"/>
  <c r="AI1224" i="1" s="1"/>
  <c r="AY1224" i="1" s="1"/>
  <c r="Y2213" i="1"/>
  <c r="AG2213" i="1" s="1"/>
  <c r="AI2213" i="1" s="1"/>
  <c r="AY2213" i="1" s="1"/>
  <c r="Y1259" i="1"/>
  <c r="AG1259" i="1" s="1"/>
  <c r="AI1259" i="1" s="1"/>
  <c r="AY1259" i="1" s="1"/>
  <c r="Y2350" i="1"/>
  <c r="AG2350" i="1" s="1"/>
  <c r="AI2350" i="1" s="1"/>
  <c r="AY2350" i="1" s="1"/>
  <c r="Y1274" i="1"/>
  <c r="AG1274" i="1" s="1"/>
  <c r="AI1274" i="1" s="1"/>
  <c r="AY1274" i="1" s="1"/>
  <c r="Y2229" i="1"/>
  <c r="AG2229" i="1" s="1"/>
  <c r="AI2229" i="1" s="1"/>
  <c r="AY2229" i="1" s="1"/>
  <c r="Y1258" i="1"/>
  <c r="AG1258" i="1" s="1"/>
  <c r="AI1258" i="1" s="1"/>
  <c r="AY1258" i="1" s="1"/>
  <c r="Y1276" i="1"/>
  <c r="AG1276" i="1" s="1"/>
  <c r="AI1276" i="1" s="1"/>
  <c r="AY1276" i="1" s="1"/>
  <c r="Y1984" i="1"/>
  <c r="AG1984" i="1" s="1"/>
  <c r="AI1984" i="1" s="1"/>
  <c r="AY1984" i="1" s="1"/>
  <c r="Y1290" i="1"/>
  <c r="AG1290" i="1" s="1"/>
  <c r="AI1290" i="1" s="1"/>
  <c r="AY1290" i="1" s="1"/>
  <c r="Y1291" i="1"/>
  <c r="AG1291" i="1" s="1"/>
  <c r="AI1291" i="1" s="1"/>
  <c r="AY1291" i="1" s="1"/>
  <c r="Y1338" i="1"/>
  <c r="AG1338" i="1" s="1"/>
  <c r="AI1338" i="1" s="1"/>
  <c r="AY1338" i="1" s="1"/>
  <c r="Y1280" i="1"/>
  <c r="AG1280" i="1" s="1"/>
  <c r="AI1280" i="1" s="1"/>
  <c r="AY1280" i="1" s="1"/>
  <c r="Y2531" i="1"/>
  <c r="AG2531" i="1" s="1"/>
  <c r="AI2531" i="1" s="1"/>
  <c r="AY2531" i="1" s="1"/>
  <c r="Y1284" i="1"/>
  <c r="AG1284" i="1" s="1"/>
  <c r="AI1284" i="1" s="1"/>
  <c r="AY1284" i="1" s="1"/>
  <c r="Y1965" i="1"/>
  <c r="AG1965" i="1" s="1"/>
  <c r="AI1965" i="1" s="1"/>
  <c r="AY1965" i="1" s="1"/>
  <c r="Y1336" i="1"/>
  <c r="AG1336" i="1" s="1"/>
  <c r="AI1336" i="1" s="1"/>
  <c r="AY1336" i="1" s="1"/>
  <c r="Y2227" i="1"/>
  <c r="AG2227" i="1" s="1"/>
  <c r="AI2227" i="1" s="1"/>
  <c r="AY2227" i="1" s="1"/>
  <c r="Y401" i="1"/>
  <c r="AG401" i="1" s="1"/>
  <c r="AI401" i="1" s="1"/>
  <c r="AY401" i="1" s="1"/>
  <c r="Y1246" i="1"/>
  <c r="AG1246" i="1" s="1"/>
  <c r="AI1246" i="1" s="1"/>
  <c r="AY1246" i="1" s="1"/>
  <c r="Y1982" i="1"/>
  <c r="AG1982" i="1" s="1"/>
  <c r="AI1982" i="1" s="1"/>
  <c r="AY1982" i="1" s="1"/>
  <c r="Y1975" i="1"/>
  <c r="AG1975" i="1" s="1"/>
  <c r="AI1975" i="1" s="1"/>
  <c r="AY1975" i="1" s="1"/>
  <c r="Y2206" i="1"/>
  <c r="AG2206" i="1" s="1"/>
  <c r="AI2206" i="1" s="1"/>
  <c r="AY2206" i="1" s="1"/>
  <c r="Y1334" i="1"/>
  <c r="AG1334" i="1" s="1"/>
  <c r="AI1334" i="1" s="1"/>
  <c r="AY1334" i="1" s="1"/>
  <c r="Y1228" i="1"/>
  <c r="AG1228" i="1" s="1"/>
  <c r="AI1228" i="1" s="1"/>
  <c r="AY1228" i="1" s="1"/>
  <c r="Y1093" i="1"/>
  <c r="AG1093" i="1" s="1"/>
  <c r="AI1093" i="1" s="1"/>
  <c r="AY1093" i="1" s="1"/>
  <c r="Y1074" i="1"/>
  <c r="AG1074" i="1" s="1"/>
  <c r="AI1074" i="1" s="1"/>
  <c r="AY1074" i="1" s="1"/>
  <c r="Y1079" i="1"/>
  <c r="AG1079" i="1" s="1"/>
  <c r="AI1079" i="1" s="1"/>
  <c r="AY1079" i="1" s="1"/>
  <c r="Y1077" i="1"/>
  <c r="AG1077" i="1" s="1"/>
  <c r="AI1077" i="1" s="1"/>
  <c r="AY1077" i="1" s="1"/>
  <c r="Y1061" i="1"/>
  <c r="AG1061" i="1" s="1"/>
  <c r="AI1061" i="1" s="1"/>
  <c r="AY1061" i="1" s="1"/>
  <c r="Y1206" i="1"/>
  <c r="AG1206" i="1" s="1"/>
  <c r="AI1206" i="1" s="1"/>
  <c r="AY1206" i="1" s="1"/>
  <c r="Y1953" i="1"/>
  <c r="AG1953" i="1" s="1"/>
  <c r="AI1953" i="1" s="1"/>
  <c r="AY1953" i="1" s="1"/>
  <c r="Y1086" i="1"/>
  <c r="AG1086" i="1" s="1"/>
  <c r="AI1086" i="1" s="1"/>
  <c r="AY1086" i="1" s="1"/>
  <c r="Y1095" i="1"/>
  <c r="AG1095" i="1" s="1"/>
  <c r="AI1095" i="1" s="1"/>
  <c r="AY1095" i="1" s="1"/>
  <c r="Y1066" i="1"/>
  <c r="AG1066" i="1" s="1"/>
  <c r="AI1066" i="1" s="1"/>
  <c r="AY1066" i="1" s="1"/>
  <c r="Y1087" i="1"/>
  <c r="AG1087" i="1" s="1"/>
  <c r="AI1087" i="1" s="1"/>
  <c r="AY1087" i="1" s="1"/>
  <c r="Y1968" i="1"/>
  <c r="AG1968" i="1" s="1"/>
  <c r="AI1968" i="1" s="1"/>
  <c r="AY1968" i="1" s="1"/>
  <c r="Y2171" i="1"/>
  <c r="AG2171" i="1" s="1"/>
  <c r="AI2171" i="1" s="1"/>
  <c r="AY2171" i="1" s="1"/>
  <c r="Y982" i="1"/>
  <c r="AG982" i="1" s="1"/>
  <c r="AI982" i="1" s="1"/>
  <c r="AY982" i="1" s="1"/>
  <c r="Y950" i="1"/>
  <c r="AG950" i="1" s="1"/>
  <c r="AI950" i="1" s="1"/>
  <c r="AY950" i="1" s="1"/>
  <c r="Y996" i="1"/>
  <c r="AG996" i="1" s="1"/>
  <c r="AI996" i="1" s="1"/>
  <c r="AY996" i="1" s="1"/>
  <c r="Y1213" i="1"/>
  <c r="AG1213" i="1" s="1"/>
  <c r="AI1213" i="1" s="1"/>
  <c r="AY1213" i="1" s="1"/>
  <c r="Y937" i="1"/>
  <c r="AG937" i="1" s="1"/>
  <c r="AI937" i="1" s="1"/>
  <c r="AY937" i="1" s="1"/>
  <c r="Y1411" i="1"/>
  <c r="AG1411" i="1" s="1"/>
  <c r="AI1411" i="1" s="1"/>
  <c r="AY1411" i="1" s="1"/>
  <c r="Y947" i="1"/>
  <c r="AG947" i="1" s="1"/>
  <c r="AI947" i="1" s="1"/>
  <c r="AY947" i="1" s="1"/>
  <c r="Y959" i="1"/>
  <c r="AG959" i="1" s="1"/>
  <c r="AI959" i="1" s="1"/>
  <c r="AY959" i="1" s="1"/>
  <c r="Y922" i="1"/>
  <c r="AG922" i="1" s="1"/>
  <c r="AI922" i="1" s="1"/>
  <c r="AY922" i="1" s="1"/>
  <c r="Y957" i="1"/>
  <c r="AG957" i="1" s="1"/>
  <c r="AI957" i="1" s="1"/>
  <c r="AY957" i="1" s="1"/>
  <c r="Y2405" i="1"/>
  <c r="AG2405" i="1" s="1"/>
  <c r="AI2405" i="1" s="1"/>
  <c r="AY2405" i="1" s="1"/>
  <c r="Y1703" i="1"/>
  <c r="AG1703" i="1" s="1"/>
  <c r="AI1703" i="1" s="1"/>
  <c r="AY1703" i="1" s="1"/>
  <c r="Y1614" i="1"/>
  <c r="AG1614" i="1" s="1"/>
  <c r="AI1614" i="1" s="1"/>
  <c r="AY1614" i="1" s="1"/>
  <c r="Y1025" i="1"/>
  <c r="AG1025" i="1" s="1"/>
  <c r="AI1025" i="1" s="1"/>
  <c r="AY1025" i="1" s="1"/>
  <c r="Y437" i="1"/>
  <c r="AG437" i="1" s="1"/>
  <c r="AI437" i="1" s="1"/>
  <c r="AY437" i="1" s="1"/>
  <c r="Y409" i="1"/>
  <c r="AG409" i="1" s="1"/>
  <c r="AI409" i="1" s="1"/>
  <c r="AY409" i="1" s="1"/>
  <c r="Y2384" i="1"/>
  <c r="AG2384" i="1" s="1"/>
  <c r="AI2384" i="1" s="1"/>
  <c r="AY2384" i="1" s="1"/>
  <c r="Y866" i="1"/>
  <c r="AG866" i="1" s="1"/>
  <c r="AI866" i="1" s="1"/>
  <c r="AY866" i="1" s="1"/>
  <c r="Y858" i="1"/>
  <c r="AG858" i="1" s="1"/>
  <c r="AI858" i="1" s="1"/>
  <c r="AY858" i="1" s="1"/>
  <c r="Y1748" i="1"/>
  <c r="AG1748" i="1" s="1"/>
  <c r="AI1748" i="1" s="1"/>
  <c r="AY1748" i="1" s="1"/>
  <c r="Y2131" i="1"/>
  <c r="AG2131" i="1" s="1"/>
  <c r="AI2131" i="1" s="1"/>
  <c r="AY2131" i="1" s="1"/>
  <c r="Y1872" i="1"/>
  <c r="AG1872" i="1" s="1"/>
  <c r="AI1872" i="1" s="1"/>
  <c r="AY1872" i="1" s="1"/>
  <c r="Y2420" i="1"/>
  <c r="AG2420" i="1" s="1"/>
  <c r="AI2420" i="1" s="1"/>
  <c r="AY2420" i="1" s="1"/>
  <c r="Y1795" i="1"/>
  <c r="AG1795" i="1" s="1"/>
  <c r="AI1795" i="1" s="1"/>
  <c r="AY1795" i="1" s="1"/>
  <c r="Y1707" i="1"/>
  <c r="AG1707" i="1" s="1"/>
  <c r="AI1707" i="1" s="1"/>
  <c r="AY1707" i="1" s="1"/>
  <c r="Y2124" i="1"/>
  <c r="AG2124" i="1" s="1"/>
  <c r="AI2124" i="1" s="1"/>
  <c r="AY2124" i="1" s="1"/>
  <c r="Y2506" i="1"/>
  <c r="AG2506" i="1" s="1"/>
  <c r="AI2506" i="1" s="1"/>
  <c r="AY2506" i="1" s="1"/>
  <c r="Y2423" i="1"/>
  <c r="AG2423" i="1" s="1"/>
  <c r="AI2423" i="1" s="1"/>
  <c r="AY2423" i="1" s="1"/>
  <c r="Y1822" i="1"/>
  <c r="AG1822" i="1" s="1"/>
  <c r="AI1822" i="1" s="1"/>
  <c r="AY1822" i="1" s="1"/>
  <c r="Y2162" i="1"/>
  <c r="AG2162" i="1" s="1"/>
  <c r="AI2162" i="1" s="1"/>
  <c r="AY2162" i="1" s="1"/>
  <c r="Y2523" i="1"/>
  <c r="AG2523" i="1" s="1"/>
  <c r="AI2523" i="1" s="1"/>
  <c r="AY2523" i="1" s="1"/>
  <c r="Y1139" i="1"/>
  <c r="AG1139" i="1" s="1"/>
  <c r="AI1139" i="1" s="1"/>
  <c r="AY1139" i="1" s="1"/>
  <c r="Y1793" i="1"/>
  <c r="AG1793" i="1" s="1"/>
  <c r="AI1793" i="1" s="1"/>
  <c r="AY1793" i="1" s="1"/>
  <c r="Y2524" i="1"/>
  <c r="AG2524" i="1" s="1"/>
  <c r="AI2524" i="1" s="1"/>
  <c r="AY2524" i="1" s="1"/>
  <c r="Y1831" i="1"/>
  <c r="AG1831" i="1" s="1"/>
  <c r="AI1831" i="1" s="1"/>
  <c r="AY1831" i="1" s="1"/>
  <c r="Y2510" i="1"/>
  <c r="AG2510" i="1" s="1"/>
  <c r="AI2510" i="1" s="1"/>
  <c r="AY2510" i="1" s="1"/>
  <c r="Y2129" i="1"/>
  <c r="AG2129" i="1" s="1"/>
  <c r="AI2129" i="1" s="1"/>
  <c r="AY2129" i="1" s="1"/>
  <c r="Y2385" i="1"/>
  <c r="AG2385" i="1" s="1"/>
  <c r="AI2385" i="1" s="1"/>
  <c r="AY2385" i="1" s="1"/>
  <c r="Y697" i="1"/>
  <c r="AG697" i="1" s="1"/>
  <c r="AI697" i="1" s="1"/>
  <c r="AY697" i="1" s="1"/>
  <c r="Y485" i="1"/>
  <c r="AG485" i="1" s="1"/>
  <c r="AI485" i="1" s="1"/>
  <c r="AY485" i="1" s="1"/>
  <c r="Y1824" i="1"/>
  <c r="AG1824" i="1" s="1"/>
  <c r="AI1824" i="1" s="1"/>
  <c r="AY1824" i="1" s="1"/>
  <c r="Y2155" i="1"/>
  <c r="AG2155" i="1" s="1"/>
  <c r="AI2155" i="1" s="1"/>
  <c r="AY2155" i="1" s="1"/>
  <c r="Y497" i="1"/>
  <c r="AG497" i="1" s="1"/>
  <c r="AI497" i="1" s="1"/>
  <c r="AY497" i="1" s="1"/>
  <c r="Y1752" i="1"/>
  <c r="AG1752" i="1" s="1"/>
  <c r="AI1752" i="1" s="1"/>
  <c r="AY1752" i="1" s="1"/>
  <c r="Y1695" i="1"/>
  <c r="AG1695" i="1" s="1"/>
  <c r="AI1695" i="1" s="1"/>
  <c r="AY1695" i="1" s="1"/>
  <c r="Y1880" i="1"/>
  <c r="AG1880" i="1" s="1"/>
  <c r="AI1880" i="1" s="1"/>
  <c r="AY1880" i="1" s="1"/>
  <c r="Y1329" i="1"/>
  <c r="AG1329" i="1" s="1"/>
  <c r="AI1329" i="1" s="1"/>
  <c r="AY1329" i="1" s="1"/>
  <c r="Y2094" i="1"/>
  <c r="AG2094" i="1" s="1"/>
  <c r="AI2094" i="1" s="1"/>
  <c r="AY2094" i="1" s="1"/>
  <c r="Y429" i="1"/>
  <c r="AG429" i="1" s="1"/>
  <c r="AI429" i="1" s="1"/>
  <c r="AY429" i="1" s="1"/>
  <c r="Y2164" i="1"/>
  <c r="AG2164" i="1" s="1"/>
  <c r="AI2164" i="1" s="1"/>
  <c r="AY2164" i="1" s="1"/>
  <c r="Y2103" i="1"/>
  <c r="AG2103" i="1" s="1"/>
  <c r="AI2103" i="1" s="1"/>
  <c r="AY2103" i="1" s="1"/>
  <c r="Y827" i="1"/>
  <c r="AG827" i="1" s="1"/>
  <c r="AI827" i="1" s="1"/>
  <c r="AY827" i="1" s="1"/>
  <c r="Y808" i="1"/>
  <c r="AG808" i="1" s="1"/>
  <c r="AI808" i="1" s="1"/>
  <c r="AY808" i="1" s="1"/>
  <c r="Y417" i="1"/>
  <c r="AG417" i="1" s="1"/>
  <c r="AI417" i="1" s="1"/>
  <c r="AY417" i="1" s="1"/>
  <c r="Y1847" i="1"/>
  <c r="AG1847" i="1" s="1"/>
  <c r="AI1847" i="1" s="1"/>
  <c r="AY1847" i="1" s="1"/>
  <c r="Y2110" i="1"/>
  <c r="AG2110" i="1" s="1"/>
  <c r="AI2110" i="1" s="1"/>
  <c r="AY2110" i="1" s="1"/>
  <c r="Y166" i="1"/>
  <c r="AG166" i="1" s="1"/>
  <c r="AI166" i="1" s="1"/>
  <c r="AY166" i="1" s="1"/>
  <c r="Y1840" i="1"/>
  <c r="AG1840" i="1" s="1"/>
  <c r="AI1840" i="1" s="1"/>
  <c r="AY1840" i="1" s="1"/>
  <c r="Y703" i="1"/>
  <c r="AG703" i="1" s="1"/>
  <c r="AI703" i="1" s="1"/>
  <c r="AY703" i="1" s="1"/>
  <c r="Y2381" i="1"/>
  <c r="AG2381" i="1" s="1"/>
  <c r="AI2381" i="1" s="1"/>
  <c r="AY2381" i="1" s="1"/>
  <c r="Y875" i="1"/>
  <c r="AG875" i="1" s="1"/>
  <c r="AI875" i="1" s="1"/>
  <c r="AY875" i="1" s="1"/>
  <c r="Y878" i="1"/>
  <c r="AG878" i="1" s="1"/>
  <c r="AI878" i="1" s="1"/>
  <c r="AY878" i="1" s="1"/>
  <c r="Y593" i="1"/>
  <c r="AG593" i="1" s="1"/>
  <c r="AI593" i="1" s="1"/>
  <c r="AY593" i="1" s="1"/>
  <c r="AM124" i="1"/>
  <c r="AM128" i="1"/>
  <c r="AM136" i="1"/>
  <c r="AM101" i="1"/>
  <c r="AM27" i="1"/>
  <c r="AM137" i="1"/>
  <c r="AM61" i="1"/>
  <c r="AM112" i="1"/>
  <c r="AM130" i="1"/>
  <c r="AM17" i="1"/>
  <c r="AM139" i="1"/>
  <c r="AM138" i="1"/>
  <c r="AM105" i="1"/>
  <c r="AM55" i="1"/>
  <c r="AM84" i="1"/>
  <c r="AM73" i="1"/>
  <c r="AM48" i="1"/>
  <c r="AM95" i="1"/>
  <c r="AM2307" i="1"/>
  <c r="AM2467" i="1"/>
  <c r="AM2343" i="1"/>
  <c r="AM2279" i="1"/>
  <c r="AM1463" i="1"/>
  <c r="AM1469" i="1"/>
  <c r="AM1307" i="1"/>
  <c r="AM1460" i="1"/>
  <c r="AM916" i="1"/>
  <c r="AM1477" i="1"/>
  <c r="AM2038" i="1"/>
  <c r="AM1465" i="1"/>
  <c r="AM914" i="1"/>
  <c r="AM1462" i="1"/>
  <c r="AM1471" i="1"/>
  <c r="AM1475" i="1"/>
  <c r="AM1459" i="1"/>
  <c r="AM1466" i="1"/>
  <c r="AM1474" i="1"/>
  <c r="AM2308" i="1"/>
  <c r="AM213" i="1"/>
  <c r="AM1467" i="1"/>
  <c r="AM1461" i="1"/>
  <c r="AM1472" i="1"/>
  <c r="AM1473" i="1"/>
  <c r="AM1464" i="1"/>
  <c r="AM1476" i="1"/>
  <c r="AM1470" i="1"/>
  <c r="AM2316" i="1"/>
  <c r="AM2363" i="1"/>
  <c r="AM2317" i="1"/>
  <c r="AM1559" i="1"/>
  <c r="AM2313" i="1"/>
  <c r="AM1556" i="1"/>
  <c r="AM175" i="1"/>
  <c r="AM1601" i="1"/>
  <c r="AM1243" i="1"/>
  <c r="AM1362" i="1"/>
  <c r="AM1665" i="1"/>
  <c r="AM1119" i="1"/>
  <c r="AM2280" i="1"/>
  <c r="AM1381" i="1"/>
  <c r="AM1351" i="1"/>
  <c r="AM1266" i="1"/>
  <c r="AM1011" i="1"/>
  <c r="AM1663" i="1"/>
  <c r="AM2281" i="1"/>
  <c r="AM2351" i="1"/>
  <c r="AM1541" i="1"/>
  <c r="AM1543" i="1"/>
  <c r="AM1318" i="1"/>
  <c r="AM1542" i="1"/>
  <c r="AM1540" i="1"/>
  <c r="AM2032" i="1"/>
  <c r="AM1405" i="1"/>
  <c r="AM2040" i="1"/>
  <c r="AM1001" i="1"/>
  <c r="AM1518" i="1"/>
  <c r="AM1233" i="1"/>
  <c r="AM1544" i="1"/>
  <c r="AM1002" i="1"/>
  <c r="AM1479" i="1"/>
  <c r="AM1932" i="1"/>
  <c r="AM2337" i="1"/>
  <c r="AM2291" i="1"/>
  <c r="AM1563" i="1"/>
  <c r="AM1478" i="1"/>
  <c r="AM2185" i="1"/>
  <c r="AM208" i="1"/>
  <c r="AM1401" i="1"/>
  <c r="AM2230" i="1"/>
  <c r="AM1961" i="1"/>
  <c r="AM2246" i="1"/>
  <c r="AM1499" i="1"/>
  <c r="AM1653" i="1"/>
  <c r="AM2356" i="1"/>
  <c r="AM2052" i="1"/>
  <c r="AM2465" i="1"/>
  <c r="AM1344" i="1"/>
  <c r="AM1530" i="1"/>
  <c r="AM2030" i="1"/>
  <c r="AM1512" i="1"/>
  <c r="AM1195" i="1"/>
  <c r="AM2288" i="1"/>
  <c r="AM843" i="1"/>
  <c r="AM2025" i="1"/>
  <c r="AM1244" i="1"/>
  <c r="AM1578" i="1"/>
  <c r="AM1359" i="1"/>
  <c r="AM1432" i="1"/>
  <c r="AM2074" i="1"/>
  <c r="AM1187" i="1"/>
  <c r="AM1301" i="1"/>
  <c r="AM1529" i="1"/>
  <c r="AM1994" i="1"/>
  <c r="AM1314" i="1"/>
  <c r="AM1349" i="1"/>
  <c r="AM1194" i="1"/>
  <c r="AM2272" i="1"/>
  <c r="AM2271" i="1"/>
  <c r="AM2270" i="1"/>
  <c r="AM2269" i="1"/>
  <c r="AM2198" i="1"/>
  <c r="AM1272" i="1"/>
  <c r="AM1180" i="1"/>
  <c r="AM1193" i="1"/>
  <c r="AM1224" i="1"/>
  <c r="AM2213" i="1"/>
  <c r="AM1259" i="1"/>
  <c r="AM2350" i="1"/>
  <c r="AM1274" i="1"/>
  <c r="AM2229" i="1"/>
  <c r="AM1258" i="1"/>
  <c r="AM1276" i="1"/>
  <c r="AM1984" i="1"/>
  <c r="AM1290" i="1"/>
  <c r="AM1291" i="1"/>
  <c r="AM1338" i="1"/>
  <c r="AM1280" i="1"/>
  <c r="AM2531" i="1"/>
  <c r="AM1284" i="1"/>
  <c r="AM1965" i="1"/>
  <c r="AM1336" i="1"/>
  <c r="AM2227" i="1"/>
  <c r="AM401" i="1"/>
  <c r="AM1246" i="1"/>
  <c r="AM1982" i="1"/>
  <c r="AM1975" i="1"/>
  <c r="AM2206" i="1"/>
  <c r="AM1334" i="1"/>
  <c r="AM1228" i="1"/>
  <c r="AM1093" i="1"/>
  <c r="AM1074" i="1"/>
  <c r="AM1079" i="1"/>
  <c r="AM1077" i="1"/>
  <c r="AM1061" i="1"/>
  <c r="AM1206" i="1"/>
  <c r="AM1953" i="1"/>
  <c r="AM1086" i="1"/>
  <c r="AM1095" i="1"/>
  <c r="AM1066" i="1"/>
  <c r="AM1087" i="1"/>
  <c r="AM1968" i="1"/>
  <c r="AM2171" i="1"/>
  <c r="AM982" i="1"/>
  <c r="AM950" i="1"/>
  <c r="AM996" i="1"/>
  <c r="AM1213" i="1"/>
  <c r="AM937" i="1"/>
  <c r="AM1411" i="1"/>
  <c r="AM947" i="1"/>
  <c r="AM959" i="1"/>
  <c r="AM922" i="1"/>
  <c r="AM957" i="1"/>
  <c r="AM2405" i="1"/>
  <c r="AM1703" i="1"/>
  <c r="AM1614" i="1"/>
  <c r="AM1025" i="1"/>
  <c r="AM437" i="1"/>
  <c r="AM409" i="1"/>
  <c r="AM2384" i="1"/>
  <c r="AM866" i="1"/>
  <c r="AM858" i="1"/>
  <c r="AM1748" i="1"/>
  <c r="AM2131" i="1"/>
  <c r="AM1872" i="1"/>
  <c r="AM2420" i="1"/>
  <c r="AM1795" i="1"/>
  <c r="AM1707" i="1"/>
  <c r="AM2124" i="1"/>
  <c r="AM2506" i="1"/>
  <c r="AM2423" i="1"/>
  <c r="AM1822" i="1"/>
  <c r="AM2162" i="1"/>
  <c r="AM2523" i="1"/>
  <c r="AM1139" i="1"/>
  <c r="AM1793" i="1"/>
  <c r="AM2524" i="1"/>
  <c r="AM1831" i="1"/>
  <c r="AM2510" i="1"/>
  <c r="AM2129" i="1"/>
  <c r="AM2385" i="1"/>
  <c r="AM697" i="1"/>
  <c r="AM485" i="1"/>
  <c r="AM1824" i="1"/>
  <c r="AM2155" i="1"/>
  <c r="AM497" i="1"/>
  <c r="AM1752" i="1"/>
  <c r="AM1695" i="1"/>
  <c r="AM1880" i="1"/>
  <c r="AM1329" i="1"/>
  <c r="AM2094" i="1"/>
  <c r="AM429" i="1"/>
  <c r="AM2164" i="1"/>
  <c r="AM2103" i="1"/>
  <c r="AM827" i="1"/>
  <c r="AM808" i="1"/>
  <c r="AM417" i="1"/>
  <c r="AM1847" i="1"/>
  <c r="AM2110" i="1"/>
  <c r="AM166" i="1"/>
  <c r="AM1840" i="1"/>
  <c r="AM703" i="1"/>
  <c r="AM2381" i="1"/>
  <c r="AM875" i="1"/>
  <c r="AM878" i="1"/>
  <c r="AM593" i="1"/>
  <c r="AN124" i="1"/>
  <c r="AN128" i="1"/>
  <c r="AN136" i="1"/>
  <c r="AN101" i="1"/>
  <c r="AN27" i="1"/>
  <c r="AN137" i="1"/>
  <c r="AN61" i="1"/>
  <c r="AN112" i="1"/>
  <c r="AN130" i="1"/>
  <c r="AN17" i="1"/>
  <c r="AN139" i="1"/>
  <c r="AN138" i="1"/>
  <c r="AN105" i="1"/>
  <c r="AN55" i="1"/>
  <c r="AN84" i="1"/>
  <c r="AN73" i="1"/>
  <c r="AN48" i="1"/>
  <c r="AN95" i="1"/>
  <c r="AN2307" i="1"/>
  <c r="AN2467" i="1"/>
  <c r="AN2343" i="1"/>
  <c r="AN2279" i="1"/>
  <c r="AN1463" i="1"/>
  <c r="AN1469" i="1"/>
  <c r="AN1307" i="1"/>
  <c r="AN1460" i="1"/>
  <c r="AN916" i="1"/>
  <c r="AN1477" i="1"/>
  <c r="AN2038" i="1"/>
  <c r="AN1465" i="1"/>
  <c r="AN914" i="1"/>
  <c r="AN1462" i="1"/>
  <c r="AN1471" i="1"/>
  <c r="AN1475" i="1"/>
  <c r="AN1459" i="1"/>
  <c r="AN1466" i="1"/>
  <c r="AN1474" i="1"/>
  <c r="AN2308" i="1"/>
  <c r="AN213" i="1"/>
  <c r="AN1467" i="1"/>
  <c r="AN1461" i="1"/>
  <c r="AN1472" i="1"/>
  <c r="AN1473" i="1"/>
  <c r="AN1464" i="1"/>
  <c r="AN1476" i="1"/>
  <c r="AN1470" i="1"/>
  <c r="AN2316" i="1"/>
  <c r="AN2363" i="1"/>
  <c r="AN2317" i="1"/>
  <c r="AN1559" i="1"/>
  <c r="AN2313" i="1"/>
  <c r="AN1556" i="1"/>
  <c r="AN175" i="1"/>
  <c r="AN1601" i="1"/>
  <c r="AN1243" i="1"/>
  <c r="AN1362" i="1"/>
  <c r="AN1665" i="1"/>
  <c r="AN1119" i="1"/>
  <c r="AN2280" i="1"/>
  <c r="AN1381" i="1"/>
  <c r="AN1351" i="1"/>
  <c r="AN1266" i="1"/>
  <c r="AN1011" i="1"/>
  <c r="AN1663" i="1"/>
  <c r="AN2281" i="1"/>
  <c r="AN2351" i="1"/>
  <c r="AN1541" i="1"/>
  <c r="AN1543" i="1"/>
  <c r="AN1318" i="1"/>
  <c r="AN1542" i="1"/>
  <c r="AN1540" i="1"/>
  <c r="AN2032" i="1"/>
  <c r="AN1405" i="1"/>
  <c r="AN2040" i="1"/>
  <c r="AN1001" i="1"/>
  <c r="AN1518" i="1"/>
  <c r="AN1233" i="1"/>
  <c r="AN1544" i="1"/>
  <c r="AN1002" i="1"/>
  <c r="AN1479" i="1"/>
  <c r="AN1932" i="1"/>
  <c r="AN2337" i="1"/>
  <c r="AN2291" i="1"/>
  <c r="AN1563" i="1"/>
  <c r="AN1478" i="1"/>
  <c r="AN2185" i="1"/>
  <c r="AN208" i="1"/>
  <c r="AN1401" i="1"/>
  <c r="AN2230" i="1"/>
  <c r="AN1961" i="1"/>
  <c r="AN2246" i="1"/>
  <c r="AN1499" i="1"/>
  <c r="AN1653" i="1"/>
  <c r="AN2356" i="1"/>
  <c r="AN2052" i="1"/>
  <c r="AN2465" i="1"/>
  <c r="AN1344" i="1"/>
  <c r="AN1530" i="1"/>
  <c r="AN2030" i="1"/>
  <c r="AN1512" i="1"/>
  <c r="AN1195" i="1"/>
  <c r="AN2288" i="1"/>
  <c r="AN843" i="1"/>
  <c r="AN2025" i="1"/>
  <c r="AN1244" i="1"/>
  <c r="AN1578" i="1"/>
  <c r="AN1359" i="1"/>
  <c r="AN1432" i="1"/>
  <c r="AN2074" i="1"/>
  <c r="AN1187" i="1"/>
  <c r="AN1301" i="1"/>
  <c r="AN1529" i="1"/>
  <c r="AN1994" i="1"/>
  <c r="AN1314" i="1"/>
  <c r="AN1349" i="1"/>
  <c r="AN1194" i="1"/>
  <c r="AN2272" i="1"/>
  <c r="AN2271" i="1"/>
  <c r="AN2270" i="1"/>
  <c r="AN2269" i="1"/>
  <c r="AN2198" i="1"/>
  <c r="AN1272" i="1"/>
  <c r="AN1180" i="1"/>
  <c r="AN1193" i="1"/>
  <c r="AN1224" i="1"/>
  <c r="AN2213" i="1"/>
  <c r="AN1259" i="1"/>
  <c r="AN2350" i="1"/>
  <c r="AN1274" i="1"/>
  <c r="AN2229" i="1"/>
  <c r="AN1258" i="1"/>
  <c r="AN1276" i="1"/>
  <c r="AN1984" i="1"/>
  <c r="AN1290" i="1"/>
  <c r="AN1291" i="1"/>
  <c r="AN1338" i="1"/>
  <c r="AN1280" i="1"/>
  <c r="AN2531" i="1"/>
  <c r="AN1284" i="1"/>
  <c r="AN1965" i="1"/>
  <c r="AN1336" i="1"/>
  <c r="AN2227" i="1"/>
  <c r="AN401" i="1"/>
  <c r="AN1246" i="1"/>
  <c r="AN1982" i="1"/>
  <c r="AN1975" i="1"/>
  <c r="AN2206" i="1"/>
  <c r="AN1334" i="1"/>
  <c r="AN1228" i="1"/>
  <c r="AN1093" i="1"/>
  <c r="AN1074" i="1"/>
  <c r="AN1079" i="1"/>
  <c r="AN1077" i="1"/>
  <c r="AN1061" i="1"/>
  <c r="AN1206" i="1"/>
  <c r="AN1953" i="1"/>
  <c r="AN1086" i="1"/>
  <c r="AN1095" i="1"/>
  <c r="AN1066" i="1"/>
  <c r="AN1087" i="1"/>
  <c r="AN1968" i="1"/>
  <c r="AN2171" i="1"/>
  <c r="AN982" i="1"/>
  <c r="AN950" i="1"/>
  <c r="AN996" i="1"/>
  <c r="AN1213" i="1"/>
  <c r="AN937" i="1"/>
  <c r="AN1411" i="1"/>
  <c r="AN947" i="1"/>
  <c r="AN959" i="1"/>
  <c r="AN922" i="1"/>
  <c r="AN957" i="1"/>
  <c r="AN2405" i="1"/>
  <c r="AN1703" i="1"/>
  <c r="AN1614" i="1"/>
  <c r="AN1025" i="1"/>
  <c r="AN437" i="1"/>
  <c r="AN409" i="1"/>
  <c r="AN2384" i="1"/>
  <c r="AN866" i="1"/>
  <c r="AN858" i="1"/>
  <c r="AN1748" i="1"/>
  <c r="AN2131" i="1"/>
  <c r="AN1872" i="1"/>
  <c r="AN2420" i="1"/>
  <c r="AN1795" i="1"/>
  <c r="AN1707" i="1"/>
  <c r="AN2124" i="1"/>
  <c r="AN2506" i="1"/>
  <c r="AN2423" i="1"/>
  <c r="AN1822" i="1"/>
  <c r="AN2162" i="1"/>
  <c r="AN2523" i="1"/>
  <c r="AN1139" i="1"/>
  <c r="AN1793" i="1"/>
  <c r="AN2524" i="1"/>
  <c r="AN1831" i="1"/>
  <c r="AN2510" i="1"/>
  <c r="AN2129" i="1"/>
  <c r="AN2385" i="1"/>
  <c r="AN697" i="1"/>
  <c r="AN485" i="1"/>
  <c r="AN1824" i="1"/>
  <c r="AN2155" i="1"/>
  <c r="AN497" i="1"/>
  <c r="AN1752" i="1"/>
  <c r="AN1695" i="1"/>
  <c r="AN1880" i="1"/>
  <c r="AN1329" i="1"/>
  <c r="AN2094" i="1"/>
  <c r="AN429" i="1"/>
  <c r="AN2164" i="1"/>
  <c r="AN2103" i="1"/>
  <c r="AN827" i="1"/>
  <c r="AN808" i="1"/>
  <c r="AN417" i="1"/>
  <c r="AN1847" i="1"/>
  <c r="AN2110" i="1"/>
  <c r="AN166" i="1"/>
  <c r="AN1840" i="1"/>
  <c r="AN703" i="1"/>
  <c r="AN2381" i="1"/>
  <c r="AN875" i="1"/>
  <c r="AN878" i="1"/>
  <c r="AN593" i="1"/>
  <c r="AR124" i="1"/>
  <c r="AR128" i="1"/>
  <c r="AR136" i="1"/>
  <c r="AR101" i="1"/>
  <c r="AR27" i="1"/>
  <c r="AR137" i="1"/>
  <c r="AR61" i="1"/>
  <c r="AR112" i="1"/>
  <c r="AR130" i="1"/>
  <c r="AR17" i="1"/>
  <c r="AR139" i="1"/>
  <c r="AR138" i="1"/>
  <c r="AR105" i="1"/>
  <c r="AR55" i="1"/>
  <c r="AR84" i="1"/>
  <c r="AR73" i="1"/>
  <c r="AR48" i="1"/>
  <c r="AR95" i="1"/>
  <c r="AR2307" i="1"/>
  <c r="AR2467" i="1"/>
  <c r="AR2343" i="1"/>
  <c r="AR2279" i="1"/>
  <c r="AR1463" i="1"/>
  <c r="AR1469" i="1"/>
  <c r="AR1307" i="1"/>
  <c r="AR1460" i="1"/>
  <c r="AR916" i="1"/>
  <c r="AR1477" i="1"/>
  <c r="AR2038" i="1"/>
  <c r="AR1465" i="1"/>
  <c r="AR914" i="1"/>
  <c r="AR1462" i="1"/>
  <c r="AR1471" i="1"/>
  <c r="AR1475" i="1"/>
  <c r="AR1459" i="1"/>
  <c r="AR1466" i="1"/>
  <c r="AR1474" i="1"/>
  <c r="AR2308" i="1"/>
  <c r="AR213" i="1"/>
  <c r="AR1467" i="1"/>
  <c r="AR1461" i="1"/>
  <c r="AR1472" i="1"/>
  <c r="AR1473" i="1"/>
  <c r="AR1464" i="1"/>
  <c r="AR1476" i="1"/>
  <c r="AR1470" i="1"/>
  <c r="AR2316" i="1"/>
  <c r="AR2363" i="1"/>
  <c r="AR2317" i="1"/>
  <c r="AR1559" i="1"/>
  <c r="AR2313" i="1"/>
  <c r="AR1556" i="1"/>
  <c r="AR175" i="1"/>
  <c r="AR1601" i="1"/>
  <c r="AR1243" i="1"/>
  <c r="AR1362" i="1"/>
  <c r="AR1665" i="1"/>
  <c r="AR1119" i="1"/>
  <c r="AR2280" i="1"/>
  <c r="AR1381" i="1"/>
  <c r="AR1351" i="1"/>
  <c r="AR1266" i="1"/>
  <c r="AR1011" i="1"/>
  <c r="AR1663" i="1"/>
  <c r="AR2281" i="1"/>
  <c r="AR2351" i="1"/>
  <c r="AR1541" i="1"/>
  <c r="AR1543" i="1"/>
  <c r="AR1318" i="1"/>
  <c r="AR1542" i="1"/>
  <c r="AR1540" i="1"/>
  <c r="AR2032" i="1"/>
  <c r="AR1405" i="1"/>
  <c r="AR2040" i="1"/>
  <c r="AR1001" i="1"/>
  <c r="AR1518" i="1"/>
  <c r="AR1233" i="1"/>
  <c r="AR1544" i="1"/>
  <c r="AR1002" i="1"/>
  <c r="AR1479" i="1"/>
  <c r="AR1932" i="1"/>
  <c r="AR2337" i="1"/>
  <c r="AR2291" i="1"/>
  <c r="AR1563" i="1"/>
  <c r="AR1478" i="1"/>
  <c r="AR2185" i="1"/>
  <c r="AR208" i="1"/>
  <c r="AR1401" i="1"/>
  <c r="AR2230" i="1"/>
  <c r="AR1961" i="1"/>
  <c r="AR2246" i="1"/>
  <c r="AR1499" i="1"/>
  <c r="AR1653" i="1"/>
  <c r="AR2356" i="1"/>
  <c r="AR2052" i="1"/>
  <c r="AR2465" i="1"/>
  <c r="AR1344" i="1"/>
  <c r="AR1530" i="1"/>
  <c r="AR2030" i="1"/>
  <c r="AR1512" i="1"/>
  <c r="AR1195" i="1"/>
  <c r="AR2288" i="1"/>
  <c r="AR843" i="1"/>
  <c r="AR2025" i="1"/>
  <c r="AR1244" i="1"/>
  <c r="AR1578" i="1"/>
  <c r="AR1359" i="1"/>
  <c r="AR1432" i="1"/>
  <c r="AR2074" i="1"/>
  <c r="AR1187" i="1"/>
  <c r="AR1301" i="1"/>
  <c r="AR1529" i="1"/>
  <c r="AR1994" i="1"/>
  <c r="AR1314" i="1"/>
  <c r="AR1349" i="1"/>
  <c r="AR1194" i="1"/>
  <c r="AR2272" i="1"/>
  <c r="AR2271" i="1"/>
  <c r="AR2270" i="1"/>
  <c r="AR2269" i="1"/>
  <c r="AR2198" i="1"/>
  <c r="AR1272" i="1"/>
  <c r="AR1180" i="1"/>
  <c r="AR1193" i="1"/>
  <c r="AR1224" i="1"/>
  <c r="AR2213" i="1"/>
  <c r="AR1259" i="1"/>
  <c r="AR2350" i="1"/>
  <c r="AR1274" i="1"/>
  <c r="AR2229" i="1"/>
  <c r="AR1258" i="1"/>
  <c r="AR1276" i="1"/>
  <c r="AR1984" i="1"/>
  <c r="AR1290" i="1"/>
  <c r="AR1291" i="1"/>
  <c r="AR1338" i="1"/>
  <c r="AR1280" i="1"/>
  <c r="AR2531" i="1"/>
  <c r="AR1284" i="1"/>
  <c r="AR1965" i="1"/>
  <c r="AR1336" i="1"/>
  <c r="AR2227" i="1"/>
  <c r="AR401" i="1"/>
  <c r="AR1246" i="1"/>
  <c r="AR1982" i="1"/>
  <c r="AR1975" i="1"/>
  <c r="AR2206" i="1"/>
  <c r="AR1334" i="1"/>
  <c r="AR1228" i="1"/>
  <c r="AR1093" i="1"/>
  <c r="AR1074" i="1"/>
  <c r="AR1079" i="1"/>
  <c r="AR1077" i="1"/>
  <c r="AR1061" i="1"/>
  <c r="AR1206" i="1"/>
  <c r="AR1953" i="1"/>
  <c r="AR1086" i="1"/>
  <c r="AR1095" i="1"/>
  <c r="AR1066" i="1"/>
  <c r="AR1087" i="1"/>
  <c r="AR1968" i="1"/>
  <c r="AR2171" i="1"/>
  <c r="AR982" i="1"/>
  <c r="AR950" i="1"/>
  <c r="AR996" i="1"/>
  <c r="AR1213" i="1"/>
  <c r="AR937" i="1"/>
  <c r="AR1411" i="1"/>
  <c r="AR947" i="1"/>
  <c r="AR959" i="1"/>
  <c r="AR922" i="1"/>
  <c r="AR957" i="1"/>
  <c r="AR2405" i="1"/>
  <c r="AR1703" i="1"/>
  <c r="AR1614" i="1"/>
  <c r="AR1025" i="1"/>
  <c r="AR437" i="1"/>
  <c r="AR409" i="1"/>
  <c r="AR2384" i="1"/>
  <c r="AR866" i="1"/>
  <c r="AR858" i="1"/>
  <c r="AR1748" i="1"/>
  <c r="AR2131" i="1"/>
  <c r="AR1872" i="1"/>
  <c r="AR2420" i="1"/>
  <c r="AR1795" i="1"/>
  <c r="AR1707" i="1"/>
  <c r="AR2124" i="1"/>
  <c r="AR2506" i="1"/>
  <c r="AR2423" i="1"/>
  <c r="AR1822" i="1"/>
  <c r="AR2162" i="1"/>
  <c r="AR2523" i="1"/>
  <c r="AR1139" i="1"/>
  <c r="AR1793" i="1"/>
  <c r="AR2524" i="1"/>
  <c r="AR1831" i="1"/>
  <c r="AR2510" i="1"/>
  <c r="AR2129" i="1"/>
  <c r="AR2385" i="1"/>
  <c r="AR697" i="1"/>
  <c r="AR485" i="1"/>
  <c r="AR1824" i="1"/>
  <c r="AR2155" i="1"/>
  <c r="AR497" i="1"/>
  <c r="AR1752" i="1"/>
  <c r="AR1695" i="1"/>
  <c r="AR1880" i="1"/>
  <c r="AR1329" i="1"/>
  <c r="AR2094" i="1"/>
  <c r="AR429" i="1"/>
  <c r="AR2164" i="1"/>
  <c r="AR2103" i="1"/>
  <c r="AR827" i="1"/>
  <c r="AR808" i="1"/>
  <c r="AR417" i="1"/>
  <c r="AR1847" i="1"/>
  <c r="AR2110" i="1"/>
  <c r="AR166" i="1"/>
  <c r="AR1840" i="1"/>
  <c r="AR703" i="1"/>
  <c r="AR2381" i="1"/>
  <c r="AR875" i="1"/>
  <c r="AR878" i="1"/>
  <c r="AR593" i="1"/>
  <c r="AS124" i="1"/>
  <c r="AS128" i="1"/>
  <c r="AS136" i="1"/>
  <c r="AS101" i="1"/>
  <c r="AS27" i="1"/>
  <c r="AS137" i="1"/>
  <c r="AS61" i="1"/>
  <c r="AS112" i="1"/>
  <c r="AS130" i="1"/>
  <c r="AS17" i="1"/>
  <c r="AS139" i="1"/>
  <c r="AS138" i="1"/>
  <c r="AS105" i="1"/>
  <c r="AS55" i="1"/>
  <c r="AS84" i="1"/>
  <c r="AS73" i="1"/>
  <c r="AS48" i="1"/>
  <c r="AS95" i="1"/>
  <c r="AS2307" i="1"/>
  <c r="AS2467" i="1"/>
  <c r="AS2343" i="1"/>
  <c r="AS2279" i="1"/>
  <c r="AS1463" i="1"/>
  <c r="AS1469" i="1"/>
  <c r="AS1307" i="1"/>
  <c r="AS1460" i="1"/>
  <c r="AS916" i="1"/>
  <c r="AS1477" i="1"/>
  <c r="AS2038" i="1"/>
  <c r="AS1465" i="1"/>
  <c r="AS914" i="1"/>
  <c r="AS1462" i="1"/>
  <c r="AS1471" i="1"/>
  <c r="AS1475" i="1"/>
  <c r="AS1459" i="1"/>
  <c r="AS1466" i="1"/>
  <c r="AS1474" i="1"/>
  <c r="AS2308" i="1"/>
  <c r="AS213" i="1"/>
  <c r="AS1467" i="1"/>
  <c r="AS1461" i="1"/>
  <c r="AS1472" i="1"/>
  <c r="AS1473" i="1"/>
  <c r="AS1464" i="1"/>
  <c r="AS1476" i="1"/>
  <c r="AS1470" i="1"/>
  <c r="AS2316" i="1"/>
  <c r="AS2363" i="1"/>
  <c r="AS2317" i="1"/>
  <c r="AS1559" i="1"/>
  <c r="AS2313" i="1"/>
  <c r="AS1556" i="1"/>
  <c r="AS175" i="1"/>
  <c r="AS1601" i="1"/>
  <c r="AS1243" i="1"/>
  <c r="AS1362" i="1"/>
  <c r="AS1665" i="1"/>
  <c r="AS1119" i="1"/>
  <c r="AS2280" i="1"/>
  <c r="AS1381" i="1"/>
  <c r="AS1351" i="1"/>
  <c r="AS1266" i="1"/>
  <c r="AS1011" i="1"/>
  <c r="AS1663" i="1"/>
  <c r="AS2281" i="1"/>
  <c r="AS2351" i="1"/>
  <c r="AS1541" i="1"/>
  <c r="AS1543" i="1"/>
  <c r="AS1318" i="1"/>
  <c r="AS1542" i="1"/>
  <c r="AS1540" i="1"/>
  <c r="AS2032" i="1"/>
  <c r="AS1405" i="1"/>
  <c r="AS2040" i="1"/>
  <c r="AS1001" i="1"/>
  <c r="AS1518" i="1"/>
  <c r="AS1233" i="1"/>
  <c r="AS1544" i="1"/>
  <c r="AS1002" i="1"/>
  <c r="AS1479" i="1"/>
  <c r="AS1932" i="1"/>
  <c r="AS2337" i="1"/>
  <c r="AS2291" i="1"/>
  <c r="AS1563" i="1"/>
  <c r="AS1478" i="1"/>
  <c r="AS2185" i="1"/>
  <c r="AS208" i="1"/>
  <c r="AS1401" i="1"/>
  <c r="AS2230" i="1"/>
  <c r="AS1961" i="1"/>
  <c r="AS2246" i="1"/>
  <c r="AS1499" i="1"/>
  <c r="AS1653" i="1"/>
  <c r="AS2356" i="1"/>
  <c r="AS2052" i="1"/>
  <c r="AS2465" i="1"/>
  <c r="AS1344" i="1"/>
  <c r="AS1530" i="1"/>
  <c r="AS2030" i="1"/>
  <c r="AS1512" i="1"/>
  <c r="AS1195" i="1"/>
  <c r="AS2288" i="1"/>
  <c r="AS843" i="1"/>
  <c r="AS2025" i="1"/>
  <c r="AS1244" i="1"/>
  <c r="AS1578" i="1"/>
  <c r="AS1359" i="1"/>
  <c r="AS1432" i="1"/>
  <c r="AS2074" i="1"/>
  <c r="AS1187" i="1"/>
  <c r="AS1301" i="1"/>
  <c r="AS1529" i="1"/>
  <c r="AS1994" i="1"/>
  <c r="AS1314" i="1"/>
  <c r="AS1349" i="1"/>
  <c r="AS1194" i="1"/>
  <c r="AS2272" i="1"/>
  <c r="AS2271" i="1"/>
  <c r="AS2270" i="1"/>
  <c r="AS2269" i="1"/>
  <c r="AS2198" i="1"/>
  <c r="AS1272" i="1"/>
  <c r="AS1180" i="1"/>
  <c r="AS1193" i="1"/>
  <c r="AS1224" i="1"/>
  <c r="AS2213" i="1"/>
  <c r="AS1259" i="1"/>
  <c r="AS2350" i="1"/>
  <c r="AS1274" i="1"/>
  <c r="AS2229" i="1"/>
  <c r="AS1258" i="1"/>
  <c r="AS1276" i="1"/>
  <c r="AS1984" i="1"/>
  <c r="AS1290" i="1"/>
  <c r="AS1291" i="1"/>
  <c r="AS1338" i="1"/>
  <c r="AS1280" i="1"/>
  <c r="AS2531" i="1"/>
  <c r="AS1284" i="1"/>
  <c r="AS1965" i="1"/>
  <c r="AS1336" i="1"/>
  <c r="AS2227" i="1"/>
  <c r="AS401" i="1"/>
  <c r="AS1246" i="1"/>
  <c r="AS1982" i="1"/>
  <c r="AS1975" i="1"/>
  <c r="AS2206" i="1"/>
  <c r="AS1334" i="1"/>
  <c r="AS1228" i="1"/>
  <c r="AS1093" i="1"/>
  <c r="AS1074" i="1"/>
  <c r="AS1079" i="1"/>
  <c r="AS1077" i="1"/>
  <c r="AS1061" i="1"/>
  <c r="AS1206" i="1"/>
  <c r="AS1953" i="1"/>
  <c r="AS1086" i="1"/>
  <c r="AS1095" i="1"/>
  <c r="AS1066" i="1"/>
  <c r="AS1087" i="1"/>
  <c r="AS1968" i="1"/>
  <c r="AS2171" i="1"/>
  <c r="AS982" i="1"/>
  <c r="AS950" i="1"/>
  <c r="AS996" i="1"/>
  <c r="AS1213" i="1"/>
  <c r="AS937" i="1"/>
  <c r="AS1411" i="1"/>
  <c r="AS947" i="1"/>
  <c r="AS959" i="1"/>
  <c r="AS922" i="1"/>
  <c r="AS957" i="1"/>
  <c r="AS2405" i="1"/>
  <c r="AS1703" i="1"/>
  <c r="AS1614" i="1"/>
  <c r="AS1025" i="1"/>
  <c r="AS437" i="1"/>
  <c r="AS409" i="1"/>
  <c r="AS2384" i="1"/>
  <c r="AS866" i="1"/>
  <c r="AS858" i="1"/>
  <c r="AS1748" i="1"/>
  <c r="AS2131" i="1"/>
  <c r="AS1872" i="1"/>
  <c r="AS2420" i="1"/>
  <c r="AS1795" i="1"/>
  <c r="AS1707" i="1"/>
  <c r="AS2124" i="1"/>
  <c r="AS2506" i="1"/>
  <c r="AS2423" i="1"/>
  <c r="AS1822" i="1"/>
  <c r="AS2162" i="1"/>
  <c r="AS2523" i="1"/>
  <c r="AS1139" i="1"/>
  <c r="AS1793" i="1"/>
  <c r="AS2524" i="1"/>
  <c r="AS1831" i="1"/>
  <c r="AS2510" i="1"/>
  <c r="AS2129" i="1"/>
  <c r="AS2385" i="1"/>
  <c r="AS697" i="1"/>
  <c r="AS485" i="1"/>
  <c r="AS1824" i="1"/>
  <c r="AS2155" i="1"/>
  <c r="AS497" i="1"/>
  <c r="AS1752" i="1"/>
  <c r="AS1695" i="1"/>
  <c r="AS1880" i="1"/>
  <c r="AS1329" i="1"/>
  <c r="AS2094" i="1"/>
  <c r="AS429" i="1"/>
  <c r="AS2164" i="1"/>
  <c r="AS2103" i="1"/>
  <c r="AS827" i="1"/>
  <c r="AS808" i="1"/>
  <c r="AS417" i="1"/>
  <c r="AS1847" i="1"/>
  <c r="AS2110" i="1"/>
  <c r="AS166" i="1"/>
  <c r="AS1840" i="1"/>
  <c r="AS703" i="1"/>
  <c r="AS2381" i="1"/>
  <c r="AS875" i="1"/>
  <c r="AS878" i="1"/>
  <c r="AS593" i="1"/>
  <c r="AU124" i="1"/>
  <c r="AU128" i="1"/>
  <c r="AU136" i="1"/>
  <c r="AU101" i="1"/>
  <c r="AU27" i="1"/>
  <c r="AU137" i="1"/>
  <c r="AU61" i="1"/>
  <c r="AU112" i="1"/>
  <c r="AU130" i="1"/>
  <c r="AU17" i="1"/>
  <c r="AU139" i="1"/>
  <c r="AU138" i="1"/>
  <c r="AU105" i="1"/>
  <c r="AU55" i="1"/>
  <c r="AU84" i="1"/>
  <c r="AU73" i="1"/>
  <c r="AU48" i="1"/>
  <c r="AU95" i="1"/>
  <c r="AU2307" i="1"/>
  <c r="AU2467" i="1"/>
  <c r="AU2343" i="1"/>
  <c r="AU2279" i="1"/>
  <c r="AU1463" i="1"/>
  <c r="AU1469" i="1"/>
  <c r="AU1307" i="1"/>
  <c r="AU1460" i="1"/>
  <c r="AU916" i="1"/>
  <c r="AU1477" i="1"/>
  <c r="AU2038" i="1"/>
  <c r="AU1465" i="1"/>
  <c r="AU914" i="1"/>
  <c r="AU1462" i="1"/>
  <c r="AU1471" i="1"/>
  <c r="AU1475" i="1"/>
  <c r="AU1459" i="1"/>
  <c r="AU1466" i="1"/>
  <c r="AU1474" i="1"/>
  <c r="AU2308" i="1"/>
  <c r="AU213" i="1"/>
  <c r="AU1467" i="1"/>
  <c r="AU1461" i="1"/>
  <c r="AU1472" i="1"/>
  <c r="AU1473" i="1"/>
  <c r="AU1464" i="1"/>
  <c r="AU1476" i="1"/>
  <c r="AU1470" i="1"/>
  <c r="AU2316" i="1"/>
  <c r="AU2363" i="1"/>
  <c r="AU2317" i="1"/>
  <c r="AU1559" i="1"/>
  <c r="AU2313" i="1"/>
  <c r="AU1556" i="1"/>
  <c r="AU175" i="1"/>
  <c r="AU1601" i="1"/>
  <c r="AU1243" i="1"/>
  <c r="AU1362" i="1"/>
  <c r="AU1665" i="1"/>
  <c r="AU1119" i="1"/>
  <c r="AU2280" i="1"/>
  <c r="AU1381" i="1"/>
  <c r="AU1351" i="1"/>
  <c r="AU1266" i="1"/>
  <c r="AU1011" i="1"/>
  <c r="AU1663" i="1"/>
  <c r="AU2281" i="1"/>
  <c r="AU2351" i="1"/>
  <c r="AU1541" i="1"/>
  <c r="AU1543" i="1"/>
  <c r="AU1318" i="1"/>
  <c r="AU1542" i="1"/>
  <c r="AU1540" i="1"/>
  <c r="AU2032" i="1"/>
  <c r="AU1405" i="1"/>
  <c r="AU2040" i="1"/>
  <c r="AU1001" i="1"/>
  <c r="AU1518" i="1"/>
  <c r="AU1233" i="1"/>
  <c r="AU1544" i="1"/>
  <c r="AU1002" i="1"/>
  <c r="AU1479" i="1"/>
  <c r="AU1932" i="1"/>
  <c r="AU2337" i="1"/>
  <c r="AU2291" i="1"/>
  <c r="AU1563" i="1"/>
  <c r="AU1478" i="1"/>
  <c r="AU2185" i="1"/>
  <c r="AU208" i="1"/>
  <c r="AU1401" i="1"/>
  <c r="AU2230" i="1"/>
  <c r="AU1961" i="1"/>
  <c r="AU2246" i="1"/>
  <c r="AU1499" i="1"/>
  <c r="AU1653" i="1"/>
  <c r="AU2356" i="1"/>
  <c r="AU2052" i="1"/>
  <c r="AU2465" i="1"/>
  <c r="AU1344" i="1"/>
  <c r="AU1530" i="1"/>
  <c r="AU2030" i="1"/>
  <c r="AU1512" i="1"/>
  <c r="AU1195" i="1"/>
  <c r="AU2288" i="1"/>
  <c r="AU843" i="1"/>
  <c r="AU2025" i="1"/>
  <c r="AU1244" i="1"/>
  <c r="AU1578" i="1"/>
  <c r="AU1359" i="1"/>
  <c r="AU1432" i="1"/>
  <c r="AU2074" i="1"/>
  <c r="AU1187" i="1"/>
  <c r="AU1301" i="1"/>
  <c r="AU1529" i="1"/>
  <c r="AU1994" i="1"/>
  <c r="AU1314" i="1"/>
  <c r="AU1349" i="1"/>
  <c r="AU1194" i="1"/>
  <c r="AU2272" i="1"/>
  <c r="AU2271" i="1"/>
  <c r="AU2270" i="1"/>
  <c r="AU2269" i="1"/>
  <c r="AU2198" i="1"/>
  <c r="AU1272" i="1"/>
  <c r="AU1180" i="1"/>
  <c r="AU1193" i="1"/>
  <c r="AU1224" i="1"/>
  <c r="AU2213" i="1"/>
  <c r="AU1259" i="1"/>
  <c r="AU2350" i="1"/>
  <c r="AU1274" i="1"/>
  <c r="AU2229" i="1"/>
  <c r="AU1258" i="1"/>
  <c r="AU1276" i="1"/>
  <c r="AU1984" i="1"/>
  <c r="AU1290" i="1"/>
  <c r="AU1291" i="1"/>
  <c r="AU1338" i="1"/>
  <c r="AU1280" i="1"/>
  <c r="AU2531" i="1"/>
  <c r="AU1284" i="1"/>
  <c r="AU1965" i="1"/>
  <c r="AU1336" i="1"/>
  <c r="AU2227" i="1"/>
  <c r="AU401" i="1"/>
  <c r="AU1246" i="1"/>
  <c r="AU1982" i="1"/>
  <c r="AU1975" i="1"/>
  <c r="AU2206" i="1"/>
  <c r="AU1334" i="1"/>
  <c r="AU1228" i="1"/>
  <c r="AU1093" i="1"/>
  <c r="AU1074" i="1"/>
  <c r="AU1079" i="1"/>
  <c r="AU1077" i="1"/>
  <c r="AU1061" i="1"/>
  <c r="AU1206" i="1"/>
  <c r="AU1953" i="1"/>
  <c r="AU1086" i="1"/>
  <c r="AU1095" i="1"/>
  <c r="AU1066" i="1"/>
  <c r="AU1087" i="1"/>
  <c r="AU1968" i="1"/>
  <c r="AU2171" i="1"/>
  <c r="AU982" i="1"/>
  <c r="AU950" i="1"/>
  <c r="AU996" i="1"/>
  <c r="AU1213" i="1"/>
  <c r="AU937" i="1"/>
  <c r="AU1411" i="1"/>
  <c r="AU947" i="1"/>
  <c r="AU959" i="1"/>
  <c r="AU922" i="1"/>
  <c r="AU957" i="1"/>
  <c r="AU2405" i="1"/>
  <c r="AU1703" i="1"/>
  <c r="AU1614" i="1"/>
  <c r="AU1025" i="1"/>
  <c r="AU437" i="1"/>
  <c r="AU409" i="1"/>
  <c r="AU2384" i="1"/>
  <c r="AU866" i="1"/>
  <c r="AU858" i="1"/>
  <c r="AU1748" i="1"/>
  <c r="AU2131" i="1"/>
  <c r="AU1872" i="1"/>
  <c r="AU2420" i="1"/>
  <c r="AU1795" i="1"/>
  <c r="AU1707" i="1"/>
  <c r="AU2124" i="1"/>
  <c r="AU2506" i="1"/>
  <c r="AU2423" i="1"/>
  <c r="AU1822" i="1"/>
  <c r="AU2162" i="1"/>
  <c r="AU2523" i="1"/>
  <c r="AU1139" i="1"/>
  <c r="AU1793" i="1"/>
  <c r="AU2524" i="1"/>
  <c r="AU1831" i="1"/>
  <c r="AU2510" i="1"/>
  <c r="AU2129" i="1"/>
  <c r="AU2385" i="1"/>
  <c r="AU697" i="1"/>
  <c r="AU485" i="1"/>
  <c r="AU1824" i="1"/>
  <c r="AU2155" i="1"/>
  <c r="AU497" i="1"/>
  <c r="AU1752" i="1"/>
  <c r="AU1695" i="1"/>
  <c r="AU1880" i="1"/>
  <c r="AU1329" i="1"/>
  <c r="AU2094" i="1"/>
  <c r="AU429" i="1"/>
  <c r="AU2164" i="1"/>
  <c r="AU2103" i="1"/>
  <c r="AU827" i="1"/>
  <c r="AU808" i="1"/>
  <c r="AU417" i="1"/>
  <c r="AU1847" i="1"/>
  <c r="AU2110" i="1"/>
  <c r="AU166" i="1"/>
  <c r="AU1840" i="1"/>
  <c r="AU703" i="1"/>
  <c r="AU2381" i="1"/>
  <c r="AU875" i="1"/>
  <c r="AU878" i="1"/>
  <c r="AU593" i="1"/>
  <c r="AV124" i="1"/>
  <c r="AX124" i="1" s="1"/>
  <c r="AV128" i="1"/>
  <c r="AX128" i="1" s="1"/>
  <c r="AV136" i="1"/>
  <c r="AV101" i="1"/>
  <c r="AV27" i="1"/>
  <c r="AV137" i="1"/>
  <c r="AX137" i="1" s="1"/>
  <c r="AV61" i="1"/>
  <c r="AX61" i="1" s="1"/>
  <c r="AV112" i="1"/>
  <c r="AV130" i="1"/>
  <c r="AV17" i="1"/>
  <c r="AX17" i="1" s="1"/>
  <c r="AV139" i="1"/>
  <c r="AX139" i="1" s="1"/>
  <c r="AV138" i="1"/>
  <c r="AX138" i="1" s="1"/>
  <c r="AV105" i="1"/>
  <c r="AX105" i="1" s="1"/>
  <c r="AV55" i="1"/>
  <c r="AX55" i="1" s="1"/>
  <c r="AV84" i="1"/>
  <c r="AV73" i="1"/>
  <c r="AX73" i="1" s="1"/>
  <c r="AV48" i="1"/>
  <c r="AX48" i="1" s="1"/>
  <c r="AV95" i="1"/>
  <c r="AX95" i="1" s="1"/>
  <c r="AV2307" i="1"/>
  <c r="AX2307" i="1" s="1"/>
  <c r="AV2467" i="1"/>
  <c r="AX2467" i="1" s="1"/>
  <c r="AV2343" i="1"/>
  <c r="AX2343" i="1" s="1"/>
  <c r="AV2279" i="1"/>
  <c r="AX2279" i="1" s="1"/>
  <c r="AV1463" i="1"/>
  <c r="AX1463" i="1" s="1"/>
  <c r="AV1469" i="1"/>
  <c r="AX1469" i="1" s="1"/>
  <c r="AV1307" i="1"/>
  <c r="AX1307" i="1" s="1"/>
  <c r="AV1460" i="1"/>
  <c r="AV916" i="1"/>
  <c r="AX916" i="1" s="1"/>
  <c r="AV1477" i="1"/>
  <c r="AX1477" i="1" s="1"/>
  <c r="AV2038" i="1"/>
  <c r="AX2038" i="1" s="1"/>
  <c r="AV1465" i="1"/>
  <c r="AX1465" i="1" s="1"/>
  <c r="AV914" i="1"/>
  <c r="AX914" i="1" s="1"/>
  <c r="AV1462" i="1"/>
  <c r="AX1462" i="1" s="1"/>
  <c r="AV1471" i="1"/>
  <c r="AX1471" i="1" s="1"/>
  <c r="AV1475" i="1"/>
  <c r="AX1475" i="1" s="1"/>
  <c r="AV1459" i="1"/>
  <c r="AX1459" i="1" s="1"/>
  <c r="AV1466" i="1"/>
  <c r="AX1466" i="1" s="1"/>
  <c r="AV1474" i="1"/>
  <c r="AX1474" i="1" s="1"/>
  <c r="AV2308" i="1"/>
  <c r="AX2308" i="1" s="1"/>
  <c r="AV213" i="1"/>
  <c r="AX213" i="1" s="1"/>
  <c r="AV1467" i="1"/>
  <c r="AX1467" i="1" s="1"/>
  <c r="AV1461" i="1"/>
  <c r="AX1461" i="1" s="1"/>
  <c r="AV1472" i="1"/>
  <c r="AX1472" i="1" s="1"/>
  <c r="AV1473" i="1"/>
  <c r="AX1473" i="1" s="1"/>
  <c r="AV1464" i="1"/>
  <c r="AX1464" i="1" s="1"/>
  <c r="AV1476" i="1"/>
  <c r="AX1476" i="1" s="1"/>
  <c r="AV1470" i="1"/>
  <c r="AX1470" i="1" s="1"/>
  <c r="AV2316" i="1"/>
  <c r="AX2316" i="1" s="1"/>
  <c r="AV2363" i="1"/>
  <c r="AV2317" i="1"/>
  <c r="AV1559" i="1"/>
  <c r="AV2313" i="1"/>
  <c r="AX2313" i="1" s="1"/>
  <c r="AV1556" i="1"/>
  <c r="AX1556" i="1" s="1"/>
  <c r="AV175" i="1"/>
  <c r="AX175" i="1" s="1"/>
  <c r="AV1601" i="1"/>
  <c r="AX1601" i="1" s="1"/>
  <c r="AV1243" i="1"/>
  <c r="AX1243" i="1" s="1"/>
  <c r="AV1362" i="1"/>
  <c r="AV1665" i="1"/>
  <c r="AX1665" i="1" s="1"/>
  <c r="AV1119" i="1"/>
  <c r="AX1119" i="1" s="1"/>
  <c r="AV2280" i="1"/>
  <c r="AV1381" i="1"/>
  <c r="AX1381" i="1" s="1"/>
  <c r="AV1351" i="1"/>
  <c r="AX1351" i="1" s="1"/>
  <c r="AV1266" i="1"/>
  <c r="AX1266" i="1" s="1"/>
  <c r="AV1011" i="1"/>
  <c r="AX1011" i="1" s="1"/>
  <c r="AV1663" i="1"/>
  <c r="AX1663" i="1" s="1"/>
  <c r="AV2281" i="1"/>
  <c r="AX2281" i="1" s="1"/>
  <c r="AV2351" i="1"/>
  <c r="AX2351" i="1" s="1"/>
  <c r="AV1541" i="1"/>
  <c r="AX1541" i="1" s="1"/>
  <c r="AV1543" i="1"/>
  <c r="AV1318" i="1"/>
  <c r="AV1542" i="1"/>
  <c r="AX1542" i="1" s="1"/>
  <c r="AV1540" i="1"/>
  <c r="AX1540" i="1" s="1"/>
  <c r="AV2032" i="1"/>
  <c r="AX2032" i="1" s="1"/>
  <c r="AV1405" i="1"/>
  <c r="AX1405" i="1" s="1"/>
  <c r="AV2040" i="1"/>
  <c r="AX2040" i="1" s="1"/>
  <c r="AV1001" i="1"/>
  <c r="AX1001" i="1" s="1"/>
  <c r="AV1518" i="1"/>
  <c r="AX1518" i="1" s="1"/>
  <c r="AV1233" i="1"/>
  <c r="AX1233" i="1" s="1"/>
  <c r="AV1544" i="1"/>
  <c r="AX1544" i="1" s="1"/>
  <c r="AV1002" i="1"/>
  <c r="AX1002" i="1" s="1"/>
  <c r="AV1479" i="1"/>
  <c r="AX1479" i="1" s="1"/>
  <c r="AV1932" i="1"/>
  <c r="AX1932" i="1" s="1"/>
  <c r="AV2337" i="1"/>
  <c r="AX2337" i="1" s="1"/>
  <c r="AV2291" i="1"/>
  <c r="AX2291" i="1" s="1"/>
  <c r="AV1563" i="1"/>
  <c r="AX1563" i="1" s="1"/>
  <c r="AV1478" i="1"/>
  <c r="AX1478" i="1" s="1"/>
  <c r="AV2185" i="1"/>
  <c r="AX2185" i="1" s="1"/>
  <c r="AV208" i="1"/>
  <c r="AX208" i="1" s="1"/>
  <c r="AV1401" i="1"/>
  <c r="AV2230" i="1"/>
  <c r="AX2230" i="1" s="1"/>
  <c r="AV1961" i="1"/>
  <c r="AX1961" i="1" s="1"/>
  <c r="AV2246" i="1"/>
  <c r="AX2246" i="1" s="1"/>
  <c r="AV1499" i="1"/>
  <c r="AX1499" i="1" s="1"/>
  <c r="AV1653" i="1"/>
  <c r="AX1653" i="1" s="1"/>
  <c r="AV2356" i="1"/>
  <c r="AX2356" i="1" s="1"/>
  <c r="AV2052" i="1"/>
  <c r="AX2052" i="1" s="1"/>
  <c r="AV2465" i="1"/>
  <c r="AV1344" i="1"/>
  <c r="AV1530" i="1"/>
  <c r="AV2030" i="1"/>
  <c r="AV1512" i="1"/>
  <c r="AX1512" i="1" s="1"/>
  <c r="AV1195" i="1"/>
  <c r="AX1195" i="1" s="1"/>
  <c r="AV2288" i="1"/>
  <c r="AX2288" i="1" s="1"/>
  <c r="AV843" i="1"/>
  <c r="AV2025" i="1"/>
  <c r="AV1244" i="1"/>
  <c r="AX1244" i="1" s="1"/>
  <c r="AV1578" i="1"/>
  <c r="AX1578" i="1" s="1"/>
  <c r="AV1359" i="1"/>
  <c r="AX1359" i="1" s="1"/>
  <c r="AV1432" i="1"/>
  <c r="AV2074" i="1"/>
  <c r="AX2074" i="1" s="1"/>
  <c r="AV1187" i="1"/>
  <c r="AX1187" i="1" s="1"/>
  <c r="AV1301" i="1"/>
  <c r="AX1301" i="1" s="1"/>
  <c r="AV1529" i="1"/>
  <c r="AX1529" i="1" s="1"/>
  <c r="AV1994" i="1"/>
  <c r="AX1994" i="1" s="1"/>
  <c r="AV1314" i="1"/>
  <c r="AX1314" i="1" s="1"/>
  <c r="AV1349" i="1"/>
  <c r="AX1349" i="1" s="1"/>
  <c r="AV1194" i="1"/>
  <c r="AX1194" i="1" s="1"/>
  <c r="AV2272" i="1"/>
  <c r="AX2272" i="1" s="1"/>
  <c r="AV2271" i="1"/>
  <c r="AX2271" i="1" s="1"/>
  <c r="AV2270" i="1"/>
  <c r="AX2270" i="1" s="1"/>
  <c r="AV2269" i="1"/>
  <c r="AX2269" i="1" s="1"/>
  <c r="AV2198" i="1"/>
  <c r="AX2198" i="1" s="1"/>
  <c r="AV1272" i="1"/>
  <c r="AX1272" i="1" s="1"/>
  <c r="AV1180" i="1"/>
  <c r="AX1180" i="1" s="1"/>
  <c r="AV1193" i="1"/>
  <c r="AX1193" i="1" s="1"/>
  <c r="AV1224" i="1"/>
  <c r="AX1224" i="1" s="1"/>
  <c r="AV2213" i="1"/>
  <c r="AX2213" i="1" s="1"/>
  <c r="AV1259" i="1"/>
  <c r="AV2350" i="1"/>
  <c r="AX2350" i="1" s="1"/>
  <c r="AV1274" i="1"/>
  <c r="AX1274" i="1" s="1"/>
  <c r="AV2229" i="1"/>
  <c r="AX2229" i="1" s="1"/>
  <c r="AV1258" i="1"/>
  <c r="AX1258" i="1" s="1"/>
  <c r="AV1276" i="1"/>
  <c r="AX1276" i="1" s="1"/>
  <c r="AV1984" i="1"/>
  <c r="AV1290" i="1"/>
  <c r="AX1290" i="1" s="1"/>
  <c r="AV1291" i="1"/>
  <c r="AX1291" i="1" s="1"/>
  <c r="AV1338" i="1"/>
  <c r="AX1338" i="1" s="1"/>
  <c r="AV1280" i="1"/>
  <c r="AX1280" i="1" s="1"/>
  <c r="AV2531" i="1"/>
  <c r="AX2531" i="1" s="1"/>
  <c r="AV1284" i="1"/>
  <c r="AX1284" i="1" s="1"/>
  <c r="AV1965" i="1"/>
  <c r="AX1965" i="1" s="1"/>
  <c r="AV1336" i="1"/>
  <c r="AX1336" i="1" s="1"/>
  <c r="AV2227" i="1"/>
  <c r="AX2227" i="1" s="1"/>
  <c r="AV401" i="1"/>
  <c r="AX401" i="1" s="1"/>
  <c r="AV1246" i="1"/>
  <c r="AX1246" i="1" s="1"/>
  <c r="AV1982" i="1"/>
  <c r="AX1982" i="1" s="1"/>
  <c r="AV1975" i="1"/>
  <c r="AX1975" i="1" s="1"/>
  <c r="AV2206" i="1"/>
  <c r="AX2206" i="1" s="1"/>
  <c r="AV1334" i="1"/>
  <c r="AX1334" i="1" s="1"/>
  <c r="AV1228" i="1"/>
  <c r="AX1228" i="1" s="1"/>
  <c r="AV1093" i="1"/>
  <c r="AX1093" i="1" s="1"/>
  <c r="AV1074" i="1"/>
  <c r="AX1074" i="1" s="1"/>
  <c r="AV1079" i="1"/>
  <c r="AX1079" i="1" s="1"/>
  <c r="AV1077" i="1"/>
  <c r="AX1077" i="1" s="1"/>
  <c r="AV1061" i="1"/>
  <c r="AX1061" i="1" s="1"/>
  <c r="AV1206" i="1"/>
  <c r="AX1206" i="1" s="1"/>
  <c r="AV1953" i="1"/>
  <c r="AX1953" i="1" s="1"/>
  <c r="AV1086" i="1"/>
  <c r="AV1095" i="1"/>
  <c r="AX1095" i="1" s="1"/>
  <c r="AV1066" i="1"/>
  <c r="AX1066" i="1" s="1"/>
  <c r="AV1087" i="1"/>
  <c r="AV1968" i="1"/>
  <c r="AV2171" i="1"/>
  <c r="AV982" i="1"/>
  <c r="AX982" i="1" s="1"/>
  <c r="AV950" i="1"/>
  <c r="AX950" i="1" s="1"/>
  <c r="AV996" i="1"/>
  <c r="AV1213" i="1"/>
  <c r="AX1213" i="1" s="1"/>
  <c r="AV937" i="1"/>
  <c r="AX937" i="1" s="1"/>
  <c r="AV1411" i="1"/>
  <c r="AX1411" i="1" s="1"/>
  <c r="AV947" i="1"/>
  <c r="AX947" i="1" s="1"/>
  <c r="AV959" i="1"/>
  <c r="AV922" i="1"/>
  <c r="AX922" i="1" s="1"/>
  <c r="AV957" i="1"/>
  <c r="AX957" i="1" s="1"/>
  <c r="AV2405" i="1"/>
  <c r="AX2405" i="1" s="1"/>
  <c r="AV1703" i="1"/>
  <c r="AX1703" i="1" s="1"/>
  <c r="AV1614" i="1"/>
  <c r="AX1614" i="1" s="1"/>
  <c r="AV1025" i="1"/>
  <c r="AX1025" i="1" s="1"/>
  <c r="AV437" i="1"/>
  <c r="AV409" i="1"/>
  <c r="AV2384" i="1"/>
  <c r="AX2384" i="1" s="1"/>
  <c r="AV866" i="1"/>
  <c r="AX866" i="1" s="1"/>
  <c r="AV858" i="1"/>
  <c r="AV1748" i="1"/>
  <c r="AX1748" i="1" s="1"/>
  <c r="AV2131" i="1"/>
  <c r="AX2131" i="1" s="1"/>
  <c r="AV1872" i="1"/>
  <c r="AX1872" i="1" s="1"/>
  <c r="AV2420" i="1"/>
  <c r="AX2420" i="1" s="1"/>
  <c r="AV1795" i="1"/>
  <c r="AX1795" i="1" s="1"/>
  <c r="AV1707" i="1"/>
  <c r="AX1707" i="1" s="1"/>
  <c r="AV2124" i="1"/>
  <c r="AV2506" i="1"/>
  <c r="AV2423" i="1"/>
  <c r="AX2423" i="1" s="1"/>
  <c r="AV1822" i="1"/>
  <c r="AV2162" i="1"/>
  <c r="AV2523" i="1"/>
  <c r="AV1139" i="1"/>
  <c r="AX1139" i="1" s="1"/>
  <c r="AV1793" i="1"/>
  <c r="AX1793" i="1" s="1"/>
  <c r="AV2524" i="1"/>
  <c r="AX2524" i="1" s="1"/>
  <c r="AV1831" i="1"/>
  <c r="AX1831" i="1" s="1"/>
  <c r="AV2510" i="1"/>
  <c r="AV2129" i="1"/>
  <c r="AV2385" i="1"/>
  <c r="AV697" i="1"/>
  <c r="AX697" i="1" s="1"/>
  <c r="AV485" i="1"/>
  <c r="AX485" i="1" s="1"/>
  <c r="AV1824" i="1"/>
  <c r="AV2155" i="1"/>
  <c r="AX2155" i="1" s="1"/>
  <c r="AV497" i="1"/>
  <c r="AX497" i="1" s="1"/>
  <c r="AV1752" i="1"/>
  <c r="AX1752" i="1" s="1"/>
  <c r="AV1695" i="1"/>
  <c r="AX1695" i="1" s="1"/>
  <c r="AV1880" i="1"/>
  <c r="AX1880" i="1" s="1"/>
  <c r="AV1329" i="1"/>
  <c r="AX1329" i="1" s="1"/>
  <c r="AV2094" i="1"/>
  <c r="AX2094" i="1" s="1"/>
  <c r="AV429" i="1"/>
  <c r="AV2164" i="1"/>
  <c r="AV2103" i="1"/>
  <c r="AX2103" i="1" s="1"/>
  <c r="AV827" i="1"/>
  <c r="AX827" i="1" s="1"/>
  <c r="AV808" i="1"/>
  <c r="AV417" i="1"/>
  <c r="AX417" i="1" s="1"/>
  <c r="AV1847" i="1"/>
  <c r="AV2110" i="1"/>
  <c r="AX2110" i="1" s="1"/>
  <c r="AV166" i="1"/>
  <c r="AX166" i="1" s="1"/>
  <c r="AV1840" i="1"/>
  <c r="AX1840" i="1" s="1"/>
  <c r="AV703" i="1"/>
  <c r="AV2381" i="1"/>
  <c r="AX2381" i="1" s="1"/>
  <c r="AV875" i="1"/>
  <c r="AX875" i="1" s="1"/>
  <c r="AV878" i="1"/>
  <c r="AV593" i="1"/>
  <c r="T1729" i="1"/>
  <c r="Z1729" i="1" s="1"/>
  <c r="T789" i="1"/>
  <c r="Z789" i="1" s="1"/>
  <c r="T815" i="1"/>
  <c r="Z815" i="1" s="1"/>
  <c r="T886" i="1"/>
  <c r="Z886" i="1" s="1"/>
  <c r="T1791" i="1"/>
  <c r="Z1791" i="1" s="1"/>
  <c r="T686" i="1"/>
  <c r="Z686" i="1" s="1"/>
  <c r="T195" i="1"/>
  <c r="Z195" i="1" s="1"/>
  <c r="T1862" i="1"/>
  <c r="Z1862" i="1" s="1"/>
  <c r="T2509" i="1"/>
  <c r="Z2509" i="1" s="1"/>
  <c r="T544" i="1"/>
  <c r="Z544" i="1" s="1"/>
  <c r="T414" i="1"/>
  <c r="Z414" i="1" s="1"/>
  <c r="T1851" i="1"/>
  <c r="Z1851" i="1" s="1"/>
  <c r="T477" i="1"/>
  <c r="Z477" i="1" s="1"/>
  <c r="T1905" i="1"/>
  <c r="Z1905" i="1" s="1"/>
  <c r="T583" i="1"/>
  <c r="Z583" i="1" s="1"/>
  <c r="T442" i="1"/>
  <c r="Z442" i="1" s="1"/>
  <c r="T433" i="1"/>
  <c r="Z433" i="1" s="1"/>
  <c r="T1468" i="1"/>
  <c r="Z1468" i="1" s="1"/>
  <c r="T1828" i="1"/>
  <c r="Z1828" i="1" s="1"/>
  <c r="T1626" i="1"/>
  <c r="Z1626" i="1" s="1"/>
  <c r="T1606" i="1"/>
  <c r="Z1606" i="1" s="1"/>
  <c r="T1619" i="1"/>
  <c r="Z1619" i="1" s="1"/>
  <c r="T2382" i="1"/>
  <c r="Z2382" i="1" s="1"/>
  <c r="T226" i="1"/>
  <c r="Z226" i="1" s="1"/>
  <c r="T2160" i="1"/>
  <c r="Z2160" i="1" s="1"/>
  <c r="T1012" i="1"/>
  <c r="Z1012" i="1" s="1"/>
  <c r="T421" i="1"/>
  <c r="Z421" i="1" s="1"/>
  <c r="T629" i="1"/>
  <c r="Z629" i="1" s="1"/>
  <c r="T11" i="1"/>
  <c r="Z11" i="1" s="1"/>
  <c r="T773" i="1"/>
  <c r="Z773" i="1" s="1"/>
  <c r="T1829" i="1"/>
  <c r="Z1829" i="1" s="1"/>
  <c r="T876" i="1"/>
  <c r="Z876" i="1" s="1"/>
  <c r="T1597" i="1"/>
  <c r="T436" i="1"/>
  <c r="Z436" i="1" s="1"/>
  <c r="T2158" i="1"/>
  <c r="Z2158" i="1" s="1"/>
  <c r="T857" i="1"/>
  <c r="Z857" i="1" s="1"/>
  <c r="T1745" i="1"/>
  <c r="Z1745" i="1" s="1"/>
  <c r="T366" i="1"/>
  <c r="Z366" i="1" s="1"/>
  <c r="T1836" i="1"/>
  <c r="Z1836" i="1" s="1"/>
  <c r="T755" i="1"/>
  <c r="Z755" i="1" s="1"/>
  <c r="T2392" i="1"/>
  <c r="Z2392" i="1" s="1"/>
  <c r="T1033" i="1"/>
  <c r="Z1033" i="1" s="1"/>
  <c r="T817" i="1"/>
  <c r="Z817" i="1" s="1"/>
  <c r="T2396" i="1"/>
  <c r="Z2396" i="1" s="1"/>
  <c r="T861" i="1"/>
  <c r="T1120" i="1"/>
  <c r="Z1120" i="1" s="1"/>
  <c r="T708" i="1"/>
  <c r="Z708" i="1" s="1"/>
  <c r="T812" i="1"/>
  <c r="Z812" i="1" s="1"/>
  <c r="T2395" i="1"/>
  <c r="Z2395" i="1" s="1"/>
  <c r="T2485" i="1"/>
  <c r="Z2485" i="1" s="1"/>
  <c r="T511" i="1"/>
  <c r="Z511" i="1" s="1"/>
  <c r="T1327" i="1"/>
  <c r="Z1327" i="1" s="1"/>
  <c r="T242" i="1"/>
  <c r="Z242" i="1" s="1"/>
  <c r="T2401" i="1"/>
  <c r="Z2401" i="1" s="1"/>
  <c r="T859" i="1"/>
  <c r="Z859" i="1" s="1"/>
  <c r="T863" i="1"/>
  <c r="Z863" i="1" s="1"/>
  <c r="T1891" i="1"/>
  <c r="Z1891" i="1" s="1"/>
  <c r="T2393" i="1"/>
  <c r="Z2393" i="1" s="1"/>
  <c r="T785" i="1"/>
  <c r="Z785" i="1" s="1"/>
  <c r="T2410" i="1"/>
  <c r="Z2410" i="1" s="1"/>
  <c r="T782" i="1"/>
  <c r="Z782" i="1" s="1"/>
  <c r="T1592" i="1"/>
  <c r="Z1592" i="1" s="1"/>
  <c r="T270" i="1"/>
  <c r="Z270" i="1" s="1"/>
  <c r="T1143" i="1"/>
  <c r="Z1143" i="1" s="1"/>
  <c r="T547" i="1"/>
  <c r="Z547" i="1" s="1"/>
  <c r="T1391" i="1"/>
  <c r="Z1391" i="1" s="1"/>
  <c r="T2111" i="1"/>
  <c r="Z2111" i="1" s="1"/>
  <c r="T1869" i="1"/>
  <c r="Z1869" i="1" s="1"/>
  <c r="T879" i="1"/>
  <c r="Z879" i="1" s="1"/>
  <c r="T2027" i="1"/>
  <c r="Z2027" i="1" s="1"/>
  <c r="T2417" i="1"/>
  <c r="Z2417" i="1" s="1"/>
  <c r="T630" i="1"/>
  <c r="Z630" i="1" s="1"/>
  <c r="T2508" i="1"/>
  <c r="Z2508" i="1" s="1"/>
  <c r="T1857" i="1"/>
  <c r="Z1857" i="1" s="1"/>
  <c r="T2145" i="1"/>
  <c r="Z2145" i="1" s="1"/>
  <c r="T2484" i="1"/>
  <c r="Z2484" i="1" s="1"/>
  <c r="T400" i="1"/>
  <c r="Z400" i="1" s="1"/>
  <c r="T2109" i="1"/>
  <c r="Z2109" i="1" s="1"/>
  <c r="T276" i="1"/>
  <c r="Z276" i="1" s="1"/>
  <c r="T1906" i="1"/>
  <c r="Z1906" i="1" s="1"/>
  <c r="T2041" i="1"/>
  <c r="Z2041" i="1" s="1"/>
  <c r="T581" i="1"/>
  <c r="Z581" i="1" s="1"/>
  <c r="T1032" i="1"/>
  <c r="Z1032" i="1" s="1"/>
  <c r="T668" i="1"/>
  <c r="Z668" i="1" s="1"/>
  <c r="T818" i="1"/>
  <c r="Z818" i="1" s="1"/>
  <c r="T731" i="1"/>
  <c r="Z731" i="1" s="1"/>
  <c r="T399" i="1"/>
  <c r="Z399" i="1" s="1"/>
  <c r="T844" i="1"/>
  <c r="Z844" i="1" s="1"/>
  <c r="T540" i="1"/>
  <c r="Z540" i="1" s="1"/>
  <c r="T1849" i="1"/>
  <c r="Z1849" i="1" s="1"/>
  <c r="T453" i="1"/>
  <c r="Z453" i="1" s="1"/>
  <c r="T1779" i="1"/>
  <c r="Z1779" i="1" s="1"/>
  <c r="T468" i="1"/>
  <c r="Z468" i="1" s="1"/>
  <c r="T1761" i="1"/>
  <c r="Z1761" i="1" s="1"/>
  <c r="T467" i="1"/>
  <c r="Z467" i="1" s="1"/>
  <c r="T1771" i="1"/>
  <c r="Z1771" i="1" s="1"/>
  <c r="T456" i="1"/>
  <c r="Z456" i="1" s="1"/>
  <c r="T1786" i="1"/>
  <c r="Z1786" i="1" s="1"/>
  <c r="T2408" i="1"/>
  <c r="Z2408" i="1" s="1"/>
  <c r="T606" i="1"/>
  <c r="Z606" i="1" s="1"/>
  <c r="T1780" i="1"/>
  <c r="Z1780" i="1" s="1"/>
  <c r="T1763" i="1"/>
  <c r="Z1763" i="1" s="1"/>
  <c r="T445" i="1"/>
  <c r="Z445" i="1" s="1"/>
  <c r="T1783" i="1"/>
  <c r="Z1783" i="1" s="1"/>
  <c r="T451" i="1"/>
  <c r="Z451" i="1" s="1"/>
  <c r="T1766" i="1"/>
  <c r="Z1766" i="1" s="1"/>
  <c r="T446" i="1"/>
  <c r="Z446" i="1" s="1"/>
  <c r="T483" i="1"/>
  <c r="Z483" i="1" s="1"/>
  <c r="T2407" i="1"/>
  <c r="Z2407" i="1" s="1"/>
  <c r="T444" i="1"/>
  <c r="Z444" i="1" s="1"/>
  <c r="Y1729" i="1"/>
  <c r="AG1729" i="1" s="1"/>
  <c r="AI1729" i="1" s="1"/>
  <c r="AY1729" i="1" s="1"/>
  <c r="Y789" i="1"/>
  <c r="AG789" i="1" s="1"/>
  <c r="AI789" i="1" s="1"/>
  <c r="AY789" i="1" s="1"/>
  <c r="Y815" i="1"/>
  <c r="AG815" i="1" s="1"/>
  <c r="AI815" i="1" s="1"/>
  <c r="AY815" i="1" s="1"/>
  <c r="Y886" i="1"/>
  <c r="AG886" i="1" s="1"/>
  <c r="AI886" i="1" s="1"/>
  <c r="AY886" i="1" s="1"/>
  <c r="Y1791" i="1"/>
  <c r="AG1791" i="1" s="1"/>
  <c r="AI1791" i="1" s="1"/>
  <c r="AY1791" i="1" s="1"/>
  <c r="Y686" i="1"/>
  <c r="AG686" i="1" s="1"/>
  <c r="AI686" i="1" s="1"/>
  <c r="AY686" i="1" s="1"/>
  <c r="Y195" i="1"/>
  <c r="AG195" i="1" s="1"/>
  <c r="AI195" i="1" s="1"/>
  <c r="AY195" i="1" s="1"/>
  <c r="Y1862" i="1"/>
  <c r="AG1862" i="1" s="1"/>
  <c r="AI1862" i="1" s="1"/>
  <c r="AY1862" i="1" s="1"/>
  <c r="Y2509" i="1"/>
  <c r="AG2509" i="1" s="1"/>
  <c r="AI2509" i="1" s="1"/>
  <c r="AY2509" i="1" s="1"/>
  <c r="Y544" i="1"/>
  <c r="AG544" i="1" s="1"/>
  <c r="AI544" i="1" s="1"/>
  <c r="AY544" i="1" s="1"/>
  <c r="Y414" i="1"/>
  <c r="AG414" i="1" s="1"/>
  <c r="AI414" i="1" s="1"/>
  <c r="AY414" i="1" s="1"/>
  <c r="Y1851" i="1"/>
  <c r="AG1851" i="1" s="1"/>
  <c r="AI1851" i="1" s="1"/>
  <c r="AY1851" i="1" s="1"/>
  <c r="Y477" i="1"/>
  <c r="AG477" i="1" s="1"/>
  <c r="AI477" i="1" s="1"/>
  <c r="AY477" i="1" s="1"/>
  <c r="Y1905" i="1"/>
  <c r="AG1905" i="1" s="1"/>
  <c r="AI1905" i="1" s="1"/>
  <c r="AY1905" i="1" s="1"/>
  <c r="Y583" i="1"/>
  <c r="AG583" i="1" s="1"/>
  <c r="AI583" i="1" s="1"/>
  <c r="AY583" i="1" s="1"/>
  <c r="Y442" i="1"/>
  <c r="AG442" i="1" s="1"/>
  <c r="AI442" i="1" s="1"/>
  <c r="AY442" i="1" s="1"/>
  <c r="Y433" i="1"/>
  <c r="AG433" i="1" s="1"/>
  <c r="AI433" i="1" s="1"/>
  <c r="AY433" i="1" s="1"/>
  <c r="Y1468" i="1"/>
  <c r="AG1468" i="1" s="1"/>
  <c r="AI1468" i="1" s="1"/>
  <c r="AY1468" i="1" s="1"/>
  <c r="Y1828" i="1"/>
  <c r="AG1828" i="1" s="1"/>
  <c r="AI1828" i="1" s="1"/>
  <c r="AY1828" i="1" s="1"/>
  <c r="Y1626" i="1"/>
  <c r="AG1626" i="1" s="1"/>
  <c r="AI1626" i="1" s="1"/>
  <c r="AY1626" i="1" s="1"/>
  <c r="Y1606" i="1"/>
  <c r="AG1606" i="1" s="1"/>
  <c r="AI1606" i="1" s="1"/>
  <c r="AY1606" i="1" s="1"/>
  <c r="Y1619" i="1"/>
  <c r="AG1619" i="1" s="1"/>
  <c r="AI1619" i="1" s="1"/>
  <c r="AY1619" i="1" s="1"/>
  <c r="Y2382" i="1"/>
  <c r="AG2382" i="1" s="1"/>
  <c r="AI2382" i="1" s="1"/>
  <c r="AY2382" i="1" s="1"/>
  <c r="Y226" i="1"/>
  <c r="AG226" i="1" s="1"/>
  <c r="AI226" i="1" s="1"/>
  <c r="AY226" i="1" s="1"/>
  <c r="Y2160" i="1"/>
  <c r="AG2160" i="1" s="1"/>
  <c r="AI2160" i="1" s="1"/>
  <c r="AY2160" i="1" s="1"/>
  <c r="Y1012" i="1"/>
  <c r="AG1012" i="1" s="1"/>
  <c r="AI1012" i="1" s="1"/>
  <c r="AY1012" i="1" s="1"/>
  <c r="Y421" i="1"/>
  <c r="AG421" i="1" s="1"/>
  <c r="AI421" i="1" s="1"/>
  <c r="AY421" i="1" s="1"/>
  <c r="Y629" i="1"/>
  <c r="AG629" i="1" s="1"/>
  <c r="AI629" i="1" s="1"/>
  <c r="AY629" i="1" s="1"/>
  <c r="Y11" i="1"/>
  <c r="AG11" i="1" s="1"/>
  <c r="AI11" i="1" s="1"/>
  <c r="AY11" i="1" s="1"/>
  <c r="Y773" i="1"/>
  <c r="AG773" i="1" s="1"/>
  <c r="AI773" i="1" s="1"/>
  <c r="AY773" i="1" s="1"/>
  <c r="Y1829" i="1"/>
  <c r="AG1829" i="1" s="1"/>
  <c r="AI1829" i="1" s="1"/>
  <c r="AY1829" i="1" s="1"/>
  <c r="Y876" i="1"/>
  <c r="AG876" i="1" s="1"/>
  <c r="AI876" i="1" s="1"/>
  <c r="AY876" i="1" s="1"/>
  <c r="Y1597" i="1"/>
  <c r="AG1597" i="1" s="1"/>
  <c r="AI1597" i="1" s="1"/>
  <c r="AY1597" i="1" s="1"/>
  <c r="Y436" i="1"/>
  <c r="AG436" i="1" s="1"/>
  <c r="AI436" i="1" s="1"/>
  <c r="AY436" i="1" s="1"/>
  <c r="Y2158" i="1"/>
  <c r="AG2158" i="1" s="1"/>
  <c r="AI2158" i="1" s="1"/>
  <c r="AY2158" i="1" s="1"/>
  <c r="Y857" i="1"/>
  <c r="AG857" i="1" s="1"/>
  <c r="AI857" i="1" s="1"/>
  <c r="AY857" i="1" s="1"/>
  <c r="Y1745" i="1"/>
  <c r="AG1745" i="1" s="1"/>
  <c r="AI1745" i="1" s="1"/>
  <c r="AY1745" i="1" s="1"/>
  <c r="Y366" i="1"/>
  <c r="AG366" i="1" s="1"/>
  <c r="AI366" i="1" s="1"/>
  <c r="AY366" i="1" s="1"/>
  <c r="Y1836" i="1"/>
  <c r="AG1836" i="1" s="1"/>
  <c r="AI1836" i="1" s="1"/>
  <c r="AY1836" i="1" s="1"/>
  <c r="Y755" i="1"/>
  <c r="AG755" i="1" s="1"/>
  <c r="AI755" i="1" s="1"/>
  <c r="AY755" i="1" s="1"/>
  <c r="Y2392" i="1"/>
  <c r="AG2392" i="1" s="1"/>
  <c r="AI2392" i="1" s="1"/>
  <c r="AY2392" i="1" s="1"/>
  <c r="Y1033" i="1"/>
  <c r="AG1033" i="1" s="1"/>
  <c r="AI1033" i="1" s="1"/>
  <c r="AY1033" i="1" s="1"/>
  <c r="Y817" i="1"/>
  <c r="AG817" i="1" s="1"/>
  <c r="AI817" i="1" s="1"/>
  <c r="AY817" i="1" s="1"/>
  <c r="Y2396" i="1"/>
  <c r="AG2396" i="1" s="1"/>
  <c r="AI2396" i="1" s="1"/>
  <c r="AY2396" i="1" s="1"/>
  <c r="Y861" i="1"/>
  <c r="AG861" i="1" s="1"/>
  <c r="AI861" i="1" s="1"/>
  <c r="AY861" i="1" s="1"/>
  <c r="Y1120" i="1"/>
  <c r="AG1120" i="1" s="1"/>
  <c r="AI1120" i="1" s="1"/>
  <c r="AY1120" i="1" s="1"/>
  <c r="Y708" i="1"/>
  <c r="AG708" i="1" s="1"/>
  <c r="AI708" i="1" s="1"/>
  <c r="AY708" i="1" s="1"/>
  <c r="Y812" i="1"/>
  <c r="AG812" i="1" s="1"/>
  <c r="AI812" i="1" s="1"/>
  <c r="AY812" i="1" s="1"/>
  <c r="Y2395" i="1"/>
  <c r="AG2395" i="1" s="1"/>
  <c r="AI2395" i="1" s="1"/>
  <c r="AY2395" i="1" s="1"/>
  <c r="Y2485" i="1"/>
  <c r="AG2485" i="1" s="1"/>
  <c r="AI2485" i="1" s="1"/>
  <c r="AY2485" i="1" s="1"/>
  <c r="Y511" i="1"/>
  <c r="AG511" i="1" s="1"/>
  <c r="AI511" i="1" s="1"/>
  <c r="AY511" i="1" s="1"/>
  <c r="Y1327" i="1"/>
  <c r="AG1327" i="1" s="1"/>
  <c r="AI1327" i="1" s="1"/>
  <c r="AY1327" i="1" s="1"/>
  <c r="Y242" i="1"/>
  <c r="AG242" i="1" s="1"/>
  <c r="AI242" i="1" s="1"/>
  <c r="AY242" i="1" s="1"/>
  <c r="Y2401" i="1"/>
  <c r="AG2401" i="1" s="1"/>
  <c r="AI2401" i="1" s="1"/>
  <c r="AY2401" i="1" s="1"/>
  <c r="Y859" i="1"/>
  <c r="AG859" i="1" s="1"/>
  <c r="AI859" i="1" s="1"/>
  <c r="AY859" i="1" s="1"/>
  <c r="Y863" i="1"/>
  <c r="AG863" i="1" s="1"/>
  <c r="AI863" i="1" s="1"/>
  <c r="AY863" i="1" s="1"/>
  <c r="Y1891" i="1"/>
  <c r="AG1891" i="1" s="1"/>
  <c r="AI1891" i="1" s="1"/>
  <c r="AY1891" i="1" s="1"/>
  <c r="Y2393" i="1"/>
  <c r="AG2393" i="1" s="1"/>
  <c r="AI2393" i="1" s="1"/>
  <c r="AY2393" i="1" s="1"/>
  <c r="Y785" i="1"/>
  <c r="AG785" i="1" s="1"/>
  <c r="AI785" i="1" s="1"/>
  <c r="AY785" i="1" s="1"/>
  <c r="Y2410" i="1"/>
  <c r="AG2410" i="1" s="1"/>
  <c r="AI2410" i="1" s="1"/>
  <c r="AY2410" i="1" s="1"/>
  <c r="Y782" i="1"/>
  <c r="AG782" i="1" s="1"/>
  <c r="AI782" i="1" s="1"/>
  <c r="AY782" i="1" s="1"/>
  <c r="Y1592" i="1"/>
  <c r="AG1592" i="1" s="1"/>
  <c r="AI1592" i="1" s="1"/>
  <c r="AY1592" i="1" s="1"/>
  <c r="Y270" i="1"/>
  <c r="AG270" i="1" s="1"/>
  <c r="AI270" i="1" s="1"/>
  <c r="AY270" i="1" s="1"/>
  <c r="Y1143" i="1"/>
  <c r="AG1143" i="1" s="1"/>
  <c r="AI1143" i="1" s="1"/>
  <c r="AY1143" i="1" s="1"/>
  <c r="Y547" i="1"/>
  <c r="AG547" i="1" s="1"/>
  <c r="AI547" i="1" s="1"/>
  <c r="AY547" i="1" s="1"/>
  <c r="Y1391" i="1"/>
  <c r="AG1391" i="1" s="1"/>
  <c r="AI1391" i="1" s="1"/>
  <c r="AY1391" i="1" s="1"/>
  <c r="Y2111" i="1"/>
  <c r="AG2111" i="1" s="1"/>
  <c r="AI2111" i="1" s="1"/>
  <c r="AY2111" i="1" s="1"/>
  <c r="Y1869" i="1"/>
  <c r="AG1869" i="1" s="1"/>
  <c r="AI1869" i="1" s="1"/>
  <c r="AY1869" i="1" s="1"/>
  <c r="Y879" i="1"/>
  <c r="AG879" i="1" s="1"/>
  <c r="AI879" i="1" s="1"/>
  <c r="AY879" i="1" s="1"/>
  <c r="Y2027" i="1"/>
  <c r="AG2027" i="1" s="1"/>
  <c r="AI2027" i="1" s="1"/>
  <c r="AY2027" i="1" s="1"/>
  <c r="Y2417" i="1"/>
  <c r="AG2417" i="1" s="1"/>
  <c r="AI2417" i="1" s="1"/>
  <c r="AY2417" i="1" s="1"/>
  <c r="Y630" i="1"/>
  <c r="AG630" i="1" s="1"/>
  <c r="AI630" i="1" s="1"/>
  <c r="AY630" i="1" s="1"/>
  <c r="Y2508" i="1"/>
  <c r="AG2508" i="1" s="1"/>
  <c r="AI2508" i="1" s="1"/>
  <c r="AY2508" i="1" s="1"/>
  <c r="Y1857" i="1"/>
  <c r="AG1857" i="1" s="1"/>
  <c r="AI1857" i="1" s="1"/>
  <c r="AY1857" i="1" s="1"/>
  <c r="Y2145" i="1"/>
  <c r="AG2145" i="1" s="1"/>
  <c r="AI2145" i="1" s="1"/>
  <c r="AY2145" i="1" s="1"/>
  <c r="Y2484" i="1"/>
  <c r="AG2484" i="1" s="1"/>
  <c r="AI2484" i="1" s="1"/>
  <c r="AY2484" i="1" s="1"/>
  <c r="Y400" i="1"/>
  <c r="AG400" i="1" s="1"/>
  <c r="AI400" i="1" s="1"/>
  <c r="AY400" i="1" s="1"/>
  <c r="Y2109" i="1"/>
  <c r="AG2109" i="1" s="1"/>
  <c r="AI2109" i="1" s="1"/>
  <c r="AY2109" i="1" s="1"/>
  <c r="Y276" i="1"/>
  <c r="AG276" i="1" s="1"/>
  <c r="AI276" i="1" s="1"/>
  <c r="AY276" i="1" s="1"/>
  <c r="Y1906" i="1"/>
  <c r="AG1906" i="1" s="1"/>
  <c r="AI1906" i="1" s="1"/>
  <c r="AY1906" i="1" s="1"/>
  <c r="Y2041" i="1"/>
  <c r="AG2041" i="1" s="1"/>
  <c r="AI2041" i="1" s="1"/>
  <c r="AY2041" i="1" s="1"/>
  <c r="Y581" i="1"/>
  <c r="AG581" i="1" s="1"/>
  <c r="AI581" i="1" s="1"/>
  <c r="AY581" i="1" s="1"/>
  <c r="Y1032" i="1"/>
  <c r="AG1032" i="1" s="1"/>
  <c r="AI1032" i="1" s="1"/>
  <c r="AY1032" i="1" s="1"/>
  <c r="Y668" i="1"/>
  <c r="AG668" i="1" s="1"/>
  <c r="AI668" i="1" s="1"/>
  <c r="AY668" i="1" s="1"/>
  <c r="Y818" i="1"/>
  <c r="AG818" i="1" s="1"/>
  <c r="AI818" i="1" s="1"/>
  <c r="AY818" i="1" s="1"/>
  <c r="Y731" i="1"/>
  <c r="AG731" i="1" s="1"/>
  <c r="AI731" i="1" s="1"/>
  <c r="AY731" i="1" s="1"/>
  <c r="Y399" i="1"/>
  <c r="AG399" i="1" s="1"/>
  <c r="AI399" i="1" s="1"/>
  <c r="AY399" i="1" s="1"/>
  <c r="Y844" i="1"/>
  <c r="AG844" i="1" s="1"/>
  <c r="AI844" i="1" s="1"/>
  <c r="AY844" i="1" s="1"/>
  <c r="Y540" i="1"/>
  <c r="AG540" i="1" s="1"/>
  <c r="AI540" i="1" s="1"/>
  <c r="AY540" i="1" s="1"/>
  <c r="Y1849" i="1"/>
  <c r="AG1849" i="1" s="1"/>
  <c r="AI1849" i="1" s="1"/>
  <c r="AY1849" i="1" s="1"/>
  <c r="Y453" i="1"/>
  <c r="AG453" i="1" s="1"/>
  <c r="AI453" i="1" s="1"/>
  <c r="AY453" i="1" s="1"/>
  <c r="Y1779" i="1"/>
  <c r="AG1779" i="1" s="1"/>
  <c r="AI1779" i="1" s="1"/>
  <c r="AY1779" i="1" s="1"/>
  <c r="Y468" i="1"/>
  <c r="AG468" i="1" s="1"/>
  <c r="AI468" i="1" s="1"/>
  <c r="AY468" i="1" s="1"/>
  <c r="Y1761" i="1"/>
  <c r="AG1761" i="1" s="1"/>
  <c r="AI1761" i="1" s="1"/>
  <c r="AY1761" i="1" s="1"/>
  <c r="Y467" i="1"/>
  <c r="AG467" i="1" s="1"/>
  <c r="AI467" i="1" s="1"/>
  <c r="AY467" i="1" s="1"/>
  <c r="Y1771" i="1"/>
  <c r="AG1771" i="1" s="1"/>
  <c r="AI1771" i="1" s="1"/>
  <c r="AY1771" i="1" s="1"/>
  <c r="Y456" i="1"/>
  <c r="AG456" i="1" s="1"/>
  <c r="AI456" i="1" s="1"/>
  <c r="AY456" i="1" s="1"/>
  <c r="Y1786" i="1"/>
  <c r="AG1786" i="1" s="1"/>
  <c r="AI1786" i="1" s="1"/>
  <c r="AY1786" i="1" s="1"/>
  <c r="Y2408" i="1"/>
  <c r="AG2408" i="1" s="1"/>
  <c r="AI2408" i="1" s="1"/>
  <c r="AY2408" i="1" s="1"/>
  <c r="Y606" i="1"/>
  <c r="AG606" i="1" s="1"/>
  <c r="AI606" i="1" s="1"/>
  <c r="AY606" i="1" s="1"/>
  <c r="Y1780" i="1"/>
  <c r="AG1780" i="1" s="1"/>
  <c r="AI1780" i="1" s="1"/>
  <c r="AY1780" i="1" s="1"/>
  <c r="Y1763" i="1"/>
  <c r="AG1763" i="1" s="1"/>
  <c r="AI1763" i="1" s="1"/>
  <c r="AY1763" i="1" s="1"/>
  <c r="Y445" i="1"/>
  <c r="AG445" i="1" s="1"/>
  <c r="AI445" i="1" s="1"/>
  <c r="AY445" i="1" s="1"/>
  <c r="Y1783" i="1"/>
  <c r="AG1783" i="1" s="1"/>
  <c r="AI1783" i="1" s="1"/>
  <c r="AY1783" i="1" s="1"/>
  <c r="Y451" i="1"/>
  <c r="AG451" i="1" s="1"/>
  <c r="AI451" i="1" s="1"/>
  <c r="AY451" i="1" s="1"/>
  <c r="Y1766" i="1"/>
  <c r="AG1766" i="1" s="1"/>
  <c r="AI1766" i="1" s="1"/>
  <c r="AY1766" i="1" s="1"/>
  <c r="Y446" i="1"/>
  <c r="AG446" i="1" s="1"/>
  <c r="AI446" i="1" s="1"/>
  <c r="AY446" i="1" s="1"/>
  <c r="Y483" i="1"/>
  <c r="AG483" i="1" s="1"/>
  <c r="AI483" i="1" s="1"/>
  <c r="AY483" i="1" s="1"/>
  <c r="Y2407" i="1"/>
  <c r="AG2407" i="1" s="1"/>
  <c r="AI2407" i="1" s="1"/>
  <c r="AY2407" i="1" s="1"/>
  <c r="Y444" i="1"/>
  <c r="AG444" i="1" s="1"/>
  <c r="AI444" i="1" s="1"/>
  <c r="AY444" i="1" s="1"/>
  <c r="AM1729" i="1"/>
  <c r="AM789" i="1"/>
  <c r="AM815" i="1"/>
  <c r="AM886" i="1"/>
  <c r="AM1791" i="1"/>
  <c r="AM686" i="1"/>
  <c r="AM195" i="1"/>
  <c r="AM1862" i="1"/>
  <c r="AM2509" i="1"/>
  <c r="AM544" i="1"/>
  <c r="AM414" i="1"/>
  <c r="AM1851" i="1"/>
  <c r="AM477" i="1"/>
  <c r="AM1905" i="1"/>
  <c r="AM583" i="1"/>
  <c r="AM442" i="1"/>
  <c r="AM433" i="1"/>
  <c r="AM1468" i="1"/>
  <c r="AM1828" i="1"/>
  <c r="AM1626" i="1"/>
  <c r="AM1606" i="1"/>
  <c r="AM1619" i="1"/>
  <c r="AM2382" i="1"/>
  <c r="AM226" i="1"/>
  <c r="AM2160" i="1"/>
  <c r="AM1012" i="1"/>
  <c r="AM421" i="1"/>
  <c r="AM629" i="1"/>
  <c r="AM11" i="1"/>
  <c r="AM773" i="1"/>
  <c r="AM1829" i="1"/>
  <c r="AM876" i="1"/>
  <c r="AM1597" i="1"/>
  <c r="AM436" i="1"/>
  <c r="AM2158" i="1"/>
  <c r="AM857" i="1"/>
  <c r="AM1745" i="1"/>
  <c r="AM366" i="1"/>
  <c r="AM1836" i="1"/>
  <c r="AM755" i="1"/>
  <c r="AM2392" i="1"/>
  <c r="AM1033" i="1"/>
  <c r="AM817" i="1"/>
  <c r="AM2396" i="1"/>
  <c r="AM861" i="1"/>
  <c r="AM1120" i="1"/>
  <c r="AM708" i="1"/>
  <c r="AM812" i="1"/>
  <c r="AM2395" i="1"/>
  <c r="AM2485" i="1"/>
  <c r="AM511" i="1"/>
  <c r="AM1327" i="1"/>
  <c r="AM242" i="1"/>
  <c r="AM2401" i="1"/>
  <c r="AM859" i="1"/>
  <c r="AM863" i="1"/>
  <c r="AM1891" i="1"/>
  <c r="AM2393" i="1"/>
  <c r="AM785" i="1"/>
  <c r="AM2410" i="1"/>
  <c r="AM782" i="1"/>
  <c r="AM1592" i="1"/>
  <c r="AM270" i="1"/>
  <c r="AM1143" i="1"/>
  <c r="AM547" i="1"/>
  <c r="AM1391" i="1"/>
  <c r="AM2111" i="1"/>
  <c r="AM1869" i="1"/>
  <c r="AM879" i="1"/>
  <c r="AM2027" i="1"/>
  <c r="AM2417" i="1"/>
  <c r="AM630" i="1"/>
  <c r="AM2508" i="1"/>
  <c r="AM1857" i="1"/>
  <c r="AM2145" i="1"/>
  <c r="AM2484" i="1"/>
  <c r="AM400" i="1"/>
  <c r="AM2109" i="1"/>
  <c r="AM276" i="1"/>
  <c r="AM1906" i="1"/>
  <c r="AM2041" i="1"/>
  <c r="AM581" i="1"/>
  <c r="AM1032" i="1"/>
  <c r="AM668" i="1"/>
  <c r="AM818" i="1"/>
  <c r="AM731" i="1"/>
  <c r="AM399" i="1"/>
  <c r="AM844" i="1"/>
  <c r="AM540" i="1"/>
  <c r="AM1849" i="1"/>
  <c r="AM453" i="1"/>
  <c r="AM1779" i="1"/>
  <c r="AM468" i="1"/>
  <c r="AM1761" i="1"/>
  <c r="AM467" i="1"/>
  <c r="AM1771" i="1"/>
  <c r="AM456" i="1"/>
  <c r="AM1786" i="1"/>
  <c r="AM2408" i="1"/>
  <c r="AM606" i="1"/>
  <c r="AM1780" i="1"/>
  <c r="AM1763" i="1"/>
  <c r="AM445" i="1"/>
  <c r="AM1783" i="1"/>
  <c r="AM451" i="1"/>
  <c r="AM1766" i="1"/>
  <c r="AM446" i="1"/>
  <c r="AM483" i="1"/>
  <c r="AM2407" i="1"/>
  <c r="AM444" i="1"/>
  <c r="AN1729" i="1"/>
  <c r="AN789" i="1"/>
  <c r="AN815" i="1"/>
  <c r="AN886" i="1"/>
  <c r="AN1791" i="1"/>
  <c r="AN686" i="1"/>
  <c r="AN195" i="1"/>
  <c r="AN1862" i="1"/>
  <c r="AN2509" i="1"/>
  <c r="AN544" i="1"/>
  <c r="AN414" i="1"/>
  <c r="AN1851" i="1"/>
  <c r="AN477" i="1"/>
  <c r="AN1905" i="1"/>
  <c r="AN583" i="1"/>
  <c r="AN442" i="1"/>
  <c r="AN433" i="1"/>
  <c r="AN1468" i="1"/>
  <c r="AN1828" i="1"/>
  <c r="AN1626" i="1"/>
  <c r="AN1606" i="1"/>
  <c r="AN1619" i="1"/>
  <c r="AN2382" i="1"/>
  <c r="AN226" i="1"/>
  <c r="AN2160" i="1"/>
  <c r="AN1012" i="1"/>
  <c r="AN421" i="1"/>
  <c r="AN629" i="1"/>
  <c r="AN11" i="1"/>
  <c r="AN773" i="1"/>
  <c r="AN1829" i="1"/>
  <c r="AN876" i="1"/>
  <c r="AN1597" i="1"/>
  <c r="AN436" i="1"/>
  <c r="AN2158" i="1"/>
  <c r="AN857" i="1"/>
  <c r="AN1745" i="1"/>
  <c r="AN366" i="1"/>
  <c r="AN1836" i="1"/>
  <c r="AN755" i="1"/>
  <c r="AN2392" i="1"/>
  <c r="AN1033" i="1"/>
  <c r="AN817" i="1"/>
  <c r="AN2396" i="1"/>
  <c r="AN861" i="1"/>
  <c r="AN1120" i="1"/>
  <c r="AN708" i="1"/>
  <c r="AN812" i="1"/>
  <c r="AN2395" i="1"/>
  <c r="AN2485" i="1"/>
  <c r="AN511" i="1"/>
  <c r="AN1327" i="1"/>
  <c r="AN242" i="1"/>
  <c r="AN2401" i="1"/>
  <c r="AN859" i="1"/>
  <c r="AN863" i="1"/>
  <c r="AN1891" i="1"/>
  <c r="AN2393" i="1"/>
  <c r="AN785" i="1"/>
  <c r="AN2410" i="1"/>
  <c r="AN782" i="1"/>
  <c r="AN1592" i="1"/>
  <c r="AN270" i="1"/>
  <c r="AN1143" i="1"/>
  <c r="AN547" i="1"/>
  <c r="AN1391" i="1"/>
  <c r="AN2111" i="1"/>
  <c r="AN1869" i="1"/>
  <c r="AN879" i="1"/>
  <c r="AN2027" i="1"/>
  <c r="AN2417" i="1"/>
  <c r="AN630" i="1"/>
  <c r="AN2508" i="1"/>
  <c r="AN1857" i="1"/>
  <c r="AN2145" i="1"/>
  <c r="AN2484" i="1"/>
  <c r="AN400" i="1"/>
  <c r="AN2109" i="1"/>
  <c r="AN276" i="1"/>
  <c r="AN1906" i="1"/>
  <c r="AN2041" i="1"/>
  <c r="AN581" i="1"/>
  <c r="AN1032" i="1"/>
  <c r="AN668" i="1"/>
  <c r="AN818" i="1"/>
  <c r="AN731" i="1"/>
  <c r="AN399" i="1"/>
  <c r="AN844" i="1"/>
  <c r="AN540" i="1"/>
  <c r="AN1849" i="1"/>
  <c r="AN453" i="1"/>
  <c r="AN1779" i="1"/>
  <c r="AN468" i="1"/>
  <c r="AN1761" i="1"/>
  <c r="AN467" i="1"/>
  <c r="AN1771" i="1"/>
  <c r="AN456" i="1"/>
  <c r="AN1786" i="1"/>
  <c r="AN2408" i="1"/>
  <c r="AN606" i="1"/>
  <c r="AN1780" i="1"/>
  <c r="AN1763" i="1"/>
  <c r="AN445" i="1"/>
  <c r="AN1783" i="1"/>
  <c r="AN451" i="1"/>
  <c r="AN1766" i="1"/>
  <c r="AN446" i="1"/>
  <c r="AN483" i="1"/>
  <c r="AN2407" i="1"/>
  <c r="AN444" i="1"/>
  <c r="AR1729" i="1"/>
  <c r="AR789" i="1"/>
  <c r="AR815" i="1"/>
  <c r="AR886" i="1"/>
  <c r="AR1791" i="1"/>
  <c r="AR686" i="1"/>
  <c r="AR195" i="1"/>
  <c r="AR1862" i="1"/>
  <c r="AR2509" i="1"/>
  <c r="AR544" i="1"/>
  <c r="AR414" i="1"/>
  <c r="AR1851" i="1"/>
  <c r="AR477" i="1"/>
  <c r="AR1905" i="1"/>
  <c r="AR583" i="1"/>
  <c r="AR442" i="1"/>
  <c r="AR433" i="1"/>
  <c r="AR1468" i="1"/>
  <c r="AR1828" i="1"/>
  <c r="AR1626" i="1"/>
  <c r="AR1606" i="1"/>
  <c r="AR1619" i="1"/>
  <c r="AR2382" i="1"/>
  <c r="AR226" i="1"/>
  <c r="AR2160" i="1"/>
  <c r="AR1012" i="1"/>
  <c r="AR421" i="1"/>
  <c r="AR629" i="1"/>
  <c r="AR11" i="1"/>
  <c r="AR773" i="1"/>
  <c r="AR1829" i="1"/>
  <c r="AR876" i="1"/>
  <c r="AR1597" i="1"/>
  <c r="AR436" i="1"/>
  <c r="AR2158" i="1"/>
  <c r="AR857" i="1"/>
  <c r="AR1745" i="1"/>
  <c r="AR366" i="1"/>
  <c r="AR1836" i="1"/>
  <c r="AR755" i="1"/>
  <c r="AR2392" i="1"/>
  <c r="AR1033" i="1"/>
  <c r="AR817" i="1"/>
  <c r="AR2396" i="1"/>
  <c r="AR861" i="1"/>
  <c r="AR1120" i="1"/>
  <c r="AR708" i="1"/>
  <c r="AR812" i="1"/>
  <c r="AR2395" i="1"/>
  <c r="AR2485" i="1"/>
  <c r="AR511" i="1"/>
  <c r="AR1327" i="1"/>
  <c r="AR242" i="1"/>
  <c r="AR2401" i="1"/>
  <c r="AR859" i="1"/>
  <c r="AR863" i="1"/>
  <c r="AR1891" i="1"/>
  <c r="AR2393" i="1"/>
  <c r="AR785" i="1"/>
  <c r="AR2410" i="1"/>
  <c r="AR782" i="1"/>
  <c r="AR1592" i="1"/>
  <c r="AR270" i="1"/>
  <c r="AR1143" i="1"/>
  <c r="AR547" i="1"/>
  <c r="AR1391" i="1"/>
  <c r="AR2111" i="1"/>
  <c r="AR1869" i="1"/>
  <c r="AR879" i="1"/>
  <c r="AR2027" i="1"/>
  <c r="AR2417" i="1"/>
  <c r="AR630" i="1"/>
  <c r="AR2508" i="1"/>
  <c r="AR1857" i="1"/>
  <c r="AR2145" i="1"/>
  <c r="AR2484" i="1"/>
  <c r="AR400" i="1"/>
  <c r="AR2109" i="1"/>
  <c r="AR276" i="1"/>
  <c r="AR1906" i="1"/>
  <c r="AR2041" i="1"/>
  <c r="AR581" i="1"/>
  <c r="AR1032" i="1"/>
  <c r="AR668" i="1"/>
  <c r="AR818" i="1"/>
  <c r="AR731" i="1"/>
  <c r="AR399" i="1"/>
  <c r="AR844" i="1"/>
  <c r="AR540" i="1"/>
  <c r="AR1849" i="1"/>
  <c r="AR453" i="1"/>
  <c r="AR1779" i="1"/>
  <c r="AR468" i="1"/>
  <c r="AR1761" i="1"/>
  <c r="AR467" i="1"/>
  <c r="AR1771" i="1"/>
  <c r="AR456" i="1"/>
  <c r="AR1786" i="1"/>
  <c r="AR2408" i="1"/>
  <c r="AR606" i="1"/>
  <c r="AR1780" i="1"/>
  <c r="AR1763" i="1"/>
  <c r="AR445" i="1"/>
  <c r="AR1783" i="1"/>
  <c r="AR451" i="1"/>
  <c r="AR1766" i="1"/>
  <c r="AR446" i="1"/>
  <c r="AR483" i="1"/>
  <c r="AR2407" i="1"/>
  <c r="AR444" i="1"/>
  <c r="AS1729" i="1"/>
  <c r="AS789" i="1"/>
  <c r="AS815" i="1"/>
  <c r="AS886" i="1"/>
  <c r="AS1791" i="1"/>
  <c r="AS686" i="1"/>
  <c r="AS195" i="1"/>
  <c r="AS1862" i="1"/>
  <c r="AS2509" i="1"/>
  <c r="AS544" i="1"/>
  <c r="AS414" i="1"/>
  <c r="AS1851" i="1"/>
  <c r="AS477" i="1"/>
  <c r="AS1905" i="1"/>
  <c r="AS583" i="1"/>
  <c r="AS442" i="1"/>
  <c r="AS433" i="1"/>
  <c r="AS1468" i="1"/>
  <c r="AS1828" i="1"/>
  <c r="AS1626" i="1"/>
  <c r="AS1606" i="1"/>
  <c r="AS1619" i="1"/>
  <c r="AS2382" i="1"/>
  <c r="AS226" i="1"/>
  <c r="AS2160" i="1"/>
  <c r="AS1012" i="1"/>
  <c r="AS421" i="1"/>
  <c r="AS629" i="1"/>
  <c r="AS11" i="1"/>
  <c r="AS773" i="1"/>
  <c r="AS1829" i="1"/>
  <c r="AS876" i="1"/>
  <c r="AS1597" i="1"/>
  <c r="AS436" i="1"/>
  <c r="AS2158" i="1"/>
  <c r="AS857" i="1"/>
  <c r="AS1745" i="1"/>
  <c r="AS366" i="1"/>
  <c r="AS1836" i="1"/>
  <c r="AS755" i="1"/>
  <c r="AS2392" i="1"/>
  <c r="AS1033" i="1"/>
  <c r="AS817" i="1"/>
  <c r="AS2396" i="1"/>
  <c r="AS861" i="1"/>
  <c r="AS1120" i="1"/>
  <c r="AS708" i="1"/>
  <c r="AS812" i="1"/>
  <c r="AS2395" i="1"/>
  <c r="AS2485" i="1"/>
  <c r="AS511" i="1"/>
  <c r="AS1327" i="1"/>
  <c r="AS242" i="1"/>
  <c r="AS2401" i="1"/>
  <c r="AS859" i="1"/>
  <c r="AS863" i="1"/>
  <c r="AS1891" i="1"/>
  <c r="AS2393" i="1"/>
  <c r="AS785" i="1"/>
  <c r="AS2410" i="1"/>
  <c r="AS782" i="1"/>
  <c r="AS1592" i="1"/>
  <c r="AS270" i="1"/>
  <c r="AS1143" i="1"/>
  <c r="AS547" i="1"/>
  <c r="AS1391" i="1"/>
  <c r="AS2111" i="1"/>
  <c r="AS1869" i="1"/>
  <c r="AS879" i="1"/>
  <c r="AS2027" i="1"/>
  <c r="AS2417" i="1"/>
  <c r="AS630" i="1"/>
  <c r="AS2508" i="1"/>
  <c r="AS1857" i="1"/>
  <c r="AS2145" i="1"/>
  <c r="AS2484" i="1"/>
  <c r="AS400" i="1"/>
  <c r="AS2109" i="1"/>
  <c r="AS276" i="1"/>
  <c r="AS1906" i="1"/>
  <c r="AS2041" i="1"/>
  <c r="AS581" i="1"/>
  <c r="AS1032" i="1"/>
  <c r="AS668" i="1"/>
  <c r="AS818" i="1"/>
  <c r="AS731" i="1"/>
  <c r="AS399" i="1"/>
  <c r="AS844" i="1"/>
  <c r="AS540" i="1"/>
  <c r="AS1849" i="1"/>
  <c r="AS453" i="1"/>
  <c r="AS1779" i="1"/>
  <c r="AS468" i="1"/>
  <c r="AS1761" i="1"/>
  <c r="AS467" i="1"/>
  <c r="AS1771" i="1"/>
  <c r="AS456" i="1"/>
  <c r="AS1786" i="1"/>
  <c r="AS2408" i="1"/>
  <c r="AS606" i="1"/>
  <c r="AS1780" i="1"/>
  <c r="AS1763" i="1"/>
  <c r="AS445" i="1"/>
  <c r="AS1783" i="1"/>
  <c r="AS451" i="1"/>
  <c r="AS1766" i="1"/>
  <c r="AS446" i="1"/>
  <c r="AS483" i="1"/>
  <c r="AS2407" i="1"/>
  <c r="AS444" i="1"/>
  <c r="AU1729" i="1"/>
  <c r="AU789" i="1"/>
  <c r="AU815" i="1"/>
  <c r="AU886" i="1"/>
  <c r="AU1791" i="1"/>
  <c r="AU686" i="1"/>
  <c r="AU195" i="1"/>
  <c r="AU1862" i="1"/>
  <c r="AU2509" i="1"/>
  <c r="AU544" i="1"/>
  <c r="AU414" i="1"/>
  <c r="AU1851" i="1"/>
  <c r="AU477" i="1"/>
  <c r="AU1905" i="1"/>
  <c r="AU583" i="1"/>
  <c r="AU442" i="1"/>
  <c r="AU433" i="1"/>
  <c r="AU1468" i="1"/>
  <c r="AU1828" i="1"/>
  <c r="AU1626" i="1"/>
  <c r="AU1606" i="1"/>
  <c r="AU1619" i="1"/>
  <c r="AU2382" i="1"/>
  <c r="AU226" i="1"/>
  <c r="AU2160" i="1"/>
  <c r="AU1012" i="1"/>
  <c r="AU421" i="1"/>
  <c r="AU629" i="1"/>
  <c r="AU11" i="1"/>
  <c r="AU773" i="1"/>
  <c r="AU1829" i="1"/>
  <c r="AU876" i="1"/>
  <c r="AU1597" i="1"/>
  <c r="AU436" i="1"/>
  <c r="AU2158" i="1"/>
  <c r="AU857" i="1"/>
  <c r="AU1745" i="1"/>
  <c r="AU366" i="1"/>
  <c r="AU1836" i="1"/>
  <c r="AU755" i="1"/>
  <c r="AU2392" i="1"/>
  <c r="AU1033" i="1"/>
  <c r="AU817" i="1"/>
  <c r="AU2396" i="1"/>
  <c r="AU861" i="1"/>
  <c r="AU1120" i="1"/>
  <c r="AU708" i="1"/>
  <c r="AU812" i="1"/>
  <c r="AU2395" i="1"/>
  <c r="AU2485" i="1"/>
  <c r="AU511" i="1"/>
  <c r="AU1327" i="1"/>
  <c r="AU242" i="1"/>
  <c r="AU2401" i="1"/>
  <c r="AU859" i="1"/>
  <c r="AU863" i="1"/>
  <c r="AU1891" i="1"/>
  <c r="AU2393" i="1"/>
  <c r="AU785" i="1"/>
  <c r="AU2410" i="1"/>
  <c r="AU782" i="1"/>
  <c r="AU1592" i="1"/>
  <c r="AU270" i="1"/>
  <c r="AU1143" i="1"/>
  <c r="AU547" i="1"/>
  <c r="AU1391" i="1"/>
  <c r="AU2111" i="1"/>
  <c r="AU1869" i="1"/>
  <c r="AU879" i="1"/>
  <c r="AU2027" i="1"/>
  <c r="AU2417" i="1"/>
  <c r="AU630" i="1"/>
  <c r="AU2508" i="1"/>
  <c r="AU1857" i="1"/>
  <c r="AU2145" i="1"/>
  <c r="AU2484" i="1"/>
  <c r="AU400" i="1"/>
  <c r="AU2109" i="1"/>
  <c r="AU276" i="1"/>
  <c r="AU1906" i="1"/>
  <c r="AU2041" i="1"/>
  <c r="AU581" i="1"/>
  <c r="AU1032" i="1"/>
  <c r="AU668" i="1"/>
  <c r="AU818" i="1"/>
  <c r="AU731" i="1"/>
  <c r="AU399" i="1"/>
  <c r="AU844" i="1"/>
  <c r="AU540" i="1"/>
  <c r="AU1849" i="1"/>
  <c r="AU453" i="1"/>
  <c r="AU1779" i="1"/>
  <c r="AU468" i="1"/>
  <c r="AU1761" i="1"/>
  <c r="AU467" i="1"/>
  <c r="AU1771" i="1"/>
  <c r="AU456" i="1"/>
  <c r="AU1786" i="1"/>
  <c r="AU2408" i="1"/>
  <c r="AU606" i="1"/>
  <c r="AU1780" i="1"/>
  <c r="AU1763" i="1"/>
  <c r="AU445" i="1"/>
  <c r="AU1783" i="1"/>
  <c r="AU451" i="1"/>
  <c r="AU1766" i="1"/>
  <c r="AU446" i="1"/>
  <c r="AU483" i="1"/>
  <c r="AU2407" i="1"/>
  <c r="AU444" i="1"/>
  <c r="AV1729" i="1"/>
  <c r="AX1729" i="1" s="1"/>
  <c r="AV789" i="1"/>
  <c r="AX789" i="1" s="1"/>
  <c r="AV815" i="1"/>
  <c r="AX815" i="1" s="1"/>
  <c r="AV886" i="1"/>
  <c r="AX886" i="1" s="1"/>
  <c r="AV1791" i="1"/>
  <c r="AX1791" i="1" s="1"/>
  <c r="AV686" i="1"/>
  <c r="AX686" i="1" s="1"/>
  <c r="AV195" i="1"/>
  <c r="AX195" i="1" s="1"/>
  <c r="AV1862" i="1"/>
  <c r="AX1862" i="1" s="1"/>
  <c r="AV2509" i="1"/>
  <c r="AV544" i="1"/>
  <c r="AX544" i="1" s="1"/>
  <c r="AV414" i="1"/>
  <c r="AX414" i="1" s="1"/>
  <c r="AV1851" i="1"/>
  <c r="AX1851" i="1" s="1"/>
  <c r="AV477" i="1"/>
  <c r="AV1905" i="1"/>
  <c r="AX1905" i="1" s="1"/>
  <c r="AV583" i="1"/>
  <c r="AX583" i="1" s="1"/>
  <c r="AV442" i="1"/>
  <c r="AX442" i="1" s="1"/>
  <c r="AV433" i="1"/>
  <c r="AX433" i="1" s="1"/>
  <c r="AV1468" i="1"/>
  <c r="AX1468" i="1" s="1"/>
  <c r="AV1828" i="1"/>
  <c r="AV1626" i="1"/>
  <c r="AV1606" i="1"/>
  <c r="AX1606" i="1" s="1"/>
  <c r="AV1619" i="1"/>
  <c r="AX1619" i="1" s="1"/>
  <c r="AV2382" i="1"/>
  <c r="AX2382" i="1" s="1"/>
  <c r="AV226" i="1"/>
  <c r="AX226" i="1" s="1"/>
  <c r="AV2160" i="1"/>
  <c r="AX2160" i="1" s="1"/>
  <c r="AV1012" i="1"/>
  <c r="AX1012" i="1" s="1"/>
  <c r="AV421" i="1"/>
  <c r="AX421" i="1" s="1"/>
  <c r="AV629" i="1"/>
  <c r="AX629" i="1" s="1"/>
  <c r="AV11" i="1"/>
  <c r="AX11" i="1" s="1"/>
  <c r="AV773" i="1"/>
  <c r="AX773" i="1" s="1"/>
  <c r="AV1829" i="1"/>
  <c r="AX1829" i="1" s="1"/>
  <c r="AV876" i="1"/>
  <c r="AX876" i="1" s="1"/>
  <c r="AV1597" i="1"/>
  <c r="AX1597" i="1" s="1"/>
  <c r="AV436" i="1"/>
  <c r="AX436" i="1" s="1"/>
  <c r="AV2158" i="1"/>
  <c r="AX2158" i="1" s="1"/>
  <c r="AV857" i="1"/>
  <c r="AX857" i="1" s="1"/>
  <c r="AV1745" i="1"/>
  <c r="AX1745" i="1" s="1"/>
  <c r="AV366" i="1"/>
  <c r="AX366" i="1" s="1"/>
  <c r="AV1836" i="1"/>
  <c r="AX1836" i="1" s="1"/>
  <c r="AV755" i="1"/>
  <c r="AX755" i="1" s="1"/>
  <c r="AV2392" i="1"/>
  <c r="AX2392" i="1" s="1"/>
  <c r="AV1033" i="1"/>
  <c r="AX1033" i="1" s="1"/>
  <c r="AV817" i="1"/>
  <c r="AX817" i="1" s="1"/>
  <c r="AV2396" i="1"/>
  <c r="AX2396" i="1" s="1"/>
  <c r="AV861" i="1"/>
  <c r="AX861" i="1" s="1"/>
  <c r="AV1120" i="1"/>
  <c r="AX1120" i="1" s="1"/>
  <c r="AV708" i="1"/>
  <c r="AX708" i="1" s="1"/>
  <c r="AV812" i="1"/>
  <c r="AX812" i="1" s="1"/>
  <c r="AV2395" i="1"/>
  <c r="AX2395" i="1" s="1"/>
  <c r="AV2485" i="1"/>
  <c r="AX2485" i="1" s="1"/>
  <c r="AV511" i="1"/>
  <c r="AX511" i="1" s="1"/>
  <c r="AV1327" i="1"/>
  <c r="AX1327" i="1" s="1"/>
  <c r="AV242" i="1"/>
  <c r="AX242" i="1" s="1"/>
  <c r="AV2401" i="1"/>
  <c r="AX2401" i="1" s="1"/>
  <c r="AV859" i="1"/>
  <c r="AX859" i="1" s="1"/>
  <c r="AV863" i="1"/>
  <c r="AX863" i="1" s="1"/>
  <c r="AV1891" i="1"/>
  <c r="AX1891" i="1" s="1"/>
  <c r="AV2393" i="1"/>
  <c r="AX2393" i="1" s="1"/>
  <c r="AV785" i="1"/>
  <c r="AX785" i="1" s="1"/>
  <c r="AV2410" i="1"/>
  <c r="AX2410" i="1" s="1"/>
  <c r="AV782" i="1"/>
  <c r="AX782" i="1" s="1"/>
  <c r="AV1592" i="1"/>
  <c r="AX1592" i="1" s="1"/>
  <c r="AV270" i="1"/>
  <c r="AX270" i="1" s="1"/>
  <c r="AV1143" i="1"/>
  <c r="AX1143" i="1" s="1"/>
  <c r="AV547" i="1"/>
  <c r="AX547" i="1" s="1"/>
  <c r="AV1391" i="1"/>
  <c r="AX1391" i="1" s="1"/>
  <c r="AV2111" i="1"/>
  <c r="AX2111" i="1" s="1"/>
  <c r="AV1869" i="1"/>
  <c r="AX1869" i="1" s="1"/>
  <c r="AV879" i="1"/>
  <c r="AX879" i="1" s="1"/>
  <c r="AV2027" i="1"/>
  <c r="AV2417" i="1"/>
  <c r="AX2417" i="1" s="1"/>
  <c r="AV630" i="1"/>
  <c r="AX630" i="1" s="1"/>
  <c r="AV2508" i="1"/>
  <c r="AX2508" i="1" s="1"/>
  <c r="AV1857" i="1"/>
  <c r="AX1857" i="1" s="1"/>
  <c r="AV2145" i="1"/>
  <c r="AX2145" i="1" s="1"/>
  <c r="AV2484" i="1"/>
  <c r="AV400" i="1"/>
  <c r="AX400" i="1" s="1"/>
  <c r="AV2109" i="1"/>
  <c r="AX2109" i="1" s="1"/>
  <c r="AV276" i="1"/>
  <c r="AX276" i="1" s="1"/>
  <c r="AV1906" i="1"/>
  <c r="AX1906" i="1" s="1"/>
  <c r="AV2041" i="1"/>
  <c r="AX2041" i="1" s="1"/>
  <c r="AV581" i="1"/>
  <c r="AX581" i="1" s="1"/>
  <c r="AV1032" i="1"/>
  <c r="AX1032" i="1" s="1"/>
  <c r="AV668" i="1"/>
  <c r="AX668" i="1" s="1"/>
  <c r="AV818" i="1"/>
  <c r="AX818" i="1" s="1"/>
  <c r="AV731" i="1"/>
  <c r="AX731" i="1" s="1"/>
  <c r="AV399" i="1"/>
  <c r="AX399" i="1" s="1"/>
  <c r="AV844" i="1"/>
  <c r="AX844" i="1" s="1"/>
  <c r="AV540" i="1"/>
  <c r="AX540" i="1" s="1"/>
  <c r="AV1849" i="1"/>
  <c r="AX1849" i="1" s="1"/>
  <c r="AV453" i="1"/>
  <c r="AX453" i="1" s="1"/>
  <c r="AV1779" i="1"/>
  <c r="AX1779" i="1" s="1"/>
  <c r="AV468" i="1"/>
  <c r="AX468" i="1" s="1"/>
  <c r="AV1761" i="1"/>
  <c r="AX1761" i="1" s="1"/>
  <c r="AV467" i="1"/>
  <c r="AX467" i="1" s="1"/>
  <c r="AV1771" i="1"/>
  <c r="AX1771" i="1" s="1"/>
  <c r="AV456" i="1"/>
  <c r="AX456" i="1" s="1"/>
  <c r="AV1786" i="1"/>
  <c r="AX1786" i="1" s="1"/>
  <c r="AV2408" i="1"/>
  <c r="AX2408" i="1" s="1"/>
  <c r="AV606" i="1"/>
  <c r="AX606" i="1" s="1"/>
  <c r="AV1780" i="1"/>
  <c r="AX1780" i="1" s="1"/>
  <c r="AV1763" i="1"/>
  <c r="AX1763" i="1" s="1"/>
  <c r="AV445" i="1"/>
  <c r="AV1783" i="1"/>
  <c r="AX1783" i="1" s="1"/>
  <c r="AV451" i="1"/>
  <c r="AX451" i="1" s="1"/>
  <c r="AV1766" i="1"/>
  <c r="AX1766" i="1" s="1"/>
  <c r="AV446" i="1"/>
  <c r="AX446" i="1" s="1"/>
  <c r="AV483" i="1"/>
  <c r="AX483" i="1" s="1"/>
  <c r="AV2407" i="1"/>
  <c r="AX2407" i="1" s="1"/>
  <c r="AV444" i="1"/>
  <c r="AX444" i="1" s="1"/>
  <c r="T443" i="1"/>
  <c r="Z443" i="1" s="1"/>
  <c r="T1929" i="1"/>
  <c r="Z1929" i="1" s="1"/>
  <c r="T1762" i="1"/>
  <c r="Z1762" i="1" s="1"/>
  <c r="T447" i="1"/>
  <c r="Z447" i="1" s="1"/>
  <c r="T1767" i="1"/>
  <c r="Z1767" i="1" s="1"/>
  <c r="T1788" i="1"/>
  <c r="Z1788" i="1" s="1"/>
  <c r="T450" i="1"/>
  <c r="Z450" i="1" s="1"/>
  <c r="T1773" i="1"/>
  <c r="Z1773" i="1" s="1"/>
  <c r="T482" i="1"/>
  <c r="Z482" i="1" s="1"/>
  <c r="T1787" i="1"/>
  <c r="Z1787" i="1" s="1"/>
  <c r="T1926" i="1"/>
  <c r="Z1926" i="1" s="1"/>
  <c r="T472" i="1"/>
  <c r="Z472" i="1" s="1"/>
  <c r="T623" i="1"/>
  <c r="Z623" i="1" s="1"/>
  <c r="T1778" i="1"/>
  <c r="Z1778" i="1" s="1"/>
  <c r="T1774" i="1"/>
  <c r="Z1774" i="1" s="1"/>
  <c r="T1760" i="1"/>
  <c r="Z1760" i="1" s="1"/>
  <c r="T454" i="1"/>
  <c r="Z454" i="1" s="1"/>
  <c r="T1775" i="1"/>
  <c r="Z1775" i="1" s="1"/>
  <c r="T1026" i="1"/>
  <c r="Z1026" i="1" s="1"/>
  <c r="T2180" i="1"/>
  <c r="Z2180" i="1" s="1"/>
  <c r="T237" i="1"/>
  <c r="Z237" i="1" s="1"/>
  <c r="T1776" i="1"/>
  <c r="Z1776" i="1" s="1"/>
  <c r="T449" i="1"/>
  <c r="Z449" i="1" s="1"/>
  <c r="T1772" i="1"/>
  <c r="Z1772" i="1" s="1"/>
  <c r="T473" i="1"/>
  <c r="Z473" i="1" s="1"/>
  <c r="T448" i="1"/>
  <c r="Z448" i="1" s="1"/>
  <c r="T1770" i="1"/>
  <c r="Z1770" i="1" s="1"/>
  <c r="T1781" i="1"/>
  <c r="Z1781" i="1" s="1"/>
  <c r="T2520" i="1"/>
  <c r="Z2520" i="1" s="1"/>
  <c r="T1907" i="1"/>
  <c r="Z1907" i="1" s="1"/>
  <c r="T838" i="1"/>
  <c r="Z838" i="1" s="1"/>
  <c r="T2017" i="1"/>
  <c r="Z2017" i="1" s="1"/>
  <c r="T1018" i="1"/>
  <c r="Z1018" i="1" s="1"/>
  <c r="T829" i="1"/>
  <c r="Z829" i="1" s="1"/>
  <c r="T1844" i="1"/>
  <c r="Z1844" i="1" s="1"/>
  <c r="T1909" i="1"/>
  <c r="Z1909" i="1" s="1"/>
  <c r="T1725" i="1"/>
  <c r="Z1725" i="1" s="1"/>
  <c r="T1739" i="1"/>
  <c r="Z1739" i="1" s="1"/>
  <c r="T1962" i="1"/>
  <c r="Z1962" i="1" s="1"/>
  <c r="T1740" i="1"/>
  <c r="Z1740" i="1" s="1"/>
  <c r="T1568" i="1"/>
  <c r="Z1568" i="1" s="1"/>
  <c r="T1632" i="1"/>
  <c r="Z1632" i="1" s="1"/>
  <c r="T714" i="1"/>
  <c r="Z714" i="1" s="1"/>
  <c r="T295" i="1"/>
  <c r="Z295" i="1" s="1"/>
  <c r="T2492" i="1"/>
  <c r="Z2492" i="1" s="1"/>
  <c r="T419" i="1"/>
  <c r="Z419" i="1" s="1"/>
  <c r="T1141" i="1"/>
  <c r="Z1141" i="1" s="1"/>
  <c r="Y443" i="1"/>
  <c r="AG443" i="1" s="1"/>
  <c r="AI443" i="1" s="1"/>
  <c r="AY443" i="1" s="1"/>
  <c r="Y1929" i="1"/>
  <c r="AG1929" i="1" s="1"/>
  <c r="AI1929" i="1" s="1"/>
  <c r="AY1929" i="1" s="1"/>
  <c r="Y1762" i="1"/>
  <c r="AG1762" i="1" s="1"/>
  <c r="AI1762" i="1" s="1"/>
  <c r="AY1762" i="1" s="1"/>
  <c r="Y447" i="1"/>
  <c r="AG447" i="1" s="1"/>
  <c r="AI447" i="1" s="1"/>
  <c r="AY447" i="1" s="1"/>
  <c r="Y1767" i="1"/>
  <c r="AG1767" i="1" s="1"/>
  <c r="AI1767" i="1" s="1"/>
  <c r="AY1767" i="1" s="1"/>
  <c r="Y1788" i="1"/>
  <c r="AG1788" i="1" s="1"/>
  <c r="AI1788" i="1" s="1"/>
  <c r="AY1788" i="1" s="1"/>
  <c r="Y450" i="1"/>
  <c r="AG450" i="1" s="1"/>
  <c r="AI450" i="1" s="1"/>
  <c r="AY450" i="1" s="1"/>
  <c r="Y1773" i="1"/>
  <c r="AG1773" i="1" s="1"/>
  <c r="AI1773" i="1" s="1"/>
  <c r="AY1773" i="1" s="1"/>
  <c r="Y482" i="1"/>
  <c r="AG482" i="1" s="1"/>
  <c r="AI482" i="1" s="1"/>
  <c r="AY482" i="1" s="1"/>
  <c r="Y1787" i="1"/>
  <c r="AG1787" i="1" s="1"/>
  <c r="AI1787" i="1" s="1"/>
  <c r="AY1787" i="1" s="1"/>
  <c r="Y1926" i="1"/>
  <c r="AG1926" i="1" s="1"/>
  <c r="AI1926" i="1" s="1"/>
  <c r="AY1926" i="1" s="1"/>
  <c r="Y472" i="1"/>
  <c r="AG472" i="1" s="1"/>
  <c r="AI472" i="1" s="1"/>
  <c r="AY472" i="1" s="1"/>
  <c r="Y623" i="1"/>
  <c r="AG623" i="1" s="1"/>
  <c r="AI623" i="1" s="1"/>
  <c r="AY623" i="1" s="1"/>
  <c r="Y1778" i="1"/>
  <c r="AG1778" i="1" s="1"/>
  <c r="AI1778" i="1" s="1"/>
  <c r="AY1778" i="1" s="1"/>
  <c r="Y1774" i="1"/>
  <c r="AG1774" i="1" s="1"/>
  <c r="AI1774" i="1" s="1"/>
  <c r="AY1774" i="1" s="1"/>
  <c r="Y1760" i="1"/>
  <c r="AG1760" i="1" s="1"/>
  <c r="AI1760" i="1" s="1"/>
  <c r="AY1760" i="1" s="1"/>
  <c r="Y454" i="1"/>
  <c r="AG454" i="1" s="1"/>
  <c r="AI454" i="1" s="1"/>
  <c r="AY454" i="1" s="1"/>
  <c r="Y1775" i="1"/>
  <c r="AG1775" i="1" s="1"/>
  <c r="AI1775" i="1" s="1"/>
  <c r="AY1775" i="1" s="1"/>
  <c r="Y1026" i="1"/>
  <c r="AG1026" i="1" s="1"/>
  <c r="AI1026" i="1" s="1"/>
  <c r="AY1026" i="1" s="1"/>
  <c r="Y2180" i="1"/>
  <c r="AG2180" i="1" s="1"/>
  <c r="AI2180" i="1" s="1"/>
  <c r="AY2180" i="1" s="1"/>
  <c r="Y237" i="1"/>
  <c r="AG237" i="1" s="1"/>
  <c r="AI237" i="1" s="1"/>
  <c r="AY237" i="1" s="1"/>
  <c r="Y1776" i="1"/>
  <c r="AG1776" i="1" s="1"/>
  <c r="AI1776" i="1" s="1"/>
  <c r="AY1776" i="1" s="1"/>
  <c r="Y449" i="1"/>
  <c r="AG449" i="1" s="1"/>
  <c r="AI449" i="1" s="1"/>
  <c r="AY449" i="1" s="1"/>
  <c r="Y1772" i="1"/>
  <c r="AG1772" i="1" s="1"/>
  <c r="AI1772" i="1" s="1"/>
  <c r="AY1772" i="1" s="1"/>
  <c r="Y473" i="1"/>
  <c r="AG473" i="1" s="1"/>
  <c r="AI473" i="1" s="1"/>
  <c r="AY473" i="1" s="1"/>
  <c r="Y448" i="1"/>
  <c r="AG448" i="1" s="1"/>
  <c r="AI448" i="1" s="1"/>
  <c r="AY448" i="1" s="1"/>
  <c r="Y1770" i="1"/>
  <c r="AG1770" i="1" s="1"/>
  <c r="AI1770" i="1" s="1"/>
  <c r="AY1770" i="1" s="1"/>
  <c r="Y1781" i="1"/>
  <c r="AG1781" i="1" s="1"/>
  <c r="AI1781" i="1" s="1"/>
  <c r="AY1781" i="1" s="1"/>
  <c r="Y2520" i="1"/>
  <c r="AG2520" i="1" s="1"/>
  <c r="AI2520" i="1" s="1"/>
  <c r="AY2520" i="1" s="1"/>
  <c r="Y1907" i="1"/>
  <c r="AG1907" i="1" s="1"/>
  <c r="AI1907" i="1" s="1"/>
  <c r="AY1907" i="1" s="1"/>
  <c r="Y838" i="1"/>
  <c r="AG838" i="1" s="1"/>
  <c r="AI838" i="1" s="1"/>
  <c r="AY838" i="1" s="1"/>
  <c r="Y2017" i="1"/>
  <c r="AG2017" i="1" s="1"/>
  <c r="AI2017" i="1" s="1"/>
  <c r="AY2017" i="1" s="1"/>
  <c r="Y1018" i="1"/>
  <c r="AG1018" i="1" s="1"/>
  <c r="AI1018" i="1" s="1"/>
  <c r="AY1018" i="1" s="1"/>
  <c r="Y829" i="1"/>
  <c r="AG829" i="1" s="1"/>
  <c r="AI829" i="1" s="1"/>
  <c r="AY829" i="1" s="1"/>
  <c r="Y1844" i="1"/>
  <c r="AG1844" i="1" s="1"/>
  <c r="AI1844" i="1" s="1"/>
  <c r="AY1844" i="1" s="1"/>
  <c r="Y1909" i="1"/>
  <c r="AG1909" i="1" s="1"/>
  <c r="AI1909" i="1" s="1"/>
  <c r="AY1909" i="1" s="1"/>
  <c r="Y1725" i="1"/>
  <c r="AG1725" i="1" s="1"/>
  <c r="AI1725" i="1" s="1"/>
  <c r="AY1725" i="1" s="1"/>
  <c r="Y1739" i="1"/>
  <c r="AG1739" i="1" s="1"/>
  <c r="AI1739" i="1" s="1"/>
  <c r="AY1739" i="1" s="1"/>
  <c r="Y1962" i="1"/>
  <c r="AG1962" i="1" s="1"/>
  <c r="AI1962" i="1" s="1"/>
  <c r="AY1962" i="1" s="1"/>
  <c r="Y1740" i="1"/>
  <c r="AG1740" i="1" s="1"/>
  <c r="AI1740" i="1" s="1"/>
  <c r="AY1740" i="1" s="1"/>
  <c r="Y1568" i="1"/>
  <c r="AG1568" i="1" s="1"/>
  <c r="AI1568" i="1" s="1"/>
  <c r="AY1568" i="1" s="1"/>
  <c r="Y1632" i="1"/>
  <c r="AG1632" i="1" s="1"/>
  <c r="AI1632" i="1" s="1"/>
  <c r="AY1632" i="1" s="1"/>
  <c r="Y714" i="1"/>
  <c r="AG714" i="1" s="1"/>
  <c r="AI714" i="1" s="1"/>
  <c r="AY714" i="1" s="1"/>
  <c r="Y295" i="1"/>
  <c r="AG295" i="1" s="1"/>
  <c r="AI295" i="1" s="1"/>
  <c r="AY295" i="1" s="1"/>
  <c r="Y2492" i="1"/>
  <c r="AG2492" i="1" s="1"/>
  <c r="AI2492" i="1" s="1"/>
  <c r="AY2492" i="1" s="1"/>
  <c r="Y419" i="1"/>
  <c r="AG419" i="1" s="1"/>
  <c r="AI419" i="1" s="1"/>
  <c r="AY419" i="1" s="1"/>
  <c r="Y1141" i="1"/>
  <c r="AG1141" i="1" s="1"/>
  <c r="AI1141" i="1" s="1"/>
  <c r="AY1141" i="1" s="1"/>
  <c r="AM443" i="1"/>
  <c r="AM1929" i="1"/>
  <c r="AM1762" i="1"/>
  <c r="AM447" i="1"/>
  <c r="AM1767" i="1"/>
  <c r="AM1788" i="1"/>
  <c r="AM450" i="1"/>
  <c r="AM1773" i="1"/>
  <c r="AM482" i="1"/>
  <c r="AM1787" i="1"/>
  <c r="AM1926" i="1"/>
  <c r="AM472" i="1"/>
  <c r="AM623" i="1"/>
  <c r="AM1778" i="1"/>
  <c r="AM1774" i="1"/>
  <c r="AM1760" i="1"/>
  <c r="AM454" i="1"/>
  <c r="AM1775" i="1"/>
  <c r="AM1026" i="1"/>
  <c r="AM2180" i="1"/>
  <c r="AM237" i="1"/>
  <c r="AM1776" i="1"/>
  <c r="AM449" i="1"/>
  <c r="AM1772" i="1"/>
  <c r="AM473" i="1"/>
  <c r="AM448" i="1"/>
  <c r="AM1770" i="1"/>
  <c r="AM1781" i="1"/>
  <c r="AM2520" i="1"/>
  <c r="AM1907" i="1"/>
  <c r="AM838" i="1"/>
  <c r="AM2017" i="1"/>
  <c r="AM1018" i="1"/>
  <c r="AM829" i="1"/>
  <c r="AM1844" i="1"/>
  <c r="AM1909" i="1"/>
  <c r="AM1725" i="1"/>
  <c r="AM1739" i="1"/>
  <c r="AM1962" i="1"/>
  <c r="AM1740" i="1"/>
  <c r="AM1568" i="1"/>
  <c r="AM1632" i="1"/>
  <c r="AM714" i="1"/>
  <c r="AM295" i="1"/>
  <c r="AM2492" i="1"/>
  <c r="AM419" i="1"/>
  <c r="AM1141" i="1"/>
  <c r="AN443" i="1"/>
  <c r="AN1929" i="1"/>
  <c r="AN1762" i="1"/>
  <c r="AN447" i="1"/>
  <c r="AN1767" i="1"/>
  <c r="AN1788" i="1"/>
  <c r="AN450" i="1"/>
  <c r="AN1773" i="1"/>
  <c r="AN482" i="1"/>
  <c r="AN1787" i="1"/>
  <c r="AN1926" i="1"/>
  <c r="AN472" i="1"/>
  <c r="AN623" i="1"/>
  <c r="AN1778" i="1"/>
  <c r="AN1774" i="1"/>
  <c r="AN1760" i="1"/>
  <c r="AN454" i="1"/>
  <c r="AN1775" i="1"/>
  <c r="AN1026" i="1"/>
  <c r="AN2180" i="1"/>
  <c r="AN237" i="1"/>
  <c r="AN1776" i="1"/>
  <c r="AN449" i="1"/>
  <c r="AN1772" i="1"/>
  <c r="AN473" i="1"/>
  <c r="AN448" i="1"/>
  <c r="AN1770" i="1"/>
  <c r="AN1781" i="1"/>
  <c r="AN2520" i="1"/>
  <c r="AN1907" i="1"/>
  <c r="AN838" i="1"/>
  <c r="AN2017" i="1"/>
  <c r="AN1018" i="1"/>
  <c r="AN829" i="1"/>
  <c r="AN1844" i="1"/>
  <c r="AN1909" i="1"/>
  <c r="AN1725" i="1"/>
  <c r="AN1739" i="1"/>
  <c r="AN1962" i="1"/>
  <c r="AN1740" i="1"/>
  <c r="AN1568" i="1"/>
  <c r="AN1632" i="1"/>
  <c r="AN714" i="1"/>
  <c r="AN295" i="1"/>
  <c r="AN2492" i="1"/>
  <c r="AN419" i="1"/>
  <c r="AN1141" i="1"/>
  <c r="AR443" i="1"/>
  <c r="AR1929" i="1"/>
  <c r="AR1762" i="1"/>
  <c r="AR447" i="1"/>
  <c r="AR1767" i="1"/>
  <c r="AR1788" i="1"/>
  <c r="AR450" i="1"/>
  <c r="AR1773" i="1"/>
  <c r="AR482" i="1"/>
  <c r="AR1787" i="1"/>
  <c r="AR1926" i="1"/>
  <c r="AR472" i="1"/>
  <c r="AR623" i="1"/>
  <c r="AR1778" i="1"/>
  <c r="AR1774" i="1"/>
  <c r="AR1760" i="1"/>
  <c r="AR454" i="1"/>
  <c r="AR1775" i="1"/>
  <c r="AR1026" i="1"/>
  <c r="AR2180" i="1"/>
  <c r="AR237" i="1"/>
  <c r="AR1776" i="1"/>
  <c r="AR449" i="1"/>
  <c r="AR1772" i="1"/>
  <c r="AR473" i="1"/>
  <c r="AR448" i="1"/>
  <c r="AR1770" i="1"/>
  <c r="AR1781" i="1"/>
  <c r="AR2520" i="1"/>
  <c r="AR1907" i="1"/>
  <c r="AR838" i="1"/>
  <c r="AR2017" i="1"/>
  <c r="AR1018" i="1"/>
  <c r="AR829" i="1"/>
  <c r="AR1844" i="1"/>
  <c r="AR1909" i="1"/>
  <c r="AR1725" i="1"/>
  <c r="AR1739" i="1"/>
  <c r="AR1962" i="1"/>
  <c r="AR1740" i="1"/>
  <c r="AR1568" i="1"/>
  <c r="AR1632" i="1"/>
  <c r="AR714" i="1"/>
  <c r="AR295" i="1"/>
  <c r="AR2492" i="1"/>
  <c r="AR419" i="1"/>
  <c r="AR1141" i="1"/>
  <c r="AS443" i="1"/>
  <c r="AS1929" i="1"/>
  <c r="AS1762" i="1"/>
  <c r="AS447" i="1"/>
  <c r="AS1767" i="1"/>
  <c r="AS1788" i="1"/>
  <c r="AS450" i="1"/>
  <c r="AS1773" i="1"/>
  <c r="AS482" i="1"/>
  <c r="AS1787" i="1"/>
  <c r="AS1926" i="1"/>
  <c r="AS472" i="1"/>
  <c r="AS623" i="1"/>
  <c r="AS1778" i="1"/>
  <c r="AS1774" i="1"/>
  <c r="AS1760" i="1"/>
  <c r="AS454" i="1"/>
  <c r="AS1775" i="1"/>
  <c r="AS1026" i="1"/>
  <c r="AS2180" i="1"/>
  <c r="AS237" i="1"/>
  <c r="AS1776" i="1"/>
  <c r="AS449" i="1"/>
  <c r="AS1772" i="1"/>
  <c r="AS473" i="1"/>
  <c r="AS448" i="1"/>
  <c r="AS1770" i="1"/>
  <c r="AS1781" i="1"/>
  <c r="AS2520" i="1"/>
  <c r="AS1907" i="1"/>
  <c r="AS838" i="1"/>
  <c r="AS2017" i="1"/>
  <c r="AS1018" i="1"/>
  <c r="AS829" i="1"/>
  <c r="AS1844" i="1"/>
  <c r="AS1909" i="1"/>
  <c r="AS1725" i="1"/>
  <c r="AS1739" i="1"/>
  <c r="AS1962" i="1"/>
  <c r="AS1740" i="1"/>
  <c r="AS1568" i="1"/>
  <c r="AS1632" i="1"/>
  <c r="AS714" i="1"/>
  <c r="AS295" i="1"/>
  <c r="AS2492" i="1"/>
  <c r="AS419" i="1"/>
  <c r="AS1141" i="1"/>
  <c r="AU443" i="1"/>
  <c r="AU1929" i="1"/>
  <c r="AU1762" i="1"/>
  <c r="AU447" i="1"/>
  <c r="AU1767" i="1"/>
  <c r="AU1788" i="1"/>
  <c r="AU450" i="1"/>
  <c r="AU1773" i="1"/>
  <c r="AU482" i="1"/>
  <c r="AU1787" i="1"/>
  <c r="AU1926" i="1"/>
  <c r="AU472" i="1"/>
  <c r="AU623" i="1"/>
  <c r="AU1778" i="1"/>
  <c r="AU1774" i="1"/>
  <c r="AU1760" i="1"/>
  <c r="AU454" i="1"/>
  <c r="AU1775" i="1"/>
  <c r="AU1026" i="1"/>
  <c r="AU2180" i="1"/>
  <c r="AU237" i="1"/>
  <c r="AU1776" i="1"/>
  <c r="AU449" i="1"/>
  <c r="AU1772" i="1"/>
  <c r="AU473" i="1"/>
  <c r="AU448" i="1"/>
  <c r="AU1770" i="1"/>
  <c r="AU1781" i="1"/>
  <c r="AU2520" i="1"/>
  <c r="AU1907" i="1"/>
  <c r="AU838" i="1"/>
  <c r="AU2017" i="1"/>
  <c r="AU1018" i="1"/>
  <c r="AU829" i="1"/>
  <c r="AU1844" i="1"/>
  <c r="AU1909" i="1"/>
  <c r="AU1725" i="1"/>
  <c r="AU1739" i="1"/>
  <c r="AU1962" i="1"/>
  <c r="AU1740" i="1"/>
  <c r="AU1568" i="1"/>
  <c r="AU1632" i="1"/>
  <c r="AU714" i="1"/>
  <c r="AU295" i="1"/>
  <c r="AU2492" i="1"/>
  <c r="AU419" i="1"/>
  <c r="AU1141" i="1"/>
  <c r="AV443" i="1"/>
  <c r="AX443" i="1" s="1"/>
  <c r="AV1929" i="1"/>
  <c r="AX1929" i="1" s="1"/>
  <c r="AV1762" i="1"/>
  <c r="AX1762" i="1" s="1"/>
  <c r="AV447" i="1"/>
  <c r="AX447" i="1" s="1"/>
  <c r="AV1767" i="1"/>
  <c r="AX1767" i="1" s="1"/>
  <c r="AV1788" i="1"/>
  <c r="AX1788" i="1" s="1"/>
  <c r="AV450" i="1"/>
  <c r="AX450" i="1" s="1"/>
  <c r="AV1773" i="1"/>
  <c r="AX1773" i="1" s="1"/>
  <c r="AV482" i="1"/>
  <c r="AX482" i="1" s="1"/>
  <c r="AV1787" i="1"/>
  <c r="AX1787" i="1" s="1"/>
  <c r="AV1926" i="1"/>
  <c r="AX1926" i="1" s="1"/>
  <c r="AV472" i="1"/>
  <c r="AX472" i="1" s="1"/>
  <c r="AV623" i="1"/>
  <c r="AX623" i="1" s="1"/>
  <c r="AV1778" i="1"/>
  <c r="AX1778" i="1" s="1"/>
  <c r="AV1774" i="1"/>
  <c r="AX1774" i="1" s="1"/>
  <c r="AV1760" i="1"/>
  <c r="AX1760" i="1" s="1"/>
  <c r="AV454" i="1"/>
  <c r="AX454" i="1" s="1"/>
  <c r="AV1775" i="1"/>
  <c r="AX1775" i="1" s="1"/>
  <c r="AV1026" i="1"/>
  <c r="AX1026" i="1" s="1"/>
  <c r="AV2180" i="1"/>
  <c r="AX2180" i="1" s="1"/>
  <c r="AV237" i="1"/>
  <c r="AX237" i="1" s="1"/>
  <c r="AV1776" i="1"/>
  <c r="AX1776" i="1" s="1"/>
  <c r="AV449" i="1"/>
  <c r="AX449" i="1" s="1"/>
  <c r="AV1772" i="1"/>
  <c r="AX1772" i="1" s="1"/>
  <c r="AV473" i="1"/>
  <c r="AX473" i="1" s="1"/>
  <c r="AV448" i="1"/>
  <c r="AV1770" i="1"/>
  <c r="AX1770" i="1" s="1"/>
  <c r="AV1781" i="1"/>
  <c r="AX1781" i="1" s="1"/>
  <c r="AV2520" i="1"/>
  <c r="AX2520" i="1" s="1"/>
  <c r="AV1907" i="1"/>
  <c r="AX1907" i="1" s="1"/>
  <c r="AV838" i="1"/>
  <c r="AX838" i="1" s="1"/>
  <c r="AV2017" i="1"/>
  <c r="AX2017" i="1" s="1"/>
  <c r="AV1018" i="1"/>
  <c r="AX1018" i="1" s="1"/>
  <c r="AV829" i="1"/>
  <c r="AX829" i="1" s="1"/>
  <c r="AV1844" i="1"/>
  <c r="AX1844" i="1" s="1"/>
  <c r="AV1909" i="1"/>
  <c r="AX1909" i="1" s="1"/>
  <c r="AV1725" i="1"/>
  <c r="AX1725" i="1" s="1"/>
  <c r="AV1739" i="1"/>
  <c r="AX1739" i="1" s="1"/>
  <c r="AV1962" i="1"/>
  <c r="AX1962" i="1" s="1"/>
  <c r="AV1740" i="1"/>
  <c r="AX1740" i="1" s="1"/>
  <c r="AV1568" i="1"/>
  <c r="AX1568" i="1" s="1"/>
  <c r="AV1632" i="1"/>
  <c r="AX1632" i="1" s="1"/>
  <c r="AV714" i="1"/>
  <c r="AX714" i="1" s="1"/>
  <c r="AV295" i="1"/>
  <c r="AX295" i="1" s="1"/>
  <c r="AV2492" i="1"/>
  <c r="AX2492" i="1" s="1"/>
  <c r="AV419" i="1"/>
  <c r="AX419" i="1" s="1"/>
  <c r="AV1141" i="1"/>
  <c r="AW996" i="1" l="1"/>
  <c r="AW1086" i="1"/>
  <c r="AW2129" i="1"/>
  <c r="AW2124" i="1"/>
  <c r="AW437" i="1"/>
  <c r="AW843" i="1"/>
  <c r="AW130" i="1"/>
  <c r="AW2510" i="1"/>
  <c r="AW112" i="1"/>
  <c r="AW1259" i="1"/>
  <c r="AW2025" i="1"/>
  <c r="AW429" i="1"/>
  <c r="AW1626" i="1"/>
  <c r="AQ1541" i="1"/>
  <c r="AW697" i="1"/>
  <c r="AW861" i="1"/>
  <c r="AW1791" i="1"/>
  <c r="AW433" i="1"/>
  <c r="AW445" i="1"/>
  <c r="AW2027" i="1"/>
  <c r="AW1828" i="1"/>
  <c r="AW2509" i="1"/>
  <c r="AW703" i="1"/>
  <c r="AW2164" i="1"/>
  <c r="AW2385" i="1"/>
  <c r="AW2506" i="1"/>
  <c r="AW409" i="1"/>
  <c r="AW1276" i="1"/>
  <c r="AQ866" i="1"/>
  <c r="AQ2229" i="1"/>
  <c r="AW208" i="1"/>
  <c r="AQ444" i="1"/>
  <c r="AQ1763" i="1"/>
  <c r="AQ879" i="1"/>
  <c r="AQ456" i="1"/>
  <c r="AQ1033" i="1"/>
  <c r="AQ2027" i="1"/>
  <c r="AW1258" i="1"/>
  <c r="AW2484" i="1"/>
  <c r="AW477" i="1"/>
  <c r="AQ1780" i="1"/>
  <c r="AQ453" i="1"/>
  <c r="AQ1869" i="1"/>
  <c r="AQ195" i="1"/>
  <c r="AW1869" i="1"/>
  <c r="AW708" i="1"/>
  <c r="AW2396" i="1"/>
  <c r="AQ1139" i="1"/>
  <c r="AW1141" i="1"/>
  <c r="AW448" i="1"/>
  <c r="AW366" i="1"/>
  <c r="AQ593" i="1"/>
  <c r="AQ922" i="1"/>
  <c r="AQ1276" i="1"/>
  <c r="AQ2074" i="1"/>
  <c r="AQ101" i="1"/>
  <c r="AX2025" i="1"/>
  <c r="AW844" i="1"/>
  <c r="AW2171" i="1"/>
  <c r="AW2030" i="1"/>
  <c r="AW1401" i="1"/>
  <c r="AW1318" i="1"/>
  <c r="AW1559" i="1"/>
  <c r="AW27" i="1"/>
  <c r="AW606" i="1"/>
  <c r="AX429" i="1"/>
  <c r="AW1847" i="1"/>
  <c r="AW417" i="1"/>
  <c r="AQ2269" i="1"/>
  <c r="AQ136" i="1"/>
  <c r="AW1012" i="1"/>
  <c r="AW1984" i="1"/>
  <c r="AW1543" i="1"/>
  <c r="Z861" i="1"/>
  <c r="AW2162" i="1"/>
  <c r="AW1968" i="1"/>
  <c r="AW1344" i="1"/>
  <c r="AW101" i="1"/>
  <c r="AQ485" i="1"/>
  <c r="AX2129" i="1"/>
  <c r="AW400" i="1"/>
  <c r="AQ366" i="1"/>
  <c r="AW1530" i="1"/>
  <c r="AW84" i="1"/>
  <c r="AW815" i="1"/>
  <c r="AW593" i="1"/>
  <c r="AW2317" i="1"/>
  <c r="AW878" i="1"/>
  <c r="AW808" i="1"/>
  <c r="AW1824" i="1"/>
  <c r="AW1822" i="1"/>
  <c r="AW858" i="1"/>
  <c r="AW959" i="1"/>
  <c r="AW1087" i="1"/>
  <c r="AW1079" i="1"/>
  <c r="AW1432" i="1"/>
  <c r="AW2465" i="1"/>
  <c r="AW1478" i="1"/>
  <c r="AW2280" i="1"/>
  <c r="AW2363" i="1"/>
  <c r="AW136" i="1"/>
  <c r="AX2484" i="1"/>
  <c r="AW547" i="1"/>
  <c r="AQ2384" i="1"/>
  <c r="AW2160" i="1"/>
  <c r="AW540" i="1"/>
  <c r="AX437" i="1"/>
  <c r="AW1748" i="1"/>
  <c r="AW166" i="1"/>
  <c r="AQ166" i="1"/>
  <c r="AQ1880" i="1"/>
  <c r="AQ2524" i="1"/>
  <c r="AQ2420" i="1"/>
  <c r="AQ1703" i="1"/>
  <c r="AQ950" i="1"/>
  <c r="AQ1338" i="1"/>
  <c r="AQ1224" i="1"/>
  <c r="AQ1994" i="1"/>
  <c r="AQ1195" i="1"/>
  <c r="AQ1011" i="1"/>
  <c r="AQ1556" i="1"/>
  <c r="AQ1461" i="1"/>
  <c r="AQ2038" i="1"/>
  <c r="AQ61" i="1"/>
  <c r="AW2408" i="1"/>
  <c r="AW886" i="1"/>
  <c r="AW2523" i="1"/>
  <c r="AW1460" i="1"/>
  <c r="AQ2492" i="1"/>
  <c r="AQ1844" i="1"/>
  <c r="AQ1772" i="1"/>
  <c r="AQ472" i="1"/>
  <c r="AX477" i="1"/>
  <c r="AQ817" i="1"/>
  <c r="AX1259" i="1"/>
  <c r="AW1362" i="1"/>
  <c r="AQ1695" i="1"/>
  <c r="AQ1793" i="1"/>
  <c r="AQ1872" i="1"/>
  <c r="AQ2405" i="1"/>
  <c r="AQ1953" i="1"/>
  <c r="AQ1982" i="1"/>
  <c r="AQ1193" i="1"/>
  <c r="AQ1529" i="1"/>
  <c r="AQ1512" i="1"/>
  <c r="AQ2230" i="1"/>
  <c r="AQ1266" i="1"/>
  <c r="AQ2313" i="1"/>
  <c r="AQ1467" i="1"/>
  <c r="AQ1477" i="1"/>
  <c r="AQ137" i="1"/>
  <c r="AW1703" i="1"/>
  <c r="AW270" i="1"/>
  <c r="AW456" i="1"/>
  <c r="AW511" i="1"/>
  <c r="AW2094" i="1"/>
  <c r="AW1844" i="1"/>
  <c r="AW1195" i="1"/>
  <c r="AW1597" i="1"/>
  <c r="AW1729" i="1"/>
  <c r="AW1793" i="1"/>
  <c r="AQ429" i="1"/>
  <c r="AQ2129" i="1"/>
  <c r="AQ2124" i="1"/>
  <c r="AQ437" i="1"/>
  <c r="AQ1284" i="1"/>
  <c r="AQ1194" i="1"/>
  <c r="AQ2025" i="1"/>
  <c r="AQ1499" i="1"/>
  <c r="AQ1405" i="1"/>
  <c r="AQ2351" i="1"/>
  <c r="AQ1243" i="1"/>
  <c r="AW2420" i="1"/>
  <c r="AW447" i="1"/>
  <c r="AW731" i="1"/>
  <c r="AW1929" i="1"/>
  <c r="AQ295" i="1"/>
  <c r="AQ829" i="1"/>
  <c r="AQ449" i="1"/>
  <c r="AQ1926" i="1"/>
  <c r="AQ1929" i="1"/>
  <c r="AQ1962" i="1"/>
  <c r="AQ1781" i="1"/>
  <c r="AQ1760" i="1"/>
  <c r="AW2109" i="1"/>
  <c r="AW1033" i="1"/>
  <c r="AQ1774" i="1"/>
  <c r="AW1025" i="1"/>
  <c r="AQ1776" i="1"/>
  <c r="AW1857" i="1"/>
  <c r="AW2180" i="1"/>
  <c r="AQ827" i="1"/>
  <c r="AQ2423" i="1"/>
  <c r="AQ947" i="1"/>
  <c r="AQ1074" i="1"/>
  <c r="AQ2270" i="1"/>
  <c r="AQ1359" i="1"/>
  <c r="AQ1119" i="1"/>
  <c r="AQ2316" i="1"/>
  <c r="AQ105" i="1"/>
  <c r="AQ128" i="1"/>
  <c r="AQ1018" i="1"/>
  <c r="AQ443" i="1"/>
  <c r="AW1909" i="1"/>
  <c r="AW629" i="1"/>
  <c r="AX1847" i="1"/>
  <c r="AW982" i="1"/>
  <c r="AW1391" i="1"/>
  <c r="Z1703" i="1"/>
  <c r="AW2382" i="1"/>
  <c r="AX112" i="1"/>
  <c r="AW1336" i="1"/>
  <c r="AQ2162" i="1"/>
  <c r="AX448" i="1"/>
  <c r="AW421" i="1"/>
  <c r="AX2385" i="1"/>
  <c r="AX843" i="1"/>
  <c r="AW1120" i="1"/>
  <c r="AX2510" i="1"/>
  <c r="AW1880" i="1"/>
  <c r="AQ399" i="1"/>
  <c r="AQ1143" i="1"/>
  <c r="AX2506" i="1"/>
  <c r="AW2229" i="1"/>
  <c r="AQ1280" i="1"/>
  <c r="AQ95" i="1"/>
  <c r="AW1849" i="1"/>
  <c r="AW1619" i="1"/>
  <c r="AQ1857" i="1"/>
  <c r="AQ270" i="1"/>
  <c r="AQ511" i="1"/>
  <c r="AQ1597" i="1"/>
  <c r="AQ2382" i="1"/>
  <c r="AX2124" i="1"/>
  <c r="AW1411" i="1"/>
  <c r="AW1274" i="1"/>
  <c r="AQ1968" i="1"/>
  <c r="AQ1077" i="1"/>
  <c r="AQ2198" i="1"/>
  <c r="AQ2185" i="1"/>
  <c r="AQ1544" i="1"/>
  <c r="AW1907" i="1"/>
  <c r="AW937" i="1"/>
  <c r="AW2350" i="1"/>
  <c r="AW1461" i="1"/>
  <c r="AQ878" i="1"/>
  <c r="AQ808" i="1"/>
  <c r="AQ1824" i="1"/>
  <c r="AQ1822" i="1"/>
  <c r="AQ858" i="1"/>
  <c r="AQ959" i="1"/>
  <c r="AQ1087" i="1"/>
  <c r="AQ1079" i="1"/>
  <c r="AQ1258" i="1"/>
  <c r="AQ1432" i="1"/>
  <c r="AQ2465" i="1"/>
  <c r="AQ1478" i="1"/>
  <c r="AQ2280" i="1"/>
  <c r="AQ1466" i="1"/>
  <c r="AQ1469" i="1"/>
  <c r="AX703" i="1"/>
  <c r="AW1213" i="1"/>
  <c r="AW1224" i="1"/>
  <c r="AW1459" i="1"/>
  <c r="AQ2171" i="1"/>
  <c r="AQ1290" i="1"/>
  <c r="AQ1559" i="1"/>
  <c r="AQ73" i="1"/>
  <c r="AQ27" i="1"/>
  <c r="AW442" i="1"/>
  <c r="AW1994" i="1"/>
  <c r="AW1463" i="1"/>
  <c r="AQ2103" i="1"/>
  <c r="AQ697" i="1"/>
  <c r="AQ1066" i="1"/>
  <c r="AQ1274" i="1"/>
  <c r="AQ2271" i="1"/>
  <c r="AQ1578" i="1"/>
  <c r="AQ2356" i="1"/>
  <c r="AQ1001" i="1"/>
  <c r="AQ1665" i="1"/>
  <c r="AQ1470" i="1"/>
  <c r="AQ1475" i="1"/>
  <c r="AQ2279" i="1"/>
  <c r="AQ138" i="1"/>
  <c r="AQ124" i="1"/>
  <c r="AQ497" i="1"/>
  <c r="AW857" i="1"/>
  <c r="AW2158" i="1"/>
  <c r="Z1597" i="1"/>
  <c r="AW1725" i="1"/>
  <c r="AW1026" i="1"/>
  <c r="AW863" i="1"/>
  <c r="AW1787" i="1"/>
  <c r="AW818" i="1"/>
  <c r="AW875" i="1"/>
  <c r="AW1066" i="1"/>
  <c r="AW1359" i="1"/>
  <c r="AW2381" i="1"/>
  <c r="AW1953" i="1"/>
  <c r="AW1578" i="1"/>
  <c r="AW1778" i="1"/>
  <c r="AW583" i="1"/>
  <c r="AW483" i="1"/>
  <c r="AW859" i="1"/>
  <c r="AW1905" i="1"/>
  <c r="AW2423" i="1"/>
  <c r="AW137" i="1"/>
  <c r="AW482" i="1"/>
  <c r="AW451" i="1"/>
  <c r="AW1906" i="1"/>
  <c r="AW2401" i="1"/>
  <c r="AW1851" i="1"/>
  <c r="AX1141" i="1"/>
  <c r="AW1773" i="1"/>
  <c r="AQ1141" i="1"/>
  <c r="AQ1725" i="1"/>
  <c r="AQ448" i="1"/>
  <c r="AQ1778" i="1"/>
  <c r="AQ447" i="1"/>
  <c r="AW1780" i="1"/>
  <c r="AW276" i="1"/>
  <c r="AW242" i="1"/>
  <c r="AW195" i="1"/>
  <c r="AX2164" i="1"/>
  <c r="AQ419" i="1"/>
  <c r="AQ1909" i="1"/>
  <c r="AQ473" i="1"/>
  <c r="AQ623" i="1"/>
  <c r="AQ1762" i="1"/>
  <c r="AW1529" i="1"/>
  <c r="AW2407" i="1"/>
  <c r="AW1786" i="1"/>
  <c r="AW1143" i="1"/>
  <c r="AW436" i="1"/>
  <c r="AW789" i="1"/>
  <c r="AW1329" i="1"/>
  <c r="AW1614" i="1"/>
  <c r="AQ2110" i="1"/>
  <c r="AQ1752" i="1"/>
  <c r="AQ2131" i="1"/>
  <c r="AQ957" i="1"/>
  <c r="AQ1206" i="1"/>
  <c r="AQ1246" i="1"/>
  <c r="AQ1180" i="1"/>
  <c r="AQ1301" i="1"/>
  <c r="AQ2030" i="1"/>
  <c r="AQ1401" i="1"/>
  <c r="AQ1318" i="1"/>
  <c r="AQ213" i="1"/>
  <c r="AQ916" i="1"/>
  <c r="AQ1847" i="1"/>
  <c r="AQ2523" i="1"/>
  <c r="AQ1748" i="1"/>
  <c r="AQ1061" i="1"/>
  <c r="AQ401" i="1"/>
  <c r="AQ1984" i="1"/>
  <c r="AQ1272" i="1"/>
  <c r="AQ1187" i="1"/>
  <c r="AQ1530" i="1"/>
  <c r="AQ208" i="1"/>
  <c r="AQ1002" i="1"/>
  <c r="AQ1543" i="1"/>
  <c r="AQ1351" i="1"/>
  <c r="AQ2308" i="1"/>
  <c r="AQ1460" i="1"/>
  <c r="AQ84" i="1"/>
  <c r="AW472" i="1"/>
  <c r="AX2027" i="1"/>
  <c r="AW1771" i="1"/>
  <c r="AW1592" i="1"/>
  <c r="AW876" i="1"/>
  <c r="AQ708" i="1"/>
  <c r="AQ433" i="1"/>
  <c r="AQ1961" i="1"/>
  <c r="AQ48" i="1"/>
  <c r="AW2017" i="1"/>
  <c r="AQ1891" i="1"/>
  <c r="AQ11" i="1"/>
  <c r="AX858" i="1"/>
  <c r="AW1695" i="1"/>
  <c r="AW2405" i="1"/>
  <c r="AW1074" i="1"/>
  <c r="AW1244" i="1"/>
  <c r="AW1518" i="1"/>
  <c r="AW124" i="1"/>
  <c r="AW838" i="1"/>
  <c r="AW1926" i="1"/>
  <c r="AW446" i="1"/>
  <c r="AW453" i="1"/>
  <c r="AW1891" i="1"/>
  <c r="AW11" i="1"/>
  <c r="AX808" i="1"/>
  <c r="AX409" i="1"/>
  <c r="AX1460" i="1"/>
  <c r="AW485" i="1"/>
  <c r="AW1707" i="1"/>
  <c r="AW947" i="1"/>
  <c r="AW1093" i="1"/>
  <c r="AW1001" i="1"/>
  <c r="AQ982" i="1"/>
  <c r="AQ1291" i="1"/>
  <c r="AW1766" i="1"/>
  <c r="AW2145" i="1"/>
  <c r="AW817" i="1"/>
  <c r="AW1840" i="1"/>
  <c r="AW1795" i="1"/>
  <c r="AW1982" i="1"/>
  <c r="AW2213" i="1"/>
  <c r="AW2492" i="1"/>
  <c r="AW2288" i="1"/>
  <c r="AW829" i="1"/>
  <c r="AW2508" i="1"/>
  <c r="AW414" i="1"/>
  <c r="AQ815" i="1"/>
  <c r="AW1872" i="1"/>
  <c r="AW1193" i="1"/>
  <c r="AQ417" i="1"/>
  <c r="AQ2155" i="1"/>
  <c r="AQ1344" i="1"/>
  <c r="AQ1381" i="1"/>
  <c r="AQ2317" i="1"/>
  <c r="AQ1474" i="1"/>
  <c r="AQ1307" i="1"/>
  <c r="AQ55" i="1"/>
  <c r="AW623" i="1"/>
  <c r="AW714" i="1"/>
  <c r="AX1626" i="1"/>
  <c r="AQ1766" i="1"/>
  <c r="AQ1786" i="1"/>
  <c r="AQ1327" i="1"/>
  <c r="AQ789" i="1"/>
  <c r="AW827" i="1"/>
  <c r="AW866" i="1"/>
  <c r="AW1291" i="1"/>
  <c r="AW1180" i="1"/>
  <c r="AW1512" i="1"/>
  <c r="AW1266" i="1"/>
  <c r="AW295" i="1"/>
  <c r="AW1772" i="1"/>
  <c r="AW449" i="1"/>
  <c r="AW1762" i="1"/>
  <c r="AX1828" i="1"/>
  <c r="AW399" i="1"/>
  <c r="AW2111" i="1"/>
  <c r="AW1327" i="1"/>
  <c r="AW1745" i="1"/>
  <c r="AW226" i="1"/>
  <c r="AW686" i="1"/>
  <c r="AQ451" i="1"/>
  <c r="AQ731" i="1"/>
  <c r="AQ1851" i="1"/>
  <c r="AQ1729" i="1"/>
  <c r="AX996" i="1"/>
  <c r="AX2280" i="1"/>
  <c r="AW2103" i="1"/>
  <c r="AW1831" i="1"/>
  <c r="AW2384" i="1"/>
  <c r="AW1290" i="1"/>
  <c r="AW2270" i="1"/>
  <c r="AW2356" i="1"/>
  <c r="AQ875" i="1"/>
  <c r="AQ1459" i="1"/>
  <c r="AQ1463" i="1"/>
  <c r="AW2052" i="1"/>
  <c r="AW419" i="1"/>
  <c r="AW473" i="1"/>
  <c r="AW1632" i="1"/>
  <c r="AW237" i="1"/>
  <c r="AX1362" i="1"/>
  <c r="AW2524" i="1"/>
  <c r="AW950" i="1"/>
  <c r="AW2271" i="1"/>
  <c r="AW2230" i="1"/>
  <c r="AW2313" i="1"/>
  <c r="AQ2381" i="1"/>
  <c r="AQ1093" i="1"/>
  <c r="AQ1740" i="1"/>
  <c r="AQ1739" i="1"/>
  <c r="AQ1770" i="1"/>
  <c r="AQ454" i="1"/>
  <c r="AQ1788" i="1"/>
  <c r="AQ1767" i="1"/>
  <c r="AQ445" i="1"/>
  <c r="AQ1761" i="1"/>
  <c r="AQ468" i="1"/>
  <c r="AQ1779" i="1"/>
  <c r="AQ581" i="1"/>
  <c r="AQ1032" i="1"/>
  <c r="AQ2041" i="1"/>
  <c r="AQ1906" i="1"/>
  <c r="AQ2417" i="1"/>
  <c r="AQ2410" i="1"/>
  <c r="AQ785" i="1"/>
  <c r="AQ2393" i="1"/>
  <c r="AQ812" i="1"/>
  <c r="AQ2395" i="1"/>
  <c r="AQ2392" i="1"/>
  <c r="AQ755" i="1"/>
  <c r="AQ1836" i="1"/>
  <c r="AQ773" i="1"/>
  <c r="AQ1626" i="1"/>
  <c r="AQ1828" i="1"/>
  <c r="AQ1468" i="1"/>
  <c r="AQ2509" i="1"/>
  <c r="AQ1862" i="1"/>
  <c r="AQ2227" i="1"/>
  <c r="AQ1336" i="1"/>
  <c r="AQ2052" i="1"/>
  <c r="AQ1479" i="1"/>
  <c r="AQ1542" i="1"/>
  <c r="AQ1233" i="1"/>
  <c r="AQ1518" i="1"/>
  <c r="AQ2363" i="1"/>
  <c r="AQ2407" i="1"/>
  <c r="AQ276" i="1"/>
  <c r="AQ2111" i="1"/>
  <c r="AQ863" i="1"/>
  <c r="AQ1120" i="1"/>
  <c r="AQ1745" i="1"/>
  <c r="AQ629" i="1"/>
  <c r="AQ442" i="1"/>
  <c r="AQ686" i="1"/>
  <c r="AQ1849" i="1"/>
  <c r="AQ2109" i="1"/>
  <c r="AQ1391" i="1"/>
  <c r="AQ859" i="1"/>
  <c r="AQ861" i="1"/>
  <c r="AQ857" i="1"/>
  <c r="AQ421" i="1"/>
  <c r="AQ583" i="1"/>
  <c r="AQ1791" i="1"/>
  <c r="AQ2158" i="1"/>
  <c r="AQ2484" i="1"/>
  <c r="AQ714" i="1"/>
  <c r="AQ2017" i="1"/>
  <c r="AQ237" i="1"/>
  <c r="AQ1787" i="1"/>
  <c r="AQ2145" i="1"/>
  <c r="AQ436" i="1"/>
  <c r="AQ226" i="1"/>
  <c r="AQ703" i="1"/>
  <c r="AQ2164" i="1"/>
  <c r="AQ2385" i="1"/>
  <c r="AQ2506" i="1"/>
  <c r="AQ409" i="1"/>
  <c r="AQ1411" i="1"/>
  <c r="AQ1095" i="1"/>
  <c r="AQ1228" i="1"/>
  <c r="AQ1965" i="1"/>
  <c r="AQ2350" i="1"/>
  <c r="AQ2272" i="1"/>
  <c r="AQ1244" i="1"/>
  <c r="AQ1653" i="1"/>
  <c r="AQ1563" i="1"/>
  <c r="AQ2040" i="1"/>
  <c r="AQ1362" i="1"/>
  <c r="AQ1476" i="1"/>
  <c r="AQ1471" i="1"/>
  <c r="AQ2343" i="1"/>
  <c r="AQ139" i="1"/>
  <c r="AQ2396" i="1"/>
  <c r="AQ2408" i="1"/>
  <c r="AQ2160" i="1"/>
  <c r="AQ838" i="1"/>
  <c r="AQ2180" i="1"/>
  <c r="AQ482" i="1"/>
  <c r="AQ937" i="1"/>
  <c r="AQ1334" i="1"/>
  <c r="AQ1259" i="1"/>
  <c r="AQ2291" i="1"/>
  <c r="AQ1464" i="1"/>
  <c r="AQ1462" i="1"/>
  <c r="AQ2467" i="1"/>
  <c r="AQ17" i="1"/>
  <c r="AQ483" i="1"/>
  <c r="AQ606" i="1"/>
  <c r="AQ540" i="1"/>
  <c r="AQ400" i="1"/>
  <c r="AQ2401" i="1"/>
  <c r="AQ1012" i="1"/>
  <c r="AQ1905" i="1"/>
  <c r="AQ886" i="1"/>
  <c r="AQ446" i="1"/>
  <c r="AQ844" i="1"/>
  <c r="AQ547" i="1"/>
  <c r="AQ242" i="1"/>
  <c r="AQ477" i="1"/>
  <c r="AQ1632" i="1"/>
  <c r="AQ2094" i="1"/>
  <c r="AQ2510" i="1"/>
  <c r="AQ1707" i="1"/>
  <c r="AQ1025" i="1"/>
  <c r="AQ1213" i="1"/>
  <c r="AQ2206" i="1"/>
  <c r="AQ2531" i="1"/>
  <c r="AQ1349" i="1"/>
  <c r="AQ843" i="1"/>
  <c r="AQ2337" i="1"/>
  <c r="AQ2032" i="1"/>
  <c r="AQ2281" i="1"/>
  <c r="AQ1601" i="1"/>
  <c r="AQ1473" i="1"/>
  <c r="AQ914" i="1"/>
  <c r="AQ2307" i="1"/>
  <c r="AQ130" i="1"/>
  <c r="AQ1907" i="1"/>
  <c r="AQ1026" i="1"/>
  <c r="AQ1773" i="1"/>
  <c r="AQ1771" i="1"/>
  <c r="AQ818" i="1"/>
  <c r="AQ2508" i="1"/>
  <c r="AQ1592" i="1"/>
  <c r="AQ876" i="1"/>
  <c r="AQ1619" i="1"/>
  <c r="AQ414" i="1"/>
  <c r="AQ1568" i="1"/>
  <c r="AQ2520" i="1"/>
  <c r="AQ1775" i="1"/>
  <c r="AQ450" i="1"/>
  <c r="AQ1783" i="1"/>
  <c r="AQ467" i="1"/>
  <c r="AQ668" i="1"/>
  <c r="AQ630" i="1"/>
  <c r="AQ782" i="1"/>
  <c r="AQ2485" i="1"/>
  <c r="AQ1829" i="1"/>
  <c r="AQ1606" i="1"/>
  <c r="AQ544" i="1"/>
  <c r="AQ1840" i="1"/>
  <c r="AQ1329" i="1"/>
  <c r="AQ1831" i="1"/>
  <c r="AQ1795" i="1"/>
  <c r="AQ1614" i="1"/>
  <c r="AQ996" i="1"/>
  <c r="AQ1086" i="1"/>
  <c r="AQ1975" i="1"/>
  <c r="AQ2213" i="1"/>
  <c r="AQ1314" i="1"/>
  <c r="AQ2288" i="1"/>
  <c r="AQ2246" i="1"/>
  <c r="AQ1932" i="1"/>
  <c r="AQ1540" i="1"/>
  <c r="AQ1663" i="1"/>
  <c r="AQ175" i="1"/>
  <c r="AQ1472" i="1"/>
  <c r="AQ1465" i="1"/>
  <c r="AQ112" i="1"/>
  <c r="AW1119" i="1"/>
  <c r="AW1665" i="1"/>
  <c r="AW2316" i="1"/>
  <c r="AW1470" i="1"/>
  <c r="AW1467" i="1"/>
  <c r="AW1475" i="1"/>
  <c r="AW1477" i="1"/>
  <c r="AW2279" i="1"/>
  <c r="AW95" i="1"/>
  <c r="AW55" i="1"/>
  <c r="AW105" i="1"/>
  <c r="AW138" i="1"/>
  <c r="AX130" i="1"/>
  <c r="AW128" i="1"/>
  <c r="AX2030" i="1"/>
  <c r="AW1018" i="1"/>
  <c r="AW1776" i="1"/>
  <c r="AW443" i="1"/>
  <c r="AW1783" i="1"/>
  <c r="AW467" i="1"/>
  <c r="AW668" i="1"/>
  <c r="AW630" i="1"/>
  <c r="AW782" i="1"/>
  <c r="AW2485" i="1"/>
  <c r="AW1829" i="1"/>
  <c r="AW1606" i="1"/>
  <c r="AW544" i="1"/>
  <c r="AX2523" i="1"/>
  <c r="AX1984" i="1"/>
  <c r="AX1530" i="1"/>
  <c r="AX1543" i="1"/>
  <c r="AW1474" i="1"/>
  <c r="AW1338" i="1"/>
  <c r="AW48" i="1"/>
  <c r="AW1206" i="1"/>
  <c r="AX2171" i="1"/>
  <c r="AX1318" i="1"/>
  <c r="AX27" i="1"/>
  <c r="AX445" i="1"/>
  <c r="AX2509" i="1"/>
  <c r="AW1761" i="1"/>
  <c r="AW1032" i="1"/>
  <c r="AW2417" i="1"/>
  <c r="AW2410" i="1"/>
  <c r="AW2395" i="1"/>
  <c r="AW2392" i="1"/>
  <c r="AW773" i="1"/>
  <c r="AX593" i="1"/>
  <c r="AX2162" i="1"/>
  <c r="AX1968" i="1"/>
  <c r="AX1344" i="1"/>
  <c r="AX101" i="1"/>
  <c r="AW2110" i="1"/>
  <c r="AW1752" i="1"/>
  <c r="AW1139" i="1"/>
  <c r="AW2131" i="1"/>
  <c r="AW957" i="1"/>
  <c r="AW1301" i="1"/>
  <c r="AW175" i="1"/>
  <c r="AW468" i="1"/>
  <c r="AW581" i="1"/>
  <c r="AW785" i="1"/>
  <c r="AW755" i="1"/>
  <c r="AX878" i="1"/>
  <c r="AX1822" i="1"/>
  <c r="AX1087" i="1"/>
  <c r="AX2465" i="1"/>
  <c r="AX136" i="1"/>
  <c r="AW497" i="1"/>
  <c r="AW1187" i="1"/>
  <c r="AW1556" i="1"/>
  <c r="AW61" i="1"/>
  <c r="AW444" i="1"/>
  <c r="AW1763" i="1"/>
  <c r="AW1779" i="1"/>
  <c r="AW2041" i="1"/>
  <c r="AW879" i="1"/>
  <c r="AW2393" i="1"/>
  <c r="AW812" i="1"/>
  <c r="AW1836" i="1"/>
  <c r="AW1468" i="1"/>
  <c r="AW1862" i="1"/>
  <c r="AX1559" i="1"/>
  <c r="AW2155" i="1"/>
  <c r="AW922" i="1"/>
  <c r="AW401" i="1"/>
  <c r="AW2074" i="1"/>
  <c r="AW2520" i="1"/>
  <c r="AW2227" i="1"/>
  <c r="AW1541" i="1"/>
  <c r="AW1740" i="1"/>
  <c r="AW454" i="1"/>
  <c r="AW1788" i="1"/>
  <c r="AX2317" i="1"/>
  <c r="AW1233" i="1"/>
  <c r="AW1466" i="1"/>
  <c r="AW1469" i="1"/>
  <c r="AW1568" i="1"/>
  <c r="AW1775" i="1"/>
  <c r="AW450" i="1"/>
  <c r="AW1962" i="1"/>
  <c r="AW1781" i="1"/>
  <c r="AW1760" i="1"/>
  <c r="AX1824" i="1"/>
  <c r="AX959" i="1"/>
  <c r="AX1086" i="1"/>
  <c r="AX1432" i="1"/>
  <c r="AX2363" i="1"/>
  <c r="AX84" i="1"/>
  <c r="AW1739" i="1"/>
  <c r="AW1770" i="1"/>
  <c r="AW1774" i="1"/>
  <c r="AW1767" i="1"/>
  <c r="AX1401" i="1"/>
  <c r="AW1095" i="1"/>
  <c r="AW1061" i="1"/>
  <c r="AW1077" i="1"/>
  <c r="AW1228" i="1"/>
  <c r="AW1334" i="1"/>
  <c r="AW1975" i="1"/>
  <c r="AW2206" i="1"/>
  <c r="AW1246" i="1"/>
  <c r="Z2227" i="1"/>
  <c r="AW2531" i="1"/>
  <c r="AW1965" i="1"/>
  <c r="AW1284" i="1"/>
  <c r="AW1280" i="1"/>
  <c r="Z1338" i="1"/>
  <c r="AW1349" i="1"/>
  <c r="AW1314" i="1"/>
  <c r="AW2272" i="1"/>
  <c r="AW1194" i="1"/>
  <c r="AW1272" i="1"/>
  <c r="AW2198" i="1"/>
  <c r="AW2269" i="1"/>
  <c r="AW1653" i="1"/>
  <c r="AW1499" i="1"/>
  <c r="AW2246" i="1"/>
  <c r="AW1961" i="1"/>
  <c r="AW2185" i="1"/>
  <c r="AW1563" i="1"/>
  <c r="AW2291" i="1"/>
  <c r="AW2337" i="1"/>
  <c r="AW1932" i="1"/>
  <c r="AW2040" i="1"/>
  <c r="AW1405" i="1"/>
  <c r="AW2032" i="1"/>
  <c r="AW1540" i="1"/>
  <c r="AW1479" i="1"/>
  <c r="AW1542" i="1"/>
  <c r="AW1002" i="1"/>
  <c r="AW1544" i="1"/>
  <c r="Z1541" i="1"/>
  <c r="AW2351" i="1"/>
  <c r="AW2281" i="1"/>
  <c r="AW1663" i="1"/>
  <c r="AW1011" i="1"/>
  <c r="AW1351" i="1"/>
  <c r="AW1381" i="1"/>
  <c r="AW1243" i="1"/>
  <c r="AW1601" i="1"/>
  <c r="AW1476" i="1"/>
  <c r="AW1464" i="1"/>
  <c r="AW1473" i="1"/>
  <c r="AW1472" i="1"/>
  <c r="AW213" i="1"/>
  <c r="AW2308" i="1"/>
  <c r="AW1471" i="1"/>
  <c r="AW1465" i="1"/>
  <c r="AW2038" i="1"/>
  <c r="Z1466" i="1"/>
  <c r="AW1462" i="1"/>
  <c r="AW914" i="1"/>
  <c r="AW916" i="1"/>
  <c r="AW1307" i="1"/>
  <c r="Z1469" i="1"/>
  <c r="AW2343" i="1"/>
  <c r="AW2467" i="1"/>
  <c r="AW2307" i="1"/>
  <c r="Z95" i="1"/>
  <c r="AW139" i="1"/>
  <c r="AW17" i="1"/>
  <c r="Z48" i="1"/>
  <c r="AW73" i="1"/>
  <c r="V1321" i="1" l="1"/>
  <c r="AB607" i="1"/>
  <c r="V2441" i="1"/>
  <c r="X743" i="1" l="1"/>
  <c r="V1946" i="1"/>
  <c r="T1110" i="1"/>
  <c r="Z1110" i="1" s="1"/>
  <c r="Y1110" i="1"/>
  <c r="AG1110" i="1" s="1"/>
  <c r="AI1110" i="1" s="1"/>
  <c r="AY1110" i="1" s="1"/>
  <c r="AM1110" i="1"/>
  <c r="AN1110" i="1"/>
  <c r="AR1110" i="1"/>
  <c r="AS1110" i="1"/>
  <c r="AU1110" i="1"/>
  <c r="AV1110" i="1"/>
  <c r="AX1110" i="1" s="1"/>
  <c r="T176" i="1"/>
  <c r="Z176" i="1" s="1"/>
  <c r="Y176" i="1"/>
  <c r="AG176" i="1" s="1"/>
  <c r="AI176" i="1" s="1"/>
  <c r="AY176" i="1" s="1"/>
  <c r="AM176" i="1"/>
  <c r="AN176" i="1"/>
  <c r="AR176" i="1"/>
  <c r="AS176" i="1"/>
  <c r="AU176" i="1"/>
  <c r="AV176" i="1"/>
  <c r="AX176" i="1" s="1"/>
  <c r="AQ1110" i="1" l="1"/>
  <c r="AW1110" i="1"/>
  <c r="AQ176" i="1"/>
  <c r="AW176" i="1"/>
  <c r="T1654" i="1" l="1"/>
  <c r="Z1654" i="1" s="1"/>
  <c r="T2073" i="1"/>
  <c r="T2086" i="1"/>
  <c r="Z2086" i="1" s="1"/>
  <c r="T1415" i="1"/>
  <c r="Z1415" i="1" s="1"/>
  <c r="T751" i="1"/>
  <c r="Z751" i="1" s="1"/>
  <c r="T1112" i="1"/>
  <c r="Z1112" i="1" s="1"/>
  <c r="Y1654" i="1"/>
  <c r="AG1654" i="1" s="1"/>
  <c r="AI1654" i="1" s="1"/>
  <c r="AY1654" i="1" s="1"/>
  <c r="Y2073" i="1"/>
  <c r="AG2073" i="1" s="1"/>
  <c r="AI2073" i="1" s="1"/>
  <c r="AY2073" i="1" s="1"/>
  <c r="Y2086" i="1"/>
  <c r="AG2086" i="1" s="1"/>
  <c r="AI2086" i="1" s="1"/>
  <c r="AY2086" i="1" s="1"/>
  <c r="Y1415" i="1"/>
  <c r="AG1415" i="1" s="1"/>
  <c r="AI1415" i="1" s="1"/>
  <c r="AY1415" i="1" s="1"/>
  <c r="Y751" i="1"/>
  <c r="AG751" i="1" s="1"/>
  <c r="AI751" i="1" s="1"/>
  <c r="AY751" i="1" s="1"/>
  <c r="Y1112" i="1"/>
  <c r="AG1112" i="1" s="1"/>
  <c r="AI1112" i="1" s="1"/>
  <c r="AY1112" i="1" s="1"/>
  <c r="AM1654" i="1"/>
  <c r="AM2073" i="1"/>
  <c r="AM2086" i="1"/>
  <c r="AM1415" i="1"/>
  <c r="AM751" i="1"/>
  <c r="AM1112" i="1"/>
  <c r="AN1654" i="1"/>
  <c r="AN2073" i="1"/>
  <c r="AN2086" i="1"/>
  <c r="AN1415" i="1"/>
  <c r="AN751" i="1"/>
  <c r="AN1112" i="1"/>
  <c r="AR1654" i="1"/>
  <c r="AR2073" i="1"/>
  <c r="AR2086" i="1"/>
  <c r="AR1415" i="1"/>
  <c r="AR751" i="1"/>
  <c r="AR1112" i="1"/>
  <c r="AS1654" i="1"/>
  <c r="AS2073" i="1"/>
  <c r="AS2086" i="1"/>
  <c r="AS1415" i="1"/>
  <c r="AS751" i="1"/>
  <c r="AS1112" i="1"/>
  <c r="AU1654" i="1"/>
  <c r="AU2073" i="1"/>
  <c r="AU2086" i="1"/>
  <c r="AU1415" i="1"/>
  <c r="AU751" i="1"/>
  <c r="AU1112" i="1"/>
  <c r="AV1654" i="1"/>
  <c r="AX1654" i="1" s="1"/>
  <c r="AV2073" i="1"/>
  <c r="AX2073" i="1" s="1"/>
  <c r="AV2086" i="1"/>
  <c r="AX2086" i="1" s="1"/>
  <c r="AV1415" i="1"/>
  <c r="AX1415" i="1" s="1"/>
  <c r="AV751" i="1"/>
  <c r="AV1112" i="1"/>
  <c r="AX1112" i="1" s="1"/>
  <c r="T2328" i="1"/>
  <c r="Z2328" i="1" s="1"/>
  <c r="T1960" i="1"/>
  <c r="Z1960" i="1" s="1"/>
  <c r="T1400" i="1"/>
  <c r="Z1400" i="1" s="1"/>
  <c r="T912" i="1"/>
  <c r="Z912" i="1" s="1"/>
  <c r="T911" i="1"/>
  <c r="Z911" i="1" s="1"/>
  <c r="T939" i="1"/>
  <c r="Z939" i="1" s="1"/>
  <c r="T2196" i="1"/>
  <c r="Z2196" i="1" s="1"/>
  <c r="T688" i="1"/>
  <c r="Z688" i="1" s="1"/>
  <c r="Y2328" i="1"/>
  <c r="AG2328" i="1" s="1"/>
  <c r="AI2328" i="1" s="1"/>
  <c r="AY2328" i="1" s="1"/>
  <c r="Y1960" i="1"/>
  <c r="AG1960" i="1" s="1"/>
  <c r="AI1960" i="1" s="1"/>
  <c r="AY1960" i="1" s="1"/>
  <c r="Y1400" i="1"/>
  <c r="AG1400" i="1" s="1"/>
  <c r="AI1400" i="1" s="1"/>
  <c r="AY1400" i="1" s="1"/>
  <c r="Y912" i="1"/>
  <c r="AG912" i="1" s="1"/>
  <c r="AI912" i="1" s="1"/>
  <c r="AY912" i="1" s="1"/>
  <c r="Y911" i="1"/>
  <c r="AG911" i="1" s="1"/>
  <c r="AI911" i="1" s="1"/>
  <c r="AY911" i="1" s="1"/>
  <c r="Y939" i="1"/>
  <c r="AG939" i="1" s="1"/>
  <c r="AI939" i="1" s="1"/>
  <c r="AY939" i="1" s="1"/>
  <c r="Y2196" i="1"/>
  <c r="AG2196" i="1" s="1"/>
  <c r="AI2196" i="1" s="1"/>
  <c r="AY2196" i="1" s="1"/>
  <c r="Y688" i="1"/>
  <c r="AG688" i="1" s="1"/>
  <c r="AI688" i="1" s="1"/>
  <c r="AY688" i="1" s="1"/>
  <c r="AM2328" i="1"/>
  <c r="AM1960" i="1"/>
  <c r="AM1400" i="1"/>
  <c r="AM912" i="1"/>
  <c r="AM911" i="1"/>
  <c r="AM939" i="1"/>
  <c r="AM2196" i="1"/>
  <c r="AM688" i="1"/>
  <c r="AN2328" i="1"/>
  <c r="AN1960" i="1"/>
  <c r="AN1400" i="1"/>
  <c r="AN912" i="1"/>
  <c r="AN911" i="1"/>
  <c r="AN939" i="1"/>
  <c r="AN2196" i="1"/>
  <c r="AN688" i="1"/>
  <c r="AR2328" i="1"/>
  <c r="AR1960" i="1"/>
  <c r="AR1400" i="1"/>
  <c r="AR912" i="1"/>
  <c r="AR911" i="1"/>
  <c r="AR939" i="1"/>
  <c r="AR2196" i="1"/>
  <c r="AR688" i="1"/>
  <c r="AS2328" i="1"/>
  <c r="AS1960" i="1"/>
  <c r="AS1400" i="1"/>
  <c r="AS912" i="1"/>
  <c r="AS911" i="1"/>
  <c r="AS939" i="1"/>
  <c r="AS2196" i="1"/>
  <c r="AS688" i="1"/>
  <c r="AU2328" i="1"/>
  <c r="AU1960" i="1"/>
  <c r="AU1400" i="1"/>
  <c r="AU912" i="1"/>
  <c r="AU911" i="1"/>
  <c r="AU939" i="1"/>
  <c r="AU2196" i="1"/>
  <c r="AU688" i="1"/>
  <c r="AV2328" i="1"/>
  <c r="AX2328" i="1" s="1"/>
  <c r="AV1960" i="1"/>
  <c r="AX1960" i="1" s="1"/>
  <c r="AV1400" i="1"/>
  <c r="AX1400" i="1" s="1"/>
  <c r="AV912" i="1"/>
  <c r="AX912" i="1" s="1"/>
  <c r="AV911" i="1"/>
  <c r="AX911" i="1" s="1"/>
  <c r="AV939" i="1"/>
  <c r="AX939" i="1" s="1"/>
  <c r="AV2196" i="1"/>
  <c r="AX2196" i="1" s="1"/>
  <c r="AV688" i="1"/>
  <c r="AX688" i="1" s="1"/>
  <c r="T1722" i="1"/>
  <c r="Z1722" i="1" s="1"/>
  <c r="T692" i="1"/>
  <c r="Z692" i="1" s="1"/>
  <c r="T765" i="1"/>
  <c r="Z765" i="1" s="1"/>
  <c r="T2178" i="1"/>
  <c r="Z2178" i="1" s="1"/>
  <c r="T293" i="1"/>
  <c r="Z293" i="1" s="1"/>
  <c r="Y1722" i="1"/>
  <c r="AG1722" i="1" s="1"/>
  <c r="AI1722" i="1" s="1"/>
  <c r="AY1722" i="1" s="1"/>
  <c r="Y692" i="1"/>
  <c r="AG692" i="1" s="1"/>
  <c r="AI692" i="1" s="1"/>
  <c r="AY692" i="1" s="1"/>
  <c r="Y765" i="1"/>
  <c r="AG765" i="1" s="1"/>
  <c r="AI765" i="1" s="1"/>
  <c r="AY765" i="1" s="1"/>
  <c r="Y2178" i="1"/>
  <c r="AG2178" i="1" s="1"/>
  <c r="AI2178" i="1" s="1"/>
  <c r="AY2178" i="1" s="1"/>
  <c r="Y293" i="1"/>
  <c r="AG293" i="1" s="1"/>
  <c r="AI293" i="1" s="1"/>
  <c r="AY293" i="1" s="1"/>
  <c r="AM1722" i="1"/>
  <c r="AM692" i="1"/>
  <c r="AM765" i="1"/>
  <c r="AM2178" i="1"/>
  <c r="AM293" i="1"/>
  <c r="AN1722" i="1"/>
  <c r="AN692" i="1"/>
  <c r="AN765" i="1"/>
  <c r="AN2178" i="1"/>
  <c r="AN293" i="1"/>
  <c r="AR1722" i="1"/>
  <c r="AR692" i="1"/>
  <c r="AR765" i="1"/>
  <c r="AR2178" i="1"/>
  <c r="AR293" i="1"/>
  <c r="AS1722" i="1"/>
  <c r="AS692" i="1"/>
  <c r="AS765" i="1"/>
  <c r="AS2178" i="1"/>
  <c r="AS293" i="1"/>
  <c r="AU1722" i="1"/>
  <c r="AU692" i="1"/>
  <c r="AU765" i="1"/>
  <c r="AU2178" i="1"/>
  <c r="AU293" i="1"/>
  <c r="AV1722" i="1"/>
  <c r="AX1722" i="1" s="1"/>
  <c r="AV692" i="1"/>
  <c r="AX692" i="1" s="1"/>
  <c r="AV765" i="1"/>
  <c r="AX765" i="1" s="1"/>
  <c r="AV2178" i="1"/>
  <c r="AX2178" i="1" s="1"/>
  <c r="AV293" i="1"/>
  <c r="AX293" i="1" s="1"/>
  <c r="AW1415" i="1" l="1"/>
  <c r="AQ1654" i="1"/>
  <c r="AQ2073" i="1"/>
  <c r="AQ2086" i="1"/>
  <c r="AW751" i="1"/>
  <c r="AW1654" i="1"/>
  <c r="AQ751" i="1"/>
  <c r="AQ1415" i="1"/>
  <c r="AQ1112" i="1"/>
  <c r="AW2086" i="1"/>
  <c r="AW1112" i="1"/>
  <c r="AX751" i="1"/>
  <c r="AW2073" i="1"/>
  <c r="Z2073" i="1"/>
  <c r="AQ912" i="1"/>
  <c r="AQ765" i="1"/>
  <c r="AQ2178" i="1"/>
  <c r="AW1960" i="1"/>
  <c r="AQ1400" i="1"/>
  <c r="AW1722" i="1"/>
  <c r="AW911" i="1"/>
  <c r="AQ692" i="1"/>
  <c r="AQ1722" i="1"/>
  <c r="AQ911" i="1"/>
  <c r="AQ1960" i="1"/>
  <c r="AQ2328" i="1"/>
  <c r="AQ688" i="1"/>
  <c r="AQ293" i="1"/>
  <c r="AQ2196" i="1"/>
  <c r="AQ939" i="1"/>
  <c r="AW688" i="1"/>
  <c r="AW912" i="1"/>
  <c r="AW765" i="1"/>
  <c r="AW2196" i="1"/>
  <c r="AW939" i="1"/>
  <c r="AW1400" i="1"/>
  <c r="AW2178" i="1"/>
  <c r="AW293" i="1"/>
  <c r="AW692" i="1"/>
  <c r="AW2328" i="1"/>
  <c r="T113" i="1" l="1"/>
  <c r="Z113" i="1" s="1"/>
  <c r="T92" i="1"/>
  <c r="Z92" i="1" s="1"/>
  <c r="T76" i="1"/>
  <c r="Z76" i="1" s="1"/>
  <c r="T40" i="1"/>
  <c r="Z40" i="1" s="1"/>
  <c r="T120" i="1"/>
  <c r="Z120" i="1" s="1"/>
  <c r="T106" i="1"/>
  <c r="Z106" i="1" s="1"/>
  <c r="T119" i="1"/>
  <c r="Z119" i="1" s="1"/>
  <c r="T117" i="1"/>
  <c r="T54" i="1"/>
  <c r="Z54" i="1" s="1"/>
  <c r="T118" i="1"/>
  <c r="Z118" i="1" s="1"/>
  <c r="T102" i="1"/>
  <c r="Z102" i="1" s="1"/>
  <c r="T103" i="1"/>
  <c r="Z103" i="1" s="1"/>
  <c r="T99" i="1"/>
  <c r="Z99" i="1" s="1"/>
  <c r="T47" i="1"/>
  <c r="Z47" i="1" s="1"/>
  <c r="T122" i="1"/>
  <c r="T123" i="1"/>
  <c r="Z123" i="1" s="1"/>
  <c r="T43" i="1"/>
  <c r="Z43" i="1" s="1"/>
  <c r="T116" i="1"/>
  <c r="Z116" i="1" s="1"/>
  <c r="T75" i="1"/>
  <c r="Z75" i="1" s="1"/>
  <c r="T94" i="1"/>
  <c r="Z94" i="1" s="1"/>
  <c r="T98" i="1"/>
  <c r="Z98" i="1" s="1"/>
  <c r="T121" i="1"/>
  <c r="Z121" i="1" s="1"/>
  <c r="T50" i="1"/>
  <c r="Z50" i="1" s="1"/>
  <c r="T2318" i="1"/>
  <c r="Z2318" i="1" s="1"/>
  <c r="T1495" i="1"/>
  <c r="Z1495" i="1" s="1"/>
  <c r="T2284" i="1"/>
  <c r="Z2284" i="1" s="1"/>
  <c r="T1446" i="1"/>
  <c r="Z1446" i="1" s="1"/>
  <c r="T2327" i="1"/>
  <c r="Z2327" i="1" s="1"/>
  <c r="T842" i="1"/>
  <c r="Z842" i="1" s="1"/>
  <c r="T1174" i="1"/>
  <c r="Z1174" i="1" s="1"/>
  <c r="T2325" i="1"/>
  <c r="Z2325" i="1" s="1"/>
  <c r="T2298" i="1"/>
  <c r="Z2298" i="1" s="1"/>
  <c r="T1452" i="1"/>
  <c r="Z1452" i="1" s="1"/>
  <c r="T1382" i="1"/>
  <c r="Z1382" i="1" s="1"/>
  <c r="T1918" i="1"/>
  <c r="Z1918" i="1" s="1"/>
  <c r="T1240" i="1"/>
  <c r="Z1240" i="1" s="1"/>
  <c r="T2028" i="1"/>
  <c r="Z2028" i="1" s="1"/>
  <c r="T1454" i="1"/>
  <c r="Z1454" i="1" s="1"/>
  <c r="T1367" i="1"/>
  <c r="Z1367" i="1" s="1"/>
  <c r="T2023" i="1"/>
  <c r="Z2023" i="1" s="1"/>
  <c r="T373" i="1"/>
  <c r="Z373" i="1" s="1"/>
  <c r="T1451" i="1"/>
  <c r="Z1451" i="1" s="1"/>
  <c r="T2036" i="1"/>
  <c r="Z2036" i="1" s="1"/>
  <c r="T1455" i="1"/>
  <c r="Z1455" i="1" s="1"/>
  <c r="T1456" i="1"/>
  <c r="Z1456" i="1" s="1"/>
  <c r="T1489" i="1"/>
  <c r="Z1489" i="1" s="1"/>
  <c r="T517" i="1"/>
  <c r="Z517" i="1" s="1"/>
  <c r="T2296" i="1"/>
  <c r="Z2296" i="1" s="1"/>
  <c r="T1457" i="1"/>
  <c r="Z1457" i="1" s="1"/>
  <c r="T1458" i="1"/>
  <c r="Z1458" i="1" s="1"/>
  <c r="T2314" i="1"/>
  <c r="Z2314" i="1" s="1"/>
  <c r="T2295" i="1"/>
  <c r="Z2295" i="1" s="1"/>
  <c r="T2315" i="1"/>
  <c r="Z2315" i="1" s="1"/>
  <c r="T1557" i="1"/>
  <c r="Z1557" i="1" s="1"/>
  <c r="T2311" i="1"/>
  <c r="Z2311" i="1" s="1"/>
  <c r="T1561" i="1"/>
  <c r="Z1561" i="1" s="1"/>
  <c r="T1558" i="1"/>
  <c r="Z1558" i="1" s="1"/>
  <c r="T1555" i="1"/>
  <c r="Z1555" i="1" s="1"/>
  <c r="T2312" i="1"/>
  <c r="Z2312" i="1" s="1"/>
  <c r="T1545" i="1"/>
  <c r="Z1545" i="1" s="1"/>
  <c r="T1173" i="1"/>
  <c r="Z1173" i="1" s="1"/>
  <c r="T1310" i="1"/>
  <c r="Z1310" i="1" s="1"/>
  <c r="T1651" i="1"/>
  <c r="Z1651" i="1" s="1"/>
  <c r="T525" i="1"/>
  <c r="Z525" i="1" s="1"/>
  <c r="T2447" i="1"/>
  <c r="Z2447" i="1" s="1"/>
  <c r="T1447" i="1"/>
  <c r="T2220" i="1"/>
  <c r="Z2220" i="1" s="1"/>
  <c r="T2194" i="1"/>
  <c r="Z2194" i="1" s="1"/>
  <c r="T2055" i="1"/>
  <c r="Z2055" i="1" s="1"/>
  <c r="T2476" i="1"/>
  <c r="Z2476" i="1" s="1"/>
  <c r="T2056" i="1"/>
  <c r="Z2056" i="1" s="1"/>
  <c r="T2462" i="1"/>
  <c r="Z2462" i="1" s="1"/>
  <c r="T2372" i="1"/>
  <c r="Z2372" i="1" s="1"/>
  <c r="T2235" i="1"/>
  <c r="Z2235" i="1" s="1"/>
  <c r="T2477" i="1"/>
  <c r="Z2477" i="1" s="1"/>
  <c r="T1169" i="1"/>
  <c r="Z1169" i="1" s="1"/>
  <c r="T2478" i="1"/>
  <c r="Z2478" i="1" s="1"/>
  <c r="T1306" i="1"/>
  <c r="Z1306" i="1" s="1"/>
  <c r="T2087" i="1"/>
  <c r="Z2087" i="1" s="1"/>
  <c r="T1346" i="1"/>
  <c r="Z1346" i="1" s="1"/>
  <c r="T1172" i="1"/>
  <c r="Z1172" i="1" s="1"/>
  <c r="T179" i="1"/>
  <c r="Z179" i="1" s="1"/>
  <c r="T1527" i="1"/>
  <c r="Z1527" i="1" s="1"/>
  <c r="T2293" i="1"/>
  <c r="Z2293" i="1" s="1"/>
  <c r="T1539" i="1"/>
  <c r="Z1539" i="1" s="1"/>
  <c r="T2024" i="1"/>
  <c r="Z2024" i="1" s="1"/>
  <c r="T2434" i="1"/>
  <c r="Z2434" i="1" s="1"/>
  <c r="T1526" i="1"/>
  <c r="Z1526" i="1" s="1"/>
  <c r="T2374" i="1"/>
  <c r="Z2374" i="1" s="1"/>
  <c r="T2289" i="1"/>
  <c r="Z2289" i="1" s="1"/>
  <c r="T2188" i="1"/>
  <c r="Z2188" i="1" s="1"/>
  <c r="T1480" i="1"/>
  <c r="Z1480" i="1" s="1"/>
  <c r="T1412" i="1"/>
  <c r="Z1412" i="1" s="1"/>
  <c r="T1385" i="1"/>
  <c r="Z1385" i="1" s="1"/>
  <c r="T1481" i="1"/>
  <c r="Z1481" i="1" s="1"/>
  <c r="T2282" i="1"/>
  <c r="Z2282" i="1" s="1"/>
  <c r="T2449" i="1"/>
  <c r="Z2449" i="1" s="1"/>
  <c r="T1303" i="1"/>
  <c r="Z1303" i="1" s="1"/>
  <c r="T1235" i="1"/>
  <c r="Z1235" i="1" s="1"/>
  <c r="T1404" i="1"/>
  <c r="Z1404" i="1" s="1"/>
  <c r="T2274" i="1"/>
  <c r="Z2274" i="1" s="1"/>
  <c r="T2468" i="1"/>
  <c r="Z2468" i="1" s="1"/>
  <c r="T1941" i="1"/>
  <c r="Z1941" i="1" s="1"/>
  <c r="T1442" i="1"/>
  <c r="Z1442" i="1" s="1"/>
  <c r="T1935" i="1"/>
  <c r="Z1935" i="1" s="1"/>
  <c r="T2245" i="1"/>
  <c r="Z2245" i="1" s="1"/>
  <c r="T1490" i="1"/>
  <c r="Z1490" i="1" s="1"/>
  <c r="T2197" i="1"/>
  <c r="Z2197" i="1" s="1"/>
  <c r="T2191" i="1"/>
  <c r="Z2191" i="1" s="1"/>
  <c r="T1937" i="1"/>
  <c r="Z1937" i="1" s="1"/>
  <c r="T1513" i="1"/>
  <c r="Z1513" i="1" s="1"/>
  <c r="T1387" i="1"/>
  <c r="Z1387" i="1" s="1"/>
  <c r="T1386" i="1"/>
  <c r="Z1386" i="1" s="1"/>
  <c r="T1408" i="1"/>
  <c r="Z1408" i="1" s="1"/>
  <c r="T1973" i="1"/>
  <c r="Z1973" i="1" s="1"/>
  <c r="T2448" i="1"/>
  <c r="Z2448" i="1" s="1"/>
  <c r="T2276" i="1"/>
  <c r="Z2276" i="1" s="1"/>
  <c r="T209" i="1"/>
  <c r="Z209" i="1" s="1"/>
  <c r="T2275" i="1"/>
  <c r="Z2275" i="1" s="1"/>
  <c r="T1263" i="1"/>
  <c r="Z1263" i="1" s="1"/>
  <c r="T2277" i="1"/>
  <c r="Z2277" i="1" s="1"/>
  <c r="T1988" i="1"/>
  <c r="Z1988" i="1" s="1"/>
  <c r="T1231" i="1"/>
  <c r="Z1231" i="1" s="1"/>
  <c r="T1268" i="1"/>
  <c r="Z1268" i="1" s="1"/>
  <c r="T2443" i="1"/>
  <c r="Z2443" i="1" s="1"/>
  <c r="T1227" i="1"/>
  <c r="Z1227" i="1" s="1"/>
  <c r="T1178" i="1"/>
  <c r="Z1178" i="1" s="1"/>
  <c r="T1175" i="1"/>
  <c r="Z1175" i="1" s="1"/>
  <c r="T1250" i="1"/>
  <c r="Z1250" i="1" s="1"/>
  <c r="T1251" i="1"/>
  <c r="Z1251" i="1" s="1"/>
  <c r="T1281" i="1"/>
  <c r="Z1281" i="1" s="1"/>
  <c r="T1283" i="1"/>
  <c r="Z1283" i="1" s="1"/>
  <c r="T1986" i="1"/>
  <c r="Z1986" i="1" s="1"/>
  <c r="T1985" i="1"/>
  <c r="Z1985" i="1" s="1"/>
  <c r="T2211" i="1"/>
  <c r="Z2211" i="1" s="1"/>
  <c r="T1997" i="1"/>
  <c r="Z1997" i="1" s="1"/>
  <c r="T1047" i="1"/>
  <c r="Z1047" i="1" s="1"/>
  <c r="T1071" i="1"/>
  <c r="Z1071" i="1" s="1"/>
  <c r="T1096" i="1"/>
  <c r="Z1096" i="1" s="1"/>
  <c r="T1062" i="1"/>
  <c r="Z1062" i="1" s="1"/>
  <c r="T1057" i="1"/>
  <c r="Z1057" i="1" s="1"/>
  <c r="T1069" i="1"/>
  <c r="Z1069" i="1" s="1"/>
  <c r="T1049" i="1"/>
  <c r="Z1049" i="1" s="1"/>
  <c r="T1065" i="1"/>
  <c r="Z1065" i="1" s="1"/>
  <c r="T1037" i="1"/>
  <c r="Z1037" i="1" s="1"/>
  <c r="T1081" i="1"/>
  <c r="Z1081" i="1" s="1"/>
  <c r="T1197" i="1"/>
  <c r="Z1197" i="1" s="1"/>
  <c r="T1261" i="1"/>
  <c r="Z1261" i="1" s="1"/>
  <c r="T1083" i="1"/>
  <c r="Z1083" i="1" s="1"/>
  <c r="T1073" i="1"/>
  <c r="Z1073" i="1" s="1"/>
  <c r="T1092" i="1"/>
  <c r="Z1092" i="1" s="1"/>
  <c r="T1075" i="1"/>
  <c r="Z1075" i="1" s="1"/>
  <c r="T1064" i="1"/>
  <c r="Z1064" i="1" s="1"/>
  <c r="T1094" i="1"/>
  <c r="Z1094" i="1" s="1"/>
  <c r="T1078" i="1"/>
  <c r="Z1078" i="1" s="1"/>
  <c r="T1908" i="1"/>
  <c r="Z1908" i="1" s="1"/>
  <c r="T1217" i="1"/>
  <c r="Z1217" i="1" s="1"/>
  <c r="T1914" i="1"/>
  <c r="Z1914" i="1" s="1"/>
  <c r="T952" i="1"/>
  <c r="Z952" i="1" s="1"/>
  <c r="T932" i="1"/>
  <c r="Z932" i="1" s="1"/>
  <c r="T934" i="1"/>
  <c r="Z934" i="1" s="1"/>
  <c r="T935" i="1"/>
  <c r="Z935" i="1" s="1"/>
  <c r="T2085" i="1"/>
  <c r="Z2085" i="1" s="1"/>
  <c r="T1216" i="1"/>
  <c r="Z1216" i="1" s="1"/>
  <c r="T1210" i="1"/>
  <c r="Z1210" i="1" s="1"/>
  <c r="T942" i="1"/>
  <c r="Z942" i="1" s="1"/>
  <c r="T1218" i="1"/>
  <c r="Z1218" i="1" s="1"/>
  <c r="T920" i="1"/>
  <c r="Z920" i="1" s="1"/>
  <c r="T951" i="1"/>
  <c r="Z951" i="1" s="1"/>
  <c r="T2083" i="1"/>
  <c r="Z2083" i="1" s="1"/>
  <c r="T2170" i="1"/>
  <c r="Z2170" i="1" s="1"/>
  <c r="T162" i="1"/>
  <c r="Z162" i="1" s="1"/>
  <c r="T363" i="1"/>
  <c r="Z363" i="1" s="1"/>
  <c r="T362" i="1"/>
  <c r="Z362" i="1" s="1"/>
  <c r="T200" i="1"/>
  <c r="Z200" i="1" s="1"/>
  <c r="T1127" i="1"/>
  <c r="Z1127" i="1" s="1"/>
  <c r="T1133" i="1"/>
  <c r="Z1133" i="1" s="1"/>
  <c r="T1658" i="1"/>
  <c r="Z1658" i="1" s="1"/>
  <c r="T2139" i="1"/>
  <c r="Z2139" i="1" s="1"/>
  <c r="T1135" i="1"/>
  <c r="Z1135" i="1" s="1"/>
  <c r="T1155" i="1"/>
  <c r="Z1155" i="1" s="1"/>
  <c r="T2152" i="1"/>
  <c r="Z2152" i="1" s="1"/>
  <c r="T698" i="1"/>
  <c r="Z698" i="1" s="1"/>
  <c r="T2414" i="1"/>
  <c r="Z2414" i="1" s="1"/>
  <c r="T854" i="1"/>
  <c r="Z854" i="1" s="1"/>
  <c r="T764" i="1"/>
  <c r="Z764" i="1" s="1"/>
  <c r="T402" i="1"/>
  <c r="Z402" i="1" s="1"/>
  <c r="T2411" i="1"/>
  <c r="Z2411" i="1" s="1"/>
  <c r="T377" i="1"/>
  <c r="Z377" i="1" s="1"/>
  <c r="T1858" i="1"/>
  <c r="Z1858" i="1" s="1"/>
  <c r="T2150" i="1"/>
  <c r="Z2150" i="1" s="1"/>
  <c r="T438" i="1"/>
  <c r="Z438" i="1" s="1"/>
  <c r="T1154" i="1"/>
  <c r="Z1154" i="1" s="1"/>
  <c r="T376" i="1"/>
  <c r="Z376" i="1" s="1"/>
  <c r="T2377" i="1"/>
  <c r="Z2377" i="1" s="1"/>
  <c r="T1134" i="1"/>
  <c r="Z1134" i="1" s="1"/>
  <c r="T427" i="1"/>
  <c r="Z427" i="1" s="1"/>
  <c r="T1866" i="1"/>
  <c r="Z1866" i="1" s="1"/>
  <c r="T1130" i="1"/>
  <c r="Z1130" i="1" s="1"/>
  <c r="T1147" i="1"/>
  <c r="Z1147" i="1" s="1"/>
  <c r="T748" i="1"/>
  <c r="Z748" i="1" s="1"/>
  <c r="T679" i="1"/>
  <c r="Z679" i="1" s="1"/>
  <c r="T2116" i="1"/>
  <c r="Z2116" i="1" s="1"/>
  <c r="T2399" i="1"/>
  <c r="Z2399" i="1" s="1"/>
  <c r="T684" i="1"/>
  <c r="Z684" i="1" s="1"/>
  <c r="T696" i="1"/>
  <c r="Z696" i="1" s="1"/>
  <c r="T1879" i="1"/>
  <c r="Z1879" i="1" s="1"/>
  <c r="T283" i="1"/>
  <c r="Z283" i="1" s="1"/>
  <c r="T626" i="1"/>
  <c r="Z626" i="1" s="1"/>
  <c r="T2126" i="1"/>
  <c r="Z2126" i="1" s="1"/>
  <c r="T2066" i="1"/>
  <c r="Z2066" i="1" s="1"/>
  <c r="T1723" i="1"/>
  <c r="Z1723" i="1" s="1"/>
  <c r="T212" i="1"/>
  <c r="Z212" i="1" s="1"/>
  <c r="T2003" i="1"/>
  <c r="Z2003" i="1" s="1"/>
  <c r="T2064" i="1"/>
  <c r="Z2064" i="1" s="1"/>
  <c r="T291" i="1"/>
  <c r="Z291" i="1" s="1"/>
  <c r="T1735" i="1"/>
  <c r="Z1735" i="1" s="1"/>
  <c r="T830" i="1"/>
  <c r="Z830" i="1" s="1"/>
  <c r="T790" i="1"/>
  <c r="Z790" i="1" s="1"/>
  <c r="Y113" i="1"/>
  <c r="AG113" i="1" s="1"/>
  <c r="AI113" i="1" s="1"/>
  <c r="AY113" i="1" s="1"/>
  <c r="Y92" i="1"/>
  <c r="AG92" i="1" s="1"/>
  <c r="AI92" i="1" s="1"/>
  <c r="AY92" i="1" s="1"/>
  <c r="Y76" i="1"/>
  <c r="AG76" i="1" s="1"/>
  <c r="AI76" i="1" s="1"/>
  <c r="AY76" i="1" s="1"/>
  <c r="Y40" i="1"/>
  <c r="AG40" i="1" s="1"/>
  <c r="AI40" i="1" s="1"/>
  <c r="AY40" i="1" s="1"/>
  <c r="Y120" i="1"/>
  <c r="AG120" i="1" s="1"/>
  <c r="AI120" i="1" s="1"/>
  <c r="AY120" i="1" s="1"/>
  <c r="Y106" i="1"/>
  <c r="AG106" i="1" s="1"/>
  <c r="AI106" i="1" s="1"/>
  <c r="AY106" i="1" s="1"/>
  <c r="Y119" i="1"/>
  <c r="AG119" i="1" s="1"/>
  <c r="AI119" i="1" s="1"/>
  <c r="AY119" i="1" s="1"/>
  <c r="Y117" i="1"/>
  <c r="AG117" i="1" s="1"/>
  <c r="AI117" i="1" s="1"/>
  <c r="AY117" i="1" s="1"/>
  <c r="Y54" i="1"/>
  <c r="AG54" i="1" s="1"/>
  <c r="AI54" i="1" s="1"/>
  <c r="AY54" i="1" s="1"/>
  <c r="Y118" i="1"/>
  <c r="AG118" i="1" s="1"/>
  <c r="AI118" i="1" s="1"/>
  <c r="AY118" i="1" s="1"/>
  <c r="Y102" i="1"/>
  <c r="AG102" i="1" s="1"/>
  <c r="AI102" i="1" s="1"/>
  <c r="AY102" i="1" s="1"/>
  <c r="Y103" i="1"/>
  <c r="AG103" i="1" s="1"/>
  <c r="AI103" i="1" s="1"/>
  <c r="AY103" i="1" s="1"/>
  <c r="Y99" i="1"/>
  <c r="AG99" i="1" s="1"/>
  <c r="AI99" i="1" s="1"/>
  <c r="AY99" i="1" s="1"/>
  <c r="Y47" i="1"/>
  <c r="AG47" i="1" s="1"/>
  <c r="AI47" i="1" s="1"/>
  <c r="AY47" i="1" s="1"/>
  <c r="Y122" i="1"/>
  <c r="AG122" i="1" s="1"/>
  <c r="AI122" i="1" s="1"/>
  <c r="AY122" i="1" s="1"/>
  <c r="Y123" i="1"/>
  <c r="AG123" i="1" s="1"/>
  <c r="AI123" i="1" s="1"/>
  <c r="AY123" i="1" s="1"/>
  <c r="Y43" i="1"/>
  <c r="AG43" i="1" s="1"/>
  <c r="AI43" i="1" s="1"/>
  <c r="AY43" i="1" s="1"/>
  <c r="Y116" i="1"/>
  <c r="AG116" i="1" s="1"/>
  <c r="AI116" i="1" s="1"/>
  <c r="AY116" i="1" s="1"/>
  <c r="Y75" i="1"/>
  <c r="AG75" i="1" s="1"/>
  <c r="AI75" i="1" s="1"/>
  <c r="AY75" i="1" s="1"/>
  <c r="Y94" i="1"/>
  <c r="AG94" i="1" s="1"/>
  <c r="AI94" i="1" s="1"/>
  <c r="AY94" i="1" s="1"/>
  <c r="Y98" i="1"/>
  <c r="AG98" i="1" s="1"/>
  <c r="AI98" i="1" s="1"/>
  <c r="AY98" i="1" s="1"/>
  <c r="Y121" i="1"/>
  <c r="AG121" i="1" s="1"/>
  <c r="AI121" i="1" s="1"/>
  <c r="AY121" i="1" s="1"/>
  <c r="Y50" i="1"/>
  <c r="AG50" i="1" s="1"/>
  <c r="AI50" i="1" s="1"/>
  <c r="AY50" i="1" s="1"/>
  <c r="Y2318" i="1"/>
  <c r="AG2318" i="1" s="1"/>
  <c r="AI2318" i="1" s="1"/>
  <c r="AY2318" i="1" s="1"/>
  <c r="Y1495" i="1"/>
  <c r="AG1495" i="1" s="1"/>
  <c r="AI1495" i="1" s="1"/>
  <c r="AY1495" i="1" s="1"/>
  <c r="Y2284" i="1"/>
  <c r="AG2284" i="1" s="1"/>
  <c r="AI2284" i="1" s="1"/>
  <c r="AY2284" i="1" s="1"/>
  <c r="Y1446" i="1"/>
  <c r="AG1446" i="1" s="1"/>
  <c r="AI1446" i="1" s="1"/>
  <c r="AY1446" i="1" s="1"/>
  <c r="Y2327" i="1"/>
  <c r="AG2327" i="1" s="1"/>
  <c r="AI2327" i="1" s="1"/>
  <c r="AY2327" i="1" s="1"/>
  <c r="Y842" i="1"/>
  <c r="AG842" i="1" s="1"/>
  <c r="AI842" i="1" s="1"/>
  <c r="AY842" i="1" s="1"/>
  <c r="Y1174" i="1"/>
  <c r="AG1174" i="1" s="1"/>
  <c r="AI1174" i="1" s="1"/>
  <c r="AY1174" i="1" s="1"/>
  <c r="Y2325" i="1"/>
  <c r="AG2325" i="1" s="1"/>
  <c r="AI2325" i="1" s="1"/>
  <c r="AY2325" i="1" s="1"/>
  <c r="Y2298" i="1"/>
  <c r="AG2298" i="1" s="1"/>
  <c r="AI2298" i="1" s="1"/>
  <c r="AY2298" i="1" s="1"/>
  <c r="Y1452" i="1"/>
  <c r="AG1452" i="1" s="1"/>
  <c r="AI1452" i="1" s="1"/>
  <c r="AY1452" i="1" s="1"/>
  <c r="Y1382" i="1"/>
  <c r="AG1382" i="1" s="1"/>
  <c r="AI1382" i="1" s="1"/>
  <c r="AY1382" i="1" s="1"/>
  <c r="Y1918" i="1"/>
  <c r="AG1918" i="1" s="1"/>
  <c r="AI1918" i="1" s="1"/>
  <c r="AY1918" i="1" s="1"/>
  <c r="Y1240" i="1"/>
  <c r="AG1240" i="1" s="1"/>
  <c r="AI1240" i="1" s="1"/>
  <c r="AY1240" i="1" s="1"/>
  <c r="Y2028" i="1"/>
  <c r="AG2028" i="1" s="1"/>
  <c r="AI2028" i="1" s="1"/>
  <c r="AY2028" i="1" s="1"/>
  <c r="Y1454" i="1"/>
  <c r="AG1454" i="1" s="1"/>
  <c r="AI1454" i="1" s="1"/>
  <c r="AY1454" i="1" s="1"/>
  <c r="Y1367" i="1"/>
  <c r="AG1367" i="1" s="1"/>
  <c r="AI1367" i="1" s="1"/>
  <c r="AY1367" i="1" s="1"/>
  <c r="Y2023" i="1"/>
  <c r="AG2023" i="1" s="1"/>
  <c r="AI2023" i="1" s="1"/>
  <c r="AY2023" i="1" s="1"/>
  <c r="Y373" i="1"/>
  <c r="AG373" i="1" s="1"/>
  <c r="AI373" i="1" s="1"/>
  <c r="AY373" i="1" s="1"/>
  <c r="Y1451" i="1"/>
  <c r="AG1451" i="1" s="1"/>
  <c r="AI1451" i="1" s="1"/>
  <c r="AY1451" i="1" s="1"/>
  <c r="Y2036" i="1"/>
  <c r="AG2036" i="1" s="1"/>
  <c r="AI2036" i="1" s="1"/>
  <c r="AY2036" i="1" s="1"/>
  <c r="Y1455" i="1"/>
  <c r="AG1455" i="1" s="1"/>
  <c r="AI1455" i="1" s="1"/>
  <c r="AY1455" i="1" s="1"/>
  <c r="Y1456" i="1"/>
  <c r="AG1456" i="1" s="1"/>
  <c r="AI1456" i="1" s="1"/>
  <c r="AY1456" i="1" s="1"/>
  <c r="Y1489" i="1"/>
  <c r="AG1489" i="1" s="1"/>
  <c r="AI1489" i="1" s="1"/>
  <c r="AY1489" i="1" s="1"/>
  <c r="Y517" i="1"/>
  <c r="AG517" i="1" s="1"/>
  <c r="AI517" i="1" s="1"/>
  <c r="AY517" i="1" s="1"/>
  <c r="Y2296" i="1"/>
  <c r="AG2296" i="1" s="1"/>
  <c r="AI2296" i="1" s="1"/>
  <c r="AY2296" i="1" s="1"/>
  <c r="Y1457" i="1"/>
  <c r="AG1457" i="1" s="1"/>
  <c r="AI1457" i="1" s="1"/>
  <c r="AY1457" i="1" s="1"/>
  <c r="Y1458" i="1"/>
  <c r="AG1458" i="1" s="1"/>
  <c r="AI1458" i="1" s="1"/>
  <c r="AY1458" i="1" s="1"/>
  <c r="Y2314" i="1"/>
  <c r="AG2314" i="1" s="1"/>
  <c r="AI2314" i="1" s="1"/>
  <c r="AY2314" i="1" s="1"/>
  <c r="Y2295" i="1"/>
  <c r="AG2295" i="1" s="1"/>
  <c r="AI2295" i="1" s="1"/>
  <c r="AY2295" i="1" s="1"/>
  <c r="Y2315" i="1"/>
  <c r="AG2315" i="1" s="1"/>
  <c r="AI2315" i="1" s="1"/>
  <c r="AY2315" i="1" s="1"/>
  <c r="Y1557" i="1"/>
  <c r="AG1557" i="1" s="1"/>
  <c r="AI1557" i="1" s="1"/>
  <c r="AY1557" i="1" s="1"/>
  <c r="Y2311" i="1"/>
  <c r="AG2311" i="1" s="1"/>
  <c r="AI2311" i="1" s="1"/>
  <c r="AY2311" i="1" s="1"/>
  <c r="Y1561" i="1"/>
  <c r="AG1561" i="1" s="1"/>
  <c r="AI1561" i="1" s="1"/>
  <c r="AY1561" i="1" s="1"/>
  <c r="Y1558" i="1"/>
  <c r="AG1558" i="1" s="1"/>
  <c r="AI1558" i="1" s="1"/>
  <c r="AY1558" i="1" s="1"/>
  <c r="Y1555" i="1"/>
  <c r="AG1555" i="1" s="1"/>
  <c r="AI1555" i="1" s="1"/>
  <c r="AY1555" i="1" s="1"/>
  <c r="Y2312" i="1"/>
  <c r="AG2312" i="1" s="1"/>
  <c r="AI2312" i="1" s="1"/>
  <c r="AY2312" i="1" s="1"/>
  <c r="Y1545" i="1"/>
  <c r="AG1545" i="1" s="1"/>
  <c r="AI1545" i="1" s="1"/>
  <c r="AY1545" i="1" s="1"/>
  <c r="Y1173" i="1"/>
  <c r="AG1173" i="1" s="1"/>
  <c r="AI1173" i="1" s="1"/>
  <c r="AY1173" i="1" s="1"/>
  <c r="Y1310" i="1"/>
  <c r="AG1310" i="1" s="1"/>
  <c r="AI1310" i="1" s="1"/>
  <c r="AY1310" i="1" s="1"/>
  <c r="Y1651" i="1"/>
  <c r="AG1651" i="1" s="1"/>
  <c r="AI1651" i="1" s="1"/>
  <c r="AY1651" i="1" s="1"/>
  <c r="Y525" i="1"/>
  <c r="AG525" i="1" s="1"/>
  <c r="AI525" i="1" s="1"/>
  <c r="AY525" i="1" s="1"/>
  <c r="Y2447" i="1"/>
  <c r="AG2447" i="1" s="1"/>
  <c r="AI2447" i="1" s="1"/>
  <c r="AY2447" i="1" s="1"/>
  <c r="Y1447" i="1"/>
  <c r="AG1447" i="1" s="1"/>
  <c r="AI1447" i="1" s="1"/>
  <c r="AY1447" i="1" s="1"/>
  <c r="Y2220" i="1"/>
  <c r="AG2220" i="1" s="1"/>
  <c r="AI2220" i="1" s="1"/>
  <c r="AY2220" i="1" s="1"/>
  <c r="Y2194" i="1"/>
  <c r="AG2194" i="1" s="1"/>
  <c r="AI2194" i="1" s="1"/>
  <c r="AY2194" i="1" s="1"/>
  <c r="Y2055" i="1"/>
  <c r="AG2055" i="1" s="1"/>
  <c r="AI2055" i="1" s="1"/>
  <c r="AY2055" i="1" s="1"/>
  <c r="Y2476" i="1"/>
  <c r="AG2476" i="1" s="1"/>
  <c r="AI2476" i="1" s="1"/>
  <c r="AY2476" i="1" s="1"/>
  <c r="Y2056" i="1"/>
  <c r="AG2056" i="1" s="1"/>
  <c r="AI2056" i="1" s="1"/>
  <c r="AY2056" i="1" s="1"/>
  <c r="Y2462" i="1"/>
  <c r="AG2462" i="1" s="1"/>
  <c r="AI2462" i="1" s="1"/>
  <c r="AY2462" i="1" s="1"/>
  <c r="Y2372" i="1"/>
  <c r="AG2372" i="1" s="1"/>
  <c r="AI2372" i="1" s="1"/>
  <c r="AY2372" i="1" s="1"/>
  <c r="Y2235" i="1"/>
  <c r="AG2235" i="1" s="1"/>
  <c r="AI2235" i="1" s="1"/>
  <c r="AY2235" i="1" s="1"/>
  <c r="Y2477" i="1"/>
  <c r="AG2477" i="1" s="1"/>
  <c r="AI2477" i="1" s="1"/>
  <c r="AY2477" i="1" s="1"/>
  <c r="Y1169" i="1"/>
  <c r="AG1169" i="1" s="1"/>
  <c r="AI1169" i="1" s="1"/>
  <c r="AY1169" i="1" s="1"/>
  <c r="Y2478" i="1"/>
  <c r="AG2478" i="1" s="1"/>
  <c r="AI2478" i="1" s="1"/>
  <c r="AY2478" i="1" s="1"/>
  <c r="Y1306" i="1"/>
  <c r="AG1306" i="1" s="1"/>
  <c r="AI1306" i="1" s="1"/>
  <c r="AY1306" i="1" s="1"/>
  <c r="Y2087" i="1"/>
  <c r="AG2087" i="1" s="1"/>
  <c r="AI2087" i="1" s="1"/>
  <c r="AY2087" i="1" s="1"/>
  <c r="Y1346" i="1"/>
  <c r="AG1346" i="1" s="1"/>
  <c r="AI1346" i="1" s="1"/>
  <c r="AY1346" i="1" s="1"/>
  <c r="Y1172" i="1"/>
  <c r="AG1172" i="1" s="1"/>
  <c r="AI1172" i="1" s="1"/>
  <c r="AY1172" i="1" s="1"/>
  <c r="Y179" i="1"/>
  <c r="AG179" i="1" s="1"/>
  <c r="AI179" i="1" s="1"/>
  <c r="AY179" i="1" s="1"/>
  <c r="Y1527" i="1"/>
  <c r="AG1527" i="1" s="1"/>
  <c r="AI1527" i="1" s="1"/>
  <c r="AY1527" i="1" s="1"/>
  <c r="Y2293" i="1"/>
  <c r="AG2293" i="1" s="1"/>
  <c r="AI2293" i="1" s="1"/>
  <c r="AY2293" i="1" s="1"/>
  <c r="Y1539" i="1"/>
  <c r="AG1539" i="1" s="1"/>
  <c r="AI1539" i="1" s="1"/>
  <c r="AY1539" i="1" s="1"/>
  <c r="Y2024" i="1"/>
  <c r="AG2024" i="1" s="1"/>
  <c r="AI2024" i="1" s="1"/>
  <c r="AY2024" i="1" s="1"/>
  <c r="Y2434" i="1"/>
  <c r="AG2434" i="1" s="1"/>
  <c r="AI2434" i="1" s="1"/>
  <c r="AY2434" i="1" s="1"/>
  <c r="Y1526" i="1"/>
  <c r="AG1526" i="1" s="1"/>
  <c r="AI1526" i="1" s="1"/>
  <c r="AY1526" i="1" s="1"/>
  <c r="Y2374" i="1"/>
  <c r="AG2374" i="1" s="1"/>
  <c r="AI2374" i="1" s="1"/>
  <c r="AY2374" i="1" s="1"/>
  <c r="Y2289" i="1"/>
  <c r="AG2289" i="1" s="1"/>
  <c r="AI2289" i="1" s="1"/>
  <c r="AY2289" i="1" s="1"/>
  <c r="Y2188" i="1"/>
  <c r="AG2188" i="1" s="1"/>
  <c r="AI2188" i="1" s="1"/>
  <c r="AY2188" i="1" s="1"/>
  <c r="Y1480" i="1"/>
  <c r="AG1480" i="1" s="1"/>
  <c r="AI1480" i="1" s="1"/>
  <c r="AY1480" i="1" s="1"/>
  <c r="Y1412" i="1"/>
  <c r="AG1412" i="1" s="1"/>
  <c r="AI1412" i="1" s="1"/>
  <c r="AY1412" i="1" s="1"/>
  <c r="Y1385" i="1"/>
  <c r="AG1385" i="1" s="1"/>
  <c r="AI1385" i="1" s="1"/>
  <c r="AY1385" i="1" s="1"/>
  <c r="Y1481" i="1"/>
  <c r="AG1481" i="1" s="1"/>
  <c r="AI1481" i="1" s="1"/>
  <c r="AY1481" i="1" s="1"/>
  <c r="Y2282" i="1"/>
  <c r="AG2282" i="1" s="1"/>
  <c r="AI2282" i="1" s="1"/>
  <c r="AY2282" i="1" s="1"/>
  <c r="Y2449" i="1"/>
  <c r="AG2449" i="1" s="1"/>
  <c r="AI2449" i="1" s="1"/>
  <c r="AY2449" i="1" s="1"/>
  <c r="Y1303" i="1"/>
  <c r="AG1303" i="1" s="1"/>
  <c r="AI1303" i="1" s="1"/>
  <c r="AY1303" i="1" s="1"/>
  <c r="Y1235" i="1"/>
  <c r="AG1235" i="1" s="1"/>
  <c r="AI1235" i="1" s="1"/>
  <c r="AY1235" i="1" s="1"/>
  <c r="Y1404" i="1"/>
  <c r="AG1404" i="1" s="1"/>
  <c r="AI1404" i="1" s="1"/>
  <c r="AY1404" i="1" s="1"/>
  <c r="Y2274" i="1"/>
  <c r="AG2274" i="1" s="1"/>
  <c r="AI2274" i="1" s="1"/>
  <c r="AY2274" i="1" s="1"/>
  <c r="Y2468" i="1"/>
  <c r="AG2468" i="1" s="1"/>
  <c r="AI2468" i="1" s="1"/>
  <c r="AY2468" i="1" s="1"/>
  <c r="Y1941" i="1"/>
  <c r="AG1941" i="1" s="1"/>
  <c r="AI1941" i="1" s="1"/>
  <c r="AY1941" i="1" s="1"/>
  <c r="Y1442" i="1"/>
  <c r="AG1442" i="1" s="1"/>
  <c r="AI1442" i="1" s="1"/>
  <c r="AY1442" i="1" s="1"/>
  <c r="Y1935" i="1"/>
  <c r="AG1935" i="1" s="1"/>
  <c r="AI1935" i="1" s="1"/>
  <c r="AY1935" i="1" s="1"/>
  <c r="Y2245" i="1"/>
  <c r="AG2245" i="1" s="1"/>
  <c r="AI2245" i="1" s="1"/>
  <c r="AY2245" i="1" s="1"/>
  <c r="Y1490" i="1"/>
  <c r="AG1490" i="1" s="1"/>
  <c r="AI1490" i="1" s="1"/>
  <c r="AY1490" i="1" s="1"/>
  <c r="Y2197" i="1"/>
  <c r="AG2197" i="1" s="1"/>
  <c r="AI2197" i="1" s="1"/>
  <c r="AY2197" i="1" s="1"/>
  <c r="Y2191" i="1"/>
  <c r="AG2191" i="1" s="1"/>
  <c r="AI2191" i="1" s="1"/>
  <c r="AY2191" i="1" s="1"/>
  <c r="Y1937" i="1"/>
  <c r="AG1937" i="1" s="1"/>
  <c r="AI1937" i="1" s="1"/>
  <c r="AY1937" i="1" s="1"/>
  <c r="Y1513" i="1"/>
  <c r="AG1513" i="1" s="1"/>
  <c r="AI1513" i="1" s="1"/>
  <c r="AY1513" i="1" s="1"/>
  <c r="Y1387" i="1"/>
  <c r="AG1387" i="1" s="1"/>
  <c r="AI1387" i="1" s="1"/>
  <c r="AY1387" i="1" s="1"/>
  <c r="Y1386" i="1"/>
  <c r="AG1386" i="1" s="1"/>
  <c r="AI1386" i="1" s="1"/>
  <c r="AY1386" i="1" s="1"/>
  <c r="Y1408" i="1"/>
  <c r="AG1408" i="1" s="1"/>
  <c r="AI1408" i="1" s="1"/>
  <c r="AY1408" i="1" s="1"/>
  <c r="Y1973" i="1"/>
  <c r="AG1973" i="1" s="1"/>
  <c r="AI1973" i="1" s="1"/>
  <c r="AY1973" i="1" s="1"/>
  <c r="Y2448" i="1"/>
  <c r="AG2448" i="1" s="1"/>
  <c r="AI2448" i="1" s="1"/>
  <c r="AY2448" i="1" s="1"/>
  <c r="Y2276" i="1"/>
  <c r="AG2276" i="1" s="1"/>
  <c r="AI2276" i="1" s="1"/>
  <c r="AY2276" i="1" s="1"/>
  <c r="Y209" i="1"/>
  <c r="AG209" i="1" s="1"/>
  <c r="AI209" i="1" s="1"/>
  <c r="AY209" i="1" s="1"/>
  <c r="Y2275" i="1"/>
  <c r="AG2275" i="1" s="1"/>
  <c r="AI2275" i="1" s="1"/>
  <c r="AY2275" i="1" s="1"/>
  <c r="Y1263" i="1"/>
  <c r="AG1263" i="1" s="1"/>
  <c r="AI1263" i="1" s="1"/>
  <c r="AY1263" i="1" s="1"/>
  <c r="Y2277" i="1"/>
  <c r="AG2277" i="1" s="1"/>
  <c r="AI2277" i="1" s="1"/>
  <c r="AY2277" i="1" s="1"/>
  <c r="Y1988" i="1"/>
  <c r="AG1988" i="1" s="1"/>
  <c r="AI1988" i="1" s="1"/>
  <c r="AY1988" i="1" s="1"/>
  <c r="Y1231" i="1"/>
  <c r="AG1231" i="1" s="1"/>
  <c r="AI1231" i="1" s="1"/>
  <c r="AY1231" i="1" s="1"/>
  <c r="Y1268" i="1"/>
  <c r="AG1268" i="1" s="1"/>
  <c r="AI1268" i="1" s="1"/>
  <c r="AY1268" i="1" s="1"/>
  <c r="Y2443" i="1"/>
  <c r="AG2443" i="1" s="1"/>
  <c r="AI2443" i="1" s="1"/>
  <c r="AY2443" i="1" s="1"/>
  <c r="Y1227" i="1"/>
  <c r="AG1227" i="1" s="1"/>
  <c r="AI1227" i="1" s="1"/>
  <c r="AY1227" i="1" s="1"/>
  <c r="Y1178" i="1"/>
  <c r="AG1178" i="1" s="1"/>
  <c r="AI1178" i="1" s="1"/>
  <c r="AY1178" i="1" s="1"/>
  <c r="Y1175" i="1"/>
  <c r="AG1175" i="1" s="1"/>
  <c r="AI1175" i="1" s="1"/>
  <c r="AY1175" i="1" s="1"/>
  <c r="Y1250" i="1"/>
  <c r="AG1250" i="1" s="1"/>
  <c r="AI1250" i="1" s="1"/>
  <c r="AY1250" i="1" s="1"/>
  <c r="Y1251" i="1"/>
  <c r="AG1251" i="1" s="1"/>
  <c r="AI1251" i="1" s="1"/>
  <c r="AY1251" i="1" s="1"/>
  <c r="Y1281" i="1"/>
  <c r="AG1281" i="1" s="1"/>
  <c r="AI1281" i="1" s="1"/>
  <c r="AY1281" i="1" s="1"/>
  <c r="Y1283" i="1"/>
  <c r="AG1283" i="1" s="1"/>
  <c r="AI1283" i="1" s="1"/>
  <c r="AY1283" i="1" s="1"/>
  <c r="Y1986" i="1"/>
  <c r="AG1986" i="1" s="1"/>
  <c r="AI1986" i="1" s="1"/>
  <c r="AY1986" i="1" s="1"/>
  <c r="Y1985" i="1"/>
  <c r="AG1985" i="1" s="1"/>
  <c r="AI1985" i="1" s="1"/>
  <c r="AY1985" i="1" s="1"/>
  <c r="Y2211" i="1"/>
  <c r="AG2211" i="1" s="1"/>
  <c r="AI2211" i="1" s="1"/>
  <c r="AY2211" i="1" s="1"/>
  <c r="Y1997" i="1"/>
  <c r="AG1997" i="1" s="1"/>
  <c r="AI1997" i="1" s="1"/>
  <c r="AY1997" i="1" s="1"/>
  <c r="Y1047" i="1"/>
  <c r="AG1047" i="1" s="1"/>
  <c r="AI1047" i="1" s="1"/>
  <c r="AY1047" i="1" s="1"/>
  <c r="Y1071" i="1"/>
  <c r="AG1071" i="1" s="1"/>
  <c r="AI1071" i="1" s="1"/>
  <c r="AY1071" i="1" s="1"/>
  <c r="Y1096" i="1"/>
  <c r="AG1096" i="1" s="1"/>
  <c r="AI1096" i="1" s="1"/>
  <c r="AY1096" i="1" s="1"/>
  <c r="Y1062" i="1"/>
  <c r="AG1062" i="1" s="1"/>
  <c r="AI1062" i="1" s="1"/>
  <c r="AY1062" i="1" s="1"/>
  <c r="Y1057" i="1"/>
  <c r="AG1057" i="1" s="1"/>
  <c r="AI1057" i="1" s="1"/>
  <c r="AY1057" i="1" s="1"/>
  <c r="Y1069" i="1"/>
  <c r="AG1069" i="1" s="1"/>
  <c r="AI1069" i="1" s="1"/>
  <c r="AY1069" i="1" s="1"/>
  <c r="Y1049" i="1"/>
  <c r="AG1049" i="1" s="1"/>
  <c r="AI1049" i="1" s="1"/>
  <c r="AY1049" i="1" s="1"/>
  <c r="Y1065" i="1"/>
  <c r="AG1065" i="1" s="1"/>
  <c r="AI1065" i="1" s="1"/>
  <c r="AY1065" i="1" s="1"/>
  <c r="Y1037" i="1"/>
  <c r="AG1037" i="1" s="1"/>
  <c r="AI1037" i="1" s="1"/>
  <c r="AY1037" i="1" s="1"/>
  <c r="Y1081" i="1"/>
  <c r="AG1081" i="1" s="1"/>
  <c r="AI1081" i="1" s="1"/>
  <c r="AY1081" i="1" s="1"/>
  <c r="Y1197" i="1"/>
  <c r="AG1197" i="1" s="1"/>
  <c r="AI1197" i="1" s="1"/>
  <c r="AY1197" i="1" s="1"/>
  <c r="Y1261" i="1"/>
  <c r="AG1261" i="1" s="1"/>
  <c r="AI1261" i="1" s="1"/>
  <c r="AY1261" i="1" s="1"/>
  <c r="Y1083" i="1"/>
  <c r="AG1083" i="1" s="1"/>
  <c r="AI1083" i="1" s="1"/>
  <c r="AY1083" i="1" s="1"/>
  <c r="Y1073" i="1"/>
  <c r="AG1073" i="1" s="1"/>
  <c r="AI1073" i="1" s="1"/>
  <c r="AY1073" i="1" s="1"/>
  <c r="Y1092" i="1"/>
  <c r="AG1092" i="1" s="1"/>
  <c r="AI1092" i="1" s="1"/>
  <c r="AY1092" i="1" s="1"/>
  <c r="Y1075" i="1"/>
  <c r="AG1075" i="1" s="1"/>
  <c r="AI1075" i="1" s="1"/>
  <c r="AY1075" i="1" s="1"/>
  <c r="Y1064" i="1"/>
  <c r="AG1064" i="1" s="1"/>
  <c r="AI1064" i="1" s="1"/>
  <c r="AY1064" i="1" s="1"/>
  <c r="Y1094" i="1"/>
  <c r="AG1094" i="1" s="1"/>
  <c r="AI1094" i="1" s="1"/>
  <c r="AY1094" i="1" s="1"/>
  <c r="Y1078" i="1"/>
  <c r="AG1078" i="1" s="1"/>
  <c r="AI1078" i="1" s="1"/>
  <c r="AY1078" i="1" s="1"/>
  <c r="Y1908" i="1"/>
  <c r="AG1908" i="1" s="1"/>
  <c r="AI1908" i="1" s="1"/>
  <c r="AY1908" i="1" s="1"/>
  <c r="Y1217" i="1"/>
  <c r="AG1217" i="1" s="1"/>
  <c r="AI1217" i="1" s="1"/>
  <c r="AY1217" i="1" s="1"/>
  <c r="Y1914" i="1"/>
  <c r="AG1914" i="1" s="1"/>
  <c r="AI1914" i="1" s="1"/>
  <c r="AY1914" i="1" s="1"/>
  <c r="Y952" i="1"/>
  <c r="AG952" i="1" s="1"/>
  <c r="AI952" i="1" s="1"/>
  <c r="AY952" i="1" s="1"/>
  <c r="Y932" i="1"/>
  <c r="AG932" i="1" s="1"/>
  <c r="AI932" i="1" s="1"/>
  <c r="AY932" i="1" s="1"/>
  <c r="Y934" i="1"/>
  <c r="AG934" i="1" s="1"/>
  <c r="AI934" i="1" s="1"/>
  <c r="AY934" i="1" s="1"/>
  <c r="Y935" i="1"/>
  <c r="AG935" i="1" s="1"/>
  <c r="AI935" i="1" s="1"/>
  <c r="AY935" i="1" s="1"/>
  <c r="Y2085" i="1"/>
  <c r="AG2085" i="1" s="1"/>
  <c r="AI2085" i="1" s="1"/>
  <c r="AY2085" i="1" s="1"/>
  <c r="Y1216" i="1"/>
  <c r="AG1216" i="1" s="1"/>
  <c r="AI1216" i="1" s="1"/>
  <c r="AY1216" i="1" s="1"/>
  <c r="Y1210" i="1"/>
  <c r="AG1210" i="1" s="1"/>
  <c r="AI1210" i="1" s="1"/>
  <c r="AY1210" i="1" s="1"/>
  <c r="Y942" i="1"/>
  <c r="AG942" i="1" s="1"/>
  <c r="AI942" i="1" s="1"/>
  <c r="AY942" i="1" s="1"/>
  <c r="Y1218" i="1"/>
  <c r="AG1218" i="1" s="1"/>
  <c r="AI1218" i="1" s="1"/>
  <c r="AY1218" i="1" s="1"/>
  <c r="Y920" i="1"/>
  <c r="AG920" i="1" s="1"/>
  <c r="AI920" i="1" s="1"/>
  <c r="AY920" i="1" s="1"/>
  <c r="Y951" i="1"/>
  <c r="AG951" i="1" s="1"/>
  <c r="AI951" i="1" s="1"/>
  <c r="AY951" i="1" s="1"/>
  <c r="Y2083" i="1"/>
  <c r="AG2083" i="1" s="1"/>
  <c r="AI2083" i="1" s="1"/>
  <c r="AY2083" i="1" s="1"/>
  <c r="Y2170" i="1"/>
  <c r="AG2170" i="1" s="1"/>
  <c r="AI2170" i="1" s="1"/>
  <c r="AY2170" i="1" s="1"/>
  <c r="Y162" i="1"/>
  <c r="AG162" i="1" s="1"/>
  <c r="AI162" i="1" s="1"/>
  <c r="AY162" i="1" s="1"/>
  <c r="Y363" i="1"/>
  <c r="AG363" i="1" s="1"/>
  <c r="AI363" i="1" s="1"/>
  <c r="AY363" i="1" s="1"/>
  <c r="Y362" i="1"/>
  <c r="AG362" i="1" s="1"/>
  <c r="AI362" i="1" s="1"/>
  <c r="AY362" i="1" s="1"/>
  <c r="Y200" i="1"/>
  <c r="AG200" i="1" s="1"/>
  <c r="AI200" i="1" s="1"/>
  <c r="AY200" i="1" s="1"/>
  <c r="Y1127" i="1"/>
  <c r="AG1127" i="1" s="1"/>
  <c r="AI1127" i="1" s="1"/>
  <c r="AY1127" i="1" s="1"/>
  <c r="Y1133" i="1"/>
  <c r="AG1133" i="1" s="1"/>
  <c r="AI1133" i="1" s="1"/>
  <c r="AY1133" i="1" s="1"/>
  <c r="Y1658" i="1"/>
  <c r="AG1658" i="1" s="1"/>
  <c r="AI1658" i="1" s="1"/>
  <c r="AY1658" i="1" s="1"/>
  <c r="Y2139" i="1"/>
  <c r="AG2139" i="1" s="1"/>
  <c r="AI2139" i="1" s="1"/>
  <c r="AY2139" i="1" s="1"/>
  <c r="Y1135" i="1"/>
  <c r="AG1135" i="1" s="1"/>
  <c r="AI1135" i="1" s="1"/>
  <c r="AY1135" i="1" s="1"/>
  <c r="Y1155" i="1"/>
  <c r="AG1155" i="1" s="1"/>
  <c r="AI1155" i="1" s="1"/>
  <c r="AY1155" i="1" s="1"/>
  <c r="Y2152" i="1"/>
  <c r="AG2152" i="1" s="1"/>
  <c r="AI2152" i="1" s="1"/>
  <c r="AY2152" i="1" s="1"/>
  <c r="Y698" i="1"/>
  <c r="AG698" i="1" s="1"/>
  <c r="AI698" i="1" s="1"/>
  <c r="AY698" i="1" s="1"/>
  <c r="Y2414" i="1"/>
  <c r="AG2414" i="1" s="1"/>
  <c r="AI2414" i="1" s="1"/>
  <c r="AY2414" i="1" s="1"/>
  <c r="Y854" i="1"/>
  <c r="AG854" i="1" s="1"/>
  <c r="AI854" i="1" s="1"/>
  <c r="AY854" i="1" s="1"/>
  <c r="Y764" i="1"/>
  <c r="AG764" i="1" s="1"/>
  <c r="AI764" i="1" s="1"/>
  <c r="AY764" i="1" s="1"/>
  <c r="Y402" i="1"/>
  <c r="AG402" i="1" s="1"/>
  <c r="AI402" i="1" s="1"/>
  <c r="AY402" i="1" s="1"/>
  <c r="Y2411" i="1"/>
  <c r="AG2411" i="1" s="1"/>
  <c r="AI2411" i="1" s="1"/>
  <c r="AY2411" i="1" s="1"/>
  <c r="Y377" i="1"/>
  <c r="AG377" i="1" s="1"/>
  <c r="AI377" i="1" s="1"/>
  <c r="AY377" i="1" s="1"/>
  <c r="Y1858" i="1"/>
  <c r="AG1858" i="1" s="1"/>
  <c r="AI1858" i="1" s="1"/>
  <c r="AY1858" i="1" s="1"/>
  <c r="Y2150" i="1"/>
  <c r="AG2150" i="1" s="1"/>
  <c r="AI2150" i="1" s="1"/>
  <c r="AY2150" i="1" s="1"/>
  <c r="Y438" i="1"/>
  <c r="AG438" i="1" s="1"/>
  <c r="AI438" i="1" s="1"/>
  <c r="AY438" i="1" s="1"/>
  <c r="Y1154" i="1"/>
  <c r="AG1154" i="1" s="1"/>
  <c r="AI1154" i="1" s="1"/>
  <c r="AY1154" i="1" s="1"/>
  <c r="Y376" i="1"/>
  <c r="AG376" i="1" s="1"/>
  <c r="AI376" i="1" s="1"/>
  <c r="AY376" i="1" s="1"/>
  <c r="Y2377" i="1"/>
  <c r="AG2377" i="1" s="1"/>
  <c r="AI2377" i="1" s="1"/>
  <c r="AY2377" i="1" s="1"/>
  <c r="Y1134" i="1"/>
  <c r="AG1134" i="1" s="1"/>
  <c r="AI1134" i="1" s="1"/>
  <c r="AY1134" i="1" s="1"/>
  <c r="Y427" i="1"/>
  <c r="AG427" i="1" s="1"/>
  <c r="AI427" i="1" s="1"/>
  <c r="AY427" i="1" s="1"/>
  <c r="Y1866" i="1"/>
  <c r="AG1866" i="1" s="1"/>
  <c r="AI1866" i="1" s="1"/>
  <c r="AY1866" i="1" s="1"/>
  <c r="Y1130" i="1"/>
  <c r="AG1130" i="1" s="1"/>
  <c r="AI1130" i="1" s="1"/>
  <c r="AY1130" i="1" s="1"/>
  <c r="Y1147" i="1"/>
  <c r="AG1147" i="1" s="1"/>
  <c r="AI1147" i="1" s="1"/>
  <c r="AY1147" i="1" s="1"/>
  <c r="Y748" i="1"/>
  <c r="AG748" i="1" s="1"/>
  <c r="AI748" i="1" s="1"/>
  <c r="AY748" i="1" s="1"/>
  <c r="Y679" i="1"/>
  <c r="AG679" i="1" s="1"/>
  <c r="AI679" i="1" s="1"/>
  <c r="AY679" i="1" s="1"/>
  <c r="Y2116" i="1"/>
  <c r="AG2116" i="1" s="1"/>
  <c r="AI2116" i="1" s="1"/>
  <c r="AY2116" i="1" s="1"/>
  <c r="Y2399" i="1"/>
  <c r="AG2399" i="1" s="1"/>
  <c r="AI2399" i="1" s="1"/>
  <c r="AY2399" i="1" s="1"/>
  <c r="Y684" i="1"/>
  <c r="AG684" i="1" s="1"/>
  <c r="AI684" i="1" s="1"/>
  <c r="AY684" i="1" s="1"/>
  <c r="Y696" i="1"/>
  <c r="AG696" i="1" s="1"/>
  <c r="AI696" i="1" s="1"/>
  <c r="AY696" i="1" s="1"/>
  <c r="Y1879" i="1"/>
  <c r="AG1879" i="1" s="1"/>
  <c r="AI1879" i="1" s="1"/>
  <c r="AY1879" i="1" s="1"/>
  <c r="Y283" i="1"/>
  <c r="AG283" i="1" s="1"/>
  <c r="AI283" i="1" s="1"/>
  <c r="AY283" i="1" s="1"/>
  <c r="Y626" i="1"/>
  <c r="AG626" i="1" s="1"/>
  <c r="AI626" i="1" s="1"/>
  <c r="AY626" i="1" s="1"/>
  <c r="Y2126" i="1"/>
  <c r="AG2126" i="1" s="1"/>
  <c r="AI2126" i="1" s="1"/>
  <c r="AY2126" i="1" s="1"/>
  <c r="Y2066" i="1"/>
  <c r="AG2066" i="1" s="1"/>
  <c r="AI2066" i="1" s="1"/>
  <c r="AY2066" i="1" s="1"/>
  <c r="Y1723" i="1"/>
  <c r="AG1723" i="1" s="1"/>
  <c r="AI1723" i="1" s="1"/>
  <c r="AY1723" i="1" s="1"/>
  <c r="Y212" i="1"/>
  <c r="AG212" i="1" s="1"/>
  <c r="AI212" i="1" s="1"/>
  <c r="AY212" i="1" s="1"/>
  <c r="Y2003" i="1"/>
  <c r="AG2003" i="1" s="1"/>
  <c r="AI2003" i="1" s="1"/>
  <c r="AY2003" i="1" s="1"/>
  <c r="Y2064" i="1"/>
  <c r="AG2064" i="1" s="1"/>
  <c r="AI2064" i="1" s="1"/>
  <c r="AY2064" i="1" s="1"/>
  <c r="Y291" i="1"/>
  <c r="AG291" i="1" s="1"/>
  <c r="AI291" i="1" s="1"/>
  <c r="AY291" i="1" s="1"/>
  <c r="Y1735" i="1"/>
  <c r="AG1735" i="1" s="1"/>
  <c r="AI1735" i="1" s="1"/>
  <c r="AY1735" i="1" s="1"/>
  <c r="Y830" i="1"/>
  <c r="AG830" i="1" s="1"/>
  <c r="AI830" i="1" s="1"/>
  <c r="AY830" i="1" s="1"/>
  <c r="Y790" i="1"/>
  <c r="AG790" i="1" s="1"/>
  <c r="AI790" i="1" s="1"/>
  <c r="AY790" i="1" s="1"/>
  <c r="AM113" i="1"/>
  <c r="AM92" i="1"/>
  <c r="AM76" i="1"/>
  <c r="AM40" i="1"/>
  <c r="AM120" i="1"/>
  <c r="AM106" i="1"/>
  <c r="AM119" i="1"/>
  <c r="AM117" i="1"/>
  <c r="AM54" i="1"/>
  <c r="AM118" i="1"/>
  <c r="AM102" i="1"/>
  <c r="AM103" i="1"/>
  <c r="AM99" i="1"/>
  <c r="AM47" i="1"/>
  <c r="AM122" i="1"/>
  <c r="AM123" i="1"/>
  <c r="AM43" i="1"/>
  <c r="AM116" i="1"/>
  <c r="AM75" i="1"/>
  <c r="AM94" i="1"/>
  <c r="AM98" i="1"/>
  <c r="AM121" i="1"/>
  <c r="AM50" i="1"/>
  <c r="AM2318" i="1"/>
  <c r="AM1495" i="1"/>
  <c r="AM2284" i="1"/>
  <c r="AM1446" i="1"/>
  <c r="AM2327" i="1"/>
  <c r="AM842" i="1"/>
  <c r="AM1174" i="1"/>
  <c r="AM2325" i="1"/>
  <c r="AM2298" i="1"/>
  <c r="AM1452" i="1"/>
  <c r="AM1382" i="1"/>
  <c r="AM1918" i="1"/>
  <c r="AM1240" i="1"/>
  <c r="AM2028" i="1"/>
  <c r="AM1454" i="1"/>
  <c r="AM1367" i="1"/>
  <c r="AM2023" i="1"/>
  <c r="AM373" i="1"/>
  <c r="AM1451" i="1"/>
  <c r="AM2036" i="1"/>
  <c r="AM1455" i="1"/>
  <c r="AM1456" i="1"/>
  <c r="AM1489" i="1"/>
  <c r="AM517" i="1"/>
  <c r="AM2296" i="1"/>
  <c r="AM1457" i="1"/>
  <c r="AM1458" i="1"/>
  <c r="AM2314" i="1"/>
  <c r="AM2295" i="1"/>
  <c r="AM2315" i="1"/>
  <c r="AM1557" i="1"/>
  <c r="AM2311" i="1"/>
  <c r="AM1561" i="1"/>
  <c r="AM1558" i="1"/>
  <c r="AM1555" i="1"/>
  <c r="AM2312" i="1"/>
  <c r="AM1545" i="1"/>
  <c r="AM1173" i="1"/>
  <c r="AM1310" i="1"/>
  <c r="AM1651" i="1"/>
  <c r="AM525" i="1"/>
  <c r="AM2447" i="1"/>
  <c r="AM1447" i="1"/>
  <c r="AM2220" i="1"/>
  <c r="AM2194" i="1"/>
  <c r="AM2055" i="1"/>
  <c r="AM2476" i="1"/>
  <c r="AM2056" i="1"/>
  <c r="AM2462" i="1"/>
  <c r="AM2372" i="1"/>
  <c r="AM2235" i="1"/>
  <c r="AM2477" i="1"/>
  <c r="AM1169" i="1"/>
  <c r="AM2478" i="1"/>
  <c r="AM1306" i="1"/>
  <c r="AM2087" i="1"/>
  <c r="AM1346" i="1"/>
  <c r="AM1172" i="1"/>
  <c r="AM179" i="1"/>
  <c r="AM1527" i="1"/>
  <c r="AM2293" i="1"/>
  <c r="AM1539" i="1"/>
  <c r="AM2024" i="1"/>
  <c r="AM2434" i="1"/>
  <c r="AM1526" i="1"/>
  <c r="AM2374" i="1"/>
  <c r="AM2289" i="1"/>
  <c r="AM2188" i="1"/>
  <c r="AM1480" i="1"/>
  <c r="AM1412" i="1"/>
  <c r="AM1385" i="1"/>
  <c r="AM1481" i="1"/>
  <c r="AM2282" i="1"/>
  <c r="AM2449" i="1"/>
  <c r="AM1303" i="1"/>
  <c r="AM1235" i="1"/>
  <c r="AM1404" i="1"/>
  <c r="AM2274" i="1"/>
  <c r="AM2468" i="1"/>
  <c r="AM1941" i="1"/>
  <c r="AM1442" i="1"/>
  <c r="AM1935" i="1"/>
  <c r="AM2245" i="1"/>
  <c r="AM1490" i="1"/>
  <c r="AM2197" i="1"/>
  <c r="AM2191" i="1"/>
  <c r="AM1937" i="1"/>
  <c r="AM1513" i="1"/>
  <c r="AM1387" i="1"/>
  <c r="AM1386" i="1"/>
  <c r="AM1408" i="1"/>
  <c r="AM1973" i="1"/>
  <c r="AM2448" i="1"/>
  <c r="AM2276" i="1"/>
  <c r="AM209" i="1"/>
  <c r="AM2275" i="1"/>
  <c r="AM1263" i="1"/>
  <c r="AM2277" i="1"/>
  <c r="AM1988" i="1"/>
  <c r="AM1231" i="1"/>
  <c r="AM1268" i="1"/>
  <c r="AM2443" i="1"/>
  <c r="AM1227" i="1"/>
  <c r="AM1178" i="1"/>
  <c r="AM1175" i="1"/>
  <c r="AM1250" i="1"/>
  <c r="AM1251" i="1"/>
  <c r="AM1281" i="1"/>
  <c r="AM1283" i="1"/>
  <c r="AM1986" i="1"/>
  <c r="AM1985" i="1"/>
  <c r="AM2211" i="1"/>
  <c r="AM1997" i="1"/>
  <c r="AM1047" i="1"/>
  <c r="AM1071" i="1"/>
  <c r="AM1096" i="1"/>
  <c r="AM1062" i="1"/>
  <c r="AM1057" i="1"/>
  <c r="AM1069" i="1"/>
  <c r="AM1049" i="1"/>
  <c r="AM1065" i="1"/>
  <c r="AM1037" i="1"/>
  <c r="AM1081" i="1"/>
  <c r="AM1197" i="1"/>
  <c r="AM1261" i="1"/>
  <c r="AM1083" i="1"/>
  <c r="AM1073" i="1"/>
  <c r="AM1092" i="1"/>
  <c r="AM1075" i="1"/>
  <c r="AM1064" i="1"/>
  <c r="AM1094" i="1"/>
  <c r="AM1078" i="1"/>
  <c r="AM1908" i="1"/>
  <c r="AM1217" i="1"/>
  <c r="AM1914" i="1"/>
  <c r="AM952" i="1"/>
  <c r="AM932" i="1"/>
  <c r="AM934" i="1"/>
  <c r="AM935" i="1"/>
  <c r="AM2085" i="1"/>
  <c r="AM1216" i="1"/>
  <c r="AM1210" i="1"/>
  <c r="AM942" i="1"/>
  <c r="AM1218" i="1"/>
  <c r="AM920" i="1"/>
  <c r="AM951" i="1"/>
  <c r="AM2083" i="1"/>
  <c r="AM2170" i="1"/>
  <c r="AM162" i="1"/>
  <c r="AM363" i="1"/>
  <c r="AM362" i="1"/>
  <c r="AM200" i="1"/>
  <c r="AM1127" i="1"/>
  <c r="AM1133" i="1"/>
  <c r="AM1658" i="1"/>
  <c r="AM2139" i="1"/>
  <c r="AM1135" i="1"/>
  <c r="AM1155" i="1"/>
  <c r="AM2152" i="1"/>
  <c r="AM698" i="1"/>
  <c r="AM2414" i="1"/>
  <c r="AM854" i="1"/>
  <c r="AM764" i="1"/>
  <c r="AM402" i="1"/>
  <c r="AM2411" i="1"/>
  <c r="AM377" i="1"/>
  <c r="AM1858" i="1"/>
  <c r="AM2150" i="1"/>
  <c r="AM438" i="1"/>
  <c r="AM1154" i="1"/>
  <c r="AM376" i="1"/>
  <c r="AM2377" i="1"/>
  <c r="AM1134" i="1"/>
  <c r="AM427" i="1"/>
  <c r="AM1866" i="1"/>
  <c r="AM1130" i="1"/>
  <c r="AM1147" i="1"/>
  <c r="AM748" i="1"/>
  <c r="AM679" i="1"/>
  <c r="AM2116" i="1"/>
  <c r="AM2399" i="1"/>
  <c r="AM684" i="1"/>
  <c r="AM696" i="1"/>
  <c r="AM1879" i="1"/>
  <c r="AM283" i="1"/>
  <c r="AM626" i="1"/>
  <c r="AM2126" i="1"/>
  <c r="AM2066" i="1"/>
  <c r="AM1723" i="1"/>
  <c r="AM212" i="1"/>
  <c r="AM2003" i="1"/>
  <c r="AM2064" i="1"/>
  <c r="AM291" i="1"/>
  <c r="AM1735" i="1"/>
  <c r="AM830" i="1"/>
  <c r="AM790" i="1"/>
  <c r="AN113" i="1"/>
  <c r="AN92" i="1"/>
  <c r="AN76" i="1"/>
  <c r="AN40" i="1"/>
  <c r="AN120" i="1"/>
  <c r="AN106" i="1"/>
  <c r="AN119" i="1"/>
  <c r="AN117" i="1"/>
  <c r="AN54" i="1"/>
  <c r="AN118" i="1"/>
  <c r="AN102" i="1"/>
  <c r="AN103" i="1"/>
  <c r="AN99" i="1"/>
  <c r="AN47" i="1"/>
  <c r="AN122" i="1"/>
  <c r="AN123" i="1"/>
  <c r="AN43" i="1"/>
  <c r="AN116" i="1"/>
  <c r="AN75" i="1"/>
  <c r="AN94" i="1"/>
  <c r="AN98" i="1"/>
  <c r="AN121" i="1"/>
  <c r="AN50" i="1"/>
  <c r="AN2318" i="1"/>
  <c r="AN1495" i="1"/>
  <c r="AN2284" i="1"/>
  <c r="AN1446" i="1"/>
  <c r="AN2327" i="1"/>
  <c r="AN842" i="1"/>
  <c r="AN1174" i="1"/>
  <c r="AN2325" i="1"/>
  <c r="AN2298" i="1"/>
  <c r="AN1452" i="1"/>
  <c r="AN1382" i="1"/>
  <c r="AN1918" i="1"/>
  <c r="AN1240" i="1"/>
  <c r="AN2028" i="1"/>
  <c r="AN1454" i="1"/>
  <c r="AN1367" i="1"/>
  <c r="AN2023" i="1"/>
  <c r="AN373" i="1"/>
  <c r="AN1451" i="1"/>
  <c r="AN2036" i="1"/>
  <c r="AN1455" i="1"/>
  <c r="AN1456" i="1"/>
  <c r="AN1489" i="1"/>
  <c r="AN517" i="1"/>
  <c r="AN2296" i="1"/>
  <c r="AN1457" i="1"/>
  <c r="AN1458" i="1"/>
  <c r="AN2314" i="1"/>
  <c r="AN2295" i="1"/>
  <c r="AN2315" i="1"/>
  <c r="AN1557" i="1"/>
  <c r="AN2311" i="1"/>
  <c r="AN1561" i="1"/>
  <c r="AN1558" i="1"/>
  <c r="AN1555" i="1"/>
  <c r="AN2312" i="1"/>
  <c r="AN1545" i="1"/>
  <c r="AN1173" i="1"/>
  <c r="AN1310" i="1"/>
  <c r="AN1651" i="1"/>
  <c r="AN525" i="1"/>
  <c r="AN2447" i="1"/>
  <c r="AN1447" i="1"/>
  <c r="AN2220" i="1"/>
  <c r="AN2194" i="1"/>
  <c r="AN2055" i="1"/>
  <c r="AN2476" i="1"/>
  <c r="AN2056" i="1"/>
  <c r="AN2462" i="1"/>
  <c r="AN2372" i="1"/>
  <c r="AN2235" i="1"/>
  <c r="AN2477" i="1"/>
  <c r="AN1169" i="1"/>
  <c r="AN2478" i="1"/>
  <c r="AN1306" i="1"/>
  <c r="AN2087" i="1"/>
  <c r="AN1346" i="1"/>
  <c r="AN1172" i="1"/>
  <c r="AN179" i="1"/>
  <c r="AN1527" i="1"/>
  <c r="AN2293" i="1"/>
  <c r="AN1539" i="1"/>
  <c r="AN2024" i="1"/>
  <c r="AN2434" i="1"/>
  <c r="AN1526" i="1"/>
  <c r="AN2374" i="1"/>
  <c r="AN2289" i="1"/>
  <c r="AN2188" i="1"/>
  <c r="AN1480" i="1"/>
  <c r="AN1412" i="1"/>
  <c r="AN1385" i="1"/>
  <c r="AN1481" i="1"/>
  <c r="AN2282" i="1"/>
  <c r="AN2449" i="1"/>
  <c r="AN1303" i="1"/>
  <c r="AN1235" i="1"/>
  <c r="AN1404" i="1"/>
  <c r="AN2274" i="1"/>
  <c r="AN2468" i="1"/>
  <c r="AN1941" i="1"/>
  <c r="AN1442" i="1"/>
  <c r="AN1935" i="1"/>
  <c r="AN2245" i="1"/>
  <c r="AN1490" i="1"/>
  <c r="AN2197" i="1"/>
  <c r="AN2191" i="1"/>
  <c r="AN1937" i="1"/>
  <c r="AN1513" i="1"/>
  <c r="AN1387" i="1"/>
  <c r="AN1386" i="1"/>
  <c r="AN1408" i="1"/>
  <c r="AN1973" i="1"/>
  <c r="AN2448" i="1"/>
  <c r="AN2276" i="1"/>
  <c r="AN209" i="1"/>
  <c r="AN2275" i="1"/>
  <c r="AN1263" i="1"/>
  <c r="AN2277" i="1"/>
  <c r="AN1988" i="1"/>
  <c r="AN1231" i="1"/>
  <c r="AN1268" i="1"/>
  <c r="AN2443" i="1"/>
  <c r="AN1227" i="1"/>
  <c r="AN1178" i="1"/>
  <c r="AN1175" i="1"/>
  <c r="AN1250" i="1"/>
  <c r="AN1251" i="1"/>
  <c r="AN1281" i="1"/>
  <c r="AN1283" i="1"/>
  <c r="AN1986" i="1"/>
  <c r="AN1985" i="1"/>
  <c r="AN2211" i="1"/>
  <c r="AN1997" i="1"/>
  <c r="AN1047" i="1"/>
  <c r="AN1071" i="1"/>
  <c r="AN1096" i="1"/>
  <c r="AN1062" i="1"/>
  <c r="AN1057" i="1"/>
  <c r="AN1069" i="1"/>
  <c r="AN1049" i="1"/>
  <c r="AN1065" i="1"/>
  <c r="AN1037" i="1"/>
  <c r="AN1081" i="1"/>
  <c r="AN1197" i="1"/>
  <c r="AN1261" i="1"/>
  <c r="AN1083" i="1"/>
  <c r="AN1073" i="1"/>
  <c r="AN1092" i="1"/>
  <c r="AN1075" i="1"/>
  <c r="AN1064" i="1"/>
  <c r="AN1094" i="1"/>
  <c r="AN1078" i="1"/>
  <c r="AN1908" i="1"/>
  <c r="AN1217" i="1"/>
  <c r="AN1914" i="1"/>
  <c r="AN952" i="1"/>
  <c r="AN932" i="1"/>
  <c r="AN934" i="1"/>
  <c r="AN935" i="1"/>
  <c r="AN2085" i="1"/>
  <c r="AN1216" i="1"/>
  <c r="AN1210" i="1"/>
  <c r="AN942" i="1"/>
  <c r="AN1218" i="1"/>
  <c r="AN920" i="1"/>
  <c r="AN951" i="1"/>
  <c r="AN2083" i="1"/>
  <c r="AN2170" i="1"/>
  <c r="AN162" i="1"/>
  <c r="AN363" i="1"/>
  <c r="AN362" i="1"/>
  <c r="AN200" i="1"/>
  <c r="AN1127" i="1"/>
  <c r="AN1133" i="1"/>
  <c r="AN1658" i="1"/>
  <c r="AN2139" i="1"/>
  <c r="AN1135" i="1"/>
  <c r="AN1155" i="1"/>
  <c r="AN2152" i="1"/>
  <c r="AN698" i="1"/>
  <c r="AN2414" i="1"/>
  <c r="AN854" i="1"/>
  <c r="AN764" i="1"/>
  <c r="AN402" i="1"/>
  <c r="AN2411" i="1"/>
  <c r="AN377" i="1"/>
  <c r="AN1858" i="1"/>
  <c r="AN2150" i="1"/>
  <c r="AN438" i="1"/>
  <c r="AN1154" i="1"/>
  <c r="AN376" i="1"/>
  <c r="AN2377" i="1"/>
  <c r="AN1134" i="1"/>
  <c r="AN427" i="1"/>
  <c r="AN1866" i="1"/>
  <c r="AN1130" i="1"/>
  <c r="AN1147" i="1"/>
  <c r="AN748" i="1"/>
  <c r="AN679" i="1"/>
  <c r="AN2116" i="1"/>
  <c r="AN2399" i="1"/>
  <c r="AN684" i="1"/>
  <c r="AN696" i="1"/>
  <c r="AN1879" i="1"/>
  <c r="AN283" i="1"/>
  <c r="AN626" i="1"/>
  <c r="AN2126" i="1"/>
  <c r="AN2066" i="1"/>
  <c r="AN1723" i="1"/>
  <c r="AN212" i="1"/>
  <c r="AN2003" i="1"/>
  <c r="AN2064" i="1"/>
  <c r="AN291" i="1"/>
  <c r="AN1735" i="1"/>
  <c r="AN830" i="1"/>
  <c r="AN790" i="1"/>
  <c r="AR113" i="1"/>
  <c r="AR92" i="1"/>
  <c r="AR76" i="1"/>
  <c r="AR40" i="1"/>
  <c r="AR120" i="1"/>
  <c r="AR106" i="1"/>
  <c r="AR119" i="1"/>
  <c r="AR117" i="1"/>
  <c r="AR54" i="1"/>
  <c r="AR118" i="1"/>
  <c r="AR102" i="1"/>
  <c r="AR103" i="1"/>
  <c r="AR99" i="1"/>
  <c r="AR47" i="1"/>
  <c r="AR122" i="1"/>
  <c r="AR123" i="1"/>
  <c r="AR43" i="1"/>
  <c r="AR116" i="1"/>
  <c r="AR75" i="1"/>
  <c r="AR94" i="1"/>
  <c r="AR98" i="1"/>
  <c r="AR121" i="1"/>
  <c r="AR50" i="1"/>
  <c r="AR2318" i="1"/>
  <c r="AR1495" i="1"/>
  <c r="AR2284" i="1"/>
  <c r="AR1446" i="1"/>
  <c r="AR2327" i="1"/>
  <c r="AR842" i="1"/>
  <c r="AR1174" i="1"/>
  <c r="AR2325" i="1"/>
  <c r="AR2298" i="1"/>
  <c r="AR1452" i="1"/>
  <c r="AR1382" i="1"/>
  <c r="AR1918" i="1"/>
  <c r="AR1240" i="1"/>
  <c r="AR2028" i="1"/>
  <c r="AR1454" i="1"/>
  <c r="AR1367" i="1"/>
  <c r="AR2023" i="1"/>
  <c r="AR373" i="1"/>
  <c r="AR1451" i="1"/>
  <c r="AR2036" i="1"/>
  <c r="AR1455" i="1"/>
  <c r="AR1456" i="1"/>
  <c r="AR1489" i="1"/>
  <c r="AR517" i="1"/>
  <c r="AR2296" i="1"/>
  <c r="AR1457" i="1"/>
  <c r="AR1458" i="1"/>
  <c r="AR2314" i="1"/>
  <c r="AR2295" i="1"/>
  <c r="AR2315" i="1"/>
  <c r="AR1557" i="1"/>
  <c r="AR2311" i="1"/>
  <c r="AR1561" i="1"/>
  <c r="AR1558" i="1"/>
  <c r="AR1555" i="1"/>
  <c r="AR2312" i="1"/>
  <c r="AR1545" i="1"/>
  <c r="AR1173" i="1"/>
  <c r="AR1310" i="1"/>
  <c r="AR1651" i="1"/>
  <c r="AR525" i="1"/>
  <c r="AR2447" i="1"/>
  <c r="AR1447" i="1"/>
  <c r="AR2220" i="1"/>
  <c r="AR2194" i="1"/>
  <c r="AR2055" i="1"/>
  <c r="AR2476" i="1"/>
  <c r="AR2056" i="1"/>
  <c r="AR2462" i="1"/>
  <c r="AR2372" i="1"/>
  <c r="AR2235" i="1"/>
  <c r="AR2477" i="1"/>
  <c r="AR1169" i="1"/>
  <c r="AR2478" i="1"/>
  <c r="AR1306" i="1"/>
  <c r="AR2087" i="1"/>
  <c r="AR1346" i="1"/>
  <c r="AR1172" i="1"/>
  <c r="AR179" i="1"/>
  <c r="AR1527" i="1"/>
  <c r="AR2293" i="1"/>
  <c r="AR1539" i="1"/>
  <c r="AR2024" i="1"/>
  <c r="AR2434" i="1"/>
  <c r="AR1526" i="1"/>
  <c r="AR2374" i="1"/>
  <c r="AR2289" i="1"/>
  <c r="AR2188" i="1"/>
  <c r="AR1480" i="1"/>
  <c r="AR1412" i="1"/>
  <c r="AR1385" i="1"/>
  <c r="AR1481" i="1"/>
  <c r="AR2282" i="1"/>
  <c r="AR2449" i="1"/>
  <c r="AR1303" i="1"/>
  <c r="AR1235" i="1"/>
  <c r="AR1404" i="1"/>
  <c r="AR2274" i="1"/>
  <c r="AR2468" i="1"/>
  <c r="AR1941" i="1"/>
  <c r="AR1442" i="1"/>
  <c r="AR1935" i="1"/>
  <c r="AR2245" i="1"/>
  <c r="AR1490" i="1"/>
  <c r="AR2197" i="1"/>
  <c r="AR2191" i="1"/>
  <c r="AR1937" i="1"/>
  <c r="AR1513" i="1"/>
  <c r="AR1387" i="1"/>
  <c r="AR1386" i="1"/>
  <c r="AR1408" i="1"/>
  <c r="AR1973" i="1"/>
  <c r="AR2448" i="1"/>
  <c r="AR2276" i="1"/>
  <c r="AR209" i="1"/>
  <c r="AR2275" i="1"/>
  <c r="AR1263" i="1"/>
  <c r="AR2277" i="1"/>
  <c r="AR1988" i="1"/>
  <c r="AR1231" i="1"/>
  <c r="AR1268" i="1"/>
  <c r="AR2443" i="1"/>
  <c r="AR1227" i="1"/>
  <c r="AR1178" i="1"/>
  <c r="AR1175" i="1"/>
  <c r="AR1250" i="1"/>
  <c r="AR1251" i="1"/>
  <c r="AR1281" i="1"/>
  <c r="AR1283" i="1"/>
  <c r="AR1986" i="1"/>
  <c r="AR1985" i="1"/>
  <c r="AR2211" i="1"/>
  <c r="AR1997" i="1"/>
  <c r="AR1047" i="1"/>
  <c r="AR1071" i="1"/>
  <c r="AR1096" i="1"/>
  <c r="AR1062" i="1"/>
  <c r="AR1057" i="1"/>
  <c r="AR1069" i="1"/>
  <c r="AR1049" i="1"/>
  <c r="AR1065" i="1"/>
  <c r="AR1037" i="1"/>
  <c r="AR1081" i="1"/>
  <c r="AR1197" i="1"/>
  <c r="AR1261" i="1"/>
  <c r="AR1083" i="1"/>
  <c r="AR1073" i="1"/>
  <c r="AR1092" i="1"/>
  <c r="AR1075" i="1"/>
  <c r="AR1064" i="1"/>
  <c r="AR1094" i="1"/>
  <c r="AR1078" i="1"/>
  <c r="AR1908" i="1"/>
  <c r="AR1217" i="1"/>
  <c r="AR1914" i="1"/>
  <c r="AR952" i="1"/>
  <c r="AR932" i="1"/>
  <c r="AR934" i="1"/>
  <c r="AR935" i="1"/>
  <c r="AR2085" i="1"/>
  <c r="AR1216" i="1"/>
  <c r="AR1210" i="1"/>
  <c r="AR942" i="1"/>
  <c r="AR1218" i="1"/>
  <c r="AR920" i="1"/>
  <c r="AR951" i="1"/>
  <c r="AR2083" i="1"/>
  <c r="AR2170" i="1"/>
  <c r="AR162" i="1"/>
  <c r="AR363" i="1"/>
  <c r="AR362" i="1"/>
  <c r="AR200" i="1"/>
  <c r="AR1127" i="1"/>
  <c r="AR1133" i="1"/>
  <c r="AR1658" i="1"/>
  <c r="AR2139" i="1"/>
  <c r="AR1135" i="1"/>
  <c r="AR1155" i="1"/>
  <c r="AR2152" i="1"/>
  <c r="AR698" i="1"/>
  <c r="AR2414" i="1"/>
  <c r="AR854" i="1"/>
  <c r="AR764" i="1"/>
  <c r="AR402" i="1"/>
  <c r="AR2411" i="1"/>
  <c r="AR377" i="1"/>
  <c r="AR1858" i="1"/>
  <c r="AR2150" i="1"/>
  <c r="AR438" i="1"/>
  <c r="AR1154" i="1"/>
  <c r="AR376" i="1"/>
  <c r="AR2377" i="1"/>
  <c r="AR1134" i="1"/>
  <c r="AR427" i="1"/>
  <c r="AR1866" i="1"/>
  <c r="AR1130" i="1"/>
  <c r="AR1147" i="1"/>
  <c r="AR748" i="1"/>
  <c r="AR679" i="1"/>
  <c r="AR2116" i="1"/>
  <c r="AR2399" i="1"/>
  <c r="AR684" i="1"/>
  <c r="AR696" i="1"/>
  <c r="AR1879" i="1"/>
  <c r="AR283" i="1"/>
  <c r="AR626" i="1"/>
  <c r="AR2126" i="1"/>
  <c r="AR2066" i="1"/>
  <c r="AR1723" i="1"/>
  <c r="AR212" i="1"/>
  <c r="AR2003" i="1"/>
  <c r="AR2064" i="1"/>
  <c r="AR291" i="1"/>
  <c r="AR1735" i="1"/>
  <c r="AR830" i="1"/>
  <c r="AR790" i="1"/>
  <c r="AS113" i="1"/>
  <c r="AS92" i="1"/>
  <c r="AS76" i="1"/>
  <c r="AS40" i="1"/>
  <c r="AS120" i="1"/>
  <c r="AS106" i="1"/>
  <c r="AS119" i="1"/>
  <c r="AS117" i="1"/>
  <c r="AS54" i="1"/>
  <c r="AS118" i="1"/>
  <c r="AS102" i="1"/>
  <c r="AS103" i="1"/>
  <c r="AS99" i="1"/>
  <c r="AS47" i="1"/>
  <c r="AS122" i="1"/>
  <c r="AS123" i="1"/>
  <c r="AS43" i="1"/>
  <c r="AS116" i="1"/>
  <c r="AS75" i="1"/>
  <c r="AS94" i="1"/>
  <c r="AS98" i="1"/>
  <c r="AS121" i="1"/>
  <c r="AS50" i="1"/>
  <c r="AS2318" i="1"/>
  <c r="AS1495" i="1"/>
  <c r="AS2284" i="1"/>
  <c r="AS1446" i="1"/>
  <c r="AS2327" i="1"/>
  <c r="AS842" i="1"/>
  <c r="AS1174" i="1"/>
  <c r="AS2325" i="1"/>
  <c r="AS2298" i="1"/>
  <c r="AS1452" i="1"/>
  <c r="AS1382" i="1"/>
  <c r="AS1918" i="1"/>
  <c r="AS1240" i="1"/>
  <c r="AS2028" i="1"/>
  <c r="AS1454" i="1"/>
  <c r="AS1367" i="1"/>
  <c r="AS2023" i="1"/>
  <c r="AS373" i="1"/>
  <c r="AS1451" i="1"/>
  <c r="AS2036" i="1"/>
  <c r="AS1455" i="1"/>
  <c r="AS1456" i="1"/>
  <c r="AS1489" i="1"/>
  <c r="AS517" i="1"/>
  <c r="AS2296" i="1"/>
  <c r="AS1457" i="1"/>
  <c r="AS1458" i="1"/>
  <c r="AS2314" i="1"/>
  <c r="AS2295" i="1"/>
  <c r="AS2315" i="1"/>
  <c r="AS1557" i="1"/>
  <c r="AS2311" i="1"/>
  <c r="AS1561" i="1"/>
  <c r="AS1558" i="1"/>
  <c r="AS1555" i="1"/>
  <c r="AS2312" i="1"/>
  <c r="AS1545" i="1"/>
  <c r="AS1173" i="1"/>
  <c r="AS1310" i="1"/>
  <c r="AS1651" i="1"/>
  <c r="AS525" i="1"/>
  <c r="AS2447" i="1"/>
  <c r="AS1447" i="1"/>
  <c r="AS2220" i="1"/>
  <c r="AS2194" i="1"/>
  <c r="AS2055" i="1"/>
  <c r="AS2476" i="1"/>
  <c r="AS2056" i="1"/>
  <c r="AS2462" i="1"/>
  <c r="AS2372" i="1"/>
  <c r="AS2235" i="1"/>
  <c r="AS2477" i="1"/>
  <c r="AS1169" i="1"/>
  <c r="AS2478" i="1"/>
  <c r="AS1306" i="1"/>
  <c r="AS2087" i="1"/>
  <c r="AS1346" i="1"/>
  <c r="AS1172" i="1"/>
  <c r="AS179" i="1"/>
  <c r="AS1527" i="1"/>
  <c r="AS2293" i="1"/>
  <c r="AS1539" i="1"/>
  <c r="AS2024" i="1"/>
  <c r="AS2434" i="1"/>
  <c r="AS1526" i="1"/>
  <c r="AS2374" i="1"/>
  <c r="AS2289" i="1"/>
  <c r="AS2188" i="1"/>
  <c r="AS1480" i="1"/>
  <c r="AS1412" i="1"/>
  <c r="AS1385" i="1"/>
  <c r="AS1481" i="1"/>
  <c r="AS2282" i="1"/>
  <c r="AS2449" i="1"/>
  <c r="AS1303" i="1"/>
  <c r="AS1235" i="1"/>
  <c r="AS1404" i="1"/>
  <c r="AS2274" i="1"/>
  <c r="AS2468" i="1"/>
  <c r="AS1941" i="1"/>
  <c r="AS1442" i="1"/>
  <c r="AS1935" i="1"/>
  <c r="AS2245" i="1"/>
  <c r="AS1490" i="1"/>
  <c r="AS2197" i="1"/>
  <c r="AS2191" i="1"/>
  <c r="AS1937" i="1"/>
  <c r="AS1513" i="1"/>
  <c r="AS1387" i="1"/>
  <c r="AS1386" i="1"/>
  <c r="AS1408" i="1"/>
  <c r="AS1973" i="1"/>
  <c r="AS2448" i="1"/>
  <c r="AS2276" i="1"/>
  <c r="AS209" i="1"/>
  <c r="AS2275" i="1"/>
  <c r="AS1263" i="1"/>
  <c r="AS2277" i="1"/>
  <c r="AS1988" i="1"/>
  <c r="AS1231" i="1"/>
  <c r="AS1268" i="1"/>
  <c r="AS2443" i="1"/>
  <c r="AS1227" i="1"/>
  <c r="AS1178" i="1"/>
  <c r="AS1175" i="1"/>
  <c r="AS1250" i="1"/>
  <c r="AS1251" i="1"/>
  <c r="AS1281" i="1"/>
  <c r="AS1283" i="1"/>
  <c r="AS1986" i="1"/>
  <c r="AS1985" i="1"/>
  <c r="AS2211" i="1"/>
  <c r="AS1997" i="1"/>
  <c r="AS1047" i="1"/>
  <c r="AS1071" i="1"/>
  <c r="AS1096" i="1"/>
  <c r="AS1062" i="1"/>
  <c r="AS1057" i="1"/>
  <c r="AS1069" i="1"/>
  <c r="AS1049" i="1"/>
  <c r="AS1065" i="1"/>
  <c r="AS1037" i="1"/>
  <c r="AS1081" i="1"/>
  <c r="AS1197" i="1"/>
  <c r="AS1261" i="1"/>
  <c r="AS1083" i="1"/>
  <c r="AS1073" i="1"/>
  <c r="AS1092" i="1"/>
  <c r="AS1075" i="1"/>
  <c r="AS1064" i="1"/>
  <c r="AS1094" i="1"/>
  <c r="AS1078" i="1"/>
  <c r="AS1908" i="1"/>
  <c r="AS1217" i="1"/>
  <c r="AS1914" i="1"/>
  <c r="AS952" i="1"/>
  <c r="AS932" i="1"/>
  <c r="AS934" i="1"/>
  <c r="AS935" i="1"/>
  <c r="AS2085" i="1"/>
  <c r="AS1216" i="1"/>
  <c r="AS1210" i="1"/>
  <c r="AS942" i="1"/>
  <c r="AS1218" i="1"/>
  <c r="AS920" i="1"/>
  <c r="AS951" i="1"/>
  <c r="AS2083" i="1"/>
  <c r="AS2170" i="1"/>
  <c r="AS162" i="1"/>
  <c r="AS363" i="1"/>
  <c r="AS362" i="1"/>
  <c r="AS200" i="1"/>
  <c r="AS1127" i="1"/>
  <c r="AS1133" i="1"/>
  <c r="AS1658" i="1"/>
  <c r="AS2139" i="1"/>
  <c r="AS1135" i="1"/>
  <c r="AS1155" i="1"/>
  <c r="AS2152" i="1"/>
  <c r="AS698" i="1"/>
  <c r="AS2414" i="1"/>
  <c r="AS854" i="1"/>
  <c r="AS764" i="1"/>
  <c r="AS402" i="1"/>
  <c r="AS2411" i="1"/>
  <c r="AS377" i="1"/>
  <c r="AS1858" i="1"/>
  <c r="AS2150" i="1"/>
  <c r="AS438" i="1"/>
  <c r="AS1154" i="1"/>
  <c r="AS376" i="1"/>
  <c r="AS2377" i="1"/>
  <c r="AS1134" i="1"/>
  <c r="AS427" i="1"/>
  <c r="AS1866" i="1"/>
  <c r="AS1130" i="1"/>
  <c r="AS1147" i="1"/>
  <c r="AS748" i="1"/>
  <c r="AS679" i="1"/>
  <c r="AS2116" i="1"/>
  <c r="AS2399" i="1"/>
  <c r="AS684" i="1"/>
  <c r="AS696" i="1"/>
  <c r="AS1879" i="1"/>
  <c r="AS283" i="1"/>
  <c r="AS626" i="1"/>
  <c r="AS2126" i="1"/>
  <c r="AS2066" i="1"/>
  <c r="AS1723" i="1"/>
  <c r="AS212" i="1"/>
  <c r="AS2003" i="1"/>
  <c r="AS2064" i="1"/>
  <c r="AS291" i="1"/>
  <c r="AS1735" i="1"/>
  <c r="AS830" i="1"/>
  <c r="AS790" i="1"/>
  <c r="AU113" i="1"/>
  <c r="AU92" i="1"/>
  <c r="AU76" i="1"/>
  <c r="AU40" i="1"/>
  <c r="AU120" i="1"/>
  <c r="AU106" i="1"/>
  <c r="AU119" i="1"/>
  <c r="AU117" i="1"/>
  <c r="AU54" i="1"/>
  <c r="AU118" i="1"/>
  <c r="AU102" i="1"/>
  <c r="AU103" i="1"/>
  <c r="AU99" i="1"/>
  <c r="AU47" i="1"/>
  <c r="AU122" i="1"/>
  <c r="AU123" i="1"/>
  <c r="AU43" i="1"/>
  <c r="AU116" i="1"/>
  <c r="AU75" i="1"/>
  <c r="AU94" i="1"/>
  <c r="AU98" i="1"/>
  <c r="AU121" i="1"/>
  <c r="AU50" i="1"/>
  <c r="AU2318" i="1"/>
  <c r="AU1495" i="1"/>
  <c r="AU2284" i="1"/>
  <c r="AU1446" i="1"/>
  <c r="AU2327" i="1"/>
  <c r="AU842" i="1"/>
  <c r="AU1174" i="1"/>
  <c r="AU2325" i="1"/>
  <c r="AU2298" i="1"/>
  <c r="AU1452" i="1"/>
  <c r="AU1382" i="1"/>
  <c r="AU1918" i="1"/>
  <c r="AU1240" i="1"/>
  <c r="AU2028" i="1"/>
  <c r="AU1454" i="1"/>
  <c r="AU1367" i="1"/>
  <c r="AU2023" i="1"/>
  <c r="AU373" i="1"/>
  <c r="AU1451" i="1"/>
  <c r="AU2036" i="1"/>
  <c r="AU1455" i="1"/>
  <c r="AU1456" i="1"/>
  <c r="AU1489" i="1"/>
  <c r="AU517" i="1"/>
  <c r="AU2296" i="1"/>
  <c r="AU1457" i="1"/>
  <c r="AU1458" i="1"/>
  <c r="AU2314" i="1"/>
  <c r="AU2295" i="1"/>
  <c r="AU2315" i="1"/>
  <c r="AU1557" i="1"/>
  <c r="AU2311" i="1"/>
  <c r="AU1561" i="1"/>
  <c r="AU1558" i="1"/>
  <c r="AU1555" i="1"/>
  <c r="AU2312" i="1"/>
  <c r="AU1545" i="1"/>
  <c r="AU1173" i="1"/>
  <c r="AU1310" i="1"/>
  <c r="AU1651" i="1"/>
  <c r="AU525" i="1"/>
  <c r="AU2447" i="1"/>
  <c r="AU1447" i="1"/>
  <c r="AU2220" i="1"/>
  <c r="AU2194" i="1"/>
  <c r="AU2055" i="1"/>
  <c r="AU2476" i="1"/>
  <c r="AU2056" i="1"/>
  <c r="AU2462" i="1"/>
  <c r="AU2372" i="1"/>
  <c r="AU2235" i="1"/>
  <c r="AU2477" i="1"/>
  <c r="AU1169" i="1"/>
  <c r="AU2478" i="1"/>
  <c r="AU1306" i="1"/>
  <c r="AU2087" i="1"/>
  <c r="AU1346" i="1"/>
  <c r="AU1172" i="1"/>
  <c r="AU179" i="1"/>
  <c r="AU1527" i="1"/>
  <c r="AU2293" i="1"/>
  <c r="AU1539" i="1"/>
  <c r="AU2024" i="1"/>
  <c r="AU2434" i="1"/>
  <c r="AU1526" i="1"/>
  <c r="AU2374" i="1"/>
  <c r="AU2289" i="1"/>
  <c r="AU2188" i="1"/>
  <c r="AU1480" i="1"/>
  <c r="AU1412" i="1"/>
  <c r="AU1385" i="1"/>
  <c r="AU1481" i="1"/>
  <c r="AU2282" i="1"/>
  <c r="AU2449" i="1"/>
  <c r="AU1303" i="1"/>
  <c r="AU1235" i="1"/>
  <c r="AU1404" i="1"/>
  <c r="AU2274" i="1"/>
  <c r="AU2468" i="1"/>
  <c r="AU1941" i="1"/>
  <c r="AU1442" i="1"/>
  <c r="AU1935" i="1"/>
  <c r="AU2245" i="1"/>
  <c r="AU1490" i="1"/>
  <c r="AU2197" i="1"/>
  <c r="AU2191" i="1"/>
  <c r="AU1937" i="1"/>
  <c r="AU1513" i="1"/>
  <c r="AU1387" i="1"/>
  <c r="AU1386" i="1"/>
  <c r="AU1408" i="1"/>
  <c r="AU1973" i="1"/>
  <c r="AU2448" i="1"/>
  <c r="AU2276" i="1"/>
  <c r="AU209" i="1"/>
  <c r="AU2275" i="1"/>
  <c r="AU1263" i="1"/>
  <c r="AU2277" i="1"/>
  <c r="AU1988" i="1"/>
  <c r="AU1231" i="1"/>
  <c r="AU1268" i="1"/>
  <c r="AU2443" i="1"/>
  <c r="AU1227" i="1"/>
  <c r="AU1178" i="1"/>
  <c r="AU1175" i="1"/>
  <c r="AU1250" i="1"/>
  <c r="AU1251" i="1"/>
  <c r="AU1281" i="1"/>
  <c r="AU1283" i="1"/>
  <c r="AU1986" i="1"/>
  <c r="AU1985" i="1"/>
  <c r="AU2211" i="1"/>
  <c r="AU1997" i="1"/>
  <c r="AU1047" i="1"/>
  <c r="AU1071" i="1"/>
  <c r="AU1096" i="1"/>
  <c r="AU1062" i="1"/>
  <c r="AU1057" i="1"/>
  <c r="AU1069" i="1"/>
  <c r="AU1049" i="1"/>
  <c r="AU1065" i="1"/>
  <c r="AU1037" i="1"/>
  <c r="AU1081" i="1"/>
  <c r="AU1197" i="1"/>
  <c r="AU1261" i="1"/>
  <c r="AU1083" i="1"/>
  <c r="AU1073" i="1"/>
  <c r="AU1092" i="1"/>
  <c r="AU1075" i="1"/>
  <c r="AU1064" i="1"/>
  <c r="AU1094" i="1"/>
  <c r="AU1078" i="1"/>
  <c r="AU1908" i="1"/>
  <c r="AU1217" i="1"/>
  <c r="AU1914" i="1"/>
  <c r="AU952" i="1"/>
  <c r="AU932" i="1"/>
  <c r="AU934" i="1"/>
  <c r="AU935" i="1"/>
  <c r="AU2085" i="1"/>
  <c r="AU1216" i="1"/>
  <c r="AU1210" i="1"/>
  <c r="AU942" i="1"/>
  <c r="AU1218" i="1"/>
  <c r="AU920" i="1"/>
  <c r="AU951" i="1"/>
  <c r="AU2083" i="1"/>
  <c r="AU2170" i="1"/>
  <c r="AU162" i="1"/>
  <c r="AU363" i="1"/>
  <c r="AU362" i="1"/>
  <c r="AU200" i="1"/>
  <c r="AU1127" i="1"/>
  <c r="AU1133" i="1"/>
  <c r="AU1658" i="1"/>
  <c r="AU2139" i="1"/>
  <c r="AU1135" i="1"/>
  <c r="AU1155" i="1"/>
  <c r="AU2152" i="1"/>
  <c r="AU698" i="1"/>
  <c r="AU2414" i="1"/>
  <c r="AU854" i="1"/>
  <c r="AU764" i="1"/>
  <c r="AU402" i="1"/>
  <c r="AU2411" i="1"/>
  <c r="AU377" i="1"/>
  <c r="AU1858" i="1"/>
  <c r="AU2150" i="1"/>
  <c r="AU438" i="1"/>
  <c r="AU1154" i="1"/>
  <c r="AU376" i="1"/>
  <c r="AU2377" i="1"/>
  <c r="AU1134" i="1"/>
  <c r="AU427" i="1"/>
  <c r="AU1866" i="1"/>
  <c r="AU1130" i="1"/>
  <c r="AU1147" i="1"/>
  <c r="AU748" i="1"/>
  <c r="AU679" i="1"/>
  <c r="AU2116" i="1"/>
  <c r="AU2399" i="1"/>
  <c r="AU684" i="1"/>
  <c r="AU696" i="1"/>
  <c r="AU1879" i="1"/>
  <c r="AU283" i="1"/>
  <c r="AU626" i="1"/>
  <c r="AU2126" i="1"/>
  <c r="AU2066" i="1"/>
  <c r="AU1723" i="1"/>
  <c r="AU212" i="1"/>
  <c r="AU2003" i="1"/>
  <c r="AU2064" i="1"/>
  <c r="AU291" i="1"/>
  <c r="AU1735" i="1"/>
  <c r="AU830" i="1"/>
  <c r="AU790" i="1"/>
  <c r="AV113" i="1"/>
  <c r="AV92" i="1"/>
  <c r="AV76" i="1"/>
  <c r="AV40" i="1"/>
  <c r="AX40" i="1" s="1"/>
  <c r="AV120" i="1"/>
  <c r="AX120" i="1" s="1"/>
  <c r="AV106" i="1"/>
  <c r="AX106" i="1" s="1"/>
  <c r="AV119" i="1"/>
  <c r="AX119" i="1" s="1"/>
  <c r="AV117" i="1"/>
  <c r="AX117" i="1" s="1"/>
  <c r="AV54" i="1"/>
  <c r="AX54" i="1" s="1"/>
  <c r="AV118" i="1"/>
  <c r="AX118" i="1" s="1"/>
  <c r="AV102" i="1"/>
  <c r="AX102" i="1" s="1"/>
  <c r="AV103" i="1"/>
  <c r="AX103" i="1" s="1"/>
  <c r="AV99" i="1"/>
  <c r="AX99" i="1" s="1"/>
  <c r="AV47" i="1"/>
  <c r="AX47" i="1" s="1"/>
  <c r="AV122" i="1"/>
  <c r="AX122" i="1" s="1"/>
  <c r="AV123" i="1"/>
  <c r="AX123" i="1" s="1"/>
  <c r="AV43" i="1"/>
  <c r="AX43" i="1" s="1"/>
  <c r="AV116" i="1"/>
  <c r="AX116" i="1" s="1"/>
  <c r="AV75" i="1"/>
  <c r="AX75" i="1" s="1"/>
  <c r="AV94" i="1"/>
  <c r="AX94" i="1" s="1"/>
  <c r="AV98" i="1"/>
  <c r="AV121" i="1"/>
  <c r="AV50" i="1"/>
  <c r="AX50" i="1" s="1"/>
  <c r="AV2318" i="1"/>
  <c r="AX2318" i="1" s="1"/>
  <c r="AV1495" i="1"/>
  <c r="AX1495" i="1" s="1"/>
  <c r="AV2284" i="1"/>
  <c r="AX2284" i="1" s="1"/>
  <c r="AV1446" i="1"/>
  <c r="AX1446" i="1" s="1"/>
  <c r="AV2327" i="1"/>
  <c r="AV842" i="1"/>
  <c r="AV1174" i="1"/>
  <c r="AV2325" i="1"/>
  <c r="AV2298" i="1"/>
  <c r="AX2298" i="1" s="1"/>
  <c r="AV1452" i="1"/>
  <c r="AX1452" i="1" s="1"/>
  <c r="AV1382" i="1"/>
  <c r="AX1382" i="1" s="1"/>
  <c r="AV1918" i="1"/>
  <c r="AV1240" i="1"/>
  <c r="AX1240" i="1" s="1"/>
  <c r="AV2028" i="1"/>
  <c r="AV1454" i="1"/>
  <c r="AV1367" i="1"/>
  <c r="AX1367" i="1" s="1"/>
  <c r="AV2023" i="1"/>
  <c r="AX2023" i="1" s="1"/>
  <c r="AV373" i="1"/>
  <c r="AX373" i="1" s="1"/>
  <c r="AV1451" i="1"/>
  <c r="AX1451" i="1" s="1"/>
  <c r="AV2036" i="1"/>
  <c r="AX2036" i="1" s="1"/>
  <c r="AV1455" i="1"/>
  <c r="AX1455" i="1" s="1"/>
  <c r="AV1456" i="1"/>
  <c r="AX1456" i="1" s="1"/>
  <c r="AV1489" i="1"/>
  <c r="AX1489" i="1" s="1"/>
  <c r="AV517" i="1"/>
  <c r="AV2296" i="1"/>
  <c r="AV1457" i="1"/>
  <c r="AV1458" i="1"/>
  <c r="AX1458" i="1" s="1"/>
  <c r="AV2314" i="1"/>
  <c r="AX2314" i="1" s="1"/>
  <c r="AV2295" i="1"/>
  <c r="AX2295" i="1" s="1"/>
  <c r="AV2315" i="1"/>
  <c r="AX2315" i="1" s="1"/>
  <c r="AV1557" i="1"/>
  <c r="AX1557" i="1" s="1"/>
  <c r="AV2311" i="1"/>
  <c r="AX2311" i="1" s="1"/>
  <c r="AV1561" i="1"/>
  <c r="AX1561" i="1" s="1"/>
  <c r="AV1558" i="1"/>
  <c r="AX1558" i="1" s="1"/>
  <c r="AV1555" i="1"/>
  <c r="AX1555" i="1" s="1"/>
  <c r="AV2312" i="1"/>
  <c r="AV1545" i="1"/>
  <c r="AX1545" i="1" s="1"/>
  <c r="AV1173" i="1"/>
  <c r="AV1310" i="1"/>
  <c r="AX1310" i="1" s="1"/>
  <c r="AV1651" i="1"/>
  <c r="AX1651" i="1" s="1"/>
  <c r="AV525" i="1"/>
  <c r="AV2447" i="1"/>
  <c r="AX2447" i="1" s="1"/>
  <c r="AV1447" i="1"/>
  <c r="AX1447" i="1" s="1"/>
  <c r="AV2220" i="1"/>
  <c r="AX2220" i="1" s="1"/>
  <c r="AV2194" i="1"/>
  <c r="AX2194" i="1" s="1"/>
  <c r="AV2055" i="1"/>
  <c r="AX2055" i="1" s="1"/>
  <c r="AV2476" i="1"/>
  <c r="AV2056" i="1"/>
  <c r="AX2056" i="1" s="1"/>
  <c r="AV2462" i="1"/>
  <c r="AX2462" i="1" s="1"/>
  <c r="AV2372" i="1"/>
  <c r="AX2372" i="1" s="1"/>
  <c r="AV2235" i="1"/>
  <c r="AX2235" i="1" s="1"/>
  <c r="AV2477" i="1"/>
  <c r="AX2477" i="1" s="1"/>
  <c r="AV1169" i="1"/>
  <c r="AV2478" i="1"/>
  <c r="AV1306" i="1"/>
  <c r="AX1306" i="1" s="1"/>
  <c r="AV2087" i="1"/>
  <c r="AX2087" i="1" s="1"/>
  <c r="AV1346" i="1"/>
  <c r="AX1346" i="1" s="1"/>
  <c r="AV1172" i="1"/>
  <c r="AV179" i="1"/>
  <c r="AV1527" i="1"/>
  <c r="AX1527" i="1" s="1"/>
  <c r="AV2293" i="1"/>
  <c r="AX2293" i="1" s="1"/>
  <c r="AV1539" i="1"/>
  <c r="AX1539" i="1" s="1"/>
  <c r="AV2024" i="1"/>
  <c r="AX2024" i="1" s="1"/>
  <c r="AV2434" i="1"/>
  <c r="AX2434" i="1" s="1"/>
  <c r="AV1526" i="1"/>
  <c r="AV2374" i="1"/>
  <c r="AX2374" i="1" s="1"/>
  <c r="AV2289" i="1"/>
  <c r="AX2289" i="1" s="1"/>
  <c r="AV2188" i="1"/>
  <c r="AX2188" i="1" s="1"/>
  <c r="AV1480" i="1"/>
  <c r="AX1480" i="1" s="1"/>
  <c r="AV1412" i="1"/>
  <c r="AV1385" i="1"/>
  <c r="AV1481" i="1"/>
  <c r="AV2282" i="1"/>
  <c r="AX2282" i="1" s="1"/>
  <c r="AV2449" i="1"/>
  <c r="AX2449" i="1" s="1"/>
  <c r="AV1303" i="1"/>
  <c r="AV1235" i="1"/>
  <c r="AV1404" i="1"/>
  <c r="AX1404" i="1" s="1"/>
  <c r="AV2274" i="1"/>
  <c r="AV2468" i="1"/>
  <c r="AX2468" i="1" s="1"/>
  <c r="AV1941" i="1"/>
  <c r="AX1941" i="1" s="1"/>
  <c r="AV1442" i="1"/>
  <c r="AX1442" i="1" s="1"/>
  <c r="AV1935" i="1"/>
  <c r="AX1935" i="1" s="1"/>
  <c r="AV2245" i="1"/>
  <c r="AV1490" i="1"/>
  <c r="AX1490" i="1" s="1"/>
  <c r="AV2197" i="1"/>
  <c r="AX2197" i="1" s="1"/>
  <c r="AV2191" i="1"/>
  <c r="AX2191" i="1" s="1"/>
  <c r="AV1937" i="1"/>
  <c r="AV1513" i="1"/>
  <c r="AV1387" i="1"/>
  <c r="AX1387" i="1" s="1"/>
  <c r="AV1386" i="1"/>
  <c r="AX1386" i="1" s="1"/>
  <c r="AV1408" i="1"/>
  <c r="AX1408" i="1" s="1"/>
  <c r="AV1973" i="1"/>
  <c r="AX1973" i="1" s="1"/>
  <c r="AV2448" i="1"/>
  <c r="AX2448" i="1" s="1"/>
  <c r="AV2276" i="1"/>
  <c r="AX2276" i="1" s="1"/>
  <c r="AV209" i="1"/>
  <c r="AV2275" i="1"/>
  <c r="AX2275" i="1" s="1"/>
  <c r="AV1263" i="1"/>
  <c r="AX1263" i="1" s="1"/>
  <c r="AV2277" i="1"/>
  <c r="AX2277" i="1" s="1"/>
  <c r="AV1988" i="1"/>
  <c r="AX1988" i="1" s="1"/>
  <c r="AV1231" i="1"/>
  <c r="AX1231" i="1" s="1"/>
  <c r="AV1268" i="1"/>
  <c r="AV2443" i="1"/>
  <c r="AX2443" i="1" s="1"/>
  <c r="AV1227" i="1"/>
  <c r="AX1227" i="1" s="1"/>
  <c r="AV1178" i="1"/>
  <c r="AX1178" i="1" s="1"/>
  <c r="AV1175" i="1"/>
  <c r="AX1175" i="1" s="1"/>
  <c r="AV1250" i="1"/>
  <c r="AX1250" i="1" s="1"/>
  <c r="AV1251" i="1"/>
  <c r="AX1251" i="1" s="1"/>
  <c r="AV1281" i="1"/>
  <c r="AX1281" i="1" s="1"/>
  <c r="AV1283" i="1"/>
  <c r="AX1283" i="1" s="1"/>
  <c r="AV1986" i="1"/>
  <c r="AX1986" i="1" s="1"/>
  <c r="AV1985" i="1"/>
  <c r="AV2211" i="1"/>
  <c r="AX2211" i="1" s="1"/>
  <c r="AV1997" i="1"/>
  <c r="AX1997" i="1" s="1"/>
  <c r="AV1047" i="1"/>
  <c r="AX1047" i="1" s="1"/>
  <c r="AV1071" i="1"/>
  <c r="AX1071" i="1" s="1"/>
  <c r="AV1096" i="1"/>
  <c r="AX1096" i="1" s="1"/>
  <c r="AV1062" i="1"/>
  <c r="AX1062" i="1" s="1"/>
  <c r="AV1057" i="1"/>
  <c r="AX1057" i="1" s="1"/>
  <c r="AV1069" i="1"/>
  <c r="AX1069" i="1" s="1"/>
  <c r="AV1049" i="1"/>
  <c r="AX1049" i="1" s="1"/>
  <c r="AV1065" i="1"/>
  <c r="AX1065" i="1" s="1"/>
  <c r="AV1037" i="1"/>
  <c r="AX1037" i="1" s="1"/>
  <c r="AV1081" i="1"/>
  <c r="AX1081" i="1" s="1"/>
  <c r="AV1197" i="1"/>
  <c r="AX1197" i="1" s="1"/>
  <c r="AV1261" i="1"/>
  <c r="AX1261" i="1" s="1"/>
  <c r="AV1083" i="1"/>
  <c r="AX1083" i="1" s="1"/>
  <c r="AV1073" i="1"/>
  <c r="AX1073" i="1" s="1"/>
  <c r="AV1092" i="1"/>
  <c r="AX1092" i="1" s="1"/>
  <c r="AV1075" i="1"/>
  <c r="AX1075" i="1" s="1"/>
  <c r="AV1064" i="1"/>
  <c r="AV1094" i="1"/>
  <c r="AV1078" i="1"/>
  <c r="AX1078" i="1" s="1"/>
  <c r="AV1908" i="1"/>
  <c r="AX1908" i="1" s="1"/>
  <c r="AV1217" i="1"/>
  <c r="AX1217" i="1" s="1"/>
  <c r="AV1914" i="1"/>
  <c r="AX1914" i="1" s="1"/>
  <c r="AV952" i="1"/>
  <c r="AX952" i="1" s="1"/>
  <c r="AV932" i="1"/>
  <c r="AX932" i="1" s="1"/>
  <c r="AV934" i="1"/>
  <c r="AX934" i="1" s="1"/>
  <c r="AV935" i="1"/>
  <c r="AV2085" i="1"/>
  <c r="AV1216" i="1"/>
  <c r="AX1216" i="1" s="1"/>
  <c r="AV1210" i="1"/>
  <c r="AV942" i="1"/>
  <c r="AX942" i="1" s="1"/>
  <c r="AV1218" i="1"/>
  <c r="AX1218" i="1" s="1"/>
  <c r="AV920" i="1"/>
  <c r="AX920" i="1" s="1"/>
  <c r="AV951" i="1"/>
  <c r="AV2083" i="1"/>
  <c r="AV2170" i="1"/>
  <c r="AV162" i="1"/>
  <c r="AX162" i="1" s="1"/>
  <c r="AV363" i="1"/>
  <c r="AX363" i="1" s="1"/>
  <c r="AV362" i="1"/>
  <c r="AX362" i="1" s="1"/>
  <c r="AV200" i="1"/>
  <c r="AV1127" i="1"/>
  <c r="AX1127" i="1" s="1"/>
  <c r="AV1133" i="1"/>
  <c r="AV1658" i="1"/>
  <c r="AV2139" i="1"/>
  <c r="AV1135" i="1"/>
  <c r="AV1155" i="1"/>
  <c r="AX1155" i="1" s="1"/>
  <c r="AV2152" i="1"/>
  <c r="AX2152" i="1" s="1"/>
  <c r="AV698" i="1"/>
  <c r="AV2414" i="1"/>
  <c r="AX2414" i="1" s="1"/>
  <c r="AV854" i="1"/>
  <c r="AV764" i="1"/>
  <c r="AV402" i="1"/>
  <c r="AX402" i="1" s="1"/>
  <c r="AV2411" i="1"/>
  <c r="AX2411" i="1" s="1"/>
  <c r="AV377" i="1"/>
  <c r="AV1858" i="1"/>
  <c r="AV2150" i="1"/>
  <c r="AV438" i="1"/>
  <c r="AV1154" i="1"/>
  <c r="AV376" i="1"/>
  <c r="AX376" i="1" s="1"/>
  <c r="AV2377" i="1"/>
  <c r="AV1134" i="1"/>
  <c r="AX1134" i="1" s="1"/>
  <c r="AV427" i="1"/>
  <c r="AX427" i="1" s="1"/>
  <c r="AV1866" i="1"/>
  <c r="AX1866" i="1" s="1"/>
  <c r="AV1130" i="1"/>
  <c r="AX1130" i="1" s="1"/>
  <c r="AV1147" i="1"/>
  <c r="AV748" i="1"/>
  <c r="AV679" i="1"/>
  <c r="AX679" i="1" s="1"/>
  <c r="AV2116" i="1"/>
  <c r="AX2116" i="1" s="1"/>
  <c r="AV2399" i="1"/>
  <c r="AV684" i="1"/>
  <c r="AV696" i="1"/>
  <c r="AX696" i="1" s="1"/>
  <c r="AV1879" i="1"/>
  <c r="AX1879" i="1" s="1"/>
  <c r="AV283" i="1"/>
  <c r="AX283" i="1" s="1"/>
  <c r="AV626" i="1"/>
  <c r="AX626" i="1" s="1"/>
  <c r="AV2126" i="1"/>
  <c r="AX2126" i="1" s="1"/>
  <c r="AV2066" i="1"/>
  <c r="AV1723" i="1"/>
  <c r="AV212" i="1"/>
  <c r="AX212" i="1" s="1"/>
  <c r="AV2003" i="1"/>
  <c r="AX2003" i="1" s="1"/>
  <c r="AV2064" i="1"/>
  <c r="AX2064" i="1" s="1"/>
  <c r="AV291" i="1"/>
  <c r="AX291" i="1" s="1"/>
  <c r="AV1735" i="1"/>
  <c r="AV830" i="1"/>
  <c r="AV790" i="1"/>
  <c r="T1633" i="1"/>
  <c r="Z1633" i="1" s="1"/>
  <c r="T718" i="1"/>
  <c r="Z718" i="1" s="1"/>
  <c r="T1848" i="1"/>
  <c r="Z1848" i="1" s="1"/>
  <c r="T180" i="1"/>
  <c r="Z180" i="1" s="1"/>
  <c r="T390" i="1"/>
  <c r="Z390" i="1" s="1"/>
  <c r="T182" i="1"/>
  <c r="Z182" i="1" s="1"/>
  <c r="T618" i="1"/>
  <c r="Z618" i="1" s="1"/>
  <c r="T2102" i="1"/>
  <c r="Z2102" i="1" s="1"/>
  <c r="T1570" i="1"/>
  <c r="Z1570" i="1" s="1"/>
  <c r="T2148" i="1"/>
  <c r="Z2148" i="1" s="1"/>
  <c r="T2141" i="1"/>
  <c r="Z2141" i="1" s="1"/>
  <c r="T753" i="1"/>
  <c r="Z753" i="1" s="1"/>
  <c r="T430" i="1"/>
  <c r="Z430" i="1" s="1"/>
  <c r="T1834" i="1"/>
  <c r="Z1834" i="1" s="1"/>
  <c r="T1890" i="1"/>
  <c r="Z1890" i="1" s="1"/>
  <c r="T2063" i="1"/>
  <c r="Z2063" i="1" s="1"/>
  <c r="T1373" i="1"/>
  <c r="Z1373" i="1" s="1"/>
  <c r="T791" i="1"/>
  <c r="Z791" i="1" s="1"/>
  <c r="T423" i="1"/>
  <c r="Z423" i="1" s="1"/>
  <c r="T620" i="1"/>
  <c r="Z620" i="1" s="1"/>
  <c r="T1970" i="1"/>
  <c r="Z1970" i="1" s="1"/>
  <c r="T391" i="1"/>
  <c r="Z391" i="1" s="1"/>
  <c r="T600" i="1"/>
  <c r="Z600" i="1" s="1"/>
  <c r="T1328" i="1"/>
  <c r="Z1328" i="1" s="1"/>
  <c r="T2095" i="1"/>
  <c r="Z2095" i="1" s="1"/>
  <c r="T2096" i="1"/>
  <c r="Z2096" i="1" s="1"/>
  <c r="T868" i="1"/>
  <c r="Z868" i="1" s="1"/>
  <c r="T165" i="1"/>
  <c r="Z165" i="1" s="1"/>
  <c r="T1867" i="1"/>
  <c r="Z1867" i="1" s="1"/>
  <c r="T1643" i="1"/>
  <c r="Z1643" i="1" s="1"/>
  <c r="T1368" i="1"/>
  <c r="Z1368" i="1" s="1"/>
  <c r="T1704" i="1"/>
  <c r="Z1704" i="1" s="1"/>
  <c r="T1689" i="1"/>
  <c r="Z1689" i="1" s="1"/>
  <c r="T673" i="1"/>
  <c r="Z673" i="1" s="1"/>
  <c r="T320" i="1"/>
  <c r="Z320" i="1" s="1"/>
  <c r="T655" i="1"/>
  <c r="Z655" i="1" s="1"/>
  <c r="T510" i="1"/>
  <c r="Z510" i="1" s="1"/>
  <c r="T245" i="1"/>
  <c r="Z245" i="1" s="1"/>
  <c r="T1741" i="1"/>
  <c r="Z1741" i="1" s="1"/>
  <c r="T1572" i="1"/>
  <c r="Z1572" i="1" s="1"/>
  <c r="T1616" i="1"/>
  <c r="Z1616" i="1" s="1"/>
  <c r="T2004" i="1"/>
  <c r="Z2004" i="1" s="1"/>
  <c r="T2147" i="1"/>
  <c r="Z2147" i="1" s="1"/>
  <c r="T1617" i="1"/>
  <c r="Z1617" i="1" s="1"/>
  <c r="T1636" i="1"/>
  <c r="Z1636" i="1" s="1"/>
  <c r="T1807" i="1"/>
  <c r="Z1807" i="1" s="1"/>
  <c r="T672" i="1"/>
  <c r="Z672" i="1" s="1"/>
  <c r="T187" i="1"/>
  <c r="Z187" i="1" s="1"/>
  <c r="T331" i="1"/>
  <c r="Z331" i="1" s="1"/>
  <c r="T527" i="1"/>
  <c r="Z527" i="1" s="1"/>
  <c r="T660" i="1"/>
  <c r="Z660" i="1" s="1"/>
  <c r="T7" i="1"/>
  <c r="Z7" i="1" s="1"/>
  <c r="T2151" i="1"/>
  <c r="Z2151" i="1" s="1"/>
  <c r="T2391" i="1"/>
  <c r="Z2391" i="1" s="1"/>
  <c r="T2119" i="1"/>
  <c r="Z2119" i="1" s="1"/>
  <c r="T2169" i="1"/>
  <c r="Z2169" i="1" s="1"/>
  <c r="T1732" i="1"/>
  <c r="Z1732" i="1" s="1"/>
  <c r="T2134" i="1"/>
  <c r="Z2134" i="1" s="1"/>
  <c r="T425" i="1"/>
  <c r="Z425" i="1" s="1"/>
  <c r="T1734" i="1"/>
  <c r="Z1734" i="1" s="1"/>
  <c r="T1749" i="1"/>
  <c r="Z1749" i="1" s="1"/>
  <c r="T523" i="1"/>
  <c r="Z523" i="1" s="1"/>
  <c r="T705" i="1"/>
  <c r="Z705" i="1" s="1"/>
  <c r="T712" i="1"/>
  <c r="Z712" i="1" s="1"/>
  <c r="T727" i="1"/>
  <c r="Z727" i="1" s="1"/>
  <c r="T767" i="1"/>
  <c r="Z767" i="1" s="1"/>
  <c r="T2113" i="1"/>
  <c r="Z2113" i="1" s="1"/>
  <c r="T742" i="1"/>
  <c r="Z742" i="1" s="1"/>
  <c r="T1812" i="1"/>
  <c r="Z1812" i="1" s="1"/>
  <c r="T757" i="1"/>
  <c r="Z757" i="1" s="1"/>
  <c r="T520" i="1"/>
  <c r="Z520" i="1" s="1"/>
  <c r="T802" i="1"/>
  <c r="Z802" i="1" s="1"/>
  <c r="T760" i="1"/>
  <c r="Z760" i="1" s="1"/>
  <c r="T1815" i="1"/>
  <c r="Z1815" i="1" s="1"/>
  <c r="T2379" i="1"/>
  <c r="Z2379" i="1" s="1"/>
  <c r="T2165" i="1"/>
  <c r="Z2165" i="1" s="1"/>
  <c r="T2108" i="1"/>
  <c r="Z2108" i="1" s="1"/>
  <c r="T2136" i="1"/>
  <c r="Z2136" i="1" s="1"/>
  <c r="T2140" i="1"/>
  <c r="Z2140" i="1" s="1"/>
  <c r="T713" i="1"/>
  <c r="Z713" i="1" s="1"/>
  <c r="T1733" i="1"/>
  <c r="Z1733" i="1" s="1"/>
  <c r="T424" i="1"/>
  <c r="Z424" i="1" s="1"/>
  <c r="T2120" i="1"/>
  <c r="Z2120" i="1" s="1"/>
  <c r="T2389" i="1"/>
  <c r="Z2389" i="1" s="1"/>
  <c r="T2390" i="1"/>
  <c r="Z2390" i="1" s="1"/>
  <c r="T2156" i="1"/>
  <c r="Z2156" i="1" s="1"/>
  <c r="T1754" i="1"/>
  <c r="Z1754" i="1" s="1"/>
  <c r="T743" i="1"/>
  <c r="Z743" i="1" s="1"/>
  <c r="T230" i="1"/>
  <c r="Z230" i="1" s="1"/>
  <c r="T2009" i="1"/>
  <c r="Z2009" i="1" s="1"/>
  <c r="T531" i="1"/>
  <c r="Z531" i="1" s="1"/>
  <c r="T695" i="1"/>
  <c r="Z695" i="1" s="1"/>
  <c r="T856" i="1"/>
  <c r="Z856" i="1" s="1"/>
  <c r="T492" i="1"/>
  <c r="Z492" i="1" s="1"/>
  <c r="T1805" i="1"/>
  <c r="Z1805" i="1" s="1"/>
  <c r="T415" i="1"/>
  <c r="Z415" i="1" s="1"/>
  <c r="T2418" i="1"/>
  <c r="Z2418" i="1" s="1"/>
  <c r="T624" i="1"/>
  <c r="Z624" i="1" s="1"/>
  <c r="T495" i="1"/>
  <c r="Z495" i="1" s="1"/>
  <c r="T516" i="1"/>
  <c r="Z516" i="1" s="1"/>
  <c r="T188" i="1"/>
  <c r="Z188" i="1" s="1"/>
  <c r="T2142" i="1"/>
  <c r="Z2142" i="1" s="1"/>
  <c r="T1137" i="1"/>
  <c r="Z1137" i="1" s="1"/>
  <c r="T807" i="1"/>
  <c r="Z807" i="1" s="1"/>
  <c r="T730" i="1"/>
  <c r="Z730" i="1" s="1"/>
  <c r="T1719" i="1"/>
  <c r="Z1719" i="1" s="1"/>
  <c r="T532" i="1"/>
  <c r="Z532" i="1" s="1"/>
  <c r="T2146" i="1"/>
  <c r="Z2146" i="1" s="1"/>
  <c r="T747" i="1"/>
  <c r="Z747" i="1" s="1"/>
  <c r="T1701" i="1"/>
  <c r="Z1701" i="1" s="1"/>
  <c r="T1537" i="1"/>
  <c r="Z1537" i="1" s="1"/>
  <c r="Y1633" i="1"/>
  <c r="AG1633" i="1" s="1"/>
  <c r="AI1633" i="1" s="1"/>
  <c r="AY1633" i="1" s="1"/>
  <c r="Y718" i="1"/>
  <c r="AG718" i="1" s="1"/>
  <c r="AI718" i="1" s="1"/>
  <c r="AY718" i="1" s="1"/>
  <c r="Y1848" i="1"/>
  <c r="AG1848" i="1" s="1"/>
  <c r="AI1848" i="1" s="1"/>
  <c r="AY1848" i="1" s="1"/>
  <c r="Y180" i="1"/>
  <c r="AG180" i="1" s="1"/>
  <c r="AI180" i="1" s="1"/>
  <c r="AY180" i="1" s="1"/>
  <c r="Y390" i="1"/>
  <c r="AG390" i="1" s="1"/>
  <c r="AI390" i="1" s="1"/>
  <c r="AY390" i="1" s="1"/>
  <c r="Y182" i="1"/>
  <c r="AG182" i="1" s="1"/>
  <c r="AI182" i="1" s="1"/>
  <c r="AY182" i="1" s="1"/>
  <c r="Y618" i="1"/>
  <c r="AG618" i="1" s="1"/>
  <c r="AI618" i="1" s="1"/>
  <c r="AY618" i="1" s="1"/>
  <c r="Y2102" i="1"/>
  <c r="AG2102" i="1" s="1"/>
  <c r="AI2102" i="1" s="1"/>
  <c r="AY2102" i="1" s="1"/>
  <c r="Y1570" i="1"/>
  <c r="AG1570" i="1" s="1"/>
  <c r="AI1570" i="1" s="1"/>
  <c r="AY1570" i="1" s="1"/>
  <c r="Y2148" i="1"/>
  <c r="AG2148" i="1" s="1"/>
  <c r="AI2148" i="1" s="1"/>
  <c r="AY2148" i="1" s="1"/>
  <c r="Y2141" i="1"/>
  <c r="AG2141" i="1" s="1"/>
  <c r="AI2141" i="1" s="1"/>
  <c r="AY2141" i="1" s="1"/>
  <c r="Y753" i="1"/>
  <c r="AG753" i="1" s="1"/>
  <c r="AI753" i="1" s="1"/>
  <c r="AY753" i="1" s="1"/>
  <c r="Y430" i="1"/>
  <c r="AG430" i="1" s="1"/>
  <c r="AI430" i="1" s="1"/>
  <c r="AY430" i="1" s="1"/>
  <c r="Y1834" i="1"/>
  <c r="AG1834" i="1" s="1"/>
  <c r="AI1834" i="1" s="1"/>
  <c r="AY1834" i="1" s="1"/>
  <c r="Y1890" i="1"/>
  <c r="AG1890" i="1" s="1"/>
  <c r="AI1890" i="1" s="1"/>
  <c r="AY1890" i="1" s="1"/>
  <c r="Y2063" i="1"/>
  <c r="AG2063" i="1" s="1"/>
  <c r="AI2063" i="1" s="1"/>
  <c r="AY2063" i="1" s="1"/>
  <c r="Y1373" i="1"/>
  <c r="AG1373" i="1" s="1"/>
  <c r="AI1373" i="1" s="1"/>
  <c r="AY1373" i="1" s="1"/>
  <c r="Y791" i="1"/>
  <c r="AG791" i="1" s="1"/>
  <c r="AI791" i="1" s="1"/>
  <c r="AY791" i="1" s="1"/>
  <c r="Y423" i="1"/>
  <c r="AG423" i="1" s="1"/>
  <c r="AI423" i="1" s="1"/>
  <c r="AY423" i="1" s="1"/>
  <c r="Y620" i="1"/>
  <c r="AG620" i="1" s="1"/>
  <c r="AI620" i="1" s="1"/>
  <c r="AY620" i="1" s="1"/>
  <c r="Y1970" i="1"/>
  <c r="AG1970" i="1" s="1"/>
  <c r="AI1970" i="1" s="1"/>
  <c r="AY1970" i="1" s="1"/>
  <c r="Y391" i="1"/>
  <c r="AG391" i="1" s="1"/>
  <c r="AI391" i="1" s="1"/>
  <c r="AY391" i="1" s="1"/>
  <c r="Y600" i="1"/>
  <c r="AG600" i="1" s="1"/>
  <c r="AI600" i="1" s="1"/>
  <c r="AY600" i="1" s="1"/>
  <c r="Y1328" i="1"/>
  <c r="AG1328" i="1" s="1"/>
  <c r="AI1328" i="1" s="1"/>
  <c r="AY1328" i="1" s="1"/>
  <c r="Y2095" i="1"/>
  <c r="AG2095" i="1" s="1"/>
  <c r="AI2095" i="1" s="1"/>
  <c r="AY2095" i="1" s="1"/>
  <c r="Y2096" i="1"/>
  <c r="AG2096" i="1" s="1"/>
  <c r="AI2096" i="1" s="1"/>
  <c r="AY2096" i="1" s="1"/>
  <c r="Y868" i="1"/>
  <c r="AG868" i="1" s="1"/>
  <c r="AI868" i="1" s="1"/>
  <c r="AY868" i="1" s="1"/>
  <c r="Y165" i="1"/>
  <c r="AG165" i="1" s="1"/>
  <c r="AI165" i="1" s="1"/>
  <c r="AY165" i="1" s="1"/>
  <c r="Y1867" i="1"/>
  <c r="AG1867" i="1" s="1"/>
  <c r="AI1867" i="1" s="1"/>
  <c r="AY1867" i="1" s="1"/>
  <c r="Y1643" i="1"/>
  <c r="AG1643" i="1" s="1"/>
  <c r="AI1643" i="1" s="1"/>
  <c r="AY1643" i="1" s="1"/>
  <c r="Y1368" i="1"/>
  <c r="AG1368" i="1" s="1"/>
  <c r="AI1368" i="1" s="1"/>
  <c r="AY1368" i="1" s="1"/>
  <c r="Y1704" i="1"/>
  <c r="AG1704" i="1" s="1"/>
  <c r="AI1704" i="1" s="1"/>
  <c r="AY1704" i="1" s="1"/>
  <c r="Y1689" i="1"/>
  <c r="AG1689" i="1" s="1"/>
  <c r="AI1689" i="1" s="1"/>
  <c r="AY1689" i="1" s="1"/>
  <c r="Y673" i="1"/>
  <c r="AG673" i="1" s="1"/>
  <c r="AI673" i="1" s="1"/>
  <c r="AY673" i="1" s="1"/>
  <c r="Y320" i="1"/>
  <c r="AG320" i="1" s="1"/>
  <c r="AI320" i="1" s="1"/>
  <c r="AY320" i="1" s="1"/>
  <c r="Y655" i="1"/>
  <c r="AG655" i="1" s="1"/>
  <c r="AI655" i="1" s="1"/>
  <c r="AY655" i="1" s="1"/>
  <c r="Y510" i="1"/>
  <c r="AG510" i="1" s="1"/>
  <c r="AI510" i="1" s="1"/>
  <c r="AY510" i="1" s="1"/>
  <c r="Y245" i="1"/>
  <c r="AG245" i="1" s="1"/>
  <c r="AI245" i="1" s="1"/>
  <c r="AY245" i="1" s="1"/>
  <c r="Y1741" i="1"/>
  <c r="AG1741" i="1" s="1"/>
  <c r="AI1741" i="1" s="1"/>
  <c r="AY1741" i="1" s="1"/>
  <c r="Y1572" i="1"/>
  <c r="AG1572" i="1" s="1"/>
  <c r="AI1572" i="1" s="1"/>
  <c r="AY1572" i="1" s="1"/>
  <c r="Y1616" i="1"/>
  <c r="AG1616" i="1" s="1"/>
  <c r="AI1616" i="1" s="1"/>
  <c r="AY1616" i="1" s="1"/>
  <c r="Y2004" i="1"/>
  <c r="AG2004" i="1" s="1"/>
  <c r="AI2004" i="1" s="1"/>
  <c r="AY2004" i="1" s="1"/>
  <c r="Y2147" i="1"/>
  <c r="AG2147" i="1" s="1"/>
  <c r="AI2147" i="1" s="1"/>
  <c r="AY2147" i="1" s="1"/>
  <c r="Y1617" i="1"/>
  <c r="AG1617" i="1" s="1"/>
  <c r="AI1617" i="1" s="1"/>
  <c r="AY1617" i="1" s="1"/>
  <c r="Y1636" i="1"/>
  <c r="AG1636" i="1" s="1"/>
  <c r="AI1636" i="1" s="1"/>
  <c r="AY1636" i="1" s="1"/>
  <c r="Y1807" i="1"/>
  <c r="AG1807" i="1" s="1"/>
  <c r="AI1807" i="1" s="1"/>
  <c r="AY1807" i="1" s="1"/>
  <c r="Y672" i="1"/>
  <c r="AG672" i="1" s="1"/>
  <c r="AI672" i="1" s="1"/>
  <c r="AY672" i="1" s="1"/>
  <c r="Y187" i="1"/>
  <c r="AG187" i="1" s="1"/>
  <c r="AI187" i="1" s="1"/>
  <c r="AY187" i="1" s="1"/>
  <c r="Y331" i="1"/>
  <c r="AG331" i="1" s="1"/>
  <c r="AI331" i="1" s="1"/>
  <c r="AY331" i="1" s="1"/>
  <c r="Y527" i="1"/>
  <c r="AG527" i="1" s="1"/>
  <c r="AI527" i="1" s="1"/>
  <c r="AY527" i="1" s="1"/>
  <c r="Y660" i="1"/>
  <c r="AG660" i="1" s="1"/>
  <c r="AI660" i="1" s="1"/>
  <c r="AY660" i="1" s="1"/>
  <c r="Y7" i="1"/>
  <c r="AG7" i="1" s="1"/>
  <c r="AI7" i="1" s="1"/>
  <c r="AY7" i="1" s="1"/>
  <c r="Y2151" i="1"/>
  <c r="AG2151" i="1" s="1"/>
  <c r="AI2151" i="1" s="1"/>
  <c r="AY2151" i="1" s="1"/>
  <c r="Y2391" i="1"/>
  <c r="AG2391" i="1" s="1"/>
  <c r="AI2391" i="1" s="1"/>
  <c r="AY2391" i="1" s="1"/>
  <c r="Y2119" i="1"/>
  <c r="AG2119" i="1" s="1"/>
  <c r="AI2119" i="1" s="1"/>
  <c r="AY2119" i="1" s="1"/>
  <c r="Y2169" i="1"/>
  <c r="AG2169" i="1" s="1"/>
  <c r="AI2169" i="1" s="1"/>
  <c r="AY2169" i="1" s="1"/>
  <c r="Y1732" i="1"/>
  <c r="AG1732" i="1" s="1"/>
  <c r="AI1732" i="1" s="1"/>
  <c r="AY1732" i="1" s="1"/>
  <c r="Y2134" i="1"/>
  <c r="AG2134" i="1" s="1"/>
  <c r="AI2134" i="1" s="1"/>
  <c r="AY2134" i="1" s="1"/>
  <c r="Y425" i="1"/>
  <c r="AG425" i="1" s="1"/>
  <c r="AI425" i="1" s="1"/>
  <c r="AY425" i="1" s="1"/>
  <c r="Y1734" i="1"/>
  <c r="AG1734" i="1" s="1"/>
  <c r="AI1734" i="1" s="1"/>
  <c r="AY1734" i="1" s="1"/>
  <c r="Y1749" i="1"/>
  <c r="AG1749" i="1" s="1"/>
  <c r="AI1749" i="1" s="1"/>
  <c r="AY1749" i="1" s="1"/>
  <c r="Y523" i="1"/>
  <c r="AG523" i="1" s="1"/>
  <c r="AI523" i="1" s="1"/>
  <c r="AY523" i="1" s="1"/>
  <c r="Y705" i="1"/>
  <c r="AG705" i="1" s="1"/>
  <c r="AI705" i="1" s="1"/>
  <c r="AY705" i="1" s="1"/>
  <c r="Y712" i="1"/>
  <c r="AG712" i="1" s="1"/>
  <c r="AI712" i="1" s="1"/>
  <c r="AY712" i="1" s="1"/>
  <c r="Y727" i="1"/>
  <c r="AG727" i="1" s="1"/>
  <c r="AI727" i="1" s="1"/>
  <c r="AY727" i="1" s="1"/>
  <c r="Y767" i="1"/>
  <c r="AG767" i="1" s="1"/>
  <c r="AI767" i="1" s="1"/>
  <c r="AY767" i="1" s="1"/>
  <c r="Y2113" i="1"/>
  <c r="AG2113" i="1" s="1"/>
  <c r="AI2113" i="1" s="1"/>
  <c r="AY2113" i="1" s="1"/>
  <c r="Y742" i="1"/>
  <c r="AG742" i="1" s="1"/>
  <c r="AI742" i="1" s="1"/>
  <c r="AY742" i="1" s="1"/>
  <c r="Y1812" i="1"/>
  <c r="AG1812" i="1" s="1"/>
  <c r="AI1812" i="1" s="1"/>
  <c r="AY1812" i="1" s="1"/>
  <c r="Y757" i="1"/>
  <c r="AG757" i="1" s="1"/>
  <c r="AI757" i="1" s="1"/>
  <c r="AY757" i="1" s="1"/>
  <c r="Y520" i="1"/>
  <c r="AG520" i="1" s="1"/>
  <c r="AI520" i="1" s="1"/>
  <c r="AY520" i="1" s="1"/>
  <c r="Y802" i="1"/>
  <c r="AG802" i="1" s="1"/>
  <c r="AI802" i="1" s="1"/>
  <c r="AY802" i="1" s="1"/>
  <c r="Y760" i="1"/>
  <c r="AG760" i="1" s="1"/>
  <c r="AI760" i="1" s="1"/>
  <c r="AY760" i="1" s="1"/>
  <c r="Y1815" i="1"/>
  <c r="AG1815" i="1" s="1"/>
  <c r="AI1815" i="1" s="1"/>
  <c r="AY1815" i="1" s="1"/>
  <c r="Y2379" i="1"/>
  <c r="AG2379" i="1" s="1"/>
  <c r="AI2379" i="1" s="1"/>
  <c r="AY2379" i="1" s="1"/>
  <c r="Y2165" i="1"/>
  <c r="AG2165" i="1" s="1"/>
  <c r="AI2165" i="1" s="1"/>
  <c r="AY2165" i="1" s="1"/>
  <c r="Y2108" i="1"/>
  <c r="AG2108" i="1" s="1"/>
  <c r="AI2108" i="1" s="1"/>
  <c r="AY2108" i="1" s="1"/>
  <c r="Y2136" i="1"/>
  <c r="AG2136" i="1" s="1"/>
  <c r="AI2136" i="1" s="1"/>
  <c r="AY2136" i="1" s="1"/>
  <c r="Y2140" i="1"/>
  <c r="AG2140" i="1" s="1"/>
  <c r="AI2140" i="1" s="1"/>
  <c r="AY2140" i="1" s="1"/>
  <c r="Y713" i="1"/>
  <c r="AG713" i="1" s="1"/>
  <c r="AI713" i="1" s="1"/>
  <c r="AY713" i="1" s="1"/>
  <c r="Y1733" i="1"/>
  <c r="AG1733" i="1" s="1"/>
  <c r="AI1733" i="1" s="1"/>
  <c r="AY1733" i="1" s="1"/>
  <c r="Y424" i="1"/>
  <c r="AG424" i="1" s="1"/>
  <c r="AI424" i="1" s="1"/>
  <c r="AY424" i="1" s="1"/>
  <c r="Y2120" i="1"/>
  <c r="AG2120" i="1" s="1"/>
  <c r="AI2120" i="1" s="1"/>
  <c r="AY2120" i="1" s="1"/>
  <c r="Y2389" i="1"/>
  <c r="AG2389" i="1" s="1"/>
  <c r="AI2389" i="1" s="1"/>
  <c r="AY2389" i="1" s="1"/>
  <c r="Y2390" i="1"/>
  <c r="AG2390" i="1" s="1"/>
  <c r="AI2390" i="1" s="1"/>
  <c r="AY2390" i="1" s="1"/>
  <c r="Y2156" i="1"/>
  <c r="AG2156" i="1" s="1"/>
  <c r="AI2156" i="1" s="1"/>
  <c r="AY2156" i="1" s="1"/>
  <c r="Y1754" i="1"/>
  <c r="AG1754" i="1" s="1"/>
  <c r="AI1754" i="1" s="1"/>
  <c r="AY1754" i="1" s="1"/>
  <c r="Y743" i="1"/>
  <c r="AG743" i="1" s="1"/>
  <c r="AI743" i="1" s="1"/>
  <c r="AY743" i="1" s="1"/>
  <c r="Y230" i="1"/>
  <c r="AG230" i="1" s="1"/>
  <c r="AI230" i="1" s="1"/>
  <c r="AY230" i="1" s="1"/>
  <c r="Y2009" i="1"/>
  <c r="AG2009" i="1" s="1"/>
  <c r="AI2009" i="1" s="1"/>
  <c r="AY2009" i="1" s="1"/>
  <c r="Y531" i="1"/>
  <c r="AG531" i="1" s="1"/>
  <c r="AI531" i="1" s="1"/>
  <c r="AY531" i="1" s="1"/>
  <c r="Y695" i="1"/>
  <c r="AG695" i="1" s="1"/>
  <c r="AI695" i="1" s="1"/>
  <c r="AY695" i="1" s="1"/>
  <c r="Y856" i="1"/>
  <c r="AG856" i="1" s="1"/>
  <c r="AI856" i="1" s="1"/>
  <c r="AY856" i="1" s="1"/>
  <c r="Y492" i="1"/>
  <c r="AG492" i="1" s="1"/>
  <c r="AI492" i="1" s="1"/>
  <c r="AY492" i="1" s="1"/>
  <c r="Y1805" i="1"/>
  <c r="AG1805" i="1" s="1"/>
  <c r="AI1805" i="1" s="1"/>
  <c r="AY1805" i="1" s="1"/>
  <c r="Y415" i="1"/>
  <c r="AG415" i="1" s="1"/>
  <c r="AI415" i="1" s="1"/>
  <c r="AY415" i="1" s="1"/>
  <c r="Y2418" i="1"/>
  <c r="AG2418" i="1" s="1"/>
  <c r="AI2418" i="1" s="1"/>
  <c r="AY2418" i="1" s="1"/>
  <c r="Y624" i="1"/>
  <c r="AG624" i="1" s="1"/>
  <c r="AI624" i="1" s="1"/>
  <c r="AY624" i="1" s="1"/>
  <c r="Y495" i="1"/>
  <c r="AG495" i="1" s="1"/>
  <c r="AI495" i="1" s="1"/>
  <c r="AY495" i="1" s="1"/>
  <c r="Y516" i="1"/>
  <c r="AG516" i="1" s="1"/>
  <c r="AI516" i="1" s="1"/>
  <c r="AY516" i="1" s="1"/>
  <c r="Y188" i="1"/>
  <c r="AG188" i="1" s="1"/>
  <c r="AI188" i="1" s="1"/>
  <c r="AY188" i="1" s="1"/>
  <c r="Y2142" i="1"/>
  <c r="AG2142" i="1" s="1"/>
  <c r="AI2142" i="1" s="1"/>
  <c r="AY2142" i="1" s="1"/>
  <c r="Y1137" i="1"/>
  <c r="AG1137" i="1" s="1"/>
  <c r="AI1137" i="1" s="1"/>
  <c r="AY1137" i="1" s="1"/>
  <c r="Y807" i="1"/>
  <c r="AG807" i="1" s="1"/>
  <c r="AI807" i="1" s="1"/>
  <c r="AY807" i="1" s="1"/>
  <c r="Y730" i="1"/>
  <c r="AG730" i="1" s="1"/>
  <c r="AI730" i="1" s="1"/>
  <c r="AY730" i="1" s="1"/>
  <c r="Y1719" i="1"/>
  <c r="AG1719" i="1" s="1"/>
  <c r="AI1719" i="1" s="1"/>
  <c r="AY1719" i="1" s="1"/>
  <c r="Y532" i="1"/>
  <c r="AG532" i="1" s="1"/>
  <c r="AI532" i="1" s="1"/>
  <c r="AY532" i="1" s="1"/>
  <c r="Y2146" i="1"/>
  <c r="AG2146" i="1" s="1"/>
  <c r="AI2146" i="1" s="1"/>
  <c r="AY2146" i="1" s="1"/>
  <c r="Y747" i="1"/>
  <c r="AG747" i="1" s="1"/>
  <c r="AI747" i="1" s="1"/>
  <c r="AY747" i="1" s="1"/>
  <c r="Y1701" i="1"/>
  <c r="AG1701" i="1" s="1"/>
  <c r="AI1701" i="1" s="1"/>
  <c r="AY1701" i="1" s="1"/>
  <c r="Y1537" i="1"/>
  <c r="AG1537" i="1" s="1"/>
  <c r="AI1537" i="1" s="1"/>
  <c r="AY1537" i="1" s="1"/>
  <c r="AM1633" i="1"/>
  <c r="AM718" i="1"/>
  <c r="AM1848" i="1"/>
  <c r="AM180" i="1"/>
  <c r="AM390" i="1"/>
  <c r="AM182" i="1"/>
  <c r="AM618" i="1"/>
  <c r="AM2102" i="1"/>
  <c r="AM1570" i="1"/>
  <c r="AM2148" i="1"/>
  <c r="AM2141" i="1"/>
  <c r="AM753" i="1"/>
  <c r="AM430" i="1"/>
  <c r="AM1834" i="1"/>
  <c r="AM1890" i="1"/>
  <c r="AM2063" i="1"/>
  <c r="AM1373" i="1"/>
  <c r="AM791" i="1"/>
  <c r="AM423" i="1"/>
  <c r="AM620" i="1"/>
  <c r="AM1970" i="1"/>
  <c r="AM391" i="1"/>
  <c r="AM600" i="1"/>
  <c r="AM1328" i="1"/>
  <c r="AM2095" i="1"/>
  <c r="AM2096" i="1"/>
  <c r="AM868" i="1"/>
  <c r="AM165" i="1"/>
  <c r="AM1867" i="1"/>
  <c r="AM1643" i="1"/>
  <c r="AM1368" i="1"/>
  <c r="AM1704" i="1"/>
  <c r="AM1689" i="1"/>
  <c r="AM673" i="1"/>
  <c r="AM320" i="1"/>
  <c r="AM655" i="1"/>
  <c r="AM510" i="1"/>
  <c r="AM245" i="1"/>
  <c r="AM1741" i="1"/>
  <c r="AM1572" i="1"/>
  <c r="AM1616" i="1"/>
  <c r="AM2004" i="1"/>
  <c r="AM2147" i="1"/>
  <c r="AM1617" i="1"/>
  <c r="AM1636" i="1"/>
  <c r="AM1807" i="1"/>
  <c r="AM672" i="1"/>
  <c r="AM187" i="1"/>
  <c r="AM331" i="1"/>
  <c r="AM527" i="1"/>
  <c r="AM660" i="1"/>
  <c r="AM7" i="1"/>
  <c r="AM2151" i="1"/>
  <c r="AM2391" i="1"/>
  <c r="AM2119" i="1"/>
  <c r="AM2169" i="1"/>
  <c r="AM1732" i="1"/>
  <c r="AM2134" i="1"/>
  <c r="AM425" i="1"/>
  <c r="AM1734" i="1"/>
  <c r="AM1749" i="1"/>
  <c r="AM523" i="1"/>
  <c r="AM705" i="1"/>
  <c r="AM712" i="1"/>
  <c r="AM727" i="1"/>
  <c r="AM767" i="1"/>
  <c r="AM2113" i="1"/>
  <c r="AM742" i="1"/>
  <c r="AM1812" i="1"/>
  <c r="AM757" i="1"/>
  <c r="AM520" i="1"/>
  <c r="AM802" i="1"/>
  <c r="AM760" i="1"/>
  <c r="AM1815" i="1"/>
  <c r="AM2379" i="1"/>
  <c r="AM2165" i="1"/>
  <c r="AM2108" i="1"/>
  <c r="AM2136" i="1"/>
  <c r="AM2140" i="1"/>
  <c r="AM713" i="1"/>
  <c r="AM1733" i="1"/>
  <c r="AM424" i="1"/>
  <c r="AM2120" i="1"/>
  <c r="AM2389" i="1"/>
  <c r="AM2390" i="1"/>
  <c r="AM2156" i="1"/>
  <c r="AM1754" i="1"/>
  <c r="AM743" i="1"/>
  <c r="AM230" i="1"/>
  <c r="AM2009" i="1"/>
  <c r="AM531" i="1"/>
  <c r="AM695" i="1"/>
  <c r="AM856" i="1"/>
  <c r="AM492" i="1"/>
  <c r="AM1805" i="1"/>
  <c r="AM415" i="1"/>
  <c r="AM2418" i="1"/>
  <c r="AM624" i="1"/>
  <c r="AM495" i="1"/>
  <c r="AM516" i="1"/>
  <c r="AM188" i="1"/>
  <c r="AM2142" i="1"/>
  <c r="AM1137" i="1"/>
  <c r="AM807" i="1"/>
  <c r="AM730" i="1"/>
  <c r="AM1719" i="1"/>
  <c r="AM532" i="1"/>
  <c r="AM2146" i="1"/>
  <c r="AM747" i="1"/>
  <c r="AM1701" i="1"/>
  <c r="AM1537" i="1"/>
  <c r="AN1633" i="1"/>
  <c r="AN718" i="1"/>
  <c r="AN1848" i="1"/>
  <c r="AN180" i="1"/>
  <c r="AN390" i="1"/>
  <c r="AN182" i="1"/>
  <c r="AN618" i="1"/>
  <c r="AN2102" i="1"/>
  <c r="AN1570" i="1"/>
  <c r="AN2148" i="1"/>
  <c r="AN2141" i="1"/>
  <c r="AN753" i="1"/>
  <c r="AN430" i="1"/>
  <c r="AN1834" i="1"/>
  <c r="AN1890" i="1"/>
  <c r="AN2063" i="1"/>
  <c r="AN1373" i="1"/>
  <c r="AN791" i="1"/>
  <c r="AN423" i="1"/>
  <c r="AN620" i="1"/>
  <c r="AN1970" i="1"/>
  <c r="AN391" i="1"/>
  <c r="AN600" i="1"/>
  <c r="AN1328" i="1"/>
  <c r="AN2095" i="1"/>
  <c r="AN2096" i="1"/>
  <c r="AN868" i="1"/>
  <c r="AN165" i="1"/>
  <c r="AN1867" i="1"/>
  <c r="AN1643" i="1"/>
  <c r="AN1368" i="1"/>
  <c r="AN1704" i="1"/>
  <c r="AN1689" i="1"/>
  <c r="AN673" i="1"/>
  <c r="AN320" i="1"/>
  <c r="AN655" i="1"/>
  <c r="AN510" i="1"/>
  <c r="AN245" i="1"/>
  <c r="AN1741" i="1"/>
  <c r="AN1572" i="1"/>
  <c r="AN1616" i="1"/>
  <c r="AN2004" i="1"/>
  <c r="AN2147" i="1"/>
  <c r="AN1617" i="1"/>
  <c r="AN1636" i="1"/>
  <c r="AN1807" i="1"/>
  <c r="AN672" i="1"/>
  <c r="AN187" i="1"/>
  <c r="AN331" i="1"/>
  <c r="AN527" i="1"/>
  <c r="AN660" i="1"/>
  <c r="AN7" i="1"/>
  <c r="AN2151" i="1"/>
  <c r="AN2391" i="1"/>
  <c r="AN2119" i="1"/>
  <c r="AN2169" i="1"/>
  <c r="AN1732" i="1"/>
  <c r="AN2134" i="1"/>
  <c r="AN425" i="1"/>
  <c r="AN1734" i="1"/>
  <c r="AN1749" i="1"/>
  <c r="AN523" i="1"/>
  <c r="AN705" i="1"/>
  <c r="AN712" i="1"/>
  <c r="AN727" i="1"/>
  <c r="AN767" i="1"/>
  <c r="AN2113" i="1"/>
  <c r="AN742" i="1"/>
  <c r="AN1812" i="1"/>
  <c r="AN757" i="1"/>
  <c r="AN520" i="1"/>
  <c r="AN802" i="1"/>
  <c r="AN760" i="1"/>
  <c r="AN1815" i="1"/>
  <c r="AN2379" i="1"/>
  <c r="AN2165" i="1"/>
  <c r="AN2108" i="1"/>
  <c r="AN2136" i="1"/>
  <c r="AN2140" i="1"/>
  <c r="AN713" i="1"/>
  <c r="AN1733" i="1"/>
  <c r="AN424" i="1"/>
  <c r="AN2120" i="1"/>
  <c r="AN2389" i="1"/>
  <c r="AN2390" i="1"/>
  <c r="AN2156" i="1"/>
  <c r="AN1754" i="1"/>
  <c r="AN743" i="1"/>
  <c r="AN230" i="1"/>
  <c r="AN2009" i="1"/>
  <c r="AN531" i="1"/>
  <c r="AN695" i="1"/>
  <c r="AN856" i="1"/>
  <c r="AN492" i="1"/>
  <c r="AN1805" i="1"/>
  <c r="AN415" i="1"/>
  <c r="AN2418" i="1"/>
  <c r="AN624" i="1"/>
  <c r="AN495" i="1"/>
  <c r="AN516" i="1"/>
  <c r="AN188" i="1"/>
  <c r="AN2142" i="1"/>
  <c r="AN1137" i="1"/>
  <c r="AN807" i="1"/>
  <c r="AN730" i="1"/>
  <c r="AN1719" i="1"/>
  <c r="AN532" i="1"/>
  <c r="AN2146" i="1"/>
  <c r="AN747" i="1"/>
  <c r="AN1701" i="1"/>
  <c r="AN1537" i="1"/>
  <c r="AR1633" i="1"/>
  <c r="AR718" i="1"/>
  <c r="AR1848" i="1"/>
  <c r="AR180" i="1"/>
  <c r="AR390" i="1"/>
  <c r="AR182" i="1"/>
  <c r="AR618" i="1"/>
  <c r="AR2102" i="1"/>
  <c r="AR1570" i="1"/>
  <c r="AR2148" i="1"/>
  <c r="AR2141" i="1"/>
  <c r="AR753" i="1"/>
  <c r="AR430" i="1"/>
  <c r="AR1834" i="1"/>
  <c r="AR1890" i="1"/>
  <c r="AR2063" i="1"/>
  <c r="AR1373" i="1"/>
  <c r="AR791" i="1"/>
  <c r="AR423" i="1"/>
  <c r="AR620" i="1"/>
  <c r="AR1970" i="1"/>
  <c r="AR391" i="1"/>
  <c r="AR600" i="1"/>
  <c r="AR1328" i="1"/>
  <c r="AR2095" i="1"/>
  <c r="AR2096" i="1"/>
  <c r="AR868" i="1"/>
  <c r="AR165" i="1"/>
  <c r="AR1867" i="1"/>
  <c r="AR1643" i="1"/>
  <c r="AR1368" i="1"/>
  <c r="AR1704" i="1"/>
  <c r="AR1689" i="1"/>
  <c r="AR673" i="1"/>
  <c r="AR320" i="1"/>
  <c r="AR655" i="1"/>
  <c r="AR510" i="1"/>
  <c r="AR245" i="1"/>
  <c r="AR1741" i="1"/>
  <c r="AR1572" i="1"/>
  <c r="AR1616" i="1"/>
  <c r="AR2004" i="1"/>
  <c r="AR2147" i="1"/>
  <c r="AR1617" i="1"/>
  <c r="AR1636" i="1"/>
  <c r="AR1807" i="1"/>
  <c r="AR672" i="1"/>
  <c r="AR187" i="1"/>
  <c r="AR331" i="1"/>
  <c r="AR527" i="1"/>
  <c r="AR660" i="1"/>
  <c r="AR7" i="1"/>
  <c r="AR2151" i="1"/>
  <c r="AR2391" i="1"/>
  <c r="AR2119" i="1"/>
  <c r="AR2169" i="1"/>
  <c r="AR1732" i="1"/>
  <c r="AR2134" i="1"/>
  <c r="AR425" i="1"/>
  <c r="AR1734" i="1"/>
  <c r="AR1749" i="1"/>
  <c r="AR523" i="1"/>
  <c r="AR705" i="1"/>
  <c r="AR712" i="1"/>
  <c r="AR727" i="1"/>
  <c r="AR767" i="1"/>
  <c r="AR2113" i="1"/>
  <c r="AR742" i="1"/>
  <c r="AR1812" i="1"/>
  <c r="AR757" i="1"/>
  <c r="AR520" i="1"/>
  <c r="AR802" i="1"/>
  <c r="AR760" i="1"/>
  <c r="AR1815" i="1"/>
  <c r="AR2379" i="1"/>
  <c r="AR2165" i="1"/>
  <c r="AR2108" i="1"/>
  <c r="AR2136" i="1"/>
  <c r="AR2140" i="1"/>
  <c r="AR713" i="1"/>
  <c r="AR1733" i="1"/>
  <c r="AR424" i="1"/>
  <c r="AR2120" i="1"/>
  <c r="AR2389" i="1"/>
  <c r="AR2390" i="1"/>
  <c r="AR2156" i="1"/>
  <c r="AR1754" i="1"/>
  <c r="AR743" i="1"/>
  <c r="AR230" i="1"/>
  <c r="AR2009" i="1"/>
  <c r="AR531" i="1"/>
  <c r="AR695" i="1"/>
  <c r="AR856" i="1"/>
  <c r="AR492" i="1"/>
  <c r="AR1805" i="1"/>
  <c r="AR415" i="1"/>
  <c r="AR2418" i="1"/>
  <c r="AR624" i="1"/>
  <c r="AR495" i="1"/>
  <c r="AR516" i="1"/>
  <c r="AR188" i="1"/>
  <c r="AR2142" i="1"/>
  <c r="AR1137" i="1"/>
  <c r="AR807" i="1"/>
  <c r="AR730" i="1"/>
  <c r="AR1719" i="1"/>
  <c r="AR532" i="1"/>
  <c r="AR2146" i="1"/>
  <c r="AR747" i="1"/>
  <c r="AR1701" i="1"/>
  <c r="AR1537" i="1"/>
  <c r="AS1633" i="1"/>
  <c r="AS718" i="1"/>
  <c r="AS1848" i="1"/>
  <c r="AS180" i="1"/>
  <c r="AS390" i="1"/>
  <c r="AS182" i="1"/>
  <c r="AS618" i="1"/>
  <c r="AS2102" i="1"/>
  <c r="AS1570" i="1"/>
  <c r="AS2148" i="1"/>
  <c r="AS2141" i="1"/>
  <c r="AS753" i="1"/>
  <c r="AS430" i="1"/>
  <c r="AS1834" i="1"/>
  <c r="AS1890" i="1"/>
  <c r="AS2063" i="1"/>
  <c r="AS1373" i="1"/>
  <c r="AS791" i="1"/>
  <c r="AS423" i="1"/>
  <c r="AS620" i="1"/>
  <c r="AS1970" i="1"/>
  <c r="AS391" i="1"/>
  <c r="AS600" i="1"/>
  <c r="AS1328" i="1"/>
  <c r="AS2095" i="1"/>
  <c r="AS2096" i="1"/>
  <c r="AS868" i="1"/>
  <c r="AS165" i="1"/>
  <c r="AS1867" i="1"/>
  <c r="AS1643" i="1"/>
  <c r="AS1368" i="1"/>
  <c r="AS1704" i="1"/>
  <c r="AS1689" i="1"/>
  <c r="AS673" i="1"/>
  <c r="AS320" i="1"/>
  <c r="AS655" i="1"/>
  <c r="AS510" i="1"/>
  <c r="AS245" i="1"/>
  <c r="AS1741" i="1"/>
  <c r="AS1572" i="1"/>
  <c r="AS1616" i="1"/>
  <c r="AS2004" i="1"/>
  <c r="AS2147" i="1"/>
  <c r="AS1617" i="1"/>
  <c r="AS1636" i="1"/>
  <c r="AS1807" i="1"/>
  <c r="AS672" i="1"/>
  <c r="AS187" i="1"/>
  <c r="AS331" i="1"/>
  <c r="AS527" i="1"/>
  <c r="AS660" i="1"/>
  <c r="AS7" i="1"/>
  <c r="AS2151" i="1"/>
  <c r="AS2391" i="1"/>
  <c r="AS2119" i="1"/>
  <c r="AS2169" i="1"/>
  <c r="AS1732" i="1"/>
  <c r="AS2134" i="1"/>
  <c r="AS425" i="1"/>
  <c r="AS1734" i="1"/>
  <c r="AS1749" i="1"/>
  <c r="AS523" i="1"/>
  <c r="AS705" i="1"/>
  <c r="AS712" i="1"/>
  <c r="AS727" i="1"/>
  <c r="AS767" i="1"/>
  <c r="AS2113" i="1"/>
  <c r="AS742" i="1"/>
  <c r="AS1812" i="1"/>
  <c r="AS757" i="1"/>
  <c r="AS520" i="1"/>
  <c r="AS802" i="1"/>
  <c r="AS760" i="1"/>
  <c r="AS1815" i="1"/>
  <c r="AS2379" i="1"/>
  <c r="AS2165" i="1"/>
  <c r="AS2108" i="1"/>
  <c r="AS2136" i="1"/>
  <c r="AS2140" i="1"/>
  <c r="AS713" i="1"/>
  <c r="AS1733" i="1"/>
  <c r="AS424" i="1"/>
  <c r="AS2120" i="1"/>
  <c r="AS2389" i="1"/>
  <c r="AS2390" i="1"/>
  <c r="AS2156" i="1"/>
  <c r="AS1754" i="1"/>
  <c r="AS743" i="1"/>
  <c r="AS230" i="1"/>
  <c r="AS2009" i="1"/>
  <c r="AS531" i="1"/>
  <c r="AS695" i="1"/>
  <c r="AS856" i="1"/>
  <c r="AS492" i="1"/>
  <c r="AS1805" i="1"/>
  <c r="AS415" i="1"/>
  <c r="AS2418" i="1"/>
  <c r="AS624" i="1"/>
  <c r="AS495" i="1"/>
  <c r="AS516" i="1"/>
  <c r="AS188" i="1"/>
  <c r="AS2142" i="1"/>
  <c r="AS1137" i="1"/>
  <c r="AS807" i="1"/>
  <c r="AS730" i="1"/>
  <c r="AS1719" i="1"/>
  <c r="AS532" i="1"/>
  <c r="AS2146" i="1"/>
  <c r="AS747" i="1"/>
  <c r="AS1701" i="1"/>
  <c r="AS1537" i="1"/>
  <c r="AU1633" i="1"/>
  <c r="AU718" i="1"/>
  <c r="AU1848" i="1"/>
  <c r="AU180" i="1"/>
  <c r="AU390" i="1"/>
  <c r="AU182" i="1"/>
  <c r="AU618" i="1"/>
  <c r="AU2102" i="1"/>
  <c r="AU1570" i="1"/>
  <c r="AU2148" i="1"/>
  <c r="AU2141" i="1"/>
  <c r="AU753" i="1"/>
  <c r="AU430" i="1"/>
  <c r="AU1834" i="1"/>
  <c r="AU1890" i="1"/>
  <c r="AU2063" i="1"/>
  <c r="AU1373" i="1"/>
  <c r="AU791" i="1"/>
  <c r="AU423" i="1"/>
  <c r="AU620" i="1"/>
  <c r="AU1970" i="1"/>
  <c r="AU391" i="1"/>
  <c r="AU600" i="1"/>
  <c r="AU1328" i="1"/>
  <c r="AU2095" i="1"/>
  <c r="AU2096" i="1"/>
  <c r="AU868" i="1"/>
  <c r="AU165" i="1"/>
  <c r="AU1867" i="1"/>
  <c r="AU1643" i="1"/>
  <c r="AU1368" i="1"/>
  <c r="AU1704" i="1"/>
  <c r="AU1689" i="1"/>
  <c r="AU673" i="1"/>
  <c r="AU320" i="1"/>
  <c r="AU655" i="1"/>
  <c r="AU510" i="1"/>
  <c r="AU245" i="1"/>
  <c r="AU1741" i="1"/>
  <c r="AU1572" i="1"/>
  <c r="AU1616" i="1"/>
  <c r="AU2004" i="1"/>
  <c r="AU2147" i="1"/>
  <c r="AU1617" i="1"/>
  <c r="AU1636" i="1"/>
  <c r="AU1807" i="1"/>
  <c r="AU672" i="1"/>
  <c r="AU187" i="1"/>
  <c r="AU331" i="1"/>
  <c r="AU527" i="1"/>
  <c r="AU660" i="1"/>
  <c r="AU7" i="1"/>
  <c r="AU2151" i="1"/>
  <c r="AU2391" i="1"/>
  <c r="AU2119" i="1"/>
  <c r="AU2169" i="1"/>
  <c r="AU1732" i="1"/>
  <c r="AU2134" i="1"/>
  <c r="AU425" i="1"/>
  <c r="AU1734" i="1"/>
  <c r="AU1749" i="1"/>
  <c r="AU523" i="1"/>
  <c r="AU705" i="1"/>
  <c r="AU712" i="1"/>
  <c r="AU727" i="1"/>
  <c r="AU767" i="1"/>
  <c r="AU2113" i="1"/>
  <c r="AU742" i="1"/>
  <c r="AU1812" i="1"/>
  <c r="AU757" i="1"/>
  <c r="AU520" i="1"/>
  <c r="AU802" i="1"/>
  <c r="AU760" i="1"/>
  <c r="AU1815" i="1"/>
  <c r="AU2379" i="1"/>
  <c r="AU2165" i="1"/>
  <c r="AU2108" i="1"/>
  <c r="AU2136" i="1"/>
  <c r="AU2140" i="1"/>
  <c r="AU713" i="1"/>
  <c r="AU1733" i="1"/>
  <c r="AU424" i="1"/>
  <c r="AU2120" i="1"/>
  <c r="AU2389" i="1"/>
  <c r="AU2390" i="1"/>
  <c r="AU2156" i="1"/>
  <c r="AU1754" i="1"/>
  <c r="AU743" i="1"/>
  <c r="AU230" i="1"/>
  <c r="AU2009" i="1"/>
  <c r="AU531" i="1"/>
  <c r="AU695" i="1"/>
  <c r="AU856" i="1"/>
  <c r="AU492" i="1"/>
  <c r="AU1805" i="1"/>
  <c r="AU415" i="1"/>
  <c r="AU2418" i="1"/>
  <c r="AU624" i="1"/>
  <c r="AU495" i="1"/>
  <c r="AU516" i="1"/>
  <c r="AU188" i="1"/>
  <c r="AU2142" i="1"/>
  <c r="AU1137" i="1"/>
  <c r="AU807" i="1"/>
  <c r="AU730" i="1"/>
  <c r="AU1719" i="1"/>
  <c r="AU532" i="1"/>
  <c r="AU2146" i="1"/>
  <c r="AU747" i="1"/>
  <c r="AU1701" i="1"/>
  <c r="AU1537" i="1"/>
  <c r="AV1633" i="1"/>
  <c r="AX1633" i="1" s="1"/>
  <c r="AV718" i="1"/>
  <c r="AX718" i="1" s="1"/>
  <c r="AV1848" i="1"/>
  <c r="AX1848" i="1" s="1"/>
  <c r="AV180" i="1"/>
  <c r="AX180" i="1" s="1"/>
  <c r="AV390" i="1"/>
  <c r="AX390" i="1" s="1"/>
  <c r="AV182" i="1"/>
  <c r="AX182" i="1" s="1"/>
  <c r="AV618" i="1"/>
  <c r="AX618" i="1" s="1"/>
  <c r="AV2102" i="1"/>
  <c r="AX2102" i="1" s="1"/>
  <c r="AV1570" i="1"/>
  <c r="AX1570" i="1" s="1"/>
  <c r="AV2148" i="1"/>
  <c r="AX2148" i="1" s="1"/>
  <c r="AV2141" i="1"/>
  <c r="AX2141" i="1" s="1"/>
  <c r="AV753" i="1"/>
  <c r="AX753" i="1" s="1"/>
  <c r="AV430" i="1"/>
  <c r="AX430" i="1" s="1"/>
  <c r="AV1834" i="1"/>
  <c r="AX1834" i="1" s="1"/>
  <c r="AV1890" i="1"/>
  <c r="AX1890" i="1" s="1"/>
  <c r="AV2063" i="1"/>
  <c r="AX2063" i="1" s="1"/>
  <c r="AV1373" i="1"/>
  <c r="AX1373" i="1" s="1"/>
  <c r="AV791" i="1"/>
  <c r="AX791" i="1" s="1"/>
  <c r="AV423" i="1"/>
  <c r="AX423" i="1" s="1"/>
  <c r="AV620" i="1"/>
  <c r="AX620" i="1" s="1"/>
  <c r="AV1970" i="1"/>
  <c r="AV391" i="1"/>
  <c r="AV600" i="1"/>
  <c r="AX600" i="1" s="1"/>
  <c r="AV1328" i="1"/>
  <c r="AX1328" i="1" s="1"/>
  <c r="AV2095" i="1"/>
  <c r="AX2095" i="1" s="1"/>
  <c r="AV2096" i="1"/>
  <c r="AX2096" i="1" s="1"/>
  <c r="AV868" i="1"/>
  <c r="AX868" i="1" s="1"/>
  <c r="AV165" i="1"/>
  <c r="AX165" i="1" s="1"/>
  <c r="AV1867" i="1"/>
  <c r="AX1867" i="1" s="1"/>
  <c r="AV1643" i="1"/>
  <c r="AX1643" i="1" s="1"/>
  <c r="AV1368" i="1"/>
  <c r="AX1368" i="1" s="1"/>
  <c r="AV1704" i="1"/>
  <c r="AX1704" i="1" s="1"/>
  <c r="AV1689" i="1"/>
  <c r="AV673" i="1"/>
  <c r="AX673" i="1" s="1"/>
  <c r="AV320" i="1"/>
  <c r="AX320" i="1" s="1"/>
  <c r="AV655" i="1"/>
  <c r="AX655" i="1" s="1"/>
  <c r="AV510" i="1"/>
  <c r="AX510" i="1" s="1"/>
  <c r="AV245" i="1"/>
  <c r="AX245" i="1" s="1"/>
  <c r="AV1741" i="1"/>
  <c r="AV1572" i="1"/>
  <c r="AX1572" i="1" s="1"/>
  <c r="AV1616" i="1"/>
  <c r="AV2004" i="1"/>
  <c r="AV2147" i="1"/>
  <c r="AV1617" i="1"/>
  <c r="AX1617" i="1" s="1"/>
  <c r="AV1636" i="1"/>
  <c r="AV1807" i="1"/>
  <c r="AX1807" i="1" s="1"/>
  <c r="AV672" i="1"/>
  <c r="AX672" i="1" s="1"/>
  <c r="AV187" i="1"/>
  <c r="AX187" i="1" s="1"/>
  <c r="AV331" i="1"/>
  <c r="AX331" i="1" s="1"/>
  <c r="AV527" i="1"/>
  <c r="AX527" i="1" s="1"/>
  <c r="AV660" i="1"/>
  <c r="AX660" i="1" s="1"/>
  <c r="AV7" i="1"/>
  <c r="AX7" i="1" s="1"/>
  <c r="AV2151" i="1"/>
  <c r="AX2151" i="1" s="1"/>
  <c r="AV2391" i="1"/>
  <c r="AX2391" i="1" s="1"/>
  <c r="AV2119" i="1"/>
  <c r="AX2119" i="1" s="1"/>
  <c r="AV2169" i="1"/>
  <c r="AX2169" i="1" s="1"/>
  <c r="AV1732" i="1"/>
  <c r="AX1732" i="1" s="1"/>
  <c r="AV2134" i="1"/>
  <c r="AX2134" i="1" s="1"/>
  <c r="AV425" i="1"/>
  <c r="AX425" i="1" s="1"/>
  <c r="AV1734" i="1"/>
  <c r="AV1749" i="1"/>
  <c r="AV523" i="1"/>
  <c r="AV705" i="1"/>
  <c r="AX705" i="1" s="1"/>
  <c r="AV712" i="1"/>
  <c r="AX712" i="1" s="1"/>
  <c r="AV727" i="1"/>
  <c r="AV767" i="1"/>
  <c r="AV2113" i="1"/>
  <c r="AV742" i="1"/>
  <c r="AX742" i="1" s="1"/>
  <c r="AV1812" i="1"/>
  <c r="AX1812" i="1" s="1"/>
  <c r="AV757" i="1"/>
  <c r="AX757" i="1" s="1"/>
  <c r="AV520" i="1"/>
  <c r="AX520" i="1" s="1"/>
  <c r="AV802" i="1"/>
  <c r="AV760" i="1"/>
  <c r="AX760" i="1" s="1"/>
  <c r="AV1815" i="1"/>
  <c r="AX1815" i="1" s="1"/>
  <c r="AV2379" i="1"/>
  <c r="AX2379" i="1" s="1"/>
  <c r="AV2165" i="1"/>
  <c r="AX2165" i="1" s="1"/>
  <c r="AV2108" i="1"/>
  <c r="AX2108" i="1" s="1"/>
  <c r="AV2136" i="1"/>
  <c r="AX2136" i="1" s="1"/>
  <c r="AV2140" i="1"/>
  <c r="AX2140" i="1" s="1"/>
  <c r="AV713" i="1"/>
  <c r="AX713" i="1" s="1"/>
  <c r="AV1733" i="1"/>
  <c r="AX1733" i="1" s="1"/>
  <c r="AV424" i="1"/>
  <c r="AX424" i="1" s="1"/>
  <c r="AV2120" i="1"/>
  <c r="AX2120" i="1" s="1"/>
  <c r="AV2389" i="1"/>
  <c r="AV2390" i="1"/>
  <c r="AX2390" i="1" s="1"/>
  <c r="AV2156" i="1"/>
  <c r="AX2156" i="1" s="1"/>
  <c r="AV1754" i="1"/>
  <c r="AX1754" i="1" s="1"/>
  <c r="AV743" i="1"/>
  <c r="AX743" i="1" s="1"/>
  <c r="AV230" i="1"/>
  <c r="AX230" i="1" s="1"/>
  <c r="AV2009" i="1"/>
  <c r="AX2009" i="1" s="1"/>
  <c r="AV531" i="1"/>
  <c r="AX531" i="1" s="1"/>
  <c r="AV695" i="1"/>
  <c r="AX695" i="1" s="1"/>
  <c r="AV856" i="1"/>
  <c r="AX856" i="1" s="1"/>
  <c r="AV492" i="1"/>
  <c r="AV1805" i="1"/>
  <c r="AX1805" i="1" s="1"/>
  <c r="AV415" i="1"/>
  <c r="AX415" i="1" s="1"/>
  <c r="AV2418" i="1"/>
  <c r="AX2418" i="1" s="1"/>
  <c r="AV624" i="1"/>
  <c r="AX624" i="1" s="1"/>
  <c r="AV495" i="1"/>
  <c r="AX495" i="1" s="1"/>
  <c r="AV516" i="1"/>
  <c r="AX516" i="1" s="1"/>
  <c r="AV188" i="1"/>
  <c r="AX188" i="1" s="1"/>
  <c r="AV2142" i="1"/>
  <c r="AX2142" i="1" s="1"/>
  <c r="AV1137" i="1"/>
  <c r="AV807" i="1"/>
  <c r="AV730" i="1"/>
  <c r="AX730" i="1" s="1"/>
  <c r="AV1719" i="1"/>
  <c r="AX1719" i="1" s="1"/>
  <c r="AV532" i="1"/>
  <c r="AX532" i="1" s="1"/>
  <c r="AV2146" i="1"/>
  <c r="AX2146" i="1" s="1"/>
  <c r="AV747" i="1"/>
  <c r="AX747" i="1" s="1"/>
  <c r="AV1701" i="1"/>
  <c r="AX1701" i="1" s="1"/>
  <c r="AV1537" i="1"/>
  <c r="AX1537" i="1" s="1"/>
  <c r="T533" i="1"/>
  <c r="Z533" i="1" s="1"/>
  <c r="T841" i="1"/>
  <c r="Z841" i="1" s="1"/>
  <c r="T2067" i="1"/>
  <c r="Z2067" i="1" s="1"/>
  <c r="T1533" i="1"/>
  <c r="Z1533" i="1" s="1"/>
  <c r="T853" i="1"/>
  <c r="Z853" i="1" s="1"/>
  <c r="T613" i="1"/>
  <c r="Z613" i="1" s="1"/>
  <c r="T1126" i="1"/>
  <c r="Z1126" i="1" s="1"/>
  <c r="T2330" i="1"/>
  <c r="Z2330" i="1" s="1"/>
  <c r="T910" i="1"/>
  <c r="Z910" i="1" s="1"/>
  <c r="T1854" i="1"/>
  <c r="Z1854" i="1" s="1"/>
  <c r="T1728" i="1"/>
  <c r="Z1728" i="1" s="1"/>
  <c r="T539" i="1"/>
  <c r="Z539" i="1" s="1"/>
  <c r="T298" i="1"/>
  <c r="Z298" i="1" s="1"/>
  <c r="T529" i="1"/>
  <c r="Z529" i="1" s="1"/>
  <c r="T285" i="1"/>
  <c r="Z285" i="1" s="1"/>
  <c r="T2144" i="1"/>
  <c r="Z2144" i="1" s="1"/>
  <c r="T2143" i="1"/>
  <c r="Z2143" i="1" s="1"/>
  <c r="T1902" i="1"/>
  <c r="Z1902" i="1" s="1"/>
  <c r="T2112" i="1"/>
  <c r="Z2112" i="1" s="1"/>
  <c r="T513" i="1"/>
  <c r="Z513" i="1" s="1"/>
  <c r="T264" i="1"/>
  <c r="Z264" i="1" s="1"/>
  <c r="T1437" i="1"/>
  <c r="Z1437" i="1" s="1"/>
  <c r="T277" i="1"/>
  <c r="Z277" i="1" s="1"/>
  <c r="T2335" i="1"/>
  <c r="Z2335" i="1" s="1"/>
  <c r="T1433" i="1"/>
  <c r="Z1433" i="1" s="1"/>
  <c r="T236" i="1"/>
  <c r="Z236" i="1" s="1"/>
  <c r="T1144" i="1"/>
  <c r="Z1144" i="1" s="1"/>
  <c r="T1927" i="1"/>
  <c r="Z1927" i="1" s="1"/>
  <c r="T1820" i="1"/>
  <c r="Z1820" i="1" s="1"/>
  <c r="T1924" i="1"/>
  <c r="Z1924" i="1" s="1"/>
  <c r="T404" i="1"/>
  <c r="Z404" i="1" s="1"/>
  <c r="T2494" i="1"/>
  <c r="Z2494" i="1" s="1"/>
  <c r="T294" i="1"/>
  <c r="Z294" i="1" s="1"/>
  <c r="T297" i="1"/>
  <c r="Z297" i="1" s="1"/>
  <c r="T775" i="1"/>
  <c r="Z775" i="1" s="1"/>
  <c r="T1151" i="1"/>
  <c r="Z1151" i="1" s="1"/>
  <c r="T233" i="1"/>
  <c r="Z233" i="1" s="1"/>
  <c r="T1587" i="1"/>
  <c r="Z1587" i="1" s="1"/>
  <c r="T2105" i="1"/>
  <c r="Z2105" i="1" s="1"/>
  <c r="T232" i="1"/>
  <c r="Z232" i="1" s="1"/>
  <c r="T2398" i="1"/>
  <c r="Z2398" i="1" s="1"/>
  <c r="T664" i="1"/>
  <c r="Z664" i="1" s="1"/>
  <c r="T2091" i="1"/>
  <c r="Z2091" i="1" s="1"/>
  <c r="T1698" i="1"/>
  <c r="Z1698" i="1" s="1"/>
  <c r="T1585" i="1"/>
  <c r="Z1585" i="1" s="1"/>
  <c r="T839" i="1"/>
  <c r="Z839" i="1" s="1"/>
  <c r="T2488" i="1"/>
  <c r="Z2488" i="1" s="1"/>
  <c r="Y533" i="1"/>
  <c r="AG533" i="1" s="1"/>
  <c r="AI533" i="1" s="1"/>
  <c r="AY533" i="1" s="1"/>
  <c r="Y841" i="1"/>
  <c r="AG841" i="1" s="1"/>
  <c r="AI841" i="1" s="1"/>
  <c r="AY841" i="1" s="1"/>
  <c r="Y2067" i="1"/>
  <c r="AG2067" i="1" s="1"/>
  <c r="AI2067" i="1" s="1"/>
  <c r="AY2067" i="1" s="1"/>
  <c r="Y1533" i="1"/>
  <c r="AG1533" i="1" s="1"/>
  <c r="AI1533" i="1" s="1"/>
  <c r="AY1533" i="1" s="1"/>
  <c r="Y853" i="1"/>
  <c r="AG853" i="1" s="1"/>
  <c r="AI853" i="1" s="1"/>
  <c r="AY853" i="1" s="1"/>
  <c r="Y613" i="1"/>
  <c r="AG613" i="1" s="1"/>
  <c r="AI613" i="1" s="1"/>
  <c r="AY613" i="1" s="1"/>
  <c r="Y1126" i="1"/>
  <c r="AG1126" i="1" s="1"/>
  <c r="AI1126" i="1" s="1"/>
  <c r="AY1126" i="1" s="1"/>
  <c r="Y2330" i="1"/>
  <c r="AG2330" i="1" s="1"/>
  <c r="AI2330" i="1" s="1"/>
  <c r="AY2330" i="1" s="1"/>
  <c r="Y910" i="1"/>
  <c r="AG910" i="1" s="1"/>
  <c r="AI910" i="1" s="1"/>
  <c r="AY910" i="1" s="1"/>
  <c r="Y1854" i="1"/>
  <c r="AG1854" i="1" s="1"/>
  <c r="AI1854" i="1" s="1"/>
  <c r="AY1854" i="1" s="1"/>
  <c r="Y1728" i="1"/>
  <c r="AG1728" i="1" s="1"/>
  <c r="AI1728" i="1" s="1"/>
  <c r="AY1728" i="1" s="1"/>
  <c r="Y539" i="1"/>
  <c r="AG539" i="1" s="1"/>
  <c r="AI539" i="1" s="1"/>
  <c r="AY539" i="1" s="1"/>
  <c r="Y298" i="1"/>
  <c r="AG298" i="1" s="1"/>
  <c r="AI298" i="1" s="1"/>
  <c r="AY298" i="1" s="1"/>
  <c r="Y529" i="1"/>
  <c r="AG529" i="1" s="1"/>
  <c r="AI529" i="1" s="1"/>
  <c r="AY529" i="1" s="1"/>
  <c r="Y285" i="1"/>
  <c r="AG285" i="1" s="1"/>
  <c r="AI285" i="1" s="1"/>
  <c r="AY285" i="1" s="1"/>
  <c r="Y2144" i="1"/>
  <c r="AG2144" i="1" s="1"/>
  <c r="AI2144" i="1" s="1"/>
  <c r="AY2144" i="1" s="1"/>
  <c r="Y2143" i="1"/>
  <c r="AG2143" i="1" s="1"/>
  <c r="AI2143" i="1" s="1"/>
  <c r="AY2143" i="1" s="1"/>
  <c r="Y1902" i="1"/>
  <c r="AG1902" i="1" s="1"/>
  <c r="AI1902" i="1" s="1"/>
  <c r="AY1902" i="1" s="1"/>
  <c r="Y2112" i="1"/>
  <c r="AG2112" i="1" s="1"/>
  <c r="AI2112" i="1" s="1"/>
  <c r="AY2112" i="1" s="1"/>
  <c r="Y513" i="1"/>
  <c r="AG513" i="1" s="1"/>
  <c r="AI513" i="1" s="1"/>
  <c r="AY513" i="1" s="1"/>
  <c r="Y264" i="1"/>
  <c r="AG264" i="1" s="1"/>
  <c r="AI264" i="1" s="1"/>
  <c r="AY264" i="1" s="1"/>
  <c r="Y1437" i="1"/>
  <c r="AG1437" i="1" s="1"/>
  <c r="AI1437" i="1" s="1"/>
  <c r="AY1437" i="1" s="1"/>
  <c r="Y277" i="1"/>
  <c r="AG277" i="1" s="1"/>
  <c r="AI277" i="1" s="1"/>
  <c r="AY277" i="1" s="1"/>
  <c r="Y2335" i="1"/>
  <c r="AG2335" i="1" s="1"/>
  <c r="AI2335" i="1" s="1"/>
  <c r="AY2335" i="1" s="1"/>
  <c r="Y1433" i="1"/>
  <c r="AG1433" i="1" s="1"/>
  <c r="AI1433" i="1" s="1"/>
  <c r="AY1433" i="1" s="1"/>
  <c r="Y236" i="1"/>
  <c r="AG236" i="1" s="1"/>
  <c r="AI236" i="1" s="1"/>
  <c r="AY236" i="1" s="1"/>
  <c r="Y1144" i="1"/>
  <c r="AG1144" i="1" s="1"/>
  <c r="AI1144" i="1" s="1"/>
  <c r="AY1144" i="1" s="1"/>
  <c r="Y1927" i="1"/>
  <c r="AG1927" i="1" s="1"/>
  <c r="AI1927" i="1" s="1"/>
  <c r="AY1927" i="1" s="1"/>
  <c r="Y1820" i="1"/>
  <c r="AG1820" i="1" s="1"/>
  <c r="AI1820" i="1" s="1"/>
  <c r="AY1820" i="1" s="1"/>
  <c r="Y1924" i="1"/>
  <c r="AG1924" i="1" s="1"/>
  <c r="AI1924" i="1" s="1"/>
  <c r="AY1924" i="1" s="1"/>
  <c r="Y404" i="1"/>
  <c r="AG404" i="1" s="1"/>
  <c r="AI404" i="1" s="1"/>
  <c r="AY404" i="1" s="1"/>
  <c r="Y2494" i="1"/>
  <c r="AG2494" i="1" s="1"/>
  <c r="AI2494" i="1" s="1"/>
  <c r="AY2494" i="1" s="1"/>
  <c r="Y294" i="1"/>
  <c r="AG294" i="1" s="1"/>
  <c r="AI294" i="1" s="1"/>
  <c r="AY294" i="1" s="1"/>
  <c r="Y297" i="1"/>
  <c r="AG297" i="1" s="1"/>
  <c r="AI297" i="1" s="1"/>
  <c r="AY297" i="1" s="1"/>
  <c r="Y775" i="1"/>
  <c r="AG775" i="1" s="1"/>
  <c r="AI775" i="1" s="1"/>
  <c r="AY775" i="1" s="1"/>
  <c r="Y1151" i="1"/>
  <c r="AG1151" i="1" s="1"/>
  <c r="AI1151" i="1" s="1"/>
  <c r="AY1151" i="1" s="1"/>
  <c r="Y233" i="1"/>
  <c r="AG233" i="1" s="1"/>
  <c r="AI233" i="1" s="1"/>
  <c r="AY233" i="1" s="1"/>
  <c r="Y1587" i="1"/>
  <c r="AG1587" i="1" s="1"/>
  <c r="AI1587" i="1" s="1"/>
  <c r="AY1587" i="1" s="1"/>
  <c r="Y2105" i="1"/>
  <c r="AG2105" i="1" s="1"/>
  <c r="AI2105" i="1" s="1"/>
  <c r="AY2105" i="1" s="1"/>
  <c r="Y232" i="1"/>
  <c r="AG232" i="1" s="1"/>
  <c r="AI232" i="1" s="1"/>
  <c r="AY232" i="1" s="1"/>
  <c r="Y2398" i="1"/>
  <c r="AG2398" i="1" s="1"/>
  <c r="AI2398" i="1" s="1"/>
  <c r="AY2398" i="1" s="1"/>
  <c r="Y664" i="1"/>
  <c r="AG664" i="1" s="1"/>
  <c r="AI664" i="1" s="1"/>
  <c r="AY664" i="1" s="1"/>
  <c r="Y2091" i="1"/>
  <c r="AG2091" i="1" s="1"/>
  <c r="AI2091" i="1" s="1"/>
  <c r="AY2091" i="1" s="1"/>
  <c r="Y1698" i="1"/>
  <c r="AG1698" i="1" s="1"/>
  <c r="AI1698" i="1" s="1"/>
  <c r="AY1698" i="1" s="1"/>
  <c r="Y1585" i="1"/>
  <c r="AG1585" i="1" s="1"/>
  <c r="AI1585" i="1" s="1"/>
  <c r="AY1585" i="1" s="1"/>
  <c r="Y839" i="1"/>
  <c r="AG839" i="1" s="1"/>
  <c r="AI839" i="1" s="1"/>
  <c r="AY839" i="1" s="1"/>
  <c r="Y2488" i="1"/>
  <c r="AG2488" i="1" s="1"/>
  <c r="AI2488" i="1" s="1"/>
  <c r="AY2488" i="1" s="1"/>
  <c r="AM533" i="1"/>
  <c r="AM841" i="1"/>
  <c r="AM2067" i="1"/>
  <c r="AM1533" i="1"/>
  <c r="AM853" i="1"/>
  <c r="AM613" i="1"/>
  <c r="AM1126" i="1"/>
  <c r="AM2330" i="1"/>
  <c r="AM910" i="1"/>
  <c r="AM1854" i="1"/>
  <c r="AM1728" i="1"/>
  <c r="AM539" i="1"/>
  <c r="AM298" i="1"/>
  <c r="AM529" i="1"/>
  <c r="AM285" i="1"/>
  <c r="AM2144" i="1"/>
  <c r="AM2143" i="1"/>
  <c r="AM1902" i="1"/>
  <c r="AM2112" i="1"/>
  <c r="AM513" i="1"/>
  <c r="AM264" i="1"/>
  <c r="AM1437" i="1"/>
  <c r="AM277" i="1"/>
  <c r="AM2335" i="1"/>
  <c r="AM1433" i="1"/>
  <c r="AM236" i="1"/>
  <c r="AM1144" i="1"/>
  <c r="AM1927" i="1"/>
  <c r="AM1820" i="1"/>
  <c r="AM1924" i="1"/>
  <c r="AM404" i="1"/>
  <c r="AM2494" i="1"/>
  <c r="AM294" i="1"/>
  <c r="AM297" i="1"/>
  <c r="AM775" i="1"/>
  <c r="AM1151" i="1"/>
  <c r="AM233" i="1"/>
  <c r="AM1587" i="1"/>
  <c r="AM2105" i="1"/>
  <c r="AM232" i="1"/>
  <c r="AM2398" i="1"/>
  <c r="AM664" i="1"/>
  <c r="AM2091" i="1"/>
  <c r="AM1698" i="1"/>
  <c r="AM1585" i="1"/>
  <c r="AM839" i="1"/>
  <c r="AM2488" i="1"/>
  <c r="AN533" i="1"/>
  <c r="AN841" i="1"/>
  <c r="AN2067" i="1"/>
  <c r="AN1533" i="1"/>
  <c r="AN853" i="1"/>
  <c r="AN613" i="1"/>
  <c r="AN1126" i="1"/>
  <c r="AN2330" i="1"/>
  <c r="AN910" i="1"/>
  <c r="AN1854" i="1"/>
  <c r="AN1728" i="1"/>
  <c r="AN539" i="1"/>
  <c r="AN298" i="1"/>
  <c r="AN529" i="1"/>
  <c r="AN285" i="1"/>
  <c r="AN2144" i="1"/>
  <c r="AN2143" i="1"/>
  <c r="AN1902" i="1"/>
  <c r="AN2112" i="1"/>
  <c r="AN513" i="1"/>
  <c r="AN264" i="1"/>
  <c r="AN1437" i="1"/>
  <c r="AN277" i="1"/>
  <c r="AN2335" i="1"/>
  <c r="AN1433" i="1"/>
  <c r="AN236" i="1"/>
  <c r="AN1144" i="1"/>
  <c r="AN1927" i="1"/>
  <c r="AN1820" i="1"/>
  <c r="AN1924" i="1"/>
  <c r="AN404" i="1"/>
  <c r="AN2494" i="1"/>
  <c r="AN294" i="1"/>
  <c r="AN297" i="1"/>
  <c r="AN775" i="1"/>
  <c r="AN1151" i="1"/>
  <c r="AN233" i="1"/>
  <c r="AN1587" i="1"/>
  <c r="AN2105" i="1"/>
  <c r="AN232" i="1"/>
  <c r="AN2398" i="1"/>
  <c r="AN664" i="1"/>
  <c r="AN2091" i="1"/>
  <c r="AN1698" i="1"/>
  <c r="AN1585" i="1"/>
  <c r="AN839" i="1"/>
  <c r="AN2488" i="1"/>
  <c r="AR533" i="1"/>
  <c r="AR841" i="1"/>
  <c r="AR2067" i="1"/>
  <c r="AR1533" i="1"/>
  <c r="AR853" i="1"/>
  <c r="AR613" i="1"/>
  <c r="AR1126" i="1"/>
  <c r="AR2330" i="1"/>
  <c r="AR910" i="1"/>
  <c r="AR1854" i="1"/>
  <c r="AR1728" i="1"/>
  <c r="AR539" i="1"/>
  <c r="AR298" i="1"/>
  <c r="AR529" i="1"/>
  <c r="AR285" i="1"/>
  <c r="AR2144" i="1"/>
  <c r="AR2143" i="1"/>
  <c r="AR1902" i="1"/>
  <c r="AR2112" i="1"/>
  <c r="AR513" i="1"/>
  <c r="AR264" i="1"/>
  <c r="AR1437" i="1"/>
  <c r="AR277" i="1"/>
  <c r="AR2335" i="1"/>
  <c r="AR1433" i="1"/>
  <c r="AR236" i="1"/>
  <c r="AR1144" i="1"/>
  <c r="AR1927" i="1"/>
  <c r="AR1820" i="1"/>
  <c r="AR1924" i="1"/>
  <c r="AR404" i="1"/>
  <c r="AR2494" i="1"/>
  <c r="AR294" i="1"/>
  <c r="AR297" i="1"/>
  <c r="AR775" i="1"/>
  <c r="AR1151" i="1"/>
  <c r="AR233" i="1"/>
  <c r="AR1587" i="1"/>
  <c r="AR2105" i="1"/>
  <c r="AR232" i="1"/>
  <c r="AR2398" i="1"/>
  <c r="AR664" i="1"/>
  <c r="AR2091" i="1"/>
  <c r="AR1698" i="1"/>
  <c r="AR1585" i="1"/>
  <c r="AR839" i="1"/>
  <c r="AR2488" i="1"/>
  <c r="AS533" i="1"/>
  <c r="AS841" i="1"/>
  <c r="AS2067" i="1"/>
  <c r="AS1533" i="1"/>
  <c r="AS853" i="1"/>
  <c r="AS613" i="1"/>
  <c r="AS1126" i="1"/>
  <c r="AS2330" i="1"/>
  <c r="AS910" i="1"/>
  <c r="AS1854" i="1"/>
  <c r="AS1728" i="1"/>
  <c r="AS539" i="1"/>
  <c r="AS298" i="1"/>
  <c r="AS529" i="1"/>
  <c r="AS285" i="1"/>
  <c r="AS2144" i="1"/>
  <c r="AS2143" i="1"/>
  <c r="AS1902" i="1"/>
  <c r="AS2112" i="1"/>
  <c r="AS513" i="1"/>
  <c r="AS264" i="1"/>
  <c r="AS1437" i="1"/>
  <c r="AS277" i="1"/>
  <c r="AS2335" i="1"/>
  <c r="AS1433" i="1"/>
  <c r="AS236" i="1"/>
  <c r="AS1144" i="1"/>
  <c r="AS1927" i="1"/>
  <c r="AS1820" i="1"/>
  <c r="AS1924" i="1"/>
  <c r="AS404" i="1"/>
  <c r="AS2494" i="1"/>
  <c r="AS294" i="1"/>
  <c r="AS297" i="1"/>
  <c r="AS775" i="1"/>
  <c r="AS1151" i="1"/>
  <c r="AS233" i="1"/>
  <c r="AS1587" i="1"/>
  <c r="AS2105" i="1"/>
  <c r="AS232" i="1"/>
  <c r="AS2398" i="1"/>
  <c r="AS664" i="1"/>
  <c r="AS2091" i="1"/>
  <c r="AS1698" i="1"/>
  <c r="AS1585" i="1"/>
  <c r="AS839" i="1"/>
  <c r="AS2488" i="1"/>
  <c r="AU533" i="1"/>
  <c r="AU841" i="1"/>
  <c r="AU2067" i="1"/>
  <c r="AU1533" i="1"/>
  <c r="AU853" i="1"/>
  <c r="AU613" i="1"/>
  <c r="AU1126" i="1"/>
  <c r="AU2330" i="1"/>
  <c r="AU910" i="1"/>
  <c r="AU1854" i="1"/>
  <c r="AU1728" i="1"/>
  <c r="AU539" i="1"/>
  <c r="AU298" i="1"/>
  <c r="AU529" i="1"/>
  <c r="AU285" i="1"/>
  <c r="AU2144" i="1"/>
  <c r="AU2143" i="1"/>
  <c r="AU1902" i="1"/>
  <c r="AU2112" i="1"/>
  <c r="AU513" i="1"/>
  <c r="AU264" i="1"/>
  <c r="AU1437" i="1"/>
  <c r="AU277" i="1"/>
  <c r="AU2335" i="1"/>
  <c r="AU1433" i="1"/>
  <c r="AU236" i="1"/>
  <c r="AU1144" i="1"/>
  <c r="AU1927" i="1"/>
  <c r="AU1820" i="1"/>
  <c r="AU1924" i="1"/>
  <c r="AU404" i="1"/>
  <c r="AU2494" i="1"/>
  <c r="AU294" i="1"/>
  <c r="AU297" i="1"/>
  <c r="AU775" i="1"/>
  <c r="AU1151" i="1"/>
  <c r="AU233" i="1"/>
  <c r="AU1587" i="1"/>
  <c r="AU2105" i="1"/>
  <c r="AU232" i="1"/>
  <c r="AU2398" i="1"/>
  <c r="AU664" i="1"/>
  <c r="AU2091" i="1"/>
  <c r="AU1698" i="1"/>
  <c r="AU1585" i="1"/>
  <c r="AU839" i="1"/>
  <c r="AU2488" i="1"/>
  <c r="AV533" i="1"/>
  <c r="AX533" i="1" s="1"/>
  <c r="AV841" i="1"/>
  <c r="AV2067" i="1"/>
  <c r="AX2067" i="1" s="1"/>
  <c r="AV1533" i="1"/>
  <c r="AX1533" i="1" s="1"/>
  <c r="AV853" i="1"/>
  <c r="AX853" i="1" s="1"/>
  <c r="AV613" i="1"/>
  <c r="AX613" i="1" s="1"/>
  <c r="AV1126" i="1"/>
  <c r="AX1126" i="1" s="1"/>
  <c r="AV2330" i="1"/>
  <c r="AX2330" i="1" s="1"/>
  <c r="AV910" i="1"/>
  <c r="AX910" i="1" s="1"/>
  <c r="AV1854" i="1"/>
  <c r="AX1854" i="1" s="1"/>
  <c r="AV1728" i="1"/>
  <c r="AX1728" i="1" s="1"/>
  <c r="AV539" i="1"/>
  <c r="AX539" i="1" s="1"/>
  <c r="AV298" i="1"/>
  <c r="AX298" i="1" s="1"/>
  <c r="AV529" i="1"/>
  <c r="AX529" i="1" s="1"/>
  <c r="AV285" i="1"/>
  <c r="AX285" i="1" s="1"/>
  <c r="AV2144" i="1"/>
  <c r="AX2144" i="1" s="1"/>
  <c r="AV2143" i="1"/>
  <c r="AX2143" i="1" s="1"/>
  <c r="AV1902" i="1"/>
  <c r="AX1902" i="1" s="1"/>
  <c r="AV2112" i="1"/>
  <c r="AX2112" i="1" s="1"/>
  <c r="AV513" i="1"/>
  <c r="AV264" i="1"/>
  <c r="AX264" i="1" s="1"/>
  <c r="AV1437" i="1"/>
  <c r="AX1437" i="1" s="1"/>
  <c r="AV277" i="1"/>
  <c r="AX277" i="1" s="1"/>
  <c r="AV2335" i="1"/>
  <c r="AX2335" i="1" s="1"/>
  <c r="AV1433" i="1"/>
  <c r="AX1433" i="1" s="1"/>
  <c r="AV236" i="1"/>
  <c r="AX236" i="1" s="1"/>
  <c r="AV1144" i="1"/>
  <c r="AX1144" i="1" s="1"/>
  <c r="AV1927" i="1"/>
  <c r="AX1927" i="1" s="1"/>
  <c r="AV1820" i="1"/>
  <c r="AX1820" i="1" s="1"/>
  <c r="AV1924" i="1"/>
  <c r="AX1924" i="1" s="1"/>
  <c r="AV404" i="1"/>
  <c r="AX404" i="1" s="1"/>
  <c r="AV2494" i="1"/>
  <c r="AX2494" i="1" s="1"/>
  <c r="AV294" i="1"/>
  <c r="AX294" i="1" s="1"/>
  <c r="AV297" i="1"/>
  <c r="AX297" i="1" s="1"/>
  <c r="AV775" i="1"/>
  <c r="AX775" i="1" s="1"/>
  <c r="AV1151" i="1"/>
  <c r="AX1151" i="1" s="1"/>
  <c r="AV233" i="1"/>
  <c r="AX233" i="1" s="1"/>
  <c r="AV1587" i="1"/>
  <c r="AV2105" i="1"/>
  <c r="AX2105" i="1" s="1"/>
  <c r="AV232" i="1"/>
  <c r="AX232" i="1" s="1"/>
  <c r="AV2398" i="1"/>
  <c r="AV664" i="1"/>
  <c r="AX664" i="1" s="1"/>
  <c r="AV2091" i="1"/>
  <c r="AX2091" i="1" s="1"/>
  <c r="AV1698" i="1"/>
  <c r="AX1698" i="1" s="1"/>
  <c r="AV1585" i="1"/>
  <c r="AX1585" i="1" s="1"/>
  <c r="AV839" i="1"/>
  <c r="AX839" i="1" s="1"/>
  <c r="AV2488" i="1"/>
  <c r="AX2488" i="1" s="1"/>
  <c r="T706" i="1"/>
  <c r="Z706" i="1" s="1"/>
  <c r="T1845" i="1"/>
  <c r="Z1845" i="1" s="1"/>
  <c r="T2090" i="1"/>
  <c r="Z2090" i="1" s="1"/>
  <c r="T1647" i="1"/>
  <c r="Z1647" i="1" s="1"/>
  <c r="T1641" i="1"/>
  <c r="Z1641" i="1" s="1"/>
  <c r="T2114" i="1"/>
  <c r="Z2114" i="1" s="1"/>
  <c r="T1697" i="1"/>
  <c r="Z1697" i="1" s="1"/>
  <c r="Y706" i="1"/>
  <c r="AG706" i="1" s="1"/>
  <c r="AI706" i="1" s="1"/>
  <c r="AY706" i="1" s="1"/>
  <c r="Y1845" i="1"/>
  <c r="AG1845" i="1" s="1"/>
  <c r="AI1845" i="1" s="1"/>
  <c r="AY1845" i="1" s="1"/>
  <c r="Y2090" i="1"/>
  <c r="AG2090" i="1" s="1"/>
  <c r="AI2090" i="1" s="1"/>
  <c r="AY2090" i="1" s="1"/>
  <c r="Y1647" i="1"/>
  <c r="AG1647" i="1" s="1"/>
  <c r="AI1647" i="1" s="1"/>
  <c r="AY1647" i="1" s="1"/>
  <c r="Y1641" i="1"/>
  <c r="AG1641" i="1" s="1"/>
  <c r="AI1641" i="1" s="1"/>
  <c r="AY1641" i="1" s="1"/>
  <c r="Y2114" i="1"/>
  <c r="AG2114" i="1" s="1"/>
  <c r="AI2114" i="1" s="1"/>
  <c r="AY2114" i="1" s="1"/>
  <c r="Y1697" i="1"/>
  <c r="AG1697" i="1" s="1"/>
  <c r="AI1697" i="1" s="1"/>
  <c r="AY1697" i="1" s="1"/>
  <c r="AM706" i="1"/>
  <c r="AM1845" i="1"/>
  <c r="AM2090" i="1"/>
  <c r="AM1647" i="1"/>
  <c r="AM1641" i="1"/>
  <c r="AM2114" i="1"/>
  <c r="AM1697" i="1"/>
  <c r="AN706" i="1"/>
  <c r="AN1845" i="1"/>
  <c r="AN2090" i="1"/>
  <c r="AN1647" i="1"/>
  <c r="AN1641" i="1"/>
  <c r="AN2114" i="1"/>
  <c r="AN1697" i="1"/>
  <c r="AR706" i="1"/>
  <c r="AR1845" i="1"/>
  <c r="AR2090" i="1"/>
  <c r="AR1647" i="1"/>
  <c r="AR1641" i="1"/>
  <c r="AR2114" i="1"/>
  <c r="AR1697" i="1"/>
  <c r="AS706" i="1"/>
  <c r="AS1845" i="1"/>
  <c r="AS2090" i="1"/>
  <c r="AS1647" i="1"/>
  <c r="AS1641" i="1"/>
  <c r="AS2114" i="1"/>
  <c r="AS1697" i="1"/>
  <c r="AU706" i="1"/>
  <c r="AU1845" i="1"/>
  <c r="AU2090" i="1"/>
  <c r="AU1647" i="1"/>
  <c r="AU1641" i="1"/>
  <c r="AU2114" i="1"/>
  <c r="AU1697" i="1"/>
  <c r="AV706" i="1"/>
  <c r="AX706" i="1" s="1"/>
  <c r="AV1845" i="1"/>
  <c r="AX1845" i="1" s="1"/>
  <c r="AV2090" i="1"/>
  <c r="AX2090" i="1" s="1"/>
  <c r="AV1647" i="1"/>
  <c r="AX1647" i="1" s="1"/>
  <c r="AV1641" i="1"/>
  <c r="AV2114" i="1"/>
  <c r="AV1697" i="1"/>
  <c r="AX1697" i="1" s="1"/>
  <c r="AW1268" i="1" l="1"/>
  <c r="AW1412" i="1"/>
  <c r="AW1172" i="1"/>
  <c r="AW2312" i="1"/>
  <c r="AW517" i="1"/>
  <c r="AW1481" i="1"/>
  <c r="AW1173" i="1"/>
  <c r="AW1457" i="1"/>
  <c r="AW2028" i="1"/>
  <c r="AW113" i="1"/>
  <c r="AW98" i="1"/>
  <c r="AW1918" i="1"/>
  <c r="AW1385" i="1"/>
  <c r="AW179" i="1"/>
  <c r="AW2476" i="1"/>
  <c r="AW2296" i="1"/>
  <c r="AW121" i="1"/>
  <c r="AW92" i="1"/>
  <c r="AW1513" i="1"/>
  <c r="AW1985" i="1"/>
  <c r="AW76" i="1"/>
  <c r="AW1133" i="1"/>
  <c r="AW1147" i="1"/>
  <c r="AQ1235" i="1"/>
  <c r="AW2443" i="1"/>
  <c r="AW2055" i="1"/>
  <c r="AW830" i="1"/>
  <c r="AW2377" i="1"/>
  <c r="AW1094" i="1"/>
  <c r="AW698" i="1"/>
  <c r="AQ277" i="1"/>
  <c r="AQ1902" i="1"/>
  <c r="AW1458" i="1"/>
  <c r="AW1735" i="1"/>
  <c r="AW2170" i="1"/>
  <c r="AW2085" i="1"/>
  <c r="AW1235" i="1"/>
  <c r="AW1174" i="1"/>
  <c r="AW684" i="1"/>
  <c r="AW1064" i="1"/>
  <c r="AQ1557" i="1"/>
  <c r="AW2399" i="1"/>
  <c r="AW1154" i="1"/>
  <c r="AW2083" i="1"/>
  <c r="AW935" i="1"/>
  <c r="AW1937" i="1"/>
  <c r="AX1172" i="1"/>
  <c r="AW2284" i="1"/>
  <c r="AX1918" i="1"/>
  <c r="AQ1558" i="1"/>
  <c r="AQ1456" i="1"/>
  <c r="AQ1452" i="1"/>
  <c r="AQ75" i="1"/>
  <c r="AQ102" i="1"/>
  <c r="AQ2003" i="1"/>
  <c r="AQ2116" i="1"/>
  <c r="AQ2150" i="1"/>
  <c r="AQ1135" i="1"/>
  <c r="AQ1075" i="1"/>
  <c r="AQ1057" i="1"/>
  <c r="AQ1283" i="1"/>
  <c r="AQ1263" i="1"/>
  <c r="AQ2197" i="1"/>
  <c r="AQ1404" i="1"/>
  <c r="AW2023" i="1"/>
  <c r="AX935" i="1"/>
  <c r="AW2318" i="1"/>
  <c r="AQ626" i="1"/>
  <c r="AQ1866" i="1"/>
  <c r="AQ764" i="1"/>
  <c r="AQ1908" i="1"/>
  <c r="AQ1495" i="1"/>
  <c r="AW1879" i="1"/>
  <c r="AQ212" i="1"/>
  <c r="AQ679" i="1"/>
  <c r="AQ1858" i="1"/>
  <c r="AQ2139" i="1"/>
  <c r="AQ1092" i="1"/>
  <c r="AQ1062" i="1"/>
  <c r="AQ1281" i="1"/>
  <c r="AQ1490" i="1"/>
  <c r="AQ2289" i="1"/>
  <c r="AQ1561" i="1"/>
  <c r="AQ2298" i="1"/>
  <c r="AQ1446" i="1"/>
  <c r="AQ116" i="1"/>
  <c r="AQ118" i="1"/>
  <c r="AW1587" i="1"/>
  <c r="AW757" i="1"/>
  <c r="AW807" i="1"/>
  <c r="AX1937" i="1"/>
  <c r="AW1914" i="1"/>
  <c r="AW1495" i="1"/>
  <c r="AW520" i="1"/>
  <c r="AW1373" i="1"/>
  <c r="AQ743" i="1"/>
  <c r="AQ2165" i="1"/>
  <c r="AW620" i="1"/>
  <c r="AW791" i="1"/>
  <c r="AX2085" i="1"/>
  <c r="AQ2066" i="1"/>
  <c r="AQ1147" i="1"/>
  <c r="AQ2411" i="1"/>
  <c r="AQ1133" i="1"/>
  <c r="AQ920" i="1"/>
  <c r="AQ1914" i="1"/>
  <c r="AQ1083" i="1"/>
  <c r="AQ1071" i="1"/>
  <c r="AQ1935" i="1"/>
  <c r="AQ1526" i="1"/>
  <c r="AQ1169" i="1"/>
  <c r="AQ525" i="1"/>
  <c r="AQ1451" i="1"/>
  <c r="AQ1174" i="1"/>
  <c r="AQ123" i="1"/>
  <c r="AQ117" i="1"/>
  <c r="AQ2146" i="1"/>
  <c r="AQ516" i="1"/>
  <c r="AQ713" i="1"/>
  <c r="AQ742" i="1"/>
  <c r="AQ2169" i="1"/>
  <c r="AQ1807" i="1"/>
  <c r="AQ320" i="1"/>
  <c r="AQ753" i="1"/>
  <c r="AQ180" i="1"/>
  <c r="AW2105" i="1"/>
  <c r="AW2114" i="1"/>
  <c r="AX1174" i="1"/>
  <c r="AW1641" i="1"/>
  <c r="AW1636" i="1"/>
  <c r="AQ1537" i="1"/>
  <c r="AQ2120" i="1"/>
  <c r="AQ520" i="1"/>
  <c r="AQ425" i="1"/>
  <c r="AQ331" i="1"/>
  <c r="AQ245" i="1"/>
  <c r="AQ868" i="1"/>
  <c r="AQ1890" i="1"/>
  <c r="AQ1735" i="1"/>
  <c r="AQ684" i="1"/>
  <c r="AQ376" i="1"/>
  <c r="AQ2152" i="1"/>
  <c r="AQ2170" i="1"/>
  <c r="AQ2085" i="1"/>
  <c r="AQ1064" i="1"/>
  <c r="AQ1065" i="1"/>
  <c r="AQ1985" i="1"/>
  <c r="AQ1231" i="1"/>
  <c r="AQ1513" i="1"/>
  <c r="AQ1385" i="1"/>
  <c r="AQ179" i="1"/>
  <c r="AQ2476" i="1"/>
  <c r="AQ1545" i="1"/>
  <c r="AQ2296" i="1"/>
  <c r="AQ1240" i="1"/>
  <c r="AQ121" i="1"/>
  <c r="AQ92" i="1"/>
  <c r="AW624" i="1"/>
  <c r="AQ283" i="1"/>
  <c r="AQ427" i="1"/>
  <c r="AQ854" i="1"/>
  <c r="AQ362" i="1"/>
  <c r="AQ1210" i="1"/>
  <c r="AQ1408" i="1"/>
  <c r="AQ2449" i="1"/>
  <c r="AQ1539" i="1"/>
  <c r="AQ99" i="1"/>
  <c r="AQ120" i="1"/>
  <c r="AW232" i="1"/>
  <c r="AW513" i="1"/>
  <c r="AW264" i="1"/>
  <c r="AW2418" i="1"/>
  <c r="AW2147" i="1"/>
  <c r="AX179" i="1"/>
  <c r="AQ790" i="1"/>
  <c r="AQ1879" i="1"/>
  <c r="AQ1134" i="1"/>
  <c r="AQ363" i="1"/>
  <c r="AQ1078" i="1"/>
  <c r="AQ2282" i="1"/>
  <c r="AQ103" i="1"/>
  <c r="AX1235" i="1"/>
  <c r="AW679" i="1"/>
  <c r="AW2462" i="1"/>
  <c r="AX2274" i="1"/>
  <c r="AW2274" i="1"/>
  <c r="AQ1854" i="1"/>
  <c r="AQ839" i="1"/>
  <c r="AQ2112" i="1"/>
  <c r="AX2296" i="1"/>
  <c r="AW1866" i="1"/>
  <c r="AW1310" i="1"/>
  <c r="AX523" i="1"/>
  <c r="AW523" i="1"/>
  <c r="AW415" i="1"/>
  <c r="AX1749" i="1"/>
  <c r="AW1749" i="1"/>
  <c r="AW1805" i="1"/>
  <c r="AW2066" i="1"/>
  <c r="AX2066" i="1"/>
  <c r="AX1147" i="1"/>
  <c r="AX1303" i="1"/>
  <c r="AW1303" i="1"/>
  <c r="AX842" i="1"/>
  <c r="AW842" i="1"/>
  <c r="AX1587" i="1"/>
  <c r="AX1133" i="1"/>
  <c r="AW1283" i="1"/>
  <c r="AX764" i="1"/>
  <c r="AW764" i="1"/>
  <c r="AX200" i="1"/>
  <c r="AW200" i="1"/>
  <c r="AX2327" i="1"/>
  <c r="AW2327" i="1"/>
  <c r="AW1227" i="1"/>
  <c r="AX854" i="1"/>
  <c r="AW854" i="1"/>
  <c r="AX1210" i="1"/>
  <c r="AW1210" i="1"/>
  <c r="AQ297" i="1"/>
  <c r="AQ533" i="1"/>
  <c r="AQ294" i="1"/>
  <c r="AQ910" i="1"/>
  <c r="AX807" i="1"/>
  <c r="AW2096" i="1"/>
  <c r="AW233" i="1"/>
  <c r="AX2004" i="1"/>
  <c r="AW2004" i="1"/>
  <c r="AX1513" i="1"/>
  <c r="AW427" i="1"/>
  <c r="AW1557" i="1"/>
  <c r="AW2390" i="1"/>
  <c r="AW705" i="1"/>
  <c r="AW2116" i="1"/>
  <c r="AX790" i="1"/>
  <c r="AW790" i="1"/>
  <c r="AX1454" i="1"/>
  <c r="AW1454" i="1"/>
  <c r="AW1572" i="1"/>
  <c r="AW510" i="1"/>
  <c r="AX2398" i="1"/>
  <c r="AW2398" i="1"/>
  <c r="AQ1585" i="1"/>
  <c r="AW775" i="1"/>
  <c r="AW423" i="1"/>
  <c r="AX1616" i="1"/>
  <c r="AW1616" i="1"/>
  <c r="AW2411" i="1"/>
  <c r="AW2315" i="1"/>
  <c r="AQ748" i="1"/>
  <c r="AQ377" i="1"/>
  <c r="AQ952" i="1"/>
  <c r="AQ1251" i="1"/>
  <c r="AQ2245" i="1"/>
  <c r="AQ2311" i="1"/>
  <c r="AQ2036" i="1"/>
  <c r="AQ2325" i="1"/>
  <c r="AQ43" i="1"/>
  <c r="AQ54" i="1"/>
  <c r="AW122" i="1"/>
  <c r="AQ1636" i="1"/>
  <c r="AW951" i="1"/>
  <c r="AQ2140" i="1"/>
  <c r="AQ1848" i="1"/>
  <c r="AQ2141" i="1"/>
  <c r="AQ1697" i="1"/>
  <c r="AQ2119" i="1"/>
  <c r="AQ600" i="1"/>
  <c r="AQ513" i="1"/>
  <c r="AQ495" i="1"/>
  <c r="AQ2136" i="1"/>
  <c r="AQ2391" i="1"/>
  <c r="AQ1689" i="1"/>
  <c r="AW1701" i="1"/>
  <c r="AQ2390" i="1"/>
  <c r="AW841" i="1"/>
  <c r="AQ531" i="1"/>
  <c r="AQ673" i="1"/>
  <c r="AQ2105" i="1"/>
  <c r="AQ529" i="1"/>
  <c r="AW1537" i="1"/>
  <c r="AQ2009" i="1"/>
  <c r="AQ767" i="1"/>
  <c r="AQ1617" i="1"/>
  <c r="AQ391" i="1"/>
  <c r="AQ1373" i="1"/>
  <c r="AQ527" i="1"/>
  <c r="AQ2063" i="1"/>
  <c r="AQ830" i="1"/>
  <c r="AQ696" i="1"/>
  <c r="AQ2377" i="1"/>
  <c r="AQ698" i="1"/>
  <c r="AQ162" i="1"/>
  <c r="AQ1216" i="1"/>
  <c r="AQ1094" i="1"/>
  <c r="AQ1037" i="1"/>
  <c r="AQ2211" i="1"/>
  <c r="AQ1268" i="1"/>
  <c r="AQ1387" i="1"/>
  <c r="AQ2274" i="1"/>
  <c r="AQ1481" i="1"/>
  <c r="AQ1527" i="1"/>
  <c r="AQ2056" i="1"/>
  <c r="AQ1173" i="1"/>
  <c r="AQ1457" i="1"/>
  <c r="AQ2028" i="1"/>
  <c r="AQ76" i="1"/>
  <c r="AQ2126" i="1"/>
  <c r="AQ1130" i="1"/>
  <c r="AQ402" i="1"/>
  <c r="AQ1127" i="1"/>
  <c r="AQ1442" i="1"/>
  <c r="AQ1303" i="1"/>
  <c r="AQ2434" i="1"/>
  <c r="AQ842" i="1"/>
  <c r="AQ2284" i="1"/>
  <c r="AQ122" i="1"/>
  <c r="AQ119" i="1"/>
  <c r="AW613" i="1"/>
  <c r="AX1985" i="1"/>
  <c r="AW1135" i="1"/>
  <c r="AW1533" i="1"/>
  <c r="AW230" i="1"/>
  <c r="AW1231" i="1"/>
  <c r="AW320" i="1"/>
  <c r="AX2476" i="1"/>
  <c r="AW2139" i="1"/>
  <c r="AW297" i="1"/>
  <c r="AW1719" i="1"/>
  <c r="AW1754" i="1"/>
  <c r="AW2151" i="1"/>
  <c r="AW673" i="1"/>
  <c r="AW1570" i="1"/>
  <c r="AQ415" i="1"/>
  <c r="AX2139" i="1"/>
  <c r="AX1064" i="1"/>
  <c r="AX1385" i="1"/>
  <c r="AW2064" i="1"/>
  <c r="AW2276" i="1"/>
  <c r="AW1723" i="1"/>
  <c r="AW748" i="1"/>
  <c r="AW377" i="1"/>
  <c r="AW1658" i="1"/>
  <c r="AW209" i="1"/>
  <c r="AW2245" i="1"/>
  <c r="AW2478" i="1"/>
  <c r="AW2325" i="1"/>
  <c r="AQ1049" i="1"/>
  <c r="AQ2312" i="1"/>
  <c r="AW391" i="1"/>
  <c r="AW1382" i="1"/>
  <c r="AW2112" i="1"/>
  <c r="AW532" i="1"/>
  <c r="AW2148" i="1"/>
  <c r="AX1135" i="1"/>
  <c r="AW730" i="1"/>
  <c r="AW2156" i="1"/>
  <c r="AW1368" i="1"/>
  <c r="AW2102" i="1"/>
  <c r="AQ1805" i="1"/>
  <c r="AQ1749" i="1"/>
  <c r="AX1412" i="1"/>
  <c r="AW2003" i="1"/>
  <c r="AW2448" i="1"/>
  <c r="AW373" i="1"/>
  <c r="AW920" i="1"/>
  <c r="AW1526" i="1"/>
  <c r="AW1169" i="1"/>
  <c r="AW525" i="1"/>
  <c r="AQ438" i="1"/>
  <c r="AQ2191" i="1"/>
  <c r="AQ1555" i="1"/>
  <c r="Z122" i="1"/>
  <c r="AW1545" i="1"/>
  <c r="AW655" i="1"/>
  <c r="AW743" i="1"/>
  <c r="AW291" i="1"/>
  <c r="AW212" i="1"/>
  <c r="AX841" i="1"/>
  <c r="AW2488" i="1"/>
  <c r="AW285" i="1"/>
  <c r="AW1643" i="1"/>
  <c r="AQ2389" i="1"/>
  <c r="AW1732" i="1"/>
  <c r="AW2494" i="1"/>
  <c r="AW7" i="1"/>
  <c r="AQ802" i="1"/>
  <c r="AQ1741" i="1"/>
  <c r="AX1735" i="1"/>
  <c r="AX2170" i="1"/>
  <c r="AX121" i="1"/>
  <c r="AW1197" i="1"/>
  <c r="AW1408" i="1"/>
  <c r="AW839" i="1"/>
  <c r="AW404" i="1"/>
  <c r="AW529" i="1"/>
  <c r="AW516" i="1"/>
  <c r="AW2379" i="1"/>
  <c r="AW660" i="1"/>
  <c r="AW868" i="1"/>
  <c r="AW618" i="1"/>
  <c r="AW1137" i="1"/>
  <c r="AW492" i="1"/>
  <c r="AW2389" i="1"/>
  <c r="AW802" i="1"/>
  <c r="AW1734" i="1"/>
  <c r="AW1741" i="1"/>
  <c r="AW2063" i="1"/>
  <c r="AX2083" i="1"/>
  <c r="AX98" i="1"/>
  <c r="AW283" i="1"/>
  <c r="AW1065" i="1"/>
  <c r="AW1367" i="1"/>
  <c r="AW2113" i="1"/>
  <c r="AW767" i="1"/>
  <c r="AW1155" i="1"/>
  <c r="AW2169" i="1"/>
  <c r="AW727" i="1"/>
  <c r="AW1970" i="1"/>
  <c r="AW2150" i="1"/>
  <c r="AW1452" i="1"/>
  <c r="AW1902" i="1"/>
  <c r="AW2067" i="1"/>
  <c r="AW2119" i="1"/>
  <c r="AQ2418" i="1"/>
  <c r="AW1988" i="1"/>
  <c r="AW2144" i="1"/>
  <c r="AW1698" i="1"/>
  <c r="AW1820" i="1"/>
  <c r="AW298" i="1"/>
  <c r="AX1636" i="1"/>
  <c r="AX951" i="1"/>
  <c r="AX525" i="1"/>
  <c r="AW1049" i="1"/>
  <c r="AW1126" i="1"/>
  <c r="AW853" i="1"/>
  <c r="AW747" i="1"/>
  <c r="AW1689" i="1"/>
  <c r="AW438" i="1"/>
  <c r="AW1858" i="1"/>
  <c r="AW2298" i="1"/>
  <c r="AW294" i="1"/>
  <c r="AQ2114" i="1"/>
  <c r="AW2091" i="1"/>
  <c r="AW277" i="1"/>
  <c r="AW539" i="1"/>
  <c r="AQ775" i="1"/>
  <c r="AX2147" i="1"/>
  <c r="AW2095" i="1"/>
  <c r="AQ1733" i="1"/>
  <c r="AQ655" i="1"/>
  <c r="AQ430" i="1"/>
  <c r="AX1526" i="1"/>
  <c r="AW1935" i="1"/>
  <c r="AQ1647" i="1"/>
  <c r="AQ706" i="1"/>
  <c r="AQ2090" i="1"/>
  <c r="AQ2488" i="1"/>
  <c r="AQ2494" i="1"/>
  <c r="AQ1698" i="1"/>
  <c r="AQ1587" i="1"/>
  <c r="AQ1144" i="1"/>
  <c r="AQ236" i="1"/>
  <c r="AQ298" i="1"/>
  <c r="AQ1728" i="1"/>
  <c r="AQ853" i="1"/>
  <c r="AQ1533" i="1"/>
  <c r="AQ747" i="1"/>
  <c r="AQ1719" i="1"/>
  <c r="AQ730" i="1"/>
  <c r="AQ807" i="1"/>
  <c r="AQ1137" i="1"/>
  <c r="AQ492" i="1"/>
  <c r="AQ695" i="1"/>
  <c r="AQ1754" i="1"/>
  <c r="AQ2156" i="1"/>
  <c r="AQ2379" i="1"/>
  <c r="AQ1815" i="1"/>
  <c r="AQ760" i="1"/>
  <c r="AQ2113" i="1"/>
  <c r="AQ1812" i="1"/>
  <c r="AQ705" i="1"/>
  <c r="AQ523" i="1"/>
  <c r="AQ1734" i="1"/>
  <c r="AQ1732" i="1"/>
  <c r="AQ7" i="1"/>
  <c r="AQ660" i="1"/>
  <c r="AQ1616" i="1"/>
  <c r="AQ1572" i="1"/>
  <c r="AQ672" i="1"/>
  <c r="AQ165" i="1"/>
  <c r="AQ1328" i="1"/>
  <c r="AQ1643" i="1"/>
  <c r="AQ1867" i="1"/>
  <c r="AQ2095" i="1"/>
  <c r="AQ423" i="1"/>
  <c r="AQ791" i="1"/>
  <c r="AQ1570" i="1"/>
  <c r="AQ2102" i="1"/>
  <c r="AQ390" i="1"/>
  <c r="AQ1723" i="1"/>
  <c r="AQ1658" i="1"/>
  <c r="AQ932" i="1"/>
  <c r="AQ1073" i="1"/>
  <c r="AQ1096" i="1"/>
  <c r="AQ1250" i="1"/>
  <c r="AQ2275" i="1"/>
  <c r="AQ209" i="1"/>
  <c r="AQ2276" i="1"/>
  <c r="AQ2188" i="1"/>
  <c r="AQ2087" i="1"/>
  <c r="AQ2220" i="1"/>
  <c r="AQ1306" i="1"/>
  <c r="AQ1447" i="1"/>
  <c r="AQ2374" i="1"/>
  <c r="AQ2478" i="1"/>
  <c r="AQ2447" i="1"/>
  <c r="AQ1455" i="1"/>
  <c r="AQ1433" i="1"/>
  <c r="AQ2067" i="1"/>
  <c r="AQ2399" i="1"/>
  <c r="AQ2083" i="1"/>
  <c r="AQ2055" i="1"/>
  <c r="AQ113" i="1"/>
  <c r="AQ1151" i="1"/>
  <c r="AQ2335" i="1"/>
  <c r="AQ841" i="1"/>
  <c r="AQ2064" i="1"/>
  <c r="AQ1155" i="1"/>
  <c r="AQ951" i="1"/>
  <c r="AQ934" i="1"/>
  <c r="AQ1069" i="1"/>
  <c r="AQ1986" i="1"/>
  <c r="AQ2277" i="1"/>
  <c r="AQ1480" i="1"/>
  <c r="AQ1346" i="1"/>
  <c r="AQ2194" i="1"/>
  <c r="AQ1489" i="1"/>
  <c r="AQ1382" i="1"/>
  <c r="AQ94" i="1"/>
  <c r="AQ233" i="1"/>
  <c r="AQ539" i="1"/>
  <c r="AQ291" i="1"/>
  <c r="AQ1988" i="1"/>
  <c r="AQ1412" i="1"/>
  <c r="AQ517" i="1"/>
  <c r="AQ98" i="1"/>
  <c r="AQ2142" i="1"/>
  <c r="AQ618" i="1"/>
  <c r="AQ1154" i="1"/>
  <c r="AQ935" i="1"/>
  <c r="AQ1937" i="1"/>
  <c r="AQ1172" i="1"/>
  <c r="AQ1918" i="1"/>
  <c r="AQ1641" i="1"/>
  <c r="AQ1701" i="1"/>
  <c r="AQ188" i="1"/>
  <c r="AQ856" i="1"/>
  <c r="AQ424" i="1"/>
  <c r="AQ757" i="1"/>
  <c r="AQ2134" i="1"/>
  <c r="AQ187" i="1"/>
  <c r="AQ510" i="1"/>
  <c r="AQ2096" i="1"/>
  <c r="AQ1834" i="1"/>
  <c r="AQ182" i="1"/>
  <c r="AQ1845" i="1"/>
  <c r="AQ2091" i="1"/>
  <c r="AQ404" i="1"/>
  <c r="AQ1437" i="1"/>
  <c r="AQ1218" i="1"/>
  <c r="AQ1217" i="1"/>
  <c r="AQ1261" i="1"/>
  <c r="AQ1175" i="1"/>
  <c r="AQ2448" i="1"/>
  <c r="AQ2477" i="1"/>
  <c r="AQ2315" i="1"/>
  <c r="AQ373" i="1"/>
  <c r="AQ664" i="1"/>
  <c r="AQ1924" i="1"/>
  <c r="AQ2143" i="1"/>
  <c r="AQ2330" i="1"/>
  <c r="AQ200" i="1"/>
  <c r="AQ942" i="1"/>
  <c r="AQ1047" i="1"/>
  <c r="AQ1178" i="1"/>
  <c r="AQ1973" i="1"/>
  <c r="AQ2024" i="1"/>
  <c r="AQ2235" i="1"/>
  <c r="AQ1651" i="1"/>
  <c r="AQ2295" i="1"/>
  <c r="AQ2023" i="1"/>
  <c r="AQ2327" i="1"/>
  <c r="AQ47" i="1"/>
  <c r="AQ106" i="1"/>
  <c r="AQ2398" i="1"/>
  <c r="AQ1820" i="1"/>
  <c r="AQ2144" i="1"/>
  <c r="AQ1126" i="1"/>
  <c r="AQ230" i="1"/>
  <c r="AQ2108" i="1"/>
  <c r="AQ727" i="1"/>
  <c r="AQ2151" i="1"/>
  <c r="AQ2147" i="1"/>
  <c r="AQ1704" i="1"/>
  <c r="AQ1970" i="1"/>
  <c r="AQ718" i="1"/>
  <c r="AQ1197" i="1"/>
  <c r="AQ1997" i="1"/>
  <c r="AQ1227" i="1"/>
  <c r="AQ1941" i="1"/>
  <c r="AQ2372" i="1"/>
  <c r="AQ2314" i="1"/>
  <c r="AQ1367" i="1"/>
  <c r="AQ2318" i="1"/>
  <c r="AQ232" i="1"/>
  <c r="AQ1927" i="1"/>
  <c r="AQ264" i="1"/>
  <c r="AQ285" i="1"/>
  <c r="AQ613" i="1"/>
  <c r="AQ532" i="1"/>
  <c r="AQ624" i="1"/>
  <c r="AQ712" i="1"/>
  <c r="AQ2004" i="1"/>
  <c r="AQ1368" i="1"/>
  <c r="AQ620" i="1"/>
  <c r="AQ2148" i="1"/>
  <c r="AQ1633" i="1"/>
  <c r="AQ2414" i="1"/>
  <c r="AQ1081" i="1"/>
  <c r="AQ2443" i="1"/>
  <c r="AQ1386" i="1"/>
  <c r="AQ2468" i="1"/>
  <c r="AQ2293" i="1"/>
  <c r="AQ2462" i="1"/>
  <c r="AQ1310" i="1"/>
  <c r="AQ1458" i="1"/>
  <c r="AQ1454" i="1"/>
  <c r="AQ50" i="1"/>
  <c r="AQ40" i="1"/>
  <c r="AX2114" i="1"/>
  <c r="AX1641" i="1"/>
  <c r="AW1697" i="1"/>
  <c r="AW1585" i="1"/>
  <c r="AW1927" i="1"/>
  <c r="AW1144" i="1"/>
  <c r="AW236" i="1"/>
  <c r="AW1433" i="1"/>
  <c r="AW1437" i="1"/>
  <c r="AX513" i="1"/>
  <c r="AW1854" i="1"/>
  <c r="AW1728" i="1"/>
  <c r="AW910" i="1"/>
  <c r="AW533" i="1"/>
  <c r="AW2146" i="1"/>
  <c r="AW2142" i="1"/>
  <c r="AW188" i="1"/>
  <c r="AW856" i="1"/>
  <c r="AW695" i="1"/>
  <c r="AW424" i="1"/>
  <c r="AW1733" i="1"/>
  <c r="AW2120" i="1"/>
  <c r="AW713" i="1"/>
  <c r="AW2140" i="1"/>
  <c r="AW2108" i="1"/>
  <c r="AW531" i="1"/>
  <c r="AW2165" i="1"/>
  <c r="AW1815" i="1"/>
  <c r="AW760" i="1"/>
  <c r="AW1812" i="1"/>
  <c r="AW742" i="1"/>
  <c r="AX2113" i="1"/>
  <c r="AX727" i="1"/>
  <c r="AW712" i="1"/>
  <c r="AW425" i="1"/>
  <c r="AW2134" i="1"/>
  <c r="AW331" i="1"/>
  <c r="AW187" i="1"/>
  <c r="AW672" i="1"/>
  <c r="AW1807" i="1"/>
  <c r="AW1704" i="1"/>
  <c r="AW245" i="1"/>
  <c r="AW600" i="1"/>
  <c r="AW1328" i="1"/>
  <c r="AW1867" i="1"/>
  <c r="AW165" i="1"/>
  <c r="AW1890" i="1"/>
  <c r="AW1834" i="1"/>
  <c r="AX1970" i="1"/>
  <c r="AW430" i="1"/>
  <c r="AW753" i="1"/>
  <c r="AW182" i="1"/>
  <c r="AW390" i="1"/>
  <c r="AW180" i="1"/>
  <c r="AW1848" i="1"/>
  <c r="AW718" i="1"/>
  <c r="AW1633" i="1"/>
  <c r="AW626" i="1"/>
  <c r="AX684" i="1"/>
  <c r="AX2399" i="1"/>
  <c r="AX2150" i="1"/>
  <c r="AW376" i="1"/>
  <c r="AW2414" i="1"/>
  <c r="AW2152" i="1"/>
  <c r="AX1154" i="1"/>
  <c r="AX438" i="1"/>
  <c r="AW1134" i="1"/>
  <c r="AX1858" i="1"/>
  <c r="AW362" i="1"/>
  <c r="AW363" i="1"/>
  <c r="AW1078" i="1"/>
  <c r="AW1047" i="1"/>
  <c r="AW1261" i="1"/>
  <c r="AW1178" i="1"/>
  <c r="AW1651" i="1"/>
  <c r="AX1169" i="1"/>
  <c r="AW2024" i="1"/>
  <c r="AW1539" i="1"/>
  <c r="AW2293" i="1"/>
  <c r="AW2434" i="1"/>
  <c r="AW2477" i="1"/>
  <c r="AW2372" i="1"/>
  <c r="AX517" i="1"/>
  <c r="AX2312" i="1"/>
  <c r="AW1240" i="1"/>
  <c r="AW50" i="1"/>
  <c r="AW47" i="1"/>
  <c r="AW99" i="1"/>
  <c r="AW103" i="1"/>
  <c r="AX92" i="1"/>
  <c r="AX113" i="1"/>
  <c r="AW106" i="1"/>
  <c r="AW120" i="1"/>
  <c r="AX2389" i="1"/>
  <c r="AX1741" i="1"/>
  <c r="AX830" i="1"/>
  <c r="AX698" i="1"/>
  <c r="AX1094" i="1"/>
  <c r="AX1268" i="1"/>
  <c r="AX1481" i="1"/>
  <c r="AX1173" i="1"/>
  <c r="AX76" i="1"/>
  <c r="AW2126" i="1"/>
  <c r="AW1130" i="1"/>
  <c r="AW402" i="1"/>
  <c r="AW1127" i="1"/>
  <c r="AW942" i="1"/>
  <c r="AW2211" i="1"/>
  <c r="AW1973" i="1"/>
  <c r="AW2374" i="1"/>
  <c r="AW2235" i="1"/>
  <c r="AW1151" i="1"/>
  <c r="AW2335" i="1"/>
  <c r="AX802" i="1"/>
  <c r="AW1447" i="1"/>
  <c r="AW1446" i="1"/>
  <c r="AX1689" i="1"/>
  <c r="AX748" i="1"/>
  <c r="AX2245" i="1"/>
  <c r="AX2478" i="1"/>
  <c r="AW1387" i="1"/>
  <c r="AX767" i="1"/>
  <c r="AX391" i="1"/>
  <c r="AW495" i="1"/>
  <c r="AW2009" i="1"/>
  <c r="AW2136" i="1"/>
  <c r="AW2391" i="1"/>
  <c r="AW1617" i="1"/>
  <c r="AW2141" i="1"/>
  <c r="AW1216" i="1"/>
  <c r="AW2056" i="1"/>
  <c r="AW2311" i="1"/>
  <c r="AW1083" i="1"/>
  <c r="AW117" i="1"/>
  <c r="AX2377" i="1"/>
  <c r="AX2028" i="1"/>
  <c r="AW696" i="1"/>
  <c r="AW162" i="1"/>
  <c r="AW1647" i="1"/>
  <c r="AX1137" i="1"/>
  <c r="AX1723" i="1"/>
  <c r="AX1658" i="1"/>
  <c r="AX209" i="1"/>
  <c r="AW1081" i="1"/>
  <c r="AW1527" i="1"/>
  <c r="AW2447" i="1"/>
  <c r="AW2295" i="1"/>
  <c r="AW1997" i="1"/>
  <c r="AW2090" i="1"/>
  <c r="AW664" i="1"/>
  <c r="AW1924" i="1"/>
  <c r="AW2143" i="1"/>
  <c r="AW2330" i="1"/>
  <c r="AX1734" i="1"/>
  <c r="AW952" i="1"/>
  <c r="AW1037" i="1"/>
  <c r="AW1442" i="1"/>
  <c r="AW2449" i="1"/>
  <c r="AW2314" i="1"/>
  <c r="AW40" i="1"/>
  <c r="AW1845" i="1"/>
  <c r="AX492" i="1"/>
  <c r="AX1457" i="1"/>
  <c r="AW2282" i="1"/>
  <c r="AW706" i="1"/>
  <c r="AW527" i="1"/>
  <c r="AW1217" i="1"/>
  <c r="AW1941" i="1"/>
  <c r="AX377" i="1"/>
  <c r="AX2325" i="1"/>
  <c r="AW2468" i="1"/>
  <c r="AW1218" i="1"/>
  <c r="AW934" i="1"/>
  <c r="AW932" i="1"/>
  <c r="AW1908" i="1"/>
  <c r="AW1069" i="1"/>
  <c r="AW1075" i="1"/>
  <c r="AW1092" i="1"/>
  <c r="AW1062" i="1"/>
  <c r="AW1057" i="1"/>
  <c r="AW1073" i="1"/>
  <c r="AW1096" i="1"/>
  <c r="AW1071" i="1"/>
  <c r="AW1986" i="1"/>
  <c r="AW1281" i="1"/>
  <c r="AW2277" i="1"/>
  <c r="AW1251" i="1"/>
  <c r="AW1250" i="1"/>
  <c r="AW1175" i="1"/>
  <c r="AW1263" i="1"/>
  <c r="AW1386" i="1"/>
  <c r="AW2275" i="1"/>
  <c r="AW2191" i="1"/>
  <c r="AW2197" i="1"/>
  <c r="AW1490" i="1"/>
  <c r="AW1404" i="1"/>
  <c r="Z1447" i="1"/>
  <c r="AW1480" i="1"/>
  <c r="AW1346" i="1"/>
  <c r="AW2194" i="1"/>
  <c r="AW2188" i="1"/>
  <c r="AW2087" i="1"/>
  <c r="AW2220" i="1"/>
  <c r="AW2289" i="1"/>
  <c r="AW1306" i="1"/>
  <c r="AW1555" i="1"/>
  <c r="AW1489" i="1"/>
  <c r="AW1558" i="1"/>
  <c r="AW1456" i="1"/>
  <c r="AW1561" i="1"/>
  <c r="AW1455" i="1"/>
  <c r="AW2036" i="1"/>
  <c r="AW1451" i="1"/>
  <c r="AW94" i="1"/>
  <c r="AW75" i="1"/>
  <c r="AW102" i="1"/>
  <c r="AW116" i="1"/>
  <c r="AW118" i="1"/>
  <c r="AW43" i="1"/>
  <c r="AW123" i="1"/>
  <c r="AW119" i="1"/>
  <c r="Z117" i="1"/>
  <c r="AW54" i="1"/>
  <c r="AB913" i="1" l="1"/>
  <c r="V913" i="1"/>
  <c r="T57" i="1" l="1"/>
  <c r="Z57" i="1" s="1"/>
  <c r="Y57" i="1"/>
  <c r="AG57" i="1" s="1"/>
  <c r="AI57" i="1" s="1"/>
  <c r="AY57" i="1" s="1"/>
  <c r="AM57" i="1"/>
  <c r="AN57" i="1"/>
  <c r="AR57" i="1"/>
  <c r="AS57" i="1"/>
  <c r="AU57" i="1"/>
  <c r="AV57" i="1"/>
  <c r="AX57" i="1" s="1"/>
  <c r="T2029" i="1"/>
  <c r="Z2029" i="1" s="1"/>
  <c r="T1484" i="1"/>
  <c r="Z1484" i="1" s="1"/>
  <c r="T2241" i="1"/>
  <c r="Z2241" i="1" s="1"/>
  <c r="T2252" i="1"/>
  <c r="Z2252" i="1" s="1"/>
  <c r="T2528" i="1"/>
  <c r="Z2528" i="1" s="1"/>
  <c r="Y2029" i="1"/>
  <c r="AG2029" i="1" s="1"/>
  <c r="AI2029" i="1" s="1"/>
  <c r="AY2029" i="1" s="1"/>
  <c r="Y1484" i="1"/>
  <c r="AG1484" i="1" s="1"/>
  <c r="AI1484" i="1" s="1"/>
  <c r="AY1484" i="1" s="1"/>
  <c r="Y2241" i="1"/>
  <c r="AG2241" i="1" s="1"/>
  <c r="AI2241" i="1" s="1"/>
  <c r="AY2241" i="1" s="1"/>
  <c r="Y2252" i="1"/>
  <c r="AG2252" i="1" s="1"/>
  <c r="AI2252" i="1" s="1"/>
  <c r="AY2252" i="1" s="1"/>
  <c r="Y2528" i="1"/>
  <c r="AG2528" i="1" s="1"/>
  <c r="AI2528" i="1" s="1"/>
  <c r="AY2528" i="1" s="1"/>
  <c r="AM2029" i="1"/>
  <c r="AM1484" i="1"/>
  <c r="AM2241" i="1"/>
  <c r="AM2252" i="1"/>
  <c r="AM2528" i="1"/>
  <c r="AN2029" i="1"/>
  <c r="AN1484" i="1"/>
  <c r="AN2241" i="1"/>
  <c r="AN2252" i="1"/>
  <c r="AN2528" i="1"/>
  <c r="AR2029" i="1"/>
  <c r="AR1484" i="1"/>
  <c r="AR2241" i="1"/>
  <c r="AR2252" i="1"/>
  <c r="AR2528" i="1"/>
  <c r="AS2029" i="1"/>
  <c r="AS1484" i="1"/>
  <c r="AS2241" i="1"/>
  <c r="AS2252" i="1"/>
  <c r="AS2528" i="1"/>
  <c r="AU2029" i="1"/>
  <c r="AU1484" i="1"/>
  <c r="AU2241" i="1"/>
  <c r="AU2252" i="1"/>
  <c r="AU2528" i="1"/>
  <c r="AV2029" i="1"/>
  <c r="AX2029" i="1" s="1"/>
  <c r="AV1484" i="1"/>
  <c r="AX1484" i="1" s="1"/>
  <c r="AV2241" i="1"/>
  <c r="AX2241" i="1" s="1"/>
  <c r="AV2252" i="1"/>
  <c r="AX2252" i="1" s="1"/>
  <c r="AV2528" i="1"/>
  <c r="AX2528" i="1" s="1"/>
  <c r="T2221" i="1"/>
  <c r="Z2221" i="1" s="1"/>
  <c r="T1254" i="1"/>
  <c r="Z1254" i="1" s="1"/>
  <c r="T2210" i="1"/>
  <c r="Z2210" i="1" s="1"/>
  <c r="T948" i="1"/>
  <c r="Z948" i="1" s="1"/>
  <c r="T925" i="1"/>
  <c r="Z925" i="1" s="1"/>
  <c r="T1922" i="1"/>
  <c r="Z1922" i="1" s="1"/>
  <c r="T1640" i="1"/>
  <c r="Z1640" i="1" s="1"/>
  <c r="Y2221" i="1"/>
  <c r="AG2221" i="1" s="1"/>
  <c r="AI2221" i="1" s="1"/>
  <c r="AY2221" i="1" s="1"/>
  <c r="Y1254" i="1"/>
  <c r="AG1254" i="1" s="1"/>
  <c r="AI1254" i="1" s="1"/>
  <c r="AY1254" i="1" s="1"/>
  <c r="Y2210" i="1"/>
  <c r="AG2210" i="1" s="1"/>
  <c r="AI2210" i="1" s="1"/>
  <c r="AY2210" i="1" s="1"/>
  <c r="Y948" i="1"/>
  <c r="AG948" i="1" s="1"/>
  <c r="AI948" i="1" s="1"/>
  <c r="AY948" i="1" s="1"/>
  <c r="Y925" i="1"/>
  <c r="AG925" i="1" s="1"/>
  <c r="AI925" i="1" s="1"/>
  <c r="AY925" i="1" s="1"/>
  <c r="Y1922" i="1"/>
  <c r="AG1922" i="1" s="1"/>
  <c r="AI1922" i="1" s="1"/>
  <c r="AY1922" i="1" s="1"/>
  <c r="Y1640" i="1"/>
  <c r="AG1640" i="1" s="1"/>
  <c r="AI1640" i="1" s="1"/>
  <c r="AY1640" i="1" s="1"/>
  <c r="AM2221" i="1"/>
  <c r="AM1254" i="1"/>
  <c r="AM2210" i="1"/>
  <c r="AM948" i="1"/>
  <c r="AM925" i="1"/>
  <c r="AM1922" i="1"/>
  <c r="AM1640" i="1"/>
  <c r="AN2221" i="1"/>
  <c r="AN1254" i="1"/>
  <c r="AN2210" i="1"/>
  <c r="AN948" i="1"/>
  <c r="AN925" i="1"/>
  <c r="AN1922" i="1"/>
  <c r="AN1640" i="1"/>
  <c r="AR2221" i="1"/>
  <c r="AR1254" i="1"/>
  <c r="AR2210" i="1"/>
  <c r="AR948" i="1"/>
  <c r="AR925" i="1"/>
  <c r="AR1922" i="1"/>
  <c r="AR1640" i="1"/>
  <c r="AS2221" i="1"/>
  <c r="AS1254" i="1"/>
  <c r="AS2210" i="1"/>
  <c r="AS948" i="1"/>
  <c r="AS925" i="1"/>
  <c r="AS1922" i="1"/>
  <c r="AS1640" i="1"/>
  <c r="AU2221" i="1"/>
  <c r="AU1254" i="1"/>
  <c r="AU2210" i="1"/>
  <c r="AU948" i="1"/>
  <c r="AU925" i="1"/>
  <c r="AU1922" i="1"/>
  <c r="AU1640" i="1"/>
  <c r="AV2221" i="1"/>
  <c r="AV1254" i="1"/>
  <c r="AX1254" i="1" s="1"/>
  <c r="AV2210" i="1"/>
  <c r="AX2210" i="1" s="1"/>
  <c r="AV948" i="1"/>
  <c r="AX948" i="1" s="1"/>
  <c r="AV925" i="1"/>
  <c r="AX925" i="1" s="1"/>
  <c r="AV1922" i="1"/>
  <c r="AX1922" i="1" s="1"/>
  <c r="AV1640" i="1"/>
  <c r="AX1640" i="1" s="1"/>
  <c r="T2238" i="1"/>
  <c r="Z2238" i="1" s="1"/>
  <c r="T2082" i="1"/>
  <c r="Z2082" i="1" s="1"/>
  <c r="T1709" i="1"/>
  <c r="Z1709" i="1" s="1"/>
  <c r="T1397" i="1"/>
  <c r="Z1397" i="1" s="1"/>
  <c r="T1267" i="1"/>
  <c r="Z1267" i="1" s="1"/>
  <c r="T1383" i="1"/>
  <c r="Z1383" i="1" s="1"/>
  <c r="T2240" i="1"/>
  <c r="Z2240" i="1" s="1"/>
  <c r="T1392" i="1"/>
  <c r="Z1392" i="1" s="1"/>
  <c r="Y2238" i="1"/>
  <c r="AG2238" i="1" s="1"/>
  <c r="AI2238" i="1" s="1"/>
  <c r="AY2238" i="1" s="1"/>
  <c r="Y2082" i="1"/>
  <c r="AG2082" i="1" s="1"/>
  <c r="AI2082" i="1" s="1"/>
  <c r="AY2082" i="1" s="1"/>
  <c r="Y1709" i="1"/>
  <c r="AG1709" i="1" s="1"/>
  <c r="AI1709" i="1" s="1"/>
  <c r="AY1709" i="1" s="1"/>
  <c r="Y1397" i="1"/>
  <c r="AG1397" i="1" s="1"/>
  <c r="AI1397" i="1" s="1"/>
  <c r="AY1397" i="1" s="1"/>
  <c r="Y1267" i="1"/>
  <c r="AG1267" i="1" s="1"/>
  <c r="AI1267" i="1" s="1"/>
  <c r="AY1267" i="1" s="1"/>
  <c r="Y1383" i="1"/>
  <c r="AG1383" i="1" s="1"/>
  <c r="AI1383" i="1" s="1"/>
  <c r="AY1383" i="1" s="1"/>
  <c r="Y2240" i="1"/>
  <c r="AG2240" i="1" s="1"/>
  <c r="AI2240" i="1" s="1"/>
  <c r="AY2240" i="1" s="1"/>
  <c r="Y1392" i="1"/>
  <c r="AG1392" i="1" s="1"/>
  <c r="AI1392" i="1" s="1"/>
  <c r="AY1392" i="1" s="1"/>
  <c r="AM2238" i="1"/>
  <c r="AM2082" i="1"/>
  <c r="AM1709" i="1"/>
  <c r="AM1397" i="1"/>
  <c r="AM1267" i="1"/>
  <c r="AM1383" i="1"/>
  <c r="AM2240" i="1"/>
  <c r="AM1392" i="1"/>
  <c r="AN2238" i="1"/>
  <c r="AN2082" i="1"/>
  <c r="AN1709" i="1"/>
  <c r="AN1397" i="1"/>
  <c r="AN1267" i="1"/>
  <c r="AN1383" i="1"/>
  <c r="AN2240" i="1"/>
  <c r="AN1392" i="1"/>
  <c r="AR2238" i="1"/>
  <c r="AR2082" i="1"/>
  <c r="AR1709" i="1"/>
  <c r="AR1397" i="1"/>
  <c r="AR1267" i="1"/>
  <c r="AR1383" i="1"/>
  <c r="AR2240" i="1"/>
  <c r="AR1392" i="1"/>
  <c r="AS2238" i="1"/>
  <c r="AS2082" i="1"/>
  <c r="AS1709" i="1"/>
  <c r="AS1397" i="1"/>
  <c r="AS1267" i="1"/>
  <c r="AS1383" i="1"/>
  <c r="AS2240" i="1"/>
  <c r="AS1392" i="1"/>
  <c r="AU2238" i="1"/>
  <c r="AU2082" i="1"/>
  <c r="AU1709" i="1"/>
  <c r="AU1397" i="1"/>
  <c r="AU1267" i="1"/>
  <c r="AU1383" i="1"/>
  <c r="AU2240" i="1"/>
  <c r="AU1392" i="1"/>
  <c r="AV2238" i="1"/>
  <c r="AX2238" i="1" s="1"/>
  <c r="AV2082" i="1"/>
  <c r="AX2082" i="1" s="1"/>
  <c r="AV1709" i="1"/>
  <c r="AV1397" i="1"/>
  <c r="AV1267" i="1"/>
  <c r="AX1267" i="1" s="1"/>
  <c r="AV1383" i="1"/>
  <c r="AX1383" i="1" s="1"/>
  <c r="AV2240" i="1"/>
  <c r="AX2240" i="1" s="1"/>
  <c r="AV1392" i="1"/>
  <c r="AX1392" i="1" s="1"/>
  <c r="T921" i="1"/>
  <c r="Z921" i="1" s="1"/>
  <c r="T1675" i="1"/>
  <c r="Z1675" i="1" s="1"/>
  <c r="T1676" i="1"/>
  <c r="Z1676" i="1" s="1"/>
  <c r="T1679" i="1"/>
  <c r="Z1679" i="1" s="1"/>
  <c r="T1678" i="1"/>
  <c r="Z1678" i="1" s="1"/>
  <c r="T1670" i="1"/>
  <c r="Z1670" i="1" s="1"/>
  <c r="T1674" i="1"/>
  <c r="T766" i="1"/>
  <c r="Z766" i="1" s="1"/>
  <c r="Y921" i="1"/>
  <c r="AG921" i="1" s="1"/>
  <c r="AI921" i="1" s="1"/>
  <c r="AY921" i="1" s="1"/>
  <c r="Y1675" i="1"/>
  <c r="AG1675" i="1" s="1"/>
  <c r="AI1675" i="1" s="1"/>
  <c r="AY1675" i="1" s="1"/>
  <c r="Y1676" i="1"/>
  <c r="AG1676" i="1" s="1"/>
  <c r="AI1676" i="1" s="1"/>
  <c r="AY1676" i="1" s="1"/>
  <c r="Y1679" i="1"/>
  <c r="AG1679" i="1" s="1"/>
  <c r="AI1679" i="1" s="1"/>
  <c r="AY1679" i="1" s="1"/>
  <c r="Y1678" i="1"/>
  <c r="AG1678" i="1" s="1"/>
  <c r="AI1678" i="1" s="1"/>
  <c r="AY1678" i="1" s="1"/>
  <c r="Y1670" i="1"/>
  <c r="AG1670" i="1" s="1"/>
  <c r="AI1670" i="1" s="1"/>
  <c r="AY1670" i="1" s="1"/>
  <c r="Y1674" i="1"/>
  <c r="AG1674" i="1" s="1"/>
  <c r="AI1674" i="1" s="1"/>
  <c r="AY1674" i="1" s="1"/>
  <c r="Y766" i="1"/>
  <c r="AG766" i="1" s="1"/>
  <c r="AI766" i="1" s="1"/>
  <c r="AY766" i="1" s="1"/>
  <c r="AM921" i="1"/>
  <c r="AM1675" i="1"/>
  <c r="AM1676" i="1"/>
  <c r="AM1679" i="1"/>
  <c r="AM1678" i="1"/>
  <c r="AM1670" i="1"/>
  <c r="AM1674" i="1"/>
  <c r="AM766" i="1"/>
  <c r="AN921" i="1"/>
  <c r="AN1675" i="1"/>
  <c r="AN1676" i="1"/>
  <c r="AN1679" i="1"/>
  <c r="AN1678" i="1"/>
  <c r="AN1670" i="1"/>
  <c r="AN1674" i="1"/>
  <c r="AN766" i="1"/>
  <c r="AR921" i="1"/>
  <c r="AR1675" i="1"/>
  <c r="AR1676" i="1"/>
  <c r="AR1679" i="1"/>
  <c r="AR1678" i="1"/>
  <c r="AR1670" i="1"/>
  <c r="AR1674" i="1"/>
  <c r="AR766" i="1"/>
  <c r="AS921" i="1"/>
  <c r="AS1675" i="1"/>
  <c r="AS1676" i="1"/>
  <c r="AS1679" i="1"/>
  <c r="AS1678" i="1"/>
  <c r="AS1670" i="1"/>
  <c r="AS1674" i="1"/>
  <c r="AS766" i="1"/>
  <c r="AU921" i="1"/>
  <c r="AU1675" i="1"/>
  <c r="AU1676" i="1"/>
  <c r="AU1679" i="1"/>
  <c r="AU1678" i="1"/>
  <c r="AU1670" i="1"/>
  <c r="AU1674" i="1"/>
  <c r="AU766" i="1"/>
  <c r="AV921" i="1"/>
  <c r="AX921" i="1" s="1"/>
  <c r="AV1675" i="1"/>
  <c r="AV1676" i="1"/>
  <c r="AX1676" i="1" s="1"/>
  <c r="AV1679" i="1"/>
  <c r="AX1679" i="1" s="1"/>
  <c r="AV1678" i="1"/>
  <c r="AX1678" i="1" s="1"/>
  <c r="AV1670" i="1"/>
  <c r="AX1670" i="1" s="1"/>
  <c r="AV1674" i="1"/>
  <c r="AX1674" i="1" s="1"/>
  <c r="AV766" i="1"/>
  <c r="AX766" i="1" s="1"/>
  <c r="T2176" i="1"/>
  <c r="Z2176" i="1" s="1"/>
  <c r="T1008" i="1"/>
  <c r="Z1008" i="1" s="1"/>
  <c r="T1593" i="1"/>
  <c r="Z1593" i="1" s="1"/>
  <c r="Y2176" i="1"/>
  <c r="AG2176" i="1" s="1"/>
  <c r="AI2176" i="1" s="1"/>
  <c r="AY2176" i="1" s="1"/>
  <c r="Y1008" i="1"/>
  <c r="AG1008" i="1" s="1"/>
  <c r="AI1008" i="1" s="1"/>
  <c r="AY1008" i="1" s="1"/>
  <c r="Y1593" i="1"/>
  <c r="AG1593" i="1" s="1"/>
  <c r="AI1593" i="1" s="1"/>
  <c r="AY1593" i="1" s="1"/>
  <c r="AM2176" i="1"/>
  <c r="AM1008" i="1"/>
  <c r="AM1593" i="1"/>
  <c r="AN2176" i="1"/>
  <c r="AN1008" i="1"/>
  <c r="AN1593" i="1"/>
  <c r="AR2176" i="1"/>
  <c r="AR1008" i="1"/>
  <c r="AR1593" i="1"/>
  <c r="AS2176" i="1"/>
  <c r="AS1008" i="1"/>
  <c r="AS1593" i="1"/>
  <c r="AU2176" i="1"/>
  <c r="AU1008" i="1"/>
  <c r="AU1593" i="1"/>
  <c r="AV2176" i="1"/>
  <c r="AX2176" i="1" s="1"/>
  <c r="AV1008" i="1"/>
  <c r="AX1008" i="1" s="1"/>
  <c r="AV1593" i="1"/>
  <c r="AX1593" i="1" s="1"/>
  <c r="T229" i="1"/>
  <c r="Z229" i="1" s="1"/>
  <c r="T292" i="1"/>
  <c r="Z292" i="1" s="1"/>
  <c r="Y229" i="1"/>
  <c r="AG229" i="1" s="1"/>
  <c r="AI229" i="1" s="1"/>
  <c r="AY229" i="1" s="1"/>
  <c r="Y292" i="1"/>
  <c r="AG292" i="1" s="1"/>
  <c r="AI292" i="1" s="1"/>
  <c r="AY292" i="1" s="1"/>
  <c r="AM229" i="1"/>
  <c r="AM292" i="1"/>
  <c r="AN229" i="1"/>
  <c r="AN292" i="1"/>
  <c r="AR229" i="1"/>
  <c r="AR292" i="1"/>
  <c r="AS229" i="1"/>
  <c r="AS292" i="1"/>
  <c r="AU229" i="1"/>
  <c r="AU292" i="1"/>
  <c r="AV229" i="1"/>
  <c r="AX229" i="1" s="1"/>
  <c r="AV292" i="1"/>
  <c r="AX292" i="1" s="1"/>
  <c r="T2334" i="1"/>
  <c r="Z2334" i="1" s="1"/>
  <c r="Y2334" i="1"/>
  <c r="AG2334" i="1" s="1"/>
  <c r="AI2334" i="1" s="1"/>
  <c r="AY2334" i="1" s="1"/>
  <c r="AM2334" i="1"/>
  <c r="AN2334" i="1"/>
  <c r="AR2334" i="1"/>
  <c r="AS2334" i="1"/>
  <c r="AU2334" i="1"/>
  <c r="AV2334" i="1"/>
  <c r="AX2334" i="1" s="1"/>
  <c r="AW57" i="1" l="1"/>
  <c r="AQ57" i="1"/>
  <c r="AQ2334" i="1"/>
  <c r="AQ292" i="1"/>
  <c r="AQ1593" i="1"/>
  <c r="AW2528" i="1"/>
  <c r="AW2241" i="1"/>
  <c r="AW292" i="1"/>
  <c r="AW2252" i="1"/>
  <c r="AW229" i="1"/>
  <c r="AQ229" i="1"/>
  <c r="AQ2528" i="1"/>
  <c r="AQ2252" i="1"/>
  <c r="AQ2241" i="1"/>
  <c r="AQ1484" i="1"/>
  <c r="AQ2029" i="1"/>
  <c r="AW1484" i="1"/>
  <c r="AW2029" i="1"/>
  <c r="AW2334" i="1"/>
  <c r="AW1593" i="1"/>
  <c r="AW2221" i="1"/>
  <c r="AQ1922" i="1"/>
  <c r="AQ925" i="1"/>
  <c r="AX2221" i="1"/>
  <c r="AQ948" i="1"/>
  <c r="AW1008" i="1"/>
  <c r="AW1922" i="1"/>
  <c r="AQ1640" i="1"/>
  <c r="AQ2210" i="1"/>
  <c r="AQ1254" i="1"/>
  <c r="AQ2221" i="1"/>
  <c r="AQ1008" i="1"/>
  <c r="AW925" i="1"/>
  <c r="AW948" i="1"/>
  <c r="AW1254" i="1"/>
  <c r="AW1640" i="1"/>
  <c r="AW2210" i="1"/>
  <c r="AQ2082" i="1"/>
  <c r="AQ2238" i="1"/>
  <c r="AQ1392" i="1"/>
  <c r="AQ1383" i="1"/>
  <c r="AQ2176" i="1"/>
  <c r="AW1675" i="1"/>
  <c r="AQ766" i="1"/>
  <c r="AX1675" i="1"/>
  <c r="AW921" i="1"/>
  <c r="AW1397" i="1"/>
  <c r="AW1709" i="1"/>
  <c r="AQ1397" i="1"/>
  <c r="AQ2240" i="1"/>
  <c r="AQ1709" i="1"/>
  <c r="AQ1674" i="1"/>
  <c r="AQ1670" i="1"/>
  <c r="AQ1678" i="1"/>
  <c r="AQ1267" i="1"/>
  <c r="AQ1679" i="1"/>
  <c r="AQ1676" i="1"/>
  <c r="AQ1675" i="1"/>
  <c r="AQ921" i="1"/>
  <c r="AW1674" i="1"/>
  <c r="AW1383" i="1"/>
  <c r="AX1397" i="1"/>
  <c r="AW1267" i="1"/>
  <c r="AX1709" i="1"/>
  <c r="AW1678" i="1"/>
  <c r="AW2082" i="1"/>
  <c r="AW1392" i="1"/>
  <c r="AW2238" i="1"/>
  <c r="AW1670" i="1"/>
  <c r="AW766" i="1"/>
  <c r="AW2240" i="1"/>
  <c r="AW2176" i="1"/>
  <c r="AW1679" i="1"/>
  <c r="Z1674" i="1"/>
  <c r="AW1676" i="1"/>
  <c r="T2457" i="1" l="1"/>
  <c r="Z2457" i="1" s="1"/>
  <c r="T1574" i="1"/>
  <c r="Z1574" i="1" s="1"/>
  <c r="T1939" i="1"/>
  <c r="Z1939" i="1" s="1"/>
  <c r="T1395" i="1"/>
  <c r="Z1395" i="1" s="1"/>
  <c r="T1045" i="1"/>
  <c r="Z1045" i="1" s="1"/>
  <c r="T941" i="1"/>
  <c r="Z941" i="1" s="1"/>
  <c r="T2088" i="1"/>
  <c r="Z2088" i="1" s="1"/>
  <c r="T2234" i="1"/>
  <c r="Z2234" i="1" s="1"/>
  <c r="T257" i="1"/>
  <c r="Z257" i="1" s="1"/>
  <c r="T290" i="1"/>
  <c r="Z290" i="1" s="1"/>
  <c r="T240" i="1"/>
  <c r="Z240" i="1" s="1"/>
  <c r="T1208" i="1"/>
  <c r="Z1208" i="1" s="1"/>
  <c r="T85" i="1"/>
  <c r="Z85" i="1" s="1"/>
  <c r="T2250" i="1"/>
  <c r="Z2250" i="1" s="1"/>
  <c r="T2215" i="1"/>
  <c r="Z2215" i="1" s="1"/>
  <c r="T1262" i="1"/>
  <c r="Z1262" i="1" s="1"/>
  <c r="T1287" i="1"/>
  <c r="Z1287" i="1" s="1"/>
  <c r="T1972" i="1"/>
  <c r="Z1972" i="1" s="1"/>
  <c r="T933" i="1"/>
  <c r="Z933" i="1" s="1"/>
  <c r="T1649" i="1"/>
  <c r="Z1649" i="1" s="1"/>
  <c r="T261" i="1"/>
  <c r="Z261" i="1" s="1"/>
  <c r="T1881" i="1"/>
  <c r="Z1881" i="1" s="1"/>
  <c r="T260" i="1"/>
  <c r="Z260" i="1" s="1"/>
  <c r="T487" i="1"/>
  <c r="Z487" i="1" s="1"/>
  <c r="T700" i="1"/>
  <c r="Z700" i="1" s="1"/>
  <c r="T622" i="1"/>
  <c r="Z622" i="1" s="1"/>
  <c r="T1743" i="1"/>
  <c r="Z1743" i="1" s="1"/>
  <c r="T943" i="1"/>
  <c r="Z943" i="1" s="1"/>
  <c r="T2459" i="1"/>
  <c r="Z2459" i="1" s="1"/>
  <c r="T1304" i="1"/>
  <c r="Z1304" i="1" s="1"/>
  <c r="T1517" i="1"/>
  <c r="Z1517" i="1" s="1"/>
  <c r="T1190" i="1"/>
  <c r="Z1190" i="1" s="1"/>
  <c r="T913" i="1"/>
  <c r="Z913" i="1" s="1"/>
  <c r="T926" i="1"/>
  <c r="Z926" i="1" s="1"/>
  <c r="T327" i="1"/>
  <c r="Z327" i="1" s="1"/>
  <c r="T342" i="1"/>
  <c r="Z342" i="1" s="1"/>
  <c r="T328" i="1"/>
  <c r="Z328" i="1" s="1"/>
  <c r="T323" i="1"/>
  <c r="Z323" i="1" s="1"/>
  <c r="T326" i="1"/>
  <c r="Z326" i="1" s="1"/>
  <c r="T2481" i="1"/>
  <c r="Z2481" i="1" s="1"/>
  <c r="T2069" i="1"/>
  <c r="Z2069" i="1" s="1"/>
  <c r="T1821" i="1"/>
  <c r="Z1821" i="1" s="1"/>
  <c r="T1623" i="1"/>
  <c r="Z1623" i="1" s="1"/>
  <c r="T284" i="1"/>
  <c r="Z284" i="1" s="1"/>
  <c r="T735" i="1"/>
  <c r="Z735" i="1" s="1"/>
  <c r="T734" i="1"/>
  <c r="Z734" i="1" s="1"/>
  <c r="T304" i="1"/>
  <c r="Z304" i="1" s="1"/>
  <c r="T1727" i="1"/>
  <c r="Z1727" i="1" s="1"/>
  <c r="T797" i="1"/>
  <c r="Z797" i="1" s="1"/>
  <c r="T733" i="1"/>
  <c r="Z733" i="1" s="1"/>
  <c r="T91" i="1"/>
  <c r="Z91" i="1" s="1"/>
  <c r="T15" i="1"/>
  <c r="Z15" i="1" s="1"/>
  <c r="T22" i="1"/>
  <c r="Z22" i="1" s="1"/>
  <c r="T42" i="1"/>
  <c r="Z42" i="1" s="1"/>
  <c r="T1491" i="1"/>
  <c r="Z1491" i="1" s="1"/>
  <c r="T1644" i="1"/>
  <c r="Z1644" i="1" s="1"/>
  <c r="T1044" i="1"/>
  <c r="Z1044" i="1" s="1"/>
  <c r="T1040" i="1"/>
  <c r="Z1040" i="1" s="1"/>
  <c r="T1681" i="1"/>
  <c r="Z1681" i="1" s="1"/>
  <c r="T1680" i="1"/>
  <c r="Z1680" i="1" s="1"/>
  <c r="T1685" i="1"/>
  <c r="Z1685" i="1" s="1"/>
  <c r="T1684" i="1"/>
  <c r="T258" i="1"/>
  <c r="T2008" i="1"/>
  <c r="Z2008" i="1" s="1"/>
  <c r="T1876" i="1"/>
  <c r="Z1876" i="1" s="1"/>
  <c r="T299" i="1"/>
  <c r="Z299" i="1" s="1"/>
  <c r="T1825" i="1"/>
  <c r="Z1825" i="1" s="1"/>
  <c r="T1611" i="1"/>
  <c r="Z1611" i="1" s="1"/>
  <c r="T1364" i="1"/>
  <c r="Z1364" i="1" s="1"/>
  <c r="T1637" i="1"/>
  <c r="Z1637" i="1" s="1"/>
  <c r="T1443" i="1"/>
  <c r="Z1443" i="1" s="1"/>
  <c r="T2373" i="1"/>
  <c r="Z2373" i="1" s="1"/>
  <c r="T2135" i="1"/>
  <c r="Z2135" i="1" s="1"/>
  <c r="T2306" i="1"/>
  <c r="Z2306" i="1" s="1"/>
  <c r="T1551" i="1"/>
  <c r="Z1551" i="1" s="1"/>
  <c r="T2305" i="1"/>
  <c r="Z2305" i="1" s="1"/>
  <c r="T2302" i="1"/>
  <c r="Z2302" i="1" s="1"/>
  <c r="T2304" i="1"/>
  <c r="Z2304" i="1" s="1"/>
  <c r="T1550" i="1"/>
  <c r="Z1550" i="1" s="1"/>
  <c r="T2303" i="1"/>
  <c r="Z2303" i="1" s="1"/>
  <c r="T2301" i="1"/>
  <c r="Z2301" i="1" s="1"/>
  <c r="T1004" i="1"/>
  <c r="Z1004" i="1" s="1"/>
  <c r="T2483" i="1"/>
  <c r="Z2483" i="1" s="1"/>
  <c r="T52" i="1"/>
  <c r="Z52" i="1" s="1"/>
  <c r="T36" i="1"/>
  <c r="Z36" i="1" s="1"/>
  <c r="T37" i="1"/>
  <c r="Z37" i="1" s="1"/>
  <c r="T35" i="1"/>
  <c r="Z35" i="1" s="1"/>
  <c r="T80" i="1"/>
  <c r="Z80" i="1" s="1"/>
  <c r="T1162" i="1"/>
  <c r="Z1162" i="1" s="1"/>
  <c r="T1297" i="1"/>
  <c r="Z1297" i="1" s="1"/>
  <c r="T2248" i="1"/>
  <c r="Z2248" i="1" s="1"/>
  <c r="T2205" i="1"/>
  <c r="Z2205" i="1" s="1"/>
  <c r="T1523" i="1"/>
  <c r="Z1523" i="1" s="1"/>
  <c r="T1547" i="1"/>
  <c r="Z1547" i="1" s="1"/>
  <c r="T1482" i="1"/>
  <c r="Z1482" i="1" s="1"/>
  <c r="T268" i="1"/>
  <c r="Z268" i="1" s="1"/>
  <c r="T1494" i="1"/>
  <c r="Z1494" i="1" s="1"/>
  <c r="T2273" i="1"/>
  <c r="Z2273" i="1" s="1"/>
  <c r="T2084" i="1"/>
  <c r="Z2084" i="1" s="1"/>
  <c r="T2005" i="1"/>
  <c r="Z2005" i="1" s="1"/>
  <c r="T259" i="1"/>
  <c r="Z259" i="1" s="1"/>
  <c r="T256" i="1"/>
  <c r="Z256" i="1" s="1"/>
  <c r="T263" i="1"/>
  <c r="Z263" i="1" s="1"/>
  <c r="T215" i="1"/>
  <c r="Z215" i="1" s="1"/>
  <c r="T183" i="1"/>
  <c r="Z183" i="1" s="1"/>
  <c r="T2409" i="1"/>
  <c r="Z2409" i="1" s="1"/>
  <c r="T2378" i="1"/>
  <c r="T752" i="1"/>
  <c r="Z752" i="1" s="1"/>
  <c r="T2115" i="1"/>
  <c r="Z2115" i="1" s="1"/>
  <c r="T71" i="1"/>
  <c r="Z71" i="1" s="1"/>
  <c r="T51" i="1"/>
  <c r="Z51" i="1" s="1"/>
  <c r="T833" i="1"/>
  <c r="Z833" i="1" s="1"/>
  <c r="T1161" i="1"/>
  <c r="Z1161" i="1" s="1"/>
  <c r="T1059" i="1"/>
  <c r="Z1059" i="1" s="1"/>
  <c r="T1672" i="1"/>
  <c r="Z1672" i="1" s="1"/>
  <c r="T1671" i="1"/>
  <c r="Z1671" i="1" s="1"/>
  <c r="T262" i="1"/>
  <c r="Z262" i="1" s="1"/>
  <c r="T1878" i="1"/>
  <c r="Z1878" i="1" s="1"/>
  <c r="T1573" i="1"/>
  <c r="Z1573" i="1" s="1"/>
  <c r="T1827" i="1"/>
  <c r="Z1827" i="1" s="1"/>
  <c r="T350" i="1"/>
  <c r="Z350" i="1" s="1"/>
  <c r="T395" i="1"/>
  <c r="Z395" i="1" s="1"/>
  <c r="T1445" i="1"/>
  <c r="Z1445" i="1" s="1"/>
  <c r="T97" i="1"/>
  <c r="Z97" i="1" s="1"/>
  <c r="T18" i="1"/>
  <c r="Z18" i="1" s="1"/>
  <c r="T46" i="1"/>
  <c r="Z46" i="1" s="1"/>
  <c r="T1239" i="1"/>
  <c r="Z1239" i="1" s="1"/>
  <c r="T1520" i="1"/>
  <c r="Z1520" i="1" s="1"/>
  <c r="T1993" i="1"/>
  <c r="Z1993" i="1" s="1"/>
  <c r="T2461" i="1"/>
  <c r="Z2461" i="1" s="1"/>
  <c r="T2222" i="1"/>
  <c r="Z2222" i="1" s="1"/>
  <c r="T307" i="1"/>
  <c r="Z307" i="1" s="1"/>
  <c r="T2007" i="1"/>
  <c r="Z2007" i="1" s="1"/>
  <c r="T385" i="1"/>
  <c r="Z385" i="1" s="1"/>
  <c r="T2383" i="1"/>
  <c r="Z2383" i="1" s="1"/>
  <c r="T1398" i="1"/>
  <c r="Z1398" i="1" s="1"/>
  <c r="T405" i="1"/>
  <c r="Z405" i="1" s="1"/>
  <c r="T185" i="1"/>
  <c r="Z185" i="1" s="1"/>
  <c r="T2299" i="1"/>
  <c r="Z2299" i="1" s="1"/>
  <c r="T2300" i="1"/>
  <c r="Z2300" i="1" s="1"/>
  <c r="T1549" i="1"/>
  <c r="Z1549" i="1" s="1"/>
  <c r="T2042" i="1"/>
  <c r="Z2042" i="1" s="1"/>
  <c r="T378" i="1"/>
  <c r="Z378" i="1" s="1"/>
  <c r="T1286" i="1"/>
  <c r="Z1286" i="1" s="1"/>
  <c r="T717" i="1"/>
  <c r="Z717" i="1" s="1"/>
  <c r="T793" i="1"/>
  <c r="Z793" i="1" s="1"/>
  <c r="T1978" i="1"/>
  <c r="Z1978" i="1" s="1"/>
  <c r="T2192" i="1"/>
  <c r="Z2192" i="1" s="1"/>
  <c r="T1519" i="1"/>
  <c r="Z1519" i="1" s="1"/>
  <c r="T319" i="1"/>
  <c r="Z319" i="1" s="1"/>
  <c r="T318" i="1"/>
  <c r="Z318" i="1" s="1"/>
  <c r="T335" i="1"/>
  <c r="Z335" i="1" s="1"/>
  <c r="T321" i="1"/>
  <c r="Z321" i="1" s="1"/>
  <c r="T359" i="1"/>
  <c r="Z359" i="1" s="1"/>
  <c r="T333" i="1"/>
  <c r="Z333" i="1" s="1"/>
  <c r="T341" i="1"/>
  <c r="Z341" i="1" s="1"/>
  <c r="T334" i="1"/>
  <c r="Z334" i="1" s="1"/>
  <c r="T1659" i="1"/>
  <c r="Z1659" i="1" s="1"/>
  <c r="T407" i="1"/>
  <c r="Z407" i="1" s="1"/>
  <c r="T2138" i="1"/>
  <c r="Z2138" i="1" s="1"/>
  <c r="T10" i="1"/>
  <c r="Z10" i="1" s="1"/>
  <c r="T396" i="1"/>
  <c r="Z396" i="1" s="1"/>
  <c r="T1769" i="1"/>
  <c r="Z1769" i="1" s="1"/>
  <c r="T392" i="1"/>
  <c r="Z392" i="1" s="1"/>
  <c r="T1396" i="1"/>
  <c r="Z1396" i="1" s="1"/>
  <c r="T1390" i="1"/>
  <c r="Z1390" i="1" s="1"/>
  <c r="T34" i="1"/>
  <c r="Z34" i="1" s="1"/>
  <c r="T81" i="1"/>
  <c r="Z81" i="1" s="1"/>
  <c r="T1498" i="1"/>
  <c r="Z1498" i="1" s="1"/>
  <c r="T2037" i="1"/>
  <c r="Z2037" i="1" s="1"/>
  <c r="T1995" i="1"/>
  <c r="Z1995" i="1" s="1"/>
  <c r="T1511" i="1"/>
  <c r="Z1511" i="1" s="1"/>
  <c r="T2452" i="1"/>
  <c r="Z2452" i="1" s="1"/>
  <c r="T2255" i="1"/>
  <c r="Z2255" i="1" s="1"/>
  <c r="T192" i="1"/>
  <c r="Z192" i="1" s="1"/>
  <c r="T1409" i="1"/>
  <c r="Z1409" i="1" s="1"/>
  <c r="T1219" i="1"/>
  <c r="Z1219" i="1" s="1"/>
  <c r="T924" i="1"/>
  <c r="Z924" i="1" s="1"/>
  <c r="T1516" i="1"/>
  <c r="Z1516" i="1" s="1"/>
  <c r="T360" i="1"/>
  <c r="Z360" i="1" s="1"/>
  <c r="T1673" i="1"/>
  <c r="Z1673" i="1" s="1"/>
  <c r="T355" i="1"/>
  <c r="Z355" i="1" s="1"/>
  <c r="T357" i="1"/>
  <c r="Z357" i="1" s="1"/>
  <c r="T567" i="1"/>
  <c r="Z567" i="1" s="1"/>
  <c r="T1893" i="1"/>
  <c r="Z1893" i="1" s="1"/>
  <c r="T207" i="1"/>
  <c r="Z207" i="1" s="1"/>
  <c r="T398" i="1"/>
  <c r="Z398" i="1" s="1"/>
  <c r="T296" i="1"/>
  <c r="Z296" i="1" s="1"/>
  <c r="T1710" i="1"/>
  <c r="Z1710" i="1" s="1"/>
  <c r="T1794" i="1"/>
  <c r="Z1794" i="1" s="1"/>
  <c r="T1635" i="1"/>
  <c r="Z1635" i="1" s="1"/>
  <c r="T1253" i="1"/>
  <c r="Z1253" i="1" s="1"/>
  <c r="T2441" i="1"/>
  <c r="Z2441" i="1" s="1"/>
  <c r="T919" i="1"/>
  <c r="Z919" i="1" s="1"/>
  <c r="T1431" i="1"/>
  <c r="Z1431" i="1" s="1"/>
  <c r="T2352" i="1"/>
  <c r="Z2352" i="1" s="1"/>
  <c r="T2186" i="1"/>
  <c r="Z2186" i="1" s="1"/>
  <c r="T1326" i="1"/>
  <c r="Z1326" i="1" s="1"/>
  <c r="T1229" i="1"/>
  <c r="Z1229" i="1" s="1"/>
  <c r="T498" i="1"/>
  <c r="Z498" i="1" s="1"/>
  <c r="T364" i="1"/>
  <c r="Z364" i="1" s="1"/>
  <c r="T365" i="1"/>
  <c r="Z365" i="1" s="1"/>
  <c r="T596" i="1"/>
  <c r="Z596" i="1" s="1"/>
  <c r="T1747" i="1"/>
  <c r="Z1747" i="1" s="1"/>
  <c r="T1618" i="1"/>
  <c r="Z1618" i="1" s="1"/>
  <c r="T1724" i="1"/>
  <c r="Z1724" i="1" s="1"/>
  <c r="T1621" i="1"/>
  <c r="Z1621" i="1" s="1"/>
  <c r="T406" i="1"/>
  <c r="Z406" i="1" s="1"/>
  <c r="T1797" i="1"/>
  <c r="Z1797" i="1" s="1"/>
  <c r="T2172" i="1"/>
  <c r="Z2172" i="1" s="1"/>
  <c r="T2034" i="1"/>
  <c r="Z2034" i="1" s="1"/>
  <c r="T1584" i="1"/>
  <c r="Z1584" i="1" s="1"/>
  <c r="T88" i="1"/>
  <c r="Z88" i="1" s="1"/>
  <c r="T1406" i="1"/>
  <c r="Z1406" i="1" s="1"/>
  <c r="T170" i="1"/>
  <c r="Z170" i="1" s="1"/>
  <c r="T8" i="1"/>
  <c r="Z8" i="1" s="1"/>
  <c r="T302" i="1"/>
  <c r="Z302" i="1" s="1"/>
  <c r="T1751" i="1"/>
  <c r="Z1751" i="1" s="1"/>
  <c r="T2258" i="1"/>
  <c r="Z2258" i="1" s="1"/>
  <c r="T1686" i="1"/>
  <c r="Z1686" i="1" s="1"/>
  <c r="T356" i="1"/>
  <c r="Z356" i="1" s="1"/>
  <c r="T1688" i="1"/>
  <c r="Z1688" i="1" s="1"/>
  <c r="T1687" i="1"/>
  <c r="Z1687" i="1" s="1"/>
  <c r="T502" i="1"/>
  <c r="Z502" i="1" s="1"/>
  <c r="T503" i="1"/>
  <c r="Z503" i="1" s="1"/>
  <c r="T300" i="1"/>
  <c r="Z300" i="1" s="1"/>
  <c r="T1629" i="1"/>
  <c r="Z1629" i="1" s="1"/>
  <c r="T1024" i="1"/>
  <c r="Z1024" i="1" s="1"/>
  <c r="T278" i="1"/>
  <c r="Z278" i="1" s="1"/>
  <c r="T1111" i="1"/>
  <c r="Z1111" i="1" s="1"/>
  <c r="T96" i="1"/>
  <c r="Z96" i="1" s="1"/>
  <c r="T100" i="1"/>
  <c r="Z100" i="1" s="1"/>
  <c r="T1182" i="1"/>
  <c r="Z1182" i="1" s="1"/>
  <c r="T2435" i="1"/>
  <c r="Z2435" i="1" s="1"/>
  <c r="T2244" i="1"/>
  <c r="Z2244" i="1" s="1"/>
  <c r="T2259" i="1"/>
  <c r="Z2259" i="1" s="1"/>
  <c r="T1176" i="1"/>
  <c r="Z1176" i="1" s="1"/>
  <c r="T1989" i="1"/>
  <c r="Z1989" i="1" s="1"/>
  <c r="T2212" i="1"/>
  <c r="Z2212" i="1" s="1"/>
  <c r="T536" i="1"/>
  <c r="Z536" i="1" s="1"/>
  <c r="T2386" i="1"/>
  <c r="Z2386" i="1" s="1"/>
  <c r="T220" i="1"/>
  <c r="Z220" i="1" s="1"/>
  <c r="T607" i="1"/>
  <c r="Z607" i="1" s="1"/>
  <c r="T1571" i="1"/>
  <c r="Z1571" i="1" s="1"/>
  <c r="Y2457" i="1"/>
  <c r="AG2457" i="1" s="1"/>
  <c r="AI2457" i="1" s="1"/>
  <c r="AY2457" i="1" s="1"/>
  <c r="Y1574" i="1"/>
  <c r="AG1574" i="1" s="1"/>
  <c r="AI1574" i="1" s="1"/>
  <c r="AY1574" i="1" s="1"/>
  <c r="Y1939" i="1"/>
  <c r="AG1939" i="1" s="1"/>
  <c r="AI1939" i="1" s="1"/>
  <c r="AY1939" i="1" s="1"/>
  <c r="Y1395" i="1"/>
  <c r="AG1395" i="1" s="1"/>
  <c r="AI1395" i="1" s="1"/>
  <c r="AY1395" i="1" s="1"/>
  <c r="Y1045" i="1"/>
  <c r="AG1045" i="1" s="1"/>
  <c r="AI1045" i="1" s="1"/>
  <c r="AY1045" i="1" s="1"/>
  <c r="Y941" i="1"/>
  <c r="AG941" i="1" s="1"/>
  <c r="AI941" i="1" s="1"/>
  <c r="AY941" i="1" s="1"/>
  <c r="Y2088" i="1"/>
  <c r="AG2088" i="1" s="1"/>
  <c r="AI2088" i="1" s="1"/>
  <c r="AY2088" i="1" s="1"/>
  <c r="Y2234" i="1"/>
  <c r="AG2234" i="1" s="1"/>
  <c r="AI2234" i="1" s="1"/>
  <c r="AY2234" i="1" s="1"/>
  <c r="Y257" i="1"/>
  <c r="AG257" i="1" s="1"/>
  <c r="AI257" i="1" s="1"/>
  <c r="AY257" i="1" s="1"/>
  <c r="Y290" i="1"/>
  <c r="AG290" i="1" s="1"/>
  <c r="AI290" i="1" s="1"/>
  <c r="AY290" i="1" s="1"/>
  <c r="Y240" i="1"/>
  <c r="AG240" i="1" s="1"/>
  <c r="AI240" i="1" s="1"/>
  <c r="AY240" i="1" s="1"/>
  <c r="Y1208" i="1"/>
  <c r="AG1208" i="1" s="1"/>
  <c r="AI1208" i="1" s="1"/>
  <c r="AY1208" i="1" s="1"/>
  <c r="Y85" i="1"/>
  <c r="AG85" i="1" s="1"/>
  <c r="AI85" i="1" s="1"/>
  <c r="AY85" i="1" s="1"/>
  <c r="Y2250" i="1"/>
  <c r="AG2250" i="1" s="1"/>
  <c r="AI2250" i="1" s="1"/>
  <c r="AY2250" i="1" s="1"/>
  <c r="Y2215" i="1"/>
  <c r="AG2215" i="1" s="1"/>
  <c r="AI2215" i="1" s="1"/>
  <c r="AY2215" i="1" s="1"/>
  <c r="Y1262" i="1"/>
  <c r="AG1262" i="1" s="1"/>
  <c r="AI1262" i="1" s="1"/>
  <c r="AY1262" i="1" s="1"/>
  <c r="Y1287" i="1"/>
  <c r="AG1287" i="1" s="1"/>
  <c r="AI1287" i="1" s="1"/>
  <c r="AY1287" i="1" s="1"/>
  <c r="Y1972" i="1"/>
  <c r="AG1972" i="1" s="1"/>
  <c r="AI1972" i="1" s="1"/>
  <c r="AY1972" i="1" s="1"/>
  <c r="Y933" i="1"/>
  <c r="AG933" i="1" s="1"/>
  <c r="AI933" i="1" s="1"/>
  <c r="AY933" i="1" s="1"/>
  <c r="Y1649" i="1"/>
  <c r="AG1649" i="1" s="1"/>
  <c r="AI1649" i="1" s="1"/>
  <c r="AY1649" i="1" s="1"/>
  <c r="Y261" i="1"/>
  <c r="AG261" i="1" s="1"/>
  <c r="AI261" i="1" s="1"/>
  <c r="AY261" i="1" s="1"/>
  <c r="Y1881" i="1"/>
  <c r="AG1881" i="1" s="1"/>
  <c r="AI1881" i="1" s="1"/>
  <c r="AY1881" i="1" s="1"/>
  <c r="Y260" i="1"/>
  <c r="AG260" i="1" s="1"/>
  <c r="AI260" i="1" s="1"/>
  <c r="AY260" i="1" s="1"/>
  <c r="Y487" i="1"/>
  <c r="AG487" i="1" s="1"/>
  <c r="AI487" i="1" s="1"/>
  <c r="AY487" i="1" s="1"/>
  <c r="Y700" i="1"/>
  <c r="AG700" i="1" s="1"/>
  <c r="AI700" i="1" s="1"/>
  <c r="AY700" i="1" s="1"/>
  <c r="Y622" i="1"/>
  <c r="AG622" i="1" s="1"/>
  <c r="AI622" i="1" s="1"/>
  <c r="AY622" i="1" s="1"/>
  <c r="Y1743" i="1"/>
  <c r="AG1743" i="1" s="1"/>
  <c r="AI1743" i="1" s="1"/>
  <c r="AY1743" i="1" s="1"/>
  <c r="Y943" i="1"/>
  <c r="AG943" i="1" s="1"/>
  <c r="AI943" i="1" s="1"/>
  <c r="AY943" i="1" s="1"/>
  <c r="Y2459" i="1"/>
  <c r="AG2459" i="1" s="1"/>
  <c r="AI2459" i="1" s="1"/>
  <c r="AY2459" i="1" s="1"/>
  <c r="Y1304" i="1"/>
  <c r="AG1304" i="1" s="1"/>
  <c r="AI1304" i="1" s="1"/>
  <c r="AY1304" i="1" s="1"/>
  <c r="Y1517" i="1"/>
  <c r="AG1517" i="1" s="1"/>
  <c r="AI1517" i="1" s="1"/>
  <c r="AY1517" i="1" s="1"/>
  <c r="Y1190" i="1"/>
  <c r="AG1190" i="1" s="1"/>
  <c r="AI1190" i="1" s="1"/>
  <c r="AY1190" i="1" s="1"/>
  <c r="Y913" i="1"/>
  <c r="AG913" i="1" s="1"/>
  <c r="AI913" i="1" s="1"/>
  <c r="AY913" i="1" s="1"/>
  <c r="Y926" i="1"/>
  <c r="AG926" i="1" s="1"/>
  <c r="AI926" i="1" s="1"/>
  <c r="AY926" i="1" s="1"/>
  <c r="Y327" i="1"/>
  <c r="AG327" i="1" s="1"/>
  <c r="AI327" i="1" s="1"/>
  <c r="AY327" i="1" s="1"/>
  <c r="Y342" i="1"/>
  <c r="AG342" i="1" s="1"/>
  <c r="AI342" i="1" s="1"/>
  <c r="AY342" i="1" s="1"/>
  <c r="Y328" i="1"/>
  <c r="AG328" i="1" s="1"/>
  <c r="AI328" i="1" s="1"/>
  <c r="AY328" i="1" s="1"/>
  <c r="Y323" i="1"/>
  <c r="AG323" i="1" s="1"/>
  <c r="AI323" i="1" s="1"/>
  <c r="AY323" i="1" s="1"/>
  <c r="Y326" i="1"/>
  <c r="AG326" i="1" s="1"/>
  <c r="AI326" i="1" s="1"/>
  <c r="AY326" i="1" s="1"/>
  <c r="Y2481" i="1"/>
  <c r="AG2481" i="1" s="1"/>
  <c r="AI2481" i="1" s="1"/>
  <c r="AY2481" i="1" s="1"/>
  <c r="Y2069" i="1"/>
  <c r="AG2069" i="1" s="1"/>
  <c r="AI2069" i="1" s="1"/>
  <c r="AY2069" i="1" s="1"/>
  <c r="Y1821" i="1"/>
  <c r="AG1821" i="1" s="1"/>
  <c r="AI1821" i="1" s="1"/>
  <c r="AY1821" i="1" s="1"/>
  <c r="Y1623" i="1"/>
  <c r="AG1623" i="1" s="1"/>
  <c r="AI1623" i="1" s="1"/>
  <c r="AY1623" i="1" s="1"/>
  <c r="Y284" i="1"/>
  <c r="AG284" i="1" s="1"/>
  <c r="AI284" i="1" s="1"/>
  <c r="AY284" i="1" s="1"/>
  <c r="Y735" i="1"/>
  <c r="AG735" i="1" s="1"/>
  <c r="AI735" i="1" s="1"/>
  <c r="AY735" i="1" s="1"/>
  <c r="Y734" i="1"/>
  <c r="AG734" i="1" s="1"/>
  <c r="AI734" i="1" s="1"/>
  <c r="AY734" i="1" s="1"/>
  <c r="Y304" i="1"/>
  <c r="AG304" i="1" s="1"/>
  <c r="AI304" i="1" s="1"/>
  <c r="AY304" i="1" s="1"/>
  <c r="Y1727" i="1"/>
  <c r="AG1727" i="1" s="1"/>
  <c r="AI1727" i="1" s="1"/>
  <c r="AY1727" i="1" s="1"/>
  <c r="Y797" i="1"/>
  <c r="AG797" i="1" s="1"/>
  <c r="AI797" i="1" s="1"/>
  <c r="AY797" i="1" s="1"/>
  <c r="Y733" i="1"/>
  <c r="AG733" i="1" s="1"/>
  <c r="AI733" i="1" s="1"/>
  <c r="AY733" i="1" s="1"/>
  <c r="Y91" i="1"/>
  <c r="AG91" i="1" s="1"/>
  <c r="AI91" i="1" s="1"/>
  <c r="AY91" i="1" s="1"/>
  <c r="Y15" i="1"/>
  <c r="AG15" i="1" s="1"/>
  <c r="AI15" i="1" s="1"/>
  <c r="AY15" i="1" s="1"/>
  <c r="Y22" i="1"/>
  <c r="AG22" i="1" s="1"/>
  <c r="AI22" i="1" s="1"/>
  <c r="AY22" i="1" s="1"/>
  <c r="Y42" i="1"/>
  <c r="AG42" i="1" s="1"/>
  <c r="AI42" i="1" s="1"/>
  <c r="AY42" i="1" s="1"/>
  <c r="Y1491" i="1"/>
  <c r="AG1491" i="1" s="1"/>
  <c r="AI1491" i="1" s="1"/>
  <c r="AY1491" i="1" s="1"/>
  <c r="Y1644" i="1"/>
  <c r="AG1644" i="1" s="1"/>
  <c r="AI1644" i="1" s="1"/>
  <c r="AY1644" i="1" s="1"/>
  <c r="Y1044" i="1"/>
  <c r="AG1044" i="1" s="1"/>
  <c r="AI1044" i="1" s="1"/>
  <c r="AY1044" i="1" s="1"/>
  <c r="Y1040" i="1"/>
  <c r="AG1040" i="1" s="1"/>
  <c r="AI1040" i="1" s="1"/>
  <c r="AY1040" i="1" s="1"/>
  <c r="Y1681" i="1"/>
  <c r="AG1681" i="1" s="1"/>
  <c r="AI1681" i="1" s="1"/>
  <c r="AY1681" i="1" s="1"/>
  <c r="Y1680" i="1"/>
  <c r="AG1680" i="1" s="1"/>
  <c r="AI1680" i="1" s="1"/>
  <c r="AY1680" i="1" s="1"/>
  <c r="Y1685" i="1"/>
  <c r="AG1685" i="1" s="1"/>
  <c r="AI1685" i="1" s="1"/>
  <c r="AY1685" i="1" s="1"/>
  <c r="Y1684" i="1"/>
  <c r="AG1684" i="1" s="1"/>
  <c r="AI1684" i="1" s="1"/>
  <c r="AY1684" i="1" s="1"/>
  <c r="Y258" i="1"/>
  <c r="AG258" i="1" s="1"/>
  <c r="AI258" i="1" s="1"/>
  <c r="AY258" i="1" s="1"/>
  <c r="Y2008" i="1"/>
  <c r="AG2008" i="1" s="1"/>
  <c r="AI2008" i="1" s="1"/>
  <c r="AY2008" i="1" s="1"/>
  <c r="Y1876" i="1"/>
  <c r="AG1876" i="1" s="1"/>
  <c r="AI1876" i="1" s="1"/>
  <c r="AY1876" i="1" s="1"/>
  <c r="Y299" i="1"/>
  <c r="AG299" i="1" s="1"/>
  <c r="AI299" i="1" s="1"/>
  <c r="AY299" i="1" s="1"/>
  <c r="Y1825" i="1"/>
  <c r="AG1825" i="1" s="1"/>
  <c r="AI1825" i="1" s="1"/>
  <c r="AY1825" i="1" s="1"/>
  <c r="Y1611" i="1"/>
  <c r="AG1611" i="1" s="1"/>
  <c r="AI1611" i="1" s="1"/>
  <c r="AY1611" i="1" s="1"/>
  <c r="Y1364" i="1"/>
  <c r="AG1364" i="1" s="1"/>
  <c r="AI1364" i="1" s="1"/>
  <c r="AY1364" i="1" s="1"/>
  <c r="Y1637" i="1"/>
  <c r="AG1637" i="1" s="1"/>
  <c r="AI1637" i="1" s="1"/>
  <c r="AY1637" i="1" s="1"/>
  <c r="Y1443" i="1"/>
  <c r="AG1443" i="1" s="1"/>
  <c r="AI1443" i="1" s="1"/>
  <c r="AY1443" i="1" s="1"/>
  <c r="Y2373" i="1"/>
  <c r="AG2373" i="1" s="1"/>
  <c r="AI2373" i="1" s="1"/>
  <c r="AY2373" i="1" s="1"/>
  <c r="Y2135" i="1"/>
  <c r="AG2135" i="1" s="1"/>
  <c r="AI2135" i="1" s="1"/>
  <c r="AY2135" i="1" s="1"/>
  <c r="Y2306" i="1"/>
  <c r="AG2306" i="1" s="1"/>
  <c r="AI2306" i="1" s="1"/>
  <c r="AY2306" i="1" s="1"/>
  <c r="Y1551" i="1"/>
  <c r="AG1551" i="1" s="1"/>
  <c r="AI1551" i="1" s="1"/>
  <c r="AY1551" i="1" s="1"/>
  <c r="Y2305" i="1"/>
  <c r="AG2305" i="1" s="1"/>
  <c r="AI2305" i="1" s="1"/>
  <c r="AY2305" i="1" s="1"/>
  <c r="Y2302" i="1"/>
  <c r="AG2302" i="1" s="1"/>
  <c r="AI2302" i="1" s="1"/>
  <c r="AY2302" i="1" s="1"/>
  <c r="Y2304" i="1"/>
  <c r="AG2304" i="1" s="1"/>
  <c r="AI2304" i="1" s="1"/>
  <c r="AY2304" i="1" s="1"/>
  <c r="Y1550" i="1"/>
  <c r="AG1550" i="1" s="1"/>
  <c r="AI1550" i="1" s="1"/>
  <c r="AY1550" i="1" s="1"/>
  <c r="Y2303" i="1"/>
  <c r="AG2303" i="1" s="1"/>
  <c r="AI2303" i="1" s="1"/>
  <c r="AY2303" i="1" s="1"/>
  <c r="Y2301" i="1"/>
  <c r="AG2301" i="1" s="1"/>
  <c r="AI2301" i="1" s="1"/>
  <c r="AY2301" i="1" s="1"/>
  <c r="Y1004" i="1"/>
  <c r="AG1004" i="1" s="1"/>
  <c r="AI1004" i="1" s="1"/>
  <c r="AY1004" i="1" s="1"/>
  <c r="Y2483" i="1"/>
  <c r="AG2483" i="1" s="1"/>
  <c r="AI2483" i="1" s="1"/>
  <c r="AY2483" i="1" s="1"/>
  <c r="Y52" i="1"/>
  <c r="AG52" i="1" s="1"/>
  <c r="AI52" i="1" s="1"/>
  <c r="AY52" i="1" s="1"/>
  <c r="Y36" i="1"/>
  <c r="AG36" i="1" s="1"/>
  <c r="AI36" i="1" s="1"/>
  <c r="AY36" i="1" s="1"/>
  <c r="Y37" i="1"/>
  <c r="AG37" i="1" s="1"/>
  <c r="AI37" i="1" s="1"/>
  <c r="AY37" i="1" s="1"/>
  <c r="Y35" i="1"/>
  <c r="AG35" i="1" s="1"/>
  <c r="AI35" i="1" s="1"/>
  <c r="AY35" i="1" s="1"/>
  <c r="Y80" i="1"/>
  <c r="AG80" i="1" s="1"/>
  <c r="AI80" i="1" s="1"/>
  <c r="AY80" i="1" s="1"/>
  <c r="Y1162" i="1"/>
  <c r="AG1162" i="1" s="1"/>
  <c r="AI1162" i="1" s="1"/>
  <c r="AY1162" i="1" s="1"/>
  <c r="Y1297" i="1"/>
  <c r="AG1297" i="1" s="1"/>
  <c r="AI1297" i="1" s="1"/>
  <c r="AY1297" i="1" s="1"/>
  <c r="Y2248" i="1"/>
  <c r="AG2248" i="1" s="1"/>
  <c r="AI2248" i="1" s="1"/>
  <c r="AY2248" i="1" s="1"/>
  <c r="Y2205" i="1"/>
  <c r="AG2205" i="1" s="1"/>
  <c r="AI2205" i="1" s="1"/>
  <c r="AY2205" i="1" s="1"/>
  <c r="Y1523" i="1"/>
  <c r="AG1523" i="1" s="1"/>
  <c r="AI1523" i="1" s="1"/>
  <c r="AY1523" i="1" s="1"/>
  <c r="Y1547" i="1"/>
  <c r="AG1547" i="1" s="1"/>
  <c r="AI1547" i="1" s="1"/>
  <c r="AY1547" i="1" s="1"/>
  <c r="Y1482" i="1"/>
  <c r="AG1482" i="1" s="1"/>
  <c r="AI1482" i="1" s="1"/>
  <c r="AY1482" i="1" s="1"/>
  <c r="Y268" i="1"/>
  <c r="AG268" i="1" s="1"/>
  <c r="AI268" i="1" s="1"/>
  <c r="AY268" i="1" s="1"/>
  <c r="Y1494" i="1"/>
  <c r="AG1494" i="1" s="1"/>
  <c r="AI1494" i="1" s="1"/>
  <c r="AY1494" i="1" s="1"/>
  <c r="Y2273" i="1"/>
  <c r="AG2273" i="1" s="1"/>
  <c r="AI2273" i="1" s="1"/>
  <c r="AY2273" i="1" s="1"/>
  <c r="Y2084" i="1"/>
  <c r="AG2084" i="1" s="1"/>
  <c r="AI2084" i="1" s="1"/>
  <c r="AY2084" i="1" s="1"/>
  <c r="Y2005" i="1"/>
  <c r="AG2005" i="1" s="1"/>
  <c r="AI2005" i="1" s="1"/>
  <c r="AY2005" i="1" s="1"/>
  <c r="Y259" i="1"/>
  <c r="AG259" i="1" s="1"/>
  <c r="AI259" i="1" s="1"/>
  <c r="AY259" i="1" s="1"/>
  <c r="Y256" i="1"/>
  <c r="AG256" i="1" s="1"/>
  <c r="AI256" i="1" s="1"/>
  <c r="AY256" i="1" s="1"/>
  <c r="Y263" i="1"/>
  <c r="AG263" i="1" s="1"/>
  <c r="AI263" i="1" s="1"/>
  <c r="AY263" i="1" s="1"/>
  <c r="Y215" i="1"/>
  <c r="AG215" i="1" s="1"/>
  <c r="AI215" i="1" s="1"/>
  <c r="AY215" i="1" s="1"/>
  <c r="Y183" i="1"/>
  <c r="AG183" i="1" s="1"/>
  <c r="AI183" i="1" s="1"/>
  <c r="AY183" i="1" s="1"/>
  <c r="Y2409" i="1"/>
  <c r="AG2409" i="1" s="1"/>
  <c r="AI2409" i="1" s="1"/>
  <c r="AY2409" i="1" s="1"/>
  <c r="Y2378" i="1"/>
  <c r="AG2378" i="1" s="1"/>
  <c r="AI2378" i="1" s="1"/>
  <c r="AY2378" i="1" s="1"/>
  <c r="Y752" i="1"/>
  <c r="AG752" i="1" s="1"/>
  <c r="AI752" i="1" s="1"/>
  <c r="AY752" i="1" s="1"/>
  <c r="Y2115" i="1"/>
  <c r="AG2115" i="1" s="1"/>
  <c r="AI2115" i="1" s="1"/>
  <c r="AY2115" i="1" s="1"/>
  <c r="Y71" i="1"/>
  <c r="AG71" i="1" s="1"/>
  <c r="AI71" i="1" s="1"/>
  <c r="AY71" i="1" s="1"/>
  <c r="Y51" i="1"/>
  <c r="AG51" i="1" s="1"/>
  <c r="AI51" i="1" s="1"/>
  <c r="AY51" i="1" s="1"/>
  <c r="Y833" i="1"/>
  <c r="AG833" i="1" s="1"/>
  <c r="AI833" i="1" s="1"/>
  <c r="AY833" i="1" s="1"/>
  <c r="Y1161" i="1"/>
  <c r="AG1161" i="1" s="1"/>
  <c r="AI1161" i="1" s="1"/>
  <c r="AY1161" i="1" s="1"/>
  <c r="Y1059" i="1"/>
  <c r="AG1059" i="1" s="1"/>
  <c r="AI1059" i="1" s="1"/>
  <c r="AY1059" i="1" s="1"/>
  <c r="Y1672" i="1"/>
  <c r="AG1672" i="1" s="1"/>
  <c r="AI1672" i="1" s="1"/>
  <c r="AY1672" i="1" s="1"/>
  <c r="Y1671" i="1"/>
  <c r="AG1671" i="1" s="1"/>
  <c r="AI1671" i="1" s="1"/>
  <c r="AY1671" i="1" s="1"/>
  <c r="Y262" i="1"/>
  <c r="AG262" i="1" s="1"/>
  <c r="AI262" i="1" s="1"/>
  <c r="AY262" i="1" s="1"/>
  <c r="Y1878" i="1"/>
  <c r="AG1878" i="1" s="1"/>
  <c r="AI1878" i="1" s="1"/>
  <c r="AY1878" i="1" s="1"/>
  <c r="Y1573" i="1"/>
  <c r="AG1573" i="1" s="1"/>
  <c r="AI1573" i="1" s="1"/>
  <c r="AY1573" i="1" s="1"/>
  <c r="Y1827" i="1"/>
  <c r="AG1827" i="1" s="1"/>
  <c r="AI1827" i="1" s="1"/>
  <c r="AY1827" i="1" s="1"/>
  <c r="Y350" i="1"/>
  <c r="AG350" i="1" s="1"/>
  <c r="AI350" i="1" s="1"/>
  <c r="AY350" i="1" s="1"/>
  <c r="Y395" i="1"/>
  <c r="AG395" i="1" s="1"/>
  <c r="AI395" i="1" s="1"/>
  <c r="AY395" i="1" s="1"/>
  <c r="Y1445" i="1"/>
  <c r="AG1445" i="1" s="1"/>
  <c r="AI1445" i="1" s="1"/>
  <c r="AY1445" i="1" s="1"/>
  <c r="Y97" i="1"/>
  <c r="AG97" i="1" s="1"/>
  <c r="AI97" i="1" s="1"/>
  <c r="AY97" i="1" s="1"/>
  <c r="Y18" i="1"/>
  <c r="AG18" i="1" s="1"/>
  <c r="AI18" i="1" s="1"/>
  <c r="AY18" i="1" s="1"/>
  <c r="Y46" i="1"/>
  <c r="AG46" i="1" s="1"/>
  <c r="AI46" i="1" s="1"/>
  <c r="AY46" i="1" s="1"/>
  <c r="Y1239" i="1"/>
  <c r="AG1239" i="1" s="1"/>
  <c r="AI1239" i="1" s="1"/>
  <c r="AY1239" i="1" s="1"/>
  <c r="Y1520" i="1"/>
  <c r="AG1520" i="1" s="1"/>
  <c r="AI1520" i="1" s="1"/>
  <c r="AY1520" i="1" s="1"/>
  <c r="Y1993" i="1"/>
  <c r="AG1993" i="1" s="1"/>
  <c r="AI1993" i="1" s="1"/>
  <c r="AY1993" i="1" s="1"/>
  <c r="Y2461" i="1"/>
  <c r="AG2461" i="1" s="1"/>
  <c r="AI2461" i="1" s="1"/>
  <c r="AY2461" i="1" s="1"/>
  <c r="Y2222" i="1"/>
  <c r="AG2222" i="1" s="1"/>
  <c r="AI2222" i="1" s="1"/>
  <c r="AY2222" i="1" s="1"/>
  <c r="Y307" i="1"/>
  <c r="AG307" i="1" s="1"/>
  <c r="AI307" i="1" s="1"/>
  <c r="AY307" i="1" s="1"/>
  <c r="Y2007" i="1"/>
  <c r="AG2007" i="1" s="1"/>
  <c r="AI2007" i="1" s="1"/>
  <c r="AY2007" i="1" s="1"/>
  <c r="Y385" i="1"/>
  <c r="AG385" i="1" s="1"/>
  <c r="AI385" i="1" s="1"/>
  <c r="AY385" i="1" s="1"/>
  <c r="Y2383" i="1"/>
  <c r="AG2383" i="1" s="1"/>
  <c r="AI2383" i="1" s="1"/>
  <c r="AY2383" i="1" s="1"/>
  <c r="Y1398" i="1"/>
  <c r="AG1398" i="1" s="1"/>
  <c r="AI1398" i="1" s="1"/>
  <c r="AY1398" i="1" s="1"/>
  <c r="Y405" i="1"/>
  <c r="AG405" i="1" s="1"/>
  <c r="AI405" i="1" s="1"/>
  <c r="AY405" i="1" s="1"/>
  <c r="Y185" i="1"/>
  <c r="AG185" i="1" s="1"/>
  <c r="AI185" i="1" s="1"/>
  <c r="AY185" i="1" s="1"/>
  <c r="Y2299" i="1"/>
  <c r="AG2299" i="1" s="1"/>
  <c r="AI2299" i="1" s="1"/>
  <c r="AY2299" i="1" s="1"/>
  <c r="Y2300" i="1"/>
  <c r="AG2300" i="1" s="1"/>
  <c r="AI2300" i="1" s="1"/>
  <c r="AY2300" i="1" s="1"/>
  <c r="Y1549" i="1"/>
  <c r="AG1549" i="1" s="1"/>
  <c r="AI1549" i="1" s="1"/>
  <c r="AY1549" i="1" s="1"/>
  <c r="Y2042" i="1"/>
  <c r="AG2042" i="1" s="1"/>
  <c r="AI2042" i="1" s="1"/>
  <c r="AY2042" i="1" s="1"/>
  <c r="Y378" i="1"/>
  <c r="AG378" i="1" s="1"/>
  <c r="AI378" i="1" s="1"/>
  <c r="AY378" i="1" s="1"/>
  <c r="Y1286" i="1"/>
  <c r="AG1286" i="1" s="1"/>
  <c r="AI1286" i="1" s="1"/>
  <c r="AY1286" i="1" s="1"/>
  <c r="Y717" i="1"/>
  <c r="AG717" i="1" s="1"/>
  <c r="AI717" i="1" s="1"/>
  <c r="AY717" i="1" s="1"/>
  <c r="Y793" i="1"/>
  <c r="AG793" i="1" s="1"/>
  <c r="AI793" i="1" s="1"/>
  <c r="AY793" i="1" s="1"/>
  <c r="Y1978" i="1"/>
  <c r="AG1978" i="1" s="1"/>
  <c r="AI1978" i="1" s="1"/>
  <c r="AY1978" i="1" s="1"/>
  <c r="Y2192" i="1"/>
  <c r="AG2192" i="1" s="1"/>
  <c r="AI2192" i="1" s="1"/>
  <c r="AY2192" i="1" s="1"/>
  <c r="Y1519" i="1"/>
  <c r="AG1519" i="1" s="1"/>
  <c r="AI1519" i="1" s="1"/>
  <c r="AY1519" i="1" s="1"/>
  <c r="Y319" i="1"/>
  <c r="AG319" i="1" s="1"/>
  <c r="AI319" i="1" s="1"/>
  <c r="AY319" i="1" s="1"/>
  <c r="Y318" i="1"/>
  <c r="AG318" i="1" s="1"/>
  <c r="AI318" i="1" s="1"/>
  <c r="AY318" i="1" s="1"/>
  <c r="Y335" i="1"/>
  <c r="AG335" i="1" s="1"/>
  <c r="AI335" i="1" s="1"/>
  <c r="AY335" i="1" s="1"/>
  <c r="Y321" i="1"/>
  <c r="AG321" i="1" s="1"/>
  <c r="AI321" i="1" s="1"/>
  <c r="AY321" i="1" s="1"/>
  <c r="Y359" i="1"/>
  <c r="AG359" i="1" s="1"/>
  <c r="AI359" i="1" s="1"/>
  <c r="AY359" i="1" s="1"/>
  <c r="Y333" i="1"/>
  <c r="AG333" i="1" s="1"/>
  <c r="AI333" i="1" s="1"/>
  <c r="AY333" i="1" s="1"/>
  <c r="Y341" i="1"/>
  <c r="AG341" i="1" s="1"/>
  <c r="AI341" i="1" s="1"/>
  <c r="AY341" i="1" s="1"/>
  <c r="Y334" i="1"/>
  <c r="AG334" i="1" s="1"/>
  <c r="AI334" i="1" s="1"/>
  <c r="AY334" i="1" s="1"/>
  <c r="Y1659" i="1"/>
  <c r="AG1659" i="1" s="1"/>
  <c r="AI1659" i="1" s="1"/>
  <c r="AY1659" i="1" s="1"/>
  <c r="Y407" i="1"/>
  <c r="AG407" i="1" s="1"/>
  <c r="AI407" i="1" s="1"/>
  <c r="AY407" i="1" s="1"/>
  <c r="Y2138" i="1"/>
  <c r="AG2138" i="1" s="1"/>
  <c r="AI2138" i="1" s="1"/>
  <c r="AY2138" i="1" s="1"/>
  <c r="Y10" i="1"/>
  <c r="AG10" i="1" s="1"/>
  <c r="AI10" i="1" s="1"/>
  <c r="AY10" i="1" s="1"/>
  <c r="Y396" i="1"/>
  <c r="AG396" i="1" s="1"/>
  <c r="AI396" i="1" s="1"/>
  <c r="AY396" i="1" s="1"/>
  <c r="Y1769" i="1"/>
  <c r="AG1769" i="1" s="1"/>
  <c r="AI1769" i="1" s="1"/>
  <c r="AY1769" i="1" s="1"/>
  <c r="Y392" i="1"/>
  <c r="AG392" i="1" s="1"/>
  <c r="AI392" i="1" s="1"/>
  <c r="AY392" i="1" s="1"/>
  <c r="Y1396" i="1"/>
  <c r="AG1396" i="1" s="1"/>
  <c r="AI1396" i="1" s="1"/>
  <c r="AY1396" i="1" s="1"/>
  <c r="Y1390" i="1"/>
  <c r="AG1390" i="1" s="1"/>
  <c r="AI1390" i="1" s="1"/>
  <c r="AY1390" i="1" s="1"/>
  <c r="Y34" i="1"/>
  <c r="AG34" i="1" s="1"/>
  <c r="AI34" i="1" s="1"/>
  <c r="AY34" i="1" s="1"/>
  <c r="Y81" i="1"/>
  <c r="AG81" i="1" s="1"/>
  <c r="AI81" i="1" s="1"/>
  <c r="AY81" i="1" s="1"/>
  <c r="Y1498" i="1"/>
  <c r="AG1498" i="1" s="1"/>
  <c r="AI1498" i="1" s="1"/>
  <c r="AY1498" i="1" s="1"/>
  <c r="Y2037" i="1"/>
  <c r="AG2037" i="1" s="1"/>
  <c r="AI2037" i="1" s="1"/>
  <c r="AY2037" i="1" s="1"/>
  <c r="Y1995" i="1"/>
  <c r="AG1995" i="1" s="1"/>
  <c r="AI1995" i="1" s="1"/>
  <c r="AY1995" i="1" s="1"/>
  <c r="Y1511" i="1"/>
  <c r="AG1511" i="1" s="1"/>
  <c r="AI1511" i="1" s="1"/>
  <c r="AY1511" i="1" s="1"/>
  <c r="Y2452" i="1"/>
  <c r="AG2452" i="1" s="1"/>
  <c r="AI2452" i="1" s="1"/>
  <c r="AY2452" i="1" s="1"/>
  <c r="Y2255" i="1"/>
  <c r="AG2255" i="1" s="1"/>
  <c r="AI2255" i="1" s="1"/>
  <c r="AY2255" i="1" s="1"/>
  <c r="Y192" i="1"/>
  <c r="AG192" i="1" s="1"/>
  <c r="AI192" i="1" s="1"/>
  <c r="AY192" i="1" s="1"/>
  <c r="Y1409" i="1"/>
  <c r="AG1409" i="1" s="1"/>
  <c r="AI1409" i="1" s="1"/>
  <c r="AY1409" i="1" s="1"/>
  <c r="Y1219" i="1"/>
  <c r="AG1219" i="1" s="1"/>
  <c r="AI1219" i="1" s="1"/>
  <c r="AY1219" i="1" s="1"/>
  <c r="Y924" i="1"/>
  <c r="AG924" i="1" s="1"/>
  <c r="AI924" i="1" s="1"/>
  <c r="AY924" i="1" s="1"/>
  <c r="Y1516" i="1"/>
  <c r="AG1516" i="1" s="1"/>
  <c r="AI1516" i="1" s="1"/>
  <c r="AY1516" i="1" s="1"/>
  <c r="Y360" i="1"/>
  <c r="AG360" i="1" s="1"/>
  <c r="AI360" i="1" s="1"/>
  <c r="AY360" i="1" s="1"/>
  <c r="Y1673" i="1"/>
  <c r="AG1673" i="1" s="1"/>
  <c r="AI1673" i="1" s="1"/>
  <c r="AY1673" i="1" s="1"/>
  <c r="Y355" i="1"/>
  <c r="AG355" i="1" s="1"/>
  <c r="AI355" i="1" s="1"/>
  <c r="AY355" i="1" s="1"/>
  <c r="Y357" i="1"/>
  <c r="AG357" i="1" s="1"/>
  <c r="AI357" i="1" s="1"/>
  <c r="AY357" i="1" s="1"/>
  <c r="Y567" i="1"/>
  <c r="AG567" i="1" s="1"/>
  <c r="AI567" i="1" s="1"/>
  <c r="AY567" i="1" s="1"/>
  <c r="Y1893" i="1"/>
  <c r="AG1893" i="1" s="1"/>
  <c r="AI1893" i="1" s="1"/>
  <c r="AY1893" i="1" s="1"/>
  <c r="Y207" i="1"/>
  <c r="AG207" i="1" s="1"/>
  <c r="AI207" i="1" s="1"/>
  <c r="AY207" i="1" s="1"/>
  <c r="Y398" i="1"/>
  <c r="AG398" i="1" s="1"/>
  <c r="AI398" i="1" s="1"/>
  <c r="AY398" i="1" s="1"/>
  <c r="Y296" i="1"/>
  <c r="AG296" i="1" s="1"/>
  <c r="AI296" i="1" s="1"/>
  <c r="AY296" i="1" s="1"/>
  <c r="Y1710" i="1"/>
  <c r="AG1710" i="1" s="1"/>
  <c r="AI1710" i="1" s="1"/>
  <c r="AY1710" i="1" s="1"/>
  <c r="Y1794" i="1"/>
  <c r="AG1794" i="1" s="1"/>
  <c r="AI1794" i="1" s="1"/>
  <c r="AY1794" i="1" s="1"/>
  <c r="Y1635" i="1"/>
  <c r="AG1635" i="1" s="1"/>
  <c r="AI1635" i="1" s="1"/>
  <c r="AY1635" i="1" s="1"/>
  <c r="Y1253" i="1"/>
  <c r="AG1253" i="1" s="1"/>
  <c r="AI1253" i="1" s="1"/>
  <c r="AY1253" i="1" s="1"/>
  <c r="Y2441" i="1"/>
  <c r="AG2441" i="1" s="1"/>
  <c r="AI2441" i="1" s="1"/>
  <c r="AY2441" i="1" s="1"/>
  <c r="Y919" i="1"/>
  <c r="AG919" i="1" s="1"/>
  <c r="AI919" i="1" s="1"/>
  <c r="AY919" i="1" s="1"/>
  <c r="Y1431" i="1"/>
  <c r="AG1431" i="1" s="1"/>
  <c r="AI1431" i="1" s="1"/>
  <c r="AY1431" i="1" s="1"/>
  <c r="Y2352" i="1"/>
  <c r="AG2352" i="1" s="1"/>
  <c r="AI2352" i="1" s="1"/>
  <c r="AY2352" i="1" s="1"/>
  <c r="Y2186" i="1"/>
  <c r="AG2186" i="1" s="1"/>
  <c r="AI2186" i="1" s="1"/>
  <c r="AY2186" i="1" s="1"/>
  <c r="Y1326" i="1"/>
  <c r="AG1326" i="1" s="1"/>
  <c r="AI1326" i="1" s="1"/>
  <c r="AY1326" i="1" s="1"/>
  <c r="Y1229" i="1"/>
  <c r="AG1229" i="1" s="1"/>
  <c r="AI1229" i="1" s="1"/>
  <c r="AY1229" i="1" s="1"/>
  <c r="Y498" i="1"/>
  <c r="AG498" i="1" s="1"/>
  <c r="AI498" i="1" s="1"/>
  <c r="AY498" i="1" s="1"/>
  <c r="Y364" i="1"/>
  <c r="AG364" i="1" s="1"/>
  <c r="AI364" i="1" s="1"/>
  <c r="AY364" i="1" s="1"/>
  <c r="Y365" i="1"/>
  <c r="AG365" i="1" s="1"/>
  <c r="AI365" i="1" s="1"/>
  <c r="AY365" i="1" s="1"/>
  <c r="Y596" i="1"/>
  <c r="AG596" i="1" s="1"/>
  <c r="AI596" i="1" s="1"/>
  <c r="AY596" i="1" s="1"/>
  <c r="Y1747" i="1"/>
  <c r="AG1747" i="1" s="1"/>
  <c r="AI1747" i="1" s="1"/>
  <c r="AY1747" i="1" s="1"/>
  <c r="Y1618" i="1"/>
  <c r="AG1618" i="1" s="1"/>
  <c r="AI1618" i="1" s="1"/>
  <c r="AY1618" i="1" s="1"/>
  <c r="Y1724" i="1"/>
  <c r="AG1724" i="1" s="1"/>
  <c r="AI1724" i="1" s="1"/>
  <c r="AY1724" i="1" s="1"/>
  <c r="Y1621" i="1"/>
  <c r="AG1621" i="1" s="1"/>
  <c r="AI1621" i="1" s="1"/>
  <c r="AY1621" i="1" s="1"/>
  <c r="Y406" i="1"/>
  <c r="AG406" i="1" s="1"/>
  <c r="AI406" i="1" s="1"/>
  <c r="AY406" i="1" s="1"/>
  <c r="Y1797" i="1"/>
  <c r="AG1797" i="1" s="1"/>
  <c r="AI1797" i="1" s="1"/>
  <c r="AY1797" i="1" s="1"/>
  <c r="Y2172" i="1"/>
  <c r="AG2172" i="1" s="1"/>
  <c r="AI2172" i="1" s="1"/>
  <c r="AY2172" i="1" s="1"/>
  <c r="Y2034" i="1"/>
  <c r="AG2034" i="1" s="1"/>
  <c r="AI2034" i="1" s="1"/>
  <c r="AY2034" i="1" s="1"/>
  <c r="Y1584" i="1"/>
  <c r="AG1584" i="1" s="1"/>
  <c r="AI1584" i="1" s="1"/>
  <c r="AY1584" i="1" s="1"/>
  <c r="Y88" i="1"/>
  <c r="AG88" i="1" s="1"/>
  <c r="AI88" i="1" s="1"/>
  <c r="AY88" i="1" s="1"/>
  <c r="Y1406" i="1"/>
  <c r="AG1406" i="1" s="1"/>
  <c r="AI1406" i="1" s="1"/>
  <c r="AY1406" i="1" s="1"/>
  <c r="Y170" i="1"/>
  <c r="AG170" i="1" s="1"/>
  <c r="AI170" i="1" s="1"/>
  <c r="AY170" i="1" s="1"/>
  <c r="Y8" i="1"/>
  <c r="AG8" i="1" s="1"/>
  <c r="AI8" i="1" s="1"/>
  <c r="AY8" i="1" s="1"/>
  <c r="Y302" i="1"/>
  <c r="AG302" i="1" s="1"/>
  <c r="AI302" i="1" s="1"/>
  <c r="AY302" i="1" s="1"/>
  <c r="Y1751" i="1"/>
  <c r="AG1751" i="1" s="1"/>
  <c r="AI1751" i="1" s="1"/>
  <c r="AY1751" i="1" s="1"/>
  <c r="Y2258" i="1"/>
  <c r="AG2258" i="1" s="1"/>
  <c r="AI2258" i="1" s="1"/>
  <c r="AY2258" i="1" s="1"/>
  <c r="Y1686" i="1"/>
  <c r="AG1686" i="1" s="1"/>
  <c r="AI1686" i="1" s="1"/>
  <c r="AY1686" i="1" s="1"/>
  <c r="Y356" i="1"/>
  <c r="AG356" i="1" s="1"/>
  <c r="AI356" i="1" s="1"/>
  <c r="AY356" i="1" s="1"/>
  <c r="Y1688" i="1"/>
  <c r="AG1688" i="1" s="1"/>
  <c r="AI1688" i="1" s="1"/>
  <c r="AY1688" i="1" s="1"/>
  <c r="Y1687" i="1"/>
  <c r="AG1687" i="1" s="1"/>
  <c r="AI1687" i="1" s="1"/>
  <c r="AY1687" i="1" s="1"/>
  <c r="Y502" i="1"/>
  <c r="AG502" i="1" s="1"/>
  <c r="AI502" i="1" s="1"/>
  <c r="AY502" i="1" s="1"/>
  <c r="Y503" i="1"/>
  <c r="AG503" i="1" s="1"/>
  <c r="AI503" i="1" s="1"/>
  <c r="AY503" i="1" s="1"/>
  <c r="Y300" i="1"/>
  <c r="AG300" i="1" s="1"/>
  <c r="AI300" i="1" s="1"/>
  <c r="AY300" i="1" s="1"/>
  <c r="Y1629" i="1"/>
  <c r="AG1629" i="1" s="1"/>
  <c r="AI1629" i="1" s="1"/>
  <c r="AY1629" i="1" s="1"/>
  <c r="Y1024" i="1"/>
  <c r="AG1024" i="1" s="1"/>
  <c r="AI1024" i="1" s="1"/>
  <c r="AY1024" i="1" s="1"/>
  <c r="Y278" i="1"/>
  <c r="AG278" i="1" s="1"/>
  <c r="AI278" i="1" s="1"/>
  <c r="AY278" i="1" s="1"/>
  <c r="Y1111" i="1"/>
  <c r="AG1111" i="1" s="1"/>
  <c r="AI1111" i="1" s="1"/>
  <c r="AY1111" i="1" s="1"/>
  <c r="Y96" i="1"/>
  <c r="AG96" i="1" s="1"/>
  <c r="AI96" i="1" s="1"/>
  <c r="AY96" i="1" s="1"/>
  <c r="Y100" i="1"/>
  <c r="AG100" i="1" s="1"/>
  <c r="AI100" i="1" s="1"/>
  <c r="AY100" i="1" s="1"/>
  <c r="Y1182" i="1"/>
  <c r="AG1182" i="1" s="1"/>
  <c r="AI1182" i="1" s="1"/>
  <c r="AY1182" i="1" s="1"/>
  <c r="Y2435" i="1"/>
  <c r="AG2435" i="1" s="1"/>
  <c r="AI2435" i="1" s="1"/>
  <c r="AY2435" i="1" s="1"/>
  <c r="Y2244" i="1"/>
  <c r="AG2244" i="1" s="1"/>
  <c r="AI2244" i="1" s="1"/>
  <c r="AY2244" i="1" s="1"/>
  <c r="Y2259" i="1"/>
  <c r="AG2259" i="1" s="1"/>
  <c r="AI2259" i="1" s="1"/>
  <c r="AY2259" i="1" s="1"/>
  <c r="Y1176" i="1"/>
  <c r="AG1176" i="1" s="1"/>
  <c r="AI1176" i="1" s="1"/>
  <c r="AY1176" i="1" s="1"/>
  <c r="Y1989" i="1"/>
  <c r="AG1989" i="1" s="1"/>
  <c r="AI1989" i="1" s="1"/>
  <c r="AY1989" i="1" s="1"/>
  <c r="Y2212" i="1"/>
  <c r="AG2212" i="1" s="1"/>
  <c r="AI2212" i="1" s="1"/>
  <c r="AY2212" i="1" s="1"/>
  <c r="Y536" i="1"/>
  <c r="AG536" i="1" s="1"/>
  <c r="AI536" i="1" s="1"/>
  <c r="AY536" i="1" s="1"/>
  <c r="Y2386" i="1"/>
  <c r="AG2386" i="1" s="1"/>
  <c r="AI2386" i="1" s="1"/>
  <c r="AY2386" i="1" s="1"/>
  <c r="Y220" i="1"/>
  <c r="AG220" i="1" s="1"/>
  <c r="AI220" i="1" s="1"/>
  <c r="AY220" i="1" s="1"/>
  <c r="Y607" i="1"/>
  <c r="AG607" i="1" s="1"/>
  <c r="AI607" i="1" s="1"/>
  <c r="AY607" i="1" s="1"/>
  <c r="Y1571" i="1"/>
  <c r="AG1571" i="1" s="1"/>
  <c r="AI1571" i="1" s="1"/>
  <c r="AY1571" i="1" s="1"/>
  <c r="AM2457" i="1"/>
  <c r="AM1574" i="1"/>
  <c r="AM1939" i="1"/>
  <c r="AM1395" i="1"/>
  <c r="AM1045" i="1"/>
  <c r="AM941" i="1"/>
  <c r="AM2088" i="1"/>
  <c r="AM2234" i="1"/>
  <c r="AM257" i="1"/>
  <c r="AM290" i="1"/>
  <c r="AM240" i="1"/>
  <c r="AM1208" i="1"/>
  <c r="AM85" i="1"/>
  <c r="AM2250" i="1"/>
  <c r="AM2215" i="1"/>
  <c r="AM1262" i="1"/>
  <c r="AM1287" i="1"/>
  <c r="AM1972" i="1"/>
  <c r="AM933" i="1"/>
  <c r="AM1649" i="1"/>
  <c r="AM261" i="1"/>
  <c r="AM1881" i="1"/>
  <c r="AM260" i="1"/>
  <c r="AM487" i="1"/>
  <c r="AM700" i="1"/>
  <c r="AM622" i="1"/>
  <c r="AM1743" i="1"/>
  <c r="AM943" i="1"/>
  <c r="AM2459" i="1"/>
  <c r="AM1304" i="1"/>
  <c r="AM1517" i="1"/>
  <c r="AM1190" i="1"/>
  <c r="AM913" i="1"/>
  <c r="AM926" i="1"/>
  <c r="AM327" i="1"/>
  <c r="AM342" i="1"/>
  <c r="AM328" i="1"/>
  <c r="AM323" i="1"/>
  <c r="AM326" i="1"/>
  <c r="AM2481" i="1"/>
  <c r="AM2069" i="1"/>
  <c r="AM1821" i="1"/>
  <c r="AM1623" i="1"/>
  <c r="AM284" i="1"/>
  <c r="AM735" i="1"/>
  <c r="AM734" i="1"/>
  <c r="AM304" i="1"/>
  <c r="AM1727" i="1"/>
  <c r="AM797" i="1"/>
  <c r="AM733" i="1"/>
  <c r="AM91" i="1"/>
  <c r="AM15" i="1"/>
  <c r="AM22" i="1"/>
  <c r="AM42" i="1"/>
  <c r="AM1491" i="1"/>
  <c r="AM1644" i="1"/>
  <c r="AM1044" i="1"/>
  <c r="AM1040" i="1"/>
  <c r="AM1681" i="1"/>
  <c r="AM1680" i="1"/>
  <c r="AM1685" i="1"/>
  <c r="AM1684" i="1"/>
  <c r="AM258" i="1"/>
  <c r="AM2008" i="1"/>
  <c r="AM1876" i="1"/>
  <c r="AM299" i="1"/>
  <c r="AM1825" i="1"/>
  <c r="AM1611" i="1"/>
  <c r="AM1364" i="1"/>
  <c r="AM1637" i="1"/>
  <c r="AM1443" i="1"/>
  <c r="AM2373" i="1"/>
  <c r="AM2135" i="1"/>
  <c r="AM2306" i="1"/>
  <c r="AM1551" i="1"/>
  <c r="AM2305" i="1"/>
  <c r="AM2302" i="1"/>
  <c r="AM2304" i="1"/>
  <c r="AM1550" i="1"/>
  <c r="AM2303" i="1"/>
  <c r="AM2301" i="1"/>
  <c r="AM1004" i="1"/>
  <c r="AM2483" i="1"/>
  <c r="AM52" i="1"/>
  <c r="AM36" i="1"/>
  <c r="AM37" i="1"/>
  <c r="AM35" i="1"/>
  <c r="AM80" i="1"/>
  <c r="AM1162" i="1"/>
  <c r="AM1297" i="1"/>
  <c r="AM2248" i="1"/>
  <c r="AM2205" i="1"/>
  <c r="AM1523" i="1"/>
  <c r="AM1547" i="1"/>
  <c r="AM1482" i="1"/>
  <c r="AM268" i="1"/>
  <c r="AM1494" i="1"/>
  <c r="AM2273" i="1"/>
  <c r="AM2084" i="1"/>
  <c r="AM2005" i="1"/>
  <c r="AM259" i="1"/>
  <c r="AM256" i="1"/>
  <c r="AM263" i="1"/>
  <c r="AM215" i="1"/>
  <c r="AM183" i="1"/>
  <c r="AM2409" i="1"/>
  <c r="AM2378" i="1"/>
  <c r="AM752" i="1"/>
  <c r="AM2115" i="1"/>
  <c r="AM71" i="1"/>
  <c r="AM51" i="1"/>
  <c r="AM833" i="1"/>
  <c r="AM1161" i="1"/>
  <c r="AM1059" i="1"/>
  <c r="AM1672" i="1"/>
  <c r="AM1671" i="1"/>
  <c r="AM262" i="1"/>
  <c r="AM1878" i="1"/>
  <c r="AM1573" i="1"/>
  <c r="AM1827" i="1"/>
  <c r="AM350" i="1"/>
  <c r="AM395" i="1"/>
  <c r="AM1445" i="1"/>
  <c r="AM97" i="1"/>
  <c r="AM18" i="1"/>
  <c r="AM46" i="1"/>
  <c r="AM1239" i="1"/>
  <c r="AM1520" i="1"/>
  <c r="AM1993" i="1"/>
  <c r="AM2461" i="1"/>
  <c r="AM2222" i="1"/>
  <c r="AM307" i="1"/>
  <c r="AM2007" i="1"/>
  <c r="AM385" i="1"/>
  <c r="AM2383" i="1"/>
  <c r="AM1398" i="1"/>
  <c r="AM405" i="1"/>
  <c r="AM185" i="1"/>
  <c r="AM2299" i="1"/>
  <c r="AM2300" i="1"/>
  <c r="AM1549" i="1"/>
  <c r="AM2042" i="1"/>
  <c r="AM378" i="1"/>
  <c r="AM1286" i="1"/>
  <c r="AM717" i="1"/>
  <c r="AM793" i="1"/>
  <c r="AM1978" i="1"/>
  <c r="AM2192" i="1"/>
  <c r="AM1519" i="1"/>
  <c r="AM319" i="1"/>
  <c r="AM318" i="1"/>
  <c r="AM335" i="1"/>
  <c r="AM321" i="1"/>
  <c r="AM359" i="1"/>
  <c r="AM333" i="1"/>
  <c r="AM341" i="1"/>
  <c r="AM334" i="1"/>
  <c r="AM1659" i="1"/>
  <c r="AM407" i="1"/>
  <c r="AM2138" i="1"/>
  <c r="AM10" i="1"/>
  <c r="AM396" i="1"/>
  <c r="AM1769" i="1"/>
  <c r="AM392" i="1"/>
  <c r="AM1396" i="1"/>
  <c r="AM1390" i="1"/>
  <c r="AM34" i="1"/>
  <c r="AM81" i="1"/>
  <c r="AM1498" i="1"/>
  <c r="AM2037" i="1"/>
  <c r="AM1995" i="1"/>
  <c r="AM1511" i="1"/>
  <c r="AM2452" i="1"/>
  <c r="AM2255" i="1"/>
  <c r="AM192" i="1"/>
  <c r="AM1409" i="1"/>
  <c r="AM1219" i="1"/>
  <c r="AM924" i="1"/>
  <c r="AM1516" i="1"/>
  <c r="AM360" i="1"/>
  <c r="AM1673" i="1"/>
  <c r="AM355" i="1"/>
  <c r="AM357" i="1"/>
  <c r="AM567" i="1"/>
  <c r="AM1893" i="1"/>
  <c r="AM207" i="1"/>
  <c r="AM398" i="1"/>
  <c r="AM296" i="1"/>
  <c r="AM1710" i="1"/>
  <c r="AM1794" i="1"/>
  <c r="AM1635" i="1"/>
  <c r="AM1253" i="1"/>
  <c r="AM2441" i="1"/>
  <c r="AM919" i="1"/>
  <c r="AM1431" i="1"/>
  <c r="AM2352" i="1"/>
  <c r="AM2186" i="1"/>
  <c r="AM1326" i="1"/>
  <c r="AM1229" i="1"/>
  <c r="AM498" i="1"/>
  <c r="AM364" i="1"/>
  <c r="AM365" i="1"/>
  <c r="AM596" i="1"/>
  <c r="AM1747" i="1"/>
  <c r="AM1618" i="1"/>
  <c r="AM1724" i="1"/>
  <c r="AM1621" i="1"/>
  <c r="AM406" i="1"/>
  <c r="AM1797" i="1"/>
  <c r="AM2172" i="1"/>
  <c r="AM2034" i="1"/>
  <c r="AM1584" i="1"/>
  <c r="AM88" i="1"/>
  <c r="AM1406" i="1"/>
  <c r="AM170" i="1"/>
  <c r="AM8" i="1"/>
  <c r="AM302" i="1"/>
  <c r="AM1751" i="1"/>
  <c r="AM2258" i="1"/>
  <c r="AM1686" i="1"/>
  <c r="AM356" i="1"/>
  <c r="AM1688" i="1"/>
  <c r="AM1687" i="1"/>
  <c r="AM502" i="1"/>
  <c r="AM503" i="1"/>
  <c r="AM300" i="1"/>
  <c r="AM1629" i="1"/>
  <c r="AM1024" i="1"/>
  <c r="AM278" i="1"/>
  <c r="AM1111" i="1"/>
  <c r="AM96" i="1"/>
  <c r="AM100" i="1"/>
  <c r="AM1182" i="1"/>
  <c r="AM2435" i="1"/>
  <c r="AM2244" i="1"/>
  <c r="AM2259" i="1"/>
  <c r="AM1176" i="1"/>
  <c r="AM1989" i="1"/>
  <c r="AM2212" i="1"/>
  <c r="AM536" i="1"/>
  <c r="AM2386" i="1"/>
  <c r="AM220" i="1"/>
  <c r="AM607" i="1"/>
  <c r="AM1571" i="1"/>
  <c r="AN2457" i="1"/>
  <c r="AN1574" i="1"/>
  <c r="AN1939" i="1"/>
  <c r="AN1395" i="1"/>
  <c r="AN1045" i="1"/>
  <c r="AN941" i="1"/>
  <c r="AN2088" i="1"/>
  <c r="AN2234" i="1"/>
  <c r="AN257" i="1"/>
  <c r="AN290" i="1"/>
  <c r="AN240" i="1"/>
  <c r="AN1208" i="1"/>
  <c r="AN85" i="1"/>
  <c r="AN2250" i="1"/>
  <c r="AN2215" i="1"/>
  <c r="AN1262" i="1"/>
  <c r="AN1287" i="1"/>
  <c r="AN1972" i="1"/>
  <c r="AN933" i="1"/>
  <c r="AN1649" i="1"/>
  <c r="AN261" i="1"/>
  <c r="AN1881" i="1"/>
  <c r="AN260" i="1"/>
  <c r="AN487" i="1"/>
  <c r="AN700" i="1"/>
  <c r="AN622" i="1"/>
  <c r="AN1743" i="1"/>
  <c r="AN943" i="1"/>
  <c r="AN2459" i="1"/>
  <c r="AN1304" i="1"/>
  <c r="AN1517" i="1"/>
  <c r="AN1190" i="1"/>
  <c r="AN913" i="1"/>
  <c r="AN926" i="1"/>
  <c r="AN327" i="1"/>
  <c r="AN342" i="1"/>
  <c r="AN328" i="1"/>
  <c r="AN323" i="1"/>
  <c r="AN326" i="1"/>
  <c r="AN2481" i="1"/>
  <c r="AN2069" i="1"/>
  <c r="AN1821" i="1"/>
  <c r="AN1623" i="1"/>
  <c r="AN284" i="1"/>
  <c r="AN735" i="1"/>
  <c r="AN734" i="1"/>
  <c r="AN304" i="1"/>
  <c r="AN1727" i="1"/>
  <c r="AN797" i="1"/>
  <c r="AN733" i="1"/>
  <c r="AN91" i="1"/>
  <c r="AN15" i="1"/>
  <c r="AN22" i="1"/>
  <c r="AN42" i="1"/>
  <c r="AN1491" i="1"/>
  <c r="AN1644" i="1"/>
  <c r="AN1044" i="1"/>
  <c r="AN1040" i="1"/>
  <c r="AN1681" i="1"/>
  <c r="AN1680" i="1"/>
  <c r="AN1685" i="1"/>
  <c r="AN1684" i="1"/>
  <c r="AN258" i="1"/>
  <c r="AN2008" i="1"/>
  <c r="AN1876" i="1"/>
  <c r="AN299" i="1"/>
  <c r="AN1825" i="1"/>
  <c r="AN1611" i="1"/>
  <c r="AN1364" i="1"/>
  <c r="AN1637" i="1"/>
  <c r="AN1443" i="1"/>
  <c r="AN2373" i="1"/>
  <c r="AN2135" i="1"/>
  <c r="AN2306" i="1"/>
  <c r="AN1551" i="1"/>
  <c r="AN2305" i="1"/>
  <c r="AN2302" i="1"/>
  <c r="AN2304" i="1"/>
  <c r="AN1550" i="1"/>
  <c r="AN2303" i="1"/>
  <c r="AN2301" i="1"/>
  <c r="AN1004" i="1"/>
  <c r="AN2483" i="1"/>
  <c r="AN52" i="1"/>
  <c r="AN36" i="1"/>
  <c r="AN37" i="1"/>
  <c r="AN35" i="1"/>
  <c r="AN80" i="1"/>
  <c r="AN1162" i="1"/>
  <c r="AN1297" i="1"/>
  <c r="AN2248" i="1"/>
  <c r="AN2205" i="1"/>
  <c r="AN1523" i="1"/>
  <c r="AN1547" i="1"/>
  <c r="AN1482" i="1"/>
  <c r="AN268" i="1"/>
  <c r="AN1494" i="1"/>
  <c r="AN2273" i="1"/>
  <c r="AN2084" i="1"/>
  <c r="AN2005" i="1"/>
  <c r="AN259" i="1"/>
  <c r="AN256" i="1"/>
  <c r="AN263" i="1"/>
  <c r="AN215" i="1"/>
  <c r="AN183" i="1"/>
  <c r="AN2409" i="1"/>
  <c r="AN2378" i="1"/>
  <c r="AN752" i="1"/>
  <c r="AN2115" i="1"/>
  <c r="AN71" i="1"/>
  <c r="AN51" i="1"/>
  <c r="AN833" i="1"/>
  <c r="AN1161" i="1"/>
  <c r="AN1059" i="1"/>
  <c r="AN1672" i="1"/>
  <c r="AN1671" i="1"/>
  <c r="AN262" i="1"/>
  <c r="AN1878" i="1"/>
  <c r="AN1573" i="1"/>
  <c r="AN1827" i="1"/>
  <c r="AN350" i="1"/>
  <c r="AN395" i="1"/>
  <c r="AN1445" i="1"/>
  <c r="AN97" i="1"/>
  <c r="AN18" i="1"/>
  <c r="AN46" i="1"/>
  <c r="AN1239" i="1"/>
  <c r="AN1520" i="1"/>
  <c r="AN1993" i="1"/>
  <c r="AN2461" i="1"/>
  <c r="AN2222" i="1"/>
  <c r="AN307" i="1"/>
  <c r="AN2007" i="1"/>
  <c r="AN385" i="1"/>
  <c r="AN2383" i="1"/>
  <c r="AN1398" i="1"/>
  <c r="AN405" i="1"/>
  <c r="AN185" i="1"/>
  <c r="AN2299" i="1"/>
  <c r="AN2300" i="1"/>
  <c r="AN1549" i="1"/>
  <c r="AN2042" i="1"/>
  <c r="AN378" i="1"/>
  <c r="AN1286" i="1"/>
  <c r="AN717" i="1"/>
  <c r="AN793" i="1"/>
  <c r="AN1978" i="1"/>
  <c r="AN2192" i="1"/>
  <c r="AN1519" i="1"/>
  <c r="AN319" i="1"/>
  <c r="AN318" i="1"/>
  <c r="AN335" i="1"/>
  <c r="AN321" i="1"/>
  <c r="AN359" i="1"/>
  <c r="AN333" i="1"/>
  <c r="AN341" i="1"/>
  <c r="AN334" i="1"/>
  <c r="AN1659" i="1"/>
  <c r="AN407" i="1"/>
  <c r="AN2138" i="1"/>
  <c r="AN10" i="1"/>
  <c r="AN396" i="1"/>
  <c r="AN1769" i="1"/>
  <c r="AN392" i="1"/>
  <c r="AN1396" i="1"/>
  <c r="AN1390" i="1"/>
  <c r="AN34" i="1"/>
  <c r="AN81" i="1"/>
  <c r="AN1498" i="1"/>
  <c r="AN2037" i="1"/>
  <c r="AN1995" i="1"/>
  <c r="AN1511" i="1"/>
  <c r="AN2452" i="1"/>
  <c r="AN2255" i="1"/>
  <c r="AN192" i="1"/>
  <c r="AN1409" i="1"/>
  <c r="AN1219" i="1"/>
  <c r="AN924" i="1"/>
  <c r="AN1516" i="1"/>
  <c r="AN360" i="1"/>
  <c r="AN1673" i="1"/>
  <c r="AN355" i="1"/>
  <c r="AN357" i="1"/>
  <c r="AN567" i="1"/>
  <c r="AN1893" i="1"/>
  <c r="AN207" i="1"/>
  <c r="AN398" i="1"/>
  <c r="AN296" i="1"/>
  <c r="AN1710" i="1"/>
  <c r="AN1794" i="1"/>
  <c r="AN1635" i="1"/>
  <c r="AN1253" i="1"/>
  <c r="AN2441" i="1"/>
  <c r="AN919" i="1"/>
  <c r="AN1431" i="1"/>
  <c r="AN2352" i="1"/>
  <c r="AN2186" i="1"/>
  <c r="AN1326" i="1"/>
  <c r="AN1229" i="1"/>
  <c r="AN498" i="1"/>
  <c r="AN364" i="1"/>
  <c r="AN365" i="1"/>
  <c r="AN596" i="1"/>
  <c r="AN1747" i="1"/>
  <c r="AN1618" i="1"/>
  <c r="AN1724" i="1"/>
  <c r="AN1621" i="1"/>
  <c r="AN406" i="1"/>
  <c r="AN1797" i="1"/>
  <c r="AN2172" i="1"/>
  <c r="AN2034" i="1"/>
  <c r="AN1584" i="1"/>
  <c r="AN88" i="1"/>
  <c r="AN1406" i="1"/>
  <c r="AN170" i="1"/>
  <c r="AN8" i="1"/>
  <c r="AN302" i="1"/>
  <c r="AN1751" i="1"/>
  <c r="AN2258" i="1"/>
  <c r="AN1686" i="1"/>
  <c r="AN356" i="1"/>
  <c r="AN1688" i="1"/>
  <c r="AN1687" i="1"/>
  <c r="AN502" i="1"/>
  <c r="AN503" i="1"/>
  <c r="AN300" i="1"/>
  <c r="AN1629" i="1"/>
  <c r="AN1024" i="1"/>
  <c r="AN278" i="1"/>
  <c r="AN1111" i="1"/>
  <c r="AN96" i="1"/>
  <c r="AN100" i="1"/>
  <c r="AN1182" i="1"/>
  <c r="AN2435" i="1"/>
  <c r="AN2244" i="1"/>
  <c r="AN2259" i="1"/>
  <c r="AN1176" i="1"/>
  <c r="AN1989" i="1"/>
  <c r="AN2212" i="1"/>
  <c r="AN536" i="1"/>
  <c r="AN2386" i="1"/>
  <c r="AN220" i="1"/>
  <c r="AN607" i="1"/>
  <c r="AN1571" i="1"/>
  <c r="AR2457" i="1"/>
  <c r="AR1574" i="1"/>
  <c r="AR1939" i="1"/>
  <c r="AR1395" i="1"/>
  <c r="AR1045" i="1"/>
  <c r="AR941" i="1"/>
  <c r="AR2088" i="1"/>
  <c r="AR2234" i="1"/>
  <c r="AR257" i="1"/>
  <c r="AR290" i="1"/>
  <c r="AR240" i="1"/>
  <c r="AR1208" i="1"/>
  <c r="AR85" i="1"/>
  <c r="AR2250" i="1"/>
  <c r="AR2215" i="1"/>
  <c r="AR1262" i="1"/>
  <c r="AR1287" i="1"/>
  <c r="AR1972" i="1"/>
  <c r="AR933" i="1"/>
  <c r="AR1649" i="1"/>
  <c r="AR261" i="1"/>
  <c r="AR1881" i="1"/>
  <c r="AR260" i="1"/>
  <c r="AR487" i="1"/>
  <c r="AR700" i="1"/>
  <c r="AR622" i="1"/>
  <c r="AR1743" i="1"/>
  <c r="AR943" i="1"/>
  <c r="AR2459" i="1"/>
  <c r="AR1304" i="1"/>
  <c r="AR1517" i="1"/>
  <c r="AR1190" i="1"/>
  <c r="AR913" i="1"/>
  <c r="AR926" i="1"/>
  <c r="AR327" i="1"/>
  <c r="AR342" i="1"/>
  <c r="AR328" i="1"/>
  <c r="AR323" i="1"/>
  <c r="AR326" i="1"/>
  <c r="AR2481" i="1"/>
  <c r="AR2069" i="1"/>
  <c r="AR1821" i="1"/>
  <c r="AR1623" i="1"/>
  <c r="AR284" i="1"/>
  <c r="AR735" i="1"/>
  <c r="AR734" i="1"/>
  <c r="AR304" i="1"/>
  <c r="AR1727" i="1"/>
  <c r="AR797" i="1"/>
  <c r="AR733" i="1"/>
  <c r="AR91" i="1"/>
  <c r="AR15" i="1"/>
  <c r="AR22" i="1"/>
  <c r="AR42" i="1"/>
  <c r="AR1491" i="1"/>
  <c r="AR1644" i="1"/>
  <c r="AR1044" i="1"/>
  <c r="AR1040" i="1"/>
  <c r="AR1681" i="1"/>
  <c r="AR1680" i="1"/>
  <c r="AR1685" i="1"/>
  <c r="AR1684" i="1"/>
  <c r="AR258" i="1"/>
  <c r="AR2008" i="1"/>
  <c r="AR1876" i="1"/>
  <c r="AR299" i="1"/>
  <c r="AR1825" i="1"/>
  <c r="AR1611" i="1"/>
  <c r="AR1364" i="1"/>
  <c r="AR1637" i="1"/>
  <c r="AR1443" i="1"/>
  <c r="AR2373" i="1"/>
  <c r="AR2135" i="1"/>
  <c r="AR2306" i="1"/>
  <c r="AR1551" i="1"/>
  <c r="AR2305" i="1"/>
  <c r="AR2302" i="1"/>
  <c r="AR2304" i="1"/>
  <c r="AR1550" i="1"/>
  <c r="AR2303" i="1"/>
  <c r="AR2301" i="1"/>
  <c r="AR1004" i="1"/>
  <c r="AR2483" i="1"/>
  <c r="AR52" i="1"/>
  <c r="AR36" i="1"/>
  <c r="AR37" i="1"/>
  <c r="AR35" i="1"/>
  <c r="AR80" i="1"/>
  <c r="AR1162" i="1"/>
  <c r="AR1297" i="1"/>
  <c r="AR2248" i="1"/>
  <c r="AR2205" i="1"/>
  <c r="AR1523" i="1"/>
  <c r="AR1547" i="1"/>
  <c r="AR1482" i="1"/>
  <c r="AR268" i="1"/>
  <c r="AR1494" i="1"/>
  <c r="AR2273" i="1"/>
  <c r="AR2084" i="1"/>
  <c r="AR2005" i="1"/>
  <c r="AR259" i="1"/>
  <c r="AR256" i="1"/>
  <c r="AR263" i="1"/>
  <c r="AR215" i="1"/>
  <c r="AR183" i="1"/>
  <c r="AR2409" i="1"/>
  <c r="AR2378" i="1"/>
  <c r="AR752" i="1"/>
  <c r="AR2115" i="1"/>
  <c r="AR71" i="1"/>
  <c r="AR51" i="1"/>
  <c r="AR833" i="1"/>
  <c r="AR1161" i="1"/>
  <c r="AR1059" i="1"/>
  <c r="AR1672" i="1"/>
  <c r="AR1671" i="1"/>
  <c r="AR262" i="1"/>
  <c r="AR1878" i="1"/>
  <c r="AR1573" i="1"/>
  <c r="AR1827" i="1"/>
  <c r="AR350" i="1"/>
  <c r="AR395" i="1"/>
  <c r="AR1445" i="1"/>
  <c r="AR97" i="1"/>
  <c r="AR18" i="1"/>
  <c r="AR46" i="1"/>
  <c r="AR1239" i="1"/>
  <c r="AR1520" i="1"/>
  <c r="AR1993" i="1"/>
  <c r="AR2461" i="1"/>
  <c r="AR2222" i="1"/>
  <c r="AR307" i="1"/>
  <c r="AR2007" i="1"/>
  <c r="AR385" i="1"/>
  <c r="AR2383" i="1"/>
  <c r="AR1398" i="1"/>
  <c r="AR405" i="1"/>
  <c r="AR185" i="1"/>
  <c r="AR2299" i="1"/>
  <c r="AR2300" i="1"/>
  <c r="AR1549" i="1"/>
  <c r="AR2042" i="1"/>
  <c r="AR378" i="1"/>
  <c r="AR1286" i="1"/>
  <c r="AR717" i="1"/>
  <c r="AR793" i="1"/>
  <c r="AR1978" i="1"/>
  <c r="AR2192" i="1"/>
  <c r="AR1519" i="1"/>
  <c r="AR319" i="1"/>
  <c r="AR318" i="1"/>
  <c r="AR335" i="1"/>
  <c r="AR321" i="1"/>
  <c r="AR359" i="1"/>
  <c r="AR333" i="1"/>
  <c r="AR341" i="1"/>
  <c r="AR334" i="1"/>
  <c r="AR1659" i="1"/>
  <c r="AR407" i="1"/>
  <c r="AR2138" i="1"/>
  <c r="AR10" i="1"/>
  <c r="AR396" i="1"/>
  <c r="AR1769" i="1"/>
  <c r="AR392" i="1"/>
  <c r="AR1396" i="1"/>
  <c r="AR1390" i="1"/>
  <c r="AR34" i="1"/>
  <c r="AR81" i="1"/>
  <c r="AR1498" i="1"/>
  <c r="AR2037" i="1"/>
  <c r="AR1995" i="1"/>
  <c r="AR1511" i="1"/>
  <c r="AR2452" i="1"/>
  <c r="AR2255" i="1"/>
  <c r="AR192" i="1"/>
  <c r="AR1409" i="1"/>
  <c r="AR1219" i="1"/>
  <c r="AR924" i="1"/>
  <c r="AR1516" i="1"/>
  <c r="AR360" i="1"/>
  <c r="AR1673" i="1"/>
  <c r="AR355" i="1"/>
  <c r="AR357" i="1"/>
  <c r="AR567" i="1"/>
  <c r="AR1893" i="1"/>
  <c r="AR207" i="1"/>
  <c r="AR398" i="1"/>
  <c r="AR296" i="1"/>
  <c r="AR1710" i="1"/>
  <c r="AR1794" i="1"/>
  <c r="AR1635" i="1"/>
  <c r="AR1253" i="1"/>
  <c r="AR2441" i="1"/>
  <c r="AR919" i="1"/>
  <c r="AR1431" i="1"/>
  <c r="AR2352" i="1"/>
  <c r="AR2186" i="1"/>
  <c r="AR1326" i="1"/>
  <c r="AR1229" i="1"/>
  <c r="AR498" i="1"/>
  <c r="AR364" i="1"/>
  <c r="AR365" i="1"/>
  <c r="AR596" i="1"/>
  <c r="AR1747" i="1"/>
  <c r="AR1618" i="1"/>
  <c r="AR1724" i="1"/>
  <c r="AR1621" i="1"/>
  <c r="AR406" i="1"/>
  <c r="AR1797" i="1"/>
  <c r="AR2172" i="1"/>
  <c r="AR2034" i="1"/>
  <c r="AR1584" i="1"/>
  <c r="AR88" i="1"/>
  <c r="AR1406" i="1"/>
  <c r="AR170" i="1"/>
  <c r="AR8" i="1"/>
  <c r="AR302" i="1"/>
  <c r="AR1751" i="1"/>
  <c r="AR2258" i="1"/>
  <c r="AR1686" i="1"/>
  <c r="AR356" i="1"/>
  <c r="AR1688" i="1"/>
  <c r="AR1687" i="1"/>
  <c r="AR502" i="1"/>
  <c r="AR503" i="1"/>
  <c r="AR300" i="1"/>
  <c r="AR1629" i="1"/>
  <c r="AR1024" i="1"/>
  <c r="AR278" i="1"/>
  <c r="AR1111" i="1"/>
  <c r="AR96" i="1"/>
  <c r="AR100" i="1"/>
  <c r="AR1182" i="1"/>
  <c r="AR2435" i="1"/>
  <c r="AR2244" i="1"/>
  <c r="AR2259" i="1"/>
  <c r="AR1176" i="1"/>
  <c r="AR1989" i="1"/>
  <c r="AR2212" i="1"/>
  <c r="AR536" i="1"/>
  <c r="AR2386" i="1"/>
  <c r="AR220" i="1"/>
  <c r="AR607" i="1"/>
  <c r="AR1571" i="1"/>
  <c r="AS2457" i="1"/>
  <c r="AS1574" i="1"/>
  <c r="AS1939" i="1"/>
  <c r="AS1395" i="1"/>
  <c r="AS1045" i="1"/>
  <c r="AS941" i="1"/>
  <c r="AS2088" i="1"/>
  <c r="AS2234" i="1"/>
  <c r="AS257" i="1"/>
  <c r="AS290" i="1"/>
  <c r="AS240" i="1"/>
  <c r="AS1208" i="1"/>
  <c r="AS85" i="1"/>
  <c r="AS2250" i="1"/>
  <c r="AS2215" i="1"/>
  <c r="AS1262" i="1"/>
  <c r="AS1287" i="1"/>
  <c r="AS1972" i="1"/>
  <c r="AS933" i="1"/>
  <c r="AS1649" i="1"/>
  <c r="AS261" i="1"/>
  <c r="AS1881" i="1"/>
  <c r="AS260" i="1"/>
  <c r="AS487" i="1"/>
  <c r="AS700" i="1"/>
  <c r="AS622" i="1"/>
  <c r="AS1743" i="1"/>
  <c r="AS943" i="1"/>
  <c r="AS2459" i="1"/>
  <c r="AS1304" i="1"/>
  <c r="AS1517" i="1"/>
  <c r="AS1190" i="1"/>
  <c r="AS913" i="1"/>
  <c r="AS926" i="1"/>
  <c r="AS327" i="1"/>
  <c r="AS342" i="1"/>
  <c r="AS328" i="1"/>
  <c r="AS323" i="1"/>
  <c r="AS326" i="1"/>
  <c r="AS2481" i="1"/>
  <c r="AS2069" i="1"/>
  <c r="AS1821" i="1"/>
  <c r="AS1623" i="1"/>
  <c r="AS284" i="1"/>
  <c r="AS735" i="1"/>
  <c r="AS734" i="1"/>
  <c r="AS304" i="1"/>
  <c r="AS1727" i="1"/>
  <c r="AS797" i="1"/>
  <c r="AS733" i="1"/>
  <c r="AS91" i="1"/>
  <c r="AS15" i="1"/>
  <c r="AS22" i="1"/>
  <c r="AS42" i="1"/>
  <c r="AS1491" i="1"/>
  <c r="AS1644" i="1"/>
  <c r="AS1044" i="1"/>
  <c r="AS1040" i="1"/>
  <c r="AS1681" i="1"/>
  <c r="AS1680" i="1"/>
  <c r="AS1685" i="1"/>
  <c r="AS1684" i="1"/>
  <c r="AS258" i="1"/>
  <c r="AS2008" i="1"/>
  <c r="AS1876" i="1"/>
  <c r="AS299" i="1"/>
  <c r="AS1825" i="1"/>
  <c r="AS1611" i="1"/>
  <c r="AS1364" i="1"/>
  <c r="AS1637" i="1"/>
  <c r="AS1443" i="1"/>
  <c r="AS2373" i="1"/>
  <c r="AS2135" i="1"/>
  <c r="AS2306" i="1"/>
  <c r="AS1551" i="1"/>
  <c r="AS2305" i="1"/>
  <c r="AS2302" i="1"/>
  <c r="AS2304" i="1"/>
  <c r="AS1550" i="1"/>
  <c r="AS2303" i="1"/>
  <c r="AS2301" i="1"/>
  <c r="AS1004" i="1"/>
  <c r="AS2483" i="1"/>
  <c r="AS52" i="1"/>
  <c r="AS36" i="1"/>
  <c r="AS37" i="1"/>
  <c r="AS35" i="1"/>
  <c r="AS80" i="1"/>
  <c r="AS1162" i="1"/>
  <c r="AS1297" i="1"/>
  <c r="AS2248" i="1"/>
  <c r="AS2205" i="1"/>
  <c r="AS1523" i="1"/>
  <c r="AS1547" i="1"/>
  <c r="AS1482" i="1"/>
  <c r="AS268" i="1"/>
  <c r="AS1494" i="1"/>
  <c r="AS2273" i="1"/>
  <c r="AS2084" i="1"/>
  <c r="AS2005" i="1"/>
  <c r="AS259" i="1"/>
  <c r="AS256" i="1"/>
  <c r="AS263" i="1"/>
  <c r="AS215" i="1"/>
  <c r="AS183" i="1"/>
  <c r="AS2409" i="1"/>
  <c r="AS2378" i="1"/>
  <c r="AS752" i="1"/>
  <c r="AS2115" i="1"/>
  <c r="AS71" i="1"/>
  <c r="AS51" i="1"/>
  <c r="AS833" i="1"/>
  <c r="AS1161" i="1"/>
  <c r="AS1059" i="1"/>
  <c r="AS1672" i="1"/>
  <c r="AS1671" i="1"/>
  <c r="AS262" i="1"/>
  <c r="AS1878" i="1"/>
  <c r="AS1573" i="1"/>
  <c r="AS1827" i="1"/>
  <c r="AS350" i="1"/>
  <c r="AS395" i="1"/>
  <c r="AS1445" i="1"/>
  <c r="AS97" i="1"/>
  <c r="AS18" i="1"/>
  <c r="AS46" i="1"/>
  <c r="AS1239" i="1"/>
  <c r="AS1520" i="1"/>
  <c r="AS1993" i="1"/>
  <c r="AS2461" i="1"/>
  <c r="AS2222" i="1"/>
  <c r="AS307" i="1"/>
  <c r="AS2007" i="1"/>
  <c r="AS385" i="1"/>
  <c r="AS2383" i="1"/>
  <c r="AS1398" i="1"/>
  <c r="AS405" i="1"/>
  <c r="AS185" i="1"/>
  <c r="AS2299" i="1"/>
  <c r="AS2300" i="1"/>
  <c r="AS1549" i="1"/>
  <c r="AS2042" i="1"/>
  <c r="AS378" i="1"/>
  <c r="AS1286" i="1"/>
  <c r="AS717" i="1"/>
  <c r="AS793" i="1"/>
  <c r="AS1978" i="1"/>
  <c r="AS2192" i="1"/>
  <c r="AS1519" i="1"/>
  <c r="AS319" i="1"/>
  <c r="AS318" i="1"/>
  <c r="AS335" i="1"/>
  <c r="AS321" i="1"/>
  <c r="AS359" i="1"/>
  <c r="AS333" i="1"/>
  <c r="AS341" i="1"/>
  <c r="AS334" i="1"/>
  <c r="AS1659" i="1"/>
  <c r="AS407" i="1"/>
  <c r="AS2138" i="1"/>
  <c r="AS10" i="1"/>
  <c r="AS396" i="1"/>
  <c r="AS1769" i="1"/>
  <c r="AS392" i="1"/>
  <c r="AS1396" i="1"/>
  <c r="AS1390" i="1"/>
  <c r="AS34" i="1"/>
  <c r="AS81" i="1"/>
  <c r="AS1498" i="1"/>
  <c r="AS2037" i="1"/>
  <c r="AS1995" i="1"/>
  <c r="AS1511" i="1"/>
  <c r="AS2452" i="1"/>
  <c r="AS2255" i="1"/>
  <c r="AS192" i="1"/>
  <c r="AS1409" i="1"/>
  <c r="AS1219" i="1"/>
  <c r="AS924" i="1"/>
  <c r="AS1516" i="1"/>
  <c r="AS360" i="1"/>
  <c r="AS1673" i="1"/>
  <c r="AS355" i="1"/>
  <c r="AS357" i="1"/>
  <c r="AS567" i="1"/>
  <c r="AS1893" i="1"/>
  <c r="AS207" i="1"/>
  <c r="AS398" i="1"/>
  <c r="AS296" i="1"/>
  <c r="AS1710" i="1"/>
  <c r="AS1794" i="1"/>
  <c r="AS1635" i="1"/>
  <c r="AS1253" i="1"/>
  <c r="AS2441" i="1"/>
  <c r="AS919" i="1"/>
  <c r="AS1431" i="1"/>
  <c r="AS2352" i="1"/>
  <c r="AS2186" i="1"/>
  <c r="AS1326" i="1"/>
  <c r="AS1229" i="1"/>
  <c r="AS498" i="1"/>
  <c r="AS364" i="1"/>
  <c r="AS365" i="1"/>
  <c r="AS596" i="1"/>
  <c r="AS1747" i="1"/>
  <c r="AS1618" i="1"/>
  <c r="AS1724" i="1"/>
  <c r="AS1621" i="1"/>
  <c r="AS406" i="1"/>
  <c r="AS1797" i="1"/>
  <c r="AS2172" i="1"/>
  <c r="AS2034" i="1"/>
  <c r="AS1584" i="1"/>
  <c r="AS88" i="1"/>
  <c r="AS1406" i="1"/>
  <c r="AS170" i="1"/>
  <c r="AS8" i="1"/>
  <c r="AS302" i="1"/>
  <c r="AS1751" i="1"/>
  <c r="AS2258" i="1"/>
  <c r="AS1686" i="1"/>
  <c r="AS356" i="1"/>
  <c r="AS1688" i="1"/>
  <c r="AS1687" i="1"/>
  <c r="AS502" i="1"/>
  <c r="AS503" i="1"/>
  <c r="AS300" i="1"/>
  <c r="AS1629" i="1"/>
  <c r="AS1024" i="1"/>
  <c r="AS278" i="1"/>
  <c r="AS1111" i="1"/>
  <c r="AS96" i="1"/>
  <c r="AS100" i="1"/>
  <c r="AS1182" i="1"/>
  <c r="AS2435" i="1"/>
  <c r="AS2244" i="1"/>
  <c r="AS2259" i="1"/>
  <c r="AS1176" i="1"/>
  <c r="AS1989" i="1"/>
  <c r="AS2212" i="1"/>
  <c r="AS536" i="1"/>
  <c r="AS2386" i="1"/>
  <c r="AS220" i="1"/>
  <c r="AS607" i="1"/>
  <c r="AS1571" i="1"/>
  <c r="AU2457" i="1"/>
  <c r="AU1574" i="1"/>
  <c r="AU1939" i="1"/>
  <c r="AU1395" i="1"/>
  <c r="AU1045" i="1"/>
  <c r="AU941" i="1"/>
  <c r="AU2088" i="1"/>
  <c r="AU2234" i="1"/>
  <c r="AU257" i="1"/>
  <c r="AU290" i="1"/>
  <c r="AU240" i="1"/>
  <c r="AU1208" i="1"/>
  <c r="AU85" i="1"/>
  <c r="AU2250" i="1"/>
  <c r="AU2215" i="1"/>
  <c r="AU1262" i="1"/>
  <c r="AU1287" i="1"/>
  <c r="AU1972" i="1"/>
  <c r="AU933" i="1"/>
  <c r="AU1649" i="1"/>
  <c r="AU261" i="1"/>
  <c r="AU1881" i="1"/>
  <c r="AU260" i="1"/>
  <c r="AU487" i="1"/>
  <c r="AU700" i="1"/>
  <c r="AU622" i="1"/>
  <c r="AU1743" i="1"/>
  <c r="AU943" i="1"/>
  <c r="AU2459" i="1"/>
  <c r="AU1304" i="1"/>
  <c r="AU1517" i="1"/>
  <c r="AU1190" i="1"/>
  <c r="AU913" i="1"/>
  <c r="AU926" i="1"/>
  <c r="AU327" i="1"/>
  <c r="AU342" i="1"/>
  <c r="AU328" i="1"/>
  <c r="AU323" i="1"/>
  <c r="AU326" i="1"/>
  <c r="AU2481" i="1"/>
  <c r="AU2069" i="1"/>
  <c r="AU1821" i="1"/>
  <c r="AU1623" i="1"/>
  <c r="AU284" i="1"/>
  <c r="AU735" i="1"/>
  <c r="AU734" i="1"/>
  <c r="AU304" i="1"/>
  <c r="AU1727" i="1"/>
  <c r="AU797" i="1"/>
  <c r="AU733" i="1"/>
  <c r="AU91" i="1"/>
  <c r="AU15" i="1"/>
  <c r="AU22" i="1"/>
  <c r="AU42" i="1"/>
  <c r="AU1491" i="1"/>
  <c r="AU1644" i="1"/>
  <c r="AU1044" i="1"/>
  <c r="AU1040" i="1"/>
  <c r="AU1681" i="1"/>
  <c r="AU1680" i="1"/>
  <c r="AU1685" i="1"/>
  <c r="AU1684" i="1"/>
  <c r="AU258" i="1"/>
  <c r="AU2008" i="1"/>
  <c r="AU1876" i="1"/>
  <c r="AU299" i="1"/>
  <c r="AU1825" i="1"/>
  <c r="AU1611" i="1"/>
  <c r="AU1364" i="1"/>
  <c r="AU1637" i="1"/>
  <c r="AU1443" i="1"/>
  <c r="AU2373" i="1"/>
  <c r="AU2135" i="1"/>
  <c r="AU2306" i="1"/>
  <c r="AU1551" i="1"/>
  <c r="AU2305" i="1"/>
  <c r="AU2302" i="1"/>
  <c r="AU2304" i="1"/>
  <c r="AU1550" i="1"/>
  <c r="AU2303" i="1"/>
  <c r="AU2301" i="1"/>
  <c r="AU1004" i="1"/>
  <c r="AU2483" i="1"/>
  <c r="AU52" i="1"/>
  <c r="AU36" i="1"/>
  <c r="AU37" i="1"/>
  <c r="AU35" i="1"/>
  <c r="AU80" i="1"/>
  <c r="AU1162" i="1"/>
  <c r="AU1297" i="1"/>
  <c r="AU2248" i="1"/>
  <c r="AU2205" i="1"/>
  <c r="AU1523" i="1"/>
  <c r="AU1547" i="1"/>
  <c r="AU1482" i="1"/>
  <c r="AU268" i="1"/>
  <c r="AU1494" i="1"/>
  <c r="AU2273" i="1"/>
  <c r="AU2084" i="1"/>
  <c r="AU2005" i="1"/>
  <c r="AU259" i="1"/>
  <c r="AU256" i="1"/>
  <c r="AU263" i="1"/>
  <c r="AU215" i="1"/>
  <c r="AU183" i="1"/>
  <c r="AU2409" i="1"/>
  <c r="AU2378" i="1"/>
  <c r="AU752" i="1"/>
  <c r="AU2115" i="1"/>
  <c r="AU71" i="1"/>
  <c r="AU51" i="1"/>
  <c r="AU833" i="1"/>
  <c r="AU1161" i="1"/>
  <c r="AU1059" i="1"/>
  <c r="AU1672" i="1"/>
  <c r="AU1671" i="1"/>
  <c r="AU262" i="1"/>
  <c r="AU1878" i="1"/>
  <c r="AU1573" i="1"/>
  <c r="AU1827" i="1"/>
  <c r="AU350" i="1"/>
  <c r="AU395" i="1"/>
  <c r="AU1445" i="1"/>
  <c r="AU97" i="1"/>
  <c r="AU18" i="1"/>
  <c r="AU46" i="1"/>
  <c r="AU1239" i="1"/>
  <c r="AU1520" i="1"/>
  <c r="AU1993" i="1"/>
  <c r="AU2461" i="1"/>
  <c r="AU2222" i="1"/>
  <c r="AU307" i="1"/>
  <c r="AU2007" i="1"/>
  <c r="AU385" i="1"/>
  <c r="AU2383" i="1"/>
  <c r="AU1398" i="1"/>
  <c r="AU405" i="1"/>
  <c r="AU185" i="1"/>
  <c r="AU2299" i="1"/>
  <c r="AU2300" i="1"/>
  <c r="AU1549" i="1"/>
  <c r="AU2042" i="1"/>
  <c r="AU378" i="1"/>
  <c r="AU1286" i="1"/>
  <c r="AU717" i="1"/>
  <c r="AU793" i="1"/>
  <c r="AU1978" i="1"/>
  <c r="AU2192" i="1"/>
  <c r="AU1519" i="1"/>
  <c r="AU319" i="1"/>
  <c r="AU318" i="1"/>
  <c r="AU335" i="1"/>
  <c r="AU321" i="1"/>
  <c r="AU359" i="1"/>
  <c r="AU333" i="1"/>
  <c r="AU341" i="1"/>
  <c r="AU334" i="1"/>
  <c r="AU1659" i="1"/>
  <c r="AU407" i="1"/>
  <c r="AU2138" i="1"/>
  <c r="AU10" i="1"/>
  <c r="AU396" i="1"/>
  <c r="AU1769" i="1"/>
  <c r="AU392" i="1"/>
  <c r="AU1396" i="1"/>
  <c r="AU1390" i="1"/>
  <c r="AU34" i="1"/>
  <c r="AU81" i="1"/>
  <c r="AU1498" i="1"/>
  <c r="AU2037" i="1"/>
  <c r="AU1995" i="1"/>
  <c r="AU1511" i="1"/>
  <c r="AU2452" i="1"/>
  <c r="AU2255" i="1"/>
  <c r="AU192" i="1"/>
  <c r="AU1409" i="1"/>
  <c r="AU1219" i="1"/>
  <c r="AU924" i="1"/>
  <c r="AU1516" i="1"/>
  <c r="AU360" i="1"/>
  <c r="AU1673" i="1"/>
  <c r="AU355" i="1"/>
  <c r="AU357" i="1"/>
  <c r="AU567" i="1"/>
  <c r="AU1893" i="1"/>
  <c r="AU207" i="1"/>
  <c r="AU398" i="1"/>
  <c r="AU296" i="1"/>
  <c r="AU1710" i="1"/>
  <c r="AU1794" i="1"/>
  <c r="AU1635" i="1"/>
  <c r="AU1253" i="1"/>
  <c r="AU2441" i="1"/>
  <c r="AU919" i="1"/>
  <c r="AU1431" i="1"/>
  <c r="AU2352" i="1"/>
  <c r="AU2186" i="1"/>
  <c r="AU1326" i="1"/>
  <c r="AU1229" i="1"/>
  <c r="AU498" i="1"/>
  <c r="AU364" i="1"/>
  <c r="AU365" i="1"/>
  <c r="AU596" i="1"/>
  <c r="AU1747" i="1"/>
  <c r="AU1618" i="1"/>
  <c r="AU1724" i="1"/>
  <c r="AU1621" i="1"/>
  <c r="AU406" i="1"/>
  <c r="AU1797" i="1"/>
  <c r="AU2172" i="1"/>
  <c r="AU2034" i="1"/>
  <c r="AU1584" i="1"/>
  <c r="AU88" i="1"/>
  <c r="AU1406" i="1"/>
  <c r="AU170" i="1"/>
  <c r="AU8" i="1"/>
  <c r="AU302" i="1"/>
  <c r="AU1751" i="1"/>
  <c r="AU2258" i="1"/>
  <c r="AU1686" i="1"/>
  <c r="AU356" i="1"/>
  <c r="AU1688" i="1"/>
  <c r="AU1687" i="1"/>
  <c r="AU502" i="1"/>
  <c r="AU503" i="1"/>
  <c r="AU300" i="1"/>
  <c r="AU1629" i="1"/>
  <c r="AU1024" i="1"/>
  <c r="AU278" i="1"/>
  <c r="AU1111" i="1"/>
  <c r="AU96" i="1"/>
  <c r="AU100" i="1"/>
  <c r="AU1182" i="1"/>
  <c r="AU2435" i="1"/>
  <c r="AU2244" i="1"/>
  <c r="AU2259" i="1"/>
  <c r="AU1176" i="1"/>
  <c r="AU1989" i="1"/>
  <c r="AU2212" i="1"/>
  <c r="AU536" i="1"/>
  <c r="AU2386" i="1"/>
  <c r="AU220" i="1"/>
  <c r="AU607" i="1"/>
  <c r="AU1571" i="1"/>
  <c r="AV2457" i="1"/>
  <c r="AX2457" i="1" s="1"/>
  <c r="AV1574" i="1"/>
  <c r="AV1939" i="1"/>
  <c r="AV1395" i="1"/>
  <c r="AX1395" i="1" s="1"/>
  <c r="AV1045" i="1"/>
  <c r="AX1045" i="1" s="1"/>
  <c r="AV941" i="1"/>
  <c r="AX941" i="1" s="1"/>
  <c r="AV2088" i="1"/>
  <c r="AV2234" i="1"/>
  <c r="AX2234" i="1" s="1"/>
  <c r="AV257" i="1"/>
  <c r="AV290" i="1"/>
  <c r="AX290" i="1" s="1"/>
  <c r="AV240" i="1"/>
  <c r="AX240" i="1" s="1"/>
  <c r="AV1208" i="1"/>
  <c r="AV85" i="1"/>
  <c r="AX85" i="1" s="1"/>
  <c r="AV2250" i="1"/>
  <c r="AX2250" i="1" s="1"/>
  <c r="AV2215" i="1"/>
  <c r="AX2215" i="1" s="1"/>
  <c r="AV1262" i="1"/>
  <c r="AX1262" i="1" s="1"/>
  <c r="AV1287" i="1"/>
  <c r="AX1287" i="1" s="1"/>
  <c r="AV1972" i="1"/>
  <c r="AX1972" i="1" s="1"/>
  <c r="AV933" i="1"/>
  <c r="AX933" i="1" s="1"/>
  <c r="AV1649" i="1"/>
  <c r="AV261" i="1"/>
  <c r="AX261" i="1" s="1"/>
  <c r="AV1881" i="1"/>
  <c r="AX1881" i="1" s="1"/>
  <c r="AV260" i="1"/>
  <c r="AV487" i="1"/>
  <c r="AV700" i="1"/>
  <c r="AX700" i="1" s="1"/>
  <c r="AV622" i="1"/>
  <c r="AX622" i="1" s="1"/>
  <c r="AV1743" i="1"/>
  <c r="AX1743" i="1" s="1"/>
  <c r="AV943" i="1"/>
  <c r="AX943" i="1" s="1"/>
  <c r="AV2459" i="1"/>
  <c r="AX2459" i="1" s="1"/>
  <c r="AV1304" i="1"/>
  <c r="AX1304" i="1" s="1"/>
  <c r="AV1517" i="1"/>
  <c r="AV1190" i="1"/>
  <c r="AV913" i="1"/>
  <c r="AX913" i="1" s="1"/>
  <c r="AV926" i="1"/>
  <c r="AX926" i="1" s="1"/>
  <c r="AV327" i="1"/>
  <c r="AV342" i="1"/>
  <c r="AV328" i="1"/>
  <c r="AV323" i="1"/>
  <c r="AX323" i="1" s="1"/>
  <c r="AV326" i="1"/>
  <c r="AX326" i="1" s="1"/>
  <c r="AV2481" i="1"/>
  <c r="AX2481" i="1" s="1"/>
  <c r="AV2069" i="1"/>
  <c r="AX2069" i="1" s="1"/>
  <c r="AV1821" i="1"/>
  <c r="AX1821" i="1" s="1"/>
  <c r="AV1623" i="1"/>
  <c r="AX1623" i="1" s="1"/>
  <c r="AV284" i="1"/>
  <c r="AX284" i="1" s="1"/>
  <c r="AV735" i="1"/>
  <c r="AX735" i="1" s="1"/>
  <c r="AV734" i="1"/>
  <c r="AX734" i="1" s="1"/>
  <c r="AV304" i="1"/>
  <c r="AX304" i="1" s="1"/>
  <c r="AV1727" i="1"/>
  <c r="AV797" i="1"/>
  <c r="AV733" i="1"/>
  <c r="AX733" i="1" s="1"/>
  <c r="AV91" i="1"/>
  <c r="AV15" i="1"/>
  <c r="AV22" i="1"/>
  <c r="AV42" i="1"/>
  <c r="AX42" i="1" s="1"/>
  <c r="AV1491" i="1"/>
  <c r="AX1491" i="1" s="1"/>
  <c r="AV1644" i="1"/>
  <c r="AX1644" i="1" s="1"/>
  <c r="AV1044" i="1"/>
  <c r="AX1044" i="1" s="1"/>
  <c r="AV1040" i="1"/>
  <c r="AX1040" i="1" s="1"/>
  <c r="AV1681" i="1"/>
  <c r="AX1681" i="1" s="1"/>
  <c r="AV1680" i="1"/>
  <c r="AV1685" i="1"/>
  <c r="AX1685" i="1" s="1"/>
  <c r="AV1684" i="1"/>
  <c r="AX1684" i="1" s="1"/>
  <c r="AV258" i="1"/>
  <c r="AX258" i="1" s="1"/>
  <c r="AV2008" i="1"/>
  <c r="AX2008" i="1" s="1"/>
  <c r="AV1876" i="1"/>
  <c r="AX1876" i="1" s="1"/>
  <c r="AV299" i="1"/>
  <c r="AX299" i="1" s="1"/>
  <c r="AV1825" i="1"/>
  <c r="AX1825" i="1" s="1"/>
  <c r="AV1611" i="1"/>
  <c r="AX1611" i="1" s="1"/>
  <c r="AV1364" i="1"/>
  <c r="AV1637" i="1"/>
  <c r="AV1443" i="1"/>
  <c r="AX1443" i="1" s="1"/>
  <c r="AV2373" i="1"/>
  <c r="AX2373" i="1" s="1"/>
  <c r="AV2135" i="1"/>
  <c r="AX2135" i="1" s="1"/>
  <c r="AV2306" i="1"/>
  <c r="AX2306" i="1" s="1"/>
  <c r="AV1551" i="1"/>
  <c r="AV2305" i="1"/>
  <c r="AX2305" i="1" s="1"/>
  <c r="AV2302" i="1"/>
  <c r="AX2302" i="1" s="1"/>
  <c r="AV2304" i="1"/>
  <c r="AX2304" i="1" s="1"/>
  <c r="AV1550" i="1"/>
  <c r="AX1550" i="1" s="1"/>
  <c r="AV2303" i="1"/>
  <c r="AX2303" i="1" s="1"/>
  <c r="AV2301" i="1"/>
  <c r="AX2301" i="1" s="1"/>
  <c r="AV1004" i="1"/>
  <c r="AX1004" i="1" s="1"/>
  <c r="AV2483" i="1"/>
  <c r="AX2483" i="1" s="1"/>
  <c r="AV52" i="1"/>
  <c r="AX52" i="1" s="1"/>
  <c r="AV36" i="1"/>
  <c r="AX36" i="1" s="1"/>
  <c r="AV37" i="1"/>
  <c r="AX37" i="1" s="1"/>
  <c r="AV35" i="1"/>
  <c r="AV80" i="1"/>
  <c r="AV1162" i="1"/>
  <c r="AX1162" i="1" s="1"/>
  <c r="AV1297" i="1"/>
  <c r="AV2248" i="1"/>
  <c r="AV2205" i="1"/>
  <c r="AX2205" i="1" s="1"/>
  <c r="AV1523" i="1"/>
  <c r="AX1523" i="1" s="1"/>
  <c r="AV1547" i="1"/>
  <c r="AX1547" i="1" s="1"/>
  <c r="AV1482" i="1"/>
  <c r="AX1482" i="1" s="1"/>
  <c r="AV268" i="1"/>
  <c r="AV1494" i="1"/>
  <c r="AV2273" i="1"/>
  <c r="AV2084" i="1"/>
  <c r="AX2084" i="1" s="1"/>
  <c r="AV2005" i="1"/>
  <c r="AX2005" i="1" s="1"/>
  <c r="AV259" i="1"/>
  <c r="AX259" i="1" s="1"/>
  <c r="AV256" i="1"/>
  <c r="AX256" i="1" s="1"/>
  <c r="AV263" i="1"/>
  <c r="AX263" i="1" s="1"/>
  <c r="AV215" i="1"/>
  <c r="AX215" i="1" s="1"/>
  <c r="AV183" i="1"/>
  <c r="AX183" i="1" s="1"/>
  <c r="AV2409" i="1"/>
  <c r="AX2409" i="1" s="1"/>
  <c r="AV2378" i="1"/>
  <c r="AX2378" i="1" s="1"/>
  <c r="AV752" i="1"/>
  <c r="AX752" i="1" s="1"/>
  <c r="AV2115" i="1"/>
  <c r="AX2115" i="1" s="1"/>
  <c r="AV71" i="1"/>
  <c r="AX71" i="1" s="1"/>
  <c r="AV51" i="1"/>
  <c r="AX51" i="1" s="1"/>
  <c r="AV833" i="1"/>
  <c r="AX833" i="1" s="1"/>
  <c r="AV1161" i="1"/>
  <c r="AX1161" i="1" s="1"/>
  <c r="AV1059" i="1"/>
  <c r="AV1672" i="1"/>
  <c r="AV1671" i="1"/>
  <c r="AV262" i="1"/>
  <c r="AX262" i="1" s="1"/>
  <c r="AV1878" i="1"/>
  <c r="AX1878" i="1" s="1"/>
  <c r="AV1573" i="1"/>
  <c r="AX1573" i="1" s="1"/>
  <c r="AV1827" i="1"/>
  <c r="AX1827" i="1" s="1"/>
  <c r="AV350" i="1"/>
  <c r="AV395" i="1"/>
  <c r="AV1445" i="1"/>
  <c r="AX1445" i="1" s="1"/>
  <c r="AV97" i="1"/>
  <c r="AX97" i="1" s="1"/>
  <c r="AV18" i="1"/>
  <c r="AX18" i="1" s="1"/>
  <c r="AV46" i="1"/>
  <c r="AV1239" i="1"/>
  <c r="AX1239" i="1" s="1"/>
  <c r="AV1520" i="1"/>
  <c r="AV1993" i="1"/>
  <c r="AX1993" i="1" s="1"/>
  <c r="AV2461" i="1"/>
  <c r="AX2461" i="1" s="1"/>
  <c r="AV2222" i="1"/>
  <c r="AV307" i="1"/>
  <c r="AX307" i="1" s="1"/>
  <c r="AV2007" i="1"/>
  <c r="AX2007" i="1" s="1"/>
  <c r="AV385" i="1"/>
  <c r="AX385" i="1" s="1"/>
  <c r="AV2383" i="1"/>
  <c r="AX2383" i="1" s="1"/>
  <c r="AV1398" i="1"/>
  <c r="AX1398" i="1" s="1"/>
  <c r="AV405" i="1"/>
  <c r="AX405" i="1" s="1"/>
  <c r="AV185" i="1"/>
  <c r="AX185" i="1" s="1"/>
  <c r="AV2299" i="1"/>
  <c r="AX2299" i="1" s="1"/>
  <c r="AV2300" i="1"/>
  <c r="AX2300" i="1" s="1"/>
  <c r="AV1549" i="1"/>
  <c r="AX1549" i="1" s="1"/>
  <c r="AV2042" i="1"/>
  <c r="AX2042" i="1" s="1"/>
  <c r="AV378" i="1"/>
  <c r="AX378" i="1" s="1"/>
  <c r="AV1286" i="1"/>
  <c r="AV717" i="1"/>
  <c r="AX717" i="1" s="1"/>
  <c r="AV793" i="1"/>
  <c r="AX793" i="1" s="1"/>
  <c r="AV1978" i="1"/>
  <c r="AX1978" i="1" s="1"/>
  <c r="AV2192" i="1"/>
  <c r="AX2192" i="1" s="1"/>
  <c r="AV1519" i="1"/>
  <c r="AV319" i="1"/>
  <c r="AV318" i="1"/>
  <c r="AV335" i="1"/>
  <c r="AX335" i="1" s="1"/>
  <c r="AV321" i="1"/>
  <c r="AX321" i="1" s="1"/>
  <c r="AV359" i="1"/>
  <c r="AX359" i="1" s="1"/>
  <c r="AV333" i="1"/>
  <c r="AX333" i="1" s="1"/>
  <c r="AV341" i="1"/>
  <c r="AX341" i="1" s="1"/>
  <c r="AV334" i="1"/>
  <c r="AX334" i="1" s="1"/>
  <c r="AV1659" i="1"/>
  <c r="AX1659" i="1" s="1"/>
  <c r="AV407" i="1"/>
  <c r="AX407" i="1" s="1"/>
  <c r="AV2138" i="1"/>
  <c r="AX2138" i="1" s="1"/>
  <c r="AV10" i="1"/>
  <c r="AV396" i="1"/>
  <c r="AX396" i="1" s="1"/>
  <c r="AV1769" i="1"/>
  <c r="AX1769" i="1" s="1"/>
  <c r="AV392" i="1"/>
  <c r="AX392" i="1" s="1"/>
  <c r="AV1396" i="1"/>
  <c r="AX1396" i="1" s="1"/>
  <c r="AV1390" i="1"/>
  <c r="AX1390" i="1" s="1"/>
  <c r="AV34" i="1"/>
  <c r="AV81" i="1"/>
  <c r="AV1498" i="1"/>
  <c r="AX1498" i="1" s="1"/>
  <c r="AV2037" i="1"/>
  <c r="AX2037" i="1" s="1"/>
  <c r="AV1995" i="1"/>
  <c r="AX1995" i="1" s="1"/>
  <c r="AV1511" i="1"/>
  <c r="AV2452" i="1"/>
  <c r="AV2255" i="1"/>
  <c r="AV192" i="1"/>
  <c r="AX192" i="1" s="1"/>
  <c r="AV1409" i="1"/>
  <c r="AX1409" i="1" s="1"/>
  <c r="AV1219" i="1"/>
  <c r="AX1219" i="1" s="1"/>
  <c r="AV924" i="1"/>
  <c r="AV1516" i="1"/>
  <c r="AX1516" i="1" s="1"/>
  <c r="AV360" i="1"/>
  <c r="AV1673" i="1"/>
  <c r="AV355" i="1"/>
  <c r="AX355" i="1" s="1"/>
  <c r="AV357" i="1"/>
  <c r="AX357" i="1" s="1"/>
  <c r="AV567" i="1"/>
  <c r="AX567" i="1" s="1"/>
  <c r="AV1893" i="1"/>
  <c r="AV207" i="1"/>
  <c r="AX207" i="1" s="1"/>
  <c r="AV398" i="1"/>
  <c r="AX398" i="1" s="1"/>
  <c r="AV296" i="1"/>
  <c r="AX296" i="1" s="1"/>
  <c r="AV1710" i="1"/>
  <c r="AV1794" i="1"/>
  <c r="AX1794" i="1" s="1"/>
  <c r="AV1635" i="1"/>
  <c r="AX1635" i="1" s="1"/>
  <c r="AV1253" i="1"/>
  <c r="AV2441" i="1"/>
  <c r="AX2441" i="1" s="1"/>
  <c r="AV919" i="1"/>
  <c r="AX919" i="1" s="1"/>
  <c r="AV1431" i="1"/>
  <c r="AV2352" i="1"/>
  <c r="AV2186" i="1"/>
  <c r="AX2186" i="1" s="1"/>
  <c r="AV1326" i="1"/>
  <c r="AX1326" i="1" s="1"/>
  <c r="AV1229" i="1"/>
  <c r="AX1229" i="1" s="1"/>
  <c r="AV498" i="1"/>
  <c r="AX498" i="1" s="1"/>
  <c r="AV364" i="1"/>
  <c r="AX364" i="1" s="1"/>
  <c r="AV365" i="1"/>
  <c r="AX365" i="1" s="1"/>
  <c r="AV596" i="1"/>
  <c r="AV1747" i="1"/>
  <c r="AV1618" i="1"/>
  <c r="AX1618" i="1" s="1"/>
  <c r="AV1724" i="1"/>
  <c r="AX1724" i="1" s="1"/>
  <c r="AV1621" i="1"/>
  <c r="AX1621" i="1" s="1"/>
  <c r="AV406" i="1"/>
  <c r="AX406" i="1" s="1"/>
  <c r="AV1797" i="1"/>
  <c r="AV2172" i="1"/>
  <c r="AV2034" i="1"/>
  <c r="AX2034" i="1" s="1"/>
  <c r="AV1584" i="1"/>
  <c r="AV88" i="1"/>
  <c r="AV1406" i="1"/>
  <c r="AX1406" i="1" s="1"/>
  <c r="AV170" i="1"/>
  <c r="AV8" i="1"/>
  <c r="AV302" i="1"/>
  <c r="AX302" i="1" s="1"/>
  <c r="AV1751" i="1"/>
  <c r="AX1751" i="1" s="1"/>
  <c r="AV2258" i="1"/>
  <c r="AV1686" i="1"/>
  <c r="AV356" i="1"/>
  <c r="AX356" i="1" s="1"/>
  <c r="AV1688" i="1"/>
  <c r="AX1688" i="1" s="1"/>
  <c r="AV1687" i="1"/>
  <c r="AX1687" i="1" s="1"/>
  <c r="AV502" i="1"/>
  <c r="AX502" i="1" s="1"/>
  <c r="AV503" i="1"/>
  <c r="AX503" i="1" s="1"/>
  <c r="AV300" i="1"/>
  <c r="AX300" i="1" s="1"/>
  <c r="AV1629" i="1"/>
  <c r="AX1629" i="1" s="1"/>
  <c r="AV1024" i="1"/>
  <c r="AX1024" i="1" s="1"/>
  <c r="AV278" i="1"/>
  <c r="AX278" i="1" s="1"/>
  <c r="AV1111" i="1"/>
  <c r="AX1111" i="1" s="1"/>
  <c r="AV96" i="1"/>
  <c r="AV100" i="1"/>
  <c r="AV1182" i="1"/>
  <c r="AX1182" i="1" s="1"/>
  <c r="AV2435" i="1"/>
  <c r="AX2435" i="1" s="1"/>
  <c r="AV2244" i="1"/>
  <c r="AX2244" i="1" s="1"/>
  <c r="AV2259" i="1"/>
  <c r="AX2259" i="1" s="1"/>
  <c r="AV1176" i="1"/>
  <c r="AV1989" i="1"/>
  <c r="AX1989" i="1" s="1"/>
  <c r="AV2212" i="1"/>
  <c r="AX2212" i="1" s="1"/>
  <c r="AV536" i="1"/>
  <c r="AX536" i="1" s="1"/>
  <c r="AV2386" i="1"/>
  <c r="AX2386" i="1" s="1"/>
  <c r="AV220" i="1"/>
  <c r="AV607" i="1"/>
  <c r="AX607" i="1" s="1"/>
  <c r="AV1571" i="1"/>
  <c r="AX1571" i="1" s="1"/>
  <c r="T1853" i="1"/>
  <c r="T1919" i="1"/>
  <c r="Z1919" i="1" s="1"/>
  <c r="T595" i="1"/>
  <c r="Z595" i="1" s="1"/>
  <c r="T1607" i="1"/>
  <c r="Z1607" i="1" s="1"/>
  <c r="T420" i="1"/>
  <c r="Z420" i="1" s="1"/>
  <c r="T1940" i="1"/>
  <c r="Z1940" i="1" s="1"/>
  <c r="T1650" i="1"/>
  <c r="Z1650" i="1" s="1"/>
  <c r="T1677" i="1"/>
  <c r="Z1677" i="1" s="1"/>
  <c r="T386" i="1"/>
  <c r="Z386" i="1" s="1"/>
  <c r="T1888" i="1"/>
  <c r="Z1888" i="1" s="1"/>
  <c r="T1819" i="1"/>
  <c r="Z1819" i="1" s="1"/>
  <c r="T2043" i="1"/>
  <c r="Z2043" i="1" s="1"/>
  <c r="T1553" i="1"/>
  <c r="T1552" i="1"/>
  <c r="Z1552" i="1" s="1"/>
  <c r="T1034" i="1"/>
  <c r="Z1034" i="1" s="1"/>
  <c r="T809" i="1"/>
  <c r="Z809" i="1" s="1"/>
  <c r="T657" i="1"/>
  <c r="Z657" i="1" s="1"/>
  <c r="T74" i="1"/>
  <c r="Z74" i="1" s="1"/>
  <c r="T32" i="1"/>
  <c r="Z32" i="1" s="1"/>
  <c r="T62" i="1"/>
  <c r="Z62" i="1" s="1"/>
  <c r="T78" i="1"/>
  <c r="Z78" i="1" s="1"/>
  <c r="T44" i="1"/>
  <c r="Z44" i="1" s="1"/>
  <c r="T2471" i="1"/>
  <c r="Z2471" i="1" s="1"/>
  <c r="T2445" i="1"/>
  <c r="Z2445" i="1" s="1"/>
  <c r="T1958" i="1"/>
  <c r="T1153" i="1"/>
  <c r="Z1153" i="1" s="1"/>
  <c r="T2446" i="1"/>
  <c r="Z2446" i="1" s="1"/>
  <c r="T1252" i="1"/>
  <c r="Z1252" i="1" s="1"/>
  <c r="T408" i="1"/>
  <c r="Z408" i="1" s="1"/>
  <c r="T2504" i="1"/>
  <c r="Z2504" i="1" s="1"/>
  <c r="T352" i="1"/>
  <c r="Z352" i="1" s="1"/>
  <c r="T1715" i="1"/>
  <c r="Z1715" i="1" s="1"/>
  <c r="T1882" i="1"/>
  <c r="Z1882" i="1" s="1"/>
  <c r="T345" i="1"/>
  <c r="Z345" i="1" s="1"/>
  <c r="T1009" i="1"/>
  <c r="Z1009" i="1" s="1"/>
  <c r="T198" i="1"/>
  <c r="Z198" i="1" s="1"/>
  <c r="T728" i="1"/>
  <c r="Z728" i="1" s="1"/>
  <c r="T397" i="1"/>
  <c r="Z397" i="1" s="1"/>
  <c r="T1903" i="1"/>
  <c r="Z1903" i="1" s="1"/>
  <c r="T1904" i="1"/>
  <c r="Z1904" i="1" s="1"/>
  <c r="T1705" i="1"/>
  <c r="Z1705" i="1" s="1"/>
  <c r="T2099" i="1"/>
  <c r="Z2099" i="1" s="1"/>
  <c r="T2498" i="1"/>
  <c r="Z2498" i="1" s="1"/>
  <c r="T1894" i="1"/>
  <c r="Z1894" i="1" s="1"/>
  <c r="T1353" i="1"/>
  <c r="Z1353" i="1" s="1"/>
  <c r="T269" i="1"/>
  <c r="Z269" i="1" s="1"/>
  <c r="T1118" i="1"/>
  <c r="Z1118" i="1" s="1"/>
  <c r="T1497" i="1"/>
  <c r="Z1497" i="1" s="1"/>
  <c r="T2104" i="1"/>
  <c r="T60" i="1"/>
  <c r="Z60" i="1" s="1"/>
  <c r="T1363" i="1"/>
  <c r="Z1363" i="1" s="1"/>
  <c r="T2039" i="1"/>
  <c r="Z2039" i="1" s="1"/>
  <c r="T2243" i="1"/>
  <c r="Z2243" i="1" s="1"/>
  <c r="T181" i="1"/>
  <c r="Z181" i="1" s="1"/>
  <c r="T273" i="1"/>
  <c r="Z273" i="1" s="1"/>
  <c r="T1138" i="1"/>
  <c r="Z1138" i="1" s="1"/>
  <c r="T741" i="1"/>
  <c r="Z741" i="1" s="1"/>
  <c r="T740" i="1"/>
  <c r="Z740" i="1" s="1"/>
  <c r="T612" i="1"/>
  <c r="Z612" i="1" s="1"/>
  <c r="T87" i="1"/>
  <c r="Z87" i="1" s="1"/>
  <c r="T2026" i="1"/>
  <c r="T1528" i="1"/>
  <c r="Z1528" i="1" s="1"/>
  <c r="T1938" i="1"/>
  <c r="Z1938" i="1" s="1"/>
  <c r="T2121" i="1"/>
  <c r="Z2121" i="1" s="1"/>
  <c r="T1323" i="1"/>
  <c r="Z1323" i="1" s="1"/>
  <c r="T1324" i="1"/>
  <c r="Z1324" i="1" s="1"/>
  <c r="T1322" i="1"/>
  <c r="Z1322" i="1" s="1"/>
  <c r="T2231" i="1"/>
  <c r="Z2231" i="1" s="1"/>
  <c r="T178" i="1"/>
  <c r="Z178" i="1" s="1"/>
  <c r="T1205" i="1"/>
  <c r="Z1205" i="1" s="1"/>
  <c r="T369" i="1"/>
  <c r="Z369" i="1" s="1"/>
  <c r="T1453" i="1"/>
  <c r="Z1453" i="1" s="1"/>
  <c r="T288" i="1"/>
  <c r="T216" i="1"/>
  <c r="Z216" i="1" s="1"/>
  <c r="T489" i="1"/>
  <c r="Z489" i="1" s="1"/>
  <c r="T1838" i="1"/>
  <c r="Z1838" i="1" s="1"/>
  <c r="T1372" i="1"/>
  <c r="Z1372" i="1" s="1"/>
  <c r="T418" i="1"/>
  <c r="Z418" i="1" s="1"/>
  <c r="T107" i="1"/>
  <c r="Z107" i="1" s="1"/>
  <c r="T1295" i="1"/>
  <c r="Z1295" i="1" s="1"/>
  <c r="T2297" i="1"/>
  <c r="Z2297" i="1" s="1"/>
  <c r="T805" i="1"/>
  <c r="Z805" i="1" s="1"/>
  <c r="T1188" i="1"/>
  <c r="Z1188" i="1" s="1"/>
  <c r="T2226" i="1"/>
  <c r="Z2226" i="1" s="1"/>
  <c r="T1238" i="1"/>
  <c r="Z1238" i="1" s="1"/>
  <c r="T1321" i="1"/>
  <c r="Z1321" i="1" s="1"/>
  <c r="T1200" i="1"/>
  <c r="Z1200" i="1" s="1"/>
  <c r="T1639" i="1"/>
  <c r="Z1639" i="1" s="1"/>
  <c r="T1750" i="1"/>
  <c r="Z1750" i="1" s="1"/>
  <c r="T413" i="1"/>
  <c r="Z413" i="1" s="1"/>
  <c r="T2101" i="1"/>
  <c r="Z2101" i="1" s="1"/>
  <c r="T1534" i="1"/>
  <c r="Z1534" i="1" s="1"/>
  <c r="T598" i="1"/>
  <c r="Z598" i="1" s="1"/>
  <c r="T759" i="1"/>
  <c r="Z759" i="1" s="1"/>
  <c r="T1595" i="1"/>
  <c r="T1136" i="1"/>
  <c r="Z1136" i="1" s="1"/>
  <c r="T803" i="1"/>
  <c r="Z803" i="1" s="1"/>
  <c r="T1588" i="1"/>
  <c r="Z1588" i="1" s="1"/>
  <c r="T768" i="1"/>
  <c r="Z768" i="1" s="1"/>
  <c r="T416" i="1"/>
  <c r="Z416" i="1" s="1"/>
  <c r="T2098" i="1"/>
  <c r="Z2098" i="1" s="1"/>
  <c r="T90" i="1"/>
  <c r="Z90" i="1" s="1"/>
  <c r="T93" i="1"/>
  <c r="Z93" i="1" s="1"/>
  <c r="T63" i="1"/>
  <c r="Z63" i="1" s="1"/>
  <c r="T2326" i="1"/>
  <c r="Z2326" i="1" s="1"/>
  <c r="T2319" i="1"/>
  <c r="T9" i="1"/>
  <c r="Z9" i="1" s="1"/>
  <c r="T691" i="1"/>
  <c r="Z691" i="1" s="1"/>
  <c r="T2106" i="1"/>
  <c r="Z2106" i="1" s="1"/>
  <c r="T2469" i="1"/>
  <c r="Z2469" i="1" s="1"/>
  <c r="T1070" i="1"/>
  <c r="Z1070" i="1" s="1"/>
  <c r="T203" i="1"/>
  <c r="Z203" i="1" s="1"/>
  <c r="T1485" i="1"/>
  <c r="Z1485" i="1" s="1"/>
  <c r="T1580" i="1"/>
  <c r="Z1580" i="1" s="1"/>
  <c r="T186" i="1"/>
  <c r="Z186" i="1" s="1"/>
  <c r="T670" i="1"/>
  <c r="Z670" i="1" s="1"/>
  <c r="T348" i="1"/>
  <c r="Z348" i="1" s="1"/>
  <c r="T255" i="1"/>
  <c r="T832" i="1"/>
  <c r="Z832" i="1" s="1"/>
  <c r="T667" i="1"/>
  <c r="Z667" i="1" s="1"/>
  <c r="T1899" i="1"/>
  <c r="Z1899" i="1" s="1"/>
  <c r="T1589" i="1"/>
  <c r="Z1589" i="1" s="1"/>
  <c r="T514" i="1"/>
  <c r="Z514" i="1" s="1"/>
  <c r="T2430" i="1"/>
  <c r="Z2430" i="1" s="1"/>
  <c r="Y1853" i="1"/>
  <c r="AG1853" i="1" s="1"/>
  <c r="AI1853" i="1" s="1"/>
  <c r="AY1853" i="1" s="1"/>
  <c r="Y1919" i="1"/>
  <c r="AG1919" i="1" s="1"/>
  <c r="AI1919" i="1" s="1"/>
  <c r="AY1919" i="1" s="1"/>
  <c r="Y595" i="1"/>
  <c r="AG595" i="1" s="1"/>
  <c r="AI595" i="1" s="1"/>
  <c r="AY595" i="1" s="1"/>
  <c r="Y1607" i="1"/>
  <c r="AG1607" i="1" s="1"/>
  <c r="AI1607" i="1" s="1"/>
  <c r="AY1607" i="1" s="1"/>
  <c r="Y420" i="1"/>
  <c r="AG420" i="1" s="1"/>
  <c r="AI420" i="1" s="1"/>
  <c r="AY420" i="1" s="1"/>
  <c r="Y1940" i="1"/>
  <c r="AG1940" i="1" s="1"/>
  <c r="AI1940" i="1" s="1"/>
  <c r="AY1940" i="1" s="1"/>
  <c r="Y1650" i="1"/>
  <c r="AG1650" i="1" s="1"/>
  <c r="AI1650" i="1" s="1"/>
  <c r="AY1650" i="1" s="1"/>
  <c r="Y1677" i="1"/>
  <c r="AG1677" i="1" s="1"/>
  <c r="AI1677" i="1" s="1"/>
  <c r="AY1677" i="1" s="1"/>
  <c r="Y386" i="1"/>
  <c r="AG386" i="1" s="1"/>
  <c r="AI386" i="1" s="1"/>
  <c r="AY386" i="1" s="1"/>
  <c r="Y1888" i="1"/>
  <c r="AG1888" i="1" s="1"/>
  <c r="AI1888" i="1" s="1"/>
  <c r="AY1888" i="1" s="1"/>
  <c r="Y1819" i="1"/>
  <c r="AG1819" i="1" s="1"/>
  <c r="AI1819" i="1" s="1"/>
  <c r="AY1819" i="1" s="1"/>
  <c r="Y2043" i="1"/>
  <c r="AG2043" i="1" s="1"/>
  <c r="AI2043" i="1" s="1"/>
  <c r="AY2043" i="1" s="1"/>
  <c r="Y1553" i="1"/>
  <c r="AG1553" i="1" s="1"/>
  <c r="AI1553" i="1" s="1"/>
  <c r="AY1553" i="1" s="1"/>
  <c r="Y1552" i="1"/>
  <c r="AG1552" i="1" s="1"/>
  <c r="AI1552" i="1" s="1"/>
  <c r="AY1552" i="1" s="1"/>
  <c r="Y1034" i="1"/>
  <c r="AG1034" i="1" s="1"/>
  <c r="AI1034" i="1" s="1"/>
  <c r="AY1034" i="1" s="1"/>
  <c r="Y809" i="1"/>
  <c r="AG809" i="1" s="1"/>
  <c r="AI809" i="1" s="1"/>
  <c r="AY809" i="1" s="1"/>
  <c r="Y657" i="1"/>
  <c r="AG657" i="1" s="1"/>
  <c r="AI657" i="1" s="1"/>
  <c r="AY657" i="1" s="1"/>
  <c r="Y74" i="1"/>
  <c r="AG74" i="1" s="1"/>
  <c r="AI74" i="1" s="1"/>
  <c r="AY74" i="1" s="1"/>
  <c r="Y32" i="1"/>
  <c r="AG32" i="1" s="1"/>
  <c r="AI32" i="1" s="1"/>
  <c r="AY32" i="1" s="1"/>
  <c r="Y62" i="1"/>
  <c r="AG62" i="1" s="1"/>
  <c r="AI62" i="1" s="1"/>
  <c r="AY62" i="1" s="1"/>
  <c r="Y78" i="1"/>
  <c r="AG78" i="1" s="1"/>
  <c r="AI78" i="1" s="1"/>
  <c r="AY78" i="1" s="1"/>
  <c r="Y44" i="1"/>
  <c r="AG44" i="1" s="1"/>
  <c r="AI44" i="1" s="1"/>
  <c r="AY44" i="1" s="1"/>
  <c r="Y2471" i="1"/>
  <c r="AG2471" i="1" s="1"/>
  <c r="AI2471" i="1" s="1"/>
  <c r="AY2471" i="1" s="1"/>
  <c r="Y2445" i="1"/>
  <c r="AG2445" i="1" s="1"/>
  <c r="AI2445" i="1" s="1"/>
  <c r="AY2445" i="1" s="1"/>
  <c r="Y1958" i="1"/>
  <c r="AG1958" i="1" s="1"/>
  <c r="AI1958" i="1" s="1"/>
  <c r="AY1958" i="1" s="1"/>
  <c r="Y1153" i="1"/>
  <c r="AG1153" i="1" s="1"/>
  <c r="AI1153" i="1" s="1"/>
  <c r="AY1153" i="1" s="1"/>
  <c r="Y2446" i="1"/>
  <c r="AG2446" i="1" s="1"/>
  <c r="AI2446" i="1" s="1"/>
  <c r="AY2446" i="1" s="1"/>
  <c r="Y1252" i="1"/>
  <c r="AG1252" i="1" s="1"/>
  <c r="AI1252" i="1" s="1"/>
  <c r="AY1252" i="1" s="1"/>
  <c r="Y408" i="1"/>
  <c r="AG408" i="1" s="1"/>
  <c r="AI408" i="1" s="1"/>
  <c r="AY408" i="1" s="1"/>
  <c r="Y2504" i="1"/>
  <c r="AG2504" i="1" s="1"/>
  <c r="AI2504" i="1" s="1"/>
  <c r="AY2504" i="1" s="1"/>
  <c r="Y352" i="1"/>
  <c r="AG352" i="1" s="1"/>
  <c r="AI352" i="1" s="1"/>
  <c r="AY352" i="1" s="1"/>
  <c r="Y1715" i="1"/>
  <c r="AG1715" i="1" s="1"/>
  <c r="AI1715" i="1" s="1"/>
  <c r="AY1715" i="1" s="1"/>
  <c r="Y1882" i="1"/>
  <c r="AG1882" i="1" s="1"/>
  <c r="AI1882" i="1" s="1"/>
  <c r="AY1882" i="1" s="1"/>
  <c r="Y345" i="1"/>
  <c r="AG345" i="1" s="1"/>
  <c r="AI345" i="1" s="1"/>
  <c r="AY345" i="1" s="1"/>
  <c r="Y1009" i="1"/>
  <c r="AG1009" i="1" s="1"/>
  <c r="AI1009" i="1" s="1"/>
  <c r="AY1009" i="1" s="1"/>
  <c r="Y198" i="1"/>
  <c r="AG198" i="1" s="1"/>
  <c r="AI198" i="1" s="1"/>
  <c r="AY198" i="1" s="1"/>
  <c r="Y728" i="1"/>
  <c r="AG728" i="1" s="1"/>
  <c r="AI728" i="1" s="1"/>
  <c r="AY728" i="1" s="1"/>
  <c r="Y397" i="1"/>
  <c r="AG397" i="1" s="1"/>
  <c r="AI397" i="1" s="1"/>
  <c r="AY397" i="1" s="1"/>
  <c r="Y1903" i="1"/>
  <c r="AG1903" i="1" s="1"/>
  <c r="AI1903" i="1" s="1"/>
  <c r="AY1903" i="1" s="1"/>
  <c r="Y1904" i="1"/>
  <c r="AG1904" i="1" s="1"/>
  <c r="AI1904" i="1" s="1"/>
  <c r="AY1904" i="1" s="1"/>
  <c r="Y1705" i="1"/>
  <c r="AG1705" i="1" s="1"/>
  <c r="AI1705" i="1" s="1"/>
  <c r="AY1705" i="1" s="1"/>
  <c r="Y2099" i="1"/>
  <c r="AG2099" i="1" s="1"/>
  <c r="AI2099" i="1" s="1"/>
  <c r="AY2099" i="1" s="1"/>
  <c r="Y2498" i="1"/>
  <c r="AG2498" i="1" s="1"/>
  <c r="AI2498" i="1" s="1"/>
  <c r="AY2498" i="1" s="1"/>
  <c r="Y1894" i="1"/>
  <c r="AG1894" i="1" s="1"/>
  <c r="AI1894" i="1" s="1"/>
  <c r="AY1894" i="1" s="1"/>
  <c r="Y1353" i="1"/>
  <c r="AG1353" i="1" s="1"/>
  <c r="AI1353" i="1" s="1"/>
  <c r="AY1353" i="1" s="1"/>
  <c r="Y269" i="1"/>
  <c r="AG269" i="1" s="1"/>
  <c r="AI269" i="1" s="1"/>
  <c r="AY269" i="1" s="1"/>
  <c r="Y1118" i="1"/>
  <c r="AG1118" i="1" s="1"/>
  <c r="AI1118" i="1" s="1"/>
  <c r="AY1118" i="1" s="1"/>
  <c r="Y1497" i="1"/>
  <c r="AG1497" i="1" s="1"/>
  <c r="AI1497" i="1" s="1"/>
  <c r="AY1497" i="1" s="1"/>
  <c r="Y2104" i="1"/>
  <c r="AG2104" i="1" s="1"/>
  <c r="AI2104" i="1" s="1"/>
  <c r="AY2104" i="1" s="1"/>
  <c r="Y60" i="1"/>
  <c r="AG60" i="1" s="1"/>
  <c r="AI60" i="1" s="1"/>
  <c r="AY60" i="1" s="1"/>
  <c r="Y1363" i="1"/>
  <c r="AG1363" i="1" s="1"/>
  <c r="AI1363" i="1" s="1"/>
  <c r="AY1363" i="1" s="1"/>
  <c r="Y2039" i="1"/>
  <c r="AG2039" i="1" s="1"/>
  <c r="AI2039" i="1" s="1"/>
  <c r="AY2039" i="1" s="1"/>
  <c r="Y2243" i="1"/>
  <c r="AG2243" i="1" s="1"/>
  <c r="AI2243" i="1" s="1"/>
  <c r="AY2243" i="1" s="1"/>
  <c r="Y181" i="1"/>
  <c r="AG181" i="1" s="1"/>
  <c r="AI181" i="1" s="1"/>
  <c r="AY181" i="1" s="1"/>
  <c r="Y273" i="1"/>
  <c r="AG273" i="1" s="1"/>
  <c r="AI273" i="1" s="1"/>
  <c r="AY273" i="1" s="1"/>
  <c r="Y1138" i="1"/>
  <c r="AG1138" i="1" s="1"/>
  <c r="AI1138" i="1" s="1"/>
  <c r="AY1138" i="1" s="1"/>
  <c r="Y741" i="1"/>
  <c r="AG741" i="1" s="1"/>
  <c r="AI741" i="1" s="1"/>
  <c r="AY741" i="1" s="1"/>
  <c r="Y740" i="1"/>
  <c r="AG740" i="1" s="1"/>
  <c r="AI740" i="1" s="1"/>
  <c r="AY740" i="1" s="1"/>
  <c r="Y612" i="1"/>
  <c r="AG612" i="1" s="1"/>
  <c r="AI612" i="1" s="1"/>
  <c r="AY612" i="1" s="1"/>
  <c r="Y87" i="1"/>
  <c r="AG87" i="1" s="1"/>
  <c r="AI87" i="1" s="1"/>
  <c r="AY87" i="1" s="1"/>
  <c r="Y2026" i="1"/>
  <c r="AG2026" i="1" s="1"/>
  <c r="AI2026" i="1" s="1"/>
  <c r="AY2026" i="1" s="1"/>
  <c r="Y1528" i="1"/>
  <c r="AG1528" i="1" s="1"/>
  <c r="AI1528" i="1" s="1"/>
  <c r="AY1528" i="1" s="1"/>
  <c r="Y1938" i="1"/>
  <c r="AG1938" i="1" s="1"/>
  <c r="AI1938" i="1" s="1"/>
  <c r="AY1938" i="1" s="1"/>
  <c r="Y2121" i="1"/>
  <c r="AG2121" i="1" s="1"/>
  <c r="AI2121" i="1" s="1"/>
  <c r="AY2121" i="1" s="1"/>
  <c r="Y1323" i="1"/>
  <c r="AG1323" i="1" s="1"/>
  <c r="AI1323" i="1" s="1"/>
  <c r="AY1323" i="1" s="1"/>
  <c r="Y1324" i="1"/>
  <c r="AG1324" i="1" s="1"/>
  <c r="AI1324" i="1" s="1"/>
  <c r="AY1324" i="1" s="1"/>
  <c r="Y1322" i="1"/>
  <c r="AG1322" i="1" s="1"/>
  <c r="AI1322" i="1" s="1"/>
  <c r="AY1322" i="1" s="1"/>
  <c r="Y2231" i="1"/>
  <c r="AG2231" i="1" s="1"/>
  <c r="AI2231" i="1" s="1"/>
  <c r="AY2231" i="1" s="1"/>
  <c r="Y178" i="1"/>
  <c r="AG178" i="1" s="1"/>
  <c r="AI178" i="1" s="1"/>
  <c r="AY178" i="1" s="1"/>
  <c r="Y1205" i="1"/>
  <c r="AG1205" i="1" s="1"/>
  <c r="AI1205" i="1" s="1"/>
  <c r="AY1205" i="1" s="1"/>
  <c r="Y369" i="1"/>
  <c r="AG369" i="1" s="1"/>
  <c r="AI369" i="1" s="1"/>
  <c r="AY369" i="1" s="1"/>
  <c r="Y1453" i="1"/>
  <c r="AG1453" i="1" s="1"/>
  <c r="AI1453" i="1" s="1"/>
  <c r="AY1453" i="1" s="1"/>
  <c r="Y288" i="1"/>
  <c r="AG288" i="1" s="1"/>
  <c r="AI288" i="1" s="1"/>
  <c r="AY288" i="1" s="1"/>
  <c r="Y216" i="1"/>
  <c r="AG216" i="1" s="1"/>
  <c r="AI216" i="1" s="1"/>
  <c r="AY216" i="1" s="1"/>
  <c r="Y489" i="1"/>
  <c r="AG489" i="1" s="1"/>
  <c r="AI489" i="1" s="1"/>
  <c r="AY489" i="1" s="1"/>
  <c r="Y1838" i="1"/>
  <c r="AG1838" i="1" s="1"/>
  <c r="AI1838" i="1" s="1"/>
  <c r="AY1838" i="1" s="1"/>
  <c r="Y1372" i="1"/>
  <c r="AG1372" i="1" s="1"/>
  <c r="AI1372" i="1" s="1"/>
  <c r="AY1372" i="1" s="1"/>
  <c r="Y418" i="1"/>
  <c r="AG418" i="1" s="1"/>
  <c r="AI418" i="1" s="1"/>
  <c r="AY418" i="1" s="1"/>
  <c r="Y107" i="1"/>
  <c r="AG107" i="1" s="1"/>
  <c r="AI107" i="1" s="1"/>
  <c r="AY107" i="1" s="1"/>
  <c r="Y1295" i="1"/>
  <c r="AG1295" i="1" s="1"/>
  <c r="AI1295" i="1" s="1"/>
  <c r="AY1295" i="1" s="1"/>
  <c r="Y2297" i="1"/>
  <c r="AG2297" i="1" s="1"/>
  <c r="AI2297" i="1" s="1"/>
  <c r="AY2297" i="1" s="1"/>
  <c r="Y805" i="1"/>
  <c r="AG805" i="1" s="1"/>
  <c r="AI805" i="1" s="1"/>
  <c r="AY805" i="1" s="1"/>
  <c r="Y1188" i="1"/>
  <c r="AG1188" i="1" s="1"/>
  <c r="AI1188" i="1" s="1"/>
  <c r="AY1188" i="1" s="1"/>
  <c r="Y2226" i="1"/>
  <c r="AG2226" i="1" s="1"/>
  <c r="AI2226" i="1" s="1"/>
  <c r="AY2226" i="1" s="1"/>
  <c r="Y1238" i="1"/>
  <c r="AG1238" i="1" s="1"/>
  <c r="AI1238" i="1" s="1"/>
  <c r="AY1238" i="1" s="1"/>
  <c r="Y1321" i="1"/>
  <c r="AG1321" i="1" s="1"/>
  <c r="AI1321" i="1" s="1"/>
  <c r="AY1321" i="1" s="1"/>
  <c r="Y1200" i="1"/>
  <c r="AG1200" i="1" s="1"/>
  <c r="AI1200" i="1" s="1"/>
  <c r="AY1200" i="1" s="1"/>
  <c r="Y1639" i="1"/>
  <c r="AG1639" i="1" s="1"/>
  <c r="AI1639" i="1" s="1"/>
  <c r="AY1639" i="1" s="1"/>
  <c r="Y1750" i="1"/>
  <c r="AG1750" i="1" s="1"/>
  <c r="AI1750" i="1" s="1"/>
  <c r="AY1750" i="1" s="1"/>
  <c r="Y413" i="1"/>
  <c r="AG413" i="1" s="1"/>
  <c r="AI413" i="1" s="1"/>
  <c r="AY413" i="1" s="1"/>
  <c r="Y2101" i="1"/>
  <c r="AG2101" i="1" s="1"/>
  <c r="AI2101" i="1" s="1"/>
  <c r="AY2101" i="1" s="1"/>
  <c r="Y1534" i="1"/>
  <c r="AG1534" i="1" s="1"/>
  <c r="AI1534" i="1" s="1"/>
  <c r="AY1534" i="1" s="1"/>
  <c r="Y598" i="1"/>
  <c r="AG598" i="1" s="1"/>
  <c r="AI598" i="1" s="1"/>
  <c r="AY598" i="1" s="1"/>
  <c r="Y759" i="1"/>
  <c r="AG759" i="1" s="1"/>
  <c r="AI759" i="1" s="1"/>
  <c r="AY759" i="1" s="1"/>
  <c r="Y1595" i="1"/>
  <c r="AG1595" i="1" s="1"/>
  <c r="AI1595" i="1" s="1"/>
  <c r="AY1595" i="1" s="1"/>
  <c r="Y1136" i="1"/>
  <c r="AG1136" i="1" s="1"/>
  <c r="AI1136" i="1" s="1"/>
  <c r="AY1136" i="1" s="1"/>
  <c r="Y803" i="1"/>
  <c r="AG803" i="1" s="1"/>
  <c r="AI803" i="1" s="1"/>
  <c r="AY803" i="1" s="1"/>
  <c r="Y1588" i="1"/>
  <c r="AG1588" i="1" s="1"/>
  <c r="AI1588" i="1" s="1"/>
  <c r="AY1588" i="1" s="1"/>
  <c r="Y768" i="1"/>
  <c r="AG768" i="1" s="1"/>
  <c r="AI768" i="1" s="1"/>
  <c r="AY768" i="1" s="1"/>
  <c r="Y416" i="1"/>
  <c r="AG416" i="1" s="1"/>
  <c r="AI416" i="1" s="1"/>
  <c r="AY416" i="1" s="1"/>
  <c r="Y2098" i="1"/>
  <c r="AG2098" i="1" s="1"/>
  <c r="AI2098" i="1" s="1"/>
  <c r="AY2098" i="1" s="1"/>
  <c r="Y90" i="1"/>
  <c r="AG90" i="1" s="1"/>
  <c r="AI90" i="1" s="1"/>
  <c r="AY90" i="1" s="1"/>
  <c r="Y93" i="1"/>
  <c r="AG93" i="1" s="1"/>
  <c r="AI93" i="1" s="1"/>
  <c r="AY93" i="1" s="1"/>
  <c r="Y63" i="1"/>
  <c r="AG63" i="1" s="1"/>
  <c r="AI63" i="1" s="1"/>
  <c r="AY63" i="1" s="1"/>
  <c r="Y2326" i="1"/>
  <c r="AG2326" i="1" s="1"/>
  <c r="AI2326" i="1" s="1"/>
  <c r="AY2326" i="1" s="1"/>
  <c r="Y2319" i="1"/>
  <c r="AG2319" i="1" s="1"/>
  <c r="AI2319" i="1" s="1"/>
  <c r="AY2319" i="1" s="1"/>
  <c r="Y9" i="1"/>
  <c r="AG9" i="1" s="1"/>
  <c r="AI9" i="1" s="1"/>
  <c r="AY9" i="1" s="1"/>
  <c r="Y691" i="1"/>
  <c r="AG691" i="1" s="1"/>
  <c r="AI691" i="1" s="1"/>
  <c r="AY691" i="1" s="1"/>
  <c r="Y2106" i="1"/>
  <c r="AG2106" i="1" s="1"/>
  <c r="AI2106" i="1" s="1"/>
  <c r="AY2106" i="1" s="1"/>
  <c r="Y2469" i="1"/>
  <c r="AG2469" i="1" s="1"/>
  <c r="AI2469" i="1" s="1"/>
  <c r="AY2469" i="1" s="1"/>
  <c r="Y1070" i="1"/>
  <c r="AG1070" i="1" s="1"/>
  <c r="AI1070" i="1" s="1"/>
  <c r="AY1070" i="1" s="1"/>
  <c r="Y203" i="1"/>
  <c r="AG203" i="1" s="1"/>
  <c r="AI203" i="1" s="1"/>
  <c r="AY203" i="1" s="1"/>
  <c r="Y1485" i="1"/>
  <c r="AG1485" i="1" s="1"/>
  <c r="AI1485" i="1" s="1"/>
  <c r="AY1485" i="1" s="1"/>
  <c r="Y1580" i="1"/>
  <c r="AG1580" i="1" s="1"/>
  <c r="AI1580" i="1" s="1"/>
  <c r="AY1580" i="1" s="1"/>
  <c r="Y186" i="1"/>
  <c r="AG186" i="1" s="1"/>
  <c r="AI186" i="1" s="1"/>
  <c r="AY186" i="1" s="1"/>
  <c r="Y670" i="1"/>
  <c r="AG670" i="1" s="1"/>
  <c r="AI670" i="1" s="1"/>
  <c r="AY670" i="1" s="1"/>
  <c r="Y348" i="1"/>
  <c r="AG348" i="1" s="1"/>
  <c r="AI348" i="1" s="1"/>
  <c r="AY348" i="1" s="1"/>
  <c r="Y255" i="1"/>
  <c r="AG255" i="1" s="1"/>
  <c r="AI255" i="1" s="1"/>
  <c r="AY255" i="1" s="1"/>
  <c r="Y832" i="1"/>
  <c r="AG832" i="1" s="1"/>
  <c r="AI832" i="1" s="1"/>
  <c r="AY832" i="1" s="1"/>
  <c r="Y667" i="1"/>
  <c r="AG667" i="1" s="1"/>
  <c r="AI667" i="1" s="1"/>
  <c r="AY667" i="1" s="1"/>
  <c r="Y1899" i="1"/>
  <c r="AG1899" i="1" s="1"/>
  <c r="AI1899" i="1" s="1"/>
  <c r="AY1899" i="1" s="1"/>
  <c r="Y1589" i="1"/>
  <c r="AG1589" i="1" s="1"/>
  <c r="AI1589" i="1" s="1"/>
  <c r="AY1589" i="1" s="1"/>
  <c r="Y514" i="1"/>
  <c r="AG514" i="1" s="1"/>
  <c r="AI514" i="1" s="1"/>
  <c r="AY514" i="1" s="1"/>
  <c r="Y2430" i="1"/>
  <c r="AG2430" i="1" s="1"/>
  <c r="AI2430" i="1" s="1"/>
  <c r="AY2430" i="1" s="1"/>
  <c r="AM1853" i="1"/>
  <c r="AM1919" i="1"/>
  <c r="AM595" i="1"/>
  <c r="AM1607" i="1"/>
  <c r="AM420" i="1"/>
  <c r="AM1940" i="1"/>
  <c r="AM1650" i="1"/>
  <c r="AM1677" i="1"/>
  <c r="AM386" i="1"/>
  <c r="AM1888" i="1"/>
  <c r="AM1819" i="1"/>
  <c r="AM2043" i="1"/>
  <c r="AM1553" i="1"/>
  <c r="AM1552" i="1"/>
  <c r="AM1034" i="1"/>
  <c r="AM809" i="1"/>
  <c r="AM657" i="1"/>
  <c r="AM74" i="1"/>
  <c r="AM32" i="1"/>
  <c r="AM62" i="1"/>
  <c r="AM78" i="1"/>
  <c r="AM44" i="1"/>
  <c r="AM2471" i="1"/>
  <c r="AM2445" i="1"/>
  <c r="AM1958" i="1"/>
  <c r="AM1153" i="1"/>
  <c r="AM2446" i="1"/>
  <c r="AM1252" i="1"/>
  <c r="AM408" i="1"/>
  <c r="AM2504" i="1"/>
  <c r="AM352" i="1"/>
  <c r="AM1715" i="1"/>
  <c r="AM1882" i="1"/>
  <c r="AM345" i="1"/>
  <c r="AM1009" i="1"/>
  <c r="AM198" i="1"/>
  <c r="AM728" i="1"/>
  <c r="AM397" i="1"/>
  <c r="AM1903" i="1"/>
  <c r="AM1904" i="1"/>
  <c r="AM1705" i="1"/>
  <c r="AM2099" i="1"/>
  <c r="AM2498" i="1"/>
  <c r="AM1894" i="1"/>
  <c r="AM1353" i="1"/>
  <c r="AM269" i="1"/>
  <c r="AM1118" i="1"/>
  <c r="AM1497" i="1"/>
  <c r="AM2104" i="1"/>
  <c r="AM60" i="1"/>
  <c r="AM1363" i="1"/>
  <c r="AM2039" i="1"/>
  <c r="AM2243" i="1"/>
  <c r="AM181" i="1"/>
  <c r="AM273" i="1"/>
  <c r="AM1138" i="1"/>
  <c r="AM741" i="1"/>
  <c r="AM740" i="1"/>
  <c r="AM612" i="1"/>
  <c r="AM87" i="1"/>
  <c r="AM2026" i="1"/>
  <c r="AM1528" i="1"/>
  <c r="AM1938" i="1"/>
  <c r="AM2121" i="1"/>
  <c r="AM1323" i="1"/>
  <c r="AM1324" i="1"/>
  <c r="AM1322" i="1"/>
  <c r="AM2231" i="1"/>
  <c r="AM178" i="1"/>
  <c r="AM1205" i="1"/>
  <c r="AM369" i="1"/>
  <c r="AM1453" i="1"/>
  <c r="AM288" i="1"/>
  <c r="AM216" i="1"/>
  <c r="AM489" i="1"/>
  <c r="AM1838" i="1"/>
  <c r="AM1372" i="1"/>
  <c r="AM418" i="1"/>
  <c r="AM107" i="1"/>
  <c r="AM1295" i="1"/>
  <c r="AM2297" i="1"/>
  <c r="AM805" i="1"/>
  <c r="AM1188" i="1"/>
  <c r="AM2226" i="1"/>
  <c r="AM1238" i="1"/>
  <c r="AM1321" i="1"/>
  <c r="AM1200" i="1"/>
  <c r="AM1639" i="1"/>
  <c r="AM1750" i="1"/>
  <c r="AM413" i="1"/>
  <c r="AM2101" i="1"/>
  <c r="AM1534" i="1"/>
  <c r="AM598" i="1"/>
  <c r="AM759" i="1"/>
  <c r="AM1595" i="1"/>
  <c r="AM1136" i="1"/>
  <c r="AM803" i="1"/>
  <c r="AM1588" i="1"/>
  <c r="AM768" i="1"/>
  <c r="AM416" i="1"/>
  <c r="AM2098" i="1"/>
  <c r="AM90" i="1"/>
  <c r="AM93" i="1"/>
  <c r="AM63" i="1"/>
  <c r="AM2326" i="1"/>
  <c r="AM2319" i="1"/>
  <c r="AM9" i="1"/>
  <c r="AM691" i="1"/>
  <c r="AM2106" i="1"/>
  <c r="AM2469" i="1"/>
  <c r="AM1070" i="1"/>
  <c r="AM203" i="1"/>
  <c r="AM1485" i="1"/>
  <c r="AM1580" i="1"/>
  <c r="AM186" i="1"/>
  <c r="AM670" i="1"/>
  <c r="AM348" i="1"/>
  <c r="AM255" i="1"/>
  <c r="AM832" i="1"/>
  <c r="AM667" i="1"/>
  <c r="AM1899" i="1"/>
  <c r="AM1589" i="1"/>
  <c r="AM514" i="1"/>
  <c r="AM2430" i="1"/>
  <c r="AN1853" i="1"/>
  <c r="AN1919" i="1"/>
  <c r="AN595" i="1"/>
  <c r="AN1607" i="1"/>
  <c r="AN420" i="1"/>
  <c r="AN1940" i="1"/>
  <c r="AN1650" i="1"/>
  <c r="AN1677" i="1"/>
  <c r="AN386" i="1"/>
  <c r="AN1888" i="1"/>
  <c r="AN1819" i="1"/>
  <c r="AN2043" i="1"/>
  <c r="AN1553" i="1"/>
  <c r="AN1552" i="1"/>
  <c r="AN1034" i="1"/>
  <c r="AN809" i="1"/>
  <c r="AN657" i="1"/>
  <c r="AN74" i="1"/>
  <c r="AN32" i="1"/>
  <c r="AN62" i="1"/>
  <c r="AN78" i="1"/>
  <c r="AN44" i="1"/>
  <c r="AN2471" i="1"/>
  <c r="AN2445" i="1"/>
  <c r="AN1958" i="1"/>
  <c r="AN1153" i="1"/>
  <c r="AN2446" i="1"/>
  <c r="AN1252" i="1"/>
  <c r="AN408" i="1"/>
  <c r="AN2504" i="1"/>
  <c r="AN352" i="1"/>
  <c r="AN1715" i="1"/>
  <c r="AN1882" i="1"/>
  <c r="AN345" i="1"/>
  <c r="AN1009" i="1"/>
  <c r="AN198" i="1"/>
  <c r="AN728" i="1"/>
  <c r="AN397" i="1"/>
  <c r="AN1903" i="1"/>
  <c r="AN1904" i="1"/>
  <c r="AN1705" i="1"/>
  <c r="AN2099" i="1"/>
  <c r="AN2498" i="1"/>
  <c r="AN1894" i="1"/>
  <c r="AN1353" i="1"/>
  <c r="AN269" i="1"/>
  <c r="AN1118" i="1"/>
  <c r="AN1497" i="1"/>
  <c r="AN2104" i="1"/>
  <c r="AN60" i="1"/>
  <c r="AN1363" i="1"/>
  <c r="AN2039" i="1"/>
  <c r="AN2243" i="1"/>
  <c r="AN181" i="1"/>
  <c r="AN273" i="1"/>
  <c r="AN1138" i="1"/>
  <c r="AN741" i="1"/>
  <c r="AN740" i="1"/>
  <c r="AN612" i="1"/>
  <c r="AN87" i="1"/>
  <c r="AN2026" i="1"/>
  <c r="AN1528" i="1"/>
  <c r="AN1938" i="1"/>
  <c r="AN2121" i="1"/>
  <c r="AN1323" i="1"/>
  <c r="AN1324" i="1"/>
  <c r="AN1322" i="1"/>
  <c r="AN2231" i="1"/>
  <c r="AN178" i="1"/>
  <c r="AN1205" i="1"/>
  <c r="AN369" i="1"/>
  <c r="AN1453" i="1"/>
  <c r="AN288" i="1"/>
  <c r="AN216" i="1"/>
  <c r="AN489" i="1"/>
  <c r="AN1838" i="1"/>
  <c r="AN1372" i="1"/>
  <c r="AN418" i="1"/>
  <c r="AN107" i="1"/>
  <c r="AN1295" i="1"/>
  <c r="AN2297" i="1"/>
  <c r="AN805" i="1"/>
  <c r="AN1188" i="1"/>
  <c r="AN2226" i="1"/>
  <c r="AN1238" i="1"/>
  <c r="AN1321" i="1"/>
  <c r="AN1200" i="1"/>
  <c r="AN1639" i="1"/>
  <c r="AN1750" i="1"/>
  <c r="AN413" i="1"/>
  <c r="AN2101" i="1"/>
  <c r="AN1534" i="1"/>
  <c r="AN598" i="1"/>
  <c r="AN759" i="1"/>
  <c r="AN1595" i="1"/>
  <c r="AN1136" i="1"/>
  <c r="AN803" i="1"/>
  <c r="AN1588" i="1"/>
  <c r="AN768" i="1"/>
  <c r="AN416" i="1"/>
  <c r="AN2098" i="1"/>
  <c r="AN90" i="1"/>
  <c r="AN93" i="1"/>
  <c r="AN63" i="1"/>
  <c r="AN2326" i="1"/>
  <c r="AN2319" i="1"/>
  <c r="AN9" i="1"/>
  <c r="AN691" i="1"/>
  <c r="AN2106" i="1"/>
  <c r="AN2469" i="1"/>
  <c r="AN1070" i="1"/>
  <c r="AN203" i="1"/>
  <c r="AN1485" i="1"/>
  <c r="AN1580" i="1"/>
  <c r="AN186" i="1"/>
  <c r="AN670" i="1"/>
  <c r="AN348" i="1"/>
  <c r="AN255" i="1"/>
  <c r="AN832" i="1"/>
  <c r="AN667" i="1"/>
  <c r="AN1899" i="1"/>
  <c r="AN1589" i="1"/>
  <c r="AN514" i="1"/>
  <c r="AN2430" i="1"/>
  <c r="AR1853" i="1"/>
  <c r="AR1919" i="1"/>
  <c r="AR595" i="1"/>
  <c r="AR1607" i="1"/>
  <c r="AR420" i="1"/>
  <c r="AR1940" i="1"/>
  <c r="AR1650" i="1"/>
  <c r="AR1677" i="1"/>
  <c r="AR386" i="1"/>
  <c r="AR1888" i="1"/>
  <c r="AR1819" i="1"/>
  <c r="AR2043" i="1"/>
  <c r="AR1553" i="1"/>
  <c r="AR1552" i="1"/>
  <c r="AR1034" i="1"/>
  <c r="AR809" i="1"/>
  <c r="AR657" i="1"/>
  <c r="AR74" i="1"/>
  <c r="AR32" i="1"/>
  <c r="AR62" i="1"/>
  <c r="AR78" i="1"/>
  <c r="AR44" i="1"/>
  <c r="AR2471" i="1"/>
  <c r="AR2445" i="1"/>
  <c r="AR1958" i="1"/>
  <c r="AR1153" i="1"/>
  <c r="AR2446" i="1"/>
  <c r="AR1252" i="1"/>
  <c r="AR408" i="1"/>
  <c r="AR2504" i="1"/>
  <c r="AR352" i="1"/>
  <c r="AR1715" i="1"/>
  <c r="AR1882" i="1"/>
  <c r="AR345" i="1"/>
  <c r="AR1009" i="1"/>
  <c r="AR198" i="1"/>
  <c r="AR728" i="1"/>
  <c r="AR397" i="1"/>
  <c r="AR1903" i="1"/>
  <c r="AR1904" i="1"/>
  <c r="AR1705" i="1"/>
  <c r="AR2099" i="1"/>
  <c r="AR2498" i="1"/>
  <c r="AR1894" i="1"/>
  <c r="AR1353" i="1"/>
  <c r="AR269" i="1"/>
  <c r="AR1118" i="1"/>
  <c r="AR1497" i="1"/>
  <c r="AR2104" i="1"/>
  <c r="AR60" i="1"/>
  <c r="AR1363" i="1"/>
  <c r="AR2039" i="1"/>
  <c r="AR2243" i="1"/>
  <c r="AR181" i="1"/>
  <c r="AR273" i="1"/>
  <c r="AR1138" i="1"/>
  <c r="AR741" i="1"/>
  <c r="AR740" i="1"/>
  <c r="AR612" i="1"/>
  <c r="AR87" i="1"/>
  <c r="AR2026" i="1"/>
  <c r="AR1528" i="1"/>
  <c r="AR1938" i="1"/>
  <c r="AR2121" i="1"/>
  <c r="AR1323" i="1"/>
  <c r="AR1324" i="1"/>
  <c r="AR1322" i="1"/>
  <c r="AR2231" i="1"/>
  <c r="AR178" i="1"/>
  <c r="AR1205" i="1"/>
  <c r="AR369" i="1"/>
  <c r="AR1453" i="1"/>
  <c r="AR288" i="1"/>
  <c r="AR216" i="1"/>
  <c r="AR489" i="1"/>
  <c r="AR1838" i="1"/>
  <c r="AR1372" i="1"/>
  <c r="AR418" i="1"/>
  <c r="AR107" i="1"/>
  <c r="AR1295" i="1"/>
  <c r="AR2297" i="1"/>
  <c r="AR805" i="1"/>
  <c r="AR1188" i="1"/>
  <c r="AR2226" i="1"/>
  <c r="AR1238" i="1"/>
  <c r="AR1321" i="1"/>
  <c r="AR1200" i="1"/>
  <c r="AR1639" i="1"/>
  <c r="AR1750" i="1"/>
  <c r="AR413" i="1"/>
  <c r="AR2101" i="1"/>
  <c r="AR1534" i="1"/>
  <c r="AR598" i="1"/>
  <c r="AR759" i="1"/>
  <c r="AR1595" i="1"/>
  <c r="AR1136" i="1"/>
  <c r="AR803" i="1"/>
  <c r="AR1588" i="1"/>
  <c r="AR768" i="1"/>
  <c r="AR416" i="1"/>
  <c r="AR2098" i="1"/>
  <c r="AR90" i="1"/>
  <c r="AR93" i="1"/>
  <c r="AR63" i="1"/>
  <c r="AR2326" i="1"/>
  <c r="AR2319" i="1"/>
  <c r="AR9" i="1"/>
  <c r="AR691" i="1"/>
  <c r="AR2106" i="1"/>
  <c r="AR2469" i="1"/>
  <c r="AR1070" i="1"/>
  <c r="AR203" i="1"/>
  <c r="AR1485" i="1"/>
  <c r="AR1580" i="1"/>
  <c r="AR186" i="1"/>
  <c r="AR670" i="1"/>
  <c r="AR348" i="1"/>
  <c r="AR255" i="1"/>
  <c r="AR832" i="1"/>
  <c r="AR667" i="1"/>
  <c r="AR1899" i="1"/>
  <c r="AR1589" i="1"/>
  <c r="AR514" i="1"/>
  <c r="AR2430" i="1"/>
  <c r="AS1853" i="1"/>
  <c r="AS1919" i="1"/>
  <c r="AS595" i="1"/>
  <c r="AS1607" i="1"/>
  <c r="AS420" i="1"/>
  <c r="AS1940" i="1"/>
  <c r="AS1650" i="1"/>
  <c r="AS1677" i="1"/>
  <c r="AS386" i="1"/>
  <c r="AS1888" i="1"/>
  <c r="AS1819" i="1"/>
  <c r="AS2043" i="1"/>
  <c r="AS1553" i="1"/>
  <c r="AS1552" i="1"/>
  <c r="AS1034" i="1"/>
  <c r="AS809" i="1"/>
  <c r="AS657" i="1"/>
  <c r="AS74" i="1"/>
  <c r="AS32" i="1"/>
  <c r="AS62" i="1"/>
  <c r="AS78" i="1"/>
  <c r="AS44" i="1"/>
  <c r="AS2471" i="1"/>
  <c r="AS2445" i="1"/>
  <c r="AS1958" i="1"/>
  <c r="AS1153" i="1"/>
  <c r="AS2446" i="1"/>
  <c r="AS1252" i="1"/>
  <c r="AS408" i="1"/>
  <c r="AS2504" i="1"/>
  <c r="AS352" i="1"/>
  <c r="AS1715" i="1"/>
  <c r="AS1882" i="1"/>
  <c r="AS345" i="1"/>
  <c r="AS1009" i="1"/>
  <c r="AS198" i="1"/>
  <c r="AS728" i="1"/>
  <c r="AS397" i="1"/>
  <c r="AS1903" i="1"/>
  <c r="AS1904" i="1"/>
  <c r="AS1705" i="1"/>
  <c r="AS2099" i="1"/>
  <c r="AS2498" i="1"/>
  <c r="AS1894" i="1"/>
  <c r="AS1353" i="1"/>
  <c r="AS269" i="1"/>
  <c r="AS1118" i="1"/>
  <c r="AS1497" i="1"/>
  <c r="AS2104" i="1"/>
  <c r="AS60" i="1"/>
  <c r="AS1363" i="1"/>
  <c r="AS2039" i="1"/>
  <c r="AS2243" i="1"/>
  <c r="AS181" i="1"/>
  <c r="AS273" i="1"/>
  <c r="AS1138" i="1"/>
  <c r="AS741" i="1"/>
  <c r="AS740" i="1"/>
  <c r="AS612" i="1"/>
  <c r="AS87" i="1"/>
  <c r="AS2026" i="1"/>
  <c r="AS1528" i="1"/>
  <c r="AS1938" i="1"/>
  <c r="AS2121" i="1"/>
  <c r="AS1323" i="1"/>
  <c r="AS1324" i="1"/>
  <c r="AS1322" i="1"/>
  <c r="AS2231" i="1"/>
  <c r="AS178" i="1"/>
  <c r="AS1205" i="1"/>
  <c r="AS369" i="1"/>
  <c r="AS1453" i="1"/>
  <c r="AS288" i="1"/>
  <c r="AS216" i="1"/>
  <c r="AS489" i="1"/>
  <c r="AS1838" i="1"/>
  <c r="AS1372" i="1"/>
  <c r="AS418" i="1"/>
  <c r="AS107" i="1"/>
  <c r="AS1295" i="1"/>
  <c r="AS2297" i="1"/>
  <c r="AS805" i="1"/>
  <c r="AS1188" i="1"/>
  <c r="AS2226" i="1"/>
  <c r="AS1238" i="1"/>
  <c r="AS1321" i="1"/>
  <c r="AS1200" i="1"/>
  <c r="AS1639" i="1"/>
  <c r="AS1750" i="1"/>
  <c r="AS413" i="1"/>
  <c r="AS2101" i="1"/>
  <c r="AS1534" i="1"/>
  <c r="AS598" i="1"/>
  <c r="AS759" i="1"/>
  <c r="AS1595" i="1"/>
  <c r="AS1136" i="1"/>
  <c r="AS803" i="1"/>
  <c r="AS1588" i="1"/>
  <c r="AS768" i="1"/>
  <c r="AS416" i="1"/>
  <c r="AS2098" i="1"/>
  <c r="AS90" i="1"/>
  <c r="AS93" i="1"/>
  <c r="AS63" i="1"/>
  <c r="AS2326" i="1"/>
  <c r="AS2319" i="1"/>
  <c r="AS9" i="1"/>
  <c r="AS691" i="1"/>
  <c r="AS2106" i="1"/>
  <c r="AS2469" i="1"/>
  <c r="AS1070" i="1"/>
  <c r="AS203" i="1"/>
  <c r="AS1485" i="1"/>
  <c r="AS1580" i="1"/>
  <c r="AS186" i="1"/>
  <c r="AS670" i="1"/>
  <c r="AS348" i="1"/>
  <c r="AS255" i="1"/>
  <c r="AS832" i="1"/>
  <c r="AS667" i="1"/>
  <c r="AS1899" i="1"/>
  <c r="AS1589" i="1"/>
  <c r="AS514" i="1"/>
  <c r="AS2430" i="1"/>
  <c r="AU1853" i="1"/>
  <c r="AU1919" i="1"/>
  <c r="AU595" i="1"/>
  <c r="AU1607" i="1"/>
  <c r="AU420" i="1"/>
  <c r="AU1940" i="1"/>
  <c r="AU1650" i="1"/>
  <c r="AU1677" i="1"/>
  <c r="AU386" i="1"/>
  <c r="AU1888" i="1"/>
  <c r="AU1819" i="1"/>
  <c r="AU2043" i="1"/>
  <c r="AU1553" i="1"/>
  <c r="AU1552" i="1"/>
  <c r="AU1034" i="1"/>
  <c r="AU809" i="1"/>
  <c r="AU657" i="1"/>
  <c r="AU74" i="1"/>
  <c r="AU32" i="1"/>
  <c r="AU62" i="1"/>
  <c r="AU78" i="1"/>
  <c r="AU44" i="1"/>
  <c r="AU2471" i="1"/>
  <c r="AU2445" i="1"/>
  <c r="AU1958" i="1"/>
  <c r="AU1153" i="1"/>
  <c r="AU2446" i="1"/>
  <c r="AU1252" i="1"/>
  <c r="AU408" i="1"/>
  <c r="AU2504" i="1"/>
  <c r="AU352" i="1"/>
  <c r="AU1715" i="1"/>
  <c r="AU1882" i="1"/>
  <c r="AU345" i="1"/>
  <c r="AU1009" i="1"/>
  <c r="AU198" i="1"/>
  <c r="AU728" i="1"/>
  <c r="AU397" i="1"/>
  <c r="AU1903" i="1"/>
  <c r="AU1904" i="1"/>
  <c r="AU1705" i="1"/>
  <c r="AU2099" i="1"/>
  <c r="AU2498" i="1"/>
  <c r="AU1894" i="1"/>
  <c r="AU1353" i="1"/>
  <c r="AU269" i="1"/>
  <c r="AU1118" i="1"/>
  <c r="AU1497" i="1"/>
  <c r="AU2104" i="1"/>
  <c r="AU60" i="1"/>
  <c r="AU1363" i="1"/>
  <c r="AU2039" i="1"/>
  <c r="AU2243" i="1"/>
  <c r="AU181" i="1"/>
  <c r="AU273" i="1"/>
  <c r="AU1138" i="1"/>
  <c r="AU741" i="1"/>
  <c r="AU740" i="1"/>
  <c r="AU612" i="1"/>
  <c r="AU87" i="1"/>
  <c r="AU2026" i="1"/>
  <c r="AU1528" i="1"/>
  <c r="AU1938" i="1"/>
  <c r="AU2121" i="1"/>
  <c r="AU1323" i="1"/>
  <c r="AU1324" i="1"/>
  <c r="AU1322" i="1"/>
  <c r="AU2231" i="1"/>
  <c r="AU178" i="1"/>
  <c r="AU1205" i="1"/>
  <c r="AU369" i="1"/>
  <c r="AU1453" i="1"/>
  <c r="AU288" i="1"/>
  <c r="AU216" i="1"/>
  <c r="AU489" i="1"/>
  <c r="AU1838" i="1"/>
  <c r="AU1372" i="1"/>
  <c r="AU418" i="1"/>
  <c r="AU107" i="1"/>
  <c r="AU1295" i="1"/>
  <c r="AU2297" i="1"/>
  <c r="AU805" i="1"/>
  <c r="AU1188" i="1"/>
  <c r="AU2226" i="1"/>
  <c r="AU1238" i="1"/>
  <c r="AU1321" i="1"/>
  <c r="AU1200" i="1"/>
  <c r="AU1639" i="1"/>
  <c r="AU1750" i="1"/>
  <c r="AU413" i="1"/>
  <c r="AU2101" i="1"/>
  <c r="AU1534" i="1"/>
  <c r="AU598" i="1"/>
  <c r="AU759" i="1"/>
  <c r="AU1595" i="1"/>
  <c r="AU1136" i="1"/>
  <c r="AU803" i="1"/>
  <c r="AU1588" i="1"/>
  <c r="AU768" i="1"/>
  <c r="AU416" i="1"/>
  <c r="AU2098" i="1"/>
  <c r="AU90" i="1"/>
  <c r="AU93" i="1"/>
  <c r="AU63" i="1"/>
  <c r="AU2326" i="1"/>
  <c r="AU2319" i="1"/>
  <c r="AU9" i="1"/>
  <c r="AU691" i="1"/>
  <c r="AU2106" i="1"/>
  <c r="AU2469" i="1"/>
  <c r="AU1070" i="1"/>
  <c r="AU203" i="1"/>
  <c r="AU1485" i="1"/>
  <c r="AU1580" i="1"/>
  <c r="AU186" i="1"/>
  <c r="AU670" i="1"/>
  <c r="AU348" i="1"/>
  <c r="AU255" i="1"/>
  <c r="AU832" i="1"/>
  <c r="AU667" i="1"/>
  <c r="AU1899" i="1"/>
  <c r="AU1589" i="1"/>
  <c r="AU514" i="1"/>
  <c r="AU2430" i="1"/>
  <c r="AV1853" i="1"/>
  <c r="AX1853" i="1" s="1"/>
  <c r="AV1919" i="1"/>
  <c r="AV595" i="1"/>
  <c r="AV1607" i="1"/>
  <c r="AV420" i="1"/>
  <c r="AX420" i="1" s="1"/>
  <c r="AV1940" i="1"/>
  <c r="AX1940" i="1" s="1"/>
  <c r="AV1650" i="1"/>
  <c r="AX1650" i="1" s="1"/>
  <c r="AV1677" i="1"/>
  <c r="AX1677" i="1" s="1"/>
  <c r="AV386" i="1"/>
  <c r="AV1888" i="1"/>
  <c r="AV1819" i="1"/>
  <c r="AX1819" i="1" s="1"/>
  <c r="AV2043" i="1"/>
  <c r="AX2043" i="1" s="1"/>
  <c r="AV1553" i="1"/>
  <c r="AX1553" i="1" s="1"/>
  <c r="AV1552" i="1"/>
  <c r="AV1034" i="1"/>
  <c r="AX1034" i="1" s="1"/>
  <c r="AV809" i="1"/>
  <c r="AV657" i="1"/>
  <c r="AX657" i="1" s="1"/>
  <c r="AV74" i="1"/>
  <c r="AV32" i="1"/>
  <c r="AX32" i="1" s="1"/>
  <c r="AV62" i="1"/>
  <c r="AX62" i="1" s="1"/>
  <c r="AV78" i="1"/>
  <c r="AX78" i="1" s="1"/>
  <c r="AV44" i="1"/>
  <c r="AX44" i="1" s="1"/>
  <c r="AV2471" i="1"/>
  <c r="AX2471" i="1" s="1"/>
  <c r="AV2445" i="1"/>
  <c r="AX2445" i="1" s="1"/>
  <c r="AV1958" i="1"/>
  <c r="AX1958" i="1" s="1"/>
  <c r="AV1153" i="1"/>
  <c r="AX1153" i="1" s="1"/>
  <c r="AV2446" i="1"/>
  <c r="AX2446" i="1" s="1"/>
  <c r="AV1252" i="1"/>
  <c r="AX1252" i="1" s="1"/>
  <c r="AV408" i="1"/>
  <c r="AX408" i="1" s="1"/>
  <c r="AV2504" i="1"/>
  <c r="AX2504" i="1" s="1"/>
  <c r="AV352" i="1"/>
  <c r="AX352" i="1" s="1"/>
  <c r="AV1715" i="1"/>
  <c r="AX1715" i="1" s="1"/>
  <c r="AV1882" i="1"/>
  <c r="AX1882" i="1" s="1"/>
  <c r="AV345" i="1"/>
  <c r="AX345" i="1" s="1"/>
  <c r="AV1009" i="1"/>
  <c r="AX1009" i="1" s="1"/>
  <c r="AV198" i="1"/>
  <c r="AX198" i="1" s="1"/>
  <c r="AV728" i="1"/>
  <c r="AX728" i="1" s="1"/>
  <c r="AV397" i="1"/>
  <c r="AX397" i="1" s="1"/>
  <c r="AV1903" i="1"/>
  <c r="AX1903" i="1" s="1"/>
  <c r="AV1904" i="1"/>
  <c r="AX1904" i="1" s="1"/>
  <c r="AV1705" i="1"/>
  <c r="AX1705" i="1" s="1"/>
  <c r="AV2099" i="1"/>
  <c r="AX2099" i="1" s="1"/>
  <c r="AV2498" i="1"/>
  <c r="AV1894" i="1"/>
  <c r="AX1894" i="1" s="1"/>
  <c r="AV1353" i="1"/>
  <c r="AV269" i="1"/>
  <c r="AV1118" i="1"/>
  <c r="AX1118" i="1" s="1"/>
  <c r="AV1497" i="1"/>
  <c r="AX1497" i="1" s="1"/>
  <c r="AV2104" i="1"/>
  <c r="AX2104" i="1" s="1"/>
  <c r="AV60" i="1"/>
  <c r="AV1363" i="1"/>
  <c r="AX1363" i="1" s="1"/>
  <c r="AV2039" i="1"/>
  <c r="AX2039" i="1" s="1"/>
  <c r="AV2243" i="1"/>
  <c r="AX2243" i="1" s="1"/>
  <c r="AV181" i="1"/>
  <c r="AV273" i="1"/>
  <c r="AV1138" i="1"/>
  <c r="AX1138" i="1" s="1"/>
  <c r="AV741" i="1"/>
  <c r="AX741" i="1" s="1"/>
  <c r="AV740" i="1"/>
  <c r="AX740" i="1" s="1"/>
  <c r="AV612" i="1"/>
  <c r="AX612" i="1" s="1"/>
  <c r="AV87" i="1"/>
  <c r="AX87" i="1" s="1"/>
  <c r="AV2026" i="1"/>
  <c r="AX2026" i="1" s="1"/>
  <c r="AV1528" i="1"/>
  <c r="AV1938" i="1"/>
  <c r="AX1938" i="1" s="1"/>
  <c r="AV2121" i="1"/>
  <c r="AX2121" i="1" s="1"/>
  <c r="AV1323" i="1"/>
  <c r="AX1323" i="1" s="1"/>
  <c r="AV1324" i="1"/>
  <c r="AX1324" i="1" s="1"/>
  <c r="AV1322" i="1"/>
  <c r="AX1322" i="1" s="1"/>
  <c r="AV2231" i="1"/>
  <c r="AX2231" i="1" s="1"/>
  <c r="AV178" i="1"/>
  <c r="AX178" i="1" s="1"/>
  <c r="AV1205" i="1"/>
  <c r="AX1205" i="1" s="1"/>
  <c r="AV369" i="1"/>
  <c r="AX369" i="1" s="1"/>
  <c r="AV1453" i="1"/>
  <c r="AX1453" i="1" s="1"/>
  <c r="AV288" i="1"/>
  <c r="AX288" i="1" s="1"/>
  <c r="AV216" i="1"/>
  <c r="AX216" i="1" s="1"/>
  <c r="AV489" i="1"/>
  <c r="AX489" i="1" s="1"/>
  <c r="AV1838" i="1"/>
  <c r="AX1838" i="1" s="1"/>
  <c r="AV1372" i="1"/>
  <c r="AV418" i="1"/>
  <c r="AV107" i="1"/>
  <c r="AV1295" i="1"/>
  <c r="AX1295" i="1" s="1"/>
  <c r="AV2297" i="1"/>
  <c r="AV805" i="1"/>
  <c r="AX805" i="1" s="1"/>
  <c r="AV1188" i="1"/>
  <c r="AX1188" i="1" s="1"/>
  <c r="AV2226" i="1"/>
  <c r="AX2226" i="1" s="1"/>
  <c r="AV1238" i="1"/>
  <c r="AX1238" i="1" s="1"/>
  <c r="AV1321" i="1"/>
  <c r="AV1200" i="1"/>
  <c r="AX1200" i="1" s="1"/>
  <c r="AV1639" i="1"/>
  <c r="AX1639" i="1" s="1"/>
  <c r="AV1750" i="1"/>
  <c r="AX1750" i="1" s="1"/>
  <c r="AV413" i="1"/>
  <c r="AX413" i="1" s="1"/>
  <c r="AV2101" i="1"/>
  <c r="AX2101" i="1" s="1"/>
  <c r="AV1534" i="1"/>
  <c r="AX1534" i="1" s="1"/>
  <c r="AV598" i="1"/>
  <c r="AX598" i="1" s="1"/>
  <c r="AV759" i="1"/>
  <c r="AX759" i="1" s="1"/>
  <c r="AV1595" i="1"/>
  <c r="AX1595" i="1" s="1"/>
  <c r="AV1136" i="1"/>
  <c r="AX1136" i="1" s="1"/>
  <c r="AV803" i="1"/>
  <c r="AX803" i="1" s="1"/>
  <c r="AV1588" i="1"/>
  <c r="AX1588" i="1" s="1"/>
  <c r="AV768" i="1"/>
  <c r="AX768" i="1" s="1"/>
  <c r="AV416" i="1"/>
  <c r="AX416" i="1" s="1"/>
  <c r="AV2098" i="1"/>
  <c r="AX2098" i="1" s="1"/>
  <c r="AV90" i="1"/>
  <c r="AX90" i="1" s="1"/>
  <c r="AV93" i="1"/>
  <c r="AX93" i="1" s="1"/>
  <c r="AV63" i="1"/>
  <c r="AX63" i="1" s="1"/>
  <c r="AV2326" i="1"/>
  <c r="AX2326" i="1" s="1"/>
  <c r="AV2319" i="1"/>
  <c r="AX2319" i="1" s="1"/>
  <c r="AV9" i="1"/>
  <c r="AV691" i="1"/>
  <c r="AX691" i="1" s="1"/>
  <c r="AV2106" i="1"/>
  <c r="AX2106" i="1" s="1"/>
  <c r="AV2469" i="1"/>
  <c r="AX2469" i="1" s="1"/>
  <c r="AV1070" i="1"/>
  <c r="AX1070" i="1" s="1"/>
  <c r="AV203" i="1"/>
  <c r="AX203" i="1" s="1"/>
  <c r="AV1485" i="1"/>
  <c r="AX1485" i="1" s="1"/>
  <c r="AV1580" i="1"/>
  <c r="AX1580" i="1" s="1"/>
  <c r="AV186" i="1"/>
  <c r="AV670" i="1"/>
  <c r="AX670" i="1" s="1"/>
  <c r="AV348" i="1"/>
  <c r="AX348" i="1" s="1"/>
  <c r="AV255" i="1"/>
  <c r="AX255" i="1" s="1"/>
  <c r="AV832" i="1"/>
  <c r="AV667" i="1"/>
  <c r="AX667" i="1" s="1"/>
  <c r="AV1899" i="1"/>
  <c r="AX1899" i="1" s="1"/>
  <c r="AV1589" i="1"/>
  <c r="AX1589" i="1" s="1"/>
  <c r="AV514" i="1"/>
  <c r="AX514" i="1" s="1"/>
  <c r="AV2430" i="1"/>
  <c r="AX2430" i="1" s="1"/>
  <c r="T104" i="1"/>
  <c r="Z104" i="1" s="1"/>
  <c r="T2118" i="1"/>
  <c r="T1023" i="1"/>
  <c r="Z1023" i="1" s="1"/>
  <c r="T704" i="1"/>
  <c r="Z704" i="1" s="1"/>
  <c r="T1038" i="1"/>
  <c r="Z1038" i="1" s="1"/>
  <c r="T1198" i="1"/>
  <c r="Z1198" i="1" s="1"/>
  <c r="T1201" i="1"/>
  <c r="Z1201" i="1" s="1"/>
  <c r="T1260" i="1"/>
  <c r="Z1260" i="1" s="1"/>
  <c r="T1956" i="1"/>
  <c r="Z1956" i="1" s="1"/>
  <c r="T234" i="1"/>
  <c r="Z234" i="1" s="1"/>
  <c r="T2107" i="1"/>
  <c r="T813" i="1"/>
  <c r="Z813" i="1" s="1"/>
  <c r="T219" i="1"/>
  <c r="Z219" i="1" s="1"/>
  <c r="T699" i="1"/>
  <c r="Z699" i="1" s="1"/>
  <c r="T247" i="1"/>
  <c r="Z247" i="1" s="1"/>
  <c r="T1900" i="1"/>
  <c r="Z1900" i="1" s="1"/>
  <c r="T2413" i="1"/>
  <c r="Z2413" i="1" s="1"/>
  <c r="T1796" i="1"/>
  <c r="Z1796" i="1" s="1"/>
  <c r="T749" i="1"/>
  <c r="Z749" i="1" s="1"/>
  <c r="T1569" i="1"/>
  <c r="Z1569" i="1" s="1"/>
  <c r="T1003" i="1"/>
  <c r="T575" i="1"/>
  <c r="Z575" i="1" s="1"/>
  <c r="T275" i="1"/>
  <c r="Z275" i="1" s="1"/>
  <c r="T1590" i="1"/>
  <c r="Z1590" i="1" s="1"/>
  <c r="T1257" i="1"/>
  <c r="Z1257" i="1" s="1"/>
  <c r="T1292" i="1"/>
  <c r="Z1292" i="1" s="1"/>
  <c r="T1072" i="1"/>
  <c r="Z1072" i="1" s="1"/>
  <c r="T2177" i="1"/>
  <c r="Z2177" i="1" s="1"/>
  <c r="T2100" i="1"/>
  <c r="Z2100" i="1" s="1"/>
  <c r="T737" i="1"/>
  <c r="T1029" i="1"/>
  <c r="Z1029" i="1" s="1"/>
  <c r="T1731" i="1"/>
  <c r="Z1731" i="1" s="1"/>
  <c r="T2388" i="1"/>
  <c r="Z2388" i="1" s="1"/>
  <c r="T1132" i="1"/>
  <c r="Z1132" i="1" s="1"/>
  <c r="T1946" i="1"/>
  <c r="Z1946" i="1" s="1"/>
  <c r="T1699" i="1"/>
  <c r="Z1699" i="1" s="1"/>
  <c r="T2394" i="1"/>
  <c r="Z2394" i="1" s="1"/>
  <c r="Y104" i="1"/>
  <c r="AG104" i="1" s="1"/>
  <c r="AI104" i="1" s="1"/>
  <c r="AY104" i="1" s="1"/>
  <c r="Y2118" i="1"/>
  <c r="AG2118" i="1" s="1"/>
  <c r="AI2118" i="1" s="1"/>
  <c r="AY2118" i="1" s="1"/>
  <c r="Y1023" i="1"/>
  <c r="AG1023" i="1" s="1"/>
  <c r="AI1023" i="1" s="1"/>
  <c r="AY1023" i="1" s="1"/>
  <c r="Y704" i="1"/>
  <c r="AG704" i="1" s="1"/>
  <c r="AI704" i="1" s="1"/>
  <c r="AY704" i="1" s="1"/>
  <c r="Y1038" i="1"/>
  <c r="AG1038" i="1" s="1"/>
  <c r="AI1038" i="1" s="1"/>
  <c r="AY1038" i="1" s="1"/>
  <c r="Y1198" i="1"/>
  <c r="AG1198" i="1" s="1"/>
  <c r="AI1198" i="1" s="1"/>
  <c r="AY1198" i="1" s="1"/>
  <c r="Y1201" i="1"/>
  <c r="AG1201" i="1" s="1"/>
  <c r="AI1201" i="1" s="1"/>
  <c r="AY1201" i="1" s="1"/>
  <c r="Y1260" i="1"/>
  <c r="AG1260" i="1" s="1"/>
  <c r="AI1260" i="1" s="1"/>
  <c r="AY1260" i="1" s="1"/>
  <c r="Y1956" i="1"/>
  <c r="AG1956" i="1" s="1"/>
  <c r="AI1956" i="1" s="1"/>
  <c r="AY1956" i="1" s="1"/>
  <c r="Y234" i="1"/>
  <c r="AG234" i="1" s="1"/>
  <c r="AI234" i="1" s="1"/>
  <c r="AY234" i="1" s="1"/>
  <c r="Y2107" i="1"/>
  <c r="AG2107" i="1" s="1"/>
  <c r="AI2107" i="1" s="1"/>
  <c r="AY2107" i="1" s="1"/>
  <c r="Y813" i="1"/>
  <c r="AG813" i="1" s="1"/>
  <c r="AI813" i="1" s="1"/>
  <c r="AY813" i="1" s="1"/>
  <c r="Y219" i="1"/>
  <c r="AG219" i="1" s="1"/>
  <c r="AI219" i="1" s="1"/>
  <c r="AY219" i="1" s="1"/>
  <c r="Y699" i="1"/>
  <c r="AG699" i="1" s="1"/>
  <c r="AI699" i="1" s="1"/>
  <c r="AY699" i="1" s="1"/>
  <c r="Y247" i="1"/>
  <c r="AG247" i="1" s="1"/>
  <c r="AI247" i="1" s="1"/>
  <c r="AY247" i="1" s="1"/>
  <c r="Y1900" i="1"/>
  <c r="AG1900" i="1" s="1"/>
  <c r="AI1900" i="1" s="1"/>
  <c r="AY1900" i="1" s="1"/>
  <c r="Y2413" i="1"/>
  <c r="AG2413" i="1" s="1"/>
  <c r="AI2413" i="1" s="1"/>
  <c r="AY2413" i="1" s="1"/>
  <c r="Y1796" i="1"/>
  <c r="AG1796" i="1" s="1"/>
  <c r="AI1796" i="1" s="1"/>
  <c r="AY1796" i="1" s="1"/>
  <c r="Y749" i="1"/>
  <c r="AG749" i="1" s="1"/>
  <c r="AI749" i="1" s="1"/>
  <c r="AY749" i="1" s="1"/>
  <c r="Y1569" i="1"/>
  <c r="AG1569" i="1" s="1"/>
  <c r="AI1569" i="1" s="1"/>
  <c r="AY1569" i="1" s="1"/>
  <c r="Y1003" i="1"/>
  <c r="AG1003" i="1" s="1"/>
  <c r="AI1003" i="1" s="1"/>
  <c r="AY1003" i="1" s="1"/>
  <c r="Y575" i="1"/>
  <c r="AG575" i="1" s="1"/>
  <c r="AI575" i="1" s="1"/>
  <c r="AY575" i="1" s="1"/>
  <c r="Y275" i="1"/>
  <c r="AG275" i="1" s="1"/>
  <c r="AI275" i="1" s="1"/>
  <c r="AY275" i="1" s="1"/>
  <c r="Y1590" i="1"/>
  <c r="AG1590" i="1" s="1"/>
  <c r="AI1590" i="1" s="1"/>
  <c r="AY1590" i="1" s="1"/>
  <c r="Y1257" i="1"/>
  <c r="AG1257" i="1" s="1"/>
  <c r="AI1257" i="1" s="1"/>
  <c r="AY1257" i="1" s="1"/>
  <c r="Y1292" i="1"/>
  <c r="AG1292" i="1" s="1"/>
  <c r="AI1292" i="1" s="1"/>
  <c r="AY1292" i="1" s="1"/>
  <c r="Y1072" i="1"/>
  <c r="AG1072" i="1" s="1"/>
  <c r="AI1072" i="1" s="1"/>
  <c r="AY1072" i="1" s="1"/>
  <c r="Y2177" i="1"/>
  <c r="AG2177" i="1" s="1"/>
  <c r="AI2177" i="1" s="1"/>
  <c r="AY2177" i="1" s="1"/>
  <c r="Y2100" i="1"/>
  <c r="AG2100" i="1" s="1"/>
  <c r="AI2100" i="1" s="1"/>
  <c r="AY2100" i="1" s="1"/>
  <c r="Y737" i="1"/>
  <c r="AG737" i="1" s="1"/>
  <c r="AI737" i="1" s="1"/>
  <c r="AY737" i="1" s="1"/>
  <c r="Y1029" i="1"/>
  <c r="AG1029" i="1" s="1"/>
  <c r="AI1029" i="1" s="1"/>
  <c r="AY1029" i="1" s="1"/>
  <c r="Y1731" i="1"/>
  <c r="AG1731" i="1" s="1"/>
  <c r="AI1731" i="1" s="1"/>
  <c r="AY1731" i="1" s="1"/>
  <c r="Y2388" i="1"/>
  <c r="AG2388" i="1" s="1"/>
  <c r="AI2388" i="1" s="1"/>
  <c r="AY2388" i="1" s="1"/>
  <c r="Y1132" i="1"/>
  <c r="AG1132" i="1" s="1"/>
  <c r="AI1132" i="1" s="1"/>
  <c r="AY1132" i="1" s="1"/>
  <c r="Y1946" i="1"/>
  <c r="AG1946" i="1" s="1"/>
  <c r="AI1946" i="1" s="1"/>
  <c r="AY1946" i="1" s="1"/>
  <c r="Y1699" i="1"/>
  <c r="AG1699" i="1" s="1"/>
  <c r="AI1699" i="1" s="1"/>
  <c r="AY1699" i="1" s="1"/>
  <c r="Y2394" i="1"/>
  <c r="AG2394" i="1" s="1"/>
  <c r="AI2394" i="1" s="1"/>
  <c r="AY2394" i="1" s="1"/>
  <c r="AM104" i="1"/>
  <c r="AM2118" i="1"/>
  <c r="AM1023" i="1"/>
  <c r="AM704" i="1"/>
  <c r="AM1038" i="1"/>
  <c r="AM1198" i="1"/>
  <c r="AM1201" i="1"/>
  <c r="AM1260" i="1"/>
  <c r="AM1956" i="1"/>
  <c r="AM234" i="1"/>
  <c r="AM2107" i="1"/>
  <c r="AM813" i="1"/>
  <c r="AM219" i="1"/>
  <c r="AM699" i="1"/>
  <c r="AM247" i="1"/>
  <c r="AM1900" i="1"/>
  <c r="AM2413" i="1"/>
  <c r="AM1796" i="1"/>
  <c r="AM749" i="1"/>
  <c r="AM1569" i="1"/>
  <c r="AM1003" i="1"/>
  <c r="AM575" i="1"/>
  <c r="AM275" i="1"/>
  <c r="AM1590" i="1"/>
  <c r="AM1257" i="1"/>
  <c r="AM1292" i="1"/>
  <c r="AM1072" i="1"/>
  <c r="AM2177" i="1"/>
  <c r="AM2100" i="1"/>
  <c r="AM737" i="1"/>
  <c r="AM1029" i="1"/>
  <c r="AM1731" i="1"/>
  <c r="AM2388" i="1"/>
  <c r="AM1132" i="1"/>
  <c r="AM1946" i="1"/>
  <c r="AM1699" i="1"/>
  <c r="AM2394" i="1"/>
  <c r="AN104" i="1"/>
  <c r="AN2118" i="1"/>
  <c r="AN1023" i="1"/>
  <c r="AN704" i="1"/>
  <c r="AN1038" i="1"/>
  <c r="AN1198" i="1"/>
  <c r="AN1201" i="1"/>
  <c r="AN1260" i="1"/>
  <c r="AN1956" i="1"/>
  <c r="AN234" i="1"/>
  <c r="AN2107" i="1"/>
  <c r="AN813" i="1"/>
  <c r="AN219" i="1"/>
  <c r="AN699" i="1"/>
  <c r="AN247" i="1"/>
  <c r="AN1900" i="1"/>
  <c r="AN2413" i="1"/>
  <c r="AN1796" i="1"/>
  <c r="AN749" i="1"/>
  <c r="AN1569" i="1"/>
  <c r="AN1003" i="1"/>
  <c r="AN575" i="1"/>
  <c r="AN275" i="1"/>
  <c r="AN1590" i="1"/>
  <c r="AN1257" i="1"/>
  <c r="AN1292" i="1"/>
  <c r="AN1072" i="1"/>
  <c r="AN2177" i="1"/>
  <c r="AN2100" i="1"/>
  <c r="AN737" i="1"/>
  <c r="AN1029" i="1"/>
  <c r="AN1731" i="1"/>
  <c r="AN2388" i="1"/>
  <c r="AN1132" i="1"/>
  <c r="AN1946" i="1"/>
  <c r="AN1699" i="1"/>
  <c r="AN2394" i="1"/>
  <c r="AR104" i="1"/>
  <c r="AR2118" i="1"/>
  <c r="AR1023" i="1"/>
  <c r="AR704" i="1"/>
  <c r="AR1038" i="1"/>
  <c r="AR1198" i="1"/>
  <c r="AR1201" i="1"/>
  <c r="AR1260" i="1"/>
  <c r="AR1956" i="1"/>
  <c r="AR234" i="1"/>
  <c r="AR2107" i="1"/>
  <c r="AR813" i="1"/>
  <c r="AR219" i="1"/>
  <c r="AR699" i="1"/>
  <c r="AR247" i="1"/>
  <c r="AR1900" i="1"/>
  <c r="AR2413" i="1"/>
  <c r="AR1796" i="1"/>
  <c r="AR749" i="1"/>
  <c r="AR1569" i="1"/>
  <c r="AR1003" i="1"/>
  <c r="AR575" i="1"/>
  <c r="AR275" i="1"/>
  <c r="AR1590" i="1"/>
  <c r="AR1257" i="1"/>
  <c r="AR1292" i="1"/>
  <c r="AR1072" i="1"/>
  <c r="AR2177" i="1"/>
  <c r="AR2100" i="1"/>
  <c r="AR737" i="1"/>
  <c r="AR1029" i="1"/>
  <c r="AR1731" i="1"/>
  <c r="AR2388" i="1"/>
  <c r="AR1132" i="1"/>
  <c r="AR1946" i="1"/>
  <c r="AR1699" i="1"/>
  <c r="AR2394" i="1"/>
  <c r="AS104" i="1"/>
  <c r="AS2118" i="1"/>
  <c r="AS1023" i="1"/>
  <c r="AS704" i="1"/>
  <c r="AS1038" i="1"/>
  <c r="AS1198" i="1"/>
  <c r="AS1201" i="1"/>
  <c r="AS1260" i="1"/>
  <c r="AS1956" i="1"/>
  <c r="AS234" i="1"/>
  <c r="AS2107" i="1"/>
  <c r="AS813" i="1"/>
  <c r="AS219" i="1"/>
  <c r="AS699" i="1"/>
  <c r="AS247" i="1"/>
  <c r="AS1900" i="1"/>
  <c r="AS2413" i="1"/>
  <c r="AS1796" i="1"/>
  <c r="AS749" i="1"/>
  <c r="AS1569" i="1"/>
  <c r="AS1003" i="1"/>
  <c r="AS575" i="1"/>
  <c r="AS275" i="1"/>
  <c r="AS1590" i="1"/>
  <c r="AS1257" i="1"/>
  <c r="AS1292" i="1"/>
  <c r="AS1072" i="1"/>
  <c r="AS2177" i="1"/>
  <c r="AS2100" i="1"/>
  <c r="AS737" i="1"/>
  <c r="AS1029" i="1"/>
  <c r="AS1731" i="1"/>
  <c r="AS2388" i="1"/>
  <c r="AS1132" i="1"/>
  <c r="AS1946" i="1"/>
  <c r="AS1699" i="1"/>
  <c r="AS2394" i="1"/>
  <c r="AU104" i="1"/>
  <c r="AU2118" i="1"/>
  <c r="AU1023" i="1"/>
  <c r="AU704" i="1"/>
  <c r="AU1038" i="1"/>
  <c r="AU1198" i="1"/>
  <c r="AU1201" i="1"/>
  <c r="AU1260" i="1"/>
  <c r="AU1956" i="1"/>
  <c r="AU234" i="1"/>
  <c r="AU2107" i="1"/>
  <c r="AU813" i="1"/>
  <c r="AU219" i="1"/>
  <c r="AU699" i="1"/>
  <c r="AU247" i="1"/>
  <c r="AU1900" i="1"/>
  <c r="AU2413" i="1"/>
  <c r="AU1796" i="1"/>
  <c r="AU749" i="1"/>
  <c r="AU1569" i="1"/>
  <c r="AU1003" i="1"/>
  <c r="AU575" i="1"/>
  <c r="AU275" i="1"/>
  <c r="AU1590" i="1"/>
  <c r="AU1257" i="1"/>
  <c r="AU1292" i="1"/>
  <c r="AU1072" i="1"/>
  <c r="AU2177" i="1"/>
  <c r="AU2100" i="1"/>
  <c r="AU737" i="1"/>
  <c r="AU1029" i="1"/>
  <c r="AU1731" i="1"/>
  <c r="AU2388" i="1"/>
  <c r="AU1132" i="1"/>
  <c r="AU1946" i="1"/>
  <c r="AU1699" i="1"/>
  <c r="AU2394" i="1"/>
  <c r="AV104" i="1"/>
  <c r="AX104" i="1" s="1"/>
  <c r="AV2118" i="1"/>
  <c r="AX2118" i="1" s="1"/>
  <c r="AV1023" i="1"/>
  <c r="AX1023" i="1" s="1"/>
  <c r="AV704" i="1"/>
  <c r="AX704" i="1" s="1"/>
  <c r="AV1038" i="1"/>
  <c r="AX1038" i="1" s="1"/>
  <c r="AV1198" i="1"/>
  <c r="AX1198" i="1" s="1"/>
  <c r="AV1201" i="1"/>
  <c r="AX1201" i="1" s="1"/>
  <c r="AV1260" i="1"/>
  <c r="AX1260" i="1" s="1"/>
  <c r="AV1956" i="1"/>
  <c r="AX1956" i="1" s="1"/>
  <c r="AV234" i="1"/>
  <c r="AX234" i="1" s="1"/>
  <c r="AV2107" i="1"/>
  <c r="AX2107" i="1" s="1"/>
  <c r="AV813" i="1"/>
  <c r="AX813" i="1" s="1"/>
  <c r="AV219" i="1"/>
  <c r="AX219" i="1" s="1"/>
  <c r="AV699" i="1"/>
  <c r="AX699" i="1" s="1"/>
  <c r="AV247" i="1"/>
  <c r="AV1900" i="1"/>
  <c r="AX1900" i="1" s="1"/>
  <c r="AV2413" i="1"/>
  <c r="AV1796" i="1"/>
  <c r="AX1796" i="1" s="1"/>
  <c r="AV749" i="1"/>
  <c r="AX749" i="1" s="1"/>
  <c r="AV1569" i="1"/>
  <c r="AX1569" i="1" s="1"/>
  <c r="AV1003" i="1"/>
  <c r="AX1003" i="1" s="1"/>
  <c r="AV575" i="1"/>
  <c r="AX575" i="1" s="1"/>
  <c r="AV275" i="1"/>
  <c r="AX275" i="1" s="1"/>
  <c r="AV1590" i="1"/>
  <c r="AX1590" i="1" s="1"/>
  <c r="AV1257" i="1"/>
  <c r="AX1257" i="1" s="1"/>
  <c r="AV1292" i="1"/>
  <c r="AX1292" i="1" s="1"/>
  <c r="AV1072" i="1"/>
  <c r="AX1072" i="1" s="1"/>
  <c r="AV2177" i="1"/>
  <c r="AX2177" i="1" s="1"/>
  <c r="AV2100" i="1"/>
  <c r="AX2100" i="1" s="1"/>
  <c r="AV737" i="1"/>
  <c r="AX737" i="1" s="1"/>
  <c r="AV1029" i="1"/>
  <c r="AV1731" i="1"/>
  <c r="AV2388" i="1"/>
  <c r="AX2388" i="1" s="1"/>
  <c r="AV1132" i="1"/>
  <c r="AX1132" i="1" s="1"/>
  <c r="AV1946" i="1"/>
  <c r="AX1946" i="1" s="1"/>
  <c r="AV1699" i="1"/>
  <c r="AX1699" i="1" s="1"/>
  <c r="AV2394" i="1"/>
  <c r="AX2394" i="1" s="1"/>
  <c r="AW2258" i="1" l="1"/>
  <c r="AW10" i="1"/>
  <c r="AW1637" i="1"/>
  <c r="AW1574" i="1"/>
  <c r="AW2452" i="1"/>
  <c r="AW487" i="1"/>
  <c r="AW1893" i="1"/>
  <c r="AW1519" i="1"/>
  <c r="AW1672" i="1"/>
  <c r="AW342" i="1"/>
  <c r="AW220" i="1"/>
  <c r="AW1431" i="1"/>
  <c r="AW1511" i="1"/>
  <c r="AW1059" i="1"/>
  <c r="AW327" i="1"/>
  <c r="AW1208" i="1"/>
  <c r="AW2172" i="1"/>
  <c r="AW323" i="1"/>
  <c r="AW100" i="1"/>
  <c r="AW1686" i="1"/>
  <c r="AW1797" i="1"/>
  <c r="AW2255" i="1"/>
  <c r="AW1520" i="1"/>
  <c r="AW1671" i="1"/>
  <c r="AW328" i="1"/>
  <c r="AW797" i="1"/>
  <c r="AQ85" i="1"/>
  <c r="AW1621" i="1"/>
  <c r="AQ1431" i="1"/>
  <c r="AQ1208" i="1"/>
  <c r="AQ302" i="1"/>
  <c r="AQ1724" i="1"/>
  <c r="AQ919" i="1"/>
  <c r="AQ357" i="1"/>
  <c r="AQ1995" i="1"/>
  <c r="AQ407" i="1"/>
  <c r="AQ1978" i="1"/>
  <c r="AQ1398" i="1"/>
  <c r="AQ18" i="1"/>
  <c r="AQ1161" i="1"/>
  <c r="AQ259" i="1"/>
  <c r="AQ2304" i="1"/>
  <c r="AQ1611" i="1"/>
  <c r="AQ1044" i="1"/>
  <c r="AQ734" i="1"/>
  <c r="AQ926" i="1"/>
  <c r="AQ536" i="1"/>
  <c r="AQ1024" i="1"/>
  <c r="AW832" i="1"/>
  <c r="AW1321" i="1"/>
  <c r="AW595" i="1"/>
  <c r="AQ364" i="1"/>
  <c r="AQ1827" i="1"/>
  <c r="AQ2135" i="1"/>
  <c r="AQ498" i="1"/>
  <c r="AQ296" i="1"/>
  <c r="AQ1549" i="1"/>
  <c r="AQ1684" i="1"/>
  <c r="AQ941" i="1"/>
  <c r="AQ2435" i="1"/>
  <c r="AQ398" i="1"/>
  <c r="AQ335" i="1"/>
  <c r="AQ1045" i="1"/>
  <c r="AQ1881" i="1"/>
  <c r="AQ240" i="1"/>
  <c r="AQ1201" i="1"/>
  <c r="AQ691" i="1"/>
  <c r="AQ1938" i="1"/>
  <c r="AQ1034" i="1"/>
  <c r="AQ1292" i="1"/>
  <c r="AQ2413" i="1"/>
  <c r="AQ1198" i="1"/>
  <c r="AQ8" i="1"/>
  <c r="AQ1747" i="1"/>
  <c r="AQ1253" i="1"/>
  <c r="AQ1673" i="1"/>
  <c r="AQ1498" i="1"/>
  <c r="AQ334" i="1"/>
  <c r="AQ717" i="1"/>
  <c r="AQ385" i="1"/>
  <c r="AQ1445" i="1"/>
  <c r="AQ51" i="1"/>
  <c r="AQ2084" i="1"/>
  <c r="AQ80" i="1"/>
  <c r="AQ2305" i="1"/>
  <c r="AQ299" i="1"/>
  <c r="AQ1491" i="1"/>
  <c r="AQ284" i="1"/>
  <c r="AQ1190" i="1"/>
  <c r="AQ1649" i="1"/>
  <c r="AQ290" i="1"/>
  <c r="AW278" i="1"/>
  <c r="AW321" i="1"/>
  <c r="AQ1072" i="1"/>
  <c r="AW413" i="1"/>
  <c r="AQ1989" i="1"/>
  <c r="AQ300" i="1"/>
  <c r="AQ2388" i="1"/>
  <c r="AQ1796" i="1"/>
  <c r="AQ2215" i="1"/>
  <c r="AQ2394" i="1"/>
  <c r="AW2007" i="1"/>
  <c r="AX10" i="1"/>
  <c r="AW307" i="1"/>
  <c r="AQ1176" i="1"/>
  <c r="AQ503" i="1"/>
  <c r="AQ170" i="1"/>
  <c r="AQ596" i="1"/>
  <c r="AQ1635" i="1"/>
  <c r="AQ360" i="1"/>
  <c r="AQ81" i="1"/>
  <c r="AQ341" i="1"/>
  <c r="AQ1286" i="1"/>
  <c r="AQ2007" i="1"/>
  <c r="AQ395" i="1"/>
  <c r="AQ71" i="1"/>
  <c r="AQ2273" i="1"/>
  <c r="AQ35" i="1"/>
  <c r="AQ1551" i="1"/>
  <c r="AQ1876" i="1"/>
  <c r="AQ42" i="1"/>
  <c r="AQ1623" i="1"/>
  <c r="AQ1517" i="1"/>
  <c r="AQ933" i="1"/>
  <c r="AQ257" i="1"/>
  <c r="AQ2259" i="1"/>
  <c r="AQ1406" i="1"/>
  <c r="AQ365" i="1"/>
  <c r="AQ1794" i="1"/>
  <c r="AQ1516" i="1"/>
  <c r="AQ34" i="1"/>
  <c r="AQ333" i="1"/>
  <c r="AQ378" i="1"/>
  <c r="AQ307" i="1"/>
  <c r="AQ350" i="1"/>
  <c r="AQ2115" i="1"/>
  <c r="AQ1494" i="1"/>
  <c r="AQ37" i="1"/>
  <c r="AQ2306" i="1"/>
  <c r="AQ2008" i="1"/>
  <c r="AQ22" i="1"/>
  <c r="AQ1821" i="1"/>
  <c r="AQ1304" i="1"/>
  <c r="AQ2234" i="1"/>
  <c r="AQ1710" i="1"/>
  <c r="AQ2042" i="1"/>
  <c r="AQ2459" i="1"/>
  <c r="AQ2088" i="1"/>
  <c r="AW1205" i="1"/>
  <c r="AQ2106" i="1"/>
  <c r="AQ809" i="1"/>
  <c r="AQ186" i="1"/>
  <c r="AQ93" i="1"/>
  <c r="AQ598" i="1"/>
  <c r="AQ2297" i="1"/>
  <c r="AQ1205" i="1"/>
  <c r="AQ740" i="1"/>
  <c r="AQ269" i="1"/>
  <c r="AQ345" i="1"/>
  <c r="AQ44" i="1"/>
  <c r="AQ1888" i="1"/>
  <c r="AX328" i="1"/>
  <c r="AQ2212" i="1"/>
  <c r="AQ1629" i="1"/>
  <c r="AQ1618" i="1"/>
  <c r="AQ2441" i="1"/>
  <c r="AQ355" i="1"/>
  <c r="AQ2037" i="1"/>
  <c r="AQ1659" i="1"/>
  <c r="AQ793" i="1"/>
  <c r="AQ2383" i="1"/>
  <c r="AQ97" i="1"/>
  <c r="AQ833" i="1"/>
  <c r="AQ2005" i="1"/>
  <c r="AQ1162" i="1"/>
  <c r="AQ2302" i="1"/>
  <c r="AQ1825" i="1"/>
  <c r="AQ1644" i="1"/>
  <c r="AQ735" i="1"/>
  <c r="AQ913" i="1"/>
  <c r="AQ261" i="1"/>
  <c r="AQ207" i="1"/>
  <c r="AQ396" i="1"/>
  <c r="AQ2250" i="1"/>
  <c r="AX1671" i="1"/>
  <c r="AX342" i="1"/>
  <c r="AW1239" i="1"/>
  <c r="AW352" i="1"/>
  <c r="AW2504" i="1"/>
  <c r="AQ1485" i="1"/>
  <c r="AQ107" i="1"/>
  <c r="AQ1677" i="1"/>
  <c r="AX487" i="1"/>
  <c r="AX1059" i="1"/>
  <c r="AW2303" i="1"/>
  <c r="AQ1731" i="1"/>
  <c r="AQ1257" i="1"/>
  <c r="AQ1900" i="1"/>
  <c r="AQ1038" i="1"/>
  <c r="AW514" i="1"/>
  <c r="AW1650" i="1"/>
  <c r="AW269" i="1"/>
  <c r="AW44" i="1"/>
  <c r="AW1888" i="1"/>
  <c r="AQ9" i="1"/>
  <c r="AQ1528" i="1"/>
  <c r="AQ1552" i="1"/>
  <c r="AX2255" i="1"/>
  <c r="AX1208" i="1"/>
  <c r="AW2250" i="1"/>
  <c r="AQ2244" i="1"/>
  <c r="AQ502" i="1"/>
  <c r="AQ88" i="1"/>
  <c r="AQ924" i="1"/>
  <c r="AQ1390" i="1"/>
  <c r="AQ359" i="1"/>
  <c r="AQ2222" i="1"/>
  <c r="AQ752" i="1"/>
  <c r="AQ268" i="1"/>
  <c r="AQ36" i="1"/>
  <c r="AQ258" i="1"/>
  <c r="AQ15" i="1"/>
  <c r="AQ2069" i="1"/>
  <c r="AQ1972" i="1"/>
  <c r="AX2258" i="1"/>
  <c r="AQ2231" i="1"/>
  <c r="AQ1029" i="1"/>
  <c r="AQ1590" i="1"/>
  <c r="AQ247" i="1"/>
  <c r="AW1589" i="1"/>
  <c r="AW1940" i="1"/>
  <c r="AW1353" i="1"/>
  <c r="AW386" i="1"/>
  <c r="AX2452" i="1"/>
  <c r="AW85" i="1"/>
  <c r="AW1750" i="1"/>
  <c r="AW1322" i="1"/>
  <c r="AW32" i="1"/>
  <c r="AQ90" i="1"/>
  <c r="AQ1138" i="1"/>
  <c r="AQ62" i="1"/>
  <c r="AX1672" i="1"/>
  <c r="AQ737" i="1"/>
  <c r="AQ699" i="1"/>
  <c r="AW203" i="1"/>
  <c r="AX1511" i="1"/>
  <c r="AW2457" i="1"/>
  <c r="AQ2430" i="1"/>
  <c r="AQ2101" i="1"/>
  <c r="AQ1894" i="1"/>
  <c r="AQ1715" i="1"/>
  <c r="AW2205" i="1"/>
  <c r="AW2430" i="1"/>
  <c r="AW1677" i="1"/>
  <c r="AQ2100" i="1"/>
  <c r="AQ275" i="1"/>
  <c r="AQ219" i="1"/>
  <c r="AQ704" i="1"/>
  <c r="AW90" i="1"/>
  <c r="AW1111" i="1"/>
  <c r="AW489" i="1"/>
  <c r="AQ2498" i="1"/>
  <c r="AQ1589" i="1"/>
  <c r="AQ1070" i="1"/>
  <c r="AQ416" i="1"/>
  <c r="AQ1750" i="1"/>
  <c r="AQ1372" i="1"/>
  <c r="AQ1324" i="1"/>
  <c r="AQ181" i="1"/>
  <c r="AQ2099" i="1"/>
  <c r="AQ2504" i="1"/>
  <c r="AQ74" i="1"/>
  <c r="AQ1940" i="1"/>
  <c r="AX100" i="1"/>
  <c r="AW1326" i="1"/>
  <c r="AW37" i="1"/>
  <c r="AQ1621" i="1"/>
  <c r="AQ567" i="1"/>
  <c r="AQ2138" i="1"/>
  <c r="AQ1059" i="1"/>
  <c r="AQ256" i="1"/>
  <c r="AQ1297" i="1"/>
  <c r="AQ1550" i="1"/>
  <c r="AQ1364" i="1"/>
  <c r="AQ1040" i="1"/>
  <c r="AQ304" i="1"/>
  <c r="AQ327" i="1"/>
  <c r="AQ260" i="1"/>
  <c r="AW258" i="1"/>
  <c r="AW1252" i="1"/>
  <c r="AW2378" i="1"/>
  <c r="AW1684" i="1"/>
  <c r="AW2413" i="1"/>
  <c r="AX269" i="1"/>
  <c r="AW93" i="1"/>
  <c r="AW1324" i="1"/>
  <c r="AW1491" i="1"/>
  <c r="AQ514" i="1"/>
  <c r="AQ1322" i="1"/>
  <c r="AQ1650" i="1"/>
  <c r="AW255" i="1"/>
  <c r="AW1853" i="1"/>
  <c r="AQ1893" i="1"/>
  <c r="AW2186" i="1"/>
  <c r="AW740" i="1"/>
  <c r="AW2138" i="1"/>
  <c r="AQ1687" i="1"/>
  <c r="AQ1584" i="1"/>
  <c r="AQ1219" i="1"/>
  <c r="AQ1396" i="1"/>
  <c r="AQ321" i="1"/>
  <c r="AQ1573" i="1"/>
  <c r="AQ2378" i="1"/>
  <c r="AQ1482" i="1"/>
  <c r="AQ52" i="1"/>
  <c r="AQ91" i="1"/>
  <c r="AQ2481" i="1"/>
  <c r="AQ943" i="1"/>
  <c r="AQ1287" i="1"/>
  <c r="AQ203" i="1"/>
  <c r="AQ273" i="1"/>
  <c r="AW1553" i="1"/>
  <c r="AQ406" i="1"/>
  <c r="AQ342" i="1"/>
  <c r="AW667" i="1"/>
  <c r="AW1731" i="1"/>
  <c r="AX1353" i="1"/>
  <c r="AW741" i="1"/>
  <c r="AW334" i="1"/>
  <c r="AW304" i="1"/>
  <c r="AQ1182" i="1"/>
  <c r="AQ1688" i="1"/>
  <c r="AQ2034" i="1"/>
  <c r="AQ1229" i="1"/>
  <c r="AQ1409" i="1"/>
  <c r="AQ392" i="1"/>
  <c r="AQ2300" i="1"/>
  <c r="AQ2461" i="1"/>
  <c r="AQ1878" i="1"/>
  <c r="AQ2409" i="1"/>
  <c r="AQ1547" i="1"/>
  <c r="AQ2483" i="1"/>
  <c r="AQ1685" i="1"/>
  <c r="AQ733" i="1"/>
  <c r="AQ326" i="1"/>
  <c r="AQ1743" i="1"/>
  <c r="AQ1262" i="1"/>
  <c r="AW364" i="1"/>
  <c r="AQ413" i="1"/>
  <c r="AQ352" i="1"/>
  <c r="AW1595" i="1"/>
  <c r="AW2026" i="1"/>
  <c r="AW498" i="1"/>
  <c r="AW290" i="1"/>
  <c r="AW2388" i="1"/>
  <c r="AW2098" i="1"/>
  <c r="AW1138" i="1"/>
  <c r="AQ255" i="1"/>
  <c r="AQ2319" i="1"/>
  <c r="AQ1595" i="1"/>
  <c r="AQ2226" i="1"/>
  <c r="AQ288" i="1"/>
  <c r="AQ2026" i="1"/>
  <c r="AQ2104" i="1"/>
  <c r="AQ728" i="1"/>
  <c r="AQ1958" i="1"/>
  <c r="AQ1553" i="1"/>
  <c r="AQ1853" i="1"/>
  <c r="AW1571" i="1"/>
  <c r="AW333" i="1"/>
  <c r="AW1287" i="1"/>
  <c r="AW35" i="1"/>
  <c r="AW1551" i="1"/>
  <c r="AW257" i="1"/>
  <c r="AW216" i="1"/>
  <c r="AQ2098" i="1"/>
  <c r="AQ418" i="1"/>
  <c r="AQ32" i="1"/>
  <c r="AW2319" i="1"/>
  <c r="AW288" i="1"/>
  <c r="AW2104" i="1"/>
  <c r="AQ10" i="1"/>
  <c r="AW1201" i="1"/>
  <c r="AX1321" i="1"/>
  <c r="AW247" i="1"/>
  <c r="AW416" i="1"/>
  <c r="AW1715" i="1"/>
  <c r="AW809" i="1"/>
  <c r="AW1607" i="1"/>
  <c r="AW607" i="1"/>
  <c r="AW359" i="1"/>
  <c r="AW2215" i="1"/>
  <c r="AX596" i="1"/>
  <c r="AW596" i="1"/>
  <c r="AX35" i="1"/>
  <c r="AX832" i="1"/>
  <c r="AW96" i="1"/>
  <c r="AX96" i="1"/>
  <c r="AX1176" i="1"/>
  <c r="AW1176" i="1"/>
  <c r="AX360" i="1"/>
  <c r="AW360" i="1"/>
  <c r="AX1286" i="1"/>
  <c r="AW1286" i="1"/>
  <c r="AX395" i="1"/>
  <c r="AW395" i="1"/>
  <c r="AX2273" i="1"/>
  <c r="AW2273" i="1"/>
  <c r="AX1517" i="1"/>
  <c r="AW1517" i="1"/>
  <c r="AW42" i="1"/>
  <c r="AW2446" i="1"/>
  <c r="AW1989" i="1"/>
  <c r="AW341" i="1"/>
  <c r="AW1445" i="1"/>
  <c r="AW1072" i="1"/>
  <c r="AW1153" i="1"/>
  <c r="AW2305" i="1"/>
  <c r="AW749" i="1"/>
  <c r="AQ1580" i="1"/>
  <c r="AQ1534" i="1"/>
  <c r="AQ178" i="1"/>
  <c r="AQ741" i="1"/>
  <c r="AQ1882" i="1"/>
  <c r="AQ78" i="1"/>
  <c r="AX1551" i="1"/>
  <c r="AW1635" i="1"/>
  <c r="AX1680" i="1"/>
  <c r="AW1680" i="1"/>
  <c r="AW1796" i="1"/>
  <c r="AW752" i="1"/>
  <c r="AW1821" i="1"/>
  <c r="AX186" i="1"/>
  <c r="AW186" i="1"/>
  <c r="AX1519" i="1"/>
  <c r="AW183" i="1"/>
  <c r="AX1297" i="1"/>
  <c r="AW1297" i="1"/>
  <c r="AX1364" i="1"/>
  <c r="AW1364" i="1"/>
  <c r="AW260" i="1"/>
  <c r="AX260" i="1"/>
  <c r="AX1888" i="1"/>
  <c r="AW598" i="1"/>
  <c r="AW2099" i="1"/>
  <c r="AX107" i="1"/>
  <c r="AW107" i="1"/>
  <c r="AW567" i="1"/>
  <c r="AW215" i="1"/>
  <c r="AW2008" i="1"/>
  <c r="AW933" i="1"/>
  <c r="Z2378" i="1"/>
  <c r="AX386" i="1"/>
  <c r="AW345" i="1"/>
  <c r="AX418" i="1"/>
  <c r="AW418" i="1"/>
  <c r="AX273" i="1"/>
  <c r="AW273" i="1"/>
  <c r="AX2498" i="1"/>
  <c r="AW2498" i="1"/>
  <c r="AX1893" i="1"/>
  <c r="AX257" i="1"/>
  <c r="AW1406" i="1"/>
  <c r="AW405" i="1"/>
  <c r="AW263" i="1"/>
  <c r="AW1681" i="1"/>
  <c r="Z258" i="1"/>
  <c r="AX170" i="1"/>
  <c r="AW170" i="1"/>
  <c r="AX81" i="1"/>
  <c r="AW81" i="1"/>
  <c r="AW1958" i="1"/>
  <c r="Z1958" i="1"/>
  <c r="AW71" i="1"/>
  <c r="AW284" i="1"/>
  <c r="AQ1295" i="1"/>
  <c r="AQ1353" i="1"/>
  <c r="AQ386" i="1"/>
  <c r="AW2115" i="1"/>
  <c r="AW1623" i="1"/>
  <c r="AX318" i="1"/>
  <c r="AW318" i="1"/>
  <c r="AX1029" i="1"/>
  <c r="AW1029" i="1"/>
  <c r="Z255" i="1"/>
  <c r="AW300" i="1"/>
  <c r="AW1794" i="1"/>
  <c r="AW2306" i="1"/>
  <c r="AX319" i="1"/>
  <c r="AW319" i="1"/>
  <c r="AX1727" i="1"/>
  <c r="AW1727" i="1"/>
  <c r="AX1939" i="1"/>
  <c r="AW1939" i="1"/>
  <c r="AW1260" i="1"/>
  <c r="AW2297" i="1"/>
  <c r="AX2297" i="1"/>
  <c r="AX1637" i="1"/>
  <c r="AW503" i="1"/>
  <c r="AW207" i="1"/>
  <c r="AW378" i="1"/>
  <c r="AW299" i="1"/>
  <c r="AW1304" i="1"/>
  <c r="AW2352" i="1"/>
  <c r="AX2352" i="1"/>
  <c r="AX2248" i="1"/>
  <c r="AW2248" i="1"/>
  <c r="AX220" i="1"/>
  <c r="AW185" i="1"/>
  <c r="AW1876" i="1"/>
  <c r="AW46" i="1"/>
  <c r="AX46" i="1"/>
  <c r="AQ1132" i="1"/>
  <c r="AQ1569" i="1"/>
  <c r="AQ1956" i="1"/>
  <c r="AX1372" i="1"/>
  <c r="AW1372" i="1"/>
  <c r="AX181" i="1"/>
  <c r="AW181" i="1"/>
  <c r="AX74" i="1"/>
  <c r="AW74" i="1"/>
  <c r="Z288" i="1"/>
  <c r="AX1574" i="1"/>
  <c r="AW406" i="1"/>
  <c r="AW1498" i="1"/>
  <c r="AW385" i="1"/>
  <c r="AW2084" i="1"/>
  <c r="AW1972" i="1"/>
  <c r="AX8" i="1"/>
  <c r="AW8" i="1"/>
  <c r="AX1747" i="1"/>
  <c r="AW1747" i="1"/>
  <c r="AW1253" i="1"/>
  <c r="AX1253" i="1"/>
  <c r="AX1673" i="1"/>
  <c r="AW1673" i="1"/>
  <c r="AW717" i="1"/>
  <c r="AW51" i="1"/>
  <c r="AX80" i="1"/>
  <c r="AW80" i="1"/>
  <c r="AX1190" i="1"/>
  <c r="AW1190" i="1"/>
  <c r="AW1649" i="1"/>
  <c r="AX1649" i="1"/>
  <c r="Z1684" i="1"/>
  <c r="AQ575" i="1"/>
  <c r="AQ1023" i="1"/>
  <c r="AW9" i="1"/>
  <c r="AW1528" i="1"/>
  <c r="AX1528" i="1"/>
  <c r="AW397" i="1"/>
  <c r="AW1552" i="1"/>
  <c r="AW1919" i="1"/>
  <c r="AQ2326" i="1"/>
  <c r="AQ759" i="1"/>
  <c r="AQ1453" i="1"/>
  <c r="AQ1497" i="1"/>
  <c r="AQ198" i="1"/>
  <c r="AQ2043" i="1"/>
  <c r="AX34" i="1"/>
  <c r="AW34" i="1"/>
  <c r="AX1494" i="1"/>
  <c r="AW1494" i="1"/>
  <c r="AX22" i="1"/>
  <c r="AW22" i="1"/>
  <c r="AQ670" i="1"/>
  <c r="AQ63" i="1"/>
  <c r="AQ805" i="1"/>
  <c r="AQ369" i="1"/>
  <c r="AQ612" i="1"/>
  <c r="AQ1118" i="1"/>
  <c r="AQ1009" i="1"/>
  <c r="AQ2471" i="1"/>
  <c r="AQ1819" i="1"/>
  <c r="AW2259" i="1"/>
  <c r="AQ1699" i="1"/>
  <c r="AQ813" i="1"/>
  <c r="AW1238" i="1"/>
  <c r="AW60" i="1"/>
  <c r="AQ348" i="1"/>
  <c r="AQ1188" i="1"/>
  <c r="AQ87" i="1"/>
  <c r="AQ2445" i="1"/>
  <c r="AX350" i="1"/>
  <c r="AW350" i="1"/>
  <c r="AW365" i="1"/>
  <c r="AW1516" i="1"/>
  <c r="AW2234" i="1"/>
  <c r="AW1710" i="1"/>
  <c r="AW268" i="1"/>
  <c r="AW15" i="1"/>
  <c r="AW2088" i="1"/>
  <c r="AW88" i="1"/>
  <c r="AW924" i="1"/>
  <c r="AW2222" i="1"/>
  <c r="AQ749" i="1"/>
  <c r="AQ1260" i="1"/>
  <c r="AW2435" i="1"/>
  <c r="AW1584" i="1"/>
  <c r="AW1573" i="1"/>
  <c r="AW91" i="1"/>
  <c r="AW2481" i="1"/>
  <c r="AQ1899" i="1"/>
  <c r="AQ2469" i="1"/>
  <c r="AQ768" i="1"/>
  <c r="AQ1639" i="1"/>
  <c r="AQ1838" i="1"/>
  <c r="AQ1323" i="1"/>
  <c r="AQ2243" i="1"/>
  <c r="AQ1705" i="1"/>
  <c r="AQ408" i="1"/>
  <c r="AQ657" i="1"/>
  <c r="AQ420" i="1"/>
  <c r="AQ667" i="1"/>
  <c r="AQ1588" i="1"/>
  <c r="AQ1200" i="1"/>
  <c r="AQ489" i="1"/>
  <c r="AQ2121" i="1"/>
  <c r="AQ2039" i="1"/>
  <c r="AQ1904" i="1"/>
  <c r="AQ1252" i="1"/>
  <c r="AQ1607" i="1"/>
  <c r="AQ832" i="1"/>
  <c r="AQ803" i="1"/>
  <c r="AQ1321" i="1"/>
  <c r="AQ216" i="1"/>
  <c r="AQ1363" i="1"/>
  <c r="AQ1903" i="1"/>
  <c r="AQ2446" i="1"/>
  <c r="AQ595" i="1"/>
  <c r="AQ1136" i="1"/>
  <c r="AQ1238" i="1"/>
  <c r="AQ60" i="1"/>
  <c r="AQ397" i="1"/>
  <c r="AQ1153" i="1"/>
  <c r="AQ1919" i="1"/>
  <c r="AQ2107" i="1"/>
  <c r="AQ2118" i="1"/>
  <c r="AQ1571" i="1"/>
  <c r="AQ100" i="1"/>
  <c r="AQ356" i="1"/>
  <c r="AQ2172" i="1"/>
  <c r="AQ1326" i="1"/>
  <c r="AQ192" i="1"/>
  <c r="AQ1769" i="1"/>
  <c r="AQ318" i="1"/>
  <c r="AQ2299" i="1"/>
  <c r="AQ1993" i="1"/>
  <c r="AQ262" i="1"/>
  <c r="AQ183" i="1"/>
  <c r="AQ1523" i="1"/>
  <c r="AQ1004" i="1"/>
  <c r="AQ2373" i="1"/>
  <c r="AQ1680" i="1"/>
  <c r="AQ797" i="1"/>
  <c r="AQ323" i="1"/>
  <c r="AQ622" i="1"/>
  <c r="AQ1395" i="1"/>
  <c r="AQ1003" i="1"/>
  <c r="AQ234" i="1"/>
  <c r="AQ104" i="1"/>
  <c r="AQ607" i="1"/>
  <c r="AQ96" i="1"/>
  <c r="AQ1686" i="1"/>
  <c r="AQ1797" i="1"/>
  <c r="AQ2186" i="1"/>
  <c r="AQ2255" i="1"/>
  <c r="AQ319" i="1"/>
  <c r="AQ185" i="1"/>
  <c r="AQ1520" i="1"/>
  <c r="AQ1671" i="1"/>
  <c r="AQ215" i="1"/>
  <c r="AQ2205" i="1"/>
  <c r="AQ2301" i="1"/>
  <c r="AQ1443" i="1"/>
  <c r="AQ1681" i="1"/>
  <c r="AQ1727" i="1"/>
  <c r="AQ328" i="1"/>
  <c r="AQ700" i="1"/>
  <c r="AQ1939" i="1"/>
  <c r="AQ1946" i="1"/>
  <c r="AQ2177" i="1"/>
  <c r="AQ220" i="1"/>
  <c r="AQ1111" i="1"/>
  <c r="AQ2258" i="1"/>
  <c r="AQ2352" i="1"/>
  <c r="AQ2452" i="1"/>
  <c r="AQ1519" i="1"/>
  <c r="AQ1239" i="1"/>
  <c r="AQ1672" i="1"/>
  <c r="AQ263" i="1"/>
  <c r="AQ2248" i="1"/>
  <c r="AQ2303" i="1"/>
  <c r="AQ1637" i="1"/>
  <c r="AQ487" i="1"/>
  <c r="AQ1574" i="1"/>
  <c r="AQ2386" i="1"/>
  <c r="AQ278" i="1"/>
  <c r="AQ1751" i="1"/>
  <c r="AQ1511" i="1"/>
  <c r="AQ2192" i="1"/>
  <c r="AQ405" i="1"/>
  <c r="AQ46" i="1"/>
  <c r="AQ2457" i="1"/>
  <c r="AW1639" i="1"/>
  <c r="AX88" i="1"/>
  <c r="AX268" i="1"/>
  <c r="AX1584" i="1"/>
  <c r="AX924" i="1"/>
  <c r="AX15" i="1"/>
  <c r="AW1390" i="1"/>
  <c r="AW1827" i="1"/>
  <c r="AW2135" i="1"/>
  <c r="AX2413" i="1"/>
  <c r="AW1257" i="1"/>
  <c r="AX1607" i="1"/>
  <c r="AW1580" i="1"/>
  <c r="AW1903" i="1"/>
  <c r="AW78" i="1"/>
  <c r="AX91" i="1"/>
  <c r="AW1396" i="1"/>
  <c r="AW943" i="1"/>
  <c r="AX247" i="1"/>
  <c r="AW1590" i="1"/>
  <c r="AX9" i="1"/>
  <c r="AX595" i="1"/>
  <c r="AW1485" i="1"/>
  <c r="AW768" i="1"/>
  <c r="AW2231" i="1"/>
  <c r="AW2243" i="1"/>
  <c r="AW62" i="1"/>
  <c r="AW420" i="1"/>
  <c r="AX2172" i="1"/>
  <c r="AX1431" i="1"/>
  <c r="AX2222" i="1"/>
  <c r="AX327" i="1"/>
  <c r="AW2386" i="1"/>
  <c r="AW1769" i="1"/>
  <c r="AW2192" i="1"/>
  <c r="AW262" i="1"/>
  <c r="AW256" i="1"/>
  <c r="AW2373" i="1"/>
  <c r="AW1040" i="1"/>
  <c r="AW622" i="1"/>
  <c r="AW1292" i="1"/>
  <c r="AW2459" i="1"/>
  <c r="AW178" i="1"/>
  <c r="AW737" i="1"/>
  <c r="AX1919" i="1"/>
  <c r="AW1588" i="1"/>
  <c r="AW2039" i="1"/>
  <c r="AX1797" i="1"/>
  <c r="AX797" i="1"/>
  <c r="AW502" i="1"/>
  <c r="AW396" i="1"/>
  <c r="AW36" i="1"/>
  <c r="AW1443" i="1"/>
  <c r="AW2069" i="1"/>
  <c r="AW700" i="1"/>
  <c r="AX60" i="1"/>
  <c r="AW1070" i="1"/>
  <c r="AW803" i="1"/>
  <c r="AW1295" i="1"/>
  <c r="AW1363" i="1"/>
  <c r="AW1882" i="1"/>
  <c r="AX1520" i="1"/>
  <c r="AW1687" i="1"/>
  <c r="AW1219" i="1"/>
  <c r="AW52" i="1"/>
  <c r="AW1198" i="1"/>
  <c r="AW1038" i="1"/>
  <c r="AW1705" i="1"/>
  <c r="AW1200" i="1"/>
  <c r="AW1904" i="1"/>
  <c r="AW1136" i="1"/>
  <c r="AW1323" i="1"/>
  <c r="AW356" i="1"/>
  <c r="AW1993" i="1"/>
  <c r="AW1900" i="1"/>
  <c r="AW2106" i="1"/>
  <c r="AW2121" i="1"/>
  <c r="AX1710" i="1"/>
  <c r="AW2244" i="1"/>
  <c r="AW2042" i="1"/>
  <c r="AW2301" i="1"/>
  <c r="AX1731" i="1"/>
  <c r="AW1003" i="1"/>
  <c r="AX1552" i="1"/>
  <c r="AW691" i="1"/>
  <c r="AW1534" i="1"/>
  <c r="AW1938" i="1"/>
  <c r="AW1034" i="1"/>
  <c r="AX1686" i="1"/>
  <c r="AX2088" i="1"/>
  <c r="AW296" i="1"/>
  <c r="AW1549" i="1"/>
  <c r="AW1482" i="1"/>
  <c r="AW941" i="1"/>
  <c r="AX809" i="1"/>
  <c r="AW2469" i="1"/>
  <c r="AW657" i="1"/>
  <c r="AW192" i="1"/>
  <c r="AW1004" i="1"/>
  <c r="AW2107" i="1"/>
  <c r="AW2118" i="1"/>
  <c r="AW1899" i="1"/>
  <c r="AW2101" i="1"/>
  <c r="AW1838" i="1"/>
  <c r="AW1894" i="1"/>
  <c r="AW408" i="1"/>
  <c r="AW1751" i="1"/>
  <c r="AW2299" i="1"/>
  <c r="AW1523" i="1"/>
  <c r="AW1550" i="1"/>
  <c r="AW1395" i="1"/>
  <c r="Z2026" i="1"/>
  <c r="Z1553" i="1"/>
  <c r="Z2319" i="1"/>
  <c r="AW2394" i="1"/>
  <c r="AW2100" i="1"/>
  <c r="AW275" i="1"/>
  <c r="AW219" i="1"/>
  <c r="AW704" i="1"/>
  <c r="Z1003" i="1"/>
  <c r="AW1182" i="1"/>
  <c r="AW1688" i="1"/>
  <c r="AW2034" i="1"/>
  <c r="AW1229" i="1"/>
  <c r="AW398" i="1"/>
  <c r="AW1409" i="1"/>
  <c r="AW392" i="1"/>
  <c r="AW335" i="1"/>
  <c r="AW2300" i="1"/>
  <c r="AW2461" i="1"/>
  <c r="AW1878" i="1"/>
  <c r="AW2409" i="1"/>
  <c r="AW1547" i="1"/>
  <c r="AW2483" i="1"/>
  <c r="AW1685" i="1"/>
  <c r="AW733" i="1"/>
  <c r="AW326" i="1"/>
  <c r="AW1743" i="1"/>
  <c r="AW1262" i="1"/>
  <c r="AW1045" i="1"/>
  <c r="Z737" i="1"/>
  <c r="Z1595" i="1"/>
  <c r="AW234" i="1"/>
  <c r="AW104" i="1"/>
  <c r="Z2118" i="1"/>
  <c r="Z1853" i="1"/>
  <c r="AW575" i="1"/>
  <c r="Z2104" i="1"/>
  <c r="AW1946" i="1"/>
  <c r="AW2177" i="1"/>
  <c r="AW2226" i="1"/>
  <c r="AW728" i="1"/>
  <c r="AW699" i="1"/>
  <c r="AW1023" i="1"/>
  <c r="Z2107" i="1"/>
  <c r="AW1132" i="1"/>
  <c r="AW1569" i="1"/>
  <c r="AW1956" i="1"/>
  <c r="AW348" i="1"/>
  <c r="AW2326" i="1"/>
  <c r="AW759" i="1"/>
  <c r="AW1188" i="1"/>
  <c r="AW1453" i="1"/>
  <c r="AW87" i="1"/>
  <c r="AW1497" i="1"/>
  <c r="AW198" i="1"/>
  <c r="AW2445" i="1"/>
  <c r="AW2043" i="1"/>
  <c r="AW536" i="1"/>
  <c r="AW1024" i="1"/>
  <c r="AW302" i="1"/>
  <c r="AW1724" i="1"/>
  <c r="AW919" i="1"/>
  <c r="AW357" i="1"/>
  <c r="AW1995" i="1"/>
  <c r="AW407" i="1"/>
  <c r="AW1978" i="1"/>
  <c r="AW1398" i="1"/>
  <c r="AW18" i="1"/>
  <c r="AW1161" i="1"/>
  <c r="AW259" i="1"/>
  <c r="AW2304" i="1"/>
  <c r="AW1611" i="1"/>
  <c r="AW1044" i="1"/>
  <c r="AW734" i="1"/>
  <c r="AW926" i="1"/>
  <c r="AW1881" i="1"/>
  <c r="AW240" i="1"/>
  <c r="AW1699" i="1"/>
  <c r="AW813" i="1"/>
  <c r="AW670" i="1"/>
  <c r="AW63" i="1"/>
  <c r="AW805" i="1"/>
  <c r="AW369" i="1"/>
  <c r="AW612" i="1"/>
  <c r="AW1118" i="1"/>
  <c r="AW1009" i="1"/>
  <c r="AW2471" i="1"/>
  <c r="AW1819" i="1"/>
  <c r="AW2212" i="1"/>
  <c r="AW1629" i="1"/>
  <c r="AW1618" i="1"/>
  <c r="AW2441" i="1"/>
  <c r="AW355" i="1"/>
  <c r="AW2037" i="1"/>
  <c r="AW1659" i="1"/>
  <c r="AW793" i="1"/>
  <c r="AW2383" i="1"/>
  <c r="AW97" i="1"/>
  <c r="AW833" i="1"/>
  <c r="AW2005" i="1"/>
  <c r="AW1162" i="1"/>
  <c r="AW2302" i="1"/>
  <c r="AW1825" i="1"/>
  <c r="AW1644" i="1"/>
  <c r="AW735" i="1"/>
  <c r="AW913" i="1"/>
  <c r="AW261" i="1"/>
  <c r="T707" i="1" l="1"/>
  <c r="Z707" i="1" s="1"/>
  <c r="Y707" i="1"/>
  <c r="AG707" i="1" s="1"/>
  <c r="AI707" i="1" s="1"/>
  <c r="AY707" i="1" s="1"/>
  <c r="AM707" i="1"/>
  <c r="AN707" i="1"/>
  <c r="AR707" i="1"/>
  <c r="AS707" i="1"/>
  <c r="AU707" i="1"/>
  <c r="AV707" i="1"/>
  <c r="T2433" i="1"/>
  <c r="Z2433" i="1" s="1"/>
  <c r="T1506" i="1"/>
  <c r="Z1506" i="1" s="1"/>
  <c r="Y2433" i="1"/>
  <c r="AG2433" i="1" s="1"/>
  <c r="AI2433" i="1" s="1"/>
  <c r="AY2433" i="1" s="1"/>
  <c r="Y1506" i="1"/>
  <c r="AG1506" i="1" s="1"/>
  <c r="AI1506" i="1" s="1"/>
  <c r="AY1506" i="1" s="1"/>
  <c r="AM2433" i="1"/>
  <c r="AM1506" i="1"/>
  <c r="AN2433" i="1"/>
  <c r="AN1506" i="1"/>
  <c r="AR2433" i="1"/>
  <c r="AR1506" i="1"/>
  <c r="AS2433" i="1"/>
  <c r="AS1506" i="1"/>
  <c r="AU2433" i="1"/>
  <c r="AU1506" i="1"/>
  <c r="AV2433" i="1"/>
  <c r="AX2433" i="1" s="1"/>
  <c r="AV1506" i="1"/>
  <c r="AX1506" i="1" s="1"/>
  <c r="AW707" i="1" l="1"/>
  <c r="AX707" i="1"/>
  <c r="AQ707" i="1"/>
  <c r="AQ2433" i="1"/>
  <c r="AQ1506" i="1"/>
  <c r="AW1506" i="1"/>
  <c r="AW2433" i="1"/>
  <c r="T252" i="1"/>
  <c r="Z252" i="1" s="1"/>
  <c r="Y252" i="1"/>
  <c r="AG252" i="1" s="1"/>
  <c r="AI252" i="1" s="1"/>
  <c r="AY252" i="1" s="1"/>
  <c r="AM252" i="1"/>
  <c r="AN252" i="1"/>
  <c r="AR252" i="1"/>
  <c r="AS252" i="1"/>
  <c r="AU252" i="1"/>
  <c r="AV252" i="1"/>
  <c r="AX252" i="1" s="1"/>
  <c r="AQ252" i="1" l="1"/>
  <c r="AW252" i="1"/>
  <c r="T68" i="1" l="1"/>
  <c r="Z68" i="1" s="1"/>
  <c r="T77" i="1"/>
  <c r="Z77" i="1" s="1"/>
  <c r="T45" i="1"/>
  <c r="Z45" i="1" s="1"/>
  <c r="T59" i="1"/>
  <c r="Z59" i="1" s="1"/>
  <c r="T26" i="1"/>
  <c r="Z26" i="1" s="1"/>
  <c r="T24" i="1"/>
  <c r="Z24" i="1" s="1"/>
  <c r="T82" i="1"/>
  <c r="Z82" i="1" s="1"/>
  <c r="T33" i="1"/>
  <c r="Z33" i="1" s="1"/>
  <c r="T2012" i="1"/>
  <c r="Z2012" i="1" s="1"/>
  <c r="T1298" i="1"/>
  <c r="Z1298" i="1" s="1"/>
  <c r="T2442" i="1"/>
  <c r="Z2442" i="1" s="1"/>
  <c r="T1375" i="1"/>
  <c r="Z1375" i="1" s="1"/>
  <c r="T1313" i="1"/>
  <c r="Z1313" i="1" s="1"/>
  <c r="T2033" i="1"/>
  <c r="Z2033" i="1" s="1"/>
  <c r="T2203" i="1"/>
  <c r="Z2203" i="1" s="1"/>
  <c r="T194" i="1"/>
  <c r="Z194" i="1" s="1"/>
  <c r="T1234" i="1"/>
  <c r="Z1234" i="1" s="1"/>
  <c r="T1051" i="1"/>
  <c r="Z1051" i="1" s="1"/>
  <c r="T218" i="1"/>
  <c r="Z218" i="1" s="1"/>
  <c r="T343" i="1"/>
  <c r="Z343" i="1" s="1"/>
  <c r="T340" i="1"/>
  <c r="Z340" i="1" s="1"/>
  <c r="T2482" i="1"/>
  <c r="Z2482" i="1" s="1"/>
  <c r="T317" i="1"/>
  <c r="Z317" i="1" s="1"/>
  <c r="T1013" i="1"/>
  <c r="Z1013" i="1" s="1"/>
  <c r="T325" i="1"/>
  <c r="Z325" i="1" s="1"/>
  <c r="T2127" i="1"/>
  <c r="Z2127" i="1" s="1"/>
  <c r="T358" i="1"/>
  <c r="Z358" i="1" s="1"/>
  <c r="T337" i="1"/>
  <c r="Z337" i="1" s="1"/>
  <c r="T361" i="1"/>
  <c r="Z361" i="1" s="1"/>
  <c r="T826" i="1"/>
  <c r="Z826" i="1" s="1"/>
  <c r="T305" i="1"/>
  <c r="Z305" i="1" s="1"/>
  <c r="T2071" i="1"/>
  <c r="Z2071" i="1" s="1"/>
  <c r="T1393" i="1"/>
  <c r="Z1393" i="1" s="1"/>
  <c r="T1645" i="1"/>
  <c r="Z1645" i="1" s="1"/>
  <c r="T432" i="1"/>
  <c r="Z432" i="1" s="1"/>
  <c r="T659" i="1"/>
  <c r="Z659" i="1" s="1"/>
  <c r="T508" i="1"/>
  <c r="Z508" i="1" s="1"/>
  <c r="T1577" i="1"/>
  <c r="Z1577" i="1" s="1"/>
  <c r="T199" i="1"/>
  <c r="Z199" i="1" s="1"/>
  <c r="T1608" i="1"/>
  <c r="Z1608" i="1" s="1"/>
  <c r="T1714" i="1"/>
  <c r="Z1714" i="1" s="1"/>
  <c r="T167" i="1"/>
  <c r="Z167" i="1" s="1"/>
  <c r="T1115" i="1"/>
  <c r="Z1115" i="1" s="1"/>
  <c r="T177" i="1"/>
  <c r="Z177" i="1" s="1"/>
  <c r="Y68" i="1"/>
  <c r="AG68" i="1" s="1"/>
  <c r="AI68" i="1" s="1"/>
  <c r="AY68" i="1" s="1"/>
  <c r="Y77" i="1"/>
  <c r="AG77" i="1" s="1"/>
  <c r="AI77" i="1" s="1"/>
  <c r="AY77" i="1" s="1"/>
  <c r="Y45" i="1"/>
  <c r="AG45" i="1" s="1"/>
  <c r="AI45" i="1" s="1"/>
  <c r="AY45" i="1" s="1"/>
  <c r="Y59" i="1"/>
  <c r="AG59" i="1" s="1"/>
  <c r="AI59" i="1" s="1"/>
  <c r="AY59" i="1" s="1"/>
  <c r="Y26" i="1"/>
  <c r="AG26" i="1" s="1"/>
  <c r="AI26" i="1" s="1"/>
  <c r="AY26" i="1" s="1"/>
  <c r="Y24" i="1"/>
  <c r="AG24" i="1" s="1"/>
  <c r="AI24" i="1" s="1"/>
  <c r="AY24" i="1" s="1"/>
  <c r="Y82" i="1"/>
  <c r="AG82" i="1" s="1"/>
  <c r="AI82" i="1" s="1"/>
  <c r="AY82" i="1" s="1"/>
  <c r="Y33" i="1"/>
  <c r="AG33" i="1" s="1"/>
  <c r="AI33" i="1" s="1"/>
  <c r="AY33" i="1" s="1"/>
  <c r="Y2012" i="1"/>
  <c r="AG2012" i="1" s="1"/>
  <c r="AI2012" i="1" s="1"/>
  <c r="AY2012" i="1" s="1"/>
  <c r="Y1298" i="1"/>
  <c r="AG1298" i="1" s="1"/>
  <c r="AI1298" i="1" s="1"/>
  <c r="AY1298" i="1" s="1"/>
  <c r="Y2442" i="1"/>
  <c r="AG2442" i="1" s="1"/>
  <c r="AI2442" i="1" s="1"/>
  <c r="AY2442" i="1" s="1"/>
  <c r="Y1375" i="1"/>
  <c r="AG1375" i="1" s="1"/>
  <c r="AI1375" i="1" s="1"/>
  <c r="AY1375" i="1" s="1"/>
  <c r="Y1313" i="1"/>
  <c r="AG1313" i="1" s="1"/>
  <c r="AI1313" i="1" s="1"/>
  <c r="AY1313" i="1" s="1"/>
  <c r="Y2033" i="1"/>
  <c r="AG2033" i="1" s="1"/>
  <c r="AI2033" i="1" s="1"/>
  <c r="AY2033" i="1" s="1"/>
  <c r="Y2203" i="1"/>
  <c r="AG2203" i="1" s="1"/>
  <c r="AI2203" i="1" s="1"/>
  <c r="AY2203" i="1" s="1"/>
  <c r="Y194" i="1"/>
  <c r="AG194" i="1" s="1"/>
  <c r="AI194" i="1" s="1"/>
  <c r="AY194" i="1" s="1"/>
  <c r="Y1234" i="1"/>
  <c r="AG1234" i="1" s="1"/>
  <c r="AI1234" i="1" s="1"/>
  <c r="AY1234" i="1" s="1"/>
  <c r="Y1051" i="1"/>
  <c r="AG1051" i="1" s="1"/>
  <c r="AI1051" i="1" s="1"/>
  <c r="AY1051" i="1" s="1"/>
  <c r="Y218" i="1"/>
  <c r="AG218" i="1" s="1"/>
  <c r="AI218" i="1" s="1"/>
  <c r="AY218" i="1" s="1"/>
  <c r="Y343" i="1"/>
  <c r="AG343" i="1" s="1"/>
  <c r="AI343" i="1" s="1"/>
  <c r="AY343" i="1" s="1"/>
  <c r="Y340" i="1"/>
  <c r="AG340" i="1" s="1"/>
  <c r="AI340" i="1" s="1"/>
  <c r="AY340" i="1" s="1"/>
  <c r="Y2482" i="1"/>
  <c r="AG2482" i="1" s="1"/>
  <c r="AI2482" i="1" s="1"/>
  <c r="AY2482" i="1" s="1"/>
  <c r="Y317" i="1"/>
  <c r="AG317" i="1" s="1"/>
  <c r="AI317" i="1" s="1"/>
  <c r="AY317" i="1" s="1"/>
  <c r="Y1013" i="1"/>
  <c r="AG1013" i="1" s="1"/>
  <c r="AI1013" i="1" s="1"/>
  <c r="AY1013" i="1" s="1"/>
  <c r="Y325" i="1"/>
  <c r="AG325" i="1" s="1"/>
  <c r="AI325" i="1" s="1"/>
  <c r="AY325" i="1" s="1"/>
  <c r="Y2127" i="1"/>
  <c r="AG2127" i="1" s="1"/>
  <c r="AI2127" i="1" s="1"/>
  <c r="AY2127" i="1" s="1"/>
  <c r="Y358" i="1"/>
  <c r="AG358" i="1" s="1"/>
  <c r="AI358" i="1" s="1"/>
  <c r="AY358" i="1" s="1"/>
  <c r="Y337" i="1"/>
  <c r="AG337" i="1" s="1"/>
  <c r="AI337" i="1" s="1"/>
  <c r="AY337" i="1" s="1"/>
  <c r="Y361" i="1"/>
  <c r="AG361" i="1" s="1"/>
  <c r="AI361" i="1" s="1"/>
  <c r="AY361" i="1" s="1"/>
  <c r="Y826" i="1"/>
  <c r="AG826" i="1" s="1"/>
  <c r="AI826" i="1" s="1"/>
  <c r="AY826" i="1" s="1"/>
  <c r="Y305" i="1"/>
  <c r="AG305" i="1" s="1"/>
  <c r="AI305" i="1" s="1"/>
  <c r="AY305" i="1" s="1"/>
  <c r="Y2071" i="1"/>
  <c r="AG2071" i="1" s="1"/>
  <c r="AI2071" i="1" s="1"/>
  <c r="AY2071" i="1" s="1"/>
  <c r="Y1393" i="1"/>
  <c r="AG1393" i="1" s="1"/>
  <c r="AI1393" i="1" s="1"/>
  <c r="AY1393" i="1" s="1"/>
  <c r="Y1645" i="1"/>
  <c r="AG1645" i="1" s="1"/>
  <c r="AI1645" i="1" s="1"/>
  <c r="AY1645" i="1" s="1"/>
  <c r="Y432" i="1"/>
  <c r="AG432" i="1" s="1"/>
  <c r="AI432" i="1" s="1"/>
  <c r="AY432" i="1" s="1"/>
  <c r="Y659" i="1"/>
  <c r="AG659" i="1" s="1"/>
  <c r="AI659" i="1" s="1"/>
  <c r="AY659" i="1" s="1"/>
  <c r="Y508" i="1"/>
  <c r="AG508" i="1" s="1"/>
  <c r="AI508" i="1" s="1"/>
  <c r="AY508" i="1" s="1"/>
  <c r="Y1577" i="1"/>
  <c r="AG1577" i="1" s="1"/>
  <c r="AI1577" i="1" s="1"/>
  <c r="AY1577" i="1" s="1"/>
  <c r="Y199" i="1"/>
  <c r="AG199" i="1" s="1"/>
  <c r="AI199" i="1" s="1"/>
  <c r="AY199" i="1" s="1"/>
  <c r="Y1608" i="1"/>
  <c r="AG1608" i="1" s="1"/>
  <c r="AI1608" i="1" s="1"/>
  <c r="AY1608" i="1" s="1"/>
  <c r="Y1714" i="1"/>
  <c r="AG1714" i="1" s="1"/>
  <c r="AI1714" i="1" s="1"/>
  <c r="AY1714" i="1" s="1"/>
  <c r="Y167" i="1"/>
  <c r="AG167" i="1" s="1"/>
  <c r="AI167" i="1" s="1"/>
  <c r="AY167" i="1" s="1"/>
  <c r="Y1115" i="1"/>
  <c r="AG1115" i="1" s="1"/>
  <c r="AI1115" i="1" s="1"/>
  <c r="AY1115" i="1" s="1"/>
  <c r="Y177" i="1"/>
  <c r="AG177" i="1" s="1"/>
  <c r="AI177" i="1" s="1"/>
  <c r="AY177" i="1" s="1"/>
  <c r="AM68" i="1"/>
  <c r="AM77" i="1"/>
  <c r="AM45" i="1"/>
  <c r="AM59" i="1"/>
  <c r="AM26" i="1"/>
  <c r="AM24" i="1"/>
  <c r="AM82" i="1"/>
  <c r="AM33" i="1"/>
  <c r="AM2012" i="1"/>
  <c r="AM1298" i="1"/>
  <c r="AM2442" i="1"/>
  <c r="AM1375" i="1"/>
  <c r="AM1313" i="1"/>
  <c r="AM2033" i="1"/>
  <c r="AM2203" i="1"/>
  <c r="AM194" i="1"/>
  <c r="AM1234" i="1"/>
  <c r="AM1051" i="1"/>
  <c r="AM218" i="1"/>
  <c r="AM343" i="1"/>
  <c r="AM340" i="1"/>
  <c r="AM2482" i="1"/>
  <c r="AM317" i="1"/>
  <c r="AM1013" i="1"/>
  <c r="AM325" i="1"/>
  <c r="AM2127" i="1"/>
  <c r="AM358" i="1"/>
  <c r="AM337" i="1"/>
  <c r="AM361" i="1"/>
  <c r="AM826" i="1"/>
  <c r="AM305" i="1"/>
  <c r="AM2071" i="1"/>
  <c r="AM1393" i="1"/>
  <c r="AM1645" i="1"/>
  <c r="AM432" i="1"/>
  <c r="AM659" i="1"/>
  <c r="AM508" i="1"/>
  <c r="AM1577" i="1"/>
  <c r="AM199" i="1"/>
  <c r="AM1608" i="1"/>
  <c r="AM1714" i="1"/>
  <c r="AM167" i="1"/>
  <c r="AM1115" i="1"/>
  <c r="AM177" i="1"/>
  <c r="AN68" i="1"/>
  <c r="AN77" i="1"/>
  <c r="AN45" i="1"/>
  <c r="AN59" i="1"/>
  <c r="AN26" i="1"/>
  <c r="AN24" i="1"/>
  <c r="AN82" i="1"/>
  <c r="AN33" i="1"/>
  <c r="AN2012" i="1"/>
  <c r="AN1298" i="1"/>
  <c r="AN2442" i="1"/>
  <c r="AN1375" i="1"/>
  <c r="AN1313" i="1"/>
  <c r="AN2033" i="1"/>
  <c r="AN2203" i="1"/>
  <c r="AN194" i="1"/>
  <c r="AN1234" i="1"/>
  <c r="AN1051" i="1"/>
  <c r="AN218" i="1"/>
  <c r="AN343" i="1"/>
  <c r="AN340" i="1"/>
  <c r="AN2482" i="1"/>
  <c r="AN317" i="1"/>
  <c r="AN1013" i="1"/>
  <c r="AN325" i="1"/>
  <c r="AN2127" i="1"/>
  <c r="AN358" i="1"/>
  <c r="AN337" i="1"/>
  <c r="AN361" i="1"/>
  <c r="AN826" i="1"/>
  <c r="AN305" i="1"/>
  <c r="AN2071" i="1"/>
  <c r="AN1393" i="1"/>
  <c r="AN1645" i="1"/>
  <c r="AN432" i="1"/>
  <c r="AN659" i="1"/>
  <c r="AN508" i="1"/>
  <c r="AN1577" i="1"/>
  <c r="AN199" i="1"/>
  <c r="AN1608" i="1"/>
  <c r="AN1714" i="1"/>
  <c r="AN167" i="1"/>
  <c r="AN1115" i="1"/>
  <c r="AN177" i="1"/>
  <c r="AR68" i="1"/>
  <c r="AR77" i="1"/>
  <c r="AR45" i="1"/>
  <c r="AR59" i="1"/>
  <c r="AR26" i="1"/>
  <c r="AR24" i="1"/>
  <c r="AR82" i="1"/>
  <c r="AR33" i="1"/>
  <c r="AR2012" i="1"/>
  <c r="AR1298" i="1"/>
  <c r="AR2442" i="1"/>
  <c r="AR1375" i="1"/>
  <c r="AR1313" i="1"/>
  <c r="AR2033" i="1"/>
  <c r="AR2203" i="1"/>
  <c r="AR194" i="1"/>
  <c r="AR1234" i="1"/>
  <c r="AR1051" i="1"/>
  <c r="AR218" i="1"/>
  <c r="AR343" i="1"/>
  <c r="AR340" i="1"/>
  <c r="AR2482" i="1"/>
  <c r="AR317" i="1"/>
  <c r="AR1013" i="1"/>
  <c r="AR325" i="1"/>
  <c r="AR2127" i="1"/>
  <c r="AR358" i="1"/>
  <c r="AR337" i="1"/>
  <c r="AR361" i="1"/>
  <c r="AR826" i="1"/>
  <c r="AR305" i="1"/>
  <c r="AR2071" i="1"/>
  <c r="AR1393" i="1"/>
  <c r="AR1645" i="1"/>
  <c r="AR432" i="1"/>
  <c r="AR659" i="1"/>
  <c r="AR508" i="1"/>
  <c r="AR1577" i="1"/>
  <c r="AR199" i="1"/>
  <c r="AR1608" i="1"/>
  <c r="AR1714" i="1"/>
  <c r="AR167" i="1"/>
  <c r="AR1115" i="1"/>
  <c r="AR177" i="1"/>
  <c r="AS68" i="1"/>
  <c r="AS77" i="1"/>
  <c r="AS45" i="1"/>
  <c r="AS59" i="1"/>
  <c r="AS26" i="1"/>
  <c r="AS24" i="1"/>
  <c r="AS82" i="1"/>
  <c r="AS33" i="1"/>
  <c r="AS2012" i="1"/>
  <c r="AS1298" i="1"/>
  <c r="AS2442" i="1"/>
  <c r="AS1375" i="1"/>
  <c r="AS1313" i="1"/>
  <c r="AS2033" i="1"/>
  <c r="AS2203" i="1"/>
  <c r="AS194" i="1"/>
  <c r="AS1234" i="1"/>
  <c r="AS1051" i="1"/>
  <c r="AS218" i="1"/>
  <c r="AS343" i="1"/>
  <c r="AS340" i="1"/>
  <c r="AS2482" i="1"/>
  <c r="AS317" i="1"/>
  <c r="AS1013" i="1"/>
  <c r="AS325" i="1"/>
  <c r="AS2127" i="1"/>
  <c r="AS358" i="1"/>
  <c r="AS337" i="1"/>
  <c r="AS361" i="1"/>
  <c r="AS826" i="1"/>
  <c r="AS305" i="1"/>
  <c r="AS2071" i="1"/>
  <c r="AS1393" i="1"/>
  <c r="AS1645" i="1"/>
  <c r="AS432" i="1"/>
  <c r="AS659" i="1"/>
  <c r="AS508" i="1"/>
  <c r="AS1577" i="1"/>
  <c r="AS199" i="1"/>
  <c r="AS1608" i="1"/>
  <c r="AS1714" i="1"/>
  <c r="AS167" i="1"/>
  <c r="AS1115" i="1"/>
  <c r="AS177" i="1"/>
  <c r="AU68" i="1"/>
  <c r="AU77" i="1"/>
  <c r="AU45" i="1"/>
  <c r="AU59" i="1"/>
  <c r="AU26" i="1"/>
  <c r="AU24" i="1"/>
  <c r="AU82" i="1"/>
  <c r="AU33" i="1"/>
  <c r="AU2012" i="1"/>
  <c r="AU1298" i="1"/>
  <c r="AU2442" i="1"/>
  <c r="AU1375" i="1"/>
  <c r="AU1313" i="1"/>
  <c r="AU2033" i="1"/>
  <c r="AU2203" i="1"/>
  <c r="AU194" i="1"/>
  <c r="AU1234" i="1"/>
  <c r="AU1051" i="1"/>
  <c r="AU218" i="1"/>
  <c r="AU343" i="1"/>
  <c r="AU340" i="1"/>
  <c r="AU2482" i="1"/>
  <c r="AU317" i="1"/>
  <c r="AU1013" i="1"/>
  <c r="AU325" i="1"/>
  <c r="AU2127" i="1"/>
  <c r="AU358" i="1"/>
  <c r="AU337" i="1"/>
  <c r="AU361" i="1"/>
  <c r="AU826" i="1"/>
  <c r="AU305" i="1"/>
  <c r="AU2071" i="1"/>
  <c r="AU1393" i="1"/>
  <c r="AU1645" i="1"/>
  <c r="AU432" i="1"/>
  <c r="AU659" i="1"/>
  <c r="AU508" i="1"/>
  <c r="AU1577" i="1"/>
  <c r="AU199" i="1"/>
  <c r="AU1608" i="1"/>
  <c r="AU1714" i="1"/>
  <c r="AU167" i="1"/>
  <c r="AU1115" i="1"/>
  <c r="AU177" i="1"/>
  <c r="AV68" i="1"/>
  <c r="AV77" i="1"/>
  <c r="AV45" i="1"/>
  <c r="AV59" i="1"/>
  <c r="AX59" i="1" s="1"/>
  <c r="AV26" i="1"/>
  <c r="AV24" i="1"/>
  <c r="AX24" i="1" s="1"/>
  <c r="AV82" i="1"/>
  <c r="AX82" i="1" s="1"/>
  <c r="AV33" i="1"/>
  <c r="AX33" i="1" s="1"/>
  <c r="AV2012" i="1"/>
  <c r="AX2012" i="1" s="1"/>
  <c r="AV1298" i="1"/>
  <c r="AX1298" i="1" s="1"/>
  <c r="AV2442" i="1"/>
  <c r="AX2442" i="1" s="1"/>
  <c r="AV1375" i="1"/>
  <c r="AX1375" i="1" s="1"/>
  <c r="AV1313" i="1"/>
  <c r="AX1313" i="1" s="1"/>
  <c r="AV2033" i="1"/>
  <c r="AX2033" i="1" s="1"/>
  <c r="AV2203" i="1"/>
  <c r="AX2203" i="1" s="1"/>
  <c r="AV194" i="1"/>
  <c r="AX194" i="1" s="1"/>
  <c r="AV1234" i="1"/>
  <c r="AX1234" i="1" s="1"/>
  <c r="AV1051" i="1"/>
  <c r="AX1051" i="1" s="1"/>
  <c r="AV218" i="1"/>
  <c r="AX218" i="1" s="1"/>
  <c r="AV343" i="1"/>
  <c r="AX343" i="1" s="1"/>
  <c r="AV340" i="1"/>
  <c r="AX340" i="1" s="1"/>
  <c r="AV2482" i="1"/>
  <c r="AX2482" i="1" s="1"/>
  <c r="AV317" i="1"/>
  <c r="AX317" i="1" s="1"/>
  <c r="AV1013" i="1"/>
  <c r="AX1013" i="1" s="1"/>
  <c r="AV325" i="1"/>
  <c r="AX325" i="1" s="1"/>
  <c r="AV2127" i="1"/>
  <c r="AV358" i="1"/>
  <c r="AX358" i="1" s="1"/>
  <c r="AV337" i="1"/>
  <c r="AX337" i="1" s="1"/>
  <c r="AV361" i="1"/>
  <c r="AX361" i="1" s="1"/>
  <c r="AV826" i="1"/>
  <c r="AX826" i="1" s="1"/>
  <c r="AV305" i="1"/>
  <c r="AX305" i="1" s="1"/>
  <c r="AV2071" i="1"/>
  <c r="AX2071" i="1" s="1"/>
  <c r="AV1393" i="1"/>
  <c r="AX1393" i="1" s="1"/>
  <c r="AV1645" i="1"/>
  <c r="AV432" i="1"/>
  <c r="AV659" i="1"/>
  <c r="AV508" i="1"/>
  <c r="AV1577" i="1"/>
  <c r="AX1577" i="1" s="1"/>
  <c r="AV199" i="1"/>
  <c r="AX199" i="1" s="1"/>
  <c r="AV1608" i="1"/>
  <c r="AX1608" i="1" s="1"/>
  <c r="AV1714" i="1"/>
  <c r="AX1714" i="1" s="1"/>
  <c r="AV167" i="1"/>
  <c r="AX167" i="1" s="1"/>
  <c r="AV1115" i="1"/>
  <c r="AX1115" i="1" s="1"/>
  <c r="AV177" i="1"/>
  <c r="AX177" i="1" s="1"/>
  <c r="AW77" i="1" l="1"/>
  <c r="AW26" i="1"/>
  <c r="AQ432" i="1"/>
  <c r="AQ2127" i="1"/>
  <c r="AQ2033" i="1"/>
  <c r="AQ45" i="1"/>
  <c r="AW1234" i="1"/>
  <c r="AQ77" i="1"/>
  <c r="AQ1577" i="1"/>
  <c r="AQ361" i="1"/>
  <c r="AQ1234" i="1"/>
  <c r="AQ508" i="1"/>
  <c r="AW317" i="1"/>
  <c r="AQ33" i="1"/>
  <c r="AQ1608" i="1"/>
  <c r="AQ82" i="1"/>
  <c r="AW194" i="1"/>
  <c r="AQ199" i="1"/>
  <c r="AQ24" i="1"/>
  <c r="AQ325" i="1"/>
  <c r="AQ1313" i="1"/>
  <c r="AQ1645" i="1"/>
  <c r="AQ1013" i="1"/>
  <c r="AQ1375" i="1"/>
  <c r="AW2033" i="1"/>
  <c r="AW1313" i="1"/>
  <c r="AX68" i="1"/>
  <c r="AW68" i="1"/>
  <c r="AW1375" i="1"/>
  <c r="AW1645" i="1"/>
  <c r="AX1645" i="1"/>
  <c r="AX77" i="1"/>
  <c r="AX508" i="1"/>
  <c r="AW508" i="1"/>
  <c r="AW177" i="1"/>
  <c r="AX659" i="1"/>
  <c r="AW659" i="1"/>
  <c r="AW1577" i="1"/>
  <c r="AX432" i="1"/>
  <c r="AW432" i="1"/>
  <c r="AW2127" i="1"/>
  <c r="AX2127" i="1"/>
  <c r="AW1393" i="1"/>
  <c r="AX45" i="1"/>
  <c r="AW45" i="1"/>
  <c r="AQ26" i="1"/>
  <c r="AQ167" i="1"/>
  <c r="AQ337" i="1"/>
  <c r="AQ194" i="1"/>
  <c r="AQ358" i="1"/>
  <c r="AQ2203" i="1"/>
  <c r="AQ59" i="1"/>
  <c r="AW24" i="1"/>
  <c r="AW59" i="1"/>
  <c r="AW361" i="1"/>
  <c r="AQ1393" i="1"/>
  <c r="AQ317" i="1"/>
  <c r="AQ68" i="1"/>
  <c r="AW337" i="1"/>
  <c r="AX26" i="1"/>
  <c r="AW358" i="1"/>
  <c r="AQ177" i="1"/>
  <c r="AQ659" i="1"/>
  <c r="AQ305" i="1"/>
  <c r="AQ218" i="1"/>
  <c r="AQ826" i="1"/>
  <c r="AQ1051" i="1"/>
  <c r="AQ1714" i="1"/>
  <c r="AQ2071" i="1"/>
  <c r="AQ343" i="1"/>
  <c r="AQ2012" i="1"/>
  <c r="AQ1115" i="1"/>
  <c r="AQ2482" i="1"/>
  <c r="AQ2442" i="1"/>
  <c r="AQ340" i="1"/>
  <c r="AQ1298" i="1"/>
  <c r="AW325" i="1"/>
  <c r="AW1013" i="1"/>
  <c r="AW2203" i="1"/>
  <c r="AW82" i="1"/>
  <c r="AW199" i="1"/>
  <c r="AW1115" i="1"/>
  <c r="AW167" i="1"/>
  <c r="AW1714" i="1"/>
  <c r="AW1608" i="1"/>
  <c r="AW2482" i="1"/>
  <c r="AW340" i="1"/>
  <c r="AW2071" i="1"/>
  <c r="AW343" i="1"/>
  <c r="AW305" i="1"/>
  <c r="AW218" i="1"/>
  <c r="AW826" i="1"/>
  <c r="AW1051" i="1"/>
  <c r="AW2012" i="1"/>
  <c r="AW33" i="1"/>
  <c r="AW1298" i="1"/>
  <c r="AW2442" i="1"/>
  <c r="T315" i="1" l="1"/>
  <c r="Z315" i="1" s="1"/>
  <c r="T677" i="1"/>
  <c r="T3" i="1"/>
  <c r="Z3" i="1" s="1"/>
  <c r="T1145" i="1"/>
  <c r="Z1145" i="1" s="1"/>
  <c r="T669" i="1"/>
  <c r="Z669" i="1" s="1"/>
  <c r="T1700" i="1"/>
  <c r="Z1700" i="1" s="1"/>
  <c r="Y315" i="1"/>
  <c r="AG315" i="1" s="1"/>
  <c r="AI315" i="1" s="1"/>
  <c r="AY315" i="1" s="1"/>
  <c r="Y677" i="1"/>
  <c r="AG677" i="1" s="1"/>
  <c r="AI677" i="1" s="1"/>
  <c r="AY677" i="1" s="1"/>
  <c r="Y3" i="1"/>
  <c r="AG3" i="1" s="1"/>
  <c r="AI3" i="1" s="1"/>
  <c r="AY3" i="1" s="1"/>
  <c r="Y1145" i="1"/>
  <c r="AG1145" i="1" s="1"/>
  <c r="AI1145" i="1" s="1"/>
  <c r="AY1145" i="1" s="1"/>
  <c r="Y669" i="1"/>
  <c r="AG669" i="1" s="1"/>
  <c r="AI669" i="1" s="1"/>
  <c r="AY669" i="1" s="1"/>
  <c r="Y1700" i="1"/>
  <c r="AG1700" i="1" s="1"/>
  <c r="AI1700" i="1" s="1"/>
  <c r="AY1700" i="1" s="1"/>
  <c r="AM315" i="1"/>
  <c r="AM677" i="1"/>
  <c r="AM3" i="1"/>
  <c r="AM1145" i="1"/>
  <c r="AM669" i="1"/>
  <c r="AM1700" i="1"/>
  <c r="AN315" i="1"/>
  <c r="AN677" i="1"/>
  <c r="AN3" i="1"/>
  <c r="AN1145" i="1"/>
  <c r="AN669" i="1"/>
  <c r="AN1700" i="1"/>
  <c r="AR315" i="1"/>
  <c r="AR677" i="1"/>
  <c r="AR3" i="1"/>
  <c r="AR1145" i="1"/>
  <c r="AR669" i="1"/>
  <c r="AR1700" i="1"/>
  <c r="AS315" i="1"/>
  <c r="AS677" i="1"/>
  <c r="AS3" i="1"/>
  <c r="AS1145" i="1"/>
  <c r="AS669" i="1"/>
  <c r="AS1700" i="1"/>
  <c r="AU315" i="1"/>
  <c r="AU677" i="1"/>
  <c r="AU3" i="1"/>
  <c r="AU1145" i="1"/>
  <c r="AU669" i="1"/>
  <c r="AU1700" i="1"/>
  <c r="AV315" i="1"/>
  <c r="AX315" i="1" s="1"/>
  <c r="AV677" i="1"/>
  <c r="AX677" i="1" s="1"/>
  <c r="AV3" i="1"/>
  <c r="AX3" i="1" s="1"/>
  <c r="AV1145" i="1"/>
  <c r="AX1145" i="1" s="1"/>
  <c r="AV669" i="1"/>
  <c r="AX669" i="1" s="1"/>
  <c r="AV1700" i="1"/>
  <c r="AX1700" i="1" s="1"/>
  <c r="AW315" i="1" l="1"/>
  <c r="AW3" i="1"/>
  <c r="AQ1700" i="1"/>
  <c r="AQ677" i="1"/>
  <c r="AQ315" i="1"/>
  <c r="AQ669" i="1"/>
  <c r="AQ1145" i="1"/>
  <c r="AQ3" i="1"/>
  <c r="AW1145" i="1"/>
  <c r="AW1700" i="1"/>
  <c r="AW669" i="1"/>
  <c r="AW677" i="1"/>
  <c r="Z677" i="1"/>
  <c r="T387" i="1" l="1"/>
  <c r="Z387" i="1" s="1"/>
  <c r="Y387" i="1"/>
  <c r="AG387" i="1" s="1"/>
  <c r="AI387" i="1" s="1"/>
  <c r="AY387" i="1" s="1"/>
  <c r="AM387" i="1"/>
  <c r="AN387" i="1"/>
  <c r="AR387" i="1"/>
  <c r="AS387" i="1"/>
  <c r="AU387" i="1"/>
  <c r="AV387" i="1"/>
  <c r="AX387" i="1" s="1"/>
  <c r="T901" i="1"/>
  <c r="Z901" i="1" s="1"/>
  <c r="Y901" i="1"/>
  <c r="AG901" i="1" s="1"/>
  <c r="AI901" i="1" s="1"/>
  <c r="AY901" i="1" s="1"/>
  <c r="AM901" i="1"/>
  <c r="AN901" i="1"/>
  <c r="AR901" i="1"/>
  <c r="AS901" i="1"/>
  <c r="AU901" i="1"/>
  <c r="AV901" i="1"/>
  <c r="AX901" i="1" s="1"/>
  <c r="T1160" i="1"/>
  <c r="Z1160" i="1" s="1"/>
  <c r="Y1160" i="1"/>
  <c r="AG1160" i="1" s="1"/>
  <c r="AI1160" i="1" s="1"/>
  <c r="AY1160" i="1" s="1"/>
  <c r="AM1160" i="1"/>
  <c r="AN1160" i="1"/>
  <c r="AR1160" i="1"/>
  <c r="AS1160" i="1"/>
  <c r="AU1160" i="1"/>
  <c r="AV1160" i="1"/>
  <c r="AX1160" i="1" s="1"/>
  <c r="AQ387" i="1" l="1"/>
  <c r="AW387" i="1"/>
  <c r="AQ1160" i="1"/>
  <c r="AQ901" i="1"/>
  <c r="AW901" i="1"/>
  <c r="AW1160" i="1"/>
  <c r="M8" i="101" l="1"/>
  <c r="M11" i="101"/>
  <c r="T787" i="1"/>
  <c r="Z787" i="1" s="1"/>
  <c r="T2218" i="1"/>
  <c r="Z2218" i="1" s="1"/>
  <c r="T2189" i="1"/>
  <c r="Z2189" i="1" s="1"/>
  <c r="T2517" i="1"/>
  <c r="Z2517" i="1" s="1"/>
  <c r="T1502" i="1"/>
  <c r="Z1502" i="1" s="1"/>
  <c r="T1232" i="1"/>
  <c r="Z1232" i="1" s="1"/>
  <c r="T339" i="1"/>
  <c r="Z339" i="1" s="1"/>
  <c r="T353" i="1"/>
  <c r="Z353" i="1" s="1"/>
  <c r="T324" i="1"/>
  <c r="Z324" i="1" s="1"/>
  <c r="T1692" i="1"/>
  <c r="Z1692" i="1" s="1"/>
  <c r="T1667" i="1"/>
  <c r="Z1667" i="1" s="1"/>
  <c r="T2400" i="1"/>
  <c r="Z2400" i="1" s="1"/>
  <c r="T308" i="1"/>
  <c r="Z308" i="1" s="1"/>
  <c r="T282" i="1"/>
  <c r="Z282" i="1" s="1"/>
  <c r="T1759" i="1"/>
  <c r="Z1759" i="1" s="1"/>
  <c r="T2051" i="1"/>
  <c r="Z2051" i="1" s="1"/>
  <c r="T347" i="1"/>
  <c r="Z347" i="1" s="1"/>
  <c r="T725" i="1"/>
  <c r="Z725" i="1" s="1"/>
  <c r="T382" i="1"/>
  <c r="Z382" i="1" s="1"/>
  <c r="T1711" i="1"/>
  <c r="Z1711" i="1" s="1"/>
  <c r="T1877" i="1"/>
  <c r="Z1877" i="1" s="1"/>
  <c r="T1019" i="1"/>
  <c r="Z1019" i="1" s="1"/>
  <c r="T281" i="1"/>
  <c r="Z281" i="1" s="1"/>
  <c r="T227" i="1"/>
  <c r="Z227" i="1" s="1"/>
  <c r="T2000" i="1"/>
  <c r="Z2000" i="1" s="1"/>
  <c r="T1925" i="1"/>
  <c r="Z1925" i="1" s="1"/>
  <c r="Y787" i="1"/>
  <c r="AG787" i="1" s="1"/>
  <c r="AI787" i="1" s="1"/>
  <c r="AY787" i="1" s="1"/>
  <c r="Y2218" i="1"/>
  <c r="AG2218" i="1" s="1"/>
  <c r="AI2218" i="1" s="1"/>
  <c r="AY2218" i="1" s="1"/>
  <c r="Y2189" i="1"/>
  <c r="AG2189" i="1" s="1"/>
  <c r="AI2189" i="1" s="1"/>
  <c r="AY2189" i="1" s="1"/>
  <c r="Y2517" i="1"/>
  <c r="AG2517" i="1" s="1"/>
  <c r="AI2517" i="1" s="1"/>
  <c r="AY2517" i="1" s="1"/>
  <c r="Y1502" i="1"/>
  <c r="AG1502" i="1" s="1"/>
  <c r="AI1502" i="1" s="1"/>
  <c r="AY1502" i="1" s="1"/>
  <c r="Y1232" i="1"/>
  <c r="AG1232" i="1" s="1"/>
  <c r="AI1232" i="1" s="1"/>
  <c r="AY1232" i="1" s="1"/>
  <c r="Y339" i="1"/>
  <c r="AG339" i="1" s="1"/>
  <c r="AI339" i="1" s="1"/>
  <c r="AY339" i="1" s="1"/>
  <c r="Y353" i="1"/>
  <c r="AG353" i="1" s="1"/>
  <c r="AI353" i="1" s="1"/>
  <c r="AY353" i="1" s="1"/>
  <c r="Y324" i="1"/>
  <c r="AG324" i="1" s="1"/>
  <c r="AI324" i="1" s="1"/>
  <c r="AY324" i="1" s="1"/>
  <c r="Y1692" i="1"/>
  <c r="AG1692" i="1" s="1"/>
  <c r="AI1692" i="1" s="1"/>
  <c r="AY1692" i="1" s="1"/>
  <c r="Y1667" i="1"/>
  <c r="AG1667" i="1" s="1"/>
  <c r="AI1667" i="1" s="1"/>
  <c r="AY1667" i="1" s="1"/>
  <c r="Y2400" i="1"/>
  <c r="AG2400" i="1" s="1"/>
  <c r="AI2400" i="1" s="1"/>
  <c r="AY2400" i="1" s="1"/>
  <c r="Y308" i="1"/>
  <c r="AG308" i="1" s="1"/>
  <c r="AI308" i="1" s="1"/>
  <c r="AY308" i="1" s="1"/>
  <c r="Y282" i="1"/>
  <c r="AG282" i="1" s="1"/>
  <c r="AI282" i="1" s="1"/>
  <c r="AY282" i="1" s="1"/>
  <c r="Y1759" i="1"/>
  <c r="AG1759" i="1" s="1"/>
  <c r="AI1759" i="1" s="1"/>
  <c r="AY1759" i="1" s="1"/>
  <c r="Y2051" i="1"/>
  <c r="AG2051" i="1" s="1"/>
  <c r="AI2051" i="1" s="1"/>
  <c r="AY2051" i="1" s="1"/>
  <c r="Y347" i="1"/>
  <c r="AG347" i="1" s="1"/>
  <c r="AI347" i="1" s="1"/>
  <c r="AY347" i="1" s="1"/>
  <c r="Y725" i="1"/>
  <c r="AG725" i="1" s="1"/>
  <c r="AI725" i="1" s="1"/>
  <c r="AY725" i="1" s="1"/>
  <c r="Y382" i="1"/>
  <c r="AG382" i="1" s="1"/>
  <c r="AI382" i="1" s="1"/>
  <c r="AY382" i="1" s="1"/>
  <c r="Y1711" i="1"/>
  <c r="AG1711" i="1" s="1"/>
  <c r="AI1711" i="1" s="1"/>
  <c r="AY1711" i="1" s="1"/>
  <c r="Y1877" i="1"/>
  <c r="AG1877" i="1" s="1"/>
  <c r="AI1877" i="1" s="1"/>
  <c r="AY1877" i="1" s="1"/>
  <c r="Y1019" i="1"/>
  <c r="AG1019" i="1" s="1"/>
  <c r="AI1019" i="1" s="1"/>
  <c r="AY1019" i="1" s="1"/>
  <c r="Y281" i="1"/>
  <c r="AG281" i="1" s="1"/>
  <c r="AI281" i="1" s="1"/>
  <c r="AY281" i="1" s="1"/>
  <c r="Y227" i="1"/>
  <c r="AG227" i="1" s="1"/>
  <c r="AI227" i="1" s="1"/>
  <c r="AY227" i="1" s="1"/>
  <c r="Y2000" i="1"/>
  <c r="AG2000" i="1" s="1"/>
  <c r="AI2000" i="1" s="1"/>
  <c r="AY2000" i="1" s="1"/>
  <c r="Y1925" i="1"/>
  <c r="AG1925" i="1" s="1"/>
  <c r="AI1925" i="1" s="1"/>
  <c r="AY1925" i="1" s="1"/>
  <c r="AM787" i="1"/>
  <c r="AM2218" i="1"/>
  <c r="AM2189" i="1"/>
  <c r="AM2517" i="1"/>
  <c r="AM1502" i="1"/>
  <c r="AM1232" i="1"/>
  <c r="AM339" i="1"/>
  <c r="AM353" i="1"/>
  <c r="AM324" i="1"/>
  <c r="AM1692" i="1"/>
  <c r="AM1667" i="1"/>
  <c r="AM2400" i="1"/>
  <c r="AM308" i="1"/>
  <c r="AM282" i="1"/>
  <c r="AM1759" i="1"/>
  <c r="AM2051" i="1"/>
  <c r="AM347" i="1"/>
  <c r="AM725" i="1"/>
  <c r="AM382" i="1"/>
  <c r="AM1711" i="1"/>
  <c r="AM1877" i="1"/>
  <c r="AM1019" i="1"/>
  <c r="AM281" i="1"/>
  <c r="AM227" i="1"/>
  <c r="AM2000" i="1"/>
  <c r="AM1925" i="1"/>
  <c r="AN787" i="1"/>
  <c r="AN2218" i="1"/>
  <c r="AN2189" i="1"/>
  <c r="AN2517" i="1"/>
  <c r="AN1502" i="1"/>
  <c r="AN1232" i="1"/>
  <c r="AN339" i="1"/>
  <c r="AN353" i="1"/>
  <c r="AN324" i="1"/>
  <c r="AN1692" i="1"/>
  <c r="AN1667" i="1"/>
  <c r="AN2400" i="1"/>
  <c r="AN308" i="1"/>
  <c r="AN282" i="1"/>
  <c r="AN1759" i="1"/>
  <c r="AN2051" i="1"/>
  <c r="AN347" i="1"/>
  <c r="AN725" i="1"/>
  <c r="AN382" i="1"/>
  <c r="AN1711" i="1"/>
  <c r="AN1877" i="1"/>
  <c r="AN1019" i="1"/>
  <c r="AN281" i="1"/>
  <c r="AN227" i="1"/>
  <c r="AN2000" i="1"/>
  <c r="AN1925" i="1"/>
  <c r="AR787" i="1"/>
  <c r="AR2218" i="1"/>
  <c r="AR2189" i="1"/>
  <c r="AR2517" i="1"/>
  <c r="AR1502" i="1"/>
  <c r="AR1232" i="1"/>
  <c r="AR339" i="1"/>
  <c r="AR353" i="1"/>
  <c r="AR324" i="1"/>
  <c r="AR1692" i="1"/>
  <c r="AR1667" i="1"/>
  <c r="AR2400" i="1"/>
  <c r="AR308" i="1"/>
  <c r="AR282" i="1"/>
  <c r="AR1759" i="1"/>
  <c r="AR2051" i="1"/>
  <c r="AR347" i="1"/>
  <c r="AR725" i="1"/>
  <c r="AR382" i="1"/>
  <c r="AR1711" i="1"/>
  <c r="AR1877" i="1"/>
  <c r="AR1019" i="1"/>
  <c r="AR281" i="1"/>
  <c r="AR227" i="1"/>
  <c r="AR2000" i="1"/>
  <c r="AR1925" i="1"/>
  <c r="AS787" i="1"/>
  <c r="AS2218" i="1"/>
  <c r="AS2189" i="1"/>
  <c r="AS2517" i="1"/>
  <c r="AS1502" i="1"/>
  <c r="AS1232" i="1"/>
  <c r="AS339" i="1"/>
  <c r="AS353" i="1"/>
  <c r="AS324" i="1"/>
  <c r="AS1692" i="1"/>
  <c r="AS1667" i="1"/>
  <c r="AS2400" i="1"/>
  <c r="AS308" i="1"/>
  <c r="AS282" i="1"/>
  <c r="AS1759" i="1"/>
  <c r="AS2051" i="1"/>
  <c r="AS347" i="1"/>
  <c r="AS725" i="1"/>
  <c r="AS382" i="1"/>
  <c r="AS1711" i="1"/>
  <c r="AS1877" i="1"/>
  <c r="AS1019" i="1"/>
  <c r="AS281" i="1"/>
  <c r="AS227" i="1"/>
  <c r="AS2000" i="1"/>
  <c r="AS1925" i="1"/>
  <c r="AU787" i="1"/>
  <c r="AU2218" i="1"/>
  <c r="AU2189" i="1"/>
  <c r="AU2517" i="1"/>
  <c r="AU1502" i="1"/>
  <c r="AU1232" i="1"/>
  <c r="AU339" i="1"/>
  <c r="AU353" i="1"/>
  <c r="AU324" i="1"/>
  <c r="AU1692" i="1"/>
  <c r="AU1667" i="1"/>
  <c r="AU2400" i="1"/>
  <c r="AU308" i="1"/>
  <c r="AU282" i="1"/>
  <c r="AU1759" i="1"/>
  <c r="AU2051" i="1"/>
  <c r="AU347" i="1"/>
  <c r="AU725" i="1"/>
  <c r="AU382" i="1"/>
  <c r="AU1711" i="1"/>
  <c r="AU1877" i="1"/>
  <c r="AU1019" i="1"/>
  <c r="AU281" i="1"/>
  <c r="AU227" i="1"/>
  <c r="AU2000" i="1"/>
  <c r="AU1925" i="1"/>
  <c r="AV787" i="1"/>
  <c r="AV2218" i="1"/>
  <c r="AV2189" i="1"/>
  <c r="AV2517" i="1"/>
  <c r="AX2517" i="1" s="1"/>
  <c r="AV1502" i="1"/>
  <c r="AX1502" i="1" s="1"/>
  <c r="AV1232" i="1"/>
  <c r="AX1232" i="1" s="1"/>
  <c r="AV339" i="1"/>
  <c r="AX339" i="1" s="1"/>
  <c r="AV353" i="1"/>
  <c r="AX353" i="1" s="1"/>
  <c r="AV324" i="1"/>
  <c r="AX324" i="1" s="1"/>
  <c r="AV1692" i="1"/>
  <c r="AX1692" i="1" s="1"/>
  <c r="AV1667" i="1"/>
  <c r="AX1667" i="1" s="1"/>
  <c r="AV2400" i="1"/>
  <c r="AX2400" i="1" s="1"/>
  <c r="AV308" i="1"/>
  <c r="AX308" i="1" s="1"/>
  <c r="AV282" i="1"/>
  <c r="AX282" i="1" s="1"/>
  <c r="AV1759" i="1"/>
  <c r="AX1759" i="1" s="1"/>
  <c r="AV2051" i="1"/>
  <c r="AX2051" i="1" s="1"/>
  <c r="AV347" i="1"/>
  <c r="AX347" i="1" s="1"/>
  <c r="AV725" i="1"/>
  <c r="AX725" i="1" s="1"/>
  <c r="AV382" i="1"/>
  <c r="AX382" i="1" s="1"/>
  <c r="AV1711" i="1"/>
  <c r="AX1711" i="1" s="1"/>
  <c r="AV1877" i="1"/>
  <c r="AX1877" i="1" s="1"/>
  <c r="AV1019" i="1"/>
  <c r="AV281" i="1"/>
  <c r="AX281" i="1" s="1"/>
  <c r="AV227" i="1"/>
  <c r="AV2000" i="1"/>
  <c r="AX2000" i="1" s="1"/>
  <c r="AV1925" i="1"/>
  <c r="AX1925" i="1" s="1"/>
  <c r="AW1019" i="1" l="1"/>
  <c r="AW787" i="1"/>
  <c r="AW2517" i="1"/>
  <c r="AW227" i="1"/>
  <c r="AQ1692" i="1"/>
  <c r="AW1759" i="1"/>
  <c r="AQ347" i="1"/>
  <c r="AQ1759" i="1"/>
  <c r="AQ1925" i="1"/>
  <c r="AQ2051" i="1"/>
  <c r="AQ1232" i="1"/>
  <c r="AQ2400" i="1"/>
  <c r="AW2051" i="1"/>
  <c r="AQ2218" i="1"/>
  <c r="AX227" i="1"/>
  <c r="AX1019" i="1"/>
  <c r="AQ353" i="1"/>
  <c r="AQ339" i="1"/>
  <c r="AW1711" i="1"/>
  <c r="AW347" i="1"/>
  <c r="AX787" i="1"/>
  <c r="AQ2517" i="1"/>
  <c r="AQ324" i="1"/>
  <c r="AQ787" i="1"/>
  <c r="AQ1019" i="1"/>
  <c r="AQ308" i="1"/>
  <c r="AQ725" i="1"/>
  <c r="AQ2189" i="1"/>
  <c r="AQ1667" i="1"/>
  <c r="AW1502" i="1"/>
  <c r="AQ382" i="1"/>
  <c r="AQ1877" i="1"/>
  <c r="AQ1711" i="1"/>
  <c r="AQ2000" i="1"/>
  <c r="AQ1502" i="1"/>
  <c r="AQ227" i="1"/>
  <c r="AQ281" i="1"/>
  <c r="AQ282" i="1"/>
  <c r="AW281" i="1"/>
  <c r="AW382" i="1"/>
  <c r="AW1692" i="1"/>
  <c r="AW324" i="1"/>
  <c r="AW353" i="1"/>
  <c r="AW1232" i="1"/>
  <c r="AW1877" i="1"/>
  <c r="AW2189" i="1"/>
  <c r="AX2189" i="1"/>
  <c r="AX2218" i="1"/>
  <c r="AW2218" i="1"/>
  <c r="AW1667" i="1"/>
  <c r="AW2000" i="1"/>
  <c r="AW1925" i="1"/>
  <c r="AW725" i="1"/>
  <c r="AW282" i="1"/>
  <c r="AW308" i="1"/>
  <c r="AW2400" i="1"/>
  <c r="AW339" i="1"/>
  <c r="T1884" i="1" l="1"/>
  <c r="Z1884" i="1" s="1"/>
  <c r="T310" i="1"/>
  <c r="Z310" i="1" s="1"/>
  <c r="T936" i="1"/>
  <c r="Z936" i="1" s="1"/>
  <c r="T1996" i="1"/>
  <c r="Z1996" i="1" s="1"/>
  <c r="Y1884" i="1"/>
  <c r="AG1884" i="1" s="1"/>
  <c r="AI1884" i="1" s="1"/>
  <c r="AY1884" i="1" s="1"/>
  <c r="Y310" i="1"/>
  <c r="AG310" i="1" s="1"/>
  <c r="AI310" i="1" s="1"/>
  <c r="AY310" i="1" s="1"/>
  <c r="Y936" i="1"/>
  <c r="AG936" i="1" s="1"/>
  <c r="AI936" i="1" s="1"/>
  <c r="AY936" i="1" s="1"/>
  <c r="Y1996" i="1"/>
  <c r="AG1996" i="1" s="1"/>
  <c r="AI1996" i="1" s="1"/>
  <c r="AY1996" i="1" s="1"/>
  <c r="AM1884" i="1"/>
  <c r="AM310" i="1"/>
  <c r="AM936" i="1"/>
  <c r="AM1996" i="1"/>
  <c r="AN1884" i="1"/>
  <c r="AN310" i="1"/>
  <c r="AN936" i="1"/>
  <c r="AN1996" i="1"/>
  <c r="AR1884" i="1"/>
  <c r="AR310" i="1"/>
  <c r="AR936" i="1"/>
  <c r="AR1996" i="1"/>
  <c r="AS1884" i="1"/>
  <c r="AS310" i="1"/>
  <c r="AS936" i="1"/>
  <c r="AS1996" i="1"/>
  <c r="AU1884" i="1"/>
  <c r="AU310" i="1"/>
  <c r="AU936" i="1"/>
  <c r="AU1996" i="1"/>
  <c r="AV1884" i="1"/>
  <c r="AX1884" i="1" s="1"/>
  <c r="AV310" i="1"/>
  <c r="AX310" i="1" s="1"/>
  <c r="AV936" i="1"/>
  <c r="AX936" i="1" s="1"/>
  <c r="AV1996" i="1"/>
  <c r="AX1996" i="1" s="1"/>
  <c r="AW310" i="1" l="1"/>
  <c r="AQ1884" i="1"/>
  <c r="AQ936" i="1"/>
  <c r="AQ310" i="1"/>
  <c r="AQ1996" i="1"/>
  <c r="AW1884" i="1"/>
  <c r="AW1996" i="1"/>
  <c r="AW936" i="1"/>
  <c r="T711" i="1"/>
  <c r="Z711" i="1" s="1"/>
  <c r="T2133" i="1"/>
  <c r="Z2133" i="1" s="1"/>
  <c r="T1622" i="1"/>
  <c r="Z1622" i="1" s="1"/>
  <c r="T1668" i="1"/>
  <c r="Z1668" i="1" s="1"/>
  <c r="Y711" i="1"/>
  <c r="AG711" i="1" s="1"/>
  <c r="AI711" i="1" s="1"/>
  <c r="AY711" i="1" s="1"/>
  <c r="Y2133" i="1"/>
  <c r="AG2133" i="1" s="1"/>
  <c r="AI2133" i="1" s="1"/>
  <c r="AY2133" i="1" s="1"/>
  <c r="Y1622" i="1"/>
  <c r="AG1622" i="1" s="1"/>
  <c r="AI1622" i="1" s="1"/>
  <c r="AY1622" i="1" s="1"/>
  <c r="Y1668" i="1"/>
  <c r="AG1668" i="1" s="1"/>
  <c r="AI1668" i="1" s="1"/>
  <c r="AY1668" i="1" s="1"/>
  <c r="AM711" i="1"/>
  <c r="AM2133" i="1"/>
  <c r="AM1622" i="1"/>
  <c r="AM1668" i="1"/>
  <c r="AN711" i="1"/>
  <c r="AN2133" i="1"/>
  <c r="AN1622" i="1"/>
  <c r="AN1668" i="1"/>
  <c r="AR711" i="1"/>
  <c r="AR2133" i="1"/>
  <c r="AR1622" i="1"/>
  <c r="AR1668" i="1"/>
  <c r="AS711" i="1"/>
  <c r="AS2133" i="1"/>
  <c r="AS1622" i="1"/>
  <c r="AS1668" i="1"/>
  <c r="AU711" i="1"/>
  <c r="AU2133" i="1"/>
  <c r="AU1622" i="1"/>
  <c r="AU1668" i="1"/>
  <c r="AV711" i="1"/>
  <c r="AV2133" i="1"/>
  <c r="AV1622" i="1"/>
  <c r="AX1622" i="1" s="1"/>
  <c r="AV1668" i="1"/>
  <c r="AX1668" i="1" s="1"/>
  <c r="T1987" i="1"/>
  <c r="Z1987" i="1" s="1"/>
  <c r="T314" i="1"/>
  <c r="Z314" i="1" s="1"/>
  <c r="Y1987" i="1"/>
  <c r="AG1987" i="1" s="1"/>
  <c r="AI1987" i="1" s="1"/>
  <c r="AY1987" i="1" s="1"/>
  <c r="Y314" i="1"/>
  <c r="AG314" i="1" s="1"/>
  <c r="AI314" i="1" s="1"/>
  <c r="AY314" i="1" s="1"/>
  <c r="AM1987" i="1"/>
  <c r="AM314" i="1"/>
  <c r="AN1987" i="1"/>
  <c r="AN314" i="1"/>
  <c r="AR1987" i="1"/>
  <c r="AR314" i="1"/>
  <c r="AS1987" i="1"/>
  <c r="AS314" i="1"/>
  <c r="AU1987" i="1"/>
  <c r="AU314" i="1"/>
  <c r="AV1987" i="1"/>
  <c r="AX1987" i="1" s="1"/>
  <c r="AV314" i="1"/>
  <c r="AX314" i="1" s="1"/>
  <c r="AQ1622" i="1" l="1"/>
  <c r="AQ1668" i="1"/>
  <c r="AW2133" i="1"/>
  <c r="AW711" i="1"/>
  <c r="AQ2133" i="1"/>
  <c r="AW1622" i="1"/>
  <c r="AQ1987" i="1"/>
  <c r="AQ711" i="1"/>
  <c r="AQ314" i="1"/>
  <c r="AW314" i="1"/>
  <c r="AX2133" i="1"/>
  <c r="AX711" i="1"/>
  <c r="AW1987" i="1"/>
  <c r="AW1668" i="1"/>
  <c r="M13" i="101" l="1"/>
  <c r="T907" i="1"/>
  <c r="Z907" i="1" s="1"/>
  <c r="T908" i="1"/>
  <c r="T2444" i="1"/>
  <c r="Z2444" i="1" s="1"/>
  <c r="T1500" i="1"/>
  <c r="Z1500" i="1" s="1"/>
  <c r="T368" i="1"/>
  <c r="Z368" i="1" s="1"/>
  <c r="T1483" i="1"/>
  <c r="Z1483" i="1" s="1"/>
  <c r="T2193" i="1"/>
  <c r="Z2193" i="1" s="1"/>
  <c r="T2432" i="1"/>
  <c r="Z2432" i="1" s="1"/>
  <c r="T1237" i="1"/>
  <c r="Z1237" i="1" s="1"/>
  <c r="T2437" i="1"/>
  <c r="Z2437" i="1" s="1"/>
  <c r="T1185" i="1"/>
  <c r="T1245" i="1"/>
  <c r="T2424" i="1"/>
  <c r="Z2424" i="1" s="1"/>
  <c r="T221" i="1"/>
  <c r="Z221" i="1" s="1"/>
  <c r="T329" i="1"/>
  <c r="Z329" i="1" s="1"/>
  <c r="T778" i="1"/>
  <c r="Z778" i="1" s="1"/>
  <c r="T322" i="1"/>
  <c r="Z322" i="1" s="1"/>
  <c r="T351" i="1"/>
  <c r="Z351" i="1" s="1"/>
  <c r="T1014" i="1"/>
  <c r="Z1014" i="1" s="1"/>
  <c r="T383" i="1"/>
  <c r="T1816" i="1"/>
  <c r="Z1816" i="1" s="1"/>
  <c r="T428" i="1"/>
  <c r="Z428" i="1" s="1"/>
  <c r="T1648" i="1"/>
  <c r="Z1648" i="1" s="1"/>
  <c r="T248" i="1"/>
  <c r="Z248" i="1" s="1"/>
  <c r="T228" i="1"/>
  <c r="Z228" i="1" s="1"/>
  <c r="T312" i="1"/>
  <c r="Z312" i="1" s="1"/>
  <c r="Y907" i="1"/>
  <c r="AG907" i="1" s="1"/>
  <c r="AI907" i="1" s="1"/>
  <c r="AY907" i="1" s="1"/>
  <c r="Y908" i="1"/>
  <c r="AG908" i="1" s="1"/>
  <c r="AI908" i="1" s="1"/>
  <c r="AY908" i="1" s="1"/>
  <c r="Y2444" i="1"/>
  <c r="AG2444" i="1" s="1"/>
  <c r="AI2444" i="1" s="1"/>
  <c r="AY2444" i="1" s="1"/>
  <c r="Y1500" i="1"/>
  <c r="AG1500" i="1" s="1"/>
  <c r="AI1500" i="1" s="1"/>
  <c r="AY1500" i="1" s="1"/>
  <c r="Y368" i="1"/>
  <c r="AG368" i="1" s="1"/>
  <c r="AI368" i="1" s="1"/>
  <c r="AY368" i="1" s="1"/>
  <c r="Y1483" i="1"/>
  <c r="AG1483" i="1" s="1"/>
  <c r="AI1483" i="1" s="1"/>
  <c r="AY1483" i="1" s="1"/>
  <c r="Y2193" i="1"/>
  <c r="AG2193" i="1" s="1"/>
  <c r="AI2193" i="1" s="1"/>
  <c r="AY2193" i="1" s="1"/>
  <c r="Y2432" i="1"/>
  <c r="AG2432" i="1" s="1"/>
  <c r="AI2432" i="1" s="1"/>
  <c r="AY2432" i="1" s="1"/>
  <c r="Y1237" i="1"/>
  <c r="AG1237" i="1" s="1"/>
  <c r="AI1237" i="1" s="1"/>
  <c r="AY1237" i="1" s="1"/>
  <c r="Y2437" i="1"/>
  <c r="AG2437" i="1" s="1"/>
  <c r="AI2437" i="1" s="1"/>
  <c r="AY2437" i="1" s="1"/>
  <c r="Y1185" i="1"/>
  <c r="AG1185" i="1" s="1"/>
  <c r="AI1185" i="1" s="1"/>
  <c r="AY1185" i="1" s="1"/>
  <c r="Y1245" i="1"/>
  <c r="AG1245" i="1" s="1"/>
  <c r="AI1245" i="1" s="1"/>
  <c r="AY1245" i="1" s="1"/>
  <c r="Y2424" i="1"/>
  <c r="AG2424" i="1" s="1"/>
  <c r="AI2424" i="1" s="1"/>
  <c r="AY2424" i="1" s="1"/>
  <c r="Y221" i="1"/>
  <c r="AG221" i="1" s="1"/>
  <c r="AI221" i="1" s="1"/>
  <c r="AY221" i="1" s="1"/>
  <c r="Y329" i="1"/>
  <c r="AG329" i="1" s="1"/>
  <c r="AI329" i="1" s="1"/>
  <c r="AY329" i="1" s="1"/>
  <c r="Y778" i="1"/>
  <c r="AG778" i="1" s="1"/>
  <c r="AI778" i="1" s="1"/>
  <c r="AY778" i="1" s="1"/>
  <c r="Y322" i="1"/>
  <c r="AG322" i="1" s="1"/>
  <c r="AI322" i="1" s="1"/>
  <c r="AY322" i="1" s="1"/>
  <c r="Y351" i="1"/>
  <c r="AG351" i="1" s="1"/>
  <c r="AI351" i="1" s="1"/>
  <c r="AY351" i="1" s="1"/>
  <c r="Y1014" i="1"/>
  <c r="AG1014" i="1" s="1"/>
  <c r="AI1014" i="1" s="1"/>
  <c r="AY1014" i="1" s="1"/>
  <c r="Y383" i="1"/>
  <c r="AG383" i="1" s="1"/>
  <c r="AI383" i="1" s="1"/>
  <c r="AY383" i="1" s="1"/>
  <c r="Y1816" i="1"/>
  <c r="AG1816" i="1" s="1"/>
  <c r="AI1816" i="1" s="1"/>
  <c r="AY1816" i="1" s="1"/>
  <c r="Y428" i="1"/>
  <c r="AG428" i="1" s="1"/>
  <c r="AI428" i="1" s="1"/>
  <c r="AY428" i="1" s="1"/>
  <c r="Y1648" i="1"/>
  <c r="AG1648" i="1" s="1"/>
  <c r="AI1648" i="1" s="1"/>
  <c r="AY1648" i="1" s="1"/>
  <c r="Y248" i="1"/>
  <c r="AG248" i="1" s="1"/>
  <c r="AI248" i="1" s="1"/>
  <c r="AY248" i="1" s="1"/>
  <c r="Y228" i="1"/>
  <c r="AG228" i="1" s="1"/>
  <c r="AI228" i="1" s="1"/>
  <c r="AY228" i="1" s="1"/>
  <c r="Y312" i="1"/>
  <c r="AG312" i="1" s="1"/>
  <c r="AI312" i="1" s="1"/>
  <c r="AY312" i="1" s="1"/>
  <c r="AM907" i="1"/>
  <c r="AM908" i="1"/>
  <c r="AM2444" i="1"/>
  <c r="AM1500" i="1"/>
  <c r="AM368" i="1"/>
  <c r="AM1483" i="1"/>
  <c r="AM2193" i="1"/>
  <c r="AM2432" i="1"/>
  <c r="AM1237" i="1"/>
  <c r="AM2437" i="1"/>
  <c r="AM1185" i="1"/>
  <c r="AM1245" i="1"/>
  <c r="AM2424" i="1"/>
  <c r="AM221" i="1"/>
  <c r="AM329" i="1"/>
  <c r="AM778" i="1"/>
  <c r="AM322" i="1"/>
  <c r="AM351" i="1"/>
  <c r="AM1014" i="1"/>
  <c r="AM383" i="1"/>
  <c r="AM1816" i="1"/>
  <c r="AM428" i="1"/>
  <c r="AM1648" i="1"/>
  <c r="AM248" i="1"/>
  <c r="AM228" i="1"/>
  <c r="AM312" i="1"/>
  <c r="AN907" i="1"/>
  <c r="AN908" i="1"/>
  <c r="AN2444" i="1"/>
  <c r="AN1500" i="1"/>
  <c r="AN368" i="1"/>
  <c r="AN1483" i="1"/>
  <c r="AN2193" i="1"/>
  <c r="AN2432" i="1"/>
  <c r="AN1237" i="1"/>
  <c r="AN2437" i="1"/>
  <c r="AN1185" i="1"/>
  <c r="AN1245" i="1"/>
  <c r="AN2424" i="1"/>
  <c r="AN221" i="1"/>
  <c r="AN329" i="1"/>
  <c r="AN778" i="1"/>
  <c r="AN322" i="1"/>
  <c r="AN351" i="1"/>
  <c r="AN1014" i="1"/>
  <c r="AN383" i="1"/>
  <c r="AN1816" i="1"/>
  <c r="AN428" i="1"/>
  <c r="AN1648" i="1"/>
  <c r="AN248" i="1"/>
  <c r="AN228" i="1"/>
  <c r="AN312" i="1"/>
  <c r="AR907" i="1"/>
  <c r="AR908" i="1"/>
  <c r="AR2444" i="1"/>
  <c r="AR1500" i="1"/>
  <c r="AR368" i="1"/>
  <c r="AR1483" i="1"/>
  <c r="AR2193" i="1"/>
  <c r="AR2432" i="1"/>
  <c r="AR1237" i="1"/>
  <c r="AR2437" i="1"/>
  <c r="AR1185" i="1"/>
  <c r="AR1245" i="1"/>
  <c r="AR2424" i="1"/>
  <c r="AR221" i="1"/>
  <c r="AR329" i="1"/>
  <c r="AR778" i="1"/>
  <c r="AR322" i="1"/>
  <c r="AR351" i="1"/>
  <c r="AR1014" i="1"/>
  <c r="AR383" i="1"/>
  <c r="AR1816" i="1"/>
  <c r="AR428" i="1"/>
  <c r="AR1648" i="1"/>
  <c r="AR248" i="1"/>
  <c r="AR228" i="1"/>
  <c r="AR312" i="1"/>
  <c r="AS907" i="1"/>
  <c r="AS908" i="1"/>
  <c r="AS2444" i="1"/>
  <c r="AS1500" i="1"/>
  <c r="AS368" i="1"/>
  <c r="AS1483" i="1"/>
  <c r="AS2193" i="1"/>
  <c r="AS2432" i="1"/>
  <c r="AS1237" i="1"/>
  <c r="AS2437" i="1"/>
  <c r="AS1185" i="1"/>
  <c r="AS1245" i="1"/>
  <c r="AS2424" i="1"/>
  <c r="AS221" i="1"/>
  <c r="AS329" i="1"/>
  <c r="AS778" i="1"/>
  <c r="AS322" i="1"/>
  <c r="AS351" i="1"/>
  <c r="AS1014" i="1"/>
  <c r="AS383" i="1"/>
  <c r="AS1816" i="1"/>
  <c r="AS428" i="1"/>
  <c r="AS1648" i="1"/>
  <c r="AS248" i="1"/>
  <c r="AS228" i="1"/>
  <c r="AS312" i="1"/>
  <c r="AU907" i="1"/>
  <c r="AU908" i="1"/>
  <c r="AU2444" i="1"/>
  <c r="AU1500" i="1"/>
  <c r="AU368" i="1"/>
  <c r="AU1483" i="1"/>
  <c r="AU2193" i="1"/>
  <c r="AU2432" i="1"/>
  <c r="AU1237" i="1"/>
  <c r="AU2437" i="1"/>
  <c r="AU1185" i="1"/>
  <c r="AU1245" i="1"/>
  <c r="AU2424" i="1"/>
  <c r="AU221" i="1"/>
  <c r="AU329" i="1"/>
  <c r="AU778" i="1"/>
  <c r="AU322" i="1"/>
  <c r="AU351" i="1"/>
  <c r="AU1014" i="1"/>
  <c r="AU383" i="1"/>
  <c r="AU1816" i="1"/>
  <c r="AU428" i="1"/>
  <c r="AU1648" i="1"/>
  <c r="AU248" i="1"/>
  <c r="AU228" i="1"/>
  <c r="AU312" i="1"/>
  <c r="AV907" i="1"/>
  <c r="AV908" i="1"/>
  <c r="AX908" i="1" s="1"/>
  <c r="AV2444" i="1"/>
  <c r="AX2444" i="1" s="1"/>
  <c r="AV1500" i="1"/>
  <c r="AV368" i="1"/>
  <c r="AX368" i="1" s="1"/>
  <c r="AV1483" i="1"/>
  <c r="AX1483" i="1" s="1"/>
  <c r="AV2193" i="1"/>
  <c r="AX2193" i="1" s="1"/>
  <c r="AV2432" i="1"/>
  <c r="AX2432" i="1" s="1"/>
  <c r="AV1237" i="1"/>
  <c r="AX1237" i="1" s="1"/>
  <c r="AV2437" i="1"/>
  <c r="AX2437" i="1" s="1"/>
  <c r="AV1185" i="1"/>
  <c r="AX1185" i="1" s="1"/>
  <c r="AV1245" i="1"/>
  <c r="AX1245" i="1" s="1"/>
  <c r="AV2424" i="1"/>
  <c r="AX2424" i="1" s="1"/>
  <c r="AV221" i="1"/>
  <c r="AX221" i="1" s="1"/>
  <c r="AV329" i="1"/>
  <c r="AX329" i="1" s="1"/>
  <c r="AV778" i="1"/>
  <c r="AX778" i="1" s="1"/>
  <c r="AV322" i="1"/>
  <c r="AX322" i="1" s="1"/>
  <c r="AV351" i="1"/>
  <c r="AV1014" i="1"/>
  <c r="AV383" i="1"/>
  <c r="AX383" i="1" s="1"/>
  <c r="AV1816" i="1"/>
  <c r="AX1816" i="1" s="1"/>
  <c r="AV428" i="1"/>
  <c r="AV1648" i="1"/>
  <c r="AX1648" i="1" s="1"/>
  <c r="AV248" i="1"/>
  <c r="AX248" i="1" s="1"/>
  <c r="AV228" i="1"/>
  <c r="AX228" i="1" s="1"/>
  <c r="AV312" i="1"/>
  <c r="AX312" i="1" s="1"/>
  <c r="AQ248" i="1" l="1"/>
  <c r="AQ228" i="1"/>
  <c r="AQ1816" i="1"/>
  <c r="AQ2424" i="1"/>
  <c r="AQ368" i="1"/>
  <c r="AQ329" i="1"/>
  <c r="AQ2432" i="1"/>
  <c r="AQ2193" i="1"/>
  <c r="AW2193" i="1"/>
  <c r="AQ221" i="1"/>
  <c r="AQ1483" i="1"/>
  <c r="AW1483" i="1"/>
  <c r="AW2444" i="1"/>
  <c r="AW368" i="1"/>
  <c r="Z383" i="1"/>
  <c r="AW383" i="1"/>
  <c r="Z1245" i="1"/>
  <c r="AW1245" i="1"/>
  <c r="Z908" i="1"/>
  <c r="AW908" i="1"/>
  <c r="AX907" i="1"/>
  <c r="AW907" i="1"/>
  <c r="Z1185" i="1"/>
  <c r="AW1185" i="1"/>
  <c r="AW1816" i="1"/>
  <c r="AW2437" i="1"/>
  <c r="AQ312" i="1"/>
  <c r="AQ907" i="1"/>
  <c r="AQ1237" i="1"/>
  <c r="AQ322" i="1"/>
  <c r="AQ778" i="1"/>
  <c r="AQ2437" i="1"/>
  <c r="AQ1648" i="1"/>
  <c r="AQ383" i="1"/>
  <c r="AQ1500" i="1"/>
  <c r="AQ1014" i="1"/>
  <c r="AQ1245" i="1"/>
  <c r="AQ2444" i="1"/>
  <c r="AQ428" i="1"/>
  <c r="AQ351" i="1"/>
  <c r="AQ1185" i="1"/>
  <c r="AQ908" i="1"/>
  <c r="AW322" i="1"/>
  <c r="AW1237" i="1"/>
  <c r="AW2432" i="1"/>
  <c r="AX1014" i="1"/>
  <c r="AW1014" i="1"/>
  <c r="AX351" i="1"/>
  <c r="AW351" i="1"/>
  <c r="AX1500" i="1"/>
  <c r="AW1500" i="1"/>
  <c r="AX428" i="1"/>
  <c r="AW428" i="1"/>
  <c r="AW312" i="1"/>
  <c r="AW228" i="1"/>
  <c r="AW248" i="1"/>
  <c r="AW1648" i="1"/>
  <c r="AW778" i="1"/>
  <c r="AW329" i="1"/>
  <c r="AW221" i="1"/>
  <c r="AW2424" i="1"/>
  <c r="AS58" i="1" l="1"/>
  <c r="AS53" i="1"/>
  <c r="AS56" i="1"/>
  <c r="AS1410" i="1"/>
  <c r="AS1416" i="1"/>
  <c r="AS816" i="1"/>
  <c r="AS2021" i="1"/>
  <c r="AS1312" i="1"/>
  <c r="AS2451" i="1"/>
  <c r="AS2031" i="1"/>
  <c r="AS1407" i="1"/>
  <c r="AS2225" i="1"/>
  <c r="AS1309" i="1"/>
  <c r="AS2251" i="1"/>
  <c r="AS1319" i="1"/>
  <c r="AS1509" i="1"/>
  <c r="AS2022" i="1"/>
  <c r="AS2190" i="1"/>
  <c r="AS1440" i="1"/>
  <c r="AS1936" i="1"/>
  <c r="AS2187" i="1"/>
  <c r="AS2195" i="1"/>
  <c r="AS2011" i="1"/>
  <c r="AS2502" i="1"/>
  <c r="AS2431" i="1"/>
  <c r="AS2016" i="1"/>
  <c r="AS1979" i="1"/>
  <c r="AS899" i="1"/>
  <c r="AS898" i="1"/>
  <c r="AS900" i="1"/>
  <c r="AS2242" i="1"/>
  <c r="AS2237" i="1"/>
  <c r="AS918" i="1"/>
  <c r="AS1444" i="1"/>
  <c r="AS1435" i="1"/>
  <c r="AS2035" i="1"/>
  <c r="AS1171" i="1"/>
  <c r="AS1955" i="1"/>
  <c r="AS2454" i="1"/>
  <c r="AS1931" i="1"/>
  <c r="AS2453" i="1"/>
  <c r="AS2199" i="1"/>
  <c r="AS1222" i="1"/>
  <c r="AS1163" i="1"/>
  <c r="AS2214" i="1"/>
  <c r="AS2216" i="1"/>
  <c r="AS1507" i="1"/>
  <c r="AS1504" i="1"/>
  <c r="AS1505" i="1"/>
  <c r="AS1508" i="1"/>
  <c r="AS1503" i="1"/>
  <c r="AS2253" i="1"/>
  <c r="AS1236" i="1"/>
  <c r="AS2254" i="1"/>
  <c r="AS2262" i="1"/>
  <c r="AS1492" i="1"/>
  <c r="AS2256" i="1"/>
  <c r="AS1999" i="1"/>
  <c r="AS2217" i="1"/>
  <c r="AS2436" i="1"/>
  <c r="AS877" i="1"/>
  <c r="AS2201" i="1"/>
  <c r="AS1248" i="1"/>
  <c r="AS1247" i="1"/>
  <c r="AS1157" i="1"/>
  <c r="AS1976" i="1"/>
  <c r="AS1977" i="1"/>
  <c r="AS1971" i="1"/>
  <c r="AS2228" i="1"/>
  <c r="AS394" i="1"/>
  <c r="AS1054" i="1"/>
  <c r="AS1199" i="1"/>
  <c r="AS1041" i="1"/>
  <c r="AS1202" i="1"/>
  <c r="AS1055" i="1"/>
  <c r="AS1058" i="1"/>
  <c r="AS1042" i="1"/>
  <c r="AS1060" i="1"/>
  <c r="AS1951" i="1"/>
  <c r="AS1950" i="1"/>
  <c r="AS917" i="1"/>
  <c r="AS938" i="1"/>
  <c r="AS946" i="1"/>
  <c r="AS927" i="1"/>
  <c r="AS2049" i="1"/>
  <c r="AS945" i="1"/>
  <c r="AS1949" i="1"/>
  <c r="AS2161" i="1"/>
  <c r="AS944" i="1"/>
  <c r="AS987" i="1"/>
  <c r="AS2077" i="1"/>
  <c r="AS929" i="1"/>
  <c r="AS1215" i="1"/>
  <c r="AS928" i="1"/>
  <c r="AS940" i="1"/>
  <c r="AS557" i="1"/>
  <c r="AS822" i="1"/>
  <c r="AS344" i="1"/>
  <c r="AS1690" i="1"/>
  <c r="AS1863" i="1"/>
  <c r="AS1554" i="1"/>
  <c r="AS370" i="1"/>
  <c r="AS1810" i="1"/>
  <c r="AS777" i="1"/>
  <c r="AS336" i="1"/>
  <c r="AS313" i="1"/>
  <c r="AS330" i="1"/>
  <c r="AS309" i="1"/>
  <c r="AS311" i="1"/>
  <c r="AS426" i="1"/>
  <c r="AS184" i="1"/>
  <c r="AS490" i="1"/>
  <c r="AS346" i="1"/>
  <c r="AS1015" i="1"/>
  <c r="AS1017" i="1"/>
  <c r="AS824" i="1"/>
  <c r="AS306" i="1"/>
  <c r="AS1683" i="1"/>
  <c r="AS316" i="1"/>
  <c r="AS349" i="1"/>
  <c r="AS332" i="1"/>
  <c r="AS1682" i="1"/>
  <c r="AS338" i="1"/>
  <c r="AS1669" i="1"/>
  <c r="AS354" i="1"/>
  <c r="AS1022" i="1"/>
  <c r="AS2518" i="1"/>
  <c r="AS1806" i="1"/>
  <c r="AS499" i="1"/>
  <c r="AS367" i="1"/>
  <c r="AS1660" i="1"/>
  <c r="AS2128" i="1"/>
  <c r="AS1883" i="1"/>
  <c r="AS702" i="1"/>
  <c r="AS1811" i="1"/>
  <c r="AS410" i="1"/>
  <c r="AS2527" i="1"/>
  <c r="AS303" i="1"/>
  <c r="AS491" i="1"/>
  <c r="AS1809" i="1"/>
  <c r="AS389" i="1"/>
  <c r="AS701" i="1"/>
  <c r="AS1148" i="1"/>
  <c r="AS1875" i="1"/>
  <c r="AS2122" i="1"/>
  <c r="AS1859" i="1"/>
  <c r="AS484" i="1"/>
  <c r="AS374" i="1"/>
  <c r="AS1031" i="1"/>
  <c r="AS494" i="1"/>
  <c r="AS1546" i="1"/>
  <c r="AS783" i="1"/>
  <c r="AS1920" i="1"/>
  <c r="AS1605" i="1"/>
  <c r="AS519" i="1"/>
  <c r="AS1627" i="1"/>
  <c r="AS1620" i="1"/>
  <c r="AS915" i="1"/>
  <c r="AS1706" i="1"/>
  <c r="AS530" i="1"/>
  <c r="AS2018" i="1"/>
  <c r="AS241" i="1"/>
  <c r="AS819" i="1"/>
  <c r="AS2331" i="1"/>
  <c r="AS1713" i="1"/>
  <c r="AS709" i="1"/>
  <c r="AS1379" i="1"/>
  <c r="AS222" i="1"/>
  <c r="AS662" i="1"/>
  <c r="AS1634" i="1"/>
  <c r="AS1586" i="1"/>
  <c r="AS758" i="1"/>
  <c r="AS1625" i="1"/>
  <c r="AS380" i="1"/>
  <c r="AS1691" i="1"/>
  <c r="AS1374" i="1"/>
  <c r="AS371" i="1"/>
  <c r="AS754" i="1"/>
  <c r="AS1716" i="1"/>
  <c r="AS1921" i="1"/>
  <c r="AS1718" i="1"/>
  <c r="AS1642" i="1"/>
  <c r="AS744" i="1"/>
  <c r="AS1140" i="1"/>
  <c r="AS388" i="1"/>
  <c r="AS244" i="1"/>
  <c r="AS1742" i="1"/>
  <c r="AS729" i="1"/>
  <c r="AS721" i="1"/>
  <c r="AS266" i="1"/>
  <c r="AS1702" i="1"/>
  <c r="AS745" i="1"/>
  <c r="AS732" i="1"/>
  <c r="AS1149" i="1"/>
  <c r="AS542" i="1"/>
  <c r="AS196" i="1"/>
  <c r="AS381" i="1"/>
  <c r="AS2" i="1"/>
  <c r="AS384" i="1"/>
  <c r="AS746" i="1"/>
  <c r="AS512" i="1"/>
  <c r="AS1380" i="1"/>
  <c r="AS486" i="1"/>
  <c r="AS781" i="1"/>
  <c r="AS1721" i="1"/>
  <c r="AS772" i="1"/>
  <c r="AS1129" i="1"/>
  <c r="AS526" i="1"/>
  <c r="AS493" i="1"/>
  <c r="AS2406" i="1"/>
  <c r="AS1720" i="1"/>
  <c r="AS524" i="1"/>
  <c r="AS1871" i="1"/>
  <c r="AS1808" i="1"/>
  <c r="AS1873" i="1"/>
  <c r="AS1448" i="1"/>
  <c r="AS1532" i="1"/>
  <c r="AS238" i="1"/>
  <c r="AS719" i="1"/>
  <c r="AS1758" i="1"/>
  <c r="AS1389" i="1"/>
  <c r="AS1152" i="1"/>
  <c r="AS690" i="1"/>
  <c r="AS1576" i="1"/>
  <c r="AS507" i="1"/>
  <c r="AS1638" i="1"/>
  <c r="AS1369" i="1"/>
  <c r="AS1114" i="1"/>
  <c r="AS223" i="1"/>
  <c r="AS1116" i="1"/>
  <c r="AS253" i="1"/>
  <c r="AS250" i="1"/>
  <c r="AS1378" i="1"/>
  <c r="AS2001" i="1"/>
  <c r="AS2428" i="1"/>
  <c r="AS1865" i="1"/>
  <c r="AS251" i="1"/>
  <c r="AS239" i="1"/>
  <c r="AS1370" i="1"/>
  <c r="AS2132" i="1"/>
  <c r="AS2010" i="1"/>
  <c r="AS594" i="1"/>
  <c r="AS597" i="1"/>
  <c r="AS663" i="1"/>
  <c r="AS658" i="1"/>
  <c r="AS249" i="1"/>
  <c r="AS2097" i="1"/>
  <c r="AS656" i="1"/>
  <c r="AS739" i="1"/>
  <c r="AS1712" i="1"/>
  <c r="AS191" i="1"/>
  <c r="AS280" i="1"/>
  <c r="AS379" i="1"/>
  <c r="AS710" i="1"/>
  <c r="AS488" i="1"/>
  <c r="AS1146" i="1"/>
  <c r="AS1131" i="1"/>
  <c r="T311" i="1" l="1"/>
  <c r="Z311" i="1" s="1"/>
  <c r="Y311" i="1"/>
  <c r="AG311" i="1" s="1"/>
  <c r="AI311" i="1" s="1"/>
  <c r="AY311" i="1" s="1"/>
  <c r="AM311" i="1"/>
  <c r="AN311" i="1"/>
  <c r="AR311" i="1"/>
  <c r="AU311" i="1"/>
  <c r="AV311" i="1"/>
  <c r="AX311" i="1" s="1"/>
  <c r="T1955" i="1"/>
  <c r="Z1955" i="1" s="1"/>
  <c r="T1215" i="1"/>
  <c r="Z1215" i="1" s="1"/>
  <c r="T484" i="1"/>
  <c r="Z484" i="1" s="1"/>
  <c r="Y1955" i="1"/>
  <c r="Y1215" i="1"/>
  <c r="Y484" i="1"/>
  <c r="AG484" i="1" s="1"/>
  <c r="AI484" i="1" s="1"/>
  <c r="AY484" i="1" s="1"/>
  <c r="AM1955" i="1"/>
  <c r="AM1215" i="1"/>
  <c r="AM484" i="1"/>
  <c r="AN1955" i="1"/>
  <c r="AN1215" i="1"/>
  <c r="AN484" i="1"/>
  <c r="AR1955" i="1"/>
  <c r="AR1215" i="1"/>
  <c r="AR484" i="1"/>
  <c r="AU1955" i="1"/>
  <c r="AU1215" i="1"/>
  <c r="AU484" i="1"/>
  <c r="AV1955" i="1"/>
  <c r="AX1955" i="1" s="1"/>
  <c r="AV1215" i="1"/>
  <c r="AX1215" i="1" s="1"/>
  <c r="AV484" i="1"/>
  <c r="AX484" i="1" s="1"/>
  <c r="AQ1215" i="1" l="1"/>
  <c r="AQ484" i="1"/>
  <c r="AQ1955" i="1"/>
  <c r="AW484" i="1"/>
  <c r="AW1215" i="1"/>
  <c r="AW1955" i="1"/>
  <c r="AQ311" i="1"/>
  <c r="AW311" i="1"/>
  <c r="AG1215" i="1"/>
  <c r="AI1215" i="1" s="1"/>
  <c r="AY1215" i="1" s="1"/>
  <c r="AG1955" i="1"/>
  <c r="AI1955" i="1" s="1"/>
  <c r="AY1955" i="1" s="1"/>
  <c r="T56" i="1" l="1"/>
  <c r="Z56" i="1" s="1"/>
  <c r="T2225" i="1"/>
  <c r="Z2225" i="1" s="1"/>
  <c r="T2251" i="1"/>
  <c r="Z2251" i="1" s="1"/>
  <c r="T1319" i="1"/>
  <c r="Z1319" i="1" s="1"/>
  <c r="T2195" i="1"/>
  <c r="Z2195" i="1" s="1"/>
  <c r="T2011" i="1"/>
  <c r="T2242" i="1"/>
  <c r="Z2242" i="1" s="1"/>
  <c r="T1503" i="1"/>
  <c r="Z1503" i="1" s="1"/>
  <c r="T877" i="1"/>
  <c r="Z877" i="1" s="1"/>
  <c r="T1976" i="1"/>
  <c r="Z1976" i="1" s="1"/>
  <c r="T2228" i="1"/>
  <c r="Z2228" i="1" s="1"/>
  <c r="T1690" i="1"/>
  <c r="Z1690" i="1" s="1"/>
  <c r="T1863" i="1"/>
  <c r="T701" i="1"/>
  <c r="Z701" i="1" s="1"/>
  <c r="T819" i="1"/>
  <c r="Z819" i="1" s="1"/>
  <c r="T1713" i="1"/>
  <c r="Z1713" i="1" s="1"/>
  <c r="T729" i="1"/>
  <c r="Z729" i="1" s="1"/>
  <c r="T721" i="1"/>
  <c r="Z721" i="1" s="1"/>
  <c r="T745" i="1"/>
  <c r="Z745" i="1" s="1"/>
  <c r="T732" i="1"/>
  <c r="Z732" i="1" s="1"/>
  <c r="T1380" i="1"/>
  <c r="Z1380" i="1" s="1"/>
  <c r="T1369" i="1"/>
  <c r="Z1369" i="1" s="1"/>
  <c r="T1370" i="1"/>
  <c r="Z1370" i="1" s="1"/>
  <c r="T658" i="1"/>
  <c r="Z658" i="1" s="1"/>
  <c r="Y56" i="1"/>
  <c r="AG56" i="1" s="1"/>
  <c r="AI56" i="1" s="1"/>
  <c r="AY56" i="1" s="1"/>
  <c r="Y2225" i="1"/>
  <c r="AG2225" i="1" s="1"/>
  <c r="AI2225" i="1" s="1"/>
  <c r="AY2225" i="1" s="1"/>
  <c r="Y2251" i="1"/>
  <c r="AG2251" i="1" s="1"/>
  <c r="AI2251" i="1" s="1"/>
  <c r="AY2251" i="1" s="1"/>
  <c r="Y1319" i="1"/>
  <c r="AG1319" i="1" s="1"/>
  <c r="AI1319" i="1" s="1"/>
  <c r="AY1319" i="1" s="1"/>
  <c r="Y2195" i="1"/>
  <c r="Y2011" i="1"/>
  <c r="Y2242" i="1"/>
  <c r="Y1503" i="1"/>
  <c r="AG1503" i="1" s="1"/>
  <c r="AI1503" i="1" s="1"/>
  <c r="AY1503" i="1" s="1"/>
  <c r="Y877" i="1"/>
  <c r="AG877" i="1" s="1"/>
  <c r="AI877" i="1" s="1"/>
  <c r="AY877" i="1" s="1"/>
  <c r="Y1976" i="1"/>
  <c r="Y2228" i="1"/>
  <c r="AG2228" i="1" s="1"/>
  <c r="AI2228" i="1" s="1"/>
  <c r="AY2228" i="1" s="1"/>
  <c r="Y1690" i="1"/>
  <c r="Y1863" i="1"/>
  <c r="Y701" i="1"/>
  <c r="AG701" i="1" s="1"/>
  <c r="AI701" i="1" s="1"/>
  <c r="AY701" i="1" s="1"/>
  <c r="Y819" i="1"/>
  <c r="Y1713" i="1"/>
  <c r="Y729" i="1"/>
  <c r="Y721" i="1"/>
  <c r="Y745" i="1"/>
  <c r="Y732" i="1"/>
  <c r="AG732" i="1" s="1"/>
  <c r="AI732" i="1" s="1"/>
  <c r="AY732" i="1" s="1"/>
  <c r="Y1380" i="1"/>
  <c r="Y1369" i="1"/>
  <c r="AG1369" i="1" s="1"/>
  <c r="AI1369" i="1" s="1"/>
  <c r="AY1369" i="1" s="1"/>
  <c r="Y1370" i="1"/>
  <c r="AG1370" i="1" s="1"/>
  <c r="AI1370" i="1" s="1"/>
  <c r="AY1370" i="1" s="1"/>
  <c r="Y658" i="1"/>
  <c r="AM56" i="1"/>
  <c r="AM2225" i="1"/>
  <c r="AM2251" i="1"/>
  <c r="AM1319" i="1"/>
  <c r="AM2195" i="1"/>
  <c r="AM2011" i="1"/>
  <c r="AM2242" i="1"/>
  <c r="AM1503" i="1"/>
  <c r="AM877" i="1"/>
  <c r="AM1976" i="1"/>
  <c r="AM2228" i="1"/>
  <c r="AM1690" i="1"/>
  <c r="AM1863" i="1"/>
  <c r="AM701" i="1"/>
  <c r="AM819" i="1"/>
  <c r="AM1713" i="1"/>
  <c r="AM729" i="1"/>
  <c r="AM721" i="1"/>
  <c r="AM745" i="1"/>
  <c r="AM732" i="1"/>
  <c r="AM1380" i="1"/>
  <c r="AM1369" i="1"/>
  <c r="AM1370" i="1"/>
  <c r="AM658" i="1"/>
  <c r="AN56" i="1"/>
  <c r="AN2225" i="1"/>
  <c r="AN2251" i="1"/>
  <c r="AN1319" i="1"/>
  <c r="AN2195" i="1"/>
  <c r="AN2011" i="1"/>
  <c r="AN2242" i="1"/>
  <c r="AN1503" i="1"/>
  <c r="AN877" i="1"/>
  <c r="AN1976" i="1"/>
  <c r="AN2228" i="1"/>
  <c r="AN1690" i="1"/>
  <c r="AN1863" i="1"/>
  <c r="AN701" i="1"/>
  <c r="AN819" i="1"/>
  <c r="AN1713" i="1"/>
  <c r="AN729" i="1"/>
  <c r="AN721" i="1"/>
  <c r="AN745" i="1"/>
  <c r="AN732" i="1"/>
  <c r="AN1380" i="1"/>
  <c r="AN1369" i="1"/>
  <c r="AN1370" i="1"/>
  <c r="AN658" i="1"/>
  <c r="AR56" i="1"/>
  <c r="AR2225" i="1"/>
  <c r="AR2251" i="1"/>
  <c r="AR1319" i="1"/>
  <c r="AR2195" i="1"/>
  <c r="AR2011" i="1"/>
  <c r="AR2242" i="1"/>
  <c r="AR1503" i="1"/>
  <c r="AR877" i="1"/>
  <c r="AR1976" i="1"/>
  <c r="AR2228" i="1"/>
  <c r="AR1690" i="1"/>
  <c r="AR1863" i="1"/>
  <c r="AR701" i="1"/>
  <c r="AR819" i="1"/>
  <c r="AR1713" i="1"/>
  <c r="AR729" i="1"/>
  <c r="AR721" i="1"/>
  <c r="AR745" i="1"/>
  <c r="AR732" i="1"/>
  <c r="AR1380" i="1"/>
  <c r="AR1369" i="1"/>
  <c r="AR1370" i="1"/>
  <c r="AR658" i="1"/>
  <c r="AU56" i="1"/>
  <c r="AU2225" i="1"/>
  <c r="AU2251" i="1"/>
  <c r="AU1319" i="1"/>
  <c r="AU2195" i="1"/>
  <c r="AU2011" i="1"/>
  <c r="AU2242" i="1"/>
  <c r="AU1503" i="1"/>
  <c r="AU877" i="1"/>
  <c r="AU1976" i="1"/>
  <c r="AU2228" i="1"/>
  <c r="AU1690" i="1"/>
  <c r="AU1863" i="1"/>
  <c r="AU701" i="1"/>
  <c r="AU819" i="1"/>
  <c r="AU1713" i="1"/>
  <c r="AU729" i="1"/>
  <c r="AU721" i="1"/>
  <c r="AU745" i="1"/>
  <c r="AU732" i="1"/>
  <c r="AU1380" i="1"/>
  <c r="AU1369" i="1"/>
  <c r="AU1370" i="1"/>
  <c r="AU658" i="1"/>
  <c r="AV56" i="1"/>
  <c r="AX56" i="1" s="1"/>
  <c r="AV2225" i="1"/>
  <c r="AX2225" i="1" s="1"/>
  <c r="AV2251" i="1"/>
  <c r="AX2251" i="1" s="1"/>
  <c r="AV1319" i="1"/>
  <c r="AX1319" i="1" s="1"/>
  <c r="AV2195" i="1"/>
  <c r="AX2195" i="1" s="1"/>
  <c r="AV2011" i="1"/>
  <c r="AX2011" i="1" s="1"/>
  <c r="AV2242" i="1"/>
  <c r="AX2242" i="1" s="1"/>
  <c r="AV1503" i="1"/>
  <c r="AX1503" i="1" s="1"/>
  <c r="AV877" i="1"/>
  <c r="AX877" i="1" s="1"/>
  <c r="AV1976" i="1"/>
  <c r="AX1976" i="1" s="1"/>
  <c r="AV2228" i="1"/>
  <c r="AX2228" i="1" s="1"/>
  <c r="AV1690" i="1"/>
  <c r="AX1690" i="1" s="1"/>
  <c r="AV1863" i="1"/>
  <c r="AX1863" i="1" s="1"/>
  <c r="AV701" i="1"/>
  <c r="AX701" i="1" s="1"/>
  <c r="AV819" i="1"/>
  <c r="AX819" i="1" s="1"/>
  <c r="AV1713" i="1"/>
  <c r="AX1713" i="1" s="1"/>
  <c r="AV729" i="1"/>
  <c r="AX729" i="1" s="1"/>
  <c r="AV721" i="1"/>
  <c r="AX721" i="1" s="1"/>
  <c r="AV745" i="1"/>
  <c r="AX745" i="1" s="1"/>
  <c r="AV732" i="1"/>
  <c r="AX732" i="1" s="1"/>
  <c r="AV1380" i="1"/>
  <c r="AX1380" i="1" s="1"/>
  <c r="AV1369" i="1"/>
  <c r="AX1369" i="1" s="1"/>
  <c r="AV1370" i="1"/>
  <c r="AX1370" i="1" s="1"/>
  <c r="AV658" i="1"/>
  <c r="AX658" i="1" s="1"/>
  <c r="AW1369" i="1" l="1"/>
  <c r="AW2225" i="1"/>
  <c r="AW56" i="1"/>
  <c r="AW1713" i="1"/>
  <c r="AW1503" i="1"/>
  <c r="AW658" i="1"/>
  <c r="AQ2225" i="1"/>
  <c r="AW1370" i="1"/>
  <c r="AW819" i="1"/>
  <c r="AW2251" i="1"/>
  <c r="AW745" i="1"/>
  <c r="AQ745" i="1"/>
  <c r="AQ729" i="1"/>
  <c r="AQ1690" i="1"/>
  <c r="AQ2011" i="1"/>
  <c r="AQ1503" i="1"/>
  <c r="AQ56" i="1"/>
  <c r="AQ2195" i="1"/>
  <c r="AG1380" i="1"/>
  <c r="AI1380" i="1" s="1"/>
  <c r="AY1380" i="1" s="1"/>
  <c r="AQ2228" i="1"/>
  <c r="AQ1976" i="1"/>
  <c r="AQ658" i="1"/>
  <c r="AW877" i="1"/>
  <c r="AQ2242" i="1"/>
  <c r="Z2011" i="1"/>
  <c r="AW2011" i="1"/>
  <c r="AW2228" i="1"/>
  <c r="AW1976" i="1"/>
  <c r="Z1863" i="1"/>
  <c r="AW1863" i="1"/>
  <c r="AQ721" i="1"/>
  <c r="AQ1863" i="1"/>
  <c r="AQ1713" i="1"/>
  <c r="AQ1319" i="1"/>
  <c r="AW721" i="1"/>
  <c r="AW2242" i="1"/>
  <c r="AW729" i="1"/>
  <c r="AW1690" i="1"/>
  <c r="AQ1370" i="1"/>
  <c r="AQ819" i="1"/>
  <c r="AQ2251" i="1"/>
  <c r="AQ1369" i="1"/>
  <c r="AQ1380" i="1"/>
  <c r="AQ701" i="1"/>
  <c r="AQ877" i="1"/>
  <c r="AQ732" i="1"/>
  <c r="AG721" i="1"/>
  <c r="AI721" i="1" s="1"/>
  <c r="AY721" i="1" s="1"/>
  <c r="AW1319" i="1"/>
  <c r="AW1380" i="1"/>
  <c r="AW732" i="1"/>
  <c r="AW701" i="1"/>
  <c r="AW2195" i="1"/>
  <c r="AG1863" i="1"/>
  <c r="AI1863" i="1" s="1"/>
  <c r="AY1863" i="1" s="1"/>
  <c r="AG2011" i="1"/>
  <c r="AI2011" i="1" s="1"/>
  <c r="AY2011" i="1" s="1"/>
  <c r="AG658" i="1"/>
  <c r="AI658" i="1" s="1"/>
  <c r="AY658" i="1" s="1"/>
  <c r="AG2195" i="1"/>
  <c r="AI2195" i="1" s="1"/>
  <c r="AY2195" i="1" s="1"/>
  <c r="AG2242" i="1"/>
  <c r="AI2242" i="1" s="1"/>
  <c r="AY2242" i="1" s="1"/>
  <c r="AG729" i="1"/>
  <c r="AI729" i="1" s="1"/>
  <c r="AY729" i="1" s="1"/>
  <c r="AG819" i="1"/>
  <c r="AI819" i="1" s="1"/>
  <c r="AY819" i="1" s="1"/>
  <c r="AG1690" i="1"/>
  <c r="AI1690" i="1" s="1"/>
  <c r="AY1690" i="1" s="1"/>
  <c r="AG1713" i="1"/>
  <c r="AI1713" i="1" s="1"/>
  <c r="AY1713" i="1" s="1"/>
  <c r="AG745" i="1"/>
  <c r="AI745" i="1" s="1"/>
  <c r="AY745" i="1" s="1"/>
  <c r="AG1976" i="1"/>
  <c r="AI1976" i="1" s="1"/>
  <c r="AY1976" i="1" s="1"/>
  <c r="T1509" i="1"/>
  <c r="Z1509" i="1" s="1"/>
  <c r="T822" i="1"/>
  <c r="Z822" i="1" s="1"/>
  <c r="T1031" i="1"/>
  <c r="Z1031" i="1" s="1"/>
  <c r="T1634" i="1"/>
  <c r="Z1634" i="1" s="1"/>
  <c r="Y1509" i="1"/>
  <c r="AG1509" i="1" s="1"/>
  <c r="AI1509" i="1" s="1"/>
  <c r="AY1509" i="1" s="1"/>
  <c r="Y822" i="1"/>
  <c r="Y1031" i="1"/>
  <c r="Y1634" i="1"/>
  <c r="AM1509" i="1"/>
  <c r="AM822" i="1"/>
  <c r="AM1031" i="1"/>
  <c r="AM1634" i="1"/>
  <c r="AN1509" i="1"/>
  <c r="AN822" i="1"/>
  <c r="AN1031" i="1"/>
  <c r="AN1634" i="1"/>
  <c r="AR1509" i="1"/>
  <c r="AR822" i="1"/>
  <c r="AR1031" i="1"/>
  <c r="AR1634" i="1"/>
  <c r="AU1509" i="1"/>
  <c r="AU822" i="1"/>
  <c r="AU1031" i="1"/>
  <c r="AU1634" i="1"/>
  <c r="AV1509" i="1"/>
  <c r="AX1509" i="1" s="1"/>
  <c r="AV822" i="1"/>
  <c r="AX822" i="1" s="1"/>
  <c r="AV1031" i="1"/>
  <c r="AX1031" i="1" s="1"/>
  <c r="AV1634" i="1"/>
  <c r="AX1634" i="1" s="1"/>
  <c r="T1015" i="1"/>
  <c r="Z1015" i="1" s="1"/>
  <c r="Y1015" i="1"/>
  <c r="AG1015" i="1" s="1"/>
  <c r="AI1015" i="1" s="1"/>
  <c r="AY1015" i="1" s="1"/>
  <c r="AM1015" i="1"/>
  <c r="AN1015" i="1"/>
  <c r="AR1015" i="1"/>
  <c r="AU1015" i="1"/>
  <c r="AV1015" i="1"/>
  <c r="AX1015" i="1" s="1"/>
  <c r="T2237" i="1"/>
  <c r="Z2237" i="1" s="1"/>
  <c r="T239" i="1"/>
  <c r="Z239" i="1" s="1"/>
  <c r="Y2237" i="1"/>
  <c r="AG2237" i="1" s="1"/>
  <c r="AI2237" i="1" s="1"/>
  <c r="AY2237" i="1" s="1"/>
  <c r="Y239" i="1"/>
  <c r="AG239" i="1" s="1"/>
  <c r="AI239" i="1" s="1"/>
  <c r="AY239" i="1" s="1"/>
  <c r="AM2237" i="1"/>
  <c r="AM239" i="1"/>
  <c r="AN2237" i="1"/>
  <c r="AN239" i="1"/>
  <c r="AR2237" i="1"/>
  <c r="AR239" i="1"/>
  <c r="AU2237" i="1"/>
  <c r="AU239" i="1"/>
  <c r="AV2237" i="1"/>
  <c r="AX2237" i="1" s="1"/>
  <c r="AV239" i="1"/>
  <c r="AX239" i="1" s="1"/>
  <c r="AQ1509" i="1" l="1"/>
  <c r="AQ822" i="1"/>
  <c r="AW1509" i="1"/>
  <c r="AQ1634" i="1"/>
  <c r="AW822" i="1"/>
  <c r="AG822" i="1"/>
  <c r="AI822" i="1" s="1"/>
  <c r="AY822" i="1" s="1"/>
  <c r="AG1031" i="1"/>
  <c r="AI1031" i="1" s="1"/>
  <c r="AY1031" i="1" s="1"/>
  <c r="AW1634" i="1"/>
  <c r="AW1031" i="1"/>
  <c r="AG1634" i="1"/>
  <c r="AI1634" i="1" s="1"/>
  <c r="AY1634" i="1" s="1"/>
  <c r="AQ1031" i="1"/>
  <c r="AW1015" i="1"/>
  <c r="AQ1015" i="1"/>
  <c r="AW2237" i="1"/>
  <c r="AQ239" i="1"/>
  <c r="AQ2237" i="1"/>
  <c r="AW239" i="1"/>
  <c r="T58" i="1" l="1"/>
  <c r="Z58" i="1" s="1"/>
  <c r="T53" i="1"/>
  <c r="Z53" i="1" s="1"/>
  <c r="T1416" i="1"/>
  <c r="Z1416" i="1" s="1"/>
  <c r="T816" i="1"/>
  <c r="Z816" i="1" s="1"/>
  <c r="T2187" i="1"/>
  <c r="Z2187" i="1" s="1"/>
  <c r="T899" i="1"/>
  <c r="Z899" i="1" s="1"/>
  <c r="T2199" i="1"/>
  <c r="Z2199" i="1" s="1"/>
  <c r="T938" i="1"/>
  <c r="Z938" i="1" s="1"/>
  <c r="T557" i="1"/>
  <c r="Z557" i="1" s="1"/>
  <c r="T374" i="1"/>
  <c r="Z374" i="1" s="1"/>
  <c r="T709" i="1"/>
  <c r="Z709" i="1" s="1"/>
  <c r="T1625" i="1"/>
  <c r="Z1625" i="1" s="1"/>
  <c r="T371" i="1"/>
  <c r="Z371" i="1" s="1"/>
  <c r="Y58" i="1"/>
  <c r="Y53" i="1"/>
  <c r="Y1416" i="1"/>
  <c r="Y816" i="1"/>
  <c r="Y2187" i="1"/>
  <c r="AG2187" i="1" s="1"/>
  <c r="AI2187" i="1" s="1"/>
  <c r="AY2187" i="1" s="1"/>
  <c r="Y899" i="1"/>
  <c r="Y2199" i="1"/>
  <c r="Y938" i="1"/>
  <c r="AG938" i="1" s="1"/>
  <c r="AI938" i="1" s="1"/>
  <c r="AY938" i="1" s="1"/>
  <c r="Y557" i="1"/>
  <c r="AG557" i="1" s="1"/>
  <c r="AI557" i="1" s="1"/>
  <c r="AY557" i="1" s="1"/>
  <c r="Y374" i="1"/>
  <c r="AG374" i="1" s="1"/>
  <c r="AI374" i="1" s="1"/>
  <c r="AY374" i="1" s="1"/>
  <c r="Y709" i="1"/>
  <c r="AG709" i="1" s="1"/>
  <c r="AI709" i="1" s="1"/>
  <c r="AY709" i="1" s="1"/>
  <c r="Y1625" i="1"/>
  <c r="Y371" i="1"/>
  <c r="AM58" i="1"/>
  <c r="AM53" i="1"/>
  <c r="AM1416" i="1"/>
  <c r="AM816" i="1"/>
  <c r="AM2187" i="1"/>
  <c r="AM899" i="1"/>
  <c r="AM2199" i="1"/>
  <c r="AM938" i="1"/>
  <c r="AM557" i="1"/>
  <c r="AM374" i="1"/>
  <c r="AM709" i="1"/>
  <c r="AM1625" i="1"/>
  <c r="AM371" i="1"/>
  <c r="AN58" i="1"/>
  <c r="AN53" i="1"/>
  <c r="AN1416" i="1"/>
  <c r="AN816" i="1"/>
  <c r="AN2187" i="1"/>
  <c r="AN899" i="1"/>
  <c r="AN2199" i="1"/>
  <c r="AN938" i="1"/>
  <c r="AN557" i="1"/>
  <c r="AN374" i="1"/>
  <c r="AN709" i="1"/>
  <c r="AN1625" i="1"/>
  <c r="AN371" i="1"/>
  <c r="AR58" i="1"/>
  <c r="AR53" i="1"/>
  <c r="AR1416" i="1"/>
  <c r="AR816" i="1"/>
  <c r="AR2187" i="1"/>
  <c r="AR899" i="1"/>
  <c r="AR2199" i="1"/>
  <c r="AR938" i="1"/>
  <c r="AR557" i="1"/>
  <c r="AR374" i="1"/>
  <c r="AR709" i="1"/>
  <c r="AR1625" i="1"/>
  <c r="AR371" i="1"/>
  <c r="AU58" i="1"/>
  <c r="AU53" i="1"/>
  <c r="AU1416" i="1"/>
  <c r="AU816" i="1"/>
  <c r="AU2187" i="1"/>
  <c r="AU899" i="1"/>
  <c r="AU2199" i="1"/>
  <c r="AU938" i="1"/>
  <c r="AU557" i="1"/>
  <c r="AU374" i="1"/>
  <c r="AU709" i="1"/>
  <c r="AU1625" i="1"/>
  <c r="AU371" i="1"/>
  <c r="AV58" i="1"/>
  <c r="AV53" i="1"/>
  <c r="AX53" i="1" s="1"/>
  <c r="AV1416" i="1"/>
  <c r="AX1416" i="1" s="1"/>
  <c r="AV816" i="1"/>
  <c r="AX816" i="1" s="1"/>
  <c r="AV2187" i="1"/>
  <c r="AX2187" i="1" s="1"/>
  <c r="AV899" i="1"/>
  <c r="AX899" i="1" s="1"/>
  <c r="AV2199" i="1"/>
  <c r="AX2199" i="1" s="1"/>
  <c r="AV938" i="1"/>
  <c r="AX938" i="1" s="1"/>
  <c r="AV557" i="1"/>
  <c r="AX557" i="1" s="1"/>
  <c r="AV374" i="1"/>
  <c r="AX374" i="1" s="1"/>
  <c r="AV709" i="1"/>
  <c r="AX709" i="1" s="1"/>
  <c r="AV1625" i="1"/>
  <c r="AX1625" i="1" s="1"/>
  <c r="AV371" i="1"/>
  <c r="AX371" i="1" s="1"/>
  <c r="AX58" i="1" l="1"/>
  <c r="AW58" i="1"/>
  <c r="AW53" i="1"/>
  <c r="AG899" i="1"/>
  <c r="AI899" i="1" s="1"/>
  <c r="AY899" i="1" s="1"/>
  <c r="AQ1625" i="1"/>
  <c r="AQ938" i="1"/>
  <c r="AG2199" i="1"/>
  <c r="AI2199" i="1" s="1"/>
  <c r="AY2199" i="1" s="1"/>
  <c r="AQ709" i="1"/>
  <c r="AQ374" i="1"/>
  <c r="AQ371" i="1"/>
  <c r="AG53" i="1"/>
  <c r="AI53" i="1" s="1"/>
  <c r="AY53" i="1" s="1"/>
  <c r="AG58" i="1"/>
  <c r="AI58" i="1" s="1"/>
  <c r="AY58" i="1" s="1"/>
  <c r="AQ816" i="1"/>
  <c r="AQ1416" i="1"/>
  <c r="AQ2199" i="1"/>
  <c r="AQ2187" i="1"/>
  <c r="AQ899" i="1"/>
  <c r="AQ557" i="1"/>
  <c r="AQ58" i="1"/>
  <c r="AQ53" i="1"/>
  <c r="AG371" i="1"/>
  <c r="AI371" i="1" s="1"/>
  <c r="AY371" i="1" s="1"/>
  <c r="AW371" i="1"/>
  <c r="AW1625" i="1"/>
  <c r="AW709" i="1"/>
  <c r="AW374" i="1"/>
  <c r="AW557" i="1"/>
  <c r="AW938" i="1"/>
  <c r="AW2199" i="1"/>
  <c r="AW899" i="1"/>
  <c r="AW2187" i="1"/>
  <c r="AW816" i="1"/>
  <c r="AW1416" i="1"/>
  <c r="AG816" i="1"/>
  <c r="AI816" i="1" s="1"/>
  <c r="AY816" i="1" s="1"/>
  <c r="AG1416" i="1"/>
  <c r="AI1416" i="1" s="1"/>
  <c r="AY1416" i="1" s="1"/>
  <c r="AG1625" i="1"/>
  <c r="AI1625" i="1" s="1"/>
  <c r="AY1625" i="1" s="1"/>
  <c r="T1979" i="1" l="1"/>
  <c r="Z1979" i="1" s="1"/>
  <c r="T2436" i="1"/>
  <c r="T987" i="1"/>
  <c r="Z987" i="1" s="1"/>
  <c r="T530" i="1"/>
  <c r="Z530" i="1" s="1"/>
  <c r="Y1979" i="1"/>
  <c r="AG1979" i="1" s="1"/>
  <c r="AI1979" i="1" s="1"/>
  <c r="AY1979" i="1" s="1"/>
  <c r="Y2436" i="1"/>
  <c r="Y987" i="1"/>
  <c r="AG987" i="1" s="1"/>
  <c r="AI987" i="1" s="1"/>
  <c r="AY987" i="1" s="1"/>
  <c r="Y530" i="1"/>
  <c r="AM1979" i="1"/>
  <c r="AM2436" i="1"/>
  <c r="AM987" i="1"/>
  <c r="AM530" i="1"/>
  <c r="AN1979" i="1"/>
  <c r="AN2436" i="1"/>
  <c r="AN987" i="1"/>
  <c r="AN530" i="1"/>
  <c r="AR1979" i="1"/>
  <c r="AR2436" i="1"/>
  <c r="AR987" i="1"/>
  <c r="AR530" i="1"/>
  <c r="AU1979" i="1"/>
  <c r="AU2436" i="1"/>
  <c r="AU987" i="1"/>
  <c r="AU530" i="1"/>
  <c r="AV1979" i="1"/>
  <c r="AX1979" i="1" s="1"/>
  <c r="AV2436" i="1"/>
  <c r="AX2436" i="1" s="1"/>
  <c r="AV987" i="1"/>
  <c r="AX987" i="1" s="1"/>
  <c r="AV530" i="1"/>
  <c r="AX530" i="1" s="1"/>
  <c r="AW987" i="1" l="1"/>
  <c r="AQ1979" i="1"/>
  <c r="AQ2436" i="1"/>
  <c r="AW1979" i="1"/>
  <c r="AQ530" i="1"/>
  <c r="AQ987" i="1"/>
  <c r="AG530" i="1"/>
  <c r="AI530" i="1" s="1"/>
  <c r="AY530" i="1" s="1"/>
  <c r="AW530" i="1"/>
  <c r="AG2436" i="1"/>
  <c r="AI2436" i="1" s="1"/>
  <c r="AY2436" i="1" s="1"/>
  <c r="AW2436" i="1"/>
  <c r="Z2436" i="1"/>
  <c r="T1157" i="1" l="1"/>
  <c r="Z1157" i="1" s="1"/>
  <c r="T1949" i="1"/>
  <c r="T744" i="1"/>
  <c r="Z744" i="1" s="1"/>
  <c r="T381" i="1"/>
  <c r="Z381" i="1" s="1"/>
  <c r="T512" i="1"/>
  <c r="Z512" i="1" s="1"/>
  <c r="T1721" i="1"/>
  <c r="Z1721" i="1" s="1"/>
  <c r="T2406" i="1"/>
  <c r="Z2406" i="1" s="1"/>
  <c r="T223" i="1"/>
  <c r="Z223" i="1" s="1"/>
  <c r="Y1157" i="1"/>
  <c r="AG1157" i="1" s="1"/>
  <c r="AI1157" i="1" s="1"/>
  <c r="AY1157" i="1" s="1"/>
  <c r="Y1949" i="1"/>
  <c r="AG1949" i="1" s="1"/>
  <c r="AI1949" i="1" s="1"/>
  <c r="AY1949" i="1" s="1"/>
  <c r="Y744" i="1"/>
  <c r="AG744" i="1" s="1"/>
  <c r="AI744" i="1" s="1"/>
  <c r="AY744" i="1" s="1"/>
  <c r="Y381" i="1"/>
  <c r="AG381" i="1" s="1"/>
  <c r="AI381" i="1" s="1"/>
  <c r="AY381" i="1" s="1"/>
  <c r="Y512" i="1"/>
  <c r="AG512" i="1" s="1"/>
  <c r="AI512" i="1" s="1"/>
  <c r="AY512" i="1" s="1"/>
  <c r="Y1721" i="1"/>
  <c r="AG1721" i="1" s="1"/>
  <c r="AI1721" i="1" s="1"/>
  <c r="AY1721" i="1" s="1"/>
  <c r="Y2406" i="1"/>
  <c r="AG2406" i="1" s="1"/>
  <c r="AI2406" i="1" s="1"/>
  <c r="AY2406" i="1" s="1"/>
  <c r="Y223" i="1"/>
  <c r="AG223" i="1" s="1"/>
  <c r="AI223" i="1" s="1"/>
  <c r="AY223" i="1" s="1"/>
  <c r="AM1157" i="1"/>
  <c r="AM1949" i="1"/>
  <c r="AM744" i="1"/>
  <c r="AM381" i="1"/>
  <c r="AM512" i="1"/>
  <c r="AM1721" i="1"/>
  <c r="AM2406" i="1"/>
  <c r="AM223" i="1"/>
  <c r="AN1157" i="1"/>
  <c r="AN1949" i="1"/>
  <c r="AN744" i="1"/>
  <c r="AN381" i="1"/>
  <c r="AN512" i="1"/>
  <c r="AN1721" i="1"/>
  <c r="AN2406" i="1"/>
  <c r="AN223" i="1"/>
  <c r="AR1157" i="1"/>
  <c r="AR1949" i="1"/>
  <c r="AR744" i="1"/>
  <c r="AR381" i="1"/>
  <c r="AR512" i="1"/>
  <c r="AR1721" i="1"/>
  <c r="AR2406" i="1"/>
  <c r="AR223" i="1"/>
  <c r="AU1157" i="1"/>
  <c r="AU1949" i="1"/>
  <c r="AU744" i="1"/>
  <c r="AU381" i="1"/>
  <c r="AU512" i="1"/>
  <c r="AU1721" i="1"/>
  <c r="AU2406" i="1"/>
  <c r="AU223" i="1"/>
  <c r="AV1157" i="1"/>
  <c r="AX1157" i="1" s="1"/>
  <c r="AV1949" i="1"/>
  <c r="AX1949" i="1" s="1"/>
  <c r="AV744" i="1"/>
  <c r="AX744" i="1" s="1"/>
  <c r="AV381" i="1"/>
  <c r="AX381" i="1" s="1"/>
  <c r="AV512" i="1"/>
  <c r="AX512" i="1" s="1"/>
  <c r="AV1721" i="1"/>
  <c r="AX1721" i="1" s="1"/>
  <c r="AV2406" i="1"/>
  <c r="AX2406" i="1" s="1"/>
  <c r="AV223" i="1"/>
  <c r="AX223" i="1" s="1"/>
  <c r="AW223" i="1" l="1"/>
  <c r="AW1157" i="1"/>
  <c r="AQ512" i="1"/>
  <c r="AQ1157" i="1"/>
  <c r="AQ1721" i="1"/>
  <c r="AW512" i="1"/>
  <c r="AW381" i="1"/>
  <c r="AW744" i="1"/>
  <c r="AW2406" i="1"/>
  <c r="AW1721" i="1"/>
  <c r="AQ381" i="1"/>
  <c r="AQ744" i="1"/>
  <c r="AQ1949" i="1"/>
  <c r="AQ223" i="1"/>
  <c r="AQ2406" i="1"/>
  <c r="AW1949" i="1"/>
  <c r="Z1949" i="1"/>
  <c r="M5" i="101" l="1"/>
  <c r="T2454" i="1"/>
  <c r="Z2454" i="1" s="1"/>
  <c r="T1163" i="1"/>
  <c r="Z1163" i="1" s="1"/>
  <c r="T2214" i="1"/>
  <c r="Z2214" i="1" s="1"/>
  <c r="T2216" i="1"/>
  <c r="Z2216" i="1" s="1"/>
  <c r="T2254" i="1"/>
  <c r="Z2254" i="1" s="1"/>
  <c r="T1492" i="1"/>
  <c r="Z1492" i="1" s="1"/>
  <c r="T1248" i="1"/>
  <c r="Z1248" i="1" s="1"/>
  <c r="T394" i="1"/>
  <c r="Z394" i="1" s="1"/>
  <c r="T1199" i="1"/>
  <c r="Z1199" i="1" s="1"/>
  <c r="T944" i="1"/>
  <c r="Z944" i="1" s="1"/>
  <c r="T929" i="1"/>
  <c r="Z929" i="1" s="1"/>
  <c r="T370" i="1"/>
  <c r="Z370" i="1" s="1"/>
  <c r="T306" i="1"/>
  <c r="Z306" i="1" s="1"/>
  <c r="T1022" i="1"/>
  <c r="Z1022" i="1" s="1"/>
  <c r="T1546" i="1"/>
  <c r="Z1546" i="1" s="1"/>
  <c r="T915" i="1"/>
  <c r="Z915" i="1" s="1"/>
  <c r="T662" i="1"/>
  <c r="Z662" i="1" s="1"/>
  <c r="T380" i="1"/>
  <c r="Z380" i="1" s="1"/>
  <c r="T1140" i="1"/>
  <c r="Z1140" i="1" s="1"/>
  <c r="T1116" i="1"/>
  <c r="Z1116" i="1" s="1"/>
  <c r="T251" i="1"/>
  <c r="Z251" i="1" s="1"/>
  <c r="T2132" i="1"/>
  <c r="Z2132" i="1" s="1"/>
  <c r="Y2454" i="1"/>
  <c r="Y1163" i="1"/>
  <c r="AG1163" i="1" s="1"/>
  <c r="AI1163" i="1" s="1"/>
  <c r="AY1163" i="1" s="1"/>
  <c r="Y2214" i="1"/>
  <c r="AG2214" i="1" s="1"/>
  <c r="AI2214" i="1" s="1"/>
  <c r="AY2214" i="1" s="1"/>
  <c r="Y2216" i="1"/>
  <c r="Y2254" i="1"/>
  <c r="AG2254" i="1" s="1"/>
  <c r="AI2254" i="1" s="1"/>
  <c r="AY2254" i="1" s="1"/>
  <c r="Y1492" i="1"/>
  <c r="Y1248" i="1"/>
  <c r="AG1248" i="1" s="1"/>
  <c r="AI1248" i="1" s="1"/>
  <c r="AY1248" i="1" s="1"/>
  <c r="Y394" i="1"/>
  <c r="AG394" i="1" s="1"/>
  <c r="AI394" i="1" s="1"/>
  <c r="AY394" i="1" s="1"/>
  <c r="Y1199" i="1"/>
  <c r="AG1199" i="1" s="1"/>
  <c r="AI1199" i="1" s="1"/>
  <c r="AY1199" i="1" s="1"/>
  <c r="Y944" i="1"/>
  <c r="AG944" i="1" s="1"/>
  <c r="AI944" i="1" s="1"/>
  <c r="AY944" i="1" s="1"/>
  <c r="Y929" i="1"/>
  <c r="Y370" i="1"/>
  <c r="Y306" i="1"/>
  <c r="AG306" i="1" s="1"/>
  <c r="AI306" i="1" s="1"/>
  <c r="AY306" i="1" s="1"/>
  <c r="Y1022" i="1"/>
  <c r="AG1022" i="1" s="1"/>
  <c r="AI1022" i="1" s="1"/>
  <c r="AY1022" i="1" s="1"/>
  <c r="Y1546" i="1"/>
  <c r="Y915" i="1"/>
  <c r="AG915" i="1" s="1"/>
  <c r="AI915" i="1" s="1"/>
  <c r="AY915" i="1" s="1"/>
  <c r="Y662" i="1"/>
  <c r="Y380" i="1"/>
  <c r="Y1140" i="1"/>
  <c r="Y1116" i="1"/>
  <c r="Y251" i="1"/>
  <c r="Y2132" i="1"/>
  <c r="AG2132" i="1" s="1"/>
  <c r="AI2132" i="1" s="1"/>
  <c r="AY2132" i="1" s="1"/>
  <c r="AM2454" i="1"/>
  <c r="AM1163" i="1"/>
  <c r="AM2214" i="1"/>
  <c r="AM2216" i="1"/>
  <c r="AM2254" i="1"/>
  <c r="AM1492" i="1"/>
  <c r="AM1248" i="1"/>
  <c r="AM394" i="1"/>
  <c r="AM1199" i="1"/>
  <c r="AM944" i="1"/>
  <c r="AM929" i="1"/>
  <c r="AM370" i="1"/>
  <c r="AM306" i="1"/>
  <c r="AM1022" i="1"/>
  <c r="AM1546" i="1"/>
  <c r="AM915" i="1"/>
  <c r="AM662" i="1"/>
  <c r="AM380" i="1"/>
  <c r="AM1140" i="1"/>
  <c r="AM1116" i="1"/>
  <c r="AM251" i="1"/>
  <c r="AM2132" i="1"/>
  <c r="AN2454" i="1"/>
  <c r="AN1163" i="1"/>
  <c r="AN2214" i="1"/>
  <c r="AN2216" i="1"/>
  <c r="AN2254" i="1"/>
  <c r="AN1492" i="1"/>
  <c r="AN1248" i="1"/>
  <c r="AN394" i="1"/>
  <c r="AN1199" i="1"/>
  <c r="AN944" i="1"/>
  <c r="AN929" i="1"/>
  <c r="AN370" i="1"/>
  <c r="AN306" i="1"/>
  <c r="AN1022" i="1"/>
  <c r="AN1546" i="1"/>
  <c r="AN915" i="1"/>
  <c r="AN662" i="1"/>
  <c r="AN380" i="1"/>
  <c r="AN1140" i="1"/>
  <c r="AN1116" i="1"/>
  <c r="AN251" i="1"/>
  <c r="AN2132" i="1"/>
  <c r="AR2454" i="1"/>
  <c r="AR1163" i="1"/>
  <c r="AR2214" i="1"/>
  <c r="AR2216" i="1"/>
  <c r="AR2254" i="1"/>
  <c r="AR1492" i="1"/>
  <c r="AR1248" i="1"/>
  <c r="AR394" i="1"/>
  <c r="AR1199" i="1"/>
  <c r="AR944" i="1"/>
  <c r="AR929" i="1"/>
  <c r="AR370" i="1"/>
  <c r="AR306" i="1"/>
  <c r="AR1022" i="1"/>
  <c r="AR1546" i="1"/>
  <c r="AR915" i="1"/>
  <c r="AR662" i="1"/>
  <c r="AR380" i="1"/>
  <c r="AR1140" i="1"/>
  <c r="AR1116" i="1"/>
  <c r="AR251" i="1"/>
  <c r="AR2132" i="1"/>
  <c r="AU2454" i="1"/>
  <c r="AU1163" i="1"/>
  <c r="AU2214" i="1"/>
  <c r="AU2216" i="1"/>
  <c r="AU2254" i="1"/>
  <c r="AU1492" i="1"/>
  <c r="AU1248" i="1"/>
  <c r="AU394" i="1"/>
  <c r="AU1199" i="1"/>
  <c r="AU944" i="1"/>
  <c r="AU929" i="1"/>
  <c r="AU370" i="1"/>
  <c r="AU306" i="1"/>
  <c r="AU1022" i="1"/>
  <c r="AU1546" i="1"/>
  <c r="AU915" i="1"/>
  <c r="AU662" i="1"/>
  <c r="AU380" i="1"/>
  <c r="AU1140" i="1"/>
  <c r="AU1116" i="1"/>
  <c r="AU251" i="1"/>
  <c r="AU2132" i="1"/>
  <c r="AV2454" i="1"/>
  <c r="AX2454" i="1" s="1"/>
  <c r="AV1163" i="1"/>
  <c r="AX1163" i="1" s="1"/>
  <c r="AV2214" i="1"/>
  <c r="AX2214" i="1" s="1"/>
  <c r="AV2216" i="1"/>
  <c r="AX2216" i="1" s="1"/>
  <c r="AV2254" i="1"/>
  <c r="AX2254" i="1" s="1"/>
  <c r="AV1492" i="1"/>
  <c r="AX1492" i="1" s="1"/>
  <c r="AV1248" i="1"/>
  <c r="AX1248" i="1" s="1"/>
  <c r="AV394" i="1"/>
  <c r="AX394" i="1" s="1"/>
  <c r="AV1199" i="1"/>
  <c r="AX1199" i="1" s="1"/>
  <c r="AV944" i="1"/>
  <c r="AX944" i="1" s="1"/>
  <c r="AV929" i="1"/>
  <c r="AX929" i="1" s="1"/>
  <c r="AV370" i="1"/>
  <c r="AX370" i="1" s="1"/>
  <c r="AV306" i="1"/>
  <c r="AX306" i="1" s="1"/>
  <c r="AV1022" i="1"/>
  <c r="AX1022" i="1" s="1"/>
  <c r="AV1546" i="1"/>
  <c r="AX1546" i="1" s="1"/>
  <c r="AV915" i="1"/>
  <c r="AX915" i="1" s="1"/>
  <c r="AV662" i="1"/>
  <c r="AX662" i="1" s="1"/>
  <c r="AV380" i="1"/>
  <c r="AX380" i="1" s="1"/>
  <c r="AV1140" i="1"/>
  <c r="AX1140" i="1" s="1"/>
  <c r="AV1116" i="1"/>
  <c r="AX1116" i="1" s="1"/>
  <c r="AV251" i="1"/>
  <c r="AX251" i="1" s="1"/>
  <c r="AV2132" i="1"/>
  <c r="AX2132" i="1" s="1"/>
  <c r="AW380" i="1" l="1"/>
  <c r="AW662" i="1"/>
  <c r="AW915" i="1"/>
  <c r="AW929" i="1"/>
  <c r="AW2454" i="1"/>
  <c r="AQ2254" i="1"/>
  <c r="AQ380" i="1"/>
  <c r="AQ2454" i="1"/>
  <c r="AQ251" i="1"/>
  <c r="AQ2216" i="1"/>
  <c r="AQ1116" i="1"/>
  <c r="AQ370" i="1"/>
  <c r="AQ2214" i="1"/>
  <c r="AQ1140" i="1"/>
  <c r="AQ1163" i="1"/>
  <c r="AQ929" i="1"/>
  <c r="AW2214" i="1"/>
  <c r="AW1163" i="1"/>
  <c r="AW1492" i="1"/>
  <c r="AW306" i="1"/>
  <c r="AQ662" i="1"/>
  <c r="AW1022" i="1"/>
  <c r="AG1116" i="1"/>
  <c r="AI1116" i="1" s="1"/>
  <c r="AY1116" i="1" s="1"/>
  <c r="AQ915" i="1"/>
  <c r="AQ944" i="1"/>
  <c r="AG1140" i="1"/>
  <c r="AI1140" i="1" s="1"/>
  <c r="AY1140" i="1" s="1"/>
  <c r="AW2216" i="1"/>
  <c r="AQ1546" i="1"/>
  <c r="AW370" i="1"/>
  <c r="AW2254" i="1"/>
  <c r="AQ1199" i="1"/>
  <c r="AQ1022" i="1"/>
  <c r="AQ394" i="1"/>
  <c r="AQ1248" i="1"/>
  <c r="AQ2132" i="1"/>
  <c r="AQ306" i="1"/>
  <c r="AQ1492" i="1"/>
  <c r="AG2216" i="1"/>
  <c r="AI2216" i="1" s="1"/>
  <c r="AY2216" i="1" s="1"/>
  <c r="AG380" i="1"/>
  <c r="AI380" i="1" s="1"/>
  <c r="AY380" i="1" s="1"/>
  <c r="AW2132" i="1"/>
  <c r="AW251" i="1"/>
  <c r="AW1116" i="1"/>
  <c r="AW1140" i="1"/>
  <c r="AW1546" i="1"/>
  <c r="AW944" i="1"/>
  <c r="AW394" i="1"/>
  <c r="AW1199" i="1"/>
  <c r="AW1248" i="1"/>
  <c r="AG370" i="1"/>
  <c r="AI370" i="1" s="1"/>
  <c r="AY370" i="1" s="1"/>
  <c r="AG251" i="1"/>
  <c r="AI251" i="1" s="1"/>
  <c r="AY251" i="1" s="1"/>
  <c r="AG1492" i="1"/>
  <c r="AI1492" i="1" s="1"/>
  <c r="AY1492" i="1" s="1"/>
  <c r="AG2454" i="1"/>
  <c r="AI2454" i="1" s="1"/>
  <c r="AY2454" i="1" s="1"/>
  <c r="AG662" i="1"/>
  <c r="AI662" i="1" s="1"/>
  <c r="AY662" i="1" s="1"/>
  <c r="AG929" i="1"/>
  <c r="AI929" i="1" s="1"/>
  <c r="AY929" i="1" s="1"/>
  <c r="AG1546" i="1"/>
  <c r="AI1546" i="1" s="1"/>
  <c r="AY1546" i="1" s="1"/>
  <c r="AV499" i="1" l="1"/>
  <c r="AX499" i="1" s="1"/>
  <c r="AV367" i="1"/>
  <c r="AX367" i="1" s="1"/>
  <c r="AV1586" i="1"/>
  <c r="AX1586" i="1" s="1"/>
  <c r="AV309" i="1"/>
  <c r="AX309" i="1" s="1"/>
  <c r="AV777" i="1"/>
  <c r="AX777" i="1" s="1"/>
  <c r="AV184" i="1"/>
  <c r="AX184" i="1" s="1"/>
  <c r="AV1435" i="1"/>
  <c r="AX1435" i="1" s="1"/>
  <c r="AV1379" i="1"/>
  <c r="AX1379" i="1" s="1"/>
  <c r="AV344" i="1"/>
  <c r="AX344" i="1" s="1"/>
  <c r="AV1683" i="1"/>
  <c r="AX1683" i="1" s="1"/>
  <c r="AV2035" i="1"/>
  <c r="AX2035" i="1" s="1"/>
  <c r="AV490" i="1"/>
  <c r="AX490" i="1" s="1"/>
  <c r="AV1507" i="1"/>
  <c r="AX1507" i="1" s="1"/>
  <c r="AV303" i="1"/>
  <c r="AX303" i="1" s="1"/>
  <c r="AV1977" i="1"/>
  <c r="AX1977" i="1" s="1"/>
  <c r="AV1627" i="1"/>
  <c r="AX1627" i="1" s="1"/>
  <c r="AV2256" i="1"/>
  <c r="AX2256" i="1" s="1"/>
  <c r="AV1936" i="1"/>
  <c r="AX1936" i="1" s="1"/>
  <c r="AV336" i="1"/>
  <c r="AX336" i="1" s="1"/>
  <c r="AV1920" i="1"/>
  <c r="AX1920" i="1" s="1"/>
  <c r="AV1041" i="1"/>
  <c r="AX1041" i="1" s="1"/>
  <c r="AV2253" i="1"/>
  <c r="AX2253" i="1" s="1"/>
  <c r="AV1554" i="1"/>
  <c r="AX1554" i="1" s="1"/>
  <c r="AV2128" i="1"/>
  <c r="AX2128" i="1" s="1"/>
  <c r="AV2122" i="1"/>
  <c r="AX2122" i="1" s="1"/>
  <c r="AV1883" i="1"/>
  <c r="AX1883" i="1" s="1"/>
  <c r="AV1951" i="1"/>
  <c r="AX1951" i="1" s="1"/>
  <c r="AV1058" i="1"/>
  <c r="AX1058" i="1" s="1"/>
  <c r="AV1971" i="1"/>
  <c r="AX1971" i="1" s="1"/>
  <c r="AV222" i="1"/>
  <c r="AX222" i="1" s="1"/>
  <c r="AV1605" i="1"/>
  <c r="AX1605" i="1" s="1"/>
  <c r="AV491" i="1"/>
  <c r="AX491" i="1" s="1"/>
  <c r="AV1706" i="1"/>
  <c r="AX1706" i="1" s="1"/>
  <c r="AV241" i="1"/>
  <c r="AX241" i="1" s="1"/>
  <c r="AV702" i="1"/>
  <c r="AX702" i="1" s="1"/>
  <c r="AV2018" i="1"/>
  <c r="AX2018" i="1" s="1"/>
  <c r="AV1669" i="1"/>
  <c r="AX1669" i="1" s="1"/>
  <c r="AV2190" i="1"/>
  <c r="AX2190" i="1" s="1"/>
  <c r="AV824" i="1"/>
  <c r="AX824" i="1" s="1"/>
  <c r="AV783" i="1"/>
  <c r="AX783" i="1" s="1"/>
  <c r="AV519" i="1"/>
  <c r="AX519" i="1" s="1"/>
  <c r="AV1806" i="1"/>
  <c r="AX1806" i="1" s="1"/>
  <c r="AV346" i="1"/>
  <c r="AX346" i="1" s="1"/>
  <c r="AV494" i="1"/>
  <c r="AX494" i="1" s="1"/>
  <c r="AV1620" i="1"/>
  <c r="AX1620" i="1" s="1"/>
  <c r="AV338" i="1"/>
  <c r="AX338" i="1" s="1"/>
  <c r="AV1505" i="1"/>
  <c r="AX1505" i="1" s="1"/>
  <c r="AV2431" i="1"/>
  <c r="AX2431" i="1" s="1"/>
  <c r="AV2049" i="1"/>
  <c r="AX2049" i="1" s="1"/>
  <c r="AV1999" i="1"/>
  <c r="AX1999" i="1" s="1"/>
  <c r="AV1054" i="1"/>
  <c r="AX1054" i="1" s="1"/>
  <c r="AV2021" i="1"/>
  <c r="AX2021" i="1" s="1"/>
  <c r="AV900" i="1"/>
  <c r="AX900" i="1" s="1"/>
  <c r="AV2518" i="1"/>
  <c r="AX2518" i="1" s="1"/>
  <c r="AV1811" i="1"/>
  <c r="AX1811" i="1" s="1"/>
  <c r="AV2527" i="1"/>
  <c r="AX2527" i="1" s="1"/>
  <c r="AV2262" i="1"/>
  <c r="AX2262" i="1" s="1"/>
  <c r="AV2031" i="1"/>
  <c r="AX2031" i="1" s="1"/>
  <c r="AV928" i="1"/>
  <c r="AX928" i="1" s="1"/>
  <c r="AV1440" i="1"/>
  <c r="AX1440" i="1" s="1"/>
  <c r="AV2331" i="1"/>
  <c r="AX2331" i="1" s="1"/>
  <c r="AV1931" i="1"/>
  <c r="AX1931" i="1" s="1"/>
  <c r="AV330" i="1"/>
  <c r="AX330" i="1" s="1"/>
  <c r="AV2217" i="1"/>
  <c r="AX2217" i="1" s="1"/>
  <c r="AV1508" i="1"/>
  <c r="AX1508" i="1" s="1"/>
  <c r="AV1236" i="1"/>
  <c r="AX1236" i="1" s="1"/>
  <c r="AV1950" i="1"/>
  <c r="AX1950" i="1" s="1"/>
  <c r="AV1312" i="1"/>
  <c r="AX1312" i="1" s="1"/>
  <c r="AV316" i="1"/>
  <c r="AX316" i="1" s="1"/>
  <c r="AV945" i="1"/>
  <c r="AX945" i="1" s="1"/>
  <c r="AV1810" i="1"/>
  <c r="AX1810" i="1" s="1"/>
  <c r="AV426" i="1"/>
  <c r="AX426" i="1" s="1"/>
  <c r="AV898" i="1"/>
  <c r="AX898" i="1" s="1"/>
  <c r="AV410" i="1"/>
  <c r="AX410" i="1" s="1"/>
  <c r="AV332" i="1"/>
  <c r="AX332" i="1" s="1"/>
  <c r="AV354" i="1"/>
  <c r="AX354" i="1" s="1"/>
  <c r="AV940" i="1"/>
  <c r="AX940" i="1" s="1"/>
  <c r="AV1247" i="1"/>
  <c r="AX1247" i="1" s="1"/>
  <c r="AV1171" i="1"/>
  <c r="AX1171" i="1" s="1"/>
  <c r="AV1504" i="1"/>
  <c r="AX1504" i="1" s="1"/>
  <c r="AV1309" i="1"/>
  <c r="AX1309" i="1" s="1"/>
  <c r="AV2077" i="1"/>
  <c r="AX2077" i="1" s="1"/>
  <c r="AV1060" i="1"/>
  <c r="AX1060" i="1" s="1"/>
  <c r="AV2502" i="1"/>
  <c r="AX2502" i="1" s="1"/>
  <c r="AV1682" i="1"/>
  <c r="AX1682" i="1" s="1"/>
  <c r="AV1374" i="1"/>
  <c r="AX1374" i="1" s="1"/>
  <c r="AV1055" i="1"/>
  <c r="AX1055" i="1" s="1"/>
  <c r="AV1691" i="1"/>
  <c r="AX1691" i="1" s="1"/>
  <c r="AV2161" i="1"/>
  <c r="AX2161" i="1" s="1"/>
  <c r="AV1202" i="1"/>
  <c r="AX1202" i="1" s="1"/>
  <c r="AV349" i="1"/>
  <c r="AX349" i="1" s="1"/>
  <c r="AV1222" i="1"/>
  <c r="AX1222" i="1" s="1"/>
  <c r="AV2201" i="1"/>
  <c r="AX2201" i="1" s="1"/>
  <c r="AV946" i="1"/>
  <c r="AX946" i="1" s="1"/>
  <c r="AV313" i="1"/>
  <c r="AX313" i="1" s="1"/>
  <c r="AV1017" i="1"/>
  <c r="AX1017" i="1" s="1"/>
  <c r="AV1875" i="1"/>
  <c r="AX1875" i="1" s="1"/>
  <c r="AV1444" i="1"/>
  <c r="AX1444" i="1" s="1"/>
  <c r="AV1410" i="1"/>
  <c r="AV1407" i="1"/>
  <c r="AX1407" i="1" s="1"/>
  <c r="AV918" i="1"/>
  <c r="AX918" i="1" s="1"/>
  <c r="AV2451" i="1"/>
  <c r="AX2451" i="1" s="1"/>
  <c r="AV927" i="1"/>
  <c r="AX927" i="1" s="1"/>
  <c r="AV2453" i="1"/>
  <c r="AX2453" i="1" s="1"/>
  <c r="AV2016" i="1"/>
  <c r="AX2016" i="1" s="1"/>
  <c r="AV1660" i="1"/>
  <c r="AX1660" i="1" s="1"/>
  <c r="AV1859" i="1"/>
  <c r="AX1859" i="1" s="1"/>
  <c r="AV2022" i="1"/>
  <c r="AX2022" i="1" s="1"/>
  <c r="AV1148" i="1"/>
  <c r="AX1148" i="1" s="1"/>
  <c r="AV1809" i="1"/>
  <c r="AX1809" i="1" s="1"/>
  <c r="AV389" i="1"/>
  <c r="AX389" i="1" s="1"/>
  <c r="AV917" i="1"/>
  <c r="AX917" i="1" s="1"/>
  <c r="AV597" i="1"/>
  <c r="AX597" i="1" s="1"/>
  <c r="AV524" i="1"/>
  <c r="AX524" i="1" s="1"/>
  <c r="AV238" i="1"/>
  <c r="AX238" i="1" s="1"/>
  <c r="AV746" i="1"/>
  <c r="AX746" i="1" s="1"/>
  <c r="AV1114" i="1"/>
  <c r="AX1114" i="1" s="1"/>
  <c r="AV1152" i="1"/>
  <c r="AX1152" i="1" s="1"/>
  <c r="AV719" i="1"/>
  <c r="AX719" i="1" s="1"/>
  <c r="AV2428" i="1"/>
  <c r="AX2428" i="1" s="1"/>
  <c r="AV710" i="1"/>
  <c r="AX710" i="1" s="1"/>
  <c r="AV1921" i="1"/>
  <c r="AX1921" i="1" s="1"/>
  <c r="AV656" i="1"/>
  <c r="AX656" i="1" s="1"/>
  <c r="AV379" i="1"/>
  <c r="AX379" i="1" s="1"/>
  <c r="AV384" i="1"/>
  <c r="AX384" i="1" s="1"/>
  <c r="AV1378" i="1"/>
  <c r="AX1378" i="1" s="1"/>
  <c r="AV191" i="1"/>
  <c r="AX191" i="1" s="1"/>
  <c r="AV1149" i="1"/>
  <c r="AX1149" i="1" s="1"/>
  <c r="AV690" i="1"/>
  <c r="AX690" i="1" s="1"/>
  <c r="AV244" i="1"/>
  <c r="AX244" i="1" s="1"/>
  <c r="AV739" i="1"/>
  <c r="AX739" i="1" s="1"/>
  <c r="AV1871" i="1"/>
  <c r="AX1871" i="1" s="1"/>
  <c r="AV2" i="1"/>
  <c r="AX2" i="1" s="1"/>
  <c r="AV1758" i="1"/>
  <c r="AX1758" i="1" s="1"/>
  <c r="AV1532" i="1"/>
  <c r="AX1532" i="1" s="1"/>
  <c r="AV1576" i="1"/>
  <c r="AX1576" i="1" s="1"/>
  <c r="AV781" i="1"/>
  <c r="AX781" i="1" s="1"/>
  <c r="AV196" i="1"/>
  <c r="AX196" i="1" s="1"/>
  <c r="AV493" i="1"/>
  <c r="AX493" i="1" s="1"/>
  <c r="AV594" i="1"/>
  <c r="AX594" i="1" s="1"/>
  <c r="AV663" i="1"/>
  <c r="AX663" i="1" s="1"/>
  <c r="AV1808" i="1"/>
  <c r="AX1808" i="1" s="1"/>
  <c r="AV1702" i="1"/>
  <c r="AX1702" i="1" s="1"/>
  <c r="AV1873" i="1"/>
  <c r="AX1873" i="1" s="1"/>
  <c r="AV772" i="1"/>
  <c r="AX772" i="1" s="1"/>
  <c r="AV1718" i="1"/>
  <c r="AX1718" i="1" s="1"/>
  <c r="AV488" i="1"/>
  <c r="AX488" i="1" s="1"/>
  <c r="AV1865" i="1"/>
  <c r="AX1865" i="1" s="1"/>
  <c r="AV2097" i="1"/>
  <c r="AX2097" i="1" s="1"/>
  <c r="AV754" i="1"/>
  <c r="AX754" i="1" s="1"/>
  <c r="AV1642" i="1"/>
  <c r="AX1642" i="1" s="1"/>
  <c r="AV1720" i="1"/>
  <c r="AX1720" i="1" s="1"/>
  <c r="AV526" i="1"/>
  <c r="AX526" i="1" s="1"/>
  <c r="AV388" i="1"/>
  <c r="AX388" i="1" s="1"/>
  <c r="AV249" i="1"/>
  <c r="AX249" i="1" s="1"/>
  <c r="AV486" i="1"/>
  <c r="AX486" i="1" s="1"/>
  <c r="AV1129" i="1"/>
  <c r="AX1129" i="1" s="1"/>
  <c r="AV1389" i="1"/>
  <c r="AX1389" i="1" s="1"/>
  <c r="AV1146" i="1"/>
  <c r="AX1146" i="1" s="1"/>
  <c r="AV1716" i="1"/>
  <c r="AX1716" i="1" s="1"/>
  <c r="AV1712" i="1"/>
  <c r="AX1712" i="1" s="1"/>
  <c r="AV250" i="1"/>
  <c r="AX250" i="1" s="1"/>
  <c r="AV542" i="1"/>
  <c r="AX542" i="1" s="1"/>
  <c r="AV1448" i="1"/>
  <c r="AX1448" i="1" s="1"/>
  <c r="AV507" i="1"/>
  <c r="AX507" i="1" s="1"/>
  <c r="AV1742" i="1"/>
  <c r="AX1742" i="1" s="1"/>
  <c r="AV266" i="1"/>
  <c r="AX266" i="1" s="1"/>
  <c r="AV1638" i="1"/>
  <c r="AX1638" i="1" s="1"/>
  <c r="AV280" i="1"/>
  <c r="AX280" i="1" s="1"/>
  <c r="AV253" i="1"/>
  <c r="AX253" i="1" s="1"/>
  <c r="AV2010" i="1"/>
  <c r="AX2010" i="1" s="1"/>
  <c r="AV2001" i="1"/>
  <c r="AX2001" i="1" s="1"/>
  <c r="AV1131" i="1"/>
  <c r="AX1131" i="1" s="1"/>
  <c r="AX1410" i="1" l="1"/>
  <c r="AV1042" i="1" l="1"/>
  <c r="T1410" i="1"/>
  <c r="Z1410" i="1" s="1"/>
  <c r="T2451" i="1"/>
  <c r="Z2451" i="1" s="1"/>
  <c r="T1931" i="1"/>
  <c r="Z1931" i="1" s="1"/>
  <c r="T2453" i="1"/>
  <c r="Z2453" i="1" s="1"/>
  <c r="T2253" i="1"/>
  <c r="Z2253" i="1" s="1"/>
  <c r="T1977" i="1"/>
  <c r="Z1977" i="1" s="1"/>
  <c r="T1660" i="1"/>
  <c r="Z1660" i="1" s="1"/>
  <c r="Y1410" i="1"/>
  <c r="Y2451" i="1"/>
  <c r="Y1931" i="1"/>
  <c r="Y2453" i="1"/>
  <c r="Y2253" i="1"/>
  <c r="Y1977" i="1"/>
  <c r="Y1660" i="1"/>
  <c r="AM1410" i="1"/>
  <c r="AM2451" i="1"/>
  <c r="AM1931" i="1"/>
  <c r="AM2453" i="1"/>
  <c r="AM2253" i="1"/>
  <c r="AM1977" i="1"/>
  <c r="AM1660" i="1"/>
  <c r="AN1410" i="1"/>
  <c r="AN2451" i="1"/>
  <c r="AN1931" i="1"/>
  <c r="AN2453" i="1"/>
  <c r="AN2253" i="1"/>
  <c r="AN1977" i="1"/>
  <c r="AN1660" i="1"/>
  <c r="AR1410" i="1"/>
  <c r="AR2451" i="1"/>
  <c r="AR1931" i="1"/>
  <c r="AR2453" i="1"/>
  <c r="AR2253" i="1"/>
  <c r="AR1977" i="1"/>
  <c r="AR1660" i="1"/>
  <c r="AU1410" i="1"/>
  <c r="AU2451" i="1"/>
  <c r="AU1931" i="1"/>
  <c r="AU2453" i="1"/>
  <c r="AU2253" i="1"/>
  <c r="AU1977" i="1"/>
  <c r="AU1660" i="1"/>
  <c r="T2022" i="1"/>
  <c r="Z2022" i="1" s="1"/>
  <c r="T313" i="1"/>
  <c r="Z313" i="1" s="1"/>
  <c r="Y2022" i="1"/>
  <c r="Y313" i="1"/>
  <c r="AM2022" i="1"/>
  <c r="AM313" i="1"/>
  <c r="AN2022" i="1"/>
  <c r="AN313" i="1"/>
  <c r="AR2022" i="1"/>
  <c r="AR313" i="1"/>
  <c r="AU2022" i="1"/>
  <c r="AU313" i="1"/>
  <c r="AX1042" i="1" l="1"/>
  <c r="AV758" i="1"/>
  <c r="AG2453" i="1"/>
  <c r="AI2453" i="1" s="1"/>
  <c r="AY2453" i="1" s="1"/>
  <c r="AG1977" i="1"/>
  <c r="AI1977" i="1" s="1"/>
  <c r="AY1977" i="1" s="1"/>
  <c r="AG1931" i="1"/>
  <c r="AI1931" i="1" s="1"/>
  <c r="AY1931" i="1" s="1"/>
  <c r="AG2451" i="1"/>
  <c r="AI2451" i="1" s="1"/>
  <c r="AY2451" i="1" s="1"/>
  <c r="AG1410" i="1"/>
  <c r="AI1410" i="1" s="1"/>
  <c r="AY1410" i="1" s="1"/>
  <c r="AW1410" i="1"/>
  <c r="AG2022" i="1"/>
  <c r="AI2022" i="1" s="1"/>
  <c r="AY2022" i="1" s="1"/>
  <c r="AW2022" i="1"/>
  <c r="AG2253" i="1"/>
  <c r="AI2253" i="1" s="1"/>
  <c r="AY2253" i="1" s="1"/>
  <c r="AW2253" i="1"/>
  <c r="AG1660" i="1"/>
  <c r="AI1660" i="1" s="1"/>
  <c r="AY1660" i="1" s="1"/>
  <c r="AW1660" i="1"/>
  <c r="AG313" i="1"/>
  <c r="AI313" i="1" s="1"/>
  <c r="AY313" i="1" s="1"/>
  <c r="AW313" i="1"/>
  <c r="AW2451" i="1"/>
  <c r="AQ2253" i="1"/>
  <c r="AQ2453" i="1"/>
  <c r="AQ1660" i="1"/>
  <c r="AQ1977" i="1"/>
  <c r="AQ1931" i="1"/>
  <c r="AW1977" i="1"/>
  <c r="AW2453" i="1"/>
  <c r="AQ2451" i="1"/>
  <c r="AQ1410" i="1"/>
  <c r="AW1931" i="1"/>
  <c r="AQ313" i="1"/>
  <c r="AQ2022" i="1"/>
  <c r="AX758" i="1" l="1"/>
  <c r="AX2532" i="1" s="1"/>
  <c r="AV2532" i="1"/>
  <c r="T2035" i="1"/>
  <c r="Z2035" i="1" s="1"/>
  <c r="T917" i="1"/>
  <c r="Z917" i="1" s="1"/>
  <c r="T1810" i="1"/>
  <c r="Z1810" i="1" s="1"/>
  <c r="T184" i="1"/>
  <c r="Z184" i="1" s="1"/>
  <c r="T490" i="1"/>
  <c r="Z490" i="1" s="1"/>
  <c r="T1017" i="1"/>
  <c r="Z1017" i="1" s="1"/>
  <c r="T332" i="1"/>
  <c r="Z332" i="1" s="1"/>
  <c r="T367" i="1"/>
  <c r="Z367" i="1" s="1"/>
  <c r="T1809" i="1"/>
  <c r="Z1809" i="1" s="1"/>
  <c r="T389" i="1"/>
  <c r="Z389" i="1" s="1"/>
  <c r="T1148" i="1"/>
  <c r="Z1148" i="1" s="1"/>
  <c r="T1859" i="1"/>
  <c r="Z1859" i="1" s="1"/>
  <c r="T388" i="1"/>
  <c r="T1702" i="1"/>
  <c r="Z1702" i="1" s="1"/>
  <c r="T493" i="1"/>
  <c r="Z493" i="1" s="1"/>
  <c r="T719" i="1"/>
  <c r="Z719" i="1" s="1"/>
  <c r="T1152" i="1"/>
  <c r="Z1152" i="1" s="1"/>
  <c r="T1638" i="1"/>
  <c r="Z1638" i="1" s="1"/>
  <c r="T1114" i="1"/>
  <c r="Z1114" i="1" s="1"/>
  <c r="T253" i="1"/>
  <c r="Z253" i="1" s="1"/>
  <c r="T2001" i="1"/>
  <c r="Z2001" i="1" s="1"/>
  <c r="T1865" i="1"/>
  <c r="Z1865" i="1" s="1"/>
  <c r="T2010" i="1"/>
  <c r="Z2010" i="1" s="1"/>
  <c r="Y2035" i="1"/>
  <c r="Y917" i="1"/>
  <c r="Y1810" i="1"/>
  <c r="Y184" i="1"/>
  <c r="Y490" i="1"/>
  <c r="Y1017" i="1"/>
  <c r="Y332" i="1"/>
  <c r="Y367" i="1"/>
  <c r="Y1809" i="1"/>
  <c r="Y389" i="1"/>
  <c r="Y1148" i="1"/>
  <c r="Y1859" i="1"/>
  <c r="Y388" i="1"/>
  <c r="Y1702" i="1"/>
  <c r="Y493" i="1"/>
  <c r="Y719" i="1"/>
  <c r="Y1152" i="1"/>
  <c r="Y1638" i="1"/>
  <c r="Y1114" i="1"/>
  <c r="Y253" i="1"/>
  <c r="Y2001" i="1"/>
  <c r="Y1865" i="1"/>
  <c r="Y2010" i="1"/>
  <c r="AM2035" i="1"/>
  <c r="AM917" i="1"/>
  <c r="AM1810" i="1"/>
  <c r="AM184" i="1"/>
  <c r="AM490" i="1"/>
  <c r="AM1017" i="1"/>
  <c r="AM332" i="1"/>
  <c r="AM367" i="1"/>
  <c r="AM1809" i="1"/>
  <c r="AM389" i="1"/>
  <c r="AM1148" i="1"/>
  <c r="AM1859" i="1"/>
  <c r="AM388" i="1"/>
  <c r="AM1702" i="1"/>
  <c r="AM493" i="1"/>
  <c r="AM719" i="1"/>
  <c r="AM1152" i="1"/>
  <c r="AM1638" i="1"/>
  <c r="AM1114" i="1"/>
  <c r="AM253" i="1"/>
  <c r="AM2001" i="1"/>
  <c r="AM1865" i="1"/>
  <c r="AM2010" i="1"/>
  <c r="AN2035" i="1"/>
  <c r="AN917" i="1"/>
  <c r="AN1810" i="1"/>
  <c r="AN184" i="1"/>
  <c r="AN490" i="1"/>
  <c r="AN1017" i="1"/>
  <c r="AN332" i="1"/>
  <c r="AN367" i="1"/>
  <c r="AN1809" i="1"/>
  <c r="AN389" i="1"/>
  <c r="AN1148" i="1"/>
  <c r="AN1859" i="1"/>
  <c r="AN388" i="1"/>
  <c r="AN1702" i="1"/>
  <c r="AN493" i="1"/>
  <c r="AN719" i="1"/>
  <c r="AN1152" i="1"/>
  <c r="AN1638" i="1"/>
  <c r="AN1114" i="1"/>
  <c r="AN253" i="1"/>
  <c r="AN2001" i="1"/>
  <c r="AN1865" i="1"/>
  <c r="AN2010" i="1"/>
  <c r="AR2035" i="1"/>
  <c r="AR917" i="1"/>
  <c r="AR1810" i="1"/>
  <c r="AR184" i="1"/>
  <c r="AR490" i="1"/>
  <c r="AR1017" i="1"/>
  <c r="AR332" i="1"/>
  <c r="AR367" i="1"/>
  <c r="AR1809" i="1"/>
  <c r="AR389" i="1"/>
  <c r="AR1148" i="1"/>
  <c r="AR1859" i="1"/>
  <c r="AR388" i="1"/>
  <c r="AR1702" i="1"/>
  <c r="AR493" i="1"/>
  <c r="AR719" i="1"/>
  <c r="AR1152" i="1"/>
  <c r="AR1638" i="1"/>
  <c r="AR1114" i="1"/>
  <c r="AR253" i="1"/>
  <c r="AR2001" i="1"/>
  <c r="AR1865" i="1"/>
  <c r="AR2010" i="1"/>
  <c r="AU2035" i="1"/>
  <c r="AU917" i="1"/>
  <c r="AU1810" i="1"/>
  <c r="AU184" i="1"/>
  <c r="AU490" i="1"/>
  <c r="AU1017" i="1"/>
  <c r="AU332" i="1"/>
  <c r="AU367" i="1"/>
  <c r="AU1809" i="1"/>
  <c r="AU389" i="1"/>
  <c r="AU1148" i="1"/>
  <c r="AU1859" i="1"/>
  <c r="AU388" i="1"/>
  <c r="AU1702" i="1"/>
  <c r="AU493" i="1"/>
  <c r="AU719" i="1"/>
  <c r="AU1152" i="1"/>
  <c r="AU1638" i="1"/>
  <c r="AU1114" i="1"/>
  <c r="AU253" i="1"/>
  <c r="AU2001" i="1"/>
  <c r="AU1865" i="1"/>
  <c r="AU2010" i="1"/>
  <c r="AW490" i="1" l="1"/>
  <c r="AG184" i="1"/>
  <c r="AI184" i="1" s="1"/>
  <c r="AY184" i="1" s="1"/>
  <c r="AG1810" i="1"/>
  <c r="AI1810" i="1" s="1"/>
  <c r="AY1810" i="1" s="1"/>
  <c r="AW1810" i="1"/>
  <c r="AG1152" i="1"/>
  <c r="AI1152" i="1" s="1"/>
  <c r="AY1152" i="1" s="1"/>
  <c r="AW1152" i="1"/>
  <c r="AG719" i="1"/>
  <c r="AI719" i="1" s="1"/>
  <c r="AY719" i="1" s="1"/>
  <c r="AW719" i="1"/>
  <c r="AW2035" i="1"/>
  <c r="AW1017" i="1"/>
  <c r="AW332" i="1"/>
  <c r="AW367" i="1"/>
  <c r="AQ1017" i="1"/>
  <c r="AQ1865" i="1"/>
  <c r="AQ493" i="1"/>
  <c r="AQ1148" i="1"/>
  <c r="AQ917" i="1"/>
  <c r="AG2001" i="1"/>
  <c r="AI2001" i="1" s="1"/>
  <c r="AY2001" i="1" s="1"/>
  <c r="AG253" i="1"/>
  <c r="AI253" i="1" s="1"/>
  <c r="AY253" i="1" s="1"/>
  <c r="AG1865" i="1"/>
  <c r="AI1865" i="1" s="1"/>
  <c r="AY1865" i="1" s="1"/>
  <c r="AQ1859" i="1"/>
  <c r="AQ1638" i="1"/>
  <c r="AQ388" i="1"/>
  <c r="AW184" i="1"/>
  <c r="AQ1152" i="1"/>
  <c r="AQ490" i="1"/>
  <c r="AQ184" i="1"/>
  <c r="AQ719" i="1"/>
  <c r="AQ2001" i="1"/>
  <c r="AQ389" i="1"/>
  <c r="AQ253" i="1"/>
  <c r="AQ1809" i="1"/>
  <c r="AQ367" i="1"/>
  <c r="AQ2035" i="1"/>
  <c r="AQ1114" i="1"/>
  <c r="AQ1702" i="1"/>
  <c r="AQ332" i="1"/>
  <c r="AQ1810" i="1"/>
  <c r="AQ2010" i="1"/>
  <c r="AG1702" i="1"/>
  <c r="AI1702" i="1" s="1"/>
  <c r="AY1702" i="1" s="1"/>
  <c r="AW388" i="1"/>
  <c r="AW2010" i="1"/>
  <c r="AW2001" i="1"/>
  <c r="AW253" i="1"/>
  <c r="AW1865" i="1"/>
  <c r="AW493" i="1"/>
  <c r="AW1114" i="1"/>
  <c r="AW1702" i="1"/>
  <c r="Z388" i="1"/>
  <c r="AW1638" i="1"/>
  <c r="AW1148" i="1"/>
  <c r="AW1859" i="1"/>
  <c r="AW389" i="1"/>
  <c r="AW1809" i="1"/>
  <c r="AW917" i="1"/>
  <c r="AG493" i="1"/>
  <c r="AI493" i="1" s="1"/>
  <c r="AY493" i="1" s="1"/>
  <c r="AG917" i="1"/>
  <c r="AI917" i="1" s="1"/>
  <c r="AY917" i="1" s="1"/>
  <c r="AG2035" i="1"/>
  <c r="AI2035" i="1" s="1"/>
  <c r="AY2035" i="1" s="1"/>
  <c r="AG2010" i="1"/>
  <c r="AI2010" i="1" s="1"/>
  <c r="AY2010" i="1" s="1"/>
  <c r="AG1859" i="1"/>
  <c r="AI1859" i="1" s="1"/>
  <c r="AY1859" i="1" s="1"/>
  <c r="AG1148" i="1"/>
  <c r="AI1148" i="1" s="1"/>
  <c r="AY1148" i="1" s="1"/>
  <c r="AG332" i="1"/>
  <c r="AI332" i="1" s="1"/>
  <c r="AY332" i="1" s="1"/>
  <c r="AG1638" i="1"/>
  <c r="AI1638" i="1" s="1"/>
  <c r="AY1638" i="1" s="1"/>
  <c r="AG389" i="1"/>
  <c r="AI389" i="1" s="1"/>
  <c r="AY389" i="1" s="1"/>
  <c r="AG490" i="1"/>
  <c r="AI490" i="1" s="1"/>
  <c r="AY490" i="1" s="1"/>
  <c r="AG1114" i="1"/>
  <c r="AI1114" i="1" s="1"/>
  <c r="AY1114" i="1" s="1"/>
  <c r="AG1809" i="1"/>
  <c r="AI1809" i="1" s="1"/>
  <c r="AY1809" i="1" s="1"/>
  <c r="AG367" i="1"/>
  <c r="AI367" i="1" s="1"/>
  <c r="AY367" i="1" s="1"/>
  <c r="AG388" i="1"/>
  <c r="AI388" i="1" s="1"/>
  <c r="AY388" i="1" s="1"/>
  <c r="AG1017" i="1"/>
  <c r="AI1017" i="1" s="1"/>
  <c r="AY1017" i="1" s="1"/>
  <c r="T1627" i="1" l="1"/>
  <c r="Z1627" i="1" s="1"/>
  <c r="T1936" i="1"/>
  <c r="Z1936" i="1" s="1"/>
  <c r="T410" i="1"/>
  <c r="Z410" i="1" s="1"/>
  <c r="T1950" i="1"/>
  <c r="Z1950" i="1" s="1"/>
  <c r="T1508" i="1"/>
  <c r="Z1508" i="1" s="1"/>
  <c r="Y1627" i="1"/>
  <c r="Y1936" i="1"/>
  <c r="Y410" i="1"/>
  <c r="Y1950" i="1"/>
  <c r="Y1508" i="1"/>
  <c r="AM1627" i="1"/>
  <c r="AM1936" i="1"/>
  <c r="AM410" i="1"/>
  <c r="AM1950" i="1"/>
  <c r="AM1508" i="1"/>
  <c r="AN1627" i="1"/>
  <c r="AN1936" i="1"/>
  <c r="AN410" i="1"/>
  <c r="AN1950" i="1"/>
  <c r="AN1508" i="1"/>
  <c r="AR1627" i="1"/>
  <c r="AR1936" i="1"/>
  <c r="AR410" i="1"/>
  <c r="AR1950" i="1"/>
  <c r="AR1508" i="1"/>
  <c r="AU1627" i="1"/>
  <c r="AU1936" i="1"/>
  <c r="AU410" i="1"/>
  <c r="AU1950" i="1"/>
  <c r="AU1508" i="1"/>
  <c r="AW410" i="1" l="1"/>
  <c r="AG1508" i="1"/>
  <c r="AI1508" i="1" s="1"/>
  <c r="AY1508" i="1" s="1"/>
  <c r="AG1950" i="1"/>
  <c r="AI1950" i="1" s="1"/>
  <c r="AY1950" i="1" s="1"/>
  <c r="AQ1950" i="1"/>
  <c r="AQ1627" i="1"/>
  <c r="AQ1936" i="1"/>
  <c r="AW1508" i="1"/>
  <c r="AW1950" i="1"/>
  <c r="AQ1508" i="1"/>
  <c r="AW1627" i="1"/>
  <c r="AQ410" i="1"/>
  <c r="AW1936" i="1"/>
  <c r="AG410" i="1"/>
  <c r="AI410" i="1" s="1"/>
  <c r="AY410" i="1" s="1"/>
  <c r="AG1936" i="1"/>
  <c r="AI1936" i="1" s="1"/>
  <c r="AY1936" i="1" s="1"/>
  <c r="AG1627" i="1"/>
  <c r="AI1627" i="1" s="1"/>
  <c r="AY1627" i="1" s="1"/>
  <c r="T2031" i="1" l="1"/>
  <c r="Z2031" i="1" s="1"/>
  <c r="T1407" i="1"/>
  <c r="Z1407" i="1" s="1"/>
  <c r="T2016" i="1"/>
  <c r="Z2016" i="1" s="1"/>
  <c r="T918" i="1"/>
  <c r="Z918" i="1" s="1"/>
  <c r="T1444" i="1"/>
  <c r="Z1444" i="1" s="1"/>
  <c r="T1505" i="1"/>
  <c r="Z1505" i="1" s="1"/>
  <c r="T927" i="1"/>
  <c r="Z927" i="1" s="1"/>
  <c r="T2077" i="1"/>
  <c r="Z2077" i="1" s="1"/>
  <c r="T777" i="1"/>
  <c r="Z777" i="1" s="1"/>
  <c r="T316" i="1"/>
  <c r="Z316" i="1" s="1"/>
  <c r="T1875" i="1"/>
  <c r="Z1875" i="1" s="1"/>
  <c r="T2331" i="1"/>
  <c r="Z2331" i="1" s="1"/>
  <c r="T1586" i="1"/>
  <c r="Z1586" i="1" s="1"/>
  <c r="T758" i="1"/>
  <c r="Z758" i="1" s="1"/>
  <c r="T1873" i="1"/>
  <c r="Z1873" i="1" s="1"/>
  <c r="T250" i="1"/>
  <c r="Z250" i="1" s="1"/>
  <c r="T594" i="1"/>
  <c r="Z594" i="1" s="1"/>
  <c r="T663" i="1"/>
  <c r="Z663" i="1" s="1"/>
  <c r="T739" i="1"/>
  <c r="Z739" i="1" s="1"/>
  <c r="T1712" i="1"/>
  <c r="Z1712" i="1" s="1"/>
  <c r="T191" i="1"/>
  <c r="Z191" i="1" s="1"/>
  <c r="T488" i="1"/>
  <c r="Z488" i="1" s="1"/>
  <c r="Y2031" i="1"/>
  <c r="Y1407" i="1"/>
  <c r="Y2016" i="1"/>
  <c r="Y918" i="1"/>
  <c r="Y1444" i="1"/>
  <c r="Y1505" i="1"/>
  <c r="Y927" i="1"/>
  <c r="Y2077" i="1"/>
  <c r="Y777" i="1"/>
  <c r="Y316" i="1"/>
  <c r="Y1875" i="1"/>
  <c r="Y2331" i="1"/>
  <c r="Y1586" i="1"/>
  <c r="Y758" i="1"/>
  <c r="Y1873" i="1"/>
  <c r="Y250" i="1"/>
  <c r="Y594" i="1"/>
  <c r="Y663" i="1"/>
  <c r="Y739" i="1"/>
  <c r="Y1712" i="1"/>
  <c r="Y191" i="1"/>
  <c r="Y488" i="1"/>
  <c r="AM2031" i="1"/>
  <c r="AM1407" i="1"/>
  <c r="AM2016" i="1"/>
  <c r="AM918" i="1"/>
  <c r="AM1444" i="1"/>
  <c r="AM1505" i="1"/>
  <c r="AM927" i="1"/>
  <c r="AM2077" i="1"/>
  <c r="AM777" i="1"/>
  <c r="AM316" i="1"/>
  <c r="AM1875" i="1"/>
  <c r="AM2331" i="1"/>
  <c r="AM1586" i="1"/>
  <c r="AM758" i="1"/>
  <c r="AM1873" i="1"/>
  <c r="AM250" i="1"/>
  <c r="AM594" i="1"/>
  <c r="AM663" i="1"/>
  <c r="AM739" i="1"/>
  <c r="AM1712" i="1"/>
  <c r="AM191" i="1"/>
  <c r="AM488" i="1"/>
  <c r="AN2031" i="1"/>
  <c r="AN1407" i="1"/>
  <c r="AN2016" i="1"/>
  <c r="AN918" i="1"/>
  <c r="AN1444" i="1"/>
  <c r="AN1505" i="1"/>
  <c r="AN927" i="1"/>
  <c r="AN2077" i="1"/>
  <c r="AN777" i="1"/>
  <c r="AN316" i="1"/>
  <c r="AN1875" i="1"/>
  <c r="AN2331" i="1"/>
  <c r="AN1586" i="1"/>
  <c r="AN758" i="1"/>
  <c r="AN1873" i="1"/>
  <c r="AN250" i="1"/>
  <c r="AN594" i="1"/>
  <c r="AN663" i="1"/>
  <c r="AN739" i="1"/>
  <c r="AN1712" i="1"/>
  <c r="AN191" i="1"/>
  <c r="AN488" i="1"/>
  <c r="AR2031" i="1"/>
  <c r="AR1407" i="1"/>
  <c r="AR2016" i="1"/>
  <c r="AR918" i="1"/>
  <c r="AR1444" i="1"/>
  <c r="AR1505" i="1"/>
  <c r="AR927" i="1"/>
  <c r="AR2077" i="1"/>
  <c r="AR777" i="1"/>
  <c r="AR316" i="1"/>
  <c r="AR1875" i="1"/>
  <c r="AR2331" i="1"/>
  <c r="AR1586" i="1"/>
  <c r="AR758" i="1"/>
  <c r="AR1873" i="1"/>
  <c r="AR250" i="1"/>
  <c r="AR594" i="1"/>
  <c r="AR663" i="1"/>
  <c r="AR739" i="1"/>
  <c r="AR1712" i="1"/>
  <c r="AR191" i="1"/>
  <c r="AR488" i="1"/>
  <c r="AU2031" i="1"/>
  <c r="AU1407" i="1"/>
  <c r="AU2016" i="1"/>
  <c r="AU918" i="1"/>
  <c r="AU1444" i="1"/>
  <c r="AU1505" i="1"/>
  <c r="AU927" i="1"/>
  <c r="AU2077" i="1"/>
  <c r="AU777" i="1"/>
  <c r="AU316" i="1"/>
  <c r="AU1875" i="1"/>
  <c r="AU2331" i="1"/>
  <c r="AU1586" i="1"/>
  <c r="AU758" i="1"/>
  <c r="AU1873" i="1"/>
  <c r="AU250" i="1"/>
  <c r="AU594" i="1"/>
  <c r="AU663" i="1"/>
  <c r="AU739" i="1"/>
  <c r="AU1712" i="1"/>
  <c r="AU191" i="1"/>
  <c r="AU488" i="1"/>
  <c r="AG2331" i="1" l="1"/>
  <c r="AI2331" i="1" s="1"/>
  <c r="AY2331" i="1" s="1"/>
  <c r="AG1875" i="1"/>
  <c r="AI1875" i="1" s="1"/>
  <c r="AY1875" i="1" s="1"/>
  <c r="AG316" i="1"/>
  <c r="AI316" i="1" s="1"/>
  <c r="AY316" i="1" s="1"/>
  <c r="AG777" i="1"/>
  <c r="AI777" i="1" s="1"/>
  <c r="AY777" i="1" s="1"/>
  <c r="AG488" i="1"/>
  <c r="AI488" i="1" s="1"/>
  <c r="AY488" i="1" s="1"/>
  <c r="AG191" i="1"/>
  <c r="AI191" i="1" s="1"/>
  <c r="AY191" i="1" s="1"/>
  <c r="AG739" i="1"/>
  <c r="AI739" i="1" s="1"/>
  <c r="AY739" i="1" s="1"/>
  <c r="AG663" i="1"/>
  <c r="AI663" i="1" s="1"/>
  <c r="AY663" i="1" s="1"/>
  <c r="AW663" i="1"/>
  <c r="AG2016" i="1"/>
  <c r="AI2016" i="1" s="1"/>
  <c r="AY2016" i="1" s="1"/>
  <c r="AW488" i="1"/>
  <c r="AW2331" i="1"/>
  <c r="AW191" i="1"/>
  <c r="AW1875" i="1"/>
  <c r="AW2031" i="1"/>
  <c r="AG918" i="1"/>
  <c r="AI918" i="1" s="1"/>
  <c r="AY918" i="1" s="1"/>
  <c r="AG594" i="1"/>
  <c r="AI594" i="1" s="1"/>
  <c r="AY594" i="1" s="1"/>
  <c r="AW1873" i="1"/>
  <c r="AW927" i="1"/>
  <c r="AQ594" i="1"/>
  <c r="AQ918" i="1"/>
  <c r="AQ777" i="1"/>
  <c r="AW758" i="1"/>
  <c r="AW1407" i="1"/>
  <c r="AW1586" i="1"/>
  <c r="AW1505" i="1"/>
  <c r="AG1444" i="1"/>
  <c r="AI1444" i="1" s="1"/>
  <c r="AY1444" i="1" s="1"/>
  <c r="AQ758" i="1"/>
  <c r="AQ1586" i="1"/>
  <c r="AQ1505" i="1"/>
  <c r="AQ2016" i="1"/>
  <c r="AG1586" i="1"/>
  <c r="AI1586" i="1" s="1"/>
  <c r="AY1586" i="1" s="1"/>
  <c r="AQ488" i="1"/>
  <c r="AQ2331" i="1"/>
  <c r="AG758" i="1"/>
  <c r="AI758" i="1" s="1"/>
  <c r="AY758" i="1" s="1"/>
  <c r="AQ250" i="1"/>
  <c r="AQ2077" i="1"/>
  <c r="AG1407" i="1"/>
  <c r="AI1407" i="1" s="1"/>
  <c r="AY1407" i="1" s="1"/>
  <c r="AQ1873" i="1"/>
  <c r="AQ1444" i="1"/>
  <c r="AG2031" i="1"/>
  <c r="AI2031" i="1" s="1"/>
  <c r="AY2031" i="1" s="1"/>
  <c r="AQ1407" i="1"/>
  <c r="AQ927" i="1"/>
  <c r="AG1712" i="1"/>
  <c r="AI1712" i="1" s="1"/>
  <c r="AY1712" i="1" s="1"/>
  <c r="AW2077" i="1"/>
  <c r="AQ2031" i="1"/>
  <c r="AQ1712" i="1"/>
  <c r="AQ191" i="1"/>
  <c r="AQ739" i="1"/>
  <c r="AQ316" i="1"/>
  <c r="AQ1875" i="1"/>
  <c r="AQ663" i="1"/>
  <c r="AG1873" i="1"/>
  <c r="AI1873" i="1" s="1"/>
  <c r="AY1873" i="1" s="1"/>
  <c r="AG1505" i="1"/>
  <c r="AI1505" i="1" s="1"/>
  <c r="AY1505" i="1" s="1"/>
  <c r="AW1712" i="1"/>
  <c r="AW739" i="1"/>
  <c r="AW594" i="1"/>
  <c r="AW250" i="1"/>
  <c r="AW316" i="1"/>
  <c r="AW777" i="1"/>
  <c r="AW1444" i="1"/>
  <c r="AW918" i="1"/>
  <c r="AW2016" i="1"/>
  <c r="AG927" i="1"/>
  <c r="AI927" i="1" s="1"/>
  <c r="AY927" i="1" s="1"/>
  <c r="AG250" i="1"/>
  <c r="AI250" i="1" s="1"/>
  <c r="AY250" i="1" s="1"/>
  <c r="AG2077" i="1"/>
  <c r="AI2077" i="1" s="1"/>
  <c r="AY2077" i="1" s="1"/>
  <c r="T1554" i="1" l="1"/>
  <c r="Z1554" i="1" s="1"/>
  <c r="Y1554" i="1"/>
  <c r="AM1554" i="1"/>
  <c r="AN1554" i="1"/>
  <c r="AR1554" i="1"/>
  <c r="AU1554" i="1"/>
  <c r="T2" i="1"/>
  <c r="Z2" i="1" s="1"/>
  <c r="T486" i="1"/>
  <c r="Z486" i="1" s="1"/>
  <c r="T1129" i="1"/>
  <c r="Z1129" i="1" s="1"/>
  <c r="T1871" i="1"/>
  <c r="Z1871" i="1" s="1"/>
  <c r="T1532" i="1"/>
  <c r="T1758" i="1"/>
  <c r="Z1758" i="1" s="1"/>
  <c r="Y2" i="1"/>
  <c r="Y486" i="1"/>
  <c r="Y1129" i="1"/>
  <c r="Y1871" i="1"/>
  <c r="Y1532" i="1"/>
  <c r="Y1758" i="1"/>
  <c r="AM2" i="1"/>
  <c r="AM486" i="1"/>
  <c r="AM1129" i="1"/>
  <c r="AM1871" i="1"/>
  <c r="AM1532" i="1"/>
  <c r="AM1758" i="1"/>
  <c r="AN2" i="1"/>
  <c r="AN486" i="1"/>
  <c r="AN1129" i="1"/>
  <c r="AN1871" i="1"/>
  <c r="AN1532" i="1"/>
  <c r="AN1758" i="1"/>
  <c r="AR2" i="1"/>
  <c r="AR486" i="1"/>
  <c r="AR1129" i="1"/>
  <c r="AR1871" i="1"/>
  <c r="AR1532" i="1"/>
  <c r="AR1758" i="1"/>
  <c r="AU2" i="1"/>
  <c r="AU486" i="1"/>
  <c r="AU1129" i="1"/>
  <c r="AU1871" i="1"/>
  <c r="AU1532" i="1"/>
  <c r="AU1758" i="1"/>
  <c r="T2428" i="1"/>
  <c r="Z2428" i="1" s="1"/>
  <c r="T1669" i="1"/>
  <c r="Z1669" i="1" s="1"/>
  <c r="T2527" i="1"/>
  <c r="Z2527" i="1" s="1"/>
  <c r="Y2428" i="1"/>
  <c r="Y1669" i="1"/>
  <c r="Y2527" i="1"/>
  <c r="AM2428" i="1"/>
  <c r="AM1669" i="1"/>
  <c r="AM2527" i="1"/>
  <c r="AN2428" i="1"/>
  <c r="AN1669" i="1"/>
  <c r="AN2527" i="1"/>
  <c r="AR2428" i="1"/>
  <c r="AR1669" i="1"/>
  <c r="AR2527" i="1"/>
  <c r="AU2428" i="1"/>
  <c r="AU1669" i="1"/>
  <c r="AU2527" i="1"/>
  <c r="AG1758" i="1" l="1"/>
  <c r="AI1758" i="1" s="1"/>
  <c r="AY1758" i="1" s="1"/>
  <c r="AG2428" i="1"/>
  <c r="AI2428" i="1" s="1"/>
  <c r="AY2428" i="1" s="1"/>
  <c r="AG1532" i="1"/>
  <c r="AI1532" i="1" s="1"/>
  <c r="AY1532" i="1" s="1"/>
  <c r="AG2527" i="1"/>
  <c r="AI2527" i="1" s="1"/>
  <c r="AY2527" i="1" s="1"/>
  <c r="AW1669" i="1"/>
  <c r="AG1871" i="1"/>
  <c r="AI1871" i="1" s="1"/>
  <c r="AY1871" i="1" s="1"/>
  <c r="AW2" i="1"/>
  <c r="AG1554" i="1"/>
  <c r="AI1554" i="1" s="1"/>
  <c r="AY1554" i="1" s="1"/>
  <c r="AW1554" i="1"/>
  <c r="AW2527" i="1"/>
  <c r="AQ2527" i="1"/>
  <c r="AQ1669" i="1"/>
  <c r="AQ1554" i="1"/>
  <c r="AQ1758" i="1"/>
  <c r="AG1669" i="1"/>
  <c r="AI1669" i="1" s="1"/>
  <c r="AY1669" i="1" s="1"/>
  <c r="AG2" i="1"/>
  <c r="AI2" i="1" s="1"/>
  <c r="AY2" i="1" s="1"/>
  <c r="AW2428" i="1"/>
  <c r="AQ2" i="1"/>
  <c r="AQ1871" i="1"/>
  <c r="AQ1129" i="1"/>
  <c r="AQ2428" i="1"/>
  <c r="AQ1532" i="1"/>
  <c r="AQ486" i="1"/>
  <c r="AG1129" i="1"/>
  <c r="AI1129" i="1" s="1"/>
  <c r="AY1129" i="1" s="1"/>
  <c r="AG486" i="1"/>
  <c r="AI486" i="1" s="1"/>
  <c r="AY486" i="1" s="1"/>
  <c r="AW1758" i="1"/>
  <c r="AW1532" i="1"/>
  <c r="AW1871" i="1"/>
  <c r="Z1532" i="1"/>
  <c r="AW1129" i="1"/>
  <c r="AW486" i="1"/>
  <c r="T1309" i="1" l="1"/>
  <c r="Z1309" i="1" s="1"/>
  <c r="T1440" i="1"/>
  <c r="Z1440" i="1" s="1"/>
  <c r="T1222" i="1"/>
  <c r="Z1222" i="1" s="1"/>
  <c r="T2201" i="1"/>
  <c r="Z2201" i="1" s="1"/>
  <c r="T1971" i="1"/>
  <c r="Z1971" i="1" s="1"/>
  <c r="T1202" i="1"/>
  <c r="Z1202" i="1" s="1"/>
  <c r="T1042" i="1"/>
  <c r="Z1042" i="1" s="1"/>
  <c r="T946" i="1"/>
  <c r="Z946" i="1" s="1"/>
  <c r="T2049" i="1"/>
  <c r="Z2049" i="1" s="1"/>
  <c r="T349" i="1"/>
  <c r="Z349" i="1" s="1"/>
  <c r="T1682" i="1"/>
  <c r="Z1682" i="1" s="1"/>
  <c r="T354" i="1"/>
  <c r="T303" i="1"/>
  <c r="Z303" i="1" s="1"/>
  <c r="T494" i="1"/>
  <c r="Z494" i="1" s="1"/>
  <c r="T241" i="1"/>
  <c r="Z241" i="1" s="1"/>
  <c r="T1691" i="1"/>
  <c r="Z1691" i="1" s="1"/>
  <c r="T1374" i="1"/>
  <c r="Z1374" i="1" s="1"/>
  <c r="T244" i="1"/>
  <c r="Z244" i="1" s="1"/>
  <c r="T1742" i="1"/>
  <c r="Z1742" i="1" s="1"/>
  <c r="T266" i="1"/>
  <c r="Z266" i="1" s="1"/>
  <c r="T196" i="1"/>
  <c r="Z196" i="1" s="1"/>
  <c r="T746" i="1"/>
  <c r="Z746" i="1" s="1"/>
  <c r="T781" i="1"/>
  <c r="Z781" i="1" s="1"/>
  <c r="T1808" i="1"/>
  <c r="Z1808" i="1" s="1"/>
  <c r="T238" i="1"/>
  <c r="Z238" i="1" s="1"/>
  <c r="T1389" i="1"/>
  <c r="Z1389" i="1" s="1"/>
  <c r="T1576" i="1"/>
  <c r="Z1576" i="1" s="1"/>
  <c r="T507" i="1"/>
  <c r="Z507" i="1" s="1"/>
  <c r="T597" i="1"/>
  <c r="Z597" i="1" s="1"/>
  <c r="T280" i="1"/>
  <c r="Z280" i="1" s="1"/>
  <c r="T1131" i="1"/>
  <c r="Z1131" i="1" s="1"/>
  <c r="Y1309" i="1"/>
  <c r="Y1440" i="1"/>
  <c r="Y1222" i="1"/>
  <c r="Y2201" i="1"/>
  <c r="Y1971" i="1"/>
  <c r="Y1202" i="1"/>
  <c r="Y1042" i="1"/>
  <c r="Y946" i="1"/>
  <c r="Y2049" i="1"/>
  <c r="Y349" i="1"/>
  <c r="Y1682" i="1"/>
  <c r="Y354" i="1"/>
  <c r="Y303" i="1"/>
  <c r="Y494" i="1"/>
  <c r="Y241" i="1"/>
  <c r="Y1691" i="1"/>
  <c r="Y1374" i="1"/>
  <c r="Y244" i="1"/>
  <c r="Y1742" i="1"/>
  <c r="Y266" i="1"/>
  <c r="Y196" i="1"/>
  <c r="Y746" i="1"/>
  <c r="Y781" i="1"/>
  <c r="Y1808" i="1"/>
  <c r="Y238" i="1"/>
  <c r="Y1389" i="1"/>
  <c r="Y1576" i="1"/>
  <c r="Y507" i="1"/>
  <c r="Y597" i="1"/>
  <c r="Y280" i="1"/>
  <c r="Y1131" i="1"/>
  <c r="AM1309" i="1"/>
  <c r="AM1440" i="1"/>
  <c r="AM1222" i="1"/>
  <c r="AM2201" i="1"/>
  <c r="AM1971" i="1"/>
  <c r="AM1202" i="1"/>
  <c r="AM1042" i="1"/>
  <c r="AM946" i="1"/>
  <c r="AM2049" i="1"/>
  <c r="AM349" i="1"/>
  <c r="AM1682" i="1"/>
  <c r="AM354" i="1"/>
  <c r="AM303" i="1"/>
  <c r="AM494" i="1"/>
  <c r="AM241" i="1"/>
  <c r="AM1691" i="1"/>
  <c r="AM1374" i="1"/>
  <c r="AM244" i="1"/>
  <c r="AM1742" i="1"/>
  <c r="AM266" i="1"/>
  <c r="AM196" i="1"/>
  <c r="AM746" i="1"/>
  <c r="AM781" i="1"/>
  <c r="AM1808" i="1"/>
  <c r="AM238" i="1"/>
  <c r="AM1389" i="1"/>
  <c r="AM1576" i="1"/>
  <c r="AM507" i="1"/>
  <c r="AM597" i="1"/>
  <c r="AM280" i="1"/>
  <c r="AM1131" i="1"/>
  <c r="AN1309" i="1"/>
  <c r="AN1440" i="1"/>
  <c r="AN1222" i="1"/>
  <c r="AN2201" i="1"/>
  <c r="AN1971" i="1"/>
  <c r="AN1202" i="1"/>
  <c r="AN1042" i="1"/>
  <c r="AN946" i="1"/>
  <c r="AN2049" i="1"/>
  <c r="AN349" i="1"/>
  <c r="AN1682" i="1"/>
  <c r="AN354" i="1"/>
  <c r="AN303" i="1"/>
  <c r="AN494" i="1"/>
  <c r="AN241" i="1"/>
  <c r="AN1691" i="1"/>
  <c r="AN1374" i="1"/>
  <c r="AN244" i="1"/>
  <c r="AN1742" i="1"/>
  <c r="AN266" i="1"/>
  <c r="AN196" i="1"/>
  <c r="AN746" i="1"/>
  <c r="AN781" i="1"/>
  <c r="AN1808" i="1"/>
  <c r="AN238" i="1"/>
  <c r="AN1389" i="1"/>
  <c r="AN1576" i="1"/>
  <c r="AN507" i="1"/>
  <c r="AN597" i="1"/>
  <c r="AN280" i="1"/>
  <c r="AN1131" i="1"/>
  <c r="AR1309" i="1"/>
  <c r="AR1440" i="1"/>
  <c r="AR1222" i="1"/>
  <c r="AR2201" i="1"/>
  <c r="AR1971" i="1"/>
  <c r="AR1202" i="1"/>
  <c r="AR1042" i="1"/>
  <c r="AR946" i="1"/>
  <c r="AR2049" i="1"/>
  <c r="AR349" i="1"/>
  <c r="AR1682" i="1"/>
  <c r="AR354" i="1"/>
  <c r="AR303" i="1"/>
  <c r="AR494" i="1"/>
  <c r="AR241" i="1"/>
  <c r="AR1691" i="1"/>
  <c r="AR1374" i="1"/>
  <c r="AR244" i="1"/>
  <c r="AR1742" i="1"/>
  <c r="AR266" i="1"/>
  <c r="AR196" i="1"/>
  <c r="AR746" i="1"/>
  <c r="AR781" i="1"/>
  <c r="AR1808" i="1"/>
  <c r="AR238" i="1"/>
  <c r="AR1389" i="1"/>
  <c r="AR1576" i="1"/>
  <c r="AR507" i="1"/>
  <c r="AR597" i="1"/>
  <c r="AR280" i="1"/>
  <c r="AR1131" i="1"/>
  <c r="AU1309" i="1"/>
  <c r="AU1440" i="1"/>
  <c r="AU1222" i="1"/>
  <c r="AU2201" i="1"/>
  <c r="AU1971" i="1"/>
  <c r="AU1202" i="1"/>
  <c r="AU1042" i="1"/>
  <c r="AU946" i="1"/>
  <c r="AU2049" i="1"/>
  <c r="AU349" i="1"/>
  <c r="AU1682" i="1"/>
  <c r="AU354" i="1"/>
  <c r="AU303" i="1"/>
  <c r="AU494" i="1"/>
  <c r="AU241" i="1"/>
  <c r="AU1691" i="1"/>
  <c r="AU1374" i="1"/>
  <c r="AU244" i="1"/>
  <c r="AU1742" i="1"/>
  <c r="AU266" i="1"/>
  <c r="AU196" i="1"/>
  <c r="AU746" i="1"/>
  <c r="AU781" i="1"/>
  <c r="AU1808" i="1"/>
  <c r="AU238" i="1"/>
  <c r="AU1389" i="1"/>
  <c r="AU1576" i="1"/>
  <c r="AU507" i="1"/>
  <c r="AU597" i="1"/>
  <c r="AU280" i="1"/>
  <c r="AU1131" i="1"/>
  <c r="AW746" i="1" l="1"/>
  <c r="AG946" i="1"/>
  <c r="AI946" i="1" s="1"/>
  <c r="AY946" i="1" s="1"/>
  <c r="AG1202" i="1"/>
  <c r="AI1202" i="1" s="1"/>
  <c r="AY1202" i="1" s="1"/>
  <c r="AG1742" i="1"/>
  <c r="AI1742" i="1" s="1"/>
  <c r="AY1742" i="1" s="1"/>
  <c r="AG244" i="1"/>
  <c r="AI244" i="1" s="1"/>
  <c r="AY244" i="1" s="1"/>
  <c r="AG1131" i="1"/>
  <c r="AI1131" i="1" s="1"/>
  <c r="AY1131" i="1" s="1"/>
  <c r="AG1374" i="1"/>
  <c r="AI1374" i="1" s="1"/>
  <c r="AY1374" i="1" s="1"/>
  <c r="AG2201" i="1"/>
  <c r="AI2201" i="1" s="1"/>
  <c r="AY2201" i="1" s="1"/>
  <c r="AG280" i="1"/>
  <c r="AI280" i="1" s="1"/>
  <c r="AY280" i="1" s="1"/>
  <c r="AG1691" i="1"/>
  <c r="AI1691" i="1" s="1"/>
  <c r="AY1691" i="1" s="1"/>
  <c r="AW1691" i="1"/>
  <c r="AG1222" i="1"/>
  <c r="AI1222" i="1" s="1"/>
  <c r="AY1222" i="1" s="1"/>
  <c r="AW1222" i="1"/>
  <c r="AG597" i="1"/>
  <c r="AI597" i="1" s="1"/>
  <c r="AY597" i="1" s="1"/>
  <c r="AW597" i="1"/>
  <c r="AG1309" i="1"/>
  <c r="AI1309" i="1" s="1"/>
  <c r="AY1309" i="1" s="1"/>
  <c r="AG303" i="1"/>
  <c r="AI303" i="1" s="1"/>
  <c r="AY303" i="1" s="1"/>
  <c r="AG2049" i="1"/>
  <c r="AI2049" i="1" s="1"/>
  <c r="AY2049" i="1" s="1"/>
  <c r="AW266" i="1"/>
  <c r="AW349" i="1"/>
  <c r="AW1309" i="1"/>
  <c r="AG507" i="1"/>
  <c r="AI507" i="1" s="1"/>
  <c r="AY507" i="1" s="1"/>
  <c r="AW1131" i="1"/>
  <c r="AW196" i="1"/>
  <c r="AW1440" i="1"/>
  <c r="AQ597" i="1"/>
  <c r="AQ244" i="1"/>
  <c r="AQ2049" i="1"/>
  <c r="AQ1742" i="1"/>
  <c r="AQ2201" i="1"/>
  <c r="AW1971" i="1"/>
  <c r="AW1202" i="1"/>
  <c r="AQ1374" i="1"/>
  <c r="AQ946" i="1"/>
  <c r="AQ507" i="1"/>
  <c r="AQ1691" i="1"/>
  <c r="AW781" i="1"/>
  <c r="AW2201" i="1"/>
  <c r="AQ1576" i="1"/>
  <c r="AQ1042" i="1"/>
  <c r="AW1808" i="1"/>
  <c r="AQ746" i="1"/>
  <c r="AQ354" i="1"/>
  <c r="AQ1440" i="1"/>
  <c r="AQ1309" i="1"/>
  <c r="AQ1131" i="1"/>
  <c r="AQ196" i="1"/>
  <c r="AQ1682" i="1"/>
  <c r="AQ1222" i="1"/>
  <c r="AW238" i="1"/>
  <c r="AQ280" i="1"/>
  <c r="AQ266" i="1"/>
  <c r="AQ349" i="1"/>
  <c r="AQ241" i="1"/>
  <c r="AQ1389" i="1"/>
  <c r="AQ1202" i="1"/>
  <c r="AQ238" i="1"/>
  <c r="AQ494" i="1"/>
  <c r="AQ1971" i="1"/>
  <c r="AQ1808" i="1"/>
  <c r="AQ303" i="1"/>
  <c r="AQ781" i="1"/>
  <c r="AG266" i="1"/>
  <c r="AI266" i="1" s="1"/>
  <c r="AY266" i="1" s="1"/>
  <c r="AG746" i="1"/>
  <c r="AI746" i="1" s="1"/>
  <c r="AY746" i="1" s="1"/>
  <c r="AW354" i="1"/>
  <c r="AW1682" i="1"/>
  <c r="AW280" i="1"/>
  <c r="AW507" i="1"/>
  <c r="AW1576" i="1"/>
  <c r="AW1389" i="1"/>
  <c r="AW1742" i="1"/>
  <c r="AW244" i="1"/>
  <c r="AW1374" i="1"/>
  <c r="AW241" i="1"/>
  <c r="AW494" i="1"/>
  <c r="AW303" i="1"/>
  <c r="Z354" i="1"/>
  <c r="AW2049" i="1"/>
  <c r="AW946" i="1"/>
  <c r="AW1042" i="1"/>
  <c r="AG196" i="1"/>
  <c r="AI196" i="1" s="1"/>
  <c r="AY196" i="1" s="1"/>
  <c r="AG1682" i="1"/>
  <c r="AI1682" i="1" s="1"/>
  <c r="AY1682" i="1" s="1"/>
  <c r="AG1440" i="1"/>
  <c r="AI1440" i="1" s="1"/>
  <c r="AY1440" i="1" s="1"/>
  <c r="AG1576" i="1"/>
  <c r="AI1576" i="1" s="1"/>
  <c r="AY1576" i="1" s="1"/>
  <c r="AG241" i="1"/>
  <c r="AI241" i="1" s="1"/>
  <c r="AY241" i="1" s="1"/>
  <c r="AG1389" i="1"/>
  <c r="AI1389" i="1" s="1"/>
  <c r="AY1389" i="1" s="1"/>
  <c r="AG1808" i="1"/>
  <c r="AI1808" i="1" s="1"/>
  <c r="AY1808" i="1" s="1"/>
  <c r="AG354" i="1"/>
  <c r="AI354" i="1" s="1"/>
  <c r="AY354" i="1" s="1"/>
  <c r="AG238" i="1"/>
  <c r="AI238" i="1" s="1"/>
  <c r="AY238" i="1" s="1"/>
  <c r="AG494" i="1"/>
  <c r="AI494" i="1" s="1"/>
  <c r="AY494" i="1" s="1"/>
  <c r="AG1971" i="1"/>
  <c r="AI1971" i="1" s="1"/>
  <c r="AY1971" i="1" s="1"/>
  <c r="AG1042" i="1"/>
  <c r="AI1042" i="1" s="1"/>
  <c r="AY1042" i="1" s="1"/>
  <c r="AG781" i="1"/>
  <c r="AI781" i="1" s="1"/>
  <c r="AY781" i="1" s="1"/>
  <c r="AG349" i="1"/>
  <c r="AI349" i="1" s="1"/>
  <c r="AY349" i="1" s="1"/>
  <c r="T2262" i="1" l="1"/>
  <c r="Z2262" i="1" s="1"/>
  <c r="Y2262" i="1"/>
  <c r="AM2262" i="1"/>
  <c r="AN2262" i="1"/>
  <c r="AR2262" i="1"/>
  <c r="AU2262" i="1"/>
  <c r="AG2262" i="1" l="1"/>
  <c r="AI2262" i="1" s="1"/>
  <c r="AY2262" i="1" s="1"/>
  <c r="AW2262" i="1"/>
  <c r="AQ2262" i="1"/>
  <c r="T754" i="1"/>
  <c r="Z754" i="1" s="1"/>
  <c r="Y754" i="1"/>
  <c r="AM754" i="1"/>
  <c r="AN754" i="1"/>
  <c r="AR754" i="1"/>
  <c r="AU754" i="1"/>
  <c r="AG754" i="1" l="1"/>
  <c r="AI754" i="1" s="1"/>
  <c r="AY754" i="1" s="1"/>
  <c r="AW754" i="1"/>
  <c r="AQ754" i="1"/>
  <c r="T1312" i="1" l="1"/>
  <c r="Z1312" i="1" s="1"/>
  <c r="T2502" i="1"/>
  <c r="Z2502" i="1" s="1"/>
  <c r="T898" i="1"/>
  <c r="Z898" i="1" s="1"/>
  <c r="T1171" i="1"/>
  <c r="Z1171" i="1" s="1"/>
  <c r="T1504" i="1"/>
  <c r="Z1504" i="1" s="1"/>
  <c r="T1236" i="1"/>
  <c r="Z1236" i="1" s="1"/>
  <c r="T2217" i="1"/>
  <c r="Z2217" i="1" s="1"/>
  <c r="T1247" i="1"/>
  <c r="Z1247" i="1" s="1"/>
  <c r="T1055" i="1"/>
  <c r="Z1055" i="1" s="1"/>
  <c r="T1060" i="1"/>
  <c r="Z1060" i="1" s="1"/>
  <c r="T1951" i="1"/>
  <c r="Z1951" i="1" s="1"/>
  <c r="T2161" i="1"/>
  <c r="Z2161" i="1" s="1"/>
  <c r="T928" i="1"/>
  <c r="Z928" i="1" s="1"/>
  <c r="T940" i="1"/>
  <c r="Z940" i="1" s="1"/>
  <c r="T426" i="1"/>
  <c r="Z426" i="1" s="1"/>
  <c r="T519" i="1"/>
  <c r="Z519" i="1" s="1"/>
  <c r="T1620" i="1"/>
  <c r="Z1620" i="1" s="1"/>
  <c r="T1379" i="1"/>
  <c r="Z1379" i="1" s="1"/>
  <c r="T1921" i="1"/>
  <c r="Z1921" i="1" s="1"/>
  <c r="T1718" i="1"/>
  <c r="Z1718" i="1" s="1"/>
  <c r="T1642" i="1"/>
  <c r="Z1642" i="1" s="1"/>
  <c r="T384" i="1"/>
  <c r="Z384" i="1" s="1"/>
  <c r="T772" i="1"/>
  <c r="Z772" i="1" s="1"/>
  <c r="T526" i="1"/>
  <c r="Z526" i="1" s="1"/>
  <c r="T1448" i="1"/>
  <c r="Z1448" i="1" s="1"/>
  <c r="T690" i="1"/>
  <c r="Z690" i="1" s="1"/>
  <c r="T249" i="1"/>
  <c r="Z249" i="1" s="1"/>
  <c r="T2097" i="1"/>
  <c r="Z2097" i="1" s="1"/>
  <c r="T656" i="1"/>
  <c r="Z656" i="1" s="1"/>
  <c r="T1146" i="1"/>
  <c r="Z1146" i="1" s="1"/>
  <c r="Y1312" i="1"/>
  <c r="Y2502" i="1"/>
  <c r="Y898" i="1"/>
  <c r="Y1171" i="1"/>
  <c r="Y1504" i="1"/>
  <c r="Y1236" i="1"/>
  <c r="Y2217" i="1"/>
  <c r="Y1247" i="1"/>
  <c r="Y1055" i="1"/>
  <c r="Y1060" i="1"/>
  <c r="Y1951" i="1"/>
  <c r="Y2161" i="1"/>
  <c r="Y928" i="1"/>
  <c r="Y940" i="1"/>
  <c r="Y426" i="1"/>
  <c r="Y519" i="1"/>
  <c r="Y1620" i="1"/>
  <c r="Y1379" i="1"/>
  <c r="Y1921" i="1"/>
  <c r="Y1718" i="1"/>
  <c r="Y1642" i="1"/>
  <c r="Y384" i="1"/>
  <c r="Y772" i="1"/>
  <c r="Y526" i="1"/>
  <c r="Y1448" i="1"/>
  <c r="Y690" i="1"/>
  <c r="Y249" i="1"/>
  <c r="Y2097" i="1"/>
  <c r="Y656" i="1"/>
  <c r="Y1146" i="1"/>
  <c r="AM1312" i="1"/>
  <c r="AM2502" i="1"/>
  <c r="AM898" i="1"/>
  <c r="AM1171" i="1"/>
  <c r="AM1504" i="1"/>
  <c r="AM1236" i="1"/>
  <c r="AM2217" i="1"/>
  <c r="AM1247" i="1"/>
  <c r="AM1055" i="1"/>
  <c r="AM1060" i="1"/>
  <c r="AM1951" i="1"/>
  <c r="AM2161" i="1"/>
  <c r="AM928" i="1"/>
  <c r="AM940" i="1"/>
  <c r="AM426" i="1"/>
  <c r="AM519" i="1"/>
  <c r="AM1620" i="1"/>
  <c r="AM1379" i="1"/>
  <c r="AM1921" i="1"/>
  <c r="AM1718" i="1"/>
  <c r="AM1642" i="1"/>
  <c r="AM384" i="1"/>
  <c r="AM772" i="1"/>
  <c r="AM526" i="1"/>
  <c r="AM1448" i="1"/>
  <c r="AM690" i="1"/>
  <c r="AM249" i="1"/>
  <c r="AM2097" i="1"/>
  <c r="AM656" i="1"/>
  <c r="AM1146" i="1"/>
  <c r="AN1312" i="1"/>
  <c r="AN2502" i="1"/>
  <c r="AN898" i="1"/>
  <c r="AN1171" i="1"/>
  <c r="AN1504" i="1"/>
  <c r="AN1236" i="1"/>
  <c r="AN2217" i="1"/>
  <c r="AN1247" i="1"/>
  <c r="AN1055" i="1"/>
  <c r="AN1060" i="1"/>
  <c r="AN1951" i="1"/>
  <c r="AN2161" i="1"/>
  <c r="AN928" i="1"/>
  <c r="AN940" i="1"/>
  <c r="AN426" i="1"/>
  <c r="AN519" i="1"/>
  <c r="AN1620" i="1"/>
  <c r="AN1379" i="1"/>
  <c r="AN1921" i="1"/>
  <c r="AN1718" i="1"/>
  <c r="AN1642" i="1"/>
  <c r="AN384" i="1"/>
  <c r="AN772" i="1"/>
  <c r="AN526" i="1"/>
  <c r="AN1448" i="1"/>
  <c r="AN690" i="1"/>
  <c r="AN249" i="1"/>
  <c r="AN2097" i="1"/>
  <c r="AN656" i="1"/>
  <c r="AN1146" i="1"/>
  <c r="AR1312" i="1"/>
  <c r="AR2502" i="1"/>
  <c r="AR898" i="1"/>
  <c r="AR1171" i="1"/>
  <c r="AR1504" i="1"/>
  <c r="AR1236" i="1"/>
  <c r="AR2217" i="1"/>
  <c r="AR1247" i="1"/>
  <c r="AR1055" i="1"/>
  <c r="AR1060" i="1"/>
  <c r="AR1951" i="1"/>
  <c r="AR2161" i="1"/>
  <c r="AR928" i="1"/>
  <c r="AR940" i="1"/>
  <c r="AR426" i="1"/>
  <c r="AR519" i="1"/>
  <c r="AR1620" i="1"/>
  <c r="AR1379" i="1"/>
  <c r="AR1921" i="1"/>
  <c r="AR1718" i="1"/>
  <c r="AR1642" i="1"/>
  <c r="AR384" i="1"/>
  <c r="AR772" i="1"/>
  <c r="AR526" i="1"/>
  <c r="AR1448" i="1"/>
  <c r="AR690" i="1"/>
  <c r="AR249" i="1"/>
  <c r="AR2097" i="1"/>
  <c r="AR656" i="1"/>
  <c r="AR1146" i="1"/>
  <c r="AU1312" i="1"/>
  <c r="AU2502" i="1"/>
  <c r="AU898" i="1"/>
  <c r="AU1171" i="1"/>
  <c r="AU1504" i="1"/>
  <c r="AU1236" i="1"/>
  <c r="AU2217" i="1"/>
  <c r="AU1247" i="1"/>
  <c r="AU1055" i="1"/>
  <c r="AU1060" i="1"/>
  <c r="AU1951" i="1"/>
  <c r="AU2161" i="1"/>
  <c r="AU928" i="1"/>
  <c r="AU940" i="1"/>
  <c r="AU426" i="1"/>
  <c r="AU519" i="1"/>
  <c r="AU1620" i="1"/>
  <c r="AU1379" i="1"/>
  <c r="AU1921" i="1"/>
  <c r="AU1718" i="1"/>
  <c r="AU1642" i="1"/>
  <c r="AU384" i="1"/>
  <c r="AU772" i="1"/>
  <c r="AU526" i="1"/>
  <c r="AU1448" i="1"/>
  <c r="AU690" i="1"/>
  <c r="AU249" i="1"/>
  <c r="AU2097" i="1"/>
  <c r="AU656" i="1"/>
  <c r="AU1146" i="1"/>
  <c r="AG1236" i="1" l="1"/>
  <c r="AI1236" i="1" s="1"/>
  <c r="AY1236" i="1" s="1"/>
  <c r="AG1379" i="1"/>
  <c r="AI1379" i="1" s="1"/>
  <c r="AY1379" i="1" s="1"/>
  <c r="AG1146" i="1"/>
  <c r="AI1146" i="1" s="1"/>
  <c r="AY1146" i="1" s="1"/>
  <c r="AW1146" i="1"/>
  <c r="AG426" i="1"/>
  <c r="AI426" i="1" s="1"/>
  <c r="AY426" i="1" s="1"/>
  <c r="AG2502" i="1"/>
  <c r="AI2502" i="1" s="1"/>
  <c r="AY2502" i="1" s="1"/>
  <c r="AG656" i="1"/>
  <c r="AI656" i="1" s="1"/>
  <c r="AY656" i="1" s="1"/>
  <c r="AG940" i="1"/>
  <c r="AI940" i="1" s="1"/>
  <c r="AY940" i="1" s="1"/>
  <c r="AG2097" i="1"/>
  <c r="AI2097" i="1" s="1"/>
  <c r="AY2097" i="1" s="1"/>
  <c r="AG1312" i="1"/>
  <c r="AI1312" i="1" s="1"/>
  <c r="AY1312" i="1" s="1"/>
  <c r="AG249" i="1"/>
  <c r="AI249" i="1" s="1"/>
  <c r="AY249" i="1" s="1"/>
  <c r="AG1951" i="1"/>
  <c r="AI1951" i="1" s="1"/>
  <c r="AY1951" i="1" s="1"/>
  <c r="AG1060" i="1"/>
  <c r="AI1060" i="1" s="1"/>
  <c r="AY1060" i="1" s="1"/>
  <c r="AG772" i="1"/>
  <c r="AI772" i="1" s="1"/>
  <c r="AY772" i="1" s="1"/>
  <c r="AG384" i="1"/>
  <c r="AI384" i="1" s="1"/>
  <c r="AY384" i="1" s="1"/>
  <c r="AG2217" i="1"/>
  <c r="AI2217" i="1" s="1"/>
  <c r="AY2217" i="1" s="1"/>
  <c r="AW1379" i="1"/>
  <c r="AW1312" i="1"/>
  <c r="AW526" i="1"/>
  <c r="AW519" i="1"/>
  <c r="AW1620" i="1"/>
  <c r="AG1247" i="1"/>
  <c r="AI1247" i="1" s="1"/>
  <c r="AY1247" i="1" s="1"/>
  <c r="AW1448" i="1"/>
  <c r="AW1951" i="1"/>
  <c r="AQ898" i="1"/>
  <c r="AW1921" i="1"/>
  <c r="AQ2502" i="1"/>
  <c r="AQ1146" i="1"/>
  <c r="AQ1312" i="1"/>
  <c r="AQ1504" i="1"/>
  <c r="AQ656" i="1"/>
  <c r="AQ690" i="1"/>
  <c r="AQ1718" i="1"/>
  <c r="AQ2161" i="1"/>
  <c r="AQ1171" i="1"/>
  <c r="AQ526" i="1"/>
  <c r="AW249" i="1"/>
  <c r="AQ1921" i="1"/>
  <c r="AW384" i="1"/>
  <c r="AW1236" i="1"/>
  <c r="AW1642" i="1"/>
  <c r="AW928" i="1"/>
  <c r="AQ249" i="1"/>
  <c r="AQ384" i="1"/>
  <c r="AQ1236" i="1"/>
  <c r="AW940" i="1"/>
  <c r="AQ2097" i="1"/>
  <c r="AQ426" i="1"/>
  <c r="AQ2217" i="1"/>
  <c r="AW690" i="1"/>
  <c r="AW1718" i="1"/>
  <c r="AW2161" i="1"/>
  <c r="AQ1379" i="1"/>
  <c r="AQ1448" i="1"/>
  <c r="AQ1951" i="1"/>
  <c r="AQ940" i="1"/>
  <c r="AQ1642" i="1"/>
  <c r="AQ928" i="1"/>
  <c r="AQ1620" i="1"/>
  <c r="AQ1060" i="1"/>
  <c r="AQ519" i="1"/>
  <c r="AQ1055" i="1"/>
  <c r="AQ772" i="1"/>
  <c r="AQ1247" i="1"/>
  <c r="AG1642" i="1"/>
  <c r="AI1642" i="1" s="1"/>
  <c r="AY1642" i="1" s="1"/>
  <c r="AG928" i="1"/>
  <c r="AI928" i="1" s="1"/>
  <c r="AY928" i="1" s="1"/>
  <c r="AG1921" i="1"/>
  <c r="AI1921" i="1" s="1"/>
  <c r="AY1921" i="1" s="1"/>
  <c r="AG898" i="1"/>
  <c r="AI898" i="1" s="1"/>
  <c r="AY898" i="1" s="1"/>
  <c r="AW2502" i="1"/>
  <c r="AW1060" i="1"/>
  <c r="AW1055" i="1"/>
  <c r="AW656" i="1"/>
  <c r="AW772" i="1"/>
  <c r="AW2097" i="1"/>
  <c r="AW1247" i="1"/>
  <c r="AW426" i="1"/>
  <c r="AW2217" i="1"/>
  <c r="AW1171" i="1"/>
  <c r="AW898" i="1"/>
  <c r="AW1504" i="1"/>
  <c r="AG1504" i="1"/>
  <c r="AI1504" i="1" s="1"/>
  <c r="AY1504" i="1" s="1"/>
  <c r="AG1448" i="1"/>
  <c r="AI1448" i="1" s="1"/>
  <c r="AY1448" i="1" s="1"/>
  <c r="AG1620" i="1"/>
  <c r="AI1620" i="1" s="1"/>
  <c r="AY1620" i="1" s="1"/>
  <c r="AG526" i="1"/>
  <c r="AI526" i="1" s="1"/>
  <c r="AY526" i="1" s="1"/>
  <c r="AG690" i="1"/>
  <c r="AI690" i="1" s="1"/>
  <c r="AY690" i="1" s="1"/>
  <c r="AG1718" i="1"/>
  <c r="AI1718" i="1" s="1"/>
  <c r="AY1718" i="1" s="1"/>
  <c r="AG2161" i="1"/>
  <c r="AI2161" i="1" s="1"/>
  <c r="AY2161" i="1" s="1"/>
  <c r="AG1171" i="1"/>
  <c r="AI1171" i="1" s="1"/>
  <c r="AY1171" i="1" s="1"/>
  <c r="AG519" i="1"/>
  <c r="AI519" i="1" s="1"/>
  <c r="AY519" i="1" s="1"/>
  <c r="AG1055" i="1"/>
  <c r="AI1055" i="1" s="1"/>
  <c r="AY1055" i="1" s="1"/>
  <c r="T2518" i="1" l="1"/>
  <c r="Z2518" i="1" s="1"/>
  <c r="Y2518" i="1"/>
  <c r="AM2518" i="1"/>
  <c r="AN2518" i="1"/>
  <c r="AR2518" i="1"/>
  <c r="AU2518" i="1"/>
  <c r="AG2518" i="1" l="1"/>
  <c r="AI2518" i="1" s="1"/>
  <c r="AY2518" i="1" s="1"/>
  <c r="AW2518" i="1"/>
  <c r="AQ2518" i="1"/>
  <c r="T1605" i="1" l="1"/>
  <c r="Z1605" i="1" s="1"/>
  <c r="T222" i="1"/>
  <c r="Z222" i="1" s="1"/>
  <c r="T344" i="1"/>
  <c r="Z344" i="1" s="1"/>
  <c r="Y1605" i="1"/>
  <c r="Y222" i="1"/>
  <c r="Y344" i="1"/>
  <c r="AM1605" i="1"/>
  <c r="AM222" i="1"/>
  <c r="AM344" i="1"/>
  <c r="AN1605" i="1"/>
  <c r="AN222" i="1"/>
  <c r="AN344" i="1"/>
  <c r="AR1605" i="1"/>
  <c r="AR222" i="1"/>
  <c r="AR344" i="1"/>
  <c r="AU1605" i="1"/>
  <c r="AU222" i="1"/>
  <c r="AU344" i="1"/>
  <c r="AG1605" i="1" l="1"/>
  <c r="AI1605" i="1" s="1"/>
  <c r="AY1605" i="1" s="1"/>
  <c r="AW1605" i="1"/>
  <c r="AG344" i="1"/>
  <c r="AI344" i="1" s="1"/>
  <c r="AY344" i="1" s="1"/>
  <c r="AG222" i="1"/>
  <c r="AI222" i="1" s="1"/>
  <c r="AY222" i="1" s="1"/>
  <c r="AQ344" i="1"/>
  <c r="AQ1605" i="1"/>
  <c r="AW222" i="1"/>
  <c r="AW344" i="1"/>
  <c r="AQ222" i="1"/>
  <c r="T824" i="1" l="1"/>
  <c r="Z824" i="1" s="1"/>
  <c r="T1716" i="1"/>
  <c r="Z1716" i="1" s="1"/>
  <c r="T2128" i="1"/>
  <c r="Z2128" i="1" s="1"/>
  <c r="T1883" i="1"/>
  <c r="Z1883" i="1" s="1"/>
  <c r="T491" i="1"/>
  <c r="Z491" i="1" s="1"/>
  <c r="T2122" i="1"/>
  <c r="Z2122" i="1" s="1"/>
  <c r="T1920" i="1"/>
  <c r="Z1920" i="1" s="1"/>
  <c r="T330" i="1"/>
  <c r="Z330" i="1" s="1"/>
  <c r="T1683" i="1"/>
  <c r="Z1683" i="1" s="1"/>
  <c r="T702" i="1"/>
  <c r="Z702" i="1" s="1"/>
  <c r="T945" i="1"/>
  <c r="Z945" i="1" s="1"/>
  <c r="T309" i="1"/>
  <c r="Z309" i="1" s="1"/>
  <c r="T710" i="1"/>
  <c r="Z710" i="1" s="1"/>
  <c r="T524" i="1"/>
  <c r="Z524" i="1" s="1"/>
  <c r="Y824" i="1"/>
  <c r="Y1716" i="1"/>
  <c r="Y2128" i="1"/>
  <c r="Y1883" i="1"/>
  <c r="Y491" i="1"/>
  <c r="Y2122" i="1"/>
  <c r="Y1920" i="1"/>
  <c r="Y330" i="1"/>
  <c r="Y1683" i="1"/>
  <c r="Y702" i="1"/>
  <c r="Y945" i="1"/>
  <c r="Y309" i="1"/>
  <c r="Y710" i="1"/>
  <c r="Y524" i="1"/>
  <c r="AM824" i="1"/>
  <c r="AM1716" i="1"/>
  <c r="AM2128" i="1"/>
  <c r="AM1883" i="1"/>
  <c r="AM491" i="1"/>
  <c r="AM2122" i="1"/>
  <c r="AM1920" i="1"/>
  <c r="AM330" i="1"/>
  <c r="AM1683" i="1"/>
  <c r="AM702" i="1"/>
  <c r="AM945" i="1"/>
  <c r="AM309" i="1"/>
  <c r="AM710" i="1"/>
  <c r="AM524" i="1"/>
  <c r="AN824" i="1"/>
  <c r="AN1716" i="1"/>
  <c r="AN2128" i="1"/>
  <c r="AN1883" i="1"/>
  <c r="AN491" i="1"/>
  <c r="AN2122" i="1"/>
  <c r="AN1920" i="1"/>
  <c r="AN330" i="1"/>
  <c r="AN1683" i="1"/>
  <c r="AN702" i="1"/>
  <c r="AN945" i="1"/>
  <c r="AN309" i="1"/>
  <c r="AN710" i="1"/>
  <c r="AN524" i="1"/>
  <c r="AR824" i="1"/>
  <c r="AR1716" i="1"/>
  <c r="AR2128" i="1"/>
  <c r="AR1883" i="1"/>
  <c r="AR491" i="1"/>
  <c r="AR2122" i="1"/>
  <c r="AR1920" i="1"/>
  <c r="AR330" i="1"/>
  <c r="AR1683" i="1"/>
  <c r="AR702" i="1"/>
  <c r="AR945" i="1"/>
  <c r="AR309" i="1"/>
  <c r="AR710" i="1"/>
  <c r="AR524" i="1"/>
  <c r="AU824" i="1"/>
  <c r="AU1716" i="1"/>
  <c r="AU2128" i="1"/>
  <c r="AU1883" i="1"/>
  <c r="AU491" i="1"/>
  <c r="AU2122" i="1"/>
  <c r="AU1920" i="1"/>
  <c r="AU330" i="1"/>
  <c r="AU1683" i="1"/>
  <c r="AU702" i="1"/>
  <c r="AU945" i="1"/>
  <c r="AU309" i="1"/>
  <c r="AU710" i="1"/>
  <c r="AU524" i="1"/>
  <c r="T1806" i="1"/>
  <c r="Z1806" i="1" s="1"/>
  <c r="T1706" i="1"/>
  <c r="T1058" i="1"/>
  <c r="Z1058" i="1" s="1"/>
  <c r="T2018" i="1"/>
  <c r="Z2018" i="1" s="1"/>
  <c r="Y1806" i="1"/>
  <c r="Y1706" i="1"/>
  <c r="Y1058" i="1"/>
  <c r="Y2018" i="1"/>
  <c r="AM1806" i="1"/>
  <c r="AM1706" i="1"/>
  <c r="AM1058" i="1"/>
  <c r="AM2018" i="1"/>
  <c r="AN1806" i="1"/>
  <c r="AN1706" i="1"/>
  <c r="AN1058" i="1"/>
  <c r="AN2018" i="1"/>
  <c r="AR1806" i="1"/>
  <c r="AR1706" i="1"/>
  <c r="AR1058" i="1"/>
  <c r="AR2018" i="1"/>
  <c r="AU1806" i="1"/>
  <c r="AU1706" i="1"/>
  <c r="AU1058" i="1"/>
  <c r="AU2018" i="1"/>
  <c r="AG2122" i="1" l="1"/>
  <c r="AI2122" i="1" s="1"/>
  <c r="AY2122" i="1" s="1"/>
  <c r="AG945" i="1"/>
  <c r="AI945" i="1" s="1"/>
  <c r="AY945" i="1" s="1"/>
  <c r="AG1883" i="1"/>
  <c r="AI1883" i="1" s="1"/>
  <c r="AY1883" i="1" s="1"/>
  <c r="AG710" i="1"/>
  <c r="AI710" i="1" s="1"/>
  <c r="AY710" i="1" s="1"/>
  <c r="AG702" i="1"/>
  <c r="AI702" i="1" s="1"/>
  <c r="AY702" i="1" s="1"/>
  <c r="AG1058" i="1"/>
  <c r="AI1058" i="1" s="1"/>
  <c r="AY1058" i="1" s="1"/>
  <c r="AW1058" i="1"/>
  <c r="AG330" i="1"/>
  <c r="AI330" i="1" s="1"/>
  <c r="AY330" i="1" s="1"/>
  <c r="AG2128" i="1"/>
  <c r="AI2128" i="1" s="1"/>
  <c r="AY2128" i="1" s="1"/>
  <c r="AG1683" i="1"/>
  <c r="AI1683" i="1" s="1"/>
  <c r="AY1683" i="1" s="1"/>
  <c r="AW1683" i="1"/>
  <c r="AG1920" i="1"/>
  <c r="AI1920" i="1" s="1"/>
  <c r="AY1920" i="1" s="1"/>
  <c r="AW1920" i="1"/>
  <c r="AG309" i="1"/>
  <c r="AI309" i="1" s="1"/>
  <c r="AY309" i="1" s="1"/>
  <c r="AW309" i="1"/>
  <c r="AG1706" i="1"/>
  <c r="AI1706" i="1" s="1"/>
  <c r="AY1706" i="1" s="1"/>
  <c r="AW945" i="1"/>
  <c r="AW1883" i="1"/>
  <c r="AW702" i="1"/>
  <c r="AW2122" i="1"/>
  <c r="AW330" i="1"/>
  <c r="AW491" i="1"/>
  <c r="AW1716" i="1"/>
  <c r="AW824" i="1"/>
  <c r="AW1806" i="1"/>
  <c r="AQ2128" i="1"/>
  <c r="AQ710" i="1"/>
  <c r="AQ1716" i="1"/>
  <c r="AQ309" i="1"/>
  <c r="AQ524" i="1"/>
  <c r="AG491" i="1"/>
  <c r="AI491" i="1" s="1"/>
  <c r="AY491" i="1" s="1"/>
  <c r="AW2018" i="1"/>
  <c r="AQ330" i="1"/>
  <c r="AQ491" i="1"/>
  <c r="AQ824" i="1"/>
  <c r="AQ945" i="1"/>
  <c r="AQ1683" i="1"/>
  <c r="AQ1883" i="1"/>
  <c r="AQ1920" i="1"/>
  <c r="AQ2018" i="1"/>
  <c r="AQ1058" i="1"/>
  <c r="AQ1706" i="1"/>
  <c r="AQ1806" i="1"/>
  <c r="AQ702" i="1"/>
  <c r="AQ2122" i="1"/>
  <c r="AW1706" i="1"/>
  <c r="Z1706" i="1"/>
  <c r="AW524" i="1"/>
  <c r="AW710" i="1"/>
  <c r="AW2128" i="1"/>
  <c r="AG524" i="1"/>
  <c r="AI524" i="1" s="1"/>
  <c r="AY524" i="1" s="1"/>
  <c r="AG2018" i="1"/>
  <c r="AI2018" i="1" s="1"/>
  <c r="AY2018" i="1" s="1"/>
  <c r="AG1716" i="1"/>
  <c r="AI1716" i="1" s="1"/>
  <c r="AY1716" i="1" s="1"/>
  <c r="AG1806" i="1"/>
  <c r="AI1806" i="1" s="1"/>
  <c r="AY1806" i="1" s="1"/>
  <c r="AG824" i="1"/>
  <c r="AI824" i="1" s="1"/>
  <c r="AY824" i="1" s="1"/>
  <c r="M7" i="101" l="1"/>
  <c r="M10" i="101"/>
  <c r="M6" i="101"/>
  <c r="M9" i="101"/>
  <c r="M12" i="101"/>
  <c r="T1507" i="1" l="1"/>
  <c r="Z1507" i="1" s="1"/>
  <c r="T900" i="1"/>
  <c r="Z900" i="1" s="1"/>
  <c r="T1054" i="1"/>
  <c r="Z1054" i="1" s="1"/>
  <c r="T379" i="1"/>
  <c r="Z379" i="1" s="1"/>
  <c r="Y1507" i="1"/>
  <c r="Y900" i="1"/>
  <c r="Y1054" i="1"/>
  <c r="Y379" i="1"/>
  <c r="AM1507" i="1"/>
  <c r="AM900" i="1"/>
  <c r="AM1054" i="1"/>
  <c r="AM379" i="1"/>
  <c r="AN1507" i="1"/>
  <c r="AN900" i="1"/>
  <c r="AN1054" i="1"/>
  <c r="AN379" i="1"/>
  <c r="AR1507" i="1"/>
  <c r="AR900" i="1"/>
  <c r="AR1054" i="1"/>
  <c r="AR379" i="1"/>
  <c r="AU1507" i="1"/>
  <c r="AU900" i="1"/>
  <c r="AU1054" i="1"/>
  <c r="AU379" i="1"/>
  <c r="AG1507" i="1" l="1"/>
  <c r="AI1507" i="1" s="1"/>
  <c r="AY1507" i="1" s="1"/>
  <c r="AG1054" i="1"/>
  <c r="AI1054" i="1" s="1"/>
  <c r="AY1054" i="1" s="1"/>
  <c r="AW1054" i="1"/>
  <c r="AW379" i="1"/>
  <c r="AQ379" i="1"/>
  <c r="AQ1054" i="1"/>
  <c r="AQ900" i="1"/>
  <c r="AW900" i="1"/>
  <c r="AW1507" i="1"/>
  <c r="AQ1507" i="1"/>
  <c r="AG379" i="1"/>
  <c r="AI379" i="1" s="1"/>
  <c r="AY379" i="1" s="1"/>
  <c r="AG900" i="1"/>
  <c r="AI900" i="1" s="1"/>
  <c r="AY900" i="1" s="1"/>
  <c r="T2190" i="1" l="1"/>
  <c r="Z2190" i="1" s="1"/>
  <c r="Y2190" i="1"/>
  <c r="AM2190" i="1"/>
  <c r="AN2190" i="1"/>
  <c r="AR2190" i="1"/>
  <c r="AU2190" i="1"/>
  <c r="AG2190" i="1" l="1"/>
  <c r="AI2190" i="1" s="1"/>
  <c r="AY2190" i="1" s="1"/>
  <c r="AW2190" i="1"/>
  <c r="AQ2190" i="1"/>
  <c r="T1435" i="1" l="1"/>
  <c r="Z1435" i="1" s="1"/>
  <c r="Y1435" i="1"/>
  <c r="AM1435" i="1"/>
  <c r="AN1435" i="1"/>
  <c r="AR1435" i="1"/>
  <c r="AU1435" i="1"/>
  <c r="AG1435" i="1" l="1"/>
  <c r="AI1435" i="1" s="1"/>
  <c r="AY1435" i="1" s="1"/>
  <c r="AQ1435" i="1"/>
  <c r="AW1435" i="1"/>
  <c r="T542" i="1" l="1"/>
  <c r="Z542" i="1" s="1"/>
  <c r="Y542" i="1"/>
  <c r="AM542" i="1"/>
  <c r="AN542" i="1"/>
  <c r="AR542" i="1"/>
  <c r="AU542" i="1"/>
  <c r="T2021" i="1"/>
  <c r="Z2021" i="1" s="1"/>
  <c r="T1811" i="1"/>
  <c r="Z1811" i="1" s="1"/>
  <c r="T2431" i="1"/>
  <c r="Z2431" i="1" s="1"/>
  <c r="T1999" i="1"/>
  <c r="Z1999" i="1" s="1"/>
  <c r="Y2021" i="1"/>
  <c r="Y1811" i="1"/>
  <c r="Y2431" i="1"/>
  <c r="Y1999" i="1"/>
  <c r="AM2021" i="1"/>
  <c r="AM1811" i="1"/>
  <c r="AM2431" i="1"/>
  <c r="AM1999" i="1"/>
  <c r="AN2021" i="1"/>
  <c r="AN1811" i="1"/>
  <c r="AN2431" i="1"/>
  <c r="AN1999" i="1"/>
  <c r="AR2021" i="1"/>
  <c r="AR1811" i="1"/>
  <c r="AR2431" i="1"/>
  <c r="AR1999" i="1"/>
  <c r="AU2021" i="1"/>
  <c r="AU1811" i="1"/>
  <c r="AU2431" i="1"/>
  <c r="AU1999" i="1"/>
  <c r="AG542" i="1" l="1"/>
  <c r="AI542" i="1" s="1"/>
  <c r="AY542" i="1" s="1"/>
  <c r="AG2431" i="1"/>
  <c r="AI2431" i="1" s="1"/>
  <c r="AY2431" i="1" s="1"/>
  <c r="AG1811" i="1"/>
  <c r="AI1811" i="1" s="1"/>
  <c r="AY1811" i="1" s="1"/>
  <c r="AG2021" i="1"/>
  <c r="AI2021" i="1" s="1"/>
  <c r="AY2021" i="1" s="1"/>
  <c r="AW2431" i="1"/>
  <c r="AW2021" i="1"/>
  <c r="AW1999" i="1"/>
  <c r="AQ1999" i="1"/>
  <c r="AQ542" i="1"/>
  <c r="AQ2431" i="1"/>
  <c r="AQ2021" i="1"/>
  <c r="AQ1811" i="1"/>
  <c r="AW1811" i="1"/>
  <c r="AW542" i="1"/>
  <c r="AG1999" i="1"/>
  <c r="AI1999" i="1" s="1"/>
  <c r="AY1999" i="1" s="1"/>
  <c r="T783" i="1" l="1"/>
  <c r="Z783" i="1" s="1"/>
  <c r="Y783" i="1"/>
  <c r="AM783" i="1"/>
  <c r="AN783" i="1"/>
  <c r="AR783" i="1"/>
  <c r="AU783" i="1"/>
  <c r="AG783" i="1" l="1"/>
  <c r="AI783" i="1" s="1"/>
  <c r="AY783" i="1" s="1"/>
  <c r="AQ783" i="1"/>
  <c r="AW783" i="1"/>
  <c r="T1378" i="1" l="1"/>
  <c r="Z1378" i="1" s="1"/>
  <c r="Y1378" i="1"/>
  <c r="AM1378" i="1"/>
  <c r="AN1378" i="1"/>
  <c r="AR1378" i="1"/>
  <c r="AU1378" i="1"/>
  <c r="AQ1378" i="1" l="1"/>
  <c r="AW1378" i="1"/>
  <c r="AG1378" i="1"/>
  <c r="AI1378" i="1" s="1"/>
  <c r="AY1378" i="1" s="1"/>
  <c r="T1149" i="1" l="1"/>
  <c r="Z1149" i="1" s="1"/>
  <c r="T1720" i="1"/>
  <c r="Z1720" i="1" s="1"/>
  <c r="Y1149" i="1"/>
  <c r="Y1720" i="1"/>
  <c r="AM1149" i="1"/>
  <c r="AM1720" i="1"/>
  <c r="AN1149" i="1"/>
  <c r="AN1720" i="1"/>
  <c r="AR1149" i="1"/>
  <c r="AR1720" i="1"/>
  <c r="AU1149" i="1"/>
  <c r="AU1720" i="1"/>
  <c r="AG1149" i="1" l="1"/>
  <c r="AI1149" i="1" s="1"/>
  <c r="AY1149" i="1" s="1"/>
  <c r="AW1149" i="1"/>
  <c r="AQ1149" i="1"/>
  <c r="AQ1720" i="1"/>
  <c r="AW1720" i="1"/>
  <c r="AG1720" i="1"/>
  <c r="AI1720" i="1" s="1"/>
  <c r="AY1720" i="1" s="1"/>
  <c r="Y336" i="1" l="1"/>
  <c r="Y338" i="1"/>
  <c r="Y346" i="1"/>
  <c r="Y1041" i="1"/>
  <c r="T336" i="1"/>
  <c r="Z336" i="1" s="1"/>
  <c r="T338" i="1"/>
  <c r="Z338" i="1" s="1"/>
  <c r="T346" i="1"/>
  <c r="Z346" i="1" s="1"/>
  <c r="T1041" i="1"/>
  <c r="Z1041" i="1" s="1"/>
  <c r="AG336" i="1" l="1"/>
  <c r="AI336" i="1" s="1"/>
  <c r="AY336" i="1" s="1"/>
  <c r="AG346" i="1"/>
  <c r="AI346" i="1" s="1"/>
  <c r="AY346" i="1" s="1"/>
  <c r="AG1041" i="1"/>
  <c r="AI1041" i="1" s="1"/>
  <c r="AY1041" i="1" s="1"/>
  <c r="AG338" i="1"/>
  <c r="AI338" i="1" s="1"/>
  <c r="AY338" i="1" s="1"/>
  <c r="Y499" i="1"/>
  <c r="Y2256" i="1"/>
  <c r="T499" i="1"/>
  <c r="Z499" i="1" s="1"/>
  <c r="T2256" i="1"/>
  <c r="Z2256" i="1" s="1"/>
  <c r="AG2256" i="1" l="1"/>
  <c r="AI2256" i="1" s="1"/>
  <c r="AY2256" i="1" s="1"/>
  <c r="AG499" i="1"/>
  <c r="AI499" i="1" s="1"/>
  <c r="AY499" i="1" s="1"/>
  <c r="AR336" i="1"/>
  <c r="AU336" i="1"/>
  <c r="AR346" i="1"/>
  <c r="AU346" i="1"/>
  <c r="AR499" i="1"/>
  <c r="AU499" i="1"/>
  <c r="AR338" i="1"/>
  <c r="AU338" i="1"/>
  <c r="AR1041" i="1"/>
  <c r="AU1041" i="1"/>
  <c r="AW1041" i="1" l="1"/>
  <c r="AW338" i="1"/>
  <c r="AW499" i="1"/>
  <c r="AW336" i="1"/>
  <c r="AW346" i="1"/>
  <c r="AN499" i="1" l="1"/>
  <c r="AN338" i="1"/>
  <c r="AN1041" i="1"/>
  <c r="AN2256" i="1"/>
  <c r="AM346" i="1" l="1"/>
  <c r="AN346" i="1"/>
  <c r="AM336" i="1"/>
  <c r="AN336" i="1"/>
  <c r="AM499" i="1"/>
  <c r="AQ499" i="1" s="1"/>
  <c r="AM338" i="1"/>
  <c r="AQ338" i="1" s="1"/>
  <c r="AM1041" i="1"/>
  <c r="AQ1041" i="1" s="1"/>
  <c r="AM2256" i="1"/>
  <c r="AQ2256" i="1" s="1"/>
  <c r="AR2256" i="1"/>
  <c r="AU2256" i="1"/>
  <c r="AW2256" i="1"/>
  <c r="AQ346" i="1" l="1"/>
  <c r="AQ336" i="1"/>
  <c r="AV3" i="58" l="1"/>
  <c r="AV4" i="58"/>
  <c r="AV5" i="58"/>
  <c r="AV6" i="58"/>
  <c r="AV7" i="58"/>
  <c r="AV8" i="58"/>
  <c r="AV9" i="58"/>
  <c r="AV10" i="58"/>
  <c r="AV11" i="58"/>
  <c r="AV12" i="58"/>
  <c r="AV13" i="58"/>
  <c r="AV14" i="58"/>
  <c r="AV15" i="58"/>
  <c r="AV16" i="58"/>
  <c r="AV17" i="58"/>
  <c r="AV18" i="58"/>
  <c r="AV19" i="58"/>
  <c r="AV20" i="58"/>
  <c r="AV21" i="58"/>
  <c r="AV22" i="58"/>
  <c r="AV23" i="58"/>
  <c r="AV24" i="58"/>
  <c r="AV25" i="58"/>
  <c r="AV26" i="58"/>
  <c r="AV27" i="58"/>
  <c r="AV28" i="58"/>
  <c r="AV29" i="58"/>
  <c r="AV30" i="58"/>
  <c r="AV31" i="58"/>
  <c r="AV32" i="58"/>
  <c r="AV33" i="58"/>
  <c r="AV34" i="58"/>
  <c r="AV35" i="58"/>
  <c r="AV36" i="58"/>
  <c r="AV37" i="58"/>
  <c r="AV38" i="58"/>
  <c r="AV39" i="58"/>
  <c r="AV40" i="58"/>
  <c r="AV41" i="58"/>
  <c r="AV42" i="58"/>
  <c r="AV43" i="58"/>
  <c r="AV44" i="58"/>
  <c r="AV45" i="58"/>
  <c r="AV46" i="58"/>
  <c r="AV47" i="58"/>
  <c r="AV48" i="58"/>
  <c r="AV49" i="58"/>
  <c r="AV50" i="58"/>
  <c r="AV51" i="58"/>
  <c r="AV52" i="58"/>
  <c r="AV53" i="58"/>
  <c r="AV54" i="58"/>
  <c r="AV55" i="58"/>
  <c r="AV56" i="58"/>
  <c r="AV57" i="58"/>
  <c r="AV58" i="58"/>
  <c r="AV59" i="58"/>
  <c r="AV60" i="58"/>
  <c r="AV61" i="58"/>
  <c r="AV62" i="58"/>
  <c r="AV63" i="58"/>
  <c r="AV64" i="58"/>
  <c r="AV65" i="58"/>
  <c r="AV66" i="58"/>
  <c r="AV67" i="58"/>
  <c r="AV68" i="58"/>
  <c r="AV69" i="58"/>
  <c r="AV70" i="58"/>
  <c r="AV71" i="58"/>
  <c r="AV72" i="58"/>
  <c r="AV73" i="58"/>
  <c r="AV74" i="58"/>
  <c r="AV75" i="58"/>
  <c r="AV76" i="58"/>
  <c r="AV77" i="58"/>
  <c r="AV78" i="58"/>
  <c r="AV79" i="58"/>
  <c r="AV80" i="58"/>
  <c r="AV81" i="58"/>
  <c r="AV82" i="58"/>
  <c r="AV83" i="58"/>
  <c r="AV84" i="58"/>
  <c r="AV85" i="58"/>
  <c r="AV86" i="58"/>
  <c r="AV87" i="58"/>
  <c r="AV88" i="58"/>
  <c r="AV89" i="58"/>
  <c r="AV90" i="58"/>
  <c r="AV91" i="58"/>
  <c r="AV92" i="58"/>
  <c r="AV93" i="58"/>
  <c r="AV94" i="58"/>
  <c r="AV95" i="58"/>
  <c r="AV96" i="58"/>
  <c r="AV97" i="58"/>
  <c r="AV98" i="58"/>
  <c r="AV99" i="58"/>
  <c r="AV100" i="58"/>
  <c r="AV101" i="58"/>
  <c r="AV102" i="58"/>
  <c r="AV103" i="58"/>
  <c r="AV104" i="58"/>
  <c r="AV105" i="58"/>
  <c r="AV106" i="58"/>
  <c r="AV107" i="58"/>
  <c r="AV108" i="58"/>
  <c r="AV109" i="58"/>
  <c r="AV110" i="58"/>
  <c r="AV111" i="58"/>
  <c r="AV112" i="58"/>
  <c r="AV113" i="58"/>
  <c r="AV114" i="58"/>
  <c r="AV115" i="58"/>
  <c r="AV116" i="58"/>
  <c r="AV117" i="58"/>
  <c r="AV118" i="58"/>
  <c r="AV119" i="58"/>
  <c r="AV120" i="58"/>
  <c r="AV121" i="58"/>
  <c r="AV122" i="58"/>
  <c r="AV123" i="58"/>
  <c r="AV124" i="58"/>
  <c r="AV125" i="58"/>
  <c r="AV126" i="58"/>
  <c r="AV127" i="58"/>
  <c r="AV128" i="58"/>
  <c r="AV129" i="58"/>
  <c r="AV130" i="58"/>
  <c r="AV131" i="58"/>
  <c r="AV132" i="58"/>
  <c r="AV133" i="58"/>
  <c r="AV134" i="58"/>
  <c r="AV135" i="58"/>
  <c r="AV136" i="58"/>
  <c r="AV137" i="58"/>
  <c r="AV138" i="58"/>
  <c r="AV139" i="58"/>
  <c r="AV140" i="58"/>
  <c r="AV141" i="58"/>
  <c r="AV142" i="58"/>
  <c r="AV143" i="58"/>
  <c r="AV144" i="58"/>
  <c r="AV145" i="58"/>
  <c r="AV146" i="58"/>
  <c r="AV147" i="58"/>
  <c r="AV148" i="58"/>
  <c r="AV149" i="58"/>
  <c r="AV150" i="58"/>
  <c r="AV151" i="58"/>
  <c r="AV152" i="58"/>
  <c r="AV153" i="58"/>
  <c r="AV154" i="58"/>
  <c r="AV155" i="58"/>
  <c r="AV156" i="58"/>
  <c r="AV157" i="58"/>
  <c r="AV158" i="58"/>
  <c r="AV159" i="58"/>
  <c r="AV160" i="58"/>
  <c r="AV161" i="58"/>
  <c r="AV162" i="58"/>
  <c r="AV163" i="58"/>
  <c r="AV164" i="58"/>
  <c r="AV165" i="58"/>
  <c r="AV166" i="58"/>
  <c r="AV167" i="58"/>
  <c r="AV168" i="58"/>
  <c r="AV169" i="58"/>
  <c r="AV170" i="58"/>
  <c r="AV171" i="58"/>
  <c r="AV172" i="58"/>
  <c r="AV173" i="58"/>
  <c r="AV174" i="58"/>
  <c r="AV175" i="58"/>
  <c r="AV176" i="58"/>
  <c r="AV177" i="58"/>
  <c r="AV178" i="58"/>
  <c r="AV179" i="58"/>
  <c r="AV180" i="58"/>
  <c r="AV181" i="58"/>
  <c r="AV182" i="58"/>
  <c r="AV183" i="58"/>
  <c r="AV184" i="58"/>
  <c r="AV185" i="58"/>
  <c r="AV186" i="58"/>
  <c r="AV187" i="58"/>
  <c r="AV188" i="58"/>
  <c r="AV189" i="58"/>
  <c r="AV190" i="58"/>
  <c r="AV191" i="58"/>
  <c r="AV192" i="58"/>
  <c r="AV193" i="58"/>
  <c r="AV194" i="58"/>
  <c r="AV195" i="58"/>
  <c r="AV196" i="58"/>
  <c r="AV197" i="58"/>
  <c r="AV198" i="58"/>
  <c r="AV199" i="58"/>
  <c r="AV200" i="58"/>
  <c r="AV201" i="58"/>
  <c r="AV202" i="58"/>
  <c r="AV203" i="58"/>
  <c r="AV204" i="58"/>
  <c r="AV205" i="58"/>
  <c r="AV206" i="58"/>
  <c r="AV207" i="58"/>
  <c r="AV208" i="58"/>
  <c r="AV209" i="58"/>
  <c r="AV210" i="58"/>
  <c r="AV211" i="58"/>
  <c r="AV212" i="58"/>
  <c r="AV213" i="58"/>
  <c r="AV214" i="58"/>
  <c r="AV215" i="58"/>
  <c r="AV216" i="58"/>
  <c r="AV217" i="58"/>
  <c r="AV218" i="58"/>
  <c r="AV219" i="58"/>
  <c r="AV220" i="58"/>
  <c r="AV221" i="58"/>
  <c r="AV222" i="58"/>
  <c r="AV223" i="58"/>
  <c r="AV224" i="58"/>
  <c r="AV225" i="58"/>
  <c r="AV226" i="58"/>
  <c r="AV227" i="58"/>
  <c r="AV228" i="58"/>
  <c r="AV229" i="58"/>
  <c r="AV230" i="58"/>
  <c r="AV231" i="58"/>
  <c r="AV232" i="58"/>
  <c r="AV233" i="58"/>
  <c r="AV234" i="58"/>
  <c r="AV235" i="58"/>
  <c r="AV236" i="58"/>
  <c r="AV237" i="58"/>
  <c r="AV238" i="58"/>
  <c r="AV239" i="58"/>
  <c r="AV240" i="58"/>
  <c r="AV241" i="58"/>
  <c r="AV242" i="58"/>
  <c r="AV243" i="58"/>
  <c r="AV244" i="58"/>
  <c r="AV245" i="58"/>
  <c r="AV246" i="58"/>
  <c r="AV247" i="58"/>
  <c r="AV248" i="58"/>
  <c r="AV249" i="58"/>
  <c r="AV250" i="58"/>
  <c r="AV251" i="58"/>
  <c r="AV252" i="58"/>
  <c r="AV253" i="58"/>
  <c r="AV254" i="58"/>
  <c r="AV255" i="58"/>
  <c r="AV256" i="58"/>
  <c r="AV257" i="58"/>
  <c r="AV258" i="58"/>
  <c r="AV259" i="58"/>
  <c r="AV260" i="58"/>
  <c r="AV261" i="58"/>
  <c r="AV262" i="58"/>
  <c r="AV263" i="58"/>
  <c r="AV264" i="58"/>
  <c r="AV265" i="58"/>
  <c r="AV266" i="58"/>
  <c r="AV267" i="58"/>
  <c r="AV268" i="58"/>
  <c r="AV269" i="58"/>
  <c r="AV270" i="58"/>
  <c r="AV271" i="58"/>
  <c r="AV272" i="58"/>
  <c r="AV273" i="58"/>
  <c r="AV274" i="58"/>
  <c r="AV275" i="58"/>
  <c r="AV276" i="58"/>
  <c r="AV277" i="58"/>
  <c r="AV278" i="58"/>
  <c r="AV279" i="58"/>
  <c r="AV280" i="58"/>
  <c r="AV281" i="58"/>
  <c r="AV282" i="58"/>
  <c r="AV283" i="58"/>
  <c r="AV284" i="58"/>
  <c r="AV285" i="58"/>
  <c r="AV286" i="58"/>
  <c r="AV287" i="58"/>
  <c r="AV288" i="58"/>
  <c r="AV289" i="58"/>
  <c r="AV290" i="58"/>
  <c r="AV291" i="58"/>
  <c r="AV292" i="58"/>
  <c r="AV293" i="58"/>
  <c r="AV294" i="58"/>
  <c r="AV295" i="58"/>
  <c r="AV296" i="58"/>
  <c r="AV297" i="58"/>
  <c r="AV298" i="58"/>
  <c r="AV299" i="58"/>
  <c r="AV300" i="58"/>
  <c r="AV301" i="58"/>
  <c r="AV302" i="58"/>
  <c r="AV303" i="58"/>
  <c r="AV304" i="58"/>
  <c r="AV305" i="58"/>
  <c r="AV306" i="58"/>
  <c r="AV307" i="58"/>
  <c r="AV308" i="58"/>
  <c r="AV309" i="58"/>
  <c r="AV310" i="58"/>
  <c r="AV311" i="58"/>
  <c r="AV312" i="58"/>
  <c r="AV313" i="58"/>
  <c r="AV314" i="58"/>
  <c r="AV315" i="58"/>
  <c r="AV316" i="58"/>
  <c r="AV317" i="58"/>
  <c r="AV318" i="58"/>
  <c r="AV319" i="58"/>
  <c r="AV320" i="58"/>
  <c r="AV321" i="58"/>
  <c r="AV322" i="58"/>
  <c r="AV323" i="58"/>
  <c r="AV324" i="58"/>
  <c r="AV325" i="58"/>
  <c r="AV326" i="58"/>
  <c r="AV327" i="58"/>
  <c r="AV328" i="58"/>
  <c r="AV329" i="58"/>
  <c r="AV330" i="58"/>
  <c r="AV331" i="58"/>
  <c r="AV332" i="58"/>
  <c r="AV333" i="58"/>
  <c r="AV334" i="58"/>
  <c r="AV335" i="58"/>
  <c r="AV336" i="58"/>
  <c r="AV337" i="58"/>
  <c r="AV338" i="58"/>
  <c r="AV339" i="58"/>
  <c r="AV340" i="58"/>
  <c r="AV341" i="58"/>
  <c r="AV342" i="58"/>
  <c r="AV343" i="58"/>
  <c r="AV344" i="58"/>
  <c r="AV345" i="58"/>
  <c r="AV346" i="58"/>
  <c r="AV347" i="58"/>
  <c r="AV348" i="58"/>
  <c r="AV349" i="58"/>
  <c r="AV350" i="58"/>
  <c r="AV351" i="58"/>
  <c r="AV352" i="58"/>
  <c r="AV353" i="58"/>
  <c r="AV354" i="58"/>
  <c r="AV355" i="58"/>
  <c r="AV356" i="58"/>
  <c r="AV357" i="58"/>
  <c r="AV358" i="58"/>
  <c r="AV359" i="58"/>
  <c r="AV360" i="58"/>
  <c r="AV361" i="58"/>
  <c r="AV362" i="58"/>
  <c r="AV363" i="58"/>
  <c r="AV364" i="58"/>
  <c r="AV365" i="58"/>
  <c r="AV366" i="58"/>
  <c r="AV367" i="58"/>
  <c r="AV368" i="58"/>
  <c r="AV369" i="58"/>
  <c r="AV370" i="58"/>
  <c r="AV371" i="58"/>
  <c r="AV372" i="58"/>
  <c r="AV373" i="58"/>
  <c r="AV374" i="58"/>
  <c r="AV375" i="58"/>
  <c r="AV376" i="58"/>
  <c r="AV377" i="58"/>
  <c r="AV378" i="58"/>
  <c r="AV379" i="58"/>
  <c r="AV380" i="58"/>
  <c r="AV381" i="58"/>
  <c r="AV382" i="58"/>
  <c r="AV383" i="58"/>
  <c r="AV384" i="58"/>
  <c r="AV385" i="58"/>
  <c r="AV386" i="58"/>
  <c r="AV387" i="58"/>
  <c r="AV388" i="58"/>
  <c r="AV389" i="58"/>
  <c r="AV390" i="58"/>
  <c r="AV391" i="58"/>
  <c r="AV392" i="58"/>
  <c r="AV393" i="58"/>
  <c r="AV394" i="58"/>
  <c r="AV395" i="58"/>
  <c r="AV396" i="58"/>
  <c r="AV397" i="58"/>
  <c r="AV398" i="58"/>
  <c r="AV399" i="58"/>
  <c r="AV400" i="58"/>
  <c r="AV401" i="58"/>
  <c r="AV402" i="58"/>
  <c r="AV403" i="58"/>
  <c r="AV404" i="58"/>
  <c r="AV405" i="58"/>
  <c r="AV406" i="58"/>
  <c r="AV407" i="58"/>
  <c r="AV408" i="58"/>
  <c r="AV409" i="58"/>
  <c r="AV410" i="58"/>
  <c r="AV411" i="58"/>
  <c r="AV412" i="58"/>
  <c r="AV413" i="58"/>
  <c r="AV414" i="58"/>
  <c r="AV415" i="58"/>
  <c r="AV416" i="58"/>
  <c r="AV417" i="58"/>
  <c r="AV418" i="58"/>
  <c r="AV419" i="58"/>
  <c r="AV420" i="58"/>
  <c r="AV421" i="58"/>
  <c r="AV422" i="58"/>
  <c r="AV423" i="58"/>
  <c r="AV424" i="58"/>
  <c r="AV425" i="58"/>
  <c r="AV426" i="58"/>
  <c r="AV427" i="58"/>
  <c r="AV428" i="58"/>
  <c r="AV429" i="58"/>
  <c r="AV430" i="58"/>
  <c r="AV431" i="58"/>
  <c r="AV432" i="58"/>
  <c r="AV433" i="58"/>
  <c r="AV434" i="58"/>
  <c r="AV435" i="58"/>
  <c r="AV436" i="58"/>
  <c r="AV437" i="58"/>
  <c r="AV438" i="58"/>
  <c r="AV439" i="58"/>
  <c r="AV440" i="58"/>
  <c r="AV441" i="58"/>
  <c r="AV442" i="58"/>
  <c r="AV443" i="58"/>
  <c r="AV444" i="58"/>
  <c r="AV445" i="58"/>
  <c r="AV446" i="58"/>
  <c r="AV447" i="58"/>
  <c r="AV448" i="58"/>
  <c r="AV449" i="58"/>
  <c r="AV450" i="58"/>
  <c r="AV451" i="58"/>
  <c r="AV452" i="58"/>
  <c r="AV453" i="58"/>
  <c r="AV454" i="58"/>
  <c r="AV455" i="58"/>
  <c r="AV456" i="58"/>
  <c r="AV457" i="58"/>
  <c r="AV458" i="58"/>
  <c r="AV459" i="58"/>
  <c r="AV460" i="58"/>
  <c r="AV461" i="58"/>
  <c r="AV462" i="58"/>
  <c r="AV463" i="58"/>
  <c r="AV464" i="58"/>
  <c r="AV465" i="58"/>
  <c r="AV466" i="58"/>
  <c r="AV467" i="58"/>
  <c r="AV468" i="58"/>
  <c r="AV469" i="58"/>
  <c r="AV470" i="58"/>
  <c r="AV471" i="58"/>
  <c r="AV472" i="58"/>
  <c r="AV473" i="58"/>
  <c r="AV474" i="58"/>
  <c r="AV475" i="58"/>
  <c r="AV476" i="58"/>
  <c r="AV477" i="58"/>
  <c r="AV478" i="58"/>
  <c r="AV479" i="58"/>
  <c r="AV480" i="58"/>
  <c r="AV481" i="58"/>
  <c r="AV482" i="58"/>
  <c r="AV483" i="58"/>
  <c r="AV484" i="58"/>
  <c r="AV485" i="58"/>
  <c r="AV486" i="58"/>
  <c r="AV487" i="58"/>
  <c r="AV488" i="58"/>
  <c r="AV489" i="58"/>
  <c r="AV490" i="58"/>
  <c r="AV491" i="58"/>
  <c r="AV492" i="58"/>
  <c r="AV493" i="58"/>
  <c r="AV494" i="58"/>
  <c r="AV495" i="58"/>
  <c r="AV496" i="58"/>
  <c r="AV497" i="58"/>
  <c r="AV498" i="58"/>
  <c r="AV499" i="58"/>
  <c r="AV500" i="58"/>
  <c r="AV501" i="58"/>
  <c r="AV502" i="58"/>
  <c r="AV503" i="58"/>
  <c r="AV504" i="58"/>
  <c r="AV505" i="58"/>
  <c r="AV506" i="58"/>
  <c r="AV507" i="58"/>
  <c r="AV508" i="58"/>
  <c r="AV509" i="58"/>
  <c r="AV510" i="58"/>
  <c r="AV511" i="58"/>
  <c r="AV512" i="58"/>
  <c r="AV513" i="58"/>
  <c r="AV514" i="58"/>
  <c r="AV515" i="58"/>
  <c r="AV516" i="58"/>
  <c r="AV517" i="58"/>
  <c r="AV518" i="58"/>
  <c r="AV519" i="58"/>
  <c r="AV520" i="58"/>
  <c r="AV521" i="58"/>
  <c r="AV522" i="58"/>
  <c r="AV523" i="58"/>
  <c r="AV524" i="58"/>
  <c r="AV525" i="58"/>
  <c r="AV526" i="58"/>
  <c r="AV527" i="58"/>
  <c r="AV528" i="58"/>
  <c r="AV529" i="58"/>
  <c r="AV530" i="58"/>
  <c r="AV531" i="58"/>
  <c r="AV532" i="58"/>
  <c r="AV533" i="58"/>
  <c r="AV534" i="58"/>
  <c r="AV535" i="58"/>
  <c r="AV536" i="58"/>
  <c r="AV537" i="58"/>
  <c r="AV538" i="58"/>
  <c r="AV539" i="58"/>
  <c r="AV540" i="58"/>
  <c r="AV541" i="58"/>
  <c r="AV542" i="58"/>
  <c r="AV543" i="58"/>
  <c r="AV544" i="58"/>
  <c r="AV545" i="58"/>
  <c r="AV546" i="58"/>
  <c r="AV547" i="58"/>
  <c r="AV548" i="58"/>
  <c r="AV549" i="58"/>
  <c r="AV550" i="58"/>
  <c r="AV551" i="58"/>
  <c r="AV552" i="58"/>
  <c r="AV553" i="58"/>
  <c r="AV554" i="58"/>
  <c r="AV555" i="58"/>
  <c r="AV556" i="58"/>
  <c r="AV557" i="58"/>
  <c r="AV558" i="58"/>
  <c r="AV559" i="58"/>
  <c r="AV560" i="58"/>
  <c r="AV561" i="58"/>
  <c r="AV562" i="58"/>
  <c r="AV563" i="58"/>
  <c r="AV564" i="58"/>
  <c r="AV565" i="58"/>
  <c r="AV566" i="58"/>
  <c r="AV567" i="58"/>
  <c r="AV568" i="58"/>
  <c r="AV569" i="58"/>
  <c r="AV570" i="58"/>
  <c r="AV571" i="58"/>
  <c r="AV572" i="58"/>
  <c r="AV573" i="58"/>
  <c r="AV574" i="58"/>
  <c r="AV575" i="58"/>
  <c r="AV576" i="58"/>
  <c r="AV577" i="58"/>
  <c r="AV578" i="58"/>
  <c r="AV579" i="58"/>
  <c r="AV580" i="58"/>
  <c r="AV581" i="58"/>
  <c r="AV582" i="58"/>
  <c r="AV583" i="58"/>
  <c r="AV584" i="58"/>
  <c r="AV585" i="58"/>
  <c r="AV586" i="58"/>
  <c r="AV587" i="58"/>
  <c r="AV588" i="58"/>
  <c r="AV589" i="58"/>
  <c r="AV590" i="58"/>
  <c r="AV591" i="58"/>
  <c r="AV592" i="58"/>
  <c r="AV593" i="58"/>
  <c r="AV594" i="58"/>
  <c r="AV595" i="58"/>
  <c r="AV596" i="58"/>
  <c r="AV597" i="58"/>
  <c r="AV598" i="58"/>
  <c r="AV599" i="58"/>
  <c r="AV600" i="58"/>
  <c r="AV601" i="58"/>
  <c r="AV602" i="58"/>
  <c r="AV603" i="58"/>
  <c r="AV604" i="58"/>
  <c r="AV605" i="58"/>
  <c r="AV606" i="58"/>
  <c r="AV607" i="58"/>
  <c r="AV608" i="58"/>
  <c r="AV609" i="58"/>
  <c r="AV610" i="58"/>
  <c r="AV611" i="58"/>
  <c r="AV612" i="58"/>
  <c r="AV613" i="58"/>
  <c r="AV614" i="58"/>
  <c r="AV615" i="58"/>
  <c r="AV616" i="58"/>
  <c r="AV617" i="58"/>
  <c r="AV618" i="58"/>
  <c r="AV619" i="58"/>
  <c r="AV620" i="58"/>
  <c r="AV621" i="58"/>
  <c r="AV622" i="58"/>
  <c r="AV623" i="58"/>
  <c r="AV624" i="58"/>
  <c r="AV625" i="58"/>
  <c r="AV626" i="58"/>
  <c r="AV627" i="58"/>
  <c r="AV628" i="58"/>
  <c r="AV629" i="58"/>
  <c r="AV630" i="58"/>
  <c r="AV631" i="58"/>
  <c r="AV632" i="58"/>
  <c r="AV633" i="58"/>
  <c r="AV634" i="58"/>
  <c r="AV635" i="58"/>
  <c r="AV636" i="58"/>
  <c r="AV637" i="58"/>
  <c r="AV638" i="58"/>
  <c r="AV639" i="58"/>
  <c r="AV640" i="58"/>
  <c r="AV641" i="58"/>
  <c r="AV642" i="58"/>
  <c r="AV643" i="58"/>
  <c r="AV644" i="58"/>
  <c r="AV645" i="58"/>
  <c r="AV646" i="58"/>
  <c r="AV647" i="58"/>
  <c r="AV648" i="58"/>
  <c r="AV649" i="58"/>
  <c r="AV650" i="58"/>
  <c r="AV651" i="58"/>
  <c r="AV652" i="58"/>
  <c r="AV653" i="58"/>
  <c r="AV654" i="58"/>
  <c r="AV655" i="58"/>
  <c r="AV656" i="58"/>
  <c r="AV657" i="58"/>
  <c r="AV658" i="58"/>
  <c r="AV659" i="58"/>
  <c r="AV660" i="58"/>
  <c r="AV661" i="58"/>
  <c r="AV662" i="58"/>
  <c r="AV663" i="58"/>
  <c r="AV664" i="58"/>
  <c r="AV665" i="58"/>
  <c r="AV666" i="58"/>
  <c r="AV667" i="58"/>
  <c r="AV668" i="58"/>
  <c r="AV669" i="58"/>
  <c r="AV670" i="58"/>
  <c r="AV671" i="58"/>
  <c r="AV672" i="58"/>
  <c r="AV673" i="58"/>
  <c r="AV674" i="58"/>
  <c r="AV675" i="58"/>
  <c r="AV676" i="58"/>
  <c r="AV677" i="58"/>
  <c r="AV678" i="58"/>
  <c r="AV679" i="58"/>
  <c r="AV680" i="58"/>
  <c r="AV681" i="58"/>
  <c r="AV682" i="58"/>
  <c r="AV683" i="58"/>
  <c r="AV684" i="58"/>
  <c r="AV685" i="58"/>
  <c r="AV686" i="58"/>
  <c r="AV687" i="58"/>
  <c r="AV688" i="58"/>
  <c r="AV689" i="58"/>
  <c r="AV690" i="58"/>
  <c r="AV691" i="58"/>
  <c r="AV692" i="58"/>
  <c r="AV693" i="58"/>
  <c r="AV694" i="58"/>
  <c r="AV695" i="58"/>
  <c r="AV696" i="58"/>
  <c r="AV697" i="58"/>
  <c r="AV698" i="58"/>
  <c r="AV699" i="58"/>
  <c r="AV700" i="58"/>
  <c r="AV701" i="58"/>
  <c r="AV702" i="58"/>
  <c r="AV703" i="58"/>
  <c r="AV704" i="58"/>
  <c r="AV705" i="58"/>
  <c r="AV706" i="58"/>
  <c r="AV707" i="58"/>
  <c r="AV708" i="58"/>
  <c r="AV709" i="58"/>
  <c r="AV710" i="58"/>
  <c r="AV711" i="58"/>
  <c r="AV712" i="58"/>
  <c r="AV713" i="58"/>
  <c r="AV714" i="58"/>
  <c r="AV715" i="58"/>
  <c r="AV716" i="58"/>
  <c r="AV717" i="58"/>
  <c r="AV718" i="58"/>
  <c r="AV719" i="58"/>
  <c r="AV720" i="58"/>
  <c r="AV721" i="58"/>
  <c r="AV722" i="58"/>
  <c r="AV723" i="58"/>
  <c r="AV724" i="58"/>
  <c r="AV725" i="58"/>
  <c r="AV726" i="58"/>
  <c r="AV727" i="58"/>
  <c r="AV728" i="58"/>
  <c r="AV729" i="58"/>
  <c r="AV730" i="58"/>
  <c r="AV731" i="58"/>
  <c r="AV732" i="58"/>
  <c r="AV733" i="58"/>
  <c r="AV734" i="58"/>
  <c r="AV735" i="58"/>
  <c r="AV736" i="58"/>
  <c r="AV737" i="58"/>
  <c r="AV738" i="58"/>
  <c r="AV739" i="58"/>
  <c r="AV740" i="58"/>
  <c r="AV741" i="58"/>
  <c r="AV742" i="58"/>
  <c r="AV743" i="58"/>
  <c r="AV744" i="58"/>
  <c r="AV745" i="58"/>
  <c r="AV746" i="58"/>
  <c r="AV747" i="58"/>
  <c r="AV748" i="58"/>
  <c r="AV749" i="58"/>
  <c r="AV750" i="58"/>
  <c r="AV751" i="58"/>
  <c r="AV752" i="58"/>
  <c r="AV753" i="58"/>
  <c r="AV754" i="58"/>
  <c r="AV755" i="58"/>
  <c r="AV756" i="58"/>
  <c r="AV757" i="58"/>
  <c r="AV758" i="58"/>
  <c r="AV759" i="58"/>
  <c r="AV760" i="58"/>
  <c r="AV761" i="58"/>
  <c r="AV762" i="58"/>
  <c r="AV763" i="58"/>
  <c r="AV764" i="58"/>
  <c r="AV765" i="58"/>
  <c r="AV766" i="58"/>
  <c r="AV767" i="58"/>
  <c r="AV768" i="58"/>
  <c r="AV769" i="58"/>
  <c r="AV770" i="58"/>
  <c r="AV771" i="58"/>
  <c r="AV772" i="58"/>
  <c r="AV773" i="58"/>
  <c r="AV774" i="58"/>
  <c r="AV775" i="58"/>
  <c r="AV776" i="58"/>
  <c r="AV777" i="58"/>
  <c r="AV778" i="58"/>
  <c r="AV779" i="58"/>
  <c r="AV780" i="58"/>
  <c r="AV781" i="58"/>
  <c r="AV782" i="58"/>
  <c r="AV783" i="58"/>
  <c r="AV784" i="58"/>
  <c r="AV785" i="58"/>
  <c r="AV786" i="58"/>
  <c r="AV787" i="58"/>
  <c r="AV788" i="58"/>
  <c r="AV789" i="58"/>
  <c r="AV790" i="58"/>
  <c r="AV791" i="58"/>
  <c r="AV792" i="58"/>
  <c r="AV793" i="58"/>
  <c r="AV794" i="58"/>
  <c r="AV795" i="58"/>
  <c r="AV796" i="58"/>
  <c r="AV797" i="58"/>
  <c r="AV798" i="58"/>
  <c r="AV799" i="58"/>
  <c r="AV800" i="58"/>
  <c r="AV801" i="58"/>
  <c r="AV802" i="58"/>
  <c r="AV803" i="58"/>
  <c r="AV804" i="58"/>
  <c r="AV805" i="58"/>
  <c r="AV806" i="58"/>
  <c r="AV807" i="58"/>
  <c r="AV808" i="58"/>
  <c r="AV809" i="58"/>
  <c r="AV810" i="58"/>
  <c r="AV811" i="58"/>
  <c r="AV812" i="58"/>
  <c r="AV813" i="58"/>
  <c r="AV814" i="58"/>
  <c r="AV815" i="58"/>
  <c r="AV816" i="58"/>
  <c r="AV817" i="58"/>
  <c r="AV818" i="58"/>
  <c r="AV819" i="58"/>
  <c r="AV820" i="58"/>
  <c r="AV821" i="58"/>
  <c r="AV822" i="58"/>
  <c r="AV823" i="58"/>
  <c r="AV824" i="58"/>
  <c r="AV825" i="58"/>
  <c r="AV826" i="58"/>
  <c r="AV827" i="58"/>
  <c r="AV828" i="58"/>
  <c r="AV829" i="58"/>
  <c r="AV830" i="58"/>
  <c r="AV831" i="58"/>
  <c r="AV832" i="58"/>
  <c r="AV833" i="58"/>
  <c r="AV834" i="58"/>
  <c r="AV835" i="58"/>
  <c r="AV836" i="58"/>
  <c r="AV837" i="58"/>
  <c r="AV838" i="58"/>
  <c r="AV839" i="58"/>
  <c r="AV840" i="58"/>
  <c r="AV841" i="58"/>
  <c r="AV842" i="58"/>
  <c r="AV843" i="58"/>
  <c r="AV844" i="58"/>
  <c r="AV845" i="58"/>
  <c r="AV846" i="58"/>
  <c r="AV847" i="58"/>
  <c r="AV848" i="58"/>
  <c r="AV849" i="58"/>
  <c r="AV850" i="58"/>
  <c r="AV851" i="58"/>
  <c r="AV852" i="58"/>
  <c r="AV853" i="58"/>
  <c r="AV854" i="58"/>
  <c r="AV855" i="58"/>
  <c r="AV856" i="58"/>
  <c r="AV857" i="58"/>
  <c r="AV858" i="58"/>
  <c r="AV859" i="58"/>
  <c r="AV860" i="58"/>
  <c r="AV861" i="58"/>
  <c r="AV862" i="58"/>
  <c r="AV863" i="58"/>
  <c r="AV864" i="58"/>
  <c r="AV865" i="58"/>
  <c r="AV866" i="58"/>
  <c r="AV867" i="58"/>
  <c r="AV868" i="58"/>
  <c r="AV869" i="58"/>
  <c r="AV870" i="58"/>
  <c r="AV871" i="58"/>
  <c r="AV872" i="58"/>
  <c r="AV873" i="58"/>
  <c r="AV874" i="58"/>
  <c r="AV875" i="58"/>
  <c r="AV876" i="58"/>
  <c r="AV877" i="58"/>
  <c r="AV878" i="58"/>
  <c r="AV879" i="58"/>
  <c r="AV880" i="58"/>
  <c r="AV881" i="58"/>
  <c r="AV882" i="58"/>
  <c r="AV883" i="58"/>
  <c r="AV884" i="58"/>
  <c r="AV885" i="58"/>
  <c r="AV886" i="58"/>
  <c r="AV887" i="58"/>
  <c r="AV888" i="58"/>
  <c r="AV889" i="58"/>
  <c r="AV890" i="58"/>
  <c r="AV891" i="58"/>
  <c r="AV892" i="58"/>
  <c r="AV893" i="58"/>
  <c r="AV894" i="58"/>
  <c r="AV895" i="58"/>
  <c r="AV896" i="58"/>
  <c r="AV897" i="58"/>
  <c r="AV898" i="58"/>
  <c r="AV899" i="58"/>
  <c r="AV900" i="58"/>
  <c r="AV901" i="58"/>
  <c r="AV902" i="58"/>
  <c r="AV903" i="58"/>
  <c r="AV904" i="58"/>
  <c r="AV905" i="58"/>
  <c r="AV906" i="58"/>
  <c r="AV907" i="58"/>
  <c r="AV908" i="58"/>
  <c r="AV909" i="58"/>
  <c r="AV910" i="58"/>
  <c r="AV911" i="58"/>
  <c r="AV912" i="58"/>
  <c r="AV913" i="58"/>
  <c r="AV914" i="58"/>
  <c r="AV915" i="58"/>
  <c r="AV916" i="58"/>
  <c r="AV917" i="58"/>
  <c r="AV918" i="58"/>
  <c r="AV919" i="58"/>
  <c r="AV920" i="58"/>
  <c r="AV921" i="58"/>
  <c r="AV922" i="58"/>
  <c r="AV923" i="58"/>
  <c r="AV924" i="58"/>
  <c r="AV925" i="58"/>
  <c r="AV926" i="58"/>
  <c r="AV927" i="58"/>
  <c r="AV928" i="58"/>
  <c r="AV929" i="58"/>
  <c r="AV930" i="58"/>
  <c r="AV931" i="58"/>
  <c r="AV932" i="58"/>
  <c r="AV933" i="58"/>
  <c r="AV934" i="58"/>
  <c r="AV935" i="58"/>
  <c r="AV936" i="58"/>
  <c r="AV937" i="58"/>
  <c r="AV938" i="58"/>
  <c r="AV939" i="58"/>
  <c r="AV940" i="58"/>
  <c r="AV941" i="58"/>
  <c r="AV942" i="58"/>
  <c r="AV943" i="58"/>
  <c r="AV944" i="58"/>
  <c r="AV945" i="58"/>
  <c r="AV946" i="58"/>
  <c r="AV947" i="58"/>
  <c r="AV948" i="58"/>
  <c r="AV949" i="58"/>
  <c r="AV950" i="58"/>
  <c r="AV951" i="58"/>
  <c r="AV952" i="58"/>
  <c r="AV953" i="58"/>
  <c r="AV954" i="58"/>
  <c r="AV955" i="58"/>
  <c r="AV956" i="58"/>
  <c r="AV957" i="58"/>
  <c r="AV958" i="58"/>
  <c r="AV959" i="58"/>
  <c r="AV960" i="58"/>
  <c r="AV961" i="58"/>
  <c r="AV962" i="58"/>
  <c r="AV963" i="58"/>
  <c r="AV964" i="58"/>
  <c r="AV965" i="58"/>
  <c r="AV966" i="58"/>
  <c r="AV967" i="58"/>
  <c r="AV968" i="58"/>
  <c r="AV969" i="58"/>
  <c r="AV970" i="58"/>
  <c r="AV971" i="58"/>
  <c r="AV972" i="58"/>
  <c r="AV973" i="58"/>
  <c r="AV974" i="58"/>
  <c r="AV975" i="58"/>
  <c r="AV976" i="58"/>
  <c r="AV977" i="58"/>
  <c r="AV978" i="58"/>
  <c r="AV979" i="58"/>
  <c r="AV980" i="58"/>
  <c r="AV981" i="58"/>
  <c r="AV982" i="58"/>
  <c r="AV983" i="58"/>
  <c r="AV984" i="58"/>
  <c r="AV985" i="58"/>
  <c r="AV986" i="58"/>
  <c r="AV987" i="58"/>
  <c r="AV988" i="58"/>
  <c r="AV989" i="58"/>
  <c r="AV990" i="58"/>
  <c r="AV991" i="58"/>
  <c r="AV992" i="58"/>
  <c r="AV993" i="58"/>
  <c r="AV994" i="58"/>
  <c r="AV995" i="58"/>
  <c r="AV996" i="58"/>
  <c r="AV997" i="58"/>
  <c r="AV998" i="58"/>
  <c r="AV999" i="58"/>
  <c r="AV1000" i="58"/>
  <c r="AV1001" i="58"/>
  <c r="AV1002" i="58"/>
  <c r="AV1003" i="58"/>
  <c r="AV1004" i="58"/>
  <c r="AV1005" i="58"/>
  <c r="AV1006" i="58"/>
  <c r="AV1007" i="58"/>
  <c r="AV1008" i="58"/>
  <c r="AV1009" i="58"/>
  <c r="AV1010" i="58"/>
  <c r="AV1011" i="58"/>
  <c r="AV1012" i="58"/>
  <c r="AV1013" i="58"/>
  <c r="AV1014" i="58"/>
  <c r="AV1015" i="58"/>
  <c r="AV1016" i="58"/>
  <c r="AV1017" i="58"/>
  <c r="AV1018" i="58"/>
  <c r="AV1019" i="58"/>
  <c r="AV1020" i="58"/>
  <c r="AV1021" i="58"/>
  <c r="AV1022" i="58"/>
  <c r="AV1023" i="58"/>
  <c r="AV1024" i="58"/>
  <c r="AV1025" i="58"/>
  <c r="AV1026" i="58"/>
  <c r="AV1027" i="58"/>
  <c r="AV1028" i="58"/>
  <c r="AV1029" i="58"/>
  <c r="AV1030" i="58"/>
  <c r="AV1031" i="58"/>
  <c r="AV1032" i="58"/>
  <c r="AV1033" i="58"/>
  <c r="AV1034" i="58"/>
  <c r="AV1035" i="58"/>
  <c r="AV1036" i="58"/>
  <c r="AV1037" i="58"/>
  <c r="AV1038" i="58"/>
  <c r="AV1039" i="58"/>
  <c r="AV1040" i="58"/>
  <c r="AV1041" i="58"/>
  <c r="AV1042" i="58"/>
  <c r="AV1043" i="58"/>
  <c r="AV1044" i="58"/>
  <c r="AV1045" i="58"/>
  <c r="AV1046" i="58"/>
  <c r="AV1047" i="58"/>
  <c r="AV1048" i="58"/>
  <c r="AV1049" i="58"/>
  <c r="AV1050" i="58"/>
  <c r="AV1051" i="58"/>
  <c r="AV1052" i="58"/>
  <c r="AV1053" i="58"/>
  <c r="AV1054" i="58"/>
  <c r="AV1055" i="58"/>
  <c r="AV1056" i="58"/>
  <c r="AV1057" i="58"/>
  <c r="AV1058" i="58"/>
  <c r="AV1059" i="58"/>
  <c r="AV1060" i="58"/>
  <c r="AV1061" i="58"/>
  <c r="AV1062" i="58"/>
  <c r="AV1063" i="58"/>
  <c r="AV1064" i="58"/>
  <c r="AV1065" i="58"/>
  <c r="AV1066" i="58"/>
  <c r="AV1067" i="58"/>
  <c r="AV1068" i="58"/>
  <c r="AV1069" i="58"/>
  <c r="AV1070" i="58"/>
  <c r="AV1071" i="58"/>
  <c r="AV1072" i="58"/>
  <c r="AV1073" i="58"/>
  <c r="AV1074" i="58"/>
  <c r="AV1075" i="58"/>
  <c r="AV1076" i="58"/>
  <c r="AV1077" i="58"/>
  <c r="AV1078" i="58"/>
  <c r="AV1079" i="58"/>
  <c r="AV1080" i="58"/>
  <c r="AV1081" i="58"/>
  <c r="AV1082" i="58"/>
  <c r="AV1083" i="58"/>
  <c r="AV1084" i="58"/>
  <c r="AV1085" i="58"/>
  <c r="AV1086" i="58"/>
  <c r="AV1087" i="58"/>
  <c r="AV1088" i="58"/>
  <c r="AV1089" i="58"/>
  <c r="AV1090" i="58"/>
  <c r="AV1091" i="58"/>
  <c r="AV1092" i="58"/>
  <c r="AV1093" i="58"/>
  <c r="AV1094" i="58"/>
  <c r="AV1095" i="58"/>
  <c r="AV1096" i="58"/>
  <c r="AV1097" i="58"/>
  <c r="AV1098" i="58"/>
  <c r="AV1099" i="58"/>
  <c r="AV1100" i="58"/>
  <c r="AV1101" i="58"/>
  <c r="AV1102" i="58"/>
  <c r="AV1103" i="58"/>
  <c r="AV1104" i="58"/>
  <c r="AV1105" i="58"/>
  <c r="AV1106" i="58"/>
  <c r="AV1107" i="58"/>
  <c r="AV1108" i="58"/>
  <c r="AV1109" i="58"/>
  <c r="AV1110" i="58"/>
  <c r="AV1111" i="58"/>
  <c r="AV1112" i="58"/>
  <c r="AV1113" i="58"/>
  <c r="AV1114" i="58"/>
  <c r="AV1115" i="58"/>
  <c r="AV1116" i="58"/>
  <c r="AV1117" i="58"/>
  <c r="AV1118" i="58"/>
  <c r="AV1119" i="58"/>
  <c r="AV1120" i="58"/>
  <c r="AV1121" i="58"/>
  <c r="AV1122" i="58"/>
  <c r="AV1123" i="58"/>
  <c r="AV1124" i="58"/>
  <c r="AV1125" i="58"/>
  <c r="AV1126" i="58"/>
  <c r="AV1127" i="58"/>
  <c r="AV1128" i="58"/>
  <c r="AV1129" i="58"/>
  <c r="AV1130" i="58"/>
  <c r="AV1131" i="58"/>
  <c r="AV1132" i="58"/>
  <c r="AV1133" i="58"/>
  <c r="AV1134" i="58"/>
  <c r="AV1135" i="58"/>
  <c r="AV1136" i="58"/>
  <c r="AV1137" i="58"/>
  <c r="AV1138" i="58"/>
  <c r="AV1139" i="58"/>
  <c r="AV1140" i="58"/>
  <c r="AV1141" i="58"/>
  <c r="AV1142" i="58"/>
  <c r="AV1143" i="58"/>
  <c r="AV1144" i="58"/>
  <c r="AV1145" i="58"/>
  <c r="AV1146" i="58"/>
  <c r="AV1147" i="58"/>
  <c r="AV1148" i="58"/>
  <c r="AV1149" i="58"/>
  <c r="AV1150" i="58"/>
  <c r="AV1151" i="58"/>
  <c r="AV1152" i="58"/>
  <c r="AV1153" i="58"/>
  <c r="AV1154" i="58"/>
  <c r="AV1155" i="58"/>
  <c r="AV1156" i="58"/>
  <c r="AV1157" i="58"/>
  <c r="AV1158" i="58"/>
  <c r="AV1159" i="58"/>
  <c r="AV1160" i="58"/>
  <c r="AV1161" i="58"/>
  <c r="AV1162" i="58"/>
  <c r="AV1163" i="58"/>
  <c r="AV1164" i="58"/>
  <c r="AV1165" i="58"/>
  <c r="AV1166" i="58"/>
  <c r="AV1167" i="58"/>
  <c r="AV1168" i="58"/>
  <c r="AV1169" i="58"/>
  <c r="AV1170" i="58"/>
  <c r="AV1171" i="58"/>
  <c r="AV1172" i="58"/>
  <c r="AV1173" i="58"/>
  <c r="AV1174" i="58"/>
  <c r="AV1175" i="58"/>
  <c r="AV1176" i="58"/>
  <c r="AV1177" i="58"/>
  <c r="AV1178" i="58"/>
  <c r="AV1179" i="58"/>
  <c r="AV1180" i="58"/>
  <c r="AV1181" i="58"/>
  <c r="AV1182" i="58"/>
  <c r="AV1183" i="58"/>
  <c r="AV1184" i="58"/>
  <c r="AV1185" i="58"/>
  <c r="AV1186" i="58"/>
  <c r="AV1187" i="58"/>
  <c r="AV1188" i="58"/>
  <c r="AV1189" i="58"/>
  <c r="AV1190" i="58"/>
  <c r="AV1191" i="58"/>
  <c r="AV1192" i="58"/>
  <c r="AV1193" i="58"/>
  <c r="AV1194" i="58"/>
  <c r="AV1195" i="58"/>
  <c r="AV1196" i="58"/>
  <c r="AV1197" i="58"/>
  <c r="AV1198" i="58"/>
  <c r="AV1199" i="58"/>
  <c r="AV1200" i="58"/>
  <c r="AV1201" i="58"/>
  <c r="AV1202" i="58"/>
  <c r="AV1203" i="58"/>
  <c r="AV1204" i="58"/>
  <c r="AV1205" i="58"/>
  <c r="AV1206" i="58"/>
  <c r="AV1207" i="58"/>
  <c r="AV1208" i="58"/>
  <c r="AV1209" i="58"/>
  <c r="AV1210" i="58"/>
  <c r="AV1211" i="58"/>
  <c r="AV1212" i="58"/>
  <c r="AV1213" i="58"/>
  <c r="AV1214" i="58"/>
  <c r="AV1215" i="58"/>
  <c r="AV1216" i="58"/>
  <c r="AV1217" i="58"/>
  <c r="AV1218" i="58"/>
  <c r="AV1219" i="58"/>
  <c r="AV1220" i="58"/>
  <c r="AV1221" i="58"/>
  <c r="AV1222" i="58"/>
  <c r="AV1223" i="58"/>
  <c r="AV1224" i="58"/>
  <c r="AV1225" i="58"/>
  <c r="AV1226" i="58"/>
  <c r="AV1227" i="58"/>
  <c r="AV1228" i="58"/>
  <c r="AV1229" i="58"/>
  <c r="AV1230" i="58"/>
  <c r="AV1231" i="58"/>
  <c r="AV1232" i="58"/>
  <c r="AV1233" i="58"/>
  <c r="AV1234" i="58"/>
  <c r="AV1235" i="58"/>
  <c r="AV1236" i="58"/>
  <c r="AV1237" i="58"/>
  <c r="AV1238" i="58"/>
  <c r="AV1239" i="58"/>
  <c r="AV1240" i="58"/>
  <c r="AV1241" i="58"/>
  <c r="AV1242" i="58"/>
  <c r="AV1243" i="58"/>
  <c r="AV1244" i="58"/>
  <c r="AV1245" i="58"/>
  <c r="AV1246" i="58"/>
  <c r="AV1247" i="58"/>
  <c r="AV1248" i="58"/>
  <c r="AV1249" i="58"/>
  <c r="AV1250" i="58"/>
  <c r="AV1251" i="58"/>
  <c r="AV1252" i="58"/>
  <c r="AV1253" i="58"/>
  <c r="AV1254" i="58"/>
  <c r="AV1255" i="58"/>
  <c r="AV1256" i="58"/>
  <c r="AV1257" i="58"/>
  <c r="AV1258" i="58"/>
  <c r="AV1259" i="58"/>
  <c r="AV1260" i="58"/>
  <c r="AV1261" i="58"/>
  <c r="AV1262" i="58"/>
  <c r="AV1263" i="58"/>
  <c r="AV1264" i="58"/>
  <c r="AV1265" i="58"/>
  <c r="AV1266" i="58"/>
  <c r="AV1267" i="58"/>
  <c r="AV1268" i="58"/>
  <c r="AV1269" i="58"/>
  <c r="AV1270" i="58"/>
  <c r="AV1271" i="58"/>
  <c r="AV1272" i="58"/>
  <c r="AV1273" i="58"/>
  <c r="AV1274" i="58"/>
  <c r="AV1275" i="58"/>
  <c r="AV1276" i="58"/>
  <c r="AV1277" i="58"/>
  <c r="AV1278" i="58"/>
  <c r="AV1279" i="58"/>
  <c r="AV1280" i="58"/>
  <c r="AV1281" i="58"/>
  <c r="AV1282" i="58"/>
  <c r="AV1283" i="58"/>
  <c r="AV1284" i="58"/>
  <c r="AV1285" i="58"/>
  <c r="AV1286" i="58"/>
  <c r="AV1287" i="58"/>
  <c r="AV1288" i="58"/>
  <c r="AV1289" i="58"/>
  <c r="AV1290" i="58"/>
  <c r="AV1291" i="58"/>
  <c r="AV1292" i="58"/>
  <c r="AV1293" i="58"/>
  <c r="AV1294" i="58"/>
  <c r="AV1295" i="58"/>
  <c r="AV1296" i="58"/>
  <c r="AV1297" i="58"/>
  <c r="AV1298" i="58"/>
  <c r="AV1299" i="58"/>
  <c r="AV1300" i="58"/>
  <c r="AV1301" i="58"/>
  <c r="AV1302" i="58"/>
  <c r="AV1303" i="58"/>
  <c r="AV1304" i="58"/>
  <c r="AV1305" i="58"/>
  <c r="AV1306" i="58"/>
  <c r="AV1307" i="58"/>
  <c r="AV1308" i="58"/>
  <c r="AV1309" i="58"/>
  <c r="AV1310" i="58"/>
  <c r="AV1311" i="58"/>
  <c r="AV1312" i="58"/>
  <c r="AV1313" i="58"/>
  <c r="AV1314" i="58"/>
  <c r="AV1315" i="58"/>
  <c r="AV1316" i="58"/>
  <c r="AV1317" i="58"/>
  <c r="AV1318" i="58"/>
  <c r="AV1319" i="58"/>
  <c r="AV1320" i="58"/>
  <c r="AV1321" i="58"/>
  <c r="AV1322" i="58"/>
  <c r="AV1323" i="58"/>
  <c r="AV1324" i="58"/>
  <c r="AV1325" i="58"/>
  <c r="AV1326" i="58"/>
  <c r="AV1327" i="58"/>
  <c r="AV1328" i="58"/>
  <c r="AV1329" i="58"/>
  <c r="AV1330" i="58"/>
  <c r="AV1331" i="58"/>
  <c r="AV1332" i="58"/>
  <c r="AV1333" i="58"/>
  <c r="AV1334" i="58"/>
  <c r="AV1335" i="58"/>
  <c r="AV1336" i="58"/>
  <c r="AV1337" i="58"/>
  <c r="AV1338" i="58"/>
  <c r="AV1339" i="58"/>
  <c r="AV1340" i="58"/>
  <c r="AV1341" i="58"/>
  <c r="AV1342" i="58"/>
  <c r="AV1343" i="58"/>
  <c r="AV1344" i="58"/>
  <c r="AV1345" i="58"/>
  <c r="AV1346" i="58"/>
  <c r="AV1347" i="58"/>
  <c r="AV1348" i="58"/>
  <c r="AV1349" i="58"/>
  <c r="AV1350" i="58"/>
  <c r="AV1351" i="58"/>
  <c r="AV1352" i="58"/>
  <c r="AV1353" i="58"/>
  <c r="AV1354" i="58"/>
  <c r="AV1355" i="58"/>
  <c r="AV1356" i="58"/>
  <c r="AV1357" i="58"/>
  <c r="AV1358" i="58"/>
  <c r="AV1359" i="58"/>
  <c r="AV1360" i="58"/>
  <c r="AV1361" i="58"/>
  <c r="AV1362" i="58"/>
  <c r="AV1363" i="58"/>
  <c r="AV1364" i="58"/>
  <c r="AV1365" i="58"/>
  <c r="AV1366" i="58"/>
  <c r="AV1367" i="58"/>
  <c r="AV1368" i="58"/>
  <c r="AV1369" i="58"/>
  <c r="AV1370" i="58"/>
  <c r="AV1371" i="58"/>
  <c r="AV1372" i="58"/>
  <c r="AV1373" i="58"/>
  <c r="AV1374" i="58"/>
  <c r="AV1375" i="58"/>
  <c r="AV1376" i="58"/>
  <c r="AV1377" i="58"/>
  <c r="AV1378" i="58"/>
  <c r="AV1379" i="58"/>
  <c r="AV1380" i="58"/>
  <c r="AV1381" i="58"/>
  <c r="AV1382" i="58"/>
  <c r="AV1383" i="58"/>
  <c r="AV1384" i="58"/>
  <c r="AV1385" i="58"/>
  <c r="AV1386" i="58"/>
  <c r="AV1387" i="58"/>
  <c r="AV1388" i="58"/>
  <c r="AV1389" i="58"/>
  <c r="AV1390" i="58"/>
  <c r="AV1391" i="58"/>
  <c r="AV1392" i="58"/>
  <c r="AV1393" i="58"/>
  <c r="AV1394" i="58"/>
  <c r="AV1395" i="58"/>
  <c r="AV1396" i="58"/>
  <c r="AV1397" i="58"/>
  <c r="AV1398" i="58"/>
  <c r="AV1399" i="58"/>
  <c r="AV1400" i="58"/>
  <c r="AV1401" i="58"/>
  <c r="AV1402" i="58"/>
  <c r="AV1403" i="58"/>
  <c r="AV1404" i="58"/>
  <c r="AV1405" i="58"/>
  <c r="AV1406" i="58"/>
  <c r="AV1407" i="58"/>
  <c r="AV1408" i="58"/>
  <c r="AV1409" i="58"/>
  <c r="AV1410" i="58"/>
  <c r="AV1411" i="58"/>
  <c r="AV1412" i="58"/>
  <c r="AV1413" i="58"/>
  <c r="AV1414" i="58"/>
  <c r="AV1415" i="58"/>
  <c r="AV1416" i="58"/>
  <c r="AV1417" i="58"/>
  <c r="AV1418" i="58"/>
  <c r="AV1419" i="58"/>
  <c r="AV1420" i="58"/>
  <c r="AV1421" i="58"/>
  <c r="AV1422" i="58"/>
  <c r="AV1423" i="58"/>
  <c r="AV1424" i="58"/>
  <c r="AV1425" i="58"/>
  <c r="AV1426" i="58"/>
  <c r="AV1427" i="58"/>
  <c r="AV1428" i="58"/>
  <c r="AV1429" i="58"/>
  <c r="AV1430" i="58"/>
  <c r="AV1431" i="58"/>
  <c r="AV1432" i="58"/>
  <c r="AV1433" i="58"/>
  <c r="AV1434" i="58"/>
  <c r="AV1435" i="58"/>
  <c r="AV1436" i="58"/>
  <c r="AV1437" i="58"/>
  <c r="AV1438" i="58"/>
  <c r="AV1439" i="58"/>
  <c r="AV1440" i="58"/>
  <c r="AV1441" i="58"/>
  <c r="AV1442" i="58"/>
  <c r="AV1443" i="58"/>
  <c r="AV1444" i="58"/>
  <c r="AV1445" i="58"/>
  <c r="AV1446" i="58"/>
  <c r="AV1447" i="58"/>
  <c r="AV1448" i="58"/>
  <c r="AV1449" i="58"/>
  <c r="AV1450" i="58"/>
  <c r="AV1451" i="58"/>
  <c r="AV1452" i="58"/>
  <c r="AV1453" i="58"/>
  <c r="AV1454" i="58"/>
  <c r="AV1455" i="58"/>
  <c r="AV1456" i="58"/>
  <c r="AV1457" i="58"/>
  <c r="AV1458" i="58"/>
  <c r="AV1459" i="58"/>
  <c r="AV1460" i="58"/>
  <c r="AV1461" i="58"/>
  <c r="AV1462" i="58"/>
  <c r="AV1463" i="58"/>
  <c r="AV1464" i="58"/>
  <c r="AV1465" i="58"/>
  <c r="AV1466" i="58"/>
  <c r="AV1467" i="58"/>
  <c r="AV1468" i="58"/>
  <c r="AV1469" i="58"/>
  <c r="AV1470" i="58"/>
  <c r="AV1471" i="58"/>
  <c r="AV1472" i="58"/>
  <c r="AV1473" i="58"/>
  <c r="AV1474" i="58"/>
  <c r="AV1475" i="58"/>
  <c r="AV1476" i="58"/>
  <c r="AV1477" i="58"/>
  <c r="AV1478" i="58"/>
  <c r="AV1479" i="58"/>
  <c r="AV1480" i="58"/>
  <c r="AV1481" i="58"/>
  <c r="AV1482" i="58"/>
  <c r="AV1483" i="58"/>
  <c r="AV1484" i="58"/>
  <c r="AV1485" i="58"/>
  <c r="AV1486" i="58"/>
  <c r="AV1487" i="58"/>
  <c r="AV1488" i="58"/>
  <c r="AV1489" i="58"/>
  <c r="AV1490" i="58"/>
  <c r="AV1491" i="58"/>
  <c r="AV1492" i="58"/>
  <c r="AV1493" i="58"/>
  <c r="AV1494" i="58"/>
  <c r="AV1495" i="58"/>
  <c r="AV1496" i="58"/>
  <c r="AV1497" i="58"/>
  <c r="AV1498" i="58"/>
  <c r="AV1499" i="58"/>
  <c r="AV1500" i="58"/>
  <c r="AV1501" i="58"/>
  <c r="AV1502" i="58"/>
  <c r="AV1503" i="58"/>
  <c r="AV1504" i="58"/>
  <c r="AV1505" i="58"/>
  <c r="AV1506" i="58"/>
  <c r="AV1507" i="58"/>
  <c r="AV1508" i="58"/>
  <c r="AV1509" i="58"/>
  <c r="AV1510" i="58"/>
  <c r="AV1511" i="58"/>
  <c r="AV1512" i="58"/>
  <c r="AV1513" i="58"/>
  <c r="AV1514" i="58"/>
  <c r="AV1515" i="58"/>
  <c r="AV1516" i="58"/>
  <c r="AV1517" i="58"/>
  <c r="AV1518" i="58"/>
  <c r="AV1519" i="58"/>
  <c r="AV1520" i="58"/>
  <c r="AV1521" i="58"/>
  <c r="AV1522" i="58"/>
  <c r="AV1523" i="58"/>
  <c r="AV1524" i="58"/>
  <c r="AV1525" i="58"/>
  <c r="AV1526" i="58"/>
  <c r="AV1527" i="58"/>
  <c r="AV1528" i="58"/>
  <c r="AV1529" i="58"/>
  <c r="AV1530" i="58"/>
  <c r="AV1531" i="58"/>
  <c r="AV1532" i="58"/>
  <c r="AV1533" i="58"/>
  <c r="AV1534" i="58"/>
  <c r="AV1535" i="58"/>
  <c r="AV1536" i="58"/>
  <c r="AV1537" i="58"/>
  <c r="AV1538" i="58"/>
  <c r="AV1539" i="58"/>
  <c r="AV1540" i="58"/>
  <c r="AV1541" i="58"/>
  <c r="AV1542" i="58"/>
  <c r="AV1543" i="58"/>
  <c r="AV1544" i="58"/>
  <c r="AV1545" i="58"/>
  <c r="AV1546" i="58"/>
  <c r="AV1547" i="58"/>
  <c r="AV1548" i="58"/>
  <c r="AV1549" i="58"/>
  <c r="AV1550" i="58"/>
  <c r="AV1551" i="58"/>
  <c r="AV1552" i="58"/>
  <c r="AV1553" i="58"/>
  <c r="AV1554" i="58"/>
  <c r="AV1555" i="58"/>
  <c r="AV1556" i="58"/>
  <c r="AV1557" i="58"/>
  <c r="AV1558" i="58"/>
  <c r="AV1559" i="58"/>
  <c r="AV1560" i="58"/>
  <c r="AV1561" i="58"/>
  <c r="AV1562" i="58"/>
  <c r="AV1563" i="58"/>
  <c r="AV1564" i="58"/>
  <c r="AV1565" i="58"/>
  <c r="AV1566" i="58"/>
  <c r="AV1567" i="58"/>
  <c r="AV1568" i="58"/>
  <c r="AV1569" i="58"/>
  <c r="AV1570" i="58"/>
  <c r="AV1571" i="58"/>
  <c r="AV1572" i="58"/>
  <c r="AV1573" i="58"/>
  <c r="AV1574" i="58"/>
  <c r="AV1575" i="58"/>
  <c r="AV1576" i="58"/>
  <c r="AV1577" i="58"/>
  <c r="AV1578" i="58"/>
  <c r="AV1579" i="58"/>
  <c r="AV1580" i="58"/>
  <c r="AV1581" i="58"/>
  <c r="AV1582" i="58"/>
  <c r="AV1583" i="58"/>
  <c r="AV1584" i="58"/>
  <c r="AV1585" i="58"/>
  <c r="AV1586" i="58"/>
  <c r="AV1587" i="58"/>
  <c r="AV1588" i="58"/>
  <c r="AV1589" i="58"/>
  <c r="AV1590" i="58"/>
  <c r="AV1591" i="58"/>
  <c r="AV1592" i="58"/>
  <c r="AV1593" i="58"/>
  <c r="AV1594" i="58"/>
  <c r="AV1595" i="58"/>
  <c r="AV1596" i="58"/>
  <c r="AV1597" i="58"/>
  <c r="AV1598" i="58"/>
  <c r="AV1599" i="58"/>
  <c r="AV1600" i="58"/>
  <c r="AV1601" i="58"/>
  <c r="AV1602" i="58"/>
  <c r="AV1603" i="58"/>
  <c r="AV1604" i="58"/>
  <c r="AV1605" i="58"/>
  <c r="AV1606" i="58"/>
  <c r="AV1607" i="58"/>
  <c r="AV1608" i="58"/>
  <c r="AV1609" i="58"/>
  <c r="AV1610" i="58"/>
  <c r="AV1611" i="58"/>
  <c r="AV1612" i="58"/>
  <c r="AV1613" i="58"/>
  <c r="AV1614" i="58"/>
  <c r="AV1615" i="58"/>
  <c r="AV1616" i="58"/>
  <c r="AV1617" i="58"/>
  <c r="AV1618" i="58"/>
  <c r="AV1619" i="58"/>
  <c r="AV1620" i="58"/>
  <c r="AV1621" i="58"/>
  <c r="AV1622" i="58"/>
  <c r="AV1623" i="58"/>
  <c r="AV1624" i="58"/>
  <c r="AV1625" i="58"/>
  <c r="AV1626" i="58"/>
  <c r="AV1627" i="58"/>
  <c r="AV1628" i="58"/>
  <c r="AV1629" i="58"/>
  <c r="AV1630" i="58"/>
  <c r="AV1631" i="58"/>
  <c r="AV1632" i="58"/>
  <c r="AV1633" i="58"/>
  <c r="AV1634" i="58"/>
  <c r="AV1635" i="58"/>
  <c r="AV1636" i="58"/>
  <c r="AV1637" i="58"/>
  <c r="AV1638" i="58"/>
  <c r="AV1639" i="58"/>
  <c r="AV1640" i="58"/>
  <c r="AV1641" i="58"/>
  <c r="AV1642" i="58"/>
  <c r="AV1643" i="58"/>
  <c r="AV1644" i="58"/>
  <c r="AV1645" i="58"/>
  <c r="AV1646" i="58"/>
  <c r="AV1647" i="58"/>
  <c r="AV1648" i="58"/>
  <c r="AV1649" i="58"/>
  <c r="AV1650" i="58"/>
  <c r="AV1651" i="58"/>
  <c r="AV1652" i="58"/>
  <c r="AV1653" i="58"/>
  <c r="AV1654" i="58"/>
  <c r="AV1655" i="58"/>
  <c r="AV1656" i="58"/>
  <c r="AV1657" i="58"/>
  <c r="AV1658" i="58"/>
  <c r="AV1659" i="58"/>
  <c r="AV1660" i="58"/>
  <c r="AV1661" i="58"/>
  <c r="AV1662" i="58"/>
  <c r="AV1663" i="58"/>
  <c r="AV1664" i="58"/>
  <c r="AV1665" i="58"/>
  <c r="AV1666" i="58"/>
  <c r="AV1667" i="58"/>
  <c r="AV1668" i="58"/>
  <c r="AV1669" i="58"/>
  <c r="AV1670" i="58"/>
  <c r="AV1671" i="58"/>
  <c r="AV1672" i="58"/>
  <c r="AV1673" i="58"/>
  <c r="AV1674" i="58"/>
  <c r="AV1675" i="58"/>
  <c r="AV1676" i="58"/>
  <c r="AV1677" i="58"/>
  <c r="AV1678" i="58"/>
  <c r="AV1679" i="58"/>
  <c r="AV1680" i="58"/>
  <c r="AV1681" i="58"/>
  <c r="AV1682" i="58"/>
  <c r="AV1683" i="58"/>
  <c r="AV1684" i="58"/>
  <c r="AV1685" i="58"/>
  <c r="AV1686" i="58"/>
  <c r="AV1687" i="58"/>
  <c r="AV1688" i="58"/>
  <c r="AV1689" i="58"/>
  <c r="AV1690" i="58"/>
  <c r="AV1691" i="58"/>
  <c r="AV1692" i="58"/>
  <c r="AV1693" i="58"/>
  <c r="AV1694" i="58"/>
  <c r="AV1695" i="58"/>
  <c r="AV1696" i="58"/>
  <c r="AV1697" i="58"/>
  <c r="AV1698" i="58"/>
  <c r="AV1699" i="58"/>
  <c r="AV1700" i="58"/>
  <c r="AV1701" i="58"/>
  <c r="AV1702" i="58"/>
  <c r="AV1703" i="58"/>
  <c r="AV1704" i="58"/>
  <c r="AV1705" i="58"/>
  <c r="AV1706" i="58"/>
  <c r="AV1707" i="58"/>
  <c r="AV1708" i="58"/>
  <c r="AV1709" i="58"/>
  <c r="AV1710" i="58"/>
  <c r="AV1711" i="58"/>
  <c r="AV1712" i="58"/>
  <c r="AV1713" i="58"/>
  <c r="AV1714" i="58"/>
  <c r="AV1715" i="58"/>
  <c r="AV1716" i="58"/>
  <c r="AV1717" i="58"/>
  <c r="AV1718" i="58"/>
  <c r="AV1719" i="58"/>
  <c r="AV1720" i="58"/>
  <c r="AV1721" i="58"/>
  <c r="AV1722" i="58"/>
  <c r="AV1723" i="58"/>
  <c r="AV1724" i="58"/>
  <c r="AV1725" i="58"/>
  <c r="AV1726" i="58"/>
  <c r="AV1727" i="58"/>
  <c r="AV1728" i="58"/>
  <c r="AV1729" i="58"/>
  <c r="AV1730" i="58"/>
  <c r="AV1731" i="58"/>
  <c r="AV1732" i="58"/>
  <c r="AV1733" i="58"/>
  <c r="AV1734" i="58"/>
  <c r="AV1735" i="58"/>
  <c r="AV1736" i="58"/>
  <c r="AV1737" i="58"/>
  <c r="AV1738" i="58"/>
  <c r="AV1739" i="58"/>
  <c r="AV1740" i="58"/>
  <c r="AV1741" i="58"/>
  <c r="AV1742" i="58"/>
  <c r="AV1743" i="58"/>
  <c r="AV1744" i="58"/>
  <c r="AV1745" i="58"/>
  <c r="AV1746" i="58"/>
  <c r="AV1747" i="58"/>
  <c r="AV1748" i="58"/>
  <c r="AV1749" i="58"/>
  <c r="AV1750" i="58"/>
  <c r="AV1751" i="58"/>
  <c r="AV1752" i="58"/>
  <c r="AV1753" i="58"/>
  <c r="AV1754" i="58"/>
  <c r="AV1755" i="58"/>
  <c r="AV1756" i="58"/>
  <c r="AV1757" i="58"/>
  <c r="AV1758" i="58"/>
  <c r="AV1759" i="58"/>
  <c r="AV1760" i="58"/>
  <c r="AV1761" i="58"/>
  <c r="AV1762" i="58"/>
  <c r="AV1763" i="58"/>
  <c r="AV1764" i="58"/>
  <c r="AV1765" i="58"/>
  <c r="AV1766" i="58"/>
  <c r="AV1767" i="58"/>
  <c r="AV1768" i="58"/>
  <c r="AV1769" i="58"/>
  <c r="AV1770" i="58"/>
  <c r="AV1771" i="58"/>
  <c r="AV1772" i="58"/>
  <c r="AV1773" i="58"/>
  <c r="AV1774" i="58"/>
  <c r="AV1775" i="58"/>
  <c r="AV1776" i="58"/>
  <c r="AV1777" i="58"/>
  <c r="AV1778" i="58"/>
  <c r="AV1779" i="58"/>
  <c r="AV1780" i="58"/>
  <c r="AV1781" i="58"/>
  <c r="AV1782" i="58"/>
  <c r="AV1783" i="58"/>
  <c r="AV1784" i="58"/>
  <c r="AV1785" i="58"/>
  <c r="AV1786" i="58"/>
  <c r="AV1787" i="58"/>
  <c r="AV1788" i="58"/>
  <c r="AV1789" i="58"/>
  <c r="AV1790" i="58"/>
  <c r="AV1791" i="58"/>
  <c r="AV1792" i="58"/>
  <c r="AV1793" i="58"/>
  <c r="AV1794" i="58"/>
  <c r="AV1795" i="58"/>
  <c r="AV1796" i="58"/>
  <c r="AV1797" i="58"/>
  <c r="AV1798" i="58"/>
  <c r="AV1799" i="58"/>
  <c r="AV1800" i="58"/>
  <c r="AV1801" i="58"/>
  <c r="AV1802" i="58"/>
  <c r="AV1803" i="58"/>
  <c r="AV1804" i="58"/>
  <c r="AV1805" i="58"/>
  <c r="AV1806" i="58"/>
  <c r="AV1807" i="58"/>
  <c r="AV1808" i="58"/>
  <c r="AV1809" i="58"/>
  <c r="AV1810" i="58"/>
  <c r="AV1811" i="58"/>
  <c r="AV1812" i="58"/>
  <c r="AV1813" i="58"/>
  <c r="AV1814" i="58"/>
  <c r="AV1815" i="58"/>
  <c r="AV1816" i="58"/>
  <c r="AV1817" i="58"/>
  <c r="AV1818" i="58"/>
  <c r="AV1819" i="58"/>
  <c r="AV1820" i="58"/>
  <c r="AV1821" i="58"/>
  <c r="AV1822" i="58"/>
  <c r="AV1823" i="58"/>
  <c r="AV1824" i="58"/>
  <c r="AV1825" i="58"/>
  <c r="AV1826" i="58"/>
  <c r="AV1827" i="58"/>
  <c r="AV1828" i="58"/>
  <c r="AV1829" i="58"/>
  <c r="AV1830" i="58"/>
  <c r="AV1831" i="58"/>
  <c r="AV1832" i="58"/>
  <c r="AV1833" i="58"/>
  <c r="AV1834" i="58"/>
  <c r="AV1835" i="58"/>
  <c r="AV1836" i="58"/>
  <c r="AV1837" i="58"/>
  <c r="AV1838" i="58"/>
  <c r="AV1839" i="58"/>
  <c r="AV1840" i="58"/>
  <c r="AV1841" i="58"/>
  <c r="AV1842" i="58"/>
  <c r="AV1843" i="58"/>
  <c r="AV1844" i="58"/>
  <c r="AV1845" i="58"/>
  <c r="AV1846" i="58"/>
  <c r="AV1847" i="58"/>
  <c r="AV1848" i="58"/>
  <c r="AV1849" i="58"/>
  <c r="AV1850" i="58"/>
  <c r="AV1851" i="58"/>
  <c r="AV1852" i="58"/>
  <c r="AV1853" i="58"/>
  <c r="AV1854" i="58"/>
  <c r="AV1855" i="58"/>
  <c r="AV1856" i="58"/>
  <c r="AV1857" i="58"/>
  <c r="AV1858" i="58"/>
  <c r="AV1859" i="58"/>
  <c r="AV1860" i="58"/>
  <c r="AV1861" i="58"/>
  <c r="AV1862" i="58"/>
  <c r="AV1863" i="58"/>
  <c r="AV1864" i="58"/>
  <c r="AV1865" i="58"/>
  <c r="AV1866" i="58"/>
  <c r="AV1867" i="58"/>
  <c r="AV1868" i="58"/>
  <c r="AV1869" i="58"/>
  <c r="AV1870" i="58"/>
  <c r="AV1871" i="58"/>
  <c r="AV1872" i="58"/>
  <c r="AV1873" i="58"/>
  <c r="AV1874" i="58"/>
  <c r="AV1875" i="58"/>
  <c r="AV1876" i="58"/>
  <c r="AV1877" i="58"/>
  <c r="AV1878" i="58"/>
  <c r="AV1879" i="58"/>
  <c r="AV1880" i="58"/>
  <c r="AV1881" i="58"/>
  <c r="AV1882" i="58"/>
  <c r="AV1883" i="58"/>
  <c r="AV1884" i="58"/>
  <c r="AV1885" i="58"/>
  <c r="AV1886" i="58"/>
  <c r="AV1887" i="58"/>
  <c r="AV1888" i="58"/>
  <c r="AV1889" i="58"/>
  <c r="AV1890" i="58"/>
  <c r="AV1891" i="58"/>
  <c r="AV1892" i="58"/>
  <c r="AV1893" i="58"/>
  <c r="AV1894" i="58"/>
  <c r="AV1895" i="58"/>
  <c r="AV1896" i="58"/>
  <c r="AV1897" i="58"/>
  <c r="AV1898" i="58"/>
  <c r="AV1899" i="58"/>
  <c r="AV1900" i="58"/>
  <c r="AV1901" i="58"/>
  <c r="AV1902" i="58"/>
  <c r="AV1903" i="58"/>
  <c r="AV1904" i="58"/>
  <c r="AV1905" i="58"/>
  <c r="AV1906" i="58"/>
  <c r="AV1907" i="58"/>
  <c r="AV1908" i="58"/>
  <c r="AV1909" i="58"/>
  <c r="AV1910" i="58"/>
  <c r="AV1911" i="58"/>
  <c r="AV1912" i="58"/>
  <c r="AV1913" i="58"/>
  <c r="AV1914" i="58"/>
  <c r="AV1915" i="58"/>
  <c r="AV1916" i="58"/>
  <c r="AV1917" i="58"/>
  <c r="AV1918" i="58"/>
  <c r="AV1919" i="58"/>
  <c r="AV1920" i="58"/>
  <c r="AV1921" i="58"/>
  <c r="AV1922" i="58"/>
  <c r="AV1923" i="58"/>
  <c r="AV1924" i="58"/>
  <c r="AV1925" i="58"/>
  <c r="AV1926" i="58"/>
  <c r="AV1927" i="58"/>
  <c r="AV1928" i="58"/>
  <c r="AV1929" i="58"/>
  <c r="AV1930" i="58"/>
  <c r="AV1931" i="58"/>
  <c r="AV1932" i="58"/>
  <c r="AV1933" i="58"/>
  <c r="AV1934" i="58"/>
  <c r="AV1935" i="58"/>
  <c r="AV1936" i="58"/>
  <c r="AV1937" i="58"/>
  <c r="AV1938" i="58"/>
  <c r="AV1939" i="58"/>
  <c r="AV1940" i="58"/>
  <c r="AV1941" i="58"/>
  <c r="AV1942" i="58"/>
  <c r="AV1943" i="58"/>
  <c r="AV1944" i="58"/>
  <c r="AV1945" i="58"/>
  <c r="AV1946" i="58"/>
  <c r="AV1947" i="58"/>
  <c r="AV1948" i="58"/>
  <c r="AV1949" i="58"/>
  <c r="AV1950" i="58"/>
  <c r="AV1951" i="58"/>
  <c r="AV1952" i="58"/>
  <c r="AV1953" i="58"/>
  <c r="AV1954" i="58"/>
  <c r="AV1955" i="58"/>
  <c r="AV1956" i="58"/>
  <c r="AV1957" i="58"/>
  <c r="AV1958" i="58"/>
  <c r="AV1959" i="58"/>
  <c r="AV1960" i="58"/>
  <c r="AV1961" i="58"/>
  <c r="AV1962" i="58"/>
  <c r="AV1963" i="58"/>
  <c r="AV1964" i="58"/>
  <c r="AV1965" i="58"/>
  <c r="AV1966" i="58"/>
  <c r="AV1967" i="58"/>
  <c r="AV1968" i="58"/>
  <c r="AV1969" i="58"/>
  <c r="AV1970" i="58"/>
  <c r="AV1971" i="58"/>
  <c r="AV1972" i="58"/>
  <c r="AV1973" i="58"/>
  <c r="AV1974" i="58"/>
  <c r="AV1975" i="58"/>
  <c r="AV1976" i="58"/>
  <c r="AV1977" i="58"/>
  <c r="AV1978" i="58"/>
  <c r="AV1979" i="58"/>
  <c r="AV1980" i="58"/>
  <c r="AV1981" i="58"/>
  <c r="AV1982" i="58"/>
  <c r="AV1983" i="58"/>
  <c r="AV1984" i="58"/>
  <c r="AV1985" i="58"/>
  <c r="AV1986" i="58"/>
  <c r="AV1987" i="58"/>
  <c r="AV1988" i="58"/>
  <c r="AV1989" i="58"/>
  <c r="AV1990" i="58"/>
  <c r="AV1991" i="58"/>
  <c r="AV1992" i="58"/>
  <c r="AV1993" i="58"/>
  <c r="AV1994" i="58"/>
  <c r="AV1995" i="58"/>
  <c r="AV1996" i="58"/>
  <c r="AV1997" i="58"/>
  <c r="AV1998" i="58"/>
  <c r="AV1999" i="58"/>
  <c r="AV2000" i="58"/>
  <c r="AV2001" i="58"/>
  <c r="AV2002" i="58"/>
  <c r="AV2003" i="58"/>
  <c r="AV2004" i="58"/>
  <c r="AV2005" i="58"/>
  <c r="AV2006" i="58"/>
  <c r="AV2007" i="58"/>
  <c r="AV2008" i="58"/>
  <c r="AV2009" i="58"/>
  <c r="AV2010" i="58"/>
  <c r="AV2011" i="58"/>
  <c r="AV2012" i="58"/>
  <c r="AV2013" i="58"/>
  <c r="AV2014" i="58"/>
  <c r="AV2015" i="58"/>
  <c r="AV2016" i="58"/>
  <c r="AV2017" i="58"/>
  <c r="AV2018" i="58"/>
  <c r="AV2019" i="58"/>
  <c r="AV2020" i="58"/>
  <c r="AV2021" i="58"/>
  <c r="AV2022" i="58"/>
  <c r="AV2023" i="58"/>
  <c r="AV2024" i="58"/>
  <c r="AV2025" i="58"/>
  <c r="AV2026" i="58"/>
  <c r="AV2027" i="58"/>
  <c r="AV2028" i="58"/>
  <c r="AV2029" i="58"/>
  <c r="AV2030" i="58"/>
  <c r="AV2031" i="58"/>
  <c r="AV2032" i="58"/>
  <c r="AV2033" i="58"/>
  <c r="AV2034" i="58"/>
  <c r="AV2035" i="58"/>
  <c r="AV2036" i="58"/>
  <c r="AV2037" i="58"/>
  <c r="AV2038" i="58"/>
  <c r="AV2039" i="58"/>
  <c r="AV2040" i="58"/>
  <c r="AV2041" i="58"/>
  <c r="AV2042" i="58"/>
  <c r="AV2043" i="58"/>
  <c r="AV2044" i="58"/>
  <c r="AV2045" i="58"/>
  <c r="AV2046" i="58"/>
  <c r="AV2047" i="58"/>
  <c r="AV2048" i="58"/>
  <c r="AV2049" i="58"/>
  <c r="AV2050" i="58"/>
  <c r="AV2051" i="58"/>
  <c r="AV2052" i="58"/>
  <c r="AV2053" i="58"/>
  <c r="AV2054" i="58"/>
  <c r="AV2055" i="58"/>
  <c r="AV2056" i="58"/>
  <c r="AV2057" i="58"/>
  <c r="AV2058" i="58"/>
  <c r="AV2059" i="58"/>
  <c r="AV2060" i="58"/>
  <c r="AV2061" i="58"/>
  <c r="AV2062" i="58"/>
  <c r="AV2063" i="58"/>
  <c r="AV2064" i="58"/>
  <c r="AV2065" i="58"/>
  <c r="AV2066" i="58"/>
  <c r="AV2067" i="58"/>
  <c r="AV2068" i="58"/>
  <c r="AV2069" i="58"/>
  <c r="AV2070" i="58"/>
  <c r="AV2071" i="58"/>
  <c r="AV2072" i="58"/>
  <c r="AV2073" i="58"/>
  <c r="AV2074" i="58"/>
  <c r="AV2075" i="58"/>
  <c r="AV2076" i="58"/>
  <c r="AV2077" i="58"/>
  <c r="AV2078" i="58"/>
  <c r="AV2079" i="58"/>
  <c r="AV2080" i="58"/>
  <c r="AV2081" i="58"/>
  <c r="AV2082" i="58"/>
  <c r="AV2083" i="58"/>
  <c r="AV2084" i="58"/>
  <c r="AV2085" i="58"/>
  <c r="AV2086" i="58"/>
  <c r="AV2087" i="58"/>
  <c r="AV2088" i="58"/>
  <c r="AV2089" i="58"/>
  <c r="AV2090" i="58"/>
  <c r="AV2091" i="58"/>
  <c r="AV2092" i="58"/>
  <c r="AV2093" i="58"/>
  <c r="AV2094" i="58"/>
  <c r="AV2095" i="58"/>
  <c r="AV2096" i="58"/>
  <c r="AV2097" i="58"/>
  <c r="AV2098" i="58"/>
  <c r="AV2099" i="58"/>
  <c r="AV2100" i="58"/>
  <c r="AV2101" i="58"/>
  <c r="AV2102" i="58"/>
  <c r="AV2103" i="58"/>
  <c r="AV2104" i="58"/>
  <c r="AV2105" i="58"/>
  <c r="AV2106" i="58"/>
  <c r="AV2107" i="58"/>
  <c r="AV2108" i="58"/>
  <c r="AV2109" i="58"/>
  <c r="AV2110" i="58"/>
  <c r="AV2111" i="58"/>
  <c r="AV2112" i="58"/>
  <c r="AV2113" i="58"/>
  <c r="AV2114" i="58"/>
  <c r="AV2115" i="58"/>
  <c r="AV2116" i="58"/>
  <c r="AV2117" i="58"/>
  <c r="AV2118" i="58"/>
  <c r="AV2119" i="58"/>
  <c r="AV2120" i="58"/>
  <c r="AV2121" i="58"/>
  <c r="AV2122" i="58"/>
  <c r="AV2123" i="58"/>
  <c r="AV2124" i="58"/>
  <c r="AV2125" i="58"/>
  <c r="AV2126" i="58"/>
  <c r="AV2127" i="58"/>
  <c r="AV2128" i="58"/>
  <c r="AV2129" i="58"/>
  <c r="AV2130" i="58"/>
  <c r="AV2131" i="58"/>
  <c r="AV2132" i="58"/>
  <c r="AV2133" i="58"/>
  <c r="AV2134" i="58"/>
  <c r="AV2135" i="58"/>
  <c r="AV2136" i="58"/>
  <c r="AV2137" i="58"/>
  <c r="AV2138" i="58"/>
  <c r="AV2139" i="58"/>
  <c r="AV2140" i="58"/>
  <c r="AV2141" i="58"/>
  <c r="AV2142" i="58"/>
  <c r="AV2143" i="58"/>
  <c r="AV2144" i="58"/>
  <c r="AV2145" i="58"/>
  <c r="AV2146" i="58"/>
  <c r="AV2147" i="58"/>
  <c r="AV2148" i="58"/>
  <c r="AV2149" i="58"/>
  <c r="AV2150" i="58"/>
  <c r="AV2151" i="58"/>
  <c r="AV2152" i="58"/>
  <c r="AV2153" i="58"/>
  <c r="AV2154" i="58"/>
  <c r="AV2155" i="58"/>
  <c r="AV2156" i="58"/>
  <c r="AV2157" i="58"/>
  <c r="AV2158" i="58"/>
  <c r="AV2159" i="58"/>
  <c r="AV2160" i="58"/>
  <c r="AV2161" i="58"/>
  <c r="AV2162" i="58"/>
  <c r="AV2163" i="58"/>
  <c r="AV2164" i="58"/>
  <c r="AV2165" i="58"/>
  <c r="AV2166" i="58"/>
  <c r="AV2167" i="58"/>
  <c r="AV2168" i="58"/>
  <c r="AV2169" i="58"/>
  <c r="AV2170" i="58"/>
  <c r="AV2171" i="58"/>
  <c r="AV2172" i="58"/>
  <c r="AV2173" i="58"/>
  <c r="AV2174" i="58"/>
  <c r="AV2175" i="58"/>
  <c r="AV2176" i="58"/>
  <c r="AV2177" i="58"/>
  <c r="AV2178" i="58"/>
  <c r="AV2179" i="58"/>
  <c r="AV2180" i="58"/>
  <c r="AV2181" i="58"/>
  <c r="AV2182" i="58"/>
  <c r="AV2183" i="58"/>
  <c r="AV2184" i="58"/>
  <c r="AV2185" i="58"/>
  <c r="AV2186" i="58"/>
  <c r="AV2187" i="58"/>
  <c r="AV2188" i="58"/>
  <c r="AV2189" i="58"/>
  <c r="AV2190" i="58"/>
  <c r="AV2191" i="58"/>
  <c r="AV2192" i="58"/>
  <c r="AV2193" i="58"/>
  <c r="AV2194" i="58"/>
  <c r="AV2195" i="58"/>
  <c r="AV2196" i="58"/>
  <c r="AV2197" i="58"/>
  <c r="AV2198" i="58"/>
  <c r="AV2199" i="58"/>
  <c r="AV2200" i="58"/>
  <c r="AV2201" i="58"/>
  <c r="AV2202" i="58"/>
  <c r="AV2203" i="58"/>
  <c r="AV2204" i="58"/>
  <c r="AV2205" i="58"/>
  <c r="AV2206" i="58"/>
  <c r="AV2207" i="58"/>
  <c r="AV2208" i="58"/>
  <c r="AV2209" i="58"/>
  <c r="AV2210" i="58"/>
  <c r="AV2211" i="58"/>
  <c r="AV2212" i="58"/>
  <c r="AV2213" i="58"/>
  <c r="AV2214" i="58"/>
  <c r="AV2215" i="58"/>
  <c r="AV2216" i="58"/>
  <c r="AV2217" i="58"/>
  <c r="AV2218" i="58"/>
  <c r="AV2219" i="58"/>
  <c r="AV2220" i="58"/>
  <c r="AV2221" i="58"/>
  <c r="AV2222" i="58"/>
  <c r="AV2223" i="58"/>
  <c r="AV2224" i="58"/>
  <c r="AV2225" i="58"/>
  <c r="AV2226" i="58"/>
  <c r="AV2227" i="58"/>
  <c r="AV2228" i="58"/>
  <c r="AV2229" i="58"/>
  <c r="AV2230" i="58"/>
  <c r="AV2231" i="58"/>
  <c r="AV2232" i="58"/>
  <c r="AV2233" i="58"/>
  <c r="AV2234" i="58"/>
  <c r="AV2235" i="58"/>
  <c r="AV2236" i="58"/>
  <c r="AV2237" i="58"/>
  <c r="AV2238" i="58"/>
  <c r="AV2239" i="58"/>
  <c r="AV2240" i="58"/>
  <c r="AV2241" i="58"/>
  <c r="AV2242" i="58"/>
  <c r="AV2243" i="58"/>
  <c r="AV2244" i="58"/>
  <c r="AV2245" i="58"/>
  <c r="AV2246" i="58"/>
  <c r="AV2247" i="58"/>
  <c r="AV2248" i="58"/>
  <c r="AV2249" i="58"/>
  <c r="AV2250" i="58"/>
  <c r="AV2251" i="58"/>
  <c r="AV2252" i="58"/>
  <c r="AV2253" i="58"/>
  <c r="AV2254" i="58"/>
  <c r="AV2255" i="58"/>
  <c r="AV2256" i="58"/>
  <c r="AV2257" i="58"/>
  <c r="AV2258" i="58"/>
  <c r="AV2259" i="58"/>
  <c r="AV2260" i="58"/>
  <c r="AV2261" i="58"/>
  <c r="AV2262" i="58"/>
  <c r="AV2263" i="58"/>
  <c r="AV2264" i="58"/>
  <c r="AV2265" i="58"/>
  <c r="AV2266" i="58"/>
  <c r="AV2267" i="58"/>
  <c r="AV2268" i="58"/>
  <c r="AV2269" i="58"/>
  <c r="AV2270" i="58"/>
  <c r="AV2271" i="58"/>
  <c r="AV2272" i="58"/>
  <c r="AV2273" i="58"/>
  <c r="AV2274" i="58"/>
  <c r="AV2275" i="58"/>
  <c r="AV2276" i="58"/>
  <c r="AV2277" i="58"/>
  <c r="AV2278" i="58"/>
  <c r="AV2279" i="58"/>
  <c r="AV2280" i="58"/>
  <c r="AV2281" i="58"/>
  <c r="AV2282" i="58"/>
  <c r="AV2283" i="58"/>
  <c r="AV2284" i="58"/>
  <c r="AV2285" i="58"/>
  <c r="AV2286" i="58"/>
  <c r="AV2287" i="58"/>
  <c r="AV2288" i="58"/>
  <c r="AV2289" i="58"/>
  <c r="AV2290" i="58"/>
  <c r="AV2291" i="58"/>
  <c r="AV2292" i="58"/>
  <c r="AV2293" i="58"/>
  <c r="AV2294" i="58"/>
  <c r="AV2295" i="58"/>
  <c r="AV2296" i="58"/>
  <c r="AV2297" i="58"/>
  <c r="AV2298" i="58"/>
  <c r="AV2299" i="58"/>
  <c r="AV2300" i="58"/>
  <c r="AV2301" i="58"/>
  <c r="AV2302" i="58"/>
  <c r="AV2303" i="58"/>
  <c r="AV2304" i="58"/>
  <c r="AV2305" i="58"/>
  <c r="AV2306" i="58"/>
  <c r="AV2307" i="58"/>
  <c r="AV2308" i="58"/>
  <c r="AV2309" i="58"/>
  <c r="AV2310" i="58"/>
  <c r="AV2311" i="58"/>
  <c r="AV2312" i="58"/>
  <c r="AV2313" i="58"/>
  <c r="AV2314" i="58"/>
  <c r="AV2315" i="58"/>
  <c r="AV2316" i="58"/>
  <c r="AV2317" i="58"/>
  <c r="AV2318" i="58"/>
  <c r="AV2319" i="58"/>
  <c r="AV2320" i="58"/>
  <c r="AV2321" i="58"/>
  <c r="AV2322" i="58"/>
  <c r="AV2323" i="58"/>
  <c r="AV2324" i="58"/>
  <c r="AV2325" i="58"/>
  <c r="AV2326" i="58"/>
  <c r="AV2327" i="58"/>
  <c r="AV2328" i="58"/>
  <c r="AV2329" i="58"/>
  <c r="AV2330" i="58"/>
  <c r="AV2331" i="58"/>
  <c r="AV2332" i="58"/>
  <c r="AV2333" i="58"/>
  <c r="AV2334" i="58"/>
  <c r="AV2335" i="58"/>
  <c r="AV2336" i="58"/>
  <c r="AV2337" i="58"/>
  <c r="AV2338" i="58"/>
  <c r="AV2339" i="58"/>
  <c r="AV2340" i="58"/>
  <c r="AV2341" i="58"/>
  <c r="AV2342" i="58"/>
  <c r="AV2343" i="58"/>
  <c r="AV2344" i="58"/>
  <c r="AV2345" i="58"/>
  <c r="AV2346" i="58"/>
  <c r="AV2347" i="58"/>
  <c r="AV2348" i="58"/>
  <c r="AV2349" i="58"/>
  <c r="AV2350" i="58"/>
  <c r="AV2351" i="58"/>
  <c r="AV2352" i="58"/>
  <c r="AV2353" i="58"/>
  <c r="AV2354" i="58"/>
  <c r="AV2355" i="58"/>
  <c r="AV2356" i="58"/>
  <c r="AV2357" i="58"/>
  <c r="AV2358" i="58"/>
  <c r="AV2359" i="58"/>
  <c r="AV2360" i="58"/>
  <c r="AV2361" i="58"/>
  <c r="AV2362" i="58"/>
  <c r="AV2363" i="58"/>
  <c r="AV2364" i="58"/>
  <c r="AV2365" i="58"/>
  <c r="AV2366" i="58"/>
  <c r="AV2367" i="58"/>
  <c r="AV2368" i="58"/>
  <c r="AV2369" i="58"/>
  <c r="AV2370" i="58"/>
  <c r="AV2371" i="58"/>
  <c r="AV2372" i="58"/>
  <c r="AV2373" i="58"/>
  <c r="AV2374" i="58"/>
  <c r="AV2375" i="58"/>
  <c r="AV2376" i="58"/>
  <c r="AV2377" i="58"/>
  <c r="AV2378" i="58"/>
  <c r="AV2379" i="58"/>
  <c r="AV2380" i="58"/>
  <c r="AV2381" i="58"/>
  <c r="AV2382" i="58"/>
  <c r="AV2383" i="58"/>
  <c r="AV2384" i="58"/>
  <c r="AV2385" i="58"/>
  <c r="AV2386" i="58"/>
  <c r="AV2387" i="58"/>
  <c r="AV2388" i="58"/>
  <c r="AV2389" i="58"/>
  <c r="AV2390" i="58"/>
  <c r="AV2391" i="58"/>
  <c r="AV2392" i="58"/>
  <c r="AV2393" i="58"/>
  <c r="AV2394" i="58"/>
  <c r="AV2395" i="58"/>
  <c r="AV2396" i="58"/>
  <c r="AV2397" i="58"/>
  <c r="AV2398" i="58"/>
  <c r="AV2399" i="58"/>
  <c r="AV2400" i="58"/>
  <c r="AV2401" i="58"/>
  <c r="AV2402" i="58"/>
  <c r="AV2403" i="58"/>
  <c r="AV2404" i="58"/>
  <c r="AV2405" i="58"/>
  <c r="AV2406" i="58"/>
  <c r="AV2407" i="58"/>
  <c r="AV2408" i="58"/>
  <c r="AV2409" i="58"/>
  <c r="AV2410" i="58"/>
  <c r="AV2411" i="58"/>
  <c r="AV2412" i="58"/>
  <c r="AV2413" i="58"/>
  <c r="AV2414" i="58"/>
  <c r="AV2415" i="58"/>
  <c r="AV2416" i="58"/>
  <c r="AV2417" i="58"/>
  <c r="AV2418" i="58"/>
  <c r="AV2419" i="58"/>
  <c r="AV2420" i="58"/>
  <c r="AV2421" i="58"/>
  <c r="AV2422" i="58"/>
  <c r="AV2423" i="58"/>
  <c r="AV2424" i="58"/>
  <c r="AV2425" i="58"/>
  <c r="AV2426" i="58"/>
  <c r="AV2427" i="58"/>
  <c r="AV2428" i="58"/>
  <c r="AV2429" i="58"/>
  <c r="AV2430" i="58"/>
  <c r="AV2431" i="58"/>
  <c r="AV2432" i="58"/>
  <c r="AV2433" i="58"/>
  <c r="AV2434" i="58"/>
  <c r="AV2435" i="58"/>
  <c r="AV2436" i="58"/>
  <c r="AV2437" i="58"/>
  <c r="AV2438" i="58"/>
  <c r="AV2439" i="58"/>
  <c r="AV2440" i="58"/>
  <c r="AV2441" i="58"/>
  <c r="AV2442" i="58"/>
  <c r="AV2443" i="58"/>
  <c r="AV2444" i="58"/>
  <c r="AV2445" i="58"/>
  <c r="AV2446" i="58"/>
  <c r="AV2447" i="58"/>
  <c r="AV2448" i="58"/>
  <c r="AV2449" i="58"/>
  <c r="AV2450" i="58"/>
  <c r="AV2451" i="58"/>
  <c r="AV2452" i="58"/>
  <c r="AV2453" i="58"/>
  <c r="AV2454" i="58"/>
  <c r="AV2455" i="58"/>
  <c r="AV2456" i="58"/>
  <c r="AV2457" i="58"/>
  <c r="AV2458" i="58"/>
  <c r="AV2459" i="58"/>
  <c r="AV2460" i="58"/>
  <c r="AV2461" i="58"/>
  <c r="AV2462" i="58"/>
  <c r="AV2463" i="58"/>
  <c r="AV2464" i="58"/>
  <c r="AV2465" i="58"/>
  <c r="AV2466" i="58"/>
  <c r="AV2467" i="58"/>
  <c r="AV2468" i="58"/>
  <c r="AV2469" i="58"/>
  <c r="AV2470" i="58"/>
  <c r="AV2471" i="58"/>
  <c r="AV2472" i="58"/>
  <c r="AV2473" i="58"/>
  <c r="AV2474" i="58"/>
  <c r="AV2475" i="58"/>
  <c r="AV2476" i="58"/>
  <c r="AV2477" i="58"/>
  <c r="AV2478" i="58"/>
  <c r="AV2479" i="58"/>
  <c r="AV2480" i="58"/>
  <c r="AV2481" i="58"/>
  <c r="AV2482" i="58"/>
  <c r="AV2483" i="58"/>
  <c r="AV2484" i="58"/>
  <c r="AV2485" i="58"/>
  <c r="AV2486" i="58"/>
  <c r="AV2487" i="58"/>
  <c r="AV2488" i="58"/>
  <c r="AV2489" i="58"/>
  <c r="AV2490" i="58"/>
  <c r="AV2491" i="58"/>
  <c r="AV2492" i="58"/>
  <c r="AV2493" i="58"/>
  <c r="AV2494" i="58"/>
  <c r="AV2495" i="58"/>
  <c r="AV2496" i="58"/>
  <c r="AV2497" i="58"/>
  <c r="AV2498" i="58"/>
  <c r="AV2499" i="58"/>
  <c r="AV2500" i="58"/>
  <c r="AV2501" i="58"/>
  <c r="AV2502" i="58"/>
  <c r="AV2503" i="58"/>
  <c r="AV2504" i="58"/>
  <c r="AV2505" i="58"/>
  <c r="AV2506" i="58"/>
  <c r="AV2507" i="58"/>
  <c r="AV2508" i="58"/>
  <c r="AV2509" i="58"/>
  <c r="AV2510" i="58"/>
  <c r="AV2511" i="58"/>
  <c r="AV2512" i="58"/>
  <c r="AV2513" i="58"/>
  <c r="AV2514" i="58"/>
  <c r="AV2515" i="58"/>
  <c r="AV2516" i="58"/>
  <c r="AV2517" i="58"/>
  <c r="AV2518" i="58"/>
  <c r="AV2519" i="58"/>
  <c r="AV2520" i="58"/>
  <c r="AV2521" i="58"/>
  <c r="AV2522" i="58"/>
  <c r="AV2523" i="58"/>
  <c r="AV2524" i="58"/>
  <c r="AV2525" i="58"/>
  <c r="AV2526" i="58"/>
  <c r="AV2527" i="58"/>
  <c r="AV2528" i="58"/>
  <c r="AV2529" i="58"/>
  <c r="AV2530" i="58"/>
  <c r="AV2531" i="58"/>
  <c r="AV2532" i="58"/>
  <c r="AV2533" i="58"/>
  <c r="AV2534" i="58"/>
  <c r="AV2535" i="58"/>
  <c r="AV2536" i="58"/>
  <c r="AV2537" i="58"/>
  <c r="AV2538" i="58"/>
  <c r="AV2539" i="58"/>
  <c r="AV2540" i="58"/>
  <c r="AV2541" i="58"/>
  <c r="AV2542" i="58"/>
  <c r="AV2543" i="58"/>
  <c r="AV2544" i="58"/>
  <c r="AV2545" i="58"/>
  <c r="AV2546" i="58"/>
  <c r="AV2547" i="58"/>
  <c r="AV2548" i="58"/>
  <c r="AV2549" i="58"/>
  <c r="AV2550" i="58"/>
  <c r="AV2551" i="58"/>
  <c r="AV2552" i="58"/>
  <c r="AV2553" i="58"/>
  <c r="AV2554" i="58"/>
  <c r="AV2555" i="58"/>
  <c r="AV2556" i="58"/>
  <c r="AV2557" i="58"/>
  <c r="AV2558" i="58"/>
  <c r="AV2559" i="58"/>
  <c r="AV2560" i="58"/>
  <c r="AV2561" i="58"/>
  <c r="AV2562" i="58"/>
  <c r="AV2563" i="58"/>
  <c r="AV2564" i="58"/>
  <c r="AV2565" i="58"/>
  <c r="AV2566" i="58"/>
  <c r="AV2567" i="58"/>
  <c r="AV2568" i="58"/>
  <c r="AV2569" i="58"/>
  <c r="AV2570" i="58"/>
  <c r="AV2571" i="58"/>
  <c r="AV2572" i="58"/>
  <c r="AV2573" i="58"/>
  <c r="AV2574" i="58"/>
  <c r="AV2575" i="58"/>
  <c r="AV2576" i="58"/>
  <c r="AV2577" i="58"/>
  <c r="AV2578" i="58"/>
  <c r="AV2579" i="58"/>
  <c r="AV2580" i="58"/>
  <c r="AV2581" i="58"/>
  <c r="AV2582" i="58"/>
  <c r="AV2583" i="58"/>
  <c r="AV2584" i="58"/>
  <c r="AV2585" i="58"/>
  <c r="AV2586" i="58"/>
  <c r="AV2587" i="58"/>
  <c r="AV2588" i="58"/>
  <c r="AV2589" i="58"/>
  <c r="AV2590" i="58"/>
  <c r="AV2591" i="58"/>
  <c r="AV2592" i="58"/>
  <c r="AV2593" i="58"/>
  <c r="AV2594" i="58"/>
  <c r="AV2595" i="58"/>
  <c r="AV2596" i="58"/>
  <c r="AV2597" i="58"/>
  <c r="AV2598" i="58"/>
  <c r="AV2599" i="58"/>
  <c r="AV2600" i="58"/>
  <c r="AV2601" i="58"/>
  <c r="AV2602" i="58"/>
  <c r="AV2603" i="58"/>
  <c r="AV2604" i="58"/>
  <c r="AV2605" i="58"/>
  <c r="AV2606" i="58"/>
  <c r="AV2607" i="58"/>
  <c r="AV2608" i="58"/>
  <c r="AV2609" i="58"/>
  <c r="AV2610" i="58"/>
  <c r="AV2611" i="58"/>
  <c r="AV2612" i="58"/>
  <c r="AV2613" i="58"/>
  <c r="AV2614" i="58"/>
  <c r="AV2615" i="58"/>
  <c r="AV2616" i="58"/>
  <c r="AV2617" i="58"/>
  <c r="AV2618" i="58"/>
  <c r="AV2619" i="58"/>
  <c r="AV2620" i="58"/>
  <c r="AV2621" i="58"/>
  <c r="AV2622" i="58"/>
  <c r="AV2623" i="58"/>
  <c r="AV2624" i="58"/>
  <c r="AV2625" i="58"/>
  <c r="AV2626" i="58"/>
  <c r="AV2627" i="58"/>
  <c r="AV2628" i="58"/>
  <c r="AV2629" i="58"/>
  <c r="AV2630" i="58"/>
  <c r="AV2631" i="58"/>
  <c r="AV2632" i="58"/>
  <c r="AV2633" i="58"/>
  <c r="AV2634" i="58"/>
  <c r="AV2635" i="58"/>
  <c r="AV2636" i="58"/>
  <c r="AV2637" i="58"/>
  <c r="AV2638" i="58"/>
  <c r="AV2639" i="58"/>
  <c r="AV2640" i="58"/>
  <c r="AV2641" i="58"/>
  <c r="AV2642" i="58"/>
  <c r="AV2643" i="58"/>
  <c r="AV2644" i="58"/>
  <c r="AV2645" i="58"/>
  <c r="AV2646" i="58"/>
  <c r="AV2647" i="58"/>
  <c r="AV2648" i="58"/>
  <c r="AV2649" i="58"/>
  <c r="AV2650" i="58"/>
  <c r="AV2651" i="58"/>
  <c r="AV2652" i="58"/>
  <c r="AV2653" i="58"/>
  <c r="AV2654" i="58"/>
  <c r="AV2655" i="58"/>
  <c r="AV2656" i="58"/>
  <c r="AV2657" i="58"/>
  <c r="AV2658" i="58"/>
  <c r="AV2659" i="58"/>
  <c r="AV2660" i="58"/>
  <c r="AV2661" i="58"/>
  <c r="AV2662" i="58"/>
  <c r="AV2663" i="58"/>
  <c r="AV2664" i="58"/>
  <c r="AV2665" i="58"/>
  <c r="AV2666" i="58"/>
  <c r="AV2667" i="58"/>
  <c r="AV2668" i="58"/>
  <c r="AV2669" i="58"/>
  <c r="AV2670" i="58"/>
  <c r="AV2671" i="58"/>
  <c r="AV2672" i="58"/>
  <c r="AV2673" i="58"/>
  <c r="AV2674" i="58"/>
  <c r="AV2675" i="58"/>
  <c r="AV2676" i="58"/>
  <c r="AV2677" i="58"/>
  <c r="AV2678" i="58"/>
  <c r="AV2679" i="58"/>
  <c r="AV2680" i="58"/>
  <c r="AV2681" i="58"/>
  <c r="AV2682" i="58"/>
  <c r="AV2683" i="58"/>
  <c r="AV2684" i="58"/>
  <c r="AV2685" i="58"/>
  <c r="AV2686" i="58"/>
  <c r="AV2687" i="58"/>
  <c r="AV2688" i="58"/>
  <c r="AV2689" i="58"/>
  <c r="AV2690" i="58"/>
  <c r="AV2691" i="58"/>
  <c r="AV2692" i="58"/>
  <c r="AV2693" i="58"/>
  <c r="AV2694" i="58"/>
  <c r="AV2695" i="58"/>
  <c r="AV2696" i="58"/>
  <c r="AV2697" i="58"/>
  <c r="AV2698" i="58"/>
  <c r="AV2699" i="58"/>
  <c r="AV2700" i="58"/>
  <c r="AV2701" i="58"/>
  <c r="AV2702" i="58"/>
  <c r="AV2703" i="58"/>
  <c r="AV2704" i="58"/>
  <c r="AV2705" i="58"/>
  <c r="AV2706" i="58"/>
  <c r="AV2707" i="58"/>
  <c r="AV2708" i="58"/>
  <c r="AV2709" i="58"/>
  <c r="AV2710" i="58"/>
  <c r="AV2711" i="58"/>
  <c r="AV2712" i="58"/>
  <c r="AV2713" i="58"/>
  <c r="AV2714" i="58"/>
  <c r="AV2715" i="58"/>
  <c r="AV2716" i="58"/>
  <c r="AV2717" i="58"/>
  <c r="AV2718" i="58"/>
  <c r="AV2719" i="58"/>
  <c r="AV2720" i="58"/>
  <c r="AV2721" i="58"/>
  <c r="AV2722" i="58"/>
  <c r="AV2723" i="58"/>
  <c r="AV2724" i="58"/>
  <c r="AV2725" i="58"/>
  <c r="AV2726" i="58"/>
  <c r="AV2727" i="58"/>
  <c r="AV2728" i="58"/>
  <c r="AV2729" i="58"/>
  <c r="AV2730" i="58"/>
  <c r="AV2731" i="58"/>
  <c r="AV2732" i="58"/>
  <c r="AV2733" i="58"/>
  <c r="AV2734" i="58"/>
  <c r="AV2735" i="58"/>
  <c r="AV2736" i="58"/>
  <c r="AV2737" i="58"/>
  <c r="AV2738" i="58"/>
  <c r="AV2739" i="58"/>
  <c r="AV2740" i="58"/>
  <c r="AV2741" i="58"/>
  <c r="AV2742" i="58"/>
  <c r="AV2743" i="58"/>
  <c r="AV2744" i="58"/>
  <c r="AV2745" i="58"/>
  <c r="AV2746" i="58"/>
  <c r="AV2747" i="58"/>
  <c r="AV2748" i="58"/>
  <c r="AV2749" i="58"/>
  <c r="AV2750" i="58"/>
  <c r="AV2751" i="58"/>
  <c r="AV2752" i="58"/>
  <c r="AV2753" i="58"/>
  <c r="AV2754" i="58"/>
  <c r="AV2755" i="58"/>
  <c r="AV2756" i="58"/>
  <c r="AV2757" i="58"/>
  <c r="AV2758" i="58"/>
  <c r="AV2759" i="58"/>
  <c r="AV2760" i="58"/>
  <c r="AV2761" i="58"/>
  <c r="AV2762" i="58"/>
  <c r="AV2763" i="58"/>
  <c r="AV2764" i="58"/>
  <c r="AV2765" i="58"/>
  <c r="AV2766" i="58"/>
  <c r="AV2767" i="58"/>
  <c r="AV2768" i="58"/>
  <c r="AV2769" i="58"/>
  <c r="AV2770" i="58"/>
  <c r="AV2771" i="58"/>
  <c r="AV2772" i="58"/>
  <c r="AV2773" i="58"/>
  <c r="AV2774" i="58"/>
  <c r="AV2775" i="58"/>
  <c r="AV2776" i="58"/>
  <c r="AV2777" i="58"/>
  <c r="AV2778" i="58"/>
  <c r="AV2779" i="58"/>
  <c r="AV2780" i="58"/>
  <c r="AV2781" i="58"/>
  <c r="AV2782" i="58"/>
  <c r="AV2783" i="58"/>
  <c r="AV2784" i="58"/>
  <c r="AV2785" i="58"/>
  <c r="AV2786" i="58"/>
  <c r="AV2787" i="58"/>
  <c r="AV2788" i="58"/>
  <c r="AV2789" i="58"/>
  <c r="AV2790" i="58"/>
  <c r="AV2791" i="58"/>
  <c r="AV2792" i="58"/>
  <c r="AV2793" i="58"/>
  <c r="AV2794" i="58"/>
  <c r="AV2795" i="58"/>
  <c r="AV2796" i="58"/>
  <c r="AV2797" i="58"/>
  <c r="AV2798" i="58"/>
  <c r="AV2799" i="58"/>
  <c r="AV2800" i="58"/>
  <c r="AV2801" i="58"/>
  <c r="AV2802" i="58"/>
  <c r="AV2803" i="58"/>
  <c r="AV2804" i="58"/>
  <c r="AV2805" i="58"/>
  <c r="AV2806" i="58"/>
  <c r="AV2807" i="58"/>
  <c r="AV2808" i="58"/>
  <c r="AV2809" i="58"/>
  <c r="AV2810" i="58"/>
  <c r="AV2811" i="58"/>
  <c r="AV2812" i="58"/>
  <c r="AV2813" i="58"/>
  <c r="AV2814" i="58"/>
  <c r="AV2815" i="58"/>
  <c r="AV2816" i="58"/>
  <c r="AV2817" i="58"/>
  <c r="AV2818" i="58"/>
  <c r="AV2819" i="58"/>
  <c r="AV2820" i="58"/>
  <c r="AV2821" i="58"/>
  <c r="AV2822" i="58"/>
  <c r="AV2823" i="58"/>
  <c r="AV2824" i="58"/>
  <c r="AV2825" i="58"/>
  <c r="AV2826" i="58"/>
  <c r="AV2827" i="58"/>
  <c r="AV2828" i="58"/>
  <c r="AV2829" i="58"/>
  <c r="AV2830" i="58"/>
  <c r="AV2831" i="58"/>
  <c r="AV2832" i="58"/>
  <c r="AV2833" i="58"/>
  <c r="AV2834" i="58"/>
  <c r="AV2835" i="58"/>
  <c r="AV2836" i="58"/>
  <c r="AV2837" i="58"/>
  <c r="AV2838" i="58"/>
  <c r="AV2839" i="58"/>
  <c r="AV2840" i="58"/>
  <c r="AV2841" i="58"/>
  <c r="AV2842" i="58"/>
  <c r="AV2843" i="58"/>
  <c r="AV2844" i="58"/>
  <c r="AV2845" i="58"/>
  <c r="AV2846" i="58"/>
  <c r="AV2847" i="58"/>
  <c r="AV2848" i="58"/>
  <c r="AV2849" i="58"/>
  <c r="AV2850" i="58"/>
  <c r="AV2851" i="58"/>
  <c r="AV2852" i="58"/>
  <c r="AV2853" i="58"/>
  <c r="AV2854" i="58"/>
  <c r="AV2855" i="58"/>
  <c r="AV2856" i="58"/>
  <c r="AV2857" i="58"/>
  <c r="AV2858" i="58"/>
  <c r="AV2859" i="58"/>
  <c r="AV2860" i="58"/>
  <c r="AV2861" i="58"/>
  <c r="AV2862" i="58"/>
  <c r="AV2863" i="58"/>
  <c r="AV2864" i="58"/>
  <c r="AV2865" i="58"/>
  <c r="AV2866" i="58"/>
  <c r="AV2867" i="58"/>
  <c r="AV2868" i="58"/>
  <c r="AV2869" i="58"/>
  <c r="AV2870" i="58"/>
  <c r="AV2871" i="58"/>
  <c r="AV2872" i="58"/>
  <c r="AV2873" i="58"/>
  <c r="AV2874" i="58"/>
  <c r="AV2875" i="58"/>
  <c r="AV2876" i="58"/>
  <c r="AV2877" i="58"/>
  <c r="AV2878" i="58"/>
  <c r="AV2879" i="58"/>
  <c r="AV2880" i="58"/>
  <c r="AV2881" i="58"/>
  <c r="AV2882" i="58"/>
  <c r="AV2883" i="58"/>
  <c r="AV2884" i="58"/>
  <c r="AV2885" i="58"/>
  <c r="AV2886" i="58"/>
  <c r="AV2887" i="58"/>
  <c r="AV2888" i="58"/>
  <c r="AV2889" i="58"/>
  <c r="AV2890" i="58"/>
  <c r="AV2891" i="58"/>
  <c r="AV2892" i="58"/>
  <c r="AV2893" i="58"/>
  <c r="AV2894" i="58"/>
  <c r="AT3" i="58"/>
  <c r="AT4" i="58"/>
  <c r="AT5" i="58"/>
  <c r="AT6" i="58"/>
  <c r="AT7" i="58"/>
  <c r="AT8" i="58"/>
  <c r="AT9" i="58"/>
  <c r="AT10" i="58"/>
  <c r="AT11" i="58"/>
  <c r="AT12" i="58"/>
  <c r="AT13" i="58"/>
  <c r="AT14" i="58"/>
  <c r="AT15" i="58"/>
  <c r="AT16" i="58"/>
  <c r="AT17" i="58"/>
  <c r="AT18" i="58"/>
  <c r="AT19" i="58"/>
  <c r="AT20" i="58"/>
  <c r="AT21" i="58"/>
  <c r="AT22" i="58"/>
  <c r="AT23" i="58"/>
  <c r="AT24" i="58"/>
  <c r="AT25" i="58"/>
  <c r="AT26" i="58"/>
  <c r="AT27" i="58"/>
  <c r="AT28" i="58"/>
  <c r="AT29" i="58"/>
  <c r="AT30" i="58"/>
  <c r="AT31" i="58"/>
  <c r="AT32" i="58"/>
  <c r="AT33" i="58"/>
  <c r="AT34" i="58"/>
  <c r="AT35" i="58"/>
  <c r="AT36" i="58"/>
  <c r="AT37" i="58"/>
  <c r="AT38" i="58"/>
  <c r="AT39" i="58"/>
  <c r="AT40" i="58"/>
  <c r="AT41" i="58"/>
  <c r="AT42" i="58"/>
  <c r="AT43" i="58"/>
  <c r="AT44" i="58"/>
  <c r="AT45" i="58"/>
  <c r="AT46" i="58"/>
  <c r="AT47" i="58"/>
  <c r="AT48" i="58"/>
  <c r="AT49" i="58"/>
  <c r="AT50" i="58"/>
  <c r="AT51" i="58"/>
  <c r="AT52" i="58"/>
  <c r="AT53" i="58"/>
  <c r="AT54" i="58"/>
  <c r="AT55" i="58"/>
  <c r="AT56" i="58"/>
  <c r="AT57" i="58"/>
  <c r="AT58" i="58"/>
  <c r="AT59" i="58"/>
  <c r="AT60" i="58"/>
  <c r="AT61" i="58"/>
  <c r="AT62" i="58"/>
  <c r="AT63" i="58"/>
  <c r="AT64" i="58"/>
  <c r="AT65" i="58"/>
  <c r="AT66" i="58"/>
  <c r="AT67" i="58"/>
  <c r="AT68" i="58"/>
  <c r="AT69" i="58"/>
  <c r="AT70" i="58"/>
  <c r="AT71" i="58"/>
  <c r="AT72" i="58"/>
  <c r="AT73" i="58"/>
  <c r="AT74" i="58"/>
  <c r="AT75" i="58"/>
  <c r="AT76" i="58"/>
  <c r="AT77" i="58"/>
  <c r="AT78" i="58"/>
  <c r="AT79" i="58"/>
  <c r="AT80" i="58"/>
  <c r="AT81" i="58"/>
  <c r="AT82" i="58"/>
  <c r="AT83" i="58"/>
  <c r="AT84" i="58"/>
  <c r="AT85" i="58"/>
  <c r="AT86" i="58"/>
  <c r="AT87" i="58"/>
  <c r="AT88" i="58"/>
  <c r="AT89" i="58"/>
  <c r="AT90" i="58"/>
  <c r="AT91" i="58"/>
  <c r="AT92" i="58"/>
  <c r="AT93" i="58"/>
  <c r="AT94" i="58"/>
  <c r="AT95" i="58"/>
  <c r="AT96" i="58"/>
  <c r="AT97" i="58"/>
  <c r="AT98" i="58"/>
  <c r="AT99" i="58"/>
  <c r="AT100" i="58"/>
  <c r="AT101" i="58"/>
  <c r="AT102" i="58"/>
  <c r="AT103" i="58"/>
  <c r="AT104" i="58"/>
  <c r="AT105" i="58"/>
  <c r="AT106" i="58"/>
  <c r="AT107" i="58"/>
  <c r="AT108" i="58"/>
  <c r="AT109" i="58"/>
  <c r="AT110" i="58"/>
  <c r="AT111" i="58"/>
  <c r="AT112" i="58"/>
  <c r="AT113" i="58"/>
  <c r="AT114" i="58"/>
  <c r="AT115" i="58"/>
  <c r="AT116" i="58"/>
  <c r="AT117" i="58"/>
  <c r="AT118" i="58"/>
  <c r="AT119" i="58"/>
  <c r="AT120" i="58"/>
  <c r="AT121" i="58"/>
  <c r="AT122" i="58"/>
  <c r="AT123" i="58"/>
  <c r="AT124" i="58"/>
  <c r="AT125" i="58"/>
  <c r="AT126" i="58"/>
  <c r="AT127" i="58"/>
  <c r="AT128" i="58"/>
  <c r="AT129" i="58"/>
  <c r="AT130" i="58"/>
  <c r="AT131" i="58"/>
  <c r="AT132" i="58"/>
  <c r="AT133" i="58"/>
  <c r="AT134" i="58"/>
  <c r="AT135" i="58"/>
  <c r="AT136" i="58"/>
  <c r="AT137" i="58"/>
  <c r="AT138" i="58"/>
  <c r="AT139" i="58"/>
  <c r="AT140" i="58"/>
  <c r="AT141" i="58"/>
  <c r="AT142" i="58"/>
  <c r="AT143" i="58"/>
  <c r="AT144" i="58"/>
  <c r="AT145" i="58"/>
  <c r="AT146" i="58"/>
  <c r="AT147" i="58"/>
  <c r="AT148" i="58"/>
  <c r="AT149" i="58"/>
  <c r="AT150" i="58"/>
  <c r="AT151" i="58"/>
  <c r="AT152" i="58"/>
  <c r="AT153" i="58"/>
  <c r="AT154" i="58"/>
  <c r="AT155" i="58"/>
  <c r="AT156" i="58"/>
  <c r="AT157" i="58"/>
  <c r="AT158" i="58"/>
  <c r="AT159" i="58"/>
  <c r="AT160" i="58"/>
  <c r="AT161" i="58"/>
  <c r="AT162" i="58"/>
  <c r="AT163" i="58"/>
  <c r="AT164" i="58"/>
  <c r="AT165" i="58"/>
  <c r="AT166" i="58"/>
  <c r="AT167" i="58"/>
  <c r="AT168" i="58"/>
  <c r="AT169" i="58"/>
  <c r="AT170" i="58"/>
  <c r="AT171" i="58"/>
  <c r="AT172" i="58"/>
  <c r="AT173" i="58"/>
  <c r="AT174" i="58"/>
  <c r="AT175" i="58"/>
  <c r="AT176" i="58"/>
  <c r="AT177" i="58"/>
  <c r="AT178" i="58"/>
  <c r="AT179" i="58"/>
  <c r="AT180" i="58"/>
  <c r="AT181" i="58"/>
  <c r="AT182" i="58"/>
  <c r="AT183" i="58"/>
  <c r="AT184" i="58"/>
  <c r="AT185" i="58"/>
  <c r="AT186" i="58"/>
  <c r="AT187" i="58"/>
  <c r="AT188" i="58"/>
  <c r="AT189" i="58"/>
  <c r="AT190" i="58"/>
  <c r="AT191" i="58"/>
  <c r="AT192" i="58"/>
  <c r="AT193" i="58"/>
  <c r="AT194" i="58"/>
  <c r="AT195" i="58"/>
  <c r="AT196" i="58"/>
  <c r="AT197" i="58"/>
  <c r="AT198" i="58"/>
  <c r="AT199" i="58"/>
  <c r="AT200" i="58"/>
  <c r="AT201" i="58"/>
  <c r="AT202" i="58"/>
  <c r="AT203" i="58"/>
  <c r="AT204" i="58"/>
  <c r="AT205" i="58"/>
  <c r="AT206" i="58"/>
  <c r="AT207" i="58"/>
  <c r="AT208" i="58"/>
  <c r="AT209" i="58"/>
  <c r="AT210" i="58"/>
  <c r="AT211" i="58"/>
  <c r="AT212" i="58"/>
  <c r="AT213" i="58"/>
  <c r="AT214" i="58"/>
  <c r="AT215" i="58"/>
  <c r="AT216" i="58"/>
  <c r="AT217" i="58"/>
  <c r="AT218" i="58"/>
  <c r="AT219" i="58"/>
  <c r="AT220" i="58"/>
  <c r="AT221" i="58"/>
  <c r="AT222" i="58"/>
  <c r="AT223" i="58"/>
  <c r="AT224" i="58"/>
  <c r="AT225" i="58"/>
  <c r="AT226" i="58"/>
  <c r="AT227" i="58"/>
  <c r="AT228" i="58"/>
  <c r="AT229" i="58"/>
  <c r="AT230" i="58"/>
  <c r="AT231" i="58"/>
  <c r="AT232" i="58"/>
  <c r="AT233" i="58"/>
  <c r="AT234" i="58"/>
  <c r="AT235" i="58"/>
  <c r="AT236" i="58"/>
  <c r="AT237" i="58"/>
  <c r="AT238" i="58"/>
  <c r="AT239" i="58"/>
  <c r="AT240" i="58"/>
  <c r="AT241" i="58"/>
  <c r="AT242" i="58"/>
  <c r="AT243" i="58"/>
  <c r="AT244" i="58"/>
  <c r="AT245" i="58"/>
  <c r="AT246" i="58"/>
  <c r="AT247" i="58"/>
  <c r="AT248" i="58"/>
  <c r="AT249" i="58"/>
  <c r="AT250" i="58"/>
  <c r="AT251" i="58"/>
  <c r="AT252" i="58"/>
  <c r="AT253" i="58"/>
  <c r="AT254" i="58"/>
  <c r="AT255" i="58"/>
  <c r="AT256" i="58"/>
  <c r="AT257" i="58"/>
  <c r="AT258" i="58"/>
  <c r="AT259" i="58"/>
  <c r="AT260" i="58"/>
  <c r="AT261" i="58"/>
  <c r="AT262" i="58"/>
  <c r="AT263" i="58"/>
  <c r="AT264" i="58"/>
  <c r="AT265" i="58"/>
  <c r="AT266" i="58"/>
  <c r="AT267" i="58"/>
  <c r="AT268" i="58"/>
  <c r="AT269" i="58"/>
  <c r="AT270" i="58"/>
  <c r="AT271" i="58"/>
  <c r="AT272" i="58"/>
  <c r="AT273" i="58"/>
  <c r="AT274" i="58"/>
  <c r="AT275" i="58"/>
  <c r="AT276" i="58"/>
  <c r="AT277" i="58"/>
  <c r="AT278" i="58"/>
  <c r="AT279" i="58"/>
  <c r="AT280" i="58"/>
  <c r="AT281" i="58"/>
  <c r="AT282" i="58"/>
  <c r="AT283" i="58"/>
  <c r="AT284" i="58"/>
  <c r="AT285" i="58"/>
  <c r="AT286" i="58"/>
  <c r="AT287" i="58"/>
  <c r="AT288" i="58"/>
  <c r="AT289" i="58"/>
  <c r="AT290" i="58"/>
  <c r="AT291" i="58"/>
  <c r="AT292" i="58"/>
  <c r="AT293" i="58"/>
  <c r="AT294" i="58"/>
  <c r="AT295" i="58"/>
  <c r="AT296" i="58"/>
  <c r="AT297" i="58"/>
  <c r="AT298" i="58"/>
  <c r="AT299" i="58"/>
  <c r="AT300" i="58"/>
  <c r="AT301" i="58"/>
  <c r="AT302" i="58"/>
  <c r="AT303" i="58"/>
  <c r="AT304" i="58"/>
  <c r="AT305" i="58"/>
  <c r="AT306" i="58"/>
  <c r="AT307" i="58"/>
  <c r="AT308" i="58"/>
  <c r="AT309" i="58"/>
  <c r="AT310" i="58"/>
  <c r="AT311" i="58"/>
  <c r="AT312" i="58"/>
  <c r="AT313" i="58"/>
  <c r="AT314" i="58"/>
  <c r="AT315" i="58"/>
  <c r="AT316" i="58"/>
  <c r="AT317" i="58"/>
  <c r="AT318" i="58"/>
  <c r="AT319" i="58"/>
  <c r="AT320" i="58"/>
  <c r="AT321" i="58"/>
  <c r="AT322" i="58"/>
  <c r="AT323" i="58"/>
  <c r="AT324" i="58"/>
  <c r="AT325" i="58"/>
  <c r="AT326" i="58"/>
  <c r="AT327" i="58"/>
  <c r="AT328" i="58"/>
  <c r="AT329" i="58"/>
  <c r="AT330" i="58"/>
  <c r="AT331" i="58"/>
  <c r="AT332" i="58"/>
  <c r="AT333" i="58"/>
  <c r="AT334" i="58"/>
  <c r="AT335" i="58"/>
  <c r="AT336" i="58"/>
  <c r="AT337" i="58"/>
  <c r="AT338" i="58"/>
  <c r="AT339" i="58"/>
  <c r="AT340" i="58"/>
  <c r="AT341" i="58"/>
  <c r="AT342" i="58"/>
  <c r="AT343" i="58"/>
  <c r="AT344" i="58"/>
  <c r="AT345" i="58"/>
  <c r="AT346" i="58"/>
  <c r="AT347" i="58"/>
  <c r="AT348" i="58"/>
  <c r="AT349" i="58"/>
  <c r="AT350" i="58"/>
  <c r="AT351" i="58"/>
  <c r="AT352" i="58"/>
  <c r="AT353" i="58"/>
  <c r="AT354" i="58"/>
  <c r="AT355" i="58"/>
  <c r="AT356" i="58"/>
  <c r="AT357" i="58"/>
  <c r="AT358" i="58"/>
  <c r="AT359" i="58"/>
  <c r="AT360" i="58"/>
  <c r="AT361" i="58"/>
  <c r="AT362" i="58"/>
  <c r="AT363" i="58"/>
  <c r="AT364" i="58"/>
  <c r="AT365" i="58"/>
  <c r="AT366" i="58"/>
  <c r="AT367" i="58"/>
  <c r="AT368" i="58"/>
  <c r="AT369" i="58"/>
  <c r="AT370" i="58"/>
  <c r="AT371" i="58"/>
  <c r="AT372" i="58"/>
  <c r="AT373" i="58"/>
  <c r="AT374" i="58"/>
  <c r="AT375" i="58"/>
  <c r="AT376" i="58"/>
  <c r="AT377" i="58"/>
  <c r="AT378" i="58"/>
  <c r="AT379" i="58"/>
  <c r="AT380" i="58"/>
  <c r="AT381" i="58"/>
  <c r="AT382" i="58"/>
  <c r="AT383" i="58"/>
  <c r="AT384" i="58"/>
  <c r="AT385" i="58"/>
  <c r="AT386" i="58"/>
  <c r="AT387" i="58"/>
  <c r="AT388" i="58"/>
  <c r="AT389" i="58"/>
  <c r="AT390" i="58"/>
  <c r="AT391" i="58"/>
  <c r="AT392" i="58"/>
  <c r="AT393" i="58"/>
  <c r="AT394" i="58"/>
  <c r="AT395" i="58"/>
  <c r="AT396" i="58"/>
  <c r="AT397" i="58"/>
  <c r="AT398" i="58"/>
  <c r="AT399" i="58"/>
  <c r="AT400" i="58"/>
  <c r="AT401" i="58"/>
  <c r="AT402" i="58"/>
  <c r="AT403" i="58"/>
  <c r="AT404" i="58"/>
  <c r="AT405" i="58"/>
  <c r="AT406" i="58"/>
  <c r="AT407" i="58"/>
  <c r="AT408" i="58"/>
  <c r="AT409" i="58"/>
  <c r="AT410" i="58"/>
  <c r="AT411" i="58"/>
  <c r="AT412" i="58"/>
  <c r="AT413" i="58"/>
  <c r="AT414" i="58"/>
  <c r="AT415" i="58"/>
  <c r="AT416" i="58"/>
  <c r="AT417" i="58"/>
  <c r="AT418" i="58"/>
  <c r="AT419" i="58"/>
  <c r="AT420" i="58"/>
  <c r="AT421" i="58"/>
  <c r="AT422" i="58"/>
  <c r="AT423" i="58"/>
  <c r="AT424" i="58"/>
  <c r="AT425" i="58"/>
  <c r="AT426" i="58"/>
  <c r="AT427" i="58"/>
  <c r="AT428" i="58"/>
  <c r="AT429" i="58"/>
  <c r="AT430" i="58"/>
  <c r="AT431" i="58"/>
  <c r="AT432" i="58"/>
  <c r="AT433" i="58"/>
  <c r="AT434" i="58"/>
  <c r="AT435" i="58"/>
  <c r="AT436" i="58"/>
  <c r="AT437" i="58"/>
  <c r="AT438" i="58"/>
  <c r="AT439" i="58"/>
  <c r="AT440" i="58"/>
  <c r="AT441" i="58"/>
  <c r="AT442" i="58"/>
  <c r="AT443" i="58"/>
  <c r="AT444" i="58"/>
  <c r="AT445" i="58"/>
  <c r="AT446" i="58"/>
  <c r="AT447" i="58"/>
  <c r="AT448" i="58"/>
  <c r="AT449" i="58"/>
  <c r="AT450" i="58"/>
  <c r="AT451" i="58"/>
  <c r="AT452" i="58"/>
  <c r="AT453" i="58"/>
  <c r="AT454" i="58"/>
  <c r="AT455" i="58"/>
  <c r="AT456" i="58"/>
  <c r="AT457" i="58"/>
  <c r="AT458" i="58"/>
  <c r="AT459" i="58"/>
  <c r="AT460" i="58"/>
  <c r="AT461" i="58"/>
  <c r="AT462" i="58"/>
  <c r="AT463" i="58"/>
  <c r="AT464" i="58"/>
  <c r="AT465" i="58"/>
  <c r="AT466" i="58"/>
  <c r="AT467" i="58"/>
  <c r="AT468" i="58"/>
  <c r="AT469" i="58"/>
  <c r="AT470" i="58"/>
  <c r="AT471" i="58"/>
  <c r="AT472" i="58"/>
  <c r="AT473" i="58"/>
  <c r="AT474" i="58"/>
  <c r="AT475" i="58"/>
  <c r="AT476" i="58"/>
  <c r="AT477" i="58"/>
  <c r="AT478" i="58"/>
  <c r="AT479" i="58"/>
  <c r="AT480" i="58"/>
  <c r="AT481" i="58"/>
  <c r="AT482" i="58"/>
  <c r="AT483" i="58"/>
  <c r="AT484" i="58"/>
  <c r="AT485" i="58"/>
  <c r="AT486" i="58"/>
  <c r="AT487" i="58"/>
  <c r="AT488" i="58"/>
  <c r="AT489" i="58"/>
  <c r="AT490" i="58"/>
  <c r="AT491" i="58"/>
  <c r="AT492" i="58"/>
  <c r="AT493" i="58"/>
  <c r="AT494" i="58"/>
  <c r="AT495" i="58"/>
  <c r="AT496" i="58"/>
  <c r="AT497" i="58"/>
  <c r="AT498" i="58"/>
  <c r="AT499" i="58"/>
  <c r="AT500" i="58"/>
  <c r="AT501" i="58"/>
  <c r="AT502" i="58"/>
  <c r="AT503" i="58"/>
  <c r="AT504" i="58"/>
  <c r="AT505" i="58"/>
  <c r="AT506" i="58"/>
  <c r="AT507" i="58"/>
  <c r="AT508" i="58"/>
  <c r="AT509" i="58"/>
  <c r="AT510" i="58"/>
  <c r="AT511" i="58"/>
  <c r="AT512" i="58"/>
  <c r="AT513" i="58"/>
  <c r="AT514" i="58"/>
  <c r="AT515" i="58"/>
  <c r="AT516" i="58"/>
  <c r="AT517" i="58"/>
  <c r="AT518" i="58"/>
  <c r="AT519" i="58"/>
  <c r="AT520" i="58"/>
  <c r="AT521" i="58"/>
  <c r="AT522" i="58"/>
  <c r="AT523" i="58"/>
  <c r="AT524" i="58"/>
  <c r="AT525" i="58"/>
  <c r="AT526" i="58"/>
  <c r="AT527" i="58"/>
  <c r="AT528" i="58"/>
  <c r="AT529" i="58"/>
  <c r="AT530" i="58"/>
  <c r="AT531" i="58"/>
  <c r="AT532" i="58"/>
  <c r="AT533" i="58"/>
  <c r="AT534" i="58"/>
  <c r="AT535" i="58"/>
  <c r="AT536" i="58"/>
  <c r="AT537" i="58"/>
  <c r="AT538" i="58"/>
  <c r="AT539" i="58"/>
  <c r="AT540" i="58"/>
  <c r="AT541" i="58"/>
  <c r="AT542" i="58"/>
  <c r="AT543" i="58"/>
  <c r="AT544" i="58"/>
  <c r="AT545" i="58"/>
  <c r="AT546" i="58"/>
  <c r="AT547" i="58"/>
  <c r="AT548" i="58"/>
  <c r="AT549" i="58"/>
  <c r="AT550" i="58"/>
  <c r="AT551" i="58"/>
  <c r="AT552" i="58"/>
  <c r="AT553" i="58"/>
  <c r="AT554" i="58"/>
  <c r="AT555" i="58"/>
  <c r="AT556" i="58"/>
  <c r="AT557" i="58"/>
  <c r="AT558" i="58"/>
  <c r="AT559" i="58"/>
  <c r="AT560" i="58"/>
  <c r="AT561" i="58"/>
  <c r="AT562" i="58"/>
  <c r="AT563" i="58"/>
  <c r="AT564" i="58"/>
  <c r="AT565" i="58"/>
  <c r="AT566" i="58"/>
  <c r="AT567" i="58"/>
  <c r="AT568" i="58"/>
  <c r="AT569" i="58"/>
  <c r="AT570" i="58"/>
  <c r="AT571" i="58"/>
  <c r="AT572" i="58"/>
  <c r="AT573" i="58"/>
  <c r="AT574" i="58"/>
  <c r="AT575" i="58"/>
  <c r="AT576" i="58"/>
  <c r="AT577" i="58"/>
  <c r="AT578" i="58"/>
  <c r="AT579" i="58"/>
  <c r="AT580" i="58"/>
  <c r="AT581" i="58"/>
  <c r="AT582" i="58"/>
  <c r="AT583" i="58"/>
  <c r="AT584" i="58"/>
  <c r="AT585" i="58"/>
  <c r="AT586" i="58"/>
  <c r="AT587" i="58"/>
  <c r="AT588" i="58"/>
  <c r="AT589" i="58"/>
  <c r="AT590" i="58"/>
  <c r="AT591" i="58"/>
  <c r="AT592" i="58"/>
  <c r="AT593" i="58"/>
  <c r="AT594" i="58"/>
  <c r="AT595" i="58"/>
  <c r="AT596" i="58"/>
  <c r="AT597" i="58"/>
  <c r="AT598" i="58"/>
  <c r="AT599" i="58"/>
  <c r="AT600" i="58"/>
  <c r="AT601" i="58"/>
  <c r="AT602" i="58"/>
  <c r="AT603" i="58"/>
  <c r="AT604" i="58"/>
  <c r="AT605" i="58"/>
  <c r="AT606" i="58"/>
  <c r="AT607" i="58"/>
  <c r="AT608" i="58"/>
  <c r="AT609" i="58"/>
  <c r="AT610" i="58"/>
  <c r="AT611" i="58"/>
  <c r="AT612" i="58"/>
  <c r="AT613" i="58"/>
  <c r="AT614" i="58"/>
  <c r="AT615" i="58"/>
  <c r="AT616" i="58"/>
  <c r="AT617" i="58"/>
  <c r="AT618" i="58"/>
  <c r="AT619" i="58"/>
  <c r="AT620" i="58"/>
  <c r="AT621" i="58"/>
  <c r="AT622" i="58"/>
  <c r="AT623" i="58"/>
  <c r="AT624" i="58"/>
  <c r="AT625" i="58"/>
  <c r="AT626" i="58"/>
  <c r="AT627" i="58"/>
  <c r="AT628" i="58"/>
  <c r="AT629" i="58"/>
  <c r="AT630" i="58"/>
  <c r="AT631" i="58"/>
  <c r="AT632" i="58"/>
  <c r="AT633" i="58"/>
  <c r="AT634" i="58"/>
  <c r="AT635" i="58"/>
  <c r="AT636" i="58"/>
  <c r="AT637" i="58"/>
  <c r="AT638" i="58"/>
  <c r="AT639" i="58"/>
  <c r="AT640" i="58"/>
  <c r="AT641" i="58"/>
  <c r="AT642" i="58"/>
  <c r="AT643" i="58"/>
  <c r="AT644" i="58"/>
  <c r="AT645" i="58"/>
  <c r="AT646" i="58"/>
  <c r="AT647" i="58"/>
  <c r="AT648" i="58"/>
  <c r="AT649" i="58"/>
  <c r="AT650" i="58"/>
  <c r="AT651" i="58"/>
  <c r="AT652" i="58"/>
  <c r="AT653" i="58"/>
  <c r="AT654" i="58"/>
  <c r="AT655" i="58"/>
  <c r="AT656" i="58"/>
  <c r="AT657" i="58"/>
  <c r="AT658" i="58"/>
  <c r="AT659" i="58"/>
  <c r="AT660" i="58"/>
  <c r="AT661" i="58"/>
  <c r="AT662" i="58"/>
  <c r="AT663" i="58"/>
  <c r="AT664" i="58"/>
  <c r="AT665" i="58"/>
  <c r="AT666" i="58"/>
  <c r="AT667" i="58"/>
  <c r="AT668" i="58"/>
  <c r="AT669" i="58"/>
  <c r="AT670" i="58"/>
  <c r="AT671" i="58"/>
  <c r="AT672" i="58"/>
  <c r="AT673" i="58"/>
  <c r="AT674" i="58"/>
  <c r="AT675" i="58"/>
  <c r="AT676" i="58"/>
  <c r="AT677" i="58"/>
  <c r="AT678" i="58"/>
  <c r="AT679" i="58"/>
  <c r="AT680" i="58"/>
  <c r="AT681" i="58"/>
  <c r="AT682" i="58"/>
  <c r="AT683" i="58"/>
  <c r="AT684" i="58"/>
  <c r="AT685" i="58"/>
  <c r="AT686" i="58"/>
  <c r="AT687" i="58"/>
  <c r="AT688" i="58"/>
  <c r="AT689" i="58"/>
  <c r="AT690" i="58"/>
  <c r="AT691" i="58"/>
  <c r="AT692" i="58"/>
  <c r="AT693" i="58"/>
  <c r="AT694" i="58"/>
  <c r="AT695" i="58"/>
  <c r="AT696" i="58"/>
  <c r="AT697" i="58"/>
  <c r="AT698" i="58"/>
  <c r="AT699" i="58"/>
  <c r="AT700" i="58"/>
  <c r="AT701" i="58"/>
  <c r="AT702" i="58"/>
  <c r="AT703" i="58"/>
  <c r="AT704" i="58"/>
  <c r="AT705" i="58"/>
  <c r="AT706" i="58"/>
  <c r="AT707" i="58"/>
  <c r="AT708" i="58"/>
  <c r="AT709" i="58"/>
  <c r="AT710" i="58"/>
  <c r="AT711" i="58"/>
  <c r="AT712" i="58"/>
  <c r="AT713" i="58"/>
  <c r="AT714" i="58"/>
  <c r="AT715" i="58"/>
  <c r="AT716" i="58"/>
  <c r="AT717" i="58"/>
  <c r="AT718" i="58"/>
  <c r="AT719" i="58"/>
  <c r="AT720" i="58"/>
  <c r="AT721" i="58"/>
  <c r="AT722" i="58"/>
  <c r="AT723" i="58"/>
  <c r="AT724" i="58"/>
  <c r="AT725" i="58"/>
  <c r="AT726" i="58"/>
  <c r="AT727" i="58"/>
  <c r="AT728" i="58"/>
  <c r="AT729" i="58"/>
  <c r="AT730" i="58"/>
  <c r="AT731" i="58"/>
  <c r="AT732" i="58"/>
  <c r="AT733" i="58"/>
  <c r="AT734" i="58"/>
  <c r="AT735" i="58"/>
  <c r="AT736" i="58"/>
  <c r="AT737" i="58"/>
  <c r="AT738" i="58"/>
  <c r="AT739" i="58"/>
  <c r="AT740" i="58"/>
  <c r="AT741" i="58"/>
  <c r="AT742" i="58"/>
  <c r="AT743" i="58"/>
  <c r="AT744" i="58"/>
  <c r="AT745" i="58"/>
  <c r="AT746" i="58"/>
  <c r="AT747" i="58"/>
  <c r="AT748" i="58"/>
  <c r="AT749" i="58"/>
  <c r="AT750" i="58"/>
  <c r="AT751" i="58"/>
  <c r="AT752" i="58"/>
  <c r="AT753" i="58"/>
  <c r="AT754" i="58"/>
  <c r="AT755" i="58"/>
  <c r="AT756" i="58"/>
  <c r="AT757" i="58"/>
  <c r="AT758" i="58"/>
  <c r="AT759" i="58"/>
  <c r="AT760" i="58"/>
  <c r="AT761" i="58"/>
  <c r="AT762" i="58"/>
  <c r="AT763" i="58"/>
  <c r="AT764" i="58"/>
  <c r="AT765" i="58"/>
  <c r="AT766" i="58"/>
  <c r="AT767" i="58"/>
  <c r="AT768" i="58"/>
  <c r="AT769" i="58"/>
  <c r="AT770" i="58"/>
  <c r="AT771" i="58"/>
  <c r="AT772" i="58"/>
  <c r="AT773" i="58"/>
  <c r="AT774" i="58"/>
  <c r="AT775" i="58"/>
  <c r="AT776" i="58"/>
  <c r="AT777" i="58"/>
  <c r="AT778" i="58"/>
  <c r="AT779" i="58"/>
  <c r="AT780" i="58"/>
  <c r="AT781" i="58"/>
  <c r="AT782" i="58"/>
  <c r="AT783" i="58"/>
  <c r="AT784" i="58"/>
  <c r="AT785" i="58"/>
  <c r="AT786" i="58"/>
  <c r="AT787" i="58"/>
  <c r="AT788" i="58"/>
  <c r="AT789" i="58"/>
  <c r="AT790" i="58"/>
  <c r="AT791" i="58"/>
  <c r="AT792" i="58"/>
  <c r="AT793" i="58"/>
  <c r="AT794" i="58"/>
  <c r="AT795" i="58"/>
  <c r="AT796" i="58"/>
  <c r="AT797" i="58"/>
  <c r="AT798" i="58"/>
  <c r="AT799" i="58"/>
  <c r="AT800" i="58"/>
  <c r="AT801" i="58"/>
  <c r="AT802" i="58"/>
  <c r="AT803" i="58"/>
  <c r="AT804" i="58"/>
  <c r="AT805" i="58"/>
  <c r="AT806" i="58"/>
  <c r="AT807" i="58"/>
  <c r="AT808" i="58"/>
  <c r="AT809" i="58"/>
  <c r="AT810" i="58"/>
  <c r="AT811" i="58"/>
  <c r="AT812" i="58"/>
  <c r="AT813" i="58"/>
  <c r="AT814" i="58"/>
  <c r="AT815" i="58"/>
  <c r="AT816" i="58"/>
  <c r="AT817" i="58"/>
  <c r="AT818" i="58"/>
  <c r="AT819" i="58"/>
  <c r="AT820" i="58"/>
  <c r="AT821" i="58"/>
  <c r="AT822" i="58"/>
  <c r="AT823" i="58"/>
  <c r="AT824" i="58"/>
  <c r="AT825" i="58"/>
  <c r="AT826" i="58"/>
  <c r="AT827" i="58"/>
  <c r="AT828" i="58"/>
  <c r="AT829" i="58"/>
  <c r="AT830" i="58"/>
  <c r="AT831" i="58"/>
  <c r="AT832" i="58"/>
  <c r="AT833" i="58"/>
  <c r="AT834" i="58"/>
  <c r="AT835" i="58"/>
  <c r="AT836" i="58"/>
  <c r="AT837" i="58"/>
  <c r="AT838" i="58"/>
  <c r="AT839" i="58"/>
  <c r="AT840" i="58"/>
  <c r="AT841" i="58"/>
  <c r="AT842" i="58"/>
  <c r="AT843" i="58"/>
  <c r="AT844" i="58"/>
  <c r="AT845" i="58"/>
  <c r="AT846" i="58"/>
  <c r="AT847" i="58"/>
  <c r="AT848" i="58"/>
  <c r="AT849" i="58"/>
  <c r="AT850" i="58"/>
  <c r="AT851" i="58"/>
  <c r="AT852" i="58"/>
  <c r="AT853" i="58"/>
  <c r="AT854" i="58"/>
  <c r="AT855" i="58"/>
  <c r="AT856" i="58"/>
  <c r="AT857" i="58"/>
  <c r="AT858" i="58"/>
  <c r="AT859" i="58"/>
  <c r="AT860" i="58"/>
  <c r="AT861" i="58"/>
  <c r="AT862" i="58"/>
  <c r="AT863" i="58"/>
  <c r="AT864" i="58"/>
  <c r="AT865" i="58"/>
  <c r="AT866" i="58"/>
  <c r="AT867" i="58"/>
  <c r="AT868" i="58"/>
  <c r="AT869" i="58"/>
  <c r="AT870" i="58"/>
  <c r="AT871" i="58"/>
  <c r="AT872" i="58"/>
  <c r="AT873" i="58"/>
  <c r="AT874" i="58"/>
  <c r="AT875" i="58"/>
  <c r="AT876" i="58"/>
  <c r="AT877" i="58"/>
  <c r="AT878" i="58"/>
  <c r="AT879" i="58"/>
  <c r="AT880" i="58"/>
  <c r="AT881" i="58"/>
  <c r="AT882" i="58"/>
  <c r="AT883" i="58"/>
  <c r="AT884" i="58"/>
  <c r="AT885" i="58"/>
  <c r="AT886" i="58"/>
  <c r="AT887" i="58"/>
  <c r="AT888" i="58"/>
  <c r="AT889" i="58"/>
  <c r="AT890" i="58"/>
  <c r="AT891" i="58"/>
  <c r="AT892" i="58"/>
  <c r="AT893" i="58"/>
  <c r="AT894" i="58"/>
  <c r="AT895" i="58"/>
  <c r="AT896" i="58"/>
  <c r="AT897" i="58"/>
  <c r="AT898" i="58"/>
  <c r="AT899" i="58"/>
  <c r="AT900" i="58"/>
  <c r="AT901" i="58"/>
  <c r="AT902" i="58"/>
  <c r="AT903" i="58"/>
  <c r="AT904" i="58"/>
  <c r="AT905" i="58"/>
  <c r="AT906" i="58"/>
  <c r="AT907" i="58"/>
  <c r="AT908" i="58"/>
  <c r="AT909" i="58"/>
  <c r="AT910" i="58"/>
  <c r="AT911" i="58"/>
  <c r="AT912" i="58"/>
  <c r="AT913" i="58"/>
  <c r="AT914" i="58"/>
  <c r="AT915" i="58"/>
  <c r="AT916" i="58"/>
  <c r="AT917" i="58"/>
  <c r="AT918" i="58"/>
  <c r="AT919" i="58"/>
  <c r="AT920" i="58"/>
  <c r="AT921" i="58"/>
  <c r="AT922" i="58"/>
  <c r="AT923" i="58"/>
  <c r="AT924" i="58"/>
  <c r="AT925" i="58"/>
  <c r="AT926" i="58"/>
  <c r="AT927" i="58"/>
  <c r="AT928" i="58"/>
  <c r="AT929" i="58"/>
  <c r="AT930" i="58"/>
  <c r="AT931" i="58"/>
  <c r="AT932" i="58"/>
  <c r="AT933" i="58"/>
  <c r="AT934" i="58"/>
  <c r="AT935" i="58"/>
  <c r="AT936" i="58"/>
  <c r="AT937" i="58"/>
  <c r="AT938" i="58"/>
  <c r="AT939" i="58"/>
  <c r="AT940" i="58"/>
  <c r="AT941" i="58"/>
  <c r="AT942" i="58"/>
  <c r="AT943" i="58"/>
  <c r="AT944" i="58"/>
  <c r="AT945" i="58"/>
  <c r="AT946" i="58"/>
  <c r="AT947" i="58"/>
  <c r="AT948" i="58"/>
  <c r="AT949" i="58"/>
  <c r="AT950" i="58"/>
  <c r="AT951" i="58"/>
  <c r="AT952" i="58"/>
  <c r="AT953" i="58"/>
  <c r="AT954" i="58"/>
  <c r="AT955" i="58"/>
  <c r="AT956" i="58"/>
  <c r="AT957" i="58"/>
  <c r="AT958" i="58"/>
  <c r="AT959" i="58"/>
  <c r="AT960" i="58"/>
  <c r="AT961" i="58"/>
  <c r="AT962" i="58"/>
  <c r="AT963" i="58"/>
  <c r="AT964" i="58"/>
  <c r="AT965" i="58"/>
  <c r="AT966" i="58"/>
  <c r="AT967" i="58"/>
  <c r="AT968" i="58"/>
  <c r="AT969" i="58"/>
  <c r="AT970" i="58"/>
  <c r="AT971" i="58"/>
  <c r="AT972" i="58"/>
  <c r="AT973" i="58"/>
  <c r="AT974" i="58"/>
  <c r="AT975" i="58"/>
  <c r="AT976" i="58"/>
  <c r="AT977" i="58"/>
  <c r="AT978" i="58"/>
  <c r="AT979" i="58"/>
  <c r="AT980" i="58"/>
  <c r="AT981" i="58"/>
  <c r="AT982" i="58"/>
  <c r="AT983" i="58"/>
  <c r="AT984" i="58"/>
  <c r="AT985" i="58"/>
  <c r="AT986" i="58"/>
  <c r="AT987" i="58"/>
  <c r="AT988" i="58"/>
  <c r="AT989" i="58"/>
  <c r="AT990" i="58"/>
  <c r="AT991" i="58"/>
  <c r="AT992" i="58"/>
  <c r="AT993" i="58"/>
  <c r="AT994" i="58"/>
  <c r="AT995" i="58"/>
  <c r="AT996" i="58"/>
  <c r="AT997" i="58"/>
  <c r="AT998" i="58"/>
  <c r="AT999" i="58"/>
  <c r="AT1000" i="58"/>
  <c r="AT1001" i="58"/>
  <c r="AT1002" i="58"/>
  <c r="AT1003" i="58"/>
  <c r="AT1004" i="58"/>
  <c r="AT1005" i="58"/>
  <c r="AT1006" i="58"/>
  <c r="AT1007" i="58"/>
  <c r="AT1008" i="58"/>
  <c r="AT1009" i="58"/>
  <c r="AT1010" i="58"/>
  <c r="AT1011" i="58"/>
  <c r="AT1012" i="58"/>
  <c r="AT1013" i="58"/>
  <c r="AT1014" i="58"/>
  <c r="AT1015" i="58"/>
  <c r="AT1016" i="58"/>
  <c r="AT1017" i="58"/>
  <c r="AT1018" i="58"/>
  <c r="AT1019" i="58"/>
  <c r="AT1020" i="58"/>
  <c r="AT1021" i="58"/>
  <c r="AT1022" i="58"/>
  <c r="AT1023" i="58"/>
  <c r="AT1024" i="58"/>
  <c r="AT1025" i="58"/>
  <c r="AT1026" i="58"/>
  <c r="AT1027" i="58"/>
  <c r="AT1028" i="58"/>
  <c r="AT1029" i="58"/>
  <c r="AT1030" i="58"/>
  <c r="AT1031" i="58"/>
  <c r="AT1032" i="58"/>
  <c r="AT1033" i="58"/>
  <c r="AT1034" i="58"/>
  <c r="AT1035" i="58"/>
  <c r="AT1036" i="58"/>
  <c r="AT1037" i="58"/>
  <c r="AT1038" i="58"/>
  <c r="AT1039" i="58"/>
  <c r="AT1040" i="58"/>
  <c r="AT1041" i="58"/>
  <c r="AT1042" i="58"/>
  <c r="AT1043" i="58"/>
  <c r="AT1044" i="58"/>
  <c r="AT1045" i="58"/>
  <c r="AT1046" i="58"/>
  <c r="AT1047" i="58"/>
  <c r="AT1048" i="58"/>
  <c r="AT1049" i="58"/>
  <c r="AT1050" i="58"/>
  <c r="AT1051" i="58"/>
  <c r="AT1052" i="58"/>
  <c r="AT1053" i="58"/>
  <c r="AT1054" i="58"/>
  <c r="AT1055" i="58"/>
  <c r="AT1056" i="58"/>
  <c r="AT1057" i="58"/>
  <c r="AT1058" i="58"/>
  <c r="AT1059" i="58"/>
  <c r="AT1060" i="58"/>
  <c r="AT1061" i="58"/>
  <c r="AT1062" i="58"/>
  <c r="AT1063" i="58"/>
  <c r="AT1064" i="58"/>
  <c r="AT1065" i="58"/>
  <c r="AT1066" i="58"/>
  <c r="AT1067" i="58"/>
  <c r="AT1068" i="58"/>
  <c r="AT1069" i="58"/>
  <c r="AT1070" i="58"/>
  <c r="AT1071" i="58"/>
  <c r="AT1072" i="58"/>
  <c r="AT1073" i="58"/>
  <c r="AT1074" i="58"/>
  <c r="AT1075" i="58"/>
  <c r="AT1076" i="58"/>
  <c r="AT1077" i="58"/>
  <c r="AT1078" i="58"/>
  <c r="AT1079" i="58"/>
  <c r="AT1080" i="58"/>
  <c r="AT1081" i="58"/>
  <c r="AT1082" i="58"/>
  <c r="AT1083" i="58"/>
  <c r="AT1084" i="58"/>
  <c r="AT1085" i="58"/>
  <c r="AT1086" i="58"/>
  <c r="AT1087" i="58"/>
  <c r="AT1088" i="58"/>
  <c r="AT1089" i="58"/>
  <c r="AT1090" i="58"/>
  <c r="AT1091" i="58"/>
  <c r="AT1092" i="58"/>
  <c r="AT1093" i="58"/>
  <c r="AT1094" i="58"/>
  <c r="AT1095" i="58"/>
  <c r="AT1096" i="58"/>
  <c r="AT1097" i="58"/>
  <c r="AT1098" i="58"/>
  <c r="AT1099" i="58"/>
  <c r="AT1100" i="58"/>
  <c r="AT1101" i="58"/>
  <c r="AT1102" i="58"/>
  <c r="AT1103" i="58"/>
  <c r="AT1104" i="58"/>
  <c r="AT1105" i="58"/>
  <c r="AT1106" i="58"/>
  <c r="AT1107" i="58"/>
  <c r="AT1108" i="58"/>
  <c r="AT1109" i="58"/>
  <c r="AT1110" i="58"/>
  <c r="AT1111" i="58"/>
  <c r="AT1112" i="58"/>
  <c r="AT1113" i="58"/>
  <c r="AT1114" i="58"/>
  <c r="AT1115" i="58"/>
  <c r="AT1116" i="58"/>
  <c r="AT1117" i="58"/>
  <c r="AT1118" i="58"/>
  <c r="AT1119" i="58"/>
  <c r="AT1120" i="58"/>
  <c r="AT1121" i="58"/>
  <c r="AT1122" i="58"/>
  <c r="AT1123" i="58"/>
  <c r="AT1124" i="58"/>
  <c r="AT1125" i="58"/>
  <c r="AT1126" i="58"/>
  <c r="AT1127" i="58"/>
  <c r="AT1128" i="58"/>
  <c r="AT1129" i="58"/>
  <c r="AT1130" i="58"/>
  <c r="AT1131" i="58"/>
  <c r="AT1132" i="58"/>
  <c r="AT1133" i="58"/>
  <c r="AT1134" i="58"/>
  <c r="AT1135" i="58"/>
  <c r="AT1136" i="58"/>
  <c r="AT1137" i="58"/>
  <c r="AT1138" i="58"/>
  <c r="AT1139" i="58"/>
  <c r="AT1140" i="58"/>
  <c r="AT1141" i="58"/>
  <c r="AT1142" i="58"/>
  <c r="AT1143" i="58"/>
  <c r="AT1144" i="58"/>
  <c r="AT1145" i="58"/>
  <c r="AT1146" i="58"/>
  <c r="AT1147" i="58"/>
  <c r="AT1148" i="58"/>
  <c r="AT1149" i="58"/>
  <c r="AT1150" i="58"/>
  <c r="AT1151" i="58"/>
  <c r="AT1152" i="58"/>
  <c r="AT1153" i="58"/>
  <c r="AT1154" i="58"/>
  <c r="AT1155" i="58"/>
  <c r="AT1156" i="58"/>
  <c r="AT1157" i="58"/>
  <c r="AT1158" i="58"/>
  <c r="AT1159" i="58"/>
  <c r="AT1160" i="58"/>
  <c r="AT1161" i="58"/>
  <c r="AT1162" i="58"/>
  <c r="AT1163" i="58"/>
  <c r="AT1164" i="58"/>
  <c r="AT1165" i="58"/>
  <c r="AT1166" i="58"/>
  <c r="AT1167" i="58"/>
  <c r="AT1168" i="58"/>
  <c r="AT1169" i="58"/>
  <c r="AT1170" i="58"/>
  <c r="AT1171" i="58"/>
  <c r="AT1172" i="58"/>
  <c r="AT1173" i="58"/>
  <c r="AT1174" i="58"/>
  <c r="AT1175" i="58"/>
  <c r="AT1176" i="58"/>
  <c r="AT1177" i="58"/>
  <c r="AT1178" i="58"/>
  <c r="AT1179" i="58"/>
  <c r="AT1180" i="58"/>
  <c r="AT1181" i="58"/>
  <c r="AT1182" i="58"/>
  <c r="AT1183" i="58"/>
  <c r="AT1184" i="58"/>
  <c r="AT1185" i="58"/>
  <c r="AT1186" i="58"/>
  <c r="AT1187" i="58"/>
  <c r="AT1188" i="58"/>
  <c r="AT1189" i="58"/>
  <c r="AT1190" i="58"/>
  <c r="AT1191" i="58"/>
  <c r="AT1192" i="58"/>
  <c r="AT1193" i="58"/>
  <c r="AT1194" i="58"/>
  <c r="AT1195" i="58"/>
  <c r="AT1196" i="58"/>
  <c r="AT1197" i="58"/>
  <c r="AT1198" i="58"/>
  <c r="AT1199" i="58"/>
  <c r="AT1200" i="58"/>
  <c r="AT1201" i="58"/>
  <c r="AT1202" i="58"/>
  <c r="AT1203" i="58"/>
  <c r="AT1204" i="58"/>
  <c r="AT1205" i="58"/>
  <c r="AT1206" i="58"/>
  <c r="AT1207" i="58"/>
  <c r="AT1208" i="58"/>
  <c r="AT1209" i="58"/>
  <c r="AT1210" i="58"/>
  <c r="AT1211" i="58"/>
  <c r="AT1212" i="58"/>
  <c r="AT1213" i="58"/>
  <c r="AT1214" i="58"/>
  <c r="AT1215" i="58"/>
  <c r="AT1216" i="58"/>
  <c r="AT1217" i="58"/>
  <c r="AT1218" i="58"/>
  <c r="AT1219" i="58"/>
  <c r="AT1220" i="58"/>
  <c r="AT1221" i="58"/>
  <c r="AT1222" i="58"/>
  <c r="AT1223" i="58"/>
  <c r="AT1224" i="58"/>
  <c r="AT1225" i="58"/>
  <c r="AT1226" i="58"/>
  <c r="AT1227" i="58"/>
  <c r="AT1228" i="58"/>
  <c r="AT1229" i="58"/>
  <c r="AT1230" i="58"/>
  <c r="AT1231" i="58"/>
  <c r="AT1232" i="58"/>
  <c r="AT1233" i="58"/>
  <c r="AT1234" i="58"/>
  <c r="AT1235" i="58"/>
  <c r="AT1236" i="58"/>
  <c r="AT1237" i="58"/>
  <c r="AT1238" i="58"/>
  <c r="AT1239" i="58"/>
  <c r="AT1240" i="58"/>
  <c r="AT1241" i="58"/>
  <c r="AT1242" i="58"/>
  <c r="AT1243" i="58"/>
  <c r="AT1244" i="58"/>
  <c r="AT1245" i="58"/>
  <c r="AT1246" i="58"/>
  <c r="AT1247" i="58"/>
  <c r="AT1248" i="58"/>
  <c r="AT1249" i="58"/>
  <c r="AT1250" i="58"/>
  <c r="AT1251" i="58"/>
  <c r="AT1252" i="58"/>
  <c r="AT1253" i="58"/>
  <c r="AT1254" i="58"/>
  <c r="AT1255" i="58"/>
  <c r="AT1256" i="58"/>
  <c r="AT1257" i="58"/>
  <c r="AT1258" i="58"/>
  <c r="AT1259" i="58"/>
  <c r="AT1260" i="58"/>
  <c r="AT1261" i="58"/>
  <c r="AT1262" i="58"/>
  <c r="AT1263" i="58"/>
  <c r="AT1264" i="58"/>
  <c r="AT1265" i="58"/>
  <c r="AT1266" i="58"/>
  <c r="AT1267" i="58"/>
  <c r="AT1268" i="58"/>
  <c r="AT1269" i="58"/>
  <c r="AT1270" i="58"/>
  <c r="AT1271" i="58"/>
  <c r="AT1272" i="58"/>
  <c r="AT1273" i="58"/>
  <c r="AT1274" i="58"/>
  <c r="AT1275" i="58"/>
  <c r="AT1276" i="58"/>
  <c r="AT1277" i="58"/>
  <c r="AT1278" i="58"/>
  <c r="AT1279" i="58"/>
  <c r="AT1280" i="58"/>
  <c r="AT1281" i="58"/>
  <c r="AT1282" i="58"/>
  <c r="AT1283" i="58"/>
  <c r="AT1284" i="58"/>
  <c r="AT1285" i="58"/>
  <c r="AT1286" i="58"/>
  <c r="AT1287" i="58"/>
  <c r="AT1288" i="58"/>
  <c r="AT1289" i="58"/>
  <c r="AT1290" i="58"/>
  <c r="AT1291" i="58"/>
  <c r="AT1292" i="58"/>
  <c r="AT1293" i="58"/>
  <c r="AT1294" i="58"/>
  <c r="AT1295" i="58"/>
  <c r="AT1296" i="58"/>
  <c r="AT1297" i="58"/>
  <c r="AT1298" i="58"/>
  <c r="AT1299" i="58"/>
  <c r="AT1300" i="58"/>
  <c r="AT1301" i="58"/>
  <c r="AT1302" i="58"/>
  <c r="AT1303" i="58"/>
  <c r="AT1304" i="58"/>
  <c r="AT1305" i="58"/>
  <c r="AT1306" i="58"/>
  <c r="AT1307" i="58"/>
  <c r="AT1308" i="58"/>
  <c r="AT1309" i="58"/>
  <c r="AT1310" i="58"/>
  <c r="AT1311" i="58"/>
  <c r="AT1312" i="58"/>
  <c r="AT1313" i="58"/>
  <c r="AT1314" i="58"/>
  <c r="AT1315" i="58"/>
  <c r="AT1316" i="58"/>
  <c r="AT1317" i="58"/>
  <c r="AT1318" i="58"/>
  <c r="AT1319" i="58"/>
  <c r="AT1320" i="58"/>
  <c r="AT1321" i="58"/>
  <c r="AT1322" i="58"/>
  <c r="AT1323" i="58"/>
  <c r="AT1324" i="58"/>
  <c r="AT1325" i="58"/>
  <c r="AT1326" i="58"/>
  <c r="AT1327" i="58"/>
  <c r="AT1328" i="58"/>
  <c r="AT1329" i="58"/>
  <c r="AT1330" i="58"/>
  <c r="AT1331" i="58"/>
  <c r="AT1332" i="58"/>
  <c r="AT1333" i="58"/>
  <c r="AT1334" i="58"/>
  <c r="AT1335" i="58"/>
  <c r="AT1336" i="58"/>
  <c r="AT1337" i="58"/>
  <c r="AT1338" i="58"/>
  <c r="AT1339" i="58"/>
  <c r="AT1340" i="58"/>
  <c r="AT1341" i="58"/>
  <c r="AT1342" i="58"/>
  <c r="AT1343" i="58"/>
  <c r="AT1344" i="58"/>
  <c r="AT1345" i="58"/>
  <c r="AT1346" i="58"/>
  <c r="AT1347" i="58"/>
  <c r="AT1348" i="58"/>
  <c r="AT1349" i="58"/>
  <c r="AT1350" i="58"/>
  <c r="AT1351" i="58"/>
  <c r="AT1352" i="58"/>
  <c r="AT1353" i="58"/>
  <c r="AT1354" i="58"/>
  <c r="AT1355" i="58"/>
  <c r="AT1356" i="58"/>
  <c r="AT1357" i="58"/>
  <c r="AT1358" i="58"/>
  <c r="AT1359" i="58"/>
  <c r="AT1360" i="58"/>
  <c r="AT1361" i="58"/>
  <c r="AT1362" i="58"/>
  <c r="AT1363" i="58"/>
  <c r="AT1364" i="58"/>
  <c r="AT1365" i="58"/>
  <c r="AT1366" i="58"/>
  <c r="AT1367" i="58"/>
  <c r="AT1368" i="58"/>
  <c r="AT1369" i="58"/>
  <c r="AT1370" i="58"/>
  <c r="AT1371" i="58"/>
  <c r="AT1372" i="58"/>
  <c r="AT1373" i="58"/>
  <c r="AT1374" i="58"/>
  <c r="AT1375" i="58"/>
  <c r="AT1376" i="58"/>
  <c r="AT1377" i="58"/>
  <c r="AT1378" i="58"/>
  <c r="AT1379" i="58"/>
  <c r="AT1380" i="58"/>
  <c r="AT1381" i="58"/>
  <c r="AT1382" i="58"/>
  <c r="AT1383" i="58"/>
  <c r="AT1384" i="58"/>
  <c r="AT1385" i="58"/>
  <c r="AT1386" i="58"/>
  <c r="AT1387" i="58"/>
  <c r="AT1388" i="58"/>
  <c r="AT1389" i="58"/>
  <c r="AT1390" i="58"/>
  <c r="AT1391" i="58"/>
  <c r="AT1392" i="58"/>
  <c r="AT1393" i="58"/>
  <c r="AT1394" i="58"/>
  <c r="AT1395" i="58"/>
  <c r="AT1396" i="58"/>
  <c r="AT1397" i="58"/>
  <c r="AT1398" i="58"/>
  <c r="AT1399" i="58"/>
  <c r="AT1400" i="58"/>
  <c r="AT1401" i="58"/>
  <c r="AT1402" i="58"/>
  <c r="AT1403" i="58"/>
  <c r="AT1404" i="58"/>
  <c r="AT1405" i="58"/>
  <c r="AT1406" i="58"/>
  <c r="AT1407" i="58"/>
  <c r="AT1408" i="58"/>
  <c r="AT1409" i="58"/>
  <c r="AT1410" i="58"/>
  <c r="AT1411" i="58"/>
  <c r="AT1412" i="58"/>
  <c r="AT1413" i="58"/>
  <c r="AT1414" i="58"/>
  <c r="AT1415" i="58"/>
  <c r="AT1416" i="58"/>
  <c r="AT1417" i="58"/>
  <c r="AT1418" i="58"/>
  <c r="AT1419" i="58"/>
  <c r="AT1420" i="58"/>
  <c r="AT1421" i="58"/>
  <c r="AT1422" i="58"/>
  <c r="AT1423" i="58"/>
  <c r="AT1424" i="58"/>
  <c r="AT1425" i="58"/>
  <c r="AT1426" i="58"/>
  <c r="AT1427" i="58"/>
  <c r="AT1428" i="58"/>
  <c r="AT1429" i="58"/>
  <c r="AT1430" i="58"/>
  <c r="AT1431" i="58"/>
  <c r="AT1432" i="58"/>
  <c r="AT1433" i="58"/>
  <c r="AT1434" i="58"/>
  <c r="AT1435" i="58"/>
  <c r="AT1436" i="58"/>
  <c r="AT1437" i="58"/>
  <c r="AT1438" i="58"/>
  <c r="AT1439" i="58"/>
  <c r="AT1440" i="58"/>
  <c r="AT1441" i="58"/>
  <c r="AT1442" i="58"/>
  <c r="AT1443" i="58"/>
  <c r="AT1444" i="58"/>
  <c r="AT1445" i="58"/>
  <c r="AT1446" i="58"/>
  <c r="AT1447" i="58"/>
  <c r="AT1448" i="58"/>
  <c r="AT1449" i="58"/>
  <c r="AT1450" i="58"/>
  <c r="AT1451" i="58"/>
  <c r="AT1452" i="58"/>
  <c r="AT1453" i="58"/>
  <c r="AT1454" i="58"/>
  <c r="AT1455" i="58"/>
  <c r="AT1456" i="58"/>
  <c r="AT1457" i="58"/>
  <c r="AT1458" i="58"/>
  <c r="AT1459" i="58"/>
  <c r="AT1460" i="58"/>
  <c r="AT1461" i="58"/>
  <c r="AT1462" i="58"/>
  <c r="AT1463" i="58"/>
  <c r="AT1464" i="58"/>
  <c r="AT1465" i="58"/>
  <c r="AT1466" i="58"/>
  <c r="AT1467" i="58"/>
  <c r="AT1468" i="58"/>
  <c r="AT1469" i="58"/>
  <c r="AT1470" i="58"/>
  <c r="AT1471" i="58"/>
  <c r="AT1472" i="58"/>
  <c r="AT1473" i="58"/>
  <c r="AT1474" i="58"/>
  <c r="AT1475" i="58"/>
  <c r="AT1476" i="58"/>
  <c r="AT1477" i="58"/>
  <c r="AT1478" i="58"/>
  <c r="AT1479" i="58"/>
  <c r="AT1480" i="58"/>
  <c r="AT1481" i="58"/>
  <c r="AT1482" i="58"/>
  <c r="AT1483" i="58"/>
  <c r="AT1484" i="58"/>
  <c r="AT1485" i="58"/>
  <c r="AT1486" i="58"/>
  <c r="AT1487" i="58"/>
  <c r="AT1488" i="58"/>
  <c r="AT1489" i="58"/>
  <c r="AT1490" i="58"/>
  <c r="AT1491" i="58"/>
  <c r="AT1492" i="58"/>
  <c r="AT1493" i="58"/>
  <c r="AT1494" i="58"/>
  <c r="AT1495" i="58"/>
  <c r="AT1496" i="58"/>
  <c r="AT1497" i="58"/>
  <c r="AT1498" i="58"/>
  <c r="AT1499" i="58"/>
  <c r="AT1500" i="58"/>
  <c r="AT1501" i="58"/>
  <c r="AT1502" i="58"/>
  <c r="AT1503" i="58"/>
  <c r="AT1504" i="58"/>
  <c r="AT1505" i="58"/>
  <c r="AT1506" i="58"/>
  <c r="AT1507" i="58"/>
  <c r="AT1508" i="58"/>
  <c r="AT1509" i="58"/>
  <c r="AT1510" i="58"/>
  <c r="AT1511" i="58"/>
  <c r="AT1512" i="58"/>
  <c r="AT1513" i="58"/>
  <c r="AT1514" i="58"/>
  <c r="AT1515" i="58"/>
  <c r="AT1516" i="58"/>
  <c r="AT1517" i="58"/>
  <c r="AT1518" i="58"/>
  <c r="AT1519" i="58"/>
  <c r="AT1520" i="58"/>
  <c r="AT1521" i="58"/>
  <c r="AT1522" i="58"/>
  <c r="AT1523" i="58"/>
  <c r="AT1524" i="58"/>
  <c r="AT1525" i="58"/>
  <c r="AT1526" i="58"/>
  <c r="AT1527" i="58"/>
  <c r="AT1528" i="58"/>
  <c r="AT1529" i="58"/>
  <c r="AT1530" i="58"/>
  <c r="AT1531" i="58"/>
  <c r="AT1532" i="58"/>
  <c r="AT1533" i="58"/>
  <c r="AT1534" i="58"/>
  <c r="AT1535" i="58"/>
  <c r="AT1536" i="58"/>
  <c r="AT1537" i="58"/>
  <c r="AT1538" i="58"/>
  <c r="AT1539" i="58"/>
  <c r="AT1540" i="58"/>
  <c r="AT1541" i="58"/>
  <c r="AT1542" i="58"/>
  <c r="AT1543" i="58"/>
  <c r="AT1544" i="58"/>
  <c r="AT1545" i="58"/>
  <c r="AT1546" i="58"/>
  <c r="AT1547" i="58"/>
  <c r="AT1548" i="58"/>
  <c r="AT1549" i="58"/>
  <c r="AT1550" i="58"/>
  <c r="AT1551" i="58"/>
  <c r="AT1552" i="58"/>
  <c r="AT1553" i="58"/>
  <c r="AT1554" i="58"/>
  <c r="AT1555" i="58"/>
  <c r="AT1556" i="58"/>
  <c r="AT1557" i="58"/>
  <c r="AT1558" i="58"/>
  <c r="AT1559" i="58"/>
  <c r="AT1560" i="58"/>
  <c r="AT1561" i="58"/>
  <c r="AT1562" i="58"/>
  <c r="AT1563" i="58"/>
  <c r="AT1564" i="58"/>
  <c r="AT1565" i="58"/>
  <c r="AT1566" i="58"/>
  <c r="AT1567" i="58"/>
  <c r="AT1568" i="58"/>
  <c r="AT1569" i="58"/>
  <c r="AT1570" i="58"/>
  <c r="AT1571" i="58"/>
  <c r="AT1572" i="58"/>
  <c r="AT1573" i="58"/>
  <c r="AT1574" i="58"/>
  <c r="AT1575" i="58"/>
  <c r="AT1576" i="58"/>
  <c r="AT1577" i="58"/>
  <c r="AT1578" i="58"/>
  <c r="AT1579" i="58"/>
  <c r="AT1580" i="58"/>
  <c r="AT1581" i="58"/>
  <c r="AT1582" i="58"/>
  <c r="AT1583" i="58"/>
  <c r="AT1584" i="58"/>
  <c r="AT1585" i="58"/>
  <c r="AT1586" i="58"/>
  <c r="AT1587" i="58"/>
  <c r="AT1588" i="58"/>
  <c r="AT1589" i="58"/>
  <c r="AT1590" i="58"/>
  <c r="AT1591" i="58"/>
  <c r="AT1592" i="58"/>
  <c r="AT1593" i="58"/>
  <c r="AT1594" i="58"/>
  <c r="AT1595" i="58"/>
  <c r="AT1596" i="58"/>
  <c r="AT1597" i="58"/>
  <c r="AT1598" i="58"/>
  <c r="AT1599" i="58"/>
  <c r="AT1600" i="58"/>
  <c r="AT1601" i="58"/>
  <c r="AT1602" i="58"/>
  <c r="AT1603" i="58"/>
  <c r="AT1604" i="58"/>
  <c r="AT1605" i="58"/>
  <c r="AT1606" i="58"/>
  <c r="AT1607" i="58"/>
  <c r="AT1608" i="58"/>
  <c r="AT1609" i="58"/>
  <c r="AT1610" i="58"/>
  <c r="AT1611" i="58"/>
  <c r="AT1612" i="58"/>
  <c r="AT1613" i="58"/>
  <c r="AT1614" i="58"/>
  <c r="AT1615" i="58"/>
  <c r="AT1616" i="58"/>
  <c r="AT1617" i="58"/>
  <c r="AT1618" i="58"/>
  <c r="AT1619" i="58"/>
  <c r="AT1620" i="58"/>
  <c r="AT1621" i="58"/>
  <c r="AT1622" i="58"/>
  <c r="AT1623" i="58"/>
  <c r="AT1624" i="58"/>
  <c r="AT1625" i="58"/>
  <c r="AT1626" i="58"/>
  <c r="AT1627" i="58"/>
  <c r="AT1628" i="58"/>
  <c r="AT1629" i="58"/>
  <c r="AT1630" i="58"/>
  <c r="AT1631" i="58"/>
  <c r="AT1632" i="58"/>
  <c r="AT1633" i="58"/>
  <c r="AT1634" i="58"/>
  <c r="AT1635" i="58"/>
  <c r="AT1636" i="58"/>
  <c r="AT1637" i="58"/>
  <c r="AT1638" i="58"/>
  <c r="AT1639" i="58"/>
  <c r="AT1640" i="58"/>
  <c r="AT1641" i="58"/>
  <c r="AT1642" i="58"/>
  <c r="AT1643" i="58"/>
  <c r="AT1644" i="58"/>
  <c r="AT1645" i="58"/>
  <c r="AT1646" i="58"/>
  <c r="AT1647" i="58"/>
  <c r="AT1648" i="58"/>
  <c r="AT1649" i="58"/>
  <c r="AT1650" i="58"/>
  <c r="AT1651" i="58"/>
  <c r="AT1652" i="58"/>
  <c r="AT1653" i="58"/>
  <c r="AT1654" i="58"/>
  <c r="AT1655" i="58"/>
  <c r="AT1656" i="58"/>
  <c r="AT1657" i="58"/>
  <c r="AT1658" i="58"/>
  <c r="AT1659" i="58"/>
  <c r="AT1660" i="58"/>
  <c r="AT1661" i="58"/>
  <c r="AT1662" i="58"/>
  <c r="AT1663" i="58"/>
  <c r="AT1664" i="58"/>
  <c r="AT1665" i="58"/>
  <c r="AT1666" i="58"/>
  <c r="AT1667" i="58"/>
  <c r="AT1668" i="58"/>
  <c r="AT1669" i="58"/>
  <c r="AT1670" i="58"/>
  <c r="AT1671" i="58"/>
  <c r="AT1672" i="58"/>
  <c r="AT1673" i="58"/>
  <c r="AT1674" i="58"/>
  <c r="AT1675" i="58"/>
  <c r="AT1676" i="58"/>
  <c r="AT1677" i="58"/>
  <c r="AT1678" i="58"/>
  <c r="AT1679" i="58"/>
  <c r="AT1680" i="58"/>
  <c r="AT1681" i="58"/>
  <c r="AT1682" i="58"/>
  <c r="AT1683" i="58"/>
  <c r="AT1684" i="58"/>
  <c r="AT1685" i="58"/>
  <c r="AT1686" i="58"/>
  <c r="AT1687" i="58"/>
  <c r="AT1688" i="58"/>
  <c r="AT1689" i="58"/>
  <c r="AT1690" i="58"/>
  <c r="AT1691" i="58"/>
  <c r="AT1692" i="58"/>
  <c r="AT1693" i="58"/>
  <c r="AT1694" i="58"/>
  <c r="AT1695" i="58"/>
  <c r="AT1696" i="58"/>
  <c r="AT1697" i="58"/>
  <c r="AT1698" i="58"/>
  <c r="AT1699" i="58"/>
  <c r="AT1700" i="58"/>
  <c r="AT1701" i="58"/>
  <c r="AT1702" i="58"/>
  <c r="AT1703" i="58"/>
  <c r="AT1704" i="58"/>
  <c r="AT1705" i="58"/>
  <c r="AT1706" i="58"/>
  <c r="AT1707" i="58"/>
  <c r="AT1708" i="58"/>
  <c r="AT1709" i="58"/>
  <c r="AT1710" i="58"/>
  <c r="AT1711" i="58"/>
  <c r="AT1712" i="58"/>
  <c r="AT1713" i="58"/>
  <c r="AT1714" i="58"/>
  <c r="AT1715" i="58"/>
  <c r="AT1716" i="58"/>
  <c r="AT1717" i="58"/>
  <c r="AT1718" i="58"/>
  <c r="AT1719" i="58"/>
  <c r="AT1720" i="58"/>
  <c r="AT1721" i="58"/>
  <c r="AT1722" i="58"/>
  <c r="AT1723" i="58"/>
  <c r="AT1724" i="58"/>
  <c r="AT1725" i="58"/>
  <c r="AT1726" i="58"/>
  <c r="AT1727" i="58"/>
  <c r="AT1728" i="58"/>
  <c r="AT1729" i="58"/>
  <c r="AT1730" i="58"/>
  <c r="AT1731" i="58"/>
  <c r="AT1732" i="58"/>
  <c r="AT1733" i="58"/>
  <c r="AT1734" i="58"/>
  <c r="AT1735" i="58"/>
  <c r="AT1736" i="58"/>
  <c r="AT1737" i="58"/>
  <c r="AT1738" i="58"/>
  <c r="AT1739" i="58"/>
  <c r="AT1740" i="58"/>
  <c r="AT1741" i="58"/>
  <c r="AT1742" i="58"/>
  <c r="AT1743" i="58"/>
  <c r="AT1744" i="58"/>
  <c r="AT1745" i="58"/>
  <c r="AT1746" i="58"/>
  <c r="AT1747" i="58"/>
  <c r="AT1748" i="58"/>
  <c r="AT1749" i="58"/>
  <c r="AT1750" i="58"/>
  <c r="AT1751" i="58"/>
  <c r="AT1752" i="58"/>
  <c r="AT1753" i="58"/>
  <c r="AT1754" i="58"/>
  <c r="AT1755" i="58"/>
  <c r="AT1756" i="58"/>
  <c r="AT1757" i="58"/>
  <c r="AT1758" i="58"/>
  <c r="AT1759" i="58"/>
  <c r="AT1760" i="58"/>
  <c r="AT1761" i="58"/>
  <c r="AT1762" i="58"/>
  <c r="AT1763" i="58"/>
  <c r="AT1764" i="58"/>
  <c r="AT1765" i="58"/>
  <c r="AT1766" i="58"/>
  <c r="AT1767" i="58"/>
  <c r="AT1768" i="58"/>
  <c r="AT1769" i="58"/>
  <c r="AT1770" i="58"/>
  <c r="AT1771" i="58"/>
  <c r="AT1772" i="58"/>
  <c r="AT1773" i="58"/>
  <c r="AT1774" i="58"/>
  <c r="AT1775" i="58"/>
  <c r="AT1776" i="58"/>
  <c r="AT1777" i="58"/>
  <c r="AT1778" i="58"/>
  <c r="AT1779" i="58"/>
  <c r="AT1780" i="58"/>
  <c r="AT1781" i="58"/>
  <c r="AT1782" i="58"/>
  <c r="AT1783" i="58"/>
  <c r="AT1784" i="58"/>
  <c r="AT1785" i="58"/>
  <c r="AT1786" i="58"/>
  <c r="AT1787" i="58"/>
  <c r="AT1788" i="58"/>
  <c r="AT1789" i="58"/>
  <c r="AT1790" i="58"/>
  <c r="AT1791" i="58"/>
  <c r="AT1792" i="58"/>
  <c r="AT1793" i="58"/>
  <c r="AT1794" i="58"/>
  <c r="AT1795" i="58"/>
  <c r="AT1796" i="58"/>
  <c r="AT1797" i="58"/>
  <c r="AT1798" i="58"/>
  <c r="AT1799" i="58"/>
  <c r="AT1800" i="58"/>
  <c r="AT1801" i="58"/>
  <c r="AT1802" i="58"/>
  <c r="AT1803" i="58"/>
  <c r="AT1804" i="58"/>
  <c r="AT1805" i="58"/>
  <c r="AT1806" i="58"/>
  <c r="AT1807" i="58"/>
  <c r="AT1808" i="58"/>
  <c r="AT1809" i="58"/>
  <c r="AT1810" i="58"/>
  <c r="AT1811" i="58"/>
  <c r="AT1812" i="58"/>
  <c r="AT1813" i="58"/>
  <c r="AT1814" i="58"/>
  <c r="AT1815" i="58"/>
  <c r="AT1816" i="58"/>
  <c r="AT1817" i="58"/>
  <c r="AT1818" i="58"/>
  <c r="AT1819" i="58"/>
  <c r="AT1820" i="58"/>
  <c r="AT1821" i="58"/>
  <c r="AT1822" i="58"/>
  <c r="AT1823" i="58"/>
  <c r="AT1824" i="58"/>
  <c r="AT1825" i="58"/>
  <c r="AT1826" i="58"/>
  <c r="AT1827" i="58"/>
  <c r="AT1828" i="58"/>
  <c r="AT1829" i="58"/>
  <c r="AT1830" i="58"/>
  <c r="AT1831" i="58"/>
  <c r="AT1832" i="58"/>
  <c r="AT1833" i="58"/>
  <c r="AT1834" i="58"/>
  <c r="AT1835" i="58"/>
  <c r="AT1836" i="58"/>
  <c r="AT1837" i="58"/>
  <c r="AT1838" i="58"/>
  <c r="AT1839" i="58"/>
  <c r="AT1840" i="58"/>
  <c r="AT1841" i="58"/>
  <c r="AT1842" i="58"/>
  <c r="AT1843" i="58"/>
  <c r="AT1844" i="58"/>
  <c r="AT1845" i="58"/>
  <c r="AT1846" i="58"/>
  <c r="AT1847" i="58"/>
  <c r="AT1848" i="58"/>
  <c r="AT1849" i="58"/>
  <c r="AT1850" i="58"/>
  <c r="AT1851" i="58"/>
  <c r="AT1852" i="58"/>
  <c r="AT1853" i="58"/>
  <c r="AT1854" i="58"/>
  <c r="AT1855" i="58"/>
  <c r="AT1856" i="58"/>
  <c r="AT1857" i="58"/>
  <c r="AT1858" i="58"/>
  <c r="AT1859" i="58"/>
  <c r="AT1860" i="58"/>
  <c r="AT1861" i="58"/>
  <c r="AT1862" i="58"/>
  <c r="AT1863" i="58"/>
  <c r="AT1864" i="58"/>
  <c r="AT1865" i="58"/>
  <c r="AT1866" i="58"/>
  <c r="AT1867" i="58"/>
  <c r="AT1868" i="58"/>
  <c r="AT1869" i="58"/>
  <c r="AT1870" i="58"/>
  <c r="AT1871" i="58"/>
  <c r="AT1872" i="58"/>
  <c r="AT1873" i="58"/>
  <c r="AT1874" i="58"/>
  <c r="AT1875" i="58"/>
  <c r="AT1876" i="58"/>
  <c r="AT1877" i="58"/>
  <c r="AT1878" i="58"/>
  <c r="AT1879" i="58"/>
  <c r="AT1880" i="58"/>
  <c r="AT1881" i="58"/>
  <c r="AT1882" i="58"/>
  <c r="AT1883" i="58"/>
  <c r="AT1884" i="58"/>
  <c r="AT1885" i="58"/>
  <c r="AT1886" i="58"/>
  <c r="AT1887" i="58"/>
  <c r="AT1888" i="58"/>
  <c r="AT1889" i="58"/>
  <c r="AT1890" i="58"/>
  <c r="AT1891" i="58"/>
  <c r="AT1892" i="58"/>
  <c r="AT1893" i="58"/>
  <c r="AT1894" i="58"/>
  <c r="AT1895" i="58"/>
  <c r="AT1896" i="58"/>
  <c r="AT1897" i="58"/>
  <c r="AT1898" i="58"/>
  <c r="AT1899" i="58"/>
  <c r="AT1900" i="58"/>
  <c r="AT1901" i="58"/>
  <c r="AT1902" i="58"/>
  <c r="AT1903" i="58"/>
  <c r="AT1904" i="58"/>
  <c r="AT1905" i="58"/>
  <c r="AT1906" i="58"/>
  <c r="AT1907" i="58"/>
  <c r="AT1908" i="58"/>
  <c r="AT1909" i="58"/>
  <c r="AT1910" i="58"/>
  <c r="AT1911" i="58"/>
  <c r="AT1912" i="58"/>
  <c r="AT1913" i="58"/>
  <c r="AT1914" i="58"/>
  <c r="AT1915" i="58"/>
  <c r="AT1916" i="58"/>
  <c r="AT1917" i="58"/>
  <c r="AT1918" i="58"/>
  <c r="AT1919" i="58"/>
  <c r="AT1920" i="58"/>
  <c r="AT1921" i="58"/>
  <c r="AT1922" i="58"/>
  <c r="AT1923" i="58"/>
  <c r="AT1924" i="58"/>
  <c r="AT1925" i="58"/>
  <c r="AT1926" i="58"/>
  <c r="AT1927" i="58"/>
  <c r="AT1928" i="58"/>
  <c r="AT1929" i="58"/>
  <c r="AT1930" i="58"/>
  <c r="AT1931" i="58"/>
  <c r="AT1932" i="58"/>
  <c r="AT1933" i="58"/>
  <c r="AT1934" i="58"/>
  <c r="AT1935" i="58"/>
  <c r="AT1936" i="58"/>
  <c r="AT1937" i="58"/>
  <c r="AT1938" i="58"/>
  <c r="AT1939" i="58"/>
  <c r="AT1940" i="58"/>
  <c r="AT1941" i="58"/>
  <c r="AT1942" i="58"/>
  <c r="AT1943" i="58"/>
  <c r="AT1944" i="58"/>
  <c r="AT1945" i="58"/>
  <c r="AT1946" i="58"/>
  <c r="AT1947" i="58"/>
  <c r="AT1948" i="58"/>
  <c r="AT1949" i="58"/>
  <c r="AT1950" i="58"/>
  <c r="AT1951" i="58"/>
  <c r="AT1952" i="58"/>
  <c r="AT1953" i="58"/>
  <c r="AT1954" i="58"/>
  <c r="AT1955" i="58"/>
  <c r="AT1956" i="58"/>
  <c r="AT1957" i="58"/>
  <c r="AT1958" i="58"/>
  <c r="AT1959" i="58"/>
  <c r="AT1960" i="58"/>
  <c r="AT1961" i="58"/>
  <c r="AT1962" i="58"/>
  <c r="AT1963" i="58"/>
  <c r="AT1964" i="58"/>
  <c r="AT1965" i="58"/>
  <c r="AT1966" i="58"/>
  <c r="AT1967" i="58"/>
  <c r="AT1968" i="58"/>
  <c r="AT1969" i="58"/>
  <c r="AT1970" i="58"/>
  <c r="AT1971" i="58"/>
  <c r="AT1972" i="58"/>
  <c r="AT1973" i="58"/>
  <c r="AT1974" i="58"/>
  <c r="AT1975" i="58"/>
  <c r="AT1976" i="58"/>
  <c r="AT1977" i="58"/>
  <c r="AT1978" i="58"/>
  <c r="AT1979" i="58"/>
  <c r="AT1980" i="58"/>
  <c r="AT1981" i="58"/>
  <c r="AT1982" i="58"/>
  <c r="AT1983" i="58"/>
  <c r="AT1984" i="58"/>
  <c r="AT1985" i="58"/>
  <c r="AT1986" i="58"/>
  <c r="AT1987" i="58"/>
  <c r="AT1988" i="58"/>
  <c r="AT1989" i="58"/>
  <c r="AT1990" i="58"/>
  <c r="AT1991" i="58"/>
  <c r="AT1992" i="58"/>
  <c r="AT1993" i="58"/>
  <c r="AT1994" i="58"/>
  <c r="AT1995" i="58"/>
  <c r="AT1996" i="58"/>
  <c r="AT1997" i="58"/>
  <c r="AT1998" i="58"/>
  <c r="AT1999" i="58"/>
  <c r="AT2000" i="58"/>
  <c r="AT2001" i="58"/>
  <c r="AT2002" i="58"/>
  <c r="AT2003" i="58"/>
  <c r="AT2004" i="58"/>
  <c r="AT2005" i="58"/>
  <c r="AT2006" i="58"/>
  <c r="AT2007" i="58"/>
  <c r="AT2008" i="58"/>
  <c r="AT2009" i="58"/>
  <c r="AT2010" i="58"/>
  <c r="AT2011" i="58"/>
  <c r="AT2012" i="58"/>
  <c r="AT2013" i="58"/>
  <c r="AT2014" i="58"/>
  <c r="AT2015" i="58"/>
  <c r="AT2016" i="58"/>
  <c r="AT2017" i="58"/>
  <c r="AT2018" i="58"/>
  <c r="AT2019" i="58"/>
  <c r="AT2020" i="58"/>
  <c r="AT2021" i="58"/>
  <c r="AT2022" i="58"/>
  <c r="AT2023" i="58"/>
  <c r="AT2024" i="58"/>
  <c r="AT2025" i="58"/>
  <c r="AT2026" i="58"/>
  <c r="AT2027" i="58"/>
  <c r="AT2028" i="58"/>
  <c r="AT2029" i="58"/>
  <c r="AT2030" i="58"/>
  <c r="AT2031" i="58"/>
  <c r="AT2032" i="58"/>
  <c r="AT2033" i="58"/>
  <c r="AT2034" i="58"/>
  <c r="AT2035" i="58"/>
  <c r="AT2036" i="58"/>
  <c r="AT2037" i="58"/>
  <c r="AT2038" i="58"/>
  <c r="AT2039" i="58"/>
  <c r="AT2040" i="58"/>
  <c r="AT2041" i="58"/>
  <c r="AT2042" i="58"/>
  <c r="AT2043" i="58"/>
  <c r="AT2044" i="58"/>
  <c r="AT2045" i="58"/>
  <c r="AT2046" i="58"/>
  <c r="AT2047" i="58"/>
  <c r="AT2048" i="58"/>
  <c r="AT2049" i="58"/>
  <c r="AT2050" i="58"/>
  <c r="AT2051" i="58"/>
  <c r="AT2052" i="58"/>
  <c r="AT2053" i="58"/>
  <c r="AT2054" i="58"/>
  <c r="AT2055" i="58"/>
  <c r="AT2056" i="58"/>
  <c r="AT2057" i="58"/>
  <c r="AT2058" i="58"/>
  <c r="AT2059" i="58"/>
  <c r="AT2060" i="58"/>
  <c r="AT2061" i="58"/>
  <c r="AT2062" i="58"/>
  <c r="AT2063" i="58"/>
  <c r="AT2064" i="58"/>
  <c r="AT2065" i="58"/>
  <c r="AT2066" i="58"/>
  <c r="AT2067" i="58"/>
  <c r="AT2068" i="58"/>
  <c r="AT2069" i="58"/>
  <c r="AT2070" i="58"/>
  <c r="AT2071" i="58"/>
  <c r="AT2072" i="58"/>
  <c r="AT2073" i="58"/>
  <c r="AT2074" i="58"/>
  <c r="AT2075" i="58"/>
  <c r="AT2076" i="58"/>
  <c r="AT2077" i="58"/>
  <c r="AT2078" i="58"/>
  <c r="AT2079" i="58"/>
  <c r="AT2080" i="58"/>
  <c r="AT2081" i="58"/>
  <c r="AT2082" i="58"/>
  <c r="AT2083" i="58"/>
  <c r="AT2084" i="58"/>
  <c r="AT2085" i="58"/>
  <c r="AT2086" i="58"/>
  <c r="AT2087" i="58"/>
  <c r="AT2088" i="58"/>
  <c r="AT2089" i="58"/>
  <c r="AT2090" i="58"/>
  <c r="AT2091" i="58"/>
  <c r="AT2092" i="58"/>
  <c r="AT2093" i="58"/>
  <c r="AT2094" i="58"/>
  <c r="AT2095" i="58"/>
  <c r="AT2096" i="58"/>
  <c r="AT2097" i="58"/>
  <c r="AT2098" i="58"/>
  <c r="AT2099" i="58"/>
  <c r="AT2100" i="58"/>
  <c r="AT2101" i="58"/>
  <c r="AT2102" i="58"/>
  <c r="AT2103" i="58"/>
  <c r="AT2104" i="58"/>
  <c r="AT2105" i="58"/>
  <c r="AT2106" i="58"/>
  <c r="AT2107" i="58"/>
  <c r="AT2108" i="58"/>
  <c r="AT2109" i="58"/>
  <c r="AT2110" i="58"/>
  <c r="AT2111" i="58"/>
  <c r="AT2112" i="58"/>
  <c r="AT2113" i="58"/>
  <c r="AT2114" i="58"/>
  <c r="AT2115" i="58"/>
  <c r="AT2116" i="58"/>
  <c r="AT2117" i="58"/>
  <c r="AT2118" i="58"/>
  <c r="AT2119" i="58"/>
  <c r="AT2120" i="58"/>
  <c r="AT2121" i="58"/>
  <c r="AT2122" i="58"/>
  <c r="AT2123" i="58"/>
  <c r="AT2124" i="58"/>
  <c r="AT2125" i="58"/>
  <c r="AT2126" i="58"/>
  <c r="AT2127" i="58"/>
  <c r="AT2128" i="58"/>
  <c r="AT2129" i="58"/>
  <c r="AT2130" i="58"/>
  <c r="AT2131" i="58"/>
  <c r="AT2132" i="58"/>
  <c r="AT2133" i="58"/>
  <c r="AT2134" i="58"/>
  <c r="AT2135" i="58"/>
  <c r="AT2136" i="58"/>
  <c r="AT2137" i="58"/>
  <c r="AT2138" i="58"/>
  <c r="AT2139" i="58"/>
  <c r="AT2140" i="58"/>
  <c r="AT2141" i="58"/>
  <c r="AT2142" i="58"/>
  <c r="AT2143" i="58"/>
  <c r="AT2144" i="58"/>
  <c r="AT2145" i="58"/>
  <c r="AT2146" i="58"/>
  <c r="AT2147" i="58"/>
  <c r="AT2148" i="58"/>
  <c r="AT2149" i="58"/>
  <c r="AT2150" i="58"/>
  <c r="AT2151" i="58"/>
  <c r="AT2152" i="58"/>
  <c r="AT2153" i="58"/>
  <c r="AT2154" i="58"/>
  <c r="AT2155" i="58"/>
  <c r="AT2156" i="58"/>
  <c r="AT2157" i="58"/>
  <c r="AT2158" i="58"/>
  <c r="AT2159" i="58"/>
  <c r="AT2160" i="58"/>
  <c r="AT2161" i="58"/>
  <c r="AT2162" i="58"/>
  <c r="AT2163" i="58"/>
  <c r="AT2164" i="58"/>
  <c r="AT2165" i="58"/>
  <c r="AT2166" i="58"/>
  <c r="AT2167" i="58"/>
  <c r="AT2168" i="58"/>
  <c r="AT2169" i="58"/>
  <c r="AT2170" i="58"/>
  <c r="AT2171" i="58"/>
  <c r="AT2172" i="58"/>
  <c r="AT2173" i="58"/>
  <c r="AT2174" i="58"/>
  <c r="AT2175" i="58"/>
  <c r="AT2176" i="58"/>
  <c r="AT2177" i="58"/>
  <c r="AT2178" i="58"/>
  <c r="AT2179" i="58"/>
  <c r="AT2180" i="58"/>
  <c r="AT2181" i="58"/>
  <c r="AT2182" i="58"/>
  <c r="AT2183" i="58"/>
  <c r="AT2184" i="58"/>
  <c r="AT2185" i="58"/>
  <c r="AT2186" i="58"/>
  <c r="AT2187" i="58"/>
  <c r="AT2188" i="58"/>
  <c r="AT2189" i="58"/>
  <c r="AT2190" i="58"/>
  <c r="AT2191" i="58"/>
  <c r="AT2192" i="58"/>
  <c r="AT2193" i="58"/>
  <c r="AT2194" i="58"/>
  <c r="AT2195" i="58"/>
  <c r="AT2196" i="58"/>
  <c r="AT2197" i="58"/>
  <c r="AT2198" i="58"/>
  <c r="AT2199" i="58"/>
  <c r="AT2200" i="58"/>
  <c r="AT2201" i="58"/>
  <c r="AT2202" i="58"/>
  <c r="AT2203" i="58"/>
  <c r="AT2204" i="58"/>
  <c r="AT2205" i="58"/>
  <c r="AT2206" i="58"/>
  <c r="AT2207" i="58"/>
  <c r="AT2208" i="58"/>
  <c r="AT2209" i="58"/>
  <c r="AT2210" i="58"/>
  <c r="AT2211" i="58"/>
  <c r="AT2212" i="58"/>
  <c r="AT2213" i="58"/>
  <c r="AT2214" i="58"/>
  <c r="AT2215" i="58"/>
  <c r="AT2216" i="58"/>
  <c r="AT2217" i="58"/>
  <c r="AT2218" i="58"/>
  <c r="AT2219" i="58"/>
  <c r="AT2220" i="58"/>
  <c r="AT2221" i="58"/>
  <c r="AT2222" i="58"/>
  <c r="AT2223" i="58"/>
  <c r="AT2224" i="58"/>
  <c r="AT2225" i="58"/>
  <c r="AT2226" i="58"/>
  <c r="AT2227" i="58"/>
  <c r="AT2228" i="58"/>
  <c r="AT2229" i="58"/>
  <c r="AT2230" i="58"/>
  <c r="AT2231" i="58"/>
  <c r="AT2232" i="58"/>
  <c r="AT2233" i="58"/>
  <c r="AT2234" i="58"/>
  <c r="AT2235" i="58"/>
  <c r="AT2236" i="58"/>
  <c r="AT2237" i="58"/>
  <c r="AT2238" i="58"/>
  <c r="AT2239" i="58"/>
  <c r="AT2240" i="58"/>
  <c r="AT2241" i="58"/>
  <c r="AT2242" i="58"/>
  <c r="AT2243" i="58"/>
  <c r="AT2244" i="58"/>
  <c r="AT2245" i="58"/>
  <c r="AT2246" i="58"/>
  <c r="AT2247" i="58"/>
  <c r="AT2248" i="58"/>
  <c r="AT2249" i="58"/>
  <c r="AT2250" i="58"/>
  <c r="AT2251" i="58"/>
  <c r="AT2252" i="58"/>
  <c r="AT2253" i="58"/>
  <c r="AT2254" i="58"/>
  <c r="AT2255" i="58"/>
  <c r="AT2256" i="58"/>
  <c r="AT2257" i="58"/>
  <c r="AT2258" i="58"/>
  <c r="AT2259" i="58"/>
  <c r="AT2260" i="58"/>
  <c r="AT2261" i="58"/>
  <c r="AT2262" i="58"/>
  <c r="AT2263" i="58"/>
  <c r="AT2264" i="58"/>
  <c r="AT2265" i="58"/>
  <c r="AT2266" i="58"/>
  <c r="AT2267" i="58"/>
  <c r="AT2268" i="58"/>
  <c r="AT2269" i="58"/>
  <c r="AT2270" i="58"/>
  <c r="AT2271" i="58"/>
  <c r="AT2272" i="58"/>
  <c r="AT2273" i="58"/>
  <c r="AT2274" i="58"/>
  <c r="AT2275" i="58"/>
  <c r="AT2276" i="58"/>
  <c r="AT2277" i="58"/>
  <c r="AT2278" i="58"/>
  <c r="AT2279" i="58"/>
  <c r="AT2280" i="58"/>
  <c r="AT2281" i="58"/>
  <c r="AT2282" i="58"/>
  <c r="AT2283" i="58"/>
  <c r="AT2284" i="58"/>
  <c r="AT2285" i="58"/>
  <c r="AT2286" i="58"/>
  <c r="AT2287" i="58"/>
  <c r="AT2288" i="58"/>
  <c r="AT2289" i="58"/>
  <c r="AT2290" i="58"/>
  <c r="AT2291" i="58"/>
  <c r="AT2292" i="58"/>
  <c r="AT2293" i="58"/>
  <c r="AT2294" i="58"/>
  <c r="AT2295" i="58"/>
  <c r="AT2296" i="58"/>
  <c r="AT2297" i="58"/>
  <c r="AT2298" i="58"/>
  <c r="AT2299" i="58"/>
  <c r="AT2300" i="58"/>
  <c r="AT2301" i="58"/>
  <c r="AT2302" i="58"/>
  <c r="AT2303" i="58"/>
  <c r="AT2304" i="58"/>
  <c r="AT2305" i="58"/>
  <c r="AT2306" i="58"/>
  <c r="AT2307" i="58"/>
  <c r="AT2308" i="58"/>
  <c r="AT2309" i="58"/>
  <c r="AT2310" i="58"/>
  <c r="AT2311" i="58"/>
  <c r="AT2312" i="58"/>
  <c r="AT2313" i="58"/>
  <c r="AT2314" i="58"/>
  <c r="AT2315" i="58"/>
  <c r="AT2316" i="58"/>
  <c r="AT2317" i="58"/>
  <c r="AT2318" i="58"/>
  <c r="AT2319" i="58"/>
  <c r="AT2320" i="58"/>
  <c r="AT2321" i="58"/>
  <c r="AT2322" i="58"/>
  <c r="AT2323" i="58"/>
  <c r="AT2324" i="58"/>
  <c r="AT2325" i="58"/>
  <c r="AT2326" i="58"/>
  <c r="AT2327" i="58"/>
  <c r="AT2328" i="58"/>
  <c r="AT2329" i="58"/>
  <c r="AT2330" i="58"/>
  <c r="AT2331" i="58"/>
  <c r="AT2332" i="58"/>
  <c r="AT2333" i="58"/>
  <c r="AT2334" i="58"/>
  <c r="AT2335" i="58"/>
  <c r="AT2336" i="58"/>
  <c r="AT2337" i="58"/>
  <c r="AT2338" i="58"/>
  <c r="AT2339" i="58"/>
  <c r="AT2340" i="58"/>
  <c r="AT2341" i="58"/>
  <c r="AT2342" i="58"/>
  <c r="AT2343" i="58"/>
  <c r="AT2344" i="58"/>
  <c r="AT2345" i="58"/>
  <c r="AT2346" i="58"/>
  <c r="AT2347" i="58"/>
  <c r="AT2348" i="58"/>
  <c r="AT2349" i="58"/>
  <c r="AT2350" i="58"/>
  <c r="AT2351" i="58"/>
  <c r="AT2352" i="58"/>
  <c r="AT2353" i="58"/>
  <c r="AT2354" i="58"/>
  <c r="AT2355" i="58"/>
  <c r="AT2356" i="58"/>
  <c r="AT2357" i="58"/>
  <c r="AT2358" i="58"/>
  <c r="AT2359" i="58"/>
  <c r="AT2360" i="58"/>
  <c r="AT2361" i="58"/>
  <c r="AT2362" i="58"/>
  <c r="AT2363" i="58"/>
  <c r="AT2364" i="58"/>
  <c r="AT2365" i="58"/>
  <c r="AT2366" i="58"/>
  <c r="AT2367" i="58"/>
  <c r="AT2368" i="58"/>
  <c r="AT2369" i="58"/>
  <c r="AT2370" i="58"/>
  <c r="AT2371" i="58"/>
  <c r="AT2372" i="58"/>
  <c r="AT2373" i="58"/>
  <c r="AT2374" i="58"/>
  <c r="AT2375" i="58"/>
  <c r="AT2376" i="58"/>
  <c r="AT2377" i="58"/>
  <c r="AT2378" i="58"/>
  <c r="AT2379" i="58"/>
  <c r="AT2380" i="58"/>
  <c r="AT2381" i="58"/>
  <c r="AT2382" i="58"/>
  <c r="AT2383" i="58"/>
  <c r="AT2384" i="58"/>
  <c r="AT2385" i="58"/>
  <c r="AT2386" i="58"/>
  <c r="AT2387" i="58"/>
  <c r="AT2388" i="58"/>
  <c r="AT2389" i="58"/>
  <c r="AT2390" i="58"/>
  <c r="AT2391" i="58"/>
  <c r="AT2392" i="58"/>
  <c r="AT2393" i="58"/>
  <c r="AT2394" i="58"/>
  <c r="AT2395" i="58"/>
  <c r="AT2396" i="58"/>
  <c r="AT2397" i="58"/>
  <c r="AT2398" i="58"/>
  <c r="AT2399" i="58"/>
  <c r="AT2400" i="58"/>
  <c r="AT2401" i="58"/>
  <c r="AT2402" i="58"/>
  <c r="AT2403" i="58"/>
  <c r="AT2404" i="58"/>
  <c r="AT2405" i="58"/>
  <c r="AT2406" i="58"/>
  <c r="AT2407" i="58"/>
  <c r="AT2408" i="58"/>
  <c r="AT2409" i="58"/>
  <c r="AT2410" i="58"/>
  <c r="AT2411" i="58"/>
  <c r="AT2412" i="58"/>
  <c r="AT2413" i="58"/>
  <c r="AT2414" i="58"/>
  <c r="AT2415" i="58"/>
  <c r="AT2416" i="58"/>
  <c r="AT2417" i="58"/>
  <c r="AT2418" i="58"/>
  <c r="AT2419" i="58"/>
  <c r="AT2420" i="58"/>
  <c r="AT2421" i="58"/>
  <c r="AT2422" i="58"/>
  <c r="AT2423" i="58"/>
  <c r="AT2424" i="58"/>
  <c r="AT2425" i="58"/>
  <c r="AT2426" i="58"/>
  <c r="AT2427" i="58"/>
  <c r="AT2428" i="58"/>
  <c r="AT2429" i="58"/>
  <c r="AT2430" i="58"/>
  <c r="AT2431" i="58"/>
  <c r="AT2432" i="58"/>
  <c r="AT2433" i="58"/>
  <c r="AT2434" i="58"/>
  <c r="AT2435" i="58"/>
  <c r="AT2436" i="58"/>
  <c r="AT2437" i="58"/>
  <c r="AT2438" i="58"/>
  <c r="AT2439" i="58"/>
  <c r="AT2440" i="58"/>
  <c r="AT2441" i="58"/>
  <c r="AT2442" i="58"/>
  <c r="AT2443" i="58"/>
  <c r="AT2444" i="58"/>
  <c r="AT2445" i="58"/>
  <c r="AT2446" i="58"/>
  <c r="AT2447" i="58"/>
  <c r="AT2448" i="58"/>
  <c r="AT2449" i="58"/>
  <c r="AT2450" i="58"/>
  <c r="AT2451" i="58"/>
  <c r="AT2452" i="58"/>
  <c r="AT2453" i="58"/>
  <c r="AT2454" i="58"/>
  <c r="AT2455" i="58"/>
  <c r="AT2456" i="58"/>
  <c r="AT2457" i="58"/>
  <c r="AT2458" i="58"/>
  <c r="AT2459" i="58"/>
  <c r="AT2460" i="58"/>
  <c r="AT2461" i="58"/>
  <c r="AT2462" i="58"/>
  <c r="AT2463" i="58"/>
  <c r="AT2464" i="58"/>
  <c r="AT2465" i="58"/>
  <c r="AT2466" i="58"/>
  <c r="AT2467" i="58"/>
  <c r="AT2468" i="58"/>
  <c r="AT2469" i="58"/>
  <c r="AT2470" i="58"/>
  <c r="AT2471" i="58"/>
  <c r="AT2472" i="58"/>
  <c r="AT2473" i="58"/>
  <c r="AT2474" i="58"/>
  <c r="AT2475" i="58"/>
  <c r="AT2476" i="58"/>
  <c r="AT2477" i="58"/>
  <c r="AT2478" i="58"/>
  <c r="AT2479" i="58"/>
  <c r="AT2480" i="58"/>
  <c r="AT2481" i="58"/>
  <c r="AT2482" i="58"/>
  <c r="AT2483" i="58"/>
  <c r="AT2484" i="58"/>
  <c r="AT2485" i="58"/>
  <c r="AT2486" i="58"/>
  <c r="AT2487" i="58"/>
  <c r="AT2488" i="58"/>
  <c r="AT2489" i="58"/>
  <c r="AT2490" i="58"/>
  <c r="AT2491" i="58"/>
  <c r="AT2492" i="58"/>
  <c r="AT2493" i="58"/>
  <c r="AT2494" i="58"/>
  <c r="AT2495" i="58"/>
  <c r="AT2496" i="58"/>
  <c r="AT2497" i="58"/>
  <c r="AT2498" i="58"/>
  <c r="AT2499" i="58"/>
  <c r="AT2500" i="58"/>
  <c r="AT2501" i="58"/>
  <c r="AT2502" i="58"/>
  <c r="AT2503" i="58"/>
  <c r="AT2504" i="58"/>
  <c r="AT2505" i="58"/>
  <c r="AT2506" i="58"/>
  <c r="AT2507" i="58"/>
  <c r="AT2508" i="58"/>
  <c r="AT2509" i="58"/>
  <c r="AT2510" i="58"/>
  <c r="AT2511" i="58"/>
  <c r="AT2512" i="58"/>
  <c r="AT2513" i="58"/>
  <c r="AT2514" i="58"/>
  <c r="AT2515" i="58"/>
  <c r="AT2516" i="58"/>
  <c r="AT2517" i="58"/>
  <c r="AT2518" i="58"/>
  <c r="AT2519" i="58"/>
  <c r="AT2520" i="58"/>
  <c r="AT2521" i="58"/>
  <c r="AT2522" i="58"/>
  <c r="AT2523" i="58"/>
  <c r="AT2524" i="58"/>
  <c r="AT2525" i="58"/>
  <c r="AT2526" i="58"/>
  <c r="AT2527" i="58"/>
  <c r="AT2528" i="58"/>
  <c r="AT2529" i="58"/>
  <c r="AT2530" i="58"/>
  <c r="AT2531" i="58"/>
  <c r="AT2532" i="58"/>
  <c r="AT2533" i="58"/>
  <c r="AT2534" i="58"/>
  <c r="AT2535" i="58"/>
  <c r="AT2536" i="58"/>
  <c r="AT2537" i="58"/>
  <c r="AT2538" i="58"/>
  <c r="AT2539" i="58"/>
  <c r="AT2540" i="58"/>
  <c r="AT2541" i="58"/>
  <c r="AT2542" i="58"/>
  <c r="AT2543" i="58"/>
  <c r="AT2544" i="58"/>
  <c r="AT2545" i="58"/>
  <c r="AT2546" i="58"/>
  <c r="AT2547" i="58"/>
  <c r="AT2548" i="58"/>
  <c r="AT2549" i="58"/>
  <c r="AT2550" i="58"/>
  <c r="AT2551" i="58"/>
  <c r="AT2552" i="58"/>
  <c r="AT2553" i="58"/>
  <c r="AT2554" i="58"/>
  <c r="AT2555" i="58"/>
  <c r="AT2556" i="58"/>
  <c r="AT2557" i="58"/>
  <c r="AT2558" i="58"/>
  <c r="AT2559" i="58"/>
  <c r="AT2560" i="58"/>
  <c r="AT2561" i="58"/>
  <c r="AT2562" i="58"/>
  <c r="AT2563" i="58"/>
  <c r="AT2564" i="58"/>
  <c r="AT2565" i="58"/>
  <c r="AT2566" i="58"/>
  <c r="AT2567" i="58"/>
  <c r="AT2568" i="58"/>
  <c r="AT2569" i="58"/>
  <c r="AT2570" i="58"/>
  <c r="AT2571" i="58"/>
  <c r="AT2572" i="58"/>
  <c r="AT2573" i="58"/>
  <c r="AT2574" i="58"/>
  <c r="AT2575" i="58"/>
  <c r="AT2576" i="58"/>
  <c r="AT2577" i="58"/>
  <c r="AT2578" i="58"/>
  <c r="AT2579" i="58"/>
  <c r="AT2580" i="58"/>
  <c r="AT2581" i="58"/>
  <c r="AT2582" i="58"/>
  <c r="AT2583" i="58"/>
  <c r="AT2584" i="58"/>
  <c r="AT2585" i="58"/>
  <c r="AT2586" i="58"/>
  <c r="AT2587" i="58"/>
  <c r="AT2588" i="58"/>
  <c r="AT2589" i="58"/>
  <c r="AT2590" i="58"/>
  <c r="AT2591" i="58"/>
  <c r="AT2592" i="58"/>
  <c r="AT2593" i="58"/>
  <c r="AT2594" i="58"/>
  <c r="AT2595" i="58"/>
  <c r="AT2596" i="58"/>
  <c r="AT2597" i="58"/>
  <c r="AT2598" i="58"/>
  <c r="AT2599" i="58"/>
  <c r="AT2600" i="58"/>
  <c r="AT2601" i="58"/>
  <c r="AT2602" i="58"/>
  <c r="AT2603" i="58"/>
  <c r="AT2604" i="58"/>
  <c r="AT2605" i="58"/>
  <c r="AT2606" i="58"/>
  <c r="AT2607" i="58"/>
  <c r="AT2608" i="58"/>
  <c r="AT2609" i="58"/>
  <c r="AT2610" i="58"/>
  <c r="AT2611" i="58"/>
  <c r="AT2612" i="58"/>
  <c r="AT2613" i="58"/>
  <c r="AT2614" i="58"/>
  <c r="AT2615" i="58"/>
  <c r="AT2616" i="58"/>
  <c r="AT2617" i="58"/>
  <c r="AT2618" i="58"/>
  <c r="AT2619" i="58"/>
  <c r="AT2620" i="58"/>
  <c r="AT2621" i="58"/>
  <c r="AT2622" i="58"/>
  <c r="AT2623" i="58"/>
  <c r="AT2624" i="58"/>
  <c r="AT2625" i="58"/>
  <c r="AT2626" i="58"/>
  <c r="AT2627" i="58"/>
  <c r="AT2628" i="58"/>
  <c r="AT2629" i="58"/>
  <c r="AT2630" i="58"/>
  <c r="AT2631" i="58"/>
  <c r="AT2632" i="58"/>
  <c r="AT2633" i="58"/>
  <c r="AT2634" i="58"/>
  <c r="AT2635" i="58"/>
  <c r="AT2636" i="58"/>
  <c r="AT2637" i="58"/>
  <c r="AT2638" i="58"/>
  <c r="AT2639" i="58"/>
  <c r="AT2640" i="58"/>
  <c r="AT2641" i="58"/>
  <c r="AT2642" i="58"/>
  <c r="AT2643" i="58"/>
  <c r="AT2644" i="58"/>
  <c r="AT2645" i="58"/>
  <c r="AT2646" i="58"/>
  <c r="AT2647" i="58"/>
  <c r="AT2648" i="58"/>
  <c r="AT2649" i="58"/>
  <c r="AT2650" i="58"/>
  <c r="AT2651" i="58"/>
  <c r="AT2652" i="58"/>
  <c r="AT2653" i="58"/>
  <c r="AT2654" i="58"/>
  <c r="AT2655" i="58"/>
  <c r="AT2656" i="58"/>
  <c r="AT2657" i="58"/>
  <c r="AT2658" i="58"/>
  <c r="AT2659" i="58"/>
  <c r="AT2660" i="58"/>
  <c r="AT2661" i="58"/>
  <c r="AT2662" i="58"/>
  <c r="AT2663" i="58"/>
  <c r="AT2664" i="58"/>
  <c r="AT2665" i="58"/>
  <c r="AT2666" i="58"/>
  <c r="AT2667" i="58"/>
  <c r="AT2668" i="58"/>
  <c r="AT2669" i="58"/>
  <c r="AT2670" i="58"/>
  <c r="AT2671" i="58"/>
  <c r="AT2672" i="58"/>
  <c r="AT2673" i="58"/>
  <c r="AT2674" i="58"/>
  <c r="AT2675" i="58"/>
  <c r="AT2676" i="58"/>
  <c r="AT2677" i="58"/>
  <c r="AT2678" i="58"/>
  <c r="AT2679" i="58"/>
  <c r="AT2680" i="58"/>
  <c r="AT2681" i="58"/>
  <c r="AT2682" i="58"/>
  <c r="AT2683" i="58"/>
  <c r="AT2684" i="58"/>
  <c r="AT2685" i="58"/>
  <c r="AT2686" i="58"/>
  <c r="AT2687" i="58"/>
  <c r="AT2688" i="58"/>
  <c r="AT2689" i="58"/>
  <c r="AT2690" i="58"/>
  <c r="AT2691" i="58"/>
  <c r="AT2692" i="58"/>
  <c r="AT2693" i="58"/>
  <c r="AT2694" i="58"/>
  <c r="AT2695" i="58"/>
  <c r="AT2696" i="58"/>
  <c r="AT2697" i="58"/>
  <c r="AT2698" i="58"/>
  <c r="AT2699" i="58"/>
  <c r="AT2700" i="58"/>
  <c r="AT2701" i="58"/>
  <c r="AT2702" i="58"/>
  <c r="AT2703" i="58"/>
  <c r="AT2704" i="58"/>
  <c r="AT2705" i="58"/>
  <c r="AT2706" i="58"/>
  <c r="AT2707" i="58"/>
  <c r="AT2708" i="58"/>
  <c r="AT2709" i="58"/>
  <c r="AT2710" i="58"/>
  <c r="AT2711" i="58"/>
  <c r="AT2712" i="58"/>
  <c r="AT2713" i="58"/>
  <c r="AT2714" i="58"/>
  <c r="AT2715" i="58"/>
  <c r="AT2716" i="58"/>
  <c r="AT2717" i="58"/>
  <c r="AT2718" i="58"/>
  <c r="AT2719" i="58"/>
  <c r="AT2720" i="58"/>
  <c r="AT2721" i="58"/>
  <c r="AT2722" i="58"/>
  <c r="AT2723" i="58"/>
  <c r="AT2724" i="58"/>
  <c r="AT2725" i="58"/>
  <c r="AT2726" i="58"/>
  <c r="AT2727" i="58"/>
  <c r="AT2728" i="58"/>
  <c r="AT2729" i="58"/>
  <c r="AT2730" i="58"/>
  <c r="AT2731" i="58"/>
  <c r="AT2732" i="58"/>
  <c r="AT2733" i="58"/>
  <c r="AT2734" i="58"/>
  <c r="AT2735" i="58"/>
  <c r="AT2736" i="58"/>
  <c r="AT2737" i="58"/>
  <c r="AT2738" i="58"/>
  <c r="AT2739" i="58"/>
  <c r="AT2740" i="58"/>
  <c r="AT2741" i="58"/>
  <c r="AT2742" i="58"/>
  <c r="AT2743" i="58"/>
  <c r="AT2744" i="58"/>
  <c r="AT2745" i="58"/>
  <c r="AT2746" i="58"/>
  <c r="AT2747" i="58"/>
  <c r="AT2748" i="58"/>
  <c r="AT2749" i="58"/>
  <c r="AT2750" i="58"/>
  <c r="AT2751" i="58"/>
  <c r="AT2752" i="58"/>
  <c r="AT2753" i="58"/>
  <c r="AT2754" i="58"/>
  <c r="AT2755" i="58"/>
  <c r="AT2756" i="58"/>
  <c r="AT2757" i="58"/>
  <c r="AT2758" i="58"/>
  <c r="AT2759" i="58"/>
  <c r="AT2760" i="58"/>
  <c r="AT2761" i="58"/>
  <c r="AT2762" i="58"/>
  <c r="AT2763" i="58"/>
  <c r="AT2764" i="58"/>
  <c r="AT2765" i="58"/>
  <c r="AT2766" i="58"/>
  <c r="AT2767" i="58"/>
  <c r="AT2768" i="58"/>
  <c r="AT2769" i="58"/>
  <c r="AT2770" i="58"/>
  <c r="AT2771" i="58"/>
  <c r="AT2772" i="58"/>
  <c r="AT2773" i="58"/>
  <c r="AT2774" i="58"/>
  <c r="AT2775" i="58"/>
  <c r="AT2776" i="58"/>
  <c r="AT2777" i="58"/>
  <c r="AT2778" i="58"/>
  <c r="AT2779" i="58"/>
  <c r="AT2780" i="58"/>
  <c r="AT2781" i="58"/>
  <c r="AT2782" i="58"/>
  <c r="AT2783" i="58"/>
  <c r="AT2784" i="58"/>
  <c r="AT2785" i="58"/>
  <c r="AT2786" i="58"/>
  <c r="AT2787" i="58"/>
  <c r="AT2788" i="58"/>
  <c r="AT2789" i="58"/>
  <c r="AT2790" i="58"/>
  <c r="AT2791" i="58"/>
  <c r="AT2792" i="58"/>
  <c r="AT2793" i="58"/>
  <c r="AT2794" i="58"/>
  <c r="AT2795" i="58"/>
  <c r="AT2796" i="58"/>
  <c r="AT2797" i="58"/>
  <c r="AT2798" i="58"/>
  <c r="AT2799" i="58"/>
  <c r="AT2800" i="58"/>
  <c r="AT2801" i="58"/>
  <c r="AT2802" i="58"/>
  <c r="AT2803" i="58"/>
  <c r="AT2804" i="58"/>
  <c r="AT2805" i="58"/>
  <c r="AT2806" i="58"/>
  <c r="AT2807" i="58"/>
  <c r="AT2808" i="58"/>
  <c r="AT2809" i="58"/>
  <c r="AT2810" i="58"/>
  <c r="AT2811" i="58"/>
  <c r="AT2812" i="58"/>
  <c r="AT2813" i="58"/>
  <c r="AT2814" i="58"/>
  <c r="AT2815" i="58"/>
  <c r="AT2816" i="58"/>
  <c r="AT2817" i="58"/>
  <c r="AT2818" i="58"/>
  <c r="AT2819" i="58"/>
  <c r="AT2820" i="58"/>
  <c r="AT2821" i="58"/>
  <c r="AT2822" i="58"/>
  <c r="AT2823" i="58"/>
  <c r="AT2824" i="58"/>
  <c r="AT2825" i="58"/>
  <c r="AT2826" i="58"/>
  <c r="AT2827" i="58"/>
  <c r="AT2828" i="58"/>
  <c r="AT2829" i="58"/>
  <c r="AT2830" i="58"/>
  <c r="AT2831" i="58"/>
  <c r="AT2832" i="58"/>
  <c r="AT2833" i="58"/>
  <c r="AT2834" i="58"/>
  <c r="AT2835" i="58"/>
  <c r="AT2836" i="58"/>
  <c r="AT2837" i="58"/>
  <c r="AT2838" i="58"/>
  <c r="AT2839" i="58"/>
  <c r="AT2840" i="58"/>
  <c r="AT2841" i="58"/>
  <c r="AT2842" i="58"/>
  <c r="AT2843" i="58"/>
  <c r="AT2844" i="58"/>
  <c r="AT2845" i="58"/>
  <c r="AT2846" i="58"/>
  <c r="AT2847" i="58"/>
  <c r="AT2848" i="58"/>
  <c r="AT2849" i="58"/>
  <c r="AT2850" i="58"/>
  <c r="AT2851" i="58"/>
  <c r="AT2852" i="58"/>
  <c r="AT2853" i="58"/>
  <c r="AT2854" i="58"/>
  <c r="AT2855" i="58"/>
  <c r="AT2856" i="58"/>
  <c r="AT2857" i="58"/>
  <c r="AT2858" i="58"/>
  <c r="AT2859" i="58"/>
  <c r="AT2860" i="58"/>
  <c r="AT2861" i="58"/>
  <c r="AT2862" i="58"/>
  <c r="AT2863" i="58"/>
  <c r="AT2864" i="58"/>
  <c r="AT2865" i="58"/>
  <c r="AT2866" i="58"/>
  <c r="AT2867" i="58"/>
  <c r="AT2868" i="58"/>
  <c r="AT2869" i="58"/>
  <c r="AT2870" i="58"/>
  <c r="AT2871" i="58"/>
  <c r="AT2872" i="58"/>
  <c r="AT2873" i="58"/>
  <c r="AT2874" i="58"/>
  <c r="AT2875" i="58"/>
  <c r="AT2876" i="58"/>
  <c r="AT2877" i="58"/>
  <c r="AT2878" i="58"/>
  <c r="AT2879" i="58"/>
  <c r="AT2880" i="58"/>
  <c r="AT2881" i="58"/>
  <c r="AT2882" i="58"/>
  <c r="AT2883" i="58"/>
  <c r="AT2884" i="58"/>
  <c r="AT2885" i="58"/>
  <c r="AT2886" i="58"/>
  <c r="AT2887" i="58"/>
  <c r="AT2888" i="58"/>
  <c r="AT2889" i="58"/>
  <c r="AT2890" i="58"/>
  <c r="AT2891" i="58"/>
  <c r="AT2892" i="58"/>
  <c r="AT2893" i="58"/>
  <c r="AT2894" i="58"/>
  <c r="AQ3" i="58"/>
  <c r="AQ4" i="58"/>
  <c r="AQ5" i="58"/>
  <c r="AQ6" i="58"/>
  <c r="AQ7" i="58"/>
  <c r="AQ8" i="58"/>
  <c r="AQ9" i="58"/>
  <c r="AQ10" i="58"/>
  <c r="AQ11" i="58"/>
  <c r="AQ12" i="58"/>
  <c r="AQ13" i="58"/>
  <c r="AQ14" i="58"/>
  <c r="AQ15" i="58"/>
  <c r="AQ16" i="58"/>
  <c r="AQ17" i="58"/>
  <c r="AQ18" i="58"/>
  <c r="AQ19" i="58"/>
  <c r="AQ20" i="58"/>
  <c r="AQ21" i="58"/>
  <c r="AQ22" i="58"/>
  <c r="AQ23" i="58"/>
  <c r="AQ24" i="58"/>
  <c r="AQ25" i="58"/>
  <c r="AQ26" i="58"/>
  <c r="AQ27" i="58"/>
  <c r="AQ28" i="58"/>
  <c r="AQ29" i="58"/>
  <c r="AQ30" i="58"/>
  <c r="AQ31" i="58"/>
  <c r="AQ32" i="58"/>
  <c r="AQ33" i="58"/>
  <c r="AQ34" i="58"/>
  <c r="AQ35" i="58"/>
  <c r="AQ36" i="58"/>
  <c r="AQ37" i="58"/>
  <c r="AQ38" i="58"/>
  <c r="AQ39" i="58"/>
  <c r="AQ40" i="58"/>
  <c r="AQ41" i="58"/>
  <c r="AQ42" i="58"/>
  <c r="AQ43" i="58"/>
  <c r="AQ44" i="58"/>
  <c r="AQ45" i="58"/>
  <c r="AQ46" i="58"/>
  <c r="AQ47" i="58"/>
  <c r="AQ48" i="58"/>
  <c r="AQ49" i="58"/>
  <c r="AQ50" i="58"/>
  <c r="AQ51" i="58"/>
  <c r="AQ52" i="58"/>
  <c r="AQ53" i="58"/>
  <c r="AQ54" i="58"/>
  <c r="AQ55" i="58"/>
  <c r="AQ56" i="58"/>
  <c r="AQ57" i="58"/>
  <c r="AQ58" i="58"/>
  <c r="AQ59" i="58"/>
  <c r="AQ60" i="58"/>
  <c r="AQ61" i="58"/>
  <c r="AQ62" i="58"/>
  <c r="AQ63" i="58"/>
  <c r="AQ64" i="58"/>
  <c r="AQ65" i="58"/>
  <c r="AQ66" i="58"/>
  <c r="AQ67" i="58"/>
  <c r="AQ68" i="58"/>
  <c r="AQ69" i="58"/>
  <c r="AQ70" i="58"/>
  <c r="AQ71" i="58"/>
  <c r="AQ72" i="58"/>
  <c r="AQ73" i="58"/>
  <c r="AQ74" i="58"/>
  <c r="AQ75" i="58"/>
  <c r="AQ76" i="58"/>
  <c r="AQ77" i="58"/>
  <c r="AQ78" i="58"/>
  <c r="AQ79" i="58"/>
  <c r="AQ80" i="58"/>
  <c r="AQ81" i="58"/>
  <c r="AQ82" i="58"/>
  <c r="AQ83" i="58"/>
  <c r="AQ84" i="58"/>
  <c r="AQ85" i="58"/>
  <c r="AQ86" i="58"/>
  <c r="AQ87" i="58"/>
  <c r="AQ88" i="58"/>
  <c r="AQ89" i="58"/>
  <c r="AQ90" i="58"/>
  <c r="AQ91" i="58"/>
  <c r="AQ92" i="58"/>
  <c r="AQ93" i="58"/>
  <c r="AQ94" i="58"/>
  <c r="AQ95" i="58"/>
  <c r="AQ96" i="58"/>
  <c r="AQ97" i="58"/>
  <c r="AQ98" i="58"/>
  <c r="AQ99" i="58"/>
  <c r="AQ100" i="58"/>
  <c r="AQ101" i="58"/>
  <c r="AQ102" i="58"/>
  <c r="AQ103" i="58"/>
  <c r="AQ104" i="58"/>
  <c r="AQ105" i="58"/>
  <c r="AQ106" i="58"/>
  <c r="AQ107" i="58"/>
  <c r="AQ108" i="58"/>
  <c r="AQ109" i="58"/>
  <c r="AQ110" i="58"/>
  <c r="AQ111" i="58"/>
  <c r="AQ112" i="58"/>
  <c r="AQ113" i="58"/>
  <c r="AQ114" i="58"/>
  <c r="AQ115" i="58"/>
  <c r="AQ116" i="58"/>
  <c r="AQ117" i="58"/>
  <c r="AQ118" i="58"/>
  <c r="AQ119" i="58"/>
  <c r="AQ120" i="58"/>
  <c r="AQ121" i="58"/>
  <c r="AQ122" i="58"/>
  <c r="AQ123" i="58"/>
  <c r="AQ124" i="58"/>
  <c r="AQ125" i="58"/>
  <c r="AQ126" i="58"/>
  <c r="AQ127" i="58"/>
  <c r="AQ128" i="58"/>
  <c r="AQ129" i="58"/>
  <c r="AQ130" i="58"/>
  <c r="AQ131" i="58"/>
  <c r="AQ132" i="58"/>
  <c r="AQ133" i="58"/>
  <c r="AQ134" i="58"/>
  <c r="AQ135" i="58"/>
  <c r="AQ136" i="58"/>
  <c r="AQ137" i="58"/>
  <c r="AQ138" i="58"/>
  <c r="AQ139" i="58"/>
  <c r="AQ140" i="58"/>
  <c r="AQ141" i="58"/>
  <c r="AQ142" i="58"/>
  <c r="AQ143" i="58"/>
  <c r="AQ144" i="58"/>
  <c r="AQ145" i="58"/>
  <c r="AQ146" i="58"/>
  <c r="AQ147" i="58"/>
  <c r="AQ148" i="58"/>
  <c r="AQ149" i="58"/>
  <c r="AQ150" i="58"/>
  <c r="AQ151" i="58"/>
  <c r="AQ152" i="58"/>
  <c r="AQ153" i="58"/>
  <c r="AQ154" i="58"/>
  <c r="AQ155" i="58"/>
  <c r="AQ156" i="58"/>
  <c r="AQ157" i="58"/>
  <c r="AQ158" i="58"/>
  <c r="AQ159" i="58"/>
  <c r="AQ160" i="58"/>
  <c r="AQ161" i="58"/>
  <c r="AQ162" i="58"/>
  <c r="AQ163" i="58"/>
  <c r="AQ164" i="58"/>
  <c r="AQ165" i="58"/>
  <c r="AQ166" i="58"/>
  <c r="AQ167" i="58"/>
  <c r="AQ168" i="58"/>
  <c r="AQ169" i="58"/>
  <c r="AQ170" i="58"/>
  <c r="AQ171" i="58"/>
  <c r="AQ172" i="58"/>
  <c r="AQ173" i="58"/>
  <c r="AQ174" i="58"/>
  <c r="AQ175" i="58"/>
  <c r="AQ176" i="58"/>
  <c r="AQ177" i="58"/>
  <c r="AQ178" i="58"/>
  <c r="AQ179" i="58"/>
  <c r="AQ180" i="58"/>
  <c r="AQ181" i="58"/>
  <c r="AQ182" i="58"/>
  <c r="AQ183" i="58"/>
  <c r="AQ184" i="58"/>
  <c r="AQ185" i="58"/>
  <c r="AQ186" i="58"/>
  <c r="AQ187" i="58"/>
  <c r="AQ188" i="58"/>
  <c r="AQ189" i="58"/>
  <c r="AQ190" i="58"/>
  <c r="AQ191" i="58"/>
  <c r="AQ192" i="58"/>
  <c r="AQ193" i="58"/>
  <c r="AQ194" i="58"/>
  <c r="AQ195" i="58"/>
  <c r="AQ196" i="58"/>
  <c r="AQ197" i="58"/>
  <c r="AQ198" i="58"/>
  <c r="AQ199" i="58"/>
  <c r="AQ200" i="58"/>
  <c r="AQ201" i="58"/>
  <c r="AQ202" i="58"/>
  <c r="AQ203" i="58"/>
  <c r="AQ204" i="58"/>
  <c r="AQ205" i="58"/>
  <c r="AQ206" i="58"/>
  <c r="AQ207" i="58"/>
  <c r="AQ208" i="58"/>
  <c r="AQ209" i="58"/>
  <c r="AQ210" i="58"/>
  <c r="AQ211" i="58"/>
  <c r="AQ212" i="58"/>
  <c r="AQ213" i="58"/>
  <c r="AQ214" i="58"/>
  <c r="AQ215" i="58"/>
  <c r="AQ216" i="58"/>
  <c r="AQ217" i="58"/>
  <c r="AQ218" i="58"/>
  <c r="AQ219" i="58"/>
  <c r="AQ220" i="58"/>
  <c r="AQ221" i="58"/>
  <c r="AQ222" i="58"/>
  <c r="AQ223" i="58"/>
  <c r="AQ224" i="58"/>
  <c r="AQ225" i="58"/>
  <c r="AQ226" i="58"/>
  <c r="AQ227" i="58"/>
  <c r="AQ228" i="58"/>
  <c r="AQ229" i="58"/>
  <c r="AQ230" i="58"/>
  <c r="AQ231" i="58"/>
  <c r="AQ232" i="58"/>
  <c r="AQ233" i="58"/>
  <c r="AQ234" i="58"/>
  <c r="AQ235" i="58"/>
  <c r="AQ236" i="58"/>
  <c r="AQ237" i="58"/>
  <c r="AQ238" i="58"/>
  <c r="AQ239" i="58"/>
  <c r="AQ240" i="58"/>
  <c r="AQ241" i="58"/>
  <c r="AQ242" i="58"/>
  <c r="AQ243" i="58"/>
  <c r="AQ244" i="58"/>
  <c r="AQ245" i="58"/>
  <c r="AQ246" i="58"/>
  <c r="AQ247" i="58"/>
  <c r="AQ248" i="58"/>
  <c r="AQ249" i="58"/>
  <c r="AQ250" i="58"/>
  <c r="AQ251" i="58"/>
  <c r="AQ252" i="58"/>
  <c r="AQ253" i="58"/>
  <c r="AQ254" i="58"/>
  <c r="AQ255" i="58"/>
  <c r="AQ256" i="58"/>
  <c r="AQ257" i="58"/>
  <c r="AQ258" i="58"/>
  <c r="AQ259" i="58"/>
  <c r="AQ260" i="58"/>
  <c r="AQ261" i="58"/>
  <c r="AQ262" i="58"/>
  <c r="AQ263" i="58"/>
  <c r="AQ264" i="58"/>
  <c r="AQ265" i="58"/>
  <c r="AQ266" i="58"/>
  <c r="AQ267" i="58"/>
  <c r="AQ268" i="58"/>
  <c r="AQ269" i="58"/>
  <c r="AQ270" i="58"/>
  <c r="AQ271" i="58"/>
  <c r="AQ272" i="58"/>
  <c r="AQ273" i="58"/>
  <c r="AQ274" i="58"/>
  <c r="AQ275" i="58"/>
  <c r="AQ276" i="58"/>
  <c r="AQ277" i="58"/>
  <c r="AQ278" i="58"/>
  <c r="AQ279" i="58"/>
  <c r="AQ280" i="58"/>
  <c r="AQ281" i="58"/>
  <c r="AQ282" i="58"/>
  <c r="AQ283" i="58"/>
  <c r="AQ284" i="58"/>
  <c r="AQ285" i="58"/>
  <c r="AQ286" i="58"/>
  <c r="AQ287" i="58"/>
  <c r="AQ288" i="58"/>
  <c r="AQ289" i="58"/>
  <c r="AQ290" i="58"/>
  <c r="AQ291" i="58"/>
  <c r="AQ292" i="58"/>
  <c r="AQ293" i="58"/>
  <c r="AQ294" i="58"/>
  <c r="AQ295" i="58"/>
  <c r="AQ296" i="58"/>
  <c r="AQ297" i="58"/>
  <c r="AQ298" i="58"/>
  <c r="AQ299" i="58"/>
  <c r="AQ300" i="58"/>
  <c r="AQ301" i="58"/>
  <c r="AQ302" i="58"/>
  <c r="AQ303" i="58"/>
  <c r="AQ304" i="58"/>
  <c r="AQ305" i="58"/>
  <c r="AQ306" i="58"/>
  <c r="AQ307" i="58"/>
  <c r="AQ308" i="58"/>
  <c r="AQ309" i="58"/>
  <c r="AQ310" i="58"/>
  <c r="AQ311" i="58"/>
  <c r="AQ312" i="58"/>
  <c r="AQ313" i="58"/>
  <c r="AQ314" i="58"/>
  <c r="AQ315" i="58"/>
  <c r="AQ316" i="58"/>
  <c r="AQ317" i="58"/>
  <c r="AQ318" i="58"/>
  <c r="AQ319" i="58"/>
  <c r="AQ320" i="58"/>
  <c r="AQ321" i="58"/>
  <c r="AQ322" i="58"/>
  <c r="AQ323" i="58"/>
  <c r="AQ324" i="58"/>
  <c r="AQ325" i="58"/>
  <c r="AQ326" i="58"/>
  <c r="AQ327" i="58"/>
  <c r="AQ328" i="58"/>
  <c r="AQ329" i="58"/>
  <c r="AQ330" i="58"/>
  <c r="AQ331" i="58"/>
  <c r="AQ332" i="58"/>
  <c r="AQ333" i="58"/>
  <c r="AQ334" i="58"/>
  <c r="AQ335" i="58"/>
  <c r="AQ336" i="58"/>
  <c r="AQ337" i="58"/>
  <c r="AQ338" i="58"/>
  <c r="AQ339" i="58"/>
  <c r="AQ340" i="58"/>
  <c r="AQ341" i="58"/>
  <c r="AQ342" i="58"/>
  <c r="AQ343" i="58"/>
  <c r="AQ344" i="58"/>
  <c r="AQ345" i="58"/>
  <c r="AQ346" i="58"/>
  <c r="AQ347" i="58"/>
  <c r="AQ348" i="58"/>
  <c r="AQ349" i="58"/>
  <c r="AQ350" i="58"/>
  <c r="AQ351" i="58"/>
  <c r="AQ352" i="58"/>
  <c r="AQ353" i="58"/>
  <c r="AQ354" i="58"/>
  <c r="AQ355" i="58"/>
  <c r="AQ356" i="58"/>
  <c r="AQ357" i="58"/>
  <c r="AQ358" i="58"/>
  <c r="AQ359" i="58"/>
  <c r="AQ360" i="58"/>
  <c r="AQ361" i="58"/>
  <c r="AQ362" i="58"/>
  <c r="AQ363" i="58"/>
  <c r="AQ364" i="58"/>
  <c r="AQ365" i="58"/>
  <c r="AQ366" i="58"/>
  <c r="AQ367" i="58"/>
  <c r="AQ368" i="58"/>
  <c r="AQ369" i="58"/>
  <c r="AQ370" i="58"/>
  <c r="AQ371" i="58"/>
  <c r="AQ372" i="58"/>
  <c r="AQ373" i="58"/>
  <c r="AQ374" i="58"/>
  <c r="AQ375" i="58"/>
  <c r="AQ376" i="58"/>
  <c r="AQ377" i="58"/>
  <c r="AQ378" i="58"/>
  <c r="AQ379" i="58"/>
  <c r="AQ380" i="58"/>
  <c r="AQ381" i="58"/>
  <c r="AQ382" i="58"/>
  <c r="AQ383" i="58"/>
  <c r="AQ384" i="58"/>
  <c r="AQ385" i="58"/>
  <c r="AQ386" i="58"/>
  <c r="AQ387" i="58"/>
  <c r="AQ388" i="58"/>
  <c r="AQ389" i="58"/>
  <c r="AQ390" i="58"/>
  <c r="AQ391" i="58"/>
  <c r="AQ392" i="58"/>
  <c r="AQ393" i="58"/>
  <c r="AQ394" i="58"/>
  <c r="AQ395" i="58"/>
  <c r="AQ396" i="58"/>
  <c r="AQ397" i="58"/>
  <c r="AQ398" i="58"/>
  <c r="AQ399" i="58"/>
  <c r="AQ400" i="58"/>
  <c r="AQ401" i="58"/>
  <c r="AQ402" i="58"/>
  <c r="AQ403" i="58"/>
  <c r="AQ404" i="58"/>
  <c r="AQ405" i="58"/>
  <c r="AQ406" i="58"/>
  <c r="AQ407" i="58"/>
  <c r="AQ408" i="58"/>
  <c r="AQ409" i="58"/>
  <c r="AQ410" i="58"/>
  <c r="AQ411" i="58"/>
  <c r="AQ412" i="58"/>
  <c r="AQ413" i="58"/>
  <c r="AQ414" i="58"/>
  <c r="AQ415" i="58"/>
  <c r="AQ416" i="58"/>
  <c r="AQ417" i="58"/>
  <c r="AQ418" i="58"/>
  <c r="AQ419" i="58"/>
  <c r="AQ420" i="58"/>
  <c r="AQ421" i="58"/>
  <c r="AQ422" i="58"/>
  <c r="AQ423" i="58"/>
  <c r="AQ424" i="58"/>
  <c r="AQ425" i="58"/>
  <c r="AQ426" i="58"/>
  <c r="AQ427" i="58"/>
  <c r="AQ428" i="58"/>
  <c r="AQ429" i="58"/>
  <c r="AQ430" i="58"/>
  <c r="AQ431" i="58"/>
  <c r="AQ432" i="58"/>
  <c r="AQ433" i="58"/>
  <c r="AQ434" i="58"/>
  <c r="AQ435" i="58"/>
  <c r="AQ436" i="58"/>
  <c r="AQ437" i="58"/>
  <c r="AQ438" i="58"/>
  <c r="AQ439" i="58"/>
  <c r="AQ440" i="58"/>
  <c r="AQ441" i="58"/>
  <c r="AQ442" i="58"/>
  <c r="AQ443" i="58"/>
  <c r="AQ444" i="58"/>
  <c r="AQ445" i="58"/>
  <c r="AQ446" i="58"/>
  <c r="AQ447" i="58"/>
  <c r="AQ448" i="58"/>
  <c r="AQ449" i="58"/>
  <c r="AQ450" i="58"/>
  <c r="AQ451" i="58"/>
  <c r="AQ452" i="58"/>
  <c r="AQ453" i="58"/>
  <c r="AQ454" i="58"/>
  <c r="AQ455" i="58"/>
  <c r="AQ456" i="58"/>
  <c r="AQ457" i="58"/>
  <c r="AQ458" i="58"/>
  <c r="AQ459" i="58"/>
  <c r="AQ460" i="58"/>
  <c r="AQ461" i="58"/>
  <c r="AQ462" i="58"/>
  <c r="AQ463" i="58"/>
  <c r="AQ464" i="58"/>
  <c r="AQ465" i="58"/>
  <c r="AQ466" i="58"/>
  <c r="AQ467" i="58"/>
  <c r="AQ468" i="58"/>
  <c r="AQ469" i="58"/>
  <c r="AQ470" i="58"/>
  <c r="AQ471" i="58"/>
  <c r="AQ472" i="58"/>
  <c r="AQ473" i="58"/>
  <c r="AQ474" i="58"/>
  <c r="AQ475" i="58"/>
  <c r="AQ476" i="58"/>
  <c r="AQ477" i="58"/>
  <c r="AQ478" i="58"/>
  <c r="AQ479" i="58"/>
  <c r="AQ480" i="58"/>
  <c r="AQ481" i="58"/>
  <c r="AQ482" i="58"/>
  <c r="AQ483" i="58"/>
  <c r="AQ484" i="58"/>
  <c r="AQ485" i="58"/>
  <c r="AQ486" i="58"/>
  <c r="AQ487" i="58"/>
  <c r="AQ488" i="58"/>
  <c r="AQ489" i="58"/>
  <c r="AQ490" i="58"/>
  <c r="AQ491" i="58"/>
  <c r="AQ492" i="58"/>
  <c r="AQ493" i="58"/>
  <c r="AQ494" i="58"/>
  <c r="AQ495" i="58"/>
  <c r="AQ496" i="58"/>
  <c r="AQ497" i="58"/>
  <c r="AQ498" i="58"/>
  <c r="AQ499" i="58"/>
  <c r="AQ500" i="58"/>
  <c r="AQ501" i="58"/>
  <c r="AQ502" i="58"/>
  <c r="AQ503" i="58"/>
  <c r="AQ504" i="58"/>
  <c r="AQ505" i="58"/>
  <c r="AQ506" i="58"/>
  <c r="AQ507" i="58"/>
  <c r="AQ508" i="58"/>
  <c r="AQ509" i="58"/>
  <c r="AQ510" i="58"/>
  <c r="AQ511" i="58"/>
  <c r="AQ512" i="58"/>
  <c r="AQ513" i="58"/>
  <c r="AQ514" i="58"/>
  <c r="AQ515" i="58"/>
  <c r="AQ516" i="58"/>
  <c r="AQ517" i="58"/>
  <c r="AQ518" i="58"/>
  <c r="AQ519" i="58"/>
  <c r="AQ520" i="58"/>
  <c r="AQ521" i="58"/>
  <c r="AQ522" i="58"/>
  <c r="AQ523" i="58"/>
  <c r="AQ524" i="58"/>
  <c r="AQ525" i="58"/>
  <c r="AQ526" i="58"/>
  <c r="AQ527" i="58"/>
  <c r="AQ528" i="58"/>
  <c r="AQ529" i="58"/>
  <c r="AQ530" i="58"/>
  <c r="AQ531" i="58"/>
  <c r="AQ532" i="58"/>
  <c r="AQ533" i="58"/>
  <c r="AQ534" i="58"/>
  <c r="AQ535" i="58"/>
  <c r="AQ536" i="58"/>
  <c r="AQ537" i="58"/>
  <c r="AQ538" i="58"/>
  <c r="AQ539" i="58"/>
  <c r="AQ540" i="58"/>
  <c r="AQ541" i="58"/>
  <c r="AQ542" i="58"/>
  <c r="AQ543" i="58"/>
  <c r="AQ544" i="58"/>
  <c r="AQ545" i="58"/>
  <c r="AQ546" i="58"/>
  <c r="AQ547" i="58"/>
  <c r="AQ548" i="58"/>
  <c r="AQ549" i="58"/>
  <c r="AQ550" i="58"/>
  <c r="AQ551" i="58"/>
  <c r="AQ552" i="58"/>
  <c r="AQ553" i="58"/>
  <c r="AQ554" i="58"/>
  <c r="AQ555" i="58"/>
  <c r="AQ556" i="58"/>
  <c r="AQ557" i="58"/>
  <c r="AQ558" i="58"/>
  <c r="AQ559" i="58"/>
  <c r="AQ560" i="58"/>
  <c r="AQ561" i="58"/>
  <c r="AQ562" i="58"/>
  <c r="AQ563" i="58"/>
  <c r="AQ564" i="58"/>
  <c r="AQ565" i="58"/>
  <c r="AQ566" i="58"/>
  <c r="AQ567" i="58"/>
  <c r="AQ568" i="58"/>
  <c r="AQ569" i="58"/>
  <c r="AQ570" i="58"/>
  <c r="AQ571" i="58"/>
  <c r="AQ572" i="58"/>
  <c r="AQ573" i="58"/>
  <c r="AQ574" i="58"/>
  <c r="AQ575" i="58"/>
  <c r="AQ576" i="58"/>
  <c r="AQ577" i="58"/>
  <c r="AQ578" i="58"/>
  <c r="AQ579" i="58"/>
  <c r="AQ580" i="58"/>
  <c r="AQ581" i="58"/>
  <c r="AQ582" i="58"/>
  <c r="AQ583" i="58"/>
  <c r="AQ584" i="58"/>
  <c r="AQ585" i="58"/>
  <c r="AQ586" i="58"/>
  <c r="AQ587" i="58"/>
  <c r="AQ588" i="58"/>
  <c r="AQ589" i="58"/>
  <c r="AQ590" i="58"/>
  <c r="AQ591" i="58"/>
  <c r="AQ592" i="58"/>
  <c r="AQ593" i="58"/>
  <c r="AQ594" i="58"/>
  <c r="AQ595" i="58"/>
  <c r="AQ596" i="58"/>
  <c r="AQ597" i="58"/>
  <c r="AQ598" i="58"/>
  <c r="AQ599" i="58"/>
  <c r="AQ600" i="58"/>
  <c r="AQ601" i="58"/>
  <c r="AQ602" i="58"/>
  <c r="AQ603" i="58"/>
  <c r="AQ604" i="58"/>
  <c r="AQ605" i="58"/>
  <c r="AQ606" i="58"/>
  <c r="AQ607" i="58"/>
  <c r="AQ608" i="58"/>
  <c r="AQ609" i="58"/>
  <c r="AQ610" i="58"/>
  <c r="AQ611" i="58"/>
  <c r="AQ612" i="58"/>
  <c r="AQ613" i="58"/>
  <c r="AQ614" i="58"/>
  <c r="AQ615" i="58"/>
  <c r="AQ616" i="58"/>
  <c r="AQ617" i="58"/>
  <c r="AQ618" i="58"/>
  <c r="AQ619" i="58"/>
  <c r="AQ620" i="58"/>
  <c r="AQ621" i="58"/>
  <c r="AQ622" i="58"/>
  <c r="AQ623" i="58"/>
  <c r="AQ624" i="58"/>
  <c r="AQ625" i="58"/>
  <c r="AQ626" i="58"/>
  <c r="AQ627" i="58"/>
  <c r="AQ628" i="58"/>
  <c r="AQ629" i="58"/>
  <c r="AQ630" i="58"/>
  <c r="AQ631" i="58"/>
  <c r="AQ632" i="58"/>
  <c r="AQ633" i="58"/>
  <c r="AQ634" i="58"/>
  <c r="AQ635" i="58"/>
  <c r="AQ636" i="58"/>
  <c r="AQ637" i="58"/>
  <c r="AQ638" i="58"/>
  <c r="AQ639" i="58"/>
  <c r="AQ640" i="58"/>
  <c r="AQ641" i="58"/>
  <c r="AQ642" i="58"/>
  <c r="AQ643" i="58"/>
  <c r="AQ644" i="58"/>
  <c r="AQ645" i="58"/>
  <c r="AQ646" i="58"/>
  <c r="AQ647" i="58"/>
  <c r="AQ648" i="58"/>
  <c r="AQ649" i="58"/>
  <c r="AQ650" i="58"/>
  <c r="AQ651" i="58"/>
  <c r="AQ652" i="58"/>
  <c r="AQ653" i="58"/>
  <c r="AQ654" i="58"/>
  <c r="AQ655" i="58"/>
  <c r="AQ656" i="58"/>
  <c r="AQ657" i="58"/>
  <c r="AQ658" i="58"/>
  <c r="AQ659" i="58"/>
  <c r="AQ660" i="58"/>
  <c r="AQ661" i="58"/>
  <c r="AQ662" i="58"/>
  <c r="AQ663" i="58"/>
  <c r="AQ664" i="58"/>
  <c r="AQ665" i="58"/>
  <c r="AQ666" i="58"/>
  <c r="AQ667" i="58"/>
  <c r="AQ668" i="58"/>
  <c r="AQ669" i="58"/>
  <c r="AQ670" i="58"/>
  <c r="AQ671" i="58"/>
  <c r="AQ672" i="58"/>
  <c r="AQ673" i="58"/>
  <c r="AQ674" i="58"/>
  <c r="AQ675" i="58"/>
  <c r="AQ676" i="58"/>
  <c r="AQ677" i="58"/>
  <c r="AQ678" i="58"/>
  <c r="AQ679" i="58"/>
  <c r="AQ680" i="58"/>
  <c r="AQ681" i="58"/>
  <c r="AQ682" i="58"/>
  <c r="AQ683" i="58"/>
  <c r="AQ684" i="58"/>
  <c r="AQ685" i="58"/>
  <c r="AQ686" i="58"/>
  <c r="AQ687" i="58"/>
  <c r="AQ688" i="58"/>
  <c r="AQ689" i="58"/>
  <c r="AQ690" i="58"/>
  <c r="AQ691" i="58"/>
  <c r="AQ692" i="58"/>
  <c r="AQ693" i="58"/>
  <c r="AQ694" i="58"/>
  <c r="AQ695" i="58"/>
  <c r="AQ696" i="58"/>
  <c r="AQ697" i="58"/>
  <c r="AQ698" i="58"/>
  <c r="AQ699" i="58"/>
  <c r="AQ700" i="58"/>
  <c r="AQ701" i="58"/>
  <c r="AQ702" i="58"/>
  <c r="AQ703" i="58"/>
  <c r="AQ704" i="58"/>
  <c r="AQ705" i="58"/>
  <c r="AQ706" i="58"/>
  <c r="AQ707" i="58"/>
  <c r="AQ708" i="58"/>
  <c r="AQ709" i="58"/>
  <c r="AQ710" i="58"/>
  <c r="AQ711" i="58"/>
  <c r="AQ712" i="58"/>
  <c r="AQ713" i="58"/>
  <c r="AQ714" i="58"/>
  <c r="AQ715" i="58"/>
  <c r="AQ716" i="58"/>
  <c r="AQ717" i="58"/>
  <c r="AQ718" i="58"/>
  <c r="AQ719" i="58"/>
  <c r="AQ720" i="58"/>
  <c r="AQ721" i="58"/>
  <c r="AQ722" i="58"/>
  <c r="AQ723" i="58"/>
  <c r="AQ724" i="58"/>
  <c r="AQ725" i="58"/>
  <c r="AQ726" i="58"/>
  <c r="AQ727" i="58"/>
  <c r="AQ728" i="58"/>
  <c r="AQ729" i="58"/>
  <c r="AQ730" i="58"/>
  <c r="AQ731" i="58"/>
  <c r="AQ732" i="58"/>
  <c r="AQ733" i="58"/>
  <c r="AQ734" i="58"/>
  <c r="AQ735" i="58"/>
  <c r="AQ736" i="58"/>
  <c r="AQ737" i="58"/>
  <c r="AQ738" i="58"/>
  <c r="AQ739" i="58"/>
  <c r="AQ740" i="58"/>
  <c r="AQ741" i="58"/>
  <c r="AQ742" i="58"/>
  <c r="AQ743" i="58"/>
  <c r="AQ744" i="58"/>
  <c r="AQ745" i="58"/>
  <c r="AQ746" i="58"/>
  <c r="AQ747" i="58"/>
  <c r="AQ748" i="58"/>
  <c r="AQ749" i="58"/>
  <c r="AQ750" i="58"/>
  <c r="AQ751" i="58"/>
  <c r="AQ752" i="58"/>
  <c r="AQ753" i="58"/>
  <c r="AQ754" i="58"/>
  <c r="AQ755" i="58"/>
  <c r="AQ756" i="58"/>
  <c r="AQ757" i="58"/>
  <c r="AQ758" i="58"/>
  <c r="AQ759" i="58"/>
  <c r="AQ760" i="58"/>
  <c r="AQ761" i="58"/>
  <c r="AQ762" i="58"/>
  <c r="AQ763" i="58"/>
  <c r="AQ764" i="58"/>
  <c r="AQ765" i="58"/>
  <c r="AQ766" i="58"/>
  <c r="AQ767" i="58"/>
  <c r="AQ768" i="58"/>
  <c r="AQ769" i="58"/>
  <c r="AQ770" i="58"/>
  <c r="AQ771" i="58"/>
  <c r="AQ772" i="58"/>
  <c r="AQ773" i="58"/>
  <c r="AQ774" i="58"/>
  <c r="AQ775" i="58"/>
  <c r="AQ776" i="58"/>
  <c r="AQ777" i="58"/>
  <c r="AQ778" i="58"/>
  <c r="AQ779" i="58"/>
  <c r="AQ780" i="58"/>
  <c r="AQ781" i="58"/>
  <c r="AQ782" i="58"/>
  <c r="AQ783" i="58"/>
  <c r="AQ784" i="58"/>
  <c r="AQ785" i="58"/>
  <c r="AQ786" i="58"/>
  <c r="AQ787" i="58"/>
  <c r="AQ788" i="58"/>
  <c r="AQ789" i="58"/>
  <c r="AQ790" i="58"/>
  <c r="AQ791" i="58"/>
  <c r="AQ792" i="58"/>
  <c r="AQ793" i="58"/>
  <c r="AQ794" i="58"/>
  <c r="AQ795" i="58"/>
  <c r="AQ796" i="58"/>
  <c r="AQ797" i="58"/>
  <c r="AQ798" i="58"/>
  <c r="AQ799" i="58"/>
  <c r="AQ800" i="58"/>
  <c r="AQ801" i="58"/>
  <c r="AQ802" i="58"/>
  <c r="AQ803" i="58"/>
  <c r="AQ804" i="58"/>
  <c r="AQ805" i="58"/>
  <c r="AQ806" i="58"/>
  <c r="AQ807" i="58"/>
  <c r="AQ808" i="58"/>
  <c r="AQ809" i="58"/>
  <c r="AQ810" i="58"/>
  <c r="AQ811" i="58"/>
  <c r="AQ812" i="58"/>
  <c r="AQ813" i="58"/>
  <c r="AQ814" i="58"/>
  <c r="AQ815" i="58"/>
  <c r="AQ816" i="58"/>
  <c r="AQ817" i="58"/>
  <c r="AQ818" i="58"/>
  <c r="AQ819" i="58"/>
  <c r="AQ820" i="58"/>
  <c r="AQ821" i="58"/>
  <c r="AQ822" i="58"/>
  <c r="AQ823" i="58"/>
  <c r="AQ824" i="58"/>
  <c r="AQ825" i="58"/>
  <c r="AQ826" i="58"/>
  <c r="AQ827" i="58"/>
  <c r="AQ828" i="58"/>
  <c r="AQ829" i="58"/>
  <c r="AQ830" i="58"/>
  <c r="AQ831" i="58"/>
  <c r="AQ832" i="58"/>
  <c r="AQ833" i="58"/>
  <c r="AQ834" i="58"/>
  <c r="AQ835" i="58"/>
  <c r="AQ836" i="58"/>
  <c r="AQ837" i="58"/>
  <c r="AQ838" i="58"/>
  <c r="AQ839" i="58"/>
  <c r="AQ840" i="58"/>
  <c r="AQ841" i="58"/>
  <c r="AQ842" i="58"/>
  <c r="AQ843" i="58"/>
  <c r="AQ844" i="58"/>
  <c r="AQ845" i="58"/>
  <c r="AQ846" i="58"/>
  <c r="AQ847" i="58"/>
  <c r="AQ848" i="58"/>
  <c r="AQ849" i="58"/>
  <c r="AQ850" i="58"/>
  <c r="AQ851" i="58"/>
  <c r="AQ852" i="58"/>
  <c r="AQ853" i="58"/>
  <c r="AQ854" i="58"/>
  <c r="AQ855" i="58"/>
  <c r="AQ856" i="58"/>
  <c r="AQ857" i="58"/>
  <c r="AQ858" i="58"/>
  <c r="AQ859" i="58"/>
  <c r="AQ860" i="58"/>
  <c r="AQ861" i="58"/>
  <c r="AQ862" i="58"/>
  <c r="AQ863" i="58"/>
  <c r="AQ864" i="58"/>
  <c r="AQ865" i="58"/>
  <c r="AQ866" i="58"/>
  <c r="AQ867" i="58"/>
  <c r="AQ868" i="58"/>
  <c r="AQ869" i="58"/>
  <c r="AQ870" i="58"/>
  <c r="AQ871" i="58"/>
  <c r="AQ872" i="58"/>
  <c r="AQ873" i="58"/>
  <c r="AQ874" i="58"/>
  <c r="AQ875" i="58"/>
  <c r="AQ876" i="58"/>
  <c r="AQ877" i="58"/>
  <c r="AQ878" i="58"/>
  <c r="AQ879" i="58"/>
  <c r="AQ880" i="58"/>
  <c r="AQ881" i="58"/>
  <c r="AQ882" i="58"/>
  <c r="AQ883" i="58"/>
  <c r="AQ884" i="58"/>
  <c r="AQ885" i="58"/>
  <c r="AQ886" i="58"/>
  <c r="AQ887" i="58"/>
  <c r="AQ888" i="58"/>
  <c r="AQ889" i="58"/>
  <c r="AQ890" i="58"/>
  <c r="AQ891" i="58"/>
  <c r="AQ892" i="58"/>
  <c r="AQ893" i="58"/>
  <c r="AQ894" i="58"/>
  <c r="AQ895" i="58"/>
  <c r="AQ896" i="58"/>
  <c r="AQ897" i="58"/>
  <c r="AQ898" i="58"/>
  <c r="AQ899" i="58"/>
  <c r="AQ900" i="58"/>
  <c r="AQ901" i="58"/>
  <c r="AQ902" i="58"/>
  <c r="AQ903" i="58"/>
  <c r="AQ904" i="58"/>
  <c r="AQ905" i="58"/>
  <c r="AQ906" i="58"/>
  <c r="AQ907" i="58"/>
  <c r="AQ908" i="58"/>
  <c r="AQ909" i="58"/>
  <c r="AQ910" i="58"/>
  <c r="AQ911" i="58"/>
  <c r="AQ912" i="58"/>
  <c r="AQ913" i="58"/>
  <c r="AQ914" i="58"/>
  <c r="AQ915" i="58"/>
  <c r="AQ916" i="58"/>
  <c r="AQ917" i="58"/>
  <c r="AQ918" i="58"/>
  <c r="AQ919" i="58"/>
  <c r="AQ920" i="58"/>
  <c r="AQ921" i="58"/>
  <c r="AQ922" i="58"/>
  <c r="AQ923" i="58"/>
  <c r="AQ924" i="58"/>
  <c r="AQ925" i="58"/>
  <c r="AQ926" i="58"/>
  <c r="AQ927" i="58"/>
  <c r="AQ928" i="58"/>
  <c r="AQ929" i="58"/>
  <c r="AQ930" i="58"/>
  <c r="AQ931" i="58"/>
  <c r="AQ932" i="58"/>
  <c r="AQ933" i="58"/>
  <c r="AQ934" i="58"/>
  <c r="AQ935" i="58"/>
  <c r="AQ936" i="58"/>
  <c r="AQ937" i="58"/>
  <c r="AQ938" i="58"/>
  <c r="AQ939" i="58"/>
  <c r="AQ940" i="58"/>
  <c r="AQ941" i="58"/>
  <c r="AQ942" i="58"/>
  <c r="AQ943" i="58"/>
  <c r="AQ944" i="58"/>
  <c r="AQ945" i="58"/>
  <c r="AQ946" i="58"/>
  <c r="AQ947" i="58"/>
  <c r="AQ948" i="58"/>
  <c r="AQ949" i="58"/>
  <c r="AQ950" i="58"/>
  <c r="AQ951" i="58"/>
  <c r="AQ952" i="58"/>
  <c r="AQ953" i="58"/>
  <c r="AQ954" i="58"/>
  <c r="AQ955" i="58"/>
  <c r="AQ956" i="58"/>
  <c r="AQ957" i="58"/>
  <c r="AQ958" i="58"/>
  <c r="AQ959" i="58"/>
  <c r="AQ960" i="58"/>
  <c r="AQ961" i="58"/>
  <c r="AQ962" i="58"/>
  <c r="AQ963" i="58"/>
  <c r="AQ964" i="58"/>
  <c r="AQ965" i="58"/>
  <c r="AQ966" i="58"/>
  <c r="AQ967" i="58"/>
  <c r="AQ968" i="58"/>
  <c r="AQ969" i="58"/>
  <c r="AQ970" i="58"/>
  <c r="AQ971" i="58"/>
  <c r="AQ972" i="58"/>
  <c r="AQ973" i="58"/>
  <c r="AQ974" i="58"/>
  <c r="AQ975" i="58"/>
  <c r="AQ976" i="58"/>
  <c r="AQ977" i="58"/>
  <c r="AQ978" i="58"/>
  <c r="AQ979" i="58"/>
  <c r="AQ980" i="58"/>
  <c r="AQ981" i="58"/>
  <c r="AQ982" i="58"/>
  <c r="AQ983" i="58"/>
  <c r="AQ984" i="58"/>
  <c r="AQ985" i="58"/>
  <c r="AQ986" i="58"/>
  <c r="AQ987" i="58"/>
  <c r="AQ988" i="58"/>
  <c r="AQ989" i="58"/>
  <c r="AQ990" i="58"/>
  <c r="AQ991" i="58"/>
  <c r="AQ992" i="58"/>
  <c r="AQ993" i="58"/>
  <c r="AQ994" i="58"/>
  <c r="AQ995" i="58"/>
  <c r="AQ996" i="58"/>
  <c r="AQ997" i="58"/>
  <c r="AQ998" i="58"/>
  <c r="AQ999" i="58"/>
  <c r="AQ1000" i="58"/>
  <c r="AQ1001" i="58"/>
  <c r="AQ1002" i="58"/>
  <c r="AQ1003" i="58"/>
  <c r="AQ1004" i="58"/>
  <c r="AQ1005" i="58"/>
  <c r="AQ1006" i="58"/>
  <c r="AQ1007" i="58"/>
  <c r="AQ1008" i="58"/>
  <c r="AQ1009" i="58"/>
  <c r="AQ1010" i="58"/>
  <c r="AQ1011" i="58"/>
  <c r="AQ1012" i="58"/>
  <c r="AQ1013" i="58"/>
  <c r="AQ1014" i="58"/>
  <c r="AQ1015" i="58"/>
  <c r="AQ1016" i="58"/>
  <c r="AQ1017" i="58"/>
  <c r="AQ1018" i="58"/>
  <c r="AQ1019" i="58"/>
  <c r="AQ1020" i="58"/>
  <c r="AQ1021" i="58"/>
  <c r="AQ1022" i="58"/>
  <c r="AQ1023" i="58"/>
  <c r="AQ1024" i="58"/>
  <c r="AQ1025" i="58"/>
  <c r="AQ1026" i="58"/>
  <c r="AQ1027" i="58"/>
  <c r="AQ1028" i="58"/>
  <c r="AQ1029" i="58"/>
  <c r="AQ1030" i="58"/>
  <c r="AQ1031" i="58"/>
  <c r="AQ1032" i="58"/>
  <c r="AQ1033" i="58"/>
  <c r="AQ1034" i="58"/>
  <c r="AQ1035" i="58"/>
  <c r="AQ1036" i="58"/>
  <c r="AQ1037" i="58"/>
  <c r="AQ1038" i="58"/>
  <c r="AQ1039" i="58"/>
  <c r="AQ1040" i="58"/>
  <c r="AQ1041" i="58"/>
  <c r="AQ1042" i="58"/>
  <c r="AQ1043" i="58"/>
  <c r="AQ1044" i="58"/>
  <c r="AQ1045" i="58"/>
  <c r="AQ1046" i="58"/>
  <c r="AQ1047" i="58"/>
  <c r="AQ1048" i="58"/>
  <c r="AQ1049" i="58"/>
  <c r="AQ1050" i="58"/>
  <c r="AQ1051" i="58"/>
  <c r="AQ1052" i="58"/>
  <c r="AQ1053" i="58"/>
  <c r="AQ1054" i="58"/>
  <c r="AQ1055" i="58"/>
  <c r="AQ1056" i="58"/>
  <c r="AQ1057" i="58"/>
  <c r="AQ1058" i="58"/>
  <c r="AQ1059" i="58"/>
  <c r="AQ1060" i="58"/>
  <c r="AQ1061" i="58"/>
  <c r="AQ1062" i="58"/>
  <c r="AQ1063" i="58"/>
  <c r="AQ1064" i="58"/>
  <c r="AQ1065" i="58"/>
  <c r="AQ1066" i="58"/>
  <c r="AQ1067" i="58"/>
  <c r="AQ1068" i="58"/>
  <c r="AQ1069" i="58"/>
  <c r="AQ1070" i="58"/>
  <c r="AQ1071" i="58"/>
  <c r="AQ1072" i="58"/>
  <c r="AQ1073" i="58"/>
  <c r="AQ1074" i="58"/>
  <c r="AQ1075" i="58"/>
  <c r="AQ1076" i="58"/>
  <c r="AQ1077" i="58"/>
  <c r="AQ1078" i="58"/>
  <c r="AQ1079" i="58"/>
  <c r="AQ1080" i="58"/>
  <c r="AQ1081" i="58"/>
  <c r="AQ1082" i="58"/>
  <c r="AQ1083" i="58"/>
  <c r="AQ1084" i="58"/>
  <c r="AQ1085" i="58"/>
  <c r="AQ1086" i="58"/>
  <c r="AQ1087" i="58"/>
  <c r="AQ1088" i="58"/>
  <c r="AQ1089" i="58"/>
  <c r="AQ1090" i="58"/>
  <c r="AQ1091" i="58"/>
  <c r="AQ1092" i="58"/>
  <c r="AQ1093" i="58"/>
  <c r="AQ1094" i="58"/>
  <c r="AQ1095" i="58"/>
  <c r="AQ1096" i="58"/>
  <c r="AQ1097" i="58"/>
  <c r="AQ1098" i="58"/>
  <c r="AQ1099" i="58"/>
  <c r="AQ1100" i="58"/>
  <c r="AQ1101" i="58"/>
  <c r="AQ1102" i="58"/>
  <c r="AQ1103" i="58"/>
  <c r="AQ1104" i="58"/>
  <c r="AQ1105" i="58"/>
  <c r="AQ1106" i="58"/>
  <c r="AQ1107" i="58"/>
  <c r="AQ1108" i="58"/>
  <c r="AQ1109" i="58"/>
  <c r="AQ1110" i="58"/>
  <c r="AQ1111" i="58"/>
  <c r="AQ1112" i="58"/>
  <c r="AQ1113" i="58"/>
  <c r="AQ1114" i="58"/>
  <c r="AQ1115" i="58"/>
  <c r="AQ1116" i="58"/>
  <c r="AQ1117" i="58"/>
  <c r="AQ1118" i="58"/>
  <c r="AQ1119" i="58"/>
  <c r="AQ1120" i="58"/>
  <c r="AQ1121" i="58"/>
  <c r="AQ1122" i="58"/>
  <c r="AQ1123" i="58"/>
  <c r="AQ1124" i="58"/>
  <c r="AQ1125" i="58"/>
  <c r="AQ1126" i="58"/>
  <c r="AQ1127" i="58"/>
  <c r="AQ1128" i="58"/>
  <c r="AQ1129" i="58"/>
  <c r="AQ1130" i="58"/>
  <c r="AQ1131" i="58"/>
  <c r="AQ1132" i="58"/>
  <c r="AQ1133" i="58"/>
  <c r="AQ1134" i="58"/>
  <c r="AQ1135" i="58"/>
  <c r="AQ1136" i="58"/>
  <c r="AQ1137" i="58"/>
  <c r="AQ1138" i="58"/>
  <c r="AQ1139" i="58"/>
  <c r="AQ1140" i="58"/>
  <c r="AQ1141" i="58"/>
  <c r="AQ1142" i="58"/>
  <c r="AQ1143" i="58"/>
  <c r="AQ1144" i="58"/>
  <c r="AQ1145" i="58"/>
  <c r="AQ1146" i="58"/>
  <c r="AQ1147" i="58"/>
  <c r="AQ1148" i="58"/>
  <c r="AQ1149" i="58"/>
  <c r="AQ1150" i="58"/>
  <c r="AQ1151" i="58"/>
  <c r="AQ1152" i="58"/>
  <c r="AQ1153" i="58"/>
  <c r="AQ1154" i="58"/>
  <c r="AQ1155" i="58"/>
  <c r="AQ1156" i="58"/>
  <c r="AQ1157" i="58"/>
  <c r="AQ1158" i="58"/>
  <c r="AQ1159" i="58"/>
  <c r="AQ1160" i="58"/>
  <c r="AQ1161" i="58"/>
  <c r="AQ1162" i="58"/>
  <c r="AQ1163" i="58"/>
  <c r="AQ1164" i="58"/>
  <c r="AQ1165" i="58"/>
  <c r="AQ1166" i="58"/>
  <c r="AQ1167" i="58"/>
  <c r="AQ1168" i="58"/>
  <c r="AQ1169" i="58"/>
  <c r="AQ1170" i="58"/>
  <c r="AQ1171" i="58"/>
  <c r="AQ1172" i="58"/>
  <c r="AQ1173" i="58"/>
  <c r="AQ1174" i="58"/>
  <c r="AQ1175" i="58"/>
  <c r="AQ1176" i="58"/>
  <c r="AQ1177" i="58"/>
  <c r="AQ1178" i="58"/>
  <c r="AQ1179" i="58"/>
  <c r="AQ1180" i="58"/>
  <c r="AQ1181" i="58"/>
  <c r="AQ1182" i="58"/>
  <c r="AQ1183" i="58"/>
  <c r="AQ1184" i="58"/>
  <c r="AQ1185" i="58"/>
  <c r="AQ1186" i="58"/>
  <c r="AQ1187" i="58"/>
  <c r="AQ1188" i="58"/>
  <c r="AQ1189" i="58"/>
  <c r="AQ1190" i="58"/>
  <c r="AQ1191" i="58"/>
  <c r="AQ1192" i="58"/>
  <c r="AQ1193" i="58"/>
  <c r="AQ1194" i="58"/>
  <c r="AQ1195" i="58"/>
  <c r="AQ1196" i="58"/>
  <c r="AQ1197" i="58"/>
  <c r="AQ1198" i="58"/>
  <c r="AQ1199" i="58"/>
  <c r="AQ1200" i="58"/>
  <c r="AQ1201" i="58"/>
  <c r="AQ1202" i="58"/>
  <c r="AQ1203" i="58"/>
  <c r="AQ1204" i="58"/>
  <c r="AQ1205" i="58"/>
  <c r="AQ1206" i="58"/>
  <c r="AQ1207" i="58"/>
  <c r="AQ1208" i="58"/>
  <c r="AQ1209" i="58"/>
  <c r="AQ1210" i="58"/>
  <c r="AQ1211" i="58"/>
  <c r="AQ1212" i="58"/>
  <c r="AQ1213" i="58"/>
  <c r="AQ1214" i="58"/>
  <c r="AQ1215" i="58"/>
  <c r="AQ1216" i="58"/>
  <c r="AQ1217" i="58"/>
  <c r="AQ1218" i="58"/>
  <c r="AQ1219" i="58"/>
  <c r="AQ1220" i="58"/>
  <c r="AQ1221" i="58"/>
  <c r="AQ1222" i="58"/>
  <c r="AQ1223" i="58"/>
  <c r="AQ1224" i="58"/>
  <c r="AQ1225" i="58"/>
  <c r="AQ1226" i="58"/>
  <c r="AQ1227" i="58"/>
  <c r="AQ1228" i="58"/>
  <c r="AQ1229" i="58"/>
  <c r="AQ1230" i="58"/>
  <c r="AQ1231" i="58"/>
  <c r="AQ1232" i="58"/>
  <c r="AQ1233" i="58"/>
  <c r="AQ1234" i="58"/>
  <c r="AQ1235" i="58"/>
  <c r="AQ1236" i="58"/>
  <c r="AQ1237" i="58"/>
  <c r="AQ1238" i="58"/>
  <c r="AQ1239" i="58"/>
  <c r="AQ1240" i="58"/>
  <c r="AQ1241" i="58"/>
  <c r="AQ1242" i="58"/>
  <c r="AQ1243" i="58"/>
  <c r="AQ1244" i="58"/>
  <c r="AQ1245" i="58"/>
  <c r="AQ1246" i="58"/>
  <c r="AQ1247" i="58"/>
  <c r="AQ1248" i="58"/>
  <c r="AQ1249" i="58"/>
  <c r="AQ1250" i="58"/>
  <c r="AQ1251" i="58"/>
  <c r="AQ1252" i="58"/>
  <c r="AQ1253" i="58"/>
  <c r="AQ1254" i="58"/>
  <c r="AQ1255" i="58"/>
  <c r="AQ1256" i="58"/>
  <c r="AQ1257" i="58"/>
  <c r="AQ1258" i="58"/>
  <c r="AQ1259" i="58"/>
  <c r="AQ1260" i="58"/>
  <c r="AQ1261" i="58"/>
  <c r="AQ1262" i="58"/>
  <c r="AQ1263" i="58"/>
  <c r="AQ1264" i="58"/>
  <c r="AQ1265" i="58"/>
  <c r="AQ1266" i="58"/>
  <c r="AQ1267" i="58"/>
  <c r="AQ1268" i="58"/>
  <c r="AQ1269" i="58"/>
  <c r="AQ1270" i="58"/>
  <c r="AQ1271" i="58"/>
  <c r="AQ1272" i="58"/>
  <c r="AQ1273" i="58"/>
  <c r="AQ1274" i="58"/>
  <c r="AQ1275" i="58"/>
  <c r="AQ1276" i="58"/>
  <c r="AQ1277" i="58"/>
  <c r="AQ1278" i="58"/>
  <c r="AQ1279" i="58"/>
  <c r="AQ1280" i="58"/>
  <c r="AQ1281" i="58"/>
  <c r="AQ1282" i="58"/>
  <c r="AQ1283" i="58"/>
  <c r="AQ1284" i="58"/>
  <c r="AQ1285" i="58"/>
  <c r="AQ1286" i="58"/>
  <c r="AQ1287" i="58"/>
  <c r="AQ1288" i="58"/>
  <c r="AQ1289" i="58"/>
  <c r="AQ1290" i="58"/>
  <c r="AQ1291" i="58"/>
  <c r="AQ1292" i="58"/>
  <c r="AQ1293" i="58"/>
  <c r="AQ1294" i="58"/>
  <c r="AQ1295" i="58"/>
  <c r="AQ1296" i="58"/>
  <c r="AQ1297" i="58"/>
  <c r="AQ1298" i="58"/>
  <c r="AQ1299" i="58"/>
  <c r="AQ1300" i="58"/>
  <c r="AQ1301" i="58"/>
  <c r="AQ1302" i="58"/>
  <c r="AQ1303" i="58"/>
  <c r="AQ1304" i="58"/>
  <c r="AQ1305" i="58"/>
  <c r="AQ1306" i="58"/>
  <c r="AQ1307" i="58"/>
  <c r="AQ1308" i="58"/>
  <c r="AQ1309" i="58"/>
  <c r="AQ1310" i="58"/>
  <c r="AQ1311" i="58"/>
  <c r="AQ1312" i="58"/>
  <c r="AQ1313" i="58"/>
  <c r="AQ1314" i="58"/>
  <c r="AQ1315" i="58"/>
  <c r="AQ1316" i="58"/>
  <c r="AQ1317" i="58"/>
  <c r="AQ1318" i="58"/>
  <c r="AQ1319" i="58"/>
  <c r="AQ1320" i="58"/>
  <c r="AQ1321" i="58"/>
  <c r="AQ1322" i="58"/>
  <c r="AQ1323" i="58"/>
  <c r="AQ1324" i="58"/>
  <c r="AQ1325" i="58"/>
  <c r="AQ1326" i="58"/>
  <c r="AQ1327" i="58"/>
  <c r="AQ1328" i="58"/>
  <c r="AQ1329" i="58"/>
  <c r="AQ1330" i="58"/>
  <c r="AQ1331" i="58"/>
  <c r="AQ1332" i="58"/>
  <c r="AQ1333" i="58"/>
  <c r="AQ1334" i="58"/>
  <c r="AQ1335" i="58"/>
  <c r="AQ1336" i="58"/>
  <c r="AQ1337" i="58"/>
  <c r="AQ1338" i="58"/>
  <c r="AQ1339" i="58"/>
  <c r="AQ1340" i="58"/>
  <c r="AQ1341" i="58"/>
  <c r="AQ1342" i="58"/>
  <c r="AQ1343" i="58"/>
  <c r="AQ1344" i="58"/>
  <c r="AQ1345" i="58"/>
  <c r="AQ1346" i="58"/>
  <c r="AQ1347" i="58"/>
  <c r="AQ1348" i="58"/>
  <c r="AQ1349" i="58"/>
  <c r="AQ1350" i="58"/>
  <c r="AQ1351" i="58"/>
  <c r="AQ1352" i="58"/>
  <c r="AQ1353" i="58"/>
  <c r="AQ1354" i="58"/>
  <c r="AQ1355" i="58"/>
  <c r="AQ1356" i="58"/>
  <c r="AQ1357" i="58"/>
  <c r="AQ1358" i="58"/>
  <c r="AQ1359" i="58"/>
  <c r="AQ1360" i="58"/>
  <c r="AQ1361" i="58"/>
  <c r="AQ1362" i="58"/>
  <c r="AQ1363" i="58"/>
  <c r="AQ1364" i="58"/>
  <c r="AQ1365" i="58"/>
  <c r="AQ1366" i="58"/>
  <c r="AQ1367" i="58"/>
  <c r="AQ1368" i="58"/>
  <c r="AQ1369" i="58"/>
  <c r="AQ1370" i="58"/>
  <c r="AQ1371" i="58"/>
  <c r="AQ1372" i="58"/>
  <c r="AQ1373" i="58"/>
  <c r="AQ1374" i="58"/>
  <c r="AQ1375" i="58"/>
  <c r="AQ1376" i="58"/>
  <c r="AQ1377" i="58"/>
  <c r="AQ1378" i="58"/>
  <c r="AQ1379" i="58"/>
  <c r="AQ1380" i="58"/>
  <c r="AQ1381" i="58"/>
  <c r="AQ1382" i="58"/>
  <c r="AQ1383" i="58"/>
  <c r="AQ1384" i="58"/>
  <c r="AQ1385" i="58"/>
  <c r="AQ1386" i="58"/>
  <c r="AQ1387" i="58"/>
  <c r="AQ1388" i="58"/>
  <c r="AQ1389" i="58"/>
  <c r="AQ1390" i="58"/>
  <c r="AQ1391" i="58"/>
  <c r="AQ1392" i="58"/>
  <c r="AQ1393" i="58"/>
  <c r="AQ1394" i="58"/>
  <c r="AQ1395" i="58"/>
  <c r="AQ1396" i="58"/>
  <c r="AQ1397" i="58"/>
  <c r="AQ1398" i="58"/>
  <c r="AQ1399" i="58"/>
  <c r="AQ1400" i="58"/>
  <c r="AQ1401" i="58"/>
  <c r="AQ1402" i="58"/>
  <c r="AQ1403" i="58"/>
  <c r="AQ1404" i="58"/>
  <c r="AQ1405" i="58"/>
  <c r="AQ1406" i="58"/>
  <c r="AQ1407" i="58"/>
  <c r="AQ1408" i="58"/>
  <c r="AQ1409" i="58"/>
  <c r="AQ1410" i="58"/>
  <c r="AQ1411" i="58"/>
  <c r="AQ1412" i="58"/>
  <c r="AQ1413" i="58"/>
  <c r="AQ1414" i="58"/>
  <c r="AQ1415" i="58"/>
  <c r="AQ1416" i="58"/>
  <c r="AQ1417" i="58"/>
  <c r="AQ1418" i="58"/>
  <c r="AQ1419" i="58"/>
  <c r="AQ1420" i="58"/>
  <c r="AQ1421" i="58"/>
  <c r="AQ1422" i="58"/>
  <c r="AQ1423" i="58"/>
  <c r="AQ1424" i="58"/>
  <c r="AQ1425" i="58"/>
  <c r="AQ1426" i="58"/>
  <c r="AQ1427" i="58"/>
  <c r="AQ1428" i="58"/>
  <c r="AQ1429" i="58"/>
  <c r="AQ1430" i="58"/>
  <c r="AQ1431" i="58"/>
  <c r="AQ1432" i="58"/>
  <c r="AQ1433" i="58"/>
  <c r="AQ1434" i="58"/>
  <c r="AQ1435" i="58"/>
  <c r="AQ1436" i="58"/>
  <c r="AQ1437" i="58"/>
  <c r="AQ1438" i="58"/>
  <c r="AQ1439" i="58"/>
  <c r="AQ1440" i="58"/>
  <c r="AQ1441" i="58"/>
  <c r="AQ1442" i="58"/>
  <c r="AQ1443" i="58"/>
  <c r="AQ1444" i="58"/>
  <c r="AQ1445" i="58"/>
  <c r="AQ1446" i="58"/>
  <c r="AQ1447" i="58"/>
  <c r="AQ1448" i="58"/>
  <c r="AQ1449" i="58"/>
  <c r="AQ1450" i="58"/>
  <c r="AQ1451" i="58"/>
  <c r="AQ1452" i="58"/>
  <c r="AQ1453" i="58"/>
  <c r="AQ1454" i="58"/>
  <c r="AQ1455" i="58"/>
  <c r="AQ1456" i="58"/>
  <c r="AQ1457" i="58"/>
  <c r="AQ1458" i="58"/>
  <c r="AQ1459" i="58"/>
  <c r="AQ1460" i="58"/>
  <c r="AQ1461" i="58"/>
  <c r="AQ1462" i="58"/>
  <c r="AQ1463" i="58"/>
  <c r="AQ1464" i="58"/>
  <c r="AQ1465" i="58"/>
  <c r="AQ1466" i="58"/>
  <c r="AQ1467" i="58"/>
  <c r="AQ1468" i="58"/>
  <c r="AQ1469" i="58"/>
  <c r="AQ1470" i="58"/>
  <c r="AQ1471" i="58"/>
  <c r="AQ1472" i="58"/>
  <c r="AQ1473" i="58"/>
  <c r="AQ1474" i="58"/>
  <c r="AQ1475" i="58"/>
  <c r="AQ1476" i="58"/>
  <c r="AQ1477" i="58"/>
  <c r="AQ1478" i="58"/>
  <c r="AQ1479" i="58"/>
  <c r="AQ1480" i="58"/>
  <c r="AQ1481" i="58"/>
  <c r="AQ1482" i="58"/>
  <c r="AQ1483" i="58"/>
  <c r="AQ1484" i="58"/>
  <c r="AQ1485" i="58"/>
  <c r="AQ1486" i="58"/>
  <c r="AQ1487" i="58"/>
  <c r="AQ1488" i="58"/>
  <c r="AQ1489" i="58"/>
  <c r="AQ1490" i="58"/>
  <c r="AQ1491" i="58"/>
  <c r="AQ1492" i="58"/>
  <c r="AQ1493" i="58"/>
  <c r="AQ1494" i="58"/>
  <c r="AQ1495" i="58"/>
  <c r="AQ1496" i="58"/>
  <c r="AQ1497" i="58"/>
  <c r="AQ1498" i="58"/>
  <c r="AQ1499" i="58"/>
  <c r="AQ1500" i="58"/>
  <c r="AQ1501" i="58"/>
  <c r="AQ1502" i="58"/>
  <c r="AQ1503" i="58"/>
  <c r="AQ1504" i="58"/>
  <c r="AQ1505" i="58"/>
  <c r="AQ1506" i="58"/>
  <c r="AQ1507" i="58"/>
  <c r="AQ1508" i="58"/>
  <c r="AQ1509" i="58"/>
  <c r="AQ1510" i="58"/>
  <c r="AQ1511" i="58"/>
  <c r="AQ1512" i="58"/>
  <c r="AQ1513" i="58"/>
  <c r="AQ1514" i="58"/>
  <c r="AQ1515" i="58"/>
  <c r="AQ1516" i="58"/>
  <c r="AQ1517" i="58"/>
  <c r="AQ1518" i="58"/>
  <c r="AQ1519" i="58"/>
  <c r="AQ1520" i="58"/>
  <c r="AQ1521" i="58"/>
  <c r="AQ1522" i="58"/>
  <c r="AQ1523" i="58"/>
  <c r="AQ1524" i="58"/>
  <c r="AQ1525" i="58"/>
  <c r="AQ1526" i="58"/>
  <c r="AQ1527" i="58"/>
  <c r="AQ1528" i="58"/>
  <c r="AQ1529" i="58"/>
  <c r="AQ1530" i="58"/>
  <c r="AQ1531" i="58"/>
  <c r="AQ1532" i="58"/>
  <c r="AQ1533" i="58"/>
  <c r="AQ1534" i="58"/>
  <c r="AQ1535" i="58"/>
  <c r="AQ1536" i="58"/>
  <c r="AQ1537" i="58"/>
  <c r="AQ1538" i="58"/>
  <c r="AQ1539" i="58"/>
  <c r="AQ1540" i="58"/>
  <c r="AQ1541" i="58"/>
  <c r="AQ1542" i="58"/>
  <c r="AQ1543" i="58"/>
  <c r="AQ1544" i="58"/>
  <c r="AQ1545" i="58"/>
  <c r="AQ1546" i="58"/>
  <c r="AQ1547" i="58"/>
  <c r="AQ1548" i="58"/>
  <c r="AQ1549" i="58"/>
  <c r="AQ1550" i="58"/>
  <c r="AQ1551" i="58"/>
  <c r="AQ1552" i="58"/>
  <c r="AQ1553" i="58"/>
  <c r="AQ1554" i="58"/>
  <c r="AQ1555" i="58"/>
  <c r="AQ1556" i="58"/>
  <c r="AQ1557" i="58"/>
  <c r="AQ1558" i="58"/>
  <c r="AQ1559" i="58"/>
  <c r="AQ1560" i="58"/>
  <c r="AQ1561" i="58"/>
  <c r="AQ1562" i="58"/>
  <c r="AQ1563" i="58"/>
  <c r="AQ1564" i="58"/>
  <c r="AQ1565" i="58"/>
  <c r="AQ1566" i="58"/>
  <c r="AQ1567" i="58"/>
  <c r="AQ1568" i="58"/>
  <c r="AQ1569" i="58"/>
  <c r="AQ1570" i="58"/>
  <c r="AQ1571" i="58"/>
  <c r="AQ1572" i="58"/>
  <c r="AQ1573" i="58"/>
  <c r="AQ1574" i="58"/>
  <c r="AQ1575" i="58"/>
  <c r="AQ1576" i="58"/>
  <c r="AQ1577" i="58"/>
  <c r="AQ1578" i="58"/>
  <c r="AQ1579" i="58"/>
  <c r="AQ1580" i="58"/>
  <c r="AQ1581" i="58"/>
  <c r="AQ1582" i="58"/>
  <c r="AQ1583" i="58"/>
  <c r="AQ1584" i="58"/>
  <c r="AQ1585" i="58"/>
  <c r="AQ1586" i="58"/>
  <c r="AQ1587" i="58"/>
  <c r="AQ1588" i="58"/>
  <c r="AQ1589" i="58"/>
  <c r="AQ1590" i="58"/>
  <c r="AQ1591" i="58"/>
  <c r="AQ1592" i="58"/>
  <c r="AQ1593" i="58"/>
  <c r="AQ1594" i="58"/>
  <c r="AQ1595" i="58"/>
  <c r="AQ1596" i="58"/>
  <c r="AQ1597" i="58"/>
  <c r="AQ1598" i="58"/>
  <c r="AQ1599" i="58"/>
  <c r="AQ1600" i="58"/>
  <c r="AQ1601" i="58"/>
  <c r="AQ1602" i="58"/>
  <c r="AQ1603" i="58"/>
  <c r="AQ1604" i="58"/>
  <c r="AQ1605" i="58"/>
  <c r="AQ1606" i="58"/>
  <c r="AQ1607" i="58"/>
  <c r="AQ1608" i="58"/>
  <c r="AQ1609" i="58"/>
  <c r="AQ1610" i="58"/>
  <c r="AQ1611" i="58"/>
  <c r="AQ1612" i="58"/>
  <c r="AQ1613" i="58"/>
  <c r="AQ1614" i="58"/>
  <c r="AQ1615" i="58"/>
  <c r="AQ1616" i="58"/>
  <c r="AQ1617" i="58"/>
  <c r="AQ1618" i="58"/>
  <c r="AQ1619" i="58"/>
  <c r="AQ1620" i="58"/>
  <c r="AQ1621" i="58"/>
  <c r="AQ1622" i="58"/>
  <c r="AQ1623" i="58"/>
  <c r="AQ1624" i="58"/>
  <c r="AQ1625" i="58"/>
  <c r="AQ1626" i="58"/>
  <c r="AQ1627" i="58"/>
  <c r="AQ1628" i="58"/>
  <c r="AQ1629" i="58"/>
  <c r="AQ1630" i="58"/>
  <c r="AQ1631" i="58"/>
  <c r="AQ1632" i="58"/>
  <c r="AQ1633" i="58"/>
  <c r="AQ1634" i="58"/>
  <c r="AQ1635" i="58"/>
  <c r="AQ1636" i="58"/>
  <c r="AQ1637" i="58"/>
  <c r="AQ1638" i="58"/>
  <c r="AQ1639" i="58"/>
  <c r="AQ1640" i="58"/>
  <c r="AQ1641" i="58"/>
  <c r="AQ1642" i="58"/>
  <c r="AQ1643" i="58"/>
  <c r="AQ1644" i="58"/>
  <c r="AQ1645" i="58"/>
  <c r="AQ1646" i="58"/>
  <c r="AQ1647" i="58"/>
  <c r="AQ1648" i="58"/>
  <c r="AQ1649" i="58"/>
  <c r="AQ1650" i="58"/>
  <c r="AQ1651" i="58"/>
  <c r="AQ1652" i="58"/>
  <c r="AQ1653" i="58"/>
  <c r="AQ1654" i="58"/>
  <c r="AQ1655" i="58"/>
  <c r="AQ1656" i="58"/>
  <c r="AQ1657" i="58"/>
  <c r="AQ1658" i="58"/>
  <c r="AQ1659" i="58"/>
  <c r="AQ1660" i="58"/>
  <c r="AQ1661" i="58"/>
  <c r="AQ1662" i="58"/>
  <c r="AQ1663" i="58"/>
  <c r="AQ1664" i="58"/>
  <c r="AQ1665" i="58"/>
  <c r="AQ1666" i="58"/>
  <c r="AQ1667" i="58"/>
  <c r="AQ1668" i="58"/>
  <c r="AQ1669" i="58"/>
  <c r="AQ1670" i="58"/>
  <c r="AQ1671" i="58"/>
  <c r="AQ1672" i="58"/>
  <c r="AQ1673" i="58"/>
  <c r="AQ1674" i="58"/>
  <c r="AQ1675" i="58"/>
  <c r="AQ1676" i="58"/>
  <c r="AQ1677" i="58"/>
  <c r="AQ1678" i="58"/>
  <c r="AQ1679" i="58"/>
  <c r="AQ1680" i="58"/>
  <c r="AQ1681" i="58"/>
  <c r="AQ1682" i="58"/>
  <c r="AQ1683" i="58"/>
  <c r="AQ1684" i="58"/>
  <c r="AQ1685" i="58"/>
  <c r="AQ1686" i="58"/>
  <c r="AQ1687" i="58"/>
  <c r="AQ1688" i="58"/>
  <c r="AQ1689" i="58"/>
  <c r="AQ1690" i="58"/>
  <c r="AQ1691" i="58"/>
  <c r="AQ1692" i="58"/>
  <c r="AQ1693" i="58"/>
  <c r="AQ1694" i="58"/>
  <c r="AQ1695" i="58"/>
  <c r="AQ1696" i="58"/>
  <c r="AQ1697" i="58"/>
  <c r="AQ1698" i="58"/>
  <c r="AQ1699" i="58"/>
  <c r="AQ1700" i="58"/>
  <c r="AQ1701" i="58"/>
  <c r="AQ1702" i="58"/>
  <c r="AQ1703" i="58"/>
  <c r="AQ1704" i="58"/>
  <c r="AQ1705" i="58"/>
  <c r="AQ1706" i="58"/>
  <c r="AQ1707" i="58"/>
  <c r="AQ1708" i="58"/>
  <c r="AQ1709" i="58"/>
  <c r="AQ1710" i="58"/>
  <c r="AQ1711" i="58"/>
  <c r="AQ1712" i="58"/>
  <c r="AQ1713" i="58"/>
  <c r="AQ1714" i="58"/>
  <c r="AQ1715" i="58"/>
  <c r="AQ1716" i="58"/>
  <c r="AQ1717" i="58"/>
  <c r="AQ1718" i="58"/>
  <c r="AQ1719" i="58"/>
  <c r="AQ1720" i="58"/>
  <c r="AQ1721" i="58"/>
  <c r="AQ1722" i="58"/>
  <c r="AQ1723" i="58"/>
  <c r="AQ1724" i="58"/>
  <c r="AQ1725" i="58"/>
  <c r="AQ1726" i="58"/>
  <c r="AQ1727" i="58"/>
  <c r="AQ1728" i="58"/>
  <c r="AQ1729" i="58"/>
  <c r="AQ1730" i="58"/>
  <c r="AQ1731" i="58"/>
  <c r="AQ1732" i="58"/>
  <c r="AQ1733" i="58"/>
  <c r="AQ1734" i="58"/>
  <c r="AQ1735" i="58"/>
  <c r="AQ1736" i="58"/>
  <c r="AQ1737" i="58"/>
  <c r="AQ1738" i="58"/>
  <c r="AQ1739" i="58"/>
  <c r="AQ1740" i="58"/>
  <c r="AQ1741" i="58"/>
  <c r="AQ1742" i="58"/>
  <c r="AQ1743" i="58"/>
  <c r="AQ1744" i="58"/>
  <c r="AQ1745" i="58"/>
  <c r="AQ1746" i="58"/>
  <c r="AQ1747" i="58"/>
  <c r="AQ1748" i="58"/>
  <c r="AQ1749" i="58"/>
  <c r="AQ1750" i="58"/>
  <c r="AQ1751" i="58"/>
  <c r="AQ1752" i="58"/>
  <c r="AQ1753" i="58"/>
  <c r="AQ1754" i="58"/>
  <c r="AQ1755" i="58"/>
  <c r="AQ1756" i="58"/>
  <c r="AQ1757" i="58"/>
  <c r="AQ1758" i="58"/>
  <c r="AQ1759" i="58"/>
  <c r="AQ1760" i="58"/>
  <c r="AQ1761" i="58"/>
  <c r="AQ1762" i="58"/>
  <c r="AQ1763" i="58"/>
  <c r="AQ1764" i="58"/>
  <c r="AQ1765" i="58"/>
  <c r="AQ1766" i="58"/>
  <c r="AQ1767" i="58"/>
  <c r="AQ1768" i="58"/>
  <c r="AQ1769" i="58"/>
  <c r="AQ1770" i="58"/>
  <c r="AQ1771" i="58"/>
  <c r="AQ1772" i="58"/>
  <c r="AQ1773" i="58"/>
  <c r="AQ1774" i="58"/>
  <c r="AQ1775" i="58"/>
  <c r="AQ1776" i="58"/>
  <c r="AQ1777" i="58"/>
  <c r="AQ1778" i="58"/>
  <c r="AQ1779" i="58"/>
  <c r="AQ1780" i="58"/>
  <c r="AQ1781" i="58"/>
  <c r="AQ1782" i="58"/>
  <c r="AQ1783" i="58"/>
  <c r="AQ1784" i="58"/>
  <c r="AQ1785" i="58"/>
  <c r="AQ1786" i="58"/>
  <c r="AQ1787" i="58"/>
  <c r="AQ1788" i="58"/>
  <c r="AQ1789" i="58"/>
  <c r="AQ1790" i="58"/>
  <c r="AQ1791" i="58"/>
  <c r="AQ1792" i="58"/>
  <c r="AQ1793" i="58"/>
  <c r="AQ1794" i="58"/>
  <c r="AQ1795" i="58"/>
  <c r="AQ1796" i="58"/>
  <c r="AQ1797" i="58"/>
  <c r="AQ1798" i="58"/>
  <c r="AQ1799" i="58"/>
  <c r="AQ1800" i="58"/>
  <c r="AQ1801" i="58"/>
  <c r="AQ1802" i="58"/>
  <c r="AQ1803" i="58"/>
  <c r="AQ1804" i="58"/>
  <c r="AQ1805" i="58"/>
  <c r="AQ1806" i="58"/>
  <c r="AQ1807" i="58"/>
  <c r="AQ1808" i="58"/>
  <c r="AQ1809" i="58"/>
  <c r="AQ1810" i="58"/>
  <c r="AQ1811" i="58"/>
  <c r="AQ1812" i="58"/>
  <c r="AQ1813" i="58"/>
  <c r="AQ1814" i="58"/>
  <c r="AQ1815" i="58"/>
  <c r="AQ1816" i="58"/>
  <c r="AQ1817" i="58"/>
  <c r="AQ1818" i="58"/>
  <c r="AQ1819" i="58"/>
  <c r="AQ1820" i="58"/>
  <c r="AQ1821" i="58"/>
  <c r="AQ1822" i="58"/>
  <c r="AQ1823" i="58"/>
  <c r="AQ1824" i="58"/>
  <c r="AQ1825" i="58"/>
  <c r="AQ1826" i="58"/>
  <c r="AQ1827" i="58"/>
  <c r="AQ1828" i="58"/>
  <c r="AQ1829" i="58"/>
  <c r="AQ1830" i="58"/>
  <c r="AQ1831" i="58"/>
  <c r="AQ1832" i="58"/>
  <c r="AQ1833" i="58"/>
  <c r="AQ1834" i="58"/>
  <c r="AQ1835" i="58"/>
  <c r="AQ1836" i="58"/>
  <c r="AQ1837" i="58"/>
  <c r="AQ1838" i="58"/>
  <c r="AQ1839" i="58"/>
  <c r="AQ1840" i="58"/>
  <c r="AQ1841" i="58"/>
  <c r="AQ1842" i="58"/>
  <c r="AQ1843" i="58"/>
  <c r="AQ1844" i="58"/>
  <c r="AQ1845" i="58"/>
  <c r="AQ1846" i="58"/>
  <c r="AQ1847" i="58"/>
  <c r="AQ1848" i="58"/>
  <c r="AQ1849" i="58"/>
  <c r="AQ1850" i="58"/>
  <c r="AQ1851" i="58"/>
  <c r="AQ1852" i="58"/>
  <c r="AQ1853" i="58"/>
  <c r="AQ1854" i="58"/>
  <c r="AQ1855" i="58"/>
  <c r="AQ1856" i="58"/>
  <c r="AQ1857" i="58"/>
  <c r="AQ1858" i="58"/>
  <c r="AQ1859" i="58"/>
  <c r="AQ1860" i="58"/>
  <c r="AQ1861" i="58"/>
  <c r="AQ1862" i="58"/>
  <c r="AQ1863" i="58"/>
  <c r="AQ1864" i="58"/>
  <c r="AQ1865" i="58"/>
  <c r="AQ1866" i="58"/>
  <c r="AQ1867" i="58"/>
  <c r="AQ1868" i="58"/>
  <c r="AQ1869" i="58"/>
  <c r="AQ1870" i="58"/>
  <c r="AQ1871" i="58"/>
  <c r="AQ1872" i="58"/>
  <c r="AQ1873" i="58"/>
  <c r="AQ1874" i="58"/>
  <c r="AQ1875" i="58"/>
  <c r="AQ1876" i="58"/>
  <c r="AQ1877" i="58"/>
  <c r="AQ1878" i="58"/>
  <c r="AQ1879" i="58"/>
  <c r="AQ1880" i="58"/>
  <c r="AQ1881" i="58"/>
  <c r="AQ1882" i="58"/>
  <c r="AQ1883" i="58"/>
  <c r="AQ1884" i="58"/>
  <c r="AQ1885" i="58"/>
  <c r="AQ1886" i="58"/>
  <c r="AQ1887" i="58"/>
  <c r="AQ1888" i="58"/>
  <c r="AQ1889" i="58"/>
  <c r="AQ1890" i="58"/>
  <c r="AQ1891" i="58"/>
  <c r="AQ1892" i="58"/>
  <c r="AQ1893" i="58"/>
  <c r="AQ1894" i="58"/>
  <c r="AQ1895" i="58"/>
  <c r="AQ1896" i="58"/>
  <c r="AQ1897" i="58"/>
  <c r="AQ1898" i="58"/>
  <c r="AQ1899" i="58"/>
  <c r="AQ1900" i="58"/>
  <c r="AQ1901" i="58"/>
  <c r="AQ1902" i="58"/>
  <c r="AQ1903" i="58"/>
  <c r="AQ1904" i="58"/>
  <c r="AQ1905" i="58"/>
  <c r="AQ1906" i="58"/>
  <c r="AQ1907" i="58"/>
  <c r="AQ1908" i="58"/>
  <c r="AQ1909" i="58"/>
  <c r="AQ1910" i="58"/>
  <c r="AQ1911" i="58"/>
  <c r="AQ1912" i="58"/>
  <c r="AQ1913" i="58"/>
  <c r="AQ1914" i="58"/>
  <c r="AQ1915" i="58"/>
  <c r="AQ1916" i="58"/>
  <c r="AQ1917" i="58"/>
  <c r="AQ1918" i="58"/>
  <c r="AQ1919" i="58"/>
  <c r="AQ1920" i="58"/>
  <c r="AQ1921" i="58"/>
  <c r="AQ1922" i="58"/>
  <c r="AQ1923" i="58"/>
  <c r="AQ1924" i="58"/>
  <c r="AQ1925" i="58"/>
  <c r="AQ1926" i="58"/>
  <c r="AQ1927" i="58"/>
  <c r="AQ1928" i="58"/>
  <c r="AQ1929" i="58"/>
  <c r="AQ1930" i="58"/>
  <c r="AQ1931" i="58"/>
  <c r="AQ1932" i="58"/>
  <c r="AQ1933" i="58"/>
  <c r="AQ1934" i="58"/>
  <c r="AQ1935" i="58"/>
  <c r="AQ1936" i="58"/>
  <c r="AQ1937" i="58"/>
  <c r="AQ1938" i="58"/>
  <c r="AQ1939" i="58"/>
  <c r="AQ1940" i="58"/>
  <c r="AQ1941" i="58"/>
  <c r="AQ1942" i="58"/>
  <c r="AQ1943" i="58"/>
  <c r="AQ1944" i="58"/>
  <c r="AQ1945" i="58"/>
  <c r="AQ1946" i="58"/>
  <c r="AQ1947" i="58"/>
  <c r="AQ1948" i="58"/>
  <c r="AQ1949" i="58"/>
  <c r="AQ1950" i="58"/>
  <c r="AQ1951" i="58"/>
  <c r="AQ1952" i="58"/>
  <c r="AQ1953" i="58"/>
  <c r="AQ1954" i="58"/>
  <c r="AQ1955" i="58"/>
  <c r="AQ1956" i="58"/>
  <c r="AQ1957" i="58"/>
  <c r="AQ1958" i="58"/>
  <c r="AQ1959" i="58"/>
  <c r="AQ1960" i="58"/>
  <c r="AQ1961" i="58"/>
  <c r="AQ1962" i="58"/>
  <c r="AQ1963" i="58"/>
  <c r="AQ1964" i="58"/>
  <c r="AQ1965" i="58"/>
  <c r="AQ1966" i="58"/>
  <c r="AQ1967" i="58"/>
  <c r="AQ1968" i="58"/>
  <c r="AQ1969" i="58"/>
  <c r="AQ1970" i="58"/>
  <c r="AQ1971" i="58"/>
  <c r="AQ1972" i="58"/>
  <c r="AQ1973" i="58"/>
  <c r="AQ1974" i="58"/>
  <c r="AQ1975" i="58"/>
  <c r="AQ1976" i="58"/>
  <c r="AQ1977" i="58"/>
  <c r="AQ1978" i="58"/>
  <c r="AQ1979" i="58"/>
  <c r="AQ1980" i="58"/>
  <c r="AQ1981" i="58"/>
  <c r="AQ1982" i="58"/>
  <c r="AQ1983" i="58"/>
  <c r="AQ1984" i="58"/>
  <c r="AQ1985" i="58"/>
  <c r="AQ1986" i="58"/>
  <c r="AQ1987" i="58"/>
  <c r="AQ1988" i="58"/>
  <c r="AQ1989" i="58"/>
  <c r="AQ1990" i="58"/>
  <c r="AQ1991" i="58"/>
  <c r="AQ1992" i="58"/>
  <c r="AQ1993" i="58"/>
  <c r="AQ1994" i="58"/>
  <c r="AQ1995" i="58"/>
  <c r="AQ1996" i="58"/>
  <c r="AQ1997" i="58"/>
  <c r="AQ1998" i="58"/>
  <c r="AQ1999" i="58"/>
  <c r="AQ2000" i="58"/>
  <c r="AQ2001" i="58"/>
  <c r="AQ2002" i="58"/>
  <c r="AQ2003" i="58"/>
  <c r="AQ2004" i="58"/>
  <c r="AQ2005" i="58"/>
  <c r="AQ2006" i="58"/>
  <c r="AQ2007" i="58"/>
  <c r="AQ2008" i="58"/>
  <c r="AQ2009" i="58"/>
  <c r="AQ2010" i="58"/>
  <c r="AQ2011" i="58"/>
  <c r="AQ2012" i="58"/>
  <c r="AQ2013" i="58"/>
  <c r="AQ2014" i="58"/>
  <c r="AQ2015" i="58"/>
  <c r="AQ2016" i="58"/>
  <c r="AQ2017" i="58"/>
  <c r="AQ2018" i="58"/>
  <c r="AQ2019" i="58"/>
  <c r="AQ2020" i="58"/>
  <c r="AQ2021" i="58"/>
  <c r="AQ2022" i="58"/>
  <c r="AQ2023" i="58"/>
  <c r="AQ2024" i="58"/>
  <c r="AQ2025" i="58"/>
  <c r="AQ2026" i="58"/>
  <c r="AQ2027" i="58"/>
  <c r="AQ2028" i="58"/>
  <c r="AQ2029" i="58"/>
  <c r="AQ2030" i="58"/>
  <c r="AQ2031" i="58"/>
  <c r="AQ2032" i="58"/>
  <c r="AQ2033" i="58"/>
  <c r="AQ2034" i="58"/>
  <c r="AQ2035" i="58"/>
  <c r="AQ2036" i="58"/>
  <c r="AQ2037" i="58"/>
  <c r="AQ2038" i="58"/>
  <c r="AQ2039" i="58"/>
  <c r="AQ2040" i="58"/>
  <c r="AQ2041" i="58"/>
  <c r="AQ2042" i="58"/>
  <c r="AQ2043" i="58"/>
  <c r="AQ2044" i="58"/>
  <c r="AQ2045" i="58"/>
  <c r="AQ2046" i="58"/>
  <c r="AQ2047" i="58"/>
  <c r="AQ2048" i="58"/>
  <c r="AQ2049" i="58"/>
  <c r="AQ2050" i="58"/>
  <c r="AQ2051" i="58"/>
  <c r="AQ2052" i="58"/>
  <c r="AQ2053" i="58"/>
  <c r="AQ2054" i="58"/>
  <c r="AQ2055" i="58"/>
  <c r="AQ2056" i="58"/>
  <c r="AQ2057" i="58"/>
  <c r="AQ2058" i="58"/>
  <c r="AQ2059" i="58"/>
  <c r="AQ2060" i="58"/>
  <c r="AQ2061" i="58"/>
  <c r="AQ2062" i="58"/>
  <c r="AQ2063" i="58"/>
  <c r="AQ2064" i="58"/>
  <c r="AQ2065" i="58"/>
  <c r="AQ2066" i="58"/>
  <c r="AQ2067" i="58"/>
  <c r="AQ2068" i="58"/>
  <c r="AQ2069" i="58"/>
  <c r="AQ2070" i="58"/>
  <c r="AQ2071" i="58"/>
  <c r="AQ2072" i="58"/>
  <c r="AQ2073" i="58"/>
  <c r="AQ2074" i="58"/>
  <c r="AQ2075" i="58"/>
  <c r="AQ2076" i="58"/>
  <c r="AQ2077" i="58"/>
  <c r="AQ2078" i="58"/>
  <c r="AQ2079" i="58"/>
  <c r="AQ2080" i="58"/>
  <c r="AQ2081" i="58"/>
  <c r="AQ2082" i="58"/>
  <c r="AQ2083" i="58"/>
  <c r="AQ2084" i="58"/>
  <c r="AQ2085" i="58"/>
  <c r="AQ2086" i="58"/>
  <c r="AQ2087" i="58"/>
  <c r="AQ2088" i="58"/>
  <c r="AQ2089" i="58"/>
  <c r="AQ2090" i="58"/>
  <c r="AQ2091" i="58"/>
  <c r="AQ2092" i="58"/>
  <c r="AQ2093" i="58"/>
  <c r="AQ2094" i="58"/>
  <c r="AQ2095" i="58"/>
  <c r="AQ2096" i="58"/>
  <c r="AQ2097" i="58"/>
  <c r="AQ2098" i="58"/>
  <c r="AQ2099" i="58"/>
  <c r="AQ2100" i="58"/>
  <c r="AQ2101" i="58"/>
  <c r="AQ2102" i="58"/>
  <c r="AQ2103" i="58"/>
  <c r="AQ2104" i="58"/>
  <c r="AQ2105" i="58"/>
  <c r="AQ2106" i="58"/>
  <c r="AQ2107" i="58"/>
  <c r="AQ2108" i="58"/>
  <c r="AQ2109" i="58"/>
  <c r="AQ2110" i="58"/>
  <c r="AQ2111" i="58"/>
  <c r="AQ2112" i="58"/>
  <c r="AQ2113" i="58"/>
  <c r="AQ2114" i="58"/>
  <c r="AQ2115" i="58"/>
  <c r="AQ2116" i="58"/>
  <c r="AQ2117" i="58"/>
  <c r="AQ2118" i="58"/>
  <c r="AQ2119" i="58"/>
  <c r="AQ2120" i="58"/>
  <c r="AQ2121" i="58"/>
  <c r="AQ2122" i="58"/>
  <c r="AQ2123" i="58"/>
  <c r="AQ2124" i="58"/>
  <c r="AQ2125" i="58"/>
  <c r="AQ2126" i="58"/>
  <c r="AQ2127" i="58"/>
  <c r="AQ2128" i="58"/>
  <c r="AQ2129" i="58"/>
  <c r="AQ2130" i="58"/>
  <c r="AQ2131" i="58"/>
  <c r="AQ2132" i="58"/>
  <c r="AQ2133" i="58"/>
  <c r="AQ2134" i="58"/>
  <c r="AQ2135" i="58"/>
  <c r="AQ2136" i="58"/>
  <c r="AQ2137" i="58"/>
  <c r="AQ2138" i="58"/>
  <c r="AQ2139" i="58"/>
  <c r="AQ2140" i="58"/>
  <c r="AQ2141" i="58"/>
  <c r="AQ2142" i="58"/>
  <c r="AQ2143" i="58"/>
  <c r="AQ2144" i="58"/>
  <c r="AQ2145" i="58"/>
  <c r="AQ2146" i="58"/>
  <c r="AQ2147" i="58"/>
  <c r="AQ2148" i="58"/>
  <c r="AQ2149" i="58"/>
  <c r="AQ2150" i="58"/>
  <c r="AQ2151" i="58"/>
  <c r="AQ2152" i="58"/>
  <c r="AQ2153" i="58"/>
  <c r="AQ2154" i="58"/>
  <c r="AQ2155" i="58"/>
  <c r="AQ2156" i="58"/>
  <c r="AQ2157" i="58"/>
  <c r="AQ2158" i="58"/>
  <c r="AQ2159" i="58"/>
  <c r="AQ2160" i="58"/>
  <c r="AQ2161" i="58"/>
  <c r="AQ2162" i="58"/>
  <c r="AQ2163" i="58"/>
  <c r="AQ2164" i="58"/>
  <c r="AQ2165" i="58"/>
  <c r="AQ2166" i="58"/>
  <c r="AQ2167" i="58"/>
  <c r="AQ2168" i="58"/>
  <c r="AQ2169" i="58"/>
  <c r="AQ2170" i="58"/>
  <c r="AQ2171" i="58"/>
  <c r="AQ2172" i="58"/>
  <c r="AQ2173" i="58"/>
  <c r="AQ2174" i="58"/>
  <c r="AQ2175" i="58"/>
  <c r="AQ2176" i="58"/>
  <c r="AQ2177" i="58"/>
  <c r="AQ2178" i="58"/>
  <c r="AQ2179" i="58"/>
  <c r="AQ2180" i="58"/>
  <c r="AQ2181" i="58"/>
  <c r="AQ2182" i="58"/>
  <c r="AQ2183" i="58"/>
  <c r="AQ2184" i="58"/>
  <c r="AQ2185" i="58"/>
  <c r="AQ2186" i="58"/>
  <c r="AQ2187" i="58"/>
  <c r="AQ2188" i="58"/>
  <c r="AQ2189" i="58"/>
  <c r="AQ2190" i="58"/>
  <c r="AQ2191" i="58"/>
  <c r="AQ2192" i="58"/>
  <c r="AQ2193" i="58"/>
  <c r="AQ2194" i="58"/>
  <c r="AQ2195" i="58"/>
  <c r="AQ2196" i="58"/>
  <c r="AQ2197" i="58"/>
  <c r="AQ2198" i="58"/>
  <c r="AQ2199" i="58"/>
  <c r="AQ2200" i="58"/>
  <c r="AQ2201" i="58"/>
  <c r="AQ2202" i="58"/>
  <c r="AQ2203" i="58"/>
  <c r="AQ2204" i="58"/>
  <c r="AQ2205" i="58"/>
  <c r="AQ2206" i="58"/>
  <c r="AQ2207" i="58"/>
  <c r="AQ2208" i="58"/>
  <c r="AQ2209" i="58"/>
  <c r="AQ2210" i="58"/>
  <c r="AQ2211" i="58"/>
  <c r="AQ2212" i="58"/>
  <c r="AQ2213" i="58"/>
  <c r="AQ2214" i="58"/>
  <c r="AQ2215" i="58"/>
  <c r="AQ2216" i="58"/>
  <c r="AQ2217" i="58"/>
  <c r="AQ2218" i="58"/>
  <c r="AQ2219" i="58"/>
  <c r="AQ2220" i="58"/>
  <c r="AQ2221" i="58"/>
  <c r="AQ2222" i="58"/>
  <c r="AQ2223" i="58"/>
  <c r="AQ2224" i="58"/>
  <c r="AQ2225" i="58"/>
  <c r="AQ2226" i="58"/>
  <c r="AQ2227" i="58"/>
  <c r="AQ2228" i="58"/>
  <c r="AQ2229" i="58"/>
  <c r="AQ2230" i="58"/>
  <c r="AQ2231" i="58"/>
  <c r="AQ2232" i="58"/>
  <c r="AQ2233" i="58"/>
  <c r="AQ2234" i="58"/>
  <c r="AQ2235" i="58"/>
  <c r="AQ2236" i="58"/>
  <c r="AQ2237" i="58"/>
  <c r="AQ2238" i="58"/>
  <c r="AQ2239" i="58"/>
  <c r="AQ2240" i="58"/>
  <c r="AQ2241" i="58"/>
  <c r="AQ2242" i="58"/>
  <c r="AQ2243" i="58"/>
  <c r="AQ2244" i="58"/>
  <c r="AQ2245" i="58"/>
  <c r="AQ2246" i="58"/>
  <c r="AQ2247" i="58"/>
  <c r="AQ2248" i="58"/>
  <c r="AQ2249" i="58"/>
  <c r="AQ2250" i="58"/>
  <c r="AQ2251" i="58"/>
  <c r="AQ2252" i="58"/>
  <c r="AQ2253" i="58"/>
  <c r="AQ2254" i="58"/>
  <c r="AQ2255" i="58"/>
  <c r="AQ2256" i="58"/>
  <c r="AQ2257" i="58"/>
  <c r="AQ2258" i="58"/>
  <c r="AQ2259" i="58"/>
  <c r="AQ2260" i="58"/>
  <c r="AQ2261" i="58"/>
  <c r="AQ2262" i="58"/>
  <c r="AQ2263" i="58"/>
  <c r="AQ2264" i="58"/>
  <c r="AQ2265" i="58"/>
  <c r="AQ2266" i="58"/>
  <c r="AQ2267" i="58"/>
  <c r="AQ2268" i="58"/>
  <c r="AQ2269" i="58"/>
  <c r="AQ2270" i="58"/>
  <c r="AQ2271" i="58"/>
  <c r="AQ2272" i="58"/>
  <c r="AQ2273" i="58"/>
  <c r="AQ2274" i="58"/>
  <c r="AQ2275" i="58"/>
  <c r="AQ2276" i="58"/>
  <c r="AQ2277" i="58"/>
  <c r="AQ2278" i="58"/>
  <c r="AQ2279" i="58"/>
  <c r="AQ2280" i="58"/>
  <c r="AQ2281" i="58"/>
  <c r="AQ2282" i="58"/>
  <c r="AQ2283" i="58"/>
  <c r="AQ2284" i="58"/>
  <c r="AQ2285" i="58"/>
  <c r="AQ2286" i="58"/>
  <c r="AQ2287" i="58"/>
  <c r="AQ2288" i="58"/>
  <c r="AQ2289" i="58"/>
  <c r="AQ2290" i="58"/>
  <c r="AQ2291" i="58"/>
  <c r="AQ2292" i="58"/>
  <c r="AQ2293" i="58"/>
  <c r="AQ2294" i="58"/>
  <c r="AQ2295" i="58"/>
  <c r="AQ2296" i="58"/>
  <c r="AQ2297" i="58"/>
  <c r="AQ2298" i="58"/>
  <c r="AQ2299" i="58"/>
  <c r="AQ2300" i="58"/>
  <c r="AQ2301" i="58"/>
  <c r="AQ2302" i="58"/>
  <c r="AQ2303" i="58"/>
  <c r="AQ2304" i="58"/>
  <c r="AQ2305" i="58"/>
  <c r="AQ2306" i="58"/>
  <c r="AQ2307" i="58"/>
  <c r="AQ2308" i="58"/>
  <c r="AQ2309" i="58"/>
  <c r="AQ2310" i="58"/>
  <c r="AQ2311" i="58"/>
  <c r="AQ2312" i="58"/>
  <c r="AQ2313" i="58"/>
  <c r="AQ2314" i="58"/>
  <c r="AQ2315" i="58"/>
  <c r="AQ2316" i="58"/>
  <c r="AQ2317" i="58"/>
  <c r="AQ2318" i="58"/>
  <c r="AQ2319" i="58"/>
  <c r="AQ2320" i="58"/>
  <c r="AQ2321" i="58"/>
  <c r="AQ2322" i="58"/>
  <c r="AQ2323" i="58"/>
  <c r="AQ2324" i="58"/>
  <c r="AQ2325" i="58"/>
  <c r="AQ2326" i="58"/>
  <c r="AQ2327" i="58"/>
  <c r="AQ2328" i="58"/>
  <c r="AQ2329" i="58"/>
  <c r="AQ2330" i="58"/>
  <c r="AQ2331" i="58"/>
  <c r="AQ2332" i="58"/>
  <c r="AQ2333" i="58"/>
  <c r="AQ2334" i="58"/>
  <c r="AQ2335" i="58"/>
  <c r="AQ2336" i="58"/>
  <c r="AQ2337" i="58"/>
  <c r="AQ2338" i="58"/>
  <c r="AQ2339" i="58"/>
  <c r="AQ2340" i="58"/>
  <c r="AQ2341" i="58"/>
  <c r="AQ2342" i="58"/>
  <c r="AQ2343" i="58"/>
  <c r="AQ2344" i="58"/>
  <c r="AQ2345" i="58"/>
  <c r="AQ2346" i="58"/>
  <c r="AQ2347" i="58"/>
  <c r="AQ2348" i="58"/>
  <c r="AQ2349" i="58"/>
  <c r="AQ2350" i="58"/>
  <c r="AQ2351" i="58"/>
  <c r="AQ2352" i="58"/>
  <c r="AQ2353" i="58"/>
  <c r="AQ2354" i="58"/>
  <c r="AQ2355" i="58"/>
  <c r="AQ2356" i="58"/>
  <c r="AQ2357" i="58"/>
  <c r="AQ2358" i="58"/>
  <c r="AQ2359" i="58"/>
  <c r="AQ2360" i="58"/>
  <c r="AQ2361" i="58"/>
  <c r="AQ2362" i="58"/>
  <c r="AQ2363" i="58"/>
  <c r="AQ2364" i="58"/>
  <c r="AQ2365" i="58"/>
  <c r="AQ2366" i="58"/>
  <c r="AQ2367" i="58"/>
  <c r="AQ2368" i="58"/>
  <c r="AQ2369" i="58"/>
  <c r="AQ2370" i="58"/>
  <c r="AQ2371" i="58"/>
  <c r="AQ2372" i="58"/>
  <c r="AQ2373" i="58"/>
  <c r="AQ2374" i="58"/>
  <c r="AQ2375" i="58"/>
  <c r="AQ2376" i="58"/>
  <c r="AQ2377" i="58"/>
  <c r="AQ2378" i="58"/>
  <c r="AQ2379" i="58"/>
  <c r="AQ2380" i="58"/>
  <c r="AQ2381" i="58"/>
  <c r="AQ2382" i="58"/>
  <c r="AQ2383" i="58"/>
  <c r="AQ2384" i="58"/>
  <c r="AQ2385" i="58"/>
  <c r="AQ2386" i="58"/>
  <c r="AQ2387" i="58"/>
  <c r="AQ2388" i="58"/>
  <c r="AQ2389" i="58"/>
  <c r="AQ2390" i="58"/>
  <c r="AQ2391" i="58"/>
  <c r="AQ2392" i="58"/>
  <c r="AQ2393" i="58"/>
  <c r="AQ2394" i="58"/>
  <c r="AQ2395" i="58"/>
  <c r="AQ2396" i="58"/>
  <c r="AQ2397" i="58"/>
  <c r="AQ2398" i="58"/>
  <c r="AQ2399" i="58"/>
  <c r="AQ2400" i="58"/>
  <c r="AQ2401" i="58"/>
  <c r="AQ2402" i="58"/>
  <c r="AQ2403" i="58"/>
  <c r="AQ2404" i="58"/>
  <c r="AQ2405" i="58"/>
  <c r="AQ2406" i="58"/>
  <c r="AQ2407" i="58"/>
  <c r="AQ2408" i="58"/>
  <c r="AQ2409" i="58"/>
  <c r="AQ2410" i="58"/>
  <c r="AQ2411" i="58"/>
  <c r="AQ2412" i="58"/>
  <c r="AQ2413" i="58"/>
  <c r="AQ2414" i="58"/>
  <c r="AQ2415" i="58"/>
  <c r="AQ2416" i="58"/>
  <c r="AQ2417" i="58"/>
  <c r="AQ2418" i="58"/>
  <c r="AQ2419" i="58"/>
  <c r="AQ2420" i="58"/>
  <c r="AQ2421" i="58"/>
  <c r="AQ2422" i="58"/>
  <c r="AQ2423" i="58"/>
  <c r="AQ2424" i="58"/>
  <c r="AQ2425" i="58"/>
  <c r="AQ2426" i="58"/>
  <c r="AQ2427" i="58"/>
  <c r="AQ2428" i="58"/>
  <c r="AQ2429" i="58"/>
  <c r="AQ2430" i="58"/>
  <c r="AQ2431" i="58"/>
  <c r="AQ2432" i="58"/>
  <c r="AQ2433" i="58"/>
  <c r="AQ2434" i="58"/>
  <c r="AQ2435" i="58"/>
  <c r="AQ2436" i="58"/>
  <c r="AQ2437" i="58"/>
  <c r="AQ2438" i="58"/>
  <c r="AQ2439" i="58"/>
  <c r="AQ2440" i="58"/>
  <c r="AQ2441" i="58"/>
  <c r="AQ2442" i="58"/>
  <c r="AQ2443" i="58"/>
  <c r="AQ2444" i="58"/>
  <c r="AQ2445" i="58"/>
  <c r="AQ2446" i="58"/>
  <c r="AQ2447" i="58"/>
  <c r="AQ2448" i="58"/>
  <c r="AQ2449" i="58"/>
  <c r="AQ2450" i="58"/>
  <c r="AQ2451" i="58"/>
  <c r="AQ2452" i="58"/>
  <c r="AQ2453" i="58"/>
  <c r="AQ2454" i="58"/>
  <c r="AQ2455" i="58"/>
  <c r="AQ2456" i="58"/>
  <c r="AQ2457" i="58"/>
  <c r="AQ2458" i="58"/>
  <c r="AQ2459" i="58"/>
  <c r="AQ2460" i="58"/>
  <c r="AQ2461" i="58"/>
  <c r="AQ2462" i="58"/>
  <c r="AQ2463" i="58"/>
  <c r="AQ2464" i="58"/>
  <c r="AQ2465" i="58"/>
  <c r="AQ2466" i="58"/>
  <c r="AQ2467" i="58"/>
  <c r="AQ2468" i="58"/>
  <c r="AQ2469" i="58"/>
  <c r="AQ2470" i="58"/>
  <c r="AQ2471" i="58"/>
  <c r="AQ2472" i="58"/>
  <c r="AQ2473" i="58"/>
  <c r="AQ2474" i="58"/>
  <c r="AQ2475" i="58"/>
  <c r="AQ2476" i="58"/>
  <c r="AQ2477" i="58"/>
  <c r="AQ2478" i="58"/>
  <c r="AQ2479" i="58"/>
  <c r="AQ2480" i="58"/>
  <c r="AQ2481" i="58"/>
  <c r="AQ2482" i="58"/>
  <c r="AQ2483" i="58"/>
  <c r="AQ2484" i="58"/>
  <c r="AQ2485" i="58"/>
  <c r="AQ2486" i="58"/>
  <c r="AQ2487" i="58"/>
  <c r="AQ2488" i="58"/>
  <c r="AQ2489" i="58"/>
  <c r="AQ2490" i="58"/>
  <c r="AQ2491" i="58"/>
  <c r="AQ2492" i="58"/>
  <c r="AQ2493" i="58"/>
  <c r="AQ2494" i="58"/>
  <c r="AQ2495" i="58"/>
  <c r="AQ2496" i="58"/>
  <c r="AQ2497" i="58"/>
  <c r="AQ2498" i="58"/>
  <c r="AQ2499" i="58"/>
  <c r="AQ2500" i="58"/>
  <c r="AQ2501" i="58"/>
  <c r="AQ2502" i="58"/>
  <c r="AQ2503" i="58"/>
  <c r="AQ2504" i="58"/>
  <c r="AQ2505" i="58"/>
  <c r="AQ2506" i="58"/>
  <c r="AQ2507" i="58"/>
  <c r="AQ2508" i="58"/>
  <c r="AQ2509" i="58"/>
  <c r="AQ2510" i="58"/>
  <c r="AQ2511" i="58"/>
  <c r="AQ2512" i="58"/>
  <c r="AQ2513" i="58"/>
  <c r="AQ2514" i="58"/>
  <c r="AQ2515" i="58"/>
  <c r="AQ2516" i="58"/>
  <c r="AQ2517" i="58"/>
  <c r="AQ2518" i="58"/>
  <c r="AQ2519" i="58"/>
  <c r="AQ2520" i="58"/>
  <c r="AQ2521" i="58"/>
  <c r="AQ2522" i="58"/>
  <c r="AQ2523" i="58"/>
  <c r="AQ2524" i="58"/>
  <c r="AQ2525" i="58"/>
  <c r="AQ2526" i="58"/>
  <c r="AQ2527" i="58"/>
  <c r="AQ2528" i="58"/>
  <c r="AQ2529" i="58"/>
  <c r="AQ2530" i="58"/>
  <c r="AQ2531" i="58"/>
  <c r="AQ2532" i="58"/>
  <c r="AQ2533" i="58"/>
  <c r="AQ2534" i="58"/>
  <c r="AQ2535" i="58"/>
  <c r="AQ2536" i="58"/>
  <c r="AQ2537" i="58"/>
  <c r="AQ2538" i="58"/>
  <c r="AQ2539" i="58"/>
  <c r="AQ2540" i="58"/>
  <c r="AQ2541" i="58"/>
  <c r="AQ2542" i="58"/>
  <c r="AQ2543" i="58"/>
  <c r="AQ2544" i="58"/>
  <c r="AQ2545" i="58"/>
  <c r="AQ2546" i="58"/>
  <c r="AQ2547" i="58"/>
  <c r="AQ2548" i="58"/>
  <c r="AQ2549" i="58"/>
  <c r="AQ2550" i="58"/>
  <c r="AQ2551" i="58"/>
  <c r="AQ2552" i="58"/>
  <c r="AQ2553" i="58"/>
  <c r="AQ2554" i="58"/>
  <c r="AQ2555" i="58"/>
  <c r="AQ2556" i="58"/>
  <c r="AQ2557" i="58"/>
  <c r="AQ2558" i="58"/>
  <c r="AQ2559" i="58"/>
  <c r="AQ2560" i="58"/>
  <c r="AQ2561" i="58"/>
  <c r="AQ2562" i="58"/>
  <c r="AQ2563" i="58"/>
  <c r="AQ2564" i="58"/>
  <c r="AQ2565" i="58"/>
  <c r="AQ2566" i="58"/>
  <c r="AQ2567" i="58"/>
  <c r="AQ2568" i="58"/>
  <c r="AQ2569" i="58"/>
  <c r="AQ2570" i="58"/>
  <c r="AQ2571" i="58"/>
  <c r="AQ2572" i="58"/>
  <c r="AQ2573" i="58"/>
  <c r="AQ2574" i="58"/>
  <c r="AQ2575" i="58"/>
  <c r="AQ2576" i="58"/>
  <c r="AQ2577" i="58"/>
  <c r="AQ2578" i="58"/>
  <c r="AQ2579" i="58"/>
  <c r="AQ2580" i="58"/>
  <c r="AQ2581" i="58"/>
  <c r="AQ2582" i="58"/>
  <c r="AQ2583" i="58"/>
  <c r="AQ2584" i="58"/>
  <c r="AQ2585" i="58"/>
  <c r="AQ2586" i="58"/>
  <c r="AQ2587" i="58"/>
  <c r="AQ2588" i="58"/>
  <c r="AQ2589" i="58"/>
  <c r="AQ2590" i="58"/>
  <c r="AQ2591" i="58"/>
  <c r="AQ2592" i="58"/>
  <c r="AQ2593" i="58"/>
  <c r="AQ2594" i="58"/>
  <c r="AQ2595" i="58"/>
  <c r="AQ2596" i="58"/>
  <c r="AQ2597" i="58"/>
  <c r="AQ2598" i="58"/>
  <c r="AQ2599" i="58"/>
  <c r="AQ2600" i="58"/>
  <c r="AQ2601" i="58"/>
  <c r="AQ2602" i="58"/>
  <c r="AQ2603" i="58"/>
  <c r="AQ2604" i="58"/>
  <c r="AQ2605" i="58"/>
  <c r="AQ2606" i="58"/>
  <c r="AQ2607" i="58"/>
  <c r="AQ2608" i="58"/>
  <c r="AQ2609" i="58"/>
  <c r="AQ2610" i="58"/>
  <c r="AQ2611" i="58"/>
  <c r="AQ2612" i="58"/>
  <c r="AQ2613" i="58"/>
  <c r="AQ2614" i="58"/>
  <c r="AQ2615" i="58"/>
  <c r="AQ2616" i="58"/>
  <c r="AQ2617" i="58"/>
  <c r="AQ2618" i="58"/>
  <c r="AQ2619" i="58"/>
  <c r="AQ2620" i="58"/>
  <c r="AQ2621" i="58"/>
  <c r="AQ2622" i="58"/>
  <c r="AQ2623" i="58"/>
  <c r="AQ2624" i="58"/>
  <c r="AQ2625" i="58"/>
  <c r="AQ2626" i="58"/>
  <c r="AQ2627" i="58"/>
  <c r="AQ2628" i="58"/>
  <c r="AQ2629" i="58"/>
  <c r="AQ2630" i="58"/>
  <c r="AQ2631" i="58"/>
  <c r="AQ2632" i="58"/>
  <c r="AQ2633" i="58"/>
  <c r="AQ2634" i="58"/>
  <c r="AQ2635" i="58"/>
  <c r="AQ2636" i="58"/>
  <c r="AQ2637" i="58"/>
  <c r="AQ2638" i="58"/>
  <c r="AQ2639" i="58"/>
  <c r="AQ2640" i="58"/>
  <c r="AQ2641" i="58"/>
  <c r="AQ2642" i="58"/>
  <c r="AQ2643" i="58"/>
  <c r="AQ2644" i="58"/>
  <c r="AQ2645" i="58"/>
  <c r="AQ2646" i="58"/>
  <c r="AQ2647" i="58"/>
  <c r="AQ2648" i="58"/>
  <c r="AQ2649" i="58"/>
  <c r="AQ2650" i="58"/>
  <c r="AQ2651" i="58"/>
  <c r="AQ2652" i="58"/>
  <c r="AQ2653" i="58"/>
  <c r="AQ2654" i="58"/>
  <c r="AQ2655" i="58"/>
  <c r="AQ2656" i="58"/>
  <c r="AQ2657" i="58"/>
  <c r="AQ2658" i="58"/>
  <c r="AQ2659" i="58"/>
  <c r="AQ2660" i="58"/>
  <c r="AQ2661" i="58"/>
  <c r="AQ2662" i="58"/>
  <c r="AQ2663" i="58"/>
  <c r="AQ2664" i="58"/>
  <c r="AQ2665" i="58"/>
  <c r="AQ2666" i="58"/>
  <c r="AQ2667" i="58"/>
  <c r="AQ2668" i="58"/>
  <c r="AQ2669" i="58"/>
  <c r="AQ2670" i="58"/>
  <c r="AQ2671" i="58"/>
  <c r="AQ2672" i="58"/>
  <c r="AQ2673" i="58"/>
  <c r="AQ2674" i="58"/>
  <c r="AQ2675" i="58"/>
  <c r="AQ2676" i="58"/>
  <c r="AQ2677" i="58"/>
  <c r="AQ2678" i="58"/>
  <c r="AQ2679" i="58"/>
  <c r="AQ2680" i="58"/>
  <c r="AQ2681" i="58"/>
  <c r="AQ2682" i="58"/>
  <c r="AQ2683" i="58"/>
  <c r="AQ2684" i="58"/>
  <c r="AQ2685" i="58"/>
  <c r="AQ2686" i="58"/>
  <c r="AQ2687" i="58"/>
  <c r="AQ2688" i="58"/>
  <c r="AQ2689" i="58"/>
  <c r="AQ2690" i="58"/>
  <c r="AQ2691" i="58"/>
  <c r="AQ2692" i="58"/>
  <c r="AQ2693" i="58"/>
  <c r="AQ2694" i="58"/>
  <c r="AQ2695" i="58"/>
  <c r="AQ2696" i="58"/>
  <c r="AQ2697" i="58"/>
  <c r="AQ2698" i="58"/>
  <c r="AQ2699" i="58"/>
  <c r="AQ2700" i="58"/>
  <c r="AQ2701" i="58"/>
  <c r="AQ2702" i="58"/>
  <c r="AQ2703" i="58"/>
  <c r="AQ2704" i="58"/>
  <c r="AQ2705" i="58"/>
  <c r="AQ2706" i="58"/>
  <c r="AQ2707" i="58"/>
  <c r="AQ2708" i="58"/>
  <c r="AQ2709" i="58"/>
  <c r="AQ2710" i="58"/>
  <c r="AQ2711" i="58"/>
  <c r="AQ2712" i="58"/>
  <c r="AQ2713" i="58"/>
  <c r="AQ2714" i="58"/>
  <c r="AQ2715" i="58"/>
  <c r="AQ2716" i="58"/>
  <c r="AQ2717" i="58"/>
  <c r="AQ2718" i="58"/>
  <c r="AQ2719" i="58"/>
  <c r="AQ2720" i="58"/>
  <c r="AQ2721" i="58"/>
  <c r="AQ2722" i="58"/>
  <c r="AQ2723" i="58"/>
  <c r="AQ2724" i="58"/>
  <c r="AQ2725" i="58"/>
  <c r="AQ2726" i="58"/>
  <c r="AQ2727" i="58"/>
  <c r="AQ2728" i="58"/>
  <c r="AQ2729" i="58"/>
  <c r="AQ2730" i="58"/>
  <c r="AQ2731" i="58"/>
  <c r="AQ2732" i="58"/>
  <c r="AQ2733" i="58"/>
  <c r="AQ2734" i="58"/>
  <c r="AQ2735" i="58"/>
  <c r="AQ2736" i="58"/>
  <c r="AQ2737" i="58"/>
  <c r="AQ2738" i="58"/>
  <c r="AQ2739" i="58"/>
  <c r="AQ2740" i="58"/>
  <c r="AQ2741" i="58"/>
  <c r="AQ2742" i="58"/>
  <c r="AQ2743" i="58"/>
  <c r="AQ2744" i="58"/>
  <c r="AQ2745" i="58"/>
  <c r="AQ2746" i="58"/>
  <c r="AQ2747" i="58"/>
  <c r="AQ2748" i="58"/>
  <c r="AQ2749" i="58"/>
  <c r="AQ2750" i="58"/>
  <c r="AQ2751" i="58"/>
  <c r="AQ2752" i="58"/>
  <c r="AQ2753" i="58"/>
  <c r="AQ2754" i="58"/>
  <c r="AQ2755" i="58"/>
  <c r="AQ2756" i="58"/>
  <c r="AQ2757" i="58"/>
  <c r="AQ2758" i="58"/>
  <c r="AQ2759" i="58"/>
  <c r="AQ2760" i="58"/>
  <c r="AQ2761" i="58"/>
  <c r="AQ2762" i="58"/>
  <c r="AQ2763" i="58"/>
  <c r="AQ2764" i="58"/>
  <c r="AQ2765" i="58"/>
  <c r="AQ2766" i="58"/>
  <c r="AQ2767" i="58"/>
  <c r="AQ2768" i="58"/>
  <c r="AQ2769" i="58"/>
  <c r="AQ2770" i="58"/>
  <c r="AQ2771" i="58"/>
  <c r="AQ2772" i="58"/>
  <c r="AQ2773" i="58"/>
  <c r="AQ2774" i="58"/>
  <c r="AQ2775" i="58"/>
  <c r="AQ2776" i="58"/>
  <c r="AQ2777" i="58"/>
  <c r="AQ2778" i="58"/>
  <c r="AQ2779" i="58"/>
  <c r="AQ2780" i="58"/>
  <c r="AQ2781" i="58"/>
  <c r="AQ2782" i="58"/>
  <c r="AQ2783" i="58"/>
  <c r="AQ2784" i="58"/>
  <c r="AQ2785" i="58"/>
  <c r="AQ2786" i="58"/>
  <c r="AQ2787" i="58"/>
  <c r="AQ2788" i="58"/>
  <c r="AQ2789" i="58"/>
  <c r="AQ2790" i="58"/>
  <c r="AQ2791" i="58"/>
  <c r="AQ2792" i="58"/>
  <c r="AQ2793" i="58"/>
  <c r="AQ2794" i="58"/>
  <c r="AQ2795" i="58"/>
  <c r="AQ2796" i="58"/>
  <c r="AQ2797" i="58"/>
  <c r="AQ2798" i="58"/>
  <c r="AQ2799" i="58"/>
  <c r="AQ2800" i="58"/>
  <c r="AQ2801" i="58"/>
  <c r="AQ2802" i="58"/>
  <c r="AQ2803" i="58"/>
  <c r="AQ2804" i="58"/>
  <c r="AQ2805" i="58"/>
  <c r="AQ2806" i="58"/>
  <c r="AQ2807" i="58"/>
  <c r="AQ2808" i="58"/>
  <c r="AQ2809" i="58"/>
  <c r="AQ2810" i="58"/>
  <c r="AQ2811" i="58"/>
  <c r="AQ2812" i="58"/>
  <c r="AQ2813" i="58"/>
  <c r="AQ2814" i="58"/>
  <c r="AQ2815" i="58"/>
  <c r="AQ2816" i="58"/>
  <c r="AQ2817" i="58"/>
  <c r="AQ2818" i="58"/>
  <c r="AQ2819" i="58"/>
  <c r="AQ2820" i="58"/>
  <c r="AQ2821" i="58"/>
  <c r="AQ2822" i="58"/>
  <c r="AQ2823" i="58"/>
  <c r="AQ2824" i="58"/>
  <c r="AQ2825" i="58"/>
  <c r="AQ2826" i="58"/>
  <c r="AQ2827" i="58"/>
  <c r="AQ2828" i="58"/>
  <c r="AQ2829" i="58"/>
  <c r="AQ2830" i="58"/>
  <c r="AQ2831" i="58"/>
  <c r="AQ2832" i="58"/>
  <c r="AQ2833" i="58"/>
  <c r="AQ2834" i="58"/>
  <c r="AQ2835" i="58"/>
  <c r="AQ2836" i="58"/>
  <c r="AQ2837" i="58"/>
  <c r="AQ2838" i="58"/>
  <c r="AQ2839" i="58"/>
  <c r="AQ2840" i="58"/>
  <c r="AQ2841" i="58"/>
  <c r="AQ2842" i="58"/>
  <c r="AQ2843" i="58"/>
  <c r="AQ2844" i="58"/>
  <c r="AQ2845" i="58"/>
  <c r="AQ2846" i="58"/>
  <c r="AQ2847" i="58"/>
  <c r="AQ2848" i="58"/>
  <c r="AQ2849" i="58"/>
  <c r="AQ2850" i="58"/>
  <c r="AQ2851" i="58"/>
  <c r="AQ2852" i="58"/>
  <c r="AQ2853" i="58"/>
  <c r="AQ2854" i="58"/>
  <c r="AQ2855" i="58"/>
  <c r="AQ2856" i="58"/>
  <c r="AQ2857" i="58"/>
  <c r="AQ2858" i="58"/>
  <c r="AQ2859" i="58"/>
  <c r="AQ2860" i="58"/>
  <c r="AQ2861" i="58"/>
  <c r="AQ2862" i="58"/>
  <c r="AQ2863" i="58"/>
  <c r="AQ2864" i="58"/>
  <c r="AQ2865" i="58"/>
  <c r="AQ2866" i="58"/>
  <c r="AQ2867" i="58"/>
  <c r="AQ2868" i="58"/>
  <c r="AQ2869" i="58"/>
  <c r="AQ2870" i="58"/>
  <c r="AQ2871" i="58"/>
  <c r="AQ2872" i="58"/>
  <c r="AQ2873" i="58"/>
  <c r="AQ2874" i="58"/>
  <c r="AQ2875" i="58"/>
  <c r="AQ2876" i="58"/>
  <c r="AQ2877" i="58"/>
  <c r="AQ2878" i="58"/>
  <c r="AQ2879" i="58"/>
  <c r="AQ2880" i="58"/>
  <c r="AQ2881" i="58"/>
  <c r="AQ2882" i="58"/>
  <c r="AQ2883" i="58"/>
  <c r="AQ2884" i="58"/>
  <c r="AQ2885" i="58"/>
  <c r="AQ2886" i="58"/>
  <c r="AQ2887" i="58"/>
  <c r="AQ2888" i="58"/>
  <c r="AQ2889" i="58"/>
  <c r="AQ2890" i="58"/>
  <c r="AQ2891" i="58"/>
  <c r="AQ2892" i="58"/>
  <c r="AQ2893" i="58"/>
  <c r="AQ2894" i="58"/>
  <c r="AP3" i="58"/>
  <c r="AP4" i="58"/>
  <c r="AP5" i="58"/>
  <c r="AP6" i="58"/>
  <c r="AP7" i="58"/>
  <c r="AP8" i="58"/>
  <c r="AP9" i="58"/>
  <c r="AP10" i="58"/>
  <c r="AP11" i="58"/>
  <c r="AP12" i="58"/>
  <c r="AP13" i="58"/>
  <c r="AP14" i="58"/>
  <c r="AP15" i="58"/>
  <c r="AP16" i="58"/>
  <c r="AP17" i="58"/>
  <c r="AP18" i="58"/>
  <c r="AP19" i="58"/>
  <c r="AP20" i="58"/>
  <c r="AP21" i="58"/>
  <c r="AP22" i="58"/>
  <c r="AP23" i="58"/>
  <c r="AP24" i="58"/>
  <c r="AP25" i="58"/>
  <c r="AP26" i="58"/>
  <c r="AP27" i="58"/>
  <c r="AP28" i="58"/>
  <c r="AP29" i="58"/>
  <c r="AP30" i="58"/>
  <c r="AP31" i="58"/>
  <c r="AP32" i="58"/>
  <c r="AP33" i="58"/>
  <c r="AP34" i="58"/>
  <c r="AP35" i="58"/>
  <c r="AP36" i="58"/>
  <c r="AP37" i="58"/>
  <c r="AP38" i="58"/>
  <c r="AP39" i="58"/>
  <c r="AP40" i="58"/>
  <c r="AP41" i="58"/>
  <c r="AP42" i="58"/>
  <c r="AP43" i="58"/>
  <c r="AP44" i="58"/>
  <c r="AP45" i="58"/>
  <c r="AP46" i="58"/>
  <c r="AP47" i="58"/>
  <c r="AP48" i="58"/>
  <c r="AP49" i="58"/>
  <c r="AP50" i="58"/>
  <c r="AP51" i="58"/>
  <c r="AP52" i="58"/>
  <c r="AP53" i="58"/>
  <c r="AP54" i="58"/>
  <c r="AP55" i="58"/>
  <c r="AP56" i="58"/>
  <c r="AP57" i="58"/>
  <c r="AP58" i="58"/>
  <c r="AP59" i="58"/>
  <c r="AP60" i="58"/>
  <c r="AP61" i="58"/>
  <c r="AP62" i="58"/>
  <c r="AP63" i="58"/>
  <c r="AP64" i="58"/>
  <c r="AP65" i="58"/>
  <c r="AP66" i="58"/>
  <c r="AP67" i="58"/>
  <c r="AP68" i="58"/>
  <c r="AP69" i="58"/>
  <c r="AP70" i="58"/>
  <c r="AP71" i="58"/>
  <c r="AP72" i="58"/>
  <c r="AP73" i="58"/>
  <c r="AP74" i="58"/>
  <c r="AP75" i="58"/>
  <c r="AP76" i="58"/>
  <c r="AP77" i="58"/>
  <c r="AP78" i="58"/>
  <c r="AP79" i="58"/>
  <c r="AP80" i="58"/>
  <c r="AP81" i="58"/>
  <c r="AP82" i="58"/>
  <c r="AP83" i="58"/>
  <c r="AP84" i="58"/>
  <c r="AP85" i="58"/>
  <c r="AP86" i="58"/>
  <c r="AP87" i="58"/>
  <c r="AP88" i="58"/>
  <c r="AP89" i="58"/>
  <c r="AP90" i="58"/>
  <c r="AP91" i="58"/>
  <c r="AP92" i="58"/>
  <c r="AP93" i="58"/>
  <c r="AP94" i="58"/>
  <c r="AP95" i="58"/>
  <c r="AP96" i="58"/>
  <c r="AP97" i="58"/>
  <c r="AP98" i="58"/>
  <c r="AP99" i="58"/>
  <c r="AP100" i="58"/>
  <c r="AP101" i="58"/>
  <c r="AP102" i="58"/>
  <c r="AP103" i="58"/>
  <c r="AP104" i="58"/>
  <c r="AP105" i="58"/>
  <c r="AP106" i="58"/>
  <c r="AP107" i="58"/>
  <c r="AP108" i="58"/>
  <c r="AP109" i="58"/>
  <c r="AP110" i="58"/>
  <c r="AP111" i="58"/>
  <c r="AP112" i="58"/>
  <c r="AP113" i="58"/>
  <c r="AP114" i="58"/>
  <c r="AP115" i="58"/>
  <c r="AP116" i="58"/>
  <c r="AP117" i="58"/>
  <c r="AP118" i="58"/>
  <c r="AP119" i="58"/>
  <c r="AP120" i="58"/>
  <c r="AP121" i="58"/>
  <c r="AP122" i="58"/>
  <c r="AP123" i="58"/>
  <c r="AP124" i="58"/>
  <c r="AP125" i="58"/>
  <c r="AP126" i="58"/>
  <c r="AP127" i="58"/>
  <c r="AP128" i="58"/>
  <c r="AP129" i="58"/>
  <c r="AP130" i="58"/>
  <c r="AP131" i="58"/>
  <c r="AP132" i="58"/>
  <c r="AP133" i="58"/>
  <c r="AP134" i="58"/>
  <c r="AP135" i="58"/>
  <c r="AP136" i="58"/>
  <c r="AP137" i="58"/>
  <c r="AP138" i="58"/>
  <c r="AP139" i="58"/>
  <c r="AP140" i="58"/>
  <c r="AP141" i="58"/>
  <c r="AP142" i="58"/>
  <c r="AP143" i="58"/>
  <c r="AP144" i="58"/>
  <c r="AP145" i="58"/>
  <c r="AP146" i="58"/>
  <c r="AP147" i="58"/>
  <c r="AP148" i="58"/>
  <c r="AP149" i="58"/>
  <c r="AP150" i="58"/>
  <c r="AP151" i="58"/>
  <c r="AP152" i="58"/>
  <c r="AP153" i="58"/>
  <c r="AP154" i="58"/>
  <c r="AP155" i="58"/>
  <c r="AP156" i="58"/>
  <c r="AP157" i="58"/>
  <c r="AP158" i="58"/>
  <c r="AP159" i="58"/>
  <c r="AP160" i="58"/>
  <c r="AP161" i="58"/>
  <c r="AP162" i="58"/>
  <c r="AP163" i="58"/>
  <c r="AP164" i="58"/>
  <c r="AP165" i="58"/>
  <c r="AP166" i="58"/>
  <c r="AP167" i="58"/>
  <c r="AP168" i="58"/>
  <c r="AP169" i="58"/>
  <c r="AP170" i="58"/>
  <c r="AP171" i="58"/>
  <c r="AP172" i="58"/>
  <c r="AP173" i="58"/>
  <c r="AP174" i="58"/>
  <c r="AP175" i="58"/>
  <c r="AP176" i="58"/>
  <c r="AP177" i="58"/>
  <c r="AP178" i="58"/>
  <c r="AP179" i="58"/>
  <c r="AP180" i="58"/>
  <c r="AP181" i="58"/>
  <c r="AP182" i="58"/>
  <c r="AP183" i="58"/>
  <c r="AP184" i="58"/>
  <c r="AP185" i="58"/>
  <c r="AP186" i="58"/>
  <c r="AP187" i="58"/>
  <c r="AP188" i="58"/>
  <c r="AP189" i="58"/>
  <c r="AP190" i="58"/>
  <c r="AP191" i="58"/>
  <c r="AP192" i="58"/>
  <c r="AP193" i="58"/>
  <c r="AP194" i="58"/>
  <c r="AP195" i="58"/>
  <c r="AP196" i="58"/>
  <c r="AP197" i="58"/>
  <c r="AP198" i="58"/>
  <c r="AP199" i="58"/>
  <c r="AP200" i="58"/>
  <c r="AP201" i="58"/>
  <c r="AP202" i="58"/>
  <c r="AP203" i="58"/>
  <c r="AP204" i="58"/>
  <c r="AP205" i="58"/>
  <c r="AP206" i="58"/>
  <c r="AP207" i="58"/>
  <c r="AP208" i="58"/>
  <c r="AP209" i="58"/>
  <c r="AP210" i="58"/>
  <c r="AP211" i="58"/>
  <c r="AP212" i="58"/>
  <c r="AP213" i="58"/>
  <c r="AP214" i="58"/>
  <c r="AP215" i="58"/>
  <c r="AP216" i="58"/>
  <c r="AP217" i="58"/>
  <c r="AP218" i="58"/>
  <c r="AP219" i="58"/>
  <c r="AP220" i="58"/>
  <c r="AP221" i="58"/>
  <c r="AP222" i="58"/>
  <c r="AP223" i="58"/>
  <c r="AP224" i="58"/>
  <c r="AP225" i="58"/>
  <c r="AP226" i="58"/>
  <c r="AP227" i="58"/>
  <c r="AP228" i="58"/>
  <c r="AP229" i="58"/>
  <c r="AP230" i="58"/>
  <c r="AP231" i="58"/>
  <c r="AP232" i="58"/>
  <c r="AP233" i="58"/>
  <c r="AP234" i="58"/>
  <c r="AP235" i="58"/>
  <c r="AP236" i="58"/>
  <c r="AP237" i="58"/>
  <c r="AP238" i="58"/>
  <c r="AP239" i="58"/>
  <c r="AP240" i="58"/>
  <c r="AP241" i="58"/>
  <c r="AP242" i="58"/>
  <c r="AP243" i="58"/>
  <c r="AP244" i="58"/>
  <c r="AP245" i="58"/>
  <c r="AP246" i="58"/>
  <c r="AP247" i="58"/>
  <c r="AP248" i="58"/>
  <c r="AP249" i="58"/>
  <c r="AP250" i="58"/>
  <c r="AP251" i="58"/>
  <c r="AP252" i="58"/>
  <c r="AP253" i="58"/>
  <c r="AP254" i="58"/>
  <c r="AP255" i="58"/>
  <c r="AP256" i="58"/>
  <c r="AP257" i="58"/>
  <c r="AP258" i="58"/>
  <c r="AP259" i="58"/>
  <c r="AP260" i="58"/>
  <c r="AP261" i="58"/>
  <c r="AP262" i="58"/>
  <c r="AP263" i="58"/>
  <c r="AP264" i="58"/>
  <c r="AP265" i="58"/>
  <c r="AP266" i="58"/>
  <c r="AP267" i="58"/>
  <c r="AP268" i="58"/>
  <c r="AP269" i="58"/>
  <c r="AP270" i="58"/>
  <c r="AP271" i="58"/>
  <c r="AP272" i="58"/>
  <c r="AP273" i="58"/>
  <c r="AP274" i="58"/>
  <c r="AP275" i="58"/>
  <c r="AP276" i="58"/>
  <c r="AP277" i="58"/>
  <c r="AP278" i="58"/>
  <c r="AP279" i="58"/>
  <c r="AP280" i="58"/>
  <c r="AP281" i="58"/>
  <c r="AP282" i="58"/>
  <c r="AP283" i="58"/>
  <c r="AP284" i="58"/>
  <c r="AP285" i="58"/>
  <c r="AP286" i="58"/>
  <c r="AP287" i="58"/>
  <c r="AP288" i="58"/>
  <c r="AP289" i="58"/>
  <c r="AP290" i="58"/>
  <c r="AP291" i="58"/>
  <c r="AP292" i="58"/>
  <c r="AP293" i="58"/>
  <c r="AP294" i="58"/>
  <c r="AP295" i="58"/>
  <c r="AP296" i="58"/>
  <c r="AP297" i="58"/>
  <c r="AP298" i="58"/>
  <c r="AP299" i="58"/>
  <c r="AP300" i="58"/>
  <c r="AP301" i="58"/>
  <c r="AP302" i="58"/>
  <c r="AP303" i="58"/>
  <c r="AP304" i="58"/>
  <c r="AP305" i="58"/>
  <c r="AP306" i="58"/>
  <c r="AP307" i="58"/>
  <c r="AP308" i="58"/>
  <c r="AP309" i="58"/>
  <c r="AP310" i="58"/>
  <c r="AP311" i="58"/>
  <c r="AP312" i="58"/>
  <c r="AP313" i="58"/>
  <c r="AP314" i="58"/>
  <c r="AP315" i="58"/>
  <c r="AP316" i="58"/>
  <c r="AP317" i="58"/>
  <c r="AP318" i="58"/>
  <c r="AP319" i="58"/>
  <c r="AP320" i="58"/>
  <c r="AP321" i="58"/>
  <c r="AP322" i="58"/>
  <c r="AP323" i="58"/>
  <c r="AP324" i="58"/>
  <c r="AP325" i="58"/>
  <c r="AP326" i="58"/>
  <c r="AP327" i="58"/>
  <c r="AP328" i="58"/>
  <c r="AP329" i="58"/>
  <c r="AP330" i="58"/>
  <c r="AP331" i="58"/>
  <c r="AP332" i="58"/>
  <c r="AP333" i="58"/>
  <c r="AP334" i="58"/>
  <c r="AP335" i="58"/>
  <c r="AP336" i="58"/>
  <c r="AP337" i="58"/>
  <c r="AP338" i="58"/>
  <c r="AP339" i="58"/>
  <c r="AP340" i="58"/>
  <c r="AP341" i="58"/>
  <c r="AP342" i="58"/>
  <c r="AP343" i="58"/>
  <c r="AP344" i="58"/>
  <c r="AP345" i="58"/>
  <c r="AP346" i="58"/>
  <c r="AP347" i="58"/>
  <c r="AP348" i="58"/>
  <c r="AP349" i="58"/>
  <c r="AP350" i="58"/>
  <c r="AP351" i="58"/>
  <c r="AP352" i="58"/>
  <c r="AP353" i="58"/>
  <c r="AP354" i="58"/>
  <c r="AP355" i="58"/>
  <c r="AP356" i="58"/>
  <c r="AP357" i="58"/>
  <c r="AP358" i="58"/>
  <c r="AP359" i="58"/>
  <c r="AP360" i="58"/>
  <c r="AP361" i="58"/>
  <c r="AP362" i="58"/>
  <c r="AP363" i="58"/>
  <c r="AP364" i="58"/>
  <c r="AP365" i="58"/>
  <c r="AP366" i="58"/>
  <c r="AP367" i="58"/>
  <c r="AP368" i="58"/>
  <c r="AP369" i="58"/>
  <c r="AP370" i="58"/>
  <c r="AP371" i="58"/>
  <c r="AP372" i="58"/>
  <c r="AP373" i="58"/>
  <c r="AP374" i="58"/>
  <c r="AP375" i="58"/>
  <c r="AP376" i="58"/>
  <c r="AP377" i="58"/>
  <c r="AP378" i="58"/>
  <c r="AP379" i="58"/>
  <c r="AP380" i="58"/>
  <c r="AP381" i="58"/>
  <c r="AP382" i="58"/>
  <c r="AP383" i="58"/>
  <c r="AP384" i="58"/>
  <c r="AP385" i="58"/>
  <c r="AP386" i="58"/>
  <c r="AP387" i="58"/>
  <c r="AP388" i="58"/>
  <c r="AP389" i="58"/>
  <c r="AP390" i="58"/>
  <c r="AP391" i="58"/>
  <c r="AP392" i="58"/>
  <c r="AP393" i="58"/>
  <c r="AP394" i="58"/>
  <c r="AP395" i="58"/>
  <c r="AP396" i="58"/>
  <c r="AP397" i="58"/>
  <c r="AP398" i="58"/>
  <c r="AP399" i="58"/>
  <c r="AP400" i="58"/>
  <c r="AP401" i="58"/>
  <c r="AP402" i="58"/>
  <c r="AP403" i="58"/>
  <c r="AP404" i="58"/>
  <c r="AP405" i="58"/>
  <c r="AP406" i="58"/>
  <c r="AP407" i="58"/>
  <c r="AP408" i="58"/>
  <c r="AP409" i="58"/>
  <c r="AP410" i="58"/>
  <c r="AP411" i="58"/>
  <c r="AP412" i="58"/>
  <c r="AP413" i="58"/>
  <c r="AP414" i="58"/>
  <c r="AP415" i="58"/>
  <c r="AP416" i="58"/>
  <c r="AP417" i="58"/>
  <c r="AP418" i="58"/>
  <c r="AP419" i="58"/>
  <c r="AP420" i="58"/>
  <c r="AP421" i="58"/>
  <c r="AP422" i="58"/>
  <c r="AP423" i="58"/>
  <c r="AP424" i="58"/>
  <c r="AP425" i="58"/>
  <c r="AP426" i="58"/>
  <c r="AP427" i="58"/>
  <c r="AP428" i="58"/>
  <c r="AP429" i="58"/>
  <c r="AP430" i="58"/>
  <c r="AP431" i="58"/>
  <c r="AP432" i="58"/>
  <c r="AP433" i="58"/>
  <c r="AP434" i="58"/>
  <c r="AP435" i="58"/>
  <c r="AP436" i="58"/>
  <c r="AP437" i="58"/>
  <c r="AP438" i="58"/>
  <c r="AP439" i="58"/>
  <c r="AP440" i="58"/>
  <c r="AP441" i="58"/>
  <c r="AP442" i="58"/>
  <c r="AP443" i="58"/>
  <c r="AP444" i="58"/>
  <c r="AP445" i="58"/>
  <c r="AP446" i="58"/>
  <c r="AP447" i="58"/>
  <c r="AP448" i="58"/>
  <c r="AP449" i="58"/>
  <c r="AP450" i="58"/>
  <c r="AP451" i="58"/>
  <c r="AP452" i="58"/>
  <c r="AP453" i="58"/>
  <c r="AP454" i="58"/>
  <c r="AP455" i="58"/>
  <c r="AP456" i="58"/>
  <c r="AP457" i="58"/>
  <c r="AP458" i="58"/>
  <c r="AP459" i="58"/>
  <c r="AP460" i="58"/>
  <c r="AP461" i="58"/>
  <c r="AP462" i="58"/>
  <c r="AP463" i="58"/>
  <c r="AP464" i="58"/>
  <c r="AP465" i="58"/>
  <c r="AP466" i="58"/>
  <c r="AP467" i="58"/>
  <c r="AP468" i="58"/>
  <c r="AP469" i="58"/>
  <c r="AP470" i="58"/>
  <c r="AP471" i="58"/>
  <c r="AP472" i="58"/>
  <c r="AP473" i="58"/>
  <c r="AP474" i="58"/>
  <c r="AP475" i="58"/>
  <c r="AP476" i="58"/>
  <c r="AP477" i="58"/>
  <c r="AP478" i="58"/>
  <c r="AP479" i="58"/>
  <c r="AP480" i="58"/>
  <c r="AP481" i="58"/>
  <c r="AP482" i="58"/>
  <c r="AP483" i="58"/>
  <c r="AP484" i="58"/>
  <c r="AP485" i="58"/>
  <c r="AP486" i="58"/>
  <c r="AP487" i="58"/>
  <c r="AP488" i="58"/>
  <c r="AP489" i="58"/>
  <c r="AP490" i="58"/>
  <c r="AP491" i="58"/>
  <c r="AP492" i="58"/>
  <c r="AP493" i="58"/>
  <c r="AP494" i="58"/>
  <c r="AP495" i="58"/>
  <c r="AP496" i="58"/>
  <c r="AP497" i="58"/>
  <c r="AP498" i="58"/>
  <c r="AP499" i="58"/>
  <c r="AP500" i="58"/>
  <c r="AP501" i="58"/>
  <c r="AP502" i="58"/>
  <c r="AP503" i="58"/>
  <c r="AP504" i="58"/>
  <c r="AP505" i="58"/>
  <c r="AP506" i="58"/>
  <c r="AP507" i="58"/>
  <c r="AP508" i="58"/>
  <c r="AP509" i="58"/>
  <c r="AP510" i="58"/>
  <c r="AP511" i="58"/>
  <c r="AP512" i="58"/>
  <c r="AP513" i="58"/>
  <c r="AP514" i="58"/>
  <c r="AP515" i="58"/>
  <c r="AP516" i="58"/>
  <c r="AP517" i="58"/>
  <c r="AP518" i="58"/>
  <c r="AP519" i="58"/>
  <c r="AP520" i="58"/>
  <c r="AP521" i="58"/>
  <c r="AP522" i="58"/>
  <c r="AP523" i="58"/>
  <c r="AP524" i="58"/>
  <c r="AP525" i="58"/>
  <c r="AP526" i="58"/>
  <c r="AP527" i="58"/>
  <c r="AP528" i="58"/>
  <c r="AP529" i="58"/>
  <c r="AP530" i="58"/>
  <c r="AP531" i="58"/>
  <c r="AP532" i="58"/>
  <c r="AP533" i="58"/>
  <c r="AP534" i="58"/>
  <c r="AP535" i="58"/>
  <c r="AP536" i="58"/>
  <c r="AP537" i="58"/>
  <c r="AP538" i="58"/>
  <c r="AP539" i="58"/>
  <c r="AP540" i="58"/>
  <c r="AP541" i="58"/>
  <c r="AP542" i="58"/>
  <c r="AP543" i="58"/>
  <c r="AP544" i="58"/>
  <c r="AP545" i="58"/>
  <c r="AP546" i="58"/>
  <c r="AP547" i="58"/>
  <c r="AP548" i="58"/>
  <c r="AP549" i="58"/>
  <c r="AP550" i="58"/>
  <c r="AP551" i="58"/>
  <c r="AP552" i="58"/>
  <c r="AP553" i="58"/>
  <c r="AP554" i="58"/>
  <c r="AP555" i="58"/>
  <c r="AP556" i="58"/>
  <c r="AP557" i="58"/>
  <c r="AP558" i="58"/>
  <c r="AP559" i="58"/>
  <c r="AP560" i="58"/>
  <c r="AP561" i="58"/>
  <c r="AP562" i="58"/>
  <c r="AP563" i="58"/>
  <c r="AP564" i="58"/>
  <c r="AP565" i="58"/>
  <c r="AP566" i="58"/>
  <c r="AP567" i="58"/>
  <c r="AP568" i="58"/>
  <c r="AP569" i="58"/>
  <c r="AP570" i="58"/>
  <c r="AP571" i="58"/>
  <c r="AP572" i="58"/>
  <c r="AP573" i="58"/>
  <c r="AP574" i="58"/>
  <c r="AP575" i="58"/>
  <c r="AP576" i="58"/>
  <c r="AP577" i="58"/>
  <c r="AP578" i="58"/>
  <c r="AP579" i="58"/>
  <c r="AP580" i="58"/>
  <c r="AP581" i="58"/>
  <c r="AP582" i="58"/>
  <c r="AP583" i="58"/>
  <c r="AP584" i="58"/>
  <c r="AP585" i="58"/>
  <c r="AP586" i="58"/>
  <c r="AP587" i="58"/>
  <c r="AP588" i="58"/>
  <c r="AP589" i="58"/>
  <c r="AP590" i="58"/>
  <c r="AP591" i="58"/>
  <c r="AP592" i="58"/>
  <c r="AP593" i="58"/>
  <c r="AP594" i="58"/>
  <c r="AP595" i="58"/>
  <c r="AP596" i="58"/>
  <c r="AP597" i="58"/>
  <c r="AP598" i="58"/>
  <c r="AP599" i="58"/>
  <c r="AP600" i="58"/>
  <c r="AP601" i="58"/>
  <c r="AP602" i="58"/>
  <c r="AP603" i="58"/>
  <c r="AP604" i="58"/>
  <c r="AP605" i="58"/>
  <c r="AP606" i="58"/>
  <c r="AP607" i="58"/>
  <c r="AP608" i="58"/>
  <c r="AP609" i="58"/>
  <c r="AP610" i="58"/>
  <c r="AP611" i="58"/>
  <c r="AP612" i="58"/>
  <c r="AP613" i="58"/>
  <c r="AP614" i="58"/>
  <c r="AP615" i="58"/>
  <c r="AP616" i="58"/>
  <c r="AP617" i="58"/>
  <c r="AP618" i="58"/>
  <c r="AP619" i="58"/>
  <c r="AP620" i="58"/>
  <c r="AP621" i="58"/>
  <c r="AP622" i="58"/>
  <c r="AP623" i="58"/>
  <c r="AP624" i="58"/>
  <c r="AP625" i="58"/>
  <c r="AP626" i="58"/>
  <c r="AP627" i="58"/>
  <c r="AP628" i="58"/>
  <c r="AP629" i="58"/>
  <c r="AP630" i="58"/>
  <c r="AP631" i="58"/>
  <c r="AP632" i="58"/>
  <c r="AP633" i="58"/>
  <c r="AP634" i="58"/>
  <c r="AP635" i="58"/>
  <c r="AP636" i="58"/>
  <c r="AP637" i="58"/>
  <c r="AP638" i="58"/>
  <c r="AP639" i="58"/>
  <c r="AP640" i="58"/>
  <c r="AP641" i="58"/>
  <c r="AP642" i="58"/>
  <c r="AP643" i="58"/>
  <c r="AP644" i="58"/>
  <c r="AP645" i="58"/>
  <c r="AP646" i="58"/>
  <c r="AP647" i="58"/>
  <c r="AP648" i="58"/>
  <c r="AP649" i="58"/>
  <c r="AP650" i="58"/>
  <c r="AP651" i="58"/>
  <c r="AP652" i="58"/>
  <c r="AP653" i="58"/>
  <c r="AP654" i="58"/>
  <c r="AP655" i="58"/>
  <c r="AP656" i="58"/>
  <c r="AP657" i="58"/>
  <c r="AP658" i="58"/>
  <c r="AP659" i="58"/>
  <c r="AP660" i="58"/>
  <c r="AP661" i="58"/>
  <c r="AP662" i="58"/>
  <c r="AP663" i="58"/>
  <c r="AP664" i="58"/>
  <c r="AP665" i="58"/>
  <c r="AP666" i="58"/>
  <c r="AP667" i="58"/>
  <c r="AP668" i="58"/>
  <c r="AP669" i="58"/>
  <c r="AP670" i="58"/>
  <c r="AP671" i="58"/>
  <c r="AP672" i="58"/>
  <c r="AP673" i="58"/>
  <c r="AP674" i="58"/>
  <c r="AP675" i="58"/>
  <c r="AP676" i="58"/>
  <c r="AP677" i="58"/>
  <c r="AP678" i="58"/>
  <c r="AP679" i="58"/>
  <c r="AP680" i="58"/>
  <c r="AP681" i="58"/>
  <c r="AP682" i="58"/>
  <c r="AP683" i="58"/>
  <c r="AP684" i="58"/>
  <c r="AP685" i="58"/>
  <c r="AP686" i="58"/>
  <c r="AP687" i="58"/>
  <c r="AP688" i="58"/>
  <c r="AP689" i="58"/>
  <c r="AP690" i="58"/>
  <c r="AP691" i="58"/>
  <c r="AP692" i="58"/>
  <c r="AP693" i="58"/>
  <c r="AP694" i="58"/>
  <c r="AP695" i="58"/>
  <c r="AP696" i="58"/>
  <c r="AP697" i="58"/>
  <c r="AP698" i="58"/>
  <c r="AP699" i="58"/>
  <c r="AP700" i="58"/>
  <c r="AP701" i="58"/>
  <c r="AP702" i="58"/>
  <c r="AP703" i="58"/>
  <c r="AP704" i="58"/>
  <c r="AP705" i="58"/>
  <c r="AP706" i="58"/>
  <c r="AP707" i="58"/>
  <c r="AP708" i="58"/>
  <c r="AP709" i="58"/>
  <c r="AP710" i="58"/>
  <c r="AP711" i="58"/>
  <c r="AP712" i="58"/>
  <c r="AP713" i="58"/>
  <c r="AP714" i="58"/>
  <c r="AP715" i="58"/>
  <c r="AP716" i="58"/>
  <c r="AP717" i="58"/>
  <c r="AP718" i="58"/>
  <c r="AP719" i="58"/>
  <c r="AP720" i="58"/>
  <c r="AP721" i="58"/>
  <c r="AP722" i="58"/>
  <c r="AP723" i="58"/>
  <c r="AP724" i="58"/>
  <c r="AP725" i="58"/>
  <c r="AP726" i="58"/>
  <c r="AP727" i="58"/>
  <c r="AP728" i="58"/>
  <c r="AP729" i="58"/>
  <c r="AP730" i="58"/>
  <c r="AP731" i="58"/>
  <c r="AP732" i="58"/>
  <c r="AP733" i="58"/>
  <c r="AP734" i="58"/>
  <c r="AP735" i="58"/>
  <c r="AP736" i="58"/>
  <c r="AP737" i="58"/>
  <c r="AP738" i="58"/>
  <c r="AP739" i="58"/>
  <c r="AP740" i="58"/>
  <c r="AP741" i="58"/>
  <c r="AP742" i="58"/>
  <c r="AP743" i="58"/>
  <c r="AP744" i="58"/>
  <c r="AP745" i="58"/>
  <c r="AP746" i="58"/>
  <c r="AP747" i="58"/>
  <c r="AP748" i="58"/>
  <c r="AP749" i="58"/>
  <c r="AP750" i="58"/>
  <c r="AP751" i="58"/>
  <c r="AP752" i="58"/>
  <c r="AP753" i="58"/>
  <c r="AP754" i="58"/>
  <c r="AP755" i="58"/>
  <c r="AP756" i="58"/>
  <c r="AP757" i="58"/>
  <c r="AP758" i="58"/>
  <c r="AP759" i="58"/>
  <c r="AP760" i="58"/>
  <c r="AP761" i="58"/>
  <c r="AP762" i="58"/>
  <c r="AP763" i="58"/>
  <c r="AP764" i="58"/>
  <c r="AP765" i="58"/>
  <c r="AP766" i="58"/>
  <c r="AP767" i="58"/>
  <c r="AP768" i="58"/>
  <c r="AP769" i="58"/>
  <c r="AP770" i="58"/>
  <c r="AP771" i="58"/>
  <c r="AP772" i="58"/>
  <c r="AP773" i="58"/>
  <c r="AP774" i="58"/>
  <c r="AP775" i="58"/>
  <c r="AP776" i="58"/>
  <c r="AP777" i="58"/>
  <c r="AP778" i="58"/>
  <c r="AP779" i="58"/>
  <c r="AP780" i="58"/>
  <c r="AP781" i="58"/>
  <c r="AP782" i="58"/>
  <c r="AP783" i="58"/>
  <c r="AP784" i="58"/>
  <c r="AP785" i="58"/>
  <c r="AP786" i="58"/>
  <c r="AP787" i="58"/>
  <c r="AP788" i="58"/>
  <c r="AP789" i="58"/>
  <c r="AP790" i="58"/>
  <c r="AP791" i="58"/>
  <c r="AP792" i="58"/>
  <c r="AP793" i="58"/>
  <c r="AP794" i="58"/>
  <c r="AP795" i="58"/>
  <c r="AP796" i="58"/>
  <c r="AP797" i="58"/>
  <c r="AP798" i="58"/>
  <c r="AP799" i="58"/>
  <c r="AP800" i="58"/>
  <c r="AP801" i="58"/>
  <c r="AP802" i="58"/>
  <c r="AP803" i="58"/>
  <c r="AP804" i="58"/>
  <c r="AP805" i="58"/>
  <c r="AP806" i="58"/>
  <c r="AP807" i="58"/>
  <c r="AP808" i="58"/>
  <c r="AP809" i="58"/>
  <c r="AP810" i="58"/>
  <c r="AP811" i="58"/>
  <c r="AP812" i="58"/>
  <c r="AP813" i="58"/>
  <c r="AP814" i="58"/>
  <c r="AP815" i="58"/>
  <c r="AP816" i="58"/>
  <c r="AP817" i="58"/>
  <c r="AP818" i="58"/>
  <c r="AP819" i="58"/>
  <c r="AP820" i="58"/>
  <c r="AP821" i="58"/>
  <c r="AP822" i="58"/>
  <c r="AP823" i="58"/>
  <c r="AP824" i="58"/>
  <c r="AP825" i="58"/>
  <c r="AP826" i="58"/>
  <c r="AP827" i="58"/>
  <c r="AP828" i="58"/>
  <c r="AP829" i="58"/>
  <c r="AP830" i="58"/>
  <c r="AP831" i="58"/>
  <c r="AP832" i="58"/>
  <c r="AP833" i="58"/>
  <c r="AP834" i="58"/>
  <c r="AP835" i="58"/>
  <c r="AP836" i="58"/>
  <c r="AP837" i="58"/>
  <c r="AP838" i="58"/>
  <c r="AP839" i="58"/>
  <c r="AP840" i="58"/>
  <c r="AP841" i="58"/>
  <c r="AP842" i="58"/>
  <c r="AP843" i="58"/>
  <c r="AP844" i="58"/>
  <c r="AP845" i="58"/>
  <c r="AP846" i="58"/>
  <c r="AP847" i="58"/>
  <c r="AP848" i="58"/>
  <c r="AP849" i="58"/>
  <c r="AP850" i="58"/>
  <c r="AP851" i="58"/>
  <c r="AP852" i="58"/>
  <c r="AP853" i="58"/>
  <c r="AP854" i="58"/>
  <c r="AP855" i="58"/>
  <c r="AP856" i="58"/>
  <c r="AP857" i="58"/>
  <c r="AP858" i="58"/>
  <c r="AP859" i="58"/>
  <c r="AP860" i="58"/>
  <c r="AP861" i="58"/>
  <c r="AP862" i="58"/>
  <c r="AP863" i="58"/>
  <c r="AP864" i="58"/>
  <c r="AP865" i="58"/>
  <c r="AP866" i="58"/>
  <c r="AP867" i="58"/>
  <c r="AP868" i="58"/>
  <c r="AP869" i="58"/>
  <c r="AP870" i="58"/>
  <c r="AP871" i="58"/>
  <c r="AP872" i="58"/>
  <c r="AP873" i="58"/>
  <c r="AP874" i="58"/>
  <c r="AP875" i="58"/>
  <c r="AP876" i="58"/>
  <c r="AP877" i="58"/>
  <c r="AP878" i="58"/>
  <c r="AP879" i="58"/>
  <c r="AP880" i="58"/>
  <c r="AP881" i="58"/>
  <c r="AP882" i="58"/>
  <c r="AP883" i="58"/>
  <c r="AP884" i="58"/>
  <c r="AP885" i="58"/>
  <c r="AP886" i="58"/>
  <c r="AP887" i="58"/>
  <c r="AP888" i="58"/>
  <c r="AP889" i="58"/>
  <c r="AP890" i="58"/>
  <c r="AP891" i="58"/>
  <c r="AP892" i="58"/>
  <c r="AP893" i="58"/>
  <c r="AP894" i="58"/>
  <c r="AP895" i="58"/>
  <c r="AP896" i="58"/>
  <c r="AP897" i="58"/>
  <c r="AP898" i="58"/>
  <c r="AP899" i="58"/>
  <c r="AP900" i="58"/>
  <c r="AP901" i="58"/>
  <c r="AP902" i="58"/>
  <c r="AP903" i="58"/>
  <c r="AP904" i="58"/>
  <c r="AP905" i="58"/>
  <c r="AP906" i="58"/>
  <c r="AP907" i="58"/>
  <c r="AP908" i="58"/>
  <c r="AP909" i="58"/>
  <c r="AP910" i="58"/>
  <c r="AP911" i="58"/>
  <c r="AP912" i="58"/>
  <c r="AP913" i="58"/>
  <c r="AP914" i="58"/>
  <c r="AP915" i="58"/>
  <c r="AP916" i="58"/>
  <c r="AP917" i="58"/>
  <c r="AP918" i="58"/>
  <c r="AP919" i="58"/>
  <c r="AP920" i="58"/>
  <c r="AP921" i="58"/>
  <c r="AP922" i="58"/>
  <c r="AP923" i="58"/>
  <c r="AP924" i="58"/>
  <c r="AP925" i="58"/>
  <c r="AP926" i="58"/>
  <c r="AP927" i="58"/>
  <c r="AP928" i="58"/>
  <c r="AP929" i="58"/>
  <c r="AP930" i="58"/>
  <c r="AP931" i="58"/>
  <c r="AP932" i="58"/>
  <c r="AP933" i="58"/>
  <c r="AP934" i="58"/>
  <c r="AP935" i="58"/>
  <c r="AP936" i="58"/>
  <c r="AP937" i="58"/>
  <c r="AP938" i="58"/>
  <c r="AP939" i="58"/>
  <c r="AP940" i="58"/>
  <c r="AP941" i="58"/>
  <c r="AP942" i="58"/>
  <c r="AP943" i="58"/>
  <c r="AP944" i="58"/>
  <c r="AP945" i="58"/>
  <c r="AP946" i="58"/>
  <c r="AP947" i="58"/>
  <c r="AP948" i="58"/>
  <c r="AP949" i="58"/>
  <c r="AP950" i="58"/>
  <c r="AP951" i="58"/>
  <c r="AP952" i="58"/>
  <c r="AP953" i="58"/>
  <c r="AP954" i="58"/>
  <c r="AP955" i="58"/>
  <c r="AP956" i="58"/>
  <c r="AP957" i="58"/>
  <c r="AP958" i="58"/>
  <c r="AP959" i="58"/>
  <c r="AP960" i="58"/>
  <c r="AP961" i="58"/>
  <c r="AP962" i="58"/>
  <c r="AP963" i="58"/>
  <c r="AP964" i="58"/>
  <c r="AP965" i="58"/>
  <c r="AP966" i="58"/>
  <c r="AP967" i="58"/>
  <c r="AP968" i="58"/>
  <c r="AP969" i="58"/>
  <c r="AP970" i="58"/>
  <c r="AP971" i="58"/>
  <c r="AP972" i="58"/>
  <c r="AP973" i="58"/>
  <c r="AP974" i="58"/>
  <c r="AP975" i="58"/>
  <c r="AP976" i="58"/>
  <c r="AP977" i="58"/>
  <c r="AP978" i="58"/>
  <c r="AP979" i="58"/>
  <c r="AP980" i="58"/>
  <c r="AP981" i="58"/>
  <c r="AP982" i="58"/>
  <c r="AP983" i="58"/>
  <c r="AP984" i="58"/>
  <c r="AP985" i="58"/>
  <c r="AP986" i="58"/>
  <c r="AP987" i="58"/>
  <c r="AP988" i="58"/>
  <c r="AP989" i="58"/>
  <c r="AP990" i="58"/>
  <c r="AP991" i="58"/>
  <c r="AP992" i="58"/>
  <c r="AP993" i="58"/>
  <c r="AP994" i="58"/>
  <c r="AP995" i="58"/>
  <c r="AP996" i="58"/>
  <c r="AP997" i="58"/>
  <c r="AP998" i="58"/>
  <c r="AP999" i="58"/>
  <c r="AP1000" i="58"/>
  <c r="AP1001" i="58"/>
  <c r="AP1002" i="58"/>
  <c r="AP1003" i="58"/>
  <c r="AP1004" i="58"/>
  <c r="AP1005" i="58"/>
  <c r="AP1006" i="58"/>
  <c r="AP1007" i="58"/>
  <c r="AP1008" i="58"/>
  <c r="AP1009" i="58"/>
  <c r="AP1010" i="58"/>
  <c r="AP1011" i="58"/>
  <c r="AP1012" i="58"/>
  <c r="AP1013" i="58"/>
  <c r="AP1014" i="58"/>
  <c r="AP1015" i="58"/>
  <c r="AP1016" i="58"/>
  <c r="AP1017" i="58"/>
  <c r="AP1018" i="58"/>
  <c r="AP1019" i="58"/>
  <c r="AP1020" i="58"/>
  <c r="AP1021" i="58"/>
  <c r="AP1022" i="58"/>
  <c r="AP1023" i="58"/>
  <c r="AP1024" i="58"/>
  <c r="AP1025" i="58"/>
  <c r="AP1026" i="58"/>
  <c r="AP1027" i="58"/>
  <c r="AP1028" i="58"/>
  <c r="AP1029" i="58"/>
  <c r="AP1030" i="58"/>
  <c r="AP1031" i="58"/>
  <c r="AP1032" i="58"/>
  <c r="AP1033" i="58"/>
  <c r="AP1034" i="58"/>
  <c r="AP1035" i="58"/>
  <c r="AP1036" i="58"/>
  <c r="AP1037" i="58"/>
  <c r="AP1038" i="58"/>
  <c r="AP1039" i="58"/>
  <c r="AP1040" i="58"/>
  <c r="AP1041" i="58"/>
  <c r="AP1042" i="58"/>
  <c r="AP1043" i="58"/>
  <c r="AP1044" i="58"/>
  <c r="AP1045" i="58"/>
  <c r="AP1046" i="58"/>
  <c r="AP1047" i="58"/>
  <c r="AP1048" i="58"/>
  <c r="AP1049" i="58"/>
  <c r="AP1050" i="58"/>
  <c r="AP1051" i="58"/>
  <c r="AP1052" i="58"/>
  <c r="AP1053" i="58"/>
  <c r="AP1054" i="58"/>
  <c r="AP1055" i="58"/>
  <c r="AP1056" i="58"/>
  <c r="AP1057" i="58"/>
  <c r="AP1058" i="58"/>
  <c r="AP1059" i="58"/>
  <c r="AP1060" i="58"/>
  <c r="AP1061" i="58"/>
  <c r="AP1062" i="58"/>
  <c r="AP1063" i="58"/>
  <c r="AP1064" i="58"/>
  <c r="AP1065" i="58"/>
  <c r="AP1066" i="58"/>
  <c r="AP1067" i="58"/>
  <c r="AP1068" i="58"/>
  <c r="AP1069" i="58"/>
  <c r="AP1070" i="58"/>
  <c r="AP1071" i="58"/>
  <c r="AP1072" i="58"/>
  <c r="AP1073" i="58"/>
  <c r="AP1074" i="58"/>
  <c r="AP1075" i="58"/>
  <c r="AP1076" i="58"/>
  <c r="AP1077" i="58"/>
  <c r="AP1078" i="58"/>
  <c r="AP1079" i="58"/>
  <c r="AP1080" i="58"/>
  <c r="AP1081" i="58"/>
  <c r="AP1082" i="58"/>
  <c r="AP1083" i="58"/>
  <c r="AP1084" i="58"/>
  <c r="AP1085" i="58"/>
  <c r="AP1086" i="58"/>
  <c r="AP1087" i="58"/>
  <c r="AP1088" i="58"/>
  <c r="AP1089" i="58"/>
  <c r="AP1090" i="58"/>
  <c r="AP1091" i="58"/>
  <c r="AP1092" i="58"/>
  <c r="AP1093" i="58"/>
  <c r="AP1094" i="58"/>
  <c r="AP1095" i="58"/>
  <c r="AP1096" i="58"/>
  <c r="AP1097" i="58"/>
  <c r="AP1098" i="58"/>
  <c r="AP1099" i="58"/>
  <c r="AP1100" i="58"/>
  <c r="AP1101" i="58"/>
  <c r="AP1102" i="58"/>
  <c r="AP1103" i="58"/>
  <c r="AP1104" i="58"/>
  <c r="AP1105" i="58"/>
  <c r="AP1106" i="58"/>
  <c r="AP1107" i="58"/>
  <c r="AP1108" i="58"/>
  <c r="AP1109" i="58"/>
  <c r="AP1110" i="58"/>
  <c r="AP1111" i="58"/>
  <c r="AP1112" i="58"/>
  <c r="AP1113" i="58"/>
  <c r="AP1114" i="58"/>
  <c r="AP1115" i="58"/>
  <c r="AP1116" i="58"/>
  <c r="AP1117" i="58"/>
  <c r="AP1118" i="58"/>
  <c r="AP1119" i="58"/>
  <c r="AP1120" i="58"/>
  <c r="AP1121" i="58"/>
  <c r="AP1122" i="58"/>
  <c r="AP1123" i="58"/>
  <c r="AP1124" i="58"/>
  <c r="AP1125" i="58"/>
  <c r="AP1126" i="58"/>
  <c r="AP1127" i="58"/>
  <c r="AP1128" i="58"/>
  <c r="AP1129" i="58"/>
  <c r="AP1130" i="58"/>
  <c r="AP1131" i="58"/>
  <c r="AP1132" i="58"/>
  <c r="AP1133" i="58"/>
  <c r="AP1134" i="58"/>
  <c r="AP1135" i="58"/>
  <c r="AP1136" i="58"/>
  <c r="AP1137" i="58"/>
  <c r="AP1138" i="58"/>
  <c r="AP1139" i="58"/>
  <c r="AP1140" i="58"/>
  <c r="AP1141" i="58"/>
  <c r="AP1142" i="58"/>
  <c r="AP1143" i="58"/>
  <c r="AP1144" i="58"/>
  <c r="AP1145" i="58"/>
  <c r="AP1146" i="58"/>
  <c r="AP1147" i="58"/>
  <c r="AP1148" i="58"/>
  <c r="AP1149" i="58"/>
  <c r="AP1150" i="58"/>
  <c r="AP1151" i="58"/>
  <c r="AP1152" i="58"/>
  <c r="AP1153" i="58"/>
  <c r="AP1154" i="58"/>
  <c r="AP1155" i="58"/>
  <c r="AP1156" i="58"/>
  <c r="AP1157" i="58"/>
  <c r="AP1158" i="58"/>
  <c r="AP1159" i="58"/>
  <c r="AP1160" i="58"/>
  <c r="AP1161" i="58"/>
  <c r="AP1162" i="58"/>
  <c r="AP1163" i="58"/>
  <c r="AP1164" i="58"/>
  <c r="AP1165" i="58"/>
  <c r="AP1166" i="58"/>
  <c r="AP1167" i="58"/>
  <c r="AP1168" i="58"/>
  <c r="AP1169" i="58"/>
  <c r="AP1170" i="58"/>
  <c r="AP1171" i="58"/>
  <c r="AP1172" i="58"/>
  <c r="AP1173" i="58"/>
  <c r="AP1174" i="58"/>
  <c r="AP1175" i="58"/>
  <c r="AP1176" i="58"/>
  <c r="AP1177" i="58"/>
  <c r="AP1178" i="58"/>
  <c r="AP1179" i="58"/>
  <c r="AP1180" i="58"/>
  <c r="AP1181" i="58"/>
  <c r="AP1182" i="58"/>
  <c r="AP1183" i="58"/>
  <c r="AP1184" i="58"/>
  <c r="AP1185" i="58"/>
  <c r="AP1186" i="58"/>
  <c r="AP1187" i="58"/>
  <c r="AP1188" i="58"/>
  <c r="AP1189" i="58"/>
  <c r="AP1190" i="58"/>
  <c r="AP1191" i="58"/>
  <c r="AP1192" i="58"/>
  <c r="AP1193" i="58"/>
  <c r="AP1194" i="58"/>
  <c r="AP1195" i="58"/>
  <c r="AP1196" i="58"/>
  <c r="AP1197" i="58"/>
  <c r="AP1198" i="58"/>
  <c r="AP1199" i="58"/>
  <c r="AP1200" i="58"/>
  <c r="AP1201" i="58"/>
  <c r="AP1202" i="58"/>
  <c r="AP1203" i="58"/>
  <c r="AP1204" i="58"/>
  <c r="AP1205" i="58"/>
  <c r="AP1206" i="58"/>
  <c r="AP1207" i="58"/>
  <c r="AP1208" i="58"/>
  <c r="AP1209" i="58"/>
  <c r="AP1210" i="58"/>
  <c r="AP1211" i="58"/>
  <c r="AP1212" i="58"/>
  <c r="AP1213" i="58"/>
  <c r="AP1214" i="58"/>
  <c r="AP1215" i="58"/>
  <c r="AP1216" i="58"/>
  <c r="AP1217" i="58"/>
  <c r="AP1218" i="58"/>
  <c r="AP1219" i="58"/>
  <c r="AP1220" i="58"/>
  <c r="AP1221" i="58"/>
  <c r="AP1222" i="58"/>
  <c r="AP1223" i="58"/>
  <c r="AP1224" i="58"/>
  <c r="AP1225" i="58"/>
  <c r="AP1226" i="58"/>
  <c r="AP1227" i="58"/>
  <c r="AP1228" i="58"/>
  <c r="AP1229" i="58"/>
  <c r="AP1230" i="58"/>
  <c r="AP1231" i="58"/>
  <c r="AP1232" i="58"/>
  <c r="AP1233" i="58"/>
  <c r="AP1234" i="58"/>
  <c r="AP1235" i="58"/>
  <c r="AP1236" i="58"/>
  <c r="AP1237" i="58"/>
  <c r="AP1238" i="58"/>
  <c r="AP1239" i="58"/>
  <c r="AP1240" i="58"/>
  <c r="AP1241" i="58"/>
  <c r="AP1242" i="58"/>
  <c r="AP1243" i="58"/>
  <c r="AP1244" i="58"/>
  <c r="AP1245" i="58"/>
  <c r="AP1246" i="58"/>
  <c r="AP1247" i="58"/>
  <c r="AP1248" i="58"/>
  <c r="AP1249" i="58"/>
  <c r="AP1250" i="58"/>
  <c r="AP1251" i="58"/>
  <c r="AP1252" i="58"/>
  <c r="AP1253" i="58"/>
  <c r="AP1254" i="58"/>
  <c r="AP1255" i="58"/>
  <c r="AP1256" i="58"/>
  <c r="AP1257" i="58"/>
  <c r="AP1258" i="58"/>
  <c r="AP1259" i="58"/>
  <c r="AP1260" i="58"/>
  <c r="AP1261" i="58"/>
  <c r="AP1262" i="58"/>
  <c r="AP1263" i="58"/>
  <c r="AP1264" i="58"/>
  <c r="AP1265" i="58"/>
  <c r="AP1266" i="58"/>
  <c r="AP1267" i="58"/>
  <c r="AP1268" i="58"/>
  <c r="AP1269" i="58"/>
  <c r="AP1270" i="58"/>
  <c r="AP1271" i="58"/>
  <c r="AP1272" i="58"/>
  <c r="AP1273" i="58"/>
  <c r="AP1274" i="58"/>
  <c r="AP1275" i="58"/>
  <c r="AP1276" i="58"/>
  <c r="AP1277" i="58"/>
  <c r="AP1278" i="58"/>
  <c r="AP1279" i="58"/>
  <c r="AP1280" i="58"/>
  <c r="AP1281" i="58"/>
  <c r="AP1282" i="58"/>
  <c r="AP1283" i="58"/>
  <c r="AP1284" i="58"/>
  <c r="AP1285" i="58"/>
  <c r="AP1286" i="58"/>
  <c r="AP1287" i="58"/>
  <c r="AP1288" i="58"/>
  <c r="AP1289" i="58"/>
  <c r="AP1290" i="58"/>
  <c r="AP1291" i="58"/>
  <c r="AP1292" i="58"/>
  <c r="AP1293" i="58"/>
  <c r="AP1294" i="58"/>
  <c r="AP1295" i="58"/>
  <c r="AP1296" i="58"/>
  <c r="AP1297" i="58"/>
  <c r="AP1298" i="58"/>
  <c r="AP1299" i="58"/>
  <c r="AP1300" i="58"/>
  <c r="AP1301" i="58"/>
  <c r="AP1302" i="58"/>
  <c r="AP1303" i="58"/>
  <c r="AP1304" i="58"/>
  <c r="AP1305" i="58"/>
  <c r="AP1306" i="58"/>
  <c r="AP1307" i="58"/>
  <c r="AP1308" i="58"/>
  <c r="AP1309" i="58"/>
  <c r="AP1310" i="58"/>
  <c r="AP1311" i="58"/>
  <c r="AP1312" i="58"/>
  <c r="AP1313" i="58"/>
  <c r="AP1314" i="58"/>
  <c r="AP1315" i="58"/>
  <c r="AP1316" i="58"/>
  <c r="AP1317" i="58"/>
  <c r="AP1318" i="58"/>
  <c r="AP1319" i="58"/>
  <c r="AP1320" i="58"/>
  <c r="AP1321" i="58"/>
  <c r="AP1322" i="58"/>
  <c r="AP1323" i="58"/>
  <c r="AP1324" i="58"/>
  <c r="AP1325" i="58"/>
  <c r="AP1326" i="58"/>
  <c r="AP1327" i="58"/>
  <c r="AP1328" i="58"/>
  <c r="AP1329" i="58"/>
  <c r="AP1330" i="58"/>
  <c r="AP1331" i="58"/>
  <c r="AP1332" i="58"/>
  <c r="AP1333" i="58"/>
  <c r="AP1334" i="58"/>
  <c r="AP1335" i="58"/>
  <c r="AP1336" i="58"/>
  <c r="AP1337" i="58"/>
  <c r="AP1338" i="58"/>
  <c r="AP1339" i="58"/>
  <c r="AP1340" i="58"/>
  <c r="AP1341" i="58"/>
  <c r="AP1342" i="58"/>
  <c r="AP1343" i="58"/>
  <c r="AP1344" i="58"/>
  <c r="AP1345" i="58"/>
  <c r="AP1346" i="58"/>
  <c r="AP1347" i="58"/>
  <c r="AP1348" i="58"/>
  <c r="AP1349" i="58"/>
  <c r="AP1350" i="58"/>
  <c r="AP1351" i="58"/>
  <c r="AP1352" i="58"/>
  <c r="AP1353" i="58"/>
  <c r="AP1354" i="58"/>
  <c r="AP1355" i="58"/>
  <c r="AP1356" i="58"/>
  <c r="AP1357" i="58"/>
  <c r="AP1358" i="58"/>
  <c r="AP1359" i="58"/>
  <c r="AP1360" i="58"/>
  <c r="AP1361" i="58"/>
  <c r="AP1362" i="58"/>
  <c r="AP1363" i="58"/>
  <c r="AP1364" i="58"/>
  <c r="AP1365" i="58"/>
  <c r="AP1366" i="58"/>
  <c r="AP1367" i="58"/>
  <c r="AP1368" i="58"/>
  <c r="AP1369" i="58"/>
  <c r="AP1370" i="58"/>
  <c r="AP1371" i="58"/>
  <c r="AP1372" i="58"/>
  <c r="AP1373" i="58"/>
  <c r="AP1374" i="58"/>
  <c r="AP1375" i="58"/>
  <c r="AP1376" i="58"/>
  <c r="AP1377" i="58"/>
  <c r="AP1378" i="58"/>
  <c r="AP1379" i="58"/>
  <c r="AP1380" i="58"/>
  <c r="AP1381" i="58"/>
  <c r="AP1382" i="58"/>
  <c r="AP1383" i="58"/>
  <c r="AP1384" i="58"/>
  <c r="AP1385" i="58"/>
  <c r="AP1386" i="58"/>
  <c r="AP1387" i="58"/>
  <c r="AP1388" i="58"/>
  <c r="AP1389" i="58"/>
  <c r="AP1390" i="58"/>
  <c r="AP1391" i="58"/>
  <c r="AP1392" i="58"/>
  <c r="AP1393" i="58"/>
  <c r="AP1394" i="58"/>
  <c r="AP1395" i="58"/>
  <c r="AP1396" i="58"/>
  <c r="AP1397" i="58"/>
  <c r="AP1398" i="58"/>
  <c r="AP1399" i="58"/>
  <c r="AP1400" i="58"/>
  <c r="AP1401" i="58"/>
  <c r="AP1402" i="58"/>
  <c r="AP1403" i="58"/>
  <c r="AP1404" i="58"/>
  <c r="AP1405" i="58"/>
  <c r="AP1406" i="58"/>
  <c r="AP1407" i="58"/>
  <c r="AP1408" i="58"/>
  <c r="AP1409" i="58"/>
  <c r="AP1410" i="58"/>
  <c r="AP1411" i="58"/>
  <c r="AP1412" i="58"/>
  <c r="AP1413" i="58"/>
  <c r="AP1414" i="58"/>
  <c r="AP1415" i="58"/>
  <c r="AP1416" i="58"/>
  <c r="AP1417" i="58"/>
  <c r="AP1418" i="58"/>
  <c r="AP1419" i="58"/>
  <c r="AP1420" i="58"/>
  <c r="AP1421" i="58"/>
  <c r="AP1422" i="58"/>
  <c r="AP1423" i="58"/>
  <c r="AP1424" i="58"/>
  <c r="AP1425" i="58"/>
  <c r="AP1426" i="58"/>
  <c r="AP1427" i="58"/>
  <c r="AP1428" i="58"/>
  <c r="AP1429" i="58"/>
  <c r="AP1430" i="58"/>
  <c r="AP1431" i="58"/>
  <c r="AP1432" i="58"/>
  <c r="AP1433" i="58"/>
  <c r="AP1434" i="58"/>
  <c r="AP1435" i="58"/>
  <c r="AP1436" i="58"/>
  <c r="AP1437" i="58"/>
  <c r="AP1438" i="58"/>
  <c r="AP1439" i="58"/>
  <c r="AP1440" i="58"/>
  <c r="AP1441" i="58"/>
  <c r="AP1442" i="58"/>
  <c r="AP1443" i="58"/>
  <c r="AP1444" i="58"/>
  <c r="AP1445" i="58"/>
  <c r="AP1446" i="58"/>
  <c r="AP1447" i="58"/>
  <c r="AP1448" i="58"/>
  <c r="AP1449" i="58"/>
  <c r="AP1450" i="58"/>
  <c r="AP1451" i="58"/>
  <c r="AP1452" i="58"/>
  <c r="AP1453" i="58"/>
  <c r="AP1454" i="58"/>
  <c r="AP1455" i="58"/>
  <c r="AP1456" i="58"/>
  <c r="AP1457" i="58"/>
  <c r="AP1458" i="58"/>
  <c r="AP1459" i="58"/>
  <c r="AP1460" i="58"/>
  <c r="AP1461" i="58"/>
  <c r="AP1462" i="58"/>
  <c r="AP1463" i="58"/>
  <c r="AP1464" i="58"/>
  <c r="AP1465" i="58"/>
  <c r="AP1466" i="58"/>
  <c r="AP1467" i="58"/>
  <c r="AP1468" i="58"/>
  <c r="AP1469" i="58"/>
  <c r="AP1470" i="58"/>
  <c r="AP1471" i="58"/>
  <c r="AP1472" i="58"/>
  <c r="AP1473" i="58"/>
  <c r="AP1474" i="58"/>
  <c r="AP1475" i="58"/>
  <c r="AP1476" i="58"/>
  <c r="AP1477" i="58"/>
  <c r="AP1478" i="58"/>
  <c r="AP1479" i="58"/>
  <c r="AP1480" i="58"/>
  <c r="AP1481" i="58"/>
  <c r="AP1482" i="58"/>
  <c r="AP1483" i="58"/>
  <c r="AP1484" i="58"/>
  <c r="AP1485" i="58"/>
  <c r="AP1486" i="58"/>
  <c r="AP1487" i="58"/>
  <c r="AP1488" i="58"/>
  <c r="AP1489" i="58"/>
  <c r="AP1490" i="58"/>
  <c r="AP1491" i="58"/>
  <c r="AP1492" i="58"/>
  <c r="AP1493" i="58"/>
  <c r="AP1494" i="58"/>
  <c r="AP1495" i="58"/>
  <c r="AP1496" i="58"/>
  <c r="AP1497" i="58"/>
  <c r="AP1498" i="58"/>
  <c r="AP1499" i="58"/>
  <c r="AP1500" i="58"/>
  <c r="AP1501" i="58"/>
  <c r="AP1502" i="58"/>
  <c r="AP1503" i="58"/>
  <c r="AP1504" i="58"/>
  <c r="AP1505" i="58"/>
  <c r="AP1506" i="58"/>
  <c r="AP1507" i="58"/>
  <c r="AP1508" i="58"/>
  <c r="AP1509" i="58"/>
  <c r="AP1510" i="58"/>
  <c r="AP1511" i="58"/>
  <c r="AP1512" i="58"/>
  <c r="AP1513" i="58"/>
  <c r="AP1514" i="58"/>
  <c r="AP1515" i="58"/>
  <c r="AP1516" i="58"/>
  <c r="AP1517" i="58"/>
  <c r="AP1518" i="58"/>
  <c r="AP1519" i="58"/>
  <c r="AP1520" i="58"/>
  <c r="AP1521" i="58"/>
  <c r="AP1522" i="58"/>
  <c r="AP1523" i="58"/>
  <c r="AP1524" i="58"/>
  <c r="AP1525" i="58"/>
  <c r="AP1526" i="58"/>
  <c r="AP1527" i="58"/>
  <c r="AP1528" i="58"/>
  <c r="AP1529" i="58"/>
  <c r="AP1530" i="58"/>
  <c r="AP1531" i="58"/>
  <c r="AP1532" i="58"/>
  <c r="AP1533" i="58"/>
  <c r="AP1534" i="58"/>
  <c r="AP1535" i="58"/>
  <c r="AP1536" i="58"/>
  <c r="AP1537" i="58"/>
  <c r="AP1538" i="58"/>
  <c r="AP1539" i="58"/>
  <c r="AP1540" i="58"/>
  <c r="AP1541" i="58"/>
  <c r="AP1542" i="58"/>
  <c r="AP1543" i="58"/>
  <c r="AP1544" i="58"/>
  <c r="AP1545" i="58"/>
  <c r="AP1546" i="58"/>
  <c r="AP1547" i="58"/>
  <c r="AP1548" i="58"/>
  <c r="AP1549" i="58"/>
  <c r="AP1550" i="58"/>
  <c r="AP1551" i="58"/>
  <c r="AP1552" i="58"/>
  <c r="AP1553" i="58"/>
  <c r="AP1554" i="58"/>
  <c r="AP1555" i="58"/>
  <c r="AP1556" i="58"/>
  <c r="AP1557" i="58"/>
  <c r="AP1558" i="58"/>
  <c r="AP1559" i="58"/>
  <c r="AP1560" i="58"/>
  <c r="AP1561" i="58"/>
  <c r="AP1562" i="58"/>
  <c r="AP1563" i="58"/>
  <c r="AP1564" i="58"/>
  <c r="AP1565" i="58"/>
  <c r="AP1566" i="58"/>
  <c r="AP1567" i="58"/>
  <c r="AP1568" i="58"/>
  <c r="AP1569" i="58"/>
  <c r="AP1570" i="58"/>
  <c r="AP1571" i="58"/>
  <c r="AP1572" i="58"/>
  <c r="AP1573" i="58"/>
  <c r="AP1574" i="58"/>
  <c r="AP1575" i="58"/>
  <c r="AP1576" i="58"/>
  <c r="AP1577" i="58"/>
  <c r="AP1578" i="58"/>
  <c r="AP1579" i="58"/>
  <c r="AP1580" i="58"/>
  <c r="AP1581" i="58"/>
  <c r="AP1582" i="58"/>
  <c r="AP1583" i="58"/>
  <c r="AP1584" i="58"/>
  <c r="AP1585" i="58"/>
  <c r="AP1586" i="58"/>
  <c r="AP1587" i="58"/>
  <c r="AP1588" i="58"/>
  <c r="AP1589" i="58"/>
  <c r="AP1590" i="58"/>
  <c r="AP1591" i="58"/>
  <c r="AP1592" i="58"/>
  <c r="AP1593" i="58"/>
  <c r="AP1594" i="58"/>
  <c r="AP1595" i="58"/>
  <c r="AP1596" i="58"/>
  <c r="AP1597" i="58"/>
  <c r="AP1598" i="58"/>
  <c r="AP1599" i="58"/>
  <c r="AP1600" i="58"/>
  <c r="AP1601" i="58"/>
  <c r="AP1602" i="58"/>
  <c r="AP1603" i="58"/>
  <c r="AP1604" i="58"/>
  <c r="AP1605" i="58"/>
  <c r="AP1606" i="58"/>
  <c r="AP1607" i="58"/>
  <c r="AP1608" i="58"/>
  <c r="AP1609" i="58"/>
  <c r="AP1610" i="58"/>
  <c r="AP1611" i="58"/>
  <c r="AP1612" i="58"/>
  <c r="AP1613" i="58"/>
  <c r="AP1614" i="58"/>
  <c r="AP1615" i="58"/>
  <c r="AP1616" i="58"/>
  <c r="AP1617" i="58"/>
  <c r="AP1618" i="58"/>
  <c r="AP1619" i="58"/>
  <c r="AP1620" i="58"/>
  <c r="AP1621" i="58"/>
  <c r="AP1622" i="58"/>
  <c r="AP1623" i="58"/>
  <c r="AP1624" i="58"/>
  <c r="AP1625" i="58"/>
  <c r="AP1626" i="58"/>
  <c r="AP1627" i="58"/>
  <c r="AP1628" i="58"/>
  <c r="AP1629" i="58"/>
  <c r="AP1630" i="58"/>
  <c r="AP1631" i="58"/>
  <c r="AP1632" i="58"/>
  <c r="AP1633" i="58"/>
  <c r="AP1634" i="58"/>
  <c r="AP1635" i="58"/>
  <c r="AP1636" i="58"/>
  <c r="AP1637" i="58"/>
  <c r="AP1638" i="58"/>
  <c r="AP1639" i="58"/>
  <c r="AP1640" i="58"/>
  <c r="AP1641" i="58"/>
  <c r="AP1642" i="58"/>
  <c r="AP1643" i="58"/>
  <c r="AP1644" i="58"/>
  <c r="AP1645" i="58"/>
  <c r="AP1646" i="58"/>
  <c r="AP1647" i="58"/>
  <c r="AP1648" i="58"/>
  <c r="AP1649" i="58"/>
  <c r="AP1650" i="58"/>
  <c r="AP1651" i="58"/>
  <c r="AP1652" i="58"/>
  <c r="AP1653" i="58"/>
  <c r="AP1654" i="58"/>
  <c r="AP1655" i="58"/>
  <c r="AP1656" i="58"/>
  <c r="AP1657" i="58"/>
  <c r="AP1658" i="58"/>
  <c r="AP1659" i="58"/>
  <c r="AP1660" i="58"/>
  <c r="AP1661" i="58"/>
  <c r="AP1662" i="58"/>
  <c r="AP1663" i="58"/>
  <c r="AP1664" i="58"/>
  <c r="AP1665" i="58"/>
  <c r="AP1666" i="58"/>
  <c r="AP1667" i="58"/>
  <c r="AP1668" i="58"/>
  <c r="AP1669" i="58"/>
  <c r="AP1670" i="58"/>
  <c r="AP1671" i="58"/>
  <c r="AP1672" i="58"/>
  <c r="AP1673" i="58"/>
  <c r="AP1674" i="58"/>
  <c r="AP1675" i="58"/>
  <c r="AP1676" i="58"/>
  <c r="AP1677" i="58"/>
  <c r="AP1678" i="58"/>
  <c r="AP1679" i="58"/>
  <c r="AP1680" i="58"/>
  <c r="AP1681" i="58"/>
  <c r="AP1682" i="58"/>
  <c r="AP1683" i="58"/>
  <c r="AP1684" i="58"/>
  <c r="AP1685" i="58"/>
  <c r="AP1686" i="58"/>
  <c r="AP1687" i="58"/>
  <c r="AP1688" i="58"/>
  <c r="AP1689" i="58"/>
  <c r="AP1690" i="58"/>
  <c r="AP1691" i="58"/>
  <c r="AP1692" i="58"/>
  <c r="AP1693" i="58"/>
  <c r="AP1694" i="58"/>
  <c r="AP1695" i="58"/>
  <c r="AP1696" i="58"/>
  <c r="AP1697" i="58"/>
  <c r="AP1698" i="58"/>
  <c r="AP1699" i="58"/>
  <c r="AP1700" i="58"/>
  <c r="AP1701" i="58"/>
  <c r="AP1702" i="58"/>
  <c r="AP1703" i="58"/>
  <c r="AP1704" i="58"/>
  <c r="AP1705" i="58"/>
  <c r="AP1706" i="58"/>
  <c r="AP1707" i="58"/>
  <c r="AP1708" i="58"/>
  <c r="AP1709" i="58"/>
  <c r="AP1710" i="58"/>
  <c r="AP1711" i="58"/>
  <c r="AP1712" i="58"/>
  <c r="AP1713" i="58"/>
  <c r="AP1714" i="58"/>
  <c r="AP1715" i="58"/>
  <c r="AP1716" i="58"/>
  <c r="AP1717" i="58"/>
  <c r="AP1718" i="58"/>
  <c r="AP1719" i="58"/>
  <c r="AP1720" i="58"/>
  <c r="AP1721" i="58"/>
  <c r="AP1722" i="58"/>
  <c r="AP1723" i="58"/>
  <c r="AP1724" i="58"/>
  <c r="AP1725" i="58"/>
  <c r="AP1726" i="58"/>
  <c r="AP1727" i="58"/>
  <c r="AP1728" i="58"/>
  <c r="AP1729" i="58"/>
  <c r="AP1730" i="58"/>
  <c r="AP1731" i="58"/>
  <c r="AP1732" i="58"/>
  <c r="AP1733" i="58"/>
  <c r="AP1734" i="58"/>
  <c r="AP1735" i="58"/>
  <c r="AP1736" i="58"/>
  <c r="AP1737" i="58"/>
  <c r="AP1738" i="58"/>
  <c r="AP1739" i="58"/>
  <c r="AP1740" i="58"/>
  <c r="AP1741" i="58"/>
  <c r="AP1742" i="58"/>
  <c r="AP1743" i="58"/>
  <c r="AP1744" i="58"/>
  <c r="AP1745" i="58"/>
  <c r="AP1746" i="58"/>
  <c r="AP1747" i="58"/>
  <c r="AP1748" i="58"/>
  <c r="AP1749" i="58"/>
  <c r="AP1750" i="58"/>
  <c r="AP1751" i="58"/>
  <c r="AP1752" i="58"/>
  <c r="AP1753" i="58"/>
  <c r="AP1754" i="58"/>
  <c r="AP1755" i="58"/>
  <c r="AP1756" i="58"/>
  <c r="AP1757" i="58"/>
  <c r="AP1758" i="58"/>
  <c r="AP1759" i="58"/>
  <c r="AP1760" i="58"/>
  <c r="AP1761" i="58"/>
  <c r="AP1762" i="58"/>
  <c r="AP1763" i="58"/>
  <c r="AP1764" i="58"/>
  <c r="AP1765" i="58"/>
  <c r="AP1766" i="58"/>
  <c r="AP1767" i="58"/>
  <c r="AP1768" i="58"/>
  <c r="AP1769" i="58"/>
  <c r="AP1770" i="58"/>
  <c r="AP1771" i="58"/>
  <c r="AP1772" i="58"/>
  <c r="AP1773" i="58"/>
  <c r="AP1774" i="58"/>
  <c r="AP1775" i="58"/>
  <c r="AP1776" i="58"/>
  <c r="AP1777" i="58"/>
  <c r="AP1778" i="58"/>
  <c r="AP1779" i="58"/>
  <c r="AP1780" i="58"/>
  <c r="AP1781" i="58"/>
  <c r="AP1782" i="58"/>
  <c r="AP1783" i="58"/>
  <c r="AP1784" i="58"/>
  <c r="AP1785" i="58"/>
  <c r="AP1786" i="58"/>
  <c r="AP1787" i="58"/>
  <c r="AP1788" i="58"/>
  <c r="AP1789" i="58"/>
  <c r="AP1790" i="58"/>
  <c r="AP1791" i="58"/>
  <c r="AP1792" i="58"/>
  <c r="AP1793" i="58"/>
  <c r="AP1794" i="58"/>
  <c r="AP1795" i="58"/>
  <c r="AP1796" i="58"/>
  <c r="AP1797" i="58"/>
  <c r="AP1798" i="58"/>
  <c r="AP1799" i="58"/>
  <c r="AP1800" i="58"/>
  <c r="AP1801" i="58"/>
  <c r="AP1802" i="58"/>
  <c r="AP1803" i="58"/>
  <c r="AP1804" i="58"/>
  <c r="AP1805" i="58"/>
  <c r="AP1806" i="58"/>
  <c r="AP1807" i="58"/>
  <c r="AP1808" i="58"/>
  <c r="AP1809" i="58"/>
  <c r="AP1810" i="58"/>
  <c r="AP1811" i="58"/>
  <c r="AP1812" i="58"/>
  <c r="AP1813" i="58"/>
  <c r="AP1814" i="58"/>
  <c r="AP1815" i="58"/>
  <c r="AP1816" i="58"/>
  <c r="AP1817" i="58"/>
  <c r="AP1818" i="58"/>
  <c r="AP1819" i="58"/>
  <c r="AP1820" i="58"/>
  <c r="AP1821" i="58"/>
  <c r="AP1822" i="58"/>
  <c r="AP1823" i="58"/>
  <c r="AP1824" i="58"/>
  <c r="AP1825" i="58"/>
  <c r="AP1826" i="58"/>
  <c r="AP1827" i="58"/>
  <c r="AP1828" i="58"/>
  <c r="AP1829" i="58"/>
  <c r="AP1830" i="58"/>
  <c r="AP1831" i="58"/>
  <c r="AP1832" i="58"/>
  <c r="AP1833" i="58"/>
  <c r="AP1834" i="58"/>
  <c r="AP1835" i="58"/>
  <c r="AP1836" i="58"/>
  <c r="AP1837" i="58"/>
  <c r="AP1838" i="58"/>
  <c r="AP1839" i="58"/>
  <c r="AP1840" i="58"/>
  <c r="AP1841" i="58"/>
  <c r="AP1842" i="58"/>
  <c r="AP1843" i="58"/>
  <c r="AP1844" i="58"/>
  <c r="AP1845" i="58"/>
  <c r="AP1846" i="58"/>
  <c r="AP1847" i="58"/>
  <c r="AP1848" i="58"/>
  <c r="AP1849" i="58"/>
  <c r="AP1850" i="58"/>
  <c r="AP1851" i="58"/>
  <c r="AP1852" i="58"/>
  <c r="AP1853" i="58"/>
  <c r="AP1854" i="58"/>
  <c r="AP1855" i="58"/>
  <c r="AP1856" i="58"/>
  <c r="AP1857" i="58"/>
  <c r="AP1858" i="58"/>
  <c r="AP1859" i="58"/>
  <c r="AP1860" i="58"/>
  <c r="AP1861" i="58"/>
  <c r="AP1862" i="58"/>
  <c r="AP1863" i="58"/>
  <c r="AP1864" i="58"/>
  <c r="AP1865" i="58"/>
  <c r="AP1866" i="58"/>
  <c r="AP1867" i="58"/>
  <c r="AP1868" i="58"/>
  <c r="AP1869" i="58"/>
  <c r="AP1870" i="58"/>
  <c r="AP1871" i="58"/>
  <c r="AP1872" i="58"/>
  <c r="AP1873" i="58"/>
  <c r="AP1874" i="58"/>
  <c r="AP1875" i="58"/>
  <c r="AP1876" i="58"/>
  <c r="AP1877" i="58"/>
  <c r="AP1878" i="58"/>
  <c r="AP1879" i="58"/>
  <c r="AP1880" i="58"/>
  <c r="AP1881" i="58"/>
  <c r="AP1882" i="58"/>
  <c r="AP1883" i="58"/>
  <c r="AP1884" i="58"/>
  <c r="AP1885" i="58"/>
  <c r="AP1886" i="58"/>
  <c r="AP1887" i="58"/>
  <c r="AP1888" i="58"/>
  <c r="AP1889" i="58"/>
  <c r="AP1890" i="58"/>
  <c r="AP1891" i="58"/>
  <c r="AP1892" i="58"/>
  <c r="AP1893" i="58"/>
  <c r="AP1894" i="58"/>
  <c r="AP1895" i="58"/>
  <c r="AP1896" i="58"/>
  <c r="AP1897" i="58"/>
  <c r="AP1898" i="58"/>
  <c r="AP1899" i="58"/>
  <c r="AP1900" i="58"/>
  <c r="AP1901" i="58"/>
  <c r="AP1902" i="58"/>
  <c r="AP1903" i="58"/>
  <c r="AP1904" i="58"/>
  <c r="AP1905" i="58"/>
  <c r="AP1906" i="58"/>
  <c r="AP1907" i="58"/>
  <c r="AP1908" i="58"/>
  <c r="AP1909" i="58"/>
  <c r="AP1910" i="58"/>
  <c r="AP1911" i="58"/>
  <c r="AP1912" i="58"/>
  <c r="AP1913" i="58"/>
  <c r="AP1914" i="58"/>
  <c r="AP1915" i="58"/>
  <c r="AP1916" i="58"/>
  <c r="AP1917" i="58"/>
  <c r="AP1918" i="58"/>
  <c r="AP1919" i="58"/>
  <c r="AP1920" i="58"/>
  <c r="AP1921" i="58"/>
  <c r="AP1922" i="58"/>
  <c r="AP1923" i="58"/>
  <c r="AP1924" i="58"/>
  <c r="AP1925" i="58"/>
  <c r="AP1926" i="58"/>
  <c r="AP1927" i="58"/>
  <c r="AP1928" i="58"/>
  <c r="AP1929" i="58"/>
  <c r="AP1930" i="58"/>
  <c r="AP1931" i="58"/>
  <c r="AP1932" i="58"/>
  <c r="AP1933" i="58"/>
  <c r="AP1934" i="58"/>
  <c r="AP1935" i="58"/>
  <c r="AP1936" i="58"/>
  <c r="AP1937" i="58"/>
  <c r="AP1938" i="58"/>
  <c r="AP1939" i="58"/>
  <c r="AP1940" i="58"/>
  <c r="AP1941" i="58"/>
  <c r="AP1942" i="58"/>
  <c r="AP1943" i="58"/>
  <c r="AP1944" i="58"/>
  <c r="AP1945" i="58"/>
  <c r="AP1946" i="58"/>
  <c r="AP1947" i="58"/>
  <c r="AP1948" i="58"/>
  <c r="AP1949" i="58"/>
  <c r="AP1950" i="58"/>
  <c r="AP1951" i="58"/>
  <c r="AP1952" i="58"/>
  <c r="AP1953" i="58"/>
  <c r="AP1954" i="58"/>
  <c r="AP1955" i="58"/>
  <c r="AP1956" i="58"/>
  <c r="AP1957" i="58"/>
  <c r="AP1958" i="58"/>
  <c r="AP1959" i="58"/>
  <c r="AP1960" i="58"/>
  <c r="AP1961" i="58"/>
  <c r="AP1962" i="58"/>
  <c r="AP1963" i="58"/>
  <c r="AP1964" i="58"/>
  <c r="AP1965" i="58"/>
  <c r="AP1966" i="58"/>
  <c r="AP1967" i="58"/>
  <c r="AP1968" i="58"/>
  <c r="AP1969" i="58"/>
  <c r="AP1970" i="58"/>
  <c r="AP1971" i="58"/>
  <c r="AP1972" i="58"/>
  <c r="AP1973" i="58"/>
  <c r="AP1974" i="58"/>
  <c r="AP1975" i="58"/>
  <c r="AP1976" i="58"/>
  <c r="AP1977" i="58"/>
  <c r="AP1978" i="58"/>
  <c r="AP1979" i="58"/>
  <c r="AP1980" i="58"/>
  <c r="AP1981" i="58"/>
  <c r="AP1982" i="58"/>
  <c r="AP1983" i="58"/>
  <c r="AP1984" i="58"/>
  <c r="AP1985" i="58"/>
  <c r="AP1986" i="58"/>
  <c r="AP1987" i="58"/>
  <c r="AP1988" i="58"/>
  <c r="AP1989" i="58"/>
  <c r="AP1990" i="58"/>
  <c r="AP1991" i="58"/>
  <c r="AP1992" i="58"/>
  <c r="AP1993" i="58"/>
  <c r="AP1994" i="58"/>
  <c r="AP1995" i="58"/>
  <c r="AP1996" i="58"/>
  <c r="AP1997" i="58"/>
  <c r="AP1998" i="58"/>
  <c r="AP1999" i="58"/>
  <c r="AP2000" i="58"/>
  <c r="AP2001" i="58"/>
  <c r="AP2002" i="58"/>
  <c r="AP2003" i="58"/>
  <c r="AP2004" i="58"/>
  <c r="AP2005" i="58"/>
  <c r="AP2006" i="58"/>
  <c r="AP2007" i="58"/>
  <c r="AP2008" i="58"/>
  <c r="AP2009" i="58"/>
  <c r="AP2010" i="58"/>
  <c r="AP2011" i="58"/>
  <c r="AP2012" i="58"/>
  <c r="AP2013" i="58"/>
  <c r="AP2014" i="58"/>
  <c r="AP2015" i="58"/>
  <c r="AP2016" i="58"/>
  <c r="AP2017" i="58"/>
  <c r="AP2018" i="58"/>
  <c r="AP2019" i="58"/>
  <c r="AP2020" i="58"/>
  <c r="AP2021" i="58"/>
  <c r="AP2022" i="58"/>
  <c r="AP2023" i="58"/>
  <c r="AP2024" i="58"/>
  <c r="AP2025" i="58"/>
  <c r="AP2026" i="58"/>
  <c r="AP2027" i="58"/>
  <c r="AP2028" i="58"/>
  <c r="AP2029" i="58"/>
  <c r="AP2030" i="58"/>
  <c r="AP2031" i="58"/>
  <c r="AP2032" i="58"/>
  <c r="AP2033" i="58"/>
  <c r="AP2034" i="58"/>
  <c r="AP2035" i="58"/>
  <c r="AP2036" i="58"/>
  <c r="AP2037" i="58"/>
  <c r="AP2038" i="58"/>
  <c r="AP2039" i="58"/>
  <c r="AP2040" i="58"/>
  <c r="AP2041" i="58"/>
  <c r="AP2042" i="58"/>
  <c r="AP2043" i="58"/>
  <c r="AP2044" i="58"/>
  <c r="AP2045" i="58"/>
  <c r="AP2046" i="58"/>
  <c r="AP2047" i="58"/>
  <c r="AP2048" i="58"/>
  <c r="AP2049" i="58"/>
  <c r="AP2050" i="58"/>
  <c r="AP2051" i="58"/>
  <c r="AP2052" i="58"/>
  <c r="AP2053" i="58"/>
  <c r="AP2054" i="58"/>
  <c r="AP2055" i="58"/>
  <c r="AP2056" i="58"/>
  <c r="AP2057" i="58"/>
  <c r="AP2058" i="58"/>
  <c r="AP2059" i="58"/>
  <c r="AP2060" i="58"/>
  <c r="AP2061" i="58"/>
  <c r="AP2062" i="58"/>
  <c r="AP2063" i="58"/>
  <c r="AP2064" i="58"/>
  <c r="AP2065" i="58"/>
  <c r="AP2066" i="58"/>
  <c r="AP2067" i="58"/>
  <c r="AP2068" i="58"/>
  <c r="AP2069" i="58"/>
  <c r="AP2070" i="58"/>
  <c r="AP2071" i="58"/>
  <c r="AP2072" i="58"/>
  <c r="AP2073" i="58"/>
  <c r="AP2074" i="58"/>
  <c r="AP2075" i="58"/>
  <c r="AP2076" i="58"/>
  <c r="AP2077" i="58"/>
  <c r="AP2078" i="58"/>
  <c r="AP2079" i="58"/>
  <c r="AP2080" i="58"/>
  <c r="AP2081" i="58"/>
  <c r="AP2082" i="58"/>
  <c r="AP2083" i="58"/>
  <c r="AP2084" i="58"/>
  <c r="AP2085" i="58"/>
  <c r="AP2086" i="58"/>
  <c r="AP2087" i="58"/>
  <c r="AP2088" i="58"/>
  <c r="AP2089" i="58"/>
  <c r="AP2090" i="58"/>
  <c r="AP2091" i="58"/>
  <c r="AP2092" i="58"/>
  <c r="AP2093" i="58"/>
  <c r="AP2094" i="58"/>
  <c r="AP2095" i="58"/>
  <c r="AP2096" i="58"/>
  <c r="AP2097" i="58"/>
  <c r="AP2098" i="58"/>
  <c r="AP2099" i="58"/>
  <c r="AP2100" i="58"/>
  <c r="AP2101" i="58"/>
  <c r="AP2102" i="58"/>
  <c r="AP2103" i="58"/>
  <c r="AP2104" i="58"/>
  <c r="AP2105" i="58"/>
  <c r="AP2106" i="58"/>
  <c r="AP2107" i="58"/>
  <c r="AP2108" i="58"/>
  <c r="AP2109" i="58"/>
  <c r="AP2110" i="58"/>
  <c r="AP2111" i="58"/>
  <c r="AP2112" i="58"/>
  <c r="AP2113" i="58"/>
  <c r="AP2114" i="58"/>
  <c r="AP2115" i="58"/>
  <c r="AP2116" i="58"/>
  <c r="AP2117" i="58"/>
  <c r="AP2118" i="58"/>
  <c r="AP2119" i="58"/>
  <c r="AP2120" i="58"/>
  <c r="AP2121" i="58"/>
  <c r="AP2122" i="58"/>
  <c r="AP2123" i="58"/>
  <c r="AP2124" i="58"/>
  <c r="AP2125" i="58"/>
  <c r="AP2126" i="58"/>
  <c r="AP2127" i="58"/>
  <c r="AP2128" i="58"/>
  <c r="AP2129" i="58"/>
  <c r="AP2130" i="58"/>
  <c r="AP2131" i="58"/>
  <c r="AP2132" i="58"/>
  <c r="AP2133" i="58"/>
  <c r="AP2134" i="58"/>
  <c r="AP2135" i="58"/>
  <c r="AP2136" i="58"/>
  <c r="AP2137" i="58"/>
  <c r="AP2138" i="58"/>
  <c r="AP2139" i="58"/>
  <c r="AP2140" i="58"/>
  <c r="AP2141" i="58"/>
  <c r="AP2142" i="58"/>
  <c r="AP2143" i="58"/>
  <c r="AP2144" i="58"/>
  <c r="AP2145" i="58"/>
  <c r="AP2146" i="58"/>
  <c r="AP2147" i="58"/>
  <c r="AP2148" i="58"/>
  <c r="AP2149" i="58"/>
  <c r="AP2150" i="58"/>
  <c r="AP2151" i="58"/>
  <c r="AP2152" i="58"/>
  <c r="AP2153" i="58"/>
  <c r="AP2154" i="58"/>
  <c r="AP2155" i="58"/>
  <c r="AP2156" i="58"/>
  <c r="AP2157" i="58"/>
  <c r="AP2158" i="58"/>
  <c r="AP2159" i="58"/>
  <c r="AP2160" i="58"/>
  <c r="AP2161" i="58"/>
  <c r="AP2162" i="58"/>
  <c r="AP2163" i="58"/>
  <c r="AP2164" i="58"/>
  <c r="AP2165" i="58"/>
  <c r="AP2166" i="58"/>
  <c r="AP2167" i="58"/>
  <c r="AP2168" i="58"/>
  <c r="AP2169" i="58"/>
  <c r="AP2170" i="58"/>
  <c r="AP2171" i="58"/>
  <c r="AP2172" i="58"/>
  <c r="AP2173" i="58"/>
  <c r="AP2174" i="58"/>
  <c r="AP2175" i="58"/>
  <c r="AP2176" i="58"/>
  <c r="AP2177" i="58"/>
  <c r="AP2178" i="58"/>
  <c r="AP2179" i="58"/>
  <c r="AP2180" i="58"/>
  <c r="AP2181" i="58"/>
  <c r="AP2182" i="58"/>
  <c r="AP2183" i="58"/>
  <c r="AP2184" i="58"/>
  <c r="AP2185" i="58"/>
  <c r="AP2186" i="58"/>
  <c r="AP2187" i="58"/>
  <c r="AP2188" i="58"/>
  <c r="AP2189" i="58"/>
  <c r="AP2190" i="58"/>
  <c r="AP2191" i="58"/>
  <c r="AP2192" i="58"/>
  <c r="AP2193" i="58"/>
  <c r="AP2194" i="58"/>
  <c r="AP2195" i="58"/>
  <c r="AP2196" i="58"/>
  <c r="AP2197" i="58"/>
  <c r="AP2198" i="58"/>
  <c r="AP2199" i="58"/>
  <c r="AP2200" i="58"/>
  <c r="AP2201" i="58"/>
  <c r="AP2202" i="58"/>
  <c r="AP2203" i="58"/>
  <c r="AP2204" i="58"/>
  <c r="AP2205" i="58"/>
  <c r="AP2206" i="58"/>
  <c r="AP2207" i="58"/>
  <c r="AP2208" i="58"/>
  <c r="AP2209" i="58"/>
  <c r="AP2210" i="58"/>
  <c r="AP2211" i="58"/>
  <c r="AP2212" i="58"/>
  <c r="AP2213" i="58"/>
  <c r="AP2214" i="58"/>
  <c r="AP2215" i="58"/>
  <c r="AP2216" i="58"/>
  <c r="AP2217" i="58"/>
  <c r="AP2218" i="58"/>
  <c r="AP2219" i="58"/>
  <c r="AP2220" i="58"/>
  <c r="AP2221" i="58"/>
  <c r="AP2222" i="58"/>
  <c r="AP2223" i="58"/>
  <c r="AP2224" i="58"/>
  <c r="AP2225" i="58"/>
  <c r="AP2226" i="58"/>
  <c r="AP2227" i="58"/>
  <c r="AP2228" i="58"/>
  <c r="AP2229" i="58"/>
  <c r="AP2230" i="58"/>
  <c r="AP2231" i="58"/>
  <c r="AP2232" i="58"/>
  <c r="AP2233" i="58"/>
  <c r="AP2234" i="58"/>
  <c r="AP2235" i="58"/>
  <c r="AP2236" i="58"/>
  <c r="AP2237" i="58"/>
  <c r="AP2238" i="58"/>
  <c r="AP2239" i="58"/>
  <c r="AP2240" i="58"/>
  <c r="AP2241" i="58"/>
  <c r="AP2242" i="58"/>
  <c r="AP2243" i="58"/>
  <c r="AP2244" i="58"/>
  <c r="AP2245" i="58"/>
  <c r="AP2246" i="58"/>
  <c r="AP2247" i="58"/>
  <c r="AP2248" i="58"/>
  <c r="AP2249" i="58"/>
  <c r="AP2250" i="58"/>
  <c r="AP2251" i="58"/>
  <c r="AP2252" i="58"/>
  <c r="AP2253" i="58"/>
  <c r="AP2254" i="58"/>
  <c r="AP2255" i="58"/>
  <c r="AP2256" i="58"/>
  <c r="AP2257" i="58"/>
  <c r="AP2258" i="58"/>
  <c r="AP2259" i="58"/>
  <c r="AP2260" i="58"/>
  <c r="AP2261" i="58"/>
  <c r="AP2262" i="58"/>
  <c r="AP2263" i="58"/>
  <c r="AP2264" i="58"/>
  <c r="AP2265" i="58"/>
  <c r="AP2266" i="58"/>
  <c r="AP2267" i="58"/>
  <c r="AP2268" i="58"/>
  <c r="AP2269" i="58"/>
  <c r="AP2270" i="58"/>
  <c r="AP2271" i="58"/>
  <c r="AP2272" i="58"/>
  <c r="AP2273" i="58"/>
  <c r="AP2274" i="58"/>
  <c r="AP2275" i="58"/>
  <c r="AP2276" i="58"/>
  <c r="AP2277" i="58"/>
  <c r="AP2278" i="58"/>
  <c r="AP2279" i="58"/>
  <c r="AP2280" i="58"/>
  <c r="AP2281" i="58"/>
  <c r="AP2282" i="58"/>
  <c r="AP2283" i="58"/>
  <c r="AP2284" i="58"/>
  <c r="AP2285" i="58"/>
  <c r="AP2286" i="58"/>
  <c r="AP2287" i="58"/>
  <c r="AP2288" i="58"/>
  <c r="AP2289" i="58"/>
  <c r="AP2290" i="58"/>
  <c r="AP2291" i="58"/>
  <c r="AP2292" i="58"/>
  <c r="AP2293" i="58"/>
  <c r="AP2294" i="58"/>
  <c r="AP2295" i="58"/>
  <c r="AP2296" i="58"/>
  <c r="AP2297" i="58"/>
  <c r="AP2298" i="58"/>
  <c r="AP2299" i="58"/>
  <c r="AP2300" i="58"/>
  <c r="AP2301" i="58"/>
  <c r="AP2302" i="58"/>
  <c r="AP2303" i="58"/>
  <c r="AP2304" i="58"/>
  <c r="AP2305" i="58"/>
  <c r="AP2306" i="58"/>
  <c r="AP2307" i="58"/>
  <c r="AP2308" i="58"/>
  <c r="AP2309" i="58"/>
  <c r="AP2310" i="58"/>
  <c r="AP2311" i="58"/>
  <c r="AP2312" i="58"/>
  <c r="AP2313" i="58"/>
  <c r="AP2314" i="58"/>
  <c r="AP2315" i="58"/>
  <c r="AP2316" i="58"/>
  <c r="AP2317" i="58"/>
  <c r="AP2318" i="58"/>
  <c r="AP2319" i="58"/>
  <c r="AP2320" i="58"/>
  <c r="AP2321" i="58"/>
  <c r="AP2322" i="58"/>
  <c r="AP2323" i="58"/>
  <c r="AP2324" i="58"/>
  <c r="AP2325" i="58"/>
  <c r="AP2326" i="58"/>
  <c r="AP2327" i="58"/>
  <c r="AP2328" i="58"/>
  <c r="AP2329" i="58"/>
  <c r="AP2330" i="58"/>
  <c r="AP2331" i="58"/>
  <c r="AP2332" i="58"/>
  <c r="AP2333" i="58"/>
  <c r="AP2334" i="58"/>
  <c r="AP2335" i="58"/>
  <c r="AP2336" i="58"/>
  <c r="AP2337" i="58"/>
  <c r="AP2338" i="58"/>
  <c r="AP2339" i="58"/>
  <c r="AP2340" i="58"/>
  <c r="AP2341" i="58"/>
  <c r="AP2342" i="58"/>
  <c r="AP2343" i="58"/>
  <c r="AP2344" i="58"/>
  <c r="AP2345" i="58"/>
  <c r="AP2346" i="58"/>
  <c r="AP2347" i="58"/>
  <c r="AP2348" i="58"/>
  <c r="AP2349" i="58"/>
  <c r="AP2350" i="58"/>
  <c r="AP2351" i="58"/>
  <c r="AP2352" i="58"/>
  <c r="AP2353" i="58"/>
  <c r="AP2354" i="58"/>
  <c r="AP2355" i="58"/>
  <c r="AP2356" i="58"/>
  <c r="AP2357" i="58"/>
  <c r="AP2358" i="58"/>
  <c r="AP2359" i="58"/>
  <c r="AP2360" i="58"/>
  <c r="AP2361" i="58"/>
  <c r="AP2362" i="58"/>
  <c r="AP2363" i="58"/>
  <c r="AP2364" i="58"/>
  <c r="AP2365" i="58"/>
  <c r="AP2366" i="58"/>
  <c r="AP2367" i="58"/>
  <c r="AP2368" i="58"/>
  <c r="AP2369" i="58"/>
  <c r="AP2370" i="58"/>
  <c r="AP2371" i="58"/>
  <c r="AP2372" i="58"/>
  <c r="AP2373" i="58"/>
  <c r="AP2374" i="58"/>
  <c r="AP2375" i="58"/>
  <c r="AP2376" i="58"/>
  <c r="AP2377" i="58"/>
  <c r="AP2378" i="58"/>
  <c r="AP2379" i="58"/>
  <c r="AP2380" i="58"/>
  <c r="AP2381" i="58"/>
  <c r="AP2382" i="58"/>
  <c r="AP2383" i="58"/>
  <c r="AP2384" i="58"/>
  <c r="AP2385" i="58"/>
  <c r="AP2386" i="58"/>
  <c r="AP2387" i="58"/>
  <c r="AP2388" i="58"/>
  <c r="AP2389" i="58"/>
  <c r="AP2390" i="58"/>
  <c r="AP2391" i="58"/>
  <c r="AP2392" i="58"/>
  <c r="AP2393" i="58"/>
  <c r="AP2394" i="58"/>
  <c r="AP2395" i="58"/>
  <c r="AP2396" i="58"/>
  <c r="AP2397" i="58"/>
  <c r="AP2398" i="58"/>
  <c r="AP2399" i="58"/>
  <c r="AP2400" i="58"/>
  <c r="AP2401" i="58"/>
  <c r="AP2402" i="58"/>
  <c r="AP2403" i="58"/>
  <c r="AP2404" i="58"/>
  <c r="AP2405" i="58"/>
  <c r="AP2406" i="58"/>
  <c r="AP2407" i="58"/>
  <c r="AP2408" i="58"/>
  <c r="AP2409" i="58"/>
  <c r="AP2410" i="58"/>
  <c r="AP2411" i="58"/>
  <c r="AP2412" i="58"/>
  <c r="AP2413" i="58"/>
  <c r="AP2414" i="58"/>
  <c r="AP2415" i="58"/>
  <c r="AP2416" i="58"/>
  <c r="AP2417" i="58"/>
  <c r="AP2418" i="58"/>
  <c r="AP2419" i="58"/>
  <c r="AP2420" i="58"/>
  <c r="AP2421" i="58"/>
  <c r="AP2422" i="58"/>
  <c r="AP2423" i="58"/>
  <c r="AP2424" i="58"/>
  <c r="AP2425" i="58"/>
  <c r="AP2426" i="58"/>
  <c r="AP2427" i="58"/>
  <c r="AP2428" i="58"/>
  <c r="AP2429" i="58"/>
  <c r="AP2430" i="58"/>
  <c r="AP2431" i="58"/>
  <c r="AP2432" i="58"/>
  <c r="AP2433" i="58"/>
  <c r="AP2434" i="58"/>
  <c r="AP2435" i="58"/>
  <c r="AP2436" i="58"/>
  <c r="AP2437" i="58"/>
  <c r="AP2438" i="58"/>
  <c r="AP2439" i="58"/>
  <c r="AP2440" i="58"/>
  <c r="AP2441" i="58"/>
  <c r="AP2442" i="58"/>
  <c r="AP2443" i="58"/>
  <c r="AP2444" i="58"/>
  <c r="AP2445" i="58"/>
  <c r="AP2446" i="58"/>
  <c r="AP2447" i="58"/>
  <c r="AP2448" i="58"/>
  <c r="AP2449" i="58"/>
  <c r="AP2450" i="58"/>
  <c r="AP2451" i="58"/>
  <c r="AP2452" i="58"/>
  <c r="AP2453" i="58"/>
  <c r="AP2454" i="58"/>
  <c r="AP2455" i="58"/>
  <c r="AP2456" i="58"/>
  <c r="AP2457" i="58"/>
  <c r="AP2458" i="58"/>
  <c r="AP2459" i="58"/>
  <c r="AP2460" i="58"/>
  <c r="AP2461" i="58"/>
  <c r="AP2462" i="58"/>
  <c r="AP2463" i="58"/>
  <c r="AP2464" i="58"/>
  <c r="AP2465" i="58"/>
  <c r="AP2466" i="58"/>
  <c r="AP2467" i="58"/>
  <c r="AP2468" i="58"/>
  <c r="AP2469" i="58"/>
  <c r="AP2470" i="58"/>
  <c r="AP2471" i="58"/>
  <c r="AP2472" i="58"/>
  <c r="AP2473" i="58"/>
  <c r="AP2474" i="58"/>
  <c r="AP2475" i="58"/>
  <c r="AP2476" i="58"/>
  <c r="AP2477" i="58"/>
  <c r="AP2478" i="58"/>
  <c r="AP2479" i="58"/>
  <c r="AP2480" i="58"/>
  <c r="AP2481" i="58"/>
  <c r="AP2482" i="58"/>
  <c r="AP2483" i="58"/>
  <c r="AP2484" i="58"/>
  <c r="AP2485" i="58"/>
  <c r="AP2486" i="58"/>
  <c r="AP2487" i="58"/>
  <c r="AP2488" i="58"/>
  <c r="AP2489" i="58"/>
  <c r="AP2490" i="58"/>
  <c r="AP2491" i="58"/>
  <c r="AP2492" i="58"/>
  <c r="AP2493" i="58"/>
  <c r="AP2494" i="58"/>
  <c r="AP2495" i="58"/>
  <c r="AP2496" i="58"/>
  <c r="AP2497" i="58"/>
  <c r="AP2498" i="58"/>
  <c r="AP2499" i="58"/>
  <c r="AP2500" i="58"/>
  <c r="AP2501" i="58"/>
  <c r="AP2502" i="58"/>
  <c r="AP2503" i="58"/>
  <c r="AP2504" i="58"/>
  <c r="AP2505" i="58"/>
  <c r="AP2506" i="58"/>
  <c r="AP2507" i="58"/>
  <c r="AP2508" i="58"/>
  <c r="AP2509" i="58"/>
  <c r="AP2510" i="58"/>
  <c r="AP2511" i="58"/>
  <c r="AP2512" i="58"/>
  <c r="AP2513" i="58"/>
  <c r="AP2514" i="58"/>
  <c r="AP2515" i="58"/>
  <c r="AP2516" i="58"/>
  <c r="AP2517" i="58"/>
  <c r="AP2518" i="58"/>
  <c r="AP2519" i="58"/>
  <c r="AP2520" i="58"/>
  <c r="AP2521" i="58"/>
  <c r="AP2522" i="58"/>
  <c r="AP2523" i="58"/>
  <c r="AP2524" i="58"/>
  <c r="AP2525" i="58"/>
  <c r="AP2526" i="58"/>
  <c r="AP2527" i="58"/>
  <c r="AP2528" i="58"/>
  <c r="AP2529" i="58"/>
  <c r="AP2530" i="58"/>
  <c r="AP2531" i="58"/>
  <c r="AP2532" i="58"/>
  <c r="AP2533" i="58"/>
  <c r="AP2534" i="58"/>
  <c r="AP2535" i="58"/>
  <c r="AP2536" i="58"/>
  <c r="AP2537" i="58"/>
  <c r="AP2538" i="58"/>
  <c r="AP2539" i="58"/>
  <c r="AP2540" i="58"/>
  <c r="AP2541" i="58"/>
  <c r="AP2542" i="58"/>
  <c r="AP2543" i="58"/>
  <c r="AP2544" i="58"/>
  <c r="AP2545" i="58"/>
  <c r="AP2546" i="58"/>
  <c r="AP2547" i="58"/>
  <c r="AP2548" i="58"/>
  <c r="AP2549" i="58"/>
  <c r="AP2550" i="58"/>
  <c r="AP2551" i="58"/>
  <c r="AP2552" i="58"/>
  <c r="AP2553" i="58"/>
  <c r="AP2554" i="58"/>
  <c r="AP2555" i="58"/>
  <c r="AP2556" i="58"/>
  <c r="AP2557" i="58"/>
  <c r="AP2558" i="58"/>
  <c r="AP2559" i="58"/>
  <c r="AP2560" i="58"/>
  <c r="AP2561" i="58"/>
  <c r="AP2562" i="58"/>
  <c r="AP2563" i="58"/>
  <c r="AP2564" i="58"/>
  <c r="AP2565" i="58"/>
  <c r="AP2566" i="58"/>
  <c r="AP2567" i="58"/>
  <c r="AP2568" i="58"/>
  <c r="AP2569" i="58"/>
  <c r="AP2570" i="58"/>
  <c r="AP2571" i="58"/>
  <c r="AP2572" i="58"/>
  <c r="AP2573" i="58"/>
  <c r="AP2574" i="58"/>
  <c r="AP2575" i="58"/>
  <c r="AP2576" i="58"/>
  <c r="AP2577" i="58"/>
  <c r="AP2578" i="58"/>
  <c r="AP2579" i="58"/>
  <c r="AP2580" i="58"/>
  <c r="AP2581" i="58"/>
  <c r="AP2582" i="58"/>
  <c r="AP2583" i="58"/>
  <c r="AP2584" i="58"/>
  <c r="AP2585" i="58"/>
  <c r="AP2586" i="58"/>
  <c r="AP2587" i="58"/>
  <c r="AP2588" i="58"/>
  <c r="AP2589" i="58"/>
  <c r="AP2590" i="58"/>
  <c r="AP2591" i="58"/>
  <c r="AP2592" i="58"/>
  <c r="AP2593" i="58"/>
  <c r="AP2594" i="58"/>
  <c r="AP2595" i="58"/>
  <c r="AP2596" i="58"/>
  <c r="AP2597" i="58"/>
  <c r="AP2598" i="58"/>
  <c r="AP2599" i="58"/>
  <c r="AP2600" i="58"/>
  <c r="AP2601" i="58"/>
  <c r="AP2602" i="58"/>
  <c r="AP2603" i="58"/>
  <c r="AP2604" i="58"/>
  <c r="AP2605" i="58"/>
  <c r="AP2606" i="58"/>
  <c r="AP2607" i="58"/>
  <c r="AP2608" i="58"/>
  <c r="AP2609" i="58"/>
  <c r="AP2610" i="58"/>
  <c r="AP2611" i="58"/>
  <c r="AP2612" i="58"/>
  <c r="AP2613" i="58"/>
  <c r="AP2614" i="58"/>
  <c r="AP2615" i="58"/>
  <c r="AP2616" i="58"/>
  <c r="AP2617" i="58"/>
  <c r="AP2618" i="58"/>
  <c r="AP2619" i="58"/>
  <c r="AP2620" i="58"/>
  <c r="AP2621" i="58"/>
  <c r="AP2622" i="58"/>
  <c r="AP2623" i="58"/>
  <c r="AP2624" i="58"/>
  <c r="AP2625" i="58"/>
  <c r="AP2626" i="58"/>
  <c r="AP2627" i="58"/>
  <c r="AP2628" i="58"/>
  <c r="AP2629" i="58"/>
  <c r="AP2630" i="58"/>
  <c r="AP2631" i="58"/>
  <c r="AP2632" i="58"/>
  <c r="AP2633" i="58"/>
  <c r="AP2634" i="58"/>
  <c r="AP2635" i="58"/>
  <c r="AP2636" i="58"/>
  <c r="AP2637" i="58"/>
  <c r="AP2638" i="58"/>
  <c r="AP2639" i="58"/>
  <c r="AP2640" i="58"/>
  <c r="AP2641" i="58"/>
  <c r="AP2642" i="58"/>
  <c r="AP2643" i="58"/>
  <c r="AP2644" i="58"/>
  <c r="AP2645" i="58"/>
  <c r="AP2646" i="58"/>
  <c r="AP2647" i="58"/>
  <c r="AP2648" i="58"/>
  <c r="AP2649" i="58"/>
  <c r="AP2650" i="58"/>
  <c r="AP2651" i="58"/>
  <c r="AP2652" i="58"/>
  <c r="AP2653" i="58"/>
  <c r="AP2654" i="58"/>
  <c r="AP2655" i="58"/>
  <c r="AP2656" i="58"/>
  <c r="AP2657" i="58"/>
  <c r="AP2658" i="58"/>
  <c r="AP2659" i="58"/>
  <c r="AP2660" i="58"/>
  <c r="AP2661" i="58"/>
  <c r="AP2662" i="58"/>
  <c r="AP2663" i="58"/>
  <c r="AP2664" i="58"/>
  <c r="AP2665" i="58"/>
  <c r="AP2666" i="58"/>
  <c r="AP2667" i="58"/>
  <c r="AP2668" i="58"/>
  <c r="AP2669" i="58"/>
  <c r="AP2670" i="58"/>
  <c r="AP2671" i="58"/>
  <c r="AP2672" i="58"/>
  <c r="AP2673" i="58"/>
  <c r="AP2674" i="58"/>
  <c r="AP2675" i="58"/>
  <c r="AP2676" i="58"/>
  <c r="AP2677" i="58"/>
  <c r="AP2678" i="58"/>
  <c r="AP2679" i="58"/>
  <c r="AP2680" i="58"/>
  <c r="AP2681" i="58"/>
  <c r="AP2682" i="58"/>
  <c r="AP2683" i="58"/>
  <c r="AP2684" i="58"/>
  <c r="AP2685" i="58"/>
  <c r="AP2686" i="58"/>
  <c r="AP2687" i="58"/>
  <c r="AP2688" i="58"/>
  <c r="AP2689" i="58"/>
  <c r="AP2690" i="58"/>
  <c r="AP2691" i="58"/>
  <c r="AP2692" i="58"/>
  <c r="AP2693" i="58"/>
  <c r="AP2694" i="58"/>
  <c r="AP2695" i="58"/>
  <c r="AP2696" i="58"/>
  <c r="AP2697" i="58"/>
  <c r="AP2698" i="58"/>
  <c r="AP2699" i="58"/>
  <c r="AP2700" i="58"/>
  <c r="AP2701" i="58"/>
  <c r="AP2702" i="58"/>
  <c r="AP2703" i="58"/>
  <c r="AP2704" i="58"/>
  <c r="AP2705" i="58"/>
  <c r="AP2706" i="58"/>
  <c r="AP2707" i="58"/>
  <c r="AP2708" i="58"/>
  <c r="AP2709" i="58"/>
  <c r="AP2710" i="58"/>
  <c r="AP2711" i="58"/>
  <c r="AP2712" i="58"/>
  <c r="AP2713" i="58"/>
  <c r="AP2714" i="58"/>
  <c r="AP2715" i="58"/>
  <c r="AP2716" i="58"/>
  <c r="AP2717" i="58"/>
  <c r="AP2718" i="58"/>
  <c r="AP2719" i="58"/>
  <c r="AP2720" i="58"/>
  <c r="AP2721" i="58"/>
  <c r="AP2722" i="58"/>
  <c r="AP2723" i="58"/>
  <c r="AP2724" i="58"/>
  <c r="AP2725" i="58"/>
  <c r="AP2726" i="58"/>
  <c r="AP2727" i="58"/>
  <c r="AP2728" i="58"/>
  <c r="AP2729" i="58"/>
  <c r="AP2730" i="58"/>
  <c r="AP2731" i="58"/>
  <c r="AP2732" i="58"/>
  <c r="AP2733" i="58"/>
  <c r="AP2734" i="58"/>
  <c r="AP2735" i="58"/>
  <c r="AP2736" i="58"/>
  <c r="AP2737" i="58"/>
  <c r="AP2738" i="58"/>
  <c r="AP2739" i="58"/>
  <c r="AP2740" i="58"/>
  <c r="AP2741" i="58"/>
  <c r="AP2742" i="58"/>
  <c r="AP2743" i="58"/>
  <c r="AP2744" i="58"/>
  <c r="AP2745" i="58"/>
  <c r="AP2746" i="58"/>
  <c r="AP2747" i="58"/>
  <c r="AP2748" i="58"/>
  <c r="AP2749" i="58"/>
  <c r="AP2750" i="58"/>
  <c r="AP2751" i="58"/>
  <c r="AP2752" i="58"/>
  <c r="AP2753" i="58"/>
  <c r="AP2754" i="58"/>
  <c r="AP2755" i="58"/>
  <c r="AP2756" i="58"/>
  <c r="AP2757" i="58"/>
  <c r="AP2758" i="58"/>
  <c r="AP2759" i="58"/>
  <c r="AP2760" i="58"/>
  <c r="AP2761" i="58"/>
  <c r="AP2762" i="58"/>
  <c r="AP2763" i="58"/>
  <c r="AP2764" i="58"/>
  <c r="AP2765" i="58"/>
  <c r="AP2766" i="58"/>
  <c r="AP2767" i="58"/>
  <c r="AP2768" i="58"/>
  <c r="AP2769" i="58"/>
  <c r="AP2770" i="58"/>
  <c r="AP2771" i="58"/>
  <c r="AP2772" i="58"/>
  <c r="AP2773" i="58"/>
  <c r="AP2774" i="58"/>
  <c r="AP2775" i="58"/>
  <c r="AP2776" i="58"/>
  <c r="AP2777" i="58"/>
  <c r="AP2778" i="58"/>
  <c r="AP2779" i="58"/>
  <c r="AP2780" i="58"/>
  <c r="AP2781" i="58"/>
  <c r="AP2782" i="58"/>
  <c r="AP2783" i="58"/>
  <c r="AP2784" i="58"/>
  <c r="AP2785" i="58"/>
  <c r="AP2786" i="58"/>
  <c r="AP2787" i="58"/>
  <c r="AP2788" i="58"/>
  <c r="AP2789" i="58"/>
  <c r="AP2790" i="58"/>
  <c r="AP2791" i="58"/>
  <c r="AP2792" i="58"/>
  <c r="AP2793" i="58"/>
  <c r="AP2794" i="58"/>
  <c r="AP2795" i="58"/>
  <c r="AP2796" i="58"/>
  <c r="AP2797" i="58"/>
  <c r="AP2798" i="58"/>
  <c r="AP2799" i="58"/>
  <c r="AP2800" i="58"/>
  <c r="AP2801" i="58"/>
  <c r="AP2802" i="58"/>
  <c r="AP2803" i="58"/>
  <c r="AP2804" i="58"/>
  <c r="AP2805" i="58"/>
  <c r="AP2806" i="58"/>
  <c r="AP2807" i="58"/>
  <c r="AP2808" i="58"/>
  <c r="AP2809" i="58"/>
  <c r="AP2810" i="58"/>
  <c r="AP2811" i="58"/>
  <c r="AP2812" i="58"/>
  <c r="AP2813" i="58"/>
  <c r="AP2814" i="58"/>
  <c r="AP2815" i="58"/>
  <c r="AP2816" i="58"/>
  <c r="AP2817" i="58"/>
  <c r="AP2818" i="58"/>
  <c r="AP2819" i="58"/>
  <c r="AP2820" i="58"/>
  <c r="AP2821" i="58"/>
  <c r="AP2822" i="58"/>
  <c r="AP2823" i="58"/>
  <c r="AP2824" i="58"/>
  <c r="AP2825" i="58"/>
  <c r="AP2826" i="58"/>
  <c r="AP2827" i="58"/>
  <c r="AP2828" i="58"/>
  <c r="AP2829" i="58"/>
  <c r="AP2830" i="58"/>
  <c r="AP2831" i="58"/>
  <c r="AP2832" i="58"/>
  <c r="AP2833" i="58"/>
  <c r="AP2834" i="58"/>
  <c r="AP2835" i="58"/>
  <c r="AP2836" i="58"/>
  <c r="AP2837" i="58"/>
  <c r="AP2838" i="58"/>
  <c r="AP2839" i="58"/>
  <c r="AP2840" i="58"/>
  <c r="AP2841" i="58"/>
  <c r="AP2842" i="58"/>
  <c r="AP2843" i="58"/>
  <c r="AP2844" i="58"/>
  <c r="AP2845" i="58"/>
  <c r="AP2846" i="58"/>
  <c r="AP2847" i="58"/>
  <c r="AP2848" i="58"/>
  <c r="AP2849" i="58"/>
  <c r="AP2850" i="58"/>
  <c r="AP2851" i="58"/>
  <c r="AP2852" i="58"/>
  <c r="AP2853" i="58"/>
  <c r="AP2854" i="58"/>
  <c r="AP2855" i="58"/>
  <c r="AP2856" i="58"/>
  <c r="AP2857" i="58"/>
  <c r="AP2858" i="58"/>
  <c r="AP2859" i="58"/>
  <c r="AP2860" i="58"/>
  <c r="AP2861" i="58"/>
  <c r="AP2862" i="58"/>
  <c r="AP2863" i="58"/>
  <c r="AP2864" i="58"/>
  <c r="AP2865" i="58"/>
  <c r="AP2866" i="58"/>
  <c r="AP2867" i="58"/>
  <c r="AP2868" i="58"/>
  <c r="AP2869" i="58"/>
  <c r="AP2870" i="58"/>
  <c r="AP2871" i="58"/>
  <c r="AP2872" i="58"/>
  <c r="AP2873" i="58"/>
  <c r="AP2874" i="58"/>
  <c r="AP2875" i="58"/>
  <c r="AP2876" i="58"/>
  <c r="AP2877" i="58"/>
  <c r="AP2878" i="58"/>
  <c r="AP2879" i="58"/>
  <c r="AP2880" i="58"/>
  <c r="AP2881" i="58"/>
  <c r="AP2882" i="58"/>
  <c r="AP2883" i="58"/>
  <c r="AP2884" i="58"/>
  <c r="AP2885" i="58"/>
  <c r="AP2886" i="58"/>
  <c r="AP2887" i="58"/>
  <c r="AP2888" i="58"/>
  <c r="AP2889" i="58"/>
  <c r="AP2890" i="58"/>
  <c r="AP2891" i="58"/>
  <c r="AP2892" i="58"/>
  <c r="AP2893" i="58"/>
  <c r="AP2894" i="58"/>
  <c r="AV2" i="58"/>
  <c r="AT2" i="58"/>
  <c r="AQ2" i="58"/>
  <c r="AP2" i="58"/>
  <c r="A3" i="9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tc={5435353D-5A6E-476F-BBBC-285E1387EC31}</author>
  </authors>
  <commentList>
    <comment ref="AO383" authorId="0" shapeId="0" xr:uid="{5435353D-5A6E-476F-BBBC-285E1387EC31}">
      <text>
        <r>
          <rPr>
            <sz val="11"/>
            <color theme="1"/>
            <rFont val="Calibri"/>
            <family val="2"/>
            <scheme val="minor"/>
          </rPr>
  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ANNUL/REFAC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D:\Christophe DECROIX\Véhicules Neufs\Reporting\Suivi des PO 2013.xlsx" odcFile="d:\rdirectfi\Mes documents\Mes sources de données\Suivi des PO 2013 'Suivi VN$'.odc" keepAlive="1" name="Suivi des PO 2013 'Suivi VN$'" type="5" refreshedVersion="0" new="1" saveData="1">
    <dbPr connection="Provider=Microsoft.ACE.OLEDB.12.0;Password=&quot;&quot;;User ID=Admin;Data Source=D:\Christophe DECROIX\Véhicules Neufs\Reporting\Suivi des PO 2013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'Suivi VN$'" commandType="3"/>
  </connection>
</connections>
</file>

<file path=xl/sharedStrings.xml><?xml version="1.0" encoding="utf-8"?>
<sst xmlns="http://schemas.openxmlformats.org/spreadsheetml/2006/main" count="25908" uniqueCount="5281">
  <si>
    <t>Site</t>
  </si>
  <si>
    <t>Vendeur</t>
  </si>
  <si>
    <t>N° VN</t>
  </si>
  <si>
    <t>N° CDE</t>
  </si>
  <si>
    <t>CLIENT</t>
  </si>
  <si>
    <t>Modèle livré</t>
  </si>
  <si>
    <t>Prix de Vte</t>
  </si>
  <si>
    <t>Options</t>
  </si>
  <si>
    <t>Total</t>
  </si>
  <si>
    <t>Jours de Stock</t>
  </si>
  <si>
    <t>Marge nette</t>
  </si>
  <si>
    <t>Marge s/transport</t>
  </si>
  <si>
    <t>déduction diverse</t>
  </si>
  <si>
    <t>Marge restante</t>
  </si>
  <si>
    <t>% PV</t>
  </si>
  <si>
    <t>OP Ouverts</t>
  </si>
  <si>
    <t>OP Clos</t>
  </si>
  <si>
    <t>TX COM</t>
  </si>
  <si>
    <t>Commission de Base</t>
  </si>
  <si>
    <t>Prime opération</t>
  </si>
  <si>
    <t>Total COM</t>
  </si>
  <si>
    <t>Sté de Financement</t>
  </si>
  <si>
    <t>ASCDI</t>
  </si>
  <si>
    <t>POLO</t>
  </si>
  <si>
    <t>GOLF</t>
  </si>
  <si>
    <t>ASDCA</t>
  </si>
  <si>
    <t>TIGUAN</t>
  </si>
  <si>
    <t>SE</t>
  </si>
  <si>
    <t>HY</t>
  </si>
  <si>
    <t>SK</t>
  </si>
  <si>
    <t>LESQU</t>
  </si>
  <si>
    <t>FABIA</t>
  </si>
  <si>
    <t>LTFCA</t>
  </si>
  <si>
    <t>LTMEL</t>
  </si>
  <si>
    <t>PASSAT</t>
  </si>
  <si>
    <t>RQCSA</t>
  </si>
  <si>
    <t>RQFST</t>
  </si>
  <si>
    <t>RQSVA</t>
  </si>
  <si>
    <t>RXNTA</t>
  </si>
  <si>
    <t>Total général</t>
  </si>
  <si>
    <t>IBIZA</t>
  </si>
  <si>
    <t>LERDU</t>
  </si>
  <si>
    <t>OCTAVIA</t>
  </si>
  <si>
    <t>(Tous)</t>
  </si>
  <si>
    <t>Étiquettes de lignes</t>
  </si>
  <si>
    <t>I20</t>
  </si>
  <si>
    <t>I30</t>
  </si>
  <si>
    <t>BECMA</t>
  </si>
  <si>
    <t>BELLE</t>
  </si>
  <si>
    <t>Date de Facturation</t>
  </si>
  <si>
    <t>Date de Livraison</t>
  </si>
  <si>
    <t>EXT GIE</t>
  </si>
  <si>
    <t>LEALE</t>
  </si>
  <si>
    <t>Forfait immat</t>
  </si>
  <si>
    <t>BEMOG</t>
  </si>
  <si>
    <t>TUCSON</t>
  </si>
  <si>
    <t>% forfait</t>
  </si>
  <si>
    <t>nbre de forfait</t>
  </si>
  <si>
    <t>nbre de livraison</t>
  </si>
  <si>
    <t>Marge nette moyenne</t>
  </si>
  <si>
    <t>Equipe</t>
  </si>
  <si>
    <t>Somme de Marge nette</t>
  </si>
  <si>
    <t>NI</t>
  </si>
  <si>
    <t>ASVFO</t>
  </si>
  <si>
    <t>Nombre de N° VN</t>
  </si>
  <si>
    <t>ARVAL SERVICE LEASE</t>
  </si>
  <si>
    <t>LT/CRAFTER</t>
  </si>
  <si>
    <t>TRANSPORTER</t>
  </si>
  <si>
    <t>Moyenne de Marge nette</t>
  </si>
  <si>
    <t>Moyenne de Total COM</t>
  </si>
  <si>
    <t>VSGNI</t>
  </si>
  <si>
    <t>RQAPA</t>
  </si>
  <si>
    <t>BEGLE</t>
  </si>
  <si>
    <t>VRDDR</t>
  </si>
  <si>
    <t>VRRKE</t>
  </si>
  <si>
    <t>RQHWI</t>
  </si>
  <si>
    <t>BEQTH</t>
  </si>
  <si>
    <t>Nbre de LIV.</t>
  </si>
  <si>
    <t>Marque</t>
  </si>
  <si>
    <t>KODIAQ</t>
  </si>
  <si>
    <t>(Plusieurs éléments)</t>
  </si>
  <si>
    <t>KONA</t>
  </si>
  <si>
    <t>VSCSE</t>
  </si>
  <si>
    <t>ARONA</t>
  </si>
  <si>
    <t>KAROQ</t>
  </si>
  <si>
    <t>SUPERB</t>
  </si>
  <si>
    <t>Étiquettes de colonnes</t>
  </si>
  <si>
    <t>RQJIC</t>
  </si>
  <si>
    <t>DIRECTION</t>
  </si>
  <si>
    <t>Entreprises</t>
  </si>
  <si>
    <t>LTAKE</t>
  </si>
  <si>
    <t>VSJVE</t>
  </si>
  <si>
    <t>PV MOYEN Hors Transport</t>
  </si>
  <si>
    <t>T ROC</t>
  </si>
  <si>
    <t>LEFBR</t>
  </si>
  <si>
    <t>LTMPR</t>
  </si>
  <si>
    <t>RQADE</t>
  </si>
  <si>
    <t>BEHPA</t>
  </si>
  <si>
    <t>VSDPO</t>
  </si>
  <si>
    <t>ASEPU</t>
  </si>
  <si>
    <t>LEALD</t>
  </si>
  <si>
    <t>RXGLE</t>
  </si>
  <si>
    <t>VSGDA</t>
  </si>
  <si>
    <t>BEBRI</t>
  </si>
  <si>
    <t>VW</t>
  </si>
  <si>
    <t>Direction</t>
  </si>
  <si>
    <t>ASTHE</t>
  </si>
  <si>
    <t>T CROSS</t>
  </si>
  <si>
    <t>ASGLE</t>
  </si>
  <si>
    <t>RQNBA</t>
  </si>
  <si>
    <t>VRDPO</t>
  </si>
  <si>
    <t>VSDDR</t>
  </si>
  <si>
    <t>VSYPA</t>
  </si>
  <si>
    <t>LTHVI</t>
  </si>
  <si>
    <t>LEGCH</t>
  </si>
  <si>
    <t>BEODE</t>
  </si>
  <si>
    <t>VDGDA</t>
  </si>
  <si>
    <t>Val de Lys Automobiles</t>
  </si>
  <si>
    <t>Valauto Roncq</t>
  </si>
  <si>
    <t>Valauto Artois</t>
  </si>
  <si>
    <t>Valauto Béthune</t>
  </si>
  <si>
    <t>Valauto Lomme (avant le 01/07/19)</t>
  </si>
  <si>
    <t xml:space="preserve">Valauto Lomme  </t>
  </si>
  <si>
    <t>Valauto Lambersart Sk</t>
  </si>
  <si>
    <t>Valauto Lambersart VW</t>
  </si>
  <si>
    <t>non utilisé</t>
  </si>
  <si>
    <t>VALAUTO - Marges  VN / Vendeurs</t>
  </si>
  <si>
    <t>date</t>
  </si>
  <si>
    <t>SCALA/ROOMSTER</t>
  </si>
  <si>
    <t>KAMIQ/YETI</t>
  </si>
  <si>
    <t>LEGLE</t>
  </si>
  <si>
    <t>ASYPA</t>
  </si>
  <si>
    <t>Marge nette recalculée</t>
  </si>
  <si>
    <t>Moyenne de Marge nette recalculée</t>
  </si>
  <si>
    <t>LSJBO</t>
  </si>
  <si>
    <t>OP "+ / -"</t>
  </si>
  <si>
    <t>Métropole</t>
  </si>
  <si>
    <t>VSFBR</t>
  </si>
  <si>
    <t>VSGLE</t>
  </si>
  <si>
    <t>VRAKO</t>
  </si>
  <si>
    <t>VALAUTO - Analyse des Marges VN / MARQUE</t>
  </si>
  <si>
    <t>PB Marge</t>
  </si>
  <si>
    <t>OP non visible</t>
  </si>
  <si>
    <t>Somme de Marge nette recalculée</t>
  </si>
  <si>
    <t>Manque Marge</t>
  </si>
  <si>
    <t>Justif ?</t>
  </si>
  <si>
    <t>Solde Client</t>
  </si>
  <si>
    <t>Validé DF</t>
  </si>
  <si>
    <t>libellé OP non visible</t>
  </si>
  <si>
    <t/>
  </si>
  <si>
    <t>VU</t>
  </si>
  <si>
    <t>Etat</t>
  </si>
  <si>
    <t>RXCRA</t>
  </si>
  <si>
    <t>LTLLE</t>
  </si>
  <si>
    <t>VSJNA</t>
  </si>
  <si>
    <t>ASDSO</t>
  </si>
  <si>
    <t>BEFFA</t>
  </si>
  <si>
    <t>ID 3</t>
  </si>
  <si>
    <t>TX COM Opticar</t>
  </si>
  <si>
    <t>RQAML</t>
  </si>
  <si>
    <t>RQBER</t>
  </si>
  <si>
    <t>RQTHC</t>
  </si>
  <si>
    <t>RQSCA</t>
  </si>
  <si>
    <t>C</t>
  </si>
  <si>
    <t>VWB</t>
  </si>
  <si>
    <t>x</t>
  </si>
  <si>
    <t>Banque</t>
  </si>
  <si>
    <t>NL</t>
  </si>
  <si>
    <t>Hyundai Finance</t>
  </si>
  <si>
    <t>I10</t>
  </si>
  <si>
    <t>IONIQ</t>
  </si>
  <si>
    <t>SANTA FE</t>
  </si>
  <si>
    <t>Somme de OP "+ / -"</t>
  </si>
  <si>
    <t>PV TOTAL hors transport</t>
  </si>
  <si>
    <t>Somme de OP Clos</t>
  </si>
  <si>
    <t>Somme de OP Ouverts</t>
  </si>
  <si>
    <t>Moyenne de Marge nette recalculée2</t>
  </si>
  <si>
    <t>ID 4</t>
  </si>
  <si>
    <t>ENYAQ</t>
  </si>
  <si>
    <t>Agent Bernard</t>
  </si>
  <si>
    <t>BEARO</t>
  </si>
  <si>
    <t>Somme de Total</t>
  </si>
  <si>
    <t>…..</t>
  </si>
  <si>
    <t>NP</t>
  </si>
  <si>
    <t>LECPO</t>
  </si>
  <si>
    <t>NC</t>
  </si>
  <si>
    <t>BAYON</t>
  </si>
  <si>
    <t>LTFGU</t>
  </si>
  <si>
    <t>VSFCA</t>
  </si>
  <si>
    <t>LTJBO</t>
  </si>
  <si>
    <t>TAIGO</t>
  </si>
  <si>
    <t>CADDY</t>
  </si>
  <si>
    <t>TOURAN</t>
  </si>
  <si>
    <t>LEAME</t>
  </si>
  <si>
    <t>RQCPO</t>
  </si>
  <si>
    <t>RQLGU</t>
  </si>
  <si>
    <t>LTSVA</t>
  </si>
  <si>
    <t>VRGWI</t>
  </si>
  <si>
    <t>ASLFI</t>
  </si>
  <si>
    <t>LELPA</t>
  </si>
  <si>
    <t>ASTDU</t>
  </si>
  <si>
    <t>BEDCA</t>
  </si>
  <si>
    <t>Châssis</t>
  </si>
  <si>
    <t>LTFMA</t>
  </si>
  <si>
    <t>Marge négativr</t>
  </si>
  <si>
    <t>ID 5</t>
  </si>
  <si>
    <t>CUPRA</t>
  </si>
  <si>
    <t>FORMENTOR</t>
  </si>
  <si>
    <t>VRJMA</t>
  </si>
  <si>
    <t>LEADE</t>
  </si>
  <si>
    <t>BENJE</t>
  </si>
  <si>
    <t>VABBA</t>
  </si>
  <si>
    <t>Somme de Marge nette2</t>
  </si>
  <si>
    <t>Solde client2</t>
  </si>
  <si>
    <t>Site3</t>
  </si>
  <si>
    <t>Marque4</t>
  </si>
  <si>
    <t>% PV5</t>
  </si>
  <si>
    <t>VSTVA</t>
  </si>
  <si>
    <t>MAFLA</t>
  </si>
  <si>
    <t>VSRPO</t>
  </si>
  <si>
    <t>RQCHS</t>
  </si>
  <si>
    <t>VRCHM</t>
  </si>
  <si>
    <t>LTTDU</t>
  </si>
  <si>
    <t>ASSOCIATIVE GROUP RECHANGE AUTOM</t>
  </si>
  <si>
    <t>LTSPR</t>
  </si>
  <si>
    <t>BEKDE</t>
  </si>
  <si>
    <t>LTJEL</t>
  </si>
  <si>
    <t>ASMCO</t>
  </si>
  <si>
    <t>Temsys</t>
  </si>
  <si>
    <t>LTBCL</t>
  </si>
  <si>
    <t>marge manquante</t>
  </si>
  <si>
    <t>VSOSA</t>
  </si>
  <si>
    <t>LTNFA</t>
  </si>
  <si>
    <t>Marge négative</t>
  </si>
  <si>
    <t>DEN HARTOGH FRANCE</t>
  </si>
  <si>
    <t>VSNMI</t>
  </si>
  <si>
    <t>marge négative</t>
  </si>
  <si>
    <t>DIR</t>
  </si>
  <si>
    <t>VRJLE</t>
  </si>
  <si>
    <t>LEHME</t>
  </si>
  <si>
    <t>VSYLE</t>
  </si>
  <si>
    <t>VANMI</t>
  </si>
  <si>
    <t>ASSVA</t>
  </si>
  <si>
    <t>RQTHE</t>
  </si>
  <si>
    <t>RQFHE</t>
  </si>
  <si>
    <t>RQTPA</t>
  </si>
  <si>
    <t>LTBDU</t>
  </si>
  <si>
    <t>Ecart de marge</t>
  </si>
  <si>
    <t>ASTDE</t>
  </si>
  <si>
    <t>VSMLU</t>
  </si>
  <si>
    <t>LTGJA</t>
  </si>
  <si>
    <t>LTTPA</t>
  </si>
  <si>
    <t>CAMLA</t>
  </si>
  <si>
    <t>MAMMA</t>
  </si>
  <si>
    <t>AU</t>
  </si>
  <si>
    <t>ARLPA</t>
  </si>
  <si>
    <t>VAMMA</t>
  </si>
  <si>
    <t>AUDI</t>
  </si>
  <si>
    <t>VARDU</t>
  </si>
  <si>
    <t>VANLI</t>
  </si>
  <si>
    <t>A1</t>
  </si>
  <si>
    <t>ARLFO</t>
  </si>
  <si>
    <t>ARLKO</t>
  </si>
  <si>
    <t>Q3</t>
  </si>
  <si>
    <t>CAHHA</t>
  </si>
  <si>
    <t>VAFBF</t>
  </si>
  <si>
    <t>VANSC</t>
  </si>
  <si>
    <t>Q5</t>
  </si>
  <si>
    <t>CAFMO</t>
  </si>
  <si>
    <t>CAGCA</t>
  </si>
  <si>
    <t>ARVAL</t>
  </si>
  <si>
    <t>MAACO</t>
  </si>
  <si>
    <t>ARPDE</t>
  </si>
  <si>
    <t>E TRON</t>
  </si>
  <si>
    <t>VAMDEL</t>
  </si>
  <si>
    <t>VACLI</t>
  </si>
  <si>
    <t>ARMPO</t>
  </si>
  <si>
    <t>Valauto Hainaut</t>
  </si>
  <si>
    <t>Valauto Maubeuge</t>
  </si>
  <si>
    <t>Valauto Cambrai</t>
  </si>
  <si>
    <t>Valauto Arras</t>
  </si>
  <si>
    <t>ARKDE</t>
  </si>
  <si>
    <t>DUNKERQUE BOULOGNE LOCATION</t>
  </si>
  <si>
    <t>MADHU</t>
  </si>
  <si>
    <t>CAFLA</t>
  </si>
  <si>
    <t>LTLPI</t>
  </si>
  <si>
    <t>CADLE</t>
  </si>
  <si>
    <t>VAALU</t>
  </si>
  <si>
    <t>VAPCU</t>
  </si>
  <si>
    <t>TRATO INDUSTRIES</t>
  </si>
  <si>
    <t xml:space="preserve">VABBA </t>
  </si>
  <si>
    <t>VAJSA</t>
  </si>
  <si>
    <t>LEFLE</t>
  </si>
  <si>
    <t>0</t>
  </si>
  <si>
    <t>Q4</t>
  </si>
  <si>
    <t>CAEBR</t>
  </si>
  <si>
    <t>CAJDU</t>
  </si>
  <si>
    <t>RQJLA</t>
  </si>
  <si>
    <t>CAPLA</t>
  </si>
  <si>
    <t>L2F CONCEPT</t>
  </si>
  <si>
    <t>CAGDU</t>
  </si>
  <si>
    <t>VSRLE</t>
  </si>
  <si>
    <t>ARXPAD</t>
  </si>
  <si>
    <t>VSJSA</t>
  </si>
  <si>
    <t>AMS ELECTRICITE CPTE</t>
  </si>
  <si>
    <t>Valauto PRO EST</t>
  </si>
  <si>
    <t>Valauto PRO NORD</t>
  </si>
  <si>
    <t>Sociétés NORD</t>
  </si>
  <si>
    <t xml:space="preserve">Val de Lys </t>
  </si>
  <si>
    <t>Hyundai Lomme</t>
  </si>
  <si>
    <t>Valauto Lambersart SKODA</t>
  </si>
  <si>
    <t>Valauto Roncq SEAT</t>
  </si>
  <si>
    <t>Valauto Roncq Skoda</t>
  </si>
  <si>
    <t>Valauto Roncq VW</t>
  </si>
  <si>
    <t>Valauto Roncq VO</t>
  </si>
  <si>
    <t>Hyundai Roncq</t>
  </si>
  <si>
    <t>Valauto Roubaix</t>
  </si>
  <si>
    <t>Valauto Hainaut AUDI</t>
  </si>
  <si>
    <t>Valauto Hainaut VW</t>
  </si>
  <si>
    <t>Sociétés EST</t>
  </si>
  <si>
    <t>CATCR</t>
  </si>
  <si>
    <t>Valauto Professionnels</t>
  </si>
  <si>
    <t>VALAUTO - Marges  VN / Equipes</t>
  </si>
  <si>
    <t>VALAUTO - Marges / Modèles</t>
  </si>
  <si>
    <t>VALAUTO - Marges VN / Modèles / Equipes</t>
  </si>
  <si>
    <t>ARTRE</t>
  </si>
  <si>
    <t>DLM - CPTE</t>
  </si>
  <si>
    <t>VAFFA</t>
  </si>
  <si>
    <t>VAAPO</t>
  </si>
  <si>
    <t>ARRDE</t>
  </si>
  <si>
    <t>PREVENTEC-CPTE</t>
  </si>
  <si>
    <t>DLM</t>
  </si>
  <si>
    <t>ASACH</t>
  </si>
  <si>
    <t>CAJLE</t>
  </si>
  <si>
    <t>ADTDE</t>
  </si>
  <si>
    <t>VSJLE</t>
  </si>
  <si>
    <t>Total Somme de Marge nette recalculée</t>
  </si>
  <si>
    <t>Total Nbre VN</t>
  </si>
  <si>
    <t>Tableau - Clef de répartition pour facturation MAD Cellule Entreprise</t>
  </si>
  <si>
    <t>Moyenne de Total</t>
  </si>
  <si>
    <t>Moyenne de Marge nette2</t>
  </si>
  <si>
    <t>Moyenne de Total2</t>
  </si>
  <si>
    <t>Moyenne de OP Clos</t>
  </si>
  <si>
    <t>Moyenne de OP Ouverts</t>
  </si>
  <si>
    <t>Moyenne de OP "+ / -"</t>
  </si>
  <si>
    <t>TOTAL COM VENDEUR</t>
  </si>
  <si>
    <t>Moyenne de TOTAL COM VENDEUR</t>
  </si>
  <si>
    <t>VALAUTO - Marge Unitaire / Modèles</t>
  </si>
  <si>
    <t>CAGCH</t>
  </si>
  <si>
    <t>LETLE</t>
  </si>
  <si>
    <t>VSNBU</t>
  </si>
  <si>
    <t>VAGBO</t>
  </si>
  <si>
    <t>classique</t>
  </si>
  <si>
    <t>VAGWO</t>
  </si>
  <si>
    <t>LTLBA</t>
  </si>
  <si>
    <t>LEGJA</t>
  </si>
  <si>
    <t>VSJTI</t>
  </si>
  <si>
    <t>VAMME</t>
  </si>
  <si>
    <t>GALLET SYLVIE</t>
  </si>
  <si>
    <t>VAFFO</t>
  </si>
  <si>
    <t>LTDBU</t>
  </si>
  <si>
    <t>FISA</t>
  </si>
  <si>
    <t>VASRE</t>
  </si>
  <si>
    <t>VSCBE</t>
  </si>
  <si>
    <t>Ecart</t>
  </si>
  <si>
    <t>ASALA</t>
  </si>
  <si>
    <t>VAGHA</t>
  </si>
  <si>
    <t>LELBO</t>
  </si>
  <si>
    <t>TERRAMAR</t>
  </si>
  <si>
    <t>marge négative  //  Forfait</t>
  </si>
  <si>
    <t>VAJFS</t>
  </si>
  <si>
    <t>ok vn payé</t>
  </si>
  <si>
    <t>CUPRA LEON</t>
  </si>
  <si>
    <t>X</t>
  </si>
  <si>
    <t>MALAR</t>
  </si>
  <si>
    <t>CAEJO</t>
  </si>
  <si>
    <t>INTERNATIONAL BEERS AND</t>
  </si>
  <si>
    <t>aaa</t>
  </si>
  <si>
    <t>ELROQ</t>
  </si>
  <si>
    <t>TAVASCAN</t>
  </si>
  <si>
    <t>VADPO</t>
  </si>
  <si>
    <t>ASJFS</t>
  </si>
  <si>
    <t>TAYRON</t>
  </si>
  <si>
    <t xml:space="preserve">ok vn payé </t>
  </si>
  <si>
    <t>Moyenne de Jours de Stock</t>
  </si>
  <si>
    <t>Somme de Total2</t>
  </si>
  <si>
    <t>Q6 e-tron</t>
  </si>
  <si>
    <t>VERCLEYEN MELANIE</t>
  </si>
  <si>
    <t>RQGDI</t>
  </si>
  <si>
    <t>LTFDEM</t>
  </si>
  <si>
    <t>RQEBA</t>
  </si>
  <si>
    <t>INSTER</t>
  </si>
  <si>
    <t>ARJQU</t>
  </si>
  <si>
    <t>marge négative  //  Challenge VD</t>
  </si>
  <si>
    <t>ACR DISTRIBUTION NORD PICARDIE</t>
  </si>
  <si>
    <t>VSVRO</t>
  </si>
  <si>
    <t>TRANSPORT STOCK AND LOG</t>
  </si>
  <si>
    <t>ID BUZZ</t>
  </si>
  <si>
    <t>WV2ZZZEB3SH013679</t>
  </si>
  <si>
    <t>JSDENTAIRE</t>
  </si>
  <si>
    <t>NECC NORD EXPERTISE COMPTABLE</t>
  </si>
  <si>
    <t>ARDBA</t>
  </si>
  <si>
    <t>TEMSYS</t>
  </si>
  <si>
    <t>OK</t>
  </si>
  <si>
    <t>VANBU</t>
  </si>
  <si>
    <t>VESUVIUS EUROPE</t>
  </si>
  <si>
    <t>PROLUM NPDC</t>
  </si>
  <si>
    <t>VAABO</t>
  </si>
  <si>
    <t>WV1ZZZEB9PH004996</t>
  </si>
  <si>
    <t>EDP MULTISERVICES - CPTE</t>
  </si>
  <si>
    <t>WV2ZZZEB3SH049274</t>
  </si>
  <si>
    <t>SAMECA</t>
  </si>
  <si>
    <t>WV2ZZZEB4PH005520</t>
  </si>
  <si>
    <t>WULLENS YOANN</t>
  </si>
  <si>
    <t>WV2ZZZEB6SH050693</t>
  </si>
  <si>
    <t>ADISS</t>
  </si>
  <si>
    <t xml:space="preserve">PANIFRAIS </t>
  </si>
  <si>
    <t>RQCCL</t>
  </si>
  <si>
    <t>LTJLE</t>
  </si>
  <si>
    <t>CEDRES INDUSTRIES</t>
  </si>
  <si>
    <t>ID 7</t>
  </si>
  <si>
    <t>0 comm demandé  //  Forfait  //  Ecart de marge  //  VN vendu 37990€ au lieu de 38118€</t>
  </si>
  <si>
    <t>0 comm demandé  //  Forfait  //  PDV hors CG 41104€ au lieu de 41119€</t>
  </si>
  <si>
    <t>RQKMU</t>
  </si>
  <si>
    <t>VACMA</t>
  </si>
  <si>
    <t>GABANNE</t>
  </si>
  <si>
    <t>VAEHA</t>
  </si>
  <si>
    <t>VRTVA</t>
  </si>
  <si>
    <t>TANGHE ADRIEN</t>
  </si>
  <si>
    <t>LTTGU</t>
  </si>
  <si>
    <t>solde client facture non échue</t>
  </si>
  <si>
    <t>VAJTE</t>
  </si>
  <si>
    <t>MAJVA</t>
  </si>
  <si>
    <t>EL-BORN</t>
  </si>
  <si>
    <t>NON</t>
  </si>
  <si>
    <t>Détails pou for Somme de Marge nette recalculée - Marque: VU, CLIENT: WULLENS YOANN, Modèle livré: ID BUZZ, Date de Livraison: 1/3/2022, Marque4 :  (+)</t>
  </si>
  <si>
    <t>VUL</t>
  </si>
  <si>
    <t>Détails pou for Nbre de LIV. - Modèle livré: ID BUZZ, Site: 20, Marque: VW, Vendeur: LEGCH (+)</t>
  </si>
  <si>
    <t>N&amp;S RENOVATION</t>
  </si>
  <si>
    <t>LTELA</t>
  </si>
  <si>
    <t>BERDIN SONIA</t>
  </si>
  <si>
    <t>A.M.S ELECTRICITE</t>
  </si>
  <si>
    <t>VABFO</t>
  </si>
  <si>
    <t>AREAZ</t>
  </si>
  <si>
    <t>ASLME</t>
  </si>
  <si>
    <t>ASNMA</t>
  </si>
  <si>
    <t>ok vn payé / solde client factures atelier</t>
  </si>
  <si>
    <t>Lixxbail</t>
  </si>
  <si>
    <t>TMT BATIMENT</t>
  </si>
  <si>
    <t>ENVELOPPE THERMIQUE POUR</t>
  </si>
  <si>
    <t xml:space="preserve">LEROUX </t>
  </si>
  <si>
    <t>LTTSA</t>
  </si>
  <si>
    <t>MAFBO</t>
  </si>
  <si>
    <t>VACLE</t>
  </si>
  <si>
    <t>GROUPE NAT</t>
  </si>
  <si>
    <t>VSMGI</t>
  </si>
  <si>
    <t>marge négative  //  Animation VD Noel</t>
  </si>
  <si>
    <t>IBB .</t>
  </si>
  <si>
    <t>CATRI</t>
  </si>
  <si>
    <t>Cupra el-Born</t>
  </si>
  <si>
    <t>IPE  IMMOBILIER POUR</t>
  </si>
  <si>
    <t>MAKDE</t>
  </si>
  <si>
    <t>CASBR</t>
  </si>
  <si>
    <t>ARECU</t>
  </si>
  <si>
    <t>MALKA</t>
  </si>
  <si>
    <t>MALBE</t>
  </si>
  <si>
    <t>KMHB15120TW058805</t>
  </si>
  <si>
    <t>WAN MYLENE</t>
  </si>
  <si>
    <t>KMHB15122TW062967</t>
  </si>
  <si>
    <t>BARBIER NATHALIE</t>
  </si>
  <si>
    <t>KMHB5512XTW052319</t>
  </si>
  <si>
    <t>VERSCHEURE FRANCIS</t>
  </si>
  <si>
    <t>KMHHC8116TU181789</t>
  </si>
  <si>
    <t>KMHHC8123SU282943</t>
  </si>
  <si>
    <t>BLARET LAURA</t>
  </si>
  <si>
    <t>KMHHC8129SU282929</t>
  </si>
  <si>
    <t>GREGOIRE INGRID</t>
  </si>
  <si>
    <t>NLHBM51H4SZ627000</t>
  </si>
  <si>
    <t>HANZOFF ROMANE</t>
  </si>
  <si>
    <t>NLHBM81G3SZ677833</t>
  </si>
  <si>
    <t>LUCAS ALEXIS</t>
  </si>
  <si>
    <t>NLHBN51G0SZ549836</t>
  </si>
  <si>
    <t>VERKINDERE CAMILLE</t>
  </si>
  <si>
    <t>NLHBN51H8SZ493976</t>
  </si>
  <si>
    <t>DELMARE ERIC</t>
  </si>
  <si>
    <t>TMAH081A5TJ086823</t>
  </si>
  <si>
    <t>WARGNIER BERNARD</t>
  </si>
  <si>
    <t>TMAJB811XSJ333148</t>
  </si>
  <si>
    <t>GUNST PHILIPPE</t>
  </si>
  <si>
    <t>TMBAR8NX7TM020869</t>
  </si>
  <si>
    <t>DE BRUYN JEAN-PHILIPPE</t>
  </si>
  <si>
    <t>TMBEE6PJ3T4038411</t>
  </si>
  <si>
    <t>TMBEE6PJ3T4038599</t>
  </si>
  <si>
    <t>TMBEE6PJ5T4024171</t>
  </si>
  <si>
    <t>MASQUELIER CHLOE</t>
  </si>
  <si>
    <t>TMBEE6PJ7T4043028</t>
  </si>
  <si>
    <t>TMBEH9NY4TF091504</t>
  </si>
  <si>
    <t>IGT COURTAGE ET SOLUTIONS</t>
  </si>
  <si>
    <t>TMBEK6PJXT4014633</t>
  </si>
  <si>
    <t>BENINCASA PAOLO</t>
  </si>
  <si>
    <t>TMBEP6PJ1T4054763</t>
  </si>
  <si>
    <t>MELON CORALIE</t>
  </si>
  <si>
    <t>TMBEP6PJ2S4022810</t>
  </si>
  <si>
    <t>BIZ DAVID</t>
  </si>
  <si>
    <t>TMBEP6PJ4T4039254</t>
  </si>
  <si>
    <t>AUTO ECOLE SAM</t>
  </si>
  <si>
    <t>RQLMO</t>
  </si>
  <si>
    <t>TMBEP6PJ5T4055995</t>
  </si>
  <si>
    <t>DELANNOY MARGAUX</t>
  </si>
  <si>
    <t>TMBEP6PJ6T4061689</t>
  </si>
  <si>
    <t>VERHAEGHE JEAN MARIE</t>
  </si>
  <si>
    <t>VSSQU</t>
  </si>
  <si>
    <t>TMBEP6PJ9T4041422</t>
  </si>
  <si>
    <t>AU FIL DU TEMPS</t>
  </si>
  <si>
    <t>TMBER6NW6T3044339</t>
  </si>
  <si>
    <t>TMBER6PJ0T4054554</t>
  </si>
  <si>
    <t>DELECROIX PATRICK</t>
  </si>
  <si>
    <t>TMBER6PJ3T4027316</t>
  </si>
  <si>
    <t>DO NASCIMENTO JORGE</t>
  </si>
  <si>
    <t>TMBER6PJ3T4056931</t>
  </si>
  <si>
    <t>THIBAUT ELIANA</t>
  </si>
  <si>
    <t>TMBER6PJ6T4050153</t>
  </si>
  <si>
    <t>GRUMETZ GAUTHIER</t>
  </si>
  <si>
    <t>TMBGK6NW7T3087973</t>
  </si>
  <si>
    <t>LEKOEUGE ELODIE</t>
  </si>
  <si>
    <t>TMBGP6NW6T3060717</t>
  </si>
  <si>
    <t>EECKHOUTTE ELISA</t>
  </si>
  <si>
    <t>TMBGP6NW9T3062140</t>
  </si>
  <si>
    <t>ADAMKIEWICZ VERONIQUE</t>
  </si>
  <si>
    <t>TMBGP6NWXT3073793</t>
  </si>
  <si>
    <t>VERESSE SEBASTIEN</t>
  </si>
  <si>
    <t>TMBGR6NW0T3024225</t>
  </si>
  <si>
    <t>LAPERE FREDERIC ET NATHALIE</t>
  </si>
  <si>
    <t>TMBGR6NW1T3027781</t>
  </si>
  <si>
    <t>LEONARDI GIORGIO</t>
  </si>
  <si>
    <t>TMBGR6NW3T3038619</t>
  </si>
  <si>
    <t xml:space="preserve">ASSOCIATION POUR LA REEDUCATION </t>
  </si>
  <si>
    <t>TMBGR6NW4T3056661</t>
  </si>
  <si>
    <t>EQUATION BY NECC</t>
  </si>
  <si>
    <t>TMBGR6NW5T3050044</t>
  </si>
  <si>
    <t>TMBGR6NW6T3031325</t>
  </si>
  <si>
    <t>LAURENT ANNE SOPHIE</t>
  </si>
  <si>
    <t>TMBGR6NW6T3056628</t>
  </si>
  <si>
    <t>TMBGR6NW9T3056705</t>
  </si>
  <si>
    <t>TMBJA8NX3TY038348</t>
  </si>
  <si>
    <t>TMBJA8NX3TY046532</t>
  </si>
  <si>
    <t>TMBJA8NX3TY060494</t>
  </si>
  <si>
    <t>YR CENTRE</t>
  </si>
  <si>
    <t>TMBJA8NX4TY045874</t>
  </si>
  <si>
    <t>TMBJA8NX5SY147960</t>
  </si>
  <si>
    <t>LE CASIER FRANCAIS</t>
  </si>
  <si>
    <t>TMBJA8NX6TY053264</t>
  </si>
  <si>
    <t>TMBJA8NX9TY035230</t>
  </si>
  <si>
    <t>LECOUFLE  GREGOIRE</t>
  </si>
  <si>
    <t>TMBJA8NX9TY038354</t>
  </si>
  <si>
    <t>DUBLINEAU  MELANIE</t>
  </si>
  <si>
    <t>TMBJA8NXXTY045216</t>
  </si>
  <si>
    <t>TMBJA8NXXTY046852</t>
  </si>
  <si>
    <t>TMBJB7PS4TT052006</t>
  </si>
  <si>
    <t>TMBJB7PS7TT501467</t>
  </si>
  <si>
    <t>YESSO DAVID</t>
  </si>
  <si>
    <t>TMBJB9PS0TT053018</t>
  </si>
  <si>
    <t>DESCAMPS D HAUSSY ET CIE</t>
  </si>
  <si>
    <t>TMBJF7NU1T5035810</t>
  </si>
  <si>
    <t>TMBJF7NU6T5038749</t>
  </si>
  <si>
    <t>TMBJF7NU7T5036041</t>
  </si>
  <si>
    <t>TMBJF7NU7T5037755</t>
  </si>
  <si>
    <t>TMBJH7NY1TF106561</t>
  </si>
  <si>
    <t>WAKERS</t>
  </si>
  <si>
    <t>TMBJH7NY6TF083178</t>
  </si>
  <si>
    <t>TMBJH9NY5TF118353</t>
  </si>
  <si>
    <t>TMBJJ8NX1TY053401</t>
  </si>
  <si>
    <t>ROTHO BLAAS FRANCE</t>
  </si>
  <si>
    <t>TMBJJ8NX1TY055620</t>
  </si>
  <si>
    <t>TMBJJ8NX2TY054184</t>
  </si>
  <si>
    <t>TMBJJ8NX3TY054257</t>
  </si>
  <si>
    <t>TMBJJ8NX4TY041114</t>
  </si>
  <si>
    <t>TMBJJ8NX5TY056074</t>
  </si>
  <si>
    <t>TMBJJ8NX6TY053524</t>
  </si>
  <si>
    <t>TMBJN8NZ9TC027695</t>
  </si>
  <si>
    <t>RQJHE</t>
  </si>
  <si>
    <t>TMBJR7NUXS5069217</t>
  </si>
  <si>
    <t>MAES  LUC-ERIC</t>
  </si>
  <si>
    <t>TMBJR8NX0TY041748</t>
  </si>
  <si>
    <t>TMBJR8NX2TY030010</t>
  </si>
  <si>
    <t>TMBJR8NX3TY040772</t>
  </si>
  <si>
    <t>CH4 SYSTEMES</t>
  </si>
  <si>
    <t>TMBJR8NX5SY150429</t>
  </si>
  <si>
    <t>DEFILEASE</t>
  </si>
  <si>
    <t>TMBJR8NX5TY051174</t>
  </si>
  <si>
    <t>VDL BUS &amp; COACH FRANCE</t>
  </si>
  <si>
    <t>TMBJR8NX8TY040427</t>
  </si>
  <si>
    <t>RENAUTJEAN-CHARLES</t>
  </si>
  <si>
    <t>TMBJR8NXXTY026786</t>
  </si>
  <si>
    <t>IPH INGENIERIE</t>
  </si>
  <si>
    <t>TMBJR8NXXTY033494</t>
  </si>
  <si>
    <t>MOUTON TATIANA</t>
  </si>
  <si>
    <t>TMBJV8NX6SY082377</t>
  </si>
  <si>
    <t>WALLE  LAURENT</t>
  </si>
  <si>
    <t>TMBJW7PS0TT044988</t>
  </si>
  <si>
    <t>TMBJW7PS3TT040577</t>
  </si>
  <si>
    <t>CARBONNIER AMANDINE</t>
  </si>
  <si>
    <t>TMBJW7PS4TT044928</t>
  </si>
  <si>
    <t>CATTEAU SIMON</t>
  </si>
  <si>
    <t>TMBJW7PS4TT061132</t>
  </si>
  <si>
    <t>STOKELP</t>
  </si>
  <si>
    <t>TMBJW9PS1TT044445</t>
  </si>
  <si>
    <t>WROBEL FABIENNE</t>
  </si>
  <si>
    <t>TMBLJ9NY6TF085571</t>
  </si>
  <si>
    <t>FERME DE LA GONTIERE</t>
  </si>
  <si>
    <t>TMBNC7NY2TF055491</t>
  </si>
  <si>
    <t>BARTHELS GUILLAUME</t>
  </si>
  <si>
    <t>TMBNC7NY3TF106335</t>
  </si>
  <si>
    <t>CUFFARO OPHILIE</t>
  </si>
  <si>
    <t>TMBNC7NY5TF107096</t>
  </si>
  <si>
    <t>RIBEIRO ALEXANDRE</t>
  </si>
  <si>
    <t>TMBNC7NY5TF107731</t>
  </si>
  <si>
    <t>RIZKI IMANE</t>
  </si>
  <si>
    <t>TMBNC7NY6TF106314</t>
  </si>
  <si>
    <t>DUBOIS REMI</t>
  </si>
  <si>
    <t>TMBNC7NY6TF107723</t>
  </si>
  <si>
    <t>ANDRIEUX OLIVIER</t>
  </si>
  <si>
    <t>TMBNC7NY6TF108533</t>
  </si>
  <si>
    <t>BIZEUR JEROME</t>
  </si>
  <si>
    <t>TMBNC7NY6TF114008</t>
  </si>
  <si>
    <t>LIBBRECHT KEVIN</t>
  </si>
  <si>
    <t>TMBNC7NY9TF059649</t>
  </si>
  <si>
    <t>BAILLIEUX LAETITIA</t>
  </si>
  <si>
    <t>TMBNC7NY9TF109370</t>
  </si>
  <si>
    <t>AZOUANI FERHAT</t>
  </si>
  <si>
    <t>TMBNC7NY9TF109501</t>
  </si>
  <si>
    <t>TMBNC7NYXTF078873</t>
  </si>
  <si>
    <t>TMBNC7NYXTF117428</t>
  </si>
  <si>
    <t>BATIMENT CHIMIE APPLIQUEE</t>
  </si>
  <si>
    <t>TMBNC9NYXTF072017</t>
  </si>
  <si>
    <t>TMBNG7NY0TF105924</t>
  </si>
  <si>
    <t>GUERY JEROME</t>
  </si>
  <si>
    <t>TMBNG7NY4TF105781</t>
  </si>
  <si>
    <t>VARINOT NICOLAS</t>
  </si>
  <si>
    <t>TMBNG7NY5TF113257</t>
  </si>
  <si>
    <t>DELMOTTE LAURENCE</t>
  </si>
  <si>
    <t>TMBNG7NY6TF108844</t>
  </si>
  <si>
    <t>LEVIVIER JADE</t>
  </si>
  <si>
    <t>TMBNG7NY6TF113722</t>
  </si>
  <si>
    <t>RICHET LEGROS  CORENTIN</t>
  </si>
  <si>
    <t>TMBNG7NY7TF119447</t>
  </si>
  <si>
    <t>DE VLIEGER JEAN-PIERRE</t>
  </si>
  <si>
    <t>TMBNG7NY9TF102195</t>
  </si>
  <si>
    <t xml:space="preserve">SCRIVE ANNE </t>
  </si>
  <si>
    <t>TMBNH7NY2TF068047</t>
  </si>
  <si>
    <t>TMBNH7NY3TF097170</t>
  </si>
  <si>
    <t>TMBNH7NY5TF116723</t>
  </si>
  <si>
    <t>TMBNH9NY8SF097479</t>
  </si>
  <si>
    <t>DENIS NICOLAS</t>
  </si>
  <si>
    <t>VSSZZZK13TP008983</t>
  </si>
  <si>
    <t>CATOIRE SERGINE</t>
  </si>
  <si>
    <t>VSSZZZK14SP031381</t>
  </si>
  <si>
    <t>SCHEERS MARVIN</t>
  </si>
  <si>
    <t>CATRE</t>
  </si>
  <si>
    <t>VSSZZZKJ0TR505025</t>
  </si>
  <si>
    <t>WALCZAK JUSTINE</t>
  </si>
  <si>
    <t>VSSZZZKJ0TR575091</t>
  </si>
  <si>
    <t xml:space="preserve">BLONDIAUX MAXENCE </t>
  </si>
  <si>
    <t>VSSZZZKJ1TR552967</t>
  </si>
  <si>
    <t>KHELKHAL MABJID</t>
  </si>
  <si>
    <t>VSSZZZKJXTR574417</t>
  </si>
  <si>
    <t>DELESCLUSE CATHY</t>
  </si>
  <si>
    <t>VSSZZZKL1TR028297</t>
  </si>
  <si>
    <t>LA SEVE PAYSAGE</t>
  </si>
  <si>
    <t>VSSZZZKL5TR006206</t>
  </si>
  <si>
    <t>LEROI CELINE</t>
  </si>
  <si>
    <t>VSSZZZKL7TR042673</t>
  </si>
  <si>
    <t>CARDON BAPTISTE</t>
  </si>
  <si>
    <t>VSSZZZKM0SR000904</t>
  </si>
  <si>
    <t>LARUE THEO</t>
  </si>
  <si>
    <t>VSSZZZKM8TR021307</t>
  </si>
  <si>
    <t>ROOSES VIRGINIE</t>
  </si>
  <si>
    <t>VSSZZZKP7T1002692</t>
  </si>
  <si>
    <t xml:space="preserve">GERARD NOE </t>
  </si>
  <si>
    <t>VSSZZZKR8SA004015</t>
  </si>
  <si>
    <t>WAUZZZFJ6T1028219</t>
  </si>
  <si>
    <t>TRANSPORT SENECA</t>
  </si>
  <si>
    <t>WAUZZZFY6R2080160</t>
  </si>
  <si>
    <t>LEJEUNE  CATHERINE</t>
  </si>
  <si>
    <t>WAUZZZFY8S2066721</t>
  </si>
  <si>
    <t>WAUZZZFZ2TP029113</t>
  </si>
  <si>
    <t>SOCIETE D INVERTISSEMENT J.W</t>
  </si>
  <si>
    <t>WAUZZZFZ9TP008033</t>
  </si>
  <si>
    <t>FRANCESCHINI  MATHIEU</t>
  </si>
  <si>
    <t>WAUZZZGB7TR036273</t>
  </si>
  <si>
    <t>H2 METAL</t>
  </si>
  <si>
    <t>WAUZZZGF4SA099458</t>
  </si>
  <si>
    <t>SPORT DEVELOPPEMENT DISTRIBUTION</t>
  </si>
  <si>
    <t>WAUZZZGF4SA101418</t>
  </si>
  <si>
    <t>NORD AVENIR TECHNOLOGIES</t>
  </si>
  <si>
    <t>WAUZZZGF5SA096388</t>
  </si>
  <si>
    <t>JATD</t>
  </si>
  <si>
    <t>WAUZZZGF6SA101288</t>
  </si>
  <si>
    <t>WAUZZZGU6S2062680</t>
  </si>
  <si>
    <t>MAJE</t>
  </si>
  <si>
    <t>WAUZZZGUXS2068224</t>
  </si>
  <si>
    <t>HOLDING NORD EXPERTISE AUTOMOBIL</t>
  </si>
  <si>
    <t>WV1ZZZSK3TX037979</t>
  </si>
  <si>
    <t>LE PAIN JENLINOIS</t>
  </si>
  <si>
    <t>WV1ZZZSK6TX036650</t>
  </si>
  <si>
    <t>CROUZAT ALEXIS</t>
  </si>
  <si>
    <t>WV1ZZZSY0S9045285</t>
  </si>
  <si>
    <t>M.D TRANSPORT</t>
  </si>
  <si>
    <t>WV1ZZZSY0S9045397</t>
  </si>
  <si>
    <t>WV1ZZZSY0T9024745</t>
  </si>
  <si>
    <t>CONCEPT BATI ECO</t>
  </si>
  <si>
    <t>WV1ZZZSY1T9018999</t>
  </si>
  <si>
    <t>WV1ZZZSY2T9020115</t>
  </si>
  <si>
    <t>WV1ZZZSY4T9007737</t>
  </si>
  <si>
    <t>WV2ZZZEB2TH026022</t>
  </si>
  <si>
    <t>SARL HALBOT CREATIONS</t>
  </si>
  <si>
    <t>WV2ZZZEB7SH053053</t>
  </si>
  <si>
    <t>CHANART</t>
  </si>
  <si>
    <t>WV2ZZZEBXSH053032</t>
  </si>
  <si>
    <t>PONCHEL TOURNAY CELINE</t>
  </si>
  <si>
    <t>WV2ZZZSK6TX037860</t>
  </si>
  <si>
    <t>WV4ZZZTV0SK009161</t>
  </si>
  <si>
    <t>LATTE</t>
  </si>
  <si>
    <t>WV4ZZZTV0SK012805</t>
  </si>
  <si>
    <t>DESCHODT FABRICE</t>
  </si>
  <si>
    <t>WV4ZZZTV1SK089201</t>
  </si>
  <si>
    <t>ROBERT TIMOTHEE</t>
  </si>
  <si>
    <t>WV4ZZZTV2SK076201</t>
  </si>
  <si>
    <t>KOKAB &amp; CO</t>
  </si>
  <si>
    <t>WV4ZZZTV3SK062906</t>
  </si>
  <si>
    <t>WV4ZZZTV4SK081285</t>
  </si>
  <si>
    <t>J.P.CARLIER</t>
  </si>
  <si>
    <t>WV4ZZZTV6SK089677</t>
  </si>
  <si>
    <t>SARL DUPREELLE VALENTIN</t>
  </si>
  <si>
    <t>WV4ZZZTV7SK056865</t>
  </si>
  <si>
    <t>SM COLORS</t>
  </si>
  <si>
    <t>WV4ZZZTV7SK080941</t>
  </si>
  <si>
    <t>DEGARDIN DYLAN</t>
  </si>
  <si>
    <t>WV4ZZZTV7SK082141</t>
  </si>
  <si>
    <t>ORES</t>
  </si>
  <si>
    <t>WV4ZZZTV7SK083015</t>
  </si>
  <si>
    <t>WV4ZZZTV8SK068961</t>
  </si>
  <si>
    <t xml:space="preserve">LE GARAGE A BIERES </t>
  </si>
  <si>
    <t>WV4ZZZTV8SK089051</t>
  </si>
  <si>
    <t>EBRC</t>
  </si>
  <si>
    <t>WV4ZZZTV9SK081248</t>
  </si>
  <si>
    <t>DEMOLITION SERVICE PLUS - CPTE</t>
  </si>
  <si>
    <t>WV4ZZZTVXSK088371</t>
  </si>
  <si>
    <t>MEDICAL SERVICE</t>
  </si>
  <si>
    <t>WVGZZZ5N6RM162996</t>
  </si>
  <si>
    <t>COVIAUX FRANCOIS ET VANESSA</t>
  </si>
  <si>
    <t>WVGZZZA10RK012655</t>
  </si>
  <si>
    <t>HANON CATHERINE</t>
  </si>
  <si>
    <t>WVGZZZA10TV073736</t>
  </si>
  <si>
    <t>TEIXEIRA MARTINS MANON</t>
  </si>
  <si>
    <t>WVGZZZA10TV075681</t>
  </si>
  <si>
    <t>DE BAUW AGATHE</t>
  </si>
  <si>
    <t>WVGZZZA10TV079942</t>
  </si>
  <si>
    <t>WVGZZZA10TV080282</t>
  </si>
  <si>
    <t>WVGZZZA10TV081514</t>
  </si>
  <si>
    <t>WVGZZZA10TV081531</t>
  </si>
  <si>
    <t>DEROO YOHANN</t>
  </si>
  <si>
    <t>WVGZZZA10TV081870</t>
  </si>
  <si>
    <t>GIGNET MAXENCE</t>
  </si>
  <si>
    <t>WVGZZZA11SK001816</t>
  </si>
  <si>
    <t>RODRIGUES DE CARVALHO TONY</t>
  </si>
  <si>
    <t>WVGZZZA11TV019068</t>
  </si>
  <si>
    <t>LADGHEM CHIKOUCHE SABRINA</t>
  </si>
  <si>
    <t>WVGZZZA11TV073535</t>
  </si>
  <si>
    <t>JAKUBOWSKI  MARIA GRAZIELLA</t>
  </si>
  <si>
    <t>WVGZZZA11TV079819</t>
  </si>
  <si>
    <t>WVGZZZA11TV082025</t>
  </si>
  <si>
    <t>WVGZZZA12TV075391</t>
  </si>
  <si>
    <t>DECAMPS BENOIT</t>
  </si>
  <si>
    <t>WVGZZZA12TV078162</t>
  </si>
  <si>
    <t>LEDUC MARIE</t>
  </si>
  <si>
    <t>WVGZZZA12TV078209</t>
  </si>
  <si>
    <t>WVGZZZA12TV079568</t>
  </si>
  <si>
    <t>WVGZZZA12TV079814</t>
  </si>
  <si>
    <t>WVGZZZA12TV080185</t>
  </si>
  <si>
    <t>WVGZZZA12TV080364</t>
  </si>
  <si>
    <t>WVGZZZA13TV075304</t>
  </si>
  <si>
    <t>GONCALVES DAVID</t>
  </si>
  <si>
    <t>WVGZZZA13TV078090</t>
  </si>
  <si>
    <t>WVGZZZA13TV079756</t>
  </si>
  <si>
    <t>WVGZZZA13TV079997</t>
  </si>
  <si>
    <t>WVGZZZA13TV080311</t>
  </si>
  <si>
    <t>WVGZZZA13TV081989</t>
  </si>
  <si>
    <t>WVGZZZA13TV082026</t>
  </si>
  <si>
    <t>WVGZZZA14TV081421</t>
  </si>
  <si>
    <t xml:space="preserve">LEMOINE LAETITIA </t>
  </si>
  <si>
    <t>WVGZZZA14TV082486</t>
  </si>
  <si>
    <t>WVGZZZA15TV062831</t>
  </si>
  <si>
    <t>CHAUVIN NOEMIE</t>
  </si>
  <si>
    <t>WVGZZZA15TV067026</t>
  </si>
  <si>
    <t>WVGZZZA15TV080472</t>
  </si>
  <si>
    <t>WVGZZZA15TV082058</t>
  </si>
  <si>
    <t>WVGZZZA15TV082173</t>
  </si>
  <si>
    <t>WVGZZZA16TV068654</t>
  </si>
  <si>
    <t>PERE GWENAELLE</t>
  </si>
  <si>
    <t>WVGZZZA16TV075507</t>
  </si>
  <si>
    <t>CRUNELLE BEATRICE</t>
  </si>
  <si>
    <t>WVGZZZA16TV078567</t>
  </si>
  <si>
    <t>WVGZZZA16TV079668</t>
  </si>
  <si>
    <t>WVGZZZA16TV079864</t>
  </si>
  <si>
    <t>WVGZZZA16TV080240</t>
  </si>
  <si>
    <t>WVGZZZA16TV080304</t>
  </si>
  <si>
    <t>WVGZZZA16TV080397</t>
  </si>
  <si>
    <t>WVGZZZA16TV081372</t>
  </si>
  <si>
    <t>WVGZZZA17SK003389</t>
  </si>
  <si>
    <t>MOUKAHAL MOUNAYAT</t>
  </si>
  <si>
    <t>WVGZZZA17TV038823</t>
  </si>
  <si>
    <t>BENHOUHOU ABDELMADJID</t>
  </si>
  <si>
    <t>WVGZZZA17TV078836</t>
  </si>
  <si>
    <t>BERRIER EMELINE</t>
  </si>
  <si>
    <t>WVGZZZA17TV079663</t>
  </si>
  <si>
    <t>WVGZZZA17TV080263</t>
  </si>
  <si>
    <t>WVGZZZA17TV080358</t>
  </si>
  <si>
    <t>WVGZZZA17TV081459</t>
  </si>
  <si>
    <t>CREPY KEVIN</t>
  </si>
  <si>
    <t>WVGZZZA17TV081767</t>
  </si>
  <si>
    <t>WVGZZZA18TV079820</t>
  </si>
  <si>
    <t>WVGZZZA18TV079963</t>
  </si>
  <si>
    <t>WVGZZZA18TV080160</t>
  </si>
  <si>
    <t>WVGZZZA18TV080191</t>
  </si>
  <si>
    <t>WVGZZZA18TV080210</t>
  </si>
  <si>
    <t>WVGZZZA18TV081325</t>
  </si>
  <si>
    <t>GAOUAOUI GHALIA</t>
  </si>
  <si>
    <t>WVGZZZA18TV081535</t>
  </si>
  <si>
    <t>WVGZZZA18TV081888</t>
  </si>
  <si>
    <t>WVGZZZA19TV078062</t>
  </si>
  <si>
    <t>WVGZZZA19TV080166</t>
  </si>
  <si>
    <t>WVGZZZA19TV080426</t>
  </si>
  <si>
    <t>WVGZZZA19TV081642</t>
  </si>
  <si>
    <t>WVGZZZA1XTV063649</t>
  </si>
  <si>
    <t>FOURNIER  LAURENCE</t>
  </si>
  <si>
    <t>WVGZZZA1XTV078099</t>
  </si>
  <si>
    <t>WVGZZZA1XTV082024</t>
  </si>
  <si>
    <t>WVGZZZA1XTV082055</t>
  </si>
  <si>
    <t>WVGZZZA20TV018809</t>
  </si>
  <si>
    <t>DEMILLY CORINNE</t>
  </si>
  <si>
    <t>WVGZZZA21TV014462</t>
  </si>
  <si>
    <t>BONNEVILLE JEAN MARC</t>
  </si>
  <si>
    <t>WVGZZZA21TV015014</t>
  </si>
  <si>
    <t>AGACHE LAURENCE</t>
  </si>
  <si>
    <t>WVGZZZA21TV016373</t>
  </si>
  <si>
    <t>SAMAIN DOMINIQUE</t>
  </si>
  <si>
    <t>WVGZZZA23TV018867</t>
  </si>
  <si>
    <t>STAERCK RICHARD</t>
  </si>
  <si>
    <t>WVGZZZA24TV004573</t>
  </si>
  <si>
    <t>MARKOWIAK ALAIN</t>
  </si>
  <si>
    <t>WVGZZZA24TV015928</t>
  </si>
  <si>
    <t>JOLY ANNE MARIE</t>
  </si>
  <si>
    <t>WVGZZZA24TV019218</t>
  </si>
  <si>
    <t>BOCQUET DANIEL</t>
  </si>
  <si>
    <t>WVGZZZA25TV019986</t>
  </si>
  <si>
    <t>PIXAPUB</t>
  </si>
  <si>
    <t>WVGZZZA25TV021883</t>
  </si>
  <si>
    <t>VAAS ROBERT</t>
  </si>
  <si>
    <t>WVGZZZA25TV023584</t>
  </si>
  <si>
    <t>WVGZZZA26TV010262</t>
  </si>
  <si>
    <t>DELCROIX LAURENT</t>
  </si>
  <si>
    <t>WVGZZZA26TV013789</t>
  </si>
  <si>
    <t>BACQUET FLORIAN</t>
  </si>
  <si>
    <t>WVGZZZA26TV018751</t>
  </si>
  <si>
    <t>SCHOLASCH ROMAIN</t>
  </si>
  <si>
    <t>WVGZZZA26TV018930</t>
  </si>
  <si>
    <t>DAVOINE MATHIEU</t>
  </si>
  <si>
    <t>WVGZZZA26TV020659</t>
  </si>
  <si>
    <t>GAUCHEZ HUGUES AMAURY</t>
  </si>
  <si>
    <t>WVGZZZA26TV021861</t>
  </si>
  <si>
    <t>CAPPELLO THIERRY</t>
  </si>
  <si>
    <t>WVGZZZA26TV022783</t>
  </si>
  <si>
    <t>THUILLIEZ PHILIPPE</t>
  </si>
  <si>
    <t>WVGZZZA27TV010500</t>
  </si>
  <si>
    <t>LAURENT CELINE</t>
  </si>
  <si>
    <t>WVGZZZA27TV011114</t>
  </si>
  <si>
    <t>DECATOIRE AUDREY</t>
  </si>
  <si>
    <t>WVGZZZA27TV013333</t>
  </si>
  <si>
    <t>BURETTE ERIC</t>
  </si>
  <si>
    <t>WVGZZZA27TV022324</t>
  </si>
  <si>
    <t>BAVENCOVE EMILIE GARNIER AURELIE</t>
  </si>
  <si>
    <t>WVGZZZA29TV004133</t>
  </si>
  <si>
    <t>WVGZZZC11TY028171</t>
  </si>
  <si>
    <t>MARTIN DELPHINE</t>
  </si>
  <si>
    <t>WVGZZZC11TY037369</t>
  </si>
  <si>
    <t>DELSARTE THEO</t>
  </si>
  <si>
    <t>WVGZZZC11TY050428</t>
  </si>
  <si>
    <t>WVGZZZC12TY024520</t>
  </si>
  <si>
    <t>ALLOUCHERIE ISABELLE</t>
  </si>
  <si>
    <t>WVGZZZC12TY044315</t>
  </si>
  <si>
    <t>NZUWONEMEYE DIANE</t>
  </si>
  <si>
    <t>WVGZZZC12TY050454</t>
  </si>
  <si>
    <t>WVGZZZC12TY050549</t>
  </si>
  <si>
    <t>WVGZZZC13TY035879</t>
  </si>
  <si>
    <t>ROBERT  ROSE</t>
  </si>
  <si>
    <t>WVGZZZC13TY040967</t>
  </si>
  <si>
    <t>DUYCK PHILIPPE</t>
  </si>
  <si>
    <t>WVGZZZC13TY048650</t>
  </si>
  <si>
    <t>DELRUE JEAN</t>
  </si>
  <si>
    <t>WVGZZZC15TY027217</t>
  </si>
  <si>
    <t>LANDSHEERE DANIEL</t>
  </si>
  <si>
    <t>WVGZZZC15TY050609</t>
  </si>
  <si>
    <t>WVGZZZC17TY050370</t>
  </si>
  <si>
    <t>DELESCLUSE SEVERINE</t>
  </si>
  <si>
    <t>WVGZZZC18TY021976</t>
  </si>
  <si>
    <t>DELSARTE</t>
  </si>
  <si>
    <t>WVGZZZC18TY041936</t>
  </si>
  <si>
    <t>MANGNIERS JUSTINE</t>
  </si>
  <si>
    <t>WVGZZZC19TY021792</t>
  </si>
  <si>
    <t>HERLIN BENJAMIN</t>
  </si>
  <si>
    <t>WVGZZZC19TY042190</t>
  </si>
  <si>
    <t>HENIN DOMINIQUE</t>
  </si>
  <si>
    <t>WVGZZZC1XTY050458</t>
  </si>
  <si>
    <t>WVGZZZCS4SY076853</t>
  </si>
  <si>
    <t>DELBEKE ELLIOTT</t>
  </si>
  <si>
    <t>WVGZZZCS5TY018672</t>
  </si>
  <si>
    <t>COUVREUR SAMANTHA</t>
  </si>
  <si>
    <t>WVGZZZCS6TY022715</t>
  </si>
  <si>
    <t>LHOTE MAGALIE</t>
  </si>
  <si>
    <t>WVGZZZCS7RY078395</t>
  </si>
  <si>
    <t>MOUTON FLORENCE</t>
  </si>
  <si>
    <t>WVGZZZCS7TY023193</t>
  </si>
  <si>
    <t>FLETCHER ANNE</t>
  </si>
  <si>
    <t>WVGZZZCS7TY027132</t>
  </si>
  <si>
    <t>TOUATI MOHAMMED</t>
  </si>
  <si>
    <t>WVGZZZCS8SY037022</t>
  </si>
  <si>
    <t>POLET CLEMENT</t>
  </si>
  <si>
    <t>WVGZZZCS9TY025933</t>
  </si>
  <si>
    <t>PUCHE LAURINE</t>
  </si>
  <si>
    <t>WVGZZZCT0TW417218</t>
  </si>
  <si>
    <t>WVGZZZCT0TW429059</t>
  </si>
  <si>
    <t>WVGZZZCT0TW429661</t>
  </si>
  <si>
    <t>BROCHOT THAIS</t>
  </si>
  <si>
    <t>WVGZZZCT2TW405796</t>
  </si>
  <si>
    <t>PIERRE JACKY</t>
  </si>
  <si>
    <t>WVGZZZCT2TW428642</t>
  </si>
  <si>
    <t>VANDENBULCKE AXEL</t>
  </si>
  <si>
    <t>WVGZZZCT2TW545542</t>
  </si>
  <si>
    <t>WVGZZZCT3TW403720</t>
  </si>
  <si>
    <t>CRENET AMAURY</t>
  </si>
  <si>
    <t>WVGZZZCT3TW534677</t>
  </si>
  <si>
    <t>BENALI AKLI</t>
  </si>
  <si>
    <t>WVGZZZCT4TW423961</t>
  </si>
  <si>
    <t>DT FILTRES</t>
  </si>
  <si>
    <t>WVGZZZCT5SW451248</t>
  </si>
  <si>
    <t>FAUQUEUR SYLVAIN</t>
  </si>
  <si>
    <t>WVGZZZCT5TW427887</t>
  </si>
  <si>
    <t>SABE AURELIEN</t>
  </si>
  <si>
    <t>WVGZZZCT6TW409298</t>
  </si>
  <si>
    <t>EDIFI SARL</t>
  </si>
  <si>
    <t>WVGZZZCT7TW429320</t>
  </si>
  <si>
    <t>WVGZZZCT7TW431195</t>
  </si>
  <si>
    <t>MATELSKI HERVE</t>
  </si>
  <si>
    <t>WVGZZZCT8TW033011</t>
  </si>
  <si>
    <t>DUTOIT CHRISTELLE</t>
  </si>
  <si>
    <t>WVGZZZCT8TW546422</t>
  </si>
  <si>
    <t>TARNOWSKI CHRISTIAN</t>
  </si>
  <si>
    <t>WVGZZZCTXSW451925</t>
  </si>
  <si>
    <t>DENIS NICOLAS ET SOPHIE</t>
  </si>
  <si>
    <t>WVGZZZCTXSW510844</t>
  </si>
  <si>
    <t>ZAHI LAMINE</t>
  </si>
  <si>
    <t>WVGZZZCTXTW425911</t>
  </si>
  <si>
    <t>BEF</t>
  </si>
  <si>
    <t>WVGZZZCTXTW426704</t>
  </si>
  <si>
    <t xml:space="preserve">SOCIETE D ACHAT,DE RESTAURATION </t>
  </si>
  <si>
    <t>WVGZZZCTXTW430168</t>
  </si>
  <si>
    <t>ABRAPON .</t>
  </si>
  <si>
    <t>WVGZZZE20TE018366</t>
  </si>
  <si>
    <t>BLICQ JULIEN</t>
  </si>
  <si>
    <t>WVGZZZE20TE023812</t>
  </si>
  <si>
    <t>GIMER  PAULINE</t>
  </si>
  <si>
    <t>WVGZZZE20TE024104</t>
  </si>
  <si>
    <t>DHAENE JULIEN</t>
  </si>
  <si>
    <t>WVGZZZE20TP502140</t>
  </si>
  <si>
    <t>WVGZZZE21TE017288</t>
  </si>
  <si>
    <t>DADANI YACINE</t>
  </si>
  <si>
    <t>WVGZZZE21TE021471</t>
  </si>
  <si>
    <t>THELLIER LAURENT</t>
  </si>
  <si>
    <t>WVGZZZE21TE024385</t>
  </si>
  <si>
    <t>BEN AHMED ABDELKADER</t>
  </si>
  <si>
    <t>WVGZZZE21TP002374</t>
  </si>
  <si>
    <t>TOULOTTE LOUIS ANDRE</t>
  </si>
  <si>
    <t>WVGZZZE22TE018854</t>
  </si>
  <si>
    <t>DUPRIEZ THYPHAINE</t>
  </si>
  <si>
    <t>WVGZZZE22TE024234</t>
  </si>
  <si>
    <t>BRAHIMI SONIA</t>
  </si>
  <si>
    <t>WVGZZZE22TE024721</t>
  </si>
  <si>
    <t>POINTE JEAN PHILIPPE</t>
  </si>
  <si>
    <t>WVGZZZE23RE025174</t>
  </si>
  <si>
    <t>HU YANG</t>
  </si>
  <si>
    <t>WVGZZZE23TE015090</t>
  </si>
  <si>
    <t>BACQUET ANNE CHARLOTTE</t>
  </si>
  <si>
    <t>WVGZZZE23TE019088</t>
  </si>
  <si>
    <t>BLIDI NORDYN</t>
  </si>
  <si>
    <t>WVGZZZE23TE024386</t>
  </si>
  <si>
    <t>HOORNAERT CINDY</t>
  </si>
  <si>
    <t>WVGZZZE23TP002456</t>
  </si>
  <si>
    <t>TRANCART AURELIEN</t>
  </si>
  <si>
    <t>WVGZZZE24RP506605</t>
  </si>
  <si>
    <t>NEXTOO</t>
  </si>
  <si>
    <t>WVGZZZE24SE026761</t>
  </si>
  <si>
    <t>DUQUENNE  AURORE</t>
  </si>
  <si>
    <t>WVGZZZE24TE016961</t>
  </si>
  <si>
    <t>HOVART NORDINE</t>
  </si>
  <si>
    <t>WVGZZZE24TE021366</t>
  </si>
  <si>
    <t>SCRIVE VIANNEY</t>
  </si>
  <si>
    <t>WVGZZZE25TE024258</t>
  </si>
  <si>
    <t>LECAS OCEANE</t>
  </si>
  <si>
    <t>WVGZZZE26SE029290</t>
  </si>
  <si>
    <t>VILLERS ALINE</t>
  </si>
  <si>
    <t>WVGZZZE26TE017867</t>
  </si>
  <si>
    <t>RICHARD FANNY</t>
  </si>
  <si>
    <t>WVGZZZE26TE018906</t>
  </si>
  <si>
    <t>HIRSON JORDANE</t>
  </si>
  <si>
    <t>WVGZZZE26TE022695</t>
  </si>
  <si>
    <t>ROLAND MARTIN</t>
  </si>
  <si>
    <t>WVGZZZE26TE024236</t>
  </si>
  <si>
    <t>EBANNAHMARAN NORA</t>
  </si>
  <si>
    <t>WVGZZZE26TE024981</t>
  </si>
  <si>
    <t>HOUSTE MICKAEL</t>
  </si>
  <si>
    <t>WVGZZZE26TP002550</t>
  </si>
  <si>
    <t>BRACQ MEGANE</t>
  </si>
  <si>
    <t>WVGZZZE26TP002578</t>
  </si>
  <si>
    <t>DOS ANJOS SEBASTIEN</t>
  </si>
  <si>
    <t>WVGZZZE27SE012384</t>
  </si>
  <si>
    <t>BEAULIEU MARIE JULIE</t>
  </si>
  <si>
    <t>WVGZZZE27TE023547</t>
  </si>
  <si>
    <t>JACOBS VIRGILE</t>
  </si>
  <si>
    <t>WVGZZZE27TE024228</t>
  </si>
  <si>
    <t>LECAT SAMUEL</t>
  </si>
  <si>
    <t>WVGZZZE27TE024584</t>
  </si>
  <si>
    <t>RINGEVAL  ALAN</t>
  </si>
  <si>
    <t>WVGZZZE27TE024729</t>
  </si>
  <si>
    <t>PARAIN VIRGINIE</t>
  </si>
  <si>
    <t>WVGZZZE28SE012698</t>
  </si>
  <si>
    <t>FOURMANTROUW SEBASTIEN</t>
  </si>
  <si>
    <t>WVGZZZE28TE023508</t>
  </si>
  <si>
    <t>ORTOLANO  KEVIN</t>
  </si>
  <si>
    <t>WVGZZZE29RE022568</t>
  </si>
  <si>
    <t>BAUDUIN  YANNIS</t>
  </si>
  <si>
    <t>WVGZZZE29SE006425</t>
  </si>
  <si>
    <t>&amp; MME ANSSEAU JEROME ET SEVERINE</t>
  </si>
  <si>
    <t>WVGZZZE29TE017586</t>
  </si>
  <si>
    <t>MENDES MACHADO JOSE MANUEL</t>
  </si>
  <si>
    <t>WVGZZZE29TE022058</t>
  </si>
  <si>
    <t>HIGELIN JEAN YVES</t>
  </si>
  <si>
    <t>WVGZZZE2XRP505667</t>
  </si>
  <si>
    <t>DA COSTA LAETITIA</t>
  </si>
  <si>
    <t>WVGZZZE2XTE017368</t>
  </si>
  <si>
    <t>BASTIEN FLORIAN</t>
  </si>
  <si>
    <t>WVGZZZE2XTE024417</t>
  </si>
  <si>
    <t>CHRETIEN LAETITIA</t>
  </si>
  <si>
    <t>WVGZZZE2XTE025972</t>
  </si>
  <si>
    <t>AMEZZIANE ALI</t>
  </si>
  <si>
    <t>WVGZZZR42TW016544</t>
  </si>
  <si>
    <t>CHIMIE IMPORT DEVELOPPEMENT</t>
  </si>
  <si>
    <t>WVGZZZR47TW509250</t>
  </si>
  <si>
    <t>NPEC</t>
  </si>
  <si>
    <t>WVWZZZAW0TU010819</t>
  </si>
  <si>
    <t>RENARD AURELIE</t>
  </si>
  <si>
    <t>WVWZZZAW1SU088394</t>
  </si>
  <si>
    <t>DASSONNEVILLE  SYLVIE</t>
  </si>
  <si>
    <t>WVWZZZAW1TU005743</t>
  </si>
  <si>
    <t>DELLETTE CAROLE</t>
  </si>
  <si>
    <t>WVWZZZAW1TU011784</t>
  </si>
  <si>
    <t>M3 SOLUTIONS</t>
  </si>
  <si>
    <t>WVWZZZAW1TU025751</t>
  </si>
  <si>
    <t>PREVOT JUSTINE</t>
  </si>
  <si>
    <t>WVWZZZAW2TU001605</t>
  </si>
  <si>
    <t>LES PAPILLONS BLANCS</t>
  </si>
  <si>
    <t>WVWZZZAW2TU035494</t>
  </si>
  <si>
    <t>WIDEHEM MARYLISE</t>
  </si>
  <si>
    <t>WVWZZZAW3TU011611</t>
  </si>
  <si>
    <t>MONTAINE CHLOE</t>
  </si>
  <si>
    <t>WVWZZZAW3TU024875</t>
  </si>
  <si>
    <t>KORICHI CELYA</t>
  </si>
  <si>
    <t>WVWZZZAW4SU093864</t>
  </si>
  <si>
    <t>DUPONT DOMINIQUE</t>
  </si>
  <si>
    <t>WVWZZZAW4TU001170</t>
  </si>
  <si>
    <t>WVWZZZAW4TU004571</t>
  </si>
  <si>
    <t>COMBEMALE ANNE</t>
  </si>
  <si>
    <t>WVWZZZAW4TU010094</t>
  </si>
  <si>
    <t>DELCROIX ANNE-CHARLOTTE</t>
  </si>
  <si>
    <t>WVWZZZAW4TU010791</t>
  </si>
  <si>
    <t>DA COSTA MARIA JOSE</t>
  </si>
  <si>
    <t>WVWZZZAW4TU015473</t>
  </si>
  <si>
    <t>CAMMARATA MARIA</t>
  </si>
  <si>
    <t>WVWZZZAW4TU023587</t>
  </si>
  <si>
    <t>KNOCKAERT JOSETTE</t>
  </si>
  <si>
    <t>WVWZZZAW4TU024920</t>
  </si>
  <si>
    <t>MAIRESSE  THEO</t>
  </si>
  <si>
    <t>WVWZZZAW6TU023476</t>
  </si>
  <si>
    <t>DILLIES CHLOE</t>
  </si>
  <si>
    <t>WVWZZZAW6TU025678</t>
  </si>
  <si>
    <t>HAMLAOUI CHAREUF NASSIM</t>
  </si>
  <si>
    <t>WVWZZZAW7SU072751</t>
  </si>
  <si>
    <t>DUTILLEUL JEAN PIERRE</t>
  </si>
  <si>
    <t>WVWZZZAW7TU010462</t>
  </si>
  <si>
    <t>LIGNE DE CONDUITE</t>
  </si>
  <si>
    <t>WVWZZZAW7TU018299</t>
  </si>
  <si>
    <t>BERGHIOUA MYRIAM</t>
  </si>
  <si>
    <t>WVWZZZAW7TU029335</t>
  </si>
  <si>
    <t>COINCENOT CLARA</t>
  </si>
  <si>
    <t>WVWZZZAW8SU094709</t>
  </si>
  <si>
    <t>CERCUS LISON</t>
  </si>
  <si>
    <t>WVWZZZAW8TU010874</t>
  </si>
  <si>
    <t>PERACCHIO GIOVANNI</t>
  </si>
  <si>
    <t>WVWZZZAW8TU021082</t>
  </si>
  <si>
    <t>DESCAMPS JACQUES</t>
  </si>
  <si>
    <t>WVWZZZAW9TU009328</t>
  </si>
  <si>
    <t>DETOULET  YOHAN</t>
  </si>
  <si>
    <t>WVWZZZAW9TU013623</t>
  </si>
  <si>
    <t>ZIDOURI HAFIDA</t>
  </si>
  <si>
    <t>WVWZZZAW9TU019115</t>
  </si>
  <si>
    <t>MERINO PHILIPPE</t>
  </si>
  <si>
    <t>WVWZZZAW9TU021320</t>
  </si>
  <si>
    <t>VERCLEYEN FRANCOIS</t>
  </si>
  <si>
    <t>WVWZZZAW9TU025769</t>
  </si>
  <si>
    <t>CHOVAUX MAIXENT</t>
  </si>
  <si>
    <t>WVWZZZAWXTU031208</t>
  </si>
  <si>
    <t>MELCHIORRE  PAULINE</t>
  </si>
  <si>
    <t>WVWZZZAWXTU034058</t>
  </si>
  <si>
    <t>BRUYANT ARNAUD</t>
  </si>
  <si>
    <t>WVWZZZCD0TW007497</t>
  </si>
  <si>
    <t>WVWZZZCD1RW906586</t>
  </si>
  <si>
    <t>DEBREU  NICOLAS</t>
  </si>
  <si>
    <t>WVWZZZCD3TW184934</t>
  </si>
  <si>
    <t>AUTO ECOLE ALEX</t>
  </si>
  <si>
    <t>WVWZZZCD4RW514556</t>
  </si>
  <si>
    <t>HUSEIN  SAMUEL</t>
  </si>
  <si>
    <t>WVWZZZCD4TW180472</t>
  </si>
  <si>
    <t>WVWZZZCD4TW413492</t>
  </si>
  <si>
    <t>TANAMAN</t>
  </si>
  <si>
    <t>WVWZZZCD5TW008418</t>
  </si>
  <si>
    <t>WVWZZZCD5TW181954</t>
  </si>
  <si>
    <t>WVWZZZCD6TW006645</t>
  </si>
  <si>
    <t>WVWZZZCD6TW007472</t>
  </si>
  <si>
    <t>WVWZZZCD6TW178285</t>
  </si>
  <si>
    <t>WVWZZZCD6TW192896</t>
  </si>
  <si>
    <t>WVWZZZCD6TW408455</t>
  </si>
  <si>
    <t>CARRE GESTION</t>
  </si>
  <si>
    <t>WVWZZZCD6TW409377</t>
  </si>
  <si>
    <t>WVWZZZCD7TW007397</t>
  </si>
  <si>
    <t>WVWZZZCD7TW178120</t>
  </si>
  <si>
    <t>WVWZZZCD7TW197962</t>
  </si>
  <si>
    <t>RULLIER QUENTIN</t>
  </si>
  <si>
    <t>WVWZZZCD9TW180418</t>
  </si>
  <si>
    <t>WVWZZZCD9TW187711</t>
  </si>
  <si>
    <t>DEWAMES NATHALIE</t>
  </si>
  <si>
    <t>WVWZZZCD9TW407994</t>
  </si>
  <si>
    <t>FICHAUX MELANIE</t>
  </si>
  <si>
    <t>WVWZZZCD9TW409437</t>
  </si>
  <si>
    <t>AMS ELECTRICITE</t>
  </si>
  <si>
    <t>WVWZZZCJ0TD023166</t>
  </si>
  <si>
    <t>NEW LOG</t>
  </si>
  <si>
    <t>WVWZZZE10TP016665</t>
  </si>
  <si>
    <t>GROUPE SECRE</t>
  </si>
  <si>
    <t>WVWZZZE10TP032266</t>
  </si>
  <si>
    <t>DELEMME MATHILDE</t>
  </si>
  <si>
    <t>WVWZZZE10TP033823</t>
  </si>
  <si>
    <t>PICARD CAROLINE</t>
  </si>
  <si>
    <t>WVWZZZE10TP035569</t>
  </si>
  <si>
    <t>VERHOEST JOFFREY</t>
  </si>
  <si>
    <t>WVWZZZE10TP038116</t>
  </si>
  <si>
    <t>AQUILANTI ETIENNE</t>
  </si>
  <si>
    <t>WVWZZZE11RP028526</t>
  </si>
  <si>
    <t>DESESSART  ARNAUD</t>
  </si>
  <si>
    <t>WVWZZZE11TP029070</t>
  </si>
  <si>
    <t>NC DEMENAGEMENT</t>
  </si>
  <si>
    <t>WVWZZZE11TP037864</t>
  </si>
  <si>
    <t>BENMOUSSA HABELFATAH</t>
  </si>
  <si>
    <t>WVWZZZE12TP032043</t>
  </si>
  <si>
    <t>ZANZEN NAIMA</t>
  </si>
  <si>
    <t>WVWZZZE13TP018345</t>
  </si>
  <si>
    <t>TORCHY CELINE</t>
  </si>
  <si>
    <t>WVWZZZE13TP036375</t>
  </si>
  <si>
    <t>BARAFFE PIERRE HENRI</t>
  </si>
  <si>
    <t>WVWZZZE17PP512245</t>
  </si>
  <si>
    <t>LAPLACE CARINE</t>
  </si>
  <si>
    <t>WVWZZZE18TP022682</t>
  </si>
  <si>
    <t>WVWZZZE18TP033682</t>
  </si>
  <si>
    <t>BENMECHEDDAL MADJID</t>
  </si>
  <si>
    <t>WVWZZZE19TP029723</t>
  </si>
  <si>
    <t>MOCQ CYNDIE</t>
  </si>
  <si>
    <t>WVWZZZE19TP036395</t>
  </si>
  <si>
    <t>LECLERC AUDREY</t>
  </si>
  <si>
    <t>WVWZZZE1XTP034476</t>
  </si>
  <si>
    <t>LEDOUX MATHIEU</t>
  </si>
  <si>
    <t>WVWZZZED1TE019225</t>
  </si>
  <si>
    <t>BELLAING DISTRIBUTION</t>
  </si>
  <si>
    <t>WVWZZZED5SE003236</t>
  </si>
  <si>
    <t>FILLAUD  MATHIEU</t>
  </si>
  <si>
    <t>WVWZZZED6SE003245</t>
  </si>
  <si>
    <t>DHELLEMMES OCTAVE</t>
  </si>
  <si>
    <t>WVWZZZED7TE018516</t>
  </si>
  <si>
    <t>VANDERSANDEN FRANCE SAS</t>
  </si>
  <si>
    <t>WVWZZZED8SE053256</t>
  </si>
  <si>
    <t>PERICAUD SAS rétrocession</t>
  </si>
  <si>
    <t>WVWZZZEDXSE002857</t>
  </si>
  <si>
    <t>AULICOURT PLANTS</t>
  </si>
  <si>
    <t>WVWZZZEDXSE051203</t>
  </si>
  <si>
    <t>FULLSCALE</t>
  </si>
  <si>
    <t>déjà commissionnée</t>
  </si>
  <si>
    <t>solde client mq reprise vo+indemnité rachat</t>
  </si>
  <si>
    <t>ok vn payé / solde créditeur diff rgt solde 31/12/25 +  annul fact</t>
  </si>
  <si>
    <t>Pas de  challenge vd noel sur ce VN</t>
  </si>
  <si>
    <t>ok vn payé / solde créditeur RANC2023</t>
  </si>
  <si>
    <t>solde client / ok vn payé</t>
  </si>
  <si>
    <t>solde client diff rgt VN 120€ par VN</t>
  </si>
  <si>
    <t>ok vn payé solde créditeur RANC 2022</t>
  </si>
  <si>
    <t>vn payé solde client RANC 2022</t>
  </si>
  <si>
    <t>solde client annul+refact diff rgt faveur client</t>
  </si>
  <si>
    <t>margenégative  //  0 Prime demandée</t>
  </si>
  <si>
    <t>0 comm demandée</t>
  </si>
  <si>
    <t>Justif non valide</t>
  </si>
  <si>
    <t>0 comm demandé  //  challenge noel</t>
  </si>
  <si>
    <t>marge négative  //  Challenge noel  //  châssis absent du fichier Challenge noel</t>
  </si>
  <si>
    <t>solde client demande rbt EXABANQUE</t>
  </si>
  <si>
    <t>solde client diff rgt VN</t>
  </si>
  <si>
    <t>ok vn payé / solde client acpte 2025 non déduit ni rbt</t>
  </si>
  <si>
    <t>marge négative  //  1/2 comm tiguan  //  Prise d'ordre le 17/01 et livraison le 23/01/2026</t>
  </si>
  <si>
    <t>marge négative  //  Prime challenge VD  //  VN livré le 22/01/2026 alors qu'il devait être livré au plus tard le 09/01/2026</t>
  </si>
  <si>
    <t>marge négative  //  Challenge  //  PO le 15/01/2026 et livraison le 21/01/2026</t>
  </si>
  <si>
    <t>marge négative   //  Challenge  //  VN vendu 36842,76€ au lieu de 36990€</t>
  </si>
  <si>
    <t>marge négative  //  Forfait challenge  //  VN vendu 33990€ au lieu de 35990€</t>
  </si>
  <si>
    <t>marge négative  // VN livré le 14/01/2026 alors que la date maxi de livraison c'est le 09/01/2026</t>
  </si>
  <si>
    <t>marge négative  //  1/2 cmm //  Prise d'ordre le 08/01 et livraison le 22/01/2026</t>
  </si>
  <si>
    <t>marge manquante / en attente de financement cyrille casier</t>
  </si>
  <si>
    <t>Financement non payé</t>
  </si>
  <si>
    <t>marge négative  //  Forfait  //  VN vendu 33339,376€ au lieu de 34490€</t>
  </si>
  <si>
    <t>solde client mq indemnité rachat pb facture vwb  // marge négative  //  Animation VD Noel /  VN vendu 33339€ au lieu de 35990€</t>
  </si>
  <si>
    <t>marge négative  //  Challenge noel / solde client rbt a mettre sur EXABANQUE //  VN vendu 28003€ au lieu de 29990€</t>
  </si>
  <si>
    <t>Marge négative  //  Challenge noel / solde client rbt a mettre sur EXABANQUE //  VN vendu43321,76€ au lieu de 44990€</t>
  </si>
  <si>
    <t>marge négative  //  1/2 forfait</t>
  </si>
  <si>
    <t>marge négative  //  Forfait  // VN vendu 43003,76€ au lieu de 44990€</t>
  </si>
  <si>
    <t>premium</t>
  </si>
  <si>
    <t>TMBGP6NWXT3079657</t>
  </si>
  <si>
    <t>ALKINE LILLE</t>
  </si>
  <si>
    <t>TMBGR6NW3T3080451</t>
  </si>
  <si>
    <t>INSEPTI</t>
  </si>
  <si>
    <t>TMBJR7NU2T5049979</t>
  </si>
  <si>
    <t>MEDJAHED MALIKA</t>
  </si>
  <si>
    <t>TMBJW9PS2TT044793</t>
  </si>
  <si>
    <t>DE RUYTER  JEAN FRANCOIS</t>
  </si>
  <si>
    <t>WAUZZZFZ7TP026675</t>
  </si>
  <si>
    <t>SULECK CELINE</t>
  </si>
  <si>
    <t>Q4 e-tron</t>
  </si>
  <si>
    <t>WV4ZZZTV4SK087829</t>
  </si>
  <si>
    <t>HERSA</t>
  </si>
  <si>
    <t>WVGZZZA12TV077772</t>
  </si>
  <si>
    <t>VANDENWEGHE JEAN PAUL</t>
  </si>
  <si>
    <t>WVWZZZCD2TW006884</t>
  </si>
  <si>
    <t>WVWZZZCD7TW177985</t>
  </si>
  <si>
    <t>WVGZZZCS7TY024764</t>
  </si>
  <si>
    <t>DOUCHET  SAMUEL</t>
  </si>
  <si>
    <t>WVGZZZCT3TW431260</t>
  </si>
  <si>
    <t>INSTITUT NICOLAS BARRE</t>
  </si>
  <si>
    <t>WVGZZZCT6TW541395</t>
  </si>
  <si>
    <t>MOUFLIN DELPHINE</t>
  </si>
  <si>
    <t>WVWZZZAW6RU066594</t>
  </si>
  <si>
    <t>VERWAERDE MARYVONNE</t>
  </si>
  <si>
    <t>KMHB15125TW065779</t>
  </si>
  <si>
    <t>BULTE  ROMAIN</t>
  </si>
  <si>
    <t>TMBGP6NW5T3061423</t>
  </si>
  <si>
    <t>DEUDON GUY</t>
  </si>
  <si>
    <t>TMBGR6NW9T3057370</t>
  </si>
  <si>
    <t>CUVELIER ESTELLE</t>
  </si>
  <si>
    <t>TMBAA8NX2TM035657</t>
  </si>
  <si>
    <t>DERUYTERE BERNARD</t>
  </si>
  <si>
    <t>TMBNH9NY4SF095552</t>
  </si>
  <si>
    <t>MEALZ</t>
  </si>
  <si>
    <t>VSSZZZKM2TR046753</t>
  </si>
  <si>
    <t>VERQUIN MICHAEL</t>
  </si>
  <si>
    <t>WAUZZZFJ0T1034470</t>
  </si>
  <si>
    <t>VERMEULEN CECILE</t>
  </si>
  <si>
    <t>WV1ZZZSY1T9004763</t>
  </si>
  <si>
    <t>NORD COMPACT SERVICES</t>
  </si>
  <si>
    <t>WV4ZZZTV5SK081098</t>
  </si>
  <si>
    <t>ALEX DECOLUXE</t>
  </si>
  <si>
    <t>WVWZZZCD0TW178265</t>
  </si>
  <si>
    <t>WVGZZZA22TV015281</t>
  </si>
  <si>
    <t>MENDES ROLAND</t>
  </si>
  <si>
    <t>WVWZZZCDXTW007166</t>
  </si>
  <si>
    <t>WVGZZZCT1TW431810</t>
  </si>
  <si>
    <t>DELEAU ISABELLE</t>
  </si>
  <si>
    <t>WVGZZZA20TV019202</t>
  </si>
  <si>
    <t>GEORGEL ANNE-FRANCE</t>
  </si>
  <si>
    <t>WVWZZZCD2TW169289</t>
  </si>
  <si>
    <t>VICAIRE SANDRINE</t>
  </si>
  <si>
    <t>WVWZZZCD5TW208408</t>
  </si>
  <si>
    <t>KFA DISTRIBUTION</t>
  </si>
  <si>
    <t>WV2ZZZEB9TH017074</t>
  </si>
  <si>
    <t>TMBGP6NW2T3088238</t>
  </si>
  <si>
    <t>ALKINE ROUBAIX</t>
  </si>
  <si>
    <t>TMBGP6NW9T3079116</t>
  </si>
  <si>
    <t>LECLERCQ JEROME</t>
  </si>
  <si>
    <t>TMBJA8NX3TY053075</t>
  </si>
  <si>
    <t>STUDIO TOVAR</t>
  </si>
  <si>
    <t>WV1ZZZSY1S9058448</t>
  </si>
  <si>
    <t>CIMME MANUTENTION</t>
  </si>
  <si>
    <t>WV4ZZZTV9SK086191</t>
  </si>
  <si>
    <t>DE SOUSA SAMUEL</t>
  </si>
  <si>
    <t>WVGZZZA10TV080279</t>
  </si>
  <si>
    <t>WVGZZZA13TV080535</t>
  </si>
  <si>
    <t>WVGZZZA16TV080335</t>
  </si>
  <si>
    <t>WVGZZZA17TV079629</t>
  </si>
  <si>
    <t>WVGZZZA1XTV080497</t>
  </si>
  <si>
    <t>WVGZZZA26TV028258</t>
  </si>
  <si>
    <t>NORENI DANIEL</t>
  </si>
  <si>
    <t>WVGZZZA27TV027992</t>
  </si>
  <si>
    <t>FRANQUET LAURENT</t>
  </si>
  <si>
    <t>WVGZZZA28TV022252</t>
  </si>
  <si>
    <t>BRAEM VIRGINIE</t>
  </si>
  <si>
    <t>WVGZZZC16TY047010</t>
  </si>
  <si>
    <t>O'BERGE DU LAC</t>
  </si>
  <si>
    <t>WVGZZZCT9TW540483</t>
  </si>
  <si>
    <t>HANNEQUIN LAURE</t>
  </si>
  <si>
    <t>WVGZZZE21TE026086</t>
  </si>
  <si>
    <t>DUCROCQ JEAN</t>
  </si>
  <si>
    <t>WVGZZZE27TE025038</t>
  </si>
  <si>
    <t>DOS REIS SALVADO MIGUEL</t>
  </si>
  <si>
    <t>WVGZZZE28TE024495</t>
  </si>
  <si>
    <t>LAUWAGIE PHILIPPE</t>
  </si>
  <si>
    <t>WV1ZZZSK5TX038907</t>
  </si>
  <si>
    <t>FRANCE ALARME NORD</t>
  </si>
  <si>
    <t>WVWZZZAW2TU026956</t>
  </si>
  <si>
    <t>LECLERCQ NADIA</t>
  </si>
  <si>
    <t>WVWZZZAW2TU033342</t>
  </si>
  <si>
    <t>BEAUVAIS LAURINE</t>
  </si>
  <si>
    <t>WVWZZZE15TP042324</t>
  </si>
  <si>
    <t>BOUQUET JASON</t>
  </si>
  <si>
    <t>KMHB15129TW064845</t>
  </si>
  <si>
    <t>ZGHRATA  ASMAE</t>
  </si>
  <si>
    <t>KMHKR81EFPU180873</t>
  </si>
  <si>
    <t>MERIEN VALENTIN</t>
  </si>
  <si>
    <t>TMAH351BGPJ227180</t>
  </si>
  <si>
    <t>RIBEAUCOURT EDOUARD</t>
  </si>
  <si>
    <t>TMAJB8119SJ419695</t>
  </si>
  <si>
    <t>TMBJB7PSXTT063544</t>
  </si>
  <si>
    <t>WAUZZZF48RA055358</t>
  </si>
  <si>
    <t>FREDDY M. CONSTRUCTIONS</t>
  </si>
  <si>
    <t>A4</t>
  </si>
  <si>
    <t>WAUZZZFZ1TP032830</t>
  </si>
  <si>
    <t>AU NOM DU VIN</t>
  </si>
  <si>
    <t>WAUZZZGF8SA093727</t>
  </si>
  <si>
    <t xml:space="preserve">A.M.S ELECTRICITE </t>
  </si>
  <si>
    <t>WAUZZZGY2TA066882</t>
  </si>
  <si>
    <t>A3</t>
  </si>
  <si>
    <t>WVGZZZA12TV081871</t>
  </si>
  <si>
    <t>WVGZZZA16TV081470</t>
  </si>
  <si>
    <t>WVGZZZA1XTV081780</t>
  </si>
  <si>
    <t>WVGZZZA1XTV081875</t>
  </si>
  <si>
    <t>WVWZZZCD5TW176771</t>
  </si>
  <si>
    <t>WVWZZZCD7TW006671</t>
  </si>
  <si>
    <t>WVGZZZA29TV011258</t>
  </si>
  <si>
    <t>VERSCHAEVER DOMINIQUE</t>
  </si>
  <si>
    <t>WVGZZZA2XTV009440</t>
  </si>
  <si>
    <t>SZCZYPKA DOROTHEE DOROTHEE</t>
  </si>
  <si>
    <t>WVGZZZC11TY057542</t>
  </si>
  <si>
    <t>LEFRANCOIS CLAUDINE</t>
  </si>
  <si>
    <t>WVGZZZCT4TW036164</t>
  </si>
  <si>
    <t>WVGZZZCT5TW533661</t>
  </si>
  <si>
    <t>BUTTERFLY</t>
  </si>
  <si>
    <t>WVWZZZAW0TU033968</t>
  </si>
  <si>
    <t>ELIPOT MAURINE</t>
  </si>
  <si>
    <t>TMBER6PJ2T4060081</t>
  </si>
  <si>
    <t>FORMAGNE ALAIN</t>
  </si>
  <si>
    <t>WVWZZZAW1TU013311</t>
  </si>
  <si>
    <t>GOUBET JIMMY</t>
  </si>
  <si>
    <t>WVWZZZAW2TU011549</t>
  </si>
  <si>
    <t>SDB TRAITEURS</t>
  </si>
  <si>
    <t>WVWZZZAW6TU011084</t>
  </si>
  <si>
    <t>WVWZZZAW7TU033272</t>
  </si>
  <si>
    <t>DELATTRE OPHELIE</t>
  </si>
  <si>
    <t>WVWZZZCD0TW013347</t>
  </si>
  <si>
    <t>LOSC LILLE</t>
  </si>
  <si>
    <t>WVWZZZCD1TW204503</t>
  </si>
  <si>
    <t>WVWZZZCD5TW203810</t>
  </si>
  <si>
    <t>WVWZZZCD8TW203395</t>
  </si>
  <si>
    <t>WVWZZZCDXTW013615</t>
  </si>
  <si>
    <t>WVWZZZCDXTW203804</t>
  </si>
  <si>
    <t>WVWZZZCD6TW013854</t>
  </si>
  <si>
    <t>WVWZZZCD6TW204206</t>
  </si>
  <si>
    <t>WVWZZZE16TP042123</t>
  </si>
  <si>
    <t>HERLEM CAROLE ANNE</t>
  </si>
  <si>
    <t>WVWZZZED3TE023017</t>
  </si>
  <si>
    <t>KMHHB8117TU175132</t>
  </si>
  <si>
    <t>IMALOUS  GWENAELLE</t>
  </si>
  <si>
    <t>KMHHE8115SU132110</t>
  </si>
  <si>
    <t>POTIER MARIE-JOSE</t>
  </si>
  <si>
    <t>NLHBN51G5SZ631710</t>
  </si>
  <si>
    <t>PLATTEAU THIERRY</t>
  </si>
  <si>
    <t>TMAH881B1SJ064706</t>
  </si>
  <si>
    <t>BELBACHIR ANAIS</t>
  </si>
  <si>
    <t>TMAH881B8SJ055596</t>
  </si>
  <si>
    <t>DUQUENOY CELINE</t>
  </si>
  <si>
    <t>TMBEP6PJ5S4015978</t>
  </si>
  <si>
    <t>CARPENTIER  THEO</t>
  </si>
  <si>
    <t>TMBEP6PJ8S4020687</t>
  </si>
  <si>
    <t>FRYDRYSCZAK ROSE NOELLE</t>
  </si>
  <si>
    <t>TMBEP6PJXT4055376</t>
  </si>
  <si>
    <t>SAHRAOUI NABILA</t>
  </si>
  <si>
    <t>TMBGK6NWXT3085344</t>
  </si>
  <si>
    <t>CRASQUIN CHARLES</t>
  </si>
  <si>
    <t>ARSDE</t>
  </si>
  <si>
    <t>TMBGP6NW8T3058385</t>
  </si>
  <si>
    <t>DABROWSKI ENZO</t>
  </si>
  <si>
    <t>TMBGR6NW2T3088850</t>
  </si>
  <si>
    <t>ACFLAM</t>
  </si>
  <si>
    <t>TMBGR6NWXT3091561</t>
  </si>
  <si>
    <t>EUROPERMIS DENAIN</t>
  </si>
  <si>
    <t>TMBJA8NX6TY045990</t>
  </si>
  <si>
    <t>WVWZZZCDXTW194621</t>
  </si>
  <si>
    <t>TMBJR7NU3T5051496</t>
  </si>
  <si>
    <t>KAPPA DATA FRANCE</t>
  </si>
  <si>
    <t>TMBJR7NU7T5053235</t>
  </si>
  <si>
    <t>LOPACINSKI MANON</t>
  </si>
  <si>
    <t>WV2ZZZEB7TH026968</t>
  </si>
  <si>
    <t>CAFE RESTAURANT CHEZ EVA</t>
  </si>
  <si>
    <t>WVWZZZCD3TW007476</t>
  </si>
  <si>
    <t>WVWZZZCD5TW007446</t>
  </si>
  <si>
    <t>WVWZZZCD8TW007456</t>
  </si>
  <si>
    <t>WVWZZZCDXTW007393</t>
  </si>
  <si>
    <t>WVGZZZCS8SY012881</t>
  </si>
  <si>
    <t>CHADLI MAGALI</t>
  </si>
  <si>
    <t>WVGZZZR49SW003210</t>
  </si>
  <si>
    <t>SENOCQ SABRINA</t>
  </si>
  <si>
    <t>WVWZZZAW1TU021750</t>
  </si>
  <si>
    <t>LEROY PATRICIA</t>
  </si>
  <si>
    <t>WVGZZZA2XTV020583</t>
  </si>
  <si>
    <t>GUERLUS LOTTE MARIE</t>
  </si>
  <si>
    <t>WVWZZZE11TP042725</t>
  </si>
  <si>
    <t>FEMERY CLOTHILDE</t>
  </si>
  <si>
    <t>WVWZZZE19TP042343</t>
  </si>
  <si>
    <t>BOISSON  CASSANDRE</t>
  </si>
  <si>
    <t>KMHHE8111TU182956</t>
  </si>
  <si>
    <t>MIDAVAINE JEAN</t>
  </si>
  <si>
    <t>NLHBN81G8SZ658269</t>
  </si>
  <si>
    <t>KERVAREC HUGUES</t>
  </si>
  <si>
    <t>TMBER6NW1T3084019</t>
  </si>
  <si>
    <t>DISTA</t>
  </si>
  <si>
    <t>WAUZZZGF3SA102799</t>
  </si>
  <si>
    <t>WVGZZZA11TV081361</t>
  </si>
  <si>
    <t>WVGZZZA12TV082079</t>
  </si>
  <si>
    <t>WVWZZZCD6TW177931</t>
  </si>
  <si>
    <t>WVGZZZC11TY057458</t>
  </si>
  <si>
    <t>DEVIGNES JEAN LUC</t>
  </si>
  <si>
    <t>WVGZZZCT6TW400486</t>
  </si>
  <si>
    <t>ARHARBI NOUAAMA</t>
  </si>
  <si>
    <t>WVGZZZE23TE006003</t>
  </si>
  <si>
    <t>CARLIER ANTOINE</t>
  </si>
  <si>
    <t>WVWZZZAW6TU024658</t>
  </si>
  <si>
    <t>CLIPPE  AMANDINE</t>
  </si>
  <si>
    <t>WVWZZZAW9TU035718</t>
  </si>
  <si>
    <t>YAKIMOVICH YULIYA</t>
  </si>
  <si>
    <t>TMBJJ8NX8TY055923</t>
  </si>
  <si>
    <t>KMHHB8119TU202881</t>
  </si>
  <si>
    <t>KOUAME EMMANUEL</t>
  </si>
  <si>
    <t>TMAH381BGPJ154164</t>
  </si>
  <si>
    <t>PRUD'HOMME DOMINIQUE</t>
  </si>
  <si>
    <t>TMAJA8119SJ433759</t>
  </si>
  <si>
    <t>DEBON LOUIS</t>
  </si>
  <si>
    <t>TMBNH9NY6TF050534</t>
  </si>
  <si>
    <t>TMBEE6PJ7T4060556</t>
  </si>
  <si>
    <t>ISLIC SANDY</t>
  </si>
  <si>
    <t>TMBEP6PJ3T4060824</t>
  </si>
  <si>
    <t>GIL MARINA</t>
  </si>
  <si>
    <t>TMBER6NW4T3095029</t>
  </si>
  <si>
    <t>FX CONSEIL</t>
  </si>
  <si>
    <t>TMBJA8NX6SY009988</t>
  </si>
  <si>
    <t>MALLET DELPHINE</t>
  </si>
  <si>
    <t>TMBJW7PSXTT069266</t>
  </si>
  <si>
    <t>IMMO FROM</t>
  </si>
  <si>
    <t>WVGZZZA16TV025190</t>
  </si>
  <si>
    <t>DEPRAETERE JOHANN</t>
  </si>
  <si>
    <t>WVWZZZCD3TW176638</t>
  </si>
  <si>
    <t>WVGZZZA23TV019355</t>
  </si>
  <si>
    <t>WALLET NADEGE</t>
  </si>
  <si>
    <t>WVGZZZA26TV027594</t>
  </si>
  <si>
    <t>KACEDALI BENYOUCEF</t>
  </si>
  <si>
    <t>WVGZZZCT5SW454733</t>
  </si>
  <si>
    <t>OCHAN RISLENE</t>
  </si>
  <si>
    <t>WVGZZZE23TE025862</t>
  </si>
  <si>
    <t xml:space="preserve">LONGATTE ANTOINE </t>
  </si>
  <si>
    <t>WV4ZZZTV2SK043862</t>
  </si>
  <si>
    <t>WVWZZZAW3TU023161</t>
  </si>
  <si>
    <t>BREHON CHRISTINE</t>
  </si>
  <si>
    <t>WVWZZZCD2TW013611</t>
  </si>
  <si>
    <t>WVWZZZCD4TW203376</t>
  </si>
  <si>
    <t>WVWZZZCD5TW204858</t>
  </si>
  <si>
    <t>WVWZZZCD9TW204152</t>
  </si>
  <si>
    <t>WVWZZZCD8TW410837</t>
  </si>
  <si>
    <t>LOCOGE BRUNO</t>
  </si>
  <si>
    <t>TMBJJ8NX0TY013200</t>
  </si>
  <si>
    <t>STICK IT FRANCE</t>
  </si>
  <si>
    <t>WVWZZZE16TP043630</t>
  </si>
  <si>
    <t>ROUTIER PHILIPPE</t>
  </si>
  <si>
    <t>WVGZZZCTXTW408462</t>
  </si>
  <si>
    <t>TMBGK6NW9T3038628</t>
  </si>
  <si>
    <t>GUILLARD JEAN</t>
  </si>
  <si>
    <t>TMBJW9PS5TT068747</t>
  </si>
  <si>
    <t>NEWKADO</t>
  </si>
  <si>
    <t>TMBNC7NYXTF109992</t>
  </si>
  <si>
    <t>DC SHOP</t>
  </si>
  <si>
    <t>WVGZZZA10TV080492</t>
  </si>
  <si>
    <t>WVGZZZA11TV080307</t>
  </si>
  <si>
    <t>WVGZZZA13TV080079</t>
  </si>
  <si>
    <t>WVGZZZA13TV080163</t>
  </si>
  <si>
    <t>WVGZZZA13TV082074</t>
  </si>
  <si>
    <t>WVGZZZA14TV079359</t>
  </si>
  <si>
    <t>WVGZZZA17TV080490</t>
  </si>
  <si>
    <t>WVGZZZA18TV080353</t>
  </si>
  <si>
    <t>WVGZZZA26TV016403</t>
  </si>
  <si>
    <t>EVIDENCE DEVELOPPEMENT FONCIER</t>
  </si>
  <si>
    <t>WVGZZZA27TV027538</t>
  </si>
  <si>
    <t>GUIDEZ JACQUES</t>
  </si>
  <si>
    <t>WVGZZZC19TY022134</t>
  </si>
  <si>
    <t>MARESCAUX ALAIN</t>
  </si>
  <si>
    <t>WVGZZZCT4TW424074</t>
  </si>
  <si>
    <t>DELSARTE BERTIL</t>
  </si>
  <si>
    <t>WVGZZZE27TE024293</t>
  </si>
  <si>
    <t>MADAOUI  MOHAMED</t>
  </si>
  <si>
    <t>WVGZZZE29TE025378</t>
  </si>
  <si>
    <t>DUBRULLE EMMANUELLE</t>
  </si>
  <si>
    <t>WVGZZZE2XTE025339</t>
  </si>
  <si>
    <t>HECQUET  ISABELLE</t>
  </si>
  <si>
    <t>WVGZZZR44TW005948</t>
  </si>
  <si>
    <t>AMORE GT HOLDING</t>
  </si>
  <si>
    <t>WVWZZZAW1SU092476</t>
  </si>
  <si>
    <t>SWELL</t>
  </si>
  <si>
    <t>KMHB15124TW037827</t>
  </si>
  <si>
    <t>NOLTE  ALEXANDRE</t>
  </si>
  <si>
    <t>TMAH881A9TJ083478</t>
  </si>
  <si>
    <t>TMBEP6PJ5T4053390</t>
  </si>
  <si>
    <t>CAPELLE PATRICIA</t>
  </si>
  <si>
    <t>TMBEP6PJXT4033135</t>
  </si>
  <si>
    <t>INTERRESTO</t>
  </si>
  <si>
    <t>TMBNC7NY7TF109058</t>
  </si>
  <si>
    <t>CARPENTIER-DORCHY</t>
  </si>
  <si>
    <t>TMBNC7NY6TF090888</t>
  </si>
  <si>
    <t>NODELINK</t>
  </si>
  <si>
    <t>TMBNG7NY5TF121813</t>
  </si>
  <si>
    <t>FELIX  LAURA</t>
  </si>
  <si>
    <t>TMBNG7NY8TF110045</t>
  </si>
  <si>
    <t>BOUFELLAH MOHAMMED</t>
  </si>
  <si>
    <t>VSSZZZKJXTR505971</t>
  </si>
  <si>
    <t>DEZANDRE  MARINE</t>
  </si>
  <si>
    <t>WV1ZZZEB5SH052780</t>
  </si>
  <si>
    <t>DEBAILLEUL FRANCOIS</t>
  </si>
  <si>
    <t>WV1ZZZSK8TX050355</t>
  </si>
  <si>
    <t>FORETS ET PAYSAGES</t>
  </si>
  <si>
    <t>WV1ZZZSYXT9025014</t>
  </si>
  <si>
    <t>SOCIETE D'ELECTRICITE GENERALE</t>
  </si>
  <si>
    <t>TMBAA8NX1TM036055</t>
  </si>
  <si>
    <t>WVGZZZA14TV081502</t>
  </si>
  <si>
    <t>WVGZZZA15TV081427</t>
  </si>
  <si>
    <t>WVGZZZA17TV081347</t>
  </si>
  <si>
    <t>WVGZZZA17TV081431</t>
  </si>
  <si>
    <t>WVGZZZC10TY021812</t>
  </si>
  <si>
    <t>LEFEBVRE REMY</t>
  </si>
  <si>
    <t>WVGZZZC13TY045053</t>
  </si>
  <si>
    <t>BAUMONT YANNICK</t>
  </si>
  <si>
    <t>WVGZZZCT4TW533523</t>
  </si>
  <si>
    <t>BISIAUX DELPHINE</t>
  </si>
  <si>
    <t>WVGZZZE22TE024217</t>
  </si>
  <si>
    <t>POULLAIN  DELPHINE</t>
  </si>
  <si>
    <t>WVGZZZE23TE025196</t>
  </si>
  <si>
    <t>FIEVET RUDY</t>
  </si>
  <si>
    <t>WVGZZZE25TE021859</t>
  </si>
  <si>
    <t>DUPONT CEDRIC</t>
  </si>
  <si>
    <t>WVGZZZE26TE027184</t>
  </si>
  <si>
    <t>BIG BEN INTERACTIVE</t>
  </si>
  <si>
    <t>WVGZZZE2XTE028211</t>
  </si>
  <si>
    <t>PAUCHET VINCENT</t>
  </si>
  <si>
    <t>WVWZZZAW8TU033605</t>
  </si>
  <si>
    <t>VANDEN DORPE CATHERINE</t>
  </si>
  <si>
    <t>VSSZZZKM7TR017913</t>
  </si>
  <si>
    <t>LABORATOIRE BIOVE .</t>
  </si>
  <si>
    <t>VSSZZZKMXSR070524</t>
  </si>
  <si>
    <t>PROTEC STORES ALARME</t>
  </si>
  <si>
    <t>TMBEH9NY2TF101298</t>
  </si>
  <si>
    <t>WVGZZZCTXTW036010</t>
  </si>
  <si>
    <t>TMBGP6NW7T3075114</t>
  </si>
  <si>
    <t>DEFOSSEZ FREDERIC</t>
  </si>
  <si>
    <t>TMBJA8NXXTY047838</t>
  </si>
  <si>
    <t>TMBJW7PS1TT056101</t>
  </si>
  <si>
    <t>LEGAA</t>
  </si>
  <si>
    <t>TMBNC7NY5TF126750</t>
  </si>
  <si>
    <t>ANSELME  JONATHAN</t>
  </si>
  <si>
    <t>WVGZZZA15TV079287</t>
  </si>
  <si>
    <t>DECAUDIN ET MME BASTIEN MATTHIEU</t>
  </si>
  <si>
    <t>WVGZZZA15TV081315</t>
  </si>
  <si>
    <t>WVGZZZA16TV081713</t>
  </si>
  <si>
    <t>WVGZZZA26TV037610</t>
  </si>
  <si>
    <t>BROUETTE CHRISTIAN</t>
  </si>
  <si>
    <t>WVWZZZAW8TU041929</t>
  </si>
  <si>
    <t>DUFOSSE MANON</t>
  </si>
  <si>
    <t>WVGZZZCT5TW433818</t>
  </si>
  <si>
    <t>WVGZZZCT8TW432615</t>
  </si>
  <si>
    <t>WANIN MELANIE</t>
  </si>
  <si>
    <t>WVWZZZAW2TU022423</t>
  </si>
  <si>
    <t>KURZYDLO SYLVIE</t>
  </si>
  <si>
    <t>WVWZZZAWXRU083107</t>
  </si>
  <si>
    <t>VANCOMPERNOLLE LUC</t>
  </si>
  <si>
    <t>WVWZZZAW9TU043656</t>
  </si>
  <si>
    <t>LELONG CELINE</t>
  </si>
  <si>
    <t>TMBNG7NY3TF107571</t>
  </si>
  <si>
    <t xml:space="preserve">RIBEIRO GWENAELLE </t>
  </si>
  <si>
    <t>TMBJJ8NX6TY056939</t>
  </si>
  <si>
    <t>WVWZZZE18TP042270</t>
  </si>
  <si>
    <t>LOONES JUSTINE</t>
  </si>
  <si>
    <t>TMAJB8113TJ457344</t>
  </si>
  <si>
    <t>AUBRUN JUDICAEL</t>
  </si>
  <si>
    <t>TMBAA8NX0TM033227</t>
  </si>
  <si>
    <t>CANCIANI TONY</t>
  </si>
  <si>
    <t>TMBGK6NW2T3088626</t>
  </si>
  <si>
    <t>PENARD'S WINE &amp; PARTNER'S</t>
  </si>
  <si>
    <t>TMBJB7PSXST106889</t>
  </si>
  <si>
    <t>PARIS TERMINAL SA</t>
  </si>
  <si>
    <t>TMBJB7PS9ST107225</t>
  </si>
  <si>
    <t>CAMUS  SYLVIE</t>
  </si>
  <si>
    <t>WVWZZZCD4SW422692</t>
  </si>
  <si>
    <t>CAUDRON CAMILLE</t>
  </si>
  <si>
    <t>WVGZZZE23TE026378</t>
  </si>
  <si>
    <t>DESMULIE JEAN-FRANCOIS</t>
  </si>
  <si>
    <t>TMBNH7NY7TF121681</t>
  </si>
  <si>
    <t>ITELIANCE</t>
  </si>
  <si>
    <t>WVGZZZA14TV081516</t>
  </si>
  <si>
    <t>WVGZZZA14TV081600</t>
  </si>
  <si>
    <t>WVGZZZA1XTV081813</t>
  </si>
  <si>
    <t>WVGZZZA1XTV082041</t>
  </si>
  <si>
    <t>WVGZZZA20TV023458</t>
  </si>
  <si>
    <t>GOLD NORD</t>
  </si>
  <si>
    <t>WVGZZZA22TV013384</t>
  </si>
  <si>
    <t>DE SOUSA ELOISE</t>
  </si>
  <si>
    <t>WVGZZZA26TV010990</t>
  </si>
  <si>
    <t>-MME FONTAINE STEPHANE- FABIENNE</t>
  </si>
  <si>
    <t>WVGZZZCT8TW429326</t>
  </si>
  <si>
    <t>WVGZZZE27TE030384</t>
  </si>
  <si>
    <t>RICHARD ARNAUD</t>
  </si>
  <si>
    <t>WVWZZZAW8TU031949</t>
  </si>
  <si>
    <t>DELENATTE CHRISTIAN</t>
  </si>
  <si>
    <t>WVWZZZCD1RW306022</t>
  </si>
  <si>
    <t>SOUFFLET HERVE</t>
  </si>
  <si>
    <t>KMHB15129TW064750</t>
  </si>
  <si>
    <t>OUHADDA MOHAMED</t>
  </si>
  <si>
    <t>KMHB35111TW066994</t>
  </si>
  <si>
    <t>DELOBEAU FRANCIS</t>
  </si>
  <si>
    <t>TMBEP6NW4T3078883</t>
  </si>
  <si>
    <t>BEAUJOUR HUGO</t>
  </si>
  <si>
    <t>TMBGR6NW8T3056792</t>
  </si>
  <si>
    <t>GILMANT CONSTRUCTION</t>
  </si>
  <si>
    <t>TMBJW7PS9TT064320</t>
  </si>
  <si>
    <t>DELOBEL ANTOINE</t>
  </si>
  <si>
    <t>TMBRH9NYXTF085398</t>
  </si>
  <si>
    <t>NOVACENS</t>
  </si>
  <si>
    <t>VSSZZZKJ6TR579243</t>
  </si>
  <si>
    <t>DEZANDRE LAURIE</t>
  </si>
  <si>
    <t>VSSZZZKM2TR051189</t>
  </si>
  <si>
    <t>LENGLIN CATHY</t>
  </si>
  <si>
    <t>VSSZZZKM5TR048111</t>
  </si>
  <si>
    <t>HAGNERE JEAN EMMANUEL</t>
  </si>
  <si>
    <t>WVGZZZ5N8RM174504</t>
  </si>
  <si>
    <t>AOUF BASSAM</t>
  </si>
  <si>
    <t>WVGZZZA25TV030261</t>
  </si>
  <si>
    <t>BLONDEAU DOMINIQUE</t>
  </si>
  <si>
    <t>WVGZZZC13TY050592</t>
  </si>
  <si>
    <t>WAILLY FRANCIS</t>
  </si>
  <si>
    <t>WVGZZZCT1TW549534</t>
  </si>
  <si>
    <t>FRANCOIS CECILE</t>
  </si>
  <si>
    <t>WVGZZZCT3TW431906</t>
  </si>
  <si>
    <t>GRIMONPONT ARNAUD</t>
  </si>
  <si>
    <t>WVGZZZE29TE030905</t>
  </si>
  <si>
    <t>KHERZANE MEKTOUB</t>
  </si>
  <si>
    <t>WVWZZZAW2TU042168</t>
  </si>
  <si>
    <t>SCH AUTOMOBILES - CPTE</t>
  </si>
  <si>
    <t>WVGZZZA1XTV069936</t>
  </si>
  <si>
    <t>VIGLIANISI GUILLAUME</t>
  </si>
  <si>
    <t>WVWZZZE17TP037027</t>
  </si>
  <si>
    <t>PILLA CLOTHAIRE</t>
  </si>
  <si>
    <t>WVWZZZE19TP042357</t>
  </si>
  <si>
    <t>BAUCHET ANTHONY</t>
  </si>
  <si>
    <t>TMBJW7PSXTT074385</t>
  </si>
  <si>
    <t>WV4ZZZTV5SK079528</t>
  </si>
  <si>
    <t>RAFOU DECOR</t>
  </si>
  <si>
    <t>WVGZZZA12TV081756</t>
  </si>
  <si>
    <t>WVGZZZE29TE016700</t>
  </si>
  <si>
    <t>CHAREA JAMEL</t>
  </si>
  <si>
    <t>WVGZZZE2XSE010936</t>
  </si>
  <si>
    <t>MAUGER SEVERIN</t>
  </si>
  <si>
    <t>WVWZZZAWXSU091763</t>
  </si>
  <si>
    <t>TRANSUNIVERSE FRANCE</t>
  </si>
  <si>
    <t>WVWZZZCD0TW013543</t>
  </si>
  <si>
    <t>WVWZZZCD3TW013388</t>
  </si>
  <si>
    <t>WVWZZZCD4TW204236</t>
  </si>
  <si>
    <t>WVGZZZA15TV081993</t>
  </si>
  <si>
    <t>PAULET LOUIS</t>
  </si>
  <si>
    <t>WVWZZZE12TP044113</t>
  </si>
  <si>
    <t>LEGRAND ALEXANDRE</t>
  </si>
  <si>
    <t>WVWZZZE15TP035969</t>
  </si>
  <si>
    <t>QUITERIO NELSSO MANUEL</t>
  </si>
  <si>
    <t>TMAJC8116TJ457111</t>
  </si>
  <si>
    <t>ALPHABET FRANCE FLEET MANAGEMENT</t>
  </si>
  <si>
    <t>KMHP58119SU095400</t>
  </si>
  <si>
    <t>GROUX OLIVIER</t>
  </si>
  <si>
    <t>NLHDR51C7SZ404125</t>
  </si>
  <si>
    <t>MEURRENS JACQUES</t>
  </si>
  <si>
    <t>TMAJA8115TJ453802</t>
  </si>
  <si>
    <t>TMAJF812XSJ386882</t>
  </si>
  <si>
    <t>TMBJA8NX0TY065443</t>
  </si>
  <si>
    <t>LE NOIR MAXENCE</t>
  </si>
  <si>
    <t>TMBJA8NXXTY056829</t>
  </si>
  <si>
    <t>MASSELOT MICHAEL</t>
  </si>
  <si>
    <t>TMBJB9PS3TT040098</t>
  </si>
  <si>
    <t>SCHERPEREEL ARNAUD</t>
  </si>
  <si>
    <t>WVWZZZAW8TU019123</t>
  </si>
  <si>
    <t>BOCQUET DOROTHEE</t>
  </si>
  <si>
    <t>TMBJJ8NX9TY069250</t>
  </si>
  <si>
    <t>LIGNON STEPHANE</t>
  </si>
  <si>
    <t>VSSZZZKMXTR035239</t>
  </si>
  <si>
    <t>SARL ETS SERGE BAETENS</t>
  </si>
  <si>
    <t>WVGZZZA23TV027682</t>
  </si>
  <si>
    <t>DELATTRE PATRICE</t>
  </si>
  <si>
    <t>WVGZZZA24TV030316</t>
  </si>
  <si>
    <t>JONIAUX MAGALI</t>
  </si>
  <si>
    <t>WVGZZZA25TV018725</t>
  </si>
  <si>
    <t>LECORNET MARYSE</t>
  </si>
  <si>
    <t>WVGZZZA25TV021348</t>
  </si>
  <si>
    <t>ELIZEE I</t>
  </si>
  <si>
    <t>WVGZZZA26TV014683</t>
  </si>
  <si>
    <t>VERMEIRE ROMAIN</t>
  </si>
  <si>
    <t>WVGZZZA26TV018801</t>
  </si>
  <si>
    <t>LEMAIRE PIERRE</t>
  </si>
  <si>
    <t>WVGZZZC11TY064281</t>
  </si>
  <si>
    <t>BARONE ANGELO</t>
  </si>
  <si>
    <t>WVGZZZCS8RY104342</t>
  </si>
  <si>
    <t>DUCROCQ CATHERINE</t>
  </si>
  <si>
    <t>WVGZZZE20TE023504</t>
  </si>
  <si>
    <t>EL YOUSSOUFI LEILA</t>
  </si>
  <si>
    <t>WVGZZZE20TE023535</t>
  </si>
  <si>
    <t>BOURROI RICHARD</t>
  </si>
  <si>
    <t>WVGZZZE25TE024339</t>
  </si>
  <si>
    <t>DAHMANI SAMIRA</t>
  </si>
  <si>
    <t>WVGZZZE20TE024314</t>
  </si>
  <si>
    <t>EL YAGHMOURI KARIMA</t>
  </si>
  <si>
    <t>WVGZZZE27TE032121</t>
  </si>
  <si>
    <t>LF GROUP</t>
  </si>
  <si>
    <t>WVGZZZE28TE027316</t>
  </si>
  <si>
    <t>BOUHYA SIHAM</t>
  </si>
  <si>
    <t>WVWZZZAW1TU039519</t>
  </si>
  <si>
    <t>WVGZZZA27TV010089</t>
  </si>
  <si>
    <t>GARDIN TIPHAINE</t>
  </si>
  <si>
    <t>TMBJH9NY8TF124972</t>
  </si>
  <si>
    <t>MICROCOSME</t>
  </si>
  <si>
    <t>WVWZZZAW6SU097737</t>
  </si>
  <si>
    <t>NSI 1</t>
  </si>
  <si>
    <t>WVWZZZE10RP036505</t>
  </si>
  <si>
    <t>LECOQ FLORENCE</t>
  </si>
  <si>
    <t>TMBJR7NU7T5058225</t>
  </si>
  <si>
    <t>ZARADNY AURELIE</t>
  </si>
  <si>
    <t>WVWZZZE17TP044009</t>
  </si>
  <si>
    <t>CHAUVEAU DE QUERZICE EMILIE</t>
  </si>
  <si>
    <t>KMHHC811XTU181729</t>
  </si>
  <si>
    <t>JAVAUX ALEXIS</t>
  </si>
  <si>
    <t>TMBGR6NW9T3092006</t>
  </si>
  <si>
    <t>COTTRET MATHILDE</t>
  </si>
  <si>
    <t>TMBNC7NY3TF127962</t>
  </si>
  <si>
    <t>MIZON JEROME</t>
  </si>
  <si>
    <t>TMBNH9NYXSF110474</t>
  </si>
  <si>
    <t>SAUVAGE LAURENCE</t>
  </si>
  <si>
    <t>WV1ZZZEBXPH005624</t>
  </si>
  <si>
    <t>ALPHA COURSES -CPTE</t>
  </si>
  <si>
    <t>WVGZZZ1T0SW009612</t>
  </si>
  <si>
    <t>OKAT JOCELYN</t>
  </si>
  <si>
    <t>WVGZZZA29TV001152</t>
  </si>
  <si>
    <t>DECENDRE FREDERIC</t>
  </si>
  <si>
    <t>WVGZZZE20TE024331</t>
  </si>
  <si>
    <t>QUIQUE JAMES</t>
  </si>
  <si>
    <t>WVGZZZE25TE023448</t>
  </si>
  <si>
    <t>FOURDRINIER ELISE</t>
  </si>
  <si>
    <t>WVWZZZAW8TU034463</t>
  </si>
  <si>
    <t>CRESSON  CHRISTIAN</t>
  </si>
  <si>
    <t>TMAJB8110TJ460766</t>
  </si>
  <si>
    <t>SARTI  CLEMENT</t>
  </si>
  <si>
    <t>TMBEP6PJ7T4038468</t>
  </si>
  <si>
    <t>VEZIN  ANDREA</t>
  </si>
  <si>
    <t>TMBGR6NW9T3094113</t>
  </si>
  <si>
    <t>PENARD'S WINE &amp; PARTNERS</t>
  </si>
  <si>
    <t>TMBJA8NX9TY038760</t>
  </si>
  <si>
    <t>LES MOULINS DE LA BASSEE</t>
  </si>
  <si>
    <t>WVGZZZE28TE027929</t>
  </si>
  <si>
    <t>BECART JEAN-LOU</t>
  </si>
  <si>
    <t>VSSZZZKL3TR058756</t>
  </si>
  <si>
    <t>LYS AUTO 59</t>
  </si>
  <si>
    <t>LEON</t>
  </si>
  <si>
    <t>VSSZZZKL3TR059454</t>
  </si>
  <si>
    <t>VSSZZZKL4TR057941</t>
  </si>
  <si>
    <t>VSSZZZKLXTR063260</t>
  </si>
  <si>
    <t>VSSZZZKP6T1030130</t>
  </si>
  <si>
    <t>GAILLIEZ MARINA</t>
  </si>
  <si>
    <t>WAUZZZGB3TR027442</t>
  </si>
  <si>
    <t>DARRAS PASCAL</t>
  </si>
  <si>
    <t>WVGZZZA13TV069115</t>
  </si>
  <si>
    <t>DERAEDT SEVERINE</t>
  </si>
  <si>
    <t>WVGZZZC12TY033427</t>
  </si>
  <si>
    <t>EVANS ISABELLE</t>
  </si>
  <si>
    <t>WVGZZZCT4TW549365</t>
  </si>
  <si>
    <t>DUBUS MARC</t>
  </si>
  <si>
    <t>WVGZZZE24TE027491</t>
  </si>
  <si>
    <t>DELANNOY DEWAILLY ENTREPRISE</t>
  </si>
  <si>
    <t>WVGZZZE28SE000597</t>
  </si>
  <si>
    <t>PROU XAVIER</t>
  </si>
  <si>
    <t>WVWZZZAW0TU016023</t>
  </si>
  <si>
    <t>LEPERS AURELIE</t>
  </si>
  <si>
    <t>WVWZZZAW8TU029182</t>
  </si>
  <si>
    <t>TRACE ARCHITECTES</t>
  </si>
  <si>
    <t>WVWZZZCD2TW219771</t>
  </si>
  <si>
    <t>WVWZZZE11TP043549</t>
  </si>
  <si>
    <t>NOIRMAIN JONATHAN</t>
  </si>
  <si>
    <t>KMHHC8116TU196311</t>
  </si>
  <si>
    <t>PETIT PASCAL</t>
  </si>
  <si>
    <t>RQNRA</t>
  </si>
  <si>
    <t>TMBEP6PJXT4056169</t>
  </si>
  <si>
    <t>GREBAUT SIMON</t>
  </si>
  <si>
    <t>TMBGR6NW6T3104919</t>
  </si>
  <si>
    <t xml:space="preserve">HERSA </t>
  </si>
  <si>
    <t>WVWZZZAW8TU035435</t>
  </si>
  <si>
    <t>BEDU DAVID</t>
  </si>
  <si>
    <t>TMBNG7NY7TF127046</t>
  </si>
  <si>
    <t>LOISEAU AURELIEN</t>
  </si>
  <si>
    <t>TMBNH7NY9SF131675</t>
  </si>
  <si>
    <t>CABRE</t>
  </si>
  <si>
    <t>TMBNH9NY4TF056025</t>
  </si>
  <si>
    <t>VSSZZZKM9TR041274</t>
  </si>
  <si>
    <t>DALLE BAPTISTE</t>
  </si>
  <si>
    <t>WAUZZZGY5TA042141</t>
  </si>
  <si>
    <t>BEGIER LUCIE</t>
  </si>
  <si>
    <t>WVGZZZA25TV032950</t>
  </si>
  <si>
    <t>AGACHE PATRICE</t>
  </si>
  <si>
    <t>WVGZZZA25TV037727</t>
  </si>
  <si>
    <t>VANHOVE EMILIE</t>
  </si>
  <si>
    <t>WVGZZZC1XTY059080</t>
  </si>
  <si>
    <t>LIENARD JEAN CHRISTOPHE</t>
  </si>
  <si>
    <t>WVGZZZE22TE027067</t>
  </si>
  <si>
    <t>FERDOUZ SALIM</t>
  </si>
  <si>
    <t>WVWZZZAW2TU044230</t>
  </si>
  <si>
    <t>HAMDI INES</t>
  </si>
  <si>
    <t>WVWZZZAW7TU041453</t>
  </si>
  <si>
    <t>CARLOS CHASQUIEIRA  ALEXANDRE</t>
  </si>
  <si>
    <t>WVWZZZAW8TU033135</t>
  </si>
  <si>
    <t>MARTINS-HAGNERELLE INES</t>
  </si>
  <si>
    <t>WVWZZZE10TP041839</t>
  </si>
  <si>
    <t>MARX JOACHIM</t>
  </si>
  <si>
    <t>TMBNH7NY5TF126104</t>
  </si>
  <si>
    <t>WVWZZZCJ0SD012764</t>
  </si>
  <si>
    <t>DELESCLUSE ARNAUD</t>
  </si>
  <si>
    <t>WVWZZZE15TP043294</t>
  </si>
  <si>
    <t>DE SMEDT FLORENCE</t>
  </si>
  <si>
    <t>WVWZZZE15TP044378</t>
  </si>
  <si>
    <t>MARX ALEXANDRE</t>
  </si>
  <si>
    <t>WVWZZZE16TP043806</t>
  </si>
  <si>
    <t>LAMOUR CELINE</t>
  </si>
  <si>
    <t>WVWZZZE16TP044048</t>
  </si>
  <si>
    <t>NOIRMAIN DAMIEN</t>
  </si>
  <si>
    <t>WVWZZZE1XTP043470</t>
  </si>
  <si>
    <t>AZAOUN  MEHDI</t>
  </si>
  <si>
    <t>TMAH881AXTJ087331</t>
  </si>
  <si>
    <t>DEMEY FLORENT</t>
  </si>
  <si>
    <t>Q7</t>
  </si>
  <si>
    <t>WAUZZZ4M9RD012410</t>
  </si>
  <si>
    <t>ARC DISTRIBUTION NORD PICARDIE</t>
  </si>
  <si>
    <t>TMAJA8118TJ463031</t>
  </si>
  <si>
    <t>DETAEVERNIER OLIVIER</t>
  </si>
  <si>
    <t>TMAJD8116SJ410494</t>
  </si>
  <si>
    <t>TMBEK6PJXT4073374</t>
  </si>
  <si>
    <t>SPECIAL DEBLAIS</t>
  </si>
  <si>
    <t>TMBJA8NX6TY068556</t>
  </si>
  <si>
    <t>WVGZZZCS9TY011112</t>
  </si>
  <si>
    <t>BAILLEUL KLEBER</t>
  </si>
  <si>
    <t>WVGZZZE25TE025149</t>
  </si>
  <si>
    <t>BILLET BENOIT</t>
  </si>
  <si>
    <t>WVGZZZE25TE030366</t>
  </si>
  <si>
    <t>CHATEOUI HOUSSNIYA</t>
  </si>
  <si>
    <t>TMBEP6NW4T3104334</t>
  </si>
  <si>
    <t>COPIN NICOLAS</t>
  </si>
  <si>
    <t>WAUZZZGY0TA081073</t>
  </si>
  <si>
    <t>HETROIT MARYSE</t>
  </si>
  <si>
    <t>WVGZZZ5N9RM190775</t>
  </si>
  <si>
    <t>MH TAXI</t>
  </si>
  <si>
    <t>TMBJH7NY8TF134079</t>
  </si>
  <si>
    <t>WVGZZZA16TV049599</t>
  </si>
  <si>
    <t>MOLDERS JULIE</t>
  </si>
  <si>
    <t>WVGZZZA22TV009996</t>
  </si>
  <si>
    <t>DUGARDIN JEAN-LOUIS</t>
  </si>
  <si>
    <t>WVGZZZA2XTV030126</t>
  </si>
  <si>
    <t>GRAVIS OLIVIER</t>
  </si>
  <si>
    <t>WVGZZZCT9TW416066</t>
  </si>
  <si>
    <t>VOGLIMACCI-STEPHANOPOLI CLEMENCE</t>
  </si>
  <si>
    <t>WVGZZZCTXRW073020</t>
  </si>
  <si>
    <t>ET MME BOTTE CHRISTOPHE &amp; LAURIE</t>
  </si>
  <si>
    <t>WVGZZZE27TE024763</t>
  </si>
  <si>
    <t>WVWZZZAW0TU031296</t>
  </si>
  <si>
    <t>VERSTRAET LAURENT</t>
  </si>
  <si>
    <t>WVWZZZAW2TU035334</t>
  </si>
  <si>
    <t>HANQUEZ VALENTIN</t>
  </si>
  <si>
    <t>WVWZZZAW4TU013884</t>
  </si>
  <si>
    <t>BACHIR CHERIF MOHAMED</t>
  </si>
  <si>
    <t>WVWZZZE10TP044224</t>
  </si>
  <si>
    <t>HUBAUT PHILIPPE</t>
  </si>
  <si>
    <t>WVWZZZAWXTU022301</t>
  </si>
  <si>
    <t>-MME SEGUIN SEBASTIEN ET AURELIE</t>
  </si>
  <si>
    <t>WVWZZZCD8TW207172</t>
  </si>
  <si>
    <t>ROBIC JOELLE</t>
  </si>
  <si>
    <t>NLHBN81G3SZ678798</t>
  </si>
  <si>
    <t>VERQUIN CORENTIN</t>
  </si>
  <si>
    <t>WVWZZZE10TP042344</t>
  </si>
  <si>
    <t>BUGNION  ANNABELLE</t>
  </si>
  <si>
    <t>WVWZZZE10TP044434</t>
  </si>
  <si>
    <t>IMMOSENS COPRO</t>
  </si>
  <si>
    <t>WVWZZZE1XTP048362</t>
  </si>
  <si>
    <t>POTDEVIN EMMA</t>
  </si>
  <si>
    <t>TMBJR7NU1S5070756</t>
  </si>
  <si>
    <t>VALETTE PIERRE</t>
  </si>
  <si>
    <t>TMBJW8NZ8TC040385</t>
  </si>
  <si>
    <t>FACING</t>
  </si>
  <si>
    <t>WAUZZZF31S1094290</t>
  </si>
  <si>
    <t>GRONTMANN</t>
  </si>
  <si>
    <t>WAUZZZGB2TR015475</t>
  </si>
  <si>
    <t>BISIAU MARTINE</t>
  </si>
  <si>
    <t>WAUZZZGB5TR036188</t>
  </si>
  <si>
    <t>MALLET  HELENE</t>
  </si>
  <si>
    <t>WAUZZZGB9TR027896</t>
  </si>
  <si>
    <t>MOSTEFA  NOUNIA</t>
  </si>
  <si>
    <t>WV1ZZZSYXT9021092</t>
  </si>
  <si>
    <t>LEDUC  FABIEN</t>
  </si>
  <si>
    <t>WVGZZZA2XTV029641</t>
  </si>
  <si>
    <t>WVGZZZCS5TY004433</t>
  </si>
  <si>
    <t>DUBOIS YOANN</t>
  </si>
  <si>
    <t>WVGZZZE23TE027529</t>
  </si>
  <si>
    <t>CISSOKHO MAMADOU</t>
  </si>
  <si>
    <t>WVGZZZE27TE031177</t>
  </si>
  <si>
    <t>MONTACQ  MAXIME</t>
  </si>
  <si>
    <t>WVGZZZCT9TW533453</t>
  </si>
  <si>
    <t>FOUGERE BERANGERE</t>
  </si>
  <si>
    <t>WVWZZZAW1TU037981</t>
  </si>
  <si>
    <t>LECLERCQ ORIANE</t>
  </si>
  <si>
    <t>WVWZZZAW2TU047709</t>
  </si>
  <si>
    <t>CARPENTIER MARIE ANGE</t>
  </si>
  <si>
    <t>WVWZZZAW4TU018504</t>
  </si>
  <si>
    <t>DEMERLIER  KEVIN</t>
  </si>
  <si>
    <t>WVWZZZAW5TU040026</t>
  </si>
  <si>
    <t>JOLY THOMAS</t>
  </si>
  <si>
    <t>WVWZZZAW7TU045096</t>
  </si>
  <si>
    <t>DEWAILLY VANESSA</t>
  </si>
  <si>
    <t>WVGZZZA29TV012765</t>
  </si>
  <si>
    <t>VANDERMERSCH SOLENE</t>
  </si>
  <si>
    <t>WVWZZZE10TP042926</t>
  </si>
  <si>
    <t>CHIGRI MAJDA</t>
  </si>
  <si>
    <t>WVWZZZE14TP042296</t>
  </si>
  <si>
    <t>BLAISE PATRICK</t>
  </si>
  <si>
    <t>WVWZZZE17TP043555</t>
  </si>
  <si>
    <t>AZOUZ AMAR</t>
  </si>
  <si>
    <t>TMBAG8NX4TM037263</t>
  </si>
  <si>
    <t>ADAC - AVION AMBULANCES</t>
  </si>
  <si>
    <t>WVWZZZCD7TW410473</t>
  </si>
  <si>
    <t>WVWZZZE11TP045396</t>
  </si>
  <si>
    <t>WVGZZZC18TY050457</t>
  </si>
  <si>
    <t>BECQUART MARINE</t>
  </si>
  <si>
    <t>WVGZZZCT5SW454232</t>
  </si>
  <si>
    <t>CARREIN LAURENT</t>
  </si>
  <si>
    <t>VSSZZZKJXTR585398</t>
  </si>
  <si>
    <t>COINCE AURELIE</t>
  </si>
  <si>
    <t>VSSZZZKR4SA013097</t>
  </si>
  <si>
    <t>1001 PARE BRISE</t>
  </si>
  <si>
    <t>WAUZZZFJ7T1048401</t>
  </si>
  <si>
    <t>LAVERSIN ISABELLE ET FREDERIC</t>
  </si>
  <si>
    <t>WAUZZZGH0SA046855</t>
  </si>
  <si>
    <t>WV4ZZZTV3SK095680</t>
  </si>
  <si>
    <t>C.I.T.E.</t>
  </si>
  <si>
    <t>WVGZZZ5N0RM173380</t>
  </si>
  <si>
    <t>GILLON ROGER</t>
  </si>
  <si>
    <t>WVGZZZA12SV145227</t>
  </si>
  <si>
    <t>BOTTE THIERRY</t>
  </si>
  <si>
    <t>WVGZZZA19TV041660</t>
  </si>
  <si>
    <t>DEMAGNY  MAURANE</t>
  </si>
  <si>
    <t>WVGZZZA24TV003665</t>
  </si>
  <si>
    <t>MARET JEAN MARC</t>
  </si>
  <si>
    <t>WVGZZZA27TV036966</t>
  </si>
  <si>
    <t>MORTIER FLORIAN</t>
  </si>
  <si>
    <t>WVGZZZA29TV019280</t>
  </si>
  <si>
    <t>DUPONT JEAN MARIE</t>
  </si>
  <si>
    <t>WVGZZZCS1TY015946</t>
  </si>
  <si>
    <t>CATRICE GAETAN</t>
  </si>
  <si>
    <t>WVGZZZCS2TY047210</t>
  </si>
  <si>
    <t>DUPUIS BENJAMIN</t>
  </si>
  <si>
    <t>VSVLE</t>
  </si>
  <si>
    <t>WVGZZZE25SP504481</t>
  </si>
  <si>
    <t>WVGZZZA29TV035351</t>
  </si>
  <si>
    <t>GREEN HORIZON</t>
  </si>
  <si>
    <t>WVGZZZE25TE028147</t>
  </si>
  <si>
    <t>GUFFROY LAURENT ET CINDY</t>
  </si>
  <si>
    <t>WVWZZZAW9TU026078</t>
  </si>
  <si>
    <t>DI BARBORA  MICHAEL</t>
  </si>
  <si>
    <t>TMBJB9PS5TT045884</t>
  </si>
  <si>
    <t>MOREAUX  VALERIE</t>
  </si>
  <si>
    <t>WVWZZZCD8TW218690</t>
  </si>
  <si>
    <t>WVWZZZAW3TU037819</t>
  </si>
  <si>
    <t>TEKIN ESE</t>
  </si>
  <si>
    <t>WVWZZZE1XTP043632</t>
  </si>
  <si>
    <t>DOMONT AMANT CHRISTELLE</t>
  </si>
  <si>
    <t>VSSZZZKMXRR052938</t>
  </si>
  <si>
    <t>DOCHY MICHAEL</t>
  </si>
  <si>
    <t>ok vn payé solde reprise balance slba 2023</t>
  </si>
  <si>
    <t>solde client vn payé mq rgt facture divers</t>
  </si>
  <si>
    <t>manque TP</t>
  </si>
  <si>
    <t>solde client annulations refacturations +fact divers impayées</t>
  </si>
  <si>
    <t>marge négative  //  Vieux stock</t>
  </si>
  <si>
    <t>marge négative  //  Challenge vieux stock</t>
  </si>
  <si>
    <t>solde client</t>
  </si>
  <si>
    <t>solde client mq reprise vo</t>
  </si>
  <si>
    <t>solde client mq financement</t>
  </si>
  <si>
    <t>marge négative  //  0 forfait demandé</t>
  </si>
  <si>
    <t>Pas de commission</t>
  </si>
  <si>
    <t>solde client mq finan</t>
  </si>
  <si>
    <t>marge négative  //  OP vieux stock non justifiée</t>
  </si>
  <si>
    <t>ok vn payé / solde client facture atelier redeposée sur SY</t>
  </si>
  <si>
    <t>marge manquante / ok vn payé solde client factures atelier</t>
  </si>
  <si>
    <t xml:space="preserve">solde client mq financement cm cic </t>
  </si>
  <si>
    <t>solde client mq financement payé à cambrai sur first</t>
  </si>
  <si>
    <t>FDM à rééditer / solde client mq finan payé sur first RQ</t>
  </si>
  <si>
    <t>0 comm demand&amp;  //  forfait  //  Prise d'ordre le 30/01/2026</t>
  </si>
  <si>
    <t>ok vn payé solde client facture DAT 06/2022</t>
  </si>
  <si>
    <t>mare négative</t>
  </si>
  <si>
    <t>pb frais facturés / solde client</t>
  </si>
  <si>
    <t>marge négative  //  Challenge //  Prise d'ordre le 27/01/26 et livré le 17/02/26</t>
  </si>
  <si>
    <t>solde client 1er loyer non deduit  /  0 comm demandée</t>
  </si>
  <si>
    <t>marge négative  //  Challenge</t>
  </si>
  <si>
    <t>solde client mq 1er loyer</t>
  </si>
  <si>
    <t>ok vn payé / solde client facture atelier 03/2026</t>
  </si>
  <si>
    <t>solde client mq reprise vo + indemnite rachat</t>
  </si>
  <si>
    <t>marge négative  //  Forfait  //  aucun justificatif permettant de valider le forfait</t>
  </si>
  <si>
    <t>solde client mq financement en étude FIRST pb docs renvoyés 16/03/2026</t>
  </si>
  <si>
    <t>solde client reprise balance slba 2023</t>
  </si>
  <si>
    <t>marge négative  //  Prime vieux VD</t>
  </si>
  <si>
    <t>solde client mq reprise + vétusté</t>
  </si>
  <si>
    <t>marge négative  //  Challenge / solde client</t>
  </si>
  <si>
    <t>solde client mq reprise vo+vétusté</t>
  </si>
  <si>
    <t>solde client créditeur RANC 2023</t>
  </si>
  <si>
    <t xml:space="preserve">solde client probleme indemnité rachat mail amandine </t>
  </si>
  <si>
    <t>OK VIR RBX 24/03/2026 NON COMPTA RONCQ</t>
  </si>
  <si>
    <t>0 comm demandé  //  Forfait  //  Prise d'ordre le 06/02/2026</t>
  </si>
  <si>
    <t>solde client / mq dossier indemnité rachat</t>
  </si>
  <si>
    <t xml:space="preserve">solde client mq finan cm cic </t>
  </si>
  <si>
    <t>marge manquante / solde client mq rgt arval</t>
  </si>
  <si>
    <t>solde client rgt fa673840 annulée</t>
  </si>
  <si>
    <t>prix vente non respecté</t>
  </si>
  <si>
    <t>ok vn payé / solde client VN 03/2026</t>
  </si>
  <si>
    <t>solde client rbt en att validation exabq</t>
  </si>
  <si>
    <t>Natiocredimurs</t>
  </si>
  <si>
    <t>Hyundai Leasing</t>
  </si>
  <si>
    <t>.</t>
  </si>
  <si>
    <t>525255 /ok vn payé</t>
  </si>
  <si>
    <t>ok vn payé / solde facture atelier 09/03</t>
  </si>
  <si>
    <t>solde client diff rgt 1er loyer</t>
  </si>
  <si>
    <t>Marge négative  //  Forfait VD</t>
  </si>
  <si>
    <t xml:space="preserve">ok vn payé / solde facture atelier </t>
  </si>
  <si>
    <t>pas de commission</t>
  </si>
  <si>
    <t xml:space="preserve">marge négative  //  </t>
  </si>
  <si>
    <t>KMHB15121TW066878</t>
  </si>
  <si>
    <t>COLE PATRICIA</t>
  </si>
  <si>
    <t>KMHB15123TW065523</t>
  </si>
  <si>
    <t>MACREZ  MORGAN</t>
  </si>
  <si>
    <t>KMHB1512XTW062117</t>
  </si>
  <si>
    <t>GHOUBAYE SANDRINE</t>
  </si>
  <si>
    <t>KMHHB8111TU166507</t>
  </si>
  <si>
    <t>WILCZAK EDOUARD</t>
  </si>
  <si>
    <t>KMHHB8111TU212823</t>
  </si>
  <si>
    <t>O'SHERIDAN CHRISTOPHE</t>
  </si>
  <si>
    <t>KMHHC8112TU204453</t>
  </si>
  <si>
    <t>KMHHE8113TU176656</t>
  </si>
  <si>
    <t>MAHIEUX MARIE-EMMANUELLE</t>
  </si>
  <si>
    <t>KMHHE811XTU200323</t>
  </si>
  <si>
    <t>LOCQUET OLIVIER</t>
  </si>
  <si>
    <t>NLHBM51H1SZ627651</t>
  </si>
  <si>
    <t>RAKOTOBE ONINTSOA</t>
  </si>
  <si>
    <t>NLHDR51C6SZ403516</t>
  </si>
  <si>
    <t>SAMYN JOSETTE</t>
  </si>
  <si>
    <t>TMAH881A0TJ088732</t>
  </si>
  <si>
    <t>TMAH881A1TJ082700</t>
  </si>
  <si>
    <t>AYVENS / TEMSYS</t>
  </si>
  <si>
    <t>TMAH881A4TJ084652</t>
  </si>
  <si>
    <t>TMAH881A4TJ084893</t>
  </si>
  <si>
    <t>TMAH881A5TJ083901</t>
  </si>
  <si>
    <t>TMAH881A7TJ087318</t>
  </si>
  <si>
    <t>SCHMIESZEK ISABELLE</t>
  </si>
  <si>
    <t>TMAH881B1TJ083127</t>
  </si>
  <si>
    <t>MAHIEU DOMINIQUE</t>
  </si>
  <si>
    <t>TMAJA8114SJ429182</t>
  </si>
  <si>
    <t>MEYER FABRICE</t>
  </si>
  <si>
    <t>TMAJA8116TJ468051</t>
  </si>
  <si>
    <t>GEOL3D</t>
  </si>
  <si>
    <t>TMAJA811XTJ467730</t>
  </si>
  <si>
    <t>TMAJB8116SJ415880</t>
  </si>
  <si>
    <t>PIAT ISABELLE</t>
  </si>
  <si>
    <t>TMAJB8117TJ463308</t>
  </si>
  <si>
    <t>LECLERCQ DOMINIQUE</t>
  </si>
  <si>
    <t>TMAJC8113TJ456708</t>
  </si>
  <si>
    <t>TMAJC8114TJ458791</t>
  </si>
  <si>
    <t>BUTERA SILVANA</t>
  </si>
  <si>
    <t>TMAJC8116TJ456802</t>
  </si>
  <si>
    <t>TMAJC811XTJ467866</t>
  </si>
  <si>
    <t>BOULOGNE ALEXIS</t>
  </si>
  <si>
    <t>TMAJD8118SJ424431</t>
  </si>
  <si>
    <t>LANGLOIS JEAN PIERRE</t>
  </si>
  <si>
    <t>TMAJE8118SJ420800</t>
  </si>
  <si>
    <t>TMBAA8NX9TM043349</t>
  </si>
  <si>
    <t>MAZIRE YANNICK</t>
  </si>
  <si>
    <t>TMBAG8NX5TM040558</t>
  </si>
  <si>
    <t>PICARD BERNARD</t>
  </si>
  <si>
    <t>TMBAG8NXXTM040412</t>
  </si>
  <si>
    <t>TMBEE6PJ2T4072016</t>
  </si>
  <si>
    <t>TMBEE6PJ4T4072339</t>
  </si>
  <si>
    <t>TMBEE6PJ5T4025370</t>
  </si>
  <si>
    <t>BOUTEILLER ARIANE</t>
  </si>
  <si>
    <t>TMBEE6PJ6T4072858</t>
  </si>
  <si>
    <t>TMBEE6PJ6T4079857</t>
  </si>
  <si>
    <t>TMBEE6PJ7T4079656</t>
  </si>
  <si>
    <t>TMBEE6PJ8T4079732</t>
  </si>
  <si>
    <t>TMBEE6PJ9T4072403</t>
  </si>
  <si>
    <t>TMBEE6PJ9T4072630</t>
  </si>
  <si>
    <t>TMBEE6PJXT4071535</t>
  </si>
  <si>
    <t>TMBEK6PJ5T4076019</t>
  </si>
  <si>
    <t>TMBEK6PJ6T4017495</t>
  </si>
  <si>
    <t>ELOIRE DAMIEN</t>
  </si>
  <si>
    <t>TMBEK6PJ6T4040811</t>
  </si>
  <si>
    <t>BARTHABURU  JEAN</t>
  </si>
  <si>
    <t>TMBEK6PJ7T4076104</t>
  </si>
  <si>
    <t>TMBEP6PJ0T4066967</t>
  </si>
  <si>
    <t>FABRE VALERIE</t>
  </si>
  <si>
    <t>TMBEP6PJ0T4070159</t>
  </si>
  <si>
    <t>ASS ENSEMBLE AUTREMENT</t>
  </si>
  <si>
    <t>TMBEP6PJ1S4061999</t>
  </si>
  <si>
    <t>MAURICE JEAN-CHARLES</t>
  </si>
  <si>
    <t>TMBEP6PJ3T4032408</t>
  </si>
  <si>
    <t>MIROIR CHANEL</t>
  </si>
  <si>
    <t>TMBEP6PJ3T4040508</t>
  </si>
  <si>
    <t>TAVERNE EMILIE</t>
  </si>
  <si>
    <t>TMBEP6PJ3T4040931</t>
  </si>
  <si>
    <t>CHARTOIS NOA</t>
  </si>
  <si>
    <t>TMBEP6PJ4T4069239</t>
  </si>
  <si>
    <t>TMBEP6PJ4T4069287</t>
  </si>
  <si>
    <t>GIGANTE VICTORINE</t>
  </si>
  <si>
    <t>TMBEP6PJ5T4016839</t>
  </si>
  <si>
    <t>ORGANISME DE GESTION DU LEP</t>
  </si>
  <si>
    <t>TMBEP6PJ5T4042082</t>
  </si>
  <si>
    <t>ROBIN SAMANTHA</t>
  </si>
  <si>
    <t>TMBEP6PJ5T4070965</t>
  </si>
  <si>
    <t>TMBEP6PJ6T4032760</t>
  </si>
  <si>
    <t>RENSCH NORA</t>
  </si>
  <si>
    <t>TMBEP6PJ8T4070376</t>
  </si>
  <si>
    <t>TMBEP6PJ8T4071141</t>
  </si>
  <si>
    <t>TMBEP6PJXT4042742</t>
  </si>
  <si>
    <t>VANDENBROECK ANNE-SOPHIE</t>
  </si>
  <si>
    <t>TMBEP6PJXT4055460</t>
  </si>
  <si>
    <t>LEPERS CAROLINE</t>
  </si>
  <si>
    <t>TMBEP6PJXT4064613</t>
  </si>
  <si>
    <t>IANORD</t>
  </si>
  <si>
    <t>TMBEP6PJXT4070220</t>
  </si>
  <si>
    <t>TMBEP6PJXT4070248</t>
  </si>
  <si>
    <t>TMBER6NW2T3102382</t>
  </si>
  <si>
    <t>HEXA INGENIERIE</t>
  </si>
  <si>
    <t>TMBER6NW2T3104228</t>
  </si>
  <si>
    <t>BR-UNITS CPTE</t>
  </si>
  <si>
    <t>TMBER6NW3T3097600</t>
  </si>
  <si>
    <t>TMBER6NW3T3097970</t>
  </si>
  <si>
    <t>TMBER6NW4T3100553</t>
  </si>
  <si>
    <t>TMBER6NW5T3106121</t>
  </si>
  <si>
    <t>TMBER6NW6T3104040</t>
  </si>
  <si>
    <t>TMBER6NW7T3097275</t>
  </si>
  <si>
    <t>TMBER6NWXT3098842</t>
  </si>
  <si>
    <t>TMBER6NWXT3101335</t>
  </si>
  <si>
    <t>TMBER6PJ1T4041750</t>
  </si>
  <si>
    <t>LEBAS NICOLAS</t>
  </si>
  <si>
    <t>TMBER6PJ1T4058211</t>
  </si>
  <si>
    <t>GOMES JUNIOR ALENCAR</t>
  </si>
  <si>
    <t>TMBER6PJ5T4074816</t>
  </si>
  <si>
    <t>TMBER6PJ6T4054879</t>
  </si>
  <si>
    <t>BOUKHEDCHA ELODIE</t>
  </si>
  <si>
    <t>TMBER6PJ8T4077743</t>
  </si>
  <si>
    <t>TMBER6PJXT4054531</t>
  </si>
  <si>
    <t>CRAPET RENE</t>
  </si>
  <si>
    <t>TMBER6PJXT4067599</t>
  </si>
  <si>
    <t>LAMBOLEZ CHRISTOPHER</t>
  </si>
  <si>
    <t>TMBER6PJXT4070681</t>
  </si>
  <si>
    <t>SADEK ABELHADJ</t>
  </si>
  <si>
    <t>TMBGK6NW3T3090501</t>
  </si>
  <si>
    <t>DUMOULIN MANDY</t>
  </si>
  <si>
    <t>TMBGK6NW7T3093014</t>
  </si>
  <si>
    <t>BOUQUET MARIE PASCALE</t>
  </si>
  <si>
    <t>TMBGP6NW0T3093227</t>
  </si>
  <si>
    <t>VMAF LOCATIONS</t>
  </si>
  <si>
    <t>TMBGP6NW3T3091147</t>
  </si>
  <si>
    <t>TMBGP6NW5T3090663</t>
  </si>
  <si>
    <t>TMBGP6NW6T3104246</t>
  </si>
  <si>
    <t>LEBLANC DAMIEN</t>
  </si>
  <si>
    <t>TMBGP6NW7T3089966</t>
  </si>
  <si>
    <t>TMBGP6NW8T3021224</t>
  </si>
  <si>
    <t>VASSEUR NATACHA</t>
  </si>
  <si>
    <t>TMBGP6NW8T3090964</t>
  </si>
  <si>
    <t>TMBGP6NW9T3038078</t>
  </si>
  <si>
    <t xml:space="preserve">TAVERNIEZ GEOFFREY </t>
  </si>
  <si>
    <t>TMBGP6NW9T3091881</t>
  </si>
  <si>
    <t>TMBGP6NWXT3078735</t>
  </si>
  <si>
    <t>MAGNUM</t>
  </si>
  <si>
    <t>TMBGP6NWXT3096541</t>
  </si>
  <si>
    <t>RIVIERE ANTHONY</t>
  </si>
  <si>
    <t>TMBGR6NW0T3079211</t>
  </si>
  <si>
    <t>HOLDING COOK</t>
  </si>
  <si>
    <t>TMBGR6NW2T3049045</t>
  </si>
  <si>
    <t>TMBGR6NW2T3104237</t>
  </si>
  <si>
    <t>LEBORGNE  SEVERINE</t>
  </si>
  <si>
    <t>TMBGR6NW4T3094844</t>
  </si>
  <si>
    <t>TMBGR6NW4T3096318</t>
  </si>
  <si>
    <t>TMBGR6NW6T3087295</t>
  </si>
  <si>
    <t>GLOBAL EXPERTISE</t>
  </si>
  <si>
    <t>TMBGR6NW6T3100966</t>
  </si>
  <si>
    <t>OBER CATHY</t>
  </si>
  <si>
    <t>TMBGR6NW7T3093400</t>
  </si>
  <si>
    <t>AX2LAN</t>
  </si>
  <si>
    <t>TMBGR6NW8T3096709</t>
  </si>
  <si>
    <t>TMBGR6NWXT3095917</t>
  </si>
  <si>
    <t>EVIDENCE INGENIERIE</t>
  </si>
  <si>
    <t>TMBGR6NWXT3096257</t>
  </si>
  <si>
    <t>SPARTNER</t>
  </si>
  <si>
    <t>TMBJA8NX2TY044741</t>
  </si>
  <si>
    <t>TMBJA8NX2TY047137</t>
  </si>
  <si>
    <t>TMBJA8NX2TY071373</t>
  </si>
  <si>
    <t>DELANNOY DEWAILLY MAINTENANCE</t>
  </si>
  <si>
    <t>TMBJA8NX3TY073259</t>
  </si>
  <si>
    <t>NOCLAIN ANNICK</t>
  </si>
  <si>
    <t>TMBJA8NX9TY047135</t>
  </si>
  <si>
    <t>TMBJB7PSXTT078027</t>
  </si>
  <si>
    <t>SWYSEN BENEDICTE</t>
  </si>
  <si>
    <t>TMBJB9PS0TT077612</t>
  </si>
  <si>
    <t>MILLEQUANT MANON</t>
  </si>
  <si>
    <t>TMBJB9PS3TT079743</t>
  </si>
  <si>
    <t>ALPHABET FLEET MANAGEMENT</t>
  </si>
  <si>
    <t>TMBJB9PS6TT077937</t>
  </si>
  <si>
    <t>PRODEV</t>
  </si>
  <si>
    <t>TMBJF7NU5T5066753</t>
  </si>
  <si>
    <t>VANDENBULCKE BRUNO</t>
  </si>
  <si>
    <t>TMBJH9NY2TF125907</t>
  </si>
  <si>
    <t>THOMAS LUC</t>
  </si>
  <si>
    <t>TMBJJ7NU8T5063649</t>
  </si>
  <si>
    <t>TMBJJ8NX0TY041028</t>
  </si>
  <si>
    <t>TMBJJ8NX0TY041367</t>
  </si>
  <si>
    <t>TMBJJ8NX1TY077228</t>
  </si>
  <si>
    <t>DUTHOIT FRERES</t>
  </si>
  <si>
    <t>TMBJJ8NX3TY084746</t>
  </si>
  <si>
    <t>AUTO MULTI SERVICES NORD</t>
  </si>
  <si>
    <t>TMBJJ8NX4TY065669</t>
  </si>
  <si>
    <t>COUSIN JULIETTE</t>
  </si>
  <si>
    <t>TMBJJ8NX5TY041591</t>
  </si>
  <si>
    <t>TMBJR7NU1T5067051</t>
  </si>
  <si>
    <t>TALMA CORNA GAETAN</t>
  </si>
  <si>
    <t>TMBJR7NU6T5060869</t>
  </si>
  <si>
    <t>TMBJR7NU8T5052983</t>
  </si>
  <si>
    <t>TMBJR8NX3TY064523</t>
  </si>
  <si>
    <t xml:space="preserve">HUGEUX JEAN MICHEL </t>
  </si>
  <si>
    <t>TMBJW7PS2TT084845</t>
  </si>
  <si>
    <t>TMBJW7PS3TT081212</t>
  </si>
  <si>
    <t>KALIDO</t>
  </si>
  <si>
    <t>TMBJW7PS3TT081307</t>
  </si>
  <si>
    <t>TMBJW7PS8TT087510</t>
  </si>
  <si>
    <t>SQUEDIN THOMAS</t>
  </si>
  <si>
    <t>TMBJW9PS0TT083639</t>
  </si>
  <si>
    <t>LECHARTIER MICKAEL</t>
  </si>
  <si>
    <t>TMBJW9PS5TT012002</t>
  </si>
  <si>
    <t>VERHAEGHE MATHIEU</t>
  </si>
  <si>
    <t>TMBJW9PS7TT038584</t>
  </si>
  <si>
    <t>BRAGXET MANAGEMENT</t>
  </si>
  <si>
    <t>TMBJW9PSXTT058800</t>
  </si>
  <si>
    <t>RM COUVERTURE</t>
  </si>
  <si>
    <t>TMBNC7NY2TF142596</t>
  </si>
  <si>
    <t>VANHULLE MYLENE</t>
  </si>
  <si>
    <t>TMBNC7NY4TF108028</t>
  </si>
  <si>
    <t>MAGAT ALICE</t>
  </si>
  <si>
    <t>TMBNC7NY6TF108628</t>
  </si>
  <si>
    <t>VANUFEL</t>
  </si>
  <si>
    <t>TMBNC7NY6TF146215</t>
  </si>
  <si>
    <t>TOLLITTE LUDIVINE</t>
  </si>
  <si>
    <t>TMBNG7NY0TF127762</t>
  </si>
  <si>
    <t>GOURDIN VALERIE</t>
  </si>
  <si>
    <t>TMBNG7NY8TF129792</t>
  </si>
  <si>
    <t>PLANCKEEL DAVID</t>
  </si>
  <si>
    <t>TMBNH9NY6SF095990</t>
  </si>
  <si>
    <t>POUILLON SAMUEL</t>
  </si>
  <si>
    <t>TMBNH9NY9TF155620</t>
  </si>
  <si>
    <t>DUBOIS DAVID</t>
  </si>
  <si>
    <t>TMBRH9NY1TF138599</t>
  </si>
  <si>
    <t>PEUGNET FREDERIC</t>
  </si>
  <si>
    <t>VSSZZZ5F0T6531486</t>
  </si>
  <si>
    <t>CHRYSALIDES-PHYGITAL</t>
  </si>
  <si>
    <t>ATECA</t>
  </si>
  <si>
    <t>VSSZZZK18TP025228</t>
  </si>
  <si>
    <t>CHAB'FAMILY HOLDING</t>
  </si>
  <si>
    <t>VSSZZZKJ2TR584732</t>
  </si>
  <si>
    <t>LIBERTY COFFEE</t>
  </si>
  <si>
    <t>VSSZZZKJ4TR592329</t>
  </si>
  <si>
    <t>TIEN GREGORY</t>
  </si>
  <si>
    <t>VSSZZZKJ7TR552536</t>
  </si>
  <si>
    <t>FEUILLOY FREDERIC</t>
  </si>
  <si>
    <t>VSSZZZKJ8TR550763</t>
  </si>
  <si>
    <t>VIRASONE ALLISSON</t>
  </si>
  <si>
    <t>VSSZZZKJXTR593601</t>
  </si>
  <si>
    <t>OURIACHI SAMIR</t>
  </si>
  <si>
    <t>VSSZZZKM2TR057008</t>
  </si>
  <si>
    <t>PARRENT DAMIEN</t>
  </si>
  <si>
    <t>VSSZZZKM4TR036662</t>
  </si>
  <si>
    <t>MOREL CEDRIC</t>
  </si>
  <si>
    <t>VSSZZZKM4TR051081</t>
  </si>
  <si>
    <t>LETERME PHILIPPE</t>
  </si>
  <si>
    <t>VSSZZZKP3T1053655</t>
  </si>
  <si>
    <t>C.F.N SARL CONSTRUCTIONS ET FERM</t>
  </si>
  <si>
    <t>VSSZZZKP7S1013013</t>
  </si>
  <si>
    <t>TAGLIABUE RICHARD</t>
  </si>
  <si>
    <t>VSSZZZKP7S1046075</t>
  </si>
  <si>
    <t>TOITURE NIVESSE</t>
  </si>
  <si>
    <t>VSSZZZKRXSA021561</t>
  </si>
  <si>
    <t>SARL OSMOSE</t>
  </si>
  <si>
    <t>WAUZZZFJ0T1044156</t>
  </si>
  <si>
    <t>MORMENTYN HERVE</t>
  </si>
  <si>
    <t>WAUZZZFUXTN008087</t>
  </si>
  <si>
    <t>GCS INDUSTRIES</t>
  </si>
  <si>
    <t>A5</t>
  </si>
  <si>
    <t>WAUZZZFZ1TP044461</t>
  </si>
  <si>
    <t>VASSEUR  JEROME</t>
  </si>
  <si>
    <t>WAUZZZFZ4TP038878</t>
  </si>
  <si>
    <t>BANS JEROME</t>
  </si>
  <si>
    <t>WAUZZZFZ7TP042715</t>
  </si>
  <si>
    <t>PACCOU GAETAN</t>
  </si>
  <si>
    <t>WAUZZZFZ9TP038231</t>
  </si>
  <si>
    <t>QUENDOLO DIMITRI</t>
  </si>
  <si>
    <t>WAUZZZFZXTP043776</t>
  </si>
  <si>
    <t>CARION VIRGINIE</t>
  </si>
  <si>
    <t>WAUZZZGA3TA002143</t>
  </si>
  <si>
    <t>COLIN AURELIE</t>
  </si>
  <si>
    <t>Q2</t>
  </si>
  <si>
    <t>WAUZZZGA7TA037199</t>
  </si>
  <si>
    <t>BALOSSIER GUILLAUME</t>
  </si>
  <si>
    <t>WAUZZZGB0TR046370</t>
  </si>
  <si>
    <t>DELMARRE DANY</t>
  </si>
  <si>
    <t>WAUZZZGB8TR027517</t>
  </si>
  <si>
    <t>CARTRY  CHRISTELLE</t>
  </si>
  <si>
    <t>WAUZZZGBXTR050703</t>
  </si>
  <si>
    <t>KOLSKI JUTTA</t>
  </si>
  <si>
    <t>WAUZZZGF7TA002304</t>
  </si>
  <si>
    <t>FIRST MAGNETIC FRANCE</t>
  </si>
  <si>
    <t>WAUZZZGF7TA009172</t>
  </si>
  <si>
    <t>OSMOSE</t>
  </si>
  <si>
    <t>WAUZZZGF8TA007155</t>
  </si>
  <si>
    <t>HUBISTAR CONSEILS</t>
  </si>
  <si>
    <t>WAUZZZGF9TA007696</t>
  </si>
  <si>
    <t xml:space="preserve"> LERICHE JEROME</t>
  </si>
  <si>
    <t>A6 e-tron</t>
  </si>
  <si>
    <t>WAUZZZGY1TA090574</t>
  </si>
  <si>
    <t>WAUZZZGY6TA089873</t>
  </si>
  <si>
    <t>LORTHIOIR FRANCOISE</t>
  </si>
  <si>
    <t>WV1ZZZEB7SH052201</t>
  </si>
  <si>
    <t>PROLUM NORD PAS DE CALAIS</t>
  </si>
  <si>
    <t>WV1ZZZSK4TX024187</t>
  </si>
  <si>
    <t>DURAND  CHRISTOPHE</t>
  </si>
  <si>
    <t>WV1ZZZSK4TX055827</t>
  </si>
  <si>
    <t>CLINIQUE VETERINAIRE DES</t>
  </si>
  <si>
    <t>WV1ZZZSK6TX010582</t>
  </si>
  <si>
    <t>ETS HECQUET LOERENDOPT</t>
  </si>
  <si>
    <t>WV1ZZZSY2T9004822</t>
  </si>
  <si>
    <t>WV1ZZZSY4T9005096</t>
  </si>
  <si>
    <t>WV1ZZZSY5S9060798</t>
  </si>
  <si>
    <t>TRANSPORTS FJ EXPRESS</t>
  </si>
  <si>
    <t>WV2ZZZSK0TX024117</t>
  </si>
  <si>
    <t>YANARA TECHNOLOGIES</t>
  </si>
  <si>
    <t>WV3ZZZSZ2T9002441</t>
  </si>
  <si>
    <t>JARDIN PLUS</t>
  </si>
  <si>
    <t>WV3ZZZSZ7S9045347</t>
  </si>
  <si>
    <t>INTER SERVICE FROID</t>
  </si>
  <si>
    <t>WV4ZZZTV0SK086564</t>
  </si>
  <si>
    <t>MCCM</t>
  </si>
  <si>
    <t>WV4ZZZTV6SK098511</t>
  </si>
  <si>
    <t>DOUAY SOPHIE</t>
  </si>
  <si>
    <t>WV4ZZZTW1SK088896</t>
  </si>
  <si>
    <t>SICAE DE LA SOMME ET DU CAMBRAIS</t>
  </si>
  <si>
    <t>WV4ZZZTW8SK016688</t>
  </si>
  <si>
    <t>CAMILLE FLEURS</t>
  </si>
  <si>
    <t>e-TRANSPORTER</t>
  </si>
  <si>
    <t>WVGZZZ1T9SW000407</t>
  </si>
  <si>
    <t>TAXI DE MERLIEUX</t>
  </si>
  <si>
    <t>WVGZZZA13TV081457</t>
  </si>
  <si>
    <t>WVGZZZA16TV081923</t>
  </si>
  <si>
    <t>WVGZZZA19RK010743</t>
  </si>
  <si>
    <t>MALPAUX MARIE ANNICK</t>
  </si>
  <si>
    <t>WVGZZZA20TV004246</t>
  </si>
  <si>
    <t>FRANCOIS CHRISTIAN</t>
  </si>
  <si>
    <t>WVGZZZA20TV004814</t>
  </si>
  <si>
    <t>GARDEZ CELINE</t>
  </si>
  <si>
    <t>WVGZZZA21TV015062</t>
  </si>
  <si>
    <t>OTLET JONATHAN</t>
  </si>
  <si>
    <t>WVGZZZA21TV035411</t>
  </si>
  <si>
    <t>RODRIGUES MARYSE</t>
  </si>
  <si>
    <t>WVGZZZA23TV004726</t>
  </si>
  <si>
    <t>BOULOGNE BERNARD</t>
  </si>
  <si>
    <t>WVGZZZA24TV012026</t>
  </si>
  <si>
    <t>NAVAS THOMAS</t>
  </si>
  <si>
    <t>WVGZZZA24TV013063</t>
  </si>
  <si>
    <t>WILK PHILIPPE</t>
  </si>
  <si>
    <t>WVGZZZA24TV014987</t>
  </si>
  <si>
    <t>GHELBOUN AKLI</t>
  </si>
  <si>
    <t>WVGZZZA24TV027139</t>
  </si>
  <si>
    <t>FRENOY SOPHIE</t>
  </si>
  <si>
    <t>ARAWA</t>
  </si>
  <si>
    <t>WVGZZZA24TV034947</t>
  </si>
  <si>
    <t>GAUDRE THIERRY</t>
  </si>
  <si>
    <t>WVGZZZA25TV011872</t>
  </si>
  <si>
    <t>DUBOT LAURENCE</t>
  </si>
  <si>
    <t>WVGZZZA25TV013282</t>
  </si>
  <si>
    <t>TAVERNIER CATHERINE</t>
  </si>
  <si>
    <t>WVGZZZA25TV019096</t>
  </si>
  <si>
    <t>DEHON LUC</t>
  </si>
  <si>
    <t>WVGZZZA25TV036531</t>
  </si>
  <si>
    <t>BOUQUILLON AURELIEN</t>
  </si>
  <si>
    <t>WVGZZZA25TV038960</t>
  </si>
  <si>
    <t>LEDUCQ CYRIL</t>
  </si>
  <si>
    <t>WVGZZZA25TV041633</t>
  </si>
  <si>
    <t>BETHEGNIES  JULIEN</t>
  </si>
  <si>
    <t>WVGZZZA26TV001092</t>
  </si>
  <si>
    <t>CAMMARATA MARIANO</t>
  </si>
  <si>
    <t>WVGZZZA26TV018359</t>
  </si>
  <si>
    <t>DEBOOSERE BRICE</t>
  </si>
  <si>
    <t>WVGZZZA26TV034674</t>
  </si>
  <si>
    <t>VERMEERSCH FRANCOIS</t>
  </si>
  <si>
    <t>WVGZZZA27TV004163</t>
  </si>
  <si>
    <t>HAUSSY  LAURENT</t>
  </si>
  <si>
    <t>WVGZZZA27TV035719</t>
  </si>
  <si>
    <t>DENIS THOMAS</t>
  </si>
  <si>
    <t>WVGZZZA27TV038202</t>
  </si>
  <si>
    <t>ROGER MAXIMILIEN</t>
  </si>
  <si>
    <t>WVGZZZA28TV002602</t>
  </si>
  <si>
    <t>DUPONCHELLE JEANNE MARIE</t>
  </si>
  <si>
    <t>WVGZZZA28TV004639</t>
  </si>
  <si>
    <t>QUEVAL - ROGALSKI SIMON - JULIE</t>
  </si>
  <si>
    <t>WVGZZZA28TV010733</t>
  </si>
  <si>
    <t>HARMA LILA</t>
  </si>
  <si>
    <t>WVGZZZA28TV014877</t>
  </si>
  <si>
    <t>SENICURT JULIEN</t>
  </si>
  <si>
    <t>WVGZZZA28TV033459</t>
  </si>
  <si>
    <t>TOULEMONDE THOMAS</t>
  </si>
  <si>
    <t>WVGZZZA28TV057566</t>
  </si>
  <si>
    <t>CMBTP</t>
  </si>
  <si>
    <t>WVGZZZA29TV009770</t>
  </si>
  <si>
    <t>PLUCHARD CAMILLE</t>
  </si>
  <si>
    <t>WVGZZZA29TV010871</t>
  </si>
  <si>
    <t>FACON GERARD</t>
  </si>
  <si>
    <t>WVGZZZA29TV015326</t>
  </si>
  <si>
    <t>PEUVREL STEVE</t>
  </si>
  <si>
    <t>WVGZZZA2XTV007798</t>
  </si>
  <si>
    <t>MANCON YVES</t>
  </si>
  <si>
    <t>WVGZZZA2XTV017926</t>
  </si>
  <si>
    <t>LEMPEREUR  JACQUES</t>
  </si>
  <si>
    <t>WVGZZZC10TY021289</t>
  </si>
  <si>
    <t>LEDUC ERIC</t>
  </si>
  <si>
    <t>WVGZZZC10TY053918</t>
  </si>
  <si>
    <t>BERTEAU SOIZIC</t>
  </si>
  <si>
    <t>WVGZZZC10TY062943</t>
  </si>
  <si>
    <t>EUSTACHE JACQUES</t>
  </si>
  <si>
    <t>WVGZZZC10TY072792</t>
  </si>
  <si>
    <t>DANCHIN AMAMOU FRANCOIS XAVIER</t>
  </si>
  <si>
    <t>WVGZZZC11SY116409</t>
  </si>
  <si>
    <t>BRILLET JEANNE MARIE</t>
  </si>
  <si>
    <t>WVGZZZC11TY017526</t>
  </si>
  <si>
    <t>DEBUSSCHERE FRANCK</t>
  </si>
  <si>
    <t>WVGZZZC11TY061994</t>
  </si>
  <si>
    <t>TASZEK FRANCOISE</t>
  </si>
  <si>
    <t>WVGZZZC11TY064975</t>
  </si>
  <si>
    <t>DEDRIE BRIGITTE</t>
  </si>
  <si>
    <t>WVGZZZC11TY066709</t>
  </si>
  <si>
    <t>SAIDANI TOURIA</t>
  </si>
  <si>
    <t>WVGZZZC12TY072020</t>
  </si>
  <si>
    <t>ROUSSEAU ANNE FRANCOISE</t>
  </si>
  <si>
    <t>WVGZZZC13TY054366</t>
  </si>
  <si>
    <t>LEFEBVRE LAURENT</t>
  </si>
  <si>
    <t>WVGZZZC13TY064069</t>
  </si>
  <si>
    <t>TOULEMONDE JESSIE</t>
  </si>
  <si>
    <t>WVGZZZC15TY045121</t>
  </si>
  <si>
    <t>BOULANGER CEDRIC</t>
  </si>
  <si>
    <t>WVGZZZC15TY053882</t>
  </si>
  <si>
    <t>WVGZZZC15TY062081</t>
  </si>
  <si>
    <t>DELAMBRE REMI</t>
  </si>
  <si>
    <t>WVGZZZC15TY063943</t>
  </si>
  <si>
    <t>DELCAMBRE OCEANE</t>
  </si>
  <si>
    <t>WVGZZZC16TY058850</t>
  </si>
  <si>
    <t>LECLERCQ CHRISTOPHE</t>
  </si>
  <si>
    <t>WVGZZZC17SY113787</t>
  </si>
  <si>
    <t>&amp; MMZ CAFFIAU JEREMIE &amp; CHAROTE-</t>
  </si>
  <si>
    <t>WVGZZZC17TY050756</t>
  </si>
  <si>
    <t>CHRYSALIDES</t>
  </si>
  <si>
    <t>WVGZZZC17TY053866</t>
  </si>
  <si>
    <t>WVGZZZC17TY054211</t>
  </si>
  <si>
    <t>WVGZZZC17TY078928</t>
  </si>
  <si>
    <t>PEIXOTO MACHADO JOSE</t>
  </si>
  <si>
    <t>WVGZZZC18TY016809</t>
  </si>
  <si>
    <t>GRASSET  MAURICE</t>
  </si>
  <si>
    <t>WVGZZZC18TY037126</t>
  </si>
  <si>
    <t>SNOUCI CHRISTINE</t>
  </si>
  <si>
    <t>WVGZZZC18TY053827</t>
  </si>
  <si>
    <t>WVGZZZC18TY059823</t>
  </si>
  <si>
    <t>DHELLEMMES FLAVIEN</t>
  </si>
  <si>
    <t>WVGZZZC19TY053254</t>
  </si>
  <si>
    <t>WVGZZZC19TY061421</t>
  </si>
  <si>
    <t>PEPIN PASCAL</t>
  </si>
  <si>
    <t>WVGZZZC19TY068899</t>
  </si>
  <si>
    <t>WCZESNIAK EP.USAI MARGOT</t>
  </si>
  <si>
    <t>WVGZZZC1XTY057457</t>
  </si>
  <si>
    <t xml:space="preserve">HEUSDENS MARC </t>
  </si>
  <si>
    <t>WVGZZZC1XTY059631</t>
  </si>
  <si>
    <t>COUTANT NICOLE</t>
  </si>
  <si>
    <t>WVGZZZC1XTY060973</t>
  </si>
  <si>
    <t>MORTREUX ELODIE</t>
  </si>
  <si>
    <t>WVGZZZC1XTY065302</t>
  </si>
  <si>
    <t>VERHOEVE STEPHANE</t>
  </si>
  <si>
    <t>WVGZZZCS0TY040434</t>
  </si>
  <si>
    <t>PEUVREL CHRISTIAN</t>
  </si>
  <si>
    <t>WVGZZZCS1TY022475</t>
  </si>
  <si>
    <t>LOSILLA  GINES</t>
  </si>
  <si>
    <t>WVGZZZCS7TY050166</t>
  </si>
  <si>
    <t>FERRATON PASCAL</t>
  </si>
  <si>
    <t>WVGZZZCS8RY106107</t>
  </si>
  <si>
    <t>MENDES KIMBERLEY</t>
  </si>
  <si>
    <t>WVGZZZCS9TY019260</t>
  </si>
  <si>
    <t>MENEGHETTI AMANDINE</t>
  </si>
  <si>
    <t>WVGZZZCS9TY056082</t>
  </si>
  <si>
    <t>FONTAINE CAMILLE</t>
  </si>
  <si>
    <t>WVGZZZCS9TY056843</t>
  </si>
  <si>
    <t>DELSARTE  MATTEO</t>
  </si>
  <si>
    <t>WVGZZZCSXTY055183</t>
  </si>
  <si>
    <t>LAMBREIT  SEBASTIEN</t>
  </si>
  <si>
    <t>WVGZZZCSXTY055197</t>
  </si>
  <si>
    <t>GAUTHIER LUDIVINE</t>
  </si>
  <si>
    <t>WVGZZZCT1TW437137</t>
  </si>
  <si>
    <t>HOUSSIN FREDERIC ET CARPENTIER S</t>
  </si>
  <si>
    <t>WVGZZZCT1TW438109</t>
  </si>
  <si>
    <t>DESCAMPS XAVIER</t>
  </si>
  <si>
    <t>WVGZZZCT2TW405684</t>
  </si>
  <si>
    <t>FOURNIER CLARA</t>
  </si>
  <si>
    <t>WVGZZZCT2TW420945</t>
  </si>
  <si>
    <t>ISTYA CONSEIL</t>
  </si>
  <si>
    <t>WVGZZZCT2TW437020</t>
  </si>
  <si>
    <t>QUEYRAS</t>
  </si>
  <si>
    <t>WVGZZZCT2TW535173</t>
  </si>
  <si>
    <t>CAPPELLE BARBARA</t>
  </si>
  <si>
    <t>WVGZZZCT3TW433932</t>
  </si>
  <si>
    <t>WVGZZZCT3TW437494</t>
  </si>
  <si>
    <t>VICTOR LIETAR</t>
  </si>
  <si>
    <t>WVGZZZCT3TW533397</t>
  </si>
  <si>
    <t>ALIVE EVENTS</t>
  </si>
  <si>
    <t>WVGZZZCT3TW542116</t>
  </si>
  <si>
    <t>GOGUILLON MARYSE</t>
  </si>
  <si>
    <t>WVGZZZCT3TW552368</t>
  </si>
  <si>
    <t>FERLA BERANGERE</t>
  </si>
  <si>
    <t>WVGZZZCT4TW031885</t>
  </si>
  <si>
    <t>DERIVAUX CHARLY</t>
  </si>
  <si>
    <t>WVGZZZCT4TW552444</t>
  </si>
  <si>
    <t>WVGZZZCT5TW433575</t>
  </si>
  <si>
    <t>PORTE KARINE</t>
  </si>
  <si>
    <t>WVGZZZCT5TW519887</t>
  </si>
  <si>
    <t>OUALI SLIMANE</t>
  </si>
  <si>
    <t>WVGZZZCT6TW427820</t>
  </si>
  <si>
    <t>TEAM</t>
  </si>
  <si>
    <t>WVGZZZCT6TW434234</t>
  </si>
  <si>
    <t>WVGZZZCT6TW534138</t>
  </si>
  <si>
    <t>GRIMME FRANCE</t>
  </si>
  <si>
    <t>WVGZZZCT6TW543910</t>
  </si>
  <si>
    <t>AGACHE ALEXANDRE</t>
  </si>
  <si>
    <t>WVGZZZCT7TW434582</t>
  </si>
  <si>
    <t>WVGZZZCT7TW437563</t>
  </si>
  <si>
    <t>WVGZZZCT8TW439418</t>
  </si>
  <si>
    <t>DERACHE MELISSA</t>
  </si>
  <si>
    <t>WVGZZZCT8TW533735</t>
  </si>
  <si>
    <t>WVGZZZCT9TW028786</t>
  </si>
  <si>
    <t>LECLERCQ RENEE</t>
  </si>
  <si>
    <t>WVGZZZCT9TW562838</t>
  </si>
  <si>
    <t>GRARD JULIEN</t>
  </si>
  <si>
    <t>WVGZZZCTXSW528230</t>
  </si>
  <si>
    <t>CAPILLO CALOGERO</t>
  </si>
  <si>
    <t>WVGZZZCTXTW533901</t>
  </si>
  <si>
    <t>WVGZZZCTXTW535776</t>
  </si>
  <si>
    <t>WVGZZZE20RP506374</t>
  </si>
  <si>
    <t>CH CONSULTING</t>
  </si>
  <si>
    <t>WVGZZZE20TE026175</t>
  </si>
  <si>
    <t>TRANSFERTPRESS</t>
  </si>
  <si>
    <t>WVGZZZE20TE033904</t>
  </si>
  <si>
    <t>EUREKAM</t>
  </si>
  <si>
    <t>WVGZZZE20TE042764</t>
  </si>
  <si>
    <t>LET IT BE</t>
  </si>
  <si>
    <t>WVGZZZE21TE024256</t>
  </si>
  <si>
    <t>ACHTIOUI  ZAKARI</t>
  </si>
  <si>
    <t>WVGZZZE21TE036374</t>
  </si>
  <si>
    <t>MAO MASSIMA</t>
  </si>
  <si>
    <t>WVGZZZE22TE025903</t>
  </si>
  <si>
    <t>WVGZZZE22TE030390</t>
  </si>
  <si>
    <t>CHAMBERLIN QUENTIN</t>
  </si>
  <si>
    <t>WVGZZZE23TE024436</t>
  </si>
  <si>
    <t>TALMA GEOFFROY</t>
  </si>
  <si>
    <t>WVGZZZE23TE025098</t>
  </si>
  <si>
    <t>WVGZZZE23TE026932</t>
  </si>
  <si>
    <t>MOREAU  RAPHAELLE</t>
  </si>
  <si>
    <t>WVGZZZE23TE037056</t>
  </si>
  <si>
    <t>CHRETIEN ELODIE</t>
  </si>
  <si>
    <t>WVGZZZE23TE039034</t>
  </si>
  <si>
    <t>TROTTIER LINDA</t>
  </si>
  <si>
    <t>WVGZZZE23TP002554</t>
  </si>
  <si>
    <t>EL AMRI MOHAMED</t>
  </si>
  <si>
    <t>WVGZZZE24TE026065</t>
  </si>
  <si>
    <t>JABAL NAOUAL</t>
  </si>
  <si>
    <t>WVGZZZE24TE031055</t>
  </si>
  <si>
    <t>WARCHALOWSKI MAREK</t>
  </si>
  <si>
    <t>WVGZZZE24TE033016</t>
  </si>
  <si>
    <t>IDRAHOU JAMAL</t>
  </si>
  <si>
    <t>WVGZZZE24TE035056</t>
  </si>
  <si>
    <t>DHENIN CHRISTOPHER</t>
  </si>
  <si>
    <t>WVGZZZE24TE037535</t>
  </si>
  <si>
    <t>SYBIOMED</t>
  </si>
  <si>
    <t>ARMVE</t>
  </si>
  <si>
    <t>WVGZZZE25TE024390</t>
  </si>
  <si>
    <t>BODELE AURELIE</t>
  </si>
  <si>
    <t>WVGZZZE25TE029363</t>
  </si>
  <si>
    <t>KOMOROWSKI LAURINE</t>
  </si>
  <si>
    <t>WVGZZZE26TE027511</t>
  </si>
  <si>
    <t>OLIVIER CAROLINE</t>
  </si>
  <si>
    <t>WVGZZZE27TE025878</t>
  </si>
  <si>
    <t>KIMPE GUILLAUME</t>
  </si>
  <si>
    <t>WVGZZZE27TE036220</t>
  </si>
  <si>
    <t>GNADO FLORIAN</t>
  </si>
  <si>
    <t>WVGZZZE27TE037996</t>
  </si>
  <si>
    <t>DIAW AMADOU</t>
  </si>
  <si>
    <t>WVGZZZE28TE023802</t>
  </si>
  <si>
    <t>NYS FREDERIC</t>
  </si>
  <si>
    <t>WVGZZZE28TE032550</t>
  </si>
  <si>
    <t>CARLIER LAURENT</t>
  </si>
  <si>
    <t>WVGZZZE28TE035707</t>
  </si>
  <si>
    <t>CROQUEFER INGRID</t>
  </si>
  <si>
    <t>WVGZZZE28TE036257</t>
  </si>
  <si>
    <t>QRITA ADIL</t>
  </si>
  <si>
    <t>WVGZZZE28TP002601</t>
  </si>
  <si>
    <t>MOUSSA JUSTINE</t>
  </si>
  <si>
    <t>WVGZZZE29TE025817</t>
  </si>
  <si>
    <t>WVGZZZE29TE027888</t>
  </si>
  <si>
    <t>CINAR EMEL</t>
  </si>
  <si>
    <t>WVGZZZE29TE035067</t>
  </si>
  <si>
    <t>POSTEL  LAURIE</t>
  </si>
  <si>
    <t>WVGZZZE29TE038566</t>
  </si>
  <si>
    <t>MEDDAH CELINE</t>
  </si>
  <si>
    <t>WVGZZZE2XTE030654</t>
  </si>
  <si>
    <t>AGS</t>
  </si>
  <si>
    <t>WVGZZZE2XTE036437</t>
  </si>
  <si>
    <t>VERBRUGGHE GREGORY</t>
  </si>
  <si>
    <t>WVGZZZE2XTE039158</t>
  </si>
  <si>
    <t>LECOUSTRE CAMILLE</t>
  </si>
  <si>
    <t>WVGZZZR44TW033457</t>
  </si>
  <si>
    <t>CAGNIART LAURE</t>
  </si>
  <si>
    <t>WVGZZZR45TW505164</t>
  </si>
  <si>
    <t>ACD ACTIF CHAUFFAGE DEPANNAGE</t>
  </si>
  <si>
    <t>WVGZZZR47TW515954</t>
  </si>
  <si>
    <t>NASH &amp; YOUNG</t>
  </si>
  <si>
    <t>WVWZZZAW0TU010948</t>
  </si>
  <si>
    <t>NSI 4</t>
  </si>
  <si>
    <t>WVWZZZAW0TU017401</t>
  </si>
  <si>
    <t>WVWZZZAW0TU034103</t>
  </si>
  <si>
    <t>DEMELIN PATRICIA</t>
  </si>
  <si>
    <t>WVWZZZAW0TU038121</t>
  </si>
  <si>
    <t>WATTEL CLÉMENT</t>
  </si>
  <si>
    <t>WVWZZZAW0TU040936</t>
  </si>
  <si>
    <t>WVWZZZAW0TU041519</t>
  </si>
  <si>
    <t>AGNOLETTI  SIMON</t>
  </si>
  <si>
    <t>WVWZZZAW1SU095765</t>
  </si>
  <si>
    <t>VANHOUTTE MICHELE</t>
  </si>
  <si>
    <t>WVWZZZAW1TU027483</t>
  </si>
  <si>
    <t>LEBRUN CHRISTIAN</t>
  </si>
  <si>
    <t>WVWZZZAW1TU027791</t>
  </si>
  <si>
    <t>FIN BEATRICE</t>
  </si>
  <si>
    <t>WVWZZZAW1TU029010</t>
  </si>
  <si>
    <t>BOULANGER MICHEL</t>
  </si>
  <si>
    <t>WVWZZZAW1TU030559</t>
  </si>
  <si>
    <t>WVWZZZAW2SU097704</t>
  </si>
  <si>
    <t>BIENCOURT ERIC</t>
  </si>
  <si>
    <t>WVWZZZAW2TU029937</t>
  </si>
  <si>
    <t>WVWZZZAW2TU035429</t>
  </si>
  <si>
    <t>LEVEAUX  HELENE</t>
  </si>
  <si>
    <t>WVWZZZAW2TU040940</t>
  </si>
  <si>
    <t>WVWZZZAW2TU044924</t>
  </si>
  <si>
    <t>JAMART EVA</t>
  </si>
  <si>
    <t>WVWZZZAW3TU011110</t>
  </si>
  <si>
    <t xml:space="preserve">WIMBEE GREGORY </t>
  </si>
  <si>
    <t>WVWZZZAW3TU018073</t>
  </si>
  <si>
    <t>DIAZ SYLVIE</t>
  </si>
  <si>
    <t>WVWZZZAW3TU032314</t>
  </si>
  <si>
    <t>LEMPIRE PIERRE YVES</t>
  </si>
  <si>
    <t>WVWZZZAW3TU056967</t>
  </si>
  <si>
    <t>PRUVOST CLEMENT</t>
  </si>
  <si>
    <t>WVWZZZAW4SU082606</t>
  </si>
  <si>
    <t>WARLOUZET AUDREY</t>
  </si>
  <si>
    <t>WVWZZZAW4TU005901</t>
  </si>
  <si>
    <t>DUPONT CHRISTOPHE</t>
  </si>
  <si>
    <t>WVWZZZAW4TU030166</t>
  </si>
  <si>
    <t>WVWZZZAW4TU031754</t>
  </si>
  <si>
    <t>WVWZZZAW4TU031964</t>
  </si>
  <si>
    <t>WVWZZZAW5SU097325</t>
  </si>
  <si>
    <t>CAILLAUX CATHERINE</t>
  </si>
  <si>
    <t>WVWZZZAW5TU027891</t>
  </si>
  <si>
    <t>FLAMENT CORENTIN</t>
  </si>
  <si>
    <t>WVWZZZAW5TU029043</t>
  </si>
  <si>
    <t>DJALO CISSE</t>
  </si>
  <si>
    <t>WVWZZZAW5TU029883</t>
  </si>
  <si>
    <t>VACCALLUZZO  ENZO</t>
  </si>
  <si>
    <t>WVWZZZAW5TU030676</t>
  </si>
  <si>
    <t>WVWZZZAW5TU039958</t>
  </si>
  <si>
    <t>WVWZZZAW6TU018312</t>
  </si>
  <si>
    <t>LEBRUN ANNE SOPHIE</t>
  </si>
  <si>
    <t>WVWZZZAW6TU030105</t>
  </si>
  <si>
    <t>WVWZZZAW6TU032162</t>
  </si>
  <si>
    <t>DAMMAN GEOFFRAY</t>
  </si>
  <si>
    <t>WVWZZZAW6TU035501</t>
  </si>
  <si>
    <t>GRUSON LAETITIA</t>
  </si>
  <si>
    <t>WVWZZZAW6TU039547</t>
  </si>
  <si>
    <t>ECH CHAROUI SABAH</t>
  </si>
  <si>
    <t>WVWZZZAW7TU010574</t>
  </si>
  <si>
    <t>BONVARLET CELINE</t>
  </si>
  <si>
    <t>WVWZZZAW7TU011742</t>
  </si>
  <si>
    <t>SIX DOMINIQUE</t>
  </si>
  <si>
    <t>WVWZZZAW7TU025897</t>
  </si>
  <si>
    <t>VASSEUR BERNARD</t>
  </si>
  <si>
    <t>WVWZZZAW7TU028377</t>
  </si>
  <si>
    <t>DEMAL AXEL</t>
  </si>
  <si>
    <t>WVWZZZAW7TU029979</t>
  </si>
  <si>
    <t>WVWZZZAW7TU031392</t>
  </si>
  <si>
    <t>WVWZZZAW7TU039198</t>
  </si>
  <si>
    <t>MALLET FRANCOISE</t>
  </si>
  <si>
    <t>WVWZZZAW8TU023415</t>
  </si>
  <si>
    <t>COURCIER MARIE</t>
  </si>
  <si>
    <t>WVWZZZAW8TU029361</t>
  </si>
  <si>
    <t>HANNOTHIAUX MARIE-HELENE</t>
  </si>
  <si>
    <t>WVWZZZAW8TU032048</t>
  </si>
  <si>
    <t>WVWZZZAW8TU032292</t>
  </si>
  <si>
    <t>MOYAUX CORINE</t>
  </si>
  <si>
    <t>WVWZZZAW9SU091382</t>
  </si>
  <si>
    <t>HAMRAOUI  EMMA</t>
  </si>
  <si>
    <t>WVWZZZAW9TU009622</t>
  </si>
  <si>
    <t>WVWZZZAW9TU010169</t>
  </si>
  <si>
    <t>WVWZZZAW9TU028445</t>
  </si>
  <si>
    <t>KUS MINE</t>
  </si>
  <si>
    <t>WVWZZZAW9TU035945</t>
  </si>
  <si>
    <t>DEWILDE LISA</t>
  </si>
  <si>
    <t>WVWZZZAW9TU041258</t>
  </si>
  <si>
    <t>WVWZZZAWXTU017423</t>
  </si>
  <si>
    <t>DESTOMBES CAROLINE</t>
  </si>
  <si>
    <t>WVWZZZAWXTU028700</t>
  </si>
  <si>
    <t>BOULET ALICIA</t>
  </si>
  <si>
    <t>WVWZZZCD0TW208820</t>
  </si>
  <si>
    <t>WVWZZZCD0TW208882</t>
  </si>
  <si>
    <t>WVWZZZCD1TW206817</t>
  </si>
  <si>
    <t>WVWZZZCD2TW014449</t>
  </si>
  <si>
    <t>WVWZZZCD2TW207992</t>
  </si>
  <si>
    <t>WVWZZZCD2TW417671</t>
  </si>
  <si>
    <t>DEMLOG</t>
  </si>
  <si>
    <t>WVWZZZCD3TW185971</t>
  </si>
  <si>
    <t>GROUPE GESTI-PRO- NSI4</t>
  </si>
  <si>
    <t>WVWZZZCD3TW206799</t>
  </si>
  <si>
    <t>WVWZZZCD4TW208836</t>
  </si>
  <si>
    <t>WVWZZZCD4TW209873</t>
  </si>
  <si>
    <t>BERTHE PHILIPPE</t>
  </si>
  <si>
    <t>WVWZZZCD4TW219657</t>
  </si>
  <si>
    <t>NSI 3</t>
  </si>
  <si>
    <t>WVWZZZCD5TW207453</t>
  </si>
  <si>
    <t>WVWZZZCD5TW208828</t>
  </si>
  <si>
    <t>WVWZZZCD5TW208909</t>
  </si>
  <si>
    <t>WVWZZZCD5TW218730</t>
  </si>
  <si>
    <t>CABINET SAHYA SERVICES</t>
  </si>
  <si>
    <t>WVWZZZCD6TW008363</t>
  </si>
  <si>
    <t>DE ABREU JOAQUIM</t>
  </si>
  <si>
    <t>WVWZZZCD7TW188680</t>
  </si>
  <si>
    <t>ET MME LEFRANC PASCAL</t>
  </si>
  <si>
    <t>WVWZZZCD8SW409220</t>
  </si>
  <si>
    <t>EURL PAULINE DELENTAIGNE-LEROY</t>
  </si>
  <si>
    <t>WVWZZZCD8TW232394</t>
  </si>
  <si>
    <t>WVWZZZCD9TW417313</t>
  </si>
  <si>
    <t>NOTAPARC NOTAIRES</t>
  </si>
  <si>
    <t>WVWZZZCDXTW196532</t>
  </si>
  <si>
    <t>FENEZ FRANK</t>
  </si>
  <si>
    <t>WVWZZZCJXSD024629</t>
  </si>
  <si>
    <t>DEBOUDT ANNE</t>
  </si>
  <si>
    <t>WVWZZZE10TP052937</t>
  </si>
  <si>
    <t>MARCELLI HELENE</t>
  </si>
  <si>
    <t>WVWZZZE11TP040019</t>
  </si>
  <si>
    <t>GAILLOT CAROLINE</t>
  </si>
  <si>
    <t>WVWZZZE11TP047326</t>
  </si>
  <si>
    <t>PAUWELS GILLES</t>
  </si>
  <si>
    <t>WVWZZZE11TP049478</t>
  </si>
  <si>
    <t>WVWZZZE12SP034664</t>
  </si>
  <si>
    <t>POULAIN SYLVIE</t>
  </si>
  <si>
    <t>WVWZZZE12TP043172</t>
  </si>
  <si>
    <t>DEVAUX SANDRINE</t>
  </si>
  <si>
    <t>WVWZZZE12TP054673</t>
  </si>
  <si>
    <t>ETCI</t>
  </si>
  <si>
    <t>WVWZZZE13TP042905</t>
  </si>
  <si>
    <t>LENGLART STEPHIE</t>
  </si>
  <si>
    <t>WVWZZZE13TP042984</t>
  </si>
  <si>
    <t>BIHOUIS AURORE</t>
  </si>
  <si>
    <t>WVWZZZE13TP047764</t>
  </si>
  <si>
    <t>CHARTON  THEO</t>
  </si>
  <si>
    <t>WVWZZZE13TP050132</t>
  </si>
  <si>
    <t>REINQUIN STEPHANIE</t>
  </si>
  <si>
    <t>WVWZZZE14TP036000</t>
  </si>
  <si>
    <t>AFONSO FERREIRA ELODIE</t>
  </si>
  <si>
    <t>WVWZZZE14TP041908</t>
  </si>
  <si>
    <t>VANHOECKE FANNY</t>
  </si>
  <si>
    <t>WVWZZZE14TP052911</t>
  </si>
  <si>
    <t>CHATEAU VICTOR</t>
  </si>
  <si>
    <t>WVWZZZE15TP011414</t>
  </si>
  <si>
    <t>SPORT IMAJ</t>
  </si>
  <si>
    <t>WVWZZZE15TP042159</t>
  </si>
  <si>
    <t>BASSERY VALERIE</t>
  </si>
  <si>
    <t>WVWZZZE15TP045112</t>
  </si>
  <si>
    <t>LEMETTRE ANDRE</t>
  </si>
  <si>
    <t>WVWZZZE17TP026500</t>
  </si>
  <si>
    <t>YVON ET FIRA</t>
  </si>
  <si>
    <t>WVWZZZE17TP045581</t>
  </si>
  <si>
    <t>HAZEBROUCQ JULIEN</t>
  </si>
  <si>
    <t>WVWZZZE17TP047556</t>
  </si>
  <si>
    <t>DUMORTIER VALERIE</t>
  </si>
  <si>
    <t>WVWZZZE17TP052949</t>
  </si>
  <si>
    <t>ATECNA</t>
  </si>
  <si>
    <t>WVWZZZE18TP041667</t>
  </si>
  <si>
    <t>ROLLET MARC</t>
  </si>
  <si>
    <t>WVWZZZE18TP042835</t>
  </si>
  <si>
    <t>COPPIN VALENTIN</t>
  </si>
  <si>
    <t>WVWZZZE19TP041533</t>
  </si>
  <si>
    <t>VIENNE BENEDICTE</t>
  </si>
  <si>
    <t xml:space="preserve">Ecart de marge </t>
  </si>
  <si>
    <t>Forfait demandé</t>
  </si>
  <si>
    <t xml:space="preserve">solde client </t>
  </si>
  <si>
    <t>solde client  en attente de financement cyrille casier</t>
  </si>
  <si>
    <t xml:space="preserve">ok vn payé / solde client facture atelier </t>
  </si>
  <si>
    <t>solde client mq rgt fact divers</t>
  </si>
  <si>
    <t xml:space="preserve">soilde client facture magasin impayée / barres de toit </t>
  </si>
  <si>
    <t>marge négative  //  0 prime demandée</t>
  </si>
  <si>
    <t>ok vn payé / solde client doublon rgt RANC</t>
  </si>
  <si>
    <t>solde client mq reprise vo + indemnité rachat</t>
  </si>
  <si>
    <t>solde client dossier paiement en cours FIRST</t>
  </si>
  <si>
    <t>marge négative  //  En attente marge (remise client trop importante)</t>
  </si>
  <si>
    <t>solde client doublon rgt f44077</t>
  </si>
  <si>
    <t>marge négative  //  Forfait vd</t>
  </si>
  <si>
    <t>ok vn payé / solde reprise slba 2023</t>
  </si>
  <si>
    <t>solde client mq vétusté dossier non transmis</t>
  </si>
  <si>
    <t>ok vn payé / solde client facture athoris impayée 2023</t>
  </si>
  <si>
    <t>solde client mq indemnité rachat dossier non transmis</t>
  </si>
  <si>
    <t>marge négative  //  Forfait VD</t>
  </si>
  <si>
    <t>solde client mq financement self payment demandé ksiop</t>
  </si>
  <si>
    <t>marge négative  //  Forfait non justifié</t>
  </si>
  <si>
    <t>ok vn payé solde client factures atelier</t>
  </si>
  <si>
    <t>solde client mq financement + rgt fact divers</t>
  </si>
  <si>
    <t>solde client voir mydso avoir à faire ?</t>
  </si>
  <si>
    <t>marge négative //  challenge  //  VN vendu 38493,76€ au lieu de 38990€</t>
  </si>
  <si>
    <t>solde client dossier en accepté sur First</t>
  </si>
  <si>
    <t xml:space="preserve">solde client mq diff 1er loyer </t>
  </si>
  <si>
    <t>solde client demande rbt en att justif prime cee</t>
  </si>
  <si>
    <t>solde client mq rgt facture divers</t>
  </si>
  <si>
    <t xml:space="preserve">solde client écart CG </t>
  </si>
  <si>
    <t>prime 416€ non compatible VD</t>
  </si>
  <si>
    <t>solde client mq indemnité reprise vo</t>
  </si>
  <si>
    <t>solde client mq financement paiement en cours First</t>
  </si>
  <si>
    <t>Commission + challenge  nnon cumulatifs  //  VN vendu 36900€ au lieu de 37990€</t>
  </si>
  <si>
    <t>Sole client rbt à mettre sur exabq</t>
  </si>
  <si>
    <t>marge négative  //  Forfait Challenge VD</t>
  </si>
  <si>
    <t xml:space="preserve">marge manquante </t>
  </si>
  <si>
    <t>solde client diff prime CEE - 1er loyer a  rbt ?</t>
  </si>
  <si>
    <t xml:space="preserve">ok vn payé / solde client mq rgt facture assurance sur reprise VO </t>
  </si>
  <si>
    <t>Nbre VN</t>
  </si>
  <si>
    <t>VOLKSWAGEN</t>
  </si>
  <si>
    <t>OUI</t>
  </si>
  <si>
    <t>Détails pou for Nbre de LIV. - Modèle livré: POLO, Site: 80, Marque: VW, Vendeur: LEGCH (+)</t>
  </si>
  <si>
    <t>WAUZZZGE9NB014491</t>
  </si>
  <si>
    <t>VALAUTO RENT</t>
  </si>
  <si>
    <t>WVWZZZCJ4RD002538</t>
  </si>
  <si>
    <t>VSSZZZKN0PW009636</t>
  </si>
  <si>
    <t>TARRACO</t>
  </si>
  <si>
    <t>KMHB15120TW069917</t>
  </si>
  <si>
    <t>COYET YVES</t>
  </si>
  <si>
    <t>KMHB35119TW068105</t>
  </si>
  <si>
    <t>LEURIDAN CATALINA</t>
  </si>
  <si>
    <t>KMHB3511XTW073877</t>
  </si>
  <si>
    <t>MUNOZ ANNIE</t>
  </si>
  <si>
    <t>KMHHB8119TU198654</t>
  </si>
  <si>
    <t>KMHHE8115TU189649</t>
  </si>
  <si>
    <t>MARTHE PHILIPPE</t>
  </si>
  <si>
    <t>NLHBN81G7SZ532095</t>
  </si>
  <si>
    <t>THIRON  MARIE-CAMILLE</t>
  </si>
  <si>
    <t>NLHBR51G0TZ758080</t>
  </si>
  <si>
    <t>DEREUDER MONIQUE</t>
  </si>
  <si>
    <t>NLHBR51G5SZ698070</t>
  </si>
  <si>
    <t>LE FOULGOC PASCALE</t>
  </si>
  <si>
    <t>TMAH081A0TJ084929</t>
  </si>
  <si>
    <t>BOULET FREDERIC</t>
  </si>
  <si>
    <t>TMAH081A3TJ094094</t>
  </si>
  <si>
    <t>BENSALAH JULIE</t>
  </si>
  <si>
    <t>TMAH881A9RJ002231</t>
  </si>
  <si>
    <t>CARRE DIDIER</t>
  </si>
  <si>
    <t>TMAJA8112TJ467916</t>
  </si>
  <si>
    <t>DELOBEL  GREGORY</t>
  </si>
  <si>
    <t>TMAJA8113TJ468461</t>
  </si>
  <si>
    <t>LEMESRE LAURENT</t>
  </si>
  <si>
    <t>TMAJA8119TJ463247</t>
  </si>
  <si>
    <t>OLIVEIRA FERNANDES VALERIE</t>
  </si>
  <si>
    <t>TMAJB8116TJ460366</t>
  </si>
  <si>
    <t>TMAJB812XTJ442235</t>
  </si>
  <si>
    <t>RIVALS CELINE</t>
  </si>
  <si>
    <t>TMAJC8114TJ456457</t>
  </si>
  <si>
    <t>BPCE LEASE</t>
  </si>
  <si>
    <t>TMAJC8114TJ458046</t>
  </si>
  <si>
    <t>VANDOORNE JULIEN</t>
  </si>
  <si>
    <t>TMAJC8118TJ457269</t>
  </si>
  <si>
    <t>MOTA ARTHUR</t>
  </si>
  <si>
    <t>TMAJC8129SJ392214</t>
  </si>
  <si>
    <t>GLADE DAVY</t>
  </si>
  <si>
    <t>TMAJE8112TJ459612</t>
  </si>
  <si>
    <t>TOURTE MURIEL</t>
  </si>
  <si>
    <t>TMBAR8NX9TM044414</t>
  </si>
  <si>
    <t>NIGRO GIANNI</t>
  </si>
  <si>
    <t>TMBEE6PJ0T4073701</t>
  </si>
  <si>
    <t>GODE NICOLE</t>
  </si>
  <si>
    <t>TMBEE6PJ3T4074812</t>
  </si>
  <si>
    <t>OPALE AERO SERVICES</t>
  </si>
  <si>
    <t>TMBEP6NW3T3119892</t>
  </si>
  <si>
    <t>MARQUET - ROUSSE JEAN-NOEL ET MA</t>
  </si>
  <si>
    <t>TMBEP6PJ0T4069884</t>
  </si>
  <si>
    <t>TMBEP6PJ0T4070288</t>
  </si>
  <si>
    <t>TMBEP6PJ1T4055458</t>
  </si>
  <si>
    <t>LEMOINE  CATHERINE</t>
  </si>
  <si>
    <t>TMBEP6PJ1T4069408</t>
  </si>
  <si>
    <t>TMBEP6PJ1T4069618</t>
  </si>
  <si>
    <t>TMBEP6PJ1T4069716</t>
  </si>
  <si>
    <t>TMBEP6PJ1T4069909</t>
  </si>
  <si>
    <t>TMBEP6PJ1T4070963</t>
  </si>
  <si>
    <t>TMBEP6PJ2T4069207</t>
  </si>
  <si>
    <t>TMBEP6PJ2T4069465</t>
  </si>
  <si>
    <t>TMBEP6PJ2T4070809</t>
  </si>
  <si>
    <t>TMBEP6PJ2T4071085</t>
  </si>
  <si>
    <t>TMBEP6PJ3T4068924</t>
  </si>
  <si>
    <t>TMBEP6PJ3T4070768</t>
  </si>
  <si>
    <t>TMBEP6PJ4T4069256</t>
  </si>
  <si>
    <t>TMBEP6PJ4T4070200</t>
  </si>
  <si>
    <t>SELOSSE LAURENCE</t>
  </si>
  <si>
    <t>TMBEP6PJ5T4070884</t>
  </si>
  <si>
    <t>LENGLET SYLVAIN</t>
  </si>
  <si>
    <t>TMBEP6PJ6T4069307</t>
  </si>
  <si>
    <t>TMBEP6PJ6T4069629</t>
  </si>
  <si>
    <t>TMBEP6PJ6T4070294</t>
  </si>
  <si>
    <t>TMBEP6PJ6T4070361</t>
  </si>
  <si>
    <t>TMBEP6PJXT4069200</t>
  </si>
  <si>
    <t>TMBEP6PJXT4070041</t>
  </si>
  <si>
    <t>TMBEP6PJXT4070198</t>
  </si>
  <si>
    <t>TMBER6NW0T3104244</t>
  </si>
  <si>
    <t>TMBER6NW0T3127877</t>
  </si>
  <si>
    <t>BATILOC</t>
  </si>
  <si>
    <t>TMBER6NW3T3104447</t>
  </si>
  <si>
    <t>TMBER6NW4T3104828</t>
  </si>
  <si>
    <t>AGENOR SUPPORT</t>
  </si>
  <si>
    <t>TMBER6NW5T3104174</t>
  </si>
  <si>
    <t>TMBER6NW5T3104403</t>
  </si>
  <si>
    <t>TMBER6NW5T3104644</t>
  </si>
  <si>
    <t>TMBER6NW9P3084579</t>
  </si>
  <si>
    <t>MORISAUX  MICHEL</t>
  </si>
  <si>
    <t>TMBER6NW9T3131751</t>
  </si>
  <si>
    <t>EOD NORD</t>
  </si>
  <si>
    <t>TMBER6PJ4T4029544</t>
  </si>
  <si>
    <t>FERNANDES MONTEIRO ARMANDO</t>
  </si>
  <si>
    <t>TMBER6PJ4T4077514</t>
  </si>
  <si>
    <t>CARETTE AMANDINE</t>
  </si>
  <si>
    <t>TMBER6PJ5T4055196</t>
  </si>
  <si>
    <t>LEMOINE THOMAS</t>
  </si>
  <si>
    <t>TMBER6PJ7S4104266</t>
  </si>
  <si>
    <t>VALDES  CHRISTOPHE</t>
  </si>
  <si>
    <t>TMBER6PJ8T4089665</t>
  </si>
  <si>
    <t>GOFFETTE BERNARD</t>
  </si>
  <si>
    <t>TMBGP6NW2T3017332</t>
  </si>
  <si>
    <t>LECLERCQ ISABELLE</t>
  </si>
  <si>
    <t>TMBGP6NW2T3107970</t>
  </si>
  <si>
    <t>CROMBET CYRIL</t>
  </si>
  <si>
    <t>ARNLE</t>
  </si>
  <si>
    <t>TMBGP6NW3T3076843</t>
  </si>
  <si>
    <t>CADINOT LORENZO</t>
  </si>
  <si>
    <t>TMBGP6NW4T3059694</t>
  </si>
  <si>
    <t>DAUPHIN DENIS</t>
  </si>
  <si>
    <t>TMBGP6NW4T3098057</t>
  </si>
  <si>
    <t>LEFEBVRE LOUISE</t>
  </si>
  <si>
    <t>TMBGP6NW5T3078187</t>
  </si>
  <si>
    <t>VENIAT ANAIS</t>
  </si>
  <si>
    <t>TMBGP6NW5T3134404</t>
  </si>
  <si>
    <t>JEANNET WALTER ET SYLVIE</t>
  </si>
  <si>
    <t>TMBGP6NW7T3071659</t>
  </si>
  <si>
    <t>D'ALESSANDRO BENJAMIN</t>
  </si>
  <si>
    <t>TMBGP6NW8V3008623</t>
  </si>
  <si>
    <t>TMBGP6NWXV3007148</t>
  </si>
  <si>
    <t>TMBGP6NWXV3008316</t>
  </si>
  <si>
    <t>TMBGP6NWXV3008462</t>
  </si>
  <si>
    <t>TMBGR6NW0T3088362</t>
  </si>
  <si>
    <t>TMBGR6NW1T3088905</t>
  </si>
  <si>
    <t>TMBGR6NW1T3120560</t>
  </si>
  <si>
    <t>BOUCHEZ ANNE MARIE</t>
  </si>
  <si>
    <t>TMBGR6NW1V3006464</t>
  </si>
  <si>
    <t>TMBGR6NW3T3087447</t>
  </si>
  <si>
    <t>TMBGR6NW3T3088887</t>
  </si>
  <si>
    <t>TMBGR6NW3T3102982</t>
  </si>
  <si>
    <t xml:space="preserve">BEAUMONT BERNARD </t>
  </si>
  <si>
    <t>TMBGR6NW3T3120687</t>
  </si>
  <si>
    <t>ENTREPRISE VERBRUGGHE</t>
  </si>
  <si>
    <t>TMBGR6NW5T3092567</t>
  </si>
  <si>
    <t>RENAUT JEAN-CHARLES</t>
  </si>
  <si>
    <t>TMBGR6NW5T3098157</t>
  </si>
  <si>
    <t>TAG BAR</t>
  </si>
  <si>
    <t>TMBGR6NW5T3134025</t>
  </si>
  <si>
    <t>VERDOY SANDRINE</t>
  </si>
  <si>
    <t>TMBGR6NW6T3047508</t>
  </si>
  <si>
    <t>MERZOUK  DJERRIDI</t>
  </si>
  <si>
    <t>TMBGR6NW6T3088916</t>
  </si>
  <si>
    <t>TMBGR6NW8T3108308</t>
  </si>
  <si>
    <t>TMBGR6NW8V3006316</t>
  </si>
  <si>
    <t>TMBJA8NX0TY092402</t>
  </si>
  <si>
    <t>TMBJA8NX1TY047307</t>
  </si>
  <si>
    <t>TMBJA8NX3TY086450</t>
  </si>
  <si>
    <t>TMBJA8NX3TY093091</t>
  </si>
  <si>
    <t>TMBJA8NX4TY090300</t>
  </si>
  <si>
    <t>LAMBLIN GAELLE</t>
  </si>
  <si>
    <t>TMBJA8NX6TY069514</t>
  </si>
  <si>
    <t>ETABLISSEMENTS G.DUFLOT</t>
  </si>
  <si>
    <t>TMBJA8NX6TY093196</t>
  </si>
  <si>
    <t>VAN CALSTER REMI</t>
  </si>
  <si>
    <t>TMBJA8NX7TY065679</t>
  </si>
  <si>
    <t>AEDIFIS CONTROL TECHNIC</t>
  </si>
  <si>
    <t>TMBJA8NXXTY045359</t>
  </si>
  <si>
    <t>TMBJA8NXXTY091726</t>
  </si>
  <si>
    <t>TMBJB7PS4TT083790</t>
  </si>
  <si>
    <t>TMBJB7PS6TT058082</t>
  </si>
  <si>
    <t>DEKETELE FREDERIC ET NATHALIE</t>
  </si>
  <si>
    <t>TMBJB7PS8TT506774</t>
  </si>
  <si>
    <t>LOYER FREDERIC</t>
  </si>
  <si>
    <t>TMBJB9PSXTT031284</t>
  </si>
  <si>
    <t>THARREAU - JOLY SAMUEL - JULIENN</t>
  </si>
  <si>
    <t>TMBJH7NY5TF165323</t>
  </si>
  <si>
    <t>LEMANSKI CLAIRE</t>
  </si>
  <si>
    <t>TMBJH7NY5TF178346</t>
  </si>
  <si>
    <t>TMBJJ7PS6TT505626</t>
  </si>
  <si>
    <t>R.M.H. FRANCE</t>
  </si>
  <si>
    <t>TMBJJ8NX3TY066666</t>
  </si>
  <si>
    <t>BECAMEL DIDIER</t>
  </si>
  <si>
    <t>TMBJJ8NX4TY079507</t>
  </si>
  <si>
    <t>GMT OUTDOOR</t>
  </si>
  <si>
    <t>TMBJJ8NX4TY086750</t>
  </si>
  <si>
    <t>MDV DISTRIBUTION</t>
  </si>
  <si>
    <t>TMBJJ8NX5TY080410</t>
  </si>
  <si>
    <t>PUBLI SCREEN</t>
  </si>
  <si>
    <t>TMBJJ8NX7TY066072</t>
  </si>
  <si>
    <t>TMBJR7NU2T5072095</t>
  </si>
  <si>
    <t>HDF CARRELAGE</t>
  </si>
  <si>
    <t>TMBJR7NU8T5033091</t>
  </si>
  <si>
    <t>DE RUYTER JEAN-FRANCOIS</t>
  </si>
  <si>
    <t>TMBJR8NX0TY085376</t>
  </si>
  <si>
    <t>TMBJR8NX5TY098026</t>
  </si>
  <si>
    <t>HENNINOT  CHRISTOPHE</t>
  </si>
  <si>
    <t>TMBJR8NX6TY091912</t>
  </si>
  <si>
    <t>FORASS</t>
  </si>
  <si>
    <t>TMBJW7PS3TT084336</t>
  </si>
  <si>
    <t>DE BOSSCHER AURELIEN</t>
  </si>
  <si>
    <t>TMBJW7PS7TT080919</t>
  </si>
  <si>
    <t>B.E.A.</t>
  </si>
  <si>
    <t>TMBJW9PS3TT041823</t>
  </si>
  <si>
    <t>SAINTYVES PASCAL</t>
  </si>
  <si>
    <t>TMBJW9PS4TT086107</t>
  </si>
  <si>
    <t>CUNIN  FRANCOIS-XAVIER</t>
  </si>
  <si>
    <t>TMBJW9PS4TT096135</t>
  </si>
  <si>
    <t>LESCROART FREDERIC</t>
  </si>
  <si>
    <t>TMBJW9PS6TT081233</t>
  </si>
  <si>
    <t>ASL ELECTRICITE</t>
  </si>
  <si>
    <t>TMBLH9NY2TF156289</t>
  </si>
  <si>
    <t>ATHLON CAR LEASE</t>
  </si>
  <si>
    <t>TMBLJ9NY0TF160488</t>
  </si>
  <si>
    <t>LE PETIT PINCEAU</t>
  </si>
  <si>
    <t>TMBLJ9NY5TF160406</t>
  </si>
  <si>
    <t>SEBILLEAU QUENTIN</t>
  </si>
  <si>
    <t>TMBNC7NY8TF159628</t>
  </si>
  <si>
    <t>MY AVOCAT</t>
  </si>
  <si>
    <t>TMBNG7NY0TF157862</t>
  </si>
  <si>
    <t>DEVOS THIBAULT</t>
  </si>
  <si>
    <t>TMBNG7NY0TF159093</t>
  </si>
  <si>
    <t>MARTIN SOPHIE</t>
  </si>
  <si>
    <t>TMBNG7NY6TF138071</t>
  </si>
  <si>
    <t>CLERET  CELINE</t>
  </si>
  <si>
    <t>TMBNH7NY0TF144283</t>
  </si>
  <si>
    <t>WYANDOTE</t>
  </si>
  <si>
    <t>TMBNH7NY5TF154047</t>
  </si>
  <si>
    <t>EURO PVC SERVICE</t>
  </si>
  <si>
    <t>TMBNH7NY6TF153862</t>
  </si>
  <si>
    <t>TMBNH7NY7TF154129</t>
  </si>
  <si>
    <t>EURO P.V.C</t>
  </si>
  <si>
    <t>TMBNH7NY9TF152799</t>
  </si>
  <si>
    <t>EURO P.V.C CONCEPT</t>
  </si>
  <si>
    <t>TMBNH7NY9TF153399</t>
  </si>
  <si>
    <t>SANDER GASPARD</t>
  </si>
  <si>
    <t>TMBNH9NY0TF155036</t>
  </si>
  <si>
    <t>BEYLS CLAIRE</t>
  </si>
  <si>
    <t>TMBNH9NY9SF099063</t>
  </si>
  <si>
    <t>CHOPIN ROMAIN</t>
  </si>
  <si>
    <t>TMBNH9NY9TF146464</t>
  </si>
  <si>
    <t>CYROLI</t>
  </si>
  <si>
    <t>TMBRJ9NY0TF123144</t>
  </si>
  <si>
    <t>SAS RHC RENOV</t>
  </si>
  <si>
    <t>VSSZZZ5F1T6531500</t>
  </si>
  <si>
    <t>HOUZIAUX AMANDINE</t>
  </si>
  <si>
    <t>VSSZZZK10TP016281</t>
  </si>
  <si>
    <t>MARTIN CHRISTELLE</t>
  </si>
  <si>
    <t>VSSZZZKJ0TR585846</t>
  </si>
  <si>
    <t>SCIEGAJ YOHAN</t>
  </si>
  <si>
    <t>VSSZZZKJ0TR615525</t>
  </si>
  <si>
    <t>PAYEN ANNE</t>
  </si>
  <si>
    <t>VSSZZZKJ1TR567369</t>
  </si>
  <si>
    <t>GUILBERT VIRGINIE</t>
  </si>
  <si>
    <t>VSSZZZKJ1TR612102</t>
  </si>
  <si>
    <t>CABANELLAS MICHEL</t>
  </si>
  <si>
    <t>VSSZZZKJ2TR585749</t>
  </si>
  <si>
    <t>VSSZZZKJ2VR001062</t>
  </si>
  <si>
    <t>CARREZ FLORIAN</t>
  </si>
  <si>
    <t>VSSZZZKJ6TR550180</t>
  </si>
  <si>
    <t>DELANOY MARIE</t>
  </si>
  <si>
    <t>VSSZZZKJ7VR000490</t>
  </si>
  <si>
    <t xml:space="preserve"> YAHIAOUI FATAH</t>
  </si>
  <si>
    <t>VSSZZZKJ8TR610055</t>
  </si>
  <si>
    <t>DESROUSSEAUX ROMAIN</t>
  </si>
  <si>
    <t>VSSZZZKJXTR584946</t>
  </si>
  <si>
    <t>DUHAMEL  JEROME</t>
  </si>
  <si>
    <t>VSSZZZKL2TR069134</t>
  </si>
  <si>
    <t>AEROLIA</t>
  </si>
  <si>
    <t>VSSZZZKL5RR099902</t>
  </si>
  <si>
    <t>BUY GUILLAUME</t>
  </si>
  <si>
    <t>VSSZZZKL9TR080387</t>
  </si>
  <si>
    <t>SOLARONICS CHAUFFAGE</t>
  </si>
  <si>
    <t>VSSZZZKLXTR080611</t>
  </si>
  <si>
    <t>DESMIDT  VALENTIN</t>
  </si>
  <si>
    <t>VSSZZZKM0TR012486</t>
  </si>
  <si>
    <t>PEYRON  DOMINIQUE</t>
  </si>
  <si>
    <t>VSSZZZKM5TR040591</t>
  </si>
  <si>
    <t>JS AGENCEMENT</t>
  </si>
  <si>
    <t>VSSZZZKM5TR059111</t>
  </si>
  <si>
    <t>VSSZZZKM8TR057630</t>
  </si>
  <si>
    <t>GOLDIN THEOPHILE</t>
  </si>
  <si>
    <t>VSSZZZKMXTR070055</t>
  </si>
  <si>
    <t>D'HONDT ANAIS</t>
  </si>
  <si>
    <t>VSSZZZKP2T1010229</t>
  </si>
  <si>
    <t>FINET LAURENT</t>
  </si>
  <si>
    <t>VSSZZZKP5T1063961</t>
  </si>
  <si>
    <t>BORDERIE BENJAMIN</t>
  </si>
  <si>
    <t>VSSZZZKR2SA021084</t>
  </si>
  <si>
    <t>AQUAKINE</t>
  </si>
  <si>
    <t>VSSZZZKR4SA009163</t>
  </si>
  <si>
    <t>VSSZZZKR7SA026961</t>
  </si>
  <si>
    <t>VITTU DAVY</t>
  </si>
  <si>
    <t>WAUZZZFJ5T1069733</t>
  </si>
  <si>
    <t>BEISEL JACQUES</t>
  </si>
  <si>
    <t>WAUZZZFJ6T1064296</t>
  </si>
  <si>
    <t>OUAZIZ SARAH</t>
  </si>
  <si>
    <t>WAUZZZFJ6T1072611</t>
  </si>
  <si>
    <t>LEPARLIER  VIRGINIE</t>
  </si>
  <si>
    <t>WAUZZZFJ8T1060363</t>
  </si>
  <si>
    <t>WAUZZZFZ0TP045200</t>
  </si>
  <si>
    <t>WAUZZZFZ3TP047149</t>
  </si>
  <si>
    <t>DEWATINES ISABELLE</t>
  </si>
  <si>
    <t>WAUZZZFZ5TP014377</t>
  </si>
  <si>
    <t>VESUVIUS-SERT</t>
  </si>
  <si>
    <t>WAUZZZFZ7TP041919</t>
  </si>
  <si>
    <t>DUBOIS  JEROME</t>
  </si>
  <si>
    <t>WAUZZZFZ7TP048157</t>
  </si>
  <si>
    <t>BOEUF LUDOVIC</t>
  </si>
  <si>
    <t>WAUZZZGB3TR058223</t>
  </si>
  <si>
    <t>BOURLARD HELENE</t>
  </si>
  <si>
    <t>WAUZZZGF3SA105749</t>
  </si>
  <si>
    <t>BOULANGERIE PATISSERIE</t>
  </si>
  <si>
    <t>WAUZZZGF6TA010054</t>
  </si>
  <si>
    <t>GORISSE  MATHIEU</t>
  </si>
  <si>
    <t>WAUZZZGU0T2005361</t>
  </si>
  <si>
    <t>BOURDREZ EMMANUEL</t>
  </si>
  <si>
    <t>WAUZZZGY5TA101897</t>
  </si>
  <si>
    <t>SANTERRE MATHIS</t>
  </si>
  <si>
    <t>WAUZZZGY9TA098700</t>
  </si>
  <si>
    <t>DELANNAY  AMELIE</t>
  </si>
  <si>
    <t>WV1ZZZEB9SH053155</t>
  </si>
  <si>
    <t>CREPY PNEUS</t>
  </si>
  <si>
    <t>WV1ZZZSK5TX011030</t>
  </si>
  <si>
    <t>BATI VARPCAP</t>
  </si>
  <si>
    <t>WV1ZZZSK6SX118974</t>
  </si>
  <si>
    <t>TECHNI-GAINE PLUS</t>
  </si>
  <si>
    <t>WV1ZZZSY8T9032561</t>
  </si>
  <si>
    <t>DEPIN CHRISTOPHE</t>
  </si>
  <si>
    <t>WV3ZZZSZ7T9024094</t>
  </si>
  <si>
    <t>TANT COUVERTURES</t>
  </si>
  <si>
    <t>WV3ZZZSZ8T9007871</t>
  </si>
  <si>
    <t>WV3ZZZSZXT9003482</t>
  </si>
  <si>
    <t>HOME SPIRIT</t>
  </si>
  <si>
    <t>WV4ZZZTV0SK082000</t>
  </si>
  <si>
    <t>ETABLISSEMENT LUCIDARME</t>
  </si>
  <si>
    <t>WV4ZZZTV1SK042542</t>
  </si>
  <si>
    <t>WV4ZZZTV1SK093779</t>
  </si>
  <si>
    <t>HANDI PROPRE</t>
  </si>
  <si>
    <t>WV4ZZZTV3SK101753</t>
  </si>
  <si>
    <t>WV4ZZZTV5TK002952</t>
  </si>
  <si>
    <t>TD CONCEPT PRO</t>
  </si>
  <si>
    <t>WV4ZZZTV8SK088871</t>
  </si>
  <si>
    <t>WV4ZZZTW0SK017642</t>
  </si>
  <si>
    <t>VANDOME LEO</t>
  </si>
  <si>
    <t>WV4ZZZTW3SK105794</t>
  </si>
  <si>
    <t>NION CORENTIN</t>
  </si>
  <si>
    <t>WVGZZZ1T5TW016783</t>
  </si>
  <si>
    <t>FAUVERGUE CHRISTOPHE</t>
  </si>
  <si>
    <t>WVGZZZA10TV074255</t>
  </si>
  <si>
    <t>LIBERAL XAVIER</t>
  </si>
  <si>
    <t>WVGZZZA15TV084585</t>
  </si>
  <si>
    <t>DELECROIX NINA</t>
  </si>
  <si>
    <t>WVGZZZA19SV141305</t>
  </si>
  <si>
    <t>DUBOIS FRANCK</t>
  </si>
  <si>
    <t>WVGZZZA20TV002688</t>
  </si>
  <si>
    <t>ZERGOUN  SAMIA</t>
  </si>
  <si>
    <t>WVGZZZA20TV013187</t>
  </si>
  <si>
    <t>GUIDEZ PATRICE</t>
  </si>
  <si>
    <t>WVGZZZA20TV030300</t>
  </si>
  <si>
    <t>LA FLEUR DE L AGE</t>
  </si>
  <si>
    <t>WVGZZZA21TV042259</t>
  </si>
  <si>
    <t>COQUANT GUILLAUME</t>
  </si>
  <si>
    <t>WVGZZZA21TV042651</t>
  </si>
  <si>
    <t>DESMAREZ AXELLE</t>
  </si>
  <si>
    <t>WVGZZZA21TV048854</t>
  </si>
  <si>
    <t>MEZIANI JAMILLA</t>
  </si>
  <si>
    <t>WVGZZZA21TV054931</t>
  </si>
  <si>
    <t>JOUMIER CAMILLE</t>
  </si>
  <si>
    <t>WVGZZZA21TV065248</t>
  </si>
  <si>
    <t>CORNILLE ROMAIN</t>
  </si>
  <si>
    <t>WVGZZZA22TV011036</t>
  </si>
  <si>
    <t>FOUCART BIANCA</t>
  </si>
  <si>
    <t>WVGZZZA23TV048919</t>
  </si>
  <si>
    <t>DELANNOY FRANCOIS</t>
  </si>
  <si>
    <t>WVGZZZA23TV061363</t>
  </si>
  <si>
    <t>MAECHEL PATRICE</t>
  </si>
  <si>
    <t>WVGZZZA23TV074212</t>
  </si>
  <si>
    <t>WATERLOT ET ASSOCIES</t>
  </si>
  <si>
    <t>WVGZZZA23TV091849</t>
  </si>
  <si>
    <t>PREMIUM TRUCK</t>
  </si>
  <si>
    <t>WVGZZZA24TV033121</t>
  </si>
  <si>
    <t>ISSAD HAMID</t>
  </si>
  <si>
    <t>WVGZZZA25TV053104</t>
  </si>
  <si>
    <t>FEELBACK</t>
  </si>
  <si>
    <t>WVGZZZA26TV038546</t>
  </si>
  <si>
    <t>SIERACKI CORALIE</t>
  </si>
  <si>
    <t>WVGZZZA26TV053404</t>
  </si>
  <si>
    <t>CONTOIS CAMILLE</t>
  </si>
  <si>
    <t>WVGZZZA26TV056710</t>
  </si>
  <si>
    <t>WVGZZZA26TV058926</t>
  </si>
  <si>
    <t>VANDENBOSSCHE HUBERT</t>
  </si>
  <si>
    <t>WVGZZZA27TV004230</t>
  </si>
  <si>
    <t>BABIK LAURENT</t>
  </si>
  <si>
    <t>WVGZZZA27TV034831</t>
  </si>
  <si>
    <t>L'ATOMIC</t>
  </si>
  <si>
    <t>WVGZZZA27TV054724</t>
  </si>
  <si>
    <t>DEPOERS JEAN-LOUIS</t>
  </si>
  <si>
    <t>WVGZZZA27TV082538</t>
  </si>
  <si>
    <t>DA FONSECA NOAH</t>
  </si>
  <si>
    <t>WVGZZZA28TV037091</t>
  </si>
  <si>
    <t>ESTEVES DAVID</t>
  </si>
  <si>
    <t>WVGZZZA28TV066333</t>
  </si>
  <si>
    <t>LEMAIRE FLORIAN</t>
  </si>
  <si>
    <t>WVGZZZA28TV075839</t>
  </si>
  <si>
    <t>DELOBELLE FABRICE</t>
  </si>
  <si>
    <t>WVGZZZA29TV013351</t>
  </si>
  <si>
    <t>EURIN PHILIPPE</t>
  </si>
  <si>
    <t>WVGZZZA29TV039254</t>
  </si>
  <si>
    <t>SEKULAK  JULIE</t>
  </si>
  <si>
    <t>WVGZZZA29TV069757</t>
  </si>
  <si>
    <t>GROUPE IRD .</t>
  </si>
  <si>
    <t>WVGZZZA2XTV010247</t>
  </si>
  <si>
    <t>CAILLEAU PIERRE</t>
  </si>
  <si>
    <t>WVGZZZA2XTV059786</t>
  </si>
  <si>
    <t>VANDESQUILLE JOELLE</t>
  </si>
  <si>
    <t>WVGZZZA2XTV070240</t>
  </si>
  <si>
    <t>DELTOUR THOMAS</t>
  </si>
  <si>
    <t>WVGZZZC10TY080035</t>
  </si>
  <si>
    <t>MEKACHER HAMIDA</t>
  </si>
  <si>
    <t>WVGZZZC10TY085817</t>
  </si>
  <si>
    <t>LEBON ANNIE</t>
  </si>
  <si>
    <t>VAVVA</t>
  </si>
  <si>
    <t>WVGZZZC11TY035489</t>
  </si>
  <si>
    <t>THIEDE MARIE-ANNE</t>
  </si>
  <si>
    <t>WVGZZZC11TY084000</t>
  </si>
  <si>
    <t>NAGY GABRIEL</t>
  </si>
  <si>
    <t>WVGZZZC12TY068808</t>
  </si>
  <si>
    <t>OOGHE  JOSE</t>
  </si>
  <si>
    <t>WVGZZZC12TY074916</t>
  </si>
  <si>
    <t>CHOUIA OURIDA</t>
  </si>
  <si>
    <t>WVGZZZC12TY080313</t>
  </si>
  <si>
    <t>DELSALLE BRUNO</t>
  </si>
  <si>
    <t>WVGZZZC13TY085262</t>
  </si>
  <si>
    <t>DELATTRE MARIE-CLAIRE</t>
  </si>
  <si>
    <t>WVGZZZC13TY094169</t>
  </si>
  <si>
    <t>ROUSSEL MURIELLE</t>
  </si>
  <si>
    <t>WVGZZZC14TY084217</t>
  </si>
  <si>
    <t>CUVELIER SEBASTIEN</t>
  </si>
  <si>
    <t>WVGZZZC15TY064364</t>
  </si>
  <si>
    <t>ADAMUS CORENTIN</t>
  </si>
  <si>
    <t>WVGZZZC16TY050585</t>
  </si>
  <si>
    <t>SOLEIL ANTOINE</t>
  </si>
  <si>
    <t>WVGZZZC16TY085112</t>
  </si>
  <si>
    <t>DEMUER MARIE-CHRISTINE</t>
  </si>
  <si>
    <t>WVGZZZC17TY021564</t>
  </si>
  <si>
    <t>EVRARD MARC</t>
  </si>
  <si>
    <t>WVGZZZC17TY036940</t>
  </si>
  <si>
    <t>CASTEL SAMANTHA</t>
  </si>
  <si>
    <t>WVGZZZC17TY067136</t>
  </si>
  <si>
    <t>TOUAF AHMED</t>
  </si>
  <si>
    <t>WVGZZZC17TY075320</t>
  </si>
  <si>
    <t>CATTEAU MARIE HELENE</t>
  </si>
  <si>
    <t>WVGZZZC17TY085393</t>
  </si>
  <si>
    <t>MISTRAL MARIE JOSEE</t>
  </si>
  <si>
    <t>WVGZZZC18TY082678</t>
  </si>
  <si>
    <t>D HALLUIN PIERRE OLIVIER</t>
  </si>
  <si>
    <t>WVGZZZC19TY084133</t>
  </si>
  <si>
    <t>LOISON HERVE</t>
  </si>
  <si>
    <t>WVGZZZC1XTY059919</t>
  </si>
  <si>
    <t>GOBJI RIADH</t>
  </si>
  <si>
    <t>WVGZZZCS0TY001701</t>
  </si>
  <si>
    <t>DEBAVELAERE PHILIPPE</t>
  </si>
  <si>
    <t>WVGZZZCS0TY003870</t>
  </si>
  <si>
    <t>WACRENIER VALERIE</t>
  </si>
  <si>
    <t>WVGZZZCS0TY053734</t>
  </si>
  <si>
    <t>OZANON KEVIN</t>
  </si>
  <si>
    <t>WVGZZZCS1TY021066</t>
  </si>
  <si>
    <t>FALEMPIN JEAN PIERRE</t>
  </si>
  <si>
    <t>WVGZZZCS1TY040247</t>
  </si>
  <si>
    <t>LOCSEMA</t>
  </si>
  <si>
    <t>WVGZZZCS1TY051815</t>
  </si>
  <si>
    <t>AUMERCIER PIERRETTE</t>
  </si>
  <si>
    <t>WVGZZZCS3TY049368</t>
  </si>
  <si>
    <t>BLONDEZ JEAN PIERRE</t>
  </si>
  <si>
    <t>WVGZZZCS4TY022874</t>
  </si>
  <si>
    <t>WVGZZZCS4TY055809</t>
  </si>
  <si>
    <t>DUFOREAU AGNES</t>
  </si>
  <si>
    <t>WVGZZZCS6TY056119</t>
  </si>
  <si>
    <t>SWILLENS PAULINE</t>
  </si>
  <si>
    <t>WVGZZZCS6VY001267</t>
  </si>
  <si>
    <t>MAGNIER FRANCOISE</t>
  </si>
  <si>
    <t>WVGZZZCS7TY023257</t>
  </si>
  <si>
    <t>BIELAWSKI DOROTHY</t>
  </si>
  <si>
    <t>WVGZZZCS7TY051849</t>
  </si>
  <si>
    <t>LAVALARD SYLVAIN</t>
  </si>
  <si>
    <t>WVGZZZCS7TY053598</t>
  </si>
  <si>
    <t>LOUCHART STEPHANE</t>
  </si>
  <si>
    <t>WVGZZZCSXSY070667</t>
  </si>
  <si>
    <t>FULLOY PHILIPPE</t>
  </si>
  <si>
    <t>WVGZZZCT0TW035237</t>
  </si>
  <si>
    <t>HASBI RACHID .</t>
  </si>
  <si>
    <t>WVGZZZCT0TW423052</t>
  </si>
  <si>
    <t>WVGZZZCT0TW439526</t>
  </si>
  <si>
    <t>BOUCAUT  SANDRINE</t>
  </si>
  <si>
    <t>WVGZZZCT0TW439591</t>
  </si>
  <si>
    <t>GARDIN  LUCAS</t>
  </si>
  <si>
    <t>WVGZZZCT1TW437316</t>
  </si>
  <si>
    <t>FREMAUX HERVE</t>
  </si>
  <si>
    <t>WVGZZZCT1TW575101</t>
  </si>
  <si>
    <t>ARICKX LUCAS</t>
  </si>
  <si>
    <t>WVGZZZCT1TW577141</t>
  </si>
  <si>
    <t>WVGZZZCT2TW416278</t>
  </si>
  <si>
    <t>BALLONE ROMAIN</t>
  </si>
  <si>
    <t>WVGZZZCT2TW441455</t>
  </si>
  <si>
    <t>EDO SPORT ANIMATION</t>
  </si>
  <si>
    <t>WVGZZZCT3TW438550</t>
  </si>
  <si>
    <t>CLIPLE</t>
  </si>
  <si>
    <t>WVGZZZCT3TW443375</t>
  </si>
  <si>
    <t>VION  CHRISTINE</t>
  </si>
  <si>
    <t>WVGZZZCT4TW022698</t>
  </si>
  <si>
    <t>COVIN  SEVERINE</t>
  </si>
  <si>
    <t>WVGZZZCT4TW424334</t>
  </si>
  <si>
    <t>BANYAN</t>
  </si>
  <si>
    <t>WVGZZZCT4TW437388</t>
  </si>
  <si>
    <t>SELARL PHARMACIE DU MELANTOIS</t>
  </si>
  <si>
    <t>WVGZZZCT4TW437763</t>
  </si>
  <si>
    <t>DESPIERRE JEAN JACQUES</t>
  </si>
  <si>
    <t>WVGZZZCT5TW043513</t>
  </si>
  <si>
    <t>CANETTE BENJAMIN</t>
  </si>
  <si>
    <t>WVGZZZCT6TW574834</t>
  </si>
  <si>
    <t>BERNARD ET LEON</t>
  </si>
  <si>
    <t>WVGZZZCT7TW048731</t>
  </si>
  <si>
    <t>WVGZZZCT7TW576690</t>
  </si>
  <si>
    <t>WVGZZZCT8TW045126</t>
  </si>
  <si>
    <t>KINOWSKI PIERRE</t>
  </si>
  <si>
    <t>WVGZZZCT8TW573958</t>
  </si>
  <si>
    <t>PIETRONIEC PIOTR</t>
  </si>
  <si>
    <t>WVGZZZCTXTW436987</t>
  </si>
  <si>
    <t>&amp; MME DESCAMPS SEBASTIEN &amp;</t>
  </si>
  <si>
    <t>FERRAH ISLAM</t>
  </si>
  <si>
    <t>WVGZZZCTXTW537768</t>
  </si>
  <si>
    <t>MORDACQUE GUILLAUME</t>
  </si>
  <si>
    <t>WVGZZZCTXTW577803</t>
  </si>
  <si>
    <t>WVGZZZE20TE023017</t>
  </si>
  <si>
    <t>DRICOT ETIENNE</t>
  </si>
  <si>
    <t>WVGZZZE20TE048855</t>
  </si>
  <si>
    <t>WVGZZZE21TE023821</t>
  </si>
  <si>
    <t>DISTINGUIN JEREMY</t>
  </si>
  <si>
    <t>WVGZZZE21TE033619</t>
  </si>
  <si>
    <t>LEMAITRE THOMAS</t>
  </si>
  <si>
    <t>WVGZZZE22TE043561</t>
  </si>
  <si>
    <t>TNRV</t>
  </si>
  <si>
    <t>WVGZZZE23TE038904</t>
  </si>
  <si>
    <t>NEVELESTYN DAVID</t>
  </si>
  <si>
    <t>WVGZZZE23TE048624</t>
  </si>
  <si>
    <t>DE DETTER FABRICE</t>
  </si>
  <si>
    <t>WVGZZZE24TE042881</t>
  </si>
  <si>
    <t>LECLERCQ ARNAUD</t>
  </si>
  <si>
    <t>WVGZZZE24TE043822</t>
  </si>
  <si>
    <t>2BSL</t>
  </si>
  <si>
    <t>WVGZZZE24TE045540</t>
  </si>
  <si>
    <t>VANNESTE BENOIT</t>
  </si>
  <si>
    <t>WVGZZZE24TE047904</t>
  </si>
  <si>
    <t>MOMBRUN ANAIS</t>
  </si>
  <si>
    <t>CALDE</t>
  </si>
  <si>
    <t>WVGZZZE25SE041365</t>
  </si>
  <si>
    <t>JASNIN  SEBASTIEN</t>
  </si>
  <si>
    <t>WVGZZZE25TE022591</t>
  </si>
  <si>
    <t>GARCIA CLEMENT</t>
  </si>
  <si>
    <t>WVGZZZE25TE029248</t>
  </si>
  <si>
    <t>VALERI ALBANO</t>
  </si>
  <si>
    <t>WVGZZZE25TE041531</t>
  </si>
  <si>
    <t>CASSEZ SARAH</t>
  </si>
  <si>
    <t>WVGZZZE25TE047071</t>
  </si>
  <si>
    <t>HACKENYS  NATHALIE</t>
  </si>
  <si>
    <t>WVGZZZE25TE049189</t>
  </si>
  <si>
    <t>CORNET WILFRIED</t>
  </si>
  <si>
    <t>WVGZZZE25TE049323</t>
  </si>
  <si>
    <t>WVGZZZE26TE045314</t>
  </si>
  <si>
    <t>HELIN CAROLE</t>
  </si>
  <si>
    <t>WVGZZZE26TE048147</t>
  </si>
  <si>
    <t>MACRIV</t>
  </si>
  <si>
    <t>WVGZZZE27TE040851</t>
  </si>
  <si>
    <t>MASQUELIER LIDWINE</t>
  </si>
  <si>
    <t>WVGZZZE27TE046598</t>
  </si>
  <si>
    <t>BULTEAU AURELIE</t>
  </si>
  <si>
    <t>WVGZZZE27TE047945</t>
  </si>
  <si>
    <t>CLYNCKEMAILLIE FREDERIC</t>
  </si>
  <si>
    <t>WVGZZZE27TE048822</t>
  </si>
  <si>
    <t>DEBOUVER FABRICE</t>
  </si>
  <si>
    <t>WVGZZZE28TE045444</t>
  </si>
  <si>
    <t>BRUNELLE JEAN-CHRISTOPHE</t>
  </si>
  <si>
    <t>WVGZZZE29TE039961</t>
  </si>
  <si>
    <t>DUJARDIN FAIROUZ</t>
  </si>
  <si>
    <t>WVGZZZE29TE046411</t>
  </si>
  <si>
    <t>PACHECO LAETITIA</t>
  </si>
  <si>
    <t>WVGZZZE2XTE040150</t>
  </si>
  <si>
    <t>DOBY THIERRY</t>
  </si>
  <si>
    <t>WVGZZZE2XTE045090</t>
  </si>
  <si>
    <t>PRUVOST MARINE</t>
  </si>
  <si>
    <t>WVGZZZR40TW515682</t>
  </si>
  <si>
    <t>GASTRO FLANDRES</t>
  </si>
  <si>
    <t>WVGZZZR47TW516215</t>
  </si>
  <si>
    <t>WVGZZZR4XSW501061</t>
  </si>
  <si>
    <t>BOSSUT LAURENT</t>
  </si>
  <si>
    <t>WVWZZZAW0TU012280</t>
  </si>
  <si>
    <t>LEONELLI  VINCENT</t>
  </si>
  <si>
    <t>WVWZZZAW0TU041729</t>
  </si>
  <si>
    <t>WVWZZZAW1TU021991</t>
  </si>
  <si>
    <t>CUBALA SARAH</t>
  </si>
  <si>
    <t>WVWZZZAW1TU028701</t>
  </si>
  <si>
    <t>EPEE MANGA JEAN</t>
  </si>
  <si>
    <t>WVWZZZAW1TU032750</t>
  </si>
  <si>
    <t>ROYER AURELIE</t>
  </si>
  <si>
    <t>WVWZZZAW1TU034577</t>
  </si>
  <si>
    <t>PHILIPPE ODILE</t>
  </si>
  <si>
    <t>WVWZZZAW1TU041139</t>
  </si>
  <si>
    <t>TRAD MAIRAME</t>
  </si>
  <si>
    <t>WVWZZZAW2SU086444</t>
  </si>
  <si>
    <t>JOSSERAND BERNARD</t>
  </si>
  <si>
    <t>WVWZZZAW2TU011003</t>
  </si>
  <si>
    <t>SALEZ VALENTIN</t>
  </si>
  <si>
    <t>WVWZZZAW2TU057009</t>
  </si>
  <si>
    <t>MEKIRECHE LAID</t>
  </si>
  <si>
    <t>WVWZZZAW3TU027890</t>
  </si>
  <si>
    <t>DUFLY MICHEL</t>
  </si>
  <si>
    <t>WVWZZZAW3TU030658</t>
  </si>
  <si>
    <t>MOURA DE CASTRO ANTONIO</t>
  </si>
  <si>
    <t>WVWZZZAW3TU040056</t>
  </si>
  <si>
    <t>MEKACHER NORDIN</t>
  </si>
  <si>
    <t>WVWZZZAW5TU028202</t>
  </si>
  <si>
    <t>SAINTENOY MARION</t>
  </si>
  <si>
    <t>WVWZZZAW5TU028376</t>
  </si>
  <si>
    <t>BORE CATHERINE</t>
  </si>
  <si>
    <t>WVWZZZAW6TU036633</t>
  </si>
  <si>
    <t>HOET MARGAUX</t>
  </si>
  <si>
    <t>WVWZZZAW8TU033314</t>
  </si>
  <si>
    <t>CLUPPEL  THIBAUT</t>
  </si>
  <si>
    <t>WVWZZZAW8TU039467</t>
  </si>
  <si>
    <t>LEPOUTRE BEATRICE</t>
  </si>
  <si>
    <t>WVWZZZAW9TU027795</t>
  </si>
  <si>
    <t>LELONG DOMINIQUE</t>
  </si>
  <si>
    <t>WVWZZZAW9TU039669</t>
  </si>
  <si>
    <t>PILLOIS ELODY</t>
  </si>
  <si>
    <t>WVWZZZAW9TU051871</t>
  </si>
  <si>
    <t>NERVET BRANDON</t>
  </si>
  <si>
    <t>WVWZZZAW9TU055354</t>
  </si>
  <si>
    <t>THOMAS DEVOS ELISABETH</t>
  </si>
  <si>
    <t>WVWZZZAW9TU056701</t>
  </si>
  <si>
    <t>LEROY VALENTIN</t>
  </si>
  <si>
    <t>WVWZZZAWXTU028292</t>
  </si>
  <si>
    <t>DANGUIN DOROTHEE</t>
  </si>
  <si>
    <t>WVWZZZAWXTU035615</t>
  </si>
  <si>
    <t>EVRARD JULIE</t>
  </si>
  <si>
    <t>WVWZZZAWXTU038501</t>
  </si>
  <si>
    <t>DEHOVE YANNICK</t>
  </si>
  <si>
    <t>WVWZZZAWXTU040748</t>
  </si>
  <si>
    <t>DEGROISE JOHANNE</t>
  </si>
  <si>
    <t>WVWZZZCD0TW017009</t>
  </si>
  <si>
    <t>COLBERT AUTO ECOLE</t>
  </si>
  <si>
    <t>WVWZZZCD0TW019813</t>
  </si>
  <si>
    <t>WVWZZZCD0TW020279</t>
  </si>
  <si>
    <t>WVWZZZCD0TW238495</t>
  </si>
  <si>
    <t>WVWZZZCD0TW239887</t>
  </si>
  <si>
    <t>WVWZZZCD1TW238294</t>
  </si>
  <si>
    <t>WVWZZZCD1TW240062</t>
  </si>
  <si>
    <t>WVWZZZCD1TW242619</t>
  </si>
  <si>
    <t>WVWZZZCD1TW243415</t>
  </si>
  <si>
    <t>WVWZZZCD1TW419654</t>
  </si>
  <si>
    <t>DELTA.AP</t>
  </si>
  <si>
    <t>WVWZZZCD2SW604200</t>
  </si>
  <si>
    <t>VELGHE  CHARLES</t>
  </si>
  <si>
    <t>WVWZZZCD2TW019229</t>
  </si>
  <si>
    <t>GTS</t>
  </si>
  <si>
    <t>WVWZZZCD2TW233413</t>
  </si>
  <si>
    <t>WVWZZZCD2TW242953</t>
  </si>
  <si>
    <t>WVWZZZCD2TW243228</t>
  </si>
  <si>
    <t>WVWZZZCD2TW243455</t>
  </si>
  <si>
    <t>WVWZZZCD3TW019840</t>
  </si>
  <si>
    <t>WVWZZZCD3TW020048</t>
  </si>
  <si>
    <t>WVWZZZCD3TW224090</t>
  </si>
  <si>
    <t>WVWZZZCD3TW238085</t>
  </si>
  <si>
    <t>WVWZZZCD3TW243349</t>
  </si>
  <si>
    <t>WVWZZZCD4TW238791</t>
  </si>
  <si>
    <t>WVWZZZCD4TW238838</t>
  </si>
  <si>
    <t>WVWZZZCD4TW244994</t>
  </si>
  <si>
    <t>WVWZZZCD4TW246633</t>
  </si>
  <si>
    <t>BAL ELSA</t>
  </si>
  <si>
    <t>WVWZZZCD5TW167312</t>
  </si>
  <si>
    <t>TOULIS</t>
  </si>
  <si>
    <t>WVWZZZCD5TW239044</t>
  </si>
  <si>
    <t>WVWZZZCD5TW243384</t>
  </si>
  <si>
    <t>WVWZZZCD6TW019069</t>
  </si>
  <si>
    <t>K-H GLOBAL SECURITY</t>
  </si>
  <si>
    <t>WVWZZZCD6TW020917</t>
  </si>
  <si>
    <t>WVWZZZCD6TW238064</t>
  </si>
  <si>
    <t>WVWZZZCD6TW239795</t>
  </si>
  <si>
    <t>WVWZZZCD6TW239909</t>
  </si>
  <si>
    <t>WVWZZZCD6TW243426</t>
  </si>
  <si>
    <t>WVWZZZCD6TW243796</t>
  </si>
  <si>
    <t>WVWZZZCD7TW020277</t>
  </si>
  <si>
    <t>WVWZZZCD7TW020294</t>
  </si>
  <si>
    <t>WVWZZZCD7TW237943</t>
  </si>
  <si>
    <t>WVWZZZCD7TW243354</t>
  </si>
  <si>
    <t>WVWZZZCD7TW243497</t>
  </si>
  <si>
    <t>WVWZZZCD7TW417519</t>
  </si>
  <si>
    <t>ADF AMBULANCES</t>
  </si>
  <si>
    <t>WVWZZZCD8TW237918</t>
  </si>
  <si>
    <t>WVWZZZCD8TW240785</t>
  </si>
  <si>
    <t>DELCROIX PASCAL</t>
  </si>
  <si>
    <t>WVWZZZCD8TW243539</t>
  </si>
  <si>
    <t>WVWZZZCD9TW020040</t>
  </si>
  <si>
    <t>WVWZZZCD9TW020300</t>
  </si>
  <si>
    <t>WVWZZZCD9TW238060</t>
  </si>
  <si>
    <t>WVWZZZCD9TW239452</t>
  </si>
  <si>
    <t>WVWZZZCD9TW242691</t>
  </si>
  <si>
    <t>WVWZZZCD9TW418414</t>
  </si>
  <si>
    <t>SUD PIZZA</t>
  </si>
  <si>
    <t>WVWZZZCDXSW419263</t>
  </si>
  <si>
    <t>ANDRZEJEWSKI  ALAIN</t>
  </si>
  <si>
    <t>WVWZZZCDXTW020046</t>
  </si>
  <si>
    <t>WVWZZZCDXTW238018</t>
  </si>
  <si>
    <t>WVWZZZCDXTW238472</t>
  </si>
  <si>
    <t>WVWZZZCDXTW238603</t>
  </si>
  <si>
    <t>WVWZZZCDXTW239816</t>
  </si>
  <si>
    <t>WVWZZZCDXTW242666</t>
  </si>
  <si>
    <t>WVWZZZCDXTW242926</t>
  </si>
  <si>
    <t>WVWZZZCJ8SD012494</t>
  </si>
  <si>
    <t>LEJOSNE NICOLAS</t>
  </si>
  <si>
    <t>WVWZZZE11TP053000</t>
  </si>
  <si>
    <t>VASSAUX NATHALIE</t>
  </si>
  <si>
    <t>WVWZZZE11TP060478</t>
  </si>
  <si>
    <t>WVWZZZE11TP061002</t>
  </si>
  <si>
    <t>PERCHE DIDIER</t>
  </si>
  <si>
    <t>WVWZZZE13TP017986</t>
  </si>
  <si>
    <t>PEREZ THIERRY</t>
  </si>
  <si>
    <t>WVWZZZE13TP033878</t>
  </si>
  <si>
    <t>LECLERCQ BERNARD</t>
  </si>
  <si>
    <t>WVWZZZE13TP060028</t>
  </si>
  <si>
    <t>LECOMTE FLORENCE</t>
  </si>
  <si>
    <t>WVWZZZE14TP052374</t>
  </si>
  <si>
    <t>DELACROIX THIBAULT</t>
  </si>
  <si>
    <t>WVWZZZE14TP053301</t>
  </si>
  <si>
    <t>VOET JACQUES</t>
  </si>
  <si>
    <t>WVWZZZE15TP060919</t>
  </si>
  <si>
    <t>WVWZZZE15TP061262</t>
  </si>
  <si>
    <t>WVWZZZE16SP034358</t>
  </si>
  <si>
    <t>CRINQUETTE JEAN PAUL</t>
  </si>
  <si>
    <t>WVWZZZE16TP060895</t>
  </si>
  <si>
    <t>WVWZZZE17TP042437</t>
  </si>
  <si>
    <t>CATEL  LAURENT</t>
  </si>
  <si>
    <t>WVWZZZE17TP059156</t>
  </si>
  <si>
    <t>WVWZZZE19TP029088</t>
  </si>
  <si>
    <t>GORDIET  MYRIAM</t>
  </si>
  <si>
    <t>WVWZZZE19TP057120</t>
  </si>
  <si>
    <t>RENAN  CLAIRE ANNE</t>
  </si>
  <si>
    <t>WVWZZZE19TP060096</t>
  </si>
  <si>
    <t>WVWZZZE1XTP034042</t>
  </si>
  <si>
    <t>BUKOWSKI  JUSTINE</t>
  </si>
  <si>
    <t>WVWZZZE1XTP049138</t>
  </si>
  <si>
    <t>BOUHADJA SABRINA</t>
  </si>
  <si>
    <t>WVWZZZE1XTP052881</t>
  </si>
  <si>
    <t>BODECHON EMILIE</t>
  </si>
  <si>
    <t>WVWZZZED9SE003241</t>
  </si>
  <si>
    <t>MONCOMBLE FLORENT</t>
  </si>
  <si>
    <t xml:space="preserve">solde client vir en attente exabq </t>
  </si>
  <si>
    <t>VN vendu  19990€ au lieu de 21990€</t>
  </si>
  <si>
    <t>ok vn payé solde client refacturation fps</t>
  </si>
  <si>
    <t>sole client</t>
  </si>
  <si>
    <t>Marge négative  //  Forfait vieux stock  //  1 AN pour livrer</t>
  </si>
  <si>
    <t>Justif non valide / solde client mq financement</t>
  </si>
  <si>
    <t>solde client mq financement offre+</t>
  </si>
  <si>
    <t>0 comm demandée / ok vn payé</t>
  </si>
  <si>
    <t>ok vn payé / solde client avoir en RANC 2023</t>
  </si>
  <si>
    <t>ok vn payé  / solde client doublon finan RANC</t>
  </si>
  <si>
    <t>ok vn payé / solde client cb franchise en RANC 2023</t>
  </si>
  <si>
    <t>ok solde voir 46700000 cambrai 2x110€</t>
  </si>
  <si>
    <t>solde client mq financement bon à pauer à valider</t>
  </si>
  <si>
    <t>ok vn payé / solde client facture divers VN6671</t>
  </si>
  <si>
    <t>solde client en attente finan</t>
  </si>
  <si>
    <t>pas de challenge validé Prime capot / ok vn payé voir 46700000 ARRAS</t>
  </si>
  <si>
    <t>Ecart de marge / + VOIR CC617527 FACTURE DIVERS VN4310</t>
  </si>
  <si>
    <t>OK vn payé par LCR</t>
  </si>
  <si>
    <t>solde client en attente finan sogelease</t>
  </si>
  <si>
    <t xml:space="preserve">marge négative  </t>
  </si>
  <si>
    <t>en attente refacturation VW</t>
  </si>
  <si>
    <t>solde client avoir retard livraison</t>
  </si>
  <si>
    <t>Ecart de marge  //  Marge négative</t>
  </si>
  <si>
    <t>Ecart de marge / solde client</t>
  </si>
  <si>
    <t>Marge négative  //  Forfait  //  VN vendu 61390€ au lieu de 62990€</t>
  </si>
  <si>
    <t>ok solde voir 46700000 LT Erreur vir roncq</t>
  </si>
  <si>
    <t>ok vn payé / solde RANC ATELIER 2025</t>
  </si>
  <si>
    <t>marge négative //  Forfait</t>
  </si>
  <si>
    <t>Marge négative  //  Ecart de marge  //  manque TP</t>
  </si>
  <si>
    <t>solde client rbt a mettre sur exabq</t>
  </si>
  <si>
    <t>solde client vir rbt en attente exabq</t>
  </si>
  <si>
    <t>marge négative  //  1/2 Forfait</t>
  </si>
  <si>
    <t>Marge négative  //  Forfait</t>
  </si>
  <si>
    <t>Athlon Car Lease</t>
  </si>
  <si>
    <t>Uca Lease</t>
  </si>
  <si>
    <t>VWB-no</t>
  </si>
  <si>
    <t>KMHB15125TW071162</t>
  </si>
  <si>
    <t>BELOUZARD SANDRINE</t>
  </si>
  <si>
    <t>KMHB15126TW070277</t>
  </si>
  <si>
    <t>JARROUX KARL</t>
  </si>
  <si>
    <t>KMHB15129TW069169</t>
  </si>
  <si>
    <t>HOUSSOY MARIE-CHRISTINE</t>
  </si>
  <si>
    <t>KMHB35117TW043591</t>
  </si>
  <si>
    <t>RONSE VIRGINIE</t>
  </si>
  <si>
    <t>KMHB55127TW073581</t>
  </si>
  <si>
    <t>DUFOREST LUCIE</t>
  </si>
  <si>
    <t>KMHB55129TW074831</t>
  </si>
  <si>
    <t>DUQUIN KEVIN</t>
  </si>
  <si>
    <t>KMHHB8112TU191464</t>
  </si>
  <si>
    <t>PRUVOT KEVIN</t>
  </si>
  <si>
    <t>KMHHB8113TU213035</t>
  </si>
  <si>
    <t>HUMEZ  JEAN-PIERRE</t>
  </si>
  <si>
    <t>KMHHE8117TU190396</t>
  </si>
  <si>
    <t>KMHKR81A2SU316365</t>
  </si>
  <si>
    <t>NOUGAOUI  NABIL</t>
  </si>
  <si>
    <t>KMHKR81EFPU225522</t>
  </si>
  <si>
    <t>LILA</t>
  </si>
  <si>
    <t>KMHKR81FPPU181397</t>
  </si>
  <si>
    <t>KMHKR81FPPU210158</t>
  </si>
  <si>
    <t>NLHBM51G1TZ744896</t>
  </si>
  <si>
    <t>SILVAIN CAROLINE</t>
  </si>
  <si>
    <t>NLHBN51G4SZ562234</t>
  </si>
  <si>
    <t>COUTEREAU CAMILLE</t>
  </si>
  <si>
    <t>TMAH881A9TJ087174</t>
  </si>
  <si>
    <t>VAN HULLE STEPHANE</t>
  </si>
  <si>
    <t>TMAH881A9TJ092228</t>
  </si>
  <si>
    <t>ANDRE HUGUES</t>
  </si>
  <si>
    <t>TMAJA8110TJ485265</t>
  </si>
  <si>
    <t>DARRAS LAURIANE</t>
  </si>
  <si>
    <t>TMAJA8116TJ486338</t>
  </si>
  <si>
    <t>STECLEBOUT GWENAELLE</t>
  </si>
  <si>
    <t>TMAJA8117TJ450710</t>
  </si>
  <si>
    <t>MIENS NOLWENN</t>
  </si>
  <si>
    <t>TMAJA8129TJ459157</t>
  </si>
  <si>
    <t>TMAJB8111TJ457892</t>
  </si>
  <si>
    <t>TMAJB8115TJ463260</t>
  </si>
  <si>
    <t>GILLIG SHIRLEY</t>
  </si>
  <si>
    <t>TMAJC8115SJ401479</t>
  </si>
  <si>
    <t>TMAJE8113TJ455553</t>
  </si>
  <si>
    <t>HERVOT BERNARD</t>
  </si>
  <si>
    <t>TMAJE8114SJ415030</t>
  </si>
  <si>
    <t>VERREYDT  JEREMY</t>
  </si>
  <si>
    <t>TMAJE8121TJ452563</t>
  </si>
  <si>
    <t>VANGREVELINGHE RAPHAELE</t>
  </si>
  <si>
    <t>TMAK281GFPJ093622</t>
  </si>
  <si>
    <t>SONNEVILLE MARYSE</t>
  </si>
  <si>
    <t>TMBAA8NX5TM051402</t>
  </si>
  <si>
    <t>DUMOULIN PASCAL</t>
  </si>
  <si>
    <t>TMBAJ8NX4TM048538</t>
  </si>
  <si>
    <t>TMBEE6PJ4V4006361</t>
  </si>
  <si>
    <t>PILLIARD MARYNE</t>
  </si>
  <si>
    <t>TMBEH9NY7TF168818</t>
  </si>
  <si>
    <t>FLORENT HURET</t>
  </si>
  <si>
    <t>TMBEH9NYXTF168652</t>
  </si>
  <si>
    <t>TMBEP6NW1T3128588</t>
  </si>
  <si>
    <t>GROSBOIS SIMON</t>
  </si>
  <si>
    <t>TMBEP6PJ0T4069643</t>
  </si>
  <si>
    <t>BAYART ERIC</t>
  </si>
  <si>
    <t>TMBEP6PJ1V4009535</t>
  </si>
  <si>
    <t>BLICQ SERGE</t>
  </si>
  <si>
    <t>TMBEP6PJ3V4007883</t>
  </si>
  <si>
    <t>DUBOQUET ANNE SOPHIE</t>
  </si>
  <si>
    <t>TMBEP6PJ8T4085458</t>
  </si>
  <si>
    <t>LACQUEMENT  FRANCOISE</t>
  </si>
  <si>
    <t>TMBEP6PJ9T4038780</t>
  </si>
  <si>
    <t xml:space="preserve">AUTO ECOLE DU NORD </t>
  </si>
  <si>
    <t>TMBEP6PJ9T4070709</t>
  </si>
  <si>
    <t>RODRIGUES LEITE TEDDY</t>
  </si>
  <si>
    <t>TMBEP6PJ9T4077045</t>
  </si>
  <si>
    <t>EURL AUTO ECOLE DAVID BOGAERT</t>
  </si>
  <si>
    <t>TMBER6NW0T3100890</t>
  </si>
  <si>
    <t>BRIQUETERIES DU NORD -CPTE</t>
  </si>
  <si>
    <t>TMBER6NW3T3108255</t>
  </si>
  <si>
    <t>TMBER6NW3V3024195</t>
  </si>
  <si>
    <t>THELLIEZ  ERIC</t>
  </si>
  <si>
    <t>TMBER6PJ5R4070290</t>
  </si>
  <si>
    <t>LEJEUNE  ADRIEN</t>
  </si>
  <si>
    <t>TMBER6PJ7T4089785</t>
  </si>
  <si>
    <t>TMBGK6NW2T3074726</t>
  </si>
  <si>
    <t>CREDIT MUTUEL LEASING</t>
  </si>
  <si>
    <t>TMBGK6NWXV3013739</t>
  </si>
  <si>
    <t>GERING JEAN-MARC</t>
  </si>
  <si>
    <t>TMBGP6NW4V3011678</t>
  </si>
  <si>
    <t>PHILIPPO VINCENT</t>
  </si>
  <si>
    <t>TMBGP6NW7T3039374</t>
  </si>
  <si>
    <t>SIGNORELLA THIERRY</t>
  </si>
  <si>
    <t>TMBGP6NW8T3075770</t>
  </si>
  <si>
    <t>REKOULA LEANDRE</t>
  </si>
  <si>
    <t>TMBGP6NWXT3075463</t>
  </si>
  <si>
    <t>VALNOIR LOUIS</t>
  </si>
  <si>
    <t>TMBGR6NW0V3007847</t>
  </si>
  <si>
    <t>APPART'HOTEL BUISSES</t>
  </si>
  <si>
    <t>TMBGR6NW2V3010667</t>
  </si>
  <si>
    <t>BERTHO CHARLOTTE</t>
  </si>
  <si>
    <t>TMBGR6NW3T3079297</t>
  </si>
  <si>
    <t>BETTIGNY PERE ET FILS</t>
  </si>
  <si>
    <t>TMBGR6NW4V3011741</t>
  </si>
  <si>
    <t>KEIGNAERT CLEMENCE</t>
  </si>
  <si>
    <t>TMBGR6NW6T3079407</t>
  </si>
  <si>
    <t>PARISEAUX JEAN LOUIS</t>
  </si>
  <si>
    <t>TMBGR6NW8T3131510</t>
  </si>
  <si>
    <t>TIABLIKOFF TATIANA</t>
  </si>
  <si>
    <t>TMBGR6NW8V3021902</t>
  </si>
  <si>
    <t>IMMO DIAGNOSTICS &amp; EXPERTISES</t>
  </si>
  <si>
    <t>TMBGR6NW9T3096508</t>
  </si>
  <si>
    <t>OXIALIVE</t>
  </si>
  <si>
    <t>TMBGR6NW9T3128826</t>
  </si>
  <si>
    <t>CARNIERE SOPHIE</t>
  </si>
  <si>
    <t>TMBGR6NW9V3019981</t>
  </si>
  <si>
    <t>TMBGR6NWXT3085422</t>
  </si>
  <si>
    <t>BOITEAU ROMAIN</t>
  </si>
  <si>
    <t>TMBGR6NWXT3135039</t>
  </si>
  <si>
    <t>BITAM CONSTANCE</t>
  </si>
  <si>
    <t>TMBGR6NWXV3009461</t>
  </si>
  <si>
    <t>TMBJA8NX0TY103303</t>
  </si>
  <si>
    <t>DESORMEAUX STEPHANE</t>
  </si>
  <si>
    <t>TMBJA8NX8TY093412</t>
  </si>
  <si>
    <t>DELESALLE FRANKLIN</t>
  </si>
  <si>
    <t>TMBJA8NX8TY097833</t>
  </si>
  <si>
    <t>TMBJA8NX8TY099338</t>
  </si>
  <si>
    <t>TMBJA8NX8TY106384</t>
  </si>
  <si>
    <t>LEPRINCE  QUENTIN</t>
  </si>
  <si>
    <t>TMBJB7PS1TT100383</t>
  </si>
  <si>
    <t>LE CALVEZ ERWAN</t>
  </si>
  <si>
    <t>TMBJB7PS4TT110079</t>
  </si>
  <si>
    <t>DEMEYERE GUY</t>
  </si>
  <si>
    <t>TMBJB7PS8TT502434</t>
  </si>
  <si>
    <t>PIQUET FRANCOIS</t>
  </si>
  <si>
    <t>TMBJB9PS6TT080675</t>
  </si>
  <si>
    <t>VINCHON LOU-ANNE</t>
  </si>
  <si>
    <t>TMBJH7NY0TF183177</t>
  </si>
  <si>
    <t>TMBJH7NY2TF179891</t>
  </si>
  <si>
    <t>TMBJH7NY3TF172397</t>
  </si>
  <si>
    <t>TMBJH7NY5TF174314</t>
  </si>
  <si>
    <t>TMBJH7NY6TF184723</t>
  </si>
  <si>
    <t>TMBJH7NY7TF166375</t>
  </si>
  <si>
    <t>BALANCHE  PIERRE</t>
  </si>
  <si>
    <t>TMBJH7NY7TF178316</t>
  </si>
  <si>
    <t>TMBJH7NY7TF184567</t>
  </si>
  <si>
    <t>TMBJH8NZ6TC062573</t>
  </si>
  <si>
    <t>TMBJH9NY9TF185215</t>
  </si>
  <si>
    <t>HORDE JEAN FRANCOIS</t>
  </si>
  <si>
    <t>TMBJJ7NU0V5006168</t>
  </si>
  <si>
    <t>DA SILVA FERREIRA  MANUEL</t>
  </si>
  <si>
    <t>TMBJJ8NX1TY081182</t>
  </si>
  <si>
    <t>TMBJJ8NX3TY094094</t>
  </si>
  <si>
    <t>SARL COL DE CYGNE</t>
  </si>
  <si>
    <t>TMBJJ8NX6TY097698</t>
  </si>
  <si>
    <t>TMBJR7NU6T5077123</t>
  </si>
  <si>
    <t>MONTEGNIES ALAIN</t>
  </si>
  <si>
    <t>TMBJR8NX0TY106176</t>
  </si>
  <si>
    <t>TMBJR8NX1TY067825</t>
  </si>
  <si>
    <t>TMBJR8NX1TY101455</t>
  </si>
  <si>
    <t>DEFRENNES</t>
  </si>
  <si>
    <t>TMBJR8NX2TY102131</t>
  </si>
  <si>
    <t>TMBJR8NX5TY063101</t>
  </si>
  <si>
    <t>ELECTEKA</t>
  </si>
  <si>
    <t>TMBJR8NX6TY102097</t>
  </si>
  <si>
    <t>TMBJW7PS0TT101447</t>
  </si>
  <si>
    <t>MOLLET LOUISE</t>
  </si>
  <si>
    <t>TMBJW7PS1TT104681</t>
  </si>
  <si>
    <t>MEJOR EMMANUEL</t>
  </si>
  <si>
    <t>TMBJW7PS1TT110173</t>
  </si>
  <si>
    <t>TMBJW7PS5TT112279</t>
  </si>
  <si>
    <t>DEMAREST CHRISTOPHE</t>
  </si>
  <si>
    <t>TMBJW7PS9TT090903</t>
  </si>
  <si>
    <t>VERAN CELINE</t>
  </si>
  <si>
    <t>TMBJW7PS9TT104492</t>
  </si>
  <si>
    <t>CHATELAIN SEVERINE</t>
  </si>
  <si>
    <t>TMBJW7PS9TT108087</t>
  </si>
  <si>
    <t>MARCHYLLIE MICHEL</t>
  </si>
  <si>
    <t>TMBJW9PS2TT101235</t>
  </si>
  <si>
    <t>RAUCOURT ALEXANDRE</t>
  </si>
  <si>
    <t>TMBJW9PS8TT104771</t>
  </si>
  <si>
    <t>SAVOURAT JUSTIN</t>
  </si>
  <si>
    <t>TMBJW9PSXTT109972</t>
  </si>
  <si>
    <t>TOLLENS FLORENT ET HELENE</t>
  </si>
  <si>
    <t>TMBLH9NY8TF156474</t>
  </si>
  <si>
    <t>VANHUYSSE FRANCIS</t>
  </si>
  <si>
    <t>TMBLH9NY9TF161747</t>
  </si>
  <si>
    <t>COISNE OLIVIER</t>
  </si>
  <si>
    <t>TMBNC7NY3TF089360</t>
  </si>
  <si>
    <t>GOEMINE ERIC</t>
  </si>
  <si>
    <t>TMBNC7NY4TF180721</t>
  </si>
  <si>
    <t>TMBNC7NY5TF109222</t>
  </si>
  <si>
    <t>VERHEYDE CLEMENCE</t>
  </si>
  <si>
    <t>TMBNC7NY6TF181501</t>
  </si>
  <si>
    <t>TMBNC7NY7TF167302</t>
  </si>
  <si>
    <t>BRASSERIE TANDEM</t>
  </si>
  <si>
    <t>TMBNC7NY8TF192239</t>
  </si>
  <si>
    <t>MARTIN  GREGORY</t>
  </si>
  <si>
    <t>TMBNG7NYXTF110063</t>
  </si>
  <si>
    <t>LEMENS SOPHIE</t>
  </si>
  <si>
    <t>TMBNG7NYXTF141264</t>
  </si>
  <si>
    <t>ENVU2</t>
  </si>
  <si>
    <t>TMBNH7NY8TF161610</t>
  </si>
  <si>
    <t>HAVOT KARINE</t>
  </si>
  <si>
    <t>TMBNH7NY8TF187558</t>
  </si>
  <si>
    <t>TMBNH9NY9TF189377</t>
  </si>
  <si>
    <t>TENDANCE PEINTURES</t>
  </si>
  <si>
    <t>VSSZZZK12TP034278</t>
  </si>
  <si>
    <t>NORY TRAITEUR</t>
  </si>
  <si>
    <t>VSSZZZK19TP032964</t>
  </si>
  <si>
    <t>DERVEAUX NICOLAS</t>
  </si>
  <si>
    <t>VSSZZZK1ZNP023607</t>
  </si>
  <si>
    <t>ROBERT MALIKA</t>
  </si>
  <si>
    <t>VSSZZZKJ0TR593672</t>
  </si>
  <si>
    <t>BENIT LEA</t>
  </si>
  <si>
    <t>VSSZZZKJ1VR003417</t>
  </si>
  <si>
    <t>DEBONNET COLETTE</t>
  </si>
  <si>
    <t>VSSZZZKJ3TR565428</t>
  </si>
  <si>
    <t>LEMAIRE DAMIEN</t>
  </si>
  <si>
    <t>VSSZZZKJ5TR564989</t>
  </si>
  <si>
    <t xml:space="preserve">DUBOQUET ANTONIN </t>
  </si>
  <si>
    <t>VSSZZZKJ6VR007320</t>
  </si>
  <si>
    <t>GISCARD CYNTHIA</t>
  </si>
  <si>
    <t>VSSZZZKJ9VR002144</t>
  </si>
  <si>
    <t>TOUZANI ADIL</t>
  </si>
  <si>
    <t>VSSZZZKJXTR585823</t>
  </si>
  <si>
    <t>PARTNER SYSTEMES GROUPE ,</t>
  </si>
  <si>
    <t>VSSZZZKJXVR009460</t>
  </si>
  <si>
    <t>MAETIE  JONATHAN</t>
  </si>
  <si>
    <t>VSSZZZKL3TR055095</t>
  </si>
  <si>
    <t>VSSZZZKL4TR055154</t>
  </si>
  <si>
    <t>VSSZZZKL8TR086889</t>
  </si>
  <si>
    <t>YAHIAOUI FARIDA</t>
  </si>
  <si>
    <t>VSSZZZKM2SR089102</t>
  </si>
  <si>
    <t>FRUIT FRANCIS</t>
  </si>
  <si>
    <t>VSSZZZKM4TR059634</t>
  </si>
  <si>
    <t>VSSZZZKM8TR058700</t>
  </si>
  <si>
    <t>ARTHEMIS</t>
  </si>
  <si>
    <t>VSSZZZKMXTR059637</t>
  </si>
  <si>
    <t>VSSZZZKP2S1050941</t>
  </si>
  <si>
    <t>HADDADI FATIMA</t>
  </si>
  <si>
    <t>VSSZZZKP6T1025879</t>
  </si>
  <si>
    <t>BERNOT GREGORY</t>
  </si>
  <si>
    <t>VSSZZZKPXT1030180</t>
  </si>
  <si>
    <t>CATTELAIN XAVIER</t>
  </si>
  <si>
    <t>VSSZZZKR1SA033467</t>
  </si>
  <si>
    <t>FLAMME ISABELLE</t>
  </si>
  <si>
    <t>VSSZZZKR3SA021515</t>
  </si>
  <si>
    <t>HENNION STEVE</t>
  </si>
  <si>
    <t>VSSZZZKR4SA017358</t>
  </si>
  <si>
    <t>OUBELAID MALIKA</t>
  </si>
  <si>
    <t>VSSZZZKR4SA023810</t>
  </si>
  <si>
    <t>CAMUS AUDREY</t>
  </si>
  <si>
    <t>VSSZZZKR9SA033409</t>
  </si>
  <si>
    <t>BRFF TECH INNOVATIONS</t>
  </si>
  <si>
    <t>VSSZZZP4T1068908</t>
  </si>
  <si>
    <t>PROLYNE</t>
  </si>
  <si>
    <t>WAUZZZFJ2T1088174</t>
  </si>
  <si>
    <t>FESTAS  THEO</t>
  </si>
  <si>
    <t>WAUZZZFJ4T1080027</t>
  </si>
  <si>
    <t>VATDR</t>
  </si>
  <si>
    <t>WAUZZZFJXT1009379</t>
  </si>
  <si>
    <t>HUTIN  CATHERINE</t>
  </si>
  <si>
    <t>WAUZZZFJXT1078623</t>
  </si>
  <si>
    <t>MARECHAL BRIGITTE</t>
  </si>
  <si>
    <t>WAUZZZFU0SN015080</t>
  </si>
  <si>
    <t>TDAF</t>
  </si>
  <si>
    <t>WAUZZZFZ8TP048331</t>
  </si>
  <si>
    <t>LECLERCQ PHILIPPE</t>
  </si>
  <si>
    <t>WAUZZZFZ8TP053268</t>
  </si>
  <si>
    <t>RJ MENUISERIES</t>
  </si>
  <si>
    <t>WAUZZZFZ9SP058820</t>
  </si>
  <si>
    <t>RORTHAIS  ELODIE</t>
  </si>
  <si>
    <t>WAUZZZFZ9TP051769</t>
  </si>
  <si>
    <t>HUYGHE PASCAL</t>
  </si>
  <si>
    <t>WAUZZZGB6TR060922</t>
  </si>
  <si>
    <t>MARLIERE  SANDRA</t>
  </si>
  <si>
    <t>WAUZZZGF0TA015976</t>
  </si>
  <si>
    <t>LABEL IMMO</t>
  </si>
  <si>
    <t>WAUZZZGF1TA014383</t>
  </si>
  <si>
    <t>DIRECT COURTAGE FINANCES</t>
  </si>
  <si>
    <t>WAUZZZGF3TA014448</t>
  </si>
  <si>
    <t>WAUZZZGF5TA017545</t>
  </si>
  <si>
    <t>LAURENT GAUTHIER</t>
  </si>
  <si>
    <t>WAUZZZGF7SA083268</t>
  </si>
  <si>
    <t>SPATOLA</t>
  </si>
  <si>
    <t>WAUZZZGF9TA014597</t>
  </si>
  <si>
    <t>FANNY BOUCHEZ NOTAIRES ASSOCI</t>
  </si>
  <si>
    <t>WAUZZZGFXSA076136</t>
  </si>
  <si>
    <t>CABINET AX COURTAGE</t>
  </si>
  <si>
    <t>WAUZZZGU1S2112000</t>
  </si>
  <si>
    <t>JASPART FRANCK</t>
  </si>
  <si>
    <t>WAUZZZGU4T2004410</t>
  </si>
  <si>
    <t>DUVEAU JEAN LUC</t>
  </si>
  <si>
    <t>WAUZZZGU7S2117511</t>
  </si>
  <si>
    <t>WV1ZZZEB6TH030448</t>
  </si>
  <si>
    <t>RTE</t>
  </si>
  <si>
    <t>WV1ZZZSK0TX062676</t>
  </si>
  <si>
    <t>AGENOR SOISONS</t>
  </si>
  <si>
    <t>WV1ZZZSK2TX062288</t>
  </si>
  <si>
    <t>AGENOR PARTIES COMMUNES</t>
  </si>
  <si>
    <t>WV1ZZZSK2TX064798</t>
  </si>
  <si>
    <t>AGENOR ROUEN</t>
  </si>
  <si>
    <t>WV1ZZZSK2TX074196</t>
  </si>
  <si>
    <t>WV1ZZZSK3TX065250</t>
  </si>
  <si>
    <t>AGENOR LILLE</t>
  </si>
  <si>
    <t>WV1ZZZSK4TX062213</t>
  </si>
  <si>
    <t>WV1ZZZSK4TX064768</t>
  </si>
  <si>
    <t>WV1ZZZSK4TX065256</t>
  </si>
  <si>
    <t>AGENOR MARNE LA VALLEE</t>
  </si>
  <si>
    <t>WV1ZZZSK5TX062463</t>
  </si>
  <si>
    <t>AGENOR CHATEAU THIERRY</t>
  </si>
  <si>
    <t>WV1ZZZSK5TX062673</t>
  </si>
  <si>
    <t>AGENOR REIMS</t>
  </si>
  <si>
    <t>WV1ZZZSK6TX064576</t>
  </si>
  <si>
    <t>WV1ZZZSK6TX065419</t>
  </si>
  <si>
    <t>WV1ZZZSK9TX062644</t>
  </si>
  <si>
    <t>WV1ZZZSK9TX065219</t>
  </si>
  <si>
    <t>WV1ZZZSK9TX065270</t>
  </si>
  <si>
    <t>WV1ZZZSKXTX061826</t>
  </si>
  <si>
    <t>WV1ZZZSY0T9039603</t>
  </si>
  <si>
    <t>PLATRE-RENOV</t>
  </si>
  <si>
    <t>WV1ZZZSY0T9047071</t>
  </si>
  <si>
    <t>CIMME SODIMAT</t>
  </si>
  <si>
    <t>WV1ZZZSY5T9020836</t>
  </si>
  <si>
    <t>NORD DALLAGES - CPTE</t>
  </si>
  <si>
    <t>WV1ZZZSY5T9037636</t>
  </si>
  <si>
    <t>WV1ZZZSY5T9042318</t>
  </si>
  <si>
    <t>XTREME TRANSPORT</t>
  </si>
  <si>
    <t>WV1ZZZSY7T9047052</t>
  </si>
  <si>
    <t>WV1ZZZSY9T9044640</t>
  </si>
  <si>
    <t>BARRE CHAUFFAGE</t>
  </si>
  <si>
    <t>WV1ZZZSYXT9047143</t>
  </si>
  <si>
    <t>WV2ZZZEB7SH053294</t>
  </si>
  <si>
    <t>H2D AUDIT CONSEIL</t>
  </si>
  <si>
    <t>WV2ZZZEB8SH053983</t>
  </si>
  <si>
    <t>FLASQUE JEREMY</t>
  </si>
  <si>
    <t>WV2ZZZSK4TX022855</t>
  </si>
  <si>
    <t>MOREAU  DAVID</t>
  </si>
  <si>
    <t>WV2ZZZSK9TX071355</t>
  </si>
  <si>
    <t>BOUCHEZ FREDERIC</t>
  </si>
  <si>
    <t>WV3ZZZSZ8T9007479</t>
  </si>
  <si>
    <t>DISTRI EXPRESS</t>
  </si>
  <si>
    <t>WV3ZZZSZXT9005927</t>
  </si>
  <si>
    <t>WV4ZZZTV1SK087707</t>
  </si>
  <si>
    <t>WV4ZZZTV1SK087769</t>
  </si>
  <si>
    <t>WV4ZZZTV2SK083696</t>
  </si>
  <si>
    <t>PGE</t>
  </si>
  <si>
    <t>WV4ZZZTV4TK006023</t>
  </si>
  <si>
    <t>NIMALTRANS</t>
  </si>
  <si>
    <t>WV4ZZZTV5TK017242</t>
  </si>
  <si>
    <t>WV4ZZZTV7SK087968</t>
  </si>
  <si>
    <t>DELTA ,AP</t>
  </si>
  <si>
    <t>WV4ZZZTV7SK088151</t>
  </si>
  <si>
    <t>WV4ZZZTV8SK088000</t>
  </si>
  <si>
    <t>WV4ZZZTV9SK087874</t>
  </si>
  <si>
    <t>WV4ZZZTV9TK005952</t>
  </si>
  <si>
    <t>JD TRANSPORTS</t>
  </si>
  <si>
    <t>WV4ZZZTVXTK004213</t>
  </si>
  <si>
    <t>GARAGE DE LA MARNE</t>
  </si>
  <si>
    <t>WV4ZZZTVXTK011159</t>
  </si>
  <si>
    <t>AMS ELECTRICITE - CPTE</t>
  </si>
  <si>
    <t>WV4ZZZTW2TK004439</t>
  </si>
  <si>
    <t>DIMANET-DIMETAL</t>
  </si>
  <si>
    <t>WVGZZZ1T7TW003145</t>
  </si>
  <si>
    <t>ROUZE BENOIT</t>
  </si>
  <si>
    <t>WVGZZZA20TV025114</t>
  </si>
  <si>
    <t>BEN SOUSSAN HENRI</t>
  </si>
  <si>
    <t>WVGZZZA20TV042723</t>
  </si>
  <si>
    <t>CARLIER  MEGANE</t>
  </si>
  <si>
    <t>WVGZZZA20TV099469</t>
  </si>
  <si>
    <t>DELABAERE JEAN-LUC</t>
  </si>
  <si>
    <t>WVGZZZA20TV108087</t>
  </si>
  <si>
    <t>CHOTEAU CHRISTINE</t>
  </si>
  <si>
    <t>WVGZZZA21TV027275</t>
  </si>
  <si>
    <t>LEMAIRE BERNARD</t>
  </si>
  <si>
    <t>WVGZZZA21TV047879</t>
  </si>
  <si>
    <t>JORISSEN FABIENNE</t>
  </si>
  <si>
    <t>WVGZZZA21TV081546</t>
  </si>
  <si>
    <t>PERCHE FREDERIC</t>
  </si>
  <si>
    <t>WVGZZZA21TV089954</t>
  </si>
  <si>
    <t>WVGZZZA21TV091848</t>
  </si>
  <si>
    <t>CAUCHY CARINE</t>
  </si>
  <si>
    <t>WVGZZZA21TV099240</t>
  </si>
  <si>
    <t>DUVA VALERIE</t>
  </si>
  <si>
    <t>WVGZZZA22TV014888</t>
  </si>
  <si>
    <t>MEUNIER KEVIN</t>
  </si>
  <si>
    <t>WVGZZZA22TV054212</t>
  </si>
  <si>
    <t>DENEUVILLE JEAN-FRANCOIS</t>
  </si>
  <si>
    <t>WVGZZZA22TV078123</t>
  </si>
  <si>
    <t>GINESTE CYRIL</t>
  </si>
  <si>
    <t>WVGZZZA22TV096797</t>
  </si>
  <si>
    <t>COQUEREL JEROME</t>
  </si>
  <si>
    <t>WVGZZZA22TV098811</t>
  </si>
  <si>
    <t xml:space="preserve">MOULUT CHRISTOPHE </t>
  </si>
  <si>
    <t>WVGZZZA22TV103344</t>
  </si>
  <si>
    <t>LEROY CATHERINE</t>
  </si>
  <si>
    <t>WVGZZZA22TV107281</t>
  </si>
  <si>
    <t>POGORZELSKI FRANCK</t>
  </si>
  <si>
    <t>WVGZZZA22TV107409</t>
  </si>
  <si>
    <t>ROUSSEAUX  JONAS</t>
  </si>
  <si>
    <t>WVGZZZA23TV088059</t>
  </si>
  <si>
    <t>JESSENNE JEAN PIERRE</t>
  </si>
  <si>
    <t>WVGZZZA23TV106785</t>
  </si>
  <si>
    <t>AUDITION 59</t>
  </si>
  <si>
    <t>WVGZZZA24TV010082</t>
  </si>
  <si>
    <t>COCHET MARGOT</t>
  </si>
  <si>
    <t>WVGZZZA24TV055328</t>
  </si>
  <si>
    <t>DETREZ LUDOVIC</t>
  </si>
  <si>
    <t>WVGZZZA24TV086384</t>
  </si>
  <si>
    <t>OA BARBER</t>
  </si>
  <si>
    <t>WVGZZZA25TV021639</t>
  </si>
  <si>
    <t>LECOUSTRE JEAN CHRISTOPHE</t>
  </si>
  <si>
    <t>WVGZZZA25TV033516</t>
  </si>
  <si>
    <t>DELOEIL CEDRIC</t>
  </si>
  <si>
    <t>WVGZZZA26TV077718</t>
  </si>
  <si>
    <t>DEVULDER ANNIE</t>
  </si>
  <si>
    <t>WVGZZZA27TV041701</t>
  </si>
  <si>
    <t>CLAUX EMMANUEL</t>
  </si>
  <si>
    <t>WVGZZZA27TV047417</t>
  </si>
  <si>
    <t>AB HUISSIERS</t>
  </si>
  <si>
    <t>WVGZZZA27TV105235</t>
  </si>
  <si>
    <t>DELEPLACE LUDOVIC</t>
  </si>
  <si>
    <t>WVGZZZA28TV049760</t>
  </si>
  <si>
    <t>MEREHUGIAS MARTINE</t>
  </si>
  <si>
    <t>WVGZZZA28TV096125</t>
  </si>
  <si>
    <t>NATES  NADIA</t>
  </si>
  <si>
    <t>WVGZZZA28TV099073</t>
  </si>
  <si>
    <t>GRABARSKI CHRISTOPHE</t>
  </si>
  <si>
    <t>WVGZZZA28TV110539</t>
  </si>
  <si>
    <t>WVGZZZA28TV110671</t>
  </si>
  <si>
    <t>GOEB MATHILDE</t>
  </si>
  <si>
    <t>WVGZZZA29TV054269</t>
  </si>
  <si>
    <t>CUBALA BERNARD ET MARYLINE</t>
  </si>
  <si>
    <t>WVGZZZA2XTV027677</t>
  </si>
  <si>
    <t>BOVOY JUSTINE</t>
  </si>
  <si>
    <t>WVGZZZA2XTV033835</t>
  </si>
  <si>
    <t>JOZEFIAK  FANNY</t>
  </si>
  <si>
    <t>WVGZZZA2XTV038288</t>
  </si>
  <si>
    <t>MBABU PHILIPPE</t>
  </si>
  <si>
    <t>WVGZZZA2XTV091136</t>
  </si>
  <si>
    <t>DERACHE AUDREY</t>
  </si>
  <si>
    <t>WVGZZZA2XTV094781</t>
  </si>
  <si>
    <t>OUBRY STEPHANE</t>
  </si>
  <si>
    <t>WVGZZZA2XTV099088</t>
  </si>
  <si>
    <t>MESANS CECILE</t>
  </si>
  <si>
    <t>WVGZZZC10TY061744</t>
  </si>
  <si>
    <t>WVGZZZC11TY084711</t>
  </si>
  <si>
    <t>SENENTZ CATHERINE</t>
  </si>
  <si>
    <t>WVGZZZC11TY088516</t>
  </si>
  <si>
    <t>HALGAND AURELIE</t>
  </si>
  <si>
    <t>WVGZZZC12TY061308</t>
  </si>
  <si>
    <t>WVGZZZC12VY002360</t>
  </si>
  <si>
    <t>DANJOU CHRISTOPHE</t>
  </si>
  <si>
    <t>WVGZZZC13TY059082</t>
  </si>
  <si>
    <t>CAUFRIEZ  ERIC</t>
  </si>
  <si>
    <t>WVGZZZC13TY083205</t>
  </si>
  <si>
    <t>HOUZE VIRGINIE</t>
  </si>
  <si>
    <t>WVGZZZC14TY061214</t>
  </si>
  <si>
    <t>WVGZZZC14TY079552</t>
  </si>
  <si>
    <t>DEVULDER JEAN MARC</t>
  </si>
  <si>
    <t>WVGZZZC15TY002754</t>
  </si>
  <si>
    <t>MACE STEPHANE</t>
  </si>
  <si>
    <t>WVGZZZC15TY038072</t>
  </si>
  <si>
    <t>PLANCKAERT ANNICK</t>
  </si>
  <si>
    <t>WVGZZZC16VY001437</t>
  </si>
  <si>
    <t>LORTHIOIR ERIC ET CATHERINE</t>
  </si>
  <si>
    <t>WVGZZZC16VY005567</t>
  </si>
  <si>
    <t>VERCAMERT VOLAILLES</t>
  </si>
  <si>
    <t>WVGZZZC17TY062101</t>
  </si>
  <si>
    <t>WVGZZZC17TY082221</t>
  </si>
  <si>
    <t>DEVERNAY JEAN MARIE</t>
  </si>
  <si>
    <t>WVGZZZC17TY082610</t>
  </si>
  <si>
    <t>DURIEU ALAIN</t>
  </si>
  <si>
    <t>WVGZZZC17TY083160</t>
  </si>
  <si>
    <t>WATTEL GILBERT</t>
  </si>
  <si>
    <t>WVGZZZC18TY061927</t>
  </si>
  <si>
    <t>WVGZZZC19TY065680</t>
  </si>
  <si>
    <t>STEVENS REGIS</t>
  </si>
  <si>
    <t>WVGZZZC1XTY062769</t>
  </si>
  <si>
    <t>LABY CHANTAL</t>
  </si>
  <si>
    <t>WVGZZZC1XTY085288</t>
  </si>
  <si>
    <t>LETOMBE LINDA</t>
  </si>
  <si>
    <t>WVGZZZC1XVY001327</t>
  </si>
  <si>
    <t>LOQUET  ANNE SOPHIE</t>
  </si>
  <si>
    <t>WVGZZZCS2TY054805</t>
  </si>
  <si>
    <t>MENU JEAN-LUC</t>
  </si>
  <si>
    <t>WVGZZZCS4TY042316</t>
  </si>
  <si>
    <t>BOUHDIDA  ELHADJ</t>
  </si>
  <si>
    <t>WVGZZZCS7TY026353</t>
  </si>
  <si>
    <t>DELORY STEPHANIE</t>
  </si>
  <si>
    <t>WVGZZZCS7VY001892</t>
  </si>
  <si>
    <t>COTTIGNY CLAIRE</t>
  </si>
  <si>
    <t>WVGZZZCS7VY004789</t>
  </si>
  <si>
    <t>&amp; VANDORPE  DANIEL &amp; HELENE</t>
  </si>
  <si>
    <t>WVGZZZCSXSY007570</t>
  </si>
  <si>
    <t>MORILLA NATHAN</t>
  </si>
  <si>
    <t>WVGZZZCT0TW446458</t>
  </si>
  <si>
    <t>IRD INVEST</t>
  </si>
  <si>
    <t>WVGZZZCT0TW580225</t>
  </si>
  <si>
    <t>CATTEAU BENOIT</t>
  </si>
  <si>
    <t>WVGZZZCT3TW443909</t>
  </si>
  <si>
    <t>STBM</t>
  </si>
  <si>
    <t>WVGZZZCT3TW450276</t>
  </si>
  <si>
    <t>ROSZCZYC THOMAS</t>
  </si>
  <si>
    <t>WVGZZZCT4TW056642</t>
  </si>
  <si>
    <t>CENTRE SOCIAL ALMA</t>
  </si>
  <si>
    <t>WVGZZZCT4TW442705</t>
  </si>
  <si>
    <t>COHEN-SABBAN &amp; COUSIN</t>
  </si>
  <si>
    <t>WVGZZZCT4TW448701</t>
  </si>
  <si>
    <t>DDIS</t>
  </si>
  <si>
    <t>WVGZZZCT4TW516463</t>
  </si>
  <si>
    <t>CHUZEVILLE THOMAS</t>
  </si>
  <si>
    <t>WVGZZZCT5TW438758</t>
  </si>
  <si>
    <t>DECOROOM</t>
  </si>
  <si>
    <t>WVGZZZCT5TW441417</t>
  </si>
  <si>
    <t>LACROIX</t>
  </si>
  <si>
    <t>WVGZZZCT5TW444950</t>
  </si>
  <si>
    <t>PECQUEUR JONATHAN</t>
  </si>
  <si>
    <t>WVGZZZCT5TW445290</t>
  </si>
  <si>
    <t>DJEDOUI MOHAMED</t>
  </si>
  <si>
    <t>WVGZZZCT5TW449503</t>
  </si>
  <si>
    <t>SCRIVE EDOUARD</t>
  </si>
  <si>
    <t>WVGZZZCT5TW574842</t>
  </si>
  <si>
    <t>WVGZZZCT5TW580141</t>
  </si>
  <si>
    <t>TRUNET NICOLAS</t>
  </si>
  <si>
    <t>WVGZZZCT6TW536164</t>
  </si>
  <si>
    <t>DEVOS  MAXIMILIEN</t>
  </si>
  <si>
    <t>WVGZZZCT6TW581248</t>
  </si>
  <si>
    <t>WVGZZZCT7TW528963</t>
  </si>
  <si>
    <t>HAUTEKIET ANNE ISABELLE</t>
  </si>
  <si>
    <t>WVGZZZCT9TW049749</t>
  </si>
  <si>
    <t>LEROUGE AURELIE</t>
  </si>
  <si>
    <t>WVGZZZCT9TW450993</t>
  </si>
  <si>
    <t>LAMA</t>
  </si>
  <si>
    <t>WVGZZZCTXTW574058</t>
  </si>
  <si>
    <t>ALAWWA IMAD</t>
  </si>
  <si>
    <t>WVGZZZCTXTW580653</t>
  </si>
  <si>
    <t>MUNGO  GELSOMINA</t>
  </si>
  <si>
    <t>WVGZZZE20TE047334</t>
  </si>
  <si>
    <t>DECORTE PAULINE</t>
  </si>
  <si>
    <t>WVGZZZE20TE048550</t>
  </si>
  <si>
    <t>TOP GUILLAUME</t>
  </si>
  <si>
    <t>WVGZZZE20TE055045</t>
  </si>
  <si>
    <t>HAHUSSEAU MATTHIEU</t>
  </si>
  <si>
    <t>WVGZZZE22TE025013</t>
  </si>
  <si>
    <t>MENU MATTHIEU</t>
  </si>
  <si>
    <t>WVGZZZE22TE043415</t>
  </si>
  <si>
    <t>CHOPIN SEBASTIEN</t>
  </si>
  <si>
    <t>WVGZZZE22TE050042</t>
  </si>
  <si>
    <t>LEDENT JULIE</t>
  </si>
  <si>
    <t>WVGZZZE22TE050980</t>
  </si>
  <si>
    <t>VERRIEZ  SEBASTIEN</t>
  </si>
  <si>
    <t>WVGZZZE23RE042430</t>
  </si>
  <si>
    <t>WVGZZZE23SE041302</t>
  </si>
  <si>
    <t>WVGZZZE24TE038314</t>
  </si>
  <si>
    <t>DUPUIS VINCENT</t>
  </si>
  <si>
    <t>WVGZZZE25TE046468</t>
  </si>
  <si>
    <t>AQUASTAR CONSULTING</t>
  </si>
  <si>
    <t>WVGZZZE25TE049466</t>
  </si>
  <si>
    <t>GERARD CEDRIC</t>
  </si>
  <si>
    <t>WVGZZZE25TE053128</t>
  </si>
  <si>
    <t>GEUJON  NADIA</t>
  </si>
  <si>
    <t>WVGZZZE25TE055607</t>
  </si>
  <si>
    <t>AGENCE PICARDE DES BOIS</t>
  </si>
  <si>
    <t>WVGZZZE25TP506619</t>
  </si>
  <si>
    <t>DEMONT ERIC</t>
  </si>
  <si>
    <t>WVGZZZE26TE026732</t>
  </si>
  <si>
    <t>PARENT CHRISTOPHE</t>
  </si>
  <si>
    <t>WVGZZZE26TE049671</t>
  </si>
  <si>
    <t>VERY JACKIE</t>
  </si>
  <si>
    <t>WVGZZZE27TE050831</t>
  </si>
  <si>
    <t>DUVIVIER JEAN MARIE</t>
  </si>
  <si>
    <t>WVGZZZE27TE051137</t>
  </si>
  <si>
    <t>MAILLOT THIERRY</t>
  </si>
  <si>
    <t>WVGZZZE28TE054984</t>
  </si>
  <si>
    <t>DEBRUYNE GREGORY</t>
  </si>
  <si>
    <t>WVGZZZE29TE024828</t>
  </si>
  <si>
    <t>LOISEAU GEOFFREY</t>
  </si>
  <si>
    <t>WVGZZZE29TE045971</t>
  </si>
  <si>
    <t>SLIMANE MELISSA</t>
  </si>
  <si>
    <t>WVGZZZE29TE047963</t>
  </si>
  <si>
    <t>JOVINEL  TATIANA</t>
  </si>
  <si>
    <t>WVGZZZE29TE049891</t>
  </si>
  <si>
    <t>RIVOIRE MATHILDE</t>
  </si>
  <si>
    <t>WVGZZZE2XTE048815</t>
  </si>
  <si>
    <t>DELVOYE  JOHAN</t>
  </si>
  <si>
    <t>WVGZZZE2XTE050922</t>
  </si>
  <si>
    <t>DELORY  ANTOINE</t>
  </si>
  <si>
    <t>WVGZZZR40TW519778</t>
  </si>
  <si>
    <t>DEBIEVRE THIBAUD</t>
  </si>
  <si>
    <t>WVGZZZR41TW033772</t>
  </si>
  <si>
    <t>WVGZZZR41TW519918</t>
  </si>
  <si>
    <t>FAVRELLE BAPTISTE</t>
  </si>
  <si>
    <t>WVGZZZR44TW519265</t>
  </si>
  <si>
    <t>FAVERO JEAN PIERRE</t>
  </si>
  <si>
    <t>WVGZZZR45TW033306</t>
  </si>
  <si>
    <t>YAMANI MILOUD</t>
  </si>
  <si>
    <t>WVWZZZAW0TU066744</t>
  </si>
  <si>
    <t>WVWZZZAW2TU022275</t>
  </si>
  <si>
    <t>CUVILLIER LAURA</t>
  </si>
  <si>
    <t>WVWZZZAW2TU028299</t>
  </si>
  <si>
    <t>MERIOT PEGGY</t>
  </si>
  <si>
    <t>WVWZZZAW3SU097131</t>
  </si>
  <si>
    <t>WVWZZZAW3TU025752</t>
  </si>
  <si>
    <t>LIMOUSIN GUY</t>
  </si>
  <si>
    <t>WVWZZZAW3TU028554</t>
  </si>
  <si>
    <t>MESSI NJANGUE MARTINE</t>
  </si>
  <si>
    <t>WVWZZZAW3TU032426</t>
  </si>
  <si>
    <t>FLAMENT NADINE</t>
  </si>
  <si>
    <t>WVWZZZAW3TU039893</t>
  </si>
  <si>
    <t>LECOMPTE  CECILE</t>
  </si>
  <si>
    <t>WVWZZZAW3TU049582</t>
  </si>
  <si>
    <t>FOUQUEREAU ALICE</t>
  </si>
  <si>
    <t>WVWZZZAW3TU051106</t>
  </si>
  <si>
    <t>BEGHDADI NACERA</t>
  </si>
  <si>
    <t>WVWZZZAW3TU060288</t>
  </si>
  <si>
    <t>DEFIVES LOU</t>
  </si>
  <si>
    <t>WVWZZZAW3TU062977</t>
  </si>
  <si>
    <t>WAMBRE SUZY</t>
  </si>
  <si>
    <t>WVWZZZAW3TU064292</t>
  </si>
  <si>
    <t>PERROUD PHILIBERT</t>
  </si>
  <si>
    <t>WVWZZZAW4TU012170</t>
  </si>
  <si>
    <t>DUCORNET ROUMIANA</t>
  </si>
  <si>
    <t>WVWZZZAW4TU050496</t>
  </si>
  <si>
    <t>MENDONCA YLAN</t>
  </si>
  <si>
    <t>WVWZZZAW5TU023386</t>
  </si>
  <si>
    <t>BELHOUARI SOFIANE</t>
  </si>
  <si>
    <t>WVWZZZAW6VU000413</t>
  </si>
  <si>
    <t>DORET CHRISTOPHE</t>
  </si>
  <si>
    <t>WVWZZZAW7TU028296</t>
  </si>
  <si>
    <t>GOUBET FLAVIA</t>
  </si>
  <si>
    <t>WVWZZZAW7TU060276</t>
  </si>
  <si>
    <t>MONCHEAUX AURELIE</t>
  </si>
  <si>
    <t>WVWZZZAW7TU068247</t>
  </si>
  <si>
    <t>TACCONE ARSENE</t>
  </si>
  <si>
    <t>WVWZZZAW8TU072470</t>
  </si>
  <si>
    <t>DESAILLY BRITTANY</t>
  </si>
  <si>
    <t>WVWZZZAW9RU145564</t>
  </si>
  <si>
    <t>LEROUX MARIE JEANNE</t>
  </si>
  <si>
    <t>WVWZZZAW9TU050333</t>
  </si>
  <si>
    <t>BENBOUZID BAKHTA</t>
  </si>
  <si>
    <t>WVWZZZAW9TU063289</t>
  </si>
  <si>
    <t>MACHEFAUX LYDIE</t>
  </si>
  <si>
    <t>WVWZZZAWXTU072910</t>
  </si>
  <si>
    <t>HENRY PAUL</t>
  </si>
  <si>
    <t>WVWZZZCD0TW020296</t>
  </si>
  <si>
    <t>WVWZZZCD1TW020050</t>
  </si>
  <si>
    <t>WVWZZZCD1TW020095</t>
  </si>
  <si>
    <t>WVWZZZCD2TW020042</t>
  </si>
  <si>
    <t>WVWZZZCD2TW238921</t>
  </si>
  <si>
    <t>WVWZZZCD4TW016994</t>
  </si>
  <si>
    <t>WVWZZZCD4TW235356</t>
  </si>
  <si>
    <t>WVWZZZCD5TW020097</t>
  </si>
  <si>
    <t>WVWZZZCD5TW020648</t>
  </si>
  <si>
    <t>WVWZZZCD5TW238962</t>
  </si>
  <si>
    <t>WVWZZZCD5TW239013</t>
  </si>
  <si>
    <t>POLLET FLORENCE</t>
  </si>
  <si>
    <t>WVWZZZCD5TW254109</t>
  </si>
  <si>
    <t>MEGHAIETH ILIES</t>
  </si>
  <si>
    <t>WVWZZZCD6TW418788</t>
  </si>
  <si>
    <t>DELANNOY TIBO</t>
  </si>
  <si>
    <t>WVWZZZCD7TW235268</t>
  </si>
  <si>
    <t>WVWZZZCD7TW237098</t>
  </si>
  <si>
    <t>WVWZZZCD7TW243340</t>
  </si>
  <si>
    <t>WVWZZZCD7TW419903</t>
  </si>
  <si>
    <t>BECQUET</t>
  </si>
  <si>
    <t>WVWZZZCD8TW238664</t>
  </si>
  <si>
    <t>WVWZZZCD8TW242939</t>
  </si>
  <si>
    <t>WVWZZZCD8TW418095</t>
  </si>
  <si>
    <t>PARTNER SYSTEMES - CPTE</t>
  </si>
  <si>
    <t>WVWZZZCD9TW238835</t>
  </si>
  <si>
    <t>WVWZZZCD9TW243615</t>
  </si>
  <si>
    <t>WVWZZZCDXRW907008</t>
  </si>
  <si>
    <t>JAUZELON BENOIT</t>
  </si>
  <si>
    <t>WVWZZZCDXTW019933</t>
  </si>
  <si>
    <t>WVWZZZCDXTW020631</t>
  </si>
  <si>
    <t>WVWZZZCDXTW239444</t>
  </si>
  <si>
    <t>WVWZZZCJ5TD031067</t>
  </si>
  <si>
    <t>SPOUTNIK</t>
  </si>
  <si>
    <t>WVWZZZE10TP060634</t>
  </si>
  <si>
    <t>GODEFROY NADEGE</t>
  </si>
  <si>
    <t>WVWZZZE11TP047522</t>
  </si>
  <si>
    <t>LAMBIN  HUGUES</t>
  </si>
  <si>
    <t>WVWZZZE11TP060951</t>
  </si>
  <si>
    <t>DENEUVILLE JEAN PAUL</t>
  </si>
  <si>
    <t>WVWZZZE11TP067303</t>
  </si>
  <si>
    <t>LOUCHART LOUIS</t>
  </si>
  <si>
    <t>WVWZZZE12TP063423</t>
  </si>
  <si>
    <t>AVENTIM</t>
  </si>
  <si>
    <t>WVWZZZE12TP065222</t>
  </si>
  <si>
    <t>EXTERN IT</t>
  </si>
  <si>
    <t>WVWZZZE13RP036451</t>
  </si>
  <si>
    <t>WVWZZZE17TP054345</t>
  </si>
  <si>
    <t>HIVERNIAUX  LUDIVINE</t>
  </si>
  <si>
    <t>WVWZZZE17TP067435</t>
  </si>
  <si>
    <t>LHERBIER PAULINE</t>
  </si>
  <si>
    <t>WVWZZZE18RP037398</t>
  </si>
  <si>
    <t>WVWZZZE18TP068402</t>
  </si>
  <si>
    <t>LASSELIN  ALEXANDRA</t>
  </si>
  <si>
    <t>WVWZZZE19SP033348</t>
  </si>
  <si>
    <t>WVWZZZE19TP059174</t>
  </si>
  <si>
    <t>WVWZZZE19TP062026</t>
  </si>
  <si>
    <t>VERPOORT  CATHERINE</t>
  </si>
  <si>
    <t>mage négative  //  Forfait vieux stock</t>
  </si>
  <si>
    <t>marge négative  //  Forfait vieux stock</t>
  </si>
  <si>
    <t>solde client Finan payé voir 4670000 cambrai</t>
  </si>
  <si>
    <t>ok vn payé  //  0 comm demandée</t>
  </si>
  <si>
    <t xml:space="preserve">marge négative  //  manque signatures </t>
  </si>
  <si>
    <t>marge manquante / solde client mq rgt facture divers</t>
  </si>
  <si>
    <t xml:space="preserve">marge négative </t>
  </si>
  <si>
    <t>ok vn payé par LCR GROUPE</t>
  </si>
  <si>
    <t>solde client mq financement / marge manquante</t>
  </si>
  <si>
    <t>solde client / marge négative  //  Opé destockage VD  //  Ecart de marge</t>
  </si>
  <si>
    <t>solde client mq 1er loyer  / Challenge vu MEL</t>
  </si>
  <si>
    <t>marge négative  //  Ecart de marge</t>
  </si>
  <si>
    <t>solde client facture non échue / marge manquante</t>
  </si>
  <si>
    <t xml:space="preserve">ok vn payé solde client facture atelier </t>
  </si>
  <si>
    <t>Forfait</t>
  </si>
  <si>
    <t>Aide Julien non justifiées</t>
  </si>
  <si>
    <t>Aide Julien déstockage</t>
  </si>
  <si>
    <t>Ecart de marge  //  marge négative</t>
  </si>
  <si>
    <t>ok vn payé / solde client diff annul refact fact divers</t>
  </si>
  <si>
    <t>solde client FPS impayé en RANC</t>
  </si>
  <si>
    <t xml:space="preserve">ok vn payé / marge négative </t>
  </si>
  <si>
    <t>solde client  //  Ecart de marge</t>
  </si>
  <si>
    <t>solde client demande rbt sur Exabq</t>
  </si>
  <si>
    <t>marge négative  //  Animation vd</t>
  </si>
  <si>
    <t>Aide laurent denis non justifiée</t>
  </si>
  <si>
    <t>solde client mq reprise VO</t>
  </si>
  <si>
    <t>vn payé  par LCR groupe</t>
  </si>
  <si>
    <t>solde client rbt sur exabanque</t>
  </si>
  <si>
    <t>solde client en att financement BPCE</t>
  </si>
  <si>
    <t>solde client RANC SLBA 2023 créditeur</t>
  </si>
  <si>
    <t>solde client mq financement en etude sur FIRST attente régul</t>
  </si>
  <si>
    <t>marge négative  //  challenge vd</t>
  </si>
  <si>
    <t>ok vn payé solde client prvt siv</t>
  </si>
  <si>
    <t>VN519536 et 519545 (valauto Rent) classés en groupe en compta</t>
  </si>
  <si>
    <t>VN20062 et 519546 (valauto Rent) classés en groupe en compta</t>
  </si>
  <si>
    <t>ok vn payé solde client mq rgt facture divers</t>
  </si>
  <si>
    <t>ok vn payé / facture malus non réglée</t>
  </si>
  <si>
    <t>marge négative  //  challenge</t>
  </si>
  <si>
    <t>solde client en attente finan dossiers LOU</t>
  </si>
  <si>
    <t>solde client demande rbt en att exabq</t>
  </si>
  <si>
    <t>manque justif pour 1500€, 500€ / Prime capot sans challenge</t>
  </si>
  <si>
    <t>manque 400€ BI Julien Marque</t>
  </si>
  <si>
    <t>CG OK VN PAYE</t>
  </si>
  <si>
    <t>KMHB15125TW071243</t>
  </si>
  <si>
    <t>CELERSE GREGORY</t>
  </si>
  <si>
    <t>KMHB15128TW081281</t>
  </si>
  <si>
    <t>SANTRAINE MARION</t>
  </si>
  <si>
    <t>KMHB1512XTW082254</t>
  </si>
  <si>
    <t>HENRY AMELIE</t>
  </si>
  <si>
    <t>KMHB55123TW051254</t>
  </si>
  <si>
    <t>DE PRYCK HELENE</t>
  </si>
  <si>
    <t>LEFEBVRE VINCENT</t>
  </si>
  <si>
    <t>DEMEIRE ELSA</t>
  </si>
  <si>
    <t>KMHHB8114TU208023</t>
  </si>
  <si>
    <t>THELEN JEAN MARC</t>
  </si>
  <si>
    <t>KMHHC8117TU210393</t>
  </si>
  <si>
    <t>DESCAMPS MICHELE</t>
  </si>
  <si>
    <t>KMHM541A9PA017624</t>
  </si>
  <si>
    <t>BELLAY CHRISTOPHE</t>
  </si>
  <si>
    <t>KMHMY8158TA006285</t>
  </si>
  <si>
    <t>BABOL SERVICES</t>
  </si>
  <si>
    <t>IONIQ 9</t>
  </si>
  <si>
    <t>NLHBM51G1TZ762444</t>
  </si>
  <si>
    <t>POLLET JEAN-MARC</t>
  </si>
  <si>
    <t>LEFEBVRE JENNIFER</t>
  </si>
  <si>
    <t>NLHBR81G7SZ491584</t>
  </si>
  <si>
    <t>SAWADOGO AURELIEN</t>
  </si>
  <si>
    <t>NLHBR81G8SZ600781</t>
  </si>
  <si>
    <t>FLAMENT AURELIEN</t>
  </si>
  <si>
    <t>NLHDR51C1SZ333228</t>
  </si>
  <si>
    <t>PARMENTIER  MARIE-JEANNE</t>
  </si>
  <si>
    <t>TMAH681A1TJ083318</t>
  </si>
  <si>
    <t>ALGOO CHRISTIAN</t>
  </si>
  <si>
    <t>TMAH881A0VJ097918</t>
  </si>
  <si>
    <t>DUBRULLE OLIVIER</t>
  </si>
  <si>
    <t>TMAH881A5TJ088838</t>
  </si>
  <si>
    <t>TMAH881B0TJ092711</t>
  </si>
  <si>
    <t>MOGA PATRICK</t>
  </si>
  <si>
    <t>TMAJA8112TJ487096</t>
  </si>
  <si>
    <t>DECLERCQ JEAN PHILIPPE</t>
  </si>
  <si>
    <t>TMAJA8114VJ491282</t>
  </si>
  <si>
    <t>LEMAN OLIVIER</t>
  </si>
  <si>
    <t>TMAJA8115VJ492120</t>
  </si>
  <si>
    <t>TMAJA8117TJ486901</t>
  </si>
  <si>
    <t>TMAJA811XTJ449129</t>
  </si>
  <si>
    <t>NOTTE STEPHANE</t>
  </si>
  <si>
    <t>TMAJB8115VJ491630</t>
  </si>
  <si>
    <t>HERCHUELZ RENE</t>
  </si>
  <si>
    <t>TMAJB8119TJ455100</t>
  </si>
  <si>
    <t>DELPLACE PERRINE</t>
  </si>
  <si>
    <t>TMAJC8116TJ467864</t>
  </si>
  <si>
    <t>GUERIF JEAN PIERRE</t>
  </si>
  <si>
    <t>TMAJE8115TJ466943</t>
  </si>
  <si>
    <t>GEKIERE JONATHAN</t>
  </si>
  <si>
    <t>TMAJE8123TJ460566</t>
  </si>
  <si>
    <t>TMBAA8NX7TM059985</t>
  </si>
  <si>
    <t>TMBAR8NX4TM053196</t>
  </si>
  <si>
    <t>TMBAR8NX7TM053600</t>
  </si>
  <si>
    <t>DALLY FRANCOIS ET FABIENNE</t>
  </si>
  <si>
    <t>TMBAW0NZ7TC068020</t>
  </si>
  <si>
    <t>HELIOS</t>
  </si>
  <si>
    <t>TMBEH7NY1TF180628</t>
  </si>
  <si>
    <t>R3</t>
  </si>
  <si>
    <t>TMBEH7NY5TF179661</t>
  </si>
  <si>
    <t>PARISEAUX JEAN-LOU</t>
  </si>
  <si>
    <t>TMBEH9NY6TF147569</t>
  </si>
  <si>
    <t>PLUCHART DELPHINE</t>
  </si>
  <si>
    <t>TMBEH9NY7TF196456</t>
  </si>
  <si>
    <t>VESUVIUS SERT</t>
  </si>
  <si>
    <t>TMBEH9NY9TF197995</t>
  </si>
  <si>
    <t>PIKASSO</t>
  </si>
  <si>
    <t>TMBEJ6PJ3T4080069</t>
  </si>
  <si>
    <t>CHATELAIN GEOFFREY</t>
  </si>
  <si>
    <t>TMBEK6NW4T3133430</t>
  </si>
  <si>
    <t>WARNAULT ARTHUR</t>
  </si>
  <si>
    <t>TMBEK6PJ0V4013994</t>
  </si>
  <si>
    <t>LUMINET</t>
  </si>
  <si>
    <t>TMBEK6PJ0V4014885</t>
  </si>
  <si>
    <t>TMBEK6PJ8V4022779</t>
  </si>
  <si>
    <t>RICHARD FREDERIK-ANTOINE</t>
  </si>
  <si>
    <t>TMBEP6PJ1T4054150</t>
  </si>
  <si>
    <t>ROELENS  MARIE</t>
  </si>
  <si>
    <t>TMBEP6PJ1V4015223</t>
  </si>
  <si>
    <t>AGENOR SAINT QUENTIN</t>
  </si>
  <si>
    <t>TMBEP6PJ2V4014758</t>
  </si>
  <si>
    <t>CASTELEYN  LAURENCE</t>
  </si>
  <si>
    <t>TMBEP6PJ2V4018275</t>
  </si>
  <si>
    <t>ES SAIDI MARIEM</t>
  </si>
  <si>
    <t>TMBEP6PJ2V4023332</t>
  </si>
  <si>
    <t>SAMAIN LIONEL</t>
  </si>
  <si>
    <t>TMBEP6PJ3V4006734</t>
  </si>
  <si>
    <t>ALPHABET FRANCE</t>
  </si>
  <si>
    <t>TMBEP6PJ5T4059917</t>
  </si>
  <si>
    <t>REINE DIT REINETTE DIMITRI</t>
  </si>
  <si>
    <t>TMBEP6PJ5V4012082</t>
  </si>
  <si>
    <t>DORSCH MARIE-CHRISTINE</t>
  </si>
  <si>
    <t>TMBEP6PJ6T4055374</t>
  </si>
  <si>
    <t>HAUW  FRANCOIS</t>
  </si>
  <si>
    <t>TMBEP6PJ7V4015341</t>
  </si>
  <si>
    <t>AGENOR CDG</t>
  </si>
  <si>
    <t>TMBEP6PJ7V4024640</t>
  </si>
  <si>
    <t>FRULEUX  JEAN-CLAUDE</t>
  </si>
  <si>
    <t>TMBER6NW3T3104559</t>
  </si>
  <si>
    <t>RAYNEAU MORGANE</t>
  </si>
  <si>
    <t>TMBER6NW6V3022487</t>
  </si>
  <si>
    <t>MAISONNAVE LOUIS</t>
  </si>
  <si>
    <t>TMBER6NW8V3006131</t>
  </si>
  <si>
    <t>TMBER6PJ0T4054232</t>
  </si>
  <si>
    <t>CLAUSSMANN  FREDERIC</t>
  </si>
  <si>
    <t>TMBER6PJ2T4025492</t>
  </si>
  <si>
    <t>TMBER6PJ3V4020627</t>
  </si>
  <si>
    <t>CARLIER DOMINIQUE</t>
  </si>
  <si>
    <t>TMBER6PJ5S4024402</t>
  </si>
  <si>
    <t>DELTOUR  AMANDINE</t>
  </si>
  <si>
    <t>TMBER6PJ5V4021178</t>
  </si>
  <si>
    <t>SBRUAY</t>
  </si>
  <si>
    <t>TMBER6PJ8V4019666</t>
  </si>
  <si>
    <t>TMBER6PJXV4020785</t>
  </si>
  <si>
    <t>SVENDIN</t>
  </si>
  <si>
    <t>TMBGH9NY3TF184751</t>
  </si>
  <si>
    <t>DELICQ MARJORIE</t>
  </si>
  <si>
    <t>TMBGK6NW7V3018784</t>
  </si>
  <si>
    <t>JAILLARD EDOUARD</t>
  </si>
  <si>
    <t>TMBGK6NW8V3024335</t>
  </si>
  <si>
    <t>MOUTIER CASSANDRE</t>
  </si>
  <si>
    <t>TMBGK6NW9V3036140</t>
  </si>
  <si>
    <t>DEPRE HERMANN</t>
  </si>
  <si>
    <t>TMBGP6NW0T3058509</t>
  </si>
  <si>
    <t>CERUTTI LAURA</t>
  </si>
  <si>
    <t>TMBGP6NW1T3080356</t>
  </si>
  <si>
    <t>DELANNOY  DELPHINE</t>
  </si>
  <si>
    <t>TMBGP6NW1T3133945</t>
  </si>
  <si>
    <t>BODIER CHRISTIAN</t>
  </si>
  <si>
    <t>TMBGP6NW1V3017888</t>
  </si>
  <si>
    <t>GUILBERT YVES 0</t>
  </si>
  <si>
    <t>TMBGP6NW2V3008634</t>
  </si>
  <si>
    <t>TMBGP6NW4T3110451</t>
  </si>
  <si>
    <t>HAMROUNI  YNES</t>
  </si>
  <si>
    <t>TMBGP6NW4V3032806</t>
  </si>
  <si>
    <t>CONTROLE TECHNIQUE LYSSOIS</t>
  </si>
  <si>
    <t>TMBGR6NW1V3014435</t>
  </si>
  <si>
    <t>TMBGR6NW1V3026214</t>
  </si>
  <si>
    <t>BEAUMONT MAGALIE</t>
  </si>
  <si>
    <t>TMBGR6NW2V3018946</t>
  </si>
  <si>
    <t>LOGER HABITAT</t>
  </si>
  <si>
    <t>TMBGR6NW3V3023508</t>
  </si>
  <si>
    <t>NUMERIDIA</t>
  </si>
  <si>
    <t>TMBGR6NW4V3027518</t>
  </si>
  <si>
    <t>HEINTJE  AMELIE</t>
  </si>
  <si>
    <t>TMBGR6NW7V3022362</t>
  </si>
  <si>
    <t>WAROQUIER PIERRE-MARIE</t>
  </si>
  <si>
    <t>TMBGR6NW7V3029327</t>
  </si>
  <si>
    <t>TMBGR6NW8T3049664</t>
  </si>
  <si>
    <t>TMBGR6NW8V3033676</t>
  </si>
  <si>
    <t>BLOUIN REMI</t>
  </si>
  <si>
    <t>TMBGR6NW9V3022413</t>
  </si>
  <si>
    <t>OXANA DENFER</t>
  </si>
  <si>
    <t>TMBGR6NW9V3035825</t>
  </si>
  <si>
    <t>DELHAYE JEAN JACQUES</t>
  </si>
  <si>
    <t>TMBJA8NX0TY111000</t>
  </si>
  <si>
    <t>FORMACTION SANTE</t>
  </si>
  <si>
    <t>TMBJA8NX1TY112785</t>
  </si>
  <si>
    <t>TMBJA8NX2TY111841</t>
  </si>
  <si>
    <t>TMBJA8NX5TY094551</t>
  </si>
  <si>
    <t>KURCZ HENRI</t>
  </si>
  <si>
    <t>TMBJA8NX8TY112704</t>
  </si>
  <si>
    <t>TMBJA8NX9TY100822</t>
  </si>
  <si>
    <t>TMBJA8NXXTY107813</t>
  </si>
  <si>
    <t>CB STOCK</t>
  </si>
  <si>
    <t>TMBJB7NY4RF029162</t>
  </si>
  <si>
    <t>CAPLIER JONATHAN</t>
  </si>
  <si>
    <t>TMBJB7PS0TT120592</t>
  </si>
  <si>
    <t>PLAISANT GODEFROY</t>
  </si>
  <si>
    <t>TMBJB7PS5TT510135</t>
  </si>
  <si>
    <t>DUPIRE FRANCK</t>
  </si>
  <si>
    <t>TMBJB7PS5TT510474</t>
  </si>
  <si>
    <t>SAVARY GERTRUDE  ET M FOUREZ SYL</t>
  </si>
  <si>
    <t>TMBJB9PS0TT112956</t>
  </si>
  <si>
    <t>HUMBERT  LIONEL</t>
  </si>
  <si>
    <t>TMBJB9PS0TT113301</t>
  </si>
  <si>
    <t>OLIVIER JEAN PHILIPPE</t>
  </si>
  <si>
    <t>TMBJB9PS0TT113430</t>
  </si>
  <si>
    <t>BOUTE REMI</t>
  </si>
  <si>
    <t>TMBJF7NU9V5012407</t>
  </si>
  <si>
    <t>DULONGCHAMPS SOPHIE</t>
  </si>
  <si>
    <t>TMBJH7NY6TF185015</t>
  </si>
  <si>
    <t>TMBJH7NY7TF188652</t>
  </si>
  <si>
    <t>CIUCH SERVICES</t>
  </si>
  <si>
    <t>TMBJH7NY7TF198761</t>
  </si>
  <si>
    <t>JEAN NICOLAS</t>
  </si>
  <si>
    <t>TMBJH7NY8TF201294</t>
  </si>
  <si>
    <t>OENO GESTION</t>
  </si>
  <si>
    <t>TMBJH7NY9TF152882</t>
  </si>
  <si>
    <t>TMBJH7NYXTF201121</t>
  </si>
  <si>
    <t>TMBJH9NY0TF186074</t>
  </si>
  <si>
    <t>REPA FRANCE  SAS</t>
  </si>
  <si>
    <t>TMBJH9NY6TF200074</t>
  </si>
  <si>
    <t>FRENCH PAYROLL SERVICES  SECRETA</t>
  </si>
  <si>
    <t>TMBJJ7NU2V5011338</t>
  </si>
  <si>
    <t>TMBJJ7NU4V5011597</t>
  </si>
  <si>
    <t>TMBJJ7PS9TT510626</t>
  </si>
  <si>
    <t>GHESQUIER JEAN-MARC</t>
  </si>
  <si>
    <t>TMBJJ8NX4TY112778</t>
  </si>
  <si>
    <t>TMBJJ8NX7TY081798</t>
  </si>
  <si>
    <t>TMBJJ8NX8TY080952</t>
  </si>
  <si>
    <t>TMBJN8NZ5TC058877</t>
  </si>
  <si>
    <t>TMBJR7NU1V5012621</t>
  </si>
  <si>
    <t>SIHRENER CLEMENT</t>
  </si>
  <si>
    <t>TMBJR7NU7V5012722</t>
  </si>
  <si>
    <t>JOGA  PIERRE-ALEXANDRE ET CLAIRE</t>
  </si>
  <si>
    <t>TMBJR7NU8V5010283</t>
  </si>
  <si>
    <t>DEJAEGHERE CLOTILDE</t>
  </si>
  <si>
    <t>TMBJR7NU9T5079688</t>
  </si>
  <si>
    <t>TMBJR7NU9V5016688</t>
  </si>
  <si>
    <t>ROSE ISABELLE</t>
  </si>
  <si>
    <t>TMBJR8NX9TY109707</t>
  </si>
  <si>
    <t>TMBJW7PS1TT084674</t>
  </si>
  <si>
    <t>TELLUS IMMOBILIER</t>
  </si>
  <si>
    <t>TMBJW7PS2TT112949</t>
  </si>
  <si>
    <t>TMBJW7PS3TT110188</t>
  </si>
  <si>
    <t>M&amp;D CREATION</t>
  </si>
  <si>
    <t>TMBJW7PS6TT080703</t>
  </si>
  <si>
    <t>S D O SARL</t>
  </si>
  <si>
    <t>TMBJW7PS6TT112713</t>
  </si>
  <si>
    <t>BELORGEY NICOLAS</t>
  </si>
  <si>
    <t>TMBJW7PS6TT115076</t>
  </si>
  <si>
    <t>LA DUCHESSE</t>
  </si>
  <si>
    <t>TMBJW7PS7TT115765</t>
  </si>
  <si>
    <t>TMBJW7PS8TT108470</t>
  </si>
  <si>
    <t>TMBJW7PS8TT113264</t>
  </si>
  <si>
    <t>PROVDEV</t>
  </si>
  <si>
    <t>TMBJW7PSXTT083006</t>
  </si>
  <si>
    <t>ECNV</t>
  </si>
  <si>
    <t>TMBJW8NZ2TC065265</t>
  </si>
  <si>
    <t>TMBJW9PS1TT116535</t>
  </si>
  <si>
    <t>DEREGNAUCOURT FRANCIS</t>
  </si>
  <si>
    <t>TMBJW9PS7TT117737</t>
  </si>
  <si>
    <t>HURTREL AND CO</t>
  </si>
  <si>
    <t>TMBJW9PS9TT118744</t>
  </si>
  <si>
    <t>WD-40</t>
  </si>
  <si>
    <t>TMBLN9PS9TT115757</t>
  </si>
  <si>
    <t>DUDICOURT GABRIEL</t>
  </si>
  <si>
    <t>TMBNC7NY3TF198384</t>
  </si>
  <si>
    <t>THUAULT  VINCENT</t>
  </si>
  <si>
    <t>TMBNC9NY9TF195968</t>
  </si>
  <si>
    <t>GROUPE KALI</t>
  </si>
  <si>
    <t>TMBNH7NY1TF145183</t>
  </si>
  <si>
    <t>MOREL  AURELIEN</t>
  </si>
  <si>
    <t>TMBNH7NY2TF144155</t>
  </si>
  <si>
    <t>BESIN  MANON</t>
  </si>
  <si>
    <t>TMBNH9NY3TF196101</t>
  </si>
  <si>
    <t>ACTEMIS CONSEIL</t>
  </si>
  <si>
    <t>TMBNH9NY5TF142282</t>
  </si>
  <si>
    <t>MERLOT ELISA</t>
  </si>
  <si>
    <t>TMBNH9NY6TF143540</t>
  </si>
  <si>
    <t>VILLEZ BAPTISTE</t>
  </si>
  <si>
    <t>TMBNH9NY9SF111051</t>
  </si>
  <si>
    <t>SAUNIER PIERRE YVES</t>
  </si>
  <si>
    <t>VSSZZZK14TP002173</t>
  </si>
  <si>
    <t>FLEURY WILFRID</t>
  </si>
  <si>
    <t>VSSZZZK16TP029844</t>
  </si>
  <si>
    <t>HIMPE HENRI</t>
  </si>
  <si>
    <t>VSSZZZKJ0VR037333</t>
  </si>
  <si>
    <t>LEFEBVRE  JEAN-MAX</t>
  </si>
  <si>
    <t>VSSZZZKJ3VR044387</t>
  </si>
  <si>
    <t>LEFEBVRE JEAN CHARLES</t>
  </si>
  <si>
    <t>VSSZZZKJ4TR560433</t>
  </si>
  <si>
    <t>PIN  MARCEL</t>
  </si>
  <si>
    <t>VSSZZZKJ4VR035648</t>
  </si>
  <si>
    <t>TAHON FABIEN</t>
  </si>
  <si>
    <t>VSSZZZKJ5VR016851</t>
  </si>
  <si>
    <t>SAUREAU  CLEMENT</t>
  </si>
  <si>
    <t>VSSZZZKJ5VR019412</t>
  </si>
  <si>
    <t>LOUIS AXELLE</t>
  </si>
  <si>
    <t>VSSZZZKJ6VR039233</t>
  </si>
  <si>
    <t>MARSALLON ALAIN</t>
  </si>
  <si>
    <t>VSSZZZKJ8TR570608</t>
  </si>
  <si>
    <t>LALISSE REMY</t>
  </si>
  <si>
    <t>VSSZZZKJ8VR035362</t>
  </si>
  <si>
    <t>DESBONNET  GEORGES</t>
  </si>
  <si>
    <t>VSSZZZKJ8VR040447</t>
  </si>
  <si>
    <t>PENIN FREDERIC</t>
  </si>
  <si>
    <t>VSSZZZKJ9VR036486</t>
  </si>
  <si>
    <t>GOLAZ SERGE</t>
  </si>
  <si>
    <t>VSSZZZKL0TR096641</t>
  </si>
  <si>
    <t>MASSY CHRISTOPHE</t>
  </si>
  <si>
    <t>VSSZZZKL0TR109873</t>
  </si>
  <si>
    <t>HERMINET ERIC</t>
  </si>
  <si>
    <t>VSSZZZKL2TR076469</t>
  </si>
  <si>
    <t>MAREM CLAIRE</t>
  </si>
  <si>
    <t>VSSZZZKL3TR102450</t>
  </si>
  <si>
    <t>DELRUE THOMAS</t>
  </si>
  <si>
    <t>VSSZZZKL4TR100433</t>
  </si>
  <si>
    <t>VANDENHEEDE MICKAEL</t>
  </si>
  <si>
    <t>VSSZZZKL5TR104880</t>
  </si>
  <si>
    <t>FRANCOIS BAPTISTE</t>
  </si>
  <si>
    <t>VSSZZZKL9TR098162</t>
  </si>
  <si>
    <t>ELEC CITY</t>
  </si>
  <si>
    <t>VSSZZZKL9TR104610</t>
  </si>
  <si>
    <t>DEVILLE ARNAUD</t>
  </si>
  <si>
    <t>VSSZZZKM1TR037428</t>
  </si>
  <si>
    <t>BEUGIN VERONIQUE</t>
  </si>
  <si>
    <t>VSSZZZKM8TR081054</t>
  </si>
  <si>
    <t>DTF4I</t>
  </si>
  <si>
    <t>VSSZZZKMXTR092864</t>
  </si>
  <si>
    <t>KALIACOM</t>
  </si>
  <si>
    <t>VSSZZZKP3T1031610</t>
  </si>
  <si>
    <t>BROUWERS JASPER</t>
  </si>
  <si>
    <t>VSSZZZKP3T1074957</t>
  </si>
  <si>
    <t>LABORATOIRE LITTERI</t>
  </si>
  <si>
    <t>VSSZZZKP8T1026421</t>
  </si>
  <si>
    <t>LEASEWAY</t>
  </si>
  <si>
    <t>VSSZZZKP9T1029019</t>
  </si>
  <si>
    <t>D'HERBOMEZ VINCENT</t>
  </si>
  <si>
    <t>VSSZZZKP9T1031272</t>
  </si>
  <si>
    <t>LUINI ALEXIS</t>
  </si>
  <si>
    <t>VSSZZZKPXT1076043</t>
  </si>
  <si>
    <t>GRIMONPONT QUENTIN</t>
  </si>
  <si>
    <t>VSSZZZKR1SA021304</t>
  </si>
  <si>
    <t>CARRE PHILIPPE</t>
  </si>
  <si>
    <t>VSSZZZKR3SA017223</t>
  </si>
  <si>
    <t>BARBOSA DE SOUSA EVA</t>
  </si>
  <si>
    <t>VSSZZZKR3SA028531</t>
  </si>
  <si>
    <t>BOUET SAUVETERRE ANNE MARIE</t>
  </si>
  <si>
    <t>VSSZZZKS9TR003509</t>
  </si>
  <si>
    <t>FORTAINE GUILLAUME</t>
  </si>
  <si>
    <t>RAVAL</t>
  </si>
  <si>
    <t>WAUZZZFJ0T1091378</t>
  </si>
  <si>
    <t>JPK FINANCES</t>
  </si>
  <si>
    <t>WAUZZZFJ2T1101571</t>
  </si>
  <si>
    <t>ET MME NAYET NICOLAS</t>
  </si>
  <si>
    <t>WAUZZZFJ4T1100650</t>
  </si>
  <si>
    <t>MUTTE  LOIC</t>
  </si>
  <si>
    <t>WAUZZZFJ8T1087112</t>
  </si>
  <si>
    <t>MASSE FRANCOIS</t>
  </si>
  <si>
    <t>WAUZZZFU7TN005633</t>
  </si>
  <si>
    <t>AYVENS</t>
  </si>
  <si>
    <t>WAUZZZFZ0TP052440</t>
  </si>
  <si>
    <t>WAUTHIER ANNE-MARIE</t>
  </si>
  <si>
    <t>WAUZZZFZ4TP056412</t>
  </si>
  <si>
    <t>BEAUMONT  CHRISTOPHE</t>
  </si>
  <si>
    <t>WAUZZZFZ9TP046068</t>
  </si>
  <si>
    <t>WAUZZZFZXTP051330</t>
  </si>
  <si>
    <t>DELAFOSSE FRANCE</t>
  </si>
  <si>
    <t>WAUZZZGB6TR041173</t>
  </si>
  <si>
    <t>LOUIS  ALAIN</t>
  </si>
  <si>
    <t>WAUZZZGB7TR054742</t>
  </si>
  <si>
    <t>NEVEUX LAURENCE</t>
  </si>
  <si>
    <t>WAUZZZGB7TR059827</t>
  </si>
  <si>
    <t>KOSLOFF  ISABEAU</t>
  </si>
  <si>
    <t>WAUZZZGB9TR051048</t>
  </si>
  <si>
    <t>SESSELIN ANNE SOPHIE</t>
  </si>
  <si>
    <t>WAUZZZGF5TA015391</t>
  </si>
  <si>
    <t>ELECTROTEC</t>
  </si>
  <si>
    <t>WAUZZZGY1TA112668</t>
  </si>
  <si>
    <t>BOUCLY OLIVIER</t>
  </si>
  <si>
    <t>WV1ZZZEB8TH038387</t>
  </si>
  <si>
    <t>WV1ZZZSK0TX062788</t>
  </si>
  <si>
    <t>WV1ZZZSK0TX081289</t>
  </si>
  <si>
    <t>SOCIETE OVINE FLANDRES ARTOIS</t>
  </si>
  <si>
    <t>WV1ZZZSK3TX062252</t>
  </si>
  <si>
    <t>WV1ZZZSK5TX070126</t>
  </si>
  <si>
    <t>AGENOR PARIS NORD</t>
  </si>
  <si>
    <t>WV1ZZZSK8TX064790</t>
  </si>
  <si>
    <t>WV1ZZZSK9TX062157</t>
  </si>
  <si>
    <t>WV1ZZZSY0T9036328</t>
  </si>
  <si>
    <t>COFIDIS COMPETITION EURL - CPTE</t>
  </si>
  <si>
    <t>WV1ZZZSY2T9037495</t>
  </si>
  <si>
    <t>WV1ZZZSY2T9037691</t>
  </si>
  <si>
    <t>WV1ZZZSY2T9039375</t>
  </si>
  <si>
    <t>WV1ZZZSY3T9038378</t>
  </si>
  <si>
    <t>ECLAT</t>
  </si>
  <si>
    <t>WV1ZZZSY3T9061630</t>
  </si>
  <si>
    <t>WV1ZZZSY8T9037405</t>
  </si>
  <si>
    <t>WV1ZZZSY9T9037333</t>
  </si>
  <si>
    <t>WV1ZZZSY9T9047151</t>
  </si>
  <si>
    <t>WV1ZZZSYXT9047403</t>
  </si>
  <si>
    <t>WV2ZZZEB5TH045096</t>
  </si>
  <si>
    <t>SERIN PIERRE</t>
  </si>
  <si>
    <t>WV4ZZZTV3SK057768</t>
  </si>
  <si>
    <t>LA BALADE GOURMANDE</t>
  </si>
  <si>
    <t>WV4ZZZTV3TK002321</t>
  </si>
  <si>
    <t>VBS</t>
  </si>
  <si>
    <t>WV4ZZZTV4TK027793</t>
  </si>
  <si>
    <t>ELITE PACKAGING</t>
  </si>
  <si>
    <t>WV4ZZZTV6SK006636</t>
  </si>
  <si>
    <t>WV4ZZZTV6TK005858</t>
  </si>
  <si>
    <t>WVGZZZ1T4SW009094</t>
  </si>
  <si>
    <t>CAMPAGNE JEAN MARIE</t>
  </si>
  <si>
    <t>WVGZZZ1T4TW005550</t>
  </si>
  <si>
    <t>PAUWELS AUDREY</t>
  </si>
  <si>
    <t>WVGZZZ1T5TW005184</t>
  </si>
  <si>
    <t>SAGNIEZ MICKAEL</t>
  </si>
  <si>
    <t>WVGZZZA15SK002094</t>
  </si>
  <si>
    <t>DANJOUX  WILLIAM</t>
  </si>
  <si>
    <t>WVGZZZA15SK002127</t>
  </si>
  <si>
    <t>BRANLE  WILLY</t>
  </si>
  <si>
    <t>WVGZZZA16TV082425</t>
  </si>
  <si>
    <t>PATERNOSTER JULIE</t>
  </si>
  <si>
    <t>WVGZZZA19RK011245</t>
  </si>
  <si>
    <t>LOMPREZ ANNE SOPHIE</t>
  </si>
  <si>
    <t>WVGZZZA20TV024514</t>
  </si>
  <si>
    <t>VINCKEVLEUGEL JULIEN</t>
  </si>
  <si>
    <t>WVGZZZA20TV082025</t>
  </si>
  <si>
    <t>BAILLET AUDREY</t>
  </si>
  <si>
    <t>WVGZZZA21TV088349</t>
  </si>
  <si>
    <t>VERQUIN  VERONIQUE</t>
  </si>
  <si>
    <t>WVGZZZA21TV122161</t>
  </si>
  <si>
    <t>LEFEBVRE LUCIE</t>
  </si>
  <si>
    <t>WVGZZZA21TV125660</t>
  </si>
  <si>
    <t>GAVOIS DOMINIQUE ET MARTHE</t>
  </si>
  <si>
    <t>WVGZZZA21TV129353</t>
  </si>
  <si>
    <t>CHAKAL  FAZIA</t>
  </si>
  <si>
    <t>WVGZZZA22TV036700</t>
  </si>
  <si>
    <t>VANUXEM BETTY</t>
  </si>
  <si>
    <t>WVGZZZA22TV056476</t>
  </si>
  <si>
    <t>BENYOUCEF  MELISSA</t>
  </si>
  <si>
    <t>WVGZZZA22TV117079</t>
  </si>
  <si>
    <t>ZERROUK HOCINE</t>
  </si>
  <si>
    <t>WVGZZZA22TV131029</t>
  </si>
  <si>
    <t>JOVENEAU FRANCK</t>
  </si>
  <si>
    <t>WVGZZZA23TV004693</t>
  </si>
  <si>
    <t>ET MME HOLLE SAMUEL ET ESTHER</t>
  </si>
  <si>
    <t>WVGZZZA23TV109587</t>
  </si>
  <si>
    <t>LOBRY  ANGELIQUE</t>
  </si>
  <si>
    <t>WVGZZZA23TV111629</t>
  </si>
  <si>
    <t>LAURENT GUILLAUME</t>
  </si>
  <si>
    <t>WVGZZZA23TV130228</t>
  </si>
  <si>
    <t>PETY JULIEN</t>
  </si>
  <si>
    <t>WVGZZZA24TV008431</t>
  </si>
  <si>
    <t>ISORE JEAN LOUIS</t>
  </si>
  <si>
    <t>WVGZZZA24TV010874</t>
  </si>
  <si>
    <t>DELPLANQUE ADELINE ET NICOLAS</t>
  </si>
  <si>
    <t>WVGZZZA24TV040988</t>
  </si>
  <si>
    <t>DIAS MANUEL</t>
  </si>
  <si>
    <t>WVGZZZA24TV047729</t>
  </si>
  <si>
    <t>SYNERGIE NETTOYAGE</t>
  </si>
  <si>
    <t>WVGZZZA24TV077197</t>
  </si>
  <si>
    <t>MAY CHEONG GROUP FRANCE</t>
  </si>
  <si>
    <t>WVGZZZA24TV111798</t>
  </si>
  <si>
    <t>GOURGUECHON ALEXIS</t>
  </si>
  <si>
    <t>WVGZZZA25TV075202</t>
  </si>
  <si>
    <t>DELAVAVCQUERY STEPHANE</t>
  </si>
  <si>
    <t>WVGZZZA25TV095773</t>
  </si>
  <si>
    <t>SEIGNEUR LOUIS</t>
  </si>
  <si>
    <t>WVGZZZA25TV107338</t>
  </si>
  <si>
    <t>WIBAUT MARC EMMANUEL</t>
  </si>
  <si>
    <t>WVGZZZA25TV110501</t>
  </si>
  <si>
    <t>COLART CLAIRE</t>
  </si>
  <si>
    <t>WVGZZZA25TV123023</t>
  </si>
  <si>
    <t>GOUDAILLIER DELPHINE ET MICHAEL</t>
  </si>
  <si>
    <t>WVGZZZA26TV038191</t>
  </si>
  <si>
    <t>CRENEAU ERIC</t>
  </si>
  <si>
    <t>WVGZZZA26TV038420</t>
  </si>
  <si>
    <t>DECOTTIGNIES  JEAN-CLAUDE</t>
  </si>
  <si>
    <t>WVGZZZA26TV117165</t>
  </si>
  <si>
    <t>DESMETTRE AURELIEN</t>
  </si>
  <si>
    <t>WVGZZZA26TV130966</t>
  </si>
  <si>
    <t>PAJOT SOPHIE</t>
  </si>
  <si>
    <t>WVGZZZA27TV003840</t>
  </si>
  <si>
    <t>&amp; MME DEFAULX GUY &amp; LILIANE</t>
  </si>
  <si>
    <t>WVGZZZA27TV004194</t>
  </si>
  <si>
    <t>BAEY  AURELIE</t>
  </si>
  <si>
    <t>WVGZZZA27TV015504</t>
  </si>
  <si>
    <t>PETIT JESSY</t>
  </si>
  <si>
    <t>WVGZZZA27TV126330</t>
  </si>
  <si>
    <t>ROSE JEAN LOUIS</t>
  </si>
  <si>
    <t>WVGZZZA27TV130572</t>
  </si>
  <si>
    <t>MOERMAN MATHILDE</t>
  </si>
  <si>
    <t>WVGZZZA28TV046440</t>
  </si>
  <si>
    <t>WVGZZZA28TV101338</t>
  </si>
  <si>
    <t>BOUACHERA FARIDA</t>
  </si>
  <si>
    <t>WVGZZZA28TV121153</t>
  </si>
  <si>
    <t>DONNE  CHRISTOPHE</t>
  </si>
  <si>
    <t>WVGZZZA29TV012894</t>
  </si>
  <si>
    <t>BOMBLED MARIE</t>
  </si>
  <si>
    <t>WVGZZZA29TV078054</t>
  </si>
  <si>
    <t>PR BIO</t>
  </si>
  <si>
    <t>WVGZZZA29TV110842</t>
  </si>
  <si>
    <t>MANDER  MANDY</t>
  </si>
  <si>
    <t>WVGZZZA29TV112929</t>
  </si>
  <si>
    <t>SIMON JACQUES</t>
  </si>
  <si>
    <t>WVGZZZA29TV127687</t>
  </si>
  <si>
    <t>DELCAMBRE MAXIME</t>
  </si>
  <si>
    <t>WVGZZZA29TV129214</t>
  </si>
  <si>
    <t>LEBORGNE FRANCK</t>
  </si>
  <si>
    <t>WVGZZZA29TV129472</t>
  </si>
  <si>
    <t>ANTINORI NADINE</t>
  </si>
  <si>
    <t>WVGZZZA2XTV021586</t>
  </si>
  <si>
    <t>GALLET DANIEL</t>
  </si>
  <si>
    <t>WVGZZZA2XTV048402</t>
  </si>
  <si>
    <t>BROUTEELE HERVE</t>
  </si>
  <si>
    <t>WVGZZZA2XTV092934</t>
  </si>
  <si>
    <t>P2J CONSULTANT</t>
  </si>
  <si>
    <t>WVGZZZA2XTV114317</t>
  </si>
  <si>
    <t>KHNAGUI ZAKARIA</t>
  </si>
  <si>
    <t>WVGZZZA2XTV125334</t>
  </si>
  <si>
    <t>BAR  JONATHAN</t>
  </si>
  <si>
    <t>WVGZZZA2XTV125558</t>
  </si>
  <si>
    <t>FERAUX CHRISTOPHE</t>
  </si>
  <si>
    <t>WVGZZZC10VY002504</t>
  </si>
  <si>
    <t>PAROIS GERARD</t>
  </si>
  <si>
    <t>WVGZZZC11TY083364</t>
  </si>
  <si>
    <t>CAZAU  LAURE</t>
  </si>
  <si>
    <t>WVGZZZC11TY087687</t>
  </si>
  <si>
    <t>FRANCHOMME MICHEL</t>
  </si>
  <si>
    <t>WVGZZZC13TY062418</t>
  </si>
  <si>
    <t xml:space="preserve">TOURDOT ANTOINE </t>
  </si>
  <si>
    <t>WVGZZZC14TY060693</t>
  </si>
  <si>
    <t>SOTTIAUX CHRISTINE</t>
  </si>
  <si>
    <t>WVGZZZC14VY010153</t>
  </si>
  <si>
    <t>PINTO FLORENCE</t>
  </si>
  <si>
    <t>WVGZZZC15TY071217</t>
  </si>
  <si>
    <t>DUEE MATHILDE</t>
  </si>
  <si>
    <t>WVGZZZC15VY028662</t>
  </si>
  <si>
    <t>LEPERS ANN</t>
  </si>
  <si>
    <t>WVGZZZC16TY015402</t>
  </si>
  <si>
    <t>DHELLEMMES ALIX</t>
  </si>
  <si>
    <t>WVGZZZC16TY083277</t>
  </si>
  <si>
    <t>BENOUADEN  ABDESLEM</t>
  </si>
  <si>
    <t>WVGZZZC19VY002856</t>
  </si>
  <si>
    <t>MONSTERLEET JEAN</t>
  </si>
  <si>
    <t>WVGZZZC19VY003053</t>
  </si>
  <si>
    <t>DESSERS CATHERINE</t>
  </si>
  <si>
    <t>DELMER MARIE</t>
  </si>
  <si>
    <t>WVGZZZCS1VY003279</t>
  </si>
  <si>
    <t>DEGRAVE MATHILDE</t>
  </si>
  <si>
    <t>WVGZZZCS2TY043285</t>
  </si>
  <si>
    <t>BOUJRADA MAISSAE</t>
  </si>
  <si>
    <t>WVGZZZCS4TY063537</t>
  </si>
  <si>
    <t>CARETTE  CINDY</t>
  </si>
  <si>
    <t>WVGZZZCS5VY002801</t>
  </si>
  <si>
    <t>BRAEM ADRIEN</t>
  </si>
  <si>
    <t>WVGZZZCS8VY001593</t>
  </si>
  <si>
    <t>COSTANZO MARIANO</t>
  </si>
  <si>
    <t>WVGZZZCT0TW532319</t>
  </si>
  <si>
    <t>CARDON FRANCOIS</t>
  </si>
  <si>
    <t>WVGZZZCT1TW437428</t>
  </si>
  <si>
    <t>A.SOLAMITO</t>
  </si>
  <si>
    <t>WVGZZZCT1TW454648</t>
  </si>
  <si>
    <t>SLE GROUP</t>
  </si>
  <si>
    <t>WVGZZZCT1TW534158</t>
  </si>
  <si>
    <t>DECUZZI DOMENICO</t>
  </si>
  <si>
    <t>WVGZZZCT2TW400355</t>
  </si>
  <si>
    <t>DUHAYON OLIVIER</t>
  </si>
  <si>
    <t>WVGZZZCT2TW439673</t>
  </si>
  <si>
    <t>BERTON MATTHIEU</t>
  </si>
  <si>
    <t>WVGZZZCT2TW543340</t>
  </si>
  <si>
    <t>VINDEVOGEL PHILIPPE</t>
  </si>
  <si>
    <t>WVGZZZCT3TW446387</t>
  </si>
  <si>
    <t>GHESTEM - THOMAS &amp; ASSOCIES</t>
  </si>
  <si>
    <t>WVGZZZCT3TW576041</t>
  </si>
  <si>
    <t>COTTON BLUE</t>
  </si>
  <si>
    <t>WVGZZZCT4TW454062</t>
  </si>
  <si>
    <t>SPLTISA</t>
  </si>
  <si>
    <t>WVGZZZCT4TW532985</t>
  </si>
  <si>
    <t>WVGZZZCT5TW029241</t>
  </si>
  <si>
    <t>DUMONT MARIE</t>
  </si>
  <si>
    <t>WVGZZZCT5TW437853</t>
  </si>
  <si>
    <t>SAUTIERE MAXIME</t>
  </si>
  <si>
    <t>WVGZZZCT5TW438050</t>
  </si>
  <si>
    <t>GABRYELCZYK MICHEL</t>
  </si>
  <si>
    <t>WVGZZZCT5TW501843</t>
  </si>
  <si>
    <t>WVGZZZCT5TW558446</t>
  </si>
  <si>
    <t>PETRIAUX  BLANDINE</t>
  </si>
  <si>
    <t>WVGZZZCT8TW438205</t>
  </si>
  <si>
    <t>TILDEO</t>
  </si>
  <si>
    <t>WVGZZZCT8TW449138</t>
  </si>
  <si>
    <t>LOMBARD-MALARD</t>
  </si>
  <si>
    <t>WVGZZZCT9SW438678</t>
  </si>
  <si>
    <t>WARLOP ALEXIS</t>
  </si>
  <si>
    <t>WVGZZZCT9TW537647</t>
  </si>
  <si>
    <t>DELATTRE RENE</t>
  </si>
  <si>
    <t>WVGZZZCTXTW032250</t>
  </si>
  <si>
    <t>HEUDENT GABRIEL</t>
  </si>
  <si>
    <t>WVGZZZCTXTW454972</t>
  </si>
  <si>
    <t>HEYMAN MICHEL</t>
  </si>
  <si>
    <t>WVGZZZE20TE048774</t>
  </si>
  <si>
    <t>DHEE PAULETTE</t>
  </si>
  <si>
    <t>WVGZZZE20TE055739</t>
  </si>
  <si>
    <t>TOURNEMINE  JEAN CLAUDE</t>
  </si>
  <si>
    <t>WVGZZZE21TE026721</t>
  </si>
  <si>
    <t>STRAKA DANIEL</t>
  </si>
  <si>
    <t>WVGZZZE21TE037119</t>
  </si>
  <si>
    <t>MURICE  SYLVAIN</t>
  </si>
  <si>
    <t>WVGZZZE21TE044393</t>
  </si>
  <si>
    <t>WVGZZZE21TE046127</t>
  </si>
  <si>
    <t>VANSEVEREN PASCAL</t>
  </si>
  <si>
    <t>WVGZZZE21TE048962</t>
  </si>
  <si>
    <t>VANDROMME DAVID</t>
  </si>
  <si>
    <t>WVGZZZE21TE050291</t>
  </si>
  <si>
    <t>FRUCHART BERNARD</t>
  </si>
  <si>
    <t>WVGZZZE21TE055474</t>
  </si>
  <si>
    <t>GEORGES JOSCELINE</t>
  </si>
  <si>
    <t>WVGZZZE22TE037517</t>
  </si>
  <si>
    <t>BAILLY PHILIPPE</t>
  </si>
  <si>
    <t>WVGZZZE23TE049630</t>
  </si>
  <si>
    <t>WROBLEWSKI DANY</t>
  </si>
  <si>
    <t>WVGZZZE24TE025580</t>
  </si>
  <si>
    <t>FOURNIER VINCENT</t>
  </si>
  <si>
    <t>WVGZZZE24TE028821</t>
  </si>
  <si>
    <t>ALLOUCHERY PAUL</t>
  </si>
  <si>
    <t>WVGZZZE24TE044923</t>
  </si>
  <si>
    <t>WVGZZZE25TE034191</t>
  </si>
  <si>
    <t>VANDENDRIESSCHE LAURE</t>
  </si>
  <si>
    <t>WVGZZZE26TE044180</t>
  </si>
  <si>
    <t>DELCOURT CATHERINE</t>
  </si>
  <si>
    <t>WVGZZZE26TE045054</t>
  </si>
  <si>
    <t>DOUTERLUINGNE SYLVAIN</t>
  </si>
  <si>
    <t>WVGZZZE26TE050075</t>
  </si>
  <si>
    <t>WVGZZZE26TE055387</t>
  </si>
  <si>
    <t>FOURNEAU  LUDOVIC</t>
  </si>
  <si>
    <t>WVGZZZE27TE036234</t>
  </si>
  <si>
    <t xml:space="preserve">DEBAVELAERE MARGAUX NATHALIE </t>
  </si>
  <si>
    <t>WVGZZZE28TE048912</t>
  </si>
  <si>
    <t>REEMPRO</t>
  </si>
  <si>
    <t>WVGZZZE28TE055438</t>
  </si>
  <si>
    <t>COSYN LOUIS</t>
  </si>
  <si>
    <t>WVGZZZE29TE044979</t>
  </si>
  <si>
    <t>WVGZZZE29TE049227</t>
  </si>
  <si>
    <t>WVGZZZE29TE049244</t>
  </si>
  <si>
    <t>WEISS PATRICIA</t>
  </si>
  <si>
    <t>WVGZZZE29TE049339</t>
  </si>
  <si>
    <t>WVGZZZE29TE050135</t>
  </si>
  <si>
    <t>BATEAU  BENJAMIN</t>
  </si>
  <si>
    <t>WVGZZZE29TE051592</t>
  </si>
  <si>
    <t>CAUCHET MICHEL</t>
  </si>
  <si>
    <t>WVGZZZE2XTE028788</t>
  </si>
  <si>
    <t>ROMKE  LUDIVINE</t>
  </si>
  <si>
    <t>WVGZZZE2XTE028869</t>
  </si>
  <si>
    <t>VANALDERWERELT  THIERRY</t>
  </si>
  <si>
    <t>WVGZZZE2XTE047356</t>
  </si>
  <si>
    <t>CAPITAINE OLIVIER</t>
  </si>
  <si>
    <t>WVGZZZE2XTP504297</t>
  </si>
  <si>
    <t>TABARY FRIGO</t>
  </si>
  <si>
    <t>WVGZZZR44SW003650</t>
  </si>
  <si>
    <t>BERNIER EUGENE</t>
  </si>
  <si>
    <t>WVGZZZR45TW521753</t>
  </si>
  <si>
    <t>I-PEX EUROPE</t>
  </si>
  <si>
    <t>WVGZZZR49SW020573</t>
  </si>
  <si>
    <t>TAJ  ABDELKRIM</t>
  </si>
  <si>
    <t>WVGZZZR49TW520072</t>
  </si>
  <si>
    <t>CPA STE</t>
  </si>
  <si>
    <t>WVWZZZAW0SU000824</t>
  </si>
  <si>
    <t>BALLARD  NATHALIE</t>
  </si>
  <si>
    <t>WVWZZZAW0TU010559</t>
  </si>
  <si>
    <t>RERSA SADIA</t>
  </si>
  <si>
    <t>WVWZZZAW0VU011259</t>
  </si>
  <si>
    <t>WVWZZZAW1TU017715</t>
  </si>
  <si>
    <t>MALBRANCQ CATHERINE</t>
  </si>
  <si>
    <t>WVWZZZAW2VU010839</t>
  </si>
  <si>
    <t>RENARD  BERNARD</t>
  </si>
  <si>
    <t>WVWZZZAW3VU007836</t>
  </si>
  <si>
    <t>NACRY VINCENT</t>
  </si>
  <si>
    <t>WVWZZZAW3VU011966</t>
  </si>
  <si>
    <t>WVWZZZAW4SU096215</t>
  </si>
  <si>
    <t>DESCAMPS YANNICK</t>
  </si>
  <si>
    <t>WVWZZZAW4TU051549</t>
  </si>
  <si>
    <t>LEMAIRE  JOHAN</t>
  </si>
  <si>
    <t>WVWZZZAW4TU069615</t>
  </si>
  <si>
    <t>LIAGRE  CECILE</t>
  </si>
  <si>
    <t>WVWZZZAW4TU074359</t>
  </si>
  <si>
    <t>HENRY EVA</t>
  </si>
  <si>
    <t>WVWZZZAW4VU010647</t>
  </si>
  <si>
    <t>COMORETTO REMI</t>
  </si>
  <si>
    <t>WVWZZZAW5VU001262</t>
  </si>
  <si>
    <t>RIGOLE  AURELIE</t>
  </si>
  <si>
    <t>WVWZZZAW6TU065176</t>
  </si>
  <si>
    <t>TIGMRATINE  MOUNIR</t>
  </si>
  <si>
    <t>WVWZZZAW6TU072595</t>
  </si>
  <si>
    <t>BAFCOP GREGORY</t>
  </si>
  <si>
    <t>WVWZZZAW7TU069222</t>
  </si>
  <si>
    <t>WVWZZZAW7TU069561</t>
  </si>
  <si>
    <t>MOTTE HENRY</t>
  </si>
  <si>
    <t>WVWZZZAW8RU078827</t>
  </si>
  <si>
    <t>CREPIN MARIE-PIERRE ET XAVIER</t>
  </si>
  <si>
    <t>WVWZZZAW8VU002244</t>
  </si>
  <si>
    <t>LEFEBVRE OPHELIE</t>
  </si>
  <si>
    <t>WVWZZZAW9SU044238</t>
  </si>
  <si>
    <t>DUJARDIN ANNE</t>
  </si>
  <si>
    <t>WVWZZZAWXTU038482</t>
  </si>
  <si>
    <t>PERETTI MARTIN</t>
  </si>
  <si>
    <t>WVWZZZAWXVU004237</t>
  </si>
  <si>
    <t>BLANCHARD  JEANINE</t>
  </si>
  <si>
    <t>WVWZZZAWXVU011835</t>
  </si>
  <si>
    <t>WVWZZZCD1TW011283</t>
  </si>
  <si>
    <t>CHATELAIN ALAIN</t>
  </si>
  <si>
    <t>WVWZZZCD1TW243513</t>
  </si>
  <si>
    <t>WVWZZZCD1TW243690</t>
  </si>
  <si>
    <t>WVWZZZCD2TW243472</t>
  </si>
  <si>
    <t>WVWZZZCD2TW243701</t>
  </si>
  <si>
    <t>WVWZZZCD3TW020275</t>
  </si>
  <si>
    <t>WVWZZZCD3TW243500</t>
  </si>
  <si>
    <t>WVWZZZCD5TW011268</t>
  </si>
  <si>
    <t>DUHAMEL SANDRINE</t>
  </si>
  <si>
    <t>WVWZZZCD5TW239402</t>
  </si>
  <si>
    <t>WVWZZZCD6TW020707</t>
  </si>
  <si>
    <t>WVWZZZCD6TW243510</t>
  </si>
  <si>
    <t>WVWZZZCD7TW196682</t>
  </si>
  <si>
    <t>ET MME VERCAMBRE FRANCK</t>
  </si>
  <si>
    <t>WVWZZZCD7TW257657</t>
  </si>
  <si>
    <t>QUASSIM CONSOLIDATED</t>
  </si>
  <si>
    <t>WVWZZZCD8TW238485</t>
  </si>
  <si>
    <t>WVWZZZCD8TW243492</t>
  </si>
  <si>
    <t>WVWZZZCD9TW243792</t>
  </si>
  <si>
    <t>WVWZZZCD9TW639561</t>
  </si>
  <si>
    <t>BAILLEUL  MICHEL</t>
  </si>
  <si>
    <t>WVWZZZCDXTW239492</t>
  </si>
  <si>
    <t>WVWZZZCJ7TD023231</t>
  </si>
  <si>
    <t>WVWZZZE10TP065462</t>
  </si>
  <si>
    <t>GAFFET DELPHINE</t>
  </si>
  <si>
    <t>WVWZZZE11TP078771</t>
  </si>
  <si>
    <t>VELY EDOUARD</t>
  </si>
  <si>
    <t>WVWZZZE12TP014996</t>
  </si>
  <si>
    <t>WVWZZZE14TP068431</t>
  </si>
  <si>
    <t>ALLART ESTELLE</t>
  </si>
  <si>
    <t>WVWZZZE15TP067403</t>
  </si>
  <si>
    <t>DI LULLO  LEONARDO</t>
  </si>
  <si>
    <t>WVWZZZE16TP076210</t>
  </si>
  <si>
    <t>MINNECI SEBASTIEN</t>
  </si>
  <si>
    <t>WVWZZZE17TP048318</t>
  </si>
  <si>
    <t>GLAUBER SEBASTIEN</t>
  </si>
  <si>
    <t>WVWZZZE17TP068391</t>
  </si>
  <si>
    <t>PETITJEAN ELODIE</t>
  </si>
  <si>
    <t>WVWZZZE18TP067900</t>
  </si>
  <si>
    <t>GALBRUN  JESSICA</t>
  </si>
  <si>
    <t>WVWZZZE19TP068280</t>
  </si>
  <si>
    <t>GOBERT ALAIN</t>
  </si>
  <si>
    <t>WVWZZZE1XTP066120</t>
  </si>
  <si>
    <t>ATOUTCLIMAT</t>
  </si>
  <si>
    <t>WVWZZZED1SE053194</t>
  </si>
  <si>
    <t>TAISNE  CHRISTOPHE</t>
  </si>
  <si>
    <t>solde client facture atelier (sur reprise vo)</t>
  </si>
  <si>
    <t>0 comm demandée  //  Challenge VD</t>
  </si>
  <si>
    <t>solde client facture impayée</t>
  </si>
  <si>
    <t>solde client mq rgt facture Arval</t>
  </si>
  <si>
    <t>ok vn payé / solde client RANC SLBA 2023</t>
  </si>
  <si>
    <t>solde client mq facture divers</t>
  </si>
  <si>
    <t>solde client en att financement</t>
  </si>
  <si>
    <t xml:space="preserve">solde client mq rgt Arval / manque signatures  </t>
  </si>
  <si>
    <t xml:space="preserve">manque signatures  </t>
  </si>
  <si>
    <t>solde client RANC 2023</t>
  </si>
  <si>
    <t>solde client facture impayée déposée sur SY 20/07/2026</t>
  </si>
  <si>
    <t>non signée par Fabien Caignard (nouveau responsable)</t>
  </si>
  <si>
    <t>Challenge forfait</t>
  </si>
  <si>
    <t>solde client facture atelier VO en REPRISE SECHE</t>
  </si>
  <si>
    <t>solde client facture non échue + facts atelier</t>
  </si>
  <si>
    <t>VN payé par LCR OK</t>
  </si>
  <si>
    <t>solde client att rgt Arval</t>
  </si>
  <si>
    <t>0 comm demandée  //  Challenge VD  VN éligible à prime 200€ et non 350€ comme réclamée</t>
  </si>
  <si>
    <t>0 comm demandée  //  Forfait</t>
  </si>
  <si>
    <t>0 comm demandée  //  Forfait VD</t>
  </si>
  <si>
    <t>solde client diff 1er loyer</t>
  </si>
  <si>
    <t>solde client franchise (voir reprise VO)</t>
  </si>
  <si>
    <t xml:space="preserve">marge négative  //  Forfait </t>
  </si>
  <si>
    <t>solde client / Aide laurent denis non justifiée</t>
  </si>
  <si>
    <t>solde client manque vétusté / marge manquante</t>
  </si>
  <si>
    <t>OK VN PAYE EN LCR</t>
  </si>
  <si>
    <t>ok vn payé / solde client RANC 2023</t>
  </si>
  <si>
    <t>solde client mq prime CEE à déduire</t>
  </si>
  <si>
    <t xml:space="preserve">solde client / marge négative  Pas de forfait renseigné / </t>
  </si>
  <si>
    <t>marge manquante / ok vn payé</t>
  </si>
  <si>
    <t>solde client / marge manquante</t>
  </si>
  <si>
    <t>ok vn payé / solde client facture atelier assurance</t>
  </si>
  <si>
    <t>Sofinco</t>
  </si>
  <si>
    <t>BPCE</t>
  </si>
  <si>
    <t>Sogelease</t>
  </si>
  <si>
    <t>MAJ FB 28/07 au 30/06/2026</t>
  </si>
  <si>
    <t>VN514231 et 519509 (valauto Rent) classés en groupe en compta</t>
  </si>
  <si>
    <t>VN517836, 537924 et 519515 (valauto Rent) classés en groupe en compta</t>
  </si>
  <si>
    <t>VN548334, 524807 et 519691 (valauto Rent) classés en groupe en compta</t>
  </si>
  <si>
    <t>Ecart de marge //  0 comm demandée  //  Forfait</t>
  </si>
  <si>
    <t>Total ARLKO</t>
  </si>
  <si>
    <t>Somme VW</t>
  </si>
  <si>
    <t>Total 30</t>
  </si>
  <si>
    <t>Total ARSDE</t>
  </si>
  <si>
    <t>Somme SE</t>
  </si>
  <si>
    <t>Total ARNLE</t>
  </si>
  <si>
    <t>Somme SK</t>
  </si>
  <si>
    <t>Total ARKDE</t>
  </si>
  <si>
    <t>Total ARTRE</t>
  </si>
  <si>
    <t>Total ARJQU</t>
  </si>
  <si>
    <t>Total AREAZ</t>
  </si>
  <si>
    <t>Total ARECU</t>
  </si>
  <si>
    <t>Total ARAWA</t>
  </si>
  <si>
    <t>Total ARMVE</t>
  </si>
  <si>
    <t>Somme VU</t>
  </si>
  <si>
    <t>(vide)</t>
  </si>
  <si>
    <t>Somme CUPRA</t>
  </si>
  <si>
    <t>Total 45</t>
  </si>
  <si>
    <t>Total LTMEL</t>
  </si>
  <si>
    <t>Total VSGNI</t>
  </si>
  <si>
    <t>Total RQNBA</t>
  </si>
  <si>
    <t>Total RQTHC</t>
  </si>
  <si>
    <t>Total VSJTI</t>
  </si>
  <si>
    <t>Total RQLMO</t>
  </si>
  <si>
    <t>Total LTHVI</t>
  </si>
  <si>
    <t>Total VSFCA</t>
  </si>
  <si>
    <t>Total VRGWI</t>
  </si>
  <si>
    <t>Total VSRPO</t>
  </si>
  <si>
    <t>Total VANBU</t>
  </si>
  <si>
    <t>Total VRTVA</t>
  </si>
  <si>
    <t>Total VSMGI</t>
  </si>
  <si>
    <t>Total RQNRA</t>
  </si>
  <si>
    <t>Total RQJHE</t>
  </si>
  <si>
    <t>Total VRRKE</t>
  </si>
  <si>
    <t>Total RQCSA</t>
  </si>
  <si>
    <t>Total RQFST</t>
  </si>
  <si>
    <t>Total RXNTA</t>
  </si>
  <si>
    <t>Total RQHWI</t>
  </si>
  <si>
    <t>Total RQLGU</t>
  </si>
  <si>
    <t>Total LTBDU</t>
  </si>
  <si>
    <t>Total CAMLA</t>
  </si>
  <si>
    <t>Total RQGDI</t>
  </si>
  <si>
    <t>Total RQCCL</t>
  </si>
  <si>
    <t>Total RQEBA</t>
  </si>
  <si>
    <t>Total LTNFA</t>
  </si>
  <si>
    <t>Total VSVLE</t>
  </si>
  <si>
    <t>Total 10</t>
  </si>
  <si>
    <t>Total 20</t>
  </si>
  <si>
    <t>Total LESQU</t>
  </si>
  <si>
    <t>Total VSYPA</t>
  </si>
  <si>
    <t>Total VSNBU</t>
  </si>
  <si>
    <t>Total VSVRO</t>
  </si>
  <si>
    <t>Total VSSQU</t>
  </si>
  <si>
    <t>Total LTBCL</t>
  </si>
  <si>
    <t>Total DIRECTION</t>
  </si>
  <si>
    <t>Total LTLPI</t>
  </si>
  <si>
    <t>Total LTTGU</t>
  </si>
  <si>
    <t>Total ASLME</t>
  </si>
  <si>
    <t>Total CATRE</t>
  </si>
  <si>
    <t>Total LTTSA</t>
  </si>
  <si>
    <t>Total ASYPA</t>
  </si>
  <si>
    <t>Total ASALA</t>
  </si>
  <si>
    <t>Total ASNMA</t>
  </si>
  <si>
    <t>Total 60</t>
  </si>
  <si>
    <t>Total LEGCH</t>
  </si>
  <si>
    <t>Total LETLE</t>
  </si>
  <si>
    <t>Total LEGJA</t>
  </si>
  <si>
    <t>Total LELBO</t>
  </si>
  <si>
    <t>Somme HY</t>
  </si>
  <si>
    <t>Total 70</t>
  </si>
  <si>
    <t>Total CAEBR</t>
  </si>
  <si>
    <t>Total CALDE</t>
  </si>
  <si>
    <t>Total CATRI</t>
  </si>
  <si>
    <t>Total CAJLE</t>
  </si>
  <si>
    <t>Total CAEJO</t>
  </si>
  <si>
    <t>Total 35</t>
  </si>
  <si>
    <t>Total RQJLA</t>
  </si>
  <si>
    <t>Total VAJSA</t>
  </si>
  <si>
    <t>Total VAFFA</t>
  </si>
  <si>
    <t>Total VAGWO</t>
  </si>
  <si>
    <t>Total VACLE</t>
  </si>
  <si>
    <t>Total VAVVA</t>
  </si>
  <si>
    <t>Total VANLI</t>
  </si>
  <si>
    <t>Total VADPO</t>
  </si>
  <si>
    <t>Total VACMA</t>
  </si>
  <si>
    <t>Total VAEHA</t>
  </si>
  <si>
    <t>Total VATDR</t>
  </si>
  <si>
    <t>Somme AUDI</t>
  </si>
  <si>
    <t>Total 15</t>
  </si>
  <si>
    <t>Total MAMMA</t>
  </si>
  <si>
    <t>Total MAKDE</t>
  </si>
  <si>
    <t>Total MALKA</t>
  </si>
  <si>
    <t>Total MALBE</t>
  </si>
  <si>
    <t>Total 25</t>
  </si>
  <si>
    <t>RETROCESSION COMMISSIONS VN du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</si>
</sst>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_(&quot;€&quot;* #,##0.00_);_(&quot;€&quot;* \(#,##0.00\);_(&quot;€&quot;* &quot;-&quot;??_);_(@_)"/>
    <numFmt numFmtId="165" formatCode="_(* #,##0.00_);_(* \(#,##0.00\);_(* &quot;-&quot;??_);_(@_)"/>
    <numFmt numFmtId="166" formatCode="_-* #,##0.00\ [$€-1]_-;\-* #,##0.00\ [$€-1]_-;_-* &quot;-&quot;??\ [$€-1]_-"/>
    <numFmt numFmtId="167" formatCode="_-* #,##0.00\ _F_-;\-* #,##0.00\ _F_-;_-* &quot;-&quot;??\ _F_-;_-@_-"/>
    <numFmt numFmtId="168" formatCode="_-* #,##0.00\ [$€-40C]_-;\-* #,##0.00\ [$€-40C]_-;_-* &quot;-&quot;??\ [$€-40C]_-;_-@_-"/>
    <numFmt numFmtId="169" formatCode="#,##0\ [$€-1];\-#,##0\ [$€-1]"/>
    <numFmt numFmtId="170" formatCode="#,##0_ ;\-#,##0\ "/>
    <numFmt numFmtId="171" formatCode="_-* #,##0\ [$€-1]_-;\-* #,##0\ [$€-1]_-;_-* &quot;-&quot;\ [$€-1]_-;_-@_-"/>
    <numFmt numFmtId="172" formatCode="_-* #,##0\ [$€-40C]_-;\-* #,##0\ [$€-40C]_-;_-* &quot;-&quot;??\ [$€-40C]_-;_-@_-"/>
    <numFmt numFmtId="173" formatCode="_(* #,##0_);_(* \(#,##0\);_(* &quot;-&quot;??_);_(@_)"/>
    <numFmt numFmtId="174" formatCode="_-* #,##0\ [$€-1]_-;\-* #,##0\ [$€-1]_-;_-* &quot;-&quot;??\ [$€-1]_-"/>
    <numFmt numFmtId="175" formatCode="#,##0\ _€;\-#,##0\ _€"/>
    <numFmt numFmtId="176" formatCode="_-* #,##0.00\ _€_-;\-* #,##0.00\ _€_-;_-* &quot;-&quot;??\ _€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10"/>
      <color theme="1"/>
      <name val="Times New Roman"/>
      <family val="2"/>
    </font>
    <font>
      <sz val="10"/>
      <name val="MS Sans Serif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  <font>
      <b/>
      <sz val="14"/>
      <name val="Arial"/>
      <family val="2"/>
    </font>
    <font>
      <sz val="14"/>
      <name val="Calibri"/>
      <family val="2"/>
      <scheme val="minor"/>
    </font>
    <font>
      <b/>
      <sz val="20"/>
      <color rgb="FF002060"/>
      <name val="Calibri"/>
      <family val="2"/>
      <scheme val="minor"/>
    </font>
    <font>
      <sz val="10"/>
      <name val="Arial"/>
      <family val="2"/>
    </font>
    <font>
      <b/>
      <sz val="20"/>
      <name val="Microsoft Sans Serif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</borders>
  <cellStyleXfs count="53">
    <xf numFmtId="166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6" fontId="2" fillId="0" borderId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4" fillId="0" borderId="0"/>
    <xf numFmtId="166" fontId="3" fillId="0" borderId="0"/>
    <xf numFmtId="166" fontId="5" fillId="0" borderId="0"/>
    <xf numFmtId="166" fontId="1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6" fillId="0" borderId="2" applyNumberFormat="0" applyFill="0" applyAlignment="0" applyProtection="0"/>
    <xf numFmtId="165" fontId="4" fillId="0" borderId="0" applyFont="0" applyFill="0" applyBorder="0" applyAlignment="0" applyProtection="0"/>
    <xf numFmtId="166" fontId="7" fillId="0" borderId="0"/>
    <xf numFmtId="166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8" fillId="0" borderId="0"/>
    <xf numFmtId="0" fontId="14" fillId="0" borderId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2" fillId="0" borderId="0"/>
    <xf numFmtId="0" fontId="4" fillId="0" borderId="0"/>
    <xf numFmtId="0" fontId="3" fillId="0" borderId="0"/>
    <xf numFmtId="0" fontId="6" fillId="0" borderId="2" applyNumberFormat="0" applyFill="0" applyAlignment="0" applyProtection="0"/>
    <xf numFmtId="0" fontId="5" fillId="0" borderId="0"/>
    <xf numFmtId="164" fontId="2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2" fillId="0" borderId="0"/>
  </cellStyleXfs>
  <cellXfs count="488">
    <xf numFmtId="166" fontId="0" fillId="0" borderId="0" xfId="0"/>
    <xf numFmtId="166" fontId="0" fillId="0" borderId="0" xfId="0" applyAlignment="1">
      <alignment horizontal="left"/>
    </xf>
    <xf numFmtId="166" fontId="0" fillId="0" borderId="0" xfId="0" pivotButton="1"/>
    <xf numFmtId="166" fontId="9" fillId="2" borderId="0" xfId="3" applyFont="1" applyFill="1" applyAlignment="1">
      <alignment horizontal="center" vertical="center" wrapText="1"/>
    </xf>
    <xf numFmtId="168" fontId="10" fillId="2" borderId="0" xfId="2" applyNumberFormat="1" applyFont="1" applyFill="1" applyBorder="1" applyAlignment="1">
      <alignment horizontal="center" vertical="center"/>
    </xf>
    <xf numFmtId="168" fontId="10" fillId="2" borderId="0" xfId="0" applyNumberFormat="1" applyFont="1" applyFill="1" applyAlignment="1">
      <alignment horizontal="center" vertical="center"/>
    </xf>
    <xf numFmtId="166" fontId="10" fillId="2" borderId="0" xfId="0" applyFont="1" applyFill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9" fontId="10" fillId="2" borderId="0" xfId="2" applyFont="1" applyFill="1" applyBorder="1" applyAlignment="1">
      <alignment horizontal="center" vertical="center"/>
    </xf>
    <xf numFmtId="10" fontId="10" fillId="2" borderId="0" xfId="2" applyNumberFormat="1" applyFont="1" applyFill="1" applyBorder="1" applyAlignment="1">
      <alignment horizontal="center" vertical="center"/>
    </xf>
    <xf numFmtId="168" fontId="9" fillId="3" borderId="1" xfId="3" applyNumberFormat="1" applyFont="1" applyFill="1" applyBorder="1" applyAlignment="1">
      <alignment horizontal="center" vertical="center" wrapText="1"/>
    </xf>
    <xf numFmtId="169" fontId="0" fillId="0" borderId="0" xfId="0" applyNumberFormat="1"/>
    <xf numFmtId="0" fontId="9" fillId="3" borderId="0" xfId="3" applyNumberFormat="1" applyFont="1" applyFill="1" applyAlignment="1">
      <alignment horizontal="center" vertical="center" wrapText="1"/>
    </xf>
    <xf numFmtId="170" fontId="0" fillId="0" borderId="0" xfId="0" applyNumberFormat="1"/>
    <xf numFmtId="166" fontId="0" fillId="0" borderId="0" xfId="0" pivotButton="1" applyAlignment="1">
      <alignment horizontal="center" vertical="center"/>
    </xf>
    <xf numFmtId="166" fontId="0" fillId="0" borderId="0" xfId="0" pivotButton="1" applyAlignment="1">
      <alignment horizontal="center"/>
    </xf>
    <xf numFmtId="166" fontId="0" fillId="0" borderId="0" xfId="0" pivotButton="1" applyAlignment="1">
      <alignment horizontal="center" vertical="center" wrapText="1"/>
    </xf>
    <xf numFmtId="0" fontId="0" fillId="0" borderId="0" xfId="0" applyNumberFormat="1"/>
    <xf numFmtId="0" fontId="10" fillId="2" borderId="0" xfId="0" applyNumberFormat="1" applyFont="1" applyFill="1" applyAlignment="1">
      <alignment horizontal="center" vertical="center"/>
    </xf>
    <xf numFmtId="165" fontId="10" fillId="2" borderId="0" xfId="4" applyFont="1" applyFill="1" applyBorder="1" applyAlignment="1">
      <alignment horizontal="center" vertical="center"/>
    </xf>
    <xf numFmtId="171" fontId="0" fillId="0" borderId="0" xfId="0" applyNumberFormat="1"/>
    <xf numFmtId="166" fontId="0" fillId="0" borderId="0" xfId="0" applyAlignment="1">
      <alignment vertical="center"/>
    </xf>
    <xf numFmtId="166" fontId="0" fillId="0" borderId="0" xfId="0" applyAlignment="1">
      <alignment horizontal="center" vertical="center" wrapText="1"/>
    </xf>
    <xf numFmtId="166" fontId="0" fillId="0" borderId="0" xfId="0" applyAlignment="1">
      <alignment horizontal="left" indent="1"/>
    </xf>
    <xf numFmtId="49" fontId="9" fillId="2" borderId="1" xfId="3" applyNumberFormat="1" applyFont="1" applyFill="1" applyBorder="1" applyAlignment="1">
      <alignment horizontal="center" vertical="center" wrapText="1"/>
    </xf>
    <xf numFmtId="168" fontId="9" fillId="2" borderId="1" xfId="3" applyNumberFormat="1" applyFont="1" applyFill="1" applyBorder="1" applyAlignment="1">
      <alignment horizontal="center" vertical="center" wrapText="1"/>
    </xf>
    <xf numFmtId="0" fontId="9" fillId="2" borderId="1" xfId="3" applyNumberFormat="1" applyFont="1" applyFill="1" applyBorder="1" applyAlignment="1">
      <alignment horizontal="center" vertical="center" wrapText="1"/>
    </xf>
    <xf numFmtId="168" fontId="9" fillId="2" borderId="1" xfId="5" applyNumberFormat="1" applyFont="1" applyFill="1" applyBorder="1" applyAlignment="1">
      <alignment horizontal="center" vertical="center" wrapText="1"/>
    </xf>
    <xf numFmtId="9" fontId="9" fillId="2" borderId="1" xfId="2" applyFont="1" applyFill="1" applyBorder="1" applyAlignment="1">
      <alignment horizontal="center" vertical="center" wrapText="1"/>
    </xf>
    <xf numFmtId="165" fontId="9" fillId="2" borderId="1" xfId="4" applyFont="1" applyFill="1" applyBorder="1" applyAlignment="1">
      <alignment horizontal="center" vertical="center" wrapText="1"/>
    </xf>
    <xf numFmtId="0" fontId="9" fillId="4" borderId="0" xfId="3" applyNumberFormat="1" applyFont="1" applyFill="1" applyAlignment="1">
      <alignment horizontal="center" vertical="center" wrapText="1"/>
    </xf>
    <xf numFmtId="166" fontId="9" fillId="4" borderId="0" xfId="3" applyFont="1" applyFill="1" applyAlignment="1">
      <alignment horizontal="center" vertical="center" wrapText="1"/>
    </xf>
    <xf numFmtId="0" fontId="10" fillId="4" borderId="0" xfId="0" applyNumberFormat="1" applyFont="1" applyFill="1" applyAlignment="1">
      <alignment horizontal="center" vertical="center"/>
    </xf>
    <xf numFmtId="166" fontId="10" fillId="4" borderId="0" xfId="0" applyFont="1" applyFill="1" applyAlignment="1">
      <alignment horizontal="center" vertical="center"/>
    </xf>
    <xf numFmtId="0" fontId="9" fillId="4" borderId="0" xfId="2" applyNumberFormat="1" applyFont="1" applyFill="1" applyAlignment="1">
      <alignment horizontal="center" vertical="center" wrapText="1"/>
    </xf>
    <xf numFmtId="49" fontId="10" fillId="0" borderId="0" xfId="4" applyNumberFormat="1" applyFont="1" applyFill="1" applyBorder="1" applyAlignment="1">
      <alignment horizontal="center" vertical="center" wrapText="1"/>
    </xf>
    <xf numFmtId="172" fontId="10" fillId="2" borderId="0" xfId="1" applyNumberFormat="1" applyFont="1" applyFill="1" applyBorder="1" applyAlignment="1">
      <alignment horizontal="center" vertical="center"/>
    </xf>
    <xf numFmtId="172" fontId="9" fillId="5" borderId="1" xfId="5" applyNumberFormat="1" applyFont="1" applyFill="1" applyBorder="1" applyAlignment="1">
      <alignment horizontal="center" vertical="center" wrapText="1"/>
    </xf>
    <xf numFmtId="172" fontId="10" fillId="2" borderId="0" xfId="4" applyNumberFormat="1" applyFont="1" applyFill="1" applyBorder="1" applyAlignment="1">
      <alignment horizontal="center" vertical="center"/>
    </xf>
    <xf numFmtId="166" fontId="16" fillId="0" borderId="0" xfId="0" applyFont="1"/>
    <xf numFmtId="166" fontId="0" fillId="2" borderId="0" xfId="0" applyFill="1"/>
    <xf numFmtId="0" fontId="9" fillId="6" borderId="0" xfId="3" applyNumberFormat="1" applyFont="1" applyFill="1" applyAlignment="1">
      <alignment horizontal="center" vertical="center" wrapText="1"/>
    </xf>
    <xf numFmtId="0" fontId="10" fillId="6" borderId="0" xfId="0" applyNumberFormat="1" applyFont="1" applyFill="1" applyAlignment="1">
      <alignment horizontal="center" vertical="center"/>
    </xf>
    <xf numFmtId="166" fontId="0" fillId="0" borderId="0" xfId="0" applyAlignment="1">
      <alignment horizontal="center"/>
    </xf>
    <xf numFmtId="14" fontId="10" fillId="0" borderId="0" xfId="4" applyNumberFormat="1" applyFont="1" applyFill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center" vertical="center"/>
    </xf>
    <xf numFmtId="168" fontId="10" fillId="0" borderId="0" xfId="4" applyNumberFormat="1" applyFont="1" applyFill="1" applyBorder="1" applyAlignment="1">
      <alignment horizontal="center" vertical="center"/>
    </xf>
    <xf numFmtId="168" fontId="10" fillId="0" borderId="0" xfId="1" applyNumberFormat="1" applyFont="1" applyFill="1" applyBorder="1" applyAlignment="1">
      <alignment horizontal="center" vertical="center"/>
    </xf>
    <xf numFmtId="165" fontId="10" fillId="0" borderId="0" xfId="4" applyFont="1" applyFill="1" applyBorder="1" applyAlignment="1">
      <alignment horizontal="center" vertical="center"/>
    </xf>
    <xf numFmtId="168" fontId="10" fillId="0" borderId="0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9" fontId="10" fillId="0" borderId="0" xfId="2" applyFont="1" applyFill="1" applyBorder="1" applyAlignment="1">
      <alignment horizontal="center" vertical="center"/>
    </xf>
    <xf numFmtId="168" fontId="10" fillId="6" borderId="0" xfId="0" applyNumberFormat="1" applyFont="1" applyFill="1" applyAlignment="1">
      <alignment horizontal="center" vertical="center"/>
    </xf>
    <xf numFmtId="168" fontId="9" fillId="6" borderId="0" xfId="3" applyNumberFormat="1" applyFont="1" applyFill="1" applyAlignment="1">
      <alignment horizontal="center" vertical="center" wrapText="1"/>
    </xf>
    <xf numFmtId="166" fontId="0" fillId="0" borderId="0" xfId="0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6" fontId="17" fillId="0" borderId="0" xfId="0" applyFont="1" applyAlignment="1">
      <alignment horizontal="center" vertical="center"/>
    </xf>
    <xf numFmtId="172" fontId="9" fillId="3" borderId="1" xfId="3" applyNumberFormat="1" applyFont="1" applyFill="1" applyBorder="1" applyAlignment="1">
      <alignment horizontal="center" vertical="center" wrapText="1"/>
    </xf>
    <xf numFmtId="10" fontId="9" fillId="3" borderId="1" xfId="2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166" fontId="0" fillId="0" borderId="0" xfId="0" applyAlignment="1">
      <alignment horizontal="left" vertical="center"/>
    </xf>
    <xf numFmtId="174" fontId="0" fillId="0" borderId="0" xfId="0" applyNumberFormat="1"/>
    <xf numFmtId="168" fontId="9" fillId="0" borderId="1" xfId="3" applyNumberFormat="1" applyFont="1" applyBorder="1" applyAlignment="1">
      <alignment horizontal="center" vertical="center" wrapText="1"/>
    </xf>
    <xf numFmtId="49" fontId="9" fillId="0" borderId="1" xfId="3" applyNumberFormat="1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14" fontId="9" fillId="0" borderId="1" xfId="3" applyNumberFormat="1" applyFont="1" applyBorder="1" applyAlignment="1">
      <alignment horizontal="center" vertical="center" wrapText="1"/>
    </xf>
    <xf numFmtId="49" fontId="11" fillId="0" borderId="1" xfId="3" applyNumberFormat="1" applyFont="1" applyBorder="1" applyAlignment="1">
      <alignment horizontal="center" vertical="center" wrapText="1"/>
    </xf>
    <xf numFmtId="49" fontId="9" fillId="0" borderId="1" xfId="3" applyNumberFormat="1" applyFont="1" applyBorder="1" applyAlignment="1">
      <alignment horizontal="left" vertical="center" wrapText="1"/>
    </xf>
    <xf numFmtId="49" fontId="12" fillId="0" borderId="0" xfId="0" applyNumberFormat="1" applyFont="1" applyAlignment="1">
      <alignment horizontal="center" vertical="center"/>
    </xf>
    <xf numFmtId="49" fontId="10" fillId="7" borderId="9" xfId="0" applyNumberFormat="1" applyFont="1" applyFill="1" applyBorder="1" applyAlignment="1">
      <alignment horizontal="center" vertical="center"/>
    </xf>
    <xf numFmtId="49" fontId="9" fillId="8" borderId="1" xfId="3" applyNumberFormat="1" applyFont="1" applyFill="1" applyBorder="1" applyAlignment="1">
      <alignment horizontal="center" vertical="center" wrapText="1"/>
    </xf>
    <xf numFmtId="14" fontId="9" fillId="8" borderId="1" xfId="3" applyNumberFormat="1" applyFont="1" applyFill="1" applyBorder="1" applyAlignment="1">
      <alignment horizontal="center" vertical="center" wrapText="1"/>
    </xf>
    <xf numFmtId="49" fontId="11" fillId="8" borderId="1" xfId="3" applyNumberFormat="1" applyFont="1" applyFill="1" applyBorder="1" applyAlignment="1">
      <alignment horizontal="center" vertical="center" wrapText="1"/>
    </xf>
    <xf numFmtId="49" fontId="9" fillId="8" borderId="1" xfId="3" applyNumberFormat="1" applyFont="1" applyFill="1" applyBorder="1" applyAlignment="1">
      <alignment horizontal="left" vertical="center" wrapText="1"/>
    </xf>
    <xf numFmtId="168" fontId="9" fillId="8" borderId="1" xfId="3" applyNumberFormat="1" applyFont="1" applyFill="1" applyBorder="1" applyAlignment="1">
      <alignment horizontal="center" vertical="center" wrapText="1"/>
    </xf>
    <xf numFmtId="0" fontId="9" fillId="3" borderId="9" xfId="3" applyNumberFormat="1" applyFont="1" applyFill="1" applyBorder="1" applyAlignment="1">
      <alignment horizontal="center" vertical="center" wrapText="1"/>
    </xf>
    <xf numFmtId="0" fontId="9" fillId="6" borderId="9" xfId="3" applyNumberFormat="1" applyFont="1" applyFill="1" applyBorder="1" applyAlignment="1">
      <alignment horizontal="center" vertical="center" wrapText="1"/>
    </xf>
    <xf numFmtId="0" fontId="9" fillId="4" borderId="9" xfId="3" applyNumberFormat="1" applyFont="1" applyFill="1" applyBorder="1" applyAlignment="1">
      <alignment horizontal="center" vertical="center" wrapText="1"/>
    </xf>
    <xf numFmtId="0" fontId="9" fillId="4" borderId="9" xfId="2" applyNumberFormat="1" applyFont="1" applyFill="1" applyBorder="1" applyAlignment="1">
      <alignment horizontal="center" vertical="center" wrapText="1"/>
    </xf>
    <xf numFmtId="166" fontId="9" fillId="4" borderId="9" xfId="3" applyFont="1" applyFill="1" applyBorder="1" applyAlignment="1">
      <alignment horizontal="center" vertical="center" wrapText="1"/>
    </xf>
    <xf numFmtId="168" fontId="9" fillId="6" borderId="9" xfId="3" applyNumberFormat="1" applyFont="1" applyFill="1" applyBorder="1" applyAlignment="1">
      <alignment horizontal="center" vertical="center" wrapText="1"/>
    </xf>
    <xf numFmtId="166" fontId="9" fillId="2" borderId="9" xfId="3" applyFont="1" applyFill="1" applyBorder="1" applyAlignment="1">
      <alignment horizontal="center" vertical="center" wrapText="1"/>
    </xf>
    <xf numFmtId="166" fontId="9" fillId="2" borderId="10" xfId="3" applyFont="1" applyFill="1" applyBorder="1" applyAlignment="1">
      <alignment horizontal="center" vertical="center" wrapText="1"/>
    </xf>
    <xf numFmtId="166" fontId="17" fillId="0" borderId="0" xfId="0" applyFont="1" applyAlignment="1">
      <alignment horizontal="left" vertical="center"/>
    </xf>
    <xf numFmtId="14" fontId="18" fillId="0" borderId="0" xfId="4" applyNumberFormat="1" applyFont="1" applyFill="1" applyBorder="1" applyAlignment="1">
      <alignment horizontal="center" vertical="center"/>
    </xf>
    <xf numFmtId="49" fontId="18" fillId="0" borderId="0" xfId="4" applyNumberFormat="1" applyFont="1" applyFill="1" applyBorder="1" applyAlignment="1">
      <alignment horizontal="center" vertical="center" wrapText="1"/>
    </xf>
    <xf numFmtId="168" fontId="18" fillId="0" borderId="0" xfId="4" applyNumberFormat="1" applyFont="1" applyFill="1" applyBorder="1" applyAlignment="1">
      <alignment horizontal="center" vertical="center"/>
    </xf>
    <xf numFmtId="165" fontId="18" fillId="0" borderId="0" xfId="4" applyFont="1" applyFill="1" applyBorder="1" applyAlignment="1">
      <alignment horizontal="center" vertical="center"/>
    </xf>
    <xf numFmtId="168" fontId="18" fillId="0" borderId="0" xfId="2" applyNumberFormat="1" applyFont="1" applyFill="1" applyBorder="1" applyAlignment="1">
      <alignment horizontal="center" vertical="center"/>
    </xf>
    <xf numFmtId="9" fontId="18" fillId="0" borderId="0" xfId="2" applyFont="1" applyFill="1" applyBorder="1" applyAlignment="1">
      <alignment horizontal="center" vertical="center"/>
    </xf>
    <xf numFmtId="166" fontId="19" fillId="0" borderId="0" xfId="0" applyFont="1" applyAlignment="1">
      <alignment horizontal="center" vertical="center" wrapText="1"/>
    </xf>
    <xf numFmtId="166" fontId="0" fillId="0" borderId="0" xfId="0" applyAlignment="1">
      <alignment horizontal="left" indent="2"/>
    </xf>
    <xf numFmtId="0" fontId="18" fillId="0" borderId="0" xfId="2" applyNumberFormat="1" applyFont="1" applyFill="1" applyBorder="1" applyAlignment="1">
      <alignment horizontal="center" vertical="center"/>
    </xf>
    <xf numFmtId="10" fontId="18" fillId="0" borderId="0" xfId="2" applyNumberFormat="1" applyFont="1" applyFill="1" applyBorder="1" applyAlignment="1">
      <alignment horizontal="center" vertical="center"/>
    </xf>
    <xf numFmtId="0" fontId="10" fillId="0" borderId="0" xfId="2" applyNumberFormat="1" applyFont="1" applyFill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0" fontId="0" fillId="0" borderId="0" xfId="4" applyNumberFormat="1" applyFont="1" applyAlignment="1">
      <alignment horizontal="center" vertical="center"/>
    </xf>
    <xf numFmtId="168" fontId="10" fillId="2" borderId="0" xfId="0" applyNumberFormat="1" applyFont="1" applyFill="1" applyAlignment="1">
      <alignment horizontal="left" vertical="center"/>
    </xf>
    <xf numFmtId="49" fontId="10" fillId="7" borderId="0" xfId="0" applyNumberFormat="1" applyFont="1" applyFill="1" applyAlignment="1">
      <alignment horizontal="center" vertical="center"/>
    </xf>
    <xf numFmtId="49" fontId="10" fillId="2" borderId="9" xfId="0" applyNumberFormat="1" applyFont="1" applyFill="1" applyBorder="1" applyAlignment="1">
      <alignment horizontal="center" vertical="center"/>
    </xf>
    <xf numFmtId="166" fontId="0" fillId="7" borderId="0" xfId="0" applyFill="1" applyAlignment="1">
      <alignment horizontal="center" vertical="center" wrapText="1"/>
    </xf>
    <xf numFmtId="174" fontId="0" fillId="0" borderId="0" xfId="0" applyNumberFormat="1" applyAlignment="1">
      <alignment vertical="center"/>
    </xf>
    <xf numFmtId="170" fontId="16" fillId="0" borderId="0" xfId="0" applyNumberFormat="1" applyFont="1" applyAlignment="1">
      <alignment horizontal="center" vertical="center"/>
    </xf>
    <xf numFmtId="174" fontId="16" fillId="0" borderId="0" xfId="0" applyNumberFormat="1" applyFont="1" applyAlignment="1">
      <alignment horizontal="center" vertical="center"/>
    </xf>
    <xf numFmtId="14" fontId="21" fillId="0" borderId="0" xfId="4" applyNumberFormat="1" applyFont="1" applyFill="1" applyBorder="1" applyAlignment="1">
      <alignment horizontal="center" vertical="center"/>
    </xf>
    <xf numFmtId="49" fontId="21" fillId="0" borderId="0" xfId="4" applyNumberFormat="1" applyFont="1" applyFill="1" applyBorder="1" applyAlignment="1">
      <alignment horizontal="center" vertical="center" wrapText="1"/>
    </xf>
    <xf numFmtId="168" fontId="21" fillId="0" borderId="0" xfId="4" applyNumberFormat="1" applyFont="1" applyFill="1" applyBorder="1" applyAlignment="1">
      <alignment horizontal="center" vertical="center"/>
    </xf>
    <xf numFmtId="168" fontId="21" fillId="0" borderId="0" xfId="1" applyNumberFormat="1" applyFont="1" applyFill="1" applyBorder="1" applyAlignment="1">
      <alignment horizontal="center" vertical="center"/>
    </xf>
    <xf numFmtId="165" fontId="21" fillId="0" borderId="0" xfId="4" applyFont="1" applyFill="1" applyBorder="1" applyAlignment="1">
      <alignment horizontal="center" vertical="center"/>
    </xf>
    <xf numFmtId="168" fontId="21" fillId="0" borderId="0" xfId="2" applyNumberFormat="1" applyFont="1" applyFill="1" applyBorder="1" applyAlignment="1">
      <alignment horizontal="center" vertical="center"/>
    </xf>
    <xf numFmtId="10" fontId="21" fillId="0" borderId="0" xfId="2" applyNumberFormat="1" applyFont="1" applyFill="1" applyBorder="1" applyAlignment="1">
      <alignment horizontal="center" vertical="center"/>
    </xf>
    <xf numFmtId="9" fontId="21" fillId="0" borderId="0" xfId="2" applyFont="1" applyFill="1" applyBorder="1" applyAlignment="1">
      <alignment horizontal="center" vertical="center"/>
    </xf>
    <xf numFmtId="0" fontId="21" fillId="0" borderId="0" xfId="2" applyNumberFormat="1" applyFont="1" applyFill="1" applyBorder="1" applyAlignment="1">
      <alignment horizontal="center" vertical="center"/>
    </xf>
    <xf numFmtId="168" fontId="22" fillId="0" borderId="0" xfId="1" applyNumberFormat="1" applyFont="1" applyFill="1" applyBorder="1" applyAlignment="1">
      <alignment horizontal="center" vertical="center"/>
    </xf>
    <xf numFmtId="10" fontId="22" fillId="0" borderId="0" xfId="2" applyNumberFormat="1" applyFont="1" applyFill="1" applyBorder="1" applyAlignment="1">
      <alignment horizontal="center" vertical="center"/>
    </xf>
    <xf numFmtId="0" fontId="22" fillId="0" borderId="0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75" fontId="0" fillId="0" borderId="0" xfId="0" applyNumberFormat="1"/>
    <xf numFmtId="166" fontId="23" fillId="0" borderId="0" xfId="0" applyFont="1"/>
    <xf numFmtId="14" fontId="24" fillId="0" borderId="0" xfId="4" applyNumberFormat="1" applyFont="1" applyFill="1" applyBorder="1" applyAlignment="1">
      <alignment horizontal="center" vertical="center"/>
    </xf>
    <xf numFmtId="49" fontId="24" fillId="0" borderId="0" xfId="4" applyNumberFormat="1" applyFont="1" applyFill="1" applyBorder="1" applyAlignment="1">
      <alignment horizontal="center" vertical="center" wrapText="1"/>
    </xf>
    <xf numFmtId="168" fontId="24" fillId="0" borderId="0" xfId="4" applyNumberFormat="1" applyFont="1" applyFill="1" applyBorder="1" applyAlignment="1">
      <alignment horizontal="center" vertical="center"/>
    </xf>
    <xf numFmtId="168" fontId="24" fillId="0" borderId="0" xfId="1" applyNumberFormat="1" applyFont="1" applyFill="1" applyBorder="1" applyAlignment="1">
      <alignment horizontal="center" vertical="center"/>
    </xf>
    <xf numFmtId="165" fontId="24" fillId="0" borderId="0" xfId="4" applyFont="1" applyFill="1" applyBorder="1" applyAlignment="1">
      <alignment horizontal="center" vertical="center"/>
    </xf>
    <xf numFmtId="168" fontId="24" fillId="0" borderId="0" xfId="2" applyNumberFormat="1" applyFont="1" applyFill="1" applyBorder="1" applyAlignment="1">
      <alignment horizontal="center" vertical="center"/>
    </xf>
    <xf numFmtId="10" fontId="24" fillId="0" borderId="0" xfId="2" applyNumberFormat="1" applyFont="1" applyFill="1" applyBorder="1" applyAlignment="1">
      <alignment horizontal="center" vertical="center"/>
    </xf>
    <xf numFmtId="9" fontId="24" fillId="0" borderId="0" xfId="2" applyFont="1" applyFill="1" applyBorder="1" applyAlignment="1">
      <alignment horizontal="center" vertical="center"/>
    </xf>
    <xf numFmtId="0" fontId="24" fillId="0" borderId="0" xfId="2" applyNumberFormat="1" applyFont="1" applyFill="1" applyBorder="1" applyAlignment="1">
      <alignment horizontal="center" vertical="center"/>
    </xf>
    <xf numFmtId="14" fontId="25" fillId="0" borderId="0" xfId="4" applyNumberFormat="1" applyFont="1" applyFill="1" applyBorder="1" applyAlignment="1">
      <alignment horizontal="center" vertical="center"/>
    </xf>
    <xf numFmtId="49" fontId="25" fillId="0" borderId="0" xfId="4" applyNumberFormat="1" applyFont="1" applyFill="1" applyBorder="1" applyAlignment="1">
      <alignment horizontal="center" vertical="center" wrapText="1"/>
    </xf>
    <xf numFmtId="168" fontId="25" fillId="0" borderId="0" xfId="4" applyNumberFormat="1" applyFont="1" applyFill="1" applyBorder="1" applyAlignment="1">
      <alignment horizontal="center" vertical="center"/>
    </xf>
    <xf numFmtId="168" fontId="25" fillId="0" borderId="0" xfId="1" applyNumberFormat="1" applyFont="1" applyFill="1" applyBorder="1" applyAlignment="1">
      <alignment horizontal="center" vertical="center"/>
    </xf>
    <xf numFmtId="165" fontId="25" fillId="0" borderId="0" xfId="4" applyFont="1" applyFill="1" applyBorder="1" applyAlignment="1">
      <alignment horizontal="center" vertical="center"/>
    </xf>
    <xf numFmtId="168" fontId="25" fillId="0" borderId="0" xfId="2" applyNumberFormat="1" applyFont="1" applyFill="1" applyBorder="1" applyAlignment="1">
      <alignment horizontal="center" vertical="center"/>
    </xf>
    <xf numFmtId="10" fontId="25" fillId="0" borderId="0" xfId="2" applyNumberFormat="1" applyFont="1" applyFill="1" applyBorder="1" applyAlignment="1">
      <alignment horizontal="center" vertical="center"/>
    </xf>
    <xf numFmtId="9" fontId="25" fillId="0" borderId="0" xfId="2" applyFont="1" applyFill="1" applyBorder="1" applyAlignment="1">
      <alignment horizontal="center" vertical="center"/>
    </xf>
    <xf numFmtId="0" fontId="25" fillId="0" borderId="0" xfId="2" applyNumberFormat="1" applyFont="1" applyFill="1" applyBorder="1" applyAlignment="1">
      <alignment horizontal="center" vertical="center"/>
    </xf>
    <xf numFmtId="173" fontId="17" fillId="0" borderId="0" xfId="4" applyNumberFormat="1" applyFont="1" applyAlignment="1">
      <alignment horizontal="center" vertical="center" wrapText="1"/>
    </xf>
    <xf numFmtId="14" fontId="26" fillId="0" borderId="0" xfId="4" applyNumberFormat="1" applyFont="1" applyFill="1" applyBorder="1" applyAlignment="1">
      <alignment horizontal="center" vertical="center"/>
    </xf>
    <xf numFmtId="49" fontId="26" fillId="0" borderId="0" xfId="4" applyNumberFormat="1" applyFont="1" applyFill="1" applyBorder="1" applyAlignment="1">
      <alignment horizontal="center" vertical="center" wrapText="1"/>
    </xf>
    <xf numFmtId="168" fontId="26" fillId="0" borderId="0" xfId="4" applyNumberFormat="1" applyFont="1" applyFill="1" applyBorder="1" applyAlignment="1">
      <alignment horizontal="center" vertical="center"/>
    </xf>
    <xf numFmtId="168" fontId="26" fillId="0" borderId="0" xfId="1" applyNumberFormat="1" applyFont="1" applyFill="1" applyBorder="1" applyAlignment="1">
      <alignment horizontal="center" vertical="center"/>
    </xf>
    <xf numFmtId="165" fontId="26" fillId="0" borderId="0" xfId="4" applyFont="1" applyFill="1" applyBorder="1" applyAlignment="1">
      <alignment horizontal="center" vertical="center"/>
    </xf>
    <xf numFmtId="168" fontId="26" fillId="0" borderId="0" xfId="2" applyNumberFormat="1" applyFont="1" applyFill="1" applyBorder="1" applyAlignment="1">
      <alignment horizontal="center" vertical="center"/>
    </xf>
    <xf numFmtId="10" fontId="26" fillId="0" borderId="0" xfId="2" applyNumberFormat="1" applyFont="1" applyFill="1" applyBorder="1" applyAlignment="1">
      <alignment horizontal="center" vertical="center"/>
    </xf>
    <xf numFmtId="9" fontId="26" fillId="0" borderId="0" xfId="2" applyFont="1" applyFill="1" applyBorder="1" applyAlignment="1">
      <alignment horizontal="center" vertical="center"/>
    </xf>
    <xf numFmtId="0" fontId="26" fillId="0" borderId="0" xfId="2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14" fontId="27" fillId="0" borderId="0" xfId="4" applyNumberFormat="1" applyFont="1" applyFill="1" applyBorder="1" applyAlignment="1">
      <alignment horizontal="center" vertical="center"/>
    </xf>
    <xf numFmtId="49" fontId="27" fillId="0" borderId="0" xfId="4" applyNumberFormat="1" applyFont="1" applyFill="1" applyBorder="1" applyAlignment="1">
      <alignment horizontal="center" vertical="center" wrapText="1"/>
    </xf>
    <xf numFmtId="168" fontId="27" fillId="0" borderId="0" xfId="4" applyNumberFormat="1" applyFont="1" applyFill="1" applyBorder="1" applyAlignment="1">
      <alignment horizontal="center" vertical="center"/>
    </xf>
    <xf numFmtId="168" fontId="27" fillId="0" borderId="0" xfId="1" applyNumberFormat="1" applyFont="1" applyFill="1" applyBorder="1" applyAlignment="1">
      <alignment horizontal="center" vertical="center"/>
    </xf>
    <xf numFmtId="165" fontId="27" fillId="0" borderId="0" xfId="4" applyFont="1" applyFill="1" applyBorder="1" applyAlignment="1">
      <alignment horizontal="center" vertical="center"/>
    </xf>
    <xf numFmtId="168" fontId="27" fillId="0" borderId="0" xfId="2" applyNumberFormat="1" applyFont="1" applyFill="1" applyBorder="1" applyAlignment="1">
      <alignment horizontal="center" vertical="center"/>
    </xf>
    <xf numFmtId="10" fontId="27" fillId="0" borderId="0" xfId="2" applyNumberFormat="1" applyFont="1" applyFill="1" applyBorder="1" applyAlignment="1">
      <alignment horizontal="center" vertical="center"/>
    </xf>
    <xf numFmtId="9" fontId="27" fillId="0" borderId="0" xfId="2" applyFont="1" applyFill="1" applyBorder="1" applyAlignment="1">
      <alignment horizontal="center" vertical="center"/>
    </xf>
    <xf numFmtId="0" fontId="27" fillId="0" borderId="0" xfId="2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166" fontId="15" fillId="0" borderId="0" xfId="0" applyFont="1" applyAlignment="1">
      <alignment horizontal="center" vertical="center" wrapText="1"/>
    </xf>
    <xf numFmtId="14" fontId="28" fillId="0" borderId="0" xfId="4" applyNumberFormat="1" applyFont="1" applyFill="1" applyBorder="1" applyAlignment="1">
      <alignment horizontal="center" vertical="center"/>
    </xf>
    <xf numFmtId="49" fontId="28" fillId="0" borderId="0" xfId="4" applyNumberFormat="1" applyFont="1" applyFill="1" applyBorder="1" applyAlignment="1">
      <alignment horizontal="center" vertical="center" wrapText="1"/>
    </xf>
    <xf numFmtId="168" fontId="28" fillId="0" borderId="0" xfId="4" applyNumberFormat="1" applyFont="1" applyFill="1" applyBorder="1" applyAlignment="1">
      <alignment horizontal="center" vertical="center"/>
    </xf>
    <xf numFmtId="168" fontId="28" fillId="0" borderId="0" xfId="1" applyNumberFormat="1" applyFont="1" applyFill="1" applyBorder="1" applyAlignment="1">
      <alignment horizontal="center" vertical="center"/>
    </xf>
    <xf numFmtId="165" fontId="28" fillId="0" borderId="0" xfId="4" applyFont="1" applyFill="1" applyBorder="1" applyAlignment="1">
      <alignment horizontal="center" vertical="center"/>
    </xf>
    <xf numFmtId="168" fontId="28" fillId="0" borderId="0" xfId="2" applyNumberFormat="1" applyFont="1" applyFill="1" applyBorder="1" applyAlignment="1">
      <alignment horizontal="center" vertical="center"/>
    </xf>
    <xf numFmtId="10" fontId="28" fillId="0" borderId="0" xfId="2" applyNumberFormat="1" applyFont="1" applyFill="1" applyBorder="1" applyAlignment="1">
      <alignment horizontal="center" vertical="center"/>
    </xf>
    <xf numFmtId="9" fontId="28" fillId="0" borderId="0" xfId="2" applyFont="1" applyFill="1" applyBorder="1" applyAlignment="1">
      <alignment horizontal="center" vertical="center"/>
    </xf>
    <xf numFmtId="0" fontId="28" fillId="0" borderId="0" xfId="2" applyNumberFormat="1" applyFont="1" applyFill="1" applyBorder="1" applyAlignment="1">
      <alignment horizontal="center" vertical="center"/>
    </xf>
    <xf numFmtId="0" fontId="0" fillId="9" borderId="0" xfId="0" applyNumberFormat="1" applyFill="1"/>
    <xf numFmtId="14" fontId="29" fillId="0" borderId="0" xfId="4" applyNumberFormat="1" applyFont="1" applyFill="1" applyBorder="1" applyAlignment="1">
      <alignment horizontal="center" vertical="center"/>
    </xf>
    <xf numFmtId="49" fontId="29" fillId="0" borderId="0" xfId="4" applyNumberFormat="1" applyFont="1" applyFill="1" applyBorder="1" applyAlignment="1">
      <alignment horizontal="center" vertical="center" wrapText="1"/>
    </xf>
    <xf numFmtId="168" fontId="29" fillId="0" borderId="0" xfId="4" applyNumberFormat="1" applyFont="1" applyFill="1" applyBorder="1" applyAlignment="1">
      <alignment horizontal="center" vertical="center"/>
    </xf>
    <xf numFmtId="168" fontId="29" fillId="0" borderId="0" xfId="1" applyNumberFormat="1" applyFont="1" applyFill="1" applyBorder="1" applyAlignment="1">
      <alignment horizontal="center" vertical="center"/>
    </xf>
    <xf numFmtId="165" fontId="29" fillId="0" borderId="0" xfId="4" applyFont="1" applyFill="1" applyBorder="1" applyAlignment="1">
      <alignment horizontal="center" vertical="center"/>
    </xf>
    <xf numFmtId="168" fontId="29" fillId="0" borderId="0" xfId="2" applyNumberFormat="1" applyFont="1" applyFill="1" applyBorder="1" applyAlignment="1">
      <alignment horizontal="center" vertical="center"/>
    </xf>
    <xf numFmtId="10" fontId="29" fillId="0" borderId="0" xfId="2" applyNumberFormat="1" applyFont="1" applyFill="1" applyBorder="1" applyAlignment="1">
      <alignment horizontal="center" vertical="center"/>
    </xf>
    <xf numFmtId="9" fontId="29" fillId="0" borderId="0" xfId="2" applyFont="1" applyFill="1" applyBorder="1" applyAlignment="1">
      <alignment horizontal="center" vertical="center"/>
    </xf>
    <xf numFmtId="0" fontId="29" fillId="0" borderId="0" xfId="2" applyNumberFormat="1" applyFont="1" applyFill="1" applyBorder="1" applyAlignment="1">
      <alignment horizontal="center" vertical="center"/>
    </xf>
    <xf numFmtId="14" fontId="30" fillId="0" borderId="0" xfId="4" applyNumberFormat="1" applyFont="1" applyFill="1" applyBorder="1" applyAlignment="1">
      <alignment horizontal="center" vertical="center"/>
    </xf>
    <xf numFmtId="49" fontId="30" fillId="0" borderId="0" xfId="4" applyNumberFormat="1" applyFont="1" applyFill="1" applyBorder="1" applyAlignment="1">
      <alignment horizontal="center" vertical="center" wrapText="1"/>
    </xf>
    <xf numFmtId="168" fontId="30" fillId="0" borderId="0" xfId="4" applyNumberFormat="1" applyFont="1" applyFill="1" applyBorder="1" applyAlignment="1">
      <alignment horizontal="center" vertical="center"/>
    </xf>
    <xf numFmtId="168" fontId="30" fillId="0" borderId="0" xfId="1" applyNumberFormat="1" applyFont="1" applyFill="1" applyBorder="1" applyAlignment="1">
      <alignment horizontal="center" vertical="center"/>
    </xf>
    <xf numFmtId="165" fontId="30" fillId="0" borderId="0" xfId="4" applyFont="1" applyFill="1" applyBorder="1" applyAlignment="1">
      <alignment horizontal="center" vertical="center"/>
    </xf>
    <xf numFmtId="168" fontId="30" fillId="0" borderId="0" xfId="2" applyNumberFormat="1" applyFont="1" applyFill="1" applyBorder="1" applyAlignment="1">
      <alignment horizontal="center" vertical="center"/>
    </xf>
    <xf numFmtId="10" fontId="30" fillId="0" borderId="0" xfId="2" applyNumberFormat="1" applyFont="1" applyFill="1" applyBorder="1" applyAlignment="1">
      <alignment horizontal="center" vertical="center"/>
    </xf>
    <xf numFmtId="9" fontId="30" fillId="0" borderId="0" xfId="2" applyFont="1" applyFill="1" applyBorder="1" applyAlignment="1">
      <alignment horizontal="center" vertical="center"/>
    </xf>
    <xf numFmtId="0" fontId="30" fillId="0" borderId="0" xfId="2" applyNumberFormat="1" applyFont="1" applyFill="1" applyBorder="1" applyAlignment="1">
      <alignment horizontal="center" vertical="center"/>
    </xf>
    <xf numFmtId="14" fontId="31" fillId="0" borderId="0" xfId="4" applyNumberFormat="1" applyFont="1" applyFill="1" applyBorder="1" applyAlignment="1">
      <alignment horizontal="center" vertical="center"/>
    </xf>
    <xf numFmtId="49" fontId="31" fillId="0" borderId="0" xfId="4" applyNumberFormat="1" applyFont="1" applyFill="1" applyBorder="1" applyAlignment="1">
      <alignment horizontal="center" vertical="center" wrapText="1"/>
    </xf>
    <xf numFmtId="168" fontId="31" fillId="0" borderId="0" xfId="4" applyNumberFormat="1" applyFont="1" applyFill="1" applyBorder="1" applyAlignment="1">
      <alignment horizontal="center" vertical="center"/>
    </xf>
    <xf numFmtId="168" fontId="31" fillId="0" borderId="0" xfId="1" applyNumberFormat="1" applyFont="1" applyFill="1" applyBorder="1" applyAlignment="1">
      <alignment horizontal="center" vertical="center"/>
    </xf>
    <xf numFmtId="165" fontId="31" fillId="0" borderId="0" xfId="4" applyFont="1" applyFill="1" applyBorder="1" applyAlignment="1">
      <alignment horizontal="center" vertical="center"/>
    </xf>
    <xf numFmtId="168" fontId="31" fillId="0" borderId="0" xfId="2" applyNumberFormat="1" applyFont="1" applyFill="1" applyBorder="1" applyAlignment="1">
      <alignment horizontal="center" vertical="center"/>
    </xf>
    <xf numFmtId="10" fontId="31" fillId="0" borderId="0" xfId="2" applyNumberFormat="1" applyFont="1" applyFill="1" applyBorder="1" applyAlignment="1">
      <alignment horizontal="center" vertical="center"/>
    </xf>
    <xf numFmtId="9" fontId="31" fillId="0" borderId="0" xfId="2" applyFont="1" applyFill="1" applyBorder="1" applyAlignment="1">
      <alignment horizontal="center" vertical="center"/>
    </xf>
    <xf numFmtId="0" fontId="31" fillId="0" borderId="0" xfId="2" applyNumberFormat="1" applyFont="1" applyFill="1" applyBorder="1" applyAlignment="1">
      <alignment horizontal="center" vertical="center"/>
    </xf>
    <xf numFmtId="14" fontId="32" fillId="0" borderId="0" xfId="4" applyNumberFormat="1" applyFont="1" applyFill="1" applyBorder="1" applyAlignment="1">
      <alignment horizontal="center" vertical="center"/>
    </xf>
    <xf numFmtId="49" fontId="32" fillId="0" borderId="0" xfId="4" applyNumberFormat="1" applyFont="1" applyFill="1" applyBorder="1" applyAlignment="1">
      <alignment horizontal="center" vertical="center" wrapText="1"/>
    </xf>
    <xf numFmtId="168" fontId="32" fillId="0" borderId="0" xfId="4" applyNumberFormat="1" applyFont="1" applyFill="1" applyBorder="1" applyAlignment="1">
      <alignment horizontal="center" vertical="center"/>
    </xf>
    <xf numFmtId="168" fontId="32" fillId="0" borderId="0" xfId="1" applyNumberFormat="1" applyFont="1" applyFill="1" applyBorder="1" applyAlignment="1">
      <alignment horizontal="center" vertical="center"/>
    </xf>
    <xf numFmtId="165" fontId="32" fillId="0" borderId="0" xfId="4" applyFont="1" applyFill="1" applyBorder="1" applyAlignment="1">
      <alignment horizontal="center" vertical="center"/>
    </xf>
    <xf numFmtId="168" fontId="32" fillId="0" borderId="0" xfId="2" applyNumberFormat="1" applyFont="1" applyFill="1" applyBorder="1" applyAlignment="1">
      <alignment horizontal="center" vertical="center"/>
    </xf>
    <xf numFmtId="10" fontId="32" fillId="0" borderId="0" xfId="2" applyNumberFormat="1" applyFont="1" applyFill="1" applyBorder="1" applyAlignment="1">
      <alignment horizontal="center" vertical="center"/>
    </xf>
    <xf numFmtId="9" fontId="32" fillId="0" borderId="0" xfId="2" applyFont="1" applyFill="1" applyBorder="1" applyAlignment="1">
      <alignment horizontal="center" vertical="center"/>
    </xf>
    <xf numFmtId="0" fontId="32" fillId="0" borderId="0" xfId="2" applyNumberFormat="1" applyFont="1" applyFill="1" applyBorder="1" applyAlignment="1">
      <alignment horizontal="center" vertical="center"/>
    </xf>
    <xf numFmtId="14" fontId="33" fillId="0" borderId="0" xfId="4" applyNumberFormat="1" applyFont="1" applyFill="1" applyBorder="1" applyAlignment="1">
      <alignment horizontal="center" vertical="center"/>
    </xf>
    <xf numFmtId="49" fontId="33" fillId="0" borderId="0" xfId="4" applyNumberFormat="1" applyFont="1" applyFill="1" applyBorder="1" applyAlignment="1">
      <alignment horizontal="center" vertical="center" wrapText="1"/>
    </xf>
    <xf numFmtId="168" fontId="33" fillId="0" borderId="0" xfId="4" applyNumberFormat="1" applyFont="1" applyFill="1" applyBorder="1" applyAlignment="1">
      <alignment horizontal="center" vertical="center"/>
    </xf>
    <xf numFmtId="168" fontId="33" fillId="0" borderId="0" xfId="1" applyNumberFormat="1" applyFont="1" applyFill="1" applyBorder="1" applyAlignment="1">
      <alignment horizontal="center" vertical="center"/>
    </xf>
    <xf numFmtId="165" fontId="33" fillId="0" borderId="0" xfId="4" applyFont="1" applyFill="1" applyBorder="1" applyAlignment="1">
      <alignment horizontal="center" vertical="center"/>
    </xf>
    <xf numFmtId="168" fontId="33" fillId="0" borderId="0" xfId="2" applyNumberFormat="1" applyFont="1" applyFill="1" applyBorder="1" applyAlignment="1">
      <alignment horizontal="center" vertical="center"/>
    </xf>
    <xf numFmtId="10" fontId="33" fillId="0" borderId="0" xfId="2" applyNumberFormat="1" applyFont="1" applyFill="1" applyBorder="1" applyAlignment="1">
      <alignment horizontal="center" vertical="center"/>
    </xf>
    <xf numFmtId="9" fontId="33" fillId="0" borderId="0" xfId="2" applyFont="1" applyFill="1" applyBorder="1" applyAlignment="1">
      <alignment horizontal="center" vertical="center"/>
    </xf>
    <xf numFmtId="0" fontId="33" fillId="0" borderId="0" xfId="2" applyNumberFormat="1" applyFont="1" applyFill="1" applyBorder="1" applyAlignment="1">
      <alignment horizontal="center" vertical="center"/>
    </xf>
    <xf numFmtId="14" fontId="34" fillId="0" borderId="0" xfId="4" applyNumberFormat="1" applyFont="1" applyFill="1" applyBorder="1" applyAlignment="1">
      <alignment horizontal="center" vertical="center"/>
    </xf>
    <xf numFmtId="49" fontId="34" fillId="0" borderId="0" xfId="4" applyNumberFormat="1" applyFont="1" applyFill="1" applyBorder="1" applyAlignment="1">
      <alignment horizontal="center" vertical="center" wrapText="1"/>
    </xf>
    <xf numFmtId="168" fontId="34" fillId="0" borderId="0" xfId="4" applyNumberFormat="1" applyFont="1" applyFill="1" applyBorder="1" applyAlignment="1">
      <alignment horizontal="center" vertical="center"/>
    </xf>
    <xf numFmtId="168" fontId="34" fillId="0" borderId="0" xfId="1" applyNumberFormat="1" applyFont="1" applyFill="1" applyBorder="1" applyAlignment="1">
      <alignment horizontal="center" vertical="center"/>
    </xf>
    <xf numFmtId="165" fontId="34" fillId="0" borderId="0" xfId="4" applyFont="1" applyFill="1" applyBorder="1" applyAlignment="1">
      <alignment horizontal="center" vertical="center"/>
    </xf>
    <xf numFmtId="168" fontId="34" fillId="0" borderId="0" xfId="2" applyNumberFormat="1" applyFont="1" applyFill="1" applyBorder="1" applyAlignment="1">
      <alignment horizontal="center" vertical="center"/>
    </xf>
    <xf numFmtId="10" fontId="34" fillId="0" borderId="0" xfId="2" applyNumberFormat="1" applyFont="1" applyFill="1" applyBorder="1" applyAlignment="1">
      <alignment horizontal="center" vertical="center"/>
    </xf>
    <xf numFmtId="9" fontId="34" fillId="0" borderId="0" xfId="2" applyFont="1" applyFill="1" applyBorder="1" applyAlignment="1">
      <alignment horizontal="center" vertical="center"/>
    </xf>
    <xf numFmtId="0" fontId="34" fillId="0" borderId="0" xfId="2" applyNumberFormat="1" applyFont="1" applyFill="1" applyBorder="1" applyAlignment="1">
      <alignment horizontal="center" vertical="center"/>
    </xf>
    <xf numFmtId="49" fontId="34" fillId="0" borderId="0" xfId="0" applyNumberFormat="1" applyFont="1" applyAlignment="1">
      <alignment horizontal="center" vertical="center"/>
    </xf>
    <xf numFmtId="14" fontId="34" fillId="0" borderId="0" xfId="0" applyNumberFormat="1" applyFont="1" applyAlignment="1">
      <alignment horizontal="center" vertical="center"/>
    </xf>
    <xf numFmtId="49" fontId="34" fillId="0" borderId="0" xfId="0" applyNumberFormat="1" applyFont="1" applyAlignment="1">
      <alignment horizontal="left" vertical="center"/>
    </xf>
    <xf numFmtId="168" fontId="34" fillId="0" borderId="0" xfId="0" applyNumberFormat="1" applyFont="1" applyAlignment="1">
      <alignment horizontal="center" vertical="center"/>
    </xf>
    <xf numFmtId="0" fontId="34" fillId="0" borderId="0" xfId="0" applyNumberFormat="1" applyFont="1" applyAlignment="1">
      <alignment horizontal="center" vertical="center"/>
    </xf>
    <xf numFmtId="166" fontId="34" fillId="0" borderId="0" xfId="0" applyFont="1" applyAlignment="1">
      <alignment horizontal="center" vertical="center"/>
    </xf>
    <xf numFmtId="166" fontId="10" fillId="0" borderId="0" xfId="0" applyFont="1" applyAlignment="1">
      <alignment horizontal="center" vertical="center"/>
    </xf>
    <xf numFmtId="49" fontId="31" fillId="0" borderId="0" xfId="0" applyNumberFormat="1" applyFont="1" applyAlignment="1">
      <alignment horizontal="center" vertical="center"/>
    </xf>
    <xf numFmtId="14" fontId="31" fillId="0" borderId="0" xfId="0" applyNumberFormat="1" applyFont="1" applyAlignment="1">
      <alignment horizontal="center" vertical="center"/>
    </xf>
    <xf numFmtId="49" fontId="31" fillId="0" borderId="0" xfId="0" applyNumberFormat="1" applyFont="1" applyAlignment="1">
      <alignment horizontal="left" vertical="center"/>
    </xf>
    <xf numFmtId="168" fontId="31" fillId="0" borderId="0" xfId="0" applyNumberFormat="1" applyFont="1" applyAlignment="1">
      <alignment horizontal="center" vertical="center"/>
    </xf>
    <xf numFmtId="0" fontId="31" fillId="0" borderId="0" xfId="0" applyNumberFormat="1" applyFont="1" applyAlignment="1">
      <alignment horizontal="center" vertical="center"/>
    </xf>
    <xf numFmtId="166" fontId="31" fillId="0" borderId="0" xfId="0" applyFont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4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left" vertical="center"/>
    </xf>
    <xf numFmtId="168" fontId="32" fillId="0" borderId="0" xfId="0" applyNumberFormat="1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166" fontId="32" fillId="0" borderId="0" xfId="0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4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left" vertical="center"/>
    </xf>
    <xf numFmtId="168" fontId="29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166" fontId="29" fillId="0" borderId="0" xfId="0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14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left" vertical="center"/>
    </xf>
    <xf numFmtId="168" fontId="21" fillId="0" borderId="0" xfId="0" applyNumberFormat="1" applyFont="1" applyAlignment="1">
      <alignment horizontal="center" vertical="center"/>
    </xf>
    <xf numFmtId="168" fontId="24" fillId="0" borderId="0" xfId="0" applyNumberFormat="1" applyFont="1" applyAlignment="1">
      <alignment horizontal="center" vertical="center"/>
    </xf>
    <xf numFmtId="0" fontId="24" fillId="0" borderId="0" xfId="0" applyNumberFormat="1" applyFont="1" applyAlignment="1">
      <alignment horizontal="center" vertical="center"/>
    </xf>
    <xf numFmtId="166" fontId="24" fillId="0" borderId="0" xfId="0" applyFont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left" vertical="center"/>
    </xf>
    <xf numFmtId="168" fontId="27" fillId="0" borderId="0" xfId="0" applyNumberFormat="1" applyFont="1" applyAlignment="1">
      <alignment horizontal="center" vertical="center"/>
    </xf>
    <xf numFmtId="0" fontId="27" fillId="0" borderId="0" xfId="0" applyNumberFormat="1" applyFont="1" applyAlignment="1">
      <alignment horizontal="center" vertical="center"/>
    </xf>
    <xf numFmtId="166" fontId="27" fillId="0" borderId="0" xfId="0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left" vertical="center"/>
    </xf>
    <xf numFmtId="0" fontId="28" fillId="0" borderId="0" xfId="0" applyNumberFormat="1" applyFont="1" applyAlignment="1">
      <alignment horizontal="center" vertical="center"/>
    </xf>
    <xf numFmtId="166" fontId="28" fillId="0" borderId="0" xfId="0" applyFont="1" applyAlignment="1">
      <alignment horizontal="center" vertical="center"/>
    </xf>
    <xf numFmtId="49" fontId="33" fillId="0" borderId="0" xfId="0" applyNumberFormat="1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49" fontId="33" fillId="0" borderId="0" xfId="0" applyNumberFormat="1" applyFont="1" applyAlignment="1">
      <alignment horizontal="left" vertical="center"/>
    </xf>
    <xf numFmtId="168" fontId="33" fillId="0" borderId="0" xfId="0" applyNumberFormat="1" applyFont="1" applyAlignment="1">
      <alignment horizontal="center" vertical="center"/>
    </xf>
    <xf numFmtId="0" fontId="33" fillId="0" borderId="0" xfId="0" applyNumberFormat="1" applyFont="1" applyAlignment="1">
      <alignment horizontal="center" vertical="center"/>
    </xf>
    <xf numFmtId="166" fontId="33" fillId="0" borderId="0" xfId="0" applyFont="1" applyAlignment="1">
      <alignment horizontal="center" vertical="center"/>
    </xf>
    <xf numFmtId="49" fontId="25" fillId="0" borderId="0" xfId="0" applyNumberFormat="1" applyFont="1" applyAlignment="1">
      <alignment horizontal="center" vertical="center"/>
    </xf>
    <xf numFmtId="14" fontId="25" fillId="0" borderId="0" xfId="0" applyNumberFormat="1" applyFont="1" applyAlignment="1">
      <alignment horizontal="center" vertical="center"/>
    </xf>
    <xf numFmtId="49" fontId="25" fillId="0" borderId="0" xfId="0" applyNumberFormat="1" applyFont="1" applyAlignment="1">
      <alignment horizontal="left" vertical="center"/>
    </xf>
    <xf numFmtId="168" fontId="25" fillId="0" borderId="0" xfId="0" applyNumberFormat="1" applyFont="1" applyAlignment="1">
      <alignment horizontal="center" vertical="center"/>
    </xf>
    <xf numFmtId="0" fontId="25" fillId="0" borderId="0" xfId="0" applyNumberFormat="1" applyFont="1" applyAlignment="1">
      <alignment horizontal="center" vertical="center"/>
    </xf>
    <xf numFmtId="166" fontId="25" fillId="0" borderId="0" xfId="0" applyFont="1" applyAlignment="1">
      <alignment horizontal="center" vertical="center"/>
    </xf>
    <xf numFmtId="49" fontId="24" fillId="0" borderId="0" xfId="0" applyNumberFormat="1" applyFont="1" applyAlignment="1">
      <alignment horizontal="center" vertical="center"/>
    </xf>
    <xf numFmtId="14" fontId="24" fillId="0" borderId="0" xfId="0" applyNumberFormat="1" applyFont="1" applyAlignment="1">
      <alignment horizontal="center" vertical="center"/>
    </xf>
    <xf numFmtId="49" fontId="24" fillId="0" borderId="0" xfId="0" applyNumberFormat="1" applyFont="1" applyAlignment="1">
      <alignment horizontal="left" vertical="center"/>
    </xf>
    <xf numFmtId="49" fontId="30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horizontal="left" vertical="center"/>
    </xf>
    <xf numFmtId="168" fontId="30" fillId="0" borderId="0" xfId="0" applyNumberFormat="1" applyFont="1" applyAlignment="1">
      <alignment horizontal="center" vertical="center"/>
    </xf>
    <xf numFmtId="0" fontId="30" fillId="0" borderId="0" xfId="0" applyNumberFormat="1" applyFont="1" applyAlignment="1">
      <alignment horizontal="center" vertical="center"/>
    </xf>
    <xf numFmtId="166" fontId="30" fillId="0" borderId="0" xfId="0" applyFont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14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168" fontId="26" fillId="0" borderId="0" xfId="0" applyNumberFormat="1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166" fontId="26" fillId="0" borderId="0" xfId="0" applyFont="1" applyAlignment="1">
      <alignment horizontal="center" vertical="center"/>
    </xf>
    <xf numFmtId="0" fontId="21" fillId="0" borderId="0" xfId="0" applyNumberFormat="1" applyFont="1" applyAlignment="1">
      <alignment horizontal="center" vertical="center"/>
    </xf>
    <xf numFmtId="166" fontId="21" fillId="0" borderId="0" xfId="0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16" fontId="2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left" vertical="center"/>
    </xf>
    <xf numFmtId="168" fontId="18" fillId="0" borderId="0" xfId="0" applyNumberFormat="1" applyFont="1" applyAlignment="1">
      <alignment horizontal="center" vertical="center"/>
    </xf>
    <xf numFmtId="168" fontId="20" fillId="0" borderId="0" xfId="0" applyNumberFormat="1" applyFont="1" applyAlignment="1">
      <alignment horizontal="center" vertical="center"/>
    </xf>
    <xf numFmtId="0" fontId="18" fillId="0" borderId="0" xfId="0" applyNumberFormat="1" applyFont="1" applyAlignment="1">
      <alignment horizontal="center" vertical="center"/>
    </xf>
    <xf numFmtId="166" fontId="18" fillId="0" borderId="0" xfId="0" applyFont="1" applyAlignment="1">
      <alignment horizontal="center" vertical="center"/>
    </xf>
    <xf numFmtId="168" fontId="22" fillId="0" borderId="0" xfId="0" applyNumberFormat="1" applyFont="1" applyAlignment="1">
      <alignment horizontal="center" vertical="center"/>
    </xf>
    <xf numFmtId="0" fontId="22" fillId="0" borderId="0" xfId="0" applyNumberFormat="1" applyFont="1" applyAlignment="1">
      <alignment horizontal="center" vertical="center"/>
    </xf>
    <xf numFmtId="166" fontId="22" fillId="0" borderId="0" xfId="0" applyFont="1" applyAlignment="1">
      <alignment horizontal="center" vertical="center"/>
    </xf>
    <xf numFmtId="16" fontId="30" fillId="0" borderId="0" xfId="0" applyNumberFormat="1" applyFont="1" applyAlignment="1">
      <alignment horizontal="center" vertical="center"/>
    </xf>
    <xf numFmtId="16" fontId="10" fillId="0" borderId="0" xfId="0" applyNumberFormat="1" applyFont="1" applyAlignment="1">
      <alignment horizontal="center" vertical="center"/>
    </xf>
    <xf numFmtId="0" fontId="10" fillId="0" borderId="0" xfId="0" applyNumberFormat="1" applyFont="1" applyAlignment="1">
      <alignment horizontal="center" vertical="center" wrapText="1"/>
    </xf>
    <xf numFmtId="0" fontId="10" fillId="0" borderId="0" xfId="0" applyNumberFormat="1" applyFont="1" applyAlignment="1">
      <alignment horizontal="left" vertical="center"/>
    </xf>
    <xf numFmtId="168" fontId="32" fillId="5" borderId="0" xfId="4" applyNumberFormat="1" applyFont="1" applyFill="1" applyBorder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168" fontId="10" fillId="5" borderId="0" xfId="4" applyNumberFormat="1" applyFont="1" applyFill="1" applyBorder="1" applyAlignment="1">
      <alignment horizontal="center" vertical="center"/>
    </xf>
    <xf numFmtId="49" fontId="35" fillId="0" borderId="0" xfId="0" applyNumberFormat="1" applyFont="1" applyAlignment="1">
      <alignment horizontal="center" vertical="center"/>
    </xf>
    <xf numFmtId="14" fontId="35" fillId="0" borderId="0" xfId="4" applyNumberFormat="1" applyFont="1" applyFill="1" applyBorder="1" applyAlignment="1">
      <alignment horizontal="center" vertical="center"/>
    </xf>
    <xf numFmtId="14" fontId="35" fillId="0" borderId="0" xfId="0" applyNumberFormat="1" applyFont="1" applyAlignment="1">
      <alignment horizontal="center" vertical="center"/>
    </xf>
    <xf numFmtId="49" fontId="35" fillId="0" borderId="0" xfId="4" applyNumberFormat="1" applyFont="1" applyFill="1" applyBorder="1" applyAlignment="1">
      <alignment horizontal="center" vertical="center" wrapText="1"/>
    </xf>
    <xf numFmtId="49" fontId="35" fillId="0" borderId="0" xfId="0" applyNumberFormat="1" applyFont="1" applyAlignment="1">
      <alignment horizontal="left" vertical="center"/>
    </xf>
    <xf numFmtId="168" fontId="35" fillId="0" borderId="0" xfId="4" applyNumberFormat="1" applyFont="1" applyFill="1" applyBorder="1" applyAlignment="1">
      <alignment horizontal="center" vertical="center"/>
    </xf>
    <xf numFmtId="168" fontId="35" fillId="0" borderId="0" xfId="1" applyNumberFormat="1" applyFont="1" applyFill="1" applyBorder="1" applyAlignment="1">
      <alignment horizontal="center" vertical="center"/>
    </xf>
    <xf numFmtId="165" fontId="35" fillId="0" borderId="0" xfId="4" applyFont="1" applyFill="1" applyBorder="1" applyAlignment="1">
      <alignment horizontal="center" vertical="center"/>
    </xf>
    <xf numFmtId="168" fontId="35" fillId="0" borderId="0" xfId="0" applyNumberFormat="1" applyFont="1" applyAlignment="1">
      <alignment horizontal="center" vertical="center"/>
    </xf>
    <xf numFmtId="168" fontId="35" fillId="0" borderId="0" xfId="2" applyNumberFormat="1" applyFont="1" applyFill="1" applyBorder="1" applyAlignment="1">
      <alignment horizontal="center" vertical="center"/>
    </xf>
    <xf numFmtId="10" fontId="35" fillId="0" borderId="0" xfId="2" applyNumberFormat="1" applyFont="1" applyFill="1" applyBorder="1" applyAlignment="1">
      <alignment horizontal="center" vertical="center"/>
    </xf>
    <xf numFmtId="9" fontId="35" fillId="0" borderId="0" xfId="2" applyFont="1" applyFill="1" applyBorder="1" applyAlignment="1">
      <alignment horizontal="center" vertical="center"/>
    </xf>
    <xf numFmtId="0" fontId="35" fillId="0" borderId="0" xfId="0" applyNumberFormat="1" applyFont="1" applyAlignment="1">
      <alignment horizontal="center" vertical="center"/>
    </xf>
    <xf numFmtId="0" fontId="35" fillId="0" borderId="0" xfId="2" applyNumberFormat="1" applyFont="1" applyFill="1" applyBorder="1" applyAlignment="1">
      <alignment horizontal="center" vertical="center"/>
    </xf>
    <xf numFmtId="166" fontId="35" fillId="0" borderId="0" xfId="0" applyFont="1" applyAlignment="1">
      <alignment horizontal="center" vertical="center"/>
    </xf>
    <xf numFmtId="174" fontId="16" fillId="0" borderId="0" xfId="0" applyNumberFormat="1" applyFont="1" applyAlignment="1">
      <alignment horizontal="center"/>
    </xf>
    <xf numFmtId="16" fontId="35" fillId="0" borderId="0" xfId="0" applyNumberFormat="1" applyFont="1" applyAlignment="1">
      <alignment horizontal="center" vertical="center"/>
    </xf>
    <xf numFmtId="168" fontId="10" fillId="10" borderId="0" xfId="2" applyNumberFormat="1" applyFont="1" applyFill="1" applyBorder="1" applyAlignment="1">
      <alignment horizontal="center" vertical="center"/>
    </xf>
    <xf numFmtId="168" fontId="35" fillId="10" borderId="0" xfId="0" applyNumberFormat="1" applyFont="1" applyFill="1" applyAlignment="1">
      <alignment horizontal="center" vertical="center"/>
    </xf>
    <xf numFmtId="168" fontId="28" fillId="5" borderId="0" xfId="4" applyNumberFormat="1" applyFont="1" applyFill="1" applyBorder="1" applyAlignment="1">
      <alignment horizontal="center" vertical="center"/>
    </xf>
    <xf numFmtId="168" fontId="26" fillId="5" borderId="0" xfId="4" applyNumberFormat="1" applyFont="1" applyFill="1" applyBorder="1" applyAlignment="1">
      <alignment horizontal="center" vertical="center"/>
    </xf>
    <xf numFmtId="168" fontId="30" fillId="10" borderId="0" xfId="2" applyNumberFormat="1" applyFont="1" applyFill="1" applyBorder="1" applyAlignment="1">
      <alignment horizontal="center" vertical="center"/>
    </xf>
    <xf numFmtId="168" fontId="28" fillId="10" borderId="0" xfId="0" applyNumberFormat="1" applyFont="1" applyFill="1" applyAlignment="1">
      <alignment horizontal="center" vertical="center"/>
    </xf>
    <xf numFmtId="168" fontId="28" fillId="10" borderId="0" xfId="2" applyNumberFormat="1" applyFont="1" applyFill="1" applyBorder="1" applyAlignment="1">
      <alignment horizontal="center" vertical="center"/>
    </xf>
    <xf numFmtId="168" fontId="27" fillId="10" borderId="0" xfId="2" applyNumberFormat="1" applyFont="1" applyFill="1" applyBorder="1" applyAlignment="1">
      <alignment horizontal="center" vertical="center"/>
    </xf>
    <xf numFmtId="168" fontId="31" fillId="10" borderId="0" xfId="0" applyNumberFormat="1" applyFont="1" applyFill="1" applyAlignment="1">
      <alignment horizontal="center" vertical="center"/>
    </xf>
    <xf numFmtId="168" fontId="27" fillId="5" borderId="0" xfId="4" applyNumberFormat="1" applyFont="1" applyFill="1" applyBorder="1" applyAlignment="1">
      <alignment horizontal="center" vertical="center"/>
    </xf>
    <xf numFmtId="168" fontId="10" fillId="10" borderId="0" xfId="0" applyNumberFormat="1" applyFont="1" applyFill="1" applyAlignment="1">
      <alignment horizontal="center" vertical="center"/>
    </xf>
    <xf numFmtId="168" fontId="29" fillId="10" borderId="0" xfId="0" applyNumberFormat="1" applyFont="1" applyFill="1" applyAlignment="1">
      <alignment horizontal="center" vertical="center"/>
    </xf>
    <xf numFmtId="168" fontId="27" fillId="10" borderId="0" xfId="0" applyNumberFormat="1" applyFont="1" applyFill="1" applyAlignment="1">
      <alignment horizontal="center" vertical="center"/>
    </xf>
    <xf numFmtId="168" fontId="30" fillId="10" borderId="0" xfId="0" applyNumberFormat="1" applyFont="1" applyFill="1" applyAlignment="1">
      <alignment horizontal="center" vertical="center"/>
    </xf>
    <xf numFmtId="168" fontId="21" fillId="10" borderId="0" xfId="0" applyNumberFormat="1" applyFont="1" applyFill="1" applyAlignment="1">
      <alignment horizontal="center" vertical="center"/>
    </xf>
    <xf numFmtId="168" fontId="34" fillId="5" borderId="0" xfId="4" applyNumberFormat="1" applyFont="1" applyFill="1" applyBorder="1" applyAlignment="1">
      <alignment horizontal="center" vertical="center"/>
    </xf>
    <xf numFmtId="16" fontId="34" fillId="0" borderId="0" xfId="0" applyNumberFormat="1" applyFont="1" applyAlignment="1">
      <alignment horizontal="center" vertical="center"/>
    </xf>
    <xf numFmtId="0" fontId="10" fillId="10" borderId="0" xfId="0" applyNumberFormat="1" applyFont="1" applyFill="1" applyAlignment="1">
      <alignment horizontal="center" vertical="center"/>
    </xf>
    <xf numFmtId="49" fontId="36" fillId="0" borderId="0" xfId="0" applyNumberFormat="1" applyFont="1" applyAlignment="1">
      <alignment horizontal="center" vertical="center"/>
    </xf>
    <xf numFmtId="14" fontId="36" fillId="0" borderId="0" xfId="4" applyNumberFormat="1" applyFont="1" applyFill="1" applyBorder="1" applyAlignment="1">
      <alignment horizontal="center" vertical="center"/>
    </xf>
    <xf numFmtId="14" fontId="36" fillId="0" borderId="0" xfId="0" applyNumberFormat="1" applyFont="1" applyAlignment="1">
      <alignment horizontal="center" vertical="center"/>
    </xf>
    <xf numFmtId="49" fontId="36" fillId="0" borderId="0" xfId="4" applyNumberFormat="1" applyFont="1" applyFill="1" applyBorder="1" applyAlignment="1">
      <alignment horizontal="center" vertical="center" wrapText="1"/>
    </xf>
    <xf numFmtId="49" fontId="36" fillId="0" borderId="0" xfId="0" applyNumberFormat="1" applyFont="1" applyAlignment="1">
      <alignment horizontal="left" vertical="center"/>
    </xf>
    <xf numFmtId="168" fontId="36" fillId="0" borderId="0" xfId="4" applyNumberFormat="1" applyFont="1" applyFill="1" applyBorder="1" applyAlignment="1">
      <alignment horizontal="center" vertical="center"/>
    </xf>
    <xf numFmtId="168" fontId="36" fillId="0" borderId="0" xfId="1" applyNumberFormat="1" applyFont="1" applyFill="1" applyBorder="1" applyAlignment="1">
      <alignment horizontal="center" vertical="center"/>
    </xf>
    <xf numFmtId="165" fontId="36" fillId="0" borderId="0" xfId="4" applyFont="1" applyFill="1" applyBorder="1" applyAlignment="1">
      <alignment horizontal="center" vertical="center"/>
    </xf>
    <xf numFmtId="168" fontId="36" fillId="0" borderId="0" xfId="0" applyNumberFormat="1" applyFont="1" applyAlignment="1">
      <alignment horizontal="center" vertical="center"/>
    </xf>
    <xf numFmtId="168" fontId="36" fillId="0" borderId="0" xfId="2" applyNumberFormat="1" applyFont="1" applyFill="1" applyBorder="1" applyAlignment="1">
      <alignment horizontal="center" vertical="center"/>
    </xf>
    <xf numFmtId="10" fontId="36" fillId="0" borderId="0" xfId="2" applyNumberFormat="1" applyFont="1" applyFill="1" applyBorder="1" applyAlignment="1">
      <alignment horizontal="center" vertical="center"/>
    </xf>
    <xf numFmtId="9" fontId="36" fillId="0" borderId="0" xfId="2" applyFont="1" applyFill="1" applyBorder="1" applyAlignment="1">
      <alignment horizontal="center" vertical="center"/>
    </xf>
    <xf numFmtId="0" fontId="36" fillId="0" borderId="0" xfId="0" applyNumberFormat="1" applyFont="1" applyAlignment="1">
      <alignment horizontal="center" vertical="center"/>
    </xf>
    <xf numFmtId="0" fontId="36" fillId="0" borderId="0" xfId="2" applyNumberFormat="1" applyFont="1" applyFill="1" applyBorder="1" applyAlignment="1">
      <alignment horizontal="center" vertical="center"/>
    </xf>
    <xf numFmtId="166" fontId="36" fillId="0" borderId="0" xfId="0" applyFont="1" applyAlignment="1">
      <alignment horizontal="center" vertical="center"/>
    </xf>
    <xf numFmtId="49" fontId="36" fillId="11" borderId="0" xfId="0" applyNumberFormat="1" applyFont="1" applyFill="1" applyAlignment="1">
      <alignment horizontal="center" vertical="center"/>
    </xf>
    <xf numFmtId="14" fontId="36" fillId="11" borderId="0" xfId="4" applyNumberFormat="1" applyFont="1" applyFill="1" applyBorder="1" applyAlignment="1">
      <alignment horizontal="center" vertical="center"/>
    </xf>
    <xf numFmtId="14" fontId="36" fillId="11" borderId="0" xfId="0" applyNumberFormat="1" applyFont="1" applyFill="1" applyAlignment="1">
      <alignment horizontal="center" vertical="center"/>
    </xf>
    <xf numFmtId="49" fontId="36" fillId="11" borderId="0" xfId="4" applyNumberFormat="1" applyFont="1" applyFill="1" applyBorder="1" applyAlignment="1">
      <alignment horizontal="center" vertical="center" wrapText="1"/>
    </xf>
    <xf numFmtId="49" fontId="36" fillId="11" borderId="0" xfId="0" applyNumberFormat="1" applyFont="1" applyFill="1" applyAlignment="1">
      <alignment horizontal="left" vertical="center"/>
    </xf>
    <xf numFmtId="168" fontId="36" fillId="11" borderId="0" xfId="4" applyNumberFormat="1" applyFont="1" applyFill="1" applyBorder="1" applyAlignment="1">
      <alignment horizontal="center" vertical="center"/>
    </xf>
    <xf numFmtId="168" fontId="36" fillId="11" borderId="0" xfId="1" applyNumberFormat="1" applyFont="1" applyFill="1" applyBorder="1" applyAlignment="1">
      <alignment horizontal="center" vertical="center"/>
    </xf>
    <xf numFmtId="165" fontId="36" fillId="11" borderId="0" xfId="4" applyFont="1" applyFill="1" applyBorder="1" applyAlignment="1">
      <alignment horizontal="center" vertical="center"/>
    </xf>
    <xf numFmtId="168" fontId="36" fillId="11" borderId="0" xfId="0" applyNumberFormat="1" applyFont="1" applyFill="1" applyAlignment="1">
      <alignment horizontal="center" vertical="center"/>
    </xf>
    <xf numFmtId="168" fontId="36" fillId="11" borderId="0" xfId="2" applyNumberFormat="1" applyFont="1" applyFill="1" applyBorder="1" applyAlignment="1">
      <alignment horizontal="center" vertical="center"/>
    </xf>
    <xf numFmtId="10" fontId="36" fillId="11" borderId="0" xfId="2" applyNumberFormat="1" applyFont="1" applyFill="1" applyBorder="1" applyAlignment="1">
      <alignment horizontal="center" vertical="center"/>
    </xf>
    <xf numFmtId="9" fontId="36" fillId="11" borderId="0" xfId="2" applyFont="1" applyFill="1" applyBorder="1" applyAlignment="1">
      <alignment horizontal="center" vertical="center"/>
    </xf>
    <xf numFmtId="0" fontId="36" fillId="11" borderId="0" xfId="0" applyNumberFormat="1" applyFont="1" applyFill="1" applyAlignment="1">
      <alignment horizontal="center" vertical="center"/>
    </xf>
    <xf numFmtId="0" fontId="36" fillId="11" borderId="0" xfId="2" applyNumberFormat="1" applyFont="1" applyFill="1" applyBorder="1" applyAlignment="1">
      <alignment horizontal="center" vertical="center"/>
    </xf>
    <xf numFmtId="166" fontId="36" fillId="11" borderId="0" xfId="0" applyFont="1" applyFill="1" applyAlignment="1">
      <alignment horizontal="center" vertical="center"/>
    </xf>
    <xf numFmtId="166" fontId="10" fillId="11" borderId="0" xfId="0" applyFont="1" applyFill="1" applyAlignment="1">
      <alignment horizontal="center" vertical="center"/>
    </xf>
    <xf numFmtId="49" fontId="10" fillId="11" borderId="0" xfId="0" applyNumberFormat="1" applyFont="1" applyFill="1" applyAlignment="1">
      <alignment horizontal="center" vertical="center"/>
    </xf>
    <xf numFmtId="14" fontId="10" fillId="11" borderId="0" xfId="4" applyNumberFormat="1" applyFont="1" applyFill="1" applyBorder="1" applyAlignment="1">
      <alignment horizontal="center" vertical="center"/>
    </xf>
    <xf numFmtId="14" fontId="10" fillId="11" borderId="0" xfId="0" applyNumberFormat="1" applyFont="1" applyFill="1" applyAlignment="1">
      <alignment horizontal="center" vertical="center"/>
    </xf>
    <xf numFmtId="49" fontId="10" fillId="11" borderId="0" xfId="4" applyNumberFormat="1" applyFont="1" applyFill="1" applyBorder="1" applyAlignment="1">
      <alignment horizontal="center" vertical="center" wrapText="1"/>
    </xf>
    <xf numFmtId="49" fontId="10" fillId="11" borderId="0" xfId="0" applyNumberFormat="1" applyFont="1" applyFill="1" applyAlignment="1">
      <alignment horizontal="left" vertical="center"/>
    </xf>
    <xf numFmtId="168" fontId="10" fillId="11" borderId="0" xfId="4" applyNumberFormat="1" applyFont="1" applyFill="1" applyBorder="1" applyAlignment="1">
      <alignment horizontal="center" vertical="center"/>
    </xf>
    <xf numFmtId="168" fontId="10" fillId="11" borderId="0" xfId="1" applyNumberFormat="1" applyFont="1" applyFill="1" applyBorder="1" applyAlignment="1">
      <alignment horizontal="center" vertical="center"/>
    </xf>
    <xf numFmtId="165" fontId="10" fillId="11" borderId="0" xfId="4" applyFont="1" applyFill="1" applyBorder="1" applyAlignment="1">
      <alignment horizontal="center" vertical="center"/>
    </xf>
    <xf numFmtId="168" fontId="10" fillId="11" borderId="0" xfId="0" applyNumberFormat="1" applyFont="1" applyFill="1" applyAlignment="1">
      <alignment horizontal="center" vertical="center"/>
    </xf>
    <xf numFmtId="168" fontId="10" fillId="11" borderId="0" xfId="2" applyNumberFormat="1" applyFont="1" applyFill="1" applyBorder="1" applyAlignment="1">
      <alignment horizontal="center" vertical="center"/>
    </xf>
    <xf numFmtId="10" fontId="10" fillId="11" borderId="0" xfId="2" applyNumberFormat="1" applyFont="1" applyFill="1" applyBorder="1" applyAlignment="1">
      <alignment horizontal="center" vertical="center"/>
    </xf>
    <xf numFmtId="9" fontId="10" fillId="11" borderId="0" xfId="2" applyFont="1" applyFill="1" applyBorder="1" applyAlignment="1">
      <alignment horizontal="center" vertical="center"/>
    </xf>
    <xf numFmtId="0" fontId="10" fillId="11" borderId="0" xfId="0" applyNumberFormat="1" applyFont="1" applyFill="1" applyAlignment="1">
      <alignment horizontal="center" vertical="center"/>
    </xf>
    <xf numFmtId="0" fontId="10" fillId="11" borderId="0" xfId="2" applyNumberFormat="1" applyFont="1" applyFill="1" applyBorder="1" applyAlignment="1">
      <alignment horizontal="center" vertical="center"/>
    </xf>
    <xf numFmtId="16" fontId="36" fillId="0" borderId="0" xfId="0" applyNumberFormat="1" applyFont="1" applyAlignment="1">
      <alignment horizontal="center" vertical="center"/>
    </xf>
    <xf numFmtId="168" fontId="36" fillId="5" borderId="0" xfId="4" applyNumberFormat="1" applyFont="1" applyFill="1" applyBorder="1" applyAlignment="1">
      <alignment horizontal="center" vertical="center"/>
    </xf>
    <xf numFmtId="49" fontId="37" fillId="0" borderId="0" xfId="0" applyNumberFormat="1" applyFont="1" applyAlignment="1">
      <alignment horizontal="center" vertical="center"/>
    </xf>
    <xf numFmtId="14" fontId="37" fillId="0" borderId="0" xfId="4" applyNumberFormat="1" applyFont="1" applyFill="1" applyBorder="1" applyAlignment="1">
      <alignment horizontal="center" vertical="center"/>
    </xf>
    <xf numFmtId="14" fontId="37" fillId="0" borderId="0" xfId="0" applyNumberFormat="1" applyFont="1" applyAlignment="1">
      <alignment horizontal="center" vertical="center"/>
    </xf>
    <xf numFmtId="49" fontId="37" fillId="0" borderId="0" xfId="4" applyNumberFormat="1" applyFont="1" applyFill="1" applyBorder="1" applyAlignment="1">
      <alignment horizontal="center" vertical="center" wrapText="1"/>
    </xf>
    <xf numFmtId="49" fontId="37" fillId="0" borderId="0" xfId="0" applyNumberFormat="1" applyFont="1" applyAlignment="1">
      <alignment horizontal="left" vertical="center"/>
    </xf>
    <xf numFmtId="168" fontId="37" fillId="0" borderId="0" xfId="4" applyNumberFormat="1" applyFont="1" applyFill="1" applyBorder="1" applyAlignment="1">
      <alignment horizontal="center" vertical="center"/>
    </xf>
    <xf numFmtId="168" fontId="37" fillId="0" borderId="0" xfId="1" applyNumberFormat="1" applyFont="1" applyFill="1" applyBorder="1" applyAlignment="1">
      <alignment horizontal="center" vertical="center"/>
    </xf>
    <xf numFmtId="165" fontId="37" fillId="0" borderId="0" xfId="4" applyFont="1" applyFill="1" applyBorder="1" applyAlignment="1">
      <alignment horizontal="center" vertical="center"/>
    </xf>
    <xf numFmtId="168" fontId="37" fillId="0" borderId="0" xfId="0" applyNumberFormat="1" applyFont="1" applyAlignment="1">
      <alignment horizontal="center" vertical="center"/>
    </xf>
    <xf numFmtId="168" fontId="37" fillId="0" borderId="0" xfId="2" applyNumberFormat="1" applyFont="1" applyFill="1" applyBorder="1" applyAlignment="1">
      <alignment horizontal="center" vertical="center"/>
    </xf>
    <xf numFmtId="10" fontId="37" fillId="0" borderId="0" xfId="2" applyNumberFormat="1" applyFont="1" applyFill="1" applyBorder="1" applyAlignment="1">
      <alignment horizontal="center" vertical="center"/>
    </xf>
    <xf numFmtId="9" fontId="37" fillId="0" borderId="0" xfId="2" applyFont="1" applyFill="1" applyBorder="1" applyAlignment="1">
      <alignment horizontal="center" vertical="center"/>
    </xf>
    <xf numFmtId="0" fontId="37" fillId="0" borderId="0" xfId="0" applyNumberFormat="1" applyFont="1" applyAlignment="1">
      <alignment horizontal="center" vertical="center"/>
    </xf>
    <xf numFmtId="0" fontId="37" fillId="0" borderId="0" xfId="2" applyNumberFormat="1" applyFont="1" applyFill="1" applyBorder="1" applyAlignment="1">
      <alignment horizontal="center" vertical="center"/>
    </xf>
    <xf numFmtId="166" fontId="37" fillId="0" borderId="0" xfId="0" applyFont="1" applyAlignment="1">
      <alignment horizontal="center" vertical="center"/>
    </xf>
    <xf numFmtId="49" fontId="37" fillId="11" borderId="0" xfId="0" applyNumberFormat="1" applyFont="1" applyFill="1" applyAlignment="1">
      <alignment horizontal="center" vertical="center"/>
    </xf>
    <xf numFmtId="14" fontId="37" fillId="11" borderId="0" xfId="4" applyNumberFormat="1" applyFont="1" applyFill="1" applyBorder="1" applyAlignment="1">
      <alignment horizontal="center" vertical="center"/>
    </xf>
    <xf numFmtId="14" fontId="37" fillId="11" borderId="0" xfId="0" applyNumberFormat="1" applyFont="1" applyFill="1" applyAlignment="1">
      <alignment horizontal="center" vertical="center"/>
    </xf>
    <xf numFmtId="49" fontId="37" fillId="11" borderId="0" xfId="4" applyNumberFormat="1" applyFont="1" applyFill="1" applyBorder="1" applyAlignment="1">
      <alignment horizontal="center" vertical="center" wrapText="1"/>
    </xf>
    <xf numFmtId="49" fontId="37" fillId="11" borderId="0" xfId="0" applyNumberFormat="1" applyFont="1" applyFill="1" applyAlignment="1">
      <alignment horizontal="left" vertical="center"/>
    </xf>
    <xf numFmtId="168" fontId="37" fillId="11" borderId="0" xfId="4" applyNumberFormat="1" applyFont="1" applyFill="1" applyBorder="1" applyAlignment="1">
      <alignment horizontal="center" vertical="center"/>
    </xf>
    <xf numFmtId="168" fontId="37" fillId="11" borderId="0" xfId="1" applyNumberFormat="1" applyFont="1" applyFill="1" applyBorder="1" applyAlignment="1">
      <alignment horizontal="center" vertical="center"/>
    </xf>
    <xf numFmtId="165" fontId="37" fillId="11" borderId="0" xfId="4" applyFont="1" applyFill="1" applyBorder="1" applyAlignment="1">
      <alignment horizontal="center" vertical="center"/>
    </xf>
    <xf numFmtId="168" fontId="37" fillId="11" borderId="0" xfId="0" applyNumberFormat="1" applyFont="1" applyFill="1" applyAlignment="1">
      <alignment horizontal="center" vertical="center"/>
    </xf>
    <xf numFmtId="168" fontId="37" fillId="11" borderId="0" xfId="2" applyNumberFormat="1" applyFont="1" applyFill="1" applyBorder="1" applyAlignment="1">
      <alignment horizontal="center" vertical="center"/>
    </xf>
    <xf numFmtId="10" fontId="37" fillId="11" borderId="0" xfId="2" applyNumberFormat="1" applyFont="1" applyFill="1" applyBorder="1" applyAlignment="1">
      <alignment horizontal="center" vertical="center"/>
    </xf>
    <xf numFmtId="9" fontId="37" fillId="11" borderId="0" xfId="2" applyFont="1" applyFill="1" applyBorder="1" applyAlignment="1">
      <alignment horizontal="center" vertical="center"/>
    </xf>
    <xf numFmtId="0" fontId="37" fillId="11" borderId="0" xfId="0" applyNumberFormat="1" applyFont="1" applyFill="1" applyAlignment="1">
      <alignment horizontal="center" vertical="center"/>
    </xf>
    <xf numFmtId="0" fontId="37" fillId="11" borderId="0" xfId="2" applyNumberFormat="1" applyFont="1" applyFill="1" applyBorder="1" applyAlignment="1">
      <alignment horizontal="center" vertical="center"/>
    </xf>
    <xf numFmtId="166" fontId="37" fillId="11" borderId="0" xfId="0" applyFont="1" applyFill="1" applyAlignment="1">
      <alignment horizontal="center" vertical="center"/>
    </xf>
    <xf numFmtId="49" fontId="38" fillId="0" borderId="0" xfId="0" applyNumberFormat="1" applyFont="1" applyAlignment="1">
      <alignment horizontal="center" vertical="center"/>
    </xf>
    <xf numFmtId="14" fontId="38" fillId="0" borderId="0" xfId="4" applyNumberFormat="1" applyFont="1" applyFill="1" applyBorder="1" applyAlignment="1">
      <alignment horizontal="center" vertical="center"/>
    </xf>
    <xf numFmtId="14" fontId="38" fillId="0" borderId="0" xfId="0" applyNumberFormat="1" applyFont="1" applyAlignment="1">
      <alignment horizontal="center" vertical="center"/>
    </xf>
    <xf numFmtId="49" fontId="38" fillId="0" borderId="0" xfId="4" applyNumberFormat="1" applyFont="1" applyFill="1" applyBorder="1" applyAlignment="1">
      <alignment horizontal="center" vertical="center" wrapText="1"/>
    </xf>
    <xf numFmtId="49" fontId="38" fillId="0" borderId="0" xfId="0" applyNumberFormat="1" applyFont="1" applyAlignment="1">
      <alignment horizontal="left" vertical="center"/>
    </xf>
    <xf numFmtId="168" fontId="38" fillId="0" borderId="0" xfId="4" applyNumberFormat="1" applyFont="1" applyFill="1" applyBorder="1" applyAlignment="1">
      <alignment horizontal="center" vertical="center"/>
    </xf>
    <xf numFmtId="168" fontId="38" fillId="0" borderId="0" xfId="1" applyNumberFormat="1" applyFont="1" applyFill="1" applyBorder="1" applyAlignment="1">
      <alignment horizontal="center" vertical="center"/>
    </xf>
    <xf numFmtId="165" fontId="38" fillId="0" borderId="0" xfId="4" applyFont="1" applyFill="1" applyBorder="1" applyAlignment="1">
      <alignment horizontal="center" vertical="center"/>
    </xf>
    <xf numFmtId="168" fontId="38" fillId="0" borderId="0" xfId="0" applyNumberFormat="1" applyFont="1" applyAlignment="1">
      <alignment horizontal="center" vertical="center"/>
    </xf>
    <xf numFmtId="168" fontId="38" fillId="0" borderId="0" xfId="2" applyNumberFormat="1" applyFont="1" applyFill="1" applyBorder="1" applyAlignment="1">
      <alignment horizontal="center" vertical="center"/>
    </xf>
    <xf numFmtId="10" fontId="38" fillId="0" borderId="0" xfId="2" applyNumberFormat="1" applyFont="1" applyFill="1" applyBorder="1" applyAlignment="1">
      <alignment horizontal="center" vertical="center"/>
    </xf>
    <xf numFmtId="9" fontId="38" fillId="0" borderId="0" xfId="2" applyFont="1" applyFill="1" applyBorder="1" applyAlignment="1">
      <alignment horizontal="center" vertical="center"/>
    </xf>
    <xf numFmtId="0" fontId="38" fillId="0" borderId="0" xfId="0" applyNumberFormat="1" applyFont="1" applyAlignment="1">
      <alignment horizontal="center" vertical="center"/>
    </xf>
    <xf numFmtId="0" fontId="38" fillId="0" borderId="0" xfId="2" applyNumberFormat="1" applyFont="1" applyFill="1" applyBorder="1" applyAlignment="1">
      <alignment horizontal="center" vertical="center"/>
    </xf>
    <xf numFmtId="166" fontId="38" fillId="0" borderId="0" xfId="0" applyFont="1" applyAlignment="1">
      <alignment horizontal="center" vertical="center"/>
    </xf>
    <xf numFmtId="49" fontId="38" fillId="11" borderId="0" xfId="0" applyNumberFormat="1" applyFont="1" applyFill="1" applyAlignment="1">
      <alignment horizontal="center" vertical="center"/>
    </xf>
    <xf numFmtId="14" fontId="38" fillId="11" borderId="0" xfId="4" applyNumberFormat="1" applyFont="1" applyFill="1" applyBorder="1" applyAlignment="1">
      <alignment horizontal="center" vertical="center"/>
    </xf>
    <xf numFmtId="14" fontId="38" fillId="11" borderId="0" xfId="0" applyNumberFormat="1" applyFont="1" applyFill="1" applyAlignment="1">
      <alignment horizontal="center" vertical="center"/>
    </xf>
    <xf numFmtId="49" fontId="38" fillId="11" borderId="0" xfId="4" applyNumberFormat="1" applyFont="1" applyFill="1" applyBorder="1" applyAlignment="1">
      <alignment horizontal="center" vertical="center" wrapText="1"/>
    </xf>
    <xf numFmtId="49" fontId="38" fillId="11" borderId="0" xfId="0" applyNumberFormat="1" applyFont="1" applyFill="1" applyAlignment="1">
      <alignment horizontal="left" vertical="center"/>
    </xf>
    <xf numFmtId="168" fontId="38" fillId="11" borderId="0" xfId="4" applyNumberFormat="1" applyFont="1" applyFill="1" applyBorder="1" applyAlignment="1">
      <alignment horizontal="center" vertical="center"/>
    </xf>
    <xf numFmtId="168" fontId="38" fillId="11" borderId="0" xfId="1" applyNumberFormat="1" applyFont="1" applyFill="1" applyBorder="1" applyAlignment="1">
      <alignment horizontal="center" vertical="center"/>
    </xf>
    <xf numFmtId="165" fontId="38" fillId="11" borderId="0" xfId="4" applyFont="1" applyFill="1" applyBorder="1" applyAlignment="1">
      <alignment horizontal="center" vertical="center"/>
    </xf>
    <xf numFmtId="168" fontId="38" fillId="11" borderId="0" xfId="0" applyNumberFormat="1" applyFont="1" applyFill="1" applyAlignment="1">
      <alignment horizontal="center" vertical="center"/>
    </xf>
    <xf numFmtId="168" fontId="38" fillId="11" borderId="0" xfId="2" applyNumberFormat="1" applyFont="1" applyFill="1" applyBorder="1" applyAlignment="1">
      <alignment horizontal="center" vertical="center"/>
    </xf>
    <xf numFmtId="10" fontId="38" fillId="11" borderId="0" xfId="2" applyNumberFormat="1" applyFont="1" applyFill="1" applyBorder="1" applyAlignment="1">
      <alignment horizontal="center" vertical="center"/>
    </xf>
    <xf numFmtId="9" fontId="38" fillId="11" borderId="0" xfId="2" applyFont="1" applyFill="1" applyBorder="1" applyAlignment="1">
      <alignment horizontal="center" vertical="center"/>
    </xf>
    <xf numFmtId="0" fontId="38" fillId="11" borderId="0" xfId="0" applyNumberFormat="1" applyFont="1" applyFill="1" applyAlignment="1">
      <alignment horizontal="center" vertical="center"/>
    </xf>
    <xf numFmtId="0" fontId="38" fillId="11" borderId="0" xfId="2" applyNumberFormat="1" applyFont="1" applyFill="1" applyBorder="1" applyAlignment="1">
      <alignment horizontal="center" vertical="center"/>
    </xf>
    <xf numFmtId="166" fontId="38" fillId="11" borderId="0" xfId="0" applyFont="1" applyFill="1" applyAlignment="1">
      <alignment horizontal="center" vertical="center"/>
    </xf>
    <xf numFmtId="49" fontId="37" fillId="12" borderId="0" xfId="0" applyNumberFormat="1" applyFont="1" applyFill="1" applyAlignment="1">
      <alignment horizontal="center" vertical="center"/>
    </xf>
    <xf numFmtId="14" fontId="37" fillId="12" borderId="0" xfId="0" applyNumberFormat="1" applyFont="1" applyFill="1" applyAlignment="1">
      <alignment horizontal="center" vertical="center"/>
    </xf>
    <xf numFmtId="166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68" fontId="37" fillId="5" borderId="0" xfId="4" applyNumberFormat="1" applyFont="1" applyFill="1" applyBorder="1" applyAlignment="1">
      <alignment horizontal="center" vertical="center"/>
    </xf>
    <xf numFmtId="16" fontId="37" fillId="0" borderId="0" xfId="0" applyNumberFormat="1" applyFont="1" applyAlignment="1">
      <alignment horizontal="center" vertical="center"/>
    </xf>
    <xf numFmtId="168" fontId="35" fillId="5" borderId="0" xfId="4" applyNumberFormat="1" applyFont="1" applyFill="1" applyBorder="1" applyAlignment="1">
      <alignment horizontal="center" vertical="center"/>
    </xf>
    <xf numFmtId="16" fontId="38" fillId="11" borderId="0" xfId="0" applyNumberFormat="1" applyFont="1" applyFill="1" applyAlignment="1">
      <alignment horizontal="center" vertical="center"/>
    </xf>
    <xf numFmtId="168" fontId="34" fillId="10" borderId="0" xfId="0" applyNumberFormat="1" applyFont="1" applyFill="1" applyAlignment="1">
      <alignment horizontal="center" vertical="center"/>
    </xf>
    <xf numFmtId="168" fontId="33" fillId="5" borderId="0" xfId="4" applyNumberFormat="1" applyFont="1" applyFill="1" applyBorder="1" applyAlignment="1">
      <alignment horizontal="center" vertical="center"/>
    </xf>
    <xf numFmtId="168" fontId="38" fillId="5" borderId="0" xfId="4" applyNumberFormat="1" applyFont="1" applyFill="1" applyBorder="1" applyAlignment="1">
      <alignment horizontal="center" vertical="center"/>
    </xf>
    <xf numFmtId="16" fontId="38" fillId="0" borderId="0" xfId="0" applyNumberFormat="1" applyFont="1" applyAlignment="1">
      <alignment horizontal="center" vertical="center"/>
    </xf>
    <xf numFmtId="168" fontId="35" fillId="10" borderId="0" xfId="2" applyNumberFormat="1" applyFont="1" applyFill="1" applyBorder="1" applyAlignment="1">
      <alignment horizontal="center" vertical="center"/>
    </xf>
    <xf numFmtId="166" fontId="15" fillId="0" borderId="6" xfId="0" applyFont="1" applyBorder="1" applyAlignment="1">
      <alignment horizontal="center" vertical="center" wrapText="1"/>
    </xf>
    <xf numFmtId="166" fontId="15" fillId="0" borderId="7" xfId="0" applyFont="1" applyBorder="1" applyAlignment="1">
      <alignment horizontal="center" vertical="center" wrapText="1"/>
    </xf>
    <xf numFmtId="166" fontId="15" fillId="0" borderId="8" xfId="0" applyFont="1" applyBorder="1" applyAlignment="1">
      <alignment horizontal="center" vertical="center" wrapText="1"/>
    </xf>
    <xf numFmtId="166" fontId="13" fillId="0" borderId="3" xfId="0" applyFont="1" applyBorder="1" applyAlignment="1">
      <alignment horizontal="center" vertical="center"/>
    </xf>
    <xf numFmtId="166" fontId="13" fillId="0" borderId="4" xfId="0" applyFont="1" applyBorder="1" applyAlignment="1">
      <alignment horizontal="center" vertical="center"/>
    </xf>
    <xf numFmtId="166" fontId="13" fillId="0" borderId="5" xfId="0" applyFont="1" applyBorder="1" applyAlignment="1">
      <alignment horizontal="center" vertical="center"/>
    </xf>
    <xf numFmtId="166" fontId="0" fillId="0" borderId="0" xfId="0" applyAlignment="1">
      <alignment horizontal="center" vertical="center" wrapText="1"/>
    </xf>
    <xf numFmtId="166" fontId="0" fillId="0" borderId="0" xfId="0" applyAlignment="1">
      <alignment horizontal="center"/>
    </xf>
    <xf numFmtId="49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 vertical="center" wrapText="1"/>
    </xf>
    <xf numFmtId="0" fontId="0" fillId="0" borderId="0" xfId="0" applyNumberFormat="1" applyAlignment="1">
      <alignment horizontal="center"/>
    </xf>
  </cellXfs>
  <cellStyles count="53">
    <cellStyle name="Euro" xfId="6" xr:uid="{00000000-0005-0000-0000-000000000000}"/>
    <cellStyle name="Euro 2" xfId="28" xr:uid="{00000000-0005-0000-0000-000001000000}"/>
    <cellStyle name="Euro 3" xfId="33" xr:uid="{00000000-0005-0000-0000-000002000000}"/>
    <cellStyle name="Milliers" xfId="4" builtinId="3"/>
    <cellStyle name="Milliers 2" xfId="7" xr:uid="{00000000-0005-0000-0000-000004000000}"/>
    <cellStyle name="Milliers 2 2" xfId="34" xr:uid="{00000000-0005-0000-0000-000005000000}"/>
    <cellStyle name="Milliers 3" xfId="8" xr:uid="{00000000-0005-0000-0000-000006000000}"/>
    <cellStyle name="Milliers 3 2" xfId="35" xr:uid="{00000000-0005-0000-0000-000007000000}"/>
    <cellStyle name="Milliers 4" xfId="9" xr:uid="{00000000-0005-0000-0000-000008000000}"/>
    <cellStyle name="Milliers 4 2" xfId="36" xr:uid="{00000000-0005-0000-0000-000009000000}"/>
    <cellStyle name="Milliers 5" xfId="10" xr:uid="{00000000-0005-0000-0000-00000A000000}"/>
    <cellStyle name="Milliers 5 2" xfId="51" xr:uid="{00000000-0005-0000-0000-00000B000000}"/>
    <cellStyle name="Milliers 6" xfId="26" xr:uid="{00000000-0005-0000-0000-00000C000000}"/>
    <cellStyle name="Milliers 6 2" xfId="52" xr:uid="{00000000-0005-0000-0000-00000D000000}"/>
    <cellStyle name="Milliers 7" xfId="30" xr:uid="{00000000-0005-0000-0000-00000E000000}"/>
    <cellStyle name="Monétaire" xfId="1" builtinId="4"/>
    <cellStyle name="Monétaire 2" xfId="5" xr:uid="{00000000-0005-0000-0000-000010000000}"/>
    <cellStyle name="Monétaire 2 2" xfId="38" xr:uid="{00000000-0005-0000-0000-000011000000}"/>
    <cellStyle name="Monétaire 3" xfId="11" xr:uid="{00000000-0005-0000-0000-000012000000}"/>
    <cellStyle name="Monétaire 3 2" xfId="12" xr:uid="{00000000-0005-0000-0000-000013000000}"/>
    <cellStyle name="Monétaire 3 2 2" xfId="40" xr:uid="{00000000-0005-0000-0000-000014000000}"/>
    <cellStyle name="Monétaire 3 3" xfId="13" xr:uid="{00000000-0005-0000-0000-000015000000}"/>
    <cellStyle name="Monétaire 3 3 2" xfId="49" xr:uid="{00000000-0005-0000-0000-000016000000}"/>
    <cellStyle name="Monétaire 3 4" xfId="39" xr:uid="{00000000-0005-0000-0000-000017000000}"/>
    <cellStyle name="Monétaire 4" xfId="14" xr:uid="{00000000-0005-0000-0000-000018000000}"/>
    <cellStyle name="Monétaire 4 2" xfId="41" xr:uid="{00000000-0005-0000-0000-000019000000}"/>
    <cellStyle name="Monétaire 5" xfId="15" xr:uid="{00000000-0005-0000-0000-00001A000000}"/>
    <cellStyle name="Monétaire 5 2" xfId="42" xr:uid="{00000000-0005-0000-0000-00001B000000}"/>
    <cellStyle name="Monétaire 6" xfId="16" xr:uid="{00000000-0005-0000-0000-00001C000000}"/>
    <cellStyle name="Monétaire 6 2" xfId="43" xr:uid="{00000000-0005-0000-0000-00001D000000}"/>
    <cellStyle name="Monétaire 7" xfId="29" xr:uid="{00000000-0005-0000-0000-00001E000000}"/>
    <cellStyle name="Monétaire 8" xfId="37" xr:uid="{00000000-0005-0000-0000-00001F000000}"/>
    <cellStyle name="Normal" xfId="0" builtinId="0"/>
    <cellStyle name="Normal 2" xfId="3" xr:uid="{00000000-0005-0000-0000-000021000000}"/>
    <cellStyle name="Normal 2 2" xfId="44" xr:uid="{00000000-0005-0000-0000-000022000000}"/>
    <cellStyle name="Normal 3" xfId="17" xr:uid="{00000000-0005-0000-0000-000023000000}"/>
    <cellStyle name="Normal 3 2" xfId="45" xr:uid="{00000000-0005-0000-0000-000024000000}"/>
    <cellStyle name="Normal 4" xfId="18" xr:uid="{00000000-0005-0000-0000-000025000000}"/>
    <cellStyle name="Normal 4 2" xfId="46" xr:uid="{00000000-0005-0000-0000-000026000000}"/>
    <cellStyle name="Normal 5" xfId="19" xr:uid="{00000000-0005-0000-0000-000027000000}"/>
    <cellStyle name="Normal 5 2" xfId="48" xr:uid="{00000000-0005-0000-0000-000028000000}"/>
    <cellStyle name="Normal 6" xfId="20" xr:uid="{00000000-0005-0000-0000-000029000000}"/>
    <cellStyle name="Normal 6 2" xfId="50" xr:uid="{00000000-0005-0000-0000-00002A000000}"/>
    <cellStyle name="Normal 7" xfId="27" xr:uid="{00000000-0005-0000-0000-00002B000000}"/>
    <cellStyle name="Normal 8" xfId="31" xr:uid="{00000000-0005-0000-0000-00002C000000}"/>
    <cellStyle name="Normal 9" xfId="32" xr:uid="{00000000-0005-0000-0000-00002D000000}"/>
    <cellStyle name="Pourcentage" xfId="2" builtinId="5"/>
    <cellStyle name="Pourcentage 2" xfId="21" xr:uid="{00000000-0005-0000-0000-00002F000000}"/>
    <cellStyle name="Pourcentage 2 2" xfId="22" xr:uid="{00000000-0005-0000-0000-000030000000}"/>
    <cellStyle name="Pourcentage 2 3" xfId="23" xr:uid="{00000000-0005-0000-0000-000031000000}"/>
    <cellStyle name="Pourcentage 3" xfId="24" xr:uid="{00000000-0005-0000-0000-000032000000}"/>
    <cellStyle name="Total 2" xfId="25" xr:uid="{00000000-0005-0000-0000-000033000000}"/>
    <cellStyle name="Total 2 2" xfId="47" xr:uid="{00000000-0005-0000-0000-000034000000}"/>
  </cellStyles>
  <dxfs count="610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font>
        <b/>
      </font>
    </dxf>
    <dxf>
      <font>
        <b/>
      </font>
    </dxf>
    <dxf>
      <alignment vertical="center"/>
    </dxf>
    <dxf>
      <alignment horizontal="center"/>
    </dxf>
    <dxf>
      <alignment vertical="center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1" formatCode="_-* #,##0\ [$€-1]_-;\-* #,##0\ [$€-1]_-;_-* &quot;-&quot;\ [$€-1]_-;_-@_-"/>
    </dxf>
    <dxf>
      <alignment vertical="center" wrapText="1"/>
    </dxf>
    <dxf>
      <alignment wrapText="1"/>
    </dxf>
    <dxf>
      <alignment vertical="center" wrapText="1"/>
    </dxf>
    <dxf>
      <alignment vertical="center"/>
    </dxf>
    <dxf>
      <alignment wrapText="1"/>
    </dxf>
    <dxf>
      <alignment vertical="center" wrapText="1"/>
    </dxf>
    <dxf>
      <alignment vertical="center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horizontal="center"/>
    </dxf>
    <dxf>
      <font>
        <b/>
      </font>
    </dxf>
    <dxf>
      <font>
        <b/>
      </font>
    </dxf>
    <dxf>
      <alignment vertical="center"/>
    </dxf>
    <dxf>
      <alignment horizontal="center"/>
    </dxf>
    <dxf>
      <alignment vertical="center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1" formatCode="_-* #,##0\ [$€-1]_-;\-* #,##0\ [$€-1]_-;_-* &quot;-&quot;\ [$€-1]_-;_-@_-"/>
    </dxf>
    <dxf>
      <alignment vertical="center" wrapText="1"/>
    </dxf>
    <dxf>
      <alignment wrapText="1"/>
    </dxf>
    <dxf>
      <alignment vertical="center" wrapText="1"/>
    </dxf>
    <dxf>
      <alignment vertical="center"/>
    </dxf>
    <dxf>
      <alignment wrapText="1"/>
    </dxf>
    <dxf>
      <alignment vertical="center" wrapText="1"/>
    </dxf>
    <dxf>
      <alignment vertical="center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fill>
        <patternFill patternType="none">
          <fgColor indexed="64"/>
          <bgColor indexed="65"/>
        </patternFill>
      </fill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1" formatCode="_-* #,##0\ [$€-1]_-;\-* #,##0\ [$€-1]_-;_-* &quot;-&quot;\ [$€-1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vertical="center" wrapText="1"/>
    </dxf>
    <dxf>
      <alignment wrapText="1"/>
    </dxf>
    <dxf>
      <alignment vertical="center" wrapText="1"/>
    </dxf>
    <dxf>
      <alignment vertical="center"/>
    </dxf>
    <dxf>
      <alignment wrapText="1"/>
    </dxf>
    <dxf>
      <alignment vertical="center" wrapText="1"/>
    </dxf>
    <dxf>
      <alignment vertical="center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numFmt numFmtId="171" formatCode="_-* #,##0\ [$€-1]_-;\-* #,##0\ [$€-1]_-;_-* &quot;-&quot;\ [$€-1]_-;_-@_-"/>
    </dxf>
    <dxf>
      <numFmt numFmtId="0" formatCode="General"/>
    </dxf>
    <dxf>
      <numFmt numFmtId="1" formatCode="0"/>
    </dxf>
    <dxf>
      <alignment vertical="center" wrapText="1"/>
    </dxf>
    <dxf>
      <alignment horizontal="center"/>
    </dxf>
    <dxf>
      <alignment horizontal="center"/>
    </dxf>
    <dxf>
      <alignment vertical="center" wrapText="1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1" formatCode="_-* #,##0\ [$€-1]_-;\-* #,##0\ [$€-1]_-;_-* &quot;-&quot;\ [$€-1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vertical="center" wrapText="1"/>
    </dxf>
    <dxf>
      <alignment vertical="center" wrapText="1"/>
    </dxf>
    <dxf>
      <alignment vertical="center"/>
    </dxf>
    <dxf>
      <alignment wrapText="1" readingOrder="0"/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vertical="center" wrapText="1"/>
    </dxf>
    <dxf>
      <fill>
        <patternFill patternType="none">
          <fgColor indexed="64"/>
          <bgColor indexed="65"/>
        </patternFill>
      </fill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1" formatCode="_-* #,##0\ [$€-1]_-;\-* #,##0\ [$€-1]_-;_-* &quot;-&quot;\ [$€-1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vertical="center" wrapText="1"/>
    </dxf>
    <dxf>
      <alignment wrapText="1"/>
    </dxf>
    <dxf>
      <alignment vertical="center" wrapText="1"/>
    </dxf>
    <dxf>
      <alignment vertical="center"/>
    </dxf>
    <dxf>
      <alignment wrapText="1"/>
    </dxf>
    <dxf>
      <alignment vertical="center" wrapText="1"/>
    </dxf>
    <dxf>
      <alignment vertical="center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fgColor indexed="64"/>
          <bgColor indexed="65"/>
        </patternFill>
      </fill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4" formatCode="_-* #,##0\ [$€-1]_-;\-* #,##0\ [$€-1]_-;_-* &quot;-&quot;??\ [$€-1]_-"/>
    </dxf>
    <dxf>
      <numFmt numFmtId="171" formatCode="_-* #,##0\ [$€-1]_-;\-* #,##0\ [$€-1]_-;_-* &quot;-&quot;\ [$€-1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alignment vertical="center" wrapText="1"/>
    </dxf>
    <dxf>
      <alignment wrapText="1"/>
    </dxf>
    <dxf>
      <alignment vertical="center" wrapText="1"/>
    </dxf>
    <dxf>
      <alignment vertical="center"/>
    </dxf>
    <dxf>
      <alignment wrapText="1"/>
    </dxf>
    <dxf>
      <alignment vertical="center" wrapText="1"/>
    </dxf>
    <dxf>
      <alignment vertical="center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numFmt numFmtId="30" formatCode="@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171" formatCode="_-* #,##0\ [$€-1]_-;\-* #,##0\ [$€-1]_-;_-* &quot;-&quot;\ [$€-1]_-;_-@_-"/>
    </dxf>
    <dxf>
      <numFmt numFmtId="176" formatCode="_-* #,##0.00\ _€_-;\-* #,##0.00\ _€_-;_-* &quot;-&quot;??\ _€_-;_-@_-"/>
    </dxf>
    <dxf>
      <alignment vertical="center" readingOrder="0"/>
    </dxf>
    <dxf>
      <alignment wrapText="1" readingOrder="0"/>
    </dxf>
    <dxf>
      <alignment vertical="center" readingOrder="0"/>
    </dxf>
    <dxf>
      <alignment horizontal="center" vertical="center" readingOrder="0"/>
    </dxf>
    <dxf>
      <alignment horizontal="center" vertical="center" readingOrder="0"/>
    </dxf>
    <dxf>
      <alignment horizontal="center" readingOrder="0"/>
    </dxf>
    <dxf>
      <alignment vertical="center" readingOrder="0"/>
    </dxf>
    <dxf>
      <alignment horizontal="center" readingOrder="0"/>
    </dxf>
    <dxf>
      <numFmt numFmtId="0" formatCode="General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30" formatCode="@"/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70" formatCode="#,##0_ ;\-#,##0\ "/>
    </dxf>
    <dxf>
      <numFmt numFmtId="30" formatCode="@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6" formatCode="_-* #,##0.00\ [$€-1]_-;\-* #,##0.00\ [$€-1]_-;_-* &quot;-&quot;??\ [$€-1]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4" formatCode="0.00%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alignment vertical="center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wrapText="1"/>
    </dxf>
    <dxf>
      <alignment vertical="center"/>
    </dxf>
    <dxf>
      <numFmt numFmtId="171" formatCode="_-* #,##0\ [$€-1]_-;\-* #,##0\ [$€-1]_-;_-* &quot;-&quot;\ [$€-1]_-;_-@_-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wrapText="1"/>
    </dxf>
    <dxf>
      <alignment vertical="center"/>
    </dxf>
    <dxf>
      <numFmt numFmtId="171" formatCode="_-* #,##0\ [$€-1]_-;\-* #,##0\ [$€-1]_-;_-* &quot;-&quot;\ [$€-1]_-;_-@_-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wrapText="1"/>
    </dxf>
    <dxf>
      <alignment vertical="center"/>
    </dxf>
    <dxf>
      <numFmt numFmtId="171" formatCode="_-* #,##0\ [$€-1]_-;\-* #,##0\ [$€-1]_-;_-* &quot;-&quot;\ [$€-1]_-;_-@_-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wrapText="1"/>
    </dxf>
    <dxf>
      <alignment vertical="center"/>
    </dxf>
    <dxf>
      <numFmt numFmtId="171" formatCode="_-* #,##0\ [$€-1]_-;\-* #,##0\ [$€-1]_-;_-* &quot;-&quot;\ [$€-1]_-;_-@_-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wrapText="1"/>
    </dxf>
    <dxf>
      <alignment vertical="center"/>
    </dxf>
    <dxf>
      <numFmt numFmtId="171" formatCode="_-* #,##0\ [$€-1]_-;\-* #,##0\ [$€-1]_-;_-* &quot;-&quot;\ [$€-1]_-;_-@_-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alignment wrapText="1"/>
    </dxf>
    <dxf>
      <alignment vertical="center"/>
    </dxf>
    <dxf>
      <numFmt numFmtId="171" formatCode="_-* #,##0\ [$€-1]_-;\-* #,##0\ [$€-1]_-;_-* &quot;-&quot;\ [$€-1]_-;_-@_-"/>
    </dxf>
    <dxf>
      <alignment wrapTex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wrapText="1" readingOrder="0"/>
    </dxf>
    <dxf>
      <font>
        <sz val="8"/>
      </font>
    </dxf>
    <dxf>
      <numFmt numFmtId="171" formatCode="_-* #,##0\ [$€-1]_-;\-* #,##0\ [$€-1]_-;_-* &quot;-&quot;\ [$€-1]_-;_-@_-"/>
    </dxf>
    <dxf>
      <alignment wrapText="1" readingOrder="0"/>
    </dxf>
    <dxf>
      <alignment wrapText="0" readingOrder="0"/>
    </dxf>
    <dxf>
      <alignment vertical="center" readingOrder="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4" formatCode="0.00%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68" formatCode="_-* #,##0.00\ [$€-40C]_-;\-* #,##0.00\ [$€-40C]_-;_-* &quot;-&quot;??\ [$€-40C]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07/relationships/slicerCache" Target="slicerCaches/slicerCache1.xml"/><Relationship Id="rId39" Type="http://schemas.microsoft.com/office/2007/relationships/slicerCache" Target="slicerCaches/slicerCache14.xml"/><Relationship Id="rId21" Type="http://schemas.openxmlformats.org/officeDocument/2006/relationships/pivotCacheDefinition" Target="pivotCache/pivotCacheDefinition1.xml"/><Relationship Id="rId34" Type="http://schemas.microsoft.com/office/2007/relationships/slicerCache" Target="slicerCaches/slicerCache9.xml"/><Relationship Id="rId42" Type="http://schemas.microsoft.com/office/2007/relationships/slicerCache" Target="slicerCaches/slicerCache17.xml"/><Relationship Id="rId47" Type="http://schemas.microsoft.com/office/2007/relationships/slicerCache" Target="slicerCaches/slicerCache22.xml"/><Relationship Id="rId50" Type="http://schemas.microsoft.com/office/2011/relationships/timelineCache" Target="timelineCaches/timelineCache2.xml"/><Relationship Id="rId55" Type="http://schemas.microsoft.com/office/2011/relationships/timelineCache" Target="timelineCaches/timelineCache7.xml"/><Relationship Id="rId63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microsoft.com/office/2007/relationships/slicerCache" Target="slicerCaches/slicerCache4.xml"/><Relationship Id="rId41" Type="http://schemas.microsoft.com/office/2007/relationships/slicerCache" Target="slicerCaches/slicerCache16.xml"/><Relationship Id="rId54" Type="http://schemas.microsoft.com/office/2011/relationships/timelineCache" Target="timelineCaches/timelineCache6.xml"/><Relationship Id="rId62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microsoft.com/office/2007/relationships/slicerCache" Target="slicerCaches/slicerCache7.xml"/><Relationship Id="rId37" Type="http://schemas.microsoft.com/office/2007/relationships/slicerCache" Target="slicerCaches/slicerCache12.xml"/><Relationship Id="rId40" Type="http://schemas.microsoft.com/office/2007/relationships/slicerCache" Target="slicerCaches/slicerCache15.xml"/><Relationship Id="rId45" Type="http://schemas.microsoft.com/office/2007/relationships/slicerCache" Target="slicerCaches/slicerCache20.xml"/><Relationship Id="rId53" Type="http://schemas.microsoft.com/office/2011/relationships/timelineCache" Target="timelineCaches/timelineCache5.xml"/><Relationship Id="rId58" Type="http://schemas.microsoft.com/office/2011/relationships/timelineCache" Target="timelineCaches/timelineCache10.xml"/><Relationship Id="rId66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microsoft.com/office/2007/relationships/slicerCache" Target="slicerCaches/slicerCache3.xml"/><Relationship Id="rId36" Type="http://schemas.microsoft.com/office/2007/relationships/slicerCache" Target="slicerCaches/slicerCache11.xml"/><Relationship Id="rId49" Type="http://schemas.microsoft.com/office/2011/relationships/timelineCache" Target="timelineCaches/timelineCache1.xml"/><Relationship Id="rId57" Type="http://schemas.microsoft.com/office/2011/relationships/timelineCache" Target="timelineCaches/timelineCache9.xml"/><Relationship Id="rId61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07/relationships/slicerCache" Target="slicerCaches/slicerCache6.xml"/><Relationship Id="rId44" Type="http://schemas.microsoft.com/office/2007/relationships/slicerCache" Target="slicerCaches/slicerCache19.xml"/><Relationship Id="rId52" Type="http://schemas.microsoft.com/office/2011/relationships/timelineCache" Target="timelineCaches/timelineCache4.xml"/><Relationship Id="rId60" Type="http://schemas.microsoft.com/office/2011/relationships/timelineCache" Target="timelineCaches/timelineCache12.xml"/><Relationship Id="rId65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microsoft.com/office/2007/relationships/slicerCache" Target="slicerCaches/slicerCache2.xml"/><Relationship Id="rId30" Type="http://schemas.microsoft.com/office/2007/relationships/slicerCache" Target="slicerCaches/slicerCache5.xml"/><Relationship Id="rId35" Type="http://schemas.microsoft.com/office/2007/relationships/slicerCache" Target="slicerCaches/slicerCache10.xml"/><Relationship Id="rId43" Type="http://schemas.microsoft.com/office/2007/relationships/slicerCache" Target="slicerCaches/slicerCache18.xml"/><Relationship Id="rId48" Type="http://schemas.microsoft.com/office/2007/relationships/slicerCache" Target="slicerCaches/slicerCache23.xml"/><Relationship Id="rId56" Type="http://schemas.microsoft.com/office/2011/relationships/timelineCache" Target="timelineCaches/timelineCache8.xml"/><Relationship Id="rId6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microsoft.com/office/2011/relationships/timelineCache" Target="timelineCaches/timelineCache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microsoft.com/office/2007/relationships/slicerCache" Target="slicerCaches/slicerCache8.xml"/><Relationship Id="rId38" Type="http://schemas.microsoft.com/office/2007/relationships/slicerCache" Target="slicerCaches/slicerCache13.xml"/><Relationship Id="rId46" Type="http://schemas.microsoft.com/office/2007/relationships/slicerCache" Target="slicerCaches/slicerCache21.xml"/><Relationship Id="rId59" Type="http://schemas.microsoft.com/office/2011/relationships/timelineCache" Target="timelineCaches/timelineCache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274320</xdr:colOff>
      <xdr:row>0</xdr:row>
      <xdr:rowOff>205740</xdr:rowOff>
    </xdr:from>
    <xdr:to>
      <xdr:col>12</xdr:col>
      <xdr:colOff>247650</xdr:colOff>
      <xdr:row>7</xdr:row>
      <xdr:rowOff>19050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6">
              <a:extLst>
                <a:ext uri="{FF2B5EF4-FFF2-40B4-BE49-F238E27FC236}">
                  <a16:creationId xmlns:a16="http://schemas.microsoft.com/office/drawing/2014/main" id="{00000000-0008-0000-03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19750" y="209550"/>
              <a:ext cx="3329940" cy="2072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274320</xdr:colOff>
      <xdr:row>0</xdr:row>
      <xdr:rowOff>205740</xdr:rowOff>
    </xdr:from>
    <xdr:to>
      <xdr:col>12</xdr:col>
      <xdr:colOff>247650</xdr:colOff>
      <xdr:row>10</xdr:row>
      <xdr:rowOff>15240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5">
              <a:extLst>
                <a:ext uri="{FF2B5EF4-FFF2-40B4-BE49-F238E27FC236}">
                  <a16:creationId xmlns:a16="http://schemas.microsoft.com/office/drawing/2014/main" id="{00000000-0008-0000-04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48250" y="209550"/>
              <a:ext cx="3329940" cy="2076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</xdr:colOff>
      <xdr:row>0</xdr:row>
      <xdr:rowOff>0</xdr:rowOff>
    </xdr:from>
    <xdr:to>
      <xdr:col>6</xdr:col>
      <xdr:colOff>1074420</xdr:colOff>
      <xdr:row>3</xdr:row>
      <xdr:rowOff>365760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4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04460" y="0"/>
              <a:ext cx="3185160" cy="1363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1310640</xdr:colOff>
      <xdr:row>0</xdr:row>
      <xdr:rowOff>15240</xdr:rowOff>
    </xdr:from>
    <xdr:to>
      <xdr:col>13</xdr:col>
      <xdr:colOff>228600</xdr:colOff>
      <xdr:row>3</xdr:row>
      <xdr:rowOff>388620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10" name="Date de Facturation 7">
              <a:extLst>
                <a:ext uri="{FF2B5EF4-FFF2-40B4-BE49-F238E27FC236}">
                  <a16:creationId xmlns:a16="http://schemas.microsoft.com/office/drawing/2014/main" id="{EC8E37B5-403E-49A0-AE32-73FDC221F0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25840" y="15240"/>
              <a:ext cx="316230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15240</xdr:colOff>
      <xdr:row>4</xdr:row>
      <xdr:rowOff>30480</xdr:rowOff>
    </xdr:from>
    <xdr:to>
      <xdr:col>7</xdr:col>
      <xdr:colOff>381000</xdr:colOff>
      <xdr:row>16</xdr:row>
      <xdr:rowOff>120015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Marque">
              <a:extLst>
                <a:ext uri="{FF2B5EF4-FFF2-40B4-BE49-F238E27FC236}">
                  <a16:creationId xmlns:a16="http://schemas.microsoft.com/office/drawing/2014/main" id="{840A62A3-F6A4-4CAC-860C-2F5F06C73C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qu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30440" y="151638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0</xdr:colOff>
      <xdr:row>4</xdr:row>
      <xdr:rowOff>45720</xdr:rowOff>
    </xdr:from>
    <xdr:to>
      <xdr:col>11</xdr:col>
      <xdr:colOff>182880</xdr:colOff>
      <xdr:row>16</xdr:row>
      <xdr:rowOff>135255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Etat">
              <a:extLst>
                <a:ext uri="{FF2B5EF4-FFF2-40B4-BE49-F238E27FC236}">
                  <a16:creationId xmlns:a16="http://schemas.microsoft.com/office/drawing/2014/main" id="{0F0462FF-F3E9-4E0D-B194-C960329E00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04020" y="15316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236220</xdr:colOff>
      <xdr:row>4</xdr:row>
      <xdr:rowOff>114300</xdr:rowOff>
    </xdr:from>
    <xdr:to>
      <xdr:col>5</xdr:col>
      <xdr:colOff>2065020</xdr:colOff>
      <xdr:row>17</xdr:row>
      <xdr:rowOff>20955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3" name="Equipe">
              <a:extLst>
                <a:ext uri="{FF2B5EF4-FFF2-40B4-BE49-F238E27FC236}">
                  <a16:creationId xmlns:a16="http://schemas.microsoft.com/office/drawing/2014/main" id="{CA24C7C6-CD4E-4C03-B572-5AA254C62C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1160" y="16002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15240</xdr:colOff>
      <xdr:row>4</xdr:row>
      <xdr:rowOff>45720</xdr:rowOff>
    </xdr:from>
    <xdr:to>
      <xdr:col>14</xdr:col>
      <xdr:colOff>1051560</xdr:colOff>
      <xdr:row>16</xdr:row>
      <xdr:rowOff>135255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èle livré 1">
              <a:extLst>
                <a:ext uri="{FF2B5EF4-FFF2-40B4-BE49-F238E27FC236}">
                  <a16:creationId xmlns:a16="http://schemas.microsoft.com/office/drawing/2014/main" id="{C9E26CF1-4D9C-423A-9C86-CD7C49ADBB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èle livré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38560" y="15316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107015</xdr:colOff>
      <xdr:row>1</xdr:row>
      <xdr:rowOff>41462</xdr:rowOff>
    </xdr:from>
    <xdr:to>
      <xdr:col>8</xdr:col>
      <xdr:colOff>976256</xdr:colOff>
      <xdr:row>1</xdr:row>
      <xdr:rowOff>1414183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2">
              <a:extLst>
                <a:ext uri="{FF2B5EF4-FFF2-40B4-BE49-F238E27FC236}">
                  <a16:creationId xmlns:a16="http://schemas.microsoft.com/office/drawing/2014/main" id="{00000000-0008-0000-0A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17868" y="747433"/>
              <a:ext cx="6998859" cy="13727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530225</xdr:colOff>
      <xdr:row>0</xdr:row>
      <xdr:rowOff>132292</xdr:rowOff>
    </xdr:from>
    <xdr:to>
      <xdr:col>19</xdr:col>
      <xdr:colOff>528743</xdr:colOff>
      <xdr:row>31</xdr:row>
      <xdr:rowOff>118533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Vendeur 1">
              <a:extLst>
                <a:ext uri="{FF2B5EF4-FFF2-40B4-BE49-F238E27FC236}">
                  <a16:creationId xmlns:a16="http://schemas.microsoft.com/office/drawing/2014/main" id="{0EEA6809-DE26-7593-C71C-ABD3357807C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28975" y="132292"/>
              <a:ext cx="1815253" cy="71905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32807</xdr:colOff>
      <xdr:row>1</xdr:row>
      <xdr:rowOff>160866</xdr:rowOff>
    </xdr:from>
    <xdr:to>
      <xdr:col>16</xdr:col>
      <xdr:colOff>795654</xdr:colOff>
      <xdr:row>9</xdr:row>
      <xdr:rowOff>35136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e de Facturation">
              <a:extLst>
                <a:ext uri="{FF2B5EF4-FFF2-40B4-BE49-F238E27FC236}">
                  <a16:creationId xmlns:a16="http://schemas.microsoft.com/office/drawing/2014/main" id="{35FC0044-2198-77C3-33A4-FF3F7847F97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5557" y="499533"/>
              <a:ext cx="702627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227115</xdr:colOff>
      <xdr:row>7</xdr:row>
      <xdr:rowOff>4006</xdr:rowOff>
    </xdr:from>
    <xdr:to>
      <xdr:col>9</xdr:col>
      <xdr:colOff>149008</xdr:colOff>
      <xdr:row>103</xdr:row>
      <xdr:rowOff>187082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Vendeur">
              <a:extLst>
                <a:ext uri="{FF2B5EF4-FFF2-40B4-BE49-F238E27FC236}">
                  <a16:creationId xmlns:a16="http://schemas.microsoft.com/office/drawing/2014/main" id="{00000000-0008-0000-0B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u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30709" y="1756130"/>
              <a:ext cx="1891183" cy="171323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360856</xdr:colOff>
      <xdr:row>6</xdr:row>
      <xdr:rowOff>349960</xdr:rowOff>
    </xdr:from>
    <xdr:to>
      <xdr:col>12</xdr:col>
      <xdr:colOff>224763</xdr:colOff>
      <xdr:row>25</xdr:row>
      <xdr:rowOff>127634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ite">
              <a:extLst>
                <a:ext uri="{FF2B5EF4-FFF2-40B4-BE49-F238E27FC236}">
                  <a16:creationId xmlns:a16="http://schemas.microsoft.com/office/drawing/2014/main" id="{00000000-0008-0000-0B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6604" y="1697271"/>
              <a:ext cx="1892736" cy="31823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425905</xdr:colOff>
      <xdr:row>27</xdr:row>
      <xdr:rowOff>57682</xdr:rowOff>
    </xdr:from>
    <xdr:to>
      <xdr:col>12</xdr:col>
      <xdr:colOff>136488</xdr:colOff>
      <xdr:row>47</xdr:row>
      <xdr:rowOff>46924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arge nette">
              <a:extLst>
                <a:ext uri="{FF2B5EF4-FFF2-40B4-BE49-F238E27FC236}">
                  <a16:creationId xmlns:a16="http://schemas.microsoft.com/office/drawing/2014/main" id="{EDFCB403-352F-48C9-843D-99B96DA165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ge net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94030" y="5653620"/>
              <a:ext cx="1687021" cy="37992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199549</xdr:colOff>
      <xdr:row>0</xdr:row>
      <xdr:rowOff>90488</xdr:rowOff>
    </xdr:from>
    <xdr:to>
      <xdr:col>9</xdr:col>
      <xdr:colOff>1329441</xdr:colOff>
      <xdr:row>6</xdr:row>
      <xdr:rowOff>116682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6" name="Date de Facturation 3">
              <a:extLst>
                <a:ext uri="{FF2B5EF4-FFF2-40B4-BE49-F238E27FC236}">
                  <a16:creationId xmlns:a16="http://schemas.microsoft.com/office/drawing/2014/main" id="{A9249190-9460-49F0-AA45-CB0EA15B83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5048" y="94298"/>
              <a:ext cx="3102992" cy="1367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70962</xdr:colOff>
      <xdr:row>0</xdr:row>
      <xdr:rowOff>138588</xdr:rowOff>
    </xdr:from>
    <xdr:to>
      <xdr:col>20</xdr:col>
      <xdr:colOff>376717</xdr:colOff>
      <xdr:row>31</xdr:row>
      <xdr:rowOff>34766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Equipe 1">
              <a:extLst>
                <a:ext uri="{FF2B5EF4-FFF2-40B4-BE49-F238E27FC236}">
                  <a16:creationId xmlns:a16="http://schemas.microsoft.com/office/drawing/2014/main" id="{8C1D0A16-250C-A8EE-D698-F79ED3BACBA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08932" y="134778"/>
              <a:ext cx="2399824" cy="57164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21</xdr:col>
      <xdr:colOff>49642</xdr:colOff>
      <xdr:row>0</xdr:row>
      <xdr:rowOff>126346</xdr:rowOff>
    </xdr:from>
    <xdr:to>
      <xdr:col>23</xdr:col>
      <xdr:colOff>453614</xdr:colOff>
      <xdr:row>24</xdr:row>
      <xdr:rowOff>73342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Marque 1">
              <a:extLst>
                <a:ext uri="{FF2B5EF4-FFF2-40B4-BE49-F238E27FC236}">
                  <a16:creationId xmlns:a16="http://schemas.microsoft.com/office/drawing/2014/main" id="{4CE3C396-D6C7-4A5B-EEF9-C795A4959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qu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996046" y="130156"/>
              <a:ext cx="1861297" cy="4497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106680</xdr:colOff>
      <xdr:row>33</xdr:row>
      <xdr:rowOff>54769</xdr:rowOff>
    </xdr:from>
    <xdr:to>
      <xdr:col>19</xdr:col>
      <xdr:colOff>201933</xdr:colOff>
      <xdr:row>46</xdr:row>
      <xdr:rowOff>178594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arge négative">
              <a:extLst>
                <a:ext uri="{FF2B5EF4-FFF2-40B4-BE49-F238E27FC236}">
                  <a16:creationId xmlns:a16="http://schemas.microsoft.com/office/drawing/2014/main" id="{14032E35-42B6-5502-407D-C9B4A326DC6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ge négativ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227493" y="6793707"/>
              <a:ext cx="1785940" cy="26003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403860</xdr:colOff>
      <xdr:row>0</xdr:row>
      <xdr:rowOff>7620</xdr:rowOff>
    </xdr:from>
    <xdr:to>
      <xdr:col>10</xdr:col>
      <xdr:colOff>614680</xdr:colOff>
      <xdr:row>5</xdr:row>
      <xdr:rowOff>34290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10">
              <a:extLst>
                <a:ext uri="{FF2B5EF4-FFF2-40B4-BE49-F238E27FC236}">
                  <a16:creationId xmlns:a16="http://schemas.microsoft.com/office/drawing/2014/main" id="{4C3E127B-03CA-48D0-BB8B-440B9F3B6E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10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0960" y="7620"/>
              <a:ext cx="3548380" cy="1353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396240</xdr:colOff>
      <xdr:row>0</xdr:row>
      <xdr:rowOff>0</xdr:rowOff>
    </xdr:from>
    <xdr:to>
      <xdr:col>14</xdr:col>
      <xdr:colOff>453390</xdr:colOff>
      <xdr:row>22</xdr:row>
      <xdr:rowOff>40005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èle livré 5">
              <a:extLst>
                <a:ext uri="{FF2B5EF4-FFF2-40B4-BE49-F238E27FC236}">
                  <a16:creationId xmlns:a16="http://schemas.microsoft.com/office/drawing/2014/main" id="{2E9098F1-94FE-42AA-8B56-366F61F948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èle livré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240" y="0"/>
              <a:ext cx="1823720" cy="3853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525780</xdr:colOff>
      <xdr:row>0</xdr:row>
      <xdr:rowOff>38100</xdr:rowOff>
    </xdr:from>
    <xdr:to>
      <xdr:col>15</xdr:col>
      <xdr:colOff>1062990</xdr:colOff>
      <xdr:row>14</xdr:row>
      <xdr:rowOff>78105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tat 3">
              <a:extLst>
                <a:ext uri="{FF2B5EF4-FFF2-40B4-BE49-F238E27FC236}">
                  <a16:creationId xmlns:a16="http://schemas.microsoft.com/office/drawing/2014/main" id="{580D3484-FDB3-4CF7-AA41-9FABE212DE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2780" y="38100"/>
              <a:ext cx="1828800" cy="2431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403860</xdr:colOff>
      <xdr:row>0</xdr:row>
      <xdr:rowOff>7620</xdr:rowOff>
    </xdr:from>
    <xdr:to>
      <xdr:col>11</xdr:col>
      <xdr:colOff>193675</xdr:colOff>
      <xdr:row>5</xdr:row>
      <xdr:rowOff>34290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12">
              <a:extLst>
                <a:ext uri="{FF2B5EF4-FFF2-40B4-BE49-F238E27FC236}">
                  <a16:creationId xmlns:a16="http://schemas.microsoft.com/office/drawing/2014/main" id="{3A8C2C7B-4293-48D9-AED6-7480D77EC24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1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74080" y="7620"/>
              <a:ext cx="3584575" cy="1375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251460</xdr:colOff>
      <xdr:row>0</xdr:row>
      <xdr:rowOff>38100</xdr:rowOff>
    </xdr:from>
    <xdr:to>
      <xdr:col>15</xdr:col>
      <xdr:colOff>339090</xdr:colOff>
      <xdr:row>17</xdr:row>
      <xdr:rowOff>72390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èle livré 7">
              <a:extLst>
                <a:ext uri="{FF2B5EF4-FFF2-40B4-BE49-F238E27FC236}">
                  <a16:creationId xmlns:a16="http://schemas.microsoft.com/office/drawing/2014/main" id="{E7EF59DF-9356-4676-AD84-6B5737CC87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èle livré 7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80420" y="38100"/>
              <a:ext cx="1824990" cy="41224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502920</xdr:colOff>
      <xdr:row>0</xdr:row>
      <xdr:rowOff>30480</xdr:rowOff>
    </xdr:from>
    <xdr:to>
      <xdr:col>17</xdr:col>
      <xdr:colOff>300990</xdr:colOff>
      <xdr:row>9</xdr:row>
      <xdr:rowOff>72390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tat 5">
              <a:extLst>
                <a:ext uri="{FF2B5EF4-FFF2-40B4-BE49-F238E27FC236}">
                  <a16:creationId xmlns:a16="http://schemas.microsoft.com/office/drawing/2014/main" id="{5FEB2E8F-2F7B-4B01-8AC2-4CC854BC10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t 5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76860" y="30480"/>
              <a:ext cx="1815465" cy="2659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403860</xdr:colOff>
      <xdr:row>0</xdr:row>
      <xdr:rowOff>7620</xdr:rowOff>
    </xdr:from>
    <xdr:to>
      <xdr:col>10</xdr:col>
      <xdr:colOff>1292860</xdr:colOff>
      <xdr:row>5</xdr:row>
      <xdr:rowOff>34290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13">
              <a:extLst>
                <a:ext uri="{FF2B5EF4-FFF2-40B4-BE49-F238E27FC236}">
                  <a16:creationId xmlns:a16="http://schemas.microsoft.com/office/drawing/2014/main" id="{7044116A-ACE4-490A-8692-BE077B08C7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1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5040" y="7620"/>
              <a:ext cx="3597910" cy="1375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175260</xdr:colOff>
      <xdr:row>0</xdr:row>
      <xdr:rowOff>106680</xdr:rowOff>
    </xdr:from>
    <xdr:to>
      <xdr:col>17</xdr:col>
      <xdr:colOff>0</xdr:colOff>
      <xdr:row>20</xdr:row>
      <xdr:rowOff>148590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èle livré 8">
              <a:extLst>
                <a:ext uri="{FF2B5EF4-FFF2-40B4-BE49-F238E27FC236}">
                  <a16:creationId xmlns:a16="http://schemas.microsoft.com/office/drawing/2014/main" id="{33281143-2263-4235-AC29-DB758292E3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èle livré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900660" y="106680"/>
              <a:ext cx="1824990" cy="4488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83820</xdr:colOff>
      <xdr:row>0</xdr:row>
      <xdr:rowOff>83820</xdr:rowOff>
    </xdr:from>
    <xdr:to>
      <xdr:col>19</xdr:col>
      <xdr:colOff>453390</xdr:colOff>
      <xdr:row>12</xdr:row>
      <xdr:rowOff>110490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tat 6">
              <a:extLst>
                <a:ext uri="{FF2B5EF4-FFF2-40B4-BE49-F238E27FC236}">
                  <a16:creationId xmlns:a16="http://schemas.microsoft.com/office/drawing/2014/main" id="{F047A093-D1B8-438A-861D-E62939FC7E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t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36140" y="83820"/>
              <a:ext cx="1815465" cy="3025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219075</xdr:colOff>
      <xdr:row>0</xdr:row>
      <xdr:rowOff>7620</xdr:rowOff>
    </xdr:from>
    <xdr:to>
      <xdr:col>12</xdr:col>
      <xdr:colOff>110490</xdr:colOff>
      <xdr:row>2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8">
              <a:extLst>
                <a:ext uri="{FF2B5EF4-FFF2-40B4-BE49-F238E27FC236}">
                  <a16:creationId xmlns:a16="http://schemas.microsoft.com/office/drawing/2014/main" id="{BD8601BC-B299-4119-9500-4D5654E5BB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8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87340" y="7620"/>
              <a:ext cx="346392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396240</xdr:colOff>
      <xdr:row>0</xdr:row>
      <xdr:rowOff>0</xdr:rowOff>
    </xdr:from>
    <xdr:to>
      <xdr:col>14</xdr:col>
      <xdr:colOff>453390</xdr:colOff>
      <xdr:row>15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èle livré 3">
              <a:extLst>
                <a:ext uri="{FF2B5EF4-FFF2-40B4-BE49-F238E27FC236}">
                  <a16:creationId xmlns:a16="http://schemas.microsoft.com/office/drawing/2014/main" id="{29A5F06B-AE6D-40E3-87E3-EA631B7951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èle livré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49740" y="0"/>
              <a:ext cx="1828800" cy="28327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525780</xdr:colOff>
      <xdr:row>0</xdr:row>
      <xdr:rowOff>38100</xdr:rowOff>
    </xdr:from>
    <xdr:to>
      <xdr:col>15</xdr:col>
      <xdr:colOff>1062990</xdr:colOff>
      <xdr:row>7</xdr:row>
      <xdr:rowOff>533400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tat 1">
              <a:extLst>
                <a:ext uri="{FF2B5EF4-FFF2-40B4-BE49-F238E27FC236}">
                  <a16:creationId xmlns:a16="http://schemas.microsoft.com/office/drawing/2014/main" id="{F4632444-E815-3FAB-7C5E-0458057F7DB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098780" y="381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403860</xdr:colOff>
      <xdr:row>0</xdr:row>
      <xdr:rowOff>7620</xdr:rowOff>
    </xdr:from>
    <xdr:to>
      <xdr:col>11</xdr:col>
      <xdr:colOff>117475</xdr:colOff>
      <xdr:row>5</xdr:row>
      <xdr:rowOff>34290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9">
              <a:extLst>
                <a:ext uri="{FF2B5EF4-FFF2-40B4-BE49-F238E27FC236}">
                  <a16:creationId xmlns:a16="http://schemas.microsoft.com/office/drawing/2014/main" id="{A30ABAEE-2A60-4C86-93D8-99F0D24689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9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0960" y="7620"/>
              <a:ext cx="3548380" cy="1353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396240</xdr:colOff>
      <xdr:row>0</xdr:row>
      <xdr:rowOff>0</xdr:rowOff>
    </xdr:from>
    <xdr:to>
      <xdr:col>14</xdr:col>
      <xdr:colOff>453390</xdr:colOff>
      <xdr:row>18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èle livré 4">
              <a:extLst>
                <a:ext uri="{FF2B5EF4-FFF2-40B4-BE49-F238E27FC236}">
                  <a16:creationId xmlns:a16="http://schemas.microsoft.com/office/drawing/2014/main" id="{CECAF25E-AF1E-4C0E-87BF-E490B59AA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èle livré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15240" y="0"/>
              <a:ext cx="1823720" cy="38538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525780</xdr:colOff>
      <xdr:row>0</xdr:row>
      <xdr:rowOff>38100</xdr:rowOff>
    </xdr:from>
    <xdr:to>
      <xdr:col>15</xdr:col>
      <xdr:colOff>1062990</xdr:colOff>
      <xdr:row>10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tat 2">
              <a:extLst>
                <a:ext uri="{FF2B5EF4-FFF2-40B4-BE49-F238E27FC236}">
                  <a16:creationId xmlns:a16="http://schemas.microsoft.com/office/drawing/2014/main" id="{722AF039-7BF2-4908-A712-900F285383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622780" y="38100"/>
              <a:ext cx="1828800" cy="24314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403860</xdr:colOff>
      <xdr:row>0</xdr:row>
      <xdr:rowOff>7620</xdr:rowOff>
    </xdr:from>
    <xdr:to>
      <xdr:col>11</xdr:col>
      <xdr:colOff>262255</xdr:colOff>
      <xdr:row>5</xdr:row>
      <xdr:rowOff>34290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e de Facturation 11">
              <a:extLst>
                <a:ext uri="{FF2B5EF4-FFF2-40B4-BE49-F238E27FC236}">
                  <a16:creationId xmlns:a16="http://schemas.microsoft.com/office/drawing/2014/main" id="{A3C59684-9A7C-4046-90C3-0A2C31C788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e de Facturation 1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28460" y="7620"/>
              <a:ext cx="354838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Chronologie : fonctionne dans Excel 2013 ou version ultérieure. Ne pas déplacer ou redimensionner.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396240</xdr:colOff>
      <xdr:row>0</xdr:row>
      <xdr:rowOff>0</xdr:rowOff>
    </xdr:from>
    <xdr:to>
      <xdr:col>14</xdr:col>
      <xdr:colOff>453390</xdr:colOff>
      <xdr:row>17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dèle livré 6">
              <a:extLst>
                <a:ext uri="{FF2B5EF4-FFF2-40B4-BE49-F238E27FC236}">
                  <a16:creationId xmlns:a16="http://schemas.microsoft.com/office/drawing/2014/main" id="{21731789-CDB9-4908-88BB-47391DD817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èle livré 6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7660" y="0"/>
              <a:ext cx="1828800" cy="3930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525780</xdr:colOff>
      <xdr:row>0</xdr:row>
      <xdr:rowOff>38100</xdr:rowOff>
    </xdr:from>
    <xdr:to>
      <xdr:col>15</xdr:col>
      <xdr:colOff>1062990</xdr:colOff>
      <xdr:row>9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Etat 4">
              <a:extLst>
                <a:ext uri="{FF2B5EF4-FFF2-40B4-BE49-F238E27FC236}">
                  <a16:creationId xmlns:a16="http://schemas.microsoft.com/office/drawing/2014/main" id="{FE63F505-909A-41A3-88AF-611BABCB50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tat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70280" y="3810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aëtan LEBLANC" id="{4D30605B-1967-4C91-B9B5-07AEC634F1C4}" userId="S::gaetan.leblanc@valauto.fr::0b0fa7d6-2638-4ed5-bd87-8124e5af14ab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 DECROIX" refreshedDate="44589.773532291663" createdVersion="5" refreshedVersion="7" minRefreshableVersion="3" recordCount="2334" xr:uid="{00000000-000A-0000-FFFF-FFFF00000000}">
  <cacheSource type="worksheet">
    <worksheetSource ref="R7:AB7" sheet="Marges VN"/>
  </cacheSource>
  <cacheFields count="47">
    <cacheField name="Site" numFmtId="49">
      <sharedItems containsSemiMixedTypes="0" containsString="0" containsNumber="1" containsInteger="1" minValue="10" maxValue="80" count="6">
        <n v="10"/>
        <n v="20"/>
        <n v="30"/>
        <n v="60"/>
        <n v="70"/>
        <n v="80" u="1"/>
      </sharedItems>
    </cacheField>
    <cacheField name="Etat" numFmtId="49">
      <sharedItems/>
    </cacheField>
    <cacheField name="Marque" numFmtId="49">
      <sharedItems containsBlank="1" count="8">
        <s v="SE"/>
        <s v="SK"/>
        <s v="VU"/>
        <s v="VW"/>
        <s v="HY"/>
        <m u="1"/>
        <s v="NI" u="1"/>
        <s v="VUL" u="1"/>
      </sharedItems>
    </cacheField>
    <cacheField name="Date de Facturation" numFmtId="14">
      <sharedItems containsSemiMixedTypes="0" containsNonDate="0" containsDate="1" containsString="0" minDate="2021-01-04T00:00:00" maxDate="2022-01-01T00:00:00"/>
    </cacheField>
    <cacheField name="Date de Livraison" numFmtId="14">
      <sharedItems containsDate="1" containsMixedTypes="1" minDate="2021-01-02T00:00:00" maxDate="2022-01-01T00:00:00"/>
    </cacheField>
    <cacheField name="Manque Marge" numFmtId="49">
      <sharedItems containsBlank="1"/>
    </cacheField>
    <cacheField name="PB Marge" numFmtId="49">
      <sharedItems containsBlank="1"/>
    </cacheField>
    <cacheField name="Justif ?" numFmtId="49">
      <sharedItems containsBlank="1"/>
    </cacheField>
    <cacheField name="Solde Client" numFmtId="49">
      <sharedItems containsBlank="1"/>
    </cacheField>
    <cacheField name="Validé DF" numFmtId="49">
      <sharedItems containsBlank="1"/>
    </cacheField>
    <cacheField name="Solde client2" numFmtId="49">
      <sharedItems containsBlank="1" containsMixedTypes="1" containsNumber="1" minValue="-53044.78" maxValue="1850320.72"/>
    </cacheField>
    <cacheField name="Vendeur" numFmtId="49">
      <sharedItems/>
    </cacheField>
    <cacheField name="N° VN" numFmtId="49">
      <sharedItems containsSemiMixedTypes="0" containsString="0" containsNumber="1" containsInteger="1" minValue="411" maxValue="576110"/>
    </cacheField>
    <cacheField name="N° CDE" numFmtId="49">
      <sharedItems containsString="0" containsBlank="1" containsNumber="1" containsInteger="1" minValue="1" maxValue="555149"/>
    </cacheField>
    <cacheField name="CLIENT" numFmtId="49">
      <sharedItems/>
    </cacheField>
    <cacheField name="Modèle livré" numFmtId="49">
      <sharedItems containsBlank="1" count="60">
        <s v="LEON"/>
        <s v="IBIZA"/>
        <s v="ATECA"/>
        <s v="e-Scooter 125"/>
        <s v="ARONA"/>
        <s v="TARRACO"/>
        <s v="AROSA/MII"/>
        <s v="SCALA/ROOMSTER"/>
        <s v="KAMIQ/YETI"/>
        <s v="KODIAQ"/>
        <s v="OCTAVIA"/>
        <s v="ENYAQ"/>
        <s v="KAROQ"/>
        <s v="FABIA"/>
        <s v="LT/CRAFTER"/>
        <s v="T CROSS"/>
        <s v="POLO"/>
        <s v="TIGUAN"/>
        <s v="T ROC"/>
        <s v="ID 3"/>
        <s v="FOX/UP"/>
        <s v="GOLF"/>
        <s v="TOURAN"/>
        <s v="ID.CROZZ"/>
        <s v="ID 4"/>
        <s v="PASSAT"/>
        <s v="ARTEON"/>
        <s v="TOUAREG"/>
        <s v="TAIGO"/>
        <s v="TRANSPORTER"/>
        <s v="CADDY"/>
        <s v="SUPERB"/>
        <s v="IONIQ"/>
        <s v="KONA"/>
        <s v="I10"/>
        <s v="I20"/>
        <s v="I30"/>
        <s v="TUCSON"/>
        <s v="SANTA FE"/>
        <m u="1"/>
        <s v=" Qashqai" u="1"/>
        <s v="CITIGO" u="1"/>
        <s v="X-TRAIL" u="1"/>
        <s v="NP300 NAVARA - VU" u="1"/>
        <s v="New Micra" u="1"/>
        <s v=" Leaf" u="1"/>
        <s v="NV250 - VU" u="1"/>
        <s v="AUTRES VU" u="1"/>
        <s v="QASHQAI" u="1"/>
        <s v="Nv 400" u="1"/>
        <s v="NV300 - VU" u="1"/>
        <s v="E-NV200 - VU" u="1"/>
        <s v="AMAROK/PK UP" u="1"/>
        <s v="JUKE" u="1"/>
        <s v="LEAF" u="1"/>
        <s v="ALHAMBRA" u="1"/>
        <s v="MICRA" u="1"/>
        <s v="NV 400 - VU" u="1"/>
        <s v=" Juke" u="1"/>
        <s v="SHARAN" u="1"/>
      </sharedItems>
    </cacheField>
    <cacheField name="Prix de Vte" numFmtId="168">
      <sharedItems containsSemiMixedTypes="0" containsString="0" containsNumber="1" minValue="44" maxValue="78682.5"/>
    </cacheField>
    <cacheField name="Options" numFmtId="168">
      <sharedItems containsSemiMixedTypes="0" containsString="0" containsNumber="1" minValue="-2291.66" maxValue="14263"/>
    </cacheField>
    <cacheField name="Total" numFmtId="168">
      <sharedItems containsSemiMixedTypes="0" containsString="0" containsNumber="1" minValue="1825.71" maxValue="87045"/>
    </cacheField>
    <cacheField name="Jours de Stock" numFmtId="165">
      <sharedItems containsString="0" containsBlank="1" containsNumber="1" containsInteger="1" minValue="0" maxValue="1437"/>
    </cacheField>
    <cacheField name="Marge nette" numFmtId="0">
      <sharedItems containsSemiMixedTypes="0" containsString="0" containsNumber="1" minValue="-11421.3" maxValue="6256.22"/>
    </cacheField>
    <cacheField name="Marge s/transport" numFmtId="168">
      <sharedItems containsSemiMixedTypes="0" containsString="0" containsNumber="1" minValue="-66.13" maxValue="445.83"/>
    </cacheField>
    <cacheField name="déduction diverse" numFmtId="168">
      <sharedItems containsString="0" containsBlank="1" containsNumber="1" minValue="-4000" maxValue="4.4930717388125041E-2"/>
    </cacheField>
    <cacheField name="Marge restante" numFmtId="168">
      <sharedItems containsSemiMixedTypes="0" containsString="0" containsNumber="1" minValue="-11559.84" maxValue="6161.22"/>
    </cacheField>
    <cacheField name="% PV" numFmtId="10">
      <sharedItems containsSemiMixedTypes="0" containsString="0" containsNumber="1" minValue="-0.24427646467387992" maxValue="0.86179075537736005"/>
    </cacheField>
    <cacheField name="OP Clos" numFmtId="168">
      <sharedItems containsString="0" containsBlank="1" containsNumber="1" minValue="-10778.39" maxValue="4593.83"/>
    </cacheField>
    <cacheField name="OP Ouverts" numFmtId="168">
      <sharedItems containsString="0" containsBlank="1" containsNumber="1" minValue="-8678.5" maxValue="4179.93"/>
    </cacheField>
    <cacheField name="OP non visible" numFmtId="168">
      <sharedItems containsString="0" containsBlank="1" containsNumber="1" minValue="-1417" maxValue="2750"/>
    </cacheField>
    <cacheField name="libellé OP non visible" numFmtId="168">
      <sharedItems containsBlank="1" containsMixedTypes="1" containsNumber="1" minValue="0.01" maxValue="91.829000000000008"/>
    </cacheField>
    <cacheField name="TX COM" numFmtId="9">
      <sharedItems containsString="0" containsBlank="1" containsNumber="1" minValue="0" maxValue="0.13"/>
    </cacheField>
    <cacheField name="TX COM Opticar" numFmtId="9">
      <sharedItems containsString="0" containsBlank="1" containsNumber="1" minValue="0" maxValue="0.13"/>
    </cacheField>
    <cacheField name="Commission de Base" numFmtId="168">
      <sharedItems containsSemiMixedTypes="0" containsString="0" containsNumber="1" minValue="-2.6629999999999998" maxValue="800.95860000000005"/>
    </cacheField>
    <cacheField name="Prime opération" numFmtId="168">
      <sharedItems containsString="0" containsBlank="1" containsNumber="1" containsInteger="1" minValue="0" maxValue="500"/>
    </cacheField>
    <cacheField name="Total COM" numFmtId="168">
      <sharedItems containsSemiMixedTypes="0" containsString="0" containsNumber="1" minValue="-2.6629999999999998" maxValue="800.95860000000005"/>
    </cacheField>
    <cacheField name="Sté de Financement" numFmtId="49">
      <sharedItems containsBlank="1" containsMixedTypes="1" containsNumber="1" containsInteger="1" minValue="0" maxValue="0"/>
    </cacheField>
    <cacheField name="EXT GIE" numFmtId="49">
      <sharedItems containsString="0" containsBlank="1" containsNumber="1" containsInteger="1" minValue="0" maxValue="1"/>
    </cacheField>
    <cacheField name="Forfait immat" numFmtId="165">
      <sharedItems containsBlank="1" containsMixedTypes="1" containsNumber="1" containsInteger="1" minValue="0" maxValue="20"/>
    </cacheField>
    <cacheField name="nbre de forfait" numFmtId="0">
      <sharedItems containsSemiMixedTypes="0" containsString="0" containsNumber="1" containsInteger="1" minValue="0" maxValue="1"/>
    </cacheField>
    <cacheField name="nbre de livraison" numFmtId="0">
      <sharedItems containsSemiMixedTypes="0" containsString="0" containsNumber="1" containsInteger="1" minValue="1" maxValue="1"/>
    </cacheField>
    <cacheField name="OP &quot;+ / -&quot;" numFmtId="0">
      <sharedItems containsString="0" containsBlank="1" containsNumber="1" minValue="-1399.65" maxValue="1866.42"/>
    </cacheField>
    <cacheField name="date" numFmtId="0">
      <sharedItems containsDate="1" containsString="0" containsBlank="1" containsMixedTypes="1" minDate="2021-02-17T00:00:00" maxDate="1900-01-07T06:50:04"/>
    </cacheField>
    <cacheField name="% forfait" numFmtId="0">
      <sharedItems containsSemiMixedTypes="0" containsString="0" containsNumber="1" containsInteger="1" minValue="0" maxValue="1"/>
    </cacheField>
    <cacheField name="Site2" numFmtId="0">
      <sharedItems/>
    </cacheField>
    <cacheField name="Marque2" numFmtId="0">
      <sharedItems/>
    </cacheField>
    <cacheField name="non utilisé" numFmtId="0">
      <sharedItems containsNonDate="0" containsString="0" containsBlank="1"/>
    </cacheField>
    <cacheField name="Equipe" numFmtId="166">
      <sharedItems/>
    </cacheField>
    <cacheField name="Marge nette recalculée" numFmtId="168">
      <sharedItems containsSemiMixedTypes="0" containsString="0" containsNumber="1" minValue="-11421.3" maxValue="6256.2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éverine DENYS" refreshedDate="45135.474757638891" createdVersion="5" refreshedVersion="8" minRefreshableVersion="3" recordCount="531" xr:uid="{00000000-000A-0000-FFFF-FFFF04000000}">
  <cacheSource type="worksheet">
    <worksheetSource ref="A12:AU12" sheet="Marges VN"/>
  </cacheSource>
  <cacheFields count="48">
    <cacheField name="Site" numFmtId="49">
      <sharedItems containsMixedTypes="1" containsNumber="1" containsInteger="1" minValue="10" maxValue="80"/>
    </cacheField>
    <cacheField name="Etat" numFmtId="49">
      <sharedItems/>
    </cacheField>
    <cacheField name="Marque" numFmtId="49">
      <sharedItems containsBlank="1" count="14">
        <s v="SE"/>
        <s v="CUPRA"/>
        <s v="SK"/>
        <s v="VW"/>
        <s v="VU"/>
        <s v="HY"/>
        <s v="NI"/>
        <s v="" u="1"/>
        <m u="1"/>
        <s v="NISSAN" u="1"/>
        <s v="SEAT" u="1"/>
        <s v="SKODA" u="1"/>
        <s v="VUL" u="1"/>
        <s v="HYUNDAI" u="1"/>
      </sharedItems>
    </cacheField>
    <cacheField name="Date de Facturation" numFmtId="14">
      <sharedItems containsSemiMixedTypes="0" containsNonDate="0" containsDate="1" containsString="0" minDate="2023-01-02T00:00:00" maxDate="2023-07-01T00:00:00" count="101">
        <d v="2023-05-16T00:00:00"/>
        <d v="2023-04-05T00:00:00"/>
        <d v="2023-06-30T00:00:00"/>
        <d v="2023-06-26T00:00:00"/>
        <d v="2023-06-16T00:00:00"/>
        <d v="2023-06-15T00:00:00"/>
        <d v="2023-04-04T00:00:00"/>
        <d v="2023-03-28T00:00:00"/>
        <d v="2023-06-12T00:00:00"/>
        <d v="2023-06-23T00:00:00"/>
        <d v="2023-06-06T00:00:00"/>
        <d v="2023-05-05T00:00:00"/>
        <d v="2023-01-31T00:00:00"/>
        <d v="2023-05-26T00:00:00"/>
        <d v="2023-06-22T00:00:00"/>
        <d v="2023-03-29T00:00:00"/>
        <d v="2023-01-16T00:00:00"/>
        <d v="2023-03-09T00:00:00"/>
        <d v="2023-06-19T00:00:00"/>
        <d v="2023-06-21T00:00:00"/>
        <d v="2023-06-07T00:00:00"/>
        <d v="2023-04-14T00:00:00"/>
        <d v="2023-02-28T00:00:00"/>
        <d v="2023-04-28T00:00:00"/>
        <d v="2023-06-01T00:00:00"/>
        <d v="2023-06-29T00:00:00"/>
        <d v="2023-05-17T00:00:00"/>
        <d v="2023-06-20T00:00:00"/>
        <d v="2023-06-08T00:00:00"/>
        <d v="2023-06-02T00:00:00"/>
        <d v="2023-06-28T00:00:00"/>
        <d v="2023-06-27T00:00:00"/>
        <d v="2023-05-13T00:00:00"/>
        <d v="2023-05-30T00:00:00"/>
        <d v="2023-04-27T00:00:00"/>
        <d v="2023-02-15T00:00:00"/>
        <d v="2023-03-13T00:00:00"/>
        <d v="2023-05-25T00:00:00"/>
        <d v="2023-06-09T00:00:00"/>
        <d v="2023-03-22T00:00:00"/>
        <d v="2023-05-04T00:00:00"/>
        <d v="2023-05-31T00:00:00"/>
        <d v="2023-06-14T00:00:00"/>
        <d v="2023-05-10T00:00:00"/>
        <d v="2023-06-13T00:00:00"/>
        <d v="2023-04-13T00:00:00"/>
        <d v="2023-04-07T00:00:00"/>
        <d v="2023-04-19T00:00:00"/>
        <d v="2023-01-03T00:00:00"/>
        <d v="2023-05-23T00:00:00"/>
        <d v="2023-04-20T00:00:00"/>
        <d v="2023-05-22T00:00:00"/>
        <d v="2023-06-10T00:00:00"/>
        <d v="2023-04-17T00:00:00"/>
        <d v="2023-04-21T00:00:00"/>
        <d v="2023-06-05T00:00:00"/>
        <d v="2023-05-02T00:00:00"/>
        <d v="2023-03-30T00:00:00"/>
        <d v="2023-03-31T00:00:00"/>
        <d v="2023-05-12T00:00:00"/>
        <d v="2023-01-24T00:00:00"/>
        <d v="2023-03-25T00:00:00"/>
        <d v="2023-03-17T00:00:00"/>
        <d v="2023-02-07T00:00:00"/>
        <d v="2023-03-21T00:00:00"/>
        <d v="2023-04-26T00:00:00"/>
        <d v="2023-04-11T00:00:00"/>
        <d v="2023-04-03T00:00:00"/>
        <d v="2023-05-09T00:00:00"/>
        <d v="2023-03-07T00:00:00"/>
        <d v="2023-03-01T00:00:00"/>
        <d v="2023-04-06T00:00:00"/>
        <d v="2023-01-19T00:00:00"/>
        <d v="2023-01-10T00:00:00"/>
        <d v="2023-02-14T00:00:00"/>
        <d v="2023-03-27T00:00:00"/>
        <d v="2023-01-27T00:00:00"/>
        <d v="2023-01-17T00:00:00"/>
        <d v="2023-01-20T00:00:00"/>
        <d v="2023-01-13T00:00:00"/>
        <d v="2023-05-15T00:00:00"/>
        <d v="2023-02-02T00:00:00"/>
        <d v="2023-03-15T00:00:00"/>
        <d v="2023-01-12T00:00:00"/>
        <d v="2023-03-24T00:00:00"/>
        <d v="2023-02-17T00:00:00"/>
        <d v="2023-04-15T00:00:00"/>
        <d v="2023-02-01T00:00:00"/>
        <d v="2023-02-23T00:00:00"/>
        <d v="2023-02-21T00:00:00"/>
        <d v="2023-01-18T00:00:00"/>
        <d v="2023-01-02T00:00:00"/>
        <d v="2023-03-03T00:00:00"/>
        <d v="2023-05-03T00:00:00"/>
        <d v="2023-05-11T00:00:00"/>
        <d v="2023-02-06T00:00:00"/>
        <d v="2023-02-03T00:00:00"/>
        <d v="2023-02-08T00:00:00"/>
        <d v="2023-01-30T00:00:00"/>
        <d v="2023-01-09T00:00:00"/>
        <d v="2023-03-08T00:00:00"/>
      </sharedItems>
    </cacheField>
    <cacheField name="Date de Livraison" numFmtId="14">
      <sharedItems containsDate="1" containsMixedTypes="1" minDate="2023-01-04T00:00:00" maxDate="2023-07-13T00:00:00"/>
    </cacheField>
    <cacheField name="Manque Marge" numFmtId="49">
      <sharedItems containsBlank="1"/>
    </cacheField>
    <cacheField name="PB Marge" numFmtId="49">
      <sharedItems containsBlank="1"/>
    </cacheField>
    <cacheField name="Justif ?" numFmtId="49">
      <sharedItems containsBlank="1"/>
    </cacheField>
    <cacheField name="Solde Client" numFmtId="49">
      <sharedItems containsBlank="1" containsMixedTypes="1" containsNumber="1" containsInteger="1" minValue="0" maxValue="0"/>
    </cacheField>
    <cacheField name="Validé DF" numFmtId="49">
      <sharedItems containsBlank="1"/>
    </cacheField>
    <cacheField name="Solde client2" numFmtId="49">
      <sharedItems containsString="0" containsBlank="1" containsNumber="1" minValue="-57736" maxValue="429276.44"/>
    </cacheField>
    <cacheField name="Vendeur" numFmtId="49">
      <sharedItems containsMixedTypes="1" containsNumber="1" containsInteger="1" minValue="0" maxValue="0" count="44">
        <s v="RQNBA"/>
        <s v="LTMEL"/>
        <s v="VSGNI"/>
        <s v="VSFCA"/>
        <s v="VRRKE"/>
        <s v="VSGLE"/>
        <s v="RQHWI"/>
        <s v="VSRPO"/>
        <s v="RQTHC"/>
        <s v="RQBER"/>
        <s v="LTHVI"/>
        <s v="RQSVA"/>
        <s v="RXNTA"/>
        <s v="RQCSA"/>
        <s v="RQLGU"/>
        <s v="RQFST"/>
        <s v="LTBCL"/>
        <s v="VRGWI"/>
        <s v="VRJMA"/>
        <s v="VRJLE"/>
        <s v="LESQU"/>
        <s v="VSYPA"/>
        <s v="LTTDU"/>
        <s v="LTNFA"/>
        <n v="0"/>
        <s v="LTSVA"/>
        <s v="LTJEL"/>
        <s v="ASTDU"/>
        <s v="ASCDI"/>
        <s v="ASYPA"/>
        <s v="ASMCO"/>
        <s v="LERDU"/>
        <s v="RQCPO"/>
        <s v="LEGCH"/>
        <s v="LEHME"/>
        <s v="LEADE"/>
        <s v="LELPA"/>
        <s v="BECMA"/>
        <s v="BENJE"/>
        <s v="BEKDE"/>
        <s v="BEMOG"/>
        <s v="BELLE"/>
        <s v="DIR"/>
        <s v="RQAML"/>
      </sharedItems>
    </cacheField>
    <cacheField name="N° VN" numFmtId="49">
      <sharedItems containsSemiMixedTypes="0" containsString="0" containsNumber="1" containsInteger="1" minValue="53" maxValue="596110"/>
    </cacheField>
    <cacheField name="N° CDE" numFmtId="49">
      <sharedItems containsBlank="1" containsMixedTypes="1" containsNumber="1" containsInteger="1" minValue="110" maxValue="2104835587"/>
    </cacheField>
    <cacheField name="Châssis" numFmtId="49">
      <sharedItems containsBlank="1"/>
    </cacheField>
    <cacheField name="CLIENT" numFmtId="49">
      <sharedItems/>
    </cacheField>
    <cacheField name="Modèle livré" numFmtId="49">
      <sharedItems/>
    </cacheField>
    <cacheField name="Prix de Vte" numFmtId="168">
      <sharedItems containsSemiMixedTypes="0" containsString="0" containsNumber="1" minValue="6000" maxValue="51454.17"/>
    </cacheField>
    <cacheField name="Options" numFmtId="168">
      <sharedItems containsString="0" containsBlank="1" containsNumber="1" minValue="0" maxValue="13545.84"/>
    </cacheField>
    <cacheField name="Total" numFmtId="168">
      <sharedItems containsSemiMixedTypes="0" containsString="0" containsNumber="1" minValue="6000" maxValue="60519.369999999995"/>
    </cacheField>
    <cacheField name="Jours de Stock" numFmtId="165">
      <sharedItems containsString="0" containsBlank="1" containsNumber="1" containsInteger="1" minValue="-2" maxValue="516"/>
    </cacheField>
    <cacheField name="Marge nette" numFmtId="168">
      <sharedItems containsSemiMixedTypes="0" containsString="0" containsNumber="1" minValue="-14455.57" maxValue="13707.17"/>
    </cacheField>
    <cacheField name="Marge s/transport" numFmtId="168">
      <sharedItems containsString="0" containsBlank="1" containsNumber="1" minValue="-84" maxValue="518.14"/>
    </cacheField>
    <cacheField name="déduction diverse" numFmtId="168">
      <sharedItems containsString="0" containsBlank="1" containsNumber="1" minValue="-3097" maxValue="-95"/>
    </cacheField>
    <cacheField name="Marge restante" numFmtId="168">
      <sharedItems containsSemiMixedTypes="0" containsString="0" containsNumber="1" minValue="-14455.57" maxValue="13568.63"/>
    </cacheField>
    <cacheField name="% PV" numFmtId="10">
      <sharedItems containsSemiMixedTypes="0" containsString="0" containsNumber="1" minValue="-0.33075323189566408" maxValue="0.27977453395472024"/>
    </cacheField>
    <cacheField name="OP Clos" numFmtId="168">
      <sharedItems containsString="0" containsBlank="1" containsNumber="1" minValue="-16239.07" maxValue="5201.91"/>
    </cacheField>
    <cacheField name="OP Ouverts" numFmtId="168">
      <sharedItems containsString="0" containsBlank="1" containsNumber="1" minValue="-7379.35" maxValue="1800"/>
    </cacheField>
    <cacheField name="OP non visible" numFmtId="168">
      <sharedItems containsString="0" containsBlank="1" containsNumber="1" minValue="-5806" maxValue="833"/>
    </cacheField>
    <cacheField name="libellé OP non visible" numFmtId="168">
      <sharedItems containsBlank="1"/>
    </cacheField>
    <cacheField name="TX COM" numFmtId="9">
      <sharedItems containsString="0" containsBlank="1" containsNumber="1" minValue="0" maxValue="0.13"/>
    </cacheField>
    <cacheField name="TX COM Opticar" numFmtId="9">
      <sharedItems containsBlank="1" containsMixedTypes="1" containsNumber="1" minValue="0" maxValue="0.13"/>
    </cacheField>
    <cacheField name="Commission de Base" numFmtId="168">
      <sharedItems containsSemiMixedTypes="0" containsString="0" containsNumber="1" minValue="-139.65" maxValue="749.65919999999994"/>
    </cacheField>
    <cacheField name="Prime opération" numFmtId="168">
      <sharedItems containsString="0" containsBlank="1" containsNumber="1" containsInteger="1" minValue="100" maxValue="250"/>
    </cacheField>
    <cacheField name="Total COM" numFmtId="168">
      <sharedItems containsSemiMixedTypes="0" containsString="0" containsNumber="1" minValue="-139.65" maxValue="749.65919999999994"/>
    </cacheField>
    <cacheField name="Sté de Financement" numFmtId="49">
      <sharedItems containsBlank="1"/>
    </cacheField>
    <cacheField name="EXT GIE" numFmtId="49">
      <sharedItems containsBlank="1" containsMixedTypes="1" containsNumber="1" containsInteger="1" minValue="0" maxValue="30"/>
    </cacheField>
    <cacheField name="Forfait immat" numFmtId="165">
      <sharedItems containsBlank="1" containsMixedTypes="1" containsNumber="1" containsInteger="1" minValue="0" maxValue="100"/>
    </cacheField>
    <cacheField name="nbre de forfait" numFmtId="0">
      <sharedItems containsSemiMixedTypes="0" containsString="0" containsNumber="1" containsInteger="1" minValue="0" maxValue="1"/>
    </cacheField>
    <cacheField name="nbre de livraison" numFmtId="0">
      <sharedItems containsSemiMixedTypes="0" containsString="0" containsNumber="1" containsInteger="1" minValue="1" maxValue="1"/>
    </cacheField>
    <cacheField name="OP &quot;+ / -&quot;" numFmtId="0">
      <sharedItems containsString="0" containsBlank="1" containsNumber="1" minValue="-168.3" maxValue="190.24"/>
    </cacheField>
    <cacheField name="date" numFmtId="0">
      <sharedItems containsDate="1" containsString="0" containsBlank="1" containsMixedTypes="1" minDate="2023-06-26T00:00:00" maxDate="1900-01-10T08:50:04"/>
    </cacheField>
    <cacheField name="% forfait" numFmtId="0">
      <sharedItems containsSemiMixedTypes="0" containsString="0" containsNumber="1" containsInteger="1" minValue="0" maxValue="1"/>
    </cacheField>
    <cacheField name="Site3" numFmtId="0">
      <sharedItems/>
    </cacheField>
    <cacheField name="Marque4" numFmtId="0">
      <sharedItems/>
    </cacheField>
    <cacheField name="non utilisé" numFmtId="0">
      <sharedItems containsNonDate="0" containsString="0" containsBlank="1"/>
    </cacheField>
    <cacheField name="Equipe" numFmtId="166">
      <sharedItems containsMixedTypes="1" containsNumber="1" containsInteger="1" minValue="5599" maxValue="5599" count="15">
        <s v="Roncq SEAT &amp; SKODA"/>
        <s v="Entreprises"/>
        <s v="Vexor"/>
        <s v="Roncq VW"/>
        <s v="Agent Bernard"/>
        <s v="lambersart"/>
        <s v="Roubaix"/>
        <e v="#N/A"/>
        <s v="Lambersart Sk"/>
        <s v="La Chapelle"/>
        <s v="Lomme HY"/>
        <s v="Roncq HYUNDAI"/>
        <s v="Beuvry SE"/>
        <s v="Beuvry NI"/>
        <n v="5599" u="1"/>
      </sharedItems>
    </cacheField>
    <cacheField name="Champ1" numFmtId="0" formula="'nbre de forfait'/'nbre de livraison'" databaseField="0"/>
  </cacheFields>
  <extLst>
    <ext xmlns:x14="http://schemas.microsoft.com/office/spreadsheetml/2009/9/main" uri="{725AE2AE-9491-48be-B2B4-4EB974FC3084}">
      <x14:pivotCacheDefinition pivotCacheId="2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éverine DENYS" refreshedDate="45135.474758449076" createdVersion="7" refreshedVersion="8" minRefreshableVersion="3" recordCount="531" xr:uid="{00000000-000A-0000-FFFF-FFFF05000000}">
  <cacheSource type="worksheet">
    <worksheetSource ref="A12:AW12" sheet="Marges VN"/>
  </cacheSource>
  <cacheFields count="50">
    <cacheField name="Site" numFmtId="49">
      <sharedItems containsMixedTypes="1" containsNumber="1" containsInteger="1" minValue="10" maxValue="80" count="7">
        <n v="10"/>
        <n v="20"/>
        <n v="30"/>
        <n v="60"/>
        <n v="70"/>
        <n v="80"/>
        <s v="NI"/>
      </sharedItems>
    </cacheField>
    <cacheField name="Etat" numFmtId="49">
      <sharedItems containsBlank="1" count="6">
        <s v="NC"/>
        <s v="C"/>
        <s v="NP"/>
        <s v="NL"/>
        <m u="1"/>
        <s v="X" u="1"/>
      </sharedItems>
    </cacheField>
    <cacheField name="Marque" numFmtId="49">
      <sharedItems containsBlank="1" count="9">
        <s v="SE"/>
        <s v="CUPRA"/>
        <s v="SK"/>
        <s v="VW"/>
        <s v="VU"/>
        <s v="HY"/>
        <s v="NI"/>
        <m u="1"/>
        <s v="VUL" u="1"/>
      </sharedItems>
    </cacheField>
    <cacheField name="Date de Facturation" numFmtId="14">
      <sharedItems containsSemiMixedTypes="0" containsNonDate="0" containsDate="1" containsString="0" minDate="2023-01-02T00:00:00" maxDate="2023-07-01T00:00:00" count="101">
        <d v="2023-05-16T00:00:00"/>
        <d v="2023-04-05T00:00:00"/>
        <d v="2023-06-30T00:00:00"/>
        <d v="2023-06-26T00:00:00"/>
        <d v="2023-06-16T00:00:00"/>
        <d v="2023-06-15T00:00:00"/>
        <d v="2023-04-04T00:00:00"/>
        <d v="2023-03-28T00:00:00"/>
        <d v="2023-06-12T00:00:00"/>
        <d v="2023-06-23T00:00:00"/>
        <d v="2023-06-06T00:00:00"/>
        <d v="2023-05-05T00:00:00"/>
        <d v="2023-01-31T00:00:00"/>
        <d v="2023-05-26T00:00:00"/>
        <d v="2023-06-22T00:00:00"/>
        <d v="2023-03-29T00:00:00"/>
        <d v="2023-01-16T00:00:00"/>
        <d v="2023-03-09T00:00:00"/>
        <d v="2023-06-19T00:00:00"/>
        <d v="2023-06-21T00:00:00"/>
        <d v="2023-06-07T00:00:00"/>
        <d v="2023-04-14T00:00:00"/>
        <d v="2023-02-28T00:00:00"/>
        <d v="2023-04-28T00:00:00"/>
        <d v="2023-06-01T00:00:00"/>
        <d v="2023-06-29T00:00:00"/>
        <d v="2023-05-17T00:00:00"/>
        <d v="2023-06-20T00:00:00"/>
        <d v="2023-06-08T00:00:00"/>
        <d v="2023-06-02T00:00:00"/>
        <d v="2023-06-28T00:00:00"/>
        <d v="2023-06-27T00:00:00"/>
        <d v="2023-05-13T00:00:00"/>
        <d v="2023-05-30T00:00:00"/>
        <d v="2023-04-27T00:00:00"/>
        <d v="2023-02-15T00:00:00"/>
        <d v="2023-03-13T00:00:00"/>
        <d v="2023-05-25T00:00:00"/>
        <d v="2023-06-09T00:00:00"/>
        <d v="2023-03-22T00:00:00"/>
        <d v="2023-05-04T00:00:00"/>
        <d v="2023-05-31T00:00:00"/>
        <d v="2023-06-14T00:00:00"/>
        <d v="2023-05-10T00:00:00"/>
        <d v="2023-06-13T00:00:00"/>
        <d v="2023-04-13T00:00:00"/>
        <d v="2023-04-07T00:00:00"/>
        <d v="2023-04-19T00:00:00"/>
        <d v="2023-01-03T00:00:00"/>
        <d v="2023-05-23T00:00:00"/>
        <d v="2023-04-20T00:00:00"/>
        <d v="2023-05-22T00:00:00"/>
        <d v="2023-06-10T00:00:00"/>
        <d v="2023-04-17T00:00:00"/>
        <d v="2023-04-21T00:00:00"/>
        <d v="2023-06-05T00:00:00"/>
        <d v="2023-05-02T00:00:00"/>
        <d v="2023-03-30T00:00:00"/>
        <d v="2023-03-31T00:00:00"/>
        <d v="2023-05-12T00:00:00"/>
        <d v="2023-01-24T00:00:00"/>
        <d v="2023-03-25T00:00:00"/>
        <d v="2023-03-17T00:00:00"/>
        <d v="2023-02-07T00:00:00"/>
        <d v="2023-03-21T00:00:00"/>
        <d v="2023-04-26T00:00:00"/>
        <d v="2023-04-11T00:00:00"/>
        <d v="2023-04-03T00:00:00"/>
        <d v="2023-05-09T00:00:00"/>
        <d v="2023-03-07T00:00:00"/>
        <d v="2023-03-01T00:00:00"/>
        <d v="2023-04-06T00:00:00"/>
        <d v="2023-01-19T00:00:00"/>
        <d v="2023-01-10T00:00:00"/>
        <d v="2023-02-14T00:00:00"/>
        <d v="2023-03-27T00:00:00"/>
        <d v="2023-01-27T00:00:00"/>
        <d v="2023-01-17T00:00:00"/>
        <d v="2023-01-20T00:00:00"/>
        <d v="2023-01-13T00:00:00"/>
        <d v="2023-05-15T00:00:00"/>
        <d v="2023-02-02T00:00:00"/>
        <d v="2023-03-15T00:00:00"/>
        <d v="2023-01-12T00:00:00"/>
        <d v="2023-03-24T00:00:00"/>
        <d v="2023-02-17T00:00:00"/>
        <d v="2023-04-15T00:00:00"/>
        <d v="2023-02-01T00:00:00"/>
        <d v="2023-02-23T00:00:00"/>
        <d v="2023-02-21T00:00:00"/>
        <d v="2023-01-18T00:00:00"/>
        <d v="2023-01-02T00:00:00"/>
        <d v="2023-03-03T00:00:00"/>
        <d v="2023-05-03T00:00:00"/>
        <d v="2023-05-11T00:00:00"/>
        <d v="2023-02-06T00:00:00"/>
        <d v="2023-02-03T00:00:00"/>
        <d v="2023-02-08T00:00:00"/>
        <d v="2023-01-30T00:00:00"/>
        <d v="2023-01-09T00:00:00"/>
        <d v="2023-03-08T00:00:00"/>
      </sharedItems>
    </cacheField>
    <cacheField name="Date de Livraison" numFmtId="14">
      <sharedItems containsDate="1" containsMixedTypes="1" minDate="2023-01-04T00:00:00" maxDate="2023-07-13T00:00:00"/>
    </cacheField>
    <cacheField name="Manque Marge" numFmtId="49">
      <sharedItems containsBlank="1"/>
    </cacheField>
    <cacheField name="PB Marge" numFmtId="49">
      <sharedItems containsBlank="1"/>
    </cacheField>
    <cacheField name="Justif ?" numFmtId="49">
      <sharedItems containsBlank="1"/>
    </cacheField>
    <cacheField name="Solde Client" numFmtId="49">
      <sharedItems containsBlank="1" containsMixedTypes="1" containsNumber="1" containsInteger="1" minValue="0" maxValue="0"/>
    </cacheField>
    <cacheField name="Validé DF" numFmtId="49">
      <sharedItems containsBlank="1"/>
    </cacheField>
    <cacheField name="Solde client2" numFmtId="49">
      <sharedItems containsString="0" containsBlank="1" containsNumber="1" minValue="-57736" maxValue="429276.44"/>
    </cacheField>
    <cacheField name="Vendeur" numFmtId="49">
      <sharedItems containsMixedTypes="1" containsNumber="1" containsInteger="1" minValue="0" maxValue="0" count="44">
        <s v="RQNBA"/>
        <s v="LTMEL"/>
        <s v="VSGNI"/>
        <s v="VSFCA"/>
        <s v="VRRKE"/>
        <s v="VSGLE"/>
        <s v="RQHWI"/>
        <s v="VSRPO"/>
        <s v="RQTHC"/>
        <s v="RQBER"/>
        <s v="LTHVI"/>
        <s v="RQSVA"/>
        <s v="RXNTA"/>
        <s v="RQCSA"/>
        <s v="RQLGU"/>
        <s v="RQFST"/>
        <s v="LTBCL"/>
        <s v="VRGWI"/>
        <s v="VRJMA"/>
        <s v="VRJLE"/>
        <s v="LESQU"/>
        <s v="VSYPA"/>
        <s v="LTTDU"/>
        <s v="LTNFA"/>
        <n v="0"/>
        <s v="LTSVA"/>
        <s v="LTJEL"/>
        <s v="ASTDU"/>
        <s v="ASCDI"/>
        <s v="ASYPA"/>
        <s v="ASMCO"/>
        <s v="LERDU"/>
        <s v="RQCPO"/>
        <s v="LEGCH"/>
        <s v="LEHME"/>
        <s v="LEADE"/>
        <s v="LELPA"/>
        <s v="BECMA"/>
        <s v="BENJE"/>
        <s v="BEKDE"/>
        <s v="BEMOG"/>
        <s v="BELLE"/>
        <s v="DIR"/>
        <s v="RQAML"/>
      </sharedItems>
    </cacheField>
    <cacheField name="N° VN" numFmtId="49">
      <sharedItems containsSemiMixedTypes="0" containsString="0" containsNumber="1" containsInteger="1" minValue="53" maxValue="596110"/>
    </cacheField>
    <cacheField name="N° CDE" numFmtId="49">
      <sharedItems containsBlank="1" containsMixedTypes="1" containsNumber="1" containsInteger="1" minValue="110" maxValue="2104835587"/>
    </cacheField>
    <cacheField name="Châssis" numFmtId="49">
      <sharedItems containsBlank="1"/>
    </cacheField>
    <cacheField name="CLIENT" numFmtId="49">
      <sharedItems/>
    </cacheField>
    <cacheField name="Modèle livré" numFmtId="49">
      <sharedItems containsBlank="1" count="59">
        <s v="e-Scooter 125"/>
        <s v="IBIZA"/>
        <s v="FORMENTOR"/>
        <s v="ATECA"/>
        <s v="LEON"/>
        <s v="Cupra el-Born"/>
        <s v="ARONA"/>
        <s v="TARRACO"/>
        <s v="ENYAQ"/>
        <s v="KAROQ"/>
        <s v="FABIA"/>
        <s v="KODIAQ"/>
        <s v="ID BUZZ"/>
        <s v="T ROC"/>
        <s v="TIGUAN"/>
        <s v="ID 3"/>
        <s v="T CROSS"/>
        <s v="POLO"/>
        <s v="ID 4"/>
        <s v="GOLF"/>
        <s v="TAIGO"/>
        <s v="PASSAT"/>
        <s v="TRANSPORTER"/>
        <s v="LT/CRAFTER"/>
        <s v="OCTAVIA"/>
        <s v="SCALA/ROOMSTER"/>
        <s v="KAMIQ/YETI"/>
        <s v="TOURAN"/>
        <s v="ID 5"/>
        <s v="FOX/UP"/>
        <s v="KONA"/>
        <s v="TUCSON"/>
        <s v="IONIQ"/>
        <s v="I20"/>
        <s v="SANTA FE"/>
        <s v="I10"/>
        <s v="MICRA"/>
        <s v="NV300"/>
        <s v="NV 400"/>
        <s v="QASHQAI"/>
        <s v="JUKE"/>
        <s v="NOUVEAU X-TRAIL"/>
        <s v="NEW X-TRAIL"/>
        <m u="1"/>
        <s v="I30" u="1"/>
        <s v=" Qashqai" u="1"/>
        <s v="AROSA/MII" u="1"/>
        <s v="NV250" u="1"/>
        <s v="New Micra" u="1"/>
        <s v=" Leaf" u="1"/>
        <s v="ID.CROZZ" u="1"/>
        <s v="ID3" u="1"/>
        <s v="TOUAREG" u="1"/>
        <s v="LEAF" u="1"/>
        <s v="BAYON" u="1"/>
        <s v="ARTEON" u="1"/>
        <s v="SUPERB" u="1"/>
        <s v="CADDY" u="1"/>
        <s v=" Juke" u="1"/>
      </sharedItems>
    </cacheField>
    <cacheField name="Prix de Vte" numFmtId="168">
      <sharedItems containsSemiMixedTypes="0" containsString="0" containsNumber="1" minValue="6000" maxValue="51454.17"/>
    </cacheField>
    <cacheField name="Options" numFmtId="168">
      <sharedItems containsString="0" containsBlank="1" containsNumber="1" minValue="0" maxValue="13545.84"/>
    </cacheField>
    <cacheField name="Total" numFmtId="168">
      <sharedItems containsSemiMixedTypes="0" containsString="0" containsNumber="1" minValue="6000" maxValue="60519.369999999995"/>
    </cacheField>
    <cacheField name="Jours de Stock" numFmtId="165">
      <sharedItems containsString="0" containsBlank="1" containsNumber="1" containsInteger="1" minValue="-2" maxValue="516"/>
    </cacheField>
    <cacheField name="Marge nette" numFmtId="168">
      <sharedItems containsSemiMixedTypes="0" containsString="0" containsNumber="1" minValue="-14455.57" maxValue="13707.17"/>
    </cacheField>
    <cacheField name="Marge s/transport" numFmtId="168">
      <sharedItems containsString="0" containsBlank="1" containsNumber="1" minValue="-84" maxValue="518.14"/>
    </cacheField>
    <cacheField name="déduction diverse" numFmtId="168">
      <sharedItems containsString="0" containsBlank="1" containsNumber="1" minValue="-3097" maxValue="-95"/>
    </cacheField>
    <cacheField name="Marge restante" numFmtId="168">
      <sharedItems containsSemiMixedTypes="0" containsString="0" containsNumber="1" minValue="-14455.57" maxValue="13568.63"/>
    </cacheField>
    <cacheField name="% PV" numFmtId="10">
      <sharedItems containsSemiMixedTypes="0" containsString="0" containsNumber="1" minValue="-0.33075323189566408" maxValue="0.27977453395472024"/>
    </cacheField>
    <cacheField name="OP Clos" numFmtId="168">
      <sharedItems containsString="0" containsBlank="1" containsNumber="1" minValue="-16239.07" maxValue="5201.91"/>
    </cacheField>
    <cacheField name="OP Ouverts" numFmtId="168">
      <sharedItems containsString="0" containsBlank="1" containsNumber="1" minValue="-7379.35" maxValue="1800"/>
    </cacheField>
    <cacheField name="OP non visible" numFmtId="168">
      <sharedItems containsString="0" containsBlank="1" containsNumber="1" minValue="-5806" maxValue="833"/>
    </cacheField>
    <cacheField name="libellé OP non visible" numFmtId="168">
      <sharedItems containsBlank="1"/>
    </cacheField>
    <cacheField name="TX COM" numFmtId="9">
      <sharedItems containsString="0" containsBlank="1" containsNumber="1" minValue="0" maxValue="0.13"/>
    </cacheField>
    <cacheField name="TX COM Opticar" numFmtId="9">
      <sharedItems containsBlank="1" containsMixedTypes="1" containsNumber="1" minValue="0" maxValue="0.13"/>
    </cacheField>
    <cacheField name="Commission de Base" numFmtId="168">
      <sharedItems containsSemiMixedTypes="0" containsString="0" containsNumber="1" minValue="-139.65" maxValue="749.65919999999994"/>
    </cacheField>
    <cacheField name="Prime opération" numFmtId="168">
      <sharedItems containsString="0" containsBlank="1" containsNumber="1" containsInteger="1" minValue="100" maxValue="250"/>
    </cacheField>
    <cacheField name="Total COM" numFmtId="168">
      <sharedItems containsSemiMixedTypes="0" containsString="0" containsNumber="1" minValue="-139.65" maxValue="749.65919999999994"/>
    </cacheField>
    <cacheField name="Sté de Financement" numFmtId="49">
      <sharedItems containsBlank="1"/>
    </cacheField>
    <cacheField name="EXT GIE" numFmtId="49">
      <sharedItems containsBlank="1" containsMixedTypes="1" containsNumber="1" containsInteger="1" minValue="0" maxValue="30"/>
    </cacheField>
    <cacheField name="Forfait immat" numFmtId="165">
      <sharedItems containsBlank="1" containsMixedTypes="1" containsNumber="1" containsInteger="1" minValue="0" maxValue="100"/>
    </cacheField>
    <cacheField name="nbre de forfait" numFmtId="0">
      <sharedItems containsSemiMixedTypes="0" containsString="0" containsNumber="1" containsInteger="1" minValue="0" maxValue="1"/>
    </cacheField>
    <cacheField name="nbre de livraison" numFmtId="0">
      <sharedItems containsSemiMixedTypes="0" containsString="0" containsNumber="1" containsInteger="1" minValue="1" maxValue="1"/>
    </cacheField>
    <cacheField name="OP &quot;+ / -&quot;" numFmtId="0">
      <sharedItems containsString="0" containsBlank="1" containsNumber="1" minValue="-168.3" maxValue="190.24"/>
    </cacheField>
    <cacheField name="date" numFmtId="0">
      <sharedItems containsDate="1" containsString="0" containsBlank="1" containsMixedTypes="1" minDate="2023-06-26T00:00:00" maxDate="1900-01-10T08:50:04"/>
    </cacheField>
    <cacheField name="% forfait" numFmtId="0">
      <sharedItems containsSemiMixedTypes="0" containsString="0" containsNumber="1" containsInteger="1" minValue="0" maxValue="1"/>
    </cacheField>
    <cacheField name="Site3" numFmtId="0">
      <sharedItems/>
    </cacheField>
    <cacheField name="Marque4" numFmtId="0">
      <sharedItems/>
    </cacheField>
    <cacheField name="non utilisé" numFmtId="0">
      <sharedItems containsNonDate="0" containsString="0" containsBlank="1"/>
    </cacheField>
    <cacheField name="Equipe" numFmtId="166">
      <sharedItems containsBlank="1" count="19">
        <s v="Roncq SEAT &amp; SKODA"/>
        <s v="Entreprises"/>
        <s v="Vexor"/>
        <s v="Roncq VW"/>
        <s v="Agent Bernard"/>
        <s v="lambersart"/>
        <s v="Roubaix"/>
        <e v="#N/A"/>
        <s v="Lambersart Sk"/>
        <s v="La Chapelle"/>
        <s v="Lomme HY"/>
        <s v="Roncq HYUNDAI"/>
        <s v="Beuvry SE"/>
        <s v="Beuvry NI"/>
        <m u="1"/>
        <s v="Lens" u="1"/>
        <s v="Beuvry" u="1"/>
        <s v="Roncq" u="1"/>
        <s v="Direction" u="1"/>
      </sharedItems>
    </cacheField>
    <cacheField name="Marge nette recalculée" numFmtId="168">
      <sharedItems containsSemiMixedTypes="0" containsString="0" containsNumber="1" minValue="-14455.57" maxValue="13707.17"/>
    </cacheField>
    <cacheField name="% PV5" numFmtId="10">
      <sharedItems containsSemiMixedTypes="0" containsString="0" containsNumber="1" minValue="-0.33075323189566408" maxValue="0.27977453395472024"/>
    </cacheField>
    <cacheField name="Champ1" numFmtId="0" formula="'nbre de forfait'/'nbre de livraison'" databaseField="0"/>
  </cacheFields>
  <extLst>
    <ext xmlns:x14="http://schemas.microsoft.com/office/spreadsheetml/2009/9/main" uri="{725AE2AE-9491-48be-B2B4-4EB974FC3084}">
      <x14:pivotCacheDefinition pivotCacheId="1443135477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lorian Basseux" refreshedDate="46231.757133333333" createdVersion="8" refreshedVersion="8" minRefreshableVersion="3" recordCount="2535" xr:uid="{82A32CCF-E60C-472E-89F4-A3C369854ABD}">
  <cacheSource type="worksheet">
    <worksheetSource ref="A1:AX2531" sheet="Marges VN"/>
  </cacheSource>
  <cacheFields count="50">
    <cacheField name="Site" numFmtId="0">
      <sharedItems containsSemiMixedTypes="0" containsString="0" containsNumber="1" containsInteger="1" minValue="10" maxValue="80" count="10">
        <n v="60"/>
        <n v="10"/>
        <n v="70"/>
        <n v="25"/>
        <n v="45"/>
        <n v="35"/>
        <n v="15"/>
        <n v="30"/>
        <n v="20"/>
        <n v="80" u="1"/>
      </sharedItems>
    </cacheField>
    <cacheField name="Etat" numFmtId="49">
      <sharedItems/>
    </cacheField>
    <cacheField name="Marque" numFmtId="49">
      <sharedItems containsBlank="1" count="21">
        <s v="VW"/>
        <s v="CUPRA"/>
        <s v="SK"/>
        <s v="HY"/>
        <s v="VU"/>
        <s v="AUDI"/>
        <s v="SE"/>
        <m u="1"/>
        <s v="SEAT" u="1"/>
        <s v="STARIA" u="1"/>
        <s v="CUPRA SE" u="1"/>
        <s v="Q4" u="1"/>
        <s v="EL-BORN" u="1"/>
        <s v="AUTRES SEAT" u="1"/>
        <s v="A4" u="1"/>
        <s v="Q6 e-tron" u="1"/>
        <s v="ID BUZZ" u="1"/>
        <s v="VUL" u="1"/>
        <s v="ID 7" u="1"/>
        <s v="HYUNDAI" u="1"/>
        <s v="NI" u="1"/>
      </sharedItems>
    </cacheField>
    <cacheField name="Date de Facturation" numFmtId="14">
      <sharedItems containsSemiMixedTypes="0" containsNonDate="0" containsDate="1" containsString="0" minDate="2026-01-02T00:00:00" maxDate="2026-07-01T00:00:00" count="129">
        <d v="2026-01-16T00:00:00"/>
        <d v="2026-01-30T00:00:00"/>
        <d v="2026-06-25T00:00:00"/>
        <d v="2026-06-29T00:00:00"/>
        <d v="2026-05-12T00:00:00"/>
        <d v="2026-03-17T00:00:00"/>
        <d v="2026-02-16T00:00:00"/>
        <d v="2026-02-25T00:00:00"/>
        <d v="2026-02-11T00:00:00"/>
        <d v="2026-04-16T00:00:00"/>
        <d v="2026-04-24T00:00:00"/>
        <d v="2026-06-04T00:00:00"/>
        <d v="2026-05-06T00:00:00"/>
        <d v="2026-02-05T00:00:00"/>
        <d v="2026-05-27T00:00:00"/>
        <d v="2026-04-07T00:00:00"/>
        <d v="2026-02-10T00:00:00"/>
        <d v="2026-05-21T00:00:00"/>
        <d v="2026-06-02T00:00:00"/>
        <d v="2026-01-02T00:00:00"/>
        <d v="2026-01-21T00:00:00"/>
        <d v="2026-04-02T00:00:00"/>
        <d v="2026-06-03T00:00:00"/>
        <d v="2026-06-19T00:00:00"/>
        <d v="2026-02-19T00:00:00"/>
        <d v="2026-01-06T00:00:00"/>
        <d v="2026-02-12T00:00:00"/>
        <d v="2026-02-06T00:00:00"/>
        <d v="2026-06-18T00:00:00"/>
        <d v="2026-03-11T00:00:00"/>
        <d v="2026-05-05T00:00:00"/>
        <d v="2026-03-04T00:00:00"/>
        <d v="2026-01-08T00:00:00"/>
        <d v="2026-03-30T00:00:00"/>
        <d v="2026-03-27T00:00:00"/>
        <d v="2026-03-12T00:00:00"/>
        <d v="2026-02-09T00:00:00"/>
        <d v="2026-03-06T00:00:00"/>
        <d v="2026-04-09T00:00:00"/>
        <d v="2026-01-14T00:00:00"/>
        <d v="2026-01-05T00:00:00"/>
        <d v="2026-01-19T00:00:00"/>
        <d v="2026-02-20T00:00:00"/>
        <d v="2026-04-10T00:00:00"/>
        <d v="2026-05-07T00:00:00"/>
        <d v="2026-06-09T00:00:00"/>
        <d v="2026-05-04T00:00:00"/>
        <d v="2026-04-30T00:00:00"/>
        <d v="2026-05-19T00:00:00"/>
        <d v="2026-03-20T00:00:00"/>
        <d v="2026-01-20T00:00:00"/>
        <d v="2026-01-23T00:00:00"/>
        <d v="2026-06-01T00:00:00"/>
        <d v="2026-02-03T00:00:00"/>
        <d v="2026-02-23T00:00:00"/>
        <d v="2026-05-11T00:00:00"/>
        <d v="2026-03-18T00:00:00"/>
        <d v="2026-04-17T00:00:00"/>
        <d v="2026-02-17T00:00:00"/>
        <d v="2026-03-19T00:00:00"/>
        <d v="2026-02-24T00:00:00"/>
        <d v="2026-03-31T00:00:00"/>
        <d v="2026-03-25T00:00:00"/>
        <d v="2026-04-15T00:00:00"/>
        <d v="2026-06-16T00:00:00"/>
        <d v="2026-06-26T00:00:00"/>
        <d v="2026-06-11T00:00:00"/>
        <d v="2026-04-28T00:00:00"/>
        <d v="2026-06-08T00:00:00"/>
        <d v="2026-06-17T00:00:00"/>
        <d v="2026-05-18T00:00:00"/>
        <d v="2026-05-29T00:00:00"/>
        <d v="2026-06-24T00:00:00"/>
        <d v="2026-06-30T00:00:00"/>
        <d v="2026-03-05T00:00:00"/>
        <d v="2026-04-08T00:00:00"/>
        <d v="2026-01-09T00:00:00"/>
        <d v="2026-06-22T00:00:00"/>
        <d v="2026-06-23T00:00:00"/>
        <d v="2026-04-20T00:00:00"/>
        <d v="2026-01-13T00:00:00"/>
        <d v="2026-01-12T00:00:00"/>
        <d v="2026-03-10T00:00:00"/>
        <d v="2026-03-23T00:00:00"/>
        <d v="2026-05-26T00:00:00"/>
        <d v="2026-05-20T00:00:00"/>
        <d v="2026-04-23T00:00:00"/>
        <d v="2026-01-29T00:00:00"/>
        <d v="2026-05-28T00:00:00"/>
        <d v="2026-06-12T00:00:00"/>
        <d v="2026-04-01T00:00:00"/>
        <d v="2026-05-22T00:00:00"/>
        <d v="2026-02-27T00:00:00"/>
        <d v="2026-02-26T00:00:00"/>
        <d v="2026-01-22T00:00:00"/>
        <d v="2026-01-26T00:00:00"/>
        <d v="2026-01-27T00:00:00"/>
        <d v="2026-02-02T00:00:00"/>
        <d v="2026-04-29T00:00:00"/>
        <d v="2026-05-15T00:00:00"/>
        <d v="2026-01-28T00:00:00"/>
        <d v="2026-03-24T00:00:00"/>
        <d v="2026-04-27T00:00:00"/>
        <d v="2026-01-15T00:00:00"/>
        <d v="2026-02-04T00:00:00"/>
        <d v="2026-05-25T00:00:00"/>
        <d v="2026-03-26T00:00:00"/>
        <d v="2026-01-07T00:00:00"/>
        <d v="2026-02-13T00:00:00"/>
        <d v="2026-04-13T00:00:00"/>
        <d v="2026-02-18T00:00:00"/>
        <d v="2026-03-13T00:00:00"/>
        <d v="2026-05-13T00:00:00"/>
        <d v="2026-04-21T00:00:00"/>
        <d v="2026-03-03T00:00:00"/>
        <d v="2026-04-03T00:00:00"/>
        <d v="2026-06-05T00:00:00"/>
        <d v="2026-04-14T00:00:00"/>
        <d v="2026-04-22T00:00:00"/>
        <d v="2026-06-15T00:00:00"/>
        <d v="2026-06-10T00:00:00"/>
        <d v="2026-03-16T00:00:00"/>
        <d v="2026-03-09T00:00:00"/>
        <d v="2026-03-02T00:00:00"/>
        <d v="2026-04-04T00:00:00"/>
        <d v="2026-05-31T00:00:00"/>
        <d v="2026-03-28T00:00:00"/>
        <d v="2026-01-31T00:00:00"/>
        <d v="2026-02-28T00:00:00"/>
      </sharedItems>
    </cacheField>
    <cacheField name="Date de Livraison" numFmtId="14">
      <sharedItems containsDate="1" containsBlank="1" containsMixedTypes="1" minDate="2025-12-12T00:00:00" maxDate="2026-07-02T00:00:00"/>
    </cacheField>
    <cacheField name="Manque Marge" numFmtId="49">
      <sharedItems containsBlank="1"/>
    </cacheField>
    <cacheField name="PB Marge" numFmtId="49">
      <sharedItems containsBlank="1"/>
    </cacheField>
    <cacheField name="Justif ?" numFmtId="49">
      <sharedItems containsBlank="1"/>
    </cacheField>
    <cacheField name="Solde Client" numFmtId="49">
      <sharedItems containsBlank="1"/>
    </cacheField>
    <cacheField name="Validé DF" numFmtId="49">
      <sharedItems containsBlank="1"/>
    </cacheField>
    <cacheField name="Solde client2" numFmtId="49">
      <sharedItems containsString="0" containsBlank="1" containsNumber="1" minValue="-32848.9" maxValue="1889794.8"/>
    </cacheField>
    <cacheField name="Vendeur" numFmtId="49">
      <sharedItems containsMixedTypes="1" containsNumber="1" containsInteger="1" minValue="0" maxValue="0"/>
    </cacheField>
    <cacheField name="N° VN" numFmtId="0">
      <sharedItems containsSemiMixedTypes="0" containsString="0" containsNumber="1" containsInteger="1" minValue="89" maxValue="591184"/>
    </cacheField>
    <cacheField name="N° CDE" numFmtId="49">
      <sharedItems containsString="0" containsBlank="1" containsNumber="1" containsInteger="1" minValue="3" maxValue="2106102564"/>
    </cacheField>
    <cacheField name="Châssis" numFmtId="49">
      <sharedItems/>
    </cacheField>
    <cacheField name="CLIENT" numFmtId="49">
      <sharedItems/>
    </cacheField>
    <cacheField name="Modèle livré" numFmtId="49">
      <sharedItems/>
    </cacheField>
    <cacheField name="Prix de Vte" numFmtId="168">
      <sharedItems containsSemiMixedTypes="0" containsString="0" containsNumber="1" minValue="16155" maxValue="76292"/>
    </cacheField>
    <cacheField name="Options" numFmtId="168">
      <sharedItems containsString="0" containsBlank="1" containsNumber="1" minValue="-3933.33" maxValue="33500.01"/>
    </cacheField>
    <cacheField name="Total" numFmtId="168">
      <sharedItems containsSemiMixedTypes="0" containsString="0" containsNumber="1" minValue="16670.759999999998" maxValue="98470.84"/>
    </cacheField>
    <cacheField name="Jours de Stock" numFmtId="165">
      <sharedItems containsString="0" containsBlank="1" containsNumber="1" containsInteger="1" minValue="0" maxValue="1258"/>
    </cacheField>
    <cacheField name="Marge nette" numFmtId="168">
      <sharedItems containsSemiMixedTypes="0" containsString="0" containsNumber="1" minValue="-40543" maxValue="11000.22"/>
    </cacheField>
    <cacheField name="Marge s/transport" numFmtId="168">
      <sharedItems containsString="0" containsBlank="1" containsNumber="1" minValue="-0.02" maxValue="2052.5"/>
    </cacheField>
    <cacheField name="déduction diverse" numFmtId="168">
      <sharedItems containsString="0" containsBlank="1" containsNumber="1" minValue="-7166" maxValue="0"/>
    </cacheField>
    <cacheField name="Marge restante" numFmtId="168">
      <sharedItems containsSemiMixedTypes="0" containsString="0" containsNumber="1" minValue="-40543" maxValue="10891.89"/>
    </cacheField>
    <cacheField name="% PV" numFmtId="10">
      <sharedItems containsSemiMixedTypes="0" containsString="0" containsNumber="1" minValue="-1.8512785388127855" maxValue="0.15504113934353791"/>
    </cacheField>
    <cacheField name="OP Clos" numFmtId="168">
      <sharedItems containsString="0" containsBlank="1" containsNumber="1" minValue="-17930.68" maxValue="11734.37"/>
    </cacheField>
    <cacheField name="OP Ouverts" numFmtId="168">
      <sharedItems containsString="0" containsBlank="1" containsNumber="1" minValue="-15209.39" maxValue="8830"/>
    </cacheField>
    <cacheField name="OP non visible" numFmtId="168">
      <sharedItems containsString="0" containsBlank="1" containsNumber="1" containsInteger="1" minValue="1800" maxValue="4750"/>
    </cacheField>
    <cacheField name="libellé OP non visible" numFmtId="168">
      <sharedItems containsBlank="1"/>
    </cacheField>
    <cacheField name="TX COM" numFmtId="9">
      <sharedItems containsString="0" containsBlank="1" containsNumber="1" minValue="7.0000000000000007E-2" maxValue="0.13"/>
    </cacheField>
    <cacheField name="TX COM Opticar" numFmtId="9">
      <sharedItems containsString="0" containsBlank="1" containsNumber="1" minValue="0" maxValue="0.13"/>
    </cacheField>
    <cacheField name="Commission de Base" numFmtId="168">
      <sharedItems containsSemiMixedTypes="0" containsString="0" containsNumber="1" minValue="-246.09700000000004" maxValue="684.70200000000011"/>
    </cacheField>
    <cacheField name="Prime opération" numFmtId="168">
      <sharedItems containsString="0" containsBlank="1" containsNumber="1" containsInteger="1" minValue="0" maxValue="1000"/>
    </cacheField>
    <cacheField name="Total COM" numFmtId="168">
      <sharedItems containsSemiMixedTypes="0" containsString="0" containsNumber="1" minValue="-246.09700000000004" maxValue="1000"/>
    </cacheField>
    <cacheField name="Sté de Financement" numFmtId="49">
      <sharedItems containsBlank="1"/>
    </cacheField>
    <cacheField name="EXT GIE" numFmtId="49">
      <sharedItems containsString="0" containsBlank="1" containsNumber="1" containsInteger="1" minValue="0" maxValue="30"/>
    </cacheField>
    <cacheField name="Forfait immat" numFmtId="165">
      <sharedItems containsBlank="1" containsMixedTypes="1" containsNumber="1" containsInteger="1" minValue="0" maxValue="100"/>
    </cacheField>
    <cacheField name="nbre de forfait" numFmtId="0">
      <sharedItems containsSemiMixedTypes="0" containsString="0" containsNumber="1" containsInteger="1" minValue="0" maxValue="1"/>
    </cacheField>
    <cacheField name="nbre de livraison" numFmtId="0">
      <sharedItems containsSemiMixedTypes="0" containsString="0" containsNumber="1" containsInteger="1" minValue="1" maxValue="1"/>
    </cacheField>
    <cacheField name="OP &quot;+ / -&quot;" numFmtId="0">
      <sharedItems containsString="0" containsBlank="1" containsNumber="1" minValue="-6353.07" maxValue="1000"/>
    </cacheField>
    <cacheField name="date" numFmtId="0">
      <sharedItems containsNonDate="0" containsDate="1" containsString="0" containsBlank="1" minDate="2026-02-03T00:00:00" maxDate="2026-06-16T00:00:00"/>
    </cacheField>
    <cacheField name="% forfait" numFmtId="0">
      <sharedItems containsSemiMixedTypes="0" containsString="0" containsNumber="1" containsInteger="1" minValue="0" maxValue="1"/>
    </cacheField>
    <cacheField name="AU" numFmtId="0">
      <sharedItems/>
    </cacheField>
    <cacheField name="Marque4" numFmtId="0">
      <sharedItems/>
    </cacheField>
    <cacheField name="non utilisé" numFmtId="0">
      <sharedItems containsNonDate="0" containsString="0" containsBlank="1"/>
    </cacheField>
    <cacheField name="Equipe" numFmtId="166">
      <sharedItems/>
    </cacheField>
    <cacheField name="Marge nette recalculée" numFmtId="168">
      <sharedItems containsSemiMixedTypes="0" containsString="0" containsNumber="1" minValue="-40543" maxValue="11000.22"/>
    </cacheField>
    <cacheField name="% PV5" numFmtId="10">
      <sharedItems containsSemiMixedTypes="0" containsString="0" containsNumber="1" minValue="-1.8512785388127855" maxValue="0.18655200174870409"/>
    </cacheField>
    <cacheField name="Marge négative" numFmtId="166">
      <sharedItems/>
    </cacheField>
  </cacheFields>
  <extLst>
    <ext xmlns:x14="http://schemas.microsoft.com/office/spreadsheetml/2009/9/main" uri="{725AE2AE-9491-48be-B2B4-4EB974FC3084}">
      <x14:pivotCacheDefinition pivotCacheId="1562615434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ëtan LEBLANC" refreshedDate="46240.708086226849" createdVersion="8" refreshedVersion="8" minRefreshableVersion="3" recordCount="2535" xr:uid="{00000000-000A-0000-FFFF-FFFF07000000}">
  <cacheSource type="worksheet">
    <worksheetSource name="MargesVN"/>
  </cacheSource>
  <cacheFields count="51">
    <cacheField name="Site" numFmtId="0">
      <sharedItems containsSemiMixedTypes="0" containsString="0" containsNumber="1" containsInteger="1" minValue="10" maxValue="80" count="10">
        <n v="60"/>
        <n v="10"/>
        <n v="70"/>
        <n v="25"/>
        <n v="45"/>
        <n v="35"/>
        <n v="15"/>
        <n v="30"/>
        <n v="20"/>
        <n v="80" u="1"/>
      </sharedItems>
    </cacheField>
    <cacheField name="Etat" numFmtId="49">
      <sharedItems containsBlank="1" count="5">
        <s v="C"/>
        <s v="NP"/>
        <s v="NL"/>
        <s v="NC"/>
        <m u="1"/>
      </sharedItems>
    </cacheField>
    <cacheField name="Marque" numFmtId="49">
      <sharedItems containsBlank="1" count="15">
        <s v="VW"/>
        <s v="CUPRA"/>
        <s v="SK"/>
        <s v="HY"/>
        <s v="VU"/>
        <s v="AUDI"/>
        <s v="SE"/>
        <s v="INSTER" u="1"/>
        <s v="Q6 e-tron" u="1"/>
        <s v="ELROQ" u="1"/>
        <s v="AUTRES SEAT" u="1"/>
        <m u="1"/>
        <s v="HYUNDAI" u="1"/>
        <s v="NI" u="1"/>
        <s v="ID BUZZ" u="1"/>
      </sharedItems>
    </cacheField>
    <cacheField name="Date de Facturation" numFmtId="14">
      <sharedItems containsSemiMixedTypes="0" containsNonDate="0" containsDate="1" containsString="0" minDate="2026-01-02T00:00:00" maxDate="2026-07-01T00:00:00" count="129">
        <d v="2026-01-16T00:00:00"/>
        <d v="2026-01-30T00:00:00"/>
        <d v="2026-06-25T00:00:00"/>
        <d v="2026-06-29T00:00:00"/>
        <d v="2026-05-12T00:00:00"/>
        <d v="2026-03-17T00:00:00"/>
        <d v="2026-02-16T00:00:00"/>
        <d v="2026-02-25T00:00:00"/>
        <d v="2026-02-11T00:00:00"/>
        <d v="2026-04-16T00:00:00"/>
        <d v="2026-04-24T00:00:00"/>
        <d v="2026-06-04T00:00:00"/>
        <d v="2026-05-06T00:00:00"/>
        <d v="2026-02-05T00:00:00"/>
        <d v="2026-05-27T00:00:00"/>
        <d v="2026-04-07T00:00:00"/>
        <d v="2026-02-10T00:00:00"/>
        <d v="2026-05-21T00:00:00"/>
        <d v="2026-06-02T00:00:00"/>
        <d v="2026-01-02T00:00:00"/>
        <d v="2026-01-21T00:00:00"/>
        <d v="2026-04-02T00:00:00"/>
        <d v="2026-06-03T00:00:00"/>
        <d v="2026-06-19T00:00:00"/>
        <d v="2026-02-19T00:00:00"/>
        <d v="2026-01-06T00:00:00"/>
        <d v="2026-02-12T00:00:00"/>
        <d v="2026-02-06T00:00:00"/>
        <d v="2026-06-18T00:00:00"/>
        <d v="2026-03-11T00:00:00"/>
        <d v="2026-05-05T00:00:00"/>
        <d v="2026-03-04T00:00:00"/>
        <d v="2026-01-08T00:00:00"/>
        <d v="2026-03-30T00:00:00"/>
        <d v="2026-03-27T00:00:00"/>
        <d v="2026-03-12T00:00:00"/>
        <d v="2026-02-09T00:00:00"/>
        <d v="2026-03-06T00:00:00"/>
        <d v="2026-04-09T00:00:00"/>
        <d v="2026-01-14T00:00:00"/>
        <d v="2026-01-05T00:00:00"/>
        <d v="2026-01-19T00:00:00"/>
        <d v="2026-02-20T00:00:00"/>
        <d v="2026-04-10T00:00:00"/>
        <d v="2026-05-07T00:00:00"/>
        <d v="2026-06-09T00:00:00"/>
        <d v="2026-05-04T00:00:00"/>
        <d v="2026-04-30T00:00:00"/>
        <d v="2026-05-19T00:00:00"/>
        <d v="2026-03-20T00:00:00"/>
        <d v="2026-01-20T00:00:00"/>
        <d v="2026-01-23T00:00:00"/>
        <d v="2026-06-01T00:00:00"/>
        <d v="2026-02-03T00:00:00"/>
        <d v="2026-02-23T00:00:00"/>
        <d v="2026-05-11T00:00:00"/>
        <d v="2026-03-18T00:00:00"/>
        <d v="2026-04-17T00:00:00"/>
        <d v="2026-02-17T00:00:00"/>
        <d v="2026-03-19T00:00:00"/>
        <d v="2026-02-24T00:00:00"/>
        <d v="2026-03-31T00:00:00"/>
        <d v="2026-03-25T00:00:00"/>
        <d v="2026-04-15T00:00:00"/>
        <d v="2026-06-16T00:00:00"/>
        <d v="2026-06-26T00:00:00"/>
        <d v="2026-06-11T00:00:00"/>
        <d v="2026-04-28T00:00:00"/>
        <d v="2026-06-08T00:00:00"/>
        <d v="2026-06-17T00:00:00"/>
        <d v="2026-05-18T00:00:00"/>
        <d v="2026-05-29T00:00:00"/>
        <d v="2026-06-24T00:00:00"/>
        <d v="2026-06-30T00:00:00"/>
        <d v="2026-03-05T00:00:00"/>
        <d v="2026-04-08T00:00:00"/>
        <d v="2026-01-09T00:00:00"/>
        <d v="2026-06-22T00:00:00"/>
        <d v="2026-06-23T00:00:00"/>
        <d v="2026-04-20T00:00:00"/>
        <d v="2026-01-13T00:00:00"/>
        <d v="2026-01-12T00:00:00"/>
        <d v="2026-03-10T00:00:00"/>
        <d v="2026-03-23T00:00:00"/>
        <d v="2026-05-26T00:00:00"/>
        <d v="2026-05-20T00:00:00"/>
        <d v="2026-04-23T00:00:00"/>
        <d v="2026-01-29T00:00:00"/>
        <d v="2026-05-28T00:00:00"/>
        <d v="2026-06-12T00:00:00"/>
        <d v="2026-04-01T00:00:00"/>
        <d v="2026-05-22T00:00:00"/>
        <d v="2026-02-27T00:00:00"/>
        <d v="2026-02-26T00:00:00"/>
        <d v="2026-01-22T00:00:00"/>
        <d v="2026-01-26T00:00:00"/>
        <d v="2026-01-27T00:00:00"/>
        <d v="2026-02-02T00:00:00"/>
        <d v="2026-04-29T00:00:00"/>
        <d v="2026-05-15T00:00:00"/>
        <d v="2026-01-28T00:00:00"/>
        <d v="2026-03-24T00:00:00"/>
        <d v="2026-04-27T00:00:00"/>
        <d v="2026-01-15T00:00:00"/>
        <d v="2026-02-04T00:00:00"/>
        <d v="2026-05-25T00:00:00"/>
        <d v="2026-03-26T00:00:00"/>
        <d v="2026-01-07T00:00:00"/>
        <d v="2026-02-13T00:00:00"/>
        <d v="2026-04-13T00:00:00"/>
        <d v="2026-02-18T00:00:00"/>
        <d v="2026-03-13T00:00:00"/>
        <d v="2026-05-13T00:00:00"/>
        <d v="2026-04-21T00:00:00"/>
        <d v="2026-03-03T00:00:00"/>
        <d v="2026-04-03T00:00:00"/>
        <d v="2026-06-05T00:00:00"/>
        <d v="2026-04-14T00:00:00"/>
        <d v="2026-04-22T00:00:00"/>
        <d v="2026-06-15T00:00:00"/>
        <d v="2026-06-10T00:00:00"/>
        <d v="2026-03-16T00:00:00"/>
        <d v="2026-03-09T00:00:00"/>
        <d v="2026-03-02T00:00:00"/>
        <d v="2026-04-04T00:00:00"/>
        <d v="2026-05-31T00:00:00"/>
        <d v="2026-03-28T00:00:00"/>
        <d v="2026-01-31T00:00:00"/>
        <d v="2026-02-28T00:00:00"/>
      </sharedItems>
    </cacheField>
    <cacheField name="Date de Livraison" numFmtId="14">
      <sharedItems containsDate="1" containsBlank="1" containsMixedTypes="1" minDate="2021-07-09T00:00:00" maxDate="2026-07-02T00:00:00" count="1411">
        <d v="2026-01-22T00:00:00"/>
        <d v="2026-01-24T00:00:00"/>
        <d v="2026-06-26T00:00:00"/>
        <d v="2026-06-30T00:00:00"/>
        <d v="2026-05-23T00:00:00"/>
        <d v="2026-03-18T00:00:00"/>
        <d v="2026-02-17T00:00:00"/>
        <d v="2026-02-23T00:00:00"/>
        <d v="2026-02-11T00:00:00"/>
        <d v="2026-04-09T00:00:00"/>
        <d v="2026-05-02T00:00:00"/>
        <d v="2026-06-04T00:00:00"/>
        <s v=""/>
        <d v="2026-01-31T00:00:00"/>
        <d v="2026-05-30T00:00:00"/>
        <d v="2026-02-13T00:00:00"/>
        <d v="2026-05-22T00:00:00"/>
        <d v="2026-01-30T00:00:00"/>
        <d v="2026-06-03T00:00:00"/>
        <d v="2026-01-05T00:00:00"/>
        <d v="2026-01-23T00:00:00"/>
        <d v="2026-04-04T00:00:00"/>
        <d v="2026-05-15T00:00:00"/>
        <d v="2026-06-05T00:00:00"/>
        <d v="2026-06-19T00:00:00"/>
        <d v="2026-02-21T00:00:00"/>
        <d v="2026-01-06T00:00:00"/>
        <d v="2026-02-14T00:00:00"/>
        <d v="2026-02-07T00:00:00"/>
        <d v="2026-03-13T00:00:00"/>
        <d v="2026-05-05T00:00:00"/>
        <d v="2026-02-24T00:00:00"/>
        <d v="2026-02-19T00:00:00"/>
        <d v="2026-01-01T00:00:00"/>
        <d v="2026-03-31T00:00:00"/>
        <d v="2026-04-03T00:00:00"/>
        <d v="2026-04-01T00:00:00"/>
        <d v="2026-03-23T00:00:00"/>
        <d v="2026-01-08T00:00:00"/>
        <d v="2026-03-16T00:00:00"/>
        <d v="2026-04-10T00:00:00"/>
        <d v="2026-01-03T00:00:00"/>
        <d v="2026-01-21T00:00:00"/>
        <d v="2026-01-02T00:00:00"/>
        <d v="2026-02-26T00:00:00"/>
        <d v="2026-02-27T00:00:00"/>
        <d v="2026-04-30T00:00:00"/>
        <d v="2026-06-10T00:00:00"/>
        <d v="2026-05-16T00:00:00"/>
        <d v="2026-02-12T00:00:00"/>
        <d v="2026-05-28T00:00:00"/>
        <d v="2026-04-11T00:00:00"/>
        <d v="2026-02-20T00:00:00"/>
        <d v="2026-03-19T00:00:00"/>
        <d v="2026-02-28T00:00:00"/>
        <d v="2026-05-13T00:00:00"/>
        <d v="2026-01-28T00:00:00"/>
        <d v="2026-02-16T00:00:00"/>
        <d v="2026-01-26T00:00:00"/>
        <d v="2026-06-02T00:00:00"/>
        <d v="2026-04-16T00:00:00"/>
        <d v="2026-02-04T00:00:00"/>
        <d v="2026-05-12T00:00:00"/>
        <d v="2026-02-06T00:00:00"/>
        <d v="2026-03-20T00:00:00"/>
        <d v="2026-04-21T00:00:00"/>
        <d v="2026-02-18T00:00:00"/>
        <d v="2026-03-21T00:00:00"/>
        <d v="2026-04-18T00:00:00"/>
        <d v="2026-03-09T00:00:00"/>
        <d v="2026-02-25T00:00:00"/>
        <d v="2026-04-17T00:00:00"/>
        <d v="2026-03-30T00:00:00"/>
        <d v="2026-03-27T00:00:00"/>
        <d v="2026-03-25T00:00:00"/>
        <d v="2026-06-17T00:00:00"/>
        <d v="2026-04-07T00:00:00"/>
        <d v="2026-06-12T00:00:00"/>
        <d v="2026-04-28T00:00:00"/>
        <d v="2026-05-11T00:00:00"/>
        <d v="2026-06-09T00:00:00"/>
        <d v="2026-05-07T00:00:00"/>
        <d v="2026-04-29T00:00:00"/>
        <d v="2026-05-06T00:00:00"/>
        <d v="2026-06-06T00:00:00"/>
        <d v="2026-06-08T00:00:00"/>
        <d v="2026-05-29T00:00:00"/>
        <d v="2026-06-24T00:00:00"/>
        <d v="2026-06-18T00:00:00"/>
        <d v="2026-06-25T00:00:00"/>
        <d v="2026-07-01T00:00:00"/>
        <d v="2026-03-06T00:00:00"/>
        <d v="2026-06-29T00:00:00"/>
        <d v="2026-04-08T00:00:00"/>
        <d v="2026-01-09T00:00:00"/>
        <d v="2026-06-22T00:00:00"/>
        <d v="2026-04-20T00:00:00"/>
        <m/>
        <d v="2026-03-26T00:00:00"/>
        <d v="2026-01-10T00:00:00"/>
        <d v="2026-03-24T00:00:00"/>
        <d v="2026-01-14T00:00:00"/>
        <d v="2026-04-24T00:00:00"/>
        <d v="2026-05-04T00:00:00"/>
        <d v="2026-05-21T00:00:00"/>
        <d v="2026-05-25T00:00:00"/>
        <d v="2026-06-15T00:00:00"/>
        <d v="2026-02-05T00:00:00"/>
        <d v="2026-01-19T00:00:00"/>
        <d v="2026-06-20T00:00:00"/>
        <d v="2026-01-20T00:00:00"/>
        <d v="2026-01-27T00:00:00"/>
        <d v="2026-06-27T00:00:00"/>
        <d v="2026-03-05T00:00:00"/>
        <d v="2026-01-13T00:00:00"/>
        <d v="2026-06-23T00:00:00"/>
        <d v="2026-02-02T00:00:00"/>
        <d v="2026-01-29T00:00:00"/>
        <d v="2026-05-27T00:00:00"/>
        <d v="2026-05-26T00:00:00"/>
        <d v="2026-01-15T00:00:00"/>
        <d v="2026-01-16T00:00:00"/>
        <d v="2026-05-19T00:00:00"/>
        <d v="2026-03-17T00:00:00"/>
        <d v="2026-03-02T00:00:00"/>
        <d v="2026-03-10T00:00:00"/>
        <d v="2026-06-01T00:00:00"/>
        <d v="2026-01-07T00:00:00"/>
        <d v="2026-02-09T00:00:00"/>
        <d v="2026-02-03T00:00:00"/>
        <d v="2026-01-12T00:00:00"/>
        <d v="2026-01-11T00:00:00"/>
        <d v="2026-02-10T00:00:00"/>
        <d v="2026-04-27T00:00:00"/>
        <d v="2026-04-13T00:00:00"/>
        <d v="2026-04-02T00:00:00"/>
        <d v="2026-03-03T00:00:00"/>
        <d v="2026-04-22T00:00:00"/>
        <d v="2026-05-08T00:00:00"/>
        <d v="2026-04-14T00:00:00"/>
        <d v="2026-04-15T00:00:00"/>
        <d v="2026-03-04T00:00:00"/>
        <d v="2026-05-20T00:00:00"/>
        <d v="2025-12-12T00:00:00"/>
        <d v="2026-05-18T00:00:00"/>
        <d v="2026-01-17T00:00:00"/>
        <d v="2026-06-16T00:00:00"/>
        <d v="2026-04-23T00:00:00"/>
        <d v="2026-03-28T00:00:00"/>
        <d v="2026-03-11T00:00:00"/>
        <d v="2026-03-07T00:00:00"/>
        <d v="2026-06-11T00:00:00"/>
        <d v="2026-05-09T00:00:00"/>
        <d v="2026-06-13T00:00:00"/>
        <d v="2026-03-14T00:00:00"/>
        <d v="2026-03-12T00:00:00"/>
        <d v="2026-02-01T00:00:00"/>
        <d v="2025-12-01T00:00:00" u="1"/>
        <d v="2025-12-22T00:00:00" u="1"/>
        <d v="2025-12-05T00:00:00" u="1"/>
        <d v="2025-12-10T00:00:00" u="1"/>
        <d v="2025-12-26T00:00:00" u="1"/>
        <d v="2025-08-04T00:00:00" u="1"/>
        <d v="2025-07-31T00:00:00" u="1"/>
        <d v="2025-09-23T00:00:00" u="1"/>
        <d v="2025-12-15T00:00:00" u="1"/>
        <d v="2025-12-03T00:00:00" u="1"/>
        <d v="2025-12-23T00:00:00" u="1"/>
        <d v="2025-10-24T00:00:00" u="1"/>
        <d v="2025-10-01T00:00:00" u="1"/>
        <d v="2025-05-09T00:00:00" u="1"/>
        <d v="2025-08-09T00:00:00" u="1"/>
        <d v="2025-10-03T00:00:00" u="1"/>
        <d v="2025-08-01T00:00:00" u="1"/>
        <d v="2025-12-30T00:00:00" u="1"/>
        <d v="2025-12-29T00:00:00" u="1"/>
        <d v="2025-01-11T00:00:00" u="1"/>
        <d v="2025-03-07T00:00:00" u="1"/>
        <d v="2025-05-16T00:00:00" u="1"/>
        <d v="2025-03-22T00:00:00" u="1"/>
        <d v="2025-05-19T00:00:00" u="1"/>
        <d v="2025-05-12T00:00:00" u="1"/>
        <d v="2025-09-08T00:00:00" u="1"/>
        <d v="2025-04-07T00:00:00" u="1"/>
        <d v="2025-09-15T00:00:00" u="1"/>
        <d v="2025-09-16T00:00:00" u="1"/>
        <d v="2025-11-06T00:00:00" u="1"/>
        <d v="2025-10-16T00:00:00" u="1"/>
        <d v="2025-06-06T00:00:00" u="1"/>
        <d v="2025-06-02T00:00:00" u="1"/>
        <d v="2025-11-28T00:00:00" u="1"/>
        <d v="2025-01-17T00:00:00" u="1"/>
        <d v="2025-04-19T00:00:00" u="1"/>
        <d v="2025-10-06T00:00:00" u="1"/>
        <d v="2025-01-20T00:00:00" u="1"/>
        <d v="2025-08-26T00:00:00" u="1"/>
        <d v="2025-09-05T00:00:00" u="1"/>
        <d v="2025-10-25T00:00:00" u="1"/>
        <d v="2025-09-24T00:00:00" u="1"/>
        <d v="2025-03-21T00:00:00" u="1"/>
        <d v="2025-11-21T00:00:00" u="1"/>
        <d v="2025-01-27T00:00:00" u="1"/>
        <d v="2025-05-21T00:00:00" u="1"/>
        <d v="2025-06-12T00:00:00" u="1"/>
        <d v="2025-11-03T00:00:00" u="1"/>
        <d v="2025-03-28T00:00:00" u="1"/>
        <d v="2025-01-14T00:00:00" u="1"/>
        <d v="2025-09-02T00:00:00" u="1"/>
        <d v="2025-08-08T00:00:00" u="1"/>
        <d v="2025-01-22T00:00:00" u="1"/>
        <d v="2025-02-26T00:00:00" u="1"/>
        <d v="2025-02-14T00:00:00" u="1"/>
        <d v="2025-03-17T00:00:00" u="1"/>
        <d v="2025-11-14T00:00:00" u="1"/>
        <d v="2025-08-02T00:00:00" u="1"/>
        <d v="2025-05-15T00:00:00" u="1"/>
        <d v="2025-01-24T00:00:00" u="1"/>
        <d v="2025-03-31T00:00:00" u="1"/>
        <d v="2025-06-30T00:00:00" u="1"/>
        <d v="2025-07-16T00:00:00" u="1"/>
        <d v="2025-05-28T00:00:00" u="1"/>
        <d v="2025-11-07T00:00:00" u="1"/>
        <d v="2025-08-11T00:00:00" u="1"/>
        <d v="2025-10-02T00:00:00" u="1"/>
        <d v="2025-04-14T00:00:00" u="1"/>
        <d v="2025-07-02T00:00:00" u="1"/>
        <d v="2025-11-17T00:00:00" u="1"/>
        <d v="2025-02-04T00:00:00" u="1"/>
        <d v="2025-10-17T00:00:00" u="1"/>
        <d v="2025-07-28T00:00:00" u="1"/>
        <d v="2025-10-10T00:00:00" u="1"/>
        <d v="2025-01-31T00:00:00" u="1"/>
        <d v="2025-05-17T00:00:00" u="1"/>
        <d v="2025-02-13T00:00:00" u="1"/>
        <d v="2025-03-06T00:00:00" u="1"/>
        <d v="2025-03-29T00:00:00" u="1"/>
        <d v="2025-07-05T00:00:00" u="1"/>
        <d v="2025-05-10T00:00:00" u="1"/>
        <d v="2025-02-28T00:00:00" u="1"/>
        <d v="2025-07-08T00:00:00" u="1"/>
        <d v="2025-01-09T00:00:00" u="1"/>
        <d v="2025-11-12T00:00:00" u="1"/>
        <d v="2025-01-02T00:00:00" u="1"/>
        <d v="2025-10-22T00:00:00" u="1"/>
        <d v="2025-03-10T00:00:00" u="1"/>
        <d v="2025-09-30T00:00:00" u="1"/>
        <d v="2025-04-11T00:00:00" u="1"/>
        <d v="2025-06-27T00:00:00" u="1"/>
        <d v="2025-07-01T00:00:00" u="1"/>
        <d v="2025-12-19T00:00:00" u="1"/>
        <d v="2025-09-01T00:00:00" u="1"/>
        <d v="2025-01-21T00:00:00" u="1"/>
        <d v="2025-04-15T00:00:00" u="1"/>
        <d v="2025-09-25T00:00:00" u="1"/>
        <d v="2025-07-04T00:00:00" u="1"/>
        <d v="2025-01-04T00:00:00" u="1"/>
        <d v="2025-03-19T00:00:00" u="1"/>
        <d v="2025-02-21T00:00:00" u="1"/>
        <d v="2025-04-18T00:00:00" u="1"/>
        <d v="2025-08-25T00:00:00" u="1"/>
        <d v="2025-11-04T00:00:00" u="1"/>
        <d v="2025-03-20T00:00:00" u="1"/>
        <d v="2025-09-22T00:00:00" u="1"/>
        <d v="2025-06-20T00:00:00" u="1"/>
        <d v="2025-05-02T00:00:00" u="1"/>
        <d v="2025-07-23T00:00:00" u="1"/>
        <d v="2025-04-12T00:00:00" u="1"/>
        <d v="2025-05-22T00:00:00" u="1"/>
        <d v="2025-05-23T00:00:00" u="1"/>
        <d v="2025-06-16T00:00:00" u="1"/>
        <d v="2025-04-25T00:00:00" u="1"/>
        <d v="2025-08-20T00:00:00" u="1"/>
        <d v="2025-02-27T00:00:00" u="1"/>
        <d v="2025-02-22T00:00:00" u="1"/>
        <d v="2025-07-11T00:00:00" u="1"/>
        <d v="2025-07-24T00:00:00" u="1"/>
        <d v="2025-06-13T00:00:00" u="1"/>
        <d v="2025-05-27T00:00:00" u="1"/>
        <d v="2025-07-21T00:00:00" u="1"/>
        <d v="2025-09-29T00:00:00" u="1"/>
        <d v="2025-09-13T00:00:00" u="1"/>
        <d v="2025-09-27T00:00:00" u="1"/>
        <d v="2025-03-04T00:00:00" u="1"/>
        <d v="2025-03-26T00:00:00" u="1"/>
        <d v="2025-08-19T00:00:00" u="1"/>
        <d v="2025-09-19T00:00:00" u="1"/>
        <d v="2025-10-20T00:00:00" u="1"/>
        <d v="2025-03-11T00:00:00" u="1"/>
        <d v="2025-06-03T00:00:00" u="1"/>
        <d v="2025-05-30T00:00:00" u="1"/>
        <d v="2025-08-12T00:00:00" u="1"/>
        <d v="2025-02-20T00:00:00" u="1"/>
        <d v="2025-11-29T00:00:00" u="1"/>
        <d v="2025-10-30T00:00:00" u="1"/>
        <d v="2025-03-14T00:00:00" u="1"/>
        <d v="2025-02-15T00:00:00" u="1"/>
        <d v="2025-06-05T00:00:00" u="1"/>
        <d v="2025-01-07T00:00:00" u="1"/>
        <d v="2025-10-08T00:00:00" u="1"/>
        <d v="2025-07-18T00:00:00" u="1"/>
        <d v="2025-06-19T00:00:00" u="1"/>
        <d v="2025-02-05T00:00:00" u="1"/>
        <d v="2025-07-15T00:00:00" u="1"/>
        <d v="2025-12-17T00:00:00" u="1"/>
        <d v="2025-10-23T00:00:00" u="1"/>
        <d v="2025-02-18T00:00:00" u="1"/>
        <d v="2025-11-27T00:00:00" u="1"/>
        <d v="2025-10-13T00:00:00" u="1"/>
        <d v="2025-04-30T00:00:00" u="1"/>
        <d v="2025-05-13T00:00:00" u="1"/>
        <d v="2025-10-15T00:00:00" u="1"/>
        <d v="2025-11-20T00:00:00" u="1"/>
        <d v="2025-12-13T00:00:00" u="1"/>
        <d v="2025-11-05T00:00:00" u="1"/>
        <d v="2025-12-09T00:00:00" u="1"/>
        <d v="2025-12-31T00:00:00" u="1"/>
        <d v="2025-04-16T00:00:00" u="1"/>
        <d v="2025-02-03T00:00:00" u="1"/>
        <d v="2025-01-15T00:00:00" u="1"/>
        <d v="2025-06-25T00:00:00" u="1"/>
        <d v="2025-05-24T00:00:00" u="1"/>
        <d v="2025-01-25T00:00:00" u="1"/>
        <d v="2025-04-04T00:00:00" u="1"/>
        <d v="2025-03-03T00:00:00" u="1"/>
        <d v="2025-04-24T00:00:00" u="1"/>
        <d v="2025-09-09T00:00:00" u="1"/>
        <d v="2025-06-11T00:00:00" u="1"/>
        <d v="2025-12-18T00:00:00" u="1"/>
        <d v="2025-08-23T00:00:00" u="1"/>
        <d v="2025-08-27T00:00:00" u="1"/>
        <d v="2025-07-10T00:00:00" u="1"/>
        <d v="2025-07-17T00:00:00" u="1"/>
        <d v="2025-09-10T00:00:00" u="1"/>
        <d v="2025-12-08T00:00:00" u="1"/>
        <d v="2025-06-21T00:00:00" u="1"/>
        <d v="2025-02-25T00:00:00" u="1"/>
        <d v="2025-04-22T00:00:00" u="1"/>
        <d v="2025-05-03T00:00:00" u="1"/>
        <d v="2025-09-26T00:00:00" u="1"/>
        <d v="2025-10-21T00:00:00" u="1"/>
        <d v="2025-12-24T00:00:00" u="1"/>
        <d v="2025-06-24T00:00:00" u="1"/>
        <d v="2025-05-26T00:00:00" u="1"/>
        <d v="2025-11-26T00:00:00" u="1"/>
        <d v="2025-12-27T00:00:00" u="1"/>
        <d v="2025-08-28T00:00:00" u="1"/>
        <d v="2025-04-05T00:00:00" u="1"/>
        <d v="2025-04-10T00:00:00" u="1"/>
        <d v="2025-11-19T00:00:00" u="1"/>
        <d v="2025-06-10T00:00:00" u="1"/>
        <d v="2025-01-16T00:00:00" u="1"/>
        <d v="2025-01-28T00:00:00" u="1"/>
        <d v="2025-03-12T00:00:00" u="1"/>
        <d v="2025-03-13T00:00:00" u="1"/>
        <d v="2025-06-04T00:00:00" u="1"/>
        <d v="2025-02-24T00:00:00" u="1"/>
        <d v="2025-05-20T00:00:00" u="1"/>
        <d v="2025-03-08T00:00:00" u="1"/>
        <d v="2025-07-29T00:00:00" u="1"/>
        <d v="2025-06-18T00:00:00" u="1"/>
        <d v="2025-07-25T00:00:00" u="1"/>
        <d v="2025-09-12T00:00:00" u="1"/>
        <d v="2025-10-31T00:00:00" u="1"/>
        <d v="2025-04-03T00:00:00" u="1"/>
        <d v="2025-04-29T00:00:00" u="1"/>
        <d v="2025-12-04T00:00:00" u="1"/>
        <d v="2025-01-29T00:00:00" u="1"/>
        <d v="2025-02-12T00:00:00" u="1"/>
        <d v="2025-04-28T00:00:00" u="1"/>
        <d v="2025-12-16T00:00:00" u="1"/>
        <d v="2025-04-02T00:00:00" u="1"/>
        <d v="2025-03-01T00:00:00" u="1"/>
        <d v="2025-04-09T00:00:00" u="1"/>
        <d v="2025-07-30T00:00:00" u="1"/>
        <d v="2025-01-23T00:00:00" u="1"/>
        <d v="2025-08-30T00:00:00" u="1"/>
        <d v="2025-09-18T00:00:00" u="1"/>
        <d v="2025-08-07T00:00:00" u="1"/>
        <d v="2025-01-18T00:00:00" u="1"/>
        <d v="2025-04-17T00:00:00" u="1"/>
        <d v="2025-04-23T00:00:00" u="1"/>
        <d v="2025-09-17T00:00:00" u="1"/>
        <d v="2025-01-06T00:00:00" u="1"/>
        <d v="2025-07-03T00:00:00" u="1"/>
        <d v="2025-06-17T00:00:00" u="1"/>
        <d v="2025-11-10T00:00:00" u="1"/>
        <d v="2025-01-08T00:00:00" u="1"/>
        <d v="2025-02-06T00:00:00" u="1"/>
        <d v="2025-03-24T00:00:00" u="1"/>
        <d v="2025-05-14T00:00:00" u="1"/>
        <d v="2025-05-05T00:00:00" u="1"/>
        <d v="2025-03-25T00:00:00" u="1"/>
        <d v="2025-05-07T00:00:00" u="1"/>
        <d v="2025-07-09T00:00:00" u="1"/>
        <d v="2025-08-29T00:00:00" u="1"/>
        <d v="2025-03-18T00:00:00" u="1"/>
        <d v="2025-08-22T00:00:00" u="1"/>
        <d v="2025-09-20T00:00:00" u="1"/>
        <d v="2025-08-18T00:00:00" u="1"/>
        <d v="2025-04-01T00:00:00" u="1"/>
        <d v="2025-10-27T00:00:00" u="1"/>
        <d v="2025-06-23T00:00:00" u="1"/>
        <d v="2025-05-06T00:00:00" u="1"/>
        <d v="2025-01-30T00:00:00" u="1"/>
        <d v="2025-10-28T00:00:00" u="1"/>
        <d v="2025-10-14T00:00:00" u="1"/>
        <d v="2025-01-10T00:00:00" u="1"/>
        <d v="2025-05-31T00:00:00" u="1"/>
        <d v="2025-12-20T00:00:00" u="1"/>
        <d v="2025-03-27T00:00:00" u="1"/>
        <d v="2025-02-17T00:00:00" u="1"/>
        <d v="2025-06-26T00:00:00" u="1"/>
        <d v="2025-12-02T00:00:00" u="1"/>
        <d v="2025-10-29T00:00:00" u="1"/>
        <d v="2025-11-15T00:00:00" u="1"/>
        <d v="2025-06-01T00:00:00" u="1"/>
        <d v="2025-01-03T00:00:00" u="1"/>
        <d v="2025-08-14T00:00:00" u="1"/>
        <d v="2025-04-08T00:00:00" u="1"/>
        <d v="2025-04-26T00:00:00" u="1"/>
        <d v="2025-10-07T00:00:00" u="1"/>
        <d v="2025-06-07T00:00:00" u="1"/>
        <d v="2025-09-04T00:00:00" u="1"/>
        <d v="2025-11-18T00:00:00" u="1"/>
        <d v="2025-02-10T00:00:00" u="1"/>
        <d v="2025-03-05T00:00:00" u="1"/>
        <d v="2025-02-19T00:00:00" u="1"/>
        <d v="2025-07-07T00:00:00" u="1"/>
        <d v="2025-09-03T00:00:00" u="1"/>
        <d v="2025-09-11T00:00:00" u="1"/>
        <d v="2025-11-08T00:00:00" u="1"/>
        <d v="2025-10-04T00:00:00" u="1"/>
        <d v="2025-07-19T00:00:00" u="1"/>
        <d v="2025-01-13T00:00:00" u="1"/>
        <d v="2025-12-11T00:00:00" u="1"/>
        <d v="2025-02-11T00:00:00" u="1"/>
        <d v="2025-02-07T00:00:00" u="1"/>
        <d v="2025-08-05T00:00:00" u="1"/>
        <d v="2025-07-26T00:00:00" u="1"/>
        <d v="2025-10-11T00:00:00" u="1"/>
        <d v="2025-08-21T00:00:00" u="1"/>
        <d v="2025-10-09T00:00:00" u="1"/>
        <d v="2025-04-06T00:00:00" u="1"/>
        <d v="2025-07-22T00:00:00" u="1"/>
        <d v="2025-10-18T00:00:00" u="1"/>
        <d v="2025-11-13T00:00:00" u="1"/>
        <d v="2025-06-14T00:00:00" u="1"/>
        <d v="2025-07-27T00:00:00" u="1"/>
        <d v="2025-08-06T00:00:00" u="1"/>
        <d v="2025-11-25T00:00:00" u="1"/>
        <d v="2025-06-09T00:00:00" u="1"/>
        <d v="2025-11-24T00:00:00" u="1"/>
        <d v="2025-01-01T00:00:00" u="1"/>
        <d v="2025-08-13T00:00:00" u="1"/>
        <d v="2025-12-06T00:00:00" u="1"/>
        <d v="2025-02-08T00:00:00" u="1"/>
        <d v="2025-08-31T00:00:00" u="1"/>
        <d v="2025-02-01T00:00:00" u="1"/>
        <d v="2025-05-25T00:00:00" u="1"/>
        <d v="2025-08-15T00:00:00" u="1"/>
        <d v="2025-06-08T00:00:00" u="1"/>
        <d v="2025-09-06T00:00:00" u="1"/>
        <d v="2025-03-15T00:00:00" u="1"/>
        <d v="2025-06-28T00:00:00" u="1"/>
        <d v="2025-01-12T00:00:00" u="1"/>
        <d v="2025-08-16T00:00:00" u="1"/>
        <d v="2025-02-23T00:00:00" u="1"/>
        <d v="2025-02-16T00:00:00" u="1"/>
        <d v="2025-03-02T00:00:00" u="1"/>
        <d v="2025-05-01T00:00:00" u="1"/>
        <d v="2025-11-11T00:00:00" u="1"/>
        <d v="2025-07-12T00:00:00" u="1"/>
        <d v="2025-11-22T00:00:00" u="1"/>
        <d v="2024-01-19T00:00:00" u="1"/>
        <d v="2024-03-01T00:00:00" u="1"/>
        <d v="2024-04-10T00:00:00" u="1"/>
        <d v="2024-08-08T00:00:00" u="1"/>
        <d v="2024-09-13T00:00:00" u="1"/>
        <d v="2024-08-05T00:00:00" u="1"/>
        <d v="2024-10-04T00:00:00" u="1"/>
        <d v="2024-02-03T00:00:00" u="1"/>
        <d v="2024-11-22T00:00:00" u="1"/>
        <d v="2024-01-20T00:00:00" u="1"/>
        <d v="2024-05-14T00:00:00" u="1"/>
        <d v="2024-08-30T00:00:00" u="1"/>
        <d v="2024-06-19T00:00:00" u="1"/>
        <d v="2024-07-17T00:00:00" u="1"/>
        <d v="2024-07-12T00:00:00" u="1"/>
        <d v="2024-06-13T00:00:00" u="1"/>
        <d v="2024-08-24T00:00:00" u="1"/>
        <d v="2024-09-23T00:00:00" u="1"/>
        <d v="2024-08-22T00:00:00" u="1"/>
        <d v="2024-08-02T00:00:00" u="1"/>
        <d v="2024-09-04T00:00:00" u="1"/>
        <d v="2024-12-29T00:00:00" u="1"/>
        <d v="2024-01-30T00:00:00" u="1"/>
        <d v="2024-01-08T00:00:00" u="1"/>
        <d v="2024-07-06T00:00:00" u="1"/>
        <d v="2024-06-11T00:00:00" u="1"/>
        <d v="2024-03-25T00:00:00" u="1"/>
        <d v="2024-08-31T00:00:00" u="1"/>
        <d v="2024-01-26T00:00:00" u="1"/>
        <d v="2024-03-22T00:00:00" u="1"/>
        <d v="2024-01-29T00:00:00" u="1"/>
        <d v="2024-07-19T00:00:00" u="1"/>
        <d v="2024-02-02T00:00:00" u="1"/>
        <d v="2024-01-15T00:00:00" u="1"/>
        <d v="2024-05-16T00:00:00" u="1"/>
        <d v="2024-03-12T00:00:00" u="1"/>
        <d v="2024-04-18T00:00:00" u="1"/>
        <d v="2024-04-23T00:00:00" u="1"/>
        <d v="2024-02-15T00:00:00" u="1"/>
        <d v="2024-04-05T00:00:00" u="1"/>
        <d v="2024-01-22T00:00:00" u="1"/>
        <d v="2024-04-04T00:00:00" u="1"/>
        <d v="2024-02-29T00:00:00" u="1"/>
        <d v="2024-04-15T00:00:00" u="1"/>
        <d v="2024-01-16T00:00:00" u="1"/>
        <d v="2024-03-29T00:00:00" u="1"/>
        <d v="2024-05-01T00:00:00" u="1"/>
        <d v="2024-07-08T00:00:00" u="1"/>
        <d v="2024-02-08T00:00:00" u="1"/>
        <d v="2024-09-12T00:00:00" u="1"/>
        <d v="2024-01-05T00:00:00" u="1"/>
        <d v="2024-05-10T00:00:00" u="1"/>
        <d v="2024-04-01T00:00:00" u="1"/>
        <d v="2024-05-25T00:00:00" u="1"/>
        <d v="2024-05-06T00:00:00" u="1"/>
        <d v="2024-02-23T00:00:00" u="1"/>
        <d v="2024-05-04T00:00:00" u="1"/>
        <d v="2024-01-06T00:00:00" u="1"/>
        <d v="2024-02-10T00:00:00" u="1"/>
        <d v="2024-05-03T00:00:00" u="1"/>
        <d v="2024-09-10T00:00:00" u="1"/>
        <d v="2024-01-24T00:00:00" u="1"/>
        <d v="2024-01-11T00:00:00" u="1"/>
        <d v="2024-02-09T00:00:00" u="1"/>
        <d v="2024-01-25T00:00:00" u="1"/>
        <d v="2024-07-11T00:00:00" u="1"/>
        <d v="2024-02-16T00:00:00" u="1"/>
        <d v="2024-01-09T00:00:00" u="1"/>
        <d v="2024-02-20T00:00:00" u="1"/>
        <d v="2024-01-23T00:00:00" u="1"/>
        <d v="2024-06-08T00:00:00" u="1"/>
        <d v="2024-03-19T00:00:00" u="1"/>
        <d v="2024-04-02T00:00:00" u="1"/>
        <d v="2024-05-07T00:00:00" u="1"/>
        <d v="2024-06-21T00:00:00" u="1"/>
        <d v="2024-06-04T00:00:00" u="1"/>
        <d v="2024-02-22T00:00:00" u="1"/>
        <d v="2024-02-21T00:00:00" u="1"/>
        <d v="2024-04-19T00:00:00" u="1"/>
        <d v="2024-01-17T00:00:00" u="1"/>
        <d v="2024-01-31T00:00:00" u="1"/>
        <d v="2024-05-27T00:00:00" u="1"/>
        <d v="2024-01-12T00:00:00" u="1"/>
        <d v="2024-06-06T00:00:00" u="1"/>
        <d v="2024-02-27T00:00:00" u="1"/>
        <d v="2024-08-06T00:00:00" u="1"/>
        <d v="2024-11-26T00:00:00" u="1"/>
        <d v="2024-04-08T00:00:00" u="1"/>
        <d v="2024-02-26T00:00:00" u="1"/>
        <d v="2024-03-11T00:00:00" u="1"/>
        <d v="2024-09-17T00:00:00" u="1"/>
        <d v="2024-03-04T00:00:00" u="1"/>
        <d v="2024-06-01T00:00:00" u="1"/>
        <d v="2024-05-22T00:00:00" u="1"/>
        <d v="2024-03-20T00:00:00" u="1"/>
        <d v="2024-02-12T00:00:00" u="1"/>
        <d v="2024-02-07T00:00:00" u="1"/>
        <d v="2024-02-28T00:00:00" u="1"/>
        <d v="2024-03-08T00:00:00" u="1"/>
        <d v="2024-05-23T00:00:00" u="1"/>
        <d v="2024-03-07T00:00:00" u="1"/>
        <d v="2024-03-27T00:00:00" u="1"/>
        <d v="2024-04-22T00:00:00" u="1"/>
        <d v="2024-03-05T00:00:00" u="1"/>
        <d v="2024-03-21T00:00:00" u="1"/>
        <d v="2024-03-15T00:00:00" u="1"/>
        <d v="2024-03-26T00:00:00" u="1"/>
        <d v="2024-04-13T00:00:00" u="1"/>
        <d v="2024-03-30T00:00:00" u="1"/>
        <d v="2024-03-13T00:00:00" u="1"/>
        <d v="2024-05-30T00:00:00" u="1"/>
        <d v="2024-04-11T00:00:00" u="1"/>
        <d v="2024-07-02T00:00:00" u="1"/>
        <d v="2024-07-03T00:00:00" u="1"/>
        <d v="2024-05-28T00:00:00" u="1"/>
        <d v="2024-07-01T00:00:00" u="1"/>
        <d v="2024-06-07T00:00:00" u="1"/>
        <d v="2024-12-12T00:00:00" u="1"/>
        <d v="2024-08-26T00:00:00" u="1"/>
        <d v="2024-04-12T00:00:00" u="1"/>
        <d v="2024-05-17T00:00:00" u="1"/>
        <d v="2024-06-24T00:00:00" u="1"/>
        <d v="2024-06-28T00:00:00" u="1"/>
        <d v="2024-11-09T00:00:00" u="1"/>
        <d v="2024-05-24T00:00:00" u="1"/>
        <d v="2024-05-29T00:00:00" u="1"/>
        <d v="2024-04-29T00:00:00" u="1"/>
        <d v="2024-04-26T00:00:00" u="1"/>
        <d v="2024-10-01T00:00:00" u="1"/>
        <d v="2024-11-23T00:00:00" u="1"/>
        <d v="2024-10-16T00:00:00" u="1"/>
        <d v="2024-12-11T00:00:00" u="1"/>
        <d v="2024-05-21T00:00:00" u="1"/>
        <d v="2024-12-16T00:00:00" u="1"/>
        <d v="2024-10-17T00:00:00" u="1"/>
        <d v="2024-08-03T00:00:00" u="1"/>
        <d v="2024-06-12T00:00:00" u="1"/>
        <d v="2024-07-25T00:00:00" u="1"/>
        <d v="2024-08-23T00:00:00" u="1"/>
        <d v="2024-08-27T00:00:00" u="1"/>
        <d v="2024-06-15T00:00:00" u="1"/>
        <d v="2024-10-11T00:00:00" u="1"/>
        <d v="2024-09-16T00:00:00" u="1"/>
        <d v="2024-10-26T00:00:00" u="1"/>
        <d v="2024-06-14T00:00:00" u="1"/>
        <d v="2024-07-30T00:00:00" u="1"/>
        <d v="2024-09-26T00:00:00" u="1"/>
        <d v="2024-10-23T00:00:00" u="1"/>
        <d v="2024-09-22T00:00:00" u="1"/>
        <d v="2024-11-13T00:00:00" u="1"/>
        <d v="2024-11-06T00:00:00" u="1"/>
        <d v="2024-08-13T00:00:00" u="1"/>
        <d v="2024-10-18T00:00:00" u="1"/>
        <d v="2024-09-20T00:00:00" u="1"/>
        <d v="2024-09-05T00:00:00" u="1"/>
        <d v="2024-07-09T00:00:00" u="1"/>
        <d v="2024-11-07T00:00:00" u="1"/>
        <d v="2024-07-27T00:00:00" u="1"/>
        <d v="2024-07-26T00:00:00" u="1"/>
        <d v="2024-07-22T00:00:00" u="1"/>
        <d v="2024-08-07T00:00:00" u="1"/>
        <d v="2024-09-25T00:00:00" u="1"/>
        <d v="2024-10-31T00:00:00" u="1"/>
        <d v="2024-08-29T00:00:00" u="1"/>
        <d v="2024-09-24T00:00:00" u="1"/>
        <d v="2024-09-07T00:00:00" u="1"/>
        <d v="2024-12-17T00:00:00" u="1"/>
        <d v="2024-11-29T00:00:00" u="1"/>
        <d v="2024-09-03T00:00:00" u="1"/>
        <d v="2024-12-07T00:00:00" u="1"/>
        <d v="2024-12-19T00:00:00" u="1"/>
        <d v="2024-11-02T00:00:00" u="1"/>
        <d v="2024-10-14T00:00:00" u="1"/>
        <d v="2024-08-12T00:00:00" u="1"/>
        <d v="2024-09-06T00:00:00" u="1"/>
        <d v="2024-10-25T00:00:00" u="1"/>
        <d v="2024-12-13T00:00:00" u="1"/>
        <d v="2024-10-28T00:00:00" u="1"/>
        <d v="2024-12-18T00:00:00" u="1"/>
        <d v="2024-11-16T00:00:00" u="1"/>
        <d v="2024-12-31T00:00:00" u="1"/>
        <d v="2024-10-30T00:00:00" u="1"/>
        <d v="2024-10-24T00:00:00" u="1"/>
        <d v="2024-11-25T00:00:00" u="1"/>
        <d v="2024-12-21T00:00:00" u="1"/>
        <d v="2024-12-04T00:00:00" u="1"/>
        <d v="2024-11-08T00:00:00" u="1"/>
        <d v="2024-10-19T00:00:00" u="1"/>
        <d v="2024-11-12T00:00:00" u="1"/>
        <d v="2024-11-30T00:00:00" u="1"/>
        <d v="2024-12-06T00:00:00" u="1"/>
        <d v="2024-12-09T00:00:00" u="1"/>
        <d v="2024-11-14T00:00:00" u="1"/>
        <d v="2024-12-02T00:00:00" u="1"/>
        <d v="2024-12-20T00:00:00" u="1"/>
        <d v="2024-12-30T00:00:00" u="1"/>
        <d v="2024-11-28T00:00:00" u="1"/>
        <d v="2024-09-18T00:00:00" u="1"/>
        <d v="2024-12-24T00:00:00" u="1"/>
        <d v="2024-09-28T00:00:00" u="1"/>
        <d v="2024-05-31T00:00:00" u="1"/>
        <d v="2024-07-05T00:00:00" u="1"/>
        <d v="2024-06-20T00:00:00" u="1"/>
        <d v="2024-01-04T00:00:00" u="1"/>
        <d v="2024-06-03T00:00:00" u="1"/>
        <d v="2024-08-09T00:00:00" u="1"/>
        <d v="2024-07-23T00:00:00" u="1"/>
        <d v="2024-05-13T00:00:00" u="1"/>
        <d v="2024-02-14T00:00:00" u="1"/>
        <d v="2024-01-10T00:00:00" u="1"/>
        <d v="2024-07-31T00:00:00" u="1"/>
        <d v="2024-09-19T00:00:00" u="1"/>
        <d v="2024-06-22T00:00:00" u="1"/>
        <d v="2024-04-03T00:00:00" u="1"/>
        <d v="2024-06-05T00:00:00" u="1"/>
        <d v="2024-10-07T00:00:00" u="1"/>
        <d v="2024-02-19T00:00:00" u="1"/>
        <d v="2024-01-02T00:00:00" u="1"/>
        <d v="2024-07-04T00:00:00" u="1"/>
        <d v="2024-04-27T00:00:00" u="1"/>
        <d v="2024-12-26T00:00:00" u="1"/>
        <d v="2024-03-16T00:00:00" u="1"/>
        <d v="2024-01-01T00:00:00" u="1"/>
        <d v="2024-09-30T00:00:00" u="1"/>
        <d v="2024-12-27T00:00:00" u="1"/>
        <d v="2024-09-02T00:00:00" u="1"/>
        <d v="2024-06-17T00:00:00" u="1"/>
        <d v="2024-10-09T00:00:00" u="1"/>
        <d v="2024-12-23T00:00:00" u="1"/>
        <d v="2024-06-10T00:00:00" u="1"/>
        <d v="2024-02-05T00:00:00" u="1"/>
        <d v="2024-04-06T00:00:00" u="1"/>
        <d v="2024-10-29T00:00:00" u="1"/>
        <d v="2024-03-06T00:00:00" u="1"/>
        <d v="2024-04-09T00:00:00" u="1"/>
        <d v="2024-03-18T00:00:00" u="1"/>
        <d v="2024-11-05T00:00:00" u="1"/>
        <d v="2024-05-02T00:00:00" u="1"/>
        <d v="2024-06-27T00:00:00" u="1"/>
        <d v="2024-08-01T00:00:00" u="1"/>
        <d v="2024-02-13T00:00:00" u="1"/>
        <d v="2024-10-22T00:00:00" u="1"/>
        <d v="2024-08-14T00:00:00" u="1"/>
        <d v="2024-07-10T00:00:00" u="1"/>
        <d v="2024-11-19T00:00:00" u="1"/>
        <d v="2024-10-02T00:00:00" u="1"/>
        <d v="2024-02-17T00:00:00" u="1"/>
        <d v="2024-01-03T00:00:00" u="1"/>
        <d v="2024-05-15T00:00:00" u="1"/>
        <d v="2024-08-28T00:00:00" u="1"/>
        <d v="2024-10-08T00:00:00" u="1"/>
        <d v="2024-02-24T00:00:00" u="1"/>
        <d v="2024-11-21T00:00:00" u="1"/>
        <d v="2024-07-16T00:00:00" u="1"/>
        <d v="2024-12-05T00:00:00" u="1"/>
        <d v="2024-03-31T00:00:00" u="1"/>
        <d v="2024-06-26T00:00:00" u="1"/>
        <d v="2024-07-18T00:00:00" u="1"/>
        <d v="2024-04-17T00:00:00" u="1"/>
        <d v="2024-10-03T00:00:00" u="1"/>
        <d v="2024-10-12T00:00:00" u="1"/>
        <d v="2024-12-03T00:00:00" u="1"/>
        <d v="2024-04-16T00:00:00" u="1"/>
        <d v="2024-09-27T00:00:00" u="1"/>
        <d v="2024-12-14T00:00:00" u="1"/>
        <d v="2024-12-01T00:00:00" u="1"/>
        <d v="2024-06-30T00:00:00" u="1"/>
        <d v="2024-07-13T00:00:00" u="1"/>
        <d v="2024-02-06T00:00:00" u="1"/>
        <d v="2024-09-09T00:00:00" u="1"/>
        <d v="2024-04-30T00:00:00" u="1"/>
        <d v="2024-07-29T00:00:00" u="1"/>
        <d v="2024-11-15T00:00:00" u="1"/>
        <d v="2024-08-25T00:00:00" u="1"/>
        <d v="2024-11-20T00:00:00" u="1"/>
        <d v="2024-11-27T00:00:00" u="1"/>
        <d v="2024-03-28T00:00:00" u="1"/>
        <d v="2024-10-05T00:00:00" u="1"/>
        <d v="2024-11-01T00:00:00" u="1"/>
        <d v="2024-10-15T00:00:00" u="1"/>
        <d v="2024-11-03T00:00:00" u="1"/>
        <d v="2024-12-28T00:00:00" u="1"/>
        <d v="2024-07-15T00:00:00" u="1"/>
        <d v="2024-04-24T00:00:00" u="1"/>
        <d v="2024-05-20T00:00:00" u="1"/>
        <d v="2024-12-10T00:00:00" u="1"/>
        <d v="2024-07-24T00:00:00" u="1"/>
        <d v="2024-09-11T00:00:00" u="1"/>
        <d v="2024-11-04T00:00:00" u="1"/>
        <d v="2024-10-21T00:00:00" u="1"/>
        <d v="2024-08-21T00:00:00" u="1"/>
        <d v="2024-06-25T00:00:00" u="1"/>
        <d v="2024-10-10T00:00:00" u="1"/>
        <d v="2024-11-18T00:00:00" u="1"/>
        <d v="2024-03-09T00:00:00" u="1"/>
        <d v="2024-05-18T00:00:00" u="1"/>
        <d v="2024-07-20T00:00:00" u="1"/>
        <d v="2024-06-29T00:00:00" u="1"/>
        <d v="2024-03-02T00:00:00" u="1"/>
        <d v="2024-09-21T00:00:00" u="1"/>
        <d v="2024-12-15T00:00:00" u="1"/>
        <d v="2024-03-23T00:00:00" u="1"/>
        <d v="2024-02-01T00:00:00" u="1"/>
        <d v="2024-01-27T00:00:00" u="1"/>
        <d v="2024-05-11T00:00:00" u="1"/>
        <d v="2024-06-18T00:00:00" u="1"/>
        <d v="2024-04-25T00:00:00" u="1"/>
        <d v="2024-08-10T00:00:00" u="1"/>
        <d v="2024-08-16T00:00:00" u="1"/>
        <d v="2024-03-14T00:00:00" u="1"/>
        <d v="2024-01-13T00:00:00" u="1"/>
        <d v="2024-04-20T00:00:00" u="1"/>
        <d v="2024-01-18T00:00:00" u="1"/>
        <d v="2024-12-22T00:00:00" u="1"/>
        <d v="2024-08-19T00:00:00" u="1"/>
        <d v="2024-08-20T00:00:00" u="1"/>
        <d v="2024-09-01T00:00:00" u="1"/>
        <d v="2024-09-14T00:00:00" u="1"/>
        <d v="2024-09-29T00:00:00" u="1"/>
        <d v="2024-06-16T00:00:00" u="1"/>
        <d v="2024-04-07T00:00:00" u="1"/>
        <d v="2023-09-13T00:00:00" u="1"/>
        <d v="2023-09-15T00:00:00" u="1"/>
        <d v="2023-02-07T00:00:00" u="1"/>
        <d v="2023-06-23T00:00:00" u="1"/>
        <d v="2023-01-09T00:00:00" u="1"/>
        <d v="2023-02-09T00:00:00" u="1"/>
        <d v="2023-03-09T00:00:00" u="1"/>
        <d v="2023-05-30T00:00:00" u="1"/>
        <d v="2023-04-05T00:00:00" u="1"/>
        <d v="2023-05-04T00:00:00" u="1"/>
        <d v="2023-03-29T00:00:00" u="1"/>
        <d v="2023-07-05T00:00:00" u="1"/>
        <d v="2023-06-26T00:00:00" u="1"/>
        <d v="2023-07-21T00:00:00" u="1"/>
        <d v="2023-07-17T00:00:00" u="1"/>
        <d v="2023-05-25T00:00:00" u="1"/>
        <d v="2023-02-15T00:00:00" u="1"/>
        <d v="2023-03-25T00:00:00" u="1"/>
        <d v="2023-02-03T00:00:00" u="1"/>
        <d v="2023-04-19T00:00:00" u="1"/>
        <d v="2023-06-17T00:00:00" u="1"/>
        <d v="2023-03-14T00:00:00" u="1"/>
        <d v="2023-04-21T00:00:00" u="1"/>
        <d v="2023-02-02T00:00:00" u="1"/>
        <d v="2023-01-06T00:00:00" u="1"/>
        <d v="2023-02-17T00:00:00" u="1"/>
        <d v="2023-08-04T00:00:00" u="1"/>
        <d v="2023-02-08T00:00:00" u="1"/>
        <d v="2023-05-22T00:00:00" u="1"/>
        <d v="2023-06-28T00:00:00" u="1"/>
        <d v="2023-09-01T00:00:00" u="1"/>
        <d v="2023-06-29T00:00:00" u="1"/>
        <d v="2023-05-31T00:00:00" u="1"/>
        <d v="2023-01-03T00:00:00" u="1"/>
        <d v="2023-03-31T00:00:00" u="1"/>
        <d v="2023-05-16T00:00:00" u="1"/>
        <d v="2023-06-08T00:00:00" u="1"/>
        <d v="2023-03-17T00:00:00" u="1"/>
        <d v="2023-05-05T00:00:00" u="1"/>
        <d v="2023-01-20T00:00:00" u="1"/>
        <d v="2023-03-08T00:00:00" u="1"/>
        <d v="2023-02-14T00:00:00" u="1"/>
        <d v="2023-05-17T00:00:00" u="1"/>
        <d v="2023-01-16T00:00:00" u="1"/>
        <d v="2023-04-24T00:00:00" u="1"/>
        <d v="2023-06-09T00:00:00" u="1"/>
        <d v="2023-08-10T00:00:00" u="1"/>
        <d v="2023-01-27T00:00:00" u="1"/>
        <d v="2023-02-20T00:00:00" u="1"/>
        <d v="2023-09-14T00:00:00" u="1"/>
        <d v="2023-03-06T00:00:00" u="1"/>
        <d v="2023-03-07T00:00:00" u="1"/>
        <d v="2023-06-06T00:00:00" u="1"/>
        <d v="2023-01-13T00:00:00" u="1"/>
        <d v="2023-02-06T00:00:00" u="1"/>
        <d v="2023-02-28T00:00:00" u="1"/>
        <d v="2023-05-19T00:00:00" u="1"/>
        <d v="2023-07-24T00:00:00" u="1"/>
        <d v="2023-04-06T00:00:00" u="1"/>
        <d v="2023-05-26T00:00:00" u="1"/>
        <d v="2023-06-15T00:00:00" u="1"/>
        <d v="2023-04-20T00:00:00" u="1"/>
        <d v="2023-03-10T00:00:00" u="1"/>
        <d v="2023-04-28T00:00:00" u="1"/>
        <d v="2023-08-11T00:00:00" u="1"/>
        <d v="2023-09-11T00:00:00" u="1"/>
        <d v="2023-01-23T00:00:00" u="1"/>
        <d v="2023-05-29T00:00:00" u="1"/>
        <d v="2023-03-02T00:00:00" u="1"/>
        <d v="2023-06-12T00:00:00" u="1"/>
        <d v="2023-07-12T00:00:00" u="1"/>
        <d v="2023-01-19T00:00:00" u="1"/>
        <d v="2023-02-25T00:00:00" u="1"/>
        <d v="2023-03-27T00:00:00" u="1"/>
        <d v="2023-04-25T00:00:00" u="1"/>
        <d v="2023-03-01T00:00:00" u="1"/>
        <d v="2023-05-03T00:00:00" u="1"/>
        <d v="2023-04-18T00:00:00" u="1"/>
        <d v="2023-07-13T00:00:00" u="1"/>
        <d v="2023-06-20T00:00:00" u="1"/>
        <d v="2023-05-02T00:00:00" u="1"/>
        <d v="2023-04-27T00:00:00" u="1"/>
        <d v="2023-06-19T00:00:00" u="1"/>
        <d v="2023-06-27T00:00:00" u="1"/>
        <d v="2023-07-10T00:00:00" u="1"/>
        <d v="2023-07-25T00:00:00" u="1"/>
        <d v="2023-03-24T00:00:00" u="1"/>
        <d v="2023-05-24T00:00:00" u="1"/>
        <d v="2023-09-04T00:00:00" u="1"/>
        <d v="2023-08-07T00:00:00" u="1"/>
        <d v="2023-03-20T00:00:00" u="1"/>
        <d v="2023-02-23T00:00:00" u="1"/>
        <d v="2023-07-11T00:00:00" u="1"/>
        <d v="2023-04-14T00:00:00" u="1"/>
        <d v="2023-04-07T00:00:00" u="1"/>
        <d v="2023-02-24T00:00:00" u="1"/>
        <d v="2023-07-20T00:00:00" u="1"/>
        <d v="2023-08-02T00:00:00" u="1"/>
        <d v="2023-04-12T00:00:00" u="1"/>
        <d v="2023-03-03T00:00:00" u="1"/>
        <d v="2023-03-22T00:00:00" u="1"/>
        <d v="2023-03-21T00:00:00" u="1"/>
        <d v="2023-08-03T00:00:00" u="1"/>
        <d v="2023-06-14T00:00:00" u="1"/>
        <d v="2023-07-28T00:00:00" u="1"/>
        <d v="2023-04-13T00:00:00" u="1"/>
        <d v="2023-06-02T00:00:00" u="1"/>
        <d v="2023-09-12T00:00:00" u="1"/>
        <d v="2023-10-06T00:00:00" u="1"/>
        <d v="2023-09-09T00:00:00" u="1"/>
        <d v="2023-08-21T00:00:00" u="1"/>
        <d v="2023-08-01T00:00:00" u="1"/>
        <d v="2023-08-31T00:00:00" u="1"/>
        <d v="2023-10-21T00:00:00" u="1"/>
        <d v="2023-10-25T00:00:00" u="1"/>
        <d v="2023-11-29T00:00:00" u="1"/>
        <d v="2023-06-05T00:00:00" u="1"/>
        <d v="2023-01-21T00:00:00" u="1"/>
        <d v="2023-02-27T00:00:00" u="1"/>
        <d v="2023-03-23T00:00:00" u="1"/>
        <d v="2023-11-27T00:00:00" u="1"/>
        <d v="2023-01-28T00:00:00" u="1"/>
        <d v="2023-11-20T00:00:00" u="1"/>
        <d v="2023-04-17T00:00:00" u="1"/>
        <d v="2023-01-26T00:00:00" u="1"/>
        <d v="2023-01-11T00:00:00" u="1"/>
        <d v="2023-03-11T00:00:00" u="1"/>
        <d v="2023-07-04T00:00:00" u="1"/>
        <d v="2023-11-10T00:00:00" u="1"/>
        <d v="2023-11-13T00:00:00" u="1"/>
        <d v="2023-05-13T00:00:00" u="1"/>
        <d v="2023-11-08T00:00:00" u="1"/>
        <d v="2023-01-17T00:00:00" u="1"/>
        <d v="2023-01-10T00:00:00" u="1"/>
        <d v="2023-09-02T00:00:00" u="1"/>
        <d v="2023-03-13T00:00:00" u="1"/>
        <d v="2023-09-06T00:00:00" u="1"/>
        <d v="2023-11-24T00:00:00" u="1"/>
        <d v="2023-02-04T00:00:00" u="1"/>
        <d v="2023-05-15T00:00:00" u="1"/>
        <d v="2023-01-25T00:00:00" u="1"/>
        <d v="2023-03-30T00:00:00" u="1"/>
        <d v="2023-05-11T00:00:00" u="1"/>
        <d v="2023-02-21T00:00:00" u="1"/>
        <d v="2023-04-08T00:00:00" u="1"/>
        <d v="2023-08-16T00:00:00" u="1"/>
        <d v="2023-01-30T00:00:00" u="1"/>
        <d v="2023-05-12T00:00:00" u="1"/>
        <d v="2023-04-22T00:00:00" u="1"/>
        <d v="2023-06-30T00:00:00" u="1"/>
        <d v="2023-07-07T00:00:00" u="1"/>
        <d v="2023-10-10T00:00:00" u="1"/>
        <d v="2023-01-05T00:00:00" u="1"/>
        <d v="2023-10-23T00:00:00" u="1"/>
        <d v="2023-01-31T00:00:00" u="1"/>
        <d v="2023-07-08T00:00:00" u="1"/>
        <d v="2023-08-29T00:00:00" u="1"/>
        <d v="2023-08-24T00:00:00" u="1"/>
        <d v="2023-09-26T00:00:00" u="1"/>
        <d v="2023-07-26T00:00:00" u="1"/>
        <d v="2023-03-28T00:00:00" u="1"/>
        <d v="2023-06-16T00:00:00" u="1"/>
        <d v="2023-06-07T00:00:00" u="1"/>
        <d v="2023-04-11T00:00:00" u="1"/>
        <d v="2023-02-13T00:00:00" u="1"/>
        <d v="2023-05-06T00:00:00" u="1"/>
        <d v="2023-02-10T00:00:00" u="1"/>
        <d v="2023-02-18T00:00:00" u="1"/>
        <d v="2023-02-01T00:00:00" u="1"/>
        <d v="2023-07-31T00:00:00" u="1"/>
        <d v="2023-07-06T00:00:00" u="1"/>
        <d v="2023-07-27T00:00:00" u="1"/>
        <d v="2023-10-04T00:00:00" u="1"/>
        <d v="2023-11-16T00:00:00" u="1"/>
        <d v="2023-10-13T00:00:00" u="1"/>
        <d v="2023-10-19T00:00:00" u="1"/>
        <d v="2023-11-15T00:00:00" u="1"/>
        <d v="2023-10-26T00:00:00" u="1"/>
        <d v="2023-10-12T00:00:00" u="1"/>
        <d v="2023-09-28T00:00:00" u="1"/>
        <d v="2023-11-03T00:00:00" u="1"/>
        <d v="2023-11-17T00:00:00" u="1"/>
        <d v="2023-04-04T00:00:00" u="1"/>
        <d v="2023-05-10T00:00:00" u="1"/>
        <d v="2023-09-21T00:00:00" u="1"/>
        <d v="2023-09-29T00:00:00" u="1"/>
        <d v="2023-09-20T00:00:00" u="1"/>
        <d v="2023-10-20T00:00:00" u="1"/>
        <d v="2023-09-07T00:00:00" u="1"/>
        <d v="2023-11-14T00:00:00" u="1"/>
        <d v="2023-11-21T00:00:00" u="1"/>
        <d v="2023-09-27T00:00:00" u="1"/>
        <d v="2023-09-08T00:00:00" u="1"/>
        <d v="2023-11-02T00:00:00" u="1"/>
        <d v="2023-10-02T00:00:00" u="1"/>
        <d v="2023-09-05T00:00:00" u="1"/>
        <d v="2023-10-17T00:00:00" u="1"/>
        <d v="2023-11-06T00:00:00" u="1"/>
        <d v="2023-11-22T00:00:00" u="1"/>
        <d v="2023-10-16T00:00:00" u="1"/>
        <d v="2023-11-04T00:00:00" u="1"/>
        <d v="2023-09-18T00:00:00" u="1"/>
        <d v="2023-09-19T00:00:00" u="1"/>
        <d v="2023-08-23T00:00:00" u="1"/>
        <d v="2023-11-18T00:00:00" u="1"/>
        <d v="2023-11-09T00:00:00" u="1"/>
        <d v="2023-10-11T00:00:00" u="1"/>
        <d v="2023-05-20T00:00:00" u="1"/>
        <d v="2023-10-18T00:00:00" u="1"/>
        <d v="2023-12-01T00:00:00" u="1"/>
        <d v="2023-11-28T00:00:00" u="1"/>
        <d v="2023-11-23T00:00:00" u="1"/>
        <d v="2023-06-03T00:00:00" u="1"/>
        <d v="2023-07-19T00:00:00" u="1"/>
        <d v="2023-11-25T00:00:00" u="1"/>
        <d v="2023-11-30T00:00:00" u="1"/>
        <d v="2023-10-28T00:00:00" u="1"/>
        <d v="2023-10-14T00:00:00" u="1"/>
        <d v="2023-01-12T00:00:00" u="1"/>
        <d v="2023-01-14T00:00:00" u="1"/>
        <d v="2023-03-15T00:00:00" u="1"/>
        <d v="2023-05-27T00:00:00" u="1"/>
        <d v="2023-01-07T00:00:00" u="1"/>
        <d v="2023-07-01T00:00:00" u="1"/>
        <d v="2023-07-22T00:00:00" u="1"/>
        <d v="2023-02-16T00:00:00" u="1"/>
        <d v="2023-09-25T00:00:00" u="1"/>
        <d v="2023-06-01T00:00:00" u="1"/>
        <d v="2023-06-21T00:00:00" u="1"/>
        <d v="2023-07-18T00:00:00" u="1"/>
        <d v="2023-05-23T00:00:00" u="1"/>
        <d v="2023-08-22T00:00:00" u="1"/>
        <d v="2023-06-10T00:00:00" u="1"/>
        <d v="2023-01-24T00:00:00" u="1"/>
        <d v="2023-03-16T00:00:00" u="1"/>
        <d v="2023-03-18T00:00:00" u="1"/>
        <d v="2023-04-30T00:00:00" u="1"/>
        <d v="2023-07-15T00:00:00" u="1"/>
        <d v="2023-04-01T00:00:00" u="1"/>
        <d v="2023-05-09T00:00:00" u="1"/>
        <d v="2023-01-18T00:00:00" u="1"/>
        <d v="2023-04-16T00:00:00" u="1"/>
        <d v="2023-08-09T00:00:00" u="1"/>
        <d v="2023-06-13T00:00:00" u="1"/>
        <d v="2023-02-22T00:00:00" u="1"/>
        <d v="2023-08-30T00:00:00" u="1"/>
        <d v="2023-06-22T00:00:00" u="1"/>
        <d v="2022-12-30T00:00:00" u="1"/>
        <d v="2023-02-11T00:00:00" u="1"/>
        <d v="2023-08-28T00:00:00" u="1"/>
        <d v="2023-10-30T00:00:00" u="1"/>
        <d v="2023-09-22T00:00:00" u="1"/>
        <d v="2023-10-07T00:00:00" u="1"/>
        <d v="2023-06-24T00:00:00" u="1"/>
        <d v="2023-07-03T00:00:00" u="1"/>
        <d v="2023-07-29T00:00:00" u="1"/>
        <d v="2023-10-03T00:00:00" u="1"/>
        <d v="2023-04-03T00:00:00" u="1"/>
        <d v="2023-08-25T00:00:00" u="1"/>
        <d v="2023-01-02T00:00:00" u="1"/>
        <d v="2023-08-18T00:00:00" u="1"/>
        <d v="2023-04-26T00:00:00" u="1"/>
        <d v="2023-10-05T00:00:00" u="1"/>
        <d v="2023-09-30T00:00:00" u="1"/>
        <d v="2023-03-04T00:00:00" u="1"/>
        <d v="2023-04-15T00:00:00" u="1"/>
        <d v="2023-10-24T00:00:00" u="1"/>
        <d v="2023-12-31T00:00:00" u="1"/>
        <d v="2023-01-04T00:00:00" u="1"/>
        <d v="2023-10-09T00:00:00" u="1"/>
        <d v="2023-10-31T00:00:00" u="1"/>
        <d v="2023-08-26T00:00:00" u="1"/>
        <d v="2023-10-27T00:00:00" u="1"/>
        <d v="2023-12-07T00:00:00" u="1"/>
        <d v="2023-11-07T00:00:00" u="1"/>
        <d v="2023-09-23T00:00:00" u="1"/>
        <d v="2023-09-16T00:00:00" u="1"/>
        <d v="2023-11-01T00:00:00" u="1"/>
        <d v="2023-08-17T00:00:00" u="1"/>
        <d v="2023-12-02T00:00:00" u="1"/>
        <d v="2023-12-12T00:00:00" u="1"/>
        <d v="2023-12-05T00:00:00" u="1"/>
        <d v="2023-12-18T00:00:00" u="1"/>
        <d v="2023-08-08T00:00:00" u="1"/>
        <d v="2023-12-06T00:00:00" u="1"/>
        <d v="2023-12-21T00:00:00" u="1"/>
        <d v="2023-12-20T00:00:00" u="1"/>
        <d v="2023-12-30T00:00:00" u="1"/>
        <d v="2023-12-13T00:00:00" u="1"/>
        <d v="2023-12-19T00:00:00" u="1"/>
        <d v="2023-12-15T00:00:00" u="1"/>
        <d v="2023-12-04T00:00:00" u="1"/>
        <d v="2023-12-28T00:00:00" u="1"/>
        <d v="2023-12-08T00:00:00" u="1"/>
        <d v="2023-12-22T00:00:00" u="1"/>
        <d v="2023-12-14T00:00:00" u="1"/>
        <d v="2023-12-09T00:00:00" u="1"/>
        <d v="2023-12-27T00:00:00" u="1"/>
        <d v="2023-12-26T00:00:00" u="1"/>
        <d v="2023-12-11T00:00:00" u="1"/>
        <d v="2023-12-29T00:00:00" u="1"/>
        <d v="2023-12-16T00:00:00" u="1"/>
        <d v="2023-12-23T00:00:00" u="1"/>
        <d v="2022-02-23T00:00:00" u="1"/>
        <d v="2022-04-14T00:00:00" u="1"/>
        <d v="2022-09-27T00:00:00" u="1"/>
        <d v="2022-11-18T00:00:00" u="1"/>
        <d v="2022-03-28T00:00:00" u="1"/>
        <d v="2022-05-19T00:00:00" u="1"/>
        <d v="2022-09-01T00:00:00" u="1"/>
        <d v="2022-12-23T00:00:00" u="1"/>
        <d v="2022-01-11T00:00:00" u="1"/>
        <d v="2022-03-02T00:00:00" u="1"/>
        <d v="2022-06-24T00:00:00" u="1"/>
        <d v="2022-10-06T00:00:00" u="1"/>
        <d v="2022-02-16T00:00:00" u="1"/>
        <d v="2022-04-07T00:00:00" u="1"/>
        <d v="2022-07-29T00:00:00" u="1"/>
        <d v="2022-09-20T00:00:00" u="1"/>
        <d v="2022-03-21T00:00:00" u="1"/>
        <d v="2022-05-12T00:00:00" u="1"/>
        <d v="2022-10-25T00:00:00" u="1"/>
        <d v="2022-12-16T00:00:00" u="1"/>
        <d v="2022-01-04T00:00:00" u="1"/>
        <d v="2022-04-26T00:00:00" u="1"/>
        <d v="2022-06-17T00:00:00" u="1"/>
        <d v="2022-08-08T00:00:00" u="1"/>
        <d v="2022-11-30T00:00:00" u="1"/>
        <d v="2022-02-09T00:00:00" u="1"/>
        <d v="2022-05-31T00:00:00" u="1"/>
        <d v="2022-07-22T00:00:00" u="1"/>
        <d v="2022-09-13T00:00:00" u="1"/>
        <d v="2022-11-04T00:00:00" u="1"/>
        <d v="2022-03-14T00:00:00" u="1"/>
        <d v="2022-05-05T00:00:00" u="1"/>
        <d v="2022-08-27T00:00:00" u="1"/>
        <d v="2022-10-18T00:00:00" u="1"/>
        <d v="2022-12-09T00:00:00" u="1"/>
        <d v="2022-02-28T00:00:00" u="1"/>
        <d v="2022-04-19T00:00:00" u="1"/>
        <d v="2022-06-10T00:00:00" u="1"/>
        <d v="2022-08-01T00:00:00" u="1"/>
        <d v="2022-11-23T00:00:00" u="1"/>
        <d v="2022-02-02T00:00:00" u="1"/>
        <d v="2022-05-24T00:00:00" u="1"/>
        <d v="2022-07-15T00:00:00" u="1"/>
        <d v="2022-09-06T00:00:00" u="1"/>
        <d v="2022-12-28T00:00:00" u="1"/>
        <d v="2022-03-07T00:00:00" u="1"/>
        <d v="2022-06-29T00:00:00" u="1"/>
        <d v="2022-08-20T00:00:00" u="1"/>
        <d v="2022-10-11T00:00:00" u="1"/>
        <d v="2022-12-02T00:00:00" u="1"/>
        <d v="2022-02-21T00:00:00" u="1"/>
        <d v="2022-04-12T00:00:00" u="1"/>
        <d v="2022-06-03T00:00:00" u="1"/>
        <d v="2022-11-16T00:00:00" u="1"/>
        <d v="2022-03-26T00:00:00" u="1"/>
        <d v="2022-05-17T00:00:00" u="1"/>
        <d v="2022-07-08T00:00:00" u="1"/>
        <d v="2022-12-21T00:00:00" u="1"/>
        <d v="2021-07-27T00:00:00" u="1"/>
        <d v="2022-06-22T00:00:00" u="1"/>
        <d v="2022-10-04T00:00:00" u="1"/>
        <d v="2022-02-14T00:00:00" u="1"/>
        <d v="2022-04-05T00:00:00" u="1"/>
        <d v="2022-07-27T00:00:00" u="1"/>
        <d v="2022-11-09T00:00:00" u="1"/>
        <d v="2022-01-28T00:00:00" u="1"/>
        <d v="2022-03-19T00:00:00" u="1"/>
        <d v="2022-05-10T00:00:00" u="1"/>
        <d v="2022-07-01T00:00:00" u="1"/>
        <d v="2022-12-14T00:00:00" u="1"/>
        <d v="2022-06-15T00:00:00" u="1"/>
        <d v="2022-08-06T00:00:00" u="1"/>
        <d v="2022-11-28T00:00:00" u="1"/>
        <d v="2022-02-07T00:00:00" u="1"/>
        <d v="2022-07-20T00:00:00" u="1"/>
        <d v="2022-09-11T00:00:00" u="1"/>
        <d v="2022-11-02T00:00:00" u="1"/>
        <d v="2022-01-21T00:00:00" u="1"/>
        <d v="2022-03-12T00:00:00" u="1"/>
        <d v="2022-05-03T00:00:00" u="1"/>
        <d v="2022-08-25T00:00:00" u="1"/>
        <d v="2022-12-07T00:00:00" u="1"/>
        <d v="2022-02-26T00:00:00" u="1"/>
        <d v="2022-06-08T00:00:00" u="1"/>
        <d v="2022-09-30T00:00:00" u="1"/>
        <d v="2022-11-21T00:00:00" u="1"/>
        <d v="2022-03-31T00:00:00" u="1"/>
        <d v="2022-07-13T00:00:00" u="1"/>
        <d v="2022-12-26T00:00:00" u="1"/>
        <d v="2022-01-14T00:00:00" u="1"/>
        <d v="2022-03-05T00:00:00" u="1"/>
        <d v="2022-06-27T00:00:00" u="1"/>
        <d v="2022-08-18T00:00:00" u="1"/>
        <d v="2022-02-19T00:00:00" u="1"/>
        <d v="2022-06-01T00:00:00" u="1"/>
        <d v="2022-09-23T00:00:00" u="1"/>
        <d v="2022-11-14T00:00:00" u="1"/>
        <d v="2022-03-24T00:00:00" u="1"/>
        <d v="2022-05-15T00:00:00" u="1"/>
        <d v="2022-07-06T00:00:00" u="1"/>
        <d v="2022-10-28T00:00:00" u="1"/>
        <d v="2022-12-19T00:00:00" u="1"/>
        <d v="2022-01-07T00:00:00" u="1"/>
        <d v="2022-04-29T00:00:00" u="1"/>
        <d v="2022-06-20T00:00:00" u="1"/>
        <d v="2022-08-11T00:00:00" u="1"/>
        <d v="2022-02-12T00:00:00" u="1"/>
        <d v="2022-07-25T00:00:00" u="1"/>
        <d v="2022-09-16T00:00:00" u="1"/>
        <d v="2022-11-07T00:00:00" u="1"/>
        <d v="2022-01-26T00:00:00" u="1"/>
        <d v="2022-03-17T00:00:00" u="1"/>
        <d v="2022-08-30T00:00:00" u="1"/>
        <d v="2022-10-21T00:00:00" u="1"/>
        <d v="2022-12-12T00:00:00" u="1"/>
        <d v="2022-04-22T00:00:00" u="1"/>
        <d v="2022-06-13T00:00:00" u="1"/>
        <d v="2022-08-04T00:00:00" u="1"/>
        <d v="2022-11-26T00:00:00" u="1"/>
        <d v="2022-02-05T00:00:00" u="1"/>
        <d v="2022-05-27T00:00:00" u="1"/>
        <d v="2022-07-18T00:00:00" u="1"/>
        <d v="2022-09-09T00:00:00" u="1"/>
        <d v="2022-12-31T00:00:00" u="1"/>
        <d v="2022-01-19T00:00:00" u="1"/>
        <d v="2022-03-10T00:00:00" u="1"/>
        <d v="2022-08-23T00:00:00" u="1"/>
        <d v="2022-10-14T00:00:00" u="1"/>
        <d v="2022-12-05T00:00:00" u="1"/>
        <d v="2021-12-24T00:00:00" u="1"/>
        <d v="2022-02-24T00:00:00" u="1"/>
        <d v="2022-04-15T00:00:00" u="1"/>
        <d v="2022-06-06T00:00:00" u="1"/>
        <d v="2022-09-28T00:00:00" u="1"/>
        <d v="2022-11-19T00:00:00" u="1"/>
        <d v="2022-03-29T00:00:00" u="1"/>
        <d v="2022-05-20T00:00:00" u="1"/>
        <d v="2022-07-11T00:00:00" u="1"/>
        <d v="2022-09-02T00:00:00" u="1"/>
        <d v="2022-12-24T00:00:00" u="1"/>
        <d v="2022-01-12T00:00:00" u="1"/>
        <d v="2022-03-03T00:00:00" u="1"/>
        <d v="2022-06-25T00:00:00" u="1"/>
        <d v="2022-08-16T00:00:00" u="1"/>
        <d v="2022-10-07T00:00:00" u="1"/>
        <d v="2022-02-17T00:00:00" u="1"/>
        <d v="2022-04-08T00:00:00" u="1"/>
        <d v="2022-07-30T00:00:00" u="1"/>
        <d v="2022-09-21T00:00:00" u="1"/>
        <d v="2022-11-12T00:00:00" u="1"/>
        <d v="2022-01-31T00:00:00" u="1"/>
        <d v="2022-03-22T00:00:00" u="1"/>
        <d v="2022-05-13T00:00:00" u="1"/>
        <d v="2022-07-04T00:00:00" u="1"/>
        <d v="2022-10-26T00:00:00" u="1"/>
        <d v="2022-12-17T00:00:00" u="1"/>
        <d v="2022-01-05T00:00:00" u="1"/>
        <d v="2022-04-27T00:00:00" u="1"/>
        <d v="2022-06-18T00:00:00" u="1"/>
        <d v="2022-08-09T00:00:00" u="1"/>
        <d v="2022-02-10T00:00:00" u="1"/>
        <d v="2022-04-01T00:00:00" u="1"/>
        <d v="2022-09-14T00:00:00" u="1"/>
        <d v="2022-11-05T00:00:00" u="1"/>
        <d v="2022-01-24T00:00:00" u="1"/>
        <d v="2022-03-15T00:00:00" u="1"/>
        <d v="2022-05-06T00:00:00" u="1"/>
        <d v="2022-10-19T00:00:00" u="1"/>
        <d v="2022-12-10T00:00:00" u="1"/>
        <d v="2022-04-20T00:00:00" u="1"/>
        <d v="2022-06-11T00:00:00" u="1"/>
        <d v="2022-08-02T00:00:00" u="1"/>
        <d v="2022-11-24T00:00:00" u="1"/>
        <d v="2022-02-03T00:00:00" u="1"/>
        <d v="2022-05-25T00:00:00" u="1"/>
        <d v="2022-07-16T00:00:00" u="1"/>
        <d v="2022-09-07T00:00:00" u="1"/>
        <d v="2022-12-29T00:00:00" u="1"/>
        <d v="2022-01-17T00:00:00" u="1"/>
        <d v="2022-03-08T00:00:00" u="1"/>
        <d v="2022-06-30T00:00:00" u="1"/>
        <d v="2022-10-12T00:00:00" u="1"/>
        <d v="2022-12-03T00:00:00" u="1"/>
        <d v="2021-07-09T00:00:00" u="1"/>
        <d v="2022-02-22T00:00:00" u="1"/>
        <d v="2022-04-13T00:00:00" u="1"/>
        <d v="2022-06-04T00:00:00" u="1"/>
        <d v="2022-09-26T00:00:00" u="1"/>
        <d v="2022-11-17T00:00:00" u="1"/>
        <d v="2022-03-27T00:00:00" u="1"/>
        <d v="2022-05-18T00:00:00" u="1"/>
        <d v="2022-07-09T00:00:00" u="1"/>
        <d v="2022-10-31T00:00:00" u="1"/>
        <d v="2022-12-22T00:00:00" u="1"/>
        <d v="2022-01-10T00:00:00" u="1"/>
        <d v="2022-03-01T00:00:00" u="1"/>
        <d v="2022-06-23T00:00:00" u="1"/>
        <d v="2022-10-05T00:00:00" u="1"/>
        <d v="2022-02-15T00:00:00" u="1"/>
        <d v="2022-04-06T00:00:00" u="1"/>
        <d v="2022-07-28T00:00:00" u="1"/>
        <d v="2022-09-19T00:00:00" u="1"/>
        <d v="2022-11-10T00:00:00" u="1"/>
        <d v="2022-01-29T00:00:00" u="1"/>
        <d v="2022-03-20T00:00:00" u="1"/>
        <d v="2022-05-11T00:00:00" u="1"/>
        <d v="2022-07-02T00:00:00" u="1"/>
        <d v="2022-10-24T00:00:00" u="1"/>
        <d v="2022-12-15T00:00:00" u="1"/>
        <d v="2022-01-03T00:00:00" u="1"/>
        <d v="2022-04-25T00:00:00" u="1"/>
        <d v="2022-06-16T00:00:00" u="1"/>
        <d v="2022-11-29T00:00:00" u="1"/>
        <d v="2022-02-08T00:00:00" u="1"/>
        <d v="2022-05-30T00:00:00" u="1"/>
        <d v="2022-07-21T00:00:00" u="1"/>
        <d v="2022-09-12T00:00:00" u="1"/>
        <d v="2022-11-03T00:00:00" u="1"/>
        <d v="2022-01-22T00:00:00" u="1"/>
        <d v="2022-05-04T00:00:00" u="1"/>
        <d v="2022-08-26T00:00:00" u="1"/>
        <d v="2022-10-17T00:00:00" u="1"/>
        <d v="2022-12-08T00:00:00" u="1"/>
        <d v="2022-06-09T00:00:00" u="1"/>
        <d v="2022-11-22T00:00:00" u="1"/>
        <d v="2022-02-01T00:00:00" u="1"/>
        <d v="2022-05-23T00:00:00" u="1"/>
        <d v="2022-09-05T00:00:00" u="1"/>
        <d v="2022-12-27T00:00:00" u="1"/>
        <d v="2022-01-15T00:00:00" u="1"/>
        <d v="2022-06-28T00:00:00" u="1"/>
        <d v="2022-08-19T00:00:00" u="1"/>
        <d v="2022-10-10T00:00:00" u="1"/>
        <d v="2022-12-01T00:00:00" u="1"/>
        <d v="2022-04-11T00:00:00" u="1"/>
        <d v="2022-06-02T00:00:00" u="1"/>
        <d v="2022-09-24T00:00:00" u="1"/>
        <d v="2022-11-15T00:00:00" u="1"/>
        <d v="2022-03-25T00:00:00" u="1"/>
        <d v="2022-05-16T00:00:00" u="1"/>
        <d v="2022-07-07T00:00:00" u="1"/>
        <d v="2022-10-29T00:00:00" u="1"/>
        <d v="2022-12-20T00:00:00" u="1"/>
        <d v="2022-01-08T00:00:00" u="1"/>
        <d v="2022-04-30T00:00:00" u="1"/>
        <d v="2022-06-21T00:00:00" u="1"/>
        <d v="2022-08-12T00:00:00" u="1"/>
        <d v="2022-10-03T00:00:00" u="1"/>
        <d v="2022-04-04T00:00:00" u="1"/>
        <d v="2022-07-26T00:00:00" u="1"/>
        <d v="2022-11-08T00:00:00" u="1"/>
        <d v="2022-01-27T00:00:00" u="1"/>
        <d v="2022-03-18T00:00:00" u="1"/>
        <d v="2022-05-09T00:00:00" u="1"/>
        <d v="2022-08-31T00:00:00" u="1"/>
        <d v="2022-10-22T00:00:00" u="1"/>
        <d v="2022-12-13T00:00:00" u="1"/>
        <d v="2022-04-23T00:00:00" u="1"/>
        <d v="2022-06-14T00:00:00" u="1"/>
        <d v="2022-08-05T00:00:00" u="1"/>
        <d v="2022-05-28T00:00:00" u="1"/>
        <d v="2022-07-19T00:00:00" u="1"/>
        <d v="2022-09-10T00:00:00" u="1"/>
        <d v="2023-01-01T00:00:00" u="1"/>
        <d v="2022-01-20T00:00:00" u="1"/>
        <d v="2022-03-11T00:00:00" u="1"/>
        <d v="2022-05-02T00:00:00" u="1"/>
        <d v="2022-08-24T00:00:00" u="1"/>
        <d v="2022-10-15T00:00:00" u="1"/>
        <d v="2022-12-06T00:00:00" u="1"/>
        <d v="2021-09-03T00:00:00" u="1"/>
        <d v="2022-02-25T00:00:00" u="1"/>
        <d v="2022-04-16T00:00:00" u="1"/>
        <d v="2022-06-07T00:00:00" u="1"/>
        <d v="2022-09-29T00:00:00" u="1"/>
        <d v="2022-03-30T00:00:00" u="1"/>
        <d v="2022-05-21T00:00:00" u="1"/>
        <d v="2022-07-12T00:00:00" u="1"/>
        <d v="2022-09-03T00:00:00" u="1"/>
        <d v="2022-01-13T00:00:00" u="1"/>
        <d v="2022-03-04T00:00:00" u="1"/>
        <d v="2022-08-17T00:00:00" u="1"/>
        <d v="2022-10-08T00:00:00" u="1"/>
        <d v="2022-02-18T00:00:00" u="1"/>
        <d v="2022-04-09T00:00:00" u="1"/>
        <d v="2022-07-31T00:00:00" u="1"/>
        <d v="2022-09-22T00:00:00" u="1"/>
        <d v="2022-03-23T00:00:00" u="1"/>
        <d v="2022-05-14T00:00:00" u="1"/>
        <d v="2022-07-05T00:00:00" u="1"/>
        <d v="2022-10-27T00:00:00" u="1"/>
        <d v="2022-01-06T00:00:00" u="1"/>
        <d v="2022-04-28T00:00:00" u="1"/>
        <d v="2022-08-10T00:00:00" u="1"/>
        <d v="2022-10-01T00:00:00" u="1"/>
        <d v="2021-10-20T00:00:00" u="1"/>
        <d v="2022-02-11T00:00:00" u="1"/>
        <d v="2022-04-02T00:00:00" u="1"/>
        <d v="2022-09-15T00:00:00" u="1"/>
        <d v="2021-11-25T00:00:00" u="1"/>
        <d v="2022-01-25T00:00:00" u="1"/>
        <d v="2022-03-16T00:00:00" u="1"/>
        <d v="2022-05-07T00:00:00" u="1"/>
        <d v="2022-08-29T00:00:00" u="1"/>
        <d v="2022-10-20T00:00:00" u="1"/>
        <d v="2022-04-21T00:00:00" u="1"/>
        <d v="2022-08-03T00:00:00" u="1"/>
        <d v="2022-11-25T00:00:00" u="1"/>
        <d v="2022-02-04T00:00:00" u="1"/>
        <d v="2022-09-08T00:00:00" u="1"/>
        <d v="2022-01-18T00:00:00" u="1"/>
        <d v="2022-03-09T00:00:00" u="1"/>
        <d v="2022-08-22T00:00:00" u="1"/>
        <d v="2022-10-13T00:00:00" u="1"/>
      </sharedItems>
    </cacheField>
    <cacheField name="Manque Marge" numFmtId="49">
      <sharedItems containsBlank="1"/>
    </cacheField>
    <cacheField name="PB Marge" numFmtId="49">
      <sharedItems containsBlank="1"/>
    </cacheField>
    <cacheField name="Justif ?" numFmtId="49">
      <sharedItems containsBlank="1"/>
    </cacheField>
    <cacheField name="Solde Client" numFmtId="49">
      <sharedItems containsBlank="1"/>
    </cacheField>
    <cacheField name="Validé DF" numFmtId="49">
      <sharedItems containsBlank="1"/>
    </cacheField>
    <cacheField name="Solde client2" numFmtId="49">
      <sharedItems containsString="0" containsBlank="1" containsNumber="1" minValue="-32848.9" maxValue="1889794.8"/>
    </cacheField>
    <cacheField name="Vendeur" numFmtId="49">
      <sharedItems containsMixedTypes="1" containsNumber="1" containsInteger="1" minValue="0" maxValue="0" count="78">
        <s v="RQCSA"/>
        <s v="ASLME"/>
        <s v="ASNMA"/>
        <s v="ASALA"/>
        <s v="ARNLE"/>
        <s v="RQGDI"/>
        <s v="RQTHC"/>
        <s v="LTBDU"/>
        <s v="RXNTA"/>
        <s v="VSJTI"/>
        <s v="LETLE"/>
        <s v="LELBO"/>
        <s v="LEGCH"/>
        <s v="LEGJA"/>
        <s v="LTMEL"/>
        <s v="MALKA"/>
        <s v="MALBE"/>
        <s v="MAKDE"/>
        <s v="AREAZ"/>
        <s v="ARAWA"/>
        <s v="ARLKO"/>
        <s v="VSMGI"/>
        <s v="ARSDE"/>
        <s v="VRGWI"/>
        <s v="CAMLA"/>
        <s v="DIRECTION"/>
        <s v="CAEBR"/>
        <s v="VRTVA"/>
        <s v="VAFFA"/>
        <s v="VAJSA"/>
        <s v="LTNFA"/>
        <s v="LTBCL"/>
        <s v="ARECU"/>
        <s v="VSFCA"/>
        <s v="VAGWO"/>
        <s v="RQLGU"/>
        <s v="VSGNI"/>
        <s v="CATRI"/>
        <s v="CATRE"/>
        <s v="VSVLE"/>
        <s v="ARKDE"/>
        <s v="VANLI"/>
        <s v="VSRPO"/>
        <s v="RQCCL"/>
        <s v="MAMMA"/>
        <s v="ARJQU"/>
        <s v="VANBU"/>
        <s v="VAVVA"/>
        <s v="CAEJO"/>
        <s v="VACLE"/>
        <s v="RQNBA"/>
        <s v="RQJLA"/>
        <s v="CAJLE"/>
        <s v="ASYPA"/>
        <s v="VSYPA"/>
        <s v="RQFST"/>
        <s v="LTHVI"/>
        <s v="ARMVE"/>
        <s v="ARTRE"/>
        <s v="LESQU"/>
        <s v="RQHWI"/>
        <s v="LTTGU"/>
        <s v="VAEHA"/>
        <s v="VACMA"/>
        <s v="VSSQU"/>
        <s v="VATDR"/>
        <s v="CALDE"/>
        <s v="LTLPI"/>
        <s v="VADPO"/>
        <s v="VSNBU"/>
        <s v="RQNRA"/>
        <s v="RQLMO"/>
        <s v="VRRKE"/>
        <s v="VSVRO"/>
        <s v="LTTSA"/>
        <s v="RQEBA"/>
        <s v="RQJHE"/>
        <n v="0" u="1"/>
      </sharedItems>
    </cacheField>
    <cacheField name="N° VN" numFmtId="0">
      <sharedItems containsSemiMixedTypes="0" containsString="0" containsNumber="1" containsInteger="1" minValue="89" maxValue="591184"/>
    </cacheField>
    <cacheField name="N° CDE" numFmtId="49">
      <sharedItems containsString="0" containsBlank="1" containsNumber="1" containsInteger="1" minValue="0" maxValue="2106102564" count="8000">
        <m/>
        <n v="2705"/>
        <n v="3504"/>
        <n v="3631"/>
        <n v="511408"/>
        <n v="511811"/>
        <n v="515962"/>
        <n v="516067"/>
        <n v="2104841989"/>
        <n v="2104860376"/>
        <n v="2104937191"/>
        <n v="2104698357"/>
        <n v="2105035660"/>
        <n v="2105046851"/>
        <n v="2105048641"/>
        <n v="2105174011"/>
        <n v="2105209894"/>
        <n v="2105325853"/>
        <n v="2105362616"/>
        <n v="2105325861"/>
        <n v="2105467969"/>
        <n v="2105476163"/>
        <n v="2105476168"/>
        <n v="2105493478"/>
        <n v="2105579562"/>
        <n v="2105499998"/>
        <n v="2105621085"/>
        <n v="2105737341"/>
        <n v="2105723724"/>
        <n v="2105758814"/>
        <n v="2105758816"/>
        <n v="2105765574"/>
        <n v="2105787175"/>
        <n v="2105787158"/>
        <n v="2105803404"/>
        <n v="2105815379"/>
        <n v="2105817499"/>
        <n v="2105818258"/>
        <n v="2105833195"/>
        <n v="2105840895"/>
        <n v="2105847198"/>
        <n v="2105847208"/>
        <n v="2105847196"/>
        <n v="2105847228"/>
        <n v="2105847252"/>
        <n v="2105845486"/>
        <n v="2105856765"/>
        <n v="2105856767"/>
        <n v="2105873891"/>
        <n v="2105873805"/>
        <n v="2105873812"/>
        <n v="2105872010"/>
        <n v="2105872027"/>
        <n v="2105873814"/>
        <n v="2105873790"/>
        <n v="2105873797"/>
        <n v="2105773809"/>
        <n v="2105873817"/>
        <n v="2105881136"/>
        <n v="2105873809"/>
        <n v="2105873823"/>
        <n v="2105898342"/>
        <n v="2105906463"/>
        <n v="2105906474"/>
        <n v="2105906494"/>
        <n v="2105771272"/>
        <n v="2105847189"/>
        <n v="2105912307"/>
        <n v="2105912309"/>
        <n v="2105839972"/>
        <n v="2105845123"/>
        <n v="2105906484"/>
        <n v="2105906466"/>
        <n v="2105779413"/>
        <n v="2105902475"/>
        <n v="2105922511"/>
        <n v="2105906489"/>
        <n v="2105847188"/>
        <n v="2105853474"/>
        <n v="2105934750"/>
        <n v="2105935464"/>
        <n v="2105938682"/>
        <n v="2105934022"/>
        <n v="2105934618"/>
        <n v="2105845454"/>
        <n v="2105857785"/>
        <n v="2105935385"/>
        <n v="2105934754"/>
        <n v="2105935374"/>
        <n v="2105846839"/>
        <n v="2105923358"/>
        <n v="2105938240"/>
        <n v="2105951992"/>
        <n v="2105804388"/>
        <n v="2105838505"/>
        <n v="2105961980"/>
        <n v="2105943420"/>
        <n v="2105964450"/>
        <n v="2105969045"/>
        <n v="2105946954"/>
        <n v="2105976233"/>
        <n v="2105976351"/>
        <n v="2105923717"/>
        <n v="2105923718"/>
        <n v="2105923725"/>
        <n v="2105976755"/>
        <n v="2105976959"/>
        <n v="2105923720"/>
        <n v="2105968885"/>
        <n v="2105985469"/>
        <n v="2105984446"/>
        <n v="2105984450"/>
        <n v="2106001024"/>
        <n v="2105944483"/>
        <n v="2106007733"/>
        <n v="2106005923"/>
        <n v="2106005924"/>
        <n v="2106007995"/>
        <n v="2106009710"/>
        <n v="2106005061"/>
        <n v="2105967803"/>
        <n v="2106008000"/>
        <n v="2106017396"/>
        <n v="2106017401"/>
        <n v="2106007996"/>
        <n v="2106007997"/>
        <n v="2106009704"/>
        <n v="2106032683"/>
        <n v="2106024763"/>
        <n v="2106032607"/>
        <n v="2105906521"/>
        <n v="2106037396"/>
        <n v="2106038141"/>
        <n v="2106041439"/>
        <n v="2106007993"/>
        <n v="2106030250"/>
        <n v="2106037712"/>
        <n v="2106042220"/>
        <n v="2106041441"/>
        <n v="2106041440"/>
        <n v="2105920342"/>
        <n v="2105920344"/>
        <n v="2106032278"/>
        <n v="2106012813"/>
        <n v="2105938118"/>
        <n v="2105972215"/>
        <n v="2105841721"/>
        <n v="2106060875"/>
        <n v="2106065031"/>
        <n v="2106068421"/>
        <n v="2106037487"/>
        <n v="2106068756"/>
        <n v="2106068426"/>
        <n v="2106072266"/>
        <n v="2106102564"/>
        <n v="2106101851"/>
        <n v="2106045749"/>
        <n v="1013"/>
        <n v="1475"/>
        <n v="1874"/>
        <n v="3020"/>
        <n v="3198"/>
        <n v="58"/>
        <n v="30"/>
        <n v="33"/>
        <n v="3"/>
        <n v="29"/>
        <n v="3569"/>
        <n v="207"/>
        <n v="436"/>
        <n v="9503"/>
        <n v="1697"/>
        <n v="1879"/>
        <n v="5813"/>
        <n v="5867"/>
        <n v="5907"/>
        <n v="5913"/>
        <n v="5923"/>
        <n v="5965"/>
        <n v="6271"/>
        <n v="85"/>
        <n v="118"/>
        <n v="119"/>
        <n v="135"/>
        <n v="142"/>
        <n v="173"/>
        <n v="180"/>
        <n v="185"/>
        <n v="221"/>
        <n v="253"/>
        <n v="269"/>
        <n v="272"/>
        <n v="308"/>
        <n v="343"/>
        <n v="344"/>
        <n v="360"/>
        <n v="391"/>
        <n v="430"/>
        <n v="432"/>
        <n v="460"/>
        <n v="462"/>
        <n v="465"/>
        <n v="489"/>
        <n v="497"/>
        <n v="566"/>
        <n v="595"/>
        <n v="614"/>
        <n v="624"/>
        <n v="643"/>
        <n v="664"/>
        <n v="676"/>
        <n v="689"/>
        <n v="720"/>
        <n v="764"/>
        <n v="768"/>
        <n v="829"/>
        <n v="916"/>
        <n v="951"/>
        <n v="970"/>
        <n v="972"/>
        <n v="976"/>
        <n v="984"/>
        <n v="987"/>
        <n v="988"/>
        <n v="991"/>
        <n v="998"/>
        <n v="1004"/>
        <n v="1005"/>
        <n v="1015"/>
        <n v="1031"/>
        <n v="1050"/>
        <n v="1051"/>
        <n v="1060"/>
        <n v="1063"/>
        <n v="1083"/>
        <n v="1115"/>
        <n v="1125"/>
        <n v="1128"/>
        <n v="1148"/>
        <n v="1151"/>
        <n v="1152"/>
        <n v="1161"/>
        <n v="1170"/>
        <n v="1174"/>
        <n v="1186"/>
        <n v="1190"/>
        <n v="1194"/>
        <n v="1196"/>
        <n v="1198"/>
        <n v="1200"/>
        <n v="1203"/>
        <n v="1205"/>
        <n v="1218"/>
        <n v="1234"/>
        <n v="1240"/>
        <n v="1252"/>
        <n v="1267"/>
        <n v="1282"/>
        <n v="1285"/>
        <n v="1299"/>
        <n v="1312"/>
        <n v="1316"/>
        <n v="1348"/>
        <n v="1358"/>
        <n v="1360"/>
        <n v="1371"/>
        <n v="1372"/>
        <n v="1375"/>
        <n v="1381"/>
        <n v="1389"/>
        <n v="1390"/>
        <n v="1398"/>
        <n v="1399"/>
        <n v="1401"/>
        <n v="1403"/>
        <n v="1404"/>
        <n v="1405"/>
        <n v="1412"/>
        <n v="1414"/>
        <n v="1438"/>
        <n v="1439"/>
        <n v="1440"/>
        <n v="1450"/>
        <n v="1451"/>
        <n v="1466"/>
        <n v="1474"/>
        <n v="1480"/>
        <n v="1481"/>
        <n v="1482"/>
        <n v="1485"/>
        <n v="1490"/>
        <n v="1491"/>
        <n v="1493"/>
        <n v="1494"/>
        <n v="1495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2"/>
        <n v="1513"/>
        <n v="1514"/>
        <n v="1516"/>
        <n v="1517"/>
        <n v="1518"/>
        <n v="1520"/>
        <n v="1521"/>
        <n v="1522"/>
        <n v="1524"/>
        <n v="1525"/>
        <n v="1526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3"/>
        <n v="1645"/>
        <n v="1686"/>
        <n v="1689"/>
        <n v="1692"/>
        <n v="1693"/>
        <n v="1705"/>
        <n v="1711"/>
        <n v="1714"/>
        <n v="1720"/>
        <n v="1726"/>
        <n v="1730"/>
        <n v="1731"/>
        <n v="1732"/>
        <n v="1733"/>
        <n v="1736"/>
        <n v="1737"/>
        <n v="1740"/>
        <n v="1741"/>
        <n v="1745"/>
        <n v="1775"/>
        <n v="1778"/>
        <n v="1780"/>
        <n v="1782"/>
        <n v="1783"/>
        <n v="1785"/>
        <n v="1786"/>
        <n v="1788"/>
        <n v="1789"/>
        <n v="1790"/>
        <n v="1798"/>
        <n v="1802"/>
        <n v="1808"/>
        <n v="1810"/>
        <n v="1821"/>
        <n v="1824"/>
        <n v="1834"/>
        <n v="1836"/>
        <n v="1837"/>
        <n v="1838"/>
        <n v="1843"/>
        <n v="1844"/>
        <n v="1846"/>
        <n v="1850"/>
        <n v="1854"/>
        <n v="1855"/>
        <n v="1856"/>
        <n v="1857"/>
        <n v="1858"/>
        <n v="1859"/>
        <n v="1862"/>
        <n v="1863"/>
        <n v="1867"/>
        <n v="1870"/>
        <n v="1872"/>
        <n v="9710"/>
        <n v="1889"/>
        <n v="1891"/>
        <n v="1893"/>
        <n v="1896"/>
        <n v="1897"/>
        <n v="1898"/>
        <n v="1899"/>
        <n v="1900"/>
        <n v="1902"/>
        <n v="1903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8"/>
        <n v="1949"/>
        <n v="1950"/>
        <n v="1954"/>
        <n v="1955"/>
        <n v="1956"/>
        <n v="1957"/>
        <n v="1958"/>
        <n v="1959"/>
        <n v="1961"/>
        <n v="1964"/>
        <n v="1965"/>
        <n v="1967"/>
        <n v="1968"/>
        <n v="1970"/>
        <n v="1971"/>
        <n v="1972"/>
        <n v="1973"/>
        <n v="1974"/>
        <n v="1980"/>
        <n v="1990"/>
        <n v="1993"/>
        <n v="1994"/>
        <n v="1995"/>
        <n v="1996"/>
        <n v="1997"/>
        <n v="1999"/>
        <n v="2002"/>
        <n v="2017"/>
        <n v="2019"/>
        <n v="2021"/>
        <n v="2023"/>
        <n v="2024"/>
        <n v="2026"/>
        <n v="2027"/>
        <n v="2044"/>
        <n v="2060"/>
        <n v="2062"/>
        <n v="2063"/>
        <n v="2064"/>
        <n v="2065"/>
        <n v="2069"/>
        <n v="2074"/>
        <n v="2081"/>
        <n v="2083"/>
        <n v="2084"/>
        <n v="2086"/>
        <n v="2091"/>
        <n v="2092"/>
        <n v="9705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9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40"/>
        <n v="2147"/>
        <n v="2148"/>
        <n v="2149"/>
        <n v="2151"/>
        <n v="2152"/>
        <n v="2154"/>
        <n v="2155"/>
        <n v="2157"/>
        <n v="2158"/>
        <n v="2159"/>
        <n v="2162"/>
        <n v="2166"/>
        <n v="2167"/>
        <n v="2168"/>
        <n v="2173"/>
        <n v="2175"/>
        <n v="2179"/>
        <n v="2180"/>
        <n v="2181"/>
        <n v="2185"/>
        <n v="2189"/>
        <n v="2193"/>
        <n v="2194"/>
        <n v="2195"/>
        <n v="2203"/>
        <n v="2218"/>
        <n v="2219"/>
        <n v="2220"/>
        <n v="2221"/>
        <n v="2245"/>
        <n v="2246"/>
        <n v="2251"/>
        <n v="2261"/>
        <n v="2266"/>
        <n v="2267"/>
        <n v="2274"/>
        <n v="2275"/>
        <n v="2281"/>
        <n v="2286"/>
        <n v="2295"/>
        <n v="2297"/>
        <n v="2317"/>
        <n v="2318"/>
        <n v="2319"/>
        <n v="2320"/>
        <n v="2321"/>
        <n v="2322"/>
        <n v="2323"/>
        <n v="2324"/>
        <n v="2325"/>
        <n v="2326"/>
        <n v="2331"/>
        <n v="2332"/>
        <n v="2333"/>
        <n v="2334"/>
        <n v="2335"/>
        <n v="2336"/>
        <n v="2338"/>
        <n v="2339"/>
        <n v="2347"/>
        <n v="2348"/>
        <n v="2349"/>
        <n v="2353"/>
        <n v="2431"/>
        <n v="2434"/>
        <n v="2436"/>
        <n v="2471"/>
        <n v="2472"/>
        <n v="2475"/>
        <n v="2476"/>
        <n v="2477"/>
        <n v="2482"/>
        <n v="2487"/>
        <n v="2488"/>
        <n v="2498"/>
        <n v="2499"/>
        <n v="2503"/>
        <n v="2544"/>
        <n v="2547"/>
        <n v="2585"/>
        <n v="2587"/>
        <n v="2589"/>
        <n v="2594"/>
        <n v="2599"/>
        <n v="2604"/>
        <n v="2607"/>
        <n v="2627"/>
        <n v="2631"/>
        <n v="2632"/>
        <n v="2652"/>
        <n v="2835"/>
        <n v="2841"/>
        <n v="2844"/>
        <n v="2851"/>
        <n v="2861"/>
        <n v="2868"/>
        <n v="2871"/>
        <n v="2877"/>
        <n v="2878"/>
        <n v="2880"/>
        <n v="2881"/>
        <n v="2885"/>
        <n v="2889"/>
        <n v="2918"/>
        <n v="2920"/>
        <n v="2921"/>
        <n v="2926"/>
        <n v="2927"/>
        <n v="3008"/>
        <n v="3014"/>
        <n v="3016"/>
        <n v="3029"/>
        <n v="3032"/>
        <n v="3057"/>
        <n v="3058"/>
        <n v="3059"/>
        <n v="3071"/>
        <n v="3072"/>
        <n v="3073"/>
        <n v="3075"/>
        <n v="3078"/>
        <n v="3084"/>
        <n v="3096"/>
        <n v="3100"/>
        <n v="3104"/>
        <n v="3105"/>
        <n v="3106"/>
        <n v="3108"/>
        <n v="3110"/>
        <n v="3111"/>
        <n v="3113"/>
        <n v="3114"/>
        <n v="3115"/>
        <n v="3116"/>
        <n v="3117"/>
        <n v="3126"/>
        <n v="3129"/>
        <n v="3137"/>
        <n v="3138"/>
        <n v="3139"/>
        <n v="3140"/>
        <n v="3141"/>
        <n v="3142"/>
        <n v="3143"/>
        <n v="3144"/>
        <n v="3152"/>
        <n v="3176"/>
        <n v="3178"/>
        <n v="3181"/>
        <n v="3183"/>
        <n v="3184"/>
        <n v="3188"/>
        <n v="3201"/>
        <n v="3205"/>
        <n v="3207"/>
        <n v="3210"/>
        <n v="3211"/>
        <n v="3212"/>
        <n v="3213"/>
        <n v="3215"/>
        <n v="3217"/>
        <n v="3220"/>
        <n v="3226"/>
        <n v="3229"/>
        <n v="3238"/>
        <n v="3303"/>
        <n v="3304"/>
        <n v="3305"/>
        <n v="3311"/>
        <n v="3318"/>
        <n v="3319"/>
        <n v="3320"/>
        <n v="3321"/>
        <n v="3324"/>
        <n v="3326"/>
        <n v="3327"/>
        <n v="3328"/>
        <n v="3329"/>
        <n v="3331"/>
        <n v="3333"/>
        <n v="3334"/>
        <n v="3335"/>
        <n v="3337"/>
        <n v="3340"/>
        <n v="3342"/>
        <n v="3353"/>
        <n v="3356"/>
        <n v="3359"/>
        <n v="3360"/>
        <n v="3362"/>
        <n v="3364"/>
        <n v="3366"/>
        <n v="3370"/>
        <n v="3371"/>
        <n v="3374"/>
        <n v="3376"/>
        <n v="3378"/>
        <n v="3379"/>
        <n v="3382"/>
        <n v="3388"/>
        <n v="3392"/>
        <n v="3438"/>
        <n v="3442"/>
        <n v="3443"/>
        <n v="3444"/>
        <n v="3457"/>
        <n v="3465"/>
        <n v="3470"/>
        <n v="3475"/>
        <n v="3480"/>
        <n v="3483"/>
        <n v="3484"/>
        <n v="3485"/>
        <n v="3486"/>
        <n v="3489"/>
        <n v="3497"/>
        <n v="3499"/>
        <n v="3502"/>
        <n v="3505"/>
        <n v="3506"/>
        <n v="3507"/>
        <n v="3508"/>
        <n v="3509"/>
        <n v="3511"/>
        <n v="3512"/>
        <n v="3513"/>
        <n v="3521"/>
        <n v="3526"/>
        <n v="3528"/>
        <n v="3530"/>
        <n v="3531"/>
        <n v="3533"/>
        <n v="3534"/>
        <n v="3537"/>
        <n v="3538"/>
        <n v="3539"/>
        <n v="3541"/>
        <n v="3544"/>
        <n v="3545"/>
        <n v="3546"/>
        <n v="3549"/>
        <n v="3568"/>
        <n v="3572"/>
        <n v="3573"/>
        <n v="3574"/>
        <n v="3575"/>
        <n v="3577"/>
        <n v="3578"/>
        <n v="3579"/>
        <n v="3580"/>
        <n v="3584"/>
        <n v="3586"/>
        <n v="3587"/>
        <n v="3595"/>
        <n v="3596"/>
        <n v="3597"/>
        <n v="3598"/>
        <n v="3600"/>
        <n v="3602"/>
        <n v="3603"/>
        <n v="3606"/>
        <n v="3607"/>
        <n v="3608"/>
        <n v="3609"/>
        <n v="3617"/>
        <n v="3618"/>
        <n v="3620"/>
        <n v="3621"/>
        <n v="3622"/>
        <n v="3627"/>
        <n v="3628"/>
        <n v="3638"/>
        <n v="3645"/>
        <n v="3646"/>
        <n v="3724"/>
        <n v="3737"/>
        <n v="3738"/>
        <n v="3741"/>
        <n v="3749"/>
        <n v="3763"/>
        <n v="3765"/>
        <n v="3766"/>
        <n v="3768"/>
        <n v="3769"/>
        <n v="3771"/>
        <n v="3773"/>
        <n v="3786"/>
        <n v="3789"/>
        <n v="3790"/>
        <n v="3791"/>
        <n v="3793"/>
        <n v="3805"/>
        <n v="3809"/>
        <n v="3876"/>
        <n v="3877"/>
        <n v="3878"/>
        <n v="3879"/>
        <n v="3880"/>
        <n v="3881"/>
        <n v="3882"/>
        <n v="3883"/>
        <n v="3884"/>
        <n v="3895"/>
        <n v="3897"/>
        <n v="4050"/>
        <n v="4067"/>
        <n v="4105"/>
        <n v="4106"/>
        <n v="4111"/>
        <n v="4147"/>
        <n v="4153"/>
        <n v="4160"/>
        <n v="4187"/>
        <n v="4191"/>
        <n v="4211"/>
        <n v="4226"/>
        <n v="4231"/>
        <n v="4237"/>
        <n v="4245"/>
        <n v="4250"/>
        <n v="4253"/>
        <n v="4256"/>
        <n v="4262"/>
        <n v="4264"/>
        <n v="4265"/>
        <n v="4267"/>
        <n v="4268"/>
        <n v="4271"/>
        <n v="4272"/>
        <n v="4273"/>
        <n v="4274"/>
        <n v="4275"/>
        <n v="4282"/>
        <n v="4288"/>
        <n v="4289"/>
        <n v="4294"/>
        <n v="4296"/>
        <n v="4298"/>
        <n v="4299"/>
        <n v="4300"/>
        <n v="4304"/>
        <n v="4306"/>
        <n v="4307"/>
        <n v="4310"/>
        <n v="4311"/>
        <n v="4312"/>
        <n v="4313"/>
        <n v="4314"/>
        <n v="4315"/>
        <n v="4316"/>
        <n v="4318"/>
        <n v="4320"/>
        <n v="4321"/>
        <n v="4322"/>
        <n v="4325"/>
        <n v="4326"/>
        <n v="4327"/>
        <n v="4330"/>
        <n v="4331"/>
        <n v="4332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9"/>
        <n v="4350"/>
        <n v="4351"/>
        <n v="4353"/>
        <n v="4354"/>
        <n v="4357"/>
        <n v="4362"/>
        <n v="4363"/>
        <n v="4367"/>
        <n v="4368"/>
        <n v="4369"/>
        <n v="4370"/>
        <n v="4372"/>
        <n v="4373"/>
        <n v="4375"/>
        <n v="4376"/>
        <n v="4377"/>
        <n v="4383"/>
        <n v="4390"/>
        <n v="4391"/>
        <n v="4437"/>
        <n v="4542"/>
        <n v="4622"/>
        <n v="4647"/>
        <n v="4668"/>
        <n v="4698"/>
        <n v="4776"/>
        <n v="4860"/>
        <n v="5071"/>
        <n v="5089"/>
        <n v="5092"/>
        <n v="5200"/>
        <n v="5217"/>
        <n v="5221"/>
        <n v="5223"/>
        <n v="5243"/>
        <n v="5440"/>
        <n v="5526"/>
        <n v="5567"/>
        <n v="5603"/>
        <n v="5658"/>
        <n v="5711"/>
        <n v="5718"/>
        <n v="5727"/>
        <n v="5740"/>
        <n v="5745"/>
        <n v="5772"/>
        <n v="5776"/>
        <n v="5809"/>
        <n v="5856"/>
        <n v="5894"/>
        <n v="5940"/>
        <n v="5968"/>
        <n v="5972"/>
        <n v="5977"/>
        <n v="6071"/>
        <n v="6278"/>
        <n v="6526"/>
        <n v="6544"/>
        <n v="6618"/>
        <n v="6620"/>
        <n v="6625"/>
        <n v="6627"/>
        <n v="6644"/>
        <n v="6649"/>
        <n v="6662"/>
        <n v="6664"/>
        <n v="6667"/>
        <n v="6669"/>
        <n v="6670"/>
        <n v="6671"/>
        <n v="6674"/>
        <n v="6677"/>
        <n v="6681"/>
        <n v="6682"/>
        <n v="6686"/>
        <n v="6689"/>
        <n v="6691"/>
        <n v="6692"/>
        <n v="6695"/>
        <n v="6696"/>
        <n v="6697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8"/>
        <n v="6720"/>
        <n v="6721"/>
        <n v="6722"/>
        <n v="6723"/>
        <n v="6724"/>
        <n v="6726"/>
        <n v="6727"/>
        <n v="6728"/>
        <n v="6729"/>
        <n v="6731"/>
        <n v="6732"/>
        <n v="6733"/>
        <n v="6734"/>
        <n v="6735"/>
        <n v="6737"/>
        <n v="6738"/>
        <n v="6739"/>
        <n v="6740"/>
        <n v="6742"/>
        <n v="6743"/>
        <n v="6744"/>
        <n v="6746"/>
        <n v="6748"/>
        <n v="6751"/>
        <n v="6755"/>
        <n v="6760"/>
        <n v="6770"/>
        <n v="7836"/>
        <n v="9509"/>
        <n v="9519"/>
        <n v="9528"/>
        <n v="9530"/>
        <n v="9534"/>
        <n v="9535"/>
        <n v="9536"/>
        <n v="9539"/>
        <n v="9543"/>
        <n v="9544"/>
        <n v="9545"/>
        <n v="9546"/>
        <n v="9548"/>
        <n v="9549"/>
        <n v="9550"/>
        <n v="9551"/>
        <n v="9552"/>
        <n v="9553"/>
        <n v="9554"/>
        <n v="9556"/>
        <n v="9621"/>
        <n v="9640"/>
        <n v="9641"/>
        <n v="9643"/>
        <n v="9682"/>
        <n v="9689"/>
        <n v="9691"/>
        <n v="9696"/>
        <n v="9702"/>
        <n v="5298"/>
        <n v="9707"/>
        <n v="9709"/>
        <n v="5299"/>
        <n v="9727"/>
        <n v="9735"/>
        <n v="9742"/>
        <n v="9743"/>
        <n v="9744"/>
        <n v="9749"/>
        <n v="9752"/>
        <n v="106"/>
        <n v="123"/>
        <n v="130"/>
        <n v="84"/>
        <n v="188"/>
        <n v="194"/>
        <n v="211"/>
        <n v="236"/>
        <n v="242"/>
        <n v="271"/>
        <n v="276"/>
        <n v="288"/>
        <n v="316"/>
        <n v="318"/>
        <n v="323"/>
        <n v="330"/>
        <n v="333"/>
        <n v="334"/>
        <n v="371"/>
        <n v="372"/>
        <n v="373"/>
        <n v="376"/>
        <n v="378"/>
        <n v="381"/>
        <n v="422"/>
        <n v="428"/>
        <n v="429"/>
        <n v="434"/>
        <n v="435"/>
        <n v="437"/>
        <n v="438"/>
        <n v="445"/>
        <n v="452"/>
        <n v="453"/>
        <n v="454"/>
        <n v="469"/>
        <n v="470"/>
        <n v="477"/>
        <n v="478"/>
        <n v="623"/>
        <n v="647"/>
        <n v="718"/>
        <n v="762"/>
        <n v="763"/>
        <n v="767"/>
        <n v="771"/>
        <n v="803"/>
        <n v="805"/>
        <n v="812"/>
        <n v="1012"/>
        <n v="1064"/>
        <n v="1065"/>
        <n v="1070"/>
        <n v="1087"/>
        <n v="1094"/>
        <n v="1102"/>
        <n v="117"/>
        <n v="120"/>
        <n v="141"/>
        <n v="158"/>
        <n v="337"/>
        <n v="403"/>
        <n v="1421"/>
        <n v="448"/>
        <n v="488"/>
        <n v="496"/>
        <n v="504"/>
        <n v="1586"/>
        <n v="1595"/>
        <n v="1613"/>
        <n v="1614"/>
        <n v="1615"/>
        <n v="1616"/>
        <n v="1634"/>
        <n v="1676"/>
        <n v="1696"/>
        <n v="1699"/>
        <n v="1700"/>
        <n v="1706"/>
        <n v="1719"/>
        <n v="1729"/>
        <n v="1734"/>
        <n v="1742"/>
        <n v="1754"/>
        <n v="1756"/>
        <n v="1770"/>
        <n v="1771"/>
        <n v="1773"/>
        <n v="1787"/>
        <n v="1792"/>
        <n v="1793"/>
        <n v="1794"/>
        <n v="1795"/>
        <n v="800"/>
        <n v="801"/>
        <n v="1804"/>
        <n v="1805"/>
        <n v="1812"/>
        <n v="1814"/>
        <n v="1816"/>
        <n v="1818"/>
        <n v="1819"/>
        <n v="1820"/>
        <n v="1823"/>
        <n v="1851"/>
        <n v="1852"/>
        <n v="1860"/>
        <n v="1884"/>
        <n v="1886"/>
        <n v="1887"/>
        <n v="1947"/>
        <n v="1998"/>
        <n v="2003"/>
        <n v="2004"/>
        <n v="2005"/>
        <n v="2010"/>
        <n v="2012"/>
        <n v="2014"/>
        <n v="2015"/>
        <n v="2020"/>
        <n v="2031"/>
        <n v="2032"/>
        <n v="2033"/>
        <n v="2034"/>
        <n v="2035"/>
        <n v="2036"/>
        <n v="2041"/>
        <n v="2042"/>
        <n v="2043"/>
        <n v="2046"/>
        <n v="2049"/>
        <n v="2050"/>
        <n v="2089"/>
        <n v="2090"/>
        <n v="2160"/>
        <n v="2196"/>
        <n v="2197"/>
        <n v="2202"/>
        <n v="2209"/>
        <n v="2350"/>
        <n v="2351"/>
        <n v="2352"/>
        <n v="2354"/>
        <n v="2356"/>
        <n v="2359"/>
        <n v="2361"/>
        <n v="2362"/>
        <n v="2408"/>
        <n v="408"/>
        <n v="2443"/>
        <n v="2445"/>
        <n v="2446"/>
        <n v="2483"/>
        <n v="2502"/>
        <n v="2517"/>
        <n v="2524"/>
        <n v="2542"/>
        <n v="2677"/>
        <n v="2732"/>
        <n v="2739"/>
        <n v="2764"/>
        <n v="2778"/>
        <n v="3028"/>
        <n v="3107"/>
        <n v="124"/>
        <n v="131"/>
        <n v="3180"/>
        <n v="3208"/>
        <n v="3241"/>
        <n v="3255"/>
        <n v="3259"/>
        <n v="3352"/>
        <n v="379"/>
        <n v="380"/>
        <n v="3425"/>
        <n v="3431"/>
        <n v="3432"/>
        <n v="3435"/>
        <n v="3503"/>
        <n v="3518"/>
        <n v="3525"/>
        <n v="3591"/>
        <n v="3592"/>
        <n v="3613"/>
        <n v="3700"/>
        <n v="3703"/>
        <n v="3709"/>
        <n v="713"/>
        <n v="3714"/>
        <n v="717"/>
        <n v="3720"/>
        <n v="3721"/>
        <n v="891"/>
        <n v="3899"/>
        <n v="3900"/>
        <n v="3901"/>
        <n v="3902"/>
        <n v="3903"/>
        <n v="3904"/>
        <n v="3905"/>
        <n v="3906"/>
        <n v="3907"/>
        <n v="3908"/>
        <n v="3918"/>
        <n v="3919"/>
        <n v="3920"/>
        <n v="922"/>
        <n v="3933"/>
        <n v="4029"/>
        <n v="4037"/>
        <n v="4043"/>
        <n v="4048"/>
        <n v="4055"/>
        <n v="4057"/>
        <n v="4064"/>
        <n v="4069"/>
        <n v="4072"/>
        <n v="4075"/>
        <n v="4077"/>
        <n v="4081"/>
        <n v="4083"/>
        <n v="4089"/>
        <n v="4101"/>
        <n v="4116"/>
        <n v="4121"/>
        <n v="4127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8"/>
        <n v="4149"/>
        <n v="4151"/>
        <n v="4152"/>
        <n v="4154"/>
        <n v="4155"/>
        <n v="4156"/>
        <n v="4157"/>
        <n v="4158"/>
        <n v="4159"/>
        <n v="4161"/>
        <n v="4173"/>
        <n v="4174"/>
        <n v="4175"/>
        <n v="4176"/>
        <n v="4177"/>
        <n v="4185"/>
        <n v="4192"/>
        <n v="4196"/>
        <n v="4197"/>
        <n v="4200"/>
        <n v="4205"/>
        <n v="4323"/>
        <n v="4324"/>
        <n v="4358"/>
        <n v="4360"/>
        <n v="4371"/>
        <n v="4374"/>
        <n v="4381"/>
        <n v="4387"/>
        <n v="4393"/>
        <n v="4394"/>
        <n v="4395"/>
        <n v="4396"/>
        <n v="4400"/>
        <n v="4407"/>
        <n v="4408"/>
        <n v="4414"/>
        <n v="4422"/>
        <n v="4426"/>
        <n v="4438"/>
        <n v="4441"/>
        <n v="4444"/>
        <n v="4451"/>
        <n v="4454"/>
        <n v="4466"/>
        <n v="4473"/>
        <n v="4474"/>
        <n v="4476"/>
        <n v="4477"/>
        <n v="4478"/>
        <n v="4479"/>
        <n v="4525"/>
        <n v="4534"/>
        <n v="4536"/>
        <n v="4537"/>
        <n v="4541"/>
        <n v="4543"/>
        <n v="4544"/>
        <n v="4545"/>
        <n v="4546"/>
        <n v="4547"/>
        <n v="4548"/>
        <n v="4549"/>
        <n v="4550"/>
        <n v="4553"/>
        <n v="4555"/>
        <n v="4556"/>
        <n v="4568"/>
        <n v="4569"/>
        <n v="4573"/>
        <n v="4577"/>
        <n v="4578"/>
        <n v="4608"/>
        <n v="4623"/>
        <n v="4627"/>
        <n v="4630"/>
        <n v="4631"/>
        <n v="4632"/>
        <n v="4635"/>
        <n v="4636"/>
        <n v="4644"/>
        <n v="4645"/>
        <n v="4650"/>
        <n v="4658"/>
        <n v="4660"/>
        <n v="4666"/>
        <n v="4667"/>
        <n v="4671"/>
        <n v="4676"/>
        <n v="4684"/>
        <n v="4690"/>
        <n v="4711"/>
        <n v="4739"/>
        <n v="4751"/>
        <n v="4753"/>
        <n v="4755"/>
        <n v="4759"/>
        <n v="4772"/>
        <n v="4774"/>
        <n v="4778"/>
        <n v="4780"/>
        <n v="4781"/>
        <n v="4783"/>
        <n v="4784"/>
        <n v="5750"/>
        <n v="4786"/>
        <n v="4787"/>
        <n v="4788"/>
        <n v="4790"/>
        <n v="4792"/>
        <n v="4800"/>
        <n v="4806"/>
        <n v="4807"/>
        <n v="4820"/>
        <n v="4827"/>
        <n v="4855"/>
        <n v="4869"/>
        <n v="4888"/>
        <n v="4891"/>
        <n v="4919"/>
        <n v="4920"/>
        <n v="4925"/>
        <n v="4935"/>
        <n v="4936"/>
        <n v="4967"/>
        <n v="4972"/>
        <n v="4973"/>
        <n v="4986"/>
        <n v="5001"/>
        <n v="5007"/>
        <n v="5010"/>
        <n v="5011"/>
        <n v="5034"/>
        <n v="5036"/>
        <n v="5039"/>
        <n v="5040"/>
        <n v="5041"/>
        <n v="5042"/>
        <n v="5045"/>
        <n v="5049"/>
        <n v="5050"/>
        <n v="5051"/>
        <n v="5065"/>
        <n v="5066"/>
        <n v="5069"/>
        <n v="5073"/>
        <n v="5074"/>
        <n v="5075"/>
        <n v="5077"/>
        <n v="5081"/>
        <n v="5083"/>
        <n v="5087"/>
        <n v="5094"/>
        <n v="5095"/>
        <n v="5096"/>
        <n v="5104"/>
        <n v="5110"/>
        <n v="5114"/>
        <n v="5117"/>
        <n v="5119"/>
        <n v="5125"/>
        <n v="26"/>
        <n v="5129"/>
        <n v="5130"/>
        <n v="5132"/>
        <n v="5133"/>
        <n v="134"/>
        <n v="5141"/>
        <n v="147"/>
        <n v="5149"/>
        <n v="149"/>
        <n v="5151"/>
        <n v="5155"/>
        <n v="159"/>
        <n v="5159"/>
        <n v="5160"/>
        <n v="5164"/>
        <n v="5174"/>
        <n v="5176"/>
        <n v="5181"/>
        <n v="5188"/>
        <n v="5195"/>
        <n v="5220"/>
        <n v="5222"/>
        <n v="5237"/>
        <n v="5238"/>
        <n v="5239"/>
        <n v="5240"/>
        <n v="5241"/>
        <n v="5242"/>
        <n v="5244"/>
        <n v="5245"/>
        <n v="5246"/>
        <n v="5248"/>
        <n v="5250"/>
        <n v="5251"/>
        <n v="5252"/>
        <n v="5253"/>
        <n v="5254"/>
        <n v="5255"/>
        <n v="5256"/>
        <n v="5257"/>
        <n v="5258"/>
        <n v="5259"/>
        <n v="5260"/>
        <n v="5264"/>
        <n v="5270"/>
        <n v="5271"/>
        <n v="5315"/>
        <n v="5332"/>
        <n v="5497"/>
        <n v="5499"/>
        <n v="5500"/>
        <n v="5501"/>
        <n v="5504"/>
        <n v="5755"/>
        <n v="5510"/>
        <n v="5485"/>
        <n v="5527"/>
        <n v="5529"/>
        <n v="5532"/>
        <n v="5538"/>
        <n v="5539"/>
        <n v="5543"/>
        <n v="5544"/>
        <n v="5547"/>
        <n v="5552"/>
        <n v="5556"/>
        <n v="5559"/>
        <n v="5562"/>
        <n v="5563"/>
        <n v="5564"/>
        <n v="5570"/>
        <n v="5573"/>
        <n v="5577"/>
        <n v="5578"/>
        <n v="5581"/>
        <n v="5583"/>
        <n v="5585"/>
        <n v="5586"/>
        <n v="5587"/>
        <n v="5590"/>
        <n v="5597"/>
        <n v="5599"/>
        <n v="607"/>
        <n v="5617"/>
        <n v="5707"/>
        <n v="5708"/>
        <n v="5709"/>
        <n v="5710"/>
        <n v="5712"/>
        <n v="5716"/>
        <n v="5719"/>
        <n v="5720"/>
        <n v="5721"/>
        <n v="5722"/>
        <n v="5723"/>
        <n v="5724"/>
        <n v="5726"/>
        <n v="5728"/>
        <n v="5729"/>
        <n v="5733"/>
        <n v="5734"/>
        <n v="5735"/>
        <n v="5737"/>
        <n v="5739"/>
        <n v="5741"/>
        <n v="5744"/>
        <n v="5749"/>
        <n v="5751"/>
        <n v="5752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4"/>
        <n v="5775"/>
        <n v="5777"/>
        <n v="5778"/>
        <n v="5779"/>
        <n v="5780"/>
        <n v="5781"/>
        <n v="5782"/>
        <n v="5783"/>
        <n v="5784"/>
        <n v="5785"/>
        <n v="5786"/>
        <n v="5788"/>
        <n v="5790"/>
        <n v="5791"/>
        <n v="5792"/>
        <n v="5793"/>
        <n v="5794"/>
        <n v="5797"/>
        <n v="5798"/>
        <n v="5800"/>
        <n v="5805"/>
        <n v="5806"/>
        <n v="5807"/>
        <n v="5811"/>
        <n v="5812"/>
        <n v="5815"/>
        <n v="5818"/>
        <n v="5819"/>
        <n v="5823"/>
        <n v="5824"/>
        <n v="5826"/>
        <n v="5830"/>
        <n v="5831"/>
        <n v="5832"/>
        <n v="5834"/>
        <n v="5835"/>
        <n v="5836"/>
        <n v="5837"/>
        <n v="5838"/>
        <n v="5840"/>
        <n v="5841"/>
        <n v="5843"/>
        <n v="5844"/>
        <n v="5846"/>
        <n v="5847"/>
        <n v="5848"/>
        <n v="5853"/>
        <n v="5855"/>
        <n v="5858"/>
        <n v="5859"/>
        <n v="5861"/>
        <n v="5862"/>
        <n v="5863"/>
        <n v="5865"/>
        <n v="5866"/>
        <n v="5870"/>
        <n v="5872"/>
        <n v="5886"/>
        <n v="5889"/>
        <n v="5890"/>
        <n v="5896"/>
        <n v="5898"/>
        <n v="5910"/>
        <n v="5912"/>
        <n v="5921"/>
        <n v="5922"/>
        <n v="5924"/>
        <n v="5926"/>
        <n v="5927"/>
        <n v="5929"/>
        <n v="5930"/>
        <n v="5931"/>
        <n v="5932"/>
        <n v="5933"/>
        <n v="5935"/>
        <n v="5505"/>
        <n v="5936"/>
        <n v="5938"/>
        <n v="5943"/>
        <n v="5945"/>
        <n v="5948"/>
        <n v="5959"/>
        <n v="5960"/>
        <n v="5961"/>
        <n v="5966"/>
        <n v="5973"/>
        <n v="5974"/>
        <n v="5978"/>
        <n v="5982"/>
        <n v="5983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3"/>
        <n v="6005"/>
        <n v="6006"/>
        <n v="1882"/>
        <n v="6008"/>
        <n v="6009"/>
        <n v="6015"/>
        <n v="6021"/>
        <n v="6025"/>
        <n v="6026"/>
        <n v="6030"/>
        <n v="6036"/>
        <n v="6041"/>
        <n v="6047"/>
        <n v="6062"/>
        <n v="5516"/>
        <n v="5506"/>
        <n v="6076"/>
        <n v="6096"/>
        <n v="6097"/>
        <n v="122"/>
        <n v="6167"/>
        <n v="6266"/>
        <n v="6273"/>
        <n v="6378"/>
        <n v="490"/>
        <n v="573"/>
        <n v="6586"/>
        <n v="605"/>
        <n v="681"/>
        <n v="464"/>
        <n v="919"/>
        <n v="7967"/>
        <n v="8190"/>
        <n v="8201"/>
        <n v="8597"/>
        <n v="8601"/>
        <n v="8693"/>
        <n v="8694"/>
        <n v="8718"/>
        <n v="8794"/>
        <n v="8795"/>
        <n v="8821"/>
        <n v="8826"/>
        <n v="8837"/>
        <n v="8839"/>
        <n v="8853"/>
        <n v="8863"/>
        <n v="8879"/>
        <n v="8896"/>
        <n v="8909"/>
        <n v="8914"/>
        <n v="8919"/>
        <n v="8936"/>
        <n v="8969"/>
        <n v="9514"/>
        <n v="9518"/>
        <n v="9521"/>
        <n v="9527"/>
        <n v="28"/>
        <n v="39"/>
        <n v="9541"/>
        <n v="41"/>
        <n v="9542"/>
        <n v="43"/>
        <n v="46"/>
        <n v="9555"/>
        <n v="9634"/>
        <n v="440"/>
        <n v="441"/>
        <n v="450"/>
        <n v="457"/>
        <n v="37"/>
        <n v="1105"/>
        <n v="1233"/>
        <n v="1325"/>
        <n v="1397"/>
        <n v="1432"/>
        <n v="443"/>
        <n v="1569"/>
        <n v="1570"/>
        <n v="1574"/>
        <n v="1579"/>
        <n v="1582"/>
        <n v="1584"/>
        <n v="1725"/>
        <n v="1801"/>
        <n v="1807"/>
        <n v="2000"/>
        <n v="2001"/>
        <n v="2006"/>
        <n v="2007"/>
        <n v="2696"/>
        <n v="2730"/>
        <n v="2763"/>
        <n v="3148"/>
        <n v="53"/>
        <n v="3166"/>
        <n v="3177"/>
        <n v="3368"/>
        <n v="74"/>
        <n v="79"/>
        <n v="81"/>
        <n v="3536"/>
        <n v="4008"/>
        <n v="4026"/>
        <n v="4031"/>
        <n v="4046"/>
        <n v="4060"/>
        <n v="4062"/>
        <n v="4065"/>
        <n v="4066"/>
        <n v="4068"/>
        <n v="4071"/>
        <n v="4073"/>
        <n v="4091"/>
        <n v="4098"/>
        <n v="4102"/>
        <n v="4103"/>
        <n v="4104"/>
        <n v="4129"/>
        <n v="4150"/>
        <n v="4456"/>
        <n v="4484"/>
        <n v="4535"/>
        <n v="4565"/>
        <n v="4579"/>
        <n v="4673"/>
        <n v="4674"/>
        <n v="4728"/>
        <n v="4770"/>
        <n v="36"/>
        <n v="4861"/>
        <n v="4863"/>
        <n v="4902"/>
        <n v="4942"/>
        <n v="4949"/>
        <n v="4951"/>
        <n v="5035"/>
        <n v="5037"/>
        <n v="5038"/>
        <n v="5047"/>
        <n v="5048"/>
        <n v="5080"/>
        <n v="5085"/>
        <n v="5093"/>
        <n v="5100"/>
        <n v="5109"/>
        <n v="5111"/>
        <n v="5124"/>
        <n v="136"/>
        <n v="137"/>
        <n v="143"/>
        <n v="144"/>
        <n v="145"/>
        <n v="146"/>
        <n v="150"/>
        <n v="151"/>
        <n v="154"/>
        <n v="55"/>
        <n v="156"/>
        <n v="5157"/>
        <n v="5214"/>
        <n v="5219"/>
        <n v="5228"/>
        <n v="5269"/>
        <n v="5272"/>
        <n v="5273"/>
        <n v="5282"/>
        <n v="5293"/>
        <n v="5294"/>
        <n v="5296"/>
        <n v="5297"/>
        <n v="5747"/>
        <n v="5309"/>
        <n v="5507"/>
        <n v="5495"/>
        <n v="5498"/>
        <n v="5502"/>
        <n v="5503"/>
        <n v="5574"/>
        <n v="5947"/>
        <n v="5725"/>
        <n v="5736"/>
        <n v="5513"/>
        <n v="5480"/>
        <n v="5789"/>
        <n v="5888"/>
        <n v="5895"/>
        <n v="5901"/>
        <n v="5903"/>
        <n v="5928"/>
        <n v="5970"/>
        <n v="5981"/>
        <n v="6000"/>
        <n v="6002"/>
        <n v="6004"/>
        <n v="6011"/>
        <n v="6016"/>
        <n v="6019"/>
        <n v="6023"/>
        <n v="6034"/>
        <n v="6037"/>
        <n v="6040"/>
        <n v="6042"/>
        <n v="6050"/>
        <n v="6052"/>
        <n v="6054"/>
        <n v="6055"/>
        <n v="4785"/>
        <n v="6057"/>
        <n v="6058"/>
        <n v="6065"/>
        <n v="6068"/>
        <n v="6072"/>
        <n v="6078"/>
        <n v="6089"/>
        <n v="6132"/>
        <n v="133"/>
        <n v="6140"/>
        <n v="148"/>
        <n v="6322"/>
        <n v="6073"/>
        <n v="6327"/>
        <n v="6347"/>
        <n v="6349"/>
        <n v="5508"/>
        <n v="86"/>
        <n v="62"/>
        <n v="431"/>
        <n v="463"/>
        <n v="7618"/>
        <n v="924"/>
        <n v="925"/>
        <n v="8257"/>
        <n v="8259"/>
        <n v="8412"/>
        <n v="8413"/>
        <n v="8467"/>
        <n v="8498"/>
        <n v="8600"/>
        <n v="8603"/>
        <n v="8838"/>
        <n v="8840"/>
        <n v="8843"/>
        <n v="8844"/>
        <n v="8880"/>
        <n v="8881"/>
        <n v="8897"/>
        <n v="8898"/>
        <n v="8906"/>
        <n v="8913"/>
        <n v="8917"/>
        <n v="8920"/>
        <n v="8955"/>
        <n v="8960"/>
        <n v="8961"/>
        <n v="8975"/>
        <n v="8995"/>
        <n v="9513"/>
        <n v="9515"/>
        <n v="20"/>
        <n v="25"/>
        <n v="45"/>
        <n v="51"/>
        <n v="1181"/>
        <n v="1361"/>
        <n v="1363"/>
        <n v="1384"/>
        <n v="1424"/>
        <n v="1442"/>
        <n v="1461"/>
        <n v="1463"/>
        <n v="1470"/>
        <n v="1476"/>
        <n v="1478"/>
        <n v="1554"/>
        <n v="1811"/>
        <n v="3172"/>
        <n v="3230"/>
        <n v="65"/>
        <n v="4100"/>
        <n v="4108"/>
        <n v="4109"/>
        <n v="4114"/>
        <n v="4190"/>
        <n v="4317"/>
        <n v="4329"/>
        <n v="4365"/>
        <n v="4378"/>
        <n v="4382"/>
        <n v="4385"/>
        <n v="4389"/>
        <n v="4392"/>
        <n v="4401"/>
        <n v="4403"/>
        <n v="4404"/>
        <n v="4405"/>
        <n v="4413"/>
        <n v="4416"/>
        <n v="4417"/>
        <n v="4419"/>
        <n v="4427"/>
        <n v="4428"/>
        <n v="4429"/>
        <n v="4430"/>
        <n v="4431"/>
        <n v="4432"/>
        <n v="4433"/>
        <n v="4434"/>
        <n v="4435"/>
        <n v="4436"/>
        <n v="4439"/>
        <n v="4440"/>
        <n v="4447"/>
        <n v="4452"/>
        <n v="4453"/>
        <n v="4455"/>
        <n v="4458"/>
        <n v="4460"/>
        <n v="4461"/>
        <n v="4462"/>
        <n v="4463"/>
        <n v="4464"/>
        <n v="4468"/>
        <n v="4472"/>
        <n v="4475"/>
        <n v="4551"/>
        <n v="4552"/>
        <n v="4557"/>
        <n v="4558"/>
        <n v="4560"/>
        <n v="4566"/>
        <n v="4567"/>
        <n v="4570"/>
        <n v="4571"/>
        <n v="4572"/>
        <n v="4574"/>
        <n v="4575"/>
        <n v="4576"/>
        <n v="4585"/>
        <n v="4590"/>
        <n v="4593"/>
        <n v="4594"/>
        <n v="4624"/>
        <n v="4625"/>
        <n v="4626"/>
        <n v="4628"/>
        <n v="4629"/>
        <n v="4633"/>
        <n v="4634"/>
        <n v="4641"/>
        <n v="4643"/>
        <n v="4652"/>
        <n v="4655"/>
        <n v="4657"/>
        <n v="4659"/>
        <n v="4663"/>
        <n v="4669"/>
        <n v="4670"/>
        <n v="4693"/>
        <n v="4708"/>
        <n v="4717"/>
        <n v="4726"/>
        <n v="4727"/>
        <n v="4730"/>
        <n v="4733"/>
        <n v="4740"/>
        <n v="4741"/>
        <n v="4742"/>
        <n v="48"/>
        <n v="4748"/>
        <n v="54"/>
        <n v="4757"/>
        <n v="4768"/>
        <n v="4769"/>
        <n v="27"/>
        <n v="4838"/>
        <n v="4839"/>
        <n v="4843"/>
        <n v="4844"/>
        <n v="4848"/>
        <n v="4849"/>
        <n v="4850"/>
        <n v="4865"/>
        <n v="4874"/>
        <n v="4880"/>
        <n v="4881"/>
        <n v="4883"/>
        <n v="4884"/>
        <n v="4885"/>
        <n v="4886"/>
        <n v="4889"/>
        <n v="4898"/>
        <n v="4899"/>
        <n v="4926"/>
        <n v="4943"/>
        <n v="4947"/>
        <n v="4950"/>
        <n v="4953"/>
        <n v="4978"/>
        <n v="5108"/>
        <n v="5291"/>
        <n v="5306"/>
        <n v="5308"/>
        <n v="5310"/>
        <n v="5311"/>
        <n v="5312"/>
        <n v="5313"/>
        <n v="5314"/>
        <n v="5937"/>
        <n v="5320"/>
        <n v="658"/>
        <n v="6294"/>
        <n v="5941"/>
        <n v="6020"/>
        <n v="5953"/>
        <n v="5954"/>
        <n v="5976"/>
        <n v="5979"/>
        <n v="5985"/>
        <n v="6013"/>
        <n v="6014"/>
        <n v="6017"/>
        <n v="5466"/>
        <n v="6031"/>
        <n v="6039"/>
        <n v="6049"/>
        <n v="6051"/>
        <n v="6066"/>
        <n v="6079"/>
        <n v="6080"/>
        <n v="6082"/>
        <n v="6092"/>
        <n v="6093"/>
        <n v="6094"/>
        <n v="6295"/>
        <n v="6331"/>
        <n v="6505"/>
        <n v="471"/>
        <n v="8334"/>
        <n v="8408"/>
        <n v="8410"/>
        <n v="8414"/>
        <n v="8894"/>
        <n v="8949"/>
        <n v="8973"/>
        <n v="8994"/>
        <n v="510"/>
        <n v="42"/>
        <n v="5"/>
        <n v="1255"/>
        <n v="1306"/>
        <n v="1447"/>
        <n v="1453"/>
        <n v="1454"/>
        <n v="1460"/>
        <n v="1467"/>
        <n v="1556"/>
        <n v="4406"/>
        <n v="4409"/>
        <n v="4412"/>
        <n v="4469"/>
        <n v="4637"/>
        <n v="4678"/>
        <n v="4724"/>
        <n v="4725"/>
        <n v="4729"/>
        <n v="4732"/>
        <n v="4767"/>
        <n v="49"/>
        <n v="4854"/>
        <n v="4856"/>
        <n v="4876"/>
        <n v="4887"/>
        <n v="4952"/>
        <n v="4954"/>
        <n v="4956"/>
        <n v="4979"/>
        <n v="5101"/>
        <n v="5207"/>
        <n v="5247"/>
        <n v="5318"/>
        <n v="6029"/>
        <n v="5753"/>
        <n v="6326"/>
        <n v="2095"/>
        <n v="6064"/>
        <n v="5481"/>
        <n v="5949"/>
        <n v="5957"/>
        <n v="5969"/>
        <n v="5980"/>
        <n v="6056"/>
        <n v="6351"/>
        <n v="8842"/>
        <n v="5103"/>
        <n v="6377"/>
        <n v="5476"/>
        <n v="6070"/>
        <n v="6321"/>
        <n v="6323"/>
        <n v="6330"/>
        <n v="6336"/>
        <n v="6350"/>
        <n v="6356"/>
        <n v="6358"/>
        <n v="6499"/>
        <n v="1157"/>
        <n v="5102"/>
        <n v="5106"/>
        <n v="5226"/>
        <n v="5289"/>
        <n v="5746"/>
        <n v="6320"/>
        <n v="6324"/>
        <n v="6352"/>
        <n v="6405"/>
        <n v="5107"/>
        <n v="5287"/>
        <n v="5531"/>
        <n v="1184"/>
        <n v="2105827741" u="1"/>
        <n v="2105827730" u="1"/>
        <n v="2105833896" u="1"/>
        <n v="2105833899" u="1"/>
        <n v="2105803435" u="1"/>
        <n v="2105619623" u="1"/>
        <n v="2105608580" u="1"/>
        <n v="2105643143" u="1"/>
        <n v="2105825506" u="1"/>
        <n v="2105827443" u="1"/>
        <n v="2105827650" u="1"/>
        <n v="2105826217" u="1"/>
        <n v="2105831519" u="1"/>
        <n v="2105701404" u="1"/>
        <n v="2105554554" u="1"/>
        <n v="2105578823" u="1"/>
        <n v="2105524280" u="1"/>
        <n v="2105737340" u="1"/>
        <n v="2105603345" u="1"/>
        <n v="2105875441" u="1"/>
        <n v="2105905766" u="1"/>
        <n v="2105491351" u="1"/>
        <n v="2105539902" u="1"/>
        <n v="2105611230" u="1"/>
        <n v="2105476835" u="1"/>
        <n v="2105531031" u="1"/>
        <n v="2105631087" u="1"/>
        <n v="2105689132" u="1"/>
        <n v="2105558190" u="1"/>
        <n v="2105573320" u="1"/>
        <n v="2105745691" u="1"/>
        <n v="2105689131" u="1"/>
        <n v="2105689135" u="1"/>
        <n v="2105573563" u="1"/>
        <n v="2105626712" u="1"/>
        <n v="2105667478" u="1"/>
        <n v="2105817531" u="1"/>
        <n v="2105476832" u="1"/>
        <n v="2105534987" u="1"/>
        <n v="2105658915" u="1"/>
        <n v="2105804603" u="1"/>
        <n v="2105326034" u="1"/>
        <n v="2105493456" u="1"/>
        <n v="2105626653" u="1"/>
        <n v="2105728599" u="1"/>
        <n v="2105493508" u="1"/>
        <n v="2105534982" u="1"/>
        <n v="2105787163" u="1"/>
        <n v="2105765550" u="1"/>
        <n v="2105787146" u="1"/>
        <n v="2105577151" u="1"/>
        <n v="2105839425" u="1"/>
        <n v="2105493447" u="1"/>
        <n v="2105680485" u="1"/>
        <n v="2105679483" u="1"/>
        <n v="2105887152" u="1"/>
        <n v="2105573567" u="1"/>
        <n v="2105573571" u="1"/>
        <n v="2105487449" u="1"/>
        <n v="2105779612" u="1"/>
        <n v="2105689133" u="1"/>
        <n v="2105286047" u="1"/>
        <n v="2105493408" u="1"/>
        <n v="2105462439" u="1"/>
        <n v="2105563873" u="1"/>
        <n v="2105809334" u="1"/>
        <n v="2105818465" u="1"/>
        <n v="2105434041" u="1"/>
        <n v="2105434291" u="1"/>
        <n v="2105486419" u="1"/>
        <n v="2105481327" u="1"/>
        <n v="2104963156" u="1"/>
        <n v="2105118169" u="1"/>
        <n v="2105577469" u="1"/>
        <n v="2105607247" u="1"/>
        <n v="2105626723" u="1"/>
        <n v="2105550196" u="1"/>
        <n v="2105660885" u="1"/>
        <n v="2105531034" u="1"/>
        <n v="2105046727" u="1"/>
        <n v="2105531032" u="1"/>
        <n v="2105669573" u="1"/>
        <n v="2105638385" u="1"/>
        <n v="2105719413" u="1"/>
        <n v="2105810163" u="1"/>
        <n v="2104935515" u="1"/>
        <n v="2105362617" u="1"/>
        <n v="2104935543" u="1"/>
        <n v="2104898112" u="1"/>
        <n v="2104707277" u="1"/>
        <n v="2104897995" u="1"/>
        <n v="2105274756" u="1"/>
        <n v="2105469999" u="1"/>
        <n v="2105587110" u="1"/>
        <n v="2105463667" u="1"/>
        <n v="2105513345" u="1"/>
        <n v="2105751462" u="1"/>
        <n v="2105401600" u="1"/>
        <n v="2105550212" u="1"/>
        <n v="2105611625" u="1"/>
        <n v="2105550200" u="1"/>
        <n v="2105813111" u="1"/>
        <n v="2105493801" u="1"/>
        <n v="2105721120" u="1"/>
        <n v="2105325843" u="1"/>
        <n v="2105719407" u="1"/>
        <n v="2105838716" u="1"/>
        <n v="2105838718" u="1"/>
        <n v="2105407214" u="1"/>
        <n v="2105817719" u="1"/>
        <n v="2105542994" u="1"/>
        <n v="2105689127" u="1"/>
        <n v="2105759049" u="1"/>
        <n v="2105619626" u="1"/>
        <n v="2105689130" u="1"/>
        <n v="2105521540" u="1"/>
        <n v="2105626729" u="1"/>
        <n v="2105325906" u="1"/>
        <n v="2105869013" u="1"/>
        <n v="2105434738" u="1"/>
        <n v="2105476167" u="1"/>
        <n v="2105626728" u="1"/>
        <n v="2105886738" u="1"/>
        <n v="2105325864" u="1"/>
        <n v="2105607454" u="1"/>
        <n v="2105434666" u="1"/>
        <n v="2105758817" u="1"/>
        <n v="2105434690" u="1"/>
        <n v="2105486748" u="1"/>
        <n v="2105505527" u="1"/>
        <n v="2105713276" u="1"/>
        <n v="2105758808" u="1"/>
        <n v="2105722274" u="1"/>
        <n v="2105411269" u="1"/>
        <n v="2105632528" u="1"/>
        <n v="2105473358" u="1"/>
        <n v="2105432114" u="1"/>
        <n v="2105434735" u="1"/>
        <n v="2105619627" u="1"/>
        <n v="2105755537" u="1"/>
        <n v="2105838506" u="1"/>
        <n v="2105538891" u="1"/>
        <n v="2105434753" u="1"/>
        <n v="2105495923" u="1"/>
        <n v="2105794760" u="1"/>
        <n v="2105593970" u="1"/>
        <n v="2105399920" u="1"/>
        <n v="2105434686" u="1"/>
        <n v="2105721119" u="1"/>
        <n v="2105777355" u="1"/>
        <n v="2105619624" u="1"/>
        <n v="2105658816" u="1"/>
        <n v="2105588757" u="1"/>
        <n v="2105279322" u="1"/>
        <n v="2104964049" u="1"/>
        <n v="2105493554" u="1"/>
        <n v="2105557105" u="1"/>
        <n v="2105626732" u="1"/>
        <n v="2105592646" u="1"/>
        <n v="2105211336" u="1"/>
        <n v="2105324056" u="1"/>
        <n v="2105626724" u="1"/>
        <n v="2105587605" u="1"/>
        <n v="2105721185" u="1"/>
        <n v="2105604967" u="1"/>
        <n v="2105467458" u="1"/>
        <n v="2105325813" u="1"/>
        <n v="2105742359" u="1"/>
        <n v="2105758669" u="1"/>
        <n v="2105803488" u="1"/>
        <n v="2105434706" u="1"/>
        <n v="2105532387" u="1"/>
        <n v="2105608621" u="1"/>
        <n v="2105789837" u="1"/>
        <n v="2105603484" u="1"/>
        <n v="2105434719" u="1"/>
        <n v="2105869621" u="1"/>
        <n v="2105211342" u="1"/>
        <n v="2105434727" u="1"/>
        <n v="2105758668" u="1"/>
        <n v="2105722271" u="1"/>
        <n v="2105240985" u="1"/>
        <n v="2105425490" u="1"/>
        <n v="2105240984" u="1"/>
        <n v="2104491116" u="1"/>
        <n v="2105660884" u="1"/>
        <n v="2105573575" u="1"/>
        <n v="2105573513" u="1"/>
        <n v="2105046725" u="1"/>
        <n v="2105046722" u="1"/>
        <n v="2105384223" u="1"/>
        <n v="2105626631" u="1"/>
        <n v="2105535447" u="1"/>
        <n v="2105719412" u="1"/>
        <n v="2105845447" u="1"/>
        <n v="2105045226" u="1"/>
        <n v="2105118589" u="1"/>
        <n v="2105608590" u="1"/>
        <n v="2105722299" u="1"/>
        <n v="2105814008" u="1"/>
        <n v="2105608588" u="1"/>
        <n v="2105573573" u="1"/>
        <n v="2105061135" u="1"/>
        <n v="2105118590" u="1"/>
        <n v="2105286157" u="1"/>
        <n v="2105493598" u="1"/>
        <n v="2105721075" u="1"/>
        <n v="2105516935" u="1"/>
        <n v="2105660234" u="1"/>
        <n v="2105476661" u="1"/>
        <n v="2105689119" u="1"/>
        <n v="2105811303" u="1"/>
        <n v="2105840901" u="1"/>
        <n v="2105840899" u="1"/>
        <n v="2105847235" u="1"/>
        <n v="2105810682" u="1"/>
        <n v="2105243739" u="1"/>
        <n v="2105721072" u="1"/>
        <n v="2105847237" u="1"/>
        <n v="2105816758" u="1"/>
        <n v="2105840692" u="1"/>
        <n v="2105787178" u="1"/>
        <n v="2105810160" u="1"/>
        <n v="2105231239" u="1"/>
        <n v="2105840898" u="1"/>
        <n v="2105557086" u="1"/>
        <n v="2105619625" u="1"/>
        <n v="2105840907" u="1"/>
        <n v="2105579572" u="1"/>
        <n v="2105810593" u="1"/>
        <n v="2105818467" u="1"/>
        <n v="2105556202" u="1"/>
        <n v="2105847248" u="1"/>
        <n v="2105638252" u="1"/>
        <n v="2105493595" u="1"/>
        <n v="2105689117" u="1"/>
        <n v="2105692475" u="1"/>
        <n v="2105759040" u="1"/>
        <n v="2105847206" u="1"/>
        <n v="2105476240" u="1"/>
        <n v="2105459607" u="1"/>
        <n v="2105692474" u="1"/>
        <n v="2105692473" u="1"/>
        <n v="2105675122" u="1"/>
        <n v="2105467962" u="1"/>
        <n v="2105527891" u="1"/>
        <n v="2105493585" u="1"/>
        <n v="2104788997" u="1"/>
        <n v="2104843716" u="1"/>
        <n v="2105683976" u="1"/>
        <n v="2105383953" u="1"/>
        <n v="2105764223" u="1"/>
        <n v="2105847192" u="1"/>
        <n v="2105384107" u="1"/>
        <n v="2105403133" u="1"/>
        <n v="2105462329" u="1"/>
        <n v="2105579563" u="1"/>
        <n v="2105491366" u="1"/>
        <n v="2105814554" u="1"/>
        <n v="2105326148" u="1"/>
        <n v="2105384191" u="1"/>
        <n v="2105641552" u="1"/>
        <n v="2105646286" u="1"/>
        <n v="2105658909" u="1"/>
        <n v="2105689118" u="1"/>
        <n v="2105758825" u="1"/>
        <n v="2105660442" u="1"/>
        <n v="2105658910" u="1"/>
        <n v="2105384176" u="1"/>
        <n v="2105641254" u="1"/>
        <n v="2105761533" u="1"/>
        <n v="2105810182" u="1"/>
        <n v="2105045018" u="1"/>
        <n v="2105014745" u="1"/>
        <n v="2105049403" u="1"/>
        <n v="2105847211" u="1"/>
        <n v="2105476250" u="1"/>
        <n v="2105476238" u="1"/>
        <n v="2105493634" u="1"/>
        <n v="2105673202" u="1"/>
        <n v="2105765511" u="1"/>
        <n v="2105492539" u="1"/>
        <n v="2105822166" u="1"/>
        <n v="2105790217" u="1"/>
        <n v="2105790224" u="1"/>
        <n v="2105838726" u="1"/>
        <n v="2105403167" u="1"/>
        <n v="2105573405" u="1"/>
        <n v="2105459933" u="1"/>
        <n v="2105454499" u="1"/>
        <n v="2105485836" u="1"/>
        <n v="2105777269" u="1"/>
        <n v="2105330685" u="1"/>
        <n v="2104906979" u="1"/>
        <n v="2105493614" u="1"/>
        <n v="2105476229" u="1"/>
        <n v="2105476246" u="1"/>
        <n v="2105579566" u="1"/>
        <n v="2105615406" u="1"/>
        <n v="2105476223" u="1"/>
        <n v="2105476232" u="1"/>
        <n v="2105787171" u="1"/>
        <n v="2105847230" u="1"/>
        <n v="2105467749" u="1"/>
        <n v="2105542337" u="1"/>
        <n v="2105633332" u="1"/>
        <n v="2105699904" u="1"/>
        <n v="2105208758" u="1"/>
        <n v="2105440523" u="1"/>
        <n v="2105815712" u="1"/>
        <n v="2105423189" u="1"/>
        <n v="2105633331" u="1"/>
        <n v="2105493619" u="1"/>
        <n v="2105683996" u="1"/>
        <n v="2105467966" u="1"/>
        <n v="2104904656" u="1"/>
        <n v="2104906470" u="1"/>
        <n v="2105043363" u="1"/>
        <n v="2105310315" u="1"/>
        <n v="2105619628" u="1"/>
        <n v="2105561698" u="1"/>
        <n v="8991" u="1"/>
        <n v="1410" u="1"/>
        <n v="2600" u="1"/>
        <n v="8941" u="1"/>
        <n v="1114" u="1"/>
        <n v="9533" u="1"/>
        <n v="8636" u="1"/>
        <n v="8639" u="1"/>
        <n v="2684" u="1"/>
        <n v="1396" u="1"/>
        <n v="1367" u="1"/>
        <n v="8860" u="1"/>
        <n v="3081" u="1"/>
        <n v="3004" u="1"/>
        <n v="3158" u="1"/>
        <n v="3169" u="1"/>
        <n v="3859" u="1"/>
        <n v="3892" u="1"/>
        <n v="3162" u="1"/>
        <n v="3415" u="1"/>
        <n v="3175" u="1"/>
        <n v="3167" u="1"/>
        <n v="3885" u="1"/>
        <n v="3890" u="1"/>
        <n v="3894" u="1"/>
        <n v="2944" u="1"/>
        <n v="2956" u="1"/>
        <n v="3163" u="1"/>
        <n v="3168" u="1"/>
        <n v="3585" u="1"/>
        <n v="3149" u="1"/>
        <n v="3164" u="1"/>
        <n v="3888" u="1"/>
        <n v="3150" u="1"/>
        <n v="3160" u="1"/>
        <n v="3174" u="1"/>
        <n v="3898" u="1"/>
        <n v="8517" u="1"/>
        <n v="3153" u="1"/>
        <n v="3063" u="1"/>
        <n v="3173" u="1"/>
        <n v="2922" u="1"/>
        <n v="2958" u="1"/>
        <n v="3363" u="1"/>
        <n v="3437" u="1"/>
        <n v="3886" u="1"/>
        <n v="3889" u="1"/>
        <n v="3713" u="1"/>
        <n v="423" u="1"/>
        <n v="3011" u="1"/>
        <n v="3155" u="1"/>
        <n v="3171" u="1"/>
        <n v="7856" u="1"/>
        <n v="3151" u="1"/>
        <n v="3159" u="1"/>
        <n v="3455" u="1"/>
        <n v="3893" u="1"/>
        <n v="2961" u="1"/>
        <n v="3156" u="1"/>
        <n v="3157" u="1"/>
        <n v="3161" u="1"/>
        <n v="3165" u="1"/>
        <n v="3887" u="1"/>
        <n v="3154" u="1"/>
        <n v="3365" u="1"/>
        <n v="3401" u="1"/>
        <n v="3170" u="1"/>
        <n v="3496" u="1"/>
        <n v="3896" u="1"/>
        <n v="3891" u="1"/>
        <n v="1251" u="1"/>
        <n v="1281" u="1"/>
        <n v="1382" u="1"/>
        <n v="3873" u="1"/>
        <n v="325" u="1"/>
        <n v="7914" u="1"/>
        <n v="4041" u="1"/>
        <n v="3099" u="1"/>
        <n v="9523" u="1"/>
        <n v="4045" u="1"/>
        <n v="317" u="1"/>
        <n v="3192" u="1"/>
        <n v="7701" u="1"/>
        <n v="3298" u="1"/>
        <n v="4040" u="1"/>
        <n v="3109" u="1"/>
        <n v="3550" u="1"/>
        <n v="3196" u="1"/>
        <n v="3454" u="1"/>
        <n v="2373" u="1"/>
        <n v="1146" u="1"/>
        <n v="231" u="1"/>
        <n v="3102" u="1"/>
        <n v="1245" u="1"/>
        <n v="2689" u="1"/>
        <n v="1366" u="1"/>
        <n v="446" u="1"/>
        <n v="8629" u="1"/>
        <n v="4180" u="1"/>
        <n v="4179" u="1"/>
        <n v="8359" u="1"/>
        <n v="1238" u="1"/>
        <n v="3301" u="1"/>
        <n v="1434" u="1"/>
        <n v="3402" u="1"/>
        <n v="3529" u="1"/>
        <n v="3556" u="1"/>
        <n v="3871" u="1"/>
        <n v="4561" u="1"/>
        <n v="250" u="1"/>
        <n v="8739" u="1"/>
        <n v="3012" u="1"/>
        <n v="3297" u="1"/>
        <n v="8951" u="1"/>
        <n v="3862" u="1"/>
        <n v="1708" u="1"/>
        <n v="4202" u="1"/>
        <n v="3242" u="1"/>
        <n v="192" u="1"/>
        <n v="2823" u="1"/>
        <n v="255" u="1"/>
        <n v="3007" u="1"/>
        <n v="3062" u="1"/>
        <n v="3296" u="1"/>
        <n v="1435" u="1"/>
        <n v="3061" u="1"/>
        <n v="1436" u="1"/>
        <n v="8686" u="1"/>
        <n v="8685" u="1"/>
        <n v="2826" u="1"/>
        <n v="2969" u="1"/>
        <n v="252" u="1"/>
        <n v="1322" u="1"/>
        <n v="3373" u="1"/>
        <n v="8952" u="1"/>
        <n v="421" u="1"/>
        <n v="3564" u="1"/>
        <n v="4061" u="1"/>
        <n v="3002" u="1"/>
        <n v="1310" u="1"/>
        <n v="1150" u="1"/>
        <n v="2952" u="1"/>
        <n v="3330" u="1"/>
        <n v="3558" u="1"/>
        <n v="3581" u="1"/>
        <n v="8687" u="1"/>
        <n v="230" u="1"/>
        <n v="2951" u="1"/>
        <n v="3372" u="1"/>
        <n v="8954" u="1"/>
        <n v="3861" u="1"/>
        <n v="3583" u="1"/>
        <n v="1707" u="1"/>
        <n v="1120" u="1"/>
        <n v="8588" u="1"/>
        <n v="2950" u="1"/>
        <n v="1433" u="1"/>
        <n v="3562" u="1"/>
        <n v="3565" u="1"/>
        <n v="3543" u="1"/>
        <n v="3555" u="1"/>
        <n v="8587" u="1"/>
        <n v="2899" u="1"/>
        <n v="2953" u="1"/>
        <n v="254" u="1"/>
        <n v="1465" u="1"/>
        <n v="8953" u="1"/>
        <n v="8829" u="1"/>
        <n v="3557" u="1"/>
        <n v="3563" u="1"/>
        <n v="3553" u="1"/>
        <n v="3554" u="1"/>
        <n v="3863" u="1"/>
        <n v="3870" u="1"/>
        <n v="8737" u="1"/>
        <n v="2949" u="1"/>
        <n v="2955" u="1"/>
        <n v="3643" u="1"/>
        <n v="1241" u="1"/>
        <n v="8900" u="1"/>
        <n v="3399" u="1"/>
        <n v="4198" u="1"/>
        <n v="332" u="1"/>
        <n v="4201" u="1"/>
        <n v="8734" u="1"/>
        <n v="8730" u="1"/>
        <n v="299" u="1"/>
        <n v="1307" u="1"/>
        <n v="2904" u="1"/>
        <n v="2954" u="1"/>
        <n v="2945" u="1"/>
        <n v="1336" u="1"/>
        <n v="8870" u="1"/>
        <n v="8831" u="1"/>
        <n v="8830" u="1"/>
        <n v="3567" u="1"/>
        <n v="3566" u="1"/>
        <n v="3559" u="1"/>
        <n v="3552" u="1"/>
        <n v="4063" u="1"/>
        <n v="8688" u="1"/>
        <n v="8742" u="1"/>
        <n v="1311" u="1"/>
        <n v="1309" u="1"/>
        <n v="2960" u="1"/>
        <n v="3131" u="1"/>
        <n v="1376" u="1"/>
        <n v="1388" u="1"/>
        <n v="3397" u="1"/>
        <n v="1704" u="1"/>
        <n v="8736" u="1"/>
        <n v="171" u="1"/>
        <n v="8593" u="1"/>
        <n v="8773" u="1"/>
        <n v="3551" u="1"/>
        <n v="4092" u="1"/>
        <n v="8589" u="1"/>
        <n v="4053" u="1"/>
        <n v="1192" u="1"/>
        <n v="3560" u="1"/>
        <n v="8575" u="1"/>
        <n v="8732" u="1"/>
        <n v="8592" u="1"/>
        <n v="4183" u="1"/>
        <n v="8733" u="1"/>
        <n v="8740" u="1"/>
        <n v="4056" u="1"/>
        <n v="4184" u="1"/>
        <n v="4181" u="1"/>
        <n v="9529" u="1"/>
        <n v="1167" u="1"/>
        <n v="8642" u="1"/>
        <n v="3875" u="1"/>
        <n v="4178" u="1"/>
        <n v="8727" u="1"/>
        <n v="8731" u="1"/>
        <n v="8977" u="1"/>
        <n v="8590" u="1"/>
        <n v="4054" u="1"/>
        <n v="1459" u="1"/>
        <n v="8591" u="1"/>
        <n v="8798" u="1"/>
        <n v="8711" u="1"/>
        <n v="8701" u="1"/>
        <n v="226" u="1"/>
        <n v="4182" u="1"/>
        <n v="511302" u="1"/>
        <n v="1142" u="1"/>
        <n v="8738" u="1"/>
        <n v="8823" u="1"/>
        <n v="1728" u="1"/>
        <n v="3867" u="1"/>
        <n v="8556" u="1"/>
        <n v="8555" u="1"/>
        <n v="4088" u="1"/>
        <n v="1378" u="1"/>
        <n v="3561" u="1"/>
        <n v="280" u="1"/>
        <n v="205" u="1"/>
        <n v="2699" u="1"/>
        <n v="3064" u="1"/>
        <n v="4199" u="1"/>
        <n v="3195" u="1"/>
        <n v="3756" u="1"/>
        <n v="4195" u="1"/>
        <n v="3375" u="1"/>
        <n v="1393" u="1"/>
        <n v="1258" u="1"/>
        <n v="256" u="1"/>
        <n v="1323" u="1"/>
        <n v="2566" u="1"/>
        <n v="270" u="1"/>
        <n v="2905" u="1"/>
        <n v="8825" u="1"/>
        <n v="2565" u="1"/>
        <n v="1096" u="1"/>
        <n v="1341" u="1"/>
        <n v="3391" u="1"/>
        <n v="8824" u="1"/>
        <n v="4044" u="1"/>
        <n v="3872" u="1"/>
        <n v="172" u="1"/>
        <n v="2613" u="1"/>
        <n v="267" u="1"/>
        <n v="2702" u="1"/>
        <n v="1227" u="1"/>
        <n v="1270" u="1"/>
        <n v="3647" u="1"/>
        <n v="4030" u="1"/>
        <n v="3065" u="1"/>
        <n v="1253" u="1"/>
        <n v="3355" u="1"/>
        <n v="3400" u="1"/>
        <n v="3403" u="1"/>
        <n v="4070" u="1"/>
        <n v="268" u="1"/>
        <n v="1342" u="1"/>
        <n v="1324" u="1"/>
        <n v="1727" u="1"/>
        <n v="336" u="1"/>
        <n v="3582" u="1"/>
        <n v="2030" u="1"/>
        <n v="1420" u="1"/>
        <n v="1337" u="1"/>
        <n v="339" u="1"/>
        <n v="200" u="1"/>
        <n v="9522" u="1"/>
        <n v="2201" u="1"/>
        <n v="9510" u="1"/>
        <n v="2560" u="1"/>
        <n v="222" u="1"/>
        <n v="1287" u="1"/>
        <n v="8942" u="1"/>
        <n v="259" u="1"/>
        <n v="8627" u="1"/>
        <n v="3000" u="1"/>
        <n v="1169" u="1"/>
        <n v="1408" u="1"/>
        <n v="1409" u="1"/>
        <n v="8992" u="1"/>
        <n v="1468" u="1"/>
        <n v="4333" u="1"/>
        <n v="2598" u="1"/>
        <n v="3316" u="1"/>
        <n v="3495" u="1"/>
        <n v="2704" u="1"/>
        <n v="251" u="1"/>
        <n v="8625" u="1"/>
        <n v="1272" u="1"/>
        <n v="3348" u="1"/>
        <n v="2821" u="1"/>
        <n v="8983" u="1"/>
        <n v="8103" u="1"/>
        <n v="8598" u="1"/>
        <n v="3315" u="1"/>
        <n v="4123" u="1"/>
        <n v="1757" u="1"/>
        <n v="8532" u="1"/>
        <n v="8628" u="1"/>
        <n v="247" u="1"/>
        <n v="2970" u="1"/>
        <n v="289" u="1"/>
        <n v="2828" u="1"/>
        <n v="3128" u="1"/>
        <n v="1416" u="1"/>
        <n v="2906" u="1"/>
        <n v="4203" u="1"/>
        <n v="9502" u="1"/>
        <n v="1082" u="1"/>
        <n v="3091" u="1"/>
        <n v="2874" u="1"/>
        <n v="3228" u="1"/>
        <n v="8762" u="1"/>
        <n v="1277" u="1"/>
        <n v="2714" u="1"/>
        <n v="1346" u="1"/>
        <n v="3708" u="1"/>
        <n v="3314" u="1"/>
        <n v="2715" u="1"/>
        <n v="2825" u="1"/>
        <n v="2827" u="1"/>
        <n v="1458" u="1"/>
        <n v="3350" u="1"/>
        <n v="8523" u="1"/>
        <n v="8626" u="1"/>
        <n v="1271" u="1"/>
        <n v="2822" u="1"/>
        <n v="2713" u="1"/>
        <n v="1239" u="1"/>
        <n v="1362" u="1"/>
        <n v="3227" u="1"/>
        <n v="266" u="1"/>
        <n v="1327" u="1"/>
        <n v="1457" u="1"/>
        <n v="4420" u="1"/>
        <n v="8526" u="1"/>
        <n v="8749" u="1"/>
        <n v="300" u="1"/>
        <n v="8971" u="1"/>
        <n v="311" u="1"/>
        <n v="1247" u="1"/>
        <n v="3268" u="1"/>
        <n v="1387" u="1"/>
        <n v="191" u="1"/>
        <n v="8559" u="1"/>
        <n v="8938" u="1"/>
        <n v="2948" u="1"/>
        <n v="8947" u="1"/>
        <n v="8710" u="1"/>
        <n v="3711" u="1"/>
        <n v="4126" u="1"/>
        <n v="3727" u="1"/>
        <n v="4076" u="1"/>
        <n v="228" u="1"/>
        <n v="263" u="1"/>
        <n v="8683" u="1"/>
        <n v="8672" u="1"/>
        <n v="8753" u="1"/>
        <n v="1391" u="1"/>
        <n v="2610" u="1"/>
        <n v="3001" u="1"/>
        <n v="1276" u="1"/>
        <n v="3006" u="1"/>
        <n v="3015" u="1"/>
        <n v="4118" u="1"/>
        <n v="4120" u="1"/>
        <n v="2420" u="1"/>
        <n v="1394" u="1"/>
        <n v="2829" u="1"/>
        <n v="2433" u="1"/>
        <n v="8716" u="1"/>
        <n v="8964" u="1"/>
        <n v="3266" u="1"/>
        <n v="2690" u="1"/>
        <n v="249" u="1"/>
        <n v="8719" u="1"/>
        <n v="8696" u="1"/>
        <n v="8697" u="1"/>
        <n v="8675" u="1"/>
        <n v="8874" u="1"/>
        <n v="2959" u="1"/>
        <n v="1449" u="1"/>
        <n v="4036" u="1"/>
        <n v="9538" u="1"/>
        <n v="2701" u="1"/>
        <n v="3197" u="1"/>
        <n v="2943" u="1"/>
        <n v="1206" u="1"/>
        <n v="1332" u="1"/>
        <n v="3074" u="1"/>
        <n v="8743" u="1"/>
        <n v="264" u="1"/>
        <n v="261" u="1"/>
        <n v="8771" u="1"/>
        <n v="3705" u="1"/>
        <n v="8993" u="1"/>
        <n v="2896" u="1"/>
        <n v="1347" u="1"/>
        <n v="3194" u="1"/>
        <n v="2703" u="1"/>
        <n v="2873" u="1"/>
        <n v="3193" u="1"/>
        <n v="8720" u="1"/>
        <n v="8722" u="1"/>
        <n v="1422" u="1"/>
        <n v="3101" u="1"/>
        <n v="1464" u="1"/>
        <n v="4042" u="1"/>
        <n v="4328" u="1"/>
        <n v="1229" u="1"/>
        <n v="165" u="1"/>
        <n v="279" u="1"/>
        <n v="8566" u="1"/>
        <n v="2685" u="1"/>
        <n v="1273" u="1"/>
        <n v="1279" u="1"/>
        <n v="8356" u="1"/>
        <n v="8751" u="1"/>
        <n v="1392" u="1"/>
        <n v="8805" u="1"/>
        <n v="3636" u="1"/>
        <n v="3637" u="1"/>
        <n v="293" u="1"/>
        <n v="8939" u="1"/>
        <n v="8978" u="1"/>
        <n v="4058" u="1"/>
        <n v="8787" u="1"/>
        <n v="4078" u="1"/>
        <n v="229" u="1"/>
        <n v="1278" u="1"/>
        <n v="8692" u="1"/>
        <n v="8756" u="1"/>
        <n v="3037" u="1"/>
        <n v="2611" u="1"/>
        <n v="2875" u="1"/>
        <n v="8935" u="1"/>
        <n v="8945" u="1"/>
        <n v="3532" u="1"/>
        <n v="3706" u="1"/>
        <n v="3440" u="1"/>
        <n v="4074" u="1"/>
        <n v="8804" u="1"/>
        <n v="8796" u="1"/>
        <n v="2901" u="1"/>
        <n v="1350" u="1"/>
        <n v="9525" u="1"/>
        <n v="8388" u="1"/>
        <n v="4079" u="1"/>
        <n v="1446" u="1"/>
        <n v="1118" u="1"/>
        <n v="1165" u="1"/>
        <n v="227" u="1"/>
        <n v="1248" u="1"/>
        <n v="2897" u="1"/>
        <n v="258" u="1"/>
        <n v="8698" u="1"/>
        <n v="8940" u="1"/>
        <n v="8946" u="1"/>
        <n v="3614" u="1"/>
        <n v="3130" u="1"/>
        <n v="3112" u="1"/>
        <n v="4107" u="1"/>
        <n v="8878" u="1"/>
        <n v="4039" u="1"/>
        <n v="9520" u="1"/>
        <n v="166" u="1"/>
        <n v="225" u="1"/>
        <n v="8757" u="1"/>
        <n v="3127" u="1"/>
        <n v="8489" u="1"/>
        <n v="8767" u="1"/>
        <n v="3317" u="1"/>
        <n v="275" u="1"/>
        <n v="8723" u="1"/>
        <n v="4051" u="1"/>
        <n v="1426" u="1"/>
        <n v="4059" u="1"/>
        <n v="3498" u="1"/>
        <n v="4119" u="1"/>
        <n v="3540" u="1"/>
        <n v="2437" u="1"/>
        <n v="8724" u="1"/>
        <n v="8937" u="1"/>
        <n v="8944" u="1"/>
        <n v="8721" u="1"/>
        <n v="8910" u="1"/>
        <n v="8873" u="1"/>
        <n v="1413" u="1"/>
        <n v="8651" u="1"/>
        <n v="4117" u="1"/>
        <n v="4188" u="1"/>
        <n v="3712" u="1"/>
        <n v="1702" u="1"/>
        <n v="8725" u="1"/>
        <n v="4099" u="1"/>
        <n v="2346" u="1"/>
        <n v="511303" u="1"/>
        <n v="8662" u="1"/>
        <n v="3079" u="1"/>
        <n v="1244" u="1"/>
        <n v="8735" u="1"/>
        <n v="8965" u="1"/>
        <n v="8988" u="1"/>
        <n v="3351" u="1"/>
        <n v="4165" u="1"/>
        <n v="4162" u="1"/>
        <n v="2900" u="1"/>
        <n v="8682" u="1"/>
        <n v="3132" u="1"/>
        <n v="3256" u="1"/>
        <n v="8850" u="1"/>
        <n v="8849" u="1"/>
        <n v="4166" u="1"/>
        <n v="8671" u="1"/>
        <n v="8664" u="1"/>
        <n v="8653" u="1"/>
        <n v="8536" u="1"/>
        <n v="8797" u="1"/>
        <n v="8768" u="1"/>
        <n v="294" u="1"/>
        <n v="3718" u="1"/>
        <n v="3369" u="1"/>
        <n v="8848" u="1"/>
        <n v="8670" u="1"/>
        <n v="4172" u="1"/>
        <n v="8841" u="1"/>
        <n v="8646" u="1"/>
        <n v="8663" u="1"/>
        <n v="1455" u="1"/>
        <n v="3097" u="1"/>
        <n v="3232" u="1"/>
        <n v="8769" u="1"/>
        <n v="8801" u="1"/>
        <n v="2200" u="1"/>
        <n v="8845" u="1"/>
        <n v="4171" u="1"/>
        <n v="2451" u="1"/>
        <n v="273" u="1"/>
        <n v="3094" u="1"/>
        <n v="8799" u="1"/>
        <n v="8790" u="1"/>
        <n v="8846" u="1"/>
        <n v="8660" u="1"/>
        <n v="8729" u="1"/>
        <n v="8827" u="1"/>
        <n v="8836" u="1"/>
        <n v="8668" u="1"/>
        <n v="1351" u="1"/>
        <n v="8800" u="1"/>
        <n v="3332" u="1"/>
        <n v="8669" u="1"/>
        <n v="4168" u="1"/>
        <n v="4167" u="1"/>
        <n v="8665" u="1"/>
        <n v="8645" u="1"/>
        <n v="8657" u="1"/>
        <n v="1243" u="1"/>
        <n v="1226" u="1"/>
        <n v="8542" u="1"/>
        <n v="8770" u="1"/>
        <n v="3095" u="1"/>
        <n v="8658" u="1"/>
        <n v="8656" u="1"/>
        <n v="8661" u="1"/>
        <n v="8655" u="1"/>
        <n v="2965" u="1"/>
        <n v="301" u="1"/>
        <n v="8802" u="1"/>
        <n v="3254" u="1"/>
        <n v="8659" u="1"/>
        <n v="3005" u="1"/>
        <n v="8728" u="1"/>
        <n v="8791" u="1"/>
        <n v="8667" u="1"/>
        <n v="8574" u="1"/>
        <n v="8788" u="1"/>
        <n v="274" u="1"/>
        <n v="8851" u="1"/>
        <n v="8989" u="1"/>
        <n v="4163" u="1"/>
        <n v="8972" u="1"/>
        <n v="8999" u="1"/>
        <n v="4164" u="1"/>
        <n v="2931" u="1"/>
        <n v="8654" u="1"/>
        <n v="8741" u="1"/>
        <n v="8666" u="1"/>
        <n v="3341" u="1"/>
        <n v="8803" u="1"/>
        <n v="8888" u="1"/>
        <n v="8847" u="1"/>
        <n v="4169" u="1"/>
        <n v="4170" u="1"/>
        <n v="8746" u="1"/>
        <n v="1217" u="1"/>
        <n v="1758" u="1"/>
        <n v="3354" u="1"/>
        <n v="3722" u="1"/>
        <n v="8784" u="1"/>
        <n v="1368" u="1"/>
        <n v="1143" u="1"/>
        <n v="8862" u="1"/>
        <n v="8777" u="1"/>
        <n v="2473" u="1"/>
        <n v="8560" u="1"/>
        <n v="2527" u="1"/>
        <n v="3524" u="1"/>
        <n v="4193" u="1"/>
        <n v="1448" u="1"/>
        <n v="3299" u="1"/>
        <n v="8921" u="1"/>
        <n v="215" u="1"/>
        <n v="1355" u="1"/>
        <n v="8754" u="1"/>
        <n v="1320" u="1"/>
        <n v="2541" u="1"/>
        <n v="8764" u="1"/>
        <n v="2516" u="1"/>
        <n v="1411" u="1"/>
        <n v="8760" u="1"/>
        <n v="1232" u="1"/>
        <n v="1343" u="1"/>
        <n v="3344" u="1"/>
        <n v="8871" u="1"/>
        <n v="1124" u="1"/>
        <n v="8893" u="1"/>
        <n v="1326" u="1"/>
        <n v="1079" u="1"/>
        <n v="2514" u="1"/>
        <n v="1633" u="1"/>
        <n v="4399" u="1"/>
        <n v="265" u="1"/>
        <n v="246" u="1"/>
        <n v="8812" u="1"/>
        <n v="8817" u="1"/>
        <n v="8819" u="1"/>
        <n v="8816" u="1"/>
        <n v="302" u="1"/>
        <n v="307" u="1"/>
        <n v="303" u="1"/>
        <n v="8818" u="1"/>
        <n v="8815" u="1"/>
        <n v="8814" u="1"/>
        <n v="8811" u="1"/>
        <n v="306" u="1"/>
        <n v="8813" u="1"/>
        <n v="304" u="1"/>
        <n v="8820" u="1"/>
        <n v="305" u="1"/>
        <n v="8779" u="1"/>
        <n v="8775" u="1"/>
        <n v="8715" u="1"/>
        <n v="8488" u="1"/>
        <n v="8895" u="1"/>
        <n v="0" u="1"/>
        <n v="8990" u="1"/>
        <n v="3013" u="1"/>
        <n v="8222" u="1"/>
        <n v="8958" u="1"/>
        <n v="2941" u="1"/>
        <n v="8747" u="1"/>
        <n v="8702" u="1"/>
        <n v="217" u="1"/>
        <n v="8970" u="1"/>
        <n v="1806" u="1"/>
        <n v="9540" u="1"/>
        <n v="1415" u="1"/>
        <n v="3576" u="1"/>
        <n v="2893" u="1"/>
        <n v="8596" u="1"/>
        <n v="239" u="1"/>
        <n v="2895" u="1"/>
        <n v="8695" u="1"/>
        <n v="8750" u="1"/>
        <n v="8709" u="1"/>
        <n v="8708" u="1"/>
        <n v="1374" u="1"/>
        <n v="3390" u="1"/>
        <n v="8637" u="1"/>
        <n v="3027" u="1"/>
        <n v="8726" u="1"/>
        <n v="8681" u="1"/>
        <n v="8776" u="1"/>
        <n v="1445" u="1"/>
        <n v="310" u="1"/>
        <n v="8806" u="1"/>
        <n v="3702" u="1"/>
        <n v="8714" u="1"/>
        <n v="8810" u="1"/>
        <n v="8807" u="1"/>
        <n v="4034" u="1"/>
        <n v="8822" u="1"/>
        <n v="8707" u="1"/>
        <n v="8691" u="1"/>
        <n v="8922" u="1"/>
        <n v="1427" u="1"/>
        <n v="8809" u="1"/>
        <n v="8808" u="1"/>
        <n v="8499" u="1"/>
        <n v="8605" u="1"/>
        <n v="8604" u="1"/>
        <n v="8677" u="1"/>
        <n v="8748" u="1"/>
        <n v="8766" u="1"/>
        <n v="8859" u="1"/>
        <n v="3921" u="1"/>
        <n v="3083" u="1"/>
        <n v="2986" u="1"/>
        <n v="8759" u="1"/>
        <n v="1315" u="1"/>
        <n v="8678" u="1"/>
        <n v="3216" u="1"/>
        <n v="8792" u="1"/>
        <n v="8872" u="1"/>
        <n v="3085" u="1"/>
        <n v="8634" u="1"/>
        <n v="8857" u="1"/>
        <n v="3914" u="1"/>
        <n v="4027" u="1"/>
        <n v="3917" u="1"/>
        <n v="3922" u="1"/>
        <n v="199" u="1"/>
        <n v="8640" u="1"/>
        <n v="1191" u="1"/>
        <n v="8631" u="1"/>
        <n v="8703" u="1"/>
        <n v="8852" u="1"/>
        <n v="8856" u="1"/>
        <n v="3915" u="1"/>
        <n v="321" u="1"/>
        <n v="8854" u="1"/>
        <n v="8858" u="1"/>
        <n v="1407" u="1"/>
        <n v="3912" u="1"/>
        <n v="1430" u="1"/>
        <n v="1429" u="1"/>
        <n v="8998" u="1"/>
        <n v="8652" u="1"/>
        <n v="1339" u="1"/>
        <n v="8700" u="1"/>
        <n v="8706" u="1"/>
        <n v="8780" u="1"/>
        <n v="1431" u="1"/>
        <n v="3911" u="1"/>
        <n v="3910" u="1"/>
        <n v="1335" u="1"/>
        <n v="8704" u="1"/>
        <n v="8905" u="1"/>
        <n v="3916" u="1"/>
        <n v="8705" u="1"/>
        <n v="8638" u="1"/>
        <n v="3214" u="1"/>
        <n v="8868" u="1"/>
        <n v="8869" u="1"/>
        <n v="8867" u="1"/>
        <n v="3913" u="1"/>
        <n v="8500" u="1"/>
        <n v="295" u="1"/>
        <n v="3909" u="1"/>
        <n v="8997" u="1"/>
        <n v="8501" u="1"/>
        <n v="8855" u="1"/>
        <n v="1428" u="1"/>
        <n v="197" u="1"/>
        <n v="1356" u="1"/>
        <n v="8982" u="1"/>
        <n v="238" u="1"/>
        <n v="233" u="1"/>
        <n v="3265" u="1"/>
        <n v="292" u="1"/>
        <n v="8578" u="1"/>
        <n v="2902" u="1"/>
        <n v="1242" u="1"/>
        <n v="2529" u="1"/>
        <n v="1156" u="1"/>
        <n v="1078" u="1"/>
        <n v="2942" u="1"/>
        <n v="2462" u="1"/>
        <n v="4033" u="1"/>
        <n v="3478" u="1"/>
        <n v="8491" u="1"/>
        <n v="8833" u="1"/>
        <n v="4049" u="1"/>
        <n v="424" u="1"/>
        <n v="153" u="1"/>
        <n v="8490" u="1"/>
        <n v="8911" u="1"/>
        <n v="3934" u="1"/>
        <n v="189" u="1"/>
        <n v="1254" u="1"/>
        <n v="1294" u="1"/>
        <n v="8962" u="1"/>
        <n v="8357" u="1"/>
        <n v="8985" u="1"/>
        <n v="8963" u="1"/>
        <n v="216" u="1"/>
        <n v="1443" u="1"/>
        <n v="3725" u="1"/>
        <n v="802" u="1"/>
        <n v="8350" u="1"/>
        <n v="8370" u="1"/>
        <n v="1292" u="1"/>
        <n v="1290" u="1"/>
        <n v="8986" u="1"/>
        <n v="4122" u="1"/>
        <n v="8136" u="1"/>
        <n v="2940" u="1"/>
        <n v="8774" u="1"/>
        <n v="8552" u="1"/>
        <n v="8789" u="1"/>
        <n v="1875" u="1"/>
        <n v="1293" u="1"/>
        <n v="1318" u="1"/>
        <n v="223" u="1"/>
        <n v="1250" u="1"/>
        <n v="8765" u="1"/>
        <n v="3267" u="1"/>
        <n v="1291" u="1"/>
        <n v="8923" u="1"/>
        <n v="8875" u="1"/>
        <n v="4032" u="1"/>
        <n v="1147" u="1"/>
        <n v="1298" u="1"/>
        <n v="8772" u="1"/>
        <n v="3570" u="1"/>
        <n v="3021" u="1"/>
        <n v="3527" u="1"/>
        <n v="3120" u="1"/>
        <n v="3548" u="1"/>
        <n v="3707" u="1"/>
        <n v="8834" u="1"/>
        <n v="1334" u="1"/>
        <n v="1275" u="1"/>
        <n v="3860" u="1"/>
        <n v="8828" u="1"/>
        <n v="1297" u="1"/>
        <n v="1249" u="1"/>
        <n v="3547" u="1"/>
        <n v="1296" u="1"/>
        <n v="8761" u="1"/>
        <n v="4038" u="1"/>
        <n v="1225" u="1"/>
        <n v="8866" u="1"/>
        <n v="212" u="1"/>
        <n v="8793" u="1"/>
        <n v="8974" u="1"/>
        <n v="8391" u="1"/>
        <n v="1364" u="1"/>
        <n v="245" u="1"/>
        <n v="8541" u="1"/>
        <n v="8882" u="1"/>
        <n v="8968" u="1"/>
        <n v="3535" u="1"/>
        <n v="8744" u="1"/>
        <n v="9537" u="1"/>
        <n v="1402" u="1"/>
        <n v="8758" u="1"/>
        <n v="8887" u="1"/>
        <n v="1274" u="1"/>
        <n v="298" u="1"/>
        <n v="8915" u="1"/>
        <n v="8926" u="1"/>
        <n v="1441" u="1"/>
        <n v="1333" u="1"/>
        <n v="8927" u="1"/>
        <n v="8976" u="1"/>
        <n v="1385" u="1"/>
        <n v="4028" u="1"/>
        <n v="8924" u="1"/>
        <n v="8925" u="1"/>
        <n v="8907" u="1"/>
        <n v="8957" u="1"/>
        <n v="3715" u="1"/>
        <n v="8713" u="1"/>
        <n v="1359" u="1"/>
        <n v="8901" u="1"/>
        <n v="8979" u="1"/>
        <n v="1406" u="1"/>
        <n v="2967" u="1"/>
        <n v="8752" u="1"/>
        <n v="3704" u="1"/>
        <n v="8943" u="1"/>
        <n v="1383" u="1"/>
        <n v="8904" u="1"/>
        <n v="4194" u="1"/>
        <n v="9547" u="1"/>
        <n v="3003" u="1"/>
        <n v="8540" u="1"/>
        <n v="8835" u="1"/>
        <n v="8912" u="1"/>
        <n v="2964" u="1"/>
        <n v="1386" u="1"/>
        <n v="8932" u="1"/>
        <n v="8679" u="1"/>
        <n v="8918" u="1"/>
        <n v="8959" u="1"/>
        <n v="3874" u="1"/>
        <n v="1353" u="1"/>
        <n v="8865" u="1"/>
        <n v="8877" u="1"/>
        <n v="3258" u="1"/>
        <n v="8984" u="1"/>
        <n v="1349" u="1"/>
        <n v="322" u="1"/>
        <n v="8966" u="1"/>
        <n v="8886" u="1"/>
        <n v="8884" u="1"/>
        <n v="8885" u="1"/>
        <n v="8883" u="1"/>
        <n v="7471" u="1"/>
        <n v="1354" u="1"/>
        <n v="1230" u="1"/>
        <n v="1236" u="1"/>
        <n v="1417" u="1"/>
        <n v="8876" u="1"/>
        <n v="8916" u="1"/>
        <n v="8908" u="1"/>
        <n v="1345" u="1"/>
        <n v="3868" u="1"/>
        <n v="8981" u="1"/>
        <n v="1418" u="1"/>
        <n v="8980" u="1"/>
        <n v="1319" u="1"/>
        <n v="1472" u="1"/>
        <n v="208" u="1"/>
        <n v="1295" u="1"/>
        <n v="3650" u="1"/>
        <n v="3447" u="1"/>
        <n v="1423" u="1"/>
        <n v="1237" u="1"/>
        <n v="283" u="1"/>
        <n v="3458" u="1"/>
        <n v="1452" u="1"/>
        <n v="3262" u="1"/>
        <n v="1395" u="1"/>
        <n v="327" u="1"/>
        <n v="4380" u="1"/>
        <n v="8933" u="1"/>
        <n v="1425" u="1"/>
        <n v="4110" u="1"/>
        <n v="4402" u="1"/>
        <n v="3261" u="1"/>
        <n v="1400" u="1"/>
        <n v="284" u="1"/>
        <n v="8928" u="1"/>
        <n v="1419" u="1"/>
        <n v="4379" u="1"/>
        <n v="8930" u="1"/>
        <n v="1456" u="1"/>
        <n v="2898" u="1"/>
        <n v="4084" u="1"/>
        <n v="8755" u="1"/>
        <n v="1321" u="1"/>
        <n v="8929" u="1"/>
        <n v="3593" u="1"/>
        <n v="1694" u="1"/>
        <n v="3069" u="1"/>
        <n v="309" u="1"/>
        <n v="8931" u="1"/>
        <n v="8832" u="1"/>
        <n v="1608" u="1"/>
        <n v="8950" u="1"/>
        <n v="314" u="1"/>
        <n v="1691" u="1"/>
        <n v="1286" u="1"/>
        <n v="3070" u="1"/>
        <n v="4388" u="1"/>
        <n v="3719" u="1"/>
        <n v="3460" u="1"/>
        <n v="4186" u="1"/>
        <n v="3010" u="1"/>
        <n v="2894" u="1"/>
        <n v="3542" u="1"/>
        <n v="3865" u="1"/>
        <n v="4421" u="1"/>
        <n v="1283" u="1"/>
        <n v="3453" u="1"/>
        <n v="1344" u="1"/>
        <n v="1284" u="1"/>
        <n v="1370" u="1"/>
        <n v="3463" u="1"/>
        <n v="315" u="1"/>
        <n v="1328" u="1"/>
        <n v="4052" u="1"/>
        <n v="8956" u="1"/>
        <n v="3723" u="1"/>
        <n v="4124" u="1"/>
        <n v="1357" u="1"/>
        <n v="4080" u="1"/>
        <n v="1701" u="1"/>
        <n v="3857" u="1"/>
        <n v="1462" u="1"/>
        <n v="1690" u="1"/>
        <n v="296" u="1"/>
        <n v="3456" u="1"/>
        <n v="3482" u="1"/>
        <n v="1380" u="1"/>
        <n v="8903" u="1"/>
        <n v="3699" u="1"/>
        <n v="1809" u="1"/>
        <n v="4554" u="1"/>
        <n v="3263" u="1"/>
        <n v="4025" u="1"/>
        <n v="1330" u="1"/>
        <n v="396" u="1"/>
        <n v="3377" u="1"/>
        <n v="1373" u="1"/>
        <n v="312" u="1"/>
        <n v="3473" u="1"/>
        <n v="3264" u="1"/>
        <n v="1632" u="1"/>
        <n v="3467" u="1"/>
        <n v="1444" u="1"/>
        <n v="297" u="1"/>
        <n v="291" u="1"/>
        <n v="282" u="1"/>
        <n v="3858" u="1"/>
        <n v="3710" u="1"/>
        <n v="397" u="1"/>
        <n v="1199" u="1"/>
        <n v="1566" u="1"/>
        <n v="1093" u="1"/>
        <n v="1338" u="1"/>
        <n v="68" u="1"/>
        <n v="1484" u="1"/>
        <n v="67" u="1"/>
        <n v="1134" u="1"/>
        <n v="1141" u="1"/>
        <n v="95" u="1"/>
        <n v="907" u="1"/>
        <n v="908" u="1"/>
        <n v="94" u="1"/>
        <n v="1677" u="1"/>
        <n v="1753" u="1"/>
        <n v="1755" u="1"/>
        <n v="1647" u="1"/>
        <n v="9511" u="1"/>
        <n v="100" u="1"/>
        <n v="73" u="1"/>
        <n v="1580" u="1"/>
        <n v="1712" u="1"/>
        <n v="1779" u="1"/>
        <n v="1721" u="1"/>
        <n v="77" u="1"/>
        <n v="1469" u="1"/>
        <n v="1489" u="1"/>
        <n v="110" u="1"/>
        <n v="1710" u="1"/>
        <n v="1308" u="1"/>
        <n v="82" u="1"/>
        <n v="1471" u="1"/>
        <n v="966" u="1"/>
        <n v="1762" u="1"/>
        <n v="1716" u="1"/>
        <n v="968" u="1"/>
        <n v="87" u="1"/>
        <n v="1313" u="1"/>
        <n v="91" u="1"/>
        <n v="1235" u="1"/>
        <n v="1552" u="1"/>
        <n v="1680" u="1"/>
        <n v="1772" u="1"/>
        <n v="89" u="1"/>
        <n v="75" u="1"/>
        <n v="1488" u="1"/>
        <n v="101" u="1"/>
        <n v="1767" u="1"/>
        <n v="1713" u="1"/>
        <n v="125" u="1"/>
        <n v="60" u="1"/>
        <n v="981" u="1"/>
        <n v="1224" u="1"/>
        <n v="83" u="1"/>
        <n v="1223" u="1"/>
        <n v="1219" u="1"/>
        <n v="1761" u="1"/>
        <n v="1483" u="1"/>
        <n v="1314" u="1"/>
        <n v="99" u="1"/>
        <n v="97" u="1"/>
        <n v="102" u="1"/>
        <n v="1572" u="1"/>
        <n v="1487" u="1"/>
        <n v="1581" u="1"/>
        <n v="1723" u="1"/>
        <n v="1722" u="1"/>
        <n v="1369" u="1"/>
        <n v="80" u="1"/>
        <n v="109" u="1"/>
        <n v="1289" u="1"/>
        <n v="90" u="1"/>
        <n v="88" u="1"/>
        <n v="1179" u="1"/>
        <n v="98" u="1"/>
        <n v="1492" u="1"/>
        <n v="104" u="1"/>
        <n v="1679" u="1"/>
        <n v="129" u="1"/>
        <n v="1774" u="1"/>
        <n v="1781" u="1"/>
        <n v="92" u="1"/>
        <n v="78" u="1"/>
        <n v="96" u="1"/>
        <n v="121" u="1"/>
        <n v="1567" u="1"/>
        <n v="1760" u="1"/>
        <n v="1561" u="1"/>
        <n v="1195" u="1"/>
        <n v="70" u="1"/>
        <n v="1213" u="1"/>
        <n v="1340" u="1"/>
        <n v="1379" u="1"/>
        <n v="1377" u="1"/>
        <n v="1197" u="1"/>
        <n v="69" u="1"/>
        <n v="72" u="1"/>
        <n v="1154" u="1"/>
        <n v="1116" u="1"/>
        <n v="1784" u="1"/>
        <n v="1264" u="1"/>
        <n v="71" u="1"/>
        <n v="1365" u="1"/>
        <n v="1221" u="1"/>
        <n v="1300" u="1"/>
        <n v="1162" u="1"/>
        <n v="1209" u="1"/>
        <n v="1352" u="1"/>
        <n v="1304" u="1"/>
        <n v="1759" u="1"/>
        <n v="1743" u="1"/>
        <n v="1738" u="1"/>
        <n v="1164" u="1"/>
        <n v="1717" u="1"/>
        <n v="1598" u="1"/>
        <n v="1585" u="1"/>
        <n v="1163" u="1"/>
        <n v="1776" u="1"/>
        <n v="1803" u="1"/>
        <n v="1076" u="1"/>
        <n v="1473" u="1"/>
        <n v="1437" u="1"/>
        <n v="1594" u="1"/>
        <n v="1565" u="1"/>
        <n v="858" u="1"/>
        <n v="1182" u="1"/>
        <n v="1739" u="1"/>
        <n v="1305" u="1"/>
        <n v="1568" u="1"/>
        <n v="619" u="1"/>
        <n v="1329" u="1"/>
        <n v="1563" u="1"/>
        <n v="1583" u="1"/>
        <n v="1764" u="1"/>
        <n v="1317" u="1"/>
        <n v="1496" u="1"/>
        <n v="1763" u="1"/>
        <n v="1718" u="1"/>
        <n v="1280" u="1"/>
        <n v="1575" u="1"/>
        <n v="1560" u="1"/>
        <n v="1597" u="1"/>
        <n v="1486" u="1"/>
        <n v="1212" u="1"/>
        <n v="1576" u="1"/>
        <n v="1709" u="1"/>
        <n v="1590" u="1"/>
        <n v="1678" u="1"/>
        <n v="1674" u="1"/>
        <n v="9516" u="1"/>
        <n v="6552" u="1"/>
        <n v="6517" u="1"/>
        <n v="6395" u="1"/>
        <n v="6461" u="1"/>
        <n v="6536" u="1"/>
        <n v="6519" u="1"/>
        <n v="6430" u="1"/>
        <n v="6422" u="1"/>
        <n v="6524" u="1"/>
        <n v="6550" u="1"/>
        <n v="6582" u="1"/>
        <n v="578" u="1"/>
        <n v="6540" u="1"/>
        <n v="6619" u="1"/>
        <n v="6556" u="1"/>
        <n v="6576" u="1"/>
        <n v="6653" u="1"/>
        <n v="6504" u="1"/>
        <n v="18" u="1"/>
        <n v="6507" u="1"/>
        <n v="6657" u="1"/>
        <n v="6672" u="1"/>
        <n v="6676" u="1"/>
        <n v="6543" u="1"/>
        <n v="491" u="1"/>
        <n v="6574" u="1"/>
        <n v="6675" u="1"/>
        <n v="6566" u="1"/>
        <n v="6615" u="1"/>
        <n v="6575" u="1"/>
        <n v="6561" u="1"/>
        <n v="6538" u="1"/>
        <n v="550" u="1"/>
        <n v="9526" u="1"/>
        <n v="551" u="1"/>
        <n v="6547" u="1"/>
        <n v="492" u="1"/>
        <n v="6213" u="1"/>
        <n v="6497" u="1"/>
        <n v="646" u="1"/>
        <n v="6565" u="1"/>
        <n v="548" u="1"/>
        <n v="6546" u="1"/>
        <n v="6233" u="1"/>
        <n v="6489" u="1"/>
        <n v="6534" u="1"/>
        <n v="6510" u="1"/>
        <n v="6549" u="1"/>
        <n v="6537" u="1"/>
        <n v="6521" u="1"/>
        <n v="6564" u="1"/>
        <n v="546" u="1"/>
        <n v="6580" u="1"/>
        <n v="6469" u="1"/>
        <n v="545" u="1"/>
        <n v="6568" u="1"/>
        <n v="6557" u="1"/>
        <n v="6567" u="1"/>
        <n v="6595" u="1"/>
        <n v="6593" u="1"/>
        <n v="6599" u="1"/>
        <n v="621" u="1"/>
        <n v="6607" u="1"/>
        <n v="602" u="1"/>
        <n v="6587" u="1"/>
        <n v="6643" u="1"/>
        <n v="6001" u="1"/>
        <n v="6617" u="1"/>
        <n v="6647" u="1"/>
        <n v="6579" u="1"/>
        <n v="6648" u="1"/>
        <n v="6605" u="1"/>
        <n v="9507" u="1"/>
        <n v="6554" u="1"/>
        <n v="6631" u="1"/>
        <n v="547" u="1"/>
        <n v="6591" u="1"/>
        <n v="6633" u="1"/>
        <n v="6516" u="1"/>
        <n v="6630" u="1"/>
        <n v="6542" u="1"/>
        <n v="6371" u="1"/>
        <n v="6441" u="1"/>
        <n v="6486" u="1"/>
        <n v="6551" u="1"/>
        <n v="620" u="1"/>
        <n v="6659" u="1"/>
        <n v="804" u="1"/>
        <n v="6679" u="1"/>
        <n v="6048" u="1"/>
        <n v="6453" u="1"/>
        <n v="6673" u="1"/>
        <n v="6513" u="1"/>
        <n v="6487" u="1"/>
        <n v="6571" u="1"/>
        <n v="6690" u="1"/>
        <n v="6518" u="1"/>
        <n v="622" u="1"/>
        <n v="599" u="1"/>
        <n v="6459" u="1"/>
        <n v="6528" u="1"/>
        <n v="6613" u="1"/>
        <n v="6612" u="1"/>
        <n v="6601" u="1"/>
        <n v="6685" u="1"/>
        <n v="6693" u="1"/>
        <n v="6454" u="1"/>
        <n v="6456" u="1"/>
        <n v="468" u="1"/>
        <n v="6610" u="1"/>
        <n v="6288" u="1"/>
        <n v="6436" u="1"/>
        <n v="6457" u="1"/>
        <n v="6488" u="1"/>
        <n v="6602" u="1"/>
        <n v="6668" u="1"/>
        <n v="6584" u="1"/>
        <n v="6611" u="1"/>
        <n v="6628" u="1"/>
        <n v="6455" u="1"/>
        <n v="6490" u="1"/>
        <n v="6530" u="1"/>
        <n v="476" u="1"/>
        <n v="6535" u="1"/>
        <n v="627" u="1"/>
        <n v="6555" u="1"/>
        <n v="6624" u="1"/>
        <n v="6632" u="1"/>
        <n v="6641" u="1"/>
        <n v="6573" u="1"/>
        <n v="552" u="1"/>
        <n v="6581" u="1"/>
        <n v="6592" u="1"/>
        <n v="625" u="1"/>
        <n v="6636" u="1"/>
        <n v="6562" u="1"/>
        <n v="544" u="1"/>
        <n v="6563" u="1"/>
        <n v="9517" u="1"/>
        <n v="626" u="1"/>
        <n v="6626" u="1"/>
        <n v="656" u="1"/>
        <n v="6646" u="1"/>
        <n v="6663" u="1"/>
        <n v="475" u="1"/>
        <n v="6531" u="1"/>
        <n v="611" u="1"/>
        <n v="6623" u="1"/>
        <n v="6621" u="1"/>
        <n v="628" u="1"/>
        <n v="6539" u="1"/>
        <n v="6577" u="1"/>
        <n v="6594" u="1"/>
        <n v="6616" u="1"/>
        <n v="6640" u="1"/>
        <n v="6578" u="1"/>
        <n v="6529" u="1"/>
        <n v="6654" u="1"/>
        <n v="6600" u="1"/>
        <n v="6642" u="1"/>
        <n v="6683" u="1"/>
        <n v="6514" u="1"/>
        <n v="6650" u="1"/>
        <n v="6652" u="1"/>
        <n v="6558" u="1"/>
        <n v="6658" u="1"/>
        <n v="6651" u="1"/>
        <n v="6585" u="1"/>
        <n v="604" u="1"/>
        <n v="6655" u="1"/>
        <n v="6588" u="1"/>
        <n v="6639" u="1"/>
        <n v="6598" u="1"/>
        <n v="6342" u="1"/>
        <n v="6609" u="1"/>
        <n v="6608" u="1"/>
        <n v="6637" u="1"/>
        <n v="6548" u="1"/>
        <n v="6589" u="1"/>
        <n v="601" u="1"/>
        <n v="6666" u="1"/>
        <n v="6559" u="1"/>
        <n v="6660" u="1"/>
        <n v="6532" u="1"/>
        <n v="6590" u="1"/>
        <n v="6606" u="1"/>
        <n v="6629" u="1"/>
        <n v="6680" u="1"/>
        <n v="6634" u="1"/>
        <n v="6638" u="1"/>
        <n v="6279" u="1"/>
        <n v="9524" u="1"/>
        <n v="508" u="1"/>
        <n v="6635" u="1"/>
        <n v="6522" u="1"/>
        <n v="6583" u="1"/>
        <n v="6656" u="1"/>
        <n v="4301" u="1"/>
        <n v="4228" u="1"/>
        <n v="44" u="1"/>
        <n v="4189" u="1"/>
        <n v="4269" u="1"/>
        <n v="4047" u="1"/>
        <n v="4217" u="1"/>
        <n v="32" u="1"/>
        <n v="34" u="1"/>
        <n v="4285" u="1"/>
        <n v="4097" u="1"/>
        <n v="63" u="1"/>
        <n v="4293" u="1"/>
        <n v="59" u="1"/>
        <n v="4239" u="1"/>
        <n v="4263" u="1"/>
        <n v="4302" u="1"/>
        <n v="3960" u="1"/>
        <n v="3959" u="1"/>
        <n v="4216" u="1"/>
        <n v="4270" u="1"/>
        <n v="4290" u="1"/>
        <n v="3847" u="1"/>
        <n v="3958" u="1"/>
        <n v="4204" u="1"/>
        <n v="31" u="1"/>
        <n v="4235" u="1"/>
        <n v="4291" u="1"/>
        <n v="76" u="1"/>
        <n v="61" u="1"/>
        <n v="4292" u="1"/>
        <n v="4238" u="1"/>
        <n v="105" u="1"/>
        <n v="4095" u="1"/>
        <n v="4093" u="1"/>
        <n v="107" u="1"/>
        <n v="108" u="1"/>
        <n v="103" u="1"/>
        <n v="3961" u="1"/>
        <n v="4215" u="1"/>
        <n v="4286" u="1"/>
        <n v="4284" u="1"/>
        <n v="4303" u="1"/>
        <n v="112" u="1"/>
        <n v="111" u="1"/>
        <n v="3956" u="1"/>
        <n v="514054" u="1"/>
        <n v="3946" u="1"/>
        <n v="3957" u="1"/>
        <n v="3952" u="1"/>
        <n v="3950" u="1"/>
        <n v="4112" u="1"/>
        <n v="4255" u="1"/>
        <n v="3701" u="1"/>
        <n v="4207" u="1"/>
        <n v="4278" u="1"/>
        <n v="132" u="1"/>
        <n v="3951" u="1"/>
        <n v="3949" u="1"/>
        <n v="4115" u="1"/>
        <n v="52" u="1"/>
        <n v="3947" u="1"/>
        <n v="4096" u="1"/>
        <n v="4279" u="1"/>
        <n v="3955" u="1"/>
        <n v="4082" u="1"/>
        <n v="50" u="1"/>
        <n v="4283" u="1"/>
        <n v="127" u="1"/>
        <n v="4087" u="1"/>
        <n v="4208" u="1"/>
        <n v="3953" u="1"/>
        <n v="3954" u="1"/>
        <n v="4218" u="1"/>
        <n v="4254" u="1"/>
        <n v="128" u="1"/>
        <n v="4128" u="1"/>
        <n v="57" u="1"/>
        <n v="865" u="1"/>
        <n v="4252" u="1"/>
        <n v="115" u="1"/>
        <n v="4113" u="1"/>
        <n v="4227" u="1"/>
        <n v="4233" u="1"/>
        <n v="4232" u="1"/>
        <n v="4277" u="1"/>
        <n v="4257" u="1"/>
        <n v="3948" u="1"/>
        <n v="4280" u="1"/>
        <n v="4251" u="1"/>
        <n v="20085" u="1"/>
        <n v="9508" u="1"/>
        <n v="635" u="1"/>
        <n v="9500" u="1"/>
        <n v="4297" u="1"/>
        <n v="4223" u="1"/>
        <n v="714" u="1"/>
        <n v="4266" u="1"/>
        <n v="4295" u="1"/>
        <n v="3962" u="1"/>
        <n v="4236" u="1"/>
        <n v="4225" u="1"/>
        <n v="631" u="1"/>
        <n v="765" u="1"/>
        <n v="113" u="1"/>
        <n v="4224" u="1"/>
        <n v="630" u="1"/>
        <n v="4246" u="1"/>
        <n v="4247" u="1"/>
        <n v="608" u="1"/>
        <n v="157" u="1"/>
        <n v="4234" u="1"/>
        <n v="4244" u="1"/>
        <n v="4243" u="1"/>
        <n v="4276" u="1"/>
        <n v="4281" u="1"/>
        <n v="64" u="1"/>
        <n v="93" u="1"/>
        <n v="4241" u="1"/>
        <n v="138" u="1"/>
        <n v="4259" u="1"/>
        <n v="4086" u="1"/>
        <n v="4209" u="1"/>
        <n v="4213" u="1"/>
        <n v="4212" u="1"/>
        <n v="4222" u="1"/>
        <n v="4090" u="1"/>
        <n v="606" u="1"/>
        <n v="4214" u="1"/>
        <n v="4220" u="1"/>
        <n v="66" u="1"/>
        <n v="4085" u="1"/>
        <n v="743" u="1"/>
        <n v="4210" u="1"/>
        <n v="4206" u="1"/>
        <n v="4221" u="1"/>
        <n v="4125" u="1"/>
        <n v="4240" u="1"/>
        <n v="40" u="1"/>
        <n v="126" u="1"/>
        <n v="35" u="1"/>
        <n v="4242" u="1"/>
        <n v="4229" u="1"/>
        <n v="4094" u="1"/>
        <n v="139" u="1"/>
        <n v="140" u="1"/>
        <n v="24" u="1"/>
        <n v="114" u="1"/>
        <n v="2231" u="1"/>
        <n v="3147" u="1"/>
        <n v="2765" u="1"/>
        <n v="8892" u="1"/>
        <n v="260" u="1"/>
        <n v="6950" u="1"/>
        <n v="796" u="1"/>
        <n v="1011" u="1"/>
        <n v="583" u="1"/>
        <n v="8495" u="1"/>
        <n v="9680" u="1"/>
        <n v="2707" u="1"/>
        <n v="8202" u="1"/>
        <n v="4754" u="1"/>
        <n v="9504" u="1"/>
        <n v="7541" u="1"/>
        <n v="7948" u="1"/>
        <n v="877" u="1"/>
        <n v="7717" u="1"/>
        <n v="591" u="1"/>
        <n v="161" u="1"/>
        <n v="1103" u="1"/>
        <n v="7351" u="1"/>
        <n v="7506" u="1"/>
        <n v="675" u="1"/>
        <n v="9675" u="1"/>
        <n v="2138" u="1"/>
        <n v="7267" u="1"/>
        <n v="486" u="1"/>
        <n v="9505" u="1"/>
        <n v="9671" u="1"/>
        <n v="178" u="1"/>
        <n v="7400" u="1"/>
        <n v="7686" u="1"/>
        <n v="2071" u="1"/>
        <n v="2401" u="1"/>
        <n v="888" u="1"/>
        <n v="2761" u="1"/>
        <n v="5731" u="1"/>
        <n v="930" u="1"/>
        <n v="9732" u="1"/>
        <n v="5799" u="1"/>
        <n v="5814" u="1"/>
        <n v="2145" u="1"/>
        <n v="5058" u="1"/>
        <n v="1841" u="1"/>
        <n v="5229" u="1"/>
        <n v="5218" u="1"/>
        <n v="1873" u="1"/>
        <n v="1515" u="1"/>
        <n v="5236" u="1"/>
        <n v="419" u="1"/>
        <n v="3515" u="1"/>
        <n v="3615" u="1"/>
        <n v="1066" u="1"/>
        <n v="4532" u="1"/>
        <n v="2022" u="1"/>
        <n v="4529" u="1"/>
        <n v="5653" u="1"/>
        <n v="2855" u="1"/>
        <n v="5099" u="1"/>
        <n v="9676" u="1"/>
        <n v="2688" u="1"/>
        <n v="2760" u="1"/>
        <n v="3224" u="1"/>
        <n v="1813" u="1"/>
        <n v="1527" u="1"/>
        <n v="4702" u="1"/>
        <n v="4713" u="1"/>
        <n v="177" u="1"/>
        <n v="4731" u="1"/>
        <n v="3936" u="1"/>
        <n v="3466" u="1"/>
        <n v="5003" u="1"/>
        <n v="5016" u="1"/>
        <n v="633" u="1"/>
        <n v="474" u="1"/>
        <n v="4559" u="1"/>
        <n v="2176" u="1"/>
        <n v="4738" u="1"/>
        <n v="1091" u="1"/>
        <n v="5019" u="1"/>
        <n v="4764" u="1"/>
        <n v="5063" u="1"/>
        <n v="5059" u="1"/>
        <n v="5206" u="1"/>
        <n v="1523" u="1"/>
        <n v="5088" u="1"/>
        <n v="886" u="1"/>
        <n v="1086" u="1"/>
        <n v="2153" u="1"/>
        <n v="1021" u="1"/>
        <n v="5156" u="1"/>
        <n v="3017" u="1"/>
        <n v="2834" u="1"/>
        <n v="2864" u="1"/>
        <n v="3122" u="1"/>
        <n v="5120" u="1"/>
        <n v="1688" u="1"/>
        <n v="5158" u="1"/>
        <n v="1519" u="1"/>
        <n v="9610" u="1"/>
        <n v="9736" u="1"/>
        <n v="884" u="1"/>
        <n v="3517" u="1"/>
        <n v="894" u="1"/>
        <n v="5224" u="1"/>
        <n v="890" u="1"/>
        <n v="466" u="1"/>
        <n v="467" u="1"/>
        <n v="5225" u="1"/>
        <n v="4523" u="1"/>
        <n v="2165" u="1"/>
        <n v="1113" u="1"/>
        <n v="4771" u="1"/>
        <n v="5227" u="1"/>
        <n v="5483" u="1"/>
        <n v="5062" u="1"/>
        <n v="5064" u="1"/>
        <n v="2982" u="1"/>
        <n v="5230" u="1"/>
        <n v="5231" u="1"/>
        <n v="905" u="1"/>
        <n v="5232" u="1"/>
        <n v="1231" u="1"/>
        <n v="3235" u="1"/>
        <n v="1288" u="1"/>
        <n v="5233" u="1"/>
        <n v="3751" u="1"/>
        <n v="3783" u="1"/>
        <n v="811" u="1"/>
        <n v="5234" u="1"/>
        <n v="3429" u="1"/>
        <n v="5235" u="1"/>
        <n v="5249" u="1"/>
        <n v="928" u="1"/>
        <n v="2192" u="1"/>
        <n v="4638" u="1"/>
        <n v="5261" u="1"/>
        <n v="1266" u="1"/>
        <n v="5558" u="1"/>
        <n v="5566" u="1"/>
        <n v="5828" u="1"/>
        <n v="5263" u="1"/>
        <n v="5568" u="1"/>
        <n v="2582" u="1"/>
        <n v="4765" u="1"/>
        <n v="2865" u="1"/>
        <n v="5652" u="1"/>
        <n v="5061" u="1"/>
        <n v="5067" u="1"/>
        <n v="3056" u="1"/>
        <n v="5754" u="1"/>
        <n v="5205" u="1"/>
        <n v="579" u="1"/>
        <n v="1263" u="1"/>
        <n v="846" u="1"/>
        <n v="3426" u="1"/>
        <n v="5700" u="1"/>
        <n v="5810" u="1"/>
        <n v="3118" u="1"/>
        <n v="9729" u="1"/>
        <n v="8012" u="1"/>
        <n v="2540" u="1"/>
        <n v="940" u="1"/>
        <n v="4744" u="1"/>
        <n v="8016" u="1"/>
        <n v="4912" u="1"/>
        <n v="5098" u="1"/>
        <n v="4682" u="1"/>
        <n v="5482" u="1"/>
        <n v="1687" u="1"/>
        <n v="5884" u="1"/>
        <n v="1511" u="1"/>
        <n v="2776" u="1"/>
        <n v="1016" u="1"/>
        <n v="2798" u="1"/>
        <n v="3145" u="1"/>
        <n v="1025" u="1"/>
        <n v="997" u="1"/>
        <n v="4591" u="1"/>
        <n v="3209" u="1"/>
        <n v="4799" u="1"/>
        <n v="1026" u="1"/>
        <n v="2925" u="1"/>
        <n v="4824" u="1"/>
        <n v="4683" u="1"/>
        <n v="3088" u="1"/>
        <n v="5474" u="1"/>
        <n v="7707" u="1"/>
        <n v="2227" u="1"/>
        <n v="8050" u="1"/>
        <n v="1007" u="1"/>
        <n v="1881" u="1"/>
        <n v="828" u="1"/>
        <n v="9631" u="1"/>
        <n v="8081" u="1"/>
        <n v="4746" u="1"/>
        <n v="892" u="1"/>
        <n v="1046" u="1"/>
        <n v="3469" u="1"/>
        <n v="8106" u="1"/>
        <n v="8436" u="1"/>
        <n v="2075" u="1"/>
        <n v="1204" u="1"/>
        <n v="1095" u="1"/>
        <n v="4681" u="1"/>
        <n v="5322" u="1"/>
        <n v="4773" u="1"/>
        <n v="5472" u="1"/>
        <n v="2581" u="1"/>
        <n v="3202" u="1"/>
        <n v="3479" u="1"/>
        <n v="2679" u="1"/>
        <n v="3784" u="1"/>
        <n v="3119" u="1"/>
        <n v="2681" u="1"/>
        <n v="931" u="1"/>
        <n v="937" u="1"/>
        <n v="4639" u="1"/>
        <n v="4524" u="1"/>
        <n v="4913" u="1"/>
        <n v="2687" u="1"/>
        <n v="1130" u="1"/>
        <n v="2856" u="1"/>
        <n v="5950" u="1"/>
        <n v="1869" u="1"/>
        <n v="5453" u="1"/>
        <n v="5216" u="1"/>
        <n v="3487" u="1"/>
        <n v="797" u="1"/>
        <n v="393" u="1"/>
        <n v="1017" u="1"/>
        <n v="4715" u="1"/>
        <n v="868" u="1"/>
        <n v="4527" u="1"/>
        <n v="2474" u="1"/>
        <n v="4805" u="1"/>
        <n v="4830" u="1"/>
        <n v="4853" u="1"/>
        <n v="4940" u="1"/>
        <n v="4961" u="1"/>
        <n v="4962" u="1"/>
        <n v="8393" u="1"/>
        <n v="9746" u="1"/>
        <n v="1953" u="1"/>
        <n v="5829" u="1"/>
        <n v="3218" u="1"/>
        <n v="5902" u="1"/>
        <n v="617" u="1"/>
        <n v="8538" u="1"/>
        <n v="351" u="1"/>
        <n v="2067" u="1"/>
        <n v="404" u="1"/>
        <n v="906" u="1"/>
        <n v="2531" u="1"/>
        <n v="806" u="1"/>
        <n v="2098" u="1"/>
        <n v="4603" u="1"/>
        <n v="2174" u="1"/>
        <n v="2683" u="1"/>
        <n v="866" u="1"/>
        <n v="2846" u="1"/>
        <n v="5017" u="1"/>
        <n v="3434" u="1"/>
        <n v="4743" u="1"/>
        <n v="4696" u="1"/>
        <n v="2047" u="1"/>
        <n v="4955" u="1"/>
        <n v="4609" u="1"/>
        <n v="5905" u="1"/>
        <n v="973" u="1"/>
        <n v="5748" u="1"/>
        <n v="2182" u="1"/>
        <n v="2357" u="1"/>
        <n v="8384" u="1"/>
        <n v="1000" u="1"/>
        <n v="2076" u="1"/>
        <n v="1960" u="1"/>
        <n v="679" u="1"/>
        <n v="2241" u="1"/>
        <n v="3461" u="1"/>
        <n v="5006" u="1"/>
        <n v="353" u="1"/>
        <n v="5512" u="1"/>
        <n v="2025" u="1"/>
        <n v="1100" u="1"/>
        <n v="5906" u="1"/>
        <n v="340" u="1"/>
        <n v="9684" u="1"/>
        <n v="1006" u="1"/>
        <n v="1085" u="1"/>
        <n v="882" u="1"/>
        <n v="8551" u="1"/>
        <n v="2242" u="1"/>
        <n v="3233" u="1"/>
        <n v="4675" u="1"/>
        <n v="5808" u="1"/>
        <n v="7753" u="1"/>
        <n v="683" u="1"/>
        <n v="1084" u="1"/>
        <n v="876" u="1"/>
        <n v="480" u="1"/>
        <n v="2492" u="1"/>
        <n v="3221" u="1"/>
        <n v="4602" u="1"/>
        <n v="2854" u="1"/>
        <n v="4722" u="1"/>
        <n v="1018" u="1"/>
        <n v="824" u="1"/>
        <n v="3200" u="1"/>
        <n v="3031" u="1"/>
        <n v="5802" u="1"/>
        <n v="5053" u="1"/>
        <n v="5584" u="1"/>
        <n v="5909" u="1"/>
        <n v="667" u="1"/>
        <n v="2250" u="1"/>
        <n v="4016" u="1"/>
        <n v="8322" u="1"/>
        <n v="2077" u="1"/>
        <n v="2239" u="1"/>
        <n v="995" u="1"/>
        <n v="3231" u="1"/>
        <n v="8352" u="1"/>
        <n v="680" u="1"/>
        <n v="5014" u="1"/>
        <n v="2048" u="1"/>
        <n v="4677" u="1"/>
        <n v="3439" u="1"/>
        <n v="3219" u="1"/>
        <n v="8321" u="1"/>
        <n v="8487" u="1"/>
        <n v="2423" u="1"/>
        <n v="900" u="1"/>
        <n v="4012" u="1"/>
        <n v="568" u="1"/>
        <n v="962" u="1"/>
        <n v="4522" u="1"/>
        <n v="4605" u="1"/>
        <n v="2469" u="1"/>
        <n v="4642" u="1"/>
        <n v="3089" u="1"/>
        <n v="2054" u="1"/>
        <n v="1864" u="1"/>
        <n v="1797" u="1"/>
        <n v="519" u="1"/>
        <n v="569" u="1"/>
        <n v="634" u="1"/>
        <n v="2248" u="1"/>
        <n v="1098" u="1"/>
        <n v="1081" u="1"/>
        <n v="1080" u="1"/>
        <n v="458" u="1"/>
        <n v="2252" u="1"/>
        <n v="2190" u="1"/>
        <n v="4858" u="1"/>
        <n v="921" u="1"/>
        <n v="2099" u="1"/>
        <n v="2355" u="1"/>
        <n v="2493" u="1"/>
        <n v="1962" u="1"/>
        <n v="1986" u="1"/>
        <n v="1041" u="1"/>
        <n v="2490" u="1"/>
        <n v="665" u="1"/>
        <n v="1982" u="1"/>
        <n v="942" u="1"/>
        <n v="5018" u="1"/>
        <n v="1839" u="1"/>
        <n v="2051" u="1"/>
        <n v="4957" u="1"/>
        <n v="5514" u="1"/>
        <n v="5478" u="1"/>
        <n v="3306" u="1"/>
        <n v="5801" u="1"/>
        <n v="8479" u="1"/>
        <n v="649" u="1"/>
        <n v="2061" u="1"/>
        <n v="2425" u="1"/>
        <n v="2426" u="1"/>
        <n v="1979" u="1"/>
        <n v="2097" u="1"/>
        <n v="1027" u="1"/>
        <n v="2240" u="1"/>
        <n v="2686" u="1"/>
        <n v="3257" u="1"/>
        <n v="5121" u="1"/>
        <n v="2853" u="1"/>
        <n v="2053" u="1"/>
        <n v="4762" u="1"/>
        <n v="326" u="1"/>
        <n v="985" u="1"/>
        <n v="4015" u="1"/>
        <n v="769" u="1"/>
        <n v="2491" u="1"/>
        <n v="2682" u="1"/>
        <n v="482" u="1"/>
        <n v="4821" u="1"/>
        <n v="1022" u="1"/>
        <n v="1835" u="1"/>
        <n v="2052" u="1"/>
        <n v="5509" u="1"/>
        <n v="5732" u="1"/>
        <n v="1800" u="1"/>
        <n v="883" u="1"/>
        <n v="8385" u="1"/>
        <n v="1034" u="1"/>
        <n v="2427" u="1"/>
        <n v="8316" u="1"/>
        <n v="885" u="1"/>
        <n v="1019" u="1"/>
        <n v="766" u="1"/>
        <n v="3464" u="1"/>
        <n v="4804" u="1"/>
        <n v="1020" u="1"/>
        <n v="1735" u="1"/>
        <n v="1112" u="1"/>
        <n v="2055" u="1"/>
        <n v="5730" u="1"/>
        <n v="4763" u="1"/>
        <n v="5005" u="1"/>
        <n v="3199" u="1"/>
        <n v="5963" u="1"/>
        <n v="7374" u="1"/>
        <n v="8203" u="1"/>
        <n v="9695" u="1"/>
        <n v="9506" u="1"/>
        <n v="9627" u="1"/>
        <n v="417" u="1"/>
        <n v="418" u="1"/>
        <n v="711" u="1"/>
        <n v="1301" u="1"/>
        <n v="734" u="1"/>
        <n v="732" u="1"/>
        <n v="722" u="1"/>
        <n v="485" u="1"/>
        <n v="1039" u="1"/>
        <n v="934" u="1"/>
        <n v="515250" u="1"/>
        <n v="2830" u="1"/>
        <n v="5060" u="1"/>
        <n v="705" u="1"/>
        <n v="692" u="1"/>
        <n v="1260" u="1"/>
        <n v="698" u="1"/>
        <n v="744" u="1"/>
        <n v="700" u="1"/>
        <n v="8889" u="1"/>
        <n v="9638" u="1"/>
        <n v="541" u="1"/>
        <n v="7942" u="1"/>
        <n v="8166" u="1"/>
        <n v="590" u="1"/>
        <n v="697" u="1"/>
        <n v="710" u="1"/>
        <n v="483" u="1"/>
        <n v="1180" u="1"/>
        <n v="7311" u="1"/>
        <n v="741" u="1"/>
        <n v="737" u="1"/>
        <n v="739" u="1"/>
        <n v="8864" u="1"/>
        <n v="3125" u="1"/>
        <n v="2831" u="1"/>
        <n v="699" u="1"/>
        <n v="702" u="1"/>
        <n v="706" u="1"/>
        <n v="731" u="1"/>
        <n v="735" u="1"/>
        <n v="716" u="1"/>
        <n v="350" u="1"/>
        <n v="1037" u="1"/>
        <n v="8899" u="1"/>
        <n v="3236" u="1"/>
        <n v="3030" u="1"/>
        <n v="4789" u="1"/>
        <n v="5266" u="1"/>
        <n v="8096" u="1"/>
        <n v="278" u="1"/>
        <n v="433" u="1"/>
        <n v="729" u="1"/>
        <n v="742" u="1"/>
        <n v="721" u="1"/>
        <n v="2416" u="1"/>
        <n v="4749" u="1"/>
        <n v="3146" u="1"/>
        <n v="367" u="1"/>
        <n v="203" u="1"/>
        <n v="719" u="1"/>
        <n v="727" u="1"/>
        <n v="709" u="1"/>
        <n v="986" u="1"/>
        <n v="3237" u="1"/>
        <n v="514" u="1"/>
        <n v="618" u="1"/>
        <n v="715" u="1"/>
        <n v="701" u="1"/>
        <n v="730" u="1"/>
        <n v="707" u="1"/>
        <n v="726" u="1"/>
        <n v="515" u="1"/>
        <n v="896" u="1"/>
        <n v="927" u="1"/>
        <n v="7941" u="1"/>
        <n v="4005" u="1"/>
        <n v="696" u="1"/>
        <n v="740" u="1"/>
        <n v="738" u="1"/>
        <n v="736" u="1"/>
        <n v="693" u="1"/>
        <n v="723" u="1"/>
        <n v="5090" u="1"/>
        <n v="9740" u="1"/>
        <n v="8011" u="1"/>
        <n v="5942" u="1"/>
        <n v="7944" u="1"/>
        <n v="1724" u="1"/>
        <n v="893" u="1"/>
        <n v="724" u="1"/>
        <n v="999" u="1"/>
        <n v="1038" u="1"/>
        <n v="3459" u="1"/>
        <n v="366" u="1"/>
        <n v="946" u="1"/>
        <n v="2225" u="1"/>
        <n v="708" u="1"/>
        <n v="725" u="1"/>
        <n v="733" u="1"/>
        <n v="773" u="1"/>
        <n v="5154" u="1"/>
        <n v="1009" u="1"/>
        <n v="5530" u="1"/>
        <n v="7552" u="1"/>
        <n v="2237" u="1"/>
        <n v="728" u="1"/>
        <n v="712" u="1"/>
        <n v="484" u="1"/>
        <n v="2630" u="1"/>
        <n v="9637" u="1"/>
        <n v="9578" u="1"/>
        <n v="7591" u="1"/>
        <n v="7708" u="1"/>
        <n v="7465" u="1"/>
        <n v="4680" u="1"/>
        <n v="7716" u="1"/>
        <n v="9692" u="1"/>
        <n v="853" u="1"/>
        <n v="8400" u="1"/>
        <n v="2264" u="1"/>
        <n v="8281" u="1"/>
        <n v="8594" u="1"/>
        <n v="400" u="1"/>
        <n v="4596" u="1"/>
        <n v="794" u="1"/>
        <n v="2505" u="1"/>
        <n v="3239" u="1"/>
        <n v="898" u="1"/>
        <n v="788" u="1"/>
        <n v="387" u="1"/>
        <n v="2311" u="1"/>
        <n v="1840" u="1"/>
        <n v="2662" u="1"/>
        <n v="4803" u="1"/>
        <n v="5055" u="1"/>
        <n v="9619" u="1"/>
        <n v="8426" u="1"/>
        <n v="8564" u="1"/>
        <n v="3514" u="1"/>
        <n v="2342" u="1"/>
        <n v="3222" u="1"/>
        <n v="328" u="1"/>
        <n v="781" u="1"/>
        <n v="4022" u="1"/>
        <n v="1952" u="1"/>
        <n v="3445" u="1"/>
        <n v="815" u="1"/>
        <n v="1099" u="1"/>
        <n v="5461" u="1"/>
        <n v="3492" u="1"/>
        <n v="589" u="1"/>
        <n v="2817" u="1"/>
        <n v="975" u="1"/>
        <n v="1173" u="1"/>
        <n v="513038" u="1"/>
        <n v="287" u="1"/>
        <n v="285" u="1"/>
        <n v="2680" u="1"/>
        <n v="632" u="1"/>
        <n v="3243" u="1"/>
        <n v="2507" u="1"/>
        <n v="4808" u="1"/>
        <n v="8599" u="1"/>
        <n v="8565" u="1"/>
        <n v="2710" u="1"/>
        <n v="655" u="1"/>
        <n v="816" u="1"/>
        <n v="8300" u="1"/>
        <n v="1265" u="1"/>
        <n v="2187" u="1"/>
        <n v="8437" u="1"/>
        <n v="8512" u="1"/>
        <n v="286" u="1"/>
        <n v="518" u="1"/>
        <n v="1062" u="1"/>
        <n v="8447" u="1"/>
        <n v="357" u="1"/>
        <n v="1111" u="1"/>
        <n v="8558" u="1"/>
        <n v="2987" u="1"/>
        <n v="8539" u="1"/>
        <n v="1904" u="1"/>
        <n v="691" u="1"/>
        <n v="4707" u="1"/>
        <n v="5321" u="1"/>
        <n v="3190" u="1"/>
        <n v="3309" u="1"/>
        <n v="3249" u="1"/>
        <n v="2675" u="1"/>
        <n v="564" u="1"/>
        <n v="8630" u="1"/>
        <n v="8902" u="1"/>
        <n v="2078" u="1"/>
        <n v="8504" u="1"/>
        <n v="2260" u="1"/>
        <n v="8448" u="1"/>
        <n v="8509" u="1"/>
        <n v="2265" u="1"/>
        <n v="4646" u="1"/>
        <n v="2706" u="1"/>
        <n v="8562" u="1"/>
        <n v="2506" u="1"/>
        <n v="3086" u="1"/>
        <n v="790" u="1"/>
        <n v="687" u="1"/>
        <n v="8429" u="1"/>
        <n v="329" u="1"/>
        <n v="8948" u="1"/>
        <n v="5323" u="1"/>
        <n v="4750" u="1"/>
        <n v="2584" u="1"/>
        <n v="875" u="1"/>
        <n v="782" u="1"/>
        <n v="784" u="1"/>
        <n v="638" u="1"/>
        <n v="8583" u="1"/>
        <n v="8428" u="1"/>
        <n v="8934" u="1"/>
        <n v="2988" u="1"/>
        <n v="2670" u="1"/>
        <n v="3477" u="1"/>
        <n v="1045" u="1"/>
        <n v="4981" u="1"/>
        <n v="352" u="1"/>
        <n v="2439" u="1"/>
        <n v="8581" u="1"/>
        <n v="8454" u="1"/>
        <n v="974" u="1"/>
        <n v="881" u="1"/>
        <n v="3520" u="1"/>
        <n v="8524" u="1"/>
        <n v="615" u="1"/>
        <n v="2405" u="1"/>
        <n v="4020" u="1"/>
        <n v="8513" u="1"/>
        <n v="982" u="1"/>
        <n v="3223" u="1"/>
        <n v="4709" u="1"/>
        <n v="2164" u="1"/>
        <n v="4689" u="1"/>
        <n v="2449" u="1"/>
        <n v="822" u="1"/>
        <n v="390" u="1"/>
        <n v="8563" u="1"/>
        <n v="2233" u="1"/>
        <n v="668" u="1"/>
        <n v="406" u="1"/>
        <n v="889" u="1"/>
        <n v="939" u="1"/>
        <n v="4598" u="1"/>
        <n v="2966" u="1"/>
        <n v="1479" u="1"/>
        <n v="2268" u="1"/>
        <n v="3522" u="1"/>
        <n v="1992" u="1"/>
        <n v="5511" u="1"/>
        <n v="472" u="1"/>
        <n v="5002" u="1"/>
        <n v="2285" u="1"/>
        <n v="959" u="1"/>
        <n v="3189" u="1"/>
        <n v="4706" u="1"/>
        <n v="2008" u="1"/>
        <n v="521" u="1"/>
        <n v="162" u="1"/>
        <n v="872" u="1"/>
        <n v="814" u="1"/>
        <n v="290" u="1"/>
        <n v="8514" u="1"/>
        <n v="1003" u="1"/>
        <n v="518561" u="1"/>
        <n v="851" u="1"/>
        <n v="4597" u="1"/>
        <n v="588" u="1"/>
        <n v="792" u="1"/>
        <n v="2989" u="1"/>
        <n v="1246" u="1"/>
        <n v="911" u="1"/>
        <n v="1946" u="1"/>
        <n v="1695" u="1"/>
        <n v="980" u="1"/>
        <n v="4703" u="1"/>
        <n v="2762" u="1"/>
        <n v="2343" u="1"/>
        <n v="549" u="1"/>
        <n v="5891" u="1"/>
        <n v="2510" u="1"/>
        <n v="1828" u="1"/>
        <n v="395" u="1"/>
        <n v="652" u="1"/>
        <n v="2304" u="1"/>
        <n v="935" u="1"/>
        <n v="8763" u="1"/>
        <n v="1796" u="1"/>
        <n v="4938" u="1"/>
        <n v="358" u="1"/>
        <n v="8365" u="1"/>
        <n v="8439" u="1"/>
        <n v="2605" u="1"/>
        <n v="4528" u="1"/>
        <n v="1777" u="1"/>
        <n v="2872" u="1"/>
        <n v="3191" u="1"/>
        <n v="2939" u="1"/>
        <n v="947" u="1"/>
        <n v="2080" u="1"/>
        <n v="1268" u="1"/>
        <n v="2079" u="1"/>
        <n v="577" u="1"/>
        <n v="4502" u="1"/>
        <n v="791" u="1"/>
        <n v="2504" u="1"/>
        <n v="2708" u="1"/>
        <n v="845" u="1"/>
        <n v="4984" u="1"/>
        <n v="5122" u="1"/>
        <n v="843" u="1"/>
        <n v="413" u="1"/>
        <n v="1101" u="1"/>
        <n v="2139" u="1"/>
        <n v="2072" u="1"/>
        <n v="4736" u="1"/>
        <n v="5057" u="1"/>
        <n v="3133" u="1"/>
        <n v="5553" u="1"/>
        <n v="5551" u="1"/>
        <n v="414" u="1"/>
        <n v="848" u="1"/>
        <n v="2073" u="1"/>
        <n v="978" u="1"/>
        <n v="932" u="1"/>
        <n v="2191" u="1"/>
        <n v="3066" u="1"/>
        <n v="584" u="1"/>
        <n v="3068" u="1"/>
        <n v="5569" u="1"/>
        <n v="5555" u="1"/>
        <n v="9618" u="1"/>
        <n v="2150" u="1"/>
        <n v="1129" u="1"/>
        <n v="1189" u="1"/>
        <n v="1989" u="1"/>
        <n v="4793" u="1"/>
        <n v="1865" u="1"/>
        <n v="4794" u="1"/>
        <n v="9531" u="1"/>
        <n v="4007" u="1"/>
        <n v="2468" u="1"/>
        <n v="1088" u="1"/>
        <n v="4737" u="1"/>
        <n v="1089" u="1"/>
        <n v="5475" u="1"/>
        <n v="3616" u="1"/>
        <n v="4580" u="1"/>
        <n v="2337" u="1"/>
        <n v="3025" u="1"/>
        <n v="409" u="1"/>
        <n v="944" u="1"/>
        <n v="4933" u="1"/>
        <n v="585" u="1"/>
        <n v="5267" u="1"/>
        <n v="4977" u="1"/>
        <n v="5561" u="1"/>
        <n v="2839" u="1"/>
        <n v="416" u="1"/>
        <n v="1029" u="1"/>
        <n v="9717" u="1"/>
        <n v="4521" u="1"/>
        <n v="4934" u="1"/>
        <n v="2857" u="1"/>
        <n v="3009" u="1"/>
        <n v="5554" u="1"/>
        <n v="1861" u="1"/>
        <n v="4720" u="1"/>
        <n v="1030" u="1"/>
        <n v="2838" u="1"/>
        <n v="512408" u="1"/>
        <n v="4932" u="1"/>
        <n v="2161" u="1"/>
        <n v="2163" u="1"/>
        <n v="1983" u="1"/>
        <n v="1866" u="1"/>
        <n v="1988" u="1"/>
        <n v="232" u="1"/>
        <n v="407" u="1"/>
        <n v="527" u="1"/>
        <n v="967" u="1"/>
        <n v="5545" u="1"/>
        <n v="2848" u="1"/>
        <n v="3082" u="1"/>
        <n v="5588" u="1"/>
        <n v="1877" u="1"/>
        <n v="3026" u="1"/>
        <n v="4782" u="1"/>
        <n v="2863" u="1"/>
        <n v="943" u="1"/>
        <n v="3253" u="1"/>
        <n v="5153" u="1"/>
        <n v="383" u="1"/>
        <n v="3087" u="1"/>
        <n v="5268" u="1"/>
        <n v="1868" u="1"/>
        <n v="9730" u="1"/>
        <n v="2088" u="1"/>
        <n v="933" u="1"/>
        <n v="4581" u="1"/>
        <n v="5091" u="1"/>
        <n v="5265" u="1"/>
        <n v="4021" u="1"/>
        <n v="3420" u="1"/>
        <n v="4019" u="1"/>
        <n v="938" u="1"/>
        <n v="9628" u="1"/>
        <n v="3423" u="1"/>
        <n v="4010" u="1"/>
        <n v="2852" u="1"/>
        <n v="688" u="1"/>
        <n v="1001" u="1"/>
        <n v="2937" u="1"/>
        <n v="4018" u="1"/>
        <n v="3203" u="1"/>
        <n v="181" u="1"/>
        <n v="219" u="1"/>
        <n v="915" u="1"/>
        <n v="852" u="1"/>
        <n v="8527" u="1"/>
        <n v="7510" u="1"/>
        <n v="941" u="1"/>
        <n v="2465" u="1"/>
        <n v="954" u="1"/>
        <n v="2669" u="1"/>
        <n v="2668" u="1"/>
        <n v="1871" u="1"/>
        <n v="4937" u="1"/>
        <n v="3246" u="1"/>
        <n v="2799" u="1"/>
        <n v="4686" u="1"/>
        <n v="4688" u="1"/>
        <n v="4851" u="1"/>
        <n v="2183" u="1"/>
        <n v="8457" u="1"/>
        <n v="7519" u="1"/>
        <n v="4035" u="1"/>
        <n v="833" u="1"/>
        <n v="2368" u="1"/>
        <n v="7947" u="1"/>
        <n v="989" u="1"/>
        <n v="953" u="1"/>
        <n v="1975" u="1"/>
        <n v="2215" u="1"/>
        <n v="1175" u="1"/>
        <n v="3245" u="1"/>
        <n v="5951" u="1"/>
        <n v="996" u="1"/>
        <n v="186" u="1"/>
        <n v="532" u="1"/>
        <n v="513" u="1"/>
        <n v="949" u="1"/>
        <n v="2521" u="1"/>
        <n v="8463" u="1"/>
        <n v="2372" u="1"/>
        <n v="4003" u="1"/>
        <n v="899" u="1"/>
        <n v="983" u="1"/>
        <n v="8684" u="1"/>
        <n v="560" u="1"/>
        <n v="2695" u="1"/>
        <n v="9738" u="1"/>
        <n v="3452" u="1"/>
        <n v="2009" u="1"/>
        <n v="3244" u="1"/>
        <n v="8967" u="1"/>
        <n v="1010" u="1"/>
        <n v="1951" u="1"/>
        <n v="4795" u="1"/>
        <n v="3322" u="1"/>
        <n v="2330" u="1"/>
        <n v="8149" u="1"/>
        <n v="553" u="1"/>
        <n v="2454" u="1"/>
        <n v="644" u="1"/>
        <n v="4006" u="1"/>
        <n v="830" u="1"/>
        <n v="2394" u="1"/>
        <n v="2464" u="1"/>
        <n v="1220" u="1"/>
        <n v="5084" u="1"/>
        <n v="2692" u="1"/>
        <n v="8465" u="1"/>
        <n v="359" u="1"/>
        <n v="4662" u="1"/>
        <n v="957" u="1"/>
        <n v="1090" u="1"/>
        <n v="9636" u="1"/>
        <n v="9704" u="1"/>
        <n v="861" u="1"/>
        <n v="2664" u="1"/>
        <n v="1077" u="1"/>
        <n v="1092" u="1"/>
        <n v="4640" u="1"/>
        <n v="1177" u="1"/>
        <n v="2328" u="1"/>
        <n v="8147" u="1"/>
        <n v="8003" u="1"/>
        <n v="8291" u="1"/>
        <n v="642" u="1"/>
        <n v="666" u="1"/>
        <n v="348" u="1"/>
        <n v="956" u="1"/>
        <n v="4024" u="1"/>
        <n v="8786" u="1"/>
        <n v="1963" u="1"/>
        <n v="2694" u="1"/>
        <n v="4531" u="1"/>
        <n v="3451" u="1"/>
        <n v="834" u="1"/>
        <n v="863" u="1"/>
        <n v="1215" u="1"/>
        <n v="3494" u="1"/>
        <n v="1766" u="1"/>
        <n v="5893" u="1"/>
        <n v="449" u="1"/>
        <n v="2727" u="1"/>
        <n v="661" u="1"/>
        <n v="867" u="1"/>
        <n v="4023" u="1"/>
        <n v="4533" u="1"/>
        <n v="977" u="1"/>
        <n v="4802" u="1"/>
        <n v="3448" u="1"/>
        <n v="2666" u="1"/>
        <n v="2667" u="1"/>
        <n v="2040" u="1"/>
        <n v="5479" u="1"/>
        <n v="5816" u="1"/>
        <n v="4607" u="1"/>
        <n v="5582" u="1"/>
        <n v="3523" u="1"/>
        <n v="160" u="1"/>
        <n v="1166" u="1"/>
        <n v="641" u="1"/>
        <n v="2207" u="1"/>
        <n v="2698" u="1"/>
        <n v="1002" u="1"/>
        <n v="3472" u="1"/>
        <n v="9739" u="1"/>
        <n v="2629" u="1"/>
        <n v="1214" u="1"/>
        <n v="1765" u="1"/>
        <n v="2726" u="1"/>
        <n v="512447" u="1"/>
        <n v="8004" u="1"/>
        <n v="612" u="1"/>
        <n v="2184" u="1"/>
        <n v="2728" u="1"/>
        <n v="481" u="1"/>
        <n v="2847" u="1"/>
        <n v="8680" u="1"/>
        <n v="3103" u="1"/>
        <n v="1176" u="1"/>
        <n v="3449" u="1"/>
        <n v="1211" u="1"/>
        <n v="3023" u="1"/>
        <n v="3247" u="1"/>
        <n v="1769" u="1"/>
        <n v="1768" u="1"/>
        <n v="4687" u="1"/>
        <n v="2327" u="1"/>
        <n v="2845" u="1"/>
        <n v="8006" u="1"/>
        <n v="8164" u="1"/>
        <n v="960" u="1"/>
        <n v="1172" u="1"/>
        <n v="950" u="1"/>
        <n v="961" u="1"/>
        <n v="2371" u="1"/>
        <n v="2370" u="1"/>
        <n v="7434" u="1"/>
        <n v="8615" u="1"/>
        <n v="3770" u="1"/>
        <n v="3186" u="1"/>
        <n v="4009" u="1"/>
        <n v="8987" u="1"/>
        <n v="3450" u="1"/>
        <n v="831" u="1"/>
        <n v="2663" u="1"/>
        <n v="862" u="1"/>
        <n v="1878" u="1"/>
        <n v="2329" u="1"/>
        <n v="8007" u="1"/>
        <n v="2450" u="1"/>
        <n v="2456" u="1"/>
        <n v="3935" u="1"/>
        <n v="2975" u="1"/>
        <n v="1075" u="1"/>
        <n v="7637" u="1"/>
        <n v="4013" u="1"/>
        <n v="1222" u="1"/>
        <n v="3234" u="1"/>
        <n v="948" u="1"/>
        <n v="901" u="1"/>
        <n v="4604" u="1"/>
        <n v="1178" u="1"/>
        <n v="1216" u="1"/>
        <n v="2665" u="1"/>
        <n v="864" u="1"/>
        <n v="8996" u="1"/>
        <n v="4692" u="1"/>
        <n v="587" u="1"/>
        <n v="410" u="1"/>
        <n v="832" u="1"/>
        <n v="2461" u="1"/>
        <n v="912" u="1"/>
        <n v="2466" u="1"/>
        <n v="1228" u="1"/>
        <n v="2879" u="1"/>
        <n v="412" u="1"/>
        <n v="1210" u="1"/>
        <n v="3500" u="1"/>
        <n v="5944" u="1"/>
        <n v="3323" u="1"/>
        <n v="7366" u="1"/>
        <n v="9607" u="1"/>
        <n v="447" u="1"/>
        <n v="1984" u="1"/>
        <n v="8515" u="1"/>
        <n v="8572" u="1"/>
        <n v="2029" u="1"/>
        <n v="594" u="1"/>
        <n v="2058" u="1"/>
        <n v="2059" u="1"/>
        <n v="2170" u="1"/>
        <n v="1259" u="1"/>
        <n v="1104" u="1"/>
        <n v="2769" u="1"/>
        <n v="758" u="1"/>
        <n v="2733" u="1"/>
        <n v="1049" u="1"/>
        <n v="1158" u="1"/>
        <n v="2742" u="1"/>
        <n v="2748" u="1"/>
        <n v="8471" u="1"/>
        <n v="580" u="1"/>
        <n v="8433" u="1"/>
        <n v="8422" u="1"/>
        <n v="8570" u="1"/>
        <n v="778" u="1"/>
        <n v="570" u="1"/>
        <n v="1145" u="1"/>
        <n v="2773" u="1"/>
        <n v="2745" u="1"/>
        <n v="2756" u="1"/>
        <n v="2711" u="1"/>
        <n v="759" u="1"/>
        <n v="903" u="1"/>
        <n v="1042" u="1"/>
        <n v="7235" u="1"/>
        <n v="1097" u="1"/>
        <n v="835" u="1"/>
        <n v="2217" u="1"/>
        <n v="1040" u="1"/>
        <n v="2382" u="1"/>
        <n v="2722" u="1"/>
        <n v="1047" u="1"/>
        <n v="1048" u="1"/>
        <n v="2754" u="1"/>
        <n v="3055" u="1"/>
        <n v="3204" u="1"/>
        <n v="2410" u="1"/>
        <n v="3300" u="1"/>
        <n v="442" u="1"/>
        <n v="8446" u="1"/>
        <n v="2412" u="1"/>
        <n v="8782" u="1"/>
        <n v="2700" u="1"/>
        <n v="8309" u="1"/>
        <n v="1044" u="1"/>
        <n v="2678" u="1"/>
        <n v="3225" u="1"/>
        <n v="2718" u="1"/>
        <n v="761" u="1"/>
        <n v="2743" u="1"/>
        <n v="1043" u="1"/>
        <n v="2719" u="1"/>
        <n v="9614" u="1"/>
        <n v="8423" u="1"/>
        <n v="2720" u="1"/>
        <n v="8445" u="1"/>
        <n v="8573" u="1"/>
        <n v="8571" u="1"/>
        <n v="3781" u="1"/>
        <n v="9708" u="1"/>
        <n v="1137" u="1"/>
        <n v="572" u="1"/>
        <n v="2753" u="1"/>
        <n v="2746" u="1"/>
        <n v="9712" u="1"/>
        <n v="2223" u="1"/>
        <n v="2411" u="1"/>
        <n v="880" u="1"/>
        <n v="840" u="1"/>
        <n v="555" u="1"/>
        <n v="2709" u="1"/>
        <n v="2729" u="1"/>
        <n v="1122" u="1"/>
        <n v="2735" u="1"/>
        <n v="1140" u="1"/>
        <n v="2768" u="1"/>
        <n v="895" u="1"/>
        <n v="958" u="1"/>
        <n v="1055" u="1"/>
        <n v="2723" u="1"/>
        <n v="1123" u="1"/>
        <n v="2749" u="1"/>
        <n v="8745" u="1"/>
        <n v="1149" u="1"/>
        <n v="2770" u="1"/>
        <n v="2672" u="1"/>
        <n v="2775" u="1"/>
        <n v="3424" u="1"/>
        <n v="3481" u="1"/>
        <n v="4004" u="1"/>
        <n v="9617" u="1"/>
        <n v="964" u="1"/>
        <n v="9635" u="1"/>
        <n v="4994" u="1"/>
        <n v="559" u="1"/>
        <n v="1987" u="1"/>
        <n v="2772" u="1"/>
        <n v="1132" u="1"/>
        <n v="1117" u="1"/>
        <n v="2725" u="1"/>
        <n v="1136" u="1"/>
        <n v="871" u="1"/>
        <n v="2755" u="1"/>
        <n v="2741" u="1"/>
        <n v="9596" u="1"/>
        <n v="9693" u="1"/>
        <n v="554" u="1"/>
        <n v="4496" u="1"/>
        <n v="4530" u="1"/>
        <n v="4948" u="1"/>
        <n v="2919" u="1"/>
        <n v="2724" u="1"/>
        <n v="506" u="1"/>
        <n v="2717" u="1"/>
        <n v="1139" u="1"/>
        <n v="556" u="1"/>
        <n v="1108" u="1"/>
        <n v="2731" u="1"/>
        <n v="2758" u="1"/>
        <n v="2751" u="1"/>
        <n v="1131" u="1"/>
        <n v="2747" u="1"/>
        <n v="8306" u="1"/>
        <n v="9512" u="1"/>
        <n v="772" u="1"/>
        <n v="4600" u="1"/>
        <n v="952" u="1"/>
        <n v="1477" u="1"/>
        <n v="747" u="1"/>
        <n v="8579" u="1"/>
        <n v="2750" u="1"/>
        <n v="1127" u="1"/>
        <n v="4852" u="1"/>
        <n v="760" u="1"/>
        <n v="2712" u="1"/>
        <n v="1119" u="1"/>
        <n v="1110" u="1"/>
        <n v="2740" u="1"/>
        <n v="5939" u="1"/>
        <n v="2586" u="1"/>
        <n v="534547" u="1"/>
        <n v="4014" u="1"/>
        <n v="1208" u="1"/>
        <n v="5946" u="1"/>
        <n v="5105" u="1"/>
        <n v="2172" u="1"/>
        <n v="2171" u="1"/>
        <n v="2774" u="1"/>
        <n v="2771" u="1"/>
        <n v="2721" u="1"/>
        <n v="2767" u="1"/>
        <n v="2671" u="1"/>
        <n v="2757" u="1"/>
        <n v="487" u="1"/>
        <n v="3248" u="1"/>
        <n v="8192" u="1"/>
        <n v="2820" u="1"/>
        <n v="8305" u="1"/>
        <n v="8673" u="1"/>
        <n v="1845" u="1"/>
        <n v="524" u="1"/>
        <n v="1269" u="1"/>
        <n v="1832" u="1"/>
        <n v="8403" u="1"/>
        <n v="3926" u="1"/>
        <n v="694" u="1"/>
        <n v="1842" u="1"/>
        <n v="9714" u="1"/>
        <n v="2759" u="1"/>
        <n v="3474" u="1"/>
        <n v="5012" u="1"/>
        <n v="5560" u="1"/>
        <n v="2837" u="1"/>
        <n v="847" u="1"/>
        <n v="9633" u="1"/>
        <n v="965" u="1"/>
        <n v="2057" u="1"/>
        <n v="3187" u="1"/>
        <n v="5004" u="1"/>
        <n v="936" u="1"/>
        <n v="3422" u="1"/>
        <n v="5013" u="1"/>
        <n v="9720" u="1"/>
        <n v="543" u="1"/>
        <n v="910" u="1"/>
        <n v="1035" u="1"/>
        <n v="4721" u="1"/>
        <n v="4747" u="1"/>
        <n v="4719" u="1"/>
        <n v="9731" u="1"/>
        <n v="9733" u="1"/>
        <n v="1168" u="1"/>
        <n v="1061" u="1"/>
        <n v="3308" u="1"/>
        <n v="1071" u="1"/>
        <n v="963" u="1"/>
        <n v="904" u="1"/>
        <n v="5537" u="1"/>
        <n v="3421" u="1"/>
        <n v="5575" u="1"/>
        <n v="2228" u="1"/>
        <n v="4017" u="1"/>
        <n v="1966" u="1"/>
        <n v="1969" u="1"/>
        <n v="955" u="1"/>
        <n v="411" u="1"/>
        <n v="669" u="1"/>
        <n v="5131" u="1"/>
        <n v="9703" u="1"/>
        <n v="3519" u="1"/>
        <n v="4664" u="1"/>
        <n v="4610" u="1"/>
        <n v="4611" u="1"/>
        <n v="5557" u="1"/>
        <n v="3488" u="1"/>
        <n v="1074" u="1"/>
        <n v="5550" u="1"/>
        <n v="3510" u="1"/>
        <n v="2230" u="1"/>
        <n v="1028" u="1"/>
        <n v="3024" u="1"/>
        <n v="9719" u="1"/>
        <n v="1991" u="1"/>
        <n v="914" u="1"/>
        <n v="9623" u="1"/>
        <n v="5892" u="1"/>
        <n v="5515" u="1"/>
        <n v="9741" u="1"/>
        <n v="420" u="1"/>
        <n v="8353" u="1"/>
        <n v="6311" u="1"/>
        <n v="6409" u="1"/>
        <n v="511472" u="1"/>
        <n v="555898" u="1"/>
        <n v="599823" u="1"/>
        <n v="555574" u="1"/>
        <n v="555575" u="1"/>
        <n v="555576" u="1"/>
        <n v="512203" u="1"/>
        <n v="519504" u="1"/>
        <n v="511100" u="1"/>
        <n v="2104678085" u="1"/>
        <n v="2104835414" u="1"/>
        <n v="2104843715" u="1"/>
        <n v="2104843714" u="1"/>
        <n v="2104845628" u="1"/>
        <n v="2104852921" u="1"/>
        <n v="2104860269" u="1"/>
        <n v="2104874523" u="1"/>
        <n v="2104872841" u="1"/>
        <n v="2104872930" u="1"/>
        <n v="2104905212" u="1"/>
        <n v="2104768955" u="1"/>
        <n v="2104865131" u="1"/>
        <n v="2104898771" u="1"/>
        <n v="2104937192" u="1"/>
        <n v="2104799443" u="1"/>
        <n v="2104920798" u="1"/>
        <n v="2104955312" u="1"/>
        <n v="2104948561" u="1"/>
        <n v="2104959245" u="1"/>
        <n v="2104935395" u="1"/>
        <n v="2104898546" u="1"/>
        <n v="2104935502" u="1"/>
        <n v="2104912807" u="1"/>
        <n v="2104955216" u="1"/>
        <n v="2104555358" u="1"/>
        <n v="2104939605" u="1"/>
        <n v="2104555228" u="1"/>
        <n v="2104905878" u="1"/>
        <n v="2104939606" u="1"/>
        <n v="2104880971" u="1"/>
        <n v="2104996781" u="1"/>
        <n v="2105013515" u="1"/>
        <n v="2104912798" u="1"/>
        <n v="2104963955" u="1"/>
        <n v="2104963980" u="1"/>
        <n v="2104964010" u="1"/>
        <n v="2105010735" u="1"/>
        <n v="2105002389" u="1"/>
        <n v="215010833" u="1"/>
        <n v="2104919965" u="1"/>
        <n v="2104906461" u="1"/>
        <n v="2105010916" u="1"/>
        <n v="2105002832" u="1"/>
        <n v="2104700816" u="1"/>
        <n v="2105020569" u="1"/>
        <n v="2105027737" u="1"/>
        <n v="2104957052" u="1"/>
        <n v="2104919827" u="1"/>
        <n v="2105006445" u="1"/>
        <n v="2104885613" u="1"/>
        <n v="2104964062" u="1"/>
        <n v="2105041108" u="1"/>
        <n v="2105041104" u="1"/>
        <n v="2105035048" u="1"/>
        <n v="2105010753" u="1"/>
        <n v="2104800480" u="1"/>
        <n v="2104900622" u="1"/>
        <n v="2104964041" u="1"/>
        <n v="2105002410" u="1"/>
        <n v="2105013609" u="1"/>
        <n v="2105040844" u="1"/>
        <n v="2104935528" u="1"/>
        <n v="2104925291" u="1"/>
        <n v="2105046706" u="1"/>
        <n v="2105045892" u="1"/>
        <n v="2105045893" u="1"/>
        <n v="2104696109" u="1"/>
        <n v="2105045307" u="1"/>
        <n v="2104913966" u="1"/>
        <n v="2105043667" u="1"/>
        <n v="2105046700" u="1"/>
        <n v="2105045778" u="1"/>
        <n v="2105046734" u="1"/>
        <n v="2104723037" u="1"/>
        <n v="2105010822" u="1"/>
        <n v="2105046778" u="1"/>
        <n v="2105047508" u="1"/>
        <n v="2105063884" u="1"/>
        <n v="2105045779" u="1"/>
        <n v="2104906146" u="1"/>
        <n v="2105046718" u="1"/>
        <n v="2104978076" u="1"/>
        <n v="2105055395" u="1"/>
        <n v="2105061784" u="1"/>
        <n v="2104912847" u="1"/>
        <n v="2105070273" u="1"/>
        <n v="2104981590" u="1"/>
        <n v="2105077718" u="1"/>
        <n v="2104978074" u="1"/>
        <n v="2104906167" u="1"/>
        <n v="2104935510" u="1"/>
        <n v="2105055187" u="1"/>
        <n v="2105083377" u="1"/>
        <n v="2105078854" u="1"/>
        <n v="2104935393" u="1"/>
        <n v="2105047128" u="1"/>
        <n v="2105061999" u="1"/>
        <n v="2105046723" u="1"/>
        <n v="2105071491" u="1"/>
        <n v="2105010918" u="1"/>
        <n v="2105033848" u="1"/>
        <n v="2105067069" u="1"/>
        <n v="2105074216" u="1"/>
        <n v="2104935390" u="1"/>
        <n v="2104935496" u="1"/>
        <n v="2104959280" u="1"/>
        <n v="2104935405" u="1"/>
        <n v="2104964111" u="1"/>
        <n v="2105010184" u="1"/>
        <n v="2105013413" u="1"/>
        <n v="2104913103" u="1"/>
        <n v="2105088002" u="1"/>
        <n v="2105097357" u="1"/>
        <n v="2104972495" u="1"/>
        <n v="215104698" u="1"/>
        <n v="2105010877" u="1"/>
        <n v="2105099312" u="1"/>
        <n v="2105113372" u="1"/>
        <n v="2105113339" u="1"/>
        <n v="2105113335" u="1"/>
        <n v="2105094349" u="1"/>
        <n v="2105107986" u="1"/>
        <n v="2104965257" u="1"/>
        <n v="2104959491" u="1"/>
        <n v="2104941805" u="1"/>
        <n v="2105115055" u="1"/>
        <n v="2105114023" u="1"/>
        <n v="2105120787" u="1"/>
        <n v="2104989151" u="1"/>
        <n v="2105010843" u="1"/>
        <n v="2104964109" u="1"/>
        <n v="2104964124" u="1"/>
        <n v="2105134747" u="1"/>
        <n v="2104912929" u="1"/>
        <n v="2105132324" u="1"/>
        <n v="2105125990" u="1"/>
        <n v="2105134736" u="1"/>
        <n v="5845" u="1"/>
        <n v="2105137038" u="1"/>
        <n v="2104986704" u="1"/>
        <n v="2105134774" u="1"/>
        <n v="2105001821" u="1"/>
        <n v="2105143888" u="1"/>
        <n v="2105070192" u="1"/>
        <n v="2105159447" u="1"/>
        <n v="2105061714" u="1"/>
        <n v="2105101357" u="1"/>
        <n v="2105159776" u="1"/>
        <n v="2105142821" u="1"/>
        <n v="2105135024" u="1"/>
        <n v="2105137113" u="1"/>
        <n v="2105165484" u="1"/>
        <n v="2105174010" u="1"/>
        <n v="2105170348" u="1"/>
        <n v="2105170383" u="1"/>
        <n v="2105010910" u="1"/>
        <n v="2105010853" u="1"/>
        <n v="2105010799" u="1"/>
        <n v="2105010816" u="1"/>
        <n v="2105170353" u="1"/>
        <n v="2105170393" u="1"/>
        <n v="2105170358" u="1"/>
        <n v="2105170398" u="1"/>
        <n v="2105170373" u="1"/>
        <n v="2104963182" u="1"/>
        <n v="2104989129" u="1"/>
        <n v="2105002437" u="1"/>
        <n v="2105069389" u="1"/>
        <n v="2105046729" u="1"/>
        <n v="2105055393" u="1"/>
        <n v="2105009979" u="1"/>
        <n v="2105036600" u="1"/>
        <n v="2105181178" u="1"/>
        <n v="2105178393" u="1"/>
        <n v="2105181180" u="1"/>
        <n v="2105211339" u="1"/>
        <n v="2105211340" u="1"/>
        <n v="2105211341" u="1"/>
        <n v="2105192989" u="1"/>
        <n v="2105125980" u="1"/>
        <n v="2105108011" u="1"/>
        <n v="2105069387" u="1"/>
        <n v="2105002481" u="1"/>
        <n v="2105191751" u="1"/>
        <n v="2105154980" u="1"/>
        <n v="2105194824" u="1"/>
        <n v="2105209890" u="1"/>
        <n v="2105209891" u="1"/>
        <n v="2105208666" u="1"/>
        <n v="2105226286" u="1"/>
        <n v="2105208759" u="1"/>
        <n v="2105226285" u="1"/>
        <n v="2105208665" u="1"/>
        <n v="2105206412" u="1"/>
        <n v="2105211338" u="1"/>
        <n v="2105231240" u="1"/>
        <n v="2105231246" u="1"/>
        <n v="2105085850" u="1"/>
        <n v="2105118157" u="1"/>
        <n v="2105211337" u="1"/>
        <n v="2105211343" u="1"/>
        <n v="2105211344" u="1"/>
        <n v="2105164843" u="1"/>
        <n v="2105172370" u="1"/>
        <n v="2105203040" u="1"/>
        <n v="2105197404" u="1"/>
        <n v="2105197405" u="1"/>
        <n v="2105211345" u="1"/>
        <n v="2104901939" u="1"/>
        <n v="2104935507" u="1"/>
        <n v="2104935536" u="1"/>
        <n v="2105231232" u="1"/>
        <n v="2105231261" u="1"/>
        <n v="2105243751" u="1"/>
        <n v="2105243719" u="1"/>
        <n v="2105243685" u="1"/>
        <n v="2105250298" u="1"/>
        <n v="2105243741" u="1"/>
        <n v="2105243746" u="1"/>
        <n v="2105243680" u="1"/>
        <n v="2105243692" u="1"/>
        <n v="2105243754" u="1"/>
        <n v="2105258978" u="1"/>
        <n v="2105206429" u="1"/>
        <n v="2105180047" u="1"/>
        <n v="2105172361" u="1"/>
        <n v="2105215337" u="1"/>
        <n v="2105257123" u="1"/>
        <n v="2105257188" u="1"/>
        <n v="2105243762" u="1"/>
        <n v="2105255847" u="1"/>
        <n v="2105258567" u="1"/>
        <n v="2104949072" u="1"/>
        <n v="2105219800" u="1"/>
        <n v="2104910255" u="1"/>
        <n v="2105277119" u="1"/>
        <n v="2105258348" u="1"/>
        <n v="2105267338" u="1"/>
        <n v="2105243757" u="1"/>
        <n v="2105185676" u="1"/>
        <n v="2105260905" u="1"/>
        <n v="2105279061" u="1"/>
        <n v="2105206565" u="1"/>
        <n v="2105267337" u="1"/>
        <n v="2105274757" u="1"/>
        <n v="2105161682" u="1"/>
        <n v="2105286149" u="1"/>
        <n v="2105286153" u="1"/>
        <n v="2105296496" u="1"/>
        <n v="2105286166" u="1"/>
        <n v="2105286132" u="1"/>
        <n v="2105286162" u="1"/>
        <n v="2105286130" u="1"/>
        <n v="2105286140" u="1"/>
        <n v="2105298142" u="1"/>
        <n v="2105279180" u="1"/>
        <n v="2105277740" u="1"/>
        <n v="2105277759" u="1"/>
        <n v="2105243623" u="1"/>
        <n v="2105255773" u="1"/>
        <n v="2105286099" u="1"/>
        <n v="2105288932" u="1"/>
        <n v="2105321233" u="1"/>
        <n v="2105237521" u="1"/>
        <n v="2105326071" u="1"/>
        <n v="2105286085" u="1"/>
        <n v="2105326171" u="1"/>
        <n v="2105310368" u="1"/>
        <n v="2105209843" u="1"/>
        <n v="2105231263" u="1"/>
        <n v="2105326168" u="1"/>
        <n v="2105326160" u="1"/>
        <n v="2105325940" u="1"/>
        <n v="2105325808" u="1"/>
        <n v="2105325922" u="1"/>
        <n v="2105243759" u="1"/>
        <n v="2105325900" u="1"/>
        <n v="2105270701" u="1"/>
        <n v="2105340894" u="1"/>
        <n v="2105326158" u="1"/>
        <n v="2105326009" u="1"/>
        <n v="2105326144" u="1"/>
        <n v="2105326087" u="1"/>
        <n v="2105326081" u="1"/>
        <n v="2105326053" u="1"/>
        <n v="2105325912" u="1"/>
        <n v="2105325838" u="1"/>
        <n v="2105314860" u="1"/>
        <n v="2105350673" u="1"/>
        <n v="2105325842" u="1"/>
        <n v="2105325848" u="1"/>
        <n v="2105286108" u="1"/>
        <n v="2105382101" u="1"/>
        <n v="2105382100" u="1"/>
        <n v="2105386808" u="1"/>
        <n v="2105385444" u="1"/>
        <n v="2105355272" u="1"/>
        <n v="2105399858" u="1"/>
        <n v="2105403224" u="1"/>
        <n v="2105393883" u="1"/>
        <n v="2105325934" u="1"/>
        <n v="2105403116" u="1"/>
        <n v="2105403234" u="1"/>
        <n v="2105403200" u="1"/>
        <n v="2105406212" u="1"/>
        <n v="2105409253" u="1"/>
        <n v="2105409250" u="1"/>
        <n v="2105414219" u="1"/>
        <n v="2105325873" u="1"/>
        <n v="2105422560" u="1"/>
        <n v="2105424800" u="1"/>
        <n v="2105423551" u="1"/>
        <n v="2105424686" u="1"/>
        <n v="2105434745" u="1"/>
        <n v="2105326017" u="1"/>
        <n v="2105434774" u="1"/>
        <n v="2105350214" u="1"/>
        <n v="2105434676" u="1"/>
        <n v="2105415587" u="1"/>
        <n v="2105399928" u="1"/>
        <n v="2105435803" u="1"/>
        <n v="2105424642" u="1"/>
        <n v="2105384342" u="1"/>
        <n v="2105459282" u="1"/>
        <n v="2105444514" u="1"/>
        <n v="2105465436" u="1"/>
        <n v="2105473340" u="1"/>
        <n v="2105476162" u="1"/>
        <n v="2105476236" u="1"/>
        <n v="2105475589" u="1"/>
        <n v="4230" u="1"/>
        <n v="10" u="1"/>
        <n v="11" u="1"/>
        <n v="12" u="1"/>
        <n v="13" u="1"/>
        <n v="14" u="1"/>
        <n v="16" u="1"/>
        <n v="9568" u="1"/>
        <n v="7691" u="1"/>
        <n v="382" u="1"/>
        <n v="4424" u="1"/>
        <n v="4878" u="1"/>
        <n v="4969" u="1"/>
        <n v="5032" u="1"/>
        <n v="4710" u="1"/>
        <n v="4797" u="1"/>
        <n v="4798" u="1"/>
        <n v="4882" u="1"/>
        <n v="7682" u="1"/>
        <n v="4398" u="1"/>
        <n v="7295" u="1"/>
        <n v="4903" u="1"/>
        <n v="7684" u="1"/>
        <n v="7528" u="1"/>
        <n v="9595" u="1"/>
        <n v="6169" u="1"/>
        <n v="9579" u="1"/>
        <n v="4465" u="1"/>
        <n v="7396" u="1"/>
        <n v="364" u="1"/>
        <n v="2458" u="1"/>
        <n v="2484" u="1"/>
        <n v="2485" u="1"/>
        <n v="2568" u="1"/>
        <n v="2693" u="1"/>
        <n v="854" u="1"/>
        <n v="498" u="1"/>
        <n v="526" u="1"/>
        <n v="17" u="1"/>
        <n v="19" u="1"/>
        <n v="38" u="1"/>
        <n v="47" u="1"/>
        <n v="152" u="1"/>
        <n v="155" u="1"/>
        <n v="163" u="1"/>
        <n v="164" u="1"/>
        <n v="167" u="1"/>
        <n v="168" u="1"/>
        <n v="169" u="1"/>
        <n v="170" u="1"/>
        <n v="174" u="1"/>
        <n v="175" u="1"/>
        <n v="176" u="1"/>
        <n v="179" u="1"/>
        <n v="182" u="1"/>
        <n v="183" u="1"/>
        <n v="187" u="1"/>
        <n v="190" u="1"/>
        <n v="195" u="1"/>
        <n v="196" u="1"/>
        <n v="198" u="1"/>
        <n v="201" u="1"/>
        <n v="204" u="1"/>
        <n v="209" u="1"/>
        <n v="210" u="1"/>
        <n v="213" u="1"/>
        <n v="214" u="1"/>
        <n v="218" u="1"/>
        <n v="220" u="1"/>
        <n v="224" u="1"/>
        <n v="234" u="1"/>
        <n v="235" u="1"/>
        <n v="237" u="1"/>
        <n v="240" u="1"/>
        <n v="241" u="1"/>
        <n v="244" u="1"/>
        <n v="248" u="1"/>
        <n v="257" u="1"/>
        <n v="262" u="1"/>
        <n v="281" u="1"/>
        <n v="313" u="1"/>
        <n v="319" u="1"/>
        <n v="320" u="1"/>
        <n v="324" u="1"/>
        <n v="335" u="1"/>
        <n v="345" u="1"/>
        <n v="347" u="1"/>
        <n v="349" u="1"/>
        <n v="354" u="1"/>
        <n v="355" u="1"/>
        <n v="356" u="1"/>
        <n v="361" u="1"/>
        <n v="362" u="1"/>
        <n v="363" u="1"/>
        <n v="365" u="1"/>
        <n v="370" u="1"/>
        <n v="374" u="1"/>
        <n v="375" u="1"/>
        <n v="377" u="1"/>
        <n v="384" u="1"/>
        <n v="385" u="1"/>
        <n v="386" u="1"/>
        <n v="388" u="1"/>
        <n v="389" u="1"/>
        <n v="394" u="1"/>
        <n v="399" u="1"/>
        <n v="401" u="1"/>
        <n v="402" u="1"/>
        <n v="405" u="1"/>
        <n v="415" u="1"/>
        <n v="425" u="1"/>
        <n v="426" u="1"/>
        <n v="427" u="1"/>
        <n v="439" u="1"/>
        <n v="444" u="1"/>
        <n v="451" u="1"/>
        <n v="456" u="1"/>
        <n v="459" u="1"/>
        <n v="461" u="1"/>
        <n v="473" u="1"/>
        <n v="479" u="1"/>
        <n v="493" u="1"/>
        <n v="494" u="1"/>
        <n v="495" u="1"/>
        <n v="499" u="1"/>
        <n v="522" u="1"/>
        <n v="525" u="1"/>
        <n v="528" u="1"/>
        <n v="531" u="1"/>
        <n v="533" u="1"/>
        <n v="534" u="1"/>
        <n v="535" u="1"/>
        <n v="536" u="1"/>
        <n v="537" u="1"/>
        <n v="538" u="1"/>
        <n v="539" u="1"/>
        <n v="540" u="1"/>
        <n v="542" u="1"/>
        <n v="558" u="1"/>
        <n v="561" u="1"/>
        <n v="562" u="1"/>
        <n v="565" u="1"/>
        <n v="574" u="1"/>
        <n v="576" u="1"/>
        <n v="581" u="1"/>
        <n v="586" u="1"/>
        <n v="596" u="1"/>
        <n v="597" u="1"/>
        <n v="598" u="1"/>
        <n v="600" u="1"/>
        <n v="603" u="1"/>
        <n v="609" u="1"/>
        <n v="616" u="1"/>
        <n v="636" u="1"/>
        <n v="637" u="1"/>
        <n v="639" u="1"/>
        <n v="640" u="1"/>
        <n v="645" u="1"/>
        <n v="648" u="1"/>
        <n v="651" u="1"/>
        <n v="653" u="1"/>
        <n v="654" u="1"/>
        <n v="663" u="1"/>
        <n v="670" u="1"/>
        <n v="673" u="1"/>
        <n v="678" u="1"/>
        <n v="684" u="1"/>
        <n v="695" u="1"/>
        <n v="703" u="1"/>
        <n v="704" u="1"/>
        <n v="745" u="1"/>
        <n v="746" u="1"/>
        <n v="748" u="1"/>
        <n v="749" u="1"/>
        <n v="750" u="1"/>
        <n v="751" u="1"/>
        <n v="752" u="1"/>
        <n v="753" u="1"/>
        <n v="754" u="1"/>
        <n v="756" u="1"/>
        <n v="757" u="1"/>
        <n v="775" u="1"/>
        <n v="785" u="1"/>
        <n v="795" u="1"/>
        <n v="799" u="1"/>
        <n v="813" u="1"/>
        <n v="817" u="1"/>
        <n v="818" u="1"/>
        <n v="819" u="1"/>
        <n v="820" u="1"/>
        <n v="823" u="1"/>
        <n v="825" u="1"/>
        <n v="837" u="1"/>
        <n v="838" u="1"/>
        <n v="839" u="1"/>
        <n v="841" u="1"/>
        <n v="842" u="1"/>
        <n v="844" u="1"/>
        <n v="850" u="1"/>
        <n v="855" u="1"/>
        <n v="857" u="1"/>
        <n v="913" u="1"/>
        <n v="926" u="1"/>
        <n v="1008" u="1"/>
        <n v="1014" u="1"/>
        <n v="1023" u="1"/>
        <n v="1024" u="1"/>
        <n v="1032" u="1"/>
        <n v="1033" u="1"/>
        <n v="1036" u="1"/>
        <n v="1052" u="1"/>
        <n v="1053" u="1"/>
        <n v="1054" u="1"/>
        <n v="1056" u="1"/>
        <n v="1057" u="1"/>
        <n v="1058" u="1"/>
        <n v="1059" u="1"/>
        <n v="1067" u="1"/>
        <n v="1068" u="1"/>
        <n v="1069" u="1"/>
        <n v="1072" u="1"/>
        <n v="1073" u="1"/>
        <n v="1106" u="1"/>
        <n v="1107" u="1"/>
        <n v="1109" u="1"/>
        <n v="1121" u="1"/>
        <n v="1126" u="1"/>
        <n v="1133" u="1"/>
        <n v="1153" u="1"/>
        <n v="1155" u="1"/>
        <n v="1159" u="1"/>
        <n v="1160" u="1"/>
        <n v="1171" u="1"/>
        <n v="1202" u="1"/>
        <n v="1207" u="1"/>
        <n v="1256" u="1"/>
        <n v="1261" u="1"/>
        <n v="1331" u="1"/>
        <n v="1589" u="1"/>
        <n v="1612" u="1"/>
        <n v="1629" u="1"/>
        <n v="1630" u="1"/>
        <n v="1631" u="1"/>
        <n v="1638" u="1"/>
        <n v="1644" u="1"/>
        <n v="1648" u="1"/>
        <n v="1657" u="1"/>
        <n v="1668" u="1"/>
        <n v="1683" u="1"/>
        <n v="1685" u="1"/>
        <n v="1746" u="1"/>
        <n v="1747" u="1"/>
        <n v="1750" u="1"/>
        <n v="1791" u="1"/>
        <n v="1815" u="1"/>
        <n v="1817" u="1"/>
        <n v="1822" u="1"/>
        <n v="1825" u="1"/>
        <n v="1826" u="1"/>
        <n v="1827" u="1"/>
        <n v="1829" u="1"/>
        <n v="1830" u="1"/>
        <n v="1831" u="1"/>
        <n v="1847" u="1"/>
        <n v="1849" u="1"/>
        <n v="1853" u="1"/>
        <n v="1876" u="1"/>
        <n v="1880" u="1"/>
        <n v="1883" u="1"/>
        <n v="1885" u="1"/>
        <n v="1888" u="1"/>
        <n v="1890" u="1"/>
        <n v="1892" u="1"/>
        <n v="1894" u="1"/>
        <n v="1895" u="1"/>
        <n v="1978" u="1"/>
        <n v="1981" u="1"/>
        <n v="1985" u="1"/>
        <n v="2011" u="1"/>
        <n v="2013" u="1"/>
        <n v="2016" u="1"/>
        <n v="2018" u="1"/>
        <n v="2037" u="1"/>
        <n v="2038" u="1"/>
        <n v="2039" u="1"/>
        <n v="2045" u="1"/>
        <n v="2068" u="1"/>
        <n v="2070" u="1"/>
        <n v="2085" u="1"/>
        <n v="2087" u="1"/>
        <n v="2093" u="1"/>
        <n v="2096" u="1"/>
        <n v="2100" u="1"/>
        <n v="2118" u="1"/>
        <n v="2120" u="1"/>
        <n v="2141" u="1"/>
        <n v="2142" u="1"/>
        <n v="2143" u="1"/>
        <n v="2144" u="1"/>
        <n v="2146" u="1"/>
        <n v="2156" u="1"/>
        <n v="2178" u="1"/>
        <n v="2188" u="1"/>
        <n v="2198" u="1"/>
        <n v="2199" u="1"/>
        <n v="2204" u="1"/>
        <n v="2205" u="1"/>
        <n v="2208" u="1"/>
        <n v="2210" u="1"/>
        <n v="2214" u="1"/>
        <n v="2216" u="1"/>
        <n v="2232" u="1"/>
        <n v="2234" u="1"/>
        <n v="2235" u="1"/>
        <n v="2236" u="1"/>
        <n v="2238" u="1"/>
        <n v="2253" u="1"/>
        <n v="2254" u="1"/>
        <n v="2256" u="1"/>
        <n v="2257" u="1"/>
        <n v="2270" u="1"/>
        <n v="2271" u="1"/>
        <n v="2272" u="1"/>
        <n v="2273" u="1"/>
        <n v="2276" u="1"/>
        <n v="2277" u="1"/>
        <n v="2278" u="1"/>
        <n v="2282" u="1"/>
        <n v="2283" u="1"/>
        <n v="2284" u="1"/>
        <n v="2287" u="1"/>
        <n v="2288" u="1"/>
        <n v="2289" u="1"/>
        <n v="2291" u="1"/>
        <n v="2292" u="1"/>
        <n v="2293" u="1"/>
        <n v="2294" u="1"/>
        <n v="2298" u="1"/>
        <n v="2300" u="1"/>
        <n v="2305" u="1"/>
        <n v="2306" u="1"/>
        <n v="2307" u="1"/>
        <n v="2308" u="1"/>
        <n v="2310" u="1"/>
        <n v="2312" u="1"/>
        <n v="2313" u="1"/>
        <n v="2314" u="1"/>
        <n v="2315" u="1"/>
        <n v="2316" u="1"/>
        <n v="2340" u="1"/>
        <n v="2341" u="1"/>
        <n v="2358" u="1"/>
        <n v="2363" u="1"/>
        <n v="2364" u="1"/>
        <n v="2366" u="1"/>
        <n v="2375" u="1"/>
        <n v="2376" u="1"/>
        <n v="2377" u="1"/>
        <n v="2378" u="1"/>
        <n v="2384" u="1"/>
        <n v="2385" u="1"/>
        <n v="2387" u="1"/>
        <n v="2389" u="1"/>
        <n v="2390" u="1"/>
        <n v="2392" u="1"/>
        <n v="2393" u="1"/>
        <n v="2396" u="1"/>
        <n v="2397" u="1"/>
        <n v="2398" u="1"/>
        <n v="2399" u="1"/>
        <n v="2407" u="1"/>
        <n v="2415" u="1"/>
        <n v="2417" u="1"/>
        <n v="2419" u="1"/>
        <n v="2424" u="1"/>
        <n v="2428" u="1"/>
        <n v="2429" u="1"/>
        <n v="2430" u="1"/>
        <n v="2435" u="1"/>
        <n v="2438" u="1"/>
        <n v="2440" u="1"/>
        <n v="2441" u="1"/>
        <n v="2444" u="1"/>
        <n v="2453" u="1"/>
        <n v="2457" u="1"/>
        <n v="2459" u="1"/>
        <n v="2479" u="1"/>
        <n v="2511" u="1"/>
        <n v="2513" u="1"/>
        <n v="2515" u="1"/>
        <n v="2518" u="1"/>
        <n v="2519" u="1"/>
        <n v="2520" u="1"/>
        <n v="2523" u="1"/>
        <n v="2525" u="1"/>
        <n v="2528" u="1"/>
        <n v="2530" u="1"/>
        <n v="2532" u="1"/>
        <n v="2533" u="1"/>
        <n v="2534" u="1"/>
        <n v="2536" u="1"/>
        <n v="2537" u="1"/>
        <n v="2538" u="1"/>
        <n v="2646" u="1"/>
        <n v="2660" u="1"/>
        <n v="2673" u="1"/>
        <n v="2676" u="1"/>
        <n v="2832" u="1"/>
        <n v="2859" u="1"/>
        <n v="2888" u="1"/>
        <n v="2891" u="1"/>
        <n v="2973" u="1"/>
        <n v="3339" u="1"/>
        <n v="3428" u="1"/>
        <n v="3433" u="1"/>
        <n v="3501" u="1"/>
        <n v="3604" u="1"/>
        <n v="3612" u="1"/>
        <n v="3624" u="1"/>
        <n v="3667" u="1"/>
        <n v="3668" u="1"/>
        <n v="3739" u="1"/>
        <n v="3767" u="1"/>
        <n v="3834" u="1"/>
        <n v="3835" u="1"/>
        <n v="3836" u="1"/>
        <n v="3837" u="1"/>
        <n v="3838" u="1"/>
        <n v="3839" u="1"/>
        <n v="3840" u="1"/>
        <n v="3841" u="1"/>
        <n v="3845" u="1"/>
        <n v="3923" u="1"/>
        <n v="3924" u="1"/>
        <n v="3925" u="1"/>
        <n v="3927" u="1"/>
        <n v="3928" u="1"/>
        <n v="3929" u="1"/>
        <n v="3930" u="1"/>
        <n v="3931" u="1"/>
        <n v="3932" u="1"/>
        <n v="3940" u="1"/>
        <n v="3941" u="1"/>
        <n v="3942" u="1"/>
        <n v="3943" u="1"/>
        <n v="3944" u="1"/>
        <n v="3945" u="1"/>
        <n v="3968" u="1"/>
        <n v="3969" u="1"/>
        <n v="3970" u="1"/>
        <n v="3971" u="1"/>
        <n v="3972" u="1"/>
        <n v="3973" u="1"/>
        <n v="3974" u="1"/>
        <n v="3975" u="1"/>
        <n v="3976" u="1"/>
        <n v="3977" u="1"/>
        <n v="3978" u="1"/>
        <n v="3979" u="1"/>
        <n v="3980" u="1"/>
        <n v="3981" u="1"/>
        <n v="3982" u="1"/>
        <n v="3983" u="1"/>
        <n v="3988" u="1"/>
        <n v="3989" u="1"/>
        <n v="3995" u="1"/>
        <n v="3996" u="1"/>
        <n v="3997" u="1"/>
        <n v="3998" u="1"/>
        <n v="3999" u="1"/>
        <n v="4000" u="1"/>
        <n v="4001" u="1"/>
        <n v="4002" u="1"/>
        <n v="4366" u="1"/>
        <n v="4758" u="1"/>
        <n v="4825" u="1"/>
        <n v="4985" u="1"/>
        <n v="5008" u="1"/>
        <n v="5015" u="1"/>
        <n v="5043" u="1"/>
        <n v="5054" u="1"/>
        <n v="5056" u="1"/>
        <n v="5127" u="1"/>
        <n v="5128" u="1"/>
        <n v="5136" u="1"/>
        <n v="5147" u="1"/>
        <n v="5150" u="1"/>
        <n v="398" u="1"/>
        <n v="6045" u="1"/>
        <n v="6122" u="1"/>
        <n v="6128" u="1"/>
        <n v="6133" u="1"/>
        <n v="6153" u="1"/>
        <n v="6165" u="1"/>
        <n v="6166" u="1"/>
        <n v="6248" u="1"/>
        <n v="6263" u="1"/>
        <n v="6265" u="1"/>
        <n v="6269" u="1"/>
        <n v="6270" u="1"/>
        <n v="6272" u="1"/>
        <n v="6274" u="1"/>
        <n v="6284" u="1"/>
        <n v="6291" u="1"/>
        <n v="6296" u="1"/>
        <n v="6299" u="1"/>
        <n v="6302" u="1"/>
        <n v="6303" u="1"/>
        <n v="6304" u="1"/>
        <n v="6309" u="1"/>
        <n v="6312" u="1"/>
        <n v="6314" u="1"/>
        <n v="6315" u="1"/>
        <n v="6328" u="1"/>
        <n v="6338" u="1"/>
        <n v="6339" u="1"/>
        <n v="6340" u="1"/>
        <n v="6344" u="1"/>
        <n v="6345" u="1"/>
        <n v="6346" u="1"/>
        <n v="6348" u="1"/>
        <n v="6353" u="1"/>
        <n v="6354" u="1"/>
        <n v="6355" u="1"/>
        <n v="6357" u="1"/>
        <n v="6359" u="1"/>
        <n v="6361" u="1"/>
        <n v="6362" u="1"/>
        <n v="6363" u="1"/>
        <n v="6364" u="1"/>
        <n v="6365" u="1"/>
        <n v="6368" u="1"/>
        <n v="6375" u="1"/>
        <n v="6379" u="1"/>
        <n v="6380" u="1"/>
        <n v="6382" u="1"/>
        <n v="6385" u="1"/>
        <n v="6386" u="1"/>
        <n v="6388" u="1"/>
        <n v="6389" u="1"/>
        <n v="6390" u="1"/>
        <n v="6392" u="1"/>
        <n v="6393" u="1"/>
        <n v="6397" u="1"/>
        <n v="6398" u="1"/>
        <n v="6399" u="1"/>
        <n v="6400" u="1"/>
        <n v="6401" u="1"/>
        <n v="6402" u="1"/>
        <n v="6403" u="1"/>
        <n v="6404" u="1"/>
        <n v="6406" u="1"/>
        <n v="6407" u="1"/>
        <n v="6408" u="1"/>
        <n v="6410" u="1"/>
        <n v="6411" u="1"/>
        <n v="6412" u="1"/>
        <n v="6413" u="1"/>
        <n v="6414" u="1"/>
        <n v="6415" u="1"/>
        <n v="6416" u="1"/>
        <n v="6417" u="1"/>
        <n v="6418" u="1"/>
        <n v="6419" u="1"/>
        <n v="6420" u="1"/>
        <n v="6421" u="1"/>
        <n v="6423" u="1"/>
        <n v="6424" u="1"/>
        <n v="6425" u="1"/>
        <n v="6427" u="1"/>
        <n v="6428" u="1"/>
        <n v="6429" u="1"/>
        <n v="6431" u="1"/>
        <n v="6432" u="1"/>
        <n v="6434" u="1"/>
        <n v="6438" u="1"/>
        <n v="6439" u="1"/>
        <n v="6440" u="1"/>
        <n v="6442" u="1"/>
        <n v="6443" u="1"/>
        <n v="6445" u="1"/>
        <n v="6446" u="1"/>
        <n v="6447" u="1"/>
        <n v="6448" u="1"/>
        <n v="6449" u="1"/>
        <n v="6450" u="1"/>
        <n v="6451" u="1"/>
        <n v="6452" u="1"/>
        <n v="6458" u="1"/>
        <n v="6460" u="1"/>
        <n v="6462" u="1"/>
        <n v="6463" u="1"/>
        <n v="6464" u="1"/>
        <n v="6465" u="1"/>
        <n v="6466" u="1"/>
        <n v="6467" u="1"/>
        <n v="6468" u="1"/>
        <n v="6470" u="1"/>
        <n v="6471" u="1"/>
        <n v="6472" u="1"/>
        <n v="6473" u="1"/>
        <n v="6474" u="1"/>
        <n v="6476" u="1"/>
        <n v="6477" u="1"/>
        <n v="6478" u="1"/>
        <n v="6479" u="1"/>
        <n v="6480" u="1"/>
        <n v="6481" u="1"/>
        <n v="6482" u="1"/>
        <n v="6484" u="1"/>
        <n v="6485" u="1"/>
        <n v="6491" u="1"/>
        <n v="6492" u="1"/>
        <n v="6494" u="1"/>
        <n v="6495" u="1"/>
        <n v="6496" u="1"/>
        <n v="6498" u="1"/>
        <n v="6500" u="1"/>
        <n v="6501" u="1"/>
        <n v="6502" u="1"/>
        <n v="6503" u="1"/>
        <n v="6506" u="1"/>
        <n v="6508" u="1"/>
        <n v="6509" u="1"/>
        <n v="6511" u="1"/>
        <n v="6512" u="1"/>
        <n v="6515" u="1"/>
        <n v="6520" u="1"/>
        <n v="6839" u="1"/>
        <n v="6842" u="1"/>
        <n v="7220" u="1"/>
        <n v="7383" u="1"/>
        <n v="7388" u="1"/>
        <n v="7431" u="1"/>
        <n v="7455" u="1"/>
        <n v="7460" u="1"/>
        <n v="7539" u="1"/>
        <n v="7654" u="1"/>
        <n v="7655" u="1"/>
        <n v="7657" u="1"/>
        <n v="7659" u="1"/>
        <n v="7666" u="1"/>
        <n v="7670" u="1"/>
        <n v="7697" u="1"/>
        <n v="7705" u="1"/>
        <n v="7709" u="1"/>
        <n v="7726" u="1"/>
        <n v="7740" u="1"/>
        <n v="7742" u="1"/>
        <n v="7743" u="1"/>
        <n v="7757" u="1"/>
        <n v="7764" u="1"/>
        <n v="7779" u="1"/>
        <n v="7780" u="1"/>
        <n v="7788" u="1"/>
        <n v="7799" u="1"/>
        <n v="7812" u="1"/>
        <n v="7814" u="1"/>
        <n v="7820" u="1"/>
        <n v="7830" u="1"/>
        <n v="7831" u="1"/>
        <n v="7835" u="1"/>
        <n v="7844" u="1"/>
        <n v="7848" u="1"/>
        <n v="7850" u="1"/>
        <n v="7851" u="1"/>
        <n v="7857" u="1"/>
        <n v="7858" u="1"/>
        <n v="7859" u="1"/>
        <n v="7861" u="1"/>
        <n v="7862" u="1"/>
        <n v="7863" u="1"/>
        <n v="7867" u="1"/>
        <n v="7869" u="1"/>
        <n v="7870" u="1"/>
        <n v="7873" u="1"/>
        <n v="7874" u="1"/>
        <n v="7875" u="1"/>
        <n v="7876" u="1"/>
        <n v="7877" u="1"/>
        <n v="7878" u="1"/>
        <n v="7880" u="1"/>
        <n v="7881" u="1"/>
        <n v="7893" u="1"/>
        <n v="7894" u="1"/>
        <n v="7895" u="1"/>
        <n v="7898" u="1"/>
        <n v="7899" u="1"/>
        <n v="7900" u="1"/>
        <n v="7902" u="1"/>
        <n v="7903" u="1"/>
        <n v="7905" u="1"/>
        <n v="7906" u="1"/>
        <n v="7907" u="1"/>
        <n v="7908" u="1"/>
        <n v="7909" u="1"/>
        <n v="7912" u="1"/>
        <n v="7915" u="1"/>
        <n v="7917" u="1"/>
        <n v="7919" u="1"/>
        <n v="7921" u="1"/>
        <n v="7922" u="1"/>
        <n v="7923" u="1"/>
        <n v="7924" u="1"/>
        <n v="7925" u="1"/>
        <n v="7926" u="1"/>
        <n v="7927" u="1"/>
        <n v="7928" u="1"/>
        <n v="7929" u="1"/>
        <n v="7930" u="1"/>
        <n v="7931" u="1"/>
        <n v="7932" u="1"/>
        <n v="7933" u="1"/>
        <n v="7934" u="1"/>
        <n v="7935" u="1"/>
        <n v="7937" u="1"/>
        <n v="7940" u="1"/>
        <n v="7943" u="1"/>
        <n v="7945" u="1"/>
        <n v="7946" u="1"/>
        <n v="7951" u="1"/>
        <n v="7953" u="1"/>
        <n v="7959" u="1"/>
        <n v="7962" u="1"/>
        <n v="7963" u="1"/>
        <n v="7964" u="1"/>
        <n v="7965" u="1"/>
        <n v="7966" u="1"/>
        <n v="7968" u="1"/>
        <n v="7969" u="1"/>
        <n v="7970" u="1"/>
        <n v="7971" u="1"/>
        <n v="7972" u="1"/>
        <n v="7973" u="1"/>
        <n v="7974" u="1"/>
        <n v="7975" u="1"/>
        <n v="7976" u="1"/>
        <n v="7977" u="1"/>
        <n v="7978" u="1"/>
        <n v="7979" u="1"/>
        <n v="7980" u="1"/>
        <n v="7981" u="1"/>
        <n v="7985" u="1"/>
        <n v="7989" u="1"/>
        <n v="7993" u="1"/>
        <n v="7994" u="1"/>
        <n v="7995" u="1"/>
        <n v="8017" u="1"/>
        <n v="8037" u="1"/>
        <n v="8038" u="1"/>
        <n v="8039" u="1"/>
        <n v="8044" u="1"/>
        <n v="8046" u="1"/>
        <n v="8049" u="1"/>
        <n v="8086" u="1"/>
        <n v="8087" u="1"/>
        <n v="8090" u="1"/>
        <n v="8093" u="1"/>
        <n v="8094" u="1"/>
        <n v="8119" u="1"/>
        <n v="8120" u="1"/>
        <n v="8122" u="1"/>
        <n v="8123" u="1"/>
        <n v="8125" u="1"/>
        <n v="8126" u="1"/>
        <n v="8127" u="1"/>
        <n v="8132" u="1"/>
        <n v="8144" u="1"/>
        <n v="8146" u="1"/>
        <n v="8152" u="1"/>
        <n v="8165" u="1"/>
        <n v="8172" u="1"/>
        <n v="8177" u="1"/>
        <n v="8183" u="1"/>
        <n v="8194" u="1"/>
        <n v="8197" u="1"/>
        <n v="8204" u="1"/>
        <n v="8207" u="1"/>
        <n v="8209" u="1"/>
        <n v="8219" u="1"/>
        <n v="8225" u="1"/>
        <n v="8227" u="1"/>
        <n v="8229" u="1"/>
        <n v="8230" u="1"/>
        <n v="8233" u="1"/>
        <n v="8248" u="1"/>
        <n v="8263" u="1"/>
        <n v="8277" u="1"/>
        <n v="8302" u="1"/>
        <n v="8406" u="1"/>
        <n v="8407" u="1"/>
        <n v="8492" u="1"/>
        <n v="8493" u="1"/>
        <n v="8505" u="1"/>
        <n v="8506" u="1"/>
        <n v="8508" u="1"/>
        <n v="8521" u="1"/>
        <n v="8525" u="1"/>
        <n v="8529" u="1"/>
        <n v="8545" u="1"/>
        <n v="8547" u="1"/>
        <n v="8548" u="1"/>
        <n v="8557" u="1"/>
        <n v="8577" u="1"/>
        <n v="8582" u="1"/>
        <n v="8613" u="1"/>
        <n v="8619" u="1"/>
        <n v="8620" u="1"/>
        <n v="8635" u="1"/>
        <n v="8650" u="1"/>
        <n v="8690" u="1"/>
        <n v="9501" u="1"/>
        <n v="9532" u="1"/>
        <n v="9580" u="1"/>
        <n v="9581" u="1"/>
        <n v="9582" u="1"/>
        <n v="9585" u="1"/>
        <n v="9588" u="1"/>
        <n v="9589" u="1"/>
        <n v="9590" u="1"/>
        <n v="9591" u="1"/>
        <n v="9592" u="1"/>
        <n v="9597" u="1"/>
        <n v="9598" u="1"/>
        <n v="9599" u="1"/>
        <n v="9600" u="1"/>
        <n v="9603" u="1"/>
        <n v="9604" u="1"/>
        <n v="9605" u="1"/>
        <n v="9606" u="1"/>
        <n v="9608" u="1"/>
        <n v="9611" u="1"/>
        <n v="9612" u="1"/>
        <n v="9615" u="1"/>
        <n v="9616" u="1"/>
        <n v="9620" u="1"/>
        <n v="9622" u="1"/>
        <n v="9624" u="1"/>
        <n v="9625" u="1"/>
        <n v="629" u="1"/>
        <n v="9644" u="1"/>
        <n v="9645" u="1"/>
        <n v="9654" u="1"/>
        <n v="9655" u="1"/>
        <n v="9656" u="1"/>
        <n v="9657" u="1"/>
        <n v="9661" u="1"/>
        <n v="9663" u="1"/>
        <n v="9664" u="1"/>
        <n v="9665" u="1"/>
        <n v="9666" u="1"/>
        <n v="9667" u="1"/>
        <n v="9668" u="1"/>
        <n v="9669" u="1"/>
        <n v="9673" u="1"/>
        <n v="9674" u="1"/>
        <n v="9678" u="1"/>
        <n v="9679" u="1"/>
        <n v="9681" u="1"/>
        <n v="9683" u="1"/>
        <n v="9685" u="1"/>
        <n v="9686" u="1"/>
        <n v="9687" u="1"/>
        <n v="9688" u="1"/>
        <n v="9690" u="1"/>
        <n v="9694" u="1"/>
        <n v="9697" u="1"/>
        <n v="9698" u="1"/>
        <n v="9699" u="1"/>
        <n v="9700" u="1"/>
        <n v="9701" u="1"/>
        <n v="9706" u="1"/>
        <n v="9711" u="1"/>
        <n v="9713" u="1"/>
        <n v="9715" u="1"/>
        <n v="9716" u="1"/>
        <n v="9718" u="1"/>
        <n v="9721" u="1"/>
        <n v="9722" u="1"/>
        <n v="9724" u="1"/>
        <n v="15" u="1"/>
        <n v="610" u="1"/>
        <n v="1303" u="1"/>
        <n v="1562" u="1"/>
        <n v="1573" u="1"/>
        <n v="1577" u="1"/>
        <n v="1664" u="1"/>
        <n v="1848" u="1"/>
        <n v="1906" u="1"/>
        <n v="2365" u="1"/>
        <n v="2367" u="1"/>
        <n v="2369" u="1"/>
        <n v="2402" u="1"/>
        <n v="2403" u="1"/>
        <n v="2406" u="1"/>
        <n v="2421" u="1"/>
        <n v="2442" u="1"/>
        <n v="2447" u="1"/>
        <n v="2448" u="1"/>
        <n v="2455" u="1"/>
        <n v="2535" u="1"/>
        <n v="2558" u="1"/>
        <n v="2561" u="1"/>
        <n v="2563" u="1"/>
        <n v="2597" u="1"/>
        <n v="2609" u="1"/>
        <n v="2623" u="1"/>
        <n v="2649" u="1"/>
        <n v="2653" u="1"/>
        <n v="2691" u="1"/>
        <n v="2824" u="1"/>
        <n v="2924" u="1"/>
        <n v="2928" u="1"/>
        <n v="2971" u="1"/>
        <n v="2978" u="1"/>
        <n v="3022" u="1"/>
        <n v="3048" u="1"/>
        <n v="3206" u="1"/>
        <n v="3288" u="1"/>
        <n v="3294" u="1"/>
        <n v="3302" u="1"/>
        <n v="3307" u="1"/>
        <n v="3325" u="1"/>
        <n v="3343" u="1"/>
        <n v="3346" u="1"/>
        <n v="3347" u="1"/>
        <n v="3349" u="1"/>
        <n v="3357" u="1"/>
        <n v="3358" u="1"/>
        <n v="3367" u="1"/>
        <n v="3380" u="1"/>
        <n v="3381" u="1"/>
        <n v="3406" u="1"/>
        <n v="3430" u="1"/>
        <n v="3436" u="1"/>
        <n v="3441" u="1"/>
        <n v="3446" u="1"/>
        <n v="3476" u="1"/>
        <n v="512" u="1"/>
        <n v="3601" u="1"/>
        <n v="3610" u="1"/>
        <n v="3619" u="1"/>
        <n v="3623" u="1"/>
        <n v="3625" u="1"/>
        <n v="3626" u="1"/>
        <n v="3629" u="1"/>
        <n v="3630" u="1"/>
        <n v="3632" u="1"/>
        <n v="3633" u="1"/>
        <n v="3634" u="1"/>
        <n v="3635" u="1"/>
        <n v="3639" u="1"/>
        <n v="3640" u="1"/>
        <n v="3641" u="1"/>
        <n v="3642" u="1"/>
        <n v="3644" u="1"/>
        <n v="369" u="1"/>
        <n v="523" u="1"/>
        <n v="529" u="1"/>
        <n v="770" u="1"/>
        <n v="827" u="1"/>
        <n v="9" u="1"/>
        <n v="116" u="1"/>
        <n v="7" u="1"/>
        <n v="592" u="1"/>
        <n v="657" u="1"/>
        <n v="659" u="1"/>
        <n v="662" u="1"/>
        <n v="869" u="1"/>
        <n v="870" u="1"/>
        <n v="873" u="1"/>
        <n v="897" u="1"/>
        <n v="902" u="1"/>
        <n v="909" u="1"/>
        <n v="918" u="1"/>
        <n v="971" u="1"/>
        <n v="979" u="1"/>
        <n v="392" u="1"/>
        <n v="6717" u="1"/>
        <n v="6811" u="1"/>
        <n v="6822" u="1"/>
        <n v="6832" u="1"/>
        <n v="879" u="1"/>
        <n v="6951" u="1"/>
        <n v="7089" u="1"/>
        <n v="7091" u="1"/>
        <n v="7187" u="1"/>
        <n v="7188" u="1"/>
        <n v="7191" u="1"/>
        <n v="7193" u="1"/>
        <n v="7205" u="1"/>
        <n v="7265" u="1"/>
        <n v="7268" u="1"/>
        <n v="7280" u="1"/>
        <n v="7283" u="1"/>
        <n v="7317" u="1"/>
        <n v="7322" u="1"/>
        <n v="7324" u="1"/>
        <n v="7328" u="1"/>
        <n v="7345" u="1"/>
        <n v="7349" u="1"/>
        <n v="7381" u="1"/>
        <n v="7384" u="1"/>
        <n v="7428" u="1"/>
        <n v="7442" u="1"/>
        <n v="7443" u="1"/>
        <n v="7447" u="1"/>
        <n v="7452" u="1"/>
        <n v="455" u="1"/>
        <n v="7476" u="1"/>
        <n v="7504" u="1"/>
        <n v="7531" u="1"/>
        <n v="7532" u="1"/>
        <n v="7545" u="1"/>
        <n v="7548" u="1"/>
        <n v="7560" u="1"/>
        <n v="7579" u="1"/>
        <n v="7605" u="1"/>
        <n v="7632" u="1"/>
        <n v="7677" u="1"/>
        <n v="7690" u="1"/>
        <n v="7711" u="1"/>
        <n v="7719" u="1"/>
        <n v="7741" u="1"/>
        <n v="7749" u="1"/>
        <n v="7750" u="1"/>
        <n v="7768" u="1"/>
        <n v="7818" u="1"/>
        <n v="7819" u="1"/>
        <n v="7823" u="1"/>
        <n v="7825" u="1"/>
        <n v="7826" u="1"/>
        <n v="7827" u="1"/>
        <n v="878" u="1"/>
        <n v="7936" u="1"/>
        <n v="7938" u="1"/>
        <n v="7939" u="1"/>
        <n v="7949" u="1"/>
        <n v="7954" u="1"/>
        <n v="7955" u="1"/>
        <n v="7956" u="1"/>
        <n v="7990" u="1"/>
        <n v="7996" u="1"/>
        <n v="7999" u="1"/>
        <n v="8009" u="1"/>
        <n v="8018" u="1"/>
        <n v="8019" u="1"/>
        <n v="8020" u="1"/>
        <n v="8021" u="1"/>
        <n v="8022" u="1"/>
        <n v="8023" u="1"/>
        <n v="8028" u="1"/>
        <n v="8032" u="1"/>
        <n v="8036" u="1"/>
        <n v="8040" u="1"/>
        <n v="8042" u="1"/>
        <n v="8043" u="1"/>
        <n v="8047" u="1"/>
        <n v="8048" u="1"/>
        <n v="8051" u="1"/>
        <n v="8056" u="1"/>
        <n v="8057" u="1"/>
        <n v="8058" u="1"/>
        <n v="8059" u="1"/>
        <n v="8060" u="1"/>
        <n v="8061" u="1"/>
        <n v="8062" u="1"/>
        <n v="8063" u="1"/>
        <n v="8066" u="1"/>
        <n v="8068" u="1"/>
        <n v="8069" u="1"/>
        <n v="8070" u="1"/>
        <n v="8071" u="1"/>
        <n v="8073" u="1"/>
        <n v="8074" u="1"/>
        <n v="8075" u="1"/>
        <n v="8076" u="1"/>
        <n v="8077" u="1"/>
        <n v="8078" u="1"/>
        <n v="8079" u="1"/>
        <n v="8080" u="1"/>
        <n v="8085" u="1"/>
        <n v="8088" u="1"/>
        <n v="8089" u="1"/>
        <n v="8092" u="1"/>
        <n v="8095" u="1"/>
        <n v="8097" u="1"/>
        <n v="8100" u="1"/>
        <n v="8102" u="1"/>
        <n v="8105" u="1"/>
        <n v="8109" u="1"/>
        <n v="8110" u="1"/>
        <n v="8111" u="1"/>
        <n v="8112" u="1"/>
        <n v="8114" u="1"/>
        <n v="8121" u="1"/>
        <n v="8124" u="1"/>
        <n v="8134" u="1"/>
        <n v="8135" u="1"/>
        <n v="8137" u="1"/>
        <n v="8138" u="1"/>
        <n v="8139" u="1"/>
        <n v="8142" u="1"/>
        <n v="8143" u="1"/>
        <n v="8145" u="1"/>
        <n v="8148" u="1"/>
        <n v="8151" u="1"/>
        <n v="8167" u="1"/>
        <n v="8168" u="1"/>
        <n v="8175" u="1"/>
        <n v="8176" u="1"/>
        <n v="8178" u="1"/>
        <n v="8179" u="1"/>
        <n v="8180" u="1"/>
        <n v="8181" u="1"/>
        <n v="8182" u="1"/>
        <n v="8184" u="1"/>
        <n v="8185" u="1"/>
        <n v="8186" u="1"/>
        <n v="8187" u="1"/>
        <n v="8188" u="1"/>
        <n v="8189" u="1"/>
        <n v="8196" u="1"/>
        <n v="8198" u="1"/>
        <n v="8199" u="1"/>
        <n v="8200" u="1"/>
        <n v="8205" u="1"/>
        <n v="8206" u="1"/>
        <n v="8208" u="1"/>
        <n v="8210" u="1"/>
        <n v="8211" u="1"/>
        <n v="8213" u="1"/>
        <n v="8214" u="1"/>
        <n v="8215" u="1"/>
        <n v="8217" u="1"/>
        <n v="8218" u="1"/>
        <n v="8220" u="1"/>
        <n v="8221" u="1"/>
        <n v="8226" u="1"/>
        <n v="8231" u="1"/>
        <n v="8232" u="1"/>
        <n v="8239" u="1"/>
        <n v="8255" u="1"/>
        <n v="8258" u="1"/>
        <n v="8261" u="1"/>
        <n v="8264" u="1"/>
        <n v="8265" u="1"/>
        <n v="8266" u="1"/>
        <n v="8267" u="1"/>
        <n v="8268" u="1"/>
        <n v="8279" u="1"/>
        <n v="8282" u="1"/>
        <n v="8283" u="1"/>
        <n v="8284" u="1"/>
        <n v="8285" u="1"/>
        <n v="8289" u="1"/>
        <n v="8292" u="1"/>
        <n v="8296" u="1"/>
        <n v="8299" u="1"/>
        <n v="8303" u="1"/>
        <n v="8304" u="1"/>
        <n v="8335" u="1"/>
        <n v="8339" u="1"/>
        <n v="8340" u="1"/>
        <n v="8341" u="1"/>
        <n v="8343" u="1"/>
        <n v="8344" u="1"/>
        <n v="8346" u="1"/>
        <n v="8347" u="1"/>
        <n v="8349" u="1"/>
        <n v="8354" u="1"/>
        <n v="8358" u="1"/>
        <n v="8361" u="1"/>
        <n v="8366" u="1"/>
        <n v="8367" u="1"/>
        <n v="8369" u="1"/>
        <n v="8379" u="1"/>
        <n v="8380" u="1"/>
        <n v="8382" u="1"/>
        <n v="8383" u="1"/>
        <n v="8386" u="1"/>
        <n v="8389" u="1"/>
        <n v="8390" u="1"/>
        <n v="8392" u="1"/>
        <n v="8397" u="1"/>
        <n v="8401" u="1"/>
        <n v="8402" u="1"/>
        <n v="8404" u="1"/>
        <n v="8405" u="1"/>
        <n v="8409" u="1"/>
        <n v="8411" u="1"/>
        <n v="8430" u="1"/>
        <n v="8431" u="1"/>
        <n v="8434" u="1"/>
        <n v="8435" u="1"/>
        <n v="8441" u="1"/>
        <n v="8456" u="1"/>
        <n v="8459" u="1"/>
        <n v="8466" u="1"/>
        <n v="8470" u="1"/>
        <n v="8478" u="1"/>
        <n v="8480" u="1"/>
        <n v="8482" u="1"/>
        <n v="8483" u="1"/>
        <n v="8484" u="1"/>
        <n v="8485" u="1"/>
        <n v="8486" u="1"/>
        <n v="8496" u="1"/>
        <n v="8503" u="1"/>
        <n v="8507" u="1"/>
        <n v="8510" u="1"/>
        <n v="8511" u="1"/>
        <n v="8516" u="1"/>
        <n v="8518" u="1"/>
        <n v="8519" u="1"/>
        <n v="8520" u="1"/>
        <n v="8522" u="1"/>
        <n v="8528" u="1"/>
        <n v="8530" u="1"/>
        <n v="8531" u="1"/>
        <n v="8533" u="1"/>
        <n v="8534" u="1"/>
        <n v="8535" u="1"/>
        <n v="8537" u="1"/>
        <n v="8543" u="1"/>
        <n v="8544" u="1"/>
        <n v="8546" u="1"/>
        <n v="8561" u="1"/>
        <n v="8576" u="1"/>
        <n v="8580" u="1"/>
        <n v="8584" u="1"/>
        <n v="8585" u="1"/>
        <n v="8586" u="1"/>
        <n v="8602" u="1"/>
        <n v="8606" u="1"/>
        <n v="8610" u="1"/>
        <n v="8611" u="1"/>
        <n v="8612" u="1"/>
        <n v="8616" u="1"/>
        <n v="8617" u="1"/>
        <n v="8618" u="1"/>
        <n v="8621" u="1"/>
        <n v="8623" u="1"/>
        <n v="8624" u="1"/>
        <n v="8641" u="1"/>
        <n v="8643" u="1"/>
        <n v="8689" u="1"/>
        <n v="8699" u="1"/>
        <n v="8717" u="1"/>
        <n v="8778" u="1"/>
        <n v="8783" u="1"/>
        <n v="8785" u="1"/>
        <n v="8890" u="1"/>
        <n v="500" u="1"/>
        <n v="501" u="1"/>
        <n v="505" u="1"/>
        <n v="507" u="1"/>
        <n v="511" u="1"/>
        <n v="517" u="1"/>
        <n v="9594" u="1"/>
        <n v="859" u="1"/>
        <n v="860" u="1"/>
        <n v="917" u="1"/>
        <n v="990" u="1"/>
        <n v="992" u="1"/>
        <n v="993" u="1"/>
        <n v="56" u="1"/>
        <n v="575" u="1"/>
        <n v="1" u="1"/>
        <n v="1138" u="1"/>
        <n v="1144" u="1"/>
        <n v="1185" u="1"/>
        <n v="1193" u="1"/>
        <n v="1201" u="1"/>
        <n v="1559" u="1"/>
        <n v="2374" u="1"/>
        <n v="2404" u="1"/>
        <n v="2452" u="1"/>
        <n v="2460" u="1"/>
        <n v="2463" u="1"/>
        <n v="2467" u="1"/>
        <n v="2494" u="1"/>
        <n v="2553" u="1"/>
        <n v="2554" u="1"/>
        <n v="2556" u="1"/>
        <n v="2557" u="1"/>
        <n v="2564" u="1"/>
        <n v="2567" u="1"/>
        <n v="2569" u="1"/>
        <n v="2570" u="1"/>
        <n v="2572" u="1"/>
        <n v="2573" u="1"/>
        <n v="2574" u="1"/>
        <n v="2575" u="1"/>
        <n v="2608" u="1"/>
        <n v="2612" u="1"/>
        <n v="2622" u="1"/>
        <n v="2647" u="1"/>
        <n v="2648" u="1"/>
        <n v="2650" u="1"/>
        <n v="2697" u="1"/>
        <n v="2903" u="1"/>
        <n v="2929" u="1"/>
        <n v="2930" u="1"/>
        <n v="2946" u="1"/>
        <n v="2947" u="1"/>
        <n v="2962" u="1"/>
        <n v="2980" u="1"/>
        <n v="2981" u="1"/>
        <n v="3185" u="1"/>
        <n v="3270" u="1"/>
        <n v="516" u="1"/>
        <n v="798" u="1"/>
        <n v="849" u="1"/>
        <n v="787" u="1"/>
        <n v="856" u="1"/>
        <n v="969" u="1"/>
        <n v="686" u="1"/>
        <n v="690" u="1"/>
        <n v="809" u="1"/>
        <n v="836" u="1"/>
        <n v="6900" u="1"/>
        <n v="7023" u="1"/>
        <n v="7026" u="1"/>
        <n v="7100" u="1"/>
        <n v="7179" u="1"/>
        <n v="7259" u="1"/>
        <n v="7273" u="1"/>
        <n v="7316" u="1"/>
        <n v="7320" u="1"/>
        <n v="7339" u="1"/>
        <n v="7352" u="1"/>
        <n v="7382" u="1"/>
        <n v="7401" u="1"/>
        <n v="7450" u="1"/>
        <n v="7451" u="1"/>
        <n v="7453" u="1"/>
        <n v="7469" u="1"/>
        <n v="7490" u="1"/>
        <n v="7502" u="1"/>
        <n v="7503" u="1"/>
        <n v="7505" u="1"/>
        <n v="7518" u="1"/>
        <n v="7527" u="1"/>
        <n v="7540" u="1"/>
        <n v="7551" u="1"/>
        <n v="7555" u="1"/>
        <n v="7558" u="1"/>
        <n v="7561" u="1"/>
        <n v="7565" u="1"/>
        <n v="7566" u="1"/>
        <n v="7575" u="1"/>
        <n v="7578" u="1"/>
        <n v="7580" u="1"/>
        <n v="7601" u="1"/>
        <n v="7602" u="1"/>
        <n v="7603" u="1"/>
        <n v="7606" u="1"/>
        <n v="7610" u="1"/>
        <n v="7621" u="1"/>
        <n v="7625" u="1"/>
        <n v="8" u="1"/>
        <n v="7642" u="1"/>
        <n v="7648" u="1"/>
        <n v="7665" u="1"/>
        <n v="7667" u="1"/>
        <n v="7687" u="1"/>
        <n v="7689" u="1"/>
        <n v="7761" u="1"/>
        <n v="7769" u="1"/>
        <n v="7770" u="1"/>
        <n v="4" u="1"/>
        <n v="7790" u="1"/>
        <n v="7792" u="1"/>
        <n v="7793" u="1"/>
        <n v="7796" u="1"/>
        <n v="7797" u="1"/>
        <n v="7802" u="1"/>
        <n v="8001" u="1"/>
        <n v="8014" u="1"/>
        <n v="8025" u="1"/>
        <n v="8029" u="1"/>
        <n v="8030" u="1"/>
        <n v="8031" u="1"/>
        <n v="8034" u="1"/>
        <n v="8041" u="1"/>
        <n v="8045" u="1"/>
        <n v="8054" u="1"/>
        <n v="8064" u="1"/>
        <n v="8067" u="1"/>
        <n v="8072" u="1"/>
        <n v="8084" u="1"/>
        <n v="8091" u="1"/>
        <n v="8098" u="1"/>
        <n v="8099" u="1"/>
        <n v="8101" u="1"/>
        <n v="8107" u="1"/>
        <n v="8108" u="1"/>
        <n v="8113" u="1"/>
        <n v="8117" u="1"/>
        <n v="8118" u="1"/>
        <n v="8153" u="1"/>
        <n v="8154" u="1"/>
        <n v="8155" u="1"/>
        <n v="8156" u="1"/>
        <n v="8157" u="1"/>
        <n v="8158" u="1"/>
        <n v="8159" u="1"/>
        <n v="8169" u="1"/>
        <n v="8170" u="1"/>
        <n v="8173" u="1"/>
        <n v="8174" u="1"/>
        <n v="8191" u="1"/>
        <n v="8193" u="1"/>
        <n v="8195" u="1"/>
        <n v="8212" u="1"/>
        <n v="8216" u="1"/>
        <n v="8223" u="1"/>
        <n v="8224" u="1"/>
        <n v="8228" u="1"/>
        <n v="8234" u="1"/>
        <n v="8238" u="1"/>
        <n v="8240" u="1"/>
        <n v="8241" u="1"/>
        <n v="8242" u="1"/>
        <n v="8243" u="1"/>
        <n v="8244" u="1"/>
        <n v="8245" u="1"/>
        <n v="8251" u="1"/>
        <n v="8252" u="1"/>
        <n v="8253" u="1"/>
        <n v="8254" u="1"/>
        <n v="8256" u="1"/>
        <n v="8269" u="1"/>
        <n v="8275" u="1"/>
        <n v="8276" u="1"/>
        <n v="8278" u="1"/>
        <n v="8280" u="1"/>
        <n v="8286" u="1"/>
        <n v="8287" u="1"/>
        <n v="8288" u="1"/>
        <n v="8290" u="1"/>
        <n v="8293" u="1"/>
        <n v="8294" u="1"/>
        <n v="8295" u="1"/>
        <n v="8297" u="1"/>
        <n v="8307" u="1"/>
        <n v="8308" u="1"/>
        <n v="8311" u="1"/>
        <n v="8313" u="1"/>
        <n v="8317" u="1"/>
        <n v="8326" u="1"/>
        <n v="8327" u="1"/>
        <n v="8333" u="1"/>
        <n v="8336" u="1"/>
        <n v="8337" u="1"/>
        <n v="8338" u="1"/>
        <n v="8345" u="1"/>
        <n v="8348" u="1"/>
        <n v="8351" u="1"/>
        <n v="8355" u="1"/>
        <n v="8360" u="1"/>
        <n v="8362" u="1"/>
        <n v="8363" u="1"/>
        <n v="8364" u="1"/>
        <n v="8368" u="1"/>
        <n v="8371" u="1"/>
        <n v="8372" u="1"/>
        <n v="8373" u="1"/>
        <n v="8375" u="1"/>
        <n v="8376" u="1"/>
        <n v="8377" u="1"/>
        <n v="8378" u="1"/>
        <n v="8381" u="1"/>
        <n v="8387" u="1"/>
        <n v="8394" u="1"/>
        <n v="8395" u="1"/>
        <n v="8396" u="1"/>
        <n v="8398" u="1"/>
        <n v="8415" u="1"/>
        <n v="8416" u="1"/>
        <n v="8417" u="1"/>
        <n v="8418" u="1"/>
        <n v="8427" u="1"/>
        <n v="8440" u="1"/>
        <n v="8442" u="1"/>
        <n v="8450" u="1"/>
        <n v="8452" u="1"/>
        <n v="8455" u="1"/>
        <n v="8477" u="1"/>
        <n v="8481" u="1"/>
        <n v="8497" u="1"/>
        <n v="8502" u="1"/>
        <n v="8554" u="1"/>
        <n v="8567" u="1"/>
        <n v="8614" u="1"/>
        <n v="8622" u="1"/>
        <n v="8632" u="1"/>
        <n v="8644" u="1"/>
        <n v="8647" u="1"/>
        <n v="8674" u="1"/>
        <n v="8676" u="1"/>
        <n v="8781" u="1"/>
        <n v="8891" u="1"/>
        <n v="503" u="1"/>
        <n v="810" u="1"/>
        <n v="1135" u="1"/>
        <n v="1187" u="1"/>
        <n v="1188" u="1"/>
        <n v="1257" u="1"/>
        <n v="1262" u="1"/>
        <n v="2512" u="1"/>
        <n v="2606" u="1"/>
        <n v="2657" u="1"/>
        <n v="2" u="1"/>
        <n v="368" u="1"/>
        <n v="660" u="1"/>
        <n v="807" u="1"/>
        <n v="874" u="1"/>
        <n v="920" u="1"/>
        <n v="945" u="1"/>
        <n v="6" u="1"/>
        <n v="520" u="1"/>
        <n v="674" u="1"/>
        <n v="808" u="1"/>
        <n v="7099" u="1"/>
        <n v="7139" u="1"/>
        <n v="7360" u="1"/>
        <n v="7372" u="1"/>
        <n v="7497" u="1"/>
        <n v="7581" u="1"/>
        <n v="7600" u="1"/>
        <n v="7604" u="1"/>
        <n v="7647" u="1"/>
        <n v="7652" u="1"/>
        <n v="7986" u="1"/>
        <n v="8083" u="1"/>
        <n v="8116" u="1"/>
        <n v="8161" u="1"/>
        <n v="8162" u="1"/>
        <n v="8163" u="1"/>
        <n v="8171" u="1"/>
        <n v="8235" u="1"/>
        <n v="8237" u="1"/>
        <n v="8250" u="1"/>
        <n v="8270" u="1"/>
        <n v="8271" u="1"/>
        <n v="8272" u="1"/>
        <n v="8273" u="1"/>
        <n v="8274" u="1"/>
        <n v="8301" u="1"/>
        <n v="8314" u="1"/>
        <n v="8320" u="1"/>
        <n v="8374" u="1"/>
        <n v="8424" u="1"/>
        <n v="8425" u="1"/>
        <n v="8443" u="1"/>
        <n v="8444" u="1"/>
        <n v="8449" u="1"/>
        <n v="8476" u="1"/>
        <n v="8568" u="1"/>
        <n v="8569" u="1"/>
        <n v="8607" u="1"/>
        <n v="994" u="1"/>
        <n v="1302" u="1"/>
        <n v="779" u="1"/>
        <n v="502" u="1"/>
        <n v="7098" u="1"/>
        <n v="7101" u="1"/>
        <n v="7649" u="1"/>
        <n v="7650" u="1"/>
        <n v="509" u="1"/>
        <n v="342" u="1"/>
        <n v="1183" u="1"/>
        <n v="2104935479" u="1"/>
        <n v="6433" u="1"/>
        <n v="7775" u="1"/>
        <n v="6300" u="1"/>
        <n v="6335" u="1"/>
        <n v="9648" u="1"/>
        <n v="9561" u="1"/>
        <n v="9557" u="1"/>
        <n v="9630" u="1"/>
        <n v="6963" u="1"/>
        <n v="7712" u="1"/>
        <n v="2104838937" u="1"/>
        <n v="2104871123" u="1"/>
        <n v="2104366749" u="1"/>
        <n v="2104564307" u="1"/>
        <n v="2104507697" u="1"/>
        <n v="2104532729" u="1"/>
        <n v="2104553788" u="1"/>
        <n v="2104269325" u="1"/>
        <n v="2104675478" u="1"/>
        <n v="2104554675" u="1"/>
        <n v="2104601902" u="1"/>
        <n v="2104738453" u="1"/>
        <n v="2104643176" u="1"/>
        <n v="2104366738" u="1"/>
        <n v="2104507702" u="1"/>
        <n v="2104580721" u="1"/>
        <n v="2104269396" u="1"/>
        <n v="2104580714" u="1"/>
        <n v="2104476532" u="1"/>
        <n v="2104477039" u="1"/>
        <n v="2104555249" u="1"/>
        <n v="2104643759" u="1"/>
        <n v="2104405119" u="1"/>
        <n v="2104471476" u="1"/>
        <n v="2104678849" u="1"/>
        <n v="2104331593" u="1"/>
        <n v="2104530894" u="1"/>
        <n v="2104588523" u="1"/>
        <n v="2104312749" u="1"/>
        <n v="2104331535" u="1"/>
        <n v="2104422398" u="1"/>
        <n v="2104775221" u="1"/>
        <n v="2104681782" u="1"/>
        <n v="2104755013" u="1"/>
        <n v="2104650258" u="1"/>
        <n v="2104697920" u="1"/>
        <n v="2104555361" u="1"/>
        <n v="2104269428" u="1"/>
        <n v="2104534567" u="1"/>
        <n v="2104532327" u="1"/>
        <n v="2104584792" u="1"/>
        <n v="2104704434" u="1"/>
        <n v="214675933" u="1"/>
        <n v="2104496210" u="1"/>
        <n v="2104483854" u="1"/>
        <n v="2104308243" u="1"/>
        <n v="2104657218" u="1"/>
        <n v="2104507661" u="1"/>
        <n v="2104463910" u="1"/>
        <n v="2104672090" u="1"/>
        <n v="2104554121" u="1"/>
        <n v="2104443558" u="1"/>
        <n v="2104693162" u="1"/>
        <n v="2104690281" u="1"/>
        <n v="2104765526" u="1"/>
        <n v="2104408834" u="1"/>
        <n v="2104555230" u="1"/>
        <n v="2104555386" u="1"/>
        <n v="2104555377" u="1"/>
        <n v="2104705842" u="1"/>
        <n v="2104555366" u="1"/>
        <n v="2104408511" u="1"/>
        <n v="2104806259" u="1"/>
        <n v="2104762679" u="1"/>
        <n v="2104164764" u="1"/>
        <n v="2104507675" u="1"/>
        <n v="2104177134" u="1"/>
        <n v="2104268967" u="1"/>
        <n v="2104580257" u="1"/>
        <n v="2104493677" u="1"/>
        <n v="2104833773" u="1"/>
        <n v="2104045783" u="1"/>
        <n v="2104160654" u="1"/>
        <n v="2104045780" u="1"/>
        <n v="2104389317" u="1"/>
        <n v="2104734641" u="1"/>
        <n v="2104595934" u="1"/>
        <n v="2104734450" u="1"/>
        <n v="2104437405" u="1"/>
        <n v="2104555148" u="1"/>
        <n v="2104006325" u="1"/>
        <n v="2104760851" u="1"/>
        <n v="2104564339" u="1"/>
        <n v="2104582694" u="1"/>
        <n v="2104580702" u="1"/>
        <n v="2104697511" u="1"/>
        <n v="2104554008" u="1"/>
        <n v="2104888194" u="1"/>
        <n v="2104491099" u="1"/>
        <n v="2104671547" u="1"/>
        <n v="2104312601" u="1"/>
        <n v="2104312684" u="1"/>
        <n v="2104819104" u="1"/>
        <n v="2104641284" u="1"/>
        <n v="2104482650" u="1"/>
        <n v="2104641487" u="1"/>
        <n v="2104606429" u="1"/>
        <n v="2104857110" u="1"/>
        <n v="2104376785" u="1"/>
        <n v="2104475401" u="1"/>
        <n v="2104433812" u="1"/>
        <n v="2104469977" u="1"/>
        <n v="2104546522" u="1"/>
        <n v="2104209759" u="1"/>
        <n v="2104261887" u="1"/>
        <n v="2104269489" u="1"/>
        <n v="2104345236" u="1"/>
        <n v="2104422444" u="1"/>
        <n v="2104422427" u="1"/>
        <n v="2104543102" u="1"/>
        <n v="2104269471" u="1"/>
        <n v="2104580688" u="1"/>
        <n v="2104422749" u="1"/>
        <n v="2104542985" u="1"/>
        <n v="2104543092" u="1"/>
        <n v="2104475412" u="1"/>
        <n v="2104543088" u="1"/>
        <n v="2104269482" u="1"/>
        <n v="2104836727" u="1"/>
        <n v="2104774054" u="1"/>
        <n v="2104613605" u="1"/>
        <n v="2104601914" u="1"/>
        <n v="2104581553" u="1"/>
        <n v="2104464516" u="1"/>
        <n v="2104454090" u="1"/>
        <n v="2104549194" u="1"/>
        <n v="2104490534" u="1"/>
        <n v="2104491125" u="1"/>
        <n v="2104546545" u="1"/>
        <n v="2104536893" u="1"/>
        <n v="2104635180" u="1"/>
        <n v="2104663853" u="1"/>
        <n v="2104433086" u="1"/>
        <n v="2104527750" u="1"/>
        <n v="2104214628" u="1"/>
        <n v="2104501303" u="1"/>
        <n v="2104469979" u="1"/>
        <n v="2104556645" u="1"/>
        <n v="2104530882" u="1"/>
        <n v="2104594845" u="1"/>
        <n v="2104819033" u="1"/>
        <n v="2104824885" u="1"/>
        <n v="2104555533" u="1"/>
        <n v="2104670187" u="1"/>
        <n v="2104688904" u="1"/>
        <n v="2104870938" u="1"/>
        <n v="2104887652" u="1"/>
        <n v="2104900235" u="1"/>
        <n v="2104454083" u="1"/>
        <n v="2104376873" u="1"/>
        <n v="2104336357" u="1"/>
        <n v="2104386594" u="1"/>
        <n v="2104454065" u="1"/>
        <n v="2104519845" u="1"/>
        <n v="2104193385" u="1"/>
        <n v="2104817305" u="1"/>
        <n v="2104536896" u="1"/>
        <n v="2104269747" u="1"/>
        <n v="2104522965" u="1"/>
        <n v="2104536895" u="1"/>
        <n v="2104597802" u="1"/>
        <n v="2104610677" u="1"/>
        <n v="2104885741" u="1"/>
        <n v="2104443452" u="1"/>
        <n v="2104735676" u="1"/>
        <n v="2104664748" u="1"/>
        <n v="2104564333" u="1"/>
        <n v="2104843242" u="1"/>
        <n v="2104866531" u="1"/>
        <n v="2104500945" u="1"/>
        <n v="2104269661" u="1"/>
        <n v="2104555296" u="1"/>
        <n v="2104408784" u="1"/>
        <n v="2104433263" u="1"/>
        <n v="2104641265" u="1"/>
        <n v="2104617751" u="1"/>
        <n v="2104697468" u="1"/>
        <n v="2104565973" u="1"/>
        <n v="2104641503" u="1"/>
        <n v="2104482880" u="1"/>
        <n v="2104490692" u="1"/>
        <n v="2104815631" u="1"/>
        <n v="2104815632" u="1"/>
        <n v="2104835160" u="1"/>
        <n v="2104835587" u="1"/>
        <n v="2104768306" u="1"/>
        <n v="2104835999" u="1"/>
        <n v="2104918919" u="1"/>
        <n v="2104555279" u="1"/>
        <n v="2104485551" u="1"/>
        <n v="2104505009" u="1"/>
        <n v="2104269278" u="1"/>
        <n v="2104559480" u="1"/>
        <n v="2104817017" u="1"/>
        <n v="2104664945" u="1"/>
        <n v="7733" u="1"/>
        <n v="1555" u="1"/>
        <n v="2734" u="1"/>
        <n v="2912" u="1"/>
        <n v="2914" u="1"/>
        <n v="2963" u="1"/>
        <n v="3134" u="1"/>
        <n v="3135" u="1"/>
        <n v="3279" u="1"/>
        <n v="3312" u="1"/>
        <n v="3313" u="1"/>
        <n v="6525" u="1"/>
        <n v="571" u="1"/>
        <n v="6791" u="1"/>
        <n v="6792" u="1"/>
        <n v="6795" u="1"/>
        <n v="6802" u="1"/>
        <n v="6806" u="1"/>
        <n v="6826" u="1"/>
        <n v="6838" u="1"/>
        <n v="6841" u="1"/>
        <n v="6856" u="1"/>
        <n v="6858" u="1"/>
        <n v="6859" u="1"/>
        <n v="6863" u="1"/>
        <n v="6865" u="1"/>
        <n v="6866" u="1"/>
        <n v="6867" u="1"/>
        <n v="6872" u="1"/>
        <n v="6873" u="1"/>
        <n v="6876" u="1"/>
        <n v="6877" u="1"/>
        <n v="6881" u="1"/>
        <n v="6899" u="1"/>
        <n v="6917" u="1"/>
        <n v="6923" u="1"/>
        <n v="6928" u="1"/>
        <n v="6929" u="1"/>
        <n v="6936" u="1"/>
        <n v="6940" u="1"/>
        <n v="6946" u="1"/>
        <n v="6949" u="1"/>
        <n v="6955" u="1"/>
        <n v="6973" u="1"/>
        <n v="6983" u="1"/>
        <n v="6990" u="1"/>
        <n v="6993" u="1"/>
        <n v="7281" u="1"/>
        <n v="7315" u="1"/>
        <n v="519513" u="1"/>
        <n v="7323" u="1"/>
        <n v="7325" u="1"/>
        <n v="7327" u="1"/>
        <n v="7342" u="1"/>
        <n v="7344" u="1"/>
        <n v="7353" u="1"/>
        <n v="7355" u="1"/>
        <n v="7419" u="1"/>
        <n v="7426" u="1"/>
        <n v="7456" u="1"/>
        <n v="7473" u="1"/>
        <n v="7474" u="1"/>
        <n v="7477" u="1"/>
        <n v="7478" u="1"/>
        <n v="7511" u="1"/>
        <n v="7512" u="1"/>
        <n v="7533" u="1"/>
        <n v="7534" u="1"/>
        <n v="7535" u="1"/>
        <n v="7537" u="1"/>
        <n v="7538" u="1"/>
        <n v="7544" u="1"/>
        <n v="7546" u="1"/>
        <n v="7547" u="1"/>
        <n v="7556" u="1"/>
        <n v="7576" u="1"/>
        <n v="7577" u="1"/>
        <n v="7598" u="1"/>
        <n v="7607" u="1"/>
        <n v="7608" u="1"/>
        <n v="7612" u="1"/>
        <n v="243" u="1"/>
        <n v="7623" u="1"/>
        <n v="7636" u="1"/>
        <n v="7645" u="1"/>
        <n v="7656" u="1"/>
        <n v="7698" u="1"/>
        <n v="7703" u="1"/>
        <n v="7710" u="1"/>
        <n v="7714" u="1"/>
        <n v="7718" u="1"/>
        <n v="7720" u="1"/>
        <n v="7745" u="1"/>
        <n v="7746" u="1"/>
        <n v="338" u="1"/>
        <n v="7747" u="1"/>
        <n v="7748" u="1"/>
        <n v="7751" u="1"/>
        <n v="7752" u="1"/>
        <n v="7754" u="1"/>
        <n v="7755" u="1"/>
        <n v="7756" u="1"/>
        <n v="7758" u="1"/>
        <n v="555212" u="1"/>
        <n v="7759" u="1"/>
        <n v="7766" u="1"/>
        <n v="7767" u="1"/>
        <n v="7771" u="1"/>
        <n v="7772" u="1"/>
        <n v="7782" u="1"/>
        <n v="7783" u="1"/>
        <n v="7786" u="1"/>
        <n v="7817" u="1"/>
        <n v="7832" u="1"/>
        <n v="7834" u="1"/>
        <n v="7837" u="1"/>
        <n v="7839" u="1"/>
        <n v="7840" u="1"/>
        <n v="7842" u="1"/>
        <n v="7843" u="1"/>
        <n v="7845" u="1"/>
        <n v="7846" u="1"/>
        <n v="7847" u="1"/>
        <n v="7852" u="1"/>
        <n v="7853" u="1"/>
        <n v="7854" u="1"/>
        <n v="7860" u="1"/>
        <n v="7864" u="1"/>
        <n v="7865" u="1"/>
        <n v="7866" u="1"/>
        <n v="7868" u="1"/>
        <n v="7872" u="1"/>
        <n v="7879" u="1"/>
        <n v="7882" u="1"/>
        <n v="7883" u="1"/>
        <n v="7884" u="1"/>
        <n v="7885" u="1"/>
        <n v="7886" u="1"/>
        <n v="7887" u="1"/>
        <n v="7888" u="1"/>
        <n v="7889" u="1"/>
        <n v="7890" u="1"/>
        <n v="7891" u="1"/>
        <n v="7892" u="1"/>
        <n v="7896" u="1"/>
        <n v="7897" u="1"/>
        <n v="7901" u="1"/>
        <n v="7904" u="1"/>
        <n v="7910" u="1"/>
        <n v="7911" u="1"/>
        <n v="7913" u="1"/>
        <n v="7916" u="1"/>
        <n v="7918" u="1"/>
        <n v="7920" u="1"/>
        <n v="7950" u="1"/>
        <n v="7957" u="1"/>
        <n v="7958" u="1"/>
        <n v="7960" u="1"/>
        <n v="7983" u="1"/>
        <n v="7984" u="1"/>
        <n v="7997" u="1"/>
        <n v="7998" u="1"/>
        <n v="8010" u="1"/>
        <n v="8015" u="1"/>
        <n v="8052" u="1"/>
        <n v="9646" u="1"/>
        <n v="9647" u="1"/>
        <n v="9649" u="1"/>
        <n v="9651" u="1"/>
        <n v="9653" u="1"/>
        <n v="2614" u="1"/>
        <n v="2615" u="1"/>
        <n v="2642" u="1"/>
        <n v="2797" u="1"/>
        <n v="2911" u="1"/>
        <n v="2972" u="1"/>
        <n v="2991" u="1"/>
        <n v="2998" u="1"/>
        <n v="3033" u="1"/>
        <n v="3036" u="1"/>
        <n v="3040" u="1"/>
        <n v="3043" u="1"/>
        <n v="3044" u="1"/>
        <n v="3045" u="1"/>
        <n v="3050" u="1"/>
        <n v="3051" u="1"/>
        <n v="3077" u="1"/>
        <n v="3090" u="1"/>
        <n v="341" u="1"/>
        <n v="3136" u="1"/>
        <n v="206" u="1"/>
        <n v="6114" u="1"/>
        <n v="511000" u="1"/>
        <n v="4679" u="1"/>
        <n v="4620" u="1"/>
        <n v="4716" u="1"/>
        <n v="4761" u="1"/>
        <n v="4586" u="1"/>
        <n v="685" u="1"/>
        <n v="682" u="1"/>
        <n v="9910" u="1"/>
        <n v="9939" u="1"/>
        <n v="4589" u="1"/>
        <n v="4618" u="1"/>
        <n v="4697" u="1"/>
        <n v="821" u="1"/>
        <n v="4811" u="1"/>
        <n v="4816" u="1"/>
        <n v="4756" u="1"/>
        <n v="4766" u="1"/>
        <n v="331" u="1"/>
        <n v="677" u="1"/>
        <n v="530" u="1"/>
        <n v="202" u="1"/>
        <n v="776" u="1"/>
        <n v="3656" u="1"/>
        <n v="3799" u="1"/>
        <n v="3662" u="1"/>
        <n v="3651" u="1"/>
        <n v="3654" u="1"/>
        <n v="3652" u="1"/>
        <n v="3664" u="1"/>
        <n v="3661" u="1"/>
        <n v="3660" u="1"/>
        <n v="3803" u="1"/>
        <n v="3665" u="1"/>
        <n v="3658" u="1"/>
        <n v="3806" u="1"/>
        <n v="3659" u="1"/>
        <n v="3807" u="1"/>
        <n v="3655" u="1"/>
        <n v="3657" u="1"/>
        <n v="3653" u="1"/>
        <n v="3663" u="1"/>
        <n v="3716" u="1"/>
        <n v="3821" u="1"/>
        <n v="3802" u="1"/>
        <n v="3649" u="1"/>
        <n v="3648" u="1"/>
        <n v="3666" u="1"/>
        <n v="3416" u="1"/>
        <n v="3846" u="1"/>
        <n v="3855" u="1"/>
        <n v="3828" u="1"/>
        <n v="3731" u="1"/>
        <n v="3733" u="1"/>
        <n v="3830" u="1"/>
        <n v="3740" u="1"/>
        <n v="3777" u="1"/>
        <n v="3732" u="1"/>
        <n v="3849" u="1"/>
        <n v="3852" u="1"/>
        <n v="3848" u="1"/>
        <n v="3411" u="1"/>
        <n v="3717" u="1"/>
        <n v="3853" u="1"/>
        <n v="3850" u="1"/>
        <n v="3854" u="1"/>
        <n v="3851" u="1"/>
        <n v="3680" u="1"/>
        <n v="3693" u="1"/>
        <n v="3691" u="1"/>
        <n v="3687" u="1"/>
        <n v="3729" u="1"/>
        <n v="3831" u="1"/>
        <n v="3856" u="1"/>
        <n v="3794" u="1"/>
        <n v="3792" u="1"/>
        <n v="3698" u="1"/>
        <n v="3692" u="1"/>
        <n v="3685" u="1"/>
        <n v="3743" u="1"/>
        <n v="3728" u="1"/>
        <n v="3672" u="1"/>
        <n v="3688" u="1"/>
        <n v="3690" u="1"/>
        <n v="3675" u="1"/>
        <n v="3696" u="1"/>
        <n v="3689" u="1"/>
        <n v="3686" u="1"/>
        <n v="3742" u="1"/>
        <n v="3774" u="1"/>
        <n v="3694" u="1"/>
        <n v="3750" u="1"/>
        <n v="3682" u="1"/>
        <n v="3679" u="1"/>
        <n v="3670" u="1"/>
        <n v="3677" u="1"/>
        <n v="3843" u="1"/>
        <n v="3939" u="1"/>
        <n v="3674" u="1"/>
        <n v="3678" u="1"/>
        <n v="3747" u="1"/>
        <n v="3744" u="1"/>
        <n v="3752" u="1"/>
        <n v="3681" u="1"/>
        <n v="3671" u="1"/>
        <n v="3753" u="1"/>
        <n v="3772" u="1"/>
        <n v="3779" u="1"/>
        <n v="3726" u="1"/>
        <n v="3813" u="1"/>
        <n v="3748" u="1"/>
        <n v="3814" u="1"/>
        <n v="3785" u="1"/>
        <n v="3684" u="1"/>
        <n v="3676" u="1"/>
        <n v="3673" u="1"/>
        <n v="3775" u="1"/>
        <n v="3829" u="1"/>
        <n v="3827" u="1"/>
        <n v="3811" u="1"/>
        <n v="3695" u="1"/>
        <n v="3669" u="1"/>
        <n v="3697" u="1"/>
        <n v="3683" u="1"/>
        <n v="3815" u="1"/>
        <n v="3412" u="1"/>
        <n v="519502" u="1"/>
        <n v="3776" u="1"/>
        <n v="3182" u="1"/>
        <n v="6801" u="1"/>
        <n v="1558" u="1"/>
        <n v="650" u="1"/>
        <n v="3240" u="1"/>
        <n v="3274" u="1"/>
        <n v="3278" u="1"/>
        <n v="6341" u="1"/>
        <n v="3281" u="1"/>
        <n v="3283" u="1"/>
        <n v="3284" u="1"/>
        <n v="3285" u="1"/>
        <n v="6343" u="1"/>
        <n v="3286" u="1"/>
        <n v="3289" u="1"/>
        <n v="3290" u="1"/>
        <n v="3291" u="1"/>
        <n v="3293" u="1"/>
        <n v="3295" u="1"/>
        <n v="6603" u="1"/>
        <n v="774" u="1"/>
        <n v="6694" u="1"/>
        <n v="6305" u="1"/>
        <n v="6373" u="1"/>
        <n v="6376" u="1"/>
        <n v="6777" u="1"/>
        <n v="6808" u="1"/>
        <n v="6809" u="1"/>
        <n v="6837" u="1"/>
        <n v="6868" u="1"/>
        <n v="6901" u="1"/>
        <n v="6902" u="1"/>
        <n v="6920" u="1"/>
        <n v="6924" u="1"/>
        <n v="7491" u="1"/>
        <n v="6926" u="1"/>
        <n v="6930" u="1"/>
        <n v="6957" u="1"/>
        <n v="6958" u="1"/>
        <n v="6959" u="1"/>
        <n v="6961" u="1"/>
        <n v="6965" u="1"/>
        <n v="6978" u="1"/>
        <n v="6979" u="1"/>
        <n v="6982" u="1"/>
        <n v="6984" u="1"/>
        <n v="6985" u="1"/>
        <n v="6991" u="1"/>
        <n v="6994" u="1"/>
        <n v="6736" u="1"/>
        <n v="6759" u="1"/>
        <n v="7056" u="1"/>
        <n v="7119" u="1"/>
        <n v="7147" u="1"/>
        <n v="7150" u="1"/>
        <n v="7151" u="1"/>
        <n v="7152" u="1"/>
        <n v="7153" u="1"/>
        <n v="7161" u="1"/>
        <n v="7162" u="1"/>
        <n v="7164" u="1"/>
        <n v="7183" u="1"/>
        <n v="7186" u="1"/>
        <n v="7202" u="1"/>
        <n v="7209" u="1"/>
        <n v="7218" u="1"/>
        <n v="7222" u="1"/>
        <n v="7223" u="1"/>
        <n v="7231" u="1"/>
        <n v="7237" u="1"/>
        <n v="7252" u="1"/>
        <n v="7254" u="1"/>
        <n v="7258" u="1"/>
        <n v="7264" u="1"/>
        <n v="7282" u="1"/>
        <n v="7285" u="1"/>
        <n v="7286" u="1"/>
        <n v="7296" u="1"/>
        <n v="7297" u="1"/>
        <n v="7304" u="1"/>
        <n v="7305" u="1"/>
        <n v="7312" u="1"/>
        <n v="7762" u="1"/>
        <n v="7313" u="1"/>
        <n v="5821" u="1"/>
        <n v="6725" u="1"/>
        <n v="7318" u="1"/>
        <n v="7319" u="1"/>
        <n v="5849" u="1"/>
        <n v="7321" u="1"/>
        <n v="7326" u="1"/>
        <n v="7333" u="1"/>
        <n v="7343" u="1"/>
        <n v="6981" u="1"/>
        <n v="7350" u="1"/>
        <n v="7361" u="1"/>
        <n v="7369" u="1"/>
        <n v="7370" u="1"/>
        <n v="6780" u="1"/>
        <n v="7371" u="1"/>
        <n v="7390" u="1"/>
        <n v="7391" u="1"/>
        <n v="5956" u="1"/>
        <n v="9642" u="1"/>
        <n v="7392" u="1"/>
        <n v="7398" u="1"/>
        <n v="613" u="1"/>
        <n v="7408" u="1"/>
        <n v="7410" u="1"/>
        <n v="9660" u="1"/>
        <n v="7413" u="1"/>
        <n v="519542" u="1"/>
        <n v="7414" u="1"/>
        <n v="6010" u="1"/>
        <n v="7418" u="1"/>
        <n v="1620" u="1"/>
        <n v="6012" u="1"/>
        <n v="1602" u="1"/>
        <n v="1625" u="1"/>
        <n v="1628" u="1"/>
        <n v="1619" u="1"/>
        <n v="7420" u="1"/>
        <n v="7425" u="1"/>
        <n v="7430" u="1"/>
        <n v="6022" u="1"/>
        <n v="6831" u="1"/>
        <n v="1588" u="1"/>
        <n v="1587" u="1"/>
        <n v="7433" u="1"/>
        <n v="6024" u="1"/>
        <n v="1606" u="1"/>
        <n v="7446" u="1"/>
        <n v="1605" u="1"/>
        <n v="7457" u="1"/>
        <n v="7458" u="1"/>
        <n v="500131" u="1"/>
        <n v="7464" u="1"/>
        <n v="783" u="1"/>
        <n v="7467" u="1"/>
        <n v="7468" u="1"/>
        <n v="6778" u="1"/>
        <n v="6053" u="1"/>
        <n v="929" u="1"/>
        <n v="923" u="1"/>
        <n v="6063" u="1"/>
        <n v="7472" u="1"/>
        <n v="6069" u="1"/>
        <n v="6903" u="1"/>
        <n v="7479" u="1"/>
        <n v="6075" u="1"/>
        <n v="7480" u="1"/>
        <n v="7481" u="1"/>
        <n v="7483" u="1"/>
        <n v="6970" u="1"/>
      </sharedItems>
    </cacheField>
    <cacheField name="Châssis" numFmtId="49">
      <sharedItems/>
    </cacheField>
    <cacheField name="CLIENT" numFmtId="49">
      <sharedItems count="8000">
        <s v="DA COSTA LAETITIA"/>
        <s v="POLET CLEMENT"/>
        <s v="BRANLE  WILLY"/>
        <s v="VANDROMME DAVID"/>
        <s v="ROBERT MALIKA"/>
        <s v="CH CONSULTING"/>
        <s v="PARIS TERMINAL SA"/>
        <s v="BAILLEUL KLEBER"/>
        <s v="DELSARTE BERTIL"/>
        <s v="OUALI SLIMANE"/>
        <s v="TOUAF AHMED"/>
        <s v="CRENEAU ERIC"/>
        <s v="PROLYNE"/>
        <s v="MERIEN VALENTIN"/>
        <s v="SONNEVILLE MARYSE"/>
        <s v="CARRE DIDIER"/>
        <s v="PRUD'HOMME DOMINIQUE"/>
        <s v="LILA"/>
        <s v="RIBEAUCOURT EDOUARD"/>
        <s v="BELLAY CHRISTOPHE"/>
        <s v="DELMARE ERIC"/>
        <s v="NOUGAOUI  NABIL"/>
        <s v="VERKINDERE CAMILLE"/>
        <s v="THIRON  MARIE-CAMILLE"/>
        <s v="COUTEREAU CAMILLE"/>
        <s v="SAWADOGO AURELIEN"/>
        <s v="PARMENTIER  MARIE-JEANNE"/>
        <s v="FLAMENT AURELIEN"/>
        <s v="GROUX OLIVIER"/>
        <s v="GUNST PHILIPPE"/>
        <s v="NOLTE  ALEXANDRE"/>
        <s v="BELBACHIR ANAIS"/>
        <s v="POTIER MARIE-JOSE"/>
        <s v="PLATTEAU THIERRY"/>
        <s v="BABOL SERVICES"/>
        <s v="VERREYDT  JEREMY"/>
        <s v="WILCZAK EDOUARD"/>
        <s v="RONSE VIRGINIE"/>
        <s v="ARVAL SERVICE LEASE"/>
        <s v="PIAT ISABELLE"/>
        <s v="VERSCHEURE FRANCIS"/>
        <s v="DEBON LOUIS"/>
        <s v="MEYER FABRICE"/>
        <s v="GLADE DAVY"/>
        <s v="LANGLOIS JEAN PIERRE"/>
        <s v="AYVENS / TEMSYS"/>
        <s v="KERVAREC HUGUES"/>
        <s v="IMALOUS  GWENAELLE"/>
        <s v="HANZOFF ROMANE"/>
        <s v="RAKOTOBE ONINTSOA"/>
        <s v="RIVALS CELINE"/>
        <s v="LUCAS ALEXIS"/>
        <s v="TEMSYS"/>
        <s v="GREGOIRE INGRID"/>
        <s v="BLARET LAURA"/>
        <s v="JAVAUX ALEXIS"/>
        <s v="LE FOULGOC PASCALE"/>
        <s v="MEURRENS JACQUES"/>
        <s v="WARGNIER BERNARD"/>
        <s v="ALGOO CHRISTIAN"/>
        <s v="PRUVOT KEVIN"/>
        <s v="MARTHE PHILIPPE"/>
        <s v="WAN MYLENE"/>
        <s v="VANGREVELINGHE RAPHAELE"/>
        <s v="MIENS NOLWENN"/>
        <s v="MIDAVAINE JEAN"/>
        <s v="VANDOORNE JULIEN"/>
        <s v="ALPHABET FRANCE FLEET MANAGEMENT"/>
        <s v="GHOUBAYE SANDRINE"/>
        <s v="BARBIER NATHALIE"/>
        <s v="HERVOT BERNARD"/>
        <s v="DUQUENOY CELINE"/>
        <s v="DELPLACE PERRINE"/>
        <s v="BPCE LEASE"/>
        <s v="BULTE  ROMAIN"/>
        <s v="SARTI  CLEMENT"/>
        <s v="AUBRUN JUDICAEL"/>
        <s v="HOUSSOY MARIE-CHRISTINE"/>
        <s v="DEMEY FLORENT"/>
        <s v="ZGHRATA  ASMAE"/>
        <s v="MACREZ  MORGAN"/>
        <s v="DETAEVERNIER OLIVIER"/>
        <s v="BUTERA SILVANA"/>
        <s v="TOURTE MURIEL"/>
        <s v="OUHADDA MOHAMED"/>
        <s v="KOUAME EMMANUEL"/>
        <s v="MAHIEU DOMINIQUE"/>
        <s v="DELOBEAU FRANCIS"/>
        <s v="SCHMIESZEK ISABELLE"/>
        <s v="VERQUIN CORENTIN"/>
        <s v="OLIVEIRA FERNANDES VALERIE"/>
        <s v="PETIT PASCAL"/>
        <s v="GILLIG SHIRLEY"/>
        <s v="BOULET FREDERIC"/>
        <s v="COLE PATRICIA"/>
        <s v="THELEN JEAN MARC"/>
        <s v="LECLERCQ DOMINIQUE"/>
        <s v="LOCQUET OLIVIER"/>
        <s v="SAMYN JOSETTE"/>
        <s v="MAHIEUX MARIE-EMMANUELLE"/>
        <s v="O'SHERIDAN CHRISTOPHE"/>
        <s v="BOULOGNE ALEXIS"/>
        <s v="GEOL3D"/>
        <s v="COYET YVES"/>
        <s v="GUERIF JEAN PIERRE"/>
        <s v="DESCAMPS MICHELE"/>
        <s v="VAN HULLE STEPHANE"/>
        <s v="LEURIDAN CATALINA"/>
        <s v="MOGA PATRICK"/>
        <s v="BENSALAH JULIE"/>
        <s v="BELOUZARD SANDRINE"/>
        <s v="CELERSE GREGORY"/>
        <s v="HUMEZ  JEAN-PIERRE"/>
        <s v="MOTA ARTHUR"/>
        <s v="SILVAIN CAROLINE"/>
        <s v="MUNOZ ANNIE"/>
        <s v="DEREUDER MONIQUE"/>
        <s v="LEMESRE LAURENT"/>
        <s v="DELOBEL  GREGORY"/>
        <s v="ANDRE HUGUES"/>
        <s v="DUQUIN KEVIN"/>
        <s v="DUFOREST LUCIE"/>
        <s v="DARRAS LAURIANE"/>
        <s v="DECLERCQ JEAN PHILIPPE"/>
        <s v="GEKIERE JONATHAN"/>
        <s v="STECLEBOUT GWENAELLE"/>
        <s v="JARROUX KARL"/>
        <s v="DE PRYCK HELENE"/>
        <s v="LEMAN OLIVIER"/>
        <s v="HERCHUELZ RENE"/>
        <s v="DUBRULLE OLIVIER"/>
        <s v="SANTRAINE MARION"/>
        <s v="DEMEIRE ELSA"/>
        <s v="LEFEBVRE VINCENT"/>
        <s v="NOTTE STEPHANE"/>
        <s v="POLLET JEAN-MARC"/>
        <s v="HENRY AMELIE"/>
        <s v="LEFEBVRE JENNIFER"/>
        <s v="TAXI DE MERLIEUX"/>
        <s v="BOMBLED MARIE"/>
        <s v="SOTTIAUX CHRISTINE"/>
        <s v="FOURNIER CLARA"/>
        <s v="EVRARD MARC"/>
        <s v="FILLAUD  MATHIEU"/>
        <s v="VANDOME LEO"/>
        <s v="PIQUET FRANCOIS"/>
        <s v="PENARD'S WINE &amp; PARTNER'S"/>
        <s v="D'HERBOMEZ VINCENT"/>
        <s v="VERHEYDE CLEMENCE"/>
        <s v="VANUXEM BETTY"/>
        <s v="MARTIN CHRISTELLE"/>
        <s v="MORISAUX  MICHEL"/>
        <s v="VALAUTO RENT"/>
        <s v="AULICOURT PLANTS"/>
        <s v="GAILLIEZ MARINA"/>
        <s v="LEBORGNE  SEVERINE"/>
        <s v="DELCAMBRE OCEANE"/>
        <s v="ALPHA COURSES -CPTE"/>
        <s v="&amp; MMZ CAFFIAU JEREMIE &amp; CHAROTE-"/>
        <s v="SENOCQ SABRINA"/>
        <s v="CHAUVIN NOEMIE"/>
        <s v="BREHON CHRISTINE"/>
        <s v="DUGARDIN JEAN-LOUIS"/>
        <s v="LECLERCQ RENEE"/>
        <s v="JAMART EVA"/>
        <s v="CUBALA BERNARD ET MARYLINE"/>
        <s v="BOUJRADA MAISSAE"/>
        <s v="LAPLACE CARINE"/>
        <s v="DEZANDRE  MARINE"/>
        <s v="LEROUX MARIE JEANNE"/>
        <s v="BLONDIAUX MAXENCE "/>
        <s v="LOCSEMA"/>
        <s v="&amp; MME ANSSEAU JEROME ET SEVERINE"/>
        <s v="LOMPREZ ANNE SOPHIE"/>
        <s v="DUCROCQ CATHERINE"/>
        <s v="DESESSART  ARNAUD"/>
        <s v="MALPAUX MARIE ANNICK"/>
        <s v="JAUZELON BENOIT"/>
        <s v="OXIALIVE"/>
        <s v="MH TAXI"/>
        <s v="MORILLA NATHAN"/>
        <s v="DANJOUX  WILLIAM"/>
        <s v="PETRIAUX  BLANDINE"/>
        <s v="BISIAUX DELPHINE"/>
        <s v="VANUFEL"/>
        <s v="THELLIEZ  ERIC"/>
        <s v="SAVARY GERTRUDE  ET M FOUREZ SYL"/>
        <s v="BRILLET JEANNE MARIE"/>
        <s v="LENGLET SYLVAIN"/>
        <s v="CABRE"/>
        <s v="CHADLI MAGALI"/>
        <s v="PROU XAVIER"/>
        <s v="HEUDENT GABRIEL"/>
        <s v="HANON CATHERINE"/>
        <s v="FOUGERE BERANGERE"/>
        <s v="WAILLY FRANCIS"/>
        <s v="RODRIGUES DE CARVALHO TONY"/>
        <s v="TARNOWSKI CHRISTIAN"/>
        <s v="AUTO ECOLE ALEX"/>
        <s v="LOUIS  ALAIN"/>
        <s v="NEVEUX LAURENCE"/>
        <s v="COVIN  SEVERINE"/>
        <s v="ZIDOURI HAFIDA"/>
        <s v="BACQUET ANNE CHARLOTTE"/>
        <s v="ACD ACTIF CHAUFFAGE DEPANNAGE"/>
        <s v="BALLARD  NATHALIE"/>
        <s v="BIHOUIS AURORE"/>
        <s v="DEVAUX SANDRINE"/>
        <s v="DUBOIS YOANN"/>
        <s v="RERSA SADIA"/>
        <s v="ET MME LEFRANC PASCAL"/>
        <s v="ANDRZEJEWSKI  ALAIN"/>
        <s v="LIGNE DE CONDUITE"/>
        <s v="RULLIER QUENTIN"/>
        <s v="MOUFLIN DELPHINE"/>
        <s v="DT FILTRES"/>
        <s v="MASQUELIER LIDWINE"/>
        <s v="JD TRANSPORTS"/>
        <s v="ROLAND MARTIN"/>
        <s v="DELATTRE RENE"/>
        <s v="CARPENTIER MARIE ANGE"/>
        <s v="DLM"/>
        <s v="AQUILANTI ETIENNE"/>
        <s v="CAMPAGNE JEAN MARIE"/>
        <s v="ET MME BOTTE CHRISTOPHE &amp; LAURIE"/>
        <s v="DLM - CPTE"/>
        <s v="GROUPE GESTI-PRO- NSI4"/>
        <s v="ET MME VERCAMBRE FRANCK"/>
        <s v="BEAULIEU MARIE JULIE"/>
        <s v="MENDONCA YLAN"/>
        <s v="NSI 1"/>
        <s v="DUCORNET ROUMIANA"/>
        <s v="WARLOP ALEXIS"/>
        <s v="OKAT JOCELYN"/>
        <s v="FAVERO JEAN PIERRE"/>
        <s v="HOET MARGAUX"/>
        <s v="NSI 3"/>
        <s v="DELENATTE CHRISTIAN"/>
        <s v="LEMAIRE  JOHAN"/>
        <s v="BENMECHEDDAL MADJID"/>
        <s v="DETOULET  YOHAN"/>
        <s v="AGACHE LAURENCE"/>
        <s v="LEMPEREUR  JACQUES"/>
        <s v="HANNEQUIN LAURE"/>
        <s v="NSI 4"/>
        <s v="BENYOUCEF  MELISSA"/>
        <s v="SENENTZ CATHERINE"/>
        <s v="DUBUS MARC"/>
        <s v="DDIS"/>
        <s v="DOUCHET  SAMUEL"/>
        <s v="DEDRIE BRIGITTE"/>
        <s v="MELCHIORRE  PAULINE"/>
        <s v="BLAISE PATRICK"/>
        <s v="GAILLOT CAROLINE"/>
        <s v="BUKOWSKI  JUSTINE"/>
        <s v="DUPONT CEDRIC"/>
        <s v="PAUWELS GILLES"/>
        <s v="HAMRAOUI  EMMA"/>
        <s v="SZCZYPKA DOROTHEE DOROTHEE"/>
        <s v="-MME FONTAINE STEPHANE- FABIENNE"/>
        <s v="LEMAIRE BERNARD"/>
        <s v="CAUDRON CAMILLE"/>
        <s v="THUILLIEZ PHILIPPE"/>
        <s v="LAUWAGIE PHILIPPE"/>
        <s v="DEPRAETERE JOHANN"/>
        <s v="MOCQ CYNDIE"/>
        <s v="GOGUILLON MARYSE"/>
        <s v="GRARD JULIEN"/>
        <s v="LEMAIRE PIERRE"/>
        <s v="COUVREUR SAMANTHA"/>
        <s v="VOGLIMACCI-STEPHANOPOLI CLEMENCE"/>
        <s v="CLIPPE  AMANDINE"/>
        <s v="LECORNET MARYSE"/>
        <s v="DRICOT ETIENNE"/>
        <s v="JOLY ANNE MARIE"/>
        <s v="LAURENT ANNE SOPHIE"/>
        <s v="DERAEDT SEVERINE"/>
        <s v="JAKUBOWSKI  MARIA GRAZIELLA"/>
        <s v="DUPRIEZ THYPHAINE"/>
        <s v="LE CALVEZ ERWAN"/>
        <s v="ROBIN SAMANTHA"/>
        <s v="DUYCK PHILIPPE"/>
        <s v="DELORY STEPHANIE"/>
        <s v="DEBOOSERE BRICE"/>
        <s v="DEHON LUC"/>
        <s v="LOCOGE BRUNO"/>
        <s v="LEDOUX MATHIEU"/>
        <s v="DADANI YACINE"/>
        <s v="MENDES MACHADO JOSE MANUEL"/>
        <s v="RICHARD FANNY"/>
        <s v="CAPPELLO THIERRY"/>
        <s v="BASTIEN FLORIAN"/>
        <s v="WALLET NADEGE"/>
        <s v="CHAREA JAMEL"/>
        <s v="AMS ELECTRICITE"/>
        <s v="HIRSON JORDANE"/>
        <s v="BURETTE ERIC"/>
        <s v="LECLERCQ CHRISTOPHE"/>
        <s v="MENEGHETTI AMANDINE"/>
        <s v="HECQUET  ISABELLE"/>
        <s v="BERNOT GREGORY"/>
        <s v="IPE  IMMOBILIER POUR"/>
        <s v="YAKIMOVICH YULIYA"/>
        <s v="MADAOUI  MOHAMED"/>
        <s v="BOURROI RICHARD"/>
        <s v="FIEVET RUDY"/>
        <s v="DANGUIN DOROTHEE"/>
        <s v="SAINTENOY MARION"/>
        <s v="D'HONDT ANAIS"/>
        <s v="DUBOT LAURENCE"/>
        <s v="MOTTE HENRY"/>
        <s v="DEBOUDT ANNE"/>
        <s v="LONGATTE ANTOINE "/>
        <s v="VANCOMPERNOLLE LUC"/>
        <s v="GUIDEZ JACQUES"/>
        <s v="DELATTRE PATRICE"/>
        <s v="GUIDEZ PATRICE"/>
        <s v="DAVOINE MATHIEU"/>
        <s v="LES PAPILLONS BLANCS"/>
        <s v="CAUFRIEZ  ERIC"/>
        <s v="LIENARD JEAN CHRISTOPHE"/>
        <s v="LAVALARD SYLVAIN"/>
        <s v="LEBRUN CHRISTIAN"/>
        <s v="NOIRMAIN DAMIEN"/>
        <s v="CUVELIER SEBASTIEN"/>
        <s v="NOIRMAIN JONATHAN"/>
        <s v="BODECHON EMILIE"/>
        <s v="BAUCHET ANTHONY"/>
        <s v="DESPIERRE JEAN JACQUES"/>
        <s v="SAUTIERE MAXIME"/>
        <s v="LOSILLA  GINES"/>
        <s v="CINAR EMEL"/>
        <s v="TALMA GEOFFROY"/>
        <s v="LEMOINE LAETITIA "/>
        <s v="DENIS THOMAS"/>
        <s v="FOURMANTROUW SEBASTIEN"/>
        <s v="OOGHE  JOSE"/>
        <s v="WCZESNIAK EP.USAI MARGOT"/>
        <s v="SPLTISA"/>
        <s v="HU YANG"/>
        <s v="FREMAUX HERVE"/>
        <s v="CLAUX EMMANUEL"/>
        <s v="MURICE  SYLVAIN"/>
        <s v="&amp; MME DESCAMPS SEBASTIEN &amp;"/>
        <s v="ZERGOUN  SAMIA"/>
        <s v="BETHEGNIES  JULIEN"/>
        <s v="ROMKE  LUDIVINE"/>
        <s v="CARLIER  MEGANE"/>
        <s v="DETREZ LUDOVIC"/>
        <s v="GARDIN  LUCAS"/>
        <s v="VINDEVOGEL PHILIPPE"/>
        <s v="HASBI RACHID ."/>
        <s v="ROBERT  ROSE"/>
        <s v="SEKULAK  JULIE"/>
        <s v="NPEC"/>
        <s v="DELEAU ISABELLE"/>
        <s v="VANDERSANDEN FRANCE SAS"/>
        <s v="LEPERS AURELIE"/>
        <s v="GALLET SYLVIE"/>
        <s v="LAURENT CELINE"/>
        <s v="AGNOLETTI  SIMON"/>
        <s v="WIDEHEM MARYLISE"/>
        <s v="DELSARTE"/>
        <s v="BIENCOURT ERIC"/>
        <s v="DELCOURT CATHERINE"/>
        <s v="VANDESQUILLE JOELLE"/>
        <s v="DECAUDIN ET MME BASTIEN MATTHIEU"/>
        <s v="MARKOWIAK ALAIN"/>
        <s v="HIVERNIAUX  LUDIVINE"/>
        <s v="LEPERS ANN"/>
        <s v="GOLD NORD"/>
        <s v="DE SOUSA ELOISE"/>
        <s v="GOURGUECHON ALEXIS"/>
        <s v="RENARD  BERNARD"/>
        <s v="STBM"/>
        <s v="CHOVAUX MAIXENT"/>
        <s v="MAIRESSE  THEO"/>
        <s v="DERIVAUX CHARLY"/>
        <s v="HELIN CAROLE"/>
        <s v="AMEZZIANE ALI"/>
        <s v="DEMLOG"/>
        <s v="-MME SEGUIN SEBASTIEN ET AURELIE"/>
        <s v="CARDON FRANCOIS"/>
        <s v="LEVEAUX  HELENE"/>
        <s v="LEPERS CAROLINE"/>
        <s v="PAROIS GERARD"/>
        <s v="PUCHE LAURINE"/>
        <s v="KOMOROWSKI LAURINE"/>
        <s v="COSTANZO MARIANO"/>
        <s v="COTTIGNY CLAIRE"/>
        <s v="CHRETIEN ELODIE"/>
        <s v="CRAPET RENE"/>
        <s v="CAPILLO CALOGERO"/>
        <s v="VERRIEZ  SEBASTIEN"/>
        <s v="CRENET AMAURY"/>
        <s v="DUPONT CHRISTOPHE"/>
        <s v="LEBRUN ANNE SOPHIE"/>
        <s v="BAR  JONATHAN"/>
        <s v="ALAWWA IMAD"/>
        <s v="AOUF BASSAM"/>
        <s v="&amp; VANDORPE  DANIEL &amp; HELENE"/>
        <s v="LOBRY  ANGELIQUE"/>
        <s v="MOYAUX CORINE"/>
        <s v="DEHOVE YANNICK"/>
        <s v="DONNE  CHRISTOPHE"/>
        <s v="BAUDUIN  YANNIS"/>
        <s v="MANDER  MANDY"/>
        <s v="BIELAWSKI DOROTHY"/>
        <s v="CMBTP"/>
        <s v="DUNKERQUE BOULOGNE LOCATION"/>
        <s v="LEONELLI  VINCENT"/>
        <s v="DA SILVA FERREIRA  MANUEL"/>
        <s v="TEIXEIRA MARTINS MANON"/>
        <s v="MOULUT CHRISTOPHE "/>
        <s v="TOURNEMINE  JEAN CLAUDE"/>
        <s v="OUBRY STEPHANE"/>
        <s v="LEFEBVRE REMY"/>
        <s v="NATES  NADIA"/>
        <s v="BEAUMONT  CHRISTOPHE"/>
        <s v="LELONG DOMINIQUE"/>
        <s v="BOUCAUT  SANDRINE"/>
        <s v="DELOEIL CEDRIC"/>
        <s v="MACHEFAUX LYDIE"/>
        <s v="DEBAVELAERE PHILIPPE"/>
        <s v="GROUPE SECRE"/>
        <s v="VIGLIANISI GUILLAUME"/>
        <s v="BROUETTE CHRISTIAN"/>
        <s v="DELEMME MATHILDE"/>
        <s v="CARLOS CHASQUIEIRA  ALEXANDRE"/>
        <s v="ROUSSEAUX  JONAS"/>
        <s v="FONTAINE CAMILLE"/>
        <s v="COLBERT AUTO ECOLE"/>
        <s v="DELANNOY DEWAILLY ENTREPRISE"/>
        <s v="VELGHE  CHARLES"/>
        <s v="FRANCOIS CECILE"/>
        <s v="ALIVE EVENTS"/>
        <s v="LOMBARD-MALARD"/>
        <s v="GOUBET FLAVIA"/>
        <s v="CRESSON  CHRISTIAN"/>
        <s v="SIX DOMINIQUE"/>
        <s v="BATEAU  BENJAMIN"/>
        <s v="A.SOLAMITO"/>
        <s v="EDIFI SARL"/>
        <s v="SDB TRAITEURS"/>
        <s v="CHRYSALIDES"/>
        <s v="DUEE MATHILDE"/>
        <s v="FERRATON PASCAL"/>
        <s v="VERCAMERT VOLAILLES"/>
        <s v="VICAIRE SANDRINE"/>
        <s v="DELCROIX PASCAL"/>
        <s v="BOULANGER MICHEL"/>
        <s v="GERARD CEDRIC"/>
        <s v="LEDUC ERIC"/>
        <s v="ANTINORI NADINE"/>
        <s v="BLANCHARD  JEANINE"/>
        <s v="CANETTE BENJAMIN"/>
        <s v="SALEZ VALENTIN"/>
        <s v="LABY CHANTAL"/>
        <s v="SLE GROUP"/>
        <s v="FERAUX CHRISTOPHE"/>
        <s v="DANJOU CHRISTOPHE"/>
        <s v="LASSELIN  ALEXANDRA"/>
        <s v="TAISNE  CHRISTOPHE"/>
        <s v="DIAS MANUEL"/>
        <s v="FERLA BERANGERE"/>
        <s v="ZANZEN NAIMA"/>
        <s v="QUITERIO NELSSO MANUEL"/>
        <s v="VERHOEST JOFFREY"/>
        <s v="TRANCART AURELIEN"/>
        <s v="CHUZEVILLE THOMAS"/>
        <s v="ZAHI LAMINE"/>
        <s v="PICARD CAROLINE"/>
        <s v="REINQUIN STEPHANIE"/>
        <s v="MONCHEAUX AURELIE"/>
        <s v="MARTINS-HAGNERELLE INES"/>
        <s v="HANQUEZ VALENTIN"/>
        <s v="NERVET BRANDON"/>
        <s v="TOULOTTE LOUIS ANDRE"/>
        <s v="GRAVIS OLIVIER"/>
        <s v="HAUTEKIET ANNE ISABELLE"/>
        <s v="BRASSERIE TANDEM"/>
        <s v="BALANCHE  PIERRE"/>
        <s v="LUMINET"/>
        <s v="VAAS ROBERT"/>
        <s v="HORDE JEAN FRANCOIS"/>
        <s v="SENICURT JULIEN"/>
        <s v="HDF CARRELAGE"/>
        <s v="CASTELEYN  LAURENCE"/>
        <s v="REPA FRANCE  SAS"/>
        <s v="CIUCH SERVICES"/>
        <s v="FACON GERARD"/>
        <s v="DEMUER MARIE-CHRISTINE"/>
        <s v="BLONDEZ JEAN PIERRE"/>
        <s v="LEPRINCE  QUENTIN"/>
        <s v="DEMAGNY  MAURANE"/>
        <s v="GABRYELCZYK MICHEL"/>
        <s v="MERINO PHILIPPE"/>
        <s v="BILLET BENOIT"/>
        <s v="BECQUART MARINE"/>
        <s v="GLAUBER SEBASTIEN"/>
        <s v="LHERBIER PAULINE"/>
        <s v="DEMELIN PATRICIA"/>
        <s v="PEUVREL STEVE"/>
        <s v="EURIN PHILIPPE"/>
        <s v="WILK PHILIPPE"/>
        <s v="LECLERCQ ORIANE"/>
        <s v="GEORGEL ANNE-FRANCE"/>
        <s v="BAVENCOVE EMILIE GARNIER AURELIE"/>
        <s v="BACQUET FLORIAN"/>
        <s v="MISTRAL MARIE JOSEE"/>
        <s v="POTDEVIN EMMA"/>
        <s v="TROTTIER LINDA"/>
        <s v="LEMETTRE ANDRE"/>
        <s v="TANGHE ADRIEN"/>
        <s v="GARCIA CLEMENT"/>
        <s v="MATELSKI HERVE"/>
        <s v="BELLAING DISTRIBUTION"/>
        <s v="PARAIN VIRGINIE"/>
        <s v="EL AMRI MOHAMED"/>
        <s v="MOUSSA JUSTINE"/>
        <s v="RENAN  CLAIRE ANNE"/>
        <s v="DESCAMPS YANNICK"/>
        <s v="FOURNIER VINCENT"/>
        <s v="ROUTIER PHILIPPE"/>
        <s v="BOULANGER CEDRIC"/>
        <s v="COINCENOT CLARA"/>
        <s v="DUMONT MARIE"/>
        <s v="BRACQ MEGANE"/>
        <s v="PETIT JESSY"/>
        <s v="GALLET DANIEL"/>
        <s v="DEVERNAY JEAN MARIE"/>
        <s v="HOORNAERT CINDY"/>
        <s v="COCHET MARGOT"/>
        <s v="JABAL NAOUAL"/>
        <s v="EL YOUSSOUFI LEILA"/>
        <s v="HOUSTE MICKAEL"/>
        <s v="PRUVOST CLEMENT"/>
        <s v="LEROY VALENTIN"/>
        <s v="RINGEVAL  ALAN"/>
        <s v="BOUQUET JASON"/>
        <s v="DOS REIS SALVADO MIGUEL"/>
        <s v="DUCROCQ JEAN"/>
        <s v="PETITJEAN ELODIE"/>
        <s v="DUPONT JEAN MARIE"/>
        <s v="PARENT CHRISTOPHE"/>
        <s v="TORCHY CELINE"/>
        <s v="FOURDRINIER ELISE"/>
        <s v="QUIQUE JAMES"/>
        <s v="DHENIN CHRISTOPHER"/>
        <s v="CAGNIART LAURE"/>
        <s v="LECAS OCEANE"/>
        <s v="LECAT SAMUEL"/>
        <s v="CHRETIEN LAETITIA"/>
        <s v="FLAMENT CORENTIN"/>
        <s v="HARMA LILA"/>
        <s v="VANDERMERSCH SOLENE"/>
        <s v="BAEY  AURELIE"/>
        <s v="INSTITUT NICOLAS BARRE"/>
        <s v="FEMERY CLOTHILDE"/>
        <s v="PEPIN PASCAL"/>
        <s v="BRAHIMI SONIA"/>
        <s v="DISTINGUIN JEREMY"/>
        <s v="BAILLEUL  MICHEL"/>
        <s v="BODELE AURELIE"/>
        <s v="DHAENE JULIEN"/>
        <s v="MARX JOACHIM"/>
        <s v="KIMPE GUILLAUME"/>
        <s v="LOISEAU GEOFFREY"/>
        <s v="CAUCHY CARINE"/>
        <s v="DELPLANQUE ADELINE ET NICOLAS"/>
        <s v="GAUDRE THIERRY"/>
        <s v="GUFFROY LAURENT ET CINDY"/>
        <s v="SOCIETE D ACHAT,DE RESTAURATION "/>
        <s v="WARCHALOWSKI MAREK"/>
        <s v="LAMOUR CELINE"/>
        <s v="POGORZELSKI FRANCK"/>
        <s v="NACRY VINCENT"/>
        <s v="TABARY FRIGO"/>
        <s v="M3 SOLUTIONS"/>
        <s v="AB HUISSIERS"/>
        <s v="CAPITAINE OLIVIER"/>
        <s v="LEDUC MARIE"/>
        <s v="BERRIER EMELINE"/>
        <s v="LETOMBE LINDA"/>
        <s v="CAUCHET MICHEL"/>
        <s v="RENARD AURELIE"/>
        <s v="PRUVOST MARINE"/>
        <s v="HENIN DOMINIQUE"/>
        <s v="PACHECO LAETITIA"/>
        <s v="DHEE PAULETTE"/>
        <s v="EECKHOUTTE ELISA"/>
        <s v="DUVA VALERIE"/>
        <s v="OZANON KEVIN"/>
        <s v="LEFEBVRE LAURENT"/>
        <s v="DELMER MARIE"/>
        <s v="PEUVREL CHRISTIAN"/>
        <s v="DELORY  ANTOINE"/>
        <s v="PAJOT SOPHIE"/>
        <s v="JOVINEL  TATIANA"/>
        <s v="SLIMANE MELISSA"/>
        <s v="BEAUVAIS LAURINE"/>
        <s v="COMORETTO REMI"/>
        <s v="GAFFET DELPHINE"/>
        <s v="CHOTEAU CHRISTINE"/>
        <s v="DELAVAVCQUERY STEPHANE"/>
        <s v="OLIVIER CAROLINE"/>
        <s v="DE SMEDT FLORENCE"/>
        <s v="VINCKEVLEUGEL JULIEN"/>
        <s v="BEDU DAVID"/>
        <s v="POLLET FLORENCE"/>
        <s v="LEMPIRE PIERRE YVES"/>
        <s v="ROUSSEL MURIELLE"/>
        <s v="LEGRAND ALEXANDRE"/>
        <s v="JOZEFIAK  FANNY"/>
        <s v="NEVELESTYN DAVID"/>
        <s v="VALERI ALBANO"/>
        <s v="MONTACQ  MAXIME"/>
        <s v="PR BIO"/>
        <s v="FALEMPIN JEAN PIERRE"/>
        <s v="BENINCASA PAOLO"/>
        <s v="LECLERCQ ARNAUD"/>
        <s v="THOMAS DEVOS ELISABETH"/>
        <s v="FAUQUEUR SYLVAIN"/>
        <s v="DEMONT ERIC"/>
        <s v="CASSEZ SARAH"/>
        <s v="DE BAUW AGATHE"/>
        <s v="DURIEU ALAIN"/>
        <s v="CRUNELLE BEATRICE"/>
        <s v="PERCHE FREDERIC"/>
        <s v="FOURNIER  LAURENCE"/>
        <s v="DELATTRE MARIE-CLAIRE"/>
        <s v="DENEUVILLE JEAN-FRANCOIS"/>
        <s v="LECOMTE FLORENCE"/>
        <s v="ROUSSEAU ANNE FRANCOISE"/>
        <s v="VANSEVEREN PASCAL"/>
        <s v="VERSTRAET LAURENT"/>
        <s v="DISTA"/>
        <s v="CHOPIN SEBASTIEN"/>
        <s v="TNRV"/>
        <s v="2BSL"/>
        <s v="PERCHE DIDIER"/>
        <s v="SPORT IMAJ"/>
        <s v="BECQUET"/>
        <s v="DAMMAN GEOFFRAY"/>
        <s v="ELOIRE DAMIEN"/>
        <s v="DE BOSSCHER AURELIEN"/>
        <s v="EVRARD JULIE"/>
        <s v="JESSENNE JEAN PIERRE"/>
        <s v="AGENCE PICARDE DES BOIS"/>
        <s v="LOUCHART LOUIS"/>
        <s v="MONSTERLEET JEAN"/>
        <s v="CATTEAU MARIE HELENE"/>
        <s v="HAHUSSEAU MATTHIEU"/>
        <s v="DEGRAVE MATHILDE"/>
        <s v="DELCAMBRE MAXIME"/>
        <s v="BONVARLET CELINE"/>
        <s v="FRENOY SOPHIE"/>
        <s v="BAILLY PHILIPPE"/>
        <s v="WATTEL CLÉMENT"/>
        <s v="MORDACQUE GUILLAUME"/>
        <s v="DESMAREZ AXELLE"/>
        <s v="CLYNCKEMAILLIE FREDERIC"/>
        <s v="HOUZE VIRGINIE"/>
        <s v="MOMBRUN ANAIS"/>
        <s v="DUVIVIER JEAN MARIE"/>
        <s v="DEBOUVER FABRICE"/>
        <s v="WEISS PATRICIA"/>
        <s v="VERY JACKIE"/>
        <s v="COQUANT GUILLAUME"/>
        <s v="LEROY CATHERINE"/>
        <s v="HOUSSIN FREDERIC ET CARPENTIER S"/>
        <s v="GORDIET  MYRIAM"/>
        <s v="GINESTE CYRIL"/>
        <s v="DEVULDER ANNIE"/>
        <s v="RIVOIRE MATHILDE"/>
        <s v="WATTEL GILBERT"/>
        <s v="DESAILLY BRITTANY"/>
        <s v="LOISON HERVE"/>
        <s v="KINOWSKI PIERRE"/>
        <s v="PROLUM NPDC"/>
        <s v="GOBJI RIADH"/>
        <s v="PHILIPPE ODILE"/>
        <s v="HENRY EVA"/>
        <s v="COLART CLAIRE"/>
        <s v="MEUNIER KEVIN"/>
        <s v="WROBLEWSKI DANY"/>
        <s v="DECUZZI DOMENICO"/>
        <s v="MAILLOT THIERRY"/>
        <s v="MAY CHEONG GROUP FRANCE"/>
        <s v="LAMBIN  HUGUES"/>
        <s v="DUPUIS VINCENT"/>
        <s v="MEREHUGIAS MARTINE"/>
        <s v="FRUCHART BERNARD"/>
        <s v="FLAMENT NADINE"/>
        <s v="ISORE JEAN LOUIS"/>
        <s v="ALLOUCHERY PAUL"/>
        <s v="GOUDAILLIER DELPHINE ET MICHAEL"/>
        <s v="FRANCHOMME MICHEL"/>
        <s v="BERGHIOUA MYRIAM"/>
        <s v="MALLET FRANCOISE"/>
        <s v="M.D TRANSPORT"/>
        <s v="CIMME MANUTENTION"/>
        <s v="ASS ENSEMBLE AUTREMENT"/>
        <s v="PIERRE JACKY"/>
        <s v="CROUZAT ALEXIS"/>
        <s v="ASSOCIATIVE GROUP RECHANGE AUTOM"/>
        <s v="FRANCE ALARME NORD"/>
        <s v="LE GARAGE A BIERES "/>
        <s v="MOREAU  DAVID"/>
        <s v="SOCIETE D'ELECTRICITE GENERALE"/>
        <s v="ROBERT TIMOTHEE"/>
        <s v="DE SOUSA SAMUEL"/>
        <s v="TMT BATIMENT"/>
        <s v="DEMOLITION SERVICE PLUS - CPTE"/>
        <s v="ORES"/>
        <s v="NORD DALLAGES - CPTE"/>
        <s v="BATI VARPCAP"/>
        <s v="ETS HECQUET LOERENDOPT"/>
        <s v="NORD COMPACT SERVICES"/>
        <s v="AMS ELECTRICITE CPTE"/>
        <s v="ETABLISSEMENT LUCIDARME"/>
        <s v="EDP MULTISERVICES - CPTE"/>
        <s v="C.I.T.E."/>
        <s v="MEDICAL SERVICE"/>
        <s v="HERSA"/>
        <s v="INTER SERVICE FROID"/>
        <s v="SARL DUPREELLE VALENTIN"/>
        <s v="KOKAB &amp; CO"/>
        <s v="PANIFRAIS "/>
        <s v="TANT COUVERTURES"/>
        <s v="SARL HALBOT CREATIONS"/>
        <s v="HANDI PROPRE"/>
        <s v="DOUAY SOPHIE"/>
        <s v="CIMME SODIMAT"/>
        <s v="NION CORENTIN"/>
        <s v="TD CONCEPT PRO"/>
        <s v="AGENOR LILLE"/>
        <s v="AGENOR CHATEAU THIERRY"/>
        <s v="AGENOR MARNE LA VALLEE"/>
        <s v="AGENOR PARIS NORD"/>
        <s v="AGENOR PARTIES COMMUNES"/>
        <s v="AGENOR REIMS"/>
        <s v="AGENOR ROUEN"/>
        <s v="AGENOR SOISONS"/>
        <s v="COFIDIS COMPETITION EURL - CPTE"/>
        <s v="DIMANET-DIMETAL"/>
        <s v="DEPIN CHRISTOPHE"/>
        <s v="GARAGE DE LA MARNE"/>
        <s v="NIMALTRANS"/>
        <s v="SOCIETE OVINE FLANDRES ARTOIS"/>
        <s v="SM COLORS"/>
        <s v="PLATRE-RENOV"/>
        <s v="ACR DISTRIBUTION NORD PICARDIE"/>
        <s v="BOUCHEZ FREDERIC"/>
        <s v="VBS"/>
        <s v="TAG BAR"/>
        <s v="HOLDING COOK"/>
        <s v="AZOUZ AMAR"/>
        <s v="HERLEM CAROLE ANNE"/>
        <s v="LOQUET  ANNE SOPHIE"/>
        <s v="BERTON MATTHIEU"/>
        <s v="LACROIX"/>
        <s v="BEF"/>
        <s v="BARONE ANGELO"/>
        <s v="DJEDOUI MOHAMED"/>
        <s v="LEFEBVRE LOUISE"/>
        <s v="SELARL PHARMACIE DU MELANTOIS"/>
        <s v="ES SAIDI MARIEM"/>
        <s v="PERE GWENAELLE"/>
        <s v="LECLERCQ BERNARD"/>
        <s v="KORICHI CELYA"/>
        <s v="MENU MATTHIEU"/>
        <s v="TRANSFERTPRESS"/>
        <s v="DEMILLY CORINNE"/>
        <s v="IMMOSENS COPRO"/>
        <s v="RICHARD ARNAUD"/>
        <s v="DUBOIS FRANCK"/>
        <s v="FEELBACK"/>
        <s v="CATRICE GAETAN"/>
        <s v="MUNGO  GELSOMINA"/>
        <s v="DELRUE JEAN"/>
        <s v="PILLOIS ELODY"/>
        <s v="DE DETTER FABRICE"/>
        <s v="PAULET LOUIS"/>
        <s v="MEGHAIETH ILIES"/>
        <s v="BRAEM ADRIEN"/>
        <s v="COLIN AURELIE"/>
        <s v="GRONTMANN"/>
        <s v="SPATOLA"/>
        <s v="A.M.S ELECTRICITE "/>
        <s v="FRANCESCHINI  MATHIEU"/>
        <s v="JATD"/>
        <s v="DELAFOSSE FRANCE"/>
        <s v="AU NOM DU VIN"/>
        <s v="SULECK CELINE"/>
        <s v="JASPART FRANCK"/>
        <s v="VERMEULEN CECILE"/>
        <s v="BOURLARD HELENE"/>
        <s v="QUENDOLO DIMITRI"/>
        <s v="CEDRES INDUSTRIES"/>
        <s v="SOCIETE D INVERTISSEMENT J.W"/>
        <s v="BOULANGERIE PATISSERIE"/>
        <s v="TRANSPORT SENECA"/>
        <s v="SPORT DEVELOPPEMENT DISTRIBUTION"/>
        <s v="MARLIERE  SANDRA"/>
        <s v="BANS JEROME"/>
        <s v="NORD AVENIR TECHNOLOGIES"/>
        <s v="GROUPE NAT"/>
        <s v="VASSEUR  JEROME"/>
        <s v="DUVEAU JEAN LUC"/>
        <s v="CARION VIRGINIE"/>
        <s v="BOURDREZ EMMANUEL"/>
        <s v="DUBOIS  JEROME"/>
        <s v="PACCOU GAETAN"/>
        <s v="HETROIT MARYSE"/>
        <s v="MORMENTYN HERVE"/>
        <s v="LAVERSIN ISABELLE ET FREDERIC"/>
        <s v="FIRST MAGNETIC FRANCE"/>
        <s v="OUAZIZ SARAH"/>
        <s v="HUBISTAR CONSEILS"/>
        <s v="LORTHIOIR FRANCOISE"/>
        <s v="LEPARLIER  VIRGINIE"/>
        <s v="AYVENS"/>
        <s v="BALOSSIER GUILLAUME"/>
        <s v="ELECTROTEC"/>
        <s v="KOLSKI JUTTA"/>
        <s v="DIRECT COURTAGE FINANCES"/>
        <s v="BOEUF LUDOVIC"/>
        <s v="DELANNAY  AMELIE"/>
        <s v=" LERICHE JEROME"/>
        <s v="BOUCLY OLIVIER"/>
        <s v="JPK FINANCES"/>
        <s v="HUYGHE PASCAL"/>
        <s v="OSMOSE"/>
        <s v="BEISEL JACQUES"/>
        <s v="H2 METAL"/>
        <s v="GORISSE  MATHIEU"/>
        <s v="GCS INDUSTRIES"/>
        <s v="SANTERRE MATHIS"/>
        <s v="WAUTHIER ANNE-MARIE"/>
        <s v="MUTTE  LOIC"/>
        <s v="LABEL IMMO"/>
        <s v="LECLERCQ PHILIPPE"/>
        <s v="FANNY BOUCHEZ NOTAIRES ASSOCI"/>
        <s v="RJ MENUISERIES"/>
        <s v="FESTAS  THEO"/>
        <s v="LAURENT GAUTHIER"/>
        <s v="MASSE FRANCOIS"/>
        <s v="ET MME NAYET NICOLAS"/>
        <s v="SOUFFLET HERVE"/>
        <s v="DUQUENNE  AURORE"/>
        <s v="LEJOSNE NICOLAS"/>
        <s v="DEBREU  NICOLAS"/>
        <s v="DHELLEMMES OCTAVE"/>
        <s v="HUSEIN  SAMUEL"/>
        <s v="LECOQ FLORENCE"/>
        <s v="VALDES  CHRISTOPHE"/>
        <s v="JASNIN  SEBASTIEN"/>
        <s v="FULLOY PHILIPPE"/>
        <s v="LIMOUSIN GUY"/>
        <s v="ET MME HOLLE SAMUEL ET ESTHER"/>
        <s v="VASSEUR BERNARD"/>
        <s v="FRANCOIS CHRISTIAN"/>
        <s v="&amp; MME DEFAULX GUY &amp; LILIANE"/>
        <s v="PREVOT JUSTINE"/>
        <s v="DUPONCHELLE JEANNE MARIE"/>
        <s v="FULLSCALE"/>
        <s v="DI BARBORA  MICHAEL"/>
        <s v="GARDEZ CELINE"/>
        <s v="HAUSSY  LAURENT"/>
        <s v="BOULOGNE BERNARD"/>
        <s v="DELESCLUSE ARNAUD"/>
        <s v="DIAZ SYLVIE"/>
        <s v="DECENDRE FREDERIC"/>
        <s v="BABIK LAURENT"/>
        <s v="VILLERS ALINE"/>
        <s v="MONCOMBLE FLORENT"/>
        <s v="BOSSUT LAURENT"/>
        <s v="EURL PAULINE DELENTAIGNE-LEROY"/>
        <s v="BLICQ JULIEN"/>
        <s v="PERICAUD SAS rétrocession"/>
        <s v="QUEVAL - ROGALSKI SIMON - JULIE"/>
        <s v="VERCLEYEN MELANIE"/>
        <s v="ORTOLANO  KEVIN"/>
        <s v="TAJ  ABDELKRIM"/>
        <s v="POULAIN SYLVIE"/>
        <s v="DESCAMPS JACQUES"/>
        <s v="BOCQUET DOROTHEE"/>
        <s v="CAMMARATA MARIANO"/>
        <s v="MARET JEAN MARC"/>
        <s v="VERQUIN  VERONIQUE"/>
        <s v="WALCZAK JUSTINE"/>
        <s v="BROUWERS JASPER"/>
        <s v="PIN  MARCEL"/>
        <s v="LHOTE MAGALIE"/>
        <s v="LEJEUNE  CATHERINE"/>
        <s v="CARPENTIER  THEO"/>
        <s v="WALLE  LAURENT"/>
        <s v="DELTOUR  AMANDINE"/>
        <s v="LEJEUNE  ADRIEN"/>
        <s v="CADINOT LORENZO"/>
        <s v="CAMUS  SYLVIE"/>
        <s v="PARISEAUX JEAN-LOU"/>
        <s v="TAVERNIEZ GEOFFREY "/>
        <s v="SIGNORELLA THIERRY"/>
        <s v="LEBAS NICOLAS"/>
        <s v="BARTHABURU  JEAN"/>
        <s v="TIEN GREGORY"/>
        <s v="DEZANDRE LAURIE"/>
        <s v="BENIT LEA"/>
        <s v="LIBERTY COFFEE"/>
        <s v="PARTNER SYSTEMES GROUPE ,"/>
        <s v="CHOPIN ROMAIN"/>
        <s v="CREDIT MUTUEL LEASING"/>
        <s v="BEAUJOUR HUGO"/>
        <s v="ALPHABET FLEET MANAGEMENT"/>
        <s v="DE VLIEGER JEAN-PIERRE"/>
        <s v="IPH INGENIERIE"/>
        <s v="LE PETIT PINCEAU"/>
        <s v="LOISEAU AURELIEN"/>
        <s v="DUBLINEAU  MELANIE"/>
        <s v="MERLOT ELISA"/>
        <s v="FLAMME ISABELLE"/>
        <s v="CYROLI"/>
        <s v="WYANDOTE"/>
        <s v="HENNINOT  CHRISTOPHE"/>
        <s v="RODRIGUES LEITE TEDDY"/>
        <s v="DELMARRE DANY"/>
        <s v="BISIAU MARTINE"/>
        <s v="VESUVIUS EUROPE"/>
        <s v="BEGIER LUCIE"/>
        <s v="MALLET  HELENE"/>
        <s v="SESSELIN ANNE SOPHIE"/>
        <s v="KOSLOFF  ISABEAU"/>
        <s v="DARRAS PASCAL"/>
        <s v="DEWATINES ISABELLE"/>
        <s v="MARECHAL BRIGITTE"/>
        <s v="VERWAERDE MARYVONNE"/>
        <s v="BARRE CHAUFFAGE"/>
        <s v="JARDIN PLUS"/>
        <s v="ECLAT"/>
        <s v="SERIN PIERRE"/>
        <s v="HOME SPIRIT"/>
        <s v="DISTRI EXPRESS"/>
        <s v="EBRC"/>
        <s v="YANARA TECHNOLOGIES"/>
        <s v="DURAND  CHRISTOPHE"/>
        <s v="MCCM"/>
        <s v="FORETS ET PAYSAGES"/>
        <s v="ENVU2"/>
        <s v="LEMAIRE DAMIEN"/>
        <s v="MOUTON TATIANA"/>
        <s v="SAS RHC RENOV"/>
        <s v="BESIN  MANON"/>
        <s v="CHAB'FAMILY HOLDING"/>
        <s v="VITTU DAVY"/>
        <s v="ANSELME  JONATHAN"/>
        <s v="HAVOT KARINE"/>
        <s v="DUBOIS DAVID"/>
        <s v="DELMOTTE LAURENCE"/>
        <s v="MERZOUK  DJERRIDI"/>
        <s v="LEROI CELINE"/>
        <s v="VANDENBULCKE BRUNO"/>
        <s v="BAILLIEUX LAETITIA"/>
        <s v="BARTHELS GUILLAUME"/>
        <s v="TAVERNE EMILIE"/>
        <s v="DERVEAUX NICOLAS"/>
        <s v="DELRUE THOMAS"/>
        <s v="FERNANDES MONTEIRO ARMANDO"/>
        <s v="SAINTYVES PASCAL"/>
        <s v="LA SEVE PAYSAGE"/>
        <s v="FINET LAURENT"/>
        <s v="CATOIRE SERGINE"/>
        <s v="DENIS NICOLAS"/>
        <s v="MAREM CLAIRE"/>
        <s v="FEUILLOY FREDERIC"/>
        <s v="VIRASONE ALLISSON"/>
        <s v="SARL ETS SERGE BAETENS"/>
        <s v="LABORATOIRE BIOVE ."/>
        <s v="DELESCLUSE CATHY"/>
        <s v="ARTHEMIS"/>
        <s v="VANDENHEEDE MICKAEL"/>
        <s v="COINCE AURELIE"/>
        <s v="SCIEGAJ YOHAN"/>
        <s v="MOSTEFA  NOUNIA"/>
        <s v="CARTRY  CHRISTELLE"/>
        <s v="DERUYTERE BERNARD"/>
        <s v="GOURDIN VALERIE"/>
        <s v="ELECTEKA"/>
        <s v="CERUTTI LAURA"/>
        <s v="DAUPHIN DENIS"/>
        <s v="ADISS"/>
        <s v="PEUGNET FREDERIC"/>
        <s v="OENO GESTION"/>
        <s v="OUBELAID MALIKA"/>
        <s v="FRENCH PAYROLL SERVICES  SECRETA"/>
        <s v="BEYLS CLAIRE"/>
        <s v="DUBOQUET ANTONIN "/>
        <s v="GUILBERT VIRGINIE"/>
        <s v="MAETIE  JONATHAN"/>
        <s v="CARREZ FLORIAN"/>
        <s v="OURIACHI SAMIR"/>
        <s v="BATILOC"/>
        <s v="AEROLIA"/>
        <s v="TAHON FABIEN"/>
        <s v="PARRENT DAMIEN"/>
        <s v="SOLARONICS CHAUFFAGE"/>
        <s v="DEBONNET COLETTE"/>
        <s v="STICK IT FRANCE"/>
        <s v="MEALZ"/>
        <s v="TOUZANI ADIL"/>
        <s v="YAHIAOUI FARIDA"/>
        <s v=" YAHIAOUI FATAH"/>
        <s v="DESROUSSEAUX ROMAIN"/>
        <s v="1001 PARE BRISE"/>
        <s v="HERMINET ERIC"/>
        <s v="DUBOQUET ANNE SOPHIE"/>
        <s v="GREBAUT SIMON"/>
        <s v="ROELENS  MARIE"/>
        <s v="SAHRAOUI NABILA"/>
        <s v="MELON CORALIE"/>
        <s v="CHATELAIN SEVERINE"/>
        <s v="ACTEMIS CONSEIL"/>
        <s v="SEBILLEAU QUENTIN"/>
        <s v="RAUCOURT ALEXANDRE"/>
        <s v="PRODEV"/>
        <s v="LECLERCQ JEROME"/>
        <s v="DELANNOY  DELPHINE"/>
        <s v="MAGNUM"/>
        <s v="LEMOINE  CATHERINE"/>
        <s v="CLAUSSMANN  FREDERIC"/>
        <s v="THIBAUT ELIANA"/>
        <s v="GOMES JUNIOR ALENCAR"/>
        <s v="HAUW  FRANCOIS"/>
        <s v="DELANNOY MARGAUX"/>
        <s v="LE CASIER FRANCAIS"/>
        <s v="MARTIN SOPHIE"/>
        <s v="COISNE OLIVIER"/>
        <s v="MARTIN  GREGORY"/>
        <s v="S D O SARL"/>
        <s v="BOUCHEZ ANNE MARIE"/>
        <s v="LEKOEUGE ELODIE"/>
        <s v="FRANCOIS BAPTISTE"/>
        <s v="DALLE BAPTISTE"/>
        <s v="LYS AUTO 59"/>
        <s v="NORY TRAITEUR"/>
        <s v="LEGAA"/>
        <s v="MACRIV"/>
        <s v="DELSARTE  MATTEO"/>
        <s v="THIEDE MARIE-ANNE"/>
        <s v="LACQUEMENT  FRANCOISE"/>
        <s v="LABORATOIRE LITTERI"/>
        <s v="JS AGENCEMENT"/>
        <s v="KALIACOM"/>
        <s v="PERETTI MARTIN"/>
        <s v="DUHAMEL  JEROME"/>
        <s v="LEFEBVRE JEAN CHARLES"/>
        <s v="LEASEWAY"/>
        <s v="HEINTJE  AMELIE"/>
        <s v="DULONGCHAMPS SOPHIE"/>
        <s v="GHESQUIER JEAN-MARC"/>
        <s v="LUINI ALEXIS"/>
        <s v="DEMEYERE GUY"/>
        <s v="BELORGEY NICOLAS"/>
        <s v="CLERET  CELINE"/>
        <s v="HAMROUNI  YNES"/>
        <s v="CROMBET CYRIL"/>
        <s v="ECNV"/>
        <s v="MICROCOSME"/>
        <s v="WD-40"/>
        <s v="OLIVIER JEAN PHILIPPE"/>
        <s v="HUMBERT  LIONEL"/>
        <s v="FRULEUX  JEAN-CLAUDE"/>
        <s v="SAUREAU  CLEMENT"/>
        <s v="LESCROART FREDERIC"/>
        <s v="DELHAYE JEAN JACQUES"/>
        <s v="SAMAIN LIONEL"/>
        <s v="CARETTE AMANDINE"/>
        <s v="COTTRET MATHILDE"/>
        <s v="BUTTERFLY"/>
        <s v="VANHUYSSE FRANCIS"/>
        <s v="GERING JEAN-MARC"/>
        <s v="GIGANTE VICTORINE"/>
        <s v="CAPPELLE BARBARA"/>
        <s v="BERNARD ET LEON"/>
        <s v="NECC NORD EXPERTISE COMPTABLE"/>
        <s v="VERHOEVE STEPHANE"/>
        <s v="BEN AHMED ABDELKADER"/>
        <s v="LAPERE FREDERIC ET NATHALIE"/>
        <s v="BOUET SAUVETERRE ANNE MARIE"/>
        <s v="FORTAINE GUILLAUME"/>
        <s v="DUTOIT CHRISTELLE"/>
        <s v="CHIMIE IMPORT DEVELOPPEMENT"/>
        <s v="LECLERCQ ISABELLE"/>
        <s v="MAURICE JEAN-CHARLES"/>
        <s v="I-PEX EUROPE"/>
        <s v="NOCLAIN ANNICK"/>
        <s v="VERHAEGHE MATHIEU"/>
        <s v="LECHARTIER MICKAEL"/>
        <s v="BEAUMONT MAGALIE"/>
        <s v="PERACCHIO GIOVANNI"/>
        <s v="SWELL"/>
        <s v="CUBALA SARAH"/>
        <s v="CARBONNIER AMANDINE"/>
        <s v="DELBEKE ELLIOTT"/>
        <s v="CUVILLIER LAURA"/>
        <s v="DE RUYTER  JEAN FRANCOIS"/>
        <s v="AMORE GT HOLDING"/>
        <s v="DENIS NICOLAS ET SOPHIE"/>
        <s v="OCHAN RISLENE"/>
        <s v="FACING"/>
        <s v="DEKETELE FREDERIC ET NATHALIE"/>
        <s v="DEJAEGHERE CLOTILDE"/>
        <s v="MOLLET LOUISE"/>
        <s v="THOMAS LUC"/>
        <s v="ENTREPRISE VERBRUGGHE"/>
        <s v="CANCIANI TONY"/>
        <s v="DELECROIX PATRICK"/>
        <s v="BRAGXET MANAGEMENT"/>
        <s v="DEBAILLEUL FRANCOIS"/>
        <s v="MASQUELIER CHLOE"/>
        <s v="DELANNOY DEWAILLY MAINTENANCE"/>
        <s v="CARRE PHILIPPE"/>
        <s v="DESCHODT FABRICE"/>
        <s v="VINCHON LOU-ANNE"/>
        <s v="ASL ELECTRICITE"/>
        <s v="DE ABREU JOAQUIM"/>
        <s v="AUTO ECOLE DU NORD "/>
        <s v="PREVENTEC-CPTE"/>
        <s v="BERTHE PHILIPPE"/>
        <s v="YAMANI MILOUD"/>
        <s v="MALBRANCQ CATHERINE"/>
        <s v="N&amp;S RENOVATION"/>
        <s v="ROSE ISABELLE"/>
        <s v="TALMA CORNA GAETAN"/>
        <s v="FORMAGNE ALAIN"/>
        <s v="FISA"/>
        <s v="ROTHO BLAAS FRANCE"/>
        <s v="BOUTEILLER ARIANE"/>
        <s v="SADEK ABELHADJ"/>
        <s v="HAMLAOUI CHAREUF NASSIM"/>
        <s v="M&amp;D CREATION"/>
        <s v="FLORENT HURET"/>
        <s v="EVANS ISABELLE"/>
        <s v="ARICKX LUCAS"/>
        <s v="IBB ."/>
        <s v="ZARADNY AURELIE"/>
        <s v="VANDENBROECK ANNE-SOPHIE"/>
        <s v="HUGEUX JEAN MICHEL "/>
        <s v="INTERNATIONAL BEERS AND"/>
        <s v="VAN CALSTER REMI"/>
        <s v="KAPPA DATA FRANCE"/>
        <s v="PICARD BERNARD"/>
        <s v="BLICQ SERGE"/>
        <s v="CAPELLE PATRICIA"/>
        <s v="R.M.H. FRANCE"/>
        <s v="ADAMKIEWICZ VERONIQUE"/>
        <s v="JEAN NICOLAS"/>
        <s v="VARINOT NICOLAS"/>
        <s v="BIZEUR JEROME"/>
        <s v="RIZKI IMANE"/>
        <s v="DUBOIS REMI"/>
        <s v="LEVIVIER JADE"/>
        <s v="CUFFARO OPHILIE"/>
        <s v="ANDRIEUX OLIVIER"/>
        <s v="VERESSE SEBASTIEN"/>
        <s v="GOEMINE ERIC"/>
        <s v="NODELINK"/>
        <s v="EVIDENCE DEVELOPPEMENT FONCIER"/>
        <s v="SQUEDIN THOMAS"/>
        <s v="BITAM CONSTANCE"/>
        <s v="DUDICOURT GABRIEL"/>
        <s v="STUDIO TOVAR"/>
        <s v="VERDOY SANDRINE"/>
        <s v="DC SHOP"/>
        <s v="ISLIC SANDY"/>
        <s v="MEJOR EMMANUEL"/>
        <s v="REINE DIT REINETTE DIMITRI"/>
        <s v="ACFLAM"/>
        <s v="EURL AUTO ECOLE DAVID BOGAERT"/>
        <s v="SAVOURAT JUSTIN"/>
        <s v="PENARD'S WINE &amp; PARTNERS"/>
        <s v="MY AVOCAT"/>
        <s v="LECOMPTE  CECILE"/>
        <s v="DUTILLEUL JEAN PIERRE"/>
        <s v="ECH CHAROUI SABAH"/>
        <s v="HAMDI INES"/>
        <s v="BOITEAU ROMAIN"/>
        <s v="DUMOULIN PASCAL"/>
        <s v="VACCALLUZZO  ENZO"/>
        <s v="BOUTE REMI"/>
        <s v="GLOBAL EXPERTISE"/>
        <s v="BR-UNITS CPTE"/>
        <s v="MANGNIERS JUSTINE"/>
        <s v="EUROPERMIS DENAIN"/>
        <s v="LOSC LILLE"/>
        <s v="LADGHEM CHIKOUCHE SABRINA"/>
        <s v="HEXA INGENIERIE"/>
        <s v="ETABLISSEMENTS G.DUFLOT"/>
        <s v="R3"/>
        <s v="AGENOR SAINT QUENTIN"/>
        <s v="RICHARD FREDERIK-ANTOINE"/>
        <s v="BRIQUETERIES DU NORD -CPTE"/>
        <s v="CATEL  LAURENT"/>
        <s v="CHIGRI MAJDA"/>
        <s v="GRASSET  MAURICE"/>
        <s v="GRIMONPONT ARNAUD"/>
        <s v="TEAM"/>
        <s v="ARHARBI NOUAAMA"/>
        <s v="INSEPTI"/>
        <s v="DEFIVES LOU"/>
        <s v="VERCLEYEN FRANCOIS"/>
        <s v="DILLIES CHLOE"/>
        <s v="CUNIN  FRANCOIS-XAVIER"/>
        <s v="MOLDERS JULIE"/>
        <s v="CPA STE"/>
        <s v="LOONES JUSTINE"/>
        <s v="CHATEAU VICTOR"/>
        <s v="GIMER  PAULINE"/>
        <s v="ETCI"/>
        <s v="MARX ALEXANDRE"/>
        <s v="HUBAUT PHILIPPE"/>
        <s v="CARREIN LAURENT"/>
        <s v="FAVRELLE BAPTISTE"/>
        <s v="GASTRO FLANDRES"/>
        <s v="PIETRONIEC PIOTR"/>
        <s v="DUHAYON OLIVIER"/>
        <s v="IMMO DIAGNOSTICS &amp; EXPERTISES"/>
        <s v="MARCHYLLIE MICHEL"/>
        <s v="EOD NORD"/>
        <s v="CB STOCK"/>
        <s v="CARLIER DOMINIQUE"/>
        <s v="TOUATI MOHAMMED"/>
        <s v="EDO SPORT ANIMATION"/>
        <s v="PILLA CLOTHAIRE"/>
        <s v="GUILBERT YVES 0"/>
        <s v="FOUQUEREAU ALICE"/>
        <s v="LOGER HABITAT"/>
        <s v="DELECROIX NINA"/>
        <s v="CLIPLE"/>
        <s v="BROCHOT THAIS"/>
        <s v="KURZYDLO SYLVIE"/>
        <s v="KNOCKAERT JOSETTE"/>
        <s v="O'BERGE DU LAC"/>
        <s v="PECQUEUR JONATHAN"/>
        <s v="BALLONE ROMAIN"/>
        <s v="GABANNE"/>
        <s v="HEYMAN MICHEL"/>
        <s v="AVENTIM"/>
        <s v="PAUWELS AUDREY"/>
        <s v="TOULEMONDE JESSIE"/>
        <s v="ABRAPON ."/>
        <s v="VANDEN DORPE CATHERINE"/>
        <s v="ELIPOT MAURINE"/>
        <s v="BRUYANT ARNAUD"/>
        <s v="AGACHE PATRICE"/>
        <s v="FLETCHER ANNE"/>
        <s v="ATECNA"/>
        <s v="SCRIVE VIANNEY"/>
        <s v="QUEYRAS"/>
        <s v="FREDDY M. CONSTRUCTIONS"/>
        <s v="SABE AURELIEN"/>
        <s v="DECOROOM"/>
        <s v="DUMORTIER VALERIE"/>
        <s v="HIGELIN JEAN YVES"/>
        <s v="ALEX DECOLUXE"/>
        <s v="RAFOU DECOR"/>
        <s v="BOUKHEDCHA ELODIE"/>
        <s v="BECAMEL DIDIER"/>
        <s v="LE PAIN JENLINOIS"/>
        <s v="BLOUIN REMI"/>
        <s v="DEBIEVRE THIBAUD"/>
        <s v="RTE"/>
        <s v="OTLET JONATHAN"/>
        <s v="BOCQUET DANIEL"/>
        <s v="PIKASSO"/>
        <s v="VESUVIUS SERT"/>
        <s v="VENIAT ANAIS"/>
        <s v="HELIOS"/>
        <s v="LEMOINE THOMAS"/>
        <s v="CARNIERE SOPHIE"/>
        <s v="VICTOR LIETAR"/>
        <s v="DEROO YOHANN"/>
        <s v="THELLIER LAURENT"/>
        <s v="MOUKAHAL MOUNAYAT"/>
        <s v="CONTROLE TECHNIQUE LYSSOIS"/>
        <s v="KURCZ HENRI"/>
        <s v="MEKACHER HAMIDA"/>
        <s v="COPPIN VALENTIN"/>
        <s v="VIENNE BENEDICTE"/>
        <s v="VANHOECKE FANNY"/>
        <s v="DOMONT AMANT CHRISTELLE"/>
        <s v="POINTE JEAN PHILIPPE"/>
        <s v="DJALO CISSE"/>
        <s v="JACOBS VIRGILE"/>
        <s v="LIBERAL XAVIER"/>
        <s v="WAKERS"/>
        <s v="LF GROUP"/>
        <s v="VANDENBULCKE AXEL"/>
        <s v="WATERLOT ET ASSOCIES"/>
        <s v="CENTRE SOCIAL ALMA"/>
        <s v="BERDIN SONIA"/>
        <s v="BIG BEN INTERACTIVE"/>
        <s v="DOS ANJOS SEBASTIEN"/>
        <s v="BARAFFE PIERRE HENRI"/>
        <s v="LECLERC AUDREY"/>
        <s v="ELIZEE I"/>
        <s v="BLIDI NORDYN"/>
        <s v="HOVART NORDINE"/>
        <s v="WARLOUZET AUDREY"/>
        <s v="DUPONT DOMINIQUE"/>
        <s v="DASSONNEVILLE  SYLVIE"/>
        <s v="DANCHIN AMAMOU FRANCOIS XAVIER"/>
        <s v="WANIN MELANIE"/>
        <s v="STRAKA DANIEL"/>
        <s v="LECLERCQ NADIA"/>
        <s v="HANNOTHIAUX MARIE-HELENE"/>
        <s v="WACRENIER VALERIE"/>
        <s v="POULLAIN  DELPHINE"/>
        <s v="DUPUIS BENJAMIN"/>
        <s v="SAIDANI TOURIA"/>
        <s v="BOVOY JUSTINE"/>
        <s v="BEN SOUSSAN HENRI"/>
        <s v="GHESTEM - THOMAS &amp; ASSOCIES"/>
        <s v="PORTE KARINE"/>
        <s v="EBANNAHMARAN NORA"/>
        <s v="KFA DISTRIBUTION"/>
        <s v="NOVACENS"/>
        <s v="TOURDOT ANTOINE "/>
        <s v="DUFOSSE MANON"/>
        <s v="JOUMIER CAMILLE"/>
        <s v="MOREAU  RAPHAELLE"/>
        <s v="VANHOVE EMILIE"/>
        <s v="DESMULIE JEAN-FRANCOIS"/>
        <s v="DELTOUR THOMAS"/>
        <s v="CARETTE  CINDY"/>
        <s v="LECOUSTRE CAMILLE"/>
        <s v="CERCUS LISON"/>
        <s v="LANDSHEERE DANIEL"/>
        <s v="DUBRULLE EMMANUELLE"/>
        <s v="TILDEO"/>
        <s v="SCRIVE EDOUARD"/>
        <s v="AUMERCIER PIERRETTE"/>
        <s v="MESANS CECILE"/>
        <s v="L'ATOMIC"/>
        <s v="PAUCHET VINCENT"/>
        <s v="MAECHEL PATRICE"/>
        <s v="DEWAILLY VANESSA"/>
        <s v="LELONG CELINE"/>
        <s v="REEMPRO"/>
        <s v="GODEFROY NADEGE"/>
        <s v="DENEUVILLE JEAN PAUL"/>
        <s v="BROUTEELE HERVE"/>
        <s v="MACE STEPHANE"/>
        <s v="VANHOUTTE MICHELE"/>
        <s v="STAERCK RICHARD"/>
        <s v="DERACHE MELISSA"/>
        <s v="DELCROIX ANNE-CHARLOTTE"/>
        <s v="DECATOIRE AUDREY"/>
        <s v="DECAMPS BENOIT"/>
        <s v="SCHOLASCH ROMAIN"/>
        <s v="SYBIOMED"/>
        <s v="DELANNOY TIBO"/>
        <s v="DEBAVELAERE MARGAUX NATHALIE "/>
        <s v="GNADO FLORIAN"/>
        <s v="MARTIN DELPHINE"/>
        <s v="OA BARBER"/>
        <s v="EXTERN IT"/>
        <s v="TRANSUNIVERSE FRANCE"/>
        <s v="NOTAPARC NOTAIRES"/>
        <s v="BRAEM VIRGINIE"/>
        <s v="CONTOIS CAMILLE"/>
        <s v="COTTON BLUE"/>
        <s v="GROUPE IRD ."/>
        <s v="LEFRANCOIS CLAUDINE"/>
        <s v="MENU JEAN-LUC"/>
        <s v="CARLIER ANTOINE"/>
        <s v="NASH &amp; YOUNG"/>
        <s v="BAILLET AUDREY"/>
        <s v="DA FONSECA NOAH"/>
        <s v="DELEPLACE LUDOVIC"/>
        <s v="P2J CONSULTANT"/>
        <s v="HEUSDENS MARC "/>
        <s v="QUASSIM CONSOLIDATED"/>
        <s v="WIBAUT MARC EMMANUEL"/>
        <s v="TRACE ARCHITECTES"/>
        <s v="LAMA"/>
        <s v="CASTEL SAMANTHA"/>
        <s v="ROSZCZYC THOMAS"/>
        <s v="GOEB MATHILDE"/>
        <s v="LEFEBVRE LUCIE"/>
        <s v="DELACROIX THIBAULT"/>
        <s v="YVON ET FIRA"/>
        <s v="IRD INVEST"/>
        <s v="ADAMUS CORENTIN"/>
        <s v="DELAMBRE REMI"/>
        <s v="DEGROISE JOHANNE"/>
        <s v="HENRY PAUL"/>
        <s v="LOUCHART STEPHANE"/>
        <s v="LEDENT JULIE"/>
        <s v="KHERZANE MEKTOUB"/>
        <s v="COURCIER MARIE"/>
        <s v="DELABAERE JEAN-LUC"/>
        <s v="GRABARSKI CHRISTOPHE"/>
        <s v="DUFLY MICHEL"/>
        <s v="BOUQUILLON AURELIEN"/>
        <s v="NZUWONEMEYE DIANE"/>
        <s v="WAMBRE SUZY"/>
        <s v="SEIGNEUR LOUIS"/>
        <s v="DUFOREAU AGNES"/>
        <s v="GIGNET MAXENCE"/>
        <s v="AQUASTAR CONSULTING"/>
        <s v="ROGER MAXIMILIEN"/>
        <s v="ISTYA CONSEIL"/>
        <s v="DECORTE PAULINE"/>
        <s v="ROYER AURELIE"/>
        <s v="VELY EDOUARD"/>
        <s v="COMBEMALE ANNE"/>
        <s v="FOUCART BIANCA"/>
        <s v="DA COSTA MARIA JOSE"/>
        <s v="LAURENT GUILLAUME"/>
        <s v="DELSARTE THEO"/>
        <s v="VERSCHAEVER DOMINIQUE"/>
        <s v="DELLETTE CAROLE"/>
        <s v="DEVIGNES JEAN LUC"/>
        <s v="MANCON YVES"/>
        <s v="LEBON ANNIE"/>
        <s v="MENDES ROLAND"/>
        <s v="VERMEIRE ROMAIN"/>
        <s v="DELCROIX LAURENT"/>
        <s v="HERLIN BENJAMIN"/>
        <s v="TOP GUILLAUME"/>
        <s v="LEBORGNE FRANCK"/>
        <s v="MEZIANI JAMILLA"/>
        <s v="MAUGER SEVERIN"/>
        <s v="DEVULDER JEAN MARC"/>
        <s v="COUTANT NICOLE"/>
        <s v="BRUNELLE JEAN-CHRISTOPHE"/>
        <s v="GOBERT ALAIN"/>
        <s v="BAUMONT YANNICK"/>
        <s v="GARDIN TIPHAINE"/>
        <s v="BAFCOP GREGORY"/>
        <s v="GAVOIS DOMINIQUE ET MARTHE"/>
        <s v="AUDITION 59"/>
        <s v="TACCONE ARSENE"/>
        <s v="BACHIR CHERIF MOHAMED"/>
        <s v="DEMERLIER  KEVIN"/>
        <s v="BEGHDADI NACERA"/>
        <s v="DESTOMBES CAROLINE"/>
        <s v="DAHMANI SAMIRA"/>
        <s v="EL YAGHMOURI KARIMA"/>
        <s v="CLUPPEL  THIBAUT"/>
        <s v="PROLUM NORD PAS DE CALAIS"/>
        <s v="VOET JACQUES"/>
        <s v="MINNECI SEBASTIEN"/>
        <s v="PETY JULIEN"/>
        <s v="DEVOS  MAXIMILIEN"/>
        <s v="TDAF"/>
        <s v="CLINIQUE VETERINAIRE DES"/>
        <s v="LIAGRE  CECILE"/>
        <s v="CABINET AX COURTAGE"/>
        <s v="MIROIR CHANEL"/>
        <s v="SCH AUTOMOBILES - CPTE"/>
        <s v="MOUTON FLORENCE"/>
        <s v="NEXTOO"/>
        <s v="COVIAUX FRANCOIS ET VANESSA"/>
        <s v="GTS"/>
        <s v="FENEZ FRANK"/>
        <s v="TANAMAN"/>
        <s v="ADF AMBULANCES"/>
        <s v="PARTNER SYSTEMES - CPTE"/>
        <s v="K-H GLOBAL SECURITY"/>
        <s v="CREPIN MARIE-PIERRE ET XAVIER"/>
        <s v="DEN HARTOGH FRANCE"/>
        <s v="DUJARDIN ANNE"/>
        <s v="EQUATION BY NECC"/>
        <s v="KALIDO"/>
        <s v="LES MOULINS DE LA BASSEE"/>
        <s v="MEDJAHED MALIKA"/>
        <s v="ENVELOPPE THERMIQUE POUR"/>
        <s v="COUSIN JULIETTE"/>
        <s v="BELHOUARI SOFIANE"/>
        <s v="CAPLIER JONATHAN"/>
        <s v="MALLET DELPHINE"/>
        <s v="FRYDRYSCZAK ROSE NOELLE"/>
        <s v="MOREAUX  VALERIE"/>
        <s v="CHATELAIN GEOFFREY"/>
        <s v="RORTHAIS  ELODIE"/>
        <s v="A.M.S ELECTRICITE"/>
        <s v="HOLDING NORD EXPERTISE AUTOMOBIL"/>
        <s v="MAJE"/>
        <s v="H2D AUDIT CONSEIL"/>
        <s v="VESUVIUS-SERT"/>
        <s v="LA BALADE GOURMANDE"/>
        <s v="MAES  LUC-ERIC"/>
        <s v="LEDUC  FABIEN"/>
        <s v="HUTIN  CATHERINE"/>
        <s v="SCHERPEREEL ARNAUD"/>
        <s v="XTREME TRANSPORT"/>
        <s v="VALETTE PIERRE"/>
        <s v="THARREAU - JOLY SAMUEL - JULIENN"/>
        <s v="CRINQUETTE JEAN PAUL"/>
        <s v="CATTELAIN XAVIER"/>
        <s v="BARBOSA DE SOUSA EVA"/>
        <s v="DESMIDT  VALENTIN"/>
        <s v="MARSALLON ALAIN"/>
        <s v="DESBONNET  GEORGES"/>
        <s v="CREPY PNEUS"/>
        <s v="ELITE PACKAGING"/>
        <s v="MENDES KIMBERLEY"/>
        <s v="ROOSES VIRGINIE"/>
        <s v="VERQUIN MICHAEL"/>
        <s v="RM COUVERTURE"/>
        <s v="GISCARD CYNTHIA"/>
        <s v="TOITURE NIVESSE"/>
        <s v="KHELKHAL MABJID"/>
        <s v="CARDON BAPTISTE"/>
        <s v="GUILLARD JEAN"/>
        <s v="DESCAMPS D HAUSSY ET CIE"/>
        <s v="FRUIT FRANCIS"/>
        <s v="HADDADI FATIMA"/>
        <s v="BORDERIE BENJAMIN"/>
        <s v="GRIMONPONT QUENTIN"/>
        <s v="DELANOY MARIE"/>
        <s v="C.F.N SARL CONSTRUCTIONS ET FERM"/>
        <s v="MOREL CEDRIC"/>
        <s v="POUILLON SAMUEL"/>
        <s v="LENGLIN CATHY"/>
        <s v="LOUIS AXELLE"/>
        <s v="GOLAZ SERGE"/>
        <s v="HIMPE HENRI"/>
        <s v="GIL MARINA"/>
        <s v="DEVOS THIBAULT"/>
        <s v="CARPENTIER-DORCHY"/>
        <s v="L2F CONCEPT"/>
        <s v="SARL OSMOSE"/>
        <s v="THUAULT  VINCENT"/>
        <s v="RICHET LEGROS  CORENTIN"/>
        <s v="DEBUSSCHERE FRANCK"/>
        <s v="GRIMME FRANCE"/>
        <s v="CAMUS AUDREY"/>
        <s v="NEW LOG"/>
        <s v="LECOUFLE  GREGOIRE"/>
        <s v="DE BRUYN JEAN-PHILIPPE"/>
        <s v="BRFF TECH INNOVATIONS"/>
        <s v="BEUGIN VERONIQUE"/>
        <s v="PENIN FREDERIC"/>
        <s v="YESSO DAVID"/>
        <s v="PEREZ THIERRY"/>
        <s v="BENALI AKLI"/>
        <s v="SAUNIER PIERRE YVES"/>
        <s v="TELLUS IMMOBILIER"/>
        <s v="AUTO ECOLE SAM"/>
        <s v="LEONARDI GIORGIO"/>
        <s v="ORGANISME DE GESTION DU LEP"/>
        <s v="OBER CATHY"/>
        <s v="B.E.A."/>
        <s v="VEZIN  ANDREA"/>
        <s v="TRAD MAIRAME"/>
        <s v="CHARTOIS NOA"/>
        <s v="AU FIL DU TEMPS"/>
        <s v="DE RUYTER JEAN-FRANCOIS"/>
        <s v="BEAUMONT BERNARD "/>
        <s v="RENSCH NORA"/>
        <s v="INTERRESTO"/>
        <s v="MIZON JEROME"/>
        <s v="RENAUT JEAN-CHARLES"/>
        <s v="LEPOUTRE BEATRICE"/>
        <s v="SARL COL DE CYGNE"/>
        <s v="DESORMEAUX STEPHANE"/>
        <s v="AEDIFIS CONTROL TECHNIC"/>
        <s v="PONCHEL TOURNAY CELINE"/>
        <s v="DEREGNAUCOURT FRANCIS"/>
        <s v="DELESCLUSE SEVERINE"/>
        <s v="MDV DISTRIBUTION"/>
        <s v="SBRUAY"/>
        <s v="VMAF LOCATIONS"/>
        <s v="VALNOIR LOUIS"/>
        <s v="BERTHO CHARLOTTE"/>
        <s v="KEIGNAERT CLEMENCE"/>
        <s v="DEPRE HERMANN"/>
        <s v="MORTREUX ELODIE"/>
        <s v="TASZEK FRANCOISE"/>
        <s v="STEVENS REGIS"/>
        <s v="EUSTACHE JACQUES"/>
        <s v="GRUSON LAETITIA"/>
        <s v="FRANQUET LAURENT"/>
        <s v="REKOULA LEANDRE"/>
        <s v="BONNEVILLE JEAN MARC"/>
        <s v="PLAISANT GODEFROY"/>
        <s v="CHANART"/>
        <s v="ATHLON CAR LEASE"/>
        <s v="FLASQUE JEREMY"/>
        <s v="PGE"/>
        <s v="DEGARDIN DYLAN"/>
        <s v="CONCEPT BATI ECO"/>
        <s v="SICAE DE LA SOMME ET DU CAMBRAIS"/>
        <s v="CAFE RESTAURANT CHEZ EVA"/>
        <s v="TRANSPORTS FJ EXPRESS"/>
        <s v="LEROUX "/>
        <s v="RIVIERE ANTHONY"/>
        <s v="VANDENWEGHE JEAN PAUL"/>
        <s v="TIABLIKOFF TATIANA"/>
        <s v="HAZEBROUCQ JULIEN"/>
        <s v="AFONSO FERREIRA ELODIE"/>
        <s v="DORET CHRISTOPHE"/>
        <s v="LEFEBVRE OPHELIE"/>
        <s v="NAGY GABRIEL"/>
        <s v="LAMBREIT  SEBASTIEN"/>
        <s v="GAUTHIER LUDIVINE"/>
        <s v="BENMOUSSA HABELFATAH"/>
        <s v="AZAOUN  MEHDI"/>
        <s v="BOUHYA SIHAM"/>
        <s v="MORTIER FLORIAN"/>
        <s v="FERDOUZ SALIM"/>
        <s v="PEIXOTO MACHADO JOSE"/>
        <s v="DELSALLE BRUNO"/>
        <s v="CHAUVEAU DE QUERZICE EMILIE"/>
        <s v="LENGLART STEPHIE"/>
        <s v="CHATEOUI HOUSSNIYA"/>
        <s v="CISSOKHO MAMADOU"/>
        <s v="CARLIER LAURENT"/>
        <s v="BORE CATHERINE"/>
        <s v="SOLEIL ANTOINE"/>
        <s v="EPEE MANGA JEAN"/>
        <s v="BOULET ALICIA"/>
        <s v="IDRAHOU JAMAL"/>
        <s v="ROLLET MARC"/>
        <s v="BOISSON  CASSANDRE"/>
        <s v="TOULEMONDE THOMAS"/>
        <s v="MBABU PHILIPPE"/>
        <s v="BUGNION  ANNABELLE"/>
        <s v="ACHTIOUI  ZAKARI"/>
        <s v="POSTEL  LAURIE"/>
        <s v="BECART JEAN-LOU"/>
        <s v="ALLOUCHERIE ISABELLE"/>
        <s v="PREMIUM TRUCK"/>
        <s v="BERTEAU SOIZIC"/>
        <s v="BENHOUHOU ABDELMADJID"/>
        <s v="PIXAPUB"/>
        <s v="LEMAIRE FLORIAN"/>
        <s v="SPOUTNIK"/>
        <s v="CORNILLE ROMAIN"/>
        <s v="DEWAMES NATHALIE"/>
        <s v="CAMMARATA MARIA"/>
        <s v="CHAMBERLIN QUENTIN"/>
        <s v="DELATTRE OPHELIE"/>
        <s v="CROQUEFER INGRID"/>
        <s v="BOUACHERA FARIDA"/>
        <s v="MARESCAUX ALAIN"/>
        <s v="RODRIGUES MARYSE"/>
        <s v="QRITA ADIL"/>
        <s v="DHELLEMMES FLAVIEN"/>
        <s v="WIMBEE GREGORY "/>
        <s v="DEWILDE LISA"/>
        <s v="KUS MINE"/>
        <s v="MOURA DE CASTRO ANTONIO"/>
        <s v="CAILLAUX CATHERINE"/>
        <s v="AGACHE ALEXANDRE"/>
        <s v="SNOUCI CHRISTINE"/>
        <s v="COQUEREL JEROME"/>
        <s v="LEDUCQ CYRIL"/>
        <s v="EUREKAM"/>
        <s v="NAVAS THOMAS"/>
        <s v="CATTEAU BENOIT"/>
        <s v="DESMETTRE AURELIEN"/>
        <s v="CAILLEAU PIERRE"/>
        <s v="VERBRUGGHE GREGORY"/>
        <s v="DESCAMPS XAVIER"/>
        <s v="FERRAH ISLAM"/>
        <s v="MOERMAN MATHILDE"/>
        <s v="BANYAN"/>
        <s v="J.P.CARLIER"/>
        <s v="LA FLEUR DE L AGE"/>
        <s v="DELTA ,AP"/>
        <s v="CHOUIA OURIDA"/>
        <s v="NYS FREDERIC"/>
        <s v="PINTO FLORENCE"/>
        <s v="BOUHDIDA  ELHADJ"/>
        <s v="TIGMRATINE  MOUNIR"/>
        <s v="MAO MASSIMA"/>
        <s v="CAMILLE FLEURS"/>
        <s v="TECHNI-GAINE PLUS"/>
        <s v="RIBEIRO GWENAELLE "/>
        <s v="ALPHABET FRANCE"/>
        <s v="MAGNIER FRANCOISE"/>
        <s v="NC DEMENAGEMENT"/>
        <s v="GILLON ROGER"/>
        <s v="DUHAMEL SANDRINE"/>
        <s v="SUD PIZZA"/>
        <s v="NEWKADO"/>
        <s v="CATTEAU SIMON"/>
        <s v="BOUQUET MARIE PASCALE"/>
        <s v="YR CENTRE"/>
        <s v="BOTTE THIERRY"/>
        <s v="SANDER GASPARD"/>
        <s v="RENAUTJEAN-CHARLES"/>
        <s v="ROUZE BENOIT"/>
        <s v="ARC DISTRIBUTION NORD PICARDIE"/>
        <s v="SCHEERS MARVIN"/>
        <s v="PLUCHART DELPHINE"/>
        <s v="DABROWSKI ENZO"/>
        <s v="AQUAKINE"/>
        <s v="JOGA  PIERRE-ALEXANDRE ET CLAIRE"/>
        <s v="LARUE THEO"/>
        <s v="TAGLIABUE RICHARD"/>
        <s v="HAGNERE JEAN EMMANUEL"/>
        <s v="HOUZIAUX AMANDINE"/>
        <s v="WROBEL FABIENNE"/>
        <s v="CUVELIER ESTELLE"/>
        <s v="FERME DE LA GONTIERE"/>
        <s v="SCRIVE ANNE "/>
        <s v="ASSOCIATION POUR LA REEDUCATION "/>
        <s v="DUPIRE FRANCK"/>
        <s v="DUMOULIN MANDY"/>
        <s v="IMMO FROM"/>
        <s v="ELEC CITY"/>
        <s v="DO NASCIMENTO JORGE"/>
        <s v="GOLDIN THEOPHILE"/>
        <s v="GERARD NOE "/>
        <s v="CABANELLAS MICHEL"/>
        <s v="LOYER FREDERIC"/>
        <s v="DTF4I"/>
        <s v="HENNION STEVE"/>
        <s v="VASSEUR NATACHA"/>
        <s v="FLEURY WILFRID"/>
        <s v="APPART'HOTEL BUISSES"/>
        <s v="VDL BUS &amp; COACH FRANCE"/>
        <s v="SAUVAGE LAURENCE"/>
        <s v="DELOBEL ANTOINE"/>
        <s v="LEMANSKI CLAIRE"/>
        <s v="MAISONNAVE LOUIS"/>
        <s v="CRASQUIN CHARLES"/>
        <s v="RAYNEAU MORGANE"/>
        <s v="DEUDON GUY"/>
        <s v="GRUMETZ GAUTHIER"/>
        <s v="RIBEIRO ALEXANDRE"/>
        <s v="LIBBRECHT KEVIN"/>
        <s v="AZOUANI FERHAT"/>
        <s v="BOUFELLAH MOHAMMED"/>
        <s v="GUERY JEROME"/>
        <s v="LEMENS SOPHIE"/>
        <s v="ITELIANCE"/>
        <s v="DORSCH MARIE-CHRISTINE"/>
        <s v="BATIMENT CHIMIE APPLIQUEE"/>
        <s v="MONTEGNIES ALAIN"/>
        <s v="DALLY FRANCOIS ET FABIENNE"/>
        <s v="VILLEZ BAPTISTE"/>
        <s v="MOREL  AURELIEN"/>
        <s v="BODIER CHRISTIAN"/>
        <s v="EURO P.V.C CONCEPT"/>
        <s v="EURO P.V.C"/>
        <s v="EURO PVC SERVICE"/>
        <s v="LOPACINSKI MANON"/>
        <s v="DUTHOIT FRERES"/>
        <s v="TOLLITTE LUDIVINE"/>
        <s v="MAGAT ALICE"/>
        <s v="PLANCKEEL DAVID"/>
        <s v="GROSBOIS SIMON"/>
        <s v="MARQUET - ROUSSE JEAN-NOEL ET MA"/>
        <s v="GOFFETTE BERNARD"/>
        <s v="JEANNET WALTER ET SYLVIE"/>
        <s v="SWYSEN BENEDICTE"/>
        <s v="PHILIPPO VINCENT"/>
        <s v="ADAC - AVION AMBULANCES"/>
        <s v="DELESALLE FRANKLIN"/>
        <s v="FORASS"/>
        <s v="SPARTNER"/>
        <s v="WAROQUIER PIERRE-MARIE"/>
        <s v="LAMBLIN GAELLE"/>
        <s v="GMT OUTDOOR"/>
        <s v="OXANA DENFER"/>
        <s v="IANORD"/>
        <s v="HERSA "/>
        <s v="FABRE VALERIE"/>
        <s v="NIGRO GIANNI"/>
        <s v="SELOSSE LAURENCE"/>
        <s v="BAYART ERIC"/>
        <s v="SPECIAL DEBLAIS"/>
        <s v="MAZIRE YANNICK"/>
        <s v="CARRE GESTION"/>
        <s v="MOUTIER CASSANDRE"/>
        <s v="AGENOR CDG"/>
        <s v="AGENOR SUPPORT"/>
        <s v="WARNAULT ARTHUR"/>
        <s v="NUMERIDIA"/>
        <s v="DEMAL AXEL"/>
        <s v="SAGNIEZ MICKAEL"/>
        <s v="LEROUGE AURELIE"/>
        <s v="FICHAUX MELANIE"/>
        <s v="CABINET SAHYA SERVICES"/>
        <s v="PATERNOSTER JULIE"/>
        <s v="DEMAREST CHRISTOPHE"/>
        <s v="AMS ELECTRICITE - CPTE"/>
        <s v="OPALE AERO SERVICES"/>
        <s v="PAYEN ANNE"/>
        <s v="D'ALESSANDRO BENJAMIN"/>
        <s v="DEFOSSEZ FREDERIC"/>
        <s v="LA DUCHESSE"/>
        <s v="TOLLENS FLORENT ET HELENE"/>
        <s v="VERAN CELINE"/>
        <s v="FORMACTION SANTE"/>
        <s v="PILLIARD MARYNE"/>
        <s v="GILMANT CONSTRUCTION"/>
        <s v="GROUPE KALI"/>
        <s v="DEFRENNES"/>
        <s v="SVENDIN"/>
        <s v="COHEN-SABBAN &amp; COUSIN"/>
        <s v="GOUBET JIMMY"/>
        <s v="EVIDENCE INGENIERIE"/>
        <s v="HALGAND AURELIE"/>
        <s v="JORISSEN FABIENNE"/>
        <s v="VERMEERSCH FRANCOIS"/>
        <s v="GUERLUS LOTTE MARIE"/>
        <s v="DIAW AMADOU"/>
        <s v="DERACHE AUDREY"/>
        <s v="D HALLUIN PIERRE OLIVIER"/>
        <s v="VION  CHRISTINE"/>
        <s v="KACEDALI BENYOUCEF"/>
        <s v="DELOBELLE FABRICE"/>
        <s v="BLONDEAU DOMINIQUE"/>
        <s v="DECOTTIGNIES  JEAN-CLAUDE"/>
        <s v="GREEN HORIZON"/>
        <s v="MEDDAH CELINE"/>
        <s v="AGS"/>
        <s v="LET IT BE"/>
        <s v="LEMAITRE THOMAS"/>
        <s v="DUJARDIN FAIROUZ"/>
        <s v="DOCHY MICHAEL"/>
        <s v="HACKENYS  NATHALIE"/>
        <s v="VANNESTE BENOIT"/>
        <s v="ALLART ESTELLE"/>
        <s v="CHARTON  THEO"/>
        <s v="PLUCHARD CAMILLE"/>
        <s v="GAOUAOUI GHALIA"/>
        <s v="BULTEAU AURELIE"/>
        <s v="SIMON JACQUES"/>
        <s v="KHNAGUI ZAKARIA"/>
        <s v="BERNIER EUGENE"/>
        <s v="FAUVERGUE CHRISTOPHE"/>
        <s v="MONTAINE CHLOE"/>
        <s v="BAL ELSA"/>
        <s v="DELTA.AP"/>
        <s v="LEROY PATRICIA"/>
        <s v="DOBY THIERRY"/>
        <s v="TAVERNIER CATHERINE"/>
        <s v="TRUNET NICOLAS"/>
        <s v="JOLY THOMAS"/>
        <s v="GHELBOUN AKLI"/>
        <s v="TOULIS"/>
        <s v="JOSSERAND BERNARD"/>
        <s v="FIN BEATRICE"/>
        <s v="RIGOLE  AURELIE"/>
        <s v="DELANNOY FRANCOIS"/>
        <s v="PLANCKAERT ANNICK"/>
        <s v="DHELLEMMES ALIX"/>
        <s v="SIERACKI CORALIE"/>
        <s v="LATTE"/>
        <s v="DESSERS CATHERINE"/>
        <s v="LALISSE REMY"/>
        <s v="CHATELAIN ALAIN"/>
        <s v="ROBIC JOELLE"/>
        <s v="STOKELP"/>
        <s v="AX2LAN"/>
        <s v="LEFEBVRE  JEAN-MAX"/>
        <s v="PEYRON  DOMINIQUE"/>
        <s v="MASSY CHRISTOPHE"/>
        <s v="PROTEC STORES ALARME"/>
        <s v="BIZ DAVID"/>
        <s v="CHRYSALIDES-PHYGITAL"/>
        <s v="IGT COURTAGE ET SOLUTIONS"/>
        <s v="MASSELOT MICHAEL"/>
        <s v="LIGNON STEPHANE"/>
        <s v="LAMBOLEZ CHRISTOPHER"/>
        <s v="VANHULLE MYLENE"/>
        <s v="MILLEQUANT MANON"/>
        <s v="DELICQ MARJORIE"/>
        <s v="VERHAEGHE JEAN MARIE"/>
        <s v="FELIX  LAURA"/>
        <s v="CH4 SYSTEMES"/>
        <s v="TRATO INDUSTRIES"/>
        <s v="LETERME PHILIPPE"/>
        <s v="SIHRENER CLEMENT"/>
        <s v="ALKINE LILLE"/>
        <s v="PROVDEV"/>
        <s v="ALKINE ROUBAIX"/>
        <s v="PARISEAUX JEAN LOUIS"/>
        <s v="FX CONSEIL"/>
        <s v="LEBLANC DAMIEN"/>
        <s v="BETTIGNY PERE ET FILS"/>
        <s v="PUBLI SCREEN"/>
        <s v="GODE NICOLE"/>
        <s v="AUTO MULTI SERVICES NORD"/>
        <s v="COPIN NICOLAS"/>
        <s v="LE NOIR MAXENCE"/>
        <s v="TENDANCE PEINTURES"/>
        <s v="JAILLARD EDOUARD"/>
        <s v="HURTREL AND CO"/>
        <s v="NORENI DANIEL"/>
        <s v="GONCALVES DAVID"/>
        <s v="MEKACHER NORDIN"/>
        <s v="CORNET WILFRIED"/>
        <s v="VERPOORT  CATHERINE"/>
        <s v="DELVOYE  JOHAN"/>
        <s v="BASSERY VALERIE"/>
        <s v="GEUJON  NADIA"/>
        <s v="DEBRUYNE GREGORY"/>
        <s v="FOURNEAU  LUDOVIC"/>
        <s v="BOUHADJA SABRINA"/>
        <s v="DOUTERLUINGNE SYLVAIN"/>
        <s v="MARCELLI HELENE"/>
        <s v="TEKIN ESE"/>
        <s v="ZERROUK HOCINE"/>
        <s v="JOVENEAU FRANCK"/>
        <s v="ATOUTCLIMAT"/>
        <s v="COSYN LOUIS"/>
        <s v="BENBOUZID BAKHTA"/>
        <s v="DEVILLE ARNAUD"/>
        <s v="JONIAUX MAGALI"/>
        <s v="VANALDERWERELT  THIERRY"/>
        <s v="ISSAD HAMID"/>
        <s v="GEORGES JOSCELINE"/>
        <s v="MEKIRECHE LAID"/>
        <s v="SWILLENS PAULINE"/>
        <s v="ESTEVES DAVID"/>
        <s v="ROSE JEAN LOUIS"/>
        <s v="MESSI NJANGUE MARTINE"/>
        <s v="GALBRUN  JESSICA"/>
        <s v="DI LULLO  LEONARDO"/>
        <s v="LORTHIOIR ERIC ET CATHERINE"/>
        <s v="CHAKAL  FAZIA"/>
        <s v="DEFILEASE"/>
        <s v="SAMAIN DOMINIQUE"/>
        <s v="LECOUSTRE JEAN CHRISTOPHE"/>
        <s v="VASSAUX NATHALIE"/>
        <s v="CAZAU  LAURE"/>
        <s v="VANDENDRIESSCHE LAURE"/>
        <s v="VANDENBOSSCHE HUBERT"/>
        <s v="DEPOERS JEAN-LOUIS"/>
        <s v="PERROUD PHILIBERT"/>
        <s v="SYNERGIE NETTOYAGE"/>
        <s v="GAUCHEZ HUGUES AMAURY"/>
        <s v="CREPY KEVIN"/>
        <s v="BENOUADEN  ABDESLEM"/>
        <s v="MERIOT PEGGY"/>
        <s v="BUY GUILLAUME"/>
        <s v="FERRAH MOHAMED" u="1"/>
        <s v="BOUZAKRI IDRISSI BADR" u="1"/>
        <s v="FUMERY  CHRISTELLE" u="1"/>
        <s v="KOFFI LOUISE" u="1"/>
        <s v="DIALLO AMADOU MOUCTAR" u="1"/>
        <s v="ALMKDAD NOUR" u="1"/>
        <s v="DELORY PAUL" u="1"/>
        <s v="COLAUTTI LOUIS" u="1"/>
        <s v="MAHIEUX ALEXANDRE" u="1"/>
        <s v="QUIQUET MARINA" u="1"/>
        <s v="VILLECROZE LUCIE" u="1"/>
        <s v="KHOULALI HANANE" u="1"/>
        <s v="DELEPORTE GREGORY" u="1"/>
        <s v="LAMDA HABIBA" u="1"/>
        <s v="VAN BECELAERE MICHEL" u="1"/>
        <s v="BOROWIAK BRUNO" u="1"/>
        <s v="SALISBURY CELINE" u="1"/>
        <s v="MAGY ROSALIE" u="1"/>
        <s v="FRYS BERENICE" u="1"/>
        <s v="DELESALLE PATRICIA" u="1"/>
        <s v="DEBEUF DIDIER" u="1"/>
        <s v="LEFRANCOIS ANTOINE" u="1"/>
        <s v="PEZERIL JEAN-MARC" u="1"/>
        <s v="MAUFINET ANNE-SOPHIE" u="1"/>
        <s v="FROMENT JULIEN" u="1"/>
        <s v="LAMBERT PASCAL" u="1"/>
        <s v="LALLEMAND STEPHANIE " u="1"/>
        <s v="SAWADOGO SEVERINE" u="1"/>
        <s v="MBANI CYR" u="1"/>
        <s v="DELMARE HERVE" u="1"/>
        <s v="COYET GUY" u="1"/>
        <s v="FAUVEL DOMINIQUE" u="1"/>
        <s v="MONNET MYRIAM" u="1"/>
        <s v="DUMORTIER  THIERRY" u="1"/>
        <s v="DAUCHY MARTINE" u="1"/>
        <s v="KWAPICH DOROTHEE" u="1"/>
        <s v="BRANQUE STEPHANE" u="1"/>
        <s v="GLOANEC DIDIER" u="1"/>
        <s v="SCHELLAERT REGINE" u="1"/>
        <s v="LAGACHE MAXIME" u="1"/>
        <s v="SAINT POL CHRISTOPHE " u="1"/>
        <s v="TRANCOEN BRUNO" u="1"/>
        <s v="DUVIVIER GUILLAUME" u="1"/>
        <s v="BARBA JEAN-DENIS" u="1"/>
        <s v="DESNEULIN DOMINIQUE" u="1"/>
        <s v="BRICHE DOMINIQUE" u="1"/>
        <s v="SOUDANT HERVE" u="1"/>
        <s v="LEMAN DAVID" u="1"/>
        <s v="DELERUE SANDRINE" u="1"/>
        <s v="CHARLES FLORENT" u="1"/>
        <s v="RIFARD LINE" u="1"/>
        <s v="VERMEULEN JEAN-PIERRE" u="1"/>
        <s v="LEGRAND ROGER" u="1"/>
        <s v="DE TAEYE MARYSE" u="1"/>
        <s v="CASALINO GUILLAUME" u="1"/>
        <s v="NAVARRO FLORIAN" u="1"/>
        <s v="DEGRYSE NUNO" u="1"/>
        <s v="THERY GERARD" u="1"/>
        <s v="WILLERVAL VINCENT" u="1"/>
        <s v="BRUYAT FLORIAN" u="1"/>
        <s v="KIM JIAE" u="1"/>
        <s v="COUTEREAU JORDAN" u="1"/>
        <s v="VERSTRAETE REMI" u="1"/>
        <s v="ZAMBONI DAVID" u="1"/>
        <s v="VANDAMME AURELIE" u="1"/>
        <s v="NAAJI REDOUANE" u="1"/>
        <s v="BERRITTO VIRGINIE" u="1"/>
        <s v="VERBEKE MICHEL" u="1"/>
        <s v="SOGELEASE FRANCE" u="1"/>
        <s v="DESCAMPS BRUNO" u="1"/>
        <s v="HEBRARD LABIT CELINE" u="1"/>
        <s v="BECAAS ANDRE" u="1"/>
        <s v="DIRA IMAN" u="1"/>
        <s v="CAVALERA GIOVANNI" u="1"/>
        <s v="DESCAMPS GERARD" u="1"/>
        <s v="DESBOUVRIES FRANCOIS" u="1"/>
        <s v="LIYA" u="1"/>
        <s v="SGARD ROLAND" u="1"/>
        <s v="KOUOH CHARLOTTE" u="1"/>
        <s v="DENNEULIN SERGE" u="1"/>
        <s v="BENESSIANO PAUL" u="1"/>
        <s v="LEVECQUE FRANCIS ET MARIE-FRANCE" u="1"/>
        <s v="SERENITY TAXI" u="1"/>
        <s v="VITEZ VINCENT" u="1"/>
        <s v="BERRAKI NASSERA" u="1"/>
        <s v="BOULAY PASCAL" u="1"/>
        <s v="COPIN JEROME" u="1"/>
        <s v="LEGOIS JEROME" u="1"/>
        <s v="PASCART TRISTAN" u="1"/>
        <s v="LEFEBVRE FLORINE" u="1"/>
        <s v="VANDOOLAEGHE JEAN-CLAUDE" u="1"/>
        <s v="WATREMETZ MARTHE" u="1"/>
        <s v="CRESSON LAURENCE" u="1"/>
        <s v="VANEGUE GILBERT" u="1"/>
        <s v="HANEBUTT STEVEN" u="1"/>
        <s v="LASSALLE FREDERIC" u="1"/>
        <s v="FALGON JEREMIE" u="1"/>
        <s v="FARJOT TERENCE" u="1"/>
        <s v="WATREMETZ NADINE" u="1"/>
        <s v="DHULU CHANTAL" u="1"/>
        <s v="VILLAIN FRANCIS" u="1"/>
        <s v="GODEFROY JULY" u="1"/>
        <s v="BOUXOM MICHEL" u="1"/>
        <s v="DUPRIEZ  GEOFFREY" u="1"/>
        <s v="LECOMTE LOUISE" u="1"/>
        <s v="MAIO MORGANE" u="1"/>
        <s v="GAREZ NATHALIE" u="1"/>
        <s v="BELLAMY CLEMENT" u="1"/>
        <s v="LESECQ PHILIPPE" u="1"/>
        <s v="DUBOIS MARCEL" u="1"/>
        <s v="DELMOTTE BERNARD" u="1"/>
        <s v="PASCOAL ELSA" u="1"/>
        <s v="HIRSCH ERIKA" u="1"/>
        <s v="PANNEKOECKE GREGORY" u="1"/>
        <s v="MANGUIN FLORINE" u="1"/>
        <s v="DERAM BRIGITTE" u="1"/>
        <s v="OLIVEIRA FERNANDES ARMINDO" u="1"/>
        <s v="TURCK JONATHAN" u="1"/>
        <s v="GREMBERT GWENDOLYN" u="1"/>
        <s v="ROULAND HARMONIE" u="1"/>
        <s v="HOUPPE TANGUY" u="1"/>
        <s v="RYCKEWAERT PHILIPPE ET ISABELLE" u="1"/>
        <s v="CORDIER VALENTIN" u="1"/>
        <s v="MARTIN BRYAN" u="1"/>
        <s v="MARECHAL STEVE" u="1"/>
        <s v="RAHIMOV NATIQ" u="1"/>
        <s v="DERAM SANDRA" u="1"/>
        <s v="NITASSE NATACHA" u="1"/>
        <s v="DAUTHUILLE LUDIVINE" u="1"/>
        <s v="LESTIENNE CATHY" u="1"/>
        <s v="VANCAYEZEELE VALENTINE" u="1"/>
        <s v="GUNST PHILIPPE " u="1"/>
        <s v="VERSAEVEL MICHEL" u="1"/>
        <s v="DEHONGHER ETIENNE" u="1"/>
        <s v="LEROUX CHRISTIAN" u="1"/>
        <s v="FONTAINE MARIE-EVE" u="1"/>
        <s v="DELRUE ALEXIS" u="1"/>
        <s v="CHALBI NASSERA" u="1"/>
        <s v="RANSON CHRISTINE" u="1"/>
        <s v="PRYEN JEAN-PIERRE" u="1"/>
        <s v="VIN MAURICE" u="1"/>
        <s v="PEDE CHRISTOPHE" u="1"/>
        <s v="TURCK MATHILDE" u="1"/>
        <s v="DHOISNE LAURENT " u="1"/>
        <s v="HALBOT CHRISTINE" u="1"/>
        <s v="CAMBIER STEPHANIE" u="1"/>
        <s v="HANNECART PIERRE" u="1"/>
        <s v="DESTOMBES ANTOINE" u="1"/>
        <s v="MARTINS GOMES MICKAEL" u="1"/>
        <s v="BOYER FANNY" u="1"/>
        <s v="HILD AUDREY" u="1"/>
        <s v="PATTOU ELISABETH" u="1"/>
        <s v="CASIEZ JEAN-CLAUDE" u="1"/>
        <s v="CAPPELLE HERVE" u="1"/>
        <s v="KANDA RAPHAEL" u="1"/>
        <s v="DE WAEGENAERE BRIGITTE" u="1"/>
        <s v="MONTEIRO RIBEIRO EDUARDO DE JESU" u="1"/>
        <s v="LELONG MARIE-CHRISTINE" u="1"/>
        <s v="VAN BECELAERE EDITH" u="1"/>
        <s v="DERAM ANNICK" u="1"/>
        <s v="STIEN DANIEL" u="1"/>
        <s v="BOCCACI JEAN PAUL" u="1"/>
        <s v="CARON MARIE-CECILE" u="1"/>
        <s v="WAMBRE ELISABETH" u="1"/>
        <s v="ESPINDOLA WINCK GUILHERME" u="1"/>
        <s v="MATHIEU JEAN-RENE" u="1"/>
        <s v="MARCHICA CHARLES" u="1"/>
        <s v="PANLOU PASCAL" u="1"/>
        <s v="RENARD BRIGITTE" u="1"/>
        <s v="DUBREUCQ MARIE AGNES" u="1"/>
        <s v="VAN BRUWAENE LAURIE" u="1"/>
        <s v="BROUAUX MURIELLE" u="1"/>
        <s v="CRIDA" u="1"/>
        <s v="DE TAEYE CLAUDE" u="1"/>
        <s v="LARU JACQUES" u="1"/>
        <s v="FERRIER NICOLAS" u="1"/>
        <s v="HENRARD BENOIT" u="1"/>
        <s v="TRUY DOMINIQUE" u="1"/>
        <s v="LECONTE DAVID" u="1"/>
        <s v="BPM CARS - ELLIPSE" u="1"/>
        <s v="DEBAY DANIEL" u="1"/>
        <s v="COCHETEUX PHILIPPE" u="1"/>
        <s v="HERMAN DOMINIQUE" u="1"/>
        <s v="ANTCZAK SYLVAIN" u="1"/>
        <s v="BREBION ERIC" u="1"/>
        <s v="BPCE" u="1"/>
        <s v="BOGACZ CECILE" u="1"/>
        <s v="PETITPREZ  SABRINA" u="1"/>
        <s v="LAGNY LAURENT" u="1"/>
        <s v="DESURMONT GENEVIEVE" u="1"/>
        <s v="VANDEN BROECK LAURINE" u="1"/>
        <s v="DE VOS JONATHAN" u="1"/>
        <s v="TIBERGHIEN FREDERIC" u="1"/>
        <s v="LAURENT PATRICK" u="1"/>
        <s v="VAN CRAEYVELT BERNADETTE" u="1"/>
        <s v="EL MOUSSAOUI MARINE" u="1"/>
        <s v="VALCKE FREDERIQUE" u="1"/>
        <s v="ONZON CELINE" u="1"/>
        <s v="MOREZ GUILLAUME" u="1"/>
        <s v="OPSOMER MARIE JEANNE" u="1"/>
        <s v="BREDOW ERIC" u="1"/>
        <s v="OBRY NATHALIE" u="1"/>
        <s v="DELETREZ JULIEN" u="1"/>
        <s v="TIMMERMAN  JEAN-MARIE" u="1"/>
        <s v="DATICHE ALAIN" u="1"/>
        <s v="HEYMAN JEAN-ANDRE" u="1"/>
        <s v="COUDRON PHILIPPE" u="1"/>
        <s v="LIEVENS SEBASTIEN" u="1"/>
        <s v="FUMERY BENOIT" u="1"/>
        <s v="JOURDAIN YVES" u="1"/>
        <s v="ELLEBOODE  JEAN-LUC" u="1"/>
        <s v="GAALOUL MOHAMED" u="1"/>
        <s v="DUQUENOY FRANCK" u="1"/>
        <s v="AUDRY ANTOINE" u="1"/>
        <s v="VANDORPE FRANCK" u="1"/>
        <s v="LENAIN JACQUES" u="1"/>
        <s v="SENAVE CELINE" u="1"/>
        <s v="BRUYELLE GERARD" u="1"/>
        <s v="TERESZKO EMILIE" u="1"/>
        <s v="CARMIGNANI FREDERIC" u="1"/>
        <s v="CHANTERIE CINDY" u="1"/>
        <s v="NOULETTE REGIS" u="1"/>
        <s v="VILLAEYS JACQUES" u="1"/>
        <s v="ODOU VERONIQUE" u="1"/>
        <s v="DUPLIDATA" u="1"/>
        <s v="DELGRANGE PATRICE" u="1"/>
        <s v="DANOY ROMAIN" u="1"/>
        <s v="DESCHAMPS ALAIN" u="1"/>
        <s v="GEFFROY PATRICK" u="1"/>
        <s v="PAPA JEAN-MICHEL" u="1"/>
        <s v="TEKKI" u="1"/>
        <s v="DELMOTTE JEAN-YVES" u="1"/>
        <s v="PHOUNSAVATH NIPHAVAN" u="1"/>
        <s v="FERUCH MAUREEN" u="1"/>
        <s v="COUTURAUD JULIE" u="1"/>
        <s v="PLATTEEUW JEAN-LUC" u="1"/>
        <s v="DEBONNET JEAN-CLAUDE" u="1"/>
        <s v="DANNEELS BERTRAND" u="1"/>
        <s v="DUPLI DATA" u="1"/>
        <s v="BUSI ANNICK" u="1"/>
        <s v="MASSET FLORIAN" u="1"/>
        <s v="LOCQUET ANDRE" u="1"/>
        <s v="DELMAIRE MAXIME" u="1"/>
        <s v="SALEMBIER AUDREY" u="1"/>
        <s v="ASKRI SOFIANE" u="1"/>
        <s v="HUYGHE MICKAEL" u="1"/>
        <s v="KEIGNAERT ALINE" u="1"/>
        <s v="ROCHET FRANCOIS" u="1"/>
        <s v="QUARTIER REGIS" u="1"/>
        <s v="SASU VDB TOUS TRAVAUX" u="1"/>
        <s v="DEFRANCE PATRICK" u="1"/>
        <s v="DUPLOUY GUILLAUME" u="1"/>
        <s v="SOYEZ  ERIC" u="1"/>
        <s v="AUSSEM JEROME" u="1"/>
        <s v="FRUCHART DOMINIQUE" u="1"/>
        <s v="CASSEN AYMAN" u="1"/>
        <s v="COGNEZ FRANCIS" u="1"/>
        <s v="E.I.H.F" u="1"/>
        <s v="GALLANT JULIEN" u="1"/>
        <s v="WOJCIECHOWSKI CHRISTIAN" u="1"/>
        <s v="LAPEYRE JEAN" u="1"/>
        <s v="SONNEVILLE PHILIPPE" u="1"/>
        <s v="DEFROYENNE HERVE" u="1"/>
        <s v="AVELANGE XAVIER" u="1"/>
        <s v="RAMEAUX FRANCOIS" u="1"/>
        <s v="ALIGAS TRANSPORT" u="1"/>
        <s v="DESRUMAUX JEAN-LUC" u="1"/>
        <s v="JACQUIER FREDERIC" u="1"/>
        <s v="MADAJ CHRISTIAN" u="1"/>
        <s v="FLEURY CHRISTOPHE" u="1"/>
        <s v="THOMAS JESSICA" u="1"/>
        <s v="DEGRAVE FRANCK" u="1"/>
        <s v="VANDENDAELE DANIEL" u="1"/>
        <s v="ATELIERS PIERRE BROUARD" u="1"/>
        <s v="RAYR JEAN-DENIS" u="1"/>
        <s v="DHAENENS ALAIN" u="1"/>
        <s v="PIAZZA GUY" u="1"/>
        <s v="BROUX JEAN-CHRISTOPHE" u="1"/>
        <s v="DUBAR MARTINE" u="1"/>
        <s v="BOULONNE STEVE ET SANDIE" u="1"/>
        <s v="PASTOUREL  GABRIEL" u="1"/>
        <s v="ET MR LAUT DEMASURE  DELPHINE ET" u="1"/>
        <s v="MECANIQUE TUYAUTERIE " u="1"/>
        <s v="HUSSON ALAIN" u="1"/>
        <s v="DEMEYERE PHILIPPE ET CHRISTINE" u="1"/>
        <s v="HMD" u="1"/>
        <s v="WOJTYNA CHRISTIAN" u="1"/>
        <s v="LASSELIN VIVIANE " u="1"/>
        <s v="PONCELET HENRI" u="1"/>
        <s v="LEMOINE ALIZEE" u="1"/>
        <s v="FACON MARTINE" u="1"/>
        <s v="GRUSON ADRIEN" u="1"/>
        <s v="BONNET MICHEL" u="1"/>
        <s v="BRIATTE GILLES" u="1"/>
        <s v="POUILLIEZ SASHA" u="1"/>
        <s v="REMONDI LAURENT" u="1"/>
        <s v="LOTOI SAMUEL" u="1"/>
        <s v="PANDZOU NGOUALA ANGELINA" u="1"/>
        <s v="MULLIER YOLAINE" u="1"/>
        <s v="KOUSSA JONATHAN" u="1"/>
        <s v="LAFRENOY FABRICE" u="1"/>
        <s v="BOIDIN THIBAULT" u="1"/>
        <s v="SOCIETE GENERALE D'AUTOMATISME " u="1"/>
        <s v="BERTELOOT MONIQUE" u="1"/>
        <s v="MAES MARTINE" u="1"/>
        <s v="ROGEZ MARIE-SOPHIE" u="1"/>
        <s v="VASSEUR CELIA" u="1"/>
        <s v="BLONDEL NICOLAS" u="1"/>
        <s v="GALLO IDA" u="1"/>
        <s v="BOURBOTTE JUSTINE" u="1"/>
        <s v="ARMANDO SOBA EUDEED" u="1"/>
        <s v="FASSIN PASCAL" u="1"/>
        <s v="CHRISTIAN BONTOUX ENCADREMENT" u="1"/>
        <s v="LEPERCK CAMILLE" u="1"/>
        <s v="CAMBRAI FINANCES" u="1"/>
        <s v="VILAIN YANNICK" u="1"/>
        <s v="WILLY NAESSENS FRANCE NORD" u="1"/>
        <s v="DAMIEN HALLO" u="1"/>
        <s v="MAGNUS GILBERT ET CATHERINE" u="1"/>
        <s v="MOZ PRODUCTION " u="1"/>
        <s v="SILVESTRI SULLIVAN" u="1"/>
        <s v="LEJEUNE KEVIN" u="1"/>
        <s v="PINTE PATRICK" u="1"/>
        <s v="FIZZY DISTRIBUTION SAS" u="1"/>
        <s v="FOBERT EMILIE" u="1"/>
        <s v="CABINET METOD" u="1"/>
        <s v="NALDI SANDRA" u="1"/>
        <s v="ROPOSTE ANNE SOPHIE" u="1"/>
        <s v="LORNAGE JEAN PHILIPPE" u="1"/>
        <s v="MONTEGNIES JENNIFER" u="1"/>
        <s v="NOLLET JACQUES ET CHANTAL" u="1"/>
        <s v="VANDEN NEST YVAN" u="1"/>
        <s v="LEFEBVRE JEAN PIERRE" u="1"/>
        <s v="BASLE JULIEN" u="1"/>
        <s v="OUZINI AHMED" u="1"/>
        <s v="RINTHARAMY ARNOLD VANNASOUK" u="1"/>
        <s v="FETNACI MALIK" u="1"/>
        <s v="TISSANDIE FRANCOIS" u="1"/>
        <s v="POURCHELLE SABINE" u="1"/>
        <s v="CAUDRELIER MELANIE" u="1"/>
        <s v="CLEMENT DELIGNE" u="1"/>
        <s v="LAPAILLE GUY" u="1"/>
        <s v="TORRES ARCHITECTES" u="1"/>
        <s v="GRANDE MATTHIEU" u="1"/>
        <s v="CHAIGNAUD GREGOIRE" u="1"/>
        <s v="BRITAINE SONIA" u="1"/>
        <s v="DELERIS FLORIAN" u="1"/>
        <s v="WIBAUX LAURENT" u="1"/>
        <s v="HELENE LAGACHE FIELDER" u="1"/>
        <s v="JOLY FANNY" u="1"/>
        <s v="DELABY STEPHANIE" u="1"/>
        <s v="AGENOR CREIL" u="1"/>
        <s v="CASAMAJOR EMELYNE" u="1"/>
        <s v="AUTO ECOLE SF" u="1"/>
        <s v="DUPONT MATHIEU" u="1"/>
        <s v="HUGEUX JULIE" u="1"/>
        <s v="SAS SPIRIT FACTORY" u="1"/>
        <s v="FLAHOU JEREMY" u="1"/>
        <s v="MARECHAUX SYLVESTRE &amp; OLIVIA" u="1"/>
        <s v="DENIS AURELIEN" u="1"/>
        <s v="PICAUDE ARNAUD" u="1"/>
        <s v="PESKENS MANON" u="1"/>
        <s v="MONTEIL GILLES" u="1"/>
        <s v="DUFROMENTEL VIRGINIE" u="1"/>
        <s v="CLARES HELENE" u="1"/>
        <s v="BONNEVILLE ALAIN" u="1"/>
        <s v="PORTOIS CHRISTOPHE" u="1"/>
        <s v="BALHAWAN MOHAMAD YAHYA" u="1"/>
        <s v="LES JARDINS DE CLEMENT" u="1"/>
        <s v="MATTHIEU NUTTEN" u="1"/>
        <s v="FITAMANT FRANCIS" u="1"/>
        <s v="SNVINTAGE" u="1"/>
        <s v="RAKZA FATIHA" u="1"/>
        <s v="TRENTESAUX PATRICIA" u="1"/>
        <s v="WAXIN CHRISTOPHE" u="1"/>
        <s v="LENNE LUDIVINE " u="1"/>
        <s v="DE SAEGER ERIC" u="1"/>
        <s v="CANARD SEBASTIEN" u="1"/>
        <s v="LEDO FABIEN" u="1"/>
        <s v="RAVONINAHIDRAIBE ELODIE" u="1"/>
        <s v="VASSEUR TATIANA" u="1"/>
        <s v="DELEMARLE JULIEN" u="1"/>
        <s v="LEMAIRE BRIGITTE" u="1"/>
        <s v="DESPAGNE DINA" u="1"/>
        <s v="PHILOUZE OLIVIER" u="1"/>
        <s v="LEMAIRE JEAN FRANCOIS" u="1"/>
        <s v="BLAS CELINE" u="1"/>
        <s v="BRESSAN JEREMY" u="1"/>
        <s v="AGENOR CALAIS" u="1"/>
        <s v="FERRARIO ALEXANDRE" u="1"/>
        <s v="WEYENBERGH SOLENNE" u="1"/>
        <s v="DEPARIS ALINE " u="1"/>
        <s v="GOBLET INES" u="1"/>
        <s v="MERON THOMAS" u="1"/>
        <s v="PERLERIN SEBASTIEN " u="1"/>
        <s v="SAYON ANTONELLA" u="1"/>
        <s v="GILBERT SABINE" u="1"/>
        <s v="ARNOULD OLIVIER" u="1"/>
        <s v="LEBRE RICHARD" u="1"/>
        <s v="SEKKAL RABIE FOUZI" u="1"/>
        <s v="DUTERTE ARNAUD" u="1"/>
        <s v="AGENOR LILLE COLLEGE" u="1"/>
        <s v="GAVOIS ANTOINE" u="1"/>
        <s v="EECKHAUTE NICOLE" u="1"/>
        <s v="VERSTRAETE LAETITIA" u="1"/>
        <s v="DEVRIESE MICHEL" u="1"/>
        <s v="REZENKOV SVETOSLAV" u="1"/>
        <s v="COCUD CELINE" u="1"/>
        <s v="LEFEVRE VINCENT" u="1"/>
        <s v="MERTZ JESSICA " u="1"/>
        <s v="JULLIEN NATHALIE" u="1"/>
        <s v="BROUX JASON" u="1"/>
        <s v="BUISSET GATIEN" u="1"/>
        <s v="CASTELAIN  ANITA" u="1"/>
        <s v="TIERS RENE" u="1"/>
        <s v="AGENOR FOURMIES" u="1"/>
        <s v="LAINE ALYCIA" u="1"/>
        <s v="BOUILLET JUSTINE" u="1"/>
        <s v="WILLIAM DANIELLE" u="1"/>
        <s v="LEFEBVRE VALERIE" u="1"/>
        <s v="KOL" u="1"/>
        <s v="DUMOULIN CAROLINE" u="1"/>
        <s v="GODIN SIXTINE" u="1"/>
        <s v="HUARD LUDOVIC" u="1"/>
        <s v="ROUSSEL MAXIME" u="1"/>
        <s v="LACOURTE JONATHAN" u="1"/>
        <s v="DESREVEAUX ERIC" u="1"/>
        <s v="MICHOT CATHY" u="1"/>
        <s v="HENNION LUDOVIC" u="1"/>
        <s v="AGENOR AMIENS" u="1"/>
        <s v="GAILLET ETIENNE" u="1"/>
        <s v="ALLOUIS BRIGITTE" u="1"/>
        <s v="PARIDAENS FREDERIC" u="1"/>
        <s v="LEKEHAL DE PERCIN NORTHUMBERLAND" u="1"/>
        <s v="BODIN MICHAEL" u="1"/>
        <s v="BECKERS THIERRY" u="1"/>
        <s v="PIRSON MICHEL" u="1"/>
        <s v="TESTINO ANTHONY" u="1"/>
        <s v="AGENOR VALENCIENNES" u="1"/>
        <s v="LEROUGE XAVIER" u="1"/>
        <s v="FAUQUET DOMINIQUE ET FRANCOISE" u="1"/>
        <s v="DESCHAMPS YANNICK" u="1"/>
        <s v="CLEENEWERCK GINA" u="1"/>
        <s v="IPSER NATHALIE" u="1"/>
        <s v="DELEMER MELANIE" u="1"/>
        <s v="LEROY FRANCIS" u="1"/>
        <s v="FRUCHART OLIVIER" u="1"/>
        <s v="BATAILLIE CHLOE" u="1"/>
        <s v="REGENT MARIE" u="1"/>
        <s v="DEMAN ULRIC" u="1"/>
        <s v="COUTANT MARINE" u="1"/>
        <s v="THERMIE FRANCE -LOWCALBAT" u="1"/>
        <s v="AMENAGEMENT RAYONNAGE " u="1"/>
        <s v="WEYRICH CATHERINE" u="1"/>
        <s v="MERABET FATIMA " u="1"/>
        <s v="BARENGHIEN JONATHAN, ET OLIVIA" u="1"/>
        <s v="GRUPO ERIK EDITORES" u="1"/>
        <s v="RAILENIUM" u="1"/>
        <s v="THERMIE FRANCE LOWCALBAT" u="1"/>
        <s v="FRANCIS THOMAS" u="1"/>
        <s v="KENTARINE" u="1"/>
        <s v="DELABY PIA" u="1"/>
        <s v="DEBEE NICOLAS" u="1"/>
        <s v="PAYNE FRANCOISE" u="1"/>
        <s v="DESOUBRIE PAULINE" u="1"/>
        <s v="BATAILLIE FRANCOIS" u="1"/>
        <s v="DILLERIN ROMAIN" u="1"/>
        <s v="GEVAERT FREDERIC" u="1"/>
        <s v="GRYMONPREZ THIBAUT" u="1"/>
        <s v="DUBOIS DIDIER" u="1"/>
        <s v="VERCHIN KEVIN" u="1"/>
        <s v="BOUTELIERE JULIETTE" u="1"/>
        <s v="THOMAS KARINE" u="1"/>
        <s v="LEMOINE PHILIPPE" u="1"/>
        <s v="BAROIS RYAN" u="1"/>
        <s v="VERHEYE JONATHAN" u="1"/>
        <s v="LECAILLE BERENGERE" u="1"/>
        <s v="VANHOUTTE GREGOIRE" u="1"/>
        <s v="PACAUT ANTHONY" u="1"/>
        <s v="WEB TIME" u="1"/>
        <s v="FINET CELENIE" u="1"/>
        <s v="ARS ENTREPRISES" u="1"/>
        <s v="PARENT NICOLAS" u="1"/>
        <s v="MARSOTTO CESARE" u="1"/>
        <s v="MERZOUKI ROFAIDA" u="1"/>
        <s v="FORTUOSO LEA" u="1"/>
        <s v="LEFEVRE DOMINIQUE" u="1"/>
        <s v="DENTICI ALESSIO" u="1"/>
        <s v="DELEMOTTE PASCAL" u="1"/>
        <s v="MESTREAU VALENTIN" u="1"/>
        <s v="KHAMALLAH MOKTAR" u="1"/>
        <s v="DOUCHET JULIETTE" u="1"/>
        <s v="MANDIN LAURA" u="1"/>
        <s v="DETAEVERNIER MICHEL" u="1"/>
        <s v="POCHARD THIBAULT" u="1"/>
        <s v="LAMAND PATRICE" u="1"/>
        <s v="FLAHAUT CINDY" u="1"/>
        <s v="KUBIAK JEAN PHILIPPE ET CARINE" u="1"/>
        <s v="FAYARD ANDRE" u="1"/>
        <s v="FONTAINE PETER" u="1"/>
        <s v="FONSON ALEXIS" u="1"/>
        <s v="PREVOT ISABELLE" u="1"/>
        <s v="DELAISTRE THOMAS" u="1"/>
        <s v="GALMAND JIMMY" u="1"/>
        <s v="COQUARD AURELIEN" u="1"/>
        <s v="GLOBAL EXPERTISE " u="1"/>
        <s v="ELKA FRANCE" u="1"/>
        <s v="MOYNIEZ PAULINE" u="1"/>
        <s v="VERHAEGHE ELISABETH" u="1"/>
        <s v="COUVREUR CAROLINE" u="1"/>
        <s v="BLANC MICHEL ET MARIE FRANCE" u="1"/>
        <s v="DEWAULLE NOE " u="1"/>
        <s v="VAN NERUM CHARLOTTE" u="1"/>
        <s v="BRIGUI  CHIHEB" u="1"/>
        <s v="DELAUNAY LAURENT " u="1"/>
        <s v="FOSSARTJULIEN" u="1"/>
        <s v="DAVOINE ALEXANDRE" u="1"/>
        <s v="TRIOUX MICHEL" u="1"/>
        <s v="JAGGI FREDERIC" u="1"/>
        <s v="VERVACKE DANIEL" u="1"/>
        <s v="WACHE XAVIER " u="1"/>
        <s v="CANONNE CHRISTIAN" u="1"/>
        <s v="DESFRENNES BRIGITTE" u="1"/>
        <s v="NEW DEGOM" u="1"/>
        <s v="ROY OLIVIER" u="1"/>
        <s v="LEDUCQ JEAN BAPTISTE" u="1"/>
        <s v="OUTILAC FRANCE" u="1"/>
        <s v="LE BAR JO " u="1"/>
        <s v="LENGLART MATHILDE " u="1"/>
        <s v="CENTRE DE FORMATION A LA" u="1"/>
        <s v="DOBRJANSKYJ MARIE-THERESE" u="1"/>
        <s v="ALLYNS CAMILLE" u="1"/>
        <s v="DENIS DAVID" u="1"/>
        <s v="OUCHEN NAIMA" u="1"/>
        <s v="SQUARE PERMIS" u="1"/>
        <s v="BOUFFART ANTOINE" u="1"/>
        <s v="THUILLIER BRUNO" u="1"/>
        <s v="DEPAEPE AUDREY" u="1"/>
        <s v="VALLEZ RODOLPHE" u="1"/>
        <s v="TYNEVEZ CHRISTINE" u="1"/>
        <s v="FRACKOWIAK CATHERINE" u="1"/>
        <s v="PETITE MARTIAL" u="1"/>
        <s v="DA COSTA CHRISTOPHE" u="1"/>
        <s v="PIGNY AUDE" u="1"/>
        <s v="DEFOSSEZ MATHIEU" u="1"/>
        <s v="CAILLIER SEBASTIEN" u="1"/>
        <s v="MOEBE INGENIERIE" u="1"/>
        <s v="ALTERNATIVE II" u="1"/>
        <s v="BEGHIN NICOLAS ET NATHALIE" u="1"/>
        <s v="SOCIETE D'EXPANSION MEUBLES" u="1"/>
        <s v="HESPEL VICTOR" u="1"/>
        <s v="MARCELLI STEPHANIE" u="1"/>
        <s v="DEBRUYNE DIMITRI" u="1"/>
        <s v="GALOIS YVES" u="1"/>
        <s v="CAPPELAERE CHRISTOPHE" u="1"/>
        <s v="BARA REGINE" u="1"/>
        <s v="CHOQUET ARNAUD" u="1"/>
        <s v="FOBERT OCEANE" u="1"/>
        <s v="D HAENE EVA MARIA" u="1"/>
        <s v="DELACOTE MARIE" u="1"/>
        <s v="FASSIN CLEMENTINE" u="1"/>
        <s v="ROBIQUET ROBERT" u="1"/>
        <s v="FEBVIN VANESSA " u="1"/>
        <s v="AMADON VIRGINIE" u="1"/>
        <s v="CHOQUEL JEAN FRANCOIS" u="1"/>
        <s v="GREGOIRE PAUL" u="1"/>
        <s v="DUSSART JEAN-MARIE" u="1"/>
        <s v="VINSOUS ROMAIN" u="1"/>
        <s v="CHETARA YAMIN" u="1"/>
        <s v="GIGANTE TONY" u="1"/>
        <s v="CATEL FREDERIC" u="1"/>
        <s v="MAILLET SOPHIE" u="1"/>
        <s v="MASCOT GISELE" u="1"/>
        <s v="MSALLEM OUASSIM" u="1"/>
        <s v="BULTEZ FABRICE" u="1"/>
        <s v="LIEVEN ASTRID" u="1"/>
        <s v="HOCHART PATRICK" u="1"/>
        <s v="CATTE CAMILLE" u="1"/>
        <s v="DUFAURE PHILIPPE" u="1"/>
        <s v="KRAPINSKA JOANNA" u="1"/>
        <s v="MENET JUSTINE" u="1"/>
        <s v="LECOUVEZ GREGORY" u="1"/>
        <s v="TRENTESAUX GILBERT" u="1"/>
        <s v="BRASSERIE MOTTE CORDONNIER" u="1"/>
        <s v="ROLLEZ GILLES" u="1"/>
        <s v="OUKHOUYA AZZADDINE" u="1"/>
        <s v="CAO59SUD" u="1"/>
        <s v="DEROUBAIX JULIEN" u="1"/>
        <s v="BOUZID MENDY" u="1"/>
        <s v="ROGER SANDRA" u="1"/>
        <s v="DUCREUX JOHANN" u="1"/>
        <s v="CLAUS FREDERIC" u="1"/>
        <s v="CHINAN MELANIE" u="1"/>
        <s v="COISNE CEDRIC" u="1"/>
        <s v="BOUNOUA NADIR" u="1"/>
        <s v="JOZEFZOON GREGORY" u="1"/>
        <s v="LETENEUR OPHELIA" u="1"/>
        <s v="KIEBBE ANNE" u="1"/>
        <s v="VANDERHAAGUE ELISE" u="1"/>
        <s v="FCTT" u="1"/>
        <s v="DEVIENNE JEAN BAPTISTE" u="1"/>
        <s v="CAUCHOIS MARINE" u="1"/>
        <s v="WID OP" u="1"/>
        <s v="BOUCQUILLON SYLVAIN" u="1"/>
        <s v="DUFOURMONT DANIEL" u="1"/>
        <s v="CRESWELL MARK" u="1"/>
        <s v="CALLIN GERARD" u="1"/>
        <s v="HELLAL MOHAMED" u="1"/>
        <s v="OMNITIM" u="1"/>
        <s v="CENTRE DE DECAPAGE" u="1"/>
        <s v="CAP'EMBAL" u="1"/>
        <s v="OMBRES ET PROTECTIONS" u="1"/>
        <s v="ECOLE DE CONDUITE" u="1"/>
        <s v="NG TRANSAC" u="1"/>
        <s v="LES GOURMETS DU CROISE" u="1"/>
        <s v="LECOUTRE SYLVAIN" u="1"/>
        <s v="AIGLES RENOVATION" u="1"/>
        <s v="ENNOUAMANI NASSIA" u="1"/>
        <s v="SION LUCAS" u="1"/>
        <s v="COURCOL DANIEL " u="1"/>
        <s v="DE BEYTER LUDIVINE" u="1"/>
        <s v="GUCHE ROGER" u="1"/>
        <s v="TRIGALET BRUNO" u="1"/>
        <s v="WOZNIAK BENJAMIN" u="1"/>
        <s v="RECOURT MICHEL" u="1"/>
        <s v="LOCUFIER ERIC" u="1"/>
        <s v="VANDEVELDE PHILIPPE" u="1"/>
        <s v="PRIEUR PERRINE" u="1"/>
        <s v="H2O TRAVAUX" u="1"/>
        <s v="LEROUX" u="1"/>
        <s v="ANDRIANNE REGIS" u="1"/>
        <s v="BARBIEUX MAXIME" u="1"/>
        <s v="NEWCOM" u="1"/>
        <s v="CIE EUROPE" u="1"/>
        <s v="ESPACE MOLINEL" u="1"/>
        <s v="SAGNIEZ ELISABETH" u="1"/>
        <s v="LE LAB AMO" u="1"/>
        <s v="PARIZEL PATRICK" u="1"/>
        <s v="FLAMENT PERRINE" u="1"/>
        <s v="JEROMINE ARMAND" u="1"/>
        <s v="HY JEAN NOEL" u="1"/>
        <s v="LEMAIRE JEAN CLAUDE" u="1"/>
        <s v="DELAUNEY BAYRON" u="1"/>
        <s v="VANDOOLAEGHE SERGE" u="1"/>
        <s v="BOITAERT THOMAS" u="1"/>
        <s v="HOUCKE MEGHANE" u="1"/>
        <s v="VICAIRE HUGO" u="1"/>
        <s v="UNTZ SYLVIE" u="1"/>
        <s v="COTE FINANCE" u="1"/>
        <s v="STYL'FACADE" u="1"/>
        <s v="BENGHIDA NINA" u="1"/>
        <s v="BAGHDAD IMRAN" u="1"/>
        <s v="SPEC TOULEMONDE DELGADO" u="1"/>
        <s v="DOLLE JULES" u="1"/>
        <s v="LEROY PAULINE" u="1"/>
        <s v="CARREAUX'LYNE" u="1"/>
        <s v="WAI LEUG NAM" u="1"/>
        <s v="D'HEM FABRICE" u="1"/>
        <s v="SAWINSKI MICHAEL" u="1"/>
        <s v="DELECOUR PATRICK" u="1"/>
        <s v="STRUYVE FERNAND" u="1"/>
        <s v="DELCAMBRE EMILIE" u="1"/>
        <s v="ROGER ISABELLE" u="1"/>
        <s v="MAZEREEUW ALAIN" u="1"/>
        <s v="P.W.L." u="1"/>
        <s v="LECLUYSE CELINE" u="1"/>
        <s v="DUBOQUET DAVID" u="1"/>
        <s v="L'ESTA" u="1"/>
        <s v="PACK PERMIS" u="1"/>
        <s v="REGNAUT SANDY" u="1"/>
        <s v="VERBEKE FRANCOIS" u="1"/>
        <s v="ZRINSCAK ZELJKO" u="1"/>
        <s v="LEGUAY MICHEL" u="1"/>
        <s v="WID'OP" u="1"/>
        <s v="LEFEBVRE TIFFANIE" u="1"/>
        <s v="HDS" u="1"/>
        <s v="ANNOPTIC" u="1"/>
        <s v="MURA SEBASTIEN" u="1"/>
        <s v="GALLON REGIS" u="1"/>
        <s v="CHOTEAU MICHEL" u="1"/>
        <s v="HENNION JEAN LUC" u="1"/>
        <s v="BAUDEWYN CHRISTOPHE" u="1"/>
        <s v="PIX ME UP STUDIO" u="1"/>
        <s v="WALIBUY" u="1"/>
        <s v="ERELEC" u="1"/>
        <s v="DELPLANQUE JEROME" u="1"/>
        <s v="WARNIER GEORGES" u="1"/>
        <s v="DANGUIEN JEAN PIERRE" u="1"/>
        <s v="BOUQUET  ANNE LAURE" u="1"/>
        <s v="HUNIKANA" u="1"/>
        <s v="CVC EVOLUTION" u="1"/>
        <s v="RSB RENOV" u="1"/>
        <s v="EL MAMOUNI RACHID" u="1"/>
        <s v="A.D.I.L.E.C" u="1"/>
        <s v="BETTENS SOPHIE" u="1"/>
        <s v="EL HADI CHERIEF" u="1"/>
        <s v="ASS ARPIH" u="1"/>
        <s v="LOUCHEUR CINDY" u="1"/>
        <s v="FLORENT CACHEUX" u="1"/>
        <s v="POS'ETIQ" u="1"/>
        <s v="ABS FIDUCIAIRE" u="1"/>
        <s v="PICARD CECILE" u="1"/>
        <s v="DOCTEUR NATHALIE TALBODEC" u="1"/>
        <s v="VANDORME ROSELYNE" u="1"/>
        <s v="NORD GOUTTIERES" u="1"/>
        <s v="LEJEUNE VIRGINIE" u="1"/>
        <s v="VANDEWATTYNE FABRICE" u="1"/>
        <s v="OCEANE JUNIORS" u="1"/>
        <s v="SOUSSAN BENEDICTE" u="1"/>
        <s v="LABARTHE ANDRE" u="1"/>
        <s v="MGA" u="1"/>
        <s v="OBER FANNY" u="1"/>
        <s v="LORCHNER GUILLAUME" u="1"/>
        <s v="TESSIER ANNICK" u="1"/>
        <s v="COUPET MARINA" u="1"/>
        <s v="BOUVET DAVID" u="1"/>
        <s v="BRIOUX CELINE" u="1"/>
        <s v="VERBEKE OCEANE" u="1"/>
        <s v="WANNEPAIN INGRID" u="1"/>
        <s v="LEDUC REBECCA" u="1"/>
        <s v="AUDIO PROTHESE GENY" u="1"/>
        <s v="CLOET BERENGERE" u="1"/>
        <s v="DESTAILLEUR BEATRICE" u="1"/>
        <s v="SARL ESSENCIAL L EFFICACITE" u="1"/>
        <s v="BOUZOUF SARAH" u="1"/>
        <s v="LASSEURE RACHELLE " u="1"/>
        <s v="ETBH" u="1"/>
        <s v="SCIRE VALERIE" u="1"/>
        <s v="ENSWEET" u="1"/>
        <s v="SAUDO PHILIPPE" u="1"/>
        <s v="BOISSEAU ERIC" u="1"/>
        <s v="TONNOIR CHRISTINE" u="1"/>
        <s v="OBLET ISABELLE" u="1"/>
        <s v="DEBRUYNE SABINE ET PATRICK" u="1"/>
        <s v="COOLSAET SERVANE" u="1"/>
        <s v="KUSZ AMANDINE" u="1"/>
        <s v="QUEVAL SOPHIE" u="1"/>
        <s v="PATRICK BAPTISTE" u="1"/>
        <s v="CONRAU ANTOINE" u="1"/>
        <s v="LEBLANC SEBASTIEN" u="1"/>
        <s v="PEVELE HABITAT" u="1"/>
        <s v="LESECQ JEAN PIERRE" u="1"/>
        <s v="DECOSTER INVEST" u="1"/>
        <s v="TOIA SILVIO" u="1"/>
        <s v="LA FRAISE DENTAIRE" u="1"/>
        <s v="LEPERCQ EMMANUEL" u="1"/>
        <s v="TEMSYS ALD AUTOMOTIVE" u="1"/>
        <s v="TECHNIFORMA" u="1"/>
        <s v="BERTRAND PATRICK" u="1"/>
        <s v="LA VIEILLE FORGE" u="1"/>
        <s v="DECOURTRAY CEDRIC" u="1"/>
        <s v="D HONDT OLIVIER" u="1"/>
        <s v="VERBEKE GAELLE" u="1"/>
        <s v="APPLITECH ENVELOPPE" u="1"/>
        <s v="BRIQUETERIES DU NORD" u="1"/>
        <s v="VERBEKE VINCENT" u="1"/>
        <s v="LEMAIRE AUGUSTIN" u="1"/>
        <s v="LOGEZ CLEMENT" u="1"/>
        <s v="JSRV" u="1"/>
        <s v="LASSELIN JULIEN" u="1"/>
        <s v="HOLMAERT JEROME" u="1"/>
        <s v="DEWAS PASCAL ET SABINE" u="1"/>
        <s v="EKLOU EDOH" u="1"/>
        <s v="VANTOMME ISABELLE" u="1"/>
        <s v="ELECTRIC TOP SERVICES" u="1"/>
        <s v="PMC LINGERIE" u="1"/>
        <s v="FRANSSEN FRANCOIS XAVIER" u="1"/>
        <s v="DUQUESNE JACQUES" u="1"/>
        <s v="KAPUSTA JEAN CLAUDE" u="1"/>
        <s v="MAGELLAN EVENTS" u="1"/>
        <s v="COLLOT LAURE" u="1"/>
        <s v="THOMAS ERIC" u="1"/>
        <s v="MALICKI YANNICK" u="1"/>
        <s v="SA TEMSYS" u="1"/>
        <s v="MILLE BASTIEN" u="1"/>
        <s v="SCHEPEN JEAN-BAPTISTE" u="1"/>
        <s v="DAMIS ROMAIN" u="1"/>
        <s v="FERRARIO AUDREY" u="1"/>
        <s v="AGENOR SOISSONS" u="1"/>
        <s v="DAWN FOODS FRANCE FRANCE B.V." u="1"/>
        <s v="VIVENERGIE " u="1"/>
        <s v="RCJH INVEST" u="1"/>
        <s v="TEURQUETY VINCENT" u="1"/>
        <s v="SERGIC" u="1"/>
        <s v="DROULEZ ETIENNE" u="1"/>
        <s v="TJO" u="1"/>
        <s v="BOUCHART RACHEL" u="1"/>
        <s v="RICHARD DAVID" u="1"/>
        <s v="SPIESSENS GERARD" u="1"/>
        <s v="BUISSART BERNARD ET CATHERINE" u="1"/>
        <s v="RELEX SOLUTIONS" u="1"/>
        <s v="DINE CAMILLE" u="1"/>
        <s v="MAERNHOUT DENIS" u="1"/>
        <s v="BOAZ CONCEPT " u="1"/>
        <s v="SAIDI NADIA" u="1"/>
        <s v="COETSIER DELPHINE" u="1"/>
        <s v="EGELS JULIEN" u="1"/>
        <s v="SERRET THIERRY" u="1"/>
        <s v="LOBEL DOMINIQUE" u="1"/>
        <s v="DE RIBAS NICOLAS" u="1"/>
        <s v="WATTRELOS DISTRIBUTION" u="1"/>
        <s v="GALLIAERDE ALEXANDRE" u="1"/>
        <s v="REGENT EMILIE" u="1"/>
        <s v="TIPII'" u="1"/>
        <s v="RICHET AMELIE" u="1"/>
        <s v="DEMEYERE TIMOTHEE" u="1"/>
        <s v="GUZIK COUVERTURE" u="1"/>
        <s v="COURBOIS REMI ET JUSTINE" u="1"/>
        <s v="CENTRE D'ETUDES D'ASSURANCES" u="1"/>
        <s v="PHILIPPE TP" u="1"/>
        <s v="CATHELAIN" u="1"/>
        <s v="GRABOWSKI LUCAS" u="1"/>
        <s v="BAUDE ENTREPRISE" u="1"/>
        <s v="BOSSUYT VALENTIN" u="1"/>
        <s v="SERRAINO GABRIELE" u="1"/>
        <s v="SAS LIOT" u="1"/>
        <s v="NAIT DJOUDI KARIM" u="1"/>
        <s v="O'TERA" u="1"/>
        <s v="JULLE ANTOINE" u="1"/>
        <s v="CALOTTE CHRISTIAN" u="1"/>
        <s v="TECHNIPHOTO" u="1"/>
        <s v="NORTH CONSULTING GROUP" u="1"/>
        <s v="JEUMETZ JULIEN" u="1"/>
        <s v="RAMBOUR FRANCOIS" u="1"/>
        <s v="BERARD CHANTAL" u="1"/>
        <s v="ASSOCIATION D ENTREAIDE" u="1"/>
        <s v="SELARL DU DOCTEUR GOMES ELODIE" u="1"/>
        <s v="FRANCHOMME DAMIEN" u="1"/>
        <s v="MORET STEPHANIE" u="1"/>
        <s v="MENARD ALEXIS" u="1"/>
        <s v="DUPARC ALEXANDRE" u="1"/>
        <s v="SARTORIUS LENA" u="1"/>
        <s v="GOUBET BENOIT" u="1"/>
        <s v="BELLECOTE" u="1"/>
        <s v="POTTEAU AYMERIC" u="1"/>
        <s v="RUSAK JEAN-FRANCOIS" u="1"/>
        <s v="TOUSSAINT DAVID" u="1"/>
        <s v="ALOES TRAITEMENT DES EAUX ." u="1"/>
        <s v="SASA" u="1"/>
        <s v="JANIN OLIVIER" u="1"/>
        <s v="CANU REMI" u="1"/>
        <s v="AYGALINC COLIN" u="1"/>
        <s v="HOLDING MOV" u="1"/>
        <s v="ERIC FAUCHILLE CONSEIL SAS" u="1"/>
        <s v="CAPLIEZ VINCENT" u="1"/>
        <s v="SO SPITCH" u="1"/>
        <s v="ROBERT DECAEVELE" u="1"/>
        <s v="GAUDEFROY LAETITIA" u="1"/>
        <s v="VENDEVILLE BLAISE" u="1"/>
        <s v="HULRICH BERNARD" u="1"/>
        <s v="SKYFLEX" u="1"/>
        <s v="MC INFORMATIQUE" u="1"/>
        <s v="DECOTTEGNIE SAS" u="1"/>
        <s v="PERSIAUX YVES" u="1"/>
        <s v="SCLESSIN PRODUCTIONS" u="1"/>
        <s v="BUISINE ALAIN" u="1"/>
        <s v="PROLUM FRANCE" u="1"/>
        <s v="SARL OLIVIER DEREUX" u="1"/>
        <s v="WATTELLE BENOIT" u="1"/>
        <s v="L'ADAPT" u="1"/>
        <s v="ENERGEKA" u="1"/>
        <s v="LICOUR BENOIT" u="1"/>
        <s v="BOURDALLE MATERIAUX" u="1"/>
        <s v="AMMEGA FRANCE SAS" u="1"/>
        <s v="COREP" u="1"/>
        <s v="DA SILVA NEVES MARIE" u="1"/>
        <s v="ARCHI MEURETTE CARRE" u="1"/>
        <s v="TEXET FRANCE" u="1"/>
        <s v="PX FRANCE SARL" u="1"/>
        <s v="CARTON SEBASTIEN ET SOPHIE" u="1"/>
        <s v="PLOUVIER SIMON" u="1"/>
        <s v="F.GHESQUIER" u="1"/>
        <s v="EMBAL SERVICE" u="1"/>
        <s v="TECHNIC FERMETURE" u="1"/>
        <s v="LEMILLE VIRGINIE" u="1"/>
        <s v="VANCAR" u="1"/>
        <s v="G2MS" u="1"/>
        <s v="BALLET MARGAUX" u="1"/>
        <s v="AUTO EXPO " u="1"/>
        <s v="ARDISHIRI SYROUS" u="1"/>
        <s v="AIRE DE CONDUITE" u="1"/>
        <s v="FISCHBEIN FRANCE" u="1"/>
        <s v="FALI DJAMAL" u="1"/>
        <s v="HERKENRATH JENNIFER" u="1"/>
        <s v="BLD LOC" u="1"/>
        <s v="SOUWEINE JEAN VANWONTERGHEM DENI" u="1"/>
        <s v="FORESTIER ERIC" u="1"/>
        <s v="ALTRUY CHRISTOPHE" u="1"/>
        <s v="DHALLUIN DENIS" u="1"/>
        <s v="VANHUYSSE PATRICK" u="1"/>
        <s v="RACHEZ STEPHANE ." u="1"/>
        <s v="FAUCHET LAURENT" u="1"/>
        <s v="VERBEKE SANDRINE ET MICHAEL" u="1"/>
        <s v="RONCQ OPTIQUE" u="1"/>
        <s v="LOVINY PATRICK" u="1"/>
        <s v="AMETHYS" u="1"/>
        <s v="DEVIN JEREMY" u="1"/>
        <s v="DAVID JEREMY" u="1"/>
        <s v="LEBON HONORINE" u="1"/>
        <s v="LEFAIVRE-DEMATTE PASCAL" u="1"/>
        <s v="OUDIN EP. RISSO CLAIRE" u="1"/>
        <s v="BOUBAKER BELINDA HAYET" u="1"/>
        <s v="MERCIER JULIEN" u="1"/>
        <s v="ET MME POTDEVIN DEKEISTER" u="1"/>
        <s v="BOLLAERT MELANIE" u="1"/>
        <s v="KAPA DATA FRANCE" u="1"/>
        <s v="JULIEN CORALINE JOCELYNE LUCETTE" u="1"/>
        <s v="NORMALL" u="1"/>
        <s v="PESANT FLORE" u="1"/>
        <s v="PERRARD BENEDICTE" u="1"/>
        <s v="LAFORGE INVESTISSEMENT" u="1"/>
        <s v="ALLOSTRY FRANCIS" u="1"/>
        <s v="MAVEN CONSEIL" u="1"/>
        <s v="GOARIN DAVID" u="1"/>
        <s v="SAUVAGE MATTHIEU" u="1"/>
        <s v="BOLLENGIER ERIC" u="1"/>
        <s v="POCHARD ALAIN" u="1"/>
        <s v="DIVE MARION" u="1"/>
        <s v="MANGANELLI EVENTS" u="1"/>
        <s v="CAPLETTE VINCENT ET CATHY" u="1"/>
        <s v="PREVOST CHRISTIAN ET MARIE-DOMIN" u="1"/>
        <s v="ELKA FRANCE " u="1"/>
        <s v="DELRUE ANTOINE" u="1"/>
        <s v="ROUSSEL HELENE" u="1"/>
        <s v="NIFFLE VIRGINIE" u="1"/>
        <s v="VISE EUGENIE" u="1"/>
        <s v="MEO-FICHAUX DIVISION " u="1"/>
        <s v="KAMATRANS" u="1"/>
        <s v="OH MY LORD ." u="1"/>
        <s v="OLEJNICZAK MARJORIE" u="1"/>
        <s v="BARDOT MENUISERIE" u="1"/>
        <s v="JOHANNA IMMO" u="1"/>
        <s v="COLSON AURELIE" u="1"/>
        <s v="MME ROUSSEL JONATHAN ET JESSY" u="1"/>
        <s v="NEWCOM L'OBJET PUB" u="1"/>
        <s v="LAURENT GHESQUIERE" u="1"/>
        <s v="ATALI MARC" u="1"/>
        <s v="PHOENIX PEINTURE" u="1"/>
        <s v="GUYOT THOMAS" u="1"/>
        <s v="LANCELEUR CAMILLE" u="1"/>
        <s v="ASSOCIATION RAYONNEMENT BIBLIO " u="1"/>
        <s v="ALORIS" u="1"/>
        <s v="LOUBATI" u="1"/>
        <s v="HALL U NEED" u="1"/>
        <s v="DRUON PIERRE" u="1"/>
        <s v="DEBRUYN FRANCK MICHEL" u="1"/>
        <s v="ELFE ETIRES LAMINES FORGES ESTAM" u="1"/>
        <s v="SOCIETE DE DISTRIBUTION " u="1"/>
        <s v="QONEX" u="1"/>
        <s v="KOMEO" u="1"/>
        <s v="MANGANELLI DIGITAL SIGNAGE" u="1"/>
        <s v="HARDY MATTHIEU" u="1"/>
        <s v="MA-GEO" u="1"/>
        <s v="DA SILVA AYMERIC ET MME PAGET TI" u="1"/>
        <s v="LEMAY HELENE" u="1"/>
        <s v="BONNE MAM" u="1"/>
        <s v="CWH JOHNSONS INTERNATIONAL" u="1"/>
        <s v="GUILLOT SALOMON ERIC" u="1"/>
        <s v="MAJEWSKI ELISABETH" u="1"/>
        <s v="SOPHIE DE CIAN-LHERMIE CAROLINE " u="1"/>
        <s v="KEYMAN CONSULTING SARL" u="1"/>
        <s v="CALLENS JULIEN" u="1"/>
        <s v="WATTEL CHRISTOPHE" u="1"/>
        <s v="MAC CONSEIL" u="1"/>
        <s v="MORETTI CONSTRUCTIONS" u="1"/>
        <s v="NOVALAIR NORD" u="1"/>
        <s v="AEROLIA EST" u="1"/>
        <s v="SENLECQ PIA" u="1"/>
        <s v="RAUWEL BAPTISTE" u="1"/>
        <s v="HENOT BENJAMIN" u="1"/>
        <s v="DAGNET PATRICE" u="1"/>
        <s v="PAUL NICOLAI" u="1"/>
        <s v="CAUCHIE CLEMENT" u="1"/>
        <s v="BROUSSE BENOIT" u="1"/>
        <s v="FINANCIERE RYM" u="1"/>
        <s v="POITIERS TELECOM" u="1"/>
        <s v="FOSECO SA" u="1"/>
        <s v="JSDENTAIRE" u="1"/>
        <s v="AIT ALI AZIZ" u="1"/>
        <s v="LUDIVINE LEROY" u="1"/>
        <s v="PWP CORP" u="1"/>
        <s v="BRUGUET JEREMY" u="1"/>
        <s v="HAINAUT BUREAUX COLLECTIVITES" u="1"/>
        <s v="DELROT CHLOE" u="1"/>
        <s v="DEFFRENNES" u="1"/>
        <s v="DELECOURT MARINE" u="1"/>
        <s v="DUQUENOY MATHILDE " u="1"/>
        <s v="CARON GWENDOLINE " u="1"/>
        <s v="SOTTIAU CHRISTOPHE" u="1"/>
        <s v="TAORONCQ" u="1"/>
        <s v="TAHA BILAL" u="1"/>
        <s v="MANTEZ CYRIL" u="1"/>
        <s v="D'HALLUIN SIMON" u="1"/>
        <s v="FINANCIERE GALAAD" u="1"/>
        <s v="AC DIAGNOSTIC" u="1"/>
        <s v="MESSUWE MARIE " u="1"/>
        <s v="STADIUM GARAGE" u="1"/>
        <s v="4MYBYZ" u="1"/>
        <s v="FEVIN ADELINE" u="1"/>
        <s v="&amp;D CONCEPT" u="1"/>
        <s v="LOBRY" u="1"/>
        <s v="BOWLING DU PARC" u="1"/>
        <s v="VEGGIE'Z" u="1"/>
        <s v="TERTIA CONCEPT NORD" u="1"/>
        <s v="P.V.L DIAGNOSTICS IMMOBILISER" u="1"/>
        <s v="PARMENTIER PIERRE" u="1"/>
        <s v="PROUVOST STANISLAS" u="1"/>
        <s v="GAUTHIER GUILLAUME" u="1"/>
        <s v="GLB" u="1"/>
        <s v="MELCHIONI" u="1"/>
        <s v="ONAPP" u="1"/>
        <s v="SOLOCAR " u="1"/>
        <s v="CHARLEMAGNE JEAN-FRANCOIS" u="1"/>
        <s v="FREMAUX JOACHIM" u="1"/>
        <s v="BONI ESSY" u="1"/>
        <s v="DEMEESTERE LOIC" u="1"/>
        <s v="GUILLOT CHRISTOPHER" u="1"/>
        <s v="BRUNET JIMMY " u="1"/>
        <s v="GOMANNE PIERRE" u="1"/>
        <s v="EQUINE LYDIE" u="1"/>
        <s v="TS DIFFUSION" u="1"/>
        <s v="SCHMIDT SABINE" u="1"/>
        <s v="PLANETE AVENTURES" u="1"/>
        <s v="LAMBLIN CARDIA FRANCOIS" u="1"/>
        <s v="LECAS FABRICE" u="1"/>
        <s v="SMETA FIRAS" u="1"/>
        <s v="GAALOUL LATIFA " u="1"/>
        <s v="MVAND IT" u="1"/>
        <s v="BAROIS VALENTIN" u="1"/>
        <s v="VERHAEGUE GREGORY" u="1"/>
        <s v="COMPARIN AGATHE" u="1"/>
        <s v="PROCUREUR CASSANDRE" u="1"/>
        <s v="PAMELARD FABIEN" u="1"/>
        <s v="TERTRE VICTOR" u="1"/>
        <s v="D'ALESSANDRO LORIS" u="1"/>
        <s v="CARPENTIER EUGENIE " u="1"/>
        <s v="BESNARD MARC" u="1"/>
        <s v="POT CHRISTOPHE" u="1"/>
        <s v="IBICHI MICHAEL" u="1"/>
        <s v="TORRE CHRISTOPHE" u="1"/>
        <s v="CALLIAUW EMMANUELLE" u="1"/>
        <s v="OURAGHI AHMED" u="1"/>
        <s v="DUTEXDOR" u="1"/>
        <s v="FBMC" u="1"/>
        <s v="GROSSEMY ADRIEN " u="1"/>
        <s v="MERLIER VIVIANE" u="1"/>
        <s v="DORDAIN PATRICK" u="1"/>
        <s v="PLUQUET OLIVIER" u="1"/>
        <s v="ULRICH MARC" u="1"/>
        <s v="MAHE FABIEN" u="1"/>
        <s v="DUTOIT GREGOIRE" u="1"/>
        <s v="WAUCQUIER BENOIT" u="1"/>
        <s v="REMI DEMAN" u="1"/>
        <s v="WOZNY VALENTINE" u="1"/>
        <s v="DAVROUT LOUISE" u="1"/>
        <s v="DELLYS GUILLAUME" u="1"/>
        <s v="LIONEL CARPON DEHAUT" u="1"/>
        <s v="RABAU LAETITIA" u="1"/>
        <s v="DELANNOY DEWAILLY" u="1"/>
        <s v="DIDRY CHRISTOPHE" u="1"/>
        <s v="MARIE JEREMY" u="1"/>
        <s v="DEMAREY LAURENT" u="1"/>
        <s v="SIMON MICHELE" u="1"/>
        <s v="DEZITTER ANNE FRANCE" u="1"/>
        <s v="CANNIERE CARAES MARIE PIERRE" u="1"/>
        <s v="GIRARDOT FRANCK" u="1"/>
        <s v="DOUCY VALENTIN" u="1"/>
        <s v="BERNARD ALEXANDRE" u="1"/>
        <s v="DATAKHI" u="1"/>
        <s v="PERQUE ANTOINE" u="1"/>
        <s v="BOSSON DELPHINE" u="1"/>
        <s v="CASIER DAMIEN" u="1"/>
        <s v="TOURTEAU EMILIE" u="1"/>
        <s v="FENBAT" u="1"/>
        <s v="MOESSNER CHARLES" u="1"/>
        <s v="FAUQUENOI FREDERIC" u="1"/>
        <s v="MALESYS PIERRE" u="1"/>
        <s v="EURO PVC" u="1"/>
        <s v="NOS COULEURS" u="1"/>
        <s v="ROUSSET PATRICK" u="1"/>
        <s v="MANGANELLI TECHNOLOGY" u="1"/>
        <s v="DELESALLE JACKY" u="1"/>
        <s v="DELOTEL XAVIER" u="1"/>
        <s v="GRUSON MAURICE" u="1"/>
        <s v="LENOIR ISABELLE" u="1"/>
        <s v="ACTY CLIM" u="1"/>
        <s v="B.O.A." u="1"/>
        <s v="SOPREMA ENTREPRISES" u="1"/>
        <s v="HASBROUCQ EMILE" u="1"/>
        <s v="ARFI CYRIL" u="1"/>
        <s v="TAPSOBA PASCAL ET HELENE" u="1"/>
        <s v="LEROY REGINE" u="1"/>
        <s v="SOCIETE DE TELEPHONE ET DE" u="1"/>
        <s v="DEWAELE CHRISTOPHE ET SYLVIE" u="1"/>
        <s v="TAOURITI AYMEN" u="1"/>
        <s v="MARION POMART" u="1"/>
        <s v="SEBASTIEN LEROY" u="1"/>
        <s v="LOISEAUX FREDERIC" u="1"/>
        <s v="VANDAMBOSSE FABRICE" u="1"/>
        <s v="NEUVILLE ALICE" u="1"/>
        <s v="GLADIEUX SEBASTIEN" u="1"/>
        <s v="DUPREY DAMIEN" u="1"/>
        <s v="WIMS NATHALIE" u="1"/>
        <s v="LEROY THIBAUT" u="1"/>
        <s v="THIEFFRY ALAIN" u="1"/>
        <s v="VANCAUWENBERGE EMILIEN" u="1"/>
        <s v="DIEU CARINE" u="1"/>
        <s v="AVE DELPHINE" u="1"/>
        <s v="ACR DISTRIBUTION *" u="1"/>
        <s v="ROMPAIS  JEAN FRANCOIS" u="1"/>
        <s v="NBL" u="1"/>
        <s v="WEBER MARKING" u="1"/>
        <s v="ITOUMAINE BENCHERQUE" u="1"/>
        <s v="PATOUX DIDIER" u="1"/>
        <s v="DECORTE CLARA" u="1"/>
        <s v="PILLIEZ AMELIE " u="1"/>
        <s v="TIPII" u="1"/>
        <s v="DELLI MADANI" u="1"/>
        <s v="HERNAERT CHRISTOPHER" u="1"/>
        <s v="LEMESRE ERIKA" u="1"/>
        <s v="DENYS MICHAEL" u="1"/>
        <s v="SARAH ARDJOUNI" u="1"/>
        <s v="LEBRUN SA ." u="1"/>
        <s v="BOGAERT MANON" u="1"/>
        <s v="SOGEDEX" u="1"/>
        <s v="GOUVERNEUR ANNE LAURE" u="1"/>
        <s v="LEBRUN" u="1"/>
        <s v="RM BOULANGER" u="1"/>
        <s v="ANDRE AVIO S.A.S." u="1"/>
        <s v="ELINDO" u="1"/>
        <s v="BOUDERSA SOFIANE" u="1"/>
        <s v="DUJARDIN" u="1"/>
        <s v="JOUIN CEDRIC" u="1"/>
        <s v="LAMBERT  MAX" u="1"/>
        <s v="GOUBET HERVE" u="1"/>
        <s v="KOUSOL MAYOURY" u="1"/>
        <s v="BENOIT DEBORAH" u="1"/>
        <s v="GROUPE EOD - CPTE" u="1"/>
        <s v="MORTREUX  AURELIE" u="1"/>
        <s v="PETILLON LUDOVIC" u="1"/>
        <s v="HAMDOUNE NEZAR" u="1"/>
        <s v="POLYTOLE" u="1"/>
        <s v="TRUMEAU JEREMIE" u="1"/>
        <s v="RUGGIERI GIANNI" u="1"/>
        <s v="DESREUMAUX JULIA" u="1"/>
        <s v="WALLAEYS FABRICE" u="1"/>
        <s v="BEVILACQUALUCA" u="1"/>
        <s v="DESOBRY THIERRY" u="1"/>
        <s v="ADJOU MERIEM" u="1"/>
        <s v="LOUISE LEFEBVRE" u="1"/>
        <s v="DAMIE JOSEPHINE" u="1"/>
        <s v="CAUDIS EXPLOITATION SAS" u="1"/>
        <s v="RIBEIRO THOMAS" u="1"/>
        <s v="PASCAL DELIGNE" u="1"/>
        <s v="SEVATHIAN DAMIEN" u="1"/>
        <s v="PRUVOST ANGELINE" u="1"/>
        <s v="SEGUIN ROSALIE " u="1"/>
        <s v="DE GROOTE LAURENCE" u="1"/>
        <s v="PRUVOT ROMUALD " u="1"/>
        <s v="LANDRAGIN JESSICA" u="1"/>
        <s v="PELERAIN SYLVIANNE " u="1"/>
        <s v="FEUERSTEIN ADRIEN" u="1"/>
        <s v="BOULANGER ERIC" u="1"/>
        <s v="BURKE CEDRIC" u="1"/>
        <s v="HIHEGLO CHLOE" u="1"/>
        <s v="LESCROART ALICE" u="1"/>
        <s v="DE OLIVEIRA ALICIA" u="1"/>
        <s v="BRUNEEL ALLAN" u="1"/>
        <s v="DUCORNET AURELIE" u="1"/>
        <s v="CHYPKI MORGANE" u="1"/>
        <s v="WAROUX JEAN PAUL" u="1"/>
        <s v="DAUCHY  BRUNO" u="1"/>
        <s v="MESSIEN PAULINE" u="1"/>
        <s v="DELATTRE JEAN" u="1"/>
        <s v="ROUTIER LAURENT" u="1"/>
        <s v="CHASTAIN CORENTIN" u="1"/>
        <s v="DUPONT CHARLINE" u="1"/>
        <s v="BAILLIEUL CHRISTEL" u="1"/>
        <s v="HAMAMINE BERNARD" u="1"/>
        <s v="BECUE GWENAELLE" u="1"/>
        <s v="DERACHE LAURENCE" u="1"/>
        <s v="CONSTANT OLIVIER" u="1"/>
        <s v="DISLAIR CAROLE" u="1"/>
        <s v="RIGOLE ALEXIS" u="1"/>
        <s v="SILVIO SABE" u="1"/>
        <s v="THOMAS CHARLOTTE" u="1"/>
        <s v="RODRIGUEZ CHANIVET RAMON" u="1"/>
        <s v="ANKOUB ABDOU" u="1"/>
        <s v="VANBAELINGHEM MATHILDE" u="1"/>
        <s v="VILAIN HERVE" u="1"/>
        <s v="FOSSAERT AURELIEN" u="1"/>
        <s v="CAPIEZ " u="1"/>
        <s v="DEJONGHE EMILIE" u="1"/>
        <s v="LAURENCE MARTINS AMARAL" u="1"/>
        <s v="BRUNI ADELINE" u="1"/>
        <s v="ET MME  DUPONT NADINE ROGER " u="1"/>
        <s v="PELLERIN MAXENCE" u="1"/>
        <s v="CARDON LAURENT" u="1"/>
        <s v="VERHANNEMAN STEVE" u="1"/>
        <s v="GHESQUIERE MICHAEL" u="1"/>
        <s v="LEBEUL EMMANUELLE" u="1"/>
        <s v="FLORAIN YANNICK" u="1"/>
        <s v="PAETA TOM " u="1"/>
        <s v="RACHEZ YANNICK" u="1"/>
        <s v="LAVAL AURIANE" u="1"/>
        <s v="HAU BENOIT" u="1"/>
        <s v="KIABUKAMA NSINGI" u="1"/>
        <s v="VANMANSART ALEXIS" u="1"/>
        <s v="AUTO ECOLE MAS " u="1"/>
        <s v="JSOP" u="1"/>
        <s v="BEAULOYE DIANE" u="1"/>
        <s v="BOONE SHEILA" u="1"/>
        <s v="BAISEZ STEPHANE" u="1"/>
        <s v="DEWAELE BENOIT" u="1"/>
        <s v="ROUSSEL MARGOT" u="1"/>
        <s v="DURAND CORINNE" u="1"/>
        <s v="COLYN VERONIQUE" u="1"/>
        <s v="CNOCKAERT CHRISTIAN" u="1"/>
        <s v="BEUGIN TIM" u="1"/>
        <s v="DOCQUIER LEA" u="1"/>
        <s v="DA CUNHA FABIO" u="1"/>
        <s v="FATRAS NATHAN" u="1"/>
        <s v="DELANNOY DANIELE" u="1"/>
        <s v="HOY MICHAEL " u="1"/>
        <s v="SARAIVA REAL CHRISTOPHE" u="1"/>
        <s v="SOHIER GWENDOLINE" u="1"/>
        <s v="CARETTE MAXIME" u="1"/>
        <s v="GUILLAUME CELINE" u="1"/>
        <s v="NOLLET  BERNARD" u="1"/>
        <s v="BALEDENT PATRICK " u="1"/>
        <s v="LONGHI KARL" u="1"/>
        <s v="BAILLEUL ADELINE" u="1"/>
        <s v="VILAIN ERWAN" u="1"/>
        <s v="JEANCOLAS CAROLINE" u="1"/>
        <s v="CHEURFI CLARA" u="1"/>
        <s v="COISNE FRANCIS" u="1"/>
        <s v="LIQUET ALEXIS" u="1"/>
        <s v="TRICOCHE SEVERINE" u="1"/>
        <s v="DELSARTE GERALDINE" u="1"/>
        <s v="CROGIEZ VINCENT" u="1"/>
        <s v="PAREIN ELISE" u="1"/>
        <s v="STEELANDT ANNE-SOPHIE" u="1"/>
        <s v="DUCREUX MATHIEU" u="1"/>
        <s v="LERMINET ODILE" u="1"/>
        <s v="KEITA BERENICE" u="1"/>
        <s v="GUERUT SEBASTIEN" u="1"/>
        <s v="DIEUX XAVIER" u="1"/>
        <s v="DARTUS KATRINE " u="1"/>
        <s v="VLERICK ROMAIN" u="1"/>
        <s v="CORALIE ROUTIER" u="1"/>
        <s v="JUSTINE DUHAUPAS" u="1"/>
        <s v="CARLIER NATHALIE" u="1"/>
        <s v="ADAM FLORIO" u="1"/>
        <s v="TROUILLER LAURENCE" u="1"/>
        <s v="DEMARQUETTE TONY" u="1"/>
        <s v="MARGIOVANNI ALICIA" u="1"/>
        <s v="ANGIER PIERRE" u="1"/>
        <s v="DUFOUR MARGOT" u="1"/>
        <s v="MATHIEU NADINE" u="1"/>
        <s v="DORMARD AGNES" u="1"/>
        <s v="CATRIX ANTHONY" u="1"/>
        <s v="TARET GILBERT" u="1"/>
        <s v="WABELAWANDI LINDA " u="1"/>
        <s v="PETIT CORINNE" u="1"/>
        <s v="WAVRANT AUGUSTIN" u="1"/>
        <s v="DEGUEHEGNY JEROME" u="1"/>
        <s v="ABS FUDICIAIRE" u="1"/>
        <s v="SOLUTION OBVIE ." u="1"/>
        <s v="RIBEIRO AUTOMOBILES " u="1"/>
        <s v="LA AMINTENANCE ELECTRIQUE" u="1"/>
        <s v="7 ICI RESTAURANT" u="1"/>
        <s v="VANGHELUWE BRUNO" u="1"/>
        <s v="BERRO LOIC" u="1"/>
        <s v="BECQUART - ECONOMISTES ET " u="1"/>
        <s v="ORIA INVEST" u="1"/>
        <s v="SAVOIE D ASCQ" u="1"/>
        <s v="HOLDING JFS" u="1"/>
        <s v="LA FRANCHISE LOGIC" u="1"/>
        <s v="PHARMACIE COURTOIS" u="1"/>
        <s v="DW FINANCE" u="1"/>
        <s v="AVEZ LUCAS" u="1"/>
        <s v="INTERNATIONAL BEERS AND BEVERAGE" u="1"/>
        <s v="INDUSTRIES SERVICES ET CONSEIL" u="1"/>
        <s v="NACON" u="1"/>
        <s v="VANHOUTTE CORENTIN" u="1"/>
        <s v="AB TEXEL FRANCE - CPTE" u="1"/>
        <s v="POLO HOCKEY CLUB " u="1"/>
        <s v="NORD AMENAGEMENT CONSEIL" u="1"/>
        <s v="LA CATITA" u="1"/>
        <s v="PROCAB INGENIERIE" u="1"/>
        <s v="TILDEO TILDEO" u="1"/>
        <s v="DUTILLEUL ENTREPRISE" u="1"/>
        <s v="SEFA SECURITE" u="1"/>
        <s v="ALTERNA DJC" u="1"/>
        <s v="BERRO WALID" u="1"/>
        <s v="VANDENBUSSCHE" u="1"/>
        <s v="N &amp; S RENOVATION" u="1"/>
        <s v="COUSTENOBLE KEVIN" u="1"/>
        <s v="LES 116 MARCHES" u="1"/>
        <s v="VERBRUGGHE ." u="1"/>
        <s v="OUERDI MATHIEU" u="1"/>
        <s v="ALKINE" u="1"/>
        <s v="VASSEUR SERRURERIE METALLERIE" u="1"/>
        <s v="VIVENERGIE" u="1"/>
        <s v="METALSFER" u="1"/>
        <s v="SOIZIC SALOMON" u="1"/>
        <s v="OGEC NOTRE DAME DE LA PROVIDENCE" u="1"/>
        <s v="DUSART MATHILDE" u="1"/>
        <s v="BONANSÉA MATIEU" u="1"/>
        <s v="STERIDIS" u="1"/>
        <s v="JONATHAN FREMEAUX" u="1"/>
        <s v="COUPLEUX DAMIEN" u="1"/>
        <s v="LOCFINET" u="1"/>
        <s v="BTH TACOS" u="1"/>
        <s v="CIE ERUOPE" u="1"/>
        <s v="HAYAVA" u="1"/>
        <s v="DELPHINE DAVID" u="1"/>
        <s v="AUBER TECH" u="1"/>
        <s v="HOME MADE ." u="1"/>
        <s v="BUISSART BAPISTE" u="1"/>
        <s v="BOUNOUA RADIA" u="1"/>
        <s v="KERR FRANCE" u="1"/>
        <s v="CARDENIA JEREMY" u="1"/>
        <s v="THERMIE FRANCE - LOWCALBAT" u="1"/>
        <s v="LOTUS" u="1"/>
        <s v="DURIEUX TIFFANY" u="1"/>
        <s v="UNIVERSANTE" u="1"/>
        <s v="O TERA" u="1"/>
        <s v="CONSCO" u="1"/>
        <s v="AGRA" u="1"/>
        <s v="DELANNE CYRIL" u="1"/>
        <s v="MENARD VIRGINIE" u="1"/>
        <s v="HORENT DAVID" u="1"/>
        <s v="FERTANE BILAL" u="1"/>
        <s v="BILOT OLIVIER" u="1"/>
        <s v="YILMAZ MICHEL" u="1"/>
        <s v="PETIT JEREMY" u="1"/>
        <s v="ATALI MALAK " u="1"/>
        <s v="MAERTEN BRUNO" u="1"/>
        <s v="COLIBRI" u="1"/>
        <s v="WARIN PAULINE" u="1"/>
        <s v="MERLEN MAXIMILIEN" u="1"/>
        <s v="PROJEXION" u="1"/>
        <s v="O'TERA FRANCE" u="1"/>
        <s v="SP CONSULT" u="1"/>
        <s v="NFH INVEST" u="1"/>
        <s v="L ET G TRANSEXPRESS" u="1"/>
        <s v="LA ROCCA ENZO" u="1"/>
        <s v="APOTHEOZ" u="1"/>
        <s v="MARFIK SABRINA" u="1"/>
        <s v="PAULINE ANGER BOUREZ" u="1"/>
        <s v="NATUR COOP" u="1"/>
        <s v="LVLM" u="1"/>
        <s v="PHANSIRI PHOUTISANH" u="1"/>
        <s v="GROUPE OLIVIER DILLIES" u="1"/>
        <s v="H2C2S" u="1"/>
        <s v="FAST" u="1"/>
        <s v="SAUVAGE BENJAMIN" u="1"/>
        <s v="CATCH" u="1"/>
        <s v="AZAGAG YOUNES" u="1"/>
        <s v="ZESTE SANTE" u="1"/>
        <s v="BURGER AND CO" u="1"/>
        <s v="LA SVOLTA" u="1"/>
        <s v="BONS VIVANTS LILLE" u="1"/>
        <s v="M.V.INVEST" u="1"/>
        <s v="DPZ" u="1"/>
        <s v="MRS HAUTS DE FRANCE" u="1"/>
        <s v="KORCHIT SAFIA" u="1"/>
        <s v="HASBROUCQ ERIC" u="1"/>
        <s v="BENFRAJ ODILE " u="1"/>
        <s v="ABDESSELEM FAUDIL" u="1"/>
        <s v="CARBON OLIVIER ET JACQUELINE" u="1"/>
        <s v="DAWN FOODS FRANCE" u="1"/>
        <s v="DUVAL ADRIEN " u="1"/>
        <s v="SIMOENS  ROMAIN" u="1"/>
        <s v="LEGRAND ADRIANA" u="1"/>
        <s v="LAHOUSSE MAXIME ." u="1"/>
        <s v="GRAMME BERNARD" u="1"/>
        <s v="CHOCMOD" u="1"/>
        <s v="CARDENIA MAXIME" u="1"/>
        <s v="MG DESIGN" u="1"/>
        <s v="JACQUOT KEVIN" u="1"/>
        <s v="GRAFF DANIEL" u="1"/>
        <s v="LENS DIAG" u="1"/>
        <s v="DEZITTER CLAUDE" u="1"/>
        <s v="BOILY SIMON" u="1"/>
        <s v="DENYS SEVERINE ET NICOLAS" u="1"/>
        <s v="THM INVEST" u="1"/>
        <s v="FEYS FRANCK" u="1"/>
        <s v="LARANGE JOHNNY" u="1"/>
        <s v="TILBRAI" u="1"/>
        <s v="FIBAR - CPTE" u="1"/>
        <s v="ET  MME CARLIER PHILIPPE " u="1"/>
        <s v="JAMILA AMAR YOUCEF " u="1"/>
        <s v="MALAQUIN MARC" u="1"/>
        <s v="PERDRIX HERVE" u="1"/>
        <s v="SOLARONICS CHAUFFAGE " u="1"/>
        <s v="BAKIRI RIM" u="1"/>
        <s v="CASTANET SA" u="1"/>
        <s v="BEAUCAMP BERNARD" u="1"/>
        <s v="SEET" u="1"/>
        <s v="BESIN AMELIE " u="1"/>
        <s v="KEVIN MASOTTI ET CONSTANCE " u="1"/>
        <s v="COQUELET LAURENT " u="1"/>
        <s v="BRUGUET SANDRINE" u="1"/>
        <s v="DERELY ERIC " u="1"/>
        <s v="KHADIJA AIT TIZI" u="1"/>
        <s v="SCHMITT AGLAEE" u="1"/>
        <s v="THENREZ GOEFFREY" u="1"/>
        <s v="SENECAUT PHILIPPE" u="1"/>
        <s v="CARTON CHRISTOPHE" u="1"/>
        <s v="AXA TOURNAUX " u="1"/>
        <s v="FINANCIERE XAVIER CASTELIN" u="1"/>
        <s v="COCHARD AURORE" u="1"/>
        <s v="BENMATTIH  ANISSA" u="1"/>
        <s v="QUANTIUM REIMS BY AUTOSPHERE" u="1"/>
        <s v="DECROIX REGIS " u="1"/>
        <s v="RAUX EMMANUEL" u="1"/>
        <s v="CHRISTOPHER ET ALEXANDRA HAUET " u="1"/>
        <s v="SCMI NP" u="1"/>
        <s v="FORTE JULIEN" u="1"/>
        <s v="JEROME LEGRAND" u="1"/>
        <s v="FONTAINE JEROME" u="1"/>
        <s v="LIBOUBAN WILFRID" u="1"/>
        <s v="RNI" u="1"/>
        <s v="LENGLET FREDERIC" u="1"/>
        <s v="GROUP TRAVEL" u="1"/>
        <s v="LAURENT ET SÉVERINE BRACQ" u="1"/>
        <s v="FRANCK FABER" u="1"/>
        <s v="DURY ERIC &amp; CHANTAL" u="1"/>
        <s v="DENIMAL CATHERINE" u="1"/>
        <s v="SCACCIA PHILIPPE" u="1"/>
        <s v="BC PROCESS" u="1"/>
        <s v="LETOMBE PHILIPPE " u="1"/>
        <s v="VERCRUYSSE GREGOIRE " u="1"/>
        <s v="ADHM" u="1"/>
        <s v="LYSIAK STECY" u="1"/>
        <s v="ARNAUD MICHEL " u="1"/>
        <s v="AJK FRANCE" u="1"/>
        <s v="EUROTOP MENAGER" u="1"/>
        <s v="PHARMAIE DE L ECAILLON" u="1"/>
        <s v="DEMARLE JEAN MICHEL" u="1"/>
        <s v="TIBERGHIEN CHRISTIAN" u="1"/>
        <s v="TRELCAT MICHEL" u="1"/>
        <s v="JACKY GAUDEAU" u="1"/>
        <s v="DRICOT MARYLENE ." u="1"/>
        <s v="MELINDA SCYEUR " u="1"/>
        <s v="JOURAVEL JEROME" u="1"/>
        <s v="EMMA PAGE " u="1"/>
        <s v="EG" u="1"/>
        <s v="SAMAILLE QUENTIN" u="1"/>
        <s v="LUMINOV " u="1"/>
        <s v="POOLS JEAN-MICHEL" u="1"/>
        <s v="GEPH ENTREPRISE " u="1"/>
        <s v="DECORTE JEROME" u="1"/>
        <s v="DUMOULIN LUDOVIC " u="1"/>
        <s v="NOALOU" u="1"/>
        <s v="DE CARVALHO MARTIN CARDOSO" u="1"/>
        <s v="TRIBAL" u="1"/>
        <s v="CARPENTIER ALEXANDRA" u="1"/>
        <s v="BP FINANCES " u="1"/>
        <s v="DEBRUYNE FRANCOIS" u="1"/>
        <s v="VINCHENT DANIEL" u="1"/>
        <s v="LOISELEUX CLAUDINE " u="1"/>
        <s v="THILLIEZ ELISE" u="1"/>
        <s v="MARJORIE DEBRABANT " u="1"/>
        <s v="YVETTE QUIEVREUX" u="1"/>
        <s v="JYSK" u="1"/>
        <s v="NATHALIE HOLLEBECQ" u="1"/>
        <s v="JOSE MANUEL CARRILLO" u="1"/>
        <s v="REPUBLIQUE" u="1"/>
        <s v="MULLIER KARINE " u="1"/>
        <s v="ALINE JANQUIN" u="1"/>
        <s v="BRONSARD GREGORY " u="1"/>
        <s v="SAS ZANOU" u="1"/>
        <s v="LEFORT LEA " u="1"/>
        <s v="FLORIAN BARISAUX" u="1"/>
        <s v="PINTE  ARNAUD" u="1"/>
        <s v="ALICE VALETTE " u="1"/>
        <s v="PLUCHE NICOLAS " u="1"/>
        <s v="-MME DRICOT OLIVIER ET NATHALIE" u="1"/>
        <s v="MAELLE LETOMBE" u="1"/>
        <s v="TIRLEMONT HUGO" u="1"/>
        <s v="AURELIA CAMPAGNA " u="1"/>
        <s v="VERGE  DYLAN" u="1"/>
        <s v="FOURNIER  SYLVIE" u="1"/>
        <s v="CLAES FREDERIC" u="1"/>
        <s v="DOUTRIAUX ISABELLE" u="1"/>
        <s v="MISTER COOK" u="1"/>
        <s v="MARGAUX NADAL" u="1"/>
        <s v="ZEKRAOUI ALI" u="1"/>
        <s v="CECILE DIVERCHY" u="1"/>
        <s v="CROMBET JEROME " u="1"/>
        <s v="BALEZ LAURENT" u="1"/>
        <s v="FREDERIC DHOTE " u="1"/>
        <s v="DUFRESNOY PAULINE" u="1"/>
        <s v="BOURGOIS  VICTOR" u="1"/>
        <s v="ROUSSEAU MYLAN " u="1"/>
        <s v="BRUNO BENNANI" u="1"/>
        <s v="HOUCINE AMROUNI" u="1"/>
        <s v="BECQUART ECONOMISTES ET INGENIEU" u="1"/>
        <s v="DUPIRE FLAVY" u="1"/>
        <s v="HAYAT ZAHED" u="1"/>
        <s v="BOULANGER JEAN PHILIPPE" u="1"/>
        <s v="DUWOOZ CAROLE" u="1"/>
        <s v="POYART ALAIN" u="1"/>
        <s v="ADAMIK MARGOT" u="1"/>
        <s v="FOSSATI DOMINIQUE" u="1"/>
        <s v="CARROSERIE ROUSSELLE" u="1"/>
        <s v="GIURGIU CARMEN" u="1"/>
        <s v="LENGRAND FREDERIC" u="1"/>
        <s v="OPTIQUE DE LA FAGNE" u="1"/>
        <s v="BOURET JEAN PIERRE" u="1"/>
        <s v="PLACE DES ENERGIES" u="1"/>
        <s v="VASSEUR FREDERIQUE" u="1"/>
        <s v="SM COM" u="1"/>
        <s v="RP CHAUFFAGE@HOTMAIL.FR" u="1"/>
        <s v="SPEED MENUISERIE " u="1"/>
        <s v="BOURNET ROMAIN" u="1"/>
        <s v="CGI CONSULTING " u="1"/>
        <s v="SOCIETE GENERALE DE REPARATION" u="1"/>
        <s v="DUO GESTION" u="1"/>
        <s v="HAPE " u="1"/>
        <s v="CAP INSTRUMENTATION" u="1"/>
        <s v="EQUIPART FRERES" u="1"/>
        <s v="FRANCIS LECAT " u="1"/>
        <s v="SOCIETE CIVILE HOLDING FINANCIER" u="1"/>
        <s v="TOPENSI TELECOM" u="1"/>
        <s v="LECLERC CHRISTOPHE" u="1"/>
        <s v="DLM " u="1"/>
        <s v="HOME INTERIA " u="1"/>
        <s v="LAMINES MARCHANDS EUROPEENS" u="1"/>
        <s v="CONSTRUIT POUR VOUS " u="1"/>
        <s v="CLAUDINE PELLERIN ASSURANCE" u="1"/>
        <s v="ZANOU DANIEL" u="1"/>
        <s v="C2 DEVELOPPEMENT " u="1"/>
        <s v="PATRICK BLONDEL" u="1"/>
        <s v="GARY" u="1"/>
        <s v="BLAS PHILIPPE" u="1"/>
        <s v="FIORENTINO ANTHONY" u="1"/>
        <s v="HANOT CELINE" u="1"/>
        <s v="IMMO DIAGNOSTICS ET EXPERTISES" u="1"/>
        <s v="DELS MECANIQUE " u="1"/>
        <s v="DECROUEZ SOPHIE" u="1"/>
        <s v="ATHENA HOLDING" u="1"/>
        <s v="VESUVIUS EUROPE " u="1"/>
        <s v="DESIDE" u="1"/>
        <s v="SERENO ASSURANCES" u="1"/>
        <s v="MEMA" u="1"/>
        <s v="JC FER " u="1"/>
        <s v="DEALINKA" u="1"/>
        <s v="REAL MARIE GALARETE" u="1"/>
        <s v="VESUVIUS FRANCE" u="1"/>
        <s v="FAC ALU NORD DE FRANCE ." u="1"/>
        <s v="POULET  FREDERIC" u="1"/>
        <s v="PR2M" u="1"/>
        <s v="ARTEC" u="1"/>
        <s v="CHARLES LAURENT" u="1"/>
        <s v="CHRISTINE PARAIRE BACO" u="1"/>
        <s v="AGOSTINI LAURIE " u="1"/>
        <s v="MORISEAUX NICOLAS" u="1"/>
        <s v="POTIER GREGORY " u="1"/>
        <s v="LANSMANT JULIEN" u="1"/>
        <s v="MORCHAIN FRANCOIS" u="1"/>
        <s v="PHARMACIE PAVOT " u="1"/>
        <s v="STEPHANIE BOULANGUE" u="1"/>
        <s v="LOGISSAIN SERVICES" u="1"/>
        <s v="GPS ARMADA " u="1"/>
        <s v="DEHONT MAXIME" u="1"/>
        <s v="HUYGHE DAVID" u="1"/>
        <s v="NOIRFALISE CLEMENT" u="1"/>
        <s v="SI FODIL MOHAND" u="1"/>
        <s v="BRACQ VIOLAINE" u="1"/>
        <s v="LEPETZ CORENTIN" u="1"/>
        <s v="ANTOINE TOBO" u="1"/>
        <s v="DELAVAL PHILIPPE " u="1"/>
        <s v="DANIEL NANTIER " u="1"/>
        <s v="EURODELICES" u="1"/>
        <s v="LEJEUNE BOEVER" u="1"/>
        <s v="MAUDUIT JEAN PIERRE" u="1"/>
        <s v="GVB ELEC" u="1"/>
        <s v="BEZZINA ALEXANDRE " u="1"/>
        <s v="PILOTES PLV" u="1"/>
        <s v="SK DISTRIBUTION" u="1"/>
        <s v="OLLIVIER YANN" u="1"/>
        <s v="TRANSPORT STOCK AND LOG" u="1"/>
        <s v="DE AZEVEDO PEREIRA ANTONIO" u="1"/>
        <s v="COLLET TANGUY" u="1"/>
        <s v="MMF" u="1"/>
        <s v="C&amp;S CONSULTING" u="1"/>
        <s v="SARL HACO" u="1"/>
        <s v="AGENOR LENS" u="1"/>
        <s v="EDP GRAND LILLE " u="1"/>
        <s v="BOULI'PIZZ" u="1"/>
        <s v="HANDI PROPRE - CPTE" u="1"/>
        <s v="EDP GRAND LILLE" u="1"/>
        <s v="ACD ACTIF, CHAUFFAGE, DÉPANNAGE" u="1"/>
        <s v="F.F TRANSPORT" u="1"/>
        <s v="CLARION STEPHANE" u="1"/>
        <s v="GUILLAUME FLEURS " u="1"/>
        <s v="AGENOR CALAIS COLLEGE" u="1"/>
        <s v="ELECTROTEC SARL" u="1"/>
        <s v="PRUVOST MICHAEL" u="1"/>
        <s v="SOCIETE DE TELEPHONE ET DE " u="1"/>
        <s v="SOCIETE EXPLOITATION ETS SENAVE" u="1"/>
        <s v="HACO" u="1"/>
        <s v="LOCAMIA" u="1"/>
        <s v="ANCIENS ETABLISSEMENTS MISEROLLE" u="1"/>
        <s v="SAS DEBREZ" u="1"/>
        <s v="AKT'URBAIN" u="1"/>
        <s v="ACD ACTIF, CHAUFFAGE, DEPANNAGE" u="1"/>
        <s v="TRANSPORT FJ EXPRESS ." u="1"/>
        <s v="&quot;SALAISONS DES BELIERS (EN" u="1"/>
        <s v="H.E.L" u="1"/>
        <s v="PRO MONTAGE" u="1"/>
        <s v="SENAVE" u="1"/>
        <s v="BENEKI" u="1"/>
        <s v="HAZEBROUCK HERVE" u="1"/>
        <s v="R LEASE" u="1"/>
        <s v="TOCCO" u="1"/>
        <s v="CGK " u="1"/>
        <s v="IMPRIMERIE ROUE" u="1"/>
        <s v="EGMH NORD" u="1"/>
        <s v="GUILLAUME FLEURS" u="1"/>
        <s v="EDP ARTOIS - CPTE" u="1"/>
        <s v="VIDAILHET SARL" u="1"/>
        <s v="ROGER JIM" u="1"/>
        <s v="LESTIENNES ENR" u="1"/>
        <s v="LEMOINE CONSTRUCTION" u="1"/>
        <s v="NORD DISTRI" u="1"/>
        <s v="ALL ELEC" u="1"/>
        <s v="BMS" u="1"/>
        <s v="MODESTE EMILE" u="1"/>
        <s v="SANI'CHAUFF" u="1"/>
        <s v="SILICAT" u="1"/>
        <s v="BLAIN FABIEN" u="1"/>
        <s v="L'ATELIER DU DECOR BY GREVAIN" u="1"/>
        <s v="URBANIK STEPHANE" u="1"/>
        <s v="STAIB NICOLAS" u="1"/>
        <s v="DOYEN SYLVIE " u="1"/>
        <s v="SAMECA" u="1"/>
        <s v="WULLENS YOANN" u="1"/>
        <s v="HENNAIN CHRISTOPHE" u="1"/>
        <s v="LEFEBVRE CEDRIC" u="1"/>
        <s v="POUGNET JONATHAN" u="1"/>
        <s v="P2C COUVERTURE" u="1"/>
        <s v="FOSECO" u="1"/>
        <s v="RELEX SOLUTION" u="1"/>
        <s v="ASSOCIATION MON BONNET ROSE" u="1"/>
        <s v="DE GROELARD MICHAEL" u="1"/>
        <s v="PROGES PLUS" u="1"/>
        <s v="ET MME APPERE  MARC ET ISABELLE" u="1"/>
        <s v="DAWN FOODS FRANCE B.V." u="1"/>
        <s v="OVH - CPTE" u="1"/>
        <s v="JEANNET PAUL-EDOUARD" u="1"/>
        <s v="DUTERTE BRUNO ET MELANIE" u="1"/>
        <s v="TD CONSTRUCTION RENOVATION" u="1"/>
        <s v="DE AZEVEDO PEREIRA  ANTONIO" u="1"/>
        <s v="LES PAPILLONS BLANCS DU " u="1"/>
        <s v="ELECTRIBATI" u="1"/>
        <s v="L'ARBRE D'ORNEMENT" u="1"/>
        <s v="EARL DES HAIES RAMETTES" u="1"/>
        <s v="ANY FLOR" u="1"/>
        <s v="GASCO" u="1"/>
        <s v="SAINT JACQUES" u="1"/>
        <s v="DEHAY ALAIN" u="1"/>
        <s v="YAMAN" u="1"/>
        <s v="ERICH BROUET" u="1"/>
        <s v="LTF" u="1"/>
        <s v="VICQ MARKET" u="1"/>
        <s v="CANAT CEDRIC" u="1"/>
        <s v="WPD WINDMANAGER FRANCE" u="1"/>
        <s v="CORRIER" u="1"/>
        <s v="CRAYON" u="1"/>
        <s v="EURL RAPHAEL BRASSEUR" u="1"/>
        <s v="OLEXA" u="1"/>
        <s v="ROCH VINCENT" u="1"/>
        <s v="S.E.L" u="1"/>
        <s v="BR-UNITS - CPTE" u="1"/>
        <s v="LELEU PATRICE" u="1"/>
        <s v="VANDENBUSSCHE PATRICK" u="1"/>
        <s v="TEUF" u="1"/>
        <s v="FRITERIE O PASSAGE" u="1"/>
        <s v="GREEN HOUSE ISOLATION &amp; " u="1"/>
        <s v="PEVEL AGRI" u="1"/>
        <s v="LOCQUENEUX CONSTANTIN" u="1"/>
        <s v="TOSCANE" u="1"/>
        <s v="UTIL 616762 AMS ELECTRICITE" u="1"/>
        <s v="RPB" u="1"/>
        <s v="2LF" u="1"/>
        <s v="DILLY ELIANE" u="1"/>
        <s v="MCMF" u="1"/>
        <s v="S2N INDUSTRIE" u="1"/>
        <s v="MEO-FICHAUX DIVISION RESTAURATIO" u="1"/>
        <s v="LA GOURMANDINE" u="1"/>
        <s v="TRANSPORTS DELPLANCKE" u="1"/>
        <s v="JEROME TASSIN" u="1"/>
        <s v="CREPIN THOMAS" u="1"/>
        <s v="CARPENTIER BENOIT" u="1"/>
        <s v="EIRL CAVELIER FABIEN" u="1"/>
        <s v="GOTOWY MARINE" u="1"/>
        <s v="SAS EVOLETIK" u="1"/>
        <s v="AGO CONSTRUCTIONS" u="1"/>
        <s v="ST.JOHN" u="1"/>
        <s v="MONTAGNE PASCALE" u="1"/>
        <s v="LE BEUAN DIDIER" u="1"/>
        <s v="MOURAN HAROLD" u="1"/>
        <s v="SELF CONFORT" u="1"/>
        <s v="BROUCQSAULT VINCENT" u="1"/>
        <s v="CHEVUTSCHI CHRISTEL ET ALAIN" u="1"/>
        <s v="HOREL THIERRY" u="1"/>
        <s v="TRIANGLE" u="1"/>
        <s v="GAUTHERON FRANCOIS" u="1"/>
        <s v="BRAS DE FER ETIENNE" u="1"/>
        <s v="DESCAMPS MARIE" u="1"/>
        <s v="WATTELIER FREDERIC" u="1"/>
        <s v="ROOGEMAN AUDREY" u="1"/>
        <s v="MOUQUET PHILIPPE" u="1"/>
        <s v="DUSART CHRISTIAN" u="1"/>
        <s v="CARPENTIER YANNICK" u="1"/>
        <s v="PARMENTIER JEAN MARIE" u="1"/>
        <s v="HANOT GILBERT" u="1"/>
        <s v="BERNARD JEAN LUC" u="1"/>
        <s v="HAMKACHE AHCENE" u="1"/>
        <s v="GREBAUX NADINE ET DOMINIQUE" u="1"/>
        <s v="DUEE ELIANE" u="1"/>
        <s v="LEENKNEGT PASCAL" u="1"/>
        <s v="BOUTRY GAETAN" u="1"/>
        <s v="TAVERNIER ERIC" u="1"/>
        <s v="&amp; BUSSON XAVIER &amp; NATHALIE" u="1"/>
        <s v="DECAESTECKER PIERRE JOSEPH" u="1"/>
        <s v="&amp;MME WARLOP ALEXIS &amp; PHILIPPINE" u="1"/>
        <s v="HADJ MERABET KARIM" u="1"/>
        <s v="DELFOSSE STEVEN" u="1"/>
        <s v="BUYGNET PHILIPPE" u="1"/>
        <s v="DEVILDER THIERRY" u="1"/>
        <s v="KROMAREK BENEDICTE" u="1"/>
        <s v="DETURCK ALEXANDRE" u="1"/>
        <s v="BUTARD FABIEN" u="1"/>
        <s v="VIEILLARD MARIE HELENE" u="1"/>
        <s v="WALLART PIERRE" u="1"/>
        <s v="DELALEZ FRANCOIS" u="1"/>
        <s v="MASSUARD SEBASTIEN" u="1"/>
        <s v="LHOTELLERIE CHARLES ANTOINE" u="1"/>
        <s v="SENDRON XAVIER" u="1"/>
        <s v="COGET Benoit et Stephanie" u="1"/>
        <s v="POT ISABELLE" u="1"/>
        <s v="BARROS DA SILVA MANUEL" u="1"/>
        <s v="BESSER MOHAMED" u="1"/>
        <s v="DEUDON  CLEMENT" u="1"/>
        <s v="DESPLANQUE PASCAL" u="1"/>
        <s v="MONIER NICOLAS" u="1"/>
        <s v="CHIHIB NOUR EDDINE ET VALERIE" u="1"/>
        <s v="CUVILLIER FABRICE" u="1"/>
        <s v="MME MUYLLAERT CHRISTIAN ET MICHE" u="1"/>
        <s v="DAUBIGNY NATHALIE ET VIANNEY" u="1"/>
        <s v="GOMANNE JEAN-CLAUDE" u="1"/>
        <s v="LAVIGNE FRANCOIS ET MME LECAT" u="1"/>
        <s v="VERDIERE QUENTIN" u="1"/>
        <s v="JOLY PASCAL ET CATHERINE" u="1"/>
        <s v="CHARLET ET M VANGUELUVE" u="1"/>
        <s v="DESOTEUX FLORENCE" u="1"/>
        <s v="DELATTRE MARINE" u="1"/>
        <s v="LEROY PHILIPPE" u="1"/>
        <s v="NOYELLES JEAN CLAUDE" u="1"/>
        <s v="BEHAGUE DANIEL" u="1"/>
        <s v="LEFEBVRE SAMI" u="1"/>
        <s v="NOCEA PROPRETE &amp; SERVICES" u="1"/>
        <s v="SANGE CATHERINE" u="1"/>
        <s v="ARMENGAUD NICOLAS" u="1"/>
        <s v="OPSOMMER MARIE-PAULE" u="1"/>
        <s v="QU JIANG CAROLINE" u="1"/>
        <s v="LEGER CONSTANCE" u="1"/>
        <s v="DERYM NICOLAS" u="1"/>
        <s v="RASSE FRANCOIS XAVIER" u="1"/>
        <s v="SIFTO" u="1"/>
        <s v="DESPLANQUE MARC" u="1"/>
        <s v="HAYNEZ MICHEL" u="1"/>
        <s v="LOISEAU PASCALE" u="1"/>
        <s v="DUCROCQ CECILE" u="1"/>
        <s v="REVILLION ISABELLE" u="1"/>
        <s v="PRISSETTE FLORENCE" u="1"/>
        <s v="BAUDCHON ELSA" u="1"/>
        <s v="LANNOY  ISABELLE" u="1"/>
        <s v="WCZESNIAK JEAN CLAUDE" u="1"/>
        <s v="DE SMET SOPHIE" u="1"/>
        <s v="BERTHE CHARLOTTE" u="1"/>
        <s v="MRABET NATHALIE" u="1"/>
        <s v="FRANQUIN BRIGITTE" u="1"/>
        <s v="CLISSON AURELIE " u="1"/>
        <s v="NEVEU JEAN CLAUIDE" u="1"/>
        <s v="GDE CONSULTING" u="1"/>
        <s v="NASTOGA JEAN PIERRE" u="1"/>
        <s v="LOUISE CATHERINE" u="1"/>
        <s v="AGMC" u="1"/>
        <s v="BOURDIN DIDIER" u="1"/>
        <s v="KACIMI FAIDA" u="1"/>
        <s v="NIELS  CHRISTELLE" u="1"/>
        <s v="DESQUIEN MANUEL " u="1"/>
        <s v="GOSSE NATHALIE" u="1"/>
        <s v="DIETRE MICHEL" u="1"/>
        <s v="FERON CHRISTINE" u="1"/>
        <s v="DA CUNHA MANUEL JORGE" u="1"/>
        <s v="AKNOUCHE MOHAMMED" u="1"/>
        <s v="PRETTE MICHELE" u="1"/>
        <s v="OUEDRAOGO PEDGWINDE" u="1"/>
        <s v="FASCELLA LAURENT" u="1"/>
        <s v="7 EME CIEL " u="1"/>
        <s v="RENARD DOROTHEE" u="1"/>
        <s v="MOTTE SANDRINE" u="1"/>
        <s v="HENNEBERT BRUNO" u="1"/>
        <s v="FICHE GREGOIRE" u="1"/>
        <s v="DEDICKER EMILIE" u="1"/>
        <s v="MAGALIE PHILIPPE" u="1"/>
        <s v="FERREIRA CLOTILDE" u="1"/>
        <s v="DENIS MARION" u="1"/>
        <s v="KACI KAMEL" u="1"/>
        <s v="LEFEBVRE DOMINIQUE" u="1"/>
        <s v="BEULQUE KATHIA" u="1"/>
        <s v="DEMARQUE FABIEN ET" u="1"/>
        <s v="FOULON GERARD " u="1"/>
        <s v="DUCLOS STEPHANE" u="1"/>
        <s v="GRIMONPREZ DAVID" u="1"/>
        <s v="MARICHAL VINCENT" u="1"/>
        <s v="KELER HUGO" u="1"/>
        <s v="HOFFMANN MAUD" u="1"/>
        <s v="PICHON DANY " u="1"/>
        <s v="GOUBET MATHIEU" u="1"/>
        <s v="TOUTAOUI KARIM" u="1"/>
        <s v="CHIARAPPA LISA" u="1"/>
        <s v="LEVEAU SERGE" u="1"/>
        <s v="LELIEVRE FERREIRA MAURINE" u="1"/>
        <s v="ISLIC SANDRINE" u="1"/>
        <s v="BAUDRY MICHEL" u="1"/>
        <s v="PALM-INVESTS" u="1"/>
        <s v="EGELS MICHELE" u="1"/>
        <s v="SCHEERS JEAN PAUL" u="1"/>
        <s v="CAPENDU MATHILDE" u="1"/>
        <s v="HER HERVE" u="1"/>
        <s v="GROUPE EOD " u="1"/>
        <s v="VERVACKE CHRISTINE" u="1"/>
        <s v="LA SALVIA BIAGIO" u="1"/>
        <s v="FERKIOUI GILLES " u="1"/>
        <s v="D HALLUIN GATIEN" u="1"/>
        <s v="LANGUER JACQUES" u="1"/>
        <s v="FLAMAND JESSICA" u="1"/>
        <s v="MOULART JEAN LUC" u="1"/>
        <s v="LEROY CHRISTOPHE" u="1"/>
        <s v="LISIAK DENIS " u="1"/>
        <s v="HSTC INVEST" u="1"/>
        <s v="DASSONVILLE MARINE" u="1"/>
        <s v="MATTHIEU LEGAY" u="1"/>
        <s v="GENSON JEAN MARIE" u="1"/>
        <s v="DE JESUS PIRES PINHEIRO MIZRAHI " u="1"/>
        <s v="GARAGE MODERNE" u="1"/>
        <s v="DELOBEL ANNE" u="1"/>
        <s v="FLOUREZ DEBORAH" u="1"/>
        <s v="HAMY QUENTIN" u="1"/>
        <s v="BERTHIOT CATHERINE" u="1"/>
        <s v="PARENT MARIE HELENE" u="1"/>
        <s v="TEMPLUS" u="1"/>
        <s v="BEGARD CHLOE" u="1"/>
        <s v="ROY DAMIEN" u="1"/>
        <s v="DANO JULIETTE" u="1"/>
        <s v="VISADE FABIEN" u="1"/>
        <s v="STYMANS PHILIPPE" u="1"/>
        <s v="RZEPKA AURÉLIEN" u="1"/>
        <s v="DOMENICHELLI MARINE" u="1"/>
        <s v="DEMARCQ BAPTISTE" u="1"/>
        <s v="FLASH RENOV" u="1"/>
        <s v="RAMET MARIE-PIERRE" u="1"/>
        <s v="DELPORTE" u="1"/>
        <s v="JACOB AMELIA" u="1"/>
        <s v="GAIGNIER NATHALIE" u="1"/>
        <s v="STYPEREK PHILIPPE" u="1"/>
        <s v="ABED PATRICK" u="1"/>
        <s v="GODELIER CLAUDE " u="1"/>
        <s v="PAQUET ZOE" u="1"/>
        <s v="JACQUEMIN REMI" u="1"/>
        <s v="HAMRIT KARIM" u="1"/>
        <s v="MEHAUX ANISSA" u="1"/>
        <s v="LEPAUL ISABELLE" u="1"/>
        <s v="ROGE YOANN" u="1"/>
        <s v="GELOEN THOMAS ET CHRISTELLE" u="1"/>
        <s v="DUSSAUTOIR CHANTAL" u="1"/>
        <s v="CHAURE FREDERIQUE" u="1"/>
        <s v="DELFOSSE MAGALI" u="1"/>
        <s v="BLOOTACKER FREDERIC" u="1"/>
        <s v="DAHMANI RABAH" u="1"/>
        <s v="MOREAU STEPHANIE" u="1"/>
        <s v="LECLERCQ GILLES" u="1"/>
        <s v="DELATTRE SOPHIE" u="1"/>
        <s v="LEROY FRANCINE" u="1"/>
        <s v="RIBEIRO JOSE" u="1"/>
        <s v="THAICI CATHERINE ET JEAN MICHEL" u="1"/>
        <s v="LEROY SYLVIE" u="1"/>
        <s v="LEGRAND ELODIE" u="1"/>
        <s v="FLORENT LUCIE" u="1"/>
        <s v="PETIT MARGOT ET MATHIEU FABIEN" u="1"/>
        <s v="MERLIN GREGORY" u="1"/>
        <s v="BOSSAERT AUDE" u="1"/>
        <s v="VERLAINE DANIEL" u="1"/>
        <s v="PICAZO PARRENO MARIA DEL CARMEN" u="1"/>
        <s v="MATON SALOME" u="1"/>
        <s v="VANDERMEIRSSCHE VINCENT" u="1"/>
        <s v="SKRZYDLEWSKI PIERRE" u="1"/>
        <s v="DEWITTE JEROME" u="1"/>
        <s v="NILSON ADRIANE" u="1"/>
        <s v="PRIEM DANIEL" u="1"/>
        <s v="DELHAYE FABIENNE" u="1"/>
        <s v="FERREIRA DO COUTO MANUEL" u="1"/>
        <s v="LAMOTTE KEVIN " u="1"/>
        <s v="VANHASBROUCK PHILIPPE" u="1"/>
        <s v="BERNARD-LUNEAU BENJAMIN" u="1"/>
        <s v="BENOIT DELACOURT" u="1"/>
        <s v="LEBLANC NICOLAS" u="1"/>
        <s v="DEMORY DYLAN" u="1"/>
        <s v="SINGER DOROTHEE " u="1"/>
        <s v="MARECHAL DOMINIQUE" u="1"/>
        <s v="BERTRAND ALAIN" u="1"/>
        <s v="MOLDERS ELODIE" u="1"/>
        <s v="PIELA CORINE" u="1"/>
        <s v="GUIDEZ PASCAL " u="1"/>
        <s v="BERLINERBLAU  CHRISTIANE" u="1"/>
        <s v="HENNEBOIS  ANTHONY" u="1"/>
        <s v="TALBI SELIM" u="1"/>
        <s v="ANDRIS PEGGY" u="1"/>
        <s v="KERCKHOVE GERALDINE" u="1"/>
        <s v="PRIMET ROBIN" u="1"/>
        <s v="DELEBECQUE JEAN LUC" u="1"/>
        <s v="LOTIGIER ANNE FRANCOISE" u="1"/>
        <s v="MALAQUIN PIERRE" u="1"/>
        <s v="BASILIEN JEAN MARIE" u="1"/>
        <s v="SIX CHANTAL" u="1"/>
        <s v="AMIRI RACHID" u="1"/>
        <s v="SZNEIDER DAVID" u="1"/>
        <s v="VIDOVIC JOSEPH" u="1"/>
        <s v="VANDALLE LAURENT" u="1"/>
        <s v="D ALMEIDA MORGANE" u="1"/>
        <s v="LANDWERLIN ADAM" u="1"/>
        <s v="BAILLEUL AUGUSTINE" u="1"/>
        <s v="MRAD DAVID" u="1"/>
        <s v="TRICOTS DUGER" u="1"/>
        <s v="POIROT SANDRINE" u="1"/>
        <s v="DUJARDIN LAURENCE" u="1"/>
        <s v="LEFEBVRE PHILIPPINE" u="1"/>
        <s v="BALLOIS AMELIE" u="1"/>
        <s v="LIEBOLD BERNARD" u="1"/>
        <s v="LUTH JEAN MARIE" u="1"/>
        <s v="BOLZAN PAULINE" u="1"/>
        <s v="BABLED MARINE" u="1"/>
        <s v="MICHEZ ROSALIE" u="1"/>
        <s v="DESRUMAUX FRANCOIS" u="1"/>
        <s v="SIX AMELIE" u="1"/>
        <s v="LAURA ROSSI" u="1"/>
        <s v="BENHERROU HASNAE" u="1"/>
        <s v="MAUREEN COURTIN" u="1"/>
        <s v="VARASSE VERONIQUE" u="1"/>
        <s v="DEGRAND LAURENT" u="1"/>
        <s v="D HONDT FRANCK" u="1"/>
        <s v="CONDETTE DIDIER" u="1"/>
        <s v="LAREF NORIA" u="1"/>
        <s v="CANNIERE MARIE BERNADETTE" u="1"/>
        <s v="HERBIN SONIA" u="1"/>
        <s v="ABI-RACHED HENRY" u="1"/>
        <s v="DUPRET ESTELLE" u="1"/>
        <s v="BUTEAUX SABRINA" u="1"/>
        <s v="BERNARD STEPHANIE" u="1"/>
        <s v="DANTOING LUDOVIC" u="1"/>
        <s v="CASTRO SEBASTIEN" u="1"/>
        <s v="CANDELIER PAUL" u="1"/>
        <s v="ABZ FRANCIS" u="1"/>
        <s v="MINAIR LAURENCE" u="1"/>
        <s v="CROCKEY VIRGINIE" u="1"/>
        <s v="SOYEZ GISELE" u="1"/>
        <s v="WIART EMILIE" u="1"/>
        <s v="TIAGO SEBASTIAN" u="1"/>
        <s v="OUDOIRE BERNARD" u="1"/>
        <s v="TOUZET GUSTAVO" u="1"/>
        <s v="URBAIN ANTOINE" u="1"/>
        <s v="OUHABI SALIM" u="1"/>
        <s v="VIENNE SEVERINE" u="1"/>
        <s v="ROOS PAUL" u="1"/>
        <s v="MYTKO JULIEN" u="1"/>
        <s v="BULCKAEN EMILIE" u="1"/>
        <s v="LEFEBVRE MARIE" u="1"/>
        <s v="HUGOT GERARD" u="1"/>
        <s v="DUBLANCQ XAVIER" u="1"/>
        <s v="SAAD SAOUD NASSER" u="1"/>
        <s v="GUIDEZ MARIE" u="1"/>
        <s v="CASTELLINI DOMINIQUE " u="1"/>
        <s v="BLONDEL DAMIEN " u="1"/>
        <s v="RERSA ARESKI" u="1"/>
        <s v="LAMREFFEH ZAKARIA" u="1"/>
        <s v="DAUBIGNY VIANNEY" u="1"/>
        <s v="PENNEQUIN LUDOVIC" u="1"/>
        <s v="PUAUD MARION" u="1"/>
        <s v="ROBERT MANUEL " u="1"/>
        <s v="DEMEYERE SANDRA" u="1"/>
        <s v="BIENAIME LAURENT " u="1"/>
        <s v="SMAITI SALWA" u="1"/>
        <s v="MOREAU PATRICK" u="1"/>
        <s v="NAVET DAMIEN" u="1"/>
        <s v="ZOUAREG NASSER" u="1"/>
        <s v="LELEUX MANON" u="1"/>
        <s v="HEMAR CATHERINE" u="1"/>
        <s v="VERHOEVE VIRGINIE" u="1"/>
        <s v="LEFILS CATHERINE" u="1"/>
        <s v="LARGILIERE ADELINE" u="1"/>
        <s v="SCHWING CHLOE" u="1"/>
        <s v="EURL GILI" u="1"/>
        <s v="KERCKHOVE BERENGERE" u="1"/>
        <s v="KHELIDJ KARIM" u="1"/>
        <s v="MANSUY BORIS" u="1"/>
        <s v="MARTEL STEPHANIE" u="1"/>
        <s v="CEDILE CHLOE" u="1"/>
        <s v="BAUDENS MARTINE" u="1"/>
        <s v="DIRER STEPHANIE" u="1"/>
        <s v="GIAMBONA AMELIE" u="1"/>
        <s v="CAPELLE JEAN PIERRE" u="1"/>
        <s v="MULINDAHABI FELICIEN" u="1"/>
        <s v="THELOT PAULINE " u="1"/>
        <s v="MECHELAERE CHRISTIAN" u="1"/>
        <s v="ADJAR CHAHIRI" u="1"/>
        <s v="BOUSBAA FAYCAL" u="1"/>
        <s v="LOZACH PASCAL" u="1"/>
        <s v="DEGARDIN MANON" u="1"/>
        <s v="VERNET THIBAULT" u="1"/>
        <s v="PACHY ROMANE " u="1"/>
        <s v="VAN GLABEKE RICHARD" u="1"/>
        <s v="DELORY DANIEL" u="1"/>
        <s v="MORTELECQUE GWENDOLINE" u="1"/>
        <s v="MANCHELIN FRANCK" u="1"/>
        <s v="BARRAS JEAN FRANCOIS " u="1"/>
        <s v="CABOOTER STEPHANIE" u="1"/>
        <s v="RATTIER ANNE CLAIRE" u="1"/>
        <s v="FRATINI ALEXANDRA " u="1"/>
        <s v="LEROY GERARD ." u="1"/>
        <s v="LUBERDA VALENTIN" u="1"/>
        <s v="KOUAKOU NESTOR MARIE EMMA" u="1"/>
        <s v="DUBOIS MICHEL" u="1"/>
        <s v="BAILLY FABRICE" u="1"/>
        <s v="ET MME ALGLAVE LAURENT EMELINE" u="1"/>
        <s v="DOYEN FLORINE" u="1"/>
        <s v="DETOURNAY LUDIVINE" u="1"/>
        <s v="PECKRE BERNARD" u="1"/>
        <s v="DEL MAGNO SANDRA" u="1"/>
        <s v="VANHERRENTALS SAMUEL" u="1"/>
        <s v="THERY GERALD" u="1"/>
        <s v="JEAN NATHALIE" u="1"/>
        <s v="PEULMEULE PAUL" u="1"/>
        <s v="AXCYAN AXCYAN" u="1"/>
        <s v="PETIT BERTRAND" u="1"/>
        <s v="SOUKAINA CHAKIR" u="1"/>
        <s v="DEMOULIN LUCIE" u="1"/>
        <s v="PERARD JOEL" u="1"/>
        <s v="MILITZER ET MUNCH" u="1"/>
        <s v="OPIGEZ VICTORIA" u="1"/>
        <s v="SELARL CHOTTEAU" u="1"/>
        <s v="BENZINE MEHDI" u="1"/>
        <s v="ZERROUGUI TARIK" u="1"/>
        <s v="HALUT PATRICK " u="1"/>
        <s v="BRANCQ HELENE" u="1"/>
        <s v="CORDONNIER JACQUES" u="1"/>
        <s v="GHESQUIERE ELISA" u="1"/>
        <s v="VAN ESSCHE CHRISTIAN " u="1"/>
        <s v="FORZANO ANNIE" u="1"/>
        <s v="HAEZEBROUCK STEPHANE" u="1"/>
        <s v="COUSIN FREDERIC" u="1"/>
        <s v="KARIMI MEHDI" u="1"/>
        <s v="POURPOINT SEBASTIEN" u="1"/>
        <s v="VIGNAL ALAIN" u="1"/>
        <s v="CAUDROY BETTY" u="1"/>
        <s v="BISSIAU JOHAN" u="1"/>
        <s v="BURKHALTER FRANCK" u="1"/>
        <s v="SAIDI MOULOUD" u="1"/>
        <s v="OLIVIA MARZO" u="1"/>
        <s v="LABY GREGORY" u="1"/>
        <s v="BEAUREGARD PASCAL" u="1"/>
        <s v="ASSET ELISA" u="1"/>
        <s v="OUCHALLAL TASSADIT KARIMA" u="1"/>
        <s v="DESCHARLES THIBAUD" u="1"/>
        <s v="PETRELLI EVA" u="1"/>
        <s v="DE WAZIERES CELINE" u="1"/>
        <s v="TAINE BERNARD" u="1"/>
        <s v="FERRANT ANDRE ET VALERIE" u="1"/>
        <s v="TANGANELLI CARLO" u="1"/>
        <s v="CHABANE SARAH" u="1"/>
        <s v="DELCROIX ANNE" u="1"/>
        <s v="GOUMIDI IDIR" u="1"/>
        <s v="M ET M MILITZER ET MUNCH FRANCE" u="1"/>
        <s v="CARNIN EMILIE" u="1"/>
        <s v="PECQUEUR PRISCILLA" u="1"/>
        <s v="HP &amp; P SYSTEMS" u="1"/>
        <s v="DESCHOEMAKER JEAN MARC" u="1"/>
        <s v="DELEAU MEGANE" u="1"/>
        <s v="BOUVIEZ FRANCK" u="1"/>
        <s v="BEDU NICOLAS" u="1"/>
        <s v="DANNEELS LAETITIA" u="1"/>
        <s v="GHESQUIERE FREDERIC" u="1"/>
        <s v="NIZET JACQUES" u="1"/>
        <s v="LEFEVRE PIERRE GILLES" u="1"/>
        <s v="LEPRETRE CAMILLE" u="1"/>
        <s v="POTTIE OLIVIER" u="1"/>
        <s v="VIART LAURENCE" u="1"/>
        <s v="baumont ALEXIS" u="1"/>
        <s v="AMMEGA FRANCE" u="1"/>
        <s v="BRODA LEA" u="1"/>
        <s v="DUFRENNE MARINE" u="1"/>
        <s v="HENNEBICQ ERIC" u="1"/>
        <s v="TEBBI SAMYA" u="1"/>
        <s v="FOUCART DIDIER" u="1"/>
        <s v="MAO PHILIPPE" u="1"/>
        <s v="LECOMTE  ERIC" u="1"/>
        <s v="HAUDEGOND PHILIPPE" u="1"/>
        <s v="COPPENS AMELIE" u="1"/>
        <s v="GOVAERT  NATHALIE" u="1"/>
        <s v="PETIT CYRIELLE" u="1"/>
        <s v="ZOUAREG INGRID" u="1"/>
        <s v="HACART CLEMENCE" u="1"/>
        <s v="EVRARD DOMINIQUE" u="1"/>
        <s v="BARBIER PIERRE" u="1"/>
        <s v="FORREZ CLOTHILDE" u="1"/>
        <s v="HOCHART PAUL" u="1"/>
        <s v="LEFEBVRE JEAN ." u="1"/>
        <s v="CAUCHIE PHILIPPE" u="1"/>
        <s v="ZENKER ANDRE" u="1"/>
        <s v="GIL PASCALE" u="1"/>
        <s v="GUILLE SYLVIE" u="1"/>
        <s v="LENGLART BERNARD" u="1"/>
        <s v="DESREMAUX BASTIEN" u="1"/>
        <s v="DEBAERE LUCAS" u="1"/>
        <s v="ISHIMWE MARIE ANGELIQUE" u="1"/>
        <s v="VANDELANNOOTE PHILIPPE ET" u="1"/>
        <s v="VALLEE LUCIEN" u="1"/>
        <s v="TAUPE  LAURA" u="1"/>
        <s v="FORQUES FREDERIC " u="1"/>
        <s v="BLONDEL CHARLY" u="1"/>
        <s v="KLARCZYK JULIEN" u="1"/>
        <s v="JOLY MONELLE" u="1"/>
        <s v="LADRIERE JENNY " u="1"/>
        <s v="BACQUAERT STEPHANIE" u="1"/>
        <s v="FAUVART JULIEN" u="1"/>
        <s v="MUREZ MARGAUX" u="1"/>
        <s v="HAMEL JEAN CLAUDE" u="1"/>
        <s v="URBANSKI FREDERIC" u="1"/>
        <s v="LAHOUSSE MARIE" u="1"/>
        <s v="AUFRE FANNY" u="1"/>
        <s v="TARTIVEL OLIVIER" u="1"/>
        <s v="LEBRUN CHRISTOPHE" u="1"/>
        <s v="DERRADJI SLIMANE" u="1"/>
        <s v="ELLORE DAVID" u="1"/>
        <s v="MONIER JEAN MARCEL" u="1"/>
        <s v="MONCOMBLE ELISABETH" u="1"/>
        <s v="PUCCI DOMINIQUE &amp; MME BULTEZ" u="1"/>
        <s v="LENOIR LAURENCE" u="1"/>
        <s v="HINNEMAN FREDERIC" u="1"/>
        <s v="MARTIN MANOLA" u="1"/>
        <s v="ET MME DIRSON LUCIEN ET NATHALIE" u="1"/>
        <s v="DERUIT" u="1"/>
        <s v="BERRAH TOIYIMINA" u="1"/>
        <s v="D.I. BATIMENT" u="1"/>
        <s v="VERNET NICOLAS" u="1"/>
        <s v="DARGENT GUILLAUME" u="1"/>
        <s v="GOGUEZ CAROLINE" u="1"/>
        <s v="QUOIBION JACQUELINE" u="1"/>
        <s v="REYNAERT AGATHE" u="1"/>
        <s v="BRICOUT  DANIEL" u="1"/>
        <s v="VANAPPELGHEM CHRISTIAN" u="1"/>
        <s v="CYRIL ANNE" u="1"/>
        <s v="VANHOORDE MARTIAL" u="1"/>
        <s v="PETIT  JEAN LUC" u="1"/>
        <s v="ROUSSEL VINCIANE" u="1"/>
        <s v="LAMBLIN JEAN CLAUDE" u="1"/>
        <s v="MARTHO JEAN CLAUDE" u="1"/>
        <s v="LEPERS OLIVIER" u="1"/>
        <s v="MARC MAURICE" u="1"/>
        <s v="CHATEAUBRIAND" u="1"/>
        <s v="COGNON JEAN BERNARD" u="1"/>
        <s v="STRZELCYK RICHARD" u="1"/>
        <s v="GRUSELLE HELENE" u="1"/>
        <s v="CARPENTIER VALERIE" u="1"/>
        <s v="DUBOIS MARIE" u="1"/>
        <s v="LAINE MARIE ANGE" u="1"/>
        <s v="JACQUEMIN " u="1"/>
        <s v="COURTIN NOEMIE" u="1"/>
        <s v="YOUCEF GANA" u="1"/>
        <s v="SCHMITT CASSIOPEE" u="1"/>
        <s v="TEMPERMAN CORINNE" u="1"/>
        <s v="SAUVAGE CAROLINE" u="1"/>
        <s v="VERVACKE GHISLAIN" u="1"/>
        <s v="WYMIENS VALERIE" u="1"/>
        <s v="CHASTANG JEAN CAMILLE" u="1"/>
        <s v="LABITTE NICOLE" u="1"/>
        <s v="VANSCHOORISSE SERGE" u="1"/>
        <s v="FOUTERETSEBASTIEN" u="1"/>
        <s v="MELINE SOPHIE" u="1"/>
        <s v="ANDRIOLO JULIETTE" u="1"/>
        <s v="MAHIEU MARIE" u="1"/>
        <s v="DECONINCK JEAN MICHEL" u="1"/>
        <s v="BOURGOIN DIDIER" u="1"/>
        <s v="TRIBOU MICHELINE" u="1"/>
        <s v="JOIGNEAUX MARTINE " u="1"/>
        <s v="SCHOLAERT MARGOT" u="1"/>
        <s v="NAVIER PIERRE" u="1"/>
        <s v="MAES ARNAUD" u="1"/>
        <s v="BENBEKHTI ZOUBIR" u="1"/>
        <s v="LABAEYE FRANCIS" u="1"/>
        <s v="CHAMAGNE OLIVIER" u="1"/>
        <s v="SEMMAR SMAIL" u="1"/>
        <s v="MICHIELS CHRISTELLE" u="1"/>
        <s v="DACHICOURT GAELLE" u="1"/>
        <s v="VERMEERSCH VIRGINIE" u="1"/>
        <s v="DEBAERE CHRISTIAN" u="1"/>
        <s v="GLADYSZ CASIMIR" u="1"/>
        <s v="PORCHERET SAMUEL" u="1"/>
        <s v="VAYSSE AMELIE" u="1"/>
        <s v="DAVID BERTRAND" u="1"/>
        <s v="VANDOMME JACK" u="1"/>
        <s v="DEPIENNE MICHEL" u="1"/>
        <s v="DOUAILLER BERNARD" u="1"/>
        <s v="TASIAUX JACKY" u="1"/>
        <s v="OUALIBANGA TOLO PERLE" u="1"/>
        <s v="LEDIEU ROBIN" u="1"/>
        <s v="DESMETTRE LAURENT" u="1"/>
        <s v="CHEVAL JOEL" u="1"/>
        <s v="CHRISTIAENS FRANCK" u="1"/>
        <s v="LESOT NATHALIE" u="1"/>
        <s v="POTVAIN MARYSE ET ALAIN" u="1"/>
        <s v="PLEVERT EMILIE" u="1"/>
        <s v="GUIGGI JEAN-FRANCOIS" u="1"/>
        <s v="PUCHE CHANTAL" u="1"/>
        <s v="LEROY  DORIANE" u="1"/>
        <s v="ROBERT NATHALIE" u="1"/>
        <s v="MERLEN JACQUES" u="1"/>
        <s v="LMOUACI RADIA" u="1"/>
        <s v="ARNOULD FRANCIS ET MONIQUE" u="1"/>
        <s v="SOIMON NADINE" u="1"/>
        <s v="BUTARD CHARLOTTE" u="1"/>
        <s v="AHMAD MATLOOB" u="1"/>
        <s v="LEFEBVRE PATRICK" u="1"/>
        <s v="HEMERY FABIENNE" u="1"/>
        <s v="CHEVALIER MARIE-DANIELE" u="1"/>
        <s v="AHMED FRANCK" u="1"/>
        <s v="MAO PHONE" u="1"/>
        <s v="LAIRE JEAN PIERRE" u="1"/>
        <s v="VANHOLDERBEKE CHRISTINE" u="1"/>
        <s v="DELAVAL JEAN PIERRE" u="1"/>
        <s v="PORTOIS VERONIQUE" u="1"/>
        <s v="FELIX ERIC" u="1"/>
        <s v="CAIGNY MARGAUX" u="1"/>
        <s v="HANSSENS PIERRE ET NICOLE" u="1"/>
        <s v="DUEZ STEPHANE" u="1"/>
        <s v="LESTRIEZ STEPHANIE" u="1"/>
        <s v="DEPOERS RAYMOND" u="1"/>
        <s v="DECROCK BRIGITTE" u="1"/>
        <s v="FILLOUX BENJAMIN" u="1"/>
        <s v="YOOROP" u="1"/>
        <s v="DEVELTER YVES MARIE" u="1"/>
        <s v="YOMBA MIREILLE" u="1"/>
        <s v="CENTRE DE RESSOURCES SUR " u="1"/>
        <s v="RHARBI DRISS" u="1"/>
        <s v="MITURA MARIE PAULE" u="1"/>
        <s v="CARLIER ARMELLE" u="1"/>
        <s v="RICHEZ ANGELIQUE" u="1"/>
        <s v="TACK FRANKLIN" u="1"/>
        <s v="MASSON MARTINE" u="1"/>
        <s v="DELROT SANA" u="1"/>
        <s v="DHENRY MICHEL" u="1"/>
        <s v="HENON JEAN-PIERRE" u="1"/>
        <s v="CARRETTE PIERRE" u="1"/>
        <s v="DEWIERE SEBASTIEN" u="1"/>
        <s v="LEVESQUE ANTOINE" u="1"/>
        <s v="ZINE LAABIDINE SAIDI" u="1"/>
        <s v="AMVAME N'NA GEORGES" u="1"/>
        <s v="BERNARD JUSTINE" u="1"/>
        <s v="SIBIRIL ERWAN ." u="1"/>
        <s v="WIBAUT MAXIME " u="1"/>
        <s v="ANNYCKE FRANCOIS" u="1"/>
        <s v="CHARTIER MARGOT" u="1"/>
        <s v="EYBEN PASCALE" u="1"/>
        <s v="RAOUT JEAN-PAUL" u="1"/>
        <s v="MERCIER BENEDICTE" u="1"/>
        <s v="SALENGRO ORLANE" u="1"/>
        <s v="PARYTA STEPHANIE" u="1"/>
        <s v="DEMULIER ISABELLE" u="1"/>
        <s v="DEPRET FREDERIC" u="1"/>
        <s v="DIMPRE MARION" u="1"/>
        <s v="DUJARDIN CORINNE" u="1"/>
        <s v="LEMPREUX EMELINE" u="1"/>
        <s v="LEROY NATHALIE" u="1"/>
        <s v="WILLEMETZ MAXIME" u="1"/>
        <s v="COUPPEY SIRCAT ISABELLE" u="1"/>
        <s v="TONNELIER SANDRA" u="1"/>
        <s v="MEZINE SALIM" u="1"/>
        <s v="GASNAULT VIRGINIE" u="1"/>
        <s v="DEBACKER INGRID" u="1"/>
        <s v="LEFEBVRE FLORIAN" u="1"/>
        <s v="DOUDOT RAYMOND" u="1"/>
        <s v="&amp; MME OLIVIER  MARTINE ET NICOLA" u="1"/>
        <s v="COSTANZO LAETITITA" u="1"/>
        <s v="BLANCHARD JACQUES " u="1"/>
        <s v="BACLET ALAIN" u="1"/>
        <s v="DEMOUVEAUX THELMA" u="1"/>
        <s v="DUMAZY CHRISTINE" u="1"/>
        <s v="VIEUX LILLE IMMOBILIER" u="1"/>
        <s v="DEJARDIN JOELLE" u="1"/>
        <s v="DESTIERDT SEBASTIEN" u="1"/>
        <s v="BUON NICOLAS" u="1"/>
        <s v="NONCLERCQ ANNE-MARIE" u="1"/>
        <s v="BERTHIOT FRANCOISE" u="1"/>
        <s v="PASCAL CLEMENT" u="1"/>
        <s v="COURTIN ROLAND" u="1"/>
        <s v="AAZIZ NADIA" u="1"/>
        <s v="VEILLET CYRIL" u="1"/>
        <s v="CARRETTE NICOLE" u="1"/>
        <s v="FERNANDEZ JULIE" u="1"/>
        <s v="JANASZCZYK DANIELE" u="1"/>
        <s v="GIANNINI YVELISE" u="1"/>
        <s v="LACLUYSE CHRISTOPHER" u="1"/>
        <s v="BIREMBAUT CAROLINE" u="1"/>
        <s v="DISPENZA ANAIS" u="1"/>
        <s v="BOUVIER FRANCINE" u="1"/>
        <s v="ALLART FRANCK" u="1"/>
        <s v="AUZERAL JOSIANE" u="1"/>
        <s v="NOLLET SYLVIA" u="1"/>
        <s v="FOSTIER JEAN-LOUIS" u="1"/>
        <s v="CHRISTOPH NICOLE" u="1"/>
        <s v="GODEFROY CHRISTOPHE" u="1"/>
        <s v="DEVRIENDT MATHILDE" u="1"/>
        <s v="VREVIN ELEONORE" u="1"/>
        <s v="ALEXANDRE MAX ET MARYVONNE" u="1"/>
        <s v="MARCHAND MARIE PAULE" u="1"/>
        <s v="MARIE-CLAUDE GAILLOT SERLOOTEN" u="1"/>
        <s v="HUWART PASCALE" u="1"/>
        <s v="MEZRAG MALIKA ET BAJART BERTAND" u="1"/>
        <s v="CRESSON ARNAUD" u="1"/>
        <s v="TAVERNIERS MARIE PIERRE " u="1"/>
        <s v="BOUDEHANE  JAWAD" u="1"/>
        <s v="PRZYBYLSKI  CHANTAL" u="1"/>
        <s v="WOJCIK BERNARD" u="1"/>
        <s v="STAWOWY  EMILIE" u="1"/>
        <s v="BRIEMANT ROGER" u="1"/>
        <s v="CONTESSE BAPTISTE" u="1"/>
        <s v="MENARD JAELLE" u="1"/>
        <s v="HORNEZ VERONIQUE" u="1"/>
        <s v="VAN SEUNINGEN MICHEL " u="1"/>
        <s v="HOURDEQUIN OLIVIER" u="1"/>
        <s v="COEUGNIET EUGENIE" u="1"/>
        <s v="HEYMAN JEAN PAUL" u="1"/>
        <s v="VERKAMPT FRANCOIS ET FRANCOISE" u="1"/>
        <s v="PHILIPPONNEAU LUCIE" u="1"/>
        <s v="LIENARD CHRISTOPHE" u="1"/>
        <s v="LE ROUX GAETANE" u="1"/>
        <s v="COUVREUR CHRISTOPHE" u="1"/>
        <s v="DECANTER Eddy" u="1"/>
        <s v="MUSY LAURA" u="1"/>
        <s v="KNOCKAERT CLAUDINE" u="1"/>
        <s v="GAWRONSKI KEVIN" u="1"/>
        <s v="ROBERT MARIE AMELIE" u="1"/>
        <s v="PREVOT CHRISTIAN" u="1"/>
        <s v="CAUDERLIER CATHY" u="1"/>
        <s v="LAFAY KARINE" u="1"/>
        <s v="LAMBOIS PIERRE" u="1"/>
        <s v="PONCHAUX  CLAUDETTE" u="1"/>
        <s v="WEUS SANDRA" u="1"/>
        <s v="AUTO ECOLE PEGASE" u="1"/>
        <s v="DEBERGUE CHRISTIAN" u="1"/>
        <s v="MARCOS MARIA" u="1"/>
        <s v="BELKASSEM NAIDJAH" u="1"/>
        <s v="CHAABANE RHIME" u="1"/>
        <s v="CREVECOEUR STEPHANE" u="1"/>
        <s v="BLONDEEL BERNARD" u="1"/>
        <s v="VERHENNE ALAIN" u="1"/>
        <s v="FONTAINE SEVERINE" u="1"/>
        <s v="VALENTIN GUY ET PATRICIA" u="1"/>
        <s v="WALTER JEAN CLAUDE" u="1"/>
        <s v="SALEMBIER ELODIE" u="1"/>
        <s v="CAZE LOIC" u="1"/>
        <s v="MULLER FRANCK" u="1"/>
        <s v="TESSON DAMIEN" u="1"/>
        <s v="DEVILLERS BERNARD" u="1"/>
        <s v="DUCROT KARINE" u="1"/>
        <s v="LEDRU JEAN-YVES" u="1"/>
        <s v="LEFEBVRE GAETAN" u="1"/>
        <s v="ROBIQUET ANDRE" u="1"/>
        <s v="TIBAUX GERARD" u="1"/>
        <s v="BOUMEDIENNE BELHADJI" u="1"/>
        <s v="DEHEE  JEAN-FRANCOIS" u="1"/>
        <s v="DESOUBRY REYNALD" u="1"/>
        <s v="BOUDAOUD  MEHDI" u="1"/>
        <s v="MONTESINOS INES" u="1"/>
        <s v="LEMAIRE DOMINIQUE ET MADELEINE" u="1"/>
        <s v="DEVULDER ALBERT" u="1"/>
        <s v="LEMAIRE PHILIPPE" u="1"/>
        <s v="LE MARCQ" u="1"/>
        <s v="BEAUVOIS VÉRONIQUE " u="1"/>
        <s v="MARRE VICTOR" u="1"/>
        <s v="REITER BEATRICE" u="1"/>
        <s v="KARNOT FARID" u="1"/>
        <s v="CANTON MICHEL" u="1"/>
        <s v="LEGROS PHILIPPE" u="1"/>
        <s v="WIPRETZ JULIEN" u="1"/>
        <s v="LEURS JUSTINE" u="1"/>
        <s v="LORIDAN DELPHINE" u="1"/>
        <s v="ENGELS LUDIVINE" u="1"/>
        <s v="DUJARDIN SABRINA" u="1"/>
        <s v="DUFOURMONT MELISSANDRE" u="1"/>
        <s v="LECESTRE MICHEL" u="1"/>
        <s v="PHARMACIE HOUZE-DECHERF" u="1"/>
        <s v="TAVERNIER AMELIE" u="1"/>
        <s v="DEFRANCE ISABELLE" u="1"/>
        <s v="BONI MATHIEU" u="1"/>
        <s v="RAPICAULT JANINE" u="1"/>
        <s v="DANTOING NATHALIE" u="1"/>
        <s v="HESSENS JOEL" u="1"/>
        <s v="JOUYET LEA" u="1"/>
        <s v="HULEUX MARINE" u="1"/>
        <s v="ZANUTTINI MARIE AMELIE" u="1"/>
        <s v="SAUTY CLAIRE" u="1"/>
        <s v="TAILLIAR ANTHONY" u="1"/>
        <s v="AVOCAT MARIE HELENE" u="1"/>
        <s v="DEHMEJ BOUCHRA" u="1"/>
        <s v="BRENSKI LAURIE" u="1"/>
        <s v="DUBOIS PHILIPPE" u="1"/>
        <s v="DE SOUSA TAVARES  SUSANA LUISA" u="1"/>
        <s v="BEUDAERT ET MME VINCENT" u="1"/>
        <s v="FENAUX KARINE" u="1"/>
        <s v="WERBROUCK VALERIE" u="1"/>
        <s v="FAUCON ALEXANDRA" u="1"/>
        <s v="LUTUN DAVID" u="1"/>
        <s v="BEUSCART HENRI" u="1"/>
        <s v="MARTIN BERNARD" u="1"/>
        <s v="BUTOR VINCENT" u="1"/>
        <s v="BOUCHE SOPHIE ET JOSE" u="1"/>
        <s v="DEFFRENNE ISABELLE" u="1"/>
        <s v="RICQUE JEAN-PIERRE  " u="1"/>
        <s v="DESFOSSEZ LISA" u="1"/>
        <s v="DEKOCK JORDY" u="1"/>
        <s v="LEVANT MAXENCE" u="1"/>
        <s v="GUMEZ DENIS " u="1"/>
        <s v="GUIOT CHRISTELLE" u="1"/>
        <s v="DEBEER VALERIE" u="1"/>
        <s v="MUZIOT MARJORIE" u="1"/>
        <s v="GUERRA VILANOVA MARIA CARMEN" u="1"/>
        <s v="LAURENT JACQUES" u="1"/>
        <s v="LAB ORGANIC" u="1"/>
        <s v="&amp; MME CASADO FERNANDO &amp; NATHALIE" u="1"/>
        <s v="MULLIER SEVERINE" u="1"/>
        <s v="BASSEZ MICHEL" u="1"/>
        <s v="GAUTHIER BERNARD" u="1"/>
        <s v="THIANE MAMA" u="1"/>
        <s v="LOEZ FRANCOIS" u="1"/>
        <s v="UYTTENHOVE BERTRAND" u="1"/>
        <s v="CARNEL JEREMY" u="1"/>
        <s v="VAN HAEZEBROEKE ROMUALD " u="1"/>
        <s v="VALENTIN ALAIN" u="1"/>
        <s v="GRAUX THIERRY" u="1"/>
        <s v="PIERARD CAROLINE ." u="1"/>
        <s v="CERRI ANAIS" u="1"/>
        <s v="KIELICHOWSKI NATHALIE" u="1"/>
        <s v="REGULSKI LAURENCE" u="1"/>
        <s v="MONNIN EMMANUELLE" u="1"/>
        <s v="BUISSON CECILE" u="1"/>
        <s v="BAYART AURELIE" u="1"/>
        <s v="SIMERAY RENE ET JEANNE MARIE" u="1"/>
        <s v="DUPRIEZ MARYLISE" u="1"/>
        <s v="GUIDEZ DOMINIQUE" u="1"/>
        <s v="VANHEE PATRICK" u="1"/>
        <s v="ARAUJO VIEIRA ALDA" u="1"/>
        <s v="ESSOUAYED  HABIB" u="1"/>
        <s v="BRUNEAU ANAIS" u="1"/>
        <s v="WASTIAUX JEAN JACQUES" u="1"/>
        <s v="EGO ANTHONY " u="1"/>
        <s v="BUSQUIN JEAN LOUIS" u="1"/>
        <s v="DUVAL JOEL" u="1"/>
        <s v="PILLOT CLAUDE " u="1"/>
        <s v="D'HALLUIN CAROLE " u="1"/>
        <s v="GREBAUT ERIC" u="1"/>
        <s v="CHARVET JEAN FRANCOIS" u="1"/>
        <s v="AMORIS OLIVIER" u="1"/>
        <s v="LEMIEUVRE JEAN" u="1"/>
        <s v="WACHE FABIENNE" u="1"/>
        <s v="MARQUES DA COSTA ARTHUR" u="1"/>
        <s v="CORNEIL DIDIER" u="1"/>
        <s v="DUBOIS MARIE FRANCE" u="1"/>
        <s v="MASSONI FABRICE" u="1"/>
        <s v="TEMSYS - ALD AUTOMOTIVE" u="1"/>
        <s v="LOSETO HOLDING" u="1"/>
        <s v="WILLOT CAROLINE" u="1"/>
        <s v="SANIEZ JEAN-MARIE" u="1"/>
        <s v="DIAGNOSTICS PREVENTION ETOILE" u="1"/>
        <s v="RENAUX PASCAL" u="1"/>
        <s v="POIX JEAN MARC" u="1"/>
        <s v="&amp; MME DENISSELLE CHRISTIAN &amp;" u="1"/>
        <s v="FROUCHART NATHALIE" u="1"/>
        <s v="LEROY JOEL" u="1"/>
        <s v="LAURENT CORENTIN" u="1"/>
        <s v="LARGILIERE MICHELE" u="1"/>
        <s v="SAMMOUDI JAMEL" u="1"/>
        <s v="LESAGE VICTOR " u="1"/>
        <s v="ALEXANDRE REMY" u="1"/>
        <s v="MAMPRESO JUSTINE" u="1"/>
        <s v="LAUREDANE COLETTE" u="1"/>
        <s v="PUGLIESE ANTONIO" u="1"/>
        <s v="VERHAEGHE GUILLAUME" u="1"/>
        <s v="HANOT VIRGINIE" u="1"/>
        <s v="LEDIEU  FRANCK" u="1"/>
        <s v="GALET THEO" u="1"/>
        <s v="BOITTE LAURENT " u="1"/>
        <s v="LETURGEZ CHRISTOPHE" u="1"/>
        <s v="EQUIPEMENT TECHNIQUE DU NORD" u="1"/>
        <s v="DESQUIENS BERNARD ET ANNIE" u="1"/>
        <s v="NTADI MOUTOMBO DIOCLESE" u="1"/>
        <s v="VENANT HERVE" u="1"/>
        <s v="ANTUNES ANA PAULA" u="1"/>
        <s v="FLAMME JONATHAN" u="1"/>
        <s v="WILLOT ROMAN" u="1"/>
        <s v="DELOBE SYLVIE" u="1"/>
        <s v="EL IBRIK AHMAD" u="1"/>
        <s v="DONCK MICHEL HENRI" u="1"/>
        <s v="PIRAINO VINCENZO ET FRANCESCA" u="1"/>
        <s v="THERY JULIEN" u="1"/>
        <s v="MANTEAU ELODIE" u="1"/>
        <s v="HAUWELLE VINCENT" u="1"/>
        <s v="LEGROS CHRISTOPHE" u="1"/>
        <s v="RAISIN THOMAS" u="1"/>
        <s v="RIZOUG  RAZIKA" u="1"/>
        <s v="MENOUN SOFIANE " u="1"/>
        <s v="LALY DOMINIQUE" u="1"/>
        <s v="VERMEIL JEAN MARIE" u="1"/>
        <s v="RZEPKA ADELINE" u="1"/>
        <s v="HERBIN JEROME" u="1"/>
        <s v="DELEPORTE BENEDICTE" u="1"/>
        <s v="QUENETTE JEAN ERIC ET MARIE" u="1"/>
        <s v="KHERROUR MOUSSA" u="1"/>
        <s v="TRUPIN CLEMENCE" u="1"/>
        <s v="XAVIER DEMANDRILLE" u="1"/>
        <s v="ALDELLAH ELBOURACHDI" u="1"/>
        <s v="SCHNEIDER MAXENCE" u="1"/>
        <s v="HELBECQUE ERIC" u="1"/>
        <s v="LEPREUX EMELINE" u="1"/>
        <s v="DESLANDES ARNAUD" u="1"/>
        <s v="GALUSZKA PHILIPPE" u="1"/>
        <s v="PHILIPPONNEAU ERIC" u="1"/>
        <s v="OUTILAC" u="1"/>
        <s v="DESPREZ CLAUDINE" u="1"/>
        <s v="SEBASTIEN DELAMAIDE" u="1"/>
        <s v="YAMINA SMAILI" u="1"/>
        <s v="MERVILLE JUSTINE" u="1"/>
        <s v="DUQUENNE LUCAS" u="1"/>
        <s v="DUFOSSE JEROME" u="1"/>
        <s v="GALAND MATHILDE" u="1"/>
        <s v="DURIEZ  FREDERIQUE" u="1"/>
        <s v="DUMONT MANON" u="1"/>
        <s v="ROGER LUDOVIC" u="1"/>
        <s v="LEGER LAURENT" u="1"/>
        <s v="IN EXTENSO NORD DE FRANCE" u="1"/>
        <s v="GUNY ROMARIC" u="1"/>
        <s v="ANCELIN LAURENT" u="1"/>
        <s v="BUTEZ CEDRIC" u="1"/>
        <s v="COULON MAXIME" u="1"/>
        <s v="VASSANT PERE ET FILS" u="1"/>
        <s v="LABARRE DAVID" u="1"/>
        <s v="CIOFINI SYLVAIN" u="1"/>
        <s v="BOULANGER RAPHAEL " u="1"/>
        <s v="TASZAREK ERIC" u="1"/>
        <s v="JEROME PARMENTIER" u="1"/>
        <s v="NOIRET CLEMENT" u="1"/>
        <s v="FORRIERES LOUISE" u="1"/>
        <s v="FAUCON CHRISTIAN" u="1"/>
        <s v="DOZIER GAETAN" u="1"/>
        <s v="LEFEBVRE EVELYNE" u="1"/>
        <s v="DELECOLLE MICKAEL" u="1"/>
        <s v="DEBUE JEAN PAUL" u="1"/>
        <s v="HARMSEN HUGO" u="1"/>
        <s v="GUILAIN  CHRISTOPHE" u="1"/>
        <s v="FENART MARION" u="1"/>
        <s v="CROMBEZ QUENTIN" u="1"/>
        <s v="MARTIN PIERRE-YVES" u="1"/>
        <s v="DELMARE OLIVIER" u="1"/>
        <s v="DUHEM MAXENCE" u="1"/>
        <s v="WISNIEWSKI NDOGOEL LILIANE" u="1"/>
        <s v="WATREMEZ COLINE" u="1"/>
        <s v="TELLE JASON" u="1"/>
        <s v="LADRAT HELENE" u="1"/>
        <s v="FOURET FREDERIC" u="1"/>
        <s v="BAILLION MARTINE" u="1"/>
        <s v="&amp; MME REVAUX FREDERIC-&amp;VIRGINIE" u="1"/>
        <s v="BERGER FRANCOIS" u="1"/>
        <s v="BLONDEEL GERARD" u="1"/>
        <s v="GUSTIN ROMAIN" u="1"/>
        <s v="BRIAND SOPHIE" u="1"/>
        <s v="GODARD MATHIAS" u="1"/>
        <s v="THOMAS REMI" u="1"/>
        <s v="ROBAIL JEAN" u="1"/>
        <s v="LEMERSRE OLIVIA" u="1"/>
        <s v="AUTONOMIE SENIOR" u="1"/>
        <s v="CARPENTIER LUC" u="1"/>
        <s v="DAMBRINE CLEMENT" u="1"/>
        <s v="VANDE MERT MICHAEL" u="1"/>
        <s v="MOTHER AND D" u="1"/>
        <s v="GARRETT MARTINE" u="1"/>
        <s v="BERNARD JEREMY" u="1"/>
        <s v="OTUSZEWSKI DANIEL" u="1"/>
        <s v="MICHAL TEDDY" u="1"/>
        <s v="FOOR ALEXIS" u="1"/>
        <s v="DE CESARE CLEMENT OU VERONICA" u="1"/>
        <s v="NORMAND DOMINIQUE" u="1"/>
        <s v="SICARD THIERRY" u="1"/>
        <s v="WACHE STEPHANIE" u="1"/>
        <s v="LEFRANC CELINE" u="1"/>
        <s v="VERMEULEN ISABELLE" u="1"/>
        <s v="CARDON" u="1"/>
        <s v="VANOVERFELDT TANGUY" u="1"/>
        <s v="HUET GAUTHIER" u="1"/>
        <s v="VERHELST JULIE" u="1"/>
        <s v="PRYAMA" u="1"/>
        <s v="LAUREYS JEAN PIERRE ET " u="1"/>
        <s v="LS COUVERTURE" u="1"/>
        <s v="MA ASSOCIES" u="1"/>
        <s v="BACQUART JEAN-PIERRE" u="1"/>
        <s v="BEHIN PASCAL" u="1"/>
        <s v="DURIEUX VERONIQUE" u="1"/>
        <s v="NORD BACHES" u="1"/>
        <s v="IC INVEST" u="1"/>
        <s v="WOJCIK MANON" u="1"/>
        <s v="SERGIC INVEST" u="1"/>
        <s v="TEMSYS - AYVENS" u="1"/>
        <s v="CPA" u="1"/>
        <s v="BASTIEN BENJAMIN" u="1"/>
        <s v="VRAND JEAN LUC" u="1"/>
        <s v="DUBOIS PROMOTION" u="1"/>
        <s v="DUPIRE HERVE" u="1"/>
        <s v="FLORENT JEAN PHILIPPE" u="1"/>
        <s v="LETHELLIER EXPERTISES" u="1"/>
        <s v="TRANSPORTS INTERNATIONAUX JDM" u="1"/>
        <s v="MARHEM PASCAL" u="1"/>
        <s v="MARQUE JULIEN" u="1"/>
        <s v="ROLAND SEVERINE" u="1"/>
        <s v="RUFFIER D EPENOUX BEATRICE" u="1"/>
        <s v="HE JIANSEN" u="1"/>
        <s v="PALMAKO FRANCE" u="1"/>
        <s v="TAXIS ECO SERVICE " u="1"/>
        <s v="DELTOUR BERTRAND" u="1"/>
        <s v="CRISTEA DAMIAN BOGDAN" u="1"/>
        <s v="ROMAINTRANS" u="1"/>
        <s v="ARIANE" u="1"/>
        <s v="EL TAOUS IBRAHIM" u="1"/>
        <s v="ROUSSEAU BRIGITTE" u="1"/>
        <s v="DUBOIS JEAN-JACQUES" u="1"/>
        <s v="BULCKAEN GERARD" u="1"/>
        <s v="POTY PATRICIA" u="1"/>
        <s v="NACELEXPERT" u="1"/>
        <s v="MINTA PATRICK " u="1"/>
        <s v="PERACCHIO BATIMENT" u="1"/>
        <s v="DESCAMPS OLIVIER" u="1"/>
        <s v="DELAHAYE MARIE JOSE" u="1"/>
        <s v="ZULLIANI FRANCK" u="1"/>
        <s v="FRCOURTAGE" u="1"/>
        <s v="VILLERS THIERRY" u="1"/>
        <s v="VALLET VINCENT" u="1"/>
        <s v="BOULY DAVID" u="1"/>
        <s v="ESPO SUD" u="1"/>
        <s v="VIVASON MANAGEMENT" u="1"/>
        <s v="BOURABAH AHMED" u="1"/>
        <s v="BANKASSUR INVESTOR CONSEIL" u="1"/>
        <s v="GRIMME UTILISER LE 668183" u="1"/>
        <s v="MALESYS EMILIE" u="1"/>
        <s v="PETIT LUDOVIC" u="1"/>
        <s v="DENIS THERESE" u="1"/>
        <s v="DENTAL PROMOTION INNOVATION" u="1"/>
        <s v="FLAHAUT CATHY" u="1"/>
        <s v="DETEVE BLANDINE" u="1"/>
        <s v="HATEMIS" u="1"/>
        <s v="BARRE FLORIAN" u="1"/>
        <s v="BONENFANT FABIEN" u="1"/>
        <s v="BAUDUIN LAURENT" u="1"/>
        <s v="DUMOUTIER BENJAMIN" u="1"/>
        <s v="BISIGNANI THOMAS" u="1"/>
        <s v="WILLE ARTHUR" u="1"/>
        <s v="TECHNI'SPORTS ET ENVIRONNEMENT" u="1"/>
        <s v="COUTTEURE PAUL-HENRI" u="1"/>
        <s v="&amp; MME BRABANT  MEDHI" u="1"/>
        <s v="LEMAIRE TANGUY" u="1"/>
        <s v="GHOSN" u="1"/>
        <s v="BOUDIER CHRISTOPHE" u="1"/>
        <s v="LE MOULIN" u="1"/>
        <s v="LEFEBVRE CHRISTOPHE" u="1"/>
        <s v="SEGMENT" u="1"/>
        <s v="CIUCH SOLUTIONS" u="1"/>
        <s v="BRANLY AURELIEN" u="1"/>
        <s v="ANDRIES BRUNO" u="1"/>
        <s v="SELARL CABINET DU DOCTEUR" u="1"/>
        <s v="ALLEGRO BERNARD" u="1"/>
        <s v="EZOMETRIC" u="1"/>
        <s v="TRUCK AND LOG" u="1"/>
        <s v="GILLIERS JORDAN" u="1"/>
        <s v="BUCAMP JEAN-MICHEL" u="1"/>
        <s v="HIOLLE TECHNOLOGIES" u="1"/>
        <s v="DESTON VIRGINIE" u="1"/>
        <s v="LESSCHAEVE AMANDINE" u="1"/>
        <s v="MACOINE FABIEN" u="1"/>
        <s v="BERSOULI ZINEB" u="1"/>
        <s v="PARENT ALAIN" u="1"/>
        <s v="BAAZIZ SIHEM" u="1"/>
        <s v="PHILIPPE CORINNE" u="1"/>
        <s v="CARTON HUBERT" u="1"/>
        <s v="BOURSE BAPTISTE" u="1"/>
        <s v="GROUPE NEODIA" u="1"/>
        <s v="VIDALMON" u="1"/>
        <s v="MALBRANQUE CLARA" u="1"/>
        <s v="BERDAL FABIEN " u="1"/>
        <s v="LEBRUN AURELIE" u="1"/>
        <s v="HASSAINI NORDINE" u="1"/>
        <s v="EUROTEX" u="1"/>
        <s v="DUBURCQ JEAN-PIERRE" u="1"/>
        <s v="CLAUET YANNICK" u="1"/>
        <s v="WALLART DORINE" u="1"/>
        <s v="EDIS INVESTISSEMENT" u="1"/>
        <s v="RIBEIRO OLAIO ANTONIO" u="1"/>
        <s v="GRAIN THIERRY" u="1"/>
        <s v="POUILLAUDE SANDRINE" u="1"/>
        <s v="PECQUEUR PATRICK" u="1"/>
        <s v="NORSYS SAS" u="1"/>
        <s v="VERCLEYEN SABINE" u="1"/>
        <s v="L'ATELIER DU COIFFEUR" u="1"/>
        <s v="WOJTKO LAURENT" u="1"/>
        <s v="ET MME FRONEK ROMAIN ET NATHALIE" u="1"/>
        <s v="LOYWYCK CHRISTIAN" u="1"/>
        <s v="SELARL DU DOCTEUR AURELIE " u="1"/>
        <s v="TREEZ" u="1"/>
        <s v="MOITEL PIERRE" u="1"/>
        <s v="ASAVINTER" u="1"/>
        <s v="MD OPTIQUE" u="1"/>
        <s v="MAESTRUTTI PASCAL" u="1"/>
        <s v="MF CONSEIL" u="1"/>
        <s v="LANTOINE ALAIN" u="1"/>
        <s v="ATM ASSETS" u="1"/>
        <s v="MYH" u="1"/>
        <s v="AYVENS  ALD" u="1"/>
        <s v="MICCOLI ANASTASIA" u="1"/>
        <s v="ARTOIS COATING" u="1"/>
        <s v="LONGUET BRUNO" u="1"/>
        <s v=" ARVAL SERVICE LEASE" u="1"/>
        <s v="MICHALSKI JEAN-CLAUDE" u="1"/>
        <s v="DELDICQUE VALERIE" u="1"/>
        <s v="ARDINO TONY " u="1"/>
        <s v="MURGIA BENOIT" u="1"/>
        <s v="BPCE CAR LEASE" u="1"/>
        <s v="DUPARGE JEAN CLAUDE" u="1"/>
        <s v="MAISON DEMARLE" u="1"/>
        <s v="MESKINE" u="1"/>
        <s v="MAXANA &amp; CO" u="1"/>
        <s v="MARIEN ROMAIN" u="1"/>
        <s v="DERBALI MYRIAM" u="1"/>
        <s v="DRUON JULIEN" u="1"/>
        <s v="DAMEZ ELODIE" u="1"/>
        <s v="DELZENNE OLIVIER" u="1"/>
        <s v="CHRISTIAENS THOMAS" u="1"/>
        <s v="HAUTEKIET AURELIEN" u="1"/>
        <s v="LOCATION LES CEDRES BLEUS" u="1"/>
        <s v="VIDAL GILLES" u="1"/>
        <s v="PARMENTIER CAROLE" u="1"/>
        <s v="DE RUYTER  LUCIE" u="1"/>
        <s v="VEREEKE MATHIEU" u="1"/>
        <s v="ROPA FRANCE" u="1"/>
        <s v="CHEZ ROMAIN" u="1"/>
        <s v="DEGLAVE ELISABETH" u="1"/>
        <s v="MENOUER LISA" u="1"/>
        <s v="WAIGNIER  PHILIPPE" u="1"/>
        <s v="FOLLIN RODRIGUE" u="1"/>
        <s v="DISTASO GAETAN" u="1"/>
        <s v="TEIXEIRA MANUEL" u="1"/>
        <s v="DEVYLDERE SYLVIE" u="1"/>
        <s v="DEBEVER MATTHIEU" u="1"/>
        <s v="DELEPINE CLAIRE" u="1"/>
        <s v="HERBAUT DOMINIQUE " u="1"/>
        <s v="DISSAUX OLIVIER" u="1"/>
        <s v="BROUET CLAIRE" u="1"/>
        <s v="GROBLEWSKI LAURENT" u="1"/>
        <s v="LAMIAUX CHRISTOPHE" u="1"/>
        <s v="LECLERCQ VIRGINIE" u="1"/>
        <s v="FOUGEROUX HERVE" u="1"/>
        <s v="TEXIER" u="1"/>
        <s v="SOCIETE D'INVESTISSEMENT J.W." u="1"/>
        <s v="DAMO" u="1"/>
        <s v="K.B" u="1"/>
        <s v="WALLAEYS PATRICK" u="1"/>
        <s v="SODER" u="1"/>
        <s v="CAPRECS" u="1"/>
        <s v="BOUFFART SEVERINE" u="1"/>
        <s v="DJEMAI  KHAIS" u="1"/>
        <s v="AMIVAL" u="1"/>
        <s v="KACZMAREK RICHARD" u="1"/>
        <s v="SARL MAGHREB EL HALAL" u="1"/>
        <s v="MENTRE ARNAUD" u="1"/>
        <s v="CHAMPAGNE BRUNO " u="1"/>
        <s v="GPA (GALERIE PORTAGE AUTOMOBILE)" u="1"/>
        <s v="MALECKI ANTHONY" u="1"/>
        <s v="SENECHAL SYLVIE" u="1"/>
        <s v="BARBOSA JOSE" u="1"/>
        <s v="PM HDF" u="1"/>
        <s v="WASTIAUX CAROLINE" u="1"/>
        <s v="PICARDIE INVESTISSEMENT GESTION" u="1"/>
        <s v="CAUDRELIER PIERRE" u="1"/>
        <s v="LEFEBVRE THIBAUT" u="1"/>
        <s v="LALLART AURELIEN" u="1"/>
        <s v="DESURMONT VIRGINIE" u="1"/>
        <s v="ENDELIS" u="1"/>
        <s v="ROUACH PHILIPPE ET DOROTHEE" u="1"/>
        <s v="SLOCLAP" u="1"/>
        <s v="SARL ARTS ET CREATIONS PLURIEL" u="1"/>
        <s v="AGRO SPHERES" u="1"/>
        <s v="AUDIT FM" u="1"/>
        <s v="GILMET JEAN LUC" u="1"/>
        <s v="BADARD MATHIEU" u="1"/>
        <s v="BLEUZE ROBERT" u="1"/>
        <s v="CLOSSET XAVIER" u="1"/>
        <s v="SASU YANKA" u="1"/>
        <s v="TABARY JEAN-LUC" u="1"/>
        <s v="FREMAUX CHRISTOPHE" u="1"/>
        <s v="CONSTANTIA EMBALLAGE FRANCE" u="1"/>
        <s v="BERTAUX JULIEN" u="1"/>
        <s v="DEQUIDT MAUREEN" u="1"/>
        <s v="LECOMBLE JEAN-PIERRE" u="1"/>
        <s v="RIUS MAXIME" u="1"/>
        <s v="AL AGENCE LAFFEZ ARCHITECTURE " u="1"/>
        <s v="GOLDEN SECURITY" u="1"/>
        <s v="BEESAP" u="1"/>
        <s v="DOUCHET ROLLAND" u="1"/>
        <s v="DONCK MICHEL" u="1"/>
        <s v="PIETERS LAURENT" u="1"/>
        <s v="VANDENHEEDE DAMIEN" u="1"/>
        <s v="CATRY THOMAS" u="1"/>
        <s v="GROUPE CMBP" u="1"/>
        <s v="VILETTE SOPHIE" u="1"/>
        <s v="JLB IMMO" u="1"/>
        <s v="FOUGEROUX XAVIER" u="1"/>
        <s v="CROMBEZ ANTOINETTA" u="1"/>
        <s v="OSSELEZ" u="1"/>
        <s v="REMY DENIS" u="1"/>
        <s v="NSI OFFICE " u="1"/>
        <s v="ZIMNY JEAN CLAUDE" u="1"/>
        <s v="DUEZ LAETITIA" u="1"/>
        <s v="MOREAU  LAURIE-ANNE" u="1"/>
        <s v="ROGER CORENTIN" u="1"/>
        <s v="VIA AUTOMOBILE FRANCE" u="1"/>
        <s v="SCEA COUVREUR CAPELLE" u="1"/>
        <s v="ALEXIA FASSEU AVOCAT" u="1"/>
        <s v="BLAIN CHRISTELLE" u="1"/>
        <s v="LIGN DE CONDUITE" u="1"/>
        <s v="BOULBIT DJAMEL" u="1"/>
        <s v="OFMS " u="1"/>
        <s v="UNITECH" u="1"/>
        <s v="BEDDELEM GAETAN" u="1"/>
        <s v="BEN EL BAR LAKHDAR" u="1"/>
        <s v="LEGALL MELANIE" u="1"/>
        <s v="ZAOUYA MUSTAPHA" u="1"/>
        <s v="LAOUKI CHEMS EDDINE" u="1"/>
        <s v="LECLERCQ BRUNO" u="1"/>
        <s v="VANDENBOSSCHE CLAUDY" u="1"/>
        <s v="LALOUX SYLVAIN" u="1"/>
        <s v="BRAHIMI HANIA" u="1"/>
        <s v="CAPLIER ESTELLE " u="1"/>
        <s v="PERETTI JEAN-PIERRE" u="1"/>
        <s v="BLONDEL GERARD" u="1"/>
        <s v="LECOEUCHE JEROME - HELENE" u="1"/>
        <s v="LMR2" u="1"/>
        <s v="DBL AUDIT ET CONSEIL" u="1"/>
        <s v="DECLERCQ ARNAUD" u="1"/>
        <s v="VAXINANO" u="1"/>
        <s v="URBANIK MICHEL" u="1"/>
        <s v="APIZR" u="1"/>
        <s v="LENFANT MARINE" u="1"/>
        <s v="LAINE CEDRIC" u="1"/>
        <s v="DARTUS PHILIPPE" u="1"/>
        <s v="MBPS" u="1"/>
        <s v="S.E.E.T." u="1"/>
        <s v="&amp;MME  FORTRIE LAURENT ET  CATHER" u="1"/>
        <s v="&amp; MME TISON BRUNO ET KARINE" u="1"/>
        <s v="PETIT THIERRY" u="1"/>
        <s v="ASSOCIATION IMMOBILIERE" u="1"/>
        <s v="TOULEMONDE THIERRY" u="1"/>
        <s v="GRIERE REMI" u="1"/>
        <s v="SIFEM - SOCIETE INDUSTRIELLE" u="1"/>
        <s v="SARL MARC" u="1"/>
        <s v="CHASSAGNE THIBAUT" u="1"/>
        <s v="OUVEO" u="1"/>
        <s v="ROPA FRANCE - CPTE" u="1"/>
        <s v="LOUCHEUR STEPHANE" u="1"/>
        <s v="DEBOOSERE MELANIE" u="1"/>
        <s v="MASSON GREGORY" u="1"/>
        <s v="OUALI NORDINE" u="1"/>
        <s v="POLET PASCAL" u="1"/>
        <s v="SLAGMULDER CORALIE" u="1"/>
        <s v="BOGNANNI AURELIE" u="1"/>
        <s v="FICHOT HELENA" u="1"/>
        <s v="BENTEGNIE ARNAUD" u="1"/>
        <s v="LJNM" u="1"/>
        <s v="PIROUETTE CACAHUETE" u="1"/>
        <s v="POTTIER CHRISTIAN" u="1"/>
        <s v="LEMAIRE CHRISTOPHE" u="1"/>
        <s v="WILST DIDIER" u="1"/>
        <s v="PORQUEZ GERARD" u="1"/>
        <s v="AMANN FRANCE" u="1"/>
        <s v="LEFEBVRE MARION" u="1"/>
        <s v="CARON MARIE" u="1"/>
        <s v="KOUDAR SARAH" u="1"/>
        <s v="REGOLLE ROMUALD OU CELINE" u="1"/>
        <s v="CHERIFI VILLEZ MELINA" u="1"/>
        <s v="JOANEZ MORGAN" u="1"/>
        <s v="MAERTENS BENJAMIN" u="1"/>
        <s v="MORLIGHEM NICOLAS" u="1"/>
        <s v="DE SMET JEREMY" u="1"/>
        <s v="BONNIEZ MAGALI" u="1"/>
        <s v="COURTAGE DU HAINAUT" u="1"/>
        <s v="COUTURIER CHRISTOPHE" u="1"/>
        <s v="CAMMANS OMBELYNE" u="1"/>
        <s v="NOWACKI MORGAN" u="1"/>
        <s v="BOUILLET GREGORY" u="1"/>
        <s v="COLLET CAROLINE" u="1"/>
        <s v="MASILO" u="1"/>
        <s v="MEKENTICHI NORA" u="1"/>
        <s v="LOCSAMME" u="1"/>
        <s v="T.L.C SERVICES" u="1"/>
        <s v="FRAPPART ALEXIS " u="1"/>
        <s v="VANCIA CARLEASE FRANCE" u="1"/>
        <s v="HOVELAQUE GAUTHIER" u="1"/>
        <s v="VAAST BAPTISTE" u="1"/>
        <s v="BRASME DOMINIQUE &amp; SYLVIE" u="1"/>
        <s v="PARENT FABIENNE" u="1"/>
        <s v="CARTON FREDERIC" u="1"/>
        <s v="LEMESRE PIERRE" u="1"/>
        <s v="BAYERN CHRISTOPHE" u="1"/>
        <s v="ND AMENAGEMENTS" u="1"/>
        <s v="NETTE LAURENT" u="1"/>
        <s v="DAFFE JEAN PAUL" u="1"/>
        <s v="COCHIZE" u="1"/>
        <s v="LEROY MAXIME" u="1"/>
        <s v="DELHUVENNE ARNAUD" u="1"/>
        <s v="DEREEPRE CHRISTIAN" u="1"/>
        <s v="SCP LEMAIRE MORAS ET ASSOCIES" u="1"/>
        <s v="THUILLEZ BRIGITTE" u="1"/>
        <s v="TERMINAL DES FLANDRES" u="1"/>
        <s v="JAUNEL CELESTIN" u="1"/>
        <s v="BAILLIET JULIETTE" u="1"/>
        <s v="DECAT JOEL" u="1"/>
        <s v="FAIDHERBE JEAN EDOUARD JEAN EDOU" u="1"/>
        <s v="FERRONNERIES RODRIGUES" u="1"/>
        <s v="HANNEBICQUE ALEXANDRE" u="1"/>
        <s v="RODRIGUES CLERCX ELISABETH" u="1"/>
        <s v="DARCHICOURT  LESLIE" u="1"/>
        <s v="MERLIN FANNY" u="1"/>
        <s v="ZHANG YICHA" u="1"/>
        <s v="DIAW IMANE" u="1"/>
        <s v="BOUCHAREB ABDERRAFIE" u="1"/>
        <s v="CORNUT JEAN CHARLES" u="1"/>
        <s v="LALLEMAND BRUNO" u="1"/>
        <s v="LESERT EODIE" u="1"/>
        <s v="DEVIS LARDIER LAURE" u="1"/>
        <s v="JORIATTI MORGANE" u="1"/>
        <s v="JLL CONDISTOCK " u="1"/>
        <s v="DESMETTRE HELENE" u="1"/>
        <s v="NATUREA SPA BEAUTE" u="1"/>
        <s v="LEROUGE STEPHANIE" u="1"/>
        <s v="BOUT  JEAN FRANCOIS" u="1"/>
        <s v="CLIQUENNOIS MATHILDE" u="1"/>
        <s v="RIEM CORENTIN" u="1"/>
        <s v="LE BOT THIERRY" u="1"/>
        <s v="ENR DISTRIBUTION" u="1"/>
        <s v="WEISS NICOLAS" u="1"/>
        <s v="WILQUIN THIERRY" u="1"/>
        <s v="LAPLANCHE ISABELLE" u="1"/>
        <s v="RSB" u="1"/>
        <s v="LEVEAUX AURORE" u="1"/>
        <s v="CLINITEX GRAND LILLE NORD" u="1"/>
        <s v="COURTY AMELIE" u="1"/>
        <s v="VASSEUR CELINE " u="1"/>
        <s v="DUBERNET REMI" u="1"/>
        <s v="PAKULA AMANDINE" u="1"/>
        <s v="LESECQ ANTOINE" u="1"/>
        <s v="DEMARQUAY JEAN CHARLES" u="1"/>
        <s v="DEPAN PC" u="1"/>
        <s v="BESEME MARIE" u="1"/>
        <s v="SCI RAVENNES FRANCS" u="1"/>
        <s v="LANNOO JEREMIE" u="1"/>
        <s v="DETAMECO" u="1"/>
        <s v="DETURCK THOMAS" u="1"/>
        <s v="DETURCK CARINE" u="1"/>
        <s v="DUFOUR NICOLE" u="1"/>
        <s v="ALTEX" u="1"/>
        <s v="GIRARD ALEXANDRE" u="1"/>
        <s v="PENNEL VALERIE" u="1"/>
        <s v="GLOWACKI BENJAMIN" u="1"/>
        <s v="THERY PAULINE" u="1"/>
        <s v="DEVIN GUILLAUME" u="1"/>
        <s v="MALAQUIN MELANIE" u="1"/>
        <s v="POPCZYK MARC" u="1"/>
        <s v="MOITEL CATHERINE" u="1"/>
        <s v="HESS FRANCE" u="1"/>
        <s v="HIRSON DAVID" u="1"/>
        <s v="TEKTON STUDIO" u="1"/>
        <s v="GREEN ET SECURE DATA" u="1"/>
        <s v="LEROUX ANNE" u="1"/>
        <s v="PLUS HAUT" u="1"/>
        <s v="ANGRAND PIERRE-FRANCOIS" u="1"/>
        <s v="STEPCZAK MATHIEU" u="1"/>
        <s v="TOUBA ABDELALI" u="1"/>
        <s v="PHILIPPO CONSEIL" u="1"/>
        <s v="PROVO LUCIE" u="1"/>
        <s v="POLLET GAETAN" u="1"/>
        <s v="DUFETEL OLIVIER" u="1"/>
        <s v="VERSCHUEREN EMELINE" u="1"/>
        <s v="REMY MARIE FRANCE" u="1"/>
        <s v="BARRE SEBASTINE" u="1"/>
        <s v="HOUSSIER SANDRINE" u="1"/>
        <s v="VERMEULEN JEAN MARC" u="1"/>
        <s v="ROUSSEAU REMI" u="1"/>
        <s v="BARTIER BERNARD" u="1"/>
        <s v="RADOLA FREDERIC" u="1"/>
        <s v="AZAOUM MOHAMED" u="1"/>
        <s v="RIUS  THOMAS" u="1"/>
        <s v="DELABY RAPHAEL " u="1"/>
        <s v="GHEYSEN HELENE" u="1"/>
        <s v="BAUDUIN CLAIRE" u="1"/>
        <s v="BAZZICONI DORIAN" u="1"/>
        <s v="BGE HAUTS DE FRANCE" u="1"/>
        <s v="ARCHITECTONI" u="1"/>
        <s v="BONTEMPS  FREDERIC" u="1"/>
        <s v="FOURCROY KARINE" u="1"/>
        <s v="DOMINGUES Sylvain" u="1"/>
        <s v="L'ESPRIT DU TERROIR SELON LA TRA" u="1"/>
        <s v="LEMAIRE YVES" u="1"/>
        <s v="DELCROIX ANTHONY " u="1"/>
        <s v="GAYOU CATHERINE" u="1"/>
        <s v="ABRIKH ROMAR" u="1"/>
        <s v="BEAUCHAMP MICHEL" u="1"/>
        <s v="SIMON JEAN-FRANCOIS" u="1"/>
        <s v="LELONG  NOEMIE" u="1"/>
        <s v="DEMERET HERVE" u="1"/>
        <s v="GALLIOT VIRGINIE" u="1"/>
        <s v="DIEU CLAIRE" u="1"/>
        <s v="HERBAUT WARREN" u="1"/>
        <s v="TITZ PIERRE" u="1"/>
        <s v="NOEL CINDY" u="1"/>
        <s v="DELZENNE FABIEN" u="1"/>
        <s v="DOGIMONT ELODIE " u="1"/>
        <s v="DEMAILLY CAMILLE" u="1"/>
        <s v="CASTERMAN JEREMY" u="1"/>
        <s v="HERBIN GAEL" u="1"/>
        <s v="BAR NICOLAS" u="1"/>
        <s v="TERRIER QUENTIN" u="1"/>
        <s v="FLODROPS LAURENT" u="1"/>
        <s v="POULLAIN ELYSA" u="1"/>
        <s v="DENEUX DOMINIQUE" u="1"/>
        <s v="NIEMESKERN BARBARA" u="1"/>
        <s v="BOVOLENTA ALEXANDRE" u="1"/>
        <s v="ALIVE GROUP" u="1"/>
        <s v="AT.HOME FERMETURES" u="1"/>
        <s v="FLAMENT JUSTINE " u="1"/>
        <s v="LEFEBVRE BEATRICE" u="1"/>
        <s v="ROSE SANDRINE" u="1"/>
        <s v="BAYSAL TUNCAY" u="1"/>
        <s v="SPERANZA GERALDINE" u="1"/>
        <s v="CHEVRON  SYLVAIN" u="1"/>
        <s v="HAN BENJAMIN" u="1"/>
        <s v="DUEZ LAURENT" u="1"/>
        <s v="SCHOUTETEN QUENTIN" u="1"/>
        <s v="BOUSSIN MARTIN" u="1"/>
        <s v="SELARL D'INFIRMIERS LAETITIA " u="1"/>
        <s v="SALIK DOROTHEE" u="1"/>
        <s v="LEMAIRE NICOLAS" u="1"/>
        <s v="HADDADI DJAMEL" u="1"/>
        <s v="TRANCHANT ANAIS" u="1"/>
        <s v="DEBERT LUC" u="1"/>
        <s v="SKRYPZAK VINCENT" u="1"/>
        <s v="ELAAKAL EUGENE" u="1"/>
        <s v="VANDENBERGHE CLAUDE" u="1"/>
        <s v="DEFRAITEUR JONATHAN" u="1"/>
        <s v="PLACE ARNAUD" u="1"/>
        <s v="DELLOPTIQUE" u="1"/>
        <s v="ETICONFORM" u="1"/>
        <s v="SOADJEDE KOKOUVI " u="1"/>
        <s v="WATELEC" u="1"/>
        <s v="HUREL MICHEL" u="1"/>
        <s v="MARECAUX GWENDOLINE" u="1"/>
        <s v="FEL INVESTISSEMENTS" u="1"/>
        <s v="PIGNY PAULINE" u="1"/>
        <s v="LEFEBVRE SOPHIE" u="1"/>
        <s v="CAMISSE" u="1"/>
        <s v="MEKHALEF SOUEM" u="1"/>
        <s v="DHALLUIN FLORENCE " u="1"/>
        <s v="AMEAUX CHRISTIANE" u="1"/>
        <s v="MAERTENS ALEXANDRA" u="1"/>
        <s v="PIERRU  MELANIE" u="1"/>
        <s v="KM CONSULT ." u="1"/>
        <s v="SABTP ARRAGEOISE BATIMENT " u="1"/>
        <s v="DERACHE MAXIME" u="1"/>
        <s v="AVENIR CONSEIL ELEVAGE" u="1"/>
        <s v="LEROY JEAN YVES" u="1"/>
        <s v="ROVAL" u="1"/>
        <s v="COLINET CHRISTOPHE" u="1"/>
        <s v="POZNANSKI LAURENT" u="1"/>
        <s v="ET MME QUERSIN JEAN PHILIPPE" u="1"/>
        <s v="CUBER STEPHANE" u="1"/>
        <s v="FOSECO SAS" u="1"/>
        <s v="AKAKPO MAWUNYO DZIFA" u="1"/>
        <s v="KOBAB &amp; CO" u="1"/>
        <s v="EURL BARBEROT" u="1"/>
        <s v="COULON ALEXIS" u="1"/>
        <s v="MV2D" u="1"/>
        <s v="TAXI ECO SERVICES" u="1"/>
        <s v="SICAE DE LA SOMME &amp; DU CAMBRAISI" u="1"/>
        <s v="DEWEZ MATHILDE" u="1"/>
        <s v="ONRAEDT GONZAGUE" u="1"/>
        <s v="BARRAU SOPHIE" u="1"/>
        <s v="FERMONT CHRISTOPHE" u="1"/>
        <s v="PATRZALEK CHRISTIAN" u="1"/>
        <s v="HANNEDOUCHE PERRINE" u="1"/>
        <s v="NORD DE FRANCE EXPERTISE" u="1"/>
        <s v="LUBERDA THIBAULT" u="1"/>
        <s v="RIOUAL ELISABETH" u="1"/>
        <s v="FLAMENT MÉLANIE" u="1"/>
        <s v="EL MALKI SIHEM" u="1"/>
        <s v="GROUPE GESTI-PRO" u="1"/>
        <s v="CHARDON LOUISE" u="1"/>
        <s v="DELECOURT AUDRAN" u="1"/>
        <s v="POTTIER THEO" u="1"/>
        <s v="TELLIER ELIANE" u="1"/>
        <s v="BONDUAEUX ERINE" u="1"/>
        <s v="SCALBERT DIDIER" u="1"/>
        <s v="GEERAERT JEAN PIERRE" u="1"/>
        <s v="HENNION CORINNE" u="1"/>
        <s v="BAERT LUCIE" u="1"/>
        <s v="LE NARVAL" u="1"/>
        <s v="PAPILLONS BLANCS CAMBRESIS-CPTE" u="1"/>
        <s v="L ADAPT" u="1"/>
        <s v="AMARI LYNA" u="1"/>
        <s v="CARDON CAMILLE" u="1"/>
        <s v="LENGLET ANNE SOPHIE" u="1"/>
        <s v="DELEPAUX FREDERIC" u="1"/>
        <s v="LIGN' DE CONDUITE" u="1"/>
        <s v="RIBEIRO AUTOMOBILE" u="1"/>
        <s v="GOURNAY AGATHE" u="1"/>
        <s v="CIURCA FRANCINE" u="1"/>
        <s v="DENEUVILLE CORINNE" u="1"/>
        <s v="COUDRE AURELIE" u="1"/>
        <s v="BUISSET CHRISTIE" u="1"/>
        <s v="SCHAREINA CEDRIC" u="1"/>
        <s v="ZIMMERMANN ADRIEN" u="1"/>
        <s v="MONIER AMANDINE" u="1"/>
        <s v="DE COUNE FANNY" u="1"/>
        <s v="LESNE JOEL ET CLAUDINE" u="1"/>
        <s v="DEBOOSERE NATHALIE" u="1"/>
        <s v="LANTOINE HELENE" u="1"/>
        <s v="PHILIPPE VALENTIN" u="1"/>
        <s v="WIART JULIEN OU HAUTECOEUR" u="1"/>
        <s v="LUPART SOPHIE" u="1"/>
        <s v="COUTEAU CEDRIC" u="1"/>
        <s v="AKOUVI CATHERINE" u="1"/>
        <s v="SENOCQ DAVID" u="1"/>
        <s v="LAMOTTE NOLAN" u="1"/>
        <s v="VIPALI" u="1"/>
        <s v="LASSAUX STEPHANE" u="1"/>
        <s v="HOUZE BERNARD" u="1"/>
        <s v="LOMEL CATHERINE" u="1"/>
        <s v="MEISSNER MARION" u="1"/>
        <s v="DOUALE STEPHANIE" u="1"/>
        <s v="GABET JUSTINE" u="1"/>
        <s v="COOXO" u="1"/>
        <s v="SUSZKA JEROME" u="1"/>
        <s v="NOU BENJAMIN" u="1"/>
        <s v="MARTIN EVELYNE" u="1"/>
        <s v="DARROU CEDRIC" u="1"/>
        <s v="COUTER VICTORIA" u="1"/>
        <s v="EL AFIF ADAM" u="1"/>
        <s v="NSI 2" u="1"/>
        <s v="RIQUIER ARNAUD" u="1"/>
        <s v="DEHEE TASSIANA" u="1"/>
        <s v="MOUTON MAURINE" u="1"/>
        <s v="MARSEGUERRA MARIE-FRANCOISE" u="1"/>
        <s v="RAHMI RACHID" u="1"/>
        <s v="VIOLET  CHRISTOPHE" u="1"/>
        <s v="LOS PASCALE" u="1"/>
        <s v="HAUTIER ISABELLE" u="1"/>
        <s v="ACHOUCH ABDERREZAK" u="1"/>
        <s v="CARLIER FABIEN" u="1"/>
        <s v="CADIER OPHELIE" u="1"/>
        <s v="KUTENICS PATIRCK" u="1"/>
        <s v="CORNILLE NATHALIE" u="1"/>
        <s v="EMG GROUPE" u="1"/>
        <s v="BONDUELLE MAGALIE" u="1"/>
        <s v="NAKACHE DIDIER" u="1"/>
        <s v="CARREE CELINE" u="1"/>
        <s v=" LOUIS RAPHAEL" u="1"/>
        <s v="DEBAENE SOLENE" u="1"/>
        <s v="DELTOUR JONATHAN" u="1"/>
        <s v="DENHEZ LUCIE" u="1"/>
        <s v="CITERNE JOELLE" u="1"/>
        <s v="COUVEZ MYRIAM" u="1"/>
        <s v="TERRIER GUILLAUME ET EMILIE" u="1"/>
        <s v="WAYMEL CECILE" u="1"/>
        <s v="VYNCKIER-LOBROS VALERIE" u="1"/>
        <s v="FAYOLA JACQUES" u="1"/>
        <s v="BELAID MELANIE" u="1"/>
        <s v="RUFFIN YANNIC" u="1"/>
        <s v="HERBAUT AGATHE" u="1"/>
        <s v="MASSE JUSTINE" u="1"/>
        <s v="BOUZRA SAMRA" u="1"/>
        <s v="ACHOURI SEPHORA" u="1"/>
        <s v="COUTER JEAN PIERRE" u="1"/>
        <s v="NORMAND JULIETTE" u="1"/>
        <s v="CITERNE TANGUY" u="1"/>
        <s v="SOUILLARD CLEA" u="1"/>
        <s v="PANIER REGIS" u="1"/>
        <s v="VANDEPUTTE AURORE " u="1"/>
        <s v="DURIEU DELPHINE" u="1"/>
        <s v="DHEE FLORIAN" u="1"/>
        <s v="SWIATLON LENNY" u="1"/>
        <s v="DARRAS JOELLE" u="1"/>
        <s v="BARBAY HELENE" u="1"/>
        <s v="LANGRAND CHRISTINE" u="1"/>
        <s v="DUPONT KEVIN" u="1"/>
        <s v="LEBRUN GILBERT" u="1"/>
        <s v="MEIRHAEGHE CELIA" u="1"/>
        <s v="MEUNIER CHRISTINE" u="1"/>
        <s v="DELANNOY ISABELLE" u="1"/>
        <s v="FAVREAU DAVY" u="1"/>
        <s v="NORD DE FRANCE PROMOTION" u="1"/>
        <s v="JAWORSKI FLORENT" u="1"/>
        <s v="MOREAU HUGO" u="1"/>
        <s v="PATERNA EDITH" u="1"/>
        <s v="GUEUDET EUROPA NORD" u="1"/>
        <s v="ALLAMELLE MARVIN" u="1"/>
        <s v="TONNOIR MIKAEL" u="1"/>
        <s v="COLIN CHANTAL" u="1"/>
        <s v="ZITO NICOLAS" u="1"/>
        <s v="ANDRAOS ALBERTE" u="1"/>
        <s v="BOUCKNOOGHE VIRGINIE" u="1"/>
        <s v="FREMAUX ANNE CAROLE" u="1"/>
        <s v="MILLEVILLE MATTEO" u="1"/>
        <s v="LEROY LESLEY" u="1"/>
        <s v="GUILMAIN DAVID" u="1"/>
        <s v="VANCRAYENEST AMELIE" u="1"/>
        <s v="DUBUIS LIONEL" u="1"/>
        <s v="SCHULZ EMMA" u="1"/>
        <s v="USOIAN VLADISLAV" u="1"/>
        <s v="BRAHIMI ANFEL" u="1"/>
        <s v="CELINE TOURLOS" u="1"/>
        <s v="FRANCOMME MANON" u="1"/>
        <s v="GROULT LUCILE" u="1"/>
        <s v="BARBOTIN DANIEL" u="1"/>
        <s v="LAMBOIS CORINNE" u="1"/>
        <s v="PAIS RIU" u="1"/>
        <s v="FANKAM TCHOUMBOU CORINNE" u="1"/>
        <s v="DE SCHYNKEL RYAN" u="1"/>
        <s v="ALIB" u="1"/>
        <s v="LIBESSART CASSANDRA" u="1"/>
        <s v="CADET WILLIAM" u="1"/>
        <s v="VERMERSCH KEVIN" u="1"/>
        <s v="BEAUCOURT BRICE" u="1"/>
        <s v="MAIN STRET GPE AUTO ECOLE" u="1"/>
        <s v="MERCHIER DOMINIQUE" u="1"/>
        <s v="DUFOUR FABIOLA" u="1"/>
        <s v="CARETTE GAELLE" u="1"/>
        <s v="BARDIAU DAVID" u="1"/>
        <s v="ANDRE JEAN MARIE" u="1"/>
        <s v="GARIN LEA" u="1"/>
        <s v="BODDAERT IRENE" u="1"/>
        <s v="VINCENT GWENDOLYNE" u="1"/>
        <s v="DESROUSSEAUX BERTRAND" u="1"/>
        <s v="RICHARD INOCENCIA" u="1"/>
        <s v="DURIEUX ELYSSA" u="1"/>
        <s v="PIEDOUX NATHALIE" u="1"/>
        <s v="GINESTE MARGAULT" u="1"/>
        <s v="CECILE PLAYS PIMENTA" u="1"/>
        <s v="PLATTEAU LAURENCE" u="1"/>
        <s v="MASSART JOEFFREY" u="1"/>
        <s v="SZELAG MARIE HELENE" u="1"/>
        <s v="PERCHE SANDRINE" u="1"/>
        <s v="KERNINON IRENE" u="1"/>
        <s v="FEDDAL NOURA" u="1"/>
        <s v="TERUZZI VINCENT" u="1"/>
        <s v="SPOTO HELENE" u="1"/>
        <s v="GAPY OLEG" u="1"/>
        <s v="QUIGNON JOHANN" u="1"/>
        <s v="PIMENTA DE OLIVEIRA MANUEL" u="1"/>
        <s v="BARBANCHON MARTINE" u="1"/>
        <s v="MORANT ANNE SOPHIE" u="1"/>
        <s v="BOULET DIDIER" u="1"/>
        <s v="DUCRON CHRISTIAN" u="1"/>
        <s v="DELTOUR COLINE" u="1"/>
        <s v="TOMMASINI CONSTRUCTION" u="1"/>
        <s v="RONNE ARNAUD" u="1"/>
        <s v="DAMS GREGORY " u="1"/>
        <s v="MATHIEU KARINE" u="1"/>
        <s v="WOESTELANDT MARIE ODILE" u="1"/>
        <s v="DELBECQUE LAURA" u="1"/>
        <s v="GOFFART CHRISTINE" u="1"/>
        <s v="SCHULZ VALERIE" u="1"/>
        <s v="EDP ARTOIS " u="1"/>
        <s v="AITI ANNE SOPHIE" u="1"/>
        <s v="MOUDART RUDY" u="1"/>
        <s v="OLIVIER CHRISTOPHE" u="1"/>
        <s v="PARADA NICOLAS" u="1"/>
        <s v="ZOHRA" u="1"/>
        <s v="MAHIEUX MARTIN" u="1"/>
        <s v="DUFOURMONT GAETAN" u="1"/>
        <s v="SASINOWSKI ISABELLE" u="1"/>
        <s v="URBANIAK MANON" u="1"/>
        <s v="MAGIN DORIAN" u="1"/>
        <s v="AERNOUT JORDAN" u="1"/>
        <s v="TABARY VALENTIN" u="1"/>
        <s v="DENYS PEGGY" u="1"/>
        <s v="BIGORNE LUANNE" u="1"/>
        <s v="MONFORT BENOIT" u="1"/>
        <s v="CARON ELISE" u="1"/>
        <s v="DEVERNAY VINCENT" u="1"/>
        <s v="MARICHAL PATRICK" u="1"/>
        <s v="SALOME LUC" u="1"/>
        <s v="LECLERCQ ZOE" u="1"/>
        <s v="TALBILLA BEHDAD" u="1"/>
        <s v="MARTEL DAMIEN" u="1"/>
        <s v="BARON CORINNE" u="1"/>
        <s v="DILINAT" u="1"/>
        <s v="DUSSART JULINE" u="1"/>
        <s v="DIEU LOISE" u="1"/>
        <s v="LELEU STEPHANE" u="1"/>
        <s v="BOULANGER OCEANE" u="1"/>
        <s v="BASILE DAVID" u="1"/>
        <s v="DELEPAUX ALEXANDRE" u="1"/>
        <s v="TF'XPRESS" u="1"/>
        <s v="NOTO LA DIEGA MANON" u="1"/>
        <s v="BERGUE MARINE" u="1"/>
        <s v="AMINI SELMA" u="1"/>
        <s v="ROSALIE VALERIE" u="1"/>
        <s v="LABARRIERE SABINE" u="1"/>
        <s v="GAMEZ CORINNE" u="1"/>
        <s v="VAN NIEUWENHUYSE ROGER" u="1"/>
        <s v="VANHUYS YANI" u="1"/>
        <s v="DAVION CLARA" u="1"/>
        <s v="VROLANT MARYLENE" u="1"/>
        <s v="DUBLANCQ GAUTHIER" u="1"/>
        <s v="DEBUF OPHELIE" u="1"/>
        <s v="LANVIN CHRISTOPHE" u="1"/>
        <s v="LEMOINE COLINE" u="1"/>
        <s v="DELTOUR CLAUDINE" u="1"/>
        <s v="TAFURI CAMILLE" u="1"/>
        <s v="HONORE GAETAN" u="1"/>
        <s v="BUSINE AXEL" u="1"/>
        <s v="DESNOULET KEVIN" u="1"/>
        <s v="BEAUCOUR BLANDINE" u="1"/>
        <s v="ANDRIS MARINE" u="1"/>
        <s v="CLAEREBOUDT LEA" u="1"/>
        <s v="CANO JULIEN " u="1"/>
        <s v="SANTRAINE MARGOT-CARLA" u="1"/>
        <s v="FLAMENT LOLA" u="1"/>
        <s v="LORIDAN PIERRE-OLIVIER" u="1"/>
        <s v="BREVAUX JEREMY" u="1"/>
        <s v="KORBAS MICHAEL" u="1"/>
        <s v="TRIZZULLA ALEXANDRA" u="1"/>
        <s v="LEFEBVRE PATRICK " u="1"/>
        <s v="DEBANDI SERGE" u="1"/>
        <s v="BULTEZ SANDRINE" u="1"/>
        <s v="STOUVENIN DEBORAH" u="1"/>
        <s v="THOMAS CORALIE" u="1"/>
        <s v="DELFORGE CYRIAN" u="1"/>
        <s v="SCHEERS MARIE CHRISTINE" u="1"/>
        <s v="RIGUEL PEGGY" u="1"/>
        <s v="IBLED BENJAMIN" u="1"/>
        <s v="JOLIVET SANDRINE" u="1"/>
        <s v="MORET JENNY" u="1"/>
        <s v="DELBECQ SEBASTIEN" u="1"/>
        <s v="SAYAH MOHAMED" u="1"/>
        <s v="CHEVILLON FANNY" u="1"/>
        <s v="DESBONNET MANDY" u="1"/>
        <s v="PERROUX MELISSA" u="1"/>
        <s v="DECOTTIGNIES JANINE" u="1"/>
        <s v="PETIT PASCALE" u="1"/>
        <s v="PARIS EZIO" u="1"/>
        <s v="BENAIDOUNI LAKHDAR" u="1"/>
        <s v="ZEROUAL AHMED" u="1"/>
        <s v="MOURAY PHILIPPE" u="1"/>
        <s v="MAES SEVERINE" u="1"/>
        <s v="OUBAALI NAIM" u="1"/>
        <s v="KONIUCH GREGORY" u="1"/>
        <s v="CLOUET JOCELYNE" u="1"/>
        <s v="PETRAZ ADELAIDE" u="1"/>
        <s v="LOMBART CELINE" u="1"/>
        <s v="LIEBOLD ESTELLE" u="1"/>
        <s v="ADJABI SALIM" u="1"/>
        <s v="LEDUC CHRISTOPHER" u="1"/>
        <s v="RAMZ NADIA" u="1"/>
        <s v="PONTHIEU LISE" u="1"/>
        <s v="MANNETTE PASCAL" u="1"/>
        <s v="BIGO DOROTHEE" u="1"/>
        <s v="CREUPELANDT" u="1"/>
        <s v="DOLIGNON ERWANN" u="1"/>
        <s v="VAN PARYS DIMITRI" u="1"/>
        <s v="KRISTEL MARTIN" u="1"/>
        <s v="DUBREUCQ MAEVA" u="1"/>
        <s v="VANDERBIEST MARC" u="1"/>
        <s v="DEMARBAIX REINE-MARIE" u="1"/>
        <s v="FAUCHOIT HELENE" u="1"/>
        <s v="CZESNALOWICZ ADRIEN" u="1"/>
        <s v="DESMARESCAUX CLAUDETTE" u="1"/>
        <s v="DUVA MAEL" u="1"/>
        <s v="DELALANDE ELRIC" u="1"/>
        <s v="MARTIN CHRISTOPHE" u="1"/>
        <s v="D HONDT YOLANDE" u="1"/>
        <s v="DUMONT LEO" u="1"/>
        <s v="KAHOUL RABAH" u="1"/>
        <s v="BASUYAUX FRANCOIS" u="1"/>
        <s v="OLLIVIER SEBASTIEN  " u="1"/>
        <s v="DELESTREZ MICKAEL" u="1"/>
        <s v="POTTIER JEAN PAUL" u="1"/>
        <s v="KHEDER SHAHINA" u="1"/>
        <s v="JOUMIER VICTOR" u="1"/>
        <s v="BROCART CORENTIN" u="1"/>
        <s v="CORBET DAVID" u="1"/>
        <s v="FLB HOME" u="1"/>
        <s v="STEVENARD CAROLINE" u="1"/>
        <s v="BERTOLONE SYLVIE" u="1"/>
        <s v="DELAIRE DIANE" u="1"/>
        <s v="ROBILLARD NOEMIE" u="1"/>
        <s v="CNOSSEN MAILYS" u="1"/>
        <s v="RENARD LORENE" u="1"/>
        <s v="MAGINET AMANDINE" u="1"/>
        <s v="DURAND RAYMOND " u="1"/>
        <s v="DOS SANTOS ANGELICA" u="1"/>
        <s v="CREVECOEUR CASSANDRA" u="1"/>
        <s v="BOUCHELIT YASMINE" u="1"/>
        <s v="ROQUETTE MARC" u="1"/>
        <s v="WATTEL GENEVIEVE" u="1"/>
        <s v="DECONINCK JEAN FRANCOIS" u="1"/>
        <s v="LEVAN CORINNE" u="1"/>
        <s v="MONGAUZE AUDREY" u="1"/>
        <s v="SCANNELLA JEAN-MARC" u="1"/>
        <s v="LAMOTTE DANIELLE" u="1"/>
        <s v="JACQUIN SANDRINE" u="1"/>
        <s v="HONOREZ AUDE" u="1"/>
        <s v="BALLUFFIER REMY" u="1"/>
        <s v="DAHMANI DJAMILA" u="1"/>
        <s v="KETROUCI KARIMA" u="1"/>
        <s v="POMMEROLE CRISTELLE" u="1"/>
        <s v="MARTIN BEATRICE" u="1"/>
        <s v="LEGRAND LAURENCE" u="1"/>
        <s v="OUNNAS  ANNE-FLEUR" u="1"/>
        <s v="DEBAENE SOPHIE" u="1"/>
        <s v="SINGER DELPHINE" u="1"/>
        <s v="BOUADJADJ AYMENE" u="1"/>
        <s v="RUCAR FREDERIC" u="1"/>
        <s v="HERMAND MARIE PAULE" u="1"/>
        <s v="MAALEM RAPHAEL" u="1"/>
        <s v="DEBANDI ALEXANDRA" u="1"/>
        <s v="ESCUTNAIRE MELISSE" u="1"/>
        <s v="DERCKEL  CLAIRE-MARIE" u="1"/>
        <s v="MARECHAL PAUL" u="1"/>
        <s v="YASMINA KAHOUL" u="1"/>
        <s v="MAHIEUX  BENEDICTE" u="1"/>
        <s v="NITASSE MARIE LINE" u="1"/>
        <s v="DURIEUX CHANTAL" u="1"/>
        <s v="SORIAUX SYLVIE" u="1"/>
        <s v="SMET AMELINE " u="1"/>
        <s v="CORREIA OLIVEIRA FILIPE" u="1"/>
        <s v="SPINGLER GREGORY" u="1"/>
        <s v="GALEJA PIERRE" u="1"/>
        <s v="DECALF RENE" u="1"/>
        <s v="DELCROIX SYLVIE" u="1"/>
        <s v="DE GROOTE LEA" u="1"/>
        <s v="BOYER DENIS GAETAN " u="1"/>
        <s v="VERLEENE JEAN-NICOLAS" u="1"/>
        <s v="MONCHICOURT ROMAIN" u="1"/>
        <s v="PETIT KEVIN" u="1"/>
        <s v="MICHE OU MAGDALEINE DELAUTEL" u="1"/>
        <s v="CLERCQ STEPHANE" u="1"/>
        <s v="WINGEST AUDIT ET " u="1"/>
        <s v="MEDEF SERVICES" u="1"/>
        <s v="HOUZET PATRICIA" u="1"/>
        <s v="DENIVRY CHRISTIAN ET FRANCINE" u="1"/>
        <s v="BRUNEEL FRANCK" u="1"/>
        <s v="MICHON CLAIRE" u="1"/>
        <s v="DUCLOY EXPERTISE" u="1"/>
        <s v="BOURLEZ ARNAUD" u="1"/>
        <s v="PIERQUET JEAN" u="1"/>
        <s v="BRETON ISABEL" u="1"/>
        <s v="D'AUZAC DE LAMARTINIE FREDERIC" u="1"/>
        <s v="ZAHED HAMID" u="1"/>
        <s v="NAFTEUR JEREMY " u="1"/>
        <s v="DUQUENNE GENEVIEVE" u="1"/>
        <s v="BRACQUENIER BRUNO" u="1"/>
        <s v="CHAHIRI AMEL" u="1"/>
        <s v="COL BLEU" u="1"/>
        <s v="AZAGAG SAFWAN" u="1"/>
        <s v="SYSORGA" u="1"/>
        <s v="LANGLOIS RENE" u="1"/>
        <s v="WATTECAMPS FABIEN" u="1"/>
        <s v="TIBERGHIEN LAURENT" u="1"/>
        <s v="BOUBEGUIRA KEBLOUTI" u="1"/>
        <s v="BUSIN ARNAUD" u="1"/>
        <s v="DARRET HERVE" u="1"/>
        <s v="ICI ET MAINTENANT" u="1"/>
        <s v="ZOLLA KELLY" u="1"/>
        <s v="BUTIN MICHEL" u="1"/>
        <s v="LOCA PL" u="1"/>
        <s v="BOUCLY ANNE" u="1"/>
        <s v="BROUILLARD ENZO" u="1"/>
        <s v="DEGHAYE JEAN SEBASTIEN" u="1"/>
        <s v="COQUELLE VIRGINIE" u="1"/>
        <s v="LEVISTRE ELLIOT" u="1"/>
        <s v="EURL JACQUEMIN" u="1"/>
        <s v="ALLO FRED TAXI" u="1"/>
        <s v="FRUITS AUTHENTIQUES" u="1"/>
        <s v="MIGNOTTE  JEREMY" u="1"/>
        <s v="FICHEUX MATTHIEU" u="1"/>
        <s v="STIEGER DIDIER" u="1"/>
        <s v="TEMPEZ ALPHONSE" u="1"/>
        <s v="AMOUZOU ADAM" u="1"/>
        <s v="ABC EXPORT" u="1"/>
        <s v="NIVESSE GAETAN" u="1"/>
        <s v="LENFANT JESSY" u="1"/>
        <s v="BAERT CHARLOTTE" u="1"/>
        <s v="MAURICE ANDRE" u="1"/>
        <s v="MISERON CHRISTELLE" u="1"/>
        <s v="VERHENNE  DONATIEN" u="1"/>
        <s v="T.F.T." u="1"/>
        <s v="LOFT PRIVATE SPA" u="1"/>
        <s v="SUPPLEO" u="1"/>
        <s v="MEYER MARION" u="1"/>
        <s v="BOUAISSA LAYLA" u="1"/>
        <s v="CISCOM" u="1"/>
        <s v="AVOCAT ISABELLE" u="1"/>
        <s v="MIERSMAN VERONIQUE" u="1"/>
        <s v="DELATTRE CHRISTELLE" u="1"/>
        <s v="GRUDZIEN OLIVIER" u="1"/>
        <s v="KALIWINE" u="1"/>
        <s v="DE MIL JEAN PIERRE" u="1"/>
        <s v="CARIN JOELLE" u="1"/>
        <s v="FABRE JULIA" u="1"/>
        <s v="WAIGNIER GUILLAUME" u="1"/>
        <s v="SERFIM INDUSTRIE ." u="1"/>
        <s v="OPTIMACHINES - CPTE" u="1"/>
        <s v="L ARBRE D ORNEMENT" u="1"/>
        <s v="BETHENCOURT PIERRE" u="1"/>
        <s v="COLOR-STYL" u="1"/>
        <s v="NAFI YAHYA" u="1"/>
        <s v="DUPLOUY  BAPTISTE" u="1"/>
        <s v="MD TRANSPORT" u="1"/>
        <s v="CAMUS CLEMENCE" u="1"/>
        <s v="LECLERCQ CHRISTIAN" u="1"/>
        <s v="JOLY CHRISTOPHE" u="1"/>
        <s v="CAPITAINE JENNIFER" u="1"/>
        <s v="VANDERMAELEN CELINE" u="1"/>
        <s v="DURIEUX AMAURY" u="1"/>
        <s v="ET MME TESSON LOIC ET MYLENE" u="1"/>
        <s v="TETAERT DELPHINE" u="1"/>
        <s v="OUDRI ABDERRAHMAN" u="1"/>
        <s v="DEREGNAUCOURT JEAN MARC" u="1"/>
        <s v="THELLIER STEPHANE" u="1"/>
        <s v="PRUVOST SOPHIE" u="1"/>
        <s v="ASLF IMMO &amp; PATRIMOINE" u="1"/>
        <s v="LEMIRE CEDRIC" u="1"/>
        <s v="MEERT TRADITION" u="1"/>
        <s v="CIRAUDO LAURA" u="1"/>
        <s v="ARNAUD JEAN LOUIS" u="1"/>
        <s v="FOLLEY EMILIE" u="1"/>
        <s v="NOIRET PATRIMOINE" u="1"/>
        <s v="MURETZ JOHANN" u="1"/>
        <s v="COTTRET DANIEL" u="1"/>
        <s v="ATHOS DEVELOPPEMENT" u="1"/>
        <s v="CAMBIER SIMON" u="1"/>
        <s v="GILLERON ELISE" u="1"/>
        <s v="LEFEBVRE SAMUEL" u="1"/>
        <s v="TERRIER BRUNO" u="1"/>
        <s v="HERMOSA" u="1"/>
        <s v="LEFEBVRE MARGUERITE-MARIE" u="1"/>
        <s v="GROUPE EOD" u="1"/>
        <s v="ORUC BAHAR" u="1"/>
        <s v="THIERSON ADRIEN" u="1"/>
        <s v="DUBOIS AGATHE" u="1"/>
        <s v="DASSONNEVILLE MICHELE" u="1"/>
        <s v="SN GALLEZ INJECTION" u="1"/>
        <s v="AMONT ALBERT" u="1"/>
        <s v="MOUSSAVOU JUDICAEL " u="1"/>
        <s v="LOGINORD" u="1"/>
        <s v="DERACHE LUC" u="1"/>
        <s v="LECOUFFE OLIVIER" u="1"/>
        <s v="JUBAVA" u="1"/>
        <s v="THIERRY LEVEQUE MENUISERIE " u="1"/>
        <s v="PX FRANCE" u="1"/>
        <s v="DUTERTRE JEAN MARC" u="1"/>
        <s v="HERBECQ PATRICK" u="1"/>
        <s v="BOURGUIGNON CHARLOTTE" u="1"/>
        <s v="COULTHARD LAURENT" u="1"/>
        <s v="HENNINOT GREGOIRE" u="1"/>
        <s v="CALONNE ARNAUD" u="1"/>
        <s v="MARQUAILLE DANIEL" u="1"/>
        <s v="BOUANANI CHAELA" u="1"/>
        <s v="DERYCKE JUSTINE ." u="1"/>
        <s v="ACD ACTIF CHAUFFAGE DÉPANNAGE" u="1"/>
        <s v="ART CONSEILS" u="1"/>
        <s v="DOS REIS D'HAESE MARIE ANTOINETT" u="1"/>
        <s v="OUALI SAIDA" u="1"/>
        <s v="DEBUSY DOMINIQUE" u="1"/>
        <s v="AVOCAT DENIS" u="1"/>
        <s v="DAUCHY MICHAEL &amp; ALINE" u="1"/>
        <s v="REFERENCE COACHING" u="1"/>
        <s v="DELBAERE HUBERT" u="1"/>
        <s v="DAVID BALESSE " u="1"/>
        <s v="DELATTE CHRISTELLE" u="1"/>
        <s v="MERCATEAM CONSULTING " u="1"/>
        <s v="FRANCOIS CHRISTIANE" u="1"/>
        <s v="EL YOUSSI MOHAMMED ZAKI" u="1"/>
        <s v="BAKELLI AHMED" u="1"/>
        <s v="VETOPTIM ASSURANCE" u="1"/>
        <s v="NOEL PAUL" u="1"/>
        <s v="NATHALIE WALBECQ, VINCENT" u="1"/>
        <s v="HANNO PATRICK" u="1"/>
        <s v="OLIVIER ALEXANDRA" u="1"/>
        <s v="GILLARD  CAROLINE" u="1"/>
        <s v="TESSIER ROMAIN ET FANNY" u="1"/>
        <s v="CAZIER RICHARD" u="1"/>
        <s v="&amp; MME MICHEL THIERRY &amp; CORINNE" u="1"/>
        <s v="ROSELE BERNADETTE" u="1"/>
        <s v="POPOV DIMITAR" u="1"/>
        <s v="HVI HOLDING" u="1"/>
        <s v="BELLET EMILIE" u="1"/>
        <s v="LALOYAUX LOUISE" u="1"/>
        <s v="RATH BENOIT" u="1"/>
        <s v="STINGLHAMBER JACQUES MARIE" u="1"/>
        <s v="BAFCOP BERNARD" u="1"/>
        <s v="SAS LSM FORMATIONS" u="1"/>
        <s v="MARTEL CLARA" u="1"/>
        <s v="DUBERNET MATHIEU" u="1"/>
        <s v="ROUBLIC REGIS" u="1"/>
        <s v="DELDYCKE THOMAS" u="1"/>
        <s v="HELLE CELINE" u="1"/>
        <s v="KLEIN DOMINIQUE" u="1"/>
        <s v="PIERRUMORGANE" u="1"/>
        <s v="LESAGE OLIVIER" u="1"/>
        <s v="PEREIRA DE REZENDE MELANE ET" u="1"/>
        <s v="DESROUSSEAUX MARIE" u="1"/>
        <s v="QUEVILLON JEAN CHARLES" u="1"/>
        <s v="SANTE LOGICIEL" u="1"/>
        <s v="PORET STEVEN" u="1"/>
        <s v="BISBROUCK CHRISTOPHE" u="1"/>
        <s v="CDCE" u="1"/>
        <s v="TESTA FABRIZIO" u="1"/>
        <s v="META INFO" u="1"/>
        <s v="LECLERCQ MICHEL" u="1"/>
        <s v="DESSENNE XAVIER" u="1"/>
        <s v="CARODESTOCK" u="1"/>
        <s v="GILLIARD ELODIE" u="1"/>
        <s v="FRANKEL" u="1"/>
        <s v="AVOCAT BRUNO" u="1"/>
        <s v="DANZIN SORAYA" u="1"/>
        <s v="ROHRBECK RENE" u="1"/>
        <s v="GIREAU SIMON" u="1"/>
        <s v="TAXI FAMARS" u="1"/>
        <s v="SFEIR" u="1"/>
        <s v="ET MME DELADERIERE JEAN-MICHEL" u="1"/>
        <s v="&amp; MME LEBASTARD GAEL ET MORGANE" u="1"/>
        <s v="TAXI GREG" u="1"/>
        <s v="HERPHELIN PHILIPPE" u="1"/>
        <s v="COURTOISE MOTORS" u="1"/>
        <s v="DECOYERE  EMMANUEL" u="1"/>
        <s v="ETABLISSEMENTS SUEUR" u="1"/>
        <s v="ROSICKI MICHEL" u="1"/>
        <s v="AHOLA DEVELOPPEMENT" u="1"/>
        <s v="MARTRET WILFRIED" u="1"/>
        <s v="MILLON JEROME" u="1"/>
        <s v="PLUVINAGE VERONIQUE" u="1"/>
        <s v="MIREAU JOSEPHINE" u="1"/>
        <s v="GIBOT  AUDREY" u="1"/>
        <s v="ROOSEBEKE BENOIT" u="1"/>
        <s v="FRAMERY CHRISTALINE " u="1"/>
        <s v="HUGUENY XAVIER" u="1"/>
        <s v="AUBERTIN ARNAUD" u="1"/>
        <s v="DELATTRE SEVERINE" u="1"/>
        <s v="TROUVILLERS SABINE" u="1"/>
        <s v="OGRODOWCZYK MURIELLE" u="1"/>
        <s v="DUBOIS LAURIE" u="1"/>
        <s v="VALDEAU'MAT" u="1"/>
        <s v="SALIMOU ALI" u="1"/>
        <s v="PONCHART PAULINE" u="1"/>
        <s v="DURET FRANCOIS" u="1"/>
        <s v="BAUMONT SABRINA " u="1"/>
        <s v="DEROO DELPHINE" u="1"/>
        <s v="DELOBEL MARION" u="1"/>
        <s v="MARTON DYLAN" u="1"/>
        <s v="KUKULA DESCELERS MICHEL" u="1"/>
        <s v="BOILLY GRAZIELLA" u="1"/>
        <s v="LENFANT LUCIE" u="1"/>
        <s v="MOULARD MARIE LAURE" u="1"/>
        <s v="HERBLOT NATHAN" u="1"/>
        <s v="THIRIET SEBASTIEN" u="1"/>
        <s v="VANSEVEREN PIERRE-YVES" u="1"/>
        <s v="ORZEL GREGORY" u="1"/>
        <s v="MARCHAL THIERRY" u="1"/>
        <s v="CHARLET CARINE" u="1"/>
        <s v="PETIT SABINE" u="1"/>
        <s v="CHRISTMANN CATHERINE" u="1"/>
        <s v="DEMETRE DANY" u="1"/>
        <s v="LECORNET STEPHANIE ET SEBASTIEN" u="1"/>
        <s v="JOLY  DENIS" u="1"/>
        <s v="TOP GERARD" u="1"/>
        <s v="LEFEBVRE EMILIE" u="1"/>
        <s v="TRICART ERIC" u="1"/>
        <s v="BRUNEL " u="1"/>
        <s v="WAVELET ELODIE" u="1"/>
        <s v="LEPOUTRE ELODIE" u="1"/>
        <s v="COUNE CHRISTIE" u="1"/>
        <s v="BAUDRY DELPHINE" u="1"/>
        <s v="DESAUW JEAN JACQUES" u="1"/>
        <s v="DUWAT MARIE LAURE" u="1"/>
        <s v="CHAVALLE LISE" u="1"/>
        <s v="GIVRY BERNARD" u="1"/>
        <s v="S.E.L." u="1"/>
        <s v="DELEAU SIDONIE" u="1"/>
        <s v="PESIN SOPHIE" u="1"/>
        <s v="SAWRAS BERENGERE" u="1"/>
        <s v="GOFFART VALERIE" u="1"/>
        <s v="SINN DANIELE" u="1"/>
        <s v="AUDEXCO FLANDRES" u="1"/>
        <s v="SAKRI LISA" u="1"/>
        <s v="FARENEAU GWENAELLE" u="1"/>
        <s v="VANLANDEGHEM ANTOINE" u="1"/>
        <s v="LEFEBVRE JEAN MARC" u="1"/>
        <s v="TRAN DINH-KIM" u="1"/>
        <s v="MARION DERESMES" u="1"/>
        <s v="OUAHBI SADIA" u="1"/>
        <s v="POMAR GREGOIRE" u="1"/>
        <s v="BARDET HELENE" u="1"/>
        <s v="HIGELIN SOPHIE" u="1"/>
        <s v="LEBRUN MICHEL" u="1"/>
        <s v="ANDRIEUX GAELLE" u="1"/>
        <s v="LEFEBVRE TONY" u="1"/>
        <s v="LEFEBVRE CORALIE" u="1"/>
        <s v="MULLIEZ CONSTANCE" u="1"/>
        <s v="MAJCHRZAK ROMAIN" u="1"/>
        <s v="POTIER GAELLE" u="1"/>
        <s v="HAREL ISABELLE" u="1"/>
        <s v="GILLOIRE VIRGINIE" u="1"/>
        <s v="LEMAIRE GAELLE" u="1"/>
        <s v="DHENNIN CLAUDINE" u="1"/>
        <s v="MORELLE BRUNO" u="1"/>
        <s v="DUBERNET MAGALIE " u="1"/>
        <s v="WARLOUZET FANNY" u="1"/>
        <s v="BENGOURINA JAMEL" u="1"/>
        <s v="PAYEN CEDRIC" u="1"/>
        <s v="L ALLAIN  LUDOVIC" u="1"/>
        <s v="MEGUEDDEM FARID" u="1"/>
        <s v="LANGERAERT CHRISTELLE" u="1"/>
        <s v="ZIMMERMANN MICHEL" u="1"/>
        <s v="POLLET DEBORAH" u="1"/>
        <s v="CZVOJDZINSKI ANTHONY" u="1"/>
        <s v="RUOCCO ANNE SOPHIE" u="1"/>
        <s v="GUIQERRO ANNE" u="1"/>
        <s v="SCHADE ARNAUD" u="1"/>
        <s v="LETTRES ET CAPITAL HOLDING" u="1"/>
        <s v="WAQUET  CECILE" u="1"/>
        <s v="BLAREAU  STEPHANIE" u="1"/>
        <s v="MIRABEL AXELLE" u="1"/>
        <s v="LEPETIT ROMUALD" u="1"/>
        <s v="COZE CAROLE" u="1"/>
        <s v="FORZY CHARLOTTE" u="1"/>
        <s v="POKRZYWA DOMINIQUE" u="1"/>
        <s v="AYALA SANDRA" u="1"/>
        <s v="GHYS ARNAUD" u="1"/>
        <s v="LANTOINE NICOLAS ET CAROLINE" u="1"/>
        <s v="LE BERCHE JULIAN" u="1"/>
        <s v="SCHATTEMAN AURORE" u="1"/>
        <s v="JOCLAS CATHY" u="1"/>
        <s v="GHYS MARION" u="1"/>
        <s v="RICHEZ CLEMENT" u="1"/>
        <s v="REFOUR ARNAUD" u="1"/>
        <s v="HAMDI TAHAR" u="1"/>
        <s v="GANGLOFF PIERRE" u="1"/>
        <s v="BERTEAUX ESTELLE" u="1"/>
        <s v="BAUDART EMILIE" u="1"/>
        <s v="MORIN PIERRE-YVES" u="1"/>
        <s v="RADENNE ALEXANDRE" u="1"/>
        <s v="SO IMAGE" u="1"/>
        <s v="DURIEUX MARJORIE" u="1"/>
        <s v="HAPPY ARCHITECTURE" u="1"/>
        <s v="BRONDERS BENJAMIN" u="1"/>
        <s v="ROETYNCK JULIE" u="1"/>
        <s v="HURET SANDRINE" u="1"/>
        <s v="WAEGEMACKER ALEXANDRE" u="1"/>
        <s v="TRENTESAUX MARIE" u="1"/>
        <s v="LENOIR LAURENT" u="1"/>
        <s v="SOARES ARTHUR" u="1"/>
        <s v="GUILBOT EMILIE" u="1"/>
        <s v="BARBIER ADRIEN" u="1"/>
        <s v="BOUCHERY MARIE CHARLOTTE" u="1"/>
        <s v="DUPUIS SYLVIE" u="1"/>
        <s v="DELPHINE COCQ" u="1"/>
        <s v="COCHON  VERONIQUE" u="1"/>
        <s v="PREVOST DAVID" u="1"/>
        <s v="AGENCE LABEL PUB" u="1"/>
        <s v="DUFOUR NICOLAS" u="1"/>
        <s v="DEKEISTER CHRISTOPE " u="1"/>
        <s v="LAURENT FREDERIC" u="1"/>
        <s v="DURIBREUX MAGALI" u="1"/>
        <s v="DUPONT MARC" u="1"/>
        <s v="JOHN &amp; CO EVENTS" u="1"/>
        <s v="FOR TALENTS TRANSMISSION" u="1"/>
        <s v="GRYMONPREZ FRANCIS" u="1"/>
        <s v="HIOLLE DEVELOPPEMENT" u="1"/>
        <s v="SOCIETE DE TELEPHONE ET DE  DIST" u="1"/>
        <s v="GODIN JEAN CLAUDE " u="1"/>
        <s v="HONORE SAS" u="1"/>
        <s v="VOLKSWAGEN SAINT QUENTIN" u="1"/>
        <s v="JEAN LAIN DSA" u="1"/>
        <s v="LESAGE AURELIE" u="1"/>
        <s v="SALAISONS DES BELIERS" u="1"/>
        <s v="ALD AUTOMOTIVE " u="1"/>
        <s v="K BIDY AURELIA" u="1"/>
        <s v="LECOEUCHE DAVID" u="1"/>
        <s v="GARREYN NADEGE" u="1"/>
        <s v="PRESTA SERVICE" u="1"/>
        <s v="GUILLE DES BUTTES STEPHANIE" u="1"/>
        <s v="BERARD MARINE" u="1"/>
        <s v="THIBAULT BENJAMIN" u="1"/>
        <s v="ROCHET CAROLINE" u="1"/>
        <s v="COMPTE CASTELLTORT TOMAS" u="1"/>
        <s v="JUNCKER JONATHAN" u="1"/>
        <s v="AGIRAS" u="1"/>
        <s v="RIVAS DOLORES" u="1"/>
        <s v="BROCHET SEBASTIEN" u="1"/>
        <s v="HARO LAETITIA" u="1"/>
        <s v="HANNETON PASCAL" u="1"/>
        <s v="LUCHEZ PHILIPPE" u="1"/>
        <s v="ELASRI  NAWAL" u="1"/>
        <s v="FAHRI SMAIL" u="1"/>
        <s v="DEROO MAXIME" u="1"/>
        <s v="KHOCHAREUN VICTOR" u="1"/>
        <s v="VERMEULIN MORGAN" u="1"/>
        <s v="SOUMPHONPHAKDY ALAIN" u="1"/>
        <s v="VANDROMME ALICE" u="1"/>
        <s v="FLEURY GUILLAUME" u="1"/>
        <s v="DECROIX REGIS" u="1"/>
        <s v="MEHDI ELIBRIK" u="1"/>
        <s v="BUCHET MARIE-HELENE" u="1"/>
        <s v="DEPREZ JEAN ROBERT" u="1"/>
        <s v="DELCOUR JEAN PIERRE ." u="1"/>
        <s v="H MOTORS DISTRIBUTION SERVICZS" u="1"/>
        <s v="DHOLLANDE CLAIRE" u="1"/>
        <s v="MOHSENZADEH ELHAM" u="1"/>
        <s v="BEEKMAN ERIC" u="1"/>
        <s v="BILLERAIT ISABELLE" u="1"/>
        <s v="LANDRECIES SANDRINE" u="1"/>
        <s v="LUBREZ-KUJAT LAURA" u="1"/>
        <s v="LE BLAY XABIER" u="1"/>
        <s v="DEBUICHE PATRICIA" u="1"/>
        <s v="VANDEWALLE CLAUDE" u="1"/>
        <s v="LAMBIN ALEXIS" u="1"/>
        <s v="DUBOIS FREDERIC" u="1"/>
        <s v="MULLIER FRANCOIS" u="1"/>
        <s v="DUARTE JOAQUIM" u="1"/>
        <s v="LANGLOIS CHRISTELLE" u="1"/>
        <s v="COPPENS LUDIVINE" u="1"/>
        <s v="ARVAL FLEET SERVICES" u="1"/>
        <s v="HENDRICX JEAN PIERRE ET GHISLAIN" u="1"/>
        <s v="MALMONTE JEAN-MARIE" u="1"/>
        <s v="BONTE JACKY" u="1"/>
        <s v="VALENTIN - RULLIER  FLORENCE" u="1"/>
        <s v="BUGINNE GREGORY" u="1"/>
        <s v="ROQUET PATRICK" u="1"/>
        <s v="BERNABEO OLIVIER" u="1"/>
        <s v="BARBIEUX ISABELLE" u="1"/>
        <s v="DELSART VIRGINIE" u="1"/>
        <s v="BERTAUX CLAUDE " u="1"/>
        <s v="BOUCHE DIDIER" u="1"/>
        <s v="COFIPARC" u="1"/>
        <s v="CAR ALL IN - CPTE" u="1"/>
        <s v="PAPROCKI VINCENT" u="1"/>
        <s v="FRANCHI JEAN-LUC" u="1"/>
        <s v="RENARD KARINE" u="1"/>
        <s v="GUELTON MARIANNE" u="1"/>
        <s v="GUIGUIN MANON" u="1"/>
        <s v="ERME DENIS" u="1"/>
        <s v="SIMEONI FABIEN" u="1"/>
        <s v="CAUDRELIER THIERRY" u="1"/>
        <s v="CAILLIER MORGANE" u="1"/>
        <s v="ABDULKHANOVA - CRETIN RAILYA" u="1"/>
        <s v="BROYER ELODIE" u="1"/>
        <s v="JFC BY MARY" u="1"/>
        <s v="MARKIEWICZ AUDREY" u="1"/>
        <s v="LEASEPLAN C/O LOC ACTION" u="1"/>
        <s v="MILANO AUTOMOBILES" u="1"/>
        <s v="DENIS OLIVIER" u="1"/>
        <s v="DAUBISSE CLEMENT" u="1"/>
        <s v="COISNE SYLVIE" u="1"/>
        <s v="SUIRO CLARISSE" u="1"/>
        <s v="DELDICQUE DIDIER" u="1"/>
        <s v="CARBONNET GERARD" u="1"/>
        <s v="VEKEMAN DELPHINE" u="1"/>
        <s v="BOUHADJA LAIFA" u="1"/>
        <s v="AZNAL CEDRIC" u="1"/>
        <s v="D'HONDT DAVID" u="1"/>
        <s v="VERRIEST MATTHIEU" u="1"/>
        <s v="LOUVET BERNARD" u="1"/>
        <s v="FRANCHOMME CELINE" u="1"/>
        <s v="CHAVATTE ANNE-MARIE" u="1"/>
        <s v="POULMANE CHRISTINE" u="1"/>
        <s v="DEBONNET JEAN JACQUES" u="1"/>
        <s v="LY BILLO" u="1"/>
        <s v="MASUREL SABINE" u="1"/>
        <s v="PIERS JULIE" u="1"/>
        <s v="BONTE DAVID" u="1"/>
        <s v="ZELLOUFI MOHAMMED" u="1"/>
        <s v="KEMPA ALAIN " u="1"/>
        <s v="LYON MELODIE" u="1"/>
        <s v="MIGNEAU FRANCK" u="1"/>
        <s v="PRIMA VENTE SERVICE SA" u="1"/>
        <s v="ROQUET MYLENE" u="1"/>
        <s v="DASSONVILLE ANNE" u="1"/>
        <s v="ACHOUR JULIEN" u="1"/>
        <s v="SQUARE HABITAT NORD DE FRANCE" u="1"/>
        <s v="LEMAN LUDOVIC" u="1"/>
        <s v="SPYSSCHAERT CHRISTOPHE" u="1"/>
        <s v="PAURICHE PIERRE-EMMANUEL" u="1"/>
        <s v="DUVAL VIRGINIE" u="1"/>
        <s v="TALLEUX FABIENNE" u="1"/>
        <s v="DEVOS CHRISTELLE" u="1"/>
        <s v="LEGROS CHRISTIAN" u="1"/>
        <s v="VERRIER FRANCOIS" u="1"/>
        <s v="LOGIC AUTOMOBILES" u="1"/>
        <s v="BUBROVSZKY MAXIME" u="1"/>
        <s v="FRAMERY THOMAS" u="1"/>
        <s v="FAREZ ERIC" u="1"/>
        <s v="SAMAILLE JEAN PIERRE" u="1"/>
        <s v="VIGNEUX ALAIN" u="1"/>
        <s v="DEQUEKER MARTIAL" u="1"/>
        <s v=" CARPENTIER RODOLPHE" u="1"/>
        <s v="NUNES PEREIRA ANTONIO " u="1"/>
        <s v="WALLERAND ADELINE" u="1"/>
        <s v="BISIAUX DANIEL " u="1"/>
        <s v="MANEDJI VIGNON" u="1"/>
        <s v="NOUVEAU PASCAL" u="1"/>
        <s v="BLONDEAU PATRICE" u="1"/>
        <s v="MAIANI MICHEL" u="1"/>
        <s v="LEFOUR CINDY" u="1"/>
        <s v="DOURLENT CLEMENT" u="1"/>
        <s v="ABOUZAYD MOULHAM" u="1"/>
        <s v="BOONE MICHELE" u="1"/>
        <s v="KRYSZEWSKI LOIC" u="1"/>
        <s v="DELPORTE CORALIE" u="1"/>
        <s v="CAVALCANTE DE LACERDA JUNIOR DJA" u="1"/>
        <s v="HERBEZ MARINE" u="1"/>
        <s v="PESNA JESSICA" u="1"/>
        <s v="FRAMERY NICOLAS" u="1"/>
        <s v="VAN HULLE CINDY" u="1"/>
        <s v="BONIFACE DAMIEN" u="1"/>
        <s v="PAQUET TRISTAN" u="1"/>
        <s v="BEN ALI AURELIE" u="1"/>
        <s v="EL MOUTAOUAKIL MOHAMED" u="1"/>
        <s v="MANCEL KARINE" u="1"/>
        <s v="BENCHRIFA TOUFIK" u="1"/>
        <s v="ALTEK" u="1"/>
        <s v="HENDRICX HERVE" u="1"/>
        <s v="COEYMAN GUY" u="1"/>
        <s v="FRUIT MICHEL" u="1"/>
        <s v="BUDON JEROME" u="1"/>
        <s v="LESAFFRE EMELINE" u="1"/>
        <s v="DEHOUVE DOMINIQUE" u="1"/>
        <s v="SOREL ROMAIN" u="1"/>
        <s v="LEGRAIN JOEL" u="1"/>
        <s v="GOMIS THIERRY" u="1"/>
        <s v="THIEFFRY PATRICIA" u="1"/>
        <s v="LANDY JEAN-CLAUDE" u="1"/>
        <s v="FREDDY BOLLAERS" u="1"/>
        <s v="BAZZARO NELLA" u="1"/>
        <s v="LETIEN BERTRAND" u="1"/>
        <s v="ALVOET CHARLES" u="1"/>
        <s v="DESANLIS CHARLES" u="1"/>
        <s v="BOURRE HERVE" u="1"/>
        <s v="PLADYS CEDRIC" u="1"/>
        <s v="DALMASSO THOMAS" u="1"/>
        <s v="MANENT FABIEN" u="1"/>
        <s v="DUVAL GEORGES" u="1"/>
        <s v="LEGRAND DANIEL ET DANIELLE" u="1"/>
        <s v="BOONE CAROLE" u="1"/>
        <s v="MATRINGHEN JOSE" u="1"/>
        <s v="RONSE EMMANUEL" u="1"/>
        <s v="CLEMMERSSEUNE JANY-CLAUDE" u="1"/>
        <s v="PAU STEPHANIE" u="1"/>
        <s v="FRANCHOMME MAGALIE" u="1"/>
        <s v="BARANEK QUENTIN" u="1"/>
        <s v="SIX DIDIER" u="1"/>
        <s v="SIREUIL CLAUDE" u="1"/>
        <s v="MARESCAUX PASCAL" u="1"/>
        <s v="MARCQ LUCILLE" u="1"/>
        <s v="HEBERT MATHIEU" u="1"/>
        <s v="WALRAET DOMINIQUE &amp;CHRISTINE" u="1"/>
        <s v="NOUGAOUI NABIL / RADOUANE" u="1"/>
        <s v="LAMOOT JESSICA" u="1"/>
        <s v="DELOBEL SALOME" u="1"/>
        <s v="SIMON PHILIPPE" u="1"/>
        <s v="DRECOURT HELENE" u="1"/>
        <s v="DELBERGUE DAMIEN" u="1"/>
        <s v="POLLI NICOLAS" u="1"/>
        <s v="OPLINUS PATRICK" u="1"/>
        <s v="DEGOBERT CATHERINE" u="1"/>
        <s v="HALLUIN LAURENCE" u="1"/>
        <s v="TPF-UTILITIES" u="1"/>
        <s v="TRENTESAUX DIDIER" u="1"/>
        <s v="LEMAIRE JULIE" u="1"/>
        <s v="VANACHTE VINCENT" u="1"/>
        <s v="WILLEMYNS RENE" u="1"/>
        <s v="FLICOURT BENJAMIN" u="1"/>
        <s v="BERMEJO XAVIER" u="1"/>
        <s v="SIMA SARL" u="1"/>
        <s v="TOURTE GAUTHIER" u="1"/>
        <s v="GUILBERT BERNARD" u="1"/>
        <s v="AUGENDRE-MILLIARD ELODIE" u="1"/>
        <s v="VERSTRAETE HELENE" u="1"/>
        <s v="DUQUENOY CATHERINE" u="1"/>
        <s v="DELEVALLEE CAROLE" u="1"/>
        <s v="HATRON ISABELLE" u="1"/>
        <s v="PICAVET JEREMY" u="1"/>
        <s v="MILLET ALAIN" u="1"/>
        <s v="AQUILANO ANTONIO" u="1"/>
        <s v="BOURGOIS CAMILLE" u="1"/>
        <s v="PRINGUAY JEAN" u="1"/>
        <s v="ODOUX BERTRAND" u="1"/>
        <s v="LELIEVRE CLEO" u="1"/>
        <s v="COCQ JEAN MARC" u="1"/>
        <s v="CHOQUET DOMINIQUE" u="1"/>
        <s v="VERET GWENAELLE" u="1"/>
        <s v="RABAHI SOUFIANE" u="1"/>
        <s v="LASSALLE YANNICK" u="1"/>
        <s v="GRUWIER DIDIER" u="1"/>
        <s v="LIBERT ALAIN" u="1"/>
        <s v="NT PEINTURE" u="1"/>
        <s v="SOUMBOUD GRAVINA" u="1"/>
        <s v="BELLAROSA BRUNO" u="1"/>
        <s v="DEWET PASCAL" u="1"/>
        <s v="NUANCE NUMERIQUE" u="1"/>
        <s v="BENCHRIFA ANGELIQUE" u="1"/>
        <s v="BERTHELE LAURA" u="1"/>
        <s v="BONNET JULIEN" u="1"/>
        <s v="DI-REZZE NATHALIE" u="1"/>
        <s v="ROSENMANN SERGE" u="1"/>
        <s v="DELEDICQ JAQUELINE" u="1"/>
        <s v="PUBLIC LOCATION LONGUE DUREE" u="1"/>
        <s v="FENART AURELIE" u="1"/>
        <s v="DEMAEGHT JOEL" u="1"/>
        <s v="LOVITON ELISABETH" u="1"/>
        <s v="MAES RENE" u="1"/>
        <s v="DANSETTE DOROTHEE" u="1"/>
        <s v="VERCAMPT BENOIT" u="1"/>
        <s v="FINNE CHRISTELLE" u="1"/>
        <s v="VERKINDERE CHRISTEL" u="1"/>
        <s v="DEVILLEZ MARIE-CLAUDE" u="1"/>
        <s v="TRINEL RENE" u="1"/>
        <s v="VASSEUR MARIE CHRISTINE" u="1"/>
        <s v="NDELE SANGALA RICHARD" u="1"/>
        <s v="GAVEL VIANNEY" u="1"/>
        <s v="DEFONTAINE FANNY" u="1"/>
        <s v="VERHEYDE ALAIN" u="1"/>
        <s v="DELPLACE PASCAL" u="1"/>
        <s v="HALLOSSERIE FRANCOIS" u="1"/>
        <s v="HOLZ CINDY" u="1"/>
        <s v="BRIDOUX FRANCOIS-XAVIER" u="1"/>
        <s v="ROULET ERIC" u="1"/>
        <s v="CZERNIK GERALD" u="1"/>
        <s v="N'CHO SOMBO DESIRE" u="1"/>
        <s v="SIX PIERRE" u="1"/>
        <s v="LEIGNEL JEAN MARC" u="1"/>
        <s v="ABDESSELEM SYLVIE" u="1"/>
        <s v="HUBAUT CHRISTOPHE" u="1"/>
        <s v="KINNEN OLIVIER" u="1"/>
        <s v="LALANNE SEBASTIEN" u="1"/>
        <s v="DARTUS HERVE" u="1"/>
        <s v="SY FATOUMATA" u="1"/>
        <s v="COUTEREAU JEAN-JACQUES" u="1"/>
        <s v="VASSEUR JEAN-CLAUDE" u="1"/>
        <s v="TRASSAERT PIERRE" u="1"/>
        <s v="SAINT HUBERT ALAIN &amp; VALERIE" u="1"/>
        <s v="DEVIGNES BERTRAND" u="1"/>
        <s v="DUEZ REMI" u="1"/>
        <s v="GELTHOOFT JACQUES" u="1"/>
        <s v="BIENCOURT CEDRIC" u="1"/>
        <s v="AVENARD DIDIER" u="1"/>
        <s v="DECONINCK PHILIPPE" u="1"/>
        <s v="ROUSSEL BERNARD" u="1"/>
        <s v="RABEUX GUY " u="1"/>
        <s v="TETAR CHRISTOPHE" u="1"/>
        <s v="DESSEIN HUBERT" u="1"/>
        <s v="BARBARY LAURA" u="1"/>
        <s v="KERVAREC MARTINE" u="1"/>
        <s v="DAUCHET BERNARD" u="1"/>
        <s v="ROUSSEAUX EMILIE" u="1"/>
        <s v="MERCIER PHILIPPE" u="1"/>
        <s v="DOCTEUR CHARLEY QUENTIN" u="1"/>
        <s v="MATON ANTOINE" u="1"/>
        <s v="MWE DI MALILA APENELA KARL" u="1"/>
        <s v="TACQUENIER MICHEL" u="1"/>
        <s v="CAUCHIE GILBERT" u="1"/>
        <s v="PREMIUM METROPOLE" u="1"/>
        <s v="LUCAS VANESSA" u="1"/>
        <s v="FERRONNERIE DE L ARTOIS" u="1"/>
        <s v="ROBERT LUCAS" u="1"/>
        <s v="PR BIO " u="1"/>
        <s v="MONNEUSE THIERRY" u="1"/>
        <s v="HANCART ETIENNE" u="1"/>
        <s v="KENLER GILLES" u="1"/>
        <s v="CAMUS VIRGINIE" u="1"/>
        <s v="CAR ALL IN" u="1"/>
        <s v="LAMENDIN ELODIE" u="1"/>
        <s v="FLAMENT LAURENE" u="1"/>
        <s v="SCP VETERINAIRE CANCHE ET AUTHIE" u="1"/>
        <s v="CESTELEYN ETIENNE" u="1"/>
        <s v="ROUSSEL MURIEL ET ALAIN" u="1"/>
        <s v="FLANDRES AUTO DISCOUNT" u="1"/>
        <s v="FLAHOU CATHERINE" u="1"/>
        <s v="FELY ERIC ET DELPHINE" u="1"/>
        <s v="MENAGE BRUNO" u="1"/>
        <s v="RENVERSEZ DAVID" u="1"/>
        <s v="RENAUD VIRGINIE" u="1"/>
        <s v="FAUQUET MARGAUX" u="1"/>
        <s v="SODEXIM" u="1"/>
        <s v="CODAN FRANCE" u="1"/>
        <s v="JOUGLET DELGOVE CARINE" u="1"/>
        <s v="GUERRERO CHARLES" u="1"/>
        <s v="SOUTIF ALAIN" u="1"/>
        <s v="-MME DETREZ LUDOVIC ET GAETANE" u="1"/>
        <s v="CARDEAU JORDAN" u="1"/>
        <s v="ET MME RONDELART PASCAL " u="1"/>
        <s v="LEGAY REMY" u="1"/>
        <s v="LHULLIER ANTON" u="1"/>
        <s v="DE RIBAS MARCEL" u="1"/>
        <s v="VIALLE ALEXIS" u="1"/>
        <s v="COUTURIER CECILE" u="1"/>
        <s v="FRENOIS JEROME" u="1"/>
        <s v="BOURREZ BENJAMIN" u="1"/>
        <s v="HERMANT MARINE" u="1"/>
        <s v="BYHET SYLVIE" u="1"/>
        <s v="VION LUDIVINE" u="1"/>
        <s v="EURL KJMD" u="1"/>
        <s v="BOULONGNE MARIE" u="1"/>
        <s v="CREPY ROMAIN" u="1"/>
        <s v="FOURNEAU LUDOVIC" u="1"/>
        <s v="TERNOIS VIRGINIE" u="1"/>
        <s v="KOPCZYNSKI BRUNO" u="1"/>
        <s v="DARTOIS PHILIPPE" u="1"/>
        <s v="HENNEQUIN STEPHANE" u="1"/>
        <s v="VANDENBROUCKE ALEXANDRE" u="1"/>
        <s v="LEBLOND LAURENT" u="1"/>
        <s v="GRANIT PARTS" u="1"/>
        <s v="ABLAIN ELODIE" u="1"/>
        <s v="PALMA MARTINO" u="1"/>
        <s v="PLANCHEZ CHRISTOPHE" u="1"/>
        <s v="WIPLIE KEVIN" u="1"/>
        <s v="FAUVEAUX MAXIME" u="1"/>
        <s v="GRASSART EMILIE" u="1"/>
        <s v="LHOMME EDOUARD" u="1"/>
        <s v="YAHIA CHERIF" u="1"/>
        <s v="HARSCH ELODIE" u="1"/>
        <s v="SIWEK HELENE" u="1"/>
        <s v="TEMSYS -ALD AUTOMOTIVE" u="1"/>
        <s v="MOREL SAMUEL" u="1"/>
        <s v="KUNTZ MICHAEL" u="1"/>
        <s v="LEVEAUX JEAN MARC" u="1"/>
        <s v="POIX MAGALIE" u="1"/>
        <s v="DELMARLE AURELIE" u="1"/>
        <s v="ELEC ENERGIE " u="1"/>
        <s v="BELOT CORALIE " u="1"/>
        <s v="VERSCHELLE LOIC" u="1"/>
        <s v="ANTINORI GAETAN" u="1"/>
        <s v="PAVOT MARIE" u="1"/>
        <s v="CAROL FACQUET" u="1"/>
        <s v="DOUAY JEROME" u="1"/>
        <s v="POREZ LUDIVINE" u="1"/>
        <s v="COGET JULIEN" u="1"/>
        <s v="TDN " u="1"/>
        <s v="LANNUTTI FRANCE TRANSPORT" u="1"/>
        <s v="IDZIAK   MARIE JEANNE" u="1"/>
        <s v="FONTAINE STEVE" u="1"/>
        <s v="CERNIGA OLIVIER" u="1"/>
        <s v="ETS RENARD" u="1"/>
        <s v="DOUDOT MARJORIE" u="1"/>
        <s v="SAS AUTO EXPO DUNKERQUE" u="1"/>
        <s v="DHILLY JEAN CLAUDE ET JOELLE" u="1"/>
        <s v="ANTROPOV SERGEI" u="1"/>
        <s v="MAGELLAN IMMOBILIER CONSEILS" u="1"/>
        <s v="ANSART HELENE" u="1"/>
        <s v="LE BIHAN DAVID" u="1"/>
        <s v="MASSART ELODIE" u="1"/>
        <s v="LEPLAT REMI" u="1"/>
        <s v="HEDOUIN MARTIN" u="1"/>
        <s v="DEBUSSCHERE GAULTHIER" u="1"/>
        <s v="MACE BENJAMIN" u="1"/>
        <s v="REIMANN LEO" u="1"/>
        <s v="MUCCIACITO DONATO" u="1"/>
        <s v="ARTOIS FROID ENERGIES" u="1"/>
        <s v="BELKESSA LAETITIA" u="1"/>
        <s v="ONISSAH DANIELLE" u="1"/>
        <s v="&amp; MME FROMEAU ANDRE ET GHISLAINE" u="1"/>
        <s v="DEMARET JULIEN" u="1"/>
        <s v="BOULEAU JEAN-PIERRE" u="1"/>
        <s v="LOOTEN MICHAEL" u="1"/>
        <s v="HISBERGUES CHANTAL" u="1"/>
        <s v="HUET VALENTIN" u="1"/>
        <s v="VALERIE COROLER" u="1"/>
        <s v="SOCIETE RAISMOISE DE COUVERTURE " u="1"/>
        <s v="LAJOIE ARNAUD" u="1"/>
        <s v="THOMAS LISA" u="1"/>
        <s v="BALLIGAND ROMAIN" u="1"/>
        <s v="CASTEL JOSIANE" u="1"/>
        <s v="TROGNON PHILIPPE" u="1"/>
        <s v="DECAESTECKER PIERRE-JOSEPH" u="1"/>
        <s v="RICHALET JONATHAN" u="1"/>
        <s v="GOUGET DENIS" u="1"/>
        <s v="CABINET BAYART FOUGERE" u="1"/>
        <s v="IL OU ELLE" u="1"/>
        <s v="TERRIEN GUILLAUME" u="1"/>
        <s v="TAISNE EVELYNE" u="1"/>
        <s v="CENTRE RESSOURCES AUTISME" u="1"/>
        <s v="PETOUX JEROME" u="1"/>
        <s v="GALERIE PORTAGE AUTOMOBILE" u="1"/>
        <s v="BRUDISCAUT " u="1"/>
        <s v="BAILLY SOPHIE" u="1"/>
        <s v="JOEL GARY" u="1"/>
        <s v="ALLARD CAROLINE" u="1"/>
        <s v="ANCEL CHRISTOPHE" u="1"/>
        <s v="NSI OFFICE" u="1"/>
        <s v="NAVIEZ JOHANN" u="1"/>
        <s v="BAILLET FREDERIC" u="1"/>
        <s v="MERLIN MICHEL" u="1"/>
        <s v="FAVIER CAROLE" u="1"/>
        <s v="DEMUYNCK DOROTHEE " u="1"/>
        <s v="DEHESTRU RODOLPHE" u="1"/>
        <s v="GALVAIRE THIBAULT" u="1"/>
        <s v="ROUSSEL CHRISTOPHE" u="1"/>
        <s v="LEPAN VINCENT ET ELISE" u="1"/>
        <s v="FORGITAL DEMBIERMONT" u="1"/>
        <s v="HOURDAIN CATHERINE" u="1"/>
        <s v="CHRISTIAN COGEZ" u="1"/>
        <s v="MAXENCE BRIDOUX" u="1"/>
        <s v="S.M.P" u="1"/>
        <s v="DUTERTE AURELIEN" u="1"/>
        <s v="TALHI AZZDINE" u="1"/>
        <s v="PONEDELKOW DIMITRI" u="1"/>
        <s v="ARRAS FERMETURES" u="1"/>
        <s v="CARLIER SEBASTIEN" u="1"/>
        <s v="FRAYBIN ALAIN" u="1"/>
        <s v="BOULET HERVE" u="1"/>
        <s v="LONGEARD YANNICK " u="1"/>
        <s v="WALTER CELINE" u="1"/>
        <s v="LOCQUENEUX INGRID" u="1"/>
        <s v="CAUDRON OLIVIER" u="1"/>
        <s v="BULTEZ SYLVIE" u="1"/>
        <s v="RODRIGUES MARIE HELENE" u="1"/>
        <s v="LEVEQUE OLIVIER" u="1"/>
        <s v="DEHON LUDOVIC" u="1"/>
        <s v="MACQ PATRICIA" u="1"/>
        <s v="BRUNELLE MERYL" u="1"/>
        <s v="HEUCLIN MICKAEL " u="1"/>
        <s v="HENNINOT MAXIME" u="1"/>
        <s v="SPOGNARDI GIANLUCA" u="1"/>
        <s v="SIERAKOWSKI CELINE" u="1"/>
        <s v="MENEBOO BOIS" u="1"/>
        <s v="DANHIEZ FREDERIC" u="1"/>
        <s v="ET ME RICHEZ HERVE ET ANNE MARIE" u="1"/>
        <s v="STEWART ROSALIND" u="1"/>
        <s v="BILLOIR PIERRE" u="1"/>
        <s v="FOURNIER NATHALIE" u="1"/>
        <s v="DE GEEST CAROLINE" u="1"/>
        <s v="ZEROUAL CHRISTIAN" u="1"/>
        <s v="DUBEAUREPAIRE CINDY" u="1"/>
        <s v="EL BOUJJOUFI FADOUA" u="1"/>
        <s v="DELANNOY PASCAL ET MICHELE" u="1"/>
        <s v="ASPAISIE BROHARD" u="1"/>
        <s v="KALHOUN SAMUEL" u="1"/>
        <s v="VALLON DIMITRI ET CATHY" u="1"/>
        <s v="CARON AURELIE" u="1"/>
        <s v="MACQ PASCAL" u="1"/>
        <s v="CORNU YANN" u="1"/>
        <s v="DUBRAY VINCENT" u="1"/>
        <s v="DESENNE MAUREEN" u="1"/>
        <s v="HOUSSIER KASSANDRE" u="1"/>
        <s v="AS CONSULTING" u="1"/>
        <s v="CERI MELODIE" u="1"/>
        <s v="ALIZARD JEREMY ET LEDIEU ROBIN" u="1"/>
        <s v="DERVAUX EMILIEN" u="1"/>
        <s v="LEFEBVRE JEAN PHILIPPE" u="1"/>
        <s v="VANDERMEERSCH LAURENCE" u="1"/>
        <s v="DECOSTANZO LYDIA" u="1"/>
        <s v="CHEVALIER DIDIER ET CATHERINE" u="1"/>
        <s v="DUEZ BERNARD" u="1"/>
        <s v="BOUTIFLAT FLORIAN" u="1"/>
        <s v="MATHIEU FLORINE" u="1"/>
        <s v="HILARIO DAVID" u="1"/>
        <s v="COVIN KEVIN" u="1"/>
        <s v="DETRES NICOLAS" u="1"/>
        <s v="LEGERE FRANCOISE" u="1"/>
        <s v="CAMBRELENG JOHAN" u="1"/>
        <s v="NIEUVIARTS EMMANUEL" u="1"/>
        <s v="BARRE ROMAIN" u="1"/>
        <s v="AMMERAAL BELTECH" u="1"/>
        <s v="OMBRES ET PROTECTION" u="1"/>
        <s v="PAYEN MORGAN" u="1"/>
        <s v="CHEVALIER PIERRE EMMANUEL" u="1"/>
        <s v="WOUSSEN EDOUARD" u="1"/>
        <s v="CANONNE EDOUARD" u="1"/>
        <s v="BEKHTI MOHAMED" u="1"/>
        <s v="OLAIO RIBEIRO ANTONIO" u="1"/>
        <s v="GODAIN MARIE-CLAUDE" u="1"/>
        <s v="MORGANT THERESE" u="1"/>
        <s v="ARVAL SERVICE LEASE*" u="1"/>
        <s v="JACMAIN CHANTAL" u="1"/>
        <s v="JARMUZEK JEAN ET MIREILLE" u="1"/>
        <s v="APLINCOURT DOMINIQUE" u="1"/>
        <s v="HERLEMONT ELVIRE" u="1"/>
        <s v="VANDERPERREN ERIC" u="1"/>
        <s v="SCLAVON LAURA" u="1"/>
        <s v="DELVALLEE PIERRE-YVES" u="1"/>
        <s v="OSIKA BENOIT" u="1"/>
        <s v="DELEVAQUE MICHELE" u="1"/>
        <s v="LEMAIRE ERIC" u="1"/>
        <s v="LAVALLEE FRANCK" u="1"/>
        <s v="DEMADE YANN" u="1"/>
        <s v="BERGER DAVID" u="1"/>
        <s v="MOSA WALID" u="1"/>
        <s v="DESCAMPS VINCENT" u="1"/>
        <s v="VROLAND AUDREY" u="1"/>
        <s v="LOISEL MICHEL" u="1"/>
        <s v="KRZYZANIAK REGIS" u="1"/>
        <s v="DONNEAUX FABRICE" u="1"/>
        <s v="BEKAI SELIM" u="1"/>
        <s v="HOSSELET DENIS" u="1"/>
        <s v="CATY DANIEL" u="1"/>
        <s v="MENARD JEAN JACQUES ET MME JEAN-" u="1"/>
        <s v="DESBROSSES BRUNO" u="1"/>
        <s v="ABDOUNE SALIMA" u="1"/>
        <s v="MATHY EMMANUELLE" u="1"/>
        <s v="JOLY FAUSTINE" u="1"/>
        <s v="DESMITT ELPHIE" u="1"/>
        <s v="MAISON DIDIER" u="1"/>
        <s v="LIETIN JOEL" u="1"/>
        <s v="DECROUEZ ROMAIN" u="1"/>
        <s v="MOREAU DOMINIQUE" u="1"/>
        <s v="LESNE SABINE" u="1"/>
        <s v="CABINET LEFEBVRE" u="1"/>
        <s v="DELOFFRE TANGUY" u="1"/>
        <s v="LENGLET ANGELE" u="1"/>
        <s v="NOLIZE" u="1"/>
        <s v="HOQUET GUILLAUME" u="1"/>
        <s v="EURO DRUM SERVICE ET LOGISTIC " u="1"/>
        <s v="CARPENTIER VIRGINIE" u="1"/>
        <s v="PIERCHON ARISTIDE" u="1"/>
        <s v="DRYHYNYEZ JEAN CLAUDE" u="1"/>
        <s v="LANTHIER DOROTHEE" u="1"/>
        <s v="LEMAIRE PATRICE" u="1"/>
        <s v="THOMAS LEA" u="1"/>
        <s v="SEGARD DELPHINE" u="1"/>
        <s v="RICHARD JEAN-CLAUDE" u="1"/>
        <s v="MATHOREL JULIEN" u="1"/>
        <s v="CRISTANTE MARIE-FRANCOISE" u="1"/>
        <s v="DECROIX LOUISE" u="1"/>
        <s v="&amp; MME DUBOIS CHRISTOPHE" u="1"/>
        <s v="BENYOUCEF MALVINA" u="1"/>
        <s v="PICAVET CHRISTOPHE" u="1"/>
        <s v="TOUNQUET PRISCILLIA" u="1"/>
        <s v="DOUROUX MICHELLE ET FRANCOIS" u="1"/>
        <s v="FRONTY JULIE " u="1"/>
        <s v="DHAUSSY JEAN MARIE" u="1"/>
        <s v="WERY PHILIPPE" u="1"/>
        <s v="POMIAN LUCAS" u="1"/>
        <s v="CHERQUEFOSSE FREDERIC  " u="1"/>
        <s v="FAUQUET ALYSON" u="1"/>
        <s v="BAUDUIN ELODIE" u="1"/>
        <s v="BRUNEL ORENA" u="1"/>
        <s v="SNC CARREE " u="1"/>
        <s v="PINTO NICOLAS" u="1"/>
        <s v="STINKESS GILLES-RODRIGUES EMILIE" u="1"/>
        <s v="TURQUET QUENTIN" u="1"/>
        <s v="THERLIER AURORE" u="1"/>
        <s v="ABTPIECES" u="1"/>
        <s v="MEENS ALINE" u="1"/>
        <s v="POULAIN ANGELIQUE " u="1"/>
        <s v="DOURLENS OLIVIER" u="1"/>
        <s v="PONTHIER CHARLES-HENRI" u="1"/>
        <s v="RENARD BAPTISTE" u="1"/>
        <s v="CORDONNIER FLORENT" u="1"/>
        <s v="LORRIAUX JEAN-MARIE" u="1"/>
        <s v="ALGLAVE LAURENCE" u="1"/>
        <s v="LAURENT ERIC" u="1"/>
        <s v="H2L" u="1"/>
        <s v="CRUYPENINCK CORINNE" u="1"/>
        <s v="DUMONT " u="1"/>
        <s v="DERUELLE AGATHE" u="1"/>
        <s v="WOUTERS CYNTHIA" u="1"/>
        <s v="GUINOT HELENE" u="1"/>
        <s v="CACHEUX GREGORY" u="1"/>
        <s v="KHELIFI ABLA" u="1"/>
        <s v="HENNINOT MARIE CHARLOTTE" u="1"/>
        <s v="LALOUX CAROLE" u="1"/>
        <s v="LEQUEUX REGIS" u="1"/>
        <s v="ROLLAND MARION" u="1"/>
        <s v="ROUSSEAUX CHARLES" u="1"/>
        <s v="ORGANISME DE GESTION DU LEP DEFO" u="1"/>
        <s v="TRANSPORT DOMIS" u="1"/>
        <s v="TAVERNE MARIE" u="1"/>
        <s v="GIBKI DANIEL" u="1"/>
        <s v="CAUDMONT JEAN PAUL" u="1"/>
        <s v="VIGNEROT THIBAULT " u="1"/>
        <s v="LOZE VICTORIA" u="1"/>
        <s v="BOULNOIS JEAN MARIE" u="1"/>
        <s v="DUDZINSKI MICHEL" u="1"/>
        <s v="GRZEGORGEWSKI JACQUES" u="1"/>
        <s v="DOUAY LUDOVIC" u="1"/>
        <s v="D'HAUSSY VALERIE ET DOUCY FREDER" u="1"/>
        <s v="FROMONT ANTOINE" u="1"/>
        <s v="MERESSE BERNARD" u="1"/>
        <s v="CARION LUDIVINE" u="1"/>
        <s v="DELACOURT PARIS JEAN" u="1"/>
        <s v="OUHIDA GLADYS" u="1"/>
        <s v="LEBRUN CHRISTOPHER" u="1"/>
        <s v="SEGARD DANIEL" u="1"/>
        <s v="PLANQUE HERVE" u="1"/>
        <s v="BERTRAND BENOIT" u="1"/>
        <s v="QUINZIN DELPHINE" u="1"/>
        <s v="DELOFFRE GEOFFREY" u="1"/>
        <s v="SEIGNEZ ELISABETH" u="1"/>
        <s v="DELSAUT XAVIER" u="1"/>
        <s v="LAFITTE SEBASTIEN" u="1"/>
        <s v="FOUQUEZ CHRISTELLE" u="1"/>
        <s v="LAVERIE KAZY" u="1"/>
        <s v="COURTIN GEORGES" u="1"/>
        <s v="LOOSVELDT LOIC" u="1"/>
        <s v="VIVANT MARINE" u="1"/>
        <s v="DELVIGNE SOPHIE" u="1"/>
        <s v="FEDERBE MICKAEL" u="1"/>
        <s v="DUPUIS JUSTINE" u="1"/>
        <s v="MIQUEL MELANIE" u="1"/>
        <s v="DYSON JEREMY" u="1"/>
        <s v="TARLAY LILOU" u="1"/>
        <s v="DEBRUE JULIEN" u="1"/>
        <s v="DAUTRICOURT FREDERIC" u="1"/>
        <s v="COLBOC EP.HAUSSY VERONIQUE" u="1"/>
        <s v="FORTRIE AURELIE" u="1"/>
        <s v="DE DECKER JENNIFER" u="1"/>
        <s v="KOESTEL MAXENCE" u="1"/>
        <s v="LOEZ PRISCILLA" u="1"/>
        <s v="CHOQUET ALAIN" u="1"/>
        <s v="BOURGEOIS MELINDA" u="1"/>
        <s v="HOLEMAND GUILLAUME" u="1"/>
        <s v="HANNOTHIAUX FRANCOIS" u="1"/>
        <s v="STEPHAN ADELINE" u="1"/>
        <s v="HADJARAB HAMID" u="1"/>
        <s v="SEGARD CHANTAL" u="1"/>
        <s v="SLOMCSZYNSKI JEAN PAUL" u="1"/>
        <s v="VERMEERSCH DAVID" u="1"/>
        <s v="BEAUMONT FLAVIEN" u="1"/>
        <s v="CARA GWENDOLINE" u="1"/>
        <s v="AFFLARD EMIE" u="1"/>
        <s v="GILOTEAUX CHRISTOPHE" u="1"/>
        <s v="OLLOQUI RICHARD" u="1"/>
        <s v="LEROY EMMANUELLE" u="1"/>
        <s v="LHOTELLERIE CLARA" u="1"/>
        <s v="DEVYNCK JEAN-MARIE" u="1"/>
        <s v="VOLPE JONATHAN" u="1"/>
        <s v="LERQUET JEAN-CLAUDE" u="1"/>
        <s v="SOENS BENJAMIN" u="1"/>
        <s v="MORREEL MELANIE" u="1"/>
        <s v="FRANCOIS LUCILE" u="1"/>
        <s v="BEGUE SEBASTIEN" u="1"/>
        <s v="NOIRET" u="1"/>
        <s v="MAGNAN TRISTAN ET PLAGONO HELENE" u="1"/>
        <s v="GUENNEC MAREVA" u="1"/>
        <s v="CHOPIN DAVID ET NATHALIE" u="1"/>
        <s v="DUMORTIER ALICE" u="1"/>
        <s v="HAUTVAL STEPHANIE" u="1"/>
        <s v="LAGREE QUENTIN" u="1"/>
        <s v="VAN HOOTEGEM MARIE" u="1"/>
        <s v="EL BOUDARSISSI MOKHTARIA" u="1"/>
        <s v="ET MME DUVANT XAVIER ET VANESSA" u="1"/>
        <s v="BACQUET ANNE-CHARLOTTE" u="1"/>
        <s v="SELIN" u="1"/>
        <s v="DEVAUX MELINDA" u="1"/>
        <s v="DESSERY OLIVIER" u="1"/>
        <s v="SEBERT JEAN" u="1"/>
        <s v="GAUTIER JEAN-MICHEL" u="1"/>
        <s v="SOLAGNA GREGORY" u="1"/>
        <s v="LALIBERTE PAULINE" u="1"/>
        <s v="PONTHIER ALEXIS" u="1"/>
        <s v="DENEUX VALENTIN" u="1"/>
        <s v="BRACQ BRUNO ET MARYSE" u="1"/>
        <s v="HURTREL CORALIE" u="1"/>
        <s v="CORDIER ISABELLE" u="1"/>
        <s v="DELPORTE JEAN CLAUDE" u="1"/>
        <s v="MEUNIER MARTINE" u="1"/>
        <s v="COURBET MICHEL" u="1"/>
        <s v="BAUDRY SERGE" u="1"/>
        <s v="LESUR OLIVIER" u="1"/>
        <s v="BEAUVOIS ALICIA" u="1"/>
        <s v="GREGOIRE CHRISTOPHE" u="1"/>
        <s v="GATHELIER SOPHIE" u="1"/>
        <s v="VANDERSWAELM LYSA" u="1"/>
        <s v="DUCORNET NATHALIE" u="1"/>
        <s v="TERRAC NICOLAS" u="1"/>
        <s v="TRAEN CHLOE" u="1"/>
        <s v="PORQUET LAURA" u="1"/>
        <s v="CAUPIN REGIS" u="1"/>
        <s v="MASSON SYLVIANE ET HUBERT" u="1"/>
        <s v="BEDU DELPHINE" u="1"/>
        <s v="HOCHAIN HERVE" u="1"/>
        <s v="BERRADA MOHAMMED" u="1"/>
        <s v="BROGNIEZ CHRISTIAN " u="1"/>
        <s v="STAMPER TIMOTHEE" u="1"/>
        <s v="FEDERBE BENJAMIN" u="1"/>
        <s v="COQUELLE CARINE" u="1"/>
        <s v="ROUSSEL ANNE MARIE" u="1"/>
        <s v="DUFRANE ANNE" u="1"/>
        <s v="NESEN PASCAL" u="1"/>
        <s v="CANLERS SEBASTIEN" u="1"/>
        <s v="MOTHY HENRI" u="1"/>
        <s v="RENARD PRESCILLIA" u="1"/>
        <s v="HOUGUET LEFEBVRE YANN" u="1"/>
        <s v="SOUILLARD JEAN MARC" u="1"/>
        <s v="CENTRAL COLOR" u="1"/>
        <s v="DELILLE MARION" u="1"/>
        <s v="VALENTINE LELOIRE OPTIMHOME" u="1"/>
        <s v="PASART JULIE" u="1"/>
        <s v="BASUYAU HERVE" u="1"/>
        <s v="PETIT PHILIPPE ET ISABELLE" u="1"/>
        <s v="DEL PUPPO PIERRE" u="1"/>
        <s v="HERBIN BENOIT" u="1"/>
        <s v="PHARMACIE MARTIN MARTINE" u="1"/>
        <s v="ESTIENNE CASSANDRE" u="1"/>
        <s v="APPERT CHRISTOPHE" u="1"/>
        <s v="AVINEE AUDREY" u="1"/>
        <s v="LEMOINE VINCENT" u="1"/>
        <s v="MANC VINCENT" u="1"/>
        <s v="GALOIS SANDY" u="1"/>
        <s v="DELATTRE CHRISTOPHE" u="1"/>
        <s v="LESERT GREGORY" u="1"/>
        <s v="DESPLANQUES JULIEN" u="1"/>
        <s v="INSTITUT SAINT ELOI" u="1"/>
        <s v="SERLOOTEN DOMINIQUE" u="1"/>
        <s v="DELELIS JEAN FRANCOIS" u="1"/>
        <s v="BELIART ALINE " u="1"/>
        <s v="PATTIN MARGAUX" u="1"/>
        <s v="JOLIBOIS KARINE" u="1"/>
        <s v="JACOTOT ISABELLE" u="1"/>
        <s v="SPIRHUM" u="1"/>
        <s v="DE OLIVEIRA FERNANDES DELPHINE" u="1"/>
        <s v="BUCHMULLER RAYMOND ET THERESE" u="1"/>
        <s v="VANDYCKE GEOFFREY" u="1"/>
        <s v="DUFOUR NATALIA" u="1"/>
        <s v="DENNETIERE MARJORIE" u="1"/>
        <s v="MACQUET LILIAN" u="1"/>
        <s v="MOUTON LOIC" u="1"/>
        <s v="DEZANDRE J.MARC ET M.PAULE" u="1"/>
        <s v="DUMONT THOMAS" u="1"/>
        <s v="STEEMPUT TEDDY" u="1"/>
        <s v="BAJWOLUK CHLOE ET" u="1"/>
        <s v="MOREL GILLES" u="1"/>
        <s v="CHEVALIER RODRIGUE" u="1"/>
        <s v="SERGENT CHRISTELLE ET JEAN MARC" u="1"/>
        <s v="MALVOISIN MARGAUX" u="1"/>
        <s v="WARDYN PATRICK" u="1"/>
        <s v="LAMBERT MICHEL" u="1"/>
        <s v="MERGER ELOISE" u="1"/>
        <s v="ACADIE NORD" u="1"/>
        <s v="SECLINDIS" u="1"/>
        <s v="RICQ BERANGERE" u="1"/>
        <s v="BARA NORMAN" u="1"/>
        <s v="ADIASSE MARIE" u="1"/>
        <s v="BULCOURT ELODIE" u="1"/>
        <s v="HUBERT REYNALD" u="1"/>
        <s v="LALIN LOUISE MARIE" u="1"/>
        <s v="TAVERNE JEREMY" u="1"/>
        <s v="EVERAERE OLIVIER ET AURELIE" u="1"/>
        <s v="LECLERCQ ANTOINE" u="1"/>
        <s v="TROTIN CHRISTIAN" u="1"/>
        <s v="POLLART GERALDINE" u="1"/>
        <s v="DUBOIS RAPHAEL" u="1"/>
        <s v="STOQUART SILVANA" u="1"/>
        <s v="VANHERSECKER CHRISTOPHE" u="1"/>
        <s v="CLOET BENEDICTE" u="1"/>
        <s v="TARTARE LAURENT" u="1"/>
        <s v="VAN DE VELDE CHRISTOPHE" u="1"/>
        <s v="DUCHOSSOY PIERRE" u="1"/>
        <s v="GLORIAN ANNE SOPHIE" u="1"/>
        <s v="WILLIAME EMILIE" u="1"/>
        <s v="RACHEZ ANTOINE" u="1"/>
        <s v="JEDRASZYK JEAN-LOUIS" u="1"/>
        <s v="LAGACHE DENIS ET CHRISTINE" u="1"/>
        <s v="LONGO JEAN PAUL ET RENEE" u="1"/>
        <s v="GUILBERT ADRIEN" u="1"/>
        <s v="LEFEVRE LOUISETTE " u="1"/>
        <s v="PINOT ANGELA" u="1"/>
        <s v="DRAMEZ PHILIPPE" u="1"/>
        <s v="CARON MAUD" u="1"/>
        <s v="DEVIN MARION" u="1"/>
        <s v="LA RITOURNELLE" u="1"/>
        <s v="BUIRETTE THOMAS" u="1"/>
        <s v="TEIXEIRA DUARTE DYLAN" u="1"/>
        <s v="DIONET CAROLINE" u="1"/>
        <s v="LECERF JULIE" u="1"/>
        <s v="RADENNE JUSTINE" u="1"/>
        <s v="MARINHO CHAUFFAGE" u="1"/>
        <s v="CORNETTE BLANDINE" u="1"/>
        <s v="PATOUX BASTIEN" u="1"/>
        <s v="PONTHIEU ISABELLE" u="1"/>
        <s v="VANDERLINDEN - DETRES STEVE-EMIL" u="1"/>
        <s v="MORELLE THIBAUT" u="1"/>
        <s v="GRATTIROLA JEROME" u="1"/>
        <s v="&amp; MR BELLOUDINI AURORE &amp; MOHAMED" u="1"/>
        <s v="TISON GUILLAUME" u="1"/>
        <s v="QUINTIN KARINE" u="1"/>
        <s v="BOUREL SANDRINE" u="1"/>
        <s v="AZOUNKD FAYCAL" u="1"/>
        <s v="CANESSON BRUNHILDE" u="1"/>
        <s v="GRZESKOWIAK JEAN PIERRE" u="1"/>
        <s v="THIEBAUT ROBERT" u="1"/>
        <s v="LEPRETRE MURIEL" u="1"/>
        <s v="LEPRETRE THIERRY" u="1"/>
        <s v="DUBUISSON BRIGITTE" u="1"/>
        <s v="COMPTOIR DES VEHICULES ELECTRIQU" u="1"/>
        <s v="DELAHAYE MURIELLE " u="1"/>
        <s v="AU FEU DE BOIS" u="1"/>
        <s v="IMPACT AMBULANCE" u="1"/>
        <s v="ET MME REMY CHRISTOPHE ET" u="1"/>
        <s v="DELADERRIERE JAMILA" u="1"/>
        <s v="DUARTE SONIA" u="1"/>
        <s v="HPP SYSTEMS" u="1"/>
        <s v="FERTE BENOIT" u="1"/>
        <s v="COUVEZ MELINE" u="1"/>
        <s v="DUPAS MARTINE" u="1"/>
        <s v="HAUTECOEUR NICOLAS" u="1"/>
        <s v="BONNAILLIE CEDRIC" u="1"/>
        <s v="VGRF" u="1"/>
        <s v="DDPI" u="1"/>
        <s v="LE MARHADOUR THIERRY" u="1"/>
        <s v="TAVERNIER ISABELLE" u="1"/>
        <s v="HAUDIN FRANCOISE" u="1"/>
        <s v="SIMON EMELINE" u="1"/>
        <s v="LENGRAND ROMAIN" u="1"/>
        <s v="LEPREUX AXEL" u="1"/>
        <s v="PIOTROWSKI SARAH" u="1"/>
        <s v="LABORDE CHRISTOPHE" u="1"/>
        <s v="CARPENTIER LAURENT" u="1"/>
        <s v="GRAUX SARAH" u="1"/>
        <s v="AVIO INVEST" u="1"/>
        <s v="SUNDIS" u="1"/>
        <s v="HAUGOU GREGORY  " u="1"/>
        <s v="SEBBE CHRISTOPHE" u="1"/>
        <s v="MERLIER VICTOR" u="1"/>
        <s v="TRIQUENEAUX FRANCK" u="1"/>
        <s v="FREYTEL JEROME" u="1"/>
        <s v="CKCP" u="1"/>
        <s v="SENY" u="1"/>
        <s v="POUILLARD SYLVAIN" u="1"/>
        <s v="OFFREDO TIPHAINE" u="1"/>
        <s v="CHABANE DJENETE" u="1"/>
        <s v="RAOULT  FERNAND" u="1"/>
        <s v="NABAIS MORENO SABRINA" u="1"/>
        <s v="CAILLIEREZ FLORENT" u="1"/>
        <s v="PLAQUET VIVIANE" u="1"/>
        <s v="TURBEZ ARMEL" u="1"/>
        <s v="CHAUSSALET SANDRINE" u="1"/>
        <s v="THIRIET MANON" u="1"/>
        <s v="DEMOLLE UGO" u="1"/>
        <s v="FAIAZZA ENZO" u="1"/>
        <s v="PRZYBYLSKI JEAN LUC" u="1"/>
        <s v="FRATARD GUILLAUME" u="1"/>
        <s v="LUCAS FABIENNE" u="1"/>
        <s v="PATOIR OPHELIE" u="1"/>
        <s v="DAMMART MARTINE" u="1"/>
        <s v="GROUPE SIRAIL" u="1"/>
        <s v="DELBOUVE NICOLAS" u="1"/>
        <s v="DIALLO LIONEL" u="1"/>
        <s v="MIEL CAREK DIDIER" u="1"/>
        <s v="FREDERIC LE MAISTRE" u="1"/>
        <s v="DETA DISTRIBUTION" u="1"/>
        <s v="BE BOX DEVELOPPEMENT" u="1"/>
        <s v="RADENNE TONY" u="1"/>
        <s v="QUAREZ LAURENT" u="1"/>
        <s v="HAINAUTECH" u="1"/>
        <s v="BAL LYDIE" u="1"/>
        <s v="LOGISTIC DELIVERY SOLUTIONS" u="1"/>
        <s v="MANTIONE CALOGERO" u="1"/>
        <s v="GUEFIF KHEDIDJA" u="1"/>
        <s v="DUDA CEDRIC" u="1"/>
        <s v="HONORE GEOFFREY" u="1"/>
        <s v="BEN SALEH - BRASIER JAWAD - CHAR" u="1"/>
        <s v="POLLET CLAUDINE" u="1"/>
        <s v="CABUSAT DAVID" u="1"/>
        <s v="HENAUX DANIELE" u="1"/>
        <s v="LOUASSA SEVERINE" u="1"/>
        <s v="DHORDAIN DIDIER ET ANNE" u="1"/>
        <s v="MORELLE CELINE" u="1"/>
        <s v="ZINEB CHIHAIB" u="1"/>
        <s v="CAMBIER AXELLE" u="1"/>
        <s v="DORMEGNIE PAULETTE" u="1"/>
        <s v="MISIOLEK MIECZYSLAW" u="1"/>
        <s v="DUPONT ISABELLE ET XAVIER" u="1"/>
        <s v="VANHERSECKE SEVERINE" u="1"/>
        <s v="GRANDIN PERE ET FILS" u="1"/>
        <s v="HABIB CHARED" u="1"/>
        <s v="FATOUX FRANCINE" u="1"/>
        <s v="DELERUYELLE BERNARD" u="1"/>
        <s v="AMMEUX SUZON" u="1"/>
        <s v="BARBET ANTOINE" u="1"/>
        <s v="LEFEBVRE ANNE MARIE" u="1"/>
        <s v="HENIQUE JUSTINE" u="1"/>
        <s v="RICARDO DAVID" u="1"/>
        <s v="GUILLARD OLIVIER" u="1"/>
        <s v="LAHAYE FRANCOISE THERESE" u="1"/>
        <s v="VAZ CARRONDO DELPHINE" u="1"/>
        <s v="ROINEAU JEAN JACQUES" u="1"/>
        <s v="TRENTESAUX DAMIEN" u="1"/>
        <s v="DE STOOP CATHERINE" u="1"/>
        <s v="MICHIELS NOEMIE" u="1"/>
        <s v="O SHEA KARIMA" u="1"/>
        <s v="MACREZ JEAN PIERRE" u="1"/>
        <s v="HOET KEVIN" u="1"/>
        <s v="PRO FORMATION" u="1"/>
        <s v="BOITEL AURELIE" u="1"/>
        <s v="BOYELLE CATHERINE" u="1"/>
        <s v="NICK PEGGY" u="1"/>
        <s v="STEPPE PATRICIA" u="1"/>
        <s v="KB" u="1"/>
        <s v="SCHERER CHARLENE" u="1"/>
        <s v="COPPIN CATHY" u="1"/>
        <s v="PERUS LAURENCE" u="1"/>
        <s v="COICOU PIERRE" u="1"/>
        <s v="SLADEK VALENTIN" u="1"/>
        <s v="DUHEM ALEXIS" u="1"/>
        <s v="BERNARD HELENE" u="1"/>
        <s v="BRUNET STEVE" u="1"/>
        <s v="DESCHARLES VALERIE" u="1"/>
        <s v="ELLEBOODE MARION" u="1"/>
        <s v="DOLLE GREGORY" u="1"/>
        <s v="MAILLOT MICHEL" u="1"/>
        <s v="WAVELET PHILIPPE" u="1"/>
        <s v="DUPRE HERVE" u="1"/>
        <s v="SCHNEIDER MARINE" u="1"/>
        <s v="SARROCHE CYRIL" u="1"/>
        <s v="FLAMENT LUDOVIC" u="1"/>
        <s v="VAN HOOTEGEM CHRISTELLE" u="1"/>
        <s v="WARNAULT RUDY" u="1"/>
        <s v="WOJCIECHOWSKI PASCAL" u="1"/>
        <s v="FLAMENT LILIAN" u="1"/>
        <s v="ANDRE AVIO SAS" u="1"/>
        <s v="POULAIN ELSA" u="1"/>
        <s v="DIAMAS" u="1"/>
        <s v="WILLIAME BENOIT" u="1"/>
        <s v="HEMERY STEPHANE" u="1"/>
        <s v="BIREMBAUX MARC ET VERONIQUE" u="1"/>
        <s v="GORIN PHILIPPE" u="1"/>
        <s v="FRANCOIS HUGUETTE" u="1"/>
        <s v="DE BLOCK RODOLPHE" u="1"/>
        <s v="KAVCIK EMILIE" u="1"/>
        <s v="GOULOIR ROLAND" u="1"/>
        <s v="PETIT YOHANN" u="1"/>
        <s v="-MME CIORGA LAURENCE" u="1"/>
        <s v="LABRE MEGANE" u="1"/>
        <s v="AGAH NATHALIE" u="1"/>
        <s v="NORD DT" u="1"/>
        <s v="FOR MEN" u="1"/>
        <s v="BUDZYNOWSKI EMELINE" u="1"/>
        <s v="VANRAPENBUCH MELANIE" u="1"/>
        <s v="CHOTTEAU OLIVIER" u="1"/>
        <s v="GODFROY BERNARD" u="1"/>
        <s v="JUCAN MARIA-ELENA" u="1"/>
        <s v="BEAUCAMP JULES" u="1"/>
        <s v="DUVIVIER ALAIN" u="1"/>
        <s v="VICTOR DAVID" u="1"/>
        <s v="NORD OXYGENE" u="1"/>
        <s v="INTERSEAL" u="1"/>
        <s v="DEMARQUE JEROME" u="1"/>
        <s v="MEURANT MARION" u="1"/>
        <s v="FEUERSTEIN GEOFFREY" u="1"/>
        <s v="DUPLOUY CORINNE" u="1"/>
        <s v="LACQUEMENT BERNARD" u="1"/>
        <s v="MORIAMEZ CHRISTIAN" u="1"/>
        <s v="CARLIER DANIEL" u="1"/>
        <s v="ROUSSEL LOAN" u="1"/>
        <s v="BRICOUT PIERRE" u="1"/>
        <s v="MOREAU JUSTINE" u="1"/>
        <s v="VANEECLOO GUILLAUME" u="1"/>
        <s v="HUYGHE HELENE" u="1"/>
        <s v="TAVERNE LUCIE" u="1"/>
        <s v="AGGUINTI OPHELIE" u="1"/>
        <s v="GEORGESCU ANA CLAUDIA" u="1"/>
        <s v="DELECOURT AURELIEN" u="1"/>
        <s v="SPAC" u="1"/>
        <s v="BOULANGER GAUTHIER" u="1"/>
        <s v="AMART JIMMY" u="1"/>
        <s v="LENCELIN PHILIPPE" u="1"/>
        <s v="SPINGLER JEAN MICHEL" u="1"/>
        <s v="LEBECQUE BENJAMIN" u="1"/>
        <s v="TISON STEPHANIE" u="1"/>
        <s v="VLAMNYCK CATHY" u="1"/>
        <s v="VANDERBRUGGEN PEGGY" u="1"/>
        <s v="BAUVIR PATRICK" u="1"/>
        <s v="VANDROMME PASCAL" u="1"/>
        <s v="PENEL EMMANUEL" u="1"/>
        <s v="SEGUIN JEANETTE" u="1"/>
        <s v="DE BAUW CEDRIC" u="1"/>
        <s v="HENOCQ STEPHEN" u="1"/>
        <s v="DELECLUSE FREDERIC" u="1"/>
        <s v="TOUQUET CELINE" u="1"/>
        <s v="DEBRAUWER BERNADETTE" u="1"/>
        <s v="BOUDART DIDIER" u="1"/>
        <s v="ROUSSEEL LAURENT" u="1"/>
        <s v="JACOB PAULINE" u="1"/>
        <s v="GIBOUR CLAIRE" u="1"/>
        <s v="MARTIN NATHALIE" u="1"/>
        <s v="VANLERSBERGHE VICTOR" u="1"/>
        <s v="BOLLENGIER ALICE" u="1"/>
        <s v="GUILLEMINOT CATHERINE" u="1"/>
        <s v="JACQUET ALEXIS" u="1"/>
        <s v="PRUVOT RENE" u="1"/>
        <s v="NOVAKOVICS JUSTINE" u="1"/>
        <s v="HIRT ANDRE" u="1"/>
        <s v="VANDEWOESTYNE OLIVIER" u="1"/>
        <s v="A.R.C DISTRIBUTION" u="1"/>
        <s v="RICAUD VÉRONIQUE" u="1"/>
        <s v="PETIAU GUILLAUME" u="1"/>
        <s v="DAGBERT ISABELLE" u="1"/>
        <s v="BEKAERT AURELIE" u="1"/>
        <s v="LEMAN EUGENIE" u="1"/>
        <s v="CABINET J.C. CATTEAU" u="1"/>
        <s v="DEVELTER THOMAS" u="1"/>
        <s v="INSIDE SKILLS" u="1"/>
        <s v="BEAULIEU ROMAIN" u="1"/>
        <s v="LAMBIN PASCALE" u="1"/>
        <s v="RITOW ANNE SOPHIE" u="1"/>
        <s v="COUSEIN ALLAN" u="1"/>
        <s v="DUTHOIT SERGE" u="1"/>
        <s v="AMANDINE LAFORGE" u="1"/>
        <s v="FOUREZ KATTY" u="1"/>
        <s v="MEQUIGNON PIERRE" u="1"/>
        <s v="VARDIOLA" u="1"/>
        <s v="BERTAUX SYLVIE" u="1"/>
        <s v="LEDEE BERTRAND" u="1"/>
        <s v="BENS JEAN PHILIPPE" u="1"/>
        <s v="BMC" u="1"/>
        <s v="SKRABURSKI JANIQUE" u="1"/>
        <s v="FLAMENT AGATHE" u="1"/>
        <s v="BRETEZ ELISE" u="1"/>
        <s v="DENYS MARIE NOELLE" u="1"/>
        <s v="PAWLAK JUSTINE" u="1"/>
        <s v="THEETEN REMI" u="1"/>
        <s v="ZE CONSULTING" u="1"/>
        <s v="JORDY MECQUESSE" u="1"/>
        <s v="MOUQUET DENIS" u="1"/>
        <s v="GUESTIN AMANDINE" u="1"/>
        <s v="GOKELAERE PHILIPPE" u="1"/>
        <s v="HOLMVIK CHARLOTTE" u="1"/>
        <s v="MUSELET ERIC" u="1"/>
        <s v="RM2" u="1"/>
        <s v="PRATH FLORENT" u="1"/>
        <s v="RUFFIN TOM" u="1"/>
        <s v="DUBOIS COUVERTURES" u="1"/>
        <s v="MICHIEL HILAME" u="1"/>
        <s v="PONSEELE DANIEL" u="1"/>
        <s v="MOVIVOLT" u="1"/>
        <s v="TAMRABET HAMED" u="1"/>
        <s v="LENGLART AXEL" u="1"/>
        <s v="FIONA MORYL" u="1"/>
        <s v="LES 3 ARTISANS" u="1"/>
        <s v="CEPRO" u="1"/>
        <s v="DELEAU LAETITIA" u="1"/>
        <s v="DECLERCK MARTINE" u="1"/>
        <s v="DIAS PARADA ANTONIO" u="1"/>
        <s v="PINHEIRO TABORDA ANTONIO JOAO" u="1"/>
        <s v="DELANGUE SOPHIE" u="1"/>
        <s v="LEIGNEL MARTINE" u="1"/>
        <s v="JEANNELLE JEREMY" u="1"/>
        <s v="PANIER ULRICH" u="1"/>
        <s v="RH ET SENS" u="1"/>
        <s v="MUSELET THEO" u="1"/>
        <s v="MILLE FLORENCE" u="1"/>
        <s v="DELAHAYE THOMAS" u="1"/>
        <s v="COTTEEL PIERRE" u="1"/>
        <s v="RYCKEWAERT ANNE SOPHIE" u="1"/>
        <s v="BRETAGNE PLAISANCE" u="1"/>
        <s v="GHYS CESAR" u="1"/>
        <s v="HERAMBOURG-GAUDU ANTHONY" u="1"/>
        <s v="BAUMGARTHER JOHNNY" u="1"/>
        <s v="SIGURET BLANDINE" u="1"/>
        <s v="CHUDZICKI RICHARD" u="1"/>
        <s v="DE SMET PHILIPPE" u="1"/>
        <s v="DEBACQ NICOLE" u="1"/>
        <s v="TREUTENAERE THOMAS" u="1"/>
        <s v="BRASSART CHANTAL" u="1"/>
        <s v="FALIZE BRIGITTE ET FALIZE BRUNO" u="1"/>
        <s v="DEHONGHER BERNARD" u="1"/>
        <s v="WILS FRANCK" u="1"/>
        <s v="DUTHOY JEAN-PIERRE" u="1"/>
        <s v="DUQUESNOY ADELE" u="1"/>
        <s v="LEVEL PHILIPPE" u="1"/>
        <s v="LEMAIRE AUPHELIE" u="1"/>
        <s v="GODIN MARYSE" u="1"/>
        <s v="BUISINE YVES" u="1"/>
        <s v="OLLIVO FRANCOIS" u="1"/>
        <s v="BLEU V &amp; CO" u="1"/>
        <s v="MAREZ ANTHONY" u="1"/>
        <s v="HOUTE DOROTHEE" u="1"/>
        <s v="DANGLETERRE ANTOINE" u="1"/>
        <s v="SALANGRE RUDY" u="1"/>
        <s v="PICONE SANDRA" u="1"/>
        <s v="CREVECOEUR DONOVAN" u="1"/>
        <s v="AGENCE COMMERCIALE LEFEBVRE" u="1"/>
        <s v="LOYWICK HERVE" u="1"/>
        <s v="DELEAU VIANNEY" u="1"/>
        <s v="ELIT'AMBULANCE" u="1"/>
        <s v="LOYWICK SANDRINE" u="1"/>
        <s v="DUCHATEAU SANDRINE" u="1"/>
        <s v="RASE SIMON ." u="1"/>
        <s v="SAYEH MOHAMED" u="1"/>
        <s v="VANVEUREN MICKAEL" u="1"/>
        <s v="HAZELAERE FRANCOIS" u="1"/>
        <s v="OLLIVO CAROLINE" u="1"/>
        <s v="GHESTEM GEORGES ET COLETTE" u="1"/>
        <s v="VANBERSELAERT PHILIPPE" u="1"/>
        <s v="STEVENDART KATY" u="1"/>
        <s v="LHEUREUX MATTHIEU" u="1"/>
        <s v="SCHULZ MARGAUX" u="1"/>
        <s v="BALY PURDEY" u="1"/>
        <s v="DECLERCK FANNY" u="1"/>
        <s v="AMELOOT THOMAS" u="1"/>
        <s v="COMPTAER DENIS" u="1"/>
        <s v="TROCHU GUY - BEATRICE" u="1"/>
        <s v="LEVEILLE NIZEROLLE ANDRE" u="1"/>
        <s v="KLEIN CATHERINE" u="1"/>
        <s v="DOMOTI SAS .STÃ©PHANE" u="1"/>
        <s v="HAMOUD NASSERA" u="1"/>
        <s v="THIERY PATRICK" u="1"/>
        <s v="DELATTRE CELINE" u="1"/>
        <s v="RYSMAN BENEDICTE " u="1"/>
        <s v="TOURAINE REMI" u="1"/>
        <s v="ROKIA KAMIS" u="1"/>
        <s v="DESBONNET CATHERINE" u="1"/>
        <s v="LAGACHE MORGAN" u="1"/>
        <s v="OPPERMANN MARIE-LYNE" u="1"/>
        <s v="CARPENTIER JEAN CLAUDE" u="1"/>
        <s v="BRAHIMI MOHAMED" u="1"/>
        <s v="TH RECRUT" u="1"/>
        <s v="DE ABREU MARINE" u="1"/>
        <s v="WAYMEL PERRINE" u="1"/>
        <s v="WASTIAUXDENISDENISDENIS" u="1"/>
        <s v="REVILLION HORTENSE" u="1"/>
        <s v="HARIGUI SOUKAI NA" u="1"/>
        <s v="FLANET MICHELINE" u="1"/>
        <s v="SCHMITT LORAINE" u="1"/>
        <s v="DESTOMBES ELIANE" u="1"/>
        <s v="DA SILVA GREGORY" u="1"/>
        <s v="DEBARGE ISABELLE" u="1"/>
        <s v="LOISEAU CATHERINE" u="1"/>
        <s v="VERCRUYSSE VANESSA" u="1"/>
        <s v="OURDOUILLIE GUY" u="1"/>
        <s v="BEUDAERT ANAIS" u="1"/>
        <s v="HENNION HENRI LOUIS" u="1"/>
        <s v="LABED MOHAMMED" u="1"/>
        <s v="DESTOMBES FRANCOISE" u="1"/>
        <s v="RAEMDONCK PHILIPPE" u="1"/>
        <s v="TIBERGHIEN ANGELIQUE" u="1"/>
        <s v="POLLET PHILIPPE" u="1"/>
        <s v="EVRARD SYLVAIN ET CATHERINE" u="1"/>
        <s v="FURMAN LINE" u="1"/>
        <s v="BERNOT STEPHANIE" u="1"/>
        <s v="CLABAUT THOMAS ET MELANIE" u="1"/>
        <s v="MARTELLO CALOGERO" u="1"/>
        <s v="EL HAMLI YASSIR" u="1"/>
        <s v="MUYLLE MICKAEL" u="1"/>
        <s v="MATHYS FREDDY" u="1"/>
        <s v="SAUMITTOU-LAPRADE PIERRE-ETIENNE" u="1"/>
        <s v="DEFOORT JEAN PAUL" u="1"/>
        <s v="MARCANT ANNE CATHERINE" u="1"/>
        <s v="ET MME FOURNEAU" u="1"/>
        <s v="ZENINE LARBI" u="1"/>
        <s v="BOUGUERRA RABAH" u="1"/>
        <s v="SANO MALANG" u="1"/>
        <s v="LECLERCQ ERIC" u="1"/>
        <s v="TREX PARTS" u="1"/>
        <s v="DI PLACIDO SABINE" u="1"/>
        <s v="LEBLANC CHRISTOPHE" u="1"/>
        <s v="ALLOUCHERIE ALEXANDRE" u="1"/>
        <s v="BRION EDITH" u="1"/>
        <s v="KINDEUR SEBASTIEN" u="1"/>
        <s v="L EVENT THOMAS LEJEUNE" u="1"/>
        <s v="BLYWEERT GENEVIEVE" u="1"/>
        <s v="GIAQUINTO MICHEL" u="1"/>
        <s v="ADAWI KHALED" u="1"/>
        <s v="KACZMAREK REMI" u="1"/>
        <s v="ADANT DAMIEN" u="1"/>
        <s v="EVRARD CLAUDE" u="1"/>
        <s v="LADENT MATTHIAS" u="1"/>
        <s v="LECLERCQ ALEXANDRE" u="1"/>
        <s v="SN GROUPE ADN" u="1"/>
        <s v="KORPAL SEBASTIEN" u="1"/>
        <s v="HONNART XAVIER" u="1"/>
        <s v="BAM CONCEPTION ET RENOVATION" u="1"/>
        <s v="IBOS CHRISTOPHER" u="1"/>
        <s v="SCALABRE MARISE" u="1"/>
        <s v="RIU GUILLAUME ET CAROLINE" u="1"/>
        <s v="MALAT GHASSAN" u="1"/>
        <s v="VILLAIN CHRISTOPHE" u="1"/>
        <s v="LOGET YANNICK" u="1"/>
        <s v="LENOIR DOMINIQUE" u="1"/>
        <s v="BARBE ROBERT" u="1"/>
        <s v="BOUGHRARA BELAID" u="1"/>
        <s v="LOUNAS RACHID" u="1"/>
        <s v="CHAIB EL HADI" u="1"/>
        <s v="DEWULF EDOUARD" u="1"/>
        <s v="DHONTE ODILE" u="1"/>
        <s v="TOUDOUX TRANSPORTS" u="1"/>
        <s v="KHNAGUI NADIA" u="1"/>
        <s v="LEMOINE CASSANDRE" u="1"/>
        <s v="VANDERMEIREN MARYLENE" u="1"/>
        <s v="LEFEBVRE ERIC " u="1"/>
        <s v="BOUILLET ALLISON" u="1"/>
        <s v="DESOBRY PAULINE" u="1"/>
        <s v="BOUCHE NICOLAS" u="1"/>
        <s v="DORLY CHARLES" u="1"/>
        <s v="ELAN RH" u="1"/>
        <s v="TAUPE FRANCK" u="1"/>
        <s v="BONNEL AMAURY" u="1"/>
        <s v="BOUDJEMA SALIM" u="1"/>
        <s v="SMAITI KHALED" u="1"/>
        <s v="LABY VICTORIA" u="1"/>
        <s v="SEYNAVE MARIE ." u="1"/>
        <s v="DANIELOU HERVE" u="1"/>
        <s v="CHEDOT ELODIE" u="1"/>
        <s v="RIBEIRO VALERIE" u="1"/>
        <s v="GERARD DRUART" u="1"/>
        <s v="BARBE ALBERT" u="1"/>
        <s v="PIAZZA FRANCOIS" u="1"/>
        <s v="BOOST COMMUNICATION" u="1"/>
        <s v="ASS LILLOISE AIDE AUX" u="1"/>
        <s v="SIX GHISLAIN" u="1"/>
        <s v="HOUTE JEAN MICHEL" u="1"/>
        <s v="FOURNIER DENISE" u="1"/>
        <s v="WAYMEL BEATRICE" u="1"/>
        <s v="WORDSWORTH ELLIOT" u="1"/>
        <s v="DETHOOR CARINE" u="1"/>
        <s v="HP GLASS" u="1"/>
        <s v="KAYA SINAN" u="1"/>
        <s v="CHALBI SULIVAN" u="1"/>
        <s v="LEMAIRE JEAN LUC" u="1"/>
        <s v="LIUZZO PIERRE" u="1"/>
        <s v="BOLLE JULIEN" u="1"/>
        <s v="BATAILLE VICTORIA " u="1"/>
        <s v="SIPHOIDE NATIONALE TUYAUTERIE" u="1"/>
        <s v="DELOFFRE DELPHINE" u="1"/>
        <s v="BOURGUIGNON D'HERBIGNY" u="1"/>
        <s v="JUBARU SANDRINE" u="1"/>
        <s v="BOUZIDI SALIM" u="1"/>
        <s v="DZIUBA PATRICK" u="1"/>
        <s v="VANHUYS MALIKA" u="1"/>
        <s v="LECOUTRE NATHALIE" u="1"/>
        <s v="LEPERS NATHALIE" u="1"/>
        <s v="MENEBOO JEAN PIERRE" u="1"/>
        <s v="MALKI MALIKA" u="1"/>
        <s v="LEBGAA MILOUD" u="1"/>
        <s v="DEHAENE PASCAL" u="1"/>
        <s v="QUETU YVES" u="1"/>
        <s v="COUSIN VERONIQUE" u="1"/>
        <s v="FILLEUR FREDERIC" u="1"/>
        <s v="GHYSELEN CHARLOTTE" u="1"/>
        <s v="FERRIER STEPHANIE" u="1"/>
        <s v="BEAUGRAND LUDOVIC" u="1"/>
        <s v="MEDO GEOFFREY" u="1"/>
        <s v="HOLC EDMOND" u="1"/>
        <s v="TASSI SOFIAN" u="1"/>
        <s v="GASPARDO YANN" u="1"/>
        <s v="ALLOO THIERRY" u="1"/>
        <s v="ZERMANI ALI" u="1"/>
        <s v="DAUDUS THIERRY ET DOMINIQUE" u="1"/>
        <s v="BELABES ABDELKARIM" u="1"/>
        <s v="VERONIQUE V" u="1"/>
        <s v="BOIDOT PIERRE LOUIS" u="1"/>
        <s v="MAERTENS MAURICE" u="1"/>
        <s v="ELLIT CONSEIL" u="1"/>
        <s v="SKYAZUR" u="1"/>
        <s v="BOLLAERT FREDERIC" u="1"/>
        <s v="CAPPELLE" u="1"/>
        <s v="IHMELING SEPHORA" u="1"/>
        <s v="LELONG PHILIP" u="1"/>
        <s v="RITZ JACQUES" u="1"/>
        <s v="CEURSTEMONT JULIEN" u="1"/>
        <s v="FOUCART SOPHIE" u="1"/>
        <s v="GUISSE FATIMATA" u="1"/>
        <s v="SCHNEIDER NICOLAS" u="1"/>
        <s v="VANDEN BIL MARIE" u="1"/>
        <s v="VERMEIRE ROMAN" u="1"/>
        <s v="HEMMER ELISE" u="1"/>
        <s v="MENGELLE JEAN MARC" u="1"/>
        <s v="LOCCI DAVIDE" u="1"/>
        <s v="FOOT KORNER" u="1"/>
        <s v="DE OLIVEIRA JEREMY" u="1"/>
        <s v="DEBERT CLEMENT" u="1"/>
        <s v="DO COUTO DAVIDE" u="1"/>
        <s v="RESEAU ENTREPRENDRE R NORD" u="1"/>
        <s v="TEYLAERT MATHILDE" u="1"/>
        <s v="NUYTEN PHILLIPPE ." u="1"/>
        <s v="SOLISELEC GENTILLY" u="1"/>
        <s v="SOBCZAK PIERRE-MARIE" u="1"/>
        <s v="LEVEUGLE BENOIT" u="1"/>
        <s v="GIARDINELLI MARIE LYNE" u="1"/>
        <s v="FAY CHRISTOPHE" u="1"/>
        <s v="ELATMANI SOFIANE" u="1"/>
        <s v="BRUNEEL SYLVIE" u="1"/>
        <s v="LE VEN LUCA" u="1"/>
        <s v="BUTEL MELANIE" u="1"/>
        <s v="COURTIN JEAN PAUL" u="1"/>
        <s v="BOUAFIA JULIE" u="1"/>
        <s v="ANDRIEU JUSTINE" u="1"/>
        <s v="ROELSTRAETE DANIEL" u="1"/>
        <s v="DEBACKER MATHIEU" u="1"/>
        <s v="HOME SIGHT" u="1"/>
        <s v="TOMALAK  DANIEL" u="1"/>
        <s v="CHUIN LYDIE" u="1"/>
        <s v="WAILLIEZ SABINE" u="1"/>
        <s v="PLASTEM" u="1"/>
        <s v="SCHERSACH EMMANUELLE" u="1"/>
        <s v="SION GERALDINE" u="1"/>
        <s v="BERNARD AURELIE" u="1"/>
        <s v="FLORENT DIDIER" u="1"/>
        <s v="CHETARA FEROUZE" u="1"/>
        <s v="GAILLET LAURENT" u="1"/>
        <s v="MILITZER MUNCH FRANCE" u="1"/>
        <s v="BOUDJELLAL ZAGHBIB INES" u="1"/>
        <s v="FOURNIER FRANCK" u="1"/>
        <s v="SOURIS CHRISTIAN" u="1"/>
        <s v="DELAHOUSSE LUC" u="1"/>
        <s v="MUYLAERT MICHELE" u="1"/>
        <s v="DEROUBAIX ANNE CATHERINE" u="1"/>
        <s v="DUBOIS MICHAEL" u="1"/>
        <s v="LENOIR THEO" u="1"/>
        <s v="FOURNIER NICOLAS" u="1"/>
        <s v="SHETTLE MARYNE" u="1"/>
        <s v="L'O COIFFURE ET MAQUILLAGE" u="1"/>
        <s v="BIGAND MICKAEL" u="1"/>
        <s v="LECOCQ ANNE" u="1"/>
        <s v="TIERRIE JEAN" u="1"/>
        <s v="DUCOULOMBIER FLORIAN" u="1"/>
        <s v="MARCANT PIERRE" u="1"/>
        <s v="DELTOUR EMILE" u="1"/>
        <s v="DE MIGUEL JOSE  " u="1"/>
        <s v="VANHOECKE FREDERIC" u="1"/>
        <s v="EUTHINE DIDIER" u="1"/>
        <s v="NOWE DAVID" u="1"/>
        <s v="DALLONGEVILLE EMILIE" u="1"/>
        <s v="LEBON JULES" u="1"/>
        <s v="WINNAERT EDITH" u="1"/>
        <s v="SAS LE CAP" u="1"/>
        <s v="ACHIBA JESSICA" u="1"/>
        <s v="BENKERMA SOUAD" u="1"/>
        <s v="VERWAERDE BENEDCITE" u="1"/>
        <s v="BAERTS THERESE" u="1"/>
        <s v="MILITZER ET MUNCH FRANCE" u="1"/>
        <s v="VERMEIRE HELENE" u="1"/>
        <s v="COMBEMALE FREDERIC" u="1"/>
        <s v="LAMMENS MARC ANTOINE" u="1"/>
        <s v="DEPRINCE DOMINIQUE" u="1"/>
        <s v="BERTHAUD TIPHAINE" u="1"/>
        <s v="FUN FISHING" u="1"/>
        <s v="KOOT GILLES" u="1"/>
        <s v="PANNECOUCQUE RACHEL" u="1"/>
        <s v="ALOISEOBAM" u="1"/>
        <s v="BUFQUIN YVES" u="1"/>
        <s v="COPIN MARINETTE" u="1"/>
        <s v="FARDOUX DAMIEN" u="1"/>
        <s v="LENOIR MARIE CHANTAL" u="1"/>
        <s v="DELANNOY BRUNO" u="1"/>
        <s v="GRANDEL MARIE" u="1"/>
        <s v="LEMESRE CATHERINE" u="1"/>
        <s v="BOYET JULIETTE" u="1"/>
        <s v="QOSMEO " u="1"/>
        <s v="KHELLAL KAMEL" u="1"/>
        <s v="DUBUS SIDONIE" u="1"/>
        <s v="HAMRLAINE OUSSAMA LARBI" u="1"/>
        <s v="HOORNAERT ELOISE" u="1"/>
        <s v="FELTZ THERESE" u="1"/>
        <s v="MOLIN VERONIQUE" u="1"/>
        <s v="LE BRETON OLIVIER" u="1"/>
        <s v="VANDECASTEELE STEPHANIE" u="1"/>
        <s v="CENTRE ADMINISTRATIF DE LA LYS" u="1"/>
        <s v="BLAUBLOMME VANESSA" u="1"/>
        <s v="CHOCHOY MATHILDE" u="1"/>
        <s v="CABINET D F ET ASSOCIES" u="1"/>
        <s v="DUPRET ISABELLE" u="1"/>
        <s v="POULLIE CHRISTOPHE" u="1"/>
        <s v="AGC PICARDIE NORD DE SEINE" u="1"/>
        <s v="CARIDROIT PASCALINE" u="1"/>
        <s v="ROTSAERT MICHEL" u="1"/>
        <s v="DORSO JUSTINE" u="1"/>
        <s v="BERNARD SARAH" u="1"/>
        <s v="CABY ISABELLE" u="1"/>
        <s v="FERMONT PHILIPPE" u="1"/>
        <s v="GILLES MARC" u="1"/>
        <s v="LUCAS AUDREY" u="1"/>
        <s v="BOVERON PASCALE" u="1"/>
        <s v="DESOBRY GENEVIEVE" u="1"/>
        <s v="BELHACENE MOHAMED" u="1"/>
        <s v="RABAT ET MME BOSSU" u="1"/>
        <s v="BOUSMIA BOUDJEMA" u="1"/>
        <s v="D'HALLUIN VALENTINE" u="1"/>
        <s v="MARROCCO PHILIPPE" u="1"/>
        <s v="ZERRIAHEN ZINELABIDINE" u="1"/>
        <s v="PROUVOST AZZEDINE" u="1"/>
        <s v="HAMOUD SARAH" u="1"/>
        <s v="DUBOIS SABINE" u="1"/>
        <s v="PELISSIER RAYNALD" u="1"/>
        <s v="RENARD THIERRY" u="1"/>
        <s v="PATTIN DOMINIQUE" u="1"/>
        <s v="DA SILVA ELODIE" u="1"/>
        <s v="NOEL ELODIE" u="1"/>
        <s v="BAL GREGORY" u="1"/>
        <s v="HEMELAERE SEBASTIEN" u="1"/>
        <s v="BLONDEEL DELPHINE" u="1"/>
        <s v="MIODOWSKI VANESSA" u="1"/>
        <s v="PICK N JOY" u="1"/>
        <s v="RI IMMOBILIER" u="1"/>
        <s v="SINNAEVE JEAN PIERRE" u="1"/>
        <s v="DUBUS NATHALIE" u="1"/>
        <s v="DRAMAIS ISABELLE" u="1"/>
        <s v="GILLES NICOLAS" u="1"/>
        <s v="LEWANDOWSKI SOPHIE" u="1"/>
        <s v="GRESSIER SYLVIE" u="1"/>
        <s v="SELOUME SALHEDDINE" u="1"/>
        <s v="BONNEL CHRISTELE" u="1"/>
        <s v="MAKOUANGA ELODIE" u="1"/>
        <s v="DUCROCQ CYRIL" u="1"/>
        <s v="BRUYNEEL CLAIRE" u="1"/>
        <s v="LEMAIRE VALENTINE" u="1"/>
        <s v="FRENCH TENDANCE" u="1"/>
        <s v="VIANNE PHILIPPE" u="1"/>
        <s v="BEN FRAJ  ABDENOUR" u="1"/>
        <s v="LEKHAL RACHID" u="1"/>
        <s v="DEVOS FRANCOISE" u="1"/>
        <s v="VAILLANT LAURENCE" u="1"/>
        <s v="CHOQUEL BEATRICE" u="1"/>
        <s v="DANJOU PIERRE" u="1"/>
        <s v="SADAPS BARDAHL CORPORATION" u="1"/>
        <s v="KEUNEBROCK ODILE" u="1"/>
        <s v="BOUVRY JEROME" u="1"/>
        <s v="GAYANT ANDRE" u="1"/>
        <s v="COLPAERT CLAIRE" u="1"/>
        <s v="DEPLANQUE CHRYSOLINE" u="1"/>
        <s v="CHARLET AURELIEN" u="1"/>
        <s v="DIERYCKX ROMAIN" u="1"/>
        <s v="DELAHOUSSE FLORENCE" u="1"/>
        <s v="VANDENBOSSCHE ANNE" u="1"/>
        <s v="LEBLANC SABINE" u="1"/>
        <s v="KOSTUJ DENIS" u="1"/>
        <s v="APETE KOKOU" u="1"/>
        <s v="CHATELLIER DANY" u="1"/>
        <s v="TUREK MICHEL" u="1"/>
        <s v="HURET DONOVAN" u="1"/>
        <s v="GOSSELIN BERTRAND " u="1"/>
        <s v="CALAIS FLORENCE" u="1"/>
        <s v="PRUNIER PEROLINE" u="1"/>
        <s v="HONORE RAPHAELLE" u="1"/>
        <s v="DESMIS HUBERT" u="1"/>
        <s v="DEPRAETERE ANAIS" u="1"/>
        <s v="RICHA ALEXANDRE" u="1"/>
        <s v="DI FABRIZIO PARSY KRYSTEL " u="1"/>
        <s v="MOSS JEAN CLAUDE" u="1"/>
        <s v="BOUCETHA NORA" u="1"/>
        <s v="WATTEAU BRIGITTE" u="1"/>
        <s v="FRANCILLOUX JEANNE" u="1"/>
        <s v="DUTILLEUL ET ASSOCIES" u="1"/>
        <s v="WYBAUX ANGELIQUE" u="1"/>
        <s v="GHOUL NADIA" u="1"/>
        <s v="POGODALLA ALEXIS" u="1"/>
        <s v="VANTHOURNOUT ANAIS" u="1"/>
        <s v="BORDET SEVERINE" u="1"/>
        <s v="GRAVE VALERIE" u="1"/>
        <s v="DERAEDT THEO" u="1"/>
        <s v="CHERIF MOHAMED" u="1"/>
        <s v="RODRIGUEZ BENJAMIN" u="1"/>
        <s v="WAGNON DIDIER" u="1"/>
        <s v="SNAB" u="1"/>
        <s v="LAMBERT ANNE" u="1"/>
        <s v="COURSELLE JOSSELIN" u="1"/>
        <s v="BAYART BEATRICE" u="1"/>
        <s v="JOSIEN PAULINE" u="1"/>
        <s v="MPOMBO ANASTASIA" u="1"/>
        <s v="CENTRE AUTISME" u="1"/>
        <s v="WINOCK CELINE" u="1"/>
        <s v="MEKKI OMAR" u="1"/>
        <s v="DUTOICT DOROTHEE" u="1"/>
        <s v="SALHI MALEK " u="1"/>
        <s v="CHICHIGNOUD GILLES" u="1"/>
        <s v="ROSE FLORENT" u="1"/>
        <s v="ROSSI CEDRIC" u="1"/>
        <s v="DACOSSE LAURENCE" u="1"/>
        <s v="BOUSBA KARIMA" u="1"/>
        <s v="CAMBIER SOLENE" u="1"/>
        <s v="POT LANDRY" u="1"/>
        <s v="BOUCHER SAMUEL" u="1"/>
        <s v="LE BER NADINE" u="1"/>
        <s v="BOUAFIA NACIRA" u="1"/>
        <s v="PACQUET JOEL ET CAROL" u="1"/>
        <s v="MAURO MYLENE" u="1"/>
        <s v="NEVELSTYN SOPHIE" u="1"/>
        <s v="QUIVRIN KARINE" u="1"/>
        <s v="BEGHIN LE MOAL MARIE" u="1"/>
        <s v="DUCASTEL FABRICE" u="1"/>
        <s v="DELRUE JULIE" u="1"/>
        <s v="MEKKI ADAM" u="1"/>
        <s v="LEDUC THIERRY" u="1"/>
        <s v="FERRIER JUSTINE" u="1"/>
        <s v="MONDO OCEANE" u="1"/>
        <s v="MORSLI YOUCEF" u="1"/>
        <s v="LECANU JULIA" u="1"/>
        <s v="TRANSPORTS COOLENS PHILIPPE" u="1"/>
        <s v="VASSEUR VALENTIN" u="1"/>
        <s v="WINNAERT STEPHANE" u="1"/>
        <s v="SCHATTEMAN JUDITH" u="1"/>
        <s v="DELCROIX JULIEN" u="1"/>
        <s v="BALAGUE CAROLE" u="1"/>
        <s v="HAJJAR WALID" u="1"/>
        <s v="VANOVERSCHELDE BENJAMIN" u="1"/>
        <s v="HERMINET CHARLOTTE" u="1"/>
        <s v="JAKUBOWICZ VINCENT" u="1"/>
        <s v="BELLO VIRGINIE" u="1"/>
        <s v="BEHINCAU DAMIEN" u="1"/>
        <s v="BRYSBAERT JEAN PIERRE" u="1"/>
        <s v="GENCE YOHAN" u="1"/>
        <s v="BOSSEAUX JUSTINE" u="1"/>
        <s v="FARINEAUX CELINE" u="1"/>
        <s v="COURSIER SARAH" u="1"/>
        <s v="SAHNOUNI MOURAD" u="1"/>
        <s v="CREPIN FLORIAN" u="1"/>
        <s v="DUJARDIN THOMAS" u="1"/>
        <s v="COQUEEL FABIENNE" u="1"/>
        <s v="MARCKFORD REMY" u="1"/>
        <s v="DE SOUZA MEDEIROS SARAH" u="1"/>
        <s v="DEVRED HELENE" u="1"/>
        <s v="SAUVAL BERTRAND" u="1"/>
        <s v="WAILLIEZ ANNE CATHERINE" u="1"/>
        <s v="JAN ANNE LAURE" u="1"/>
        <s v="ROUX JULIEN" u="1"/>
        <s v="KL ECOLO RENOV" u="1"/>
        <s v="GUILVERT PHILIPPE" u="1"/>
        <s v="QUESNOIT DOMINIQUE" u="1"/>
        <s v="SARCLETTI STEVEN" u="1"/>
        <s v="SEGUIN LOLA" u="1"/>
        <s v="ZOUHRI FARAH" u="1"/>
        <s v="LEFRANCQ ADELE" u="1"/>
        <s v="TYTGAT GREGORY" u="1"/>
        <s v="ZOUBIR AHMED" u="1"/>
        <s v="LEMAIRE HENRI" u="1"/>
        <s v="DUBRULLE DANIEL" u="1"/>
        <s v="BRIET MARYSE" u="1"/>
        <s v="HERLIN MARGAUX" u="1"/>
        <s v="COEVOET MICHEL" u="1"/>
        <s v="NOE ROGER" u="1"/>
        <s v="DUBOIS ANNE MARIE" u="1"/>
        <s v="DE SAEGER VALERIE" u="1"/>
        <s v="MACHART JOEL" u="1"/>
        <s v="DORO LAURENT" u="1"/>
        <s v="DE ROO ALICE" u="1"/>
        <s v="ALAMASSET SUZY" u="1"/>
        <s v="LEWANDOWSKI LEONTINE" u="1"/>
        <s v="GIBELLI CEDRIC" u="1"/>
        <s v="DEMAGNY GAUTHIER" u="1"/>
        <s v="RAMZI HOUSSAIN ALLA" u="1"/>
        <s v="HENNART GERARD ET MARIE CLAIRE" u="1"/>
        <s v="BOIGNARD JOSE ET VALERIE" u="1"/>
        <s v="BILLAUT GREGORY" u="1"/>
        <s v="MOSTAERT AVOCAT" u="1"/>
        <s v="TILLIE ELODIE" u="1"/>
        <s v="DALLY JEAN-BAPTISTE" u="1"/>
        <s v="VANDEWIELE GASPARD" u="1"/>
        <s v="VANTHUYNE REGIS" u="1"/>
        <s v="RYBICKI FRANCOIS" u="1"/>
        <s v="CANNIERE VALENTIN" u="1"/>
        <s v="DESVENAIN OLIVIER" u="1"/>
        <s v="BARDU CLEMENTINE" u="1"/>
        <s v="LG RENOV TOUT" u="1"/>
        <s v="VANDEKERCKHOVE HUBERT" u="1"/>
        <s v="COISNE AUGUSTIN" u="1"/>
        <s v="PROTEC STORE ALARME" u="1"/>
        <s v="AMBULANCES BOREALES  - CPTE" u="1"/>
        <s v="RUQUART CHRISTOPHE" u="1"/>
        <s v="MARTINACHE JACQUES" u="1"/>
        <s v="DEMARET PHILIPPE" u="1"/>
        <s v="DEBELS-GEMMRICH QUENTIN" u="1"/>
        <s v="HANCKOWIAK JEREMY" u="1"/>
        <s v="MORELLE ROBIN" u="1"/>
        <s v="V.J.T." u="1"/>
        <s v="PAMART JULIEN" u="1"/>
        <s v="MILLON S.A.S. - CPTE" u="1"/>
        <s v="DESCAMPS FREDERIC" u="1"/>
        <s v="ENZO DECO" u="1"/>
        <s v="FONCIERE DE  L ERABLE" u="1"/>
        <s v="LOMME LILLE METROPOLE HANDBALL" u="1"/>
        <s v="CAR ALL IN CPTE" u="1"/>
        <s v="SARL J LEROY" u="1"/>
        <s v="SAS LES COMPAGNONS DU NORD" u="1"/>
        <s v="SOLIMAN -SOCIETE LEVAGE" u="1"/>
        <s v="ASS UNE AVANCE POUR TOUS" u="1"/>
        <s v="PRYDE GROUP GMBH" u="1"/>
        <s v="RENARD DEBORAH" u="1"/>
        <s v="ACR COORDINATION" u="1"/>
        <s v="EDP MULTISERVICES" u="1"/>
        <s v="HYDROLINE" u="1"/>
        <s v="ORCHIES RAULT DISTRIBUTION" u="1"/>
        <s v="GRUPICA NICOLAS" u="1"/>
        <s v="CENTRE D'ESSAIS FERROVIAIRES" u="1"/>
        <s v="TECHNI POELE SERVICES" u="1"/>
        <s v="EDP ARTOIS" u="1"/>
        <s v="ACS AQUA CHAUFFE SERVICES" u="1"/>
        <s v="ENTREPRISE LAURELLA" u="1"/>
        <s v="SARL CARILLON " u="1"/>
        <s v="TRANSPORTS VIDAILHET" u="1"/>
        <s v="AERODEP" u="1"/>
        <s v="AEROLIA NORMANDIE" u="1"/>
        <s v="AREO FLUIDES" u="1"/>
        <s v="LABORATOIRES KISBY" u="1"/>
        <s v="ACG COUVERTURE" u="1"/>
        <s v="ATELIER DU GRAND MORIN" u="1"/>
        <s v="AMETALIC" u="1"/>
        <s v="NORD PISCINE ET SPA" u="1"/>
        <s v="PROCAB INDUSTRIE" u="1"/>
        <s v="SAS ARTOIS AMENAGEMENT" u="1"/>
        <s v="EVEN ELEC" u="1"/>
        <s v="LACENE HERVE" u="1"/>
        <s v="SARL CABY BETAIL" u="1"/>
        <s v="ADAMEZYCK ANTHONY" u="1"/>
        <s v="CAILLIAUX BRUNO" u="1"/>
        <s v="RAVENAUX AUDREY" u="1"/>
        <s v="VINCENT STEPHANE" u="1"/>
        <s v="CHAMPION ANNE" u="1"/>
        <s v="GAILLET AMANDINE" u="1"/>
        <s v="GILOTEAUX CELINA" u="1"/>
        <s v="DAIME SANDRINE" u="1"/>
        <s v="VANDERCAMERE ÉP. PETIT STEPHANIE" u="1"/>
        <s v="&amp; MME PELLETIER BRUNO ET EVELYNE" u="1"/>
        <s v="GANDZOUNOU CECILE" u="1"/>
        <s v="ANRYS FLORENCE" u="1"/>
        <s v="OU MME MERESSE CHRISTOPHE" u="1"/>
        <s v="WC LOC" u="1"/>
        <s v="ET MME COSTANZO MARIANO ET JOAN" u="1"/>
        <s v="DENIVET PASCAL" u="1"/>
        <s v="ARVAL " u="1"/>
        <s v="MATEO EMILIEN" u="1"/>
        <s v="FFF DISTRICT ESCAUT DE FOOT CLUB" u="1"/>
        <s v="ECOLE DE LA 2EME CHANCE GRAND HA" u="1"/>
        <s v="PHARAON" u="1"/>
        <s v="EARL LOUIS VOLAILLES" u="1"/>
        <s v="LERNON FABIENNE" u="1"/>
        <s v="JAEGGE RAYMOND" u="1"/>
        <s v="CENTRE DE RESSOURCE SUR LES " u="1"/>
        <s v="SAARSTAHL ASCOVAL" u="1"/>
        <s v="BC2I" u="1"/>
        <s v="EURL TAISNE" u="1"/>
        <s v="BOUCHERIE DEJARDIN " u="1"/>
        <s v="DELFOSSE BRUNO" u="1"/>
        <s v="MAIRESSE AURELIE" u="1"/>
        <s v="THUMERELLE LOIC" u="1"/>
        <s v="DUCARNE MARINE" u="1"/>
        <s v="RENARD JEAN MICHEL" u="1"/>
        <s v="FACHE JEAN PAUL" u="1"/>
        <s v="JEU PASCAL" u="1"/>
        <s v="ET MME FRANCOIS JULIEN" u="1"/>
        <s v="DEWATINES XAVIER" u="1"/>
        <s v="DUFOUR JEAN LOUIS" u="1"/>
        <s v="PHILIPPE ET CLAUDINE BUREAU " u="1"/>
        <s v="LA CIGASPHERE" u="1"/>
        <s v="SORRIAUX TRAVAUX PUBLICS" u="1"/>
        <s v="ARNAUD GEROLD" u="1"/>
        <s v="STREMEZ LOIC" u="1"/>
        <s v="ASSOCIATIVE GROUPE RECHANGE AUTO" u="1"/>
        <s v="VINCENT RUYS" u="1"/>
        <s v="SANRIVAL JARDIN" u="1"/>
        <s v="BARREAU PAULINE" u="1"/>
        <s v="DREMAUX VERONIQUE " u="1"/>
        <s v="JBM AVOCATS" u="1"/>
        <s v="CAUGUILE" u="1"/>
        <s v="HANSJACOB DANIEL" u="1"/>
        <s v="-MME TRIFIN FREDERIC-CLOTILDE" u="1"/>
        <s v="KIZABA SHANICE" u="1"/>
        <s v="DRIS RACHID" u="1"/>
        <s v="MAISON LUDOVIC" u="1"/>
        <s v="PROFESSION SPORTS DANS LE PAS DE" u="1"/>
        <s v="PIREZ EMELINE" u="1"/>
        <s v="FONTAINE LAETITIA" u="1"/>
        <s v="H.E.L." u="1"/>
        <s v="DEHOUCK JEAN-LOUIS" u="1"/>
        <s v="PAGU OTILIA-MIRELA" u="1"/>
        <s v="WIART FLORENCE" u="1"/>
        <s v="HUBERT ERIC" u="1"/>
        <s v="BOURBON GAUTHIER" u="1"/>
        <s v="LACOUR CHRISTELE" u="1"/>
        <s v="KH GLOBAL SECURITY" u="1"/>
        <s v="PATRICK BARREVILLENEUVE" u="1"/>
        <s v="TEMPERE CONSTRUCTION" u="1"/>
        <s v="PREVISANTE" u="1"/>
        <s v="LEFAIST REGIS" u="1"/>
        <s v="CAR ET BUS MAINTENANCE" u="1"/>
        <s v="BOUTIFLAT FLORIAN " u="1"/>
        <s v="ROUSSY DOMINIQUE" u="1"/>
        <s v="NAVEZ FREDERIC" u="1"/>
        <s v="BEL CONSEIL ET COURTAGE EN ASSUR" u="1"/>
        <s v="VANDERKELEN CHRISTIAN" u="1"/>
        <s v="VAN GUCHT MELANIE" u="1"/>
        <s v="CCLS" u="1"/>
        <s v="HOLDING CBL" u="1"/>
        <s v="DESSAINT JEROME" u="1"/>
        <s v="DEVOS MURIELLE" u="1"/>
        <s v="PILON PHILIPPE" u="1"/>
        <s v="AMENAGEMENT RAYONNAGE CONCEPTION" u="1"/>
        <s v="HECQUET PASCAL" u="1"/>
        <s v="DUPONT SEBASTIEN" u="1"/>
        <s v="-MME DERUELLE HENRI ET ISABELLE" u="1"/>
        <s v="DEHON JEAN SEBASTIEN" u="1"/>
        <s v="LAMERAND DIDIER" u="1"/>
        <s v="SVJSM " u="1"/>
        <s v="SIMPHAL HOLDING" u="1"/>
        <s v="ACGR TOLERIE" u="1"/>
        <s v="TAVIAUX EMILIE" u="1"/>
        <s v="SEBAR" u="1"/>
        <s v="LE NOACH HELENE" u="1"/>
        <s v="DENEUX SOFIAN" u="1"/>
        <s v="SANTOIRE MARC" u="1"/>
        <s v="LONCQ JEREMIE" u="1"/>
        <s v="CRENEAU STEPHANIE" u="1"/>
        <s v="LUCCHINACCI MATHIEU" u="1"/>
        <s v="BIOPAJ" u="1"/>
        <s v="JFV AUDIT ET CONSEIL" u="1"/>
        <s v="FLAMENT NATHALIE" u="1"/>
        <s v="CLARA DURANT" u="1"/>
        <s v="PISANI ANNE" u="1"/>
        <s v="DAVID ADAMO" u="1"/>
        <s v="BG SENIORS SERVICES" u="1"/>
        <s v="FREHAUT THIBAUT" u="1"/>
        <s v="ROUSSEAU DIDIER" u="1"/>
        <s v="LUCIEN DIRSON" u="1"/>
        <s v="VEGGIE Z" u="1"/>
        <s v="LCD EXPERTISE" u="1"/>
        <s v="HAVERLANT JEAN PAUL" u="1"/>
        <s v="JEAN LOUIS ALEXIEF" u="1"/>
        <s v="EURO INFO" u="1"/>
        <s v="ANDREA " u="1"/>
        <s v="BONENFANT JEAN GUY" u="1"/>
        <s v="GENTILE LUC" u="1"/>
        <s v="NK TECHNICS SARL" u="1"/>
        <s v="BOUDARD LUCIEN" u="1"/>
        <s v="FRANCK MARIE ODILE" u="1"/>
        <s v="GORGUET MEREDITH" u="1"/>
        <s v="PHILIPPE DARRAS" u="1"/>
        <s v="SMP" u="1"/>
        <s v="CONSTANT CHRISTOPHE" u="1"/>
        <s v="PAUL LAJOIE" u="1"/>
        <s v="LEJEUNE ARNAUD" u="1"/>
        <s v="PHARMACIE DEHAUT VANHEEMS" u="1"/>
        <s v="DECONINCK AURELIE" u="1"/>
        <s v="LGARCH ALI" u="1"/>
        <s v="HOLDING CIAME" u="1"/>
        <s v="POWEEND SAS" u="1"/>
        <s v="DIMARCQ STEPHANE" u="1"/>
        <s v="FAUCONNIER ALAIN" u="1"/>
        <s v="STX FACTORY " u="1"/>
        <s v="AUDE PENOT" u="1"/>
        <s v="LE CAMPION QUENTIN" u="1"/>
        <s v="PRODIFA" u="1"/>
        <s v="SOMMER NEEDLEPUNCH" u="1"/>
        <s v="VTEC MOTO" u="1"/>
        <s v="DAMIEN DEBIEVE" u="1"/>
        <s v="LA BOUCHERIE DE MORMAL" u="1"/>
        <s v="CALCAGNO GUISEPPE" u="1"/>
        <s v="CHRISTELLE GOSCINIAK" u="1"/>
        <s v="DOUAY COLIN" u="1"/>
        <s v="HELENE AUBERT" u="1"/>
        <s v="CANONNE SANDRA" u="1"/>
        <s v="COLSON OPHELIE" u="1"/>
        <s v="ALLARD" u="1"/>
        <s v="LEMAIRE BRUNO" u="1"/>
        <s v="SDEZ" u="1"/>
        <s v="LOUISE LAURENT " u="1"/>
        <s v="VALDEMAR CARRIOU MANGEL" u="1"/>
        <s v="DEMON MARIE" u="1"/>
        <s v="WATIER ESTELLE" u="1"/>
        <s v="LEFEBVRE VERONIQUE" u="1"/>
        <s v="FOSSE XAVIER" u="1"/>
        <s v="GARDIN MAXIME" u="1"/>
        <s v="MME PODEVINS PATRICE ET SABINE" u="1"/>
        <s v="MME PINCHON LAURENT/SYLVIE" u="1"/>
        <s v="ANSARD" u="1"/>
        <s v="STE ARVAL FLEET SERVICES" u="1"/>
        <s v="MOITY JEAN PAUL" u="1"/>
        <s v="BLONDEL DAMIEN" u="1"/>
        <s v="COULON NICOLE" u="1"/>
        <s v="HFK" u="1"/>
        <s v="LHOTE JONATHAN" u="1"/>
        <s v="LEGENDRE RAPHAEL ET ELISE" u="1"/>
        <s v="VOIR ENSEMBLE" u="1"/>
        <s v="GROUPE GESCO ASSURANCES ROUBAIX" u="1"/>
        <s v="LEMAIRE GREGORY ET NATHALIE" u="1"/>
        <s v="GRUAU" u="1"/>
        <s v="GUISLAIN PHILIPPE" u="1"/>
        <s v="BLEURVACQ PHILIPPE" u="1"/>
        <s v="FOCUS INDUSTRIE" u="1"/>
        <s v="ELICAN SWA" u="1"/>
        <s v="PRUVOT DOMINIQUE" u="1"/>
        <s v="LE COMPTOIR VOLANT" u="1"/>
        <s v="CHATELAIN AMANDINE" u="1"/>
        <s v="FOSSE THIERRY ." u="1"/>
        <s v="NIGRO ANTONIO ET MARISA " u="1"/>
        <s v="DELABYE JULIEN" u="1"/>
        <s v="SEULIN MATHIEU" u="1"/>
        <s v="TREUSSARD - BARTHELEMY" u="1"/>
        <s v="MARLIERE STEPHANIE" u="1"/>
        <s v="MEGLALI DJELLOUL" u="1"/>
        <s v="BLAISE ANDRE" u="1"/>
        <s v="CARDOT BRUNO" u="1"/>
        <s v="RATTIER FABIENNE" u="1"/>
        <s v="OUTREMAN SANDRINE" u="1"/>
        <s v="EMMARTIN" u="1"/>
        <s v="NSR TAXI" u="1"/>
        <s v="MARYSE HOURIEZ" u="1"/>
        <s v="MME MOREAU BATTEUX" u="1"/>
        <s v="MME RAMETTE ISABELLE ET ANTOINE" u="1"/>
        <s v="BLAUT JEAN PHILIPPE ET MME" u="1"/>
        <s v="TEMPLEUVE DISTRIBUTION" u="1"/>
        <s v="LEROY NATHALIE ET CHRISTIAN" u="1"/>
        <s v="LEROY ALEXIS" u="1"/>
        <s v="BETRY SANDRA" u="1"/>
        <s v="CAUDRON PIERRE-JOSEPH" u="1"/>
        <s v="HIBOUX CAROLE" u="1"/>
        <s v="MIGNOT PATRICK" u="1"/>
        <s v="MOREL MAGALI" u="1"/>
        <s v="DI GIOVANNI LIDIA" u="1"/>
        <s v="BREBANT MICHAEL" u="1"/>
        <s v="CORDIER CHRISTIANE" u="1"/>
        <s v="MARTIN BAPTISTE" u="1"/>
        <s v="BELOT NINA" u="1"/>
        <s v="PERU ALAIN" u="1"/>
        <s v="FLINOIS JEAN PAUL" u="1"/>
        <s v="HAINAUT PROTHESE" u="1"/>
        <s v="OBLED MARIE PIERRE" u="1"/>
        <s v="HERLEM PHILIPPE" u="1"/>
        <s v="ALLAERT JULIETTE" u="1"/>
        <s v="BAS DOMINIQUE" u="1"/>
        <s v="LARIVIERE CHRISTIAN " u="1"/>
        <s v="DECLERCQ" u="1"/>
        <s v="LARGILLIERE ANTHONY" u="1"/>
        <s v="LEROY JACQUES" u="1"/>
        <s v="MENNEVEUX TONY" u="1"/>
        <s v="DONNET GERARD ET MARTINE" u="1"/>
        <s v="DEMEYER MARION" u="1"/>
        <s v="ET MME DHERBECOURT VIRGINIE" u="1"/>
        <s v="PETIT GREGOIRE" u="1"/>
        <s v="DUVIGNON ROBERT" u="1"/>
        <s v="LECLERCQ EMILIE" u="1"/>
        <s v="BOUGAUT AMELIE" u="1"/>
        <s v="BELOT OLIVIER" u="1"/>
        <s v="HERBIN JUSTINE" u="1"/>
        <s v="FERROCINO OLIVIER" u="1"/>
        <s v="SWIETLICKI VIVIANE" u="1"/>
        <s v="VANDERWAETER PHILIPPE" u="1"/>
        <s v="MONTAY SANDRINE" u="1"/>
        <s v="BAH ABOU ZEID" u="1"/>
        <s v="LES PAPILLONS BLANCS DU CIS" u="1"/>
        <s v="BAOBAG" u="1"/>
        <s v="PAPILLONS BLANCS DU CAMBRESIS" u="1"/>
        <s v="FOVEAU CHRISTELLE" u="1"/>
        <s v="BLOT LYDIAN" u="1"/>
        <s v="SECQ RUDY" u="1"/>
        <s v="ABELHADJ SADEK" u="1"/>
        <s v="DURISOTTI CLARA" u="1"/>
        <s v="MCM CASH" u="1"/>
        <s v="FICHEUX JEAN MARIE" u="1"/>
        <s v="METLAGHI JOACHIM" u="1"/>
        <s v="POSSELLE ANNE LAURE" u="1"/>
        <s v="RIVERY EXPLOITATION" u="1"/>
        <s v="SCI MERIBA" u="1"/>
        <s v="AIRE DISTRIBUTION" u="1"/>
        <s v="HERLIN DISTRIBUTION - HERLINDIS" u="1"/>
        <s v="SAS ETADIS" u="1"/>
        <s v="VALDIS" u="1"/>
        <s v="SUD WEB COMMUNICATION" u="1"/>
        <s v="BOBET VINCENT" u="1"/>
        <s v="EQUALIA" u="1"/>
        <s v="VERSON VLIES &amp; COURCIER " u="1"/>
        <s v="SARL E.C" u="1"/>
        <s v="SO INVEST SAS" u="1"/>
        <s v="METROVISION" u="1"/>
        <s v="CABINET DEVAUX" u="1"/>
        <s v="GROUPE SPRINT" u="1"/>
        <s v="HOLDING GPI" u="1"/>
        <s v="DESTAILLEURS LOUIS" u="1"/>
        <s v="SERGIC ENTREPRISES" u="1"/>
        <s v="ORT SOLUTIONS PREMIUM" u="1"/>
        <s v="DIALLO YELENA" u="1"/>
        <s v="MOPTY" u="1"/>
        <s v="MAISON EUREKA " u="1"/>
        <s v="LPC CONSEIL" u="1"/>
        <s v="ATREO" u="1"/>
        <s v="LGJP" u="1"/>
        <s v="LODGE-INN" u="1"/>
        <s v="POLLET PIERRE VICTOR" u="1"/>
        <s v="RIZK JEROME " u="1"/>
        <s v="SP FOOD" u="1"/>
        <s v="CBM RENOVATION" u="1"/>
        <s v="LEGRAND LAURENT" u="1"/>
        <s v="POLLET SEVERINE" u="1"/>
        <s v="DEMORTIER ANDRE ET FRANCOISE" u="1"/>
        <s v="FEDERSPIEL GERALDINE" u="1"/>
        <s v="AGAC DENAIN" u="1"/>
        <s v="MANFROY JEAN PHILIPPE " u="1"/>
        <s v="STROSBERG JULIE" u="1"/>
        <s v="FOURNIER ANDRE ET SYLVIE" u="1"/>
        <s v="VANDEKERKHOVE ARNAUD" u="1"/>
        <s v="DUPAS CATEHRINE" u="1"/>
        <s v="CENTRE ADM DE LA LYS" u="1"/>
        <s v="OSWALD MELANIE" u="1"/>
        <s v="LAUNETTE CELLIAN" u="1"/>
        <s v="BOUCHERIE ADAM" u="1"/>
        <s v="DAUVILLEZ TYPHAINE" u="1"/>
        <s v="ROGER JEAN PAUL ET CHRISTINE" u="1"/>
        <s v="SDL" u="1"/>
        <s v="BAUDSON CATHERINE" u="1"/>
        <s v="GUILLOU LOUIS" u="1"/>
        <s v="MME DOUCHET SAMUEL ET MARINE" u="1"/>
        <s v="MIERSMAN CHRISTIAN" u="1"/>
        <s v="FERMONT ANTHONY" u="1"/>
        <s v="BAYART ANTOINE" u="1"/>
        <s v="MESURE THIBAULT" u="1"/>
        <s v="DELHAYE ALEXANDRE / DEQUEKER" u="1"/>
        <s v="TISSERANT EMMANUEL" u="1"/>
        <s v="DELHAYE JEAN" u="1"/>
        <s v="GUIDEZ CHRISTOPHE" u="1"/>
        <s v="DUFOUR ARMAND" u="1"/>
        <s v="HALLUIN NICOLAS" u="1"/>
        <s v="SARRATO VINCENT" u="1"/>
        <s v="LACOURT BRUNO" u="1"/>
        <s v="DE SOUSA CEDRIC" u="1"/>
        <s v="LEGRAND LUDOVIC" u="1"/>
        <s v="DAHANE YOUNES" u="1"/>
        <s v="DUMAS ETIENNE" u="1"/>
        <s v="ADAM BRIGITTE" u="1"/>
        <s v="DRUESNE ANNETTE" u="1"/>
        <s v="-MME CARON ALAIN ET LISIANE" u="1"/>
        <s v="DELEPAULE NANCY" u="1"/>
        <s v="POTTIER STEPHANIE" u="1"/>
        <s v="OGE PHILIPPE " u="1"/>
        <s v="TUROTTE CHRISTIAN" u="1"/>
        <s v="DAIRAY CHRISTINE" u="1"/>
        <s v="LEFEVRE MARION" u="1"/>
        <s v="CONTROLE TECHNIQUE WATTRELOSIEN" u="1"/>
        <s v="CRUCQ OLIVIER" u="1"/>
        <s v="GAMBIER SEBASTIEN" u="1"/>
        <s v="LASSELIN GUILLAUME" u="1"/>
        <s v="AZZI HOCINE" u="1"/>
        <s v="DENHEZ DOMINIQUE" u="1"/>
        <s v="CLEMENT JEAN PAUL" u="1"/>
        <s v="MEERSSEMAN TANGUY " u="1"/>
        <s v="JACOB FABIAN ET CELINE" u="1"/>
        <s v="FROSTIN FREDERIC" u="1"/>
        <s v="BERTAUX MARINE" u="1"/>
        <s v="BOURDREL ISABELLE" u="1"/>
        <s v="CACHEUX SEVERINE" u="1"/>
        <s v="LEFEBVRE CORINNE" u="1"/>
        <s v="BOULNOIS ANITA" u="1"/>
        <s v="HOLLANDTS DAVINA" u="1"/>
        <s v="LEDENT JEAN PIERRE" u="1"/>
        <s v="VIOLET AUDREY" u="1"/>
        <s v="CUIGNER JEAN JACQUES" u="1"/>
        <s v="DELVILLE ADELINE" u="1"/>
        <s v="COURTECUISSE JULIEN ET BEATRICE" u="1"/>
        <s v="FLORCZAK CORINNE" u="1"/>
        <s v="LECHANTRE GILLES" u="1"/>
        <s v="RAHOUT EDDY" u="1"/>
        <s v="RENARD GREGORY" u="1"/>
        <s v="D ALESSANDRO FRANCESCO" u="1"/>
        <s v="GLORIAN BERTRAND" u="1"/>
        <s v="KOLUSNIEWSKI FRANCOIS" u="1"/>
        <s v="DOUTERLUINGNE MARC" u="1"/>
        <s v="BANASZYK CHRISTINE" u="1"/>
        <s v="LECLERCQ LOIC" u="1"/>
        <s v="LEMAIRE ALAIN" u="1"/>
        <s v="PARMENTIER ISABELLE" u="1"/>
        <s v="MAXENCE LAMY" u="1"/>
        <s v="TABARY STEPHANE" u="1"/>
        <s v="FLAMME JEAN CLAUDE" u="1"/>
        <s v="DEBRAS GUILLAUME" u="1"/>
        <s v="BUSIER JEAN-LUC" u="1"/>
        <s v="DESMARECAUX JEAN PIERRE" u="1"/>
        <s v="MARQUILLY GAETAN" u="1"/>
        <s v="MORTIER KEVIN" u="1"/>
        <s v="CHRETIEN BERNARD" u="1"/>
        <s v="LEGRAND DAVID" u="1"/>
        <s v="VANHAECKE BENOIT" u="1"/>
        <s v="NATTIER PIERRE" u="1"/>
        <s v="MAES JEAN-PIERRE" u="1"/>
        <s v="LAUDE HUGO " u="1"/>
        <s v="COMINES OPTIQUE" u="1"/>
        <s v="AVERLANT CLAUDE HENRI" u="1"/>
        <s v="BERTUZZI GEORGES " u="1"/>
        <s v="HAMMELRATH VIRGINIE" u="1"/>
        <s v="BOUTEZ ANDRE ET MURIEL" u="1"/>
        <s v="LESNES CAMILLE" u="1"/>
        <s v="ET MME DELATTRE JEAN-MARC ET " u="1"/>
        <s v="DAUBRESSE DOMINIQUE" u="1"/>
        <s v="TROCHU GUY" u="1"/>
        <s v="RINGOT ELODIE" u="1"/>
        <s v="RIBEIRO MARIA" u="1"/>
        <s v="KERCKOVE ANNICK" u="1"/>
        <s v="DEHOET MANON" u="1"/>
        <s v="DELOISON PATRICK" u="1"/>
        <s v="STIEVENART ANNE" u="1"/>
        <s v="LIAGRE CECILE" u="1"/>
        <s v="CHEVALIER LUCAS" u="1"/>
        <s v="DEPARCY CATHERINE" u="1"/>
        <s v="BARTIER JEAN JACQUES" u="1"/>
        <s v="PASTOUR JACQUES" u="1"/>
        <s v="CAPON FLORIANE" u="1"/>
        <s v="VILCOT MICHELE" u="1"/>
        <s v="ROSALIE SYLVAIN" u="1"/>
        <s v="DELFORGE ANNE SOPHIE" u="1"/>
        <s v="LASKOWSKI FLORIAN" u="1"/>
        <s v="LANDLER LUCIE" u="1"/>
        <s v="ETP RH" u="1"/>
        <s v="ACQUETTE MARC" u="1"/>
        <s v="MOULRON PASCAL" u="1"/>
        <s v="HAELEWYN CHANTAL" u="1"/>
        <s v="ENVUE2" u="1"/>
        <s v="NUT" u="1"/>
        <s v="PHILIPPE DOMINIQUE" u="1"/>
        <s v="GUEHO QUENTIN" u="1"/>
        <s v="WAETERLOOS JOSIAN " u="1"/>
        <s v="gilet" u="1"/>
        <s v="RYCKEBOER THIERRY" u="1"/>
        <s v="BERTHE REGIS ET MARIE FRANCE" u="1"/>
        <s v="THEETEN FABRICE" u="1"/>
        <s v="SION DELPHINE" u="1"/>
        <s v="BENNAN SAMIR" u="1"/>
        <s v="AMARIEI LAURENTIU ET CLAUDE" u="1"/>
        <s v="PONCHAUT DIDIER ET NATHALIE" u="1"/>
        <s v="DEBLAUWE PASCAL ET VALERIE" u="1"/>
        <s v="BELLO NICOLAS" u="1"/>
        <s v="MATHIEU PASCALE" u="1"/>
        <s v="MAIGNAN YVES" u="1"/>
        <s v="COLOMBO REGIS" u="1"/>
        <s v="GAMOT EULALIE" u="1"/>
        <s v="MARSON LAURENT" u="1"/>
        <s v="DELCOURT FANNY" u="1"/>
        <s v="AVENIR DECO" u="1"/>
        <s v="HAJAER SACHA" u="1"/>
        <s v="ERNST JULIEN" u="1"/>
        <s v="D'HONDT MATHILDE" u="1"/>
        <s v="MAUFROID STEPHANE" u="1"/>
        <s v="DECOOPMAN JEREMIE" u="1"/>
        <s v="PANIEN BERNARD" u="1"/>
        <s v="SZYMZAK PHILIPPE" u="1"/>
        <s v="VERSCHELDE DIDIER" u="1"/>
        <s v="FAVORELLE THIERRY" u="1"/>
        <s v="POLLEZ CLAUDE ET JL DUBOIS" u="1"/>
        <s v="HECLANE" u="1"/>
        <s v="RENE BOUCHERY" u="1"/>
        <s v="QUEANT SYLVIANE" u="1"/>
        <s v="DEBAERE ANTHONY" u="1"/>
        <s v="DRUART JACKY" u="1"/>
        <s v="SOETE HERVE" u="1"/>
        <s v="RISSELIN JEAN MARC" u="1"/>
        <s v="PEYCKER JEAN-PIERRE" u="1"/>
        <s v="FAHRER PHILIPPE" u="1"/>
        <s v="DIERICKX STEPHANIE" u="1"/>
        <s v="KNOCKAERT PASCAL" u="1"/>
        <s v="ROCK NDUWAYO JEAN MARIE" u="1"/>
        <s v="CAMUS THIERRY" u="1"/>
        <s v="MEIRELES FERNANDO" u="1"/>
        <s v="VERMEULEN PATRICIA" u="1"/>
        <s v="PANNECOUCQUE MANUEL" u="1"/>
        <s v="FOURCROY SEBASTIEN" u="1"/>
        <s v="FORTIN MICHEL" u="1"/>
        <s v="BOUGHIAS RACHID" u="1"/>
        <s v="GUIDOUM YACINE" u="1"/>
        <s v="CARRETTE CLEMENT" u="1"/>
        <s v="BAERT JACQUES" u="1"/>
        <s v="LACROIX FLORENCE CHRISTIANE" u="1"/>
        <s v="EL HAOUAS ABDERRAHMAN" u="1"/>
        <s v="CUVELLIER PHILIPPE" u="1"/>
        <s v="CAUET SERVICE AGRI" u="1"/>
        <s v="SCHMITT FABIENNE" u="1"/>
        <s v="LALOUETTE JEAN FRANCOIS" u="1"/>
        <s v="TESSON MARION" u="1"/>
        <s v="DE MALGLAIVE BENOIT" u="1"/>
        <s v="LEGRAND PATRICK" u="1"/>
        <s v="DEMEYERE MATHILDE" u="1"/>
        <s v="CARTAL FABRICE" u="1"/>
        <s v="CLERIN PHILIPPE" u="1"/>
        <s v="CLAEYS PATRICK" u="1"/>
        <s v="MELANDAIN VINCENT" u="1"/>
        <s v="DOLLEZ GUILLAUME" u="1"/>
        <s v="PAYEN ANAIS" u="1"/>
        <s v="SAUVAGE ROLAND" u="1"/>
        <s v="RINGUET MICKAEL" u="1"/>
        <s v="DELACROIX DOMITIE" u="1"/>
        <s v="HARROW DIFFUSION" u="1"/>
        <s v="BIZET THIERRY ET PONCELET CLAIRE" u="1"/>
        <s v="LARIVIERE FRANCOIS XAVIER ET SEV" u="1"/>
        <s v="FRANCOIS TOM" u="1"/>
        <s v="AUBERGET SANDRINE" u="1"/>
        <s v="VASSEUR SANDRINE" u="1"/>
        <s v="DELHAYE PASCAL" u="1"/>
        <s v="VERET GAETAN" u="1"/>
        <s v="LOGNON CEDRIC" u="1"/>
        <s v="BOURGEOIS MYLENE" u="1"/>
        <s v="HENAUX HENRI" u="1"/>
        <s v="DETOURNE AIMEE" u="1"/>
        <s v="LAMBIN REGIS" u="1"/>
        <s v="THIRIEZ LITERIE" u="1"/>
        <s v="PARTNER SYSTEMES" u="1"/>
        <s v="COMPERNOLLE PASCAL " u="1"/>
        <s v="TCO" u="1"/>
        <s v="SAS BOUVE" u="1"/>
        <s v="MALGUID AGNES" u="1"/>
        <s v="DESCAMPS ALEXIS" u="1"/>
        <s v="CICHOCKI BENJAMIN" u="1"/>
        <s v="PENARD S WINE &amp; PARTNERS" u="1"/>
        <s v="PLACE/PETIT JUSTINE" u="1"/>
        <s v="LAMBERT DIMITRI" u="1"/>
        <s v="AYA GROUPE" u="1"/>
        <s v="NEO SKILLS" u="1"/>
        <s v="DENAIN FRUITS" u="1"/>
        <s v="FIRST CLASS" u="1"/>
        <s v="CIBES LIFT FRANCE" u="1"/>
        <s v="COURCHELLE CHARLOTTE" u="1"/>
        <s v="ROBATCHE CLAIVE VICTOR" u="1"/>
        <s v="FIDS" u="1"/>
        <s v="CHOMEZ CAROLE" u="1"/>
        <s v="WALDRICK GINELLA" u="1"/>
        <s v="YOUBI VANESSA" u="1"/>
        <s v="FRIED TIFFANY" u="1"/>
        <s v="CHAVATTE SIMON" u="1"/>
        <s v="MAYEUX STEPHANE" u="1"/>
        <s v="PICARD ALAIN" u="1"/>
        <s v="DUMORTIER BRANDON" u="1"/>
        <s v="MALLARD JACQUES" u="1"/>
        <s v="CATTIAU VALENTIN" u="1"/>
        <s v="DELATTRE VIRGINIE" u="1"/>
        <s v="SOETE LAETITIA" u="1"/>
        <s v="KELVION" u="1"/>
        <s v="BOUCHEZ AURELIE" u="1"/>
        <s v="EURL TPL" u="1"/>
        <s v="COIN SERGE ET JANINE" u="1"/>
        <s v="DARRAS FABRICE" u="1"/>
        <s v="EECKHAUTE ALAIN &amp; NICOLE" u="1"/>
        <s v="DEBRUYNE BERTRAND ET SANDRA" u="1"/>
        <s v="CHARDON AUTOMOBILES" u="1"/>
        <s v="PIECQ DELPHINE" u="1"/>
        <s v="LEROY HUBERT" u="1"/>
        <s v="DUBUS FLORA" u="1"/>
        <s v="DENIS BENOIT" u="1"/>
        <s v="DEWAILLY ROMAIN" u="1"/>
        <s v="MALMONTE MIREILLE" u="1"/>
        <s v="ARNOUTS PASCALINE" u="1"/>
        <s v="BILLIET STEPHANIE" u="1"/>
        <s v="GOSSET LAURENT" u="1"/>
        <s v="DELFORGE ADELIN" u="1"/>
        <s v="DESPLAN FABRICE" u="1"/>
        <s v="WATRELOT MATTHIEU" u="1"/>
        <s v="GOOD CARS" u="1"/>
        <s v="DELENEUVILLE DOMINIQUE" u="1"/>
        <s v="AEROLIA HOLDING" u="1"/>
        <s v="EECKHAUTE VERONIQUE" u="1"/>
        <s v="LAPERE LISA" u="1"/>
        <s v="OV&amp;I" u="1"/>
        <s v="SOUKI AHMED" u="1"/>
        <s v="FRUCHART SABRINA" u="1"/>
        <s v="DUCELLIER MAGALIE" u="1"/>
        <s v="TOUBAL ZAHINA" u="1"/>
        <s v="KARAS COLINE" u="1"/>
        <s v="MIONNET EMELINE" u="1"/>
        <s v="LAUMOND YANN" u="1"/>
        <s v="LAMAZIERE CHRISTOPHE" u="1"/>
        <s v="BEAUVOIS VERONIQUE" u="1"/>
        <s v="CORRION MATHIEU" u="1"/>
        <s v="BOCHER BERNARD" u="1"/>
        <s v="DEHAENE LOUIS" u="1"/>
        <s v="MERLE THOMAS" u="1"/>
        <s v="VALERIE LEPERS" u="1"/>
        <s v="DUTHOY IRVING" u="1"/>
        <s v="TEIXEIRA CHRISTOPHER" u="1"/>
        <s v="DOUTRELON BUREAU SYSTEME" u="1"/>
        <s v="DEMUYNCK QUENTIN" u="1"/>
        <s v="BLIECQ FREDERIC" u="1"/>
        <s v="BOUINEAU PHILIPPE" u="1"/>
        <s v="SELLESLAGH CHRISTOPHE" u="1"/>
        <s v="LEWKOWICZ SYLVIE" u="1"/>
        <s v="MALAGOWSKI LIONEL" u="1"/>
        <s v="LAGERSIE DANIEL ET MARYSE" u="1"/>
        <s v="GEBUS MAUREEN" u="1"/>
        <s v="DUBUS CHRISTOPHE" u="1"/>
        <s v="HESPEL MARILYNN" u="1"/>
        <s v="DEPREY MICHEL" u="1"/>
        <s v="BENEDIT MAUD" u="1"/>
        <s v="KEDZIORA ALICE" u="1"/>
        <s v="ALAMASSET MARLENE" u="1"/>
        <s v="METRO JOHANN" u="1"/>
        <s v="SURY FLORIAN" u="1"/>
        <s v="PLUQUET LOUIS" u="1"/>
        <s v="NOLLET SOPHIE" u="1"/>
        <s v="BOUCHONNERIE CAPSULERIE" u="1"/>
        <s v="BOUCHER JEAN FRANCOIS" u="1"/>
        <s v="DECHERF CHARLOTTE" u="1"/>
        <s v="DHALLUIN PATRICK ET CATHERINE" u="1"/>
        <s v="LEMAIRE MARTINE" u="1"/>
        <s v="CALONNE LAURENT" u="1"/>
        <s v="HIDALGO GOMEZ DANIEL" u="1"/>
        <s v="VERHECKE MICHEL" u="1"/>
        <s v="LANOE JEAN-LUC" u="1"/>
        <s v="DUMONT  ALAIN" u="1"/>
        <s v="LACENE ZEIHA" u="1"/>
        <s v="MORA BRIGITTE" u="1"/>
        <s v="DELPORTE YANN" u="1"/>
        <s v="PREVOT BRUNO" u="1"/>
        <s v="SERGIC RESIDENCE SERVICES" u="1"/>
        <s v="BENSADOUN MYRIAM" u="1"/>
        <s v="BARGIBANT CHARLOTTE" u="1"/>
        <s v="GEERSEN CHARLOTTE" u="1"/>
        <s v="PAREIN MAURICE" u="1"/>
        <s v="DELSALLE ARNAUD" u="1"/>
        <s v="MENART THIBAULT" u="1"/>
        <s v="MERLE ALICE" u="1"/>
        <s v="FLINOIS JONATHAN" u="1"/>
        <s v="MAGNIER ANDRE" u="1"/>
        <s v="BERTRAND AMMEUX" u="1"/>
        <s v="BAUDRINGHIEN VINCENT" u="1"/>
        <s v="POULET PHILIPPE" u="1"/>
        <s v="ALANIS HELOISE " u="1"/>
        <s v="DE OLIVEIRA ANNE LAURE" u="1"/>
        <s v="DUGRAIN JEROME" u="1"/>
        <s v="DUFRENOY ADRIEN " u="1"/>
        <s v="CHARDEL DIDIER" u="1"/>
        <s v="MINNE JAMILA" u="1"/>
        <s v="DELATTE CHRISTOPHE" u="1"/>
        <s v="BECQUART-ECONOMISTES ET " u="1"/>
        <s v="SAGOT JEAN-BAPTISTE" u="1"/>
        <s v="PLUQUET WILLY" u="1"/>
        <s v="MORY FREDERIC ET WILLIAM" u="1"/>
        <s v="SYLARD DORIANE" u="1"/>
        <s v="NANIA KEVIN " u="1"/>
        <s v="SIERZCHULA BENJAMIN" u="1"/>
        <s v="MATON BATIMENTS CONSTRUCTIONS" u="1"/>
        <s v="LBCC SYSTEMES ET PRODUCTIQUE" u="1"/>
      </sharedItems>
    </cacheField>
    <cacheField name="Modèle livré" numFmtId="49">
      <sharedItems containsBlank="1" count="89">
        <s v="ID 5"/>
        <s v="TAIGO"/>
        <s v="T ROC"/>
        <s v="ID 4"/>
        <s v="Cupra el-Born"/>
        <s v="KODIAQ"/>
        <s v="TIGUAN"/>
        <s v="T CROSS"/>
        <s v="TERRAMAR"/>
        <s v="IONIQ"/>
        <s v="KONA"/>
        <s v="I30"/>
        <s v="I20"/>
        <s v="BAYON"/>
        <s v="I10"/>
        <s v="SANTA FE"/>
        <s v="TUCSON"/>
        <s v="INSTER"/>
        <s v="IONIQ 9"/>
        <s v="TOURAN"/>
        <s v="ID 7"/>
        <s v="TRANSPORTER"/>
        <s v="KAMIQ/YETI"/>
        <s v="ELROQ"/>
        <s v="SCALA/ROOMSTER"/>
        <s v="E TRON"/>
        <s v="ID BUZZ"/>
        <s v="TAYRON"/>
        <s v="POLO"/>
        <s v="ID 3"/>
        <s v="ARONA"/>
        <s v="IBIZA"/>
        <s v="GOLF"/>
        <s v="FABIA"/>
        <s v="A1"/>
        <s v="TAVASCAN"/>
        <s v="FORMENTOR"/>
        <s v="PASSAT"/>
        <s v="KAROQ"/>
        <s v="Q4 e-tron"/>
        <s v="ENYAQ"/>
        <s v="OCTAVIA"/>
        <s v="LT/CRAFTER"/>
        <s v="CADDY"/>
        <s v="e-TRANSPORTER"/>
        <s v="Q2"/>
        <s v="Q3"/>
        <s v="Q6 e-tron"/>
        <s v="Q4"/>
        <s v="Q5"/>
        <s v="A3"/>
        <s v="A6 e-tron"/>
        <s v="A5"/>
        <s v="TARRACO"/>
        <s v="SUPERB"/>
        <s v="CUPRA LEON"/>
        <s v="EL-BORN"/>
        <s v="LEON"/>
        <s v="RAVAL"/>
        <s v="A4"/>
        <s v="Q7"/>
        <s v="ATECA"/>
        <s v="STARIA" u="1"/>
        <s v="AUTRES SEAT" u="1"/>
        <s v="Q8" u="1"/>
        <s v="A6" u="1"/>
        <s v="TOUAREG" u="1"/>
        <s v="ARTEON" u="1"/>
        <s v="FOX/UP" u="1"/>
        <s v="ID 2" u="1"/>
        <s v="TT" u="1"/>
        <s v="e-Scooter 125" u="1"/>
        <s v="ID 7 VD" u="1"/>
        <s v="A8/R8/R8" u="1"/>
        <s v="A7" u="1"/>
        <m u="1"/>
        <s v="HYUNDAI" u="1"/>
        <s v="NV 400" u="1"/>
        <s v="JUKE" u="1"/>
        <s v="QASHQAI" u="1"/>
        <s v="NV300" u="1"/>
        <s v="MICRA" u="1"/>
        <s v="TOWNSTAR" u="1"/>
        <s v="NOUVEAU X-TRAIL" u="1"/>
        <s v="XTRAIL 2022" u="1"/>
        <s v="NEW X-TRAIL" u="1"/>
        <s v="LEAF" u="1"/>
        <s v="NV250" u="1"/>
        <s v="ID3" u="1"/>
      </sharedItems>
    </cacheField>
    <cacheField name="Prix de Vte" numFmtId="168">
      <sharedItems containsSemiMixedTypes="0" containsString="0" containsNumber="1" minValue="16155" maxValue="76292"/>
    </cacheField>
    <cacheField name="Options" numFmtId="168">
      <sharedItems containsString="0" containsBlank="1" containsNumber="1" minValue="-3933.33" maxValue="33500.01"/>
    </cacheField>
    <cacheField name="Total" numFmtId="168">
      <sharedItems containsSemiMixedTypes="0" containsString="0" containsNumber="1" minValue="16670.759999999998" maxValue="98470.84"/>
    </cacheField>
    <cacheField name="Jours de Stock" numFmtId="165">
      <sharedItems containsString="0" containsBlank="1" containsNumber="1" containsInteger="1" minValue="0" maxValue="1258"/>
    </cacheField>
    <cacheField name="Marge nette" numFmtId="168">
      <sharedItems containsSemiMixedTypes="0" containsString="0" containsNumber="1" minValue="-40543" maxValue="36679.29" count="8000">
        <n v="-4240.68"/>
        <n v="380.41"/>
        <n v="484.39"/>
        <n v="875.76"/>
        <n v="-2998.39"/>
        <n v="-6904.53"/>
        <n v="1189.23"/>
        <n v="964.11"/>
        <n v="1025.17"/>
        <n v="1382.28"/>
        <n v="1076.06"/>
        <n v="657.87"/>
        <n v="331.87"/>
        <n v="-12931.51"/>
        <n v="-11953.03"/>
        <n v="-3575.79"/>
        <n v="-1615.07"/>
        <n v="-8143.94"/>
        <n v="-8054.43"/>
        <n v="-8130.31"/>
        <n v="-2510.8200000000002"/>
        <n v="-6596.57"/>
        <n v="739.64"/>
        <n v="-4215.91"/>
        <n v="806.89"/>
        <n v="547.27"/>
        <n v="1351.98"/>
        <n v="-590.08000000000004"/>
        <n v="968.3"/>
        <n v="297.10000000000002"/>
        <n v="8945.1"/>
        <n v="2630.27"/>
        <n v="1706.88"/>
        <n v="1170.18"/>
        <n v="2830.09"/>
        <n v="1619.64"/>
        <n v="1864.83"/>
        <n v="2173.61"/>
        <n v="1082.31"/>
        <n v="33.27000000000001"/>
        <n v="274.79000000000002"/>
        <n v="1209.3"/>
        <n v="514.38"/>
        <n v="1070.83"/>
        <n v="2697.22"/>
        <n v="6503.57"/>
        <n v="724.8"/>
        <n v="1916.81"/>
        <n v="578.98"/>
        <n v="1205.1300000000001"/>
        <n v="1884.13"/>
        <n v="450.17"/>
        <n v="582.34"/>
        <n v="1854.72"/>
        <n v="1887.53"/>
        <n v="384.93"/>
        <n v="591.54999999999995"/>
        <n v="364.92999999999984"/>
        <n v="1728.39"/>
        <n v="1504.57"/>
        <n v="1539.17"/>
        <n v="324.64"/>
        <n v="758.22"/>
        <n v="1328.31"/>
        <n v="2242.64"/>
        <n v="1841.48"/>
        <n v="802"/>
        <n v="1467.1"/>
        <n v="2743.99"/>
        <n v="2953.49"/>
        <n v="255.38"/>
        <n v="5472.44"/>
        <n v="1156.8800000000001"/>
        <n v="863.61"/>
        <n v="772"/>
        <n v="1599.56"/>
        <n v="4830.7700000000004"/>
        <n v="1618.75"/>
        <n v="303.86"/>
        <n v="3488.14"/>
        <n v="3775.57"/>
        <n v="2684.74"/>
        <n v="410.21000000000004"/>
        <n v="3100.3"/>
        <n v="1532.97"/>
        <n v="1478.81"/>
        <n v="1872.94"/>
        <n v="1747.5"/>
        <n v="3408.59"/>
        <n v="2883.9"/>
        <n v="2570.44"/>
        <n v="1459.91"/>
        <n v="663.55"/>
        <n v="2254.4"/>
        <n v="2025.32"/>
        <n v="852.9"/>
        <n v="1856.89"/>
        <n v="1110.33"/>
        <n v="3853.9"/>
        <n v="310.24"/>
        <n v="2561.39"/>
        <n v="2875.77"/>
        <n v="635.5"/>
        <n v="85.64"/>
        <n v="2110.83"/>
        <n v="3703.65"/>
        <n v="3718.28"/>
        <n v="2121.09"/>
        <n v="1119.1600000000001"/>
        <n v="1641.47"/>
        <n v="1527.37"/>
        <n v="367.24"/>
        <n v="1137.58"/>
        <n v="1247.5"/>
        <n v="2089.64"/>
        <n v="1083.6500000000001"/>
        <n v="1674.39"/>
        <n v="1210.3699999999999"/>
        <n v="577.73"/>
        <n v="1013.97"/>
        <n v="1025.45"/>
        <n v="1766.63"/>
        <n v="1608.9"/>
        <n v="899.31"/>
        <n v="1743"/>
        <n v="2081.4899999999998"/>
        <n v="278.90000000000009"/>
        <n v="4868.68"/>
        <n v="1507.35"/>
        <n v="1352.5"/>
        <n v="1537.49"/>
        <n v="2107.4299999999998"/>
        <n v="1388.5"/>
        <n v="1462.7"/>
        <n v="1926.2"/>
        <n v="345.21"/>
        <n v="401.56"/>
        <n v="291.47000000000003"/>
        <n v="747.79"/>
        <n v="1391.03"/>
        <n v="-134.57"/>
        <n v="1367.6"/>
        <n v="275.97000000000003"/>
        <n v="546.95000000000005"/>
        <n v="482.88"/>
        <n v="532.63000000000011"/>
        <n v="278.04999999999995"/>
        <n v="1684.07"/>
        <n v="945.75"/>
        <n v="1173.1600000000001"/>
        <n v="279.08000000000004"/>
        <n v="-2884.33"/>
        <n v="1992.67"/>
        <n v="-5.74"/>
        <n v="-457.99"/>
        <n v="-5.09"/>
        <n v="-11961.26"/>
        <n v="904.80000000000018"/>
        <n v="2007.92"/>
        <n v="1005.75"/>
        <n v="1661.05"/>
        <n v="739.58"/>
        <n v="1504.48"/>
        <n v="1311.3700000000001"/>
        <n v="-8315.49"/>
        <n v="-40543"/>
        <n v="-10645.75"/>
        <n v="647.53"/>
        <n v="861"/>
        <n v="1094.47"/>
        <n v="-11167.8"/>
        <n v="1145.6300000000001"/>
        <n v="1450.12"/>
        <n v="589.09"/>
        <n v="721.13"/>
        <n v="892.31"/>
        <n v="2328.29"/>
        <n v="960.12"/>
        <n v="65.28"/>
        <n v="593.9"/>
        <n v="-7509.73"/>
        <n v="179.44"/>
        <n v="-804.19"/>
        <n v="175.11000000000013"/>
        <n v="1261.2"/>
        <n v="-4434.51"/>
        <n v="-1999.52"/>
        <n v="-247.59"/>
        <n v="-8683.2000000000007"/>
        <n v="-4818.58"/>
        <n v="110.64"/>
        <n v="860.51"/>
        <n v="-1117.3399999999999"/>
        <n v="-3273.74"/>
        <n v="1214.68"/>
        <n v="860.86999999999989"/>
        <n v="1130.6400000000001"/>
        <n v="911.74"/>
        <n v="1003.75"/>
        <n v="435.34"/>
        <n v="1247.69"/>
        <n v="704.3"/>
        <n v="321.86"/>
        <n v="1335.46"/>
        <n v="472.84"/>
        <n v="-9469.07"/>
        <n v="1645.12"/>
        <n v="1487.02"/>
        <n v="831.3"/>
        <n v="741.23"/>
        <n v="30.58"/>
        <n v="723.92000000000007"/>
        <n v="593.79999999999995"/>
        <n v="751.13"/>
        <n v="1558.12"/>
        <n v="2014.04"/>
        <n v="457.11"/>
        <n v="711.1"/>
        <n v="1942.6599999999999"/>
        <n v="2380.5100000000002"/>
        <n v="1.19"/>
        <n v="1456.83"/>
        <n v="1121.3799999999999"/>
        <n v="1038.2"/>
        <n v="-9.2899999999999991"/>
        <n v="1176.33"/>
        <n v="-278.13"/>
        <n v="527.99"/>
        <n v="311.42"/>
        <n v="2791.46"/>
        <n v="1593.13"/>
        <n v="1392.94"/>
        <n v="1547.76"/>
        <n v="2310.8000000000002"/>
        <n v="1893.28"/>
        <n v="289.33"/>
        <n v="745"/>
        <n v="715"/>
        <n v="1550.28"/>
        <n v="-4664.18"/>
        <n v="1707.92"/>
        <n v="665.83"/>
        <n v="1715.12"/>
        <n v="-5281.88"/>
        <n v="963.84"/>
        <n v="1617.17"/>
        <n v="626.23"/>
        <n v="1314.69"/>
        <n v="542.57000000000005"/>
        <n v="-3595.68"/>
        <n v="-84.94"/>
        <n v="2484.65"/>
        <n v="2319"/>
        <n v="919.93"/>
        <n v="841.84"/>
        <n v="-315.06"/>
        <n v="26.829999999999927"/>
        <n v="545.96"/>
        <n v="853.48"/>
        <n v="1384.13"/>
        <n v="1332.82"/>
        <n v="515.97"/>
        <n v="511.87"/>
        <n v="846.47"/>
        <n v="628.46"/>
        <n v="1647.89"/>
        <n v="-1685.36"/>
        <n v="654.02"/>
        <n v="1152.47"/>
        <n v="-343.4"/>
        <n v="1454"/>
        <n v="1698.9"/>
        <n v="170.67"/>
        <n v="2261.86"/>
        <n v="211.51999999999998"/>
        <n v="1129.51"/>
        <n v="1233.8800000000001"/>
        <n v="1405.98"/>
        <n v="571.20000000000005"/>
        <n v="752.79"/>
        <n v="1619.81"/>
        <n v="1037.93"/>
        <n v="1450.41"/>
        <n v="1007.93"/>
        <n v="1222.69"/>
        <n v="829.19"/>
        <n v="1107.1500000000001"/>
        <n v="1098.1500000000001"/>
        <n v="1192.79"/>
        <n v="2264.59"/>
        <n v="876.45"/>
        <n v="1615.86"/>
        <n v="1150.67"/>
        <n v="1150.68"/>
        <n v="1844.65"/>
        <n v="1722.81"/>
        <n v="1277.1199999999999"/>
        <n v="1433.66"/>
        <n v="766.99"/>
        <n v="2137.1"/>
        <n v="2513.2800000000002"/>
        <n v="900.85"/>
        <n v="844.48"/>
        <n v="922.85"/>
        <n v="1089.25"/>
        <n v="855.2"/>
        <n v="1279.8800000000001"/>
        <n v="518.58000000000004"/>
        <n v="1590.43"/>
        <n v="1563.01"/>
        <n v="975.17"/>
        <n v="622.71"/>
        <n v="1887.1"/>
        <n v="1389.04"/>
        <n v="776.01"/>
        <n v="1441.03"/>
        <n v="1724.86"/>
        <n v="2334.52"/>
        <n v="1122.55"/>
        <n v="-343.48"/>
        <n v="1590.42"/>
        <n v="876.44"/>
        <n v="777.86"/>
        <n v="1088.0999999999999"/>
        <n v="888.38"/>
        <n v="595.16"/>
        <n v="2069.63"/>
        <n v="1339.98"/>
        <n v="942.27"/>
        <n v="1264.4000000000001"/>
        <n v="659.51"/>
        <n v="621.71"/>
        <n v="280.84000000000003"/>
        <n v="946.84"/>
        <n v="928.47"/>
        <n v="1160.8499999999999"/>
        <n v="1023.77"/>
        <n v="1453.25"/>
        <n v="1026.47"/>
        <n v="663.16"/>
        <n v="926.63"/>
        <n v="-94.279999999999745"/>
        <n v="2151.85"/>
        <n v="1943.65"/>
        <n v="1588.12"/>
        <n v="1141.9100000000001"/>
        <n v="1158.79"/>
        <n v="-7944.79"/>
        <n v="745.5"/>
        <n v="433.22"/>
        <n v="837.95"/>
        <n v="-3833.05"/>
        <n v="2428.7800000000002"/>
        <n v="918.78"/>
        <n v="2062.4299999999998"/>
        <n v="2394.52"/>
        <n v="1019.47"/>
        <n v="919.53"/>
        <n v="383.77"/>
        <n v="1952.53"/>
        <n v="1629.02"/>
        <n v="1094.93"/>
        <n v="786"/>
        <n v="911.94"/>
        <n v="924.49"/>
        <n v="859.34"/>
        <n v="1136.54"/>
        <n v="1590.66"/>
        <n v="887.81999999999994"/>
        <n v="4950.95"/>
        <n v="697.69"/>
        <n v="231.4"/>
        <n v="964.65"/>
        <n v="497.45"/>
        <n v="771.32"/>
        <n v="934.59"/>
        <n v="420.91"/>
        <n v="1994.6"/>
        <n v="1611.24"/>
        <n v="814.09"/>
        <n v="1604.77"/>
        <n v="1037.3399999999999"/>
        <n v="815.31"/>
        <n v="1462.23"/>
        <n v="767.25"/>
        <n v="1693.43"/>
        <n v="707.46"/>
        <n v="1658.24"/>
        <n v="895.69"/>
        <n v="853.04"/>
        <n v="159.36000000000001"/>
        <n v="2655"/>
        <n v="709.63"/>
        <n v="1623.68"/>
        <n v="1322.07"/>
        <n v="979.1"/>
        <n v="1618.48"/>
        <n v="739.94"/>
        <n v="572.5"/>
        <n v="1226.47"/>
        <n v="892.43"/>
        <n v="1603.85"/>
        <n v="1010.99"/>
        <n v="834.82"/>
        <n v="1632.43"/>
        <n v="724.46"/>
        <n v="699.02"/>
        <n v="610.57000000000005"/>
        <n v="1214.04"/>
        <n v="3801.72"/>
        <n v="1785.79"/>
        <n v="416.86"/>
        <n v="1055.48"/>
        <n v="972.14"/>
        <n v="797.21"/>
        <n v="639.57000000000005"/>
        <n v="-6588.64"/>
        <n v="664.14"/>
        <n v="953.14"/>
        <n v="930.48"/>
        <n v="1104.52"/>
        <n v="1125.0999999999999"/>
        <n v="-9143.64"/>
        <n v="814.76"/>
        <n v="1907.65"/>
        <n v="692.03"/>
        <n v="246.78"/>
        <n v="701.11"/>
        <n v="454.12"/>
        <n v="2136.9299999999998"/>
        <n v="1044.67"/>
        <n v="2729.68"/>
        <n v="1872.18"/>
        <n v="1403.21"/>
        <n v="545.64"/>
        <n v="450.79"/>
        <n v="462.18"/>
        <n v="2549.5"/>
        <n v="1061.67"/>
        <n v="-279.52999999999997"/>
        <n v="1760.69"/>
        <n v="782.26"/>
        <n v="1073.33"/>
        <n v="634.24"/>
        <n v="609.19000000000005"/>
        <n v="809.84"/>
        <n v="92.009999999999991"/>
        <n v="408.76"/>
        <n v="1453.99"/>
        <n v="596.98"/>
        <n v="987.97"/>
        <n v="-256.17"/>
        <n v="-236.17"/>
        <n v="479.38"/>
        <n v="488.13"/>
        <n v="1585.04"/>
        <n v="1705.9"/>
        <n v="1291.28"/>
        <n v="1256.96"/>
        <n v="432.24"/>
        <n v="1055.3399999999999"/>
        <n v="927.57"/>
        <n v="765.91"/>
        <n v="2050.73"/>
        <n v="1132.02"/>
        <n v="2446.5100000000002"/>
        <n v="156.61000000000001"/>
        <n v="423.87"/>
        <n v="826.97"/>
        <n v="435.39"/>
        <n v="853.51"/>
        <n v="793.09"/>
        <n v="1430.87"/>
        <n v="213.9"/>
        <n v="1662.48"/>
        <n v="743.64"/>
        <n v="1369.61"/>
        <n v="-419.21000000000004"/>
        <n v="1977.85"/>
        <n v="635.49"/>
        <n v="2177.8000000000002"/>
        <n v="612.15"/>
        <n v="669.96"/>
        <n v="948.13"/>
        <n v="958.88"/>
        <n v="5.8199999999999932"/>
        <n v="1175.3599999999999"/>
        <n v="1.65"/>
        <n v="543.67999999999995"/>
        <n v="1195.6200000000008"/>
        <n v="566.26"/>
        <n v="2389.9499999999998"/>
        <n v="454"/>
        <n v="1635.06"/>
        <n v="1459.41"/>
        <n v="600.35"/>
        <n v="-353.99"/>
        <n v="1458.12"/>
        <n v="694.51"/>
        <n v="-82.38"/>
        <n v="473.79999999999995"/>
        <n v="321.8"/>
        <n v="2243.44"/>
        <n v="2490.9699999999998"/>
        <n v="875"/>
        <n v="2468.2600000000002"/>
        <n v="1950.38"/>
        <n v="1545.18"/>
        <n v="1716.17"/>
        <n v="706.56"/>
        <n v="501.66"/>
        <n v="1046.02"/>
        <n v="1308.28"/>
        <n v="1088.08"/>
        <n v="160.49"/>
        <n v="896.65"/>
        <n v="981.23"/>
        <n v="1282.44"/>
        <n v="705.76"/>
        <n v="2450.37"/>
        <n v="865.44"/>
        <n v="306.73"/>
        <n v="819.47"/>
        <n v="1484"/>
        <n v="1026.3399999999999"/>
        <n v="855.21"/>
        <n v="1705.04"/>
        <n v="483.91"/>
        <n v="1387.79"/>
        <n v="1311.6"/>
        <n v="811.56"/>
        <n v="1176.92"/>
        <n v="1477.33"/>
        <n v="751.72"/>
        <n v="1318.15"/>
        <n v="1495.25"/>
        <n v="854.21"/>
        <n v="1010.81"/>
        <n v="2704.69"/>
        <n v="1024.95"/>
        <n v="1313.78"/>
        <n v="1398.69"/>
        <n v="1216"/>
        <n v="534.11"/>
        <n v="1982.27"/>
        <n v="1483.99"/>
        <n v="236.94000000000005"/>
        <n v="729.62"/>
        <n v="752.19999999999993"/>
        <n v="1776.21"/>
        <n v="371.37"/>
        <n v="1289.1300000000001"/>
        <n v="772.84"/>
        <n v="1742.98"/>
        <n v="1507.7200000000003"/>
        <n v="669.45"/>
        <n v="1756.4"/>
        <n v="408.88"/>
        <n v="956.22"/>
        <n v="1779.35"/>
        <n v="1436.92"/>
        <n v="1807.44"/>
        <n v="819.32"/>
        <n v="2978.18"/>
        <n v="1175.31"/>
        <n v="834.35"/>
        <n v="859.56"/>
        <n v="835.09999999999991"/>
        <n v="1169.1300000000001"/>
        <n v="1202.3499999999999"/>
        <n v="925.67"/>
        <n v="717.09"/>
        <n v="623.66999999999996"/>
        <n v="2262.15"/>
        <n v="1741.88"/>
        <n v="1128.3399999999999"/>
        <n v="902.67"/>
        <n v="1343.78"/>
        <n v="1074.77"/>
        <n v="1652.85"/>
        <n v="888.67"/>
        <n v="743.23"/>
        <n v="1239.53"/>
        <n v="340.41"/>
        <n v="10.6"/>
        <n v="1069.67"/>
        <n v="1018.58"/>
        <n v="1671.98"/>
        <n v="1265.3499999999999"/>
        <n v="951.29"/>
        <n v="982.34"/>
        <n v="2079.27"/>
        <n v="623.28"/>
        <n v="1957.06"/>
        <n v="500.97"/>
        <n v="1091.1600000000001"/>
        <n v="1257.68"/>
        <n v="1595.06"/>
        <n v="1593.76"/>
        <n v="954.01"/>
        <n v="805.65"/>
        <n v="839.18"/>
        <n v="797.76"/>
        <n v="784.47"/>
        <n v="1343.03"/>
        <n v="36.78"/>
        <n v="6597.1"/>
        <n v="1419.57"/>
        <n v="534.53"/>
        <n v="615.91"/>
        <n v="268"/>
        <n v="1749.07"/>
        <n v="955.69"/>
        <n v="1357.04"/>
        <n v="959.15"/>
        <n v="775.72"/>
        <n v="1219.23"/>
        <n v="774.94"/>
        <n v="1000.02"/>
        <n v="1001.9"/>
        <n v="2050.69"/>
        <n v="1358.35"/>
        <n v="1635.07"/>
        <n v="748.11"/>
        <n v="303.32"/>
        <n v="835.09"/>
        <n v="636.34"/>
        <n v="677.79"/>
        <n v="1666.67"/>
        <n v="1014.55"/>
        <n v="1834.89"/>
        <n v="749.96"/>
        <n v="754.75"/>
        <n v="1157.3900000000001"/>
        <n v="1421.42"/>
        <n v="799.32"/>
        <n v="1270.1099999999999"/>
        <n v="672.63"/>
        <n v="915.03"/>
        <n v="1864.15"/>
        <n v="739.95"/>
        <n v="816"/>
        <n v="63.59"/>
        <n v="1266.77"/>
        <n v="779"/>
        <n v="884.68"/>
        <n v="430.33000000000015"/>
        <n v="709.5"/>
        <n v="1148.67"/>
        <n v="1194.0999999999999"/>
        <n v="650.48"/>
        <n v="325.7"/>
        <n v="1327.38"/>
        <n v="1185.25"/>
        <n v="933"/>
        <n v="957.83"/>
        <n v="1640.31"/>
        <n v="774.13"/>
        <n v="825.44"/>
        <n v="876.94"/>
        <n v="591.93999999999994"/>
        <n v="277.14"/>
        <n v="818.44"/>
        <n v="1323.01"/>
        <n v="672.74"/>
        <n v="340.88"/>
        <n v="739.16"/>
        <n v="2113.59"/>
        <n v="1788.52"/>
        <n v="825.22999999999956"/>
        <n v="1662.84"/>
        <n v="1368.44"/>
        <n v="805.24"/>
        <n v="1422.77"/>
        <n v="2852.22"/>
        <n v="924.76"/>
        <n v="539.35"/>
        <n v="720.88"/>
        <n v="2634.86"/>
        <n v="813"/>
        <n v="177.79"/>
        <n v="944.8"/>
        <n v="327.7"/>
        <n v="531.14"/>
        <n v="937.8"/>
        <n v="690.36"/>
        <n v="169.45"/>
        <n v="891.25"/>
        <n v="349.59"/>
        <n v="1930.52"/>
        <n v="636.75"/>
        <n v="2824.35"/>
        <n v="362.04"/>
        <n v="338.52"/>
        <n v="1393.85"/>
        <n v="1899.86"/>
        <n v="1157.18"/>
        <n v="1246.6099999999997"/>
        <n v="858.79"/>
        <n v="751.2"/>
        <n v="1051.57"/>
        <n v="1612.86"/>
        <n v="1325.65"/>
        <n v="730.84"/>
        <n v="699.85"/>
        <n v="497.84"/>
        <n v="497.85"/>
        <n v="376.67"/>
        <n v="583.09000000000015"/>
        <n v="541.11"/>
        <n v="569.79999999999995"/>
        <n v="4806.03"/>
        <n v="330.5"/>
        <n v="318.89"/>
        <n v="2103.46"/>
        <n v="1266.2"/>
        <n v="1272.31"/>
        <n v="1179.5899999999999"/>
        <n v="1479.82"/>
        <n v="-4926.03"/>
        <n v="239.62"/>
        <n v="1083.46"/>
        <n v="1763.04"/>
        <n v="467.99"/>
        <n v="1744.88"/>
        <n v="1977.46"/>
        <n v="1917.55"/>
        <n v="1035.05"/>
        <n v="862.42"/>
        <n v="1937.82"/>
        <n v="1203.54"/>
        <n v="1229.04"/>
        <n v="885.37"/>
        <n v="1058.2399999999998"/>
        <n v="1613.18"/>
        <n v="-1992.69"/>
        <n v="952.72"/>
        <n v="961.88"/>
        <n v="1583.26"/>
        <n v="839.32"/>
        <n v="2024.13"/>
        <n v="2126.02"/>
        <n v="968.96"/>
        <n v="3361.9"/>
        <n v="2165.13"/>
        <n v="969.69"/>
        <n v="1579.57"/>
        <n v="2063.6"/>
        <n v="888.18"/>
        <n v="1681.72"/>
        <n v="2355.9899999999998"/>
        <n v="2282.9899999999998"/>
        <n v="1170.45"/>
        <n v="505.17"/>
        <n v="555.73"/>
        <n v="505.18"/>
        <n v="511.01"/>
        <n v="544.20000000000005"/>
        <n v="584.48"/>
        <n v="1794.92"/>
        <n v="2083.6"/>
        <n v="2513.27"/>
        <n v="1966.18"/>
        <n v="4431.6899999999996"/>
        <n v="1621.92"/>
        <n v="1987.93"/>
        <n v="685.26"/>
        <n v="1104.18"/>
        <n v="2804.23"/>
        <n v="1431.15"/>
        <n v="1935.67"/>
        <n v="1226.97"/>
        <n v="6942.02"/>
        <n v="610.19000000000005"/>
        <n v="640.17999999999995"/>
        <n v="1443.88"/>
        <n v="1462.63"/>
        <n v="917.3"/>
        <n v="376.1"/>
        <n v="1347.51"/>
        <n v="1148.47"/>
        <n v="844.47"/>
        <n v="732.63"/>
        <n v="641.01"/>
        <n v="1786.62"/>
        <n v="682.51"/>
        <n v="1539.16"/>
        <n v="329.77"/>
        <n v="1931.1"/>
        <n v="748.45"/>
        <n v="1188.3800000000001"/>
        <n v="551.75"/>
        <n v="1648.48"/>
        <n v="769.21"/>
        <n v="972.67"/>
        <n v="446.07"/>
        <n v="1458.65"/>
        <n v="1003.14"/>
        <n v="682.57"/>
        <n v="1734.35"/>
        <n v="691.93"/>
        <n v="837.44"/>
        <n v="787.47"/>
        <n v="-216.6"/>
        <n v="518.84"/>
        <n v="1456.23"/>
        <n v="1767.1"/>
        <n v="4246.99"/>
        <n v="3836.18"/>
        <n v="673.04"/>
        <n v="539.05999999999995"/>
        <n v="1880.65"/>
        <n v="2230.15"/>
        <n v="2077.98"/>
        <n v="484.97"/>
        <n v="-2513.44"/>
        <n v="1394.87"/>
        <n v="1509.88"/>
        <n v="1630.44"/>
        <n v="3423.35"/>
        <n v="1225"/>
        <n v="2142.77"/>
        <n v="552.5"/>
        <n v="1147.6199999999999"/>
        <n v="1358.51"/>
        <n v="1600.27"/>
        <n v="1603.51"/>
        <n v="1345.07"/>
        <n v="450.87"/>
        <n v="3048.24"/>
        <n v="1581.84"/>
        <n v="1756.98"/>
        <n v="3436.96"/>
        <n v="1652.59"/>
        <n v="1076.83"/>
        <n v="1177.49"/>
        <n v="1602.13"/>
        <n v="1435.97"/>
        <n v="973.53"/>
        <n v="1829.16"/>
        <n v="108.32"/>
        <n v="-1189.58"/>
        <n v="1062.5"/>
        <n v="2197.44"/>
        <n v="748.86"/>
        <n v="247.5"/>
        <n v="1271.42"/>
        <n v="580.65"/>
        <n v="1679.5"/>
        <n v="537.26"/>
        <n v="1168.71"/>
        <n v="-257.7"/>
        <n v="1229.96"/>
        <n v="-13.92"/>
        <n v="1260.98"/>
        <n v="652.35"/>
        <n v="2506.54"/>
        <n v="463.96"/>
        <n v="1275"/>
        <n v="1370.65"/>
        <n v="838.98000000000047"/>
        <n v="1883.6"/>
        <n v="580"/>
        <n v="558.41"/>
        <n v="473.92"/>
        <n v="1558.64"/>
        <n v="1854.45"/>
        <n v="1608.35"/>
        <n v="327.14999999999998"/>
        <n v="1909.48"/>
        <n v="2688.01"/>
        <n v="1256.02"/>
        <n v="1672.48"/>
        <n v="-4533.53"/>
        <n v="47.24"/>
        <n v="-17096.45"/>
        <n v="-6293.45"/>
        <n v="-8726.9699999999993"/>
        <n v="-11541.84"/>
        <n v="-4486.45"/>
        <n v="-7952.66"/>
        <n v="-6691"/>
        <n v="-5444.2"/>
        <n v="-3249.5"/>
        <n v="-421.55"/>
        <n v="-7913.88"/>
        <n v="-5945.87"/>
        <n v="-2346.88"/>
        <n v="-1469.7"/>
        <n v="1190.55"/>
        <n v="208.94"/>
        <n v="812.45"/>
        <n v="1632.76"/>
        <n v="1627.48"/>
        <n v="770.78"/>
        <n v="1193.9000000000001"/>
        <n v="2195.12"/>
        <n v="979.09"/>
        <n v="514.1"/>
        <n v="976.8"/>
        <n v="1355.78"/>
        <n v="-6767.17"/>
        <n v="473.77"/>
        <n v="919.21"/>
        <n v="245.86"/>
        <n v="-2782.4"/>
        <n v="-12745.67"/>
        <n v="-5545.67"/>
        <n v="-2521.7399999999998"/>
        <n v="314.27"/>
        <n v="6353.07"/>
        <n v="1099.8399999999999"/>
        <n v="383.23"/>
        <n v="1476.79"/>
        <n v="-3844.84"/>
        <n v="583.80999999999995"/>
        <n v="979.11"/>
        <n v="612.07000000000005"/>
        <n v="1220.95"/>
        <n v="848.61"/>
        <n v="805.66"/>
        <n v="419.1"/>
        <n v="-445"/>
        <n v="2152.1799999999998"/>
        <n v="-6955.56"/>
        <n v="-1564.12"/>
        <n v="-219.92"/>
        <n v="-364.44"/>
        <n v="-320.17"/>
        <n v="-56.990000000000009"/>
        <n v="2809.8599999999997"/>
        <n v="1755.43"/>
        <n v="126.67"/>
        <n v="667.46"/>
        <n v="856.98"/>
        <n v="942.77"/>
        <n v="1010.26"/>
        <n v="540.62"/>
        <n v="262.82"/>
        <n v="351.94"/>
        <n v="255.37"/>
        <n v="816.81"/>
        <n v="461.7"/>
        <n v="570.5"/>
        <n v="2062.2600000000002"/>
        <n v="571.79"/>
        <n v="1145.6199999999999"/>
        <n v="1902.06"/>
        <n v="1349.05"/>
        <n v="465.95"/>
        <n v="840.81"/>
        <n v="974.36"/>
        <n v="758.3"/>
        <n v="1736.42"/>
        <n v="634.33000000000004"/>
        <n v="1246.83"/>
        <n v="607.27"/>
        <n v="593.26"/>
        <n v="1785.82"/>
        <n v="370.16"/>
        <n v="1217.29"/>
        <n v="135.24"/>
        <n v="4876.34"/>
        <n v="1413.16"/>
        <n v="429.64"/>
        <n v="757.45"/>
        <n v="212.67"/>
        <n v="367.8"/>
        <n v="500.17"/>
        <n v="197.86999999999998"/>
        <n v="506.88"/>
        <n v="1354.18"/>
        <n v="457.99"/>
        <n v="1734.14"/>
        <n v="1216.23"/>
        <n v="1547.7"/>
        <n v="2099.2199999999998"/>
        <n v="-408.47000000000025"/>
        <n v="1321.9"/>
        <n v="4657.22"/>
        <n v="1603.01"/>
        <n v="1024.02"/>
        <n v="712.14"/>
        <n v="591.41"/>
        <n v="232.98"/>
        <n v="828.75"/>
        <n v="976.18"/>
        <n v="836.59000000000015"/>
        <n v="1044.07"/>
        <n v="560.96"/>
        <n v="2567.75"/>
        <n v="1433.42"/>
        <n v="1102.01"/>
        <n v="2118.75"/>
        <n v="1375.25"/>
        <n v="721.45"/>
        <n v="1191.4000000000001"/>
        <n v="1341.1"/>
        <n v="1471.79"/>
        <n v="1012.48"/>
        <n v="421.09"/>
        <n v="818.57"/>
        <n v="536.66999999999996"/>
        <n v="1422.95"/>
        <n v="2033.95"/>
        <n v="1053.75"/>
        <n v="1726.99"/>
        <n v="441.01"/>
        <n v="1258.7"/>
        <n v="1074.01"/>
        <n v="1162.5"/>
        <n v="789.42"/>
        <n v="561.25"/>
        <n v="718.21"/>
        <n v="1334.27"/>
        <n v="2340.3000000000002"/>
        <n v="373.59000000000009"/>
        <n v="1182.75"/>
        <n v="2229.52"/>
        <n v="1066.73"/>
        <n v="587.78"/>
        <n v="679.51"/>
        <n v="796.8"/>
        <n v="1577.42"/>
        <n v="1310.04"/>
        <n v="1652.99"/>
        <n v="722.92"/>
        <n v="887.75"/>
        <n v="953.07"/>
        <n v="1872.2600000000002"/>
        <n v="1267.75"/>
        <n v="2223.94"/>
        <n v="1490.51"/>
        <n v="1179.5"/>
        <n v="633.84"/>
        <n v="350.2"/>
        <n v="1043.6500000000001"/>
        <n v="499.8"/>
        <n v="692.45"/>
        <n v="388.65"/>
        <n v="1146.8"/>
        <n v="1264.6300000000001"/>
        <n v="418.59"/>
        <n v="505.71"/>
        <n v="1261.6400000000001"/>
        <n v="675.2"/>
        <n v="907.64"/>
        <n v="1046.1199999999999"/>
        <n v="1577.04"/>
        <n v="718.97"/>
        <n v="1976.19"/>
        <n v="771.1"/>
        <n v="628.72"/>
        <n v="1223.08"/>
        <n v="1282.02"/>
        <n v="629.16999999999996"/>
        <n v="657.51"/>
        <n v="656.84"/>
        <n v="490.84"/>
        <n v="706.84"/>
        <n v="2165.33"/>
        <n v="893.53"/>
        <n v="2126.79"/>
        <n v="974.67"/>
        <n v="1417.52"/>
        <n v="734.63"/>
        <n v="515.51"/>
        <n v="328.5"/>
        <n v="1142.67"/>
        <n v="1304.4100000000001"/>
        <n v="1303.76"/>
        <n v="859"/>
        <n v="532.5"/>
        <n v="858.33"/>
        <n v="1213.69"/>
        <n v="1117.42"/>
        <n v="988.74"/>
        <n v="1385.18"/>
        <n v="1396.84"/>
        <n v="688.27"/>
        <n v="724.72"/>
        <n v="1524.5699999999997"/>
        <n v="759.8"/>
        <n v="337.37"/>
        <n v="1784.02"/>
        <n v="1285.08"/>
        <n v="482.91"/>
        <n v="641.92999999999995"/>
        <n v="997.58"/>
        <n v="-233.24"/>
        <n v="1210.58"/>
        <n v="1040.49"/>
        <n v="1199.29"/>
        <n v="613.82000000000005"/>
        <n v="924.01"/>
        <n v="698.03"/>
        <n v="-476.71"/>
        <n v="1228"/>
        <n v="637.75"/>
        <n v="1324.59"/>
        <n v="1561"/>
        <n v="963.35"/>
        <n v="860.5"/>
        <n v="-32.79"/>
        <n v="3104.35"/>
        <n v="878.28"/>
        <n v="778.25"/>
        <n v="595.16999999999996"/>
        <n v="915.2"/>
        <n v="2130.0700000000002"/>
        <n v="1677.04"/>
        <n v="1829.43"/>
        <n v="590.84"/>
        <n v="806.98"/>
        <n v="1514.35"/>
        <n v="695.17"/>
        <n v="694.85"/>
        <n v="1048.95"/>
        <n v="917.77"/>
        <n v="2034.34"/>
        <n v="1646.25"/>
        <n v="495.84"/>
        <n v="2106.9499999999998"/>
        <n v="904.6"/>
        <n v="1160.5"/>
        <n v="797.67"/>
        <n v="1366.25"/>
        <n v="2165.23"/>
        <n v="1526.49"/>
        <n v="852.85"/>
        <n v="1070.5999999999999"/>
        <n v="558.34"/>
        <n v="308.33"/>
        <n v="1353.9"/>
        <n v="1186.53"/>
        <n v="1661.93"/>
        <n v="1325"/>
        <n v="1071.42"/>
        <n v="1434.18"/>
        <n v="1000.89"/>
        <n v="879.17"/>
        <n v="996.97"/>
        <n v="1186.0899999999999"/>
        <n v="28.56"/>
        <n v="1038.1400000000001"/>
        <n v="2089.9900000000002"/>
        <n v="2510.0700000000002"/>
        <n v="1499.01"/>
        <n v="2264.86"/>
        <n v="816.01"/>
        <n v="564.83000000000004"/>
        <n v="3296.02"/>
        <n v="1056.76"/>
        <n v="1370.07"/>
        <n v="1671.54"/>
        <n v="844.77"/>
        <n v="852.76"/>
        <n v="1202.75"/>
        <n v="2653.87"/>
        <n v="1626.37"/>
        <n v="777.51"/>
        <n v="1778.14"/>
        <n v="292.98"/>
        <n v="1454.26"/>
        <n v="481.34"/>
        <n v="2511.7800000000007"/>
        <n v="301.67"/>
        <n v="301.68"/>
        <n v="596.66999999999996"/>
        <n v="1611.15"/>
        <n v="1341.51"/>
        <n v="1602.02"/>
        <n v="556"/>
        <n v="683.15"/>
        <n v="675.3"/>
        <n v="510.5"/>
        <n v="420.46"/>
        <n v="789.44"/>
        <n v="684.63"/>
        <n v="1036.9100000000001"/>
        <n v="700.68"/>
        <n v="772.58"/>
        <n v="1197.93"/>
        <n v="2298.33"/>
        <n v="1002.5"/>
        <n v="530.57000000000005"/>
        <n v="760.26"/>
        <n v="503.17"/>
        <n v="1315.86"/>
        <n v="1808.68"/>
        <n v="2046.87"/>
        <n v="850.31"/>
        <n v="330.51"/>
        <n v="2504.3000000000002"/>
        <n v="932.52"/>
        <n v="932.5"/>
        <n v="932.51"/>
        <n v="2152.36"/>
        <n v="1214.99"/>
        <n v="671.51"/>
        <n v="1289.04"/>
        <n v="777.48"/>
        <n v="1130.27"/>
        <n v="816.67"/>
        <n v="708.33"/>
        <n v="1969.01"/>
        <n v="700.51"/>
        <n v="990.62"/>
        <n v="888.17"/>
        <n v="1520.74"/>
        <n v="2447.58"/>
        <n v="1802.75"/>
        <n v="1158.1600000000001"/>
        <n v="1317.17"/>
        <n v="1332.2"/>
        <n v="1292.4100000000001"/>
        <n v="1158.17"/>
        <n v="1290.54"/>
        <n v="777.75"/>
        <n v="2175.4"/>
        <n v="976.24"/>
        <n v="1285.5"/>
        <n v="1069.68"/>
        <n v="1035.43"/>
        <n v="3009.46"/>
        <n v="1189.6600000000001"/>
        <n v="1433.25"/>
        <n v="758.52"/>
        <n v="2511.46"/>
        <n v="778.17"/>
        <n v="2724.41"/>
        <n v="823.84"/>
        <n v="806.75"/>
        <n v="788.83"/>
        <n v="670.9"/>
        <n v="790.01"/>
        <n v="522.36"/>
        <n v="1607.92"/>
        <n v="593.27"/>
        <n v="1570.85"/>
        <n v="747.44"/>
        <n v="622.44000000000005"/>
        <n v="1019.26"/>
        <n v="1414.62"/>
        <n v="685.56"/>
        <n v="2163.92"/>
        <n v="579"/>
        <n v="582.66999999999996"/>
        <n v="850.3"/>
        <n v="1242.42"/>
        <n v="965.5"/>
        <n v="1498.75"/>
        <n v="560.65"/>
        <n v="612.27"/>
        <n v="612.28"/>
        <n v="2338.25"/>
        <n v="534.16999999999996"/>
        <n v="912.67"/>
        <n v="276.33"/>
        <n v="788.75"/>
        <n v="940.4"/>
        <n v="1191.08"/>
        <n v="1435.25"/>
        <n v="779.47"/>
        <n v="2902.89"/>
        <n v="1641.4"/>
        <n v="411.19000000000005"/>
        <n v="1276.5"/>
        <n v="751.21"/>
        <n v="387.17"/>
        <n v="753.9"/>
        <n v="3106.01"/>
        <n v="649.88"/>
        <n v="2541.66"/>
        <n v="649.87"/>
        <n v="979.16"/>
        <n v="610.54"/>
        <n v="984"/>
        <n v="1114.83"/>
        <n v="1404.98"/>
        <n v="3174.19"/>
        <n v="1209.2"/>
        <n v="1707.16"/>
        <n v="1381.03"/>
        <n v="1853.37"/>
        <n v="1129.72"/>
        <n v="1211.5"/>
        <n v="2172.59"/>
        <n v="2480.7199999999998"/>
        <n v="840.01"/>
        <n v="4375.5"/>
        <n v="358.13"/>
        <n v="920.25"/>
        <n v="379.22"/>
        <n v="751"/>
        <n v="1664.51"/>
        <n v="1878.55"/>
        <n v="1180.01"/>
        <n v="823.34"/>
        <n v="1145.17"/>
        <n v="833.54"/>
        <n v="1203.4100000000001"/>
        <n v="917.94"/>
        <n v="464.47"/>
        <n v="1445.91"/>
        <n v="1099.52"/>
        <n v="504.15"/>
        <n v="104.12"/>
        <n v="188.94"/>
        <n v="329.14"/>
        <n v="1191.71"/>
        <n v="1380.9"/>
        <n v="560.23"/>
        <n v="1251.1300000000001"/>
        <n v="955.35"/>
        <n v="343.1"/>
        <n v="395.69"/>
        <n v="-218.75"/>
        <n v="659.14"/>
        <n v="677.8"/>
        <n v="1631.16"/>
        <n v="721.12999999999988"/>
        <n v="1663.97"/>
        <n v="471.13"/>
        <n v="723.8"/>
        <n v="1416.18"/>
        <n v="219.99"/>
        <n v="546.02"/>
        <n v="959.68"/>
        <n v="1733.61"/>
        <n v="-2681.77"/>
        <n v="665.54"/>
        <n v="1594.66"/>
        <n v="1404.33"/>
        <n v="1379.22"/>
        <n v="1610.77"/>
        <n v="1893"/>
        <n v="1236.6600000000001"/>
        <n v="1224.02"/>
        <n v="2495.83"/>
        <n v="807.71"/>
        <n v="1838.68"/>
        <n v="1965.68"/>
        <n v="2695.91"/>
        <n v="701.37"/>
        <n v="1183.77"/>
        <n v="2244.4299999999998"/>
        <n v="521.75"/>
        <n v="738.88"/>
        <n v="431.26"/>
        <n v="2154.98"/>
        <n v="1754.03"/>
        <n v="1017.93"/>
        <n v="1357.17"/>
        <n v="806.66"/>
        <n v="2075.19"/>
        <n v="551.67999999999995"/>
        <n v="922.42"/>
        <n v="626.49"/>
        <n v="414.8"/>
        <n v="1462.62"/>
        <n v="1709.73"/>
        <n v="719.23"/>
        <n v="1603.84"/>
        <n v="1195.33"/>
        <n v="781.71"/>
        <n v="1268.1500000000001"/>
        <n v="1267.51"/>
        <n v="1190.67"/>
        <n v="1002.65"/>
        <n v="2854.25"/>
        <n v="739.39"/>
        <n v="1619.01"/>
        <n v="4594.7"/>
        <n v="1184.19"/>
        <n v="1681.73"/>
        <n v="514.59"/>
        <n v="551.82000000000005"/>
        <n v="865.35"/>
        <n v="975.8"/>
        <n v="1001.52"/>
        <n v="238.89"/>
        <n v="1107.6199999999999"/>
        <n v="747.06"/>
        <n v="1770.06"/>
        <n v="439.39"/>
        <n v="545.55999999999995"/>
        <n v="2234.46"/>
        <n v="723.16"/>
        <n v="1738.7"/>
        <n v="1528.11"/>
        <n v="1375.12"/>
        <n v="1598.41"/>
        <n v="789"/>
        <n v="704"/>
        <n v="285.02"/>
        <n v="1068.74"/>
        <n v="679.09"/>
        <n v="3674.68"/>
        <n v="797.31"/>
        <n v="414.12"/>
        <n v="876.48"/>
        <n v="477.11"/>
        <n v="763.36"/>
        <n v="1075.3900000000001"/>
        <n v="501.49"/>
        <n v="1290.78"/>
        <n v="896.6"/>
        <n v="914.1"/>
        <n v="671.79"/>
        <n v="883.34"/>
        <n v="1648.47"/>
        <n v="785.99"/>
        <n v="1667.4"/>
        <n v="3339.23"/>
        <n v="1013.25"/>
        <n v="2251.7600000000002"/>
        <n v="681.61"/>
        <n v="1617.6"/>
        <n v="1471.46"/>
        <n v="1445.93"/>
        <n v="284.52"/>
        <n v="863.77"/>
        <n v="356.04"/>
        <n v="756.91"/>
        <n v="1529.6"/>
        <n v="853.75"/>
        <n v="906.82"/>
        <n v="1455.04"/>
        <n v="1085.5999999999999"/>
        <n v="873.53"/>
        <n v="1707.49"/>
        <n v="688.54"/>
        <n v="364.07"/>
        <n v="533.30999999999995"/>
        <n v="1730.31"/>
        <n v="1896.98"/>
        <n v="761.14"/>
        <n v="843.29"/>
        <n v="1101"/>
        <n v="723.62"/>
        <n v="1256.49"/>
        <n v="2146.35"/>
        <n v="758.78"/>
        <n v="853.94"/>
        <n v="1064.18"/>
        <n v="874.68"/>
        <n v="1128.48"/>
        <n v="277.19"/>
        <n v="1233.4100000000001"/>
        <n v="2751.28"/>
        <n v="853.13"/>
        <n v="1136.55"/>
        <n v="1167.04"/>
        <n v="746.12"/>
        <n v="706.34"/>
        <n v="860.85"/>
        <n v="867.6"/>
        <n v="648.83000000000004"/>
        <n v="718.55"/>
        <n v="1355.87"/>
        <n v="1513.73"/>
        <n v="1021.37"/>
        <n v="649.44000000000005"/>
        <n v="1008.5"/>
        <n v="1133.5"/>
        <n v="560.42999999999995"/>
        <n v="826.01"/>
        <n v="762.91"/>
        <n v="312.07"/>
        <n v="1854.35"/>
        <n v="1711.77"/>
        <n v="444.53"/>
        <n v="1775.88"/>
        <n v="1540.12"/>
        <n v="787.78"/>
        <n v="871.71"/>
        <n v="338.26"/>
        <n v="687.46"/>
        <n v="1013.85"/>
        <n v="905.58"/>
        <n v="2473.33"/>
        <n v="403.99"/>
        <n v="777.88"/>
        <n v="434.56"/>
        <n v="1776.45"/>
        <n v="1812.14"/>
        <n v="852.81"/>
        <n v="525.29999999999995"/>
        <n v="777.87"/>
        <n v="892.67"/>
        <n v="711.53"/>
        <n v="491.67"/>
        <n v="527.22"/>
        <n v="994.62"/>
        <n v="516.27"/>
        <n v="923.01"/>
        <n v="1558.07"/>
        <n v="929.81"/>
        <n v="640.58000000000004"/>
        <n v="586.28"/>
        <n v="619.62"/>
        <n v="838.64"/>
        <n v="1782.6"/>
        <n v="463.87"/>
        <n v="668.35"/>
        <n v="-3421.68"/>
        <n v="1043.98"/>
        <n v="1487.8"/>
        <n v="2199.27"/>
        <n v="503.91"/>
        <n v="1794.93"/>
        <n v="663.93"/>
        <n v="239.01"/>
        <n v="1339.43"/>
        <n v="90.45"/>
        <n v="104.8"/>
        <n v="1536.44"/>
        <n v="883.16"/>
        <n v="416.74"/>
        <n v="598.70000000000005"/>
        <n v="805.31"/>
        <n v="650.07000000000005"/>
        <n v="1056.42"/>
        <n v="1290.1600000000001"/>
        <n v="1468.83"/>
        <n v="792.9"/>
        <n v="827.54000000000008"/>
        <n v="1055.8900000000001"/>
        <n v="-13097.72"/>
        <n v="1252.6400000000001"/>
        <n v="506.91"/>
        <n v="2853.33"/>
        <n v="831.24"/>
        <n v="1052.75"/>
        <n v="388.1"/>
        <n v="-3415.19"/>
        <n v="-2942.83"/>
        <n v="-4358.5600000000004"/>
        <n v="1394.92"/>
        <n v="1693.87"/>
        <n v="907.43"/>
        <n v="541.66"/>
        <n v="1078.76"/>
        <n v="1009.08"/>
        <n v="699.17"/>
        <n v="-1395.24"/>
        <n v="658.33"/>
        <n v="773.29"/>
        <n v="767.78"/>
        <n v="-2495.27"/>
        <n v="1133"/>
        <n v="923.75"/>
        <n v="1332.5"/>
        <n v="900.5"/>
        <n v="868.75"/>
        <n v="1310.4100000000001"/>
        <n v="-6915.34"/>
        <n v="-3730.81"/>
        <n v="-1226.74"/>
        <n v="195.66000000000008"/>
        <n v="775"/>
        <n v="-11658.85"/>
        <n v="863.78"/>
        <n v="1854.38"/>
        <n v="11000.22"/>
        <n v="1566.97"/>
        <n v="1278.8800000000001"/>
        <n v="1142.2700000000004"/>
        <n v="18.329999999999998"/>
        <n v="1776.16"/>
        <n v="1271.55"/>
        <n v="1260.6600000000001"/>
        <n v="915.37"/>
        <n v="-133.76"/>
        <n v="1610.66"/>
        <n v="-6792.97"/>
        <n v="860.40999999999985"/>
        <n v="1162.04"/>
        <n v="844.52"/>
        <n v="1095.33"/>
        <n v="800.53"/>
        <n v="2193.94"/>
        <n v="2880.02"/>
        <n v="-947.83"/>
        <n v="939.26"/>
        <n v="1087.9100000000001"/>
        <n v="1592.9300000000003"/>
        <n v="335.27"/>
        <n v="1146.81"/>
        <n v="392.04"/>
        <n v="1162.8800000000001"/>
        <n v="1743.86"/>
        <n v="1446.75"/>
        <n v="-37.299999999999997"/>
        <n v="431.9"/>
        <n v="1379.81"/>
        <n v="1061"/>
        <n v="1224.6199999999999"/>
        <n v="1260.18"/>
        <n v="725.99"/>
        <n v="1948.7"/>
        <n v="1599.5"/>
        <n v="430.5"/>
        <n v="943.15"/>
        <n v="4318.53"/>
        <n v="579.16"/>
        <n v="1379.93"/>
        <n v="386.02"/>
        <n v="989.98"/>
        <n v="617.54"/>
        <n v="1284.6600000000001"/>
        <n v="1217.24"/>
        <n v="2196.0500000000002"/>
        <n v="-308.02999999999997"/>
        <n v="1748.73"/>
        <n v="1773.04"/>
        <n v="1661.83"/>
        <n v="1284.79"/>
        <n v="1152.7599999999998"/>
        <n v="428.61"/>
        <n v="650.77"/>
        <n v="-1071.79"/>
        <n v="1057.76"/>
        <n v="1053.92"/>
        <n v="2243"/>
        <n v="1858.67"/>
        <n v="921.01"/>
        <n v="992.79"/>
        <n v="652.51"/>
        <n v="641.33000000000004"/>
        <n v="966.67"/>
        <n v="671.5"/>
        <n v="826.7"/>
        <n v="357.68"/>
        <n v="455.58"/>
        <n v="1004.18"/>
        <n v="850"/>
        <n v="924.35"/>
        <n v="530.58000000000004"/>
        <n v="471.77"/>
        <n v="1038.5999999999999"/>
        <n v="572"/>
        <n v="652.33000000000004"/>
        <n v="791.47"/>
        <n v="726.61"/>
        <n v="1327"/>
        <n v="672.17"/>
        <n v="640.51"/>
        <n v="604.5"/>
        <n v="976.75"/>
        <n v="2012.69"/>
        <n v="1244.8800000000001"/>
        <n v="723.98"/>
        <n v="1905"/>
        <n v="2488.67"/>
        <n v="481.18"/>
        <n v="676.42"/>
        <n v="803.83"/>
        <n v="930.5"/>
        <n v="778.34"/>
        <n v="676.37"/>
        <n v="796.25"/>
        <n v="791.34"/>
        <n v="610.61"/>
        <n v="811.31"/>
        <n v="527.80999999999995"/>
        <n v="471.14"/>
        <n v="804.01"/>
        <n v="1499.29"/>
        <n v="1111.4100000000001"/>
        <n v="1471.44"/>
        <n v="2222.08"/>
        <n v="1446.25"/>
        <n v="906.31"/>
        <n v="1972.08"/>
        <n v="370.15"/>
        <n v="-1275.98"/>
        <n v="1690.99"/>
        <n v="4244.4799999999996"/>
        <n v="2139.87"/>
        <n v="1036"/>
        <n v="367.2"/>
        <n v="889.16"/>
        <n v="969.37"/>
        <n v="881.51"/>
        <n v="821.78"/>
        <n v="1045.96"/>
        <n v="693.97"/>
        <n v="1145.79"/>
        <n v="939.8"/>
        <n v="865.03"/>
        <n v="1466.76"/>
        <n v="466.06"/>
        <n v="755.84"/>
        <n v="553.97"/>
        <n v="1445.55"/>
        <n v="515.91"/>
        <n v="1415.69"/>
        <n v="553.39"/>
        <n v="724.23"/>
        <n v="1067.8399999999999"/>
        <n v="818.88"/>
        <n v="559.09"/>
        <n v="1507.37"/>
        <n v="2131.2399999999998"/>
        <n v="3088.29"/>
        <n v="664.06"/>
        <n v="1128.27"/>
        <n v="1439.92"/>
        <n v="832.8"/>
        <n v="1038.6400000000001"/>
        <n v="800.31"/>
        <n v="724.94"/>
        <n v="1183.75"/>
        <n v="1586.8"/>
        <n v="588.41999999999996"/>
        <n v="770.57"/>
        <n v="513.66"/>
        <n v="749.28"/>
        <n v="1373"/>
        <n v="759.77"/>
        <n v="1574.15"/>
        <n v="835.97"/>
        <n v="1135.48"/>
        <n v="679.46"/>
        <n v="531.15"/>
        <n v="771.74"/>
        <n v="844.36"/>
        <n v="2690.59"/>
        <n v="3493.63"/>
        <n v="1605.44"/>
        <n v="738.37"/>
        <n v="1363.65"/>
        <n v="911.27"/>
        <n v="949.94"/>
        <n v="877.37"/>
        <n v="478.28"/>
        <n v="886.82"/>
        <n v="332.36"/>
        <n v="962.35"/>
        <n v="856.28"/>
        <n v="1081.6400000000001"/>
        <n v="839.98"/>
        <n v="377.37"/>
        <n v="999.08"/>
        <n v="1186.47"/>
        <n v="658.57"/>
        <n v="1402.65"/>
        <n v="505.15"/>
        <n v="599.24"/>
        <n v="3650.53"/>
        <n v="573.87"/>
        <n v="723.41"/>
        <n v="446.93"/>
        <n v="1160.6099999999999"/>
        <n v="1697.17"/>
        <n v="1046.75"/>
        <n v="-6439.2"/>
        <n v="1110.6400000000001"/>
        <n v="1809.01"/>
        <n v="962.32"/>
        <n v="387.26"/>
        <n v="393.92"/>
        <n v="1179.6500000000001"/>
        <n v="767.79"/>
        <n v="773.28"/>
        <n v="714.48"/>
        <n v="864.95"/>
        <n v="1332.51"/>
        <n v="1291.33"/>
        <n v="1200.67"/>
        <n v="910.7"/>
        <n v="849.56"/>
        <n v="2164.8200000000002"/>
        <n v="779.63"/>
        <n v="868.42"/>
        <n v="944.62"/>
        <n v="389.59"/>
        <n v="-2392.3999999999996"/>
        <n v="851.17"/>
        <n v="969"/>
        <n v="10.42"/>
        <n v="1219.33"/>
        <n v="2000.84"/>
        <n v="649.86"/>
        <n v="1300.27"/>
        <n v="-5674.91"/>
        <n v="-3748.9"/>
        <n v="1333.26"/>
        <n v="638.69000000000005"/>
        <n v="2478.17"/>
        <n v="656.19"/>
        <n v="1559.27"/>
        <n v="1087.05"/>
        <n v="1591.27"/>
        <n v="1880.34"/>
        <n v="956.26"/>
        <n v="2232.29"/>
        <n v="1315.23"/>
        <n v="935.83"/>
        <n v="1338.3"/>
        <n v="1046.67"/>
        <n v="755.18"/>
        <n v="1485.51"/>
        <n v="1523.51"/>
        <n v="859.26"/>
        <n v="821.03"/>
        <n v="1578.02"/>
        <n v="2038.09"/>
        <n v="261.85000000000002"/>
        <n v="1394.49"/>
        <n v="471.78999999999996"/>
        <n v="923.76"/>
        <n v="2338.1799999999998"/>
        <n v="984.3"/>
        <n v="1657"/>
        <n v="1951.01"/>
        <n v="769.16"/>
        <n v="1687.92"/>
        <n v="661.68"/>
        <n v="673.34"/>
        <n v="787.01"/>
        <n v="719.85"/>
        <n v="751.66"/>
        <n v="1160.03"/>
        <n v="1160.04"/>
        <n v="1594.37"/>
        <n v="746.33"/>
        <n v="890.67"/>
        <n v="738.18"/>
        <n v="836.23"/>
        <n v="569.67999999999995"/>
        <n v="1264.75"/>
        <n v="1320.51"/>
        <n v="2033.42"/>
        <n v="1466.43"/>
        <n v="-136.63999999999999"/>
        <n v="799.34"/>
        <n v="746.34"/>
        <n v="781.84"/>
        <n v="1056.5"/>
        <n v="1098.08"/>
        <n v="956.41"/>
        <n v="697.24"/>
        <n v="1001.18"/>
        <n v="1326.29"/>
        <n v="412.74"/>
        <n v="1482.73"/>
        <n v="729.18"/>
        <n v="911.25"/>
        <n v="713.7"/>
        <n v="945.06"/>
        <n v="872.33"/>
        <n v="403.84"/>
        <n v="1549.67"/>
        <n v="989.24"/>
        <n v="640.85"/>
        <n v="942.76"/>
        <n v="646.25"/>
        <n v="553.66"/>
        <n v="604.16999999999996"/>
        <n v="163.41999999999999"/>
        <n v="1016.01"/>
        <n v="1020.17"/>
        <n v="753.25"/>
        <n v="908.17"/>
        <n v="898.32"/>
        <n v="280.5"/>
        <n v="301.93"/>
        <n v="1026.76"/>
        <n v="813.01"/>
        <n v="802.5"/>
        <n v="802.51"/>
        <n v="1327.26"/>
        <n v="1172.3699999999999"/>
        <n v="885.44"/>
        <n v="1714.86"/>
        <n v="861.45"/>
        <n v="1269.23"/>
        <n v="943.44"/>
        <n v="1545.84"/>
        <n v="1045.79"/>
        <n v="945.5"/>
        <n v="2047.37"/>
        <n v="575.49"/>
        <n v="1635.35"/>
        <n v="911.86"/>
        <n v="-1057.6199999999999"/>
        <n v="404.42"/>
        <n v="1060.8900000000001"/>
        <n v="901"/>
        <n v="976.76"/>
        <n v="346.36"/>
        <n v="1082.33"/>
        <n v="1336.5"/>
        <n v="488.52"/>
        <n v="1544.23"/>
        <n v="965.95"/>
        <n v="549.96"/>
        <n v="1706.51"/>
        <n v="616.01"/>
        <n v="561.51"/>
        <n v="1001.33"/>
        <n v="1001.34"/>
        <n v="736.67"/>
        <n v="308.67"/>
        <n v="359.25"/>
        <n v="698.84"/>
        <n v="333.17"/>
        <n v="2062.87"/>
        <n v="1184.42"/>
        <n v="815"/>
        <n v="1257.77"/>
        <n v="1737.93"/>
        <n v="910.18"/>
        <n v="801.96"/>
        <n v="637.11"/>
        <n v="828.63"/>
        <n v="1475.74"/>
        <n v="1057.28"/>
        <n v="379.03"/>
        <n v="1605.34"/>
        <n v="1529.71"/>
        <n v="1052.3599999999999"/>
        <n v="1191.17"/>
        <n v="1294.4000000000001"/>
        <n v="912.52"/>
        <n v="1237.9000000000001"/>
        <n v="476.28"/>
        <n v="-2327.87"/>
        <n v="1789"/>
        <n v="724.6"/>
        <n v="1037.33"/>
        <n v="1650.13"/>
        <n v="1291.96"/>
        <n v="1134.49"/>
        <n v="1038.18"/>
        <n v="1091.32"/>
        <n v="1160.42"/>
        <n v="1203.67"/>
        <n v="467.96"/>
        <n v="656.75"/>
        <n v="1212.17"/>
        <n v="1207.57"/>
        <n v="2082.77"/>
        <n v="858.27"/>
        <n v="1465.5"/>
        <n v="701.13"/>
        <n v="1017.8"/>
        <n v="850.39"/>
        <n v="1182.98"/>
        <n v="527.87"/>
        <n v="504.45"/>
        <n v="867.42"/>
        <n v="626.13"/>
        <n v="1091.3900000000001"/>
        <n v="1123.31"/>
        <n v="1662.01"/>
        <n v="1184.98"/>
        <n v="464.75"/>
        <n v="-4781.96"/>
        <n v="985.36"/>
        <n v="1321.78"/>
        <n v="1146.45"/>
        <n v="871.26"/>
        <n v="795.21"/>
        <n v="515.88"/>
        <n v="567.42999999999995"/>
        <n v="1301.3899999999999"/>
        <n v="2337.02"/>
        <n v="932.19999999999891"/>
        <n v="1326.17"/>
        <n v="1187.8699999999999"/>
        <n v="1980.62"/>
        <n v="1380.59"/>
        <n v="1020.65"/>
        <n v="962.75"/>
        <n v="1005.01"/>
        <n v="1430.51"/>
        <n v="1434.75"/>
        <n v="942.16"/>
        <n v="709.38000000000011"/>
        <n v="381.25"/>
        <n v="450.99"/>
        <n v="1356.02"/>
        <n v="1227.51"/>
        <n v="572.32000000000005"/>
        <n v="1451.76"/>
        <n v="721.06"/>
        <n v="645.84"/>
        <n v="1279"/>
        <n v="368.16"/>
        <n v="784.16"/>
        <n v="368.17"/>
        <n v="1086.5"/>
        <n v="2136"/>
        <n v="391"/>
        <n v="1088.3800000000001"/>
        <n v="447.75"/>
        <n v="415.28"/>
        <n v="703.7"/>
        <n v="482.82"/>
        <n v="1555.18"/>
        <n v="1206.67"/>
        <n v="1580.49"/>
        <n v="1219.43"/>
        <n v="647.42999999999995"/>
        <n v="1741.03"/>
        <n v="307.82"/>
        <n v="995.78"/>
        <n v="1865.13"/>
        <n v="2044.35"/>
        <n v="1435.24"/>
        <n v="1931.65"/>
        <n v="1884.39"/>
        <n v="1145.68"/>
        <n v="1025.03"/>
        <n v="1757.6"/>
        <n v="985.13"/>
        <n v="-103.06"/>
        <n v="700.18"/>
        <n v="1563.43"/>
        <n v="1264.44"/>
        <n v="887.08"/>
        <n v="1332.18"/>
        <n v="773.68"/>
        <n v="1554.94"/>
        <n v="413.72"/>
        <n v="1130.02"/>
        <n v="871.72"/>
        <n v="1356.98"/>
        <n v="528.32000000000005"/>
        <n v="1260.19"/>
        <n v="697.66"/>
        <n v="709.78"/>
        <n v="658.88"/>
        <n v="950.54"/>
        <n v="616.1"/>
        <n v="-305.69"/>
        <n v="795.37"/>
        <n v="1288.4100000000001"/>
        <n v="970.96"/>
        <n v="1433.64"/>
        <n v="949.86"/>
        <n v="1386.38"/>
        <n v="1898.87"/>
        <n v="637.98"/>
        <n v="1429.2"/>
        <n v="689.56"/>
        <n v="640"/>
        <n v="865.51"/>
        <n v="207.57"/>
        <n v="-2414.2199999999998"/>
        <n v="5967.67" u="1"/>
        <n v="1309.3800000000001" u="1"/>
        <n v="1986.09" u="1"/>
        <n v="2900.53" u="1"/>
        <n v="4311.51" u="1"/>
        <n v="-2684.27" u="1"/>
        <n v="1660.21" u="1"/>
        <n v="-58.1" u="1"/>
        <n v="-3467.75" u="1"/>
        <n v="35.01" u="1"/>
        <n v="-473.66" u="1"/>
        <n v="-1545" u="1"/>
        <n v="-1605.63" u="1"/>
        <n v="-348.61" u="1"/>
        <n v="-11364.59" u="1"/>
        <n v="1134.83" u="1"/>
        <n v="276.63" u="1"/>
        <n v="1421.83" u="1"/>
        <n v="-4186.16" u="1"/>
        <n v="-3680.12" u="1"/>
        <n v="322.49" u="1"/>
        <n v="-819.7" u="1"/>
        <n v="-3515.98" u="1"/>
        <n v="-1973.17" u="1"/>
        <n v="633.67999999999995" u="1"/>
        <n v="59.92" u="1"/>
        <n v="-1882.87" u="1"/>
        <n v="1172.3499999999999" u="1"/>
        <n v="832.54" u="1"/>
        <n v="1161.67" u="1"/>
        <n v="928.36" u="1"/>
        <n v="1147.28" u="1"/>
        <n v="1028.9100000000001" u="1"/>
        <n v="249.81" u="1"/>
        <n v="809.85999999999967" u="1"/>
        <n v="2321.41" u="1"/>
        <n v="-3515.79" u="1"/>
        <n v="12720.57" u="1"/>
        <n v="2376.84" u="1"/>
        <n v="4438.8599999999997" u="1"/>
        <n v="1085.6600000000001" u="1"/>
        <n v="1521.67" u="1"/>
        <n v="1218.53" u="1"/>
        <n v="1226.8600000000001" u="1"/>
        <n v="1043" u="1"/>
        <n v="1230" u="1"/>
        <n v="801.86" u="1"/>
        <n v="1702.23" u="1"/>
        <n v="233.3" u="1"/>
        <n v="1412.2" u="1"/>
        <n v="1266.01" u="1"/>
        <n v="2165.79" u="1"/>
        <n v="1422.84" u="1"/>
        <n v="1777.5" u="1"/>
        <n v="959.36" u="1"/>
        <n v="1324.21" u="1"/>
        <n v="5156.71" u="1"/>
        <n v="563.36" u="1"/>
        <n v="864" u="1"/>
        <n v="2330.1" u="1"/>
        <n v="-843.62" u="1"/>
        <n v="5105.6400000000003" u="1"/>
        <n v="5522.91" u="1"/>
        <n v="2492.2199999999998" u="1"/>
        <n v="1918.88" u="1"/>
        <n v="1401" u="1"/>
        <n v="457.97" u="1"/>
        <n v="5938.97" u="1"/>
        <n v="1448.64" u="1"/>
        <n v="2611.25" u="1"/>
        <n v="5183.55" u="1"/>
        <n v="5960.46" u="1"/>
        <n v="825.67" u="1"/>
        <n v="1348.96" u="1"/>
        <n v="50.14" u="1"/>
        <n v="5415.97" u="1"/>
        <n v="1536.72" u="1"/>
        <n v="1748.6399999999999" u="1"/>
        <n v="3906.38" u="1"/>
        <n v="2436.5" u="1"/>
        <n v="2097.56" u="1"/>
        <n v="2068.9699999999998" u="1"/>
        <n v="1121.8" u="1"/>
        <n v="296.8" u="1"/>
        <n v="371.79999999999995" u="1"/>
        <n v="1298.8800000000001" u="1"/>
        <n v="1381.38" u="1"/>
        <n v="3560.67" u="1"/>
        <n v="1493.53" u="1"/>
        <n v="2148" u="1"/>
        <n v="1455.47" u="1"/>
        <n v="1652.33" u="1"/>
        <n v="1190.6600000000001" u="1"/>
        <n v="-1.9" u="1"/>
        <n v="2875.45" u="1"/>
        <n v="1299.67" u="1"/>
        <n v="1664.29" u="1"/>
        <n v="5506.7199999999993" u="1"/>
        <n v="608.37" u="1"/>
        <n v="195.31" u="1"/>
        <n v="658.17" u="1"/>
        <n v="982" u="1"/>
        <n v="-224.16" u="1"/>
        <n v="957.63" u="1"/>
        <n v="1314.3" u="1"/>
        <n v="1678.86" u="1"/>
        <n v="-108.48" u="1"/>
        <n v="5243.88" u="1"/>
        <n v="5733.88" u="1"/>
        <n v="1171.76" u="1"/>
        <n v="1400.25" u="1"/>
        <n v="4691.8" u="1"/>
        <n v="3144.48" u="1"/>
        <n v="2191.56" u="1"/>
        <n v="198.72000000000025" u="1"/>
        <n v="3461.8" u="1"/>
        <n v="1483.88" u="1"/>
        <n v="1297.4100000000001" u="1"/>
        <n v="1936.17" u="1"/>
        <n v="2210.4699999999998" u="1"/>
        <n v="-906.8" u="1"/>
        <n v="-10879.98" u="1"/>
        <n v="-8231.65" u="1"/>
        <n v="-8136.85" u="1"/>
        <n v="-8395.4" u="1"/>
        <n v="4310.4399999999996" u="1"/>
        <n v="2960.4699999999993" u="1"/>
        <n v="2935.74" u="1"/>
        <n v="2049.4499999999998" u="1"/>
        <n v="3486.34" u="1"/>
        <n v="857.67" u="1"/>
        <n v="3440.5" u="1"/>
        <n v="1016.17" u="1"/>
        <n v="1140.8399999999999" u="1"/>
        <n v="1753.68" u="1"/>
        <n v="916.34" u="1"/>
        <n v="686.84" u="1"/>
        <n v="2132.13" u="1"/>
        <n v="661.84" u="1"/>
        <n v="1202.3800000000001" u="1"/>
        <n v="2720.5" u="1"/>
        <n v="1137.18" u="1"/>
        <n v="2599.84" u="1"/>
        <n v="912.5" u="1"/>
        <n v="899.34" u="1"/>
        <n v="708.88" u="1"/>
        <n v="941.01" u="1"/>
        <n v="273.83999999999997" u="1"/>
        <n v="307.33" u="1"/>
        <n v="1044.8399999999999" u="1"/>
        <n v="514.55999999999995" u="1"/>
        <n v="-159" u="1"/>
        <n v="-783.34" u="1"/>
        <n v="288.31" u="1"/>
        <n v="437.53" u="1"/>
        <n v="2631.8" u="1"/>
        <n v="223.11" u="1"/>
        <n v="2504.13" u="1"/>
        <n v="889.63" u="1"/>
        <n v="1757.63" u="1"/>
        <n v="731.72" u="1"/>
        <n v="1452.63" u="1"/>
        <n v="722.96" u="1"/>
        <n v="1402.55" u="1"/>
        <n v="465.89" u="1"/>
        <n v="1320.84" u="1"/>
        <n v="414.71000000000004" u="1"/>
        <n v="624.74" u="1"/>
        <n v="653.23" u="1"/>
        <n v="802.3" u="1"/>
        <n v="1112.72" u="1"/>
        <n v="961.55" u="1"/>
        <n v="-618.53" u="1"/>
        <n v="3555.88" u="1"/>
        <n v="2882.19" u="1"/>
        <n v="2049.4699999999998" u="1"/>
        <n v="772.97" u="1"/>
        <n v="1481.98" u="1"/>
        <n v="1545.8400000000001" u="1"/>
        <n v="1413.34" u="1"/>
        <n v="862.17" u="1"/>
        <n v="2430" u="1"/>
        <n v="2925.72" u="1"/>
        <n v="516.80999999999995" u="1"/>
        <n v="-143.01999999999998" u="1"/>
        <n v="2099.6799999999998" u="1"/>
        <n v="2306.75" u="1"/>
        <n v="776.05" u="1"/>
        <n v="1005.22" u="1"/>
        <n v="207" u="1"/>
        <n v="1093.1300000000001" u="1"/>
        <n v="1839.39" u="1"/>
        <n v="312.22000000000003" u="1"/>
        <n v="786.59" u="1"/>
        <n v="2758.88" u="1"/>
        <n v="976.05" u="1"/>
        <n v="-595.94000000000005" u="1"/>
        <n v="-289.45" u="1"/>
        <n v="994.39" u="1"/>
        <n v="2447.42" u="1"/>
        <n v="2045.43" u="1"/>
        <n v="247.83000000000004" u="1"/>
        <n v="459.76" u="1"/>
        <n v="-416.59" u="1"/>
        <n v="1092" u="1"/>
        <n v="59.89" u="1"/>
        <n v="883.47" u="1"/>
        <n v="469.54" u="1"/>
        <n v="-87.79" u="1"/>
        <n v="1036.8" u="1"/>
        <n v="1866.25" u="1"/>
        <n v="-1163.1600000000001" u="1"/>
        <n v="3583.54" u="1"/>
        <n v="-1854.61" u="1"/>
        <n v="0" u="1"/>
        <n v="4420.82" u="1"/>
        <n v="1062.6500000000001" u="1"/>
        <n v="1232.48" u="1"/>
        <n v="378.1" u="1"/>
        <n v="-130.95000000000005" u="1"/>
        <n v="2356.15" u="1"/>
        <n v="815.15000000000009" u="1"/>
        <n v="1053.06" u="1"/>
        <n v="1840.84" u="1"/>
        <n v="300.64999999999998" u="1"/>
        <n v="3382.17" u="1"/>
        <n v="2146.5299999999997" u="1"/>
        <n v="-106.07" u="1"/>
        <n v="867.72" u="1"/>
        <n v="1504.6" u="1"/>
        <n v="1204.8" u="1"/>
        <n v="1359.72" u="1"/>
        <n v="335.26" u="1"/>
        <n v="1365.29" u="1"/>
        <n v="1813.07" u="1"/>
        <n v="4129.5200000000004" u="1"/>
        <n v="1993.7800000000002" u="1"/>
        <n v="2590.1799999999998" u="1"/>
        <n v="323.54000000000002" u="1"/>
        <n v="335.46" u="1"/>
        <n v="4420.8999999999996" u="1"/>
        <n v="4277.22" u="1"/>
        <n v="2194.85" u="1"/>
        <n v="6315.32" u="1"/>
        <n v="5567.23" u="1"/>
        <n v="2008.27" u="1"/>
        <n v="2593.73" u="1"/>
        <n v="3094.65" u="1"/>
        <n v="1372.02" u="1"/>
        <n v="3203.19" u="1"/>
        <n v="2412.06" u="1"/>
        <n v="3141.98" u="1"/>
        <n v="3065.62" u="1"/>
        <n v="5512.54" u="1"/>
        <n v="860.94" u="1"/>
        <n v="-209.02" u="1"/>
        <n v="2439.1" u="1"/>
        <n v="211.24" u="1"/>
        <n v="2315.9699999999998" u="1"/>
        <n v="4071.9" u="1"/>
        <n v="1832.31" u="1"/>
        <n v="2739.1" u="1"/>
        <n v="1720.6" u="1"/>
        <n v="1944.18" u="1"/>
        <n v="691.73" u="1"/>
        <n v="3818.08" u="1"/>
        <n v="3318.4" u="1"/>
        <n v="7053.27" u="1"/>
        <n v="1109.33" u="1"/>
        <n v="266.68" u="1"/>
        <n v="1193.4000000000001" u="1"/>
        <n v="1017.96" u="1"/>
        <n v="589.89" u="1"/>
        <n v="3168.52" u="1"/>
        <n v="435.21" u="1"/>
        <n v="1269.2" u="1"/>
        <n v="-798.75" u="1"/>
        <n v="-3173.3" u="1"/>
        <n v="451.92" u="1"/>
        <n v="287.26" u="1"/>
        <n v="292.14" u="1"/>
        <n v="5721.57" u="1"/>
        <n v="3673.49" u="1"/>
        <n v="1822.44" u="1"/>
        <n v="1943.74" u="1"/>
        <n v="617.62" u="1"/>
        <n v="2271.11" u="1"/>
        <n v="713.01" u="1"/>
        <n v="626.29" u="1"/>
        <n v="292.13" u="1"/>
        <n v="636.07000000000005" u="1"/>
        <n v="1971.77" u="1"/>
        <n v="661.83" u="1"/>
        <n v="3015.88" u="1"/>
        <n v="8205.02" u="1"/>
        <n v="-888.73999999999978" u="1"/>
        <n v="1304.31" u="1"/>
        <n v="2021.04" u="1"/>
        <n v="2323.86" u="1"/>
        <n v="1520.23" u="1"/>
        <n v="3080.33" u="1"/>
        <n v="683.81" u="1"/>
        <n v="2076.4899999999998" u="1"/>
        <n v="808.57" u="1"/>
        <n v="-34.53" u="1"/>
        <n v="3689.7700000000004" u="1"/>
        <n v="2222.86" u="1"/>
        <n v="657.52" u="1"/>
        <n v="575.45000000000005" u="1"/>
        <n v="376.08" u="1"/>
        <n v="774.83" u="1"/>
        <n v="387.41" u="1"/>
        <n v="452.14" u="1"/>
        <n v="2032.52" u="1"/>
        <n v="1520.33" u="1"/>
        <n v="1398.3" u="1"/>
        <n v="389.64" u="1"/>
        <n v="6102.07" u="1"/>
        <n v="292.52" u="1"/>
        <n v="2315.54" u="1"/>
        <n v="3636.61" u="1"/>
        <n v="3664.77" u="1"/>
        <n v="384.76" u="1"/>
        <n v="-224.12" u="1"/>
        <n v="3504.38" u="1"/>
        <n v="3040.23" u="1"/>
        <n v="790.17" u="1"/>
        <n v="162.5" u="1"/>
        <n v="681.01" u="1"/>
        <n v="2778.35" u="1"/>
        <n v="3808.77" u="1"/>
        <n v="856.06" u="1"/>
        <n v="-3093.72" u="1"/>
        <n v="-5074.37" u="1"/>
        <n v="-2232.1999999999998" u="1"/>
        <n v="1110.8499999999999" u="1"/>
        <n v="1618.47" u="1"/>
        <n v="2066.4899999999998" u="1"/>
        <n v="873.49" u="1"/>
        <n v="1356.91" u="1"/>
        <n v="985.74" u="1"/>
        <n v="869.38" u="1"/>
        <n v="1189.46" u="1"/>
        <n v="1454.91" u="1"/>
        <n v="-2464.6" u="1"/>
        <n v="-8050.21" u="1"/>
        <n v="-7973.47" u="1"/>
        <n v="398.82" u="1"/>
        <n v="1406.26" u="1"/>
        <n v="343.5" u="1"/>
        <n v="1465.67" u="1"/>
        <n v="1140.4099999999999" u="1"/>
        <n v="3217.01" u="1"/>
        <n v="1114.01" u="1"/>
        <n v="1622.17" u="1"/>
        <n v="1428.5" u="1"/>
        <n v="547.5" u="1"/>
        <n v="561.08000000000004" u="1"/>
        <n v="767" u="1"/>
        <n v="670.09" u="1"/>
        <n v="1347.68" u="1"/>
        <n v="869.25" u="1"/>
        <n v="613" u="1"/>
        <n v="425.17" u="1"/>
        <n v="672.5" u="1"/>
        <n v="368.67" u="1"/>
        <n v="672.51" u="1"/>
        <n v="287" u="1"/>
        <n v="598.20000000000005" u="1"/>
        <n v="1139.33" u="1"/>
        <n v="630.5" u="1"/>
        <n v="672.01" u="1"/>
        <n v="786.17" u="1"/>
        <n v="794.46" u="1"/>
        <n v="610.84" u="1"/>
        <n v="665.6" u="1"/>
        <n v="911" u="1"/>
        <n v="2903.01" u="1"/>
        <n v="1070.08" u="1"/>
        <n v="595" u="1"/>
        <n v="512.41999999999996" u="1"/>
        <n v="585" u="1"/>
        <n v="619.5" u="1"/>
        <n v="636.16999999999996" u="1"/>
        <n v="2273.54" u="1"/>
        <n v="773.82" u="1"/>
        <n v="1747.8500000000001" u="1"/>
        <n v="2041.76" u="1"/>
        <n v="1320.58" u="1"/>
        <n v="2579.66" u="1"/>
        <n v="1219.75" u="1"/>
        <n v="787.34" u="1"/>
        <n v="398.69" u="1"/>
        <n v="2215.83" u="1"/>
        <n v="2236.6799999999998" u="1"/>
        <n v="1337" u="1"/>
        <n v="1411.49" u="1"/>
        <n v="685.78" u="1"/>
        <n v="2074.25" u="1"/>
        <n v="2204.81" u="1"/>
        <n v="756" u="1"/>
        <n v="696.58" u="1"/>
        <n v="-2011.2200000000003" u="1"/>
        <n v="1439.83" u="1"/>
        <n v="992.51" u="1"/>
        <n v="1162.17" u="1"/>
        <n v="1275.58" u="1"/>
        <n v="1012.61" u="1"/>
        <n v="1103.4100000000001" u="1"/>
        <n v="1193.45" u="1"/>
        <n v="1504.76" u="1"/>
        <n v="1471.34" u="1"/>
        <n v="884.41" u="1"/>
        <n v="1352.51" u="1"/>
        <n v="829.25" u="1"/>
        <n v="1169.83" u="1"/>
        <n v="1039.03" u="1"/>
        <n v="1055.1600000000001" u="1"/>
        <n v="1292.8399999999999" u="1"/>
        <n v="1498.84" u="1"/>
        <n v="337.01" u="1"/>
        <n v="529.37" u="1"/>
        <n v="347" u="1"/>
        <n v="613.51" u="1"/>
        <n v="783.18" u="1"/>
        <n v="632.17999999999995" u="1"/>
        <n v="744.82999999999993" u="1"/>
        <n v="673.84" u="1"/>
        <n v="1176.4100000000001" u="1"/>
        <n v="694.24" u="1"/>
        <n v="379.5" u="1"/>
        <n v="606.66" u="1"/>
        <n v="654.16" u="1"/>
        <n v="691.18" u="1"/>
        <n v="323.49" u="1"/>
        <n v="794.58" u="1"/>
        <n v="761.33" u="1"/>
        <n v="422.22" u="1"/>
        <n v="746.94" u="1"/>
        <n v="1087.51" u="1"/>
        <n v="403.5" u="1"/>
        <n v="1164.99" u="1"/>
        <n v="969.85" u="1"/>
        <n v="1603.68" u="1"/>
        <n v="1124.51" u="1"/>
        <n v="825.76" u="1"/>
        <n v="638.91" u="1"/>
        <n v="726.17" u="1"/>
        <n v="705.33" u="1"/>
        <n v="733.85" u="1"/>
        <n v="611.51" u="1"/>
        <n v="523.83999999999992" u="1"/>
        <n v="842.57" u="1"/>
        <n v="1558" u="1"/>
        <n v="570.17999999999995" u="1"/>
        <n v="946.85" u="1"/>
        <n v="1023.75" u="1"/>
        <n v="783.83" u="1"/>
        <n v="691.9" u="1"/>
        <n v="1157.17" u="1"/>
        <n v="757.17000000000007" u="1"/>
        <n v="379.08" u="1"/>
        <n v="693.25" u="1"/>
        <n v="904.16" u="1"/>
        <n v="694.68" u="1"/>
        <n v="551.04999999999995" u="1"/>
        <n v="696.83" u="1"/>
        <n v="1211.25" u="1"/>
        <n v="719.67" u="1"/>
        <n v="866.84" u="1"/>
        <n v="763.91" u="1"/>
        <n v="820.16" u="1"/>
        <n v="656.67" u="1"/>
        <n v="934.17" u="1"/>
        <n v="622.26" u="1"/>
        <n v="1055.58" u="1"/>
        <n v="633.5" u="1"/>
        <n v="720.61" u="1"/>
        <n v="842.53" u="1"/>
        <n v="1403.5" u="1"/>
        <n v="679.59" u="1"/>
        <n v="178.8" u="1"/>
        <n v="857.08" u="1"/>
        <n v="1019.58" u="1"/>
        <n v="565.51" u="1"/>
        <n v="1362.83" u="1"/>
        <n v="975.16" u="1"/>
        <n v="379.51" u="1"/>
        <n v="1150.08" u="1"/>
        <n v="1426.01" u="1"/>
        <n v="738.92" u="1"/>
        <n v="1055.5899999999999" u="1"/>
        <n v="1155.5899999999999" u="1"/>
        <n v="750.33" u="1"/>
        <n v="729.5" u="1"/>
        <n v="476.43" u="1"/>
        <n v="1770.41" u="1"/>
        <n v="675.99" u="1"/>
        <n v="379.09" u="1"/>
        <n v="773.46" u="1"/>
        <n v="719.73999999999978" u="1"/>
        <n v="309.75" u="1"/>
        <n v="936.26" u="1"/>
        <n v="805.58" u="1"/>
        <n v="727" u="1"/>
        <n v="574.92999999999995" u="1"/>
        <n v="863.91" u="1"/>
        <n v="840.5" u="1"/>
        <n v="1004.16" u="1"/>
        <n v="862.5" u="1"/>
        <n v="1126.28" u="1"/>
        <n v="860" u="1"/>
        <n v="1070.1600000000001" u="1"/>
        <n v="309.76" u="1"/>
        <n v="573.83000000000004" u="1"/>
        <n v="715.26" u="1"/>
        <n v="1060.43" u="1"/>
        <n v="979.5" u="1"/>
        <n v="478.66" u="1"/>
        <n v="770.75" u="1"/>
        <n v="845.75" u="1"/>
        <n v="518.71" u="1"/>
        <n v="311.19" u="1"/>
        <n v="1070.17" u="1"/>
        <n v="990.5" u="1"/>
        <n v="965.51" u="1"/>
        <n v="979.51" u="1"/>
        <n v="1063.6600000000001" u="1"/>
        <n v="932.75" u="1"/>
        <n v="786.24" u="1"/>
        <n v="704.5" u="1"/>
        <n v="663.5" u="1"/>
        <n v="511.49" u="1"/>
        <n v="527.01" u="1"/>
        <n v="578.16999999999996" u="1"/>
        <n v="511.79" u="1"/>
        <n v="850.01" u="1"/>
        <n v="793.75" u="1"/>
        <n v="594.16" u="1"/>
        <n v="939.5" u="1"/>
        <n v="588.23" u="1"/>
        <n v="486.5" u="1"/>
        <n v="431.12" u="1"/>
        <n v="-2240.3199999999997" u="1"/>
        <n v="1582.78" u="1"/>
        <n v="802.76" u="1"/>
        <n v="955.25" u="1"/>
        <n v="947.62" u="1"/>
        <n v="700.65" u="1"/>
        <n v="644.82999999999993" u="1"/>
        <n v="431.37" u="1"/>
        <n v="1231.8699999999999" u="1"/>
        <n v="1011.91" u="1"/>
        <n v="928.97" u="1"/>
        <n v="951" u="1"/>
        <n v="390.08" u="1"/>
        <n v="981.7" u="1"/>
        <n v="917.43" u="1"/>
        <n v="988.84" u="1"/>
        <n v="330.39" u="1"/>
        <n v="458.5" u="1"/>
        <n v="1021.08" u="1"/>
        <n v="973.58" u="1"/>
        <n v="651.4" u="1"/>
        <n v="683.33" u="1"/>
        <n v="744.75" u="1"/>
        <n v="401.21" u="1"/>
        <n v="637.62" u="1"/>
        <n v="1156.83" u="1"/>
        <n v="1699.1" u="1"/>
        <n v="919.08" u="1"/>
        <n v="1067.83" u="1"/>
        <n v="1757.41" u="1"/>
        <n v="673.02" u="1"/>
        <n v="792.84" u="1"/>
        <n v="967.83" u="1"/>
        <n v="477.33" u="1"/>
        <n v="757.61" u="1"/>
        <n v="737.25" u="1"/>
        <n v="1599.76" u="1"/>
        <n v="864.59" u="1"/>
        <n v="987.43" u="1"/>
        <n v="1373.25" u="1"/>
        <n v="1538.5" u="1"/>
        <n v="959.65" u="1"/>
        <n v="840.75" u="1"/>
        <n v="1380.84" u="1"/>
        <n v="1112.42" u="1"/>
        <n v="702.49" u="1"/>
        <n v="1140.75" u="1"/>
        <n v="1218.33" u="1"/>
        <n v="658.91" u="1"/>
        <n v="843.34" u="1"/>
        <n v="1439.76" u="1"/>
        <n v="1022.08" u="1"/>
        <n v="1435.08" u="1"/>
        <n v="1309.0999999999999" u="1"/>
        <n v="1142.4100000000001" u="1"/>
        <n v="783.42" u="1"/>
        <n v="975.66" u="1"/>
        <n v="1142.1600000000001" u="1"/>
        <n v="1029.3499999999999" u="1"/>
        <n v="698.5" u="1"/>
        <n v="587.91" u="1"/>
        <n v="616.33000000000004" u="1"/>
        <n v="1003.84" u="1"/>
        <n v="1340.12" u="1"/>
        <n v="1280.5" u="1"/>
        <n v="1070.76" u="1"/>
        <n v="1070.74" u="1"/>
        <n v="1354.41" u="1"/>
        <n v="1010.75" u="1"/>
        <n v="976.5" u="1"/>
        <n v="1103.76" u="1"/>
        <n v="1609.84" u="1"/>
        <n v="1541.52" u="1"/>
        <n v="1553.03" u="1"/>
        <n v="1738.43" u="1"/>
        <n v="2132.36" u="1"/>
        <n v="-1733.5" u="1"/>
        <n v="842.99" u="1"/>
        <n v="371.92" u="1"/>
        <n v="2271.58" u="1"/>
        <n v="927.5" u="1"/>
        <n v="767.54" u="1"/>
        <n v="996.34" u="1"/>
        <n v="1776.1799999999998" u="1"/>
        <n v="723.77" u="1"/>
        <n v="2733" u="1"/>
        <n v="726.27" u="1"/>
        <n v="976.84" u="1"/>
        <n v="724.76" u="1"/>
        <n v="532.17999999999995" u="1"/>
        <n v="340.58" u="1"/>
        <n v="1128.51" u="1"/>
        <n v="1235.42" u="1"/>
        <n v="795.66" u="1"/>
        <n v="749.75" u="1"/>
        <n v="757.5" u="1"/>
        <n v="934.33" u="1"/>
        <n v="1245.67" u="1"/>
        <n v="457.92" u="1"/>
        <n v="454.19" u="1"/>
        <n v="966.83" u="1"/>
        <n v="725.58" u="1"/>
        <n v="958.08" u="1"/>
        <n v="750.1" u="1"/>
        <n v="772.62" u="1"/>
        <n v="301.92" u="1"/>
        <n v="483.04" u="1"/>
        <n v="570.16999999999996" u="1"/>
        <n v="585.41999999999996" u="1"/>
        <n v="986.84" u="1"/>
        <n v="464.17" u="1"/>
        <n v="98.34" u="1"/>
        <n v="752.83" u="1"/>
        <n v="354.33999999999992" u="1"/>
        <n v="977.07" u="1"/>
        <n v="677.91" u="1"/>
        <n v="800.83" u="1"/>
        <n v="651.91" u="1"/>
        <n v="1156.01" u="1"/>
        <n v="680" u="1"/>
        <n v="678.35" u="1"/>
        <n v="874.5" u="1"/>
        <n v="1217.6600000000001" u="1"/>
        <n v="791.41" u="1"/>
        <n v="1636.84" u="1"/>
        <n v="795.67" u="1"/>
        <n v="736.84" u="1"/>
        <n v="1046.8399999999999" u="1"/>
        <n v="1557" u="1"/>
        <n v="493.66" u="1"/>
        <n v="1175.25" u="1"/>
        <n v="1034.1600000000001" u="1"/>
        <n v="1072.4100000000001" u="1"/>
        <n v="312.10000000000002" u="1"/>
        <n v="768.33" u="1"/>
        <n v="1461.51" u="1"/>
        <n v="832.01" u="1"/>
        <n v="1095.6199999999999" u="1"/>
        <n v="809.17" u="1"/>
        <n v="960.67" u="1"/>
        <n v="775.24" u="1"/>
        <n v="887.49" u="1"/>
        <n v="506.09000000000003" u="1"/>
        <n v="456.09" u="1"/>
        <n v="1236.8399999999999" u="1"/>
        <n v="674.56" u="1"/>
        <n v="1944.51" u="1"/>
        <n v="524.36" u="1"/>
        <n v="1148.9100000000001" u="1"/>
        <n v="1193.75" u="1"/>
        <n v="383.67000000000007" u="1"/>
        <n v="781.09" u="1"/>
        <n v="639.35" u="1"/>
        <n v="1187.17" u="1"/>
        <n v="733.09" u="1"/>
        <n v="697.18" u="1"/>
        <n v="718.75" u="1"/>
        <n v="1361.84" u="1"/>
        <n v="970.75" u="1"/>
        <n v="908" u="1"/>
        <n v="638.85" u="1"/>
        <n v="1579.43" u="1"/>
        <n v="909.24" u="1"/>
        <n v="833.67" u="1"/>
        <n v="794" u="1"/>
        <n v="1021.61" u="1"/>
        <n v="1007.08" u="1"/>
        <n v="1025.8399999999999" u="1"/>
        <n v="882.55" u="1"/>
        <n v="836.03" u="1"/>
        <n v="1177.2" u="1"/>
        <n v="1008.54" u="1"/>
        <n v="802.26" u="1"/>
        <n v="908.01" u="1"/>
        <n v="912.74" u="1"/>
        <n v="1269.92" u="1"/>
        <n v="931.25" u="1"/>
        <n v="1542.67" u="1"/>
        <n v="909.76" u="1"/>
        <n v="1330.6599999999999" u="1"/>
        <n v="1883.41" u="1"/>
        <n v="763.5" u="1"/>
        <n v="748.7" u="1"/>
        <n v="1186" u="1"/>
        <n v="1451.42" u="1"/>
        <n v="1276.46" u="1"/>
        <n v="1123.33" u="1"/>
        <n v="1354.58" u="1"/>
        <n v="559.83000000000004" u="1"/>
        <n v="1837.25" u="1"/>
        <n v="895.5" u="1"/>
        <n v="859.12" u="1"/>
        <n v="918.99" u="1"/>
        <n v="541" u="1"/>
        <n v="1303.1600000000001" u="1"/>
        <n v="891.99" u="1"/>
        <n v="947.99" u="1"/>
        <n v="3723.17" u="1"/>
        <n v="1018.25" u="1"/>
        <n v="1250.03" u="1"/>
        <n v="1378.25" u="1"/>
        <n v="1388.51" u="1"/>
        <n v="1437.26" u="1"/>
        <n v="634.16" u="1"/>
        <n v="1181.25" u="1"/>
        <n v="917.99" u="1"/>
        <n v="632.07000000000005" u="1"/>
        <n v="2123.94" u="1"/>
        <n v="1299.99" u="1"/>
        <n v="627.5" u="1"/>
        <n v="667.5" u="1"/>
        <n v="1120.5900000000001" u="1"/>
        <n v="326" u="1"/>
        <n v="820.83" u="1"/>
        <n v="1754.57" u="1"/>
        <n v="820.77" u="1"/>
        <n v="960.74" u="1"/>
        <n v="1104.83" u="1"/>
        <n v="1838.94" u="1"/>
        <n v="513.67999999999995" u="1"/>
        <n v="1192.3499999999999" u="1"/>
        <n v="560.62" u="1"/>
        <n v="1702.13" u="1"/>
        <n v="1358.75" u="1"/>
        <n v="1022.34" u="1"/>
        <n v="446.25" u="1"/>
        <n v="1887.83" u="1"/>
        <n v="1383.99" u="1"/>
        <n v="802.25" u="1"/>
        <n v="909.25" u="1"/>
        <n v="1083.01" u="1"/>
        <n v="1099.25" u="1"/>
        <n v="1446.26" u="1"/>
        <n v="754.38" u="1"/>
        <n v="775.63" u="1"/>
        <n v="1107.43" u="1"/>
        <n v="1211.83" u="1"/>
        <n v="1339.75" u="1"/>
        <n v="561.13" u="1"/>
        <n v="961.08" u="1"/>
        <n v="805.51" u="1"/>
        <n v="731.18" u="1"/>
        <n v="2157.59" u="1"/>
        <n v="1331.36" u="1"/>
        <n v="894.12" u="1"/>
        <n v="1008.55" u="1"/>
        <n v="532.66" u="1"/>
        <n v="739.01" u="1"/>
        <n v="940.75" u="1"/>
        <n v="1265.1099999999999" u="1"/>
        <n v="1421.25" u="1"/>
        <n v="108" u="1"/>
        <n v="1284.01" u="1"/>
        <n v="1504.42" u="1"/>
        <n v="845.34" u="1"/>
        <n v="1636" u="1"/>
        <n v="1080.6300000000001" u="1"/>
        <n v="869.59" u="1"/>
        <n v="1021.26" u="1"/>
        <n v="221.37" u="1"/>
        <n v="898.25" u="1"/>
        <n v="1163.6400000000001" u="1"/>
        <n v="763.43" u="1"/>
        <n v="936.15" u="1"/>
        <n v="446.87" u="1"/>
        <n v="413.5" u="1"/>
        <n v="606.80999999999995" u="1"/>
        <n v="1254.58" u="1"/>
        <n v="1128.25" u="1"/>
        <n v="796.66" u="1"/>
        <n v="1848.17" u="1"/>
        <n v="1730.75" u="1"/>
        <n v="841.42" u="1"/>
        <n v="886.87" u="1"/>
        <n v="1350.74" u="1"/>
        <n v="908.5" u="1"/>
        <n v="1769.25" u="1"/>
        <n v="805.25" u="1"/>
        <n v="899.74" u="1"/>
        <n v="3054.59" u="1"/>
        <n v="902.75" u="1"/>
        <n v="476.24" u="1"/>
        <n v="833.24" u="1"/>
        <n v="1651.34" u="1"/>
        <n v="779.2" u="1"/>
        <n v="1785.75" u="1"/>
        <n v="661" u="1"/>
        <n v="1049.18" u="1"/>
        <n v="1457.91" u="1"/>
        <n v="709.11" u="1"/>
        <n v="811.25" u="1"/>
        <n v="908.24" u="1"/>
        <n v="791.6" u="1"/>
        <n v="610.27" u="1"/>
        <n v="845.83" u="1"/>
        <n v="516.28" u="1"/>
        <n v="1506.92" u="1"/>
        <n v="1125.75" u="1"/>
        <n v="662.36" u="1"/>
        <n v="636.5" u="1"/>
        <n v="594.34" u="1"/>
        <n v="916" u="1"/>
        <n v="704.86" u="1"/>
        <n v="1487.08" u="1"/>
        <n v="887.09" u="1"/>
        <n v="463.43" u="1"/>
        <n v="1616.58" u="1"/>
        <n v="892.74" u="1"/>
        <n v="1068.97" u="1"/>
        <n v="1553.24" u="1"/>
        <n v="933.35" u="1"/>
        <n v="1365.16" u="1"/>
        <n v="1348.5" u="1"/>
        <n v="933.71" u="1"/>
        <n v="1207.74" u="1"/>
        <n v="2326.02" u="1"/>
        <n v="633.83000000000004" u="1"/>
        <n v="932.35" u="1"/>
        <n v="864.35" u="1"/>
        <n v="704.87" u="1"/>
        <n v="950.16" u="1"/>
        <n v="918.74" u="1"/>
        <n v="1750.5" u="1"/>
        <n v="1331.26" u="1"/>
        <n v="1548.45" u="1"/>
        <n v="854.97" u="1"/>
        <n v="1777.95" u="1"/>
        <n v="594.29" u="1"/>
        <n v="769.36" u="1"/>
        <n v="1213.0899999999999" u="1"/>
        <n v="644.5" u="1"/>
        <n v="646.5" u="1"/>
        <n v="1419.24" u="1"/>
        <n v="2416.36" u="1"/>
        <n v="1576.19" u="1"/>
        <n v="1541.08" u="1"/>
        <n v="646" u="1"/>
        <n v="615.83000000000004" u="1"/>
        <n v="458.33" u="1"/>
        <n v="606.83000000000004" u="1"/>
        <n v="1599.59" u="1"/>
        <n v="496.95" u="1"/>
        <n v="925.12" u="1"/>
        <n v="794.01" u="1"/>
        <n v="593.95000000000005" u="1"/>
        <n v="891.35" u="1"/>
        <n v="1542.92" u="1"/>
        <n v="1789.01" u="1"/>
        <n v="957.98" u="1"/>
        <n v="634.53" u="1"/>
        <n v="1103.75" u="1"/>
        <n v="1638.08" u="1"/>
        <n v="1081.94" u="1"/>
        <n v="1677.34" u="1"/>
        <n v="642.48" u="1"/>
        <n v="576.33000000000004" u="1"/>
        <n v="928.26" u="1"/>
        <n v="315.93" u="1"/>
        <n v="650" u="1"/>
        <n v="1355.5" u="1"/>
        <n v="904.94" u="1"/>
        <n v="631.20000000000005" u="1"/>
        <n v="1912.7" u="1"/>
        <n v="1159.71" u="1"/>
        <n v="963.99" u="1"/>
        <n v="1369.51" u="1"/>
        <n v="581.75" u="1"/>
        <n v="1521.1" u="1"/>
        <n v="2277.25" u="1"/>
        <n v="2992.33" u="1"/>
        <n v="1209.25" u="1"/>
        <n v="869.33" u="1"/>
        <n v="2959.88" u="1"/>
        <n v="1792.14" u="1"/>
        <n v="881.83" u="1"/>
        <n v="796.72" u="1"/>
        <n v="-0.43000000000000682" u="1"/>
        <n v="1872.59" u="1"/>
        <n v="1564.45" u="1"/>
        <n v="1294.3" u="1"/>
        <n v="3861.92" u="1"/>
        <n v="1298.81" u="1"/>
        <n v="1010.2" u="1"/>
        <n v="772.59" u="1"/>
        <n v="1277.5" u="1"/>
        <n v="837" u="1"/>
        <n v="3145.52" u="1"/>
        <n v="1163.9000000000001" u="1"/>
        <n v="1205.25" u="1"/>
        <n v="1719.0099999999998" u="1"/>
        <n v="1158.78" u="1"/>
        <n v="1250.25" u="1"/>
        <n v="1177.5" u="1"/>
        <n v="-238.6" u="1"/>
        <n v="1937.68" u="1"/>
        <n v="34.990000000000009" u="1"/>
        <n v="1296.93" u="1"/>
        <n v="1579.5" u="1"/>
        <n v="1856.56" u="1"/>
        <n v="1058.75" u="1"/>
        <n v="1341.16" u="1"/>
        <n v="884.5" u="1"/>
        <n v="2819.25" u="1"/>
        <n v="5986.25" u="1"/>
        <n v="2822.49" u="1"/>
        <n v="831.73" u="1"/>
        <n v="912.83" u="1"/>
        <n v="1292" u="1"/>
        <n v="1891.5" u="1"/>
        <n v="2381.23" u="1"/>
        <n v="-46.71" u="1"/>
        <n v="2314.08" u="1"/>
        <n v="1815" u="1"/>
        <n v="324.17000000000007" u="1"/>
        <n v="3087.77" u="1"/>
        <n v="2514.02" u="1"/>
        <n v="949.83" u="1"/>
        <n v="-11556.7" u="1"/>
        <n v="2331" u="1"/>
        <n v="1019" u="1"/>
        <n v="2272.1999999999998" u="1"/>
        <n v="1019.01" u="1"/>
        <n v="647.46" u="1"/>
        <n v="617.19000000000005" u="1"/>
        <n v="1259.1600000000001" u="1"/>
        <n v="-206.83" u="1"/>
        <n v="-4057.66" u="1"/>
        <n v="674.75" u="1"/>
        <n v="1712.17" u="1"/>
        <n v="1363.89" u="1"/>
        <n v="554.79999999999995" u="1"/>
        <n v="971.25" u="1"/>
        <n v="2218" u="1"/>
        <n v="915.97" u="1"/>
        <n v="-1174.07" u="1"/>
        <n v="1071.06" u="1"/>
        <n v="924.83" u="1"/>
        <n v="1049.1300000000001" u="1"/>
        <n v="1352.75" u="1"/>
        <n v="-5887.56" u="1"/>
        <n v="986.82" u="1"/>
        <n v="2396.33" u="1"/>
        <n v="3097.16" u="1"/>
        <n v="1357.75" u="1"/>
        <n v="-166.23" u="1"/>
        <n v="2080.23" u="1"/>
        <n v="681.42" u="1"/>
        <n v="1173.45" u="1"/>
        <n v="1088.24" u="1"/>
        <n v="3223.42" u="1"/>
        <n v="1259.74" u="1"/>
        <n v="784.28" u="1"/>
        <n v="2352.25" u="1"/>
        <n v="389.18" u="1"/>
        <n v="1212.4899999999998" u="1"/>
        <n v="732.66" u="1"/>
        <n v="2732.86" u="1"/>
        <n v="1187.25" u="1"/>
        <n v="1641.26" u="1"/>
        <n v="947.08" u="1"/>
        <n v="1798.78" u="1"/>
        <n v="903.66" u="1"/>
        <n v="2608.4899999999998" u="1"/>
        <n v="1310.25" u="1"/>
        <n v="1474.21" u="1"/>
        <n v="906.17" u="1"/>
        <n v="2600.5" u="1"/>
        <n v="1574.16" u="1"/>
        <n v="440.75" u="1"/>
        <n v="909.2" u="1"/>
        <n v="1385.81" u="1"/>
        <n v="722.63" u="1"/>
        <n v="-7217.64" u="1"/>
        <n v="660.17" u="1"/>
        <n v="911.49" u="1"/>
        <n v="1561.29" u="1"/>
        <n v="997.74" u="1"/>
        <n v="1016.95" u="1"/>
        <n v="562.94000000000005" u="1"/>
        <n v="1005.5" u="1"/>
        <n v="1010.57" u="1"/>
        <n v="1063.71" u="1"/>
        <n v="1014.01" u="1"/>
        <n v="936.28" u="1"/>
        <n v="2104.4" u="1"/>
        <n v="689.85" u="1"/>
        <n v="783.33" u="1"/>
        <n v="1755.5500000000002" u="1"/>
        <n v="290.27999999999997" u="1"/>
        <n v="1037.71" u="1"/>
        <n v="1104.4000000000001" u="1"/>
        <n v="761.13" u="1"/>
        <n v="1036.8699999999999" u="1"/>
        <n v="802.7" u="1"/>
        <n v="621.20000000000005" u="1"/>
        <n v="637.99" u="1"/>
        <n v="416.16" u="1"/>
        <n v="1255.25" u="1"/>
        <n v="1193.2" u="1"/>
        <n v="506.34" u="1"/>
        <n v="761.12" u="1"/>
        <n v="936.89" u="1"/>
        <n v="1055.98" u="1"/>
        <n v="-2379" u="1"/>
        <n v="3905.57" u="1"/>
        <n v="369.8" u="1"/>
        <n v="356.41" u="1"/>
        <n v="951.74" u="1"/>
        <n v="660.18" u="1"/>
        <n v="1251.7" u="1"/>
        <n v="1025.01" u="1"/>
        <n v="1251.69" u="1"/>
        <n v="1370.99" u="1"/>
        <n v="266.02" u="1"/>
        <n v="1277.32" u="1"/>
        <n v="1470.5" u="1"/>
        <n v="935.54" u="1"/>
        <n v="12.46" u="1"/>
        <n v="3560.07" u="1"/>
        <n v="845.22" u="1"/>
        <n v="1349.67" u="1"/>
        <n v="2311.42" u="1"/>
        <n v="1191.6199999999999" u="1"/>
        <n v="1075.1500000000001" u="1"/>
        <n v="-1073.1199999999999" u="1"/>
        <n v="861.91" u="1"/>
        <n v="575.99" u="1"/>
        <n v="1409.25" u="1"/>
        <n v="1590" u="1"/>
        <n v="1289.55" u="1"/>
        <n v="1710.16" u="1"/>
        <n v="750.86" u="1"/>
        <n v="1112.9000000000001" u="1"/>
        <n v="787.67" u="1"/>
        <n v="1178" u="1"/>
        <n v="2900.3" u="1"/>
        <n v="1279.8399999999999" u="1"/>
        <n v="1214.29" u="1"/>
        <n v="1159.0900000000001" u="1"/>
        <n v="1304.18" u="1"/>
        <n v="-3575.74" u="1"/>
        <n v="1292.5999999999999" u="1"/>
        <n v="922.41" u="1"/>
        <n v="918.97" u="1"/>
        <n v="2134.11" u="1"/>
        <n v="994.09" u="1"/>
        <n v="620.77" u="1"/>
        <n v="4087.26" u="1"/>
        <n v="1626.33" u="1"/>
        <n v="429.26" u="1"/>
        <n v="1854.46" u="1"/>
        <n v="1191.54" u="1"/>
        <n v="964.94" u="1"/>
        <n v="753.01" u="1"/>
        <n v="950" u="1"/>
        <n v="773.67" u="1"/>
        <n v="855.74" u="1"/>
        <n v="1953.33" u="1"/>
        <n v="694.3" u="1"/>
        <n v="1994.16" u="1"/>
        <n v="1113.26" u="1"/>
        <n v="769.83" u="1"/>
        <n v="557.91000000000008" u="1"/>
        <n v="1222.99" u="1"/>
        <n v="1423.83" u="1"/>
        <n v="770.5" u="1"/>
        <n v="694.12" u="1"/>
        <n v="2185.58" u="1"/>
        <n v="1125.5" u="1"/>
        <n v="1647.01" u="1"/>
        <n v="631.29" u="1"/>
        <n v="969.28" u="1"/>
        <n v="629.84" u="1"/>
        <n v="679.34" u="1"/>
        <n v="1105.74" u="1"/>
        <n v="1008.01" u="1"/>
        <n v="346.25" u="1"/>
        <n v="1371.4" u="1"/>
        <n v="679.33" u="1"/>
        <n v="899.14" u="1"/>
        <n v="784.15" u="1"/>
        <n v="2158.29" u="1"/>
        <n v="2927.17" u="1"/>
        <n v="647.83000000000004" u="1"/>
        <n v="925.01" u="1"/>
        <n v="981.5" u="1"/>
        <n v="1200.74" u="1"/>
        <n v="2258.48" u="1"/>
        <n v="793.48" u="1"/>
        <n v="1187.45" u="1"/>
        <n v="826.82" u="1"/>
        <n v="1548.010000000002" u="1"/>
        <n v="692.67" u="1"/>
        <n v="1528.96" u="1"/>
        <n v="1690.34" u="1"/>
        <n v="1456.53" u="1"/>
        <n v="457.21" u="1"/>
        <n v="1623.17" u="1"/>
        <n v="1609.76" u="1"/>
        <n v="1025.8499999999999" u="1"/>
        <n v="3466.78" u="1"/>
        <n v="1892.09" u="1"/>
        <n v="1590.33" u="1"/>
        <n v="3048.23" u="1"/>
        <n v="1399.2" u="1"/>
        <n v="-3539.08" u="1"/>
        <n v="-1966.71" u="1"/>
        <n v="1300.18" u="1"/>
        <n v="1365.25" u="1"/>
        <n v="1816.01" u="1"/>
        <n v="2236" u="1"/>
        <n v="2371.5100000000002" u="1"/>
        <n v="2248.5" u="1"/>
        <n v="1882.67" u="1"/>
        <n v="1005.53" u="1"/>
        <n v="1762.44" u="1"/>
        <n v="1427.68" u="1"/>
        <n v="2346.3000000000002" u="1"/>
        <n v="1205.9100000000001" u="1"/>
        <n v="1751.42" u="1"/>
        <n v="1407.59" u="1"/>
        <n v="83.33" u="1"/>
        <n v="2240.17" u="1"/>
        <n v="1397.77" u="1"/>
        <n v="1451.38" u="1"/>
        <n v="2348.5" u="1"/>
        <n v="758.13" u="1"/>
        <n v="2509.58" u="1"/>
        <n v="1500.51" u="1"/>
        <n v="2342.2600000000002" u="1"/>
        <n v="900.01" u="1"/>
        <n v="1427.67" u="1"/>
        <n v="1838.51" u="1"/>
        <n v="2667.34" u="1"/>
        <n v="1331.83" u="1"/>
        <n v="1765" u="1"/>
        <n v="-6155.47" u="1"/>
        <n v="2931.77" u="1"/>
        <n v="1458" u="1"/>
        <n v="1554.67" u="1"/>
        <n v="2442.83" u="1"/>
        <n v="1429.54" u="1"/>
        <n v="1851.17" u="1"/>
        <n v="907.51" u="1"/>
        <n v="798.97" u="1"/>
        <n v="2282.9299999999998" u="1"/>
        <n v="1438.07" u="1"/>
        <n v="1964" u="1"/>
        <n v="826.42000000000007" u="1"/>
        <n v="2079.17" u="1"/>
        <n v="1013.4" u="1"/>
        <n v="986.98" u="1"/>
        <n v="3172.33" u="1"/>
        <n v="3167.33" u="1"/>
        <n v="3292.3" u="1"/>
        <n v="-6661.14" u="1"/>
        <n v="1201.4300000000003" u="1"/>
        <n v="3307.62" u="1"/>
        <n v="1303.5899999999999" u="1"/>
        <n v="2262.9299999999998" u="1"/>
        <n v="1416.5" u="1"/>
        <n v="2223.5" u="1"/>
        <n v="950.17" u="1"/>
        <n v="683.83" u="1"/>
        <n v="1431.33" u="1"/>
        <n v="1867.03" u="1"/>
        <n v="1606.84" u="1"/>
        <n v="2384.4700000000003" u="1"/>
        <n v="4491.62" u="1"/>
        <n v="2341.0100000000002" u="1"/>
        <n v="2435.75" u="1"/>
        <n v="394.07" u="1"/>
        <n v="1310.07" u="1"/>
        <n v="1483.75" u="1"/>
        <n v="1898.19" u="1"/>
        <n v="1233.0099999999998" u="1"/>
        <n v="959.34" u="1"/>
        <n v="1798.04" u="1"/>
        <n v="1729.37" u="1"/>
        <n v="1805.87" u="1"/>
        <n v="1347.52" u="1"/>
        <n v="830.01" u="1"/>
        <n v="1930.81" u="1"/>
        <n v="1456.3" u="1"/>
        <n v="2541.9499999999998" u="1"/>
        <n v="573.33000000000004" u="1"/>
        <n v="811.03" u="1"/>
        <n v="769.08" u="1"/>
        <n v="1084.72" u="1"/>
        <n v="1464.24" u="1"/>
        <n v="651.83000000000004" u="1"/>
        <n v="649.5" u="1"/>
        <n v="868.54" u="1"/>
        <n v="1422.62" u="1"/>
        <n v="1491.95" u="1"/>
        <n v="1172.06" u="1"/>
        <n v="1436" u="1"/>
        <n v="1044.0899999999999" u="1"/>
        <n v="1803.63" u="1"/>
        <n v="1321.5" u="1"/>
        <n v="646.66" u="1"/>
        <n v="1013.84" u="1"/>
        <n v="1847.33" u="1"/>
        <n v="764.46" u="1"/>
        <n v="1490.87" u="1"/>
        <n v="493.75" u="1"/>
        <n v="1431.87" u="1"/>
        <n v="562.41" u="1"/>
        <n v="952.5" u="1"/>
        <n v="941.03" u="1"/>
        <n v="929.59000000000015" u="1"/>
        <n v="978.25" u="1"/>
        <n v="2412.1799999999998" u="1"/>
        <n v="1494.25" u="1"/>
        <n v="2559.75" u="1"/>
        <n v="1074.99" u="1"/>
        <n v="1042.74" u="1"/>
        <n v="1169.21" u="1"/>
        <n v="1311.92" u="1"/>
        <n v="1328.08" u="1"/>
        <n v="1514.17" u="1"/>
        <n v="1260.83" u="1"/>
        <n v="1316.5" u="1"/>
        <n v="574.04" u="1"/>
        <n v="1450.25" u="1"/>
        <n v="383.76" u="1"/>
        <n v="651.32000000000005" u="1"/>
        <n v="744.18" u="1"/>
        <n v="1513.48" u="1"/>
        <n v="2274.25" u="1"/>
        <n v="1244.73" u="1"/>
        <n v="1095.51" u="1"/>
        <n v="1317.58" u="1"/>
        <n v="1413.38" u="1"/>
        <n v="1664.37" u="1"/>
        <n v="1858.22" u="1"/>
        <n v="1104.01" u="1"/>
        <n v="1224.4100000000001" u="1"/>
        <n v="799.07" u="1"/>
        <n v="1514.76" u="1"/>
        <n v="1863.21" u="1"/>
        <n v="726.04" u="1"/>
        <n v="1069.8399999999999" u="1"/>
        <n v="674.02" u="1"/>
        <n v="1677.88" u="1"/>
        <n v="921.47" u="1"/>
        <n v="675.03" u="1"/>
        <n v="1098.76" u="1"/>
        <n v="823.77" u="1"/>
        <n v="616.39" u="1"/>
        <n v="1370.49" u="1"/>
        <n v="859.32" u="1"/>
        <n v="348.67" u="1"/>
        <n v="1254.51" u="1"/>
        <n v="1334.09" u="1"/>
        <n v="1199.73" u="1"/>
        <n v="1542.71" u="1"/>
        <n v="1114.5" u="1"/>
        <n v="1859.6" u="1"/>
        <n v="1547.35" u="1"/>
        <n v="901.18" u="1"/>
        <n v="468" u="1"/>
        <n v="894.26" u="1"/>
        <n v="1203.25" u="1"/>
        <n v="586.36" u="1"/>
        <n v="1203.7" u="1"/>
        <n v="1811.56" u="1"/>
        <n v="1246.5" u="1"/>
        <n v="612.94000000000005" u="1"/>
        <n v="2884.57" u="1"/>
        <n v="2195.46" u="1"/>
        <n v="1583.9899999999998" u="1"/>
        <n v="845.98" u="1"/>
        <n v="1627.54" u="1"/>
        <n v="1112.52" u="1"/>
        <n v="1781.8" u="1"/>
        <n v="1730.05" u="1"/>
        <n v="1204.81" u="1"/>
        <n v="1142.69" u="1"/>
        <n v="1824.68" u="1"/>
        <n v="1479.11" u="1"/>
        <n v="1635.24" u="1"/>
        <n v="1166.75" u="1"/>
        <n v="660.02" u="1"/>
        <n v="2153.41" u="1"/>
        <n v="1194.26" u="1"/>
        <n v="1587.5" u="1"/>
        <n v="946.5" u="1"/>
        <n v="-2627.7" u="1"/>
        <n v="-2767.5" u="1"/>
        <n v="1255.3800000000001" u="1"/>
        <n v="880.13" u="1"/>
        <n v="1057.5999999999999" u="1"/>
        <n v="830.77" u="1"/>
        <n v="895.15" u="1"/>
        <n v="1575.72" u="1"/>
        <n v="730.06" u="1"/>
        <n v="1200.99" u="1"/>
        <n v="433.13" u="1"/>
        <n v="892.84" u="1"/>
        <n v="799.25" u="1"/>
        <n v="1040.74" u="1"/>
        <n v="721.52" u="1"/>
        <n v="859.76" u="1"/>
        <n v="838.52" u="1"/>
        <n v="1054" u="1"/>
        <n v="1092.6400000000001" u="1"/>
        <n v="956.19" u="1"/>
        <n v="1081.26" u="1"/>
        <n v="-6313" u="1"/>
        <n v="-6122.61" u="1"/>
        <n v="1553.52" u="1"/>
        <n v="1441.89" u="1"/>
        <n v="1074" u="1"/>
        <n v="-2858.91" u="1"/>
        <n v="1353.71" u="1"/>
        <n v="1577.08" u="1"/>
        <n v="1462.33" u="1"/>
        <n v="4012.37" u="1"/>
        <n v="1213.67" u="1"/>
        <n v="922.52" u="1"/>
        <n v="681.79" u="1"/>
        <n v="226.99" u="1"/>
        <n v="1229.49" u="1"/>
        <n v="557.91" u="1"/>
        <n v="499.88000000000011" u="1"/>
        <n v="685.8" u="1"/>
        <n v="405.14" u="1"/>
        <n v="1124.06" u="1"/>
        <n v="525.30999999999995" u="1"/>
        <n v="251.51999999999998" u="1"/>
        <n v="610.88" u="1"/>
        <n v="366.15999999999985" u="1"/>
        <n v="484.53" u="1"/>
        <n v="1253.08" u="1"/>
        <n v="1143.75" u="1"/>
        <n v="516.66" u="1"/>
        <n v="1049.94" u="1"/>
        <n v="226.98" u="1"/>
        <n v="571.79999999999995" u="1"/>
        <n v="736.9" u="1"/>
        <n v="525" u="1"/>
        <n v="597.5" u="1"/>
        <n v="666.4" u="1"/>
        <n v="153.21" u="1"/>
        <n v="1389.39" u="1"/>
        <n v="1057.8399999999999" u="1"/>
        <n v="1057.83" u="1"/>
        <n v="486.65" u="1"/>
        <n v="532.95000000000005" u="1"/>
        <n v="519.54" u="1"/>
        <n v="484.53999999999996" u="1"/>
        <n v="750.17" u="1"/>
        <n v="632.51" u="1"/>
        <n v="1516.57" u="1"/>
        <n v="723.52" u="1"/>
        <n v="1432.13" u="1"/>
        <n v="733.4" u="1"/>
        <n v="988.32999999999993" u="1"/>
        <n v="724.16" u="1"/>
        <n v="1009.0699999999999" u="1"/>
        <n v="746.2" u="1"/>
        <n v="617.76000000000022" u="1"/>
        <n v="-71.340000000000146" u="1"/>
        <n v="603.5" u="1"/>
        <n v="450.3" u="1"/>
        <n v="535.41999999999996" u="1"/>
        <n v="811.57999999999993" u="1"/>
        <n v="286.24" u="1"/>
        <n v="708.04" u="1"/>
        <n v="802.24" u="1"/>
        <n v="3706.96" u="1"/>
        <n v="348.66" u="1"/>
        <n v="722.07999999999993" u="1"/>
        <n v="392.03" u="1"/>
        <n v="613.80999999999995" u="1"/>
        <n v="1052.29" u="1"/>
        <n v="564.13000000000011" u="1"/>
        <n v="-1166.44" u="1"/>
        <n v="969.19" u="1"/>
        <n v="599.91999999999996" u="1"/>
        <n v="750.04" u="1"/>
        <n v="971.12" u="1"/>
        <n v="938.78" u="1"/>
        <n v="807.92" u="1"/>
        <n v="305.33" u="1"/>
        <n v="644.54" u="1"/>
        <n v="539.15" u="1"/>
        <n v="610.29" u="1"/>
        <n v="591.21" u="1"/>
        <n v="484.17" u="1"/>
        <n v="659.81" u="1"/>
        <n v="467.53999999999991" u="1"/>
        <n v="865.29" u="1"/>
        <n v="974.79" u="1"/>
        <n v="981.53" u="1"/>
        <n v="288.28999999999996" u="1"/>
        <n v="1199.45" u="1"/>
        <n v="365.78" u="1"/>
        <n v="894.67999999999984" u="1"/>
        <n v="886.49" u="1"/>
        <n v="622.5" u="1"/>
        <n v="227.31" u="1"/>
        <n v="692.54" u="1"/>
        <n v="585.88" u="1"/>
        <n v="738.81" u="1"/>
        <n v="523.88" u="1"/>
        <n v="342.38000000000011" u="1"/>
        <n v="583.5" u="1"/>
        <n v="524.47" u="1"/>
        <n v="457.09" u="1"/>
        <n v="885.36" u="1"/>
        <n v="2770.38" u="1"/>
        <n v="1154" u="1"/>
        <n v="653.04" u="1"/>
        <n v="928.31999999999971" u="1"/>
        <n v="1479.66" u="1"/>
        <n v="299.5" u="1"/>
        <n v="783.21" u="1"/>
        <n v="713.45" u="1"/>
        <n v="519.21" u="1"/>
        <n v="514.05999999999995" u="1"/>
        <n v="578.09" u="1"/>
        <n v="879.66" u="1"/>
        <n v="764.25" u="1"/>
        <n v="708.78" u="1"/>
        <n v="622.49" u="1"/>
        <n v="598.69000000000005" u="1"/>
        <n v="741.21" u="1"/>
        <n v="366.16" u="1"/>
        <n v="178.63000000000011" u="1"/>
        <n v="494.21000000000004" u="1"/>
        <n v="505.78999999999996" u="1"/>
        <n v="653.13000000000011" u="1"/>
        <n v="409.29" u="1"/>
        <n v="899.3" u="1"/>
        <n v="783.64" u="1"/>
        <n v="528.12" u="1"/>
        <n v="535.41" u="1"/>
        <n v="348.58" u="1"/>
        <n v="908.43" u="1"/>
        <n v="368.86000000000013" u="1"/>
        <n v="684.15" u="1"/>
        <n v="1551.62" u="1"/>
        <n v="1344.62" u="1"/>
        <n v="691.66000000000008" u="1"/>
        <n v="391.21" u="1"/>
        <n v="748.05" u="1"/>
        <n v="946.01" u="1"/>
        <n v="776.24" u="1"/>
        <n v="943.09" u="1"/>
        <n v="524.83000000000004" u="1"/>
        <n v="390.5" u="1"/>
        <n v="513.83000000000004" u="1"/>
        <n v="279.82000000000016" u="1"/>
        <n v="885.64" u="1"/>
        <n v="1395.26" u="1"/>
        <n v="633" u="1"/>
        <n v="525.61" u="1"/>
        <n v="550.75" u="1"/>
        <n v="564.42999999999995" u="1"/>
        <n v="711.14" u="1"/>
        <n v="576" u="1"/>
        <n v="1235.6400000000001" u="1"/>
        <n v="15.71" u="1"/>
        <n v="842.2" u="1"/>
        <n v="747.75" u="1"/>
        <n v="576.41999999999996" u="1"/>
        <n v="1292.51" u="1"/>
        <n v="677.01" u="1"/>
        <n v="1937.94" u="1"/>
        <n v="746.59" u="1"/>
        <n v="279.82999999999993" u="1"/>
        <n v="513.33000000000004" u="1"/>
        <n v="319.07" u="1"/>
        <n v="728.32" u="1"/>
        <n v="609.5" u="1"/>
        <n v="1274.51" u="1"/>
        <n v="907.78" u="1"/>
        <n v="703.25" u="1"/>
        <n v="881.8" u="1"/>
        <n v="804.26" u="1"/>
        <n v="567.6" u="1"/>
        <n v="758.99" u="1"/>
        <n v="971.14" u="1"/>
        <n v="273.07" u="1"/>
        <n v="609.51" u="1"/>
        <n v="1358.63" u="1"/>
        <n v="1261.1300000000001" u="1"/>
        <n v="547.33000000000004" u="1"/>
        <n v="-211.39" u="1"/>
        <n v="1379.38" u="1"/>
        <n v="612.83000000000004" u="1"/>
        <n v="3669.98" u="1"/>
        <n v="720.5" u="1"/>
        <n v="1830.35" u="1"/>
        <n v="811.39" u="1"/>
        <n v="937.42" u="1"/>
        <n v="877.25" u="1"/>
        <n v="1297.6099999999999" u="1"/>
        <n v="751.01" u="1"/>
        <n v="693.26" u="1"/>
        <n v="2146.19" u="1"/>
        <n v="21.99" u="1"/>
        <n v="1062.6600000000001" u="1"/>
        <n v="1266.49" u="1"/>
        <n v="1390.77" u="1"/>
        <n v="700.54" u="1"/>
        <n v="1034.3800000000001" u="1"/>
        <n v="711.6" u="1"/>
        <n v="857.64" u="1"/>
        <n v="1289.6400000000001" u="1"/>
        <n v="1085.3499999999999" u="1"/>
        <n v="814.88" u="1"/>
        <n v="1296.6300000000001" u="1"/>
        <n v="1495.41" u="1"/>
        <n v="1379.99" u="1"/>
        <n v="2135.21" u="1"/>
        <n v="1643.3700000000001" u="1"/>
        <n v="919.97" u="1"/>
        <n v="1520.27" u="1"/>
        <n v="1245.83" u="1"/>
        <n v="1506.65" u="1"/>
        <n v="1252.3800000000001" u="1"/>
        <n v="1357.47" u="1"/>
        <n v="1173.3699999999999" u="1"/>
        <n v="806.8" u="1"/>
        <n v="947.53" u="1"/>
        <n v="-7032.72" u="1"/>
        <n v="1578.08" u="1"/>
        <n v="2558.48" u="1"/>
        <n v="-8461.14" u="1"/>
        <n v="732.02" u="1"/>
        <n v="1027.42" u="1"/>
        <n v="807.86" u="1"/>
        <n v="678.15" u="1"/>
        <n v="2493.89" u="1"/>
        <n v="1753.01" u="1"/>
        <n v="1494.24" u="1"/>
        <n v="1427.64" u="1"/>
        <n v="915.22" u="1"/>
        <n v="1416.77" u="1"/>
        <n v="1659.1" u="1"/>
        <n v="1382.85" u="1"/>
        <n v="1550.87" u="1"/>
        <n v="-980.69" u="1"/>
        <n v="3474.52" u="1"/>
        <n v="863.08" u="1"/>
        <n v="1416.9" u="1"/>
        <n v="1341.77" u="1"/>
        <n v="1196.1199999999999" u="1"/>
        <n v="1338.27" u="1"/>
        <n v="1688.89" u="1"/>
        <n v="1087.18" u="1"/>
        <n v="1359.7799999999997" u="1"/>
        <n v="931.6" u="1"/>
        <n v="793.51" u="1"/>
        <n v="750.12" u="1"/>
        <n v="461.02" u="1"/>
        <n v="1379.26" u="1"/>
        <n v="2837.01" u="1"/>
        <n v="1150.1300000000001" u="1"/>
        <n v="1286.76" u="1"/>
        <n v="1777.01" u="1"/>
        <n v="1127.5899999999999" u="1"/>
        <n v="1388.52" u="1"/>
        <n v="879.26" u="1"/>
        <n v="1455.41" u="1"/>
        <n v="1366.51" u="1"/>
        <n v="1333.43" u="1"/>
        <n v="1389.38" u="1"/>
        <n v="1473.38" u="1"/>
        <n v="1498.13" u="1"/>
        <n v="2467.44" u="1"/>
        <n v="2261.9299999999998" u="1"/>
        <n v="3887.82" u="1"/>
        <n v="3373.24" u="1"/>
        <n v="925.28" u="1"/>
        <n v="28.4" u="1"/>
        <n v="1338.61" u="1"/>
        <n v="1751.56" u="1"/>
        <n v="1779.09" u="1"/>
        <n v="1502.9099999999999" u="1"/>
        <n v="1857.24" u="1"/>
        <n v="1432.76" u="1"/>
        <n v="1253.01" u="1"/>
        <n v="1229.1199999999999" u="1"/>
        <n v="2076.59" u="1"/>
        <n v="1464.93" u="1"/>
        <n v="1620.12" u="1"/>
        <n v="303" u="1"/>
        <n v="-2131.0300000000002" u="1"/>
        <n v="745.99000000000069" u="1"/>
        <n v="551.04" u="1"/>
        <n v="1385.5" u="1"/>
        <n v="-0.82" u="1"/>
        <n v="1881.3" u="1"/>
        <n v="642.30999999999995" u="1"/>
        <n v="-359.72" u="1"/>
        <n v="2077.84" u="1"/>
        <n v="-3698.8" u="1"/>
        <n v="-918.34999999999991" u="1"/>
        <n v="329.7" u="1"/>
        <n v="1102.7" u="1"/>
        <n v="1066" u="1"/>
        <n v="502.97" u="1"/>
        <n v="1866.34" u="1"/>
        <n v="883.8" u="1"/>
        <n v="976" u="1"/>
        <n v="1059.06" u="1"/>
        <n v="-1397.9499999999998" u="1"/>
        <n v="1008.45" u="1"/>
        <n v="2025.35" u="1"/>
        <n v="1294.68" u="1"/>
        <n v="1714.67" u="1"/>
        <n v="728.37" u="1"/>
        <n v="-4295.6099999999997" u="1"/>
        <n v="639.46" u="1"/>
        <n v="3803.6099999999997" u="1"/>
        <n v="108.89" u="1"/>
        <n v="2045.58" u="1"/>
        <n v="1318.33" u="1"/>
        <n v="2253.2199999999998" u="1"/>
        <n v="1502.08" u="1"/>
        <n v="1081.79" u="1"/>
        <n v="1130.01" u="1"/>
        <n v="1588.11" u="1"/>
        <n v="292.60000000000002" u="1"/>
        <n v="2180.3899999999994" u="1"/>
        <n v="2918.75" u="1"/>
        <n v="881.91" u="1"/>
        <n v="1762.57" u="1"/>
        <n v="2059.62" u="1"/>
        <n v="553.67999999999995" u="1"/>
        <n v="4186.6000000000004" u="1"/>
        <n v="553.20000000000005" u="1"/>
        <n v="-1470.68" u="1"/>
        <n v="-2704.38" u="1"/>
        <n v="827.65" u="1"/>
        <n v="1214.01" u="1"/>
        <n v="4396.0200000000004" u="1"/>
        <n v="1602.7099999999991" u="1"/>
        <n v="1018.0899999999999" u="1"/>
        <n v="5900.44" u="1"/>
        <n v="2171.16" u="1"/>
        <n v="1652.98" u="1"/>
        <n v="1030.52" u="1"/>
        <n v="92.330000000000041" u="1"/>
        <n v="644.51" u="1"/>
        <n v="687.57" u="1"/>
        <n v="6830.55" u="1"/>
        <n v="1541.22" u="1"/>
        <n v="2233.3199999999997" u="1"/>
        <n v="1399.49" u="1"/>
        <n v="1370.4900000000002" u="1"/>
        <n v="792.99" u="1"/>
        <n v="595.49" u="1"/>
        <n v="1186.0200000000002" u="1"/>
        <n v="2193.9899999999998" u="1"/>
        <n v="376.53" u="1"/>
        <n v="268.77" u="1"/>
        <n v="2885.8" u="1"/>
        <n v="1675.57" u="1"/>
        <n v="1161.19" u="1"/>
        <n v="1574.1" u="1"/>
        <n v="-18411.5" u="1"/>
        <n v="621.07999999999993" u="1"/>
        <n v="1685.07" u="1"/>
        <n v="579.99" u="1"/>
        <n v="305.37" u="1"/>
        <n v="2442.36" u="1"/>
        <n v="2901.9000000000005" u="1"/>
        <n v="2829.8" u="1"/>
        <n v="661.36" u="1"/>
        <n v="1487.57" u="1"/>
        <n v="929.87" u="1"/>
        <n v="696.2" u="1"/>
        <n v="388.32" u="1"/>
        <n v="144.22" u="1"/>
        <n v="938.14" u="1"/>
        <n v="715.19" u="1"/>
        <n v="1233.8399999999999" u="1"/>
        <n v="299" u="1"/>
        <n v="554.71" u="1"/>
        <n v="967.52" u="1"/>
        <n v="1419.16" u="1"/>
        <n v="696.42" u="1"/>
        <n v="771.96" u="1"/>
        <n v="370.43" u="1"/>
        <n v="-2538.87" u="1"/>
        <n v="309" u="1"/>
        <n v="234.67" u="1"/>
        <n v="570.55999999999995" u="1"/>
        <n v="1225.0999999999999" u="1"/>
        <n v="253.57" u="1"/>
        <n v="1219.5999999999999" u="1"/>
        <n v="221.96" u="1"/>
        <n v="690.32" u="1"/>
        <n v="1009.95" u="1"/>
        <n v="1018.03" u="1"/>
        <n v="-234.11" u="1"/>
        <n v="653.29" u="1"/>
        <n v="714.43" u="1"/>
        <n v="910.88" u="1"/>
        <n v="416.88" u="1"/>
        <n v="562.66999999999996" u="1"/>
        <n v="647.66999999999996" u="1"/>
        <n v="666.7" u="1"/>
        <n v="502.54000000000008" u="1"/>
        <n v="1581.1" u="1"/>
        <n v="1033.94" u="1"/>
        <n v="-2420.87" u="1"/>
        <n v="754.01" u="1"/>
        <n v="352.07" u="1"/>
        <n v="329.29" u="1"/>
        <n v="250.19" u="1"/>
        <n v="1152.05" u="1"/>
        <n v="434.37" u="1"/>
        <n v="1412.82" u="1"/>
        <n v="1230.73" u="1"/>
        <n v="110.2" u="1"/>
        <n v="3312.7" u="1"/>
        <n v="1369.24" u="1"/>
        <n v="3287.91" u="1"/>
        <n v="61.98" u="1"/>
        <n v="2166.09" u="1"/>
        <n v="1883.34" u="1"/>
        <n v="2284.34" u="1"/>
        <n v="2984.84" u="1"/>
        <n v="3952.2800000000025" u="1"/>
        <n v="1499.5" u="1"/>
        <n v="2434.89" u="1"/>
        <n v="978.64" u="1"/>
        <n v="1378.61" u="1"/>
        <n v="2210.09" u="1"/>
        <n v="3785.5400000000009" u="1"/>
        <n v="-146.08000000000001" u="1"/>
        <n v="1060.48" u="1"/>
        <n v="1942.99" u="1"/>
        <n v="-53.289999999999964" u="1"/>
        <n v="3598.04" u="1"/>
        <n v="2120.84" u="1"/>
        <n v="2230.34" u="1"/>
        <n v="-5024.8100000000013" u="1"/>
        <n v="2649.01" u="1"/>
        <n v="1931.02" u="1"/>
        <n v="4741.3500000000004" u="1"/>
        <n v="3841.2" u="1"/>
        <n v="3333.71" u="1"/>
        <n v="2369.13" u="1"/>
        <n v="2315.0100000000002" u="1"/>
        <n v="755.02000000000044" u="1"/>
        <n v="2386.8200000000002" u="1"/>
        <n v="3339.04" u="1"/>
        <n v="1692.52" u="1"/>
        <n v="3861.2700000000004" u="1"/>
        <n v="3692.9300000000003" u="1"/>
        <n v="3510.32" u="1"/>
        <n v="2853.73" u="1"/>
        <n v="1801.13" u="1"/>
        <n v="1008.67" u="1"/>
        <n v="1023.35" u="1"/>
        <n v="1568.15" u="1"/>
        <n v="-397.47" u="1"/>
        <n v="3011.33" u="1"/>
        <n v="2616.83" u="1"/>
        <n v="6193.01" u="1"/>
        <n v="1677.87" u="1"/>
        <n v="1129.5899999999999" u="1"/>
        <n v="3839.98" u="1"/>
        <n v="3850.83" u="1"/>
        <n v="1743.45" u="1"/>
        <n v="1772.08" u="1"/>
        <n v="488.71" u="1"/>
        <n v="1478.32" u="1"/>
        <n v="1379.48" u="1"/>
        <n v="1823.15" u="1"/>
        <n v="1112.18" u="1"/>
        <n v="-3629.91" u="1"/>
        <n v="391.5" u="1"/>
        <n v="1029.78" u="1"/>
        <n v="742.04" u="1"/>
        <n v="1763.09" u="1"/>
        <n v="571.88" u="1"/>
        <n v="785.13" u="1"/>
        <n v="1415.31" u="1"/>
        <n v="1632.52" u="1"/>
        <n v="422.62" u="1"/>
        <n v="1670.25" u="1"/>
        <n v="668.03" u="1"/>
        <n v="156.81" u="1"/>
        <n v="750.91" u="1"/>
        <n v="687.53" u="1"/>
        <n v="1374.15" u="1"/>
        <n v="493.49" u="1"/>
        <n v="-6367.18" u="1"/>
        <n v="1116.42" u="1"/>
        <n v="527.53" u="1"/>
        <n v="1452.32" u="1"/>
        <n v="206.96" u="1"/>
        <n v="1004.3399999999999" u="1"/>
        <n v="862.79000000000008" u="1"/>
        <n v="1037.6300000000001" u="1"/>
        <n v="666.36" u="1"/>
        <n v="6867.7" u="1"/>
        <n v="2461.85" u="1"/>
        <n v="1067.53" u="1"/>
        <n v="2939.83" u="1"/>
        <n v="-18047.82" u="1"/>
        <n v="553.91999999999996" u="1"/>
        <n v="706.59" u="1"/>
        <n v="1199.81" u="1"/>
        <n v="643.54" u="1"/>
        <n v="670.49" u="1"/>
        <n v="778.59" u="1"/>
        <n v="1289.51" u="1"/>
        <n v="1289.5" u="1"/>
        <n v="544.70000000000005" u="1"/>
        <n v="1522.88" u="1"/>
        <n v="484.29" u="1"/>
        <n v="1113.73" u="1"/>
        <n v="866.69" u="1"/>
        <n v="891.33" u="1"/>
        <n v="1315.82" u="1"/>
        <n v="626.12" u="1"/>
        <n v="1047.73" u="1"/>
        <n v="1212.43" u="1"/>
        <n v="1540.96" u="1"/>
        <n v="2362.79" u="1"/>
        <n v="1209.49" u="1"/>
        <n v="95" u="1"/>
        <n v="2357.54" u="1"/>
        <n v="1931.3" u="1"/>
        <n v="1363.4899999999998" u="1"/>
        <n v="639.04999999999995" u="1"/>
        <n v="506.52" u="1"/>
        <n v="609.46" u="1"/>
        <n v="1384.37" u="1"/>
        <n v="2361.2800000000002" u="1"/>
        <n v="621.36" u="1"/>
        <n v="1521.15" u="1"/>
        <n v="616.80999999999995" u="1"/>
        <n v="1282.06" u="1"/>
        <n v="1150.99" u="1"/>
        <n v="1192.3" u="1"/>
        <n v="1331.07" u="1"/>
        <n v="841.45" u="1"/>
        <n v="509.74" u="1"/>
        <n v="605.48" u="1"/>
        <n v="1994.24" u="1"/>
        <n v="385.45" u="1"/>
        <n v="866.79" u="1"/>
        <n v="1041.67" u="1"/>
        <n v="1945.87" u="1"/>
        <n v="579.25" u="1"/>
        <n v="1048.47" u="1"/>
        <n v="782.8" u="1"/>
        <n v="932.09" u="1"/>
        <n v="2185.66" u="1"/>
        <n v="1001.39" u="1"/>
        <n v="1281.18" u="1"/>
        <n v="2990.42" u="1"/>
        <n v="2563.71" u="1"/>
        <n v="3223.28" u="1"/>
        <n v="854.7" u="1"/>
        <n v="794.39" u="1"/>
        <n v="1713.7" u="1"/>
        <n v="1352.63" u="1"/>
        <n v="1500.5" u="1"/>
        <n v="1049.8800000000001" u="1"/>
        <n v="946.7" u="1"/>
        <n v="853.9" u="1"/>
        <n v="1637.28" u="1"/>
        <n v="1659.71" u="1"/>
        <n v="1940.53" u="1"/>
        <n v="2467.0500000000002" u="1"/>
        <n v="1253.29" u="1"/>
        <n v="2064.75" u="1"/>
        <n v="1045.2" u="1"/>
        <n v="2135.62" u="1"/>
        <n v="2135.6100000000006" u="1"/>
        <n v="2023.23" u="1"/>
        <n v="1529.07" u="1"/>
        <n v="2827.06" u="1"/>
        <n v="1425.27" u="1"/>
        <n v="2099.08" u="1"/>
        <n v="1302.96" u="1"/>
        <n v="2467.37" u="1"/>
        <n v="80.760000000000005" u="1"/>
        <n v="996.68" u="1"/>
        <n v="1043.95" u="1"/>
        <n v="1379.71" u="1"/>
        <n v="1846.28" u="1"/>
        <n v="4684.08" u="1"/>
        <n v="1316.62" u="1"/>
        <n v="1612.97" u="1"/>
        <n v="1518.56" u="1"/>
        <n v="312.74" u="1"/>
        <n v="1770.68" u="1"/>
        <n v="1394.75" u="1"/>
        <n v="2477.88" u="1"/>
        <n v="417.35" u="1"/>
        <n v="664.66" u="1"/>
        <n v="1890.91" u="1"/>
        <n v="1107.6099999999999" u="1"/>
        <n v="2011.4" u="1"/>
        <n v="2440.54" u="1"/>
        <n v="1907.07" u="1"/>
        <n v="762.85" u="1"/>
        <n v="2335.5100000000002" u="1"/>
        <n v="926.93" u="1"/>
        <n v="1044.3900000000001" u="1"/>
        <n v="1133.55" u="1"/>
        <n v="854.71" u="1"/>
        <n v="94.31" u="1"/>
        <n v="1351.06" u="1"/>
        <n v="2091.4299999999998" u="1"/>
        <n v="895" u="1"/>
        <n v="975.83" u="1"/>
        <n v="1393.28" u="1"/>
        <n v="2546.0100000000002" u="1"/>
        <n v="3430.81" u="1"/>
        <n v="1781.94" u="1"/>
        <n v="1347.67" u="1"/>
        <n v="-1837.9" u="1"/>
        <n v="2338.67" u="1"/>
        <n v="1672.63" u="1"/>
        <n v="1517.99" u="1"/>
        <n v="1492.11" u="1"/>
        <n v="1348.35" u="1"/>
        <n v="1720.86" u="1"/>
        <n v="-1865.91" u="1"/>
        <n v="2829.14" u="1"/>
        <n v="-4409.88" u="1"/>
        <n v="1516.3000000000002" u="1"/>
        <n v="2115.84" u="1"/>
        <n v="1406.8" u="1"/>
        <n v="156.80000000000001" u="1"/>
        <n v="3534.95" u="1"/>
        <n v="1346.09" u="1"/>
        <n v="2021.56" u="1"/>
        <n v="1853.08" u="1"/>
        <n v="6089.91" u="1"/>
        <n v="3209.57" u="1"/>
        <n v="1542.79" u="1"/>
        <n v="-3667.5000000000005" u="1"/>
        <n v="2765.22" u="1"/>
        <n v="-259.87" u="1"/>
        <n v="957.05" u="1"/>
        <n v="375.30000000000007" u="1"/>
        <n v="607.02" u="1"/>
        <n v="1644.88" u="1"/>
        <n v="2683.83" u="1"/>
        <n v="2737.69" u="1"/>
        <n v="1531.73" u="1"/>
        <n v="2562.37" u="1"/>
        <n v="3281.98" u="1"/>
        <n v="1957.61" u="1"/>
        <n v="3412.9" u="1"/>
        <n v="845.73" u="1"/>
        <n v="-3662.7" u="1"/>
        <n v="5562.37" u="1"/>
        <n v="2616.7600000000002" u="1"/>
        <n v="1324.85" u="1"/>
        <n v="1607.57" u="1"/>
        <n v="1552.37" u="1"/>
        <n v="402" u="1"/>
        <n v="1432.74" u="1"/>
        <n v="2179.12" u="1"/>
        <n v="1567.57" u="1"/>
        <n v="4962.47" u="1"/>
        <n v="898.12" u="1"/>
        <n v="905.59" u="1"/>
        <n v="1950.86" u="1"/>
        <n v="4030.77" u="1"/>
        <n v="1615.63" u="1"/>
        <n v="961.07" u="1"/>
        <n v="1669.85" u="1"/>
        <n v="923.2" u="1"/>
        <n v="929.12" u="1"/>
        <n v="871.34" u="1"/>
        <n v="1898.54" u="1"/>
        <n v="3547.5" u="1"/>
        <n v="1900.51" u="1"/>
        <n v="1454.11" u="1"/>
        <n v="2788.09" u="1"/>
        <n v="898.11" u="1"/>
        <n v="1148.2" u="1"/>
        <n v="1446.59" u="1"/>
        <n v="1561.22" u="1"/>
        <n v="1897.73" u="1"/>
        <n v="1694.74" u="1"/>
        <n v="87.74" u="1"/>
        <n v="823.9" u="1"/>
        <n v="1995.11" u="1"/>
        <n v="621.09" u="1"/>
        <n v="1307.07" u="1"/>
        <n v="4175.53" u="1"/>
        <n v="741.18" u="1"/>
        <n v="697.38" u="1"/>
        <n v="848.03" u="1"/>
        <n v="1896.49" u="1"/>
        <n v="1040.8900000000001" u="1"/>
        <n v="1357.95" u="1"/>
        <n v="1177.0100000000002" u="1"/>
        <n v="855.31" u="1"/>
        <n v="1262.44" u="1"/>
        <n v="1670.36" u="1"/>
        <n v="1364.77" u="1"/>
        <n v="2178.67" u="1"/>
        <n v="1918.78" u="1"/>
        <n v="1034.69" u="1"/>
        <n v="5144.67" u="1"/>
        <n v="1928.4500000000003" u="1"/>
        <n v="1700.22" u="1"/>
        <n v="1572.2399999999998" u="1"/>
        <n v="2831.37" u="1"/>
        <n v="1298.9499999999998" u="1"/>
        <n v="2700.89" u="1"/>
        <n v="1700.21" u="1"/>
        <n v="1287.45" u="1"/>
        <n v="1346.31" u="1"/>
        <n v="1355.4" u="1"/>
        <n v="2611.9900000000002" u="1"/>
        <n v="1534.88" u="1"/>
        <n v="3911.68" u="1"/>
        <n v="972.4" u="1"/>
        <n v="1246.22" u="1"/>
        <n v="878.25" u="1"/>
        <n v="648.64" u="1"/>
        <n v="1190.6099999999999" u="1"/>
        <n v="1238" u="1"/>
        <n v="809.5" u="1"/>
        <n v="1370.58" u="1"/>
        <n v="1150.98" u="1"/>
        <n v="298.1899999999996" u="1"/>
        <n v="362.33" u="1"/>
        <n v="1781.37" u="1"/>
        <n v="315" u="1"/>
        <n v="625.86000000000013" u="1"/>
        <n v="633.02999999999975" u="1"/>
        <n v="861.19" u="1"/>
        <n v="1891.02" u="1"/>
        <n v="-419.86" u="1"/>
        <n v="1163.97" u="1"/>
        <n v="941.28" u="1"/>
        <n v="2643.88" u="1"/>
        <n v="1240.92" u="1"/>
        <n v="1925.86" u="1"/>
        <n v="925.13" u="1"/>
        <n v="1516" u="1"/>
        <n v="-2355.88" u="1"/>
        <n v="3007.95" u="1"/>
        <n v="-2824.76" u="1"/>
        <n v="-2494.0700000000002" u="1"/>
        <n v="1821.68" u="1"/>
        <n v="-977.95" u="1"/>
        <n v="2609.8200000000002" u="1"/>
        <n v="-3588.97" u="1"/>
        <n v="-4689.03" u="1"/>
        <n v="-6194.74" u="1"/>
        <n v="955.44" u="1"/>
        <n v="-2011.5" u="1"/>
        <n v="-4235.9799999999996" u="1"/>
        <n v="2658" u="1"/>
        <n v="1159.44" u="1"/>
        <n v="-177.48" u="1"/>
        <n v="-2708.58" u="1"/>
        <n v="-1335.4" u="1"/>
        <n v="-4776.4000000000005" u="1"/>
        <n v="-6627.98" u="1"/>
        <n v="-3667.3799999999997" u="1"/>
        <n v="-3278.95" u="1"/>
        <n v="-1810.47" u="1"/>
        <n v="577.04" u="1"/>
        <n v="-545.97" u="1"/>
        <n v="-4348.6000000000004" u="1"/>
        <n v="-3341.23" u="1"/>
        <n v="-3264.96" u="1"/>
        <n v="-5745.46" u="1"/>
        <n v="-4533.82" u="1"/>
        <n v="-5542.6" u="1"/>
        <n v="-1979.76" u="1"/>
        <n v="-3127.47" u="1"/>
        <n v="2508.5100000000002" u="1"/>
        <n v="4166.08" u="1"/>
        <n v="-3848.66" u="1"/>
        <n v="-5193.42" u="1"/>
        <n v="50.85" u="1"/>
        <n v="801.62" u="1"/>
        <n v="-3185.36" u="1"/>
        <n v="-1860.09" u="1"/>
        <n v="-1906.8" u="1"/>
        <n v="-2017.68" u="1"/>
        <n v="638.48" u="1"/>
        <n v="1306.22" u="1"/>
        <n v="1621.18" u="1"/>
        <n v="604.01" u="1"/>
        <n v="1965.13" u="1"/>
        <n v="1041.48" u="1"/>
        <n v="-491.83" u="1"/>
        <n v="748.19" u="1"/>
        <n v="866.62" u="1"/>
        <n v="897.14" u="1"/>
        <n v="949.95" u="1"/>
        <n v="694.69" u="1"/>
        <n v="290.62" u="1"/>
        <n v="1109.97" u="1"/>
        <n v="155.11000000000001" u="1"/>
        <n v="814.08" u="1"/>
        <n v="694.46" u="1"/>
        <n v="1019.06" u="1"/>
        <n v="2631.28" u="1"/>
        <n v="865.33" u="1"/>
        <n v="1603.24" u="1"/>
        <n v="308.63000000000011" u="1"/>
        <n v="1022.43" u="1"/>
        <n v="341.65000000000009" u="1"/>
        <n v="858.60000000000036" u="1"/>
        <n v="1119.1099999999999" u="1"/>
        <n v="1028.81" u="1"/>
        <n v="1495.96" u="1"/>
        <n v="730.76" u="1"/>
        <n v="463.62" u="1"/>
        <n v="1626.58" u="1"/>
        <n v="956.94" u="1"/>
        <n v="1618.18" u="1"/>
        <n v="1037.9299999999998" u="1"/>
        <n v="-1013.78" u="1"/>
        <n v="826.71" u="1"/>
        <n v="-1889.69" u="1"/>
        <n v="-198.92" u="1"/>
        <n v="-2445.81" u="1"/>
        <n v="2216.83" u="1"/>
        <n v="799.72" u="1"/>
        <n v="1537.34" u="1"/>
        <n v="568.66" u="1"/>
        <n v="895.28" u="1"/>
        <n v="1573.15" u="1"/>
        <n v="3111.05" u="1"/>
        <n v="909.06" u="1"/>
        <n v="757.34000000000015" u="1"/>
        <n v="1423.63" u="1"/>
        <n v="1145.1199999999999" u="1"/>
        <n v="817.88" u="1"/>
        <n v="826.33" u="1"/>
        <n v="1695.58" u="1"/>
        <n v="810.35" u="1"/>
        <n v="788.67" u="1"/>
        <n v="840.86" u="1"/>
        <n v="1867.7600000000002" u="1"/>
        <n v="609.29" u="1"/>
        <n v="987.25" u="1"/>
        <n v="1182.1400000000001" u="1"/>
        <n v="923.32" u="1"/>
        <n v="439.09" u="1"/>
        <n v="1973.16" u="1"/>
        <n v="394.84" u="1"/>
        <n v="75.3" u="1"/>
        <n v="537.35" u="1"/>
        <n v="1219.2099999999998" u="1"/>
        <n v="1108.5899999999999" u="1"/>
        <n v="337.31" u="1"/>
        <n v="1412.57" u="1"/>
        <n v="580.5" u="1"/>
        <n v="1115.58" u="1"/>
        <n v="1769.24" u="1"/>
        <n v="1721.74" u="1"/>
        <n v="825.2" u="1"/>
        <n v="774.61" u="1"/>
        <n v="1556.53" u="1"/>
        <n v="1181.7" u="1"/>
        <n v="1481.97" u="1"/>
        <n v="1291.0900000000001" u="1"/>
        <n v="1003.51" u="1"/>
        <n v="2779.9700000000003" u="1"/>
        <n v="1655.86" u="1"/>
        <n v="231.97000000000025" u="1"/>
        <n v="2150.29" u="1"/>
        <n v="1396.39" u="1"/>
        <n v="-1796.68" u="1"/>
        <n v="1504.75" u="1"/>
        <n v="0.01" u="1"/>
        <n v="735.25" u="1"/>
        <n v="622.11" u="1"/>
        <n v="801.41" u="1"/>
        <n v="1457.52" u="1"/>
        <n v="798.19" u="1"/>
        <n v="863.09" u="1"/>
        <n v="-4704.47" u="1"/>
        <n v="1491.51" u="1"/>
        <n v="1072.8399999999999" u="1"/>
        <n v="1249.8599999999999" u="1"/>
        <n v="953.44" u="1"/>
        <n v="760.85" u="1"/>
        <n v="1669.77" u="1"/>
        <n v="1184.55" u="1"/>
        <n v="738.17000000000007" u="1"/>
        <n v="946.31" u="1"/>
        <n v="2269.1999999999998" u="1"/>
        <n v="729.53" u="1"/>
        <n v="1712.04" u="1"/>
        <n v="836.34" u="1"/>
        <n v="1009.94" u="1"/>
        <n v="728.21" u="1"/>
        <n v="791.62" u="1"/>
        <n v="1439.09" u="1"/>
        <n v="1687.5" u="1"/>
        <n v="126.85" u="1"/>
        <n v="634.75" u="1"/>
        <n v="239.65" u="1"/>
        <n v="1414.04" u="1"/>
        <n v="-498.32" u="1"/>
        <n v="3016.17" u="1"/>
        <n v="980.32" u="1"/>
        <n v="1805.33" u="1"/>
        <n v="1589.68" u="1"/>
        <n v="166.38" u="1"/>
        <n v="1008.18" u="1"/>
        <n v="1174.8399999999999" u="1"/>
        <n v="1353.06" u="1"/>
        <n v="1629.54" u="1"/>
        <n v="448.91" u="1"/>
        <n v="742.02" u="1"/>
        <n v="994.15" u="1"/>
        <n v="788.66" u="1"/>
        <n v="2573.4899999999998" u="1"/>
        <n v="791.25" u="1"/>
        <n v="1790.95" u="1"/>
        <n v="1117.2200000000003" u="1"/>
        <n v="650.71" u="1"/>
        <n v="919.92" u="1"/>
        <n v="1099.55" u="1"/>
        <n v="1468.17" u="1"/>
        <n v="706.14" u="1"/>
        <n v="943.13" u="1"/>
        <n v="923.72" u="1"/>
        <n v="2841.52" u="1"/>
        <n v="1452.05" u="1"/>
        <n v="844.09" u="1"/>
        <n v="664.49" u="1"/>
        <n v="1770" u="1"/>
        <n v="3404.39" u="1"/>
        <n v="801.42" u="1"/>
        <n v="998.6" u="1"/>
        <n v="647.41999999999996" u="1"/>
        <n v="603.45000000000005" u="1"/>
        <n v="376.05" u="1"/>
        <n v="3795.51" u="1"/>
        <n v="-848.26" u="1"/>
        <n v="382.46" u="1"/>
        <n v="352.39" u="1"/>
        <n v="1091.0999999999999" u="1"/>
        <n v="397.74" u="1"/>
        <n v="1551.14" u="1"/>
        <n v="998.42" u="1"/>
        <n v="831.14" u="1"/>
        <n v="1277.5999999999999" u="1"/>
        <n v="1039.47" u="1"/>
        <n v="1001.66" u="1"/>
        <n v="1037.95" u="1"/>
        <n v="1102.53" u="1"/>
        <n v="626.96" u="1"/>
        <n v="3999.56" u="1"/>
        <n v="1141.1799999999998" u="1"/>
        <n v="1101.6500000000001" u="1"/>
        <n v="2444.2800000000002" u="1"/>
        <n v="1375.94" u="1"/>
        <n v="934.54" u="1"/>
        <n v="754.76" u="1"/>
        <n v="400.26" u="1"/>
        <n v="564.09" u="1"/>
        <n v="-1645.37" u="1"/>
        <n v="3558.59" u="1"/>
        <n v="870.83" u="1"/>
        <n v="508.28" u="1"/>
        <n v="610.55999999999995" u="1"/>
        <n v="634.76" u="1"/>
        <n v="326.33999999999997" u="1"/>
        <n v="1088.6400000000001" u="1"/>
        <n v="1266.99" u="1"/>
        <n v="875.95" u="1"/>
        <n v="766.98000000000013" u="1"/>
        <n v="2516.38" u="1"/>
        <n v="480.76" u="1"/>
        <n v="1713.76" u="1"/>
        <n v="695.07999999999993" u="1"/>
        <n v="1826.45" u="1"/>
        <n v="985.86" u="1"/>
        <n v="1011.09" u="1"/>
        <n v="873.35" u="1"/>
        <n v="1962.89" u="1"/>
        <n v="935.96" u="1"/>
        <n v="442.69" u="1"/>
        <n v="1251.21" u="1"/>
        <n v="1257.8800000000001" u="1"/>
        <n v="1367.53" u="1"/>
        <n v="693.45" u="1"/>
        <n v="1249.18" u="1"/>
        <n v="598.89" u="1"/>
        <n v="744.08" u="1"/>
        <n v="607.65" u="1"/>
        <n v="547.14" u="1"/>
        <n v="682.89" u="1"/>
        <n v="1216.22" u="1"/>
        <n v="1182" u="1"/>
        <n v="1631.62" u="1"/>
        <n v="-1151.6099999999999" u="1"/>
        <n v="743" u="1"/>
        <n v="805.92" u="1"/>
        <n v="704.03" u="1"/>
        <n v="985.57" u="1"/>
        <n v="370.97" u="1"/>
        <n v="1004.76" u="1"/>
        <n v="522.41999999999996" u="1"/>
        <n v="888.26" u="1"/>
        <n v="605.76" u="1"/>
        <n v="666.77" u="1"/>
        <n v="745.97" u="1"/>
        <n v="1145.4000000000001" u="1"/>
        <n v="-2378.98" u="1"/>
        <n v="-523.05999999999995" u="1"/>
        <n v="2784.6" u="1"/>
        <n v="1705.31" u="1"/>
        <n v="439.85" u="1"/>
        <n v="1017.28" u="1"/>
        <n v="615.78" u="1"/>
        <n v="1497.81" u="1"/>
        <n v="478.87" u="1"/>
        <n v="1075.0999999999999" u="1"/>
        <n v="1379.97" u="1"/>
        <n v="1860.49" u="1"/>
        <n v="655.44" u="1"/>
        <n v="380.46" u="1"/>
        <n v="1310.6199999999999" u="1"/>
        <n v="875.9" u="1"/>
        <n v="1446.42" u="1"/>
        <n v="1283.8800000000001" u="1"/>
        <n v="1404.8" u="1"/>
        <n v="747.57" u="1"/>
        <n v="1212.04" u="1"/>
        <n v="1180.3699999999999" u="1"/>
        <n v="732.12" u="1"/>
        <n v="1052.17" u="1"/>
        <n v="766.99000000000024" u="1"/>
        <n v="579.61" u="1"/>
        <n v="2691.91" u="1"/>
        <n v="256.85000000000002" u="1"/>
        <n v="1453.13" u="1"/>
        <n v="958.35" u="1"/>
        <n v="-3096.59" u="1"/>
        <n v="-1750.65" u="1"/>
        <n v="1758.94" u="1"/>
        <n v="1185.17" u="1"/>
        <n v="1351.49" u="1"/>
        <n v="2362.9699999999998" u="1"/>
        <n v="-3846.99" u="1"/>
        <n v="606.17999999999995" u="1"/>
        <n v="2417.1999999999998" u="1"/>
        <n v="1272.8699999999999" u="1"/>
        <n v="715.47" u="1"/>
        <n v="834.42" u="1"/>
        <n v="1226.1099999999999" u="1"/>
        <n v="1962.76" u="1"/>
        <n v="892.29" u="1"/>
        <n v="1773.05" u="1"/>
        <n v="1935.87" u="1"/>
        <n v="694.71" u="1"/>
        <n v="-1506.66" u="1"/>
        <n v="2258.0500000000002" u="1"/>
        <n v="673.61999999999989" u="1"/>
        <n v="764.68" u="1"/>
        <n v="297.13" u="1"/>
        <n v="1807.51" u="1"/>
        <n v="-1417.5" u="1"/>
        <n v="1201.3" u="1"/>
        <n v="756.96" u="1"/>
        <n v="1157.3" u="1"/>
        <n v="801.46" u="1"/>
        <n v="777.4" u="1"/>
        <n v="1110.56" u="1"/>
        <n v="1453.92" u="1"/>
        <n v="646.79999999999995" u="1"/>
        <n v="1715.15" u="1"/>
        <n v="800.93" u="1"/>
        <n v="755.08" u="1"/>
        <n v="823.15" u="1"/>
        <n v="171.42" u="1"/>
        <n v="586.49000000000024" u="1"/>
        <n v="990.33" u="1"/>
        <n v="1165.27" u="1"/>
        <n v="1853.69" u="1"/>
        <n v="1894.42" u="1"/>
        <n v="1206.22" u="1"/>
        <n v="632.12" u="1"/>
        <n v="861.71" u="1"/>
        <n v="734.69" u="1"/>
        <n v="886.42" u="1"/>
        <n v="544.11" u="1"/>
        <n v="1530.05" u="1"/>
        <n v="1102.54" u="1"/>
        <n v="2015.85" u="1"/>
        <n v="556.97" u="1"/>
        <n v="429.63" u="1"/>
        <n v="1072.1399999999999" u="1"/>
        <n v="1303.2" u="1"/>
        <n v="922.49" u="1"/>
        <n v="1279.43" u="1"/>
        <n v="2008.1799999999998" u="1"/>
        <n v="1112.05" u="1"/>
        <n v="1151.0699999999997" u="1"/>
        <n v="2015.38" u="1"/>
        <n v="1130.5899999999999" u="1"/>
        <n v="704.7" u="1"/>
        <n v="1085.32" u="1"/>
        <n v="-2.57" u="1"/>
        <n v="605.75" u="1"/>
        <n v="814.42" u="1"/>
        <n v="1418.82" u="1"/>
        <n v="754.76000000000022" u="1"/>
        <n v="1547.43" u="1"/>
        <n v="721.16" u="1"/>
        <n v="546.41999999999996" u="1"/>
        <n v="866.61" u="1"/>
        <n v="672.08" u="1"/>
        <n v="2438.04" u="1"/>
        <n v="1039.22" u="1"/>
        <n v="1019.91" u="1"/>
        <n v="531.76" u="1"/>
        <n v="1894.82" u="1"/>
        <n v="2738.03" u="1"/>
        <n v="1908.43" u="1"/>
        <n v="556.72" u="1"/>
        <n v="1399.42" u="1"/>
        <n v="1161.7" u="1"/>
        <n v="1737.15" u="1"/>
        <n v="1226.5" u="1"/>
        <n v="297.13999999999987" u="1"/>
        <n v="2506.85" u="1"/>
        <n v="1228.8699999999999" u="1"/>
        <n v="1085.49" u="1"/>
        <n v="678.46" u="1"/>
        <n v="409.67000000000007" u="1"/>
        <n v="751.41" u="1"/>
        <n v="872.43" u="1"/>
        <n v="1186.82" u="1"/>
        <n v="379.74" u="1"/>
        <n v="1305.45" u="1"/>
        <n v="1756.96" u="1"/>
        <n v="-1101.78" u="1"/>
        <n v="-1067.3499999999999" u="1"/>
        <n v="-2751.24" u="1"/>
        <n v="-2910" u="1"/>
        <n v="-338.16" u="1"/>
        <n v="187.87" u="1"/>
        <n v="1565.47" u="1"/>
        <n v="-4126.1899999999996" u="1"/>
        <n v="-6334.08" u="1"/>
        <n v="-1137.1199999999999" u="1"/>
        <n v="-3736.3" u="1"/>
        <n v="-1286.0899999999999" u="1"/>
        <n v="991.68" u="1"/>
        <n v="704.17" u="1"/>
        <n v="796.68" u="1"/>
        <n v="-3963.51" u="1"/>
        <n v="3053.4" u="1"/>
        <n v="890.85" u="1"/>
        <n v="1405.23" u="1"/>
        <n v="2945.2" u="1"/>
        <n v="1508.64" u="1"/>
        <n v="1350.23" u="1"/>
        <n v="1400.43" u="1"/>
        <n v="2067.98" u="1"/>
        <n v="1756.86" u="1"/>
        <n v="1820.44" u="1"/>
        <n v="948.47" u="1"/>
        <n v="-1167.1600000000001" u="1"/>
        <n v="1354.78" u="1"/>
        <n v="1598.78" u="1"/>
        <n v="1425.55" u="1"/>
        <n v="781.43" u="1"/>
        <n v="830.11" u="1"/>
        <n v="557.98" u="1"/>
        <n v="1134.31" u="1"/>
        <n v="518.47" u="1"/>
        <n v="922.74" u="1"/>
        <n v="939.06" u="1"/>
        <n v="933.17" u="1"/>
        <n v="947.13999999999987" u="1"/>
        <n v="823.65" u="1"/>
        <n v="765.14" u="1"/>
        <n v="363.79999999999973" u="1"/>
        <n v="327.55" u="1"/>
        <n v="2237.7199999999998" u="1"/>
        <n v="933.72" u="1"/>
        <n v="747.67" u="1"/>
        <n v="1637.79" u="1"/>
        <n v="1359.64" u="1"/>
        <n v="1456.94" u="1"/>
        <n v="1225.8" u="1"/>
        <n v="1190.1099999999999" u="1"/>
        <n v="769.6" u="1"/>
        <n v="749.42" u="1"/>
        <n v="536.78" u="1"/>
        <n v="456.16000000000008" u="1"/>
        <n v="504.19" u="1"/>
        <n v="705.64" u="1"/>
        <n v="558.57000000000005" u="1"/>
        <n v="808.15" u="1"/>
        <n v="516.39" u="1"/>
        <n v="1559.6" u="1"/>
        <n v="1270.78" u="1"/>
        <n v="691.21" u="1"/>
        <n v="1227.76" u="1"/>
        <n v="1054.3" u="1"/>
        <n v="1267.07" u="1"/>
        <n v="694.64" u="1"/>
        <n v="334.56" u="1"/>
        <n v="1158.21" u="1"/>
        <n v="1105.18" u="1"/>
        <n v="1148.9000000000001" u="1"/>
        <n v="1521.72" u="1"/>
        <n v="759.51" u="1"/>
        <n v="863.67" u="1"/>
        <n v="1683.46" u="1"/>
        <n v="1099.46" u="1"/>
        <n v="670.24" u="1"/>
        <n v="1008.31" u="1"/>
        <n v="1106.93" u="1"/>
        <n v="1046.04" u="1"/>
        <n v="1645.0300000000002" u="1"/>
        <n v="971.77" u="1"/>
        <n v="2131.48" u="1"/>
        <n v="2190.09" u="1"/>
        <n v="967.3" u="1"/>
        <n v="-300.02" u="1"/>
        <n v="-2445.34" u="1"/>
        <n v="1229.92" u="1"/>
        <n v="1166.1300000000001" u="1"/>
        <n v="973.31" u="1"/>
        <n v="854.13" u="1"/>
        <n v="512.61" u="1"/>
        <n v="924.63" u="1"/>
        <n v="328.47" u="1"/>
        <n v="873.41" u="1"/>
        <n v="1349.81" u="1"/>
        <n v="709.45" u="1"/>
        <n v="473.67" u="1"/>
        <n v="479.3" u="1"/>
        <n v="1663.79" u="1"/>
        <n v="1422.52" u="1"/>
        <n v="941.31" u="1"/>
        <n v="418.4" u="1"/>
        <n v="649.78" u="1"/>
        <n v="1484.79" u="1"/>
        <n v="1493.38" u="1"/>
        <n v="2006.13" u="1"/>
        <n v="862.15" u="1"/>
        <n v="937.31" u="1"/>
        <n v="802.8" u="1"/>
        <n v="1102.0099999999998" u="1"/>
        <n v="95.01" u="1"/>
        <n v="-2505.69" u="1"/>
        <n v="-275.94" u="1"/>
        <n v="2145.12" u="1"/>
        <n v="701.77" u="1"/>
        <n v="1239.82" u="1"/>
        <n v="819.64" u="1"/>
        <n v="909.12" u="1"/>
        <n v="327.58999999999997" u="1"/>
        <n v="608.47" u="1"/>
        <n v="-95.57" u="1"/>
        <n v="1175.48" u="1"/>
        <n v="966.13" u="1"/>
        <n v="1541.31" u="1"/>
        <n v="1251.3" u="1"/>
        <n v="1391.12" u="1"/>
        <n v="2486.12" u="1"/>
        <n v="784.64" u="1"/>
        <n v="1576.71" u="1"/>
        <n v="1614.46" u="1"/>
        <n v="602.64" u="1"/>
        <n v="1374.46" u="1"/>
        <n v="1124.6400000000001" u="1"/>
        <n v="1528.39" u="1"/>
        <n v="1413.8" u="1"/>
        <n v="1181.45" u="1"/>
        <n v="2112.5500000000002" u="1"/>
        <n v="1209.79" u="1"/>
        <n v="1315.44" u="1"/>
        <n v="663.97" u="1"/>
        <n v="920.2" u="1"/>
        <n v="1210.93" u="1"/>
        <n v="823.76" u="1"/>
        <n v="739.23" u="1"/>
        <n v="847.17" u="1"/>
        <n v="925.63" u="1"/>
        <n v="-816.86" u="1"/>
        <n v="-5042.3599999999997" u="1"/>
        <n v="1405.84" u="1"/>
        <n v="689.12" u="1"/>
        <n v="745.52" u="1"/>
        <n v="831.17" u="1"/>
        <n v="974.64" u="1"/>
        <n v="-11.37" u="1"/>
        <n v="653.17999999999995" u="1"/>
        <n v="933.73" u="1"/>
        <n v="730.72" u="1"/>
        <n v="690.97" u="1"/>
        <n v="1417.85" u="1"/>
        <n v="1149.21" u="1"/>
        <n v="1140.46" u="1"/>
        <n v="962.31" u="1"/>
        <n v="875.99" u="1"/>
        <n v="955.59" u="1"/>
        <n v="936.34" u="1"/>
        <n v="978.56" u="1"/>
        <n v="702.81" u="1"/>
        <n v="1132.31" u="1"/>
        <n v="-229.36" u="1"/>
        <n v="423.48" u="1"/>
        <n v="911.26" u="1"/>
        <n v="2416.0300000000002" u="1"/>
        <n v="1412.36" u="1"/>
        <n v="849.37" u="1"/>
        <n v="688.32" u="1"/>
        <n v="810.80000000000018" u="1"/>
        <n v="2039.45" u="1"/>
        <n v="579.1" u="1"/>
        <n v="579.11" u="1"/>
        <n v="1062.97" u="1"/>
        <n v="776.93" u="1"/>
        <n v="1788.07" u="1"/>
        <n v="1586.31" u="1"/>
        <n v="486.14" u="1"/>
        <n v="1670.97" u="1"/>
        <n v="947.14" u="1"/>
        <n v="543.71" u="1"/>
        <n v="650.82999999999993" u="1"/>
        <n v="1981.82" u="1"/>
        <n v="916.31" u="1"/>
        <n v="1214.79" u="1"/>
        <n v="766.98" u="1"/>
        <n v="931.97" u="1"/>
        <n v="1561.0600000000002" u="1"/>
        <n v="1253.4299999999998" u="1"/>
        <n v="1220.6199999999999" u="1"/>
        <n v="1538.74" u="1"/>
        <n v="768.47" u="1"/>
        <n v="561.26" u="1"/>
        <n v="1972.73" u="1"/>
        <n v="3331.65" u="1"/>
        <n v="339.9" u="1"/>
        <n v="476.13" u="1"/>
        <n v="1180.06" u="1"/>
        <n v="-26.03" u="1"/>
        <n v="666.43" u="1"/>
        <n v="952.12" u="1"/>
        <n v="367.65" u="1"/>
        <n v="1301.7199999999998" u="1"/>
        <n v="1082.79" u="1"/>
        <n v="856.79999999999984" u="1"/>
        <n v="1950" u="1"/>
        <n v="1268.55" u="1"/>
        <n v="997.3" u="1"/>
        <n v="555.5" u="1"/>
        <n v="854.47" u="1"/>
        <n v="688.51" u="1"/>
        <n v="205.68" u="1"/>
        <n v="2130.14" u="1"/>
        <n v="1455.49" u="1"/>
        <n v="718.68" u="1"/>
        <n v="357.64" u="1"/>
        <n v="700.15" u="1"/>
        <n v="568.65" u="1"/>
        <n v="830.09" u="1"/>
        <n v="857.98" u="1"/>
        <n v="757.01" u="1"/>
        <n v="646.30999999999995" u="1"/>
        <n v="929.31" u="1"/>
        <n v="202.16999999999996" u="1"/>
        <n v="1175.47" u="1"/>
        <n v="1408.11" u="1"/>
        <n v="1667.5100000000002" u="1"/>
        <n v="711.72" u="1"/>
        <n v="1359.15" u="1"/>
        <n v="2789.07" u="1"/>
        <n v="1036.22" u="1"/>
        <n v="1009.62" u="1"/>
        <n v="1123.49" u="1"/>
        <n v="282.75" u="1"/>
        <n v="815.3" u="1"/>
        <n v="703.14" u="1"/>
        <n v="1086.48" u="1"/>
        <n v="691.34" u="1"/>
        <n v="1266.6600000000001" u="1"/>
        <n v="1696.13" u="1"/>
        <n v="647.35" u="1"/>
        <n v="-2593.33" u="1"/>
        <n v="2795.64" u="1"/>
        <n v="432.12" u="1"/>
        <n v="561" u="1"/>
        <n v="1348.77" u="1"/>
        <n v="1204.1099999999999" u="1"/>
        <n v="434.64" u="1"/>
        <n v="936.13" u="1"/>
        <n v="685.14" u="1"/>
        <n v="569.47" u="1"/>
        <n v="948.03" u="1"/>
        <n v="840.77" u="1"/>
        <n v="759.31" u="1"/>
        <n v="514.98" u="1"/>
        <n v="1312.64" u="1"/>
        <n v="452.64" u="1"/>
        <n v="1345.97" u="1"/>
        <n v="791.31" u="1"/>
        <n v="381.39" u="1"/>
        <n v="465.34" u="1"/>
        <n v="1601.3" u="1"/>
        <n v="949.77" u="1"/>
        <n v="674.22" u="1"/>
        <n v="462.07" u="1"/>
        <n v="662.27" u="1"/>
        <n v="695.78" u="1"/>
        <n v="867.82" u="1"/>
        <n v="978.97" u="1"/>
        <n v="1684.43" u="1"/>
        <n v="426.42" u="1"/>
        <n v="517.06000000000006" u="1"/>
        <n v="296.58999999999997" u="1"/>
        <n v="1047.8399999999999" u="1"/>
        <n v="1303.54" u="1"/>
        <n v="1381.39" u="1"/>
        <n v="689.33" u="1"/>
        <n v="819.65" u="1"/>
        <n v="945.41" u="1"/>
        <n v="1407.39" u="1"/>
        <n v="848.1" u="1"/>
        <n v="1231.81" u="1"/>
        <n v="997.14" u="1"/>
        <n v="708.81" u="1"/>
        <n v="1710.31" u="1"/>
        <n v="920.31" u="1"/>
        <n v="435.36" u="1"/>
        <n v="2211.6" u="1"/>
        <n v="579.09" u="1"/>
        <n v="567.32000000000005" u="1"/>
        <n v="835.68" u="1"/>
        <n v="1788.36" u="1"/>
        <n v="743.18" u="1"/>
        <n v="232.68" u="1"/>
        <n v="1217.6299999999999" u="1"/>
        <n v="1299.46" u="1"/>
        <n v="2241.5300000000002" u="1"/>
        <n v="556.81000000000017" u="1"/>
        <n v="1192.0899999999999" u="1"/>
        <n v="941.32" u="1"/>
        <n v="1674.8" u="1"/>
        <n v="685.68" u="1"/>
        <n v="934.96" u="1"/>
        <n v="925.64" u="1"/>
        <n v="1402.1" u="1"/>
        <n v="1034.0899999999999" u="1"/>
        <n v="895.4" u="1"/>
        <n v="1168.95" u="1"/>
        <n v="878.17" u="1"/>
        <n v="1451.87" u="1"/>
        <n v="1320.34" u="1"/>
        <n v="367.56" u="1"/>
        <n v="585.96" u="1"/>
        <n v="1101.44" u="1"/>
        <n v="1024.23" u="1"/>
        <n v="651.28" u="1"/>
        <n v="586.48" u="1"/>
        <n v="1020.64" u="1"/>
        <n v="1105.57" u="1"/>
        <n v="753.26" u="1"/>
        <n v="-6072.77" u="1"/>
        <n v="-2156.38" u="1"/>
        <n v="-7606.61" u="1"/>
        <n v="2173.06" u="1"/>
        <n v="3288.42" u="1"/>
        <n v="1895.44" u="1"/>
        <n v="4428.08" u="1"/>
        <n v="-9457.25" u="1"/>
        <n v="1722.8" u="1"/>
        <n v="2004.04" u="1"/>
        <n v="-3148.47" u="1"/>
        <n v="539.5" u="1"/>
        <n v="-431.63" u="1"/>
        <n v="-2375.15" u="1"/>
        <n v="1564.05" u="1"/>
        <n v="-9787.74" u="1"/>
        <n v="1564.03" u="1"/>
        <n v="603.78" u="1"/>
        <n v="484.27000000000021" u="1"/>
        <n v="810.31" u="1"/>
        <n v="1143.5999999999999" u="1"/>
        <n v="1013.61" u="1"/>
        <n v="480.24" u="1"/>
        <n v="503.47" u="1"/>
        <n v="1194.24" u="1"/>
        <n v="1383.4" u="1"/>
        <n v="322.06" u="1"/>
        <n v="-1675.76" u="1"/>
        <n v="934.1" u="1"/>
        <n v="707.41" u="1"/>
        <n v="-106.65999999999997" u="1"/>
        <n v="1222.31" u="1"/>
        <n v="926.38" u="1"/>
        <n v="-19772.97" u="1"/>
        <n v="-2339.58" u="1"/>
        <n v="-3240.38" u="1"/>
        <n v="320.07" u="1"/>
        <n v="473.14" u="1"/>
        <n v="999.80000000000018" u="1"/>
        <n v="1268.73" u="1"/>
        <n v="967.46" u="1"/>
        <n v="361" u="1"/>
        <n v="1047.7" u="1"/>
        <n v="500.69" u="1"/>
        <n v="293.98" u="1"/>
        <n v="588.32000000000005" u="1"/>
        <n v="817.32" u="1"/>
        <n v="245.55" u="1"/>
        <n v="-3283.12" u="1"/>
        <n v="-3842.05" u="1"/>
        <n v="672.94" u="1"/>
        <n v="1013.74" u="1"/>
        <n v="570.38" u="1"/>
        <n v="1243.32" u="1"/>
        <n v="1137.94" u="1"/>
        <n v="867.55" u="1"/>
        <n v="811.77" u="1"/>
        <n v="2060.48" u="1"/>
        <n v="1089.95" u="1"/>
        <n v="825.72" u="1"/>
        <n v="1116.9299999999998" u="1"/>
        <n v="787.32" u="1"/>
        <n v="999.31" u="1"/>
        <n v="1053.57" u="1"/>
        <n v="-3041.17" u="1"/>
        <n v="-814.88" u="1"/>
        <n v="501.09" u="1"/>
        <n v="715.23" u="1"/>
        <n v="1790.53" u="1"/>
        <n v="1421.77" u="1"/>
        <n v="1402.26" u="1"/>
        <n v="1403.44" u="1"/>
        <n v="1478.99" u="1"/>
        <n v="-5182.8500000000004" u="1"/>
        <n v="-6805.88" u="1"/>
        <n v="-755.3" u="1"/>
        <n v="464.6" u="1"/>
        <n v="1173.6500000000001" u="1"/>
        <n v="1058.43" u="1"/>
        <n v="433.26" u="1"/>
        <n v="-146.23000000000002" u="1"/>
        <n v="-2505.9" u="1"/>
        <n v="264.60000000000002" u="1"/>
        <n v="1760.35" u="1"/>
        <n v="915.42" u="1"/>
        <n v="2316.52" u="1"/>
        <n v="554.01" u="1"/>
        <n v="1663.58" u="1"/>
        <n v="1694.99" u="1"/>
        <n v="-2208.4699999999998" u="1"/>
        <n v="-736.07" u="1"/>
        <n v="1895.38" u="1"/>
        <n v="732.4" u="1"/>
        <n v="1032.93" u="1"/>
        <n v="152.19999999999999" u="1"/>
        <n v="778.04" u="1"/>
        <n v="228.44" u="1"/>
        <n v="1142.51" u="1"/>
        <n v="746.77" u="1"/>
        <n v="1316.79" u="1"/>
        <n v="999.31000000000017" u="1"/>
        <n v="913.2" u="1"/>
        <n v="-3349.67" u="1"/>
        <n v="570.07000000000005" u="1"/>
        <n v="681.27" u="1"/>
        <n v="759.81" u="1"/>
        <n v="965.34" u="1"/>
        <n v="974.90999999999985" u="1"/>
        <n v="980.94" u="1"/>
        <n v="1655.4900000000002" u="1"/>
        <n v="-740.37" u="1"/>
        <n v="425.21" u="1"/>
        <n v="-329.41" u="1"/>
        <n v="567.12" u="1"/>
        <n v="282.79000000000002" u="1"/>
        <n v="1844.24" u="1"/>
        <n v="659.98" u="1"/>
        <n v="576.46" u="1"/>
        <n v="1599.94" u="1"/>
        <n v="854.66" u="1"/>
        <n v="1204.1600000000001" u="1"/>
        <n v="850.66" u="1"/>
        <n v="1259.54" u="1"/>
        <n v="1528.98" u="1"/>
        <n v="716.92" u="1"/>
        <n v="558.46" u="1"/>
        <n v="1538.28" u="1"/>
        <n v="1077.2" u="1"/>
        <n v="-3891.8500000000004" u="1"/>
        <n v="-2349.56" u="1"/>
        <n v="-5204.7299999999996" u="1"/>
        <n v="-247.14" u="1"/>
        <n v="-3135.9300000000003" u="1"/>
        <n v="-1435.51" u="1"/>
        <n v="-3419.7" u="1"/>
        <n v="-3763.93" u="1"/>
        <n v="-3048.1" u="1"/>
        <n v="-3978.25" u="1"/>
        <n v="-1554" u="1"/>
        <n v="1904.99" u="1"/>
        <n v="2004.84" u="1"/>
        <n v="1391.14" u="1"/>
        <n v="1523.17" u="1"/>
        <n v="1877.1999999999998" u="1"/>
        <n v="1160.95" u="1"/>
        <n v="1576.54" u="1"/>
        <n v="1538.13" u="1"/>
        <n v="2347.5" u="1"/>
        <n v="1282.7700000000004" u="1"/>
        <n v="1609" u="1"/>
        <n v="976.44" u="1"/>
        <n v="722.23" u="1"/>
        <n v="1404.14" u="1"/>
        <n v="36679.29" u="1"/>
        <n v="1556.77" u="1"/>
        <n v="2090.46" u="1"/>
        <n v="3127.79" u="1"/>
        <n v="2319.15" u="1"/>
        <n v="1381.55" u="1"/>
        <n v="521.07000000000005" u="1"/>
        <n v="1476.47" u="1"/>
        <n v="1751.99" u="1"/>
        <n v="1069.8599999999999" u="1"/>
        <n v="1179.55" u="1"/>
        <n v="1654.94" u="1"/>
        <n v="1523.29" u="1"/>
        <n v="1661.13" u="1"/>
        <n v="1713.6899999999996" u="1"/>
        <n v="1017.38" u="1"/>
        <n v="1835.05" u="1"/>
        <n v="1215.42" u="1"/>
        <n v="1297.6199999999999" u="1"/>
        <n v="2703.8199999999997" u="1"/>
        <n v="9497.44" u="1"/>
        <n v="1187.1199999999999" u="1"/>
        <n v="1786.79" u="1"/>
        <n v="1982.96" u="1"/>
        <n v="-1943.6599999999999" u="1"/>
        <n v="-2740.34" u="1"/>
        <n v="1424.38" u="1"/>
        <n v="2263.5" u="1"/>
        <n v="986.44" u="1"/>
        <n v="1479.68" u="1"/>
        <n v="1553.4" u="1"/>
        <n v="741.28" u="1"/>
        <n v="983.54" u="1"/>
        <n v="245" u="1"/>
        <n v="2843.09" u="1"/>
        <n v="1358.84" u="1"/>
        <n v="1.58" u="1"/>
        <n v="1885.36" u="1"/>
        <n v="2815.31" u="1"/>
        <n v="767.59" u="1"/>
        <n v="821.76" u="1"/>
        <n v="1806.14" u="1"/>
        <n v="2246.0700000000002" u="1"/>
        <n v="2121.89" u="1"/>
        <n v="160" u="1"/>
        <n v="780.42" u="1"/>
        <n v="313.06" u="1"/>
        <n v="504.33" u="1"/>
        <n v="2104.41" u="1"/>
        <n v="590.35" u="1"/>
        <n v="1318.54" u="1"/>
        <n v="1482.16" u="1"/>
        <n v="2032.06" u="1"/>
        <n v="2697.69" u="1"/>
        <n v="1111.02" u="1"/>
        <n v="3590.08" u="1"/>
        <n v="1134.04" u="1"/>
        <n v="672.47" u="1"/>
        <n v="490.3" u="1"/>
        <n v="-2761.47" u="1"/>
        <n v="667.74" u="1"/>
        <n v="1475.42" u="1"/>
        <n v="929.78" u="1"/>
        <n v="1020.69" u="1"/>
        <n v="855.12" u="1"/>
        <n v="1715.07" u="1"/>
        <n v="1118.77" u="1"/>
        <n v="2212.1999999999998" u="1"/>
        <n v="1055.0999999999999" u="1"/>
        <n v="1869.31" u="1"/>
        <n v="1738.04" u="1"/>
        <n v="1323.39" u="1"/>
        <n v="819.95" u="1"/>
        <n v="1951.94" u="1"/>
        <n v="1939.53" u="1"/>
        <n v="601.73" u="1"/>
        <n v="1069.52" u="1"/>
        <n v="3315.75" u="1"/>
        <n v="1381.54" u="1"/>
        <n v="1044.49" u="1"/>
        <n v="1281.9100000000001" u="1"/>
        <n v="1538.12" u="1"/>
        <n v="2340.19" u="1"/>
        <n v="894.27" u="1"/>
        <n v="2044.1599999999999" u="1"/>
        <n v="979.79" u="1"/>
        <n v="721.08" u="1"/>
        <n v="1335.51" u="1"/>
        <n v="480.16" u="1"/>
        <n v="1756.67" u="1"/>
        <n v="835.83" u="1"/>
        <n v="1096.06" u="1"/>
        <n v="855.53" u="1"/>
        <n v="739.66" u="1"/>
        <n v="2384.7600000000002" u="1"/>
        <n v="2400.5" u="1"/>
        <n v="1092.5" u="1"/>
        <n v="2634.85" u="1"/>
        <n v="899.95" u="1"/>
        <n v="921.52" u="1"/>
        <n v="2908.27" u="1"/>
        <n v="2293.1799999999998" u="1"/>
        <n v="565.07000000000005" u="1"/>
        <n v="2.31" u="1"/>
        <n v="1768.1" u="1"/>
        <n v="2068.62" u="1"/>
        <n v="1341.4" u="1"/>
        <n v="1347.16" u="1"/>
        <n v="8908.2999999999993" u="1"/>
        <n v="1170.52" u="1"/>
        <n v="855.13" u="1"/>
        <n v="376.19" u="1"/>
        <n v="1462.66" u="1"/>
        <n v="2130.8200000000002" u="1"/>
        <n v="1148.52" u="1"/>
        <n v="1806.8" u="1"/>
        <n v="979.85" u="1"/>
        <n v="1664.17" u="1"/>
        <n v="1243.1099999999999" u="1"/>
        <n v="1054.76" u="1"/>
        <n v="2592.23" u="1"/>
        <n v="2578.69" u="1"/>
        <n v="920.95" u="1"/>
        <n v="2836.91" u="1"/>
        <n v="1110.02" u="1"/>
        <n v="1151.78" u="1"/>
        <n v="609.02" u="1"/>
        <n v="1052.68" u="1"/>
        <n v="998.36" u="1"/>
        <n v="696.14" u="1"/>
        <n v="1157.1500000000001" u="1"/>
        <n v="723.92" u="1"/>
        <n v="1511.05" u="1"/>
        <n v="1159.18" u="1"/>
        <n v="1564.64" u="1"/>
        <n v="95.02" u="1"/>
        <n v="1040.17" u="1"/>
        <n v="1492" u="1"/>
        <n v="1338.89" u="1"/>
        <n v="1627.2" u="1"/>
        <n v="855.68" u="1"/>
        <n v="1183.4000000000001" u="1"/>
        <n v="1350.68" u="1"/>
        <n v="1806.7600000000002" u="1"/>
        <n v="1196.44" u="1"/>
        <n v="873.44" u="1"/>
        <n v="2757.31" u="1"/>
        <n v="990.19" u="1"/>
        <n v="1947.37" u="1"/>
        <n v="1763.6299999999999" u="1"/>
        <n v="3720.74" u="1"/>
        <n v="1236.4199999999998" u="1"/>
        <n v="1757.17" u="1"/>
        <n v="1185.04" u="1"/>
        <n v="544.96" u="1"/>
        <n v="666.74" u="1"/>
        <n v="2273.91" u="1"/>
        <n v="3550.71" u="1"/>
        <n v="2988.94" u="1"/>
        <n v="958.93" u="1"/>
        <n v="1912.03" u="1"/>
        <n v="3266.83" u="1"/>
        <n v="1135.21" u="1"/>
        <n v="1461.02" u="1"/>
        <n v="866.96" u="1"/>
        <n v="1425.91" u="1"/>
        <n v="1539.06" u="1"/>
        <n v="1826.76" u="1"/>
        <n v="3415.22" u="1"/>
        <n v="999.09" u="1"/>
        <n v="1278.99" u="1"/>
        <n v="3114.75" u="1"/>
        <n v="1190.92" u="1"/>
        <n v="1014.4" u="1"/>
        <n v="3172.31" u="1"/>
        <n v="1360.84" u="1"/>
        <n v="1876.35" u="1"/>
        <n v="3676.63" u="1"/>
        <n v="1591.6999999999998" u="1"/>
        <n v="1139.6199999999999" u="1"/>
        <n v="1514.61" u="1"/>
        <n v="2936.81" u="1"/>
        <n v="1721.34" u="1"/>
        <n v="982.81999999999994" u="1"/>
        <n v="952.28" u="1"/>
        <n v="3132.36" u="1"/>
        <n v="2406.39" u="1"/>
        <n v="1954.28" u="1"/>
        <n v="1482.6599999999999" u="1"/>
        <n v="1471.61" u="1"/>
        <n v="920.7" u="1"/>
        <n v="1953.91" u="1"/>
        <n v="590.49" u="1"/>
        <n v="1933.42" u="1"/>
        <n v="2252.35" u="1"/>
        <n v="1299.3900000000003" u="1"/>
        <n v="1051.1099999999999" u="1"/>
        <n v="2360.88" u="1"/>
        <n v="930.63" u="1"/>
        <n v="1178.02" u="1"/>
        <n v="995.74" u="1"/>
        <n v="1561.54" u="1"/>
        <n v="2446.85" u="1"/>
        <n v="798.59" u="1"/>
        <n v="2789.09" u="1"/>
        <n v="1976.81" u="1"/>
        <n v="-2396.5100000000002" u="1"/>
        <n v="2643.1" u="1"/>
        <n v="1674.02" u="1"/>
        <n v="1082.49" u="1"/>
        <n v="592.47" u="1"/>
        <n v="3059.19" u="1"/>
        <n v="1246.93" u="1"/>
        <n v="2030.28" u="1"/>
        <n v="1017.69" u="1"/>
        <n v="1074.96" u="1"/>
        <n v="833.93" u="1"/>
        <n v="1960.64" u="1"/>
        <n v="2018.69" u="1"/>
        <n v="1866.71" u="1"/>
        <n v="1243" u="1"/>
        <n v="1440.86" u="1"/>
        <n v="1639.78" u="1"/>
        <n v="1325.02" u="1"/>
        <n v="3022.8" u="1"/>
        <n v="1096.53" u="1"/>
        <n v="1981.41" u="1"/>
        <n v="1489.44" u="1"/>
        <n v="1082.26" u="1"/>
        <n v="1660.84" u="1"/>
        <n v="1924.79" u="1"/>
        <n v="1786.46" u="1"/>
        <n v="2575.3599999999997" u="1"/>
        <n v="963.98" u="1"/>
        <n v="970.91" u="1"/>
        <n v="1795.26" u="1"/>
        <n v="928.2" u="1"/>
        <n v="1700.47" u="1"/>
        <n v="1130.3499999999999" u="1"/>
        <n v="831.5" u="1"/>
        <n v="920.6" u="1"/>
        <n v="2785.89" u="1"/>
        <n v="912.23" u="1"/>
        <n v="845.58" u="1"/>
        <n v="709.01" u="1"/>
        <n v="2744.7" u="1"/>
        <n v="1664.39" u="1"/>
        <n v="1782.89" u="1"/>
        <n v="2096.5300000000002" u="1"/>
        <n v="2462.86" u="1"/>
        <n v="1167.3399999999999" u="1"/>
        <n v="980.57" u="1"/>
        <n v="731.24" u="1"/>
        <n v="1408.17" u="1"/>
        <n v="1649.7200000000003" u="1"/>
        <n v="2753.37" u="1"/>
        <n v="757.72" u="1"/>
        <n v="941.37" u="1"/>
        <n v="796.16" u="1"/>
        <n v="842.1" u="1"/>
        <n v="1145.1300000000001" u="1"/>
        <n v="626.08000000000004" u="1"/>
        <n v="3457.73" u="1"/>
        <n v="628.87" u="1"/>
        <n v="1767.55" u="1"/>
        <n v="1595.92" u="1"/>
        <n v="794.64" u="1"/>
        <n v="4044.14" u="1"/>
        <n v="1697.6000000000001" u="1"/>
        <n v="1364.47" u="1"/>
        <n v="655.21" u="1"/>
        <n v="2390.85" u="1"/>
        <n v="1481.3" u="1"/>
        <n v="2627.81" u="1"/>
        <n v="891.03" u="1"/>
        <n v="1759.66" u="1"/>
        <n v="2574.9299999999998" u="1"/>
        <n v="944" u="1"/>
        <n v="1487.91" u="1"/>
        <n v="942.46" u="1"/>
        <n v="2441.9899999999998" u="1"/>
        <n v="1605.28" u="1"/>
        <n v="864.03" u="1"/>
        <n v="892.27" u="1"/>
        <n v="1343.89" u="1"/>
        <n v="1651.44" u="1"/>
        <n v="701.95000000000027" u="1"/>
        <n v="527.77" u="1"/>
        <n v="1154.67" u="1"/>
        <n v="1295.53" u="1"/>
        <n v="818.95" u="1"/>
        <n v="3086.12" u="1"/>
        <n v="1022.64" u="1"/>
        <n v="1260.4100000000001" u="1"/>
        <n v="2794.28" u="1"/>
        <n v="825.94" u="1"/>
        <n v="825.61" u="1"/>
        <n v="971.55" u="1"/>
        <n v="1867.68" u="1"/>
        <n v="2076.2600000000002" u="1"/>
        <n v="1058.51" u="1"/>
        <n v="1611.55" u="1"/>
        <n v="2341.94" u="1"/>
        <n v="1699.65" u="1"/>
        <n v="2552.5500000000002" u="1"/>
        <n v="2221.19" u="1"/>
        <n v="2165.83" u="1"/>
        <n v="2543.5700000000002" u="1"/>
        <n v="2260.04" u="1"/>
        <n v="1336.38" u="1"/>
        <n v="636.51" u="1"/>
        <n v="816.05" u="1"/>
        <n v="1165.93" u="1"/>
        <n v="2648.71" u="1"/>
        <n v="3488.8" u="1"/>
        <n v="1561.78" u="1"/>
        <n v="1707.05" u="1"/>
        <n v="85" u="1"/>
        <n v="1531.64" u="1"/>
        <n v="2598.71" u="1"/>
        <n v="1242.4100000000001" u="1"/>
        <n v="798.93" u="1"/>
        <n v="3375.45" u="1"/>
        <n v="6900.1200000000008" u="1"/>
        <n v="1164.17" u="1"/>
        <n v="4501.09" u="1"/>
        <n v="1201.45" u="1"/>
        <n v="-1894.53" u="1"/>
        <n v="1112.02" u="1"/>
        <n v="1594.73" u="1"/>
        <n v="2802.88" u="1"/>
        <n v="1364.75" u="1"/>
        <n v="1428.92" u="1"/>
        <n v="1349" u="1"/>
        <n v="823.03" u="1"/>
        <n v="1337.65" u="1"/>
        <n v="2085.42" u="1"/>
        <n v="2540.1799999999998" u="1"/>
        <n v="1056.83" u="1"/>
        <n v="1682.93" u="1"/>
        <n v="1647.03" u="1"/>
        <n v="540.32000000000005" u="1"/>
        <n v="1362.58" u="1"/>
        <n v="2115.61" u="1"/>
        <n v="4062.36" u="1"/>
        <n v="3369.27" u="1"/>
        <n v="1234.75" u="1"/>
        <n v="-297.09999999999997" u="1"/>
        <n v="1308.99" u="1"/>
        <n v="1126.3800000000001" u="1"/>
        <n v="1096.05" u="1"/>
        <n v="2486.9699999999998" u="1"/>
        <n v="1113.4000000000001" u="1"/>
        <n v="990.09000000000015" u="1"/>
        <n v="1933.7" u="1"/>
        <n v="1093.53" u="1"/>
        <n v="1097.69" u="1"/>
        <n v="1358.05" u="1"/>
        <n v="1636.02" u="1"/>
        <n v="939.15" u="1"/>
        <n v="1647.1" u="1"/>
        <n v="619.43000000000006" u="1"/>
        <n v="1463.91" u="1"/>
        <n v="916.84" u="1"/>
        <n v="272.42" u="1"/>
        <n v="1399.29" u="1"/>
        <n v="1447.16" u="1"/>
        <n v="1758.46" u="1"/>
        <n v="1361.8" u="1"/>
        <n v="1617.9" u="1"/>
        <n v="2547.33" u="1"/>
        <n v="1269.07" u="1"/>
        <n v="1846.42" u="1"/>
        <n v="3151.72" u="1"/>
        <n v="1284.94" u="1"/>
        <n v="1823.43" u="1"/>
        <n v="3395.54" u="1"/>
        <n v="416.13" u="1"/>
        <n v="1610.05" u="1"/>
        <n v="931.42" u="1"/>
        <n v="1416.92" u="1"/>
        <n v="3626.71" u="1"/>
        <n v="1305.4100000000001" u="1"/>
        <n v="1113.23" u="1"/>
        <n v="2624.86" u="1"/>
        <n v="1619.91" u="1"/>
        <n v="848.46" u="1"/>
        <n v="964.11000000000013" u="1"/>
        <n v="537.14" u="1"/>
        <n v="1834.08" u="1"/>
        <n v="737.91" u="1"/>
        <n v="-7364.32" u="1"/>
        <n v="2097.7399999999998" u="1"/>
        <n v="133.62" u="1"/>
        <n v="523.29999999999995" u="1"/>
        <n v="719.43" u="1"/>
        <n v="1055.95" u="1"/>
        <n v="4948.1299999999992" u="1"/>
        <n v="2776.2599999999998" u="1"/>
        <n v="3062.18" u="1"/>
        <n v="2597.9" u="1"/>
        <n v="1698.35" u="1"/>
        <n v="-10817.62" u="1"/>
        <n v="1402.35" u="1"/>
        <n v="2065.86" u="1"/>
        <n v="1133.06" u="1"/>
        <n v="863.76000000000022" u="1"/>
        <n v="1077.83" u="1"/>
        <n v="871.93" u="1"/>
        <n v="2724.9" u="1"/>
        <n v="2799.1" u="1"/>
        <n v="-4197.07" u="1"/>
        <n v="1386.67" u="1"/>
        <n v="863.76" u="1"/>
        <n v="963.32999999999993" u="1"/>
        <n v="848.5" u="1"/>
        <n v="1154.9100000000001" u="1"/>
        <n v="666.79" u="1"/>
        <n v="1653.71" u="1"/>
        <n v="-457.67" u="1"/>
        <n v="1123.03" u="1"/>
        <n v="684.0200000000001" u="1"/>
        <n v="640.21" u="1"/>
        <n v="1948.03" u="1"/>
        <n v="1337.8" u="1"/>
        <n v="2228.4399999999996" u="1"/>
        <n v="-168.84" u="1"/>
        <n v="679.17" u="1"/>
        <n v="1637.07" u="1"/>
        <n v="1108.94" u="1"/>
        <n v="-2219.88" u="1"/>
        <n v="1395.42" u="1"/>
        <n v="1883.44" u="1"/>
        <n v="738.07" u="1"/>
        <n v="2027.07" u="1"/>
        <n v="1279.4000000000001" u="1"/>
        <n v="899.69999999999982" u="1"/>
        <n v="664.44" u="1"/>
        <n v="1488.7700000000004" u="1"/>
        <n v="1821.3500000000001" u="1"/>
        <n v="3062.21" u="1"/>
        <n v="2123.48" u="1"/>
        <n v="964.5" u="1"/>
        <n v="1028.55" u="1"/>
        <n v="1995.51" u="1"/>
        <n v="956.6" u="1"/>
        <n v="1440.6900000000005" u="1"/>
        <n v="1520.02" u="1"/>
        <n v="1266.78" u="1"/>
        <n v="1156.1099999999999" u="1"/>
        <n v="2269.02" u="1"/>
        <n v="1130.8399999999999" u="1"/>
        <n v="2798.7" u="1"/>
        <n v="1977.24" u="1"/>
        <n v="1326.1699999999998" u="1"/>
        <n v="1391.8" u="1"/>
        <n v="2145.4899999999998" u="1"/>
        <n v="2550.6099999999997" u="1"/>
        <n v="1665.68" u="1"/>
        <n v="-662.38" u="1"/>
        <n v="1409.77" u="1"/>
        <n v="-3864.32" u="1"/>
        <n v="714.86" u="1"/>
        <n v="1159.1699999999998" u="1"/>
        <n v="102.64" u="1"/>
        <n v="1131" u="1"/>
        <n v="1940.44" u="1"/>
        <n v="417.39" u="1"/>
        <n v="1561.4" u="1"/>
        <n v="938.93" u="1"/>
        <n v="1703.38" u="1"/>
        <n v="1686.97" u="1"/>
        <n v="1775.53" u="1"/>
        <n v="809.99" u="1"/>
        <n v="1855.09" u="1"/>
        <n v="929.45" u="1"/>
        <n v="900.86" u="1"/>
        <n v="481.30000000000007" u="1"/>
        <n v="583.63" u="1"/>
        <n v="1238.5999999999999" u="1"/>
        <n v="96.12" u="1"/>
        <n v="811.78" u="1"/>
        <n v="479.34999999999991" u="1"/>
        <n v="1058.6800000000003" u="1"/>
        <n v="938.19" u="1"/>
        <n v="937.18" u="1"/>
        <n v="1610.26" u="1"/>
        <n v="677.65000000000009" u="1"/>
        <n v="498.17000000000007" u="1"/>
        <n v="1069.79" u="1"/>
        <n v="787.15" u="1"/>
        <n v="2345.3200000000002" u="1"/>
        <n v="-1616.1399999999999" u="1"/>
        <n v="920.05" u="1"/>
        <n v="2541.4" u="1"/>
        <n v="2610.41" u="1"/>
        <n v="1383.19" u="1"/>
        <n v="1449.1" u="1"/>
        <n v="1984.49" u="1"/>
        <n v="1673.55" u="1"/>
        <n v="1660.19" u="1"/>
        <n v="832.12" u="1"/>
        <n v="1260.3599999999999" u="1"/>
        <n v="510.98" u="1"/>
        <n v="1296.69" u="1"/>
        <n v="2598.73" u="1"/>
        <n v="665.64" u="1"/>
        <n v="1728.07" u="1"/>
        <n v="511.99000000000024" u="1"/>
        <n v="1031.67" u="1"/>
        <n v="2026.88" u="1"/>
        <n v="1309.6600000000062" u="1"/>
        <n v="1068.28" u="1"/>
        <n v="2228.8200000000002" u="1"/>
        <n v="1395.43" u="1"/>
        <n v="801.68" u="1"/>
        <n v="2557.0100000000002" u="1"/>
        <n v="-6635.31" u="1"/>
        <n v="1973.98" u="1"/>
        <n v="2546.15" u="1"/>
        <n v="1435.68" u="1"/>
        <n v="1276.1600000000001" u="1"/>
        <n v="1852.35" u="1"/>
        <n v="1830.94" u="1"/>
        <n v="1069.31" u="1"/>
        <n v="1316.58" u="1"/>
        <n v="1412.17" u="1"/>
        <n v="1658.42" u="1"/>
        <n v="625.44000000000005" u="1"/>
        <n v="-5036.04" u="1"/>
        <n v="-11571.79" u="1"/>
        <n v="-11622.24" u="1"/>
        <n v="-8981.7199999999993" u="1"/>
        <n v="1530.27" u="1"/>
        <n v="1281.83" u="1"/>
        <n v="1732.4" u="1"/>
        <n v="1099.79" u="1"/>
        <n v="1537.4" u="1"/>
        <n v="647.59" u="1"/>
        <n v="1378.66" u="1"/>
        <n v="2455.0700000000002" u="1"/>
        <n v="950.22" u="1"/>
        <n v="1455.9" u="1"/>
        <n v="1556.11" u="1"/>
        <n v="1158.8399999999999" u="1"/>
        <n v="664.93" u="1"/>
        <n v="1219.8800000000001" u="1"/>
        <n v="3747.7" u="1"/>
        <n v="1797.19" u="1"/>
        <n v="1124.03" u="1"/>
        <n v="1548.15" u="1"/>
        <n v="-4809.28" u="1"/>
        <n v="1789.54" u="1"/>
        <n v="1439.32" u="1"/>
        <n v="1487.16" u="1"/>
        <n v="1135.8499999999999" u="1"/>
        <n v="2767.54" u="1"/>
        <n v="2222.17" u="1"/>
        <n v="2068.02" u="1"/>
        <n v="715.58" u="1"/>
        <n v="-2648.51" u="1"/>
        <n v="1521.19" u="1"/>
        <n v="-733.85" u="1"/>
        <n v="1807.03" u="1"/>
        <n v="685.85" u="1"/>
        <n v="2468.41" u="1"/>
        <n v="1635.59" u="1"/>
        <n v="1653.91" u="1"/>
        <n v="1510.89" u="1"/>
        <n v="1177.32" u="1"/>
        <n v="549.13" u="1"/>
        <n v="1681.9" u="1"/>
        <n v="-4794.74" u="1"/>
        <n v="-1936.1" u="1"/>
        <n v="-2745.82" u="1"/>
        <n v="-4327.3900000000003" u="1"/>
        <n v="-6836.81" u="1"/>
        <n v="-8725.34" u="1"/>
        <n v="584.91" u="1"/>
        <n v="379.15" u="1"/>
        <n v="610.01" u="1"/>
        <n v="509.21" u="1"/>
        <n v="1638.6" u="1"/>
        <n v="401.34" u="1"/>
        <n v="422.4" u="1"/>
        <n v="921.65" u="1"/>
        <n v="757.13" u="1"/>
        <n v="676.32" u="1"/>
        <n v="530.38999999999987" u="1"/>
        <n v="1372.12" u="1"/>
        <n v="827.46" u="1"/>
        <n v="945.48" u="1"/>
        <n v="796.15" u="1"/>
        <n v="1150.47" u="1"/>
        <n v="305.12" u="1"/>
        <n v="1428.69" u="1"/>
        <n v="502.82" u="1"/>
        <n v="1000.75" u="1"/>
        <n v="724.45" u="1"/>
        <n v="564.46" u="1"/>
        <n v="291.24" u="1"/>
        <n v="1139.1300000000001" u="1"/>
        <n v="984.58" u="1"/>
        <n v="944.27" u="1"/>
        <n v="1164.1199999999999" u="1"/>
        <n v="922.59" u="1"/>
        <n v="1909.64" u="1"/>
        <n v="950.7" u="1"/>
        <n v="846.13" u="1"/>
        <n v="752.92" u="1"/>
        <n v="702.91" u="1"/>
        <n v="-72.430000000000007" u="1"/>
        <n v="646.97" u="1"/>
        <n v="902.99" u="1"/>
        <n v="498.64" u="1"/>
        <n v="781.12" u="1"/>
        <n v="376.4" u="1"/>
        <n v="441.8" u="1"/>
        <n v="658.46" u="1"/>
        <n v="1039.46" u="1"/>
        <n v="1445.45" u="1"/>
        <n v="808.66" u="1"/>
        <n v="-71.88" u="1"/>
        <n v="1254.04" u="1"/>
        <n v="1418.65" u="1"/>
        <n v="1027.92" u="1"/>
        <n v="1175.6199999999999" u="1"/>
        <n v="950.12" u="1"/>
        <n v="505.79" u="1"/>
        <n v="1124.78" u="1"/>
        <n v="-1266.1099999999999" u="1"/>
        <n v="805.16000000000008" u="1"/>
        <n v="744.9" u="1"/>
        <n v="231.77999999999997" u="1"/>
        <n v="835.65" u="1"/>
        <n v="394.83" u="1"/>
        <n v="420.94" u="1"/>
        <n v="267.99" u="1"/>
        <n v="944.76" u="1"/>
        <n v="279.39" u="1"/>
        <n v="398.51999999999987" u="1"/>
        <n v="691.79" u="1"/>
        <n v="774.31" u="1"/>
        <n v="1677.12" u="1"/>
        <n v="470.05" u="1"/>
        <n v="699.69" u="1"/>
        <n v="846" u="1"/>
        <n v="758.02" u="1"/>
        <n v="1293.1100000000001" u="1"/>
        <n v="573.39" u="1"/>
        <n v="139.1" u="1"/>
        <n v="639.54" u="1"/>
        <n v="463.92" u="1"/>
        <n v="575.32000000000005" u="1"/>
        <n v="-212.28" u="1"/>
        <n v="115.88" u="1"/>
        <n v="168.46" u="1"/>
        <n v="1131.74" u="1"/>
        <n v="864.46" u="1"/>
        <n v="830.18" u="1"/>
        <n v="1493.17" u="1"/>
        <n v="1038.79" u="1"/>
        <n v="707.56" u="1"/>
        <n v="431.04" u="1"/>
        <n v="699.65" u="1"/>
        <n v="709.32" u="1"/>
        <n v="-529.73" u="1"/>
        <n v="1776.26" u="1"/>
        <n v="444.15" u="1"/>
        <n v="1224.82" u="1"/>
        <n v="670.62" u="1"/>
        <n v="202.56" u="1"/>
        <n v="827.8" u="1"/>
        <n v="238.27" u="1"/>
        <n v="928.11" u="1"/>
        <n v="706.98" u="1"/>
        <n v="944.86" u="1"/>
        <n v="642.54999999999995" u="1"/>
        <n v="1105.33" u="1"/>
        <n v="1707.29" u="1"/>
        <n v="806.42" u="1"/>
        <n v="46.439999999999941" u="1"/>
        <n v="698.94" u="1"/>
        <n v="629.79" u="1"/>
        <n v="922.57" u="1"/>
        <n v="322.52999999999997" u="1"/>
        <n v="765.23" u="1"/>
        <n v="737.6" u="1"/>
        <n v="760.36" u="1"/>
        <n v="763.57" u="1"/>
        <n v="827.17" u="1"/>
        <n v="675.62" u="1"/>
        <n v="658.95" u="1"/>
        <n v="1686.11" u="1"/>
        <n v="-1925.8" u="1"/>
        <n v="1077.02" u="1"/>
        <n v="1003.46" u="1"/>
        <n v="1441.79" u="1"/>
        <n v="763.79" u="1"/>
        <n v="596.78" u="1"/>
        <n v="1883.45" u="1"/>
        <n v="532.54" u="1"/>
        <n v="1253.19" u="1"/>
        <n v="661.45" u="1"/>
        <n v="-80.20999999999998" u="1"/>
        <n v="935.08" u="1"/>
        <n v="1033.6500000000001" u="1"/>
        <n v="1275.3599999999999" u="1"/>
        <n v="181.98" u="1"/>
        <n v="776.25" u="1"/>
        <n v="1082.1400000000001" u="1"/>
        <n v="362.65" u="1"/>
        <n v="1000.76" u="1"/>
        <n v="438.11" u="1"/>
        <n v="631.89" u="1"/>
        <n v="1061.47" u="1"/>
        <n v="944.25" u="1"/>
        <n v="-2738.33" u="1"/>
        <n v="648.44000000000005" u="1"/>
        <n v="758.43" u="1"/>
        <n v="844.78" u="1"/>
        <n v="638.27" u="1"/>
        <n v="1031.1199999999999" u="1"/>
        <n v="-1753.33" u="1"/>
        <n v="-434.09" u="1"/>
        <n v="509.2" u="1"/>
        <n v="1401.37" u="1"/>
        <n v="722.13" u="1"/>
        <n v="700.33" u="1"/>
        <n v="1142.1300000000001" u="1"/>
        <n v="1281.9099999999999" u="1"/>
        <n v="533.45000000000005" u="1"/>
        <n v="-48.75" u="1"/>
        <n v="-1217.78" u="1"/>
        <n v="1502.97" u="1"/>
        <n v="778.83" u="1"/>
        <n v="809.76" u="1"/>
        <n v="768.93" u="1"/>
        <n v="574.78" u="1"/>
        <n v="317.60000000000002" u="1"/>
        <n v="1155.44" u="1"/>
        <n v="511.61" u="1"/>
        <n v="469.93" u="1"/>
        <n v="471.01" u="1"/>
        <n v="1420.37" u="1"/>
        <n v="395.52" u="1"/>
        <n v="1531.67" u="1"/>
        <n v="726.21" u="1"/>
        <n v="720.12" u="1"/>
        <n v="320.05" u="1"/>
        <n v="1056.79" u="1"/>
        <n v="-179.16000000000031" u="1"/>
        <n v="1250.49" u="1"/>
        <n v="895.79" u="1"/>
        <n v="648.65" u="1"/>
        <n v="75.98" u="1"/>
        <n v="1224.93" u="1"/>
        <n v="417" u="1"/>
        <n v="706.33" u="1"/>
        <n v="681.48" u="1"/>
        <n v="824.99" u="1"/>
        <n v="185.98" u="1"/>
        <n v="20.22999999999999" u="1"/>
        <n v="833.36" u="1"/>
        <n v="594.41999999999996" u="1"/>
        <n v="1059.48" u="1"/>
        <n v="753.95" u="1"/>
        <n v="763.05" u="1"/>
        <n v="1064.45" u="1"/>
        <n v="1067.81" u="1"/>
        <n v="624.78" u="1"/>
        <n v="575.72" u="1"/>
        <n v="1501.9" u="1"/>
        <n v="1272.22" u="1"/>
        <n v="710.95" u="1"/>
        <n v="43.939999999999941" u="1"/>
        <n v="565.1099999999999" u="1"/>
        <n v="744.11" u="1"/>
        <n v="762.81" u="1"/>
        <n v="985.76" u="1"/>
        <n v="844.46" u="1"/>
        <n v="419.89" u="1"/>
        <n v="403.89" u="1"/>
        <n v="695.32" u="1"/>
        <n v="1497.16" u="1"/>
        <n v="1616.99" u="1"/>
        <n v="883.96" u="1"/>
        <n v="471.18" u="1"/>
        <n v="393.12" u="1"/>
        <n v="929.29" u="1"/>
        <n v="675.56" u="1"/>
        <n v="729.97" u="1"/>
        <n v="1647.79" u="1"/>
        <n v="672.79" u="1"/>
        <n v="211.69" u="1"/>
        <n v="1299.51" u="1"/>
        <n v="844.93" u="1"/>
        <n v="852.97" u="1"/>
        <n v="1063.7800000000002" u="1"/>
        <n v="604.29999999999995" u="1"/>
        <n v="876.29" u="1"/>
        <n v="957.46" u="1"/>
        <n v="525.12" u="1"/>
        <n v="1497.37" u="1"/>
        <n v="504.54" u="1"/>
        <n v="1434.17" u="1"/>
        <n v="721.2" u="1"/>
        <n v="944.26" u="1"/>
        <n v="352.75" u="1"/>
        <n v="743.99" u="1"/>
        <n v="310.23" u="1"/>
        <n v="995.3" u="1"/>
        <n v="1731.69" u="1"/>
        <n v="-347.14" u="1"/>
        <n v="-559.19000000000005" u="1"/>
        <n v="836.51" u="1"/>
        <n v="-292.44" u="1"/>
        <n v="950.1" u="1"/>
        <n v="752.14" u="1"/>
        <n v="1041.79" u="1"/>
        <n v="734.74" u="1"/>
        <n v="1073.83" u="1"/>
        <n v="611.78" u="1"/>
        <n v="1189.1300000000001" u="1"/>
        <n v="1055.8499999999999" u="1"/>
        <n v="766.27" u="1"/>
        <n v="1065.1500000000001" u="1"/>
        <n v="1165.1000000000001" u="1"/>
        <n v="711.06" u="1"/>
        <n v="490.09" u="1"/>
        <n v="1335.68" u="1"/>
        <n v="530.72" u="1"/>
        <n v="1024.05" u="1"/>
        <n v="475.12" u="1"/>
        <n v="659.01" u="1"/>
        <n v="287.99" u="1"/>
        <n v="1266.8" u="1"/>
        <n v="554.61" u="1"/>
        <n v="941.23" u="1"/>
        <n v="679" u="1"/>
        <n v="1022.62" u="1"/>
        <n v="-93.76" u="1"/>
        <n v="-41.99" u="1"/>
        <n v="1725.81" u="1"/>
        <n v="-706.74" u="1"/>
        <n v="330.26" u="1"/>
        <n v="658.45" u="1"/>
        <n v="1777.98" u="1"/>
        <n v="514.79" u="1"/>
        <n v="1706.79" u="1"/>
        <n v="525.13" u="1"/>
        <n v="655.98" u="1"/>
        <n v="1381.62" u="1"/>
        <n v="1803.65" u="1"/>
        <n v="526.55999999999995" u="1"/>
        <n v="574.12" u="1"/>
        <n v="405.45" u="1"/>
        <n v="946.3" u="1"/>
        <n v="1126.24" u="1"/>
        <n v="577.20000000000005" u="1"/>
        <n v="892" u="1"/>
        <n v="378.14" u="1"/>
        <n v="568.45000000000005" u="1"/>
        <n v="205.12" u="1"/>
        <n v="184.9" u="1"/>
        <n v="833.64" u="1"/>
        <n v="520.79" u="1"/>
        <n v="406.33" u="1"/>
        <n v="761.53" u="1"/>
        <n v="-238.46" u="1"/>
        <n v="-459.97" u="1"/>
        <n v="906.83" u="1"/>
        <n v="680.12" u="1"/>
        <n v="623.45000000000005" u="1"/>
        <n v="1156.73" u="1"/>
        <n v="102.60000000000002" u="1"/>
        <n v="992.17000000000007" u="1"/>
        <n v="1394.12" u="1"/>
        <n v="1456.97" u="1"/>
        <n v="688.45" u="1"/>
        <n v="806.49" u="1"/>
        <n v="688.24" u="1"/>
        <n v="628.12" u="1"/>
        <n v="266.69" u="1"/>
        <n v="1128.1199999999999" u="1"/>
        <n v="613.85" u="1"/>
        <n v="546.28" u="1"/>
        <n v="873.4799999999999" u="1"/>
        <n v="780.72" u="1"/>
        <n v="2087.0500000000002" u="1"/>
        <n v="391.79" u="1"/>
        <n v="592.62" u="1"/>
        <n v="687.56" u="1"/>
        <n v="774.32" u="1"/>
        <n v="1081.1600000000001" u="1"/>
        <n v="1475.12" u="1"/>
        <n v="1501.8" u="1"/>
        <n v="2088.85" u="1"/>
        <n v="1171.58" u="1"/>
        <n v="605.12" u="1"/>
        <n v="556.84" u="1"/>
        <n v="447.82" u="1"/>
        <n v="536.73" u="1"/>
        <n v="1027.6600000000001" u="1"/>
        <n v="1694.32" u="1"/>
        <n v="868.48" u="1"/>
        <n v="-1359.58" u="1"/>
        <n v="283.45" u="1"/>
        <n v="1015.8299999999999" u="1"/>
        <n v="-1122.71" u="1"/>
        <n v="187.67" u="1"/>
        <n v="1657.97" u="1"/>
        <n v="698.36" u="1"/>
        <n v="636.79" u="1"/>
        <n v="2812.8" u="1"/>
        <n v="1674.37" u="1"/>
        <n v="768.85" u="1"/>
        <n v="431.15" u="1"/>
        <n v="651.15" u="1"/>
        <n v="923.65" u="1"/>
        <n v="679.64" u="1"/>
        <n v="991.49" u="1"/>
        <n v="828.03" u="1"/>
        <n v="1246.46" u="1"/>
        <n v="1823.58" u="1"/>
        <n v="508.42" u="1"/>
        <n v="598.46" u="1"/>
        <n v="744.35" u="1"/>
        <n v="600.12" u="1"/>
        <n v="1004.48" u="1"/>
        <n v="631.46" u="1"/>
        <n v="668.11" u="1"/>
        <n v="23.44" u="1"/>
        <n v="476.67" u="1"/>
        <n v="564.47" u="1"/>
        <n v="1936.77" u="1"/>
        <n v="284.2" u="1"/>
        <n v="874.07" u="1"/>
        <n v="691.78" u="1"/>
        <n v="707.23" u="1"/>
        <n v="740.90000000000009" u="1"/>
        <n v="873.82" u="1"/>
        <n v="812.12" u="1"/>
        <n v="865.69" u="1"/>
        <n v="944.28" u="1"/>
        <n v="893.94" u="1"/>
        <n v="-1232.5899999999999" u="1"/>
        <n v="553.70000000000005" u="1"/>
        <n v="-991.35" u="1"/>
        <n v="-3270.13" u="1"/>
        <n v="1094.0999999999999" u="1"/>
        <n v="1550.46" u="1"/>
        <n v="3064.79" u="1"/>
        <n v="1207.08" u="1"/>
        <n v="638" u="1"/>
        <n v="734.78" u="1"/>
        <n v="1968.35" u="1"/>
        <n v="715.88000000000011" u="1"/>
        <n v="1434.5" u="1"/>
        <n v="572.04" u="1"/>
        <n v="838.19" u="1"/>
        <n v="1056.17" u="1"/>
        <n v="834.85" u="1"/>
        <n v="1111.7" u="1"/>
        <n v="1087.8699999999999" u="1"/>
        <n v="1049.4000000000001" u="1"/>
        <n v="714.99" u="1"/>
        <n v="1152.43" u="1"/>
        <n v="786.01" u="1"/>
        <n v="715.01" u="1"/>
        <n v="1556.26" u="1"/>
        <n v="912.42" u="1"/>
        <n v="-808" u="1"/>
        <n v="-2108.66" u="1"/>
        <n v="-1149.3800000000001" u="1"/>
        <n v="874.84" u="1"/>
        <n v="1227.6500000000001" u="1"/>
        <n v="2347.23" u="1"/>
        <n v="1458.66" u="1"/>
        <n v="956.01" u="1"/>
        <n v="651.33000000000004" u="1"/>
        <n v="1194.03" u="1"/>
        <n v="1126.1400000000001" u="1"/>
        <n v="255.58" u="1"/>
        <n v="1032.8399999999999" u="1"/>
        <n v="1103.54" u="1"/>
        <n v="1447.02" u="1"/>
        <n v="1181.79" u="1"/>
        <n v="2327.0500000000002" u="1"/>
        <n v="1083.8" u="1"/>
        <n v="2575.83" u="1"/>
        <n v="1416.07" u="1"/>
        <n v="1258" u="1"/>
        <n v="-1893.41" u="1"/>
        <n v="1209.95" u="1"/>
        <n v="1842.04" u="1"/>
        <n v="480.07" u="1"/>
        <n v="434.87" u="1"/>
        <n v="713.34" u="1"/>
        <n v="3364.5" u="1"/>
        <n v="1788" u="1"/>
        <n v="841.83" u="1"/>
        <n v="439.99" u="1"/>
        <n v="1123.1500000000001" u="1"/>
        <n v="-349.83" u="1"/>
        <n v="777.08" u="1"/>
        <n v="-3497" u="1"/>
        <n v="756.66" u="1"/>
        <n v="809.12" u="1"/>
        <n v="1483.6" u="1"/>
        <n v="1081" u="1"/>
        <n v="745.9" u="1"/>
        <n v="724.17" u="1"/>
        <n v="1133.33" u="1"/>
        <n v="1340.61" u="1"/>
        <n v="597.63" u="1"/>
        <n v="2645.9" u="1"/>
        <n v="964.79" u="1"/>
        <n v="856.05" u="1"/>
        <n v="1574.2100000000028" u="1"/>
        <n v="1539.52" u="1"/>
        <n v="165.42" u="1"/>
        <n v="709.87" u="1"/>
        <n v="771.56" u="1"/>
        <n v="943.75" u="1"/>
        <n v="1477.01" u="1"/>
        <n v="594.04" u="1"/>
        <n v="1080.29" u="1"/>
        <n v="1344.69" u="1"/>
        <n v="1355.69" u="1"/>
        <n v="-3257.2299999999996" u="1"/>
        <n v="450.19" u="1"/>
        <n v="954.39" u="1"/>
        <n v="2119.63" u="1"/>
        <n v="2685.69" u="1"/>
        <n v="2712.17" u="1"/>
        <n v="2576.71" u="1"/>
        <n v="692.93" u="1"/>
        <n v="832.14" u="1"/>
        <n v="871.55" u="1"/>
        <n v="1266.47" u="1"/>
        <n v="689.69" u="1"/>
        <n v="1227.99" u="1"/>
        <n v="1357.38" u="1"/>
        <n v="-2882.13" u="1"/>
        <n v="699.1" u="1"/>
        <n v="568.55999999999995" u="1"/>
        <n v="516.02" u="1"/>
        <n v="1268.07" u="1"/>
        <n v="1199.3399999999999" u="1"/>
        <n v="1583.37" u="1"/>
        <n v="-56.12" u="1"/>
        <n v="2491.48" u="1"/>
        <n v="1024.17" u="1"/>
        <n v="1903.26" u="1"/>
        <n v="416.6" u="1"/>
        <n v="1176" u="1"/>
        <n v="2106.59" u="1"/>
        <n v="1308.3399999999999" u="1"/>
        <n v="716.81" u="1"/>
        <n v="965.83" u="1"/>
        <n v="770.2" u="1"/>
        <n v="1143.5" u="1"/>
        <n v="1696.91" u="1"/>
        <n v="1235.27" u="1"/>
        <n v="675.93" u="1"/>
        <n v="864.25" u="1"/>
        <n v="-6405.68" u="1"/>
        <n v="961.48" u="1"/>
        <n v="1033.3599999999999" u="1"/>
        <n v="2633.42" u="1"/>
        <n v="2433.14" u="1"/>
        <n v="756.16" u="1"/>
        <n v="2331.06" u="1"/>
        <n v="415.92" u="1"/>
        <n v="1607.17" u="1"/>
        <n v="943.76" u="1"/>
        <n v="853.79" u="1"/>
        <n v="1512.37" u="1"/>
        <n v="859.63" u="1"/>
        <n v="1111.71" u="1"/>
        <n v="538.12" u="1"/>
        <n v="1665.6" u="1"/>
        <n v="956.24" u="1"/>
        <n v="1177.57" u="1"/>
        <n v="699.51" u="1"/>
        <n v="864.27" u="1"/>
        <n v="644.87" u="1"/>
        <n v="1096.71" u="1"/>
        <n v="1449.03" u="1"/>
        <n v="791.77" u="1"/>
        <n v="2428" u="1"/>
        <n v="1447" u="1"/>
        <n v="1083" u="1"/>
        <n v="-478.2" u="1"/>
        <n v="1018.53" u="1"/>
        <n v="1080.99" u="1"/>
        <n v="570.36" u="1"/>
        <n v="1228.5999999999999" u="1"/>
        <n v="1336.6" u="1"/>
        <n v="1124.3900000000001" u="1"/>
        <n v="1994.3200000000002" u="1"/>
        <n v="1151.67" u="1"/>
        <n v="1708.11" u="1"/>
        <n v="1460.13" u="1"/>
        <n v="937.84" u="1"/>
        <n v="909.87" u="1"/>
        <n v="2559.39" u="1"/>
        <n v="456.96" u="1"/>
        <n v="394.31" u="1"/>
        <n v="1430.14" u="1"/>
        <n v="888.37" u="1"/>
        <n v="1390.25" u="1"/>
        <n v="1036.46" u="1"/>
        <n v="561.33000000000004" u="1"/>
        <n v="484.66" u="1"/>
        <n v="-3880.6" u="1"/>
        <n v="2439.86" u="1"/>
        <n v="2251.35" u="1"/>
        <n v="304.79000000000002" u="1"/>
        <n v="520.19000000000005" u="1"/>
        <n v="1078.24" u="1"/>
        <n v="1677.13" u="1"/>
        <n v="1035.01" u="1"/>
        <n v="3596.07" u="1"/>
        <n v="1607.66" u="1"/>
        <n v="949.36000000000013" u="1"/>
        <n v="1771.33" u="1"/>
        <n v="346.80999999999995" u="1"/>
        <n v="1805.92" u="1"/>
        <n v="1338.0200000000004" u="1"/>
        <n v="1863.57" u="1"/>
        <n v="878.62" u="1"/>
        <n v="880.12" u="1"/>
        <n v="1288.3499999999999" u="1"/>
        <n v="689.62" u="1"/>
        <n v="770.11" u="1"/>
        <n v="966.24" u="1"/>
        <n v="692.85" u="1"/>
        <n v="-5936.8" u="1"/>
        <n v="2958.43" u="1"/>
        <n v="1414.52" u="1"/>
        <n v="1598.98" u="1"/>
        <n v="444.17" u="1"/>
        <n v="1240.4100000000001" u="1"/>
        <n v="1327.0900000000011" u="1"/>
        <n v="1503.1" u="1"/>
        <n v="2683.85" u="1"/>
        <n v="966.7" u="1"/>
        <n v="656.33" u="1"/>
        <n v="1554.42" u="1"/>
        <n v="746.5" u="1"/>
        <n v="771.93" u="1"/>
        <n v="1457.1" u="1"/>
        <n v="787.43" u="1"/>
        <n v="998.27" u="1"/>
        <n v="1100.5" u="1"/>
        <n v="2148.36" u="1"/>
        <n v="1882.88" u="1"/>
        <n v="559.66999999999996" u="1"/>
        <n v="691.19" u="1"/>
        <n v="542.6" u="1"/>
        <n v="1694.52" u="1"/>
        <n v="2289.13" u="1"/>
        <n v="-7383.92" u="1"/>
        <n v="1233.0899999999999" u="1"/>
        <n v="1884.68" u="1"/>
        <n v="1189.76" u="1"/>
        <n v="-2524.59" u="1"/>
        <n v="180.72" u="1"/>
        <n v="2166.46" u="1"/>
        <n v="1139.51" u="1"/>
        <n v="354.17" u="1"/>
        <n v="1281.3399999999999" u="1"/>
        <n v="1030.32" u="1"/>
        <n v="1327.09" u="1"/>
        <n v="903.5" u="1"/>
        <n v="161.69999999999999" u="1"/>
        <n v="417.11" u="1"/>
        <n v="1867.23" u="1"/>
        <n v="1135.1199999999999" u="1"/>
        <n v="2014.26" u="1"/>
        <n v="1976.99" u="1"/>
        <n v="799.6" u="1"/>
        <n v="3721.86" u="1"/>
        <n v="1142.5" u="1"/>
        <n v="-952.87" u="1"/>
        <n v="1559.64" u="1"/>
        <n v="902.5" u="1"/>
        <n v="1256.4100000000001" u="1"/>
        <n v="1797.39" u="1"/>
        <n v="1314.75" u="1"/>
        <n v="-3546.24" u="1"/>
        <n v="1547.17" u="1"/>
        <n v="665.38" u="1"/>
        <n v="1880.37" u="1"/>
        <n v="858.5" u="1"/>
        <n v="-1779.91" u="1"/>
        <n v="737.5" u="1"/>
        <n v="931.08" u="1"/>
        <n v="-2877.08" u="1"/>
        <n v="-2651.67" u="1"/>
        <n v="1208.58" u="1"/>
        <n v="-267.75" u="1"/>
        <n v="-2880.92" u="1"/>
        <n v="852.82" u="1"/>
        <n v="1743.34" u="1"/>
        <n v="2728.21" u="1"/>
        <n v="1516.01" u="1"/>
        <n v="1427.31" u="1"/>
        <n v="1222.8499999999999" u="1"/>
        <n v="1718.8699999999994" u="1"/>
        <n v="637.04" u="1"/>
        <n v="1342.68" u="1"/>
        <n v="1552.1" u="1"/>
        <n v="1648.34" u="1"/>
        <n v="765.67" u="1"/>
        <n v="1473.49" u="1"/>
        <n v="1214.71" u="1"/>
        <n v="467.86999999999989" u="1"/>
        <n v="814" u="1"/>
        <n v="1264" u="1"/>
        <n v="1622" u="1"/>
        <n v="518.57999999999993" u="1"/>
        <n v="324.67" u="1"/>
        <n v="933.33" u="1"/>
        <n v="432.33" u="1"/>
        <n v="267.83" u="1"/>
        <n v="1210.5" u="1"/>
        <n v="1605.2199999999998" u="1"/>
        <n v="1629.29" u="1"/>
        <n v="1531.91" u="1"/>
        <n v="1016" u="1"/>
        <n v="408.77" u="1"/>
        <n v="1279.83" u="1"/>
        <n v="824.5" u="1"/>
        <n v="1854" u="1"/>
        <n v="1272.29" u="1"/>
        <n v="276.24" u="1"/>
        <n v="777.21" u="1"/>
        <n v="1710.89" u="1"/>
        <n v="597" u="1"/>
        <n v="1639" u="1"/>
        <n v="1288.49" u="1"/>
        <n v="3696.33" u="1"/>
        <n v="1119.26" u="1"/>
        <n v="1481.76" u="1"/>
        <n v="1321" u="1"/>
        <n v="880.38" u="1"/>
        <n v="1251.78" u="1"/>
        <n v="1222.73" u="1"/>
        <n v="-8733.0400000000009" u="1"/>
        <n v="2571.59" u="1"/>
        <n v="1635.51" u="1"/>
        <n v="1257.29" u="1"/>
        <n v="116.95" u="1"/>
        <n v="706.67" u="1"/>
        <n v="732.14" u="1"/>
        <n v="1654.64" u="1"/>
        <n v="1252.2" u="1"/>
        <n v="1211.1400000000001" u="1"/>
        <n v="1379.08" u="1"/>
        <n v="628.34" u="1"/>
        <n v="1129.29" u="1"/>
        <n v="1476.5" u="1"/>
        <n v="1411.52" u="1"/>
        <n v="771.35" u="1"/>
        <n v="1574.99" u="1"/>
        <n v="2571.42" u="1"/>
        <n v="1000.23" u="1"/>
        <n v="724.61" u="1"/>
        <n v="467.35" u="1"/>
        <n v="1287.33" u="1"/>
        <n v="1272.6600000000001" u="1"/>
        <n v="634.85" u="1"/>
        <n v="2498.1" u="1"/>
        <n v="1363.16" u="1"/>
        <n v="2041.47" u="1"/>
        <n v="856.17" u="1"/>
        <n v="566.19999999999982" u="1"/>
        <n v="764.52" u="1"/>
        <n v="751.92" u="1"/>
        <n v="1522.63" u="1"/>
        <n v="2444.71" u="1"/>
        <n v="1187.33" u="1"/>
        <n v="1653.51" u="1"/>
        <n v="1937.33" u="1"/>
        <n v="1113.68" u="1"/>
        <n v="2438.4699999999998" u="1"/>
        <n v="1144.77" u="1"/>
        <n v="1483.25" u="1"/>
        <n v="943.42" u="1"/>
        <n v="1702.51" u="1"/>
        <n v="1019.17" u="1"/>
        <n v="134.06" u="1"/>
        <n v="1645.25" u="1"/>
        <n v="1309.83" u="1"/>
        <n v="2900.04" u="1"/>
        <n v="975.75" u="1"/>
        <n v="1385.53" u="1"/>
        <n v="1425.38" u="1"/>
        <n v="1223.8800000000001" u="1"/>
        <n v="2127" u="1"/>
        <n v="1551" u="1"/>
        <n v="-8285.14" u="1"/>
        <n v="-8559.39" u="1"/>
        <n v="-808.11999999999978" u="1"/>
        <n v="1053.52" u="1"/>
        <n v="2264.04" u="1"/>
        <n v="912.38" u="1"/>
        <n v="862.32" u="1"/>
        <n v="550.12" u="1"/>
        <n v="1944.09" u="1"/>
        <n v="1390.18" u="1"/>
        <n v="1061.3399999999999" u="1"/>
        <n v="1043.0899999999999" u="1"/>
        <n v="1460.76" u="1"/>
        <n v="1473.5" u="1"/>
        <n v="1335.76" u="1"/>
        <n v="945.66" u="1"/>
        <n v="1143.01" u="1"/>
        <n v="402.89" u="1"/>
        <n v="2056.83" u="1"/>
        <n v="642" u="1"/>
        <n v="1851.91" u="1"/>
        <n v="707.84" u="1"/>
        <n v="810.25" u="1"/>
        <n v="248.2" u="1"/>
        <n v="1525.25" u="1"/>
        <n v="534.34" u="1"/>
        <n v="661.78" u="1"/>
        <n v="803.87" u="1"/>
        <n v="1374.64" u="1"/>
        <n v="750.67" u="1"/>
        <n v="555.86" u="1"/>
        <n v="1298.58" u="1"/>
        <n v="1444.62" u="1"/>
        <n v="1583.62" u="1"/>
        <n v="811.36" u="1"/>
        <n v="1682.75" u="1"/>
        <n v="722.75" u="1"/>
        <n v="518.6" u="1"/>
        <n v="-3479.26" u="1"/>
        <n v="1708.41" u="1"/>
        <n v="1714.29" u="1"/>
        <n v="1201.1300000000001" u="1"/>
        <n v="1130.5999999999999" u="1"/>
        <n v="-2082.44" u="1"/>
        <n v="3490.88" u="1"/>
        <n v="1724.7" u="1"/>
        <n v="2053.67" u="1"/>
        <n v="2133.81" u="1"/>
        <n v="2328.54" u="1"/>
        <n v="4191.67" u="1"/>
        <n v="1383.67" u="1"/>
        <n v="2128.17" u="1"/>
        <n v="1695.24" u="1"/>
        <n v="1140.9000000000001" u="1"/>
        <n v="2036.17" u="1"/>
        <n v="1168.75" u="1"/>
        <n v="3869.08" u="1"/>
        <n v="4563.42" u="1"/>
        <n v="1644.58" u="1"/>
        <n v="3931.65" u="1"/>
        <n v="1725.95" u="1"/>
        <n v="3529.85" u="1"/>
        <n v="3307.11" u="1"/>
        <n v="3115.77" u="1"/>
        <n v="1065.1099999999999" u="1"/>
        <n v="3976.41" u="1"/>
        <n v="-7695.94" u="1"/>
        <n v="-1247.2" u="1"/>
        <n v="-14490.02" u="1"/>
        <n v="-25251.66" u="1"/>
        <n v="1253.94" u="1"/>
        <n v="3682.97" u="1"/>
        <n v="1179.47" u="1"/>
        <n v="-300.16000000000003" u="1"/>
        <n v="19772.97" u="1"/>
        <n v="1604.33" u="1"/>
        <n v="-3681.52" u="1"/>
        <n v="-563.55999999999995" u="1"/>
        <n v="-812.73" u="1"/>
        <n v="6142.62" u="1"/>
        <n v="-1058.1500000000001" u="1"/>
        <n v="-4087.79" u="1"/>
        <n v="-2510.0700000000002" u="1"/>
        <n v="3372.31" u="1"/>
        <n v="-5846.66" u="1"/>
        <n v="1468.47" u="1"/>
        <n v="1022.88" u="1"/>
        <n v="1085.06" u="1"/>
        <n v="1794.58" u="1"/>
        <n v="911.5" u="1"/>
        <n v="640.20000000000005" u="1"/>
        <n v="619.25" u="1"/>
        <n v="126.01" u="1"/>
        <n v="481" u="1"/>
        <n v="97.4" u="1"/>
        <n v="2893.28" u="1"/>
        <n v="1578.85" u="1"/>
        <n v="697.74" u="1"/>
        <n v="-1997.57" u="1"/>
        <n v="2976.73" u="1"/>
        <n v="-5865.49" u="1"/>
        <n v="-3565.37" u="1"/>
        <n v="-3391.08" u="1"/>
        <n v="-2763.82" u="1"/>
        <n v="-2033.34" u="1"/>
        <n v="-1968.15" u="1"/>
        <n v="-1277" u="1"/>
        <n v="-922.79" u="1"/>
        <n v="-759.3" u="1"/>
        <n v="-690.99" u="1"/>
        <n v="-654.59" u="1"/>
        <n v="-47.860000000000127" u="1"/>
        <n v="117.03" u="1"/>
        <n v="267.04999999999995" u="1"/>
        <n v="328.06" u="1"/>
        <n v="340.5" u="1"/>
        <n v="524.48" u="1"/>
        <n v="562.75" u="1"/>
        <n v="621.29" u="1"/>
        <n v="1079.94" u="1"/>
        <n v="1151" u="1"/>
        <n v="1165.01" u="1"/>
        <n v="1576.43" u="1"/>
        <n v="1763.77" u="1"/>
        <n v="2575.9299999999994" u="1"/>
        <n v="3129.76" u="1"/>
        <n v="3358.59" u="1"/>
        <n v="1522.04" u="1"/>
        <n v="2583.9899999999998" u="1"/>
        <n v="1318.9499999999998" u="1"/>
        <n v="-454.27" u="1"/>
        <n v="-438.78" u="1"/>
        <n v="-1276.99" u="1"/>
        <n v="2291.2199999999998" u="1"/>
        <n v="-1592.83" u="1"/>
        <n v="33612.33" u="1"/>
        <n v="-3550.58" u="1"/>
        <n v="-2590.46" u="1"/>
        <n v="197.09" u="1"/>
        <n v="29.07" u="1"/>
        <n v="3191.06" u="1"/>
        <n v="-1419.79" u="1"/>
        <n v="-3734.7" u="1"/>
        <n v="-1498.54" u="1"/>
        <n v="-1758.35" u="1"/>
        <n v="546.03" u="1"/>
        <n v="-467.76" u="1"/>
        <n v="2578.6899999999996" u="1"/>
        <n v="1598.73" u="1"/>
        <n v="-1903.54" u="1"/>
        <n v="-3640.72" u="1"/>
        <n v="-3296.06" u="1"/>
        <n v="-291.3" u="1"/>
        <n v="-1563.2" u="1"/>
        <n v="1959.54" u="1"/>
        <n v="6282.11" u="1"/>
        <n v="37.380000000000003" u="1"/>
        <n v="-2299.48" u="1"/>
        <n v="-1851.57" u="1"/>
        <n v="-4141.45" u="1"/>
        <n v="-1381.48" u="1"/>
        <n v="311.93" u="1"/>
        <n v="106.39" u="1"/>
        <n v="-1038.1600000000001" u="1"/>
        <n v="-1295" u="1"/>
        <n v="-158.47" u="1"/>
        <n v="684.46" u="1"/>
        <n v="2448.1299999999997" u="1"/>
        <n v="745.7" u="1"/>
        <n v="1047.83" u="1"/>
        <n v="1950.55" u="1"/>
        <n v="-1226.03" u="1"/>
        <n v="1601.27" u="1"/>
        <n v="594.23999999999978" u="1"/>
        <n v="-3966.44" u="1"/>
        <n v="1146.05" u="1"/>
        <n v="2182.06" u="1"/>
        <n v="-1906.58" u="1"/>
        <n v="645.5" u="1"/>
        <n v="-76.64" u="1"/>
        <n v="1156.43" u="1"/>
        <n v="3466.33" u="1"/>
        <n v="-1351.53" u="1"/>
        <n v="-412.72" u="1"/>
        <n v="-3130" u="1"/>
        <n v="-557.08000000000004" u="1"/>
        <n v="627.1" u="1"/>
        <n v="724.41" u="1"/>
        <n v="-2015" u="1"/>
        <n v="1244.83" u="1"/>
        <n v="-1552.34" u="1"/>
        <n v="-4068.53" u="1"/>
        <n v="-2096.06" u="1"/>
        <n v="-1580.75" u="1"/>
        <n v="-333.25" u="1"/>
        <n v="-1553.38" u="1"/>
        <n v="-3.32" u="1"/>
        <n v="-2376.08" u="1"/>
        <n v="896.55" u="1"/>
        <n v="-221.75" u="1"/>
        <n v="148.84" u="1"/>
        <n v="-3084.85" u="1"/>
        <n v="-3068.46" u="1"/>
        <n v="34.99" u="1"/>
        <n v="988.5" u="1"/>
        <n v="-357.99" u="1"/>
        <n v="-3838.67" u="1"/>
        <n v="-2443.0100000000002" u="1"/>
        <n v="-5074.95" u="1"/>
        <n v="3244.02" u="1"/>
        <n v="-4818.6099999999997" u="1"/>
        <n v="1046.01" u="1"/>
        <n v="558.51" u="1"/>
        <n v="1173.67" u="1"/>
        <n v="110" u="1"/>
        <n v="110.01" u="1"/>
        <n v="-806.65999999999985" u="1"/>
        <n v="-1779.33" u="1"/>
        <n v="1605.49" u="1"/>
        <n v="-1300.75" u="1"/>
        <n v="-2863.45" u="1"/>
        <n v="-2863.44" u="1"/>
        <n v="2817.5" u="1"/>
        <n v="-428.78" u="1"/>
        <n v="-432.85" u="1"/>
        <n v="4996.5200000000004" u="1"/>
        <n v="-4983.51" u="1"/>
        <n v="-625.83000000000004" u="1"/>
        <n v="-2479.6" u="1"/>
        <n v="4861.16" u="1"/>
        <n v="4303.95" u="1"/>
        <n v="678.7" u="1"/>
        <n v="-23.63" u="1"/>
        <n v="-187.02" u="1"/>
        <n v="2867.7" u="1"/>
        <n v="3246.5" u="1"/>
        <n v="2753.89" u="1"/>
        <n v="440.95" u="1"/>
        <n v="255.43" u="1"/>
        <n v="257.69" u="1"/>
        <n v="960.48" u="1"/>
        <n v="912.88999999999987" u="1"/>
        <n v="510.5200000000001" u="1"/>
        <n v="1374.37" u="1"/>
        <n v="26.45" u="1"/>
        <n v="1136.76" u="1"/>
        <n v="633.33999999999992" u="1"/>
        <n v="2949.4900000000002" u="1"/>
        <n v="1891.12" u="1"/>
        <n v="244.36" u="1"/>
        <n v="679.87" u="1"/>
        <n v="1150.45" u="1"/>
        <n v="1326.51" u="1"/>
        <n v="641.78" u="1"/>
        <n v="1198.93" u="1"/>
        <n v="1295.9300000000003" u="1"/>
        <n v="1295.93" u="1"/>
        <n v="1107.77" u="1"/>
        <n v="2584.83" u="1"/>
        <n v="704.54" u="1"/>
        <n v="-3997.54" u="1"/>
        <n v="-4159" u="1"/>
        <n v="864.7" u="1"/>
        <n v="799.89" u="1"/>
        <n v="-137.86000000000001" u="1"/>
        <n v="1690.61" u="1"/>
        <n v="367.4" u="1"/>
        <n v="7146.56" u="1"/>
        <n v="1690.74" u="1"/>
        <n v="2272.81" u="1"/>
        <n v="1216.98" u="1"/>
        <n v="76.400000000000006" u="1"/>
        <n v="839.47" u="1"/>
        <n v="862.18" u="1"/>
        <n v="2353.8999999999996" u="1"/>
        <n v="-130.51" u="1"/>
        <n v="1282.5700000000002" u="1"/>
        <n v="984.48" u="1"/>
        <n v="391.19" u="1"/>
        <n v="4813.37" u="1"/>
        <n v="655.58" u="1"/>
        <n v="2684.3900000000008" u="1"/>
        <n v="-220.46" u="1"/>
        <n v="291" u="1"/>
        <n v="1568.6" u="1"/>
        <n v="904.79000000000008" u="1"/>
        <n v="916.08" u="1"/>
        <n v="200.09999999999991" u="1"/>
        <n v="580.29999999999995" u="1"/>
        <n v="1690.8700000000003" u="1"/>
        <n v="1420.3899999999999" u="1"/>
        <n v="1476.1399999999999" u="1"/>
        <n v="-12.52" u="1"/>
        <n v="310.43" u="1"/>
        <n v="1814.75" u="1"/>
        <n v="1916.5900000000001" u="1"/>
        <n v="1978.57" u="1"/>
        <n v="1465.64" u="1"/>
        <n v="882.23" u="1"/>
        <n v="748.44" u="1"/>
        <n v="884.19" u="1"/>
        <n v="753.8" u="1"/>
        <n v="2415.6999999999998" u="1"/>
        <n v="2766.86" u="1"/>
        <n v="1180.6100000000001" u="1"/>
        <n v="683.04" u="1"/>
        <n v="-2943.86" u="1"/>
        <n v="1608.78" u="1"/>
        <n v="818.01" u="1"/>
        <n v="922.88" u="1"/>
        <n v="2682.51" u="1"/>
        <n v="1193.48" u="1"/>
        <n v="444.9" u="1"/>
        <n v="383.88" u="1"/>
        <n v="2928.39" u="1"/>
        <n v="1092.82" u="1"/>
        <n v="-256.70999999999998" u="1"/>
        <n v="1072.8900000000001" u="1"/>
        <n v="1085.3599999999999" u="1"/>
        <n v="2532.5100000000002" u="1"/>
        <n v="807.14" u="1"/>
        <n v="1015.21" u="1"/>
        <n v="1768.12" u="1"/>
        <n v="1952.3" u="1"/>
        <n v="1102.5999999999999" u="1"/>
        <n v="675.86" u="1"/>
        <n v="818.69" u="1"/>
        <n v="6107.86" u="1"/>
        <n v="2461.14" u="1"/>
        <n v="2261.16" u="1"/>
        <n v="776.46" u="1"/>
        <n v="269.87" u="1"/>
        <n v="-508.81" u="1"/>
        <n v="-550.20000000000005" u="1"/>
        <n v="1084.73" u="1"/>
        <n v="1254.8900000000001" u="1"/>
        <n v="2303.6500000000005" u="1"/>
        <n v="335.16" u="1"/>
        <n v="1474.17" u="1"/>
        <n v="62.45" u="1"/>
        <n v="637.92999999999995" u="1"/>
        <n v="642.1" u="1"/>
        <n v="2967.2" u="1"/>
        <n v="784.82" u="1"/>
        <n v="956" u="1"/>
        <n v="-1398" u="1"/>
        <n v="1715.06" u="1"/>
        <n v="2438.5600000000004" u="1"/>
        <n v="2554.71" u="1"/>
        <n v="696.66" u="1"/>
        <n v="1279.42" u="1"/>
        <n v="628.61" u="1"/>
        <n v="254.37" u="1"/>
        <n v="1084.4100000000001" u="1"/>
        <n v="834.74" u="1"/>
        <n v="529.48" u="1"/>
        <n v="335.32000000000016" u="1"/>
        <n v="-617.85" u="1"/>
        <n v="2304.71" u="1"/>
        <n v="3644.79" u="1"/>
        <n v="41.49" u="1"/>
        <n v="6967.16" u="1"/>
        <n v="2147.12" u="1"/>
        <n v="1021.91" u="1"/>
        <n v="7379.66" u="1"/>
        <n v="2213.8200000000002" u="1"/>
        <n v="825.66" u="1"/>
        <n v="882.22" u="1"/>
        <n v="2170.5500000000002" u="1"/>
        <n v="762.54" u="1"/>
        <n v="1600.05" u="1"/>
        <n v="1737.79" u="1"/>
        <n v="296.94" u="1"/>
        <n v="2692.64" u="1"/>
        <n v="2659.74" u="1"/>
        <n v="1979.6599999999999" u="1"/>
        <n v="2899.82" u="1"/>
        <n v="2102.0500000000002" u="1"/>
        <n v="721.66" u="1"/>
        <n v="555.36" u="1"/>
        <n v="2958.88" u="1"/>
        <n v="-1146.6300000000001" u="1"/>
        <n v="1239.93" u="1"/>
        <n v="1054.93" u="1"/>
        <n v="1772.55" u="1"/>
        <n v="175.47" u="1"/>
        <n v="1315.19" u="1"/>
        <n v="1499.99" u="1"/>
        <n v="1555.15" u="1"/>
        <n v="950.72" u="1"/>
        <n v="1365.13" u="1"/>
        <n v="1491.09" u="1"/>
        <n v="1240" u="1"/>
        <n v="592.07000000000016" u="1"/>
        <n v="447.5" u="1"/>
        <n v="-233.71" u="1"/>
        <n v="-120.79" u="1"/>
        <n v="1055.23" u="1"/>
        <n v="580.55999999999995" u="1"/>
        <n v="979" u="1"/>
        <n v="737.53" u="1"/>
        <n v="786.06" u="1"/>
        <n v="743.68000000000006" u="1"/>
        <n v="1255.43" u="1"/>
        <n v="1013.46" u="1"/>
        <n v="1241" u="1"/>
        <n v="288.06" u="1"/>
        <n v="288.05999999999995" u="1"/>
        <n v="1672.73" u="1"/>
        <n v="3101.41" u="1"/>
        <n v="1438.7" u="1"/>
        <n v="1408.9099999999999" u="1"/>
        <n v="3275.7" u="1"/>
        <n v="117.52" u="1"/>
        <n v="384.19" u="1"/>
        <n v="2192.36" u="1"/>
        <n v="1825.57" u="1"/>
        <n v="1158.9100000000001" u="1"/>
        <n v="1242.57" u="1"/>
        <n v="1397.98" u="1"/>
        <n v="1825.5700000000002" u="1"/>
        <n v="2210.96" u="1"/>
        <n v="2290.5500000000002" u="1"/>
        <n v="1156.92" u="1"/>
        <n v="2897.72" u="1"/>
        <n v="-1325.3700000000001" u="1"/>
        <n v="1348.76" u="1"/>
        <n v="759.84" u="1"/>
        <n v="758.55" u="1"/>
        <n v="784.19" u="1"/>
        <n v="1138.6100000000001" u="1"/>
        <n v="357.72" u="1"/>
        <n v="606.46" u="1"/>
        <n v="744.63" u="1"/>
        <n v="1156.4000000000001" u="1"/>
        <n v="1460.77" u="1"/>
        <n v="3909.72" u="1"/>
        <n v="1659.12" u="1"/>
        <n v="3082.64" u="1"/>
        <n v="740.67" u="1"/>
        <n v="1466.05" u="1"/>
        <n v="2740.07" u="1"/>
        <n v="1470.64" u="1"/>
        <n v="655.12" u="1"/>
        <n v="2515.1799999999998" u="1"/>
        <n v="669.89" u="1"/>
        <n v="2208.15" u="1"/>
        <n v="2234.56" u="1"/>
        <n v="1690.19" u="1"/>
        <n v="210.98" u="1"/>
        <n v="2086.46" u="1"/>
        <n v="5716.15" u="1"/>
        <n v="197.55" u="1"/>
        <n v="320" u="1"/>
        <n v="-1.87" u="1"/>
        <n v="391.46" u="1"/>
        <n v="3006.55" u="1"/>
        <n v="166.93" u="1"/>
        <n v="1418.47" u="1"/>
        <n v="407.34" u="1"/>
        <n v="3240.34" u="1"/>
        <n v="3211.97" u="1"/>
        <n v="2295.64" u="1"/>
        <n v="295.39" u="1"/>
        <n v="790.05" u="1"/>
        <n v="1299.7800000000002" u="1"/>
        <n v="690.51" u="1"/>
        <n v="2785.24" u="1"/>
        <n v="2791.49" u="1"/>
        <n v="2074.8200000000002" u="1"/>
        <n v="2227.63" u="1"/>
        <n v="1179.18" u="1"/>
        <n v="3520.82" u="1"/>
        <n v="416.5" u="1"/>
        <n v="1447.83" u="1"/>
        <n v="1616.48" u="1"/>
        <n v="805.49" u="1"/>
        <n v="1635.15" u="1"/>
        <n v="199.54999999999995" u="1"/>
        <n v="3113.72" u="1"/>
        <n v="2170.9699999999998" u="1"/>
        <n v="648.29999999999995" u="1"/>
        <n v="582.72" u="1"/>
        <n v="922.72" u="1"/>
        <n v="939.24000000000012" u="1"/>
        <n v="225.88" u="1"/>
        <n v="671.31" u="1"/>
        <n v="1405.04" u="1"/>
        <n v="637.17999999999995" u="1"/>
        <n v="1258.48" u="1"/>
        <n v="4288.66" u="1"/>
        <n v="3135.22" u="1"/>
        <n v="1557.06" u="1"/>
        <n v="917.21000000000015" u="1"/>
        <n v="1041" u="1"/>
        <n v="1550.93" u="1"/>
        <n v="1001.28" u="1"/>
        <n v="613.83000000000004" u="1"/>
        <n v="2092.15" u="1"/>
        <n v="-131.06" u="1"/>
        <n v="2412.65" u="1"/>
        <n v="1351.18" u="1"/>
        <n v="2004.18" u="1"/>
        <n v="1030.21" u="1"/>
        <n v="939.38" u="1"/>
        <n v="321.05" u="1"/>
        <n v="750.21" u="1"/>
        <n v="563.88" u="1"/>
        <n v="493" u="1"/>
        <n v="2809.82" u="1"/>
        <n v="1580.21" u="1"/>
        <n v="187.97" u="1"/>
        <n v="6321.38" u="1"/>
        <n v="2883.15" u="1"/>
        <n v="2568.52" u="1"/>
        <n v="440.33000000000004" u="1"/>
        <n v="1467.46" u="1"/>
        <n v="1624.8" u="1"/>
        <n v="285.08" u="1"/>
        <n v="304.5" u="1"/>
        <n v="773.23" u="1"/>
        <n v="764.71" u="1"/>
        <n v="1536.76" u="1"/>
        <n v="2904.13" u="1"/>
        <n v="1008.99" u="1"/>
        <n v="711.49" u="1"/>
        <n v="919.41" u="1"/>
        <n v="1203.5" u="1"/>
        <n v="5049.82" u="1"/>
        <n v="315.10000000000002" u="1"/>
        <n v="282.24" u="1"/>
        <n v="658" u="1"/>
        <n v="4777.47" u="1"/>
        <n v="388.39" u="1"/>
        <n v="1654.71" u="1"/>
        <n v="1762.82" u="1"/>
        <n v="273.82999999999993" u="1"/>
        <n v="359.69000000000005" u="1"/>
        <n v="1246.3" u="1"/>
        <n v="2693.57" u="1"/>
        <n v="1994.07" u="1"/>
        <n v="5798.38" u="1"/>
        <n v="1905.05" u="1"/>
        <n v="1406.21" u="1"/>
        <n v="786.32" u="1"/>
        <n v="298.76" u="1"/>
        <n v="2148.84" u="1"/>
        <n v="49.22" u="1"/>
        <n v="1568.9" u="1"/>
        <n v="1985" u="1"/>
        <n v="505.75" u="1"/>
        <n v="1855.8600000000001" u="1"/>
        <n v="4553.05" u="1"/>
        <n v="790.18" u="1"/>
        <n v="3.06" u="1"/>
        <n v="995.86" u="1"/>
        <n v="1707.9699999999998" u="1"/>
        <n v="1701.4" u="1"/>
        <n v="589.72" u="1"/>
        <n v="2998.97" u="1"/>
        <n v="4548.96" u="1"/>
        <n v="804.73" u="1"/>
        <n v="318.38" u="1"/>
        <n v="1177.54" u="1"/>
        <n v="992.97" u="1"/>
        <n v="532.71" u="1"/>
        <n v="675.18" u="1"/>
        <n v="850.49" u="1"/>
        <n v="272.62" u="1"/>
        <n v="1726.49" u="1"/>
        <n v="1945.42" u="1"/>
        <n v="1332.97" u="1"/>
        <n v="1609.65" u="1"/>
        <n v="1299" u="1"/>
        <n v="306.85000000000002" u="1"/>
        <n v="993" u="1"/>
        <n v="-1306.53" u="1"/>
        <n v="810.55" u="1"/>
        <n v="-241.25" u="1"/>
        <n v="2286.19" u="1"/>
        <n v="1841.7299999999998" u="1"/>
        <n v="-402.78" u="1"/>
        <n v="1845.57" u="1"/>
        <n v="-400.3" u="1"/>
        <n v="1320.93" u="1"/>
        <n v="379.31" u="1"/>
        <n v="101.94" u="1"/>
        <n v="-2385.79" u="1"/>
        <n v="656.07" u="1"/>
        <n v="-592.25" u="1"/>
        <n v="3009.34" u="1"/>
        <n v="-395.16" u="1"/>
        <n v="1467.3899999999999" u="1"/>
        <n v="907.81" u="1"/>
        <n v="1450.53" u="1"/>
        <n v="-1070.22" u="1"/>
        <n v="2119.96" u="1"/>
        <n v="149.86000000000001" u="1"/>
        <n v="-7749.72" u="1"/>
        <n v="-824.29" u="1"/>
        <n v="768.35" u="1"/>
        <n v="2543.33" u="1"/>
        <n v="-3921.4" u="1"/>
        <n v="3314.3900000000003" u="1"/>
        <n v="-116.63" u="1"/>
        <n v="-4827.88" u="1"/>
        <n v="-1542.28" u="1"/>
        <n v="-3110.99" u="1"/>
        <n v="739.57999999999993" u="1"/>
        <n v="1454.48" u="1"/>
        <n v="1237.23" u="1"/>
        <n v="589.44000000000005" u="1"/>
        <n v="770.56" u="1"/>
        <n v="2398.09" u="1"/>
        <n v="715.6" u="1"/>
        <n v="-7678.9" u="1"/>
        <n v="962.83" u="1"/>
        <n v="926.2" u="1"/>
        <n v="1750.93" u="1"/>
        <n v="1530.98" u="1"/>
        <n v="-756.01" u="1"/>
        <n v="2306.2199999999998" u="1"/>
        <n v="310.08" u="1"/>
        <n v="-1391.56" u="1"/>
        <n v="4305.71" u="1"/>
        <n v="237.76" u="1"/>
        <n v="1329.82" u="1"/>
        <n v="-5169.5" u="1"/>
        <n v="926.05" u="1"/>
        <n v="2757.25" u="1"/>
        <n v="967.75" u="1"/>
        <n v="-723.04" u="1"/>
        <n v="-5372.17" u="1"/>
        <n v="-3830.2" u="1"/>
        <n v="-324.64999999999998" u="1"/>
        <n v="-11467.52" u="1"/>
        <n v="0.2" u="1"/>
        <n v="542.07000000000005" u="1"/>
        <n v="-1299.01" u="1"/>
        <n v="967.07" u="1"/>
        <n v="4541.51" u="1"/>
        <n v="-2480.08" u="1"/>
        <n v="-3611.78" u="1"/>
        <n v="1627.94" u="1"/>
        <n v="-2048.6" u="1"/>
        <n v="1132.27" u="1"/>
        <n v="1887.55" u="1"/>
        <n v="1171.79" u="1"/>
        <n v="847.18" u="1"/>
        <n v="-18265.89" u="1"/>
        <n v="567.49" u="1"/>
        <n v="1715.25" u="1"/>
        <n v="-1237.33" u="1"/>
        <n v="-1871.77" u="1"/>
        <n v="-328.5100000000001" u="1"/>
        <n v="389.17" u="1"/>
        <n v="1184.02" u="1"/>
        <n v="-2583.9499999999998" u="1"/>
        <n v="-126.47" u="1"/>
        <n v="-1308.6099999999999" u="1"/>
        <n v="2707.9" u="1"/>
        <n v="1469.13" u="1"/>
        <n v="893.02" u="1"/>
        <n v="933.76" u="1"/>
        <n v="878.24" u="1"/>
        <n v="1671.83" u="1"/>
        <n v="1262.8599999999999" u="1"/>
        <n v="1792.67" u="1"/>
        <n v="848.52" u="1"/>
        <n v="933.06" u="1"/>
        <n v="1170.7199999999998" u="1"/>
        <n v="1108.1799999999998" u="1"/>
        <n v="-1760.83" u="1"/>
        <n v="274.96000000000004" u="1"/>
        <n v="1502.89" u="1"/>
        <n v="1119.6500000000001" u="1"/>
        <n v="920.07" u="1"/>
        <n v="370.87" u="1"/>
        <n v="-49.450000000000045" u="1"/>
        <n v="800.46" u="1"/>
        <n v="640.04" u="1"/>
        <n v="304.23" u="1"/>
        <n v="771.61" u="1"/>
        <n v="2234.39" u="1"/>
        <n v="979.95" u="1"/>
        <n v="779.02" u="1"/>
        <n v="1523.99" u="1"/>
        <n v="299.74" u="1"/>
        <n v="680.97" u="1"/>
        <n v="1517.24" u="1"/>
        <n v="1688.77" u="1"/>
        <n v="1861.2" u="1"/>
        <n v="127.51" u="1"/>
        <n v="1853.5300000000002" u="1"/>
        <n v="1756.79" u="1"/>
        <n v="730.81" u="1"/>
        <n v="-1980.56" u="1"/>
        <n v="2001.75" u="1"/>
        <n v="1279.56" u="1"/>
        <n v="1535.4" u="1"/>
        <n v="-128.93" u="1"/>
        <n v="11.65" u="1"/>
        <n v="855.73" u="1"/>
        <n v="1626.9199999999998" u="1"/>
        <n v="1456.54" u="1"/>
        <n v="852.48" u="1"/>
        <n v="-393.18" u="1"/>
        <n v="501.76" u="1"/>
        <n v="787.62" u="1"/>
        <n v="898.8" u="1"/>
        <n v="1351.67" u="1"/>
        <n v="2128.8200000000002" u="1"/>
        <n v="-1533.71" u="1"/>
        <n v="2429" u="1"/>
        <n v="1126.5999999999999" u="1"/>
        <n v="848.02" u="1"/>
        <n v="2286.1999999999998" u="1"/>
        <n v="2127.5500000000002" u="1"/>
        <n v="2725.16" u="1"/>
        <n v="441.78" u="1"/>
        <n v="1506.81" u="1"/>
        <n v="-969.19" u="1"/>
        <n v="1062.44" u="1"/>
        <n v="999.55" u="1"/>
        <n v="2673.57" u="1"/>
        <n v="992.96" u="1"/>
        <n v="1813.76" u="1"/>
        <n v="-1031.25" u="1"/>
        <n v="767.89" u="1"/>
        <n v="1359.97" u="1"/>
        <n v="1395.24" u="1"/>
        <n v="1570.25" u="1"/>
        <n v="3274.66" u="1"/>
        <n v="887.43" u="1"/>
        <n v="1405.82" u="1"/>
        <n v="1340.51" u="1"/>
        <n v="1802.45" u="1"/>
        <n v="1481.42" u="1"/>
        <n v="1317.71" u="1"/>
        <n v="922" u="1"/>
        <n v="1546.89" u="1"/>
        <n v="855.46" u="1"/>
        <n v="1391.15" u="1"/>
        <n v="672.55" u="1"/>
        <n v="2941" u="1"/>
        <n v="-97.910000000000025" u="1"/>
        <n v="700.53" u="1"/>
        <n v="1046.8" u="1"/>
        <n v="802.18" u="1"/>
        <n v="1586.07" u="1"/>
        <n v="803.43000000000006" u="1"/>
        <n v="2512.0700000000002" u="1"/>
        <n v="970.5" u="1"/>
        <n v="-82.809999999999945" u="1"/>
        <n v="1213.44" u="1"/>
        <n v="582.29999999999995" u="1"/>
        <n v="1785.27" u="1"/>
        <n v="671.15" u="1"/>
        <n v="713.8" u="1"/>
        <n v="367.11999999999989" u="1"/>
        <n v="1245.5" u="1"/>
        <n v="923.68" u="1"/>
        <n v="1768.16" u="1"/>
        <n v="1886.08" u="1"/>
        <n v="1940" u="1"/>
        <n v="3931.78" u="1"/>
        <n v="1181.6300000000001" u="1"/>
        <n v="848.87" u="1"/>
        <n v="1929.58" u="1"/>
        <n v="1911.16" u="1"/>
        <n v="721.25" u="1"/>
        <n v="328.39" u="1"/>
        <n v="1160.28" u="1"/>
        <n v="678.79" u="1"/>
        <n v="784.45" u="1"/>
        <n v="1816.93" u="1"/>
        <n v="4164.5600000000004" u="1"/>
        <n v="1160.73" u="1"/>
        <n v="1125.05" u="1"/>
        <n v="3055.41" u="1"/>
        <n v="707.75" u="1"/>
        <n v="1402.92" u="1"/>
        <n v="886.77" u="1"/>
        <n v="1486.26" u="1"/>
        <n v="1569.59" u="1"/>
        <n v="898.85" u="1"/>
        <n v="1836.55" u="1"/>
        <n v="1328.82" u="1"/>
        <n v="2545.77" u="1"/>
        <n v="1048.71" u="1"/>
        <n v="1890.54" u="1"/>
        <n v="1636.26" u="1"/>
        <n v="1159.3800000000001" u="1"/>
        <n v="593.46" u="1"/>
        <n v="958.7" u="1"/>
        <n v="897.16" u="1"/>
        <n v="1710.37" u="1"/>
        <n v="1285.9100000000001" u="1"/>
        <n v="830.79" u="1"/>
        <n v="-271.05" u="1"/>
        <n v="650.52" u="1"/>
        <n v="453.32" u="1"/>
        <n v="821.01" u="1"/>
        <n v="599.16" u="1"/>
        <n v="969.62" u="1"/>
        <n v="961.21" u="1"/>
        <n v="1896.83" u="1"/>
        <n v="2561.17" u="1"/>
        <n v="1253.9100000000001" u="1"/>
        <n v="1228.8800000000001" u="1"/>
        <n v="999.17" u="1"/>
        <n v="1051.08" u="1"/>
        <n v="1440.14" u="1"/>
        <n v="1154.8399999999999" u="1"/>
        <n v="614.17999999999995" u="1"/>
        <n v="1196.71" u="1"/>
        <n v="1024.97" u="1"/>
        <n v="886.34" u="1"/>
        <n v="1315.78" u="1"/>
        <n v="157.6" u="1"/>
        <n v="940.47" u="1"/>
        <n v="825.11" u="1"/>
        <n v="843.98" u="1"/>
        <n v="913.1" u="1"/>
        <n v="1303.47" u="1"/>
        <n v="921.99" u="1"/>
        <n v="946.12" u="1"/>
        <n v="1890.04" u="1"/>
        <n v="939.33" u="1"/>
        <n v="1350.53" u="1"/>
        <n v="560.45000000000005" u="1"/>
        <n v="934.11" u="1"/>
        <n v="3068.24" u="1"/>
        <n v="-552.03" u="1"/>
        <n v="782.36" u="1"/>
        <n v="496.13" u="1"/>
        <n v="823.12" u="1"/>
        <n v="570.19000000000005" u="1"/>
        <n v="1164.69" u="1"/>
        <n v="1252.96" u="1"/>
        <n v="1175.02" u="1"/>
        <n v="2929.79" u="1"/>
        <n v="315.68" u="1"/>
        <n v="1789.53" u="1"/>
        <n v="724.24" u="1"/>
        <n v="1213.6199999999999" u="1"/>
        <n v="292.10000000000002" u="1"/>
        <n v="838.81" u="1"/>
        <n v="830.68999999999983" u="1"/>
        <n v="825.79" u="1"/>
        <n v="1054.97" u="1"/>
        <n v="687.92" u="1"/>
        <n v="441.12" u="1"/>
        <n v="1360.83" u="1"/>
        <n v="822.26" u="1"/>
        <n v="788.3" u="1"/>
        <n v="2333.9699999999998" u="1"/>
        <n v="658.49" u="1"/>
        <n v="773.61" u="1"/>
        <n v="1045.45" u="1"/>
        <n v="676.56" u="1"/>
        <n v="1129.8200000000002" u="1"/>
        <n v="1427.79" u="1"/>
        <n v="-211.86" u="1"/>
        <n v="1432.47" u="1"/>
        <n v="839.4699999999998" u="1"/>
        <n v="894.99" u="1"/>
        <n v="1279.77" u="1"/>
        <n v="-161.52000000000001" u="1"/>
        <n v="518.92999999999995" u="1"/>
        <n v="1081.33" u="1"/>
        <n v="-46.5" u="1"/>
        <n v="874.26" u="1"/>
        <n v="-246.11" u="1"/>
        <n v="-392.33" u="1"/>
        <n v="1986.24" u="1"/>
        <n v="1153.94" u="1"/>
        <n v="2309.58" u="1"/>
        <n v="1153.3900000000001" u="1"/>
        <n v="936.47" u="1"/>
        <n v="1870.6999999999998" u="1"/>
        <n v="1613.95" u="1"/>
        <n v="2166.6" u="1"/>
        <n v="2334.7600000000002" u="1"/>
        <n v="1410.95" u="1"/>
        <n v="1418.96" u="1"/>
        <n v="2162.1" u="1"/>
        <n v="374.99" u="1"/>
        <n v="967.71" u="1"/>
        <n v="1115.6300000000001" u="1"/>
        <n v="1110.1099999999999" u="1"/>
        <n v="890.76" u="1"/>
        <n v="1887.99" u="1"/>
        <n v="861.93" u="1"/>
        <n v="855.49" u="1"/>
        <n v="1159.8499999999999" u="1"/>
        <n v="994.78" u="1"/>
        <n v="859.53" u="1"/>
        <n v="557.73" u="1"/>
        <n v="434.08" u="1"/>
        <n v="1275.77" u="1"/>
        <n v="324.91000000000003" u="1"/>
        <n v="621.45000000000005" u="1"/>
        <n v="260.38" u="1"/>
        <n v="961.1400000000001" u="1"/>
        <n v="-166.69" u="1"/>
        <n v="7015.03" u="1"/>
        <n v="-350.3" u="1"/>
        <n v="756.25" u="1"/>
        <n v="1644.02" u="1"/>
        <n v="1012.82" u="1"/>
        <n v="790.38" u="1"/>
        <n v="2959.25" u="1"/>
        <n v="591.96" u="1"/>
        <n v="960.55" u="1"/>
        <n v="1338.04" u="1"/>
        <n v="757.06" u="1"/>
        <n v="783.54" u="1"/>
        <n v="919.13" u="1"/>
        <n v="2159.92" u="1"/>
        <n v="5.56" u="1"/>
        <n v="91.32" u="1"/>
        <n v="1967" u="1"/>
        <n v="1574.73" u="1"/>
        <n v="757.79" u="1"/>
        <n v="1046.3399999999999" u="1"/>
        <n v="1182.79" u="1"/>
        <n v="597.47" u="1"/>
        <n v="39.470000000000027" u="1"/>
        <n v="2032.88" u="1"/>
        <n v="-164.69" u="1"/>
        <n v="2758.93" u="1"/>
        <n v="1725.82" u="1"/>
        <n v="798.23" u="1"/>
        <n v="943.88" u="1"/>
        <n v="1402.98" u="1"/>
        <n v="1699.15" u="1"/>
        <n v="616.73" u="1"/>
        <n v="687.66" u="1"/>
        <n v="1216.2" u="1"/>
        <n v="724.47" u="1"/>
        <n v="1169.95" u="1"/>
        <n v="983.46" u="1"/>
        <n v="2712.98" u="1"/>
        <n v="-1483.63" u="1"/>
        <n v="1023.56" u="1"/>
        <n v="2061.2399999999998" u="1"/>
        <n v="863.58" u="1"/>
        <n v="1374.83" u="1"/>
        <n v="-1226.5" u="1"/>
        <n v="1866.85" u="1"/>
        <n v="2053.59" u="1"/>
        <n v="2984.34" u="1"/>
        <n v="456.36" u="1"/>
        <n v="3075.85" u="1"/>
        <n v="771.98" u="1"/>
        <n v="1350.43" u="1"/>
        <n v="2076.23" u="1"/>
        <n v="1309.25" u="1"/>
        <n v="1525.46" u="1"/>
        <n v="580.53" u="1"/>
        <n v="2587.9299999999998" u="1"/>
        <n v="971.36" u="1"/>
        <n v="1484.4" u="1"/>
        <n v="884.76" u="1"/>
        <n v="2659.82" u="1"/>
        <n v="355.95" u="1"/>
        <n v="990.96" u="1"/>
        <n v="1411.29" u="1"/>
        <n v="1625.76" u="1"/>
        <n v="2101.85" u="1"/>
        <n v="1423.33" u="1"/>
        <n v="834.79" u="1"/>
        <n v="614.13" u="1"/>
        <n v="595.45000000000005" u="1"/>
        <n v="1282.1099999999999" u="1"/>
        <n v="634.05999999999995" u="1"/>
        <n v="910.39999999999986" u="1"/>
        <n v="398.21" u="1"/>
        <n v="1259.49" u="1"/>
        <n v="1451.1" u="1"/>
        <n v="-8643.76" u="1"/>
        <n v="602.48" u="1"/>
        <n v="1611.06" u="1"/>
        <n v="809.83" u="1"/>
        <n v="1038.26" u="1"/>
        <n v="-225.4" u="1"/>
        <n v="773.69" u="1"/>
        <n v="710.11" u="1"/>
        <n v="1285.6300000000001" u="1"/>
        <n v="826.46" u="1"/>
        <n v="1297.53" u="1"/>
        <n v="879.67" u="1"/>
        <n v="1327.23" u="1"/>
        <n v="477.8" u="1"/>
        <n v="1945.12" u="1"/>
        <n v="999.81" u="1"/>
        <n v="1554.57" u="1"/>
        <n v="2532.59" u="1"/>
        <n v="1825.58" u="1"/>
        <n v="643.02" u="1"/>
        <n v="608.44000000000005" u="1"/>
        <n v="689.1" u="1"/>
        <n v="706.31" u="1"/>
        <n v="480.73" u="1"/>
        <n v="784.40000000000009" u="1"/>
        <n v="570.30999999999995" u="1"/>
        <n v="1629.89" u="1"/>
        <n v="1241.76" u="1"/>
        <n v="1404.1200000000001" u="1"/>
        <n v="1187.1400000000001" u="1"/>
        <n v="1152.5899999999999" u="1"/>
        <n v="1011.13" u="1"/>
        <n v="949.53" u="1"/>
        <n v="1668.34" u="1"/>
        <n v="539.22" u="1"/>
        <n v="956.13" u="1"/>
        <n v="1089.1099999999999" u="1"/>
        <n v="981.11" u="1"/>
        <n v="1042.8900000000001" u="1"/>
        <n v="399.07999999999993" u="1"/>
        <n v="2268.89" u="1"/>
        <n v="1289.9100000000001" u="1"/>
        <n v="416.4" u="1"/>
        <n v="1289.99" u="1"/>
        <n v="803.85000000000014" u="1"/>
        <n v="1743.06" u="1"/>
        <n v="845.23999999999978" u="1"/>
        <n v="1181.4100000000001" u="1"/>
        <n v="-77.540000000000006" u="1"/>
        <n v="473.51" u="1"/>
        <n v="987.4" u="1"/>
        <n v="308.01" u="1"/>
        <n v="1127.01" u="1"/>
        <n v="1411.9" u="1"/>
        <n v="1686.67" u="1"/>
        <n v="1114.32" u="1"/>
        <n v="947.65" u="1"/>
        <n v="2313.16" u="1"/>
        <n v="-1493.6" u="1"/>
        <n v="324.39999999999998" u="1"/>
        <n v="1455.42" u="1"/>
        <n v="804.69" u="1"/>
        <n v="775.35" u="1"/>
        <n v="1891.8" u="1"/>
        <n v="1316.15" u="1"/>
        <n v="760.43" u="1"/>
        <n v="1445.38" u="1"/>
        <n v="1560.15" u="1"/>
        <n v="1306.4100000000001" u="1"/>
        <n v="1338.16" u="1"/>
        <n v="3732.0600000000004" u="1"/>
        <n v="1358.67" u="1"/>
        <n v="1982.59" u="1"/>
        <n v="2387.2199999999998" u="1"/>
        <n v="705.8" u="1"/>
        <n v="497.37" u="1"/>
        <n v="2812.09" u="1"/>
        <n v="1040.78" u="1"/>
        <n v="1374.4499999999998" u="1"/>
        <n v="1668.05" u="1"/>
        <n v="1521.41" u="1"/>
        <n v="736.79" u="1"/>
        <n v="2034.07" u="1"/>
        <n v="816.59" u="1"/>
        <n v="284.18999999999983" u="1"/>
        <n v="1425.31" u="1"/>
        <n v="917.75" u="1"/>
        <n v="2382.08" u="1"/>
        <n v="783.80000000000007" u="1"/>
        <n v="576.02" u="1"/>
        <n v="3327.54" u="1"/>
        <n v="948.8" u="1"/>
        <n v="564.33000000000004" u="1"/>
        <n v="1393.8" u="1"/>
        <n v="779.3" u="1"/>
        <n v="184.03" u="1"/>
        <n v="1650.06" u="1"/>
        <n v="1322.33" u="1"/>
        <n v="1665.39" u="1"/>
        <n v="1728.9" u="1"/>
        <n v="948.49" u="1"/>
        <n v="921.14" u="1"/>
        <n v="1133.58" u="1"/>
        <n v="1148.05" u="1"/>
        <n v="443.44" u="1"/>
        <n v="542.34" u="1"/>
        <n v="336.15" u="1"/>
        <n v="2684.05" u="1"/>
        <n v="1638.78" u="1"/>
        <n v="977.77" u="1"/>
        <n v="910.71" u="1"/>
        <n v="195.98" u="1"/>
        <n v="337.13" u="1"/>
        <n v="1518.38" u="1"/>
        <n v="754.78" u="1"/>
        <n v="698.05" u="1"/>
        <n v="658.19" u="1"/>
        <n v="1917.61" u="1"/>
        <n v="752.39" u="1"/>
        <n v="869.91" u="1"/>
        <n v="3847.18" u="1"/>
        <n v="1028.76" u="1"/>
        <n v="1205.3399999999999" u="1"/>
        <n v="2816.02" u="1"/>
        <n v="1083.18" u="1"/>
        <n v="992.02" u="1"/>
        <n v="2719.87" u="1"/>
        <n v="783.46" u="1"/>
        <n v="2067.89" u="1"/>
        <n v="1049.1099999999999" u="1"/>
        <n v="526.58999999999992" u="1"/>
        <n v="615.9" u="1"/>
        <n v="1440.04" u="1"/>
        <n v="1711.15" u="1"/>
        <n v="1078.1400000000001" u="1"/>
        <n v="2290" u="1"/>
        <n v="1334.29" u="1"/>
        <n v="624.35" u="1"/>
        <n v="1032.54" u="1"/>
        <n v="581.02" u="1"/>
        <n v="810.68" u="1"/>
        <n v="607.46" u="1"/>
        <n v="730.14" u="1"/>
        <n v="3682.85" u="1"/>
        <n v="775.73" u="1"/>
        <n v="1176.77" u="1"/>
        <n v="293.52" u="1"/>
        <n v="367.89" u="1"/>
        <n v="969.78000000000009" u="1"/>
        <n v="1314.19" u="1"/>
        <n v="741.89" u="1"/>
        <n v="716.17" u="1"/>
        <n v="1866.78" u="1"/>
        <n v="1350.09" u="1"/>
        <n v="1214" u="1"/>
        <n v="1422.33" u="1"/>
        <n v="1060.5999999999999" u="1"/>
        <n v="1329.76" u="1"/>
        <n v="571.5" u="1"/>
        <n v="537.13" u="1"/>
        <n v="736.6" u="1"/>
        <n v="1654.7" u="1"/>
        <n v="-0.01" u="1"/>
        <n v="650.59" u="1"/>
        <n v="792.4" u="1"/>
        <n v="103.39" u="1"/>
        <n v="1282.8399999999999" u="1"/>
        <n v="1407.96" u="1"/>
        <n v="669.1" u="1"/>
        <n v="622.45000000000005" u="1"/>
        <n v="989.35" u="1"/>
        <n v="1627.99" u="1"/>
        <n v="1126.27" u="1"/>
        <n v="846.76" u="1"/>
        <n v="722.11" u="1"/>
        <n v="-6633.67" u="1"/>
        <n v="1160.3" u="1"/>
        <n v="721.26" u="1"/>
        <n v="1527.88" u="1"/>
        <n v="1772.42" u="1"/>
        <n v="704.11" u="1"/>
        <n v="861.3" u="1"/>
        <n v="898.61" u="1"/>
        <n v="1080.69" u="1"/>
        <n v="989.92" u="1"/>
        <n v="3025.87" u="1"/>
        <n v="640.11" u="1"/>
        <n v="689.98" u="1"/>
        <n v="-1191.6600000000001" u="1"/>
        <n v="1560.23" u="1"/>
        <n v="922.11999999999989" u="1"/>
        <n v="-2275.6999999999998" u="1"/>
        <n v="486.28" u="1"/>
        <n v="325.12" u="1"/>
        <n v="1558.06" u="1"/>
        <n v="838.86" u="1"/>
        <n v="1130.56" u="1"/>
        <n v="1148.4100000000001" u="1"/>
        <n v="1786.26" u="1"/>
        <n v="1195.23" u="1"/>
        <n v="1015.46" u="1"/>
        <n v="1894.57" u="1"/>
        <n v="1544.77" u="1"/>
        <n v="595.17999999999995" u="1"/>
        <n v="1531.19" u="1"/>
        <n v="-1382.28" u="1"/>
        <n v="1104.44" u="1"/>
        <n v="1197.26" u="1"/>
        <n v="717.21" u="1"/>
        <n v="317.16000000000003" u="1"/>
        <n v="857.46" u="1"/>
        <n v="12.84" u="1"/>
        <n v="2490.64" u="1"/>
        <n v="1778.34" u="1"/>
        <n v="654.46" u="1"/>
        <n v="1041.95" u="1"/>
        <n v="2982.84" u="1"/>
        <n v="762.33" u="1"/>
        <n v="969.01" u="1"/>
        <n v="1253.76" u="1"/>
        <n v="2824.99" u="1"/>
        <n v="715.52" u="1"/>
        <n v="1206.0999999999999" u="1"/>
        <n v="435.62" u="1"/>
        <n v="1362.39" u="1"/>
        <n v="1315.96" u="1"/>
        <n v="-2322.12" u="1"/>
        <n v="1440.53" u="1"/>
        <n v="-4062.15" u="1"/>
        <n v="711" u="1"/>
        <n v="3266.22" u="1"/>
        <n v="907.13" u="1"/>
        <n v="1738.77" u="1"/>
        <n v="935.6" u="1"/>
        <n v="-2273.61" u="1"/>
        <n v="1149.72" u="1"/>
        <n v="2303.8000000000002" u="1"/>
        <n v="641.11" u="1"/>
        <n v="931.13" u="1"/>
        <n v="1547.49" u="1"/>
        <n v="1991.45" u="1"/>
        <n v="781.57" u="1"/>
        <n v="1338.1100000000001" u="1"/>
        <n v="832.63" u="1"/>
        <n v="1117.92" u="1"/>
        <n v="848.95" u="1"/>
        <n v="1345.81" u="1"/>
        <n v="763.53" u="1"/>
        <n v="954.37" u="1"/>
        <n v="571.37" u="1"/>
        <n v="913.95" u="1"/>
        <n v="1722.11" u="1"/>
        <n v="2326.84" u="1"/>
        <n v="962.46" u="1"/>
        <n v="409.69" u="1"/>
        <n v="297.79000000000002" u="1"/>
        <n v="815.46" u="1"/>
        <n v="661.69" u="1"/>
        <n v="764.11" u="1"/>
        <n v="495.76" u="1"/>
        <n v="1366.22" u="1"/>
        <n v="962.5" u="1"/>
        <n v="766.4" u="1"/>
        <n v="1153.6500000000001" u="1"/>
        <n v="1624.44" u="1"/>
        <n v="1182.22" u="1"/>
        <n v="826.36" u="1"/>
        <n v="2116.65" u="1"/>
        <n v="587.80999999999995" u="1"/>
        <n v="716.3" u="1"/>
        <n v="653.20000000000005" u="1"/>
        <n v="1894.32" u="1"/>
        <n v="1353.25" u="1"/>
        <n v="1662.6" u="1"/>
        <n v="2736.75" u="1"/>
        <n v="996.23" u="1"/>
        <n v="911.46" u="1"/>
        <n v="757.65" u="1"/>
        <n v="1159.3699999999999" u="1"/>
        <n v="2679.11" u="1"/>
        <n v="1352.88" u="1"/>
        <n v="1217.4000000000001" u="1"/>
        <n v="572.24" u="1"/>
        <n v="844.38" u="1"/>
        <n v="958.32" u="1"/>
        <n v="1322.22" u="1"/>
        <n v="965.43" u="1"/>
        <n v="947.47" u="1"/>
        <n v="1517.05" u="1"/>
        <n v="767.23" u="1"/>
        <n v="2390.67" u="1"/>
        <n v="3273.24" u="1"/>
        <n v="1103.74" u="1"/>
        <n v="924.12" u="1"/>
        <n v="-172.98" u="1"/>
        <n v="1520.96" u="1"/>
        <n v="1741.48" u="1"/>
        <n v="966.92" u="1"/>
        <n v="747.19" u="1"/>
        <n v="2318.92" u="1"/>
        <n v="898.94" u="1"/>
        <n v="608.34" u="1"/>
        <n v="2017.95" u="1"/>
        <n v="1120.8499999999999" u="1"/>
        <n v="991.84" u="1"/>
        <n v="1120.44" u="1"/>
        <n v="118.45" u="1"/>
        <n v="1021.4" u="1"/>
        <n v="1229.8" u="1"/>
        <n v="1485.8899999999994" u="1"/>
        <n v="1469.55" u="1"/>
        <n v="346.79" u="1"/>
        <n v="1791.52" u="1"/>
        <n v="1055.5" u="1"/>
        <n v="871.15" u="1"/>
        <n v="1884.75" u="1"/>
        <n v="989.63" u="1"/>
        <n v="3634.06" u="1"/>
        <n v="696.9" u="1"/>
        <n v="607.98" u="1"/>
        <n v="2227.25" u="1"/>
        <n v="713.02" u="1"/>
        <n v="3037.31" u="1"/>
        <n v="1421" u="1"/>
        <n v="1021.99" u="1"/>
        <n v="598.03" u="1"/>
        <n v="562.54" u="1"/>
        <n v="2348.84" u="1"/>
        <n v="945.83" u="1"/>
        <n v="1188.1199999999999" u="1"/>
        <n v="332.85999999999967" u="1"/>
        <n v="965.31" u="1"/>
        <n v="1631.38" u="1"/>
        <n v="846.78" u="1"/>
        <n v="1625.35" u="1"/>
        <n v="1354.29" u="1"/>
        <n v="1606.1000000000001" u="1"/>
        <n v="1979.87" u="1"/>
        <n v="831.49" u="1"/>
        <n v="3416.06" u="1"/>
        <n v="769" u="1"/>
        <n v="600.96" u="1"/>
        <n v="940.61000000000013" u="1"/>
        <n v="991.55" u="1"/>
        <n v="1506.86" u="1"/>
        <n v="1477.66" u="1"/>
        <n v="979.91" u="1"/>
        <n v="821.58" u="1"/>
        <n v="167.44" u="1"/>
        <n v="1574.37" u="1"/>
        <n v="764.22" u="1"/>
        <n v="727.98" u="1"/>
        <n v="327.48" u="1"/>
        <n v="649.79999999999995" u="1"/>
        <n v="403.53" u="1"/>
        <n v="1325.11" u="1"/>
        <n v="2480.94" u="1"/>
        <n v="565.73" u="1"/>
        <n v="1943.78" u="1"/>
        <n v="2176.48" u="1"/>
        <n v="2721.51" u="1"/>
        <n v="1337.66" u="1"/>
        <n v="439.28" u="1"/>
        <n v="1313.17" u="1"/>
        <n v="893.37" u="1"/>
        <n v="743.77" u="1"/>
        <n v="1047.1300000000001" u="1"/>
        <n v="312.44" u="1"/>
        <n v="1595.5" u="1"/>
        <n v="1106.76" u="1"/>
        <n v="943.89" u="1"/>
        <n v="1554.22" u="1"/>
        <n v="512.80999999999995" u="1"/>
        <n v="482" u="1"/>
        <n v="482.61" u="1"/>
        <n v="457.7" u="1"/>
        <n v="432.79" u="1"/>
        <n v="363.7" u="1"/>
        <n v="969.25" u="1"/>
        <n v="490.89" u="1"/>
        <n v="434.97" u="1"/>
        <n v="422.82" u="1"/>
        <n v="600.88" u="1"/>
        <n v="622.9" u="1"/>
        <n v="645.16999999999996" u="1"/>
        <n v="1190.76" u="1"/>
        <n v="1210.0899999999999" u="1"/>
        <n v="1321.13" u="1"/>
        <n v="633.29" u="1"/>
        <n v="1427.35" u="1"/>
        <n v="1012.39" u="1"/>
        <n v="1670.2" u="1"/>
        <n v="357.32" u="1"/>
        <n v="624.11" u="1"/>
        <n v="458.81" u="1"/>
        <n v="1261.1199999999999" u="1"/>
        <n v="1248.1600000000001" u="1"/>
        <n v="634.92999999999995" u="1"/>
        <n v="963.61" u="1"/>
        <n v="1187.3399999999999" u="1"/>
        <n v="1173.3599999999999" u="1"/>
        <n v="1930.96" u="1"/>
        <n v="932.59" u="1"/>
        <n v="1722.53" u="1"/>
        <n v="858.48" u="1"/>
        <n v="786.65000000000009" u="1"/>
        <n v="1207.1099999999999" u="1"/>
        <n v="822.34" u="1"/>
        <n v="1452.33" u="1"/>
        <n v="1727.03" u="1"/>
        <n v="667.86999999999989" u="1"/>
        <n v="1050.8" u="1"/>
        <n v="522.95000000000005" u="1"/>
        <n v="605.32000000000005" u="1"/>
        <n v="616.83000000000004" u="1"/>
        <n v="1330.25" u="1"/>
        <n v="574.09" u="1"/>
        <n v="620.42999999999995" u="1"/>
        <n v="1869.09" u="1"/>
        <n v="2440.6" u="1"/>
        <n v="2089.79" u="1"/>
        <n v="1375.31" u="1"/>
        <n v="793.18" u="1"/>
        <n v="723.23" u="1"/>
        <n v="413.42000000000007" u="1"/>
        <n v="1257.3499999999999" u="1"/>
        <n v="1128.6300000000001" u="1"/>
        <n v="910.79" u="1"/>
        <n v="2576.5100000000002" u="1"/>
        <n v="4203.2699999999995" u="1"/>
        <n v="757.80000000000018" u="1"/>
        <n v="715.15" u="1"/>
        <n v="1840.6799999999998" u="1"/>
        <n v="472.32" u="1"/>
        <n v="969.71" u="1"/>
        <n v="746.67" u="1"/>
        <n v="1179.02" u="1"/>
        <n v="574.49" u="1"/>
        <n v="1706.28" u="1"/>
        <n v="1127.7" u="1"/>
        <n v="526.97" u="1"/>
        <n v="1169.6100000000001" u="1"/>
        <n v="1078.3" u="1"/>
        <n v="319.45" u="1"/>
        <n v="468.16" u="1"/>
        <n v="1178.4000000000001" u="1"/>
        <n v="918.24" u="1"/>
        <n v="738.54" u="1"/>
        <n v="1339.18" u="1"/>
        <n v="944.13" u="1"/>
        <n v="1118.1199999999999" u="1"/>
        <n v="580.64" u="1"/>
        <n v="792.14" u="1"/>
        <n v="1388.12" u="1"/>
        <n v="1415.45" u="1"/>
        <n v="1449.26" u="1"/>
        <n v="-1186.6500000000001" u="1"/>
        <n v="1464.14" u="1"/>
        <n v="982.07" u="1"/>
        <n v="568.15" u="1"/>
        <n v="995.12" u="1"/>
        <n v="870.85000000000014" u="1"/>
        <n v="2081.21" u="1"/>
        <n v="742.01" u="1"/>
        <n v="828.56000000000006" u="1"/>
        <n v="2028.19" u="1"/>
        <n v="1446.92" u="1"/>
        <n v="1878.85" u="1"/>
        <n v="2526.13" u="1"/>
        <n v="595.32000000000005" u="1"/>
        <n v="-67.87" u="1"/>
        <n v="1977.05" u="1"/>
        <n v="1987.98" u="1"/>
        <n v="439.93" u="1"/>
        <n v="907.02" u="1"/>
        <n v="2522.02" u="1"/>
        <n v="989.51" u="1"/>
        <n v="1147.68" u="1"/>
        <n v="621.35" u="1"/>
        <n v="1420.67" u="1"/>
        <n v="1934.44" u="1"/>
        <n v="3523.86" u="1"/>
        <n v="1099.04" u="1"/>
        <n v="2838.05" u="1"/>
        <n v="1252.51" u="1"/>
        <n v="1306.3800000000001" u="1"/>
        <n v="1719.52" u="1"/>
        <n v="1335.84" u="1"/>
        <n v="1945.21" u="1"/>
        <n v="2120.29" u="1"/>
        <n v="856.08" u="1"/>
        <n v="275.72000000000003" u="1"/>
        <n v="1491.05" u="1"/>
        <n v="2058.0500000000002" u="1"/>
        <n v="186.48" u="1"/>
        <n v="2428.2199999999998" u="1"/>
        <n v="1456.11" u="1"/>
        <n v="551.01" u="1"/>
        <n v="1006.45" u="1"/>
        <n v="559.04999999999995" u="1"/>
        <n v="1957.68" u="1"/>
        <n v="1685.67" u="1"/>
        <n v="1543.7" u="1"/>
        <n v="763.37" u="1"/>
        <n v="2118.5300000000002" u="1"/>
        <n v="2641.83" u="1"/>
        <n v="1032.0899999999999" u="1"/>
        <n v="-165.68" u="1"/>
        <n v="923.94" u="1"/>
        <n v="879.15" u="1"/>
        <n v="245.04" u="1"/>
        <n v="1548.12" u="1"/>
        <n v="244.99" u="1"/>
        <n v="821.4" u="1"/>
        <n v="2471.56" u="1"/>
        <n v="1136.8499999999999" u="1"/>
        <n v="245.00000000000011" u="1"/>
        <n v="1338.48" u="1"/>
        <n v="636.12" u="1"/>
        <n v="1486.65" u="1"/>
        <n v="833.82" u="1"/>
        <n v="1234.76" u="1"/>
        <n v="-39.92" u="1"/>
        <n v="1000.15" u="1"/>
        <n v="2401.46" u="1"/>
        <n v="802.75" u="1"/>
        <n v="1378.62" u="1"/>
        <n v="798.55" u="1"/>
        <n v="739.28" u="1"/>
        <n v="2413.4699999999998" u="1"/>
        <n v="109.68" u="1"/>
        <n v="381.44" u="1"/>
        <n v="653.52" u="1"/>
        <n v="881.29" u="1"/>
        <n v="245.00999999999993" u="1"/>
        <n v="245.01000000000002" u="1"/>
        <n v="1131.3800000000001" u="1"/>
        <n v="1685.5" u="1"/>
        <n v="1418.42" u="1"/>
        <n v="2263.62" u="1"/>
        <n v="467.32" u="1"/>
        <n v="1599.74" u="1"/>
        <n v="961.45" u="1"/>
        <n v="1292.68" u="1"/>
        <n v="1264.2" u="1"/>
        <n v="1262.82" u="1"/>
        <n v="607.95000000000005" u="1"/>
        <n v="428.13" u="1"/>
        <n v="945.3" u="1"/>
        <n v="2094.11" u="1"/>
        <n v="1425.73" u="1"/>
        <n v="2913.22" u="1"/>
        <n v="1352.07" u="1"/>
        <n v="1138.8599999999999" u="1"/>
        <n v="1256.4100000000003" u="1"/>
        <n v="1289.6099999999999" u="1"/>
        <n v="689.8" u="1"/>
        <n v="528.16999999999996" u="1"/>
        <n v="1135.8" u="1"/>
        <n v="1388.07" u="1"/>
        <n v="1464.72" u="1"/>
        <n v="1189.42" u="1"/>
        <n v="1084.1099999999999" u="1"/>
        <n v="230.31" u="1"/>
        <n v="592.59" u="1"/>
        <n v="611.9" u="1"/>
        <n v="1638.21" u="1"/>
        <n v="2071.56" u="1"/>
        <n v="1094.4000000000001" u="1"/>
        <n v="1396.56" u="1"/>
        <n v="2373.0500000000002" u="1"/>
        <n v="2653.2" u="1"/>
        <n v="1058.79" u="1"/>
        <n v="1392.86" u="1"/>
        <n v="669.94" u="1"/>
        <n v="640.98" u="1"/>
        <n v="1049.73" u="1"/>
        <n v="1816.7600000000002" u="1"/>
        <n v="898.92000000000007" u="1"/>
        <n v="1358.81" u="1"/>
        <n v="632.45000000000005" u="1"/>
        <n v="645.80999999999995" u="1"/>
        <n v="960.81" u="1"/>
        <n v="1353.28" u="1"/>
        <n v="687.79" u="1"/>
        <n v="1701.46" u="1"/>
        <n v="1455.3" u="1"/>
        <n v="879.75" u="1"/>
        <n v="926.16" u="1"/>
        <n v="1208.28" u="1"/>
        <n v="1256.52" u="1"/>
        <n v="1398.01" u="1"/>
        <n v="871.28" u="1"/>
        <n v="1905.1" u="1"/>
        <n v="868.13000000000011" u="1"/>
        <n v="872.55" u="1"/>
        <n v="962.49" u="1"/>
        <n v="1280.17" u="1"/>
        <n v="790.93" u="1"/>
        <n v="1193.5899999999999" u="1"/>
        <n v="1819.38" u="1"/>
        <n v="899.75" u="1"/>
        <n v="657.45" u="1"/>
        <n v="617.11000000000013" u="1"/>
        <n v="233.33" u="1"/>
        <n v="245.01" u="1"/>
        <n v="1632.5" u="1"/>
        <n v="997" u="1"/>
        <n v="2053.63" u="1"/>
        <n v="1604" u="1"/>
        <n v="816.27" u="1"/>
        <n v="294.60000000000002" u="1"/>
        <n v="661.46" u="1"/>
        <n v="848.77" u="1"/>
        <n v="881.02" u="1"/>
        <n v="526.59" u="1"/>
        <n v="602.76" u="1"/>
        <n v="1047.23" u="1"/>
        <n v="322.23" u="1"/>
        <n v="1380.08" u="1"/>
        <n v="1500.47" u="1"/>
        <n v="1154.73" u="1"/>
        <n v="1464.59" u="1"/>
        <n v="1013.02" u="1"/>
        <n v="1279.03" u="1"/>
        <n v="1538.03" u="1"/>
        <n v="1066.1500000000001" u="1"/>
        <n v="713.9" u="1"/>
        <n v="3443.13" u="1"/>
        <n v="845.78" u="1"/>
        <n v="612.02" u="1"/>
        <n v="1814.29" u="1"/>
        <n v="2116.61" u="1"/>
        <n v="1391.68" u="1"/>
        <n v="889.29" u="1"/>
        <n v="502.54" u="1"/>
        <n v="1011.19" u="1"/>
        <n v="630.41999999999996" u="1"/>
        <n v="1220.1300000000001" u="1"/>
        <n v="974.14" u="1"/>
        <n v="1613.37" u="1"/>
        <n v="1011.32" u="1"/>
        <n v="749.22" u="1"/>
        <n v="1351.83" u="1"/>
        <n v="1058.47" u="1"/>
        <n v="891.23" u="1"/>
        <n v="2406" u="1"/>
        <n v="632.70000000000005" u="1"/>
        <n v="1147.3800000000001" u="1"/>
        <n v="1137.82" u="1"/>
        <n v="2034.04" u="1"/>
        <n v="726.73" u="1"/>
        <n v="870.15" u="1"/>
        <n v="1618.65" u="1"/>
        <n v="1075.48" u="1"/>
        <n v="1101.8" u="1"/>
        <n v="819.14" u="1"/>
        <n v="649.75" u="1"/>
        <n v="533.01" u="1"/>
        <n v="487.82" u="1"/>
        <n v="631.15" u="1"/>
        <n v="1403.24" u="1"/>
        <n v="352.11" u="1"/>
        <n v="874.69" u="1"/>
        <n v="1447.8" u="1"/>
        <n v="1044.6099999999999" u="1"/>
        <n v="1136.26" u="1"/>
        <n v="1058.06" u="1"/>
        <n v="1289.22" u="1"/>
        <n v="1965.28" u="1"/>
        <n v="1921.55" u="1"/>
        <n v="1347.63" u="1"/>
        <n v="2256.4" u="1"/>
        <n v="868.14" u="1"/>
        <n v="1368.46" u="1"/>
        <n v="1221.6199999999999" u="1"/>
        <n v="665.39" u="1"/>
        <n v="904.76" u="1"/>
        <n v="1031.33" u="1"/>
        <n v="1025.6500000000001" u="1"/>
        <n v="1445.97" u="1"/>
        <n v="1465.59" u="1"/>
        <n v="690.44" u="1"/>
        <n v="1421.65" u="1"/>
        <n v="1060.44" u="1"/>
        <n v="1042.1400000000001" u="1"/>
        <n v="589.77" u="1"/>
        <n v="900.43999999999994" u="1"/>
      </sharedItems>
    </cacheField>
    <cacheField name="Marge s/transport" numFmtId="168">
      <sharedItems containsString="0" containsBlank="1" containsNumber="1" minValue="-0.02" maxValue="2052.5"/>
    </cacheField>
    <cacheField name="déduction diverse" numFmtId="168">
      <sharedItems containsString="0" containsBlank="1" containsNumber="1" minValue="-7166" maxValue="0"/>
    </cacheField>
    <cacheField name="Marge restante" numFmtId="168">
      <sharedItems containsSemiMixedTypes="0" containsString="0" containsNumber="1" minValue="-40543" maxValue="10891.89"/>
    </cacheField>
    <cacheField name="% PV" numFmtId="10">
      <sharedItems containsSemiMixedTypes="0" containsString="0" containsNumber="1" minValue="-1.8512785388127855" maxValue="0.15504113934353791"/>
    </cacheField>
    <cacheField name="OP Clos" numFmtId="168">
      <sharedItems containsString="0" containsBlank="1" containsNumber="1" minValue="-17930.68" maxValue="11734.37"/>
    </cacheField>
    <cacheField name="OP Ouverts" numFmtId="168">
      <sharedItems containsString="0" containsBlank="1" containsNumber="1" minValue="-15209.39" maxValue="8830"/>
    </cacheField>
    <cacheField name="OP non visible" numFmtId="168">
      <sharedItems containsString="0" containsBlank="1" containsNumber="1" containsInteger="1" minValue="1800" maxValue="4750"/>
    </cacheField>
    <cacheField name="libellé OP non visible" numFmtId="168">
      <sharedItems containsBlank="1"/>
    </cacheField>
    <cacheField name="TX COM" numFmtId="9">
      <sharedItems containsString="0" containsBlank="1" containsNumber="1" minValue="7.0000000000000007E-2" maxValue="0.13"/>
    </cacheField>
    <cacheField name="TX COM Opticar" numFmtId="9">
      <sharedItems containsString="0" containsBlank="1" containsNumber="1" minValue="0" maxValue="0.13"/>
    </cacheField>
    <cacheField name="Commission de Base" numFmtId="168">
      <sharedItems containsSemiMixedTypes="0" containsString="0" containsNumber="1" minValue="-246.09700000000004" maxValue="684.70200000000011"/>
    </cacheField>
    <cacheField name="Prime opération" numFmtId="168">
      <sharedItems containsString="0" containsBlank="1" containsNumber="1" containsInteger="1" minValue="0" maxValue="1000"/>
    </cacheField>
    <cacheField name="Total COM" numFmtId="168">
      <sharedItems containsSemiMixedTypes="0" containsString="0" containsNumber="1" minValue="-246.09700000000004" maxValue="1000"/>
    </cacheField>
    <cacheField name="Sté de Financement" numFmtId="49">
      <sharedItems containsBlank="1"/>
    </cacheField>
    <cacheField name="EXT GIE" numFmtId="49">
      <sharedItems containsString="0" containsBlank="1" containsNumber="1" containsInteger="1" minValue="0" maxValue="30"/>
    </cacheField>
    <cacheField name="Forfait immat" numFmtId="165">
      <sharedItems containsBlank="1" containsMixedTypes="1" containsNumber="1" containsInteger="1" minValue="0" maxValue="100"/>
    </cacheField>
    <cacheField name="nbre de forfait" numFmtId="0">
      <sharedItems containsSemiMixedTypes="0" containsString="0" containsNumber="1" containsInteger="1" minValue="0" maxValue="1"/>
    </cacheField>
    <cacheField name="nbre de livraison" numFmtId="0">
      <sharedItems containsSemiMixedTypes="0" containsString="0" containsNumber="1" containsInteger="1" minValue="1" maxValue="1"/>
    </cacheField>
    <cacheField name="OP &quot;+ / -&quot;" numFmtId="0">
      <sharedItems containsString="0" containsBlank="1" containsNumber="1" minValue="-6353.07" maxValue="1550"/>
    </cacheField>
    <cacheField name="date" numFmtId="0">
      <sharedItems containsNonDate="0" containsDate="1" containsString="0" containsBlank="1" minDate="2026-02-03T00:00:00" maxDate="2026-06-17T00:00:00"/>
    </cacheField>
    <cacheField name="% forfait" numFmtId="0">
      <sharedItems containsSemiMixedTypes="0" containsString="0" containsNumber="1" containsInteger="1" minValue="0" maxValue="1"/>
    </cacheField>
    <cacheField name="AU" numFmtId="0">
      <sharedItems/>
    </cacheField>
    <cacheField name="Marque4" numFmtId="0">
      <sharedItems count="8">
        <s v="VOLKSWAGEN"/>
        <s v="CUPRA"/>
        <s v="SKODA"/>
        <s v="HYUNDAI"/>
        <s v="VUL"/>
        <s v="AUDI"/>
        <s v="SEAT"/>
        <s v="" u="1"/>
      </sharedItems>
    </cacheField>
    <cacheField name="non utilisé" numFmtId="0">
      <sharedItems containsNonDate="0" containsString="0" containsBlank="1"/>
    </cacheField>
    <cacheField name="Equipe" numFmtId="166">
      <sharedItems containsMixedTypes="1" containsNumber="1" containsInteger="1" minValue="0" maxValue="0" count="19">
        <s v="Valauto Roncq VW"/>
        <s v="Val de Lys "/>
        <s v="Valauto Arras"/>
        <s v="Valauto Roncq Skoda"/>
        <s v="Valauto Lambersart VW"/>
        <s v="Valauto Roubaix"/>
        <s v="Sociétés EST"/>
        <s v="Hyundai Lomme"/>
        <s v="Sociétés NORD"/>
        <s v="Valauto Maubeuge"/>
        <s v="Valauto PRO NORD"/>
        <s v="Valauto Cambrai"/>
        <s v="Direction"/>
        <s v="Valauto Hainaut VW"/>
        <s v="Valauto Hainaut AUDI"/>
        <s v="Valauto Roncq SEAT"/>
        <s v="Valauto Roncq VO"/>
        <s v="Valauto Lambersart SKODA"/>
        <n v="0" u="1"/>
      </sharedItems>
    </cacheField>
    <cacheField name="Marge nette recalculée" numFmtId="168">
      <sharedItems containsSemiMixedTypes="0" containsString="0" containsNumber="1" minValue="-40543" maxValue="11000.22"/>
    </cacheField>
    <cacheField name="% PV5" numFmtId="10">
      <sharedItems containsSemiMixedTypes="0" containsString="0" containsNumber="1" minValue="-1.8512785388127855" maxValue="0.18655200174870409"/>
    </cacheField>
    <cacheField name="Marge négative" numFmtId="166">
      <sharedItems containsBlank="1" count="4">
        <s v="OUI"/>
        <s v="NON"/>
        <e v="#VALUE!" u="1"/>
        <m u="1"/>
      </sharedItems>
    </cacheField>
    <cacheField name="TOTAL COM VENDEUR" numFmtId="166">
      <sharedItems containsMixedTypes="1" containsNumber="1" minValue="-246.09700000000004" maxValue="1001"/>
    </cacheField>
  </cacheFields>
  <extLst>
    <ext xmlns:x14="http://schemas.microsoft.com/office/spreadsheetml/2009/9/main" uri="{725AE2AE-9491-48be-B2B4-4EB974FC3084}">
      <x14:pivotCacheDefinition pivotCacheId="3234987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4">
  <r>
    <x v="0"/>
    <s v="C"/>
    <x v="0"/>
    <d v="2021-08-12T00:00:00"/>
    <d v="2021-08-12T00:00:00"/>
    <m/>
    <s v="X"/>
    <m/>
    <m/>
    <s v="X"/>
    <n v="0"/>
    <s v="RQAML"/>
    <n v="437"/>
    <n v="1152"/>
    <s v="GAMUZZA ANNE"/>
    <x v="0"/>
    <n v="25776.33"/>
    <n v="1470.85"/>
    <n v="27247.18"/>
    <n v="213"/>
    <n v="1369.23"/>
    <n v="22"/>
    <m/>
    <n v="1347.23"/>
    <n v="5.0252172885414198E-2"/>
    <n v="-3099.36"/>
    <m/>
    <m/>
    <s v="erreur numéro vn annulé 09/21"/>
    <n v="0.12"/>
    <n v="0.13"/>
    <n v="161.66759999999999"/>
    <m/>
    <n v="161.66759999999999"/>
    <s v="VWB"/>
    <n v="0"/>
    <n v="20"/>
    <n v="1"/>
    <n v="1"/>
    <m/>
    <m/>
    <n v="1"/>
    <s v="Valauto Roncq"/>
    <s v="SEAT"/>
    <m/>
    <s v="Roncq SEAT &amp; SKODA"/>
    <n v="1369.23"/>
  </r>
  <r>
    <x v="0"/>
    <s v="C"/>
    <x v="0"/>
    <d v="2021-12-09T00:00:00"/>
    <d v="2021-12-21T00:00:00"/>
    <m/>
    <m/>
    <m/>
    <m/>
    <m/>
    <n v="0"/>
    <s v="RQAML"/>
    <n v="443"/>
    <n v="515010"/>
    <s v="CHERIFI OCEANE"/>
    <x v="0"/>
    <n v="26543"/>
    <n v="1591.67"/>
    <n v="28134.67"/>
    <n v="335"/>
    <n v="2568.11"/>
    <n v="22"/>
    <m/>
    <n v="2546.11"/>
    <n v="9.1279193962466962E-2"/>
    <n v="-2774.57"/>
    <n v="0"/>
    <m/>
    <m/>
    <n v="0.13"/>
    <n v="0.13"/>
    <n v="330.99430000000001"/>
    <m/>
    <n v="330.99430000000001"/>
    <n v="0"/>
    <n v="0"/>
    <n v="20"/>
    <n v="1"/>
    <n v="1"/>
    <m/>
    <m/>
    <n v="1"/>
    <s v="Valauto Roncq"/>
    <s v="SEAT"/>
    <m/>
    <s v="Roncq SEAT &amp; SKODA"/>
    <n v="2568.11"/>
  </r>
  <r>
    <x v="0"/>
    <s v="C"/>
    <x v="0"/>
    <d v="2021-09-28T00:00:00"/>
    <d v="2021-09-30T00:00:00"/>
    <m/>
    <m/>
    <m/>
    <m/>
    <m/>
    <m/>
    <s v="RQTHC"/>
    <n v="446"/>
    <n v="9837"/>
    <s v="FOURMEAUX EMILIE"/>
    <x v="0"/>
    <n v="29584.7"/>
    <n v="2050"/>
    <n v="31634.7"/>
    <n v="209"/>
    <n v="1382.74"/>
    <n v="17"/>
    <m/>
    <n v="1365.74"/>
    <n v="4.3709597372505508E-2"/>
    <n v="-2998.74"/>
    <n v="0"/>
    <m/>
    <s v="trop perçu à rembourser"/>
    <n v="0.12"/>
    <n v="0.13"/>
    <n v="163.8888"/>
    <m/>
    <n v="163.8888"/>
    <s v="VWB"/>
    <n v="0"/>
    <n v="0"/>
    <n v="0"/>
    <n v="1"/>
    <m/>
    <m/>
    <n v="0"/>
    <s v="Valauto Roncq"/>
    <s v="SEAT"/>
    <m/>
    <s v="Roncq SEAT &amp; SKODA"/>
    <n v="1382.74"/>
  </r>
  <r>
    <x v="0"/>
    <s v="C"/>
    <x v="0"/>
    <d v="2021-06-17T00:00:00"/>
    <d v="2021-06-18T00:00:00"/>
    <m/>
    <m/>
    <m/>
    <m/>
    <m/>
    <m/>
    <s v="RQAML"/>
    <n v="452"/>
    <n v="237"/>
    <s v="THIERY LAURENCE"/>
    <x v="1"/>
    <n v="14974"/>
    <n v="1675"/>
    <n v="16649"/>
    <n v="21"/>
    <n v="835.99"/>
    <n v="36"/>
    <n v="-94.2"/>
    <n v="705.79"/>
    <n v="4.4554627905579909E-2"/>
    <n v="0"/>
    <n v="-2120.67"/>
    <m/>
    <s v="manque CI"/>
    <n v="0.1"/>
    <n v="7.0000000000000007E-2"/>
    <n v="70.578999999999994"/>
    <m/>
    <n v="70.578999999999994"/>
    <s v=""/>
    <n v="1"/>
    <n v="20"/>
    <n v="1"/>
    <n v="1"/>
    <m/>
    <m/>
    <n v="1"/>
    <s v="Valauto Roncq"/>
    <s v="SEAT"/>
    <m/>
    <s v="Roncq SEAT &amp; SKODA"/>
    <n v="835.99"/>
  </r>
  <r>
    <x v="0"/>
    <s v="C"/>
    <x v="0"/>
    <d v="2021-07-16T00:00:00"/>
    <d v="2021-07-16T00:00:00"/>
    <m/>
    <m/>
    <m/>
    <m/>
    <m/>
    <n v="0"/>
    <s v="BEQTH"/>
    <n v="453"/>
    <n v="515227"/>
    <s v="VANHUYSE PHILIPPE"/>
    <x v="1"/>
    <n v="16724"/>
    <n v="491.67"/>
    <n v="17215.669999999998"/>
    <n v="44"/>
    <n v="547.04999999999995"/>
    <n v="36"/>
    <m/>
    <n v="511.04999999999995"/>
    <n v="3.1776282886463322E-2"/>
    <n v="0"/>
    <n v="-2333"/>
    <m/>
    <m/>
    <n v="0.13"/>
    <n v="0.13"/>
    <n v="66.436499999999995"/>
    <m/>
    <n v="66.436499999999995"/>
    <s v="VWB"/>
    <n v="0"/>
    <n v="0"/>
    <n v="0"/>
    <n v="1"/>
    <m/>
    <m/>
    <n v="0"/>
    <s v="Valauto Roncq"/>
    <s v="SEAT"/>
    <m/>
    <s v="Beuvry"/>
    <n v="547.04999999999995"/>
  </r>
  <r>
    <x v="0"/>
    <s v="C"/>
    <x v="0"/>
    <d v="2021-07-27T00:00:00"/>
    <d v="2021-07-29T00:00:00"/>
    <m/>
    <m/>
    <m/>
    <m/>
    <m/>
    <n v="0"/>
    <s v="RQAML"/>
    <n v="454"/>
    <n v="511245"/>
    <s v="MOULINARD REMI"/>
    <x v="1"/>
    <n v="13115.67"/>
    <n v="616.66"/>
    <n v="13732.33"/>
    <n v="26"/>
    <n v="324.02999999999997"/>
    <n v="36"/>
    <m/>
    <n v="288.02999999999997"/>
    <n v="2.3596141368580566E-2"/>
    <n v="0"/>
    <n v="-2333"/>
    <m/>
    <m/>
    <n v="0.1"/>
    <n v="7.0000000000000007E-2"/>
    <n v="28.802999999999997"/>
    <m/>
    <n v="28.802999999999997"/>
    <s v=""/>
    <n v="0"/>
    <n v="20"/>
    <n v="1"/>
    <n v="1"/>
    <m/>
    <m/>
    <n v="1"/>
    <s v="Valauto Roncq"/>
    <s v="SEAT"/>
    <m/>
    <s v="Roncq SEAT &amp; SKODA"/>
    <n v="324.02999999999997"/>
  </r>
  <r>
    <x v="0"/>
    <s v="C"/>
    <x v="0"/>
    <d v="2021-08-27T00:00:00"/>
    <d v="2021-08-30T00:00:00"/>
    <m/>
    <m/>
    <m/>
    <m/>
    <m/>
    <n v="0"/>
    <s v="RQAML"/>
    <n v="455"/>
    <n v="519829"/>
    <s v="reinquin luc"/>
    <x v="2"/>
    <n v="31676.33"/>
    <n v="2220.84"/>
    <n v="33897.17"/>
    <n v="116"/>
    <n v="2429.0100000000002"/>
    <n v="22"/>
    <m/>
    <n v="2407.0100000000002"/>
    <n v="7.1658194474641987E-2"/>
    <n v="-4177.8599999999997"/>
    <n v="0"/>
    <m/>
    <m/>
    <n v="0.12"/>
    <n v="0.13"/>
    <n v="288.84120000000001"/>
    <m/>
    <n v="288.84120000000001"/>
    <s v="VWB"/>
    <n v="0"/>
    <n v="20"/>
    <n v="1"/>
    <n v="1"/>
    <m/>
    <m/>
    <n v="1"/>
    <s v="Valauto Roncq"/>
    <s v="SEAT"/>
    <m/>
    <s v="Roncq SEAT &amp; SKODA"/>
    <n v="2429.0100000000002"/>
  </r>
  <r>
    <x v="0"/>
    <s v="C"/>
    <x v="0"/>
    <d v="2021-11-09T00:00:00"/>
    <d v="2021-10-27T00:00:00"/>
    <m/>
    <m/>
    <m/>
    <m/>
    <m/>
    <n v="0"/>
    <s v="BEQTH"/>
    <n v="472"/>
    <n v="250"/>
    <s v="ESCALANTE VINCENT"/>
    <x v="3"/>
    <n v="5503.33"/>
    <n v="0"/>
    <n v="5503.33"/>
    <n v="106"/>
    <n v="215.79"/>
    <n v="0"/>
    <m/>
    <n v="215.79"/>
    <n v="3.9210805094370138E-2"/>
    <n v="0"/>
    <n v="0"/>
    <m/>
    <m/>
    <n v="0.13"/>
    <n v="7.0000000000000007E-2"/>
    <n v="28.052700000000002"/>
    <m/>
    <n v="28.052700000000002"/>
    <n v="0"/>
    <n v="0"/>
    <n v="0"/>
    <n v="0"/>
    <n v="1"/>
    <m/>
    <m/>
    <n v="0"/>
    <s v="Valauto Roncq"/>
    <s v="SEAT"/>
    <m/>
    <s v="Beuvry"/>
    <n v="215.79"/>
  </r>
  <r>
    <x v="0"/>
    <s v="C"/>
    <x v="0"/>
    <d v="2021-12-08T00:00:00"/>
    <d v="2021-12-09T00:00:00"/>
    <m/>
    <m/>
    <m/>
    <m/>
    <m/>
    <n v="0"/>
    <s v="RQAML"/>
    <n v="477"/>
    <n v="940"/>
    <s v="GIRARD ANITA"/>
    <x v="1"/>
    <n v="15511.5"/>
    <n v="1483.34"/>
    <n v="16994.84"/>
    <n v="5"/>
    <n v="1491.39"/>
    <n v="36"/>
    <m/>
    <n v="1455.39"/>
    <n v="8.7755459892532098E-2"/>
    <n v="55.62"/>
    <n v="-1513"/>
    <m/>
    <m/>
    <n v="0.13"/>
    <n v="0.13"/>
    <n v="189.20070000000001"/>
    <m/>
    <n v="189.20070000000001"/>
    <s v="VWB"/>
    <n v="1"/>
    <n v="20"/>
    <n v="1"/>
    <n v="1"/>
    <m/>
    <m/>
    <n v="1"/>
    <s v="Valauto Roncq"/>
    <s v="SEAT"/>
    <m/>
    <s v="Roncq SEAT &amp; SKODA"/>
    <n v="1491.39"/>
  </r>
  <r>
    <x v="0"/>
    <s v="C"/>
    <x v="0"/>
    <d v="2021-12-17T00:00:00"/>
    <d v="2021-12-20T00:00:00"/>
    <m/>
    <m/>
    <m/>
    <m/>
    <m/>
    <n v="0"/>
    <s v="RQAML"/>
    <n v="500017"/>
    <n v="17"/>
    <s v="COCHETEUX SOPHIE"/>
    <x v="4"/>
    <n v="17790.669999999998"/>
    <n v="1729.16"/>
    <n v="19519.829999999998"/>
    <n v="18"/>
    <n v="1271.82"/>
    <n v="36"/>
    <m/>
    <n v="1235.82"/>
    <n v="6.5155280553160555E-2"/>
    <n v="57.93"/>
    <n v="-1513"/>
    <m/>
    <m/>
    <n v="0.13"/>
    <n v="0.13"/>
    <n v="160.6566"/>
    <m/>
    <n v="160.6566"/>
    <n v="0"/>
    <n v="1"/>
    <n v="20"/>
    <n v="1"/>
    <n v="1"/>
    <m/>
    <m/>
    <n v="1"/>
    <s v="Valauto Roncq"/>
    <s v="SEAT"/>
    <m/>
    <s v="Roncq SEAT &amp; SKODA"/>
    <n v="1271.82"/>
  </r>
  <r>
    <x v="0"/>
    <s v="C"/>
    <x v="0"/>
    <d v="2021-07-02T00:00:00"/>
    <d v="2021-07-02T00:00:00"/>
    <m/>
    <m/>
    <m/>
    <m/>
    <m/>
    <n v="0"/>
    <s v="RQAML"/>
    <n v="507126"/>
    <n v="7126"/>
    <s v="ROUSSEL GUILLAUME"/>
    <x v="0"/>
    <n v="28918"/>
    <n v="766.67"/>
    <n v="29684.67"/>
    <n v="121"/>
    <n v="1092.71"/>
    <n v="17"/>
    <m/>
    <n v="1075.71"/>
    <n v="3.6810582701441524E-2"/>
    <n v="-4567.24"/>
    <n v="0"/>
    <m/>
    <m/>
    <n v="0.12"/>
    <n v="0.13"/>
    <n v="129.08519999999999"/>
    <m/>
    <n v="129.08519999999999"/>
    <s v="VWB"/>
    <n v="0"/>
    <n v="20"/>
    <n v="1"/>
    <n v="1"/>
    <m/>
    <m/>
    <n v="1"/>
    <s v="Valauto Roncq"/>
    <s v="SEAT"/>
    <m/>
    <s v="Roncq SEAT &amp; SKODA"/>
    <n v="1092.71"/>
  </r>
  <r>
    <x v="0"/>
    <s v="C"/>
    <x v="0"/>
    <d v="2021-06-04T00:00:00"/>
    <d v="2021-06-07T00:00:00"/>
    <m/>
    <m/>
    <m/>
    <m/>
    <m/>
    <n v="0"/>
    <s v="RQAML"/>
    <n v="507196"/>
    <n v="196"/>
    <s v="PICAVET SEBASTIEN"/>
    <x v="1"/>
    <n v="14974.03"/>
    <n v="1350.01"/>
    <n v="16324.04"/>
    <n v="36"/>
    <n v="953.99"/>
    <n v="36"/>
    <m/>
    <n v="917.99"/>
    <n v="5.8440802644443408E-2"/>
    <n v="-2333"/>
    <n v="0"/>
    <m/>
    <m/>
    <n v="0.13"/>
    <n v="0.13"/>
    <n v="119.3387"/>
    <m/>
    <n v="119.3387"/>
    <s v="VWB"/>
    <n v="1"/>
    <n v="20"/>
    <n v="1"/>
    <n v="1"/>
    <m/>
    <m/>
    <n v="1"/>
    <s v="Valauto Roncq"/>
    <s v="SEAT"/>
    <m/>
    <s v="Roncq SEAT &amp; SKODA"/>
    <n v="953.99"/>
  </r>
  <r>
    <x v="0"/>
    <s v="C"/>
    <x v="0"/>
    <d v="2021-02-18T00:00:00"/>
    <d v="2021-02-19T00:00:00"/>
    <m/>
    <m/>
    <m/>
    <m/>
    <m/>
    <n v="0"/>
    <s v="LTFCA"/>
    <n v="509159"/>
    <n v="159"/>
    <s v="LETURGIE MELANIE"/>
    <x v="4"/>
    <n v="16874"/>
    <n v="333.33"/>
    <n v="17207.330000000002"/>
    <n v="20"/>
    <n v="833.74"/>
    <n v="36"/>
    <m/>
    <n v="797.74"/>
    <n v="4.8452607115688481E-2"/>
    <n v="0"/>
    <n v="-1696"/>
    <m/>
    <m/>
    <n v="7.0000000000000007E-2"/>
    <n v="7.0000000000000007E-2"/>
    <n v="55.841800000000006"/>
    <m/>
    <n v="55.841800000000006"/>
    <s v="Banque"/>
    <n v="0"/>
    <n v="0"/>
    <n v="0"/>
    <n v="1"/>
    <m/>
    <m/>
    <n v="0"/>
    <s v="Valauto Roncq"/>
    <s v="SEAT"/>
    <m/>
    <s v="lambersart"/>
    <n v="833.74"/>
  </r>
  <r>
    <x v="0"/>
    <s v="C"/>
    <x v="0"/>
    <d v="2021-02-19T00:00:00"/>
    <d v="2021-02-20T00:00:00"/>
    <m/>
    <m/>
    <m/>
    <m/>
    <m/>
    <n v="0"/>
    <s v="RQAML"/>
    <n v="509165"/>
    <n v="165"/>
    <s v="lameira umberto"/>
    <x v="0"/>
    <n v="25001.33"/>
    <n v="1375.01"/>
    <n v="26376.34"/>
    <n v="10"/>
    <n v="1073.78"/>
    <n v="17"/>
    <m/>
    <n v="1056.78"/>
    <n v="4.0709969616709522E-2"/>
    <n v="-1700"/>
    <n v="-428.88"/>
    <n v="-428.88"/>
    <s v="gtie px"/>
    <n v="7.0000000000000007E-2"/>
    <n v="7.0000000000000007E-2"/>
    <n v="73.974600000000009"/>
    <m/>
    <n v="73.974600000000009"/>
    <s v=""/>
    <n v="0"/>
    <n v="20"/>
    <n v="1"/>
    <n v="1"/>
    <m/>
    <m/>
    <n v="1"/>
    <s v="Valauto Roncq"/>
    <s v="SEAT"/>
    <m/>
    <s v="Roncq SEAT &amp; SKODA"/>
    <n v="1073.78"/>
  </r>
  <r>
    <x v="0"/>
    <s v="C"/>
    <x v="0"/>
    <d v="2021-05-12T00:00:00"/>
    <d v="2021-05-17T00:00:00"/>
    <m/>
    <m/>
    <m/>
    <m/>
    <m/>
    <n v="0"/>
    <s v="RQAML"/>
    <n v="512206"/>
    <n v="2206"/>
    <s v="HUYGHEBAERT JULIEN"/>
    <x v="0"/>
    <n v="25876.33"/>
    <n v="2300"/>
    <n v="28176.33"/>
    <n v="315"/>
    <n v="859.35"/>
    <n v="22"/>
    <m/>
    <n v="837.35"/>
    <n v="3.0499003951188815E-2"/>
    <n v="-1408.82"/>
    <n v="-1500"/>
    <m/>
    <m/>
    <n v="0.13"/>
    <n v="0.13"/>
    <n v="108.85550000000001"/>
    <m/>
    <n v="108.85550000000001"/>
    <s v=""/>
    <n v="0"/>
    <n v="0"/>
    <n v="0"/>
    <n v="1"/>
    <m/>
    <m/>
    <n v="0"/>
    <s v="Valauto Roncq"/>
    <s v="SEAT"/>
    <m/>
    <s v="Roncq SEAT &amp; SKODA"/>
    <n v="859.35"/>
  </r>
  <r>
    <x v="0"/>
    <s v="C"/>
    <x v="0"/>
    <d v="2021-02-01T00:00:00"/>
    <d v="2021-02-01T00:00:00"/>
    <m/>
    <m/>
    <m/>
    <m/>
    <m/>
    <n v="0"/>
    <s v="BEQTH"/>
    <n v="519800"/>
    <n v="9800"/>
    <s v="GUFFROY UGOLIN"/>
    <x v="0"/>
    <n v="30343"/>
    <n v="3154.17"/>
    <n v="33497.17"/>
    <n v="94"/>
    <n v="841.53"/>
    <n v="22"/>
    <m/>
    <n v="819.53"/>
    <n v="2.512242078957715E-2"/>
    <n v="-3174.86"/>
    <n v="0"/>
    <m/>
    <m/>
    <n v="0.13"/>
    <n v="0.13"/>
    <n v="106.5389"/>
    <m/>
    <n v="106.5389"/>
    <s v="VWB"/>
    <n v="0"/>
    <n v="20"/>
    <n v="1"/>
    <n v="1"/>
    <m/>
    <m/>
    <n v="1"/>
    <s v="Valauto Roncq"/>
    <s v="SEAT"/>
    <m/>
    <s v="Beuvry"/>
    <n v="841.53"/>
  </r>
  <r>
    <x v="0"/>
    <s v="C"/>
    <x v="0"/>
    <d v="2021-08-24T00:00:00"/>
    <d v="2021-08-21T00:00:00"/>
    <m/>
    <m/>
    <m/>
    <m/>
    <m/>
    <n v="0"/>
    <s v="RQAML"/>
    <n v="519810"/>
    <n v="9810"/>
    <s v="BARON MYRIAM"/>
    <x v="0"/>
    <n v="31251.33"/>
    <n v="1729.17"/>
    <n v="32980.5"/>
    <n v="257"/>
    <n v="1304.18"/>
    <n v="22"/>
    <m/>
    <n v="1282.18"/>
    <n v="3.9543972953715076E-2"/>
    <n v="-3103.61"/>
    <n v="0"/>
    <m/>
    <m/>
    <n v="0.12"/>
    <n v="0.13"/>
    <n v="153.86160000000001"/>
    <m/>
    <n v="153.86160000000001"/>
    <s v="VWB"/>
    <n v="0"/>
    <n v="20"/>
    <n v="1"/>
    <n v="1"/>
    <m/>
    <m/>
    <n v="1"/>
    <s v="Valauto Roncq"/>
    <s v="SEAT"/>
    <m/>
    <s v="Roncq SEAT &amp; SKODA"/>
    <n v="1304.18"/>
  </r>
  <r>
    <x v="0"/>
    <s v="C"/>
    <x v="0"/>
    <d v="2021-05-21T00:00:00"/>
    <d v="2021-05-25T00:00:00"/>
    <m/>
    <m/>
    <m/>
    <m/>
    <m/>
    <n v="0"/>
    <s v="RQAML"/>
    <n v="519827"/>
    <n v="9827"/>
    <s v="DEVOS MARIE NOELLE"/>
    <x v="5"/>
    <n v="39818"/>
    <n v="2212.5"/>
    <n v="42030.5"/>
    <n v="92"/>
    <n v="2681.91"/>
    <n v="22"/>
    <n v="-82.63"/>
    <n v="2577.2799999999997"/>
    <n v="6.1842709460986661E-2"/>
    <n v="-4601.53"/>
    <n v="0"/>
    <m/>
    <m/>
    <n v="0.13"/>
    <n v="0.13"/>
    <n v="335.04640000000001"/>
    <m/>
    <n v="335.04640000000001"/>
    <s v=""/>
    <n v="0"/>
    <n v="20"/>
    <n v="1"/>
    <n v="1"/>
    <m/>
    <m/>
    <n v="1"/>
    <s v="Valauto Roncq"/>
    <s v="SEAT"/>
    <m/>
    <s v="Roncq SEAT &amp; SKODA"/>
    <n v="2681.91"/>
  </r>
  <r>
    <x v="0"/>
    <s v="C"/>
    <x v="0"/>
    <d v="2021-04-21T00:00:00"/>
    <d v="2021-04-21T00:00:00"/>
    <m/>
    <m/>
    <m/>
    <m/>
    <m/>
    <n v="0"/>
    <s v="RQAML"/>
    <n v="519830"/>
    <n v="9830"/>
    <s v="DURAND CORINNE"/>
    <x v="1"/>
    <n v="14974.03"/>
    <n v="1008.34"/>
    <n v="15982.37"/>
    <n v="6"/>
    <n v="827.54"/>
    <n v="36"/>
    <m/>
    <n v="791.54"/>
    <n v="5.1778303217858174E-2"/>
    <n v="0"/>
    <n v="-2333"/>
    <m/>
    <m/>
    <n v="0.13"/>
    <n v="0.13"/>
    <n v="102.9002"/>
    <m/>
    <n v="102.9002"/>
    <s v="VWB"/>
    <n v="0"/>
    <n v="20"/>
    <n v="1"/>
    <n v="1"/>
    <m/>
    <m/>
    <n v="1"/>
    <s v="Valauto Roncq"/>
    <s v="SEAT"/>
    <m/>
    <s v="Roncq SEAT &amp; SKODA"/>
    <n v="827.54"/>
  </r>
  <r>
    <x v="0"/>
    <s v="C"/>
    <x v="0"/>
    <d v="2021-04-16T00:00:00"/>
    <d v="2021-04-16T00:00:00"/>
    <m/>
    <m/>
    <m/>
    <m/>
    <m/>
    <n v="0"/>
    <s v="RQAML"/>
    <n v="519832"/>
    <n v="9832"/>
    <s v="langlois romain"/>
    <x v="1"/>
    <n v="14974"/>
    <n v="1266.68"/>
    <n v="16240.68"/>
    <n v="10"/>
    <n v="1385.26"/>
    <n v="36"/>
    <m/>
    <n v="1349.26"/>
    <n v="8.5295689589352172E-2"/>
    <n v="0"/>
    <n v="-2333"/>
    <m/>
    <m/>
    <n v="0.1"/>
    <n v="0.1"/>
    <n v="134.92600000000002"/>
    <m/>
    <n v="134.92600000000002"/>
    <s v="VWB"/>
    <n v="0"/>
    <n v="20"/>
    <n v="1"/>
    <n v="1"/>
    <m/>
    <m/>
    <n v="1"/>
    <s v="Valauto Roncq"/>
    <s v="SEAT"/>
    <m/>
    <s v="Roncq SEAT &amp; SKODA"/>
    <n v="1385.26"/>
  </r>
  <r>
    <x v="0"/>
    <s v="C"/>
    <x v="0"/>
    <d v="2021-06-15T00:00:00"/>
    <d v="2021-06-15T00:00:00"/>
    <m/>
    <m/>
    <m/>
    <m/>
    <m/>
    <n v="-73"/>
    <s v="BEQTH"/>
    <n v="519848"/>
    <n v="9848"/>
    <s v="LEDET CHRISTOPHER"/>
    <x v="6"/>
    <n v="18849"/>
    <n v="608.33000000000004"/>
    <n v="19457.330000000002"/>
    <n v="85"/>
    <n v="282.77"/>
    <n v="35"/>
    <m/>
    <n v="247.76999999999998"/>
    <n v="1.4532826446382929E-2"/>
    <n v="0"/>
    <n v="-950"/>
    <m/>
    <m/>
    <n v="0.13"/>
    <n v="0.13"/>
    <n v="32.210099999999997"/>
    <m/>
    <n v="32.210099999999997"/>
    <s v="VWB"/>
    <n v="0"/>
    <n v="0"/>
    <n v="0"/>
    <n v="1"/>
    <m/>
    <m/>
    <n v="0"/>
    <s v="Valauto Roncq"/>
    <s v="SEAT"/>
    <m/>
    <s v="Beuvry"/>
    <n v="282.77"/>
  </r>
  <r>
    <x v="0"/>
    <s v="C"/>
    <x v="0"/>
    <d v="2021-10-01T00:00:00"/>
    <d v="2021-10-02T00:00:00"/>
    <m/>
    <m/>
    <m/>
    <m/>
    <m/>
    <n v="0"/>
    <s v="RQAML"/>
    <n v="519903"/>
    <n v="9903"/>
    <s v="VANDERMEEREN PAULINE"/>
    <x v="0"/>
    <n v="22118.06"/>
    <n v="1500.02"/>
    <n v="23618.080000000002"/>
    <n v="77"/>
    <n v="1600.36"/>
    <n v="22"/>
    <m/>
    <n v="1578.36"/>
    <n v="6.7759953391638941E-2"/>
    <n v="-1197.3499999999999"/>
    <n v="0"/>
    <m/>
    <m/>
    <n v="0.13"/>
    <n v="0.13"/>
    <n v="205.18680000000001"/>
    <m/>
    <n v="205.18680000000001"/>
    <s v="VWB"/>
    <n v="1"/>
    <n v="20"/>
    <n v="1"/>
    <n v="1"/>
    <m/>
    <m/>
    <n v="1"/>
    <s v="Valauto Roncq"/>
    <s v="SEAT"/>
    <m/>
    <s v="Roncq SEAT &amp; SKODA"/>
    <n v="1600.36"/>
  </r>
  <r>
    <x v="0"/>
    <s v="C"/>
    <x v="0"/>
    <d v="2021-09-24T00:00:00"/>
    <d v="2021-09-27T00:00:00"/>
    <m/>
    <m/>
    <m/>
    <m/>
    <m/>
    <m/>
    <s v="RQAML"/>
    <n v="519908"/>
    <n v="9908"/>
    <s v="DENYS MICHAEL"/>
    <x v="2"/>
    <n v="22843"/>
    <n v="1829.16"/>
    <n v="24672.16"/>
    <n v="7"/>
    <n v="506.13"/>
    <n v="22"/>
    <m/>
    <n v="484.13"/>
    <n v="2.0514215212612111E-2"/>
    <n v="-2483"/>
    <n v="109.95"/>
    <m/>
    <s v="dont fac ext gtie"/>
    <n v="0.1"/>
    <n v="0.1"/>
    <n v="48.413000000000004"/>
    <m/>
    <n v="48.413000000000004"/>
    <s v="VWB"/>
    <n v="1"/>
    <n v="0"/>
    <n v="0"/>
    <n v="1"/>
    <m/>
    <m/>
    <n v="0"/>
    <s v="Valauto Roncq"/>
    <s v="SEAT"/>
    <m/>
    <s v="Roncq SEAT &amp; SKODA"/>
    <n v="506.13"/>
  </r>
  <r>
    <x v="0"/>
    <s v="C"/>
    <x v="0"/>
    <d v="2021-12-21T00:00:00"/>
    <d v="2021-12-21T00:00:00"/>
    <m/>
    <m/>
    <m/>
    <m/>
    <m/>
    <n v="0"/>
    <s v="VSGLE"/>
    <n v="519914"/>
    <n v="9914"/>
    <s v="IDMA"/>
    <x v="1"/>
    <n v="13365.67"/>
    <n v="695.83"/>
    <n v="14061.5"/>
    <n v="22"/>
    <n v="596.74"/>
    <n v="36"/>
    <m/>
    <n v="560.74"/>
    <n v="4.2437862247982079E-2"/>
    <n v="0"/>
    <n v="-2365.67"/>
    <m/>
    <m/>
    <n v="0.12"/>
    <n v="0.12"/>
    <n v="67.288799999999995"/>
    <m/>
    <n v="67.288799999999995"/>
    <s v="VWB"/>
    <n v="1"/>
    <n v="20"/>
    <n v="1"/>
    <n v="1"/>
    <m/>
    <m/>
    <n v="1"/>
    <s v="Valauto Roncq"/>
    <s v="SEAT"/>
    <m/>
    <s v="Entreprises"/>
    <n v="596.74"/>
  </r>
  <r>
    <x v="0"/>
    <s v="C"/>
    <x v="0"/>
    <d v="2021-12-07T00:00:00"/>
    <d v="2021-12-08T00:00:00"/>
    <m/>
    <m/>
    <m/>
    <m/>
    <m/>
    <n v="0"/>
    <s v="RQAML"/>
    <n v="519915"/>
    <n v="9915"/>
    <s v="MORIN JEAN SEBASTIEN"/>
    <x v="1"/>
    <n v="13365.67"/>
    <n v="1037.5"/>
    <n v="14403.17"/>
    <n v="8"/>
    <n v="529.17999999999995"/>
    <n v="36"/>
    <m/>
    <n v="493.17999999999995"/>
    <n v="3.6740523093180176E-2"/>
    <n v="55.62"/>
    <n v="-1513"/>
    <m/>
    <m/>
    <n v="0.1"/>
    <n v="0.1"/>
    <n v="49.317999999999998"/>
    <m/>
    <n v="49.317999999999998"/>
    <n v="0"/>
    <n v="1"/>
    <n v="20"/>
    <n v="1"/>
    <n v="1"/>
    <m/>
    <m/>
    <n v="1"/>
    <s v="Valauto Roncq"/>
    <s v="SEAT"/>
    <m/>
    <s v="Roncq SEAT &amp; SKODA"/>
    <n v="529.17999999999995"/>
  </r>
  <r>
    <x v="0"/>
    <s v="C"/>
    <x v="0"/>
    <d v="2021-08-30T00:00:00"/>
    <d v="2021-08-19T00:00:00"/>
    <m/>
    <m/>
    <m/>
    <m/>
    <m/>
    <n v="0"/>
    <s v="RQAML"/>
    <n v="519917"/>
    <n v="9917"/>
    <s v="DJILANI SALIM"/>
    <x v="1"/>
    <n v="15511.5"/>
    <n v="1408.37"/>
    <n v="16919.87"/>
    <n v="18"/>
    <n v="722.23"/>
    <n v="36"/>
    <m/>
    <n v="686.23"/>
    <n v="4.2685316140135834E-2"/>
    <n v="0"/>
    <n v="-1585.54"/>
    <m/>
    <m/>
    <n v="0.1"/>
    <n v="0.1"/>
    <n v="68.623000000000005"/>
    <m/>
    <n v="68.623000000000005"/>
    <s v="VWB"/>
    <n v="1"/>
    <n v="20"/>
    <n v="1"/>
    <n v="1"/>
    <m/>
    <m/>
    <n v="1"/>
    <s v="Valauto Roncq"/>
    <s v="SEAT"/>
    <m/>
    <s v="Roncq SEAT &amp; SKODA"/>
    <n v="722.23"/>
  </r>
  <r>
    <x v="0"/>
    <s v="C"/>
    <x v="0"/>
    <d v="2021-10-05T00:00:00"/>
    <d v="2021-10-06T00:00:00"/>
    <m/>
    <m/>
    <m/>
    <m/>
    <m/>
    <n v="0"/>
    <s v="RQAML"/>
    <n v="519918"/>
    <n v="9918"/>
    <s v="FOUREZ MARION"/>
    <x v="1"/>
    <n v="15511.54"/>
    <n v="1408.33"/>
    <n v="16919.870000000003"/>
    <n v="70"/>
    <n v="390.42"/>
    <n v="36"/>
    <m/>
    <n v="354.42"/>
    <n v="2.3074645372570826E-2"/>
    <n v="-1717.38"/>
    <n v="0"/>
    <m/>
    <m/>
    <n v="0.13"/>
    <n v="0.13"/>
    <n v="46.074600000000004"/>
    <m/>
    <n v="46.074600000000004"/>
    <s v="VWB"/>
    <n v="1"/>
    <n v="20"/>
    <n v="1"/>
    <n v="1"/>
    <m/>
    <m/>
    <n v="1"/>
    <s v="Valauto Roncq"/>
    <s v="SEAT"/>
    <m/>
    <s v="Roncq SEAT &amp; SKODA"/>
    <n v="390.42"/>
  </r>
  <r>
    <x v="0"/>
    <s v="C"/>
    <x v="0"/>
    <d v="2021-10-13T00:00:00"/>
    <d v="2021-10-14T00:00:00"/>
    <m/>
    <m/>
    <m/>
    <m/>
    <m/>
    <m/>
    <s v="RQAML"/>
    <n v="519919"/>
    <n v="9919"/>
    <s v="NAASSENS LAURENT"/>
    <x v="1"/>
    <n v="16969.830000000002"/>
    <n v="991.67"/>
    <n v="17961.5"/>
    <n v="82"/>
    <n v="472.58"/>
    <n v="36"/>
    <m/>
    <n v="436.58"/>
    <n v="2.6310720151435013E-2"/>
    <n v="-1717.38"/>
    <n v="0"/>
    <m/>
    <m/>
    <n v="0.13"/>
    <n v="0.13"/>
    <n v="56.755400000000002"/>
    <m/>
    <n v="56.755400000000002"/>
    <s v="VWB"/>
    <n v="1"/>
    <n v="20"/>
    <n v="1"/>
    <n v="1"/>
    <m/>
    <m/>
    <n v="1"/>
    <s v="Valauto Roncq"/>
    <s v="SEAT"/>
    <m/>
    <s v="Roncq SEAT &amp; SKODA"/>
    <n v="472.58"/>
  </r>
  <r>
    <x v="0"/>
    <s v="C"/>
    <x v="0"/>
    <d v="2021-12-16T00:00:00"/>
    <d v="2021-12-15T00:00:00"/>
    <m/>
    <m/>
    <m/>
    <m/>
    <m/>
    <n v="0"/>
    <s v="RQAML"/>
    <n v="519921"/>
    <n v="9921"/>
    <s v="DECOUDUN ERIC"/>
    <x v="4"/>
    <n v="22040.67"/>
    <n v="1462.5"/>
    <n v="23503.17"/>
    <n v="136"/>
    <n v="1955.66"/>
    <n v="36"/>
    <m/>
    <n v="1919.66"/>
    <n v="8.3208350192761238E-2"/>
    <n v="57.93"/>
    <n v="-1513"/>
    <m/>
    <m/>
    <n v="0.13"/>
    <n v="0.13"/>
    <n v="249.55580000000003"/>
    <m/>
    <n v="249.55580000000003"/>
    <s v="VWB"/>
    <n v="1"/>
    <n v="20"/>
    <n v="1"/>
    <n v="1"/>
    <m/>
    <m/>
    <n v="1"/>
    <s v="Valauto Roncq"/>
    <s v="SEAT"/>
    <m/>
    <s v="Roncq SEAT &amp; SKODA"/>
    <n v="1955.66"/>
  </r>
  <r>
    <x v="0"/>
    <s v="C"/>
    <x v="0"/>
    <d v="2021-11-15T00:00:00"/>
    <d v="2021-11-02T00:00:00"/>
    <m/>
    <m/>
    <m/>
    <m/>
    <m/>
    <n v="0"/>
    <s v="RQAML"/>
    <n v="519923"/>
    <n v="9923"/>
    <s v="ABDOU ANKOUB"/>
    <x v="4"/>
    <n v="20374"/>
    <n v="1462.5"/>
    <n v="21836.5"/>
    <n v="109"/>
    <n v="1680.64"/>
    <n v="36"/>
    <m/>
    <n v="1644.64"/>
    <n v="7.6964715041329887E-2"/>
    <n v="-1455.07"/>
    <n v="0"/>
    <m/>
    <m/>
    <n v="0.13"/>
    <n v="0.13"/>
    <n v="213.80320000000003"/>
    <m/>
    <n v="213.80320000000003"/>
    <s v="VWB"/>
    <n v="1"/>
    <n v="20"/>
    <n v="1"/>
    <n v="1"/>
    <m/>
    <m/>
    <n v="1"/>
    <s v="Valauto Roncq"/>
    <s v="SEAT"/>
    <m/>
    <s v="Roncq SEAT &amp; SKODA"/>
    <n v="1680.64"/>
  </r>
  <r>
    <x v="0"/>
    <s v="C"/>
    <x v="0"/>
    <d v="2021-08-25T00:00:00"/>
    <d v="2021-08-25T00:00:00"/>
    <m/>
    <m/>
    <m/>
    <m/>
    <m/>
    <m/>
    <s v="RQTHC"/>
    <n v="519926"/>
    <n v="9926"/>
    <s v="PHOJAI SOPHIE"/>
    <x v="4"/>
    <n v="14615.67"/>
    <n v="937.5"/>
    <n v="15553.17"/>
    <n v="33"/>
    <n v="1126.48"/>
    <n v="36"/>
    <m/>
    <n v="1090.48"/>
    <n v="7.2427678730445311E-2"/>
    <n v="0"/>
    <n v="-1852.54"/>
    <m/>
    <m/>
    <n v="0.12"/>
    <n v="0.1"/>
    <n v="130.85759999999999"/>
    <m/>
    <n v="130.85759999999999"/>
    <n v="0"/>
    <n v="1"/>
    <n v="20"/>
    <n v="1"/>
    <n v="1"/>
    <m/>
    <m/>
    <n v="1"/>
    <s v="Valauto Roncq"/>
    <s v="SEAT"/>
    <m/>
    <s v="Roncq SEAT &amp; SKODA"/>
    <n v="1126.48"/>
  </r>
  <r>
    <x v="0"/>
    <s v="C"/>
    <x v="0"/>
    <d v="2021-08-26T00:00:00"/>
    <d v="2021-08-20T00:00:00"/>
    <m/>
    <m/>
    <m/>
    <m/>
    <m/>
    <m/>
    <s v="RQTHC"/>
    <n v="519927"/>
    <n v="9927"/>
    <s v="KOCISZEWSKI THIBAULD"/>
    <x v="4"/>
    <n v="17507.330000000002"/>
    <n v="1812.49"/>
    <n v="19319.820000000003"/>
    <n v="27"/>
    <n v="1497.76"/>
    <n v="36"/>
    <m/>
    <n v="1461.76"/>
    <n v="7.752453180205611E-2"/>
    <n v="0"/>
    <n v="-1852.55"/>
    <m/>
    <s v="solde client"/>
    <n v="0.12"/>
    <n v="0.13"/>
    <n v="175.41119999999998"/>
    <m/>
    <n v="175.41119999999998"/>
    <s v="VWB"/>
    <n v="1"/>
    <n v="20"/>
    <n v="1"/>
    <n v="1"/>
    <m/>
    <m/>
    <n v="1"/>
    <s v="Valauto Roncq"/>
    <s v="SEAT"/>
    <m/>
    <s v="Roncq SEAT &amp; SKODA"/>
    <n v="1497.76"/>
  </r>
  <r>
    <x v="0"/>
    <s v="C"/>
    <x v="0"/>
    <d v="2021-09-14T00:00:00"/>
    <d v="2021-09-16T00:00:00"/>
    <m/>
    <m/>
    <m/>
    <m/>
    <m/>
    <n v="0"/>
    <s v="RQAML"/>
    <n v="519929"/>
    <n v="9929"/>
    <s v="DELFOLIE MICHEL"/>
    <x v="4"/>
    <n v="17507.330000000002"/>
    <n v="2062.4899999999998"/>
    <n v="19569.82"/>
    <n v="46"/>
    <n v="1035.47"/>
    <n v="36"/>
    <m/>
    <n v="999.47"/>
    <n v="5.2911575068140641E-2"/>
    <n v="-1715.06"/>
    <n v="0"/>
    <m/>
    <m/>
    <n v="0.12"/>
    <n v="0.13"/>
    <n v="119.93639999999999"/>
    <m/>
    <n v="119.93639999999999"/>
    <s v="VWB"/>
    <n v="1"/>
    <n v="20"/>
    <n v="1"/>
    <n v="1"/>
    <m/>
    <m/>
    <n v="1"/>
    <s v="Valauto Roncq"/>
    <s v="SEAT"/>
    <m/>
    <s v="Roncq SEAT &amp; SKODA"/>
    <n v="1035.47"/>
  </r>
  <r>
    <x v="0"/>
    <s v="C"/>
    <x v="0"/>
    <d v="2021-11-18T00:00:00"/>
    <d v="2021-11-19T00:00:00"/>
    <m/>
    <m/>
    <m/>
    <m/>
    <m/>
    <n v="9066.48"/>
    <s v="RQAML"/>
    <n v="519944"/>
    <n v="9944"/>
    <s v="BAPTISTE SAMANTHA"/>
    <x v="4"/>
    <n v="14615.67"/>
    <n v="462.5"/>
    <n v="15078.17"/>
    <n v="37"/>
    <n v="1476.2"/>
    <n v="36"/>
    <m/>
    <n v="1440.2"/>
    <n v="9.7903127501546935E-2"/>
    <n v="-1715.07"/>
    <n v="0"/>
    <m/>
    <m/>
    <n v="0.13"/>
    <n v="0.1"/>
    <n v="187.226"/>
    <m/>
    <n v="187.226"/>
    <s v="VWB"/>
    <n v="1"/>
    <n v="20"/>
    <n v="1"/>
    <n v="1"/>
    <m/>
    <m/>
    <n v="1"/>
    <s v="Valauto Roncq"/>
    <s v="SEAT"/>
    <m/>
    <s v="Roncq SEAT &amp; SKODA"/>
    <n v="1476.2"/>
  </r>
  <r>
    <x v="0"/>
    <s v="C"/>
    <x v="0"/>
    <d v="2021-02-04T00:00:00"/>
    <d v="2021-02-05T00:00:00"/>
    <m/>
    <m/>
    <m/>
    <m/>
    <m/>
    <n v="0"/>
    <s v="RQAPA"/>
    <n v="521153"/>
    <n v="153"/>
    <s v="BELLEC MELINA"/>
    <x v="1"/>
    <n v="18365.669999999998"/>
    <n v="3453.34"/>
    <n v="21819.01"/>
    <n v="49"/>
    <n v="1362.62"/>
    <n v="36"/>
    <m/>
    <n v="1326.62"/>
    <n v="6.2451046129040684E-2"/>
    <n v="-2062.7800000000002"/>
    <n v="0"/>
    <m/>
    <m/>
    <n v="7.0000000000000007E-2"/>
    <n v="7.0000000000000007E-2"/>
    <n v="92.863399999999999"/>
    <m/>
    <n v="92.863399999999999"/>
    <s v="VWB"/>
    <n v="1"/>
    <n v="20"/>
    <n v="1"/>
    <n v="1"/>
    <m/>
    <m/>
    <n v="1"/>
    <s v="Valauto Roncq"/>
    <s v="SEAT"/>
    <m/>
    <s v="Roncq"/>
    <n v="1362.62"/>
  </r>
  <r>
    <x v="0"/>
    <s v="C"/>
    <x v="0"/>
    <d v="2021-12-03T00:00:00"/>
    <d v="2021-12-04T00:00:00"/>
    <m/>
    <m/>
    <m/>
    <m/>
    <m/>
    <n v="0"/>
    <s v="RQAML"/>
    <n v="521174"/>
    <n v="1174"/>
    <s v="FEYS GUILLAUME"/>
    <x v="1"/>
    <n v="19532.330000000002"/>
    <n v="849.99"/>
    <n v="20382.320000000003"/>
    <n v="275"/>
    <n v="934.32"/>
    <n v="36"/>
    <m/>
    <n v="898.32"/>
    <n v="4.5839727764062185E-2"/>
    <n v="-2792.12"/>
    <n v="0"/>
    <m/>
    <m/>
    <n v="0.13"/>
    <n v="0.13"/>
    <n v="116.78160000000001"/>
    <m/>
    <n v="116.78160000000001"/>
    <s v="VWB"/>
    <n v="0"/>
    <n v="20"/>
    <n v="1"/>
    <n v="1"/>
    <m/>
    <m/>
    <n v="1"/>
    <s v="Valauto Roncq"/>
    <s v="SEAT"/>
    <m/>
    <s v="Roncq SEAT &amp; SKODA"/>
    <n v="934.32"/>
  </r>
  <r>
    <x v="0"/>
    <s v="C"/>
    <x v="0"/>
    <d v="2021-05-21T00:00:00"/>
    <d v="2021-05-25T00:00:00"/>
    <m/>
    <m/>
    <m/>
    <m/>
    <m/>
    <n v="0"/>
    <s v="RQAML"/>
    <n v="522107"/>
    <n v="2107"/>
    <s v="LUCAS SEBASTIEN"/>
    <x v="0"/>
    <n v="27126.33"/>
    <n v="2241.67"/>
    <n v="29368"/>
    <n v="294"/>
    <n v="754.73"/>
    <n v="22"/>
    <m/>
    <n v="732.73"/>
    <n v="2.569906020157995E-2"/>
    <n v="-1468.4"/>
    <n v="-1737"/>
    <m/>
    <m/>
    <n v="0.13"/>
    <n v="0.13"/>
    <n v="95.254900000000006"/>
    <m/>
    <n v="95.254900000000006"/>
    <s v="VWB"/>
    <n v="0"/>
    <n v="0"/>
    <n v="0"/>
    <n v="1"/>
    <m/>
    <m/>
    <n v="0"/>
    <s v="Valauto Roncq"/>
    <s v="SEAT"/>
    <m/>
    <s v="Roncq SEAT &amp; SKODA"/>
    <n v="754.73"/>
  </r>
  <r>
    <x v="0"/>
    <s v="C"/>
    <x v="0"/>
    <d v="2021-03-11T00:00:00"/>
    <d v="2021-03-11T00:00:00"/>
    <m/>
    <m/>
    <m/>
    <m/>
    <m/>
    <n v="-7.11"/>
    <s v="RQAML"/>
    <n v="523106"/>
    <n v="106"/>
    <s v="HORNEZ EMMANUELLE"/>
    <x v="1"/>
    <n v="14974"/>
    <n v="1154.17"/>
    <n v="16128.17"/>
    <n v="3"/>
    <n v="561.19000000000005"/>
    <n v="36"/>
    <m/>
    <n v="525.19000000000005"/>
    <n v="3.4795640174923752E-2"/>
    <n v="0"/>
    <n v="-3867"/>
    <m/>
    <m/>
    <n v="0.1"/>
    <n v="0.1"/>
    <n v="52.519000000000005"/>
    <m/>
    <n v="52.519000000000005"/>
    <s v="VWB"/>
    <n v="0"/>
    <n v="20"/>
    <n v="1"/>
    <n v="1"/>
    <m/>
    <m/>
    <n v="1"/>
    <s v="Valauto Roncq"/>
    <s v="SEAT"/>
    <m/>
    <s v="Roncq SEAT &amp; SKODA"/>
    <n v="561.19000000000005"/>
  </r>
  <r>
    <x v="0"/>
    <s v="C"/>
    <x v="0"/>
    <d v="2021-09-06T00:00:00"/>
    <d v="2021-09-07T00:00:00"/>
    <m/>
    <m/>
    <m/>
    <m/>
    <m/>
    <n v="0"/>
    <s v="RQAML"/>
    <n v="523389"/>
    <n v="3389"/>
    <s v="JONCKIERE BRYAN"/>
    <x v="1"/>
    <n v="19032.330000000002"/>
    <n v="941.67"/>
    <n v="19974"/>
    <n v="566"/>
    <n v="666.06"/>
    <n v="36"/>
    <m/>
    <n v="630.05999999999995"/>
    <n v="3.3346350255331926E-2"/>
    <n v="-2886.7"/>
    <n v="0"/>
    <m/>
    <m/>
    <n v="0.12"/>
    <n v="0.13"/>
    <n v="75.607199999999992"/>
    <m/>
    <n v="75.607199999999992"/>
    <s v="VWB"/>
    <n v="0"/>
    <n v="0"/>
    <n v="0"/>
    <n v="1"/>
    <m/>
    <m/>
    <n v="0"/>
    <s v="Valauto Roncq"/>
    <s v="SEAT"/>
    <m/>
    <s v="Roncq SEAT &amp; SKODA"/>
    <n v="666.06"/>
  </r>
  <r>
    <x v="0"/>
    <s v="C"/>
    <x v="0"/>
    <d v="2021-06-28T00:00:00"/>
    <d v="2021-06-25T00:00:00"/>
    <m/>
    <m/>
    <m/>
    <m/>
    <m/>
    <m/>
    <s v="RQAML"/>
    <n v="525001"/>
    <n v="5001"/>
    <s v="ARFI KILLIAN"/>
    <x v="0"/>
    <n v="27643"/>
    <n v="1650"/>
    <n v="29293"/>
    <n v="171"/>
    <n v="1513.55"/>
    <n v="22"/>
    <m/>
    <n v="1491.55"/>
    <n v="5.16693407981429E-2"/>
    <n v="-3403"/>
    <n v="-1500"/>
    <m/>
    <m/>
    <n v="0.12"/>
    <n v="0.13"/>
    <n v="178.98599999999999"/>
    <m/>
    <n v="178.98599999999999"/>
    <s v=""/>
    <n v="0"/>
    <n v="20"/>
    <n v="1"/>
    <n v="1"/>
    <m/>
    <m/>
    <n v="1"/>
    <s v="Valauto Roncq"/>
    <s v="SEAT"/>
    <m/>
    <s v="Roncq SEAT &amp; SKODA"/>
    <n v="1513.55"/>
  </r>
  <r>
    <x v="0"/>
    <s v="C"/>
    <x v="0"/>
    <d v="2021-03-29T00:00:00"/>
    <d v="2021-03-29T00:00:00"/>
    <m/>
    <m/>
    <m/>
    <m/>
    <m/>
    <n v="0"/>
    <s v="RQAML"/>
    <n v="525004"/>
    <n v="5004"/>
    <s v="OULDACHE KARIM"/>
    <x v="0"/>
    <n v="20026.38"/>
    <n v="1387.52"/>
    <n v="21413.9"/>
    <n v="228"/>
    <n v="1110.04"/>
    <n v="22"/>
    <m/>
    <n v="1088.04"/>
    <n v="5.1837357977762101E-2"/>
    <n v="0"/>
    <n v="-2456"/>
    <m/>
    <s v="dont ext gtie"/>
    <n v="0.13"/>
    <n v="0.13"/>
    <n v="141.4452"/>
    <m/>
    <n v="141.4452"/>
    <s v="VWB"/>
    <n v="1"/>
    <n v="20"/>
    <n v="1"/>
    <n v="1"/>
    <m/>
    <m/>
    <n v="1"/>
    <s v="Valauto Roncq"/>
    <s v="SEAT"/>
    <m/>
    <s v="Roncq SEAT &amp; SKODA"/>
    <n v="1110.04"/>
  </r>
  <r>
    <x v="0"/>
    <s v="C"/>
    <x v="0"/>
    <d v="2021-05-28T00:00:00"/>
    <d v="2021-05-28T00:00:00"/>
    <m/>
    <m/>
    <m/>
    <m/>
    <m/>
    <n v="0"/>
    <s v="RQAML"/>
    <n v="525005"/>
    <n v="5005"/>
    <s v="DURAND FLORENTIN"/>
    <x v="0"/>
    <n v="20026.330000000002"/>
    <n v="1387.52"/>
    <n v="21413.850000000002"/>
    <n v="288"/>
    <n v="1346.33"/>
    <n v="22"/>
    <m/>
    <n v="1324.33"/>
    <n v="6.2871926346733525E-2"/>
    <n v="0"/>
    <n v="-1386.01"/>
    <m/>
    <s v="dont ext gtie"/>
    <n v="0.13"/>
    <n v="0.13"/>
    <n v="172.16290000000001"/>
    <m/>
    <n v="172.16290000000001"/>
    <s v="VWB"/>
    <n v="1"/>
    <n v="20"/>
    <n v="1"/>
    <n v="1"/>
    <m/>
    <m/>
    <n v="1"/>
    <s v="Valauto Roncq"/>
    <s v="SEAT"/>
    <m/>
    <s v="Roncq SEAT &amp; SKODA"/>
    <n v="1346.33"/>
  </r>
  <r>
    <x v="0"/>
    <s v="C"/>
    <x v="0"/>
    <d v="2021-06-26T00:00:00"/>
    <d v="2021-06-28T00:00:00"/>
    <m/>
    <m/>
    <m/>
    <m/>
    <m/>
    <n v="-19205.810000000001"/>
    <s v="BEQTH"/>
    <n v="526127"/>
    <n v="127"/>
    <s v="TOULOTTE JEROME"/>
    <x v="0"/>
    <n v="27643"/>
    <n v="1500"/>
    <n v="29143"/>
    <n v="166"/>
    <n v="2265.34"/>
    <n v="22"/>
    <m/>
    <n v="2243.34"/>
    <n v="7.7731873863363415E-2"/>
    <n v="0"/>
    <n v="-4860.1499999999996"/>
    <m/>
    <s v="prime booster non visible 3270"/>
    <n v="0.13"/>
    <n v="0.13"/>
    <n v="291.63420000000002"/>
    <m/>
    <n v="291.63420000000002"/>
    <s v="VWB"/>
    <n v="0"/>
    <n v="20"/>
    <n v="1"/>
    <n v="1"/>
    <m/>
    <m/>
    <n v="1"/>
    <s v="Valauto Roncq"/>
    <s v="SEAT"/>
    <m/>
    <s v="Beuvry"/>
    <n v="2265.34"/>
  </r>
  <r>
    <x v="0"/>
    <s v="C"/>
    <x v="0"/>
    <d v="2021-05-31T00:00:00"/>
    <d v="2021-05-25T00:00:00"/>
    <m/>
    <m/>
    <m/>
    <m/>
    <m/>
    <m/>
    <s v="RQAML"/>
    <n v="526173"/>
    <n v="173"/>
    <s v="DELBOVE MAXIME"/>
    <x v="0"/>
    <n v="28293"/>
    <n v="2554.1799999999998"/>
    <n v="30847.18"/>
    <n v="31"/>
    <n v="580.66999999999996"/>
    <n v="17"/>
    <m/>
    <n v="563.66999999999996"/>
    <n v="1.8824086999200573E-2"/>
    <n v="-1500"/>
    <n v="-563"/>
    <n v="-563"/>
    <s v="gtie px"/>
    <n v="7.0000000000000007E-2"/>
    <n v="7.0000000000000007E-2"/>
    <n v="39.456899999999997"/>
    <m/>
    <n v="39.456899999999997"/>
    <s v=""/>
    <n v="0"/>
    <n v="20"/>
    <n v="1"/>
    <n v="1"/>
    <m/>
    <m/>
    <n v="1"/>
    <s v="Valauto Roncq"/>
    <s v="SEAT"/>
    <m/>
    <s v="Roncq SEAT &amp; SKODA"/>
    <n v="580.66999999999996"/>
  </r>
  <r>
    <x v="0"/>
    <s v="C"/>
    <x v="0"/>
    <d v="2021-07-09T00:00:00"/>
    <d v="2021-06-24T00:00:00"/>
    <m/>
    <m/>
    <m/>
    <m/>
    <m/>
    <n v="0"/>
    <s v="RQAML"/>
    <n v="526241"/>
    <n v="241"/>
    <s v="OLEJNICZAK ALEXANDRE"/>
    <x v="2"/>
    <n v="28426.33"/>
    <n v="1612.5"/>
    <n v="30038.83"/>
    <n v="28"/>
    <n v="2101.96"/>
    <n v="22"/>
    <m/>
    <n v="2079.96"/>
    <n v="6.9974762665523257E-2"/>
    <n v="0"/>
    <n v="-2483"/>
    <m/>
    <m/>
    <n v="0.1"/>
    <n v="7.0000000000000007E-2"/>
    <n v="207.99600000000001"/>
    <m/>
    <n v="207.99600000000001"/>
    <s v=""/>
    <n v="1"/>
    <n v="20"/>
    <n v="1"/>
    <n v="1"/>
    <m/>
    <m/>
    <n v="1"/>
    <s v="Valauto Roncq"/>
    <s v="SEAT"/>
    <m/>
    <s v="Roncq SEAT &amp; SKODA"/>
    <n v="2101.96"/>
  </r>
  <r>
    <x v="0"/>
    <s v="C"/>
    <x v="0"/>
    <d v="2021-12-09T00:00:00"/>
    <d v="2021-12-10T00:00:00"/>
    <m/>
    <m/>
    <m/>
    <m/>
    <m/>
    <n v="0"/>
    <s v="RQAML"/>
    <n v="526344"/>
    <n v="344"/>
    <s v="beauvallet sylvie"/>
    <x v="1"/>
    <n v="15511.5"/>
    <n v="1662.51"/>
    <n v="17174.009999999998"/>
    <n v="13"/>
    <n v="1563.3"/>
    <n v="36"/>
    <m/>
    <n v="1527.3"/>
    <n v="9.1027081036985549E-2"/>
    <n v="0"/>
    <n v="-1773"/>
    <m/>
    <m/>
    <n v="0.13"/>
    <n v="7.0000000000000007E-2"/>
    <n v="198.54900000000001"/>
    <m/>
    <n v="198.54900000000001"/>
    <s v="VWB"/>
    <n v="1"/>
    <n v="20"/>
    <n v="1"/>
    <n v="1"/>
    <m/>
    <m/>
    <n v="1"/>
    <s v="Valauto Roncq"/>
    <s v="SEAT"/>
    <m/>
    <s v="Roncq SEAT &amp; SKODA"/>
    <n v="1563.3"/>
  </r>
  <r>
    <x v="0"/>
    <s v="C"/>
    <x v="0"/>
    <d v="2021-05-10T00:00:00"/>
    <d v="2021-05-11T00:00:00"/>
    <m/>
    <m/>
    <m/>
    <m/>
    <m/>
    <m/>
    <s v="RQAML"/>
    <n v="529833"/>
    <n v="9833"/>
    <s v="VERKINDEREN MATHILDE"/>
    <x v="4"/>
    <n v="13707.33"/>
    <n v="837.5"/>
    <n v="14544.83"/>
    <n v="21"/>
    <n v="31.84"/>
    <n v="36"/>
    <m/>
    <n v="-4.16"/>
    <n v="2.1890939942233768E-3"/>
    <n v="0"/>
    <n v="-2450"/>
    <m/>
    <m/>
    <n v="0.13"/>
    <n v="0.13"/>
    <n v="-0.54080000000000006"/>
    <m/>
    <n v="-0.54080000000000006"/>
    <s v="CM CIC Bail"/>
    <n v="0"/>
    <n v="0"/>
    <n v="0"/>
    <n v="1"/>
    <m/>
    <m/>
    <n v="0"/>
    <s v="Valauto Roncq"/>
    <s v="SEAT"/>
    <m/>
    <s v="Roncq SEAT &amp; SKODA"/>
    <n v="31.84"/>
  </r>
  <r>
    <x v="0"/>
    <s v="C"/>
    <x v="0"/>
    <d v="2021-03-26T00:00:00"/>
    <d v="2021-03-26T00:00:00"/>
    <m/>
    <m/>
    <m/>
    <m/>
    <m/>
    <n v="-11899.84"/>
    <s v="RQAML"/>
    <n v="529835"/>
    <n v="9835"/>
    <s v="BAILLIEUL CHRISTEL"/>
    <x v="4"/>
    <n v="20874"/>
    <n v="812.5"/>
    <n v="21686.5"/>
    <n v="18"/>
    <n v="942.92"/>
    <n v="36"/>
    <m/>
    <n v="906.92"/>
    <n v="4.3479584073040832E-2"/>
    <n v="0"/>
    <n v="-2000"/>
    <m/>
    <m/>
    <n v="0.1"/>
    <n v="0.1"/>
    <n v="90.692000000000007"/>
    <m/>
    <n v="90.692000000000007"/>
    <s v="VWB"/>
    <n v="0"/>
    <n v="20"/>
    <n v="1"/>
    <n v="1"/>
    <m/>
    <m/>
    <n v="1"/>
    <s v="Valauto Roncq"/>
    <s v="SEAT"/>
    <m/>
    <s v="Roncq SEAT &amp; SKODA"/>
    <n v="942.92"/>
  </r>
  <r>
    <x v="0"/>
    <s v="C"/>
    <x v="0"/>
    <d v="2021-06-22T00:00:00"/>
    <d v="2021-06-23T00:00:00"/>
    <m/>
    <m/>
    <m/>
    <m/>
    <m/>
    <n v="0"/>
    <s v="RQAML"/>
    <n v="529841"/>
    <n v="9841"/>
    <s v="gevaert fabrice"/>
    <x v="2"/>
    <n v="22426.33"/>
    <n v="1829.16"/>
    <n v="24255.49"/>
    <n v="13"/>
    <n v="842.49"/>
    <n v="22"/>
    <m/>
    <n v="820.49"/>
    <n v="3.473399218073929E-2"/>
    <n v="0"/>
    <n v="-1902"/>
    <m/>
    <m/>
    <n v="0.1"/>
    <n v="0.1"/>
    <n v="82.049000000000007"/>
    <m/>
    <n v="82.049000000000007"/>
    <s v="VWB"/>
    <n v="1"/>
    <n v="20"/>
    <n v="1"/>
    <n v="1"/>
    <m/>
    <m/>
    <n v="1"/>
    <s v="Valauto Roncq"/>
    <s v="SEAT"/>
    <m/>
    <s v="Roncq SEAT &amp; SKODA"/>
    <n v="842.49"/>
  </r>
  <r>
    <x v="0"/>
    <s v="C"/>
    <x v="0"/>
    <d v="2021-06-09T00:00:00"/>
    <d v="2021-06-09T00:00:00"/>
    <m/>
    <m/>
    <m/>
    <m/>
    <m/>
    <n v="0"/>
    <s v="RQAML"/>
    <n v="529842"/>
    <n v="9842"/>
    <s v="LEPERS CAROLINE"/>
    <x v="1"/>
    <n v="14974.01"/>
    <n v="1091.69"/>
    <n v="16065.7"/>
    <n v="12"/>
    <n v="467.35"/>
    <n v="36"/>
    <m/>
    <n v="431.35"/>
    <n v="2.9089924497532008E-2"/>
    <n v="0"/>
    <n v="-2268.54"/>
    <m/>
    <m/>
    <n v="0.1"/>
    <n v="0.1"/>
    <n v="43.135000000000005"/>
    <m/>
    <n v="43.135000000000005"/>
    <s v="VWB"/>
    <n v="1"/>
    <n v="20"/>
    <n v="1"/>
    <n v="1"/>
    <m/>
    <m/>
    <n v="1"/>
    <s v="Valauto Roncq"/>
    <s v="SEAT"/>
    <m/>
    <s v="Roncq SEAT &amp; SKODA"/>
    <n v="467.35"/>
  </r>
  <r>
    <x v="0"/>
    <s v="C"/>
    <x v="0"/>
    <d v="2021-09-22T00:00:00"/>
    <d v="2021-09-23T00:00:00"/>
    <m/>
    <m/>
    <m/>
    <m/>
    <m/>
    <m/>
    <s v="RQAML"/>
    <n v="529928"/>
    <n v="9928"/>
    <s v="BOURGOIS CEDRIC"/>
    <x v="4"/>
    <n v="17507.330000000002"/>
    <n v="2062.4899999999998"/>
    <n v="19569.82"/>
    <n v="54"/>
    <n v="1180.71"/>
    <n v="36"/>
    <m/>
    <n v="1144.71"/>
    <n v="6.0333206948249909E-2"/>
    <n v="-1773"/>
    <n v="79.36"/>
    <m/>
    <s v="dont fac ext gtie"/>
    <n v="0.12"/>
    <n v="0.13"/>
    <n v="137.36519999999999"/>
    <m/>
    <n v="137.36519999999999"/>
    <s v="VWB"/>
    <n v="1"/>
    <n v="20"/>
    <n v="1"/>
    <n v="1"/>
    <m/>
    <m/>
    <n v="1"/>
    <s v="Valauto Roncq"/>
    <s v="SEAT"/>
    <m/>
    <s v="Roncq SEAT &amp; SKODA"/>
    <n v="1180.71"/>
  </r>
  <r>
    <x v="0"/>
    <s v="C"/>
    <x v="0"/>
    <d v="2021-02-12T00:00:00"/>
    <d v="2021-02-12T00:00:00"/>
    <m/>
    <m/>
    <m/>
    <m/>
    <m/>
    <n v="0"/>
    <s v="RQAML"/>
    <n v="531157"/>
    <n v="157"/>
    <s v="PICAVET CAMILLE"/>
    <x v="4"/>
    <n v="13707.33"/>
    <n v="166.67"/>
    <n v="13874"/>
    <n v="14"/>
    <n v="122.79"/>
    <n v="36"/>
    <m/>
    <n v="86.79"/>
    <n v="8.8503675940608331E-3"/>
    <n v="0"/>
    <n v="-1696"/>
    <m/>
    <s v="boost non pris en cpte sur marge reçue"/>
    <n v="7.0000000000000007E-2"/>
    <n v="7.0000000000000007E-2"/>
    <n v="6.0753000000000013"/>
    <m/>
    <n v="6.0753000000000013"/>
    <s v="CM CIC Bail"/>
    <n v="0"/>
    <n v="0"/>
    <n v="0"/>
    <n v="1"/>
    <m/>
    <m/>
    <n v="0"/>
    <s v="Valauto Roncq"/>
    <s v="SEAT"/>
    <m/>
    <s v="Roncq SEAT &amp; SKODA"/>
    <n v="122.79"/>
  </r>
  <r>
    <x v="0"/>
    <s v="C"/>
    <x v="0"/>
    <d v="2021-05-18T00:00:00"/>
    <d v="2021-05-20T00:00:00"/>
    <m/>
    <m/>
    <m/>
    <s v="X"/>
    <s v="X"/>
    <n v="35130.769999999997"/>
    <s v="VSGNI"/>
    <n v="531166"/>
    <n v="166"/>
    <s v="ARVAL SERVICE LEASE"/>
    <x v="5"/>
    <n v="35751.33"/>
    <n v="1716.67"/>
    <n v="37468"/>
    <n v="25"/>
    <n v="735.62"/>
    <n v="22"/>
    <m/>
    <n v="713.62"/>
    <n v="1.9633287071634462E-2"/>
    <n v="0"/>
    <n v="-4870.3"/>
    <m/>
    <m/>
    <n v="0.1"/>
    <n v="0.1"/>
    <n v="71.362000000000009"/>
    <m/>
    <n v="71.362000000000009"/>
    <s v="Arval"/>
    <n v="0"/>
    <n v="0"/>
    <n v="0"/>
    <n v="1"/>
    <m/>
    <m/>
    <n v="0"/>
    <s v="Valauto Roncq"/>
    <s v="SEAT"/>
    <m/>
    <s v="Entreprises"/>
    <n v="735.62"/>
  </r>
  <r>
    <x v="0"/>
    <s v="C"/>
    <x v="0"/>
    <d v="2021-03-24T00:00:00"/>
    <d v="2021-03-24T00:00:00"/>
    <m/>
    <m/>
    <m/>
    <m/>
    <m/>
    <m/>
    <s v="RQAML"/>
    <n v="531168"/>
    <n v="168"/>
    <s v="MONTREUIL GILLES"/>
    <x v="4"/>
    <n v="13707.33"/>
    <n v="333.33"/>
    <n v="14040.66"/>
    <n v="54"/>
    <n v="577.7399999999999"/>
    <n v="36"/>
    <m/>
    <n v="541.7399999999999"/>
    <n v="4.1147638358880557E-2"/>
    <n v="-1800"/>
    <n v="0"/>
    <m/>
    <s v="561.63 non prévu marge"/>
    <n v="7.0000000000000007E-2"/>
    <n v="7.0000000000000007E-2"/>
    <n v="37.921799999999998"/>
    <m/>
    <n v="37.921799999999998"/>
    <s v="Banque"/>
    <n v="0"/>
    <n v="0"/>
    <n v="0"/>
    <n v="1"/>
    <m/>
    <m/>
    <n v="0"/>
    <s v="Valauto Roncq"/>
    <s v="SEAT"/>
    <m/>
    <s v="Roncq SEAT &amp; SKODA"/>
    <n v="577.7399999999999"/>
  </r>
  <r>
    <x v="0"/>
    <s v="C"/>
    <x v="0"/>
    <d v="2021-04-19T00:00:00"/>
    <d v="2021-04-19T00:00:00"/>
    <m/>
    <m/>
    <m/>
    <m/>
    <m/>
    <m/>
    <s v="VRRKE"/>
    <n v="531169"/>
    <n v="169"/>
    <s v="TOPENSI TELECOM"/>
    <x v="2"/>
    <n v="28509.67"/>
    <n v="749.99"/>
    <n v="29259.66"/>
    <n v="80"/>
    <n v="952.89"/>
    <n v="22"/>
    <m/>
    <n v="930.89"/>
    <n v="3.2566680542425987E-2"/>
    <n v="-4096.3599999999997"/>
    <n v="0"/>
    <m/>
    <s v="marge non reçue / reçue non signée"/>
    <n v="0.1"/>
    <n v="0.1"/>
    <n v="93.088999999999999"/>
    <m/>
    <n v="93.088999999999999"/>
    <s v="VWB"/>
    <n v="0"/>
    <n v="0"/>
    <n v="0"/>
    <n v="1"/>
    <m/>
    <m/>
    <n v="0"/>
    <s v="Valauto Roncq"/>
    <s v="SEAT"/>
    <m/>
    <s v="Vexor"/>
    <n v="952.89"/>
  </r>
  <r>
    <x v="0"/>
    <s v="C"/>
    <x v="0"/>
    <d v="2021-03-04T00:00:00"/>
    <d v="2021-03-04T00:00:00"/>
    <m/>
    <m/>
    <m/>
    <m/>
    <m/>
    <n v="0"/>
    <s v="RQAML"/>
    <n v="531180"/>
    <n v="180"/>
    <s v="THORNER MICHEL"/>
    <x v="2"/>
    <n v="22426.33"/>
    <n v="3049.99"/>
    <n v="25476.32"/>
    <n v="3"/>
    <n v="743.6"/>
    <n v="22"/>
    <m/>
    <n v="721.6"/>
    <n v="2.9187888988676546E-2"/>
    <n v="0"/>
    <n v="-1711.96"/>
    <m/>
    <s v="dont ext gtie"/>
    <n v="7.0000000000000007E-2"/>
    <n v="7.0000000000000007E-2"/>
    <n v="50.512000000000008"/>
    <m/>
    <n v="50.512000000000008"/>
    <s v="VWB"/>
    <n v="1"/>
    <n v="20"/>
    <n v="1"/>
    <n v="1"/>
    <m/>
    <m/>
    <n v="1"/>
    <s v="Valauto Roncq"/>
    <s v="SEAT"/>
    <m/>
    <s v="Roncq SEAT &amp; SKODA"/>
    <n v="743.6"/>
  </r>
  <r>
    <x v="0"/>
    <s v="C"/>
    <x v="0"/>
    <d v="2021-04-21T00:00:00"/>
    <d v="2021-04-21T00:00:00"/>
    <m/>
    <m/>
    <m/>
    <m/>
    <m/>
    <m/>
    <s v="VSGNI"/>
    <n v="531186"/>
    <n v="186"/>
    <s v="ARVAL SERVICE LEASE"/>
    <x v="4"/>
    <n v="19207.330000000002"/>
    <n v="416.67"/>
    <n v="19624"/>
    <n v="47"/>
    <n v="972.33"/>
    <n v="36"/>
    <m/>
    <n v="936.33"/>
    <n v="4.9548002445984514E-2"/>
    <n v="0"/>
    <n v="-3139.84"/>
    <m/>
    <m/>
    <n v="0.1"/>
    <n v="0.1"/>
    <n v="93.63300000000001"/>
    <m/>
    <n v="93.63300000000001"/>
    <s v="Arval"/>
    <n v="0"/>
    <n v="0"/>
    <n v="0"/>
    <n v="1"/>
    <m/>
    <m/>
    <n v="0"/>
    <s v="Valauto Roncq"/>
    <s v="SEAT"/>
    <m/>
    <s v="Entreprises"/>
    <n v="972.33"/>
  </r>
  <r>
    <x v="0"/>
    <s v="C"/>
    <x v="0"/>
    <d v="2021-01-04T00:00:00"/>
    <d v="2021-01-02T00:00:00"/>
    <m/>
    <m/>
    <m/>
    <m/>
    <m/>
    <n v="0"/>
    <s v="RQAML"/>
    <n v="535002"/>
    <n v="5002"/>
    <s v="PILLIAERT REMI"/>
    <x v="0"/>
    <n v="27043"/>
    <n v="1650"/>
    <n v="28693"/>
    <n v="115"/>
    <n v="856.75"/>
    <n v="22"/>
    <m/>
    <n v="834.75"/>
    <n v="2.9859199107796327E-2"/>
    <n v="0"/>
    <n v="-2333"/>
    <m/>
    <m/>
    <n v="0.13"/>
    <n v="0.13"/>
    <n v="108.5175"/>
    <m/>
    <n v="108.5175"/>
    <s v=""/>
    <n v="0"/>
    <n v="0"/>
    <n v="0"/>
    <n v="1"/>
    <m/>
    <m/>
    <n v="0"/>
    <s v="Valauto Roncq"/>
    <s v="SEAT"/>
    <m/>
    <s v="Roncq SEAT &amp; SKODA"/>
    <n v="856.75"/>
  </r>
  <r>
    <x v="0"/>
    <s v="C"/>
    <x v="0"/>
    <d v="2021-03-18T00:00:00"/>
    <d v="2021-03-18T00:00:00"/>
    <m/>
    <m/>
    <m/>
    <m/>
    <m/>
    <n v="0"/>
    <s v="RQAML"/>
    <n v="535007"/>
    <n v="5007"/>
    <s v="DEMEULENAERE YANN"/>
    <x v="1"/>
    <n v="14974"/>
    <n v="1008.36"/>
    <n v="15982.36"/>
    <n v="8"/>
    <n v="547.75"/>
    <n v="36"/>
    <m/>
    <n v="511.75"/>
    <n v="3.4272160056462248E-2"/>
    <n v="0"/>
    <n v="-2450"/>
    <m/>
    <m/>
    <n v="0.1"/>
    <n v="0.1"/>
    <n v="51.175000000000004"/>
    <m/>
    <n v="51.175000000000004"/>
    <s v="VWB"/>
    <n v="0"/>
    <n v="20"/>
    <n v="1"/>
    <n v="1"/>
    <m/>
    <m/>
    <n v="1"/>
    <s v="Valauto Roncq"/>
    <s v="SEAT"/>
    <m/>
    <s v="Roncq SEAT &amp; SKODA"/>
    <n v="547.75"/>
  </r>
  <r>
    <x v="0"/>
    <s v="C"/>
    <x v="0"/>
    <d v="2021-03-17T00:00:00"/>
    <d v="2021-03-17T00:00:00"/>
    <m/>
    <m/>
    <m/>
    <m/>
    <m/>
    <n v="-308.98"/>
    <s v="RQAML"/>
    <n v="535009"/>
    <n v="5009"/>
    <s v="LEMAY FREDERIC"/>
    <x v="1"/>
    <n v="14974"/>
    <n v="1266.68"/>
    <n v="16240.68"/>
    <n v="7"/>
    <n v="562.42999999999995"/>
    <n v="36"/>
    <m/>
    <n v="526.42999999999995"/>
    <n v="3.4630939098609169E-2"/>
    <n v="0"/>
    <n v="-2450"/>
    <m/>
    <m/>
    <n v="0.1"/>
    <n v="0.1"/>
    <n v="52.643000000000001"/>
    <m/>
    <n v="52.643000000000001"/>
    <s v="VWB"/>
    <n v="0"/>
    <n v="20"/>
    <n v="1"/>
    <n v="1"/>
    <m/>
    <m/>
    <n v="1"/>
    <s v="Valauto Roncq"/>
    <s v="SEAT"/>
    <m/>
    <s v="Roncq SEAT &amp; SKODA"/>
    <n v="562.42999999999995"/>
  </r>
  <r>
    <x v="0"/>
    <s v="C"/>
    <x v="0"/>
    <d v="2021-03-23T00:00:00"/>
    <d v="2021-03-23T00:00:00"/>
    <m/>
    <m/>
    <m/>
    <m/>
    <m/>
    <n v="0"/>
    <s v="RQAML"/>
    <n v="535144"/>
    <n v="144"/>
    <s v="LANGLOIS MARC ANDRE"/>
    <x v="1"/>
    <n v="14974"/>
    <n v="1008.34"/>
    <n v="15982.34"/>
    <n v="4"/>
    <n v="1062.68"/>
    <n v="36"/>
    <n v="-96.55"/>
    <n v="930.13000000000011"/>
    <n v="6.0449846518094354E-2"/>
    <n v="-2450"/>
    <n v="-1417"/>
    <m/>
    <m/>
    <n v="0.1"/>
    <n v="0.1"/>
    <n v="93.013000000000019"/>
    <m/>
    <n v="93.013000000000019"/>
    <s v="VWB"/>
    <n v="0"/>
    <n v="20"/>
    <n v="1"/>
    <n v="1"/>
    <m/>
    <m/>
    <n v="1"/>
    <s v="Valauto Roncq"/>
    <s v="SEAT"/>
    <m/>
    <s v="Roncq SEAT &amp; SKODA"/>
    <n v="1062.68"/>
  </r>
  <r>
    <x v="0"/>
    <s v="C"/>
    <x v="0"/>
    <d v="2021-02-15T00:00:00"/>
    <d v="2021-02-15T00:00:00"/>
    <m/>
    <m/>
    <m/>
    <m/>
    <m/>
    <m/>
    <s v="RQAML"/>
    <n v="535167"/>
    <n v="167"/>
    <s v="TUYBENS PATRICK"/>
    <x v="4"/>
    <n v="17374"/>
    <n v="1587.5"/>
    <n v="18961.5"/>
    <n v="5"/>
    <n v="645.4"/>
    <n v="36"/>
    <m/>
    <n v="609.4"/>
    <n v="3.4037391556575161E-2"/>
    <n v="50.34"/>
    <n v="-1633"/>
    <m/>
    <m/>
    <n v="7.0000000000000007E-2"/>
    <n v="7.0000000000000007E-2"/>
    <n v="42.658000000000001"/>
    <m/>
    <n v="42.658000000000001"/>
    <s v="VWB"/>
    <n v="1"/>
    <n v="20"/>
    <n v="1"/>
    <n v="1"/>
    <m/>
    <m/>
    <n v="1"/>
    <s v="Valauto Roncq"/>
    <s v="SEAT"/>
    <m/>
    <s v="Roncq SEAT &amp; SKODA"/>
    <n v="645.4"/>
  </r>
  <r>
    <x v="0"/>
    <s v="C"/>
    <x v="0"/>
    <d v="2021-07-16T00:00:00"/>
    <d v="2021-07-16T00:00:00"/>
    <m/>
    <m/>
    <m/>
    <m/>
    <m/>
    <n v="0"/>
    <s v="BEQTH"/>
    <n v="535183"/>
    <n v="183"/>
    <s v="ZIETEK JOSEPH"/>
    <x v="0"/>
    <n v="30343"/>
    <n v="1650"/>
    <n v="31993"/>
    <n v="199"/>
    <n v="682.06"/>
    <n v="22"/>
    <m/>
    <n v="660.06"/>
    <n v="2.1319038539680552E-2"/>
    <n v="-2599.65"/>
    <n v="-1737"/>
    <m/>
    <m/>
    <n v="0.13"/>
    <n v="7.0000000000000007E-2"/>
    <n v="85.8078"/>
    <m/>
    <n v="85.8078"/>
    <s v="VWB"/>
    <n v="0"/>
    <n v="20"/>
    <n v="1"/>
    <n v="1"/>
    <m/>
    <m/>
    <n v="1"/>
    <s v="Valauto Roncq"/>
    <s v="SEAT"/>
    <m/>
    <s v="Beuvry"/>
    <n v="682.06"/>
  </r>
  <r>
    <x v="0"/>
    <s v="C"/>
    <x v="0"/>
    <d v="2021-05-31T00:00:00"/>
    <d v="2021-05-31T00:00:00"/>
    <m/>
    <m/>
    <m/>
    <m/>
    <m/>
    <m/>
    <s v="RQAML"/>
    <n v="535185"/>
    <n v="185"/>
    <s v="DEGUEHEGNY JEROME"/>
    <x v="2"/>
    <n v="28426.33"/>
    <n v="1300"/>
    <n v="29726.33"/>
    <n v="32"/>
    <n v="1878.49"/>
    <n v="22"/>
    <m/>
    <n v="1856.49"/>
    <n v="6.3192799111091075E-2"/>
    <n v="0"/>
    <n v="-2369"/>
    <m/>
    <s v="dont ext gtie"/>
    <n v="7.0000000000000007E-2"/>
    <n v="7.0000000000000007E-2"/>
    <n v="129.95430000000002"/>
    <m/>
    <n v="129.95430000000002"/>
    <s v="VWB"/>
    <n v="1"/>
    <n v="20"/>
    <n v="1"/>
    <n v="1"/>
    <m/>
    <m/>
    <n v="1"/>
    <s v="Valauto Roncq"/>
    <s v="SEAT"/>
    <m/>
    <s v="Roncq SEAT &amp; SKODA"/>
    <n v="1878.49"/>
  </r>
  <r>
    <x v="0"/>
    <s v="C"/>
    <x v="0"/>
    <d v="2021-06-29T00:00:00"/>
    <d v="2021-06-29T00:00:00"/>
    <m/>
    <m/>
    <m/>
    <m/>
    <m/>
    <m/>
    <s v="LTFCA"/>
    <n v="535191"/>
    <n v="191"/>
    <s v="BLONDEL MAURICE"/>
    <x v="4"/>
    <n v="13707.33"/>
    <n v="0.02"/>
    <n v="13707.35"/>
    <n v="32"/>
    <n v="-192.19"/>
    <n v="36"/>
    <m/>
    <n v="-228.19"/>
    <n v="-1.402094496748095E-2"/>
    <n v="0"/>
    <n v="-2333"/>
    <m/>
    <m/>
    <m/>
    <n v="7.0000000000000007E-2"/>
    <n v="0"/>
    <n v="40"/>
    <n v="40"/>
    <s v="CM CIC Bail"/>
    <n v="0"/>
    <n v="0"/>
    <n v="0"/>
    <n v="1"/>
    <m/>
    <m/>
    <n v="0"/>
    <s v="Valauto Roncq"/>
    <s v="SEAT"/>
    <m/>
    <s v="lambersart"/>
    <n v="-192.19"/>
  </r>
  <r>
    <x v="0"/>
    <s v="C"/>
    <x v="0"/>
    <d v="2021-05-21T00:00:00"/>
    <d v="2021-05-21T00:00:00"/>
    <m/>
    <m/>
    <m/>
    <m/>
    <m/>
    <m/>
    <s v="RQAML"/>
    <n v="535194"/>
    <n v="194"/>
    <s v="BAYOKO MAHAMOUD"/>
    <x v="4"/>
    <n v="20874"/>
    <n v="866.67"/>
    <n v="21740.67"/>
    <n v="23"/>
    <n v="496.46"/>
    <n v="36"/>
    <m/>
    <n v="460.46"/>
    <n v="2.2835542786859835E-2"/>
    <n v="0"/>
    <n v="-2333"/>
    <m/>
    <m/>
    <n v="7.0000000000000007E-2"/>
    <n v="7.0000000000000007E-2"/>
    <n v="32.232199999999999"/>
    <m/>
    <n v="32.232199999999999"/>
    <s v="CM CIC Bail"/>
    <n v="0"/>
    <n v="0"/>
    <n v="0"/>
    <n v="1"/>
    <m/>
    <m/>
    <n v="0"/>
    <s v="Valauto Roncq"/>
    <s v="SEAT"/>
    <m/>
    <s v="Roncq SEAT &amp; SKODA"/>
    <n v="496.46"/>
  </r>
  <r>
    <x v="0"/>
    <s v="C"/>
    <x v="0"/>
    <d v="2021-06-08T00:00:00"/>
    <d v="2021-06-08T00:00:00"/>
    <m/>
    <m/>
    <m/>
    <m/>
    <m/>
    <m/>
    <s v="VSYPA"/>
    <n v="535207"/>
    <n v="207"/>
    <s v="DUNKERQUE BOULOGNE LOCATION"/>
    <x v="1"/>
    <n v="14974"/>
    <n v="1254.19"/>
    <n v="16228.19"/>
    <n v="18"/>
    <n v="364.4"/>
    <n v="36"/>
    <m/>
    <n v="328.4"/>
    <n v="2.2454753117876976E-2"/>
    <n v="0"/>
    <n v="-3570.2"/>
    <m/>
    <m/>
    <n v="0.1"/>
    <n v="0.1"/>
    <n v="32.839999999999996"/>
    <m/>
    <n v="32.839999999999996"/>
    <s v="VWB"/>
    <n v="0"/>
    <n v="0"/>
    <n v="0"/>
    <n v="1"/>
    <m/>
    <m/>
    <n v="0"/>
    <s v="Valauto Roncq"/>
    <s v="SEAT"/>
    <m/>
    <s v="Entreprises"/>
    <n v="364.4"/>
  </r>
  <r>
    <x v="0"/>
    <s v="C"/>
    <x v="0"/>
    <d v="2021-03-18T00:00:00"/>
    <d v="2021-03-18T00:00:00"/>
    <m/>
    <m/>
    <m/>
    <m/>
    <m/>
    <n v="-75"/>
    <s v="RQAPA"/>
    <n v="536154"/>
    <n v="154"/>
    <s v="PHILIPPE MARION"/>
    <x v="4"/>
    <n v="18540.669999999998"/>
    <n v="1212.5"/>
    <n v="19753.169999999998"/>
    <n v="57"/>
    <n v="815.38"/>
    <n v="36"/>
    <n v="-313"/>
    <n v="466.38"/>
    <n v="2.5432879887126978E-2"/>
    <n v="0"/>
    <n v="-1946"/>
    <m/>
    <s v="313 boost non prévu marge"/>
    <n v="7.0000000000000007E-2"/>
    <n v="7.0000000000000007E-2"/>
    <n v="32.646599999999999"/>
    <m/>
    <n v="32.646599999999999"/>
    <s v="VWB"/>
    <n v="1"/>
    <n v="20"/>
    <n v="1"/>
    <n v="1"/>
    <m/>
    <m/>
    <n v="1"/>
    <s v="Valauto Roncq"/>
    <s v="SEAT"/>
    <m/>
    <s v="Roncq"/>
    <n v="815.38"/>
  </r>
  <r>
    <x v="0"/>
    <s v="C"/>
    <x v="0"/>
    <d v="2021-02-18T00:00:00"/>
    <d v="2021-02-18T00:00:00"/>
    <m/>
    <m/>
    <m/>
    <m/>
    <m/>
    <n v="0"/>
    <s v="RQAML"/>
    <n v="536155"/>
    <n v="155"/>
    <s v="JEU PASCAL"/>
    <x v="1"/>
    <n v="19532.330000000002"/>
    <n v="1683.32"/>
    <n v="21215.65"/>
    <n v="8"/>
    <n v="930.84"/>
    <n v="36"/>
    <m/>
    <n v="894.84"/>
    <n v="4.38751581968971E-2"/>
    <n v="158.22"/>
    <n v="-2221"/>
    <m/>
    <s v="boost non pris en cpte sur marge reçue"/>
    <n v="7.0000000000000007E-2"/>
    <n v="7.0000000000000007E-2"/>
    <n v="62.63880000000001"/>
    <m/>
    <n v="62.63880000000001"/>
    <s v="VWB"/>
    <n v="1"/>
    <n v="20"/>
    <n v="1"/>
    <n v="1"/>
    <m/>
    <m/>
    <n v="1"/>
    <s v="Valauto Roncq"/>
    <s v="SEAT"/>
    <m/>
    <s v="Roncq SEAT &amp; SKODA"/>
    <n v="930.84"/>
  </r>
  <r>
    <x v="0"/>
    <s v="C"/>
    <x v="0"/>
    <d v="2021-02-19T00:00:00"/>
    <d v="2021-02-19T00:00:00"/>
    <m/>
    <m/>
    <m/>
    <m/>
    <m/>
    <n v="0"/>
    <s v="RQAML"/>
    <n v="536158"/>
    <n v="158"/>
    <s v="DUMORTIER ANNE MARIE"/>
    <x v="4"/>
    <n v="18540.669999999998"/>
    <n v="379.16"/>
    <n v="18919.829999999998"/>
    <n v="9"/>
    <n v="439.53"/>
    <n v="36"/>
    <m/>
    <n v="403.53"/>
    <n v="2.3231181252685675E-2"/>
    <n v="50.34"/>
    <n v="-1946"/>
    <m/>
    <s v="boost non pris en cpte sur marge reçue"/>
    <n v="7.0000000000000007E-2"/>
    <n v="7.0000000000000007E-2"/>
    <n v="28.2471"/>
    <m/>
    <n v="28.2471"/>
    <s v="VWB"/>
    <n v="1"/>
    <n v="20"/>
    <n v="1"/>
    <n v="1"/>
    <m/>
    <m/>
    <n v="1"/>
    <s v="Valauto Roncq"/>
    <s v="SEAT"/>
    <m/>
    <s v="Roncq SEAT &amp; SKODA"/>
    <n v="439.53"/>
  </r>
  <r>
    <x v="0"/>
    <s v="C"/>
    <x v="0"/>
    <d v="2021-06-24T00:00:00"/>
    <d v="2021-06-15T00:00:00"/>
    <m/>
    <m/>
    <m/>
    <m/>
    <m/>
    <n v="-27"/>
    <s v="BEQTH"/>
    <n v="536170"/>
    <n v="170"/>
    <s v="BOUCHEZ GREGORY"/>
    <x v="6"/>
    <n v="17890.669999999998"/>
    <n v="225"/>
    <n v="18115.669999999998"/>
    <n v="192"/>
    <n v="356.87"/>
    <n v="35"/>
    <m/>
    <n v="321.87"/>
    <n v="1.9699519807989438E-2"/>
    <n v="0"/>
    <n v="-950"/>
    <m/>
    <s v="vente au personnel"/>
    <m/>
    <n v="0.13"/>
    <n v="0"/>
    <m/>
    <n v="0"/>
    <s v="VWB"/>
    <n v="1"/>
    <n v="0"/>
    <n v="0"/>
    <n v="1"/>
    <m/>
    <m/>
    <n v="0"/>
    <s v="Valauto Roncq"/>
    <s v="SEAT"/>
    <m/>
    <s v="Beuvry"/>
    <n v="356.87"/>
  </r>
  <r>
    <x v="0"/>
    <s v="C"/>
    <x v="0"/>
    <d v="2021-12-22T00:00:00"/>
    <d v="2021-12-23T00:00:00"/>
    <m/>
    <m/>
    <m/>
    <m/>
    <m/>
    <n v="0"/>
    <s v="BEQTH"/>
    <n v="536171"/>
    <n v="171"/>
    <s v="RASOAZANANY NIRINA"/>
    <x v="6"/>
    <n v="17890.669999999998"/>
    <n v="158.33000000000001"/>
    <n v="18049"/>
    <n v="371"/>
    <n v="365.09"/>
    <n v="35"/>
    <m/>
    <n v="330.09"/>
    <n v="2.022771344672835E-2"/>
    <n v="-901.83"/>
    <n v="0"/>
    <m/>
    <m/>
    <n v="0.13"/>
    <n v="0.13"/>
    <n v="42.911699999999996"/>
    <m/>
    <n v="42.911699999999996"/>
    <n v="0"/>
    <n v="0"/>
    <n v="0"/>
    <n v="0"/>
    <n v="1"/>
    <m/>
    <m/>
    <n v="0"/>
    <s v="Valauto Roncq"/>
    <s v="SEAT"/>
    <m/>
    <s v="Beuvry"/>
    <n v="365.09"/>
  </r>
  <r>
    <x v="0"/>
    <s v="C"/>
    <x v="0"/>
    <d v="2021-03-04T00:00:00"/>
    <d v="2021-03-04T00:00:00"/>
    <m/>
    <m/>
    <m/>
    <m/>
    <m/>
    <n v="0"/>
    <s v="RQAML"/>
    <n v="536181"/>
    <n v="181"/>
    <s v="bernard Gaetan"/>
    <x v="2"/>
    <n v="22426.33"/>
    <n v="1337.49"/>
    <n v="23763.820000000003"/>
    <n v="3"/>
    <n v="1168.6500000000001"/>
    <n v="22"/>
    <n v="-417"/>
    <n v="729.65000000000009"/>
    <n v="3.1630015712961972E-2"/>
    <n v="0"/>
    <n v="-1886"/>
    <m/>
    <s v="dont ext gtie / 417 boost non prévu marge"/>
    <n v="7.0000000000000007E-2"/>
    <n v="7.0000000000000007E-2"/>
    <n v="51.075500000000012"/>
    <m/>
    <n v="51.075500000000012"/>
    <s v="VWB"/>
    <n v="1"/>
    <n v="20"/>
    <n v="1"/>
    <n v="1"/>
    <m/>
    <m/>
    <n v="1"/>
    <s v="Valauto Roncq"/>
    <s v="SEAT"/>
    <m/>
    <s v="Roncq SEAT &amp; SKODA"/>
    <n v="1168.6500000000001"/>
  </r>
  <r>
    <x v="0"/>
    <s v="C"/>
    <x v="0"/>
    <d v="2021-03-23T00:00:00"/>
    <d v="2021-03-23T00:00:00"/>
    <m/>
    <m/>
    <m/>
    <m/>
    <m/>
    <n v="0"/>
    <s v="RQAML"/>
    <n v="536182"/>
    <n v="182"/>
    <s v="CHARLET EMELINE"/>
    <x v="4"/>
    <n v="16874"/>
    <n v="1904.16"/>
    <n v="18778.16"/>
    <n v="15"/>
    <n v="855.1"/>
    <n v="36"/>
    <n v="-417"/>
    <n v="402.1"/>
    <n v="2.3330294341937657E-2"/>
    <n v="0"/>
    <n v="-2050"/>
    <m/>
    <s v="417 boost non prévu marge"/>
    <n v="7.0000000000000007E-2"/>
    <n v="7.0000000000000007E-2"/>
    <n v="28.147000000000006"/>
    <m/>
    <n v="28.147000000000006"/>
    <s v="VWB"/>
    <n v="0"/>
    <n v="20"/>
    <n v="1"/>
    <n v="1"/>
    <m/>
    <m/>
    <n v="1"/>
    <s v="Valauto Roncq"/>
    <s v="SEAT"/>
    <m/>
    <s v="Roncq SEAT &amp; SKODA"/>
    <n v="855.1"/>
  </r>
  <r>
    <x v="0"/>
    <s v="C"/>
    <x v="0"/>
    <d v="2021-06-28T00:00:00"/>
    <d v="2021-06-25T00:00:00"/>
    <m/>
    <m/>
    <m/>
    <m/>
    <m/>
    <m/>
    <s v="RQAML"/>
    <n v="536187"/>
    <n v="187"/>
    <s v="FRANCISCO ELODIE"/>
    <x v="2"/>
    <n v="22426.33"/>
    <n v="1899.98"/>
    <n v="24326.31"/>
    <n v="31"/>
    <n v="506.51"/>
    <n v="22"/>
    <m/>
    <n v="484.51"/>
    <n v="2.0821489161323686E-2"/>
    <n v="0"/>
    <n v="-2432.84"/>
    <m/>
    <m/>
    <n v="7.0000000000000007E-2"/>
    <n v="7.0000000000000007E-2"/>
    <n v="33.915700000000001"/>
    <m/>
    <n v="33.915700000000001"/>
    <s v="VWB"/>
    <n v="1"/>
    <n v="0"/>
    <n v="0"/>
    <n v="1"/>
    <m/>
    <m/>
    <n v="0"/>
    <s v="Valauto Roncq"/>
    <s v="SEAT"/>
    <m/>
    <s v="Roncq SEAT &amp; SKODA"/>
    <n v="506.51"/>
  </r>
  <r>
    <x v="0"/>
    <s v="C"/>
    <x v="0"/>
    <d v="2021-07-02T00:00:00"/>
    <d v="2021-07-02T00:00:00"/>
    <m/>
    <m/>
    <m/>
    <m/>
    <m/>
    <n v="0"/>
    <s v="RQAML"/>
    <n v="536188"/>
    <n v="188"/>
    <s v="DAVID CHARLINE"/>
    <x v="2"/>
    <n v="23759.67"/>
    <n v="1220.8399999999999"/>
    <n v="24980.51"/>
    <n v="22"/>
    <n v="738.28"/>
    <n v="22"/>
    <m/>
    <n v="716.28"/>
    <n v="2.9554240485882795E-2"/>
    <n v="0"/>
    <n v="-2483"/>
    <m/>
    <m/>
    <n v="7.0000000000000007E-2"/>
    <n v="7.0000000000000007E-2"/>
    <n v="50.139600000000002"/>
    <m/>
    <n v="50.139600000000002"/>
    <s v=""/>
    <n v="1"/>
    <n v="20"/>
    <n v="1"/>
    <n v="1"/>
    <m/>
    <m/>
    <n v="1"/>
    <s v="Valauto Roncq"/>
    <s v="SEAT"/>
    <m/>
    <s v="Roncq SEAT &amp; SKODA"/>
    <n v="738.28"/>
  </r>
  <r>
    <x v="0"/>
    <s v="C"/>
    <x v="0"/>
    <d v="2021-05-10T00:00:00"/>
    <d v="2021-05-11T00:00:00"/>
    <m/>
    <m/>
    <m/>
    <m/>
    <m/>
    <m/>
    <s v="RQAML"/>
    <n v="536189"/>
    <n v="189"/>
    <s v="DOMONT LUDOVIC"/>
    <x v="2"/>
    <n v="29038.83"/>
    <n v="3704.18"/>
    <n v="32743.010000000002"/>
    <n v="18"/>
    <n v="1082.74"/>
    <n v="22"/>
    <m/>
    <n v="1060.74"/>
    <n v="3.3067821192981336E-2"/>
    <n v="0"/>
    <n v="-2194.96"/>
    <m/>
    <s v="dont ext gtie"/>
    <n v="7.0000000000000007E-2"/>
    <n v="7.0000000000000007E-2"/>
    <n v="74.251800000000003"/>
    <m/>
    <n v="74.251800000000003"/>
    <s v=""/>
    <n v="1"/>
    <n v="20"/>
    <n v="1"/>
    <n v="1"/>
    <m/>
    <m/>
    <n v="1"/>
    <s v="Valauto Roncq"/>
    <s v="SEAT"/>
    <m/>
    <s v="Roncq SEAT &amp; SKODA"/>
    <n v="1082.74"/>
  </r>
  <r>
    <x v="0"/>
    <s v="C"/>
    <x v="0"/>
    <d v="2021-06-28T00:00:00"/>
    <d v="2021-06-29T00:00:00"/>
    <m/>
    <m/>
    <m/>
    <m/>
    <m/>
    <m/>
    <s v="RQAML"/>
    <n v="536192"/>
    <n v="192"/>
    <s v="RM BOULANGER "/>
    <x v="2"/>
    <n v="25676.33"/>
    <n v="1116.67"/>
    <n v="26793"/>
    <n v="18"/>
    <n v="784.75"/>
    <n v="22"/>
    <m/>
    <n v="762.75"/>
    <n v="2.9289366625611168E-2"/>
    <n v="0"/>
    <n v="-4554.82"/>
    <m/>
    <m/>
    <n v="7.0000000000000007E-2"/>
    <n v="7.0000000000000007E-2"/>
    <n v="53.392500000000005"/>
    <m/>
    <n v="53.392500000000005"/>
    <s v="VWB"/>
    <n v="0"/>
    <n v="20"/>
    <n v="1"/>
    <n v="1"/>
    <n v="200"/>
    <d v="2021-11-17T00:00:00"/>
    <n v="1"/>
    <s v="Valauto Roncq"/>
    <s v="SEAT"/>
    <m/>
    <s v="Roncq SEAT &amp; SKODA"/>
    <n v="984.75"/>
  </r>
  <r>
    <x v="0"/>
    <s v="C"/>
    <x v="0"/>
    <d v="2021-07-29T00:00:00"/>
    <d v="2021-08-03T00:00:00"/>
    <m/>
    <s v="X"/>
    <m/>
    <m/>
    <s v="X"/>
    <m/>
    <s v="RQAML"/>
    <n v="536193"/>
    <n v="193"/>
    <s v="ENGUELEGUELE NOUR"/>
    <x v="4"/>
    <n v="13707.33"/>
    <n v="0.01"/>
    <n v="13707.34"/>
    <n v="21"/>
    <n v="-278.77999999999997"/>
    <n v="36"/>
    <m/>
    <n v="-314.77999999999997"/>
    <n v="-2.0338008687316427E-2"/>
    <n v="-3005.32"/>
    <n v="-740"/>
    <n v="-740"/>
    <s v="gtie px"/>
    <m/>
    <n v="7.0000000000000007E-2"/>
    <n v="0"/>
    <m/>
    <n v="0"/>
    <s v="CM CIC Bail"/>
    <n v="0"/>
    <n v="0"/>
    <n v="0"/>
    <n v="1"/>
    <m/>
    <m/>
    <n v="0"/>
    <s v="Valauto Roncq"/>
    <s v="SEAT"/>
    <m/>
    <s v="Roncq SEAT &amp; SKODA"/>
    <n v="-278.77999999999997"/>
  </r>
  <r>
    <x v="0"/>
    <s v="C"/>
    <x v="0"/>
    <d v="2021-06-08T00:00:00"/>
    <d v="2021-06-08T00:00:00"/>
    <m/>
    <m/>
    <m/>
    <m/>
    <m/>
    <m/>
    <s v="VSYPA"/>
    <n v="536209"/>
    <n v="209"/>
    <s v="DUNKERQUE BOULOGNE LOCATION"/>
    <x v="1"/>
    <n v="14974"/>
    <n v="1254.19"/>
    <n v="16228.19"/>
    <n v="18"/>
    <n v="364.4"/>
    <n v="36"/>
    <m/>
    <n v="328.4"/>
    <n v="2.2454753117876976E-2"/>
    <n v="0"/>
    <n v="-3570.2"/>
    <m/>
    <m/>
    <n v="0.1"/>
    <n v="0.1"/>
    <n v="32.839999999999996"/>
    <m/>
    <n v="32.839999999999996"/>
    <s v="VWB"/>
    <n v="0"/>
    <n v="0"/>
    <n v="0"/>
    <n v="1"/>
    <m/>
    <m/>
    <n v="0"/>
    <s v="Valauto Roncq"/>
    <s v="SEAT"/>
    <m/>
    <s v="Entreprises"/>
    <n v="364.4"/>
  </r>
  <r>
    <x v="0"/>
    <s v="C"/>
    <x v="0"/>
    <d v="2021-06-08T00:00:00"/>
    <d v="2021-06-08T00:00:00"/>
    <m/>
    <m/>
    <m/>
    <m/>
    <m/>
    <m/>
    <s v="VSYPA"/>
    <n v="536211"/>
    <n v="211"/>
    <s v="DUNKERQUE BOULOGNE LOCATION"/>
    <x v="1"/>
    <n v="14974"/>
    <n v="1095.8699999999999"/>
    <n v="16069.869999999999"/>
    <n v="13"/>
    <n v="473.27"/>
    <n v="36"/>
    <m/>
    <n v="437.27"/>
    <n v="2.9450767181066182E-2"/>
    <n v="0"/>
    <n v="-3535.38"/>
    <m/>
    <m/>
    <n v="0.1"/>
    <n v="0.1"/>
    <n v="43.727000000000004"/>
    <m/>
    <n v="43.727000000000004"/>
    <s v="VWB"/>
    <n v="0"/>
    <n v="0"/>
    <n v="0"/>
    <n v="1"/>
    <m/>
    <m/>
    <n v="0"/>
    <s v="Valauto Roncq"/>
    <s v="SEAT"/>
    <m/>
    <s v="Entreprises"/>
    <n v="473.27"/>
  </r>
  <r>
    <x v="0"/>
    <s v="C"/>
    <x v="0"/>
    <d v="2021-11-10T00:00:00"/>
    <d v="2021-11-09T00:00:00"/>
    <m/>
    <m/>
    <m/>
    <m/>
    <m/>
    <n v="0"/>
    <s v="RQAML"/>
    <n v="536213"/>
    <n v="213"/>
    <s v="HOTTON QUENTIN"/>
    <x v="4"/>
    <n v="20874"/>
    <n v="833.36"/>
    <n v="21707.360000000001"/>
    <n v="176"/>
    <n v="1932.51"/>
    <n v="36"/>
    <m/>
    <n v="1896.51"/>
    <n v="8.902556552247716E-2"/>
    <n v="-3275.37"/>
    <n v="0"/>
    <m/>
    <m/>
    <n v="0.13"/>
    <n v="0.13"/>
    <n v="246.5463"/>
    <m/>
    <n v="246.5463"/>
    <s v="VWB"/>
    <n v="0"/>
    <n v="20"/>
    <n v="1"/>
    <n v="1"/>
    <m/>
    <m/>
    <n v="1"/>
    <s v="Valauto Roncq"/>
    <s v="SEAT"/>
    <m/>
    <s v="Roncq SEAT &amp; SKODA"/>
    <n v="1932.51"/>
  </r>
  <r>
    <x v="0"/>
    <s v="C"/>
    <x v="0"/>
    <d v="2021-01-14T00:00:00"/>
    <d v="2021-01-15T00:00:00"/>
    <m/>
    <m/>
    <m/>
    <m/>
    <m/>
    <n v="0"/>
    <s v="RQAML"/>
    <n v="541164"/>
    <n v="164"/>
    <s v="SKAZA DANIEL "/>
    <x v="0"/>
    <n v="23334.67"/>
    <n v="341.67"/>
    <n v="23676.339999999997"/>
    <n v="8"/>
    <n v="1348.79"/>
    <n v="22"/>
    <m/>
    <n v="1326.79"/>
    <n v="5.6967842158036255E-2"/>
    <n v="0"/>
    <n v="-2013"/>
    <n v="-313"/>
    <s v="booster non visible 3270"/>
    <n v="7.0000000000000007E-2"/>
    <n v="7.0000000000000007E-2"/>
    <n v="92.87530000000001"/>
    <m/>
    <n v="92.87530000000001"/>
    <s v=""/>
    <n v="0"/>
    <n v="20"/>
    <n v="1"/>
    <n v="1"/>
    <m/>
    <m/>
    <n v="1"/>
    <s v="Valauto Roncq"/>
    <s v="SEAT"/>
    <m/>
    <s v="Roncq SEAT &amp; SKODA"/>
    <n v="1348.79"/>
  </r>
  <r>
    <x v="0"/>
    <s v="C"/>
    <x v="0"/>
    <d v="2021-08-27T00:00:00"/>
    <d v="2021-08-30T00:00:00"/>
    <m/>
    <m/>
    <m/>
    <m/>
    <m/>
    <n v="0"/>
    <s v="BEQTH"/>
    <n v="541176"/>
    <n v="176"/>
    <s v="GREBERT CLAUDIE"/>
    <x v="1"/>
    <n v="13115.67"/>
    <n v="491.67"/>
    <n v="13607.34"/>
    <n v="66"/>
    <n v="677.35"/>
    <n v="36"/>
    <m/>
    <n v="641.35"/>
    <n v="4.9778281427523677E-2"/>
    <n v="0"/>
    <n v="-2333"/>
    <m/>
    <m/>
    <n v="0.13"/>
    <n v="0.13"/>
    <n v="83.375500000000002"/>
    <m/>
    <n v="83.375500000000002"/>
    <s v="CM CIC Bail"/>
    <n v="0"/>
    <n v="0"/>
    <n v="0"/>
    <n v="1"/>
    <m/>
    <m/>
    <n v="0"/>
    <s v="Valauto Roncq"/>
    <s v="SEAT"/>
    <m/>
    <s v="Beuvry"/>
    <n v="677.35"/>
  </r>
  <r>
    <x v="0"/>
    <s v="C"/>
    <x v="0"/>
    <d v="2021-05-12T00:00:00"/>
    <d v="2021-05-17T00:00:00"/>
    <m/>
    <m/>
    <m/>
    <m/>
    <m/>
    <n v="0"/>
    <s v="RQTHC"/>
    <n v="541199"/>
    <n v="199"/>
    <s v="ROUSSEAU PHILIPPE"/>
    <x v="4"/>
    <n v="16874"/>
    <n v="2262.4899999999998"/>
    <n v="19136.489999999998"/>
    <n v="12"/>
    <n v="1377.17"/>
    <n v="36"/>
    <m/>
    <n v="1341.17"/>
    <n v="7.1965653053407408E-2"/>
    <n v="0"/>
    <n v="-2241.46"/>
    <m/>
    <m/>
    <n v="7.0000000000000007E-2"/>
    <n v="7.0000000000000007E-2"/>
    <n v="93.881900000000016"/>
    <m/>
    <n v="93.881900000000016"/>
    <s v="VWB"/>
    <n v="1"/>
    <n v="20"/>
    <n v="1"/>
    <n v="1"/>
    <m/>
    <m/>
    <n v="1"/>
    <s v="Valauto Roncq"/>
    <s v="SEAT"/>
    <m/>
    <s v="Roncq SEAT &amp; SKODA"/>
    <n v="1377.17"/>
  </r>
  <r>
    <x v="0"/>
    <s v="C"/>
    <x v="0"/>
    <d v="2021-02-15T00:00:00"/>
    <d v="2021-02-15T00:00:00"/>
    <m/>
    <m/>
    <m/>
    <m/>
    <m/>
    <n v="0"/>
    <s v="RQAML"/>
    <n v="541309"/>
    <n v="309"/>
    <s v="AUDRY FREDERIC"/>
    <x v="2"/>
    <n v="31676.33"/>
    <n v="3170.83"/>
    <n v="34847.160000000003"/>
    <n v="158"/>
    <n v="1502.14"/>
    <n v="22"/>
    <m/>
    <n v="1480.14"/>
    <n v="4.3106525754179108E-2"/>
    <n v="-3287.44"/>
    <n v="0"/>
    <m/>
    <m/>
    <n v="0.13"/>
    <n v="0.13"/>
    <n v="192.41820000000001"/>
    <m/>
    <n v="192.41820000000001"/>
    <s v="VWB"/>
    <n v="0"/>
    <n v="20"/>
    <n v="1"/>
    <n v="1"/>
    <m/>
    <m/>
    <n v="1"/>
    <s v="Valauto Roncq"/>
    <s v="SEAT"/>
    <m/>
    <s v="Roncq SEAT &amp; SKODA"/>
    <n v="1502.14"/>
  </r>
  <r>
    <x v="0"/>
    <s v="C"/>
    <x v="0"/>
    <d v="2021-03-24T00:00:00"/>
    <d v="2021-03-24T00:00:00"/>
    <m/>
    <m/>
    <m/>
    <m/>
    <m/>
    <n v="-7.1"/>
    <s v="RQAML"/>
    <n v="543115"/>
    <n v="115"/>
    <s v="BEURRIER CHRISTINE"/>
    <x v="1"/>
    <n v="14974"/>
    <n v="1008.35"/>
    <n v="15982.35"/>
    <n v="5"/>
    <n v="674.4"/>
    <n v="36"/>
    <m/>
    <n v="638.4"/>
    <n v="4.2196548067086503E-2"/>
    <n v="0"/>
    <n v="-2160"/>
    <m/>
    <m/>
    <n v="0.1"/>
    <n v="0.1"/>
    <n v="63.84"/>
    <m/>
    <n v="63.84"/>
    <s v="VWB"/>
    <n v="0"/>
    <n v="20"/>
    <n v="1"/>
    <n v="1"/>
    <m/>
    <m/>
    <n v="1"/>
    <s v="Valauto Roncq"/>
    <s v="SEAT"/>
    <m/>
    <s v="Roncq SEAT &amp; SKODA"/>
    <n v="674.4"/>
  </r>
  <r>
    <x v="0"/>
    <s v="C"/>
    <x v="0"/>
    <d v="2021-03-04T00:00:00"/>
    <d v="2021-03-04T00:00:00"/>
    <m/>
    <m/>
    <m/>
    <m/>
    <m/>
    <n v="0"/>
    <s v="RQAML"/>
    <n v="545008"/>
    <n v="5008"/>
    <s v="DE VLIEGER CAROLINE"/>
    <x v="1"/>
    <n v="14974"/>
    <n v="1266.68"/>
    <n v="16240.68"/>
    <n v="3"/>
    <n v="570.98"/>
    <n v="36"/>
    <m/>
    <n v="534.98"/>
    <n v="3.5157394887406192E-2"/>
    <n v="0"/>
    <n v="-2450"/>
    <m/>
    <m/>
    <n v="0.1"/>
    <n v="0.1"/>
    <n v="53.498000000000005"/>
    <m/>
    <n v="53.498000000000005"/>
    <s v="VWB"/>
    <n v="0"/>
    <n v="20"/>
    <n v="1"/>
    <n v="1"/>
    <m/>
    <m/>
    <n v="1"/>
    <s v="Valauto Roncq"/>
    <s v="SEAT"/>
    <m/>
    <s v="Roncq SEAT &amp; SKODA"/>
    <n v="570.98"/>
  </r>
  <r>
    <x v="0"/>
    <s v="C"/>
    <x v="0"/>
    <d v="2021-03-18T00:00:00"/>
    <d v="2021-03-18T00:00:00"/>
    <m/>
    <m/>
    <m/>
    <m/>
    <m/>
    <n v="0"/>
    <s v="RQAML"/>
    <n v="545112"/>
    <n v="112"/>
    <s v="GODON VALENTIN"/>
    <x v="1"/>
    <n v="14974"/>
    <n v="1008.34"/>
    <n v="15982.34"/>
    <n v="28"/>
    <n v="2214.73"/>
    <n v="36"/>
    <m/>
    <n v="2178.73"/>
    <n v="0.1385735755840509"/>
    <n v="0"/>
    <n v="-3867"/>
    <m/>
    <m/>
    <n v="0.1"/>
    <n v="0.1"/>
    <n v="217.87300000000002"/>
    <m/>
    <n v="217.87300000000002"/>
    <s v="VWB"/>
    <n v="0"/>
    <n v="20"/>
    <n v="1"/>
    <n v="1"/>
    <m/>
    <m/>
    <n v="1"/>
    <s v="Valauto Roncq"/>
    <s v="SEAT"/>
    <m/>
    <s v="Roncq SEAT &amp; SKODA"/>
    <n v="2214.73"/>
  </r>
  <r>
    <x v="0"/>
    <s v="C"/>
    <x v="0"/>
    <d v="2021-03-04T00:00:00"/>
    <d v="2021-03-04T00:00:00"/>
    <m/>
    <m/>
    <m/>
    <m/>
    <m/>
    <n v="0"/>
    <s v="RQAML"/>
    <n v="545117"/>
    <n v="117"/>
    <s v="BEVILACQUA LUCA"/>
    <x v="1"/>
    <n v="14974"/>
    <n v="1266.68"/>
    <n v="16240.68"/>
    <n v="3"/>
    <n v="987.98"/>
    <n v="36"/>
    <m/>
    <n v="951.98"/>
    <n v="6.083365967434861E-2"/>
    <n v="0"/>
    <n v="-3867"/>
    <n v="-1417"/>
    <s v="1417 sans engag non visible 3270"/>
    <n v="0.1"/>
    <n v="0.1"/>
    <n v="95.198000000000008"/>
    <m/>
    <n v="95.198000000000008"/>
    <s v="VWB"/>
    <n v="0"/>
    <n v="20"/>
    <n v="1"/>
    <n v="1"/>
    <m/>
    <m/>
    <n v="1"/>
    <s v="Valauto Roncq"/>
    <s v="SEAT"/>
    <m/>
    <s v="Roncq SEAT &amp; SKODA"/>
    <n v="987.98"/>
  </r>
  <r>
    <x v="0"/>
    <s v="C"/>
    <x v="0"/>
    <d v="2021-01-11T00:00:00"/>
    <d v="2021-01-11T00:00:00"/>
    <m/>
    <m/>
    <m/>
    <m/>
    <m/>
    <m/>
    <s v="LTMEL"/>
    <n v="545123"/>
    <n v="123"/>
    <s v="menard virginie"/>
    <x v="0"/>
    <n v="25001.33"/>
    <n v="1591.67"/>
    <n v="26593"/>
    <n v="5"/>
    <n v="447.05"/>
    <n v="22"/>
    <m/>
    <n v="425.05"/>
    <n v="1.6810814876095214E-2"/>
    <n v="-3529.68"/>
    <n v="-266"/>
    <m/>
    <m/>
    <m/>
    <n v="0"/>
    <n v="0"/>
    <m/>
    <n v="0"/>
    <s v="VWB"/>
    <n v="0"/>
    <n v="0"/>
    <n v="0"/>
    <n v="1"/>
    <m/>
    <m/>
    <n v="0"/>
    <s v="Valauto Roncq"/>
    <s v="SEAT"/>
    <m/>
    <s v="Entreprises"/>
    <n v="447.05"/>
  </r>
  <r>
    <x v="0"/>
    <s v="C"/>
    <x v="0"/>
    <d v="2021-09-02T00:00:00"/>
    <d v="2021-09-04T00:00:00"/>
    <m/>
    <m/>
    <m/>
    <m/>
    <m/>
    <n v="0"/>
    <s v="RQAML"/>
    <n v="545124"/>
    <n v="124"/>
    <s v="BERNARD MAXIMILIEN"/>
    <x v="0"/>
    <n v="25559.67"/>
    <n v="1591.68"/>
    <n v="27151.35"/>
    <n v="226"/>
    <n v="1822.65"/>
    <n v="17"/>
    <m/>
    <n v="1805.65"/>
    <n v="6.7129258766138705E-2"/>
    <n v="-1417"/>
    <n v="0"/>
    <m/>
    <m/>
    <n v="0.12"/>
    <n v="0.13"/>
    <n v="216.678"/>
    <m/>
    <n v="216.678"/>
    <s v="VWB"/>
    <n v="0"/>
    <n v="20"/>
    <n v="1"/>
    <n v="1"/>
    <m/>
    <m/>
    <n v="1"/>
    <s v="Valauto Roncq"/>
    <s v="SEAT"/>
    <m/>
    <s v="Roncq SEAT &amp; SKODA"/>
    <n v="1822.65"/>
  </r>
  <r>
    <x v="0"/>
    <s v="C"/>
    <x v="0"/>
    <d v="2021-04-15T00:00:00"/>
    <d v="2021-04-15T00:00:00"/>
    <m/>
    <m/>
    <m/>
    <m/>
    <m/>
    <n v="-658.88"/>
    <s v="RQAML"/>
    <n v="545125"/>
    <n v="125"/>
    <s v="DEMORY YVES"/>
    <x v="0"/>
    <n v="27643"/>
    <n v="1650"/>
    <n v="29293"/>
    <n v="97"/>
    <n v="1848.87"/>
    <n v="22"/>
    <m/>
    <n v="1826.87"/>
    <n v="6.3116444201686411E-2"/>
    <n v="0"/>
    <n v="-1737"/>
    <m/>
    <m/>
    <n v="0.13"/>
    <n v="0.13"/>
    <n v="237.4931"/>
    <m/>
    <n v="237.4931"/>
    <s v="VWB"/>
    <n v="0"/>
    <n v="20"/>
    <n v="1"/>
    <n v="1"/>
    <m/>
    <m/>
    <n v="1"/>
    <s v="Valauto Roncq"/>
    <s v="SEAT"/>
    <m/>
    <s v="Roncq SEAT &amp; SKODA"/>
    <n v="1848.87"/>
  </r>
  <r>
    <x v="0"/>
    <s v="C"/>
    <x v="0"/>
    <d v="2021-04-16T00:00:00"/>
    <d v="2021-04-16T00:00:00"/>
    <m/>
    <m/>
    <m/>
    <m/>
    <m/>
    <n v="15222.99"/>
    <s v="RQAML"/>
    <n v="545129"/>
    <n v="129"/>
    <s v="FEYS GUILLAUME"/>
    <x v="0"/>
    <n v="20026.330000000002"/>
    <n v="1491.68"/>
    <n v="21518.010000000002"/>
    <n v="199"/>
    <n v="1526.39"/>
    <n v="22"/>
    <m/>
    <n v="1504.39"/>
    <n v="7.0935462898288448E-2"/>
    <n v="-1053.82"/>
    <n v="-2154"/>
    <m/>
    <m/>
    <n v="0.13"/>
    <n v="0.13"/>
    <n v="195.57070000000002"/>
    <m/>
    <n v="195.57070000000002"/>
    <s v="VWB"/>
    <n v="0"/>
    <n v="20"/>
    <n v="1"/>
    <n v="1"/>
    <m/>
    <m/>
    <n v="1"/>
    <s v="Valauto Roncq"/>
    <s v="SEAT"/>
    <m/>
    <s v="Roncq SEAT &amp; SKODA"/>
    <n v="1526.39"/>
  </r>
  <r>
    <x v="0"/>
    <s v="C"/>
    <x v="0"/>
    <d v="2021-04-30T00:00:00"/>
    <d v="2021-04-30T00:00:00"/>
    <m/>
    <m/>
    <m/>
    <m/>
    <m/>
    <n v="0"/>
    <s v="BEQTH"/>
    <n v="545135"/>
    <n v="135"/>
    <s v="BOULOGNE SIMON"/>
    <x v="2"/>
    <n v="28426.33"/>
    <n v="1966.68"/>
    <n v="30393.010000000002"/>
    <n v="113"/>
    <n v="334.63"/>
    <n v="22"/>
    <m/>
    <n v="312.63"/>
    <n v="1.1010097387524301E-2"/>
    <n v="-3085.15"/>
    <n v="0"/>
    <m/>
    <m/>
    <n v="0.13"/>
    <n v="0.13"/>
    <n v="40.6419"/>
    <m/>
    <n v="40.6419"/>
    <s v=""/>
    <n v="1"/>
    <n v="0"/>
    <n v="0"/>
    <n v="1"/>
    <m/>
    <m/>
    <n v="0"/>
    <s v="Valauto Roncq"/>
    <s v="SEAT"/>
    <m/>
    <s v="Beuvry"/>
    <n v="334.63"/>
  </r>
  <r>
    <x v="0"/>
    <s v="C"/>
    <x v="0"/>
    <d v="2021-03-29T00:00:00"/>
    <d v="2021-03-29T00:00:00"/>
    <m/>
    <m/>
    <m/>
    <m/>
    <m/>
    <n v="0"/>
    <s v="RQAML"/>
    <n v="545143"/>
    <n v="143"/>
    <s v="DELLI MADANI"/>
    <x v="1"/>
    <n v="14974"/>
    <n v="1266.69"/>
    <n v="16240.69"/>
    <n v="4"/>
    <n v="1002.26"/>
    <n v="36"/>
    <m/>
    <n v="966.26"/>
    <n v="6.1712895203344192E-2"/>
    <n v="0"/>
    <n v="-3867"/>
    <m/>
    <m/>
    <n v="0.1"/>
    <n v="0.1"/>
    <n v="96.626000000000005"/>
    <m/>
    <n v="96.626000000000005"/>
    <s v="VWB"/>
    <n v="0"/>
    <n v="20"/>
    <n v="1"/>
    <n v="1"/>
    <m/>
    <m/>
    <n v="1"/>
    <s v="Valauto Roncq"/>
    <s v="SEAT"/>
    <m/>
    <s v="Roncq SEAT &amp; SKODA"/>
    <n v="1002.26"/>
  </r>
  <r>
    <x v="0"/>
    <s v="C"/>
    <x v="0"/>
    <d v="2021-07-01T00:00:00"/>
    <d v="2021-07-01T00:00:00"/>
    <m/>
    <m/>
    <m/>
    <m/>
    <m/>
    <m/>
    <s v="BEQTH"/>
    <n v="545150"/>
    <n v="150"/>
    <s v="DELCUSE HERVE"/>
    <x v="2"/>
    <n v="28426.33"/>
    <n v="1920.84"/>
    <n v="30347.170000000002"/>
    <n v="153"/>
    <n v="959.8"/>
    <n v="22"/>
    <m/>
    <n v="937.8"/>
    <n v="3.1627331312936262E-2"/>
    <n v="-1517.36"/>
    <n v="-2483"/>
    <m/>
    <m/>
    <n v="0.13"/>
    <n v="0.13"/>
    <n v="121.914"/>
    <m/>
    <n v="121.914"/>
    <s v="VWB"/>
    <n v="0"/>
    <n v="0"/>
    <n v="0"/>
    <n v="1"/>
    <m/>
    <m/>
    <n v="0"/>
    <s v="Valauto Roncq"/>
    <s v="SEAT"/>
    <m/>
    <s v="Beuvry"/>
    <n v="959.8"/>
  </r>
  <r>
    <x v="0"/>
    <s v="C"/>
    <x v="0"/>
    <d v="2021-05-12T00:00:00"/>
    <d v="2021-05-17T00:00:00"/>
    <m/>
    <m/>
    <m/>
    <m/>
    <m/>
    <n v="0"/>
    <s v="RQTHC"/>
    <n v="545198"/>
    <n v="198"/>
    <s v="PEUGNET FREDERIC"/>
    <x v="4"/>
    <n v="16873.990000000002"/>
    <n v="2012.49"/>
    <n v="18886.480000000003"/>
    <n v="12"/>
    <n v="1188"/>
    <n v="36"/>
    <m/>
    <n v="1152"/>
    <n v="6.2902139519910527E-2"/>
    <n v="0"/>
    <n v="-2241.46"/>
    <m/>
    <m/>
    <n v="0.1"/>
    <n v="7.0000000000000007E-2"/>
    <n v="115.2"/>
    <m/>
    <n v="115.2"/>
    <s v="VWB"/>
    <n v="1"/>
    <n v="20"/>
    <n v="1"/>
    <n v="1"/>
    <m/>
    <m/>
    <n v="1"/>
    <s v="Valauto Roncq"/>
    <s v="SEAT"/>
    <m/>
    <s v="Roncq SEAT &amp; SKODA"/>
    <n v="1188"/>
  </r>
  <r>
    <x v="0"/>
    <s v="C"/>
    <x v="0"/>
    <d v="2021-06-08T00:00:00"/>
    <d v="2021-06-08T00:00:00"/>
    <m/>
    <m/>
    <m/>
    <m/>
    <m/>
    <m/>
    <s v="VSYPA"/>
    <n v="545208"/>
    <n v="208"/>
    <s v="DUNKERQUE BOULOGNE LOCATION"/>
    <x v="1"/>
    <n v="14974"/>
    <n v="1254.19"/>
    <n v="16228.19"/>
    <n v="20"/>
    <n v="364.41"/>
    <n v="36"/>
    <m/>
    <n v="328.41"/>
    <n v="2.2455369329543222E-2"/>
    <n v="0"/>
    <n v="-3570.2"/>
    <m/>
    <m/>
    <n v="0.1"/>
    <n v="0.1"/>
    <n v="32.841000000000001"/>
    <m/>
    <n v="32.841000000000001"/>
    <s v="VWB"/>
    <n v="0"/>
    <n v="0"/>
    <n v="0"/>
    <n v="1"/>
    <m/>
    <m/>
    <n v="0"/>
    <s v="Valauto Roncq"/>
    <s v="SEAT"/>
    <m/>
    <s v="Entreprises"/>
    <n v="364.41"/>
  </r>
  <r>
    <x v="0"/>
    <s v="C"/>
    <x v="0"/>
    <d v="2021-06-08T00:00:00"/>
    <d v="2021-06-08T00:00:00"/>
    <m/>
    <m/>
    <m/>
    <m/>
    <m/>
    <m/>
    <s v="VSYPA"/>
    <n v="545210"/>
    <n v="210"/>
    <s v="DUNKERQUE BOULOGNE LOCATION"/>
    <x v="1"/>
    <n v="14974"/>
    <n v="1095.8699999999999"/>
    <n v="16069.869999999999"/>
    <n v="13"/>
    <n v="473.27"/>
    <n v="36"/>
    <m/>
    <n v="437.27"/>
    <n v="2.9450767181066182E-2"/>
    <n v="0"/>
    <n v="-3535.38"/>
    <m/>
    <m/>
    <n v="0.1"/>
    <n v="0.1"/>
    <n v="43.727000000000004"/>
    <m/>
    <n v="43.727000000000004"/>
    <s v="VWB"/>
    <n v="0"/>
    <n v="0"/>
    <n v="0"/>
    <n v="1"/>
    <m/>
    <m/>
    <n v="0"/>
    <s v="Valauto Roncq"/>
    <s v="SEAT"/>
    <m/>
    <s v="Entreprises"/>
    <n v="473.27"/>
  </r>
  <r>
    <x v="0"/>
    <s v="C"/>
    <x v="0"/>
    <d v="2021-12-21T00:00:00"/>
    <d v="2021-12-17T00:00:00"/>
    <m/>
    <m/>
    <m/>
    <m/>
    <m/>
    <m/>
    <s v="RQAML"/>
    <n v="545224"/>
    <n v="224"/>
    <s v="LECOMTE ISABELLE"/>
    <x v="1"/>
    <n v="17949"/>
    <n v="1550.01"/>
    <n v="19499.009999999998"/>
    <n v="228"/>
    <n v="1806.03"/>
    <n v="36"/>
    <m/>
    <n v="1770.03"/>
    <n v="9.2621625405597527E-2"/>
    <n v="-1391.95"/>
    <n v="-1513"/>
    <m/>
    <m/>
    <n v="0.13"/>
    <n v="0.13"/>
    <n v="230.10390000000001"/>
    <m/>
    <n v="230.10390000000001"/>
    <s v="VWB"/>
    <n v="0"/>
    <n v="20"/>
    <n v="1"/>
    <n v="1"/>
    <m/>
    <m/>
    <n v="1"/>
    <s v="Valauto Roncq"/>
    <s v="SEAT"/>
    <m/>
    <s v="Roncq SEAT &amp; SKODA"/>
    <n v="1806.03"/>
  </r>
  <r>
    <x v="0"/>
    <s v="C"/>
    <x v="0"/>
    <d v="2021-09-16T00:00:00"/>
    <d v="2021-09-21T00:00:00"/>
    <m/>
    <m/>
    <m/>
    <m/>
    <m/>
    <n v="-2909.02"/>
    <s v="RQAML"/>
    <n v="545225"/>
    <n v="225"/>
    <s v="DE LA SAYETTE"/>
    <x v="1"/>
    <n v="17949"/>
    <n v="1091.6500000000001"/>
    <n v="19040.650000000001"/>
    <n v="132"/>
    <n v="966.14"/>
    <n v="36"/>
    <m/>
    <n v="930.14"/>
    <n v="5.0740914832214233E-2"/>
    <n v="-1773"/>
    <n v="0"/>
    <m/>
    <s v="trop perçu à rembourser"/>
    <n v="0.12"/>
    <n v="0.13"/>
    <n v="111.6168"/>
    <m/>
    <n v="111.6168"/>
    <n v="0"/>
    <n v="0"/>
    <n v="0"/>
    <n v="0"/>
    <n v="1"/>
    <m/>
    <m/>
    <n v="0"/>
    <s v="Valauto Roncq"/>
    <s v="SEAT"/>
    <m/>
    <s v="Roncq SEAT &amp; SKODA"/>
    <n v="966.14"/>
  </r>
  <r>
    <x v="0"/>
    <s v="C"/>
    <x v="0"/>
    <d v="2021-09-02T00:00:00"/>
    <d v="2021-09-04T00:00:00"/>
    <m/>
    <m/>
    <m/>
    <m/>
    <m/>
    <m/>
    <s v="RQAML"/>
    <n v="545236"/>
    <n v="236"/>
    <s v="VERWAERDE OLIVIER"/>
    <x v="2"/>
    <n v="22426.33"/>
    <n v="2079.16"/>
    <n v="24505.49"/>
    <n v="43"/>
    <n v="185.9"/>
    <n v="22"/>
    <m/>
    <n v="163.9"/>
    <n v="7.5860552064047687E-3"/>
    <n v="-2207.86"/>
    <n v="0"/>
    <m/>
    <m/>
    <n v="0.08"/>
    <n v="7.0000000000000007E-2"/>
    <n v="13.112"/>
    <m/>
    <n v="13.112"/>
    <s v="VWB"/>
    <n v="1"/>
    <n v="20"/>
    <n v="1"/>
    <n v="1"/>
    <m/>
    <m/>
    <n v="1"/>
    <s v="Valauto Roncq"/>
    <s v="SEAT"/>
    <m/>
    <s v="Roncq SEAT &amp; SKODA"/>
    <n v="185.9"/>
  </r>
  <r>
    <x v="0"/>
    <s v="C"/>
    <x v="0"/>
    <d v="2021-09-23T00:00:00"/>
    <d v="2021-09-23T00:00:00"/>
    <m/>
    <m/>
    <m/>
    <m/>
    <m/>
    <n v="0"/>
    <s v="RQAML"/>
    <n v="545242"/>
    <n v="242"/>
    <s v="DERVILLE SEGOLENE"/>
    <x v="4"/>
    <n v="19174"/>
    <n v="625"/>
    <n v="19799"/>
    <n v="45"/>
    <n v="1428.41"/>
    <n v="36"/>
    <m/>
    <n v="1392.41"/>
    <n v="7.2145562907217534E-2"/>
    <n v="-1917"/>
    <n v="-250"/>
    <m/>
    <m/>
    <n v="0.08"/>
    <n v="7.0000000000000007E-2"/>
    <n v="111.39280000000001"/>
    <m/>
    <n v="111.39280000000001"/>
    <n v="0"/>
    <n v="0"/>
    <n v="20"/>
    <n v="1"/>
    <n v="1"/>
    <m/>
    <m/>
    <n v="1"/>
    <s v="Valauto Roncq"/>
    <s v="SEAT"/>
    <m/>
    <s v="Roncq SEAT &amp; SKODA"/>
    <n v="1428.41"/>
  </r>
  <r>
    <x v="0"/>
    <s v="C"/>
    <x v="0"/>
    <d v="2021-09-06T00:00:00"/>
    <d v="2021-09-08T00:00:00"/>
    <m/>
    <m/>
    <m/>
    <m/>
    <m/>
    <n v="0"/>
    <s v="RQAML"/>
    <n v="545243"/>
    <n v="243"/>
    <s v="DOZIER KARINE"/>
    <x v="1"/>
    <n v="15511.5"/>
    <n v="1554.17"/>
    <n v="17065.669999999998"/>
    <n v="5"/>
    <n v="1174.25"/>
    <n v="36"/>
    <m/>
    <n v="1138.25"/>
    <n v="6.8807729201373291E-2"/>
    <n v="-1861.38"/>
    <n v="-250"/>
    <m/>
    <m/>
    <n v="0.08"/>
    <n v="7.0000000000000007E-2"/>
    <n v="91.06"/>
    <m/>
    <n v="91.06"/>
    <s v="VWB"/>
    <n v="1"/>
    <n v="20"/>
    <n v="1"/>
    <n v="1"/>
    <m/>
    <m/>
    <n v="1"/>
    <s v="Valauto Roncq"/>
    <s v="SEAT"/>
    <m/>
    <s v="Roncq SEAT &amp; SKODA"/>
    <n v="1174.25"/>
  </r>
  <r>
    <x v="0"/>
    <s v="C"/>
    <x v="0"/>
    <d v="2021-12-14T00:00:00"/>
    <d v="2021-12-15T00:00:00"/>
    <m/>
    <m/>
    <m/>
    <m/>
    <m/>
    <n v="0"/>
    <s v="RQAML"/>
    <n v="545287"/>
    <n v="287"/>
    <s v="CHETOUANE KAMEL"/>
    <x v="4"/>
    <n v="18207.330000000002"/>
    <n v="1041.67"/>
    <n v="19249"/>
    <n v="11"/>
    <n v="736.52"/>
    <n v="36"/>
    <m/>
    <n v="700.52"/>
    <n v="3.8262766896981659E-2"/>
    <n v="0"/>
    <n v="-1513"/>
    <m/>
    <m/>
    <n v="0.1"/>
    <n v="0.1"/>
    <n v="70.052000000000007"/>
    <m/>
    <n v="70.052000000000007"/>
    <s v="CM CIC Bail"/>
    <n v="1"/>
    <n v="0"/>
    <n v="0"/>
    <n v="1"/>
    <m/>
    <m/>
    <n v="0"/>
    <s v="Valauto Roncq"/>
    <s v="SEAT"/>
    <m/>
    <s v="Roncq SEAT &amp; SKODA"/>
    <n v="736.52"/>
  </r>
  <r>
    <x v="0"/>
    <s v="C"/>
    <x v="0"/>
    <d v="2021-03-26T00:00:00"/>
    <d v="2021-03-26T00:00:00"/>
    <m/>
    <m/>
    <m/>
    <m/>
    <m/>
    <n v="-7.1"/>
    <s v="RQAML"/>
    <n v="546114"/>
    <n v="114"/>
    <s v="MUSIAL ANAELLE"/>
    <x v="1"/>
    <n v="14974"/>
    <n v="1266.68"/>
    <n v="16240.68"/>
    <n v="25"/>
    <n v="699.38"/>
    <n v="36"/>
    <m/>
    <n v="663.38"/>
    <n v="4.306346778583163E-2"/>
    <n v="0"/>
    <n v="-3577"/>
    <m/>
    <m/>
    <n v="0.1"/>
    <n v="0.1"/>
    <n v="66.338000000000008"/>
    <m/>
    <n v="66.338000000000008"/>
    <s v="VWB"/>
    <n v="0"/>
    <n v="20"/>
    <n v="1"/>
    <n v="1"/>
    <m/>
    <m/>
    <n v="1"/>
    <s v="Valauto Roncq"/>
    <s v="SEAT"/>
    <m/>
    <s v="Roncq SEAT &amp; SKODA"/>
    <n v="699.38"/>
  </r>
  <r>
    <x v="0"/>
    <s v="C"/>
    <x v="0"/>
    <d v="2021-03-16T00:00:00"/>
    <d v="2021-03-16T00:00:00"/>
    <m/>
    <m/>
    <m/>
    <m/>
    <m/>
    <n v="0"/>
    <s v="RQAML"/>
    <n v="546133"/>
    <n v="133"/>
    <s v="VANDEKERCKHOVE WILLY"/>
    <x v="2"/>
    <n v="22426.33"/>
    <n v="1829.16"/>
    <n v="24255.49"/>
    <n v="13"/>
    <n v="892.89"/>
    <n v="22"/>
    <m/>
    <n v="870.89"/>
    <n v="3.6811872281285594E-2"/>
    <n v="0"/>
    <n v="-2369"/>
    <m/>
    <s v="dont ext gtie"/>
    <n v="0.13"/>
    <n v="0.13"/>
    <n v="113.2157"/>
    <m/>
    <n v="113.2157"/>
    <s v="VWB"/>
    <n v="1"/>
    <n v="20"/>
    <n v="1"/>
    <n v="1"/>
    <m/>
    <m/>
    <n v="1"/>
    <s v="Valauto Roncq"/>
    <s v="SEAT"/>
    <m/>
    <s v="Roncq SEAT &amp; SKODA"/>
    <n v="892.89"/>
  </r>
  <r>
    <x v="0"/>
    <s v="C"/>
    <x v="0"/>
    <d v="2021-05-28T00:00:00"/>
    <d v="2021-05-28T00:00:00"/>
    <m/>
    <m/>
    <m/>
    <m/>
    <m/>
    <m/>
    <s v="RQAML"/>
    <n v="546146"/>
    <n v="146"/>
    <s v="SOETE LAETITIA"/>
    <x v="4"/>
    <n v="16874"/>
    <n v="1737.49"/>
    <n v="18611.490000000002"/>
    <n v="28"/>
    <n v="1539.77"/>
    <n v="36"/>
    <n v="-1388.2"/>
    <n v="115.56999999999994"/>
    <n v="8.1438939063986776E-3"/>
    <n v="0"/>
    <n v="-2333"/>
    <m/>
    <m/>
    <n v="0.1"/>
    <n v="0.1"/>
    <n v="11.556999999999995"/>
    <m/>
    <n v="11.556999999999995"/>
    <s v="VWB"/>
    <n v="0"/>
    <n v="20"/>
    <n v="1"/>
    <n v="1"/>
    <m/>
    <m/>
    <n v="1"/>
    <s v="Valauto Roncq"/>
    <s v="SEAT"/>
    <m/>
    <s v="Roncq SEAT &amp; SKODA"/>
    <n v="1539.77"/>
  </r>
  <r>
    <x v="0"/>
    <s v="C"/>
    <x v="0"/>
    <d v="2021-10-15T00:00:00"/>
    <d v="2021-10-18T00:00:00"/>
    <m/>
    <m/>
    <m/>
    <m/>
    <m/>
    <n v="216.48"/>
    <s v="RQAML"/>
    <n v="546161"/>
    <n v="61"/>
    <s v="LEBLANC HUGO"/>
    <x v="1"/>
    <n v="15782.33"/>
    <n v="1920.83"/>
    <n v="17703.16"/>
    <n v="91"/>
    <n v="876.77"/>
    <n v="36"/>
    <m/>
    <n v="840.77"/>
    <n v="4.9526186285386339E-2"/>
    <n v="-1717.38"/>
    <n v="0"/>
    <m/>
    <m/>
    <n v="0.13"/>
    <n v="0"/>
    <n v="109.3001"/>
    <m/>
    <n v="109.3001"/>
    <s v="VWB"/>
    <n v="0"/>
    <n v="20"/>
    <n v="1"/>
    <n v="1"/>
    <m/>
    <m/>
    <n v="1"/>
    <s v="Valauto Roncq"/>
    <s v="SEAT"/>
    <m/>
    <s v="Roncq SEAT &amp; SKODA"/>
    <n v="876.77"/>
  </r>
  <r>
    <x v="0"/>
    <s v="C"/>
    <x v="0"/>
    <d v="2021-09-07T00:00:00"/>
    <d v="2021-09-08T00:00:00"/>
    <m/>
    <m/>
    <m/>
    <m/>
    <m/>
    <m/>
    <s v="VSYPA"/>
    <n v="546228"/>
    <n v="228"/>
    <s v="CREVECOEUR STEPHANE"/>
    <x v="1"/>
    <n v="13115.67"/>
    <n v="491.67"/>
    <n v="13607.34"/>
    <n v="98"/>
    <n v="174.03"/>
    <n v="36"/>
    <m/>
    <n v="138.03"/>
    <n v="1.27894210036642E-2"/>
    <n v="-1513"/>
    <n v="0"/>
    <m/>
    <m/>
    <n v="0.12"/>
    <n v="0.12"/>
    <n v="16.563600000000001"/>
    <m/>
    <n v="16.563600000000001"/>
    <s v="VWB"/>
    <n v="0"/>
    <n v="20"/>
    <n v="1"/>
    <n v="1"/>
    <m/>
    <m/>
    <n v="1"/>
    <s v="Valauto Roncq"/>
    <s v="SEAT"/>
    <m/>
    <s v="Entreprises"/>
    <n v="174.03"/>
  </r>
  <r>
    <x v="0"/>
    <s v="NC"/>
    <x v="0"/>
    <d v="2021-12-24T00:00:00"/>
    <d v="2021-12-27T00:00:00"/>
    <m/>
    <s v="X"/>
    <m/>
    <m/>
    <m/>
    <n v="16882.77"/>
    <s v="LTMEL"/>
    <n v="546255"/>
    <n v="255"/>
    <s v="DLM - CPTE"/>
    <x v="4"/>
    <n v="18207.330000000002"/>
    <n v="866.65"/>
    <n v="19073.980000000003"/>
    <n v="18"/>
    <n v="-1153.31"/>
    <n v="36"/>
    <m/>
    <n v="-1189.31"/>
    <n v="-6.0465094332698248E-2"/>
    <n v="0"/>
    <n v="-3242.58"/>
    <m/>
    <s v="Marge négative"/>
    <m/>
    <n v="0"/>
    <n v="0"/>
    <m/>
    <n v="0"/>
    <n v="0"/>
    <n v="0"/>
    <n v="0"/>
    <n v="0"/>
    <n v="1"/>
    <m/>
    <m/>
    <n v="0"/>
    <s v="Valauto Roncq"/>
    <s v="SEAT"/>
    <m/>
    <s v="Entreprises"/>
    <n v="-1153.31"/>
  </r>
  <r>
    <x v="0"/>
    <s v="C"/>
    <x v="0"/>
    <d v="2021-12-07T00:00:00"/>
    <d v="2021-12-08T00:00:00"/>
    <m/>
    <m/>
    <m/>
    <m/>
    <m/>
    <n v="-14542.68"/>
    <s v="RQAML"/>
    <n v="546354"/>
    <n v="354"/>
    <s v="HOUVENAGHEL DANIEL"/>
    <x v="1"/>
    <n v="15782.36"/>
    <n v="1837.5"/>
    <n v="17619.86"/>
    <n v="4"/>
    <n v="878.74"/>
    <n v="36"/>
    <m/>
    <n v="842.74"/>
    <n v="4.9872132922736047E-2"/>
    <n v="0"/>
    <n v="-1457.38"/>
    <m/>
    <m/>
    <n v="0.13"/>
    <n v="0.1"/>
    <n v="109.5562"/>
    <m/>
    <n v="109.5562"/>
    <s v="VWB"/>
    <n v="0"/>
    <n v="0"/>
    <n v="0"/>
    <n v="1"/>
    <m/>
    <m/>
    <n v="0"/>
    <s v="Valauto Roncq"/>
    <s v="SEAT"/>
    <m/>
    <s v="Roncq SEAT &amp; SKODA"/>
    <n v="878.74"/>
  </r>
  <r>
    <x v="0"/>
    <s v="C"/>
    <x v="0"/>
    <d v="2021-12-23T00:00:00"/>
    <d v="2021-12-23T00:00:00"/>
    <m/>
    <m/>
    <m/>
    <m/>
    <m/>
    <n v="0"/>
    <s v="RQAML"/>
    <n v="550365"/>
    <n v="50365"/>
    <s v="LESCOUFFE ALBAN"/>
    <x v="4"/>
    <n v="22040.67"/>
    <n v="2025"/>
    <n v="24065.67"/>
    <n v="7"/>
    <n v="3127.32"/>
    <n v="36"/>
    <m/>
    <n v="3091.32"/>
    <n v="0.12994942588342648"/>
    <n v="0"/>
    <n v="-1879.25"/>
    <m/>
    <m/>
    <n v="0.13"/>
    <n v="7.0000000000000007E-2"/>
    <n v="401.87160000000006"/>
    <m/>
    <n v="401.87160000000006"/>
    <s v="VWB"/>
    <n v="1"/>
    <n v="20"/>
    <n v="1"/>
    <n v="1"/>
    <m/>
    <m/>
    <n v="1"/>
    <s v="Valauto Roncq"/>
    <s v="SEAT"/>
    <m/>
    <s v="Roncq SEAT &amp; SKODA"/>
    <n v="3127.32"/>
  </r>
  <r>
    <x v="0"/>
    <s v="C"/>
    <x v="0"/>
    <d v="2021-04-23T00:00:00"/>
    <d v="2021-04-23T00:00:00"/>
    <m/>
    <m/>
    <m/>
    <m/>
    <m/>
    <n v="15168.41"/>
    <s v="BEQTH"/>
    <n v="551140"/>
    <n v="51140"/>
    <s v="DELECROIX DANIELLE"/>
    <x v="4"/>
    <n v="18874"/>
    <n v="916.67"/>
    <n v="19790.669999999998"/>
    <n v="227"/>
    <n v="4082.84"/>
    <n v="92.67"/>
    <m/>
    <n v="3990.17"/>
    <n v="0.20630125205462982"/>
    <n v="-3002.04"/>
    <n v="143.83000000000001"/>
    <m/>
    <m/>
    <n v="0.1"/>
    <n v="7.0000000000000007E-2"/>
    <n v="399.01700000000005"/>
    <m/>
    <n v="399.01700000000005"/>
    <s v="VWB"/>
    <n v="1"/>
    <n v="20"/>
    <n v="1"/>
    <n v="1"/>
    <m/>
    <m/>
    <n v="1"/>
    <s v="Valauto Roncq"/>
    <s v="SEAT"/>
    <m/>
    <s v="Beuvry"/>
    <n v="4082.84"/>
  </r>
  <r>
    <x v="0"/>
    <s v="C"/>
    <x v="0"/>
    <d v="2021-01-27T00:00:00"/>
    <d v="2021-01-28T00:00:00"/>
    <m/>
    <m/>
    <m/>
    <m/>
    <m/>
    <m/>
    <s v="RQAML"/>
    <n v="551184"/>
    <n v="51184"/>
    <s v="BLANQUART LAURENCE"/>
    <x v="1"/>
    <n v="14299"/>
    <n v="1941.67"/>
    <n v="16240.67"/>
    <n v="6"/>
    <n v="-265.73"/>
    <n v="36"/>
    <m/>
    <n v="-301.73"/>
    <n v="-1.6362009695412814E-2"/>
    <n v="-2033"/>
    <n v="-1417"/>
    <m/>
    <s v="comm 0 marge négative"/>
    <m/>
    <n v="7.0000000000000007E-2"/>
    <n v="0"/>
    <m/>
    <n v="0"/>
    <s v="VWB"/>
    <n v="0"/>
    <n v="20"/>
    <n v="1"/>
    <n v="1"/>
    <m/>
    <m/>
    <n v="1"/>
    <s v="Valauto Roncq"/>
    <s v="SEAT"/>
    <m/>
    <s v="Roncq SEAT &amp; SKODA"/>
    <n v="-265.73"/>
  </r>
  <r>
    <x v="0"/>
    <s v="C"/>
    <x v="0"/>
    <d v="2021-10-19T00:00:00"/>
    <d v="2021-10-08T00:00:00"/>
    <m/>
    <m/>
    <m/>
    <m/>
    <m/>
    <n v="99177.04"/>
    <s v="VSGNI"/>
    <n v="551234"/>
    <n v="234"/>
    <s v="TEMSYS ALD AUTOMOTIVE"/>
    <x v="5"/>
    <n v="38568"/>
    <n v="2416.6799999999998"/>
    <n v="40984.68"/>
    <n v="124"/>
    <n v="1212.57"/>
    <n v="22"/>
    <m/>
    <n v="1190.57"/>
    <n v="2.9585933085240629E-2"/>
    <n v="-4918.16"/>
    <n v="0"/>
    <m/>
    <m/>
    <n v="0.1"/>
    <n v="0.1"/>
    <n v="119.057"/>
    <m/>
    <n v="119.057"/>
    <m/>
    <n v="0"/>
    <n v="0"/>
    <n v="0"/>
    <n v="1"/>
    <m/>
    <m/>
    <n v="0"/>
    <s v="Valauto Roncq"/>
    <s v="SEAT"/>
    <m/>
    <s v="Entreprises"/>
    <n v="1212.57"/>
  </r>
  <r>
    <x v="0"/>
    <s v="C"/>
    <x v="0"/>
    <d v="2021-03-15T00:00:00"/>
    <d v="2021-03-15T00:00:00"/>
    <m/>
    <m/>
    <m/>
    <m/>
    <m/>
    <n v="-0.01"/>
    <s v="RQAML"/>
    <n v="555116"/>
    <n v="116"/>
    <s v="MAZOUNI FATIHA"/>
    <x v="1"/>
    <n v="14974"/>
    <n v="1266.68"/>
    <n v="16240.68"/>
    <n v="7"/>
    <n v="571.30999999999995"/>
    <n v="36"/>
    <m/>
    <n v="535.30999999999995"/>
    <n v="3.517771423364046E-2"/>
    <n v="0"/>
    <n v="-3867"/>
    <m/>
    <m/>
    <n v="0.1"/>
    <n v="0.1"/>
    <n v="53.530999999999999"/>
    <m/>
    <n v="53.530999999999999"/>
    <s v="VWB"/>
    <n v="0"/>
    <n v="20"/>
    <n v="1"/>
    <n v="1"/>
    <m/>
    <m/>
    <n v="1"/>
    <s v="Valauto Roncq"/>
    <s v="SEAT"/>
    <m/>
    <s v="Roncq SEAT &amp; SKODA"/>
    <n v="571.30999999999995"/>
  </r>
  <r>
    <x v="0"/>
    <s v="C"/>
    <x v="0"/>
    <d v="2021-07-27T00:00:00"/>
    <d v="2021-07-27T00:00:00"/>
    <m/>
    <m/>
    <m/>
    <m/>
    <m/>
    <n v="0"/>
    <s v="BEQTH"/>
    <n v="555175"/>
    <n v="175"/>
    <s v="MARMAIN MARGOT"/>
    <x v="1"/>
    <n v="13115.66"/>
    <n v="158.33000000000001"/>
    <n v="13273.99"/>
    <n v="35"/>
    <n v="414"/>
    <n v="36"/>
    <m/>
    <n v="378"/>
    <n v="3.1188813612184431E-2"/>
    <n v="0"/>
    <n v="-2333"/>
    <m/>
    <m/>
    <n v="0.13"/>
    <n v="0.13"/>
    <n v="49.14"/>
    <m/>
    <n v="49.14"/>
    <s v="VWB"/>
    <n v="0"/>
    <n v="0"/>
    <n v="0"/>
    <n v="1"/>
    <m/>
    <m/>
    <n v="0"/>
    <s v="Valauto Roncq"/>
    <s v="SEAT"/>
    <m/>
    <s v="Beuvry"/>
    <n v="414"/>
  </r>
  <r>
    <x v="0"/>
    <s v="C"/>
    <x v="0"/>
    <d v="2021-03-30T00:00:00"/>
    <d v="2021-03-30T00:00:00"/>
    <m/>
    <m/>
    <m/>
    <m/>
    <m/>
    <n v="-10393.5"/>
    <s v="RQAML"/>
    <n v="556113"/>
    <n v="113"/>
    <s v="VANRAPENBUSCH MARIE ANNICK"/>
    <x v="1"/>
    <n v="14974.02"/>
    <n v="1266.69"/>
    <n v="16240.710000000001"/>
    <n v="11"/>
    <n v="585.28"/>
    <n v="36"/>
    <m/>
    <n v="549.28"/>
    <n v="3.6037833321326464E-2"/>
    <n v="0"/>
    <n v="-2450"/>
    <m/>
    <m/>
    <n v="0.1"/>
    <n v="0.1"/>
    <n v="54.927999999999997"/>
    <m/>
    <n v="54.927999999999997"/>
    <s v="VWB"/>
    <n v="0"/>
    <n v="0"/>
    <n v="0"/>
    <n v="1"/>
    <m/>
    <m/>
    <n v="0"/>
    <s v="Valauto Roncq"/>
    <s v="SEAT"/>
    <m/>
    <s v="Roncq SEAT &amp; SKODA"/>
    <n v="585.28"/>
  </r>
  <r>
    <x v="0"/>
    <s v="C"/>
    <x v="0"/>
    <d v="2021-12-03T00:00:00"/>
    <d v="2021-03-19T00:00:00"/>
    <m/>
    <m/>
    <m/>
    <m/>
    <m/>
    <n v="0"/>
    <s v="RQAML"/>
    <n v="565112"/>
    <n v="112"/>
    <s v="HAUSPI MARCEL"/>
    <x v="1"/>
    <n v="20053.169999999998"/>
    <n v="1650.01"/>
    <n v="21703.179999999997"/>
    <n v="105"/>
    <n v="675.93"/>
    <n v="36"/>
    <m/>
    <n v="639.92999999999995"/>
    <n v="3.1144283925212804E-2"/>
    <n v="-2858.16"/>
    <n v="0"/>
    <m/>
    <m/>
    <n v="0.13"/>
    <n v="0.1"/>
    <n v="83.190899999999999"/>
    <m/>
    <n v="83.190899999999999"/>
    <s v="VWB"/>
    <n v="0"/>
    <s v="20"/>
    <n v="1"/>
    <n v="1"/>
    <m/>
    <m/>
    <n v="1"/>
    <s v="Valauto Roncq"/>
    <s v="SEAT"/>
    <m/>
    <s v="Roncq SEAT &amp; SKODA"/>
    <n v="675.93"/>
  </r>
  <r>
    <x v="0"/>
    <s v="C"/>
    <x v="0"/>
    <d v="2021-03-02T00:00:00"/>
    <d v="2021-03-02T00:00:00"/>
    <m/>
    <m/>
    <m/>
    <m/>
    <m/>
    <n v="0"/>
    <s v="RQAML"/>
    <n v="565134"/>
    <n v="134"/>
    <s v="WAETERLOOS ANTOINE"/>
    <x v="2"/>
    <n v="22426.33"/>
    <n v="2079.15"/>
    <n v="24505.480000000003"/>
    <n v="4"/>
    <n v="552.17999999999995"/>
    <n v="22"/>
    <m/>
    <n v="530.17999999999995"/>
    <n v="2.2532919167467844E-2"/>
    <n v="0"/>
    <n v="-2194.96"/>
    <m/>
    <s v="dont ext gtie"/>
    <n v="0.13"/>
    <n v="0.13"/>
    <n v="68.923400000000001"/>
    <m/>
    <n v="68.923400000000001"/>
    <s v="VWB"/>
    <n v="1"/>
    <n v="20"/>
    <n v="1"/>
    <n v="1"/>
    <m/>
    <m/>
    <n v="1"/>
    <s v="Valauto Roncq"/>
    <s v="SEAT"/>
    <m/>
    <s v="Roncq SEAT &amp; SKODA"/>
    <n v="552.17999999999995"/>
  </r>
  <r>
    <x v="0"/>
    <s v="C"/>
    <x v="0"/>
    <d v="2021-12-17T00:00:00"/>
    <d v="2021-01-11T00:00:00"/>
    <m/>
    <m/>
    <m/>
    <m/>
    <m/>
    <n v="0"/>
    <s v="LTMEL"/>
    <n v="575123"/>
    <n v="123"/>
    <s v="LERMINET OLIVIER"/>
    <x v="4"/>
    <n v="17790.669999999998"/>
    <n v="1779.16"/>
    <n v="19569.829999999998"/>
    <n v="93"/>
    <n v="2122.58"/>
    <n v="36"/>
    <m/>
    <n v="2086.58"/>
    <n v="0.10846185173810913"/>
    <n v="-2737.33"/>
    <n v="0"/>
    <m/>
    <m/>
    <n v="0.13"/>
    <n v="0"/>
    <n v="271.25540000000001"/>
    <m/>
    <n v="271.25540000000001"/>
    <s v="VWB"/>
    <n v="0"/>
    <s v="0"/>
    <n v="1"/>
    <n v="1"/>
    <m/>
    <m/>
    <n v="1"/>
    <s v="Valauto Roncq"/>
    <s v="SEAT"/>
    <m/>
    <s v="Entreprises"/>
    <n v="2122.58"/>
  </r>
  <r>
    <x v="0"/>
    <s v="C"/>
    <x v="1"/>
    <d v="2021-12-02T00:00:00"/>
    <d v="2021-12-04T00:00:00"/>
    <m/>
    <m/>
    <m/>
    <m/>
    <m/>
    <n v="0"/>
    <s v="RQTHC"/>
    <n v="426"/>
    <n v="9813"/>
    <s v="DEBACKERE JEREMY"/>
    <x v="7"/>
    <n v="24181.68"/>
    <n v="1183.3399999999999"/>
    <n v="25365.02"/>
    <n v="188"/>
    <n v="-182.29"/>
    <n v="-0.01"/>
    <m/>
    <n v="-182.28"/>
    <n v="-7.1866688849446993E-3"/>
    <n v="-2650.39"/>
    <n v="0"/>
    <m/>
    <m/>
    <m/>
    <n v="0.12"/>
    <n v="0"/>
    <n v="30"/>
    <n v="30"/>
    <n v="0"/>
    <n v="1"/>
    <n v="0"/>
    <n v="0"/>
    <n v="1"/>
    <m/>
    <m/>
    <n v="0"/>
    <s v="Valauto Roncq"/>
    <s v="SKODA"/>
    <m/>
    <s v="Roncq SEAT &amp; SKODA"/>
    <n v="-182.29"/>
  </r>
  <r>
    <x v="0"/>
    <s v="NC"/>
    <x v="1"/>
    <d v="2021-03-01T00:00:00"/>
    <d v="2021-08-28T00:00:00"/>
    <s v="x"/>
    <m/>
    <m/>
    <m/>
    <m/>
    <m/>
    <s v="RQTHC"/>
    <n v="427"/>
    <n v="38"/>
    <s v="LEFEVERE SAMUEL"/>
    <x v="8"/>
    <n v="21315.02"/>
    <n v="2166.67"/>
    <n v="23481.690000000002"/>
    <n v="2"/>
    <n v="-315.93"/>
    <n v="35.22"/>
    <m/>
    <n v="-351.15"/>
    <n v="-1.3454312700661664E-2"/>
    <n v="0"/>
    <n v="0"/>
    <m/>
    <m/>
    <m/>
    <n v="7.0000000000000007E-2"/>
    <n v="0"/>
    <m/>
    <n v="0"/>
    <n v="0"/>
    <n v="1"/>
    <n v="0"/>
    <n v="0"/>
    <n v="1"/>
    <m/>
    <m/>
    <n v="0"/>
    <s v="Valauto Roncq"/>
    <s v="SKODA"/>
    <m/>
    <s v="Roncq SEAT &amp; SKODA"/>
    <n v="-315.93"/>
  </r>
  <r>
    <x v="0"/>
    <s v="C"/>
    <x v="1"/>
    <d v="2021-10-06T00:00:00"/>
    <d v="2021-10-08T00:00:00"/>
    <m/>
    <m/>
    <m/>
    <m/>
    <m/>
    <n v="0"/>
    <s v="RQTHC"/>
    <n v="448"/>
    <n v="9833"/>
    <s v="DEVOS PATRICK ET MARYLINE"/>
    <x v="8"/>
    <n v="26240.02"/>
    <n v="1116.67"/>
    <n v="27356.690000000002"/>
    <n v="200"/>
    <n v="1150.57"/>
    <n v="35.22"/>
    <m/>
    <n v="1115.3499999999999"/>
    <n v="4.2058085243499847E-2"/>
    <n v="-2891.61"/>
    <n v="0"/>
    <m/>
    <m/>
    <n v="0.12"/>
    <n v="0.12"/>
    <n v="133.84199999999998"/>
    <m/>
    <n v="133.84199999999998"/>
    <n v="0"/>
    <n v="1"/>
    <n v="0"/>
    <n v="0"/>
    <n v="1"/>
    <m/>
    <m/>
    <n v="0"/>
    <s v="Valauto Roncq"/>
    <s v="SKODA"/>
    <m/>
    <s v="Roncq SEAT &amp; SKODA"/>
    <n v="1150.57"/>
  </r>
  <r>
    <x v="0"/>
    <s v="C"/>
    <x v="1"/>
    <d v="2021-05-07T00:00:00"/>
    <d v="2021-05-11T00:00:00"/>
    <m/>
    <m/>
    <m/>
    <m/>
    <m/>
    <n v="0"/>
    <s v="RQTHC"/>
    <n v="449"/>
    <n v="9812"/>
    <s v="DE RIBAS NICOLAS"/>
    <x v="9"/>
    <n v="34461.33"/>
    <n v="3808.32"/>
    <n v="38269.65"/>
    <n v="2"/>
    <n v="312.58999999999997"/>
    <n v="28"/>
    <m/>
    <n v="284.58999999999997"/>
    <n v="8.1680914249281072E-3"/>
    <n v="-3941.77"/>
    <n v="-750"/>
    <m/>
    <m/>
    <n v="0.1"/>
    <n v="0.1"/>
    <n v="28.459"/>
    <m/>
    <n v="28.459"/>
    <s v=""/>
    <n v="0"/>
    <n v="20"/>
    <n v="1"/>
    <n v="1"/>
    <m/>
    <m/>
    <n v="1"/>
    <s v="Valauto Roncq"/>
    <s v="SKODA"/>
    <m/>
    <s v="Roncq SEAT &amp; SKODA"/>
    <n v="312.58999999999997"/>
  </r>
  <r>
    <x v="0"/>
    <s v="C"/>
    <x v="1"/>
    <d v="2021-09-20T00:00:00"/>
    <d v="2021-08-05T00:00:00"/>
    <m/>
    <m/>
    <m/>
    <m/>
    <m/>
    <n v="0"/>
    <s v="RQTHC"/>
    <n v="469"/>
    <n v="117"/>
    <s v="RAMBOUR FRANCOIS"/>
    <x v="10"/>
    <n v="30040.02"/>
    <n v="9108.33"/>
    <n v="39148.35"/>
    <n v="9"/>
    <n v="1458.43"/>
    <n v="35.22"/>
    <m/>
    <n v="1423.21"/>
    <n v="3.725393279665682E-2"/>
    <n v="0"/>
    <n v="-2466.35"/>
    <m/>
    <m/>
    <n v="0.1"/>
    <n v="0.12"/>
    <n v="142.321"/>
    <m/>
    <n v="142.321"/>
    <m/>
    <m/>
    <m/>
    <n v="0"/>
    <n v="1"/>
    <m/>
    <m/>
    <n v="0"/>
    <s v="Valauto Roncq"/>
    <s v="SKODA"/>
    <m/>
    <s v="Roncq SEAT &amp; SKODA"/>
    <n v="1458.43"/>
  </r>
  <r>
    <x v="0"/>
    <s v="C"/>
    <x v="1"/>
    <d v="2021-11-18T00:00:00"/>
    <d v="2021-11-20T00:00:00"/>
    <m/>
    <m/>
    <m/>
    <m/>
    <m/>
    <n v="0"/>
    <s v="RQTHC"/>
    <n v="473"/>
    <n v="149"/>
    <s v="JOZWIAK NATHALIE"/>
    <x v="11"/>
    <n v="34008.33"/>
    <n v="6770.84"/>
    <n v="40779.17"/>
    <n v="27"/>
    <n v="1617.8"/>
    <n v="20.5"/>
    <m/>
    <n v="1597.3"/>
    <n v="3.9672215005847347E-2"/>
    <n v="0"/>
    <n v="-1160"/>
    <m/>
    <m/>
    <n v="0.12"/>
    <n v="0.12"/>
    <n v="191.67599999999999"/>
    <m/>
    <n v="191.67599999999999"/>
    <n v="0"/>
    <n v="0"/>
    <n v="20"/>
    <n v="1"/>
    <n v="1"/>
    <m/>
    <m/>
    <n v="1"/>
    <s v="Valauto Roncq"/>
    <s v="SKODA"/>
    <m/>
    <s v="Roncq SEAT &amp; SKODA"/>
    <n v="1617.8"/>
  </r>
  <r>
    <x v="0"/>
    <s v="C"/>
    <x v="1"/>
    <d v="2021-07-28T00:00:00"/>
    <d v="2021-07-30T00:00:00"/>
    <m/>
    <m/>
    <m/>
    <m/>
    <m/>
    <n v="0"/>
    <s v="RQTHC"/>
    <n v="504251"/>
    <n v="4251"/>
    <s v="TREHAUT ROBIN"/>
    <x v="8"/>
    <n v="23431.68"/>
    <n v="750"/>
    <n v="24181.68"/>
    <n v="26"/>
    <n v="1661.44"/>
    <n v="35.22"/>
    <m/>
    <n v="1626.22"/>
    <n v="6.8706558022436817E-2"/>
    <n v="0"/>
    <n v="-1816"/>
    <m/>
    <m/>
    <n v="0.12"/>
    <n v="0.12"/>
    <n v="195.1464"/>
    <m/>
    <n v="195.1464"/>
    <s v=""/>
    <n v="1"/>
    <n v="20"/>
    <n v="1"/>
    <n v="1"/>
    <m/>
    <m/>
    <n v="1"/>
    <s v="Valauto Roncq"/>
    <s v="SKODA"/>
    <m/>
    <s v="Roncq SEAT &amp; SKODA"/>
    <n v="1661.44"/>
  </r>
  <r>
    <x v="0"/>
    <s v="C"/>
    <x v="1"/>
    <d v="2021-06-02T00:00:00"/>
    <d v="2021-06-04T00:00:00"/>
    <m/>
    <m/>
    <m/>
    <m/>
    <m/>
    <n v="0"/>
    <s v="RQTHC"/>
    <n v="507452"/>
    <n v="52"/>
    <s v="DELVILLE CLAIRE"/>
    <x v="12"/>
    <n v="30698.35"/>
    <n v="1308.33"/>
    <n v="32006.68"/>
    <n v="1"/>
    <n v="2551.4899999999998"/>
    <n v="26.31"/>
    <m/>
    <n v="2525.1799999999998"/>
    <n v="7.9717421488264315E-2"/>
    <n v="-584"/>
    <n v="-1833"/>
    <m/>
    <m/>
    <n v="0.1"/>
    <n v="0.1"/>
    <n v="252.518"/>
    <m/>
    <n v="252.518"/>
    <s v="VWB"/>
    <n v="1"/>
    <n v="20"/>
    <n v="1"/>
    <n v="1"/>
    <m/>
    <m/>
    <n v="1"/>
    <s v="Valauto Roncq"/>
    <s v="SKODA"/>
    <m/>
    <s v="Roncq SEAT &amp; SKODA"/>
    <n v="2551.4899999999998"/>
  </r>
  <r>
    <x v="0"/>
    <s v="C"/>
    <x v="1"/>
    <d v="2021-06-11T00:00:00"/>
    <d v="2021-06-11T00:00:00"/>
    <m/>
    <m/>
    <m/>
    <m/>
    <s v="X "/>
    <n v="60683.86"/>
    <s v="RQTHC"/>
    <n v="507839"/>
    <n v="39"/>
    <s v="TEMSYS ALD AUTOMOTIVE"/>
    <x v="11"/>
    <n v="39075"/>
    <n v="5850"/>
    <n v="44925"/>
    <n v="28"/>
    <n v="1445.75"/>
    <n v="20.57"/>
    <m/>
    <n v="1425.18"/>
    <n v="3.2181413466889262E-2"/>
    <n v="0"/>
    <n v="0"/>
    <m/>
    <m/>
    <n v="0.1"/>
    <n v="0.1"/>
    <n v="142.518"/>
    <m/>
    <n v="142.518"/>
    <s v="Temsys"/>
    <n v="0"/>
    <n v="0"/>
    <n v="0"/>
    <n v="1"/>
    <m/>
    <m/>
    <n v="0"/>
    <s v="Valauto Roncq"/>
    <s v="SKODA"/>
    <m/>
    <s v="Roncq SEAT &amp; SKODA"/>
    <n v="1445.75"/>
  </r>
  <r>
    <x v="0"/>
    <s v="C"/>
    <x v="1"/>
    <d v="2021-08-03T00:00:00"/>
    <d v="2021-08-13T00:00:00"/>
    <m/>
    <m/>
    <m/>
    <m/>
    <m/>
    <n v="0"/>
    <s v="RQTHC"/>
    <n v="507853"/>
    <n v="53"/>
    <s v="CUVELIER ESTELLE"/>
    <x v="8"/>
    <n v="24990.01"/>
    <n v="291.67"/>
    <n v="25281.679999999997"/>
    <n v="8"/>
    <n v="793.67"/>
    <n v="35.22"/>
    <m/>
    <n v="758.44999999999993"/>
    <n v="3.1393087801127144E-2"/>
    <n v="0"/>
    <n v="0"/>
    <m/>
    <m/>
    <n v="0.08"/>
    <n v="0.1"/>
    <n v="60.675999999999995"/>
    <m/>
    <n v="60.675999999999995"/>
    <s v="VWB"/>
    <n v="0"/>
    <n v="0"/>
    <n v="0"/>
    <n v="1"/>
    <m/>
    <m/>
    <n v="0"/>
    <s v="Valauto Roncq"/>
    <s v="SKODA"/>
    <m/>
    <s v="Roncq SEAT &amp; SKODA"/>
    <n v="793.67"/>
  </r>
  <r>
    <x v="0"/>
    <s v="C"/>
    <x v="1"/>
    <d v="2021-11-05T00:00:00"/>
    <d v="2021-11-09T00:00:00"/>
    <m/>
    <s v="X"/>
    <m/>
    <m/>
    <s v="X"/>
    <n v="-93.12"/>
    <s v="RQTHC"/>
    <n v="507924"/>
    <n v="24"/>
    <s v="POTIER VANDAMME ET FILS"/>
    <x v="10"/>
    <n v="30040.02"/>
    <n v="1975"/>
    <n v="32015.02"/>
    <n v="14"/>
    <n v="995.67"/>
    <n v="35.22"/>
    <m/>
    <n v="960.44999999999993"/>
    <n v="3.110008989530539E-2"/>
    <n v="0"/>
    <n v="0"/>
    <m/>
    <s v="manque marge vendeur"/>
    <n v="0.08"/>
    <n v="0.1"/>
    <n v="76.835999999999999"/>
    <m/>
    <n v="76.835999999999999"/>
    <n v="0"/>
    <n v="0"/>
    <n v="0"/>
    <n v="0"/>
    <n v="1"/>
    <m/>
    <m/>
    <n v="0"/>
    <s v="Valauto Roncq"/>
    <s v="SKODA"/>
    <m/>
    <s v="Roncq SEAT &amp; SKODA"/>
    <n v="995.67"/>
  </r>
  <r>
    <x v="0"/>
    <s v="C"/>
    <x v="1"/>
    <d v="2021-12-02T00:00:00"/>
    <d v="2021-12-03T00:00:00"/>
    <m/>
    <m/>
    <m/>
    <m/>
    <m/>
    <n v="0"/>
    <s v="RQTHC"/>
    <n v="508535"/>
    <n v="8535"/>
    <s v="MISIAK KARINE"/>
    <x v="8"/>
    <n v="19373.349999999999"/>
    <n v="-2104.17"/>
    <n v="17269.18"/>
    <n v="30"/>
    <n v="1133.03"/>
    <n v="35.22"/>
    <m/>
    <n v="1097.81"/>
    <n v="6.5609947895615195E-2"/>
    <n v="0"/>
    <n v="0"/>
    <m/>
    <m/>
    <n v="0.12"/>
    <n v="0.12"/>
    <n v="131.7372"/>
    <m/>
    <n v="131.7372"/>
    <n v="0"/>
    <n v="0"/>
    <n v="20"/>
    <n v="1"/>
    <n v="1"/>
    <m/>
    <m/>
    <n v="1"/>
    <s v="Valauto Roncq"/>
    <s v="SKODA"/>
    <m/>
    <s v="Roncq SEAT &amp; SKODA"/>
    <n v="1133.03"/>
  </r>
  <r>
    <x v="0"/>
    <s v="C"/>
    <x v="1"/>
    <d v="2021-09-27T00:00:00"/>
    <d v="2021-09-28T00:00:00"/>
    <m/>
    <m/>
    <m/>
    <m/>
    <m/>
    <n v="0"/>
    <s v="RQTHC"/>
    <n v="509801"/>
    <n v="9801"/>
    <s v="DE SAEGER VALERIE"/>
    <x v="13"/>
    <n v="13490.02"/>
    <n v="2033.32"/>
    <n v="15523.34"/>
    <n v="251"/>
    <n v="795.35"/>
    <n v="35.22"/>
    <m/>
    <n v="760.13"/>
    <n v="5.1235752099741426E-2"/>
    <n v="-2375.0700000000002"/>
    <n v="0"/>
    <m/>
    <m/>
    <n v="0.12"/>
    <n v="0.12"/>
    <n v="91.215599999999995"/>
    <m/>
    <n v="91.215599999999995"/>
    <s v="VWB"/>
    <n v="0"/>
    <n v="20"/>
    <n v="1"/>
    <n v="1"/>
    <m/>
    <m/>
    <n v="1"/>
    <s v="Valauto Roncq"/>
    <s v="SKODA"/>
    <m/>
    <s v="Roncq SEAT &amp; SKODA"/>
    <n v="795.35"/>
  </r>
  <r>
    <x v="0"/>
    <s v="C"/>
    <x v="1"/>
    <d v="2021-08-11T00:00:00"/>
    <d v="2021-08-12T00:00:00"/>
    <m/>
    <m/>
    <m/>
    <m/>
    <m/>
    <n v="-500"/>
    <s v="RQTHC"/>
    <n v="515556"/>
    <n v="56"/>
    <s v="PRUM FREDERIC ET CORINNE"/>
    <x v="8"/>
    <n v="26198.35"/>
    <n v="1191.67"/>
    <n v="27390.019999999997"/>
    <n v="1"/>
    <n v="2017.25"/>
    <n v="35.22"/>
    <m/>
    <n v="1982.03"/>
    <n v="7.3649088244550395E-2"/>
    <n v="0"/>
    <n v="-1816"/>
    <m/>
    <s v="solde client"/>
    <n v="0.08"/>
    <n v="0.1"/>
    <n v="158.5624"/>
    <m/>
    <n v="158.5624"/>
    <n v="0"/>
    <n v="0"/>
    <n v="20"/>
    <n v="1"/>
    <n v="1"/>
    <m/>
    <m/>
    <n v="1"/>
    <s v="Valauto Roncq"/>
    <s v="SKODA"/>
    <m/>
    <s v="Roncq SEAT &amp; SKODA"/>
    <n v="2017.25"/>
  </r>
  <r>
    <x v="0"/>
    <s v="C"/>
    <x v="1"/>
    <d v="2021-05-07T00:00:00"/>
    <d v="2021-05-10T00:00:00"/>
    <m/>
    <m/>
    <m/>
    <m/>
    <m/>
    <n v="0"/>
    <s v="RQTHC"/>
    <n v="515932"/>
    <n v="32"/>
    <s v="BOURBOTTE JUSTINE"/>
    <x v="8"/>
    <n v="24990.01"/>
    <n v="291.67"/>
    <n v="25281.679999999997"/>
    <n v="2"/>
    <n v="793.67"/>
    <n v="35.22"/>
    <m/>
    <n v="758.44999999999993"/>
    <n v="3.1393087801127144E-2"/>
    <n v="0"/>
    <n v="0"/>
    <m/>
    <m/>
    <n v="0.1"/>
    <n v="0.1"/>
    <n v="75.844999999999999"/>
    <m/>
    <n v="75.844999999999999"/>
    <s v="VWB"/>
    <n v="0"/>
    <n v="0"/>
    <n v="0"/>
    <n v="1"/>
    <m/>
    <m/>
    <n v="0"/>
    <s v="Valauto Roncq"/>
    <s v="SKODA"/>
    <m/>
    <s v="Roncq SEAT &amp; SKODA"/>
    <n v="793.67"/>
  </r>
  <r>
    <x v="0"/>
    <s v="C"/>
    <x v="1"/>
    <d v="2021-07-26T00:00:00"/>
    <d v="2021-07-27T00:00:00"/>
    <m/>
    <m/>
    <m/>
    <m/>
    <m/>
    <n v="0"/>
    <s v="RQTHC"/>
    <n v="519504"/>
    <n v="9504"/>
    <s v="DEPICKERE SEBASTIEN ET AMELIE"/>
    <x v="11"/>
    <n v="39466.67"/>
    <n v="12333.84"/>
    <n v="51800.509999999995"/>
    <n v="94"/>
    <n v="2627.09"/>
    <n v="20.57"/>
    <m/>
    <n v="2606.52"/>
    <n v="5.0715523843298076E-2"/>
    <n v="-2097.1"/>
    <n v="0"/>
    <m/>
    <m/>
    <n v="0.12"/>
    <n v="0.12"/>
    <n v="312.7824"/>
    <m/>
    <n v="312.7824"/>
    <s v=""/>
    <n v="0"/>
    <n v="20"/>
    <n v="1"/>
    <n v="1"/>
    <m/>
    <m/>
    <n v="1"/>
    <s v="Valauto Roncq"/>
    <s v="SKODA"/>
    <m/>
    <s v="Roncq SEAT &amp; SKODA"/>
    <n v="2627.09"/>
  </r>
  <r>
    <x v="0"/>
    <s v="C"/>
    <x v="1"/>
    <d v="2021-04-30T00:00:00"/>
    <d v="2021-04-30T00:00:00"/>
    <m/>
    <m/>
    <m/>
    <m/>
    <m/>
    <n v="0"/>
    <s v="RQTHC"/>
    <n v="519526"/>
    <n v="26"/>
    <s v="RENART ALEXIS"/>
    <x v="13"/>
    <n v="14498.35"/>
    <n v="1449.99"/>
    <n v="15948.34"/>
    <n v="7"/>
    <n v="687.71999999999991"/>
    <n v="35.22"/>
    <m/>
    <n v="652.49999999999989"/>
    <n v="4.3121729283423851E-2"/>
    <n v="0"/>
    <n v="-1435.35"/>
    <m/>
    <m/>
    <n v="0.1"/>
    <n v="0.1"/>
    <n v="65.249999999999986"/>
    <m/>
    <n v="65.249999999999986"/>
    <s v=""/>
    <n v="1"/>
    <n v="20"/>
    <n v="1"/>
    <n v="1"/>
    <m/>
    <m/>
    <n v="1"/>
    <s v="Valauto Roncq"/>
    <s v="SKODA"/>
    <m/>
    <s v="Roncq SEAT &amp; SKODA"/>
    <n v="687.71999999999991"/>
  </r>
  <r>
    <x v="0"/>
    <s v="C"/>
    <x v="1"/>
    <d v="2021-08-09T00:00:00"/>
    <d v="2021-08-12T00:00:00"/>
    <m/>
    <m/>
    <m/>
    <m/>
    <m/>
    <n v="0"/>
    <s v="RQTHC"/>
    <n v="519557"/>
    <n v="57"/>
    <s v="HANQUIEZ FANNIE"/>
    <x v="8"/>
    <n v="19398.330000000002"/>
    <n v="883.34"/>
    <n v="20281.670000000002"/>
    <n v="52"/>
    <n v="1093.6500000000001"/>
    <n v="35.229999999999997"/>
    <m/>
    <n v="1058.42"/>
    <n v="5.3923074381941917E-2"/>
    <n v="0"/>
    <n v="-1816"/>
    <m/>
    <m/>
    <n v="0.08"/>
    <n v="0.1"/>
    <n v="84.673600000000008"/>
    <m/>
    <n v="84.673600000000008"/>
    <s v="VWB"/>
    <n v="1"/>
    <n v="20"/>
    <n v="1"/>
    <n v="1"/>
    <m/>
    <m/>
    <n v="1"/>
    <s v="Valauto Roncq"/>
    <s v="SKODA"/>
    <m/>
    <s v="Roncq SEAT &amp; SKODA"/>
    <n v="1093.6500000000001"/>
  </r>
  <r>
    <x v="0"/>
    <s v="C"/>
    <x v="1"/>
    <d v="2021-02-26T00:00:00"/>
    <d v="2021-02-24T00:00:00"/>
    <m/>
    <m/>
    <m/>
    <m/>
    <m/>
    <m/>
    <s v="RQTHC"/>
    <n v="519802"/>
    <n v="9802"/>
    <s v="DE FREITAS OLIVEIRA ANA"/>
    <x v="13"/>
    <n v="15431.68"/>
    <n v="800"/>
    <n v="16231.68"/>
    <n v="13"/>
    <n v="1152.29"/>
    <n v="35.22"/>
    <m/>
    <n v="1117.07"/>
    <n v="7.0990187090923432E-2"/>
    <n v="151.03"/>
    <n v="-1250"/>
    <m/>
    <s v="dont ext gtie"/>
    <n v="0.12"/>
    <n v="0.12"/>
    <n v="134.04839999999999"/>
    <m/>
    <n v="134.04839999999999"/>
    <s v="VWB"/>
    <n v="1"/>
    <n v="20"/>
    <n v="1"/>
    <n v="1"/>
    <m/>
    <m/>
    <n v="1"/>
    <s v="Valauto Roncq"/>
    <s v="SKODA"/>
    <m/>
    <s v="Roncq SEAT &amp; SKODA"/>
    <n v="1152.29"/>
  </r>
  <r>
    <x v="0"/>
    <s v="C"/>
    <x v="1"/>
    <d v="2021-05-03T00:00:00"/>
    <d v="2021-05-05T00:00:00"/>
    <m/>
    <m/>
    <m/>
    <m/>
    <m/>
    <n v="0"/>
    <s v="RQTHC"/>
    <n v="519803"/>
    <n v="9803"/>
    <s v="BERTHE JULIEN"/>
    <x v="13"/>
    <n v="15548.35"/>
    <n v="800"/>
    <n v="16348.35"/>
    <n v="104"/>
    <n v="883.12"/>
    <n v="35.22"/>
    <m/>
    <n v="847.9"/>
    <n v="5.4018907106833408E-2"/>
    <n v="151.03"/>
    <n v="-1250"/>
    <m/>
    <m/>
    <n v="0.12"/>
    <n v="0.12"/>
    <n v="101.74799999999999"/>
    <m/>
    <n v="101.74799999999999"/>
    <s v=""/>
    <n v="1"/>
    <n v="20"/>
    <n v="1"/>
    <n v="1"/>
    <m/>
    <m/>
    <n v="1"/>
    <s v="Valauto Roncq"/>
    <s v="SKODA"/>
    <m/>
    <s v="Roncq SEAT &amp; SKODA"/>
    <n v="883.12"/>
  </r>
  <r>
    <x v="0"/>
    <s v="C"/>
    <x v="1"/>
    <d v="2021-04-29T00:00:00"/>
    <d v="2021-04-29T00:00:00"/>
    <m/>
    <m/>
    <m/>
    <m/>
    <m/>
    <n v="0"/>
    <s v="RQTHC"/>
    <n v="519804"/>
    <n v="9804"/>
    <s v="BPCE CAR LEASE"/>
    <x v="9"/>
    <n v="35553"/>
    <n v="1904.17"/>
    <n v="37457.17"/>
    <n v="100"/>
    <n v="1149.07"/>
    <n v="28"/>
    <m/>
    <n v="1121.07"/>
    <n v="3.0676903781038451E-2"/>
    <n v="-3108.95"/>
    <n v="0"/>
    <m/>
    <m/>
    <n v="0.12"/>
    <n v="0.12"/>
    <n v="134.52839999999998"/>
    <m/>
    <n v="134.52839999999998"/>
    <s v="BPCE CAR LEASE"/>
    <n v="0"/>
    <n v="0"/>
    <n v="0"/>
    <n v="1"/>
    <m/>
    <m/>
    <n v="0"/>
    <s v="Valauto Roncq"/>
    <s v="SKODA"/>
    <m/>
    <s v="Roncq SEAT &amp; SKODA"/>
    <n v="1149.07"/>
  </r>
  <r>
    <x v="0"/>
    <s v="C"/>
    <x v="1"/>
    <d v="2021-04-30T00:00:00"/>
    <d v="2021-04-30T00:00:00"/>
    <m/>
    <m/>
    <m/>
    <m/>
    <m/>
    <n v="390"/>
    <s v="RQTHC"/>
    <n v="519805"/>
    <n v="9805"/>
    <s v="PORQUET GREGORY"/>
    <x v="12"/>
    <n v="28541.67"/>
    <n v="2529.17"/>
    <n v="31070.839999999997"/>
    <n v="101"/>
    <n v="2208.1"/>
    <n v="26.31"/>
    <m/>
    <n v="2181.79"/>
    <n v="7.1066633538069787E-2"/>
    <n v="-4389.59"/>
    <n v="0"/>
    <m/>
    <m/>
    <n v="0.12"/>
    <n v="0.12"/>
    <n v="261.81479999999999"/>
    <m/>
    <n v="261.81479999999999"/>
    <s v="VWB"/>
    <n v="0"/>
    <n v="20"/>
    <n v="1"/>
    <n v="1"/>
    <m/>
    <m/>
    <n v="1"/>
    <s v="Valauto Roncq"/>
    <s v="SKODA"/>
    <m/>
    <s v="Roncq SEAT &amp; SKODA"/>
    <n v="2208.1"/>
  </r>
  <r>
    <x v="0"/>
    <s v="C"/>
    <x v="1"/>
    <d v="2021-03-09T00:00:00"/>
    <d v="2021-03-09T00:00:00"/>
    <m/>
    <m/>
    <m/>
    <m/>
    <m/>
    <n v="0"/>
    <s v="VSGLE"/>
    <n v="519807"/>
    <n v="9807"/>
    <s v="ARAMIX"/>
    <x v="7"/>
    <n v="20373.349999999999"/>
    <n v="2033.34"/>
    <n v="22406.69"/>
    <n v="54"/>
    <n v="1138.24"/>
    <n v="35.22"/>
    <m/>
    <n v="1103.02"/>
    <n v="5.0799114014609036E-2"/>
    <n v="0"/>
    <n v="-2083.8200000000002"/>
    <m/>
    <m/>
    <n v="0.12"/>
    <n v="0.12"/>
    <n v="132.36239999999998"/>
    <m/>
    <n v="132.36239999999998"/>
    <s v="VWB"/>
    <n v="0"/>
    <n v="20"/>
    <n v="1"/>
    <n v="1"/>
    <n v="416"/>
    <n v="44369"/>
    <n v="1"/>
    <s v="Valauto Roncq"/>
    <s v="SKODA"/>
    <m/>
    <s v="Entreprises"/>
    <n v="1554.24"/>
  </r>
  <r>
    <x v="0"/>
    <s v="C"/>
    <x v="1"/>
    <d v="2021-05-28T00:00:00"/>
    <d v="2021-05-28T00:00:00"/>
    <m/>
    <m/>
    <m/>
    <m/>
    <m/>
    <m/>
    <s v="RQTHC"/>
    <n v="519808"/>
    <n v="9808"/>
    <s v="VANOVERTVELD MELANIE"/>
    <x v="8"/>
    <n v="21281.68"/>
    <n v="1650"/>
    <n v="22931.68"/>
    <n v="129"/>
    <n v="1472.4"/>
    <n v="35.22"/>
    <m/>
    <n v="1437.18"/>
    <n v="6.4208117329388872E-2"/>
    <n v="-3151.33"/>
    <n v="0"/>
    <m/>
    <m/>
    <n v="0.12"/>
    <n v="0.12"/>
    <n v="172.4616"/>
    <m/>
    <n v="172.4616"/>
    <s v=""/>
    <n v="0"/>
    <n v="20"/>
    <n v="1"/>
    <n v="1"/>
    <m/>
    <m/>
    <n v="1"/>
    <s v="Valauto Roncq"/>
    <s v="SKODA"/>
    <m/>
    <s v="Roncq SEAT &amp; SKODA"/>
    <n v="1472.4"/>
  </r>
  <r>
    <x v="0"/>
    <s v="C"/>
    <x v="1"/>
    <d v="2021-04-01T00:00:00"/>
    <d v="2021-04-01T00:00:00"/>
    <m/>
    <m/>
    <m/>
    <m/>
    <s v="X "/>
    <n v="-311"/>
    <s v="RQBER"/>
    <n v="519809"/>
    <n v="9809"/>
    <s v="DUPONT MARC"/>
    <x v="10"/>
    <n v="29165.02"/>
    <n v="2191.67"/>
    <n v="31356.690000000002"/>
    <n v="62"/>
    <n v="909.74999999999989"/>
    <n v="35.22"/>
    <n v="-754"/>
    <n v="120.52999999999986"/>
    <n v="4.9670421208360916E-3"/>
    <n v="0"/>
    <n v="0"/>
    <m/>
    <s v="manque comm bernard en DA"/>
    <m/>
    <n v="0.1"/>
    <n v="0"/>
    <m/>
    <n v="0"/>
    <s v=""/>
    <n v="0"/>
    <n v="0"/>
    <n v="0"/>
    <n v="1"/>
    <m/>
    <m/>
    <n v="0"/>
    <s v="Valauto Roncq"/>
    <s v="SKODA"/>
    <m/>
    <s v="Agent Bernard"/>
    <n v="909.74999999999989"/>
  </r>
  <r>
    <x v="0"/>
    <s v="C"/>
    <x v="1"/>
    <d v="2021-06-17T00:00:00"/>
    <d v="2021-06-18T00:00:00"/>
    <m/>
    <m/>
    <m/>
    <m/>
    <m/>
    <n v="-6928.4"/>
    <s v="RQTHC"/>
    <n v="519836"/>
    <n v="36"/>
    <s v="PIRES DAVID"/>
    <x v="11"/>
    <n v="33616.67"/>
    <n v="2287.5"/>
    <n v="35904.17"/>
    <n v="6"/>
    <n v="1610.93"/>
    <n v="20.5"/>
    <m/>
    <n v="1590.43"/>
    <n v="4.4867490322154785E-2"/>
    <n v="0"/>
    <n v="0"/>
    <m/>
    <m/>
    <n v="0.1"/>
    <n v="0.1"/>
    <n v="159.04300000000001"/>
    <m/>
    <n v="159.04300000000001"/>
    <s v="VWB"/>
    <n v="0"/>
    <n v="0"/>
    <n v="0"/>
    <n v="1"/>
    <m/>
    <m/>
    <n v="0"/>
    <s v="Valauto Roncq"/>
    <s v="SKODA"/>
    <m/>
    <s v="Roncq SEAT &amp; SKODA"/>
    <n v="1610.93"/>
  </r>
  <r>
    <x v="0"/>
    <s v="C"/>
    <x v="1"/>
    <d v="2021-09-01T00:00:00"/>
    <d v="2021-09-03T00:00:00"/>
    <m/>
    <m/>
    <m/>
    <m/>
    <m/>
    <n v="0"/>
    <s v="RQTHC"/>
    <n v="519837"/>
    <n v="37"/>
    <s v="PETIT JEREMY"/>
    <x v="12"/>
    <n v="30698.35"/>
    <n v="129.16999999999999"/>
    <n v="30827.519999999997"/>
    <n v="96"/>
    <n v="951.14"/>
    <n v="26.32"/>
    <m/>
    <n v="924.81999999999994"/>
    <n v="3.0853600938382332E-2"/>
    <n v="0"/>
    <n v="0"/>
    <m/>
    <m/>
    <n v="0.1"/>
    <n v="7.0000000000000007E-2"/>
    <n v="92.481999999999999"/>
    <m/>
    <n v="92.481999999999999"/>
    <s v="VWB"/>
    <n v="1"/>
    <n v="20"/>
    <n v="1"/>
    <n v="1"/>
    <m/>
    <m/>
    <n v="1"/>
    <s v="Valauto Roncq"/>
    <s v="SKODA"/>
    <m/>
    <s v="Roncq SEAT &amp; SKODA"/>
    <n v="951.14"/>
  </r>
  <r>
    <x v="0"/>
    <s v="C"/>
    <x v="1"/>
    <d v="2021-06-19T00:00:00"/>
    <d v="2021-06-21T00:00:00"/>
    <m/>
    <m/>
    <m/>
    <m/>
    <m/>
    <n v="-8500"/>
    <s v="RQTHC"/>
    <n v="519840"/>
    <n v="40"/>
    <s v="FIN 2000"/>
    <x v="11"/>
    <n v="33616.67"/>
    <n v="6112.5"/>
    <n v="39729.17"/>
    <n v="40"/>
    <n v="1179.27"/>
    <n v="20.5"/>
    <m/>
    <n v="1158.77"/>
    <n v="2.9682724305592087E-2"/>
    <n v="0"/>
    <n v="0"/>
    <m/>
    <m/>
    <n v="0.1"/>
    <n v="0.1"/>
    <n v="115.87700000000001"/>
    <m/>
    <n v="115.87700000000001"/>
    <s v=""/>
    <n v="0"/>
    <n v="0"/>
    <n v="0"/>
    <n v="1"/>
    <m/>
    <m/>
    <n v="0"/>
    <s v="Valauto Roncq"/>
    <s v="SKODA"/>
    <m/>
    <s v="Roncq SEAT &amp; SKODA"/>
    <n v="1179.27"/>
  </r>
  <r>
    <x v="0"/>
    <s v="C"/>
    <x v="1"/>
    <d v="2021-05-24T00:00:00"/>
    <d v="2021-05-19T00:00:00"/>
    <m/>
    <m/>
    <m/>
    <m/>
    <m/>
    <n v="0"/>
    <s v="RQTHC"/>
    <n v="519843"/>
    <n v="43"/>
    <s v="CAVAEL ARNAUD"/>
    <x v="11"/>
    <n v="33616.67"/>
    <n v="3854.16"/>
    <n v="37470.83"/>
    <n v="14"/>
    <n v="1101.96"/>
    <n v="20.5"/>
    <m/>
    <n v="1081.46"/>
    <n v="2.9408475873099155E-2"/>
    <n v="0"/>
    <n v="0"/>
    <m/>
    <m/>
    <n v="0.1"/>
    <n v="0.1"/>
    <n v="108.14600000000002"/>
    <m/>
    <n v="108.14600000000002"/>
    <s v=""/>
    <n v="1"/>
    <n v="20"/>
    <n v="1"/>
    <n v="1"/>
    <m/>
    <m/>
    <n v="1"/>
    <s v="Valauto Roncq"/>
    <s v="SKODA"/>
    <m/>
    <s v="Roncq SEAT &amp; SKODA"/>
    <n v="1101.96"/>
  </r>
  <r>
    <x v="0"/>
    <s v="C"/>
    <x v="1"/>
    <d v="2021-03-27T00:00:00"/>
    <d v="2021-03-27T00:00:00"/>
    <m/>
    <s v="X"/>
    <m/>
    <m/>
    <s v="X"/>
    <m/>
    <s v="RQTHC"/>
    <n v="519844"/>
    <n v="44"/>
    <s v="FCW"/>
    <x v="9"/>
    <n v="38713.660000000003"/>
    <n v="1233.33"/>
    <n v="39946.990000000005"/>
    <n v="9"/>
    <n v="1226.4000000000001"/>
    <n v="28"/>
    <m/>
    <n v="1198.4000000000001"/>
    <n v="3.0700686084233129E-2"/>
    <n v="-3315.6"/>
    <n v="0"/>
    <m/>
    <s v="kodiaq entré sur catégorie 303"/>
    <n v="0.1"/>
    <n v="0.1"/>
    <n v="119.84000000000002"/>
    <m/>
    <n v="119.84000000000002"/>
    <s v="VWB"/>
    <n v="0"/>
    <n v="20"/>
    <n v="1"/>
    <n v="1"/>
    <m/>
    <m/>
    <n v="1"/>
    <s v="Valauto Roncq"/>
    <s v="SKODA"/>
    <m/>
    <s v="Roncq SEAT &amp; SKODA"/>
    <n v="1226.4000000000001"/>
  </r>
  <r>
    <x v="0"/>
    <s v="C"/>
    <x v="1"/>
    <d v="2021-07-24T00:00:00"/>
    <d v="2021-07-30T00:00:00"/>
    <m/>
    <m/>
    <m/>
    <m/>
    <m/>
    <n v="0"/>
    <s v="RQTHC"/>
    <n v="519891"/>
    <n v="91"/>
    <s v="SDD"/>
    <x v="11"/>
    <n v="39466.67"/>
    <n v="1358.34"/>
    <n v="40825.009999999995"/>
    <n v="15"/>
    <n v="829.08"/>
    <n v="20.57"/>
    <m/>
    <n v="808.51"/>
    <n v="2.0308139544852534E-2"/>
    <n v="0"/>
    <n v="-416"/>
    <m/>
    <m/>
    <n v="0.08"/>
    <n v="0.1"/>
    <n v="64.680800000000005"/>
    <m/>
    <n v="64.680800000000005"/>
    <s v=""/>
    <n v="0"/>
    <n v="0"/>
    <n v="0"/>
    <n v="1"/>
    <m/>
    <m/>
    <n v="0"/>
    <s v="Valauto Roncq"/>
    <s v="SKODA"/>
    <m/>
    <s v="Roncq SEAT &amp; SKODA"/>
    <n v="829.08"/>
  </r>
  <r>
    <x v="0"/>
    <s v="C"/>
    <x v="1"/>
    <d v="2021-06-17T00:00:00"/>
    <d v="2021-06-18T00:00:00"/>
    <m/>
    <m/>
    <m/>
    <m/>
    <m/>
    <m/>
    <s v="RQTHC"/>
    <n v="519962"/>
    <n v="62"/>
    <s v="VANDE WOESTYNE BASTIEN"/>
    <x v="8"/>
    <n v="20690.02"/>
    <n v="2183.34"/>
    <n v="22873.360000000001"/>
    <n v="6"/>
    <n v="1423.48"/>
    <n v="35.22"/>
    <m/>
    <n v="1388.26"/>
    <n v="6.2233095618658564E-2"/>
    <n v="0"/>
    <n v="-1400"/>
    <m/>
    <m/>
    <n v="0.1"/>
    <n v="0.1"/>
    <n v="138.82599999999999"/>
    <m/>
    <n v="138.82599999999999"/>
    <s v="VWB"/>
    <n v="1"/>
    <n v="20"/>
    <n v="1"/>
    <n v="1"/>
    <m/>
    <m/>
    <n v="1"/>
    <s v="Valauto Roncq"/>
    <s v="SKODA"/>
    <m/>
    <s v="Roncq SEAT &amp; SKODA"/>
    <n v="1423.48"/>
  </r>
  <r>
    <x v="0"/>
    <s v="C"/>
    <x v="1"/>
    <d v="2021-07-15T00:00:00"/>
    <d v="2021-07-16T00:00:00"/>
    <m/>
    <m/>
    <m/>
    <m/>
    <m/>
    <m/>
    <s v="RQTHC"/>
    <n v="521254"/>
    <n v="54"/>
    <s v="PRZYBYLSKI NICOLAS"/>
    <x v="8"/>
    <n v="24990.02"/>
    <n v="1912.51"/>
    <n v="26902.53"/>
    <n v="9"/>
    <n v="2311.19"/>
    <n v="35.22"/>
    <m/>
    <n v="2275.9700000000003"/>
    <n v="8.5909763877226417E-2"/>
    <n v="0"/>
    <n v="-2024.33"/>
    <m/>
    <m/>
    <n v="0.08"/>
    <n v="0.1"/>
    <n v="182.07760000000002"/>
    <m/>
    <n v="182.07760000000002"/>
    <s v="VWB"/>
    <n v="1"/>
    <n v="20"/>
    <n v="1"/>
    <n v="1"/>
    <m/>
    <m/>
    <n v="1"/>
    <s v="Valauto Roncq"/>
    <s v="SKODA"/>
    <m/>
    <s v="Roncq SEAT &amp; SKODA"/>
    <n v="2311.19"/>
  </r>
  <r>
    <x v="0"/>
    <s v="C"/>
    <x v="1"/>
    <d v="2021-05-07T00:00:00"/>
    <d v="2021-05-12T00:00:00"/>
    <m/>
    <m/>
    <m/>
    <m/>
    <m/>
    <n v="0"/>
    <s v="RQTHC"/>
    <n v="525259"/>
    <n v="59"/>
    <s v="DURIEU ELISE"/>
    <x v="8"/>
    <n v="20690.02"/>
    <n v="3850"/>
    <n v="24540.02"/>
    <n v="2"/>
    <n v="771.45"/>
    <n v="35.22"/>
    <m/>
    <n v="736.23"/>
    <n v="3.1436404697306686E-2"/>
    <n v="0"/>
    <n v="0"/>
    <m/>
    <m/>
    <n v="0.1"/>
    <n v="0.1"/>
    <n v="73.623000000000005"/>
    <m/>
    <n v="73.623000000000005"/>
    <s v="VWB"/>
    <n v="0"/>
    <n v="20"/>
    <n v="1"/>
    <n v="1"/>
    <m/>
    <m/>
    <n v="1"/>
    <s v="Valauto Roncq"/>
    <s v="SKODA"/>
    <m/>
    <s v="Roncq SEAT &amp; SKODA"/>
    <n v="771.45"/>
  </r>
  <r>
    <x v="0"/>
    <s v="C"/>
    <x v="1"/>
    <d v="2021-08-11T00:00:00"/>
    <d v="2021-08-12T00:00:00"/>
    <m/>
    <m/>
    <m/>
    <m/>
    <m/>
    <n v="0"/>
    <s v="RQTHC"/>
    <n v="525689"/>
    <n v="89"/>
    <s v="DEMEYERE PHILIPPE ET CHRISTINE"/>
    <x v="10"/>
    <n v="29548.35"/>
    <n v="1266.67"/>
    <n v="30815.019999999997"/>
    <n v="12"/>
    <n v="3157.2799999999997"/>
    <n v="35.22"/>
    <m/>
    <n v="3122.06"/>
    <n v="0.10245912545245793"/>
    <n v="0"/>
    <n v="-1333"/>
    <m/>
    <s v="TP à rentrer"/>
    <n v="0.12"/>
    <n v="0.12"/>
    <n v="374.6472"/>
    <m/>
    <n v="374.6472"/>
    <n v="0"/>
    <n v="0"/>
    <n v="20"/>
    <n v="1"/>
    <n v="1"/>
    <m/>
    <m/>
    <n v="1"/>
    <s v="Valauto Roncq"/>
    <s v="SKODA"/>
    <m/>
    <s v="Roncq SEAT &amp; SKODA"/>
    <n v="3157.2799999999997"/>
  </r>
  <r>
    <x v="0"/>
    <s v="C"/>
    <x v="1"/>
    <d v="2021-07-13T00:00:00"/>
    <d v="2021-07-15T00:00:00"/>
    <m/>
    <m/>
    <m/>
    <m/>
    <m/>
    <n v="0"/>
    <s v="RQTHC"/>
    <n v="525918"/>
    <n v="18"/>
    <s v="DELEFOSSE GUILLAUME"/>
    <x v="12"/>
    <n v="22773.35"/>
    <n v="2666.66"/>
    <n v="25440.01"/>
    <n v="4"/>
    <n v="1219.25"/>
    <n v="26.31"/>
    <m/>
    <n v="1192.94"/>
    <n v="4.7926474871668685E-2"/>
    <n v="0"/>
    <n v="-2451.38"/>
    <m/>
    <m/>
    <n v="0.08"/>
    <n v="0.1"/>
    <n v="95.435200000000009"/>
    <m/>
    <n v="95.435200000000009"/>
    <s v=""/>
    <n v="1"/>
    <n v="20"/>
    <n v="1"/>
    <n v="1"/>
    <m/>
    <m/>
    <n v="1"/>
    <s v="Valauto Roncq"/>
    <s v="SKODA"/>
    <m/>
    <s v="Roncq SEAT &amp; SKODA"/>
    <n v="1219.25"/>
  </r>
  <r>
    <x v="0"/>
    <s v="C"/>
    <x v="1"/>
    <d v="2021-03-30T00:00:00"/>
    <d v="2021-03-30T00:00:00"/>
    <m/>
    <m/>
    <m/>
    <m/>
    <m/>
    <n v="-239.96"/>
    <s v="RQTHC"/>
    <n v="525920"/>
    <n v="20"/>
    <s v="DERUYTERE VINCENT"/>
    <x v="8"/>
    <n v="19398.349999999999"/>
    <n v="866.67"/>
    <n v="20265.019999999997"/>
    <n v="32"/>
    <n v="1102.53"/>
    <n v="35.22"/>
    <m/>
    <n v="1067.31"/>
    <n v="5.440557176849567E-2"/>
    <n v="0"/>
    <n v="-1901.98"/>
    <m/>
    <m/>
    <n v="0.1"/>
    <n v="0.1"/>
    <n v="106.73099999999999"/>
    <m/>
    <n v="106.73099999999999"/>
    <s v="VWB"/>
    <n v="1"/>
    <n v="20"/>
    <n v="1"/>
    <n v="1"/>
    <m/>
    <m/>
    <n v="1"/>
    <s v="Valauto Roncq"/>
    <s v="SKODA"/>
    <m/>
    <s v="Roncq SEAT &amp; SKODA"/>
    <n v="1102.53"/>
  </r>
  <r>
    <x v="0"/>
    <s v="C"/>
    <x v="1"/>
    <d v="2021-05-20T00:00:00"/>
    <d v="2021-05-20T00:00:00"/>
    <m/>
    <m/>
    <m/>
    <m/>
    <s v="X "/>
    <n v="-259.22000000000003"/>
    <s v="RQBER"/>
    <n v="526028"/>
    <n v="28"/>
    <s v="POTIER CARINE"/>
    <x v="8"/>
    <n v="24990.02"/>
    <n v="500"/>
    <n v="25490.02"/>
    <n v="17"/>
    <n v="834.09"/>
    <n v="35.22"/>
    <n v="-706"/>
    <n v="92.87"/>
    <n v="5.0251039426410819E-3"/>
    <n v="0"/>
    <n v="0"/>
    <m/>
    <s v="manque comm bernard en DA"/>
    <m/>
    <n v="0.1"/>
    <n v="0"/>
    <m/>
    <n v="0"/>
    <s v="VWB"/>
    <n v="0"/>
    <n v="0"/>
    <n v="0"/>
    <n v="1"/>
    <m/>
    <m/>
    <n v="0"/>
    <s v="Valauto Roncq"/>
    <s v="SKODA"/>
    <m/>
    <s v="Agent Bernard"/>
    <n v="834.09"/>
  </r>
  <r>
    <x v="0"/>
    <s v="C"/>
    <x v="1"/>
    <d v="2021-04-29T00:00:00"/>
    <d v="2021-04-29T00:00:00"/>
    <m/>
    <m/>
    <m/>
    <m/>
    <m/>
    <n v="0"/>
    <s v="RQTHC"/>
    <n v="526029"/>
    <n v="29"/>
    <s v="BARRETO JACINTO"/>
    <x v="8"/>
    <n v="20690.02"/>
    <n v="1950"/>
    <n v="22640.02"/>
    <n v="6"/>
    <n v="1313.21"/>
    <n v="35.22"/>
    <m/>
    <n v="1277.99"/>
    <n v="5.8003924024802096E-2"/>
    <n v="0"/>
    <n v="-1400"/>
    <m/>
    <m/>
    <n v="0.1"/>
    <n v="0.1"/>
    <n v="127.79900000000001"/>
    <m/>
    <n v="127.79900000000001"/>
    <s v=""/>
    <n v="1"/>
    <n v="20"/>
    <n v="1"/>
    <n v="1"/>
    <m/>
    <m/>
    <n v="1"/>
    <s v="Valauto Roncq"/>
    <s v="SKODA"/>
    <m/>
    <s v="Roncq SEAT &amp; SKODA"/>
    <n v="1313.21"/>
  </r>
  <r>
    <x v="0"/>
    <s v="C"/>
    <x v="1"/>
    <d v="2021-07-10T00:00:00"/>
    <d v="2021-07-13T00:00:00"/>
    <m/>
    <m/>
    <m/>
    <m/>
    <m/>
    <n v="0"/>
    <s v="RQTHC"/>
    <n v="526085"/>
    <n v="85"/>
    <s v="CONSULTING 62"/>
    <x v="10"/>
    <n v="33731.68"/>
    <n v="1450"/>
    <n v="35181.68"/>
    <n v="16"/>
    <n v="1018.99"/>
    <n v="35.22"/>
    <m/>
    <n v="983.77"/>
    <n v="2.8963653810733313E-2"/>
    <n v="0"/>
    <m/>
    <m/>
    <m/>
    <n v="0.1"/>
    <n v="0.1"/>
    <n v="98.37700000000001"/>
    <m/>
    <n v="98.37700000000001"/>
    <s v="VWB"/>
    <n v="0"/>
    <n v="20"/>
    <n v="1"/>
    <n v="1"/>
    <m/>
    <m/>
    <n v="1"/>
    <s v="Valauto Roncq"/>
    <s v="SKODA"/>
    <m/>
    <s v="Roncq SEAT &amp; SKODA"/>
    <n v="1018.99"/>
  </r>
  <r>
    <x v="0"/>
    <s v="C"/>
    <x v="1"/>
    <d v="2021-11-06T00:00:00"/>
    <d v="2021-11-12T00:00:00"/>
    <m/>
    <m/>
    <m/>
    <m/>
    <m/>
    <n v="0"/>
    <s v="RQTHC"/>
    <n v="526248"/>
    <n v="48"/>
    <s v="CARPENTIER CLEMENT"/>
    <x v="8"/>
    <n v="24990.02"/>
    <n v="833.33"/>
    <n v="25823.350000000002"/>
    <n v="18"/>
    <n v="1774.09"/>
    <n v="35.22"/>
    <m/>
    <n v="1738.87"/>
    <n v="6.8701001225634925E-2"/>
    <n v="218.25"/>
    <n v="-1816"/>
    <m/>
    <m/>
    <n v="0.12"/>
    <n v="0.12"/>
    <n v="208.66439999999997"/>
    <m/>
    <n v="208.66439999999997"/>
    <s v="VWB"/>
    <n v="1"/>
    <n v="20"/>
    <n v="1"/>
    <n v="1"/>
    <m/>
    <m/>
    <n v="1"/>
    <s v="Valauto Roncq"/>
    <s v="SKODA"/>
    <m/>
    <s v="Roncq SEAT &amp; SKODA"/>
    <n v="1774.09"/>
  </r>
  <r>
    <x v="0"/>
    <s v="C"/>
    <x v="1"/>
    <d v="2021-11-12T00:00:00"/>
    <d v="2021-11-15T00:00:00"/>
    <m/>
    <m/>
    <m/>
    <m/>
    <m/>
    <n v="0"/>
    <s v="LESQU"/>
    <n v="529500"/>
    <n v="9500"/>
    <s v="TAXISOING"/>
    <x v="12"/>
    <n v="26998.35"/>
    <n v="3816.67"/>
    <n v="30815.019999999997"/>
    <n v="113"/>
    <n v="2305.63"/>
    <n v="26.31"/>
    <m/>
    <n v="2279.3200000000002"/>
    <n v="7.4821629192517169E-2"/>
    <n v="298.98"/>
    <n v="0"/>
    <m/>
    <m/>
    <n v="0.12"/>
    <n v="0.12"/>
    <n v="273.51839999999999"/>
    <m/>
    <n v="273.51839999999999"/>
    <s v="VWB"/>
    <n v="1"/>
    <n v="20"/>
    <n v="1"/>
    <n v="1"/>
    <m/>
    <m/>
    <n v="1"/>
    <s v="Valauto Roncq"/>
    <s v="SKODA"/>
    <m/>
    <s v="Lambersart Sk"/>
    <n v="2305.63"/>
  </r>
  <r>
    <x v="0"/>
    <s v="C"/>
    <x v="1"/>
    <d v="2021-09-17T00:00:00"/>
    <d v="2021-09-17T00:00:00"/>
    <m/>
    <m/>
    <m/>
    <m/>
    <m/>
    <n v="0"/>
    <s v="RQTHC"/>
    <n v="529501"/>
    <n v="9501"/>
    <s v="HUBERT AURELIEN"/>
    <x v="8"/>
    <n v="18606.68"/>
    <n v="-1683.33"/>
    <n v="16923.349999999999"/>
    <n v="105"/>
    <n v="1476.69"/>
    <n v="35.22"/>
    <m/>
    <n v="1441.47"/>
    <n v="8.72575465259538E-2"/>
    <n v="195.75"/>
    <n v="0"/>
    <m/>
    <s v="dont ext gtie"/>
    <n v="0.12"/>
    <n v="0.12"/>
    <n v="172.97639999999998"/>
    <m/>
    <n v="172.97639999999998"/>
    <n v="0"/>
    <n v="1"/>
    <n v="20"/>
    <n v="1"/>
    <n v="1"/>
    <m/>
    <m/>
    <n v="1"/>
    <s v="Valauto Roncq"/>
    <s v="SKODA"/>
    <m/>
    <s v="Roncq SEAT &amp; SKODA"/>
    <n v="1476.69"/>
  </r>
  <r>
    <x v="0"/>
    <s v="C"/>
    <x v="1"/>
    <d v="2021-09-09T00:00:00"/>
    <d v="2021-09-10T00:00:00"/>
    <m/>
    <m/>
    <m/>
    <m/>
    <m/>
    <n v="0"/>
    <s v="RQTHC"/>
    <n v="529503"/>
    <n v="9503"/>
    <s v="GOFFARD ROMAIN"/>
    <x v="11"/>
    <n v="34008.33"/>
    <n v="6770.84"/>
    <n v="40779.17"/>
    <n v="140"/>
    <n v="1872.39"/>
    <n v="20.5"/>
    <m/>
    <n v="1851.89"/>
    <n v="4.5915353353194785E-2"/>
    <n v="-2813.01"/>
    <n v="-200"/>
    <n v="546"/>
    <s v="FAC DIFF OPTION"/>
    <n v="0.12"/>
    <n v="0.12"/>
    <n v="222.2268"/>
    <m/>
    <n v="222.2268"/>
    <s v="VWB"/>
    <n v="0"/>
    <n v="0"/>
    <n v="0"/>
    <n v="1"/>
    <m/>
    <m/>
    <n v="0"/>
    <s v="Valauto Roncq"/>
    <s v="SKODA"/>
    <m/>
    <s v="Roncq SEAT &amp; SKODA"/>
    <n v="1872.39"/>
  </r>
  <r>
    <x v="0"/>
    <s v="C"/>
    <x v="1"/>
    <d v="2021-11-03T00:00:00"/>
    <d v="2021-11-04T00:00:00"/>
    <m/>
    <m/>
    <m/>
    <m/>
    <m/>
    <n v="0"/>
    <s v="RQTHC"/>
    <n v="529509"/>
    <n v="9509"/>
    <s v="ZEBIK ALEXANDRE"/>
    <x v="13"/>
    <n v="18590.02"/>
    <n v="825"/>
    <n v="19415.02"/>
    <n v="34"/>
    <n v="991.06"/>
    <n v="35.22"/>
    <m/>
    <n v="955.83999999999992"/>
    <n v="5.1046045793411488E-2"/>
    <n v="0"/>
    <n v="-625"/>
    <m/>
    <m/>
    <n v="0.12"/>
    <n v="0.12"/>
    <n v="114.70079999999999"/>
    <m/>
    <n v="114.70079999999999"/>
    <n v="0"/>
    <n v="1"/>
    <n v="20"/>
    <n v="1"/>
    <n v="1"/>
    <m/>
    <m/>
    <n v="1"/>
    <s v="Valauto Roncq"/>
    <s v="SKODA"/>
    <m/>
    <s v="Roncq SEAT &amp; SKODA"/>
    <n v="991.06"/>
  </r>
  <r>
    <x v="0"/>
    <s v="C"/>
    <x v="1"/>
    <d v="2021-04-28T00:00:00"/>
    <d v="2021-04-19T00:00:00"/>
    <m/>
    <m/>
    <m/>
    <m/>
    <m/>
    <n v="0"/>
    <s v="LEALE"/>
    <n v="529800"/>
    <n v="9800"/>
    <s v="AMADOR ADELAIDA"/>
    <x v="13"/>
    <n v="11990.02"/>
    <n v="1633.33"/>
    <n v="13623.35"/>
    <n v="99"/>
    <n v="934.96"/>
    <n v="35.22"/>
    <m/>
    <n v="899.74"/>
    <n v="6.8629228493725852E-2"/>
    <n v="151.03"/>
    <n v="-1000"/>
    <m/>
    <m/>
    <n v="0.12"/>
    <n v="0.12"/>
    <n v="107.9688"/>
    <m/>
    <n v="107.9688"/>
    <s v="VWB"/>
    <n v="1"/>
    <n v="0"/>
    <n v="0"/>
    <n v="1"/>
    <m/>
    <m/>
    <n v="0"/>
    <s v="Valauto Roncq"/>
    <s v="SKODA"/>
    <m/>
    <s v="Lambersart Sk"/>
    <n v="934.96"/>
  </r>
  <r>
    <x v="0"/>
    <s v="C"/>
    <x v="1"/>
    <d v="2021-03-25T00:00:00"/>
    <d v="2021-03-25T00:00:00"/>
    <m/>
    <m/>
    <m/>
    <m/>
    <m/>
    <n v="0"/>
    <s v="RQTHC"/>
    <n v="529811"/>
    <n v="9811"/>
    <s v="KETCHEN JILL"/>
    <x v="13"/>
    <n v="13990.02"/>
    <n v="1583.33"/>
    <n v="15573.35"/>
    <n v="0"/>
    <n v="1385.8"/>
    <n v="35.22"/>
    <m/>
    <n v="1350.58"/>
    <n v="8.8985349972870317E-2"/>
    <n v="0"/>
    <n v="-1542"/>
    <m/>
    <s v="cd correction taux"/>
    <n v="0.12"/>
    <n v="0.1"/>
    <n v="162.06959999999998"/>
    <m/>
    <n v="162.06959999999998"/>
    <s v="VWB"/>
    <n v="0"/>
    <n v="20"/>
    <n v="1"/>
    <n v="1"/>
    <m/>
    <m/>
    <n v="1"/>
    <s v="Valauto Roncq"/>
    <s v="SKODA"/>
    <m/>
    <s v="Roncq SEAT &amp; SKODA"/>
    <n v="1385.8"/>
  </r>
  <r>
    <x v="0"/>
    <s v="C"/>
    <x v="1"/>
    <d v="2021-08-04T00:00:00"/>
    <d v="2021-08-05T00:00:00"/>
    <m/>
    <m/>
    <m/>
    <m/>
    <m/>
    <n v="0"/>
    <s v="RQTHC"/>
    <n v="529896"/>
    <n v="9896"/>
    <s v="CARRON AURELIE"/>
    <x v="8"/>
    <n v="24990"/>
    <n v="1750"/>
    <n v="26740"/>
    <n v="33"/>
    <n v="1899.9"/>
    <n v="35.229999999999997"/>
    <m/>
    <n v="1864.67"/>
    <n v="7.1050860134629773E-2"/>
    <n v="0"/>
    <n v="-1816"/>
    <m/>
    <m/>
    <n v="0.12"/>
    <n v="0.12"/>
    <n v="223.7604"/>
    <m/>
    <n v="223.7604"/>
    <n v="0"/>
    <n v="1"/>
    <n v="20"/>
    <n v="1"/>
    <n v="1"/>
    <m/>
    <m/>
    <n v="1"/>
    <s v="Valauto Roncq"/>
    <s v="SKODA"/>
    <m/>
    <s v="Roncq SEAT &amp; SKODA"/>
    <n v="1899.9"/>
  </r>
  <r>
    <x v="0"/>
    <s v="C"/>
    <x v="1"/>
    <d v="2021-09-22T00:00:00"/>
    <d v="2021-09-24T00:00:00"/>
    <m/>
    <m/>
    <m/>
    <m/>
    <m/>
    <n v="0"/>
    <s v="RQAML"/>
    <n v="529897"/>
    <n v="9897"/>
    <s v="MAL ALAIN"/>
    <x v="8"/>
    <n v="24990.02"/>
    <n v="1750"/>
    <n v="26740.02"/>
    <n v="86"/>
    <n v="2080.54"/>
    <n v="35.22"/>
    <m/>
    <n v="2045.32"/>
    <n v="7.7806224527879927E-2"/>
    <n v="0"/>
    <n v="-1816"/>
    <m/>
    <m/>
    <n v="0.12"/>
    <n v="0.1"/>
    <n v="245.43839999999997"/>
    <m/>
    <n v="245.43839999999997"/>
    <n v="0"/>
    <n v="1"/>
    <n v="20"/>
    <n v="1"/>
    <n v="1"/>
    <m/>
    <m/>
    <n v="1"/>
    <s v="Valauto Roncq"/>
    <s v="SKODA"/>
    <m/>
    <s v="Roncq SEAT &amp; SKODA"/>
    <n v="2080.54"/>
  </r>
  <r>
    <x v="0"/>
    <s v="C"/>
    <x v="1"/>
    <d v="2021-06-17T00:00:00"/>
    <d v="2021-06-18T00:00:00"/>
    <m/>
    <m/>
    <m/>
    <m/>
    <m/>
    <n v="33354.019999999997"/>
    <s v="LTMEL"/>
    <n v="529966"/>
    <n v="66"/>
    <s v="ATHLON CAR LEASE"/>
    <x v="12"/>
    <n v="25531.68"/>
    <n v="2237.5100000000002"/>
    <n v="27769.190000000002"/>
    <n v="20"/>
    <n v="562.49"/>
    <n v="26.31"/>
    <m/>
    <n v="536.18000000000006"/>
    <n v="2.0255902314759631E-2"/>
    <n v="0"/>
    <n v="0"/>
    <m/>
    <m/>
    <m/>
    <n v="0"/>
    <n v="0"/>
    <m/>
    <n v="0"/>
    <s v="Alphabet"/>
    <n v="1"/>
    <n v="0"/>
    <n v="0"/>
    <n v="1"/>
    <m/>
    <m/>
    <n v="0"/>
    <s v="Valauto Roncq"/>
    <s v="SKODA"/>
    <m/>
    <s v="Entreprises"/>
    <n v="562.49"/>
  </r>
  <r>
    <x v="0"/>
    <s v="C"/>
    <x v="1"/>
    <d v="2021-06-17T00:00:00"/>
    <d v="2021-05-06T00:00:00"/>
    <m/>
    <m/>
    <m/>
    <m/>
    <m/>
    <n v="0"/>
    <s v="RQBER"/>
    <n v="529968"/>
    <n v="9968"/>
    <s v="CARLIER AUTOMOBILES"/>
    <x v="10"/>
    <n v="31036.87"/>
    <n v="808.33"/>
    <n v="31845.200000000001"/>
    <n v="6"/>
    <n v="-40"/>
    <n v="35.229999999999997"/>
    <m/>
    <n v="-75.22999999999999"/>
    <n v="-1.2560762689510507E-3"/>
    <n v="0"/>
    <n v="0"/>
    <m/>
    <m/>
    <m/>
    <n v="0.13"/>
    <n v="0"/>
    <m/>
    <n v="0"/>
    <s v=""/>
    <n v="1"/>
    <n v="0"/>
    <n v="0"/>
    <n v="1"/>
    <m/>
    <m/>
    <n v="0"/>
    <s v="Valauto Roncq"/>
    <s v="SKODA"/>
    <m/>
    <s v="Agent Bernard"/>
    <n v="-40"/>
  </r>
  <r>
    <x v="0"/>
    <s v="C"/>
    <x v="1"/>
    <d v="2021-08-09T00:00:00"/>
    <d v="2021-08-10T00:00:00"/>
    <m/>
    <m/>
    <m/>
    <m/>
    <m/>
    <n v="0"/>
    <s v="RQTHC"/>
    <n v="529973"/>
    <n v="73"/>
    <s v="FORMENT JEAN MICHEL"/>
    <x v="8"/>
    <n v="24990"/>
    <n v="687.51"/>
    <n v="25677.51"/>
    <n v="14"/>
    <n v="767.7"/>
    <n v="35.229999999999997"/>
    <m/>
    <n v="732.47"/>
    <n v="2.9897758778012359E-2"/>
    <n v="0"/>
    <n v="0"/>
    <m/>
    <m/>
    <n v="0.08"/>
    <n v="0.1"/>
    <n v="58.5976"/>
    <m/>
    <n v="58.5976"/>
    <n v="0"/>
    <n v="0"/>
    <n v="20"/>
    <n v="1"/>
    <n v="1"/>
    <m/>
    <m/>
    <n v="1"/>
    <s v="Valauto Roncq"/>
    <s v="SKODA"/>
    <m/>
    <s v="Roncq SEAT &amp; SKODA"/>
    <n v="767.7"/>
  </r>
  <r>
    <x v="0"/>
    <s v="C"/>
    <x v="1"/>
    <d v="2021-08-12T00:00:00"/>
    <d v="2021-08-16T00:00:00"/>
    <m/>
    <m/>
    <m/>
    <m/>
    <m/>
    <n v="0"/>
    <s v="RQTHC"/>
    <n v="529992"/>
    <n v="92"/>
    <s v="DELEPLANQUE CAROLINE"/>
    <x v="11"/>
    <n v="39508.33"/>
    <n v="966.67"/>
    <n v="40475"/>
    <n v="2"/>
    <n v="743.07"/>
    <n v="20.57"/>
    <m/>
    <n v="722.5"/>
    <n v="1.8358739962940088E-2"/>
    <n v="0"/>
    <n v="0"/>
    <m/>
    <m/>
    <n v="0.08"/>
    <n v="0.1"/>
    <n v="57.800000000000004"/>
    <m/>
    <n v="57.800000000000004"/>
    <s v="VWB"/>
    <n v="0"/>
    <n v="20"/>
    <n v="1"/>
    <n v="1"/>
    <m/>
    <m/>
    <n v="1"/>
    <s v="Valauto Roncq"/>
    <s v="SKODA"/>
    <m/>
    <s v="Roncq SEAT &amp; SKODA"/>
    <n v="743.07"/>
  </r>
  <r>
    <x v="0"/>
    <s v="C"/>
    <x v="1"/>
    <d v="2021-09-15T00:00:00"/>
    <d v="2021-09-17T00:00:00"/>
    <m/>
    <m/>
    <m/>
    <m/>
    <m/>
    <n v="0"/>
    <s v="RQTHC"/>
    <n v="529993"/>
    <n v="93"/>
    <s v="LAVALARD LOUISE"/>
    <x v="8"/>
    <n v="20690.02"/>
    <n v="-1158.3399999999999"/>
    <n v="19531.68"/>
    <n v="9"/>
    <n v="1375.12"/>
    <n v="35.22"/>
    <m/>
    <n v="1339.8999999999999"/>
    <n v="7.0404593972459101E-2"/>
    <n v="0"/>
    <n v="0"/>
    <m/>
    <m/>
    <n v="0.1"/>
    <n v="0.1"/>
    <n v="133.98999999999998"/>
    <m/>
    <n v="133.98999999999998"/>
    <s v="VWB"/>
    <n v="1"/>
    <n v="20"/>
    <n v="1"/>
    <n v="1"/>
    <m/>
    <m/>
    <n v="1"/>
    <s v="Valauto Roncq"/>
    <s v="SKODA"/>
    <m/>
    <s v="Roncq SEAT &amp; SKODA"/>
    <n v="1375.12"/>
  </r>
  <r>
    <x v="0"/>
    <s v="C"/>
    <x v="1"/>
    <d v="2021-05-28T00:00:00"/>
    <d v="2021-05-31T00:00:00"/>
    <m/>
    <m/>
    <m/>
    <m/>
    <m/>
    <m/>
    <s v="RQTHC"/>
    <n v="531176"/>
    <n v="76"/>
    <s v="VERQUIN JEAN-BAPTISTE"/>
    <x v="12"/>
    <n v="30698.35"/>
    <n v="1145.83"/>
    <n v="31844.18"/>
    <n v="10"/>
    <n v="1698.71"/>
    <n v="26.31"/>
    <m/>
    <n v="1672.4"/>
    <n v="5.3344441590268618E-2"/>
    <n v="-2626.87"/>
    <n v="0"/>
    <m/>
    <m/>
    <n v="0.12"/>
    <n v="0.12"/>
    <n v="200.68800000000002"/>
    <m/>
    <n v="200.68800000000002"/>
    <s v="VWB"/>
    <n v="1"/>
    <n v="20"/>
    <n v="1"/>
    <n v="1"/>
    <m/>
    <m/>
    <n v="1"/>
    <s v="Valauto Roncq"/>
    <s v="SKODA"/>
    <m/>
    <s v="Roncq SEAT &amp; SKODA"/>
    <n v="1698.71"/>
  </r>
  <r>
    <x v="0"/>
    <s v="C"/>
    <x v="1"/>
    <d v="2021-06-03T00:00:00"/>
    <d v="2021-03-26T00:00:00"/>
    <m/>
    <m/>
    <m/>
    <m/>
    <m/>
    <n v="0"/>
    <s v="RQTHC"/>
    <n v="533115"/>
    <n v="115"/>
    <s v="CHOMEZ MARIE-FRANCE"/>
    <x v="13"/>
    <n v="14240.02"/>
    <n v="1650"/>
    <n v="15890.02"/>
    <n v="75"/>
    <n v="1121.52"/>
    <n v="35.22"/>
    <m/>
    <n v="1086.3"/>
    <n v="7.058015030818085E-2"/>
    <n v="151.03"/>
    <n v="-1000"/>
    <m/>
    <m/>
    <n v="0.1"/>
    <n v="0.1"/>
    <n v="108.63"/>
    <m/>
    <n v="108.63"/>
    <s v="VWB"/>
    <n v="0"/>
    <n v="20"/>
    <n v="1"/>
    <n v="1"/>
    <m/>
    <m/>
    <n v="1"/>
    <s v="Valauto Roncq"/>
    <s v="SKODA"/>
    <m/>
    <s v="Roncq SEAT &amp; SKODA"/>
    <n v="1121.52"/>
  </r>
  <r>
    <x v="0"/>
    <s v="C"/>
    <x v="1"/>
    <d v="2021-11-15T00:00:00"/>
    <d v="2021-11-12T00:00:00"/>
    <m/>
    <m/>
    <m/>
    <m/>
    <m/>
    <n v="0"/>
    <s v="RQTHC"/>
    <n v="535102"/>
    <n v="102"/>
    <s v="PREVOST SANDY"/>
    <x v="11"/>
    <n v="34625"/>
    <n v="5325"/>
    <n v="39950"/>
    <n v="108"/>
    <n v="2700.41"/>
    <n v="20.5"/>
    <m/>
    <n v="2679.91"/>
    <n v="6.7594743429286605E-2"/>
    <n v="-1597.83"/>
    <n v="0"/>
    <m/>
    <m/>
    <n v="0.12"/>
    <n v="0.12"/>
    <n v="321.58919999999995"/>
    <m/>
    <n v="321.58919999999995"/>
    <s v="VWB"/>
    <n v="0"/>
    <n v="20"/>
    <n v="1"/>
    <n v="1"/>
    <m/>
    <m/>
    <n v="1"/>
    <s v="Valauto Roncq"/>
    <s v="SKODA"/>
    <m/>
    <s v="Roncq SEAT &amp; SKODA"/>
    <n v="2700.41"/>
  </r>
  <r>
    <x v="0"/>
    <s v="C"/>
    <x v="1"/>
    <d v="2021-03-22T00:00:00"/>
    <d v="2021-03-22T00:00:00"/>
    <m/>
    <m/>
    <m/>
    <m/>
    <m/>
    <n v="0"/>
    <s v="RQTHC"/>
    <n v="535219"/>
    <n v="19"/>
    <s v="VANDELEENE VERONIQUE"/>
    <x v="8"/>
    <n v="19398.349999999999"/>
    <n v="575"/>
    <n v="19973.349999999999"/>
    <n v="14"/>
    <n v="942.15"/>
    <n v="35.22"/>
    <m/>
    <n v="906.93"/>
    <n v="4.7170354497367742E-2"/>
    <n v="0"/>
    <n v="-1901.98"/>
    <m/>
    <m/>
    <n v="0.1"/>
    <n v="0.1"/>
    <n v="90.692999999999998"/>
    <m/>
    <n v="90.692999999999998"/>
    <s v="VWB"/>
    <n v="1"/>
    <n v="20"/>
    <n v="1"/>
    <n v="1"/>
    <m/>
    <m/>
    <n v="1"/>
    <s v="Valauto Roncq"/>
    <s v="SKODA"/>
    <m/>
    <s v="Roncq SEAT &amp; SKODA"/>
    <n v="942.15"/>
  </r>
  <r>
    <x v="0"/>
    <s v="C"/>
    <x v="1"/>
    <d v="2021-04-08T00:00:00"/>
    <d v="2021-04-08T00:00:00"/>
    <m/>
    <m/>
    <m/>
    <m/>
    <m/>
    <n v="0"/>
    <s v="RQTHC"/>
    <n v="535221"/>
    <n v="21"/>
    <s v="ROBERT AXELLE"/>
    <x v="13"/>
    <n v="15356.68"/>
    <n v="491.67"/>
    <n v="15848.35"/>
    <n v="15"/>
    <n v="889.08"/>
    <n v="35.22"/>
    <m/>
    <n v="853.86"/>
    <n v="5.6099215375733119E-2"/>
    <n v="0"/>
    <n v="-1674.31"/>
    <m/>
    <m/>
    <n v="0.1"/>
    <n v="0.1"/>
    <n v="85.38600000000001"/>
    <m/>
    <n v="85.38600000000001"/>
    <s v="VWB"/>
    <n v="1"/>
    <n v="20"/>
    <n v="1"/>
    <n v="1"/>
    <m/>
    <m/>
    <n v="1"/>
    <s v="Valauto Roncq"/>
    <s v="SKODA"/>
    <m/>
    <s v="Roncq SEAT &amp; SKODA"/>
    <n v="889.08"/>
  </r>
  <r>
    <x v="0"/>
    <s v="C"/>
    <x v="1"/>
    <d v="2021-06-11T00:00:00"/>
    <d v="2021-06-14T00:00:00"/>
    <m/>
    <m/>
    <m/>
    <m/>
    <m/>
    <n v="-1000"/>
    <s v="RQTHC"/>
    <n v="535425"/>
    <n v="25"/>
    <s v="MOREAU LUDOVIC"/>
    <x v="9"/>
    <n v="36297"/>
    <n v="2366.67"/>
    <n v="38663.67"/>
    <n v="7"/>
    <n v="2388.29"/>
    <n v="28"/>
    <m/>
    <n v="2360.29"/>
    <n v="6.1770907935020138E-2"/>
    <n v="0"/>
    <n v="-3033"/>
    <m/>
    <m/>
    <n v="0.1"/>
    <n v="0.1"/>
    <n v="236.029"/>
    <m/>
    <n v="236.029"/>
    <s v="VWB"/>
    <n v="0"/>
    <n v="20"/>
    <n v="1"/>
    <n v="1"/>
    <m/>
    <m/>
    <n v="1"/>
    <s v="Valauto Roncq"/>
    <s v="SKODA"/>
    <m/>
    <s v="Roncq SEAT &amp; SKODA"/>
    <n v="2388.29"/>
  </r>
  <r>
    <x v="0"/>
    <s v="C"/>
    <x v="1"/>
    <d v="2021-02-15T00:00:00"/>
    <d v="2021-02-16T00:00:00"/>
    <m/>
    <m/>
    <m/>
    <m/>
    <m/>
    <m/>
    <s v="RQTHC"/>
    <n v="535531"/>
    <n v="31"/>
    <s v="VERHAEGHE JEAN MARIE"/>
    <x v="13"/>
    <n v="15348.35"/>
    <n v="966.66"/>
    <n v="16315.01"/>
    <n v="2"/>
    <n v="1438.64"/>
    <n v="35.22"/>
    <m/>
    <n v="1403.42"/>
    <n v="8.81789223543228E-2"/>
    <n v="0"/>
    <n v="-1250"/>
    <m/>
    <s v="Stock CE"/>
    <n v="0.1"/>
    <n v="0.1"/>
    <n v="140.34200000000001"/>
    <m/>
    <n v="140.34200000000001"/>
    <s v="VWB"/>
    <n v="0"/>
    <n v="20"/>
    <n v="1"/>
    <n v="1"/>
    <m/>
    <m/>
    <n v="1"/>
    <s v="Valauto Roncq"/>
    <s v="SKODA"/>
    <m/>
    <s v="Roncq SEAT &amp; SKODA"/>
    <n v="1438.64"/>
  </r>
  <r>
    <x v="0"/>
    <s v="C"/>
    <x v="1"/>
    <d v="2021-10-04T00:00:00"/>
    <d v="2021-10-04T00:00:00"/>
    <m/>
    <m/>
    <m/>
    <m/>
    <m/>
    <n v="0"/>
    <s v="RQTHC"/>
    <n v="535746"/>
    <n v="46"/>
    <s v="NAHI MELANIE"/>
    <x v="8"/>
    <n v="24990.01"/>
    <n v="375"/>
    <n v="25365.01"/>
    <n v="4"/>
    <n v="796.17"/>
    <n v="35.22"/>
    <m/>
    <n v="760.94999999999993"/>
    <n v="3.1388515123786667E-2"/>
    <n v="0"/>
    <n v="0"/>
    <m/>
    <m/>
    <n v="0.1"/>
    <n v="0.1"/>
    <n v="76.094999999999999"/>
    <m/>
    <n v="76.094999999999999"/>
    <s v="VWB"/>
    <n v="0"/>
    <n v="20"/>
    <n v="1"/>
    <n v="1"/>
    <m/>
    <m/>
    <n v="1"/>
    <s v="Valauto Roncq"/>
    <s v="SKODA"/>
    <m/>
    <s v="Roncq SEAT &amp; SKODA"/>
    <n v="796.17"/>
  </r>
  <r>
    <x v="0"/>
    <s v="C"/>
    <x v="1"/>
    <d v="2021-10-01T00:00:00"/>
    <d v="2021-10-02T00:00:00"/>
    <m/>
    <m/>
    <m/>
    <m/>
    <m/>
    <n v="0"/>
    <s v="RQTHC"/>
    <n v="536094"/>
    <n v="94"/>
    <s v="MAROTEN CHRISTELLE"/>
    <x v="12"/>
    <n v="23231.68"/>
    <n v="1087.5"/>
    <n v="24319.18"/>
    <n v="39"/>
    <n v="1688.39"/>
    <n v="26.31"/>
    <m/>
    <n v="1662.0800000000002"/>
    <n v="6.942627177396607E-2"/>
    <n v="0"/>
    <n v="-2000"/>
    <m/>
    <m/>
    <n v="0.12"/>
    <n v="0"/>
    <n v="199.4496"/>
    <m/>
    <n v="199.4496"/>
    <m/>
    <n v="0"/>
    <n v="20"/>
    <n v="1"/>
    <n v="1"/>
    <m/>
    <m/>
    <n v="1"/>
    <s v="Valauto Roncq"/>
    <s v="SKODA"/>
    <m/>
    <s v="Roncq SEAT &amp; SKODA"/>
    <n v="1688.39"/>
  </r>
  <r>
    <x v="0"/>
    <s v="C"/>
    <x v="1"/>
    <d v="2021-10-14T00:00:00"/>
    <d v="2021-10-15T00:00:00"/>
    <m/>
    <m/>
    <m/>
    <m/>
    <m/>
    <n v="0"/>
    <s v="RQTHC"/>
    <n v="536109"/>
    <n v="109"/>
    <s v="QUARTINVEST"/>
    <x v="10"/>
    <n v="33731.68"/>
    <n v="1458.34"/>
    <n v="35190.019999999997"/>
    <n v="2"/>
    <n v="670.15"/>
    <n v="35.22"/>
    <m/>
    <n v="634.92999999999995"/>
    <n v="1.9043751609120998E-2"/>
    <n v="0"/>
    <n v="0"/>
    <m/>
    <m/>
    <n v="0.1"/>
    <n v="0.1"/>
    <n v="63.492999999999995"/>
    <m/>
    <n v="63.492999999999995"/>
    <s v="VWB"/>
    <n v="0"/>
    <n v="0"/>
    <n v="0"/>
    <n v="1"/>
    <m/>
    <m/>
    <n v="0"/>
    <s v="Valauto Roncq"/>
    <s v="SKODA"/>
    <m/>
    <s v="Roncq SEAT &amp; SKODA"/>
    <n v="670.15"/>
  </r>
  <r>
    <x v="0"/>
    <s v="C"/>
    <x v="1"/>
    <d v="2021-05-26T00:00:00"/>
    <d v="2021-03-30T00:00:00"/>
    <m/>
    <m/>
    <m/>
    <m/>
    <m/>
    <m/>
    <s v="RQTHC"/>
    <n v="536113"/>
    <n v="113"/>
    <s v="LECLERCQ THOMAS"/>
    <x v="8"/>
    <n v="23698.35"/>
    <n v="1266.67"/>
    <n v="24965.019999999997"/>
    <n v="63"/>
    <n v="1689.11"/>
    <n v="35.22"/>
    <m/>
    <n v="1653.8899999999999"/>
    <n v="6.765906856874139E-2"/>
    <n v="210.98"/>
    <n v="-1400"/>
    <m/>
    <m/>
    <n v="0.12"/>
    <n v="0.1"/>
    <n v="198.46679999999998"/>
    <m/>
    <n v="198.46679999999998"/>
    <s v="VWB"/>
    <n v="0"/>
    <n v="0"/>
    <n v="0"/>
    <n v="1"/>
    <m/>
    <m/>
    <n v="0"/>
    <s v="Valauto Roncq"/>
    <s v="SKODA"/>
    <m/>
    <s v="Roncq SEAT &amp; SKODA"/>
    <n v="1689.11"/>
  </r>
  <r>
    <x v="0"/>
    <s v="C"/>
    <x v="1"/>
    <d v="2021-03-30T00:00:00"/>
    <d v="2021-03-30T00:00:00"/>
    <m/>
    <m/>
    <m/>
    <m/>
    <m/>
    <n v="-11821.33"/>
    <s v="RQTHC"/>
    <n v="536114"/>
    <n v="14"/>
    <s v="LAMBLIN-CARDIA FRANCOIS"/>
    <x v="8"/>
    <n v="18606.68"/>
    <n v="-2291.66"/>
    <n v="16315.02"/>
    <n v="14"/>
    <n v="1206.73"/>
    <n v="35.22"/>
    <m/>
    <n v="1171.51"/>
    <n v="7.3964359222360748E-2"/>
    <n v="0"/>
    <n v="0"/>
    <m/>
    <m/>
    <n v="0.1"/>
    <n v="0.1"/>
    <n v="117.15100000000001"/>
    <m/>
    <n v="117.15100000000001"/>
    <s v="VWB"/>
    <n v="1"/>
    <n v="20"/>
    <n v="1"/>
    <n v="1"/>
    <m/>
    <m/>
    <n v="1"/>
    <s v="Valauto Roncq"/>
    <s v="SKODA"/>
    <m/>
    <s v="Roncq SEAT &amp; SKODA"/>
    <n v="1206.73"/>
  </r>
  <r>
    <x v="0"/>
    <s v="C"/>
    <x v="1"/>
    <d v="2021-10-04T00:00:00"/>
    <d v="2021-10-08T00:00:00"/>
    <m/>
    <m/>
    <m/>
    <m/>
    <m/>
    <m/>
    <s v="RQTHC"/>
    <n v="536298"/>
    <n v="98"/>
    <s v="ABOU KAIS WISSAM"/>
    <x v="12"/>
    <n v="30090.02"/>
    <n v="1704.17"/>
    <n v="31794.190000000002"/>
    <n v="55"/>
    <n v="2314.19"/>
    <n v="26.31"/>
    <m/>
    <n v="2287.88"/>
    <n v="7.278656886682755E-2"/>
    <n v="0"/>
    <n v="-2000"/>
    <m/>
    <m/>
    <n v="0.12"/>
    <n v="0"/>
    <n v="274.54559999999998"/>
    <m/>
    <n v="274.54559999999998"/>
    <s v="VWB"/>
    <n v="0"/>
    <n v="20"/>
    <n v="1"/>
    <n v="1"/>
    <m/>
    <m/>
    <n v="1"/>
    <s v="Valauto Roncq"/>
    <s v="SKODA"/>
    <m/>
    <s v="Roncq SEAT &amp; SKODA"/>
    <n v="2314.19"/>
  </r>
  <r>
    <x v="0"/>
    <s v="C"/>
    <x v="1"/>
    <d v="2021-06-17T00:00:00"/>
    <d v="2021-06-19T00:00:00"/>
    <m/>
    <m/>
    <m/>
    <m/>
    <m/>
    <m/>
    <s v="RQTHC"/>
    <n v="538888"/>
    <n v="8888"/>
    <s v="EL MOUTAOUKIL LAMIA"/>
    <x v="8"/>
    <n v="24990.02"/>
    <n v="1666.67"/>
    <n v="26656.690000000002"/>
    <n v="94"/>
    <n v="1487.29"/>
    <n v="35.22"/>
    <m/>
    <n v="1452.07"/>
    <n v="5.5794249023415877E-2"/>
    <n v="210.99"/>
    <n v="-1400"/>
    <m/>
    <m/>
    <n v="0.12"/>
    <n v="0.12"/>
    <n v="174.24839999999998"/>
    <m/>
    <n v="174.24839999999998"/>
    <s v="VWB"/>
    <n v="1"/>
    <n v="20"/>
    <n v="1"/>
    <n v="1"/>
    <m/>
    <m/>
    <n v="1"/>
    <s v="Valauto Roncq"/>
    <s v="SKODA"/>
    <m/>
    <s v="Roncq SEAT &amp; SKODA"/>
    <n v="1487.29"/>
  </r>
  <r>
    <x v="0"/>
    <s v="C"/>
    <x v="1"/>
    <d v="2021-07-01T00:00:00"/>
    <d v="2021-06-02T00:00:00"/>
    <m/>
    <m/>
    <m/>
    <m/>
    <m/>
    <n v="0"/>
    <s v="RQTHC"/>
    <n v="539981"/>
    <n v="9981"/>
    <s v="NEUVILLE KARINE"/>
    <x v="10"/>
    <n v="22940.02"/>
    <n v="1100"/>
    <n v="24040.02"/>
    <n v="57"/>
    <n v="1788.45"/>
    <n v="35.22"/>
    <m/>
    <n v="1753.23"/>
    <n v="7.439469684301428E-2"/>
    <n v="-1333"/>
    <n v="-500"/>
    <m/>
    <m/>
    <n v="0.12"/>
    <n v="0.1"/>
    <n v="210.38759999999999"/>
    <m/>
    <n v="210.38759999999999"/>
    <s v=""/>
    <n v="1"/>
    <n v="20"/>
    <n v="1"/>
    <n v="1"/>
    <m/>
    <m/>
    <n v="1"/>
    <s v="Valauto Roncq"/>
    <s v="SKODA"/>
    <m/>
    <s v="Roncq SEAT &amp; SKODA"/>
    <n v="1788.45"/>
  </r>
  <r>
    <x v="0"/>
    <s v="C"/>
    <x v="1"/>
    <d v="2021-09-03T00:00:00"/>
    <d v="2021-09-06T00:00:00"/>
    <m/>
    <m/>
    <m/>
    <m/>
    <m/>
    <n v="0"/>
    <s v="RQTHC"/>
    <n v="545105"/>
    <n v="105"/>
    <s v="DEFRANCE MAXIME"/>
    <x v="8"/>
    <n v="19523.349999999999"/>
    <n v="-1158.3399999999999"/>
    <n v="18365.009999999998"/>
    <n v="22"/>
    <n v="1250.29"/>
    <n v="35.229999999999997"/>
    <m/>
    <n v="1215.06"/>
    <n v="6.8080006490603598E-2"/>
    <n v="0"/>
    <n v="0"/>
    <m/>
    <m/>
    <n v="0.12"/>
    <n v="0.12"/>
    <n v="145.80719999999999"/>
    <m/>
    <n v="145.80719999999999"/>
    <n v="0"/>
    <n v="1"/>
    <n v="20"/>
    <n v="1"/>
    <n v="1"/>
    <m/>
    <m/>
    <n v="1"/>
    <s v="Valauto Roncq"/>
    <s v="SKODA"/>
    <m/>
    <s v="Roncq SEAT &amp; SKODA"/>
    <n v="1250.29"/>
  </r>
  <r>
    <x v="0"/>
    <s v="C"/>
    <x v="1"/>
    <d v="2021-03-27T00:00:00"/>
    <d v="2021-03-27T00:00:00"/>
    <m/>
    <m/>
    <m/>
    <m/>
    <m/>
    <n v="0"/>
    <s v="RQTHC"/>
    <n v="545134"/>
    <n v="4"/>
    <s v="VANRECHEM ADELE "/>
    <x v="8"/>
    <n v="21315.02"/>
    <n v="691.67"/>
    <n v="22006.69"/>
    <n v="11"/>
    <n v="920.91"/>
    <n v="35.22"/>
    <m/>
    <n v="885.68999999999994"/>
    <n v="4.1846820216943123E-2"/>
    <n v="0"/>
    <n v="-1650"/>
    <m/>
    <m/>
    <n v="0.1"/>
    <n v="0.1"/>
    <n v="88.569000000000003"/>
    <m/>
    <n v="88.569000000000003"/>
    <s v=""/>
    <n v="0"/>
    <n v="20"/>
    <n v="1"/>
    <n v="1"/>
    <m/>
    <m/>
    <n v="1"/>
    <s v="Valauto Roncq"/>
    <s v="SKODA"/>
    <m/>
    <s v="Roncq SEAT &amp; SKODA"/>
    <n v="920.91"/>
  </r>
  <r>
    <x v="0"/>
    <s v="C"/>
    <x v="1"/>
    <d v="2021-10-25T00:00:00"/>
    <d v="2021-10-27T00:00:00"/>
    <m/>
    <m/>
    <m/>
    <m/>
    <m/>
    <n v="0"/>
    <s v="RQAML"/>
    <n v="545147"/>
    <n v="147"/>
    <s v="ARFI MICHAELA"/>
    <x v="11"/>
    <n v="34008.33"/>
    <n v="6770.84"/>
    <n v="40779.17"/>
    <n v="6"/>
    <n v="1631.76"/>
    <n v="20.5"/>
    <m/>
    <n v="1611.26"/>
    <n v="4.0014546642317635E-2"/>
    <n v="0"/>
    <n v="-1160"/>
    <m/>
    <m/>
    <n v="0.12"/>
    <n v="0.12"/>
    <n v="193.35120000000001"/>
    <m/>
    <n v="193.35120000000001"/>
    <n v="0"/>
    <n v="0"/>
    <n v="0"/>
    <n v="0"/>
    <n v="1"/>
    <m/>
    <m/>
    <n v="0"/>
    <s v="Valauto Roncq"/>
    <s v="SKODA"/>
    <m/>
    <s v="Roncq SEAT &amp; SKODA"/>
    <n v="1631.76"/>
  </r>
  <r>
    <x v="0"/>
    <s v="C"/>
    <x v="1"/>
    <d v="2021-11-06T00:00:00"/>
    <d v="2021-11-09T00:00:00"/>
    <m/>
    <m/>
    <m/>
    <m/>
    <m/>
    <n v="0"/>
    <s v="RQTHC"/>
    <n v="545175"/>
    <n v="5"/>
    <s v="POUPAERT JACQUES"/>
    <x v="10"/>
    <n v="32198.35"/>
    <n v="5066.67"/>
    <n v="37265.019999999997"/>
    <n v="4"/>
    <n v="2739.9"/>
    <n v="35.22"/>
    <m/>
    <n v="2704.6800000000003"/>
    <n v="7.3524715671694274E-2"/>
    <n v="0"/>
    <n v="-1250"/>
    <m/>
    <m/>
    <n v="0.1"/>
    <n v="0.1"/>
    <n v="270.46800000000002"/>
    <m/>
    <n v="270.46800000000002"/>
    <n v="0"/>
    <n v="1"/>
    <n v="20"/>
    <n v="1"/>
    <n v="1"/>
    <m/>
    <m/>
    <n v="1"/>
    <s v="Valauto Roncq"/>
    <s v="SKODA"/>
    <m/>
    <s v="Roncq SEAT &amp; SKODA"/>
    <n v="2739.9"/>
  </r>
  <r>
    <x v="0"/>
    <s v="C"/>
    <x v="1"/>
    <d v="2021-03-04T00:00:00"/>
    <d v="2021-03-04T00:00:00"/>
    <m/>
    <m/>
    <m/>
    <m/>
    <m/>
    <n v="0"/>
    <s v="RQTHC"/>
    <n v="545257"/>
    <n v="7"/>
    <s v="WINDELS DIDIER"/>
    <x v="8"/>
    <n v="23948.35"/>
    <n v="1508.34"/>
    <n v="25456.69"/>
    <n v="6"/>
    <n v="1544.88"/>
    <n v="35.22"/>
    <m/>
    <n v="1509.66"/>
    <n v="6.0686601439543013E-2"/>
    <n v="0"/>
    <n v="-1650"/>
    <m/>
    <m/>
    <n v="0.1"/>
    <n v="0.1"/>
    <n v="150.96600000000001"/>
    <m/>
    <n v="150.96600000000001"/>
    <s v="VWB"/>
    <n v="0"/>
    <n v="20"/>
    <n v="1"/>
    <n v="1"/>
    <m/>
    <m/>
    <n v="1"/>
    <s v="Valauto Roncq"/>
    <s v="SKODA"/>
    <m/>
    <s v="Roncq SEAT &amp; SKODA"/>
    <n v="1544.88"/>
  </r>
  <r>
    <x v="0"/>
    <s v="C"/>
    <x v="1"/>
    <d v="2021-06-15T00:00:00"/>
    <d v="2021-06-15T00:00:00"/>
    <m/>
    <m/>
    <m/>
    <m/>
    <m/>
    <n v="0"/>
    <s v="RQTHC"/>
    <n v="545597"/>
    <n v="97"/>
    <s v="SANAPO FRANCESCO"/>
    <x v="12"/>
    <n v="22773.35"/>
    <n v="1054.17"/>
    <n v="23827.519999999997"/>
    <n v="4"/>
    <n v="1273.44"/>
    <n v="26.31"/>
    <m/>
    <n v="1247.1300000000001"/>
    <n v="5.3444084822927451E-2"/>
    <n v="-2000"/>
    <n v="353.81"/>
    <m/>
    <m/>
    <n v="0.1"/>
    <n v="0.1"/>
    <n v="124.71300000000002"/>
    <m/>
    <n v="124.71300000000002"/>
    <s v=""/>
    <n v="1"/>
    <n v="20"/>
    <n v="1"/>
    <n v="1"/>
    <m/>
    <m/>
    <n v="1"/>
    <s v="Valauto Roncq"/>
    <s v="SKODA"/>
    <m/>
    <s v="Roncq SEAT &amp; SKODA"/>
    <n v="1273.44"/>
  </r>
  <r>
    <x v="0"/>
    <s v="C"/>
    <x v="1"/>
    <d v="2021-08-03T00:00:00"/>
    <d v="2021-08-03T00:00:00"/>
    <m/>
    <m/>
    <m/>
    <m/>
    <m/>
    <n v="0"/>
    <s v="RQTHC"/>
    <n v="546030"/>
    <n v="30"/>
    <s v="CREDIT MUTUEL LEASING"/>
    <x v="9"/>
    <n v="31363.67"/>
    <n v="3016.66"/>
    <n v="34380.33"/>
    <n v="8"/>
    <n v="1754.53"/>
    <n v="28"/>
    <m/>
    <n v="1726.53"/>
    <n v="5.1032959834882326E-2"/>
    <n v="0"/>
    <n v="-3700"/>
    <m/>
    <m/>
    <n v="0.08"/>
    <n v="0.1"/>
    <n v="138.1224"/>
    <m/>
    <n v="138.1224"/>
    <n v="0"/>
    <n v="0"/>
    <n v="20"/>
    <n v="1"/>
    <n v="1"/>
    <m/>
    <m/>
    <n v="1"/>
    <s v="Valauto Roncq"/>
    <s v="SKODA"/>
    <m/>
    <s v="Roncq SEAT &amp; SKODA"/>
    <n v="1754.53"/>
  </r>
  <r>
    <x v="0"/>
    <s v="C"/>
    <x v="1"/>
    <d v="2021-04-10T00:00:00"/>
    <d v="2021-04-10T00:00:00"/>
    <m/>
    <m/>
    <m/>
    <m/>
    <m/>
    <n v="-493"/>
    <s v="RQTHC"/>
    <n v="546113"/>
    <n v="13"/>
    <s v="COFIPARC"/>
    <x v="8"/>
    <n v="24990.02"/>
    <n v="816.67"/>
    <n v="25806.69"/>
    <n v="50"/>
    <n v="809.44"/>
    <n v="35.22"/>
    <m/>
    <n v="774.22"/>
    <n v="3.1365510261098968E-2"/>
    <n v="0"/>
    <n v="0"/>
    <m/>
    <m/>
    <n v="0.12"/>
    <n v="0.1"/>
    <n v="92.906400000000005"/>
    <m/>
    <n v="92.906400000000005"/>
    <s v="Banque"/>
    <n v="0"/>
    <n v="0"/>
    <n v="0"/>
    <n v="1"/>
    <m/>
    <m/>
    <n v="0"/>
    <s v="Valauto Roncq"/>
    <s v="SKODA"/>
    <m/>
    <s v="Roncq SEAT &amp; SKODA"/>
    <n v="809.44"/>
  </r>
  <r>
    <x v="0"/>
    <s v="C"/>
    <x v="1"/>
    <d v="2021-06-12T00:00:00"/>
    <d v="2021-06-15T00:00:00"/>
    <m/>
    <m/>
    <m/>
    <m/>
    <m/>
    <n v="-500"/>
    <s v="RQTHC"/>
    <n v="546122"/>
    <n v="22"/>
    <s v="OSTYN GEORGES"/>
    <x v="8"/>
    <n v="20690.02"/>
    <n v="-1125"/>
    <n v="19565.02"/>
    <n v="1"/>
    <n v="1195.8800000000001"/>
    <n v="35.22"/>
    <m/>
    <n v="1160.6600000000001"/>
    <n v="6.1123372222466429E-2"/>
    <n v="0"/>
    <n v="-917.98"/>
    <m/>
    <m/>
    <n v="0.1"/>
    <n v="0.1"/>
    <n v="116.06600000000002"/>
    <m/>
    <n v="116.06600000000002"/>
    <s v=""/>
    <n v="1"/>
    <n v="0"/>
    <n v="0"/>
    <n v="1"/>
    <m/>
    <m/>
    <n v="0"/>
    <s v="Valauto Roncq"/>
    <s v="SKODA"/>
    <m/>
    <s v="Roncq SEAT &amp; SKODA"/>
    <n v="1195.8800000000001"/>
  </r>
  <r>
    <x v="0"/>
    <s v="C"/>
    <x v="1"/>
    <d v="2021-07-19T00:00:00"/>
    <d v="2021-03-12T00:00:00"/>
    <m/>
    <m/>
    <m/>
    <m/>
    <m/>
    <n v="0"/>
    <s v="RQAML"/>
    <n v="555106"/>
    <n v="106"/>
    <s v="TRACHEZ DELPHINE"/>
    <x v="8"/>
    <n v="19398.349999999999"/>
    <n v="-883.34"/>
    <n v="18515.009999999998"/>
    <n v="10"/>
    <n v="1266.33"/>
    <n v="35.22"/>
    <m/>
    <n v="1231.1099999999999"/>
    <n v="6.8394778074654022E-2"/>
    <n v="0"/>
    <n v="0"/>
    <m/>
    <m/>
    <n v="0.1"/>
    <n v="0.1"/>
    <n v="123.11099999999999"/>
    <m/>
    <n v="123.11099999999999"/>
    <s v="VWB"/>
    <n v="0"/>
    <n v="20"/>
    <n v="1"/>
    <n v="1"/>
    <m/>
    <m/>
    <n v="1"/>
    <s v="Valauto Roncq"/>
    <s v="SKODA"/>
    <m/>
    <s v="Roncq SEAT &amp; SKODA"/>
    <n v="1266.33"/>
  </r>
  <r>
    <x v="0"/>
    <s v="C"/>
    <x v="1"/>
    <d v="2021-12-08T00:00:00"/>
    <d v="2021-12-10T00:00:00"/>
    <m/>
    <m/>
    <m/>
    <m/>
    <m/>
    <n v="0"/>
    <s v="RQTHC"/>
    <n v="555107"/>
    <n v="107"/>
    <s v="DOZIER KARINE"/>
    <x v="12"/>
    <n v="22773.35"/>
    <n v="1112.5"/>
    <n v="23885.85"/>
    <n v="6"/>
    <n v="1264.83"/>
    <n v="26.31"/>
    <m/>
    <n v="1238.52"/>
    <n v="5.2953108220976014E-2"/>
    <n v="0"/>
    <n v="-2000"/>
    <m/>
    <m/>
    <n v="0.1"/>
    <n v="0.1"/>
    <n v="123.852"/>
    <m/>
    <n v="123.852"/>
    <s v="VWB"/>
    <n v="1"/>
    <n v="20"/>
    <n v="1"/>
    <n v="1"/>
    <m/>
    <m/>
    <n v="1"/>
    <s v="Valauto Roncq"/>
    <s v="SKODA"/>
    <m/>
    <s v="Roncq SEAT &amp; SKODA"/>
    <n v="1264.83"/>
  </r>
  <r>
    <x v="0"/>
    <s v="C"/>
    <x v="1"/>
    <d v="2021-03-11T00:00:00"/>
    <d v="2021-03-11T00:00:00"/>
    <m/>
    <m/>
    <m/>
    <m/>
    <m/>
    <n v="0"/>
    <s v="RQTHC"/>
    <n v="555112"/>
    <n v="12"/>
    <s v="BRAEM NICOLAS"/>
    <x v="13"/>
    <n v="14240.02"/>
    <n v="1650"/>
    <n v="15890.02"/>
    <n v="23"/>
    <n v="1386.46"/>
    <n v="35.22"/>
    <m/>
    <n v="1351.24"/>
    <n v="8.7253508806156316E-2"/>
    <n v="0"/>
    <n v="-1250"/>
    <m/>
    <m/>
    <n v="0.12"/>
    <n v="0.12"/>
    <n v="162.14879999999999"/>
    <m/>
    <n v="162.14879999999999"/>
    <s v="VWB"/>
    <n v="1"/>
    <n v="0"/>
    <n v="0"/>
    <n v="1"/>
    <m/>
    <m/>
    <n v="0"/>
    <s v="Valauto Roncq"/>
    <s v="SKODA"/>
    <m/>
    <s v="Roncq SEAT &amp; SKODA"/>
    <n v="1386.46"/>
  </r>
  <r>
    <x v="0"/>
    <s v="C"/>
    <x v="1"/>
    <d v="2021-12-09T00:00:00"/>
    <d v="2021-12-10T00:00:00"/>
    <m/>
    <m/>
    <m/>
    <m/>
    <m/>
    <n v="-1288.24"/>
    <s v="RQTHC"/>
    <n v="555121"/>
    <n v="121"/>
    <s v="DUJARDIN ALEXANDRE"/>
    <x v="11"/>
    <n v="34625"/>
    <n v="5045.84"/>
    <n v="39670.839999999997"/>
    <n v="10"/>
    <n v="1337.57"/>
    <n v="20.5"/>
    <m/>
    <n v="1317.07"/>
    <n v="3.3716704763498834E-2"/>
    <n v="0"/>
    <n v="0"/>
    <m/>
    <m/>
    <n v="0.1"/>
    <n v="0.1"/>
    <n v="131.70699999999999"/>
    <m/>
    <n v="131.70699999999999"/>
    <s v="VWB"/>
    <n v="0"/>
    <n v="20"/>
    <n v="1"/>
    <n v="1"/>
    <m/>
    <m/>
    <n v="1"/>
    <s v="Valauto Roncq"/>
    <s v="SKODA"/>
    <m/>
    <s v="Roncq SEAT &amp; SKODA"/>
    <n v="1337.57"/>
  </r>
  <r>
    <x v="0"/>
    <s v="C"/>
    <x v="1"/>
    <d v="2021-03-15T00:00:00"/>
    <d v="2021-03-15T00:00:00"/>
    <m/>
    <m/>
    <m/>
    <m/>
    <m/>
    <n v="0"/>
    <s v="RQTHC"/>
    <n v="555123"/>
    <n v="23"/>
    <s v="DELESPAUL ARNALD"/>
    <x v="10"/>
    <n v="22715.02"/>
    <n v="2408.33"/>
    <n v="25123.35"/>
    <n v="10"/>
    <n v="2018.67"/>
    <n v="35.22"/>
    <m/>
    <n v="1983.45"/>
    <n v="8.0350351366358388E-2"/>
    <n v="0"/>
    <n v="-1333"/>
    <m/>
    <m/>
    <n v="0.1"/>
    <n v="0.1"/>
    <n v="198.34500000000003"/>
    <m/>
    <n v="198.34500000000003"/>
    <s v=""/>
    <n v="0"/>
    <n v="20"/>
    <n v="1"/>
    <n v="1"/>
    <m/>
    <m/>
    <n v="1"/>
    <s v="Valauto Roncq"/>
    <s v="SKODA"/>
    <m/>
    <s v="Roncq SEAT &amp; SKODA"/>
    <n v="2018.67"/>
  </r>
  <r>
    <x v="0"/>
    <s v="C"/>
    <x v="1"/>
    <d v="2021-07-24T00:00:00"/>
    <d v="2021-07-27T00:00:00"/>
    <m/>
    <m/>
    <m/>
    <m/>
    <m/>
    <n v="0"/>
    <s v="RQTHC"/>
    <n v="555134"/>
    <n v="34"/>
    <s v="DEMEESTERE LOIC"/>
    <x v="8"/>
    <n v="24990.01"/>
    <n v="1116.67"/>
    <n v="26106.68"/>
    <n v="8"/>
    <n v="818.42"/>
    <n v="35.22"/>
    <m/>
    <n v="783.19999999999993"/>
    <n v="3.1349064683828046E-2"/>
    <n v="0"/>
    <n v="0"/>
    <m/>
    <m/>
    <n v="0.1"/>
    <n v="0.1"/>
    <n v="78.319999999999993"/>
    <m/>
    <n v="78.319999999999993"/>
    <s v="VWB"/>
    <n v="0"/>
    <n v="20"/>
    <n v="1"/>
    <n v="1"/>
    <m/>
    <m/>
    <n v="1"/>
    <s v="Valauto Roncq"/>
    <s v="SKODA"/>
    <m/>
    <s v="Roncq SEAT &amp; SKODA"/>
    <n v="818.42"/>
  </r>
  <r>
    <x v="0"/>
    <s v="C"/>
    <x v="1"/>
    <d v="2021-11-10T00:00:00"/>
    <d v="2021-11-12T00:00:00"/>
    <m/>
    <m/>
    <m/>
    <m/>
    <m/>
    <n v="0"/>
    <s v="RQTHC"/>
    <n v="555221"/>
    <n v="1"/>
    <s v="BANQUE POPULAIRE ALSACE LORRAINE"/>
    <x v="10"/>
    <n v="34065.019999999997"/>
    <n v="4500"/>
    <n v="38565.019999999997"/>
    <n v="167"/>
    <n v="2936.22"/>
    <n v="35.22"/>
    <m/>
    <n v="2901"/>
    <n v="7.6136872222547794E-2"/>
    <n v="-3200.9"/>
    <n v="0"/>
    <m/>
    <m/>
    <n v="0.12"/>
    <n v="0.12"/>
    <n v="348.12"/>
    <m/>
    <n v="348.12"/>
    <n v="0"/>
    <n v="1"/>
    <n v="0"/>
    <n v="0"/>
    <n v="1"/>
    <m/>
    <m/>
    <n v="0"/>
    <s v="Valauto Roncq"/>
    <s v="SKODA"/>
    <m/>
    <s v="Roncq SEAT &amp; SKODA"/>
    <n v="2936.22"/>
  </r>
  <r>
    <x v="0"/>
    <s v="C"/>
    <x v="1"/>
    <d v="2021-04-20T00:00:00"/>
    <d v="2021-04-20T00:00:00"/>
    <m/>
    <m/>
    <m/>
    <m/>
    <m/>
    <n v="0"/>
    <s v="RQTHC"/>
    <n v="556110"/>
    <n v="6110"/>
    <s v="LEMAN ERIC"/>
    <x v="12"/>
    <n v="25531.68"/>
    <n v="2491.67"/>
    <n v="28023.35"/>
    <n v="27"/>
    <n v="1835.28"/>
    <n v="26.31"/>
    <m/>
    <n v="1808.97"/>
    <n v="6.5491099386761398E-2"/>
    <n v="334.64"/>
    <n v="-2000"/>
    <m/>
    <m/>
    <n v="0.12"/>
    <n v="0.12"/>
    <n v="217.07640000000001"/>
    <m/>
    <n v="217.07640000000001"/>
    <s v="VWB"/>
    <n v="1"/>
    <n v="20"/>
    <n v="1"/>
    <n v="1"/>
    <m/>
    <m/>
    <n v="1"/>
    <s v="Valauto Roncq"/>
    <s v="SKODA"/>
    <m/>
    <s v="Roncq SEAT &amp; SKODA"/>
    <n v="1835.28"/>
  </r>
  <r>
    <x v="0"/>
    <s v="C"/>
    <x v="1"/>
    <d v="2021-04-08T00:00:00"/>
    <d v="2021-04-08T00:00:00"/>
    <m/>
    <m/>
    <m/>
    <m/>
    <m/>
    <n v="0"/>
    <s v="RQTHC"/>
    <n v="556133"/>
    <n v="33"/>
    <s v="LECHAT DIANE"/>
    <x v="12"/>
    <n v="26998.35"/>
    <n v="2529.1799999999998"/>
    <n v="29527.53"/>
    <n v="7"/>
    <n v="814.04"/>
    <n v="26.31"/>
    <m/>
    <n v="787.73"/>
    <n v="2.7568848461080219E-2"/>
    <n v="0"/>
    <n v="0"/>
    <m/>
    <m/>
    <n v="0.1"/>
    <n v="0.1"/>
    <n v="78.77300000000001"/>
    <m/>
    <n v="78.77300000000001"/>
    <s v="VWB"/>
    <n v="0"/>
    <n v="20"/>
    <n v="1"/>
    <n v="1"/>
    <m/>
    <m/>
    <n v="1"/>
    <s v="Valauto Roncq"/>
    <s v="SKODA"/>
    <m/>
    <s v="Roncq SEAT &amp; SKODA"/>
    <n v="814.04"/>
  </r>
  <r>
    <x v="0"/>
    <s v="C"/>
    <x v="1"/>
    <d v="2021-06-19T00:00:00"/>
    <d v="2021-06-21T00:00:00"/>
    <m/>
    <m/>
    <m/>
    <m/>
    <m/>
    <m/>
    <s v="RQTHC"/>
    <n v="556155"/>
    <n v="55"/>
    <s v="CATTEAU LUDIVINE"/>
    <x v="8"/>
    <n v="20690.02"/>
    <n v="2933.33"/>
    <n v="23623.35"/>
    <n v="8"/>
    <n v="1497.23"/>
    <n v="35.22"/>
    <m/>
    <n v="1462.01"/>
    <n v="6.337924130150889E-2"/>
    <n v="0"/>
    <n v="-1816"/>
    <m/>
    <m/>
    <n v="0.1"/>
    <n v="0.1"/>
    <n v="146.20099999999999"/>
    <m/>
    <n v="146.20099999999999"/>
    <s v="VWB"/>
    <n v="1"/>
    <n v="20"/>
    <n v="1"/>
    <n v="1"/>
    <m/>
    <m/>
    <n v="1"/>
    <s v="Valauto Roncq"/>
    <s v="SKODA"/>
    <m/>
    <s v="Roncq SEAT &amp; SKODA"/>
    <n v="1497.23"/>
  </r>
  <r>
    <x v="0"/>
    <s v="C"/>
    <x v="1"/>
    <d v="2021-12-24T00:00:00"/>
    <d v="2021-12-28T00:00:00"/>
    <m/>
    <m/>
    <m/>
    <m/>
    <m/>
    <m/>
    <s v="RQTHC"/>
    <n v="556182"/>
    <n v="182"/>
    <s v="BOCQUILLON SARAH"/>
    <x v="8"/>
    <n v="21290.02"/>
    <n v="-1841.67"/>
    <n v="19448.349999999999"/>
    <n v="27"/>
    <n v="1239.73"/>
    <n v="35.22"/>
    <m/>
    <n v="1204.51"/>
    <n v="6.3744739270940723E-2"/>
    <n v="0"/>
    <n v="0"/>
    <m/>
    <m/>
    <n v="0.12"/>
    <n v="0.12"/>
    <n v="144.5412"/>
    <m/>
    <n v="144.5412"/>
    <n v="0"/>
    <n v="1"/>
    <n v="20"/>
    <n v="1"/>
    <n v="1"/>
    <m/>
    <m/>
    <n v="1"/>
    <s v="Valauto Roncq"/>
    <s v="SKODA"/>
    <m/>
    <s v="Roncq SEAT &amp; SKODA"/>
    <n v="1239.73"/>
  </r>
  <r>
    <x v="0"/>
    <s v="C"/>
    <x v="1"/>
    <d v="2021-11-26T00:00:00"/>
    <d v="2021-12-06T00:00:00"/>
    <m/>
    <m/>
    <m/>
    <m/>
    <m/>
    <m/>
    <s v="RQTHC"/>
    <n v="561140"/>
    <n v="146"/>
    <s v="JULLE ANTOINE"/>
    <x v="11"/>
    <n v="34008.33"/>
    <n v="6770.84"/>
    <n v="40779.17"/>
    <n v="45"/>
    <n v="1618.25"/>
    <n v="20.5"/>
    <m/>
    <n v="1597.75"/>
    <n v="3.9683250051435574E-2"/>
    <n v="0"/>
    <n v="-1160"/>
    <m/>
    <m/>
    <n v="0.12"/>
    <n v="0.12"/>
    <n v="191.73"/>
    <m/>
    <n v="191.73"/>
    <s v="VWB"/>
    <n v="0"/>
    <n v="20"/>
    <n v="1"/>
    <n v="1"/>
    <m/>
    <m/>
    <n v="1"/>
    <s v="Valauto Roncq"/>
    <s v="SKODA"/>
    <m/>
    <s v="Roncq SEAT &amp; SKODA"/>
    <n v="1618.25"/>
  </r>
  <r>
    <x v="0"/>
    <s v="C"/>
    <x v="1"/>
    <d v="2021-08-05T00:00:00"/>
    <d v="2021-08-06T00:00:00"/>
    <m/>
    <m/>
    <m/>
    <m/>
    <m/>
    <n v="0"/>
    <s v="RQTHC"/>
    <n v="565116"/>
    <n v="1166"/>
    <s v="PICAVET LAURA"/>
    <x v="8"/>
    <n v="23431.68"/>
    <n v="741.67"/>
    <n v="24173.35"/>
    <n v="0"/>
    <n v="2228.98"/>
    <n v="35.22"/>
    <m/>
    <n v="2193.7600000000002"/>
    <n v="9.2208154848210946E-2"/>
    <n v="0"/>
    <n v="-1816"/>
    <m/>
    <s v="Stock CE"/>
    <n v="0.12"/>
    <n v="0.1"/>
    <n v="263.25120000000004"/>
    <m/>
    <n v="263.25120000000004"/>
    <s v="VWB"/>
    <n v="1"/>
    <n v="20"/>
    <n v="1"/>
    <n v="1"/>
    <m/>
    <m/>
    <n v="1"/>
    <s v="Valauto Roncq"/>
    <s v="SKODA"/>
    <m/>
    <s v="Roncq SEAT &amp; SKODA"/>
    <n v="2228.98"/>
  </r>
  <r>
    <x v="0"/>
    <s v="C"/>
    <x v="1"/>
    <d v="2021-09-02T00:00:00"/>
    <d v="2021-07-15T00:00:00"/>
    <m/>
    <m/>
    <m/>
    <m/>
    <m/>
    <n v="0"/>
    <s v="RQTHC"/>
    <n v="565118"/>
    <n v="18"/>
    <s v="SERFATY DAVID"/>
    <x v="8"/>
    <n v="18898.349999999999"/>
    <n v="833.33"/>
    <n v="19731.68"/>
    <n v="9"/>
    <n v="1023.82"/>
    <n v="35.22"/>
    <m/>
    <n v="988.6"/>
    <n v="5.188711756930986E-2"/>
    <n v="0"/>
    <n v="-1816"/>
    <m/>
    <s v="Stock CE"/>
    <n v="0.1"/>
    <n v="0.1"/>
    <n v="98.860000000000014"/>
    <m/>
    <n v="98.860000000000014"/>
    <n v="0"/>
    <n v="1"/>
    <n v="20"/>
    <n v="1"/>
    <n v="1"/>
    <m/>
    <m/>
    <n v="1"/>
    <s v="Valauto Roncq"/>
    <s v="SKODA"/>
    <m/>
    <s v="Roncq SEAT &amp; SKODA"/>
    <n v="1023.82"/>
  </r>
  <r>
    <x v="0"/>
    <s v="NC"/>
    <x v="1"/>
    <d v="2021-12-11T00:00:00"/>
    <d v="2021-12-15T00:00:00"/>
    <m/>
    <m/>
    <s v="x"/>
    <s v="X"/>
    <m/>
    <n v="2043.65"/>
    <s v="RQBER"/>
    <n v="566113"/>
    <n v="113"/>
    <s v="BAILLEUL DOMINIQUE"/>
    <x v="8"/>
    <n v="21090.02"/>
    <n v="1620.84"/>
    <n v="22710.86"/>
    <n v="5"/>
    <n v="986.18"/>
    <n v="35.22"/>
    <m/>
    <n v="950.95999999999992"/>
    <n v="4.3423278554841162E-2"/>
    <n v="-1400"/>
    <n v="0"/>
    <m/>
    <s v="comm bernard non ouverte"/>
    <m/>
    <n v="0.1"/>
    <n v="0"/>
    <m/>
    <n v="0"/>
    <s v="VWB"/>
    <n v="0"/>
    <s v="0"/>
    <n v="1"/>
    <n v="1"/>
    <m/>
    <m/>
    <n v="1"/>
    <s v="Valauto Roncq"/>
    <s v="SKODA"/>
    <m/>
    <s v="Agent Bernard"/>
    <n v="986.18"/>
  </r>
  <r>
    <x v="0"/>
    <s v="C"/>
    <x v="1"/>
    <d v="2021-07-19T00:00:00"/>
    <d v="2021-07-20T00:00:00"/>
    <m/>
    <m/>
    <m/>
    <m/>
    <m/>
    <n v="0"/>
    <s v="RQTHC"/>
    <n v="566122"/>
    <n v="2"/>
    <s v="DEPREZ JEAN-JACQUES ET CAROLINE"/>
    <x v="9"/>
    <n v="23580.33"/>
    <n v="1316.66"/>
    <n v="24896.99"/>
    <n v="10"/>
    <n v="943.13"/>
    <n v="28"/>
    <m/>
    <n v="915.13"/>
    <n v="3.7881286051044724E-2"/>
    <n v="0"/>
    <n v="-2683"/>
    <m/>
    <m/>
    <n v="0.1"/>
    <n v="0.1"/>
    <n v="91.513000000000005"/>
    <m/>
    <n v="91.513000000000005"/>
    <s v="VWB"/>
    <n v="1"/>
    <n v="20"/>
    <n v="1"/>
    <n v="1"/>
    <m/>
    <m/>
    <n v="1"/>
    <s v="Valauto Roncq"/>
    <s v="SKODA"/>
    <m/>
    <s v="Roncq SEAT &amp; SKODA"/>
    <n v="943.13"/>
  </r>
  <r>
    <x v="0"/>
    <s v="C"/>
    <x v="1"/>
    <d v="2021-12-22T00:00:00"/>
    <d v="2021-12-30T00:00:00"/>
    <m/>
    <m/>
    <m/>
    <m/>
    <m/>
    <n v="-1288.24"/>
    <s v="RQTHC"/>
    <n v="576110"/>
    <n v="110"/>
    <s v="DUJARDIN ALEXANDRE"/>
    <x v="12"/>
    <n v="22773.35"/>
    <n v="1512.5"/>
    <n v="24285.85"/>
    <n v="12"/>
    <n v="1276.6600000000001"/>
    <n v="26.31"/>
    <m/>
    <n v="1250.3500000000001"/>
    <n v="5.2568059178492832E-2"/>
    <n v="0"/>
    <n v="-2000"/>
    <m/>
    <m/>
    <n v="0.08"/>
    <n v="0.1"/>
    <n v="100.02800000000002"/>
    <m/>
    <n v="100.02800000000002"/>
    <s v="VWB"/>
    <n v="0"/>
    <s v="20"/>
    <n v="1"/>
    <n v="1"/>
    <m/>
    <m/>
    <n v="1"/>
    <s v="Valauto Roncq"/>
    <s v="SKODA"/>
    <m/>
    <s v="Roncq SEAT &amp; SKODA"/>
    <n v="1276.6600000000001"/>
  </r>
  <r>
    <x v="0"/>
    <s v="C"/>
    <x v="2"/>
    <d v="2021-05-28T00:00:00"/>
    <d v="2021-01-27T00:00:00"/>
    <s v="x"/>
    <m/>
    <m/>
    <m/>
    <s v="X"/>
    <n v="0"/>
    <s v="VRRKE"/>
    <n v="411"/>
    <m/>
    <s v="BUTEZ GILLES"/>
    <x v="14"/>
    <n v="32521.67"/>
    <n v="3881"/>
    <n v="36402.67"/>
    <n v="1402"/>
    <n v="-4163.42"/>
    <n v="138.54"/>
    <m/>
    <n v="-4301.96"/>
    <n v="-0.11437128100768433"/>
    <n v="-2391.44"/>
    <n v="589.29999999999995"/>
    <m/>
    <s v="marge non reçue"/>
    <m/>
    <n v="7.0000000000000007E-2"/>
    <n v="0"/>
    <n v="150"/>
    <n v="150"/>
    <s v="VWB"/>
    <n v="1"/>
    <n v="0"/>
    <n v="0"/>
    <n v="1"/>
    <m/>
    <m/>
    <n v="0"/>
    <s v="Valauto Roncq"/>
    <s v=""/>
    <m/>
    <s v="Vexor"/>
    <n v="-4163.42"/>
  </r>
  <r>
    <x v="0"/>
    <s v="C"/>
    <x v="3"/>
    <d v="2021-01-27T00:00:00"/>
    <d v="2021-01-27T00:00:00"/>
    <m/>
    <m/>
    <m/>
    <m/>
    <m/>
    <m/>
    <s v="RQNBA"/>
    <n v="444"/>
    <m/>
    <s v="LOPES DA SILVA ELODIE"/>
    <x v="15"/>
    <n v="19744.169999999998"/>
    <n v="1870.84"/>
    <n v="21615.01"/>
    <n v="6"/>
    <n v="1074.22"/>
    <n v="95"/>
    <m/>
    <n v="979.22"/>
    <n v="4.9697871988030544E-2"/>
    <n v="0"/>
    <n v="-2250"/>
    <m/>
    <m/>
    <n v="0.1"/>
    <n v="7.0000000000000007E-2"/>
    <n v="97.922000000000011"/>
    <m/>
    <n v="97.922000000000011"/>
    <s v="VWB"/>
    <n v="1"/>
    <n v="0"/>
    <n v="0"/>
    <n v="1"/>
    <m/>
    <m/>
    <n v="0"/>
    <s v="Valauto Roncq"/>
    <s v="VOLKSWAGEN"/>
    <m/>
    <s v="Roncq"/>
    <n v="1074.22"/>
  </r>
  <r>
    <x v="0"/>
    <s v="C"/>
    <x v="3"/>
    <d v="2021-03-31T00:00:00"/>
    <d v="2021-03-31T00:00:00"/>
    <m/>
    <m/>
    <m/>
    <m/>
    <m/>
    <n v="0"/>
    <s v="RQHWI"/>
    <n v="445"/>
    <n v="509526"/>
    <s v="pizz eli"/>
    <x v="16"/>
    <n v="17681.669999999998"/>
    <n v="1316.68"/>
    <n v="18998.349999999999"/>
    <n v="68"/>
    <n v="895.96"/>
    <n v="95"/>
    <m/>
    <n v="800.96"/>
    <n v="4.7159884937376148E-2"/>
    <n v="0"/>
    <n v="-1497.87"/>
    <m/>
    <m/>
    <n v="0.13"/>
    <n v="0.13"/>
    <n v="104.12480000000001"/>
    <m/>
    <n v="104.12480000000001"/>
    <s v="VWB"/>
    <n v="1"/>
    <n v="0"/>
    <n v="0"/>
    <n v="1"/>
    <m/>
    <m/>
    <n v="0"/>
    <s v="Valauto Roncq"/>
    <s v="VOLKSWAGEN"/>
    <m/>
    <s v="Roncq"/>
    <n v="895.96"/>
  </r>
  <r>
    <x v="0"/>
    <s v="C"/>
    <x v="3"/>
    <d v="2021-04-29T00:00:00"/>
    <d v="2021-04-29T00:00:00"/>
    <m/>
    <m/>
    <m/>
    <m/>
    <m/>
    <n v="0"/>
    <s v="RXNTA"/>
    <n v="447"/>
    <n v="516211"/>
    <s v="FAYEULLE ADRIEN"/>
    <x v="17"/>
    <n v="38520.839999999997"/>
    <n v="1141.67"/>
    <n v="39662.509999999995"/>
    <n v="2"/>
    <n v="1012.44"/>
    <n v="95"/>
    <m/>
    <n v="917.44"/>
    <n v="2.5526372385408794E-2"/>
    <n v="-2038.1"/>
    <m/>
    <m/>
    <m/>
    <n v="0.1"/>
    <n v="7.0000000000000007E-2"/>
    <n v="91.744000000000014"/>
    <m/>
    <n v="91.744000000000014"/>
    <s v="VWB"/>
    <n v="1"/>
    <n v="20"/>
    <n v="1"/>
    <n v="1"/>
    <m/>
    <m/>
    <n v="1"/>
    <s v="Valauto Roncq"/>
    <s v="VOLKSWAGEN"/>
    <m/>
    <s v="Roubaix"/>
    <n v="1012.44"/>
  </r>
  <r>
    <x v="0"/>
    <s v="C"/>
    <x v="3"/>
    <d v="2021-05-28T00:00:00"/>
    <d v="2021-05-28T00:00:00"/>
    <m/>
    <m/>
    <m/>
    <m/>
    <m/>
    <m/>
    <s v="RQBER"/>
    <n v="450"/>
    <n v="516198"/>
    <s v="DUPONT DIDIER"/>
    <x v="15"/>
    <n v="18848.330000000002"/>
    <n v="1587.5"/>
    <n v="20435.830000000002"/>
    <n v="35"/>
    <n v="245.01"/>
    <n v="95"/>
    <m/>
    <n v="150.01"/>
    <n v="1.1989236551683977E-2"/>
    <n v="0"/>
    <n v="-2000"/>
    <m/>
    <m/>
    <m/>
    <n v="0"/>
    <n v="0"/>
    <m/>
    <n v="0"/>
    <n v="0"/>
    <n v="0"/>
    <n v="0"/>
    <n v="0"/>
    <n v="1"/>
    <m/>
    <m/>
    <n v="0"/>
    <s v="Valauto Roncq"/>
    <s v="VOLKSWAGEN"/>
    <m/>
    <s v="Agent Bernard"/>
    <n v="245.01"/>
  </r>
  <r>
    <x v="0"/>
    <s v="C"/>
    <x v="3"/>
    <d v="2021-06-22T00:00:00"/>
    <d v="2021-06-18T00:00:00"/>
    <m/>
    <m/>
    <m/>
    <m/>
    <m/>
    <n v="-2850"/>
    <s v="RQSVA"/>
    <n v="451"/>
    <n v="526250"/>
    <s v="VERVACKE MARC"/>
    <x v="16"/>
    <n v="13985.83"/>
    <n v="1862.5"/>
    <n v="15848.33"/>
    <n v="25"/>
    <n v="1013.01"/>
    <n v="95"/>
    <m/>
    <n v="918.01"/>
    <n v="6.3919037526351363E-2"/>
    <m/>
    <n v="-4279.05"/>
    <m/>
    <m/>
    <n v="0.1"/>
    <n v="7.0000000000000007E-2"/>
    <n v="91.801000000000002"/>
    <m/>
    <n v="91.801000000000002"/>
    <s v="VWB"/>
    <n v="1"/>
    <n v="0"/>
    <n v="0"/>
    <n v="1"/>
    <m/>
    <m/>
    <n v="0"/>
    <s v="Valauto Roncq"/>
    <s v="VOLKSWAGEN"/>
    <m/>
    <s v="Roncq"/>
    <n v="1013.01"/>
  </r>
  <r>
    <x v="0"/>
    <s v="C"/>
    <x v="3"/>
    <d v="2021-10-21T00:00:00"/>
    <d v="2021-10-22T00:00:00"/>
    <m/>
    <m/>
    <m/>
    <m/>
    <m/>
    <n v="0"/>
    <s v="RQCSA"/>
    <n v="456"/>
    <n v="516094"/>
    <s v="AYDIN BULENT"/>
    <x v="18"/>
    <n v="28135.83"/>
    <n v="1425"/>
    <n v="29560.83"/>
    <n v="100"/>
    <n v="1242.69"/>
    <n v="95"/>
    <m/>
    <n v="1147.69"/>
    <n v="4.2038400139644251E-2"/>
    <n v="0"/>
    <n v="-2613.98"/>
    <m/>
    <m/>
    <n v="0.1"/>
    <n v="0"/>
    <n v="114.76900000000001"/>
    <m/>
    <n v="114.76900000000001"/>
    <s v="VWB"/>
    <n v="0"/>
    <n v="0"/>
    <n v="0"/>
    <n v="1"/>
    <m/>
    <m/>
    <n v="0"/>
    <s v="Valauto Roncq"/>
    <s v="VOLKSWAGEN"/>
    <m/>
    <s v="Roncq"/>
    <n v="1242.69"/>
  </r>
  <r>
    <x v="0"/>
    <s v="NC"/>
    <x v="3"/>
    <d v="2021-12-29T00:00:00"/>
    <d v="2021-12-30T00:00:00"/>
    <m/>
    <s v="X"/>
    <m/>
    <m/>
    <m/>
    <n v="-4.68"/>
    <s v="RQCSA"/>
    <n v="457"/>
    <n v="516258"/>
    <s v="SCRIVE ANNE "/>
    <x v="19"/>
    <n v="28553.33"/>
    <n v="1533.33"/>
    <n v="30086.660000000003"/>
    <n v="148"/>
    <n v="957.28"/>
    <n v="95"/>
    <m/>
    <n v="862.28"/>
    <n v="3.1817423402930062E-2"/>
    <n v="0"/>
    <n v="-200"/>
    <m/>
    <s v="200€ non compris dans la marge"/>
    <n v="0.13"/>
    <n v="0.13"/>
    <n v="112.0964"/>
    <n v="100"/>
    <n v="212.09640000000002"/>
    <s v="VWB"/>
    <n v="1"/>
    <n v="0"/>
    <n v="0"/>
    <n v="1"/>
    <m/>
    <m/>
    <n v="0"/>
    <s v="Valauto Roncq"/>
    <s v="VOLKSWAGEN"/>
    <m/>
    <s v="Roncq"/>
    <n v="957.28"/>
  </r>
  <r>
    <x v="0"/>
    <s v="C"/>
    <x v="3"/>
    <d v="2021-12-09T00:00:00"/>
    <d v="2021-12-10T00:00:00"/>
    <m/>
    <m/>
    <m/>
    <m/>
    <m/>
    <n v="0"/>
    <s v="RXNTA"/>
    <n v="458"/>
    <n v="555146"/>
    <s v="DELAGE FRANCOIS PIERRE"/>
    <x v="18"/>
    <n v="21860.83"/>
    <n v="2112.5"/>
    <n v="23973.33"/>
    <n v="99"/>
    <n v="2243.4699999999998"/>
    <n v="95"/>
    <m/>
    <n v="2148.4699999999998"/>
    <n v="9.3581909563669283E-2"/>
    <n v="-2157.6"/>
    <m/>
    <m/>
    <m/>
    <n v="0.1"/>
    <n v="0"/>
    <n v="214.84699999999998"/>
    <m/>
    <n v="214.84699999999998"/>
    <e v="#N/A"/>
    <n v="0"/>
    <n v="0"/>
    <n v="0"/>
    <n v="1"/>
    <m/>
    <m/>
    <n v="0"/>
    <s v="Valauto Roncq"/>
    <s v="VOLKSWAGEN"/>
    <m/>
    <s v="Roubaix"/>
    <n v="2243.4699999999998"/>
  </r>
  <r>
    <x v="0"/>
    <s v="C"/>
    <x v="3"/>
    <d v="2021-12-28T00:00:00"/>
    <d v="2021-12-28T00:00:00"/>
    <m/>
    <m/>
    <m/>
    <m/>
    <m/>
    <n v="0"/>
    <s v="RQFST"/>
    <n v="459"/>
    <n v="555147"/>
    <s v="KHEZAMI MUSTAPHA"/>
    <x v="18"/>
    <n v="25127.5"/>
    <n v="2112.5"/>
    <n v="27240"/>
    <n v="118"/>
    <n v="1007.49"/>
    <n v="95"/>
    <m/>
    <n v="912.49"/>
    <n v="3.6985682819383262E-2"/>
    <n v="-2451.6"/>
    <n v="0"/>
    <m/>
    <m/>
    <n v="0.1"/>
    <n v="0.13"/>
    <n v="91.249000000000009"/>
    <m/>
    <n v="91.249000000000009"/>
    <s v="VWB"/>
    <n v="0"/>
    <n v="20"/>
    <n v="1"/>
    <n v="1"/>
    <m/>
    <m/>
    <n v="1"/>
    <s v="Valauto Roncq"/>
    <s v="VOLKSWAGEN"/>
    <m/>
    <s v="Roncq"/>
    <n v="1007.49"/>
  </r>
  <r>
    <x v="0"/>
    <s v="C"/>
    <x v="3"/>
    <d v="2021-10-05T00:00:00"/>
    <d v="2021-10-05T00:00:00"/>
    <m/>
    <m/>
    <m/>
    <m/>
    <m/>
    <n v="0"/>
    <s v="VSYPA"/>
    <n v="461"/>
    <n v="555145"/>
    <s v="PONSEELE DANIEL ET NADINE"/>
    <x v="18"/>
    <n v="21444.17"/>
    <n v="2595.84"/>
    <n v="24040.01"/>
    <n v="34"/>
    <n v="1754.72"/>
    <n v="95"/>
    <m/>
    <n v="1659.72"/>
    <n v="7.2991650169862671E-2"/>
    <n v="0"/>
    <n v="-2163.6"/>
    <m/>
    <m/>
    <n v="0.1"/>
    <n v="0"/>
    <n v="165.97200000000001"/>
    <m/>
    <n v="165.97200000000001"/>
    <s v="VWB"/>
    <n v="0"/>
    <n v="0"/>
    <n v="0"/>
    <n v="1"/>
    <m/>
    <m/>
    <n v="0"/>
    <s v="Valauto Roncq"/>
    <s v="VOLKSWAGEN"/>
    <m/>
    <s v="Entreprises"/>
    <n v="1754.72"/>
  </r>
  <r>
    <x v="0"/>
    <s v="C"/>
    <x v="3"/>
    <d v="2021-12-01T00:00:00"/>
    <d v="2021-12-06T00:00:00"/>
    <m/>
    <m/>
    <m/>
    <m/>
    <m/>
    <n v="0"/>
    <s v="VSYPA"/>
    <n v="462"/>
    <n v="555148"/>
    <s v="CHOQUEL MARIE PIERRE"/>
    <x v="20"/>
    <n v="19381.66"/>
    <n v="1037.5"/>
    <n v="20419.16"/>
    <n v="98"/>
    <n v="1205.68"/>
    <n v="95"/>
    <m/>
    <n v="1110.68"/>
    <n v="5.9046503382117581E-2"/>
    <n v="-1020.96"/>
    <n v="0"/>
    <m/>
    <m/>
    <n v="0.1"/>
    <n v="0.12"/>
    <n v="111.06800000000001"/>
    <m/>
    <n v="111.06800000000001"/>
    <n v="0"/>
    <n v="0"/>
    <n v="0"/>
    <n v="0"/>
    <n v="1"/>
    <m/>
    <m/>
    <n v="0"/>
    <s v="Valauto Roncq"/>
    <s v="VOLKSWAGEN"/>
    <m/>
    <s v="Entreprises"/>
    <n v="1205.68"/>
  </r>
  <r>
    <x v="0"/>
    <s v="C"/>
    <x v="3"/>
    <d v="2021-12-07T00:00:00"/>
    <d v="2021-12-08T00:00:00"/>
    <m/>
    <m/>
    <m/>
    <m/>
    <m/>
    <n v="0"/>
    <s v="RQHWI"/>
    <n v="463"/>
    <n v="555149"/>
    <s v="MANDIN MICHEL"/>
    <x v="20"/>
    <n v="19381.66"/>
    <n v="1037.5"/>
    <n v="20419.16"/>
    <n v="104"/>
    <n v="1080.67"/>
    <n v="95"/>
    <m/>
    <n v="985.67000000000007"/>
    <n v="5.2924312263579895E-2"/>
    <n v="-1020.96"/>
    <n v="0"/>
    <m/>
    <m/>
    <n v="0.13"/>
    <n v="0.13"/>
    <n v="128.1371"/>
    <m/>
    <n v="128.1371"/>
    <n v="0"/>
    <n v="0"/>
    <n v="0"/>
    <n v="0"/>
    <n v="1"/>
    <m/>
    <m/>
    <n v="0"/>
    <s v="Valauto Roncq"/>
    <s v="VOLKSWAGEN"/>
    <m/>
    <s v="Roncq"/>
    <n v="1080.67"/>
  </r>
  <r>
    <x v="0"/>
    <s v="C"/>
    <x v="3"/>
    <d v="2021-09-10T00:00:00"/>
    <d v="2021-09-10T00:00:00"/>
    <m/>
    <m/>
    <m/>
    <m/>
    <m/>
    <n v="0"/>
    <s v="RQNBA"/>
    <n v="464"/>
    <n v="51"/>
    <s v="CHEVAL SAFIATA"/>
    <x v="16"/>
    <n v="17985.830000000002"/>
    <n v="2070.84"/>
    <n v="20056.670000000002"/>
    <n v="9"/>
    <n v="898.72"/>
    <n v="95"/>
    <m/>
    <n v="803.72"/>
    <n v="4.4809033603285087E-2"/>
    <n v="0"/>
    <n v="-2807.9300000000003"/>
    <m/>
    <m/>
    <n v="0.1"/>
    <n v="7.0000000000000007E-2"/>
    <n v="80.372000000000014"/>
    <m/>
    <n v="80.372000000000014"/>
    <n v="0"/>
    <n v="1"/>
    <n v="0"/>
    <n v="0"/>
    <n v="1"/>
    <m/>
    <m/>
    <n v="0"/>
    <s v="Valauto Roncq"/>
    <s v="VOLKSWAGEN"/>
    <m/>
    <s v="Roncq"/>
    <n v="898.72"/>
  </r>
  <r>
    <x v="0"/>
    <s v="C"/>
    <x v="3"/>
    <d v="2021-09-24T00:00:00"/>
    <d v="2021-09-27T00:00:00"/>
    <m/>
    <m/>
    <m/>
    <m/>
    <m/>
    <n v="0"/>
    <s v="RQCSA"/>
    <n v="468"/>
    <n v="6397"/>
    <s v="SLOMA FLORENCE"/>
    <x v="18"/>
    <n v="28244.17"/>
    <n v="5354.17"/>
    <n v="33598.339999999997"/>
    <n v="9"/>
    <n v="2165.56"/>
    <n v="95"/>
    <m/>
    <n v="2070.56"/>
    <n v="6.4454374829232636E-2"/>
    <n v="0"/>
    <n v="-1000"/>
    <m/>
    <m/>
    <n v="0.1"/>
    <n v="7.0000000000000007E-2"/>
    <n v="207.05600000000001"/>
    <m/>
    <n v="207.05600000000001"/>
    <n v="0"/>
    <n v="1"/>
    <n v="20"/>
    <n v="1"/>
    <n v="1"/>
    <m/>
    <m/>
    <n v="1"/>
    <s v="Valauto Roncq"/>
    <s v="VOLKSWAGEN"/>
    <m/>
    <s v="Roncq"/>
    <n v="2165.56"/>
  </r>
  <r>
    <x v="0"/>
    <s v="C"/>
    <x v="3"/>
    <d v="2021-12-17T00:00:00"/>
    <d v="2021-12-17T00:00:00"/>
    <m/>
    <m/>
    <m/>
    <m/>
    <m/>
    <m/>
    <s v="RQCSA"/>
    <n v="474"/>
    <n v="526292"/>
    <s v="LAMMENS CELINE"/>
    <x v="15"/>
    <n v="19631.669999999998"/>
    <n v="1850"/>
    <n v="21481.67"/>
    <n v="37"/>
    <n v="947.5"/>
    <n v="95"/>
    <m/>
    <n v="852.5"/>
    <n v="4.4107371540480791E-2"/>
    <n v="0"/>
    <n v="0"/>
    <m/>
    <m/>
    <n v="0.1"/>
    <n v="0.13"/>
    <n v="85.25"/>
    <m/>
    <n v="85.25"/>
    <s v="VWB"/>
    <n v="1"/>
    <n v="0"/>
    <n v="0"/>
    <n v="1"/>
    <m/>
    <m/>
    <n v="0"/>
    <s v="Valauto Roncq"/>
    <s v="VOLKSWAGEN"/>
    <m/>
    <s v="Roncq"/>
    <n v="947.5"/>
  </r>
  <r>
    <x v="0"/>
    <s v="C"/>
    <x v="3"/>
    <d v="2021-12-28T00:00:00"/>
    <d v="2021-12-28T00:00:00"/>
    <m/>
    <m/>
    <m/>
    <m/>
    <m/>
    <n v="-16493.400000000001"/>
    <s v="RQSVA"/>
    <n v="478"/>
    <n v="516485"/>
    <s v="LEIGNEL MARTINE"/>
    <x v="15"/>
    <n v="19631.669999999998"/>
    <n v="1350"/>
    <n v="20981.67"/>
    <n v="14"/>
    <n v="1322.75"/>
    <n v="95"/>
    <m/>
    <n v="1227.75"/>
    <n v="6.3043122878207514E-2"/>
    <n v="0"/>
    <n v="0"/>
    <m/>
    <m/>
    <n v="0.1"/>
    <n v="7.0000000000000007E-2"/>
    <n v="122.77500000000001"/>
    <m/>
    <n v="122.77500000000001"/>
    <s v="VWB"/>
    <n v="1"/>
    <n v="20"/>
    <n v="1"/>
    <n v="1"/>
    <m/>
    <m/>
    <n v="1"/>
    <s v="Valauto Roncq"/>
    <s v="VOLKSWAGEN"/>
    <m/>
    <s v="Roncq"/>
    <n v="1322.75"/>
  </r>
  <r>
    <x v="0"/>
    <s v="C"/>
    <x v="3"/>
    <d v="2021-12-30T00:00:00"/>
    <d v="2021-12-31T00:00:00"/>
    <m/>
    <m/>
    <m/>
    <m/>
    <m/>
    <n v="1"/>
    <s v="RQSVA"/>
    <n v="479"/>
    <n v="516484"/>
    <s v="WORDSWORTH ELLIOT"/>
    <x v="15"/>
    <n v="21648.33"/>
    <n v="2037.5"/>
    <n v="23685.83"/>
    <n v="16"/>
    <n v="1582.38"/>
    <n v="95"/>
    <m/>
    <n v="1487.38"/>
    <n v="6.6807031883619875E-2"/>
    <n v="0"/>
    <n v="0"/>
    <m/>
    <m/>
    <n v="0.1"/>
    <n v="7.0000000000000007E-2"/>
    <n v="148.73800000000003"/>
    <m/>
    <n v="148.73800000000003"/>
    <s v="VWB"/>
    <n v="1"/>
    <n v="20"/>
    <n v="1"/>
    <n v="1"/>
    <m/>
    <m/>
    <n v="1"/>
    <s v="Valauto Roncq"/>
    <s v="VOLKSWAGEN"/>
    <m/>
    <s v="Roncq"/>
    <n v="1582.38"/>
  </r>
  <r>
    <x v="0"/>
    <s v="C"/>
    <x v="3"/>
    <d v="2021-12-23T00:00:00"/>
    <d v="2021-12-23T00:00:00"/>
    <m/>
    <m/>
    <m/>
    <m/>
    <m/>
    <n v="0"/>
    <s v="RQSVA"/>
    <n v="484"/>
    <n v="516500"/>
    <s v="DE COLNET CORALIE"/>
    <x v="15"/>
    <n v="19631.669999999998"/>
    <n v="1850"/>
    <n v="21481.67"/>
    <n v="7"/>
    <n v="763.56"/>
    <n v="95"/>
    <m/>
    <n v="668.56"/>
    <n v="3.554472254717627E-2"/>
    <n v="0"/>
    <n v="0"/>
    <m/>
    <m/>
    <n v="0.1"/>
    <n v="7.0000000000000007E-2"/>
    <n v="66.855999999999995"/>
    <m/>
    <n v="66.855999999999995"/>
    <s v="VWB"/>
    <n v="1"/>
    <n v="20"/>
    <n v="1"/>
    <n v="1"/>
    <m/>
    <m/>
    <n v="1"/>
    <s v="Valauto Roncq"/>
    <s v="VOLKSWAGEN"/>
    <m/>
    <s v="Roncq"/>
    <n v="763.56"/>
  </r>
  <r>
    <x v="0"/>
    <s v="C"/>
    <x v="3"/>
    <d v="2021-03-16T00:00:00"/>
    <d v="2021-03-16T00:00:00"/>
    <m/>
    <m/>
    <m/>
    <m/>
    <m/>
    <n v="0"/>
    <s v="ASYPA"/>
    <n v="509528"/>
    <n v="9528"/>
    <s v="PLATTEEUW ELODIE"/>
    <x v="16"/>
    <n v="17419.169999999998"/>
    <n v="1304.18"/>
    <n v="18723.349999999999"/>
    <n v="85"/>
    <n v="777.67"/>
    <n v="95"/>
    <m/>
    <n v="682.67"/>
    <n v="4.1534768083702968E-2"/>
    <n v="-2621.27"/>
    <n v="0"/>
    <m/>
    <m/>
    <n v="0.13"/>
    <n v="0.13"/>
    <n v="88.747100000000003"/>
    <m/>
    <n v="88.747100000000003"/>
    <s v=""/>
    <n v="1"/>
    <n v="0"/>
    <n v="0"/>
    <n v="1"/>
    <m/>
    <m/>
    <n v="0"/>
    <s v="Valauto Roncq"/>
    <s v="VOLKSWAGEN"/>
    <m/>
    <s v="La Chapelle"/>
    <n v="777.67"/>
  </r>
  <r>
    <x v="0"/>
    <s v="C"/>
    <x v="3"/>
    <d v="2021-06-01T00:00:00"/>
    <d v="2021-06-01T00:00:00"/>
    <m/>
    <m/>
    <m/>
    <m/>
    <m/>
    <n v="0"/>
    <s v="RQNBA"/>
    <n v="509547"/>
    <n v="9547"/>
    <s v="PHILIPPO GUILLAUME"/>
    <x v="21"/>
    <n v="33545"/>
    <n v="2345.83"/>
    <n v="35890.83"/>
    <n v="167"/>
    <n v="1097.1199999999999"/>
    <n v="95"/>
    <m/>
    <n v="1002.1199999999999"/>
    <n v="3.0568253785159046E-2"/>
    <n v="-3475.27"/>
    <n v="0"/>
    <m/>
    <m/>
    <m/>
    <n v="0.13"/>
    <n v="0"/>
    <n v="200"/>
    <n v="200"/>
    <s v="VWB"/>
    <n v="1"/>
    <n v="0"/>
    <n v="0"/>
    <n v="1"/>
    <m/>
    <m/>
    <n v="0"/>
    <s v="Valauto Roncq"/>
    <s v="VOLKSWAGEN"/>
    <m/>
    <s v="Roncq"/>
    <n v="1097.1199999999999"/>
  </r>
  <r>
    <x v="0"/>
    <s v="C"/>
    <x v="3"/>
    <d v="2021-06-23T00:00:00"/>
    <d v="2021-06-23T00:00:00"/>
    <m/>
    <m/>
    <m/>
    <m/>
    <m/>
    <m/>
    <s v="RXAPI"/>
    <n v="509962"/>
    <n v="9962"/>
    <s v="SEGURADO JOSEPH"/>
    <x v="17"/>
    <n v="37312.5"/>
    <n v="3650.01"/>
    <n v="40962.51"/>
    <n v="170"/>
    <n v="1397.17"/>
    <n v="445.83"/>
    <m/>
    <n v="951.34000000000015"/>
    <n v="3.4108505557886956E-2"/>
    <n v="-2867.38"/>
    <m/>
    <m/>
    <m/>
    <n v="0.13"/>
    <n v="0.13"/>
    <n v="123.67420000000003"/>
    <m/>
    <n v="123.67420000000003"/>
    <s v=""/>
    <n v="1"/>
    <n v="0"/>
    <n v="0"/>
    <n v="1"/>
    <m/>
    <m/>
    <n v="0"/>
    <s v="Valauto Roncq"/>
    <s v="VOLKSWAGEN"/>
    <m/>
    <e v="#N/A"/>
    <n v="1397.17"/>
  </r>
  <r>
    <x v="0"/>
    <s v="C"/>
    <x v="3"/>
    <d v="2021-01-20T00:00:00"/>
    <d v="2021-01-21T00:00:00"/>
    <m/>
    <m/>
    <m/>
    <m/>
    <m/>
    <n v="42973.55"/>
    <s v="LTMEL"/>
    <n v="509963"/>
    <n v="9963"/>
    <s v="ARVAL SERVICE LEASE"/>
    <x v="17"/>
    <n v="37312.5"/>
    <n v="537.5"/>
    <n v="37850"/>
    <n v="27"/>
    <n v="1202.8399999999999"/>
    <n v="445.83"/>
    <m/>
    <n v="757.01"/>
    <n v="3.1779128137384413E-2"/>
    <n v="0"/>
    <m/>
    <m/>
    <m/>
    <m/>
    <n v="0"/>
    <n v="0"/>
    <m/>
    <n v="0"/>
    <s v="Arval"/>
    <n v="1"/>
    <n v="0"/>
    <n v="0"/>
    <n v="1"/>
    <m/>
    <m/>
    <n v="0"/>
    <s v="Valauto Roncq"/>
    <s v="VOLKSWAGEN"/>
    <m/>
    <s v="Entreprises"/>
    <n v="1202.8399999999999"/>
  </r>
  <r>
    <x v="0"/>
    <s v="C"/>
    <x v="3"/>
    <d v="2021-01-04T00:00:00"/>
    <d v="2021-01-04T00:00:00"/>
    <m/>
    <m/>
    <m/>
    <m/>
    <m/>
    <n v="44128.2"/>
    <s v="RQBER"/>
    <n v="509969"/>
    <n v="9969"/>
    <s v="POTIER VANDAMME ET FILS"/>
    <x v="19"/>
    <n v="29070"/>
    <n v="7850.01"/>
    <n v="36920.01"/>
    <n v="67"/>
    <n v="2077.62"/>
    <n v="95"/>
    <n v="-1893.11"/>
    <n v="89.509999999999991"/>
    <n v="4.9975609432391802E-3"/>
    <n v="0"/>
    <n v="-875"/>
    <m/>
    <m/>
    <m/>
    <n v="0.13"/>
    <n v="0"/>
    <m/>
    <n v="0"/>
    <s v="VWB"/>
    <n v="1"/>
    <n v="0"/>
    <n v="0"/>
    <n v="1"/>
    <m/>
    <m/>
    <n v="0"/>
    <s v="Valauto Roncq"/>
    <s v="VOLKSWAGEN"/>
    <m/>
    <s v="Agent Bernard"/>
    <n v="2077.62"/>
  </r>
  <r>
    <x v="0"/>
    <s v="C"/>
    <x v="3"/>
    <d v="2021-06-23T00:00:00"/>
    <d v="2021-06-24T00:00:00"/>
    <m/>
    <m/>
    <m/>
    <m/>
    <m/>
    <n v="0"/>
    <s v="RQNBA"/>
    <n v="515500"/>
    <n v="5500"/>
    <s v="DEPLANCKE VERONIQUE"/>
    <x v="16"/>
    <n v="19381.669999999998"/>
    <n v="750"/>
    <n v="20131.669999999998"/>
    <n v="7"/>
    <n v="897.22"/>
    <n v="95"/>
    <m/>
    <n v="802.22"/>
    <n v="4.4567589276001449E-2"/>
    <n v="0"/>
    <n v="-1775"/>
    <m/>
    <m/>
    <n v="0.1"/>
    <n v="0.1"/>
    <n v="80.222000000000008"/>
    <m/>
    <n v="80.222000000000008"/>
    <s v="VWB"/>
    <n v="1"/>
    <n v="20"/>
    <n v="1"/>
    <n v="1"/>
    <m/>
    <m/>
    <n v="1"/>
    <s v="Valauto Roncq"/>
    <s v="VOLKSWAGEN"/>
    <m/>
    <s v="Roncq"/>
    <n v="897.22"/>
  </r>
  <r>
    <x v="0"/>
    <s v="C"/>
    <x v="3"/>
    <d v="2021-01-13T00:00:00"/>
    <d v="2021-01-14T00:00:00"/>
    <m/>
    <m/>
    <m/>
    <m/>
    <m/>
    <n v="0"/>
    <s v="RXNTA"/>
    <n v="515681"/>
    <n v="5681"/>
    <s v="LEPAGE PHILIPPE"/>
    <x v="20"/>
    <n v="19381.66"/>
    <n v="2491.66"/>
    <n v="21873.32"/>
    <n v="194"/>
    <n v="1837.44"/>
    <n v="95"/>
    <m/>
    <n v="1742.44"/>
    <n v="8.4003708627679752E-2"/>
    <n v="-2624.7999999999997"/>
    <n v="0"/>
    <m/>
    <m/>
    <n v="0.13"/>
    <n v="0.13"/>
    <n v="226.5172"/>
    <m/>
    <n v="226.5172"/>
    <s v=""/>
    <n v="1"/>
    <n v="0"/>
    <n v="0"/>
    <n v="1"/>
    <m/>
    <m/>
    <n v="0"/>
    <s v="Valauto Roncq"/>
    <s v="VOLKSWAGEN"/>
    <m/>
    <s v="Roubaix"/>
    <n v="1837.44"/>
  </r>
  <r>
    <x v="0"/>
    <s v="C"/>
    <x v="3"/>
    <d v="2021-06-02T00:00:00"/>
    <d v="2021-06-02T00:00:00"/>
    <m/>
    <m/>
    <m/>
    <m/>
    <m/>
    <n v="0"/>
    <s v="RQCSA"/>
    <n v="515696"/>
    <n v="5696"/>
    <s v="DUCROT KARINE"/>
    <x v="15"/>
    <n v="21277.5"/>
    <n v="2558.33"/>
    <n v="23835.83"/>
    <n v="359"/>
    <n v="1094.76"/>
    <n v="95"/>
    <m/>
    <n v="999.76"/>
    <n v="4.592917469204974E-2"/>
    <n v="-1191.58"/>
    <m/>
    <m/>
    <m/>
    <n v="0.1"/>
    <n v="0.13"/>
    <n v="99.975999999999999"/>
    <m/>
    <n v="99.975999999999999"/>
    <s v="VWB"/>
    <n v="1"/>
    <n v="20"/>
    <n v="1"/>
    <n v="1"/>
    <m/>
    <m/>
    <n v="1"/>
    <s v="Valauto Roncq"/>
    <s v="VOLKSWAGEN"/>
    <m/>
    <s v="Roncq"/>
    <n v="1094.76"/>
  </r>
  <r>
    <x v="0"/>
    <s v="C"/>
    <x v="3"/>
    <d v="2021-07-01T00:00:00"/>
    <d v="2021-07-02T00:00:00"/>
    <m/>
    <m/>
    <m/>
    <m/>
    <m/>
    <n v="0"/>
    <s v="RQCSA"/>
    <n v="515737"/>
    <n v="5737"/>
    <s v="BODDAERT PAULINE"/>
    <x v="16"/>
    <n v="15527.5"/>
    <n v="1120.8399999999999"/>
    <n v="16648.34"/>
    <n v="272"/>
    <n v="-2.0099999999999998"/>
    <n v="95"/>
    <m/>
    <n v="-97.01"/>
    <n v="-1.2073275774041135E-4"/>
    <n v="-2214.33"/>
    <m/>
    <m/>
    <m/>
    <m/>
    <n v="0.13"/>
    <n v="0"/>
    <n v="100"/>
    <n v="100"/>
    <s v=""/>
    <n v="1"/>
    <n v="0"/>
    <n v="0"/>
    <n v="1"/>
    <m/>
    <m/>
    <n v="0"/>
    <s v="Valauto Roncq"/>
    <s v="VOLKSWAGEN"/>
    <m/>
    <s v="Roncq"/>
    <n v="-2.0099999999999998"/>
  </r>
  <r>
    <x v="0"/>
    <s v="C"/>
    <x v="3"/>
    <d v="2021-02-19T00:00:00"/>
    <d v="2021-02-19T00:00:00"/>
    <m/>
    <m/>
    <m/>
    <m/>
    <m/>
    <n v="0"/>
    <s v="RQHWI"/>
    <n v="515742"/>
    <n v="5742"/>
    <s v="DESOBRY GENEVIEVE"/>
    <x v="16"/>
    <n v="15294.17"/>
    <n v="1108.3399999999999"/>
    <n v="16402.509999999998"/>
    <n v="57"/>
    <n v="98.89"/>
    <n v="95"/>
    <m/>
    <n v="3.8900000000000006"/>
    <n v="6.0289553245204547E-3"/>
    <n v="0"/>
    <n v="-1275"/>
    <m/>
    <m/>
    <n v="0.13"/>
    <n v="0.13"/>
    <n v="0.50570000000000004"/>
    <m/>
    <n v="0.50570000000000004"/>
    <s v="VWB"/>
    <n v="1"/>
    <n v="0"/>
    <n v="0"/>
    <n v="1"/>
    <m/>
    <m/>
    <n v="0"/>
    <s v="Valauto Roncq"/>
    <s v="VOLKSWAGEN"/>
    <m/>
    <s v="Roncq"/>
    <n v="98.89"/>
  </r>
  <r>
    <x v="0"/>
    <s v="C"/>
    <x v="3"/>
    <d v="2021-09-16T00:00:00"/>
    <d v="2021-09-17T00:00:00"/>
    <m/>
    <m/>
    <m/>
    <m/>
    <m/>
    <n v="0"/>
    <s v="RXNTA"/>
    <n v="515758"/>
    <n v="5758"/>
    <s v="DECAESTECKER BAPTISTE"/>
    <x v="16"/>
    <n v="17985.830000000002"/>
    <n v="1025"/>
    <n v="19010.830000000002"/>
    <n v="238"/>
    <n v="2166.5100000000002"/>
    <n v="95"/>
    <m/>
    <n v="2071.5100000000002"/>
    <n v="0.11396188383147922"/>
    <n v="-3124.77"/>
    <n v="0"/>
    <m/>
    <m/>
    <n v="0.13"/>
    <n v="0.13"/>
    <n v="269.29630000000003"/>
    <m/>
    <n v="269.29630000000003"/>
    <n v="0"/>
    <n v="1"/>
    <n v="0"/>
    <n v="0"/>
    <n v="1"/>
    <m/>
    <m/>
    <n v="0"/>
    <s v="Valauto Roncq"/>
    <s v="VOLKSWAGEN"/>
    <m/>
    <s v="Roubaix"/>
    <n v="2166.5100000000002"/>
  </r>
  <r>
    <x v="0"/>
    <s v="C"/>
    <x v="3"/>
    <d v="2021-07-09T00:00:00"/>
    <d v="2021-07-10T00:00:00"/>
    <m/>
    <m/>
    <m/>
    <m/>
    <m/>
    <n v="0"/>
    <s v="RQNBA"/>
    <n v="515795"/>
    <n v="5795"/>
    <s v="HAUTECOEUR FLORENCE"/>
    <x v="20"/>
    <n v="16034.17"/>
    <n v="1433.33"/>
    <n v="17467.5"/>
    <n v="209"/>
    <n v="955.26"/>
    <n v="95"/>
    <m/>
    <n v="860.26"/>
    <n v="5.4687848862172608E-2"/>
    <n v="-2734.83"/>
    <n v="0"/>
    <m/>
    <m/>
    <m/>
    <n v="0.13"/>
    <n v="0"/>
    <n v="100"/>
    <n v="100"/>
    <s v=""/>
    <n v="1"/>
    <n v="0"/>
    <n v="0"/>
    <n v="1"/>
    <m/>
    <m/>
    <n v="0"/>
    <s v="Valauto Roncq"/>
    <s v="VOLKSWAGEN"/>
    <m/>
    <s v="Roncq"/>
    <n v="955.26"/>
  </r>
  <r>
    <x v="0"/>
    <s v="C"/>
    <x v="3"/>
    <d v="2021-01-28T00:00:00"/>
    <d v="2021-01-28T00:00:00"/>
    <m/>
    <m/>
    <m/>
    <m/>
    <m/>
    <n v="37537.22"/>
    <s v="LTMEL"/>
    <n v="515796"/>
    <n v="5796"/>
    <s v="TEMSYS ALD AUTOMOTIVE"/>
    <x v="22"/>
    <n v="30500.84"/>
    <n v="1650"/>
    <n v="32150.84"/>
    <n v="63"/>
    <n v="838.02"/>
    <n v="95"/>
    <m/>
    <n v="743.02"/>
    <n v="2.6065259881234829E-2"/>
    <n v="0"/>
    <n v="-100"/>
    <m/>
    <m/>
    <m/>
    <n v="0"/>
    <n v="0"/>
    <m/>
    <n v="0"/>
    <s v="Temsys"/>
    <n v="0"/>
    <n v="0"/>
    <n v="0"/>
    <n v="1"/>
    <m/>
    <m/>
    <n v="0"/>
    <s v="Valauto Roncq"/>
    <s v="VOLKSWAGEN"/>
    <m/>
    <s v="Entreprises"/>
    <n v="838.02"/>
  </r>
  <r>
    <x v="0"/>
    <s v="C"/>
    <x v="3"/>
    <d v="2021-03-11T00:00:00"/>
    <d v="2021-03-11T00:00:00"/>
    <m/>
    <m/>
    <m/>
    <m/>
    <m/>
    <n v="0"/>
    <s v="RQSVA"/>
    <n v="515799"/>
    <n v="5799"/>
    <s v="IGNASZAK LOIC"/>
    <x v="21"/>
    <n v="29174.17"/>
    <n v="1741.67"/>
    <n v="30915.839999999997"/>
    <n v="3"/>
    <n v="2062.15"/>
    <n v="95"/>
    <m/>
    <n v="1967.15"/>
    <n v="6.6702053057591207E-2"/>
    <n v="0"/>
    <n v="-250"/>
    <m/>
    <m/>
    <n v="0.1"/>
    <n v="0.1"/>
    <n v="196.71500000000003"/>
    <m/>
    <n v="196.71500000000003"/>
    <s v="VWB"/>
    <n v="1"/>
    <n v="20"/>
    <n v="1"/>
    <n v="1"/>
    <m/>
    <m/>
    <n v="1"/>
    <s v="Valauto Roncq"/>
    <s v="VOLKSWAGEN"/>
    <m/>
    <s v="Roncq"/>
    <n v="2062.15"/>
  </r>
  <r>
    <x v="0"/>
    <s v="C"/>
    <x v="3"/>
    <d v="2021-05-12T00:00:00"/>
    <d v="2021-05-15T00:00:00"/>
    <m/>
    <m/>
    <m/>
    <m/>
    <m/>
    <n v="0"/>
    <s v="RQCSA"/>
    <n v="515862"/>
    <n v="5862"/>
    <s v="RYSMAN BENEDICTE "/>
    <x v="16"/>
    <n v="18506.669999999998"/>
    <n v="1025"/>
    <n v="19531.669999999998"/>
    <n v="121"/>
    <n v="1046.67"/>
    <n v="95"/>
    <m/>
    <n v="951.67000000000007"/>
    <n v="5.3588351636086426E-2"/>
    <n v="0"/>
    <n v="-1275"/>
    <m/>
    <m/>
    <n v="0.13"/>
    <n v="0.13"/>
    <n v="123.71710000000002"/>
    <m/>
    <n v="123.71710000000002"/>
    <s v="VWB"/>
    <n v="1"/>
    <n v="20"/>
    <n v="1"/>
    <n v="1"/>
    <m/>
    <m/>
    <n v="1"/>
    <s v="Valauto Roncq"/>
    <s v="VOLKSWAGEN"/>
    <m/>
    <s v="Roncq"/>
    <n v="1046.67"/>
  </r>
  <r>
    <x v="0"/>
    <s v="C"/>
    <x v="3"/>
    <d v="2021-04-08T00:00:00"/>
    <d v="2021-04-08T00:00:00"/>
    <m/>
    <m/>
    <m/>
    <m/>
    <m/>
    <n v="0"/>
    <s v="RQNBA"/>
    <n v="515867"/>
    <n v="5867"/>
    <s v="TAVERNIER GREGORY"/>
    <x v="16"/>
    <n v="18506.669999999998"/>
    <n v="1025"/>
    <n v="19531.669999999998"/>
    <n v="83"/>
    <n v="1018.89"/>
    <n v="95"/>
    <m/>
    <n v="923.89"/>
    <n v="5.2166046221342063E-2"/>
    <n v="0"/>
    <n v="-2108.33"/>
    <m/>
    <m/>
    <n v="0.13"/>
    <n v="0.13"/>
    <n v="120.1057"/>
    <m/>
    <n v="120.1057"/>
    <s v="VWB"/>
    <n v="1"/>
    <n v="0"/>
    <n v="0"/>
    <n v="1"/>
    <m/>
    <m/>
    <n v="0"/>
    <s v="Valauto Roncq"/>
    <s v="VOLKSWAGEN"/>
    <m/>
    <s v="Roncq"/>
    <n v="1018.89"/>
  </r>
  <r>
    <x v="0"/>
    <s v="C"/>
    <x v="3"/>
    <d v="2021-01-14T00:00:00"/>
    <d v="2021-01-15T00:00:00"/>
    <m/>
    <m/>
    <m/>
    <m/>
    <m/>
    <m/>
    <s v="RQSVA"/>
    <n v="515883"/>
    <n v="5883"/>
    <s v="SCHALL FONTEILLES MAXIMILIEN"/>
    <x v="18"/>
    <n v="21444.17"/>
    <n v="2637.5"/>
    <n v="24081.67"/>
    <n v="3"/>
    <n v="1524.1"/>
    <n v="95"/>
    <m/>
    <n v="1429.1"/>
    <n v="6.3288800153809929E-2"/>
    <n v="0"/>
    <n v="-2353.33"/>
    <m/>
    <m/>
    <n v="7.0000000000000007E-2"/>
    <n v="7.0000000000000007E-2"/>
    <n v="100.03700000000001"/>
    <m/>
    <n v="100.03700000000001"/>
    <s v="VWB"/>
    <n v="1"/>
    <n v="20"/>
    <n v="1"/>
    <n v="1"/>
    <m/>
    <m/>
    <n v="1"/>
    <s v="Valauto Roncq"/>
    <s v="VOLKSWAGEN"/>
    <m/>
    <s v="Roncq"/>
    <n v="1524.1"/>
  </r>
  <r>
    <x v="0"/>
    <s v="C"/>
    <x v="3"/>
    <d v="2021-01-22T00:00:00"/>
    <d v="2021-01-23T00:00:00"/>
    <m/>
    <m/>
    <m/>
    <m/>
    <m/>
    <m/>
    <s v="RQNBA"/>
    <n v="515888"/>
    <n v="5888"/>
    <s v="NEXTOO"/>
    <x v="17"/>
    <n v="39505"/>
    <n v="2508.34"/>
    <n v="42013.34"/>
    <n v="8"/>
    <n v="1345.21"/>
    <n v="95"/>
    <m/>
    <n v="1250.21"/>
    <n v="3.2018639793932123E-2"/>
    <n v="0"/>
    <n v="-443"/>
    <m/>
    <m/>
    <n v="0.1"/>
    <n v="7.0000000000000007E-2"/>
    <n v="125.02100000000002"/>
    <m/>
    <n v="125.02100000000002"/>
    <s v="VWB"/>
    <n v="1"/>
    <n v="0"/>
    <n v="0"/>
    <n v="1"/>
    <m/>
    <m/>
    <n v="0"/>
    <s v="Valauto Roncq"/>
    <s v="VOLKSWAGEN"/>
    <m/>
    <s v="Roncq"/>
    <n v="1345.21"/>
  </r>
  <r>
    <x v="0"/>
    <s v="C"/>
    <x v="3"/>
    <d v="2021-04-15T00:00:00"/>
    <d v="2021-04-15T00:00:00"/>
    <m/>
    <m/>
    <m/>
    <m/>
    <m/>
    <n v="0"/>
    <s v="RQFST"/>
    <n v="515889"/>
    <n v="5889"/>
    <s v="LEMAITRE THOMAS"/>
    <x v="23"/>
    <n v="35899.17"/>
    <n v="3600"/>
    <n v="39499.17"/>
    <n v="36"/>
    <n v="1872.47"/>
    <n v="95"/>
    <m/>
    <n v="1777.47"/>
    <n v="4.7405299908833527E-2"/>
    <n v="0"/>
    <n v="-2750"/>
    <m/>
    <m/>
    <n v="0.1"/>
    <n v="0.1"/>
    <n v="177.74700000000001"/>
    <m/>
    <n v="177.74700000000001"/>
    <s v="VWB"/>
    <n v="0"/>
    <n v="0"/>
    <n v="0"/>
    <n v="1"/>
    <n v="833"/>
    <n v="44409"/>
    <n v="0"/>
    <s v="Valauto Roncq"/>
    <s v="VOLKSWAGEN"/>
    <m/>
    <s v="Roncq"/>
    <n v="2705.4700000000003"/>
  </r>
  <r>
    <x v="0"/>
    <s v="C"/>
    <x v="3"/>
    <d v="2021-01-07T00:00:00"/>
    <d v="2021-01-07T00:00:00"/>
    <m/>
    <m/>
    <m/>
    <m/>
    <m/>
    <n v="0"/>
    <s v="RXNTA"/>
    <n v="515894"/>
    <n v="5894"/>
    <s v="THIERY PATRICK"/>
    <x v="19"/>
    <n v="29070"/>
    <n v="8258.34"/>
    <n v="37328.339999999997"/>
    <n v="15"/>
    <n v="3174.26"/>
    <n v="95"/>
    <m/>
    <n v="3079.26"/>
    <n v="8.5036195019655328E-2"/>
    <n v="0"/>
    <n v="-1866.42"/>
    <m/>
    <m/>
    <n v="0.13"/>
    <n v="0.13"/>
    <n v="400.30380000000002"/>
    <m/>
    <n v="400.30380000000002"/>
    <s v="VWB"/>
    <n v="0"/>
    <n v="0"/>
    <n v="0"/>
    <n v="1"/>
    <n v="1866.42"/>
    <n v="44209"/>
    <n v="0"/>
    <s v="Valauto Roncq"/>
    <s v="VOLKSWAGEN"/>
    <m/>
    <s v="Roubaix"/>
    <n v="5040.68"/>
  </r>
  <r>
    <x v="0"/>
    <s v="C"/>
    <x v="3"/>
    <d v="2021-03-22T00:00:00"/>
    <d v="2021-03-22T00:00:00"/>
    <m/>
    <m/>
    <m/>
    <m/>
    <m/>
    <n v="0"/>
    <s v="RQCSA"/>
    <n v="515912"/>
    <n v="5912"/>
    <s v="JOUY DELPHINE"/>
    <x v="17"/>
    <n v="36637.5"/>
    <n v="1187.5"/>
    <n v="37825"/>
    <n v="98"/>
    <n v="1135"/>
    <n v="95"/>
    <m/>
    <n v="1040"/>
    <n v="3.0006609385327166E-2"/>
    <n v="0"/>
    <n v="-170"/>
    <m/>
    <m/>
    <n v="7.0000000000000007E-2"/>
    <n v="7.0000000000000007E-2"/>
    <n v="72.800000000000011"/>
    <m/>
    <n v="72.800000000000011"/>
    <s v="VWB"/>
    <n v="0"/>
    <n v="20"/>
    <n v="1"/>
    <n v="1"/>
    <m/>
    <m/>
    <n v="1"/>
    <s v="Valauto Roncq"/>
    <s v="VOLKSWAGEN"/>
    <m/>
    <s v="Roncq"/>
    <n v="1135"/>
  </r>
  <r>
    <x v="0"/>
    <s v="C"/>
    <x v="3"/>
    <d v="2021-02-10T00:00:00"/>
    <d v="2021-02-10T00:00:00"/>
    <m/>
    <m/>
    <m/>
    <m/>
    <m/>
    <n v="0"/>
    <s v="RQCSA"/>
    <n v="515917"/>
    <n v="5917"/>
    <s v="HUANG SHUANG"/>
    <x v="17"/>
    <n v="39505"/>
    <n v="4004.17"/>
    <n v="43509.17"/>
    <n v="26"/>
    <n v="1916.85"/>
    <n v="95"/>
    <m/>
    <n v="1821.85"/>
    <n v="4.4056229985540978E-2"/>
    <n v="4593.83"/>
    <n v="-5221.1000000000004"/>
    <m/>
    <m/>
    <n v="0.1"/>
    <n v="0.1"/>
    <n v="182.185"/>
    <m/>
    <n v="182.185"/>
    <s v="VWB"/>
    <n v="1"/>
    <n v="20"/>
    <n v="1"/>
    <n v="1"/>
    <n v="-277.76"/>
    <n v="44244"/>
    <n v="1"/>
    <s v="Valauto Roncq"/>
    <s v="VOLKSWAGEN"/>
    <m/>
    <s v="Roncq"/>
    <n v="1639.09"/>
  </r>
  <r>
    <x v="0"/>
    <s v="C"/>
    <x v="3"/>
    <d v="2021-07-29T00:00:00"/>
    <d v="2021-07-30T00:00:00"/>
    <m/>
    <m/>
    <m/>
    <m/>
    <m/>
    <n v="0"/>
    <s v="RQCSA"/>
    <n v="515919"/>
    <n v="5919"/>
    <s v="EMBAUMEUR DE LA LYS"/>
    <x v="17"/>
    <n v="40238.33"/>
    <n v="3175.01"/>
    <n v="43413.340000000004"/>
    <n v="190"/>
    <n v="1598.67"/>
    <n v="95"/>
    <m/>
    <n v="1503.67"/>
    <n v="3.682439545079922E-2"/>
    <n v="-5127.1000000000004"/>
    <m/>
    <m/>
    <m/>
    <m/>
    <n v="0.13"/>
    <n v="0"/>
    <n v="150"/>
    <n v="150"/>
    <s v="VWB"/>
    <n v="1"/>
    <n v="0"/>
    <n v="0"/>
    <n v="1"/>
    <m/>
    <m/>
    <n v="0"/>
    <s v="Valauto Roncq"/>
    <s v="VOLKSWAGEN"/>
    <m/>
    <s v="Roncq"/>
    <n v="1598.67"/>
  </r>
  <r>
    <x v="0"/>
    <s v="C"/>
    <x v="3"/>
    <d v="2021-03-31T00:00:00"/>
    <d v="2021-03-31T00:00:00"/>
    <m/>
    <m/>
    <m/>
    <m/>
    <m/>
    <m/>
    <s v="RQCSA"/>
    <n v="515956"/>
    <n v="5956"/>
    <s v="POTTEAU VALERIE"/>
    <x v="18"/>
    <n v="30869.17"/>
    <n v="4795.84"/>
    <n v="35665.009999999995"/>
    <n v="26"/>
    <n v="1788.31"/>
    <n v="95"/>
    <m/>
    <n v="1693.31"/>
    <n v="5.0141861729465387E-2"/>
    <n v="1432.2"/>
    <n v="-1781.52"/>
    <m/>
    <m/>
    <m/>
    <n v="0.13"/>
    <n v="0"/>
    <m/>
    <n v="0"/>
    <s v="VWB"/>
    <n v="1"/>
    <n v="20"/>
    <n v="1"/>
    <n v="1"/>
    <m/>
    <m/>
    <n v="1"/>
    <s v="Valauto Roncq"/>
    <s v="VOLKSWAGEN"/>
    <m/>
    <s v="Roncq"/>
    <n v="1788.31"/>
  </r>
  <r>
    <x v="0"/>
    <s v="C"/>
    <x v="3"/>
    <d v="2021-01-08T00:00:00"/>
    <d v="2021-01-08T00:00:00"/>
    <m/>
    <m/>
    <m/>
    <m/>
    <m/>
    <n v="0"/>
    <s v="RQNBA"/>
    <n v="515960"/>
    <n v="5960"/>
    <s v="DAVID RODOLPHE"/>
    <x v="18"/>
    <n v="21444.17"/>
    <n v="1808.34"/>
    <n v="23252.51"/>
    <n v="1"/>
    <n v="1108.1500000000001"/>
    <n v="95"/>
    <m/>
    <n v="1013.1500000000001"/>
    <n v="4.7657220661339365E-2"/>
    <n v="0"/>
    <n v="-1120"/>
    <m/>
    <m/>
    <n v="0.1"/>
    <n v="7.0000000000000007E-2"/>
    <n v="101.31500000000001"/>
    <m/>
    <n v="101.31500000000001"/>
    <s v="VWB"/>
    <n v="1"/>
    <n v="20"/>
    <n v="1"/>
    <n v="1"/>
    <m/>
    <m/>
    <n v="1"/>
    <s v="Valauto Roncq"/>
    <s v="VOLKSWAGEN"/>
    <m/>
    <s v="Roncq"/>
    <n v="1108.1500000000001"/>
  </r>
  <r>
    <x v="0"/>
    <s v="C"/>
    <x v="3"/>
    <d v="2021-03-18T00:00:00"/>
    <d v="2021-03-18T00:00:00"/>
    <m/>
    <m/>
    <m/>
    <m/>
    <m/>
    <m/>
    <s v="RQSVA"/>
    <n v="515961"/>
    <n v="5961"/>
    <s v="DEGOUY MICHEL"/>
    <x v="21"/>
    <n v="33545"/>
    <n v="1508.34"/>
    <n v="35053.339999999997"/>
    <n v="15"/>
    <n v="797.55"/>
    <n v="95"/>
    <m/>
    <n v="702.55"/>
    <n v="2.2752468095764911E-2"/>
    <n v="0"/>
    <n v="-850"/>
    <m/>
    <m/>
    <n v="7.0000000000000007E-2"/>
    <n v="7.0000000000000007E-2"/>
    <n v="49.1785"/>
    <m/>
    <n v="49.1785"/>
    <s v="VWB"/>
    <n v="1"/>
    <n v="0"/>
    <n v="0"/>
    <n v="1"/>
    <m/>
    <m/>
    <n v="0"/>
    <s v="Valauto Roncq"/>
    <s v="VOLKSWAGEN"/>
    <m/>
    <s v="Roncq"/>
    <n v="797.55"/>
  </r>
  <r>
    <x v="0"/>
    <s v="C"/>
    <x v="3"/>
    <d v="2021-01-14T00:00:00"/>
    <d v="2021-01-15T00:00:00"/>
    <m/>
    <m/>
    <m/>
    <m/>
    <m/>
    <n v="0"/>
    <s v="RQHWI"/>
    <n v="515962"/>
    <n v="5962"/>
    <s v="GUILLAUMAIN MARINE"/>
    <x v="15"/>
    <n v="19744.169999999998"/>
    <n v="1454.17"/>
    <n v="21198.339999999997"/>
    <n v="10"/>
    <n v="1012.54"/>
    <n v="95"/>
    <m/>
    <n v="917.54"/>
    <n v="4.7765060849104229E-2"/>
    <n v="0"/>
    <n v="-2250"/>
    <m/>
    <m/>
    <n v="0.13"/>
    <n v="0.13"/>
    <n v="119.28019999999999"/>
    <m/>
    <n v="119.28019999999999"/>
    <s v=""/>
    <n v="1"/>
    <n v="20"/>
    <n v="1"/>
    <n v="1"/>
    <m/>
    <m/>
    <n v="1"/>
    <s v="Valauto Roncq"/>
    <s v="VOLKSWAGEN"/>
    <m/>
    <s v="Roncq"/>
    <n v="1012.54"/>
  </r>
  <r>
    <x v="0"/>
    <s v="C"/>
    <x v="3"/>
    <d v="2021-03-04T00:00:00"/>
    <d v="2021-03-04T00:00:00"/>
    <m/>
    <m/>
    <m/>
    <m/>
    <m/>
    <n v="0"/>
    <s v="RQFST"/>
    <n v="515973"/>
    <n v="5973"/>
    <s v="DA COSTA NARCISO"/>
    <x v="17"/>
    <n v="36637.5"/>
    <n v="1208.3399999999999"/>
    <n v="37845.839999999997"/>
    <n v="20"/>
    <n v="2177.83"/>
    <n v="95"/>
    <m/>
    <n v="2082.83"/>
    <n v="5.7544765818383213E-2"/>
    <n v="0"/>
    <n v="-2649.21"/>
    <m/>
    <m/>
    <n v="7.0000000000000007E-2"/>
    <n v="7.0000000000000007E-2"/>
    <n v="145.79810000000001"/>
    <m/>
    <n v="145.79810000000001"/>
    <s v=""/>
    <n v="0"/>
    <n v="20"/>
    <n v="1"/>
    <n v="1"/>
    <m/>
    <m/>
    <n v="1"/>
    <s v="Valauto Roncq"/>
    <s v="VOLKSWAGEN"/>
    <m/>
    <s v="Roncq"/>
    <n v="2177.83"/>
  </r>
  <r>
    <x v="0"/>
    <s v="C"/>
    <x v="3"/>
    <d v="2021-10-13T00:00:00"/>
    <d v="2021-10-13T00:00:00"/>
    <m/>
    <m/>
    <m/>
    <m/>
    <m/>
    <n v="0"/>
    <s v="RQCSA"/>
    <n v="515974"/>
    <n v="5974"/>
    <s v="LECOUTERE OLIVIER"/>
    <x v="24"/>
    <n v="35899.17"/>
    <n v="3600"/>
    <n v="39499.17"/>
    <n v="177"/>
    <n v="651"/>
    <n v="95"/>
    <m/>
    <n v="556"/>
    <n v="1.648135897539113E-2"/>
    <n v="0"/>
    <n v="-1250"/>
    <m/>
    <m/>
    <m/>
    <n v="0.13"/>
    <n v="0"/>
    <n v="250"/>
    <n v="250"/>
    <n v="0"/>
    <n v="0"/>
    <n v="0"/>
    <n v="0"/>
    <n v="1"/>
    <m/>
    <m/>
    <n v="0"/>
    <s v="Valauto Roncq"/>
    <s v="VOLKSWAGEN"/>
    <m/>
    <s v="Roncq"/>
    <n v="651"/>
  </r>
  <r>
    <x v="0"/>
    <s v="C"/>
    <x v="3"/>
    <d v="2021-06-07T00:00:00"/>
    <d v="2021-06-04T00:00:00"/>
    <m/>
    <m/>
    <m/>
    <m/>
    <m/>
    <n v="0"/>
    <s v="RQFST"/>
    <n v="515979"/>
    <n v="5979"/>
    <s v="CARREIN LAURENT"/>
    <x v="21"/>
    <n v="35128.33"/>
    <n v="1175.01"/>
    <n v="36303.340000000004"/>
    <n v="52"/>
    <n v="1913.22"/>
    <n v="95"/>
    <m/>
    <n v="1818.22"/>
    <n v="5.2700936057123116E-2"/>
    <n v="0"/>
    <n v="-3267.3"/>
    <m/>
    <m/>
    <n v="0.1"/>
    <n v="0.1"/>
    <n v="181.822"/>
    <m/>
    <n v="181.822"/>
    <s v="VWB"/>
    <n v="1"/>
    <n v="20"/>
    <n v="1"/>
    <n v="1"/>
    <m/>
    <m/>
    <n v="1"/>
    <s v="Valauto Roncq"/>
    <s v="VOLKSWAGEN"/>
    <m/>
    <s v="Roncq"/>
    <n v="1913.22"/>
  </r>
  <r>
    <x v="0"/>
    <s v="C"/>
    <x v="3"/>
    <d v="2021-02-02T00:00:00"/>
    <d v="2021-02-03T00:00:00"/>
    <m/>
    <m/>
    <m/>
    <m/>
    <m/>
    <n v="0"/>
    <s v="RQCSA"/>
    <n v="515985"/>
    <n v="5985"/>
    <s v="BELABBES HIAZED"/>
    <x v="16"/>
    <n v="16044.17"/>
    <n v="691.66"/>
    <n v="16735.830000000002"/>
    <n v="12"/>
    <n v="917.22"/>
    <n v="95"/>
    <m/>
    <n v="822.22"/>
    <n v="5.4805767027987257E-2"/>
    <n v="0"/>
    <n v="-1150"/>
    <m/>
    <m/>
    <n v="7.0000000000000007E-2"/>
    <n v="7.0000000000000007E-2"/>
    <n v="57.555400000000006"/>
    <m/>
    <n v="57.555400000000006"/>
    <s v="VWB"/>
    <n v="1"/>
    <n v="20"/>
    <n v="1"/>
    <n v="1"/>
    <m/>
    <m/>
    <n v="1"/>
    <s v="Valauto Roncq"/>
    <s v="VOLKSWAGEN"/>
    <m/>
    <s v="Roncq"/>
    <n v="917.22"/>
  </r>
  <r>
    <x v="0"/>
    <s v="C"/>
    <x v="3"/>
    <d v="2021-11-16T00:00:00"/>
    <d v="2021-11-13T00:00:00"/>
    <m/>
    <m/>
    <m/>
    <m/>
    <m/>
    <m/>
    <s v="RQCSA"/>
    <n v="515986"/>
    <n v="5986"/>
    <s v="HENRIQUES LOURDES MARIA"/>
    <x v="17"/>
    <n v="37387.5"/>
    <n v="2475"/>
    <n v="39862.5"/>
    <n v="174"/>
    <n v="1496.11"/>
    <n v="95"/>
    <m/>
    <n v="1401.11"/>
    <n v="3.7531765443712763E-2"/>
    <n v="-2785.13"/>
    <m/>
    <m/>
    <m/>
    <n v="0.1"/>
    <n v="0.13"/>
    <n v="140.11099999999999"/>
    <m/>
    <n v="140.11099999999999"/>
    <s v="VWB"/>
    <n v="1"/>
    <n v="0"/>
    <n v="0"/>
    <n v="1"/>
    <m/>
    <m/>
    <n v="0"/>
    <s v="Valauto Roncq"/>
    <s v="VOLKSWAGEN"/>
    <m/>
    <s v="Roncq"/>
    <n v="1496.11"/>
  </r>
  <r>
    <x v="0"/>
    <s v="C"/>
    <x v="3"/>
    <d v="2021-06-11T00:00:00"/>
    <d v="2021-06-11T00:00:00"/>
    <m/>
    <m/>
    <m/>
    <m/>
    <m/>
    <n v="0"/>
    <s v="RQFST"/>
    <n v="515987"/>
    <n v="5987"/>
    <s v="TOMALAK  DANIEL"/>
    <x v="17"/>
    <n v="35029.17"/>
    <n v="3141.67"/>
    <n v="38170.839999999997"/>
    <n v="2"/>
    <n v="3345.79"/>
    <n v="95"/>
    <m/>
    <n v="3250.79"/>
    <n v="8.7653035668064955E-2"/>
    <n v="0"/>
    <n v="-2233.33"/>
    <m/>
    <m/>
    <n v="0.13"/>
    <n v="0.13"/>
    <n v="422.60270000000003"/>
    <m/>
    <n v="422.60270000000003"/>
    <s v="VWB"/>
    <n v="1"/>
    <n v="0"/>
    <n v="0"/>
    <n v="1"/>
    <m/>
    <m/>
    <n v="0"/>
    <s v="Valauto Roncq"/>
    <s v="VOLKSWAGEN"/>
    <m/>
    <s v="Roncq"/>
    <n v="3345.79"/>
  </r>
  <r>
    <x v="0"/>
    <s v="C"/>
    <x v="3"/>
    <d v="2021-02-25T00:00:00"/>
    <d v="2021-02-26T00:00:00"/>
    <m/>
    <m/>
    <m/>
    <m/>
    <m/>
    <n v="-710.17"/>
    <s v="RQCSA"/>
    <n v="515988"/>
    <n v="5988"/>
    <s v="TRENTESAUX MARIE"/>
    <x v="19"/>
    <n v="29070"/>
    <n v="2691.67"/>
    <n v="31761.67"/>
    <n v="2"/>
    <n v="1524.29"/>
    <n v="95"/>
    <m/>
    <n v="1429.29"/>
    <n v="4.7991494150024232E-2"/>
    <n v="0"/>
    <n v="-883.33"/>
    <m/>
    <m/>
    <n v="0.1"/>
    <n v="0.1"/>
    <n v="142.929"/>
    <m/>
    <n v="142.929"/>
    <s v="VWB"/>
    <n v="1"/>
    <n v="0"/>
    <n v="0"/>
    <n v="1"/>
    <m/>
    <m/>
    <n v="0"/>
    <s v="Valauto Roncq"/>
    <s v="VOLKSWAGEN"/>
    <m/>
    <s v="Roncq"/>
    <n v="1524.29"/>
  </r>
  <r>
    <x v="0"/>
    <s v="C"/>
    <x v="3"/>
    <d v="2021-01-05T00:00:00"/>
    <d v="2021-01-05T00:00:00"/>
    <m/>
    <m/>
    <m/>
    <m/>
    <m/>
    <n v="0"/>
    <s v="RQNBA"/>
    <n v="515990"/>
    <n v="5990"/>
    <s v="NORTH CONSULTING GROUP"/>
    <x v="17"/>
    <n v="39505"/>
    <n v="1462.51"/>
    <n v="40967.51"/>
    <n v="13"/>
    <n v="1684.86"/>
    <n v="95"/>
    <m/>
    <n v="1589.86"/>
    <n v="4.1126736772627868E-2"/>
    <n v="0"/>
    <n v="0"/>
    <m/>
    <m/>
    <n v="0.1"/>
    <n v="7.0000000000000007E-2"/>
    <n v="158.98599999999999"/>
    <m/>
    <n v="158.98599999999999"/>
    <s v="VWB"/>
    <n v="0"/>
    <n v="20"/>
    <n v="1"/>
    <n v="1"/>
    <m/>
    <m/>
    <n v="1"/>
    <s v="Valauto Roncq"/>
    <s v="VOLKSWAGEN"/>
    <m/>
    <s v="Roncq"/>
    <n v="1684.86"/>
  </r>
  <r>
    <x v="0"/>
    <s v="C"/>
    <x v="3"/>
    <d v="2021-01-29T00:00:00"/>
    <d v="2021-01-29T00:00:00"/>
    <m/>
    <m/>
    <m/>
    <m/>
    <m/>
    <n v="0"/>
    <s v="RQNBA"/>
    <n v="515992"/>
    <n v="5992"/>
    <s v="ZAAG NAJIB"/>
    <x v="16"/>
    <n v="15294.17"/>
    <n v="1112.51"/>
    <n v="16406.68"/>
    <n v="46"/>
    <n v="599.22"/>
    <n v="95"/>
    <m/>
    <n v="504.22"/>
    <n v="3.6522928465722498E-2"/>
    <n v="0"/>
    <n v="-1775"/>
    <m/>
    <m/>
    <n v="0.13"/>
    <n v="7.0000000000000007E-2"/>
    <n v="65.548600000000008"/>
    <m/>
    <n v="65.548600000000008"/>
    <s v="VWB"/>
    <n v="1"/>
    <n v="20"/>
    <n v="1"/>
    <n v="1"/>
    <m/>
    <m/>
    <n v="1"/>
    <s v="Valauto Roncq"/>
    <s v="VOLKSWAGEN"/>
    <m/>
    <s v="Roncq"/>
    <n v="599.22"/>
  </r>
  <r>
    <x v="0"/>
    <s v="C"/>
    <x v="3"/>
    <d v="2021-02-03T00:00:00"/>
    <d v="2021-02-04T00:00:00"/>
    <m/>
    <m/>
    <m/>
    <m/>
    <m/>
    <n v="0"/>
    <s v="RXNTA"/>
    <n v="515994"/>
    <n v="5994"/>
    <s v="SAKRI MAHDI"/>
    <x v="16"/>
    <n v="17419.169999999998"/>
    <n v="1529.17"/>
    <n v="18948.339999999997"/>
    <n v="13"/>
    <n v="938.01"/>
    <n v="95"/>
    <m/>
    <n v="843.01"/>
    <n v="4.9503544901558665E-2"/>
    <n v="190.65"/>
    <n v="-571.95000000000005"/>
    <m/>
    <m/>
    <n v="7.0000000000000007E-2"/>
    <n v="7.0000000000000007E-2"/>
    <n v="59.010700000000007"/>
    <m/>
    <n v="59.010700000000007"/>
    <s v="VWB"/>
    <n v="0"/>
    <n v="20"/>
    <n v="1"/>
    <n v="1"/>
    <m/>
    <m/>
    <n v="1"/>
    <s v="Valauto Roncq"/>
    <s v="VOLKSWAGEN"/>
    <m/>
    <s v="Roubaix"/>
    <n v="938.01"/>
  </r>
  <r>
    <x v="0"/>
    <s v="C"/>
    <x v="3"/>
    <d v="2021-07-29T00:00:00"/>
    <d v="2021-08-05T00:00:00"/>
    <m/>
    <m/>
    <m/>
    <m/>
    <m/>
    <m/>
    <s v="RQHWI"/>
    <n v="515996"/>
    <n v="5996"/>
    <s v="D HALLUIN JEAN PIERRE"/>
    <x v="17"/>
    <n v="36637.5"/>
    <n v="1441.67"/>
    <n v="38079.17"/>
    <n v="163"/>
    <n v="1372.06"/>
    <n v="95"/>
    <m/>
    <n v="1277.06"/>
    <n v="3.6031772751349361E-2"/>
    <n v="418.87"/>
    <n v="0"/>
    <m/>
    <m/>
    <m/>
    <n v="0.13"/>
    <n v="0"/>
    <n v="250"/>
    <n v="250"/>
    <s v="VWB"/>
    <n v="1"/>
    <n v="20"/>
    <n v="1"/>
    <n v="1"/>
    <m/>
    <m/>
    <n v="1"/>
    <s v="Valauto Roncq"/>
    <s v="VOLKSWAGEN"/>
    <m/>
    <s v="Roncq"/>
    <n v="1372.06"/>
  </r>
  <r>
    <x v="0"/>
    <s v="C"/>
    <x v="3"/>
    <d v="2021-04-15T00:00:00"/>
    <d v="2021-04-15T00:00:00"/>
    <m/>
    <m/>
    <m/>
    <s v="X"/>
    <s v="X"/>
    <n v="-299"/>
    <s v="RQBER"/>
    <n v="515997"/>
    <n v="5997"/>
    <s v="BOGAERT ET ASSOCIES"/>
    <x v="25"/>
    <n v="31630.83"/>
    <n v="1308.33"/>
    <n v="32939.160000000003"/>
    <n v="31"/>
    <n v="245"/>
    <n v="95"/>
    <m/>
    <n v="150"/>
    <n v="7.4379553091214216E-3"/>
    <n v="0"/>
    <n v="-1221.3599999999999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245"/>
  </r>
  <r>
    <x v="0"/>
    <s v="C"/>
    <x v="3"/>
    <d v="2021-07-16T00:00:00"/>
    <d v="2021-07-16T00:00:00"/>
    <m/>
    <m/>
    <m/>
    <m/>
    <m/>
    <n v="0"/>
    <s v="RQBER"/>
    <n v="515998"/>
    <n v="5998"/>
    <s v="NORD PISCINE ET SPA"/>
    <x v="21"/>
    <n v="35128.33"/>
    <n v="2708.34"/>
    <n v="37836.67"/>
    <n v="3"/>
    <n v="245.01"/>
    <n v="95"/>
    <m/>
    <n v="150.01"/>
    <n v="6.4754641462898294E-3"/>
    <n v="0"/>
    <m/>
    <m/>
    <m/>
    <m/>
    <n v="7.0000000000000007E-2"/>
    <n v="0"/>
    <m/>
    <n v="0"/>
    <s v="VWB"/>
    <n v="0"/>
    <n v="0"/>
    <n v="0"/>
    <n v="1"/>
    <m/>
    <m/>
    <n v="0"/>
    <s v="Valauto Roncq"/>
    <s v="VOLKSWAGEN"/>
    <m/>
    <s v="Agent Bernard"/>
    <n v="245.01"/>
  </r>
  <r>
    <x v="0"/>
    <s v="C"/>
    <x v="3"/>
    <d v="2021-03-30T00:00:00"/>
    <d v="2021-03-30T00:00:00"/>
    <m/>
    <m/>
    <m/>
    <m/>
    <m/>
    <n v="0"/>
    <s v="RQCSA"/>
    <n v="516006"/>
    <n v="6006"/>
    <s v="GA MARMARIS"/>
    <x v="20"/>
    <n v="11971.67"/>
    <n v="1891.66"/>
    <n v="13863.33"/>
    <n v="40"/>
    <n v="553.42999999999995"/>
    <n v="95"/>
    <m/>
    <n v="458.42999999999995"/>
    <n v="3.9920423159515064E-2"/>
    <n v="0"/>
    <n v="-693.17"/>
    <m/>
    <m/>
    <n v="7.0000000000000007E-2"/>
    <n v="7.0000000000000007E-2"/>
    <n v="32.0901"/>
    <m/>
    <n v="32.0901"/>
    <s v="VWB"/>
    <n v="1"/>
    <n v="0"/>
    <n v="0"/>
    <n v="1"/>
    <m/>
    <m/>
    <n v="0"/>
    <s v="Valauto Roncq"/>
    <s v="VOLKSWAGEN"/>
    <m/>
    <s v="Roncq"/>
    <n v="553.42999999999995"/>
  </r>
  <r>
    <x v="0"/>
    <s v="C"/>
    <x v="3"/>
    <d v="2021-04-30T00:00:00"/>
    <d v="2021-04-30T00:00:00"/>
    <m/>
    <m/>
    <m/>
    <m/>
    <m/>
    <n v="0"/>
    <s v="RQBER"/>
    <n v="516009"/>
    <n v="6009"/>
    <s v="ROQUETTE ERIC"/>
    <x v="25"/>
    <n v="41391.67"/>
    <n v="9658.33"/>
    <n v="51050"/>
    <n v="31"/>
    <n v="4120.88"/>
    <n v="95"/>
    <m/>
    <n v="4025.88"/>
    <n v="8.0722428991185119E-2"/>
    <n v="0"/>
    <n v="-8678.5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4120.88"/>
  </r>
  <r>
    <x v="0"/>
    <s v="C"/>
    <x v="3"/>
    <d v="2021-04-29T00:00:00"/>
    <d v="2021-04-29T00:00:00"/>
    <m/>
    <m/>
    <m/>
    <m/>
    <m/>
    <m/>
    <s v="RQBER"/>
    <n v="516010"/>
    <n v="6010"/>
    <s v="FLORENT DIDIER"/>
    <x v="19"/>
    <n v="29070"/>
    <n v="7991.67"/>
    <n v="37061.67"/>
    <n v="41"/>
    <n v="245"/>
    <n v="95"/>
    <m/>
    <n v="150"/>
    <n v="6.6106033538154115E-3"/>
    <n v="0"/>
    <m/>
    <m/>
    <m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245"/>
  </r>
  <r>
    <x v="0"/>
    <s v="C"/>
    <x v="3"/>
    <d v="2021-02-19T00:00:00"/>
    <d v="2021-02-27T00:00:00"/>
    <m/>
    <m/>
    <m/>
    <m/>
    <m/>
    <n v="0"/>
    <s v="RQNBA"/>
    <n v="516021"/>
    <n v="6021"/>
    <s v="LEBLANC ERIC"/>
    <x v="19"/>
    <n v="29070"/>
    <n v="7583.34"/>
    <n v="36653.339999999997"/>
    <n v="30"/>
    <n v="1738.56"/>
    <n v="95"/>
    <m/>
    <n v="1643.56"/>
    <n v="4.7432512289466669E-2"/>
    <n v="0"/>
    <n v="-883.33"/>
    <m/>
    <m/>
    <n v="0.1"/>
    <n v="0.1"/>
    <n v="164.35599999999999"/>
    <m/>
    <n v="164.35599999999999"/>
    <s v="VWB"/>
    <n v="0"/>
    <n v="0"/>
    <n v="0"/>
    <n v="1"/>
    <n v="1600"/>
    <n v="44264"/>
    <n v="0"/>
    <s v="Valauto Roncq"/>
    <s v="VOLKSWAGEN"/>
    <m/>
    <s v="Roncq"/>
    <n v="3338.56"/>
  </r>
  <r>
    <x v="0"/>
    <s v="C"/>
    <x v="3"/>
    <d v="2021-04-03T00:00:00"/>
    <d v="2021-04-03T00:00:00"/>
    <m/>
    <m/>
    <m/>
    <m/>
    <m/>
    <n v="0"/>
    <s v="RQBER"/>
    <n v="516022"/>
    <n v="6022"/>
    <s v="DUPUIS JEAN LOUIS "/>
    <x v="17"/>
    <n v="36637.5"/>
    <n v="1487.5"/>
    <n v="38125"/>
    <n v="24"/>
    <n v="245.01"/>
    <n v="95"/>
    <m/>
    <n v="150.01"/>
    <n v="6.4264918032786887E-3"/>
    <n v="0"/>
    <n v="-300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245.01"/>
  </r>
  <r>
    <x v="0"/>
    <s v="C"/>
    <x v="3"/>
    <d v="2021-07-23T00:00:00"/>
    <d v="2021-07-23T00:00:00"/>
    <m/>
    <m/>
    <m/>
    <m/>
    <m/>
    <m/>
    <s v="RXNTA"/>
    <n v="516024"/>
    <n v="6024"/>
    <s v="SINI AYACHE BAYA"/>
    <x v="17"/>
    <n v="34868.17"/>
    <n v="3141.67"/>
    <n v="38009.839999999997"/>
    <n v="17"/>
    <n v="2130.4"/>
    <n v="95"/>
    <m/>
    <n v="2035.4"/>
    <n v="5.6048644245805829E-2"/>
    <n v="0"/>
    <n v="-2959.13"/>
    <m/>
    <m/>
    <n v="0.13"/>
    <n v="0.13"/>
    <n v="264.60200000000003"/>
    <m/>
    <n v="264.60200000000003"/>
    <s v=""/>
    <n v="1"/>
    <n v="0"/>
    <n v="0"/>
    <n v="1"/>
    <m/>
    <m/>
    <n v="0"/>
    <s v="Valauto Roncq"/>
    <s v="VOLKSWAGEN"/>
    <m/>
    <s v="Roubaix"/>
    <n v="2130.4"/>
  </r>
  <r>
    <x v="0"/>
    <s v="C"/>
    <x v="3"/>
    <d v="2021-06-22T00:00:00"/>
    <d v="2021-06-23T00:00:00"/>
    <m/>
    <m/>
    <m/>
    <m/>
    <m/>
    <m/>
    <s v="RXNTA"/>
    <n v="516026"/>
    <n v="6026"/>
    <s v="ROSSEEL ANTHONY"/>
    <x v="19"/>
    <n v="29278.33"/>
    <n v="7891.66"/>
    <n v="37169.990000000005"/>
    <n v="32"/>
    <n v="1210.0999999999999"/>
    <n v="95"/>
    <m/>
    <n v="1115.0999999999999"/>
    <n v="3.2555833348354407E-2"/>
    <n v="0"/>
    <n v="-929.25"/>
    <m/>
    <m/>
    <n v="0.13"/>
    <n v="0.13"/>
    <n v="144.96299999999999"/>
    <m/>
    <n v="144.96299999999999"/>
    <s v="VWB"/>
    <n v="1"/>
    <n v="20"/>
    <n v="1"/>
    <n v="1"/>
    <m/>
    <m/>
    <n v="1"/>
    <s v="Valauto Roncq"/>
    <s v="VOLKSWAGEN"/>
    <m/>
    <s v="Roubaix"/>
    <n v="1210.0999999999999"/>
  </r>
  <r>
    <x v="0"/>
    <s v="C"/>
    <x v="3"/>
    <d v="2021-01-11T00:00:00"/>
    <d v="2021-01-11T00:00:00"/>
    <m/>
    <m/>
    <m/>
    <m/>
    <m/>
    <m/>
    <s v="RQHWI"/>
    <n v="516036"/>
    <n v="6036"/>
    <s v="CAPPELLE"/>
    <x v="17"/>
    <n v="37312.5"/>
    <n v="4145.84"/>
    <n v="41458.339999999997"/>
    <n v="0"/>
    <n v="736.88"/>
    <n v="95"/>
    <m/>
    <n v="641.88"/>
    <n v="1.7773987091620168E-2"/>
    <n v="0"/>
    <n v="-3358.11"/>
    <m/>
    <m/>
    <n v="0.1"/>
    <n v="0"/>
    <n v="64.188000000000002"/>
    <m/>
    <n v="64.188000000000002"/>
    <s v=""/>
    <n v="1"/>
    <n v="0"/>
    <n v="0"/>
    <n v="1"/>
    <m/>
    <m/>
    <n v="0"/>
    <s v="Valauto Roncq"/>
    <s v="VOLKSWAGEN"/>
    <m/>
    <s v="Roncq"/>
    <n v="736.88"/>
  </r>
  <r>
    <x v="0"/>
    <s v="C"/>
    <x v="3"/>
    <d v="2021-04-02T00:00:00"/>
    <d v="2021-04-02T00:00:00"/>
    <m/>
    <m/>
    <m/>
    <m/>
    <m/>
    <n v="0"/>
    <s v="RQBER"/>
    <n v="516041"/>
    <n v="6041"/>
    <s v="GODET VIOLAINE"/>
    <x v="15"/>
    <n v="24069.17"/>
    <n v="620.84"/>
    <n v="24690.01"/>
    <n v="37"/>
    <n v="245.01"/>
    <n v="95"/>
    <m/>
    <n v="150.01"/>
    <n v="9.9234467705764402E-3"/>
    <n v="0"/>
    <m/>
    <m/>
    <m/>
    <m/>
    <n v="7.0000000000000007E-2"/>
    <n v="0"/>
    <m/>
    <n v="0"/>
    <s v="VWB"/>
    <n v="0"/>
    <n v="0"/>
    <n v="0"/>
    <n v="1"/>
    <m/>
    <m/>
    <n v="0"/>
    <s v="Valauto Roncq"/>
    <s v="VOLKSWAGEN"/>
    <m/>
    <s v="Agent Bernard"/>
    <n v="245.01"/>
  </r>
  <r>
    <x v="0"/>
    <s v="C"/>
    <x v="3"/>
    <d v="2021-03-11T00:00:00"/>
    <d v="2021-03-11T00:00:00"/>
    <m/>
    <m/>
    <m/>
    <m/>
    <m/>
    <n v="0"/>
    <s v="RQSVA"/>
    <n v="516043"/>
    <n v="6043"/>
    <s v="ACCESS IT"/>
    <x v="16"/>
    <n v="13752.5"/>
    <n v="1274.99"/>
    <n v="15027.49"/>
    <n v="15"/>
    <n v="471.33"/>
    <n v="95"/>
    <m/>
    <n v="376.33"/>
    <n v="3.1364519290979401E-2"/>
    <n v="0"/>
    <n v="-451.07"/>
    <m/>
    <m/>
    <n v="7.0000000000000007E-2"/>
    <n v="7.0000000000000007E-2"/>
    <n v="26.3431"/>
    <m/>
    <n v="26.3431"/>
    <s v=""/>
    <n v="1"/>
    <n v="20"/>
    <n v="1"/>
    <n v="1"/>
    <m/>
    <m/>
    <n v="1"/>
    <s v="Valauto Roncq"/>
    <s v="VOLKSWAGEN"/>
    <m/>
    <s v="Roncq"/>
    <n v="471.33"/>
  </r>
  <r>
    <x v="0"/>
    <s v="C"/>
    <x v="3"/>
    <d v="2021-01-27T00:00:00"/>
    <d v="2021-01-27T00:00:00"/>
    <m/>
    <m/>
    <m/>
    <m/>
    <m/>
    <n v="0"/>
    <s v="RQHWI"/>
    <n v="516044"/>
    <n v="6044"/>
    <s v="MAQUET GEOFFROY"/>
    <x v="16"/>
    <n v="17419.169999999998"/>
    <n v="1725.01"/>
    <n v="19144.179999999997"/>
    <n v="1"/>
    <n v="804.73"/>
    <n v="95"/>
    <m/>
    <n v="709.73"/>
    <n v="4.2035229505781924E-2"/>
    <n v="0"/>
    <n v="-1775"/>
    <m/>
    <m/>
    <n v="0.1"/>
    <n v="7.0000000000000007E-2"/>
    <n v="70.972999999999999"/>
    <m/>
    <n v="70.972999999999999"/>
    <s v="VWB"/>
    <n v="1"/>
    <n v="0"/>
    <n v="0"/>
    <n v="1"/>
    <m/>
    <m/>
    <n v="0"/>
    <s v="Valauto Roncq"/>
    <s v="VOLKSWAGEN"/>
    <m/>
    <s v="Roncq"/>
    <n v="804.73"/>
  </r>
  <r>
    <x v="0"/>
    <s v="C"/>
    <x v="3"/>
    <d v="2021-07-29T00:00:00"/>
    <d v="2021-08-02T00:00:00"/>
    <m/>
    <m/>
    <m/>
    <m/>
    <m/>
    <n v="0"/>
    <s v="RQCSA"/>
    <n v="516062"/>
    <n v="6062"/>
    <s v="BIGAND MICKAEL"/>
    <x v="17"/>
    <n v="36637.5"/>
    <n v="891.67"/>
    <n v="37529.17"/>
    <n v="135"/>
    <n v="603.93000000000006"/>
    <n v="95"/>
    <m/>
    <n v="508.93000000000006"/>
    <n v="1.6092282349969372E-2"/>
    <n v="0"/>
    <n v="-500"/>
    <m/>
    <m/>
    <n v="7.0000000000000007E-2"/>
    <n v="7.0000000000000007E-2"/>
    <n v="35.62510000000001"/>
    <m/>
    <n v="35.62510000000001"/>
    <s v="VWB"/>
    <n v="1"/>
    <n v="0"/>
    <n v="0"/>
    <n v="1"/>
    <m/>
    <m/>
    <n v="0"/>
    <s v="Valauto Roncq"/>
    <s v="VOLKSWAGEN"/>
    <m/>
    <s v="Roncq"/>
    <n v="603.93000000000006"/>
  </r>
  <r>
    <x v="0"/>
    <s v="C"/>
    <x v="3"/>
    <d v="2021-08-27T00:00:00"/>
    <d v="2021-08-28T00:00:00"/>
    <m/>
    <m/>
    <m/>
    <m/>
    <m/>
    <n v="0"/>
    <s v="RQCSA"/>
    <n v="516063"/>
    <n v="6063"/>
    <s v="CAPPELLE MARJORIE"/>
    <x v="17"/>
    <n v="39505"/>
    <n v="3650"/>
    <n v="43155"/>
    <n v="119"/>
    <n v="1389.67"/>
    <n v="95"/>
    <m/>
    <n v="1294.67"/>
    <n v="3.2201830610589739E-2"/>
    <n v="0"/>
    <n v="0"/>
    <m/>
    <m/>
    <n v="7.0000000000000007E-2"/>
    <n v="7.0000000000000007E-2"/>
    <n v="90.62690000000002"/>
    <m/>
    <n v="90.62690000000002"/>
    <s v="VWB"/>
    <n v="0"/>
    <n v="20"/>
    <n v="1"/>
    <n v="1"/>
    <m/>
    <m/>
    <n v="1"/>
    <s v="Valauto Roncq"/>
    <s v="VOLKSWAGEN"/>
    <m/>
    <s v="Roncq"/>
    <n v="1389.67"/>
  </r>
  <r>
    <x v="0"/>
    <s v="C"/>
    <x v="3"/>
    <d v="2021-04-16T00:00:00"/>
    <d v="2021-04-16T00:00:00"/>
    <m/>
    <m/>
    <m/>
    <m/>
    <m/>
    <n v="0"/>
    <s v="RQSVA"/>
    <n v="516064"/>
    <n v="6064"/>
    <s v="BENOIT DOMINIQUE"/>
    <x v="18"/>
    <n v="24944.17"/>
    <n v="1958.33"/>
    <n v="26902.5"/>
    <n v="16"/>
    <n v="926.89"/>
    <n v="95"/>
    <m/>
    <n v="831.89"/>
    <n v="3.4453675308986152E-2"/>
    <n v="0"/>
    <n v="-1000"/>
    <m/>
    <m/>
    <n v="7.0000000000000007E-2"/>
    <n v="7.0000000000000007E-2"/>
    <n v="58.232300000000002"/>
    <m/>
    <n v="58.232300000000002"/>
    <s v=""/>
    <n v="1"/>
    <n v="20"/>
    <n v="1"/>
    <n v="1"/>
    <m/>
    <m/>
    <n v="1"/>
    <s v="Valauto Roncq"/>
    <s v="VOLKSWAGEN"/>
    <m/>
    <s v="Roncq"/>
    <n v="926.89"/>
  </r>
  <r>
    <x v="0"/>
    <s v="C"/>
    <x v="3"/>
    <d v="2021-05-11T00:00:00"/>
    <d v="2021-05-11T00:00:00"/>
    <m/>
    <m/>
    <m/>
    <m/>
    <m/>
    <n v="0"/>
    <s v="RQBER"/>
    <n v="516069"/>
    <n v="6069"/>
    <s v="BACLET BENOIT"/>
    <x v="18"/>
    <n v="27052.5"/>
    <n v="1566.67"/>
    <n v="28619.17"/>
    <n v="21"/>
    <n v="245.01"/>
    <n v="95"/>
    <m/>
    <n v="150.01"/>
    <n v="8.5610449219876046E-3"/>
    <n v="0"/>
    <n v="-2575.73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245.01"/>
  </r>
  <r>
    <x v="0"/>
    <s v="C"/>
    <x v="3"/>
    <d v="2021-05-06T00:00:00"/>
    <d v="2021-05-06T00:00:00"/>
    <m/>
    <m/>
    <m/>
    <m/>
    <m/>
    <n v="0"/>
    <s v="RXNTA"/>
    <n v="516073"/>
    <n v="6073"/>
    <s v=" SHEHATA NOURA"/>
    <x v="15"/>
    <n v="21135.83"/>
    <n v="1729.17"/>
    <n v="22865"/>
    <n v="9"/>
    <n v="780.96"/>
    <n v="95"/>
    <m/>
    <n v="685.96"/>
    <n v="3.4155259129674174E-2"/>
    <n v="0"/>
    <n v="0"/>
    <m/>
    <m/>
    <n v="7.0000000000000007E-2"/>
    <n v="7.0000000000000007E-2"/>
    <n v="48.01720000000001"/>
    <m/>
    <n v="48.01720000000001"/>
    <s v="VWB"/>
    <n v="0"/>
    <n v="20"/>
    <n v="1"/>
    <n v="1"/>
    <m/>
    <m/>
    <n v="1"/>
    <s v="Valauto Roncq"/>
    <s v="VOLKSWAGEN"/>
    <m/>
    <s v="Roubaix"/>
    <n v="780.96"/>
  </r>
  <r>
    <x v="0"/>
    <s v="C"/>
    <x v="3"/>
    <d v="2021-05-21T00:00:00"/>
    <d v="2021-05-21T00:00:00"/>
    <m/>
    <m/>
    <m/>
    <m/>
    <m/>
    <n v="0"/>
    <s v="RQBER"/>
    <n v="516074"/>
    <n v="6074"/>
    <s v="LEPAN KEVIN"/>
    <x v="16"/>
    <n v="17744.169999999998"/>
    <n v="304.16000000000003"/>
    <n v="18048.329999999998"/>
    <n v="7"/>
    <n v="245"/>
    <n v="95"/>
    <m/>
    <n v="150"/>
    <n v="1.3574663140578659E-2"/>
    <n v="0"/>
    <n v="-900.09999999999991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245"/>
  </r>
  <r>
    <x v="0"/>
    <s v="C"/>
    <x v="3"/>
    <d v="2021-04-29T00:00:00"/>
    <d v="2021-04-29T00:00:00"/>
    <m/>
    <m/>
    <m/>
    <m/>
    <m/>
    <m/>
    <s v="RQBER"/>
    <n v="516076"/>
    <n v="6076"/>
    <s v="loiseau catherine"/>
    <x v="18"/>
    <n v="27052.5"/>
    <n v="3091.67"/>
    <n v="30144.17"/>
    <n v="29"/>
    <n v="245.01"/>
    <n v="95"/>
    <m/>
    <n v="150.01"/>
    <n v="8.1279398304879517E-3"/>
    <n v="0"/>
    <m/>
    <m/>
    <m/>
    <m/>
    <n v="7.0000000000000007E-2"/>
    <n v="0"/>
    <m/>
    <n v="0"/>
    <s v="VWB"/>
    <n v="0"/>
    <n v="0"/>
    <n v="0"/>
    <n v="1"/>
    <m/>
    <m/>
    <n v="0"/>
    <s v="Valauto Roncq"/>
    <s v="VOLKSWAGEN"/>
    <m/>
    <s v="Agent Bernard"/>
    <n v="245.01"/>
  </r>
  <r>
    <x v="0"/>
    <s v="C"/>
    <x v="3"/>
    <d v="2021-03-18T00:00:00"/>
    <d v="2021-03-18T00:00:00"/>
    <m/>
    <m/>
    <m/>
    <m/>
    <m/>
    <n v="0"/>
    <s v="RXNTA"/>
    <n v="516090"/>
    <n v="6090"/>
    <s v="CASSEN RAMY"/>
    <x v="16"/>
    <n v="17985.830000000002"/>
    <n v="1025"/>
    <n v="19010.830000000002"/>
    <n v="10"/>
    <n v="807.54"/>
    <n v="95"/>
    <m/>
    <n v="712.54"/>
    <n v="4.2477892864225278E-2"/>
    <n v="0"/>
    <n v="-2108.33"/>
    <m/>
    <m/>
    <n v="0.13"/>
    <n v="0.13"/>
    <n v="92.630200000000002"/>
    <m/>
    <n v="92.630200000000002"/>
    <s v=""/>
    <n v="1"/>
    <n v="0"/>
    <n v="0"/>
    <n v="1"/>
    <m/>
    <m/>
    <n v="0"/>
    <s v="Valauto Roncq"/>
    <s v="VOLKSWAGEN"/>
    <m/>
    <s v="Roubaix"/>
    <n v="807.54"/>
  </r>
  <r>
    <x v="0"/>
    <s v="C"/>
    <x v="3"/>
    <d v="2021-07-09T00:00:00"/>
    <d v="2021-07-09T00:00:00"/>
    <m/>
    <m/>
    <m/>
    <m/>
    <m/>
    <n v="0"/>
    <s v="RXNTA"/>
    <n v="516091"/>
    <n v="6091"/>
    <s v="VANDERBIEST MARC"/>
    <x v="18"/>
    <n v="27635.83"/>
    <n v="3383.34"/>
    <n v="31019.170000000002"/>
    <n v="11"/>
    <n v="1935.92"/>
    <n v="95"/>
    <m/>
    <n v="1840.92"/>
    <n v="6.2410438448224116E-2"/>
    <n v="0"/>
    <n v="-2666.67"/>
    <m/>
    <m/>
    <n v="0.1"/>
    <n v="0.1"/>
    <n v="184.09200000000001"/>
    <m/>
    <n v="184.09200000000001"/>
    <s v="VWB"/>
    <n v="1"/>
    <n v="20"/>
    <n v="1"/>
    <n v="1"/>
    <m/>
    <m/>
    <n v="1"/>
    <s v="Valauto Roncq"/>
    <s v="VOLKSWAGEN"/>
    <m/>
    <s v="Roubaix"/>
    <n v="1935.92"/>
  </r>
  <r>
    <x v="0"/>
    <s v="C"/>
    <x v="3"/>
    <d v="2021-05-28T00:00:00"/>
    <d v="2021-05-31T00:00:00"/>
    <m/>
    <m/>
    <m/>
    <m/>
    <m/>
    <m/>
    <s v="RQFST"/>
    <n v="516120"/>
    <n v="6120"/>
    <s v="FICHOT FLORENT"/>
    <x v="16"/>
    <n v="13985.83"/>
    <n v="1258.33"/>
    <n v="15244.16"/>
    <n v="49"/>
    <n v="946.21"/>
    <n v="95"/>
    <m/>
    <n v="851.21"/>
    <n v="6.2070327259750625E-2"/>
    <n v="0"/>
    <n v="-1775"/>
    <m/>
    <m/>
    <n v="0.13"/>
    <n v="0.13"/>
    <n v="110.65730000000001"/>
    <m/>
    <n v="110.65730000000001"/>
    <s v="VWB"/>
    <n v="1"/>
    <n v="0"/>
    <n v="0"/>
    <n v="1"/>
    <m/>
    <m/>
    <n v="0"/>
    <s v="Valauto Roncq"/>
    <s v="VOLKSWAGEN"/>
    <m/>
    <s v="Roncq"/>
    <n v="946.21"/>
  </r>
  <r>
    <x v="0"/>
    <s v="C"/>
    <x v="3"/>
    <d v="2021-04-02T00:00:00"/>
    <d v="2021-04-02T00:00:00"/>
    <m/>
    <m/>
    <m/>
    <m/>
    <m/>
    <n v="0"/>
    <s v="RQHWI"/>
    <n v="516121"/>
    <n v="6121"/>
    <s v="BEAUCARNE PATRICK"/>
    <x v="16"/>
    <n v="13985.83"/>
    <n v="1258.33"/>
    <n v="15244.16"/>
    <n v="3"/>
    <n v="97.87"/>
    <n v="95"/>
    <m/>
    <n v="2.8700000000000045"/>
    <n v="6.4201635249170833E-3"/>
    <n v="0"/>
    <n v="-2108.33"/>
    <m/>
    <m/>
    <n v="7.0000000000000007E-2"/>
    <n v="7.0000000000000007E-2"/>
    <n v="0.20090000000000033"/>
    <m/>
    <n v="0.20090000000000033"/>
    <s v="VWB"/>
    <n v="1"/>
    <n v="0"/>
    <n v="0"/>
    <n v="1"/>
    <m/>
    <m/>
    <n v="0"/>
    <s v="Valauto Roncq"/>
    <s v="VOLKSWAGEN"/>
    <m/>
    <s v="Roncq"/>
    <n v="97.87"/>
  </r>
  <r>
    <x v="0"/>
    <s v="C"/>
    <x v="3"/>
    <d v="2021-05-26T00:00:00"/>
    <d v="2021-05-26T00:00:00"/>
    <m/>
    <m/>
    <m/>
    <m/>
    <m/>
    <n v="0"/>
    <s v="RQBER"/>
    <n v="516138"/>
    <n v="6138"/>
    <s v="LEPETIT-STOFFAES"/>
    <x v="15"/>
    <n v="19744.169999999998"/>
    <n v="2070.83"/>
    <n v="21815"/>
    <n v="29"/>
    <n v="245.01"/>
    <n v="95"/>
    <m/>
    <n v="150.01"/>
    <n v="1.1231262892505157E-2"/>
    <n v="0"/>
    <n v="-1750"/>
    <m/>
    <m/>
    <m/>
    <n v="7.0000000000000007E-2"/>
    <n v="0"/>
    <m/>
    <n v="0"/>
    <s v=""/>
    <n v="1"/>
    <n v="0"/>
    <n v="0"/>
    <n v="1"/>
    <m/>
    <m/>
    <n v="0"/>
    <s v="Valauto Roncq"/>
    <s v="VOLKSWAGEN"/>
    <m/>
    <s v="Agent Bernard"/>
    <n v="245.01"/>
  </r>
  <r>
    <x v="0"/>
    <s v="C"/>
    <x v="3"/>
    <d v="2021-06-23T00:00:00"/>
    <d v="2021-06-24T00:00:00"/>
    <m/>
    <m/>
    <m/>
    <m/>
    <m/>
    <n v="0"/>
    <s v="RQSVA"/>
    <n v="516144"/>
    <n v="6144"/>
    <s v="SOODTS PAULINE"/>
    <x v="16"/>
    <n v="13985.83"/>
    <n v="1200"/>
    <n v="15185.83"/>
    <n v="9"/>
    <n v="501.55"/>
    <n v="95"/>
    <m/>
    <n v="406.55"/>
    <n v="3.3027499978598468E-2"/>
    <n v="0"/>
    <n v="-1275"/>
    <m/>
    <m/>
    <n v="7.0000000000000007E-2"/>
    <n v="7.0000000000000007E-2"/>
    <n v="28.458500000000004"/>
    <m/>
    <n v="28.458500000000004"/>
    <s v="VWB"/>
    <n v="1"/>
    <n v="20"/>
    <n v="1"/>
    <n v="1"/>
    <m/>
    <m/>
    <n v="1"/>
    <s v="Valauto Roncq"/>
    <s v="VOLKSWAGEN"/>
    <m/>
    <s v="Roncq"/>
    <n v="501.55"/>
  </r>
  <r>
    <x v="0"/>
    <s v="C"/>
    <x v="3"/>
    <d v="2021-08-30T00:00:00"/>
    <d v="2021-08-23T00:00:00"/>
    <m/>
    <m/>
    <m/>
    <m/>
    <m/>
    <n v="0"/>
    <s v="RQSVA"/>
    <n v="516145"/>
    <n v="6145"/>
    <s v="DEJAEGHERE JEAN MARC"/>
    <x v="21"/>
    <n v="26278.33"/>
    <n v="3312.5"/>
    <n v="29590.83"/>
    <n v="18"/>
    <n v="439.28"/>
    <n v="95"/>
    <m/>
    <n v="344.28"/>
    <n v="1.4845139524643275E-2"/>
    <n v="0"/>
    <n v="-887.72"/>
    <m/>
    <m/>
    <n v="7.0000000000000007E-2"/>
    <n v="7.0000000000000007E-2"/>
    <n v="24.099599999999999"/>
    <m/>
    <n v="24.099599999999999"/>
    <s v="VWB"/>
    <n v="1"/>
    <n v="20"/>
    <n v="1"/>
    <n v="1"/>
    <m/>
    <m/>
    <n v="1"/>
    <s v="Valauto Roncq"/>
    <s v="VOLKSWAGEN"/>
    <m/>
    <s v="Roncq"/>
    <n v="439.28"/>
  </r>
  <r>
    <x v="0"/>
    <s v="C"/>
    <x v="3"/>
    <d v="2021-06-23T00:00:00"/>
    <d v="2021-06-23T00:00:00"/>
    <m/>
    <m/>
    <m/>
    <m/>
    <m/>
    <m/>
    <s v="RQBER"/>
    <n v="516167"/>
    <n v="6167"/>
    <s v="DUBUS SIXTINE"/>
    <x v="15"/>
    <n v="19744.169999999998"/>
    <n v="2008.33"/>
    <n v="21752.5"/>
    <n v="61"/>
    <n v="245.02"/>
    <n v="95"/>
    <m/>
    <n v="150.02000000000001"/>
    <n v="1.1263992644523619E-2"/>
    <n v="0"/>
    <n v="-1305.1500000000001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245.02"/>
  </r>
  <r>
    <x v="0"/>
    <s v="C"/>
    <x v="3"/>
    <d v="2021-06-01T00:00:00"/>
    <d v="2021-06-01T00:00:00"/>
    <m/>
    <m/>
    <m/>
    <m/>
    <m/>
    <n v="0"/>
    <s v="RQBER"/>
    <n v="516176"/>
    <n v="6176"/>
    <s v="ROGER JEAN LUC"/>
    <x v="15"/>
    <n v="22677.5"/>
    <n v="620.84"/>
    <n v="23298.34"/>
    <n v="35"/>
    <n v="245"/>
    <n v="95"/>
    <m/>
    <n v="150"/>
    <n v="1.0515770651471306E-2"/>
    <n v="0"/>
    <n v="-1933.33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245"/>
  </r>
  <r>
    <x v="0"/>
    <s v="C"/>
    <x v="3"/>
    <d v="2021-09-08T00:00:00"/>
    <d v="2021-09-10T00:00:00"/>
    <m/>
    <m/>
    <m/>
    <m/>
    <m/>
    <m/>
    <s v="RQSVA"/>
    <n v="516183"/>
    <n v="6183"/>
    <s v="PROXIVIE"/>
    <x v="16"/>
    <n v="15527.5"/>
    <n v="908.33"/>
    <n v="16435.830000000002"/>
    <n v="43"/>
    <n v="510.7"/>
    <n v="95"/>
    <m/>
    <n v="415.7"/>
    <n v="3.1072358378007068E-2"/>
    <n v="0"/>
    <n v="-493.07"/>
    <m/>
    <m/>
    <n v="7.0000000000000007E-2"/>
    <n v="7.0000000000000007E-2"/>
    <n v="29.099"/>
    <m/>
    <n v="29.099"/>
    <s v="Lixxbail"/>
    <n v="0"/>
    <n v="0"/>
    <n v="0"/>
    <n v="1"/>
    <m/>
    <m/>
    <n v="0"/>
    <s v="Valauto Roncq"/>
    <s v="VOLKSWAGEN"/>
    <m/>
    <s v="Roncq"/>
    <n v="510.7"/>
  </r>
  <r>
    <x v="0"/>
    <s v="C"/>
    <x v="3"/>
    <d v="2021-06-22T00:00:00"/>
    <d v="2021-06-22T00:00:00"/>
    <m/>
    <m/>
    <m/>
    <m/>
    <m/>
    <n v="0"/>
    <s v="RXNTA"/>
    <n v="516210"/>
    <n v="6210"/>
    <s v="DERYCKER STEVE"/>
    <x v="18"/>
    <n v="25952.5"/>
    <n v="4575.01"/>
    <n v="30527.510000000002"/>
    <n v="11"/>
    <n v="1200.58"/>
    <n v="95"/>
    <m/>
    <n v="1105.58"/>
    <n v="3.9327806296681249E-2"/>
    <n v="0"/>
    <n v="-1000"/>
    <m/>
    <m/>
    <n v="0.1"/>
    <n v="7.0000000000000007E-2"/>
    <n v="110.55799999999999"/>
    <m/>
    <n v="110.55799999999999"/>
    <s v="VWB"/>
    <n v="0"/>
    <n v="20"/>
    <n v="1"/>
    <n v="1"/>
    <m/>
    <m/>
    <n v="1"/>
    <s v="Valauto Roncq"/>
    <s v="VOLKSWAGEN"/>
    <m/>
    <s v="Roubaix"/>
    <n v="1200.58"/>
  </r>
  <r>
    <x v="0"/>
    <s v="C"/>
    <x v="3"/>
    <d v="2021-10-27T00:00:00"/>
    <d v="2021-10-27T00:00:00"/>
    <m/>
    <m/>
    <m/>
    <s v="X"/>
    <s v="X"/>
    <n v="32022.76"/>
    <s v="RQBER"/>
    <n v="516238"/>
    <n v="6238"/>
    <s v="FLORENT NICOLAS"/>
    <x v="18"/>
    <n v="27635.83"/>
    <n v="204.17"/>
    <n v="27840"/>
    <n v="28"/>
    <n v="245.01"/>
    <n v="95"/>
    <m/>
    <n v="150.01"/>
    <n v="8.8006465517241374E-3"/>
    <n v="0"/>
    <n v="-999.99999999999989"/>
    <m/>
    <s v="comm Bernard 1522.83€"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245.01"/>
  </r>
  <r>
    <x v="0"/>
    <s v="C"/>
    <x v="3"/>
    <d v="2021-06-09T00:00:00"/>
    <d v="2021-06-09T00:00:00"/>
    <m/>
    <m/>
    <m/>
    <m/>
    <m/>
    <n v="0"/>
    <s v="RQHWI"/>
    <n v="516240"/>
    <n v="6240"/>
    <s v="DEJAGER ALINE"/>
    <x v="21"/>
    <n v="23920"/>
    <n v="1520.84"/>
    <n v="25440.84"/>
    <n v="8"/>
    <n v="858.22"/>
    <n v="95"/>
    <m/>
    <n v="763.22"/>
    <n v="3.3733949036273962E-2"/>
    <n v="0"/>
    <n v="-2060.71"/>
    <m/>
    <m/>
    <n v="7.0000000000000007E-2"/>
    <n v="7.0000000000000007E-2"/>
    <n v="53.42540000000001"/>
    <m/>
    <n v="53.42540000000001"/>
    <s v="VWB"/>
    <n v="0"/>
    <n v="20"/>
    <n v="1"/>
    <n v="1"/>
    <m/>
    <m/>
    <n v="1"/>
    <s v="Valauto Roncq"/>
    <s v="VOLKSWAGEN"/>
    <m/>
    <s v="Roncq"/>
    <n v="858.22"/>
  </r>
  <r>
    <x v="0"/>
    <s v="C"/>
    <x v="3"/>
    <d v="2021-08-27T00:00:00"/>
    <d v="2021-08-28T00:00:00"/>
    <m/>
    <m/>
    <m/>
    <m/>
    <m/>
    <n v="0"/>
    <s v="RQSVA"/>
    <n v="516243"/>
    <n v="6243"/>
    <s v="OUTTERS VICTOR"/>
    <x v="15"/>
    <n v="19460.830000000002"/>
    <n v="1658.33"/>
    <n v="21119.160000000003"/>
    <n v="15"/>
    <n v="672.76"/>
    <n v="95"/>
    <m/>
    <n v="577.76"/>
    <n v="3.1855433644141146E-2"/>
    <n v="0"/>
    <n v="-1267.1500000000001"/>
    <m/>
    <m/>
    <n v="7.0000000000000007E-2"/>
    <n v="7.0000000000000007E-2"/>
    <n v="40.443200000000004"/>
    <m/>
    <n v="40.443200000000004"/>
    <n v="0"/>
    <n v="1"/>
    <n v="0"/>
    <n v="0"/>
    <n v="1"/>
    <m/>
    <m/>
    <n v="0"/>
    <s v="Valauto Roncq"/>
    <s v="VOLKSWAGEN"/>
    <m/>
    <s v="Roncq"/>
    <n v="672.76"/>
  </r>
  <r>
    <x v="0"/>
    <s v="C"/>
    <x v="3"/>
    <d v="2021-12-03T00:00:00"/>
    <d v="2021-12-04T00:00:00"/>
    <m/>
    <m/>
    <m/>
    <m/>
    <m/>
    <m/>
    <s v="RQSVA"/>
    <n v="516291"/>
    <n v="6291"/>
    <s v="PACHECO ALICE"/>
    <x v="15"/>
    <n v="19315"/>
    <n v="1725"/>
    <n v="21040"/>
    <n v="25"/>
    <n v="933.41"/>
    <n v="95"/>
    <m/>
    <n v="838.41"/>
    <n v="4.4363593155893534E-2"/>
    <n v="-1100"/>
    <n v="0"/>
    <m/>
    <m/>
    <n v="0.1"/>
    <n v="0.1"/>
    <n v="83.841000000000008"/>
    <m/>
    <n v="83.841000000000008"/>
    <s v="VWB"/>
    <n v="1"/>
    <n v="20"/>
    <n v="1"/>
    <n v="1"/>
    <m/>
    <m/>
    <n v="1"/>
    <s v="Valauto Roncq"/>
    <s v="VOLKSWAGEN"/>
    <m/>
    <s v="Roncq"/>
    <n v="933.41"/>
  </r>
  <r>
    <x v="0"/>
    <s v="C"/>
    <x v="3"/>
    <d v="2021-12-17T00:00:00"/>
    <d v="2021-12-17T00:00:00"/>
    <m/>
    <m/>
    <m/>
    <m/>
    <m/>
    <n v="0"/>
    <s v="RQSVA"/>
    <n v="516334"/>
    <n v="6334"/>
    <s v="DEBAERE ANTHONY"/>
    <x v="16"/>
    <n v="19277.5"/>
    <n v="2337.5"/>
    <n v="21615"/>
    <n v="14"/>
    <n v="1135.6500000000001"/>
    <n v="95"/>
    <m/>
    <n v="1040.6500000000001"/>
    <n v="5.2539902845246358E-2"/>
    <n v="-1566.67"/>
    <n v="0"/>
    <m/>
    <m/>
    <n v="7.0000000000000007E-2"/>
    <n v="7.0000000000000007E-2"/>
    <n v="72.845500000000015"/>
    <m/>
    <n v="72.845500000000015"/>
    <s v="VWB"/>
    <n v="1"/>
    <n v="20"/>
    <n v="1"/>
    <n v="1"/>
    <m/>
    <m/>
    <n v="1"/>
    <s v="Valauto Roncq"/>
    <s v="VOLKSWAGEN"/>
    <m/>
    <s v="Roncq"/>
    <n v="1135.6500000000001"/>
  </r>
  <r>
    <x v="0"/>
    <s v="C"/>
    <x v="3"/>
    <d v="2021-03-26T00:00:00"/>
    <d v="2021-03-26T00:00:00"/>
    <m/>
    <m/>
    <m/>
    <m/>
    <m/>
    <n v="0"/>
    <s v="RQCSA"/>
    <n v="519514"/>
    <n v="9514"/>
    <s v="BOUCHE NICOLAS"/>
    <x v="16"/>
    <n v="19627.5"/>
    <n v="2408.33"/>
    <n v="22035.83"/>
    <n v="95"/>
    <n v="969.67"/>
    <n v="95"/>
    <m/>
    <n v="874.67"/>
    <n v="4.4004242181937318E-2"/>
    <n v="-3084.43"/>
    <n v="0"/>
    <m/>
    <m/>
    <n v="0.13"/>
    <n v="0.13"/>
    <n v="113.7071"/>
    <m/>
    <n v="113.7071"/>
    <s v="VWB"/>
    <n v="1"/>
    <n v="0"/>
    <n v="0"/>
    <n v="1"/>
    <m/>
    <m/>
    <n v="0"/>
    <s v="Valauto Roncq"/>
    <s v="VOLKSWAGEN"/>
    <m/>
    <s v="Roncq"/>
    <n v="969.67"/>
  </r>
  <r>
    <x v="0"/>
    <s v="C"/>
    <x v="3"/>
    <d v="2021-03-26T00:00:00"/>
    <d v="2021-03-26T00:00:00"/>
    <m/>
    <m/>
    <m/>
    <m/>
    <m/>
    <m/>
    <s v="RQCSA"/>
    <n v="519523"/>
    <n v="9523"/>
    <s v="JACOB PAULINE"/>
    <x v="18"/>
    <n v="24944.17"/>
    <n v="1812.5"/>
    <n v="26756.67"/>
    <n v="105"/>
    <n v="1030.1300000000001"/>
    <n v="95"/>
    <m/>
    <n v="935.13000000000011"/>
    <n v="3.8499932913923902E-2"/>
    <n v="-2408.1"/>
    <m/>
    <m/>
    <m/>
    <n v="0.13"/>
    <n v="0.13"/>
    <n v="121.56690000000002"/>
    <m/>
    <n v="121.56690000000002"/>
    <s v="VWB"/>
    <n v="1"/>
    <n v="0"/>
    <n v="0"/>
    <n v="1"/>
    <m/>
    <m/>
    <n v="0"/>
    <s v="Valauto Roncq"/>
    <s v="VOLKSWAGEN"/>
    <m/>
    <s v="Roncq"/>
    <n v="1030.1300000000001"/>
  </r>
  <r>
    <x v="0"/>
    <s v="C"/>
    <x v="3"/>
    <d v="2021-10-01T00:00:00"/>
    <d v="2021-10-01T00:00:00"/>
    <m/>
    <m/>
    <m/>
    <m/>
    <m/>
    <n v="0"/>
    <s v="RQNBA"/>
    <n v="519525"/>
    <n v="9525"/>
    <s v="DESBOUVRIES FRANCOIS"/>
    <x v="15"/>
    <n v="24210.83"/>
    <n v="970.84"/>
    <n v="25181.670000000002"/>
    <n v="378"/>
    <n v="-94.23"/>
    <n v="95"/>
    <m/>
    <n v="-189.23000000000002"/>
    <n v="-3.7420075793225785E-3"/>
    <n v="-1510.66"/>
    <m/>
    <m/>
    <m/>
    <m/>
    <n v="0.13"/>
    <n v="0"/>
    <n v="100"/>
    <n v="100"/>
    <s v="VWB"/>
    <n v="1"/>
    <n v="0"/>
    <n v="0"/>
    <n v="1"/>
    <m/>
    <m/>
    <n v="0"/>
    <s v="Valauto Roncq"/>
    <s v="VOLKSWAGEN"/>
    <m/>
    <s v="Roncq"/>
    <n v="-94.23"/>
  </r>
  <r>
    <x v="0"/>
    <s v="C"/>
    <x v="3"/>
    <d v="2021-10-14T00:00:00"/>
    <d v="2021-10-08T00:00:00"/>
    <m/>
    <m/>
    <m/>
    <m/>
    <m/>
    <n v="0"/>
    <s v="RXNTA"/>
    <n v="519535"/>
    <n v="9535"/>
    <s v="RENARD HERVE"/>
    <x v="17"/>
    <n v="39137.5"/>
    <n v="1179.17"/>
    <n v="40316.67"/>
    <n v="363"/>
    <n v="1334.9"/>
    <n v="95"/>
    <m/>
    <n v="1239.9000000000001"/>
    <n v="3.3110373450981945E-2"/>
    <n v="-2822.17"/>
    <m/>
    <m/>
    <m/>
    <n v="0.13"/>
    <n v="7.0000000000000007E-2"/>
    <n v="161.18700000000001"/>
    <m/>
    <n v="161.18700000000001"/>
    <s v="VWB"/>
    <n v="0"/>
    <n v="0"/>
    <n v="0"/>
    <n v="1"/>
    <m/>
    <m/>
    <n v="0"/>
    <s v="Valauto Roncq"/>
    <s v="VOLKSWAGEN"/>
    <m/>
    <s v="Roubaix"/>
    <n v="1334.9"/>
  </r>
  <r>
    <x v="0"/>
    <s v="C"/>
    <x v="3"/>
    <d v="2021-05-28T00:00:00"/>
    <d v="2021-05-28T00:00:00"/>
    <m/>
    <m/>
    <m/>
    <m/>
    <m/>
    <m/>
    <s v="RQHWI"/>
    <n v="519537"/>
    <n v="9537"/>
    <s v="ROGER RUDY"/>
    <x v="26"/>
    <n v="44346.67"/>
    <n v="1670.84"/>
    <n v="46017.509999999995"/>
    <n v="189"/>
    <n v="2309.81"/>
    <n v="95"/>
    <m/>
    <n v="2214.81"/>
    <n v="5.019415435559204E-2"/>
    <n v="-6731.38"/>
    <n v="0"/>
    <m/>
    <m/>
    <m/>
    <n v="0.13"/>
    <n v="0"/>
    <n v="500"/>
    <n v="500"/>
    <s v="VWB"/>
    <n v="1"/>
    <n v="0"/>
    <n v="0"/>
    <n v="1"/>
    <m/>
    <m/>
    <n v="0"/>
    <s v="Valauto Roncq"/>
    <s v="VOLKSWAGEN"/>
    <m/>
    <s v="Roncq"/>
    <n v="2309.81"/>
  </r>
  <r>
    <x v="0"/>
    <s v="C"/>
    <x v="3"/>
    <d v="2021-09-10T00:00:00"/>
    <d v="2021-09-16T00:00:00"/>
    <m/>
    <m/>
    <m/>
    <m/>
    <m/>
    <n v="0"/>
    <s v="RQHWI"/>
    <n v="519538"/>
    <n v="9538"/>
    <s v="BEDELE STANISLAS"/>
    <x v="26"/>
    <n v="44459.17"/>
    <n v="1766.67"/>
    <n v="46225.84"/>
    <n v="268"/>
    <n v="1468.15"/>
    <n v="95"/>
    <m/>
    <n v="1373.15"/>
    <n v="3.1760374716825052E-2"/>
    <n v="-6816.38"/>
    <n v="0"/>
    <m/>
    <m/>
    <m/>
    <n v="0.13"/>
    <n v="0"/>
    <n v="500"/>
    <n v="500"/>
    <s v="VWB"/>
    <n v="1"/>
    <n v="0"/>
    <n v="0"/>
    <n v="1"/>
    <m/>
    <m/>
    <n v="0"/>
    <s v="Valauto Roncq"/>
    <s v="VOLKSWAGEN"/>
    <m/>
    <s v="Roncq"/>
    <n v="1468.15"/>
  </r>
  <r>
    <x v="0"/>
    <s v="C"/>
    <x v="3"/>
    <d v="2021-06-28T00:00:00"/>
    <d v="2021-06-28T00:00:00"/>
    <m/>
    <m/>
    <m/>
    <m/>
    <m/>
    <m/>
    <s v="RQFST"/>
    <n v="519539"/>
    <n v="9539"/>
    <s v="LENOIR SERGE"/>
    <x v="17"/>
    <n v="40179.17"/>
    <n v="3916.67"/>
    <n v="44095.839999999997"/>
    <n v="220"/>
    <n v="1501.2"/>
    <n v="95"/>
    <m/>
    <n v="1406.2"/>
    <n v="3.4044027735949701E-2"/>
    <n v="-3081.46"/>
    <n v="0"/>
    <m/>
    <m/>
    <m/>
    <n v="0.13"/>
    <n v="0"/>
    <n v="300"/>
    <n v="300"/>
    <s v="VWB"/>
    <n v="0"/>
    <n v="20"/>
    <n v="1"/>
    <n v="1"/>
    <m/>
    <m/>
    <n v="1"/>
    <s v="Valauto Roncq"/>
    <s v="VOLKSWAGEN"/>
    <m/>
    <s v="Roncq"/>
    <n v="1501.2"/>
  </r>
  <r>
    <x v="0"/>
    <s v="C"/>
    <x v="3"/>
    <d v="2021-01-13T00:00:00"/>
    <d v="2021-01-13T00:00:00"/>
    <m/>
    <m/>
    <m/>
    <m/>
    <m/>
    <n v="0"/>
    <s v="RQHWI"/>
    <n v="519540"/>
    <n v="9540"/>
    <s v="truffaut arnaud"/>
    <x v="17"/>
    <n v="39137.5"/>
    <n v="1179.17"/>
    <n v="40316.67"/>
    <n v="93"/>
    <n v="5575.2"/>
    <n v="95"/>
    <m/>
    <n v="5480.2"/>
    <n v="0.13828523040221327"/>
    <n v="-2822.17"/>
    <n v="0"/>
    <m/>
    <m/>
    <n v="0.13"/>
    <n v="0.13"/>
    <n v="712.42600000000004"/>
    <m/>
    <n v="712.42600000000004"/>
    <s v=""/>
    <n v="0"/>
    <n v="0"/>
    <n v="0"/>
    <n v="1"/>
    <m/>
    <m/>
    <n v="0"/>
    <s v="Valauto Roncq"/>
    <s v="VOLKSWAGEN"/>
    <m/>
    <s v="Roncq"/>
    <n v="5575.2"/>
  </r>
  <r>
    <x v="0"/>
    <s v="C"/>
    <x v="3"/>
    <d v="2021-01-08T00:00:00"/>
    <d v="2021-01-08T00:00:00"/>
    <m/>
    <m/>
    <m/>
    <m/>
    <m/>
    <m/>
    <s v="RQHWI"/>
    <n v="519541"/>
    <n v="9541"/>
    <s v="CPA STE"/>
    <x v="27"/>
    <n v="75957.5"/>
    <n v="7995.83"/>
    <n v="83953.33"/>
    <n v="28"/>
    <n v="6256.22"/>
    <n v="95"/>
    <m/>
    <n v="6161.22"/>
    <n v="7.452021259907142E-2"/>
    <n v="0"/>
    <n v="-8395.33"/>
    <m/>
    <m/>
    <n v="0.13"/>
    <n v="0.13"/>
    <n v="800.95860000000005"/>
    <m/>
    <n v="800.95860000000005"/>
    <s v=""/>
    <n v="1"/>
    <n v="0"/>
    <n v="0"/>
    <n v="1"/>
    <m/>
    <m/>
    <n v="0"/>
    <s v="Valauto Roncq"/>
    <s v="VOLKSWAGEN"/>
    <m/>
    <s v="Roncq"/>
    <n v="6256.22"/>
  </r>
  <r>
    <x v="0"/>
    <s v="C"/>
    <x v="3"/>
    <d v="2021-03-02T00:00:00"/>
    <d v="2021-03-02T00:00:00"/>
    <m/>
    <m/>
    <m/>
    <m/>
    <m/>
    <n v="0"/>
    <s v="RQHWI"/>
    <n v="519542"/>
    <n v="9542"/>
    <s v="TOBOT ALEXANDRE"/>
    <x v="21"/>
    <n v="35628.33"/>
    <n v="1020.84"/>
    <n v="36649.17"/>
    <n v="99"/>
    <n v="2838.09"/>
    <n v="95"/>
    <m/>
    <n v="2743.09"/>
    <n v="7.7439407222591947E-2"/>
    <n v="-4764.3900000000003"/>
    <n v="0"/>
    <m/>
    <m/>
    <n v="0.13"/>
    <n v="0.13"/>
    <n v="356.60170000000005"/>
    <m/>
    <n v="356.60170000000005"/>
    <s v=""/>
    <n v="1"/>
    <n v="20"/>
    <n v="1"/>
    <n v="1"/>
    <m/>
    <m/>
    <n v="1"/>
    <s v="Valauto Roncq"/>
    <s v="VOLKSWAGEN"/>
    <m/>
    <s v="Roncq"/>
    <n v="2838.09"/>
  </r>
  <r>
    <x v="0"/>
    <s v="C"/>
    <x v="3"/>
    <d v="2021-02-10T00:00:00"/>
    <d v="2021-02-19T00:00:00"/>
    <m/>
    <m/>
    <m/>
    <m/>
    <m/>
    <n v="0"/>
    <s v="RQSVA"/>
    <n v="519545"/>
    <n v="9545"/>
    <s v="TOOLBOX"/>
    <x v="21"/>
    <n v="37674.17"/>
    <n v="512.5"/>
    <n v="38186.67"/>
    <n v="79"/>
    <n v="1023.83"/>
    <n v="95"/>
    <m/>
    <n v="928.83"/>
    <n v="2.6811188302095997E-2"/>
    <n v="-3054.93"/>
    <n v="0"/>
    <m/>
    <m/>
    <n v="0.13"/>
    <n v="0.13"/>
    <n v="120.74790000000002"/>
    <m/>
    <n v="120.74790000000002"/>
    <s v=""/>
    <n v="0"/>
    <n v="0"/>
    <n v="0"/>
    <n v="1"/>
    <m/>
    <m/>
    <n v="0"/>
    <s v="Valauto Roncq"/>
    <s v="VOLKSWAGEN"/>
    <m/>
    <s v="Roncq"/>
    <n v="1023.83"/>
  </r>
  <r>
    <x v="0"/>
    <s v="C"/>
    <x v="3"/>
    <d v="2021-01-28T00:00:00"/>
    <d v="2021-01-26T00:00:00"/>
    <m/>
    <m/>
    <m/>
    <m/>
    <m/>
    <n v="0"/>
    <s v="RXNTA"/>
    <n v="519546"/>
    <n v="9546"/>
    <s v="DEMEULENAERE BRUNO"/>
    <x v="21"/>
    <n v="33545"/>
    <n v="1779.17"/>
    <n v="35324.17"/>
    <n v="43"/>
    <n v="1002.49"/>
    <n v="95"/>
    <m/>
    <n v="907.49"/>
    <n v="2.8379718476046291E-2"/>
    <n v="0"/>
    <n v="-2825.93"/>
    <m/>
    <m/>
    <n v="0.13"/>
    <n v="0.13"/>
    <n v="117.97370000000001"/>
    <m/>
    <n v="117.97370000000001"/>
    <s v="VWB"/>
    <n v="1"/>
    <n v="0"/>
    <n v="0"/>
    <n v="1"/>
    <m/>
    <m/>
    <n v="0"/>
    <s v="Valauto Roncq"/>
    <s v="VOLKSWAGEN"/>
    <m/>
    <s v="Roubaix"/>
    <n v="1002.49"/>
  </r>
  <r>
    <x v="0"/>
    <s v="C"/>
    <x v="3"/>
    <d v="2021-05-12T00:00:00"/>
    <d v="2021-05-17T00:00:00"/>
    <m/>
    <m/>
    <m/>
    <m/>
    <m/>
    <n v="0"/>
    <s v="RQNBA"/>
    <n v="519548"/>
    <n v="9548"/>
    <s v="ADRIAENSSENS MARIE"/>
    <x v="16"/>
    <n v="16285.83"/>
    <n v="1437.51"/>
    <n v="17723.34"/>
    <n v="96"/>
    <n v="1137.3800000000001"/>
    <n v="95"/>
    <m/>
    <n v="1042.3800000000001"/>
    <n v="6.4174134220750717E-2"/>
    <n v="-2410.69"/>
    <n v="0"/>
    <m/>
    <m/>
    <m/>
    <n v="0.13"/>
    <n v="0"/>
    <n v="100"/>
    <n v="100"/>
    <s v="VWB"/>
    <n v="1"/>
    <n v="20"/>
    <n v="1"/>
    <n v="1"/>
    <m/>
    <m/>
    <n v="1"/>
    <s v="Valauto Roncq"/>
    <s v="VOLKSWAGEN"/>
    <m/>
    <s v="Roncq"/>
    <n v="1137.3800000000001"/>
  </r>
  <r>
    <x v="0"/>
    <s v="C"/>
    <x v="3"/>
    <d v="2021-04-15T00:00:00"/>
    <d v="2021-04-15T00:00:00"/>
    <m/>
    <m/>
    <m/>
    <m/>
    <m/>
    <m/>
    <s v="RQCSA"/>
    <n v="519549"/>
    <n v="9549"/>
    <s v="DEBOUDT ANNE"/>
    <x v="21"/>
    <n v="30603.33"/>
    <n v="3154.17"/>
    <n v="33757.5"/>
    <n v="76"/>
    <n v="2358.17"/>
    <n v="100"/>
    <m/>
    <n v="2258.17"/>
    <n v="6.9856180108124125E-2"/>
    <n v="-4726.05"/>
    <n v="0"/>
    <m/>
    <m/>
    <n v="0.1"/>
    <n v="0.1"/>
    <n v="225.81700000000001"/>
    <m/>
    <n v="225.81700000000001"/>
    <s v=""/>
    <n v="0"/>
    <n v="20"/>
    <n v="1"/>
    <n v="1"/>
    <m/>
    <m/>
    <n v="1"/>
    <s v="Valauto Roncq"/>
    <s v="VOLKSWAGEN"/>
    <m/>
    <s v="Roncq"/>
    <n v="2358.17"/>
  </r>
  <r>
    <x v="0"/>
    <s v="C"/>
    <x v="3"/>
    <d v="2021-05-07T00:00:00"/>
    <d v="2021-05-07T00:00:00"/>
    <m/>
    <m/>
    <m/>
    <m/>
    <m/>
    <n v="0"/>
    <s v="RQHWI"/>
    <n v="519550"/>
    <n v="9550"/>
    <s v="DECONNINCK JEAN-FRANCOIS"/>
    <x v="21"/>
    <n v="35128.33"/>
    <n v="4975.01"/>
    <n v="40103.340000000004"/>
    <n v="87"/>
    <n v="2155.7600000000002"/>
    <n v="95"/>
    <m/>
    <n v="2060.7600000000002"/>
    <n v="5.375512363808102E-2"/>
    <n v="-3869.49"/>
    <n v="0"/>
    <m/>
    <m/>
    <n v="0.13"/>
    <n v="0.13"/>
    <n v="267.89880000000005"/>
    <m/>
    <n v="267.89880000000005"/>
    <s v="VWB"/>
    <n v="1"/>
    <n v="20"/>
    <n v="1"/>
    <n v="1"/>
    <m/>
    <m/>
    <n v="1"/>
    <s v="Valauto Roncq"/>
    <s v="VOLKSWAGEN"/>
    <m/>
    <s v="Roncq"/>
    <n v="2155.7600000000002"/>
  </r>
  <r>
    <x v="0"/>
    <s v="C"/>
    <x v="3"/>
    <d v="2021-08-31T00:00:00"/>
    <d v="2021-08-12T00:00:00"/>
    <m/>
    <m/>
    <m/>
    <m/>
    <m/>
    <n v="0"/>
    <s v="RQSVA"/>
    <n v="519551"/>
    <n v="9551"/>
    <s v="JERMCHAIYAPHUM MONTREE"/>
    <x v="15"/>
    <n v="18848.330000000002"/>
    <n v="1666.67"/>
    <n v="20515"/>
    <n v="200"/>
    <n v="275.76"/>
    <n v="95"/>
    <m/>
    <n v="180.76"/>
    <n v="1.3441871801121131E-2"/>
    <n v="-1043.8800000000001"/>
    <n v="0"/>
    <m/>
    <m/>
    <m/>
    <n v="0.13"/>
    <n v="0"/>
    <n v="150"/>
    <n v="150"/>
    <s v="VWB"/>
    <n v="1"/>
    <n v="0"/>
    <n v="0"/>
    <n v="1"/>
    <m/>
    <m/>
    <n v="0"/>
    <s v="Valauto Roncq"/>
    <s v="VOLKSWAGEN"/>
    <m/>
    <s v="Roncq"/>
    <n v="275.76"/>
  </r>
  <r>
    <x v="0"/>
    <s v="C"/>
    <x v="3"/>
    <d v="2021-04-23T00:00:00"/>
    <d v="2021-04-23T00:00:00"/>
    <m/>
    <m/>
    <m/>
    <m/>
    <m/>
    <n v="0"/>
    <s v="RXNTA"/>
    <n v="519552"/>
    <n v="9552"/>
    <s v="THERY NADINE"/>
    <x v="16"/>
    <n v="16285.83"/>
    <n v="970.84"/>
    <n v="17256.669999999998"/>
    <n v="77"/>
    <n v="1612.47"/>
    <n v="95"/>
    <m/>
    <n v="1517.47"/>
    <n v="9.3440391454434737E-2"/>
    <n v="-2347.1"/>
    <n v="0"/>
    <m/>
    <m/>
    <n v="0.13"/>
    <n v="0.13"/>
    <n v="197.27110000000002"/>
    <m/>
    <n v="197.27110000000002"/>
    <s v=""/>
    <n v="1"/>
    <n v="0"/>
    <n v="0"/>
    <n v="1"/>
    <m/>
    <m/>
    <n v="0"/>
    <s v="Valauto Roncq"/>
    <s v="VOLKSWAGEN"/>
    <m/>
    <s v="Roubaix"/>
    <n v="1612.47"/>
  </r>
  <r>
    <x v="0"/>
    <s v="C"/>
    <x v="3"/>
    <d v="2021-05-25T00:00:00"/>
    <d v="2021-05-25T00:00:00"/>
    <m/>
    <m/>
    <m/>
    <m/>
    <m/>
    <n v="0"/>
    <s v="RXNTA"/>
    <n v="519553"/>
    <n v="9553"/>
    <s v="DEPRISTE GERARD"/>
    <x v="15"/>
    <n v="18848.330000000002"/>
    <n v="1658.33"/>
    <n v="20506.660000000003"/>
    <n v="102"/>
    <n v="960.12"/>
    <n v="95"/>
    <m/>
    <n v="865.12"/>
    <n v="4.6819911189828076E-2"/>
    <n v="-1043.8800000000001"/>
    <n v="0"/>
    <m/>
    <m/>
    <n v="0.13"/>
    <n v="0.13"/>
    <n v="112.46560000000001"/>
    <m/>
    <n v="112.46560000000001"/>
    <s v=""/>
    <n v="1"/>
    <n v="0"/>
    <n v="0"/>
    <n v="1"/>
    <m/>
    <m/>
    <n v="0"/>
    <s v="Valauto Roncq"/>
    <s v="VOLKSWAGEN"/>
    <m/>
    <s v="Roubaix"/>
    <n v="960.12"/>
  </r>
  <r>
    <x v="0"/>
    <s v="C"/>
    <x v="3"/>
    <d v="2021-05-20T00:00:00"/>
    <d v="2021-05-20T00:00:00"/>
    <m/>
    <m/>
    <m/>
    <m/>
    <m/>
    <m/>
    <s v="RQCSA"/>
    <n v="519554"/>
    <n v="9554"/>
    <s v="CUIGNEZ JEAN-MARC"/>
    <x v="19"/>
    <n v="28028.33"/>
    <n v="3000"/>
    <n v="31028.33"/>
    <n v="100"/>
    <n v="1463"/>
    <n v="95"/>
    <m/>
    <n v="1368"/>
    <n v="4.7150458951545245E-2"/>
    <n v="-1529.33"/>
    <n v="0"/>
    <m/>
    <m/>
    <n v="0.13"/>
    <n v="0.13"/>
    <n v="177.84"/>
    <m/>
    <n v="177.84"/>
    <s v="VWB"/>
    <n v="0"/>
    <n v="0"/>
    <n v="0"/>
    <n v="1"/>
    <m/>
    <m/>
    <n v="0"/>
    <s v="Valauto Roncq"/>
    <s v="VOLKSWAGEN"/>
    <m/>
    <s v="Roncq"/>
    <n v="1463"/>
  </r>
  <r>
    <x v="0"/>
    <s v="C"/>
    <x v="3"/>
    <d v="2021-07-15T00:00:00"/>
    <d v="2021-07-22T00:00:00"/>
    <m/>
    <m/>
    <m/>
    <m/>
    <m/>
    <n v="0"/>
    <s v="RQHWI"/>
    <n v="519555"/>
    <n v="9555"/>
    <s v="BLANQUART VADIM"/>
    <x v="19"/>
    <n v="28028.33"/>
    <n v="3000"/>
    <n v="31028.33"/>
    <n v="129"/>
    <n v="1184.3699999999999"/>
    <n v="95"/>
    <m/>
    <n v="1089.3699999999999"/>
    <n v="3.8170600867014105E-2"/>
    <n v="-1551.42"/>
    <n v="0"/>
    <m/>
    <m/>
    <m/>
    <n v="0.13"/>
    <n v="0"/>
    <n v="250"/>
    <n v="250"/>
    <s v="VWB"/>
    <n v="0"/>
    <n v="0"/>
    <n v="0"/>
    <n v="1"/>
    <m/>
    <m/>
    <n v="0"/>
    <s v="Valauto Roncq"/>
    <s v="VOLKSWAGEN"/>
    <m/>
    <s v="Roncq"/>
    <n v="1184.3699999999999"/>
  </r>
  <r>
    <x v="0"/>
    <s v="C"/>
    <x v="3"/>
    <d v="2021-06-14T00:00:00"/>
    <d v="2021-06-16T00:00:00"/>
    <m/>
    <m/>
    <m/>
    <m/>
    <m/>
    <m/>
    <s v="LTLLE"/>
    <n v="519556"/>
    <n v="9556"/>
    <s v="VASSEUR RICHARD"/>
    <x v="26"/>
    <n v="44330"/>
    <n v="5133.34"/>
    <n v="49463.34"/>
    <n v="109"/>
    <n v="1527.52"/>
    <n v="95"/>
    <m/>
    <n v="1432.52"/>
    <n v="3.0881861192551902E-2"/>
    <n v="-7274.5"/>
    <m/>
    <m/>
    <m/>
    <n v="0.1"/>
    <n v="0.13"/>
    <n v="143.25200000000001"/>
    <m/>
    <n v="143.25200000000001"/>
    <s v=""/>
    <n v="0"/>
    <n v="0"/>
    <n v="0"/>
    <n v="1"/>
    <m/>
    <m/>
    <n v="0"/>
    <s v="Valauto Roncq"/>
    <s v="VOLKSWAGEN"/>
    <m/>
    <s v="lambersart"/>
    <n v="1527.52"/>
  </r>
  <r>
    <x v="0"/>
    <s v="C"/>
    <x v="3"/>
    <d v="2021-07-27T00:00:00"/>
    <d v="2021-07-28T00:00:00"/>
    <m/>
    <m/>
    <m/>
    <m/>
    <m/>
    <m/>
    <s v="RQHWI"/>
    <n v="519558"/>
    <n v="9558"/>
    <s v="WAGNON DIDIER"/>
    <x v="18"/>
    <n v="35856"/>
    <n v="541.66999999999996"/>
    <n v="36397.67"/>
    <n v="141"/>
    <n v="1061.6500000000001"/>
    <n v="95"/>
    <m/>
    <n v="966.65000000000009"/>
    <n v="2.9168075868592692E-2"/>
    <n v="-2547.84"/>
    <n v="0"/>
    <m/>
    <m/>
    <m/>
    <n v="0.13"/>
    <n v="0"/>
    <n v="150"/>
    <n v="150"/>
    <s v="VWB"/>
    <n v="1"/>
    <n v="20"/>
    <n v="1"/>
    <n v="1"/>
    <m/>
    <m/>
    <n v="1"/>
    <s v="Valauto Roncq"/>
    <s v="VOLKSWAGEN"/>
    <m/>
    <s v="Roncq"/>
    <n v="1061.6500000000001"/>
  </r>
  <r>
    <x v="0"/>
    <s v="C"/>
    <x v="3"/>
    <d v="2021-06-23T00:00:00"/>
    <d v="2021-06-17T00:00:00"/>
    <m/>
    <m/>
    <m/>
    <m/>
    <m/>
    <n v="6.74"/>
    <s v="RXNTA"/>
    <n v="519559"/>
    <n v="9559"/>
    <s v="NEIRYNCK PIERRE"/>
    <x v="20"/>
    <n v="19381.66"/>
    <n v="1308.33"/>
    <n v="20689.989999999998"/>
    <n v="107"/>
    <n v="906.25"/>
    <n v="95"/>
    <m/>
    <n v="811.25"/>
    <n v="4.3801374481089651E-2"/>
    <n v="-1034.5"/>
    <n v="0"/>
    <m/>
    <m/>
    <m/>
    <n v="0.13"/>
    <n v="0"/>
    <n v="100"/>
    <n v="100"/>
    <s v="VWB"/>
    <n v="0"/>
    <n v="0"/>
    <n v="0"/>
    <n v="1"/>
    <m/>
    <m/>
    <n v="0"/>
    <s v="Valauto Roncq"/>
    <s v="VOLKSWAGEN"/>
    <m/>
    <s v="Roubaix"/>
    <n v="906.25"/>
  </r>
  <r>
    <x v="0"/>
    <s v="C"/>
    <x v="3"/>
    <d v="2021-06-02T00:00:00"/>
    <d v="2021-06-03T00:00:00"/>
    <m/>
    <m/>
    <m/>
    <m/>
    <m/>
    <n v="0"/>
    <s v="RQCSA"/>
    <n v="519560"/>
    <n v="9560"/>
    <s v="MORTIER KEVIN"/>
    <x v="21"/>
    <n v="24961.67"/>
    <n v="2091.67"/>
    <n v="27053.339999999997"/>
    <n v="83"/>
    <n v="1096.6099999999999"/>
    <n v="95"/>
    <m/>
    <n v="1001.6099999999999"/>
    <n v="4.0535105831664413E-2"/>
    <n v="-2434.8000000000002"/>
    <n v="0"/>
    <m/>
    <m/>
    <n v="0.13"/>
    <n v="0.13"/>
    <n v="130.20929999999998"/>
    <m/>
    <n v="130.20929999999998"/>
    <s v=""/>
    <n v="1"/>
    <n v="0"/>
    <n v="0"/>
    <n v="1"/>
    <m/>
    <m/>
    <n v="0"/>
    <s v="Valauto Roncq"/>
    <s v="VOLKSWAGEN"/>
    <m/>
    <s v="Roncq"/>
    <n v="1096.6099999999999"/>
  </r>
  <r>
    <x v="0"/>
    <s v="C"/>
    <x v="3"/>
    <d v="2021-06-30T00:00:00"/>
    <d v="2021-06-30T00:00:00"/>
    <m/>
    <m/>
    <m/>
    <m/>
    <m/>
    <m/>
    <s v="RQCSA"/>
    <n v="519561"/>
    <n v="9561"/>
    <s v="TIERRIE JEAN"/>
    <x v="17"/>
    <n v="38595.83"/>
    <n v="1245.8399999999999"/>
    <n v="39841.67"/>
    <n v="125"/>
    <n v="1012.34"/>
    <n v="95"/>
    <m/>
    <n v="917.34"/>
    <n v="2.5409075472990969E-2"/>
    <n v="-2783.67"/>
    <n v="0"/>
    <m/>
    <s v="payé dans ksiop"/>
    <m/>
    <n v="0.13"/>
    <n v="0"/>
    <n v="250"/>
    <n v="250"/>
    <s v="VWB"/>
    <n v="1"/>
    <n v="0"/>
    <n v="0"/>
    <n v="1"/>
    <m/>
    <m/>
    <n v="0"/>
    <s v="Valauto Roncq"/>
    <s v="VOLKSWAGEN"/>
    <m/>
    <s v="Roncq"/>
    <n v="1012.34"/>
  </r>
  <r>
    <x v="0"/>
    <s v="C"/>
    <x v="3"/>
    <d v="2021-06-04T00:00:00"/>
    <d v="2021-06-05T00:00:00"/>
    <m/>
    <m/>
    <m/>
    <m/>
    <m/>
    <n v="0"/>
    <s v="RQSVA"/>
    <n v="519562"/>
    <n v="9562"/>
    <s v="OUDOUX JEANNE"/>
    <x v="20"/>
    <n v="12125.83"/>
    <n v="1041.67"/>
    <n v="13167.5"/>
    <n v="98"/>
    <n v="576.86"/>
    <n v="95"/>
    <m/>
    <n v="481.86"/>
    <n v="4.3809379153218149E-2"/>
    <n v="-1909.29"/>
    <n v="0"/>
    <m/>
    <m/>
    <m/>
    <n v="0.13"/>
    <n v="0"/>
    <n v="100"/>
    <n v="100"/>
    <s v=""/>
    <n v="1"/>
    <n v="0"/>
    <n v="0"/>
    <n v="1"/>
    <m/>
    <m/>
    <n v="0"/>
    <s v="Valauto Roncq"/>
    <s v="VOLKSWAGEN"/>
    <m/>
    <s v="Roncq"/>
    <n v="576.86"/>
  </r>
  <r>
    <x v="0"/>
    <s v="C"/>
    <x v="3"/>
    <d v="2021-10-21T00:00:00"/>
    <d v="2021-10-22T00:00:00"/>
    <m/>
    <m/>
    <m/>
    <m/>
    <m/>
    <n v="0"/>
    <s v="RXNTA"/>
    <n v="519565"/>
    <n v="9565"/>
    <s v="HURET ISABELLE"/>
    <x v="24"/>
    <n v="35899.17"/>
    <n v="3600"/>
    <n v="39499.17"/>
    <n v="216"/>
    <n v="2565.73"/>
    <n v="95"/>
    <n v="-3159.93"/>
    <n v="-689.19999999999982"/>
    <n v="-1.504335407554133E-2"/>
    <n v="-3159.93"/>
    <n v="0"/>
    <m/>
    <s v="vente sans financement"/>
    <m/>
    <n v="0.13"/>
    <n v="0"/>
    <n v="125"/>
    <n v="125"/>
    <n v="0"/>
    <n v="0"/>
    <n v="0"/>
    <n v="0"/>
    <n v="1"/>
    <m/>
    <m/>
    <n v="0"/>
    <s v="Valauto Roncq"/>
    <s v="VOLKSWAGEN"/>
    <m/>
    <s v="Roubaix"/>
    <n v="2565.73"/>
  </r>
  <r>
    <x v="0"/>
    <s v="C"/>
    <x v="3"/>
    <d v="2021-11-18T00:00:00"/>
    <d v="2021-11-19T00:00:00"/>
    <m/>
    <m/>
    <m/>
    <m/>
    <m/>
    <n v="-11.92"/>
    <s v="RQCSA"/>
    <n v="519566"/>
    <n v="9566"/>
    <s v="POTTERIE BENOIT"/>
    <x v="24"/>
    <n v="35899.17"/>
    <n v="3975"/>
    <n v="39874.17"/>
    <n v="213"/>
    <n v="1111.2"/>
    <n v="95"/>
    <m/>
    <n v="1016.2"/>
    <n v="2.7867664706249688E-2"/>
    <m/>
    <n v="-3083.33"/>
    <m/>
    <m/>
    <n v="0.13"/>
    <n v="0.13"/>
    <n v="132.10600000000002"/>
    <m/>
    <n v="132.10600000000002"/>
    <s v="VWB"/>
    <n v="1"/>
    <n v="20"/>
    <n v="1"/>
    <n v="1"/>
    <n v="1250"/>
    <d v="2021-12-23T00:00:00"/>
    <n v="1"/>
    <s v="Valauto Roncq"/>
    <s v="VOLKSWAGEN"/>
    <m/>
    <s v="Roncq"/>
    <n v="2361.1999999999998"/>
  </r>
  <r>
    <x v="0"/>
    <s v="C"/>
    <x v="3"/>
    <d v="2021-07-21T00:00:00"/>
    <d v="2021-07-22T00:00:00"/>
    <m/>
    <m/>
    <m/>
    <m/>
    <m/>
    <m/>
    <s v="RXNTA"/>
    <n v="519567"/>
    <n v="9567"/>
    <s v="KAOUANE KAMEL"/>
    <x v="24"/>
    <n v="35899.17"/>
    <n v="3600"/>
    <n v="39499.17"/>
    <n v="110"/>
    <n v="1872.47"/>
    <n v="95"/>
    <m/>
    <n v="1777.47"/>
    <n v="4.7405299908833527E-2"/>
    <n v="0"/>
    <n v="-2750"/>
    <m/>
    <m/>
    <n v="0.13"/>
    <n v="0.13"/>
    <n v="231.0711"/>
    <m/>
    <n v="231.0711"/>
    <s v="VWB"/>
    <n v="0"/>
    <n v="20"/>
    <n v="1"/>
    <n v="1"/>
    <m/>
    <m/>
    <n v="1"/>
    <s v="Valauto Roncq"/>
    <s v="VOLKSWAGEN"/>
    <m/>
    <s v="Roubaix"/>
    <n v="1872.47"/>
  </r>
  <r>
    <x v="0"/>
    <s v="C"/>
    <x v="3"/>
    <d v="2021-10-14T00:00:00"/>
    <d v="2021-10-18T00:00:00"/>
    <m/>
    <m/>
    <m/>
    <m/>
    <m/>
    <n v="0"/>
    <s v="RQHWI"/>
    <n v="519568"/>
    <n v="9568"/>
    <s v="GUIGGI JEAN-FRANCOIS"/>
    <x v="17"/>
    <n v="38520.83"/>
    <n v="825"/>
    <n v="39345.83"/>
    <n v="177"/>
    <n v="1990.87"/>
    <n v="95"/>
    <m/>
    <n v="1895.87"/>
    <n v="5.0599262996866498E-2"/>
    <n v="-2754.21"/>
    <n v="0"/>
    <m/>
    <m/>
    <n v="0.13"/>
    <n v="0.13"/>
    <n v="246.4631"/>
    <m/>
    <n v="246.4631"/>
    <s v="VWB"/>
    <n v="1"/>
    <n v="20"/>
    <n v="1"/>
    <n v="1"/>
    <m/>
    <m/>
    <n v="1"/>
    <s v="Valauto Roncq"/>
    <s v="VOLKSWAGEN"/>
    <m/>
    <s v="Roncq"/>
    <n v="1990.87"/>
  </r>
  <r>
    <x v="0"/>
    <s v="C"/>
    <x v="3"/>
    <d v="2021-06-17T00:00:00"/>
    <d v="2021-06-18T00:00:00"/>
    <m/>
    <m/>
    <m/>
    <m/>
    <m/>
    <m/>
    <s v="RXNTA"/>
    <n v="519569"/>
    <n v="9569"/>
    <s v="JIFFRY FLAVIEN"/>
    <x v="21"/>
    <n v="27674.17"/>
    <n v="2525"/>
    <n v="30199.17"/>
    <n v="58"/>
    <n v="1298.17"/>
    <n v="95"/>
    <m/>
    <n v="1203.17"/>
    <n v="4.2986943018632637E-2"/>
    <n v="-2717.93"/>
    <n v="0"/>
    <m/>
    <m/>
    <n v="0.13"/>
    <n v="0.13"/>
    <n v="156.41210000000001"/>
    <m/>
    <n v="156.41210000000001"/>
    <s v=""/>
    <n v="1"/>
    <n v="0"/>
    <n v="0"/>
    <n v="1"/>
    <m/>
    <m/>
    <n v="0"/>
    <s v="Valauto Roncq"/>
    <s v="VOLKSWAGEN"/>
    <m/>
    <s v="Roubaix"/>
    <n v="1298.17"/>
  </r>
  <r>
    <x v="0"/>
    <s v="C"/>
    <x v="3"/>
    <d v="2021-07-26T00:00:00"/>
    <d v="2021-07-27T00:00:00"/>
    <m/>
    <m/>
    <m/>
    <m/>
    <m/>
    <m/>
    <s v="RXNTA"/>
    <n v="519570"/>
    <n v="9570"/>
    <s v="EDON SANDRINE"/>
    <x v="20"/>
    <n v="12125.83"/>
    <n v="1166.67"/>
    <n v="13292.5"/>
    <n v="82"/>
    <n v="811.64"/>
    <n v="95"/>
    <m/>
    <n v="716.64"/>
    <n v="6.1059996238480345E-2"/>
    <n v="-1927.41"/>
    <n v="0"/>
    <m/>
    <m/>
    <n v="0.13"/>
    <n v="0.13"/>
    <n v="93.163200000000003"/>
    <m/>
    <n v="93.163200000000003"/>
    <s v="VWB"/>
    <n v="1"/>
    <n v="0"/>
    <n v="0"/>
    <n v="1"/>
    <m/>
    <m/>
    <n v="0"/>
    <s v="Valauto Roncq"/>
    <s v="VOLKSWAGEN"/>
    <m/>
    <s v="Roubaix"/>
    <n v="811.64"/>
  </r>
  <r>
    <x v="0"/>
    <s v="C"/>
    <x v="3"/>
    <d v="2021-06-18T00:00:00"/>
    <d v="2021-06-18T00:00:00"/>
    <m/>
    <m/>
    <m/>
    <m/>
    <m/>
    <n v="-264"/>
    <s v="RQSVA"/>
    <n v="519572"/>
    <n v="9572"/>
    <s v="CAULLIEZ  CHARLOTTE"/>
    <x v="17"/>
    <n v="38595.83"/>
    <n v="3304.17"/>
    <n v="41900"/>
    <n v="44"/>
    <n v="1491.31"/>
    <n v="95"/>
    <m/>
    <n v="1396.31"/>
    <n v="3.5592124105011932E-2"/>
    <n v="-2927.75"/>
    <n v="0"/>
    <m/>
    <m/>
    <n v="0.13"/>
    <n v="0.13"/>
    <n v="181.52029999999999"/>
    <m/>
    <n v="181.52029999999999"/>
    <s v=""/>
    <n v="1"/>
    <n v="0"/>
    <n v="0"/>
    <n v="1"/>
    <m/>
    <m/>
    <n v="0"/>
    <s v="Valauto Roncq"/>
    <s v="VOLKSWAGEN"/>
    <m/>
    <s v="Roncq"/>
    <n v="1491.31"/>
  </r>
  <r>
    <x v="0"/>
    <s v="C"/>
    <x v="3"/>
    <d v="2021-07-23T00:00:00"/>
    <d v="2021-07-23T00:00:00"/>
    <m/>
    <m/>
    <m/>
    <m/>
    <m/>
    <n v="0"/>
    <s v="RQHWI"/>
    <n v="519573"/>
    <n v="9573"/>
    <s v="DORNEZ VALERE "/>
    <x v="18"/>
    <n v="25360.83"/>
    <n v="2275.0100000000002"/>
    <n v="27635.840000000004"/>
    <n v="92"/>
    <n v="1019.98"/>
    <n v="95"/>
    <m/>
    <n v="924.98"/>
    <n v="3.6907870359648917E-2"/>
    <n v="-2487.23"/>
    <n v="0"/>
    <m/>
    <m/>
    <m/>
    <n v="0.13"/>
    <n v="0"/>
    <n v="150"/>
    <n v="150"/>
    <s v="VWB"/>
    <n v="1"/>
    <n v="0"/>
    <n v="0"/>
    <n v="1"/>
    <m/>
    <m/>
    <n v="0"/>
    <s v="Valauto Roncq"/>
    <s v="VOLKSWAGEN"/>
    <m/>
    <s v="Roncq"/>
    <n v="1019.98"/>
  </r>
  <r>
    <x v="0"/>
    <s v="C"/>
    <x v="3"/>
    <d v="2021-06-29T00:00:00"/>
    <d v="2021-06-30T00:00:00"/>
    <m/>
    <m/>
    <m/>
    <m/>
    <m/>
    <n v="0"/>
    <s v="RQNBA"/>
    <n v="519574"/>
    <n v="9574"/>
    <s v="MESTACK STEPHANE"/>
    <x v="21"/>
    <n v="33807.5"/>
    <n v="3754.16"/>
    <n v="37561.660000000003"/>
    <n v="55"/>
    <n v="1707.93"/>
    <n v="95"/>
    <m/>
    <n v="1612.93"/>
    <n v="4.5470035136892246E-2"/>
    <n v="-3356.92"/>
    <n v="0"/>
    <m/>
    <m/>
    <n v="0.13"/>
    <n v="0.13"/>
    <n v="209.68090000000001"/>
    <m/>
    <n v="209.68090000000001"/>
    <s v=""/>
    <n v="1"/>
    <n v="0"/>
    <n v="0"/>
    <n v="1"/>
    <m/>
    <m/>
    <n v="0"/>
    <s v="Valauto Roncq"/>
    <s v="VOLKSWAGEN"/>
    <m/>
    <s v="Roncq"/>
    <n v="1707.93"/>
  </r>
  <r>
    <x v="0"/>
    <s v="C"/>
    <x v="3"/>
    <d v="2021-12-03T00:00:00"/>
    <d v="2021-12-04T00:00:00"/>
    <m/>
    <m/>
    <m/>
    <m/>
    <m/>
    <n v="0"/>
    <s v="RQCSA"/>
    <n v="519575"/>
    <n v="9575"/>
    <s v="DUPUIS LAURENT"/>
    <x v="26"/>
    <n v="45555"/>
    <n v="2591.66"/>
    <n v="48146.66"/>
    <n v="150"/>
    <n v="275.93"/>
    <n v="95"/>
    <m/>
    <n v="180.93"/>
    <n v="5.7310309790959534E-3"/>
    <n v="0"/>
    <n v="0"/>
    <m/>
    <s v="feuille com 0"/>
    <n v="0"/>
    <n v="0.13"/>
    <n v="0"/>
    <m/>
    <n v="0"/>
    <n v="0"/>
    <n v="0"/>
    <n v="0"/>
    <n v="0"/>
    <n v="1"/>
    <m/>
    <m/>
    <n v="0"/>
    <s v="Valauto Roncq"/>
    <s v="VOLKSWAGEN"/>
    <m/>
    <s v="Roncq"/>
    <n v="275.93"/>
  </r>
  <r>
    <x v="0"/>
    <s v="C"/>
    <x v="3"/>
    <d v="2021-06-03T00:00:00"/>
    <d v="2021-06-03T00:00:00"/>
    <m/>
    <m/>
    <m/>
    <m/>
    <m/>
    <n v="0"/>
    <s v="RXNTA"/>
    <n v="519577"/>
    <n v="9577"/>
    <s v="RIQUET OLIVIER"/>
    <x v="18"/>
    <n v="28469.17"/>
    <n v="2050.0100000000002"/>
    <n v="30519.18"/>
    <n v="22"/>
    <n v="1626.8"/>
    <n v="95"/>
    <m/>
    <n v="1531.8"/>
    <n v="5.3304184450565187E-2"/>
    <n v="-2746.73"/>
    <n v="0"/>
    <m/>
    <m/>
    <n v="0.13"/>
    <n v="0.13"/>
    <n v="199.13400000000001"/>
    <m/>
    <n v="199.13400000000001"/>
    <s v=""/>
    <n v="1"/>
    <n v="20"/>
    <n v="1"/>
    <n v="1"/>
    <m/>
    <m/>
    <n v="1"/>
    <s v="Valauto Roncq"/>
    <s v="VOLKSWAGEN"/>
    <m/>
    <s v="Roubaix"/>
    <n v="1626.8"/>
  </r>
  <r>
    <x v="0"/>
    <s v="C"/>
    <x v="3"/>
    <d v="2021-06-25T00:00:00"/>
    <d v="2021-06-25T00:00:00"/>
    <m/>
    <m/>
    <m/>
    <m/>
    <m/>
    <n v="0"/>
    <s v="RQSVA"/>
    <n v="519580"/>
    <n v="9580"/>
    <s v="QUIROGA FABIENNE"/>
    <x v="16"/>
    <n v="14744.17"/>
    <n v="1204.17"/>
    <n v="15948.34"/>
    <n v="24"/>
    <n v="403.06"/>
    <n v="95"/>
    <m/>
    <n v="308.06"/>
    <n v="2.5272849713512503E-2"/>
    <m/>
    <n v="-1400"/>
    <m/>
    <m/>
    <n v="0.13"/>
    <n v="0.13"/>
    <n v="40.047800000000002"/>
    <m/>
    <n v="40.047800000000002"/>
    <s v="VWB"/>
    <n v="1"/>
    <n v="0"/>
    <n v="0"/>
    <n v="1"/>
    <m/>
    <m/>
    <n v="0"/>
    <s v="Valauto Roncq"/>
    <s v="VOLKSWAGEN"/>
    <m/>
    <s v="Roncq"/>
    <n v="403.06"/>
  </r>
  <r>
    <x v="0"/>
    <s v="C"/>
    <x v="3"/>
    <d v="2021-12-07T00:00:00"/>
    <d v="2021-12-08T00:00:00"/>
    <m/>
    <m/>
    <m/>
    <m/>
    <m/>
    <n v="0"/>
    <s v="RQNBA"/>
    <n v="519582"/>
    <n v="9582"/>
    <s v="DEMAILLE DAVID"/>
    <x v="19"/>
    <n v="25095"/>
    <n v="4508.32"/>
    <n v="29603.32"/>
    <n v="200"/>
    <n v="2310.5"/>
    <n v="95"/>
    <m/>
    <n v="2215.5"/>
    <n v="7.8048678323917722E-2"/>
    <n v="-883.33"/>
    <n v="0"/>
    <m/>
    <s v="prix de vente non fixé ?"/>
    <m/>
    <n v="0.13"/>
    <n v="0"/>
    <n v="400"/>
    <n v="400"/>
    <s v="VWB"/>
    <n v="0"/>
    <n v="0"/>
    <n v="0"/>
    <n v="1"/>
    <m/>
    <m/>
    <n v="0"/>
    <s v="Valauto Roncq"/>
    <s v="VOLKSWAGEN"/>
    <m/>
    <s v="Roncq"/>
    <n v="2310.5"/>
  </r>
  <r>
    <x v="0"/>
    <s v="C"/>
    <x v="3"/>
    <d v="2021-12-20T00:00:00"/>
    <d v="2021-12-31T00:00:00"/>
    <m/>
    <m/>
    <m/>
    <m/>
    <m/>
    <n v="0"/>
    <s v="VSYPA"/>
    <n v="519583"/>
    <n v="9583"/>
    <s v="CARS2CLICK"/>
    <x v="24"/>
    <n v="43249.16"/>
    <n v="8762.5"/>
    <n v="52011.66"/>
    <n v="166"/>
    <n v="337.98000000000047"/>
    <n v="95"/>
    <m/>
    <n v="242.98000000000047"/>
    <n v="6.4981582975817435E-3"/>
    <n v="-4179.93"/>
    <n v="4179.93"/>
    <m/>
    <s v="reprise op vd"/>
    <n v="0.1"/>
    <n v="0"/>
    <n v="24.298000000000048"/>
    <m/>
    <n v="24.298000000000048"/>
    <e v="#N/A"/>
    <n v="0"/>
    <n v="0"/>
    <n v="0"/>
    <n v="1"/>
    <m/>
    <m/>
    <n v="0"/>
    <s v="Valauto Roncq"/>
    <s v="VOLKSWAGEN"/>
    <m/>
    <s v="Entreprises"/>
    <n v="337.98000000000047"/>
  </r>
  <r>
    <x v="0"/>
    <s v="C"/>
    <x v="3"/>
    <d v="2021-09-06T00:00:00"/>
    <d v="2021-09-08T00:00:00"/>
    <m/>
    <m/>
    <m/>
    <m/>
    <m/>
    <n v="0"/>
    <s v="RQCSA"/>
    <n v="519584"/>
    <n v="9584"/>
    <s v="BYTTEBIER MAXIME"/>
    <x v="16"/>
    <n v="16285.83"/>
    <n v="741.67"/>
    <n v="17027.5"/>
    <n v="110"/>
    <n v="851.69"/>
    <n v="95"/>
    <m/>
    <n v="756.69"/>
    <n v="5.0018499486125391E-2"/>
    <n v="-2383.85"/>
    <n v="0"/>
    <m/>
    <m/>
    <n v="0.13"/>
    <n v="0.13"/>
    <n v="98.369700000000009"/>
    <m/>
    <n v="98.369700000000009"/>
    <s v="VWB"/>
    <n v="1"/>
    <n v="0"/>
    <n v="0"/>
    <n v="1"/>
    <m/>
    <m/>
    <n v="0"/>
    <s v="Valauto Roncq"/>
    <s v="VOLKSWAGEN"/>
    <m/>
    <s v="Roncq"/>
    <n v="851.69"/>
  </r>
  <r>
    <x v="0"/>
    <s v="C"/>
    <x v="3"/>
    <d v="2021-05-25T00:00:00"/>
    <d v="2021-05-25T00:00:00"/>
    <m/>
    <m/>
    <m/>
    <s v="X"/>
    <s v="X"/>
    <n v="43.76"/>
    <s v="LTMEL"/>
    <n v="519585"/>
    <n v="9585"/>
    <s v="ETABLISSEMENTS DECLERCQ DEBRUYNE"/>
    <x v="27"/>
    <n v="65124.160000000003"/>
    <n v="10016.66"/>
    <n v="75140.820000000007"/>
    <n v="4"/>
    <n v="470.7"/>
    <n v="95"/>
    <m/>
    <n v="375.7"/>
    <n v="6.2642382662313235E-3"/>
    <n v="0"/>
    <n v="0"/>
    <m/>
    <m/>
    <m/>
    <n v="0"/>
    <n v="0"/>
    <m/>
    <n v="0"/>
    <s v="VWB"/>
    <n v="1"/>
    <n v="0"/>
    <n v="0"/>
    <n v="1"/>
    <m/>
    <m/>
    <n v="0"/>
    <s v="Valauto Roncq"/>
    <s v="VOLKSWAGEN"/>
    <m/>
    <s v="Entreprises"/>
    <n v="470.7"/>
  </r>
  <r>
    <x v="0"/>
    <s v="C"/>
    <x v="3"/>
    <d v="2021-06-08T00:00:00"/>
    <d v="2021-06-09T00:00:00"/>
    <m/>
    <m/>
    <m/>
    <m/>
    <m/>
    <n v="0"/>
    <s v="RXNTA"/>
    <n v="519586"/>
    <n v="9586"/>
    <s v="RAZAFINDRAMBOA BAKONIAINA"/>
    <x v="19"/>
    <n v="25095"/>
    <n v="4983.32"/>
    <n v="30078.32"/>
    <n v="18"/>
    <n v="1125.8800000000001"/>
    <n v="95"/>
    <m/>
    <n v="1030.8800000000001"/>
    <n v="3.7431611871939663E-2"/>
    <n v="-902.35"/>
    <n v="0"/>
    <m/>
    <m/>
    <n v="0.13"/>
    <n v="0.13"/>
    <n v="134.01440000000002"/>
    <m/>
    <n v="134.01440000000002"/>
    <s v=""/>
    <n v="0"/>
    <n v="0"/>
    <n v="0"/>
    <n v="1"/>
    <m/>
    <m/>
    <n v="0"/>
    <s v="Valauto Roncq"/>
    <s v="VOLKSWAGEN"/>
    <m/>
    <s v="Roubaix"/>
    <n v="1125.8800000000001"/>
  </r>
  <r>
    <x v="0"/>
    <s v="C"/>
    <x v="3"/>
    <d v="2021-09-10T00:00:00"/>
    <d v="2021-09-13T00:00:00"/>
    <m/>
    <m/>
    <m/>
    <m/>
    <m/>
    <n v="0"/>
    <s v="LTFGU"/>
    <n v="519589"/>
    <n v="9589"/>
    <s v="BALLONE ROMAIN"/>
    <x v="18"/>
    <n v="30744.17"/>
    <n v="3383.34"/>
    <n v="34127.509999999995"/>
    <n v="45"/>
    <n v="1220.1199999999999"/>
    <n v="95"/>
    <m/>
    <n v="1125.1199999999999"/>
    <n v="3.5751802578037485E-2"/>
    <n v="-3071.48"/>
    <m/>
    <m/>
    <m/>
    <n v="0.1"/>
    <n v="0.13"/>
    <n v="112.512"/>
    <m/>
    <n v="112.512"/>
    <s v="VWB"/>
    <n v="0"/>
    <n v="0"/>
    <n v="0"/>
    <n v="1"/>
    <m/>
    <m/>
    <n v="0"/>
    <s v="Valauto Roncq"/>
    <s v="VOLKSWAGEN"/>
    <m/>
    <e v="#N/A"/>
    <n v="1220.1199999999999"/>
  </r>
  <r>
    <x v="0"/>
    <s v="C"/>
    <x v="3"/>
    <d v="2021-09-27T00:00:00"/>
    <d v="2021-09-28T00:00:00"/>
    <m/>
    <m/>
    <m/>
    <m/>
    <m/>
    <n v="0"/>
    <s v="RXNTA"/>
    <n v="519591"/>
    <n v="9591"/>
    <s v="HIDDEN VALERIE"/>
    <x v="18"/>
    <n v="35381"/>
    <n v="3295.84"/>
    <n v="38676.839999999997"/>
    <n v="83"/>
    <n v="2267.23"/>
    <n v="95"/>
    <m/>
    <n v="2172.23"/>
    <n v="5.8619835539821773E-2"/>
    <n v="-4480.92"/>
    <m/>
    <m/>
    <m/>
    <n v="0.13"/>
    <n v="0.13"/>
    <n v="282.38990000000001"/>
    <m/>
    <n v="282.38990000000001"/>
    <n v="0"/>
    <n v="0"/>
    <n v="0"/>
    <n v="0"/>
    <n v="1"/>
    <m/>
    <m/>
    <n v="0"/>
    <s v="Valauto Roncq"/>
    <s v="VOLKSWAGEN"/>
    <m/>
    <s v="Roubaix"/>
    <n v="2267.23"/>
  </r>
  <r>
    <x v="0"/>
    <s v="C"/>
    <x v="3"/>
    <d v="2021-11-22T00:00:00"/>
    <d v="2021-11-22T00:00:00"/>
    <m/>
    <m/>
    <m/>
    <m/>
    <m/>
    <n v="0"/>
    <s v="RQHWI"/>
    <n v="519592"/>
    <n v="9592"/>
    <s v="VUYLSTEKER SEBASTIEN"/>
    <x v="16"/>
    <n v="20469.169999999998"/>
    <n v="1929.15"/>
    <n v="22398.32"/>
    <n v="118"/>
    <n v="1471.51"/>
    <n v="95"/>
    <m/>
    <n v="1376.51"/>
    <n v="6.5697338014636814E-2"/>
    <n v="-2463.8200000000002"/>
    <m/>
    <m/>
    <m/>
    <n v="0.13"/>
    <n v="0.13"/>
    <n v="178.94630000000001"/>
    <m/>
    <n v="178.94630000000001"/>
    <s v="VWB"/>
    <n v="1"/>
    <n v="20"/>
    <n v="1"/>
    <n v="1"/>
    <m/>
    <m/>
    <n v="1"/>
    <s v="Valauto Roncq"/>
    <s v="VOLKSWAGEN"/>
    <m/>
    <s v="Roncq"/>
    <n v="1471.51"/>
  </r>
  <r>
    <x v="0"/>
    <s v="C"/>
    <x v="3"/>
    <d v="2021-10-22T00:00:00"/>
    <d v="2021-10-22T00:00:00"/>
    <m/>
    <m/>
    <m/>
    <m/>
    <m/>
    <n v="0"/>
    <s v="RQNBA"/>
    <n v="519593"/>
    <n v="9593"/>
    <s v="BRIENNE ANDRE"/>
    <x v="16"/>
    <n v="20469.169999999998"/>
    <n v="1999.99"/>
    <n v="22469.16"/>
    <n v="98"/>
    <n v="1334.15"/>
    <n v="95"/>
    <m/>
    <n v="1239.1500000000001"/>
    <n v="5.9376941550106907E-2"/>
    <n v="-2471.61"/>
    <m/>
    <m/>
    <m/>
    <n v="0.13"/>
    <n v="0.13"/>
    <n v="161.08950000000002"/>
    <m/>
    <n v="161.08950000000002"/>
    <s v="VWB"/>
    <n v="0"/>
    <n v="20"/>
    <n v="1"/>
    <n v="1"/>
    <m/>
    <m/>
    <n v="1"/>
    <s v="Valauto Roncq"/>
    <s v="VOLKSWAGEN"/>
    <m/>
    <s v="Roncq"/>
    <n v="1334.15"/>
  </r>
  <r>
    <x v="0"/>
    <s v="C"/>
    <x v="3"/>
    <d v="2021-12-22T00:00:00"/>
    <d v="2021-12-22T00:00:00"/>
    <m/>
    <m/>
    <m/>
    <m/>
    <m/>
    <n v="0"/>
    <s v="RQNBA"/>
    <n v="519595"/>
    <n v="9595"/>
    <s v="DELVAL CHRISTINE"/>
    <x v="16"/>
    <n v="20469.169999999998"/>
    <n v="2158.3200000000002"/>
    <n v="22627.489999999998"/>
    <n v="99"/>
    <n v="1109.4100000000001"/>
    <n v="95"/>
    <m/>
    <n v="1014.4100000000001"/>
    <n v="4.9029300200773493E-2"/>
    <n v="-2489.02"/>
    <m/>
    <m/>
    <m/>
    <n v="0.13"/>
    <n v="0.13"/>
    <n v="131.87330000000003"/>
    <m/>
    <n v="131.87330000000003"/>
    <n v="0"/>
    <n v="1"/>
    <n v="0"/>
    <n v="0"/>
    <n v="1"/>
    <m/>
    <m/>
    <n v="0"/>
    <s v="Valauto Roncq"/>
    <s v="VOLKSWAGEN"/>
    <m/>
    <s v="Roncq"/>
    <n v="1109.4100000000001"/>
  </r>
  <r>
    <x v="0"/>
    <s v="C"/>
    <x v="3"/>
    <d v="2021-12-02T00:00:00"/>
    <d v="2021-12-02T00:00:00"/>
    <m/>
    <m/>
    <m/>
    <m/>
    <m/>
    <n v="0"/>
    <s v="RXNTA"/>
    <n v="519596"/>
    <n v="9596"/>
    <s v="DURAND SANDRINE"/>
    <x v="16"/>
    <n v="20469.169999999998"/>
    <n v="2158.3200000000002"/>
    <n v="22627.489999999998"/>
    <n v="99"/>
    <n v="1109.42"/>
    <n v="95"/>
    <m/>
    <n v="1014.4200000000001"/>
    <n v="4.9029742141085915E-2"/>
    <n v="-2489.02"/>
    <m/>
    <m/>
    <m/>
    <n v="0.13"/>
    <n v="0.13"/>
    <n v="131.87460000000002"/>
    <m/>
    <n v="131.87460000000002"/>
    <s v="VWB"/>
    <n v="1"/>
    <n v="0"/>
    <n v="0"/>
    <n v="1"/>
    <m/>
    <m/>
    <n v="0"/>
    <s v="Valauto Roncq"/>
    <s v="VOLKSWAGEN"/>
    <m/>
    <s v="Roubaix"/>
    <n v="1109.42"/>
  </r>
  <r>
    <x v="0"/>
    <s v="C"/>
    <x v="3"/>
    <d v="2021-11-24T00:00:00"/>
    <d v="2021-11-25T00:00:00"/>
    <m/>
    <m/>
    <m/>
    <m/>
    <m/>
    <m/>
    <s v="RQNBA"/>
    <n v="519599"/>
    <n v="9599"/>
    <s v="LEBLANC THEO"/>
    <x v="16"/>
    <n v="21198.33"/>
    <n v="3037.49"/>
    <n v="24235.82"/>
    <n v="71"/>
    <n v="1353.71"/>
    <n v="95"/>
    <m/>
    <n v="1258.71"/>
    <n v="5.585575400378448E-2"/>
    <n v="0"/>
    <n v="0"/>
    <m/>
    <m/>
    <n v="0.13"/>
    <n v="0.13"/>
    <n v="163.63230000000001"/>
    <m/>
    <n v="163.63230000000001"/>
    <s v="VWB"/>
    <n v="1"/>
    <n v="0"/>
    <n v="0"/>
    <n v="1"/>
    <m/>
    <m/>
    <n v="0"/>
    <s v="Valauto Roncq"/>
    <s v="VOLKSWAGEN"/>
    <m/>
    <s v="Roncq"/>
    <n v="1353.71"/>
  </r>
  <r>
    <x v="0"/>
    <s v="C"/>
    <x v="3"/>
    <d v="2021-10-20T00:00:00"/>
    <d v="2021-10-20T00:00:00"/>
    <m/>
    <m/>
    <m/>
    <m/>
    <m/>
    <n v="0"/>
    <s v="RQHWI"/>
    <n v="519600"/>
    <n v="9600"/>
    <s v="BENBAHLOULI SOFIANE"/>
    <x v="16"/>
    <n v="21198.33"/>
    <n v="2808.32"/>
    <n v="24006.65"/>
    <n v="33"/>
    <n v="815.22"/>
    <n v="95"/>
    <m/>
    <n v="720.22"/>
    <n v="3.3958090779013315E-2"/>
    <n v="-2400.67"/>
    <n v="0"/>
    <m/>
    <m/>
    <n v="0.13"/>
    <n v="0.13"/>
    <n v="93.628600000000006"/>
    <m/>
    <n v="93.628600000000006"/>
    <s v="VWB"/>
    <n v="1"/>
    <n v="0"/>
    <n v="0"/>
    <n v="1"/>
    <m/>
    <m/>
    <n v="0"/>
    <s v="Valauto Roncq"/>
    <s v="VOLKSWAGEN"/>
    <m/>
    <s v="Roncq"/>
    <n v="815.22"/>
  </r>
  <r>
    <x v="0"/>
    <s v="C"/>
    <x v="3"/>
    <d v="2021-11-03T00:00:00"/>
    <d v="2021-11-03T00:00:00"/>
    <m/>
    <m/>
    <m/>
    <m/>
    <m/>
    <n v="0"/>
    <s v="RQHWI"/>
    <n v="519602"/>
    <n v="9602"/>
    <s v="DEMEULEMEESTER MAITE"/>
    <x v="17"/>
    <n v="40559.160000000003"/>
    <n v="1166.67"/>
    <n v="41725.83"/>
    <n v="12"/>
    <n v="1892.54"/>
    <n v="95"/>
    <m/>
    <n v="1797.54"/>
    <n v="4.5356557317134255E-2"/>
    <n v="0"/>
    <n v="0"/>
    <m/>
    <m/>
    <n v="0.13"/>
    <n v="0.13"/>
    <n v="233.68020000000001"/>
    <m/>
    <n v="233.68020000000001"/>
    <n v="0"/>
    <n v="1"/>
    <n v="0"/>
    <n v="0"/>
    <n v="1"/>
    <m/>
    <m/>
    <n v="0"/>
    <s v="Valauto Roncq"/>
    <s v="VOLKSWAGEN"/>
    <m/>
    <s v="Roncq"/>
    <n v="1892.54"/>
  </r>
  <r>
    <x v="0"/>
    <s v="C"/>
    <x v="3"/>
    <d v="2021-12-27T00:00:00"/>
    <d v="2021-12-27T00:00:00"/>
    <m/>
    <m/>
    <m/>
    <m/>
    <m/>
    <n v="0"/>
    <s v="RQCSA"/>
    <n v="519603"/>
    <n v="9603"/>
    <s v="WINDRESTEIN DGINA"/>
    <x v="17"/>
    <n v="38900.83"/>
    <n v="1249.99"/>
    <n v="40150.82"/>
    <n v="59"/>
    <n v="1999.3"/>
    <n v="95"/>
    <m/>
    <n v="1904.3"/>
    <n v="4.9794748899275279E-2"/>
    <n v="0"/>
    <n v="0"/>
    <m/>
    <m/>
    <n v="0.13"/>
    <n v="0.13"/>
    <n v="247.559"/>
    <m/>
    <n v="247.559"/>
    <s v="Cetelem"/>
    <n v="1"/>
    <n v="0"/>
    <n v="0"/>
    <n v="1"/>
    <m/>
    <m/>
    <n v="0"/>
    <s v="Valauto Roncq"/>
    <s v="VOLKSWAGEN"/>
    <m/>
    <s v="Roncq"/>
    <n v="1999.3"/>
  </r>
  <r>
    <x v="0"/>
    <s v="C"/>
    <x v="3"/>
    <d v="2021-06-17T00:00:00"/>
    <d v="2021-06-16T00:00:00"/>
    <m/>
    <m/>
    <m/>
    <m/>
    <m/>
    <n v="186.75"/>
    <s v="RQHWI"/>
    <n v="519834"/>
    <n v="9834"/>
    <s v="GRIMONPONT MURIEL"/>
    <x v="15"/>
    <n v="19210.830000000002"/>
    <n v="1429.17"/>
    <n v="20640"/>
    <n v="63"/>
    <n v="1121.21"/>
    <n v="95"/>
    <m/>
    <n v="1026.21"/>
    <n v="5.432218992248062E-2"/>
    <n v="0"/>
    <n v="-1100"/>
    <m/>
    <m/>
    <n v="0.1"/>
    <n v="0.1"/>
    <n v="102.62100000000001"/>
    <m/>
    <n v="102.62100000000001"/>
    <s v="VWB"/>
    <n v="1"/>
    <n v="0"/>
    <n v="0"/>
    <n v="1"/>
    <m/>
    <m/>
    <n v="0"/>
    <s v="Valauto Roncq"/>
    <s v="VOLKSWAGEN"/>
    <m/>
    <s v="Roncq"/>
    <n v="1121.21"/>
  </r>
  <r>
    <x v="0"/>
    <s v="C"/>
    <x v="3"/>
    <d v="2021-06-04T00:00:00"/>
    <d v="2021-06-04T00:00:00"/>
    <m/>
    <m/>
    <m/>
    <m/>
    <m/>
    <n v="0"/>
    <s v="RQHWI"/>
    <n v="519867"/>
    <n v="9867"/>
    <s v="CARTON FANNY"/>
    <x v="16"/>
    <n v="16285.83"/>
    <n v="1470.84"/>
    <n v="17756.669999999998"/>
    <n v="10"/>
    <n v="947.34"/>
    <n v="95"/>
    <m/>
    <n v="852.34"/>
    <n v="5.3351219569885575E-2"/>
    <n v="0"/>
    <n v="-1775.67"/>
    <m/>
    <m/>
    <n v="0.1"/>
    <n v="0.1"/>
    <n v="85.234000000000009"/>
    <m/>
    <n v="85.234000000000009"/>
    <s v="VWB"/>
    <n v="1"/>
    <n v="0"/>
    <n v="0"/>
    <n v="1"/>
    <m/>
    <m/>
    <n v="0"/>
    <s v="Valauto Roncq"/>
    <s v="VOLKSWAGEN"/>
    <m/>
    <s v="Roncq"/>
    <n v="947.34"/>
  </r>
  <r>
    <x v="0"/>
    <s v="C"/>
    <x v="3"/>
    <d v="2021-05-07T00:00:00"/>
    <d v="2021-05-07T00:00:00"/>
    <m/>
    <m/>
    <m/>
    <m/>
    <m/>
    <n v="0"/>
    <s v="RQNBA"/>
    <n v="519868"/>
    <n v="9868"/>
    <s v="salmon juliette"/>
    <x v="18"/>
    <n v="21860.83"/>
    <n v="2291.6799999999998"/>
    <n v="24152.510000000002"/>
    <n v="9"/>
    <n v="1009.28"/>
    <n v="95"/>
    <m/>
    <n v="914.28"/>
    <n v="4.1787789343633433E-2"/>
    <n v="0"/>
    <n v="-1207.6300000000001"/>
    <m/>
    <m/>
    <n v="0.1"/>
    <n v="0.1"/>
    <n v="91.427999999999997"/>
    <m/>
    <n v="91.427999999999997"/>
    <s v="VWB"/>
    <n v="1"/>
    <n v="0"/>
    <n v="0"/>
    <n v="1"/>
    <m/>
    <m/>
    <n v="0"/>
    <s v="Valauto Roncq"/>
    <s v="VOLKSWAGEN"/>
    <m/>
    <s v="Roncq"/>
    <n v="1009.28"/>
  </r>
  <r>
    <x v="0"/>
    <s v="C"/>
    <x v="3"/>
    <d v="2021-05-18T00:00:00"/>
    <d v="2021-05-18T00:00:00"/>
    <m/>
    <m/>
    <m/>
    <m/>
    <m/>
    <n v="0"/>
    <s v="RQSVA"/>
    <n v="519869"/>
    <n v="9869"/>
    <s v="DUBOIS MAEVANE"/>
    <x v="18"/>
    <n v="21860.83"/>
    <n v="2241.67"/>
    <n v="24102.5"/>
    <n v="22"/>
    <n v="762.44"/>
    <n v="95"/>
    <m/>
    <n v="667.44"/>
    <n v="3.1633233067109225E-2"/>
    <n v="0"/>
    <n v="-1205.1300000000001"/>
    <m/>
    <m/>
    <n v="0.1"/>
    <n v="0.1"/>
    <n v="66.744000000000014"/>
    <m/>
    <n v="66.744000000000014"/>
    <s v="VWB"/>
    <n v="1"/>
    <n v="20"/>
    <n v="1"/>
    <n v="1"/>
    <m/>
    <m/>
    <n v="1"/>
    <s v="Valauto Roncq"/>
    <s v="VOLKSWAGEN"/>
    <m/>
    <s v="Roncq"/>
    <n v="762.44"/>
  </r>
  <r>
    <x v="0"/>
    <s v="C"/>
    <x v="3"/>
    <d v="2021-06-16T00:00:00"/>
    <d v="2021-06-18T00:00:00"/>
    <m/>
    <m/>
    <m/>
    <m/>
    <m/>
    <n v="0"/>
    <s v="LTHVI"/>
    <n v="519870"/>
    <n v="9870"/>
    <s v="LECOUTRE DAVID"/>
    <x v="18"/>
    <n v="21860.83"/>
    <n v="2595.85"/>
    <n v="24456.68"/>
    <n v="15"/>
    <n v="1136.82"/>
    <n v="95"/>
    <m/>
    <n v="1041.82"/>
    <n v="4.6483005869970902E-2"/>
    <n v="0"/>
    <n v="-2201.1"/>
    <m/>
    <m/>
    <n v="0.1"/>
    <n v="0.1"/>
    <n v="104.182"/>
    <m/>
    <n v="104.182"/>
    <s v=""/>
    <n v="1"/>
    <n v="0"/>
    <n v="0"/>
    <n v="1"/>
    <m/>
    <m/>
    <n v="0"/>
    <s v="Valauto Roncq"/>
    <s v="VOLKSWAGEN"/>
    <m/>
    <s v="lambersart"/>
    <n v="1136.82"/>
  </r>
  <r>
    <x v="0"/>
    <s v="C"/>
    <x v="3"/>
    <d v="2021-01-29T00:00:00"/>
    <d v="2021-01-29T00:00:00"/>
    <m/>
    <m/>
    <m/>
    <m/>
    <m/>
    <n v="0"/>
    <s v="RQHWI"/>
    <n v="519880"/>
    <n v="9880"/>
    <s v="LEPREUX MURIEL"/>
    <x v="16"/>
    <n v="15294.17"/>
    <n v="1850"/>
    <n v="17144.169999999998"/>
    <n v="8"/>
    <n v="660.71"/>
    <n v="95"/>
    <m/>
    <n v="565.71"/>
    <n v="3.8538465262535314E-2"/>
    <n v="0"/>
    <n v="-1150"/>
    <m/>
    <m/>
    <n v="0.1"/>
    <n v="0.1"/>
    <n v="56.571000000000005"/>
    <m/>
    <n v="56.571000000000005"/>
    <s v=""/>
    <n v="1"/>
    <n v="0"/>
    <n v="0"/>
    <n v="1"/>
    <m/>
    <m/>
    <n v="0"/>
    <s v="Valauto Roncq"/>
    <s v="VOLKSWAGEN"/>
    <m/>
    <s v="Roncq"/>
    <n v="660.71"/>
  </r>
  <r>
    <x v="0"/>
    <s v="C"/>
    <x v="3"/>
    <d v="2021-12-23T00:00:00"/>
    <d v="2021-12-23T00:00:00"/>
    <m/>
    <m/>
    <m/>
    <m/>
    <m/>
    <m/>
    <s v="RQCSA"/>
    <n v="519895"/>
    <n v="9895"/>
    <s v="DOLE OLIVIA"/>
    <x v="21"/>
    <n v="22424.17"/>
    <n v="2100.0100000000002"/>
    <n v="24524.18"/>
    <n v="13"/>
    <n v="792.91"/>
    <n v="105"/>
    <m/>
    <n v="687.91"/>
    <n v="3.2331763997817661E-2"/>
    <n v="0"/>
    <n v="-1566.33"/>
    <m/>
    <m/>
    <n v="0.1"/>
    <n v="0.1"/>
    <n v="68.790999999999997"/>
    <m/>
    <n v="68.790999999999997"/>
    <s v="VWB"/>
    <n v="1"/>
    <n v="20"/>
    <n v="1"/>
    <n v="1"/>
    <m/>
    <m/>
    <n v="1"/>
    <s v="Valauto Roncq"/>
    <s v="VOLKSWAGEN"/>
    <m/>
    <s v="Roncq"/>
    <n v="792.91"/>
  </r>
  <r>
    <x v="0"/>
    <s v="C"/>
    <x v="3"/>
    <d v="2021-06-30T00:00:00"/>
    <d v="2021-06-30T00:00:00"/>
    <m/>
    <m/>
    <m/>
    <m/>
    <m/>
    <n v="0"/>
    <s v="RQNBA"/>
    <n v="519896"/>
    <n v="9896"/>
    <s v="DEMEESTERE CHRISTINE"/>
    <x v="16"/>
    <n v="16285.83"/>
    <n v="1470.84"/>
    <n v="17756.669999999998"/>
    <n v="23"/>
    <n v="543.54999999999995"/>
    <n v="95"/>
    <m/>
    <n v="448.54999999999995"/>
    <n v="3.0611032361360549E-2"/>
    <n v="0"/>
    <n v="-2785.9300000000003"/>
    <m/>
    <m/>
    <n v="0.13"/>
    <n v="0.13"/>
    <n v="58.311499999999995"/>
    <m/>
    <n v="58.311499999999995"/>
    <s v=""/>
    <n v="1"/>
    <n v="0"/>
    <n v="0"/>
    <n v="1"/>
    <m/>
    <m/>
    <n v="0"/>
    <s v="Valauto Roncq"/>
    <s v="VOLKSWAGEN"/>
    <m/>
    <s v="Roncq"/>
    <n v="543.54999999999995"/>
  </r>
  <r>
    <x v="0"/>
    <s v="C"/>
    <x v="3"/>
    <d v="2021-06-30T00:00:00"/>
    <d v="2021-06-30T00:00:00"/>
    <m/>
    <m/>
    <m/>
    <m/>
    <m/>
    <m/>
    <s v="RQHWI"/>
    <n v="519897"/>
    <n v="9897"/>
    <s v="FONQUERNIE PHILIPPE"/>
    <x v="16"/>
    <n v="16285.83"/>
    <n v="745.84"/>
    <n v="17031.669999999998"/>
    <n v="6"/>
    <n v="1108.72"/>
    <n v="95"/>
    <m/>
    <n v="1013.72"/>
    <n v="6.5097550621870906E-2"/>
    <n v="0"/>
    <n v="-1775"/>
    <m/>
    <m/>
    <n v="0.1"/>
    <n v="0.1"/>
    <n v="101.37200000000001"/>
    <m/>
    <n v="101.37200000000001"/>
    <s v=""/>
    <n v="1"/>
    <n v="20"/>
    <n v="1"/>
    <n v="1"/>
    <m/>
    <m/>
    <n v="1"/>
    <s v="Valauto Roncq"/>
    <s v="VOLKSWAGEN"/>
    <m/>
    <s v="Roncq"/>
    <n v="1108.72"/>
  </r>
  <r>
    <x v="0"/>
    <s v="C"/>
    <x v="3"/>
    <d v="2021-07-29T00:00:00"/>
    <d v="2021-07-30T00:00:00"/>
    <m/>
    <m/>
    <m/>
    <m/>
    <m/>
    <m/>
    <s v="RQCSA"/>
    <n v="519899"/>
    <n v="9899"/>
    <s v="SHETTLE MARYNE"/>
    <x v="16"/>
    <n v="16285.83"/>
    <n v="1470.84"/>
    <n v="17756.669999999998"/>
    <n v="58"/>
    <n v="612.41999999999996"/>
    <n v="95"/>
    <m/>
    <n v="517.41999999999996"/>
    <n v="3.4489574903402494E-2"/>
    <n v="0"/>
    <n v="-1275"/>
    <m/>
    <m/>
    <n v="0.1"/>
    <n v="0.1"/>
    <n v="51.741999999999997"/>
    <m/>
    <n v="51.741999999999997"/>
    <s v="VWB"/>
    <n v="1"/>
    <n v="20"/>
    <n v="1"/>
    <n v="1"/>
    <m/>
    <m/>
    <n v="1"/>
    <s v="Valauto Roncq"/>
    <s v="VOLKSWAGEN"/>
    <m/>
    <s v="Roncq"/>
    <n v="612.41999999999996"/>
  </r>
  <r>
    <x v="0"/>
    <s v="C"/>
    <x v="3"/>
    <d v="2021-07-01T00:00:00"/>
    <d v="2021-07-01T00:00:00"/>
    <m/>
    <m/>
    <m/>
    <m/>
    <m/>
    <n v="0"/>
    <s v="RXNTA"/>
    <n v="519901"/>
    <n v="9901"/>
    <s v="BEGHIN JEAN CLAUDE"/>
    <x v="18"/>
    <n v="27635.83"/>
    <n v="1150.01"/>
    <n v="28785.84"/>
    <n v="8"/>
    <n v="1861.48"/>
    <n v="95"/>
    <m/>
    <n v="1766.48"/>
    <n v="6.4666516592880391E-2"/>
    <n v="0"/>
    <n v="-2666.67"/>
    <m/>
    <m/>
    <n v="0.1"/>
    <n v="0.1"/>
    <n v="176.64800000000002"/>
    <m/>
    <n v="176.64800000000002"/>
    <s v=""/>
    <n v="1"/>
    <n v="20"/>
    <n v="1"/>
    <n v="1"/>
    <m/>
    <m/>
    <n v="1"/>
    <s v="Valauto Roncq"/>
    <s v="VOLKSWAGEN"/>
    <m/>
    <s v="Roubaix"/>
    <n v="1861.48"/>
  </r>
  <r>
    <x v="0"/>
    <s v="C"/>
    <x v="3"/>
    <d v="2021-11-23T00:00:00"/>
    <d v="2021-11-24T00:00:00"/>
    <m/>
    <m/>
    <m/>
    <m/>
    <m/>
    <n v="0"/>
    <s v="RQHWI"/>
    <n v="519928"/>
    <n v="28"/>
    <s v="GAUCHEZ HUGUES AMAURY"/>
    <x v="17"/>
    <n v="42800.83"/>
    <n v="1075"/>
    <n v="43875.83"/>
    <n v="4"/>
    <n v="972.52"/>
    <n v="95"/>
    <m/>
    <n v="877.52"/>
    <n v="2.216527869672209E-2"/>
    <n v="0"/>
    <n v="0"/>
    <m/>
    <m/>
    <n v="7.0000000000000007E-2"/>
    <n v="7.0000000000000007E-2"/>
    <n v="61.426400000000008"/>
    <m/>
    <n v="61.426400000000008"/>
    <s v="VWB"/>
    <n v="0"/>
    <n v="0"/>
    <n v="0"/>
    <n v="1"/>
    <m/>
    <m/>
    <n v="0"/>
    <s v="Valauto Roncq"/>
    <s v="VOLKSWAGEN"/>
    <m/>
    <s v="Roncq"/>
    <n v="972.52"/>
  </r>
  <r>
    <x v="0"/>
    <s v="C"/>
    <x v="3"/>
    <d v="2021-12-29T00:00:00"/>
    <d v="2021-12-30T00:00:00"/>
    <m/>
    <m/>
    <m/>
    <m/>
    <m/>
    <m/>
    <s v="RQSVA"/>
    <n v="519939"/>
    <n v="39"/>
    <s v="PECKRE BERNARD"/>
    <x v="18"/>
    <n v="28135.83"/>
    <n v="1041.67"/>
    <n v="29177.5"/>
    <n v="19"/>
    <n v="907.08"/>
    <n v="95"/>
    <m/>
    <n v="812.08"/>
    <n v="3.1088338617085085E-2"/>
    <n v="0"/>
    <n v="-1458.88"/>
    <m/>
    <m/>
    <n v="7.0000000000000007E-2"/>
    <n v="7.0000000000000007E-2"/>
    <n v="56.845600000000012"/>
    <m/>
    <n v="56.845600000000012"/>
    <s v="VWB"/>
    <n v="1"/>
    <n v="20"/>
    <n v="1"/>
    <n v="1"/>
    <m/>
    <m/>
    <n v="1"/>
    <s v="Valauto Roncq"/>
    <s v="VOLKSWAGEN"/>
    <m/>
    <s v="Roncq"/>
    <n v="907.08"/>
  </r>
  <r>
    <x v="0"/>
    <s v="C"/>
    <x v="3"/>
    <d v="2021-06-24T00:00:00"/>
    <d v="2021-06-25T00:00:00"/>
    <m/>
    <m/>
    <m/>
    <m/>
    <m/>
    <m/>
    <s v="RXNTA"/>
    <n v="519946"/>
    <n v="9946"/>
    <s v="VANOOSTHUYSE ANN"/>
    <x v="16"/>
    <n v="17681.669999999998"/>
    <n v="1404.17"/>
    <n v="19085.839999999997"/>
    <n v="17"/>
    <n v="813.55"/>
    <n v="95"/>
    <m/>
    <n v="718.55"/>
    <n v="4.2625841985471959E-2"/>
    <n v="0"/>
    <n v="-2108.33"/>
    <m/>
    <m/>
    <n v="0.1"/>
    <n v="0.1"/>
    <n v="71.855000000000004"/>
    <m/>
    <n v="71.855000000000004"/>
    <s v=""/>
    <n v="1"/>
    <n v="20"/>
    <n v="1"/>
    <n v="1"/>
    <m/>
    <m/>
    <n v="1"/>
    <s v="Valauto Roncq"/>
    <s v="VOLKSWAGEN"/>
    <m/>
    <s v="Roubaix"/>
    <n v="813.55"/>
  </r>
  <r>
    <x v="0"/>
    <s v="C"/>
    <x v="3"/>
    <d v="2021-01-19T00:00:00"/>
    <d v="2021-01-19T00:00:00"/>
    <m/>
    <m/>
    <m/>
    <m/>
    <m/>
    <n v="0"/>
    <s v="RQHWI"/>
    <n v="519950"/>
    <n v="9950"/>
    <s v="BERNARD FRANCOISE"/>
    <x v="20"/>
    <n v="11755"/>
    <n v="537.5"/>
    <n v="12292.5"/>
    <n v="368"/>
    <n v="-825.48"/>
    <n v="95"/>
    <m/>
    <n v="-920.48"/>
    <n v="-6.7153142159853574E-2"/>
    <n v="-1782.41"/>
    <n v="0"/>
    <m/>
    <m/>
    <m/>
    <n v="0.13"/>
    <n v="0"/>
    <n v="100"/>
    <n v="100"/>
    <s v=""/>
    <n v="0"/>
    <n v="0"/>
    <n v="0"/>
    <n v="1"/>
    <m/>
    <m/>
    <n v="0"/>
    <s v="Valauto Roncq"/>
    <s v="VOLKSWAGEN"/>
    <m/>
    <s v="Roncq"/>
    <n v="-825.48"/>
  </r>
  <r>
    <x v="0"/>
    <s v="C"/>
    <x v="3"/>
    <d v="2021-07-01T00:00:00"/>
    <d v="2021-07-01T00:00:00"/>
    <m/>
    <m/>
    <m/>
    <m/>
    <m/>
    <n v="0"/>
    <s v="RQCSA"/>
    <n v="519953"/>
    <n v="9953"/>
    <s v="VANDAMME FABIENNE"/>
    <x v="20"/>
    <n v="11971.67"/>
    <n v="725"/>
    <n v="12696.67"/>
    <n v="343"/>
    <n v="-381.13"/>
    <n v="95"/>
    <m/>
    <n v="-476.13"/>
    <n v="-3.0018107109974504E-2"/>
    <n v="-1841.02"/>
    <n v="0"/>
    <m/>
    <m/>
    <m/>
    <n v="0.13"/>
    <n v="0"/>
    <n v="100"/>
    <n v="100"/>
    <s v="VWB"/>
    <n v="1"/>
    <n v="0"/>
    <n v="0"/>
    <n v="1"/>
    <m/>
    <m/>
    <n v="0"/>
    <s v="Valauto Roncq"/>
    <s v="VOLKSWAGEN"/>
    <m/>
    <s v="Roncq"/>
    <n v="-381.13"/>
  </r>
  <r>
    <x v="0"/>
    <s v="C"/>
    <x v="3"/>
    <d v="2021-12-17T00:00:00"/>
    <d v="2021-12-18T00:00:00"/>
    <m/>
    <m/>
    <m/>
    <m/>
    <m/>
    <n v="0"/>
    <s v="RQSVA"/>
    <n v="519955"/>
    <n v="9955"/>
    <s v="DURIEZ LAURENCE"/>
    <x v="18"/>
    <n v="22319.17"/>
    <n v="2604.1799999999998"/>
    <n v="24923.35"/>
    <n v="39"/>
    <n v="1010.57"/>
    <n v="95"/>
    <m/>
    <n v="915.57"/>
    <n v="4.0547117462138925E-2"/>
    <n v="0"/>
    <n v="0"/>
    <m/>
    <m/>
    <n v="0.13"/>
    <n v="0.13"/>
    <n v="119.0241"/>
    <m/>
    <n v="119.0241"/>
    <n v="0"/>
    <n v="1"/>
    <n v="0"/>
    <n v="0"/>
    <n v="1"/>
    <m/>
    <m/>
    <n v="0"/>
    <s v="Valauto Roncq"/>
    <s v="VOLKSWAGEN"/>
    <m/>
    <s v="Roncq"/>
    <n v="1010.57"/>
  </r>
  <r>
    <x v="0"/>
    <s v="C"/>
    <x v="3"/>
    <d v="2021-02-22T00:00:00"/>
    <d v="2021-02-22T00:00:00"/>
    <m/>
    <m/>
    <m/>
    <m/>
    <m/>
    <m/>
    <s v="RQHWI"/>
    <n v="519960"/>
    <n v="6061"/>
    <s v="GIAMBONA AMELIE"/>
    <x v="16"/>
    <n v="15294.17"/>
    <n v="1404.18"/>
    <n v="16698.349999999999"/>
    <n v="26"/>
    <n v="622.55999999999995"/>
    <n v="95"/>
    <m/>
    <n v="527.55999999999995"/>
    <n v="3.7282725538750831E-2"/>
    <n v="0"/>
    <n v="-1275"/>
    <m/>
    <m/>
    <n v="0.1"/>
    <n v="7.0000000000000007E-2"/>
    <n v="52.756"/>
    <m/>
    <n v="52.756"/>
    <s v="VWB"/>
    <n v="1"/>
    <n v="0"/>
    <n v="0"/>
    <n v="1"/>
    <m/>
    <m/>
    <n v="0"/>
    <s v="Valauto Roncq"/>
    <s v="VOLKSWAGEN"/>
    <m/>
    <s v="Roncq"/>
    <n v="622.55999999999995"/>
  </r>
  <r>
    <x v="0"/>
    <s v="C"/>
    <x v="3"/>
    <d v="2021-06-01T00:00:00"/>
    <d v="2021-06-01T00:00:00"/>
    <m/>
    <m/>
    <m/>
    <m/>
    <m/>
    <n v="0"/>
    <s v="ASCDI"/>
    <n v="519966"/>
    <n v="9966"/>
    <s v="VANDROMME DAVID"/>
    <x v="19"/>
    <n v="29195"/>
    <n v="6474.99"/>
    <n v="35669.99"/>
    <n v="166"/>
    <n v="2826.93"/>
    <n v="95"/>
    <m/>
    <n v="2731.93"/>
    <n v="7.9252335086160669E-2"/>
    <n v="-3558.66"/>
    <n v="0"/>
    <m/>
    <m/>
    <m/>
    <n v="0.13"/>
    <n v="0"/>
    <n v="250"/>
    <n v="250"/>
    <s v="VWB"/>
    <n v="1"/>
    <n v="20"/>
    <n v="1"/>
    <n v="1"/>
    <m/>
    <m/>
    <n v="1"/>
    <s v="Valauto Roncq"/>
    <s v="VOLKSWAGEN"/>
    <m/>
    <s v="La Chapelle"/>
    <n v="2826.93"/>
  </r>
  <r>
    <x v="0"/>
    <s v="C"/>
    <x v="3"/>
    <d v="2021-05-11T00:00:00"/>
    <d v="2021-05-12T00:00:00"/>
    <m/>
    <m/>
    <m/>
    <m/>
    <m/>
    <n v="0"/>
    <s v="RQHWI"/>
    <n v="519967"/>
    <n v="9967"/>
    <s v="DUCHET HERVE "/>
    <x v="19"/>
    <n v="29278.33"/>
    <n v="7858.34"/>
    <n v="37136.67"/>
    <n v="194"/>
    <n v="2087.39"/>
    <n v="95"/>
    <m/>
    <n v="1992.3899999999999"/>
    <n v="5.6208324548216088E-2"/>
    <n v="-3692"/>
    <n v="0"/>
    <m/>
    <m/>
    <n v="0.13"/>
    <n v="0.13"/>
    <n v="259.01069999999999"/>
    <m/>
    <n v="259.01069999999999"/>
    <s v="VWB"/>
    <n v="1"/>
    <n v="0"/>
    <n v="0"/>
    <n v="1"/>
    <m/>
    <m/>
    <n v="0"/>
    <s v="Valauto Roncq"/>
    <s v="VOLKSWAGEN"/>
    <m/>
    <s v="Roncq"/>
    <n v="2087.39"/>
  </r>
  <r>
    <x v="0"/>
    <s v="C"/>
    <x v="3"/>
    <d v="2021-05-17T00:00:00"/>
    <d v="2021-05-06T00:00:00"/>
    <m/>
    <m/>
    <m/>
    <m/>
    <m/>
    <n v="0"/>
    <s v="RQBER"/>
    <n v="519968"/>
    <n v="9968"/>
    <s v="ALTRICHTER MARIE AUDE"/>
    <x v="19"/>
    <n v="29278.33"/>
    <n v="6391.66"/>
    <n v="35669.990000000005"/>
    <n v="152"/>
    <n v="2024.35"/>
    <n v="95"/>
    <m/>
    <n v="1929.35"/>
    <n v="5.6752188604482355E-2"/>
    <n v="-3558.66"/>
    <m/>
    <m/>
    <m/>
    <m/>
    <n v="0.13"/>
    <n v="0"/>
    <m/>
    <n v="0"/>
    <s v=""/>
    <n v="1"/>
    <n v="0"/>
    <n v="0"/>
    <n v="1"/>
    <m/>
    <m/>
    <n v="0"/>
    <s v="Valauto Roncq"/>
    <s v="VOLKSWAGEN"/>
    <m/>
    <s v="Agent Bernard"/>
    <n v="2024.35"/>
  </r>
  <r>
    <x v="0"/>
    <s v="C"/>
    <x v="3"/>
    <d v="2021-07-16T00:00:00"/>
    <d v="2021-07-16T00:00:00"/>
    <m/>
    <m/>
    <m/>
    <m/>
    <m/>
    <n v="0"/>
    <s v="RQHWI"/>
    <n v="519969"/>
    <n v="9969"/>
    <s v="VERMEERSCH DAVID"/>
    <x v="16"/>
    <n v="16285.83"/>
    <n v="1466.67"/>
    <n v="17752.5"/>
    <n v="22"/>
    <n v="703.05"/>
    <n v="95"/>
    <m/>
    <n v="608.04999999999995"/>
    <n v="3.9602872834811995E-2"/>
    <n v="0"/>
    <n v="-1775"/>
    <m/>
    <m/>
    <n v="0.13"/>
    <n v="0.13"/>
    <n v="79.046499999999995"/>
    <m/>
    <n v="79.046499999999995"/>
    <s v="VWB"/>
    <n v="1"/>
    <n v="0"/>
    <n v="0"/>
    <n v="1"/>
    <m/>
    <m/>
    <n v="0"/>
    <s v="Valauto Roncq"/>
    <s v="VOLKSWAGEN"/>
    <m/>
    <s v="Roncq"/>
    <n v="703.05"/>
  </r>
  <r>
    <x v="0"/>
    <s v="C"/>
    <x v="3"/>
    <d v="2021-03-12T00:00:00"/>
    <d v="2021-03-12T00:00:00"/>
    <m/>
    <m/>
    <m/>
    <m/>
    <m/>
    <n v="0"/>
    <s v="RQFST"/>
    <n v="519971"/>
    <n v="9971"/>
    <s v="VANEEGHEM ROMAIN"/>
    <x v="16"/>
    <n v="13752.5"/>
    <n v="1225"/>
    <n v="14977.5"/>
    <n v="7"/>
    <n v="480.1"/>
    <n v="95"/>
    <m/>
    <n v="385.1"/>
    <n v="3.2054748789851442E-2"/>
    <m/>
    <n v="-900"/>
    <m/>
    <m/>
    <n v="7.0000000000000007E-2"/>
    <n v="7.0000000000000007E-2"/>
    <n v="26.957000000000004"/>
    <m/>
    <n v="26.957000000000004"/>
    <s v="VWB"/>
    <n v="1"/>
    <n v="20"/>
    <n v="1"/>
    <n v="1"/>
    <m/>
    <m/>
    <n v="1"/>
    <s v="Valauto Roncq"/>
    <s v="VOLKSWAGEN"/>
    <m/>
    <s v="Roncq"/>
    <n v="480.1"/>
  </r>
  <r>
    <x v="0"/>
    <s v="C"/>
    <x v="3"/>
    <d v="2021-03-17T00:00:00"/>
    <d v="2021-03-17T00:00:00"/>
    <m/>
    <m/>
    <m/>
    <s v="X"/>
    <s v="X"/>
    <n v="-7387.08"/>
    <s v="RQHWI"/>
    <n v="519972"/>
    <n v="9972"/>
    <s v="VANDOMBER JOHANN"/>
    <x v="16"/>
    <n v="13752.5"/>
    <n v="1283.33"/>
    <n v="15035.83"/>
    <n v="9"/>
    <n v="489.56"/>
    <n v="95"/>
    <m/>
    <n v="394.56"/>
    <n v="3.2559559399115312E-2"/>
    <n v="0"/>
    <n v="-1275"/>
    <m/>
    <m/>
    <n v="0.1"/>
    <n v="0.1"/>
    <n v="39.456000000000003"/>
    <m/>
    <n v="39.456000000000003"/>
    <s v="VWB"/>
    <n v="1"/>
    <n v="20"/>
    <n v="1"/>
    <n v="1"/>
    <m/>
    <m/>
    <n v="1"/>
    <s v="Valauto Roncq"/>
    <s v="VOLKSWAGEN"/>
    <m/>
    <s v="Roncq"/>
    <n v="489.56"/>
  </r>
  <r>
    <x v="0"/>
    <s v="C"/>
    <x v="3"/>
    <d v="2021-03-18T00:00:00"/>
    <d v="2021-03-18T00:00:00"/>
    <m/>
    <m/>
    <m/>
    <m/>
    <m/>
    <n v="0"/>
    <s v="RQSVA"/>
    <n v="519973"/>
    <n v="9973"/>
    <s v="RITOW VINCENT"/>
    <x v="16"/>
    <n v="13752.5"/>
    <n v="1225"/>
    <n v="14977.5"/>
    <n v="10"/>
    <n v="484.89"/>
    <n v="95"/>
    <m/>
    <n v="389.89"/>
    <n v="3.2374561842764146E-2"/>
    <n v="0"/>
    <n v="-1275"/>
    <m/>
    <m/>
    <n v="0.1"/>
    <n v="0.1"/>
    <n v="38.989000000000004"/>
    <m/>
    <n v="38.989000000000004"/>
    <s v="VWB"/>
    <n v="1"/>
    <n v="0"/>
    <n v="0"/>
    <n v="1"/>
    <m/>
    <m/>
    <n v="0"/>
    <s v="Valauto Roncq"/>
    <s v="VOLKSWAGEN"/>
    <m/>
    <s v="Roncq"/>
    <n v="484.89"/>
  </r>
  <r>
    <x v="0"/>
    <s v="C"/>
    <x v="3"/>
    <d v="2021-11-23T00:00:00"/>
    <d v="2021-11-25T00:00:00"/>
    <m/>
    <m/>
    <m/>
    <m/>
    <m/>
    <m/>
    <s v="RQSVA"/>
    <n v="519996"/>
    <n v="9996"/>
    <s v="VECTEUR D"/>
    <x v="18"/>
    <n v="22319.17"/>
    <n v="2745.84"/>
    <n v="25065.01"/>
    <n v="47"/>
    <n v="846.97"/>
    <n v="95"/>
    <m/>
    <n v="751.97"/>
    <n v="3.3790930065457789E-2"/>
    <n v="-1322.25"/>
    <n v="0"/>
    <m/>
    <m/>
    <n v="0.13"/>
    <n v="0.13"/>
    <n v="97.756100000000004"/>
    <m/>
    <n v="97.756100000000004"/>
    <s v="VWB"/>
    <n v="1"/>
    <n v="0"/>
    <n v="0"/>
    <n v="1"/>
    <m/>
    <m/>
    <n v="0"/>
    <s v="Valauto Roncq"/>
    <s v="VOLKSWAGEN"/>
    <m/>
    <s v="Roncq"/>
    <n v="846.97"/>
  </r>
  <r>
    <x v="0"/>
    <s v="C"/>
    <x v="3"/>
    <d v="2021-01-27T00:00:00"/>
    <d v="2021-01-27T00:00:00"/>
    <m/>
    <m/>
    <m/>
    <m/>
    <m/>
    <n v="0"/>
    <s v="RQHWI"/>
    <n v="525333"/>
    <n v="5333"/>
    <s v="PORTOIS VERONIQUE"/>
    <x v="16"/>
    <n v="16869.169999999998"/>
    <n v="833.33"/>
    <n v="17702.5"/>
    <n v="12"/>
    <n v="880.66"/>
    <n v="95"/>
    <m/>
    <n v="785.66"/>
    <n v="4.9747775737890125E-2"/>
    <n v="0"/>
    <n v="-1775"/>
    <m/>
    <m/>
    <n v="0.13"/>
    <n v="0.13"/>
    <n v="102.1358"/>
    <m/>
    <n v="102.1358"/>
    <s v="VWB"/>
    <n v="1"/>
    <n v="0"/>
    <n v="0"/>
    <n v="1"/>
    <m/>
    <m/>
    <n v="0"/>
    <s v="Valauto Roncq"/>
    <s v="VOLKSWAGEN"/>
    <m/>
    <s v="Roncq"/>
    <n v="880.66"/>
  </r>
  <r>
    <x v="0"/>
    <s v="C"/>
    <x v="3"/>
    <d v="2021-01-21T00:00:00"/>
    <d v="2021-01-20T00:00:00"/>
    <m/>
    <m/>
    <m/>
    <m/>
    <m/>
    <m/>
    <s v="RQHWI"/>
    <n v="525508"/>
    <n v="5508"/>
    <s v="QUEVAL MATHIEU"/>
    <x v="22"/>
    <n v="28492.5"/>
    <n v="1737.5"/>
    <n v="30230"/>
    <n v="227"/>
    <n v="912.16"/>
    <n v="95"/>
    <m/>
    <n v="817.16"/>
    <n v="3.0173999338405557E-2"/>
    <n v="-4081.05"/>
    <m/>
    <m/>
    <m/>
    <n v="0.13"/>
    <n v="0.13"/>
    <n v="106.2308"/>
    <m/>
    <n v="106.2308"/>
    <s v="VWB"/>
    <n v="1"/>
    <n v="0"/>
    <n v="0"/>
    <n v="1"/>
    <m/>
    <m/>
    <n v="0"/>
    <s v="Valauto Roncq"/>
    <s v="VOLKSWAGEN"/>
    <m/>
    <s v="Roncq"/>
    <n v="912.16"/>
  </r>
  <r>
    <x v="0"/>
    <s v="C"/>
    <x v="3"/>
    <d v="2021-01-29T00:00:00"/>
    <d v="2021-01-29T00:00:00"/>
    <m/>
    <m/>
    <m/>
    <m/>
    <m/>
    <m/>
    <s v="RQHWI"/>
    <n v="525532"/>
    <n v="5532"/>
    <s v="FLIPO LUDOVIC"/>
    <x v="16"/>
    <n v="16044.17"/>
    <n v="1112.51"/>
    <n v="17156.68"/>
    <n v="36"/>
    <n v="175.88"/>
    <n v="95"/>
    <m/>
    <n v="80.88"/>
    <n v="1.0251400620632897E-2"/>
    <n v="0"/>
    <n v="-1275"/>
    <m/>
    <m/>
    <n v="0.13"/>
    <n v="0.13"/>
    <n v="10.5144"/>
    <m/>
    <n v="10.5144"/>
    <s v="VWB"/>
    <n v="1"/>
    <n v="0"/>
    <n v="0"/>
    <n v="1"/>
    <m/>
    <m/>
    <n v="0"/>
    <s v="Valauto Roncq"/>
    <s v="VOLKSWAGEN"/>
    <m/>
    <s v="Roncq"/>
    <n v="175.88"/>
  </r>
  <r>
    <x v="0"/>
    <s v="C"/>
    <x v="3"/>
    <d v="2021-01-18T00:00:00"/>
    <d v="2021-01-18T00:00:00"/>
    <m/>
    <m/>
    <m/>
    <m/>
    <m/>
    <n v="0.01"/>
    <s v="RQHWI"/>
    <n v="525557"/>
    <n v="5557"/>
    <s v="VANDERMEIREN MARYLENE"/>
    <x v="18"/>
    <n v="21444.17"/>
    <n v="1679.17"/>
    <n v="23123.339999999997"/>
    <n v="7"/>
    <n v="941.35"/>
    <n v="95"/>
    <m/>
    <n v="846.35"/>
    <n v="4.0709949341228395E-2"/>
    <n v="0"/>
    <n v="-1520"/>
    <m/>
    <m/>
    <n v="0.1"/>
    <n v="0.1"/>
    <n v="84.635000000000005"/>
    <m/>
    <n v="84.635000000000005"/>
    <s v="VWB"/>
    <n v="1"/>
    <n v="0"/>
    <n v="0"/>
    <n v="1"/>
    <m/>
    <m/>
    <n v="0"/>
    <s v="Valauto Roncq"/>
    <s v="VOLKSWAGEN"/>
    <m/>
    <s v="Roncq"/>
    <n v="941.35"/>
  </r>
  <r>
    <x v="0"/>
    <s v="C"/>
    <x v="3"/>
    <d v="2021-02-16T00:00:00"/>
    <d v="2021-02-16T00:00:00"/>
    <m/>
    <s v="X"/>
    <m/>
    <m/>
    <s v="X"/>
    <m/>
    <s v="RQBER"/>
    <n v="525558"/>
    <n v="5558"/>
    <s v="HUYGUE PATRICK"/>
    <x v="18"/>
    <n v="21444.17"/>
    <n v="2270.83"/>
    <n v="23715"/>
    <n v="4"/>
    <n v="610.16"/>
    <n v="95"/>
    <n v="-490.90049999999997"/>
    <n v="24.259500000000003"/>
    <n v="5.028863588446131E-3"/>
    <n v="0"/>
    <n v="-1000"/>
    <m/>
    <s v="manque comm bernard"/>
    <m/>
    <n v="0.1"/>
    <n v="0"/>
    <m/>
    <n v="0"/>
    <s v=""/>
    <n v="1"/>
    <n v="0"/>
    <n v="0"/>
    <n v="1"/>
    <m/>
    <m/>
    <n v="0"/>
    <s v="Valauto Roncq"/>
    <s v="VOLKSWAGEN"/>
    <m/>
    <s v="Agent Bernard"/>
    <n v="610.16"/>
  </r>
  <r>
    <x v="0"/>
    <s v="C"/>
    <x v="3"/>
    <d v="2021-01-04T00:00:00"/>
    <d v="2021-01-02T00:00:00"/>
    <m/>
    <m/>
    <m/>
    <m/>
    <m/>
    <n v="0"/>
    <s v="RQCSA"/>
    <n v="525567"/>
    <n v="5567"/>
    <s v="KUTLU HAKAN"/>
    <x v="21"/>
    <n v="29090.83"/>
    <n v="3358.34"/>
    <n v="32449.170000000002"/>
    <n v="304"/>
    <n v="-592.96"/>
    <n v="95"/>
    <m/>
    <n v="-687.96"/>
    <n v="-1.8273502835357575E-2"/>
    <n v="-2534.27"/>
    <n v="0"/>
    <m/>
    <m/>
    <m/>
    <n v="0.13"/>
    <n v="0"/>
    <n v="100"/>
    <n v="100"/>
    <s v="VWB"/>
    <n v="1"/>
    <n v="0"/>
    <n v="0"/>
    <n v="1"/>
    <m/>
    <m/>
    <n v="0"/>
    <s v="Valauto Roncq"/>
    <s v="VOLKSWAGEN"/>
    <m/>
    <s v="Roncq"/>
    <n v="-592.96"/>
  </r>
  <r>
    <x v="0"/>
    <s v="C"/>
    <x v="3"/>
    <d v="2021-02-02T00:00:00"/>
    <d v="2021-02-05T00:00:00"/>
    <m/>
    <m/>
    <m/>
    <m/>
    <m/>
    <n v="0"/>
    <s v="LTMPR"/>
    <n v="525570"/>
    <n v="5570"/>
    <s v="DELAHODDE SABRINA"/>
    <x v="15"/>
    <n v="21135.83"/>
    <n v="1066.67"/>
    <n v="22202.5"/>
    <n v="43"/>
    <n v="1039.68"/>
    <n v="95"/>
    <m/>
    <n v="944.68000000000006"/>
    <n v="4.6827159103704538E-2"/>
    <n v="0"/>
    <n v="-1110.1300000000001"/>
    <m/>
    <m/>
    <n v="0.13"/>
    <n v="0.13"/>
    <n v="122.80840000000001"/>
    <m/>
    <n v="122.80840000000001"/>
    <s v=""/>
    <n v="1"/>
    <n v="0"/>
    <n v="0"/>
    <n v="1"/>
    <n v="-373.76"/>
    <n v="44244"/>
    <n v="0"/>
    <s v="Valauto Roncq"/>
    <s v="VOLKSWAGEN"/>
    <m/>
    <s v="lambersart"/>
    <n v="665.92000000000007"/>
  </r>
  <r>
    <x v="0"/>
    <s v="C"/>
    <x v="3"/>
    <d v="2021-05-18T00:00:00"/>
    <d v="2021-05-18T00:00:00"/>
    <m/>
    <m/>
    <m/>
    <m/>
    <m/>
    <n v="0"/>
    <s v="RXNTA"/>
    <n v="525575"/>
    <n v="5575"/>
    <s v="DELOBELLE STEPHANIE"/>
    <x v="15"/>
    <n v="20706.669999999998"/>
    <n v="1066.67"/>
    <n v="21773.339999999997"/>
    <n v="102"/>
    <n v="373.01"/>
    <n v="95"/>
    <m/>
    <n v="278.01"/>
    <n v="1.7131501184476063E-2"/>
    <n v="-1110.1300000000001"/>
    <n v="0"/>
    <m/>
    <m/>
    <n v="0.13"/>
    <n v="0.13"/>
    <n v="36.141300000000001"/>
    <m/>
    <n v="36.141300000000001"/>
    <s v=""/>
    <n v="1"/>
    <n v="0"/>
    <n v="0"/>
    <n v="1"/>
    <n v="-373.76"/>
    <n v="44265"/>
    <n v="0"/>
    <s v="Valauto Roncq"/>
    <s v="VOLKSWAGEN"/>
    <m/>
    <s v="Roubaix"/>
    <n v="-0.75"/>
  </r>
  <r>
    <x v="0"/>
    <s v="C"/>
    <x v="3"/>
    <d v="2021-07-22T00:00:00"/>
    <d v="2021-07-23T00:00:00"/>
    <m/>
    <m/>
    <m/>
    <m/>
    <m/>
    <n v="0"/>
    <s v="RQCSA"/>
    <n v="525627"/>
    <n v="5627"/>
    <s v="ROLAND FABRICE"/>
    <x v="18"/>
    <n v="28464.33"/>
    <n v="1016.67"/>
    <n v="29481"/>
    <n v="308"/>
    <n v="1183.8399999999999"/>
    <n v="95"/>
    <m/>
    <n v="1088.8399999999999"/>
    <n v="4.0156032699026491E-2"/>
    <n v="-2063.67"/>
    <m/>
    <m/>
    <m/>
    <n v="0.13"/>
    <n v="0.13"/>
    <n v="141.54919999999998"/>
    <m/>
    <n v="141.54919999999998"/>
    <s v="VWB"/>
    <n v="1"/>
    <n v="0"/>
    <n v="0"/>
    <n v="1"/>
    <m/>
    <m/>
    <n v="0"/>
    <s v="Valauto Roncq"/>
    <s v="VOLKSWAGEN"/>
    <m/>
    <s v="Roncq"/>
    <n v="1183.8399999999999"/>
  </r>
  <r>
    <x v="0"/>
    <s v="C"/>
    <x v="3"/>
    <d v="2021-07-20T00:00:00"/>
    <d v="2021-07-20T00:00:00"/>
    <m/>
    <m/>
    <m/>
    <m/>
    <m/>
    <n v="0"/>
    <s v="RQSVA"/>
    <n v="525629"/>
    <n v="5629"/>
    <s v="WATTE MARC"/>
    <x v="18"/>
    <n v="28464.33"/>
    <n v="837.49"/>
    <n v="29301.820000000003"/>
    <n v="306"/>
    <n v="1314.9"/>
    <n v="95"/>
    <m/>
    <n v="1219.9000000000001"/>
    <n v="4.4874345689107364E-2"/>
    <n v="0"/>
    <n v="-2051.13"/>
    <m/>
    <m/>
    <n v="0.13"/>
    <n v="0.13"/>
    <n v="158.58700000000002"/>
    <m/>
    <n v="158.58700000000002"/>
    <s v=""/>
    <n v="1"/>
    <n v="0"/>
    <n v="0"/>
    <n v="1"/>
    <m/>
    <m/>
    <n v="0"/>
    <s v="Valauto Roncq"/>
    <s v="VOLKSWAGEN"/>
    <m/>
    <s v="Roncq"/>
    <n v="1314.9"/>
  </r>
  <r>
    <x v="0"/>
    <s v="C"/>
    <x v="3"/>
    <d v="2021-06-07T00:00:00"/>
    <d v="2021-06-07T00:00:00"/>
    <m/>
    <m/>
    <m/>
    <m/>
    <m/>
    <n v="0"/>
    <s v="RQSVA"/>
    <n v="525669"/>
    <n v="5669"/>
    <s v="ADAMS NATHALIE"/>
    <x v="21"/>
    <n v="23920"/>
    <n v="1012.5"/>
    <n v="24932.5"/>
    <n v="349"/>
    <n v="674.36"/>
    <n v="95"/>
    <m/>
    <n v="579.36"/>
    <n v="2.7047428055750528E-2"/>
    <n v="-2892.16"/>
    <m/>
    <m/>
    <m/>
    <m/>
    <n v="0.13"/>
    <n v="0"/>
    <n v="200"/>
    <n v="200"/>
    <s v=""/>
    <n v="1"/>
    <n v="0"/>
    <n v="0"/>
    <n v="1"/>
    <m/>
    <m/>
    <n v="0"/>
    <s v="Valauto Roncq"/>
    <s v="VOLKSWAGEN"/>
    <m/>
    <s v="Roncq"/>
    <n v="674.36"/>
  </r>
  <r>
    <x v="0"/>
    <s v="C"/>
    <x v="3"/>
    <d v="2021-01-22T00:00:00"/>
    <d v="2021-01-23T00:00:00"/>
    <m/>
    <m/>
    <m/>
    <m/>
    <m/>
    <m/>
    <s v="RQSVA"/>
    <n v="525690"/>
    <n v="5690"/>
    <s v="GERMANO PHILIPPE"/>
    <x v="15"/>
    <n v="19210.830000000002"/>
    <n v="1333.34"/>
    <n v="20544.170000000002"/>
    <n v="29"/>
    <n v="946.87"/>
    <n v="95"/>
    <m/>
    <n v="851.87"/>
    <n v="4.608947453219088E-2"/>
    <n v="0"/>
    <n v="-2208.33"/>
    <m/>
    <m/>
    <n v="0.13"/>
    <n v="0.13"/>
    <n v="110.7431"/>
    <m/>
    <n v="110.7431"/>
    <s v="VWB"/>
    <n v="1"/>
    <n v="0"/>
    <n v="0"/>
    <n v="1"/>
    <m/>
    <m/>
    <n v="0"/>
    <s v="Valauto Roncq"/>
    <s v="VOLKSWAGEN"/>
    <m/>
    <s v="Roncq"/>
    <n v="946.87"/>
  </r>
  <r>
    <x v="0"/>
    <s v="C"/>
    <x v="3"/>
    <d v="2021-06-23T00:00:00"/>
    <d v="2021-06-23T00:00:00"/>
    <m/>
    <m/>
    <m/>
    <m/>
    <m/>
    <n v="0"/>
    <s v="RQHWI"/>
    <n v="525700"/>
    <n v="5700"/>
    <s v="HENNEBIQUE QUENTIN"/>
    <x v="16"/>
    <n v="17681.669999999998"/>
    <n v="662.5"/>
    <n v="18344.169999999998"/>
    <n v="181"/>
    <n v="888.74"/>
    <n v="95"/>
    <m/>
    <n v="793.74"/>
    <n v="4.8448090047137599E-2"/>
    <n v="-300"/>
    <n v="-2530.85"/>
    <m/>
    <m/>
    <m/>
    <n v="0.13"/>
    <n v="0"/>
    <n v="50"/>
    <n v="50"/>
    <s v="VWB"/>
    <n v="1"/>
    <n v="20"/>
    <n v="1"/>
    <n v="1"/>
    <m/>
    <m/>
    <n v="1"/>
    <s v="Valauto Roncq"/>
    <s v="VOLKSWAGEN"/>
    <m/>
    <s v="Roncq"/>
    <n v="888.74"/>
  </r>
  <r>
    <x v="0"/>
    <s v="C"/>
    <x v="3"/>
    <d v="2021-05-26T00:00:00"/>
    <d v="2021-05-27T00:00:00"/>
    <m/>
    <m/>
    <m/>
    <m/>
    <m/>
    <n v="0"/>
    <s v="RQNBA"/>
    <n v="525714"/>
    <n v="5714"/>
    <s v="MEAL NOEMIE"/>
    <x v="16"/>
    <n v="17985.830000000002"/>
    <n v="1637.5"/>
    <n v="19623.330000000002"/>
    <n v="135"/>
    <n v="1257.6500000000001"/>
    <n v="95"/>
    <m/>
    <n v="1162.6500000000001"/>
    <n v="6.4089530166388686E-2"/>
    <n v="0"/>
    <n v="-2709.93"/>
    <m/>
    <m/>
    <m/>
    <n v="7.0000000000000007E-2"/>
    <n v="0"/>
    <n v="100"/>
    <n v="100"/>
    <s v="VWB"/>
    <n v="1"/>
    <n v="20"/>
    <n v="1"/>
    <n v="1"/>
    <m/>
    <m/>
    <n v="1"/>
    <s v="Valauto Roncq"/>
    <s v="VOLKSWAGEN"/>
    <m/>
    <s v="Roncq"/>
    <n v="1257.6500000000001"/>
  </r>
  <r>
    <x v="0"/>
    <s v="C"/>
    <x v="3"/>
    <d v="2021-02-26T00:00:00"/>
    <d v="2021-02-27T00:00:00"/>
    <m/>
    <m/>
    <m/>
    <m/>
    <m/>
    <n v="0"/>
    <s v="RQHWI"/>
    <n v="525715"/>
    <n v="5715"/>
    <s v="GARRIDO VICTORIA"/>
    <x v="16"/>
    <n v="17985.830000000002"/>
    <n v="1637.5"/>
    <n v="19623.330000000002"/>
    <n v="49"/>
    <n v="1026.05"/>
    <n v="95"/>
    <m/>
    <n v="931.05"/>
    <n v="5.2287251959784599E-2"/>
    <n v="0"/>
    <n v="-900"/>
    <m/>
    <m/>
    <n v="0.13"/>
    <n v="0.13"/>
    <n v="121.0365"/>
    <m/>
    <n v="121.0365"/>
    <s v="VWB"/>
    <n v="1"/>
    <n v="0"/>
    <n v="0"/>
    <n v="1"/>
    <m/>
    <m/>
    <n v="0"/>
    <s v="Valauto Roncq"/>
    <s v="VOLKSWAGEN"/>
    <m/>
    <s v="Roncq"/>
    <n v="1026.05"/>
  </r>
  <r>
    <x v="0"/>
    <s v="C"/>
    <x v="3"/>
    <d v="2021-01-20T00:00:00"/>
    <d v="2021-01-20T00:00:00"/>
    <m/>
    <m/>
    <m/>
    <m/>
    <m/>
    <n v="0"/>
    <s v="RQNBA"/>
    <n v="525716"/>
    <n v="5716"/>
    <s v="MAERTEN EMILIE"/>
    <x v="16"/>
    <n v="15294.17"/>
    <n v="1337.51"/>
    <n v="16631.68"/>
    <n v="114"/>
    <n v="617.22"/>
    <n v="95"/>
    <m/>
    <n v="522.22"/>
    <n v="3.7111103628737444E-2"/>
    <n v="0"/>
    <n v="-1775"/>
    <m/>
    <m/>
    <n v="0.13"/>
    <n v="0.13"/>
    <n v="67.888600000000011"/>
    <m/>
    <n v="67.888600000000011"/>
    <s v="VWB"/>
    <n v="1"/>
    <n v="0"/>
    <n v="0"/>
    <n v="1"/>
    <m/>
    <m/>
    <n v="0"/>
    <s v="Valauto Roncq"/>
    <s v="VOLKSWAGEN"/>
    <m/>
    <s v="Roncq"/>
    <n v="617.22"/>
  </r>
  <r>
    <x v="0"/>
    <s v="C"/>
    <x v="3"/>
    <d v="2021-02-25T00:00:00"/>
    <d v="2021-02-27T00:00:00"/>
    <m/>
    <m/>
    <m/>
    <m/>
    <m/>
    <n v="0"/>
    <s v="RQCSA"/>
    <n v="525738"/>
    <n v="5738"/>
    <s v="PETIAU MARTINE"/>
    <x v="16"/>
    <n v="15294.17"/>
    <n v="1337.51"/>
    <n v="16631.68"/>
    <n v="160"/>
    <n v="591.58000000000004"/>
    <n v="95"/>
    <m/>
    <n v="496.58000000000004"/>
    <n v="3.5569467426020705E-2"/>
    <n v="0"/>
    <n v="-1525"/>
    <m/>
    <m/>
    <n v="0.13"/>
    <n v="0.13"/>
    <n v="64.555400000000006"/>
    <m/>
    <n v="64.555400000000006"/>
    <s v="VWB"/>
    <n v="1"/>
    <n v="0"/>
    <n v="0"/>
    <n v="1"/>
    <m/>
    <m/>
    <n v="0"/>
    <s v="Valauto Roncq"/>
    <s v="VOLKSWAGEN"/>
    <m/>
    <s v="Roncq"/>
    <n v="591.58000000000004"/>
  </r>
  <r>
    <x v="0"/>
    <s v="C"/>
    <x v="3"/>
    <d v="2021-01-19T00:00:00"/>
    <d v="2021-01-19T00:00:00"/>
    <m/>
    <m/>
    <m/>
    <m/>
    <m/>
    <n v="0"/>
    <s v="RQHWI"/>
    <n v="525745"/>
    <n v="5745"/>
    <s v="SIMON SOPHIE"/>
    <x v="16"/>
    <n v="15294.17"/>
    <n v="1104.17"/>
    <n v="16398.34"/>
    <n v="99"/>
    <n v="1098.8800000000001"/>
    <n v="95"/>
    <m/>
    <n v="1003.8800000000001"/>
    <n v="6.7011660936411865E-2"/>
    <n v="0"/>
    <n v="-1775"/>
    <m/>
    <m/>
    <n v="0.13"/>
    <n v="0.13"/>
    <n v="130.50440000000003"/>
    <m/>
    <n v="130.50440000000003"/>
    <s v="VWB"/>
    <n v="1"/>
    <n v="0"/>
    <n v="0"/>
    <n v="1"/>
    <m/>
    <m/>
    <n v="0"/>
    <s v="Valauto Roncq"/>
    <s v="VOLKSWAGEN"/>
    <m/>
    <s v="Roncq"/>
    <n v="1098.8800000000001"/>
  </r>
  <r>
    <x v="0"/>
    <s v="C"/>
    <x v="3"/>
    <d v="2021-01-28T00:00:00"/>
    <d v="2021-01-28T00:00:00"/>
    <m/>
    <m/>
    <m/>
    <m/>
    <m/>
    <n v="0"/>
    <s v="RQCSA"/>
    <n v="525750"/>
    <n v="5750"/>
    <s v="HADJ MOURI NADIA"/>
    <x v="16"/>
    <n v="16044.17"/>
    <n v="1337.51"/>
    <n v="17381.68"/>
    <n v="35"/>
    <n v="589.72"/>
    <n v="95"/>
    <m/>
    <n v="494.72"/>
    <n v="3.392767557566357E-2"/>
    <n v="0"/>
    <n v="-1775"/>
    <m/>
    <m/>
    <n v="0.13"/>
    <n v="0.13"/>
    <n v="64.313600000000008"/>
    <m/>
    <n v="64.313600000000008"/>
    <s v=""/>
    <n v="1"/>
    <n v="0"/>
    <n v="0"/>
    <n v="1"/>
    <m/>
    <m/>
    <n v="0"/>
    <s v="Valauto Roncq"/>
    <s v="VOLKSWAGEN"/>
    <m/>
    <s v="Roncq"/>
    <n v="589.72"/>
  </r>
  <r>
    <x v="0"/>
    <s v="C"/>
    <x v="3"/>
    <d v="2021-01-07T00:00:00"/>
    <d v="2021-01-08T00:00:00"/>
    <m/>
    <m/>
    <m/>
    <m/>
    <m/>
    <n v="0"/>
    <s v="RQHWI"/>
    <n v="525755"/>
    <n v="5755"/>
    <s v="CHEDOT NICOLAS"/>
    <x v="16"/>
    <n v="17744.169999999998"/>
    <n v="1004.16"/>
    <n v="18748.329999999998"/>
    <n v="3"/>
    <n v="1032.42"/>
    <n v="95"/>
    <m/>
    <n v="937.42000000000007"/>
    <n v="5.506730466126851E-2"/>
    <n v="0"/>
    <n v="-562.45000000000005"/>
    <m/>
    <m/>
    <n v="0.1"/>
    <n v="0.1"/>
    <n v="93.742000000000019"/>
    <m/>
    <n v="93.742000000000019"/>
    <s v="VWB"/>
    <n v="1"/>
    <n v="0"/>
    <n v="0"/>
    <n v="1"/>
    <m/>
    <m/>
    <n v="0"/>
    <s v="Valauto Roncq"/>
    <s v="VOLKSWAGEN"/>
    <m/>
    <s v="Roncq"/>
    <n v="1032.42"/>
  </r>
  <r>
    <x v="0"/>
    <s v="C"/>
    <x v="3"/>
    <d v="2021-01-29T00:00:00"/>
    <d v="2021-01-30T00:00:00"/>
    <m/>
    <m/>
    <m/>
    <m/>
    <m/>
    <m/>
    <s v="RQSVA"/>
    <n v="525756"/>
    <n v="5756"/>
    <s v="POULOT ELODIE"/>
    <x v="16"/>
    <n v="17744.169999999998"/>
    <n v="1012.5"/>
    <n v="18756.669999999998"/>
    <n v="14"/>
    <n v="794.88"/>
    <n v="95"/>
    <m/>
    <n v="699.88"/>
    <n v="4.2378524546201432E-2"/>
    <n v="0"/>
    <n v="-1775"/>
    <m/>
    <m/>
    <n v="0.13"/>
    <n v="0.13"/>
    <n v="90.984400000000008"/>
    <m/>
    <n v="90.984400000000008"/>
    <s v="VWB"/>
    <n v="1"/>
    <n v="20"/>
    <n v="1"/>
    <n v="1"/>
    <m/>
    <m/>
    <n v="1"/>
    <s v="Valauto Roncq"/>
    <s v="VOLKSWAGEN"/>
    <m/>
    <s v="Roncq"/>
    <n v="794.88"/>
  </r>
  <r>
    <x v="0"/>
    <s v="C"/>
    <x v="3"/>
    <d v="2021-05-06T00:00:00"/>
    <d v="2021-05-06T00:00:00"/>
    <m/>
    <m/>
    <m/>
    <m/>
    <m/>
    <m/>
    <s v="RQBER"/>
    <n v="525759"/>
    <n v="5759"/>
    <s v="DELRIVE JEAN CLAUDE"/>
    <x v="16"/>
    <n v="17744.169999999998"/>
    <n v="1645.82"/>
    <n v="19389.989999999998"/>
    <n v="107"/>
    <n v="245"/>
    <n v="95"/>
    <m/>
    <n v="150"/>
    <n v="1.2635385577816185E-2"/>
    <n v="-2714.6"/>
    <m/>
    <m/>
    <m/>
    <m/>
    <n v="0.13"/>
    <n v="0"/>
    <m/>
    <n v="0"/>
    <s v=""/>
    <n v="1"/>
    <n v="0"/>
    <n v="0"/>
    <n v="1"/>
    <m/>
    <m/>
    <n v="0"/>
    <s v="Valauto Roncq"/>
    <s v="VOLKSWAGEN"/>
    <m/>
    <s v="Agent Bernard"/>
    <n v="245"/>
  </r>
  <r>
    <x v="0"/>
    <s v="C"/>
    <x v="3"/>
    <d v="2021-02-24T00:00:00"/>
    <d v="2021-02-25T00:00:00"/>
    <m/>
    <m/>
    <m/>
    <m/>
    <m/>
    <n v="0"/>
    <s v="RQCSA"/>
    <n v="525764"/>
    <n v="5764"/>
    <s v="TAISNE STEPHANIE"/>
    <x v="21"/>
    <n v="25911.67"/>
    <n v="1583.33"/>
    <n v="27495"/>
    <n v="219"/>
    <n v="1080.49"/>
    <n v="95"/>
    <m/>
    <n v="985.49"/>
    <n v="3.9297690489179853E-2"/>
    <n v="-4124.25"/>
    <n v="0"/>
    <m/>
    <m/>
    <m/>
    <n v="0.13"/>
    <n v="0"/>
    <n v="250"/>
    <n v="250"/>
    <s v="VWB"/>
    <n v="0"/>
    <n v="0"/>
    <n v="0"/>
    <n v="1"/>
    <m/>
    <m/>
    <n v="0"/>
    <s v="Valauto Roncq"/>
    <s v="VOLKSWAGEN"/>
    <m/>
    <s v="Roncq"/>
    <n v="1080.49"/>
  </r>
  <r>
    <x v="0"/>
    <s v="C"/>
    <x v="3"/>
    <d v="2021-02-23T00:00:00"/>
    <d v="2021-02-23T00:00:00"/>
    <m/>
    <m/>
    <m/>
    <m/>
    <m/>
    <n v="0"/>
    <s v="RQHWI"/>
    <n v="525779"/>
    <n v="5779"/>
    <s v="BACQUET MAXIME"/>
    <x v="18"/>
    <n v="21444.17"/>
    <n v="1737.5"/>
    <n v="23181.67"/>
    <n v="25"/>
    <n v="1946.73"/>
    <n v="95"/>
    <m/>
    <n v="1851.73"/>
    <n v="8.3977125030250205E-2"/>
    <n v="0"/>
    <n v="-1159.08"/>
    <m/>
    <m/>
    <n v="0.1"/>
    <n v="0.1"/>
    <n v="185.173"/>
    <m/>
    <n v="185.173"/>
    <s v="VWB"/>
    <n v="1"/>
    <n v="0"/>
    <n v="0"/>
    <n v="1"/>
    <m/>
    <m/>
    <n v="0"/>
    <s v="Valauto Roncq"/>
    <s v="VOLKSWAGEN"/>
    <m/>
    <s v="Roncq"/>
    <n v="1946.73"/>
  </r>
  <r>
    <x v="0"/>
    <s v="C"/>
    <x v="3"/>
    <d v="2021-03-26T00:00:00"/>
    <d v="2021-03-26T00:00:00"/>
    <m/>
    <m/>
    <m/>
    <m/>
    <m/>
    <n v="0"/>
    <s v="RQNBA"/>
    <n v="525780"/>
    <n v="5780"/>
    <s v="CICATELLO ANGELO"/>
    <x v="18"/>
    <n v="21444.17"/>
    <n v="2300"/>
    <n v="23744.17"/>
    <n v="80"/>
    <n v="1213.57"/>
    <n v="95"/>
    <m/>
    <n v="1118.57"/>
    <n v="5.1110230427090106E-2"/>
    <n v="0"/>
    <n v="-2136.98"/>
    <m/>
    <m/>
    <n v="0.13"/>
    <n v="0.13"/>
    <n v="145.41409999999999"/>
    <m/>
    <n v="145.41409999999999"/>
    <s v="VWB"/>
    <n v="1"/>
    <n v="0"/>
    <n v="0"/>
    <n v="1"/>
    <m/>
    <m/>
    <n v="0"/>
    <s v="Valauto Roncq"/>
    <s v="VOLKSWAGEN"/>
    <m/>
    <s v="Roncq"/>
    <n v="1213.57"/>
  </r>
  <r>
    <x v="0"/>
    <s v="C"/>
    <x v="3"/>
    <d v="2021-01-14T00:00:00"/>
    <d v="2021-01-15T00:00:00"/>
    <m/>
    <m/>
    <m/>
    <m/>
    <m/>
    <n v="0"/>
    <s v="RQHWI"/>
    <n v="525781"/>
    <n v="5781"/>
    <s v="LE MESTRE PATRICK"/>
    <x v="18"/>
    <n v="21444.17"/>
    <n v="1737.5"/>
    <n v="23181.67"/>
    <n v="3"/>
    <n v="1253.25"/>
    <n v="95"/>
    <m/>
    <n v="1158.25"/>
    <n v="5.4062110279371592E-2"/>
    <n v="0"/>
    <n v="-2233.33"/>
    <m/>
    <m/>
    <n v="0.1"/>
    <n v="0.1"/>
    <n v="115.825"/>
    <m/>
    <n v="115.825"/>
    <s v=""/>
    <n v="1"/>
    <n v="0"/>
    <n v="0"/>
    <n v="1"/>
    <n v="170"/>
    <n v="44299"/>
    <n v="0"/>
    <s v="Valauto Roncq"/>
    <s v="VOLKSWAGEN"/>
    <m/>
    <s v="Roncq"/>
    <n v="1423.25"/>
  </r>
  <r>
    <x v="0"/>
    <s v="C"/>
    <x v="3"/>
    <d v="2021-03-04T00:00:00"/>
    <d v="2021-03-04T00:00:00"/>
    <m/>
    <m/>
    <m/>
    <m/>
    <m/>
    <n v="0"/>
    <s v="RQNBA"/>
    <n v="525784"/>
    <n v="5784"/>
    <s v="DALLENNE MARJORIE"/>
    <x v="18"/>
    <n v="27052.5"/>
    <n v="1395.84"/>
    <n v="28448.34"/>
    <n v="122"/>
    <n v="1532.78"/>
    <n v="95"/>
    <m/>
    <n v="1437.78"/>
    <n v="5.3879417920342627E-2"/>
    <n v="-2560.35"/>
    <m/>
    <m/>
    <m/>
    <n v="0.13"/>
    <n v="0.13"/>
    <n v="186.91140000000001"/>
    <m/>
    <n v="186.91140000000001"/>
    <s v=""/>
    <n v="1"/>
    <n v="0"/>
    <n v="0"/>
    <n v="1"/>
    <m/>
    <m/>
    <n v="0"/>
    <s v="Valauto Roncq"/>
    <s v="VOLKSWAGEN"/>
    <m/>
    <s v="Roncq"/>
    <n v="1532.78"/>
  </r>
  <r>
    <x v="0"/>
    <s v="C"/>
    <x v="3"/>
    <d v="2021-02-15T00:00:00"/>
    <d v="2021-02-16T00:00:00"/>
    <m/>
    <m/>
    <m/>
    <m/>
    <m/>
    <n v="0"/>
    <s v="RQSVA"/>
    <n v="525785"/>
    <n v="5785"/>
    <s v="SCHEPENS MARIE AGNES"/>
    <x v="18"/>
    <n v="27052.5"/>
    <n v="975"/>
    <n v="28027.5"/>
    <n v="27"/>
    <n v="1754.94"/>
    <n v="95"/>
    <m/>
    <n v="1659.94"/>
    <n v="6.261493176344661E-2"/>
    <n v="0"/>
    <n v="-1416.67"/>
    <m/>
    <m/>
    <n v="0.1"/>
    <n v="0.13"/>
    <n v="165.99400000000003"/>
    <m/>
    <n v="165.99400000000003"/>
    <s v=""/>
    <n v="1"/>
    <n v="20"/>
    <n v="1"/>
    <n v="1"/>
    <m/>
    <m/>
    <n v="1"/>
    <s v="Valauto Roncq"/>
    <s v="VOLKSWAGEN"/>
    <m/>
    <s v="Roncq"/>
    <n v="1754.94"/>
  </r>
  <r>
    <x v="0"/>
    <s v="C"/>
    <x v="3"/>
    <d v="2021-06-10T00:00:00"/>
    <d v="2021-06-10T00:00:00"/>
    <m/>
    <m/>
    <m/>
    <m/>
    <m/>
    <n v="0"/>
    <s v="RXNTA"/>
    <n v="525789"/>
    <n v="5789"/>
    <s v="LAINE PATRICK"/>
    <x v="15"/>
    <n v="24031.67"/>
    <n v="1116.6600000000001"/>
    <n v="25148.329999999998"/>
    <n v="139"/>
    <n v="713.77"/>
    <n v="95"/>
    <m/>
    <n v="618.77"/>
    <n v="2.8382401535211287E-2"/>
    <n v="-2525"/>
    <m/>
    <m/>
    <m/>
    <n v="0.13"/>
    <n v="0.13"/>
    <n v="80.440100000000001"/>
    <m/>
    <n v="80.440100000000001"/>
    <s v=""/>
    <n v="1"/>
    <n v="0"/>
    <n v="0"/>
    <n v="1"/>
    <m/>
    <m/>
    <n v="0"/>
    <s v="Valauto Roncq"/>
    <s v="VOLKSWAGEN"/>
    <m/>
    <s v="Roubaix"/>
    <n v="713.77"/>
  </r>
  <r>
    <x v="0"/>
    <s v="C"/>
    <x v="3"/>
    <d v="2021-04-13T00:00:00"/>
    <d v="2021-04-12T00:00:00"/>
    <m/>
    <m/>
    <m/>
    <m/>
    <m/>
    <n v="0"/>
    <s v="RQHWI"/>
    <n v="525804"/>
    <n v="5804"/>
    <s v="DRUART STEEVE"/>
    <x v="15"/>
    <n v="19210.830000000002"/>
    <n v="1391.67"/>
    <n v="20602.5"/>
    <n v="110"/>
    <n v="932.21"/>
    <n v="95"/>
    <m/>
    <n v="837.21"/>
    <n v="4.5247421429438175E-2"/>
    <n v="0"/>
    <n v="-1933.3300000000002"/>
    <m/>
    <m/>
    <n v="0.13"/>
    <n v="0.13"/>
    <n v="108.83730000000001"/>
    <m/>
    <n v="108.83730000000001"/>
    <s v="VWB"/>
    <n v="1"/>
    <n v="20"/>
    <n v="1"/>
    <n v="1"/>
    <m/>
    <m/>
    <n v="1"/>
    <s v="Valauto Roncq"/>
    <s v="VOLKSWAGEN"/>
    <m/>
    <s v="Roncq"/>
    <n v="932.21"/>
  </r>
  <r>
    <x v="0"/>
    <s v="C"/>
    <x v="3"/>
    <d v="2021-07-08T00:00:00"/>
    <d v="2021-07-08T00:00:00"/>
    <m/>
    <m/>
    <m/>
    <m/>
    <m/>
    <n v="0"/>
    <s v="RXNTA"/>
    <n v="525810"/>
    <n v="5810"/>
    <s v="BEIRNAERT JEAN MICHEL"/>
    <x v="15"/>
    <n v="19210.830000000002"/>
    <n v="2133.33"/>
    <n v="21344.160000000003"/>
    <n v="196"/>
    <n v="598.78"/>
    <n v="95"/>
    <m/>
    <n v="503.78"/>
    <n v="2.8053575310529901E-2"/>
    <n v="-2525"/>
    <m/>
    <m/>
    <m/>
    <m/>
    <n v="0.13"/>
    <n v="0"/>
    <n v="150"/>
    <n v="150"/>
    <s v="VWB"/>
    <n v="1"/>
    <n v="0"/>
    <n v="0"/>
    <n v="1"/>
    <m/>
    <m/>
    <n v="0"/>
    <s v="Valauto Roncq"/>
    <s v="VOLKSWAGEN"/>
    <m/>
    <s v="Roubaix"/>
    <n v="598.78"/>
  </r>
  <r>
    <x v="0"/>
    <s v="C"/>
    <x v="3"/>
    <d v="2021-02-02T00:00:00"/>
    <d v="2021-02-01T00:00:00"/>
    <m/>
    <m/>
    <m/>
    <m/>
    <m/>
    <m/>
    <s v="RQSVA"/>
    <n v="525816"/>
    <n v="5816"/>
    <s v="VANLITSENBERGH JEAN FRANCOIS"/>
    <x v="19"/>
    <n v="29070"/>
    <n v="4041.67"/>
    <n v="33111.67"/>
    <n v="54"/>
    <n v="1470.86"/>
    <n v="95"/>
    <m/>
    <n v="1375.86"/>
    <n v="4.4421196514703123E-2"/>
    <n v="254.67"/>
    <n v="0"/>
    <m/>
    <m/>
    <n v="7.0000000000000007E-2"/>
    <n v="7.0000000000000007E-2"/>
    <n v="96.310200000000009"/>
    <m/>
    <n v="96.310200000000009"/>
    <s v="VWB"/>
    <n v="1"/>
    <n v="0"/>
    <n v="0"/>
    <n v="1"/>
    <m/>
    <m/>
    <n v="0"/>
    <s v="Valauto Roncq"/>
    <s v="VOLKSWAGEN"/>
    <m/>
    <s v="Roncq"/>
    <n v="1470.86"/>
  </r>
  <r>
    <x v="0"/>
    <s v="C"/>
    <x v="3"/>
    <d v="2021-01-25T00:00:00"/>
    <d v="2021-01-25T00:00:00"/>
    <m/>
    <m/>
    <m/>
    <m/>
    <m/>
    <n v="0"/>
    <s v="RQCSA"/>
    <n v="525829"/>
    <n v="5829"/>
    <s v="FERON SOFIA"/>
    <x v="18"/>
    <n v="21444.17"/>
    <n v="1220.83"/>
    <n v="22665"/>
    <n v="6"/>
    <n v="916.54"/>
    <n v="95"/>
    <n v="2.4961070559610707E-2"/>
    <n v="821.56496107055955"/>
    <n v="4.0439662963624952E-2"/>
    <n v="0"/>
    <n v="-1520"/>
    <m/>
    <m/>
    <n v="0.1"/>
    <n v="0.1"/>
    <n v="82.156496107055958"/>
    <m/>
    <n v="82.156496107055958"/>
    <s v="VWB"/>
    <n v="1"/>
    <n v="0"/>
    <n v="0"/>
    <n v="1"/>
    <n v="144.97999999999999"/>
    <n v="44299"/>
    <n v="0"/>
    <s v="Valauto Roncq"/>
    <s v="VOLKSWAGEN"/>
    <m/>
    <s v="Roncq"/>
    <n v="1061.52"/>
  </r>
  <r>
    <x v="0"/>
    <s v="C"/>
    <x v="3"/>
    <d v="2021-01-21T00:00:00"/>
    <d v="2021-01-21T00:00:00"/>
    <m/>
    <m/>
    <m/>
    <m/>
    <m/>
    <n v="0"/>
    <s v="RQCSA"/>
    <n v="525830"/>
    <n v="5830"/>
    <s v="DEVOS DELPHINE"/>
    <x v="18"/>
    <n v="21444.17"/>
    <n v="987.5"/>
    <n v="22431.67"/>
    <n v="16"/>
    <n v="893.88"/>
    <n v="95"/>
    <m/>
    <n v="798.88"/>
    <n v="3.9849017037073033E-2"/>
    <n v="0"/>
    <n v="-2020"/>
    <m/>
    <m/>
    <n v="7.0000000000000007E-2"/>
    <n v="7.0000000000000007E-2"/>
    <n v="55.921600000000005"/>
    <m/>
    <n v="55.921600000000005"/>
    <s v=""/>
    <n v="1"/>
    <n v="0"/>
    <n v="0"/>
    <n v="1"/>
    <m/>
    <m/>
    <n v="0"/>
    <s v="Valauto Roncq"/>
    <s v="VOLKSWAGEN"/>
    <m/>
    <s v="Roncq"/>
    <n v="893.88"/>
  </r>
  <r>
    <x v="0"/>
    <s v="C"/>
    <x v="3"/>
    <d v="2021-01-22T00:00:00"/>
    <d v="2021-01-23T00:00:00"/>
    <m/>
    <m/>
    <m/>
    <m/>
    <m/>
    <m/>
    <s v="RQCSA"/>
    <n v="525831"/>
    <n v="5831"/>
    <s v="LECLERCQ VIRGINIE"/>
    <x v="18"/>
    <n v="21444.17"/>
    <n v="1391.66"/>
    <n v="22835.829999999998"/>
    <n v="11"/>
    <n v="732.09"/>
    <n v="95"/>
    <m/>
    <n v="637.09"/>
    <n v="3.205883035562973E-2"/>
    <n v="0"/>
    <n v="-1120"/>
    <m/>
    <m/>
    <n v="0.1"/>
    <n v="0.1"/>
    <n v="63.709000000000003"/>
    <m/>
    <n v="63.709000000000003"/>
    <s v="VWB"/>
    <n v="1"/>
    <n v="20"/>
    <n v="1"/>
    <n v="1"/>
    <m/>
    <m/>
    <n v="1"/>
    <s v="Valauto Roncq"/>
    <s v="VOLKSWAGEN"/>
    <m/>
    <s v="Roncq"/>
    <n v="732.09"/>
  </r>
  <r>
    <x v="0"/>
    <s v="C"/>
    <x v="3"/>
    <d v="2021-01-26T00:00:00"/>
    <d v="2021-01-26T00:00:00"/>
    <m/>
    <m/>
    <m/>
    <m/>
    <m/>
    <n v="0"/>
    <s v="RQSVA"/>
    <n v="525832"/>
    <n v="5832"/>
    <s v="ZANCHETTI JEREMY ."/>
    <x v="18"/>
    <n v="21444.17"/>
    <n v="2112.5"/>
    <n v="23556.67"/>
    <n v="21"/>
    <n v="1042.1199999999999"/>
    <n v="95"/>
    <m/>
    <n v="947.11999999999989"/>
    <n v="4.4238850397785426E-2"/>
    <n v="0"/>
    <n v="-2353.33"/>
    <m/>
    <m/>
    <n v="7.0000000000000007E-2"/>
    <n v="0.1"/>
    <n v="66.298400000000001"/>
    <m/>
    <n v="66.298400000000001"/>
    <s v=""/>
    <n v="1"/>
    <n v="0"/>
    <n v="0"/>
    <n v="1"/>
    <m/>
    <m/>
    <n v="0"/>
    <s v="Valauto Roncq"/>
    <s v="VOLKSWAGEN"/>
    <m/>
    <s v="Roncq"/>
    <n v="1042.1199999999999"/>
  </r>
  <r>
    <x v="0"/>
    <s v="C"/>
    <x v="3"/>
    <d v="2021-02-25T00:00:00"/>
    <d v="2021-02-25T00:00:00"/>
    <m/>
    <m/>
    <m/>
    <m/>
    <m/>
    <n v="0"/>
    <s v="RXNTA"/>
    <n v="525833"/>
    <n v="5833"/>
    <s v="GHEDBANE ABDELHAMID"/>
    <x v="21"/>
    <n v="22570"/>
    <n v="1250.01"/>
    <n v="23820.01"/>
    <n v="52"/>
    <n v="725.58"/>
    <n v="95"/>
    <m/>
    <n v="630.58000000000004"/>
    <n v="3.0460944390871377E-2"/>
    <n v="-1688.56"/>
    <n v="-951.30000000000007"/>
    <m/>
    <m/>
    <n v="0.13"/>
    <n v="0.13"/>
    <n v="81.975400000000008"/>
    <m/>
    <n v="81.975400000000008"/>
    <s v="VWB"/>
    <n v="1"/>
    <n v="20"/>
    <n v="1"/>
    <n v="1"/>
    <m/>
    <m/>
    <n v="1"/>
    <s v="Valauto Roncq"/>
    <s v="VOLKSWAGEN"/>
    <m/>
    <s v="Roubaix"/>
    <n v="725.58"/>
  </r>
  <r>
    <x v="0"/>
    <s v="C"/>
    <x v="3"/>
    <d v="2021-01-13T00:00:00"/>
    <d v="2021-01-14T00:00:00"/>
    <m/>
    <m/>
    <m/>
    <m/>
    <m/>
    <n v="0"/>
    <s v="RQCSA"/>
    <n v="525837"/>
    <n v="5837"/>
    <s v="FREDELEC"/>
    <x v="17"/>
    <n v="39505"/>
    <n v="5979.17"/>
    <n v="45484.17"/>
    <n v="5"/>
    <n v="1297.32"/>
    <n v="95"/>
    <m/>
    <n v="1202.32"/>
    <n v="2.8522450777929993E-2"/>
    <n v="0"/>
    <n v="-4593.8999999999996"/>
    <m/>
    <m/>
    <n v="7.0000000000000007E-2"/>
    <n v="7.0000000000000007E-2"/>
    <n v="84.162400000000005"/>
    <m/>
    <n v="84.162400000000005"/>
    <s v="VWB"/>
    <n v="0"/>
    <n v="0"/>
    <n v="0"/>
    <n v="1"/>
    <m/>
    <m/>
    <n v="0"/>
    <s v="Valauto Roncq"/>
    <s v="VOLKSWAGEN"/>
    <m/>
    <s v="Roncq"/>
    <n v="1297.32"/>
  </r>
  <r>
    <x v="0"/>
    <s v="C"/>
    <x v="3"/>
    <d v="2021-07-06T00:00:00"/>
    <d v="2021-07-07T00:00:00"/>
    <m/>
    <m/>
    <m/>
    <m/>
    <m/>
    <m/>
    <s v="RXNTA"/>
    <n v="525839"/>
    <n v="5839"/>
    <s v="DA SILVA FERNANDO"/>
    <x v="19"/>
    <n v="29278.33"/>
    <n v="8016.67"/>
    <n v="37295"/>
    <n v="244"/>
    <n v="-6.76"/>
    <n v="95"/>
    <m/>
    <n v="-101.76"/>
    <n v="-1.8125754122536532E-4"/>
    <n v="-1854.33"/>
    <n v="0"/>
    <m/>
    <m/>
    <m/>
    <n v="0.13"/>
    <n v="0"/>
    <n v="200"/>
    <n v="200"/>
    <s v="VWB"/>
    <n v="0"/>
    <n v="0"/>
    <n v="0"/>
    <n v="1"/>
    <m/>
    <m/>
    <n v="0"/>
    <s v="Valauto Roncq"/>
    <s v="VOLKSWAGEN"/>
    <m/>
    <s v="Roubaix"/>
    <n v="-6.76"/>
  </r>
  <r>
    <x v="0"/>
    <s v="C"/>
    <x v="3"/>
    <d v="2021-03-12T00:00:00"/>
    <d v="2021-03-12T00:00:00"/>
    <m/>
    <m/>
    <m/>
    <m/>
    <m/>
    <n v="0"/>
    <s v="RQCSA"/>
    <n v="525842"/>
    <n v="5842"/>
    <s v="VERDE GIUSEPPE"/>
    <x v="21"/>
    <n v="24961.67"/>
    <n v="1975"/>
    <n v="26936.67"/>
    <n v="161"/>
    <n v="1568.71"/>
    <n v="95"/>
    <m/>
    <n v="1473.71"/>
    <n v="5.8236968415175304E-2"/>
    <n v="-3501.76"/>
    <n v="0"/>
    <m/>
    <m/>
    <n v="0.13"/>
    <n v="7.0000000000000007E-2"/>
    <n v="191.5823"/>
    <m/>
    <n v="191.5823"/>
    <s v="VWB"/>
    <n v="1"/>
    <n v="0"/>
    <n v="0"/>
    <n v="1"/>
    <m/>
    <m/>
    <n v="0"/>
    <s v="Valauto Roncq"/>
    <s v="VOLKSWAGEN"/>
    <m/>
    <s v="Roncq"/>
    <n v="1568.71"/>
  </r>
  <r>
    <x v="0"/>
    <s v="C"/>
    <x v="3"/>
    <d v="2021-07-09T00:00:00"/>
    <d v="2021-07-09T00:00:00"/>
    <m/>
    <m/>
    <m/>
    <m/>
    <m/>
    <m/>
    <s v="RQHWI"/>
    <n v="525844"/>
    <n v="5844"/>
    <s v="plantefeve jean-marc"/>
    <x v="20"/>
    <n v="19381.66"/>
    <n v="933.33"/>
    <n v="20314.990000000002"/>
    <n v="234"/>
    <n v="2125.31"/>
    <n v="95"/>
    <m/>
    <n v="2030.31"/>
    <n v="0.10461782161842068"/>
    <n v="-2437.8000000000002"/>
    <n v="0"/>
    <m/>
    <m/>
    <m/>
    <n v="0.13"/>
    <n v="0"/>
    <n v="100"/>
    <n v="100"/>
    <s v=""/>
    <n v="0"/>
    <n v="0"/>
    <n v="0"/>
    <n v="1"/>
    <m/>
    <m/>
    <n v="0"/>
    <s v="Valauto Roncq"/>
    <s v="VOLKSWAGEN"/>
    <m/>
    <s v="Roncq"/>
    <n v="2125.31"/>
  </r>
  <r>
    <x v="0"/>
    <s v="C"/>
    <x v="3"/>
    <d v="2021-03-03T00:00:00"/>
    <d v="2021-03-03T00:00:00"/>
    <m/>
    <s v="X"/>
    <m/>
    <m/>
    <s v="X"/>
    <n v="51035.51"/>
    <s v="LTMEL"/>
    <n v="525845"/>
    <n v="5845"/>
    <s v="LEASE PLAN"/>
    <x v="25"/>
    <n v="40141.67"/>
    <n v="10187.51"/>
    <n v="50329.18"/>
    <n v="33"/>
    <n v="710.57"/>
    <n v="95"/>
    <m/>
    <n v="615.57000000000005"/>
    <n v="1.4118449774067451E-2"/>
    <n v="0"/>
    <n v="507.12"/>
    <m/>
    <s v="marge non signée"/>
    <m/>
    <n v="0"/>
    <n v="0"/>
    <m/>
    <n v="0"/>
    <s v="Lease Plan"/>
    <n v="0"/>
    <n v="0"/>
    <n v="0"/>
    <n v="1"/>
    <m/>
    <m/>
    <n v="0"/>
    <s v="Valauto Roncq"/>
    <s v="VOLKSWAGEN"/>
    <m/>
    <s v="Entreprises"/>
    <n v="710.57"/>
  </r>
  <r>
    <x v="0"/>
    <s v="C"/>
    <x v="3"/>
    <d v="2021-01-15T00:00:00"/>
    <d v="2021-01-18T00:00:00"/>
    <m/>
    <m/>
    <m/>
    <m/>
    <m/>
    <m/>
    <s v="LTMPR"/>
    <n v="525850"/>
    <n v="5850"/>
    <s v="DODRE"/>
    <x v="25"/>
    <n v="40141.67"/>
    <n v="5087.5"/>
    <n v="45229.17"/>
    <n v="50"/>
    <n v="999.59"/>
    <n v="95"/>
    <m/>
    <n v="904.59"/>
    <n v="2.2100560324233236E-2"/>
    <n v="0"/>
    <n v="0"/>
    <m/>
    <m/>
    <n v="7.0000000000000007E-2"/>
    <n v="7.0000000000000007E-2"/>
    <n v="63.321300000000008"/>
    <m/>
    <n v="63.321300000000008"/>
    <s v="VWB"/>
    <n v="0"/>
    <n v="0"/>
    <n v="0"/>
    <n v="1"/>
    <m/>
    <m/>
    <n v="0"/>
    <s v="Valauto Roncq"/>
    <s v="VOLKSWAGEN"/>
    <m/>
    <s v="lambersart"/>
    <n v="999.59"/>
  </r>
  <r>
    <x v="0"/>
    <s v="C"/>
    <x v="3"/>
    <d v="2021-12-09T00:00:00"/>
    <d v="2021-12-10T00:00:00"/>
    <m/>
    <m/>
    <m/>
    <m/>
    <m/>
    <n v="0"/>
    <s v="RXNTA"/>
    <n v="525863"/>
    <n v="5863"/>
    <s v="QUEANT SYLVIANE"/>
    <x v="16"/>
    <n v="18506.669999999998"/>
    <n v="1025"/>
    <n v="19531.669999999998"/>
    <n v="335"/>
    <n v="1428.84"/>
    <n v="95"/>
    <m/>
    <n v="1333.84"/>
    <n v="7.3155034874130068E-2"/>
    <n v="-3177.34"/>
    <m/>
    <m/>
    <m/>
    <m/>
    <n v="0.13"/>
    <n v="0"/>
    <n v="80"/>
    <n v="80"/>
    <n v="0"/>
    <n v="1"/>
    <n v="0"/>
    <n v="0"/>
    <n v="1"/>
    <m/>
    <m/>
    <n v="0"/>
    <s v="Valauto Roncq"/>
    <s v="VOLKSWAGEN"/>
    <m/>
    <s v="Roubaix"/>
    <n v="1428.84"/>
  </r>
  <r>
    <x v="0"/>
    <s v="C"/>
    <x v="3"/>
    <d v="2021-06-17T00:00:00"/>
    <d v="2021-06-18T00:00:00"/>
    <m/>
    <m/>
    <m/>
    <m/>
    <m/>
    <m/>
    <s v="RQHWI"/>
    <n v="525864"/>
    <n v="5864"/>
    <s v="BOUTTE CHRISTELLE"/>
    <x v="16"/>
    <n v="18506.669999999998"/>
    <n v="1025"/>
    <n v="19531.669999999998"/>
    <n v="160"/>
    <n v="1159.19"/>
    <n v="95"/>
    <m/>
    <n v="1064.19"/>
    <n v="5.9349251753690296E-2"/>
    <n v="0"/>
    <n v="-2695.93"/>
    <m/>
    <m/>
    <m/>
    <n v="0.13"/>
    <n v="0"/>
    <n v="100"/>
    <n v="100"/>
    <s v="VWB"/>
    <n v="1"/>
    <n v="0"/>
    <n v="0"/>
    <n v="1"/>
    <m/>
    <m/>
    <n v="0"/>
    <s v="Valauto Roncq"/>
    <s v="VOLKSWAGEN"/>
    <m/>
    <s v="Roncq"/>
    <n v="1159.19"/>
  </r>
  <r>
    <x v="0"/>
    <s v="C"/>
    <x v="3"/>
    <d v="2021-06-11T00:00:00"/>
    <d v="2021-06-11T00:00:00"/>
    <m/>
    <m/>
    <m/>
    <m/>
    <m/>
    <n v="0"/>
    <s v="RQCSA"/>
    <n v="525865"/>
    <n v="5865"/>
    <s v="REGNAULT ANNE"/>
    <x v="16"/>
    <n v="18506.669999999998"/>
    <n v="795.83"/>
    <n v="19302.5"/>
    <n v="147"/>
    <n v="1010.57"/>
    <n v="95"/>
    <m/>
    <n v="915.57"/>
    <n v="5.2354358243750815E-2"/>
    <n v="0"/>
    <n v="-1775"/>
    <m/>
    <m/>
    <m/>
    <n v="0.13"/>
    <n v="0"/>
    <n v="100"/>
    <n v="100"/>
    <s v="VWB"/>
    <n v="1"/>
    <n v="20"/>
    <n v="1"/>
    <n v="1"/>
    <m/>
    <m/>
    <n v="1"/>
    <s v="Valauto Roncq"/>
    <s v="VOLKSWAGEN"/>
    <m/>
    <s v="Roncq"/>
    <n v="1010.57"/>
  </r>
  <r>
    <x v="0"/>
    <s v="C"/>
    <x v="3"/>
    <d v="2021-11-05T00:00:00"/>
    <d v="2021-11-06T00:00:00"/>
    <m/>
    <m/>
    <m/>
    <m/>
    <m/>
    <n v="0"/>
    <s v="RQCSA"/>
    <n v="525866"/>
    <n v="5866"/>
    <s v="WAUTRAIN SEVERYNE"/>
    <x v="16"/>
    <n v="18506.669999999998"/>
    <n v="1025"/>
    <n v="19531.669999999998"/>
    <n v="298"/>
    <n v="1428.84"/>
    <n v="95"/>
    <m/>
    <n v="1333.84"/>
    <n v="7.3155034874130068E-2"/>
    <n v="-3177.34"/>
    <m/>
    <m/>
    <s v="CG OFFERTE"/>
    <m/>
    <n v="0.13"/>
    <n v="0"/>
    <n v="80"/>
    <n v="80"/>
    <s v="VWB"/>
    <n v="1"/>
    <n v="0"/>
    <n v="0"/>
    <n v="1"/>
    <m/>
    <m/>
    <n v="0"/>
    <s v="Valauto Roncq"/>
    <s v="VOLKSWAGEN"/>
    <m/>
    <s v="Roncq"/>
    <n v="1428.84"/>
  </r>
  <r>
    <x v="0"/>
    <s v="C"/>
    <x v="3"/>
    <d v="2021-02-18T00:00:00"/>
    <d v="2021-02-22T00:00:00"/>
    <m/>
    <m/>
    <m/>
    <m/>
    <m/>
    <n v="0"/>
    <s v="RQHWI"/>
    <n v="525872"/>
    <n v="5872"/>
    <s v="DIERS HELENE"/>
    <x v="17"/>
    <n v="37312.5"/>
    <n v="1945.83"/>
    <n v="39258.33"/>
    <n v="6"/>
    <n v="1220.33"/>
    <n v="95"/>
    <m/>
    <n v="1125.33"/>
    <n v="3.1084613125418221E-2"/>
    <n v="0"/>
    <n v="-448"/>
    <m/>
    <m/>
    <n v="7.0000000000000007E-2"/>
    <n v="7.0000000000000007E-2"/>
    <n v="78.773099999999999"/>
    <m/>
    <n v="78.773099999999999"/>
    <s v=""/>
    <n v="0"/>
    <n v="0"/>
    <n v="0"/>
    <n v="1"/>
    <m/>
    <m/>
    <n v="0"/>
    <s v="Valauto Roncq"/>
    <s v="VOLKSWAGEN"/>
    <m/>
    <s v="Roncq"/>
    <n v="1220.33"/>
  </r>
  <r>
    <x v="0"/>
    <s v="C"/>
    <x v="3"/>
    <d v="2021-02-04T00:00:00"/>
    <d v="2021-02-05T00:00:00"/>
    <m/>
    <m/>
    <m/>
    <m/>
    <m/>
    <n v="0"/>
    <s v="RQSVA"/>
    <n v="525874"/>
    <n v="5874"/>
    <s v="DUBOIS CELINE"/>
    <x v="19"/>
    <n v="29070"/>
    <n v="3191.67"/>
    <n v="32261.67"/>
    <n v="15"/>
    <n v="1510.02"/>
    <n v="95"/>
    <m/>
    <n v="1415.02"/>
    <n v="4.6805388561720458E-2"/>
    <n v="0"/>
    <n v="-883.32999999999993"/>
    <m/>
    <m/>
    <n v="0.1"/>
    <n v="0.1"/>
    <n v="141.50200000000001"/>
    <m/>
    <n v="141.50200000000001"/>
    <s v="VWB"/>
    <n v="1"/>
    <n v="0"/>
    <n v="0"/>
    <n v="1"/>
    <m/>
    <m/>
    <n v="0"/>
    <s v="Valauto Roncq"/>
    <s v="VOLKSWAGEN"/>
    <m/>
    <s v="Roncq"/>
    <n v="1510.02"/>
  </r>
  <r>
    <x v="0"/>
    <s v="C"/>
    <x v="3"/>
    <d v="2021-01-11T00:00:00"/>
    <d v="2021-01-11T00:00:00"/>
    <m/>
    <m/>
    <m/>
    <m/>
    <m/>
    <n v="0"/>
    <s v="RQHWI"/>
    <n v="525899"/>
    <n v="5899"/>
    <s v="CABINET FRANCOIS DEHUYSER"/>
    <x v="21"/>
    <n v="25703.33"/>
    <n v="3729.18"/>
    <n v="29432.510000000002"/>
    <n v="12"/>
    <n v="1860.95"/>
    <n v="95"/>
    <m/>
    <n v="1765.95"/>
    <n v="6.3227702971985739E-2"/>
    <n v="0"/>
    <n v="-882.98"/>
    <m/>
    <m/>
    <n v="7.0000000000000007E-2"/>
    <n v="7.0000000000000007E-2"/>
    <n v="123.61650000000002"/>
    <m/>
    <n v="123.61650000000002"/>
    <s v="VWB"/>
    <n v="1"/>
    <n v="0"/>
    <n v="0"/>
    <n v="1"/>
    <m/>
    <m/>
    <n v="0"/>
    <s v="Valauto Roncq"/>
    <s v="VOLKSWAGEN"/>
    <m/>
    <s v="Roncq"/>
    <n v="1860.95"/>
  </r>
  <r>
    <x v="0"/>
    <s v="C"/>
    <x v="3"/>
    <d v="2021-01-14T00:00:00"/>
    <d v="2021-01-15T00:00:00"/>
    <m/>
    <m/>
    <m/>
    <m/>
    <m/>
    <n v="0"/>
    <s v="RQSVA"/>
    <n v="525903"/>
    <n v="5903"/>
    <s v="RISSELIN JEAN MARC"/>
    <x v="25"/>
    <n v="32500"/>
    <n v="3058.33"/>
    <n v="35558.33"/>
    <n v="3"/>
    <n v="1267.52"/>
    <n v="95"/>
    <m/>
    <n v="1172.52"/>
    <n v="3.5646218481014152E-2"/>
    <n v="0"/>
    <n v="-1700"/>
    <m/>
    <m/>
    <n v="7.0000000000000007E-2"/>
    <n v="7.0000000000000007E-2"/>
    <n v="82.076400000000007"/>
    <m/>
    <n v="82.076400000000007"/>
    <s v="VWB"/>
    <n v="1"/>
    <n v="20"/>
    <n v="1"/>
    <n v="1"/>
    <m/>
    <m/>
    <n v="1"/>
    <s v="Valauto Roncq"/>
    <s v="VOLKSWAGEN"/>
    <m/>
    <s v="Roncq"/>
    <n v="1267.52"/>
  </r>
  <r>
    <x v="0"/>
    <s v="C"/>
    <x v="3"/>
    <d v="2021-01-29T00:00:00"/>
    <d v="2021-01-29T00:00:00"/>
    <m/>
    <m/>
    <m/>
    <m/>
    <m/>
    <m/>
    <s v="RQHWI"/>
    <n v="525907"/>
    <n v="5907"/>
    <s v="DEBACKER MATHIEU"/>
    <x v="16"/>
    <n v="14502.5"/>
    <n v="1075"/>
    <n v="15577.5"/>
    <n v="8"/>
    <n v="532.89"/>
    <n v="95"/>
    <m/>
    <n v="437.89"/>
    <n v="3.4208955223880594E-2"/>
    <n v="0"/>
    <n v="-1150"/>
    <m/>
    <m/>
    <n v="7.0000000000000007E-2"/>
    <n v="7.0000000000000007E-2"/>
    <n v="30.6523"/>
    <m/>
    <n v="30.6523"/>
    <s v="VWB"/>
    <n v="0"/>
    <n v="0"/>
    <n v="0"/>
    <n v="1"/>
    <m/>
    <m/>
    <n v="0"/>
    <s v="Valauto Roncq"/>
    <s v="VOLKSWAGEN"/>
    <m/>
    <s v="Roncq"/>
    <n v="532.89"/>
  </r>
  <r>
    <x v="0"/>
    <s v="C"/>
    <x v="3"/>
    <d v="2021-03-04T00:00:00"/>
    <d v="2021-03-04T00:00:00"/>
    <m/>
    <m/>
    <m/>
    <m/>
    <m/>
    <n v="0"/>
    <s v="RXCRA"/>
    <n v="525911"/>
    <n v="5911"/>
    <s v="UNIVERS PARE BRISE"/>
    <x v="17"/>
    <n v="37312.5"/>
    <n v="4633.33"/>
    <n v="41945.83"/>
    <n v="20"/>
    <n v="1593.29"/>
    <n v="95"/>
    <m/>
    <n v="1498.29"/>
    <n v="3.7984467109126223E-2"/>
    <n v="0"/>
    <n v="0"/>
    <m/>
    <s v="voir glacière"/>
    <n v="7.0000000000000007E-2"/>
    <n v="7.0000000000000007E-2"/>
    <n v="104.88030000000001"/>
    <m/>
    <n v="104.88030000000001"/>
    <s v=""/>
    <n v="1"/>
    <n v="20"/>
    <n v="1"/>
    <n v="1"/>
    <m/>
    <m/>
    <n v="1"/>
    <s v="Valauto Roncq"/>
    <s v="VOLKSWAGEN"/>
    <m/>
    <s v="Roubaix"/>
    <n v="1593.29"/>
  </r>
  <r>
    <x v="0"/>
    <s v="C"/>
    <x v="3"/>
    <d v="2021-02-04T00:00:00"/>
    <d v="2021-02-04T00:00:00"/>
    <m/>
    <s v="X"/>
    <m/>
    <m/>
    <s v="X"/>
    <m/>
    <s v="RQBER"/>
    <n v="525913"/>
    <n v="5913"/>
    <s v="OLLIVIER BATAILLE VICTORIA"/>
    <x v="15"/>
    <n v="21135.83"/>
    <n v="1091.67"/>
    <n v="22227.5"/>
    <n v="14"/>
    <n v="1206.3800000000001"/>
    <n v="95"/>
    <n v="-1095.81575"/>
    <n v="15.564250000000129"/>
    <n v="4.9742098751546565E-3"/>
    <n v="0"/>
    <n v="-1333.65"/>
    <m/>
    <s v="manque comm bernard"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1206.3800000000001"/>
  </r>
  <r>
    <x v="0"/>
    <s v="C"/>
    <x v="3"/>
    <d v="2021-02-23T00:00:00"/>
    <d v="2021-02-23T00:00:00"/>
    <m/>
    <s v="X"/>
    <m/>
    <m/>
    <s v="X"/>
    <m/>
    <s v="RQBER"/>
    <n v="525914"/>
    <n v="5914"/>
    <s v="CRUZ MARIE"/>
    <x v="17"/>
    <n v="37312.5"/>
    <n v="591.66999999999996"/>
    <n v="37904.17"/>
    <n v="11"/>
    <n v="1232.1300000000001"/>
    <n v="95"/>
    <n v="-1042.364675"/>
    <n v="94.765325000000075"/>
    <n v="5.0064498180543218E-3"/>
    <n v="-3070.24"/>
    <n v="0"/>
    <m/>
    <s v="manque comm bernard"/>
    <m/>
    <n v="7.0000000000000007E-2"/>
    <n v="0"/>
    <m/>
    <n v="0"/>
    <s v="VWB"/>
    <n v="0"/>
    <n v="20"/>
    <n v="1"/>
    <n v="1"/>
    <m/>
    <m/>
    <n v="1"/>
    <s v="Valauto Roncq"/>
    <s v="VOLKSWAGEN"/>
    <m/>
    <s v="Agent Bernard"/>
    <n v="1232.1300000000001"/>
  </r>
  <r>
    <x v="0"/>
    <s v="C"/>
    <x v="3"/>
    <d v="2021-02-19T00:00:00"/>
    <d v="2021-02-19T00:00:00"/>
    <m/>
    <m/>
    <m/>
    <m/>
    <m/>
    <n v="0"/>
    <s v="RXNTA"/>
    <n v="525915"/>
    <n v="5915"/>
    <s v="RAISIN THOMAS"/>
    <x v="17"/>
    <n v="37312.5"/>
    <n v="3654.17"/>
    <n v="40966.67"/>
    <n v="7"/>
    <n v="616.01"/>
    <n v="95"/>
    <m/>
    <n v="521.01"/>
    <n v="1.5036858011647029E-2"/>
    <n v="0"/>
    <n v="0"/>
    <m/>
    <m/>
    <n v="7.0000000000000007E-2"/>
    <n v="7.0000000000000007E-2"/>
    <n v="36.470700000000001"/>
    <m/>
    <n v="36.470700000000001"/>
    <s v="VWB"/>
    <n v="0"/>
    <n v="20"/>
    <n v="1"/>
    <n v="1"/>
    <m/>
    <m/>
    <n v="1"/>
    <s v="Valauto Roncq"/>
    <s v="VOLKSWAGEN"/>
    <m/>
    <s v="Roubaix"/>
    <n v="616.01"/>
  </r>
  <r>
    <x v="0"/>
    <s v="C"/>
    <x v="3"/>
    <d v="2021-04-22T00:00:00"/>
    <d v="2021-04-22T00:00:00"/>
    <m/>
    <m/>
    <m/>
    <m/>
    <m/>
    <n v="-720"/>
    <s v="RXNTA"/>
    <n v="525925"/>
    <n v="5925"/>
    <s v="GUENIN BLANDINE"/>
    <x v="24"/>
    <n v="35899.17"/>
    <n v="3858.33"/>
    <n v="39757.5"/>
    <n v="35"/>
    <n v="1884.1"/>
    <n v="95"/>
    <m/>
    <n v="1789.1"/>
    <n v="4.7389800666540902E-2"/>
    <n v="0"/>
    <n v="-2750"/>
    <m/>
    <s v="aide retard non validée donc non remboursée"/>
    <n v="7.0000000000000007E-2"/>
    <n v="7.0000000000000007E-2"/>
    <n v="125.23700000000001"/>
    <m/>
    <n v="125.23700000000001"/>
    <s v="VWB"/>
    <n v="1"/>
    <n v="0"/>
    <n v="0"/>
    <n v="1"/>
    <m/>
    <m/>
    <n v="0"/>
    <s v="Valauto Roncq"/>
    <s v="VOLKSWAGEN"/>
    <m/>
    <s v="Roubaix"/>
    <n v="1884.1"/>
  </r>
  <r>
    <x v="0"/>
    <s v="C"/>
    <x v="3"/>
    <d v="2021-10-15T00:00:00"/>
    <d v="2021-10-16T00:00:00"/>
    <m/>
    <m/>
    <m/>
    <m/>
    <m/>
    <m/>
    <s v="RQCSA"/>
    <n v="525929"/>
    <n v="5929"/>
    <s v="DUPRET ISABELLE"/>
    <x v="24"/>
    <n v="35899.17"/>
    <n v="3975"/>
    <n v="39874.17"/>
    <n v="179"/>
    <n v="1566.21"/>
    <n v="95"/>
    <m/>
    <n v="1471.21"/>
    <n v="3.9278811320712134E-2"/>
    <m/>
    <n v="-2750"/>
    <m/>
    <m/>
    <m/>
    <n v="0.13"/>
    <n v="0"/>
    <n v="250"/>
    <n v="250"/>
    <s v="VWB"/>
    <n v="1"/>
    <n v="20"/>
    <n v="1"/>
    <n v="1"/>
    <n v="1250"/>
    <d v="2021-10-07T00:00:00"/>
    <n v="1"/>
    <s v="Valauto Roncq"/>
    <s v="VOLKSWAGEN"/>
    <m/>
    <s v="Roncq"/>
    <n v="2816.21"/>
  </r>
  <r>
    <x v="0"/>
    <s v="C"/>
    <x v="3"/>
    <d v="2021-04-16T00:00:00"/>
    <d v="2021-04-16T00:00:00"/>
    <m/>
    <m/>
    <m/>
    <m/>
    <m/>
    <n v="0"/>
    <s v="RQHWI"/>
    <n v="525931"/>
    <n v="5931"/>
    <s v="DECO STYL"/>
    <x v="17"/>
    <n v="37312.5"/>
    <n v="1687.5"/>
    <n v="39000"/>
    <n v="59"/>
    <n v="875.02"/>
    <n v="95"/>
    <m/>
    <n v="780.02"/>
    <n v="2.2436410256410255E-2"/>
    <n v="-3159"/>
    <n v="0"/>
    <m/>
    <m/>
    <n v="0.13"/>
    <n v="0.13"/>
    <n v="101.40260000000001"/>
    <m/>
    <n v="101.40260000000001"/>
    <s v="VWB"/>
    <n v="1"/>
    <n v="0"/>
    <n v="0"/>
    <n v="1"/>
    <m/>
    <m/>
    <n v="0"/>
    <s v="Valauto Roncq"/>
    <s v="VOLKSWAGEN"/>
    <m/>
    <s v="Roncq"/>
    <n v="875.02"/>
  </r>
  <r>
    <x v="0"/>
    <s v="C"/>
    <x v="3"/>
    <d v="2021-02-23T00:00:00"/>
    <d v="2021-02-23T00:00:00"/>
    <m/>
    <s v="X"/>
    <m/>
    <s v="X"/>
    <s v="X"/>
    <n v="43780"/>
    <s v="RQBER"/>
    <n v="525932"/>
    <n v="5932"/>
    <s v="SAS BOUVE"/>
    <x v="17"/>
    <n v="37312.5"/>
    <n v="3658.33"/>
    <n v="40970.83"/>
    <n v="7"/>
    <n v="1324.13"/>
    <n v="95"/>
    <n v="-1118.503659"/>
    <n v="110.62634100000014"/>
    <n v="5.0188473360193121E-3"/>
    <n v="0"/>
    <n v="0"/>
    <m/>
    <s v="manque comm bernard"/>
    <m/>
    <n v="7.0000000000000007E-2"/>
    <n v="0"/>
    <m/>
    <n v="0"/>
    <s v="VWB"/>
    <n v="0"/>
    <n v="20"/>
    <n v="1"/>
    <n v="1"/>
    <m/>
    <m/>
    <n v="1"/>
    <s v="Valauto Roncq"/>
    <s v="VOLKSWAGEN"/>
    <m/>
    <s v="Agent Bernard"/>
    <n v="1324.13"/>
  </r>
  <r>
    <x v="0"/>
    <s v="C"/>
    <x v="3"/>
    <d v="2021-04-23T00:00:00"/>
    <d v="2021-04-23T00:00:00"/>
    <m/>
    <m/>
    <m/>
    <m/>
    <m/>
    <m/>
    <s v="RQFST"/>
    <n v="525938"/>
    <n v="5938"/>
    <s v="GARAGE BERNARD"/>
    <x v="24"/>
    <n v="35899.17"/>
    <n v="3600"/>
    <n v="39499.17"/>
    <n v="36"/>
    <n v="1000.19"/>
    <n v="95"/>
    <m/>
    <n v="905.19"/>
    <n v="2.5321797901069823E-2"/>
    <n v="0"/>
    <n v="-2682.64"/>
    <m/>
    <s v="commission ?"/>
    <n v="0.1"/>
    <n v="0.1"/>
    <n v="90.519000000000005"/>
    <m/>
    <n v="90.519000000000005"/>
    <s v="VWB"/>
    <n v="0"/>
    <n v="0"/>
    <n v="0"/>
    <n v="1"/>
    <m/>
    <m/>
    <n v="0"/>
    <s v="Valauto Roncq"/>
    <s v="VOLKSWAGEN"/>
    <m/>
    <s v="Roncq"/>
    <n v="1000.19"/>
  </r>
  <r>
    <x v="0"/>
    <s v="C"/>
    <x v="3"/>
    <d v="2021-01-13T00:00:00"/>
    <d v="2021-01-13T00:00:00"/>
    <m/>
    <m/>
    <m/>
    <m/>
    <m/>
    <m/>
    <s v="RXNTA"/>
    <n v="525943"/>
    <n v="5943"/>
    <s v="SARL B PETROL"/>
    <x v="16"/>
    <n v="16044.17"/>
    <n v="1779.16"/>
    <n v="17823.330000000002"/>
    <n v="5"/>
    <n v="629.70000000000005"/>
    <n v="95"/>
    <m/>
    <n v="534.70000000000005"/>
    <n v="3.5330098247633862E-2"/>
    <n v="0"/>
    <n v="0"/>
    <m/>
    <m/>
    <n v="7.0000000000000007E-2"/>
    <n v="7.0000000000000007E-2"/>
    <n v="37.429000000000009"/>
    <m/>
    <n v="37.429000000000009"/>
    <s v="VWB"/>
    <n v="0"/>
    <n v="20"/>
    <n v="1"/>
    <n v="1"/>
    <m/>
    <m/>
    <n v="1"/>
    <s v="Valauto Roncq"/>
    <s v="VOLKSWAGEN"/>
    <m/>
    <s v="Roubaix"/>
    <n v="629.70000000000005"/>
  </r>
  <r>
    <x v="0"/>
    <s v="C"/>
    <x v="3"/>
    <d v="2021-01-13T00:00:00"/>
    <d v="2021-01-13T00:00:00"/>
    <m/>
    <m/>
    <m/>
    <m/>
    <m/>
    <n v="0"/>
    <s v="RXNTA"/>
    <n v="525945"/>
    <n v="5945"/>
    <s v="LEMAIRE PATRICK"/>
    <x v="18"/>
    <n v="21444.17"/>
    <n v="3162.49"/>
    <n v="24606.659999999996"/>
    <n v="2"/>
    <n v="812.15"/>
    <n v="95"/>
    <n v="4.4930717388125041E-2"/>
    <n v="717.19493071738805"/>
    <n v="3.3007118020787388E-2"/>
    <n v="0"/>
    <n v="-1120"/>
    <m/>
    <m/>
    <n v="7.0000000000000007E-2"/>
    <n v="7.0000000000000007E-2"/>
    <n v="50.20364515021717"/>
    <m/>
    <n v="50.20364515021717"/>
    <s v=""/>
    <n v="1"/>
    <n v="0"/>
    <n v="0"/>
    <n v="1"/>
    <m/>
    <m/>
    <n v="0"/>
    <s v="Valauto Roncq"/>
    <s v="VOLKSWAGEN"/>
    <m/>
    <s v="Roubaix"/>
    <n v="812.15"/>
  </r>
  <r>
    <x v="0"/>
    <s v="C"/>
    <x v="3"/>
    <d v="2021-07-06T00:00:00"/>
    <d v="2021-07-06T00:00:00"/>
    <m/>
    <m/>
    <m/>
    <m/>
    <m/>
    <n v="0"/>
    <s v="RQSVA"/>
    <n v="525946"/>
    <n v="5946"/>
    <s v="GORRIEZ JANIQUE"/>
    <x v="17"/>
    <n v="35029.17"/>
    <n v="537.5"/>
    <n v="35566.67"/>
    <n v="74"/>
    <n v="1434.65"/>
    <n v="46.67"/>
    <m/>
    <n v="1387.98"/>
    <n v="4.0336922180232229E-2"/>
    <n v="0"/>
    <n v="-1150"/>
    <m/>
    <m/>
    <n v="7.0000000000000007E-2"/>
    <n v="7.0000000000000007E-2"/>
    <n v="97.158600000000007"/>
    <m/>
    <n v="97.158600000000007"/>
    <s v=""/>
    <n v="1"/>
    <n v="20"/>
    <n v="1"/>
    <n v="1"/>
    <m/>
    <m/>
    <n v="1"/>
    <s v="Valauto Roncq"/>
    <s v="VOLKSWAGEN"/>
    <m/>
    <s v="Roncq"/>
    <n v="1434.65"/>
  </r>
  <r>
    <x v="0"/>
    <s v="C"/>
    <x v="3"/>
    <d v="2021-03-10T00:00:00"/>
    <d v="2021-03-10T00:00:00"/>
    <m/>
    <m/>
    <m/>
    <m/>
    <m/>
    <n v="0"/>
    <s v="RQNBA"/>
    <n v="525949"/>
    <n v="5949"/>
    <s v="VOSSAERS GEOFFREY"/>
    <x v="19"/>
    <n v="29070"/>
    <n v="7775.01"/>
    <n v="36845.01"/>
    <n v="97"/>
    <n v="1655.55"/>
    <n v="95"/>
    <m/>
    <n v="1560.55"/>
    <n v="4.4932814511381591E-2"/>
    <n v="0"/>
    <n v="0"/>
    <m/>
    <m/>
    <n v="7.0000000000000007E-2"/>
    <n v="7.0000000000000007E-2"/>
    <n v="109.2385"/>
    <m/>
    <n v="109.2385"/>
    <s v="VWB"/>
    <n v="1"/>
    <n v="0"/>
    <n v="0"/>
    <n v="1"/>
    <m/>
    <m/>
    <n v="0"/>
    <s v="Valauto Roncq"/>
    <s v="VOLKSWAGEN"/>
    <m/>
    <s v="Roncq"/>
    <n v="1655.55"/>
  </r>
  <r>
    <x v="0"/>
    <s v="C"/>
    <x v="3"/>
    <d v="2021-01-15T00:00:00"/>
    <d v="2021-01-18T00:00:00"/>
    <m/>
    <m/>
    <m/>
    <m/>
    <m/>
    <n v="0"/>
    <s v="RQCSA"/>
    <n v="525965"/>
    <n v="5965"/>
    <s v="VASSAUX NATHALIE"/>
    <x v="18"/>
    <n v="21444.17"/>
    <n v="2637.51"/>
    <n v="24081.68"/>
    <n v="4"/>
    <n v="709.53"/>
    <n v="95"/>
    <m/>
    <n v="614.53"/>
    <n v="2.946347597011504E-2"/>
    <n v="0"/>
    <n v="-1120"/>
    <m/>
    <m/>
    <n v="0.1"/>
    <n v="7.0000000000000007E-2"/>
    <n v="61.453000000000003"/>
    <m/>
    <n v="61.453000000000003"/>
    <s v="VWB"/>
    <n v="1"/>
    <n v="20"/>
    <n v="1"/>
    <n v="1"/>
    <n v="170"/>
    <n v="44299"/>
    <n v="1"/>
    <s v="Valauto Roncq"/>
    <s v="VOLKSWAGEN"/>
    <m/>
    <s v="Roncq"/>
    <n v="879.53"/>
  </r>
  <r>
    <x v="0"/>
    <s v="C"/>
    <x v="3"/>
    <d v="2021-07-15T00:00:00"/>
    <d v="2021-07-15T00:00:00"/>
    <m/>
    <m/>
    <m/>
    <m/>
    <m/>
    <n v="0"/>
    <s v="RQCSA"/>
    <n v="525967"/>
    <n v="5967"/>
    <s v="HONNART XAVIER"/>
    <x v="24"/>
    <n v="35899.17"/>
    <n v="3975"/>
    <n v="39874.17"/>
    <n v="99"/>
    <n v="1393.45"/>
    <n v="95"/>
    <m/>
    <n v="1298.45"/>
    <n v="3.4946181951875113E-2"/>
    <n v="-3189.93"/>
    <n v="0"/>
    <m/>
    <m/>
    <m/>
    <n v="0.13"/>
    <n v="0"/>
    <n v="250"/>
    <n v="250"/>
    <s v="VWB"/>
    <n v="1"/>
    <n v="0"/>
    <n v="0"/>
    <n v="1"/>
    <m/>
    <m/>
    <n v="0"/>
    <s v="Valauto Roncq"/>
    <s v="VOLKSWAGEN"/>
    <m/>
    <s v="Roncq"/>
    <n v="1393.45"/>
  </r>
  <r>
    <x v="0"/>
    <s v="C"/>
    <x v="3"/>
    <d v="2021-04-22T00:00:00"/>
    <d v="2021-04-22T00:00:00"/>
    <m/>
    <m/>
    <m/>
    <m/>
    <m/>
    <n v="0"/>
    <s v="VSGLE"/>
    <n v="525969"/>
    <n v="5969"/>
    <s v="SKALECKI ROMAIN"/>
    <x v="24"/>
    <n v="35899.17"/>
    <n v="3600"/>
    <n v="39499.17"/>
    <n v="36"/>
    <n v="1660.05"/>
    <n v="95"/>
    <m/>
    <n v="1565.05"/>
    <n v="4.202746538724738E-2"/>
    <n v="0"/>
    <n v="-2750"/>
    <m/>
    <m/>
    <n v="0.1"/>
    <n v="0.1"/>
    <n v="156.505"/>
    <m/>
    <n v="156.505"/>
    <s v="VWB"/>
    <n v="0"/>
    <n v="20"/>
    <n v="1"/>
    <n v="1"/>
    <m/>
    <m/>
    <n v="1"/>
    <s v="Valauto Roncq"/>
    <s v="VOLKSWAGEN"/>
    <m/>
    <s v="Entreprises"/>
    <n v="1660.05"/>
  </r>
  <r>
    <x v="0"/>
    <s v="C"/>
    <x v="3"/>
    <d v="2021-11-09T00:00:00"/>
    <d v="2021-11-10T00:00:00"/>
    <m/>
    <m/>
    <m/>
    <m/>
    <m/>
    <n v="0"/>
    <s v="RQCSA"/>
    <n v="525970"/>
    <n v="5970"/>
    <s v="NOWE DAVID"/>
    <x v="24"/>
    <n v="35899.17"/>
    <n v="3975"/>
    <n v="39874.17"/>
    <n v="237"/>
    <n v="1611.21"/>
    <n v="95"/>
    <m/>
    <n v="1516.21"/>
    <n v="4.0407361457304315E-2"/>
    <n v="358.13"/>
    <n v="-2750"/>
    <m/>
    <m/>
    <m/>
    <n v="0.13"/>
    <n v="0"/>
    <n v="400"/>
    <n v="400"/>
    <s v="VWB"/>
    <n v="1"/>
    <n v="20"/>
    <n v="1"/>
    <n v="1"/>
    <m/>
    <m/>
    <n v="1"/>
    <s v="Valauto Roncq"/>
    <s v="VOLKSWAGEN"/>
    <m/>
    <s v="Roncq"/>
    <n v="1611.21"/>
  </r>
  <r>
    <x v="0"/>
    <s v="C"/>
    <x v="3"/>
    <d v="2021-02-19T00:00:00"/>
    <d v="2021-02-19T00:00:00"/>
    <m/>
    <m/>
    <m/>
    <m/>
    <m/>
    <m/>
    <s v="RXNTA"/>
    <n v="525971"/>
    <n v="5971"/>
    <s v="VERSCHELLE LUCIEN"/>
    <x v="17"/>
    <n v="34354.17"/>
    <n v="1479.17"/>
    <n v="35833.339999999997"/>
    <n v="7"/>
    <n v="1349.01"/>
    <n v="95"/>
    <m/>
    <n v="1254.01"/>
    <n v="3.7646783693621642E-2"/>
    <n v="0"/>
    <n v="-1739"/>
    <m/>
    <m/>
    <n v="7.0000000000000007E-2"/>
    <n v="7.0000000000000007E-2"/>
    <n v="87.78070000000001"/>
    <m/>
    <n v="87.78070000000001"/>
    <s v=""/>
    <n v="1"/>
    <n v="20"/>
    <n v="1"/>
    <n v="1"/>
    <m/>
    <m/>
    <n v="1"/>
    <s v="Valauto Roncq"/>
    <s v="VOLKSWAGEN"/>
    <m/>
    <s v="Roubaix"/>
    <n v="1349.01"/>
  </r>
  <r>
    <x v="0"/>
    <s v="C"/>
    <x v="3"/>
    <d v="2021-06-28T00:00:00"/>
    <d v="2021-06-29T00:00:00"/>
    <m/>
    <m/>
    <m/>
    <m/>
    <m/>
    <m/>
    <s v="RQHWI"/>
    <n v="525980"/>
    <n v="5980"/>
    <s v="CALLENS JULIEN"/>
    <x v="21"/>
    <n v="29090.83"/>
    <n v="1091.67"/>
    <n v="30182.5"/>
    <n v="4"/>
    <n v="1000.48"/>
    <n v="95"/>
    <m/>
    <n v="905.48"/>
    <n v="3.3147684916756397E-2"/>
    <n v="0"/>
    <n v="0"/>
    <m/>
    <s v="payé dans First"/>
    <n v="0.1"/>
    <n v="0.1"/>
    <n v="90.548000000000002"/>
    <m/>
    <n v="90.548000000000002"/>
    <s v="VWB"/>
    <n v="0"/>
    <n v="0"/>
    <n v="0"/>
    <n v="1"/>
    <m/>
    <m/>
    <n v="0"/>
    <s v="Valauto Roncq"/>
    <s v="VOLKSWAGEN"/>
    <m/>
    <s v="Roncq"/>
    <n v="1000.48"/>
  </r>
  <r>
    <x v="0"/>
    <s v="C"/>
    <x v="3"/>
    <d v="2021-04-14T00:00:00"/>
    <d v="2021-04-14T00:00:00"/>
    <m/>
    <m/>
    <m/>
    <m/>
    <m/>
    <n v="0"/>
    <s v="RXNTA"/>
    <n v="525981"/>
    <n v="5981"/>
    <s v="KANIT NOUNA"/>
    <x v="21"/>
    <n v="35128.33"/>
    <n v="2541.67"/>
    <n v="37670"/>
    <n v="20"/>
    <n v="1366.02"/>
    <n v="95"/>
    <m/>
    <n v="1271.02"/>
    <n v="3.6262808601008757E-2"/>
    <n v="0"/>
    <n v="-250"/>
    <m/>
    <m/>
    <n v="0.1"/>
    <n v="0.1"/>
    <n v="127.102"/>
    <m/>
    <n v="127.102"/>
    <s v=""/>
    <n v="0"/>
    <n v="0"/>
    <n v="0"/>
    <n v="1"/>
    <m/>
    <m/>
    <n v="0"/>
    <s v="Valauto Roncq"/>
    <s v="VOLKSWAGEN"/>
    <m/>
    <s v="Roubaix"/>
    <n v="1366.02"/>
  </r>
  <r>
    <x v="0"/>
    <s v="C"/>
    <x v="3"/>
    <d v="2021-02-25T00:00:00"/>
    <d v="2021-02-26T00:00:00"/>
    <m/>
    <m/>
    <m/>
    <m/>
    <m/>
    <n v="0"/>
    <s v="RQNBA"/>
    <n v="526000"/>
    <n v="6000"/>
    <s v="DEZITTER CLAUDE"/>
    <x v="17"/>
    <n v="36637.5"/>
    <n v="829.17"/>
    <n v="37466.67"/>
    <n v="13"/>
    <n v="1075.72"/>
    <n v="95"/>
    <m/>
    <n v="980.72"/>
    <n v="2.8711385345962161E-2"/>
    <n v="0"/>
    <n v="-1150"/>
    <m/>
    <m/>
    <n v="0.1"/>
    <n v="7.0000000000000007E-2"/>
    <n v="98.072000000000003"/>
    <m/>
    <n v="98.072000000000003"/>
    <s v=""/>
    <n v="0"/>
    <n v="0"/>
    <n v="0"/>
    <n v="1"/>
    <m/>
    <m/>
    <n v="0"/>
    <s v="Valauto Roncq"/>
    <s v="VOLKSWAGEN"/>
    <m/>
    <s v="Roncq"/>
    <n v="1075.72"/>
  </r>
  <r>
    <x v="0"/>
    <s v="C"/>
    <x v="3"/>
    <d v="2021-02-18T00:00:00"/>
    <d v="2021-02-18T00:00:00"/>
    <m/>
    <s v="X"/>
    <m/>
    <m/>
    <s v="X"/>
    <m/>
    <s v="RQBER"/>
    <n v="526001"/>
    <n v="6001"/>
    <s v="DEFRANCE PIERRE LOUIS"/>
    <x v="17"/>
    <n v="34354.17"/>
    <n v="895.83"/>
    <n v="35250"/>
    <n v="6"/>
    <n v="1152.52"/>
    <n v="95"/>
    <n v="-976.42499999999995"/>
    <n v="81.095000000000027"/>
    <n v="4.995602836879433E-3"/>
    <n v="-2855.25"/>
    <n v="0"/>
    <m/>
    <s v="manque comm bernard"/>
    <m/>
    <n v="7.0000000000000007E-2"/>
    <n v="0"/>
    <m/>
    <n v="0"/>
    <s v="VWB"/>
    <n v="0"/>
    <n v="0"/>
    <n v="0"/>
    <n v="1"/>
    <m/>
    <m/>
    <n v="0"/>
    <s v="Valauto Roncq"/>
    <s v="VOLKSWAGEN"/>
    <m/>
    <s v="Agent Bernard"/>
    <n v="1152.52"/>
  </r>
  <r>
    <x v="0"/>
    <s v="C"/>
    <x v="3"/>
    <d v="2021-07-29T00:00:00"/>
    <d v="2021-08-16T00:00:00"/>
    <m/>
    <m/>
    <m/>
    <m/>
    <m/>
    <n v="52228.65"/>
    <s v="RQHWI"/>
    <n v="526002"/>
    <n v="6002"/>
    <s v="ALPHABET FRANCE FLEET MANAGEMENT"/>
    <x v="25"/>
    <n v="40141.67"/>
    <n v="11145.83"/>
    <n v="51287.5"/>
    <n v="50"/>
    <n v="1633.66"/>
    <n v="95"/>
    <m/>
    <n v="1538.66"/>
    <n v="3.185298562027785E-2"/>
    <n v="0"/>
    <n v="0"/>
    <m/>
    <m/>
    <n v="7.0000000000000007E-2"/>
    <n v="7.0000000000000007E-2"/>
    <n v="107.70620000000001"/>
    <m/>
    <n v="107.70620000000001"/>
    <s v="Alphabet"/>
    <n v="0"/>
    <n v="0"/>
    <n v="0"/>
    <n v="1"/>
    <m/>
    <m/>
    <n v="0"/>
    <s v="Valauto Roncq"/>
    <s v="VOLKSWAGEN"/>
    <m/>
    <s v="Roncq"/>
    <n v="1633.66"/>
  </r>
  <r>
    <x v="0"/>
    <s v="C"/>
    <x v="3"/>
    <d v="2021-03-30T00:00:00"/>
    <d v="2021-03-30T00:00:00"/>
    <m/>
    <m/>
    <m/>
    <m/>
    <m/>
    <n v="0"/>
    <s v="RQSVA"/>
    <n v="526003"/>
    <n v="6003"/>
    <s v="JACQUES ANNELYSE"/>
    <x v="18"/>
    <n v="21444.17"/>
    <n v="1470.83"/>
    <n v="22915"/>
    <n v="14"/>
    <n v="782.47"/>
    <n v="95"/>
    <m/>
    <n v="687.47"/>
    <n v="3.4146628845734238E-2"/>
    <n v="0"/>
    <n v="0"/>
    <m/>
    <m/>
    <n v="7.0000000000000007E-2"/>
    <n v="7.0000000000000007E-2"/>
    <n v="48.122900000000008"/>
    <m/>
    <n v="48.122900000000008"/>
    <s v="VWB"/>
    <n v="0"/>
    <n v="0"/>
    <n v="0"/>
    <n v="1"/>
    <m/>
    <m/>
    <n v="0"/>
    <s v="Valauto Roncq"/>
    <s v="VOLKSWAGEN"/>
    <m/>
    <s v="Roncq"/>
    <n v="782.47"/>
  </r>
  <r>
    <x v="0"/>
    <s v="C"/>
    <x v="3"/>
    <d v="2021-03-12T00:00:00"/>
    <d v="2021-03-12T00:00:00"/>
    <m/>
    <m/>
    <m/>
    <m/>
    <m/>
    <n v="0"/>
    <s v="RQSVA"/>
    <n v="526004"/>
    <n v="6004"/>
    <s v="REITZEL BRIAND"/>
    <x v="17"/>
    <n v="36637.5"/>
    <n v="3295.83"/>
    <n v="39933.33"/>
    <n v="24"/>
    <n v="853.74"/>
    <n v="95"/>
    <m/>
    <n v="758.74"/>
    <n v="2.1379133671046217E-2"/>
    <n v="0"/>
    <n v="0"/>
    <m/>
    <m/>
    <n v="7.0000000000000007E-2"/>
    <n v="7.0000000000000007E-2"/>
    <n v="53.111800000000002"/>
    <m/>
    <n v="53.111800000000002"/>
    <s v="VWB"/>
    <n v="0"/>
    <n v="0"/>
    <n v="0"/>
    <n v="1"/>
    <m/>
    <m/>
    <n v="0"/>
    <s v="Valauto Roncq"/>
    <s v="VOLKSWAGEN"/>
    <m/>
    <s v="Roncq"/>
    <n v="853.74"/>
  </r>
  <r>
    <x v="0"/>
    <s v="C"/>
    <x v="3"/>
    <d v="2021-04-13T00:00:00"/>
    <d v="2021-04-13T00:00:00"/>
    <m/>
    <m/>
    <m/>
    <m/>
    <m/>
    <n v="0"/>
    <s v="RQSVA"/>
    <n v="526005"/>
    <n v="6005"/>
    <s v="DENYS MARIE NOELLE"/>
    <x v="21"/>
    <n v="37674.17"/>
    <n v="1541.67"/>
    <n v="39215.839999999997"/>
    <n v="7"/>
    <n v="2081.5500000000002"/>
    <n v="95"/>
    <m/>
    <n v="1986.5500000000002"/>
    <n v="5.307931692907765E-2"/>
    <n v="0"/>
    <n v="0"/>
    <m/>
    <m/>
    <n v="7.0000000000000007E-2"/>
    <n v="7.0000000000000007E-2"/>
    <n v="139.05850000000004"/>
    <m/>
    <n v="139.05850000000004"/>
    <s v="VWB"/>
    <n v="0"/>
    <n v="0"/>
    <n v="0"/>
    <n v="1"/>
    <m/>
    <m/>
    <n v="0"/>
    <s v="Valauto Roncq"/>
    <s v="VOLKSWAGEN"/>
    <m/>
    <s v="Roncq"/>
    <n v="2081.5500000000002"/>
  </r>
  <r>
    <x v="0"/>
    <s v="C"/>
    <x v="3"/>
    <d v="2021-03-29T00:00:00"/>
    <d v="2021-03-29T00:00:00"/>
    <m/>
    <m/>
    <m/>
    <m/>
    <m/>
    <n v="0"/>
    <s v="RQFST"/>
    <n v="526011"/>
    <n v="6011"/>
    <s v="DAL DESPLANQUES GREGOIRE"/>
    <x v="16"/>
    <n v="17419.169999999998"/>
    <n v="2208.34"/>
    <n v="19627.509999999998"/>
    <n v="45"/>
    <n v="1026.5899999999999"/>
    <n v="95"/>
    <m/>
    <n v="931.58999999999992"/>
    <n v="5.2303628937139759E-2"/>
    <n v="0"/>
    <n v="-2747.85"/>
    <m/>
    <m/>
    <n v="7.0000000000000007E-2"/>
    <n v="7.0000000000000007E-2"/>
    <n v="65.211299999999994"/>
    <m/>
    <n v="65.211299999999994"/>
    <s v=""/>
    <n v="1"/>
    <n v="0"/>
    <n v="0"/>
    <n v="1"/>
    <m/>
    <m/>
    <n v="0"/>
    <s v="Valauto Roncq"/>
    <s v="VOLKSWAGEN"/>
    <m/>
    <s v="Roncq"/>
    <n v="1026.5899999999999"/>
  </r>
  <r>
    <x v="0"/>
    <s v="C"/>
    <x v="3"/>
    <d v="2021-05-06T00:00:00"/>
    <d v="2021-05-06T00:00:00"/>
    <m/>
    <m/>
    <m/>
    <m/>
    <m/>
    <n v="0"/>
    <s v="RXNTA"/>
    <n v="526016"/>
    <n v="6016"/>
    <s v="AGACHE ALEXANDRE"/>
    <x v="21"/>
    <n v="28145"/>
    <n v="1591.67"/>
    <n v="29736.67"/>
    <n v="6"/>
    <n v="1222.27"/>
    <n v="95"/>
    <m/>
    <n v="1127.27"/>
    <n v="4.1103122844622482E-2"/>
    <n v="0"/>
    <n v="-850"/>
    <m/>
    <m/>
    <n v="7.0000000000000007E-2"/>
    <n v="7.0000000000000007E-2"/>
    <n v="78.908900000000003"/>
    <m/>
    <n v="78.908900000000003"/>
    <s v="VWB"/>
    <n v="0"/>
    <n v="20"/>
    <n v="1"/>
    <n v="1"/>
    <m/>
    <m/>
    <n v="1"/>
    <s v="Valauto Roncq"/>
    <s v="VOLKSWAGEN"/>
    <m/>
    <s v="Roubaix"/>
    <n v="1222.27"/>
  </r>
  <r>
    <x v="0"/>
    <s v="C"/>
    <x v="3"/>
    <d v="2021-02-05T00:00:00"/>
    <d v="2021-02-05T00:00:00"/>
    <m/>
    <m/>
    <m/>
    <m/>
    <m/>
    <m/>
    <s v="RQCSA"/>
    <n v="526019"/>
    <n v="6019"/>
    <s v="GOBERT ALAIN"/>
    <x v="20"/>
    <n v="19381.669999999998"/>
    <n v="645.83000000000004"/>
    <n v="20027.5"/>
    <n v="32"/>
    <n v="667.29"/>
    <n v="95"/>
    <m/>
    <n v="572.29"/>
    <n v="3.3318686805642241E-2"/>
    <n v="0"/>
    <n v="-900"/>
    <m/>
    <m/>
    <n v="0.13"/>
    <n v="0.13"/>
    <n v="74.3977"/>
    <m/>
    <n v="74.3977"/>
    <s v="VWB"/>
    <n v="1"/>
    <n v="20"/>
    <n v="1"/>
    <n v="1"/>
    <m/>
    <m/>
    <n v="1"/>
    <s v="Valauto Roncq"/>
    <s v="VOLKSWAGEN"/>
    <m/>
    <s v="Roncq"/>
    <n v="667.29"/>
  </r>
  <r>
    <x v="0"/>
    <s v="C"/>
    <x v="3"/>
    <d v="2021-07-02T00:00:00"/>
    <d v="2021-07-01T00:00:00"/>
    <m/>
    <m/>
    <m/>
    <m/>
    <m/>
    <n v="0"/>
    <s v="RXNTA"/>
    <n v="526020"/>
    <n v="6020"/>
    <s v="TAHON JEAN MARIE"/>
    <x v="20"/>
    <n v="19381.66"/>
    <n v="658.33"/>
    <n v="20039.990000000002"/>
    <n v="179"/>
    <n v="952.14"/>
    <n v="95"/>
    <m/>
    <n v="857.14"/>
    <n v="4.75119997564869E-2"/>
    <n v="-1002"/>
    <n v="0"/>
    <m/>
    <m/>
    <m/>
    <n v="0.13"/>
    <n v="0"/>
    <n v="100"/>
    <n v="100"/>
    <s v=""/>
    <n v="1"/>
    <n v="0"/>
    <n v="0"/>
    <n v="1"/>
    <m/>
    <m/>
    <n v="0"/>
    <s v="Valauto Roncq"/>
    <s v="VOLKSWAGEN"/>
    <m/>
    <s v="Roubaix"/>
    <n v="952.14"/>
  </r>
  <r>
    <x v="0"/>
    <s v="C"/>
    <x v="3"/>
    <d v="2021-03-26T00:00:00"/>
    <d v="2021-03-26T00:00:00"/>
    <m/>
    <m/>
    <m/>
    <m/>
    <m/>
    <n v="0"/>
    <s v="RQSVA"/>
    <n v="526023"/>
    <n v="6023"/>
    <s v="HAMELIN FABRICE"/>
    <x v="18"/>
    <n v="27052.5"/>
    <n v="2425.0100000000002"/>
    <n v="29477.510000000002"/>
    <n v="35"/>
    <n v="1442.66"/>
    <n v="95"/>
    <m/>
    <n v="1347.66"/>
    <n v="4.8941040135343859E-2"/>
    <n v="-334.13"/>
    <n v="-1000"/>
    <m/>
    <m/>
    <n v="7.0000000000000007E-2"/>
    <n v="7.0000000000000007E-2"/>
    <n v="94.336200000000019"/>
    <m/>
    <n v="94.336200000000019"/>
    <s v="VWB"/>
    <n v="1"/>
    <n v="0"/>
    <n v="0"/>
    <n v="1"/>
    <m/>
    <m/>
    <n v="0"/>
    <s v="Valauto Roncq"/>
    <s v="VOLKSWAGEN"/>
    <m/>
    <s v="Roncq"/>
    <n v="1442.66"/>
  </r>
  <r>
    <x v="0"/>
    <s v="C"/>
    <x v="3"/>
    <d v="2021-03-31T00:00:00"/>
    <d v="2021-03-31T00:00:00"/>
    <m/>
    <m/>
    <m/>
    <m/>
    <m/>
    <m/>
    <s v="RQCSA"/>
    <n v="526027"/>
    <n v="6027"/>
    <s v="DUBOIS CATHERINE"/>
    <x v="19"/>
    <n v="29070"/>
    <n v="3275"/>
    <n v="32345"/>
    <n v="5"/>
    <n v="1817.22"/>
    <n v="95"/>
    <m/>
    <n v="1722.22"/>
    <n v="5.6182408409336838E-2"/>
    <n v="0"/>
    <n v="-2483.33"/>
    <m/>
    <m/>
    <n v="0.1"/>
    <n v="0.1"/>
    <n v="172.22200000000001"/>
    <m/>
    <n v="172.22200000000001"/>
    <s v="VWB"/>
    <n v="1"/>
    <n v="0"/>
    <n v="0"/>
    <n v="1"/>
    <m/>
    <m/>
    <n v="0"/>
    <s v="Valauto Roncq"/>
    <s v="VOLKSWAGEN"/>
    <m/>
    <s v="Roncq"/>
    <n v="1817.22"/>
  </r>
  <r>
    <x v="0"/>
    <s v="C"/>
    <x v="3"/>
    <d v="2021-06-24T00:00:00"/>
    <d v="2021-06-18T00:00:00"/>
    <m/>
    <m/>
    <m/>
    <m/>
    <m/>
    <m/>
    <s v="RQCSA"/>
    <n v="526032"/>
    <n v="6032"/>
    <s v="ELHAMLI YASSIR"/>
    <x v="17"/>
    <n v="37312.5"/>
    <n v="237.5"/>
    <n v="37550"/>
    <n v="15"/>
    <n v="977.69"/>
    <n v="95"/>
    <m/>
    <n v="882.69"/>
    <n v="2.6037017310252996E-2"/>
    <n v="0"/>
    <n v="-500"/>
    <m/>
    <s v="aide retard"/>
    <n v="7.0000000000000007E-2"/>
    <n v="7.0000000000000007E-2"/>
    <n v="61.788300000000007"/>
    <m/>
    <n v="61.788300000000007"/>
    <s v="VWB"/>
    <n v="0"/>
    <n v="0"/>
    <n v="0"/>
    <n v="1"/>
    <m/>
    <m/>
    <n v="0"/>
    <s v="Valauto Roncq"/>
    <s v="VOLKSWAGEN"/>
    <m/>
    <s v="Roncq"/>
    <n v="977.69"/>
  </r>
  <r>
    <x v="0"/>
    <s v="C"/>
    <x v="3"/>
    <d v="2021-09-07T00:00:00"/>
    <d v="2021-09-07T00:00:00"/>
    <m/>
    <m/>
    <m/>
    <m/>
    <m/>
    <n v="0"/>
    <s v="RXNTA"/>
    <n v="526033"/>
    <n v="6033"/>
    <s v="ALOUACHE SAID"/>
    <x v="17"/>
    <n v="33095.839999999997"/>
    <n v="1458.33"/>
    <n v="34554.17"/>
    <n v="183"/>
    <n v="1807.54"/>
    <n v="95"/>
    <m/>
    <n v="1712.54"/>
    <n v="5.2310328970425278E-2"/>
    <n v="-500"/>
    <n v="0"/>
    <m/>
    <m/>
    <n v="7.0000000000000007E-2"/>
    <n v="7.0000000000000007E-2"/>
    <n v="119.87780000000001"/>
    <m/>
    <n v="119.87780000000001"/>
    <n v="0"/>
    <n v="0"/>
    <n v="0"/>
    <n v="0"/>
    <n v="1"/>
    <m/>
    <m/>
    <n v="0"/>
    <s v="Valauto Roncq"/>
    <s v="VOLKSWAGEN"/>
    <m/>
    <s v="Roubaix"/>
    <n v="1807.54"/>
  </r>
  <r>
    <x v="0"/>
    <s v="C"/>
    <x v="3"/>
    <d v="2021-05-03T00:00:00"/>
    <d v="2021-05-04T00:00:00"/>
    <m/>
    <m/>
    <m/>
    <m/>
    <m/>
    <n v="0"/>
    <s v="RXNTA"/>
    <n v="526034"/>
    <n v="6034"/>
    <s v="LEROUX MAXIME"/>
    <x v="21"/>
    <n v="24961.67"/>
    <n v="333.33"/>
    <n v="25295"/>
    <n v="6"/>
    <n v="1012.17"/>
    <n v="95"/>
    <m/>
    <n v="917.17"/>
    <n v="4.0014627396718717E-2"/>
    <n v="0"/>
    <n v="-758.85"/>
    <m/>
    <m/>
    <n v="7.0000000000000007E-2"/>
    <n v="7.0000000000000007E-2"/>
    <n v="64.201900000000009"/>
    <m/>
    <n v="64.201900000000009"/>
    <s v="VWB"/>
    <n v="0"/>
    <n v="20"/>
    <n v="1"/>
    <n v="1"/>
    <m/>
    <m/>
    <n v="1"/>
    <s v="Valauto Roncq"/>
    <s v="VOLKSWAGEN"/>
    <m/>
    <s v="Roubaix"/>
    <n v="1012.17"/>
  </r>
  <r>
    <x v="0"/>
    <s v="C"/>
    <x v="3"/>
    <d v="2021-01-14T00:00:00"/>
    <d v="2021-01-14T00:00:00"/>
    <m/>
    <m/>
    <m/>
    <m/>
    <m/>
    <n v="0"/>
    <s v="RXNTA"/>
    <n v="526035"/>
    <n v="6035"/>
    <s v="TALEB REBIAI MELISSA"/>
    <x v="16"/>
    <n v="15294.17"/>
    <n v="958.34"/>
    <n v="16252.51"/>
    <n v="2"/>
    <n v="586.89"/>
    <n v="95"/>
    <m/>
    <n v="491.89"/>
    <n v="3.6110729973401028E-2"/>
    <n v="0"/>
    <n v="-1275"/>
    <m/>
    <m/>
    <n v="0.1"/>
    <n v="7.0000000000000007E-2"/>
    <n v="49.189"/>
    <m/>
    <n v="49.189"/>
    <s v="VWB"/>
    <n v="1"/>
    <n v="20"/>
    <n v="1"/>
    <n v="1"/>
    <m/>
    <m/>
    <n v="1"/>
    <s v="Valauto Roncq"/>
    <s v="VOLKSWAGEN"/>
    <m/>
    <s v="Roubaix"/>
    <n v="586.89"/>
  </r>
  <r>
    <x v="0"/>
    <s v="C"/>
    <x v="3"/>
    <d v="2021-05-18T00:00:00"/>
    <d v="2021-05-18T00:00:00"/>
    <m/>
    <m/>
    <m/>
    <m/>
    <m/>
    <n v="0"/>
    <s v="RQSVA"/>
    <n v="526037"/>
    <n v="6037"/>
    <s v="LEBAS MICHELE"/>
    <x v="16"/>
    <n v="17419.169999999998"/>
    <n v="1125"/>
    <n v="18544.169999999998"/>
    <n v="4"/>
    <n v="770.21"/>
    <n v="95"/>
    <m/>
    <n v="675.21"/>
    <n v="4.1533808199558139E-2"/>
    <n v="0"/>
    <n v="-900"/>
    <m/>
    <m/>
    <n v="7.0000000000000007E-2"/>
    <n v="7.0000000000000007E-2"/>
    <n v="47.264700000000005"/>
    <m/>
    <n v="47.264700000000005"/>
    <s v="VWB"/>
    <n v="1"/>
    <n v="20"/>
    <n v="1"/>
    <n v="1"/>
    <m/>
    <m/>
    <n v="1"/>
    <s v="Valauto Roncq"/>
    <s v="VOLKSWAGEN"/>
    <m/>
    <s v="Roncq"/>
    <n v="770.21"/>
  </r>
  <r>
    <x v="0"/>
    <s v="C"/>
    <x v="3"/>
    <d v="2021-01-21T00:00:00"/>
    <d v="2021-01-21T00:00:00"/>
    <m/>
    <m/>
    <m/>
    <m/>
    <m/>
    <n v="0"/>
    <s v="RQNBA"/>
    <n v="526040"/>
    <n v="6040"/>
    <s v="ROUIBI LOUISA"/>
    <x v="16"/>
    <n v="17419.169999999998"/>
    <n v="2016.68"/>
    <n v="19435.849999999999"/>
    <n v="6"/>
    <n v="1341.56"/>
    <n v="95"/>
    <m/>
    <n v="1246.56"/>
    <n v="6.9025023346033235E-2"/>
    <n v="0"/>
    <n v="-1775"/>
    <m/>
    <m/>
    <n v="0.1"/>
    <n v="7.0000000000000007E-2"/>
    <n v="124.65600000000001"/>
    <m/>
    <n v="124.65600000000001"/>
    <s v=""/>
    <n v="1"/>
    <n v="0"/>
    <n v="0"/>
    <n v="1"/>
    <m/>
    <m/>
    <n v="0"/>
    <s v="Valauto Roncq"/>
    <s v="VOLKSWAGEN"/>
    <m/>
    <s v="Roncq"/>
    <n v="1341.56"/>
  </r>
  <r>
    <x v="0"/>
    <s v="C"/>
    <x v="3"/>
    <d v="2021-01-22T00:00:00"/>
    <d v="2021-01-23T00:00:00"/>
    <m/>
    <m/>
    <m/>
    <m/>
    <m/>
    <n v="0"/>
    <s v="RQNBA"/>
    <n v="526042"/>
    <n v="6042"/>
    <s v="ROBERT CLAIRE"/>
    <x v="15"/>
    <n v="19744.169999999998"/>
    <n v="1220.8399999999999"/>
    <n v="20965.009999999998"/>
    <n v="7"/>
    <n v="1355.56"/>
    <n v="95"/>
    <m/>
    <n v="1260.56"/>
    <n v="6.465820908265725E-2"/>
    <n v="0"/>
    <n v="-2250"/>
    <m/>
    <m/>
    <n v="0.1"/>
    <n v="7.0000000000000007E-2"/>
    <n v="126.056"/>
    <m/>
    <n v="126.056"/>
    <s v=""/>
    <n v="1"/>
    <n v="0"/>
    <n v="0"/>
    <n v="1"/>
    <m/>
    <m/>
    <n v="0"/>
    <s v="Valauto Roncq"/>
    <s v="VOLKSWAGEN"/>
    <m/>
    <s v="Roncq"/>
    <n v="1355.56"/>
  </r>
  <r>
    <x v="0"/>
    <s v="C"/>
    <x v="3"/>
    <d v="2021-03-18T00:00:00"/>
    <d v="2021-03-18T00:00:00"/>
    <m/>
    <m/>
    <m/>
    <m/>
    <m/>
    <n v="0"/>
    <s v="RQSVA"/>
    <n v="526045"/>
    <n v="6045"/>
    <s v="ALLOUCHERIE LYDIE"/>
    <x v="16"/>
    <n v="13752.5"/>
    <n v="1225"/>
    <n v="14977.5"/>
    <n v="10"/>
    <n v="484.89"/>
    <n v="95"/>
    <m/>
    <n v="389.89"/>
    <n v="3.2374561842764146E-2"/>
    <n v="0"/>
    <n v="-900"/>
    <m/>
    <m/>
    <n v="7.0000000000000007E-2"/>
    <n v="7.0000000000000007E-2"/>
    <n v="27.292300000000001"/>
    <m/>
    <n v="27.292300000000001"/>
    <s v="VWB"/>
    <n v="1"/>
    <n v="0"/>
    <n v="0"/>
    <n v="1"/>
    <m/>
    <m/>
    <n v="0"/>
    <s v="Valauto Roncq"/>
    <s v="VOLKSWAGEN"/>
    <m/>
    <s v="Roncq"/>
    <n v="484.89"/>
  </r>
  <r>
    <x v="0"/>
    <s v="C"/>
    <x v="3"/>
    <d v="2021-04-21T00:00:00"/>
    <d v="2021-04-21T00:00:00"/>
    <m/>
    <m/>
    <m/>
    <m/>
    <m/>
    <n v="0"/>
    <s v="RQCSA"/>
    <n v="526052"/>
    <n v="6052"/>
    <s v="VERCAMBRE FRANCK"/>
    <x v="21"/>
    <n v="22570"/>
    <n v="725"/>
    <n v="23295"/>
    <n v="21"/>
    <n v="873.59"/>
    <n v="95"/>
    <m/>
    <n v="778.59"/>
    <n v="3.7501180510839234E-2"/>
    <n v="0"/>
    <n v="-2096.5500000000002"/>
    <m/>
    <m/>
    <n v="7.0000000000000007E-2"/>
    <n v="7.0000000000000007E-2"/>
    <n v="54.501300000000008"/>
    <m/>
    <n v="54.501300000000008"/>
    <s v=""/>
    <n v="0"/>
    <n v="0"/>
    <n v="0"/>
    <n v="1"/>
    <m/>
    <m/>
    <n v="0"/>
    <s v="Valauto Roncq"/>
    <s v="VOLKSWAGEN"/>
    <m/>
    <s v="Roncq"/>
    <n v="873.59"/>
  </r>
  <r>
    <x v="0"/>
    <s v="C"/>
    <x v="3"/>
    <d v="2021-05-28T00:00:00"/>
    <d v="2021-05-26T00:00:00"/>
    <m/>
    <m/>
    <m/>
    <m/>
    <m/>
    <m/>
    <s v="RQCSA"/>
    <n v="526053"/>
    <n v="6053"/>
    <s v="DANIELOU HERVE"/>
    <x v="18"/>
    <n v="31797.67"/>
    <n v="945.83"/>
    <n v="32743.5"/>
    <n v="70"/>
    <n v="1094.6300000000001"/>
    <n v="95"/>
    <m/>
    <n v="999.63000000000011"/>
    <n v="3.3430451845404434E-2"/>
    <n v="0"/>
    <n v="-500"/>
    <m/>
    <m/>
    <n v="7.0000000000000007E-2"/>
    <n v="7.0000000000000007E-2"/>
    <n v="69.974100000000021"/>
    <m/>
    <n v="69.974100000000021"/>
    <s v="VWB"/>
    <n v="1"/>
    <n v="20"/>
    <n v="1"/>
    <n v="1"/>
    <m/>
    <m/>
    <n v="1"/>
    <s v="Valauto Roncq"/>
    <s v="VOLKSWAGEN"/>
    <m/>
    <s v="Roncq"/>
    <n v="1094.6300000000001"/>
  </r>
  <r>
    <x v="0"/>
    <s v="C"/>
    <x v="3"/>
    <d v="2021-05-31T00:00:00"/>
    <d v="2021-05-31T00:00:00"/>
    <m/>
    <m/>
    <m/>
    <m/>
    <m/>
    <n v="42528.25"/>
    <s v="LTMEL"/>
    <n v="526054"/>
    <n v="6054"/>
    <s v="ARVAL SERVIC SERVICES"/>
    <x v="17"/>
    <n v="38520.839999999997"/>
    <n v="2500"/>
    <n v="41020.839999999997"/>
    <n v="32"/>
    <n v="1981.97"/>
    <n v="95"/>
    <m/>
    <n v="1886.97"/>
    <n v="4.8316172950139492E-2"/>
    <n v="0"/>
    <n v="410.21"/>
    <m/>
    <m/>
    <m/>
    <n v="0"/>
    <n v="0"/>
    <m/>
    <n v="0"/>
    <s v="Arval"/>
    <n v="0"/>
    <n v="0"/>
    <n v="0"/>
    <n v="1"/>
    <m/>
    <m/>
    <n v="0"/>
    <s v="Valauto Roncq"/>
    <s v="VOLKSWAGEN"/>
    <m/>
    <s v="Entreprises"/>
    <n v="1981.97"/>
  </r>
  <r>
    <x v="0"/>
    <s v="C"/>
    <x v="3"/>
    <d v="2021-01-27T00:00:00"/>
    <d v="2021-01-28T00:00:00"/>
    <m/>
    <m/>
    <m/>
    <m/>
    <m/>
    <n v="0"/>
    <s v="RQNBA"/>
    <n v="526055"/>
    <n v="6055"/>
    <s v="LANGLET CYRIELLE"/>
    <x v="16"/>
    <n v="16044.17"/>
    <n v="1666.68"/>
    <n v="17710.849999999999"/>
    <n v="2"/>
    <n v="703.57"/>
    <n v="95"/>
    <m/>
    <n v="608.57000000000005"/>
    <n v="3.9725366089148749E-2"/>
    <n v="0"/>
    <n v="-1775"/>
    <m/>
    <m/>
    <n v="0.1"/>
    <n v="7.0000000000000007E-2"/>
    <n v="60.857000000000006"/>
    <m/>
    <n v="60.857000000000006"/>
    <s v="VWB"/>
    <n v="1"/>
    <n v="0"/>
    <n v="0"/>
    <n v="1"/>
    <m/>
    <m/>
    <n v="0"/>
    <s v="Valauto Roncq"/>
    <s v="VOLKSWAGEN"/>
    <m/>
    <s v="Roncq"/>
    <n v="703.57"/>
  </r>
  <r>
    <x v="0"/>
    <s v="C"/>
    <x v="3"/>
    <d v="2021-05-21T00:00:00"/>
    <d v="2021-05-21T00:00:00"/>
    <m/>
    <m/>
    <m/>
    <m/>
    <m/>
    <n v="0"/>
    <s v="RXNTA"/>
    <n v="526056"/>
    <n v="6056"/>
    <s v="RITZ JACQUES"/>
    <x v="17"/>
    <n v="34354.17"/>
    <n v="2029.16"/>
    <n v="36383.33"/>
    <n v="31"/>
    <n v="1119.83"/>
    <n v="95"/>
    <m/>
    <n v="1024.83"/>
    <n v="3.0778656049350071E-2"/>
    <n v="0"/>
    <n v="0"/>
    <m/>
    <m/>
    <n v="7.0000000000000007E-2"/>
    <n v="7.0000000000000007E-2"/>
    <n v="71.738100000000003"/>
    <m/>
    <n v="71.738100000000003"/>
    <s v=""/>
    <n v="1"/>
    <n v="0"/>
    <n v="0"/>
    <n v="1"/>
    <m/>
    <m/>
    <n v="0"/>
    <s v="Valauto Roncq"/>
    <s v="VOLKSWAGEN"/>
    <m/>
    <s v="Roubaix"/>
    <n v="1119.83"/>
  </r>
  <r>
    <x v="0"/>
    <s v="C"/>
    <x v="3"/>
    <d v="2021-07-09T00:00:00"/>
    <d v="2021-07-09T00:00:00"/>
    <m/>
    <m/>
    <m/>
    <m/>
    <m/>
    <n v="-790"/>
    <s v="RXNTA"/>
    <n v="526057"/>
    <n v="6057"/>
    <s v="SAUMITOU LAPRADE PIERRE"/>
    <x v="16"/>
    <n v="16044.17"/>
    <n v="1987.49"/>
    <n v="18031.66"/>
    <n v="10"/>
    <n v="729.21"/>
    <n v="95"/>
    <m/>
    <n v="634.21"/>
    <n v="4.0440536256783906E-2"/>
    <n v="0"/>
    <n v="-1275"/>
    <m/>
    <m/>
    <n v="7.0000000000000007E-2"/>
    <n v="7.0000000000000007E-2"/>
    <n v="44.394700000000007"/>
    <m/>
    <n v="44.394700000000007"/>
    <s v="VWB"/>
    <n v="1"/>
    <n v="20"/>
    <n v="1"/>
    <n v="1"/>
    <m/>
    <m/>
    <n v="1"/>
    <s v="Valauto Roncq"/>
    <s v="VOLKSWAGEN"/>
    <m/>
    <s v="Roubaix"/>
    <n v="729.21"/>
  </r>
  <r>
    <x v="0"/>
    <s v="C"/>
    <x v="3"/>
    <d v="2021-04-03T00:00:00"/>
    <d v="2021-04-03T00:00:00"/>
    <m/>
    <m/>
    <m/>
    <m/>
    <m/>
    <n v="0"/>
    <s v="RQNBA"/>
    <n v="526058"/>
    <n v="6058"/>
    <s v="POGODALLA ALEXIS"/>
    <x v="18"/>
    <n v="21444.17"/>
    <n v="2037.5"/>
    <n v="23481.67"/>
    <n v="4"/>
    <n v="743.57"/>
    <n v="95"/>
    <m/>
    <n v="648.57000000000005"/>
    <n v="3.1665976057069202E-2"/>
    <n v="0"/>
    <n v="-1995.94"/>
    <m/>
    <m/>
    <n v="7.0000000000000007E-2"/>
    <n v="7.0000000000000007E-2"/>
    <n v="45.399900000000009"/>
    <m/>
    <n v="45.399900000000009"/>
    <s v=""/>
    <n v="1"/>
    <n v="0"/>
    <n v="0"/>
    <n v="1"/>
    <m/>
    <m/>
    <n v="0"/>
    <s v="Valauto Roncq"/>
    <s v="VOLKSWAGEN"/>
    <m/>
    <s v="Roncq"/>
    <n v="743.57"/>
  </r>
  <r>
    <x v="0"/>
    <s v="C"/>
    <x v="3"/>
    <d v="2021-05-18T00:00:00"/>
    <d v="2021-05-18T00:00:00"/>
    <m/>
    <m/>
    <m/>
    <m/>
    <m/>
    <m/>
    <s v="RQSVA"/>
    <n v="526060"/>
    <n v="6060"/>
    <s v="DESPREZ CLAUDINE"/>
    <x v="15"/>
    <n v="19210.830000000002"/>
    <n v="2170.83"/>
    <n v="21381.660000000003"/>
    <n v="71"/>
    <n v="1013.88"/>
    <n v="95"/>
    <m/>
    <n v="918.88"/>
    <n v="4.7418207940824041E-2"/>
    <n v="0"/>
    <n v="-1750"/>
    <m/>
    <m/>
    <n v="7.0000000000000007E-2"/>
    <n v="7.0000000000000007E-2"/>
    <n v="64.321600000000004"/>
    <m/>
    <n v="64.321600000000004"/>
    <s v="VWB"/>
    <n v="1"/>
    <n v="0"/>
    <n v="0"/>
    <n v="1"/>
    <m/>
    <m/>
    <n v="0"/>
    <s v="Valauto Roncq"/>
    <s v="VOLKSWAGEN"/>
    <m/>
    <s v="Roncq"/>
    <n v="1013.88"/>
  </r>
  <r>
    <x v="0"/>
    <s v="C"/>
    <x v="3"/>
    <d v="2021-03-26T00:00:00"/>
    <d v="2021-03-26T00:00:00"/>
    <m/>
    <m/>
    <m/>
    <m/>
    <m/>
    <n v="0"/>
    <s v="RQFST"/>
    <n v="526065"/>
    <n v="6065"/>
    <s v="HOME SIGHT"/>
    <x v="17"/>
    <n v="36637.5"/>
    <n v="1554.17"/>
    <n v="38191.67"/>
    <n v="7"/>
    <n v="1240.77"/>
    <n v="95"/>
    <m/>
    <n v="1145.77"/>
    <n v="3.2487974471920186E-2"/>
    <n v="0"/>
    <n v="0"/>
    <m/>
    <m/>
    <n v="7.0000000000000007E-2"/>
    <n v="7.0000000000000007E-2"/>
    <n v="80.203900000000004"/>
    <m/>
    <n v="80.203900000000004"/>
    <s v="VWB"/>
    <n v="0"/>
    <n v="20"/>
    <n v="1"/>
    <n v="1"/>
    <m/>
    <m/>
    <n v="1"/>
    <s v="Valauto Roncq"/>
    <s v="VOLKSWAGEN"/>
    <m/>
    <s v="Roncq"/>
    <n v="1240.77"/>
  </r>
  <r>
    <x v="0"/>
    <s v="C"/>
    <x v="3"/>
    <d v="2021-04-29T00:00:00"/>
    <d v="2021-04-29T00:00:00"/>
    <m/>
    <m/>
    <m/>
    <m/>
    <m/>
    <n v="0"/>
    <s v="RQHWI"/>
    <n v="526068"/>
    <n v="6068"/>
    <s v="HERLIN MARIE"/>
    <x v="18"/>
    <n v="27052.5"/>
    <n v="1125.01"/>
    <n v="28177.51"/>
    <n v="9"/>
    <n v="1009.59"/>
    <n v="95"/>
    <m/>
    <n v="914.59"/>
    <n v="3.5829638601849491E-2"/>
    <n v="0"/>
    <n v="-1416.67"/>
    <m/>
    <m/>
    <n v="7.0000000000000007E-2"/>
    <n v="7.0000000000000007E-2"/>
    <n v="64.021300000000011"/>
    <m/>
    <n v="64.021300000000011"/>
    <s v="VWB"/>
    <n v="0"/>
    <n v="0"/>
    <n v="0"/>
    <n v="1"/>
    <m/>
    <m/>
    <n v="0"/>
    <s v="Valauto Roncq"/>
    <s v="VOLKSWAGEN"/>
    <m/>
    <s v="Roncq"/>
    <n v="1009.59"/>
  </r>
  <r>
    <x v="0"/>
    <s v="C"/>
    <x v="3"/>
    <d v="2021-05-04T00:00:00"/>
    <d v="2021-05-04T00:00:00"/>
    <m/>
    <m/>
    <m/>
    <m/>
    <m/>
    <n v="0"/>
    <s v="RXNTA"/>
    <n v="526070"/>
    <n v="6070"/>
    <s v="LIBERT JEAN "/>
    <x v="17"/>
    <n v="34354.17"/>
    <n v="3916.67"/>
    <n v="38270.839999999997"/>
    <n v="7"/>
    <n v="2029.4"/>
    <n v="95"/>
    <m/>
    <n v="1934.4"/>
    <n v="5.3027317926651212E-2"/>
    <n v="-500"/>
    <n v="-600"/>
    <m/>
    <m/>
    <n v="7.0000000000000007E-2"/>
    <n v="7.0000000000000007E-2"/>
    <n v="135.40800000000002"/>
    <m/>
    <n v="135.40800000000002"/>
    <s v="VWB"/>
    <n v="0"/>
    <n v="20"/>
    <n v="1"/>
    <n v="1"/>
    <m/>
    <m/>
    <n v="1"/>
    <s v="Valauto Roncq"/>
    <s v="VOLKSWAGEN"/>
    <m/>
    <s v="Roubaix"/>
    <n v="2029.4"/>
  </r>
  <r>
    <x v="0"/>
    <s v="C"/>
    <x v="3"/>
    <d v="2021-02-04T00:00:00"/>
    <d v="2021-02-04T00:00:00"/>
    <m/>
    <m/>
    <m/>
    <m/>
    <m/>
    <m/>
    <s v="RXNTA"/>
    <n v="526072"/>
    <n v="6072"/>
    <s v="MICHEL THIERRY"/>
    <x v="21"/>
    <n v="23920"/>
    <n v="766.67"/>
    <n v="24686.67"/>
    <n v="1"/>
    <n v="1189"/>
    <n v="95"/>
    <m/>
    <n v="1094"/>
    <n v="4.8163644590380153E-2"/>
    <n v="0"/>
    <n v="-1650"/>
    <m/>
    <m/>
    <n v="0.13"/>
    <n v="7.0000000000000007E-2"/>
    <n v="142.22"/>
    <m/>
    <n v="142.22"/>
    <s v=""/>
    <n v="1"/>
    <n v="20"/>
    <n v="1"/>
    <n v="1"/>
    <m/>
    <m/>
    <n v="1"/>
    <s v="Valauto Roncq"/>
    <s v="VOLKSWAGEN"/>
    <m/>
    <s v="Roubaix"/>
    <n v="1189"/>
  </r>
  <r>
    <x v="0"/>
    <s v="C"/>
    <x v="3"/>
    <d v="2021-08-30T00:00:00"/>
    <d v="2021-08-31T00:00:00"/>
    <m/>
    <m/>
    <m/>
    <m/>
    <m/>
    <m/>
    <s v="VSGLE"/>
    <n v="526075"/>
    <n v="6075"/>
    <s v="TRIOPON GREGORY"/>
    <x v="27"/>
    <n v="78682.5"/>
    <n v="8266.66"/>
    <n v="86949.16"/>
    <n v="20"/>
    <n v="2703.47"/>
    <n v="95"/>
    <m/>
    <n v="2608.4699999999998"/>
    <n v="3.1092537294207325E-2"/>
    <n v="0"/>
    <n v="-5081.2"/>
    <m/>
    <m/>
    <n v="0.12"/>
    <n v="0.12"/>
    <n v="313.01639999999998"/>
    <m/>
    <n v="313.01639999999998"/>
    <s v="VWB"/>
    <n v="1"/>
    <n v="0"/>
    <n v="0"/>
    <n v="1"/>
    <m/>
    <m/>
    <n v="0"/>
    <s v="Valauto Roncq"/>
    <s v="VOLKSWAGEN"/>
    <m/>
    <s v="Entreprises"/>
    <n v="2703.47"/>
  </r>
  <r>
    <x v="0"/>
    <s v="C"/>
    <x v="3"/>
    <d v="2021-02-17T00:00:00"/>
    <d v="2021-02-17T00:00:00"/>
    <m/>
    <m/>
    <m/>
    <m/>
    <m/>
    <n v="0"/>
    <s v="RQHWI"/>
    <n v="526077"/>
    <n v="6077"/>
    <s v="MIRAOUI LALIA"/>
    <x v="16"/>
    <n v="16044.17"/>
    <n v="1666.68"/>
    <n v="17710.849999999999"/>
    <n v="5"/>
    <n v="322.72000000000003"/>
    <n v="95"/>
    <m/>
    <n v="227.72000000000003"/>
    <n v="1.8221598624571945E-2"/>
    <n v="0"/>
    <n v="-900"/>
    <m/>
    <m/>
    <n v="0.1"/>
    <n v="7.0000000000000007E-2"/>
    <n v="22.772000000000006"/>
    <m/>
    <n v="22.772000000000006"/>
    <s v="VWB"/>
    <n v="1"/>
    <n v="0"/>
    <n v="0"/>
    <n v="1"/>
    <m/>
    <m/>
    <n v="0"/>
    <s v="Valauto Roncq"/>
    <s v="VOLKSWAGEN"/>
    <m/>
    <s v="Roncq"/>
    <n v="322.72000000000003"/>
  </r>
  <r>
    <x v="0"/>
    <s v="C"/>
    <x v="3"/>
    <d v="2021-02-10T00:00:00"/>
    <d v="2021-02-11T00:00:00"/>
    <m/>
    <m/>
    <m/>
    <m/>
    <m/>
    <n v="0"/>
    <s v="RQSVA"/>
    <n v="526078"/>
    <n v="6078"/>
    <s v="DHALLUIN DOMINIQUE"/>
    <x v="17"/>
    <n v="37312.5"/>
    <n v="2179.17"/>
    <n v="39491.67"/>
    <n v="1"/>
    <n v="1445.73"/>
    <n v="95"/>
    <m/>
    <n v="1350.73"/>
    <n v="3.6608479712303889E-2"/>
    <n v="-93.86"/>
    <n v="-1100"/>
    <m/>
    <m/>
    <n v="0.1"/>
    <n v="7.0000000000000007E-2"/>
    <n v="135.07300000000001"/>
    <m/>
    <n v="135.07300000000001"/>
    <s v=""/>
    <n v="1"/>
    <n v="20"/>
    <n v="1"/>
    <n v="1"/>
    <m/>
    <m/>
    <n v="1"/>
    <s v="Valauto Roncq"/>
    <s v="VOLKSWAGEN"/>
    <m/>
    <s v="Roncq"/>
    <n v="1445.73"/>
  </r>
  <r>
    <x v="0"/>
    <s v="C"/>
    <x v="3"/>
    <d v="2021-06-15T00:00:00"/>
    <d v="2021-06-15T00:00:00"/>
    <m/>
    <m/>
    <m/>
    <m/>
    <m/>
    <n v="0"/>
    <s v="RQNBA"/>
    <n v="526087"/>
    <n v="6087"/>
    <s v="BARONNE GIOVANNI"/>
    <x v="16"/>
    <n v="17985.830000000002"/>
    <n v="795.83"/>
    <n v="18781.660000000003"/>
    <n v="104"/>
    <n v="1289.48"/>
    <n v="95"/>
    <m/>
    <n v="1194.48"/>
    <n v="6.8656338151153823E-2"/>
    <n v="0"/>
    <n v="-2629.43"/>
    <m/>
    <m/>
    <m/>
    <n v="0.13"/>
    <n v="0"/>
    <n v="100"/>
    <n v="100"/>
    <s v=""/>
    <n v="1"/>
    <n v="20"/>
    <n v="1"/>
    <n v="1"/>
    <m/>
    <m/>
    <n v="1"/>
    <s v="Valauto Roncq"/>
    <s v="VOLKSWAGEN"/>
    <m/>
    <s v="Roncq"/>
    <n v="1289.48"/>
  </r>
  <r>
    <x v="0"/>
    <s v="C"/>
    <x v="3"/>
    <d v="2021-05-18T00:00:00"/>
    <d v="2021-05-19T00:00:00"/>
    <m/>
    <m/>
    <m/>
    <m/>
    <m/>
    <n v="0"/>
    <s v="RQNBA"/>
    <n v="526103"/>
    <n v="6103"/>
    <s v="BOOST COMMUNICATION"/>
    <x v="17"/>
    <n v="38520.839999999997"/>
    <n v="950"/>
    <n v="39470.839999999997"/>
    <n v="6"/>
    <n v="1910.67"/>
    <n v="95"/>
    <m/>
    <n v="1815.67"/>
    <n v="4.8407127894921929E-2"/>
    <n v="0"/>
    <n v="-253.2"/>
    <m/>
    <m/>
    <n v="0.1"/>
    <n v="0.1"/>
    <n v="181.56700000000001"/>
    <m/>
    <n v="181.56700000000001"/>
    <s v="VWB"/>
    <n v="1"/>
    <n v="20"/>
    <n v="1"/>
    <n v="1"/>
    <m/>
    <m/>
    <n v="1"/>
    <s v="Valauto Roncq"/>
    <s v="VOLKSWAGEN"/>
    <m/>
    <s v="Roncq"/>
    <n v="1910.67"/>
  </r>
  <r>
    <x v="0"/>
    <s v="C"/>
    <x v="3"/>
    <d v="2021-04-22T00:00:00"/>
    <d v="2021-04-22T00:00:00"/>
    <m/>
    <m/>
    <m/>
    <m/>
    <m/>
    <n v="0"/>
    <s v="RQNBA"/>
    <n v="526105"/>
    <n v="6105"/>
    <s v="SN GROUPE ADN"/>
    <x v="17"/>
    <n v="36637.5"/>
    <n v="1129.17"/>
    <n v="37766.67"/>
    <n v="6"/>
    <n v="1228.01"/>
    <n v="95"/>
    <m/>
    <n v="1133.01"/>
    <n v="3.2515707633212036E-2"/>
    <n v="0"/>
    <n v="0"/>
    <m/>
    <m/>
    <n v="0.1"/>
    <n v="0.1"/>
    <n v="113.301"/>
    <m/>
    <n v="113.301"/>
    <s v="VWB"/>
    <n v="1"/>
    <n v="20"/>
    <n v="1"/>
    <n v="1"/>
    <m/>
    <m/>
    <n v="1"/>
    <s v="Valauto Roncq"/>
    <s v="VOLKSWAGEN"/>
    <m/>
    <s v="Roncq"/>
    <n v="1228.01"/>
  </r>
  <r>
    <x v="0"/>
    <s v="C"/>
    <x v="3"/>
    <d v="2021-06-28T00:00:00"/>
    <d v="2021-06-28T00:00:00"/>
    <m/>
    <m/>
    <m/>
    <m/>
    <m/>
    <m/>
    <s v="RXNTA"/>
    <n v="526116"/>
    <n v="6116"/>
    <s v="VANTIEGHEM PASCAL"/>
    <x v="22"/>
    <n v="26492.5"/>
    <n v="1925"/>
    <n v="28417.5"/>
    <n v="40"/>
    <n v="895.76"/>
    <n v="95"/>
    <m/>
    <n v="800.76"/>
    <n v="3.1521421659188878E-2"/>
    <n v="0"/>
    <n v="-1500"/>
    <m/>
    <m/>
    <n v="0.1"/>
    <n v="0.1"/>
    <n v="80.076000000000008"/>
    <m/>
    <n v="80.076000000000008"/>
    <s v=""/>
    <n v="1"/>
    <n v="20"/>
    <n v="1"/>
    <n v="1"/>
    <n v="-415.83"/>
    <d v="2021-11-25T00:00:00"/>
    <n v="1"/>
    <s v="Valauto Roncq"/>
    <s v="VOLKSWAGEN"/>
    <m/>
    <s v="Roubaix"/>
    <n v="479.93"/>
  </r>
  <r>
    <x v="0"/>
    <s v="C"/>
    <x v="3"/>
    <d v="2021-04-15T00:00:00"/>
    <d v="2021-04-15T00:00:00"/>
    <m/>
    <m/>
    <m/>
    <m/>
    <m/>
    <n v="0"/>
    <s v="RQCSA"/>
    <n v="526118"/>
    <n v="6118"/>
    <s v="RUYFFELAERT MIREILLE"/>
    <x v="16"/>
    <n v="13985.83"/>
    <n v="1258.33"/>
    <n v="15244.16"/>
    <n v="17"/>
    <n v="506.2"/>
    <n v="95"/>
    <m/>
    <n v="411.2"/>
    <n v="3.32061589487384E-2"/>
    <n v="0"/>
    <n v="-2108.33"/>
    <m/>
    <m/>
    <n v="7.0000000000000007E-2"/>
    <n v="7.0000000000000007E-2"/>
    <n v="28.784000000000002"/>
    <m/>
    <n v="28.784000000000002"/>
    <s v=""/>
    <n v="1"/>
    <n v="20"/>
    <n v="1"/>
    <n v="1"/>
    <m/>
    <m/>
    <n v="1"/>
    <s v="Valauto Roncq"/>
    <s v="VOLKSWAGEN"/>
    <m/>
    <s v="Roncq"/>
    <n v="506.2"/>
  </r>
  <r>
    <x v="0"/>
    <s v="C"/>
    <x v="3"/>
    <d v="2021-06-18T00:00:00"/>
    <d v="2021-06-18T00:00:00"/>
    <m/>
    <m/>
    <m/>
    <m/>
    <m/>
    <n v="0"/>
    <s v="RQCSA"/>
    <n v="526125"/>
    <n v="6125"/>
    <s v="DEPRAETERE ANAIS"/>
    <x v="17"/>
    <n v="40238.33"/>
    <n v="779.17"/>
    <n v="41017.5"/>
    <n v="24"/>
    <n v="882.03"/>
    <n v="95"/>
    <m/>
    <n v="787.03"/>
    <n v="2.1503748400073137E-2"/>
    <n v="0"/>
    <m/>
    <m/>
    <m/>
    <n v="0.1"/>
    <n v="0.1"/>
    <n v="78.703000000000003"/>
    <m/>
    <n v="78.703000000000003"/>
    <s v="VWB"/>
    <n v="1"/>
    <n v="20"/>
    <n v="1"/>
    <n v="1"/>
    <m/>
    <m/>
    <n v="1"/>
    <s v="Valauto Roncq"/>
    <s v="VOLKSWAGEN"/>
    <m/>
    <s v="Roncq"/>
    <n v="882.03"/>
  </r>
  <r>
    <x v="0"/>
    <s v="C"/>
    <x v="3"/>
    <d v="2021-05-31T00:00:00"/>
    <d v="2021-05-31T00:00:00"/>
    <m/>
    <m/>
    <m/>
    <m/>
    <m/>
    <n v="0"/>
    <s v="RQHWI"/>
    <n v="526126"/>
    <n v="6126"/>
    <s v="PASSCHIER JULIETTE"/>
    <x v="17"/>
    <n v="40238.33"/>
    <n v="3175.01"/>
    <n v="43413.340000000004"/>
    <n v="27"/>
    <n v="1571.06"/>
    <n v="95"/>
    <m/>
    <n v="1476.06"/>
    <n v="3.6188415818732209E-2"/>
    <n v="0"/>
    <n v="-4818.8900000000003"/>
    <m/>
    <m/>
    <n v="0.1"/>
    <n v="0.1"/>
    <n v="147.60599999999999"/>
    <m/>
    <n v="147.60599999999999"/>
    <s v="VWB"/>
    <n v="1"/>
    <n v="20"/>
    <n v="1"/>
    <n v="1"/>
    <m/>
    <m/>
    <n v="1"/>
    <s v="Valauto Roncq"/>
    <s v="VOLKSWAGEN"/>
    <m/>
    <s v="Roncq"/>
    <n v="1571.06"/>
  </r>
  <r>
    <x v="0"/>
    <s v="C"/>
    <x v="3"/>
    <d v="2021-02-24T00:00:00"/>
    <d v="2021-02-24T00:00:00"/>
    <m/>
    <m/>
    <m/>
    <m/>
    <m/>
    <n v="0"/>
    <s v="RQCSA"/>
    <n v="526136"/>
    <n v="6136"/>
    <s v="KUHN LAETITIA"/>
    <x v="16"/>
    <n v="15560.83"/>
    <n v="1700.01"/>
    <n v="17260.84"/>
    <n v="2"/>
    <n v="860.22"/>
    <n v="95"/>
    <m/>
    <n v="765.22"/>
    <n v="4.983650853608515E-2"/>
    <n v="0"/>
    <n v="-1275"/>
    <m/>
    <m/>
    <n v="0.1"/>
    <n v="7.0000000000000007E-2"/>
    <n v="76.522000000000006"/>
    <m/>
    <n v="76.522000000000006"/>
    <s v="VWB"/>
    <n v="1"/>
    <n v="0"/>
    <n v="0"/>
    <n v="1"/>
    <m/>
    <m/>
    <n v="0"/>
    <s v="Valauto Roncq"/>
    <s v="VOLKSWAGEN"/>
    <m/>
    <s v="Roncq"/>
    <n v="860.22"/>
  </r>
  <r>
    <x v="0"/>
    <s v="C"/>
    <x v="3"/>
    <d v="2021-06-10T00:00:00"/>
    <d v="2021-06-10T00:00:00"/>
    <m/>
    <m/>
    <m/>
    <m/>
    <m/>
    <n v="-4800"/>
    <s v="RQBER"/>
    <n v="526137"/>
    <n v="6137"/>
    <s v="LIEFOOGHE MARIE CHRISTINE"/>
    <x v="17"/>
    <n v="36637.5"/>
    <n v="2570.83"/>
    <n v="39208.33"/>
    <n v="9"/>
    <n v="245.01"/>
    <n v="95"/>
    <m/>
    <n v="150.01"/>
    <n v="6.248927205009751E-3"/>
    <n v="0"/>
    <n v="-1100"/>
    <m/>
    <m/>
    <m/>
    <n v="7.0000000000000007E-2"/>
    <n v="0"/>
    <m/>
    <n v="0"/>
    <s v=""/>
    <n v="1"/>
    <n v="0"/>
    <n v="0"/>
    <n v="1"/>
    <m/>
    <m/>
    <n v="0"/>
    <s v="Valauto Roncq"/>
    <s v="VOLKSWAGEN"/>
    <m/>
    <s v="Agent Bernard"/>
    <n v="245.01"/>
  </r>
  <r>
    <x v="0"/>
    <s v="C"/>
    <x v="3"/>
    <d v="2021-04-15T00:00:00"/>
    <d v="2021-04-15T00:00:00"/>
    <m/>
    <m/>
    <m/>
    <m/>
    <m/>
    <m/>
    <s v="RQNBA"/>
    <n v="526139"/>
    <n v="6139"/>
    <s v="CHAN SAN DAN"/>
    <x v="18"/>
    <n v="21860.83"/>
    <n v="2237.5"/>
    <n v="24098.33"/>
    <n v="52"/>
    <n v="1452.71"/>
    <n v="95"/>
    <m/>
    <n v="1357.71"/>
    <n v="6.0282600495553007E-2"/>
    <n v="0"/>
    <n v="-1416.67"/>
    <m/>
    <m/>
    <n v="0.1"/>
    <n v="7.0000000000000007E-2"/>
    <n v="135.77100000000002"/>
    <m/>
    <n v="135.77100000000002"/>
    <s v="VWB"/>
    <n v="1"/>
    <n v="20"/>
    <n v="1"/>
    <n v="1"/>
    <m/>
    <m/>
    <n v="1"/>
    <s v="Valauto Roncq"/>
    <s v="VOLKSWAGEN"/>
    <m/>
    <s v="Roncq"/>
    <n v="1452.71"/>
  </r>
  <r>
    <x v="0"/>
    <s v="C"/>
    <x v="3"/>
    <d v="2021-07-13T00:00:00"/>
    <d v="2021-07-15T00:00:00"/>
    <m/>
    <m/>
    <m/>
    <m/>
    <m/>
    <n v="0"/>
    <s v="RQCSA"/>
    <n v="526140"/>
    <n v="6140"/>
    <s v="GOUMIDI IDIR"/>
    <x v="16"/>
    <n v="15527.5"/>
    <n v="566.66999999999996"/>
    <n v="16094.17"/>
    <n v="14"/>
    <n v="324.22000000000003"/>
    <n v="95"/>
    <m/>
    <n v="229.22000000000003"/>
    <n v="2.0145183007262878E-2"/>
    <n v="0"/>
    <n v="-1275"/>
    <m/>
    <m/>
    <n v="7.0000000000000007E-2"/>
    <n v="7.0000000000000007E-2"/>
    <n v="16.045400000000004"/>
    <m/>
    <n v="16.045400000000004"/>
    <s v="VWB"/>
    <n v="1"/>
    <n v="20"/>
    <n v="1"/>
    <n v="1"/>
    <m/>
    <m/>
    <n v="1"/>
    <s v="Valauto Roncq"/>
    <s v="VOLKSWAGEN"/>
    <m/>
    <s v="Roncq"/>
    <n v="324.22000000000003"/>
  </r>
  <r>
    <x v="0"/>
    <s v="C"/>
    <x v="3"/>
    <d v="2021-07-13T00:00:00"/>
    <d v="2021-07-16T00:00:00"/>
    <m/>
    <m/>
    <m/>
    <m/>
    <m/>
    <n v="0"/>
    <s v="RQCSA"/>
    <n v="526141"/>
    <n v="6141"/>
    <s v="AMINI HOURIA"/>
    <x v="16"/>
    <n v="13985.83"/>
    <n v="1200"/>
    <n v="15185.83"/>
    <n v="14"/>
    <n v="496.75"/>
    <n v="95"/>
    <m/>
    <n v="401.75"/>
    <n v="3.271141583963471E-2"/>
    <n v="0"/>
    <n v="-1275"/>
    <m/>
    <m/>
    <n v="7.0000000000000007E-2"/>
    <n v="7.0000000000000007E-2"/>
    <n v="28.122500000000002"/>
    <m/>
    <n v="28.122500000000002"/>
    <s v="VWB"/>
    <n v="1"/>
    <n v="20"/>
    <n v="1"/>
    <n v="1"/>
    <m/>
    <m/>
    <n v="1"/>
    <s v="Valauto Roncq"/>
    <s v="VOLKSWAGEN"/>
    <m/>
    <s v="Roncq"/>
    <n v="496.75"/>
  </r>
  <r>
    <x v="0"/>
    <s v="C"/>
    <x v="3"/>
    <d v="2021-08-30T00:00:00"/>
    <d v="2021-08-27T00:00:00"/>
    <m/>
    <m/>
    <m/>
    <m/>
    <m/>
    <n v="0"/>
    <s v="RQCSA"/>
    <n v="526142"/>
    <n v="6142"/>
    <s v="ROUE CLEMENT"/>
    <x v="21"/>
    <n v="29815.83"/>
    <n v="1754.18"/>
    <n v="31570.010000000002"/>
    <n v="6"/>
    <n v="1364.81"/>
    <n v="95"/>
    <m/>
    <n v="1269.81"/>
    <n v="4.3231218488685934E-2"/>
    <n v="0"/>
    <n v="-1100"/>
    <m/>
    <m/>
    <n v="7.0000000000000007E-2"/>
    <n v="7.0000000000000007E-2"/>
    <n v="88.886700000000005"/>
    <m/>
    <n v="88.886700000000005"/>
    <s v="VWB"/>
    <n v="1"/>
    <n v="20"/>
    <n v="1"/>
    <n v="1"/>
    <m/>
    <m/>
    <n v="1"/>
    <s v="Valauto Roncq"/>
    <s v="VOLKSWAGEN"/>
    <m/>
    <s v="Roncq"/>
    <n v="1364.81"/>
  </r>
  <r>
    <x v="0"/>
    <s v="C"/>
    <x v="3"/>
    <d v="2021-06-10T00:00:00"/>
    <d v="2021-07-16T00:00:00"/>
    <m/>
    <m/>
    <m/>
    <m/>
    <m/>
    <m/>
    <s v="RQBER"/>
    <n v="526143"/>
    <n v="6143"/>
    <s v="BOYET"/>
    <x v="18"/>
    <n v="35856"/>
    <n v="758.34"/>
    <n v="36614.339999999997"/>
    <n v="41"/>
    <n v="244.92"/>
    <n v="95"/>
    <m/>
    <n v="149.91999999999999"/>
    <n v="6.6891824350787154E-3"/>
    <n v="-732.29"/>
    <n v="0"/>
    <m/>
    <m/>
    <m/>
    <n v="0"/>
    <n v="0"/>
    <m/>
    <n v="0"/>
    <n v="0"/>
    <n v="0"/>
    <n v="0"/>
    <n v="0"/>
    <n v="1"/>
    <m/>
    <m/>
    <n v="0"/>
    <s v="Valauto Roncq"/>
    <s v="VOLKSWAGEN"/>
    <m/>
    <s v="Agent Bernard"/>
    <n v="244.92"/>
  </r>
  <r>
    <x v="0"/>
    <s v="C"/>
    <x v="3"/>
    <d v="2021-05-27T00:00:00"/>
    <d v="2021-05-28T00:00:00"/>
    <m/>
    <m/>
    <m/>
    <m/>
    <m/>
    <m/>
    <s v="RQBER"/>
    <n v="526147"/>
    <n v="6147"/>
    <s v="PIECQ DELPHINE"/>
    <x v="18"/>
    <n v="25360.83"/>
    <n v="4020.84"/>
    <n v="29381.670000000002"/>
    <n v="20"/>
    <n v="245.01"/>
    <n v="95"/>
    <m/>
    <n v="150.01"/>
    <n v="8.3388725011205953E-3"/>
    <n v="0"/>
    <m/>
    <m/>
    <m/>
    <m/>
    <n v="7.0000000000000007E-2"/>
    <n v="0"/>
    <m/>
    <n v="0"/>
    <s v="VWB"/>
    <n v="0"/>
    <n v="0"/>
    <n v="0"/>
    <n v="1"/>
    <m/>
    <m/>
    <n v="0"/>
    <s v="Valauto Roncq"/>
    <s v="VOLKSWAGEN"/>
    <m/>
    <s v="Agent Bernard"/>
    <n v="245.01"/>
  </r>
  <r>
    <x v="0"/>
    <s v="C"/>
    <x v="3"/>
    <d v="2021-06-22T00:00:00"/>
    <d v="2021-06-23T00:00:00"/>
    <m/>
    <m/>
    <m/>
    <m/>
    <m/>
    <n v="452.69"/>
    <s v="RXNTA"/>
    <n v="526153"/>
    <n v="6153"/>
    <s v="GRIMONPONT ARNAUD"/>
    <x v="21"/>
    <n v="24961.67"/>
    <n v="1120.8399999999999"/>
    <n v="26082.51"/>
    <n v="13"/>
    <n v="3206.95"/>
    <n v="95"/>
    <m/>
    <n v="3111.95"/>
    <n v="0.12295404084959614"/>
    <n v="0"/>
    <n v="-1650"/>
    <m/>
    <m/>
    <m/>
    <n v="7.0000000000000007E-2"/>
    <n v="0"/>
    <m/>
    <n v="0"/>
    <s v="VWB"/>
    <n v="1"/>
    <n v="20"/>
    <n v="1"/>
    <n v="1"/>
    <m/>
    <m/>
    <n v="1"/>
    <s v="Valauto Roncq"/>
    <s v="VOLKSWAGEN"/>
    <m/>
    <s v="Roubaix"/>
    <n v="3206.95"/>
  </r>
  <r>
    <x v="0"/>
    <s v="C"/>
    <x v="3"/>
    <d v="2021-09-29T00:00:00"/>
    <d v="2021-09-29T00:00:00"/>
    <m/>
    <m/>
    <m/>
    <m/>
    <m/>
    <n v="0"/>
    <s v="RQCSA"/>
    <n v="526157"/>
    <n v="6157"/>
    <s v="MAILLART ISABELLE"/>
    <x v="18"/>
    <n v="30744.17"/>
    <n v="3833.34"/>
    <n v="34577.509999999995"/>
    <n v="7"/>
    <n v="2236.73"/>
    <n v="95"/>
    <m/>
    <n v="2141.73"/>
    <n v="6.4687422547199044E-2"/>
    <n v="0"/>
    <n v="-1416.67"/>
    <m/>
    <m/>
    <n v="7.0000000000000007E-2"/>
    <n v="7.0000000000000007E-2"/>
    <n v="149.92110000000002"/>
    <m/>
    <n v="149.92110000000002"/>
    <s v="VWB"/>
    <n v="1"/>
    <n v="20"/>
    <n v="1"/>
    <n v="1"/>
    <m/>
    <m/>
    <n v="1"/>
    <s v="Valauto Roncq"/>
    <s v="VOLKSWAGEN"/>
    <m/>
    <s v="Roncq"/>
    <n v="2236.73"/>
  </r>
  <r>
    <x v="0"/>
    <s v="C"/>
    <x v="3"/>
    <d v="2021-07-20T00:00:00"/>
    <d v="2021-07-21T00:00:00"/>
    <m/>
    <m/>
    <m/>
    <m/>
    <m/>
    <n v="0"/>
    <s v="RQNBA"/>
    <n v="526162"/>
    <n v="6162"/>
    <s v="DENEUVILLE BERTRAND"/>
    <x v="17"/>
    <n v="36637.5"/>
    <n v="3591.67"/>
    <n v="40229.17"/>
    <n v="26"/>
    <n v="872.31"/>
    <n v="95"/>
    <m/>
    <n v="777.31"/>
    <n v="2.1683519694788631E-2"/>
    <n v="0"/>
    <n v="0"/>
    <m/>
    <m/>
    <n v="7.0000000000000007E-2"/>
    <n v="7.0000000000000007E-2"/>
    <n v="54.411700000000003"/>
    <m/>
    <n v="54.411700000000003"/>
    <s v=""/>
    <n v="0"/>
    <n v="20"/>
    <n v="1"/>
    <n v="1"/>
    <m/>
    <m/>
    <n v="1"/>
    <s v="Valauto Roncq"/>
    <s v="VOLKSWAGEN"/>
    <m/>
    <s v="Roncq"/>
    <n v="872.31"/>
  </r>
  <r>
    <x v="0"/>
    <s v="C"/>
    <x v="3"/>
    <d v="2021-12-13T00:00:00"/>
    <d v="2021-12-14T00:00:00"/>
    <m/>
    <m/>
    <m/>
    <m/>
    <m/>
    <n v="0"/>
    <s v="RQHWI"/>
    <n v="526163"/>
    <n v="6163"/>
    <s v="BONTEMPI JULIEN"/>
    <x v="27"/>
    <n v="66390.83"/>
    <n v="3737.5"/>
    <n v="70128.33"/>
    <n v="21"/>
    <n v="3807.72"/>
    <n v="95"/>
    <m/>
    <n v="3712.72"/>
    <n v="5.4296459077237395E-2"/>
    <n v="0"/>
    <n v="0"/>
    <m/>
    <m/>
    <n v="0.13"/>
    <n v="7.0000000000000007E-2"/>
    <n v="482.65359999999998"/>
    <m/>
    <n v="482.65359999999998"/>
    <s v="VWB"/>
    <n v="0"/>
    <n v="20"/>
    <n v="1"/>
    <n v="1"/>
    <m/>
    <m/>
    <n v="1"/>
    <s v="Valauto Roncq"/>
    <s v="VOLKSWAGEN"/>
    <m/>
    <s v="Roncq"/>
    <n v="3807.72"/>
  </r>
  <r>
    <x v="0"/>
    <s v="C"/>
    <x v="3"/>
    <d v="2021-06-30T00:00:00"/>
    <d v="2021-06-30T00:00:00"/>
    <m/>
    <m/>
    <m/>
    <m/>
    <m/>
    <m/>
    <s v="RQCSA"/>
    <n v="526165"/>
    <n v="6165"/>
    <s v="SANCHEZ ISABELLE"/>
    <x v="21"/>
    <n v="22570"/>
    <n v="1716.67"/>
    <n v="24286.67"/>
    <n v="6"/>
    <n v="747.44"/>
    <n v="95"/>
    <m/>
    <n v="652.44000000000005"/>
    <n v="3.077573006097584E-2"/>
    <n v="0"/>
    <n v="-1650"/>
    <m/>
    <m/>
    <n v="7.0000000000000007E-2"/>
    <n v="7.0000000000000007E-2"/>
    <n v="45.670800000000007"/>
    <m/>
    <n v="45.670800000000007"/>
    <s v="VWB"/>
    <n v="1"/>
    <n v="20"/>
    <n v="1"/>
    <n v="1"/>
    <m/>
    <m/>
    <n v="1"/>
    <s v="Valauto Roncq"/>
    <s v="VOLKSWAGEN"/>
    <m/>
    <s v="Roncq"/>
    <n v="747.44"/>
  </r>
  <r>
    <x v="0"/>
    <s v="C"/>
    <x v="3"/>
    <d v="2021-08-25T00:00:00"/>
    <d v="2021-08-27T00:00:00"/>
    <m/>
    <m/>
    <m/>
    <m/>
    <m/>
    <n v="-29225.8"/>
    <s v="RQHWI"/>
    <n v="526166"/>
    <n v="6166"/>
    <s v="YOUBI VANESSA"/>
    <x v="21"/>
    <n v="35128.33"/>
    <n v="7933.34"/>
    <n v="43061.67"/>
    <n v="1"/>
    <n v="1209.79"/>
    <n v="95"/>
    <m/>
    <n v="1114.79"/>
    <n v="2.8094358625664076E-2"/>
    <n v="0"/>
    <n v="0"/>
    <m/>
    <m/>
    <n v="0.1"/>
    <n v="0.1"/>
    <n v="111.479"/>
    <m/>
    <n v="111.479"/>
    <s v="VWB"/>
    <n v="1"/>
    <n v="20"/>
    <n v="1"/>
    <n v="1"/>
    <m/>
    <m/>
    <n v="1"/>
    <s v="Valauto Roncq"/>
    <s v="VOLKSWAGEN"/>
    <m/>
    <s v="Roncq"/>
    <n v="1209.79"/>
  </r>
  <r>
    <x v="0"/>
    <s v="C"/>
    <x v="3"/>
    <d v="2021-07-29T00:00:00"/>
    <d v="2021-08-01T00:00:00"/>
    <m/>
    <m/>
    <m/>
    <m/>
    <m/>
    <n v="0"/>
    <s v="RQCSA"/>
    <n v="526168"/>
    <n v="6168"/>
    <s v="CARETTE PATRICK"/>
    <x v="21"/>
    <n v="29090.83"/>
    <n v="4500.01"/>
    <n v="33590.840000000004"/>
    <n v="14"/>
    <n v="1772.41"/>
    <n v="95"/>
    <m/>
    <n v="1677.41"/>
    <n v="5.2764682276477751E-2"/>
    <n v="0"/>
    <n v="-3009.42"/>
    <m/>
    <m/>
    <n v="7.0000000000000007E-2"/>
    <n v="7.0000000000000007E-2"/>
    <n v="117.41870000000002"/>
    <m/>
    <n v="117.41870000000002"/>
    <n v="0"/>
    <n v="1"/>
    <n v="0"/>
    <n v="0"/>
    <n v="1"/>
    <m/>
    <m/>
    <n v="0"/>
    <s v="Valauto Roncq"/>
    <s v="VOLKSWAGEN"/>
    <m/>
    <s v="Roncq"/>
    <n v="1772.41"/>
  </r>
  <r>
    <x v="0"/>
    <s v="C"/>
    <x v="3"/>
    <d v="2021-06-16T00:00:00"/>
    <d v="2021-06-15T00:00:00"/>
    <m/>
    <m/>
    <m/>
    <m/>
    <m/>
    <n v="0"/>
    <s v="RQSVA"/>
    <n v="526169"/>
    <n v="6169"/>
    <s v="PARENT CHRISTOPHE"/>
    <x v="16"/>
    <n v="16285.83"/>
    <n v="666.66"/>
    <n v="16952.490000000002"/>
    <n v="15"/>
    <n v="1055.3599999999999"/>
    <n v="95"/>
    <m/>
    <n v="960.3599999999999"/>
    <n v="6.2253981568489339E-2"/>
    <n v="0"/>
    <n v="-1733.33"/>
    <m/>
    <m/>
    <n v="7.0000000000000007E-2"/>
    <n v="7.0000000000000007E-2"/>
    <n v="67.225200000000001"/>
    <m/>
    <n v="67.225200000000001"/>
    <s v="VWB"/>
    <n v="1"/>
    <n v="20"/>
    <n v="1"/>
    <n v="1"/>
    <m/>
    <m/>
    <n v="1"/>
    <s v="Valauto Roncq"/>
    <s v="VOLKSWAGEN"/>
    <m/>
    <s v="Roncq"/>
    <n v="1055.3599999999999"/>
  </r>
  <r>
    <x v="0"/>
    <s v="C"/>
    <x v="3"/>
    <d v="2021-06-18T00:00:00"/>
    <d v="2021-06-18T00:00:00"/>
    <m/>
    <m/>
    <m/>
    <m/>
    <m/>
    <n v="0"/>
    <s v="RXNTA"/>
    <n v="526174"/>
    <n v="6174"/>
    <s v="FRANCILLOUX JEAN FRANCOIS"/>
    <x v="15"/>
    <n v="24069.17"/>
    <n v="366.67"/>
    <n v="24435.839999999997"/>
    <n v="44"/>
    <n v="1183.21"/>
    <n v="95"/>
    <m/>
    <n v="1088.21"/>
    <n v="4.8421089678112157E-2"/>
    <n v="0"/>
    <n v="-1933.33"/>
    <m/>
    <m/>
    <n v="7.0000000000000007E-2"/>
    <n v="7.0000000000000007E-2"/>
    <n v="76.174700000000016"/>
    <m/>
    <n v="76.174700000000016"/>
    <s v="VWB"/>
    <n v="0"/>
    <n v="0"/>
    <n v="0"/>
    <n v="1"/>
    <m/>
    <m/>
    <n v="0"/>
    <s v="Valauto Roncq"/>
    <s v="VOLKSWAGEN"/>
    <m/>
    <s v="Roubaix"/>
    <n v="1183.21"/>
  </r>
  <r>
    <x v="0"/>
    <s v="C"/>
    <x v="3"/>
    <d v="2021-06-16T00:00:00"/>
    <d v="2021-06-17T00:00:00"/>
    <m/>
    <m/>
    <m/>
    <m/>
    <m/>
    <n v="0"/>
    <s v="RQNBA"/>
    <n v="526178"/>
    <n v="6178"/>
    <s v="DUMAZY CHRISTINE"/>
    <x v="15"/>
    <n v="21135.83"/>
    <n v="1370.84"/>
    <n v="22506.670000000002"/>
    <n v="15"/>
    <n v="345.55"/>
    <n v="95"/>
    <m/>
    <n v="250.55"/>
    <n v="1.5353226399107463E-2"/>
    <n v="0"/>
    <n v="-1750"/>
    <m/>
    <m/>
    <n v="7.0000000000000007E-2"/>
    <n v="7.0000000000000007E-2"/>
    <n v="17.538500000000003"/>
    <m/>
    <n v="17.538500000000003"/>
    <s v=""/>
    <n v="1"/>
    <n v="0"/>
    <n v="0"/>
    <n v="1"/>
    <m/>
    <m/>
    <n v="0"/>
    <s v="Valauto Roncq"/>
    <s v="VOLKSWAGEN"/>
    <m/>
    <s v="Roncq"/>
    <n v="345.55"/>
  </r>
  <r>
    <x v="0"/>
    <s v="C"/>
    <x v="3"/>
    <d v="2021-04-12T00:00:00"/>
    <d v="2021-03-31T00:00:00"/>
    <m/>
    <m/>
    <m/>
    <m/>
    <m/>
    <n v="0"/>
    <s v="RQCSA"/>
    <n v="526179"/>
    <n v="6179"/>
    <s v="GREBENT GAUTHIER"/>
    <x v="16"/>
    <n v="19902.5"/>
    <n v="1795.84"/>
    <n v="21698.34"/>
    <n v="19"/>
    <n v="958.57"/>
    <n v="95"/>
    <m/>
    <n v="863.57"/>
    <n v="4.417711216618414E-2"/>
    <n v="0"/>
    <n v="-2108.33"/>
    <m/>
    <m/>
    <n v="0.1"/>
    <n v="7.0000000000000007E-2"/>
    <n v="86.357000000000014"/>
    <m/>
    <n v="86.357000000000014"/>
    <s v="VWB"/>
    <n v="1"/>
    <n v="20"/>
    <n v="1"/>
    <n v="1"/>
    <m/>
    <m/>
    <n v="1"/>
    <s v="Valauto Roncq"/>
    <s v="VOLKSWAGEN"/>
    <m/>
    <s v="Roncq"/>
    <n v="958.57"/>
  </r>
  <r>
    <x v="0"/>
    <s v="C"/>
    <x v="3"/>
    <d v="2021-06-29T00:00:00"/>
    <d v="2021-06-30T00:00:00"/>
    <m/>
    <m/>
    <m/>
    <m/>
    <m/>
    <n v="0"/>
    <s v="RQCSA"/>
    <n v="526180"/>
    <n v="6180"/>
    <s v="LAEVENS ARLETTE "/>
    <x v="16"/>
    <n v="14744.17"/>
    <n v="2262.5"/>
    <n v="17006.669999999998"/>
    <n v="63"/>
    <n v="684.71"/>
    <n v="95"/>
    <m/>
    <n v="589.71"/>
    <n v="4.0261262198890209E-2"/>
    <n v="0"/>
    <n v="-2108.33"/>
    <m/>
    <m/>
    <n v="7.0000000000000007E-2"/>
    <n v="7.0000000000000007E-2"/>
    <n v="41.279700000000005"/>
    <m/>
    <n v="41.279700000000005"/>
    <s v=""/>
    <n v="1"/>
    <n v="20"/>
    <n v="1"/>
    <n v="1"/>
    <m/>
    <m/>
    <n v="1"/>
    <s v="Valauto Roncq"/>
    <s v="VOLKSWAGEN"/>
    <m/>
    <s v="Roncq"/>
    <n v="684.71"/>
  </r>
  <r>
    <x v="0"/>
    <s v="C"/>
    <x v="3"/>
    <d v="2021-06-23T00:00:00"/>
    <d v="2021-06-23T00:00:00"/>
    <m/>
    <m/>
    <m/>
    <m/>
    <m/>
    <n v="0"/>
    <s v="RQCSA"/>
    <n v="526184"/>
    <n v="6184"/>
    <s v="lheureux catherine"/>
    <x v="16"/>
    <n v="19381.669999999998"/>
    <n v="750"/>
    <n v="20131.669999999998"/>
    <n v="9"/>
    <n v="935.75"/>
    <n v="95"/>
    <m/>
    <n v="840.75"/>
    <n v="4.6481489116402173E-2"/>
    <n v="0"/>
    <n v="-2108.33"/>
    <m/>
    <m/>
    <n v="7.0000000000000007E-2"/>
    <n v="7.0000000000000007E-2"/>
    <n v="58.852500000000006"/>
    <m/>
    <n v="58.852500000000006"/>
    <s v="VWB"/>
    <n v="1"/>
    <n v="20"/>
    <n v="1"/>
    <n v="1"/>
    <m/>
    <m/>
    <n v="1"/>
    <s v="Valauto Roncq"/>
    <s v="VOLKSWAGEN"/>
    <m/>
    <s v="Roncq"/>
    <n v="935.75"/>
  </r>
  <r>
    <x v="0"/>
    <s v="C"/>
    <x v="3"/>
    <d v="2021-07-26T00:00:00"/>
    <d v="2021-07-26T00:00:00"/>
    <m/>
    <m/>
    <m/>
    <m/>
    <m/>
    <n v="0"/>
    <s v="RQCSA"/>
    <n v="526185"/>
    <n v="6185"/>
    <s v="CARON MICKAEL"/>
    <x v="21"/>
    <n v="24961.67"/>
    <n v="2691.66"/>
    <n v="27653.329999999998"/>
    <n v="27"/>
    <n v="693.69"/>
    <n v="95"/>
    <m/>
    <n v="598.69000000000005"/>
    <n v="2.5085224817408974E-2"/>
    <n v="0"/>
    <n v="-1650"/>
    <m/>
    <m/>
    <n v="7.0000000000000007E-2"/>
    <n v="7.0000000000000007E-2"/>
    <n v="41.908300000000011"/>
    <m/>
    <n v="41.908300000000011"/>
    <s v=""/>
    <n v="1"/>
    <n v="0"/>
    <n v="0"/>
    <n v="1"/>
    <m/>
    <m/>
    <n v="0"/>
    <s v="Valauto Roncq"/>
    <s v="VOLKSWAGEN"/>
    <m/>
    <s v="Roncq"/>
    <n v="693.69"/>
  </r>
  <r>
    <x v="0"/>
    <s v="C"/>
    <x v="3"/>
    <d v="2021-04-23T00:00:00"/>
    <d v="2021-04-23T00:00:00"/>
    <m/>
    <m/>
    <m/>
    <m/>
    <m/>
    <n v="0"/>
    <s v="RQNBA"/>
    <n v="526191"/>
    <n v="6191"/>
    <s v="TENNIER BRIGITTE"/>
    <x v="16"/>
    <n v="15527.5"/>
    <n v="1400.01"/>
    <n v="16927.509999999998"/>
    <n v="21"/>
    <n v="878.54"/>
    <n v="95"/>
    <m/>
    <n v="783.54"/>
    <n v="5.1900131797293282E-2"/>
    <n v="0"/>
    <n v="-2108.33"/>
    <m/>
    <m/>
    <n v="0.1"/>
    <n v="7.0000000000000007E-2"/>
    <n v="78.353999999999999"/>
    <m/>
    <n v="78.353999999999999"/>
    <s v=""/>
    <n v="1"/>
    <n v="20"/>
    <n v="1"/>
    <n v="1"/>
    <m/>
    <m/>
    <n v="1"/>
    <s v="Valauto Roncq"/>
    <s v="VOLKSWAGEN"/>
    <m/>
    <s v="Roncq"/>
    <n v="878.54"/>
  </r>
  <r>
    <x v="0"/>
    <s v="C"/>
    <x v="3"/>
    <d v="2021-06-10T00:00:00"/>
    <d v="2021-06-10T00:00:00"/>
    <m/>
    <m/>
    <m/>
    <m/>
    <m/>
    <n v="0"/>
    <s v="RXNTA"/>
    <n v="526194"/>
    <n v="6194"/>
    <s v="DESTOMBES PAUL"/>
    <x v="15"/>
    <n v="21135.83"/>
    <n v="1820.82"/>
    <n v="22956.65"/>
    <n v="29"/>
    <n v="1156.54"/>
    <n v="95"/>
    <m/>
    <n v="1061.54"/>
    <n v="5.0379301858067264E-2"/>
    <n v="0"/>
    <n v="-2583.33"/>
    <m/>
    <m/>
    <n v="7.0000000000000007E-2"/>
    <n v="7.0000000000000007E-2"/>
    <n v="74.3078"/>
    <m/>
    <n v="74.3078"/>
    <s v="VWB"/>
    <n v="0"/>
    <n v="0"/>
    <n v="0"/>
    <n v="1"/>
    <m/>
    <m/>
    <n v="0"/>
    <s v="Valauto Roncq"/>
    <s v="VOLKSWAGEN"/>
    <m/>
    <s v="Roubaix"/>
    <n v="1156.54"/>
  </r>
  <r>
    <x v="0"/>
    <s v="C"/>
    <x v="3"/>
    <d v="2021-06-18T00:00:00"/>
    <d v="2021-06-18T00:00:00"/>
    <m/>
    <m/>
    <m/>
    <m/>
    <m/>
    <n v="0"/>
    <s v="RQHWI"/>
    <n v="526195"/>
    <n v="6195"/>
    <s v="SERFIM INDUSTRIE ."/>
    <x v="26"/>
    <n v="48821.67"/>
    <n v="8441.68"/>
    <n v="57263.35"/>
    <n v="7"/>
    <n v="1230.28"/>
    <n v="95"/>
    <m/>
    <n v="1135.28"/>
    <n v="2.1484597041563233E-2"/>
    <n v="0"/>
    <n v="0"/>
    <m/>
    <m/>
    <n v="7.0000000000000007E-2"/>
    <n v="7.0000000000000007E-2"/>
    <n v="79.4696"/>
    <m/>
    <n v="79.4696"/>
    <s v="VWB"/>
    <n v="0"/>
    <n v="0"/>
    <n v="0"/>
    <n v="1"/>
    <m/>
    <m/>
    <n v="0"/>
    <s v="Valauto Roncq"/>
    <s v="VOLKSWAGEN"/>
    <m/>
    <s v="Roncq"/>
    <n v="1230.28"/>
  </r>
  <r>
    <x v="0"/>
    <s v="C"/>
    <x v="3"/>
    <d v="2021-12-15T00:00:00"/>
    <d v="2021-12-15T00:00:00"/>
    <m/>
    <m/>
    <m/>
    <m/>
    <m/>
    <m/>
    <s v="RXNTA"/>
    <n v="526196"/>
    <n v="6196"/>
    <s v="VANHEE PATRICK"/>
    <x v="17"/>
    <n v="38520.839999999997"/>
    <n v="591.66999999999996"/>
    <n v="39112.509999999995"/>
    <n v="19"/>
    <n v="2050.64"/>
    <n v="95"/>
    <m/>
    <n v="1955.6399999999999"/>
    <n v="5.2429261123870599E-2"/>
    <n v="0"/>
    <n v="-782.25"/>
    <m/>
    <m/>
    <n v="7.0000000000000007E-2"/>
    <n v="7.0000000000000007E-2"/>
    <n v="136.8948"/>
    <m/>
    <n v="136.8948"/>
    <s v="VWB"/>
    <n v="0"/>
    <n v="20"/>
    <n v="1"/>
    <n v="1"/>
    <m/>
    <m/>
    <n v="1"/>
    <s v="Valauto Roncq"/>
    <s v="VOLKSWAGEN"/>
    <m/>
    <s v="Roubaix"/>
    <n v="2050.64"/>
  </r>
  <r>
    <x v="0"/>
    <s v="C"/>
    <x v="3"/>
    <d v="2021-07-02T00:00:00"/>
    <d v="2021-07-02T00:00:00"/>
    <m/>
    <m/>
    <m/>
    <m/>
    <m/>
    <n v="0"/>
    <s v="RQBER"/>
    <n v="526197"/>
    <n v="6197"/>
    <s v="BRASSART ALAIN"/>
    <x v="17"/>
    <n v="33095.839999999997"/>
    <n v="1083.33"/>
    <n v="34179.17"/>
    <n v="8"/>
    <n v="245.01"/>
    <n v="95"/>
    <m/>
    <n v="150.01"/>
    <n v="7.1684011051175323E-3"/>
    <n v="0"/>
    <n v="-190.27"/>
    <m/>
    <m/>
    <m/>
    <n v="7.0000000000000007E-2"/>
    <n v="0"/>
    <m/>
    <n v="0"/>
    <s v=""/>
    <n v="1"/>
    <n v="0"/>
    <n v="0"/>
    <n v="1"/>
    <m/>
    <m/>
    <n v="0"/>
    <s v="Valauto Roncq"/>
    <s v="VOLKSWAGEN"/>
    <m/>
    <s v="Agent Bernard"/>
    <n v="245.01"/>
  </r>
  <r>
    <x v="0"/>
    <s v="C"/>
    <x v="3"/>
    <d v="2021-08-12T00:00:00"/>
    <d v="2021-08-13T00:00:00"/>
    <m/>
    <m/>
    <m/>
    <m/>
    <m/>
    <n v="0"/>
    <s v="RQHWI"/>
    <n v="526199"/>
    <n v="6199"/>
    <s v="ACHIBA JESSICA"/>
    <x v="21"/>
    <n v="25753.33"/>
    <n v="1866.67"/>
    <n v="27620"/>
    <n v="7"/>
    <n v="370.56999999999994"/>
    <n v="105"/>
    <m/>
    <n v="265.56999999999994"/>
    <n v="1.3416727009413466E-2"/>
    <n v="0"/>
    <n v="-1233.33"/>
    <m/>
    <m/>
    <n v="0.1"/>
    <n v="0.1"/>
    <n v="26.556999999999995"/>
    <m/>
    <n v="26.556999999999995"/>
    <s v="VWB"/>
    <n v="1"/>
    <n v="20"/>
    <n v="1"/>
    <n v="1"/>
    <m/>
    <m/>
    <n v="1"/>
    <s v="Valauto Roncq"/>
    <s v="VOLKSWAGEN"/>
    <m/>
    <s v="Roncq"/>
    <n v="370.56999999999994"/>
  </r>
  <r>
    <x v="0"/>
    <s v="C"/>
    <x v="3"/>
    <d v="2021-09-16T00:00:00"/>
    <d v="2021-09-17T00:00:00"/>
    <m/>
    <m/>
    <m/>
    <m/>
    <m/>
    <n v="0"/>
    <s v="RQNBA"/>
    <n v="526200"/>
    <n v="6200"/>
    <s v="HADDOUCHE FLORIAN"/>
    <x v="18"/>
    <n v="25952.5"/>
    <n v="3216.67"/>
    <n v="29169.17"/>
    <n v="2"/>
    <n v="1649.44"/>
    <n v="95"/>
    <m/>
    <n v="1554.44"/>
    <n v="5.6547375190997895E-2"/>
    <n v="0"/>
    <n v="-1000"/>
    <m/>
    <m/>
    <n v="7.0000000000000007E-2"/>
    <n v="7.0000000000000007E-2"/>
    <n v="108.81080000000001"/>
    <m/>
    <n v="108.81080000000001"/>
    <s v="VWB"/>
    <n v="0"/>
    <n v="0"/>
    <n v="0"/>
    <n v="1"/>
    <m/>
    <m/>
    <n v="0"/>
    <s v="Valauto Roncq"/>
    <s v="VOLKSWAGEN"/>
    <m/>
    <s v="Roncq"/>
    <n v="1649.44"/>
  </r>
  <r>
    <x v="0"/>
    <s v="C"/>
    <x v="3"/>
    <d v="2021-07-19T00:00:00"/>
    <d v="2021-07-09T00:00:00"/>
    <m/>
    <m/>
    <m/>
    <m/>
    <m/>
    <n v="-20.13"/>
    <s v="RQBER"/>
    <n v="526203"/>
    <n v="6203"/>
    <s v="ALLOO THIERRY"/>
    <x v="24"/>
    <n v="30999.16"/>
    <n v="7954.16"/>
    <n v="38953.32"/>
    <n v="20"/>
    <n v="245"/>
    <n v="95"/>
    <m/>
    <n v="150"/>
    <n v="6.2895794248089762E-3"/>
    <n v="0"/>
    <n v="-907.2"/>
    <m/>
    <m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245"/>
  </r>
  <r>
    <x v="0"/>
    <s v="C"/>
    <x v="3"/>
    <d v="2021-07-29T00:00:00"/>
    <d v="2021-08-02T00:00:00"/>
    <m/>
    <m/>
    <m/>
    <m/>
    <m/>
    <m/>
    <s v="RQSVA"/>
    <n v="526204"/>
    <n v="6204"/>
    <s v="DELEPINE ANNE"/>
    <x v="15"/>
    <n v="23731.67"/>
    <n v="820.83"/>
    <n v="24552.5"/>
    <n v="30"/>
    <n v="643.32000000000005"/>
    <n v="95"/>
    <m/>
    <n v="548.32000000000005"/>
    <n v="2.6201812442724775E-2"/>
    <n v="0"/>
    <n v="-1473.15"/>
    <m/>
    <m/>
    <n v="7.0000000000000007E-2"/>
    <n v="7.0000000000000007E-2"/>
    <n v="38.382400000000004"/>
    <m/>
    <n v="38.382400000000004"/>
    <n v="0"/>
    <n v="1"/>
    <n v="20"/>
    <n v="1"/>
    <n v="1"/>
    <m/>
    <m/>
    <n v="1"/>
    <s v="Valauto Roncq"/>
    <s v="VOLKSWAGEN"/>
    <m/>
    <s v="Roncq"/>
    <n v="643.32000000000005"/>
  </r>
  <r>
    <x v="0"/>
    <s v="C"/>
    <x v="3"/>
    <d v="2021-07-16T00:00:00"/>
    <d v="2021-07-19T00:00:00"/>
    <m/>
    <m/>
    <m/>
    <m/>
    <m/>
    <n v="0"/>
    <s v="RQNBA"/>
    <n v="526217"/>
    <n v="6217"/>
    <s v="ELAN RH"/>
    <x v="16"/>
    <n v="16285.83"/>
    <n v="1470.84"/>
    <n v="17756.669999999998"/>
    <n v="22"/>
    <n v="627.71"/>
    <n v="95"/>
    <m/>
    <n v="532.71"/>
    <n v="3.535065978024033E-2"/>
    <n v="0"/>
    <n v="0"/>
    <m/>
    <m/>
    <n v="0.1"/>
    <n v="7.0000000000000007E-2"/>
    <n v="53.271000000000008"/>
    <m/>
    <n v="53.271000000000008"/>
    <s v="VWB"/>
    <n v="1"/>
    <n v="20"/>
    <n v="1"/>
    <n v="1"/>
    <m/>
    <m/>
    <n v="1"/>
    <s v="Valauto Roncq"/>
    <s v="VOLKSWAGEN"/>
    <m/>
    <s v="Roncq"/>
    <n v="627.71"/>
  </r>
  <r>
    <x v="0"/>
    <s v="C"/>
    <x v="3"/>
    <d v="2021-07-06T00:00:00"/>
    <d v="2021-07-06T00:00:00"/>
    <m/>
    <m/>
    <m/>
    <m/>
    <m/>
    <n v="0"/>
    <s v="RQNBA"/>
    <n v="526219"/>
    <n v="6219"/>
    <s v="VANDEWOESTYNE JULIEN"/>
    <x v="16"/>
    <n v="16285.83"/>
    <n v="1470.84"/>
    <n v="17756.669999999998"/>
    <n v="12"/>
    <n v="703.88"/>
    <n v="95"/>
    <m/>
    <n v="608.88"/>
    <n v="3.9640315442028264E-2"/>
    <n v="-1775"/>
    <n v="0"/>
    <m/>
    <m/>
    <n v="0.1"/>
    <n v="7.0000000000000007E-2"/>
    <n v="60.888000000000005"/>
    <m/>
    <n v="60.888000000000005"/>
    <s v=""/>
    <n v="1"/>
    <n v="0"/>
    <n v="0"/>
    <n v="1"/>
    <m/>
    <m/>
    <n v="0"/>
    <s v="Valauto Roncq"/>
    <s v="VOLKSWAGEN"/>
    <m/>
    <s v="Roncq"/>
    <n v="703.88"/>
  </r>
  <r>
    <x v="0"/>
    <s v="C"/>
    <x v="3"/>
    <d v="2021-10-15T00:00:00"/>
    <d v="2021-10-16T00:00:00"/>
    <m/>
    <m/>
    <m/>
    <m/>
    <m/>
    <n v="0"/>
    <s v="RQSVA"/>
    <n v="526234"/>
    <n v="6234"/>
    <s v="HASSESWEILER DOMINIQUE"/>
    <x v="15"/>
    <n v="22369.17"/>
    <n v="983.33"/>
    <n v="23352.5"/>
    <n v="100"/>
    <n v="1037.51"/>
    <n v="95"/>
    <m/>
    <n v="942.51"/>
    <n v="4.4428219676694143E-2"/>
    <n v="-1167.6300000000001"/>
    <n v="0"/>
    <m/>
    <m/>
    <n v="0.13"/>
    <n v="0.13"/>
    <n v="122.52630000000001"/>
    <m/>
    <n v="122.52630000000001"/>
    <n v="0"/>
    <n v="1"/>
    <n v="0"/>
    <n v="0"/>
    <n v="1"/>
    <m/>
    <m/>
    <n v="0"/>
    <s v="Valauto Roncq"/>
    <s v="VOLKSWAGEN"/>
    <m/>
    <s v="Roncq"/>
    <n v="1037.51"/>
  </r>
  <r>
    <x v="0"/>
    <s v="C"/>
    <x v="3"/>
    <d v="2021-08-25T00:00:00"/>
    <d v="2021-08-26T00:00:00"/>
    <m/>
    <m/>
    <m/>
    <m/>
    <m/>
    <n v="0"/>
    <s v="RQSVA"/>
    <n v="526244"/>
    <n v="6244"/>
    <s v="DA COSTA FRANCOIS"/>
    <x v="15"/>
    <n v="19460.830000000002"/>
    <n v="1400"/>
    <n v="20860.830000000002"/>
    <n v="13"/>
    <n v="626.38"/>
    <n v="95"/>
    <m/>
    <n v="531.38"/>
    <n v="3.0026609679480631E-2"/>
    <n v="0"/>
    <n v="-1100"/>
    <m/>
    <m/>
    <n v="7.0000000000000007E-2"/>
    <n v="7.0000000000000007E-2"/>
    <n v="37.196600000000004"/>
    <m/>
    <n v="37.196600000000004"/>
    <n v="0"/>
    <n v="1"/>
    <n v="20"/>
    <n v="1"/>
    <n v="1"/>
    <m/>
    <m/>
    <n v="1"/>
    <s v="Valauto Roncq"/>
    <s v="VOLKSWAGEN"/>
    <m/>
    <s v="Roncq"/>
    <n v="626.38"/>
  </r>
  <r>
    <x v="0"/>
    <s v="C"/>
    <x v="3"/>
    <d v="2021-12-13T00:00:00"/>
    <d v="2021-12-16T00:00:00"/>
    <m/>
    <m/>
    <m/>
    <m/>
    <m/>
    <m/>
    <s v="RXNTA"/>
    <n v="526246"/>
    <n v="6246"/>
    <s v="VERNIER OLIVIER"/>
    <x v="21"/>
    <n v="28107.5"/>
    <n v="1779.17"/>
    <n v="29886.67"/>
    <n v="5"/>
    <n v="1165.67"/>
    <n v="105"/>
    <m/>
    <n v="1060.67"/>
    <n v="3.9003007026209346E-2"/>
    <n v="-2121.9499999999998"/>
    <n v="-896.6"/>
    <m/>
    <m/>
    <n v="7.0000000000000007E-2"/>
    <n v="7.0000000000000007E-2"/>
    <n v="74.246900000000011"/>
    <m/>
    <n v="74.246900000000011"/>
    <s v="VWB"/>
    <n v="0"/>
    <n v="20"/>
    <n v="1"/>
    <n v="1"/>
    <m/>
    <m/>
    <n v="1"/>
    <s v="Valauto Roncq"/>
    <s v="VOLKSWAGEN"/>
    <m/>
    <s v="Roubaix"/>
    <n v="1165.67"/>
  </r>
  <r>
    <x v="0"/>
    <s v="C"/>
    <x v="3"/>
    <d v="2021-09-02T00:00:00"/>
    <d v="2021-09-03T00:00:00"/>
    <m/>
    <m/>
    <m/>
    <m/>
    <m/>
    <n v="0"/>
    <s v="RQFST"/>
    <n v="526249"/>
    <n v="6249"/>
    <s v="DULEU SEBASTIEN"/>
    <x v="15"/>
    <n v="18965"/>
    <n v="1658.33"/>
    <n v="20623.330000000002"/>
    <n v="2"/>
    <n v="547.84"/>
    <n v="95"/>
    <m/>
    <n v="452.84000000000003"/>
    <n v="2.6564090280279663E-2"/>
    <n v="0"/>
    <n v="-1237.4000000000001"/>
    <m/>
    <m/>
    <n v="0.1"/>
    <n v="0.1"/>
    <n v="45.284000000000006"/>
    <m/>
    <n v="45.284000000000006"/>
    <s v="VWB"/>
    <n v="1"/>
    <n v="20"/>
    <n v="1"/>
    <n v="1"/>
    <m/>
    <m/>
    <n v="1"/>
    <s v="Valauto Roncq"/>
    <s v="VOLKSWAGEN"/>
    <m/>
    <s v="Roncq"/>
    <n v="547.84"/>
  </r>
  <r>
    <x v="0"/>
    <s v="C"/>
    <x v="3"/>
    <d v="2021-06-10T00:00:00"/>
    <d v="2021-06-10T00:00:00"/>
    <m/>
    <m/>
    <m/>
    <m/>
    <m/>
    <n v="0"/>
    <s v="RXNTA"/>
    <n v="526253"/>
    <n v="6253"/>
    <s v="KEUNEBROCK ODILE"/>
    <x v="17"/>
    <n v="33095.839999999997"/>
    <n v="2470.83"/>
    <n v="35566.67"/>
    <n v="1"/>
    <n v="912.21"/>
    <n v="95"/>
    <m/>
    <n v="817.21"/>
    <n v="2.5647888880235347E-2"/>
    <n v="-2560.8000000000002"/>
    <m/>
    <m/>
    <m/>
    <n v="0.1"/>
    <n v="7.0000000000000007E-2"/>
    <n v="81.721000000000004"/>
    <m/>
    <n v="81.721000000000004"/>
    <s v="VWB"/>
    <n v="0"/>
    <n v="20"/>
    <n v="1"/>
    <n v="1"/>
    <m/>
    <m/>
    <n v="1"/>
    <s v="Valauto Roncq"/>
    <s v="VOLKSWAGEN"/>
    <m/>
    <s v="Roubaix"/>
    <n v="912.21"/>
  </r>
  <r>
    <x v="0"/>
    <s v="C"/>
    <x v="3"/>
    <d v="2021-06-23T00:00:00"/>
    <d v="2021-06-23T00:00:00"/>
    <m/>
    <m/>
    <m/>
    <m/>
    <m/>
    <m/>
    <s v="RXNTA"/>
    <n v="526261"/>
    <n v="6261"/>
    <s v="FABRIZIO ISABELLE"/>
    <x v="20"/>
    <n v="12125.83"/>
    <n v="1041.67"/>
    <n v="13167.5"/>
    <n v="0"/>
    <n v="618.4"/>
    <n v="95"/>
    <m/>
    <n v="523.4"/>
    <n v="4.696411619517752E-2"/>
    <n v="0"/>
    <n v="-1400"/>
    <m/>
    <m/>
    <n v="0.1"/>
    <n v="7.0000000000000007E-2"/>
    <n v="52.34"/>
    <m/>
    <n v="52.34"/>
    <s v=""/>
    <n v="1"/>
    <n v="20"/>
    <n v="1"/>
    <n v="1"/>
    <m/>
    <m/>
    <n v="1"/>
    <s v="Valauto Roncq"/>
    <s v="VOLKSWAGEN"/>
    <m/>
    <s v="Roubaix"/>
    <n v="618.4"/>
  </r>
  <r>
    <x v="0"/>
    <s v="C"/>
    <x v="3"/>
    <d v="2021-06-24T00:00:00"/>
    <d v="2021-06-25T00:00:00"/>
    <m/>
    <m/>
    <m/>
    <m/>
    <m/>
    <m/>
    <s v="RXNTA"/>
    <n v="526262"/>
    <n v="6262"/>
    <s v="BRETON ISABEL"/>
    <x v="15"/>
    <n v="20706.669999999998"/>
    <n v="2395.83"/>
    <n v="23102.5"/>
    <n v="0"/>
    <n v="1193.22"/>
    <n v="95"/>
    <m/>
    <n v="1098.22"/>
    <n v="5.1648955740720703E-2"/>
    <n v="0"/>
    <n v="-2416.67"/>
    <m/>
    <s v="payé dans ksiop"/>
    <n v="0.1"/>
    <n v="7.0000000000000007E-2"/>
    <n v="109.822"/>
    <m/>
    <n v="109.822"/>
    <s v="VWB"/>
    <n v="1"/>
    <n v="20"/>
    <n v="1"/>
    <n v="1"/>
    <m/>
    <m/>
    <n v="1"/>
    <s v="Valauto Roncq"/>
    <s v="VOLKSWAGEN"/>
    <m/>
    <s v="Roubaix"/>
    <n v="1193.22"/>
  </r>
  <r>
    <x v="0"/>
    <s v="C"/>
    <x v="3"/>
    <d v="2021-06-28T00:00:00"/>
    <d v="2021-06-28T00:00:00"/>
    <m/>
    <m/>
    <m/>
    <m/>
    <m/>
    <m/>
    <s v="RQCSA"/>
    <n v="526263"/>
    <n v="6263"/>
    <s v="MARCOS MARIA"/>
    <x v="15"/>
    <n v="21135.83"/>
    <n v="1125"/>
    <n v="22260.83"/>
    <n v="12"/>
    <n v="791.07"/>
    <n v="95"/>
    <m/>
    <n v="696.07"/>
    <n v="3.5536410816667661E-2"/>
    <n v="53.67"/>
    <n v="-2416.67"/>
    <m/>
    <s v="payé dans ksiop"/>
    <n v="0.1"/>
    <n v="7.0000000000000007E-2"/>
    <n v="69.607000000000014"/>
    <m/>
    <n v="69.607000000000014"/>
    <s v="VWB"/>
    <n v="1"/>
    <n v="20"/>
    <n v="1"/>
    <n v="1"/>
    <m/>
    <m/>
    <n v="1"/>
    <s v="Valauto Roncq"/>
    <s v="VOLKSWAGEN"/>
    <m/>
    <s v="Roncq"/>
    <n v="791.07"/>
  </r>
  <r>
    <x v="0"/>
    <s v="C"/>
    <x v="3"/>
    <d v="2021-07-01T00:00:00"/>
    <d v="2021-07-01T00:00:00"/>
    <m/>
    <m/>
    <m/>
    <m/>
    <m/>
    <n v="0"/>
    <s v="RQCSA"/>
    <n v="526264"/>
    <n v="6264"/>
    <s v="GANGLOFF PIERRE"/>
    <x v="19"/>
    <n v="25095"/>
    <n v="4704.1499999999996"/>
    <n v="29799.15"/>
    <n v="1"/>
    <n v="1145.32"/>
    <n v="95"/>
    <m/>
    <n v="1050.32"/>
    <n v="3.8434653337427405E-2"/>
    <n v="-883.32999999999993"/>
    <n v="0"/>
    <m/>
    <m/>
    <n v="0.1"/>
    <n v="7.0000000000000007E-2"/>
    <n v="105.032"/>
    <m/>
    <n v="105.032"/>
    <s v="VWB"/>
    <n v="1"/>
    <n v="0"/>
    <n v="0"/>
    <n v="1"/>
    <m/>
    <m/>
    <n v="0"/>
    <s v="Valauto Roncq"/>
    <s v="VOLKSWAGEN"/>
    <m/>
    <s v="Roncq"/>
    <n v="1145.32"/>
  </r>
  <r>
    <x v="0"/>
    <s v="C"/>
    <x v="3"/>
    <d v="2021-07-26T00:00:00"/>
    <d v="2021-07-26T00:00:00"/>
    <m/>
    <m/>
    <m/>
    <m/>
    <m/>
    <n v="0"/>
    <s v="RQCSA"/>
    <n v="526266"/>
    <n v="6266"/>
    <s v="EUTHINE DIDIER"/>
    <x v="18"/>
    <n v="21860.83"/>
    <n v="2662.51"/>
    <n v="24523.340000000004"/>
    <n v="28"/>
    <n v="912.75"/>
    <n v="95"/>
    <m/>
    <n v="817.75"/>
    <n v="3.7219644632419557E-2"/>
    <n v="0"/>
    <n v="-2333.33"/>
    <m/>
    <m/>
    <n v="7.0000000000000007E-2"/>
    <n v="7.0000000000000007E-2"/>
    <n v="57.242500000000007"/>
    <m/>
    <n v="57.242500000000007"/>
    <s v="VWB"/>
    <n v="1"/>
    <n v="0"/>
    <n v="0"/>
    <n v="1"/>
    <m/>
    <m/>
    <n v="0"/>
    <s v="Valauto Roncq"/>
    <s v="VOLKSWAGEN"/>
    <m/>
    <s v="Roncq"/>
    <n v="912.75"/>
  </r>
  <r>
    <x v="0"/>
    <s v="C"/>
    <x v="3"/>
    <d v="2021-10-19T00:00:00"/>
    <d v="2021-10-22T00:00:00"/>
    <m/>
    <m/>
    <m/>
    <m/>
    <m/>
    <m/>
    <s v="RQCSA"/>
    <n v="526269"/>
    <n v="6269"/>
    <s v="TAXI MIKO"/>
    <x v="26"/>
    <n v="48450.83"/>
    <n v="5745.84"/>
    <n v="54196.67"/>
    <n v="5"/>
    <n v="1859.25"/>
    <n v="95"/>
    <m/>
    <n v="1764.25"/>
    <n v="3.4305613241551555E-2"/>
    <n v="0"/>
    <n v="-4877.7"/>
    <m/>
    <m/>
    <n v="7.0000000000000007E-2"/>
    <n v="7.0000000000000007E-2"/>
    <n v="123.49750000000002"/>
    <m/>
    <n v="123.49750000000002"/>
    <n v="0"/>
    <n v="0"/>
    <n v="20"/>
    <n v="1"/>
    <n v="1"/>
    <m/>
    <m/>
    <n v="1"/>
    <s v="Valauto Roncq"/>
    <s v="VOLKSWAGEN"/>
    <m/>
    <s v="Roncq"/>
    <n v="1859.25"/>
  </r>
  <r>
    <x v="0"/>
    <s v="C"/>
    <x v="3"/>
    <d v="2021-11-09T00:00:00"/>
    <d v="2021-11-12T00:00:00"/>
    <m/>
    <m/>
    <m/>
    <m/>
    <m/>
    <n v="0"/>
    <s v="RQSVA"/>
    <n v="526280"/>
    <n v="6280"/>
    <s v="VERBOUWE GWENDOLINE"/>
    <x v="16"/>
    <n v="14615"/>
    <n v="1091.67"/>
    <n v="15706.67"/>
    <n v="46"/>
    <n v="373.22"/>
    <n v="95"/>
    <m/>
    <n v="278.22000000000003"/>
    <n v="2.3761879507241193E-2"/>
    <n v="0"/>
    <n v="-1150"/>
    <m/>
    <m/>
    <n v="0.13"/>
    <n v="0.13"/>
    <n v="36.168600000000005"/>
    <m/>
    <n v="36.168600000000005"/>
    <s v="VWB"/>
    <n v="1"/>
    <n v="20"/>
    <n v="1"/>
    <n v="1"/>
    <m/>
    <m/>
    <n v="1"/>
    <s v="Valauto Roncq"/>
    <s v="VOLKSWAGEN"/>
    <m/>
    <s v="Roncq"/>
    <n v="373.22"/>
  </r>
  <r>
    <x v="0"/>
    <s v="C"/>
    <x v="3"/>
    <d v="2021-10-07T00:00:00"/>
    <d v="2021-10-08T00:00:00"/>
    <m/>
    <m/>
    <m/>
    <m/>
    <m/>
    <n v="0"/>
    <s v="RQNBA"/>
    <n v="526282"/>
    <n v="6282"/>
    <s v="DEROSIER SARAH"/>
    <x v="16"/>
    <n v="14615"/>
    <n v="1541.67"/>
    <n v="16156.67"/>
    <n v="13"/>
    <n v="520.88"/>
    <n v="95"/>
    <m/>
    <n v="425.88"/>
    <n v="3.2239316641362356E-2"/>
    <n v="0"/>
    <n v="-800"/>
    <m/>
    <m/>
    <n v="0.13"/>
    <n v="0.13"/>
    <n v="55.364400000000003"/>
    <m/>
    <n v="55.364400000000003"/>
    <s v="VWB"/>
    <n v="1"/>
    <n v="0"/>
    <n v="0"/>
    <n v="1"/>
    <m/>
    <m/>
    <n v="0"/>
    <s v="Valauto Roncq"/>
    <s v="VOLKSWAGEN"/>
    <m/>
    <s v="Roncq"/>
    <n v="520.88"/>
  </r>
  <r>
    <x v="0"/>
    <s v="C"/>
    <x v="3"/>
    <d v="2021-10-26T00:00:00"/>
    <d v="2021-10-27T00:00:00"/>
    <m/>
    <m/>
    <m/>
    <s v="X"/>
    <s v="X"/>
    <n v="20054"/>
    <s v="RQNBA"/>
    <n v="526300"/>
    <n v="6300"/>
    <s v="BAVAY NICOLAS"/>
    <x v="16"/>
    <n v="15315"/>
    <n v="1091.67"/>
    <n v="16406.669999999998"/>
    <n v="39"/>
    <n v="195.05"/>
    <n v="95"/>
    <m/>
    <n v="100.05000000000001"/>
    <n v="1.1888457560248365E-2"/>
    <n v="0"/>
    <n v="-1150"/>
    <m/>
    <m/>
    <m/>
    <n v="0.13"/>
    <n v="0"/>
    <m/>
    <n v="0"/>
    <s v="VWB"/>
    <n v="1"/>
    <n v="0"/>
    <n v="0"/>
    <n v="1"/>
    <m/>
    <m/>
    <n v="0"/>
    <s v="Valauto Roncq"/>
    <s v="VOLKSWAGEN"/>
    <m/>
    <s v="Roncq"/>
    <n v="195.05"/>
  </r>
  <r>
    <x v="0"/>
    <s v="C"/>
    <x v="3"/>
    <d v="2021-10-06T00:00:00"/>
    <d v="2021-10-09T00:00:00"/>
    <m/>
    <m/>
    <m/>
    <m/>
    <m/>
    <n v="0"/>
    <s v="RQHWI"/>
    <n v="526301"/>
    <n v="6301"/>
    <s v="BAILLET OLIVIER "/>
    <x v="16"/>
    <n v="15315"/>
    <n v="1091.67"/>
    <n v="16406.669999999998"/>
    <n v="13"/>
    <n v="491.7"/>
    <n v="95"/>
    <m/>
    <n v="396.7"/>
    <n v="2.9969518494612254E-2"/>
    <n v="0"/>
    <n v="-800"/>
    <m/>
    <m/>
    <n v="0.1"/>
    <n v="0.1"/>
    <n v="39.67"/>
    <m/>
    <n v="39.67"/>
    <n v="0"/>
    <n v="1"/>
    <n v="0"/>
    <n v="0"/>
    <n v="1"/>
    <m/>
    <m/>
    <n v="0"/>
    <s v="Valauto Roncq"/>
    <s v="VOLKSWAGEN"/>
    <m/>
    <s v="Roncq"/>
    <n v="491.7"/>
  </r>
  <r>
    <x v="0"/>
    <s v="C"/>
    <x v="3"/>
    <d v="2021-09-24T00:00:00"/>
    <d v="2021-09-24T00:00:00"/>
    <m/>
    <m/>
    <m/>
    <m/>
    <m/>
    <n v="0"/>
    <s v="RQHWI"/>
    <n v="526305"/>
    <n v="6305"/>
    <s v="RAEMDONCK PHILIPPE"/>
    <x v="16"/>
    <n v="18548.330000000002"/>
    <n v="1108.33"/>
    <n v="19656.660000000003"/>
    <n v="10"/>
    <n v="984.22"/>
    <n v="95"/>
    <m/>
    <n v="889.22"/>
    <n v="5.0070561326288385E-2"/>
    <n v="0"/>
    <n v="-1150"/>
    <m/>
    <m/>
    <n v="0.13"/>
    <n v="0.13"/>
    <n v="115.5986"/>
    <m/>
    <n v="115.5986"/>
    <s v="VWB"/>
    <n v="1"/>
    <n v="20"/>
    <n v="1"/>
    <n v="1"/>
    <m/>
    <m/>
    <n v="1"/>
    <s v="Valauto Roncq"/>
    <s v="VOLKSWAGEN"/>
    <m/>
    <s v="Roncq"/>
    <n v="984.22"/>
  </r>
  <r>
    <x v="0"/>
    <s v="C"/>
    <x v="3"/>
    <d v="2021-12-21T00:00:00"/>
    <d v="2021-12-22T00:00:00"/>
    <m/>
    <m/>
    <m/>
    <m/>
    <m/>
    <n v="0"/>
    <s v="RQHWI"/>
    <n v="526306"/>
    <n v="6306"/>
    <s v="VANDEWOESTYNE CECILE"/>
    <x v="16"/>
    <n v="18898.330000000002"/>
    <n v="1274.99"/>
    <n v="20173.320000000003"/>
    <n v="46"/>
    <n v="1218.54"/>
    <n v="95"/>
    <m/>
    <n v="1123.54"/>
    <n v="6.0403542897252402E-2"/>
    <n v="0"/>
    <n v="0"/>
    <m/>
    <m/>
    <n v="0.13"/>
    <n v="0.13"/>
    <n v="146.06020000000001"/>
    <m/>
    <n v="146.06020000000001"/>
    <n v="0"/>
    <n v="1"/>
    <n v="0"/>
    <n v="0"/>
    <n v="1"/>
    <m/>
    <m/>
    <n v="0"/>
    <s v="Valauto Roncq"/>
    <s v="VOLKSWAGEN"/>
    <m/>
    <s v="Roncq"/>
    <n v="1218.54"/>
  </r>
  <r>
    <x v="0"/>
    <s v="C"/>
    <x v="3"/>
    <d v="2021-12-28T00:00:00"/>
    <d v="2021-12-28T00:00:00"/>
    <m/>
    <m/>
    <m/>
    <m/>
    <m/>
    <n v="0"/>
    <s v="RQFST"/>
    <n v="526317"/>
    <n v="6317"/>
    <s v="FOCKENIER ANNETTE"/>
    <x v="16"/>
    <n v="16944.169999999998"/>
    <n v="1679.17"/>
    <n v="18623.339999999997"/>
    <n v="96"/>
    <n v="1270.94"/>
    <n v="95"/>
    <m/>
    <n v="1175.94"/>
    <n v="6.8244471722043426E-2"/>
    <n v="-2048.5700000000002"/>
    <n v="0"/>
    <m/>
    <m/>
    <n v="0.13"/>
    <n v="0.13"/>
    <n v="152.87220000000002"/>
    <m/>
    <n v="152.87220000000002"/>
    <n v="0"/>
    <n v="1"/>
    <n v="20"/>
    <n v="1"/>
    <n v="1"/>
    <m/>
    <m/>
    <n v="1"/>
    <s v="Valauto Roncq"/>
    <s v="VOLKSWAGEN"/>
    <m/>
    <s v="Roncq"/>
    <n v="1270.94"/>
  </r>
  <r>
    <x v="0"/>
    <s v="C"/>
    <x v="3"/>
    <d v="2021-12-29T00:00:00"/>
    <d v="2021-12-24T00:00:00"/>
    <m/>
    <m/>
    <m/>
    <m/>
    <m/>
    <n v="0"/>
    <s v="RQHWI"/>
    <n v="526318"/>
    <n v="6318"/>
    <s v="COUTANT NICOLE"/>
    <x v="16"/>
    <n v="17256.669999999998"/>
    <n v="1975.01"/>
    <n v="19231.679999999997"/>
    <n v="96"/>
    <n v="1244.8900000000001"/>
    <n v="95"/>
    <m/>
    <n v="1149.8900000000001"/>
    <n v="6.4731214329689368E-2"/>
    <n v="0"/>
    <n v="0"/>
    <m/>
    <m/>
    <n v="0.13"/>
    <n v="0.13"/>
    <n v="149.48570000000001"/>
    <m/>
    <n v="149.48570000000001"/>
    <s v="VWB"/>
    <n v="1"/>
    <n v="20"/>
    <n v="1"/>
    <n v="1"/>
    <m/>
    <m/>
    <n v="1"/>
    <s v="Valauto Roncq"/>
    <s v="VOLKSWAGEN"/>
    <m/>
    <s v="Roncq"/>
    <n v="1244.8900000000001"/>
  </r>
  <r>
    <x v="0"/>
    <s v="C"/>
    <x v="3"/>
    <d v="2021-09-15T00:00:00"/>
    <d v="2021-09-15T00:00:00"/>
    <m/>
    <m/>
    <m/>
    <m/>
    <m/>
    <n v="0"/>
    <s v="RXNTA"/>
    <n v="526322"/>
    <n v="6322"/>
    <s v="BULTEZ GUILLAUME"/>
    <x v="19"/>
    <n v="32336.67"/>
    <n v="4399.99"/>
    <n v="36736.659999999996"/>
    <n v="5"/>
    <n v="1197.0899999999999"/>
    <n v="95"/>
    <m/>
    <n v="1102.0899999999999"/>
    <n v="3.2585705940605378E-2"/>
    <n v="0"/>
    <n v="-918.41"/>
    <m/>
    <m/>
    <n v="7.0000000000000007E-2"/>
    <n v="7.0000000000000007E-2"/>
    <n v="77.146299999999997"/>
    <m/>
    <n v="77.146299999999997"/>
    <s v="VWB"/>
    <n v="0"/>
    <n v="20"/>
    <n v="1"/>
    <n v="1"/>
    <m/>
    <m/>
    <n v="1"/>
    <s v="Valauto Roncq"/>
    <s v="VOLKSWAGEN"/>
    <m/>
    <s v="Roubaix"/>
    <n v="1197.0899999999999"/>
  </r>
  <r>
    <x v="0"/>
    <s v="C"/>
    <x v="3"/>
    <d v="2021-10-27T00:00:00"/>
    <d v="2021-10-27T00:00:00"/>
    <m/>
    <m/>
    <m/>
    <m/>
    <m/>
    <m/>
    <s v="RQBER"/>
    <n v="526331"/>
    <n v="6331"/>
    <s v="DUHAMEL GREGORY"/>
    <x v="18"/>
    <n v="21961.67"/>
    <n v="166.67"/>
    <n v="22128.339999999997"/>
    <n v="27"/>
    <n v="252.5"/>
    <n v="102.5"/>
    <m/>
    <n v="150"/>
    <n v="1.1410706813073192E-2"/>
    <n v="0"/>
    <n v="-1000"/>
    <m/>
    <s v="comm Bernard 1206.54€"/>
    <m/>
    <n v="7.0000000000000007E-2"/>
    <n v="0"/>
    <m/>
    <n v="0"/>
    <s v="VWB"/>
    <n v="0"/>
    <n v="0"/>
    <n v="0"/>
    <n v="1"/>
    <m/>
    <m/>
    <n v="0"/>
    <s v="Valauto Roncq"/>
    <s v="VOLKSWAGEN"/>
    <m/>
    <s v="Agent Bernard"/>
    <n v="252.5"/>
  </r>
  <r>
    <x v="0"/>
    <s v="C"/>
    <x v="3"/>
    <d v="2021-11-26T00:00:00"/>
    <d v="2021-11-26T00:00:00"/>
    <m/>
    <m/>
    <m/>
    <m/>
    <m/>
    <n v="0"/>
    <s v="RQHWI"/>
    <n v="526332"/>
    <n v="6332"/>
    <s v="FINORD CONSEIL"/>
    <x v="21"/>
    <n v="37649.17"/>
    <n v="2191.6799999999998"/>
    <n v="39840.85"/>
    <n v="7"/>
    <n v="1430.13"/>
    <n v="105"/>
    <m/>
    <n v="1325.13"/>
    <n v="3.589607149445858E-2"/>
    <n v="0"/>
    <n v="-1199.0999999999999"/>
    <m/>
    <m/>
    <n v="7.0000000000000007E-2"/>
    <n v="7.0000000000000007E-2"/>
    <n v="92.759100000000018"/>
    <m/>
    <n v="92.759100000000018"/>
    <n v="0"/>
    <n v="1"/>
    <n v="0"/>
    <n v="0"/>
    <n v="1"/>
    <m/>
    <m/>
    <n v="0"/>
    <s v="Valauto Roncq"/>
    <s v="VOLKSWAGEN"/>
    <m/>
    <s v="Roncq"/>
    <n v="1430.13"/>
  </r>
  <r>
    <x v="0"/>
    <s v="C"/>
    <x v="3"/>
    <d v="2021-10-27T00:00:00"/>
    <d v="2021-10-28T00:00:00"/>
    <m/>
    <m/>
    <m/>
    <m/>
    <m/>
    <n v="0"/>
    <s v="RQSVA"/>
    <n v="526340"/>
    <n v="6340"/>
    <s v="D HONDT YOLANDE"/>
    <x v="20"/>
    <n v="19381.669999999998"/>
    <n v="1187.5"/>
    <n v="20569.169999999998"/>
    <n v="62"/>
    <n v="853.96"/>
    <n v="95"/>
    <m/>
    <n v="758.96"/>
    <n v="4.1516502610460221E-2"/>
    <m/>
    <n v="0"/>
    <m/>
    <m/>
    <n v="0.13"/>
    <n v="0"/>
    <n v="98.664800000000014"/>
    <m/>
    <n v="98.664800000000014"/>
    <s v="VWB"/>
    <n v="0"/>
    <n v="0"/>
    <n v="0"/>
    <n v="1"/>
    <m/>
    <m/>
    <n v="0"/>
    <s v="Valauto Roncq"/>
    <s v="VOLKSWAGEN"/>
    <m/>
    <s v="Roncq"/>
    <n v="853.96"/>
  </r>
  <r>
    <x v="0"/>
    <s v="C"/>
    <x v="3"/>
    <d v="2021-12-21T00:00:00"/>
    <d v="2021-12-17T00:00:00"/>
    <m/>
    <m/>
    <m/>
    <m/>
    <m/>
    <n v="0"/>
    <s v="RQCSA"/>
    <n v="526341"/>
    <n v="6341"/>
    <s v="VERCLEYEN FRANCOIS"/>
    <x v="20"/>
    <n v="19381.669999999998"/>
    <n v="1037.5"/>
    <n v="20419.169999999998"/>
    <n v="117"/>
    <n v="726.38"/>
    <n v="95"/>
    <m/>
    <n v="631.38"/>
    <n v="3.5573434179743839E-2"/>
    <n v="0"/>
    <n v="0"/>
    <m/>
    <s v="200€ SUR FEUILLE DE MARGE"/>
    <m/>
    <n v="0.13"/>
    <n v="0"/>
    <n v="80"/>
    <n v="80"/>
    <s v="VWB"/>
    <n v="0"/>
    <n v="20"/>
    <n v="1"/>
    <n v="1"/>
    <m/>
    <m/>
    <n v="1"/>
    <s v="Valauto Roncq"/>
    <s v="VOLKSWAGEN"/>
    <m/>
    <s v="Roncq"/>
    <n v="726.38"/>
  </r>
  <r>
    <x v="0"/>
    <s v="C"/>
    <x v="3"/>
    <d v="2021-07-12T00:00:00"/>
    <d v="2021-07-09T00:00:00"/>
    <m/>
    <m/>
    <m/>
    <m/>
    <m/>
    <n v="0"/>
    <s v="RQHWI"/>
    <n v="526346"/>
    <n v="6346"/>
    <s v="VERBRUGGHE DOMINIQUE"/>
    <x v="18"/>
    <n v="27744.17"/>
    <n v="4704.18"/>
    <n v="32448.35"/>
    <n v="5"/>
    <n v="1111.19"/>
    <n v="95"/>
    <m/>
    <n v="1016.19"/>
    <n v="3.4244884562697336E-2"/>
    <n v="0"/>
    <n v="-2910.6000000000004"/>
    <m/>
    <m/>
    <n v="0.1"/>
    <n v="7.0000000000000007E-2"/>
    <n v="101.61900000000001"/>
    <m/>
    <n v="101.61900000000001"/>
    <s v=""/>
    <n v="1"/>
    <n v="0"/>
    <n v="0"/>
    <n v="1"/>
    <m/>
    <m/>
    <n v="0"/>
    <s v="Valauto Roncq"/>
    <s v="VOLKSWAGEN"/>
    <m/>
    <s v="Roncq"/>
    <n v="1111.19"/>
  </r>
  <r>
    <x v="0"/>
    <s v="C"/>
    <x v="3"/>
    <d v="2021-07-16T00:00:00"/>
    <d v="2021-07-16T00:00:00"/>
    <m/>
    <m/>
    <m/>
    <m/>
    <m/>
    <n v="0"/>
    <s v="RQBER"/>
    <n v="526347"/>
    <n v="6347"/>
    <s v="MARCANT ANNE CATHERINE"/>
    <x v="15"/>
    <n v="19344.169999999998"/>
    <n v="2395.83"/>
    <n v="21740"/>
    <n v="4"/>
    <n v="245.02"/>
    <n v="95"/>
    <m/>
    <n v="150.02000000000001"/>
    <n v="1.1270469181232751E-2"/>
    <n v="0"/>
    <n v="-2000"/>
    <m/>
    <m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245.02"/>
  </r>
  <r>
    <x v="0"/>
    <s v="C"/>
    <x v="3"/>
    <d v="2021-12-30T00:00:00"/>
    <d v="2021-12-31T00:00:00"/>
    <m/>
    <m/>
    <m/>
    <m/>
    <m/>
    <n v="0.01"/>
    <s v="RQSVA"/>
    <n v="526349"/>
    <n v="6349"/>
    <s v="LECLERCQ PHILIPPE"/>
    <x v="16"/>
    <n v="14615"/>
    <n v="520.83000000000004"/>
    <n v="15135.83"/>
    <n v="3"/>
    <n v="652.79"/>
    <n v="95"/>
    <m/>
    <n v="557.79"/>
    <n v="4.3128787783689428E-2"/>
    <n v="0"/>
    <n v="-151.36000000000001"/>
    <m/>
    <m/>
    <n v="7.0000000000000007E-2"/>
    <n v="7.0000000000000007E-2"/>
    <n v="39.045300000000005"/>
    <m/>
    <n v="39.045300000000005"/>
    <s v="VWB"/>
    <n v="1"/>
    <n v="0"/>
    <n v="0"/>
    <n v="1"/>
    <m/>
    <m/>
    <n v="0"/>
    <s v="Valauto Roncq"/>
    <s v="VOLKSWAGEN"/>
    <m/>
    <s v="Roncq"/>
    <n v="652.79"/>
  </r>
  <r>
    <x v="0"/>
    <s v="C"/>
    <x v="3"/>
    <d v="2021-12-13T00:00:00"/>
    <d v="2021-12-14T00:00:00"/>
    <m/>
    <m/>
    <m/>
    <m/>
    <m/>
    <n v="0"/>
    <s v="RXNTA"/>
    <n v="526352"/>
    <n v="6352"/>
    <s v="RENARD CHRISTELLE"/>
    <x v="19"/>
    <n v="32336.67"/>
    <n v="4399.99"/>
    <n v="36736.659999999996"/>
    <n v="10"/>
    <n v="1313.35"/>
    <n v="95"/>
    <m/>
    <n v="1218.3499999999999"/>
    <n v="3.5750392115124242E-2"/>
    <n v="0"/>
    <n v="0"/>
    <m/>
    <m/>
    <n v="7.0000000000000007E-2"/>
    <n v="7.0000000000000007E-2"/>
    <n v="85.284500000000008"/>
    <m/>
    <n v="85.284500000000008"/>
    <s v="VWB"/>
    <n v="0"/>
    <n v="0"/>
    <n v="0"/>
    <n v="1"/>
    <m/>
    <m/>
    <n v="0"/>
    <s v="Valauto Roncq"/>
    <s v="VOLKSWAGEN"/>
    <m/>
    <s v="Roubaix"/>
    <n v="1313.35"/>
  </r>
  <r>
    <x v="0"/>
    <s v="C"/>
    <x v="3"/>
    <d v="2021-08-03T00:00:00"/>
    <d v="2021-08-03T00:00:00"/>
    <m/>
    <m/>
    <m/>
    <m/>
    <m/>
    <n v="0"/>
    <s v="RQNBA"/>
    <n v="526356"/>
    <n v="6356"/>
    <s v="DUMESNIL JULIEN"/>
    <x v="16"/>
    <n v="19902.5"/>
    <n v="1858.34"/>
    <n v="21760.84"/>
    <n v="4"/>
    <n v="860.89"/>
    <n v="95"/>
    <m/>
    <n v="765.89"/>
    <n v="3.9561432371176847E-2"/>
    <n v="0"/>
    <n v="-1775"/>
    <m/>
    <m/>
    <n v="0.1"/>
    <n v="7.0000000000000007E-2"/>
    <n v="76.588999999999999"/>
    <m/>
    <n v="76.588999999999999"/>
    <s v="VWB"/>
    <n v="0"/>
    <n v="0"/>
    <n v="0"/>
    <n v="1"/>
    <m/>
    <m/>
    <n v="0"/>
    <s v="Valauto Roncq"/>
    <s v="VOLKSWAGEN"/>
    <m/>
    <s v="Roncq"/>
    <n v="860.89"/>
  </r>
  <r>
    <x v="0"/>
    <s v="C"/>
    <x v="3"/>
    <d v="2021-12-03T00:00:00"/>
    <d v="2021-12-03T00:00:00"/>
    <m/>
    <m/>
    <m/>
    <m/>
    <m/>
    <n v="0"/>
    <s v="RQSVA"/>
    <n v="526392"/>
    <n v="6392"/>
    <s v="DECROCK MICHEL"/>
    <x v="18"/>
    <n v="31244.17"/>
    <n v="3687.5"/>
    <n v="34931.67"/>
    <n v="14"/>
    <n v="1142.96"/>
    <n v="95"/>
    <m/>
    <n v="1047.96"/>
    <n v="3.2719878551469198E-2"/>
    <n v="0"/>
    <n v="0"/>
    <m/>
    <m/>
    <n v="7.0000000000000007E-2"/>
    <n v="7.0000000000000007E-2"/>
    <n v="73.357200000000006"/>
    <m/>
    <n v="73.357200000000006"/>
    <s v="VWB"/>
    <n v="0"/>
    <n v="20"/>
    <n v="1"/>
    <n v="1"/>
    <m/>
    <m/>
    <n v="1"/>
    <s v="Valauto Roncq"/>
    <s v="VOLKSWAGEN"/>
    <m/>
    <s v="Roncq"/>
    <n v="1142.96"/>
  </r>
  <r>
    <x v="0"/>
    <s v="C"/>
    <x v="3"/>
    <d v="2021-12-09T00:00:00"/>
    <d v="2021-12-10T00:00:00"/>
    <m/>
    <m/>
    <m/>
    <m/>
    <m/>
    <m/>
    <s v="RQNBA"/>
    <n v="526410"/>
    <n v="6410"/>
    <s v="DESMALINES JEAN MICHEL"/>
    <x v="15"/>
    <n v="22785.83"/>
    <n v="1070.8399999999999"/>
    <n v="23856.670000000002"/>
    <n v="20"/>
    <n v="1436.88"/>
    <n v="95"/>
    <m/>
    <n v="1341.88"/>
    <n v="6.0229696768241338E-2"/>
    <n v="-1100"/>
    <n v="0"/>
    <m/>
    <m/>
    <n v="7.0000000000000007E-2"/>
    <n v="7.0000000000000007E-2"/>
    <n v="93.931600000000017"/>
    <m/>
    <n v="93.931600000000017"/>
    <s v="VWB"/>
    <n v="1"/>
    <n v="20"/>
    <n v="1"/>
    <n v="1"/>
    <m/>
    <m/>
    <n v="1"/>
    <s v="Valauto Roncq"/>
    <s v="VOLKSWAGEN"/>
    <m/>
    <s v="Roncq"/>
    <n v="1436.88"/>
  </r>
  <r>
    <x v="0"/>
    <s v="C"/>
    <x v="3"/>
    <d v="2021-10-05T00:00:00"/>
    <d v="2021-10-08T00:00:00"/>
    <m/>
    <m/>
    <m/>
    <m/>
    <m/>
    <n v="0"/>
    <s v="RQCSA"/>
    <n v="526413"/>
    <n v="6413"/>
    <s v="HUBAUT SANDINE"/>
    <x v="20"/>
    <n v="19790"/>
    <n v="1308.33"/>
    <n v="21098.33"/>
    <n v="1"/>
    <n v="739.6"/>
    <n v="95"/>
    <m/>
    <n v="644.6"/>
    <n v="3.5054907189336786E-2"/>
    <n v="0"/>
    <n v="-900"/>
    <m/>
    <m/>
    <n v="0.1"/>
    <n v="7.0000000000000007E-2"/>
    <n v="64.460000000000008"/>
    <m/>
    <n v="64.460000000000008"/>
    <n v="0"/>
    <n v="0"/>
    <n v="0"/>
    <n v="0"/>
    <n v="1"/>
    <m/>
    <m/>
    <n v="0"/>
    <s v="Valauto Roncq"/>
    <s v="VOLKSWAGEN"/>
    <m/>
    <s v="Roncq"/>
    <n v="739.6"/>
  </r>
  <r>
    <x v="0"/>
    <s v="C"/>
    <x v="3"/>
    <d v="2021-10-12T00:00:00"/>
    <d v="2021-10-12T00:00:00"/>
    <m/>
    <m/>
    <m/>
    <m/>
    <m/>
    <n v="0"/>
    <s v="RXNTA"/>
    <n v="526415"/>
    <n v="6415"/>
    <s v="THIERY PATRICK"/>
    <x v="15"/>
    <n v="24148.33"/>
    <n v="2862.5"/>
    <n v="27010.83"/>
    <n v="12"/>
    <n v="1125.6099999999999"/>
    <n v="95"/>
    <m/>
    <n v="1030.6099999999999"/>
    <n v="4.167254393885711E-2"/>
    <n v="0"/>
    <n v="-2160.86"/>
    <m/>
    <m/>
    <n v="0.1"/>
    <n v="7.0000000000000007E-2"/>
    <n v="103.06099999999999"/>
    <m/>
    <n v="103.06099999999999"/>
    <s v="VWB"/>
    <n v="1"/>
    <n v="20"/>
    <n v="1"/>
    <n v="1"/>
    <m/>
    <m/>
    <n v="1"/>
    <s v="Valauto Roncq"/>
    <s v="VOLKSWAGEN"/>
    <m/>
    <s v="Roubaix"/>
    <n v="1125.6099999999999"/>
  </r>
  <r>
    <x v="0"/>
    <s v="C"/>
    <x v="3"/>
    <d v="2021-10-08T00:00:00"/>
    <d v="2021-10-08T00:00:00"/>
    <m/>
    <m/>
    <m/>
    <m/>
    <m/>
    <n v="0"/>
    <s v="RXNTA"/>
    <n v="526416"/>
    <n v="6416"/>
    <s v="BLOSSIER JULIETTE"/>
    <x v="18"/>
    <n v="22319.17"/>
    <n v="3662.51"/>
    <n v="25981.68"/>
    <n v="9"/>
    <n v="826.62"/>
    <n v="95"/>
    <m/>
    <n v="731.62"/>
    <n v="3.181549461004831E-2"/>
    <n v="0"/>
    <n v="-1558.89"/>
    <m/>
    <m/>
    <n v="0.1"/>
    <n v="7.0000000000000007E-2"/>
    <n v="73.162000000000006"/>
    <m/>
    <n v="73.162000000000006"/>
    <n v="0"/>
    <n v="1"/>
    <n v="20"/>
    <n v="1"/>
    <n v="1"/>
    <m/>
    <m/>
    <n v="1"/>
    <s v="Valauto Roncq"/>
    <s v="VOLKSWAGEN"/>
    <m/>
    <s v="Roubaix"/>
    <n v="826.62"/>
  </r>
  <r>
    <x v="0"/>
    <s v="C"/>
    <x v="3"/>
    <d v="2021-10-07T00:00:00"/>
    <d v="2021-10-07T00:00:00"/>
    <m/>
    <m/>
    <m/>
    <m/>
    <m/>
    <n v="0"/>
    <s v="RXNTA"/>
    <n v="526417"/>
    <n v="6417"/>
    <s v="CHARRONDIERE MARIE"/>
    <x v="18"/>
    <n v="25819.17"/>
    <n v="2012.5"/>
    <n v="27831.67"/>
    <n v="7"/>
    <n v="863.95"/>
    <n v="95"/>
    <m/>
    <n v="768.95"/>
    <n v="3.1041974843766116E-2"/>
    <n v="0"/>
    <n v="-1669.9"/>
    <m/>
    <m/>
    <n v="0.1"/>
    <n v="7.0000000000000007E-2"/>
    <n v="76.89500000000001"/>
    <m/>
    <n v="76.89500000000001"/>
    <s v="VWB"/>
    <n v="1"/>
    <n v="20"/>
    <n v="1"/>
    <n v="1"/>
    <m/>
    <m/>
    <n v="1"/>
    <s v="Valauto Roncq"/>
    <s v="VOLKSWAGEN"/>
    <m/>
    <s v="Roubaix"/>
    <n v="863.95"/>
  </r>
  <r>
    <x v="0"/>
    <s v="C"/>
    <x v="3"/>
    <d v="2021-11-19T00:00:00"/>
    <d v="2021-11-19T00:00:00"/>
    <m/>
    <m/>
    <m/>
    <m/>
    <m/>
    <m/>
    <s v="RQHWI"/>
    <n v="526465"/>
    <n v="6465"/>
    <s v="LEMAIRE ROMAIN"/>
    <x v="19"/>
    <n v="32828.33"/>
    <n v="3912.5"/>
    <n v="36740.83"/>
    <n v="2"/>
    <n v="1486.89"/>
    <n v="95"/>
    <m/>
    <n v="1391.89"/>
    <n v="4.0469689987950738E-2"/>
    <n v="0"/>
    <n v="-883.33"/>
    <m/>
    <m/>
    <n v="0.1"/>
    <n v="7.0000000000000007E-2"/>
    <n v="139.18900000000002"/>
    <n v="100"/>
    <n v="239.18900000000002"/>
    <s v="VWB"/>
    <n v="1"/>
    <n v="0"/>
    <n v="0"/>
    <n v="1"/>
    <m/>
    <m/>
    <n v="0"/>
    <s v="Valauto Roncq"/>
    <s v="VOLKSWAGEN"/>
    <m/>
    <s v="Roncq"/>
    <n v="1486.89"/>
  </r>
  <r>
    <x v="0"/>
    <s v="C"/>
    <x v="3"/>
    <d v="2021-11-26T00:00:00"/>
    <d v="2021-11-29T00:00:00"/>
    <m/>
    <m/>
    <m/>
    <m/>
    <m/>
    <m/>
    <s v="RQSVA"/>
    <n v="526467"/>
    <n v="6467"/>
    <s v="TIBERGHIEN MATTHIEU"/>
    <x v="19"/>
    <n v="28028.33"/>
    <n v="2691.67"/>
    <n v="30720"/>
    <n v="4"/>
    <n v="819.27"/>
    <n v="95"/>
    <m/>
    <n v="724.27"/>
    <n v="2.6668945312500001E-2"/>
    <n v="262.63"/>
    <n v="-883.33"/>
    <m/>
    <s v="marge inférieure à 3%"/>
    <m/>
    <n v="7.0000000000000007E-2"/>
    <n v="0"/>
    <n v="300"/>
    <n v="300"/>
    <s v="VWB"/>
    <n v="1"/>
    <n v="0"/>
    <n v="0"/>
    <n v="1"/>
    <m/>
    <m/>
    <n v="0"/>
    <s v="Valauto Roncq"/>
    <s v="VOLKSWAGEN"/>
    <m/>
    <s v="Roncq"/>
    <n v="819.27"/>
  </r>
  <r>
    <x v="0"/>
    <s v="C"/>
    <x v="3"/>
    <d v="2021-11-24T00:00:00"/>
    <d v="2021-11-25T00:00:00"/>
    <m/>
    <m/>
    <m/>
    <m/>
    <m/>
    <n v="-7.09"/>
    <s v="RQNBA"/>
    <n v="526468"/>
    <n v="6468"/>
    <s v="FREDIANI MARIE"/>
    <x v="19"/>
    <n v="31578.33"/>
    <n v="2366.66"/>
    <n v="33944.990000000005"/>
    <n v="1"/>
    <n v="1622.53"/>
    <n v="95"/>
    <m/>
    <n v="1527.53"/>
    <n v="4.7798806245045282E-2"/>
    <n v="0"/>
    <n v="-1250"/>
    <m/>
    <m/>
    <n v="0.1"/>
    <n v="7.0000000000000007E-2"/>
    <n v="152.75300000000001"/>
    <n v="100"/>
    <n v="252.75300000000001"/>
    <s v="VWB"/>
    <n v="1"/>
    <n v="0"/>
    <n v="0"/>
    <n v="1"/>
    <m/>
    <m/>
    <n v="0"/>
    <s v="Valauto Roncq"/>
    <s v="VOLKSWAGEN"/>
    <m/>
    <s v="Roncq"/>
    <n v="1622.53"/>
  </r>
  <r>
    <x v="0"/>
    <s v="C"/>
    <x v="3"/>
    <d v="2021-12-01T00:00:00"/>
    <d v="2021-12-01T00:00:00"/>
    <m/>
    <m/>
    <m/>
    <m/>
    <m/>
    <n v="0"/>
    <s v="RQNBA"/>
    <n v="526469"/>
    <n v="6469"/>
    <s v="DESROUSSEAUX ANTOINE"/>
    <x v="19"/>
    <n v="32828.33"/>
    <n v="2758.33"/>
    <n v="35586.660000000003"/>
    <n v="9"/>
    <n v="1162.5999999999999"/>
    <n v="95"/>
    <m/>
    <n v="1067.5999999999999"/>
    <n v="3.2669545273425485E-2"/>
    <n v="0"/>
    <n v="-889.67"/>
    <m/>
    <m/>
    <n v="0.1"/>
    <n v="7.0000000000000007E-2"/>
    <n v="106.75999999999999"/>
    <n v="100"/>
    <n v="206.76"/>
    <s v="VWB"/>
    <n v="1"/>
    <n v="20"/>
    <n v="1"/>
    <n v="1"/>
    <m/>
    <m/>
    <n v="1"/>
    <s v="Valauto Roncq"/>
    <s v="VOLKSWAGEN"/>
    <m/>
    <s v="Roncq"/>
    <n v="1162.5999999999999"/>
  </r>
  <r>
    <x v="0"/>
    <s v="C"/>
    <x v="3"/>
    <d v="2021-11-22T00:00:00"/>
    <d v="2021-11-22T00:00:00"/>
    <m/>
    <m/>
    <m/>
    <m/>
    <m/>
    <n v="0"/>
    <s v="RQCSA"/>
    <n v="526472"/>
    <n v="6472"/>
    <s v="FIRST CLASS"/>
    <x v="16"/>
    <n v="21198.33"/>
    <n v="3095.83"/>
    <n v="24294.160000000003"/>
    <n v="0"/>
    <n v="702.37"/>
    <n v="95"/>
    <m/>
    <n v="607.37"/>
    <n v="2.891106339959891E-2"/>
    <n v="0"/>
    <n v="-2375.7600000000002"/>
    <m/>
    <m/>
    <n v="0.1"/>
    <n v="7.0000000000000007E-2"/>
    <n v="60.737000000000002"/>
    <m/>
    <n v="60.737000000000002"/>
    <s v="VWB"/>
    <n v="1"/>
    <n v="20"/>
    <n v="1"/>
    <n v="1"/>
    <m/>
    <m/>
    <n v="1"/>
    <s v="Valauto Roncq"/>
    <s v="VOLKSWAGEN"/>
    <m/>
    <s v="Roncq"/>
    <n v="702.37"/>
  </r>
  <r>
    <x v="0"/>
    <s v="C"/>
    <x v="3"/>
    <d v="2021-11-30T00:00:00"/>
    <d v="2021-11-30T00:00:00"/>
    <m/>
    <m/>
    <m/>
    <m/>
    <m/>
    <m/>
    <s v="RQHWI"/>
    <n v="526473"/>
    <n v="6473"/>
    <s v="GASPARDO YANN"/>
    <x v="19"/>
    <n v="32828.33"/>
    <n v="3524.99"/>
    <n v="36353.32"/>
    <n v="6"/>
    <n v="1314.23"/>
    <n v="95"/>
    <m/>
    <n v="1219.23"/>
    <n v="3.6151581203587461E-2"/>
    <n v="0"/>
    <n v="-883.33"/>
    <m/>
    <m/>
    <n v="0.1"/>
    <n v="7.0000000000000007E-2"/>
    <n v="121.923"/>
    <n v="100"/>
    <n v="221.923"/>
    <s v="VWB"/>
    <n v="1"/>
    <n v="0"/>
    <n v="0"/>
    <n v="1"/>
    <m/>
    <m/>
    <n v="0"/>
    <s v="Valauto Roncq"/>
    <s v="VOLKSWAGEN"/>
    <m/>
    <s v="Roncq"/>
    <n v="1314.23"/>
  </r>
  <r>
    <x v="0"/>
    <s v="C"/>
    <x v="3"/>
    <d v="2021-12-09T00:00:00"/>
    <d v="2021-12-14T00:00:00"/>
    <m/>
    <m/>
    <m/>
    <m/>
    <m/>
    <n v="0"/>
    <s v="RQNBA"/>
    <n v="526477"/>
    <n v="6477"/>
    <s v="PARQUETEUR DU NORD"/>
    <x v="27"/>
    <n v="65124.160000000003"/>
    <n v="7929.16"/>
    <n v="73053.320000000007"/>
    <n v="9"/>
    <n v="1665.68"/>
    <n v="95"/>
    <m/>
    <n v="1570.68"/>
    <n v="2.2800880233779929E-2"/>
    <n v="-3915.66"/>
    <n v="0"/>
    <m/>
    <m/>
    <n v="0.1"/>
    <n v="7.0000000000000007E-2"/>
    <n v="157.06800000000001"/>
    <m/>
    <n v="157.06800000000001"/>
    <s v="VWB"/>
    <n v="0"/>
    <n v="0"/>
    <n v="0"/>
    <n v="1"/>
    <m/>
    <m/>
    <n v="0"/>
    <s v="Valauto Roncq"/>
    <s v="VOLKSWAGEN"/>
    <m/>
    <s v="Roncq"/>
    <n v="1665.68"/>
  </r>
  <r>
    <x v="0"/>
    <s v="C"/>
    <x v="3"/>
    <d v="2021-06-21T00:00:00"/>
    <d v="2021-05-05T00:00:00"/>
    <m/>
    <m/>
    <m/>
    <m/>
    <m/>
    <n v="-10"/>
    <s v="RQHWI"/>
    <n v="529803"/>
    <n v="9803"/>
    <s v="DECONINCK JEAN MICHEL"/>
    <x v="15"/>
    <n v="18848.330000000002"/>
    <n v="1420.83"/>
    <n v="20269.160000000003"/>
    <n v="11"/>
    <n v="841.54"/>
    <n v="95"/>
    <m/>
    <n v="746.54"/>
    <n v="4.1518247426139014E-2"/>
    <n v="0"/>
    <n v="-2416.67"/>
    <m/>
    <m/>
    <n v="0.1"/>
    <n v="0.12"/>
    <n v="74.653999999999996"/>
    <m/>
    <n v="74.653999999999996"/>
    <s v=""/>
    <n v="1"/>
    <n v="20"/>
    <n v="1"/>
    <n v="1"/>
    <m/>
    <m/>
    <n v="1"/>
    <s v="Valauto Roncq"/>
    <s v="VOLKSWAGEN"/>
    <m/>
    <s v="Roncq"/>
    <n v="841.54"/>
  </r>
  <r>
    <x v="0"/>
    <s v="C"/>
    <x v="3"/>
    <d v="2021-06-22T00:00:00"/>
    <d v="2021-04-27T00:00:00"/>
    <m/>
    <m/>
    <m/>
    <m/>
    <m/>
    <n v="0"/>
    <s v="RQNBA"/>
    <n v="529804"/>
    <n v="9804"/>
    <s v="DRUON FABIEN"/>
    <x v="15"/>
    <n v="18965"/>
    <n v="1166.6600000000001"/>
    <n v="20131.66"/>
    <n v="21"/>
    <n v="759.54"/>
    <n v="95"/>
    <m/>
    <n v="664.54"/>
    <n v="3.7728632412826361E-2"/>
    <n v="0"/>
    <n v="-2000"/>
    <m/>
    <m/>
    <n v="0.1"/>
    <n v="0.12"/>
    <n v="66.453999999999994"/>
    <m/>
    <n v="66.453999999999994"/>
    <s v="BPCE CAR LEASE"/>
    <n v="0"/>
    <n v="0"/>
    <n v="0"/>
    <n v="1"/>
    <m/>
    <m/>
    <n v="0"/>
    <s v="Valauto Roncq"/>
    <s v="VOLKSWAGEN"/>
    <m/>
    <s v="Roncq"/>
    <n v="759.54"/>
  </r>
  <r>
    <x v="0"/>
    <s v="C"/>
    <x v="3"/>
    <d v="2021-02-03T00:00:00"/>
    <d v="2021-02-04T00:00:00"/>
    <m/>
    <m/>
    <m/>
    <m/>
    <m/>
    <n v="0"/>
    <s v="RXNTA"/>
    <n v="529810"/>
    <n v="9810"/>
    <s v="CARLIER BEATRICE"/>
    <x v="16"/>
    <n v="15294.17"/>
    <n v="1658.34"/>
    <n v="16952.509999999998"/>
    <n v="0"/>
    <n v="635.23"/>
    <n v="95"/>
    <m/>
    <n v="540.23"/>
    <n v="3.7471147340423339E-2"/>
    <n v="0"/>
    <n v="-900"/>
    <m/>
    <m/>
    <n v="0.13"/>
    <n v="7.0000000000000007E-2"/>
    <n v="70.229900000000001"/>
    <m/>
    <n v="70.229900000000001"/>
    <s v="VWB"/>
    <n v="1"/>
    <n v="20"/>
    <n v="1"/>
    <n v="1"/>
    <m/>
    <m/>
    <n v="1"/>
    <s v="Valauto Roncq"/>
    <s v="VOLKSWAGEN"/>
    <m/>
    <s v="Roubaix"/>
    <n v="635.23"/>
  </r>
  <r>
    <x v="0"/>
    <s v="C"/>
    <x v="3"/>
    <d v="2021-04-14T00:00:00"/>
    <d v="2021-04-14T00:00:00"/>
    <m/>
    <m/>
    <m/>
    <m/>
    <m/>
    <m/>
    <s v="RQBER"/>
    <n v="529837"/>
    <n v="9837"/>
    <s v="GARAGE BERNARD"/>
    <x v="17"/>
    <n v="36637.5"/>
    <n v="2250"/>
    <n v="38887.5"/>
    <n v="29"/>
    <n v="247.01"/>
    <n v="95"/>
    <m/>
    <n v="152.01"/>
    <n v="6.3519125683060111E-3"/>
    <n v="-2451.83"/>
    <m/>
    <m/>
    <m/>
    <m/>
    <n v="0.13"/>
    <n v="0"/>
    <m/>
    <n v="0"/>
    <s v=""/>
    <n v="1"/>
    <n v="0"/>
    <n v="0"/>
    <n v="1"/>
    <m/>
    <m/>
    <n v="0"/>
    <s v="Valauto Roncq"/>
    <s v="VOLKSWAGEN"/>
    <m/>
    <s v="Agent Bernard"/>
    <n v="247.01"/>
  </r>
  <r>
    <x v="0"/>
    <s v="C"/>
    <x v="3"/>
    <d v="2021-09-10T00:00:00"/>
    <d v="2021-09-13T00:00:00"/>
    <m/>
    <m/>
    <m/>
    <m/>
    <m/>
    <n v="0"/>
    <s v="RQNBA"/>
    <n v="529885"/>
    <n v="9885"/>
    <s v="FEUILLOY FREDERIC"/>
    <x v="16"/>
    <n v="15527.5"/>
    <n v="579.16999999999996"/>
    <n v="16106.67"/>
    <n v="65"/>
    <n v="575.22"/>
    <n v="95"/>
    <m/>
    <n v="480.22"/>
    <n v="3.571315486068815E-2"/>
    <n v="0"/>
    <n v="-1400"/>
    <m/>
    <m/>
    <n v="0.13"/>
    <n v="7.0000000000000007E-2"/>
    <n v="62.428600000000003"/>
    <m/>
    <n v="62.428600000000003"/>
    <s v="VWB"/>
    <n v="1"/>
    <n v="0"/>
    <n v="0"/>
    <n v="1"/>
    <m/>
    <m/>
    <n v="0"/>
    <s v="Valauto Roncq"/>
    <s v="VOLKSWAGEN"/>
    <m/>
    <s v="Roncq"/>
    <n v="575.22"/>
  </r>
  <r>
    <x v="0"/>
    <s v="C"/>
    <x v="3"/>
    <d v="2021-06-25T00:00:00"/>
    <d v="2021-06-25T00:00:00"/>
    <m/>
    <m/>
    <m/>
    <m/>
    <m/>
    <m/>
    <s v="RQNBA"/>
    <n v="529950"/>
    <n v="9950"/>
    <s v="FRUCHART SABRINA"/>
    <x v="16"/>
    <n v="16285.83"/>
    <n v="800"/>
    <n v="17085.830000000002"/>
    <n v="24"/>
    <n v="1153.55"/>
    <n v="95"/>
    <m/>
    <n v="1058.55"/>
    <n v="6.7515010976932341E-2"/>
    <n v="0"/>
    <n v="-1775"/>
    <m/>
    <m/>
    <n v="0.13"/>
    <n v="0.13"/>
    <n v="137.61150000000001"/>
    <m/>
    <n v="137.61150000000001"/>
    <s v="VWB"/>
    <n v="1"/>
    <n v="0"/>
    <n v="0"/>
    <n v="1"/>
    <m/>
    <m/>
    <n v="0"/>
    <s v="Valauto Roncq"/>
    <s v="VOLKSWAGEN"/>
    <m/>
    <s v="Roncq"/>
    <n v="1153.55"/>
  </r>
  <r>
    <x v="0"/>
    <s v="C"/>
    <x v="3"/>
    <d v="2021-07-02T00:00:00"/>
    <d v="2021-07-02T00:00:00"/>
    <m/>
    <m/>
    <m/>
    <m/>
    <m/>
    <m/>
    <s v="RQBER"/>
    <n v="529951"/>
    <n v="9951"/>
    <s v="REVILLION HORTENSE"/>
    <x v="16"/>
    <n v="16285.83"/>
    <n v="1470.84"/>
    <n v="17756.669999999998"/>
    <n v="8"/>
    <n v="244.58"/>
    <n v="95"/>
    <m/>
    <n v="149.58000000000001"/>
    <n v="1.3773979017462173E-2"/>
    <n v="-1242.97"/>
    <n v="-532.70000000000005"/>
    <m/>
    <m/>
    <m/>
    <n v="0.1"/>
    <n v="0"/>
    <m/>
    <n v="0"/>
    <s v="VWB"/>
    <n v="1"/>
    <n v="0"/>
    <n v="0"/>
    <n v="1"/>
    <m/>
    <m/>
    <n v="0"/>
    <s v="Valauto Roncq"/>
    <s v="VOLKSWAGEN"/>
    <m/>
    <s v="Agent Bernard"/>
    <n v="244.58"/>
  </r>
  <r>
    <x v="0"/>
    <s v="C"/>
    <x v="3"/>
    <d v="2021-07-06T00:00:00"/>
    <d v="2021-07-07T00:00:00"/>
    <m/>
    <m/>
    <m/>
    <m/>
    <m/>
    <n v="0"/>
    <s v="VSGNI"/>
    <n v="529952"/>
    <n v="9952"/>
    <s v="NORSYS SAS"/>
    <x v="16"/>
    <n v="16285.83"/>
    <n v="800"/>
    <n v="17085.830000000002"/>
    <n v="12"/>
    <n v="842.08"/>
    <n v="95"/>
    <m/>
    <n v="747.08"/>
    <n v="4.9285284940795968E-2"/>
    <n v="0"/>
    <n v="0"/>
    <m/>
    <m/>
    <n v="0.1"/>
    <n v="0.1"/>
    <n v="74.708000000000013"/>
    <m/>
    <n v="74.708000000000013"/>
    <s v="VWB"/>
    <n v="0"/>
    <n v="20"/>
    <n v="1"/>
    <n v="1"/>
    <m/>
    <m/>
    <n v="1"/>
    <s v="Valauto Roncq"/>
    <s v="VOLKSWAGEN"/>
    <m/>
    <s v="Entreprises"/>
    <n v="842.08"/>
  </r>
  <r>
    <x v="0"/>
    <s v="C"/>
    <x v="3"/>
    <d v="2021-04-19T00:00:00"/>
    <d v="2021-04-19T00:00:00"/>
    <m/>
    <m/>
    <m/>
    <m/>
    <m/>
    <n v="0"/>
    <s v="RQCSA"/>
    <n v="529982"/>
    <n v="9982"/>
    <s v="MEKENTICHI HANIFA"/>
    <x v="17"/>
    <n v="36637.5"/>
    <n v="1233.33"/>
    <n v="37870.83"/>
    <n v="19"/>
    <n v="1231.1300000000001"/>
    <n v="95"/>
    <m/>
    <n v="1136.1300000000001"/>
    <n v="3.2508661679714966E-2"/>
    <n v="0"/>
    <n v="0"/>
    <m/>
    <m/>
    <n v="0.1"/>
    <n v="0.1"/>
    <n v="113.61300000000001"/>
    <m/>
    <n v="113.61300000000001"/>
    <s v="VWB"/>
    <n v="1"/>
    <n v="0"/>
    <n v="0"/>
    <n v="1"/>
    <m/>
    <m/>
    <n v="0"/>
    <s v="Valauto Roncq"/>
    <s v="VOLKSWAGEN"/>
    <m/>
    <s v="Roncq"/>
    <n v="1231.1300000000001"/>
  </r>
  <r>
    <x v="0"/>
    <s v="C"/>
    <x v="3"/>
    <d v="2021-10-20T00:00:00"/>
    <d v="2021-10-25T00:00:00"/>
    <m/>
    <m/>
    <m/>
    <m/>
    <m/>
    <n v="0"/>
    <s v="RQHWI"/>
    <n v="529999"/>
    <n v="9999"/>
    <s v="LEYNAERT JOSELYNE"/>
    <x v="18"/>
    <n v="28135.83"/>
    <n v="3775"/>
    <n v="31910.83"/>
    <n v="14"/>
    <n v="1189.18"/>
    <n v="95"/>
    <m/>
    <n v="1094.18"/>
    <n v="3.7265718253019428E-2"/>
    <n v="0"/>
    <n v="-1000"/>
    <m/>
    <m/>
    <n v="0.1"/>
    <n v="0.1"/>
    <n v="109.41800000000001"/>
    <m/>
    <n v="109.41800000000001"/>
    <n v="0"/>
    <n v="1"/>
    <n v="0"/>
    <n v="0"/>
    <n v="1"/>
    <m/>
    <m/>
    <n v="0"/>
    <s v="Valauto Roncq"/>
    <s v="VOLKSWAGEN"/>
    <m/>
    <s v="Roncq"/>
    <n v="1189.18"/>
  </r>
  <r>
    <x v="0"/>
    <s v="C"/>
    <x v="3"/>
    <d v="2021-10-07T00:00:00"/>
    <d v="2021-10-08T00:00:00"/>
    <m/>
    <m/>
    <m/>
    <m/>
    <m/>
    <n v="0"/>
    <s v="RQHWI"/>
    <n v="531069"/>
    <n v="1069"/>
    <s v="SION GERALDINE"/>
    <x v="19"/>
    <n v="27736.67"/>
    <n v="3008.33"/>
    <n v="30745"/>
    <n v="22"/>
    <n v="1061.8800000000001"/>
    <n v="95"/>
    <m/>
    <n v="966.88000000000011"/>
    <n v="3.4538298910391937E-2"/>
    <n v="0"/>
    <n v="-883.33"/>
    <m/>
    <m/>
    <n v="0.13"/>
    <n v="0"/>
    <n v="125.69440000000002"/>
    <m/>
    <n v="125.69440000000002"/>
    <s v="VWB"/>
    <n v="0"/>
    <n v="0"/>
    <n v="0"/>
    <n v="1"/>
    <m/>
    <m/>
    <n v="0"/>
    <s v="Valauto Roncq"/>
    <s v="VOLKSWAGEN"/>
    <m/>
    <s v="Roncq"/>
    <n v="1061.8800000000001"/>
  </r>
  <r>
    <x v="0"/>
    <s v="C"/>
    <x v="3"/>
    <d v="2021-06-24T00:00:00"/>
    <d v="2021-06-23T00:00:00"/>
    <m/>
    <m/>
    <m/>
    <m/>
    <m/>
    <m/>
    <s v="RQFST"/>
    <n v="535258"/>
    <n v="5258"/>
    <s v="seynave marie carole"/>
    <x v="17"/>
    <n v="37229.17"/>
    <n v="3595.84"/>
    <n v="40825.009999999995"/>
    <n v="517"/>
    <n v="-960.89"/>
    <n v="95"/>
    <m/>
    <n v="-1055.8899999999999"/>
    <n v="-2.353679766398098E-2"/>
    <n v="-3630.76"/>
    <m/>
    <m/>
    <m/>
    <m/>
    <n v="0.13"/>
    <n v="0"/>
    <n v="400"/>
    <n v="400"/>
    <s v="VWB"/>
    <n v="1"/>
    <n v="0"/>
    <n v="0"/>
    <n v="1"/>
    <m/>
    <m/>
    <n v="0"/>
    <s v="Valauto Roncq"/>
    <s v="VOLKSWAGEN"/>
    <m/>
    <s v="Roncq"/>
    <n v="-960.89"/>
  </r>
  <r>
    <x v="0"/>
    <s v="C"/>
    <x v="3"/>
    <d v="2021-01-13T00:00:00"/>
    <d v="2021-01-15T00:00:00"/>
    <m/>
    <m/>
    <m/>
    <m/>
    <m/>
    <n v="0"/>
    <s v="RQSVA"/>
    <n v="535284"/>
    <n v="5284"/>
    <s v="LEMAIRE ARNAUD"/>
    <x v="18"/>
    <n v="21602.5"/>
    <n v="1745.83"/>
    <n v="23348.33"/>
    <n v="314"/>
    <n v="501.63"/>
    <n v="95"/>
    <m/>
    <n v="406.63"/>
    <n v="2.1484620099167691E-2"/>
    <n v="-1163.76"/>
    <m/>
    <m/>
    <m/>
    <m/>
    <n v="0.13"/>
    <n v="0"/>
    <n v="150"/>
    <n v="150"/>
    <s v=""/>
    <n v="1"/>
    <n v="20"/>
    <n v="1"/>
    <n v="1"/>
    <m/>
    <m/>
    <n v="1"/>
    <s v="Valauto Roncq"/>
    <s v="VOLKSWAGEN"/>
    <m/>
    <s v="Roncq"/>
    <n v="501.63"/>
  </r>
  <r>
    <x v="0"/>
    <s v="C"/>
    <x v="3"/>
    <d v="2021-02-09T00:00:00"/>
    <d v="2021-02-10T00:00:00"/>
    <m/>
    <m/>
    <m/>
    <m/>
    <m/>
    <n v="0"/>
    <s v="RQHWI"/>
    <n v="535315"/>
    <n v="5315"/>
    <s v="FAVIER MARIE ANNE"/>
    <x v="17"/>
    <n v="36779.17"/>
    <n v="3587.5"/>
    <n v="40366.67"/>
    <n v="369"/>
    <n v="-488.87"/>
    <n v="95"/>
    <m/>
    <n v="-583.87"/>
    <n v="-1.211073392974947E-2"/>
    <n v="-3630.76"/>
    <n v="0"/>
    <m/>
    <m/>
    <m/>
    <n v="0.13"/>
    <n v="0"/>
    <n v="250"/>
    <n v="250"/>
    <s v=""/>
    <n v="1"/>
    <n v="0"/>
    <n v="0"/>
    <n v="1"/>
    <m/>
    <m/>
    <n v="0"/>
    <s v="Valauto Roncq"/>
    <s v="VOLKSWAGEN"/>
    <m/>
    <s v="Roncq"/>
    <n v="-488.87"/>
  </r>
  <r>
    <x v="0"/>
    <s v="C"/>
    <x v="3"/>
    <d v="2021-06-16T00:00:00"/>
    <d v="2021-06-18T00:00:00"/>
    <m/>
    <m/>
    <m/>
    <m/>
    <m/>
    <n v="0"/>
    <s v="RXNTA"/>
    <n v="535319"/>
    <n v="5319"/>
    <s v="ANTUNES CERQUEIRA ANTONIO"/>
    <x v="17"/>
    <n v="37229.17"/>
    <n v="3004.17"/>
    <n v="40233.339999999997"/>
    <n v="496"/>
    <n v="-1086.4000000000001"/>
    <n v="95"/>
    <m/>
    <n v="-1181.4000000000001"/>
    <n v="-2.7002481026929412E-2"/>
    <n v="-3219.75"/>
    <m/>
    <m/>
    <m/>
    <m/>
    <n v="0.13"/>
    <n v="0"/>
    <n v="400"/>
    <n v="400"/>
    <s v=""/>
    <n v="1"/>
    <n v="0"/>
    <n v="0"/>
    <n v="1"/>
    <m/>
    <m/>
    <n v="0"/>
    <s v="Valauto Roncq"/>
    <s v="VOLKSWAGEN"/>
    <m/>
    <s v="Roubaix"/>
    <n v="-1086.4000000000001"/>
  </r>
  <r>
    <x v="0"/>
    <s v="C"/>
    <x v="3"/>
    <d v="2021-01-27T00:00:00"/>
    <d v="2021-01-27T00:00:00"/>
    <m/>
    <m/>
    <m/>
    <m/>
    <m/>
    <n v="0"/>
    <s v="RQHWI"/>
    <n v="535335"/>
    <n v="5335"/>
    <s v="LEROY BORIS"/>
    <x v="16"/>
    <n v="16869.169999999998"/>
    <n v="733.33"/>
    <n v="17602.5"/>
    <n v="12"/>
    <n v="865.07"/>
    <n v="95"/>
    <m/>
    <n v="770.07"/>
    <n v="4.9144723760829429E-2"/>
    <n v="0"/>
    <n v="-1775"/>
    <m/>
    <m/>
    <n v="0.13"/>
    <n v="0.13"/>
    <n v="100.10910000000001"/>
    <m/>
    <n v="100.10910000000001"/>
    <s v="VWB"/>
    <n v="1"/>
    <n v="0"/>
    <n v="0"/>
    <n v="1"/>
    <m/>
    <m/>
    <n v="0"/>
    <s v="Valauto Roncq"/>
    <s v="VOLKSWAGEN"/>
    <m/>
    <s v="Roncq"/>
    <n v="865.07"/>
  </r>
  <r>
    <x v="0"/>
    <s v="C"/>
    <x v="3"/>
    <d v="2021-03-03T00:00:00"/>
    <d v="2021-03-03T00:00:00"/>
    <m/>
    <m/>
    <m/>
    <m/>
    <m/>
    <n v="0"/>
    <s v="RQHWI"/>
    <n v="535340"/>
    <n v="5340"/>
    <s v="FERREIRA CLOTILDE"/>
    <x v="16"/>
    <n v="19381.669999999998"/>
    <n v="812.5"/>
    <n v="20194.169999999998"/>
    <n v="54"/>
    <n v="1159.05"/>
    <n v="95"/>
    <m/>
    <n v="1064.05"/>
    <n v="5.7395277944079906E-2"/>
    <n v="0"/>
    <n v="-1275"/>
    <m/>
    <m/>
    <n v="0.13"/>
    <n v="0.13"/>
    <n v="138.32650000000001"/>
    <m/>
    <n v="138.32650000000001"/>
    <s v="VWB"/>
    <n v="0"/>
    <n v="20"/>
    <n v="1"/>
    <n v="1"/>
    <m/>
    <m/>
    <n v="1"/>
    <s v="Valauto Roncq"/>
    <s v="VOLKSWAGEN"/>
    <m/>
    <s v="Roncq"/>
    <n v="1159.05"/>
  </r>
  <r>
    <x v="0"/>
    <s v="C"/>
    <x v="3"/>
    <d v="2021-01-08T00:00:00"/>
    <d v="2021-01-06T00:00:00"/>
    <m/>
    <m/>
    <m/>
    <m/>
    <m/>
    <n v="0"/>
    <s v="RQFST"/>
    <n v="535370"/>
    <n v="5370"/>
    <s v="Chieux Antoine"/>
    <x v="16"/>
    <n v="21085.83"/>
    <n v="4087.49"/>
    <n v="25173.32"/>
    <n v="4"/>
    <n v="827.42"/>
    <n v="95"/>
    <m/>
    <n v="732.42"/>
    <n v="3.2868926307694016E-2"/>
    <n v="0"/>
    <n v="-3524.26"/>
    <m/>
    <m/>
    <n v="0.1"/>
    <n v="0.1"/>
    <n v="73.242000000000004"/>
    <m/>
    <n v="73.242000000000004"/>
    <s v="VWB"/>
    <n v="1"/>
    <n v="20"/>
    <n v="1"/>
    <n v="1"/>
    <m/>
    <m/>
    <n v="1"/>
    <s v="Valauto Roncq"/>
    <s v="VOLKSWAGEN"/>
    <m/>
    <s v="Roncq"/>
    <n v="827.42"/>
  </r>
  <r>
    <x v="0"/>
    <s v="C"/>
    <x v="3"/>
    <d v="2021-01-26T00:00:00"/>
    <d v="2021-01-26T00:00:00"/>
    <m/>
    <m/>
    <m/>
    <m/>
    <m/>
    <n v="0"/>
    <s v="RQSVA"/>
    <n v="535382"/>
    <n v="5382"/>
    <s v="COPPENS MICHELE"/>
    <x v="15"/>
    <n v="18135.830000000002"/>
    <n v="1316.66"/>
    <n v="19452.490000000002"/>
    <n v="386"/>
    <n v="-898.86"/>
    <n v="95"/>
    <m/>
    <n v="-993.86"/>
    <n v="-4.6207966178108816E-2"/>
    <n v="-583.33000000000004"/>
    <m/>
    <m/>
    <m/>
    <m/>
    <n v="0.13"/>
    <n v="0"/>
    <n v="75"/>
    <n v="75"/>
    <s v=""/>
    <n v="1"/>
    <n v="0"/>
    <n v="0"/>
    <n v="1"/>
    <m/>
    <m/>
    <n v="0"/>
    <s v="Valauto Roncq"/>
    <s v="VOLKSWAGEN"/>
    <m/>
    <s v="Roncq"/>
    <n v="-898.86"/>
  </r>
  <r>
    <x v="0"/>
    <s v="C"/>
    <x v="3"/>
    <d v="2021-05-21T00:00:00"/>
    <d v="2021-05-21T00:00:00"/>
    <m/>
    <m/>
    <m/>
    <m/>
    <m/>
    <m/>
    <s v="RQCSA"/>
    <n v="535443"/>
    <n v="5443"/>
    <s v="SEHAILIA LOUALID"/>
    <x v="16"/>
    <n v="19119.169999999998"/>
    <n v="2833.33"/>
    <n v="21952.5"/>
    <n v="10"/>
    <n v="757.4"/>
    <n v="95"/>
    <m/>
    <n v="662.4"/>
    <n v="3.4501765174809247E-2"/>
    <n v="0"/>
    <n v="-658.58"/>
    <m/>
    <m/>
    <n v="0.1"/>
    <n v="0.1"/>
    <n v="66.239999999999995"/>
    <m/>
    <n v="66.239999999999995"/>
    <s v="VWB"/>
    <n v="1"/>
    <n v="20"/>
    <n v="1"/>
    <n v="1"/>
    <m/>
    <m/>
    <n v="1"/>
    <s v="Valauto Roncq"/>
    <s v="VOLKSWAGEN"/>
    <m/>
    <s v="Roncq"/>
    <n v="757.4"/>
  </r>
  <r>
    <x v="0"/>
    <s v="C"/>
    <x v="3"/>
    <d v="2021-01-22T00:00:00"/>
    <d v="2021-01-22T00:00:00"/>
    <m/>
    <m/>
    <m/>
    <m/>
    <m/>
    <n v="0"/>
    <s v="RQCSA"/>
    <n v="535445"/>
    <n v="5445"/>
    <s v="DASSONVILLE JACQUES"/>
    <x v="16"/>
    <n v="17744.169999999998"/>
    <n v="1104.1600000000001"/>
    <n v="18848.329999999998"/>
    <n v="14"/>
    <n v="635.78"/>
    <n v="95"/>
    <m/>
    <n v="540.78"/>
    <n v="3.3731370365438211E-2"/>
    <n v="0"/>
    <n v="-1775"/>
    <m/>
    <m/>
    <n v="0.13"/>
    <n v="0.13"/>
    <n v="70.301400000000001"/>
    <m/>
    <n v="70.301400000000001"/>
    <s v=""/>
    <n v="1"/>
    <n v="20"/>
    <n v="1"/>
    <n v="1"/>
    <m/>
    <m/>
    <n v="1"/>
    <s v="Valauto Roncq"/>
    <s v="VOLKSWAGEN"/>
    <m/>
    <s v="Roncq"/>
    <n v="635.78"/>
  </r>
  <r>
    <x v="0"/>
    <s v="C"/>
    <x v="3"/>
    <d v="2021-01-26T00:00:00"/>
    <d v="2021-01-26T00:00:00"/>
    <m/>
    <m/>
    <m/>
    <m/>
    <m/>
    <n v="0"/>
    <s v="RQSVA"/>
    <n v="535446"/>
    <n v="5446"/>
    <s v="MILLEVILLE GREGORY"/>
    <x v="16"/>
    <n v="17744.169999999998"/>
    <n v="1004.16"/>
    <n v="18748.329999999998"/>
    <n v="20"/>
    <n v="1661.54"/>
    <n v="95"/>
    <m/>
    <n v="1566.54"/>
    <n v="8.8623360053935479E-2"/>
    <n v="0"/>
    <n v="-1775"/>
    <m/>
    <m/>
    <n v="0.13"/>
    <n v="0.13"/>
    <n v="203.65020000000001"/>
    <m/>
    <n v="203.65020000000001"/>
    <s v="VWB"/>
    <n v="1"/>
    <n v="20"/>
    <n v="1"/>
    <n v="1"/>
    <m/>
    <m/>
    <n v="1"/>
    <s v="Valauto Roncq"/>
    <s v="VOLKSWAGEN"/>
    <m/>
    <s v="Roncq"/>
    <n v="1661.54"/>
  </r>
  <r>
    <x v="0"/>
    <s v="C"/>
    <x v="3"/>
    <d v="2021-09-14T00:00:00"/>
    <d v="2021-09-17T00:00:00"/>
    <m/>
    <m/>
    <m/>
    <m/>
    <m/>
    <m/>
    <s v="RQHWI"/>
    <n v="535447"/>
    <n v="5447"/>
    <s v="PINHEIRO HERMES"/>
    <x v="16"/>
    <n v="19381.669999999998"/>
    <n v="1025"/>
    <n v="20406.669999999998"/>
    <n v="48"/>
    <n v="1460.88"/>
    <n v="95"/>
    <m/>
    <n v="1365.88"/>
    <n v="7.1588358120163662E-2"/>
    <n v="0"/>
    <n v="-1400"/>
    <m/>
    <m/>
    <n v="0.13"/>
    <n v="0.13"/>
    <n v="177.56440000000001"/>
    <m/>
    <n v="177.56440000000001"/>
    <s v="VWB"/>
    <n v="1"/>
    <n v="20"/>
    <n v="1"/>
    <n v="1"/>
    <m/>
    <m/>
    <n v="1"/>
    <s v="Valauto Roncq"/>
    <s v="VOLKSWAGEN"/>
    <m/>
    <s v="Roncq"/>
    <n v="1460.88"/>
  </r>
  <r>
    <x v="0"/>
    <s v="C"/>
    <x v="3"/>
    <d v="2021-01-29T00:00:00"/>
    <d v="2021-01-30T00:00:00"/>
    <m/>
    <m/>
    <m/>
    <m/>
    <m/>
    <n v="0"/>
    <s v="RQCSA"/>
    <n v="535463"/>
    <n v="5463"/>
    <s v="PECQUEUX ANNE"/>
    <x v="16"/>
    <n v="14502.5"/>
    <n v="1283.33"/>
    <n v="15785.83"/>
    <n v="25"/>
    <n v="431.42"/>
    <n v="95"/>
    <m/>
    <n v="336.42"/>
    <n v="2.7329573421226508E-2"/>
    <n v="0"/>
    <n v="-1775"/>
    <m/>
    <m/>
    <n v="0.13"/>
    <n v="0.13"/>
    <n v="43.7346"/>
    <m/>
    <n v="43.7346"/>
    <s v=""/>
    <n v="1"/>
    <n v="0"/>
    <n v="0"/>
    <n v="1"/>
    <m/>
    <m/>
    <n v="0"/>
    <s v="Valauto Roncq"/>
    <s v="VOLKSWAGEN"/>
    <m/>
    <s v="Roncq"/>
    <n v="431.42"/>
  </r>
  <r>
    <x v="0"/>
    <s v="C"/>
    <x v="3"/>
    <d v="2021-09-24T00:00:00"/>
    <d v="2021-09-24T00:00:00"/>
    <m/>
    <m/>
    <m/>
    <m/>
    <m/>
    <n v="0"/>
    <s v="RQNBA"/>
    <n v="535478"/>
    <n v="5478"/>
    <s v="BLED PIERRE LOUIS"/>
    <x v="15"/>
    <n v="19273.330000000002"/>
    <n v="1870.83"/>
    <n v="21144.160000000003"/>
    <n v="473"/>
    <n v="-1547.66"/>
    <n v="95"/>
    <m/>
    <n v="-1642.66"/>
    <n v="-7.3195624702045381E-2"/>
    <n v="-632.33000000000004"/>
    <m/>
    <m/>
    <m/>
    <m/>
    <n v="0.13"/>
    <n v="0"/>
    <n v="100"/>
    <n v="100"/>
    <n v="0"/>
    <n v="1"/>
    <n v="0"/>
    <n v="0"/>
    <n v="1"/>
    <m/>
    <m/>
    <n v="0"/>
    <s v="Valauto Roncq"/>
    <s v="VOLKSWAGEN"/>
    <m/>
    <s v="Roncq"/>
    <n v="-1547.66"/>
  </r>
  <r>
    <x v="0"/>
    <s v="C"/>
    <x v="3"/>
    <d v="2021-06-18T00:00:00"/>
    <d v="2021-06-23T00:00:00"/>
    <m/>
    <m/>
    <m/>
    <m/>
    <m/>
    <n v="0"/>
    <s v="RQHWI"/>
    <n v="535549"/>
    <n v="5549"/>
    <s v="PATTEIN FREDERIC"/>
    <x v="15"/>
    <n v="20706.669999999998"/>
    <n v="1666.67"/>
    <n v="22373.339999999997"/>
    <n v="17"/>
    <n v="945.25"/>
    <n v="95"/>
    <m/>
    <n v="850.25"/>
    <n v="4.224894450269831E-2"/>
    <n v="0"/>
    <n v="-2000"/>
    <m/>
    <m/>
    <n v="0.1"/>
    <n v="0.1"/>
    <n v="85.025000000000006"/>
    <m/>
    <n v="85.025000000000006"/>
    <s v=""/>
    <n v="1"/>
    <n v="0"/>
    <n v="0"/>
    <n v="1"/>
    <m/>
    <m/>
    <n v="0"/>
    <s v="Valauto Roncq"/>
    <s v="VOLKSWAGEN"/>
    <m/>
    <s v="Roncq"/>
    <n v="945.25"/>
  </r>
  <r>
    <x v="0"/>
    <s v="C"/>
    <x v="3"/>
    <d v="2021-03-26T00:00:00"/>
    <d v="2021-03-26T00:00:00"/>
    <m/>
    <m/>
    <m/>
    <m/>
    <m/>
    <n v="0"/>
    <s v="RQNBA"/>
    <n v="535568"/>
    <n v="5568"/>
    <s v="MAT HOME"/>
    <x v="21"/>
    <n v="29090.83"/>
    <n v="2320.83"/>
    <n v="31411.660000000003"/>
    <n v="392"/>
    <n v="723.24"/>
    <n v="95"/>
    <m/>
    <n v="628.24"/>
    <n v="2.3024571130592905E-2"/>
    <n v="0"/>
    <n v="-2230.23"/>
    <m/>
    <m/>
    <n v="0.13"/>
    <n v="0.13"/>
    <n v="81.671199999999999"/>
    <m/>
    <n v="81.671199999999999"/>
    <s v="VWB"/>
    <n v="0"/>
    <n v="0"/>
    <n v="0"/>
    <n v="1"/>
    <n v="314.11"/>
    <n v="44277"/>
    <n v="0"/>
    <s v="Valauto Roncq"/>
    <s v="VOLKSWAGEN"/>
    <m/>
    <s v="Roncq"/>
    <n v="1037.3499999999999"/>
  </r>
  <r>
    <x v="0"/>
    <s v="C"/>
    <x v="3"/>
    <d v="2021-09-06T00:00:00"/>
    <d v="2021-09-10T00:00:00"/>
    <m/>
    <m/>
    <m/>
    <m/>
    <m/>
    <n v="0"/>
    <s v="VSYPA"/>
    <n v="535571"/>
    <n v="5571"/>
    <s v="DASSONNEVILLE MYRIAM"/>
    <x v="15"/>
    <n v="20706.669999999998"/>
    <n v="1066.67"/>
    <n v="21773.339999999997"/>
    <n v="182"/>
    <n v="-163.44"/>
    <n v="95"/>
    <m/>
    <n v="-258.44"/>
    <n v="-7.5064275852946777E-3"/>
    <n v="-1110.1300000000001"/>
    <m/>
    <m/>
    <m/>
    <m/>
    <n v="0.12"/>
    <n v="0"/>
    <n v="50"/>
    <n v="50"/>
    <n v="0"/>
    <n v="1"/>
    <n v="0"/>
    <n v="0"/>
    <n v="1"/>
    <m/>
    <m/>
    <n v="0"/>
    <s v="Valauto Roncq"/>
    <s v="VOLKSWAGEN"/>
    <m/>
    <s v="Entreprises"/>
    <n v="-163.44"/>
  </r>
  <r>
    <x v="0"/>
    <s v="C"/>
    <x v="3"/>
    <d v="2021-03-10T00:00:00"/>
    <d v="2021-03-10T00:00:00"/>
    <m/>
    <m/>
    <m/>
    <m/>
    <m/>
    <n v="0"/>
    <s v="RQNBA"/>
    <n v="535584"/>
    <n v="5584"/>
    <s v="MAT HOME"/>
    <x v="21"/>
    <n v="23920"/>
    <n v="2179.1799999999998"/>
    <n v="26099.18"/>
    <n v="174"/>
    <n v="878"/>
    <n v="95"/>
    <m/>
    <n v="783"/>
    <n v="3.3640903660574775E-2"/>
    <n v="-2114.0300000000002"/>
    <n v="0"/>
    <m/>
    <m/>
    <n v="0.13"/>
    <n v="0.13"/>
    <n v="101.79"/>
    <m/>
    <n v="101.79"/>
    <s v="VWB"/>
    <n v="1"/>
    <n v="20"/>
    <n v="1"/>
    <n v="1"/>
    <m/>
    <m/>
    <n v="1"/>
    <s v="Valauto Roncq"/>
    <s v="VOLKSWAGEN"/>
    <m/>
    <s v="Roncq"/>
    <n v="878"/>
  </r>
  <r>
    <x v="0"/>
    <s v="C"/>
    <x v="3"/>
    <d v="2021-01-28T00:00:00"/>
    <d v="2021-01-28T00:00:00"/>
    <m/>
    <m/>
    <m/>
    <m/>
    <m/>
    <n v="-7000"/>
    <s v="RQHWI"/>
    <n v="535591"/>
    <n v="5591"/>
    <s v="HARREAU AGNES"/>
    <x v="21"/>
    <n v="25878.33"/>
    <n v="1787.51"/>
    <n v="27665.84"/>
    <n v="129"/>
    <n v="2050.04"/>
    <n v="95"/>
    <m/>
    <n v="1955.04"/>
    <n v="7.4100045398946865E-2"/>
    <n v="-1383.29"/>
    <n v="-2213.27"/>
    <m/>
    <m/>
    <n v="0.13"/>
    <n v="0.13"/>
    <n v="254.15520000000001"/>
    <m/>
    <n v="254.15520000000001"/>
    <s v="VWB"/>
    <n v="1"/>
    <n v="0"/>
    <n v="0"/>
    <n v="1"/>
    <m/>
    <m/>
    <n v="0"/>
    <s v="Valauto Roncq"/>
    <s v="VOLKSWAGEN"/>
    <m/>
    <s v="Roncq"/>
    <n v="2050.04"/>
  </r>
  <r>
    <x v="0"/>
    <s v="C"/>
    <x v="3"/>
    <d v="2021-03-15T00:00:00"/>
    <d v="2021-03-15T00:00:00"/>
    <m/>
    <m/>
    <m/>
    <m/>
    <m/>
    <n v="0"/>
    <s v="RQCSA"/>
    <n v="535603"/>
    <n v="5603"/>
    <s v="DUFOUR ALEXANDRA"/>
    <x v="17"/>
    <n v="34362.5"/>
    <n v="3441.67"/>
    <n v="37804.17"/>
    <n v="367"/>
    <n v="315.05"/>
    <n v="95"/>
    <m/>
    <n v="220.05"/>
    <n v="8.3337367279853001E-3"/>
    <n v="-3259.87"/>
    <m/>
    <m/>
    <m/>
    <m/>
    <n v="0.13"/>
    <n v="0"/>
    <n v="125"/>
    <n v="125"/>
    <s v=""/>
    <n v="1"/>
    <n v="0"/>
    <n v="0"/>
    <n v="1"/>
    <m/>
    <m/>
    <n v="0"/>
    <s v="Valauto Roncq"/>
    <s v="VOLKSWAGEN"/>
    <m/>
    <s v="Roncq"/>
    <n v="315.05"/>
  </r>
  <r>
    <x v="0"/>
    <s v="C"/>
    <x v="3"/>
    <d v="2021-11-02T00:00:00"/>
    <d v="2021-11-02T00:00:00"/>
    <m/>
    <m/>
    <m/>
    <m/>
    <m/>
    <n v="0"/>
    <s v="RQSVA"/>
    <n v="535618"/>
    <n v="5618"/>
    <s v="ESQUERRE DANY"/>
    <x v="21"/>
    <n v="25703.33"/>
    <n v="1212.51"/>
    <n v="26915.84"/>
    <n v="498"/>
    <n v="-337.18"/>
    <n v="95"/>
    <m/>
    <n v="-432.18"/>
    <n v="-1.2527195881681568E-2"/>
    <n v="-1913.01"/>
    <m/>
    <m/>
    <s v="CG OFFERTE"/>
    <m/>
    <n v="0.13"/>
    <n v="0"/>
    <n v="150"/>
    <n v="150"/>
    <n v="0"/>
    <n v="1"/>
    <n v="0"/>
    <n v="0"/>
    <n v="1"/>
    <m/>
    <m/>
    <n v="0"/>
    <s v="Valauto Roncq"/>
    <s v="VOLKSWAGEN"/>
    <m/>
    <s v="Roncq"/>
    <n v="-337.18"/>
  </r>
  <r>
    <x v="0"/>
    <s v="C"/>
    <x v="3"/>
    <d v="2021-05-05T00:00:00"/>
    <d v="2021-05-05T00:00:00"/>
    <m/>
    <m/>
    <m/>
    <m/>
    <m/>
    <n v="0"/>
    <s v="RQHWI"/>
    <n v="535628"/>
    <n v="5628"/>
    <s v="CARTON PRISCILLE"/>
    <x v="18"/>
    <n v="28414.33"/>
    <n v="1541.68"/>
    <n v="29956.010000000002"/>
    <n v="230"/>
    <n v="1755.85"/>
    <n v="95"/>
    <m/>
    <n v="1660.85"/>
    <n v="5.8614281407971217E-2"/>
    <n v="-2799.25"/>
    <n v="0"/>
    <m/>
    <m/>
    <n v="0.13"/>
    <n v="0.13"/>
    <n v="215.91049999999998"/>
    <m/>
    <n v="215.91049999999998"/>
    <s v="VWB"/>
    <n v="1"/>
    <n v="0"/>
    <n v="0"/>
    <n v="1"/>
    <m/>
    <m/>
    <n v="0"/>
    <s v="Valauto Roncq"/>
    <s v="VOLKSWAGEN"/>
    <m/>
    <s v="Roncq"/>
    <n v="1755.85"/>
  </r>
  <r>
    <x v="0"/>
    <s v="C"/>
    <x v="3"/>
    <d v="2021-05-10T00:00:00"/>
    <d v="2021-05-10T00:00:00"/>
    <m/>
    <m/>
    <m/>
    <m/>
    <m/>
    <n v="0"/>
    <s v="RQSVA"/>
    <n v="535632"/>
    <n v="5632"/>
    <s v="VANDEPLASSCHE FRANCOIS"/>
    <x v="18"/>
    <n v="35856"/>
    <n v="1337.51"/>
    <n v="37193.51"/>
    <n v="94"/>
    <n v="1259.45"/>
    <n v="95"/>
    <m/>
    <n v="1164.45"/>
    <n v="3.3862090456103763E-2"/>
    <n v="0"/>
    <n v="-2202.1"/>
    <m/>
    <m/>
    <n v="0.13"/>
    <n v="0.13"/>
    <n v="151.3785"/>
    <m/>
    <n v="151.3785"/>
    <s v="VWB"/>
    <n v="1"/>
    <n v="20"/>
    <n v="1"/>
    <n v="1"/>
    <m/>
    <m/>
    <n v="1"/>
    <s v="Valauto Roncq"/>
    <s v="VOLKSWAGEN"/>
    <m/>
    <s v="Roncq"/>
    <n v="1259.45"/>
  </r>
  <r>
    <x v="0"/>
    <s v="C"/>
    <x v="3"/>
    <d v="2021-01-28T00:00:00"/>
    <d v="2021-01-28T00:00:00"/>
    <m/>
    <m/>
    <m/>
    <m/>
    <m/>
    <n v="0"/>
    <s v="RXNTA"/>
    <n v="535909"/>
    <n v="5909"/>
    <s v="ZAARAOUI MOHAMMED"/>
    <x v="18"/>
    <n v="31797.67"/>
    <n v="170.83"/>
    <n v="31968.5"/>
    <n v="66"/>
    <n v="1088.8499999999999"/>
    <n v="95"/>
    <m/>
    <n v="993.84999999999991"/>
    <n v="3.4060090401488961E-2"/>
    <n v="0"/>
    <n v="-500"/>
    <m/>
    <m/>
    <n v="7.0000000000000007E-2"/>
    <n v="7.0000000000000007E-2"/>
    <n v="69.569500000000005"/>
    <m/>
    <n v="69.569500000000005"/>
    <s v=""/>
    <n v="0"/>
    <n v="0"/>
    <n v="0"/>
    <n v="1"/>
    <m/>
    <m/>
    <n v="0"/>
    <s v="Valauto Roncq"/>
    <s v="VOLKSWAGEN"/>
    <m/>
    <s v="Roubaix"/>
    <n v="1088.8499999999999"/>
  </r>
  <r>
    <x v="0"/>
    <s v="C"/>
    <x v="3"/>
    <d v="2021-05-06T00:00:00"/>
    <d v="2021-05-07T00:00:00"/>
    <m/>
    <m/>
    <m/>
    <m/>
    <m/>
    <n v="0"/>
    <s v="RQFST"/>
    <n v="535918"/>
    <n v="5918"/>
    <s v="DERRADJI SLIMANE"/>
    <x v="17"/>
    <n v="40238.33"/>
    <n v="3175.01"/>
    <n v="43413.340000000004"/>
    <n v="94"/>
    <n v="1926.81"/>
    <n v="95"/>
    <m/>
    <n v="1831.81"/>
    <n v="4.4382901661102321E-2"/>
    <n v="0"/>
    <n v="-4742.57"/>
    <m/>
    <m/>
    <n v="0.13"/>
    <n v="0.13"/>
    <n v="238.1353"/>
    <m/>
    <n v="238.1353"/>
    <s v="VWB"/>
    <n v="1"/>
    <n v="20"/>
    <n v="1"/>
    <n v="1"/>
    <m/>
    <m/>
    <n v="1"/>
    <s v="Valauto Roncq"/>
    <s v="VOLKSWAGEN"/>
    <m/>
    <s v="Roncq"/>
    <n v="1926.81"/>
  </r>
  <r>
    <x v="0"/>
    <s v="C"/>
    <x v="3"/>
    <d v="2021-02-12T00:00:00"/>
    <d v="2021-02-19T00:00:00"/>
    <m/>
    <m/>
    <m/>
    <m/>
    <m/>
    <n v="0"/>
    <s v="RQCSA"/>
    <n v="535920"/>
    <n v="5920"/>
    <s v="HAHNEL NICOLAS"/>
    <x v="17"/>
    <n v="36637.5"/>
    <n v="1187.5"/>
    <n v="37825"/>
    <n v="15"/>
    <n v="1229.77"/>
    <n v="95"/>
    <m/>
    <n v="1134.77"/>
    <n v="3.2512095175148713E-2"/>
    <n v="0"/>
    <n v="0"/>
    <m/>
    <m/>
    <n v="0.1"/>
    <n v="0.1"/>
    <n v="113.477"/>
    <m/>
    <n v="113.477"/>
    <s v="VWB"/>
    <n v="0"/>
    <n v="0"/>
    <n v="0"/>
    <n v="1"/>
    <m/>
    <m/>
    <n v="0"/>
    <s v="Valauto Roncq"/>
    <s v="VOLKSWAGEN"/>
    <m/>
    <s v="Roncq"/>
    <n v="1229.77"/>
  </r>
  <r>
    <x v="0"/>
    <s v="C"/>
    <x v="3"/>
    <d v="2021-02-24T00:00:00"/>
    <d v="2021-02-24T00:00:00"/>
    <m/>
    <m/>
    <m/>
    <m/>
    <m/>
    <n v="0"/>
    <s v="RXNTA"/>
    <n v="536012"/>
    <n v="6012"/>
    <s v="MEURANT MARIE"/>
    <x v="16"/>
    <n v="17744.169999999998"/>
    <n v="1683.33"/>
    <n v="19427.5"/>
    <n v="12"/>
    <n v="1006.36"/>
    <n v="95"/>
    <m/>
    <n v="911.36"/>
    <n v="5.1800797838116072E-2"/>
    <n v="0"/>
    <n v="-582.83000000000004"/>
    <m/>
    <m/>
    <n v="7.0000000000000007E-2"/>
    <n v="7.0000000000000007E-2"/>
    <n v="63.795200000000008"/>
    <m/>
    <n v="63.795200000000008"/>
    <s v=""/>
    <n v="0"/>
    <n v="20"/>
    <n v="1"/>
    <n v="1"/>
    <m/>
    <m/>
    <n v="1"/>
    <s v="Valauto Roncq"/>
    <s v="VOLKSWAGEN"/>
    <m/>
    <s v="Roubaix"/>
    <n v="1006.36"/>
  </r>
  <r>
    <x v="0"/>
    <s v="C"/>
    <x v="3"/>
    <d v="2021-03-11T00:00:00"/>
    <d v="2021-03-11T00:00:00"/>
    <m/>
    <m/>
    <m/>
    <m/>
    <m/>
    <m/>
    <s v="RXNTA"/>
    <n v="536013"/>
    <n v="6013"/>
    <s v="ACCART CAROLE"/>
    <x v="16"/>
    <n v="17419.169999999998"/>
    <n v="2479.1799999999998"/>
    <n v="19898.349999999999"/>
    <n v="27"/>
    <n v="553.54"/>
    <n v="95"/>
    <m/>
    <n v="458.53999999999996"/>
    <n v="2.7818386951681925E-2"/>
    <n v="0"/>
    <n v="-900"/>
    <m/>
    <s v="indemnité rachat"/>
    <n v="7.0000000000000007E-2"/>
    <n v="7.0000000000000007E-2"/>
    <n v="32.097799999999999"/>
    <m/>
    <n v="32.097799999999999"/>
    <s v="VWB"/>
    <n v="1"/>
    <n v="20"/>
    <n v="1"/>
    <n v="1"/>
    <m/>
    <m/>
    <n v="1"/>
    <s v="Valauto Roncq"/>
    <s v="VOLKSWAGEN"/>
    <m/>
    <s v="Roubaix"/>
    <n v="553.54"/>
  </r>
  <r>
    <x v="0"/>
    <s v="C"/>
    <x v="3"/>
    <d v="2021-09-17T00:00:00"/>
    <d v="2021-09-20T00:00:00"/>
    <m/>
    <m/>
    <m/>
    <m/>
    <m/>
    <s v="-152"/>
    <s v="RQCSA"/>
    <n v="536014"/>
    <n v="6014"/>
    <s v="FOURNIER GUY"/>
    <x v="21"/>
    <n v="35036.67"/>
    <n v="1462.51"/>
    <n v="36499.18"/>
    <n v="93"/>
    <n v="1405.9"/>
    <n v="95"/>
    <m/>
    <n v="1310.9"/>
    <n v="3.8518673570200758E-2"/>
    <n v="2597.9499999999998"/>
    <n v="-3293.18"/>
    <m/>
    <m/>
    <n v="0.13"/>
    <n v="0.13"/>
    <n v="170.41700000000003"/>
    <m/>
    <n v="170.41700000000003"/>
    <s v="VWB"/>
    <n v="1"/>
    <n v="20"/>
    <n v="1"/>
    <n v="1"/>
    <m/>
    <m/>
    <n v="1"/>
    <s v="Valauto Roncq"/>
    <s v="VOLKSWAGEN"/>
    <m/>
    <s v="Roncq"/>
    <n v="1405.9"/>
  </r>
  <r>
    <x v="0"/>
    <s v="C"/>
    <x v="3"/>
    <d v="2021-04-12T00:00:00"/>
    <d v="2021-04-12T00:00:00"/>
    <m/>
    <m/>
    <m/>
    <m/>
    <m/>
    <n v="31288.63"/>
    <s v="RQCSA"/>
    <n v="536030"/>
    <n v="6030"/>
    <s v="ARVAL SERVICE LEASE"/>
    <x v="18"/>
    <n v="27052.5"/>
    <n v="3845.83"/>
    <n v="30898.33"/>
    <n v="40"/>
    <n v="712.97"/>
    <n v="95"/>
    <m/>
    <n v="617.97"/>
    <n v="2.307470986296023E-2"/>
    <n v="0"/>
    <m/>
    <m/>
    <m/>
    <n v="7.0000000000000007E-2"/>
    <n v="7.0000000000000007E-2"/>
    <n v="43.257900000000006"/>
    <m/>
    <n v="43.257900000000006"/>
    <s v="Arval"/>
    <n v="0"/>
    <n v="0"/>
    <n v="0"/>
    <n v="1"/>
    <m/>
    <m/>
    <n v="0"/>
    <s v="Valauto Roncq"/>
    <s v="VOLKSWAGEN"/>
    <m/>
    <s v="Roncq"/>
    <n v="712.97"/>
  </r>
  <r>
    <x v="0"/>
    <s v="C"/>
    <x v="3"/>
    <d v="2021-03-16T00:00:00"/>
    <d v="2021-03-16T00:00:00"/>
    <m/>
    <m/>
    <m/>
    <m/>
    <m/>
    <n v="0"/>
    <s v="RQCSA"/>
    <n v="536031"/>
    <n v="6031"/>
    <s v="FARHI HADJILA ."/>
    <x v="16"/>
    <n v="16044.17"/>
    <n v="1945.83"/>
    <n v="17990"/>
    <n v="32"/>
    <n v="668.58"/>
    <n v="95"/>
    <m/>
    <n v="573.58000000000004"/>
    <n v="3.7163979988882712E-2"/>
    <n v="0"/>
    <n v="-900"/>
    <m/>
    <m/>
    <n v="7.0000000000000007E-2"/>
    <n v="7.0000000000000007E-2"/>
    <n v="40.150600000000004"/>
    <m/>
    <n v="40.150600000000004"/>
    <s v=""/>
    <n v="1"/>
    <n v="0"/>
    <n v="0"/>
    <n v="1"/>
    <m/>
    <m/>
    <n v="0"/>
    <s v="Valauto Roncq"/>
    <s v="VOLKSWAGEN"/>
    <m/>
    <s v="Roncq"/>
    <n v="668.58"/>
  </r>
  <r>
    <x v="0"/>
    <s v="C"/>
    <x v="3"/>
    <d v="2021-03-31T00:00:00"/>
    <d v="2021-03-31T00:00:00"/>
    <m/>
    <m/>
    <m/>
    <m/>
    <m/>
    <n v="659.49"/>
    <s v="RXNTA"/>
    <n v="536039"/>
    <n v="6039"/>
    <s v="CAILLEAU PIERRE"/>
    <x v="18"/>
    <n v="25369.17"/>
    <n v="162.5"/>
    <n v="25531.67"/>
    <n v="12"/>
    <n v="1715.99"/>
    <n v="95"/>
    <m/>
    <n v="1620.99"/>
    <n v="6.7210252991676614E-2"/>
    <n v="0"/>
    <n v="-1416.67"/>
    <m/>
    <m/>
    <n v="7.0000000000000007E-2"/>
    <n v="7.0000000000000007E-2"/>
    <n v="113.46930000000002"/>
    <m/>
    <n v="113.46930000000002"/>
    <s v="VWB"/>
    <n v="0"/>
    <n v="0"/>
    <n v="0"/>
    <n v="1"/>
    <m/>
    <m/>
    <n v="0"/>
    <s v="Valauto Roncq"/>
    <s v="VOLKSWAGEN"/>
    <m/>
    <s v="Roubaix"/>
    <n v="1715.99"/>
  </r>
  <r>
    <x v="0"/>
    <s v="C"/>
    <x v="3"/>
    <d v="2021-04-22T00:00:00"/>
    <d v="2021-04-22T00:00:00"/>
    <m/>
    <m/>
    <m/>
    <m/>
    <m/>
    <n v="0"/>
    <s v="RQSVA"/>
    <n v="536046"/>
    <n v="6046"/>
    <s v="VANELSLAND DELPHINE"/>
    <x v="17"/>
    <n v="36637.5"/>
    <n v="950"/>
    <n v="37587.5"/>
    <n v="2"/>
    <n v="1222.6400000000001"/>
    <n v="95"/>
    <m/>
    <n v="1127.6400000000001"/>
    <n v="3.2527835051546397E-2"/>
    <n v="0"/>
    <n v="0"/>
    <m/>
    <m/>
    <n v="7.0000000000000007E-2"/>
    <n v="7.0000000000000007E-2"/>
    <n v="78.93480000000001"/>
    <m/>
    <n v="78.93480000000001"/>
    <s v="VWB"/>
    <n v="0"/>
    <n v="20"/>
    <n v="1"/>
    <n v="1"/>
    <m/>
    <m/>
    <n v="1"/>
    <s v="Valauto Roncq"/>
    <s v="VOLKSWAGEN"/>
    <m/>
    <s v="Roncq"/>
    <n v="1222.6400000000001"/>
  </r>
  <r>
    <x v="0"/>
    <s v="C"/>
    <x v="3"/>
    <d v="2021-01-29T00:00:00"/>
    <d v="2021-01-29T00:00:00"/>
    <m/>
    <m/>
    <m/>
    <m/>
    <m/>
    <n v="0"/>
    <s v="RQHWI"/>
    <n v="536048"/>
    <n v="6048"/>
    <s v="LEGRAND JUSTINE"/>
    <x v="16"/>
    <n v="16044.17"/>
    <n v="1666.68"/>
    <n v="17710.849999999999"/>
    <n v="3"/>
    <n v="697.72"/>
    <n v="95"/>
    <m/>
    <n v="602.72"/>
    <n v="3.9395060090283644E-2"/>
    <n v="0"/>
    <n v="-1775"/>
    <m/>
    <m/>
    <n v="0.1"/>
    <n v="7.0000000000000007E-2"/>
    <n v="60.272000000000006"/>
    <m/>
    <n v="60.272000000000006"/>
    <s v=""/>
    <n v="1"/>
    <n v="0"/>
    <n v="0"/>
    <n v="1"/>
    <m/>
    <m/>
    <n v="0"/>
    <s v="Valauto Roncq"/>
    <s v="VOLKSWAGEN"/>
    <m/>
    <s v="Roncq"/>
    <n v="697.72"/>
  </r>
  <r>
    <x v="0"/>
    <s v="C"/>
    <x v="3"/>
    <d v="2021-11-19T00:00:00"/>
    <d v="2021-11-19T00:00:00"/>
    <m/>
    <m/>
    <m/>
    <m/>
    <m/>
    <n v="-224"/>
    <s v="RQHWI"/>
    <n v="536049"/>
    <n v="6049"/>
    <s v="CAPPELLE"/>
    <x v="17"/>
    <n v="37312.5"/>
    <n v="4383.34"/>
    <n v="41695.839999999997"/>
    <n v="168"/>
    <n v="731.09"/>
    <n v="95"/>
    <m/>
    <n v="636.09"/>
    <n v="1.7533883476145345E-2"/>
    <n v="0"/>
    <n v="0"/>
    <m/>
    <m/>
    <n v="7.0000000000000007E-2"/>
    <n v="7.0000000000000007E-2"/>
    <n v="44.526300000000006"/>
    <m/>
    <n v="44.526300000000006"/>
    <n v="0"/>
    <n v="1"/>
    <n v="0"/>
    <n v="0"/>
    <n v="1"/>
    <m/>
    <m/>
    <n v="0"/>
    <s v="Valauto Roncq"/>
    <s v="VOLKSWAGEN"/>
    <m/>
    <s v="Roncq"/>
    <n v="731.09"/>
  </r>
  <r>
    <x v="0"/>
    <s v="C"/>
    <x v="3"/>
    <d v="2021-03-29T00:00:00"/>
    <d v="2021-03-29T00:00:00"/>
    <m/>
    <m/>
    <m/>
    <m/>
    <m/>
    <n v="0"/>
    <s v="RQCSA"/>
    <n v="536051"/>
    <n v="6051"/>
    <s v="TOULEMONDE BENEDICTA"/>
    <x v="16"/>
    <n v="16044.17"/>
    <n v="1220.8399999999999"/>
    <n v="17265.009999999998"/>
    <n v="21"/>
    <n v="584.54"/>
    <n v="95"/>
    <m/>
    <n v="489.53999999999996"/>
    <n v="3.3856916387537572E-2"/>
    <n v="0"/>
    <n v="-1275"/>
    <m/>
    <m/>
    <n v="7.0000000000000007E-2"/>
    <n v="7.0000000000000007E-2"/>
    <n v="34.267800000000001"/>
    <m/>
    <n v="34.267800000000001"/>
    <s v=""/>
    <n v="1"/>
    <n v="0"/>
    <n v="0"/>
    <n v="1"/>
    <m/>
    <m/>
    <n v="0"/>
    <s v="Valauto Roncq"/>
    <s v="VOLKSWAGEN"/>
    <m/>
    <s v="Roncq"/>
    <n v="584.54"/>
  </r>
  <r>
    <x v="0"/>
    <s v="C"/>
    <x v="3"/>
    <d v="2021-04-16T00:00:00"/>
    <d v="2021-04-16T00:00:00"/>
    <m/>
    <m/>
    <m/>
    <m/>
    <m/>
    <n v="0"/>
    <s v="RQHWI"/>
    <n v="536059"/>
    <n v="6059"/>
    <s v="BOUCHE ALEXIA"/>
    <x v="16"/>
    <n v="17744.169999999998"/>
    <n v="450"/>
    <n v="18194.169999999998"/>
    <n v="18"/>
    <n v="567.17999999999995"/>
    <n v="95"/>
    <m/>
    <n v="472.17999999999995"/>
    <n v="3.1173722131869714E-2"/>
    <n v="0"/>
    <n v="-545.83000000000004"/>
    <m/>
    <m/>
    <n v="7.0000000000000007E-2"/>
    <n v="7.0000000000000007E-2"/>
    <n v="33.052599999999998"/>
    <m/>
    <n v="33.052599999999998"/>
    <s v=""/>
    <n v="0"/>
    <n v="0"/>
    <n v="0"/>
    <n v="1"/>
    <m/>
    <m/>
    <n v="0"/>
    <s v="Valauto Roncq"/>
    <s v="VOLKSWAGEN"/>
    <m/>
    <s v="Roncq"/>
    <n v="567.17999999999995"/>
  </r>
  <r>
    <x v="0"/>
    <s v="C"/>
    <x v="3"/>
    <d v="2021-03-29T00:00:00"/>
    <d v="2021-03-29T00:00:00"/>
    <m/>
    <m/>
    <m/>
    <m/>
    <m/>
    <m/>
    <s v="RQHWI"/>
    <n v="536066"/>
    <n v="6066"/>
    <s v="BAROT AURELIE"/>
    <x v="17"/>
    <n v="36637.5"/>
    <n v="1129.17"/>
    <n v="37766.67"/>
    <n v="10"/>
    <n v="1097.18"/>
    <n v="95"/>
    <m/>
    <n v="1002.1800000000001"/>
    <n v="2.9051542007807418E-2"/>
    <n v="0"/>
    <m/>
    <m/>
    <m/>
    <n v="7.0000000000000007E-2"/>
    <n v="7.0000000000000007E-2"/>
    <n v="70.152600000000007"/>
    <m/>
    <n v="70.152600000000007"/>
    <s v="VWB"/>
    <n v="1"/>
    <n v="0"/>
    <n v="0"/>
    <n v="1"/>
    <m/>
    <m/>
    <n v="0"/>
    <s v="Valauto Roncq"/>
    <s v="VOLKSWAGEN"/>
    <m/>
    <s v="Roncq"/>
    <n v="1097.18"/>
  </r>
  <r>
    <x v="0"/>
    <s v="C"/>
    <x v="3"/>
    <d v="2021-06-11T00:00:00"/>
    <d v="2021-06-11T00:00:00"/>
    <m/>
    <m/>
    <m/>
    <m/>
    <m/>
    <n v="0"/>
    <s v="RQSVA"/>
    <n v="536067"/>
    <n v="6067"/>
    <s v="VION PATRICK"/>
    <x v="18"/>
    <n v="21444.17"/>
    <n v="1525"/>
    <n v="22969.17"/>
    <n v="30"/>
    <n v="1134.52"/>
    <n v="95"/>
    <m/>
    <n v="1039.52"/>
    <n v="4.9393164837910994E-2"/>
    <n v="0"/>
    <n v="-2067.23"/>
    <m/>
    <m/>
    <n v="7.0000000000000007E-2"/>
    <n v="7.0000000000000007E-2"/>
    <n v="72.766400000000004"/>
    <m/>
    <n v="72.766400000000004"/>
    <s v=""/>
    <n v="1"/>
    <n v="0"/>
    <n v="0"/>
    <n v="1"/>
    <m/>
    <m/>
    <n v="0"/>
    <s v="Valauto Roncq"/>
    <s v="VOLKSWAGEN"/>
    <m/>
    <s v="Roncq"/>
    <n v="1134.52"/>
  </r>
  <r>
    <x v="0"/>
    <s v="C"/>
    <x v="3"/>
    <d v="2021-06-14T00:00:00"/>
    <d v="2021-06-14T00:00:00"/>
    <m/>
    <m/>
    <m/>
    <m/>
    <m/>
    <n v="0"/>
    <s v="RQBER"/>
    <n v="536079"/>
    <n v="6079"/>
    <s v="CAPELLE BRUNO"/>
    <x v="17"/>
    <n v="34354.17"/>
    <n v="2145.84"/>
    <n v="36500.009999999995"/>
    <n v="45"/>
    <n v="245.01"/>
    <n v="95"/>
    <m/>
    <n v="150.01"/>
    <n v="6.7126009006572883E-3"/>
    <n v="0"/>
    <n v="-2555"/>
    <m/>
    <m/>
    <m/>
    <n v="7.0000000000000007E-2"/>
    <n v="0"/>
    <m/>
    <n v="0"/>
    <s v=""/>
    <n v="1"/>
    <n v="0"/>
    <n v="0"/>
    <n v="1"/>
    <n v="-277.76"/>
    <n v="44357"/>
    <n v="0"/>
    <s v="Valauto Roncq"/>
    <s v="VOLKSWAGEN"/>
    <m/>
    <s v="Agent Bernard"/>
    <n v="-32.75"/>
  </r>
  <r>
    <x v="0"/>
    <s v="C"/>
    <x v="3"/>
    <d v="2021-05-26T00:00:00"/>
    <d v="2021-05-26T00:00:00"/>
    <m/>
    <m/>
    <m/>
    <m/>
    <m/>
    <n v="0"/>
    <s v="RQBER"/>
    <n v="536080"/>
    <n v="6080"/>
    <s v="GOULLIART FRANCOIS"/>
    <x v="21"/>
    <n v="35628.33"/>
    <n v="2204.16"/>
    <n v="37832.490000000005"/>
    <n v="27"/>
    <n v="245"/>
    <n v="95"/>
    <m/>
    <n v="150"/>
    <n v="6.4759152781114849E-3"/>
    <n v="0"/>
    <n v="-1650"/>
    <m/>
    <m/>
    <m/>
    <n v="7.0000000000000007E-2"/>
    <n v="0"/>
    <m/>
    <n v="0"/>
    <s v="VWB"/>
    <n v="0"/>
    <n v="0"/>
    <n v="0"/>
    <n v="1"/>
    <m/>
    <m/>
    <n v="0"/>
    <s v="Valauto Roncq"/>
    <s v="VOLKSWAGEN"/>
    <m/>
    <s v="Agent Bernard"/>
    <n v="245"/>
  </r>
  <r>
    <x v="0"/>
    <s v="C"/>
    <x v="3"/>
    <d v="2021-06-24T00:00:00"/>
    <d v="2021-06-23T00:00:00"/>
    <m/>
    <m/>
    <m/>
    <m/>
    <m/>
    <n v="0"/>
    <s v="RQCSA"/>
    <n v="536081"/>
    <n v="6081"/>
    <s v="BERTOLONE SYLVIE"/>
    <x v="16"/>
    <n v="18252.5"/>
    <n v="3454.16"/>
    <n v="21706.66"/>
    <n v="14"/>
    <n v="873.18"/>
    <n v="95"/>
    <m/>
    <n v="778.18"/>
    <n v="4.0226363705885657E-2"/>
    <n v="0"/>
    <n v="-3038.93"/>
    <m/>
    <m/>
    <n v="7.0000000000000007E-2"/>
    <n v="7.0000000000000007E-2"/>
    <n v="54.4726"/>
    <m/>
    <n v="54.4726"/>
    <s v=""/>
    <n v="1"/>
    <n v="0"/>
    <n v="0"/>
    <n v="1"/>
    <m/>
    <m/>
    <n v="0"/>
    <s v="Valauto Roncq"/>
    <s v="VOLKSWAGEN"/>
    <m/>
    <s v="Roncq"/>
    <n v="873.18"/>
  </r>
  <r>
    <x v="0"/>
    <s v="C"/>
    <x v="3"/>
    <d v="2021-04-30T00:00:00"/>
    <d v="2021-04-30T00:00:00"/>
    <m/>
    <m/>
    <m/>
    <m/>
    <m/>
    <n v="0"/>
    <s v="RQCSA"/>
    <n v="536082"/>
    <n v="6082"/>
    <s v="ROSE JEAN LOUIS"/>
    <x v="17"/>
    <n v="30812.5"/>
    <n v="2695.83"/>
    <n v="33508.33"/>
    <n v="30"/>
    <n v="1097.6500000000001"/>
    <n v="95"/>
    <m/>
    <n v="1002.6500000000001"/>
    <n v="3.2757526262872545E-2"/>
    <n v="0"/>
    <n v="-2345.58"/>
    <m/>
    <m/>
    <n v="7.0000000000000007E-2"/>
    <n v="7.0000000000000007E-2"/>
    <n v="70.185500000000019"/>
    <m/>
    <n v="70.185500000000019"/>
    <s v="VWB"/>
    <n v="1"/>
    <n v="20"/>
    <n v="1"/>
    <n v="1"/>
    <m/>
    <m/>
    <n v="1"/>
    <s v="Valauto Roncq"/>
    <s v="VOLKSWAGEN"/>
    <m/>
    <s v="Roncq"/>
    <n v="1097.6500000000001"/>
  </r>
  <r>
    <x v="0"/>
    <s v="C"/>
    <x v="3"/>
    <d v="2021-03-18T00:00:00"/>
    <d v="2021-03-18T00:00:00"/>
    <m/>
    <m/>
    <m/>
    <m/>
    <m/>
    <n v="0"/>
    <s v="RQHWI"/>
    <n v="536083"/>
    <n v="6083"/>
    <s v="PORET FABRICE"/>
    <x v="16"/>
    <n v="13985.83"/>
    <n v="1258.33"/>
    <n v="15244.16"/>
    <n v="7"/>
    <n v="506.2"/>
    <n v="95"/>
    <m/>
    <n v="411.2"/>
    <n v="3.32061589487384E-2"/>
    <n v="0"/>
    <n v="-2108.33"/>
    <m/>
    <m/>
    <n v="0.1"/>
    <n v="0.1"/>
    <n v="41.120000000000005"/>
    <m/>
    <n v="41.120000000000005"/>
    <s v="VWB"/>
    <n v="1"/>
    <n v="0"/>
    <n v="0"/>
    <n v="1"/>
    <m/>
    <m/>
    <n v="0"/>
    <s v="Valauto Roncq"/>
    <s v="VOLKSWAGEN"/>
    <m/>
    <s v="Roncq"/>
    <n v="506.2"/>
  </r>
  <r>
    <x v="0"/>
    <s v="C"/>
    <x v="3"/>
    <d v="2021-07-29T00:00:00"/>
    <d v="2021-07-30T00:00:00"/>
    <m/>
    <m/>
    <m/>
    <m/>
    <m/>
    <m/>
    <s v="RQHWI"/>
    <n v="536085"/>
    <n v="6085"/>
    <s v="FOURNIER FRANCK"/>
    <x v="16"/>
    <n v="15294.17"/>
    <n v="1108.3399999999999"/>
    <n v="16402.509999999998"/>
    <n v="30"/>
    <n v="598.89"/>
    <n v="95"/>
    <m/>
    <n v="503.89"/>
    <n v="3.65120947952478E-2"/>
    <n v="0"/>
    <n v="-1400"/>
    <m/>
    <m/>
    <n v="0.13"/>
    <n v="0.13"/>
    <n v="65.505700000000004"/>
    <m/>
    <n v="65.505700000000004"/>
    <s v="VWB"/>
    <n v="1"/>
    <n v="20"/>
    <n v="1"/>
    <n v="1"/>
    <m/>
    <m/>
    <n v="1"/>
    <s v="Valauto Roncq"/>
    <s v="VOLKSWAGEN"/>
    <m/>
    <s v="Roncq"/>
    <n v="598.89"/>
  </r>
  <r>
    <x v="0"/>
    <s v="C"/>
    <x v="3"/>
    <d v="2021-07-16T00:00:00"/>
    <d v="2021-07-16T00:00:00"/>
    <m/>
    <m/>
    <m/>
    <m/>
    <m/>
    <m/>
    <s v="RQHWI"/>
    <n v="536086"/>
    <n v="6086"/>
    <s v="LEBLANC CHRISTOPHE"/>
    <x v="16"/>
    <n v="16044.17"/>
    <n v="1329.17"/>
    <n v="17373.34"/>
    <n v="9"/>
    <n v="627.21"/>
    <n v="95"/>
    <m/>
    <n v="532.21"/>
    <n v="3.6101866422921555E-2"/>
    <n v="0"/>
    <n v="-1400"/>
    <m/>
    <s v="bordereau KSIOP voir Cynthia"/>
    <n v="0.1"/>
    <n v="0.1"/>
    <n v="53.221000000000004"/>
    <m/>
    <n v="53.221000000000004"/>
    <s v="VWB"/>
    <n v="1"/>
    <n v="0"/>
    <n v="0"/>
    <n v="1"/>
    <m/>
    <m/>
    <n v="0"/>
    <s v="Valauto Roncq"/>
    <s v="VOLKSWAGEN"/>
    <m/>
    <s v="Roncq"/>
    <n v="627.21"/>
  </r>
  <r>
    <x v="0"/>
    <s v="C"/>
    <x v="3"/>
    <d v="2021-05-21T00:00:00"/>
    <d v="2021-05-24T00:00:00"/>
    <m/>
    <m/>
    <m/>
    <m/>
    <m/>
    <n v="-17181.009999999998"/>
    <s v="RQHWI"/>
    <n v="536092"/>
    <n v="6092"/>
    <s v="ROELSTRAETE VIRGINIE"/>
    <x v="18"/>
    <n v="23677.5"/>
    <n v="1545.84"/>
    <n v="25223.34"/>
    <n v="7"/>
    <n v="1029.55"/>
    <n v="95"/>
    <m/>
    <n v="934.55"/>
    <n v="4.0817354085541407E-2"/>
    <n v="0"/>
    <n v="-1416.67"/>
    <m/>
    <m/>
    <n v="0.1"/>
    <n v="0.1"/>
    <n v="93.454999999999998"/>
    <m/>
    <n v="93.454999999999998"/>
    <s v="VWB"/>
    <n v="1"/>
    <n v="0"/>
    <n v="0"/>
    <n v="1"/>
    <m/>
    <m/>
    <n v="0"/>
    <s v="Valauto Roncq"/>
    <s v="VOLKSWAGEN"/>
    <m/>
    <s v="Roncq"/>
    <n v="1029.55"/>
  </r>
  <r>
    <x v="0"/>
    <s v="C"/>
    <x v="3"/>
    <d v="2021-05-18T00:00:00"/>
    <d v="2021-05-19T00:00:00"/>
    <m/>
    <m/>
    <m/>
    <m/>
    <m/>
    <m/>
    <s v="RQFST"/>
    <n v="536093"/>
    <n v="6093"/>
    <s v="QUETU YVES"/>
    <x v="18"/>
    <n v="27635.83"/>
    <n v="962.51"/>
    <n v="28598.34"/>
    <n v="4"/>
    <n v="2740.62"/>
    <n v="95"/>
    <m/>
    <n v="2645.62"/>
    <n v="9.5831436370083012E-2"/>
    <n v="0"/>
    <n v="-2666.67"/>
    <m/>
    <m/>
    <n v="0.1"/>
    <n v="0.1"/>
    <n v="264.56200000000001"/>
    <m/>
    <n v="264.56200000000001"/>
    <s v="VWB"/>
    <n v="1"/>
    <n v="20"/>
    <n v="1"/>
    <n v="1"/>
    <m/>
    <m/>
    <n v="1"/>
    <s v="Valauto Roncq"/>
    <s v="VOLKSWAGEN"/>
    <m/>
    <s v="Roncq"/>
    <n v="2740.62"/>
  </r>
  <r>
    <x v="0"/>
    <s v="C"/>
    <x v="3"/>
    <d v="2021-06-03T00:00:00"/>
    <d v="2021-06-04T00:00:00"/>
    <m/>
    <m/>
    <m/>
    <m/>
    <m/>
    <n v="0"/>
    <s v="RQSVA"/>
    <n v="536099"/>
    <n v="6099"/>
    <s v="CRAFTIBIDI"/>
    <x v="20"/>
    <n v="19381.669999999998"/>
    <n v="2691.66"/>
    <n v="22073.329999999998"/>
    <n v="8"/>
    <n v="698.81"/>
    <n v="95"/>
    <m/>
    <n v="603.80999999999995"/>
    <n v="3.165856714868124E-2"/>
    <n v="0"/>
    <n v="-882.93"/>
    <m/>
    <m/>
    <n v="0.1"/>
    <n v="0.1"/>
    <n v="60.381"/>
    <m/>
    <n v="60.381"/>
    <s v=""/>
    <n v="1"/>
    <n v="0"/>
    <n v="0"/>
    <n v="1"/>
    <m/>
    <m/>
    <n v="0"/>
    <s v="Valauto Roncq"/>
    <s v="VOLKSWAGEN"/>
    <m/>
    <s v="Roncq"/>
    <n v="698.81"/>
  </r>
  <r>
    <x v="0"/>
    <s v="C"/>
    <x v="3"/>
    <d v="2021-04-27T00:00:00"/>
    <d v="2021-04-27T00:00:00"/>
    <m/>
    <m/>
    <m/>
    <m/>
    <m/>
    <m/>
    <s v="RQNBA"/>
    <n v="536106"/>
    <n v="6106"/>
    <s v="AGENCE COMMERCIALE LEFEBVRE"/>
    <x v="17"/>
    <n v="36637.5"/>
    <n v="829.17"/>
    <n v="37466.67"/>
    <n v="13"/>
    <n v="1052.3399999999999"/>
    <n v="95"/>
    <m/>
    <n v="957.33999999999992"/>
    <n v="2.80873640491669E-2"/>
    <m/>
    <n v="0"/>
    <m/>
    <m/>
    <n v="0.1"/>
    <n v="0.1"/>
    <n v="95.733999999999995"/>
    <m/>
    <n v="95.733999999999995"/>
    <s v="VWB"/>
    <n v="1"/>
    <n v="20"/>
    <n v="1"/>
    <n v="1"/>
    <n v="246"/>
    <n v="44300"/>
    <n v="1"/>
    <s v="Valauto Roncq"/>
    <s v="VOLKSWAGEN"/>
    <m/>
    <s v="Roncq"/>
    <n v="1298.3399999999999"/>
  </r>
  <r>
    <x v="0"/>
    <s v="C"/>
    <x v="3"/>
    <d v="2021-06-10T00:00:00"/>
    <d v="2021-06-10T00:00:00"/>
    <m/>
    <m/>
    <m/>
    <m/>
    <m/>
    <m/>
    <s v="RXNTA"/>
    <n v="536107"/>
    <n v="6107"/>
    <s v="DUBUS CHRISTOPHE"/>
    <x v="17"/>
    <n v="36637.5"/>
    <n v="1129.17"/>
    <n v="37766.67"/>
    <n v="8"/>
    <n v="1483.91"/>
    <n v="95"/>
    <m/>
    <n v="1388.91"/>
    <n v="3.9291523451763156E-2"/>
    <n v="0"/>
    <n v="-1400"/>
    <m/>
    <m/>
    <n v="0.1"/>
    <n v="0.1"/>
    <n v="138.89100000000002"/>
    <m/>
    <n v="138.89100000000002"/>
    <s v="VWB"/>
    <n v="1"/>
    <n v="20"/>
    <n v="1"/>
    <n v="1"/>
    <m/>
    <m/>
    <n v="1"/>
    <s v="Valauto Roncq"/>
    <s v="VOLKSWAGEN"/>
    <m/>
    <s v="Roubaix"/>
    <n v="1483.91"/>
  </r>
  <r>
    <x v="0"/>
    <s v="C"/>
    <x v="3"/>
    <d v="2021-06-28T00:00:00"/>
    <d v="2021-06-28T00:00:00"/>
    <m/>
    <m/>
    <m/>
    <m/>
    <m/>
    <m/>
    <s v="RQHWI"/>
    <n v="536115"/>
    <n v="6115"/>
    <s v="ESPO OUEST"/>
    <x v="17"/>
    <n v="36637.5"/>
    <n v="829.17"/>
    <n v="37466.67"/>
    <n v="10"/>
    <n v="844.34"/>
    <n v="95"/>
    <m/>
    <n v="749.34"/>
    <n v="2.2535763119594029E-2"/>
    <n v="0"/>
    <n v="0"/>
    <m/>
    <m/>
    <n v="0.1"/>
    <n v="0.1"/>
    <n v="74.934000000000012"/>
    <m/>
    <n v="74.934000000000012"/>
    <s v="VWB"/>
    <n v="1"/>
    <n v="0"/>
    <n v="0"/>
    <n v="1"/>
    <m/>
    <m/>
    <n v="0"/>
    <s v="Valauto Roncq"/>
    <s v="VOLKSWAGEN"/>
    <m/>
    <s v="Roncq"/>
    <n v="844.34"/>
  </r>
  <r>
    <x v="0"/>
    <s v="C"/>
    <x v="3"/>
    <d v="2021-04-23T00:00:00"/>
    <d v="2021-04-23T00:00:00"/>
    <m/>
    <m/>
    <m/>
    <m/>
    <m/>
    <n v="0"/>
    <s v="RQCSA"/>
    <n v="536119"/>
    <n v="6119"/>
    <s v="RAJON ETIENNE"/>
    <x v="16"/>
    <n v="13985.83"/>
    <n v="1258.33"/>
    <n v="15244.16"/>
    <n v="8"/>
    <n v="501.2"/>
    <n v="95"/>
    <m/>
    <n v="406.2"/>
    <n v="3.2878164490532769E-2"/>
    <n v="0"/>
    <n v="-2108.33"/>
    <m/>
    <m/>
    <n v="7.0000000000000007E-2"/>
    <n v="7.0000000000000007E-2"/>
    <n v="28.434000000000001"/>
    <m/>
    <n v="28.434000000000001"/>
    <s v=""/>
    <n v="1"/>
    <n v="20"/>
    <n v="1"/>
    <n v="1"/>
    <m/>
    <m/>
    <n v="1"/>
    <s v="Valauto Roncq"/>
    <s v="VOLKSWAGEN"/>
    <m/>
    <s v="Roncq"/>
    <n v="501.2"/>
  </r>
  <r>
    <x v="0"/>
    <s v="C"/>
    <x v="3"/>
    <d v="2021-03-22T00:00:00"/>
    <d v="2021-03-22T00:00:00"/>
    <m/>
    <m/>
    <m/>
    <m/>
    <m/>
    <n v="0"/>
    <s v="RQHWI"/>
    <n v="536123"/>
    <n v="6123"/>
    <s v="RYDLICHOWSKI CATHY"/>
    <x v="16"/>
    <n v="13985.83"/>
    <n v="1258.33"/>
    <n v="15244.16"/>
    <n v="14"/>
    <n v="506.21"/>
    <n v="95"/>
    <m/>
    <n v="411.21"/>
    <n v="3.3206814937654809E-2"/>
    <n v="0"/>
    <n v="-2108.33"/>
    <m/>
    <m/>
    <n v="7.0000000000000007E-2"/>
    <n v="7.0000000000000007E-2"/>
    <n v="28.784700000000001"/>
    <m/>
    <n v="28.784700000000001"/>
    <s v="VWB"/>
    <n v="1"/>
    <n v="20"/>
    <n v="1"/>
    <n v="1"/>
    <m/>
    <m/>
    <n v="1"/>
    <s v="Valauto Roncq"/>
    <s v="VOLKSWAGEN"/>
    <m/>
    <s v="Roncq"/>
    <n v="506.21"/>
  </r>
  <r>
    <x v="0"/>
    <s v="C"/>
    <x v="3"/>
    <d v="2021-05-18T00:00:00"/>
    <d v="2021-05-19T00:00:00"/>
    <m/>
    <m/>
    <m/>
    <m/>
    <m/>
    <n v="0"/>
    <s v="RQCSA"/>
    <n v="536124"/>
    <n v="6124"/>
    <s v="DHONTE ODILE"/>
    <x v="16"/>
    <n v="13985.83"/>
    <n v="1258.33"/>
    <n v="15244.16"/>
    <n v="7"/>
    <n v="493.07"/>
    <n v="95"/>
    <m/>
    <n v="398.07"/>
    <n v="3.2344845501490409E-2"/>
    <n v="0"/>
    <n v="-900"/>
    <m/>
    <m/>
    <n v="0.1"/>
    <n v="7.0000000000000007E-2"/>
    <n v="39.807000000000002"/>
    <m/>
    <n v="39.807000000000002"/>
    <s v="VWB"/>
    <n v="1"/>
    <n v="20"/>
    <n v="1"/>
    <n v="1"/>
    <m/>
    <m/>
    <n v="1"/>
    <s v="Valauto Roncq"/>
    <s v="VOLKSWAGEN"/>
    <m/>
    <s v="Roncq"/>
    <n v="493.07"/>
  </r>
  <r>
    <x v="0"/>
    <s v="C"/>
    <x v="3"/>
    <d v="2021-09-24T00:00:00"/>
    <d v="2021-09-24T00:00:00"/>
    <m/>
    <m/>
    <m/>
    <m/>
    <m/>
    <n v="0"/>
    <s v="RQSVA"/>
    <n v="536127"/>
    <n v="6127"/>
    <s v="DO VALE MARIE JOSE"/>
    <x v="17"/>
    <n v="40238.33"/>
    <n v="3187.51"/>
    <n v="43425.840000000004"/>
    <n v="142"/>
    <n v="3458.06"/>
    <n v="95"/>
    <m/>
    <n v="3363.06"/>
    <n v="7.9631389974264166E-2"/>
    <n v="-5209.6000000000004"/>
    <m/>
    <m/>
    <m/>
    <n v="0.13"/>
    <n v="0.13"/>
    <n v="437.19780000000003"/>
    <m/>
    <n v="437.19780000000003"/>
    <s v="VWB"/>
    <n v="1"/>
    <n v="20"/>
    <n v="1"/>
    <n v="1"/>
    <m/>
    <m/>
    <n v="1"/>
    <s v="Valauto Roncq"/>
    <s v="VOLKSWAGEN"/>
    <m/>
    <s v="Roncq"/>
    <n v="3458.06"/>
  </r>
  <r>
    <x v="0"/>
    <s v="C"/>
    <x v="3"/>
    <d v="2021-06-17T00:00:00"/>
    <d v="2021-06-17T00:00:00"/>
    <m/>
    <m/>
    <m/>
    <m/>
    <m/>
    <m/>
    <s v="RXNTA"/>
    <n v="536128"/>
    <n v="6128"/>
    <s v="LADENT MATTHIAS"/>
    <x v="17"/>
    <n v="40238.33"/>
    <n v="2870.84"/>
    <n v="43109.17"/>
    <n v="22"/>
    <n v="713.85"/>
    <n v="95"/>
    <m/>
    <n v="618.85"/>
    <n v="1.6559121875925703E-2"/>
    <n v="0"/>
    <n v="-4384.75"/>
    <m/>
    <m/>
    <n v="0.1"/>
    <n v="0.1"/>
    <n v="61.885000000000005"/>
    <m/>
    <n v="61.885000000000005"/>
    <s v="VWB"/>
    <n v="1"/>
    <n v="20"/>
    <n v="1"/>
    <n v="1"/>
    <m/>
    <m/>
    <n v="1"/>
    <s v="Valauto Roncq"/>
    <s v="VOLKSWAGEN"/>
    <m/>
    <s v="Roubaix"/>
    <n v="713.85"/>
  </r>
  <r>
    <x v="0"/>
    <s v="C"/>
    <x v="3"/>
    <d v="2021-06-11T00:00:00"/>
    <d v="2021-06-14T00:00:00"/>
    <m/>
    <m/>
    <m/>
    <m/>
    <m/>
    <n v="0"/>
    <s v="RQFST"/>
    <n v="536129"/>
    <n v="6129"/>
    <s v="MORNAS ALEXANDRE"/>
    <x v="21"/>
    <n v="25878.33"/>
    <n v="1658.34"/>
    <n v="27536.670000000002"/>
    <n v="2"/>
    <n v="1316.16"/>
    <n v="95"/>
    <m/>
    <n v="1221.1600000000001"/>
    <n v="4.779662900416063E-2"/>
    <n v="0"/>
    <n v="-1650"/>
    <m/>
    <m/>
    <n v="0.1"/>
    <n v="0.1"/>
    <n v="122.11600000000001"/>
    <m/>
    <n v="122.11600000000001"/>
    <s v="VWB"/>
    <n v="1"/>
    <n v="20"/>
    <n v="1"/>
    <n v="1"/>
    <m/>
    <m/>
    <n v="1"/>
    <s v="Valauto Roncq"/>
    <s v="VOLKSWAGEN"/>
    <m/>
    <s v="Roncq"/>
    <n v="1316.16"/>
  </r>
  <r>
    <x v="0"/>
    <s v="C"/>
    <x v="3"/>
    <d v="2021-02-25T00:00:00"/>
    <d v="2021-02-27T00:00:00"/>
    <m/>
    <m/>
    <m/>
    <m/>
    <m/>
    <n v="15374.96"/>
    <s v="RQHWI"/>
    <n v="536133"/>
    <n v="6133"/>
    <s v="GARRIDO MANUEL"/>
    <x v="21"/>
    <n v="25703.33"/>
    <n v="3845.84"/>
    <n v="29549.170000000002"/>
    <n v="2"/>
    <n v="1337.07"/>
    <n v="95"/>
    <m/>
    <n v="1242.07"/>
    <n v="4.5248986688966215E-2"/>
    <n v="0"/>
    <n v="-1650"/>
    <m/>
    <m/>
    <n v="0.1"/>
    <n v="7.0000000000000007E-2"/>
    <n v="124.20699999999999"/>
    <m/>
    <n v="124.20699999999999"/>
    <s v="VWB"/>
    <n v="1"/>
    <n v="0"/>
    <n v="0"/>
    <n v="1"/>
    <m/>
    <m/>
    <n v="0"/>
    <s v="Valauto Roncq"/>
    <s v="VOLKSWAGEN"/>
    <m/>
    <s v="Roncq"/>
    <n v="1337.07"/>
  </r>
  <r>
    <x v="0"/>
    <s v="C"/>
    <x v="3"/>
    <d v="2021-07-02T00:00:00"/>
    <d v="2021-07-03T00:00:00"/>
    <m/>
    <m/>
    <m/>
    <m/>
    <m/>
    <m/>
    <s v="RQHWI"/>
    <n v="536134"/>
    <n v="6134"/>
    <s v="HUNAULT-BEAUVAL"/>
    <x v="16"/>
    <n v="19902.5"/>
    <n v="1025"/>
    <n v="20927.5"/>
    <n v="31"/>
    <n v="505.4"/>
    <n v="95"/>
    <m/>
    <n v="410.4"/>
    <n v="2.4150041811014215E-2"/>
    <n v="-2929.85"/>
    <n v="0"/>
    <m/>
    <m/>
    <n v="7.0000000000000007E-2"/>
    <n v="7.0000000000000007E-2"/>
    <n v="28.728000000000002"/>
    <m/>
    <n v="28.728000000000002"/>
    <s v=""/>
    <n v="1"/>
    <n v="0"/>
    <n v="0"/>
    <n v="1"/>
    <m/>
    <m/>
    <n v="0"/>
    <s v="Valauto Roncq"/>
    <s v="VOLKSWAGEN"/>
    <m/>
    <s v="Roncq"/>
    <n v="505.4"/>
  </r>
  <r>
    <x v="0"/>
    <s v="C"/>
    <x v="3"/>
    <d v="2021-05-10T00:00:00"/>
    <d v="2021-05-11T00:00:00"/>
    <m/>
    <m/>
    <m/>
    <m/>
    <s v="X"/>
    <n v="-15561"/>
    <s v="RQBER"/>
    <n v="536135"/>
    <n v="6135"/>
    <s v="DELEMOTTE JACQUES"/>
    <x v="18"/>
    <n v="27635.83"/>
    <n v="1579.17"/>
    <n v="29215"/>
    <n v="13"/>
    <n v="245.01"/>
    <n v="95"/>
    <m/>
    <n v="150.01"/>
    <n v="8.3864453191853493E-3"/>
    <n v="0"/>
    <n v="-1416.67"/>
    <m/>
    <m/>
    <m/>
    <n v="7.0000000000000007E-2"/>
    <n v="0"/>
    <m/>
    <n v="0"/>
    <s v=""/>
    <n v="0"/>
    <n v="0"/>
    <n v="0"/>
    <n v="1"/>
    <m/>
    <m/>
    <n v="0"/>
    <s v="Valauto Roncq"/>
    <s v="VOLKSWAGEN"/>
    <m/>
    <s v="Agent Bernard"/>
    <n v="245.01"/>
  </r>
  <r>
    <x v="0"/>
    <s v="C"/>
    <x v="3"/>
    <d v="2021-07-05T00:00:00"/>
    <d v="2021-07-06T00:00:00"/>
    <m/>
    <m/>
    <m/>
    <m/>
    <m/>
    <n v="-100"/>
    <s v="RQSVA"/>
    <n v="536146"/>
    <n v="6146"/>
    <s v="TAUPE FRANCK"/>
    <x v="18"/>
    <n v="27635.83"/>
    <n v="616.66999999999996"/>
    <n v="28252.5"/>
    <n v="12"/>
    <n v="1718.88"/>
    <n v="95"/>
    <m/>
    <n v="1623.88"/>
    <n v="6.083992567029467E-2"/>
    <n v="0"/>
    <n v="-1416.67"/>
    <m/>
    <m/>
    <n v="7.0000000000000007E-2"/>
    <n v="7.0000000000000007E-2"/>
    <n v="113.67160000000001"/>
    <m/>
    <n v="113.67160000000001"/>
    <s v="VWB"/>
    <n v="1"/>
    <n v="20"/>
    <n v="1"/>
    <n v="1"/>
    <m/>
    <m/>
    <n v="1"/>
    <s v="Valauto Roncq"/>
    <s v="VOLKSWAGEN"/>
    <m/>
    <s v="Roncq"/>
    <n v="1718.88"/>
  </r>
  <r>
    <x v="0"/>
    <s v="C"/>
    <x v="3"/>
    <d v="2021-06-28T00:00:00"/>
    <d v="2021-06-15T00:00:00"/>
    <m/>
    <m/>
    <m/>
    <m/>
    <m/>
    <m/>
    <s v="RQBER"/>
    <n v="536148"/>
    <n v="6148"/>
    <s v="COURCHELLE ARMAND"/>
    <x v="16"/>
    <n v="15527.5"/>
    <n v="700"/>
    <n v="16227.5"/>
    <n v="27"/>
    <n v="208.42"/>
    <n v="95"/>
    <m/>
    <n v="113.41999999999999"/>
    <n v="1.2843629641041441E-2"/>
    <n v="0"/>
    <n v="-900"/>
    <m/>
    <m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208.42"/>
  </r>
  <r>
    <x v="0"/>
    <s v="C"/>
    <x v="3"/>
    <d v="2021-03-03T00:00:00"/>
    <d v="2021-03-03T00:00:00"/>
    <m/>
    <m/>
    <m/>
    <s v="X"/>
    <s v="X"/>
    <n v="-500"/>
    <s v="RXNTA"/>
    <n v="536150"/>
    <n v="6150"/>
    <s v="PRUVOST LAURA"/>
    <x v="16"/>
    <n v="19902.5"/>
    <n v="3229.17"/>
    <n v="23131.67"/>
    <n v="1"/>
    <n v="1071.3699999999999"/>
    <n v="95"/>
    <m/>
    <n v="976.36999999999989"/>
    <n v="4.6316154432429653E-2"/>
    <n v="-2054.85"/>
    <n v="-684.95"/>
    <m/>
    <m/>
    <n v="0.1"/>
    <n v="7.0000000000000007E-2"/>
    <n v="97.637"/>
    <m/>
    <n v="97.637"/>
    <s v="VWB"/>
    <n v="1"/>
    <n v="20"/>
    <n v="1"/>
    <n v="1"/>
    <m/>
    <m/>
    <n v="1"/>
    <s v="Valauto Roncq"/>
    <s v="VOLKSWAGEN"/>
    <m/>
    <s v="Roubaix"/>
    <n v="1071.3699999999999"/>
  </r>
  <r>
    <x v="0"/>
    <s v="C"/>
    <x v="3"/>
    <d v="2021-08-25T00:00:00"/>
    <d v="2021-08-12T00:00:00"/>
    <m/>
    <m/>
    <m/>
    <m/>
    <m/>
    <m/>
    <s v="RQSVA"/>
    <n v="536151"/>
    <n v="6151"/>
    <s v="giardinelli leonardo"/>
    <x v="16"/>
    <n v="15527.5"/>
    <n v="975"/>
    <n v="16502.5"/>
    <n v="44"/>
    <n v="603.05999999999995"/>
    <n v="95"/>
    <m/>
    <n v="508.05999999999995"/>
    <n v="3.654355400696864E-2"/>
    <n v="0"/>
    <n v="-1275"/>
    <m/>
    <m/>
    <n v="7.0000000000000007E-2"/>
    <n v="7.0000000000000007E-2"/>
    <n v="35.5642"/>
    <m/>
    <n v="35.5642"/>
    <s v="VWB"/>
    <n v="1"/>
    <n v="20"/>
    <n v="1"/>
    <n v="1"/>
    <m/>
    <m/>
    <n v="1"/>
    <s v="Valauto Roncq"/>
    <s v="VOLKSWAGEN"/>
    <m/>
    <s v="Roncq"/>
    <n v="603.05999999999995"/>
  </r>
  <r>
    <x v="0"/>
    <s v="C"/>
    <x v="3"/>
    <d v="2021-07-22T00:00:00"/>
    <d v="2021-07-22T00:00:00"/>
    <m/>
    <m/>
    <m/>
    <m/>
    <m/>
    <m/>
    <s v="RXNTA"/>
    <n v="536152"/>
    <n v="6152"/>
    <s v="DELATTRE GWENDOLINE"/>
    <x v="17"/>
    <n v="35029.17"/>
    <n v="1979.17"/>
    <n v="37008.339999999997"/>
    <n v="36"/>
    <n v="389.01"/>
    <n v="95"/>
    <m/>
    <n v="294.01"/>
    <n v="1.0511414454147364E-2"/>
    <n v="0"/>
    <n v="-2997.67"/>
    <m/>
    <m/>
    <n v="7.0000000000000007E-2"/>
    <n v="7.0000000000000007E-2"/>
    <n v="20.5807"/>
    <m/>
    <n v="20.5807"/>
    <s v=""/>
    <n v="0"/>
    <n v="20"/>
    <n v="1"/>
    <n v="1"/>
    <m/>
    <m/>
    <n v="1"/>
    <s v="Valauto Roncq"/>
    <s v="VOLKSWAGEN"/>
    <m/>
    <s v="Roubaix"/>
    <n v="389.01"/>
  </r>
  <r>
    <x v="0"/>
    <s v="C"/>
    <x v="3"/>
    <d v="2021-07-01T00:00:00"/>
    <d v="2021-07-02T00:00:00"/>
    <m/>
    <m/>
    <m/>
    <m/>
    <m/>
    <n v="0"/>
    <s v="RQCSA"/>
    <n v="536156"/>
    <n v="6156"/>
    <s v="SOYEZ VIRGINIE"/>
    <x v="18"/>
    <n v="25360.83"/>
    <n v="2008.34"/>
    <n v="27369.170000000002"/>
    <n v="8"/>
    <n v="911.4"/>
    <n v="95"/>
    <m/>
    <n v="816.4"/>
    <n v="3.3300242572208066E-2"/>
    <n v="-1416.67"/>
    <n v="0"/>
    <m/>
    <m/>
    <n v="7.0000000000000007E-2"/>
    <n v="7.0000000000000007E-2"/>
    <n v="57.148000000000003"/>
    <m/>
    <n v="57.148000000000003"/>
    <s v="VWB"/>
    <n v="1"/>
    <n v="0"/>
    <n v="0"/>
    <n v="1"/>
    <m/>
    <m/>
    <n v="0"/>
    <s v="Valauto Roncq"/>
    <s v="VOLKSWAGEN"/>
    <m/>
    <s v="Roncq"/>
    <n v="911.4"/>
  </r>
  <r>
    <x v="0"/>
    <s v="C"/>
    <x v="3"/>
    <d v="2021-07-06T00:00:00"/>
    <d v="2021-07-09T00:00:00"/>
    <m/>
    <m/>
    <m/>
    <m/>
    <m/>
    <m/>
    <s v="RQSVA"/>
    <n v="536159"/>
    <n v="6159"/>
    <s v="CHANTERIE AXEL"/>
    <x v="16"/>
    <n v="16285.83"/>
    <n v="1383.34"/>
    <n v="17669.169999999998"/>
    <n v="7"/>
    <n v="696.38"/>
    <n v="95"/>
    <m/>
    <n v="601.38"/>
    <n v="3.9412151221591057E-2"/>
    <n v="0"/>
    <n v="-1275"/>
    <m/>
    <m/>
    <n v="7.0000000000000007E-2"/>
    <n v="7.0000000000000007E-2"/>
    <n v="42.096600000000002"/>
    <m/>
    <n v="42.096600000000002"/>
    <s v="VWB"/>
    <n v="1"/>
    <n v="0"/>
    <n v="0"/>
    <n v="1"/>
    <m/>
    <m/>
    <n v="0"/>
    <s v="Valauto Roncq"/>
    <s v="VOLKSWAGEN"/>
    <m/>
    <s v="Roncq"/>
    <n v="696.38"/>
  </r>
  <r>
    <x v="0"/>
    <s v="C"/>
    <x v="3"/>
    <d v="2021-06-16T00:00:00"/>
    <d v="2021-06-16T00:00:00"/>
    <m/>
    <m/>
    <m/>
    <m/>
    <m/>
    <n v="0"/>
    <s v="RQHWI"/>
    <n v="536161"/>
    <n v="6161"/>
    <s v="SAS LE CAP"/>
    <x v="21"/>
    <n v="29090.83"/>
    <n v="1950"/>
    <n v="31040.83"/>
    <n v="7"/>
    <n v="1014.76"/>
    <n v="95"/>
    <m/>
    <n v="919.76"/>
    <n v="3.2691136158408136E-2"/>
    <n v="0"/>
    <m/>
    <m/>
    <m/>
    <n v="7.0000000000000007E-2"/>
    <n v="7.0000000000000007E-2"/>
    <n v="64.383200000000002"/>
    <m/>
    <n v="64.383200000000002"/>
    <s v="VWB"/>
    <n v="0"/>
    <n v="0"/>
    <n v="0"/>
    <n v="1"/>
    <m/>
    <m/>
    <n v="0"/>
    <s v="Valauto Roncq"/>
    <s v="VOLKSWAGEN"/>
    <m/>
    <s v="Roncq"/>
    <n v="1014.76"/>
  </r>
  <r>
    <x v="0"/>
    <s v="C"/>
    <x v="3"/>
    <d v="2021-06-21T00:00:00"/>
    <d v="2021-06-21T00:00:00"/>
    <m/>
    <m/>
    <m/>
    <m/>
    <m/>
    <n v="0"/>
    <s v="RQSVA"/>
    <n v="536164"/>
    <n v="6164"/>
    <s v="RM 2"/>
    <x v="17"/>
    <n v="37312.5"/>
    <n v="5425"/>
    <n v="42737.5"/>
    <n v="5"/>
    <n v="1377.14"/>
    <n v="95"/>
    <m/>
    <n v="1282.1400000000001"/>
    <n v="3.2223223164668031E-2"/>
    <n v="0"/>
    <n v="0"/>
    <m/>
    <m/>
    <n v="7.0000000000000007E-2"/>
    <n v="7.0000000000000007E-2"/>
    <n v="89.749800000000022"/>
    <m/>
    <n v="89.749800000000022"/>
    <s v="VWB"/>
    <n v="0"/>
    <n v="0"/>
    <n v="0"/>
    <n v="1"/>
    <m/>
    <m/>
    <n v="0"/>
    <s v="Valauto Roncq"/>
    <s v="VOLKSWAGEN"/>
    <m/>
    <s v="Roncq"/>
    <n v="1377.14"/>
  </r>
  <r>
    <x v="0"/>
    <s v="C"/>
    <x v="3"/>
    <d v="2021-05-31T00:00:00"/>
    <d v="2021-05-31T00:00:00"/>
    <m/>
    <m/>
    <m/>
    <m/>
    <m/>
    <m/>
    <s v="RQSVA"/>
    <n v="536172"/>
    <n v="6172"/>
    <s v="CAU SANDRA"/>
    <x v="16"/>
    <n v="14744.17"/>
    <n v="1258.33"/>
    <n v="16002.5"/>
    <n v="38"/>
    <n v="937.62"/>
    <n v="95"/>
    <m/>
    <n v="842.62"/>
    <n v="5.859209498515857E-2"/>
    <n v="0"/>
    <n v="-2108.33"/>
    <m/>
    <m/>
    <n v="7.0000000000000007E-2"/>
    <n v="7.0000000000000007E-2"/>
    <n v="58.983400000000003"/>
    <m/>
    <n v="58.983400000000003"/>
    <s v="VWB"/>
    <n v="1"/>
    <n v="20"/>
    <n v="1"/>
    <n v="1"/>
    <m/>
    <m/>
    <n v="1"/>
    <s v="Valauto Roncq"/>
    <s v="VOLKSWAGEN"/>
    <m/>
    <s v="Roncq"/>
    <n v="937.62"/>
  </r>
  <r>
    <x v="0"/>
    <s v="C"/>
    <x v="3"/>
    <d v="2021-06-24T00:00:00"/>
    <d v="2021-06-24T00:00:00"/>
    <m/>
    <m/>
    <m/>
    <m/>
    <m/>
    <n v="0"/>
    <s v="RXNTA"/>
    <n v="536173"/>
    <n v="6173"/>
    <s v="EYRAUD CORLER LAURIANE"/>
    <x v="19"/>
    <n v="25095"/>
    <n v="2900"/>
    <n v="27995"/>
    <n v="14"/>
    <n v="1218.32"/>
    <n v="95"/>
    <m/>
    <n v="1123.32"/>
    <n v="4.3519199857117337E-2"/>
    <n v="0"/>
    <m/>
    <m/>
    <m/>
    <n v="7.0000000000000007E-2"/>
    <n v="7.0000000000000007E-2"/>
    <n v="78.632400000000004"/>
    <m/>
    <n v="78.632400000000004"/>
    <s v="VWB"/>
    <n v="0"/>
    <n v="20"/>
    <n v="1"/>
    <n v="1"/>
    <m/>
    <m/>
    <n v="1"/>
    <s v="Valauto Roncq"/>
    <s v="VOLKSWAGEN"/>
    <m/>
    <s v="Roubaix"/>
    <n v="1218.32"/>
  </r>
  <r>
    <x v="0"/>
    <s v="C"/>
    <x v="3"/>
    <d v="2021-06-03T00:00:00"/>
    <d v="2021-06-03T00:00:00"/>
    <m/>
    <m/>
    <m/>
    <m/>
    <m/>
    <n v="0"/>
    <s v="RXNTA"/>
    <n v="536175"/>
    <n v="6175"/>
    <s v="COSTIER JEAN-PIERRE"/>
    <x v="15"/>
    <n v="24069.17"/>
    <n v="1395.84"/>
    <n v="25465.01"/>
    <n v="37"/>
    <n v="1282.21"/>
    <n v="95"/>
    <m/>
    <n v="1187.21"/>
    <n v="5.0351835714967326E-2"/>
    <n v="0"/>
    <n v="-2583.33"/>
    <m/>
    <m/>
    <n v="7.0000000000000007E-2"/>
    <n v="7.0000000000000007E-2"/>
    <n v="83.104700000000008"/>
    <m/>
    <n v="83.104700000000008"/>
    <s v=""/>
    <n v="1"/>
    <n v="20"/>
    <n v="1"/>
    <n v="1"/>
    <m/>
    <m/>
    <n v="1"/>
    <s v="Valauto Roncq"/>
    <s v="VOLKSWAGEN"/>
    <m/>
    <s v="Roubaix"/>
    <n v="1282.21"/>
  </r>
  <r>
    <x v="0"/>
    <s v="C"/>
    <x v="3"/>
    <d v="2021-06-28T00:00:00"/>
    <d v="2021-06-29T00:00:00"/>
    <m/>
    <m/>
    <m/>
    <m/>
    <m/>
    <n v="-2300"/>
    <s v="RQSVA"/>
    <n v="536177"/>
    <n v="6177"/>
    <s v="DEHAUT EGLANTINE"/>
    <x v="18"/>
    <n v="21860.83"/>
    <n v="2050.0100000000002"/>
    <n v="23910.840000000004"/>
    <n v="17"/>
    <n v="812.35"/>
    <n v="95"/>
    <m/>
    <n v="717.35"/>
    <n v="3.397413056170339E-2"/>
    <n v="0"/>
    <n v="-1195.54"/>
    <m/>
    <s v="payé dans First"/>
    <n v="7.0000000000000007E-2"/>
    <n v="7.0000000000000007E-2"/>
    <n v="50.214500000000008"/>
    <m/>
    <n v="50.214500000000008"/>
    <s v="VWB"/>
    <n v="1"/>
    <n v="20"/>
    <n v="1"/>
    <n v="1"/>
    <m/>
    <m/>
    <n v="1"/>
    <s v="Valauto Roncq"/>
    <s v="VOLKSWAGEN"/>
    <m/>
    <s v="Roncq"/>
    <n v="812.35"/>
  </r>
  <r>
    <x v="0"/>
    <s v="C"/>
    <x v="3"/>
    <d v="2021-07-07T00:00:00"/>
    <d v="2021-07-07T00:00:00"/>
    <m/>
    <m/>
    <m/>
    <m/>
    <m/>
    <n v="0"/>
    <s v="RQNBA"/>
    <n v="536201"/>
    <n v="6201"/>
    <s v="TIBERGHIEN OLIVIER"/>
    <x v="17"/>
    <n v="29129.17"/>
    <n v="1675"/>
    <n v="30804.17"/>
    <n v="13"/>
    <n v="1200.6400000000001"/>
    <n v="95"/>
    <m/>
    <n v="1105.6400000000001"/>
    <n v="3.8976541163095783E-2"/>
    <n v="0"/>
    <n v="0"/>
    <m/>
    <m/>
    <n v="7.0000000000000007E-2"/>
    <n v="7.0000000000000007E-2"/>
    <n v="77.394800000000018"/>
    <m/>
    <n v="77.394800000000018"/>
    <s v=""/>
    <n v="1"/>
    <n v="0"/>
    <n v="0"/>
    <n v="1"/>
    <m/>
    <m/>
    <n v="0"/>
    <s v="Valauto Roncq"/>
    <s v="VOLKSWAGEN"/>
    <m/>
    <s v="Roncq"/>
    <n v="1200.6400000000001"/>
  </r>
  <r>
    <x v="0"/>
    <s v="C"/>
    <x v="3"/>
    <d v="2021-08-30T00:00:00"/>
    <d v="2021-08-27T00:00:00"/>
    <m/>
    <m/>
    <m/>
    <m/>
    <m/>
    <n v="0"/>
    <s v="RQHWI"/>
    <n v="536208"/>
    <n v="6208"/>
    <s v="BELGAIED MALIKA"/>
    <x v="17"/>
    <n v="28775"/>
    <n v="2295.83"/>
    <n v="31070.83"/>
    <n v="55"/>
    <n v="2093.2199999999998"/>
    <n v="95"/>
    <m/>
    <n v="1998.2199999999998"/>
    <n v="6.7369297826932836E-2"/>
    <n v="0"/>
    <n v="-1400"/>
    <m/>
    <m/>
    <n v="0.13"/>
    <n v="0.13"/>
    <n v="259.76859999999999"/>
    <m/>
    <n v="259.76859999999999"/>
    <s v="VWB"/>
    <n v="1"/>
    <n v="20"/>
    <n v="1"/>
    <n v="1"/>
    <m/>
    <m/>
    <n v="1"/>
    <s v="Valauto Roncq"/>
    <s v="VOLKSWAGEN"/>
    <m/>
    <s v="Roncq"/>
    <n v="2093.2199999999998"/>
  </r>
  <r>
    <x v="0"/>
    <s v="C"/>
    <x v="3"/>
    <d v="2021-07-09T00:00:00"/>
    <d v="2021-07-12T00:00:00"/>
    <m/>
    <m/>
    <m/>
    <m/>
    <m/>
    <n v="0"/>
    <s v="RQFST"/>
    <n v="536220"/>
    <n v="6220"/>
    <s v="IDC IMPRIMERIE"/>
    <x v="17"/>
    <n v="36712.5"/>
    <n v="1187.5"/>
    <n v="37900"/>
    <n v="15"/>
    <n v="1001.23"/>
    <n v="95"/>
    <m/>
    <n v="906.23"/>
    <n v="2.6417678100263853E-2"/>
    <n v="-2577.63"/>
    <n v="-756.5"/>
    <m/>
    <m/>
    <n v="0.1"/>
    <n v="0.13"/>
    <n v="90.623000000000005"/>
    <m/>
    <n v="90.623000000000005"/>
    <s v="VWB"/>
    <n v="1"/>
    <n v="20"/>
    <n v="1"/>
    <n v="1"/>
    <m/>
    <m/>
    <n v="1"/>
    <s v="Valauto Roncq"/>
    <s v="VOLKSWAGEN"/>
    <m/>
    <s v="Roncq"/>
    <n v="1001.23"/>
  </r>
  <r>
    <x v="0"/>
    <s v="C"/>
    <x v="3"/>
    <d v="2021-05-03T00:00:00"/>
    <d v="2021-05-05T00:00:00"/>
    <m/>
    <m/>
    <m/>
    <m/>
    <m/>
    <n v="0"/>
    <s v="RXNTA"/>
    <n v="536221"/>
    <n v="6221"/>
    <s v="VERONIQUE V"/>
    <x v="15"/>
    <n v="19344.169999999998"/>
    <n v="1862.5"/>
    <n v="21206.67"/>
    <n v="4"/>
    <n v="155.72"/>
    <n v="95"/>
    <m/>
    <n v="60.72"/>
    <n v="7.342972753383724E-3"/>
    <n v="-648.45000000000005"/>
    <n v="0"/>
    <m/>
    <m/>
    <n v="0.1"/>
    <n v="7.0000000000000007E-2"/>
    <n v="6.0720000000000001"/>
    <m/>
    <n v="6.0720000000000001"/>
    <s v="VWB"/>
    <n v="1"/>
    <n v="20"/>
    <n v="1"/>
    <n v="1"/>
    <m/>
    <m/>
    <n v="1"/>
    <s v="Valauto Roncq"/>
    <s v="VOLKSWAGEN"/>
    <m/>
    <s v="Roubaix"/>
    <n v="155.72"/>
  </r>
  <r>
    <x v="0"/>
    <s v="C"/>
    <x v="3"/>
    <d v="2021-11-30T00:00:00"/>
    <d v="2021-11-30T00:00:00"/>
    <m/>
    <m/>
    <m/>
    <m/>
    <m/>
    <n v="0"/>
    <s v="RQFST"/>
    <n v="536225"/>
    <n v="6225"/>
    <s v="VANDEKERCKHOVE HUBERT"/>
    <x v="17"/>
    <n v="40104.17"/>
    <n v="2562.5"/>
    <n v="42666.67"/>
    <n v="11"/>
    <n v="2072.38"/>
    <n v="95"/>
    <m/>
    <n v="1977.38"/>
    <n v="4.8571402455359187E-2"/>
    <n v="0"/>
    <n v="-1160"/>
    <m/>
    <m/>
    <n v="0.1"/>
    <n v="0.1"/>
    <n v="197.73800000000003"/>
    <m/>
    <n v="197.73800000000003"/>
    <s v="VWB"/>
    <n v="1"/>
    <n v="20"/>
    <n v="1"/>
    <n v="1"/>
    <m/>
    <m/>
    <n v="1"/>
    <s v="Valauto Roncq"/>
    <s v="VOLKSWAGEN"/>
    <m/>
    <s v="Roncq"/>
    <n v="2072.38"/>
  </r>
  <r>
    <x v="0"/>
    <s v="C"/>
    <x v="3"/>
    <d v="2021-05-12T00:00:00"/>
    <d v="2021-05-17T00:00:00"/>
    <m/>
    <m/>
    <m/>
    <m/>
    <m/>
    <n v="0"/>
    <s v="RQSVA"/>
    <n v="536226"/>
    <n v="6226"/>
    <s v="HALLO MARJORY"/>
    <x v="15"/>
    <n v="19344.169999999998"/>
    <n v="1891.67"/>
    <n v="21235.839999999997"/>
    <n v="5"/>
    <n v="751.56"/>
    <n v="95"/>
    <m/>
    <n v="656.56"/>
    <n v="3.5391112383593021E-2"/>
    <n v="0"/>
    <n v="-2000"/>
    <m/>
    <m/>
    <n v="7.0000000000000007E-2"/>
    <n v="7.0000000000000007E-2"/>
    <n v="45.959200000000003"/>
    <m/>
    <n v="45.959200000000003"/>
    <s v=""/>
    <n v="1"/>
    <n v="0"/>
    <n v="0"/>
    <n v="1"/>
    <m/>
    <m/>
    <n v="0"/>
    <s v="Valauto Roncq"/>
    <s v="VOLKSWAGEN"/>
    <m/>
    <s v="Roncq"/>
    <n v="751.56"/>
  </r>
  <r>
    <x v="0"/>
    <s v="C"/>
    <x v="3"/>
    <d v="2021-07-16T00:00:00"/>
    <d v="2021-07-16T00:00:00"/>
    <m/>
    <m/>
    <m/>
    <m/>
    <m/>
    <m/>
    <s v="RQBER"/>
    <n v="536228"/>
    <n v="6228"/>
    <s v="DETHOOR CARINE"/>
    <x v="17"/>
    <n v="33095.839999999997"/>
    <n v="2350"/>
    <n v="35445.839999999997"/>
    <n v="7"/>
    <n v="245.01"/>
    <n v="95"/>
    <m/>
    <n v="150.01"/>
    <n v="6.9122356812534279E-3"/>
    <n v="0"/>
    <n v="-500"/>
    <m/>
    <m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245.01"/>
  </r>
  <r>
    <x v="0"/>
    <s v="C"/>
    <x v="3"/>
    <d v="2021-08-24T00:00:00"/>
    <d v="2021-08-25T00:00:00"/>
    <m/>
    <m/>
    <m/>
    <m/>
    <m/>
    <n v="0"/>
    <s v="RQNBA"/>
    <n v="536233"/>
    <n v="6233"/>
    <s v="LADET PAULINE"/>
    <x v="18"/>
    <n v="30744.17"/>
    <n v="3662.51"/>
    <n v="34406.68"/>
    <n v="74"/>
    <n v="1466.2"/>
    <n v="95"/>
    <m/>
    <n v="1371.2"/>
    <n v="4.2613818014408833E-2"/>
    <n v="-3096.6"/>
    <n v="0"/>
    <m/>
    <m/>
    <n v="0.1"/>
    <n v="0.1"/>
    <n v="137.12"/>
    <m/>
    <n v="137.12"/>
    <s v="VWB"/>
    <n v="1"/>
    <n v="0"/>
    <n v="0"/>
    <n v="1"/>
    <m/>
    <m/>
    <n v="0"/>
    <s v="Valauto Roncq"/>
    <s v="VOLKSWAGEN"/>
    <m/>
    <s v="Roncq"/>
    <n v="1466.2"/>
  </r>
  <r>
    <x v="0"/>
    <s v="C"/>
    <x v="3"/>
    <d v="2021-10-12T00:00:00"/>
    <d v="2021-10-12T00:00:00"/>
    <m/>
    <m/>
    <m/>
    <m/>
    <m/>
    <n v="0"/>
    <s v="RQHWI"/>
    <n v="536235"/>
    <n v="6235"/>
    <s v="CARTON THERESE"/>
    <x v="18"/>
    <n v="25127.5"/>
    <n v="2287.5100000000002"/>
    <n v="27415.010000000002"/>
    <n v="25"/>
    <n v="1225.77"/>
    <n v="95"/>
    <m/>
    <n v="1130.77"/>
    <n v="4.4711637894715335E-2"/>
    <n v="0"/>
    <n v="-1000"/>
    <m/>
    <m/>
    <n v="7.0000000000000007E-2"/>
    <n v="7.0000000000000007E-2"/>
    <n v="79.153900000000007"/>
    <m/>
    <n v="79.153900000000007"/>
    <s v="VWB"/>
    <n v="1"/>
    <n v="0"/>
    <n v="0"/>
    <n v="1"/>
    <m/>
    <m/>
    <n v="0"/>
    <s v="Valauto Roncq"/>
    <s v="VOLKSWAGEN"/>
    <m/>
    <s v="Roncq"/>
    <n v="1225.77"/>
  </r>
  <r>
    <x v="0"/>
    <s v="C"/>
    <x v="3"/>
    <d v="2021-08-12T00:00:00"/>
    <d v="2021-08-12T00:00:00"/>
    <m/>
    <m/>
    <m/>
    <m/>
    <m/>
    <m/>
    <s v="RQCSA"/>
    <n v="536237"/>
    <n v="6237"/>
    <s v="SAS EECKEMAN P&amp;F"/>
    <x v="17"/>
    <n v="39195.839999999997"/>
    <n v="358.33"/>
    <n v="39554.17"/>
    <n v="7"/>
    <n v="886.09"/>
    <n v="95"/>
    <m/>
    <n v="791.09"/>
    <n v="2.2401936382434522E-2"/>
    <n v="0"/>
    <n v="0"/>
    <m/>
    <m/>
    <n v="7.0000000000000007E-2"/>
    <n v="7.0000000000000007E-2"/>
    <n v="55.376300000000008"/>
    <m/>
    <n v="55.376300000000008"/>
    <s v="VWB"/>
    <n v="1"/>
    <n v="0"/>
    <n v="0"/>
    <n v="1"/>
    <m/>
    <m/>
    <n v="0"/>
    <s v="Valauto Roncq"/>
    <s v="VOLKSWAGEN"/>
    <m/>
    <s v="Roncq"/>
    <n v="886.09"/>
  </r>
  <r>
    <x v="0"/>
    <s v="C"/>
    <x v="3"/>
    <d v="2021-06-16T00:00:00"/>
    <d v="2021-06-16T00:00:00"/>
    <m/>
    <m/>
    <m/>
    <m/>
    <m/>
    <n v="0"/>
    <s v="RQCSA"/>
    <n v="536251"/>
    <n v="6251"/>
    <s v="LEPERS ANNE SOPHIE"/>
    <x v="20"/>
    <n v="19381.66"/>
    <n v="1583.33"/>
    <n v="20964.989999999998"/>
    <n v="14"/>
    <n v="647.61"/>
    <n v="95"/>
    <m/>
    <n v="552.61"/>
    <n v="3.0890069587440779E-2"/>
    <n v="0"/>
    <n v="-900"/>
    <m/>
    <m/>
    <n v="0.1"/>
    <n v="7.0000000000000007E-2"/>
    <n v="55.261000000000003"/>
    <m/>
    <n v="55.261000000000003"/>
    <s v=""/>
    <n v="0"/>
    <n v="0"/>
    <n v="0"/>
    <n v="1"/>
    <m/>
    <m/>
    <n v="0"/>
    <s v="Valauto Roncq"/>
    <s v="VOLKSWAGEN"/>
    <m/>
    <s v="Roncq"/>
    <n v="647.61"/>
  </r>
  <r>
    <x v="0"/>
    <s v="C"/>
    <x v="3"/>
    <d v="2021-07-15T00:00:00"/>
    <d v="2021-07-16T00:00:00"/>
    <m/>
    <m/>
    <m/>
    <m/>
    <m/>
    <n v="0"/>
    <s v="RXNTA"/>
    <n v="536252"/>
    <n v="6252"/>
    <s v="LECOMBLE ANNE"/>
    <x v="18"/>
    <n v="27635.83"/>
    <n v="3979.18"/>
    <n v="31615.010000000002"/>
    <n v="34"/>
    <n v="2229.0700000000002"/>
    <n v="95"/>
    <m/>
    <n v="2134.0700000000002"/>
    <n v="7.0506699191301855E-2"/>
    <n v="0"/>
    <n v="-2333.33"/>
    <m/>
    <m/>
    <n v="0.1"/>
    <n v="7.0000000000000007E-2"/>
    <n v="213.40700000000004"/>
    <m/>
    <n v="213.40700000000004"/>
    <s v=""/>
    <n v="1"/>
    <n v="20"/>
    <n v="1"/>
    <n v="1"/>
    <m/>
    <m/>
    <n v="1"/>
    <s v="Valauto Roncq"/>
    <s v="VOLKSWAGEN"/>
    <m/>
    <s v="Roubaix"/>
    <n v="2229.0700000000002"/>
  </r>
  <r>
    <x v="0"/>
    <s v="C"/>
    <x v="3"/>
    <d v="2021-11-19T00:00:00"/>
    <d v="2021-11-19T00:00:00"/>
    <m/>
    <m/>
    <m/>
    <m/>
    <m/>
    <m/>
    <s v="RQHWI"/>
    <n v="536255"/>
    <n v="6255"/>
    <s v="DESMETTRE HELENE"/>
    <x v="15"/>
    <n v="19315"/>
    <n v="1725"/>
    <n v="21040"/>
    <n v="45"/>
    <n v="1111.54"/>
    <n v="95"/>
    <m/>
    <n v="1016.54"/>
    <n v="5.2829847908745245E-2"/>
    <n v="0"/>
    <n v="0"/>
    <m/>
    <m/>
    <n v="0.13"/>
    <n v="0.13"/>
    <n v="132.15020000000001"/>
    <m/>
    <n v="132.15020000000001"/>
    <s v="VWB"/>
    <n v="1"/>
    <n v="0"/>
    <n v="0"/>
    <n v="1"/>
    <m/>
    <m/>
    <n v="0"/>
    <s v="Valauto Roncq"/>
    <s v="VOLKSWAGEN"/>
    <m/>
    <s v="Roncq"/>
    <n v="1111.54"/>
  </r>
  <r>
    <x v="0"/>
    <s v="C"/>
    <x v="3"/>
    <d v="2021-09-10T00:00:00"/>
    <d v="2021-09-15T00:00:00"/>
    <m/>
    <m/>
    <m/>
    <m/>
    <m/>
    <n v="0"/>
    <s v="RQNBA"/>
    <n v="536256"/>
    <n v="6256"/>
    <s v="REGNAULT JEAN-JACQUES"/>
    <x v="18"/>
    <n v="27736.67"/>
    <n v="591.66999999999996"/>
    <n v="28328.339999999997"/>
    <n v="30"/>
    <n v="1257.01"/>
    <n v="102.5"/>
    <m/>
    <n v="1154.51"/>
    <n v="4.4372878890891601E-2"/>
    <n v="0"/>
    <n v="-1000"/>
    <m/>
    <m/>
    <n v="7.0000000000000007E-2"/>
    <n v="7.0000000000000007E-2"/>
    <n v="80.815700000000007"/>
    <m/>
    <n v="80.815700000000007"/>
    <n v="0"/>
    <n v="0"/>
    <n v="20"/>
    <n v="1"/>
    <n v="1"/>
    <m/>
    <m/>
    <n v="1"/>
    <s v="Valauto Roncq"/>
    <s v="VOLKSWAGEN"/>
    <m/>
    <s v="Roncq"/>
    <n v="1257.01"/>
  </r>
  <r>
    <x v="0"/>
    <s v="C"/>
    <x v="3"/>
    <d v="2021-12-21T00:00:00"/>
    <d v="2021-12-21T00:00:00"/>
    <m/>
    <m/>
    <m/>
    <m/>
    <m/>
    <n v="0"/>
    <s v="RQHWI"/>
    <n v="536257"/>
    <n v="6257"/>
    <s v="LEFEBVRE FLORENCE"/>
    <x v="20"/>
    <n v="12542.5"/>
    <n v="1108.33"/>
    <n v="13650.83"/>
    <n v="11"/>
    <n v="514.05999999999995"/>
    <n v="95"/>
    <m/>
    <n v="419.05999999999995"/>
    <n v="3.7657783446134775E-2"/>
    <n v="0"/>
    <n v="0"/>
    <m/>
    <m/>
    <n v="0.13"/>
    <n v="0.13"/>
    <n v="54.477799999999995"/>
    <m/>
    <n v="54.477799999999995"/>
    <s v="VWB"/>
    <n v="1"/>
    <n v="0"/>
    <n v="0"/>
    <n v="1"/>
    <m/>
    <m/>
    <n v="0"/>
    <s v="Valauto Roncq"/>
    <s v="VOLKSWAGEN"/>
    <m/>
    <s v="Roncq"/>
    <n v="514.05999999999995"/>
  </r>
  <r>
    <x v="0"/>
    <s v="C"/>
    <x v="3"/>
    <d v="2021-11-26T00:00:00"/>
    <d v="2021-11-26T00:00:00"/>
    <m/>
    <m/>
    <m/>
    <m/>
    <m/>
    <m/>
    <s v="RQSVA"/>
    <n v="536259"/>
    <n v="6259"/>
    <s v="QUIROGA TEODORO"/>
    <x v="18"/>
    <n v="27736.67"/>
    <n v="1891.68"/>
    <n v="29628.35"/>
    <n v="7"/>
    <n v="1276.28"/>
    <n v="102.5"/>
    <m/>
    <n v="1173.78"/>
    <n v="4.3076310358153597E-2"/>
    <n v="0"/>
    <n v="-1000"/>
    <m/>
    <m/>
    <n v="7.0000000000000007E-2"/>
    <n v="7.0000000000000007E-2"/>
    <n v="82.164600000000007"/>
    <m/>
    <n v="82.164600000000007"/>
    <s v="VWB"/>
    <n v="1"/>
    <n v="20"/>
    <n v="1"/>
    <n v="1"/>
    <m/>
    <m/>
    <n v="1"/>
    <s v="Valauto Roncq"/>
    <s v="VOLKSWAGEN"/>
    <m/>
    <s v="Roncq"/>
    <n v="1276.28"/>
  </r>
  <r>
    <x v="0"/>
    <s v="C"/>
    <x v="3"/>
    <d v="2021-06-30T00:00:00"/>
    <d v="2021-06-30T00:00:00"/>
    <m/>
    <m/>
    <m/>
    <m/>
    <m/>
    <m/>
    <s v="RQHWI"/>
    <n v="536260"/>
    <n v="6260"/>
    <s v="TAVARES CAROLINE"/>
    <x v="18"/>
    <n v="21860.83"/>
    <n v="2112.5"/>
    <n v="23973.33"/>
    <n v="7"/>
    <n v="1385.03"/>
    <n v="95"/>
    <m/>
    <n v="1290.03"/>
    <n v="5.7773784451304842E-2"/>
    <n v="0"/>
    <n v="-2333.33"/>
    <m/>
    <s v="payé dans ksiop"/>
    <n v="0.1"/>
    <n v="7.0000000000000007E-2"/>
    <n v="129.00300000000001"/>
    <m/>
    <n v="129.00300000000001"/>
    <s v="VWB"/>
    <n v="1"/>
    <n v="20"/>
    <n v="1"/>
    <n v="1"/>
    <m/>
    <m/>
    <n v="1"/>
    <s v="Valauto Roncq"/>
    <s v="VOLKSWAGEN"/>
    <m/>
    <s v="Roncq"/>
    <n v="1385.03"/>
  </r>
  <r>
    <x v="0"/>
    <s v="C"/>
    <x v="3"/>
    <d v="2021-07-20T00:00:00"/>
    <d v="2021-07-20T00:00:00"/>
    <m/>
    <m/>
    <m/>
    <m/>
    <m/>
    <n v="0"/>
    <s v="RQCSA"/>
    <n v="536265"/>
    <n v="6265"/>
    <s v="WAYMEL PERRINE"/>
    <x v="15"/>
    <n v="18965"/>
    <n v="1270.8399999999999"/>
    <n v="20235.84"/>
    <n v="21"/>
    <n v="863.92000000000007"/>
    <n v="95"/>
    <m/>
    <n v="768.92000000000007"/>
    <n v="4.2692569223713971E-2"/>
    <n v="-1316.67"/>
    <n v="-1100"/>
    <m/>
    <m/>
    <n v="7.0000000000000007E-2"/>
    <n v="7.0000000000000007E-2"/>
    <n v="53.824400000000011"/>
    <m/>
    <n v="53.824400000000011"/>
    <s v="VWB"/>
    <n v="1"/>
    <n v="20"/>
    <n v="1"/>
    <n v="1"/>
    <m/>
    <m/>
    <n v="1"/>
    <s v="Valauto Roncq"/>
    <s v="VOLKSWAGEN"/>
    <m/>
    <s v="Roncq"/>
    <n v="863.92000000000007"/>
  </r>
  <r>
    <x v="0"/>
    <s v="C"/>
    <x v="3"/>
    <d v="2021-08-11T00:00:00"/>
    <d v="2021-08-11T00:00:00"/>
    <m/>
    <m/>
    <m/>
    <m/>
    <m/>
    <m/>
    <s v="RQCSA"/>
    <n v="536268"/>
    <n v="6268"/>
    <s v="MME BIESBROUCK PHILIPPE ET ANNE"/>
    <x v="19"/>
    <n v="28111.67"/>
    <n v="158.33000000000001"/>
    <n v="28270"/>
    <n v="13"/>
    <n v="1084.02"/>
    <n v="95"/>
    <m/>
    <n v="989.02"/>
    <n v="3.8345242306331802E-2"/>
    <n v="0"/>
    <n v="-883.33"/>
    <m/>
    <m/>
    <n v="7.0000000000000007E-2"/>
    <n v="7.0000000000000007E-2"/>
    <n v="69.231400000000008"/>
    <m/>
    <n v="69.231400000000008"/>
    <n v="0"/>
    <n v="0"/>
    <n v="0"/>
    <n v="0"/>
    <n v="1"/>
    <m/>
    <m/>
    <n v="0"/>
    <s v="Valauto Roncq"/>
    <s v="VOLKSWAGEN"/>
    <m/>
    <s v="Roncq"/>
    <n v="1084.02"/>
  </r>
  <r>
    <x v="0"/>
    <s v="C"/>
    <x v="3"/>
    <d v="2021-12-29T00:00:00"/>
    <d v="2021-12-30T00:00:00"/>
    <m/>
    <m/>
    <m/>
    <m/>
    <m/>
    <n v="0"/>
    <s v="RXAPI"/>
    <n v="536270"/>
    <n v="6270"/>
    <s v="RAIMONDI BRUNO"/>
    <x v="21"/>
    <n v="29411.67"/>
    <n v="3091.68"/>
    <n v="32503.35"/>
    <n v="2"/>
    <n v="721.01"/>
    <n v="105"/>
    <m/>
    <n v="616.01"/>
    <n v="2.2182636559000841E-2"/>
    <n v="0"/>
    <n v="-750"/>
    <m/>
    <m/>
    <n v="7.0000000000000007E-2"/>
    <n v="7.0000000000000007E-2"/>
    <n v="43.120700000000006"/>
    <m/>
    <n v="43.120700000000006"/>
    <n v="0"/>
    <n v="0"/>
    <n v="20"/>
    <n v="1"/>
    <n v="1"/>
    <m/>
    <m/>
    <n v="1"/>
    <s v="Valauto Roncq"/>
    <s v="VOLKSWAGEN"/>
    <m/>
    <e v="#N/A"/>
    <n v="721.01"/>
  </r>
  <r>
    <x v="0"/>
    <s v="C"/>
    <x v="3"/>
    <d v="2021-06-26T00:00:00"/>
    <d v="2021-06-28T00:00:00"/>
    <m/>
    <m/>
    <m/>
    <m/>
    <m/>
    <m/>
    <s v="RQSVA"/>
    <n v="536277"/>
    <n v="6277"/>
    <s v="BOUTRY LAURE"/>
    <x v="20"/>
    <n v="19381.66"/>
    <n v="1800"/>
    <n v="21181.66"/>
    <n v="1"/>
    <n v="698.18"/>
    <n v="95"/>
    <m/>
    <n v="603.17999999999995"/>
    <n v="3.2961533704157275E-2"/>
    <n v="469.55"/>
    <n v="-900"/>
    <m/>
    <m/>
    <n v="0.1"/>
    <n v="7.0000000000000007E-2"/>
    <n v="60.317999999999998"/>
    <m/>
    <n v="60.317999999999998"/>
    <s v=""/>
    <n v="1"/>
    <n v="0"/>
    <n v="0"/>
    <n v="1"/>
    <m/>
    <m/>
    <n v="0"/>
    <s v="Valauto Roncq"/>
    <s v="VOLKSWAGEN"/>
    <m/>
    <s v="Roncq"/>
    <n v="698.18"/>
  </r>
  <r>
    <x v="0"/>
    <s v="C"/>
    <x v="3"/>
    <d v="2021-07-08T00:00:00"/>
    <d v="2021-07-08T00:00:00"/>
    <m/>
    <m/>
    <m/>
    <m/>
    <m/>
    <n v="0"/>
    <s v="RQCSA"/>
    <n v="536278"/>
    <n v="6278"/>
    <s v="ORNELIS MATHIEU"/>
    <x v="18"/>
    <n v="25360.83"/>
    <n v="2287.5100000000002"/>
    <n v="27648.340000000004"/>
    <n v="10"/>
    <n v="1353.11"/>
    <n v="95"/>
    <m/>
    <n v="1258.1099999999999"/>
    <n v="4.8940008694916215E-2"/>
    <n v="0"/>
    <n v="-2333.33"/>
    <m/>
    <m/>
    <n v="0.1"/>
    <n v="7.0000000000000007E-2"/>
    <n v="125.81099999999999"/>
    <m/>
    <n v="125.81099999999999"/>
    <s v="VWB"/>
    <n v="1"/>
    <n v="20"/>
    <n v="1"/>
    <n v="1"/>
    <m/>
    <m/>
    <n v="1"/>
    <s v="Valauto Roncq"/>
    <s v="VOLKSWAGEN"/>
    <m/>
    <s v="Roncq"/>
    <n v="1353.11"/>
  </r>
  <r>
    <x v="0"/>
    <s v="C"/>
    <x v="3"/>
    <d v="2021-12-24T00:00:00"/>
    <d v="2021-12-24T00:00:00"/>
    <m/>
    <m/>
    <m/>
    <m/>
    <m/>
    <n v="0"/>
    <s v="RQHWI"/>
    <n v="536281"/>
    <n v="6281"/>
    <s v="ROGER RUDY"/>
    <x v="16"/>
    <n v="14615"/>
    <n v="1541.67"/>
    <n v="16156.67"/>
    <n v="98"/>
    <n v="884.98"/>
    <n v="95"/>
    <m/>
    <n v="789.98"/>
    <n v="5.4774901016112848E-2"/>
    <n v="-1777.23"/>
    <n v="0"/>
    <m/>
    <m/>
    <n v="0.13"/>
    <n v="0.13"/>
    <n v="102.6974"/>
    <m/>
    <n v="102.6974"/>
    <s v="VWB"/>
    <n v="1"/>
    <n v="0"/>
    <n v="0"/>
    <n v="1"/>
    <m/>
    <m/>
    <n v="0"/>
    <s v="Valauto Roncq"/>
    <s v="VOLKSWAGEN"/>
    <m/>
    <s v="Roncq"/>
    <n v="884.98"/>
  </r>
  <r>
    <x v="0"/>
    <s v="C"/>
    <x v="3"/>
    <d v="2021-12-15T00:00:00"/>
    <d v="2021-12-16T00:00:00"/>
    <m/>
    <m/>
    <m/>
    <m/>
    <m/>
    <n v="0"/>
    <s v="RQCSA"/>
    <n v="536283"/>
    <n v="6283"/>
    <s v="MIODOWSKI VANESSA"/>
    <x v="16"/>
    <n v="14615"/>
    <n v="729.17"/>
    <n v="15344.17"/>
    <n v="89"/>
    <n v="340.16"/>
    <n v="95"/>
    <m/>
    <n v="245.16000000000003"/>
    <n v="2.216868035221195E-2"/>
    <n v="-1150"/>
    <n v="0"/>
    <m/>
    <m/>
    <n v="0.13"/>
    <n v="0.13"/>
    <n v="31.870800000000003"/>
    <m/>
    <n v="31.870800000000003"/>
    <s v="VWB"/>
    <n v="1"/>
    <n v="20"/>
    <n v="1"/>
    <n v="1"/>
    <m/>
    <m/>
    <n v="1"/>
    <s v="Valauto Roncq"/>
    <s v="VOLKSWAGEN"/>
    <m/>
    <s v="Roncq"/>
    <n v="340.16"/>
  </r>
  <r>
    <x v="0"/>
    <s v="C"/>
    <x v="3"/>
    <d v="2021-09-22T00:00:00"/>
    <d v="2021-09-22T00:00:00"/>
    <m/>
    <m/>
    <m/>
    <m/>
    <s v="X"/>
    <n v="0"/>
    <s v="RQHWI"/>
    <n v="536286"/>
    <n v="6286"/>
    <s v="RICHARD GHISLAINE"/>
    <x v="16"/>
    <n v="14615"/>
    <n v="1179.17"/>
    <n v="15794.17"/>
    <n v="5"/>
    <n v="1258.54"/>
    <n v="95"/>
    <n v="-833.33"/>
    <n v="330.20999999999992"/>
    <n v="2.6921959178608304E-2"/>
    <n v="0"/>
    <n v="-1150"/>
    <m/>
    <s v="tp non rentré"/>
    <n v="0.1"/>
    <n v="0.1"/>
    <n v="33.020999999999994"/>
    <m/>
    <n v="33.020999999999994"/>
    <s v="VWB"/>
    <n v="1"/>
    <n v="20"/>
    <n v="1"/>
    <n v="1"/>
    <m/>
    <m/>
    <n v="1"/>
    <s v="Valauto Roncq"/>
    <s v="VOLKSWAGEN"/>
    <m/>
    <s v="Roncq"/>
    <n v="1258.54"/>
  </r>
  <r>
    <x v="0"/>
    <s v="C"/>
    <x v="3"/>
    <d v="2021-12-29T00:00:00"/>
    <d v="2021-12-30T00:00:00"/>
    <m/>
    <m/>
    <m/>
    <m/>
    <m/>
    <n v="-0.01"/>
    <s v="RQSVA"/>
    <n v="536295"/>
    <n v="6295"/>
    <s v="LOHEZ EMMANUELLE"/>
    <x v="15"/>
    <n v="19631.669999999998"/>
    <n v="1350"/>
    <n v="20981.67"/>
    <n v="49"/>
    <n v="1322.74"/>
    <n v="95"/>
    <m/>
    <n v="1227.74"/>
    <n v="6.3042646271721944E-2"/>
    <n v="0"/>
    <n v="-833.33"/>
    <m/>
    <m/>
    <n v="0.13"/>
    <n v="0.13"/>
    <n v="159.6062"/>
    <m/>
    <n v="159.6062"/>
    <s v="VWB"/>
    <n v="1"/>
    <n v="20"/>
    <n v="1"/>
    <n v="1"/>
    <m/>
    <m/>
    <n v="1"/>
    <s v="Valauto Roncq"/>
    <s v="VOLKSWAGEN"/>
    <m/>
    <s v="Roncq"/>
    <n v="1322.74"/>
  </r>
  <r>
    <x v="0"/>
    <s v="C"/>
    <x v="3"/>
    <d v="2021-12-23T00:00:00"/>
    <d v="2021-12-24T00:00:00"/>
    <m/>
    <m/>
    <m/>
    <m/>
    <m/>
    <n v="0"/>
    <s v="RQCSA"/>
    <n v="536296"/>
    <n v="6296"/>
    <s v="FAUBEL SEVERINE"/>
    <x v="15"/>
    <n v="19631.669999999998"/>
    <n v="1541.67"/>
    <n v="21173.339999999997"/>
    <n v="43"/>
    <n v="1122.24"/>
    <n v="95"/>
    <m/>
    <n v="1027.24"/>
    <n v="5.3002502203242388E-2"/>
    <n v="0"/>
    <n v="0"/>
    <m/>
    <m/>
    <n v="0.13"/>
    <n v="0.13"/>
    <n v="133.5412"/>
    <m/>
    <n v="133.5412"/>
    <s v="VWB"/>
    <n v="1"/>
    <n v="20"/>
    <n v="1"/>
    <n v="1"/>
    <m/>
    <m/>
    <n v="1"/>
    <s v="Valauto Roncq"/>
    <s v="VOLKSWAGEN"/>
    <m/>
    <s v="Roncq"/>
    <n v="1122.24"/>
  </r>
  <r>
    <x v="0"/>
    <s v="C"/>
    <x v="3"/>
    <d v="2021-12-23T00:00:00"/>
    <d v="2021-12-23T00:00:00"/>
    <m/>
    <m/>
    <m/>
    <m/>
    <m/>
    <n v="-0.01"/>
    <s v="RQNBA"/>
    <n v="536304"/>
    <n v="6304"/>
    <s v="MEDO GEOFFREY"/>
    <x v="16"/>
    <n v="18898.330000000002"/>
    <n v="1183.33"/>
    <n v="20081.660000000003"/>
    <n v="48"/>
    <n v="1425.87"/>
    <n v="95"/>
    <m/>
    <n v="1330.87"/>
    <n v="7.100359233250636E-2"/>
    <n v="0"/>
    <n v="0"/>
    <m/>
    <m/>
    <n v="0.13"/>
    <n v="0.13"/>
    <n v="173.01309999999998"/>
    <m/>
    <n v="173.01309999999998"/>
    <s v="VWB"/>
    <n v="1"/>
    <n v="20"/>
    <n v="1"/>
    <n v="1"/>
    <m/>
    <m/>
    <n v="1"/>
    <s v="Valauto Roncq"/>
    <s v="VOLKSWAGEN"/>
    <m/>
    <s v="Roncq"/>
    <n v="1425.87"/>
  </r>
  <r>
    <x v="0"/>
    <s v="C"/>
    <x v="3"/>
    <d v="2021-12-01T00:00:00"/>
    <d v="2021-12-02T00:00:00"/>
    <m/>
    <m/>
    <m/>
    <m/>
    <m/>
    <n v="0"/>
    <s v="RQNBA"/>
    <n v="536307"/>
    <n v="6307"/>
    <s v="DE SOUSA CRISTINA"/>
    <x v="16"/>
    <n v="18548.330000000002"/>
    <n v="1591.66"/>
    <n v="20139.990000000002"/>
    <n v="1"/>
    <n v="906.2"/>
    <n v="95"/>
    <m/>
    <n v="811.2"/>
    <n v="4.4995057097843641E-2"/>
    <n v="0"/>
    <n v="0"/>
    <m/>
    <m/>
    <n v="0.1"/>
    <n v="0.1"/>
    <n v="81.12"/>
    <m/>
    <n v="81.12"/>
    <n v="0"/>
    <n v="1"/>
    <n v="0"/>
    <n v="0"/>
    <n v="1"/>
    <m/>
    <m/>
    <n v="0"/>
    <s v="Valauto Roncq"/>
    <s v="VOLKSWAGEN"/>
    <m/>
    <s v="Roncq"/>
    <n v="906.2"/>
  </r>
  <r>
    <x v="0"/>
    <s v="C"/>
    <x v="3"/>
    <d v="2021-09-29T00:00:00"/>
    <d v="2021-09-29T00:00:00"/>
    <m/>
    <m/>
    <m/>
    <m/>
    <m/>
    <n v="0"/>
    <s v="RQNBA"/>
    <n v="536308"/>
    <n v="6308"/>
    <s v="LEBLANC PRISCILLE"/>
    <x v="16"/>
    <n v="18548.330000000002"/>
    <n v="1712.49"/>
    <n v="20260.820000000003"/>
    <n v="15"/>
    <n v="748.01"/>
    <n v="95"/>
    <m/>
    <n v="653.01"/>
    <n v="3.691903881481598E-2"/>
    <n v="0"/>
    <n v="-1150"/>
    <m/>
    <m/>
    <n v="0.13"/>
    <n v="0.13"/>
    <n v="84.891300000000001"/>
    <m/>
    <n v="84.891300000000001"/>
    <s v="VWB"/>
    <n v="1"/>
    <n v="20"/>
    <n v="1"/>
    <n v="1"/>
    <m/>
    <m/>
    <n v="1"/>
    <s v="Valauto Roncq"/>
    <s v="VOLKSWAGEN"/>
    <m/>
    <s v="Roncq"/>
    <n v="748.01"/>
  </r>
  <r>
    <x v="0"/>
    <s v="C"/>
    <x v="3"/>
    <d v="2021-09-21T00:00:00"/>
    <d v="2021-09-22T00:00:00"/>
    <m/>
    <m/>
    <m/>
    <m/>
    <m/>
    <n v="0"/>
    <s v="RQHWI"/>
    <n v="536309"/>
    <n v="6309"/>
    <s v="FLAHAUT CATHY"/>
    <x v="16"/>
    <n v="18548.330000000002"/>
    <n v="1941.66"/>
    <n v="20489.990000000002"/>
    <n v="7"/>
    <n v="1217.54"/>
    <n v="95"/>
    <m/>
    <n v="1122.54"/>
    <n v="5.942121006403614E-2"/>
    <n v="0"/>
    <n v="-1150"/>
    <m/>
    <m/>
    <n v="0.13"/>
    <n v="0.13"/>
    <n v="145.93020000000001"/>
    <m/>
    <n v="145.93020000000001"/>
    <s v="VWB"/>
    <n v="1"/>
    <n v="20"/>
    <n v="1"/>
    <n v="1"/>
    <m/>
    <m/>
    <n v="1"/>
    <s v="Valauto Roncq"/>
    <s v="VOLKSWAGEN"/>
    <m/>
    <s v="Roncq"/>
    <n v="1217.54"/>
  </r>
  <r>
    <x v="0"/>
    <s v="C"/>
    <x v="3"/>
    <d v="2021-11-26T00:00:00"/>
    <d v="2021-11-27T00:00:00"/>
    <m/>
    <m/>
    <m/>
    <m/>
    <m/>
    <m/>
    <s v="RQHWI"/>
    <n v="536310"/>
    <n v="6310"/>
    <s v="FRIZZOLI MARTIN"/>
    <x v="16"/>
    <n v="18548.330000000002"/>
    <n v="2066.66"/>
    <n v="20614.990000000002"/>
    <n v="70"/>
    <n v="1077.53"/>
    <n v="95"/>
    <m/>
    <n v="982.53"/>
    <n v="5.2269246795656941E-2"/>
    <n v="0"/>
    <n v="0"/>
    <m/>
    <m/>
    <n v="0.13"/>
    <n v="0.13"/>
    <n v="127.7289"/>
    <m/>
    <n v="127.7289"/>
    <s v="VWB"/>
    <n v="1"/>
    <n v="20"/>
    <n v="1"/>
    <n v="1"/>
    <m/>
    <m/>
    <n v="1"/>
    <s v="Valauto Roncq"/>
    <s v="VOLKSWAGEN"/>
    <m/>
    <s v="Roncq"/>
    <n v="1077.53"/>
  </r>
  <r>
    <x v="0"/>
    <s v="C"/>
    <x v="3"/>
    <d v="2021-06-28T00:00:00"/>
    <d v="2021-06-28T00:00:00"/>
    <m/>
    <m/>
    <m/>
    <m/>
    <m/>
    <m/>
    <s v="RQHWI"/>
    <n v="536320"/>
    <n v="6320"/>
    <s v="SARAIVA REAL LUCAS"/>
    <x v="16"/>
    <n v="19902.5"/>
    <n v="1187.5"/>
    <n v="21090"/>
    <n v="3"/>
    <n v="973.88"/>
    <n v="95"/>
    <m/>
    <n v="878.88"/>
    <n v="4.6177335229966809E-2"/>
    <n v="0"/>
    <n v="-1775"/>
    <m/>
    <s v="payé dans ksiop"/>
    <n v="0.1"/>
    <n v="7.0000000000000007E-2"/>
    <n v="87.888000000000005"/>
    <m/>
    <n v="87.888000000000005"/>
    <s v="VWB"/>
    <n v="1"/>
    <n v="0"/>
    <n v="0"/>
    <n v="1"/>
    <m/>
    <m/>
    <n v="0"/>
    <s v="Valauto Roncq"/>
    <s v="VOLKSWAGEN"/>
    <m/>
    <s v="Roncq"/>
    <n v="973.88"/>
  </r>
  <r>
    <x v="0"/>
    <s v="C"/>
    <x v="3"/>
    <d v="2021-09-02T00:00:00"/>
    <d v="2021-09-03T00:00:00"/>
    <m/>
    <m/>
    <m/>
    <m/>
    <m/>
    <n v="-39.4"/>
    <s v="RXNTA"/>
    <n v="536321"/>
    <n v="6321"/>
    <s v="CHOCHOY MATHILDE"/>
    <x v="19"/>
    <n v="28028.33"/>
    <n v="6041.66"/>
    <n v="34069.990000000005"/>
    <n v="51"/>
    <n v="1117.0999999999999"/>
    <n v="95"/>
    <m/>
    <n v="1022.0999999999999"/>
    <n v="3.2788386494976951E-2"/>
    <n v="0"/>
    <n v="-851.75"/>
    <m/>
    <m/>
    <n v="0.1"/>
    <n v="7.0000000000000007E-2"/>
    <n v="102.21"/>
    <m/>
    <n v="102.21"/>
    <s v="VWB"/>
    <n v="1"/>
    <n v="20"/>
    <n v="1"/>
    <n v="1"/>
    <m/>
    <m/>
    <n v="1"/>
    <s v="Valauto Roncq"/>
    <s v="VOLKSWAGEN"/>
    <m/>
    <s v="Roubaix"/>
    <n v="1117.0999999999999"/>
  </r>
  <r>
    <x v="0"/>
    <s v="C"/>
    <x v="3"/>
    <d v="2021-07-07T00:00:00"/>
    <d v="2021-07-08T00:00:00"/>
    <m/>
    <m/>
    <m/>
    <m/>
    <m/>
    <n v="0"/>
    <s v="RQNBA"/>
    <n v="536323"/>
    <n v="6323"/>
    <s v="CALLENS JOELLE"/>
    <x v="16"/>
    <n v="17985.830000000002"/>
    <n v="1858.34"/>
    <n v="19844.170000000002"/>
    <n v="8"/>
    <n v="874.22"/>
    <n v="95"/>
    <m/>
    <n v="779.22"/>
    <n v="4.4054248678579148E-2"/>
    <n v="0"/>
    <n v="-1775"/>
    <m/>
    <m/>
    <n v="0.1"/>
    <n v="7.0000000000000007E-2"/>
    <n v="77.922000000000011"/>
    <m/>
    <n v="77.922000000000011"/>
    <s v="VWB"/>
    <n v="0"/>
    <n v="0"/>
    <n v="0"/>
    <n v="1"/>
    <m/>
    <m/>
    <n v="0"/>
    <s v="Valauto Roncq"/>
    <s v="VOLKSWAGEN"/>
    <m/>
    <s v="Roncq"/>
    <n v="874.22"/>
  </r>
  <r>
    <x v="0"/>
    <s v="C"/>
    <x v="3"/>
    <d v="2021-07-22T00:00:00"/>
    <d v="2021-07-23T00:00:00"/>
    <m/>
    <m/>
    <m/>
    <m/>
    <m/>
    <m/>
    <s v="RQSVA"/>
    <n v="536324"/>
    <n v="6324"/>
    <s v="QUIROGA TEODORO"/>
    <x v="15"/>
    <n v="18848.330000000002"/>
    <n v="1395.84"/>
    <n v="20244.170000000002"/>
    <n v="23"/>
    <n v="802.88000000000011"/>
    <n v="95"/>
    <m/>
    <n v="707.88000000000011"/>
    <n v="3.965981317090303E-2"/>
    <n v="0"/>
    <n v="-2416.67"/>
    <m/>
    <m/>
    <n v="7.0000000000000007E-2"/>
    <n v="7.0000000000000007E-2"/>
    <n v="49.551600000000015"/>
    <m/>
    <n v="49.551600000000015"/>
    <s v="Cetelem"/>
    <n v="1"/>
    <n v="20"/>
    <n v="1"/>
    <n v="1"/>
    <m/>
    <m/>
    <n v="1"/>
    <s v="Valauto Roncq"/>
    <s v="VOLKSWAGEN"/>
    <m/>
    <s v="Roncq"/>
    <n v="802.88000000000011"/>
  </r>
  <r>
    <x v="0"/>
    <s v="C"/>
    <x v="3"/>
    <d v="2021-12-15T00:00:00"/>
    <d v="2021-12-16T00:00:00"/>
    <m/>
    <m/>
    <m/>
    <m/>
    <m/>
    <n v="0"/>
    <s v="RQCSA"/>
    <n v="536325"/>
    <n v="6325"/>
    <s v="LE BACQ DANIEL"/>
    <x v="16"/>
    <n v="14615"/>
    <n v="1049.99"/>
    <n v="15664.99"/>
    <n v="71"/>
    <n v="370.62"/>
    <n v="95"/>
    <m/>
    <n v="275.62"/>
    <n v="2.3659127774738446E-2"/>
    <n v="-1566.67"/>
    <n v="0"/>
    <m/>
    <m/>
    <n v="7.0000000000000007E-2"/>
    <n v="7.0000000000000007E-2"/>
    <n v="19.293400000000002"/>
    <m/>
    <n v="19.293400000000002"/>
    <s v="VWB"/>
    <n v="1"/>
    <n v="20"/>
    <n v="1"/>
    <n v="1"/>
    <m/>
    <m/>
    <n v="1"/>
    <s v="Valauto Roncq"/>
    <s v="VOLKSWAGEN"/>
    <m/>
    <s v="Roncq"/>
    <n v="370.62"/>
  </r>
  <r>
    <x v="0"/>
    <s v="C"/>
    <x v="3"/>
    <d v="2021-11-22T00:00:00"/>
    <d v="2021-11-23T00:00:00"/>
    <m/>
    <m/>
    <m/>
    <m/>
    <m/>
    <n v="0"/>
    <s v="RQBER"/>
    <n v="536330"/>
    <n v="6330"/>
    <s v="DEZITTER LAETITIA"/>
    <x v="18"/>
    <n v="30845"/>
    <n v="1616.67"/>
    <n v="32461.67"/>
    <n v="25"/>
    <n v="252.52"/>
    <n v="102.5"/>
    <m/>
    <n v="150.02000000000001"/>
    <n v="7.7790206110776193E-3"/>
    <n v="0"/>
    <n v="-412.25"/>
    <m/>
    <s v="com bernard 1210.83€"/>
    <m/>
    <n v="7.0000000000000007E-2"/>
    <n v="0"/>
    <m/>
    <n v="0"/>
    <n v="0"/>
    <n v="0"/>
    <n v="0"/>
    <n v="0"/>
    <n v="1"/>
    <m/>
    <m/>
    <n v="0"/>
    <s v="Valauto Roncq"/>
    <s v="VOLKSWAGEN"/>
    <m/>
    <s v="Agent Bernard"/>
    <n v="252.52"/>
  </r>
  <r>
    <x v="0"/>
    <s v="C"/>
    <x v="3"/>
    <d v="2021-10-01T00:00:00"/>
    <d v="2021-10-01T00:00:00"/>
    <m/>
    <m/>
    <m/>
    <m/>
    <m/>
    <n v="0"/>
    <s v="RXNTA"/>
    <n v="536339"/>
    <n v="6339"/>
    <s v="DUCOULOMBIER MAXIME"/>
    <x v="16"/>
    <n v="19819.169999999998"/>
    <n v="1279.1600000000001"/>
    <n v="21098.329999999998"/>
    <n v="8"/>
    <n v="849.54"/>
    <n v="95"/>
    <m/>
    <n v="754.54"/>
    <n v="4.0265746151472652E-2"/>
    <n v="0"/>
    <n v="-1566.67"/>
    <m/>
    <m/>
    <n v="7.0000000000000007E-2"/>
    <n v="7.0000000000000007E-2"/>
    <n v="52.817800000000005"/>
    <m/>
    <n v="52.817800000000005"/>
    <s v="VWB"/>
    <n v="1"/>
    <n v="0"/>
    <n v="0"/>
    <n v="1"/>
    <m/>
    <m/>
    <n v="0"/>
    <s v="Valauto Roncq"/>
    <s v="VOLKSWAGEN"/>
    <m/>
    <s v="Roubaix"/>
    <n v="849.54"/>
  </r>
  <r>
    <x v="0"/>
    <s v="C"/>
    <x v="3"/>
    <d v="2021-12-21T00:00:00"/>
    <d v="2021-12-21T00:00:00"/>
    <m/>
    <m/>
    <m/>
    <m/>
    <m/>
    <n v="0"/>
    <s v="RQSVA"/>
    <n v="536350"/>
    <n v="6350"/>
    <s v="BOLCAEN NADEGE"/>
    <x v="18"/>
    <n v="21961.67"/>
    <n v="2420.84"/>
    <n v="24382.51"/>
    <n v="15"/>
    <n v="834.01"/>
    <n v="102.5"/>
    <m/>
    <n v="731.51"/>
    <n v="3.4205256144670917E-2"/>
    <n v="0"/>
    <n v="0"/>
    <m/>
    <m/>
    <n v="7.0000000000000007E-2"/>
    <n v="7.0000000000000007E-2"/>
    <n v="51.205700000000007"/>
    <m/>
    <n v="51.205700000000007"/>
    <s v="VWB"/>
    <n v="1"/>
    <n v="20"/>
    <n v="1"/>
    <n v="1"/>
    <m/>
    <m/>
    <n v="1"/>
    <s v="Valauto Roncq"/>
    <s v="VOLKSWAGEN"/>
    <m/>
    <s v="Roncq"/>
    <n v="834.01"/>
  </r>
  <r>
    <x v="0"/>
    <s v="C"/>
    <x v="3"/>
    <d v="2021-12-17T00:00:00"/>
    <d v="2021-12-20T00:00:00"/>
    <m/>
    <m/>
    <m/>
    <m/>
    <m/>
    <n v="0"/>
    <s v="RQSVA"/>
    <n v="536351"/>
    <n v="6351"/>
    <s v="BAUWENS JOHANN"/>
    <x v="18"/>
    <n v="25461.67"/>
    <n v="2354.1799999999998"/>
    <n v="27815.85"/>
    <n v="11"/>
    <n v="994.46"/>
    <n v="102.5"/>
    <m/>
    <n v="891.96"/>
    <n v="3.5751558913353361E-2"/>
    <n v="-1000"/>
    <n v="0"/>
    <m/>
    <m/>
    <n v="7.0000000000000007E-2"/>
    <n v="7.0000000000000007E-2"/>
    <n v="62.437200000000011"/>
    <m/>
    <n v="62.437200000000011"/>
    <s v="VWB"/>
    <n v="1"/>
    <n v="20"/>
    <n v="1"/>
    <n v="1"/>
    <m/>
    <m/>
    <n v="1"/>
    <s v="Valauto Roncq"/>
    <s v="VOLKSWAGEN"/>
    <m/>
    <s v="Roncq"/>
    <n v="994.46"/>
  </r>
  <r>
    <x v="0"/>
    <s v="C"/>
    <x v="3"/>
    <d v="2021-07-29T00:00:00"/>
    <d v="2021-07-29T00:00:00"/>
    <m/>
    <m/>
    <m/>
    <m/>
    <m/>
    <n v="0"/>
    <s v="RQNBA"/>
    <n v="536353"/>
    <n v="6353"/>
    <s v="FEUILLOY FREDERIC"/>
    <x v="18"/>
    <n v="21860.83"/>
    <n v="2112.5"/>
    <n v="23973.33"/>
    <n v="1"/>
    <n v="1018.37"/>
    <n v="95"/>
    <m/>
    <n v="923.37"/>
    <n v="4.2479288442615185E-2"/>
    <n v="0"/>
    <n v="-1700"/>
    <m/>
    <m/>
    <n v="0.1"/>
    <n v="7.0000000000000007E-2"/>
    <n v="92.337000000000003"/>
    <m/>
    <n v="92.337000000000003"/>
    <s v="VWB"/>
    <n v="1"/>
    <n v="0"/>
    <n v="0"/>
    <n v="1"/>
    <m/>
    <m/>
    <n v="0"/>
    <s v="Valauto Roncq"/>
    <s v="VOLKSWAGEN"/>
    <m/>
    <s v="Roncq"/>
    <n v="1018.37"/>
  </r>
  <r>
    <x v="0"/>
    <s v="C"/>
    <x v="3"/>
    <d v="2021-07-26T00:00:00"/>
    <d v="2021-07-26T00:00:00"/>
    <m/>
    <m/>
    <m/>
    <m/>
    <m/>
    <n v="-7"/>
    <s v="RQNBA"/>
    <n v="536358"/>
    <n v="6358"/>
    <s v="BONDOUX TIFFANY"/>
    <x v="15"/>
    <n v="22427.5"/>
    <n v="650"/>
    <n v="23077.5"/>
    <n v="4"/>
    <n v="919.54"/>
    <n v="95"/>
    <m/>
    <n v="824.54"/>
    <n v="3.9845737189903585E-2"/>
    <n v="0"/>
    <n v="-2000"/>
    <m/>
    <m/>
    <n v="0.1"/>
    <n v="7.0000000000000007E-2"/>
    <n v="82.454000000000008"/>
    <m/>
    <n v="82.454000000000008"/>
    <s v="VWB"/>
    <n v="0"/>
    <n v="20"/>
    <n v="1"/>
    <n v="1"/>
    <m/>
    <m/>
    <n v="1"/>
    <s v="Valauto Roncq"/>
    <s v="VOLKSWAGEN"/>
    <m/>
    <s v="Roncq"/>
    <n v="919.54"/>
  </r>
  <r>
    <x v="0"/>
    <s v="C"/>
    <x v="3"/>
    <d v="2021-12-02T00:00:00"/>
    <d v="2021-12-02T00:00:00"/>
    <m/>
    <m/>
    <m/>
    <m/>
    <m/>
    <n v="0"/>
    <s v="RXNTA"/>
    <n v="536360"/>
    <n v="6360"/>
    <s v="DW FINANCE"/>
    <x v="24"/>
    <n v="39832.5"/>
    <n v="1683.33"/>
    <n v="41515.83"/>
    <n v="20"/>
    <n v="2136.3200000000002"/>
    <n v="95"/>
    <m/>
    <n v="2041.3200000000002"/>
    <n v="5.1457961938855615E-2"/>
    <n v="0"/>
    <n v="0"/>
    <m/>
    <m/>
    <n v="7.0000000000000007E-2"/>
    <n v="7.0000000000000007E-2"/>
    <n v="142.89240000000004"/>
    <m/>
    <n v="142.89240000000004"/>
    <s v="VWB"/>
    <n v="0"/>
    <n v="20"/>
    <n v="1"/>
    <n v="1"/>
    <m/>
    <m/>
    <n v="1"/>
    <s v="Valauto Roncq"/>
    <s v="VOLKSWAGEN"/>
    <m/>
    <s v="Roubaix"/>
    <n v="2136.3200000000002"/>
  </r>
  <r>
    <x v="0"/>
    <s v="C"/>
    <x v="3"/>
    <d v="2021-09-29T00:00:00"/>
    <d v="2021-09-30T00:00:00"/>
    <m/>
    <m/>
    <m/>
    <m/>
    <m/>
    <n v="-2000"/>
    <s v="RQBER"/>
    <n v="536361"/>
    <n v="6361"/>
    <s v="DETRE MICHEL"/>
    <x v="16"/>
    <n v="16285.83"/>
    <n v="1962.51"/>
    <n v="18248.34"/>
    <n v="68"/>
    <n v="245.01"/>
    <n v="95"/>
    <m/>
    <n v="150.01"/>
    <n v="1.3426426732513751E-2"/>
    <n v="0"/>
    <n v="-1306.8"/>
    <m/>
    <m/>
    <m/>
    <n v="7.0000000000000007E-2"/>
    <n v="0"/>
    <m/>
    <n v="0"/>
    <n v="0"/>
    <n v="1"/>
    <n v="0"/>
    <n v="0"/>
    <n v="1"/>
    <m/>
    <m/>
    <n v="0"/>
    <s v="Valauto Roncq"/>
    <s v="VOLKSWAGEN"/>
    <m/>
    <s v="Agent Bernard"/>
    <n v="245.01"/>
  </r>
  <r>
    <x v="0"/>
    <s v="C"/>
    <x v="3"/>
    <d v="2021-07-29T00:00:00"/>
    <d v="2021-07-29T00:00:00"/>
    <m/>
    <m/>
    <m/>
    <m/>
    <m/>
    <n v="0"/>
    <s v="RQNBA"/>
    <n v="536363"/>
    <n v="6363"/>
    <s v="BOET PASCAL"/>
    <x v="20"/>
    <n v="12125.83"/>
    <n v="1200"/>
    <n v="13325.83"/>
    <n v="0"/>
    <n v="627.89"/>
    <n v="95"/>
    <m/>
    <n v="532.89"/>
    <n v="4.7118265804081245E-2"/>
    <n v="0"/>
    <n v="-1400"/>
    <m/>
    <m/>
    <n v="0.1"/>
    <n v="7.0000000000000007E-2"/>
    <n v="53.289000000000001"/>
    <m/>
    <n v="53.289000000000001"/>
    <s v=""/>
    <n v="1"/>
    <n v="20"/>
    <n v="1"/>
    <n v="1"/>
    <m/>
    <m/>
    <n v="1"/>
    <s v="Valauto Roncq"/>
    <s v="VOLKSWAGEN"/>
    <m/>
    <s v="Roncq"/>
    <n v="627.89"/>
  </r>
  <r>
    <x v="0"/>
    <s v="C"/>
    <x v="3"/>
    <d v="2021-10-05T00:00:00"/>
    <d v="2021-10-09T00:00:00"/>
    <m/>
    <m/>
    <m/>
    <m/>
    <m/>
    <n v="0"/>
    <s v="RQCSA"/>
    <n v="536398"/>
    <n v="6398"/>
    <s v="SCHATTEMAN JUDITH"/>
    <x v="16"/>
    <n v="17985.830000000002"/>
    <n v="2070.84"/>
    <n v="20056.670000000002"/>
    <n v="1"/>
    <n v="888.09"/>
    <n v="95"/>
    <m/>
    <n v="793.09"/>
    <n v="4.4279035353326349E-2"/>
    <n v="0"/>
    <n v="-1775"/>
    <m/>
    <m/>
    <n v="0.1"/>
    <n v="7.0000000000000007E-2"/>
    <n v="79.309000000000012"/>
    <m/>
    <n v="79.309000000000012"/>
    <s v="VWB"/>
    <n v="1"/>
    <n v="20"/>
    <n v="1"/>
    <n v="1"/>
    <m/>
    <m/>
    <n v="1"/>
    <s v="Valauto Roncq"/>
    <s v="VOLKSWAGEN"/>
    <m/>
    <s v="Roncq"/>
    <n v="888.09"/>
  </r>
  <r>
    <x v="0"/>
    <s v="C"/>
    <x v="3"/>
    <d v="2021-12-29T00:00:00"/>
    <d v="2021-12-30T00:00:00"/>
    <m/>
    <m/>
    <m/>
    <m/>
    <m/>
    <n v="0"/>
    <s v="RQCSA"/>
    <n v="536405"/>
    <n v="6405"/>
    <s v="DESMARESCAUX CLAUDETTE"/>
    <x v="18"/>
    <n v="28135.83"/>
    <n v="1737.5"/>
    <n v="29873.33"/>
    <n v="23"/>
    <n v="1022.45"/>
    <n v="95"/>
    <m/>
    <n v="927.45"/>
    <n v="3.4226181011624751E-2"/>
    <n v="0"/>
    <n v="-1493.67"/>
    <m/>
    <m/>
    <n v="7.0000000000000007E-2"/>
    <n v="7.0000000000000007E-2"/>
    <n v="64.921500000000009"/>
    <m/>
    <n v="64.921500000000009"/>
    <n v="0"/>
    <n v="1"/>
    <n v="0"/>
    <n v="0"/>
    <n v="1"/>
    <m/>
    <m/>
    <n v="0"/>
    <s v="Valauto Roncq"/>
    <s v="VOLKSWAGEN"/>
    <m/>
    <s v="Roncq"/>
    <n v="1022.45"/>
  </r>
  <r>
    <x v="0"/>
    <s v="C"/>
    <x v="3"/>
    <d v="2021-12-27T00:00:00"/>
    <d v="2021-12-27T00:00:00"/>
    <m/>
    <m/>
    <m/>
    <m/>
    <m/>
    <n v="0"/>
    <s v="RQSVA"/>
    <n v="536418"/>
    <n v="6418"/>
    <s v="VERHENNE ALAIN"/>
    <x v="15"/>
    <n v="21173.33"/>
    <n v="2025"/>
    <n v="23198.33"/>
    <n v="31"/>
    <n v="1138.03"/>
    <n v="95"/>
    <m/>
    <n v="1043.03"/>
    <n v="4.9056548467066377E-2"/>
    <n v="0"/>
    <n v="-1100"/>
    <m/>
    <m/>
    <n v="7.0000000000000007E-2"/>
    <n v="7.0000000000000007E-2"/>
    <n v="73.012100000000004"/>
    <m/>
    <n v="73.012100000000004"/>
    <s v="VWB"/>
    <n v="1"/>
    <n v="0"/>
    <n v="0"/>
    <n v="1"/>
    <m/>
    <m/>
    <n v="0"/>
    <s v="Valauto Roncq"/>
    <s v="VOLKSWAGEN"/>
    <m/>
    <s v="Roncq"/>
    <n v="1138.03"/>
  </r>
  <r>
    <x v="0"/>
    <s v="C"/>
    <x v="3"/>
    <d v="2021-10-28T00:00:00"/>
    <d v="2021-10-29T00:00:00"/>
    <m/>
    <m/>
    <m/>
    <m/>
    <m/>
    <n v="0"/>
    <s v="RQSVA"/>
    <n v="536424"/>
    <n v="6424"/>
    <s v="ROMERO MANUEL"/>
    <x v="18"/>
    <n v="25819.17"/>
    <n v="3737.52"/>
    <n v="29556.69"/>
    <n v="7"/>
    <n v="910.05"/>
    <n v="95"/>
    <m/>
    <n v="815.05"/>
    <n v="3.0789983587472074E-2"/>
    <n v="0"/>
    <m/>
    <m/>
    <m/>
    <n v="0.1"/>
    <n v="7.0000000000000007E-2"/>
    <n v="81.504999999999995"/>
    <m/>
    <n v="81.504999999999995"/>
    <n v="0"/>
    <n v="1"/>
    <n v="20"/>
    <n v="1"/>
    <n v="1"/>
    <m/>
    <m/>
    <n v="1"/>
    <s v="Valauto Roncq"/>
    <s v="VOLKSWAGEN"/>
    <m/>
    <s v="Roncq"/>
    <n v="910.05"/>
  </r>
  <r>
    <x v="0"/>
    <s v="C"/>
    <x v="3"/>
    <d v="2021-11-25T00:00:00"/>
    <d v="2021-11-25T00:00:00"/>
    <m/>
    <m/>
    <m/>
    <m/>
    <m/>
    <n v="-300.67"/>
    <s v="RXNTA"/>
    <n v="536435"/>
    <n v="6435"/>
    <s v="BENDRIS AMAR TEWFIK"/>
    <x v="16"/>
    <n v="20469.169999999998"/>
    <n v="1791.66"/>
    <n v="22260.829999999998"/>
    <n v="29"/>
    <n v="875.88"/>
    <n v="95"/>
    <m/>
    <n v="780.88"/>
    <n v="3.9346241806796967E-2"/>
    <n v="0"/>
    <n v="0"/>
    <m/>
    <m/>
    <n v="0.1"/>
    <n v="7.0000000000000007E-2"/>
    <n v="78.088000000000008"/>
    <m/>
    <n v="78.088000000000008"/>
    <n v="0"/>
    <n v="0"/>
    <n v="0"/>
    <n v="0"/>
    <n v="1"/>
    <m/>
    <m/>
    <n v="0"/>
    <s v="Valauto Roncq"/>
    <s v="VOLKSWAGEN"/>
    <m/>
    <s v="Roubaix"/>
    <n v="875.88"/>
  </r>
  <r>
    <x v="0"/>
    <s v="C"/>
    <x v="3"/>
    <d v="2021-11-18T00:00:00"/>
    <d v="2021-11-19T00:00:00"/>
    <m/>
    <m/>
    <m/>
    <m/>
    <m/>
    <m/>
    <s v="RXNTA"/>
    <n v="536441"/>
    <n v="6441"/>
    <s v="BLAMPAIN VIRGINIE"/>
    <x v="16"/>
    <n v="20469.169999999998"/>
    <n v="1791.66"/>
    <n v="22260.829999999998"/>
    <n v="14"/>
    <n v="762.84"/>
    <n v="95"/>
    <m/>
    <n v="667.84"/>
    <n v="3.4268264031484905E-2"/>
    <n v="0"/>
    <n v="-2226.1"/>
    <m/>
    <m/>
    <n v="0.1"/>
    <n v="7.0000000000000007E-2"/>
    <n v="66.784000000000006"/>
    <m/>
    <n v="66.784000000000006"/>
    <s v="VWB"/>
    <n v="0"/>
    <n v="20"/>
    <n v="1"/>
    <n v="1"/>
    <m/>
    <m/>
    <n v="1"/>
    <s v="Valauto Roncq"/>
    <s v="VOLKSWAGEN"/>
    <m/>
    <s v="Roubaix"/>
    <n v="762.84"/>
  </r>
  <r>
    <x v="0"/>
    <s v="C"/>
    <x v="3"/>
    <d v="2021-11-18T00:00:00"/>
    <d v="2021-11-19T00:00:00"/>
    <m/>
    <m/>
    <m/>
    <m/>
    <m/>
    <n v="0"/>
    <s v="RQCSA"/>
    <n v="536443"/>
    <n v="6443"/>
    <s v="JEMMA CHRISTEL"/>
    <x v="16"/>
    <n v="14615"/>
    <n v="891.66"/>
    <n v="15506.66"/>
    <n v="14"/>
    <n v="501.58"/>
    <n v="95"/>
    <m/>
    <n v="406.58"/>
    <n v="3.2346101610533792E-2"/>
    <n v="0"/>
    <n v="0"/>
    <m/>
    <m/>
    <n v="0.1"/>
    <n v="7.0000000000000007E-2"/>
    <n v="40.658000000000001"/>
    <m/>
    <n v="40.658000000000001"/>
    <n v="0"/>
    <n v="0"/>
    <n v="0"/>
    <n v="0"/>
    <n v="1"/>
    <m/>
    <m/>
    <n v="0"/>
    <s v="Valauto Roncq"/>
    <s v="VOLKSWAGEN"/>
    <m/>
    <s v="Roncq"/>
    <n v="501.58"/>
  </r>
  <r>
    <x v="0"/>
    <s v="C"/>
    <x v="3"/>
    <d v="2021-11-18T00:00:00"/>
    <d v="2021-11-19T00:00:00"/>
    <m/>
    <m/>
    <m/>
    <m/>
    <m/>
    <n v="0"/>
    <s v="RQNBA"/>
    <n v="536455"/>
    <n v="6455"/>
    <s v="PILOTES PLV"/>
    <x v="19"/>
    <n v="31578.33"/>
    <n v="2366.66"/>
    <n v="33944.990000000005"/>
    <n v="6"/>
    <n v="1113.3399999999999"/>
    <n v="95"/>
    <m/>
    <n v="1018.3399999999999"/>
    <n v="3.2798359934706117E-2"/>
    <n v="0"/>
    <n v="-848.61"/>
    <m/>
    <m/>
    <n v="0.1"/>
    <n v="7.0000000000000007E-2"/>
    <n v="101.834"/>
    <m/>
    <n v="101.834"/>
    <s v="VWB"/>
    <n v="1"/>
    <n v="0"/>
    <n v="0"/>
    <n v="1"/>
    <m/>
    <m/>
    <n v="0"/>
    <s v="Valauto Roncq"/>
    <s v="VOLKSWAGEN"/>
    <m/>
    <s v="Roncq"/>
    <n v="1113.3399999999999"/>
  </r>
  <r>
    <x v="0"/>
    <s v="C"/>
    <x v="3"/>
    <d v="2021-11-29T00:00:00"/>
    <d v="2021-11-30T00:00:00"/>
    <m/>
    <m/>
    <m/>
    <m/>
    <m/>
    <n v="0"/>
    <s v="RXNTA"/>
    <n v="536466"/>
    <n v="6466"/>
    <s v="RITZ JACQUES"/>
    <x v="15"/>
    <n v="24148.33"/>
    <n v="2920.83"/>
    <n v="27069.160000000003"/>
    <n v="7"/>
    <n v="837.22"/>
    <n v="95"/>
    <m/>
    <n v="742.22"/>
    <n v="3.09289242813593E-2"/>
    <n v="0"/>
    <n v="0"/>
    <m/>
    <m/>
    <n v="0.1"/>
    <n v="7.0000000000000007E-2"/>
    <n v="74.222000000000008"/>
    <m/>
    <n v="74.222000000000008"/>
    <n v="0"/>
    <n v="1"/>
    <n v="0"/>
    <n v="0"/>
    <n v="1"/>
    <m/>
    <m/>
    <n v="0"/>
    <s v="Valauto Roncq"/>
    <s v="VOLKSWAGEN"/>
    <m/>
    <s v="Roubaix"/>
    <n v="837.22"/>
  </r>
  <r>
    <x v="0"/>
    <s v="C"/>
    <x v="3"/>
    <d v="2021-12-29T00:00:00"/>
    <d v="2021-12-30T00:00:00"/>
    <m/>
    <m/>
    <m/>
    <m/>
    <m/>
    <n v="0"/>
    <s v="RQHWI"/>
    <n v="536486"/>
    <n v="6486"/>
    <s v="GRUSON LAETITIA"/>
    <x v="16"/>
    <n v="14881.67"/>
    <n v="1241.67"/>
    <n v="16123.34"/>
    <n v="2"/>
    <n v="551.54999999999995"/>
    <n v="95"/>
    <m/>
    <n v="456.54999999999995"/>
    <n v="3.4208172748326333E-2"/>
    <n v="0"/>
    <n v="0"/>
    <m/>
    <m/>
    <n v="0.1"/>
    <n v="7.0000000000000007E-2"/>
    <n v="45.655000000000001"/>
    <m/>
    <n v="45.655000000000001"/>
    <s v="VWB"/>
    <n v="1"/>
    <n v="0"/>
    <n v="0"/>
    <n v="1"/>
    <m/>
    <m/>
    <n v="0"/>
    <s v="Valauto Roncq"/>
    <s v="VOLKSWAGEN"/>
    <m/>
    <s v="Roncq"/>
    <n v="551.54999999999995"/>
  </r>
  <r>
    <x v="0"/>
    <s v="C"/>
    <x v="3"/>
    <d v="2021-12-31T00:00:00"/>
    <d v="2021-12-31T00:00:00"/>
    <m/>
    <m/>
    <m/>
    <m/>
    <m/>
    <n v="19999.759999999998"/>
    <s v="LTHVI"/>
    <n v="539800"/>
    <n v="9800"/>
    <s v="CABRE CHRISTOPHE"/>
    <x v="18"/>
    <n v="28135.83"/>
    <n v="3950"/>
    <n v="32085.83"/>
    <n v="93"/>
    <n v="1202.56"/>
    <n v="95"/>
    <m/>
    <n v="1107.56"/>
    <n v="3.7479473025943226E-2"/>
    <n v="-2887.72"/>
    <m/>
    <m/>
    <m/>
    <n v="0.1"/>
    <n v="0.13"/>
    <n v="110.756"/>
    <m/>
    <n v="110.756"/>
    <s v="VWB"/>
    <n v="1"/>
    <n v="20"/>
    <n v="1"/>
    <n v="1"/>
    <m/>
    <m/>
    <n v="1"/>
    <s v="Valauto Roncq"/>
    <s v="VOLKSWAGEN"/>
    <m/>
    <s v="lambersart"/>
    <n v="1202.56"/>
  </r>
  <r>
    <x v="0"/>
    <s v="C"/>
    <x v="3"/>
    <d v="2021-07-13T00:00:00"/>
    <d v="2021-07-13T00:00:00"/>
    <m/>
    <m/>
    <m/>
    <m/>
    <m/>
    <n v="0"/>
    <s v="RQCSA"/>
    <n v="539835"/>
    <n v="9835"/>
    <s v="MARQUETTE AUDREY"/>
    <x v="16"/>
    <n v="13985.83"/>
    <n v="1200"/>
    <n v="15185.83"/>
    <n v="14"/>
    <n v="501.54"/>
    <n v="95"/>
    <m/>
    <n v="406.54"/>
    <n v="3.3026841469975629E-2"/>
    <n v="0"/>
    <n v="-2108.33"/>
    <m/>
    <m/>
    <n v="0.1"/>
    <n v="0.1"/>
    <n v="40.654000000000003"/>
    <m/>
    <n v="40.654000000000003"/>
    <s v="VWB"/>
    <n v="1"/>
    <n v="20"/>
    <n v="1"/>
    <n v="1"/>
    <m/>
    <m/>
    <n v="1"/>
    <s v="Valauto Roncq"/>
    <s v="VOLKSWAGEN"/>
    <m/>
    <s v="Roncq"/>
    <n v="501.54"/>
  </r>
  <r>
    <x v="0"/>
    <s v="C"/>
    <x v="3"/>
    <d v="2021-06-23T00:00:00"/>
    <d v="2021-06-24T00:00:00"/>
    <m/>
    <m/>
    <m/>
    <m/>
    <m/>
    <n v="0"/>
    <s v="RQSVA"/>
    <n v="539970"/>
    <n v="9970"/>
    <s v="DARRAS SYLVIE"/>
    <x v="16"/>
    <n v="16285.83"/>
    <n v="1470.84"/>
    <n v="17756.669999999998"/>
    <n v="9"/>
    <n v="707.22"/>
    <n v="95"/>
    <m/>
    <n v="612.22"/>
    <n v="3.9828413773528491E-2"/>
    <n v="0"/>
    <n v="-1400"/>
    <m/>
    <m/>
    <n v="0.1"/>
    <n v="0.1"/>
    <n v="61.222000000000008"/>
    <m/>
    <n v="61.222000000000008"/>
    <s v="VWB"/>
    <n v="1"/>
    <n v="20"/>
    <n v="1"/>
    <n v="1"/>
    <m/>
    <m/>
    <n v="1"/>
    <s v="Valauto Roncq"/>
    <s v="VOLKSWAGEN"/>
    <m/>
    <s v="Roncq"/>
    <n v="707.22"/>
  </r>
  <r>
    <x v="0"/>
    <s v="C"/>
    <x v="3"/>
    <d v="2021-08-27T00:00:00"/>
    <d v="2021-08-30T00:00:00"/>
    <m/>
    <m/>
    <m/>
    <m/>
    <m/>
    <n v="0"/>
    <s v="RQCSA"/>
    <n v="539988"/>
    <n v="9988"/>
    <s v="AYDIN EBRU"/>
    <x v="17"/>
    <n v="41291.67"/>
    <n v="6883.33"/>
    <n v="48175"/>
    <n v="86"/>
    <n v="1873.63"/>
    <n v="95"/>
    <m/>
    <n v="1778.63"/>
    <n v="3.8892163985469644E-2"/>
    <n v="0"/>
    <n v="0"/>
    <m/>
    <m/>
    <n v="0.1"/>
    <n v="0.1"/>
    <n v="177.86300000000003"/>
    <m/>
    <n v="177.86300000000003"/>
    <s v="VWB"/>
    <n v="1"/>
    <n v="20"/>
    <n v="1"/>
    <n v="1"/>
    <m/>
    <m/>
    <n v="1"/>
    <s v="Valauto Roncq"/>
    <s v="VOLKSWAGEN"/>
    <m/>
    <s v="Roncq"/>
    <n v="1873.63"/>
  </r>
  <r>
    <x v="0"/>
    <s v="C"/>
    <x v="3"/>
    <d v="2021-03-25T00:00:00"/>
    <d v="2021-03-25T00:00:00"/>
    <m/>
    <m/>
    <m/>
    <m/>
    <m/>
    <n v="0"/>
    <s v="RQNBA"/>
    <n v="545531"/>
    <n v="5531"/>
    <s v="DENNETIERE RAPHAEL RAPHAEL"/>
    <x v="16"/>
    <n v="16044.17"/>
    <n v="1162.5"/>
    <n v="17206.669999999998"/>
    <n v="29"/>
    <n v="655.53"/>
    <n v="95"/>
    <m/>
    <n v="560.53"/>
    <n v="3.8097435471244584E-2"/>
    <n v="0"/>
    <n v="-2108.33"/>
    <m/>
    <m/>
    <n v="0.13"/>
    <n v="0.13"/>
    <n v="72.868899999999996"/>
    <m/>
    <n v="72.868899999999996"/>
    <s v="VWB"/>
    <n v="1"/>
    <n v="20"/>
    <n v="1"/>
    <n v="1"/>
    <m/>
    <m/>
    <n v="1"/>
    <s v="Valauto Roncq"/>
    <s v="VOLKSWAGEN"/>
    <m/>
    <s v="Roncq"/>
    <n v="655.53"/>
  </r>
  <r>
    <x v="0"/>
    <s v="C"/>
    <x v="3"/>
    <d v="2021-05-27T00:00:00"/>
    <d v="2021-05-27T00:00:00"/>
    <m/>
    <m/>
    <m/>
    <m/>
    <m/>
    <m/>
    <s v="RXNTA"/>
    <n v="546095"/>
    <n v="6095"/>
    <s v="SIBILLE PAULINE"/>
    <x v="21"/>
    <n v="22570"/>
    <n v="333.34"/>
    <n v="22903.34"/>
    <n v="28"/>
    <n v="717.35"/>
    <n v="95"/>
    <m/>
    <n v="622.35"/>
    <n v="3.1320759330298549E-2"/>
    <n v="0"/>
    <n v="-687.1"/>
    <m/>
    <m/>
    <n v="0.1"/>
    <n v="0.1"/>
    <n v="62.235000000000007"/>
    <m/>
    <n v="62.235000000000007"/>
    <s v="VWB"/>
    <n v="0"/>
    <n v="20"/>
    <n v="1"/>
    <n v="1"/>
    <m/>
    <m/>
    <n v="1"/>
    <s v="Valauto Roncq"/>
    <s v="VOLKSWAGEN"/>
    <m/>
    <s v="Roubaix"/>
    <n v="717.35"/>
  </r>
  <r>
    <x v="0"/>
    <s v="C"/>
    <x v="3"/>
    <d v="2021-07-21T00:00:00"/>
    <d v="2021-07-21T00:00:00"/>
    <m/>
    <m/>
    <m/>
    <m/>
    <m/>
    <n v="0"/>
    <s v="RQHWI"/>
    <n v="546154"/>
    <n v="6154"/>
    <s v="LEONARDO FILIPPO"/>
    <x v="21"/>
    <n v="26395"/>
    <n v="925"/>
    <n v="27320"/>
    <n v="42"/>
    <n v="1505.54"/>
    <n v="95"/>
    <m/>
    <n v="1410.54"/>
    <n v="5.5107613469985356E-2"/>
    <n v="1903.04"/>
    <n v="-708.33"/>
    <m/>
    <m/>
    <n v="0.13"/>
    <n v="0.13"/>
    <n v="183.37020000000001"/>
    <m/>
    <n v="183.37020000000001"/>
    <s v="VWB"/>
    <n v="0"/>
    <n v="0"/>
    <n v="0"/>
    <n v="1"/>
    <m/>
    <m/>
    <n v="0"/>
    <s v="Valauto Roncq"/>
    <s v="VOLKSWAGEN"/>
    <m/>
    <s v="Roncq"/>
    <n v="1505.54"/>
  </r>
  <r>
    <x v="0"/>
    <s v="C"/>
    <x v="3"/>
    <d v="2021-08-03T00:00:00"/>
    <d v="2021-08-10T00:00:00"/>
    <m/>
    <m/>
    <m/>
    <m/>
    <m/>
    <n v="0"/>
    <s v="RXNTA"/>
    <n v="546155"/>
    <n v="6155"/>
    <s v="GAILLET LAURENT"/>
    <x v="15"/>
    <n v="19210.830000000002"/>
    <n v="1004.17"/>
    <n v="20215"/>
    <n v="106"/>
    <n v="1145.54"/>
    <n v="95"/>
    <m/>
    <n v="1050.54"/>
    <n v="5.6667820925055651E-2"/>
    <n v="0"/>
    <n v="-1100"/>
    <m/>
    <m/>
    <n v="7.0000000000000007E-2"/>
    <n v="7.0000000000000007E-2"/>
    <n v="73.537800000000004"/>
    <m/>
    <n v="73.537800000000004"/>
    <s v="VWB"/>
    <n v="1"/>
    <n v="20"/>
    <n v="1"/>
    <n v="1"/>
    <m/>
    <m/>
    <n v="1"/>
    <s v="Valauto Roncq"/>
    <s v="VOLKSWAGEN"/>
    <m/>
    <s v="Roubaix"/>
    <n v="1145.54"/>
  </r>
  <r>
    <x v="0"/>
    <s v="C"/>
    <x v="3"/>
    <d v="2021-04-29T00:00:00"/>
    <d v="2021-04-29T00:00:00"/>
    <m/>
    <m/>
    <m/>
    <m/>
    <m/>
    <n v="-3263.03"/>
    <s v="RQCSA"/>
    <n v="546158"/>
    <n v="6158"/>
    <s v="LEFAIST  REGIS"/>
    <x v="18"/>
    <n v="25127.5"/>
    <n v="2095.83"/>
    <n v="27223.33"/>
    <n v="2"/>
    <n v="2077.86"/>
    <n v="95"/>
    <m/>
    <n v="1982.8600000000001"/>
    <n v="7.6326445001401372E-2"/>
    <n v="0"/>
    <n v="-2666.67"/>
    <m/>
    <m/>
    <n v="7.0000000000000007E-2"/>
    <n v="7.0000000000000007E-2"/>
    <n v="138.80020000000002"/>
    <m/>
    <n v="138.80020000000002"/>
    <s v=""/>
    <n v="0"/>
    <n v="20"/>
    <n v="1"/>
    <n v="1"/>
    <m/>
    <m/>
    <n v="1"/>
    <s v="Valauto Roncq"/>
    <s v="VOLKSWAGEN"/>
    <m/>
    <s v="Roncq"/>
    <n v="2077.86"/>
  </r>
  <r>
    <x v="0"/>
    <s v="C"/>
    <x v="3"/>
    <d v="2021-03-25T00:00:00"/>
    <d v="2021-03-25T00:00:00"/>
    <m/>
    <m/>
    <m/>
    <m/>
    <m/>
    <n v="0"/>
    <s v="RQHWI"/>
    <n v="546170"/>
    <n v="6170"/>
    <s v="GILLIS CLAIRE"/>
    <x v="15"/>
    <n v="19210.830000000002"/>
    <n v="1283.3399999999999"/>
    <n v="20494.170000000002"/>
    <n v="7"/>
    <n v="942.88"/>
    <n v="95"/>
    <m/>
    <n v="847.88"/>
    <n v="4.6007230348923615E-2"/>
    <n v="0"/>
    <n v="-2583.33"/>
    <m/>
    <m/>
    <n v="0.1"/>
    <n v="7.0000000000000007E-2"/>
    <n v="84.788000000000011"/>
    <m/>
    <n v="84.788000000000011"/>
    <s v="VWB"/>
    <n v="1"/>
    <n v="0"/>
    <n v="0"/>
    <n v="1"/>
    <m/>
    <m/>
    <n v="0"/>
    <s v="Valauto Roncq"/>
    <s v="VOLKSWAGEN"/>
    <m/>
    <s v="Roncq"/>
    <n v="942.88"/>
  </r>
  <r>
    <x v="0"/>
    <s v="C"/>
    <x v="3"/>
    <d v="2021-04-03T00:00:00"/>
    <d v="2021-04-03T00:00:00"/>
    <m/>
    <m/>
    <m/>
    <m/>
    <m/>
    <n v="0"/>
    <s v="RQHWI"/>
    <n v="546171"/>
    <n v="6171"/>
    <s v="DOSSCHE MICHEL"/>
    <x v="16"/>
    <n v="16044.17"/>
    <n v="950"/>
    <n v="16994.169999999998"/>
    <n v="5"/>
    <n v="638.54"/>
    <n v="95"/>
    <m/>
    <n v="543.54"/>
    <n v="3.7574062163671429E-2"/>
    <n v="0"/>
    <n v="-2108.33"/>
    <m/>
    <m/>
    <n v="0.1"/>
    <n v="7.0000000000000007E-2"/>
    <n v="54.353999999999999"/>
    <m/>
    <n v="54.353999999999999"/>
    <s v=""/>
    <n v="1"/>
    <n v="0"/>
    <n v="0"/>
    <n v="1"/>
    <m/>
    <m/>
    <n v="0"/>
    <s v="Valauto Roncq"/>
    <s v="VOLKSWAGEN"/>
    <m/>
    <s v="Roncq"/>
    <n v="638.54"/>
  </r>
  <r>
    <x v="0"/>
    <s v="C"/>
    <x v="3"/>
    <d v="2021-08-26T00:00:00"/>
    <d v="2021-08-26T00:00:00"/>
    <m/>
    <m/>
    <m/>
    <m/>
    <m/>
    <n v="0"/>
    <s v="RQCSA"/>
    <n v="546181"/>
    <n v="6181"/>
    <s v="DELAHOUSSE FLORENCE"/>
    <x v="19"/>
    <n v="28028.33"/>
    <n v="2766.67"/>
    <n v="30795"/>
    <n v="113"/>
    <n v="1107.3800000000001"/>
    <n v="95"/>
    <m/>
    <n v="1012.3800000000001"/>
    <n v="3.5959733723006988E-2"/>
    <n v="0"/>
    <n v="0"/>
    <m/>
    <m/>
    <n v="7.0000000000000007E-2"/>
    <n v="7.0000000000000007E-2"/>
    <n v="70.86660000000002"/>
    <m/>
    <n v="70.86660000000002"/>
    <s v="VWB"/>
    <n v="1"/>
    <n v="0"/>
    <n v="0"/>
    <n v="1"/>
    <m/>
    <m/>
    <n v="0"/>
    <s v="Valauto Roncq"/>
    <s v="VOLKSWAGEN"/>
    <m/>
    <s v="Roncq"/>
    <n v="1107.3800000000001"/>
  </r>
  <r>
    <x v="0"/>
    <s v="C"/>
    <x v="3"/>
    <d v="2021-07-06T00:00:00"/>
    <d v="2021-07-06T00:00:00"/>
    <m/>
    <m/>
    <m/>
    <m/>
    <m/>
    <n v="0"/>
    <s v="RQSVA"/>
    <n v="546182"/>
    <n v="6182"/>
    <s v="HALLO-DOYEN FRANCK"/>
    <x v="18"/>
    <n v="29060.83"/>
    <n v="1925"/>
    <n v="30985.83"/>
    <n v="12"/>
    <n v="1347.1"/>
    <n v="95"/>
    <m/>
    <n v="1252.0999999999999"/>
    <n v="4.3474710859770414E-2"/>
    <n v="-2250"/>
    <n v="0"/>
    <m/>
    <m/>
    <n v="7.0000000000000007E-2"/>
    <n v="7.0000000000000007E-2"/>
    <n v="87.647000000000006"/>
    <m/>
    <n v="87.647000000000006"/>
    <s v="VWB"/>
    <n v="1"/>
    <n v="20"/>
    <n v="1"/>
    <n v="1"/>
    <m/>
    <m/>
    <n v="1"/>
    <s v="Valauto Roncq"/>
    <s v="VOLKSWAGEN"/>
    <m/>
    <s v="Roncq"/>
    <n v="1347.1"/>
  </r>
  <r>
    <x v="0"/>
    <s v="C"/>
    <x v="3"/>
    <d v="2021-06-02T00:00:00"/>
    <d v="2021-06-02T00:00:00"/>
    <m/>
    <m/>
    <m/>
    <m/>
    <m/>
    <n v="0"/>
    <s v="RXNTA"/>
    <n v="546187"/>
    <n v="6187"/>
    <s v="MOLENDA JEROME"/>
    <x v="19"/>
    <n v="25095"/>
    <n v="3800"/>
    <n v="28895"/>
    <n v="8"/>
    <n v="1265.94"/>
    <n v="95"/>
    <m/>
    <n v="1170.94"/>
    <n v="4.3811732133587127E-2"/>
    <n v="0"/>
    <n v="-883.33"/>
    <m/>
    <m/>
    <n v="7.0000000000000007E-2"/>
    <n v="7.0000000000000007E-2"/>
    <n v="81.965800000000016"/>
    <m/>
    <n v="81.965800000000016"/>
    <s v="VWB"/>
    <n v="0"/>
    <n v="20"/>
    <n v="1"/>
    <n v="1"/>
    <m/>
    <m/>
    <n v="1"/>
    <s v="Valauto Roncq"/>
    <s v="VOLKSWAGEN"/>
    <m/>
    <s v="Roubaix"/>
    <n v="1265.94"/>
  </r>
  <r>
    <x v="0"/>
    <s v="C"/>
    <x v="3"/>
    <d v="2021-04-03T00:00:00"/>
    <d v="2021-04-03T00:00:00"/>
    <m/>
    <m/>
    <m/>
    <m/>
    <m/>
    <n v="0"/>
    <s v="RQNBA"/>
    <n v="546188"/>
    <n v="6188"/>
    <s v="LANNOY CELINE"/>
    <x v="15"/>
    <n v="20141.669999999998"/>
    <n v="700"/>
    <n v="20841.669999999998"/>
    <n v="1"/>
    <n v="980.55"/>
    <n v="95"/>
    <m/>
    <n v="885.55"/>
    <n v="4.7047573443011047E-2"/>
    <n v="0"/>
    <n v="-2583.33"/>
    <m/>
    <m/>
    <n v="0.1"/>
    <n v="7.0000000000000007E-2"/>
    <n v="88.555000000000007"/>
    <m/>
    <n v="88.555000000000007"/>
    <s v="VWB"/>
    <n v="1"/>
    <n v="0"/>
    <n v="0"/>
    <n v="1"/>
    <m/>
    <m/>
    <n v="0"/>
    <s v="Valauto Roncq"/>
    <s v="VOLKSWAGEN"/>
    <m/>
    <s v="Roncq"/>
    <n v="980.55"/>
  </r>
  <r>
    <x v="0"/>
    <s v="C"/>
    <x v="3"/>
    <d v="2021-07-21T00:00:00"/>
    <d v="2021-07-21T00:00:00"/>
    <m/>
    <m/>
    <m/>
    <m/>
    <m/>
    <n v="0"/>
    <s v="RQSVA"/>
    <n v="546189"/>
    <n v="6189"/>
    <s v="ZE CONSULTING"/>
    <x v="17"/>
    <n v="38520.839999999997"/>
    <n v="591.66999999999996"/>
    <n v="39112.509999999995"/>
    <n v="9"/>
    <n v="1268.3900000000001"/>
    <n v="95"/>
    <m/>
    <n v="1173.3900000000001"/>
    <n v="3.2429266237324075E-2"/>
    <n v="0"/>
    <n v="0"/>
    <m/>
    <m/>
    <n v="7.0000000000000007E-2"/>
    <n v="7.0000000000000007E-2"/>
    <n v="82.13730000000001"/>
    <m/>
    <n v="82.13730000000001"/>
    <s v="VWB"/>
    <n v="0"/>
    <n v="20"/>
    <n v="1"/>
    <n v="1"/>
    <m/>
    <m/>
    <n v="1"/>
    <s v="Valauto Roncq"/>
    <s v="VOLKSWAGEN"/>
    <m/>
    <s v="Roncq"/>
    <n v="1268.3900000000001"/>
  </r>
  <r>
    <x v="0"/>
    <s v="C"/>
    <x v="3"/>
    <d v="2021-11-26T00:00:00"/>
    <d v="2021-11-26T00:00:00"/>
    <m/>
    <m/>
    <m/>
    <m/>
    <m/>
    <m/>
    <s v="RQSVA"/>
    <n v="546190"/>
    <n v="6190"/>
    <s v="VALLEE JEROME"/>
    <x v="17"/>
    <n v="39195.839999999997"/>
    <n v="4808.34"/>
    <n v="44004.179999999993"/>
    <n v="7"/>
    <n v="1362.32"/>
    <n v="95"/>
    <m/>
    <n v="1267.32"/>
    <n v="3.0958877088494777E-2"/>
    <n v="0"/>
    <n v="0"/>
    <m/>
    <m/>
    <n v="7.0000000000000007E-2"/>
    <n v="7.0000000000000007E-2"/>
    <n v="88.712400000000002"/>
    <m/>
    <n v="88.712400000000002"/>
    <s v="VWB"/>
    <n v="1"/>
    <n v="0"/>
    <n v="0"/>
    <n v="1"/>
    <n v="1666"/>
    <d v="2021-12-21T00:00:00"/>
    <n v="0"/>
    <s v="Valauto Roncq"/>
    <s v="VOLKSWAGEN"/>
    <m/>
    <s v="Roncq"/>
    <n v="3028.3199999999997"/>
  </r>
  <r>
    <x v="0"/>
    <s v="C"/>
    <x v="3"/>
    <d v="2021-12-27T00:00:00"/>
    <d v="2021-12-27T00:00:00"/>
    <m/>
    <m/>
    <m/>
    <m/>
    <m/>
    <n v="0"/>
    <s v="RQCSA"/>
    <n v="546192"/>
    <n v="6192"/>
    <s v="DA SILVA ELODIE"/>
    <x v="18"/>
    <n v="21860.83"/>
    <n v="2229.17"/>
    <n v="24090"/>
    <n v="221"/>
    <n v="817.71"/>
    <n v="95"/>
    <m/>
    <n v="722.71"/>
    <n v="3.3943960149439602E-2"/>
    <n v="0"/>
    <n v="0"/>
    <m/>
    <m/>
    <n v="7.0000000000000007E-2"/>
    <n v="7.0000000000000007E-2"/>
    <n v="50.589700000000008"/>
    <m/>
    <n v="50.589700000000008"/>
    <s v="VWB"/>
    <n v="0"/>
    <n v="20"/>
    <n v="1"/>
    <n v="1"/>
    <m/>
    <m/>
    <n v="1"/>
    <s v="Valauto Roncq"/>
    <s v="VOLKSWAGEN"/>
    <m/>
    <s v="Roncq"/>
    <n v="817.71"/>
  </r>
  <r>
    <x v="0"/>
    <s v="C"/>
    <x v="3"/>
    <d v="2021-10-14T00:00:00"/>
    <d v="2021-10-15T00:00:00"/>
    <m/>
    <m/>
    <m/>
    <m/>
    <m/>
    <m/>
    <s v="RXNTA"/>
    <n v="546193"/>
    <n v="6193"/>
    <s v="LOGET PAMELA"/>
    <x v="21"/>
    <n v="23453.33"/>
    <n v="2816.67"/>
    <n v="26270"/>
    <n v="24"/>
    <n v="1100.1099999999999"/>
    <n v="95"/>
    <m/>
    <n v="1005.1099999999999"/>
    <n v="4.1877046060144647E-2"/>
    <n v="1628.74"/>
    <n v="-1650"/>
    <m/>
    <m/>
    <n v="7.0000000000000007E-2"/>
    <n v="7.0000000000000007E-2"/>
    <n v="70.357699999999994"/>
    <m/>
    <n v="70.357699999999994"/>
    <s v="VWB"/>
    <n v="1"/>
    <n v="20"/>
    <n v="1"/>
    <n v="1"/>
    <m/>
    <m/>
    <n v="1"/>
    <s v="Valauto Roncq"/>
    <s v="VOLKSWAGEN"/>
    <m/>
    <s v="Roubaix"/>
    <n v="1100.1099999999999"/>
  </r>
  <r>
    <x v="0"/>
    <s v="C"/>
    <x v="3"/>
    <d v="2021-12-01T00:00:00"/>
    <d v="2021-12-01T00:00:00"/>
    <m/>
    <m/>
    <m/>
    <m/>
    <m/>
    <n v="0"/>
    <s v="RQBER"/>
    <n v="546206"/>
    <n v="6206"/>
    <s v="MABRIEZ MATHILDE"/>
    <x v="17"/>
    <n v="37458.33"/>
    <n v="954.17"/>
    <n v="38412.5"/>
    <n v="12"/>
    <n v="962.76"/>
    <n v="95"/>
    <m/>
    <n v="867.76"/>
    <n v="2.506371623820371E-2"/>
    <n v="0"/>
    <m/>
    <m/>
    <s v="garantie prix"/>
    <m/>
    <n v="0.1"/>
    <n v="0"/>
    <m/>
    <n v="0"/>
    <n v="0"/>
    <n v="0"/>
    <n v="0"/>
    <n v="0"/>
    <n v="1"/>
    <m/>
    <m/>
    <n v="0"/>
    <s v="Valauto Roncq"/>
    <s v="VOLKSWAGEN"/>
    <m/>
    <s v="Agent Bernard"/>
    <n v="962.76"/>
  </r>
  <r>
    <x v="0"/>
    <s v="C"/>
    <x v="3"/>
    <d v="2021-09-27T00:00:00"/>
    <d v="2021-09-28T00:00:00"/>
    <m/>
    <m/>
    <m/>
    <m/>
    <m/>
    <m/>
    <s v="RXNTA"/>
    <n v="546272"/>
    <n v="72"/>
    <s v="SARL DU QUAI"/>
    <x v="20"/>
    <n v="12259.16"/>
    <n v="950"/>
    <n v="13209.16"/>
    <n v="7"/>
    <n v="445.14"/>
    <n v="95"/>
    <m/>
    <n v="350.14"/>
    <n v="3.3699341971783217E-2"/>
    <n v="-395.03"/>
    <n v="-790.05"/>
    <m/>
    <m/>
    <n v="0.1"/>
    <n v="7.0000000000000007E-2"/>
    <n v="35.014000000000003"/>
    <m/>
    <n v="35.014000000000003"/>
    <n v="0"/>
    <n v="1"/>
    <n v="0"/>
    <n v="0"/>
    <n v="1"/>
    <m/>
    <m/>
    <n v="0"/>
    <s v="Valauto Roncq"/>
    <s v="VOLKSWAGEN"/>
    <m/>
    <s v="Roubaix"/>
    <n v="445.14"/>
  </r>
  <r>
    <x v="0"/>
    <s v="C"/>
    <x v="3"/>
    <d v="2021-11-30T00:00:00"/>
    <d v="2021-11-30T00:00:00"/>
    <m/>
    <m/>
    <m/>
    <m/>
    <m/>
    <n v="-13603"/>
    <s v="RQHWI"/>
    <n v="546311"/>
    <n v="6311"/>
    <s v="FRANQUIN BRIGITTE"/>
    <x v="16"/>
    <n v="19277.5"/>
    <n v="2141.66"/>
    <n v="21419.16"/>
    <n v="22"/>
    <n v="1141.8699999999999"/>
    <n v="95"/>
    <m/>
    <n v="1046.8699999999999"/>
    <n v="5.3310680717637851E-2"/>
    <n v="0"/>
    <n v="0"/>
    <m/>
    <m/>
    <n v="0.13"/>
    <n v="0.13"/>
    <n v="136.09309999999999"/>
    <m/>
    <n v="136.09309999999999"/>
    <s v="VWB"/>
    <n v="1"/>
    <n v="0"/>
    <n v="0"/>
    <n v="1"/>
    <m/>
    <m/>
    <n v="0"/>
    <s v="Valauto Roncq"/>
    <s v="VOLKSWAGEN"/>
    <m/>
    <s v="Roncq"/>
    <n v="1141.8699999999999"/>
  </r>
  <r>
    <x v="0"/>
    <s v="C"/>
    <x v="3"/>
    <d v="2021-11-09T00:00:00"/>
    <d v="2021-11-10T00:00:00"/>
    <m/>
    <m/>
    <m/>
    <m/>
    <m/>
    <n v="0"/>
    <s v="RQHWI"/>
    <n v="546315"/>
    <n v="6315"/>
    <s v="DE CLERCQ GAUTHIER"/>
    <x v="16"/>
    <n v="20469.169999999998"/>
    <n v="1108.33"/>
    <n v="21577.5"/>
    <n v="4"/>
    <n v="1154.54"/>
    <n v="95"/>
    <m/>
    <n v="1059.54"/>
    <n v="5.3506662032209475E-2"/>
    <n v="0"/>
    <n v="0"/>
    <m/>
    <m/>
    <n v="0.13"/>
    <n v="0.13"/>
    <n v="137.74019999999999"/>
    <m/>
    <n v="137.74019999999999"/>
    <s v="VWB"/>
    <n v="1"/>
    <n v="20"/>
    <n v="1"/>
    <n v="1"/>
    <m/>
    <m/>
    <n v="1"/>
    <s v="Valauto Roncq"/>
    <s v="VOLKSWAGEN"/>
    <m/>
    <s v="Roncq"/>
    <n v="1154.54"/>
  </r>
  <r>
    <x v="0"/>
    <s v="C"/>
    <x v="3"/>
    <d v="2021-10-15T00:00:00"/>
    <d v="2021-10-15T00:00:00"/>
    <m/>
    <m/>
    <m/>
    <m/>
    <m/>
    <n v="0"/>
    <s v="RQCSA"/>
    <n v="546362"/>
    <n v="62"/>
    <s v="CARNETTE"/>
    <x v="16"/>
    <n v="17681.669999999998"/>
    <n v="1366.67"/>
    <n v="19048.339999999997"/>
    <n v="42"/>
    <n v="603.91"/>
    <n v="95"/>
    <m/>
    <n v="508.90999999999997"/>
    <n v="3.1704075000761223E-2"/>
    <n v="-1333.38"/>
    <n v="-571.45000000000005"/>
    <m/>
    <m/>
    <n v="0.1"/>
    <n v="7.0000000000000007E-2"/>
    <n v="50.890999999999998"/>
    <m/>
    <n v="50.890999999999998"/>
    <s v="VWB"/>
    <n v="1"/>
    <n v="20"/>
    <n v="1"/>
    <n v="1"/>
    <m/>
    <m/>
    <n v="1"/>
    <s v="Valauto Roncq"/>
    <s v="VOLKSWAGEN"/>
    <m/>
    <s v="Roncq"/>
    <n v="603.91"/>
  </r>
  <r>
    <x v="0"/>
    <s v="C"/>
    <x v="3"/>
    <d v="2021-06-02T00:00:00"/>
    <d v="2021-06-02T00:00:00"/>
    <m/>
    <m/>
    <m/>
    <m/>
    <m/>
    <n v="0"/>
    <s v="RQCSA"/>
    <n v="549981"/>
    <n v="9981"/>
    <s v="MESNIL OLIVIER"/>
    <x v="17"/>
    <n v="39195.83"/>
    <n v="5904.17"/>
    <n v="45100"/>
    <n v="8"/>
    <n v="2659.77"/>
    <n v="95"/>
    <n v="-1200"/>
    <n v="1364.77"/>
    <n v="3.2367405764966738E-2"/>
    <n v="0"/>
    <n v="0"/>
    <m/>
    <m/>
    <n v="0.1"/>
    <n v="0.1"/>
    <n v="136.477"/>
    <m/>
    <n v="136.477"/>
    <s v=""/>
    <n v="1"/>
    <n v="20"/>
    <n v="1"/>
    <n v="1"/>
    <m/>
    <m/>
    <n v="1"/>
    <s v="Valauto Roncq"/>
    <s v="VOLKSWAGEN"/>
    <m/>
    <s v="Roncq"/>
    <n v="2659.77"/>
  </r>
  <r>
    <x v="0"/>
    <s v="C"/>
    <x v="3"/>
    <d v="2021-11-09T00:00:00"/>
    <d v="2021-11-12T00:00:00"/>
    <m/>
    <m/>
    <m/>
    <m/>
    <m/>
    <n v="0"/>
    <s v="RQSVA"/>
    <n v="555129"/>
    <n v="29"/>
    <s v="ACCESS COURTAGE LILLE"/>
    <x v="18"/>
    <n v="21860.83"/>
    <n v="2100.0100000000002"/>
    <n v="23960.840000000004"/>
    <n v="77"/>
    <n v="574.24"/>
    <n v="95"/>
    <m/>
    <n v="479.24"/>
    <n v="2.3965770816048181E-2"/>
    <n v="0"/>
    <n v="-1198.06"/>
    <m/>
    <m/>
    <n v="0.1"/>
    <n v="0.13"/>
    <n v="47.924000000000007"/>
    <m/>
    <n v="47.924000000000007"/>
    <s v="VWB"/>
    <n v="1"/>
    <n v="0"/>
    <n v="0"/>
    <n v="1"/>
    <m/>
    <m/>
    <n v="0"/>
    <s v="Valauto Roncq"/>
    <s v="VOLKSWAGEN"/>
    <m/>
    <s v="Roncq"/>
    <n v="574.24"/>
  </r>
  <r>
    <x v="0"/>
    <s v="C"/>
    <x v="3"/>
    <d v="2021-12-07T00:00:00"/>
    <d v="2021-12-07T00:00:00"/>
    <m/>
    <m/>
    <m/>
    <m/>
    <m/>
    <n v="0"/>
    <s v="RQSVA"/>
    <n v="555135"/>
    <n v="135"/>
    <s v="DESROUSSEAUX FREDERIC"/>
    <x v="19"/>
    <n v="29278.33"/>
    <n v="4016.66"/>
    <n v="33294.990000000005"/>
    <n v="41"/>
    <n v="801.62"/>
    <n v="95"/>
    <m/>
    <n v="706.62"/>
    <n v="2.4076294962094895E-2"/>
    <m/>
    <n v="0"/>
    <m/>
    <s v="prix de vente non fixé ?"/>
    <m/>
    <n v="0.13"/>
    <n v="0"/>
    <n v="400"/>
    <n v="400"/>
    <s v="VWB"/>
    <n v="1"/>
    <n v="0"/>
    <n v="0"/>
    <n v="1"/>
    <m/>
    <m/>
    <n v="0"/>
    <s v="Valauto Roncq"/>
    <s v="VOLKSWAGEN"/>
    <m/>
    <s v="Roncq"/>
    <n v="801.62"/>
  </r>
  <r>
    <x v="0"/>
    <s v="C"/>
    <x v="3"/>
    <d v="2021-08-27T00:00:00"/>
    <d v="2021-08-30T00:00:00"/>
    <m/>
    <m/>
    <m/>
    <m/>
    <m/>
    <m/>
    <s v="RQCSA"/>
    <n v="555137"/>
    <n v="37"/>
    <s v="HEMMER ELISE"/>
    <x v="16"/>
    <n v="16285.83"/>
    <n v="1262.51"/>
    <n v="17548.34"/>
    <n v="1"/>
    <n v="568.16"/>
    <n v="95"/>
    <m/>
    <n v="473.15999999999997"/>
    <n v="3.2376851599638483E-2"/>
    <n v="0"/>
    <n v="-1775"/>
    <m/>
    <m/>
    <n v="0.1"/>
    <n v="7.0000000000000007E-2"/>
    <n v="47.316000000000003"/>
    <m/>
    <n v="47.316000000000003"/>
    <s v="VWB"/>
    <n v="1"/>
    <n v="20"/>
    <n v="1"/>
    <n v="1"/>
    <m/>
    <m/>
    <n v="1"/>
    <s v="Valauto Roncq"/>
    <s v="VOLKSWAGEN"/>
    <m/>
    <s v="Roncq"/>
    <n v="568.16"/>
  </r>
  <r>
    <x v="0"/>
    <s v="C"/>
    <x v="3"/>
    <d v="2021-12-27T00:00:00"/>
    <d v="2021-12-27T00:00:00"/>
    <m/>
    <m/>
    <m/>
    <m/>
    <m/>
    <m/>
    <s v="RQHWI"/>
    <n v="555143"/>
    <n v="143"/>
    <s v="BLAIN CHRISTELLE"/>
    <x v="28"/>
    <n v="19085.830000000002"/>
    <n v="2170.83"/>
    <n v="21256.660000000003"/>
    <n v="24"/>
    <n v="1128.8800000000001"/>
    <n v="95"/>
    <m/>
    <n v="1033.8800000000001"/>
    <n v="5.3107120309587676E-2"/>
    <n v="0"/>
    <n v="0"/>
    <m/>
    <m/>
    <n v="0.13"/>
    <n v="0.13"/>
    <n v="134.40440000000001"/>
    <m/>
    <n v="134.40440000000001"/>
    <s v="VWB"/>
    <n v="1"/>
    <n v="0"/>
    <n v="0"/>
    <n v="1"/>
    <m/>
    <m/>
    <n v="0"/>
    <s v="Valauto Roncq"/>
    <s v="VOLKSWAGEN"/>
    <m/>
    <s v="Roncq"/>
    <n v="1128.8800000000001"/>
  </r>
  <r>
    <x v="0"/>
    <s v="C"/>
    <x v="3"/>
    <d v="2021-12-16T00:00:00"/>
    <d v="2021-12-15T00:00:00"/>
    <m/>
    <m/>
    <m/>
    <m/>
    <m/>
    <n v="0"/>
    <s v="RQHWI"/>
    <n v="555147"/>
    <n v="147"/>
    <s v="HAFI KAMEL"/>
    <x v="15"/>
    <n v="19810.830000000002"/>
    <n v="1666.67"/>
    <n v="21477.5"/>
    <n v="13"/>
    <n v="244.99"/>
    <n v="95"/>
    <m/>
    <n v="149.99"/>
    <n v="1.1406821091840299E-2"/>
    <n v="0"/>
    <n v="0"/>
    <m/>
    <m/>
    <n v="0.1"/>
    <n v="0.1"/>
    <n v="14.999000000000002"/>
    <m/>
    <n v="14.999000000000002"/>
    <s v="VWB"/>
    <n v="1"/>
    <n v="0"/>
    <n v="0"/>
    <n v="1"/>
    <m/>
    <m/>
    <n v="0"/>
    <s v="Valauto Roncq"/>
    <s v="VOLKSWAGEN"/>
    <m/>
    <s v="Roncq"/>
    <n v="244.99"/>
  </r>
  <r>
    <x v="0"/>
    <s v="C"/>
    <x v="3"/>
    <d v="2021-12-29T00:00:00"/>
    <d v="2021-12-22T00:00:00"/>
    <m/>
    <m/>
    <m/>
    <m/>
    <m/>
    <m/>
    <s v="RQNBA"/>
    <n v="555156"/>
    <n v="156"/>
    <s v="MUGAMBI SUKU CYNTHIA"/>
    <x v="18"/>
    <n v="28135.83"/>
    <n v="3775"/>
    <n v="31910.83"/>
    <n v="37"/>
    <n v="1137.51"/>
    <n v="95"/>
    <m/>
    <n v="1042.51"/>
    <n v="3.5646518752411011E-2"/>
    <n v="0"/>
    <n v="0"/>
    <m/>
    <m/>
    <n v="0.13"/>
    <n v="0.13"/>
    <n v="135.52629999999999"/>
    <m/>
    <n v="135.52629999999999"/>
    <s v="VWB"/>
    <n v="1"/>
    <n v="20"/>
    <n v="1"/>
    <n v="1"/>
    <m/>
    <m/>
    <n v="1"/>
    <s v="Valauto Roncq"/>
    <s v="VOLKSWAGEN"/>
    <m/>
    <s v="Roncq"/>
    <n v="1137.51"/>
  </r>
  <r>
    <x v="0"/>
    <s v="C"/>
    <x v="3"/>
    <d v="2021-12-17T00:00:00"/>
    <d v="2021-12-20T00:00:00"/>
    <m/>
    <m/>
    <m/>
    <m/>
    <m/>
    <m/>
    <s v="RQHWI"/>
    <n v="555219"/>
    <n v="19"/>
    <s v="MAILLET DENIS"/>
    <x v="19"/>
    <n v="32828.33"/>
    <n v="5249.99"/>
    <n v="38078.32"/>
    <n v="14"/>
    <n v="1597.04"/>
    <n v="95"/>
    <m/>
    <n v="1502.04"/>
    <n v="4.1940925965221157E-2"/>
    <n v="0"/>
    <n v="0"/>
    <m/>
    <m/>
    <n v="7.0000000000000007E-2"/>
    <n v="7.0000000000000007E-2"/>
    <n v="105.14280000000001"/>
    <m/>
    <n v="105.14280000000001"/>
    <s v="VWB"/>
    <n v="0"/>
    <n v="0"/>
    <n v="0"/>
    <n v="1"/>
    <m/>
    <m/>
    <n v="0"/>
    <s v="Valauto Roncq"/>
    <s v="VOLKSWAGEN"/>
    <m/>
    <s v="Roncq"/>
    <n v="1597.04"/>
  </r>
  <r>
    <x v="0"/>
    <s v="C"/>
    <x v="3"/>
    <d v="2021-10-26T00:00:00"/>
    <d v="2021-10-26T00:00:00"/>
    <m/>
    <m/>
    <m/>
    <m/>
    <m/>
    <n v="0"/>
    <s v="RXNTA"/>
    <n v="555224"/>
    <n v="24"/>
    <s v="VANDERVINKEN PAUL OU STEPHANIE"/>
    <x v="15"/>
    <n v="24148.33"/>
    <n v="1070.8399999999999"/>
    <n v="25219.170000000002"/>
    <n v="14"/>
    <n v="1545.87"/>
    <n v="95"/>
    <m/>
    <n v="1450.87"/>
    <n v="6.1297417797651542E-2"/>
    <n v="0"/>
    <n v="-1100"/>
    <m/>
    <m/>
    <n v="7.0000000000000007E-2"/>
    <n v="7.0000000000000007E-2"/>
    <n v="101.5609"/>
    <m/>
    <n v="101.5609"/>
    <n v="0"/>
    <n v="1"/>
    <n v="20"/>
    <n v="1"/>
    <n v="1"/>
    <m/>
    <m/>
    <n v="1"/>
    <s v="Valauto Roncq"/>
    <s v="VOLKSWAGEN"/>
    <m/>
    <s v="Roubaix"/>
    <n v="1545.87"/>
  </r>
  <r>
    <x v="0"/>
    <s v="C"/>
    <x v="3"/>
    <d v="2021-08-27T00:00:00"/>
    <d v="2021-08-28T00:00:00"/>
    <m/>
    <m/>
    <m/>
    <m/>
    <m/>
    <n v="0"/>
    <s v="RQCSA"/>
    <n v="555238"/>
    <n v="38"/>
    <s v="LANNOY  ISABELLE"/>
    <x v="18"/>
    <n v="25819.17"/>
    <n v="2304.17"/>
    <n v="28123.339999999997"/>
    <n v="1"/>
    <n v="1399.01"/>
    <n v="95"/>
    <m/>
    <n v="1304.01"/>
    <n v="4.9745513868551895E-2"/>
    <n v="0"/>
    <n v="-1500"/>
    <m/>
    <m/>
    <n v="0.1"/>
    <n v="7.0000000000000007E-2"/>
    <n v="130.40100000000001"/>
    <m/>
    <n v="130.40100000000001"/>
    <n v="0"/>
    <n v="1"/>
    <n v="0"/>
    <n v="0"/>
    <n v="1"/>
    <m/>
    <m/>
    <n v="0"/>
    <s v="Valauto Roncq"/>
    <s v="VOLKSWAGEN"/>
    <m/>
    <s v="Roncq"/>
    <n v="1399.01"/>
  </r>
  <r>
    <x v="0"/>
    <s v="C"/>
    <x v="3"/>
    <d v="2021-09-01T00:00:00"/>
    <d v="2021-09-02T00:00:00"/>
    <m/>
    <m/>
    <m/>
    <m/>
    <m/>
    <n v="-5749.99"/>
    <s v="RQSVA"/>
    <n v="555531"/>
    <n v="31"/>
    <s v="VERMEULEN CATHERINE"/>
    <x v="20"/>
    <n v="12259.17"/>
    <n v="1041.67"/>
    <n v="13300.84"/>
    <n v="8"/>
    <n v="751.74"/>
    <n v="95"/>
    <m/>
    <n v="656.74"/>
    <n v="5.6518234938545235E-2"/>
    <n v="-1400"/>
    <n v="0"/>
    <m/>
    <m/>
    <n v="0.1"/>
    <n v="0.1"/>
    <n v="65.674000000000007"/>
    <m/>
    <n v="65.674000000000007"/>
    <s v="VWB"/>
    <n v="0"/>
    <n v="20"/>
    <n v="1"/>
    <n v="1"/>
    <m/>
    <m/>
    <n v="1"/>
    <s v="Valauto Roncq"/>
    <s v="VOLKSWAGEN"/>
    <m/>
    <s v="Roncq"/>
    <n v="751.74"/>
  </r>
  <r>
    <x v="0"/>
    <s v="C"/>
    <x v="3"/>
    <d v="2021-10-28T00:00:00"/>
    <d v="2021-10-30T00:00:00"/>
    <m/>
    <m/>
    <m/>
    <m/>
    <m/>
    <n v="0"/>
    <s v="RQSVA"/>
    <n v="556030"/>
    <n v="30"/>
    <s v="DO COUTO DAVIDE"/>
    <x v="16"/>
    <n v="16944.169999999998"/>
    <n v="866.67"/>
    <n v="17810.839999999997"/>
    <n v="36"/>
    <n v="653.23"/>
    <n v="95"/>
    <m/>
    <n v="558.23"/>
    <n v="3.6675979347408662E-2"/>
    <m/>
    <n v="-1566.67"/>
    <m/>
    <m/>
    <n v="0.1"/>
    <n v="7.0000000000000007E-2"/>
    <n v="55.823000000000008"/>
    <m/>
    <n v="55.823000000000008"/>
    <s v="VWB"/>
    <n v="1"/>
    <n v="0"/>
    <n v="0"/>
    <n v="1"/>
    <m/>
    <m/>
    <n v="0"/>
    <s v="Valauto Roncq"/>
    <s v="VOLKSWAGEN"/>
    <m/>
    <s v="Roncq"/>
    <n v="653.23"/>
  </r>
  <r>
    <x v="0"/>
    <s v="C"/>
    <x v="3"/>
    <d v="2021-04-23T00:00:00"/>
    <d v="2021-04-23T00:00:00"/>
    <m/>
    <m/>
    <m/>
    <m/>
    <m/>
    <m/>
    <s v="RQNBA"/>
    <n v="556122"/>
    <n v="6122"/>
    <s v="KHELKHAL MADJID"/>
    <x v="16"/>
    <n v="13985.83"/>
    <n v="1258.33"/>
    <n v="15244.16"/>
    <n v="14"/>
    <n v="506.21"/>
    <n v="95"/>
    <m/>
    <n v="411.21"/>
    <n v="3.3206814937654809E-2"/>
    <n v="0"/>
    <n v="-2108.33"/>
    <m/>
    <m/>
    <n v="7.0000000000000007E-2"/>
    <n v="7.0000000000000007E-2"/>
    <n v="28.784700000000001"/>
    <m/>
    <n v="28.784700000000001"/>
    <s v="VWB"/>
    <n v="1"/>
    <n v="0"/>
    <n v="0"/>
    <n v="1"/>
    <m/>
    <m/>
    <n v="0"/>
    <s v="Valauto Roncq"/>
    <s v="VOLKSWAGEN"/>
    <m/>
    <s v="Roncq"/>
    <n v="506.21"/>
  </r>
  <r>
    <x v="0"/>
    <s v="C"/>
    <x v="3"/>
    <d v="2021-12-01T00:00:00"/>
    <d v="2021-12-02T00:00:00"/>
    <m/>
    <m/>
    <m/>
    <m/>
    <m/>
    <n v="0"/>
    <s v="RXNTA"/>
    <n v="556171"/>
    <n v="71"/>
    <s v="WAELS MICHELE"/>
    <x v="15"/>
    <n v="21173.33"/>
    <n v="1758.33"/>
    <n v="22931.660000000003"/>
    <n v="26"/>
    <n v="1187.8800000000001"/>
    <n v="95"/>
    <m/>
    <n v="1092.8800000000001"/>
    <n v="5.1800872679954264E-2"/>
    <n v="-1100"/>
    <n v="0"/>
    <m/>
    <m/>
    <n v="7.0000000000000007E-2"/>
    <n v="7.0000000000000007E-2"/>
    <n v="76.50160000000001"/>
    <m/>
    <n v="76.50160000000001"/>
    <n v="0"/>
    <n v="0"/>
    <n v="0"/>
    <n v="0"/>
    <n v="1"/>
    <m/>
    <m/>
    <n v="0"/>
    <s v="Valauto Roncq"/>
    <s v="VOLKSWAGEN"/>
    <m/>
    <s v="Roubaix"/>
    <n v="1187.8800000000001"/>
  </r>
  <r>
    <x v="0"/>
    <s v="NP"/>
    <x v="3"/>
    <d v="2021-12-02T00:00:00"/>
    <d v="2021-12-02T00:00:00"/>
    <m/>
    <m/>
    <m/>
    <s v="X"/>
    <m/>
    <n v="112.15"/>
    <s v="RXNTA"/>
    <n v="556209"/>
    <n v="6209"/>
    <s v="BGE HAUTS DE FRANCE"/>
    <x v="17"/>
    <n v="34979.17"/>
    <n v="725"/>
    <n v="35704.17"/>
    <n v="13"/>
    <n v="809.09"/>
    <n v="95"/>
    <m/>
    <n v="714.09"/>
    <n v="2.266093848421627E-2"/>
    <n v="0"/>
    <n v="0"/>
    <m/>
    <m/>
    <n v="0.1"/>
    <n v="0.1"/>
    <n v="71.409000000000006"/>
    <m/>
    <n v="71.409000000000006"/>
    <s v="VWB"/>
    <n v="1"/>
    <n v="20"/>
    <n v="1"/>
    <n v="1"/>
    <m/>
    <m/>
    <n v="1"/>
    <s v="Valauto Roncq"/>
    <s v="VOLKSWAGEN"/>
    <m/>
    <s v="Roubaix"/>
    <n v="809.09"/>
  </r>
  <r>
    <x v="0"/>
    <s v="C"/>
    <x v="3"/>
    <d v="2021-09-30T00:00:00"/>
    <d v="2021-09-30T00:00:00"/>
    <m/>
    <m/>
    <m/>
    <s v="X"/>
    <s v="X"/>
    <n v="24180.92"/>
    <s v="RQBER"/>
    <n v="556408"/>
    <n v="6408"/>
    <s v="MARCANT PIERRE"/>
    <x v="18"/>
    <n v="22319.17"/>
    <n v="4141.68"/>
    <n v="26460.85"/>
    <n v="2"/>
    <n v="245.03"/>
    <n v="95"/>
    <m/>
    <n v="150.03"/>
    <n v="9.2600955751610398E-3"/>
    <n v="0"/>
    <n v="-1000"/>
    <m/>
    <m/>
    <m/>
    <n v="7.0000000000000007E-2"/>
    <n v="0"/>
    <m/>
    <n v="0"/>
    <s v="VWB"/>
    <n v="1"/>
    <n v="0"/>
    <n v="0"/>
    <n v="1"/>
    <m/>
    <m/>
    <n v="0"/>
    <s v="Valauto Roncq"/>
    <s v="VOLKSWAGEN"/>
    <m/>
    <s v="Agent Bernard"/>
    <n v="245.03"/>
  </r>
  <r>
    <x v="0"/>
    <s v="C"/>
    <x v="3"/>
    <d v="2021-08-13T00:00:00"/>
    <d v="2021-08-13T00:00:00"/>
    <m/>
    <m/>
    <m/>
    <m/>
    <m/>
    <n v="0"/>
    <s v="RQHWI"/>
    <n v="565123"/>
    <n v="23"/>
    <s v="DELVAT CYRILLE"/>
    <x v="16"/>
    <n v="15527.5"/>
    <n v="1375.01"/>
    <n v="16902.509999999998"/>
    <n v="12"/>
    <n v="594.73"/>
    <n v="95"/>
    <m/>
    <n v="499.73"/>
    <n v="3.5185898425736772E-2"/>
    <n v="0"/>
    <n v="-1400"/>
    <m/>
    <m/>
    <n v="0.1"/>
    <n v="0.1"/>
    <n v="49.973000000000006"/>
    <m/>
    <n v="49.973000000000006"/>
    <n v="0"/>
    <n v="0"/>
    <n v="20"/>
    <n v="1"/>
    <n v="1"/>
    <m/>
    <m/>
    <n v="1"/>
    <s v="Valauto Roncq"/>
    <s v="VOLKSWAGEN"/>
    <m/>
    <s v="Roncq"/>
    <n v="594.73"/>
  </r>
  <r>
    <x v="0"/>
    <s v="C"/>
    <x v="3"/>
    <d v="2021-09-28T00:00:00"/>
    <d v="2021-09-28T00:00:00"/>
    <m/>
    <m/>
    <m/>
    <m/>
    <m/>
    <n v="0"/>
    <s v="RQHWI"/>
    <n v="566110"/>
    <n v="6110"/>
    <s v="DURIEUX MARILYNE"/>
    <x v="17"/>
    <n v="37387.5"/>
    <n v="1979.17"/>
    <n v="39366.67"/>
    <n v="83"/>
    <n v="1735.32"/>
    <n v="95"/>
    <m/>
    <n v="1640.32"/>
    <n v="4.4080944616346776E-2"/>
    <n v="0"/>
    <n v="-2750.42"/>
    <m/>
    <m/>
    <n v="0.13"/>
    <n v="0.13"/>
    <n v="213.24160000000001"/>
    <m/>
    <n v="213.24160000000001"/>
    <s v="VWB"/>
    <n v="0"/>
    <n v="20"/>
    <n v="1"/>
    <n v="1"/>
    <m/>
    <m/>
    <n v="1"/>
    <s v="Valauto Roncq"/>
    <s v="VOLKSWAGEN"/>
    <m/>
    <s v="Roncq"/>
    <n v="1735.32"/>
  </r>
  <r>
    <x v="0"/>
    <s v="C"/>
    <x v="3"/>
    <d v="2021-08-17T00:00:00"/>
    <d v="2021-08-23T00:00:00"/>
    <m/>
    <m/>
    <m/>
    <m/>
    <m/>
    <n v="0"/>
    <s v="RQSVA"/>
    <n v="566133"/>
    <n v="33"/>
    <s v="MARIETTE MIGUEL"/>
    <x v="16"/>
    <n v="21377.5"/>
    <n v="2245.83"/>
    <n v="23623.33"/>
    <n v="6"/>
    <n v="847.32"/>
    <n v="95"/>
    <m/>
    <n v="752.32"/>
    <n v="3.5867932251718956E-2"/>
    <n v="0"/>
    <n v="-1400"/>
    <m/>
    <m/>
    <n v="0.1"/>
    <n v="0.1"/>
    <n v="75.232000000000014"/>
    <m/>
    <n v="75.232000000000014"/>
    <s v="VWB"/>
    <n v="0"/>
    <n v="20"/>
    <n v="1"/>
    <n v="1"/>
    <n v="200"/>
    <d v="2021-09-06T00:00:00"/>
    <n v="1"/>
    <s v="Valauto Roncq"/>
    <s v="VOLKSWAGEN"/>
    <m/>
    <s v="Roncq"/>
    <n v="1047.3200000000002"/>
  </r>
  <r>
    <x v="0"/>
    <s v="C"/>
    <x v="3"/>
    <d v="2021-11-26T00:00:00"/>
    <d v="2021-11-26T00:00:00"/>
    <m/>
    <m/>
    <m/>
    <m/>
    <m/>
    <n v="-41.1"/>
    <s v="RXNTA"/>
    <n v="575134"/>
    <n v="134"/>
    <s v="DA SILVA SARA"/>
    <x v="19"/>
    <n v="29278.33"/>
    <n v="3158.33"/>
    <n v="32436.660000000003"/>
    <n v="30"/>
    <n v="1334.86"/>
    <n v="95"/>
    <m/>
    <n v="1239.8599999999999"/>
    <n v="4.1152819063368415E-2"/>
    <n v="0"/>
    <n v="-883.33"/>
    <m/>
    <m/>
    <n v="0.13"/>
    <n v="0.13"/>
    <n v="161.18179999999998"/>
    <n v="100"/>
    <n v="261.18179999999995"/>
    <s v="VWB"/>
    <n v="0"/>
    <n v="0"/>
    <n v="0"/>
    <n v="1"/>
    <m/>
    <m/>
    <n v="0"/>
    <s v="Valauto Roncq"/>
    <s v="VOLKSWAGEN"/>
    <m/>
    <s v="Roubaix"/>
    <n v="1334.86"/>
  </r>
  <r>
    <x v="1"/>
    <s v="C"/>
    <x v="2"/>
    <d v="2021-06-18T00:00:00"/>
    <d v="2021-06-26T00:00:00"/>
    <m/>
    <m/>
    <m/>
    <m/>
    <m/>
    <n v="0"/>
    <s v="LECPO"/>
    <n v="502647"/>
    <n v="2647"/>
    <s v="CABELLO SYLVAIN"/>
    <x v="14"/>
    <n v="32521.67"/>
    <n v="4451"/>
    <n v="36972.67"/>
    <n v="1437"/>
    <n v="-4744.3900000000003"/>
    <n v="0"/>
    <m/>
    <n v="-4744.3900000000003"/>
    <n v="-0.12832154128982301"/>
    <n v="-2772.95"/>
    <m/>
    <m/>
    <m/>
    <m/>
    <n v="0.13"/>
    <n v="0"/>
    <n v="120"/>
    <n v="120"/>
    <s v=""/>
    <n v="0"/>
    <n v="0"/>
    <n v="0"/>
    <n v="1"/>
    <m/>
    <m/>
    <n v="0"/>
    <s v="Vexor"/>
    <s v=""/>
    <m/>
    <s v="Lomme HY"/>
    <n v="-4744.3900000000003"/>
  </r>
  <r>
    <x v="1"/>
    <s v="C"/>
    <x v="2"/>
    <d v="2021-08-31T00:00:00"/>
    <d v="2021-09-03T00:00:00"/>
    <m/>
    <m/>
    <m/>
    <m/>
    <m/>
    <n v="26790"/>
    <s v="RQTHE"/>
    <n v="502964"/>
    <n v="2964"/>
    <s v="EUTROPE"/>
    <x v="14"/>
    <n v="35221.67"/>
    <n v="4789"/>
    <n v="40010.67"/>
    <n v="957"/>
    <n v="-2827.05"/>
    <n v="138.54"/>
    <m/>
    <n v="-2965.59"/>
    <n v="-7.0657402137979705E-2"/>
    <n v="-4001.07"/>
    <m/>
    <m/>
    <m/>
    <m/>
    <n v="0.13"/>
    <n v="0"/>
    <m/>
    <n v="0"/>
    <n v="0"/>
    <n v="0"/>
    <n v="0"/>
    <n v="0"/>
    <n v="1"/>
    <m/>
    <m/>
    <n v="0"/>
    <s v="Vexor"/>
    <s v=""/>
    <m/>
    <e v="#N/A"/>
    <n v="-2827.05"/>
  </r>
  <r>
    <x v="1"/>
    <s v="C"/>
    <x v="2"/>
    <d v="2021-01-04T00:00:00"/>
    <d v="2021-01-27T00:00:00"/>
    <m/>
    <m/>
    <m/>
    <m/>
    <m/>
    <n v="0"/>
    <s v="VRRKE"/>
    <n v="512967"/>
    <n v="2967"/>
    <s v="ECO TRANSPORT SERVICE"/>
    <x v="14"/>
    <n v="35341.67"/>
    <n v="0"/>
    <n v="35341.67"/>
    <n v="815"/>
    <n v="-8.1599999999999682"/>
    <n v="138.55000000000001"/>
    <m/>
    <n v="-146.70999999999998"/>
    <n v="-2.3088891951059384E-4"/>
    <n v="-2120.5"/>
    <n v="-2827.33"/>
    <m/>
    <m/>
    <m/>
    <n v="0.12"/>
    <n v="0"/>
    <m/>
    <n v="0"/>
    <s v="Banque"/>
    <n v="0"/>
    <n v="0"/>
    <n v="0"/>
    <n v="1"/>
    <m/>
    <m/>
    <n v="0"/>
    <s v="Vexor"/>
    <s v=""/>
    <m/>
    <s v="Vexor"/>
    <n v="-8.1599999999999682"/>
  </r>
  <r>
    <x v="1"/>
    <s v="C"/>
    <x v="2"/>
    <d v="2021-12-14T00:00:00"/>
    <d v="2021-12-14T00:00:00"/>
    <m/>
    <m/>
    <m/>
    <m/>
    <m/>
    <n v="0"/>
    <s v="VRRKE"/>
    <n v="513092"/>
    <n v="3092"/>
    <s v="GUERMAZI RIM"/>
    <x v="29"/>
    <n v="28487.5"/>
    <n v="2398"/>
    <n v="30885.5"/>
    <n v="915"/>
    <n v="2916.05"/>
    <n v="106.01"/>
    <m/>
    <n v="2810.04"/>
    <n v="9.4414854867170689E-2"/>
    <n v="-4941.6899999999996"/>
    <m/>
    <m/>
    <m/>
    <n v="0.12"/>
    <n v="0.12"/>
    <n v="337.20479999999998"/>
    <m/>
    <n v="337.20479999999998"/>
    <n v="0"/>
    <n v="0"/>
    <n v="0"/>
    <n v="0"/>
    <n v="1"/>
    <m/>
    <m/>
    <n v="0"/>
    <s v="Vexor"/>
    <s v=""/>
    <m/>
    <s v="Vexor"/>
    <n v="2916.05"/>
  </r>
  <r>
    <x v="1"/>
    <s v="C"/>
    <x v="2"/>
    <d v="2021-11-17T00:00:00"/>
    <d v="2021-11-19T00:00:00"/>
    <m/>
    <m/>
    <m/>
    <m/>
    <m/>
    <n v="0"/>
    <s v="ASDBA"/>
    <n v="513102"/>
    <n v="3102"/>
    <s v="DHEYGERS JEAN-PASCAL"/>
    <x v="29"/>
    <n v="25897.5"/>
    <n v="2413"/>
    <n v="28310.5"/>
    <n v="852"/>
    <n v="2136.75"/>
    <n v="106.01"/>
    <m/>
    <n v="2030.74"/>
    <n v="7.5475530280284697E-2"/>
    <n v="-4529.68"/>
    <m/>
    <m/>
    <m/>
    <m/>
    <n v="0.13"/>
    <n v="0"/>
    <m/>
    <n v="0"/>
    <n v="0"/>
    <n v="0"/>
    <n v="0"/>
    <n v="0"/>
    <n v="1"/>
    <m/>
    <m/>
    <n v="0"/>
    <s v="Vexor"/>
    <s v=""/>
    <m/>
    <e v="#N/A"/>
    <n v="2136.75"/>
  </r>
  <r>
    <x v="1"/>
    <s v="C"/>
    <x v="2"/>
    <d v="2021-06-21T00:00:00"/>
    <d v="2021-06-16T00:00:00"/>
    <m/>
    <m/>
    <m/>
    <m/>
    <m/>
    <n v="0"/>
    <s v="VRRKE"/>
    <n v="513246"/>
    <n v="3246"/>
    <s v="FLYPUMP"/>
    <x v="29"/>
    <n v="29930.83"/>
    <n v="5169"/>
    <n v="35099.83"/>
    <n v="591"/>
    <n v="372.02"/>
    <n v="106"/>
    <m/>
    <n v="266.02"/>
    <n v="1.0598911732620927E-2"/>
    <n v="-2061.65"/>
    <m/>
    <m/>
    <m/>
    <m/>
    <n v="0.12"/>
    <n v="0"/>
    <n v="80"/>
    <n v="80"/>
    <s v=""/>
    <n v="0"/>
    <n v="0"/>
    <n v="0"/>
    <n v="1"/>
    <m/>
    <m/>
    <n v="0"/>
    <s v="Vexor"/>
    <s v=""/>
    <m/>
    <s v="Vexor"/>
    <n v="372.02"/>
  </r>
  <r>
    <x v="1"/>
    <s v="C"/>
    <x v="2"/>
    <d v="2021-04-23T00:00:00"/>
    <d v="2021-04-23T00:00:00"/>
    <m/>
    <m/>
    <m/>
    <m/>
    <m/>
    <m/>
    <s v="VRRKE"/>
    <n v="513248"/>
    <n v="3248"/>
    <s v="AVCI"/>
    <x v="29"/>
    <n v="32130.83"/>
    <n v="4993"/>
    <n v="37123.83"/>
    <n v="497"/>
    <n v="651.69000000000005"/>
    <n v="106"/>
    <m/>
    <n v="545.69000000000005"/>
    <n v="1.7554492626434288E-2"/>
    <n v="-2184.35"/>
    <n v="0"/>
    <m/>
    <m/>
    <n v="0.12"/>
    <n v="0.12"/>
    <n v="65.482799999999997"/>
    <m/>
    <n v="65.482799999999997"/>
    <s v="VWB"/>
    <n v="0"/>
    <n v="0"/>
    <n v="0"/>
    <n v="1"/>
    <m/>
    <m/>
    <n v="0"/>
    <s v="Vexor"/>
    <s v=""/>
    <m/>
    <s v="Vexor"/>
    <n v="651.69000000000005"/>
  </r>
  <r>
    <x v="1"/>
    <s v="C"/>
    <x v="2"/>
    <d v="2021-01-29T00:00:00"/>
    <d v="2021-02-02T00:00:00"/>
    <m/>
    <m/>
    <m/>
    <m/>
    <m/>
    <n v="5709.64"/>
    <s v="VRRKE"/>
    <n v="513287"/>
    <n v="3287"/>
    <s v="TBP EXPRESS"/>
    <x v="29"/>
    <n v="33030.83"/>
    <n v="8997"/>
    <n v="42027.83"/>
    <n v="134"/>
    <n v="872.6"/>
    <n v="106"/>
    <m/>
    <n v="766.6"/>
    <n v="2.0762432892680874E-2"/>
    <n v="0"/>
    <n v="0"/>
    <m/>
    <m/>
    <n v="0.1"/>
    <n v="0"/>
    <n v="76.660000000000011"/>
    <m/>
    <n v="76.660000000000011"/>
    <n v="0"/>
    <n v="0"/>
    <n v="0"/>
    <n v="0"/>
    <n v="1"/>
    <m/>
    <m/>
    <n v="0"/>
    <s v="Vexor"/>
    <s v=""/>
    <m/>
    <s v="Vexor"/>
    <n v="872.6"/>
  </r>
  <r>
    <x v="1"/>
    <s v="C"/>
    <x v="2"/>
    <d v="2021-03-02T00:00:00"/>
    <d v="2021-03-02T00:00:00"/>
    <m/>
    <m/>
    <m/>
    <m/>
    <m/>
    <n v="0"/>
    <s v="VRRKE"/>
    <n v="513303"/>
    <n v="3303"/>
    <s v="LA MAISON DU FRUIT"/>
    <x v="29"/>
    <n v="31430.83"/>
    <n v="6470"/>
    <n v="37900.83"/>
    <n v="81"/>
    <n v="3063.04"/>
    <n v="106"/>
    <m/>
    <n v="2957.04"/>
    <n v="8.0817227485519436E-2"/>
    <n v="-2274.0500000000002"/>
    <n v="0"/>
    <m/>
    <m/>
    <n v="0.12"/>
    <n v="0.12"/>
    <n v="354.84479999999996"/>
    <m/>
    <n v="354.84479999999996"/>
    <s v="Banque"/>
    <n v="0"/>
    <n v="0"/>
    <n v="0"/>
    <n v="1"/>
    <m/>
    <m/>
    <n v="0"/>
    <s v="Vexor"/>
    <s v=""/>
    <m/>
    <s v="Vexor"/>
    <n v="3063.04"/>
  </r>
  <r>
    <x v="1"/>
    <s v="C"/>
    <x v="2"/>
    <d v="2021-02-05T00:00:00"/>
    <d v="2021-02-05T00:00:00"/>
    <m/>
    <m/>
    <m/>
    <m/>
    <m/>
    <n v="0"/>
    <s v="VSGLE"/>
    <n v="513304"/>
    <n v="3304"/>
    <s v="EH BATIMENT"/>
    <x v="29"/>
    <n v="34430.83"/>
    <n v="6638"/>
    <n v="41068.83"/>
    <n v="157"/>
    <n v="924.53"/>
    <n v="106"/>
    <m/>
    <n v="818.53"/>
    <n v="2.2511719958908008E-2"/>
    <n v="0"/>
    <n v="-2464.13"/>
    <m/>
    <m/>
    <n v="0.12"/>
    <n v="0.12"/>
    <n v="98.22359999999999"/>
    <m/>
    <n v="98.22359999999999"/>
    <s v="Banque"/>
    <n v="0"/>
    <n v="0"/>
    <n v="0"/>
    <n v="1"/>
    <m/>
    <m/>
    <n v="0"/>
    <s v="Vexor"/>
    <s v=""/>
    <m/>
    <s v="Entreprises"/>
    <n v="924.53"/>
  </r>
  <r>
    <x v="1"/>
    <s v="C"/>
    <x v="2"/>
    <d v="2021-12-06T00:00:00"/>
    <d v="2021-12-08T00:00:00"/>
    <m/>
    <m/>
    <m/>
    <m/>
    <m/>
    <n v="0"/>
    <s v="VRRKE"/>
    <n v="513306"/>
    <n v="3306"/>
    <s v="ABYSSE HABITAT"/>
    <x v="14"/>
    <n v="45785.63"/>
    <n v="3387"/>
    <n v="49172.63"/>
    <n v="523"/>
    <n v="3419.09"/>
    <n v="138.54"/>
    <m/>
    <n v="3280.55"/>
    <n v="6.9532380106575559E-2"/>
    <n v="0"/>
    <n v="0"/>
    <m/>
    <m/>
    <n v="0.12"/>
    <n v="0.12"/>
    <n v="393.666"/>
    <m/>
    <n v="393.666"/>
    <s v="VWB"/>
    <n v="0"/>
    <n v="0"/>
    <n v="0"/>
    <n v="1"/>
    <m/>
    <m/>
    <n v="0"/>
    <s v="Vexor"/>
    <s v=""/>
    <m/>
    <s v="Vexor"/>
    <n v="3419.09"/>
  </r>
  <r>
    <x v="1"/>
    <s v="C"/>
    <x v="2"/>
    <d v="2021-02-22T00:00:00"/>
    <d v="2021-02-22T00:00:00"/>
    <m/>
    <m/>
    <m/>
    <m/>
    <m/>
    <n v="686.18"/>
    <s v="VRRKE"/>
    <n v="513312"/>
    <n v="3312"/>
    <s v="ECO THERMIC HABITAT ."/>
    <x v="30"/>
    <n v="20212.52"/>
    <n v="1763"/>
    <n v="21975.52"/>
    <n v="227"/>
    <n v="690.08"/>
    <n v="30.81"/>
    <m/>
    <n v="659.2700000000001"/>
    <n v="3.1402214828136037E-2"/>
    <n v="0"/>
    <n v="0"/>
    <m/>
    <m/>
    <n v="0.1"/>
    <n v="0.1"/>
    <n v="65.927000000000007"/>
    <m/>
    <n v="65.927000000000007"/>
    <s v="VWB"/>
    <n v="0"/>
    <n v="0"/>
    <n v="0"/>
    <n v="1"/>
    <m/>
    <m/>
    <n v="0"/>
    <s v="Vexor"/>
    <s v=""/>
    <m/>
    <s v="Vexor"/>
    <n v="690.08"/>
  </r>
  <r>
    <x v="1"/>
    <s v="C"/>
    <x v="2"/>
    <d v="2021-11-18T00:00:00"/>
    <d v="2021-11-19T00:00:00"/>
    <m/>
    <m/>
    <m/>
    <m/>
    <m/>
    <m/>
    <s v="LTMEL"/>
    <n v="513333"/>
    <n v="3333"/>
    <s v="PROTEC STORES ALARME"/>
    <x v="29"/>
    <n v="27730.83"/>
    <n v="3406"/>
    <n v="31136.83"/>
    <n v="399"/>
    <n v="173.74"/>
    <n v="106"/>
    <m/>
    <n v="67.740000000000009"/>
    <n v="5.5798872267986176E-3"/>
    <n v="0"/>
    <m/>
    <m/>
    <m/>
    <m/>
    <n v="0"/>
    <n v="0"/>
    <m/>
    <n v="0"/>
    <s v="VWB"/>
    <n v="0"/>
    <n v="0"/>
    <n v="0"/>
    <n v="1"/>
    <m/>
    <m/>
    <n v="0"/>
    <s v="Vexor"/>
    <s v=""/>
    <m/>
    <s v="Entreprises"/>
    <n v="173.74"/>
  </r>
  <r>
    <x v="1"/>
    <s v="C"/>
    <x v="2"/>
    <d v="2021-06-28T00:00:00"/>
    <d v="2021-06-25T00:00:00"/>
    <m/>
    <m/>
    <m/>
    <m/>
    <m/>
    <m/>
    <s v="VRRKE"/>
    <n v="513339"/>
    <n v="3339"/>
    <s v="MEERT TRADITION SARL JOS"/>
    <x v="29"/>
    <n v="41930.83"/>
    <n v="3416"/>
    <n v="45346.83"/>
    <n v="76"/>
    <n v="860.7"/>
    <n v="106"/>
    <m/>
    <n v="754.7"/>
    <n v="1.898037856229421E-2"/>
    <n v="-3900"/>
    <n v="-1200"/>
    <m/>
    <m/>
    <n v="0.1"/>
    <n v="0.1"/>
    <n v="75.470000000000013"/>
    <m/>
    <n v="75.470000000000013"/>
    <s v="VWB"/>
    <n v="0"/>
    <n v="0"/>
    <n v="0"/>
    <n v="1"/>
    <m/>
    <m/>
    <n v="0"/>
    <s v="Vexor"/>
    <s v=""/>
    <m/>
    <s v="Vexor"/>
    <n v="860.7"/>
  </r>
  <r>
    <x v="1"/>
    <s v="C"/>
    <x v="2"/>
    <d v="2021-05-12T00:00:00"/>
    <d v="2021-05-14T00:00:00"/>
    <m/>
    <m/>
    <m/>
    <m/>
    <m/>
    <n v="0"/>
    <s v="VSYPA"/>
    <n v="513341"/>
    <n v="3341"/>
    <s v="WILLEKENS RODRIGUE"/>
    <x v="29"/>
    <n v="31630.83"/>
    <n v="5465"/>
    <n v="37095.83"/>
    <n v="12"/>
    <n v="856.26"/>
    <n v="106"/>
    <m/>
    <n v="750.26"/>
    <n v="2.3082378801067397E-2"/>
    <n v="0"/>
    <n v="0"/>
    <m/>
    <m/>
    <n v="0.1"/>
    <n v="0.1"/>
    <n v="75.025999999999996"/>
    <m/>
    <n v="75.025999999999996"/>
    <s v="VWB"/>
    <n v="0"/>
    <n v="0"/>
    <n v="0"/>
    <n v="1"/>
    <m/>
    <m/>
    <n v="0"/>
    <s v="Vexor"/>
    <s v=""/>
    <m/>
    <s v="Entreprises"/>
    <n v="856.26"/>
  </r>
  <r>
    <x v="1"/>
    <s v="C"/>
    <x v="2"/>
    <d v="2021-01-15T00:00:00"/>
    <d v="2021-01-15T00:00:00"/>
    <m/>
    <m/>
    <m/>
    <m/>
    <m/>
    <n v="0"/>
    <s v="VRRKE"/>
    <n v="513344"/>
    <n v="3344"/>
    <s v="A.D.N.R.J."/>
    <x v="14"/>
    <n v="41675.629999999997"/>
    <n v="11625"/>
    <n v="53300.63"/>
    <n v="28"/>
    <n v="1543.44"/>
    <n v="138.54"/>
    <m/>
    <n v="1404.9"/>
    <n v="2.8957256227553036E-2"/>
    <n v="0"/>
    <n v="-4276.04"/>
    <m/>
    <m/>
    <n v="0.1"/>
    <n v="0.1"/>
    <n v="140.49"/>
    <m/>
    <n v="140.49"/>
    <s v="Banque"/>
    <n v="0"/>
    <n v="0"/>
    <n v="0"/>
    <n v="1"/>
    <m/>
    <m/>
    <n v="0"/>
    <s v="Vexor"/>
    <s v=""/>
    <m/>
    <s v="Vexor"/>
    <n v="1543.44"/>
  </r>
  <r>
    <x v="1"/>
    <s v="C"/>
    <x v="2"/>
    <d v="2021-09-17T00:00:00"/>
    <d v="2021-09-17T00:00:00"/>
    <m/>
    <m/>
    <m/>
    <m/>
    <m/>
    <m/>
    <s v="VRRKE"/>
    <n v="513345"/>
    <n v="3345"/>
    <s v="PANIFRAIS"/>
    <x v="14"/>
    <n v="36285.629999999997"/>
    <n v="2473"/>
    <n v="38758.629999999997"/>
    <n v="319"/>
    <n v="1701.07"/>
    <n v="138.54"/>
    <m/>
    <n v="1562.53"/>
    <n v="4.3888806183293889E-2"/>
    <n v="-2137"/>
    <n v="0"/>
    <m/>
    <m/>
    <n v="0.12"/>
    <n v="0.1"/>
    <n v="187.50359999999998"/>
    <m/>
    <n v="187.50359999999998"/>
    <s v="VWB"/>
    <n v="0"/>
    <n v="0"/>
    <n v="0"/>
    <n v="1"/>
    <m/>
    <m/>
    <n v="0"/>
    <s v="Vexor"/>
    <s v=""/>
    <m/>
    <s v="Vexor"/>
    <n v="1701.07"/>
  </r>
  <r>
    <x v="1"/>
    <s v="C"/>
    <x v="2"/>
    <d v="2021-03-26T00:00:00"/>
    <d v="2021-03-26T00:00:00"/>
    <m/>
    <m/>
    <m/>
    <m/>
    <m/>
    <n v="0"/>
    <s v="RQFST"/>
    <n v="513346"/>
    <n v="3346"/>
    <s v="TREUNET LAURENT"/>
    <x v="14"/>
    <n v="37826.629999999997"/>
    <n v="2419"/>
    <n v="40245.629999999997"/>
    <n v="144"/>
    <n v="239.3"/>
    <n v="138.54"/>
    <m/>
    <n v="100.76000000000002"/>
    <n v="5.9459871792291496E-3"/>
    <n v="0"/>
    <n v="-1804.26"/>
    <m/>
    <m/>
    <n v="7.0000000000000007E-2"/>
    <n v="7.0000000000000007E-2"/>
    <n v="7.0532000000000021"/>
    <m/>
    <n v="7.0532000000000021"/>
    <s v="VWB"/>
    <n v="0"/>
    <n v="0"/>
    <n v="0"/>
    <n v="1"/>
    <m/>
    <m/>
    <n v="0"/>
    <s v="Vexor"/>
    <s v=""/>
    <m/>
    <s v="Roncq"/>
    <n v="239.3"/>
  </r>
  <r>
    <x v="1"/>
    <s v="C"/>
    <x v="2"/>
    <d v="2021-07-30T00:00:00"/>
    <d v="2021-07-30T00:00:00"/>
    <m/>
    <m/>
    <m/>
    <m/>
    <m/>
    <n v="-38.49"/>
    <s v="VRRKE"/>
    <n v="513347"/>
    <n v="3347"/>
    <s v="DEJONGHE GIOVANNI"/>
    <x v="14"/>
    <n v="40325.629999999997"/>
    <n v="2435"/>
    <n v="42760.63"/>
    <n v="269"/>
    <n v="4330.1899999999996"/>
    <n v="138.54"/>
    <m/>
    <n v="4191.6499999999996"/>
    <n v="0.10126581390405145"/>
    <n v="-2405.6799999999998"/>
    <n v="0"/>
    <m/>
    <m/>
    <n v="0.12"/>
    <n v="0.1"/>
    <n v="502.99799999999993"/>
    <m/>
    <n v="502.99799999999993"/>
    <s v="VWB"/>
    <n v="0"/>
    <n v="0"/>
    <n v="0"/>
    <n v="1"/>
    <m/>
    <m/>
    <n v="0"/>
    <s v="Vexor"/>
    <s v=""/>
    <m/>
    <s v="Vexor"/>
    <n v="4330.1899999999996"/>
  </r>
  <r>
    <x v="1"/>
    <s v="C"/>
    <x v="2"/>
    <d v="2021-11-03T00:00:00"/>
    <d v="2021-10-09T00:00:00"/>
    <m/>
    <m/>
    <m/>
    <m/>
    <m/>
    <m/>
    <s v="VRRKE"/>
    <n v="513348"/>
    <n v="3348"/>
    <s v="PENARD'S WINE &amp; PARTNER'S"/>
    <x v="29"/>
    <n v="50697.51"/>
    <n v="2490.0100000000002"/>
    <n v="53187.520000000004"/>
    <n v="384"/>
    <n v="1992.82"/>
    <n v="105.99"/>
    <m/>
    <n v="1886.83"/>
    <n v="3.7467811998002531E-2"/>
    <n v="-10778.39"/>
    <n v="0"/>
    <m/>
    <m/>
    <n v="0.1"/>
    <n v="0.1"/>
    <n v="188.68299999999999"/>
    <m/>
    <n v="188.68299999999999"/>
    <n v="0"/>
    <n v="0"/>
    <n v="0"/>
    <n v="0"/>
    <n v="1"/>
    <m/>
    <m/>
    <n v="0"/>
    <s v="Vexor"/>
    <s v=""/>
    <m/>
    <s v="Vexor"/>
    <n v="1992.82"/>
  </r>
  <r>
    <x v="1"/>
    <s v="C"/>
    <x v="2"/>
    <d v="2021-09-14T00:00:00"/>
    <d v="2021-09-15T00:00:00"/>
    <m/>
    <m/>
    <m/>
    <m/>
    <m/>
    <n v="0"/>
    <s v="VRRKE"/>
    <n v="513351"/>
    <n v="3351"/>
    <s v="MEI LAVAGE"/>
    <x v="29"/>
    <n v="35890.83"/>
    <n v="3280"/>
    <n v="39170.83"/>
    <n v="270"/>
    <n v="1761.64"/>
    <n v="106"/>
    <m/>
    <n v="1655.64"/>
    <n v="4.4973261991129623E-2"/>
    <n v="1482.52"/>
    <n v="0"/>
    <m/>
    <m/>
    <n v="0.1"/>
    <n v="0.1"/>
    <n v="165.56400000000002"/>
    <m/>
    <n v="165.56400000000002"/>
    <n v="0"/>
    <n v="0"/>
    <n v="0"/>
    <n v="0"/>
    <n v="1"/>
    <m/>
    <m/>
    <n v="0"/>
    <s v="Vexor"/>
    <s v=""/>
    <m/>
    <s v="Vexor"/>
    <n v="1761.64"/>
  </r>
  <r>
    <x v="1"/>
    <s v="C"/>
    <x v="2"/>
    <d v="2021-03-25T00:00:00"/>
    <d v="2021-03-25T00:00:00"/>
    <m/>
    <m/>
    <m/>
    <m/>
    <m/>
    <m/>
    <s v="VSYPA"/>
    <n v="513353"/>
    <n v="3353"/>
    <s v="S.E.L"/>
    <x v="29"/>
    <n v="35430.83"/>
    <n v="14263"/>
    <n v="49693.83"/>
    <n v="52"/>
    <n v="1082.48"/>
    <n v="106"/>
    <m/>
    <n v="976.48"/>
    <n v="2.1782985936080999E-2"/>
    <n v="0"/>
    <n v="-73.319999999999993"/>
    <m/>
    <m/>
    <n v="0.1"/>
    <n v="0.1"/>
    <n v="97.64800000000001"/>
    <m/>
    <n v="97.64800000000001"/>
    <s v="VWB"/>
    <n v="0"/>
    <n v="0"/>
    <n v="0"/>
    <n v="1"/>
    <m/>
    <m/>
    <n v="0"/>
    <s v="Vexor"/>
    <s v=""/>
    <m/>
    <s v="Entreprises"/>
    <n v="1082.48"/>
  </r>
  <r>
    <x v="1"/>
    <s v="C"/>
    <x v="2"/>
    <d v="2021-03-02T00:00:00"/>
    <d v="2021-03-02T00:00:00"/>
    <m/>
    <m/>
    <m/>
    <m/>
    <m/>
    <n v="0"/>
    <s v="VRRKE"/>
    <n v="513354"/>
    <n v="3354"/>
    <s v="DABOYA EXPRESS"/>
    <x v="14"/>
    <n v="40055.629999999997"/>
    <n v="1181"/>
    <n v="41236.629999999997"/>
    <n v="68"/>
    <n v="692.61"/>
    <n v="138.54"/>
    <m/>
    <n v="554.07000000000005"/>
    <n v="1.6795989390985637E-2"/>
    <n v="0"/>
    <n v="-3298.93"/>
    <m/>
    <m/>
    <n v="0.1"/>
    <n v="0.1"/>
    <n v="55.407000000000011"/>
    <m/>
    <n v="55.407000000000011"/>
    <s v="VWB"/>
    <n v="0"/>
    <n v="0"/>
    <n v="0"/>
    <n v="1"/>
    <m/>
    <m/>
    <n v="0"/>
    <s v="Vexor"/>
    <s v=""/>
    <m/>
    <s v="Vexor"/>
    <n v="692.61"/>
  </r>
  <r>
    <x v="1"/>
    <s v="C"/>
    <x v="2"/>
    <d v="2021-03-17T00:00:00"/>
    <d v="2021-03-17T00:00:00"/>
    <m/>
    <m/>
    <m/>
    <m/>
    <m/>
    <m/>
    <s v="LTFCA"/>
    <n v="513359"/>
    <n v="3359"/>
    <s v="ATHENA HOLDING"/>
    <x v="29"/>
    <n v="33830.83"/>
    <n v="0"/>
    <n v="33830.83"/>
    <n v="27"/>
    <n v="782.62"/>
    <n v="106"/>
    <m/>
    <n v="676.62"/>
    <n v="2.313333725480575E-2"/>
    <n v="0"/>
    <n v="-1184.08"/>
    <m/>
    <m/>
    <n v="0.12"/>
    <n v="7.0000000000000007E-2"/>
    <n v="81.194400000000002"/>
    <m/>
    <n v="81.194400000000002"/>
    <s v="VWB"/>
    <n v="0"/>
    <n v="0"/>
    <n v="0"/>
    <n v="1"/>
    <m/>
    <m/>
    <n v="0"/>
    <s v="Vexor"/>
    <s v=""/>
    <m/>
    <s v="lambersart"/>
    <n v="782.62"/>
  </r>
  <r>
    <x v="1"/>
    <s v="C"/>
    <x v="2"/>
    <d v="2021-03-30T00:00:00"/>
    <d v="2021-03-30T00:00:00"/>
    <m/>
    <m/>
    <m/>
    <m/>
    <m/>
    <m/>
    <s v="VRAKO"/>
    <n v="513360"/>
    <n v="3360"/>
    <s v="LES COMPAGNONS DU NORD"/>
    <x v="14"/>
    <n v="38455.629999999997"/>
    <n v="1064"/>
    <n v="39519.629999999997"/>
    <n v="50"/>
    <n v="455.48"/>
    <n v="138.54"/>
    <m/>
    <n v="316.94000000000005"/>
    <n v="1.1525411548640513E-2"/>
    <n v="0"/>
    <n v="-3161.57"/>
    <m/>
    <m/>
    <n v="0.1"/>
    <n v="0.1"/>
    <n v="31.694000000000006"/>
    <m/>
    <n v="31.694000000000006"/>
    <s v=""/>
    <n v="1"/>
    <n v="0"/>
    <n v="0"/>
    <n v="1"/>
    <m/>
    <m/>
    <n v="0"/>
    <s v="Vexor"/>
    <s v=""/>
    <m/>
    <s v="Vexor"/>
    <n v="455.48"/>
  </r>
  <r>
    <x v="1"/>
    <s v="C"/>
    <x v="2"/>
    <d v="2021-03-25T00:00:00"/>
    <d v="2021-03-25T00:00:00"/>
    <m/>
    <m/>
    <m/>
    <s v="X"/>
    <s v="X"/>
    <n v="482.45"/>
    <s v="VRRKE"/>
    <n v="513361"/>
    <n v="3361"/>
    <s v="STE D'EXPLOITATION ETS SENAVE"/>
    <x v="29"/>
    <n v="33830.83"/>
    <n v="8413"/>
    <n v="42243.83"/>
    <n v="7"/>
    <n v="950.88"/>
    <n v="106"/>
    <m/>
    <n v="844.88"/>
    <n v="2.2509322663214957E-2"/>
    <n v="0"/>
    <n v="0"/>
    <m/>
    <m/>
    <n v="0.1"/>
    <n v="0.1"/>
    <n v="84.488"/>
    <m/>
    <n v="84.488"/>
    <s v="VWB"/>
    <n v="0"/>
    <n v="0"/>
    <n v="0"/>
    <n v="1"/>
    <m/>
    <m/>
    <n v="0"/>
    <s v="Vexor"/>
    <s v=""/>
    <m/>
    <s v="Vexor"/>
    <n v="950.88"/>
  </r>
  <r>
    <x v="1"/>
    <s v="C"/>
    <x v="2"/>
    <d v="2021-02-17T00:00:00"/>
    <d v="2021-02-17T00:00:00"/>
    <m/>
    <m/>
    <m/>
    <m/>
    <m/>
    <n v="0"/>
    <s v="VRRKE"/>
    <n v="513362"/>
    <n v="3362"/>
    <s v="ARNO DOMOTIC ET HOME VIDEO"/>
    <x v="29"/>
    <n v="33830.83"/>
    <n v="8586"/>
    <n v="42416.83"/>
    <n v="55"/>
    <n v="1166.43"/>
    <n v="106"/>
    <m/>
    <n v="1060.43"/>
    <n v="2.7499226132645934E-2"/>
    <n v="0"/>
    <n v="0"/>
    <m/>
    <m/>
    <n v="0.1"/>
    <n v="0.1"/>
    <n v="106.04300000000001"/>
    <m/>
    <n v="106.04300000000001"/>
    <s v="Banque"/>
    <n v="0"/>
    <n v="0"/>
    <n v="0"/>
    <n v="1"/>
    <m/>
    <m/>
    <n v="0"/>
    <s v="Vexor"/>
    <s v=""/>
    <m/>
    <s v="Vexor"/>
    <n v="1166.43"/>
  </r>
  <r>
    <x v="1"/>
    <s v="C"/>
    <x v="2"/>
    <d v="2021-05-03T00:00:00"/>
    <d v="2021-05-04T00:00:00"/>
    <m/>
    <s v="X"/>
    <s v="x"/>
    <m/>
    <s v="X"/>
    <n v="0"/>
    <s v="VRAKO"/>
    <n v="513363"/>
    <n v="3363"/>
    <s v="MICHEL SANDRA"/>
    <x v="14"/>
    <n v="39775.629999999997"/>
    <n v="73"/>
    <n v="39848.629999999997"/>
    <n v="63"/>
    <n v="1478.13"/>
    <n v="138.54"/>
    <m/>
    <n v="1339.5900000000001"/>
    <n v="3.7093621537302543E-2"/>
    <n v="0"/>
    <n v="-2645.15"/>
    <m/>
    <m/>
    <m/>
    <n v="0.1"/>
    <n v="0"/>
    <m/>
    <n v="0"/>
    <s v=""/>
    <n v="1"/>
    <n v="0"/>
    <n v="0"/>
    <n v="1"/>
    <m/>
    <m/>
    <n v="0"/>
    <s v="Vexor"/>
    <s v=""/>
    <m/>
    <s v="Vexor"/>
    <n v="1478.13"/>
  </r>
  <r>
    <x v="1"/>
    <s v="C"/>
    <x v="2"/>
    <d v="2021-05-12T00:00:00"/>
    <d v="2021-05-14T00:00:00"/>
    <m/>
    <m/>
    <m/>
    <m/>
    <m/>
    <n v="0"/>
    <s v="VRRKE"/>
    <n v="513364"/>
    <n v="3364"/>
    <s v="WILLY PULSE"/>
    <x v="29"/>
    <n v="33830.83"/>
    <n v="4953"/>
    <n v="38783.83"/>
    <n v="26"/>
    <n v="687.77"/>
    <n v="106"/>
    <m/>
    <n v="581.77"/>
    <n v="1.7733421376898567E-2"/>
    <n v="0"/>
    <n v="0"/>
    <m/>
    <m/>
    <n v="0.1"/>
    <n v="0.1"/>
    <n v="58.177"/>
    <m/>
    <n v="58.177"/>
    <s v="VWB"/>
    <n v="0"/>
    <n v="0"/>
    <n v="0"/>
    <n v="1"/>
    <m/>
    <m/>
    <n v="0"/>
    <s v="Vexor"/>
    <s v=""/>
    <m/>
    <s v="Vexor"/>
    <n v="687.77"/>
  </r>
  <r>
    <x v="1"/>
    <s v="NP"/>
    <x v="2"/>
    <d v="2021-12-07T00:00:00"/>
    <d v="2021-12-10T00:00:00"/>
    <m/>
    <m/>
    <m/>
    <s v="X"/>
    <m/>
    <n v="353.76"/>
    <s v="VRRKE"/>
    <n v="513365"/>
    <n v="3365"/>
    <s v="WILLY PULSE"/>
    <x v="29"/>
    <n v="33830.83"/>
    <n v="4458"/>
    <n v="38288.83"/>
    <n v="134"/>
    <n v="871.77"/>
    <n v="106"/>
    <m/>
    <n v="765.77"/>
    <n v="2.2768259045784368E-2"/>
    <n v="-261.3"/>
    <n v="0"/>
    <m/>
    <m/>
    <n v="0.1"/>
    <n v="0.1"/>
    <n v="76.576999999999998"/>
    <m/>
    <n v="76.576999999999998"/>
    <s v="VWB"/>
    <n v="0"/>
    <n v="0"/>
    <n v="0"/>
    <n v="1"/>
    <m/>
    <m/>
    <n v="0"/>
    <s v="Vexor"/>
    <s v=""/>
    <m/>
    <s v="Vexor"/>
    <n v="871.77"/>
  </r>
  <r>
    <x v="1"/>
    <s v="C"/>
    <x v="2"/>
    <d v="2021-04-16T00:00:00"/>
    <d v="2021-04-16T00:00:00"/>
    <m/>
    <m/>
    <m/>
    <m/>
    <m/>
    <m/>
    <s v="VRRKE"/>
    <n v="513366"/>
    <n v="3366"/>
    <s v="WILLY PULSE"/>
    <x v="29"/>
    <n v="33830.83"/>
    <n v="4458"/>
    <n v="38288.83"/>
    <n v="38"/>
    <n v="871.78"/>
    <n v="106"/>
    <m/>
    <n v="765.78"/>
    <n v="2.2768520218559823E-2"/>
    <n v="0"/>
    <n v="0"/>
    <m/>
    <m/>
    <n v="0.1"/>
    <n v="0.1"/>
    <n v="76.578000000000003"/>
    <m/>
    <n v="76.578000000000003"/>
    <s v="VWB"/>
    <n v="0"/>
    <n v="0"/>
    <n v="0"/>
    <n v="1"/>
    <m/>
    <m/>
    <n v="0"/>
    <s v="Vexor"/>
    <s v=""/>
    <m/>
    <s v="Vexor"/>
    <n v="871.78"/>
  </r>
  <r>
    <x v="1"/>
    <s v="C"/>
    <x v="2"/>
    <d v="2021-06-29T00:00:00"/>
    <d v="2021-06-29T00:00:00"/>
    <m/>
    <m/>
    <m/>
    <m/>
    <m/>
    <m/>
    <s v="VSGLE"/>
    <n v="513369"/>
    <n v="3369"/>
    <s v="BATILOC"/>
    <x v="29"/>
    <n v="31030.83"/>
    <n v="3742"/>
    <n v="34772.83"/>
    <n v="146"/>
    <n v="975.06"/>
    <n v="106"/>
    <m/>
    <n v="869.06"/>
    <n v="2.8040858336810661E-2"/>
    <n v="0"/>
    <n v="0"/>
    <m/>
    <m/>
    <n v="0.1"/>
    <n v="0.1"/>
    <n v="86.906000000000006"/>
    <m/>
    <n v="86.906000000000006"/>
    <s v="VWB"/>
    <n v="0"/>
    <n v="20"/>
    <n v="1"/>
    <n v="1"/>
    <m/>
    <m/>
    <n v="1"/>
    <s v="Vexor"/>
    <s v=""/>
    <m/>
    <s v="Entreprises"/>
    <n v="975.06"/>
  </r>
  <r>
    <x v="1"/>
    <s v="C"/>
    <x v="2"/>
    <d v="2021-06-29T00:00:00"/>
    <d v="2021-06-29T00:00:00"/>
    <m/>
    <m/>
    <m/>
    <m/>
    <m/>
    <m/>
    <s v="VSGLE"/>
    <n v="513370"/>
    <n v="3370"/>
    <s v="BATILOC"/>
    <x v="29"/>
    <n v="29430.83"/>
    <n v="2341"/>
    <n v="31771.83"/>
    <n v="187"/>
    <n v="900.3"/>
    <n v="106"/>
    <m/>
    <n v="794.3"/>
    <n v="2.833642254789856E-2"/>
    <n v="0"/>
    <n v="0"/>
    <m/>
    <m/>
    <n v="0.1"/>
    <n v="0.1"/>
    <n v="79.430000000000007"/>
    <m/>
    <n v="79.430000000000007"/>
    <s v="VWB"/>
    <n v="0"/>
    <n v="20"/>
    <n v="1"/>
    <n v="1"/>
    <m/>
    <m/>
    <n v="1"/>
    <s v="Vexor"/>
    <s v=""/>
    <m/>
    <s v="Entreprises"/>
    <n v="900.3"/>
  </r>
  <r>
    <x v="1"/>
    <s v="C"/>
    <x v="2"/>
    <d v="2021-02-26T00:00:00"/>
    <d v="2021-02-26T00:00:00"/>
    <m/>
    <m/>
    <m/>
    <m/>
    <m/>
    <n v="3270.27"/>
    <s v="VRRKE"/>
    <n v="513371"/>
    <n v="3371"/>
    <s v="MEDICAL SERVICE"/>
    <x v="14"/>
    <n v="33645.629999999997"/>
    <n v="2655"/>
    <n v="36300.629999999997"/>
    <n v="49"/>
    <n v="540.76"/>
    <n v="138.54"/>
    <m/>
    <n v="402.22"/>
    <n v="1.4896711159007434E-2"/>
    <n v="-109.5"/>
    <n v="-2297.04"/>
    <m/>
    <s v="bi yan non visible 3270 / mail ok"/>
    <n v="0.1"/>
    <n v="0.1"/>
    <n v="40.222000000000008"/>
    <m/>
    <n v="40.222000000000008"/>
    <s v=""/>
    <n v="1"/>
    <n v="0"/>
    <n v="0"/>
    <n v="1"/>
    <m/>
    <m/>
    <n v="0"/>
    <s v="Vexor"/>
    <s v=""/>
    <m/>
    <s v="Vexor"/>
    <n v="540.76"/>
  </r>
  <r>
    <x v="1"/>
    <s v="C"/>
    <x v="2"/>
    <d v="2021-01-21T00:00:00"/>
    <d v="2021-01-21T00:00:00"/>
    <m/>
    <m/>
    <m/>
    <m/>
    <m/>
    <n v="26.36"/>
    <s v="VSYPA"/>
    <n v="513372"/>
    <n v="3372"/>
    <s v="LEVY ALPHONSE"/>
    <x v="14"/>
    <n v="41675.629999999997"/>
    <n v="4128"/>
    <n v="45803.63"/>
    <n v="13"/>
    <n v="1530.42"/>
    <n v="138.54"/>
    <m/>
    <n v="1391.88"/>
    <n v="3.3412635636083869E-2"/>
    <n v="0"/>
    <n v="-1867.65"/>
    <m/>
    <m/>
    <n v="0.1"/>
    <n v="0.1"/>
    <n v="139.18800000000002"/>
    <m/>
    <n v="139.18800000000002"/>
    <s v=""/>
    <n v="0"/>
    <n v="0"/>
    <n v="0"/>
    <n v="1"/>
    <m/>
    <m/>
    <n v="0"/>
    <s v="Vexor"/>
    <s v=""/>
    <m/>
    <s v="Entreprises"/>
    <n v="1530.42"/>
  </r>
  <r>
    <x v="1"/>
    <s v="C"/>
    <x v="2"/>
    <d v="2021-01-29T00:00:00"/>
    <d v="2021-02-02T00:00:00"/>
    <m/>
    <m/>
    <m/>
    <m/>
    <m/>
    <n v="66451.929999999993"/>
    <s v="LTMEL"/>
    <n v="513373"/>
    <n v="3373"/>
    <s v="DLM - CPTE"/>
    <x v="14"/>
    <n v="37675.629999999997"/>
    <n v="1125"/>
    <n v="38800.629999999997"/>
    <n v="4"/>
    <n v="525.92999999999995"/>
    <n v="138.54"/>
    <m/>
    <n v="387.39"/>
    <n v="1.3554676818391866E-2"/>
    <n v="0"/>
    <n v="-3298.05"/>
    <m/>
    <m/>
    <m/>
    <n v="0"/>
    <n v="0"/>
    <m/>
    <n v="0"/>
    <n v="0"/>
    <n v="0"/>
    <n v="0"/>
    <n v="0"/>
    <n v="1"/>
    <m/>
    <m/>
    <n v="0"/>
    <s v="Vexor"/>
    <s v=""/>
    <m/>
    <s v="Entreprises"/>
    <n v="525.92999999999995"/>
  </r>
  <r>
    <x v="1"/>
    <s v="C"/>
    <x v="2"/>
    <d v="2021-03-09T00:00:00"/>
    <d v="2021-03-30T00:00:00"/>
    <m/>
    <m/>
    <m/>
    <m/>
    <m/>
    <m/>
    <s v="VSGLE"/>
    <n v="513374"/>
    <n v="3374"/>
    <s v="BOSMAN"/>
    <x v="14"/>
    <n v="35655.629999999997"/>
    <n v="2046"/>
    <n v="37701.629999999997"/>
    <n v="36"/>
    <n v="1269.5899999999999"/>
    <n v="138.54"/>
    <m/>
    <n v="1131.05"/>
    <n v="3.3674671360362937E-2"/>
    <n v="0"/>
    <n v="-3016.13"/>
    <m/>
    <m/>
    <n v="0.1"/>
    <n v="0.1"/>
    <n v="113.105"/>
    <m/>
    <n v="113.105"/>
    <s v="VWB"/>
    <n v="0"/>
    <n v="20"/>
    <n v="1"/>
    <n v="1"/>
    <m/>
    <m/>
    <n v="1"/>
    <s v="Vexor"/>
    <s v=""/>
    <m/>
    <s v="Entreprises"/>
    <n v="1269.5899999999999"/>
  </r>
  <r>
    <x v="1"/>
    <s v="C"/>
    <x v="2"/>
    <d v="2021-02-05T00:00:00"/>
    <d v="2021-02-05T00:00:00"/>
    <m/>
    <m/>
    <m/>
    <m/>
    <m/>
    <n v="0"/>
    <s v="VRRKE"/>
    <n v="513375"/>
    <n v="3375"/>
    <s v="PROCAB INGENIERIE"/>
    <x v="14"/>
    <n v="33197.629999999997"/>
    <n v="1694"/>
    <n v="34891.629999999997"/>
    <n v="18"/>
    <n v="661.19"/>
    <n v="138.54"/>
    <m/>
    <n v="522.65000000000009"/>
    <n v="1.8949816904512633E-2"/>
    <n v="0"/>
    <n v="0"/>
    <m/>
    <m/>
    <n v="0.1"/>
    <n v="0.1"/>
    <n v="52.265000000000015"/>
    <m/>
    <n v="52.265000000000015"/>
    <s v="VWB"/>
    <n v="0"/>
    <n v="0"/>
    <n v="0"/>
    <n v="1"/>
    <m/>
    <m/>
    <n v="0"/>
    <s v="Vexor"/>
    <s v=""/>
    <m/>
    <s v="Vexor"/>
    <n v="661.19"/>
  </r>
  <r>
    <x v="1"/>
    <s v="C"/>
    <x v="2"/>
    <d v="2021-09-29T00:00:00"/>
    <d v="2021-09-29T00:00:00"/>
    <m/>
    <m/>
    <m/>
    <m/>
    <m/>
    <m/>
    <s v="VRRKE"/>
    <n v="513376"/>
    <n v="3376"/>
    <s v="PANIFRAIS"/>
    <x v="14"/>
    <n v="46855.63"/>
    <n v="3423"/>
    <n v="50278.63"/>
    <n v="195"/>
    <n v="1222.8399999999999"/>
    <n v="138.54"/>
    <m/>
    <n v="1084.3"/>
    <n v="2.4321267305811634E-2"/>
    <n v="0"/>
    <n v="-2791.24"/>
    <m/>
    <m/>
    <n v="0.1"/>
    <n v="0.1"/>
    <n v="108.43"/>
    <m/>
    <n v="108.43"/>
    <s v="VWB"/>
    <n v="0"/>
    <n v="0"/>
    <n v="0"/>
    <n v="1"/>
    <m/>
    <m/>
    <n v="0"/>
    <s v="Vexor"/>
    <s v=""/>
    <m/>
    <s v="Vexor"/>
    <n v="1222.8399999999999"/>
  </r>
  <r>
    <x v="1"/>
    <s v="C"/>
    <x v="2"/>
    <d v="2021-07-09T00:00:00"/>
    <d v="2021-07-12T00:00:00"/>
    <m/>
    <m/>
    <m/>
    <m/>
    <m/>
    <n v="90"/>
    <s v="VRRKE"/>
    <n v="513377"/>
    <n v="3377"/>
    <s v="FACC"/>
    <x v="14"/>
    <n v="43575.63"/>
    <n v="6121"/>
    <n v="49696.63"/>
    <n v="100"/>
    <n v="635.70000000000005"/>
    <n v="138.54"/>
    <m/>
    <n v="497.16000000000008"/>
    <n v="1.279161182559059E-2"/>
    <n v="0"/>
    <n v="-2981.8"/>
    <m/>
    <m/>
    <n v="0.1"/>
    <n v="0.1"/>
    <n v="49.716000000000008"/>
    <m/>
    <n v="49.716000000000008"/>
    <s v="Banque"/>
    <n v="0"/>
    <n v="0"/>
    <n v="0"/>
    <n v="1"/>
    <m/>
    <m/>
    <n v="0"/>
    <s v="Vexor"/>
    <s v=""/>
    <m/>
    <s v="Vexor"/>
    <n v="635.70000000000005"/>
  </r>
  <r>
    <x v="1"/>
    <s v="C"/>
    <x v="2"/>
    <d v="2021-04-23T00:00:00"/>
    <d v="2021-04-23T00:00:00"/>
    <m/>
    <m/>
    <m/>
    <m/>
    <m/>
    <n v="251.74"/>
    <s v="VRRKE"/>
    <n v="513379"/>
    <n v="3379"/>
    <s v="VIDAILHET"/>
    <x v="14"/>
    <n v="43575.63"/>
    <n v="5096"/>
    <n v="48671.63"/>
    <n v="29"/>
    <n v="1474.95"/>
    <n v="138.54"/>
    <m/>
    <n v="1336.41"/>
    <n v="3.0304101177626476E-2"/>
    <n v="0"/>
    <n v="-2920.3"/>
    <m/>
    <m/>
    <n v="0.1"/>
    <n v="0.1"/>
    <n v="133.64100000000002"/>
    <m/>
    <n v="133.64100000000002"/>
    <s v="Banque"/>
    <n v="0"/>
    <n v="0"/>
    <n v="0"/>
    <n v="1"/>
    <m/>
    <m/>
    <n v="0"/>
    <s v="Vexor"/>
    <s v=""/>
    <m/>
    <s v="Vexor"/>
    <n v="1474.95"/>
  </r>
  <r>
    <x v="1"/>
    <s v="C"/>
    <x v="2"/>
    <d v="2021-09-03T00:00:00"/>
    <d v="2021-09-03T00:00:00"/>
    <m/>
    <m/>
    <m/>
    <m/>
    <m/>
    <n v="0"/>
    <s v="VRRKE"/>
    <n v="513380"/>
    <n v="3380"/>
    <s v="DABAT CHARLES"/>
    <x v="14"/>
    <n v="39775.629999999997"/>
    <n v="2441"/>
    <n v="42216.63"/>
    <n v="169"/>
    <n v="862.04"/>
    <n v="138.54"/>
    <m/>
    <n v="723.5"/>
    <n v="2.0419441343375821E-2"/>
    <n v="0"/>
    <n v="-2542"/>
    <m/>
    <m/>
    <n v="0.1"/>
    <n v="0.1"/>
    <n v="72.350000000000009"/>
    <m/>
    <n v="72.350000000000009"/>
    <n v="0"/>
    <n v="0"/>
    <n v="0"/>
    <n v="0"/>
    <n v="1"/>
    <m/>
    <m/>
    <n v="0"/>
    <s v="Vexor"/>
    <s v=""/>
    <m/>
    <s v="Vexor"/>
    <n v="862.04"/>
  </r>
  <r>
    <x v="1"/>
    <s v="C"/>
    <x v="2"/>
    <d v="2021-06-15T00:00:00"/>
    <d v="2021-06-15T00:00:00"/>
    <m/>
    <m/>
    <m/>
    <m/>
    <m/>
    <n v="-321.24"/>
    <s v="VRRKE"/>
    <n v="513381"/>
    <n v="3381"/>
    <s v="ROTSAERT BRANCATO SAS"/>
    <x v="29"/>
    <n v="35430.83"/>
    <n v="7455"/>
    <n v="42885.83"/>
    <n v="34"/>
    <n v="4161.62"/>
    <n v="106"/>
    <m/>
    <n v="4055.62"/>
    <n v="9.7039511652217053E-2"/>
    <n v="0"/>
    <n v="0"/>
    <m/>
    <m/>
    <n v="0.1"/>
    <n v="0.1"/>
    <n v="405.56200000000001"/>
    <m/>
    <n v="405.56200000000001"/>
    <s v=""/>
    <n v="0"/>
    <n v="0"/>
    <n v="0"/>
    <n v="1"/>
    <m/>
    <m/>
    <n v="0"/>
    <s v="Vexor"/>
    <s v=""/>
    <m/>
    <s v="Vexor"/>
    <n v="4161.62"/>
  </r>
  <r>
    <x v="1"/>
    <s v="C"/>
    <x v="2"/>
    <d v="2021-07-09T00:00:00"/>
    <d v="2021-07-09T00:00:00"/>
    <m/>
    <m/>
    <m/>
    <m/>
    <m/>
    <n v="90"/>
    <s v="VRRKE"/>
    <n v="513382"/>
    <n v="3382"/>
    <s v="FACC"/>
    <x v="14"/>
    <n v="43575.63"/>
    <n v="6121"/>
    <n v="49696.63"/>
    <n v="102"/>
    <n v="635.70000000000005"/>
    <n v="138.54"/>
    <m/>
    <n v="497.16000000000008"/>
    <n v="1.279161182559059E-2"/>
    <n v="0"/>
    <n v="-2981.8"/>
    <m/>
    <m/>
    <n v="0.1"/>
    <n v="0.1"/>
    <n v="49.716000000000008"/>
    <m/>
    <n v="49.716000000000008"/>
    <s v="Banque"/>
    <n v="0"/>
    <n v="0"/>
    <n v="0"/>
    <n v="1"/>
    <m/>
    <m/>
    <n v="0"/>
    <s v="Vexor"/>
    <s v=""/>
    <m/>
    <s v="Vexor"/>
    <n v="635.70000000000005"/>
  </r>
  <r>
    <x v="1"/>
    <s v="C"/>
    <x v="2"/>
    <d v="2021-07-09T00:00:00"/>
    <d v="2021-07-09T00:00:00"/>
    <m/>
    <m/>
    <m/>
    <m/>
    <m/>
    <n v="90"/>
    <s v="VRRKE"/>
    <n v="513383"/>
    <n v="3383"/>
    <s v="FACC"/>
    <x v="14"/>
    <n v="43575.63"/>
    <n v="6121"/>
    <n v="49696.63"/>
    <n v="100"/>
    <n v="635.70000000000005"/>
    <n v="138.54"/>
    <m/>
    <n v="497.16000000000008"/>
    <n v="1.279161182559059E-2"/>
    <n v="0"/>
    <n v="-2981.8"/>
    <m/>
    <m/>
    <n v="0.1"/>
    <n v="0.1"/>
    <n v="49.716000000000008"/>
    <m/>
    <n v="49.716000000000008"/>
    <s v="Banque"/>
    <n v="0"/>
    <n v="0"/>
    <n v="0"/>
    <n v="1"/>
    <m/>
    <m/>
    <n v="0"/>
    <s v="Vexor"/>
    <s v=""/>
    <m/>
    <s v="Vexor"/>
    <n v="635.70000000000005"/>
  </r>
  <r>
    <x v="1"/>
    <s v="NC"/>
    <x v="2"/>
    <d v="2021-10-28T00:00:00"/>
    <d v="2021-10-27T00:00:00"/>
    <m/>
    <m/>
    <s v="x"/>
    <m/>
    <m/>
    <n v="31989.040000000001"/>
    <s v="LTMEL"/>
    <n v="513384"/>
    <n v="3384"/>
    <s v="DLM - CPTE"/>
    <x v="29"/>
    <n v="33830.83"/>
    <n v="1319"/>
    <n v="35149.83"/>
    <n v="15"/>
    <n v="808.99"/>
    <n v="106"/>
    <m/>
    <n v="702.99"/>
    <n v="2.301547404354445E-2"/>
    <n v="0"/>
    <n v="-6326.97"/>
    <m/>
    <s v="manque 527.25€"/>
    <m/>
    <n v="0"/>
    <n v="0"/>
    <m/>
    <n v="0"/>
    <s v="45 jours"/>
    <n v="0"/>
    <n v="0"/>
    <n v="0"/>
    <n v="1"/>
    <m/>
    <m/>
    <n v="0"/>
    <s v="Vexor"/>
    <s v=""/>
    <m/>
    <s v="Entreprises"/>
    <n v="808.99"/>
  </r>
  <r>
    <x v="1"/>
    <s v="C"/>
    <x v="2"/>
    <d v="2021-10-22T00:00:00"/>
    <d v="2021-11-30T00:00:00"/>
    <m/>
    <m/>
    <m/>
    <m/>
    <m/>
    <n v="-2160"/>
    <s v="VSYPA"/>
    <n v="513385"/>
    <n v="3385"/>
    <s v="L.C.R COUVERTURE"/>
    <x v="29"/>
    <n v="33830.83"/>
    <n v="7489"/>
    <n v="41319.83"/>
    <n v="16"/>
    <n v="1141.46"/>
    <n v="106"/>
    <m/>
    <n v="1035.46"/>
    <n v="2.7624992648808092E-2"/>
    <n v="0"/>
    <n v="-1800"/>
    <m/>
    <m/>
    <n v="0.1"/>
    <n v="0"/>
    <n v="103.54600000000001"/>
    <m/>
    <n v="103.54600000000001"/>
    <m/>
    <n v="0"/>
    <n v="0"/>
    <n v="0"/>
    <n v="1"/>
    <m/>
    <m/>
    <n v="0"/>
    <s v="Vexor"/>
    <s v=""/>
    <m/>
    <s v="Entreprises"/>
    <n v="1141.46"/>
  </r>
  <r>
    <x v="1"/>
    <s v="NP"/>
    <x v="2"/>
    <d v="2021-03-18T00:00:00"/>
    <d v="2021-03-18T00:00:00"/>
    <m/>
    <m/>
    <m/>
    <s v="X"/>
    <m/>
    <n v="70"/>
    <s v="VSGNI"/>
    <n v="513386"/>
    <n v="3386"/>
    <s v="LABORATOIRES AEROMA"/>
    <x v="30"/>
    <n v="23532.52"/>
    <n v="0"/>
    <n v="23532.52"/>
    <n v="30"/>
    <n v="736.79"/>
    <n v="30.81"/>
    <m/>
    <n v="705.98"/>
    <n v="3.1309439023105047E-2"/>
    <n v="0"/>
    <n v="-588.30999999999995"/>
    <m/>
    <s v="solde client"/>
    <n v="0.1"/>
    <n v="0.1"/>
    <n v="70.597999999999999"/>
    <m/>
    <n v="70.597999999999999"/>
    <s v="VWB"/>
    <n v="0"/>
    <n v="0"/>
    <n v="0"/>
    <n v="1"/>
    <m/>
    <m/>
    <n v="0"/>
    <s v="Vexor"/>
    <s v=""/>
    <m/>
    <s v="Entreprises"/>
    <n v="736.79"/>
  </r>
  <r>
    <x v="1"/>
    <s v="C"/>
    <x v="2"/>
    <d v="2021-12-22T00:00:00"/>
    <d v="2021-12-22T00:00:00"/>
    <m/>
    <m/>
    <m/>
    <m/>
    <m/>
    <m/>
    <s v="VRRKE"/>
    <n v="513387"/>
    <n v="3387"/>
    <s v="MILLON S.A.S."/>
    <x v="30"/>
    <n v="24632.52"/>
    <n v="4765"/>
    <n v="29397.52"/>
    <n v="369"/>
    <n v="704.59"/>
    <n v="30.81"/>
    <m/>
    <n v="673.78000000000009"/>
    <n v="2.396766802097592E-2"/>
    <n v="-2496.4"/>
    <n v="0"/>
    <m/>
    <m/>
    <n v="0.1"/>
    <n v="0.12"/>
    <n v="67.378000000000014"/>
    <m/>
    <n v="67.378000000000014"/>
    <n v="0"/>
    <n v="0"/>
    <n v="0"/>
    <n v="0"/>
    <n v="1"/>
    <m/>
    <m/>
    <n v="0"/>
    <s v="Vexor"/>
    <s v=""/>
    <m/>
    <s v="Vexor"/>
    <n v="704.59"/>
  </r>
  <r>
    <x v="1"/>
    <s v="C"/>
    <x v="2"/>
    <d v="2021-12-27T00:00:00"/>
    <d v="2021-12-28T00:00:00"/>
    <m/>
    <m/>
    <m/>
    <m/>
    <m/>
    <n v="0"/>
    <s v="VRRKE"/>
    <n v="513389"/>
    <n v="3389"/>
    <s v="FRELING CHRISTOPHE ET ANNICK"/>
    <x v="30"/>
    <n v="27003.53"/>
    <n v="526.66999999999996"/>
    <n v="27530.199999999997"/>
    <n v="364"/>
    <n v="-1432.62"/>
    <n v="93.13"/>
    <m/>
    <n v="-1525.75"/>
    <n v="-5.203812540410168E-2"/>
    <n v="-1651.81"/>
    <m/>
    <m/>
    <m/>
    <m/>
    <n v="0.12"/>
    <n v="0"/>
    <n v="100"/>
    <n v="100"/>
    <n v="0"/>
    <n v="0"/>
    <n v="0"/>
    <n v="0"/>
    <n v="1"/>
    <m/>
    <m/>
    <n v="0"/>
    <s v="Vexor"/>
    <s v=""/>
    <m/>
    <s v="Vexor"/>
    <n v="-1432.62"/>
  </r>
  <r>
    <x v="1"/>
    <s v="C"/>
    <x v="2"/>
    <d v="2021-05-03T00:00:00"/>
    <d v="2021-05-05T00:00:00"/>
    <m/>
    <m/>
    <m/>
    <m/>
    <m/>
    <n v="0"/>
    <s v="VSYPA"/>
    <n v="513390"/>
    <n v="3390"/>
    <s v="LEVEQUE STEPHANE"/>
    <x v="14"/>
    <n v="41675.629999999997"/>
    <n v="4676"/>
    <n v="46351.63"/>
    <n v="3"/>
    <n v="1310.0899999999999"/>
    <n v="138.54"/>
    <m/>
    <n v="1171.55"/>
    <n v="2.8264162446930131E-2"/>
    <n v="0"/>
    <n v="-1854.07"/>
    <m/>
    <m/>
    <n v="0.1"/>
    <n v="0.1"/>
    <n v="117.155"/>
    <m/>
    <n v="117.155"/>
    <s v="VWB"/>
    <n v="0"/>
    <n v="0"/>
    <n v="0"/>
    <n v="1"/>
    <m/>
    <m/>
    <n v="0"/>
    <s v="Vexor"/>
    <s v=""/>
    <m/>
    <s v="Entreprises"/>
    <n v="1310.0899999999999"/>
  </r>
  <r>
    <x v="1"/>
    <s v="C"/>
    <x v="2"/>
    <d v="2021-04-27T00:00:00"/>
    <d v="2021-04-27T00:00:00"/>
    <m/>
    <m/>
    <m/>
    <m/>
    <m/>
    <m/>
    <s v="VSYPA"/>
    <n v="513391"/>
    <n v="3391"/>
    <s v="LEVEQUE STEEVE"/>
    <x v="14"/>
    <n v="41675.629999999997"/>
    <n v="4676"/>
    <n v="46351.63"/>
    <n v="19"/>
    <n v="1347.08"/>
    <n v="138.54"/>
    <m/>
    <n v="1208.54"/>
    <n v="2.9062192634865269E-2"/>
    <n v="0"/>
    <n v="-1854.06"/>
    <m/>
    <m/>
    <n v="0.1"/>
    <n v="0.1"/>
    <n v="120.854"/>
    <m/>
    <n v="120.854"/>
    <s v="VWB"/>
    <n v="0"/>
    <n v="0"/>
    <n v="0"/>
    <n v="1"/>
    <m/>
    <m/>
    <n v="0"/>
    <s v="Vexor"/>
    <s v=""/>
    <m/>
    <s v="Entreprises"/>
    <n v="1347.08"/>
  </r>
  <r>
    <x v="1"/>
    <s v="C"/>
    <x v="2"/>
    <d v="2021-12-22T00:00:00"/>
    <d v="2021-12-23T00:00:00"/>
    <m/>
    <m/>
    <m/>
    <m/>
    <m/>
    <n v="0"/>
    <s v="VRRKE"/>
    <n v="513392"/>
    <n v="3392"/>
    <s v="PIERRE DEVEUGLE"/>
    <x v="14"/>
    <n v="41625.629999999997"/>
    <n v="2006"/>
    <n v="43631.63"/>
    <n v="167"/>
    <n v="1021.55"/>
    <n v="138.54"/>
    <m/>
    <n v="883.01"/>
    <n v="2.3413060662643134E-2"/>
    <n v="0"/>
    <n v="0"/>
    <m/>
    <m/>
    <n v="0.1"/>
    <n v="0.1"/>
    <n v="88.301000000000002"/>
    <m/>
    <n v="88.301000000000002"/>
    <n v="0"/>
    <n v="0"/>
    <n v="0"/>
    <n v="0"/>
    <n v="1"/>
    <m/>
    <m/>
    <n v="0"/>
    <s v="Vexor"/>
    <s v=""/>
    <m/>
    <s v="Vexor"/>
    <n v="1021.55"/>
  </r>
  <r>
    <x v="1"/>
    <s v="C"/>
    <x v="2"/>
    <d v="2021-07-15T00:00:00"/>
    <d v="2021-07-16T00:00:00"/>
    <m/>
    <m/>
    <m/>
    <m/>
    <m/>
    <n v="0"/>
    <s v="VSGLE"/>
    <n v="513393"/>
    <n v="3393"/>
    <s v="TOOLBOX"/>
    <x v="14"/>
    <n v="41825.629999999997"/>
    <n v="6514"/>
    <n v="48339.63"/>
    <n v="10"/>
    <n v="1395.65"/>
    <n v="138.54"/>
    <m/>
    <n v="1257.1100000000001"/>
    <n v="2.8871755948483679E-2"/>
    <n v="0"/>
    <n v="-2175.2800000000002"/>
    <m/>
    <m/>
    <n v="0.1"/>
    <n v="0.1"/>
    <n v="125.71100000000001"/>
    <m/>
    <n v="125.71100000000001"/>
    <s v="Banque"/>
    <n v="0"/>
    <n v="20"/>
    <n v="1"/>
    <n v="1"/>
    <m/>
    <m/>
    <n v="1"/>
    <s v="Vexor"/>
    <s v=""/>
    <m/>
    <s v="Entreprises"/>
    <n v="1395.65"/>
  </r>
  <r>
    <x v="1"/>
    <s v="C"/>
    <x v="2"/>
    <d v="2021-12-21T00:00:00"/>
    <d v="2021-12-22T00:00:00"/>
    <m/>
    <m/>
    <m/>
    <m/>
    <m/>
    <n v="0"/>
    <s v="VRRKE"/>
    <n v="513394"/>
    <n v="3394"/>
    <s v="FRED VILLALON"/>
    <x v="29"/>
    <n v="36830.83"/>
    <n v="5776"/>
    <n v="42606.83"/>
    <n v="34"/>
    <n v="1171.17"/>
    <n v="106"/>
    <m/>
    <n v="1065.17"/>
    <n v="2.7487846432133065E-2"/>
    <n v="0"/>
    <n v="0"/>
    <m/>
    <m/>
    <n v="0.1"/>
    <n v="0.1"/>
    <n v="106.51700000000001"/>
    <m/>
    <n v="106.51700000000001"/>
    <s v="VWB"/>
    <n v="0"/>
    <n v="0"/>
    <n v="0"/>
    <n v="1"/>
    <m/>
    <m/>
    <n v="0"/>
    <s v="Vexor"/>
    <s v=""/>
    <m/>
    <s v="Vexor"/>
    <n v="1171.17"/>
  </r>
  <r>
    <x v="1"/>
    <s v="C"/>
    <x v="2"/>
    <d v="2021-08-06T00:00:00"/>
    <d v="2021-08-10T00:00:00"/>
    <m/>
    <m/>
    <m/>
    <m/>
    <m/>
    <n v="0"/>
    <s v="LTMEL"/>
    <n v="513395"/>
    <n v="3395"/>
    <s v="LEASEPLAN"/>
    <x v="29"/>
    <n v="35430.83"/>
    <n v="6791.97"/>
    <n v="42222.8"/>
    <n v="50"/>
    <n v="950.42"/>
    <n v="105.99"/>
    <m/>
    <n v="844.43"/>
    <n v="2.2509639341777427E-2"/>
    <n v="0"/>
    <m/>
    <m/>
    <m/>
    <m/>
    <n v="0"/>
    <n v="0"/>
    <m/>
    <n v="0"/>
    <s v="LEASEPLAN"/>
    <n v="0"/>
    <n v="0"/>
    <n v="0"/>
    <n v="1"/>
    <m/>
    <m/>
    <n v="0"/>
    <s v="Vexor"/>
    <s v=""/>
    <m/>
    <s v="Entreprises"/>
    <n v="950.42"/>
  </r>
  <r>
    <x v="1"/>
    <s v="C"/>
    <x v="2"/>
    <d v="2021-08-06T00:00:00"/>
    <d v="2021-08-10T00:00:00"/>
    <m/>
    <m/>
    <m/>
    <m/>
    <m/>
    <n v="0"/>
    <s v="LTMEL"/>
    <n v="513396"/>
    <n v="3396"/>
    <s v="LEASEPLAN"/>
    <x v="29"/>
    <n v="35430.83"/>
    <n v="6791.97"/>
    <n v="42222.8"/>
    <n v="42"/>
    <n v="950.42"/>
    <n v="105.99"/>
    <m/>
    <n v="844.43"/>
    <n v="2.2509639341777427E-2"/>
    <n v="0"/>
    <m/>
    <m/>
    <m/>
    <m/>
    <n v="0"/>
    <n v="0"/>
    <m/>
    <n v="0"/>
    <s v="LEASEPLAN"/>
    <n v="0"/>
    <n v="0"/>
    <n v="0"/>
    <n v="1"/>
    <m/>
    <m/>
    <n v="0"/>
    <s v="Vexor"/>
    <s v=""/>
    <m/>
    <s v="Entreprises"/>
    <n v="950.42"/>
  </r>
  <r>
    <x v="1"/>
    <s v="C"/>
    <x v="2"/>
    <d v="2021-07-22T00:00:00"/>
    <d v="2021-07-23T00:00:00"/>
    <m/>
    <m/>
    <m/>
    <m/>
    <s v="X"/>
    <n v="128275.61"/>
    <s v="VSGLE"/>
    <n v="513397"/>
    <n v="3397"/>
    <s v="DLM - CPTE"/>
    <x v="14"/>
    <n v="39725.629999999997"/>
    <n v="2033"/>
    <n v="41758.629999999997"/>
    <n v="17"/>
    <n v="556.54"/>
    <n v="138.54"/>
    <m/>
    <n v="418"/>
    <n v="1.3327544509961174E-2"/>
    <n v="0"/>
    <n v="-4802.24"/>
    <m/>
    <m/>
    <n v="0.1"/>
    <n v="0.1"/>
    <n v="41.800000000000004"/>
    <m/>
    <n v="41.800000000000004"/>
    <s v="45 jours"/>
    <n v="0"/>
    <n v="0"/>
    <n v="0"/>
    <n v="1"/>
    <m/>
    <m/>
    <n v="0"/>
    <s v="Vexor"/>
    <s v=""/>
    <m/>
    <s v="Entreprises"/>
    <n v="556.54"/>
  </r>
  <r>
    <x v="1"/>
    <s v="C"/>
    <x v="2"/>
    <d v="2021-07-22T00:00:00"/>
    <d v="2021-07-23T00:00:00"/>
    <m/>
    <m/>
    <m/>
    <m/>
    <s v="X"/>
    <n v="128275.61"/>
    <s v="VSGLE"/>
    <n v="513398"/>
    <n v="3398"/>
    <s v="DLM - CPTE"/>
    <x v="14"/>
    <n v="39725.629999999997"/>
    <n v="2033"/>
    <n v="41758.629999999997"/>
    <n v="14"/>
    <n v="556.54"/>
    <n v="138.54"/>
    <m/>
    <n v="418"/>
    <n v="1.3327544509961174E-2"/>
    <n v="0"/>
    <n v="-4802.24"/>
    <m/>
    <m/>
    <n v="0.1"/>
    <n v="0.1"/>
    <n v="41.800000000000004"/>
    <m/>
    <n v="41.800000000000004"/>
    <s v="45 jours"/>
    <n v="0"/>
    <n v="0"/>
    <n v="0"/>
    <n v="1"/>
    <m/>
    <m/>
    <n v="0"/>
    <s v="Vexor"/>
    <s v=""/>
    <m/>
    <s v="Entreprises"/>
    <n v="556.54"/>
  </r>
  <r>
    <x v="1"/>
    <s v="C"/>
    <x v="2"/>
    <d v="2021-06-01T00:00:00"/>
    <d v="2021-06-01T00:00:00"/>
    <m/>
    <m/>
    <m/>
    <m/>
    <m/>
    <n v="1187.82"/>
    <s v="LTMEL"/>
    <n v="513401"/>
    <n v="3401"/>
    <s v="BR UNITS"/>
    <x v="29"/>
    <n v="29430.83"/>
    <n v="0"/>
    <n v="29430.83"/>
    <n v="32"/>
    <n v="459.17"/>
    <n v="106"/>
    <m/>
    <n v="353.17"/>
    <n v="1.5601666687619751E-2"/>
    <n v="0"/>
    <n v="0"/>
    <m/>
    <m/>
    <m/>
    <n v="0"/>
    <n v="0"/>
    <m/>
    <n v="0"/>
    <s v="VWB"/>
    <n v="0"/>
    <n v="0"/>
    <n v="0"/>
    <n v="1"/>
    <m/>
    <m/>
    <n v="0"/>
    <s v="Vexor"/>
    <s v=""/>
    <m/>
    <s v="Entreprises"/>
    <n v="459.17"/>
  </r>
  <r>
    <x v="1"/>
    <s v="C"/>
    <x v="2"/>
    <d v="2021-12-03T00:00:00"/>
    <d v="2021-12-02T00:00:00"/>
    <m/>
    <m/>
    <m/>
    <m/>
    <m/>
    <n v="308.36"/>
    <s v="VRRKE"/>
    <n v="513425"/>
    <n v="3425"/>
    <s v="TBP 2.0 EXPRESS - CPTE"/>
    <x v="14"/>
    <n v="39725.629999999997"/>
    <n v="2891"/>
    <n v="42616.63"/>
    <n v="100"/>
    <n v="858.56"/>
    <n v="138.54"/>
    <m/>
    <n v="720.02"/>
    <n v="2.0146126054547249E-2"/>
    <n v="0"/>
    <n v="-2768.85"/>
    <m/>
    <s v="ok vu 3270"/>
    <n v="0.1"/>
    <n v="0.1"/>
    <n v="72.001999999999995"/>
    <m/>
    <n v="72.001999999999995"/>
    <s v="Banque"/>
    <n v="0"/>
    <n v="0"/>
    <n v="0"/>
    <n v="1"/>
    <m/>
    <m/>
    <n v="0"/>
    <s v="Vexor"/>
    <s v=""/>
    <m/>
    <s v="Vexor"/>
    <n v="858.56"/>
  </r>
  <r>
    <x v="1"/>
    <s v="C"/>
    <x v="2"/>
    <d v="2021-12-03T00:00:00"/>
    <d v="2021-12-02T00:00:00"/>
    <m/>
    <m/>
    <m/>
    <m/>
    <m/>
    <n v="308.36"/>
    <s v="VRRKE"/>
    <n v="513426"/>
    <n v="3426"/>
    <s v="TBP 2.0 EXPRESS - CPTE"/>
    <x v="14"/>
    <n v="39725.629999999997"/>
    <n v="2891"/>
    <n v="42616.63"/>
    <n v="100"/>
    <n v="858.58"/>
    <n v="138.54"/>
    <m/>
    <n v="720.04000000000008"/>
    <n v="2.0146595354911923E-2"/>
    <n v="0"/>
    <n v="-2768.85"/>
    <m/>
    <s v="ok vu 3270"/>
    <n v="0.1"/>
    <n v="0.1"/>
    <n v="72.004000000000005"/>
    <m/>
    <n v="72.004000000000005"/>
    <s v="Banque"/>
    <n v="0"/>
    <n v="0"/>
    <n v="0"/>
    <n v="1"/>
    <m/>
    <m/>
    <n v="0"/>
    <s v="Vexor"/>
    <s v=""/>
    <m/>
    <s v="Vexor"/>
    <n v="858.58"/>
  </r>
  <r>
    <x v="1"/>
    <s v="C"/>
    <x v="2"/>
    <d v="2021-11-12T00:00:00"/>
    <d v="2021-11-12T00:00:00"/>
    <m/>
    <m/>
    <m/>
    <m/>
    <m/>
    <n v="0"/>
    <s v="VSGLE"/>
    <n v="513437"/>
    <n v="3437"/>
    <s v="CARPENTIER - HAVIEZ"/>
    <x v="14"/>
    <n v="31765.63"/>
    <n v="3727"/>
    <n v="35492.630000000005"/>
    <n v="78"/>
    <n v="2598.71"/>
    <n v="138.54"/>
    <m/>
    <n v="2460.17"/>
    <n v="7.3218299122944669E-2"/>
    <n v="0"/>
    <n v="-1878"/>
    <m/>
    <m/>
    <n v="0.1"/>
    <n v="0.1"/>
    <n v="246.01700000000002"/>
    <m/>
    <n v="246.01700000000002"/>
    <s v="VWB"/>
    <n v="0"/>
    <n v="0"/>
    <n v="0"/>
    <n v="1"/>
    <m/>
    <m/>
    <n v="0"/>
    <s v="Vexor"/>
    <s v=""/>
    <m/>
    <s v="Entreprises"/>
    <n v="2598.71"/>
  </r>
  <r>
    <x v="1"/>
    <s v="C"/>
    <x v="2"/>
    <d v="2021-11-04T00:00:00"/>
    <d v="2021-11-08T00:00:00"/>
    <m/>
    <m/>
    <m/>
    <m/>
    <m/>
    <n v="-1920"/>
    <s v="VRRKE"/>
    <n v="513468"/>
    <n v="3468"/>
    <s v="WOZNIAK BENJAMIN"/>
    <x v="29"/>
    <n v="42947.5"/>
    <n v="2489.17"/>
    <n v="45436.67"/>
    <n v="14"/>
    <n v="827.38"/>
    <n v="106"/>
    <m/>
    <n v="721.38"/>
    <n v="1.820952107625845E-2"/>
    <n v="0"/>
    <n v="0"/>
    <m/>
    <m/>
    <n v="0.1"/>
    <n v="0.1"/>
    <n v="72.138000000000005"/>
    <m/>
    <n v="72.138000000000005"/>
    <s v="VWB"/>
    <n v="0"/>
    <n v="0"/>
    <n v="0"/>
    <n v="1"/>
    <m/>
    <m/>
    <n v="0"/>
    <s v="Vexor"/>
    <s v=""/>
    <m/>
    <s v="Vexor"/>
    <n v="827.38"/>
  </r>
  <r>
    <x v="1"/>
    <s v="C"/>
    <x v="2"/>
    <d v="2021-12-13T00:00:00"/>
    <d v="2021-12-14T00:00:00"/>
    <m/>
    <m/>
    <m/>
    <m/>
    <m/>
    <n v="0"/>
    <s v="VSYPA"/>
    <n v="513529"/>
    <n v="3529"/>
    <s v="TOUTAIN ROSE"/>
    <x v="14"/>
    <n v="46115.63"/>
    <n v="3761"/>
    <n v="49876.63"/>
    <n v="4"/>
    <n v="1387.65"/>
    <n v="138.54"/>
    <m/>
    <n v="1249.1100000000001"/>
    <n v="2.782164713213383E-2"/>
    <n v="0"/>
    <n v="-3241.98"/>
    <m/>
    <m/>
    <n v="0.1"/>
    <n v="0.1"/>
    <n v="124.91100000000002"/>
    <m/>
    <n v="124.91100000000002"/>
    <n v="0"/>
    <n v="0"/>
    <n v="0"/>
    <n v="0"/>
    <n v="1"/>
    <m/>
    <m/>
    <n v="0"/>
    <s v="Vexor"/>
    <s v=""/>
    <m/>
    <s v="Entreprises"/>
    <n v="1387.65"/>
  </r>
  <r>
    <x v="1"/>
    <s v="NL"/>
    <x v="2"/>
    <d v="2021-11-30T00:00:00"/>
    <s v=""/>
    <m/>
    <m/>
    <m/>
    <m/>
    <m/>
    <n v="15866.4"/>
    <s v="DIRECTION"/>
    <n v="519832"/>
    <n v="9832"/>
    <s v="GARAGE SPRA"/>
    <x v="14"/>
    <n v="35755.629999999997"/>
    <n v="11000"/>
    <n v="46755.63"/>
    <n v="344"/>
    <n v="-11421.3"/>
    <n v="138.54"/>
    <m/>
    <n v="-11559.84"/>
    <n v="-0.24427646467387992"/>
    <n v="0"/>
    <n v="0"/>
    <m/>
    <s v="epave"/>
    <m/>
    <n v="0"/>
    <n v="0"/>
    <m/>
    <n v="0"/>
    <e v="#N/A"/>
    <n v="0"/>
    <n v="0"/>
    <n v="0"/>
    <n v="1"/>
    <m/>
    <m/>
    <n v="0"/>
    <s v="Vexor"/>
    <s v=""/>
    <m/>
    <s v="Direction"/>
    <n v="-11421.3"/>
  </r>
  <r>
    <x v="2"/>
    <s v="C"/>
    <x v="1"/>
    <d v="2021-02-01T00:00:00"/>
    <d v="2021-02-01T00:00:00"/>
    <m/>
    <m/>
    <m/>
    <m/>
    <m/>
    <n v="0"/>
    <s v="LESQU"/>
    <n v="12458"/>
    <n v="2458"/>
    <s v="MAGNUS GILBERT ET CATHERINE"/>
    <x v="12"/>
    <n v="28366.67"/>
    <n v="1658.33"/>
    <n v="30025"/>
    <n v="133"/>
    <n v="907.75"/>
    <n v="26.31"/>
    <m/>
    <n v="881.44"/>
    <n v="3.0233139050791006E-2"/>
    <n v="-2573.42"/>
    <n v="0"/>
    <m/>
    <m/>
    <n v="0.12"/>
    <n v="0.12"/>
    <n v="105.7728"/>
    <m/>
    <n v="105.7728"/>
    <s v=""/>
    <n v="1"/>
    <n v="0"/>
    <n v="0"/>
    <n v="1"/>
    <m/>
    <m/>
    <n v="0"/>
    <s v="Valauto Lambersart VW"/>
    <s v="SKODA"/>
    <m/>
    <s v="Lambersart Sk"/>
    <n v="907.75"/>
  </r>
  <r>
    <x v="2"/>
    <s v="C"/>
    <x v="1"/>
    <d v="2021-03-25T00:00:00"/>
    <d v="2021-03-25T00:00:00"/>
    <m/>
    <m/>
    <m/>
    <m/>
    <m/>
    <n v="0"/>
    <s v="LEALE"/>
    <n v="12484"/>
    <n v="2484"/>
    <s v="LECOEUCHE CHRISTOPHE"/>
    <x v="8"/>
    <n v="19231.68"/>
    <n v="766.67"/>
    <n v="19998.349999999999"/>
    <n v="48"/>
    <n v="611.69000000000005"/>
    <n v="35.22"/>
    <m/>
    <n v="576.47"/>
    <n v="3.0587023429432932E-2"/>
    <n v="0"/>
    <n v="-1650"/>
    <m/>
    <m/>
    <n v="0.1"/>
    <n v="0.1"/>
    <n v="57.647000000000006"/>
    <m/>
    <n v="57.647000000000006"/>
    <s v="VWB"/>
    <n v="1"/>
    <n v="0"/>
    <n v="0"/>
    <n v="1"/>
    <m/>
    <m/>
    <n v="0"/>
    <s v="Valauto Lambersart VW"/>
    <s v="SKODA"/>
    <m/>
    <s v="Lambersart Sk"/>
    <n v="611.69000000000005"/>
  </r>
  <r>
    <x v="2"/>
    <s v="C"/>
    <x v="1"/>
    <d v="2021-04-10T00:00:00"/>
    <d v="2021-04-10T00:00:00"/>
    <m/>
    <m/>
    <m/>
    <m/>
    <m/>
    <n v="0"/>
    <s v="LESQU"/>
    <n v="12568"/>
    <n v="2568"/>
    <s v="ROY MARGAUX"/>
    <x v="7"/>
    <n v="19465.02"/>
    <n v="741.67"/>
    <n v="20206.689999999999"/>
    <n v="11"/>
    <n v="906.88"/>
    <n v="35.22"/>
    <m/>
    <n v="871.66"/>
    <n v="4.4880185720669742E-2"/>
    <n v="0"/>
    <n v="-2050"/>
    <m/>
    <m/>
    <n v="0.1"/>
    <n v="0.1"/>
    <n v="87.165999999999997"/>
    <m/>
    <n v="87.165999999999997"/>
    <s v="VWB"/>
    <n v="1"/>
    <n v="20"/>
    <n v="1"/>
    <n v="1"/>
    <m/>
    <m/>
    <n v="1"/>
    <s v="Valauto Lambersart VW"/>
    <s v="SKODA"/>
    <m/>
    <s v="Lambersart Sk"/>
    <n v="906.88"/>
  </r>
  <r>
    <x v="2"/>
    <s v="C"/>
    <x v="1"/>
    <d v="2021-09-24T00:00:00"/>
    <d v="2021-09-24T00:00:00"/>
    <m/>
    <m/>
    <m/>
    <m/>
    <m/>
    <m/>
    <s v="LEALE"/>
    <n v="12699"/>
    <n v="2699"/>
    <s v="JOURNEL CHRISTIAN"/>
    <x v="8"/>
    <n v="19398.34"/>
    <n v="2158.34"/>
    <n v="21556.68"/>
    <n v="11"/>
    <n v="819.32"/>
    <n v="35.22"/>
    <m/>
    <n v="784.1"/>
    <n v="3.8007708051518138E-2"/>
    <n v="0"/>
    <n v="0"/>
    <m/>
    <m/>
    <n v="0.1"/>
    <n v="0.1"/>
    <n v="78.410000000000011"/>
    <m/>
    <n v="78.410000000000011"/>
    <s v="VWB"/>
    <n v="1"/>
    <n v="20"/>
    <n v="1"/>
    <n v="1"/>
    <m/>
    <m/>
    <n v="1"/>
    <s v="Valauto Lambersart VW"/>
    <s v="SKODA"/>
    <m/>
    <s v="Lambersart Sk"/>
    <n v="819.32"/>
  </r>
  <r>
    <x v="2"/>
    <s v="C"/>
    <x v="1"/>
    <d v="2021-04-22T00:00:00"/>
    <d v="2021-04-22T00:00:00"/>
    <m/>
    <m/>
    <m/>
    <m/>
    <m/>
    <n v="0"/>
    <s v="VSGNI"/>
    <n v="501935"/>
    <n v="935"/>
    <s v="AQUASTAR CONSULTING"/>
    <x v="8"/>
    <n v="25615.01"/>
    <n v="500"/>
    <n v="26115.01"/>
    <n v="15"/>
    <n v="788.68"/>
    <n v="35.229999999999997"/>
    <m/>
    <n v="753.44999999999993"/>
    <n v="3.0200256480851433E-2"/>
    <n v="0"/>
    <n v="0"/>
    <m/>
    <m/>
    <n v="0.1"/>
    <n v="0.1"/>
    <n v="75.344999999999999"/>
    <m/>
    <n v="75.344999999999999"/>
    <s v="VWB"/>
    <n v="0"/>
    <n v="20"/>
    <n v="1"/>
    <n v="1"/>
    <m/>
    <m/>
    <n v="1"/>
    <s v="Valauto Lambersart VW"/>
    <s v="SKODA"/>
    <m/>
    <s v="Entreprises"/>
    <n v="788.68"/>
  </r>
  <r>
    <x v="2"/>
    <s v="C"/>
    <x v="1"/>
    <d v="2021-02-12T00:00:00"/>
    <d v="2021-02-18T00:00:00"/>
    <m/>
    <m/>
    <m/>
    <m/>
    <m/>
    <n v="0"/>
    <s v="VSGLE"/>
    <n v="509918"/>
    <n v="918"/>
    <s v="VESTA"/>
    <x v="12"/>
    <n v="26898.35"/>
    <n v="1858.34"/>
    <n v="28756.69"/>
    <n v="10"/>
    <n v="400.14"/>
    <n v="26.32"/>
    <m/>
    <n v="373.82"/>
    <n v="1.3914675159067334E-2"/>
    <n v="0"/>
    <n v="0"/>
    <m/>
    <m/>
    <n v="0.1"/>
    <n v="0.1"/>
    <n v="37.381999999999998"/>
    <m/>
    <n v="37.381999999999998"/>
    <s v="VWB"/>
    <n v="0"/>
    <n v="20"/>
    <n v="1"/>
    <n v="1"/>
    <m/>
    <m/>
    <n v="1"/>
    <s v="Valauto Lambersart VW"/>
    <s v="SKODA"/>
    <m/>
    <s v="Entreprises"/>
    <n v="400.14"/>
  </r>
  <r>
    <x v="2"/>
    <s v="C"/>
    <x v="1"/>
    <d v="2021-03-01T00:00:00"/>
    <d v="2021-03-01T00:00:00"/>
    <m/>
    <m/>
    <m/>
    <m/>
    <m/>
    <n v="861281.91"/>
    <s v="LTMEL"/>
    <n v="511942"/>
    <n v="942"/>
    <s v="DLM - CPTE"/>
    <x v="31"/>
    <n v="28781.68"/>
    <n v="2416.66"/>
    <n v="31198.34"/>
    <n v="17"/>
    <n v="347.22"/>
    <n v="35.229999999999997"/>
    <m/>
    <n v="311.99"/>
    <n v="1.11294382970376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47.22"/>
  </r>
  <r>
    <x v="2"/>
    <s v="C"/>
    <x v="1"/>
    <d v="2021-06-24T00:00:00"/>
    <d v="2021-06-24T00:00:00"/>
    <m/>
    <m/>
    <m/>
    <m/>
    <m/>
    <n v="0"/>
    <s v="LEALE"/>
    <n v="512225"/>
    <n v="2225"/>
    <s v="BOUCLY TIFFANIE"/>
    <x v="13"/>
    <n v="13998.35"/>
    <n v="1658.33"/>
    <n v="15656.68"/>
    <n v="139"/>
    <n v="1148.81"/>
    <n v="35.22"/>
    <m/>
    <n v="1113.5899999999999"/>
    <n v="7.3375070576903914E-2"/>
    <n v="-2395.4699999999998"/>
    <n v="0"/>
    <m/>
    <m/>
    <n v="0.12"/>
    <n v="0.12"/>
    <n v="133.63079999999999"/>
    <m/>
    <n v="133.63079999999999"/>
    <s v="VWB"/>
    <n v="0"/>
    <n v="20"/>
    <n v="1"/>
    <n v="1"/>
    <m/>
    <m/>
    <n v="1"/>
    <s v="Valauto Lambersart VW"/>
    <s v="SKODA"/>
    <m/>
    <s v="Lambersart Sk"/>
    <n v="1148.81"/>
  </r>
  <r>
    <x v="2"/>
    <s v="C"/>
    <x v="1"/>
    <d v="2021-03-25T00:00:00"/>
    <d v="2021-03-25T00:00:00"/>
    <m/>
    <m/>
    <m/>
    <m/>
    <m/>
    <n v="0"/>
    <s v="LESQU"/>
    <n v="512236"/>
    <n v="2236"/>
    <s v="MORA BRIGITTE"/>
    <x v="13"/>
    <n v="14240.02"/>
    <n v="2458.33"/>
    <n v="16698.349999999999"/>
    <n v="9"/>
    <n v="690.61"/>
    <n v="35.22"/>
    <m/>
    <n v="655.39"/>
    <n v="4.1357978482904005E-2"/>
    <n v="0"/>
    <n v="-1250"/>
    <m/>
    <m/>
    <n v="0.1"/>
    <n v="0.1"/>
    <n v="65.539000000000001"/>
    <m/>
    <n v="65.539000000000001"/>
    <s v="VWB"/>
    <n v="1"/>
    <n v="20"/>
    <n v="1"/>
    <n v="1"/>
    <m/>
    <m/>
    <n v="1"/>
    <s v="Valauto Lambersart VW"/>
    <s v="SKODA"/>
    <m/>
    <s v="Lambersart Sk"/>
    <n v="690.61"/>
  </r>
  <r>
    <x v="2"/>
    <s v="C"/>
    <x v="1"/>
    <d v="2021-01-12T00:00:00"/>
    <d v="2021-01-09T00:00:00"/>
    <m/>
    <m/>
    <m/>
    <m/>
    <m/>
    <n v="-295.12"/>
    <s v="LEALE"/>
    <n v="512261"/>
    <n v="2261"/>
    <s v="POCHARD THIBAULT"/>
    <x v="12"/>
    <n v="24448.35"/>
    <n v="3795.83"/>
    <n v="28244.18"/>
    <n v="101"/>
    <n v="682.34"/>
    <n v="26.31"/>
    <m/>
    <n v="656.03000000000009"/>
    <n v="2.41586054188863E-2"/>
    <n v="-2344.27"/>
    <n v="0"/>
    <m/>
    <m/>
    <n v="0.1"/>
    <n v="0.1"/>
    <n v="65.603000000000009"/>
    <m/>
    <n v="65.603000000000009"/>
    <s v="CGI"/>
    <n v="1"/>
    <n v="0"/>
    <n v="0"/>
    <n v="1"/>
    <m/>
    <m/>
    <n v="0"/>
    <s v="Valauto Lambersart VW"/>
    <s v="SKODA"/>
    <m/>
    <s v="Lambersart Sk"/>
    <n v="682.34"/>
  </r>
  <r>
    <x v="2"/>
    <s v="C"/>
    <x v="1"/>
    <d v="2021-01-22T00:00:00"/>
    <d v="2021-01-23T00:00:00"/>
    <m/>
    <m/>
    <m/>
    <m/>
    <m/>
    <n v="0"/>
    <s v="LEALE"/>
    <n v="512454"/>
    <n v="2454"/>
    <s v="ZAREMBA VINCENT"/>
    <x v="8"/>
    <n v="20023.349999999999"/>
    <n v="408.34"/>
    <n v="20431.689999999999"/>
    <n v="25"/>
    <n v="750.05"/>
    <n v="35.22"/>
    <m/>
    <n v="714.82999999999993"/>
    <n v="3.671013019481012E-2"/>
    <n v="0"/>
    <n v="-1650"/>
    <m/>
    <m/>
    <n v="0.1"/>
    <n v="0.1"/>
    <n v="71.48299999999999"/>
    <m/>
    <n v="71.48299999999999"/>
    <s v="VWB"/>
    <n v="1"/>
    <n v="20"/>
    <n v="1"/>
    <n v="1"/>
    <m/>
    <m/>
    <n v="1"/>
    <s v="Valauto Lambersart VW"/>
    <s v="SKODA"/>
    <m/>
    <s v="Lambersart Sk"/>
    <n v="750.05"/>
  </r>
  <r>
    <x v="2"/>
    <s v="C"/>
    <x v="1"/>
    <d v="2021-04-13T00:00:00"/>
    <d v="2021-04-13T00:00:00"/>
    <m/>
    <m/>
    <m/>
    <m/>
    <m/>
    <n v="0"/>
    <s v="LEALE"/>
    <n v="512457"/>
    <n v="2457"/>
    <s v="CLEROT CHRISTELLE"/>
    <x v="13"/>
    <n v="12731.68"/>
    <n v="1333.33"/>
    <n v="14065.01"/>
    <n v="27"/>
    <n v="603.80999999999995"/>
    <n v="35.22"/>
    <m/>
    <n v="568.58999999999992"/>
    <n v="4.2929937483158556E-2"/>
    <n v="0"/>
    <n v="-1000"/>
    <m/>
    <m/>
    <n v="0.12"/>
    <n v="0.12"/>
    <n v="68.230799999999988"/>
    <m/>
    <n v="68.230799999999988"/>
    <s v="VWB"/>
    <n v="1"/>
    <n v="20"/>
    <n v="1"/>
    <n v="1"/>
    <m/>
    <m/>
    <n v="1"/>
    <s v="Valauto Lambersart VW"/>
    <s v="SKODA"/>
    <m/>
    <s v="Lambersart Sk"/>
    <n v="603.80999999999995"/>
  </r>
  <r>
    <x v="2"/>
    <s v="C"/>
    <x v="1"/>
    <d v="2021-01-07T00:00:00"/>
    <d v="2021-01-02T00:00:00"/>
    <m/>
    <m/>
    <m/>
    <m/>
    <m/>
    <n v="-6904.03"/>
    <s v="LEALE"/>
    <n v="512474"/>
    <n v="2474"/>
    <s v="MONTURY GAETAN"/>
    <x v="31"/>
    <n v="33805.33"/>
    <n v="5841.67"/>
    <n v="39647"/>
    <n v="10"/>
    <n v="972.1"/>
    <n v="35.22"/>
    <m/>
    <n v="936.88"/>
    <n v="2.4518879108129242E-2"/>
    <n v="0"/>
    <n v="-475"/>
    <m/>
    <m/>
    <n v="0.1"/>
    <n v="0.1"/>
    <n v="93.688000000000002"/>
    <m/>
    <n v="93.688000000000002"/>
    <s v="VWB"/>
    <n v="1"/>
    <n v="20"/>
    <n v="1"/>
    <n v="1"/>
    <m/>
    <m/>
    <n v="1"/>
    <s v="Valauto Lambersart VW"/>
    <s v="SKODA"/>
    <m/>
    <s v="Lambersart Sk"/>
    <n v="972.1"/>
  </r>
  <r>
    <x v="2"/>
    <s v="C"/>
    <x v="1"/>
    <d v="2021-02-06T00:00:00"/>
    <d v="2021-02-08T00:00:00"/>
    <m/>
    <m/>
    <m/>
    <m/>
    <m/>
    <n v="0"/>
    <s v="LESQU"/>
    <n v="512478"/>
    <n v="2478"/>
    <s v="DE BRUYN JEAN PHILIPPE"/>
    <x v="8"/>
    <n v="19231.68"/>
    <n v="2050.0100000000002"/>
    <n v="21281.690000000002"/>
    <n v="3"/>
    <n v="857.99"/>
    <n v="35.22"/>
    <m/>
    <n v="822.77"/>
    <n v="4.0315877169529293E-2"/>
    <n v="0"/>
    <n v="-1650"/>
    <m/>
    <m/>
    <n v="0.1"/>
    <n v="0.1"/>
    <n v="82.277000000000001"/>
    <m/>
    <n v="82.277000000000001"/>
    <s v="VWB"/>
    <n v="1"/>
    <n v="20"/>
    <n v="1"/>
    <n v="1"/>
    <m/>
    <m/>
    <n v="1"/>
    <s v="Valauto Lambersart VW"/>
    <s v="SKODA"/>
    <m/>
    <s v="Lambersart Sk"/>
    <n v="857.99"/>
  </r>
  <r>
    <x v="2"/>
    <s v="C"/>
    <x v="1"/>
    <d v="2021-01-29T00:00:00"/>
    <d v="2021-01-30T00:00:00"/>
    <m/>
    <m/>
    <m/>
    <m/>
    <m/>
    <n v="0"/>
    <s v="LEALE"/>
    <n v="512486"/>
    <n v="2486"/>
    <s v="LESAGE KEVIN"/>
    <x v="8"/>
    <n v="20023.349999999999"/>
    <n v="525"/>
    <n v="20548.349999999999"/>
    <n v="17"/>
    <n v="450.97"/>
    <n v="35.22"/>
    <m/>
    <n v="415.75"/>
    <n v="2.194677431521266E-2"/>
    <n v="0"/>
    <n v="-1650"/>
    <m/>
    <m/>
    <n v="0.1"/>
    <n v="0.1"/>
    <n v="41.575000000000003"/>
    <m/>
    <n v="41.575000000000003"/>
    <s v=""/>
    <n v="0"/>
    <n v="0"/>
    <n v="0"/>
    <n v="1"/>
    <m/>
    <m/>
    <n v="0"/>
    <s v="Valauto Lambersart VW"/>
    <s v="SKODA"/>
    <m/>
    <s v="Lambersart Sk"/>
    <n v="450.97"/>
  </r>
  <r>
    <x v="2"/>
    <s v="C"/>
    <x v="1"/>
    <d v="2021-05-31T00:00:00"/>
    <d v="2021-05-31T00:00:00"/>
    <m/>
    <m/>
    <m/>
    <m/>
    <m/>
    <m/>
    <s v="LESQU"/>
    <n v="512488"/>
    <n v="2488"/>
    <s v="SIMOEN PASCALE"/>
    <x v="13"/>
    <n v="12731.68"/>
    <n v="633.33000000000004"/>
    <n v="13365.01"/>
    <n v="7"/>
    <n v="288.92999999999984"/>
    <n v="35.22"/>
    <m/>
    <n v="253.70999999999984"/>
    <n v="2.1618390109696874E-2"/>
    <n v="0"/>
    <n v="-1000"/>
    <m/>
    <m/>
    <n v="0.1"/>
    <n v="0.1"/>
    <n v="25.370999999999984"/>
    <m/>
    <n v="25.370999999999984"/>
    <s v="VWB"/>
    <n v="1"/>
    <n v="20"/>
    <n v="1"/>
    <n v="1"/>
    <m/>
    <m/>
    <n v="1"/>
    <s v="Valauto Lambersart VW"/>
    <s v="SKODA"/>
    <m/>
    <s v="Lambersart Sk"/>
    <n v="288.92999999999984"/>
  </r>
  <r>
    <x v="2"/>
    <s v="C"/>
    <x v="1"/>
    <d v="2021-03-23T00:00:00"/>
    <d v="2021-03-23T00:00:00"/>
    <m/>
    <m/>
    <m/>
    <m/>
    <m/>
    <n v="0"/>
    <s v="LESQU"/>
    <n v="512490"/>
    <n v="2490"/>
    <s v="ROMAN ALEXIS"/>
    <x v="13"/>
    <n v="12731.68"/>
    <n v="1500"/>
    <n v="14231.68"/>
    <n v="26"/>
    <n v="938.33"/>
    <n v="35.22"/>
    <m/>
    <n v="903.11"/>
    <n v="6.5932483023789179E-2"/>
    <n v="0"/>
    <n v="-1542"/>
    <m/>
    <m/>
    <n v="0.1"/>
    <n v="0.12"/>
    <n v="90.311000000000007"/>
    <m/>
    <n v="90.311000000000007"/>
    <s v="VWB"/>
    <n v="1"/>
    <n v="20"/>
    <n v="1"/>
    <n v="1"/>
    <m/>
    <m/>
    <n v="1"/>
    <s v="Valauto Lambersart VW"/>
    <s v="SKODA"/>
    <m/>
    <s v="Lambersart Sk"/>
    <n v="938.33"/>
  </r>
  <r>
    <x v="2"/>
    <s v="C"/>
    <x v="1"/>
    <d v="2021-04-12T00:00:00"/>
    <d v="2021-04-12T00:00:00"/>
    <m/>
    <m/>
    <m/>
    <m/>
    <m/>
    <n v="10295.57"/>
    <s v="LEALE"/>
    <n v="512500"/>
    <n v="2500"/>
    <s v="PLUSKOTA HERVE ET JULIE"/>
    <x v="12"/>
    <n v="26898.35"/>
    <n v="1583.34"/>
    <n v="28481.69"/>
    <n v="11"/>
    <n v="987.32999999999993"/>
    <n v="26.31"/>
    <m/>
    <n v="961.02"/>
    <n v="3.4665428912399508E-2"/>
    <n v="0"/>
    <n v="-2333"/>
    <m/>
    <m/>
    <n v="0.1"/>
    <n v="0.1"/>
    <n v="96.102000000000004"/>
    <m/>
    <n v="96.102000000000004"/>
    <s v="VWB"/>
    <n v="0"/>
    <n v="0"/>
    <n v="0"/>
    <n v="1"/>
    <m/>
    <m/>
    <n v="0"/>
    <s v="Valauto Lambersart VW"/>
    <s v="SKODA"/>
    <m/>
    <s v="Lambersart Sk"/>
    <n v="987.32999999999993"/>
  </r>
  <r>
    <x v="2"/>
    <s v="C"/>
    <x v="1"/>
    <d v="2021-12-08T00:00:00"/>
    <d v="2021-12-09T00:00:00"/>
    <m/>
    <m/>
    <m/>
    <m/>
    <m/>
    <m/>
    <s v="LESQU"/>
    <n v="512521"/>
    <n v="2521"/>
    <s v="VERHECKE MICHEL"/>
    <x v="8"/>
    <n v="19523.349999999999"/>
    <n v="-1158.3399999999999"/>
    <n v="18365.009999999998"/>
    <n v="9"/>
    <n v="2000.28"/>
    <n v="35.22"/>
    <m/>
    <n v="1965.06"/>
    <n v="0.10891799133243053"/>
    <n v="0"/>
    <n v="0"/>
    <m/>
    <m/>
    <n v="0.1"/>
    <n v="0.1"/>
    <n v="196.506"/>
    <m/>
    <n v="196.506"/>
    <n v="0"/>
    <n v="1"/>
    <n v="20"/>
    <n v="1"/>
    <n v="1"/>
    <m/>
    <m/>
    <n v="1"/>
    <s v="Valauto Lambersart VW"/>
    <s v="SKODA"/>
    <m/>
    <s v="Lambersart Sk"/>
    <n v="2000.28"/>
  </r>
  <r>
    <x v="2"/>
    <s v="C"/>
    <x v="1"/>
    <d v="2021-01-08T00:00:00"/>
    <d v="2021-01-09T00:00:00"/>
    <m/>
    <m/>
    <m/>
    <m/>
    <m/>
    <n v="0"/>
    <s v="LEALE"/>
    <n v="512523"/>
    <n v="2523"/>
    <s v="YVART EMILIE"/>
    <x v="12"/>
    <n v="30240.01"/>
    <n v="587.5"/>
    <n v="30827.51"/>
    <n v="10"/>
    <n v="889.49"/>
    <n v="26.32"/>
    <m/>
    <n v="863.17"/>
    <n v="2.8853773788411717E-2"/>
    <n v="0"/>
    <n v="0"/>
    <m/>
    <m/>
    <n v="0.1"/>
    <n v="0.1"/>
    <n v="86.317000000000007"/>
    <m/>
    <n v="86.317000000000007"/>
    <s v="VWB"/>
    <n v="0"/>
    <n v="20"/>
    <n v="1"/>
    <n v="1"/>
    <m/>
    <m/>
    <n v="1"/>
    <s v="Valauto Lambersart VW"/>
    <s v="SKODA"/>
    <m/>
    <s v="Lambersart Sk"/>
    <n v="889.49"/>
  </r>
  <r>
    <x v="2"/>
    <s v="C"/>
    <x v="1"/>
    <d v="2021-09-17T00:00:00"/>
    <d v="2021-09-18T00:00:00"/>
    <m/>
    <m/>
    <m/>
    <m/>
    <m/>
    <n v="0"/>
    <s v="LESQU"/>
    <n v="512528"/>
    <n v="2528"/>
    <s v="BONHEME ARTHUR"/>
    <x v="7"/>
    <n v="19598.349999999999"/>
    <n v="833.33"/>
    <n v="20431.68"/>
    <n v="10"/>
    <n v="771.03"/>
    <n v="35.22"/>
    <m/>
    <n v="735.81"/>
    <n v="3.7736984917539816E-2"/>
    <n v="0"/>
    <n v="-2300"/>
    <m/>
    <m/>
    <n v="0.12"/>
    <n v="0.12"/>
    <n v="88.297199999999989"/>
    <m/>
    <n v="88.297199999999989"/>
    <n v="0"/>
    <n v="1"/>
    <n v="20"/>
    <n v="1"/>
    <n v="1"/>
    <m/>
    <m/>
    <n v="1"/>
    <s v="Valauto Lambersart VW"/>
    <s v="SKODA"/>
    <m/>
    <s v="Lambersart Sk"/>
    <n v="771.03"/>
  </r>
  <r>
    <x v="2"/>
    <s v="C"/>
    <x v="1"/>
    <d v="2021-01-07T00:00:00"/>
    <d v="2021-01-02T00:00:00"/>
    <m/>
    <m/>
    <m/>
    <m/>
    <m/>
    <n v="0"/>
    <s v="LEALE"/>
    <n v="512531"/>
    <n v="2531"/>
    <s v="TONNEL HERVE"/>
    <x v="9"/>
    <n v="31322"/>
    <n v="2087.5"/>
    <n v="33409.5"/>
    <n v="9"/>
    <n v="2893.83"/>
    <n v="28"/>
    <m/>
    <n v="2865.83"/>
    <n v="8.6616980200242444E-2"/>
    <n v="0"/>
    <n v="-3330.48"/>
    <m/>
    <m/>
    <n v="0.1"/>
    <n v="0.1"/>
    <n v="286.58300000000003"/>
    <m/>
    <n v="286.58300000000003"/>
    <s v=""/>
    <n v="1"/>
    <n v="20"/>
    <n v="1"/>
    <n v="1"/>
    <m/>
    <m/>
    <n v="1"/>
    <s v="Valauto Lambersart VW"/>
    <s v="SKODA"/>
    <m/>
    <s v="Lambersart Sk"/>
    <n v="2893.83"/>
  </r>
  <r>
    <x v="2"/>
    <s v="C"/>
    <x v="1"/>
    <d v="2021-04-06T00:00:00"/>
    <d v="2021-04-06T00:00:00"/>
    <m/>
    <m/>
    <m/>
    <m/>
    <m/>
    <n v="0"/>
    <s v="VSGLE"/>
    <n v="512542"/>
    <n v="2542"/>
    <s v="TECHNIQUE ET RENOVATION DE"/>
    <x v="12"/>
    <n v="30698.35"/>
    <n v="583.33000000000004"/>
    <n v="31281.68"/>
    <n v="39"/>
    <n v="964.77"/>
    <n v="26.32"/>
    <m/>
    <n v="938.44999999999993"/>
    <n v="3.08413742484419E-2"/>
    <n v="-2909.2"/>
    <n v="0"/>
    <m/>
    <m/>
    <n v="0.12"/>
    <n v="0.12"/>
    <n v="112.61399999999999"/>
    <m/>
    <n v="112.61399999999999"/>
    <s v="VWB"/>
    <n v="0"/>
    <n v="20"/>
    <n v="1"/>
    <n v="1"/>
    <m/>
    <m/>
    <n v="1"/>
    <s v="Valauto Lambersart VW"/>
    <s v="SKODA"/>
    <m/>
    <s v="Entreprises"/>
    <n v="964.77"/>
  </r>
  <r>
    <x v="2"/>
    <s v="C"/>
    <x v="1"/>
    <d v="2021-01-22T00:00:00"/>
    <d v="2021-01-22T00:00:00"/>
    <m/>
    <m/>
    <m/>
    <m/>
    <m/>
    <n v="0"/>
    <s v="LEALE"/>
    <n v="512546"/>
    <n v="2546"/>
    <s v="BAROIS PIERRE"/>
    <x v="10"/>
    <n v="21681.69"/>
    <n v="5866.65"/>
    <n v="27548.339999999997"/>
    <n v="10"/>
    <n v="902.06"/>
    <n v="35.22"/>
    <m/>
    <n v="866.83999999999992"/>
    <n v="3.2744622724999041E-2"/>
    <n v="-2011.03"/>
    <n v="0"/>
    <m/>
    <m/>
    <n v="0.1"/>
    <n v="0.1"/>
    <n v="86.683999999999997"/>
    <m/>
    <n v="86.683999999999997"/>
    <s v="VWB"/>
    <n v="1"/>
    <n v="20"/>
    <n v="1"/>
    <n v="1"/>
    <m/>
    <m/>
    <n v="1"/>
    <s v="Valauto Lambersart VW"/>
    <s v="SKODA"/>
    <m/>
    <s v="Lambersart Sk"/>
    <n v="902.06"/>
  </r>
  <r>
    <x v="2"/>
    <s v="C"/>
    <x v="1"/>
    <d v="2021-02-18T00:00:00"/>
    <d v="2021-02-01T00:00:00"/>
    <m/>
    <m/>
    <m/>
    <m/>
    <m/>
    <n v="0"/>
    <s v="RQTHC"/>
    <n v="512548"/>
    <n v="2548"/>
    <s v="GHESQUIERE LAURENT"/>
    <x v="9"/>
    <n v="34730.33"/>
    <n v="3037.49"/>
    <n v="37767.82"/>
    <n v="29"/>
    <n v="909.25"/>
    <n v="28"/>
    <m/>
    <n v="881.25"/>
    <n v="2.4074728168054178E-2"/>
    <n v="0"/>
    <n v="0"/>
    <m/>
    <m/>
    <n v="0.1"/>
    <n v="0.1"/>
    <n v="88.125"/>
    <m/>
    <n v="88.125"/>
    <s v="VWB"/>
    <n v="0"/>
    <n v="0"/>
    <n v="0"/>
    <n v="1"/>
    <m/>
    <m/>
    <n v="0"/>
    <s v="Valauto Lambersart VW"/>
    <s v="SKODA"/>
    <m/>
    <s v="Roncq SEAT &amp; SKODA"/>
    <n v="909.25"/>
  </r>
  <r>
    <x v="2"/>
    <s v="C"/>
    <x v="1"/>
    <d v="2021-01-21T00:00:00"/>
    <d v="2021-01-23T00:00:00"/>
    <m/>
    <m/>
    <m/>
    <m/>
    <m/>
    <n v="-5341.8"/>
    <s v="RQTHC"/>
    <n v="512549"/>
    <n v="2549"/>
    <s v="PESTEL GREGORY"/>
    <x v="8"/>
    <n v="20023.349999999999"/>
    <n v="241.67"/>
    <n v="20265.019999999997"/>
    <n v="13"/>
    <n v="728.21"/>
    <n v="35.22"/>
    <m/>
    <n v="692.99"/>
    <n v="3.5934334138332955E-2"/>
    <n v="0"/>
    <n v="-1066"/>
    <m/>
    <m/>
    <n v="0.1"/>
    <n v="0.1"/>
    <n v="69.299000000000007"/>
    <m/>
    <n v="69.299000000000007"/>
    <s v="VWB"/>
    <n v="1"/>
    <n v="20"/>
    <n v="1"/>
    <n v="1"/>
    <m/>
    <m/>
    <n v="1"/>
    <s v="Valauto Lambersart VW"/>
    <s v="SKODA"/>
    <m/>
    <s v="Roncq SEAT &amp; SKODA"/>
    <n v="728.21"/>
  </r>
  <r>
    <x v="2"/>
    <s v="C"/>
    <x v="1"/>
    <d v="2021-02-26T00:00:00"/>
    <d v="2021-02-26T00:00:00"/>
    <m/>
    <m/>
    <m/>
    <m/>
    <m/>
    <n v="0"/>
    <s v="LESQU"/>
    <n v="512551"/>
    <n v="2551"/>
    <s v="SALEMBIER CHRISTOPHE"/>
    <x v="8"/>
    <n v="21315.02"/>
    <n v="1475"/>
    <n v="22790.02"/>
    <n v="32"/>
    <n v="1048.9000000000001"/>
    <n v="35.22"/>
    <m/>
    <n v="1013.6800000000001"/>
    <n v="4.602453179066978E-2"/>
    <n v="0"/>
    <n v="-1066"/>
    <m/>
    <m/>
    <n v="0.1"/>
    <n v="0.1"/>
    <n v="101.36800000000001"/>
    <m/>
    <n v="101.36800000000001"/>
    <s v="VWB"/>
    <n v="1"/>
    <n v="20"/>
    <n v="1"/>
    <n v="1"/>
    <m/>
    <m/>
    <n v="1"/>
    <s v="Valauto Lambersart VW"/>
    <s v="SKODA"/>
    <m/>
    <s v="Lambersart Sk"/>
    <n v="1048.9000000000001"/>
  </r>
  <r>
    <x v="2"/>
    <s v="C"/>
    <x v="1"/>
    <d v="2021-02-03T00:00:00"/>
    <d v="2021-02-04T00:00:00"/>
    <m/>
    <m/>
    <m/>
    <s v="X"/>
    <s v="X"/>
    <n v="781.8"/>
    <s v="LESQU"/>
    <n v="512552"/>
    <n v="2552"/>
    <s v="DESVENAIN OLIVIER"/>
    <x v="12"/>
    <n v="26898.35"/>
    <n v="3679.16"/>
    <n v="30577.51"/>
    <n v="9"/>
    <n v="3504.03"/>
    <n v="26.31"/>
    <m/>
    <n v="3477.7200000000003"/>
    <n v="0.11459500789959681"/>
    <n v="0"/>
    <n v="0"/>
    <m/>
    <m/>
    <n v="0.1"/>
    <n v="0.1"/>
    <n v="347.77200000000005"/>
    <m/>
    <n v="347.77200000000005"/>
    <s v="VWB"/>
    <n v="1"/>
    <n v="20"/>
    <n v="1"/>
    <n v="1"/>
    <m/>
    <m/>
    <n v="1"/>
    <s v="Valauto Lambersart VW"/>
    <s v="SKODA"/>
    <m/>
    <s v="Lambersart Sk"/>
    <n v="3504.03"/>
  </r>
  <r>
    <x v="2"/>
    <s v="C"/>
    <x v="1"/>
    <d v="2021-02-05T00:00:00"/>
    <d v="2021-02-06T00:00:00"/>
    <m/>
    <m/>
    <m/>
    <m/>
    <m/>
    <n v="0"/>
    <s v="LESQU"/>
    <n v="512555"/>
    <n v="2555"/>
    <s v="FASSIN PASCAL"/>
    <x v="31"/>
    <n v="37805.33"/>
    <n v="250"/>
    <n v="38055.33"/>
    <n v="11"/>
    <n v="1715.72"/>
    <n v="35.22"/>
    <m/>
    <n v="1680.5"/>
    <n v="4.5084880357101093E-2"/>
    <n v="0"/>
    <n v="0"/>
    <m/>
    <m/>
    <n v="0.1"/>
    <n v="0.1"/>
    <n v="168.05"/>
    <m/>
    <n v="168.05"/>
    <s v="VWB"/>
    <n v="0"/>
    <n v="20"/>
    <n v="1"/>
    <n v="1"/>
    <m/>
    <m/>
    <n v="1"/>
    <s v="Valauto Lambersart VW"/>
    <s v="SKODA"/>
    <m/>
    <s v="Lambersart Sk"/>
    <n v="1715.72"/>
  </r>
  <r>
    <x v="2"/>
    <s v="C"/>
    <x v="1"/>
    <d v="2021-07-16T00:00:00"/>
    <d v="2021-07-16T00:00:00"/>
    <m/>
    <m/>
    <m/>
    <m/>
    <m/>
    <m/>
    <s v="LTMEL"/>
    <n v="512559"/>
    <n v="2559"/>
    <s v="PROTEC STORE ALARME - CPTE"/>
    <x v="31"/>
    <n v="37388.660000000003"/>
    <n v="1983.33"/>
    <n v="39371.990000000005"/>
    <n v="122"/>
    <n v="505.53"/>
    <n v="35.229999999999997"/>
    <m/>
    <n v="470.29999999999995"/>
    <n v="1.2839838677191575E-2"/>
    <n v="-3602.24"/>
    <n v="-1179"/>
    <m/>
    <m/>
    <m/>
    <n v="0"/>
    <n v="0"/>
    <m/>
    <n v="0"/>
    <s v="VWB"/>
    <n v="1"/>
    <n v="0"/>
    <n v="0"/>
    <n v="1"/>
    <m/>
    <m/>
    <n v="0"/>
    <s v="Valauto Lambersart VW"/>
    <s v="SKODA"/>
    <m/>
    <s v="Entreprises"/>
    <n v="505.53"/>
  </r>
  <r>
    <x v="2"/>
    <s v="C"/>
    <x v="1"/>
    <d v="2021-02-02T00:00:00"/>
    <d v="2021-02-03T00:00:00"/>
    <m/>
    <m/>
    <m/>
    <m/>
    <m/>
    <n v="0"/>
    <s v="LESQU"/>
    <n v="512561"/>
    <n v="2561"/>
    <s v="GODIN FRANCK"/>
    <x v="10"/>
    <n v="24873.35"/>
    <n v="1208.3399999999999"/>
    <n v="26081.69"/>
    <n v="14"/>
    <n v="1810.09"/>
    <n v="35.22"/>
    <m/>
    <n v="1774.87"/>
    <n v="6.9400794197001806E-2"/>
    <n v="0"/>
    <n v="-1250"/>
    <m/>
    <m/>
    <n v="0.1"/>
    <n v="0.1"/>
    <n v="177.48699999999999"/>
    <m/>
    <n v="177.48699999999999"/>
    <s v="VWB"/>
    <n v="1"/>
    <n v="20"/>
    <n v="1"/>
    <n v="1"/>
    <m/>
    <m/>
    <n v="1"/>
    <s v="Valauto Lambersart VW"/>
    <s v="SKODA"/>
    <m/>
    <s v="Lambersart Sk"/>
    <n v="1810.09"/>
  </r>
  <r>
    <x v="2"/>
    <s v="C"/>
    <x v="1"/>
    <d v="2021-05-21T00:00:00"/>
    <d v="2021-05-22T00:00:00"/>
    <m/>
    <m/>
    <m/>
    <m/>
    <m/>
    <n v="0"/>
    <s v="LEALE"/>
    <n v="512571"/>
    <n v="2571"/>
    <s v="DE RUYTER JEAN-FRANCOIS"/>
    <x v="9"/>
    <n v="38505.33"/>
    <n v="1020.84"/>
    <n v="39526.17"/>
    <n v="31"/>
    <n v="1029.52"/>
    <n v="28"/>
    <m/>
    <n v="1001.52"/>
    <n v="2.6046540810809649E-2"/>
    <n v="0"/>
    <n v="0"/>
    <m/>
    <m/>
    <n v="0.1"/>
    <n v="0.1"/>
    <n v="100.152"/>
    <m/>
    <n v="100.152"/>
    <s v="VWB"/>
    <n v="1"/>
    <n v="20"/>
    <n v="1"/>
    <n v="1"/>
    <m/>
    <m/>
    <n v="1"/>
    <s v="Valauto Lambersart VW"/>
    <s v="SKODA"/>
    <m/>
    <s v="Lambersart Sk"/>
    <n v="1029.52"/>
  </r>
  <r>
    <x v="2"/>
    <s v="C"/>
    <x v="1"/>
    <d v="2021-03-08T00:00:00"/>
    <d v="2021-03-08T00:00:00"/>
    <m/>
    <m/>
    <m/>
    <m/>
    <m/>
    <n v="0"/>
    <s v="LEALE"/>
    <n v="512583"/>
    <n v="2583"/>
    <s v="DARRAS JASON &amp; LAURIANE"/>
    <x v="8"/>
    <n v="23431.68"/>
    <n v="741.67"/>
    <n v="24173.35"/>
    <n v="7"/>
    <n v="1373.07"/>
    <n v="35.22"/>
    <m/>
    <n v="1337.85"/>
    <n v="5.6800981245876139E-2"/>
    <n v="0"/>
    <n v="-1400"/>
    <m/>
    <m/>
    <n v="0.1"/>
    <n v="0.1"/>
    <n v="133.785"/>
    <m/>
    <n v="133.785"/>
    <s v="VWB"/>
    <n v="1"/>
    <n v="0"/>
    <n v="0"/>
    <n v="1"/>
    <m/>
    <m/>
    <n v="0"/>
    <s v="Valauto Lambersart VW"/>
    <s v="SKODA"/>
    <m/>
    <s v="Lambersart Sk"/>
    <n v="1373.07"/>
  </r>
  <r>
    <x v="2"/>
    <s v="C"/>
    <x v="1"/>
    <d v="2021-05-25T00:00:00"/>
    <d v="2021-05-27T00:00:00"/>
    <m/>
    <m/>
    <m/>
    <m/>
    <m/>
    <n v="0"/>
    <s v="LESQU"/>
    <n v="512592"/>
    <n v="2592"/>
    <s v="ROY XAVIER"/>
    <x v="10"/>
    <n v="21765.02"/>
    <n v="3800"/>
    <n v="25565.02"/>
    <n v="4"/>
    <n v="1566.61"/>
    <n v="35.22"/>
    <m/>
    <n v="1531.3899999999999"/>
    <n v="6.1279435728976539E-2"/>
    <n v="0"/>
    <n v="-1893.95"/>
    <m/>
    <m/>
    <n v="0.1"/>
    <n v="0.1"/>
    <n v="153.13899999999998"/>
    <m/>
    <n v="153.13899999999998"/>
    <s v=""/>
    <n v="1"/>
    <n v="20"/>
    <n v="1"/>
    <n v="1"/>
    <m/>
    <m/>
    <n v="1"/>
    <s v="Valauto Lambersart VW"/>
    <s v="SKODA"/>
    <m/>
    <s v="Lambersart Sk"/>
    <n v="1566.61"/>
  </r>
  <r>
    <x v="2"/>
    <s v="C"/>
    <x v="1"/>
    <d v="2021-06-03T00:00:00"/>
    <d v="2021-06-04T00:00:00"/>
    <m/>
    <m/>
    <m/>
    <m/>
    <m/>
    <n v="0"/>
    <s v="LESQU"/>
    <n v="512593"/>
    <n v="2593"/>
    <s v="PICHON DOMINIQUE"/>
    <x v="10"/>
    <n v="26423.35"/>
    <n v="1650"/>
    <n v="28073.35"/>
    <n v="94"/>
    <n v="1074.78"/>
    <n v="35.22"/>
    <m/>
    <n v="1039.56"/>
    <n v="3.8284707738834162E-2"/>
    <n v="-1963.32"/>
    <n v="0"/>
    <m/>
    <m/>
    <n v="0.12"/>
    <n v="0.12"/>
    <n v="124.74719999999999"/>
    <m/>
    <n v="124.74719999999999"/>
    <s v=""/>
    <n v="1"/>
    <n v="20"/>
    <n v="1"/>
    <n v="1"/>
    <m/>
    <m/>
    <n v="1"/>
    <s v="Valauto Lambersart VW"/>
    <s v="SKODA"/>
    <m/>
    <s v="Lambersart Sk"/>
    <n v="1074.78"/>
  </r>
  <r>
    <x v="2"/>
    <s v="C"/>
    <x v="1"/>
    <d v="2021-04-29T00:00:00"/>
    <d v="2021-04-29T00:00:00"/>
    <m/>
    <m/>
    <m/>
    <m/>
    <m/>
    <n v="0"/>
    <s v="LESQU"/>
    <n v="512594"/>
    <n v="2594"/>
    <s v="SAMYN DANY ET SABINE"/>
    <x v="8"/>
    <n v="21898.35"/>
    <n v="3337.51"/>
    <n v="25235.86"/>
    <n v="10"/>
    <n v="2218.1799999999998"/>
    <n v="35.22"/>
    <m/>
    <n v="2182.96"/>
    <n v="8.7897935715287687E-2"/>
    <n v="0"/>
    <n v="-1901.98"/>
    <m/>
    <m/>
    <n v="0.1"/>
    <n v="0.1"/>
    <n v="218.29600000000002"/>
    <m/>
    <n v="218.29600000000002"/>
    <s v=""/>
    <n v="1"/>
    <n v="20"/>
    <n v="1"/>
    <n v="1"/>
    <m/>
    <m/>
    <n v="1"/>
    <s v="Valauto Lambersart VW"/>
    <s v="SKODA"/>
    <m/>
    <s v="Lambersart Sk"/>
    <n v="2218.1799999999998"/>
  </r>
  <r>
    <x v="2"/>
    <s v="C"/>
    <x v="1"/>
    <d v="2021-07-16T00:00:00"/>
    <d v="2021-07-19T00:00:00"/>
    <m/>
    <m/>
    <m/>
    <m/>
    <m/>
    <m/>
    <s v="LEALE"/>
    <n v="512597"/>
    <n v="2597"/>
    <s v="DESPAGNE GREGORY"/>
    <x v="9"/>
    <n v="25763.67"/>
    <n v="4916.66"/>
    <n v="30680.329999999998"/>
    <n v="108"/>
    <n v="2546.16"/>
    <n v="28"/>
    <m/>
    <n v="2518.16"/>
    <n v="8.2989980876998395E-2"/>
    <n v="-3160.07"/>
    <n v="0"/>
    <m/>
    <m/>
    <n v="0.1"/>
    <n v="0.1"/>
    <n v="251.816"/>
    <m/>
    <n v="251.816"/>
    <s v="VWB"/>
    <n v="1"/>
    <n v="20"/>
    <n v="1"/>
    <n v="1"/>
    <m/>
    <m/>
    <n v="1"/>
    <s v="Valauto Lambersart VW"/>
    <s v="SKODA"/>
    <m/>
    <s v="Lambersart Sk"/>
    <n v="2546.16"/>
  </r>
  <r>
    <x v="2"/>
    <s v="C"/>
    <x v="1"/>
    <d v="2021-04-20T00:00:00"/>
    <d v="2021-04-20T00:00:00"/>
    <m/>
    <m/>
    <m/>
    <m/>
    <m/>
    <n v="-12631.99"/>
    <s v="LEALE"/>
    <n v="512601"/>
    <n v="2601"/>
    <s v="LEBRUN OLIVIER"/>
    <x v="8"/>
    <n v="19398.349999999999"/>
    <n v="1250"/>
    <n v="20648.349999999999"/>
    <n v="19"/>
    <n v="902.05"/>
    <n v="35.22"/>
    <m/>
    <n v="866.82999999999993"/>
    <n v="4.36862993895396E-2"/>
    <n v="0"/>
    <n v="-1901.98"/>
    <m/>
    <m/>
    <n v="0.1"/>
    <n v="0.1"/>
    <n v="86.682999999999993"/>
    <m/>
    <n v="86.682999999999993"/>
    <s v="VWB"/>
    <n v="1"/>
    <n v="20"/>
    <n v="1"/>
    <n v="1"/>
    <m/>
    <m/>
    <n v="1"/>
    <s v="Valauto Lambersart VW"/>
    <s v="SKODA"/>
    <m/>
    <s v="Lambersart Sk"/>
    <n v="902.05"/>
  </r>
  <r>
    <x v="2"/>
    <s v="C"/>
    <x v="1"/>
    <d v="2021-03-27T00:00:00"/>
    <d v="2021-03-27T00:00:00"/>
    <m/>
    <m/>
    <m/>
    <m/>
    <m/>
    <n v="0"/>
    <s v="LEALE"/>
    <n v="512609"/>
    <n v="2609"/>
    <s v="KOWALCZUK VIANNEY"/>
    <x v="8"/>
    <n v="19398.349999999999"/>
    <n v="2158.34"/>
    <n v="21556.69"/>
    <n v="8"/>
    <n v="1642.91"/>
    <n v="35.22"/>
    <m/>
    <n v="1607.69"/>
    <n v="7.6213463198663622E-2"/>
    <n v="0"/>
    <n v="-1400"/>
    <m/>
    <m/>
    <n v="0.1"/>
    <n v="0.1"/>
    <n v="160.76900000000001"/>
    <m/>
    <n v="160.76900000000001"/>
    <s v="VWB"/>
    <n v="1"/>
    <n v="20"/>
    <n v="1"/>
    <n v="1"/>
    <m/>
    <m/>
    <n v="1"/>
    <s v="Valauto Lambersart VW"/>
    <s v="SKODA"/>
    <m/>
    <s v="Lambersart Sk"/>
    <n v="1642.91"/>
  </r>
  <r>
    <x v="2"/>
    <s v="C"/>
    <x v="1"/>
    <d v="2021-05-10T00:00:00"/>
    <d v="2021-05-14T00:00:00"/>
    <m/>
    <m/>
    <m/>
    <m/>
    <m/>
    <n v="0"/>
    <s v="LESQU"/>
    <n v="512616"/>
    <n v="2616"/>
    <s v="HUGEUX JEAN MICHEL ET NATHALIE"/>
    <x v="12"/>
    <n v="24448.35"/>
    <n v="1670.84"/>
    <n v="26119.19"/>
    <n v="31"/>
    <n v="1257.5"/>
    <n v="26.31"/>
    <m/>
    <n v="1231.19"/>
    <n v="4.8144678299748195E-2"/>
    <n v="0"/>
    <n v="-1833"/>
    <m/>
    <m/>
    <n v="0.1"/>
    <n v="0.1"/>
    <n v="123.11900000000001"/>
    <m/>
    <n v="123.11900000000001"/>
    <s v="VWB"/>
    <n v="1"/>
    <n v="20"/>
    <n v="1"/>
    <n v="1"/>
    <m/>
    <m/>
    <n v="1"/>
    <s v="Valauto Lambersart VW"/>
    <s v="SKODA"/>
    <m/>
    <s v="Lambersart Sk"/>
    <n v="1257.5"/>
  </r>
  <r>
    <x v="2"/>
    <s v="C"/>
    <x v="1"/>
    <d v="2021-09-23T00:00:00"/>
    <d v="2021-09-23T00:00:00"/>
    <m/>
    <m/>
    <m/>
    <m/>
    <m/>
    <n v="0"/>
    <s v="LEALE"/>
    <n v="512617"/>
    <n v="2617"/>
    <s v="MATIP KINYOK JOSEPH ET EUGENIE"/>
    <x v="9"/>
    <n v="25763.67"/>
    <n v="4024.99"/>
    <n v="29788.659999999996"/>
    <n v="92"/>
    <n v="78.17"/>
    <n v="28"/>
    <m/>
    <n v="50.17"/>
    <n v="2.6241529494780906E-3"/>
    <n v="-3068.23"/>
    <n v="0"/>
    <m/>
    <m/>
    <m/>
    <n v="0.1"/>
    <n v="0"/>
    <n v="80"/>
    <n v="80"/>
    <s v="VWB"/>
    <n v="0"/>
    <n v="20"/>
    <n v="1"/>
    <n v="1"/>
    <m/>
    <m/>
    <n v="1"/>
    <s v="Valauto Lambersart VW"/>
    <s v="SKODA"/>
    <m/>
    <s v="Lambersart Sk"/>
    <n v="78.17"/>
  </r>
  <r>
    <x v="2"/>
    <s v="C"/>
    <x v="1"/>
    <d v="2021-06-04T00:00:00"/>
    <d v="2021-06-07T00:00:00"/>
    <m/>
    <m/>
    <m/>
    <m/>
    <m/>
    <n v="0"/>
    <s v="LESQU"/>
    <n v="512619"/>
    <n v="2619"/>
    <s v="DEWAILLY GUY"/>
    <x v="12"/>
    <n v="29631.68"/>
    <n v="3033.33"/>
    <n v="32665.010000000002"/>
    <n v="3"/>
    <n v="932.63"/>
    <n v="26.31"/>
    <m/>
    <n v="906.32"/>
    <n v="2.8551345920298201E-2"/>
    <n v="0"/>
    <n v="0"/>
    <m/>
    <m/>
    <n v="0.1"/>
    <n v="0.1"/>
    <n v="90.632000000000005"/>
    <m/>
    <n v="90.632000000000005"/>
    <s v="VWB"/>
    <n v="1"/>
    <n v="20"/>
    <n v="1"/>
    <n v="1"/>
    <m/>
    <m/>
    <n v="1"/>
    <s v="Valauto Lambersart VW"/>
    <s v="SKODA"/>
    <m/>
    <s v="Lambersart Sk"/>
    <n v="932.63"/>
  </r>
  <r>
    <x v="2"/>
    <s v="C"/>
    <x v="1"/>
    <d v="2021-06-25T00:00:00"/>
    <d v="2021-06-26T00:00:00"/>
    <m/>
    <m/>
    <m/>
    <m/>
    <m/>
    <n v="-14528.46"/>
    <s v="LEALE"/>
    <n v="512620"/>
    <n v="2620"/>
    <s v="SANTALUCIA BENJAMIN"/>
    <x v="11"/>
    <n v="33616.67"/>
    <n v="6087.49"/>
    <n v="39704.159999999996"/>
    <n v="24"/>
    <n v="1378.44"/>
    <n v="20.5"/>
    <m/>
    <n v="1357.94"/>
    <n v="3.4717772646493471E-2"/>
    <n v="0"/>
    <n v="0"/>
    <m/>
    <m/>
    <n v="0.1"/>
    <n v="0.1"/>
    <n v="135.79400000000001"/>
    <m/>
    <n v="135.79400000000001"/>
    <s v="VWB"/>
    <n v="0"/>
    <n v="20"/>
    <n v="1"/>
    <n v="1"/>
    <m/>
    <m/>
    <n v="1"/>
    <s v="Valauto Lambersart VW"/>
    <s v="SKODA"/>
    <m/>
    <s v="Lambersart Sk"/>
    <n v="1378.44"/>
  </r>
  <r>
    <x v="2"/>
    <s v="C"/>
    <x v="1"/>
    <d v="2021-06-07T00:00:00"/>
    <d v="2021-06-08T00:00:00"/>
    <m/>
    <m/>
    <m/>
    <m/>
    <m/>
    <n v="0"/>
    <s v="LEALE"/>
    <n v="512621"/>
    <n v="2621"/>
    <s v="TERRYN FELIX"/>
    <x v="11"/>
    <n v="33616.67"/>
    <n v="6320.83"/>
    <n v="39937.5"/>
    <n v="11"/>
    <n v="1159.1199999999999"/>
    <n v="20.5"/>
    <m/>
    <n v="1138.6199999999999"/>
    <n v="2.90233489827856E-2"/>
    <n v="0"/>
    <n v="0"/>
    <m/>
    <m/>
    <n v="0.1"/>
    <n v="0.1"/>
    <n v="113.86199999999999"/>
    <m/>
    <n v="113.86199999999999"/>
    <s v=""/>
    <n v="0"/>
    <n v="20"/>
    <n v="1"/>
    <n v="1"/>
    <m/>
    <m/>
    <n v="1"/>
    <s v="Valauto Lambersart VW"/>
    <s v="SKODA"/>
    <m/>
    <s v="Lambersart Sk"/>
    <n v="1159.1199999999999"/>
  </r>
  <r>
    <x v="2"/>
    <s v="C"/>
    <x v="1"/>
    <d v="2021-12-20T00:00:00"/>
    <d v="2021-12-21T00:00:00"/>
    <m/>
    <m/>
    <m/>
    <m/>
    <m/>
    <n v="0"/>
    <s v="LTMEL"/>
    <n v="512623"/>
    <n v="2623"/>
    <s v="EL IBRIK AHMAD"/>
    <x v="8"/>
    <n v="18898.349999999999"/>
    <n v="-1866.67"/>
    <n v="17031.68"/>
    <n v="11"/>
    <n v="53.45"/>
    <n v="35.229999999999997"/>
    <m/>
    <n v="18.220000000000006"/>
    <n v="3.1382693897489856E-3"/>
    <n v="-1650"/>
    <n v="0"/>
    <m/>
    <m/>
    <m/>
    <n v="0"/>
    <n v="0"/>
    <m/>
    <n v="0"/>
    <s v="VWB"/>
    <n v="1"/>
    <n v="0"/>
    <n v="0"/>
    <n v="1"/>
    <m/>
    <m/>
    <n v="0"/>
    <s v="Valauto Lambersart VW"/>
    <s v="SKODA"/>
    <m/>
    <s v="Entreprises"/>
    <n v="53.45"/>
  </r>
  <r>
    <x v="2"/>
    <s v="C"/>
    <x v="1"/>
    <d v="2021-09-16T00:00:00"/>
    <d v="2021-09-16T00:00:00"/>
    <m/>
    <m/>
    <m/>
    <m/>
    <m/>
    <n v="-500"/>
    <s v="LEALE"/>
    <n v="512624"/>
    <n v="2624"/>
    <s v="PAUL AUDREY ET ALEXANDRE"/>
    <x v="7"/>
    <n v="23473.35"/>
    <n v="2216.67"/>
    <n v="25690.019999999997"/>
    <n v="10"/>
    <n v="655.03"/>
    <n v="35.22"/>
    <m/>
    <n v="619.80999999999995"/>
    <n v="2.5497449982522399E-2"/>
    <n v="-2389.17"/>
    <n v="0"/>
    <m/>
    <m/>
    <n v="0.1"/>
    <n v="0.1"/>
    <n v="61.980999999999995"/>
    <m/>
    <n v="61.980999999999995"/>
    <n v="0"/>
    <n v="1"/>
    <n v="20"/>
    <n v="1"/>
    <n v="1"/>
    <n v="207.33"/>
    <d v="2021-12-29T00:00:00"/>
    <n v="1"/>
    <s v="Valauto Lambersart VW"/>
    <s v="SKODA"/>
    <m/>
    <s v="Lambersart Sk"/>
    <n v="862.36"/>
  </r>
  <r>
    <x v="2"/>
    <s v="C"/>
    <x v="1"/>
    <d v="2021-06-10T00:00:00"/>
    <d v="2021-06-12T00:00:00"/>
    <m/>
    <m/>
    <m/>
    <m/>
    <m/>
    <m/>
    <s v="LESQU"/>
    <n v="512636"/>
    <n v="2636"/>
    <s v="DEWAILLY ROMAIN"/>
    <x v="8"/>
    <n v="18606.68"/>
    <n v="941.67"/>
    <n v="19548.349999999999"/>
    <n v="7"/>
    <n v="912.36"/>
    <n v="35.22"/>
    <m/>
    <n v="877.14"/>
    <n v="4.6671969757038322E-2"/>
    <n v="0"/>
    <n v="-1400"/>
    <m/>
    <m/>
    <n v="0.1"/>
    <n v="0.1"/>
    <n v="87.713999999999999"/>
    <m/>
    <n v="87.713999999999999"/>
    <s v="VWB"/>
    <n v="1"/>
    <n v="20"/>
    <n v="1"/>
    <n v="1"/>
    <m/>
    <m/>
    <n v="1"/>
    <s v="Valauto Lambersart VW"/>
    <s v="SKODA"/>
    <m/>
    <s v="Lambersart Sk"/>
    <n v="912.36"/>
  </r>
  <r>
    <x v="2"/>
    <s v="C"/>
    <x v="1"/>
    <d v="2021-12-03T00:00:00"/>
    <d v="2021-12-10T00:00:00"/>
    <m/>
    <m/>
    <m/>
    <m/>
    <m/>
    <n v="0"/>
    <s v="LESQU"/>
    <n v="512637"/>
    <n v="2637"/>
    <s v="NOBILE MATHIEU"/>
    <x v="10"/>
    <n v="26423.35"/>
    <n v="1091.67"/>
    <n v="27515.019999999997"/>
    <n v="175"/>
    <n v="787.85"/>
    <n v="35.22"/>
    <m/>
    <n v="752.63"/>
    <n v="2.8633451838305048E-2"/>
    <n v="-2283.75"/>
    <n v="0"/>
    <m/>
    <m/>
    <n v="0.12"/>
    <n v="0.12"/>
    <n v="90.315599999999989"/>
    <m/>
    <n v="90.315599999999989"/>
    <n v="0"/>
    <n v="1"/>
    <n v="0"/>
    <n v="0"/>
    <n v="1"/>
    <m/>
    <m/>
    <n v="0"/>
    <s v="Valauto Lambersart VW"/>
    <s v="SKODA"/>
    <m/>
    <s v="Lambersart Sk"/>
    <n v="787.85"/>
  </r>
  <r>
    <x v="2"/>
    <s v="C"/>
    <x v="1"/>
    <d v="2021-07-28T00:00:00"/>
    <d v="2021-07-29T00:00:00"/>
    <m/>
    <m/>
    <m/>
    <m/>
    <m/>
    <n v="0"/>
    <s v="LESQU"/>
    <n v="512639"/>
    <n v="2639"/>
    <s v="DION MICHELLE"/>
    <x v="8"/>
    <n v="19398.349999999999"/>
    <n v="1950"/>
    <n v="21348.35"/>
    <n v="9"/>
    <n v="1199.1300000000001"/>
    <n v="35.22"/>
    <m/>
    <n v="1163.9100000000001"/>
    <n v="5.6169680560792766E-2"/>
    <n v="0"/>
    <n v="-1816"/>
    <m/>
    <m/>
    <n v="0.1"/>
    <n v="0.1"/>
    <n v="116.39100000000002"/>
    <m/>
    <n v="116.39100000000002"/>
    <s v=""/>
    <n v="1"/>
    <n v="20"/>
    <n v="1"/>
    <n v="1"/>
    <m/>
    <m/>
    <n v="1"/>
    <s v="Valauto Lambersart VW"/>
    <s v="SKODA"/>
    <m/>
    <s v="Lambersart Sk"/>
    <n v="1199.1300000000001"/>
  </r>
  <r>
    <x v="2"/>
    <s v="C"/>
    <x v="1"/>
    <d v="2021-08-25T00:00:00"/>
    <d v="2021-08-27T00:00:00"/>
    <m/>
    <m/>
    <m/>
    <m/>
    <m/>
    <n v="0"/>
    <s v="LEALE"/>
    <n v="512644"/>
    <n v="2644"/>
    <s v="WATEL AMAURY / PASCAL"/>
    <x v="12"/>
    <n v="28198.35"/>
    <n v="2066.67"/>
    <n v="30265.019999999997"/>
    <n v="155"/>
    <n v="1039.9000000000001"/>
    <n v="26.31"/>
    <m/>
    <n v="1013.5900000000001"/>
    <n v="3.4359798870114748E-2"/>
    <n v="-2282.33"/>
    <n v="0"/>
    <m/>
    <m/>
    <n v="0.12"/>
    <n v="0.12"/>
    <n v="121.63080000000001"/>
    <m/>
    <n v="121.63080000000001"/>
    <s v="VWB"/>
    <n v="1"/>
    <n v="0"/>
    <n v="0"/>
    <n v="1"/>
    <m/>
    <m/>
    <n v="0"/>
    <s v="Valauto Lambersart VW"/>
    <s v="SKODA"/>
    <m/>
    <s v="Lambersart Sk"/>
    <n v="1039.9000000000001"/>
  </r>
  <r>
    <x v="2"/>
    <s v="C"/>
    <x v="1"/>
    <d v="2021-07-15T00:00:00"/>
    <d v="2021-07-15T00:00:00"/>
    <m/>
    <m/>
    <m/>
    <m/>
    <m/>
    <n v="0"/>
    <s v="LESQU"/>
    <n v="512645"/>
    <n v="2645"/>
    <s v="WOLKA LUCIE"/>
    <x v="8"/>
    <n v="20731.68"/>
    <n v="2850.01"/>
    <n v="23581.690000000002"/>
    <n v="7"/>
    <n v="809.35"/>
    <n v="35.22"/>
    <m/>
    <n v="774.13"/>
    <n v="3.4321119478714204E-2"/>
    <n v="0"/>
    <n v="-1816"/>
    <m/>
    <m/>
    <n v="0.08"/>
    <n v="0.1"/>
    <n v="61.930399999999999"/>
    <m/>
    <n v="61.930399999999999"/>
    <s v=""/>
    <n v="0"/>
    <n v="20"/>
    <n v="1"/>
    <n v="1"/>
    <m/>
    <m/>
    <n v="1"/>
    <s v="Valauto Lambersart VW"/>
    <s v="SKODA"/>
    <m/>
    <s v="Lambersart Sk"/>
    <n v="809.35"/>
  </r>
  <r>
    <x v="2"/>
    <s v="C"/>
    <x v="1"/>
    <d v="2021-09-23T00:00:00"/>
    <d v="2021-09-24T00:00:00"/>
    <m/>
    <m/>
    <m/>
    <m/>
    <m/>
    <n v="0"/>
    <s v="LESQU"/>
    <n v="512649"/>
    <n v="2649"/>
    <s v="MOUCHON JULIEN ET MARION"/>
    <x v="12"/>
    <n v="29631.72"/>
    <n v="3187.47"/>
    <n v="32819.19"/>
    <n v="3"/>
    <n v="1817.76"/>
    <n v="26.31"/>
    <m/>
    <n v="1791.45"/>
    <n v="5.5387107360053672E-2"/>
    <n v="0"/>
    <n v="-4084"/>
    <m/>
    <m/>
    <n v="0.1"/>
    <n v="0.1"/>
    <n v="179.14500000000001"/>
    <m/>
    <n v="179.14500000000001"/>
    <n v="0"/>
    <n v="1"/>
    <n v="20"/>
    <n v="1"/>
    <n v="1"/>
    <m/>
    <m/>
    <n v="1"/>
    <s v="Valauto Lambersart VW"/>
    <s v="SKODA"/>
    <m/>
    <s v="Lambersart Sk"/>
    <n v="1817.76"/>
  </r>
  <r>
    <x v="2"/>
    <s v="C"/>
    <x v="1"/>
    <d v="2021-07-06T00:00:00"/>
    <d v="2021-07-07T00:00:00"/>
    <m/>
    <m/>
    <m/>
    <m/>
    <m/>
    <n v="0"/>
    <s v="LEALE"/>
    <n v="512652"/>
    <n v="2652"/>
    <s v="DEMARET PHILIPPE"/>
    <x v="12"/>
    <n v="26523.35"/>
    <n v="937.49"/>
    <n v="27460.84"/>
    <n v="25"/>
    <n v="2072.5100000000002"/>
    <n v="26.31"/>
    <m/>
    <n v="2046.2000000000003"/>
    <n v="7.5471471375238353E-2"/>
    <n v="0"/>
    <n v="-2417"/>
    <m/>
    <m/>
    <n v="0.1"/>
    <n v="0.1"/>
    <n v="204.62000000000003"/>
    <m/>
    <n v="204.62000000000003"/>
    <s v="VWB"/>
    <n v="1"/>
    <n v="20"/>
    <n v="1"/>
    <n v="1"/>
    <m/>
    <m/>
    <n v="1"/>
    <s v="Valauto Lambersart VW"/>
    <s v="SKODA"/>
    <m/>
    <s v="Lambersart Sk"/>
    <n v="2072.5100000000002"/>
  </r>
  <r>
    <x v="2"/>
    <s v="C"/>
    <x v="1"/>
    <d v="2021-06-23T00:00:00"/>
    <d v="2021-06-23T00:00:00"/>
    <m/>
    <m/>
    <m/>
    <m/>
    <m/>
    <n v="0"/>
    <s v="LEALE"/>
    <n v="512653"/>
    <n v="2653"/>
    <s v="MANGIN ROBIN"/>
    <x v="12"/>
    <n v="24448.36"/>
    <n v="3537.5"/>
    <n v="27985.86"/>
    <n v="12"/>
    <n v="1029.19"/>
    <n v="26.31"/>
    <m/>
    <n v="1002.8800000000001"/>
    <n v="3.6775357269706918E-2"/>
    <n v="0"/>
    <n v="-2417"/>
    <m/>
    <m/>
    <n v="0.1"/>
    <n v="0.1"/>
    <n v="100.28800000000001"/>
    <m/>
    <n v="100.28800000000001"/>
    <s v=""/>
    <n v="0"/>
    <n v="20"/>
    <n v="1"/>
    <n v="1"/>
    <m/>
    <m/>
    <n v="1"/>
    <s v="Valauto Lambersart VW"/>
    <s v="SKODA"/>
    <m/>
    <s v="Lambersart Sk"/>
    <n v="1029.19"/>
  </r>
  <r>
    <x v="2"/>
    <s v="C"/>
    <x v="1"/>
    <d v="2021-09-07T00:00:00"/>
    <d v="2021-09-08T00:00:00"/>
    <m/>
    <m/>
    <m/>
    <m/>
    <m/>
    <n v="0"/>
    <s v="LEALE"/>
    <n v="512672"/>
    <n v="2672"/>
    <s v="HUART ELISABETH"/>
    <x v="13"/>
    <n v="13231.68"/>
    <n v="116.66"/>
    <n v="13348.34"/>
    <n v="13"/>
    <n v="698.84"/>
    <n v="35.22"/>
    <m/>
    <n v="663.62"/>
    <n v="5.2354075488038214E-2"/>
    <n v="0"/>
    <n v="-1201.3499999999999"/>
    <m/>
    <m/>
    <n v="0.1"/>
    <n v="0.1"/>
    <n v="66.362000000000009"/>
    <m/>
    <n v="66.362000000000009"/>
    <n v="0"/>
    <n v="0"/>
    <n v="20"/>
    <n v="1"/>
    <n v="1"/>
    <n v="-802.68"/>
    <d v="2021-11-10T00:00:00"/>
    <n v="1"/>
    <s v="Valauto Lambersart VW"/>
    <s v="SKODA"/>
    <m/>
    <s v="Lambersart Sk"/>
    <n v="-103.83999999999992"/>
  </r>
  <r>
    <x v="2"/>
    <s v="C"/>
    <x v="1"/>
    <d v="2021-07-01T00:00:00"/>
    <d v="2021-07-01T00:00:00"/>
    <m/>
    <m/>
    <m/>
    <m/>
    <m/>
    <n v="0"/>
    <s v="LESQU"/>
    <n v="512688"/>
    <n v="2688"/>
    <s v="MORNAS CELINE"/>
    <x v="12"/>
    <n v="24448.35"/>
    <n v="2229.17"/>
    <n v="26677.519999999997"/>
    <n v="8"/>
    <n v="1081.2"/>
    <n v="26.31"/>
    <m/>
    <n v="1054.8900000000001"/>
    <n v="4.0528504898506318E-2"/>
    <n v="0"/>
    <n v="0"/>
    <m/>
    <m/>
    <n v="0.1"/>
    <n v="0.1"/>
    <n v="105.48900000000002"/>
    <m/>
    <n v="105.48900000000002"/>
    <s v=""/>
    <n v="1"/>
    <n v="20"/>
    <n v="1"/>
    <n v="1"/>
    <m/>
    <m/>
    <n v="1"/>
    <s v="Valauto Lambersart VW"/>
    <s v="SKODA"/>
    <m/>
    <s v="Lambersart Sk"/>
    <n v="1081.2"/>
  </r>
  <r>
    <x v="2"/>
    <s v="C"/>
    <x v="1"/>
    <d v="2021-12-17T00:00:00"/>
    <d v="2021-12-17T00:00:00"/>
    <m/>
    <m/>
    <m/>
    <m/>
    <m/>
    <n v="-300"/>
    <s v="LESQU"/>
    <n v="512689"/>
    <n v="2689"/>
    <s v="CORJON PHILIPPE"/>
    <x v="12"/>
    <n v="29681.68"/>
    <n v="2533.33"/>
    <n v="32215.010000000002"/>
    <n v="8"/>
    <n v="5004.92"/>
    <n v="26.31"/>
    <m/>
    <n v="4978.6099999999997"/>
    <n v="0.15535987727459963"/>
    <n v="-620"/>
    <n v="-3667"/>
    <m/>
    <m/>
    <n v="0.1"/>
    <n v="0.1"/>
    <n v="497.86099999999999"/>
    <m/>
    <n v="497.86099999999999"/>
    <n v="0"/>
    <n v="1"/>
    <n v="20"/>
    <n v="1"/>
    <n v="1"/>
    <m/>
    <m/>
    <n v="1"/>
    <s v="Valauto Lambersart VW"/>
    <s v="SKODA"/>
    <m/>
    <s v="Lambersart Sk"/>
    <n v="5004.92"/>
  </r>
  <r>
    <x v="2"/>
    <s v="C"/>
    <x v="1"/>
    <d v="2021-08-16T00:00:00"/>
    <d v="2021-08-17T00:00:00"/>
    <m/>
    <m/>
    <m/>
    <m/>
    <m/>
    <n v="0"/>
    <s v="LEALE"/>
    <n v="512691"/>
    <n v="2691"/>
    <s v="GRAVINA SALVATORE ET MONIQUE"/>
    <x v="8"/>
    <n v="24923.35"/>
    <n v="2204.16"/>
    <n v="27127.51"/>
    <n v="14"/>
    <n v="922.63"/>
    <n v="35.22"/>
    <m/>
    <n v="887.41"/>
    <n v="3.4010862036360875E-2"/>
    <n v="-352.83"/>
    <n v="-1400"/>
    <m/>
    <s v="CI"/>
    <n v="0.1"/>
    <n v="0.1"/>
    <n v="88.741"/>
    <m/>
    <n v="88.741"/>
    <n v="0"/>
    <n v="0"/>
    <n v="0"/>
    <n v="0"/>
    <n v="1"/>
    <m/>
    <m/>
    <n v="0"/>
    <s v="Valauto Lambersart VW"/>
    <s v="SKODA"/>
    <m/>
    <s v="Lambersart Sk"/>
    <n v="922.63"/>
  </r>
  <r>
    <x v="2"/>
    <s v="C"/>
    <x v="1"/>
    <d v="2021-10-29T00:00:00"/>
    <d v="2021-10-29T00:00:00"/>
    <m/>
    <m/>
    <m/>
    <m/>
    <m/>
    <n v="0"/>
    <s v="LEALE"/>
    <n v="512692"/>
    <n v="2692"/>
    <s v="D HALLUIN SIMON"/>
    <x v="12"/>
    <n v="30698.35"/>
    <n v="129.16999999999999"/>
    <n v="30827.519999999997"/>
    <n v="1"/>
    <n v="1599.99"/>
    <n v="26.31"/>
    <m/>
    <n v="1573.68"/>
    <n v="5.1901353076731445E-2"/>
    <n v="0"/>
    <n v="-833"/>
    <n v="-833"/>
    <s v="non visible 3270 mais mail ok"/>
    <n v="0.1"/>
    <n v="0.1"/>
    <n v="157.36800000000002"/>
    <m/>
    <n v="157.36800000000002"/>
    <s v="VWB"/>
    <n v="0"/>
    <n v="20"/>
    <n v="1"/>
    <n v="1"/>
    <m/>
    <m/>
    <n v="1"/>
    <s v="Valauto Lambersart VW"/>
    <s v="SKODA"/>
    <m/>
    <s v="Lambersart Sk"/>
    <n v="1599.99"/>
  </r>
  <r>
    <x v="2"/>
    <s v="C"/>
    <x v="1"/>
    <d v="2021-11-25T00:00:00"/>
    <d v="2021-11-26T00:00:00"/>
    <m/>
    <m/>
    <m/>
    <m/>
    <m/>
    <m/>
    <s v="LEALE"/>
    <n v="512694"/>
    <n v="2694"/>
    <s v="LA DUCHESSE"/>
    <x v="12"/>
    <n v="30698.35"/>
    <n v="1766.67"/>
    <n v="32465.019999999997"/>
    <n v="33"/>
    <n v="894.93"/>
    <n v="26.31"/>
    <m/>
    <n v="868.62"/>
    <n v="2.7565977165576981E-2"/>
    <n v="0"/>
    <n v="0"/>
    <m/>
    <m/>
    <n v="0.1"/>
    <n v="0.1"/>
    <n v="86.862000000000009"/>
    <m/>
    <n v="86.862000000000009"/>
    <s v="VWB"/>
    <n v="0"/>
    <n v="20"/>
    <n v="1"/>
    <n v="1"/>
    <m/>
    <m/>
    <n v="1"/>
    <s v="Valauto Lambersart VW"/>
    <s v="SKODA"/>
    <m/>
    <s v="Lambersart Sk"/>
    <n v="894.93"/>
  </r>
  <r>
    <x v="2"/>
    <s v="C"/>
    <x v="1"/>
    <d v="2021-10-30T00:00:00"/>
    <d v="2021-10-30T00:00:00"/>
    <m/>
    <m/>
    <m/>
    <m/>
    <m/>
    <n v="0"/>
    <s v="LEALE"/>
    <n v="512696"/>
    <n v="2696"/>
    <s v="DESRIAC DAVID"/>
    <x v="8"/>
    <n v="19523.349999999999"/>
    <n v="-879.17"/>
    <n v="18644.18"/>
    <n v="109"/>
    <n v="1006.99"/>
    <n v="35.22"/>
    <m/>
    <n v="971.77"/>
    <n v="5.40109567704238E-2"/>
    <n v="0"/>
    <n v="-1536.75"/>
    <m/>
    <m/>
    <n v="0.12"/>
    <n v="0.12"/>
    <n v="116.61239999999999"/>
    <m/>
    <n v="116.61239999999999"/>
    <n v="0"/>
    <n v="1"/>
    <n v="20"/>
    <n v="1"/>
    <n v="1"/>
    <m/>
    <m/>
    <n v="1"/>
    <s v="Valauto Lambersart VW"/>
    <s v="SKODA"/>
    <m/>
    <s v="Lambersart Sk"/>
    <n v="1006.99"/>
  </r>
  <r>
    <x v="2"/>
    <s v="C"/>
    <x v="1"/>
    <d v="2021-10-11T00:00:00"/>
    <d v="2021-10-12T00:00:00"/>
    <m/>
    <m/>
    <m/>
    <m/>
    <m/>
    <m/>
    <s v="LEALE"/>
    <n v="512702"/>
    <n v="2702"/>
    <s v="BENSADOUN MYRIAM"/>
    <x v="8"/>
    <n v="18606.68"/>
    <n v="-1658.34"/>
    <n v="16948.34"/>
    <n v="10"/>
    <n v="973.69"/>
    <n v="35.22"/>
    <m/>
    <n v="938.47"/>
    <n v="5.7450464175252562E-2"/>
    <n v="0"/>
    <n v="0"/>
    <m/>
    <m/>
    <n v="0.1"/>
    <n v="0.1"/>
    <n v="93.847000000000008"/>
    <m/>
    <n v="93.847000000000008"/>
    <s v="VWB"/>
    <n v="1"/>
    <n v="20"/>
    <n v="1"/>
    <n v="1"/>
    <m/>
    <m/>
    <n v="1"/>
    <s v="Valauto Lambersart VW"/>
    <s v="SKODA"/>
    <m/>
    <s v="Lambersart Sk"/>
    <n v="973.69"/>
  </r>
  <r>
    <x v="2"/>
    <s v="C"/>
    <x v="1"/>
    <d v="2021-10-16T00:00:00"/>
    <d v="2021-10-19T00:00:00"/>
    <m/>
    <m/>
    <m/>
    <m/>
    <m/>
    <n v="0"/>
    <s v="LESQU"/>
    <n v="512711"/>
    <n v="2711"/>
    <s v="DUMONT JEAN CLAUDE ET JOSIANE"/>
    <x v="13"/>
    <n v="16081.68"/>
    <n v="666.67"/>
    <n v="16748.349999999999"/>
    <n v="4"/>
    <n v="2246.4299999999998"/>
    <n v="35.22"/>
    <m/>
    <n v="2211.21"/>
    <n v="0.13412843653255396"/>
    <n v="0"/>
    <n v="-1250"/>
    <m/>
    <m/>
    <n v="0.1"/>
    <n v="0.1"/>
    <n v="221.12100000000001"/>
    <m/>
    <n v="221.12100000000001"/>
    <n v="0"/>
    <n v="1"/>
    <n v="20"/>
    <n v="1"/>
    <n v="1"/>
    <m/>
    <m/>
    <n v="1"/>
    <s v="Valauto Lambersart VW"/>
    <s v="SKODA"/>
    <m/>
    <s v="Lambersart Sk"/>
    <n v="2246.4299999999998"/>
  </r>
  <r>
    <x v="2"/>
    <s v="NP"/>
    <x v="1"/>
    <d v="2021-12-27T00:00:00"/>
    <d v="2021-12-28T00:00:00"/>
    <m/>
    <m/>
    <m/>
    <s v="X"/>
    <m/>
    <n v="20000.02"/>
    <s v="LESQU"/>
    <n v="512715"/>
    <n v="2715"/>
    <s v="GRESSET ANAIS"/>
    <x v="12"/>
    <n v="29631.68"/>
    <n v="3087.51"/>
    <n v="32719.190000000002"/>
    <n v="7"/>
    <n v="3099.18"/>
    <n v="26.32"/>
    <m/>
    <n v="3072.8599999999997"/>
    <n v="9.4720560013863406E-2"/>
    <n v="0"/>
    <n v="-3250"/>
    <m/>
    <m/>
    <n v="0.1"/>
    <n v="0.1"/>
    <n v="307.286"/>
    <m/>
    <n v="307.286"/>
    <s v="VWB"/>
    <n v="1"/>
    <n v="20"/>
    <n v="1"/>
    <n v="1"/>
    <m/>
    <m/>
    <n v="1"/>
    <s v="Valauto Lambersart VW"/>
    <s v="SKODA"/>
    <m/>
    <s v="Lambersart Sk"/>
    <n v="3099.18"/>
  </r>
  <r>
    <x v="2"/>
    <s v="C"/>
    <x v="1"/>
    <d v="2021-12-23T00:00:00"/>
    <d v="2021-12-24T00:00:00"/>
    <m/>
    <m/>
    <m/>
    <m/>
    <m/>
    <n v="0"/>
    <s v="LESQU"/>
    <n v="512746"/>
    <n v="2746"/>
    <s v="PICCHIARINI MYRIAM"/>
    <x v="13"/>
    <n v="16506.68"/>
    <n v="308.33"/>
    <n v="16815.010000000002"/>
    <n v="7"/>
    <n v="595.72"/>
    <n v="35.22"/>
    <m/>
    <n v="560.5"/>
    <n v="3.542787069410009E-2"/>
    <n v="0"/>
    <n v="-625"/>
    <m/>
    <m/>
    <n v="0.1"/>
    <n v="0.1"/>
    <n v="56.050000000000004"/>
    <m/>
    <n v="56.050000000000004"/>
    <n v="0"/>
    <n v="0"/>
    <n v="0"/>
    <n v="0"/>
    <n v="1"/>
    <m/>
    <m/>
    <n v="0"/>
    <s v="Valauto Lambersart VW"/>
    <s v="SKODA"/>
    <m/>
    <s v="Lambersart Sk"/>
    <n v="595.72"/>
  </r>
  <r>
    <x v="2"/>
    <s v="C"/>
    <x v="1"/>
    <d v="2021-11-29T00:00:00"/>
    <d v="2021-11-30T00:00:00"/>
    <m/>
    <m/>
    <m/>
    <m/>
    <m/>
    <n v="0"/>
    <s v="LEALE"/>
    <n v="512747"/>
    <n v="2747"/>
    <s v="RAMLI STEPHANIE"/>
    <x v="13"/>
    <n v="13598.35"/>
    <n v="250"/>
    <n v="13848.35"/>
    <n v="6"/>
    <n v="822.02"/>
    <n v="35.22"/>
    <m/>
    <n v="786.8"/>
    <n v="5.9358696162358691E-2"/>
    <n v="0"/>
    <n v="-625"/>
    <m/>
    <m/>
    <n v="0.1"/>
    <n v="0.1"/>
    <n v="78.680000000000007"/>
    <m/>
    <n v="78.680000000000007"/>
    <s v="VWB"/>
    <n v="1"/>
    <n v="20"/>
    <n v="1"/>
    <n v="1"/>
    <m/>
    <m/>
    <n v="1"/>
    <s v="Valauto Lambersart VW"/>
    <s v="SKODA"/>
    <m/>
    <s v="Lambersart Sk"/>
    <n v="822.02"/>
  </r>
  <r>
    <x v="2"/>
    <s v="C"/>
    <x v="1"/>
    <d v="2021-11-30T00:00:00"/>
    <d v="2021-11-30T00:00:00"/>
    <m/>
    <m/>
    <m/>
    <m/>
    <m/>
    <m/>
    <s v="LESQU"/>
    <n v="512749"/>
    <n v="2749"/>
    <s v="DELGATTE REMI ET SARAH"/>
    <x v="8"/>
    <n v="20690.02"/>
    <n v="-737.5"/>
    <n v="19952.52"/>
    <n v="7"/>
    <n v="1065.68"/>
    <n v="35.22"/>
    <m/>
    <n v="1030.46"/>
    <n v="5.3410797232630265E-2"/>
    <n v="0"/>
    <n v="0"/>
    <m/>
    <m/>
    <n v="0.1"/>
    <n v="0.1"/>
    <n v="103.04600000000001"/>
    <m/>
    <n v="103.04600000000001"/>
    <n v="0"/>
    <n v="1"/>
    <n v="20"/>
    <n v="1"/>
    <n v="1"/>
    <m/>
    <m/>
    <n v="1"/>
    <s v="Valauto Lambersart VW"/>
    <s v="SKODA"/>
    <m/>
    <s v="Lambersart Sk"/>
    <n v="1065.68"/>
  </r>
  <r>
    <x v="2"/>
    <s v="C"/>
    <x v="1"/>
    <d v="2021-12-20T00:00:00"/>
    <d v="2021-12-21T00:00:00"/>
    <m/>
    <m/>
    <m/>
    <m/>
    <m/>
    <n v="0"/>
    <s v="LESQU"/>
    <n v="512764"/>
    <n v="2764"/>
    <s v="DEWASTE JEAN PIERRE"/>
    <x v="8"/>
    <n v="19523.349999999999"/>
    <n v="1070.83"/>
    <n v="20594.18"/>
    <n v="11"/>
    <n v="1298.3899999999999"/>
    <n v="35.22"/>
    <m/>
    <n v="1263.1699999999998"/>
    <n v="6.3046452929905433E-2"/>
    <n v="0"/>
    <n v="-1400"/>
    <m/>
    <m/>
    <n v="0.1"/>
    <n v="0.1"/>
    <n v="126.31699999999999"/>
    <m/>
    <n v="126.31699999999999"/>
    <n v="0"/>
    <n v="1"/>
    <n v="20"/>
    <n v="1"/>
    <n v="1"/>
    <m/>
    <m/>
    <n v="1"/>
    <s v="Valauto Lambersart VW"/>
    <s v="SKODA"/>
    <m/>
    <s v="Lambersart Sk"/>
    <n v="1298.3899999999999"/>
  </r>
  <r>
    <x v="2"/>
    <s v="C"/>
    <x v="1"/>
    <d v="2021-11-26T00:00:00"/>
    <d v="2021-11-29T00:00:00"/>
    <m/>
    <m/>
    <m/>
    <m/>
    <m/>
    <n v="-6120"/>
    <s v="LESQU"/>
    <n v="512769"/>
    <n v="2769"/>
    <s v="WINOCK CELINE"/>
    <x v="13"/>
    <n v="16506.68"/>
    <n v="708.33"/>
    <n v="17215.010000000002"/>
    <n v="3"/>
    <n v="1059.3499999999999"/>
    <n v="35.22"/>
    <m/>
    <n v="1024.1299999999999"/>
    <n v="6.1536415023865788E-2"/>
    <n v="0"/>
    <n v="-625"/>
    <m/>
    <m/>
    <n v="0.1"/>
    <n v="0.1"/>
    <n v="102.413"/>
    <m/>
    <n v="102.413"/>
    <s v="VWB"/>
    <n v="1"/>
    <n v="20"/>
    <n v="1"/>
    <n v="1"/>
    <m/>
    <m/>
    <n v="1"/>
    <s v="Valauto Lambersart VW"/>
    <s v="SKODA"/>
    <m/>
    <s v="Lambersart Sk"/>
    <n v="1059.3499999999999"/>
  </r>
  <r>
    <x v="2"/>
    <s v="C"/>
    <x v="1"/>
    <d v="2021-07-19T00:00:00"/>
    <d v="2021-07-20T00:00:00"/>
    <m/>
    <m/>
    <m/>
    <m/>
    <m/>
    <n v="0"/>
    <s v="VSGNI"/>
    <n v="515895"/>
    <n v="895"/>
    <s v="SUBTIM"/>
    <x v="8"/>
    <n v="21315.01"/>
    <n v="1833.34"/>
    <n v="23148.35"/>
    <n v="26"/>
    <n v="699.68"/>
    <n v="35.229999999999997"/>
    <m/>
    <n v="664.44999999999993"/>
    <n v="3.0225912430043609E-2"/>
    <n v="0"/>
    <n v="0"/>
    <m/>
    <m/>
    <n v="0.1"/>
    <n v="0.1"/>
    <n v="66.444999999999993"/>
    <m/>
    <n v="66.444999999999993"/>
    <s v="VWB"/>
    <n v="0"/>
    <n v="0"/>
    <n v="0"/>
    <n v="1"/>
    <m/>
    <m/>
    <n v="0"/>
    <s v="Valauto Lambersart VW"/>
    <s v="SKODA"/>
    <m/>
    <s v="Entreprises"/>
    <n v="699.68"/>
  </r>
  <r>
    <x v="2"/>
    <s v="C"/>
    <x v="1"/>
    <d v="2021-01-15T00:00:00"/>
    <d v="2021-01-19T00:00:00"/>
    <m/>
    <m/>
    <m/>
    <m/>
    <m/>
    <n v="0.81"/>
    <s v="VSYPA"/>
    <n v="515902"/>
    <n v="902"/>
    <s v="STERTIL DOCKPRODUCTS"/>
    <x v="9"/>
    <n v="38505.33"/>
    <n v="2437.5100000000002"/>
    <n v="40942.840000000004"/>
    <n v="1"/>
    <n v="437.44"/>
    <n v="28.01"/>
    <m/>
    <n v="409.43"/>
    <n v="1.0684163580249928E-2"/>
    <n v="0"/>
    <n v="0"/>
    <m/>
    <m/>
    <n v="0.1"/>
    <n v="0.1"/>
    <n v="40.943000000000005"/>
    <m/>
    <n v="40.943000000000005"/>
    <s v="VWB"/>
    <n v="0"/>
    <n v="0"/>
    <n v="0"/>
    <n v="1"/>
    <m/>
    <m/>
    <n v="0"/>
    <s v="Valauto Lambersart VW"/>
    <s v="SKODA"/>
    <m/>
    <s v="Entreprises"/>
    <n v="437.44"/>
  </r>
  <r>
    <x v="2"/>
    <s v="C"/>
    <x v="1"/>
    <d v="2021-11-02T00:00:00"/>
    <d v="2021-11-03T00:00:00"/>
    <m/>
    <m/>
    <m/>
    <m/>
    <m/>
    <m/>
    <s v="VSGNI"/>
    <n v="515904"/>
    <n v="904"/>
    <s v="BEUQUE AURELIEN"/>
    <x v="8"/>
    <n v="25615.01"/>
    <n v="500"/>
    <n v="26115.01"/>
    <n v="207"/>
    <n v="783.42"/>
    <n v="35.229999999999997"/>
    <m/>
    <n v="748.18999999999994"/>
    <n v="2.9998839747715968E-2"/>
    <n v="0"/>
    <n v="0"/>
    <m/>
    <m/>
    <n v="0.1"/>
    <n v="0.1"/>
    <n v="74.819000000000003"/>
    <m/>
    <n v="74.819000000000003"/>
    <s v="VWB"/>
    <n v="0"/>
    <n v="20"/>
    <n v="1"/>
    <n v="1"/>
    <m/>
    <m/>
    <n v="1"/>
    <s v="Valauto Lambersart VW"/>
    <s v="SKODA"/>
    <m/>
    <s v="Entreprises"/>
    <n v="783.42"/>
  </r>
  <r>
    <x v="2"/>
    <s v="C"/>
    <x v="1"/>
    <d v="2021-04-01T00:00:00"/>
    <d v="2021-04-01T00:00:00"/>
    <m/>
    <m/>
    <m/>
    <m/>
    <m/>
    <n v="0"/>
    <s v="VSGNI"/>
    <n v="515906"/>
    <n v="906"/>
    <s v="BAREZ SANDRINE"/>
    <x v="12"/>
    <n v="30240.01"/>
    <n v="737.5"/>
    <n v="30977.51"/>
    <n v="20"/>
    <n v="645.87"/>
    <n v="26.32"/>
    <m/>
    <n v="619.54999999999995"/>
    <n v="2.0849642208169733E-2"/>
    <n v="0"/>
    <n v="0"/>
    <m/>
    <m/>
    <n v="0.1"/>
    <n v="0.1"/>
    <n v="61.954999999999998"/>
    <m/>
    <n v="61.954999999999998"/>
    <s v="VWB"/>
    <n v="0"/>
    <n v="20"/>
    <n v="1"/>
    <n v="1"/>
    <m/>
    <m/>
    <n v="1"/>
    <s v="Valauto Lambersart VW"/>
    <s v="SKODA"/>
    <m/>
    <s v="Entreprises"/>
    <n v="645.87"/>
  </r>
  <r>
    <x v="2"/>
    <s v="C"/>
    <x v="1"/>
    <d v="2021-04-06T00:00:00"/>
    <d v="2021-04-06T00:00:00"/>
    <m/>
    <m/>
    <m/>
    <m/>
    <m/>
    <n v="0"/>
    <s v="VSGNI"/>
    <n v="515970"/>
    <n v="970"/>
    <s v="AUDREY-SACHA"/>
    <x v="9"/>
    <n v="31147"/>
    <n v="3366.66"/>
    <n v="34513.660000000003"/>
    <n v="25"/>
    <n v="933.43"/>
    <n v="28.01"/>
    <m/>
    <n v="905.42"/>
    <n v="2.7045233684286161E-2"/>
    <n v="0"/>
    <n v="0"/>
    <m/>
    <m/>
    <n v="0.1"/>
    <n v="0.1"/>
    <n v="90.542000000000002"/>
    <m/>
    <n v="90.542000000000002"/>
    <s v="VWB"/>
    <n v="0"/>
    <n v="20"/>
    <n v="1"/>
    <n v="1"/>
    <m/>
    <m/>
    <n v="1"/>
    <s v="Valauto Lambersart VW"/>
    <s v="SKODA"/>
    <m/>
    <s v="Entreprises"/>
    <n v="933.43"/>
  </r>
  <r>
    <x v="2"/>
    <s v="C"/>
    <x v="1"/>
    <d v="2021-04-01T00:00:00"/>
    <d v="2021-04-01T00:00:00"/>
    <m/>
    <m/>
    <m/>
    <m/>
    <m/>
    <n v="0"/>
    <s v="VSGNI"/>
    <n v="517028"/>
    <n v="7028"/>
    <s v="NORD AMENAGEMENT CONSEIL"/>
    <x v="8"/>
    <n v="24990.01"/>
    <n v="500"/>
    <n v="25490.01"/>
    <n v="10"/>
    <n v="769.93"/>
    <n v="35.229999999999997"/>
    <m/>
    <n v="734.69999999999993"/>
    <n v="3.0205166651562709E-2"/>
    <n v="0"/>
    <n v="0"/>
    <m/>
    <m/>
    <n v="0.1"/>
    <n v="0.1"/>
    <n v="73.47"/>
    <m/>
    <n v="73.47"/>
    <s v="VWB"/>
    <n v="0"/>
    <n v="20"/>
    <n v="1"/>
    <n v="1"/>
    <m/>
    <m/>
    <n v="1"/>
    <s v="Valauto Lambersart VW"/>
    <s v="SKODA"/>
    <m/>
    <s v="Entreprises"/>
    <n v="769.93"/>
  </r>
  <r>
    <x v="2"/>
    <s v="C"/>
    <x v="1"/>
    <d v="2021-03-04T00:00:00"/>
    <d v="2021-03-04T00:00:00"/>
    <m/>
    <m/>
    <m/>
    <m/>
    <m/>
    <n v="76131.039999999994"/>
    <s v="LTMEL"/>
    <n v="517056"/>
    <n v="7056"/>
    <s v="SHIMANO FRANCE"/>
    <x v="31"/>
    <n v="35138.660000000003"/>
    <n v="2808.32"/>
    <n v="37946.980000000003"/>
    <n v="13"/>
    <n v="611.24"/>
    <n v="35.229999999999997"/>
    <m/>
    <n v="576.01"/>
    <n v="1.6107737690851814E-2"/>
    <n v="-576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1.24"/>
  </r>
  <r>
    <x v="2"/>
    <s v="C"/>
    <x v="1"/>
    <d v="2021-06-04T00:00:00"/>
    <d v="2021-06-08T00:00:00"/>
    <m/>
    <m/>
    <m/>
    <m/>
    <m/>
    <n v="0"/>
    <s v="VSGNI"/>
    <n v="517089"/>
    <n v="7089"/>
    <s v="CREDIXEL"/>
    <x v="7"/>
    <n v="23081.68"/>
    <n v="2150"/>
    <n v="25231.68"/>
    <n v="63"/>
    <n v="513.24"/>
    <n v="35.229999999999997"/>
    <m/>
    <n v="478.01"/>
    <n v="2.0341095004375451E-2"/>
    <n v="0"/>
    <n v="-378.47"/>
    <n v="-378.47"/>
    <s v="aide 1125€ pour vn7261 (elibrik) / 378 versé sur VN7157"/>
    <n v="0.1"/>
    <n v="0.1"/>
    <n v="47.801000000000002"/>
    <m/>
    <n v="47.801000000000002"/>
    <s v="VWB"/>
    <n v="0"/>
    <n v="20"/>
    <n v="1"/>
    <n v="1"/>
    <m/>
    <m/>
    <n v="1"/>
    <s v="Valauto Lambersart VW"/>
    <s v="SKODA"/>
    <m/>
    <s v="Entreprises"/>
    <n v="513.24"/>
  </r>
  <r>
    <x v="2"/>
    <s v="C"/>
    <x v="1"/>
    <d v="2021-05-18T00:00:00"/>
    <d v="2021-05-20T00:00:00"/>
    <m/>
    <m/>
    <m/>
    <m/>
    <m/>
    <n v="207690.23999999999"/>
    <s v="VSGLE"/>
    <n v="517091"/>
    <n v="7091"/>
    <s v="ARVAL SERVICE LEASE"/>
    <x v="31"/>
    <n v="35240.01"/>
    <n v="2808.32"/>
    <n v="38048.33"/>
    <n v="15"/>
    <n v="782.01"/>
    <n v="0"/>
    <m/>
    <n v="782.01"/>
    <n v="2.0553070266158855E-2"/>
    <n v="0"/>
    <n v="0"/>
    <m/>
    <m/>
    <n v="0.1"/>
    <n v="0.1"/>
    <n v="78.201000000000008"/>
    <m/>
    <n v="78.201000000000008"/>
    <s v="Arval"/>
    <n v="0"/>
    <n v="0"/>
    <n v="0"/>
    <n v="1"/>
    <m/>
    <m/>
    <n v="0"/>
    <s v="Valauto Lambersart VW"/>
    <s v="SKODA"/>
    <m/>
    <s v="Entreprises"/>
    <n v="782.01"/>
  </r>
  <r>
    <x v="2"/>
    <s v="C"/>
    <x v="1"/>
    <d v="2021-06-04T00:00:00"/>
    <d v="2021-06-08T00:00:00"/>
    <m/>
    <m/>
    <m/>
    <m/>
    <m/>
    <n v="0"/>
    <s v="VSGLE"/>
    <n v="517094"/>
    <n v="7094"/>
    <s v="VINCENT LECLERCQ"/>
    <x v="10"/>
    <n v="36306.68"/>
    <n v="291.67"/>
    <n v="36598.35"/>
    <n v="24"/>
    <n v="1133.18"/>
    <n v="35.229999999999997"/>
    <m/>
    <n v="1097.95"/>
    <n v="3.0962598040622052E-2"/>
    <n v="0"/>
    <n v="0"/>
    <m/>
    <m/>
    <n v="0.1"/>
    <n v="0.1"/>
    <n v="109.79500000000002"/>
    <m/>
    <n v="109.79500000000002"/>
    <s v="VWB"/>
    <n v="0"/>
    <n v="20"/>
    <n v="1"/>
    <n v="1"/>
    <m/>
    <m/>
    <n v="1"/>
    <s v="Valauto Lambersart VW"/>
    <s v="SKODA"/>
    <m/>
    <s v="Entreprises"/>
    <n v="1133.18"/>
  </r>
  <r>
    <x v="2"/>
    <s v="X"/>
    <x v="1"/>
    <d v="2021-11-19T00:00:00"/>
    <d v="2021-11-22T00:00:00"/>
    <m/>
    <m/>
    <m/>
    <m/>
    <m/>
    <n v="0"/>
    <s v="LTMEL"/>
    <n v="517105"/>
    <n v="7105"/>
    <s v="GROUPE KALI"/>
    <x v="10"/>
    <n v="30040.01"/>
    <n v="2525.0100000000002"/>
    <n v="32565.019999999997"/>
    <n v="7"/>
    <n v="360.88"/>
    <n v="35.229999999999997"/>
    <m/>
    <n v="325.64999999999998"/>
    <n v="1.1081829521369864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360.88"/>
  </r>
  <r>
    <x v="2"/>
    <s v="C"/>
    <x v="1"/>
    <d v="2021-11-24T00:00:00"/>
    <d v="2021-11-25T00:00:00"/>
    <m/>
    <m/>
    <m/>
    <m/>
    <m/>
    <n v="0"/>
    <s v="LTMEL"/>
    <n v="517109"/>
    <n v="7109"/>
    <s v="BR"/>
    <x v="12"/>
    <n v="30698.35"/>
    <n v="208.33"/>
    <n v="30906.68"/>
    <n v="132"/>
    <n v="644.26"/>
    <n v="26.32"/>
    <m/>
    <n v="617.93999999999994"/>
    <n v="2.0845331818234763E-2"/>
    <n v="0"/>
    <n v="-927"/>
    <m/>
    <s v="ADF 1ER LOT OK"/>
    <m/>
    <n v="0"/>
    <n v="0"/>
    <m/>
    <n v="0"/>
    <s v="VWB"/>
    <n v="0"/>
    <n v="0"/>
    <n v="0"/>
    <n v="1"/>
    <m/>
    <m/>
    <n v="0"/>
    <s v="Valauto Lambersart VW"/>
    <s v="SKODA"/>
    <m/>
    <s v="Entreprises"/>
    <n v="644.26"/>
  </r>
  <r>
    <x v="2"/>
    <s v="C"/>
    <x v="1"/>
    <d v="2021-05-03T00:00:00"/>
    <d v="2021-05-04T00:00:00"/>
    <m/>
    <m/>
    <m/>
    <m/>
    <m/>
    <n v="0"/>
    <s v="VSYPA"/>
    <n v="517116"/>
    <n v="7116"/>
    <s v="ZANZEN MOHAMED"/>
    <x v="12"/>
    <n v="30698.35"/>
    <n v="208.33"/>
    <n v="30906.68"/>
    <n v="6"/>
    <n v="953.52"/>
    <n v="26.32"/>
    <m/>
    <n v="927.19999999999993"/>
    <n v="3.0851582894053972E-2"/>
    <n v="0"/>
    <n v="-927.2"/>
    <m/>
    <m/>
    <n v="0.1"/>
    <n v="0.1"/>
    <n v="92.72"/>
    <m/>
    <n v="92.72"/>
    <s v="VWB"/>
    <n v="0"/>
    <n v="0"/>
    <n v="0"/>
    <n v="1"/>
    <m/>
    <m/>
    <n v="0"/>
    <s v="Valauto Lambersart VW"/>
    <s v="SKODA"/>
    <m/>
    <s v="Entreprises"/>
    <n v="953.52"/>
  </r>
  <r>
    <x v="2"/>
    <s v="C"/>
    <x v="1"/>
    <d v="2021-11-24T00:00:00"/>
    <d v="2021-11-25T00:00:00"/>
    <m/>
    <m/>
    <m/>
    <m/>
    <m/>
    <m/>
    <s v="LTMEL"/>
    <n v="517117"/>
    <n v="7117"/>
    <s v="NEW LOG"/>
    <x v="10"/>
    <n v="30040.01"/>
    <n v="541.66999999999996"/>
    <n v="30581.679999999997"/>
    <n v="7"/>
    <n v="341.03999999999996"/>
    <n v="35.229999999999997"/>
    <m/>
    <n v="305.80999999999995"/>
    <n v="1.1151774526448515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341.03999999999996"/>
  </r>
  <r>
    <x v="2"/>
    <s v="C"/>
    <x v="1"/>
    <d v="2021-12-31T00:00:00"/>
    <d v="2021-12-22T00:00:00"/>
    <m/>
    <m/>
    <m/>
    <m/>
    <m/>
    <n v="779.52"/>
    <s v="LTMEL"/>
    <n v="517119"/>
    <n v="7119"/>
    <s v="PREVENTEC-CPTE"/>
    <x v="9"/>
    <n v="31363.66"/>
    <n v="3591.66"/>
    <n v="34955.32"/>
    <n v="57"/>
    <n v="637.79"/>
    <n v="28.01"/>
    <m/>
    <n v="609.78"/>
    <n v="1.8245863576703058E-2"/>
    <n v="0"/>
    <n v="-435"/>
    <m/>
    <s v="ok 3270"/>
    <m/>
    <n v="0"/>
    <n v="0"/>
    <m/>
    <n v="0"/>
    <s v="VWB"/>
    <n v="0"/>
    <n v="0"/>
    <n v="0"/>
    <n v="1"/>
    <m/>
    <m/>
    <n v="0"/>
    <s v="Valauto Lambersart VW"/>
    <s v="SKODA"/>
    <m/>
    <s v="Entreprises"/>
    <n v="637.79"/>
  </r>
  <r>
    <x v="2"/>
    <s v="C"/>
    <x v="1"/>
    <d v="2021-10-07T00:00:00"/>
    <d v="2021-10-08T00:00:00"/>
    <m/>
    <m/>
    <m/>
    <m/>
    <m/>
    <n v="0"/>
    <s v="VSGNI"/>
    <n v="517144"/>
    <n v="7144"/>
    <s v="VENEL FANNY"/>
    <x v="12"/>
    <n v="30698.35"/>
    <n v="208.33"/>
    <n v="30906.68"/>
    <n v="24"/>
    <n v="871.79"/>
    <n v="26.32"/>
    <m/>
    <n v="845.46999999999991"/>
    <n v="2.8207170747553603E-2"/>
    <n v="0"/>
    <n v="-772.66"/>
    <m/>
    <s v="ADF OK"/>
    <n v="0.1"/>
    <n v="0.1"/>
    <n v="84.546999999999997"/>
    <m/>
    <n v="84.546999999999997"/>
    <s v="VWB"/>
    <n v="0"/>
    <n v="20"/>
    <n v="1"/>
    <n v="1"/>
    <m/>
    <m/>
    <n v="1"/>
    <s v="Valauto Lambersart VW"/>
    <s v="SKODA"/>
    <m/>
    <s v="Entreprises"/>
    <n v="871.79"/>
  </r>
  <r>
    <x v="2"/>
    <s v="C"/>
    <x v="1"/>
    <d v="2021-12-07T00:00:00"/>
    <d v="2021-12-14T00:00:00"/>
    <m/>
    <m/>
    <m/>
    <m/>
    <m/>
    <n v="179194.9"/>
    <s v="VSGLE"/>
    <n v="517147"/>
    <n v="7147"/>
    <s v="ARVAL SERVICE LEASE"/>
    <x v="31"/>
    <n v="35915.019999999997"/>
    <n v="2849.99"/>
    <n v="38765.009999999995"/>
    <n v="33"/>
    <n v="796.35"/>
    <n v="-66.13"/>
    <m/>
    <n v="862.48"/>
    <n v="2.0543010307491217E-2"/>
    <n v="0"/>
    <n v="0"/>
    <m/>
    <m/>
    <m/>
    <n v="0.1"/>
    <n v="0"/>
    <m/>
    <n v="0"/>
    <s v="Arval"/>
    <n v="0"/>
    <n v="0"/>
    <n v="0"/>
    <n v="1"/>
    <m/>
    <m/>
    <n v="0"/>
    <s v="Valauto Lambersart VW"/>
    <s v="SKODA"/>
    <m/>
    <s v="Entreprises"/>
    <n v="796.35"/>
  </r>
  <r>
    <x v="2"/>
    <s v="C"/>
    <x v="1"/>
    <d v="2021-09-01T00:00:00"/>
    <d v="2021-09-02T00:00:00"/>
    <m/>
    <m/>
    <m/>
    <m/>
    <m/>
    <n v="0"/>
    <s v="VSGLE"/>
    <n v="517148"/>
    <n v="7148"/>
    <s v="SPRINT"/>
    <x v="12"/>
    <n v="30698.35"/>
    <n v="208.33"/>
    <n v="30906.68"/>
    <n v="30"/>
    <n v="644.46"/>
    <n v="26.31"/>
    <m/>
    <n v="618.15000000000009"/>
    <n v="2.0851802911215311E-2"/>
    <n v="0"/>
    <n v="-927.2"/>
    <m/>
    <s v="adf ok tb"/>
    <n v="0.1"/>
    <n v="0.1"/>
    <n v="61.815000000000012"/>
    <m/>
    <n v="61.815000000000012"/>
    <s v="VWB"/>
    <n v="0"/>
    <n v="20"/>
    <n v="1"/>
    <n v="1"/>
    <m/>
    <m/>
    <n v="1"/>
    <s v="Valauto Lambersart VW"/>
    <s v="SKODA"/>
    <m/>
    <s v="Entreprises"/>
    <n v="644.46"/>
  </r>
  <r>
    <x v="2"/>
    <s v="C"/>
    <x v="1"/>
    <d v="2021-10-19T00:00:00"/>
    <d v="2021-10-20T00:00:00"/>
    <m/>
    <m/>
    <m/>
    <m/>
    <m/>
    <n v="0"/>
    <s v="VSGLE"/>
    <n v="517149"/>
    <n v="7149"/>
    <s v="SOCIETE LECLERC IMPRIMERIE"/>
    <x v="12"/>
    <n v="30698.35"/>
    <n v="208.33"/>
    <n v="30906.68"/>
    <n v="13"/>
    <n v="419.6"/>
    <n v="26.32"/>
    <m/>
    <n v="393.28000000000003"/>
    <n v="1.3576353073186768E-2"/>
    <n v="0"/>
    <n v="-772.67"/>
    <m/>
    <s v="ADF OK"/>
    <n v="0.1"/>
    <n v="0.1"/>
    <n v="39.328000000000003"/>
    <m/>
    <n v="39.328000000000003"/>
    <s v="VWB"/>
    <n v="0"/>
    <n v="20"/>
    <n v="1"/>
    <n v="1"/>
    <m/>
    <m/>
    <n v="1"/>
    <s v="Valauto Lambersart VW"/>
    <s v="SKODA"/>
    <m/>
    <s v="Entreprises"/>
    <n v="419.6"/>
  </r>
  <r>
    <x v="2"/>
    <s v="C"/>
    <x v="1"/>
    <d v="2021-09-06T00:00:00"/>
    <d v="2021-09-07T00:00:00"/>
    <m/>
    <m/>
    <m/>
    <m/>
    <m/>
    <n v="200638.41"/>
    <s v="LTMEL"/>
    <n v="517150"/>
    <n v="7150"/>
    <s v="ARVAL SERVICE LEASE"/>
    <x v="12"/>
    <n v="27000.01"/>
    <n v="2783.32"/>
    <n v="29783.329999999998"/>
    <n v="12"/>
    <n v="621.61"/>
    <n v="24.65"/>
    <m/>
    <n v="596.96"/>
    <n v="2.0871071166320223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21.61"/>
  </r>
  <r>
    <x v="2"/>
    <s v="C"/>
    <x v="1"/>
    <d v="2021-09-02T00:00:00"/>
    <d v="2021-09-03T00:00:00"/>
    <m/>
    <m/>
    <m/>
    <m/>
    <m/>
    <n v="0"/>
    <s v="VSGNI"/>
    <n v="517151"/>
    <n v="7151"/>
    <s v="INSIGHT CONSEILS"/>
    <x v="12"/>
    <n v="30698.35"/>
    <n v="250"/>
    <n v="30948.35"/>
    <n v="31"/>
    <n v="1849.83"/>
    <n v="26.32"/>
    <m/>
    <n v="1823.51"/>
    <n v="5.9771522552898623E-2"/>
    <n v="0"/>
    <n v="-927.2"/>
    <m/>
    <s v="adf ok tb"/>
    <n v="0.1"/>
    <n v="0.1"/>
    <n v="182.351"/>
    <m/>
    <n v="182.351"/>
    <s v="VWB"/>
    <n v="0"/>
    <n v="20"/>
    <n v="1"/>
    <n v="1"/>
    <m/>
    <m/>
    <n v="1"/>
    <s v="Valauto Lambersart VW"/>
    <s v="SKODA"/>
    <m/>
    <s v="Entreprises"/>
    <n v="1849.83"/>
  </r>
  <r>
    <x v="2"/>
    <s v="C"/>
    <x v="1"/>
    <d v="2021-09-23T00:00:00"/>
    <d v="2021-09-24T00:00:00"/>
    <m/>
    <m/>
    <m/>
    <m/>
    <m/>
    <n v="131366.51999999999"/>
    <s v="LTMEL"/>
    <n v="517152"/>
    <n v="7152"/>
    <s v="DLM - CPTE"/>
    <x v="12"/>
    <n v="28908.33"/>
    <n v="1529.17"/>
    <n v="30437.5"/>
    <n v="3"/>
    <n v="576.24"/>
    <n v="24.66"/>
    <m/>
    <n v="551.58000000000004"/>
    <n v="1.8931909650924023E-2"/>
    <n v="0"/>
    <n v="-1805.65"/>
    <m/>
    <s v="aide gc mail alexandre ok"/>
    <m/>
    <n v="0"/>
    <n v="0"/>
    <m/>
    <n v="0"/>
    <s v="45 jours"/>
    <n v="0"/>
    <n v="0"/>
    <n v="0"/>
    <n v="1"/>
    <m/>
    <m/>
    <n v="0"/>
    <s v="Valauto Lambersart VW"/>
    <s v="SKODA"/>
    <m/>
    <s v="Entreprises"/>
    <n v="576.24"/>
  </r>
  <r>
    <x v="2"/>
    <s v="C"/>
    <x v="1"/>
    <d v="2021-07-12T00:00:00"/>
    <d v="2021-07-13T00:00:00"/>
    <m/>
    <m/>
    <m/>
    <m/>
    <m/>
    <n v="1523178.91"/>
    <s v="LTMEL"/>
    <n v="517153"/>
    <n v="7153"/>
    <s v="DLM - CPTE"/>
    <x v="12"/>
    <n v="27341.66"/>
    <n v="3095.84"/>
    <n v="30437.5"/>
    <n v="19"/>
    <n v="576.22"/>
    <n v="24.66"/>
    <m/>
    <n v="551.56000000000006"/>
    <n v="1.8931252566735113E-2"/>
    <n v="0"/>
    <n v="-1805.65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576.22"/>
  </r>
  <r>
    <x v="2"/>
    <s v="C"/>
    <x v="1"/>
    <d v="2021-07-12T00:00:00"/>
    <d v="2021-07-13T00:00:00"/>
    <m/>
    <m/>
    <m/>
    <m/>
    <m/>
    <n v="0"/>
    <s v="VSGNI"/>
    <n v="517154"/>
    <n v="7154"/>
    <s v="CABOOST GROUPE"/>
    <x v="8"/>
    <n v="20690"/>
    <n v="1916.67"/>
    <n v="22606.67"/>
    <n v="16"/>
    <n v="713.42"/>
    <n v="35.229999999999997"/>
    <m/>
    <n v="678.18999999999994"/>
    <n v="3.1557942854918482E-2"/>
    <n v="0"/>
    <n v="0"/>
    <m/>
    <m/>
    <n v="0.1"/>
    <n v="0.1"/>
    <n v="67.819000000000003"/>
    <m/>
    <n v="67.819000000000003"/>
    <s v="VWB"/>
    <n v="0"/>
    <n v="20"/>
    <n v="1"/>
    <n v="1"/>
    <m/>
    <m/>
    <n v="1"/>
    <s v="Valauto Lambersart VW"/>
    <s v="SKODA"/>
    <m/>
    <s v="Entreprises"/>
    <n v="713.42"/>
  </r>
  <r>
    <x v="2"/>
    <s v="C"/>
    <x v="1"/>
    <d v="2021-11-10T00:00:00"/>
    <d v="2021-11-16T00:00:00"/>
    <m/>
    <m/>
    <m/>
    <m/>
    <m/>
    <n v="0"/>
    <s v="VSGNI"/>
    <n v="517157"/>
    <n v="7157"/>
    <s v="HPFI"/>
    <x v="12"/>
    <n v="30698.35"/>
    <n v="208.33"/>
    <n v="30906.68"/>
    <n v="14"/>
    <n v="520.83000000000004"/>
    <n v="26.32"/>
    <m/>
    <n v="494.51000000000005"/>
    <n v="1.6851696785290429E-2"/>
    <n v="0"/>
    <n v="-772.66"/>
    <m/>
    <s v="ADF 2EME LOT OK"/>
    <n v="0.1"/>
    <n v="0.1"/>
    <n v="49.451000000000008"/>
    <m/>
    <n v="49.451000000000008"/>
    <s v="VWB"/>
    <n v="0"/>
    <n v="20"/>
    <n v="1"/>
    <n v="1"/>
    <m/>
    <m/>
    <n v="1"/>
    <s v="Valauto Lambersart VW"/>
    <s v="SKODA"/>
    <m/>
    <s v="Entreprises"/>
    <n v="520.83000000000004"/>
  </r>
  <r>
    <x v="2"/>
    <s v="C"/>
    <x v="1"/>
    <d v="2021-10-20T00:00:00"/>
    <d v="2021-10-21T00:00:00"/>
    <m/>
    <m/>
    <m/>
    <m/>
    <m/>
    <n v="0"/>
    <s v="VSGNI"/>
    <n v="517160"/>
    <n v="7160"/>
    <s v="LOGIC 03"/>
    <x v="8"/>
    <n v="20690.009999999998"/>
    <n v="1583.34"/>
    <n v="22273.35"/>
    <n v="79"/>
    <n v="674.95"/>
    <n v="35.229999999999997"/>
    <m/>
    <n v="639.72"/>
    <n v="3.0303030303030307E-2"/>
    <n v="-46.08"/>
    <n v="0"/>
    <m/>
    <m/>
    <n v="0.1"/>
    <n v="0.1"/>
    <n v="63.972000000000008"/>
    <m/>
    <n v="63.972000000000008"/>
    <s v="VWB"/>
    <n v="0"/>
    <n v="20"/>
    <n v="1"/>
    <n v="1"/>
    <m/>
    <m/>
    <n v="1"/>
    <s v="Valauto Lambersart VW"/>
    <s v="SKODA"/>
    <m/>
    <s v="Entreprises"/>
    <n v="674.95"/>
  </r>
  <r>
    <x v="2"/>
    <s v="C"/>
    <x v="1"/>
    <d v="2021-12-08T00:00:00"/>
    <d v="2021-12-09T00:00:00"/>
    <m/>
    <m/>
    <m/>
    <m/>
    <m/>
    <n v="179194.9"/>
    <s v="LTMEL"/>
    <n v="517161"/>
    <n v="7161"/>
    <s v="ARVAL SERVICE LEASE"/>
    <x v="12"/>
    <n v="27000.01"/>
    <n v="2816.67"/>
    <n v="29816.68"/>
    <n v="15"/>
    <n v="622.27"/>
    <n v="24.66"/>
    <m/>
    <n v="597.61"/>
    <n v="2.086986210403036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22.27"/>
  </r>
  <r>
    <x v="2"/>
    <s v="C"/>
    <x v="1"/>
    <d v="2021-09-23T00:00:00"/>
    <d v="2021-09-24T00:00:00"/>
    <m/>
    <m/>
    <m/>
    <m/>
    <m/>
    <n v="200638.41"/>
    <s v="LTMEL"/>
    <n v="517162"/>
    <n v="7162"/>
    <s v="ARVAL SERVICE LEASE"/>
    <x v="8"/>
    <n v="24990.01"/>
    <n v="979.17"/>
    <n v="25969.179999999997"/>
    <n v="66"/>
    <n v="524.62"/>
    <n v="35.229999999999997"/>
    <m/>
    <n v="489.39"/>
    <n v="2.0201639019791925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524.62"/>
  </r>
  <r>
    <x v="2"/>
    <s v="C"/>
    <x v="1"/>
    <d v="2021-09-08T00:00:00"/>
    <d v="2021-09-09T00:00:00"/>
    <m/>
    <m/>
    <m/>
    <m/>
    <m/>
    <n v="0"/>
    <s v="VSGNI"/>
    <n v="517163"/>
    <n v="7163"/>
    <s v="TWELVE"/>
    <x v="12"/>
    <n v="30698.35"/>
    <n v="208.33"/>
    <n v="30906.68"/>
    <n v="2"/>
    <n v="1108.06"/>
    <n v="26.32"/>
    <m/>
    <n v="1081.74"/>
    <n v="3.5851796440122326E-2"/>
    <n v="0"/>
    <n v="-772.66"/>
    <m/>
    <s v="adf ok tb"/>
    <n v="0.1"/>
    <n v="0.1"/>
    <n v="108.17400000000001"/>
    <m/>
    <n v="108.17400000000001"/>
    <s v="VWB"/>
    <n v="0"/>
    <n v="20"/>
    <n v="1"/>
    <n v="1"/>
    <m/>
    <m/>
    <n v="1"/>
    <s v="Valauto Lambersart VW"/>
    <s v="SKODA"/>
    <m/>
    <s v="Entreprises"/>
    <n v="1108.06"/>
  </r>
  <r>
    <x v="2"/>
    <s v="C"/>
    <x v="1"/>
    <d v="2021-11-02T00:00:00"/>
    <d v="2021-11-03T00:00:00"/>
    <m/>
    <m/>
    <m/>
    <m/>
    <m/>
    <n v="133494.49"/>
    <s v="LTMEL"/>
    <n v="517164"/>
    <n v="7164"/>
    <s v="ARVAL SERVICE LEASE"/>
    <x v="11"/>
    <n v="34086.559999999998"/>
    <n v="7983.34"/>
    <n v="42069.899999999994"/>
    <n v="14"/>
    <n v="854.1"/>
    <n v="0"/>
    <m/>
    <n v="854.1"/>
    <n v="2.0301926080166583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854.1"/>
  </r>
  <r>
    <x v="2"/>
    <s v="C"/>
    <x v="1"/>
    <d v="2021-09-17T00:00:00"/>
    <d v="2021-09-20T00:00:00"/>
    <m/>
    <m/>
    <m/>
    <m/>
    <m/>
    <n v="0"/>
    <s v="VSGNI"/>
    <n v="517169"/>
    <n v="7169"/>
    <s v="VERSON VLIES &amp; COURCIER "/>
    <x v="12"/>
    <n v="30698.35"/>
    <n v="208.33"/>
    <n v="30906.68"/>
    <n v="10"/>
    <n v="1693.6799999999998"/>
    <n v="26.32"/>
    <m/>
    <n v="1667.36"/>
    <n v="5.4799803796460822E-2"/>
    <n v="0"/>
    <n v="-772.66"/>
    <m/>
    <s v="adf ok tb"/>
    <n v="0.1"/>
    <n v="0.1"/>
    <n v="166.73599999999999"/>
    <m/>
    <n v="166.73599999999999"/>
    <s v="VWB"/>
    <n v="0"/>
    <n v="20"/>
    <n v="1"/>
    <n v="1"/>
    <m/>
    <m/>
    <n v="1"/>
    <s v="Valauto Lambersart VW"/>
    <s v="SKODA"/>
    <m/>
    <s v="Entreprises"/>
    <n v="1693.6799999999998"/>
  </r>
  <r>
    <x v="2"/>
    <s v="C"/>
    <x v="1"/>
    <d v="2021-10-22T00:00:00"/>
    <d v="2021-10-25T00:00:00"/>
    <m/>
    <m/>
    <m/>
    <m/>
    <m/>
    <n v="0"/>
    <s v="VRRKE"/>
    <n v="517174"/>
    <n v="7174"/>
    <s v="PENARD'S WINE &amp; PARTNERS"/>
    <x v="12"/>
    <n v="30698.33"/>
    <n v="208.33"/>
    <n v="30906.660000000003"/>
    <n v="81"/>
    <n v="387.07"/>
    <n v="26.32"/>
    <m/>
    <n v="360.75"/>
    <n v="1.2523837904192816E-2"/>
    <n v="-357.5"/>
    <n v="-772.67"/>
    <m/>
    <s v="ADF OK"/>
    <n v="0.1"/>
    <n v="0.1"/>
    <n v="36.075000000000003"/>
    <m/>
    <n v="36.075000000000003"/>
    <s v="VWB"/>
    <n v="0"/>
    <n v="0"/>
    <n v="0"/>
    <n v="1"/>
    <m/>
    <m/>
    <n v="0"/>
    <s v="Valauto Lambersart VW"/>
    <s v="SKODA"/>
    <m/>
    <s v="Vexor"/>
    <n v="387.07"/>
  </r>
  <r>
    <x v="2"/>
    <s v="C"/>
    <x v="1"/>
    <d v="2021-12-10T00:00:00"/>
    <d v="2021-12-13T00:00:00"/>
    <m/>
    <m/>
    <m/>
    <m/>
    <m/>
    <n v="422"/>
    <s v="LTMEL"/>
    <n v="517183"/>
    <n v="7183"/>
    <s v="ATHLON CAR LEASE"/>
    <x v="7"/>
    <n v="19465.009999999998"/>
    <n v="1958.34"/>
    <n v="21423.35"/>
    <n v="17"/>
    <n v="584.02"/>
    <n v="35.229999999999997"/>
    <m/>
    <n v="548.79"/>
    <n v="2.7260909241551858E-2"/>
    <n v="0"/>
    <n v="0"/>
    <m/>
    <m/>
    <m/>
    <n v="0"/>
    <n v="0"/>
    <m/>
    <n v="0"/>
    <s v="Alphabet"/>
    <n v="0"/>
    <n v="0"/>
    <n v="0"/>
    <n v="1"/>
    <m/>
    <m/>
    <n v="0"/>
    <s v="Valauto Lambersart VW"/>
    <s v="SKODA"/>
    <m/>
    <s v="Entreprises"/>
    <n v="584.02"/>
  </r>
  <r>
    <x v="2"/>
    <s v="C"/>
    <x v="1"/>
    <d v="2021-12-30T00:00:00"/>
    <d v="2021-12-22T00:00:00"/>
    <m/>
    <m/>
    <m/>
    <m/>
    <m/>
    <n v="779.52"/>
    <s v="LTMEL"/>
    <n v="517191"/>
    <n v="7191"/>
    <s v="PREVENTEC-CPTE"/>
    <x v="31"/>
    <n v="30763.66"/>
    <n v="583.33000000000004"/>
    <n v="31346.99"/>
    <n v="37"/>
    <n v="286.08"/>
    <n v="35.229999999999997"/>
    <m/>
    <n v="250.85"/>
    <n v="9.126235086686153E-3"/>
    <n v="0"/>
    <n v="-1348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286.08"/>
  </r>
  <r>
    <x v="2"/>
    <s v="C"/>
    <x v="1"/>
    <d v="2021-09-01T00:00:00"/>
    <d v="2021-09-09T00:00:00"/>
    <m/>
    <m/>
    <m/>
    <m/>
    <m/>
    <n v="200638.41"/>
    <s v="LTMEL"/>
    <n v="517194"/>
    <n v="7194"/>
    <s v="ARVAL SERVICE LEASE"/>
    <x v="11"/>
    <n v="39544.89"/>
    <n v="1795.84"/>
    <n v="41340.729999999996"/>
    <n v="70"/>
    <n v="839.57"/>
    <n v="0"/>
    <m/>
    <n v="839.57"/>
    <n v="2.0308543172798354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839.57"/>
  </r>
  <r>
    <x v="2"/>
    <s v="C"/>
    <x v="1"/>
    <d v="2021-07-22T00:00:00"/>
    <d v="2021-07-23T00:00:00"/>
    <m/>
    <m/>
    <m/>
    <m/>
    <m/>
    <n v="0"/>
    <s v="VSGLE"/>
    <n v="517196"/>
    <n v="7196"/>
    <s v="GRUPO ERIK EDITORES"/>
    <x v="7"/>
    <n v="23081.68"/>
    <n v="2408.33"/>
    <n v="25490.010000000002"/>
    <n v="29"/>
    <n v="387.58"/>
    <n v="35.229999999999997"/>
    <n v="1.9253174708473646E-2"/>
    <n v="352.36925317470843"/>
    <n v="1.5205927858588852E-2"/>
    <n v="0"/>
    <n v="-637.25"/>
    <n v="-637.25"/>
    <s v="ADF Scala (mail 29/07/21)"/>
    <n v="0.1"/>
    <n v="0.1"/>
    <n v="35.236925317470842"/>
    <m/>
    <n v="35.236925317470842"/>
    <s v="VWB"/>
    <n v="0"/>
    <n v="20"/>
    <n v="1"/>
    <n v="1"/>
    <m/>
    <m/>
    <n v="1"/>
    <s v="Valauto Lambersart VW"/>
    <s v="SKODA"/>
    <m/>
    <s v="Entreprises"/>
    <n v="387.58"/>
  </r>
  <r>
    <x v="2"/>
    <s v="C"/>
    <x v="1"/>
    <d v="2021-08-26T00:00:00"/>
    <d v="2021-08-27T00:00:00"/>
    <m/>
    <m/>
    <m/>
    <m/>
    <m/>
    <m/>
    <s v="VRRKE"/>
    <n v="517206"/>
    <n v="7206"/>
    <s v="B.O.A."/>
    <x v="7"/>
    <n v="23081.68"/>
    <n v="2408.33"/>
    <n v="25490.010000000002"/>
    <n v="63"/>
    <n v="387.57"/>
    <n v="35.22"/>
    <m/>
    <n v="352.35"/>
    <n v="1.5204780225664877E-2"/>
    <n v="0"/>
    <n v="-637.25"/>
    <m/>
    <s v="ADF SCALA OK / CARTE GRISE"/>
    <n v="0.1"/>
    <n v="0.1"/>
    <n v="35.235000000000007"/>
    <m/>
    <n v="35.235000000000007"/>
    <s v="VWB"/>
    <n v="0"/>
    <n v="0"/>
    <n v="0"/>
    <n v="1"/>
    <m/>
    <m/>
    <n v="0"/>
    <s v="Valauto Lambersart VW"/>
    <s v="SKODA"/>
    <m/>
    <s v="Vexor"/>
    <n v="387.57"/>
  </r>
  <r>
    <x v="2"/>
    <s v="C"/>
    <x v="1"/>
    <d v="2021-07-07T00:00:00"/>
    <d v="2021-07-08T00:00:00"/>
    <m/>
    <m/>
    <m/>
    <m/>
    <m/>
    <n v="0"/>
    <s v="VRRKE"/>
    <n v="517207"/>
    <n v="7207"/>
    <s v="B.O.A."/>
    <x v="7"/>
    <n v="23081.68"/>
    <n v="2408.33"/>
    <n v="25490.010000000002"/>
    <n v="13"/>
    <n v="387.58"/>
    <n v="35.229999999999997"/>
    <m/>
    <n v="352.34999999999997"/>
    <n v="1.5205172536221051E-2"/>
    <n v="0"/>
    <n v="-637.25"/>
    <m/>
    <m/>
    <n v="0.1"/>
    <n v="0.1"/>
    <n v="35.234999999999999"/>
    <m/>
    <n v="35.234999999999999"/>
    <s v="VWB"/>
    <n v="0"/>
    <n v="0"/>
    <n v="0"/>
    <n v="1"/>
    <m/>
    <m/>
    <n v="0"/>
    <s v="Valauto Lambersart VW"/>
    <s v="SKODA"/>
    <m/>
    <s v="Vexor"/>
    <n v="387.58"/>
  </r>
  <r>
    <x v="2"/>
    <s v="C"/>
    <x v="1"/>
    <d v="2021-12-02T00:00:00"/>
    <d v="2021-12-03T00:00:00"/>
    <m/>
    <m/>
    <m/>
    <m/>
    <m/>
    <n v="-7.09"/>
    <s v="VSGNI"/>
    <n v="517209"/>
    <n v="7209"/>
    <s v="NIGRO ANTONIO"/>
    <x v="8"/>
    <n v="23698.35"/>
    <n v="1329.16"/>
    <n v="25027.51"/>
    <n v="7"/>
    <n v="345.27"/>
    <n v="35.229999999999997"/>
    <m/>
    <n v="310.03999999999996"/>
    <n v="1.3795619300521707E-2"/>
    <n v="0"/>
    <n v="-750.82"/>
    <m/>
    <m/>
    <n v="0.1"/>
    <n v="0.1"/>
    <n v="31.003999999999998"/>
    <m/>
    <n v="31.003999999999998"/>
    <s v="VWB"/>
    <n v="1"/>
    <n v="0"/>
    <n v="0"/>
    <n v="1"/>
    <m/>
    <m/>
    <n v="0"/>
    <s v="Valauto Lambersart VW"/>
    <s v="SKODA"/>
    <m/>
    <s v="Entreprises"/>
    <n v="345.27"/>
  </r>
  <r>
    <x v="2"/>
    <s v="C"/>
    <x v="1"/>
    <d v="2021-12-28T00:00:00"/>
    <d v="2021-12-14T00:00:00"/>
    <m/>
    <m/>
    <m/>
    <m/>
    <m/>
    <n v="23811.83"/>
    <s v="LTMEL"/>
    <n v="517244"/>
    <n v="7244"/>
    <s v="PANCOOK 2"/>
    <x v="7"/>
    <n v="23081.68"/>
    <n v="2408.33"/>
    <n v="25490.010000000002"/>
    <n v="160"/>
    <n v="516.15"/>
    <n v="35.229999999999997"/>
    <m/>
    <n v="480.91999999999996"/>
    <n v="2.0249109356959841E-2"/>
    <n v="0"/>
    <n v="-635"/>
    <m/>
    <s v="ADF scala ok"/>
    <m/>
    <n v="0"/>
    <n v="0"/>
    <m/>
    <n v="0"/>
    <s v="VWB"/>
    <n v="0"/>
    <n v="0"/>
    <n v="0"/>
    <n v="1"/>
    <m/>
    <m/>
    <n v="0"/>
    <s v="Valauto Lambersart VW"/>
    <s v="SKODA"/>
    <m/>
    <s v="Entreprises"/>
    <n v="516.15"/>
  </r>
  <r>
    <x v="2"/>
    <s v="C"/>
    <x v="1"/>
    <d v="2021-12-30T00:00:00"/>
    <d v="2021-12-31T00:00:00"/>
    <m/>
    <m/>
    <m/>
    <m/>
    <m/>
    <n v="0"/>
    <s v="VSGLE"/>
    <n v="517262"/>
    <n v="7262"/>
    <s v="AGH AUTOMOBILE - CPTE"/>
    <x v="7"/>
    <n v="19465.009999999998"/>
    <n v="2375"/>
    <n v="21840.01"/>
    <n v="17"/>
    <n v="268.56"/>
    <n v="35.229999999999997"/>
    <m/>
    <n v="233.33"/>
    <n v="1.2296697666347223E-2"/>
    <n v="0"/>
    <n v="0"/>
    <m/>
    <m/>
    <n v="0.1"/>
    <n v="0.1"/>
    <n v="23.333000000000002"/>
    <m/>
    <n v="23.333000000000002"/>
    <s v="VWB"/>
    <n v="0"/>
    <n v="20"/>
    <n v="1"/>
    <n v="1"/>
    <m/>
    <m/>
    <n v="1"/>
    <s v="Valauto Lambersart VW"/>
    <s v="SKODA"/>
    <m/>
    <s v="Entreprises"/>
    <n v="268.56"/>
  </r>
  <r>
    <x v="2"/>
    <s v="C"/>
    <x v="1"/>
    <d v="2021-12-30T00:00:00"/>
    <d v="2021-12-31T00:00:00"/>
    <m/>
    <m/>
    <m/>
    <m/>
    <m/>
    <n v="0"/>
    <s v="VSGLE"/>
    <n v="517263"/>
    <n v="7263"/>
    <s v="AGH AUTOMOBILE - CPTE"/>
    <x v="7"/>
    <n v="19465.009999999998"/>
    <n v="2375"/>
    <n v="21840.01"/>
    <n v="14"/>
    <n v="268.56"/>
    <n v="35.229999999999997"/>
    <m/>
    <n v="233.33"/>
    <n v="1.2296697666347223E-2"/>
    <n v="0"/>
    <n v="0"/>
    <m/>
    <m/>
    <n v="0.1"/>
    <n v="0.1"/>
    <n v="23.333000000000002"/>
    <m/>
    <n v="23.333000000000002"/>
    <s v="VWB"/>
    <n v="0"/>
    <n v="20"/>
    <n v="1"/>
    <n v="1"/>
    <m/>
    <m/>
    <n v="1"/>
    <s v="Valauto Lambersart VW"/>
    <s v="SKODA"/>
    <m/>
    <s v="Entreprises"/>
    <n v="268.56"/>
  </r>
  <r>
    <x v="2"/>
    <s v="C"/>
    <x v="1"/>
    <d v="2021-12-30T00:00:00"/>
    <d v="2021-12-31T00:00:00"/>
    <m/>
    <m/>
    <m/>
    <m/>
    <m/>
    <n v="0"/>
    <s v="VSGLE"/>
    <n v="517264"/>
    <n v="7264"/>
    <s v="AGH AUTOMOBILE - CPTE"/>
    <x v="7"/>
    <n v="19465.009999999998"/>
    <n v="2375"/>
    <n v="21840.01"/>
    <n v="22"/>
    <n v="268.56"/>
    <n v="35.229999999999997"/>
    <m/>
    <n v="233.33"/>
    <n v="1.2296697666347223E-2"/>
    <n v="0"/>
    <n v="0"/>
    <m/>
    <m/>
    <n v="0.1"/>
    <n v="0.1"/>
    <n v="23.333000000000002"/>
    <m/>
    <n v="23.333000000000002"/>
    <s v="VWB"/>
    <n v="0"/>
    <n v="20"/>
    <n v="1"/>
    <n v="1"/>
    <m/>
    <m/>
    <n v="1"/>
    <s v="Valauto Lambersart VW"/>
    <s v="SKODA"/>
    <m/>
    <s v="Entreprises"/>
    <n v="268.56"/>
  </r>
  <r>
    <x v="2"/>
    <s v="C"/>
    <x v="1"/>
    <d v="2021-12-30T00:00:00"/>
    <d v="2021-12-31T00:00:00"/>
    <m/>
    <m/>
    <m/>
    <m/>
    <m/>
    <n v="0"/>
    <s v="VSGLE"/>
    <n v="517265"/>
    <n v="7265"/>
    <s v="AGH AUTOMOBILE - CPTE"/>
    <x v="7"/>
    <n v="19465.009999999998"/>
    <n v="2375"/>
    <n v="21840.01"/>
    <n v="7"/>
    <n v="268.56"/>
    <n v="35.229999999999997"/>
    <m/>
    <n v="233.33"/>
    <n v="1.2296697666347223E-2"/>
    <n v="0"/>
    <n v="0"/>
    <m/>
    <m/>
    <n v="0.1"/>
    <n v="0.1"/>
    <n v="23.333000000000002"/>
    <m/>
    <n v="23.333000000000002"/>
    <s v="VWB"/>
    <n v="0"/>
    <n v="20"/>
    <n v="1"/>
    <n v="1"/>
    <m/>
    <m/>
    <n v="1"/>
    <s v="Valauto Lambersart VW"/>
    <s v="SKODA"/>
    <m/>
    <s v="Entreprises"/>
    <n v="268.56"/>
  </r>
  <r>
    <x v="2"/>
    <s v="C"/>
    <x v="1"/>
    <d v="2021-09-10T00:00:00"/>
    <d v="2021-09-13T00:00:00"/>
    <m/>
    <m/>
    <m/>
    <m/>
    <m/>
    <n v="200638.41"/>
    <s v="LTMEL"/>
    <n v="517290"/>
    <n v="7290"/>
    <s v="ARVAL SERVICE LEASE"/>
    <x v="12"/>
    <n v="27466.68"/>
    <n v="2558.33"/>
    <n v="30025.010000000002"/>
    <n v="4"/>
    <n v="1764.2"/>
    <n v="24.66"/>
    <m/>
    <n v="1739.54"/>
    <n v="5.8757682345484646E-2"/>
    <n v="0"/>
    <n v="-738"/>
    <n v="-738"/>
    <s v="ok vu sur adf"/>
    <m/>
    <n v="0"/>
    <n v="0"/>
    <m/>
    <n v="0"/>
    <s v="Arval"/>
    <n v="0"/>
    <n v="0"/>
    <n v="0"/>
    <n v="1"/>
    <m/>
    <m/>
    <n v="0"/>
    <s v="Valauto Lambersart VW"/>
    <s v="SKODA"/>
    <m/>
    <s v="Entreprises"/>
    <n v="1764.2"/>
  </r>
  <r>
    <x v="2"/>
    <s v="C"/>
    <x v="1"/>
    <d v="2021-10-06T00:00:00"/>
    <d v="2021-10-07T00:00:00"/>
    <m/>
    <m/>
    <m/>
    <m/>
    <m/>
    <n v="0"/>
    <s v="LTMEL"/>
    <n v="517308"/>
    <n v="7308"/>
    <s v="LACROIX"/>
    <x v="12"/>
    <n v="31156.68"/>
    <n v="250"/>
    <n v="31406.68"/>
    <n v="27"/>
    <n v="497.25"/>
    <n v="26.32"/>
    <m/>
    <n v="470.93"/>
    <n v="1.583261904792229E-2"/>
    <n v="0"/>
    <n v="-785"/>
    <m/>
    <s v="ADF OK"/>
    <m/>
    <n v="0"/>
    <n v="0"/>
    <m/>
    <n v="0"/>
    <s v="VWB"/>
    <n v="0"/>
    <n v="0"/>
    <n v="0"/>
    <n v="1"/>
    <m/>
    <m/>
    <n v="0"/>
    <s v="Valauto Lambersart VW"/>
    <s v="SKODA"/>
    <m/>
    <s v="Entreprises"/>
    <n v="497.25"/>
  </r>
  <r>
    <x v="2"/>
    <s v="C"/>
    <x v="1"/>
    <d v="2021-10-01T00:00:00"/>
    <d v="2021-10-04T00:00:00"/>
    <m/>
    <m/>
    <m/>
    <m/>
    <m/>
    <n v="0"/>
    <s v="VSGNI"/>
    <n v="517309"/>
    <n v="7309"/>
    <s v="LF GROUP"/>
    <x v="8"/>
    <n v="24990.01"/>
    <n v="1750"/>
    <n v="26740.01"/>
    <n v="18"/>
    <n v="749.08"/>
    <n v="35.22"/>
    <m/>
    <n v="713.86"/>
    <n v="2.8013452500578725E-2"/>
    <n v="-2219.42"/>
    <n v="-321"/>
    <m/>
    <m/>
    <n v="0.1"/>
    <n v="0.1"/>
    <n v="71.38600000000001"/>
    <m/>
    <n v="71.38600000000001"/>
    <s v="VWB"/>
    <n v="1"/>
    <n v="20"/>
    <n v="1"/>
    <n v="1"/>
    <m/>
    <m/>
    <n v="1"/>
    <s v="Valauto Lambersart VW"/>
    <s v="SKODA"/>
    <m/>
    <s v="Entreprises"/>
    <n v="749.08"/>
  </r>
  <r>
    <x v="2"/>
    <s v="C"/>
    <x v="1"/>
    <d v="2021-09-23T00:00:00"/>
    <d v="2021-09-24T00:00:00"/>
    <m/>
    <m/>
    <m/>
    <m/>
    <m/>
    <n v="0"/>
    <s v="VSGNI"/>
    <n v="517312"/>
    <n v="7312"/>
    <s v="BARON CLEMENCE"/>
    <x v="12"/>
    <n v="31431.68"/>
    <n v="1087.5"/>
    <n v="32519.18"/>
    <n v="10"/>
    <n v="709.22"/>
    <n v="-0.01"/>
    <m/>
    <n v="709.23"/>
    <n v="2.1809283013901334E-2"/>
    <n v="0"/>
    <n v="-3024.28"/>
    <m/>
    <s v="stock CE"/>
    <n v="0.1"/>
    <n v="0.1"/>
    <n v="70.923000000000002"/>
    <m/>
    <n v="70.923000000000002"/>
    <s v="VWB"/>
    <n v="1"/>
    <n v="20"/>
    <n v="1"/>
    <n v="1"/>
    <m/>
    <m/>
    <n v="1"/>
    <s v="Valauto Lambersart VW"/>
    <s v="SKODA"/>
    <m/>
    <s v="Entreprises"/>
    <n v="709.22"/>
  </r>
  <r>
    <x v="2"/>
    <s v="C"/>
    <x v="1"/>
    <d v="2021-12-21T00:00:00"/>
    <d v="2021-12-22T00:00:00"/>
    <m/>
    <m/>
    <m/>
    <m/>
    <m/>
    <n v="0"/>
    <s v="VSGNI"/>
    <n v="517348"/>
    <n v="7348"/>
    <s v="GILMANT CONSTRUCTION"/>
    <x v="7"/>
    <n v="23081.68"/>
    <n v="2658.33"/>
    <n v="25740.010000000002"/>
    <n v="62"/>
    <n v="578.75"/>
    <n v="35.229999999999997"/>
    <m/>
    <n v="543.52"/>
    <n v="2.2484451249241939E-2"/>
    <n v="0"/>
    <n v="-573.53"/>
    <m/>
    <s v="ADF scala ok"/>
    <n v="0.1"/>
    <n v="0.1"/>
    <n v="54.352000000000004"/>
    <m/>
    <n v="54.352000000000004"/>
    <s v="VWB"/>
    <n v="0"/>
    <n v="20"/>
    <n v="1"/>
    <n v="1"/>
    <m/>
    <m/>
    <n v="1"/>
    <s v="Valauto Lambersart VW"/>
    <s v="SKODA"/>
    <m/>
    <s v="Entreprises"/>
    <n v="578.75"/>
  </r>
  <r>
    <x v="2"/>
    <s v="C"/>
    <x v="1"/>
    <d v="2021-11-10T00:00:00"/>
    <d v="2021-11-12T00:00:00"/>
    <m/>
    <m/>
    <m/>
    <m/>
    <m/>
    <n v="1032"/>
    <s v="VRRKE"/>
    <n v="517371"/>
    <n v="7371"/>
    <s v="AB EXPERTISES ET ASSOCIES"/>
    <x v="7"/>
    <n v="23081.68"/>
    <n v="2408.33"/>
    <n v="25490.010000000002"/>
    <n v="1"/>
    <n v="515.02"/>
    <n v="35.229999999999997"/>
    <m/>
    <n v="479.78999999999996"/>
    <n v="2.0204778264112096E-2"/>
    <n v="0"/>
    <n v="-1325.48"/>
    <m/>
    <m/>
    <m/>
    <n v="0.1"/>
    <n v="0"/>
    <m/>
    <n v="0"/>
    <s v="VWB"/>
    <n v="0"/>
    <n v="0"/>
    <n v="0"/>
    <n v="1"/>
    <m/>
    <m/>
    <n v="0"/>
    <s v="Valauto Lambersart VW"/>
    <s v="SKODA"/>
    <m/>
    <s v="Vexor"/>
    <n v="515.02"/>
  </r>
  <r>
    <x v="2"/>
    <s v="C"/>
    <x v="1"/>
    <d v="2021-12-06T00:00:00"/>
    <d v="2021-12-07T00:00:00"/>
    <m/>
    <m/>
    <m/>
    <m/>
    <m/>
    <n v="0"/>
    <s v="LTMEL"/>
    <n v="517421"/>
    <n v="7421"/>
    <s v="NEW LOG"/>
    <x v="12"/>
    <n v="30698.35"/>
    <n v="208.33"/>
    <n v="30906.68"/>
    <n v="7"/>
    <n v="643.79"/>
    <n v="26.32"/>
    <m/>
    <n v="617.46999999999991"/>
    <n v="2.0830124749730478E-2"/>
    <n v="0"/>
    <n v="-788"/>
    <m/>
    <s v="Adf karoq 3ème lot ok"/>
    <m/>
    <n v="0"/>
    <n v="0"/>
    <m/>
    <n v="0"/>
    <s v="VWB"/>
    <n v="0"/>
    <n v="0"/>
    <n v="0"/>
    <n v="1"/>
    <m/>
    <m/>
    <n v="0"/>
    <s v="Valauto Lambersart VW"/>
    <s v="SKODA"/>
    <m/>
    <s v="Entreprises"/>
    <n v="643.79"/>
  </r>
  <r>
    <x v="2"/>
    <s v="C"/>
    <x v="1"/>
    <d v="2021-12-23T00:00:00"/>
    <d v="2021-12-24T00:00:00"/>
    <m/>
    <m/>
    <m/>
    <m/>
    <m/>
    <n v="0"/>
    <s v="VSGLE"/>
    <n v="517422"/>
    <n v="7422"/>
    <s v="IDMA"/>
    <x v="7"/>
    <n v="23081.68"/>
    <n v="2408.33"/>
    <n v="25490.010000000002"/>
    <n v="24"/>
    <n v="1080.32"/>
    <n v="35.229999999999997"/>
    <m/>
    <n v="1045.0899999999999"/>
    <n v="4.2382094004670842E-2"/>
    <n v="-2370.5700000000002"/>
    <n v="-573.53"/>
    <m/>
    <s v="ADF scala ok"/>
    <n v="0.12"/>
    <n v="0.12"/>
    <n v="125.41079999999998"/>
    <m/>
    <n v="125.41079999999998"/>
    <s v="VWB"/>
    <n v="0"/>
    <n v="20"/>
    <n v="1"/>
    <n v="1"/>
    <m/>
    <m/>
    <n v="1"/>
    <s v="Valauto Lambersart VW"/>
    <s v="SKODA"/>
    <m/>
    <s v="Entreprises"/>
    <n v="1080.32"/>
  </r>
  <r>
    <x v="2"/>
    <s v="C"/>
    <x v="1"/>
    <d v="2021-03-29T00:00:00"/>
    <d v="2021-03-29T00:00:00"/>
    <m/>
    <m/>
    <m/>
    <m/>
    <m/>
    <n v="0"/>
    <s v="RQTHC"/>
    <n v="519499"/>
    <n v="9499"/>
    <s v="DESPIERRE LUC"/>
    <x v="10"/>
    <n v="32348.33"/>
    <n v="1083.33"/>
    <n v="33431.660000000003"/>
    <n v="96"/>
    <n v="1671.21"/>
    <n v="35.229999999999997"/>
    <m/>
    <n v="1635.98"/>
    <n v="4.9988842911180595E-2"/>
    <n v="-2774.83"/>
    <n v="0"/>
    <m/>
    <m/>
    <n v="0.1"/>
    <n v="0.1"/>
    <n v="163.59800000000001"/>
    <m/>
    <n v="163.59800000000001"/>
    <s v=""/>
    <n v="1"/>
    <n v="20"/>
    <n v="1"/>
    <n v="1"/>
    <m/>
    <m/>
    <n v="1"/>
    <s v="Valauto Lambersart VW"/>
    <s v="SKODA"/>
    <m/>
    <s v="Roncq SEAT &amp; SKODA"/>
    <n v="1671.21"/>
  </r>
  <r>
    <x v="2"/>
    <s v="C"/>
    <x v="1"/>
    <d v="2021-08-02T00:00:00"/>
    <d v="2021-08-02T00:00:00"/>
    <m/>
    <m/>
    <m/>
    <m/>
    <m/>
    <n v="0"/>
    <s v="LEALE"/>
    <n v="519510"/>
    <n v="9510"/>
    <s v="DENIS STEPHANE ET NATHALIE"/>
    <x v="12"/>
    <n v="25931.68"/>
    <n v="3433.34"/>
    <n v="29365.02"/>
    <n v="97"/>
    <n v="459.53"/>
    <n v="26.31"/>
    <m/>
    <n v="433.21999999999997"/>
    <n v="1.564889109559605E-2"/>
    <n v="0"/>
    <n v="0"/>
    <m/>
    <m/>
    <n v="0.12"/>
    <n v="0.12"/>
    <n v="51.986399999999996"/>
    <m/>
    <n v="51.986399999999996"/>
    <n v="0"/>
    <n v="0"/>
    <n v="0"/>
    <n v="0"/>
    <n v="1"/>
    <m/>
    <m/>
    <n v="0"/>
    <s v="Valauto Lambersart VW"/>
    <s v="SKODA"/>
    <m/>
    <s v="Lambersart Sk"/>
    <n v="459.53"/>
  </r>
  <r>
    <x v="2"/>
    <s v="C"/>
    <x v="1"/>
    <d v="2021-09-11T00:00:00"/>
    <d v="2021-09-11T00:00:00"/>
    <m/>
    <m/>
    <m/>
    <m/>
    <m/>
    <n v="0"/>
    <s v="LESQU"/>
    <n v="519511"/>
    <n v="9511"/>
    <s v="PARSY DAVID"/>
    <x v="8"/>
    <n v="18606.68"/>
    <n v="-1683.33"/>
    <n v="16923.349999999999"/>
    <n v="92"/>
    <n v="1213.3599999999999"/>
    <n v="35.22"/>
    <m/>
    <n v="1178.1399999999999"/>
    <n v="7.1697388519412528E-2"/>
    <n v="0"/>
    <n v="0"/>
    <m/>
    <m/>
    <n v="0.12"/>
    <n v="0.12"/>
    <n v="141.37679999999997"/>
    <m/>
    <n v="141.37679999999997"/>
    <s v="VWB"/>
    <n v="1"/>
    <n v="0"/>
    <n v="0"/>
    <n v="1"/>
    <m/>
    <m/>
    <n v="0"/>
    <s v="Valauto Lambersart VW"/>
    <s v="SKODA"/>
    <m/>
    <s v="Lambersart Sk"/>
    <n v="1213.3599999999999"/>
  </r>
  <r>
    <x v="2"/>
    <s v="C"/>
    <x v="1"/>
    <d v="2021-12-08T00:00:00"/>
    <d v="2021-12-08T00:00:00"/>
    <m/>
    <m/>
    <m/>
    <m/>
    <m/>
    <n v="-18568"/>
    <s v="LEALE"/>
    <n v="519518"/>
    <n v="9518"/>
    <s v="DUTHOY IRVING"/>
    <x v="13"/>
    <n v="15448.33"/>
    <n v="1787.5"/>
    <n v="17235.830000000002"/>
    <n v="41"/>
    <n v="1618.37"/>
    <n v="35.229999999999997"/>
    <m/>
    <n v="1583.1399999999999"/>
    <n v="9.3895681263971603E-2"/>
    <n v="-1206.51"/>
    <n v="0"/>
    <m/>
    <m/>
    <n v="0.12"/>
    <n v="0.12"/>
    <n v="189.97679999999997"/>
    <m/>
    <n v="189.97679999999997"/>
    <s v="VWB"/>
    <n v="1"/>
    <n v="20"/>
    <n v="1"/>
    <n v="1"/>
    <m/>
    <m/>
    <n v="1"/>
    <s v="Valauto Lambersart VW"/>
    <s v="SKODA"/>
    <m/>
    <s v="Lambersart Sk"/>
    <n v="1618.37"/>
  </r>
  <r>
    <x v="2"/>
    <s v="C"/>
    <x v="1"/>
    <d v="2021-05-28T00:00:00"/>
    <d v="2021-05-25T00:00:00"/>
    <m/>
    <m/>
    <m/>
    <m/>
    <m/>
    <n v="0"/>
    <s v="LTMEL"/>
    <n v="519859"/>
    <n v="9859"/>
    <s v="GAUTIER GUEPIN ET FRANCOIS"/>
    <x v="13"/>
    <n v="14998.35"/>
    <n v="166.67"/>
    <n v="15165.02"/>
    <n v="88"/>
    <n v="338.51"/>
    <n v="35.229999999999997"/>
    <m/>
    <n v="303.27999999999997"/>
    <n v="2.2321764165164303E-2"/>
    <n v="0"/>
    <n v="-1364.85"/>
    <m/>
    <m/>
    <m/>
    <n v="0"/>
    <n v="0"/>
    <m/>
    <n v="0"/>
    <s v="VWB"/>
    <n v="1"/>
    <n v="0"/>
    <n v="0"/>
    <n v="1"/>
    <m/>
    <m/>
    <n v="0"/>
    <s v="Valauto Lambersart VW"/>
    <s v="SKODA"/>
    <m/>
    <s v="Entreprises"/>
    <n v="338.51"/>
  </r>
  <r>
    <x v="2"/>
    <s v="C"/>
    <x v="1"/>
    <d v="2021-07-23T00:00:00"/>
    <d v="2021-07-26T00:00:00"/>
    <m/>
    <m/>
    <m/>
    <m/>
    <m/>
    <n v="0"/>
    <s v="VSGNI"/>
    <n v="519880"/>
    <n v="9880"/>
    <s v="NORD AMENAGEMENT CONSEIL"/>
    <x v="12"/>
    <n v="30698.35"/>
    <n v="337.5"/>
    <n v="31035.85"/>
    <n v="30"/>
    <n v="1509.94"/>
    <n v="26.32"/>
    <m/>
    <n v="1483.6200000000001"/>
    <n v="4.8651478854292704E-2"/>
    <n v="-2886.34"/>
    <n v="-776"/>
    <m/>
    <m/>
    <n v="0.1"/>
    <n v="0.12"/>
    <n v="148.36200000000002"/>
    <m/>
    <n v="148.36200000000002"/>
    <s v="VWB"/>
    <n v="0"/>
    <n v="20"/>
    <n v="1"/>
    <n v="1"/>
    <m/>
    <m/>
    <n v="1"/>
    <s v="Valauto Lambersart VW"/>
    <s v="SKODA"/>
    <m/>
    <s v="Entreprises"/>
    <n v="1509.94"/>
  </r>
  <r>
    <x v="2"/>
    <s v="C"/>
    <x v="1"/>
    <d v="2021-07-02T00:00:00"/>
    <d v="2021-07-05T00:00:00"/>
    <m/>
    <m/>
    <m/>
    <m/>
    <m/>
    <n v="0"/>
    <s v="VSGNI"/>
    <n v="519881"/>
    <n v="9881"/>
    <s v="L'ESTAMINET"/>
    <x v="12"/>
    <n v="30698.35"/>
    <n v="337.5"/>
    <n v="31035.85"/>
    <n v="9"/>
    <n v="1050.5"/>
    <n v="26.32"/>
    <m/>
    <n v="1024.18"/>
    <n v="3.3847953254059419E-2"/>
    <n v="-2886.34"/>
    <n v="-775.89"/>
    <m/>
    <m/>
    <n v="0.12"/>
    <n v="0.12"/>
    <n v="122.9016"/>
    <m/>
    <n v="122.9016"/>
    <s v="VWB"/>
    <n v="0"/>
    <n v="0"/>
    <n v="0"/>
    <n v="1"/>
    <m/>
    <m/>
    <n v="0"/>
    <s v="Valauto Lambersart VW"/>
    <s v="SKODA"/>
    <m/>
    <s v="Entreprises"/>
    <n v="1050.5"/>
  </r>
  <r>
    <x v="2"/>
    <s v="C"/>
    <x v="1"/>
    <d v="2021-01-06T00:00:00"/>
    <d v="2021-01-06T00:00:00"/>
    <m/>
    <m/>
    <m/>
    <m/>
    <m/>
    <n v="0"/>
    <s v="LESQU"/>
    <n v="519894"/>
    <n v="9894"/>
    <s v="COMPERE MARINE"/>
    <x v="13"/>
    <n v="13490.02"/>
    <n v="683.33"/>
    <n v="14173.35"/>
    <n v="23"/>
    <n v="614.53"/>
    <n v="35.22"/>
    <m/>
    <n v="579.30999999999995"/>
    <n v="4.3358133398243882E-2"/>
    <n v="0"/>
    <n v="-1499"/>
    <m/>
    <m/>
    <n v="0.12"/>
    <n v="0.12"/>
    <n v="69.517199999999988"/>
    <m/>
    <n v="69.517199999999988"/>
    <s v=""/>
    <n v="0"/>
    <n v="0"/>
    <n v="0"/>
    <n v="1"/>
    <m/>
    <m/>
    <n v="0"/>
    <s v="Valauto Lambersart VW"/>
    <s v="SKODA"/>
    <m/>
    <s v="Lambersart Sk"/>
    <n v="614.53"/>
  </r>
  <r>
    <x v="2"/>
    <s v="C"/>
    <x v="1"/>
    <d v="2021-02-25T00:00:00"/>
    <d v="2021-02-25T00:00:00"/>
    <m/>
    <m/>
    <m/>
    <m/>
    <m/>
    <n v="0"/>
    <s v="LEALE"/>
    <n v="522265"/>
    <n v="2265"/>
    <s v="DALLY JEAN-BAPTISTE"/>
    <x v="31"/>
    <n v="33805.33"/>
    <n v="2008.33"/>
    <n v="35813.660000000003"/>
    <n v="13"/>
    <n v="1963.51"/>
    <n v="35.22"/>
    <m/>
    <n v="1928.29"/>
    <n v="5.4825728506943991E-2"/>
    <n v="0"/>
    <n v="-833"/>
    <m/>
    <m/>
    <n v="0.1"/>
    <n v="0.1"/>
    <n v="192.82900000000001"/>
    <m/>
    <n v="192.82900000000001"/>
    <s v="VWB"/>
    <n v="1"/>
    <n v="0"/>
    <n v="0"/>
    <n v="1"/>
    <m/>
    <m/>
    <n v="0"/>
    <s v="Valauto Lambersart VW"/>
    <s v="SKODA"/>
    <m/>
    <s v="Lambersart Sk"/>
    <n v="1963.51"/>
  </r>
  <r>
    <x v="2"/>
    <s v="C"/>
    <x v="1"/>
    <d v="2021-04-22T00:00:00"/>
    <d v="2021-04-22T00:00:00"/>
    <m/>
    <m/>
    <m/>
    <m/>
    <m/>
    <n v="0"/>
    <s v="LESQU"/>
    <n v="522270"/>
    <n v="2270"/>
    <s v="COCHEZ ALEXANDRE"/>
    <x v="13"/>
    <n v="14498.35"/>
    <n v="2008.33"/>
    <n v="16506.68"/>
    <n v="274"/>
    <n v="1047.1600000000001"/>
    <n v="35.22"/>
    <m/>
    <n v="1011.94"/>
    <n v="6.3438559419580445E-2"/>
    <n v="-2525.52"/>
    <n v="0"/>
    <m/>
    <m/>
    <n v="0.1"/>
    <n v="0.12"/>
    <n v="101.19400000000002"/>
    <m/>
    <n v="101.19400000000002"/>
    <s v="VWB"/>
    <n v="1"/>
    <n v="20"/>
    <n v="1"/>
    <n v="1"/>
    <m/>
    <m/>
    <n v="1"/>
    <s v="Valauto Lambersart VW"/>
    <s v="SKODA"/>
    <m/>
    <s v="Lambersart Sk"/>
    <n v="1047.1600000000001"/>
  </r>
  <r>
    <x v="2"/>
    <s v="C"/>
    <x v="1"/>
    <d v="2021-01-16T00:00:00"/>
    <d v="2021-01-16T00:00:00"/>
    <m/>
    <m/>
    <m/>
    <m/>
    <m/>
    <n v="0"/>
    <s v="LEALE"/>
    <n v="522310"/>
    <n v="2310"/>
    <s v="WEYENBERGH SOLENNE"/>
    <x v="13"/>
    <n v="15231.68"/>
    <n v="466.67"/>
    <n v="15698.35"/>
    <n v="162"/>
    <n v="894.73"/>
    <n v="35.22"/>
    <m/>
    <n v="859.51"/>
    <n v="5.699516191192068E-2"/>
    <n v="-2974.83"/>
    <n v="416"/>
    <m/>
    <m/>
    <n v="0.1"/>
    <n v="0.1"/>
    <n v="85.951000000000008"/>
    <m/>
    <n v="85.951000000000008"/>
    <s v="VWB"/>
    <n v="1"/>
    <n v="0"/>
    <n v="0"/>
    <n v="1"/>
    <m/>
    <m/>
    <n v="0"/>
    <s v="Valauto Lambersart VW"/>
    <s v="SKODA"/>
    <m/>
    <s v="Lambersart Sk"/>
    <n v="894.73"/>
  </r>
  <r>
    <x v="2"/>
    <s v="C"/>
    <x v="1"/>
    <d v="2021-03-04T00:00:00"/>
    <d v="2021-03-04T00:00:00"/>
    <m/>
    <m/>
    <m/>
    <m/>
    <m/>
    <n v="0"/>
    <s v="LEALE"/>
    <n v="522357"/>
    <n v="2357"/>
    <s v="SANSEAU ARLETTE"/>
    <x v="12"/>
    <n v="22773.35"/>
    <n v="925"/>
    <n v="23698.35"/>
    <n v="63"/>
    <n v="871.8"/>
    <n v="26.31"/>
    <m/>
    <n v="845.49"/>
    <n v="3.6787371272683542E-2"/>
    <n v="-1966.96"/>
    <n v="0"/>
    <m/>
    <m/>
    <n v="0.1"/>
    <n v="0.1"/>
    <n v="84.549000000000007"/>
    <m/>
    <n v="84.549000000000007"/>
    <s v="VWB"/>
    <n v="1"/>
    <n v="0"/>
    <n v="0"/>
    <n v="1"/>
    <m/>
    <m/>
    <n v="0"/>
    <s v="Valauto Lambersart VW"/>
    <s v="SKODA"/>
    <m/>
    <s v="Lambersart Sk"/>
    <n v="871.8"/>
  </r>
  <r>
    <x v="2"/>
    <s v="C"/>
    <x v="1"/>
    <d v="2021-06-25T00:00:00"/>
    <d v="2021-06-26T00:00:00"/>
    <m/>
    <m/>
    <m/>
    <m/>
    <m/>
    <m/>
    <s v="LEALE"/>
    <n v="522371"/>
    <n v="2371"/>
    <s v="DESNEULIN JULIEN"/>
    <x v="9"/>
    <n v="36022"/>
    <n v="2879.16"/>
    <n v="38901.160000000003"/>
    <n v="294"/>
    <n v="-51.15"/>
    <n v="28"/>
    <m/>
    <n v="-79.150000000000006"/>
    <n v="-1.3148708161915992E-3"/>
    <n v="-4084.48"/>
    <n v="0"/>
    <m/>
    <m/>
    <m/>
    <n v="0.12"/>
    <n v="0"/>
    <n v="120"/>
    <n v="120"/>
    <s v="VWB"/>
    <n v="1"/>
    <n v="0"/>
    <n v="0"/>
    <n v="1"/>
    <m/>
    <m/>
    <n v="0"/>
    <s v="Valauto Lambersart VW"/>
    <s v="SKODA"/>
    <m/>
    <s v="Lambersart Sk"/>
    <n v="-51.15"/>
  </r>
  <r>
    <x v="2"/>
    <s v="C"/>
    <x v="1"/>
    <d v="2021-04-15T00:00:00"/>
    <d v="2021-04-15T00:00:00"/>
    <m/>
    <m/>
    <m/>
    <m/>
    <m/>
    <n v="0"/>
    <s v="LESQU"/>
    <n v="522372"/>
    <n v="2372"/>
    <s v="MARTEL CAROLE"/>
    <x v="13"/>
    <n v="15240.02"/>
    <n v="1508.33"/>
    <n v="16748.349999999999"/>
    <n v="107"/>
    <n v="1192.8800000000001"/>
    <n v="35.22"/>
    <m/>
    <n v="1157.6600000000001"/>
    <n v="7.1223732487080832E-2"/>
    <n v="-2486"/>
    <n v="0"/>
    <m/>
    <m/>
    <n v="0.12"/>
    <n v="0.12"/>
    <n v="138.91920000000002"/>
    <m/>
    <n v="138.91920000000002"/>
    <s v=""/>
    <n v="1"/>
    <n v="0"/>
    <n v="0"/>
    <n v="1"/>
    <m/>
    <m/>
    <n v="0"/>
    <s v="Valauto Lambersart VW"/>
    <s v="SKODA"/>
    <m/>
    <s v="Lambersart Sk"/>
    <n v="1192.8800000000001"/>
  </r>
  <r>
    <x v="2"/>
    <s v="C"/>
    <x v="1"/>
    <d v="2021-01-14T00:00:00"/>
    <d v="2021-01-16T00:00:00"/>
    <m/>
    <m/>
    <m/>
    <m/>
    <m/>
    <n v="0"/>
    <s v="LESQU"/>
    <n v="522373"/>
    <n v="2373"/>
    <s v="CARPENTIER BASTIEN"/>
    <x v="13"/>
    <n v="15973.35"/>
    <n v="666.66"/>
    <n v="16640.010000000002"/>
    <n v="97"/>
    <n v="593.25"/>
    <n v="35.22"/>
    <m/>
    <n v="558.03"/>
    <n v="3.5652021843736871E-2"/>
    <n v="0"/>
    <n v="-2545.92"/>
    <m/>
    <m/>
    <n v="0.1"/>
    <n v="0.12"/>
    <n v="55.802999999999997"/>
    <m/>
    <n v="55.802999999999997"/>
    <s v="VWB"/>
    <n v="1"/>
    <n v="0"/>
    <n v="0"/>
    <n v="1"/>
    <m/>
    <m/>
    <n v="0"/>
    <s v="Valauto Lambersart VW"/>
    <s v="SKODA"/>
    <m/>
    <s v="Lambersart Sk"/>
    <n v="593.25"/>
  </r>
  <r>
    <x v="2"/>
    <s v="C"/>
    <x v="1"/>
    <d v="2021-05-03T00:00:00"/>
    <d v="2021-05-03T00:00:00"/>
    <m/>
    <m/>
    <m/>
    <m/>
    <m/>
    <n v="0"/>
    <s v="LEALE"/>
    <n v="522376"/>
    <n v="2376"/>
    <s v="POURBAIX BENEDICTE"/>
    <x v="13"/>
    <n v="12498.35"/>
    <n v="1625"/>
    <n v="14123.35"/>
    <n v="224"/>
    <n v="449.75"/>
    <n v="35.229999999999997"/>
    <m/>
    <n v="414.52"/>
    <n v="3.184442784466858E-2"/>
    <n v="-2160.87"/>
    <n v="0"/>
    <m/>
    <m/>
    <n v="0.12"/>
    <n v="0.12"/>
    <n v="49.742399999999996"/>
    <m/>
    <n v="49.742399999999996"/>
    <s v=""/>
    <n v="1"/>
    <n v="20"/>
    <n v="1"/>
    <n v="1"/>
    <m/>
    <m/>
    <n v="1"/>
    <s v="Valauto Lambersart VW"/>
    <s v="SKODA"/>
    <m/>
    <s v="Lambersart Sk"/>
    <n v="449.75"/>
  </r>
  <r>
    <x v="2"/>
    <s v="C"/>
    <x v="1"/>
    <d v="2021-02-16T00:00:00"/>
    <d v="2021-02-16T00:00:00"/>
    <m/>
    <m/>
    <m/>
    <m/>
    <m/>
    <m/>
    <s v="LEALE"/>
    <n v="522384"/>
    <n v="2384"/>
    <s v="AMON ANGE VALERY"/>
    <x v="8"/>
    <n v="23306.68"/>
    <n v="1441.67"/>
    <n v="24748.35"/>
    <n v="216"/>
    <n v="-99.01"/>
    <n v="35.22"/>
    <m/>
    <n v="-134.23000000000002"/>
    <n v="-4.0006707517874929E-3"/>
    <n v="-2093.15"/>
    <n v="0"/>
    <m/>
    <m/>
    <m/>
    <n v="0.12"/>
    <n v="0"/>
    <n v="80"/>
    <n v="80"/>
    <s v="Cetelem"/>
    <n v="1"/>
    <n v="0"/>
    <n v="0"/>
    <n v="1"/>
    <m/>
    <m/>
    <n v="0"/>
    <s v="Valauto Lambersart VW"/>
    <s v="SKODA"/>
    <m/>
    <s v="Lambersart Sk"/>
    <n v="-99.01"/>
  </r>
  <r>
    <x v="2"/>
    <s v="C"/>
    <x v="1"/>
    <d v="2021-02-20T00:00:00"/>
    <d v="2021-02-20T00:00:00"/>
    <m/>
    <m/>
    <m/>
    <m/>
    <m/>
    <n v="6377.77"/>
    <s v="LEALE"/>
    <n v="522386"/>
    <n v="2386"/>
    <s v="MAZINGHIEN ROMAIN"/>
    <x v="13"/>
    <n v="14381.68"/>
    <n v="1325"/>
    <n v="15706.68"/>
    <n v="102"/>
    <n v="647.79"/>
    <n v="35.22"/>
    <m/>
    <n v="612.56999999999994"/>
    <n v="4.1242961593411211E-2"/>
    <n v="-2403.12"/>
    <n v="0"/>
    <m/>
    <m/>
    <n v="0.1"/>
    <n v="0.1"/>
    <n v="61.256999999999998"/>
    <m/>
    <n v="61.256999999999998"/>
    <s v="VWB"/>
    <n v="1"/>
    <n v="0"/>
    <n v="0"/>
    <n v="1"/>
    <m/>
    <m/>
    <n v="0"/>
    <s v="Valauto Lambersart VW"/>
    <s v="SKODA"/>
    <m/>
    <s v="Lambersart Sk"/>
    <n v="647.79"/>
  </r>
  <r>
    <x v="2"/>
    <s v="C"/>
    <x v="1"/>
    <d v="2021-03-17T00:00:00"/>
    <d v="2021-03-17T00:00:00"/>
    <m/>
    <m/>
    <m/>
    <m/>
    <m/>
    <m/>
    <s v="LEALE"/>
    <n v="522394"/>
    <n v="2394"/>
    <s v="LEONARD OLIVIER"/>
    <x v="8"/>
    <n v="20023.349999999999"/>
    <n v="2325"/>
    <n v="22348.35"/>
    <n v="40"/>
    <n v="826.80000000000007"/>
    <n v="35.22"/>
    <m/>
    <n v="791.58"/>
    <n v="3.6996019840390908E-2"/>
    <n v="0"/>
    <n v="-1650"/>
    <m/>
    <m/>
    <n v="0.1"/>
    <n v="0.1"/>
    <n v="79.158000000000015"/>
    <m/>
    <n v="79.158000000000015"/>
    <s v="VWB"/>
    <n v="1"/>
    <n v="0"/>
    <n v="0"/>
    <n v="1"/>
    <m/>
    <m/>
    <n v="0"/>
    <s v="Valauto Lambersart VW"/>
    <s v="SKODA"/>
    <m/>
    <s v="Lambersart Sk"/>
    <n v="826.80000000000007"/>
  </r>
  <r>
    <x v="2"/>
    <s v="C"/>
    <x v="1"/>
    <d v="2021-05-03T00:00:00"/>
    <d v="2021-05-04T00:00:00"/>
    <m/>
    <m/>
    <m/>
    <m/>
    <m/>
    <n v="0"/>
    <s v="RQTHC"/>
    <n v="522398"/>
    <n v="2398"/>
    <s v="DELANNOY HERVE ET SYLVIE"/>
    <x v="10"/>
    <n v="28248.35"/>
    <n v="5091.67"/>
    <n v="33340.019999999997"/>
    <n v="143"/>
    <n v="2011.7"/>
    <n v="35.22"/>
    <m/>
    <n v="1976.48"/>
    <n v="6.0338896017458905E-2"/>
    <m/>
    <n v="0"/>
    <m/>
    <m/>
    <n v="0.12"/>
    <n v="0.12"/>
    <n v="237.17759999999998"/>
    <m/>
    <n v="237.17759999999998"/>
    <s v=""/>
    <n v="1"/>
    <n v="20"/>
    <n v="1"/>
    <n v="1"/>
    <m/>
    <m/>
    <n v="1"/>
    <s v="Valauto Lambersart VW"/>
    <s v="SKODA"/>
    <m/>
    <s v="Roncq SEAT &amp; SKODA"/>
    <n v="2011.7"/>
  </r>
  <r>
    <x v="2"/>
    <s v="C"/>
    <x v="1"/>
    <d v="2021-01-21T00:00:00"/>
    <d v="2021-01-22T00:00:00"/>
    <m/>
    <m/>
    <m/>
    <m/>
    <m/>
    <n v="0"/>
    <s v="LESQU"/>
    <n v="522399"/>
    <n v="2399"/>
    <s v="POTEZ MATHIEU"/>
    <x v="10"/>
    <n v="29165.02"/>
    <n v="6408.34"/>
    <n v="35573.360000000001"/>
    <n v="142"/>
    <n v="-228.16"/>
    <n v="35.22"/>
    <m/>
    <n v="-263.38"/>
    <n v="-6.4137882955110229E-3"/>
    <n v="0"/>
    <n v="0"/>
    <m/>
    <m/>
    <m/>
    <n v="0.12"/>
    <n v="0"/>
    <n v="100"/>
    <n v="100"/>
    <s v=""/>
    <n v="0"/>
    <n v="0"/>
    <n v="0"/>
    <n v="1"/>
    <m/>
    <m/>
    <n v="0"/>
    <s v="Valauto Lambersart VW"/>
    <s v="SKODA"/>
    <m/>
    <s v="Lambersart Sk"/>
    <n v="-228.16"/>
  </r>
  <r>
    <x v="2"/>
    <s v="C"/>
    <x v="1"/>
    <d v="2021-03-12T00:00:00"/>
    <d v="2021-03-12T00:00:00"/>
    <m/>
    <m/>
    <m/>
    <m/>
    <m/>
    <n v="0"/>
    <s v="LESQU"/>
    <n v="522401"/>
    <n v="2401"/>
    <s v="PICARD BERNARD"/>
    <x v="10"/>
    <n v="22390"/>
    <n v="4691.68"/>
    <n v="27081.68"/>
    <n v="192"/>
    <n v="933.4"/>
    <n v="35.229999999999997"/>
    <m/>
    <n v="898.17"/>
    <n v="3.4466104023088667E-2"/>
    <n v="-650"/>
    <n v="-2247.7800000000002"/>
    <m/>
    <m/>
    <n v="0.12"/>
    <n v="0.12"/>
    <n v="107.78039999999999"/>
    <m/>
    <n v="107.78039999999999"/>
    <s v=""/>
    <n v="0"/>
    <n v="20"/>
    <n v="1"/>
    <n v="1"/>
    <m/>
    <m/>
    <n v="1"/>
    <s v="Valauto Lambersart VW"/>
    <s v="SKODA"/>
    <m/>
    <s v="Lambersart Sk"/>
    <n v="933.4"/>
  </r>
  <r>
    <x v="2"/>
    <s v="C"/>
    <x v="1"/>
    <d v="2021-01-04T00:00:00"/>
    <d v="2021-01-05T00:00:00"/>
    <m/>
    <m/>
    <m/>
    <m/>
    <m/>
    <n v="0"/>
    <s v="LEALE"/>
    <n v="522403"/>
    <n v="2403"/>
    <s v="POUJADE CHRISTOPHE"/>
    <x v="8"/>
    <n v="19398.349999999999"/>
    <n v="700.01"/>
    <n v="20098.359999999997"/>
    <n v="27"/>
    <n v="747.83"/>
    <n v="35.22"/>
    <m/>
    <n v="712.61"/>
    <n v="3.7208508554926877E-2"/>
    <n v="0"/>
    <n v="-1650"/>
    <m/>
    <m/>
    <n v="0.1"/>
    <n v="0.1"/>
    <n v="71.26100000000001"/>
    <m/>
    <n v="71.26100000000001"/>
    <s v="VWB"/>
    <n v="1"/>
    <n v="0"/>
    <n v="0"/>
    <n v="1"/>
    <m/>
    <m/>
    <n v="0"/>
    <s v="Valauto Lambersart VW"/>
    <s v="SKODA"/>
    <m/>
    <s v="Lambersart Sk"/>
    <n v="747.83"/>
  </r>
  <r>
    <x v="2"/>
    <s v="C"/>
    <x v="1"/>
    <d v="2021-06-07T00:00:00"/>
    <d v="2021-06-09T00:00:00"/>
    <m/>
    <m/>
    <m/>
    <m/>
    <m/>
    <n v="0"/>
    <s v="LEALE"/>
    <n v="522450"/>
    <n v="2450"/>
    <s v="TAHON GAUTHIER"/>
    <x v="8"/>
    <n v="23431.68"/>
    <n v="2250.0100000000002"/>
    <n v="25681.690000000002"/>
    <n v="146"/>
    <n v="698.37"/>
    <n v="35.22"/>
    <m/>
    <n v="663.15"/>
    <n v="2.7193303867463547E-2"/>
    <n v="-2131.58"/>
    <n v="0"/>
    <m/>
    <m/>
    <n v="0.12"/>
    <n v="0.12"/>
    <n v="79.577999999999989"/>
    <m/>
    <n v="79.577999999999989"/>
    <s v="VWB"/>
    <n v="1"/>
    <n v="0"/>
    <n v="0"/>
    <n v="1"/>
    <n v="-183.76"/>
    <d v="2021-02-17T00:00:00"/>
    <n v="0"/>
    <s v="Valauto Lambersart VW"/>
    <s v="SKODA"/>
    <m/>
    <s v="Lambersart Sk"/>
    <n v="514.61"/>
  </r>
  <r>
    <x v="2"/>
    <s v="C"/>
    <x v="1"/>
    <d v="2021-01-04T00:00:00"/>
    <d v="2021-01-05T00:00:00"/>
    <m/>
    <m/>
    <m/>
    <m/>
    <m/>
    <n v="531.24"/>
    <s v="RQTHC"/>
    <n v="522453"/>
    <n v="2453"/>
    <s v="VINCHON HUGUES"/>
    <x v="8"/>
    <n v="24473.35"/>
    <n v="741.67"/>
    <n v="25215.019999999997"/>
    <n v="123"/>
    <n v="988.24"/>
    <n v="35.22"/>
    <m/>
    <n v="953.02"/>
    <n v="3.9192513033898056E-2"/>
    <n v="-2836.88"/>
    <n v="0"/>
    <m/>
    <m/>
    <n v="0.12"/>
    <n v="0.12"/>
    <n v="114.36239999999999"/>
    <m/>
    <n v="114.36239999999999"/>
    <s v=""/>
    <n v="1"/>
    <n v="20"/>
    <n v="1"/>
    <n v="1"/>
    <m/>
    <m/>
    <n v="1"/>
    <s v="Valauto Lambersart VW"/>
    <s v="SKODA"/>
    <m/>
    <s v="Roncq SEAT &amp; SKODA"/>
    <n v="988.24"/>
  </r>
  <r>
    <x v="2"/>
    <s v="C"/>
    <x v="1"/>
    <d v="2021-03-19T00:00:00"/>
    <d v="2021-03-19T00:00:00"/>
    <m/>
    <m/>
    <m/>
    <m/>
    <m/>
    <s v="5215"/>
    <s v="VSGLE"/>
    <n v="522456"/>
    <n v="2456"/>
    <s v="TEMSYS ALD AUTOMOTIVE"/>
    <x v="9"/>
    <n v="38555.33"/>
    <n v="1391.66"/>
    <n v="39946.990000000005"/>
    <n v="91"/>
    <n v="1265.9100000000001"/>
    <n v="28"/>
    <m/>
    <n v="1237.9100000000001"/>
    <n v="3.1689746836995727E-2"/>
    <n v="-3311.45"/>
    <n v="0"/>
    <m/>
    <m/>
    <n v="0.12"/>
    <n v="0.12"/>
    <n v="148.54920000000001"/>
    <m/>
    <n v="148.54920000000001"/>
    <s v="Temsys"/>
    <n v="0"/>
    <n v="0"/>
    <n v="0"/>
    <n v="1"/>
    <m/>
    <m/>
    <n v="0"/>
    <s v="Valauto Lambersart VW"/>
    <s v="SKODA"/>
    <m/>
    <s v="Entreprises"/>
    <n v="1265.9100000000001"/>
  </r>
  <r>
    <x v="2"/>
    <s v="C"/>
    <x v="1"/>
    <d v="2021-02-15T00:00:00"/>
    <d v="2021-02-16T00:00:00"/>
    <m/>
    <m/>
    <m/>
    <m/>
    <m/>
    <n v="0"/>
    <s v="LEALE"/>
    <n v="522459"/>
    <n v="2459"/>
    <s v="MAGNIER FREDERIC"/>
    <x v="7"/>
    <n v="20715"/>
    <n v="1600.01"/>
    <n v="22315.01"/>
    <n v="80"/>
    <n v="695.55"/>
    <n v="35.229999999999997"/>
    <m/>
    <n v="660.31999999999994"/>
    <n v="3.1169602881647825E-2"/>
    <n v="0"/>
    <n v="0"/>
    <m/>
    <m/>
    <n v="0.1"/>
    <n v="0.1"/>
    <n v="66.031999999999996"/>
    <m/>
    <n v="66.031999999999996"/>
    <s v=""/>
    <n v="0"/>
    <n v="0"/>
    <n v="0"/>
    <n v="1"/>
    <m/>
    <m/>
    <n v="0"/>
    <s v="Valauto Lambersart VW"/>
    <s v="SKODA"/>
    <m/>
    <s v="Lambersart Sk"/>
    <n v="695.55"/>
  </r>
  <r>
    <x v="2"/>
    <s v="C"/>
    <x v="1"/>
    <d v="2021-04-29T00:00:00"/>
    <d v="2021-04-29T00:00:00"/>
    <m/>
    <m/>
    <m/>
    <m/>
    <m/>
    <n v="0"/>
    <s v="VSGLE"/>
    <n v="522471"/>
    <n v="2471"/>
    <s v="CENTRE D'ETUDES D'ASSURANCES"/>
    <x v="9"/>
    <n v="34855.33"/>
    <n v="2862.49"/>
    <n v="37717.82"/>
    <n v="44"/>
    <n v="729.07"/>
    <n v="28.01"/>
    <m/>
    <n v="701.06000000000006"/>
    <n v="1.9329590098261247E-2"/>
    <n v="-3130.58"/>
    <n v="0"/>
    <m/>
    <m/>
    <n v="0.12"/>
    <n v="0.12"/>
    <n v="84.127200000000002"/>
    <m/>
    <n v="84.127200000000002"/>
    <s v="VWB"/>
    <n v="1"/>
    <n v="20"/>
    <n v="1"/>
    <n v="1"/>
    <m/>
    <m/>
    <n v="1"/>
    <s v="Valauto Lambersart VW"/>
    <s v="SKODA"/>
    <m/>
    <s v="Entreprises"/>
    <n v="729.07"/>
  </r>
  <r>
    <x v="2"/>
    <s v="C"/>
    <x v="1"/>
    <d v="2021-01-29T00:00:00"/>
    <d v="2021-01-30T00:00:00"/>
    <m/>
    <m/>
    <m/>
    <m/>
    <m/>
    <m/>
    <s v="LESQU"/>
    <n v="522472"/>
    <n v="2472"/>
    <s v="DECLERCK FRANCOIS ET LAURENCE"/>
    <x v="9"/>
    <n v="34461.33"/>
    <n v="3608.32"/>
    <n v="38069.65"/>
    <n v="126"/>
    <n v="1070.08"/>
    <n v="28"/>
    <m/>
    <n v="1042.08"/>
    <n v="2.8108480114737065E-2"/>
    <n v="-3582.15"/>
    <n v="0"/>
    <m/>
    <m/>
    <n v="0.12"/>
    <n v="0.12"/>
    <n v="125.04959999999998"/>
    <m/>
    <n v="125.04959999999998"/>
    <s v=""/>
    <n v="1"/>
    <n v="0"/>
    <n v="0"/>
    <n v="1"/>
    <m/>
    <m/>
    <n v="0"/>
    <s v="Valauto Lambersart VW"/>
    <s v="SKODA"/>
    <m/>
    <s v="Lambersart Sk"/>
    <n v="1070.08"/>
  </r>
  <r>
    <x v="2"/>
    <s v="C"/>
    <x v="1"/>
    <d v="2021-01-27T00:00:00"/>
    <d v="2021-01-29T00:00:00"/>
    <m/>
    <m/>
    <m/>
    <m/>
    <m/>
    <n v="0"/>
    <s v="LEALE"/>
    <n v="522476"/>
    <n v="2476"/>
    <s v="VITSE GUY ET BRIGITTE"/>
    <x v="8"/>
    <n v="19235.22"/>
    <n v="1458.34"/>
    <n v="20693.560000000001"/>
    <n v="2"/>
    <n v="908.89"/>
    <n v="35.22"/>
    <m/>
    <n v="873.67"/>
    <n v="4.3921393902257508E-2"/>
    <n v="0"/>
    <n v="-1650"/>
    <m/>
    <m/>
    <n v="0.1"/>
    <n v="0.1"/>
    <n v="87.367000000000004"/>
    <m/>
    <n v="87.367000000000004"/>
    <s v=""/>
    <n v="0"/>
    <n v="0"/>
    <n v="0"/>
    <n v="1"/>
    <m/>
    <m/>
    <n v="0"/>
    <s v="Valauto Lambersart VW"/>
    <s v="SKODA"/>
    <m/>
    <s v="Lambersart Sk"/>
    <n v="908.89"/>
  </r>
  <r>
    <x v="2"/>
    <s v="C"/>
    <x v="1"/>
    <d v="2021-01-09T00:00:00"/>
    <d v="2021-01-09T00:00:00"/>
    <m/>
    <m/>
    <m/>
    <m/>
    <m/>
    <n v="0"/>
    <s v="LEALE"/>
    <n v="522480"/>
    <n v="2480"/>
    <s v="SAMYN XAVIER"/>
    <x v="7"/>
    <n v="24515"/>
    <n v="741.67"/>
    <n v="25256.67"/>
    <n v="1"/>
    <n v="963.09"/>
    <n v="35.229999999999997"/>
    <m/>
    <n v="927.86"/>
    <n v="3.8132105301292692E-2"/>
    <n v="0"/>
    <n v="-1450"/>
    <m/>
    <m/>
    <n v="0.1"/>
    <n v="0.1"/>
    <n v="92.786000000000001"/>
    <m/>
    <n v="92.786000000000001"/>
    <s v=""/>
    <n v="1"/>
    <n v="0"/>
    <n v="0"/>
    <n v="1"/>
    <m/>
    <m/>
    <n v="0"/>
    <s v="Valauto Lambersart VW"/>
    <s v="SKODA"/>
    <m/>
    <s v="Lambersart Sk"/>
    <n v="963.09"/>
  </r>
  <r>
    <x v="2"/>
    <s v="C"/>
    <x v="1"/>
    <d v="2021-03-25T00:00:00"/>
    <d v="2021-03-25T00:00:00"/>
    <m/>
    <m/>
    <m/>
    <m/>
    <m/>
    <n v="239.93"/>
    <s v="LEALE"/>
    <n v="522481"/>
    <n v="2481"/>
    <s v="VANTHUYNE REGIS"/>
    <x v="8"/>
    <n v="19231.68"/>
    <n v="533.34"/>
    <n v="19765.02"/>
    <n v="48"/>
    <n v="1338.31"/>
    <n v="35.22"/>
    <m/>
    <n v="1303.0899999999999"/>
    <n v="6.7711036973400474E-2"/>
    <n v="0"/>
    <n v="-1650"/>
    <m/>
    <m/>
    <n v="0.1"/>
    <n v="0.1"/>
    <n v="130.309"/>
    <m/>
    <n v="130.309"/>
    <s v="VWB"/>
    <n v="1"/>
    <n v="0"/>
    <n v="0"/>
    <n v="1"/>
    <m/>
    <m/>
    <n v="0"/>
    <s v="Valauto Lambersart VW"/>
    <s v="SKODA"/>
    <m/>
    <s v="Lambersart Sk"/>
    <n v="1338.31"/>
  </r>
  <r>
    <x v="2"/>
    <s v="C"/>
    <x v="1"/>
    <d v="2021-02-27T00:00:00"/>
    <d v="2021-02-27T00:00:00"/>
    <m/>
    <m/>
    <m/>
    <m/>
    <m/>
    <n v="0"/>
    <s v="LESQU"/>
    <n v="522487"/>
    <n v="2487"/>
    <s v="NAESSENS CINDY"/>
    <x v="13"/>
    <n v="12498.35"/>
    <n v="1791.66"/>
    <n v="14290.01"/>
    <n v="22"/>
    <n v="582.13"/>
    <n v="35.22"/>
    <m/>
    <n v="546.91"/>
    <n v="4.0736850429075974E-2"/>
    <n v="0"/>
    <n v="-1250"/>
    <m/>
    <m/>
    <n v="0.1"/>
    <n v="0.12"/>
    <n v="54.691000000000003"/>
    <m/>
    <n v="54.691000000000003"/>
    <s v="VWB"/>
    <n v="1"/>
    <n v="20"/>
    <n v="1"/>
    <n v="1"/>
    <m/>
    <m/>
    <n v="1"/>
    <s v="Valauto Lambersart VW"/>
    <s v="SKODA"/>
    <m/>
    <s v="Lambersart Sk"/>
    <n v="582.13"/>
  </r>
  <r>
    <x v="2"/>
    <s v="C"/>
    <x v="1"/>
    <d v="2021-05-26T00:00:00"/>
    <d v="2021-05-28T00:00:00"/>
    <m/>
    <m/>
    <m/>
    <m/>
    <m/>
    <m/>
    <s v="RQTHC"/>
    <n v="522494"/>
    <n v="2494"/>
    <s v="GUILLARD JEAN"/>
    <x v="10"/>
    <n v="29165.02"/>
    <n v="1883.34"/>
    <n v="31048.36"/>
    <n v="225"/>
    <n v="776.87"/>
    <n v="35.22"/>
    <m/>
    <n v="741.65"/>
    <n v="2.5021289369229163E-2"/>
    <n v="-2577.0100000000002"/>
    <n v="-311"/>
    <m/>
    <s v="solde client"/>
    <n v="0.12"/>
    <n v="0.12"/>
    <n v="88.99799999999999"/>
    <m/>
    <n v="88.99799999999999"/>
    <s v="VWB"/>
    <n v="1"/>
    <n v="20"/>
    <n v="1"/>
    <n v="1"/>
    <m/>
    <m/>
    <n v="1"/>
    <s v="Valauto Lambersart VW"/>
    <s v="SKODA"/>
    <m/>
    <s v="Roncq SEAT &amp; SKODA"/>
    <n v="776.87"/>
  </r>
  <r>
    <x v="2"/>
    <s v="C"/>
    <x v="1"/>
    <d v="2021-03-12T00:00:00"/>
    <d v="2021-03-12T00:00:00"/>
    <m/>
    <m/>
    <m/>
    <m/>
    <m/>
    <n v="0"/>
    <s v="LESQU"/>
    <n v="522501"/>
    <n v="2501"/>
    <s v="GILQUIN INGRID"/>
    <x v="10"/>
    <n v="24873.35"/>
    <n v="875"/>
    <n v="25748.35"/>
    <n v="14"/>
    <n v="1214.6199999999999"/>
    <n v="35.22"/>
    <m/>
    <n v="1179.3999999999999"/>
    <n v="4.717273145657877E-2"/>
    <n v="0"/>
    <n v="-1250"/>
    <m/>
    <m/>
    <n v="0.1"/>
    <n v="0.1"/>
    <n v="117.94"/>
    <m/>
    <n v="117.94"/>
    <s v="VWB"/>
    <n v="1"/>
    <n v="20"/>
    <n v="1"/>
    <n v="1"/>
    <m/>
    <m/>
    <n v="1"/>
    <s v="Valauto Lambersart VW"/>
    <s v="SKODA"/>
    <m/>
    <s v="Lambersart Sk"/>
    <n v="1214.6199999999999"/>
  </r>
  <r>
    <x v="2"/>
    <s v="C"/>
    <x v="1"/>
    <d v="2021-05-07T00:00:00"/>
    <d v="2021-05-12T00:00:00"/>
    <m/>
    <m/>
    <m/>
    <m/>
    <m/>
    <n v="0"/>
    <s v="LESQU"/>
    <n v="522502"/>
    <n v="2502"/>
    <s v="K BIDY AURELIA"/>
    <x v="10"/>
    <n v="25973.35"/>
    <n v="1125.01"/>
    <n v="27098.359999999997"/>
    <n v="10"/>
    <n v="1169.03"/>
    <n v="35.22"/>
    <m/>
    <n v="1133.81"/>
    <n v="4.3140249077803977E-2"/>
    <n v="-1250"/>
    <n v="-208"/>
    <m/>
    <m/>
    <n v="0.1"/>
    <n v="0.1"/>
    <n v="113.381"/>
    <m/>
    <n v="113.381"/>
    <s v="VWB"/>
    <n v="0"/>
    <n v="20"/>
    <n v="1"/>
    <n v="1"/>
    <m/>
    <m/>
    <n v="1"/>
    <s v="Valauto Lambersart VW"/>
    <s v="SKODA"/>
    <m/>
    <s v="Lambersart Sk"/>
    <n v="1169.03"/>
  </r>
  <r>
    <x v="2"/>
    <s v="C"/>
    <x v="1"/>
    <d v="2021-05-31T00:00:00"/>
    <d v="2021-05-31T00:00:00"/>
    <m/>
    <m/>
    <m/>
    <m/>
    <m/>
    <m/>
    <s v="LEALE"/>
    <n v="522503"/>
    <n v="2503"/>
    <s v="BPCE LEASE"/>
    <x v="10"/>
    <n v="23306.68"/>
    <n v="0"/>
    <n v="23306.68"/>
    <n v="17"/>
    <n v="651.5"/>
    <n v="35.22"/>
    <m/>
    <n v="616.28"/>
    <n v="2.795335929441688E-2"/>
    <n v="0"/>
    <n v="-416"/>
    <m/>
    <m/>
    <n v="0.1"/>
    <n v="0.1"/>
    <n v="61.628"/>
    <m/>
    <n v="61.628"/>
    <s v=""/>
    <n v="0"/>
    <n v="0"/>
    <n v="0"/>
    <n v="1"/>
    <m/>
    <m/>
    <n v="0"/>
    <s v="Valauto Lambersart VW"/>
    <s v="SKODA"/>
    <m/>
    <s v="Lambersart Sk"/>
    <n v="651.5"/>
  </r>
  <r>
    <x v="2"/>
    <s v="C"/>
    <x v="1"/>
    <d v="2021-03-26T00:00:00"/>
    <d v="2021-03-26T00:00:00"/>
    <m/>
    <m/>
    <m/>
    <m/>
    <m/>
    <n v="0"/>
    <s v="LEALE"/>
    <n v="522518"/>
    <n v="2518"/>
    <s v="LAUMOND YANN"/>
    <x v="12"/>
    <n v="29631.68"/>
    <n v="2533.34"/>
    <n v="32165.02"/>
    <n v="98"/>
    <n v="2093.36"/>
    <n v="26.31"/>
    <m/>
    <n v="2067.0500000000002"/>
    <n v="6.5081880875559855E-2"/>
    <n v="0"/>
    <n v="-3458.0200000000004"/>
    <m/>
    <m/>
    <n v="0.12"/>
    <n v="0.12"/>
    <n v="248.04600000000002"/>
    <m/>
    <n v="248.04600000000002"/>
    <s v="VWB"/>
    <n v="1"/>
    <n v="20"/>
    <n v="1"/>
    <n v="1"/>
    <m/>
    <m/>
    <n v="1"/>
    <s v="Valauto Lambersart VW"/>
    <s v="SKODA"/>
    <m/>
    <s v="Lambersart Sk"/>
    <n v="2093.36"/>
  </r>
  <r>
    <x v="2"/>
    <s v="C"/>
    <x v="1"/>
    <d v="2021-02-19T00:00:00"/>
    <d v="2021-02-20T00:00:00"/>
    <m/>
    <m/>
    <m/>
    <m/>
    <m/>
    <m/>
    <s v="LESQU"/>
    <n v="522529"/>
    <n v="2529"/>
    <s v="LESAFFRE NATHALIE"/>
    <x v="7"/>
    <n v="19465.02"/>
    <n v="1433.34"/>
    <n v="20898.36"/>
    <n v="31"/>
    <n v="754.64"/>
    <n v="35.22"/>
    <m/>
    <n v="719.42"/>
    <n v="3.6110010546282101E-2"/>
    <n v="0"/>
    <n v="-2083"/>
    <m/>
    <m/>
    <n v="0.12"/>
    <n v="0.12"/>
    <n v="86.330399999999997"/>
    <m/>
    <n v="86.330399999999997"/>
    <s v="VWB"/>
    <n v="1"/>
    <n v="20"/>
    <n v="1"/>
    <n v="1"/>
    <m/>
    <m/>
    <n v="1"/>
    <s v="Valauto Lambersart VW"/>
    <s v="SKODA"/>
    <m/>
    <s v="Lambersart Sk"/>
    <n v="754.64"/>
  </r>
  <r>
    <x v="2"/>
    <s v="C"/>
    <x v="1"/>
    <d v="2021-01-19T00:00:00"/>
    <d v="2021-01-20T00:00:00"/>
    <m/>
    <m/>
    <m/>
    <m/>
    <m/>
    <n v="0"/>
    <s v="LESQU"/>
    <n v="522534"/>
    <n v="2534"/>
    <s v="LOURME ANTOINE ET CLAIRE"/>
    <x v="10"/>
    <n v="26048.35"/>
    <n v="3733.34"/>
    <n v="29781.69"/>
    <n v="19"/>
    <n v="1402.75"/>
    <n v="35.22"/>
    <m/>
    <n v="1367.53"/>
    <n v="4.7101087950348015E-2"/>
    <n v="0"/>
    <n v="-1790.23"/>
    <m/>
    <m/>
    <n v="0.1"/>
    <n v="0.1"/>
    <n v="136.75300000000001"/>
    <m/>
    <n v="136.75300000000001"/>
    <s v=""/>
    <n v="1"/>
    <n v="20"/>
    <n v="1"/>
    <n v="1"/>
    <m/>
    <m/>
    <n v="1"/>
    <s v="Valauto Lambersart VW"/>
    <s v="SKODA"/>
    <m/>
    <s v="Lambersart Sk"/>
    <n v="1402.75"/>
  </r>
  <r>
    <x v="2"/>
    <s v="C"/>
    <x v="1"/>
    <d v="2021-01-20T00:00:00"/>
    <d v="2021-01-21T00:00:00"/>
    <m/>
    <m/>
    <m/>
    <m/>
    <m/>
    <n v="0"/>
    <s v="LESQU"/>
    <n v="522535"/>
    <n v="2535"/>
    <s v="LEROY FRANCIS"/>
    <x v="13"/>
    <n v="13998.35"/>
    <n v="3037.5"/>
    <n v="17035.849999999999"/>
    <n v="40"/>
    <n v="371.96"/>
    <n v="35.22"/>
    <m/>
    <n v="336.74"/>
    <n v="2.1833956039763205E-2"/>
    <n v="0"/>
    <n v="-1174.31"/>
    <m/>
    <m/>
    <n v="0.1"/>
    <n v="0.1"/>
    <n v="33.673999999999999"/>
    <m/>
    <n v="33.673999999999999"/>
    <s v=""/>
    <n v="1"/>
    <n v="0"/>
    <n v="0"/>
    <n v="1"/>
    <m/>
    <m/>
    <n v="0"/>
    <s v="Valauto Lambersart VW"/>
    <s v="SKODA"/>
    <m/>
    <s v="Lambersart Sk"/>
    <n v="371.96"/>
  </r>
  <r>
    <x v="2"/>
    <s v="C"/>
    <x v="1"/>
    <d v="2021-01-14T00:00:00"/>
    <d v="2021-01-15T00:00:00"/>
    <m/>
    <m/>
    <m/>
    <m/>
    <m/>
    <n v="0"/>
    <s v="LESQU"/>
    <n v="522536"/>
    <n v="2536"/>
    <s v="CALONNE LAURENT"/>
    <x v="8"/>
    <n v="21315"/>
    <n v="2141.67"/>
    <n v="23456.67"/>
    <n v="14"/>
    <n v="708.93"/>
    <n v="35.229999999999997"/>
    <m/>
    <n v="673.69999999999993"/>
    <n v="3.0222960036526924E-2"/>
    <n v="0"/>
    <n v="0"/>
    <m/>
    <m/>
    <n v="0.1"/>
    <n v="0.1"/>
    <n v="67.36999999999999"/>
    <m/>
    <n v="67.36999999999999"/>
    <s v="VWB"/>
    <n v="0"/>
    <n v="20"/>
    <n v="1"/>
    <n v="1"/>
    <m/>
    <m/>
    <n v="1"/>
    <s v="Valauto Lambersart VW"/>
    <s v="SKODA"/>
    <m/>
    <s v="Lambersart Sk"/>
    <n v="708.93"/>
  </r>
  <r>
    <x v="2"/>
    <s v="C"/>
    <x v="1"/>
    <d v="2021-01-05T00:00:00"/>
    <d v="2021-01-06T00:00:00"/>
    <m/>
    <m/>
    <m/>
    <m/>
    <m/>
    <n v="0"/>
    <s v="LEALE"/>
    <n v="522540"/>
    <n v="2540"/>
    <s v="SIX OLIVIER"/>
    <x v="12"/>
    <n v="29273.35"/>
    <n v="2487.5"/>
    <n v="31760.85"/>
    <n v="8"/>
    <n v="1572.11"/>
    <n v="26.31"/>
    <m/>
    <n v="1545.8"/>
    <n v="4.9498360402822975E-2"/>
    <n v="0"/>
    <n v="-1816.33"/>
    <m/>
    <m/>
    <n v="0.1"/>
    <n v="0.1"/>
    <n v="154.58000000000001"/>
    <m/>
    <n v="154.58000000000001"/>
    <s v="VWB"/>
    <n v="1"/>
    <n v="0"/>
    <n v="0"/>
    <n v="1"/>
    <m/>
    <m/>
    <n v="0"/>
    <s v="Valauto Lambersart VW"/>
    <s v="SKODA"/>
    <m/>
    <s v="Lambersart Sk"/>
    <n v="1572.11"/>
  </r>
  <r>
    <x v="2"/>
    <s v="C"/>
    <x v="1"/>
    <d v="2021-01-29T00:00:00"/>
    <d v="2021-01-30T00:00:00"/>
    <m/>
    <m/>
    <m/>
    <m/>
    <m/>
    <m/>
    <s v="LEALE"/>
    <n v="522541"/>
    <n v="2541"/>
    <s v="GICQUEL COLETTE"/>
    <x v="8"/>
    <n v="21315.02"/>
    <n v="2491.67"/>
    <n v="23806.690000000002"/>
    <n v="4"/>
    <n v="719.44"/>
    <n v="35.22"/>
    <m/>
    <n v="684.22"/>
    <n v="3.0220076793539965E-2"/>
    <n v="0"/>
    <n v="0"/>
    <m/>
    <m/>
    <n v="0.1"/>
    <n v="0.1"/>
    <n v="68.422000000000011"/>
    <m/>
    <n v="68.422000000000011"/>
    <s v="VWB"/>
    <n v="0"/>
    <n v="20"/>
    <n v="1"/>
    <n v="1"/>
    <m/>
    <m/>
    <n v="1"/>
    <s v="Valauto Lambersart VW"/>
    <s v="SKODA"/>
    <m/>
    <s v="Lambersart Sk"/>
    <n v="719.44"/>
  </r>
  <r>
    <x v="2"/>
    <s v="C"/>
    <x v="1"/>
    <d v="2021-01-07T00:00:00"/>
    <d v="2021-01-02T00:00:00"/>
    <m/>
    <m/>
    <m/>
    <m/>
    <m/>
    <n v="-324.89999999999998"/>
    <s v="LEALE"/>
    <n v="522543"/>
    <n v="2543"/>
    <s v="SNAPP DAVID"/>
    <x v="12"/>
    <n v="28573.35"/>
    <n v="670.84"/>
    <n v="29244.19"/>
    <n v="15"/>
    <n v="1189.33"/>
    <n v="26.31"/>
    <m/>
    <n v="1163.02"/>
    <n v="4.0668932871794364E-2"/>
    <n v="0"/>
    <n v="-1949"/>
    <m/>
    <m/>
    <n v="0.1"/>
    <n v="0.1"/>
    <n v="116.30200000000001"/>
    <m/>
    <n v="116.30200000000001"/>
    <s v="VWB"/>
    <n v="0"/>
    <n v="20"/>
    <n v="1"/>
    <n v="1"/>
    <m/>
    <m/>
    <n v="1"/>
    <s v="Valauto Lambersart VW"/>
    <s v="SKODA"/>
    <m/>
    <s v="Lambersart Sk"/>
    <n v="1189.33"/>
  </r>
  <r>
    <x v="2"/>
    <s v="C"/>
    <x v="1"/>
    <d v="2021-01-18T00:00:00"/>
    <d v="2021-01-18T00:00:00"/>
    <m/>
    <m/>
    <m/>
    <m/>
    <m/>
    <n v="7"/>
    <s v="LESQU"/>
    <n v="522544"/>
    <n v="2544"/>
    <s v="SIRODOT GAUTIER"/>
    <x v="8"/>
    <n v="22656.68"/>
    <n v="1400"/>
    <n v="24056.68"/>
    <n v="7"/>
    <n v="1173.92"/>
    <n v="35.22"/>
    <m/>
    <n v="1138.7"/>
    <n v="4.8798088514292084E-2"/>
    <n v="0"/>
    <n v="-1066"/>
    <m/>
    <m/>
    <n v="0.1"/>
    <n v="0.1"/>
    <n v="113.87"/>
    <m/>
    <n v="113.87"/>
    <s v="VWB"/>
    <n v="0"/>
    <n v="20"/>
    <n v="1"/>
    <n v="1"/>
    <m/>
    <m/>
    <n v="1"/>
    <s v="Valauto Lambersart VW"/>
    <s v="SKODA"/>
    <m/>
    <s v="Lambersart Sk"/>
    <n v="1173.92"/>
  </r>
  <r>
    <x v="2"/>
    <s v="C"/>
    <x v="1"/>
    <d v="2021-01-13T00:00:00"/>
    <d v="2021-01-15T00:00:00"/>
    <m/>
    <m/>
    <m/>
    <m/>
    <m/>
    <n v="0"/>
    <s v="LESQU"/>
    <n v="522545"/>
    <n v="2545"/>
    <s v="WOZNIAK BENJAMIN "/>
    <x v="8"/>
    <n v="25615"/>
    <n v="500"/>
    <n v="26115"/>
    <n v="13"/>
    <n v="818.66"/>
    <n v="35.229999999999997"/>
    <m/>
    <n v="783.43"/>
    <n v="3.1348267279341376E-2"/>
    <n v="0"/>
    <n v="0"/>
    <m/>
    <m/>
    <n v="0.1"/>
    <n v="0.1"/>
    <n v="78.343000000000004"/>
    <m/>
    <n v="78.343000000000004"/>
    <s v="VWB"/>
    <n v="0"/>
    <n v="20"/>
    <n v="1"/>
    <n v="1"/>
    <m/>
    <m/>
    <n v="1"/>
    <s v="Valauto Lambersart VW"/>
    <s v="SKODA"/>
    <m/>
    <s v="Lambersart Sk"/>
    <n v="818.66"/>
  </r>
  <r>
    <x v="2"/>
    <s v="C"/>
    <x v="1"/>
    <d v="2021-01-13T00:00:00"/>
    <d v="2021-01-14T00:00:00"/>
    <m/>
    <m/>
    <m/>
    <m/>
    <m/>
    <n v="0"/>
    <s v="LESQU"/>
    <n v="522547"/>
    <n v="2547"/>
    <s v="SAUDO PHILIPPE"/>
    <x v="12"/>
    <n v="26008.35"/>
    <n v="1395.84"/>
    <n v="27404.19"/>
    <n v="13"/>
    <n v="890.26"/>
    <n v="26.31"/>
    <m/>
    <n v="863.95"/>
    <n v="3.2486273084517368E-2"/>
    <n v="0"/>
    <n v="-650"/>
    <m/>
    <m/>
    <n v="0.1"/>
    <n v="0.1"/>
    <n v="86.39500000000001"/>
    <m/>
    <n v="86.39500000000001"/>
    <s v=""/>
    <n v="1"/>
    <n v="20"/>
    <n v="1"/>
    <n v="1"/>
    <m/>
    <m/>
    <n v="1"/>
    <s v="Valauto Lambersart VW"/>
    <s v="SKODA"/>
    <m/>
    <s v="Lambersart Sk"/>
    <n v="890.26"/>
  </r>
  <r>
    <x v="2"/>
    <s v="C"/>
    <x v="1"/>
    <d v="2021-02-03T00:00:00"/>
    <d v="2021-02-05T00:00:00"/>
    <m/>
    <m/>
    <m/>
    <m/>
    <m/>
    <n v="0"/>
    <s v="RQTHC"/>
    <n v="522550"/>
    <n v="2550"/>
    <s v="GHESQUIERE LAURENT"/>
    <x v="10"/>
    <n v="25973.35"/>
    <n v="3166.67"/>
    <n v="29140.019999999997"/>
    <n v="15"/>
    <n v="847.95"/>
    <n v="35.22"/>
    <m/>
    <n v="812.73"/>
    <n v="2.9099156417874805E-2"/>
    <n v="0"/>
    <n v="0"/>
    <m/>
    <m/>
    <n v="0.1"/>
    <n v="0.1"/>
    <n v="81.27300000000001"/>
    <m/>
    <n v="81.27300000000001"/>
    <s v="VWB"/>
    <n v="0"/>
    <n v="0"/>
    <n v="0"/>
    <n v="1"/>
    <m/>
    <m/>
    <n v="0"/>
    <s v="Valauto Lambersart VW"/>
    <s v="SKODA"/>
    <m/>
    <s v="Roncq SEAT &amp; SKODA"/>
    <n v="847.95"/>
  </r>
  <r>
    <x v="2"/>
    <s v="C"/>
    <x v="1"/>
    <d v="2021-03-17T00:00:00"/>
    <d v="2021-03-17T00:00:00"/>
    <m/>
    <m/>
    <m/>
    <m/>
    <m/>
    <n v="0"/>
    <s v="LESQU"/>
    <n v="522553"/>
    <n v="2553"/>
    <s v="BELLET DAVID"/>
    <x v="9"/>
    <n v="31147"/>
    <n v="3079.17"/>
    <n v="34226.17"/>
    <n v="40"/>
    <n v="1535.02"/>
    <n v="28"/>
    <m/>
    <n v="1507.02"/>
    <n v="4.4849306831585306E-2"/>
    <n v="0"/>
    <n v="0"/>
    <m/>
    <m/>
    <n v="0.1"/>
    <n v="0.1"/>
    <n v="150.702"/>
    <m/>
    <n v="150.702"/>
    <s v=""/>
    <n v="0"/>
    <n v="20"/>
    <n v="1"/>
    <n v="1"/>
    <m/>
    <m/>
    <n v="1"/>
    <s v="Valauto Lambersart VW"/>
    <s v="SKODA"/>
    <m/>
    <s v="Lambersart Sk"/>
    <n v="1535.02"/>
  </r>
  <r>
    <x v="2"/>
    <s v="C"/>
    <x v="1"/>
    <d v="2021-04-02T00:00:00"/>
    <d v="2021-04-02T00:00:00"/>
    <m/>
    <m/>
    <m/>
    <m/>
    <m/>
    <n v="0"/>
    <s v="LESQU"/>
    <n v="522554"/>
    <n v="2554"/>
    <s v="SURY FREDERIC"/>
    <x v="31"/>
    <n v="27638.67"/>
    <n v="1966.66"/>
    <n v="29605.329999999998"/>
    <n v="8"/>
    <n v="1219.46"/>
    <n v="35.22"/>
    <m/>
    <n v="1184.24"/>
    <n v="4.1190555889767153E-2"/>
    <n v="0"/>
    <n v="0"/>
    <m/>
    <m/>
    <n v="0.1"/>
    <n v="0.1"/>
    <n v="118.42400000000001"/>
    <m/>
    <n v="118.42400000000001"/>
    <s v="VWB"/>
    <n v="1"/>
    <n v="20"/>
    <n v="1"/>
    <n v="1"/>
    <m/>
    <m/>
    <n v="1"/>
    <s v="Valauto Lambersart VW"/>
    <s v="SKODA"/>
    <m/>
    <s v="Lambersart Sk"/>
    <n v="1219.46"/>
  </r>
  <r>
    <x v="2"/>
    <s v="C"/>
    <x v="1"/>
    <d v="2021-03-29T00:00:00"/>
    <d v="2021-03-29T00:00:00"/>
    <m/>
    <m/>
    <m/>
    <m/>
    <m/>
    <n v="0"/>
    <s v="RQTHC"/>
    <n v="522556"/>
    <n v="2556"/>
    <s v="MOUTON TATIANA"/>
    <x v="12"/>
    <n v="30240.02"/>
    <n v="337.5"/>
    <n v="30577.52"/>
    <n v="45"/>
    <n v="489.27"/>
    <n v="26.31"/>
    <m/>
    <n v="462.96"/>
    <n v="1.6000970647717667E-2"/>
    <n v="0"/>
    <n v="0"/>
    <m/>
    <m/>
    <n v="0.1"/>
    <n v="0.1"/>
    <n v="46.295999999999999"/>
    <m/>
    <n v="46.295999999999999"/>
    <s v="VWB"/>
    <n v="0"/>
    <n v="0"/>
    <n v="0"/>
    <n v="1"/>
    <m/>
    <m/>
    <n v="0"/>
    <s v="Valauto Lambersart VW"/>
    <s v="SKODA"/>
    <m/>
    <s v="Roncq SEAT &amp; SKODA"/>
    <n v="489.27"/>
  </r>
  <r>
    <x v="2"/>
    <s v="C"/>
    <x v="1"/>
    <d v="2021-05-03T00:00:00"/>
    <d v="2021-05-03T00:00:00"/>
    <m/>
    <m/>
    <m/>
    <m/>
    <m/>
    <n v="0"/>
    <s v="LEALE"/>
    <n v="522557"/>
    <n v="2557"/>
    <s v="FEUCHEROLLES LAURENT"/>
    <x v="12"/>
    <n v="29631.68"/>
    <n v="829.17"/>
    <n v="30460.85"/>
    <n v="97"/>
    <n v="794.78"/>
    <n v="26.31"/>
    <m/>
    <n v="768.47"/>
    <n v="2.6091852328480658E-2"/>
    <n v="-2403.63"/>
    <n v="0"/>
    <m/>
    <m/>
    <n v="0.12"/>
    <n v="0.12"/>
    <n v="92.216399999999993"/>
    <m/>
    <n v="92.216399999999993"/>
    <s v=""/>
    <n v="1"/>
    <n v="0"/>
    <n v="0"/>
    <n v="1"/>
    <m/>
    <m/>
    <n v="0"/>
    <s v="Valauto Lambersart VW"/>
    <s v="SKODA"/>
    <m/>
    <s v="Lambersart Sk"/>
    <n v="794.78"/>
  </r>
  <r>
    <x v="2"/>
    <s v="C"/>
    <x v="1"/>
    <d v="2021-03-25T00:00:00"/>
    <d v="2021-03-25T00:00:00"/>
    <m/>
    <m/>
    <m/>
    <m/>
    <m/>
    <n v="0"/>
    <s v="LESQU"/>
    <n v="522560"/>
    <n v="2560"/>
    <s v="BROCHET BERNARD"/>
    <x v="31"/>
    <n v="33055.33"/>
    <n v="1150"/>
    <n v="34205.33"/>
    <n v="6"/>
    <n v="2174.69"/>
    <n v="35.22"/>
    <m/>
    <n v="2139.4700000000003"/>
    <n v="6.3577518474459971E-2"/>
    <n v="0"/>
    <n v="-1650"/>
    <m/>
    <m/>
    <n v="0.1"/>
    <n v="0.1"/>
    <n v="213.94700000000003"/>
    <m/>
    <n v="213.94700000000003"/>
    <s v="VWB"/>
    <n v="0"/>
    <n v="20"/>
    <n v="1"/>
    <n v="1"/>
    <m/>
    <m/>
    <n v="1"/>
    <s v="Valauto Lambersart VW"/>
    <s v="SKODA"/>
    <m/>
    <s v="Lambersart Sk"/>
    <n v="2174.69"/>
  </r>
  <r>
    <x v="2"/>
    <s v="C"/>
    <x v="1"/>
    <d v="2021-01-28T00:00:00"/>
    <d v="2021-01-29T00:00:00"/>
    <m/>
    <m/>
    <m/>
    <m/>
    <m/>
    <n v="0"/>
    <s v="LESQU"/>
    <n v="522562"/>
    <n v="2562"/>
    <s v="HUBSWERLIN SACHA"/>
    <x v="8"/>
    <n v="20023.349999999999"/>
    <n v="1141.67"/>
    <n v="21165.019999999997"/>
    <n v="3"/>
    <n v="629.85"/>
    <n v="35.22"/>
    <m/>
    <n v="594.63"/>
    <n v="2.9759008023616331E-2"/>
    <n v="0"/>
    <n v="-1650"/>
    <m/>
    <m/>
    <n v="0.1"/>
    <n v="0.1"/>
    <n v="59.463000000000001"/>
    <m/>
    <n v="59.463000000000001"/>
    <s v="VWB"/>
    <n v="1"/>
    <n v="20"/>
    <n v="1"/>
    <n v="1"/>
    <m/>
    <m/>
    <n v="1"/>
    <s v="Valauto Lambersart VW"/>
    <s v="SKODA"/>
    <m/>
    <s v="Lambersart Sk"/>
    <n v="629.85"/>
  </r>
  <r>
    <x v="2"/>
    <s v="C"/>
    <x v="1"/>
    <d v="2021-06-17T00:00:00"/>
    <d v="2021-06-18T00:00:00"/>
    <m/>
    <m/>
    <m/>
    <m/>
    <m/>
    <n v="0"/>
    <s v="LEALE"/>
    <n v="522564"/>
    <n v="2564"/>
    <s v="ADAM PIERRE"/>
    <x v="10"/>
    <n v="34148.35"/>
    <n v="3358.34"/>
    <n v="37506.69"/>
    <n v="118"/>
    <n v="284.77999999999997"/>
    <n v="35.22"/>
    <m/>
    <n v="249.55999999999997"/>
    <n v="7.5927787815986952E-3"/>
    <n v="-3113.06"/>
    <n v="0"/>
    <m/>
    <m/>
    <n v="0.12"/>
    <n v="0.12"/>
    <n v="29.947199999999995"/>
    <m/>
    <n v="29.947199999999995"/>
    <s v=""/>
    <n v="1"/>
    <n v="20"/>
    <n v="1"/>
    <n v="1"/>
    <m/>
    <m/>
    <n v="1"/>
    <s v="Valauto Lambersart VW"/>
    <s v="SKODA"/>
    <m/>
    <s v="Lambersart Sk"/>
    <n v="284.77999999999997"/>
  </r>
  <r>
    <x v="2"/>
    <s v="C"/>
    <x v="1"/>
    <d v="2021-04-01T00:00:00"/>
    <d v="2021-04-01T00:00:00"/>
    <m/>
    <m/>
    <m/>
    <m/>
    <m/>
    <n v="468641.04"/>
    <s v="LTMEL"/>
    <n v="522565"/>
    <n v="2565"/>
    <s v="ARVAL SERVICE LEASE"/>
    <x v="31"/>
    <n v="38555.33"/>
    <n v="250"/>
    <n v="38805.33"/>
    <n v="66"/>
    <n v="1612.37"/>
    <n v="35.229999999999997"/>
    <m/>
    <n v="1577.1399999999999"/>
    <n v="4.1550220034206636E-2"/>
    <n v="-3885.37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1612.37"/>
  </r>
  <r>
    <x v="2"/>
    <s v="C"/>
    <x v="1"/>
    <d v="2021-02-24T00:00:00"/>
    <d v="2021-02-24T00:00:00"/>
    <m/>
    <m/>
    <m/>
    <m/>
    <m/>
    <n v="0"/>
    <s v="LESQU"/>
    <n v="522566"/>
    <n v="2566"/>
    <s v="LEFEBVRE PHILIPPE ET EVELYNE"/>
    <x v="8"/>
    <n v="23954.18"/>
    <n v="1741.67"/>
    <n v="25695.85"/>
    <n v="12"/>
    <n v="1423.68"/>
    <n v="35.22"/>
    <m/>
    <n v="1388.46"/>
    <n v="5.5405055680197393E-2"/>
    <n v="0"/>
    <n v="-1650"/>
    <m/>
    <m/>
    <n v="0.1"/>
    <n v="0.1"/>
    <n v="138.846"/>
    <m/>
    <n v="138.846"/>
    <s v=""/>
    <n v="1"/>
    <n v="20"/>
    <n v="1"/>
    <n v="1"/>
    <m/>
    <m/>
    <n v="1"/>
    <s v="Valauto Lambersart VW"/>
    <s v="SKODA"/>
    <m/>
    <s v="Lambersart Sk"/>
    <n v="1423.68"/>
  </r>
  <r>
    <x v="2"/>
    <s v="C"/>
    <x v="1"/>
    <d v="2021-03-04T00:00:00"/>
    <d v="2021-03-04T00:00:00"/>
    <m/>
    <m/>
    <m/>
    <m/>
    <m/>
    <n v="0"/>
    <s v="LEALE"/>
    <n v="522567"/>
    <n v="2567"/>
    <s v="ORLANDUCCI RAPHAEL"/>
    <x v="12"/>
    <n v="29273.35"/>
    <n v="1120.83"/>
    <n v="30394.18"/>
    <n v="3"/>
    <n v="729.02"/>
    <n v="26.31"/>
    <m/>
    <n v="702.71"/>
    <n v="2.3985513015978715E-2"/>
    <n v="0"/>
    <n v="0"/>
    <m/>
    <m/>
    <n v="0.1"/>
    <n v="0.1"/>
    <n v="70.271000000000001"/>
    <m/>
    <n v="70.271000000000001"/>
    <s v=""/>
    <n v="1"/>
    <n v="20"/>
    <n v="1"/>
    <n v="1"/>
    <m/>
    <m/>
    <n v="1"/>
    <s v="Valauto Lambersart VW"/>
    <s v="SKODA"/>
    <m/>
    <s v="Lambersart Sk"/>
    <n v="729.02"/>
  </r>
  <r>
    <x v="2"/>
    <s v="C"/>
    <x v="1"/>
    <d v="2021-04-07T00:00:00"/>
    <d v="2021-04-07T00:00:00"/>
    <m/>
    <m/>
    <m/>
    <m/>
    <m/>
    <n v="0"/>
    <s v="LESQU"/>
    <n v="522569"/>
    <n v="2569"/>
    <s v="DELEU ERIC"/>
    <x v="31"/>
    <n v="42472"/>
    <n v="2808.33"/>
    <n v="45280.33"/>
    <n v="13"/>
    <n v="1027.72"/>
    <n v="35.22"/>
    <m/>
    <n v="992.5"/>
    <n v="2.269683105224719E-2"/>
    <n v="0"/>
    <n v="0"/>
    <m/>
    <m/>
    <n v="0.1"/>
    <n v="0.1"/>
    <n v="99.25"/>
    <m/>
    <n v="99.25"/>
    <s v="VWB"/>
    <n v="0"/>
    <n v="20"/>
    <n v="1"/>
    <n v="1"/>
    <m/>
    <m/>
    <n v="1"/>
    <s v="Valauto Lambersart VW"/>
    <s v="SKODA"/>
    <m/>
    <s v="Lambersart Sk"/>
    <n v="1027.72"/>
  </r>
  <r>
    <x v="2"/>
    <s v="C"/>
    <x v="1"/>
    <d v="2021-03-17T00:00:00"/>
    <d v="2021-03-17T00:00:00"/>
    <m/>
    <m/>
    <m/>
    <m/>
    <m/>
    <m/>
    <s v="LESQU"/>
    <n v="522570"/>
    <n v="2570"/>
    <s v="DECLERCQ MICHEL"/>
    <x v="12"/>
    <n v="25931.68"/>
    <n v="1679.17"/>
    <n v="27610.85"/>
    <n v="8"/>
    <n v="931.1"/>
    <n v="26.31"/>
    <m/>
    <n v="904.79000000000008"/>
    <n v="3.3722250492107274E-2"/>
    <n v="0"/>
    <n v="-1483"/>
    <m/>
    <m/>
    <n v="0.1"/>
    <n v="0.1"/>
    <n v="90.479000000000013"/>
    <m/>
    <n v="90.479000000000013"/>
    <s v="VWB"/>
    <n v="1"/>
    <n v="20"/>
    <n v="1"/>
    <n v="1"/>
    <m/>
    <m/>
    <n v="1"/>
    <s v="Valauto Lambersart VW"/>
    <s v="SKODA"/>
    <m/>
    <s v="Lambersart Sk"/>
    <n v="931.1"/>
  </r>
  <r>
    <x v="2"/>
    <s v="C"/>
    <x v="1"/>
    <d v="2021-04-28T00:00:00"/>
    <d v="2021-04-28T00:00:00"/>
    <m/>
    <m/>
    <m/>
    <m/>
    <m/>
    <m/>
    <s v="LEALE"/>
    <n v="522572"/>
    <n v="2572"/>
    <s v="LECOCQ AURELIEN"/>
    <x v="7"/>
    <n v="19465.02"/>
    <n v="1258.3399999999999"/>
    <n v="20723.36"/>
    <n v="28"/>
    <n v="761.85"/>
    <n v="35.22"/>
    <m/>
    <n v="726.63"/>
    <n v="3.6762860848819884E-2"/>
    <n v="0"/>
    <n v="-2050"/>
    <m/>
    <m/>
    <n v="0.1"/>
    <n v="0.1"/>
    <n v="72.662999999999997"/>
    <m/>
    <n v="72.662999999999997"/>
    <s v="VWB"/>
    <n v="1"/>
    <n v="20"/>
    <n v="1"/>
    <n v="1"/>
    <m/>
    <m/>
    <n v="1"/>
    <s v="Valauto Lambersart VW"/>
    <s v="SKODA"/>
    <m/>
    <s v="Lambersart Sk"/>
    <n v="761.85"/>
  </r>
  <r>
    <x v="2"/>
    <s v="C"/>
    <x v="1"/>
    <d v="2021-02-18T00:00:00"/>
    <d v="2021-02-19T00:00:00"/>
    <m/>
    <m/>
    <m/>
    <m/>
    <m/>
    <n v="0"/>
    <s v="LEALE"/>
    <n v="522573"/>
    <n v="2573"/>
    <s v="ABDOULAYE ADOUM"/>
    <x v="8"/>
    <n v="19231.68"/>
    <n v="533.34"/>
    <n v="19765.02"/>
    <n v="6"/>
    <n v="394.55"/>
    <n v="35.22"/>
    <m/>
    <n v="359.33000000000004"/>
    <n v="1.9962033936722554E-2"/>
    <n v="0"/>
    <n v="-1650"/>
    <m/>
    <m/>
    <n v="0.1"/>
    <n v="0.1"/>
    <n v="35.933000000000007"/>
    <m/>
    <n v="35.933000000000007"/>
    <s v="CGI"/>
    <n v="1"/>
    <n v="0"/>
    <n v="0"/>
    <n v="1"/>
    <m/>
    <m/>
    <n v="0"/>
    <s v="Valauto Lambersart VW"/>
    <s v="SKODA"/>
    <m/>
    <s v="Lambersart Sk"/>
    <n v="394.55"/>
  </r>
  <r>
    <x v="2"/>
    <s v="C"/>
    <x v="1"/>
    <d v="2021-03-08T00:00:00"/>
    <d v="2021-03-08T00:00:00"/>
    <m/>
    <m/>
    <m/>
    <m/>
    <m/>
    <n v="0"/>
    <s v="LESQU"/>
    <n v="522574"/>
    <n v="2574"/>
    <s v="VANHOUTTE CHRISTINE ET LUC"/>
    <x v="8"/>
    <n v="23954.18"/>
    <n v="1291.68"/>
    <n v="25245.86"/>
    <n v="7"/>
    <n v="1563.2"/>
    <n v="35.22"/>
    <m/>
    <n v="1527.98"/>
    <n v="6.191906316520808E-2"/>
    <n v="0"/>
    <n v="-1650"/>
    <m/>
    <m/>
    <n v="0.1"/>
    <n v="0.1"/>
    <n v="152.798"/>
    <m/>
    <n v="152.798"/>
    <s v=""/>
    <n v="1"/>
    <n v="20"/>
    <n v="1"/>
    <n v="1"/>
    <m/>
    <m/>
    <n v="1"/>
    <s v="Valauto Lambersart VW"/>
    <s v="SKODA"/>
    <m/>
    <s v="Lambersart Sk"/>
    <n v="1563.2"/>
  </r>
  <r>
    <x v="2"/>
    <s v="C"/>
    <x v="1"/>
    <d v="2021-06-02T00:00:00"/>
    <d v="2021-06-03T00:00:00"/>
    <m/>
    <m/>
    <m/>
    <m/>
    <m/>
    <n v="0"/>
    <s v="LESQU"/>
    <n v="522575"/>
    <n v="2575"/>
    <s v="POLY DANIEL"/>
    <x v="10"/>
    <n v="22069.18"/>
    <n v="708.34"/>
    <n v="22777.52"/>
    <n v="6"/>
    <n v="1611.22"/>
    <n v="35.22"/>
    <m/>
    <n v="1576"/>
    <n v="7.0737288343946131E-2"/>
    <n v="0"/>
    <n v="-1874"/>
    <m/>
    <m/>
    <n v="0.1"/>
    <n v="0.1"/>
    <n v="157.60000000000002"/>
    <m/>
    <n v="157.60000000000002"/>
    <s v="VWB"/>
    <n v="0"/>
    <n v="20"/>
    <n v="1"/>
    <n v="1"/>
    <m/>
    <m/>
    <n v="1"/>
    <s v="Valauto Lambersart VW"/>
    <s v="SKODA"/>
    <m/>
    <s v="Lambersart Sk"/>
    <n v="1611.22"/>
  </r>
  <r>
    <x v="2"/>
    <s v="C"/>
    <x v="1"/>
    <d v="2021-03-15T00:00:00"/>
    <d v="2021-03-15T00:00:00"/>
    <m/>
    <m/>
    <m/>
    <m/>
    <m/>
    <n v="0"/>
    <s v="LESQU"/>
    <n v="522576"/>
    <n v="2576"/>
    <s v="BELLETTE LAURENT"/>
    <x v="10"/>
    <n v="25790.02"/>
    <n v="1891.68"/>
    <n v="27681.7"/>
    <n v="6"/>
    <n v="504.28999999999996"/>
    <n v="35.22"/>
    <m/>
    <n v="469.06999999999994"/>
    <n v="1.821745051785114E-2"/>
    <n v="0"/>
    <n v="-1250"/>
    <m/>
    <m/>
    <n v="0.1"/>
    <n v="0.1"/>
    <n v="46.906999999999996"/>
    <m/>
    <n v="46.906999999999996"/>
    <s v=""/>
    <n v="1"/>
    <n v="0"/>
    <n v="0"/>
    <n v="1"/>
    <m/>
    <m/>
    <n v="0"/>
    <s v="Valauto Lambersart VW"/>
    <s v="SKODA"/>
    <m/>
    <s v="Lambersart Sk"/>
    <n v="504.28999999999996"/>
  </r>
  <r>
    <x v="2"/>
    <s v="C"/>
    <x v="1"/>
    <d v="2021-04-02T00:00:00"/>
    <d v="2021-04-02T00:00:00"/>
    <m/>
    <m/>
    <m/>
    <m/>
    <m/>
    <n v="0"/>
    <s v="LEALE"/>
    <n v="522577"/>
    <n v="2577"/>
    <s v="PARAT MICHEL ET MARIE-ANNICK"/>
    <x v="10"/>
    <n v="23306.68"/>
    <n v="2333.34"/>
    <n v="25640.02"/>
    <n v="3"/>
    <n v="1293.73"/>
    <n v="35.22"/>
    <m/>
    <n v="1258.51"/>
    <n v="5.0457448941147474E-2"/>
    <n v="0"/>
    <n v="-1250"/>
    <m/>
    <m/>
    <n v="0.1"/>
    <n v="0.1"/>
    <n v="125.851"/>
    <m/>
    <n v="125.851"/>
    <s v=""/>
    <n v="0"/>
    <n v="0"/>
    <n v="0"/>
    <n v="1"/>
    <m/>
    <m/>
    <n v="0"/>
    <s v="Valauto Lambersart VW"/>
    <s v="SKODA"/>
    <m/>
    <s v="Lambersart Sk"/>
    <n v="1293.73"/>
  </r>
  <r>
    <x v="2"/>
    <s v="C"/>
    <x v="1"/>
    <d v="2021-03-22T00:00:00"/>
    <d v="2021-03-22T00:00:00"/>
    <m/>
    <m/>
    <m/>
    <m/>
    <m/>
    <m/>
    <s v="ASCDI"/>
    <n v="522578"/>
    <n v="2578"/>
    <s v="MASSEZ PATRICIA"/>
    <x v="8"/>
    <n v="19231.68"/>
    <n v="1575.01"/>
    <n v="20806.689999999999"/>
    <n v="12"/>
    <n v="636.19000000000005"/>
    <n v="35.22"/>
    <m/>
    <n v="600.97"/>
    <n v="3.05762233204801E-2"/>
    <n v="0"/>
    <n v="-1650"/>
    <m/>
    <m/>
    <n v="0.1"/>
    <n v="0.1"/>
    <n v="60.097000000000008"/>
    <m/>
    <n v="60.097000000000008"/>
    <s v="VWB"/>
    <n v="1"/>
    <n v="20"/>
    <n v="1"/>
    <n v="1"/>
    <m/>
    <m/>
    <n v="1"/>
    <s v="Valauto Lambersart VW"/>
    <s v="SKODA"/>
    <m/>
    <s v="La Chapelle"/>
    <n v="636.19000000000005"/>
  </r>
  <r>
    <x v="2"/>
    <s v="C"/>
    <x v="1"/>
    <d v="2021-04-08T00:00:00"/>
    <d v="2021-04-08T00:00:00"/>
    <m/>
    <m/>
    <m/>
    <m/>
    <m/>
    <n v="0"/>
    <s v="LEALE"/>
    <n v="522579"/>
    <n v="2579"/>
    <s v="CARLESSO DELPHINE"/>
    <x v="9"/>
    <n v="25547"/>
    <n v="2149.9899999999998"/>
    <n v="27696.989999999998"/>
    <n v="1"/>
    <n v="1075.49"/>
    <n v="28"/>
    <m/>
    <n v="1047.49"/>
    <n v="3.8830573286122431E-2"/>
    <n v="0"/>
    <n v="-2683"/>
    <m/>
    <m/>
    <n v="0.1"/>
    <n v="0.1"/>
    <n v="104.74900000000001"/>
    <m/>
    <n v="104.74900000000001"/>
    <s v="VWB"/>
    <n v="0"/>
    <n v="20"/>
    <n v="1"/>
    <n v="1"/>
    <m/>
    <m/>
    <n v="1"/>
    <s v="Valauto Lambersart VW"/>
    <s v="SKODA"/>
    <m/>
    <s v="Lambersart Sk"/>
    <n v="1075.49"/>
  </r>
  <r>
    <x v="2"/>
    <s v="C"/>
    <x v="1"/>
    <d v="2021-03-19T00:00:00"/>
    <d v="2021-03-19T00:00:00"/>
    <m/>
    <m/>
    <m/>
    <m/>
    <m/>
    <n v="0"/>
    <s v="LESQU"/>
    <n v="522580"/>
    <n v="2580"/>
    <s v="VANDENBUSSCHE VIRGINIE"/>
    <x v="13"/>
    <n v="13998.35"/>
    <n v="1083.33"/>
    <n v="15081.68"/>
    <n v="9"/>
    <n v="585.11"/>
    <n v="35.22"/>
    <m/>
    <n v="549.89"/>
    <n v="3.8796075768747246E-2"/>
    <n v="0"/>
    <n v="-1166"/>
    <m/>
    <m/>
    <n v="0.1"/>
    <n v="0.1"/>
    <n v="54.989000000000004"/>
    <m/>
    <n v="54.989000000000004"/>
    <s v=""/>
    <n v="1"/>
    <n v="0"/>
    <n v="0"/>
    <n v="1"/>
    <m/>
    <m/>
    <n v="0"/>
    <s v="Valauto Lambersart VW"/>
    <s v="SKODA"/>
    <m/>
    <s v="Lambersart Sk"/>
    <n v="585.11"/>
  </r>
  <r>
    <x v="2"/>
    <s v="C"/>
    <x v="1"/>
    <d v="2021-04-07T00:00:00"/>
    <d v="2021-04-07T00:00:00"/>
    <m/>
    <m/>
    <m/>
    <m/>
    <m/>
    <n v="0"/>
    <s v="LEALE"/>
    <n v="522581"/>
    <n v="2581"/>
    <s v="KEDZIORA ALICE"/>
    <x v="8"/>
    <n v="19398.349999999999"/>
    <n v="533.34"/>
    <n v="19931.689999999999"/>
    <n v="37"/>
    <n v="924.04"/>
    <n v="35.22"/>
    <m/>
    <n v="888.81999999999994"/>
    <n v="4.63603437540921E-2"/>
    <n v="0"/>
    <n v="-1400"/>
    <m/>
    <m/>
    <n v="0.1"/>
    <n v="0.1"/>
    <n v="88.882000000000005"/>
    <m/>
    <n v="88.882000000000005"/>
    <s v="VWB"/>
    <n v="1"/>
    <n v="0"/>
    <n v="0"/>
    <n v="1"/>
    <m/>
    <m/>
    <n v="0"/>
    <s v="Valauto Lambersart VW"/>
    <s v="SKODA"/>
    <m/>
    <s v="Lambersart Sk"/>
    <n v="924.04"/>
  </r>
  <r>
    <x v="2"/>
    <s v="C"/>
    <x v="1"/>
    <d v="2021-06-15T00:00:00"/>
    <d v="2021-06-16T00:00:00"/>
    <m/>
    <m/>
    <m/>
    <m/>
    <m/>
    <m/>
    <s v="LEALE"/>
    <n v="522582"/>
    <n v="2582"/>
    <s v="ZELLICHE DJAZIA"/>
    <x v="8"/>
    <n v="19235.849999999999"/>
    <n v="900"/>
    <n v="20135.849999999999"/>
    <n v="12"/>
    <n v="1111.73"/>
    <n v="35.22"/>
    <m/>
    <n v="1076.51"/>
    <n v="5.5211476048937599E-2"/>
    <n v="0"/>
    <n v="-1400"/>
    <m/>
    <m/>
    <n v="0.1"/>
    <n v="0.1"/>
    <n v="107.65100000000001"/>
    <m/>
    <n v="107.65100000000001"/>
    <s v="VWB"/>
    <n v="0"/>
    <n v="20"/>
    <n v="1"/>
    <n v="1"/>
    <m/>
    <m/>
    <n v="1"/>
    <s v="Valauto Lambersart VW"/>
    <s v="SKODA"/>
    <m/>
    <s v="Lambersart Sk"/>
    <n v="1111.73"/>
  </r>
  <r>
    <x v="2"/>
    <s v="C"/>
    <x v="1"/>
    <d v="2021-03-31T00:00:00"/>
    <d v="2021-03-31T00:00:00"/>
    <m/>
    <m/>
    <m/>
    <m/>
    <m/>
    <n v="0"/>
    <s v="LEALE"/>
    <n v="522584"/>
    <n v="2584"/>
    <s v="HUART ELISABETH"/>
    <x v="13"/>
    <n v="12498.35"/>
    <n v="291.67"/>
    <n v="12790.02"/>
    <n v="33"/>
    <n v="35.78"/>
    <n v="35.22"/>
    <m/>
    <n v="0.56000000000000227"/>
    <n v="2.797493670846488E-3"/>
    <n v="0"/>
    <n v="-1250"/>
    <m/>
    <m/>
    <n v="0.1"/>
    <n v="0.1"/>
    <n v="5.600000000000023E-2"/>
    <m/>
    <n v="5.600000000000023E-2"/>
    <s v="VWB"/>
    <n v="0"/>
    <n v="20"/>
    <n v="1"/>
    <n v="1"/>
    <m/>
    <m/>
    <n v="1"/>
    <s v="Valauto Lambersart VW"/>
    <s v="SKODA"/>
    <m/>
    <s v="Lambersart Sk"/>
    <n v="35.78"/>
  </r>
  <r>
    <x v="2"/>
    <s v="C"/>
    <x v="1"/>
    <d v="2021-03-16T00:00:00"/>
    <d v="2021-03-16T00:00:00"/>
    <m/>
    <m/>
    <m/>
    <m/>
    <m/>
    <n v="0"/>
    <s v="LESQU"/>
    <n v="522585"/>
    <n v="2585"/>
    <s v="SUFFYS YANN"/>
    <x v="8"/>
    <n v="18606.68"/>
    <n v="-2166.66"/>
    <n v="16440.02"/>
    <n v="6"/>
    <n v="1097.6400000000001"/>
    <n v="35.22"/>
    <n v="-86.449999999999989"/>
    <n v="975.97"/>
    <n v="6.1507832715531979E-2"/>
    <n v="0"/>
    <n v="0"/>
    <m/>
    <m/>
    <n v="0.1"/>
    <n v="0.1"/>
    <n v="97.597000000000008"/>
    <m/>
    <n v="97.597000000000008"/>
    <s v=""/>
    <n v="1"/>
    <n v="20"/>
    <n v="1"/>
    <n v="1"/>
    <m/>
    <m/>
    <n v="1"/>
    <s v="Valauto Lambersart VW"/>
    <s v="SKODA"/>
    <m/>
    <s v="Lambersart Sk"/>
    <n v="1097.6400000000001"/>
  </r>
  <r>
    <x v="2"/>
    <s v="C"/>
    <x v="1"/>
    <d v="2021-06-03T00:00:00"/>
    <d v="2021-06-04T00:00:00"/>
    <m/>
    <m/>
    <m/>
    <m/>
    <m/>
    <n v="0"/>
    <s v="LESQU"/>
    <n v="522586"/>
    <n v="2586"/>
    <s v="DEMAGNY GAUTHIER"/>
    <x v="8"/>
    <n v="18606.68"/>
    <n v="-1958.33"/>
    <n v="16648.349999999999"/>
    <n v="20"/>
    <n v="953.26"/>
    <n v="35.22"/>
    <m/>
    <n v="918.04"/>
    <n v="5.7258527121306323E-2"/>
    <n v="0"/>
    <n v="0"/>
    <m/>
    <m/>
    <n v="0.12"/>
    <n v="0.12"/>
    <n v="110.16479999999999"/>
    <m/>
    <n v="110.16479999999999"/>
    <s v="VWB"/>
    <n v="1"/>
    <n v="20"/>
    <n v="1"/>
    <n v="1"/>
    <m/>
    <m/>
    <n v="1"/>
    <s v="Valauto Lambersart VW"/>
    <s v="SKODA"/>
    <m/>
    <s v="Lambersart Sk"/>
    <n v="953.26"/>
  </r>
  <r>
    <x v="2"/>
    <s v="C"/>
    <x v="1"/>
    <d v="2021-08-24T00:00:00"/>
    <d v="2021-08-30T00:00:00"/>
    <m/>
    <m/>
    <m/>
    <m/>
    <m/>
    <n v="0"/>
    <s v="LESQU"/>
    <n v="522587"/>
    <n v="2587"/>
    <s v="MOREAU ALICE"/>
    <x v="8"/>
    <n v="19398.349999999999"/>
    <n v="-1183.33"/>
    <n v="18215.019999999997"/>
    <n v="102"/>
    <n v="731.28"/>
    <n v="35.22"/>
    <m/>
    <n v="696.06"/>
    <n v="4.0147087403692126E-2"/>
    <n v="-1511.85"/>
    <n v="0"/>
    <m/>
    <m/>
    <n v="0.12"/>
    <n v="0.12"/>
    <n v="83.527199999999993"/>
    <m/>
    <n v="83.527199999999993"/>
    <n v="0"/>
    <n v="1"/>
    <n v="0"/>
    <n v="0"/>
    <n v="1"/>
    <m/>
    <m/>
    <n v="0"/>
    <s v="Valauto Lambersart VW"/>
    <s v="SKODA"/>
    <m/>
    <s v="Lambersart Sk"/>
    <n v="731.28"/>
  </r>
  <r>
    <x v="2"/>
    <s v="C"/>
    <x v="1"/>
    <d v="2021-08-30T00:00:00"/>
    <d v="2021-08-31T00:00:00"/>
    <m/>
    <m/>
    <m/>
    <m/>
    <m/>
    <n v="0"/>
    <s v="LEALE"/>
    <n v="522588"/>
    <n v="2588"/>
    <s v="BERNARD LEONIE ET STEPHANE"/>
    <x v="8"/>
    <n v="20690"/>
    <n v="-1183.33"/>
    <n v="19506.669999999998"/>
    <n v="97"/>
    <n v="794.83"/>
    <n v="35.229999999999997"/>
    <m/>
    <n v="759.6"/>
    <n v="4.0746575402157321E-2"/>
    <n v="-1619.05"/>
    <n v="0"/>
    <m/>
    <m/>
    <n v="0.1"/>
    <n v="0.1"/>
    <n v="75.960000000000008"/>
    <m/>
    <n v="75.960000000000008"/>
    <n v="0"/>
    <n v="1"/>
    <n v="20"/>
    <n v="1"/>
    <n v="1"/>
    <m/>
    <m/>
    <n v="1"/>
    <s v="Valauto Lambersart VW"/>
    <s v="SKODA"/>
    <m/>
    <s v="Lambersart Sk"/>
    <n v="794.83"/>
  </r>
  <r>
    <x v="2"/>
    <s v="C"/>
    <x v="1"/>
    <d v="2021-11-04T00:00:00"/>
    <d v="2021-11-05T00:00:00"/>
    <m/>
    <m/>
    <m/>
    <m/>
    <m/>
    <n v="0"/>
    <s v="LESQU"/>
    <n v="522589"/>
    <n v="2589"/>
    <s v="BRUNELAT OLIVIER "/>
    <x v="8"/>
    <n v="19373.349999999999"/>
    <n v="-2133.34"/>
    <n v="17240.009999999998"/>
    <n v="16"/>
    <n v="1755.17"/>
    <n v="35.22"/>
    <m/>
    <n v="1719.95"/>
    <n v="0.10180794558703854"/>
    <n v="0"/>
    <n v="0"/>
    <m/>
    <m/>
    <n v="0.12"/>
    <n v="0.12"/>
    <n v="206.39400000000001"/>
    <m/>
    <n v="206.39400000000001"/>
    <s v="VWB"/>
    <n v="1"/>
    <n v="20"/>
    <n v="1"/>
    <n v="1"/>
    <m/>
    <m/>
    <n v="1"/>
    <s v="Valauto Lambersart VW"/>
    <s v="SKODA"/>
    <m/>
    <s v="Lambersart Sk"/>
    <n v="1755.17"/>
  </r>
  <r>
    <x v="2"/>
    <s v="C"/>
    <x v="1"/>
    <d v="2021-06-08T00:00:00"/>
    <d v="2021-06-10T00:00:00"/>
    <m/>
    <m/>
    <m/>
    <m/>
    <m/>
    <n v="0"/>
    <s v="LESQU"/>
    <n v="522590"/>
    <n v="2590"/>
    <s v="MAERTEN JEAN JACQUES ET  MARIE C"/>
    <x v="8"/>
    <n v="19398.349999999999"/>
    <n v="-1183.33"/>
    <n v="18215.019999999997"/>
    <n v="7"/>
    <n v="1120.6400000000001"/>
    <n v="35.22"/>
    <m/>
    <n v="1085.42"/>
    <n v="6.1522853117921383E-2"/>
    <n v="0"/>
    <n v="0"/>
    <m/>
    <m/>
    <n v="0.1"/>
    <n v="0.12"/>
    <n v="108.54200000000002"/>
    <m/>
    <n v="108.54200000000002"/>
    <s v=""/>
    <n v="1"/>
    <n v="0"/>
    <n v="0"/>
    <n v="1"/>
    <m/>
    <m/>
    <n v="0"/>
    <s v="Valauto Lambersart VW"/>
    <s v="SKODA"/>
    <m/>
    <s v="Lambersart Sk"/>
    <n v="1120.6400000000001"/>
  </r>
  <r>
    <x v="2"/>
    <s v="C"/>
    <x v="1"/>
    <d v="2021-08-03T00:00:00"/>
    <d v="2021-08-04T00:00:00"/>
    <m/>
    <m/>
    <m/>
    <m/>
    <m/>
    <n v="0"/>
    <s v="LESQU"/>
    <n v="522591"/>
    <n v="2591"/>
    <s v="YOSBERGUE CHRISTOPHE"/>
    <x v="8"/>
    <n v="20690.009999999998"/>
    <n v="-891.67"/>
    <n v="19798.34"/>
    <n v="53"/>
    <n v="1084.96"/>
    <n v="35.22"/>
    <m/>
    <n v="1049.74"/>
    <n v="5.4800553985839218E-2"/>
    <n v="297.67"/>
    <n v="0"/>
    <m/>
    <m/>
    <n v="0.12"/>
    <n v="0.12"/>
    <n v="125.9688"/>
    <m/>
    <n v="125.9688"/>
    <s v="VWB"/>
    <n v="1"/>
    <n v="20"/>
    <n v="1"/>
    <n v="1"/>
    <m/>
    <m/>
    <n v="1"/>
    <s v="Valauto Lambersart VW"/>
    <s v="SKODA"/>
    <m/>
    <s v="Lambersart Sk"/>
    <n v="1084.96"/>
  </r>
  <r>
    <x v="2"/>
    <s v="C"/>
    <x v="1"/>
    <d v="2021-07-22T00:00:00"/>
    <d v="2021-07-23T00:00:00"/>
    <m/>
    <m/>
    <m/>
    <m/>
    <m/>
    <n v="0"/>
    <s v="LESQU"/>
    <n v="522595"/>
    <n v="2595"/>
    <s v="PLOEGAERTS DOMINIQUE ET CORINNE"/>
    <x v="10"/>
    <n v="23765.02"/>
    <n v="4308.34"/>
    <n v="28073.360000000001"/>
    <n v="3"/>
    <n v="2305.79"/>
    <n v="35.22"/>
    <m/>
    <n v="2270.5700000000002"/>
    <n v="8.2134450596579811E-2"/>
    <n v="0"/>
    <n v="-3560.95"/>
    <m/>
    <m/>
    <n v="0.08"/>
    <n v="0.1"/>
    <n v="181.64560000000003"/>
    <m/>
    <n v="181.64560000000003"/>
    <s v=""/>
    <n v="1"/>
    <n v="20"/>
    <n v="1"/>
    <n v="1"/>
    <m/>
    <m/>
    <n v="1"/>
    <s v="Valauto Lambersart VW"/>
    <s v="SKODA"/>
    <m/>
    <s v="Lambersart Sk"/>
    <n v="2305.79"/>
  </r>
  <r>
    <x v="2"/>
    <s v="C"/>
    <x v="1"/>
    <d v="2021-04-12T00:00:00"/>
    <d v="2021-04-12T00:00:00"/>
    <m/>
    <m/>
    <m/>
    <m/>
    <m/>
    <n v="0"/>
    <s v="LESQU"/>
    <n v="522596"/>
    <n v="2596"/>
    <s v="NIVELLE ADRIEN"/>
    <x v="12"/>
    <n v="24448.35"/>
    <n v="5691.67"/>
    <n v="30140.019999999997"/>
    <n v="20"/>
    <n v="2257.98"/>
    <n v="26.31"/>
    <m/>
    <n v="2231.67"/>
    <n v="7.491634046692737E-2"/>
    <n v="0"/>
    <n v="-2451.38"/>
    <m/>
    <m/>
    <n v="0.1"/>
    <n v="0.1"/>
    <n v="223.16700000000003"/>
    <m/>
    <n v="223.16700000000003"/>
    <s v=""/>
    <n v="1"/>
    <n v="20"/>
    <n v="1"/>
    <n v="1"/>
    <m/>
    <m/>
    <n v="1"/>
    <s v="Valauto Lambersart VW"/>
    <s v="SKODA"/>
    <m/>
    <s v="Lambersart Sk"/>
    <n v="2257.98"/>
  </r>
  <r>
    <x v="2"/>
    <s v="C"/>
    <x v="1"/>
    <d v="2021-04-19T00:00:00"/>
    <d v="2021-04-19T00:00:00"/>
    <m/>
    <m/>
    <m/>
    <m/>
    <m/>
    <m/>
    <s v="LESQU"/>
    <n v="522598"/>
    <n v="2598"/>
    <s v="CORDONNIER ANNE"/>
    <x v="12"/>
    <n v="22773.35"/>
    <n v="2108.34"/>
    <n v="24881.69"/>
    <n v="17"/>
    <n v="1316.85"/>
    <n v="26.31"/>
    <m/>
    <n v="1290.54"/>
    <n v="5.2924459713146493E-2"/>
    <n v="0"/>
    <n v="-2451.38"/>
    <m/>
    <m/>
    <n v="0.1"/>
    <n v="0.1"/>
    <n v="129.054"/>
    <m/>
    <n v="129.054"/>
    <s v="VWB"/>
    <n v="1"/>
    <n v="20"/>
    <n v="1"/>
    <n v="1"/>
    <m/>
    <m/>
    <n v="1"/>
    <s v="Valauto Lambersart VW"/>
    <s v="SKODA"/>
    <m/>
    <s v="Lambersart Sk"/>
    <n v="1316.85"/>
  </r>
  <r>
    <x v="2"/>
    <s v="C"/>
    <x v="1"/>
    <d v="2021-04-09T00:00:00"/>
    <d v="2021-04-09T00:00:00"/>
    <m/>
    <m/>
    <m/>
    <m/>
    <m/>
    <n v="0"/>
    <s v="LEALE"/>
    <n v="522599"/>
    <n v="2599"/>
    <s v="FINET LAURENT"/>
    <x v="8"/>
    <n v="18606.68"/>
    <n v="-1625"/>
    <n v="16981.68"/>
    <n v="7"/>
    <n v="1409.3899999999999"/>
    <n v="35.22"/>
    <m/>
    <n v="1374.1699999999998"/>
    <n v="8.2994733147721531E-2"/>
    <n v="0"/>
    <n v="-501.98"/>
    <m/>
    <m/>
    <n v="0.1"/>
    <n v="0.1"/>
    <n v="137.417"/>
    <m/>
    <n v="137.417"/>
    <s v="VWB"/>
    <n v="1"/>
    <n v="20"/>
    <n v="1"/>
    <n v="1"/>
    <m/>
    <m/>
    <n v="1"/>
    <s v="Valauto Lambersart VW"/>
    <s v="SKODA"/>
    <m/>
    <s v="Lambersart Sk"/>
    <n v="1409.3899999999999"/>
  </r>
  <r>
    <x v="2"/>
    <s v="C"/>
    <x v="1"/>
    <d v="2021-05-04T00:00:00"/>
    <d v="2021-05-06T00:00:00"/>
    <m/>
    <m/>
    <m/>
    <m/>
    <m/>
    <n v="0"/>
    <s v="LEALE"/>
    <n v="522600"/>
    <n v="2600"/>
    <s v="DELIGNE BORIS"/>
    <x v="8"/>
    <n v="18606.68"/>
    <n v="-41.66"/>
    <n v="18565.02"/>
    <n v="1"/>
    <n v="1081.99"/>
    <n v="35.22"/>
    <m/>
    <n v="1046.77"/>
    <n v="5.82811114666184E-2"/>
    <n v="0"/>
    <n v="-501.98"/>
    <m/>
    <m/>
    <n v="0.1"/>
    <n v="0.1"/>
    <n v="104.67700000000001"/>
    <m/>
    <n v="104.67700000000001"/>
    <s v="VWB"/>
    <n v="1"/>
    <n v="20"/>
    <n v="1"/>
    <n v="1"/>
    <m/>
    <m/>
    <n v="1"/>
    <s v="Valauto Lambersart VW"/>
    <s v="SKODA"/>
    <m/>
    <s v="Lambersart Sk"/>
    <n v="1081.99"/>
  </r>
  <r>
    <x v="2"/>
    <s v="C"/>
    <x v="1"/>
    <d v="2021-03-19T00:00:00"/>
    <d v="2021-03-19T00:00:00"/>
    <m/>
    <m/>
    <m/>
    <m/>
    <m/>
    <m/>
    <s v="LEALE"/>
    <n v="522602"/>
    <n v="2602"/>
    <s v="BALLOY AMELIE"/>
    <x v="8"/>
    <n v="19398.349999999999"/>
    <n v="1691.67"/>
    <n v="21090.019999999997"/>
    <n v="9"/>
    <n v="1093.96"/>
    <n v="35.22"/>
    <m/>
    <n v="1058.74"/>
    <n v="5.1870979733542225E-2"/>
    <n v="0"/>
    <n v="-1901.98"/>
    <m/>
    <m/>
    <n v="0.1"/>
    <n v="0.1"/>
    <n v="105.87400000000001"/>
    <m/>
    <n v="105.87400000000001"/>
    <s v="VWB"/>
    <n v="1"/>
    <n v="20"/>
    <n v="1"/>
    <n v="1"/>
    <m/>
    <m/>
    <n v="1"/>
    <s v="Valauto Lambersart VW"/>
    <s v="SKODA"/>
    <m/>
    <s v="Lambersart Sk"/>
    <n v="1093.96"/>
  </r>
  <r>
    <x v="2"/>
    <s v="C"/>
    <x v="1"/>
    <d v="2021-04-22T00:00:00"/>
    <d v="2021-04-22T00:00:00"/>
    <m/>
    <m/>
    <m/>
    <m/>
    <m/>
    <n v="0"/>
    <s v="LEALE"/>
    <n v="522605"/>
    <n v="2605"/>
    <s v="SCHYMIK JULIEN ET BENTEIN"/>
    <x v="7"/>
    <n v="19465.009999999998"/>
    <n v="1433.34"/>
    <n v="20898.349999999999"/>
    <n v="37"/>
    <n v="864.98"/>
    <n v="35.229999999999997"/>
    <m/>
    <n v="829.75"/>
    <n v="4.1389870492168045E-2"/>
    <n v="0"/>
    <n v="-2300"/>
    <m/>
    <m/>
    <n v="0.12"/>
    <n v="0.12"/>
    <n v="99.57"/>
    <m/>
    <n v="99.57"/>
    <s v=""/>
    <n v="1"/>
    <n v="20"/>
    <n v="1"/>
    <n v="1"/>
    <m/>
    <m/>
    <n v="1"/>
    <s v="Valauto Lambersart VW"/>
    <s v="SKODA"/>
    <m/>
    <s v="Lambersart Sk"/>
    <n v="864.98"/>
  </r>
  <r>
    <x v="2"/>
    <s v="C"/>
    <x v="1"/>
    <d v="2021-07-17T00:00:00"/>
    <d v="2021-07-19T00:00:00"/>
    <m/>
    <m/>
    <m/>
    <m/>
    <m/>
    <m/>
    <s v="LEALE"/>
    <n v="522607"/>
    <n v="2607"/>
    <s v="RECQ DAVID"/>
    <x v="13"/>
    <n v="15356.68"/>
    <n v="466.67"/>
    <n v="15823.35"/>
    <n v="114"/>
    <n v="621.88"/>
    <n v="35.22"/>
    <m/>
    <n v="586.66"/>
    <n v="3.9301412153557876E-2"/>
    <n v="-2420.9699999999998"/>
    <m/>
    <m/>
    <m/>
    <n v="0.1"/>
    <n v="0.1"/>
    <n v="58.665999999999997"/>
    <m/>
    <n v="58.665999999999997"/>
    <s v="VWB"/>
    <n v="1"/>
    <n v="20"/>
    <n v="1"/>
    <n v="1"/>
    <m/>
    <m/>
    <n v="1"/>
    <s v="Valauto Lambersart VW"/>
    <s v="SKODA"/>
    <m/>
    <s v="Lambersart Sk"/>
    <n v="621.88"/>
  </r>
  <r>
    <x v="2"/>
    <s v="C"/>
    <x v="1"/>
    <d v="2021-07-05T00:00:00"/>
    <d v="2021-07-06T00:00:00"/>
    <m/>
    <m/>
    <m/>
    <m/>
    <m/>
    <n v="0"/>
    <s v="LESQU"/>
    <n v="522608"/>
    <n v="2608"/>
    <s v="DELAHAYE KASSNDRA"/>
    <x v="13"/>
    <n v="15356.68"/>
    <n v="291.67"/>
    <n v="15648.35"/>
    <n v="105"/>
    <n v="740.94"/>
    <n v="35.22"/>
    <m/>
    <n v="705.72"/>
    <n v="4.7349401055063314E-2"/>
    <n v="-2394.1999999999998"/>
    <n v="0"/>
    <m/>
    <m/>
    <n v="0.1"/>
    <n v="0.1"/>
    <n v="70.572000000000003"/>
    <m/>
    <n v="70.572000000000003"/>
    <s v="VWB"/>
    <n v="0"/>
    <n v="20"/>
    <n v="1"/>
    <n v="1"/>
    <m/>
    <m/>
    <n v="1"/>
    <s v="Valauto Lambersart VW"/>
    <s v="SKODA"/>
    <m/>
    <s v="Lambersart Sk"/>
    <n v="740.94"/>
  </r>
  <r>
    <x v="2"/>
    <s v="C"/>
    <x v="1"/>
    <d v="2021-03-31T00:00:00"/>
    <d v="2021-03-31T00:00:00"/>
    <m/>
    <m/>
    <m/>
    <m/>
    <m/>
    <n v="0"/>
    <s v="LEALE"/>
    <n v="522610"/>
    <n v="2610"/>
    <s v="KATZ PETER"/>
    <x v="12"/>
    <n v="24448.35"/>
    <n v="2179.17"/>
    <n v="26627.519999999997"/>
    <n v="8"/>
    <n v="1474.35"/>
    <n v="26.31"/>
    <m/>
    <n v="1448.04"/>
    <n v="5.5369407289901577E-2"/>
    <n v="94.58"/>
    <n v="-1833"/>
    <m/>
    <m/>
    <n v="0.1"/>
    <n v="0.1"/>
    <n v="144.804"/>
    <m/>
    <n v="144.804"/>
    <s v="VWB"/>
    <n v="1"/>
    <n v="0"/>
    <n v="0"/>
    <n v="1"/>
    <m/>
    <m/>
    <n v="0"/>
    <s v="Valauto Lambersart VW"/>
    <s v="SKODA"/>
    <m/>
    <s v="Lambersart Sk"/>
    <n v="1474.35"/>
  </r>
  <r>
    <x v="2"/>
    <s v="C"/>
    <x v="1"/>
    <d v="2021-05-06T00:00:00"/>
    <d v="2021-05-10T00:00:00"/>
    <m/>
    <m/>
    <m/>
    <m/>
    <m/>
    <n v="0"/>
    <s v="LEALE"/>
    <n v="522611"/>
    <n v="2611"/>
    <s v="LAMORILLE CEDRIC"/>
    <x v="12"/>
    <n v="25931.68"/>
    <n v="4600.01"/>
    <n v="30531.690000000002"/>
    <n v="3"/>
    <n v="1203.51"/>
    <n v="26.31"/>
    <m/>
    <n v="1177.2"/>
    <n v="3.9418387911052413E-2"/>
    <n v="0"/>
    <n v="-1833"/>
    <m/>
    <m/>
    <n v="0.1"/>
    <n v="0.1"/>
    <n v="117.72000000000001"/>
    <m/>
    <n v="117.72000000000001"/>
    <s v="VWB"/>
    <n v="1"/>
    <n v="20"/>
    <n v="1"/>
    <n v="1"/>
    <m/>
    <m/>
    <n v="1"/>
    <s v="Valauto Lambersart VW"/>
    <s v="SKODA"/>
    <m/>
    <s v="Lambersart Sk"/>
    <n v="1203.51"/>
  </r>
  <r>
    <x v="2"/>
    <s v="C"/>
    <x v="1"/>
    <d v="2021-06-23T00:00:00"/>
    <d v="2021-06-24T00:00:00"/>
    <m/>
    <m/>
    <m/>
    <m/>
    <m/>
    <n v="0"/>
    <s v="LEALE"/>
    <n v="522612"/>
    <n v="2612"/>
    <s v="DHOLLANDE DAVID"/>
    <x v="8"/>
    <n v="20710.849999999999"/>
    <n v="-1041.6600000000001"/>
    <n v="19669.189999999999"/>
    <n v="6"/>
    <n v="381.86"/>
    <n v="35.22"/>
    <m/>
    <n v="346.64"/>
    <n v="1.9414119239277269E-2"/>
    <n v="0"/>
    <n v="0"/>
    <m/>
    <m/>
    <n v="0.1"/>
    <n v="0.1"/>
    <n v="34.664000000000001"/>
    <m/>
    <n v="34.664000000000001"/>
    <s v=""/>
    <n v="0"/>
    <n v="20"/>
    <n v="1"/>
    <n v="1"/>
    <m/>
    <m/>
    <n v="1"/>
    <s v="Valauto Lambersart VW"/>
    <s v="SKODA"/>
    <m/>
    <s v="Lambersart Sk"/>
    <n v="381.86"/>
  </r>
  <r>
    <x v="2"/>
    <s v="C"/>
    <x v="1"/>
    <d v="2021-06-21T00:00:00"/>
    <d v="2021-06-21T00:00:00"/>
    <m/>
    <m/>
    <m/>
    <m/>
    <m/>
    <n v="0"/>
    <s v="LESQU"/>
    <n v="522613"/>
    <n v="2613"/>
    <s v="BAZIN FRANCK ET ODILE"/>
    <x v="13"/>
    <n v="16281.68"/>
    <n v="1258.33"/>
    <n v="17540.010000000002"/>
    <n v="4"/>
    <n v="763.72"/>
    <n v="35.22"/>
    <m/>
    <n v="728.5"/>
    <n v="4.3541594332044277E-2"/>
    <n v="0"/>
    <n v="-1578.6"/>
    <m/>
    <m/>
    <n v="0.1"/>
    <n v="0.1"/>
    <n v="72.850000000000009"/>
    <m/>
    <n v="72.850000000000009"/>
    <s v=""/>
    <n v="1"/>
    <n v="0"/>
    <n v="0"/>
    <n v="1"/>
    <m/>
    <m/>
    <n v="0"/>
    <s v="Valauto Lambersart VW"/>
    <s v="SKODA"/>
    <m/>
    <s v="Lambersart Sk"/>
    <n v="763.72"/>
  </r>
  <r>
    <x v="2"/>
    <s v="C"/>
    <x v="1"/>
    <d v="2021-06-18T00:00:00"/>
    <d v="2021-06-18T00:00:00"/>
    <m/>
    <m/>
    <m/>
    <m/>
    <m/>
    <n v="0"/>
    <s v="LESQU"/>
    <n v="522618"/>
    <n v="2618"/>
    <s v="CHARLET FABIEN"/>
    <x v="8"/>
    <n v="19398.349999999999"/>
    <n v="-1524.99"/>
    <n v="17873.359999999997"/>
    <n v="3"/>
    <n v="1776"/>
    <n v="35.22"/>
    <m/>
    <n v="1740.78"/>
    <n v="9.9365759991406219E-2"/>
    <n v="0"/>
    <n v="0"/>
    <m/>
    <m/>
    <n v="0.1"/>
    <n v="0.1"/>
    <n v="174.078"/>
    <m/>
    <n v="174.078"/>
    <s v=""/>
    <n v="1"/>
    <n v="20"/>
    <n v="1"/>
    <n v="1"/>
    <m/>
    <m/>
    <n v="1"/>
    <s v="Valauto Lambersart VW"/>
    <s v="SKODA"/>
    <m/>
    <s v="Lambersart Sk"/>
    <n v="1776"/>
  </r>
  <r>
    <x v="2"/>
    <s v="C"/>
    <x v="1"/>
    <d v="2021-07-02T00:00:00"/>
    <d v="2021-07-03T00:00:00"/>
    <m/>
    <m/>
    <m/>
    <m/>
    <m/>
    <m/>
    <s v="LEALE"/>
    <n v="522622"/>
    <n v="2622"/>
    <s v="D HALLUIN FRANCOIS"/>
    <x v="12"/>
    <n v="29681.68"/>
    <n v="1766.67"/>
    <n v="31448.35"/>
    <n v="78"/>
    <n v="1853.59"/>
    <n v="26.31"/>
    <m/>
    <n v="1827.28"/>
    <n v="5.8940771137436461E-2"/>
    <n v="0"/>
    <n v="-2000"/>
    <m/>
    <m/>
    <n v="0.12"/>
    <n v="0.12"/>
    <n v="219.27359999999999"/>
    <m/>
    <n v="219.27359999999999"/>
    <s v="VWB"/>
    <n v="1"/>
    <n v="20"/>
    <n v="1"/>
    <n v="1"/>
    <m/>
    <m/>
    <n v="1"/>
    <s v="Valauto Lambersart VW"/>
    <s v="SKODA"/>
    <m/>
    <s v="Lambersart Sk"/>
    <n v="1853.59"/>
  </r>
  <r>
    <x v="2"/>
    <s v="C"/>
    <x v="1"/>
    <d v="2021-05-28T00:00:00"/>
    <d v="2021-05-29T00:00:00"/>
    <m/>
    <m/>
    <m/>
    <m/>
    <m/>
    <n v="0"/>
    <s v="LESQU"/>
    <n v="522626"/>
    <n v="2626"/>
    <s v="VANHOOREBEKE CELINE"/>
    <x v="12"/>
    <n v="29631.68"/>
    <n v="3970.84"/>
    <n v="33602.520000000004"/>
    <n v="7"/>
    <n v="1591.22"/>
    <n v="26.31"/>
    <m/>
    <n v="1564.91"/>
    <n v="4.7354186531248246E-2"/>
    <n v="0"/>
    <n v="-1833"/>
    <m/>
    <m/>
    <n v="0.1"/>
    <n v="0.1"/>
    <n v="156.49100000000001"/>
    <m/>
    <n v="156.49100000000001"/>
    <s v=""/>
    <n v="1"/>
    <n v="20"/>
    <n v="1"/>
    <n v="1"/>
    <m/>
    <m/>
    <n v="1"/>
    <s v="Valauto Lambersart VW"/>
    <s v="SKODA"/>
    <m/>
    <s v="Lambersart Sk"/>
    <n v="1591.22"/>
  </r>
  <r>
    <x v="2"/>
    <s v="C"/>
    <x v="1"/>
    <d v="2021-12-09T00:00:00"/>
    <d v="2021-12-08T00:00:00"/>
    <m/>
    <m/>
    <m/>
    <m/>
    <m/>
    <n v="0"/>
    <s v="LEALE"/>
    <n v="522627"/>
    <n v="2627"/>
    <s v="TAILLIEU PATRICIA"/>
    <x v="10"/>
    <n v="27506.68"/>
    <n v="2350"/>
    <n v="29856.68"/>
    <n v="6"/>
    <n v="2341.61"/>
    <n v="35.22"/>
    <n v="-208.33"/>
    <n v="2098.0600000000004"/>
    <n v="7.1450677034419111E-2"/>
    <n v="0"/>
    <n v="-2666"/>
    <m/>
    <s v="ci cadeau non faite"/>
    <n v="0.1"/>
    <n v="0.1"/>
    <n v="209.80600000000004"/>
    <m/>
    <n v="209.80600000000004"/>
    <s v="VWB"/>
    <n v="1"/>
    <n v="0"/>
    <n v="0"/>
    <n v="1"/>
    <m/>
    <m/>
    <n v="0"/>
    <s v="Valauto Lambersart VW"/>
    <s v="SKODA"/>
    <m/>
    <s v="Lambersart Sk"/>
    <n v="2341.61"/>
  </r>
  <r>
    <x v="2"/>
    <s v="C"/>
    <x v="1"/>
    <d v="2021-06-14T00:00:00"/>
    <d v="2021-06-15T00:00:00"/>
    <m/>
    <m/>
    <m/>
    <m/>
    <m/>
    <n v="0"/>
    <s v="LEALE"/>
    <n v="522628"/>
    <n v="2628"/>
    <s v="DI FABRIZIO LOIC"/>
    <x v="12"/>
    <n v="22773.35"/>
    <n v="1333.33"/>
    <n v="24106.68"/>
    <n v="6"/>
    <n v="1004.2"/>
    <n v="26.31"/>
    <m/>
    <n v="977.8900000000001"/>
    <n v="4.1656503508571072E-2"/>
    <n v="0"/>
    <n v="-1833"/>
    <m/>
    <m/>
    <n v="0.1"/>
    <n v="0.1"/>
    <n v="97.789000000000016"/>
    <m/>
    <n v="97.789000000000016"/>
    <s v="VWB"/>
    <n v="1"/>
    <n v="0"/>
    <n v="0"/>
    <n v="1"/>
    <m/>
    <m/>
    <n v="0"/>
    <s v="Valauto Lambersart VW"/>
    <s v="SKODA"/>
    <m/>
    <s v="Lambersart Sk"/>
    <n v="1004.2"/>
  </r>
  <r>
    <x v="2"/>
    <s v="C"/>
    <x v="1"/>
    <d v="2021-05-11T00:00:00"/>
    <d v="2021-05-14T00:00:00"/>
    <m/>
    <m/>
    <m/>
    <m/>
    <m/>
    <n v="0"/>
    <s v="LEALE"/>
    <n v="522630"/>
    <n v="2630"/>
    <s v="LEKIEFFRE ALBANE"/>
    <x v="13"/>
    <n v="15581.68"/>
    <n v="466.67"/>
    <n v="16048.35"/>
    <n v="4"/>
    <n v="988.02"/>
    <n v="35.22"/>
    <m/>
    <n v="952.8"/>
    <n v="6.1565207638168411E-2"/>
    <n v="0"/>
    <n v="-1000"/>
    <m/>
    <m/>
    <n v="0.1"/>
    <n v="0.1"/>
    <n v="95.28"/>
    <m/>
    <n v="95.28"/>
    <s v=""/>
    <n v="1"/>
    <n v="0"/>
    <n v="0"/>
    <n v="1"/>
    <m/>
    <m/>
    <n v="0"/>
    <s v="Valauto Lambersart VW"/>
    <s v="SKODA"/>
    <m/>
    <s v="Lambersart Sk"/>
    <n v="988.02"/>
  </r>
  <r>
    <x v="2"/>
    <s v="C"/>
    <x v="1"/>
    <d v="2021-07-22T00:00:00"/>
    <d v="2021-07-23T00:00:00"/>
    <m/>
    <m/>
    <m/>
    <m/>
    <m/>
    <n v="0"/>
    <s v="LESQU"/>
    <n v="522631"/>
    <n v="2631"/>
    <s v="WAETERLOOS CAMILLE"/>
    <x v="13"/>
    <n v="15581.67"/>
    <n v="633.33000000000004"/>
    <n v="16215"/>
    <n v="58"/>
    <n v="923.35"/>
    <n v="35.229999999999997"/>
    <m/>
    <n v="888.12"/>
    <n v="5.6944187480727722E-2"/>
    <n v="0"/>
    <n v="-1000"/>
    <m/>
    <m/>
    <n v="0.12"/>
    <n v="0.12"/>
    <n v="106.5744"/>
    <m/>
    <n v="106.5744"/>
    <s v="VWB"/>
    <n v="1"/>
    <n v="20"/>
    <n v="1"/>
    <n v="1"/>
    <m/>
    <m/>
    <n v="1"/>
    <s v="Valauto Lambersart VW"/>
    <s v="SKODA"/>
    <m/>
    <s v="Lambersart Sk"/>
    <n v="923.35"/>
  </r>
  <r>
    <x v="2"/>
    <s v="C"/>
    <x v="1"/>
    <d v="2021-05-10T00:00:00"/>
    <d v="2021-05-14T00:00:00"/>
    <m/>
    <m/>
    <m/>
    <m/>
    <m/>
    <n v="0"/>
    <s v="LEALE"/>
    <n v="522632"/>
    <n v="2632"/>
    <s v="LEFEVRE EMILIE"/>
    <x v="13"/>
    <n v="15581.68"/>
    <n v="466.67"/>
    <n v="16048.35"/>
    <n v="6"/>
    <n v="942.52"/>
    <n v="35.22"/>
    <m/>
    <n v="907.3"/>
    <n v="5.8730025205083386E-2"/>
    <n v="0"/>
    <n v="-1542"/>
    <m/>
    <m/>
    <n v="0.1"/>
    <n v="0.1"/>
    <n v="90.73"/>
    <m/>
    <n v="90.73"/>
    <s v="VWB"/>
    <n v="1"/>
    <n v="20"/>
    <n v="1"/>
    <n v="1"/>
    <m/>
    <m/>
    <n v="1"/>
    <s v="Valauto Lambersart VW"/>
    <s v="SKODA"/>
    <m/>
    <s v="Lambersart Sk"/>
    <n v="942.52"/>
  </r>
  <r>
    <x v="2"/>
    <s v="C"/>
    <x v="1"/>
    <d v="2021-06-12T00:00:00"/>
    <d v="2021-06-14T00:00:00"/>
    <m/>
    <m/>
    <m/>
    <m/>
    <m/>
    <n v="0"/>
    <s v="LESQU"/>
    <n v="522634"/>
    <n v="2634"/>
    <s v="PEYTAVIT EMILIEN"/>
    <x v="10"/>
    <n v="26423.35"/>
    <n v="1091.67"/>
    <n v="27515.019999999997"/>
    <n v="16"/>
    <n v="1405.82"/>
    <n v="35.22"/>
    <m/>
    <n v="1370.6"/>
    <n v="5.1092821302692132E-2"/>
    <n v="0"/>
    <n v="-1333"/>
    <m/>
    <s v="CI kdo attelage non faite (mis en DA)"/>
    <n v="0.12"/>
    <n v="0.12"/>
    <n v="164.47199999999998"/>
    <m/>
    <n v="164.47199999999998"/>
    <s v=""/>
    <n v="1"/>
    <n v="20"/>
    <n v="1"/>
    <n v="1"/>
    <m/>
    <m/>
    <n v="1"/>
    <s v="Valauto Lambersart VW"/>
    <s v="SKODA"/>
    <m/>
    <s v="Lambersart Sk"/>
    <n v="1405.82"/>
  </r>
  <r>
    <x v="2"/>
    <s v="C"/>
    <x v="1"/>
    <d v="2021-06-18T00:00:00"/>
    <d v="2021-06-19T00:00:00"/>
    <m/>
    <m/>
    <m/>
    <m/>
    <m/>
    <n v="0"/>
    <s v="LESQU"/>
    <n v="522635"/>
    <n v="2635"/>
    <s v="WATRELOS OLIVIA"/>
    <x v="13"/>
    <n v="15740.02"/>
    <n v="3354.16"/>
    <n v="19094.18"/>
    <n v="15"/>
    <n v="1526.88"/>
    <n v="35.22"/>
    <m/>
    <n v="1491.66"/>
    <n v="7.9965727776736162E-2"/>
    <n v="0"/>
    <n v="-1718.48"/>
    <m/>
    <m/>
    <n v="0.1"/>
    <n v="0.1"/>
    <n v="149.16600000000003"/>
    <m/>
    <n v="149.16600000000003"/>
    <s v=""/>
    <n v="1"/>
    <n v="20"/>
    <n v="1"/>
    <n v="1"/>
    <m/>
    <m/>
    <n v="1"/>
    <s v="Valauto Lambersart VW"/>
    <s v="SKODA"/>
    <m/>
    <s v="Lambersart Sk"/>
    <n v="1526.88"/>
  </r>
  <r>
    <x v="2"/>
    <s v="C"/>
    <x v="1"/>
    <d v="2021-11-10T00:00:00"/>
    <d v="2021-11-10T00:00:00"/>
    <m/>
    <m/>
    <m/>
    <m/>
    <m/>
    <m/>
    <s v="RQBER"/>
    <n v="522638"/>
    <n v="2638"/>
    <s v="GARAGE BERNARD - CPTE"/>
    <x v="31"/>
    <n v="38305.33"/>
    <n v="1116.6600000000001"/>
    <n v="39421.990000000005"/>
    <n v="152"/>
    <n v="33.340000000000003"/>
    <n v="35.22"/>
    <m/>
    <n v="-1.8799999999999955"/>
    <n v="8.4572087811903961E-4"/>
    <n v="-3607.38"/>
    <n v="163.76"/>
    <m/>
    <m/>
    <m/>
    <n v="0.12"/>
    <n v="0"/>
    <m/>
    <n v="0"/>
    <n v="0"/>
    <n v="1"/>
    <n v="0"/>
    <n v="0"/>
    <n v="1"/>
    <m/>
    <m/>
    <n v="0"/>
    <s v="Valauto Lambersart VW"/>
    <s v="SKODA"/>
    <m/>
    <s v="Agent Bernard"/>
    <n v="33.340000000000003"/>
  </r>
  <r>
    <x v="2"/>
    <s v="C"/>
    <x v="1"/>
    <d v="2021-07-05T00:00:00"/>
    <d v="2021-07-06T00:00:00"/>
    <m/>
    <m/>
    <m/>
    <m/>
    <m/>
    <n v="0"/>
    <s v="LESQU"/>
    <n v="522640"/>
    <n v="2640"/>
    <s v="LUSSIER ANNE SOPHIE"/>
    <x v="8"/>
    <n v="24990.02"/>
    <n v="1341.67"/>
    <n v="26331.690000000002"/>
    <n v="6"/>
    <n v="1168.47"/>
    <n v="35.22"/>
    <m/>
    <n v="1133.25"/>
    <n v="4.4375047708673461E-2"/>
    <n v="0"/>
    <n v="0"/>
    <m/>
    <m/>
    <n v="0.1"/>
    <n v="0.1"/>
    <n v="113.325"/>
    <m/>
    <n v="113.325"/>
    <s v="VWB"/>
    <n v="1"/>
    <n v="20"/>
    <n v="1"/>
    <n v="1"/>
    <m/>
    <m/>
    <n v="1"/>
    <s v="Valauto Lambersart VW"/>
    <s v="SKODA"/>
    <m/>
    <s v="Lambersart Sk"/>
    <n v="1168.47"/>
  </r>
  <r>
    <x v="2"/>
    <s v="C"/>
    <x v="1"/>
    <d v="2021-07-07T00:00:00"/>
    <d v="2021-07-08T00:00:00"/>
    <m/>
    <m/>
    <m/>
    <m/>
    <m/>
    <n v="0"/>
    <s v="LESQU"/>
    <n v="522641"/>
    <n v="2641"/>
    <s v="PERCHE FLORENCE"/>
    <x v="8"/>
    <n v="20690.02"/>
    <n v="1583.33"/>
    <n v="22273.35"/>
    <n v="8"/>
    <n v="1016.63"/>
    <n v="35.22"/>
    <m/>
    <n v="981.41"/>
    <n v="4.5643336094480624E-2"/>
    <n v="0"/>
    <n v="-1816"/>
    <m/>
    <m/>
    <n v="0.08"/>
    <n v="0.1"/>
    <n v="78.512799999999999"/>
    <m/>
    <n v="78.512799999999999"/>
    <s v="VWB"/>
    <n v="1"/>
    <n v="0"/>
    <n v="0"/>
    <n v="1"/>
    <m/>
    <m/>
    <n v="0"/>
    <s v="Valauto Lambersart VW"/>
    <s v="SKODA"/>
    <m/>
    <s v="Lambersart Sk"/>
    <n v="1016.63"/>
  </r>
  <r>
    <x v="2"/>
    <s v="C"/>
    <x v="1"/>
    <d v="2021-09-04T00:00:00"/>
    <d v="2021-09-06T00:00:00"/>
    <m/>
    <m/>
    <m/>
    <m/>
    <m/>
    <n v="0"/>
    <s v="LESQU"/>
    <n v="522643"/>
    <n v="2643"/>
    <s v="BOCHER BERNARD"/>
    <x v="9"/>
    <n v="36297"/>
    <n v="1700"/>
    <n v="37997"/>
    <n v="43"/>
    <n v="1192.8900000000001"/>
    <n v="28"/>
    <m/>
    <n v="1164.8900000000001"/>
    <n v="3.139432060425823E-2"/>
    <n v="0"/>
    <n v="0"/>
    <m/>
    <m/>
    <n v="0.1"/>
    <n v="0.1"/>
    <n v="116.48900000000002"/>
    <m/>
    <n v="116.48900000000002"/>
    <s v="VWB"/>
    <n v="1"/>
    <n v="20"/>
    <n v="1"/>
    <n v="1"/>
    <m/>
    <m/>
    <n v="1"/>
    <s v="Valauto Lambersart VW"/>
    <s v="SKODA"/>
    <m/>
    <s v="Lambersart Sk"/>
    <n v="1192.8900000000001"/>
  </r>
  <r>
    <x v="2"/>
    <s v="C"/>
    <x v="1"/>
    <d v="2021-06-24T00:00:00"/>
    <d v="2021-06-25T00:00:00"/>
    <m/>
    <m/>
    <m/>
    <m/>
    <m/>
    <m/>
    <s v="LESQU"/>
    <n v="522648"/>
    <n v="2648"/>
    <s v="KYDTS MICHEL"/>
    <x v="10"/>
    <n v="33731.69"/>
    <n v="4699.99"/>
    <n v="38431.68"/>
    <n v="48"/>
    <n v="1305.5800000000002"/>
    <n v="35.22"/>
    <n v="-70"/>
    <n v="1200.3600000000001"/>
    <n v="3.2150038718057605E-2"/>
    <n v="0"/>
    <n v="-500"/>
    <m/>
    <m/>
    <n v="0.1"/>
    <n v="0.1"/>
    <n v="120.03600000000002"/>
    <m/>
    <n v="120.03600000000002"/>
    <s v=""/>
    <n v="1"/>
    <n v="0"/>
    <n v="0"/>
    <n v="1"/>
    <m/>
    <m/>
    <n v="0"/>
    <s v="Valauto Lambersart VW"/>
    <s v="SKODA"/>
    <m/>
    <s v="Lambersart Sk"/>
    <n v="1305.5800000000002"/>
  </r>
  <r>
    <x v="2"/>
    <s v="C"/>
    <x v="1"/>
    <d v="2021-07-15T00:00:00"/>
    <d v="2021-07-16T00:00:00"/>
    <m/>
    <m/>
    <m/>
    <m/>
    <m/>
    <n v="0"/>
    <s v="LESQU"/>
    <n v="522650"/>
    <n v="2650"/>
    <s v="FAY CHRISTOPHE"/>
    <x v="8"/>
    <n v="20690.02"/>
    <n v="3000"/>
    <n v="23690.02"/>
    <n v="9"/>
    <n v="2546.54"/>
    <n v="35.22"/>
    <n v="-1500"/>
    <n v="1011.3200000000002"/>
    <n v="4.4176408462297624E-2"/>
    <n v="0"/>
    <n v="-1816"/>
    <m/>
    <s v="tp non rentré"/>
    <n v="0.08"/>
    <n v="0.1"/>
    <n v="80.905600000000021"/>
    <m/>
    <n v="80.905600000000021"/>
    <s v="VWB"/>
    <n v="1"/>
    <n v="20"/>
    <n v="1"/>
    <n v="1"/>
    <m/>
    <m/>
    <n v="1"/>
    <s v="Valauto Lambersart VW"/>
    <s v="SKODA"/>
    <m/>
    <s v="Lambersart Sk"/>
    <n v="2546.54"/>
  </r>
  <r>
    <x v="2"/>
    <s v="C"/>
    <x v="1"/>
    <d v="2021-06-23T00:00:00"/>
    <d v="2021-06-12T00:00:00"/>
    <m/>
    <m/>
    <m/>
    <m/>
    <m/>
    <m/>
    <s v="LEALE"/>
    <n v="522651"/>
    <n v="2651"/>
    <s v="VANHEE DIMITRY"/>
    <x v="8"/>
    <n v="23698.35"/>
    <n v="533.34"/>
    <n v="24231.69"/>
    <n v="51"/>
    <n v="211.14"/>
    <n v="35.22"/>
    <m/>
    <n v="175.92"/>
    <n v="8.7133831771535539E-3"/>
    <n v="0"/>
    <n v="-1400"/>
    <m/>
    <m/>
    <n v="0.1"/>
    <n v="0.1"/>
    <n v="17.591999999999999"/>
    <m/>
    <n v="17.591999999999999"/>
    <s v="VWB"/>
    <n v="1"/>
    <n v="20"/>
    <n v="1"/>
    <n v="1"/>
    <m/>
    <m/>
    <n v="1"/>
    <s v="Valauto Lambersart VW"/>
    <s v="SKODA"/>
    <m/>
    <s v="Lambersart Sk"/>
    <n v="211.14"/>
  </r>
  <r>
    <x v="2"/>
    <s v="C"/>
    <x v="1"/>
    <d v="2021-07-09T00:00:00"/>
    <d v="2021-07-10T00:00:00"/>
    <m/>
    <m/>
    <m/>
    <m/>
    <m/>
    <n v="0"/>
    <s v="LEALE"/>
    <n v="522655"/>
    <n v="2655"/>
    <s v="DEJONGHE MICKAEL ET STEPHANIE"/>
    <x v="31"/>
    <n v="39738.67"/>
    <n v="3241.66"/>
    <n v="42980.33"/>
    <n v="3"/>
    <n v="1220.52"/>
    <n v="35.22"/>
    <m/>
    <n v="1185.3"/>
    <n v="2.8397176103580404E-2"/>
    <n v="0"/>
    <n v="0"/>
    <m/>
    <m/>
    <n v="0.1"/>
    <n v="0.1"/>
    <n v="118.53"/>
    <m/>
    <n v="118.53"/>
    <s v=""/>
    <n v="0"/>
    <n v="20"/>
    <n v="1"/>
    <n v="1"/>
    <m/>
    <m/>
    <n v="1"/>
    <s v="Valauto Lambersart VW"/>
    <s v="SKODA"/>
    <m/>
    <s v="Lambersart Sk"/>
    <n v="1220.52"/>
  </r>
  <r>
    <x v="2"/>
    <s v="C"/>
    <x v="1"/>
    <d v="2021-06-02T00:00:00"/>
    <d v="2021-06-04T00:00:00"/>
    <m/>
    <m/>
    <m/>
    <m/>
    <m/>
    <n v="0"/>
    <s v="LESQU"/>
    <n v="522658"/>
    <n v="2658"/>
    <s v="PECQUEUR DANIEL"/>
    <x v="13"/>
    <n v="15740.02"/>
    <n v="3108.33"/>
    <n v="18848.349999999999"/>
    <n v="30"/>
    <n v="1418.8200000000002"/>
    <n v="35.22"/>
    <m/>
    <n v="1383.6000000000001"/>
    <n v="7.5275554624144828E-2"/>
    <n v="0"/>
    <n v="-1542"/>
    <m/>
    <m/>
    <n v="0.1"/>
    <n v="0.1"/>
    <n v="138.36000000000001"/>
    <m/>
    <n v="138.36000000000001"/>
    <s v=""/>
    <n v="1"/>
    <n v="20"/>
    <n v="1"/>
    <n v="1"/>
    <m/>
    <m/>
    <n v="1"/>
    <s v="Valauto Lambersart VW"/>
    <s v="SKODA"/>
    <m/>
    <s v="Lambersart Sk"/>
    <n v="1418.8200000000002"/>
  </r>
  <r>
    <x v="2"/>
    <s v="C"/>
    <x v="1"/>
    <d v="2021-06-04T00:00:00"/>
    <d v="2021-06-05T00:00:00"/>
    <m/>
    <m/>
    <m/>
    <m/>
    <m/>
    <n v="0"/>
    <s v="LESQU"/>
    <n v="522659"/>
    <n v="2659"/>
    <s v="DESQUIENS JEAN PAUL"/>
    <x v="12"/>
    <n v="22773.35"/>
    <n v="1179.17"/>
    <n v="23952.519999999997"/>
    <n v="14"/>
    <n v="1562.17"/>
    <n v="26.31"/>
    <m/>
    <n v="1535.8600000000001"/>
    <n v="6.5219442463673977E-2"/>
    <n v="0"/>
    <n v="-2417"/>
    <m/>
    <m/>
    <n v="0.1"/>
    <n v="0.1"/>
    <n v="153.58600000000001"/>
    <m/>
    <n v="153.58600000000001"/>
    <s v=""/>
    <n v="0"/>
    <n v="20"/>
    <n v="1"/>
    <n v="1"/>
    <m/>
    <m/>
    <n v="1"/>
    <s v="Valauto Lambersart VW"/>
    <s v="SKODA"/>
    <m/>
    <s v="Lambersart Sk"/>
    <n v="1562.17"/>
  </r>
  <r>
    <x v="2"/>
    <s v="C"/>
    <x v="1"/>
    <d v="2021-07-28T00:00:00"/>
    <d v="2021-07-29T00:00:00"/>
    <m/>
    <m/>
    <m/>
    <m/>
    <m/>
    <m/>
    <s v="LEALE"/>
    <n v="522660"/>
    <n v="2660"/>
    <s v="KOTECKI DIDIER"/>
    <x v="10"/>
    <n v="25506.68"/>
    <n v="2200"/>
    <n v="27706.68"/>
    <n v="15"/>
    <n v="2240.92"/>
    <n v="35.22"/>
    <m/>
    <n v="2205.7000000000003"/>
    <n v="8.0880134321398303E-2"/>
    <n v="-1333"/>
    <n v="-500"/>
    <m/>
    <m/>
    <n v="0.1"/>
    <n v="0.1"/>
    <n v="220.57000000000005"/>
    <m/>
    <n v="220.57000000000005"/>
    <s v=""/>
    <n v="0"/>
    <n v="20"/>
    <n v="1"/>
    <n v="1"/>
    <m/>
    <m/>
    <n v="1"/>
    <s v="Valauto Lambersart VW"/>
    <s v="SKODA"/>
    <m/>
    <s v="Lambersart Sk"/>
    <n v="2240.92"/>
  </r>
  <r>
    <x v="2"/>
    <s v="C"/>
    <x v="1"/>
    <d v="2021-09-10T00:00:00"/>
    <d v="2021-09-10T00:00:00"/>
    <m/>
    <m/>
    <m/>
    <m/>
    <m/>
    <n v="0"/>
    <s v="LEALE"/>
    <n v="522661"/>
    <n v="2661"/>
    <s v="CLAUW ANNE SOPHIE"/>
    <x v="9"/>
    <n v="25848.67"/>
    <n v="3079.17"/>
    <n v="28927.839999999997"/>
    <n v="4"/>
    <n v="1965.42"/>
    <n v="28"/>
    <m/>
    <n v="1937.42"/>
    <n v="6.7942162290720642E-2"/>
    <n v="-833"/>
    <n v="-2867"/>
    <m/>
    <m/>
    <n v="0.1"/>
    <n v="0.1"/>
    <n v="193.74200000000002"/>
    <m/>
    <n v="193.74200000000002"/>
    <s v="VWB"/>
    <n v="0"/>
    <n v="20"/>
    <n v="1"/>
    <n v="1"/>
    <m/>
    <m/>
    <n v="1"/>
    <s v="Valauto Lambersart VW"/>
    <s v="SKODA"/>
    <m/>
    <s v="Lambersart Sk"/>
    <n v="1965.42"/>
  </r>
  <r>
    <x v="2"/>
    <s v="C"/>
    <x v="1"/>
    <d v="2021-06-21T00:00:00"/>
    <d v="2021-06-22T00:00:00"/>
    <m/>
    <m/>
    <m/>
    <m/>
    <m/>
    <n v="0"/>
    <s v="LEALE"/>
    <n v="522662"/>
    <n v="2662"/>
    <s v="MILLE BASTIEN"/>
    <x v="8"/>
    <n v="24990.02"/>
    <n v="291.67"/>
    <n v="25281.69"/>
    <n v="13"/>
    <n v="566.48"/>
    <n v="35.22"/>
    <m/>
    <n v="531.26"/>
    <n v="2.2406729929842509E-2"/>
    <n v="0"/>
    <n v="0"/>
    <m/>
    <m/>
    <n v="0.1"/>
    <n v="0.1"/>
    <n v="53.126000000000005"/>
    <m/>
    <n v="53.126000000000005"/>
    <s v="VWB"/>
    <n v="0"/>
    <n v="20"/>
    <n v="1"/>
    <n v="1"/>
    <m/>
    <m/>
    <n v="1"/>
    <s v="Valauto Lambersart VW"/>
    <s v="SKODA"/>
    <m/>
    <s v="Lambersart Sk"/>
    <n v="566.48"/>
  </r>
  <r>
    <x v="2"/>
    <s v="NC"/>
    <x v="1"/>
    <d v="2021-12-09T00:00:00"/>
    <d v="2021-12-09T00:00:00"/>
    <m/>
    <m/>
    <s v="x"/>
    <m/>
    <m/>
    <n v="0"/>
    <s v="LEALE"/>
    <n v="522663"/>
    <n v="2663"/>
    <s v="DUGARDIN MARCEL"/>
    <x v="10"/>
    <n v="25506.68"/>
    <n v="2350"/>
    <n v="27856.68"/>
    <n v="1"/>
    <n v="1965.79"/>
    <n v="35.22"/>
    <m/>
    <n v="1930.57"/>
    <n v="7.0567993027166195E-2"/>
    <n v="0"/>
    <n v="-2666"/>
    <n v="-500"/>
    <s v="non visible 3270"/>
    <n v="0.1"/>
    <n v="0.1"/>
    <n v="193.05700000000002"/>
    <m/>
    <n v="193.05700000000002"/>
    <n v="0"/>
    <n v="1"/>
    <n v="20"/>
    <n v="1"/>
    <n v="1"/>
    <m/>
    <m/>
    <n v="1"/>
    <s v="Valauto Lambersart VW"/>
    <s v="SKODA"/>
    <m/>
    <s v="Lambersart Sk"/>
    <n v="1965.79"/>
  </r>
  <r>
    <x v="2"/>
    <s v="C"/>
    <x v="1"/>
    <d v="2021-07-02T00:00:00"/>
    <d v="2021-07-05T00:00:00"/>
    <m/>
    <m/>
    <m/>
    <m/>
    <m/>
    <n v="0"/>
    <s v="LEALE"/>
    <n v="522664"/>
    <n v="2664"/>
    <s v="AUGUSTO MARIA-ISABEL"/>
    <x v="7"/>
    <n v="18631.68"/>
    <n v="500"/>
    <n v="19131.68"/>
    <n v="3"/>
    <n v="60.27"/>
    <n v="35.22"/>
    <m/>
    <n v="25.050000000000004"/>
    <n v="3.1502722186446774E-3"/>
    <n v="0"/>
    <n v="-2499"/>
    <m/>
    <m/>
    <n v="0.1"/>
    <n v="0.1"/>
    <n v="2.5050000000000008"/>
    <m/>
    <n v="2.5050000000000008"/>
    <s v=""/>
    <n v="0"/>
    <n v="20"/>
    <n v="1"/>
    <n v="1"/>
    <m/>
    <m/>
    <n v="1"/>
    <s v="Valauto Lambersart VW"/>
    <s v="SKODA"/>
    <m/>
    <s v="Lambersart Sk"/>
    <n v="60.27"/>
  </r>
  <r>
    <x v="2"/>
    <s v="C"/>
    <x v="1"/>
    <d v="2021-06-18T00:00:00"/>
    <d v="2021-06-19T00:00:00"/>
    <m/>
    <m/>
    <m/>
    <m/>
    <m/>
    <m/>
    <s v="LEALE"/>
    <n v="522665"/>
    <n v="2665"/>
    <s v="WAUTIER ANTHONY"/>
    <x v="7"/>
    <n v="24931.68"/>
    <n v="1050.01"/>
    <n v="25981.69"/>
    <n v="25"/>
    <n v="1272.04"/>
    <n v="35.22"/>
    <n v="2.4961070559610707E-2"/>
    <n v="1236.8449610705595"/>
    <n v="4.8960054602705201E-2"/>
    <n v="0"/>
    <n v="-2499"/>
    <m/>
    <m/>
    <n v="0.1"/>
    <n v="0.1"/>
    <n v="123.68449610705596"/>
    <m/>
    <n v="123.68449610705596"/>
    <s v="VWB"/>
    <n v="1"/>
    <n v="0"/>
    <n v="0"/>
    <n v="1"/>
    <m/>
    <m/>
    <n v="0"/>
    <s v="Valauto Lambersart VW"/>
    <s v="SKODA"/>
    <m/>
    <s v="Lambersart Sk"/>
    <n v="1272.04"/>
  </r>
  <r>
    <x v="2"/>
    <s v="C"/>
    <x v="1"/>
    <d v="2021-07-19T00:00:00"/>
    <d v="2021-07-22T00:00:00"/>
    <m/>
    <m/>
    <m/>
    <m/>
    <m/>
    <n v="0"/>
    <s v="LESQU"/>
    <n v="522667"/>
    <n v="2667"/>
    <s v="DHILLY JEAN CLAUDE ET JOELLE"/>
    <x v="10"/>
    <n v="29090.02"/>
    <n v="1750"/>
    <n v="30840.02"/>
    <n v="11"/>
    <n v="1706.85"/>
    <n v="35.22"/>
    <m/>
    <n v="1671.6299999999999"/>
    <n v="5.5345294847409306E-2"/>
    <n v="0"/>
    <n v="-1333"/>
    <m/>
    <m/>
    <n v="0.08"/>
    <n v="0.1"/>
    <n v="133.7304"/>
    <m/>
    <n v="133.7304"/>
    <s v="VWB"/>
    <n v="1"/>
    <n v="20"/>
    <n v="1"/>
    <n v="1"/>
    <m/>
    <m/>
    <n v="1"/>
    <s v="Valauto Lambersart VW"/>
    <s v="SKODA"/>
    <m/>
    <s v="Lambersart Sk"/>
    <n v="1706.85"/>
  </r>
  <r>
    <x v="2"/>
    <s v="C"/>
    <x v="1"/>
    <d v="2021-08-25T00:00:00"/>
    <d v="2021-08-30T00:00:00"/>
    <m/>
    <m/>
    <m/>
    <m/>
    <m/>
    <n v="0"/>
    <s v="LEALE"/>
    <n v="522669"/>
    <n v="2669"/>
    <s v="D'ALESSANDRO ALDO ET PASCALE"/>
    <x v="8"/>
    <n v="20606.68"/>
    <n v="1950"/>
    <n v="22556.68"/>
    <n v="37"/>
    <n v="197.42"/>
    <n v="35.22"/>
    <m/>
    <n v="162.19999999999999"/>
    <n v="8.7521745221371232E-3"/>
    <n v="0"/>
    <n v="-1400"/>
    <m/>
    <m/>
    <n v="0.1"/>
    <n v="0.1"/>
    <n v="16.22"/>
    <m/>
    <n v="16.22"/>
    <n v="0"/>
    <n v="1"/>
    <n v="20"/>
    <n v="1"/>
    <n v="1"/>
    <m/>
    <m/>
    <n v="1"/>
    <s v="Valauto Lambersart VW"/>
    <s v="SKODA"/>
    <m/>
    <s v="Lambersart Sk"/>
    <n v="197.42"/>
  </r>
  <r>
    <x v="2"/>
    <s v="C"/>
    <x v="1"/>
    <d v="2021-08-03T00:00:00"/>
    <d v="2021-08-03T00:00:00"/>
    <m/>
    <m/>
    <m/>
    <m/>
    <m/>
    <n v="0"/>
    <s v="LEALE"/>
    <n v="522673"/>
    <n v="2673"/>
    <s v="POINTEAU YOAN ET GONZALEZ"/>
    <x v="8"/>
    <n v="21898.35"/>
    <n v="-1154.1600000000001"/>
    <n v="20744.189999999999"/>
    <n v="12"/>
    <n v="625.82000000000005"/>
    <n v="35.22"/>
    <m/>
    <n v="590.6"/>
    <n v="3.0168447165206263E-2"/>
    <n v="-186.04"/>
    <n v="0"/>
    <m/>
    <m/>
    <n v="0.1"/>
    <n v="0.1"/>
    <n v="59.06"/>
    <m/>
    <n v="59.06"/>
    <n v="0"/>
    <n v="0"/>
    <n v="20"/>
    <n v="1"/>
    <n v="1"/>
    <m/>
    <m/>
    <n v="1"/>
    <s v="Valauto Lambersart VW"/>
    <s v="SKODA"/>
    <m/>
    <s v="Lambersart Sk"/>
    <n v="625.82000000000005"/>
  </r>
  <r>
    <x v="2"/>
    <s v="C"/>
    <x v="1"/>
    <d v="2021-07-21T00:00:00"/>
    <d v="2021-07-21T00:00:00"/>
    <m/>
    <m/>
    <m/>
    <m/>
    <m/>
    <n v="0"/>
    <s v="LEALE"/>
    <n v="522674"/>
    <n v="2674"/>
    <s v="FURRY JEAN-BAPTISTE"/>
    <x v="10"/>
    <n v="28423.33"/>
    <n v="1291.67"/>
    <n v="29715"/>
    <n v="20"/>
    <n v="1844.71"/>
    <n v="35.229999999999997"/>
    <m/>
    <n v="1809.48"/>
    <n v="6.2080094228504121E-2"/>
    <n v="0"/>
    <n v="-500"/>
    <m/>
    <m/>
    <n v="0.1"/>
    <n v="0.1"/>
    <n v="180.94800000000001"/>
    <m/>
    <n v="180.94800000000001"/>
    <s v=""/>
    <n v="0"/>
    <n v="20"/>
    <n v="1"/>
    <n v="1"/>
    <m/>
    <m/>
    <n v="1"/>
    <s v="Valauto Lambersart VW"/>
    <s v="SKODA"/>
    <m/>
    <s v="Lambersart Sk"/>
    <n v="1844.71"/>
  </r>
  <r>
    <x v="2"/>
    <s v="C"/>
    <x v="1"/>
    <d v="2021-07-23T00:00:00"/>
    <d v="2021-07-24T00:00:00"/>
    <m/>
    <m/>
    <m/>
    <m/>
    <m/>
    <n v="0"/>
    <s v="LESQU"/>
    <n v="522678"/>
    <n v="2678"/>
    <s v="CAUDRELIER JOACHIM"/>
    <x v="13"/>
    <n v="14740.02"/>
    <n v="1066.6600000000001"/>
    <n v="15806.68"/>
    <n v="10"/>
    <n v="1211.44"/>
    <n v="35.22"/>
    <m/>
    <n v="1176.22"/>
    <n v="7.6641015064517024E-2"/>
    <n v="0"/>
    <n v="-1250"/>
    <m/>
    <m/>
    <n v="0.1"/>
    <n v="0.1"/>
    <n v="117.62200000000001"/>
    <m/>
    <n v="117.62200000000001"/>
    <s v=""/>
    <n v="0"/>
    <n v="0"/>
    <n v="0"/>
    <n v="1"/>
    <m/>
    <m/>
    <n v="0"/>
    <s v="Valauto Lambersart VW"/>
    <s v="SKODA"/>
    <m/>
    <s v="Lambersart Sk"/>
    <n v="1211.44"/>
  </r>
  <r>
    <x v="2"/>
    <s v="C"/>
    <x v="1"/>
    <d v="2021-06-10T00:00:00"/>
    <d v="2021-06-10T00:00:00"/>
    <m/>
    <m/>
    <m/>
    <m/>
    <m/>
    <n v="0"/>
    <s v="LEALE"/>
    <n v="522679"/>
    <n v="79"/>
    <s v="MOBAILLY ANTOINE"/>
    <x v="12"/>
    <n v="22940.02"/>
    <n v="1100"/>
    <n v="24040.02"/>
    <n v="1"/>
    <n v="1890.1"/>
    <n v="35.22"/>
    <m/>
    <n v="1854.8799999999999"/>
    <n v="7.8623062709598401E-2"/>
    <n v="287.60000000000002"/>
    <n v="-1333"/>
    <m/>
    <s v="stock ce"/>
    <n v="0.1"/>
    <n v="0.1"/>
    <n v="185.488"/>
    <m/>
    <n v="185.488"/>
    <s v="VWB"/>
    <n v="1"/>
    <n v="20"/>
    <n v="1"/>
    <n v="1"/>
    <m/>
    <m/>
    <n v="1"/>
    <s v="Valauto Lambersart VW"/>
    <s v="SKODA"/>
    <m/>
    <s v="Lambersart Sk"/>
    <n v="1890.1"/>
  </r>
  <r>
    <x v="2"/>
    <s v="C"/>
    <x v="1"/>
    <d v="2021-08-04T00:00:00"/>
    <d v="2021-08-04T00:00:00"/>
    <m/>
    <m/>
    <m/>
    <m/>
    <m/>
    <n v="0"/>
    <s v="LESQU"/>
    <n v="522680"/>
    <n v="2680"/>
    <s v="VINCENT CAMILLE"/>
    <x v="8"/>
    <n v="19398.349999999999"/>
    <n v="-1700"/>
    <n v="17698.349999999999"/>
    <n v="8"/>
    <n v="1019.14"/>
    <n v="35.22"/>
    <m/>
    <n v="983.92"/>
    <n v="5.7583899064037047E-2"/>
    <n v="0"/>
    <n v="0"/>
    <m/>
    <m/>
    <n v="0.1"/>
    <n v="0.1"/>
    <n v="98.391999999999996"/>
    <m/>
    <n v="98.391999999999996"/>
    <s v="VWB"/>
    <n v="0"/>
    <n v="20"/>
    <n v="1"/>
    <n v="1"/>
    <m/>
    <m/>
    <n v="1"/>
    <s v="Valauto Lambersart VW"/>
    <s v="SKODA"/>
    <m/>
    <s v="Lambersart Sk"/>
    <n v="1019.14"/>
  </r>
  <r>
    <x v="2"/>
    <s v="C"/>
    <x v="1"/>
    <d v="2021-05-20T00:00:00"/>
    <d v="2021-05-21T00:00:00"/>
    <m/>
    <m/>
    <m/>
    <m/>
    <m/>
    <n v="-990"/>
    <s v="LESQU"/>
    <n v="522681"/>
    <n v="2681"/>
    <s v="BARTHELEMY PAULETTE"/>
    <x v="12"/>
    <n v="25415.02"/>
    <n v="1595.84"/>
    <n v="27010.86"/>
    <n v="13"/>
    <n v="1259.4100000000001"/>
    <n v="26.31"/>
    <m/>
    <n v="1233.1000000000001"/>
    <n v="4.6626060777035606E-2"/>
    <n v="0"/>
    <n v="-2000"/>
    <m/>
    <m/>
    <n v="0.1"/>
    <n v="0.1"/>
    <n v="123.31000000000002"/>
    <m/>
    <n v="123.31000000000002"/>
    <s v=""/>
    <n v="0"/>
    <n v="20"/>
    <n v="1"/>
    <n v="1"/>
    <m/>
    <m/>
    <n v="1"/>
    <s v="Valauto Lambersart VW"/>
    <s v="SKODA"/>
    <m/>
    <s v="Lambersart Sk"/>
    <n v="1259.4100000000001"/>
  </r>
  <r>
    <x v="2"/>
    <s v="C"/>
    <x v="1"/>
    <d v="2021-08-23T00:00:00"/>
    <d v="2021-08-23T00:00:00"/>
    <m/>
    <m/>
    <m/>
    <m/>
    <m/>
    <n v="0"/>
    <s v="LEALE"/>
    <n v="522682"/>
    <n v="2682"/>
    <s v="HERAS LAURENT"/>
    <x v="10"/>
    <n v="33231.68"/>
    <n v="1991.67"/>
    <n v="35223.35"/>
    <n v="101"/>
    <n v="1831.95"/>
    <n v="35.22"/>
    <m/>
    <n v="1796.73"/>
    <n v="5.200953344869242E-2"/>
    <n v="-2556.7800000000002"/>
    <n v="0"/>
    <m/>
    <m/>
    <n v="0.1"/>
    <n v="0.12"/>
    <n v="179.673"/>
    <m/>
    <n v="179.673"/>
    <s v="VWB"/>
    <n v="1"/>
    <n v="0"/>
    <n v="0"/>
    <n v="1"/>
    <m/>
    <m/>
    <n v="0"/>
    <s v="Valauto Lambersart VW"/>
    <s v="SKODA"/>
    <m/>
    <s v="Lambersart Sk"/>
    <n v="1831.95"/>
  </r>
  <r>
    <x v="2"/>
    <s v="C"/>
    <x v="1"/>
    <d v="2021-09-20T00:00:00"/>
    <d v="2021-09-15T00:00:00"/>
    <m/>
    <m/>
    <m/>
    <m/>
    <m/>
    <n v="0"/>
    <s v="LESQU"/>
    <n v="522683"/>
    <n v="2683"/>
    <s v="GANTIEZ CHRISTIAN"/>
    <x v="8"/>
    <n v="20690.02"/>
    <n v="3662.51"/>
    <n v="24352.53"/>
    <n v="55"/>
    <n v="1457.27"/>
    <n v="35.22"/>
    <m/>
    <n v="1422.05"/>
    <n v="5.984059972413544E-2"/>
    <n v="-1400"/>
    <n v="0"/>
    <m/>
    <m/>
    <n v="0.1"/>
    <n v="0.1"/>
    <n v="142.20500000000001"/>
    <m/>
    <n v="142.20500000000001"/>
    <s v="VWB"/>
    <n v="1"/>
    <n v="20"/>
    <n v="1"/>
    <n v="1"/>
    <m/>
    <m/>
    <n v="1"/>
    <s v="Valauto Lambersart VW"/>
    <s v="SKODA"/>
    <m/>
    <s v="Lambersart Sk"/>
    <n v="1457.27"/>
  </r>
  <r>
    <x v="2"/>
    <s v="C"/>
    <x v="1"/>
    <d v="2021-06-15T00:00:00"/>
    <d v="2021-06-16T00:00:00"/>
    <m/>
    <m/>
    <m/>
    <m/>
    <m/>
    <n v="0"/>
    <s v="LESQU"/>
    <n v="522684"/>
    <n v="2684"/>
    <s v="TRACZ VALERIE"/>
    <x v="8"/>
    <n v="23431.68"/>
    <n v="1358.34"/>
    <n v="24790.02"/>
    <n v="1"/>
    <n v="748.92"/>
    <n v="35.22"/>
    <m/>
    <n v="713.69999999999993"/>
    <n v="3.0210544404562802E-2"/>
    <n v="0"/>
    <n v="0"/>
    <m/>
    <m/>
    <n v="0.1"/>
    <n v="0.1"/>
    <n v="71.36999999999999"/>
    <m/>
    <n v="71.36999999999999"/>
    <s v="VWB"/>
    <n v="1"/>
    <n v="20"/>
    <n v="1"/>
    <n v="1"/>
    <m/>
    <m/>
    <n v="1"/>
    <s v="Valauto Lambersart VW"/>
    <s v="SKODA"/>
    <m/>
    <s v="Lambersart Sk"/>
    <n v="748.92"/>
  </r>
  <r>
    <x v="2"/>
    <s v="C"/>
    <x v="1"/>
    <d v="2021-07-09T00:00:00"/>
    <d v="2021-07-09T00:00:00"/>
    <m/>
    <m/>
    <m/>
    <m/>
    <m/>
    <n v="0"/>
    <s v="LEALE"/>
    <n v="522686"/>
    <n v="2686"/>
    <s v="CARREZ YOAN"/>
    <x v="8"/>
    <n v="23635.85"/>
    <n v="1358.34"/>
    <n v="24994.19"/>
    <n v="13"/>
    <n v="1807.89"/>
    <n v="35.22"/>
    <m/>
    <n v="1772.67"/>
    <n v="7.2332410052096119E-2"/>
    <n v="0"/>
    <n v="-1816"/>
    <m/>
    <m/>
    <n v="0.12"/>
    <n v="0.12"/>
    <n v="212.72040000000001"/>
    <m/>
    <n v="212.72040000000001"/>
    <s v="VWB"/>
    <n v="1"/>
    <n v="20"/>
    <n v="1"/>
    <n v="1"/>
    <m/>
    <m/>
    <n v="1"/>
    <s v="Valauto Lambersart VW"/>
    <s v="SKODA"/>
    <m/>
    <s v="Lambersart Sk"/>
    <n v="1807.89"/>
  </r>
  <r>
    <x v="2"/>
    <s v="C"/>
    <x v="1"/>
    <d v="2021-12-01T00:00:00"/>
    <d v="2021-12-02T00:00:00"/>
    <m/>
    <m/>
    <m/>
    <m/>
    <m/>
    <n v="0"/>
    <s v="LEALE"/>
    <n v="522697"/>
    <n v="2697"/>
    <s v="POCHARD ALAIN"/>
    <x v="8"/>
    <n v="19373.349999999999"/>
    <n v="-2133.34"/>
    <n v="17240.009999999998"/>
    <n v="127"/>
    <n v="725.96"/>
    <n v="35.22"/>
    <m/>
    <n v="690.74"/>
    <n v="4.2109024298709809E-2"/>
    <n v="-1406.71"/>
    <n v="0"/>
    <m/>
    <m/>
    <n v="0.12"/>
    <n v="0.12"/>
    <n v="82.888800000000003"/>
    <m/>
    <n v="82.888800000000003"/>
    <s v="VWB"/>
    <n v="1"/>
    <n v="20"/>
    <n v="1"/>
    <n v="1"/>
    <m/>
    <m/>
    <n v="1"/>
    <s v="Valauto Lambersart VW"/>
    <s v="SKODA"/>
    <m/>
    <s v="Lambersart Sk"/>
    <n v="725.96"/>
  </r>
  <r>
    <x v="2"/>
    <s v="C"/>
    <x v="1"/>
    <d v="2021-09-29T00:00:00"/>
    <d v="2021-09-30T00:00:00"/>
    <m/>
    <m/>
    <m/>
    <m/>
    <m/>
    <n v="0"/>
    <s v="LEALE"/>
    <n v="522700"/>
    <n v="2700"/>
    <s v="GAUDEFROY FRANCOIS ET LAETITIA"/>
    <x v="31"/>
    <n v="40080.36"/>
    <n v="1458.33"/>
    <n v="41538.69"/>
    <n v="9"/>
    <n v="1118.6099999999999"/>
    <n v="35.22"/>
    <m/>
    <n v="1083.3899999999999"/>
    <n v="2.6929351888564608E-2"/>
    <n v="0"/>
    <n v="0"/>
    <m/>
    <m/>
    <n v="0.1"/>
    <n v="0.1"/>
    <n v="108.339"/>
    <m/>
    <n v="108.339"/>
    <n v="0"/>
    <n v="0"/>
    <n v="20"/>
    <n v="1"/>
    <n v="1"/>
    <m/>
    <m/>
    <n v="1"/>
    <s v="Valauto Lambersart VW"/>
    <s v="SKODA"/>
    <m/>
    <s v="Lambersart Sk"/>
    <n v="1118.6099999999999"/>
  </r>
  <r>
    <x v="2"/>
    <s v="C"/>
    <x v="1"/>
    <d v="2021-08-05T00:00:00"/>
    <d v="2021-08-06T00:00:00"/>
    <m/>
    <m/>
    <m/>
    <m/>
    <m/>
    <m/>
    <s v="LESQU"/>
    <n v="522706"/>
    <n v="2706"/>
    <s v="DELVAEL JEROME ET CELINE"/>
    <x v="8"/>
    <n v="18898.349999999999"/>
    <n v="-1908.34"/>
    <n v="16990.009999999998"/>
    <n v="3"/>
    <n v="728.15"/>
    <n v="35.22"/>
    <m/>
    <n v="692.93"/>
    <n v="4.2857538047358423E-2"/>
    <n v="0"/>
    <n v="0"/>
    <m/>
    <m/>
    <n v="0.1"/>
    <n v="0.1"/>
    <n v="69.292999999999992"/>
    <m/>
    <n v="69.292999999999992"/>
    <s v="VWB"/>
    <n v="0"/>
    <n v="20"/>
    <n v="1"/>
    <n v="1"/>
    <m/>
    <m/>
    <n v="1"/>
    <s v="Valauto Lambersart VW"/>
    <s v="SKODA"/>
    <m/>
    <s v="Lambersart Sk"/>
    <n v="728.15"/>
  </r>
  <r>
    <x v="2"/>
    <s v="C"/>
    <x v="1"/>
    <d v="2021-06-30T00:00:00"/>
    <d v="2021-06-30T00:00:00"/>
    <m/>
    <m/>
    <m/>
    <m/>
    <m/>
    <n v="796.48"/>
    <s v="LEALE"/>
    <n v="522708"/>
    <n v="2708"/>
    <s v="BPCE LEASE"/>
    <x v="10"/>
    <n v="22940.02"/>
    <n v="766.67"/>
    <n v="23706.69"/>
    <n v="1"/>
    <n v="781.34"/>
    <n v="35.22"/>
    <m/>
    <n v="746.12"/>
    <n v="3.2958628977727389E-2"/>
    <n v="0"/>
    <n v="-1730.59"/>
    <m/>
    <m/>
    <n v="0.1"/>
    <n v="0.1"/>
    <n v="74.612000000000009"/>
    <m/>
    <n v="74.612000000000009"/>
    <s v=""/>
    <n v="0"/>
    <n v="0"/>
    <n v="0"/>
    <n v="1"/>
    <m/>
    <m/>
    <n v="0"/>
    <s v="Valauto Lambersart VW"/>
    <s v="SKODA"/>
    <m/>
    <s v="Lambersart Sk"/>
    <n v="781.34"/>
  </r>
  <r>
    <x v="2"/>
    <s v="C"/>
    <x v="1"/>
    <d v="2021-09-22T00:00:00"/>
    <d v="2021-09-23T00:00:00"/>
    <m/>
    <m/>
    <m/>
    <m/>
    <m/>
    <n v="0"/>
    <s v="LESQU"/>
    <n v="522719"/>
    <n v="2719"/>
    <s v="HASNI MOHAMED ET NESRINE"/>
    <x v="8"/>
    <n v="20690.02"/>
    <n v="-375.01"/>
    <n v="20315.010000000002"/>
    <n v="16"/>
    <n v="2196.44"/>
    <n v="35.22"/>
    <m/>
    <n v="2161.2200000000003"/>
    <n v="0.10811907057884784"/>
    <n v="0"/>
    <n v="0"/>
    <m/>
    <m/>
    <n v="0.1"/>
    <n v="0.1"/>
    <n v="216.12200000000004"/>
    <m/>
    <n v="216.12200000000004"/>
    <n v="0"/>
    <n v="1"/>
    <n v="20"/>
    <n v="1"/>
    <n v="1"/>
    <m/>
    <m/>
    <n v="1"/>
    <s v="Valauto Lambersart VW"/>
    <s v="SKODA"/>
    <m/>
    <s v="Lambersart Sk"/>
    <n v="2196.44"/>
  </r>
  <r>
    <x v="2"/>
    <s v="C"/>
    <x v="1"/>
    <d v="2021-12-17T00:00:00"/>
    <d v="2021-12-18T00:00:00"/>
    <m/>
    <m/>
    <m/>
    <m/>
    <m/>
    <m/>
    <s v="LEALE"/>
    <n v="522722"/>
    <n v="2722"/>
    <s v="BADINO DAVID"/>
    <x v="11"/>
    <n v="39508.33"/>
    <n v="966.67"/>
    <n v="40475"/>
    <n v="2"/>
    <n v="1471.9"/>
    <n v="20.57"/>
    <m/>
    <n v="1451.3300000000002"/>
    <n v="3.6365657813465103E-2"/>
    <n v="-512.5"/>
    <n v="-833"/>
    <m/>
    <m/>
    <n v="0.1"/>
    <n v="0.1"/>
    <n v="145.13300000000001"/>
    <m/>
    <n v="145.13300000000001"/>
    <s v="VWB"/>
    <n v="0"/>
    <n v="20"/>
    <n v="1"/>
    <n v="1"/>
    <m/>
    <m/>
    <n v="1"/>
    <s v="Valauto Lambersart VW"/>
    <s v="SKODA"/>
    <m/>
    <s v="Lambersart Sk"/>
    <n v="1471.9"/>
  </r>
  <r>
    <x v="2"/>
    <s v="C"/>
    <x v="1"/>
    <d v="2021-10-25T00:00:00"/>
    <d v="2021-10-27T00:00:00"/>
    <m/>
    <m/>
    <m/>
    <m/>
    <m/>
    <n v="0"/>
    <s v="LEALE"/>
    <n v="522723"/>
    <n v="2723"/>
    <s v="DUPLOUICH FLAVIEN"/>
    <x v="11"/>
    <n v="34050"/>
    <n v="2470.83"/>
    <n v="36520.83"/>
    <n v="6"/>
    <n v="1606.08"/>
    <n v="20.5"/>
    <m/>
    <n v="1585.58"/>
    <n v="4.3977094715536305E-2"/>
    <n v="0"/>
    <n v="-416"/>
    <n v="-416"/>
    <s v="non visible 3270 mais mail ok"/>
    <n v="0.1"/>
    <n v="0.1"/>
    <n v="158.55799999999999"/>
    <m/>
    <n v="158.55799999999999"/>
    <s v="VWB"/>
    <n v="1"/>
    <n v="20"/>
    <n v="1"/>
    <n v="1"/>
    <m/>
    <m/>
    <n v="1"/>
    <s v="Valauto Lambersart VW"/>
    <s v="SKODA"/>
    <m/>
    <s v="Lambersart Sk"/>
    <n v="1606.08"/>
  </r>
  <r>
    <x v="2"/>
    <s v="C"/>
    <x v="1"/>
    <d v="2021-09-29T00:00:00"/>
    <d v="2021-09-30T00:00:00"/>
    <m/>
    <m/>
    <m/>
    <m/>
    <m/>
    <n v="0"/>
    <s v="LEALE"/>
    <n v="522724"/>
    <n v="2724"/>
    <s v="OBER FANNY"/>
    <x v="8"/>
    <n v="20690.009999999998"/>
    <n v="2391.66"/>
    <n v="23081.67"/>
    <n v="5"/>
    <n v="697.66"/>
    <n v="35.22"/>
    <m/>
    <n v="662.43999999999994"/>
    <n v="3.0225715903571971E-2"/>
    <n v="0"/>
    <n v="0"/>
    <m/>
    <m/>
    <n v="0.1"/>
    <n v="0.1"/>
    <n v="66.244"/>
    <m/>
    <n v="66.244"/>
    <s v="VWB"/>
    <n v="0"/>
    <n v="20"/>
    <n v="1"/>
    <n v="1"/>
    <m/>
    <m/>
    <n v="1"/>
    <s v="Valauto Lambersart VW"/>
    <s v="SKODA"/>
    <m/>
    <s v="Lambersart Sk"/>
    <n v="697.66"/>
  </r>
  <r>
    <x v="2"/>
    <s v="C"/>
    <x v="1"/>
    <d v="2021-10-30T00:00:00"/>
    <d v="2021-11-02T00:00:00"/>
    <m/>
    <m/>
    <m/>
    <m/>
    <m/>
    <n v="0"/>
    <s v="LEALE"/>
    <n v="522752"/>
    <n v="2752"/>
    <s v="WURTZ DIT CALMONT ALEXANDRE"/>
    <x v="11"/>
    <n v="34625"/>
    <n v="5279.17"/>
    <n v="39904.17"/>
    <n v="2"/>
    <n v="1164.25"/>
    <n v="20.5"/>
    <m/>
    <n v="1143.75"/>
    <n v="2.917614875838791E-2"/>
    <n v="0"/>
    <n v="0"/>
    <m/>
    <m/>
    <n v="0.1"/>
    <n v="0"/>
    <n v="114.375"/>
    <m/>
    <n v="114.375"/>
    <s v="VWB"/>
    <n v="0"/>
    <n v="20"/>
    <n v="1"/>
    <n v="1"/>
    <m/>
    <m/>
    <n v="1"/>
    <s v="Valauto Lambersart VW"/>
    <s v="SKODA"/>
    <m/>
    <s v="Lambersart Sk"/>
    <n v="1164.25"/>
  </r>
  <r>
    <x v="2"/>
    <s v="C"/>
    <x v="1"/>
    <d v="2021-12-09T00:00:00"/>
    <d v="2021-12-13T00:00:00"/>
    <m/>
    <m/>
    <m/>
    <m/>
    <m/>
    <n v="0"/>
    <s v="LEALE"/>
    <n v="522754"/>
    <n v="2754"/>
    <s v="LOUCHART CATHY"/>
    <x v="8"/>
    <n v="19523.349999999999"/>
    <n v="1933.33"/>
    <n v="21456.68"/>
    <n v="2"/>
    <n v="907.73"/>
    <n v="35.22"/>
    <m/>
    <n v="872.51"/>
    <n v="4.2305240139667459E-2"/>
    <n v="0"/>
    <n v="-1400"/>
    <m/>
    <m/>
    <n v="0.1"/>
    <n v="0.1"/>
    <n v="87.251000000000005"/>
    <m/>
    <n v="87.251000000000005"/>
    <s v="VWB"/>
    <n v="1"/>
    <n v="20"/>
    <n v="1"/>
    <n v="1"/>
    <m/>
    <m/>
    <n v="1"/>
    <s v="Valauto Lambersart VW"/>
    <s v="SKODA"/>
    <m/>
    <s v="Lambersart Sk"/>
    <n v="907.73"/>
  </r>
  <r>
    <x v="2"/>
    <s v="C"/>
    <x v="1"/>
    <d v="2021-11-12T00:00:00"/>
    <d v="2021-11-12T00:00:00"/>
    <m/>
    <m/>
    <m/>
    <m/>
    <m/>
    <n v="0"/>
    <s v="LEALE"/>
    <n v="522756"/>
    <n v="2756"/>
    <s v="BOSCHER AMANDINE"/>
    <x v="11"/>
    <n v="34625.01"/>
    <n v="3433.34"/>
    <n v="38058.350000000006"/>
    <n v="8"/>
    <n v="899.62"/>
    <n v="20.5"/>
    <m/>
    <n v="879.12"/>
    <n v="2.3637913887491178E-2"/>
    <n v="0"/>
    <n v="0"/>
    <m/>
    <m/>
    <n v="0.1"/>
    <n v="0.1"/>
    <n v="87.912000000000006"/>
    <m/>
    <n v="87.912000000000006"/>
    <s v="VWB"/>
    <n v="1"/>
    <n v="20"/>
    <n v="1"/>
    <n v="1"/>
    <m/>
    <m/>
    <n v="1"/>
    <s v="Valauto Lambersart VW"/>
    <s v="SKODA"/>
    <m/>
    <s v="Lambersart Sk"/>
    <n v="899.62"/>
  </r>
  <r>
    <x v="2"/>
    <s v="C"/>
    <x v="1"/>
    <d v="2021-02-01T00:00:00"/>
    <d v="2021-02-02T00:00:00"/>
    <m/>
    <m/>
    <m/>
    <m/>
    <m/>
    <n v="0"/>
    <s v="LTMEL"/>
    <n v="524861"/>
    <n v="861"/>
    <s v="GMT OUTDOOR"/>
    <x v="8"/>
    <n v="23681.68"/>
    <n v="2641.67"/>
    <n v="26323.35"/>
    <n v="7"/>
    <n v="531.70000000000005"/>
    <n v="35.229999999999997"/>
    <m/>
    <n v="496.47"/>
    <n v="2.0198796885654756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531.70000000000005"/>
  </r>
  <r>
    <x v="2"/>
    <s v="C"/>
    <x v="1"/>
    <d v="2021-08-27T00:00:00"/>
    <d v="2021-09-30T00:00:00"/>
    <m/>
    <m/>
    <m/>
    <m/>
    <m/>
    <m/>
    <s v="VSGNI"/>
    <n v="524863"/>
    <n v="863"/>
    <s v="UNICOURSES RENT"/>
    <x v="8"/>
    <n v="25615.01"/>
    <n v="541.66999999999996"/>
    <n v="26156.679999999997"/>
    <n v="190"/>
    <n v="754.67"/>
    <n v="35.22"/>
    <m/>
    <n v="719.44999999999993"/>
    <n v="2.8851903223191935E-2"/>
    <n v="0"/>
    <n v="0"/>
    <m/>
    <m/>
    <n v="0.1"/>
    <n v="0.12"/>
    <n v="71.944999999999993"/>
    <m/>
    <n v="71.944999999999993"/>
    <s v="VWB"/>
    <n v="0"/>
    <n v="20"/>
    <n v="1"/>
    <n v="1"/>
    <m/>
    <m/>
    <n v="1"/>
    <s v="Valauto Lambersart VW"/>
    <s v="SKODA"/>
    <m/>
    <s v="Entreprises"/>
    <n v="754.67"/>
  </r>
  <r>
    <x v="2"/>
    <s v="C"/>
    <x v="1"/>
    <d v="2021-07-30T00:00:00"/>
    <d v="2021-08-02T00:00:00"/>
    <m/>
    <m/>
    <m/>
    <m/>
    <m/>
    <n v="200"/>
    <s v="VSGNI"/>
    <n v="524879"/>
    <n v="879"/>
    <s v="LES MOULINS DE LA BASSEE"/>
    <x v="7"/>
    <n v="23081.68"/>
    <n v="1916.67"/>
    <n v="24998.35"/>
    <n v="106"/>
    <n v="460.18"/>
    <n v="35.22"/>
    <m/>
    <n v="424.96000000000004"/>
    <n v="1.8408414955387056E-2"/>
    <n v="-2324.85"/>
    <n v="-624.95000000000005"/>
    <m/>
    <s v="ADF SCALA OK"/>
    <n v="0.12"/>
    <n v="0.12"/>
    <n v="50.995200000000004"/>
    <m/>
    <n v="50.995200000000004"/>
    <s v="VWB"/>
    <n v="0"/>
    <n v="0"/>
    <n v="0"/>
    <n v="1"/>
    <m/>
    <m/>
    <n v="0"/>
    <s v="Valauto Lambersart VW"/>
    <s v="SKODA"/>
    <m/>
    <s v="Entreprises"/>
    <n v="460.18"/>
  </r>
  <r>
    <x v="2"/>
    <s v="C"/>
    <x v="1"/>
    <d v="2021-01-12T00:00:00"/>
    <d v="2021-01-14T00:00:00"/>
    <m/>
    <m/>
    <m/>
    <m/>
    <m/>
    <n v="0"/>
    <s v="VSGLE"/>
    <n v="524931"/>
    <n v="931"/>
    <s v="LFT - GMK"/>
    <x v="8"/>
    <n v="21315.01"/>
    <n v="1916.67"/>
    <n v="23231.68"/>
    <n v="6"/>
    <n v="586.02"/>
    <n v="35.229999999999997"/>
    <m/>
    <n v="550.79"/>
    <n v="2.5225037534952272E-2"/>
    <n v="0"/>
    <n v="0"/>
    <m/>
    <m/>
    <n v="0.1"/>
    <n v="0.1"/>
    <n v="55.079000000000001"/>
    <m/>
    <n v="55.079000000000001"/>
    <s v="VWB"/>
    <n v="0"/>
    <n v="20"/>
    <n v="1"/>
    <n v="1"/>
    <n v="232.32"/>
    <n v="44377"/>
    <n v="1"/>
    <s v="Valauto Lambersart VW"/>
    <s v="SKODA"/>
    <m/>
    <s v="Entreprises"/>
    <n v="818.33999999999992"/>
  </r>
  <r>
    <x v="2"/>
    <s v="C"/>
    <x v="1"/>
    <d v="2021-04-07T00:00:00"/>
    <d v="2021-04-07T00:00:00"/>
    <m/>
    <m/>
    <m/>
    <m/>
    <m/>
    <n v="315472.96999999997"/>
    <s v="LTMEL"/>
    <n v="524944"/>
    <n v="944"/>
    <s v="DLM - CPTE"/>
    <x v="31"/>
    <n v="28781.68"/>
    <n v="2416.66"/>
    <n v="31198.34"/>
    <n v="48"/>
    <n v="289.62"/>
    <n v="35.229999999999997"/>
    <m/>
    <n v="254.39000000000001"/>
    <n v="9.2831862208053381E-3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289.62"/>
  </r>
  <r>
    <x v="2"/>
    <s v="C"/>
    <x v="1"/>
    <d v="2021-07-28T00:00:00"/>
    <d v="2021-07-29T00:00:00"/>
    <m/>
    <m/>
    <m/>
    <m/>
    <m/>
    <n v="0"/>
    <s v="VSGNI"/>
    <n v="526927"/>
    <n v="927"/>
    <s v="POS'ETIQ"/>
    <x v="8"/>
    <n v="21315.01"/>
    <n v="1708.34"/>
    <n v="23023.35"/>
    <n v="99"/>
    <n v="424.25"/>
    <n v="35.229999999999997"/>
    <m/>
    <n v="389.02"/>
    <n v="1.8426944819064126E-2"/>
    <n v="0"/>
    <n v="0"/>
    <m/>
    <m/>
    <n v="0.1"/>
    <n v="0.1"/>
    <n v="38.902000000000001"/>
    <m/>
    <n v="38.902000000000001"/>
    <s v="VWB"/>
    <n v="0"/>
    <n v="20"/>
    <n v="1"/>
    <n v="1"/>
    <m/>
    <m/>
    <n v="1"/>
    <s v="Valauto Lambersart VW"/>
    <s v="SKODA"/>
    <m/>
    <s v="Entreprises"/>
    <n v="424.25"/>
  </r>
  <r>
    <x v="2"/>
    <s v="C"/>
    <x v="1"/>
    <d v="2021-04-19T00:00:00"/>
    <d v="2021-04-19T00:00:00"/>
    <m/>
    <m/>
    <m/>
    <m/>
    <m/>
    <n v="0"/>
    <s v="VSGNI"/>
    <n v="526976"/>
    <n v="976"/>
    <s v="EMA-O"/>
    <x v="7"/>
    <n v="20715.009999999998"/>
    <n v="1708.34"/>
    <n v="22423.35"/>
    <n v="20"/>
    <n v="677.93"/>
    <n v="35.229999999999997"/>
    <m/>
    <n v="642.69999999999993"/>
    <n v="3.0233216713827327E-2"/>
    <n v="0"/>
    <n v="0"/>
    <m/>
    <m/>
    <n v="0.1"/>
    <n v="0.1"/>
    <n v="64.27"/>
    <m/>
    <n v="64.27"/>
    <s v="VWB"/>
    <n v="0"/>
    <n v="20"/>
    <n v="1"/>
    <n v="1"/>
    <m/>
    <m/>
    <n v="1"/>
    <s v="Valauto Lambersart VW"/>
    <s v="SKODA"/>
    <m/>
    <s v="Entreprises"/>
    <n v="677.93"/>
  </r>
  <r>
    <x v="2"/>
    <s v="C"/>
    <x v="1"/>
    <d v="2021-02-11T00:00:00"/>
    <d v="2021-02-15T00:00:00"/>
    <m/>
    <m/>
    <m/>
    <m/>
    <m/>
    <n v="0"/>
    <s v="VSGNI"/>
    <n v="526980"/>
    <n v="980"/>
    <s v="ID TRAVAUX CONCEPT"/>
    <x v="9"/>
    <n v="31147"/>
    <n v="4100"/>
    <n v="35247"/>
    <n v="3"/>
    <n v="985.71"/>
    <n v="28.01"/>
    <m/>
    <n v="957.7"/>
    <n v="2.7965784322069965E-2"/>
    <n v="0"/>
    <n v="0"/>
    <m/>
    <m/>
    <n v="0.1"/>
    <n v="0.1"/>
    <n v="95.77000000000001"/>
    <m/>
    <n v="95.77000000000001"/>
    <s v="Natixis"/>
    <n v="0"/>
    <n v="20"/>
    <n v="1"/>
    <n v="1"/>
    <m/>
    <m/>
    <n v="1"/>
    <s v="Valauto Lambersart VW"/>
    <s v="SKODA"/>
    <m/>
    <s v="Entreprises"/>
    <n v="985.71"/>
  </r>
  <r>
    <x v="2"/>
    <s v="C"/>
    <x v="1"/>
    <d v="2021-05-06T00:00:00"/>
    <d v="2021-05-07T00:00:00"/>
    <m/>
    <m/>
    <m/>
    <m/>
    <m/>
    <m/>
    <s v="VSGNI"/>
    <n v="526981"/>
    <n v="981"/>
    <s v="GLOBAL EXPERTISE"/>
    <x v="10"/>
    <n v="25973.35"/>
    <n v="2041.67"/>
    <n v="28015.019999999997"/>
    <n v="8"/>
    <n v="567.51"/>
    <n v="35.229999999999997"/>
    <m/>
    <n v="532.28"/>
    <n v="2.0257347665645072E-2"/>
    <n v="0"/>
    <n v="-280"/>
    <m/>
    <m/>
    <n v="0.1"/>
    <n v="0.1"/>
    <n v="53.228000000000002"/>
    <m/>
    <n v="53.228000000000002"/>
    <s v="VWB"/>
    <n v="0"/>
    <n v="20"/>
    <n v="1"/>
    <n v="1"/>
    <m/>
    <m/>
    <n v="1"/>
    <s v="Valauto Lambersart VW"/>
    <s v="SKODA"/>
    <m/>
    <s v="Entreprises"/>
    <n v="567.51"/>
  </r>
  <r>
    <x v="2"/>
    <s v="C"/>
    <x v="1"/>
    <d v="2021-03-18T00:00:00"/>
    <d v="2021-03-18T00:00:00"/>
    <m/>
    <m/>
    <m/>
    <m/>
    <m/>
    <n v="0"/>
    <s v="VSGNI"/>
    <n v="526987"/>
    <n v="987"/>
    <s v="TEFFRI ENSEIGNES"/>
    <x v="12"/>
    <n v="30240.01"/>
    <n v="208.33"/>
    <n v="30448.34"/>
    <n v="7"/>
    <n v="939.77"/>
    <n v="26.32"/>
    <m/>
    <n v="913.44999999999993"/>
    <n v="3.0864408371687913E-2"/>
    <n v="0"/>
    <n v="0"/>
    <m/>
    <m/>
    <n v="0.1"/>
    <n v="0.1"/>
    <n v="91.344999999999999"/>
    <m/>
    <n v="91.344999999999999"/>
    <s v="VWB"/>
    <n v="0"/>
    <n v="20"/>
    <n v="1"/>
    <n v="1"/>
    <m/>
    <m/>
    <n v="1"/>
    <s v="Valauto Lambersart VW"/>
    <s v="SKODA"/>
    <m/>
    <s v="Entreprises"/>
    <n v="939.77"/>
  </r>
  <r>
    <x v="2"/>
    <s v="C"/>
    <x v="1"/>
    <d v="2021-10-25T00:00:00"/>
    <d v="2021-10-26T00:00:00"/>
    <m/>
    <m/>
    <m/>
    <m/>
    <m/>
    <n v="0"/>
    <s v="VSGNI"/>
    <n v="526988"/>
    <n v="988"/>
    <s v="TEFFRI ENSEIGNES"/>
    <x v="12"/>
    <n v="30240.01"/>
    <n v="208.33"/>
    <n v="30448.34"/>
    <n v="200"/>
    <n v="831.18"/>
    <n v="26.32"/>
    <m/>
    <n v="804.8599999999999"/>
    <n v="2.7298039893143597E-2"/>
    <n v="0"/>
    <n v="0"/>
    <m/>
    <m/>
    <n v="0.1"/>
    <n v="0.1"/>
    <n v="80.48599999999999"/>
    <m/>
    <n v="80.48599999999999"/>
    <s v="VWB"/>
    <n v="0"/>
    <n v="20"/>
    <n v="1"/>
    <n v="1"/>
    <m/>
    <m/>
    <n v="1"/>
    <s v="Valauto Lambersart VW"/>
    <s v="SKODA"/>
    <m/>
    <s v="Entreprises"/>
    <n v="831.18"/>
  </r>
  <r>
    <x v="2"/>
    <s v="C"/>
    <x v="1"/>
    <d v="2021-03-02T00:00:00"/>
    <d v="2021-03-02T00:00:00"/>
    <m/>
    <m/>
    <m/>
    <m/>
    <m/>
    <n v="861281.91"/>
    <s v="LTMEL"/>
    <n v="526999"/>
    <n v="999"/>
    <s v="DLM - CPTE"/>
    <x v="9"/>
    <n v="31219.68"/>
    <n v="4616.67"/>
    <n v="35836.35"/>
    <n v="14"/>
    <n v="366.76"/>
    <n v="-44.67"/>
    <m/>
    <n v="411.43"/>
    <n v="1.0234301205340388E-2"/>
    <n v="0"/>
    <n v="-2145.82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66.76"/>
  </r>
  <r>
    <x v="2"/>
    <s v="C"/>
    <x v="1"/>
    <d v="2021-07-23T00:00:00"/>
    <d v="2021-07-26T00:00:00"/>
    <m/>
    <m/>
    <m/>
    <m/>
    <m/>
    <n v="0"/>
    <s v="VSGLE"/>
    <n v="527001"/>
    <n v="7001"/>
    <s v="THIBAUT BLAISE"/>
    <x v="12"/>
    <n v="30240.01"/>
    <n v="2904.16"/>
    <n v="33144.17"/>
    <n v="94"/>
    <n v="1268.55"/>
    <n v="26.32"/>
    <m/>
    <n v="1242.23"/>
    <n v="3.8273699416820517E-2"/>
    <n v="0"/>
    <n v="0"/>
    <m/>
    <m/>
    <n v="0.1"/>
    <n v="0.1"/>
    <n v="124.22300000000001"/>
    <m/>
    <n v="124.22300000000001"/>
    <s v="VWB"/>
    <n v="0"/>
    <n v="20"/>
    <n v="1"/>
    <n v="1"/>
    <m/>
    <m/>
    <n v="1"/>
    <s v="Valauto Lambersart VW"/>
    <s v="SKODA"/>
    <m/>
    <s v="Entreprises"/>
    <n v="1268.55"/>
  </r>
  <r>
    <x v="2"/>
    <s v="C"/>
    <x v="1"/>
    <d v="2021-06-01T00:00:00"/>
    <d v="2021-06-03T00:00:00"/>
    <m/>
    <m/>
    <m/>
    <m/>
    <m/>
    <n v="358309.06"/>
    <s v="LTMEL"/>
    <n v="527002"/>
    <n v="7002"/>
    <s v="ARVAL SERVICE LEASE"/>
    <x v="10"/>
    <n v="25973.35"/>
    <n v="1666.67"/>
    <n v="27640.019999999997"/>
    <n v="21"/>
    <n v="588.03"/>
    <n v="35.229999999999997"/>
    <m/>
    <n v="552.79999999999995"/>
    <n v="2.1274586631992307E-2"/>
    <n v="0"/>
    <n v="-2211.1999999999998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588.03"/>
  </r>
  <r>
    <x v="2"/>
    <s v="C"/>
    <x v="1"/>
    <d v="2021-04-08T00:00:00"/>
    <d v="2021-04-08T00:00:00"/>
    <m/>
    <m/>
    <m/>
    <m/>
    <m/>
    <n v="0"/>
    <s v="VRRKE"/>
    <n v="527004"/>
    <n v="7004"/>
    <s v="PHARMACIE BOTANIQUE"/>
    <x v="9"/>
    <n v="34730.33"/>
    <n v="2470.83"/>
    <n v="37201.160000000003"/>
    <n v="2"/>
    <n v="958.04"/>
    <n v="28.01"/>
    <m/>
    <n v="930.03"/>
    <n v="2.575296039155768E-2"/>
    <n v="0"/>
    <n v="0"/>
    <m/>
    <m/>
    <n v="0.1"/>
    <n v="0.1"/>
    <n v="93.003"/>
    <m/>
    <n v="93.003"/>
    <s v="VWB"/>
    <n v="0"/>
    <n v="0"/>
    <n v="0"/>
    <n v="1"/>
    <m/>
    <m/>
    <n v="0"/>
    <s v="Valauto Lambersart VW"/>
    <s v="SKODA"/>
    <m/>
    <s v="Vexor"/>
    <n v="958.04"/>
  </r>
  <r>
    <x v="2"/>
    <s v="C"/>
    <x v="1"/>
    <d v="2021-05-07T00:00:00"/>
    <d v="2021-05-06T00:00:00"/>
    <m/>
    <m/>
    <m/>
    <m/>
    <m/>
    <n v="1453505.37"/>
    <s v="LTMEL"/>
    <n v="527006"/>
    <n v="7006"/>
    <s v="DLM - CPTE"/>
    <x v="31"/>
    <n v="40472"/>
    <n v="2504.17"/>
    <n v="42976.17"/>
    <n v="71"/>
    <n v="464.99"/>
    <n v="35.229999999999997"/>
    <m/>
    <n v="429.76"/>
    <n v="1.0819717066457993E-2"/>
    <n v="0"/>
    <n v="-6446.43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464.99"/>
  </r>
  <r>
    <x v="2"/>
    <s v="C"/>
    <x v="1"/>
    <d v="2021-06-30T00:00:00"/>
    <d v="2021-07-01T00:00:00"/>
    <m/>
    <m/>
    <m/>
    <m/>
    <m/>
    <n v="1850320.72"/>
    <s v="LTMEL"/>
    <n v="527007"/>
    <n v="7007"/>
    <s v="DLM - CPTE"/>
    <x v="9"/>
    <n v="31363.66"/>
    <n v="3687.49"/>
    <n v="35051.15"/>
    <n v="8"/>
    <n v="378.54"/>
    <n v="28.01"/>
    <m/>
    <n v="350.53000000000003"/>
    <n v="1.0799645660698722E-2"/>
    <n v="0"/>
    <n v="-2103.0700000000002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378.54"/>
  </r>
  <r>
    <x v="2"/>
    <s v="C"/>
    <x v="1"/>
    <d v="2021-06-08T00:00:00"/>
    <d v="2021-06-03T00:00:00"/>
    <m/>
    <m/>
    <m/>
    <m/>
    <m/>
    <n v="1850320.72"/>
    <s v="LTMEL"/>
    <n v="527008"/>
    <n v="7008"/>
    <s v="DLM - CPTE"/>
    <x v="9"/>
    <n v="31363.66"/>
    <n v="3687.49"/>
    <n v="35051.15"/>
    <n v="13"/>
    <n v="378.54"/>
    <n v="28.01"/>
    <m/>
    <n v="350.53000000000003"/>
    <n v="1.0799645660698722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78.54"/>
  </r>
  <r>
    <x v="2"/>
    <s v="C"/>
    <x v="1"/>
    <d v="2021-06-14T00:00:00"/>
    <d v="2021-06-10T00:00:00"/>
    <m/>
    <m/>
    <m/>
    <m/>
    <m/>
    <n v="1850320.72"/>
    <s v="LTMEL"/>
    <n v="527015"/>
    <n v="7015"/>
    <s v="DLM - CPTE"/>
    <x v="9"/>
    <n v="31363.66"/>
    <n v="3687.49"/>
    <n v="35051.15"/>
    <n v="27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6-14T00:00:00"/>
    <d v="2021-06-10T00:00:00"/>
    <m/>
    <m/>
    <m/>
    <m/>
    <m/>
    <n v="1850320.72"/>
    <s v="LTMEL"/>
    <n v="527016"/>
    <n v="7016"/>
    <s v="DLM - CPTE"/>
    <x v="9"/>
    <n v="31363.66"/>
    <n v="3687.49"/>
    <n v="35051.15"/>
    <n v="19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7-12T00:00:00"/>
    <d v="2021-07-13T00:00:00"/>
    <m/>
    <m/>
    <m/>
    <m/>
    <m/>
    <n v="1523178.91"/>
    <s v="LTMEL"/>
    <n v="527017"/>
    <n v="7017"/>
    <s v="DLM - CPTE"/>
    <x v="9"/>
    <n v="31363.66"/>
    <n v="3687.49"/>
    <n v="35051.15"/>
    <n v="19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7-13T00:00:00"/>
    <d v="2021-07-15T00:00:00"/>
    <m/>
    <m/>
    <m/>
    <m/>
    <m/>
    <n v="1523178.91"/>
    <s v="LTMEL"/>
    <n v="527018"/>
    <n v="7018"/>
    <s v="DLM - CPTE"/>
    <x v="9"/>
    <n v="31363.66"/>
    <n v="3687.49"/>
    <n v="35051.15"/>
    <n v="7"/>
    <n v="729.04"/>
    <n v="28"/>
    <m/>
    <n v="701.04"/>
    <n v="2.0799317568753091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4"/>
  </r>
  <r>
    <x v="2"/>
    <s v="C"/>
    <x v="1"/>
    <d v="2021-06-24T00:00:00"/>
    <d v="2021-07-23T00:00:00"/>
    <m/>
    <m/>
    <m/>
    <m/>
    <m/>
    <n v="1523178.91"/>
    <s v="LTMEL"/>
    <n v="527019"/>
    <n v="7019"/>
    <s v="DLM - CPTE"/>
    <x v="9"/>
    <n v="31363.66"/>
    <n v="3687.49"/>
    <n v="35051.15"/>
    <n v="7"/>
    <n v="729.05"/>
    <n v="28.01"/>
    <m/>
    <n v="701.04"/>
    <n v="2.0799602866097115E-2"/>
    <n v="0"/>
    <n v="-2103.0700000000002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729.05"/>
  </r>
  <r>
    <x v="2"/>
    <s v="C"/>
    <x v="1"/>
    <d v="2021-06-24T00:00:00"/>
    <d v="2021-07-23T00:00:00"/>
    <m/>
    <m/>
    <m/>
    <m/>
    <m/>
    <n v="1523178.91"/>
    <s v="LTMEL"/>
    <n v="527020"/>
    <n v="7020"/>
    <s v="DLM - CPTE"/>
    <x v="9"/>
    <n v="31363.66"/>
    <n v="3687.49"/>
    <n v="35051.15"/>
    <n v="7"/>
    <n v="729.05"/>
    <n v="28.01"/>
    <m/>
    <n v="701.04"/>
    <n v="2.0799602866097115E-2"/>
    <n v="0"/>
    <n v="-2103.0700000000002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729.05"/>
  </r>
  <r>
    <x v="2"/>
    <s v="C"/>
    <x v="1"/>
    <d v="2021-07-26T00:00:00"/>
    <d v="2021-07-27T00:00:00"/>
    <m/>
    <m/>
    <m/>
    <m/>
    <m/>
    <n v="1523178.91"/>
    <s v="LTMEL"/>
    <n v="527023"/>
    <n v="7023"/>
    <s v="DLM - CPTE"/>
    <x v="9"/>
    <n v="31363.66"/>
    <n v="3687.49"/>
    <n v="35051.15"/>
    <n v="6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6-22T00:00:00"/>
    <d v="2021-06-24T00:00:00"/>
    <m/>
    <m/>
    <m/>
    <m/>
    <m/>
    <n v="1850320.72"/>
    <s v="LTMEL"/>
    <n v="527024"/>
    <n v="7024"/>
    <s v="DLM - CPTE"/>
    <x v="9"/>
    <n v="31363.66"/>
    <n v="3687.49"/>
    <n v="35051.15"/>
    <n v="5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6-23T00:00:00"/>
    <d v="2021-06-25T00:00:00"/>
    <m/>
    <m/>
    <m/>
    <m/>
    <m/>
    <n v="358309.06"/>
    <s v="LTMEL"/>
    <n v="527025"/>
    <n v="7025"/>
    <s v="ARVAL SERVICE LEASE"/>
    <x v="10"/>
    <n v="26298.35"/>
    <n v="3183.33"/>
    <n v="29481.68"/>
    <n v="28"/>
    <n v="624.87"/>
    <n v="35.229999999999997"/>
    <m/>
    <n v="589.64"/>
    <n v="2.1195196474556404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24.87"/>
  </r>
  <r>
    <x v="2"/>
    <s v="C"/>
    <x v="1"/>
    <d v="2021-09-29T00:00:00"/>
    <d v="2021-09-30T00:00:00"/>
    <m/>
    <m/>
    <m/>
    <m/>
    <m/>
    <n v="0"/>
    <s v="VSGNI"/>
    <n v="527026"/>
    <n v="7026"/>
    <s v="CAPON BENOIST"/>
    <x v="10"/>
    <n v="30040.01"/>
    <n v="541.66999999999996"/>
    <n v="30581.679999999997"/>
    <n v="155"/>
    <n v="847.51"/>
    <n v="35.229999999999997"/>
    <m/>
    <n v="812.28"/>
    <n v="2.7712996800698983E-2"/>
    <n v="0"/>
    <n v="0"/>
    <m/>
    <m/>
    <n v="0.1"/>
    <n v="0.1"/>
    <n v="81.228000000000009"/>
    <m/>
    <n v="81.228000000000009"/>
    <s v="VWB"/>
    <n v="0"/>
    <n v="20"/>
    <n v="1"/>
    <n v="1"/>
    <m/>
    <m/>
    <n v="1"/>
    <s v="Valauto Lambersart VW"/>
    <s v="SKODA"/>
    <m/>
    <s v="Entreprises"/>
    <n v="847.51"/>
  </r>
  <r>
    <x v="2"/>
    <s v="C"/>
    <x v="1"/>
    <d v="2021-05-03T00:00:00"/>
    <d v="2021-05-05T00:00:00"/>
    <m/>
    <m/>
    <m/>
    <m/>
    <m/>
    <n v="-5"/>
    <s v="VSGNI"/>
    <n v="527027"/>
    <n v="7027"/>
    <s v="AX2LAN"/>
    <x v="10"/>
    <n v="30040.01"/>
    <n v="541.66999999999996"/>
    <n v="30581.679999999997"/>
    <n v="6"/>
    <n v="952.68"/>
    <n v="35.229999999999997"/>
    <m/>
    <n v="917.44999999999993"/>
    <n v="3.1151983802067122E-2"/>
    <n v="0"/>
    <n v="0"/>
    <m/>
    <m/>
    <n v="0.1"/>
    <n v="0.1"/>
    <n v="91.745000000000005"/>
    <m/>
    <n v="91.745000000000005"/>
    <s v="VWB"/>
    <n v="0"/>
    <n v="20"/>
    <n v="1"/>
    <n v="1"/>
    <m/>
    <m/>
    <n v="1"/>
    <s v="Valauto Lambersart VW"/>
    <s v="SKODA"/>
    <m/>
    <s v="Entreprises"/>
    <n v="952.68"/>
  </r>
  <r>
    <x v="2"/>
    <s v="C"/>
    <x v="1"/>
    <d v="2021-03-30T00:00:00"/>
    <d v="2021-03-30T00:00:00"/>
    <m/>
    <m/>
    <m/>
    <m/>
    <m/>
    <n v="0"/>
    <s v="VSGNI"/>
    <n v="527031"/>
    <n v="7031"/>
    <s v="ALTITUDES"/>
    <x v="12"/>
    <n v="34448.35"/>
    <n v="541.66999999999996"/>
    <n v="34990.019999999997"/>
    <n v="4"/>
    <n v="1076.02"/>
    <n v="26.32"/>
    <m/>
    <n v="1049.7"/>
    <n v="3.0752197340841763E-2"/>
    <n v="0"/>
    <n v="0"/>
    <m/>
    <m/>
    <n v="0.1"/>
    <n v="0.1"/>
    <n v="104.97000000000001"/>
    <m/>
    <n v="104.97000000000001"/>
    <s v="VWB"/>
    <n v="0"/>
    <n v="20"/>
    <n v="1"/>
    <n v="1"/>
    <m/>
    <m/>
    <n v="1"/>
    <s v="Valauto Lambersart VW"/>
    <s v="SKODA"/>
    <m/>
    <s v="Entreprises"/>
    <n v="1076.02"/>
  </r>
  <r>
    <x v="2"/>
    <s v="C"/>
    <x v="1"/>
    <d v="2021-05-28T00:00:00"/>
    <d v="2021-06-01T00:00:00"/>
    <m/>
    <m/>
    <m/>
    <m/>
    <m/>
    <n v="207690.23999999999"/>
    <s v="LTMEL"/>
    <n v="527039"/>
    <n v="7039"/>
    <s v="ARVAL SERVICE LEASE"/>
    <x v="10"/>
    <n v="30040.01"/>
    <n v="541.66999999999996"/>
    <n v="30581.679999999997"/>
    <n v="30"/>
    <n v="493.95"/>
    <n v="35.229999999999997"/>
    <m/>
    <n v="458.71999999999997"/>
    <n v="1.6151826845353167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493.95"/>
  </r>
  <r>
    <x v="2"/>
    <s v="C"/>
    <x v="1"/>
    <d v="2021-05-27T00:00:00"/>
    <d v="2021-05-31T00:00:00"/>
    <m/>
    <m/>
    <m/>
    <m/>
    <m/>
    <n v="0"/>
    <s v="VSGNI"/>
    <n v="527042"/>
    <n v="7042"/>
    <s v="HOGEDEZ CHRISTOPHE"/>
    <x v="12"/>
    <n v="30698.35"/>
    <n v="925"/>
    <n v="31623.35"/>
    <n v="55"/>
    <n v="500.67"/>
    <n v="26.32"/>
    <m/>
    <n v="474.35"/>
    <n v="1.583228848303548E-2"/>
    <n v="0"/>
    <n v="-474"/>
    <m/>
    <m/>
    <n v="0.1"/>
    <n v="0.1"/>
    <n v="47.435000000000002"/>
    <m/>
    <n v="47.435000000000002"/>
    <s v="VWB"/>
    <n v="0"/>
    <n v="20"/>
    <n v="1"/>
    <n v="1"/>
    <m/>
    <m/>
    <n v="1"/>
    <s v="Valauto Lambersart VW"/>
    <s v="SKODA"/>
    <m/>
    <s v="Entreprises"/>
    <n v="500.67"/>
  </r>
  <r>
    <x v="2"/>
    <s v="C"/>
    <x v="1"/>
    <d v="2021-10-01T00:00:00"/>
    <d v="2021-10-01T00:00:00"/>
    <m/>
    <m/>
    <m/>
    <m/>
    <m/>
    <n v="0"/>
    <s v="VRRKE"/>
    <n v="527043"/>
    <n v="7043"/>
    <s v="TERTIA CONCEPT NORD"/>
    <x v="9"/>
    <n v="38713.660000000003"/>
    <n v="983.34"/>
    <n v="39697"/>
    <n v="29"/>
    <n v="1119.67"/>
    <n v="28.01"/>
    <m/>
    <n v="1091.6600000000001"/>
    <n v="2.8205405950071795E-2"/>
    <n v="0"/>
    <n v="-794"/>
    <m/>
    <m/>
    <n v="0.1"/>
    <n v="0.1"/>
    <n v="109.16600000000001"/>
    <m/>
    <n v="109.16600000000001"/>
    <s v="VWB"/>
    <n v="0"/>
    <n v="0"/>
    <n v="0"/>
    <n v="1"/>
    <m/>
    <m/>
    <n v="0"/>
    <s v="Valauto Lambersart VW"/>
    <s v="SKODA"/>
    <m/>
    <s v="Vexor"/>
    <n v="1119.67"/>
  </r>
  <r>
    <x v="2"/>
    <s v="C"/>
    <x v="1"/>
    <d v="2021-06-22T00:00:00"/>
    <d v="2021-06-24T00:00:00"/>
    <m/>
    <m/>
    <m/>
    <m/>
    <m/>
    <n v="0"/>
    <s v="VSGNI"/>
    <n v="527047"/>
    <n v="7047"/>
    <s v="PARAGON TRANSACTION S.A."/>
    <x v="9"/>
    <n v="31363.66"/>
    <n v="3591.66"/>
    <n v="34955.32"/>
    <n v="1"/>
    <n v="727.13"/>
    <n v="28.01"/>
    <m/>
    <n v="699.12"/>
    <n v="2.0801697710105357E-2"/>
    <n v="0"/>
    <n v="0"/>
    <m/>
    <m/>
    <n v="0.1"/>
    <n v="0.1"/>
    <n v="69.912000000000006"/>
    <m/>
    <n v="69.912000000000006"/>
    <s v="VWB"/>
    <n v="0"/>
    <n v="0"/>
    <n v="0"/>
    <n v="1"/>
    <m/>
    <m/>
    <n v="0"/>
    <s v="Valauto Lambersart VW"/>
    <s v="SKODA"/>
    <m/>
    <s v="Entreprises"/>
    <n v="727.13"/>
  </r>
  <r>
    <x v="2"/>
    <s v="C"/>
    <x v="1"/>
    <d v="2021-05-03T00:00:00"/>
    <d v="2021-05-05T00:00:00"/>
    <m/>
    <m/>
    <m/>
    <m/>
    <m/>
    <n v="0"/>
    <s v="VSGNI"/>
    <n v="527049"/>
    <n v="7049"/>
    <s v="KENTARINE"/>
    <x v="8"/>
    <n v="20690.009999999998"/>
    <n v="1583.34"/>
    <n v="22273.35"/>
    <n v="10"/>
    <n v="673.42"/>
    <n v="35.229999999999997"/>
    <m/>
    <n v="638.18999999999994"/>
    <n v="3.0234338346050323E-2"/>
    <n v="0"/>
    <n v="0"/>
    <m/>
    <m/>
    <n v="0.1"/>
    <n v="0.1"/>
    <n v="63.818999999999996"/>
    <m/>
    <n v="63.818999999999996"/>
    <s v="VWB"/>
    <n v="0"/>
    <n v="20"/>
    <n v="1"/>
    <n v="1"/>
    <m/>
    <m/>
    <n v="1"/>
    <s v="Valauto Lambersart VW"/>
    <s v="SKODA"/>
    <m/>
    <s v="Entreprises"/>
    <n v="673.42"/>
  </r>
  <r>
    <x v="2"/>
    <s v="C"/>
    <x v="1"/>
    <d v="2021-06-03T00:00:00"/>
    <d v="2021-06-07T00:00:00"/>
    <m/>
    <m/>
    <m/>
    <m/>
    <m/>
    <n v="0"/>
    <s v="LTMEL"/>
    <n v="527057"/>
    <n v="7057"/>
    <s v="SHIMANO FRANCE"/>
    <x v="31"/>
    <n v="35138.660000000003"/>
    <n v="3208.32"/>
    <n v="38346.980000000003"/>
    <n v="8"/>
    <n v="610.23"/>
    <n v="35.229999999999997"/>
    <m/>
    <n v="575"/>
    <n v="1.5913378315580522E-2"/>
    <n v="-575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0.23"/>
  </r>
  <r>
    <x v="2"/>
    <s v="C"/>
    <x v="1"/>
    <d v="2021-06-03T00:00:00"/>
    <d v="2021-06-07T00:00:00"/>
    <m/>
    <m/>
    <m/>
    <m/>
    <m/>
    <n v="0"/>
    <s v="LTMEL"/>
    <n v="527058"/>
    <n v="7058"/>
    <s v="SHIMANO FRANCE"/>
    <x v="31"/>
    <n v="35138.660000000003"/>
    <n v="3208.32"/>
    <n v="38346.980000000003"/>
    <n v="9"/>
    <n v="610.23"/>
    <n v="35.229999999999997"/>
    <m/>
    <n v="575"/>
    <n v="1.5913378315580522E-2"/>
    <n v="-575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0.23"/>
  </r>
  <r>
    <x v="2"/>
    <s v="C"/>
    <x v="1"/>
    <d v="2021-06-03T00:00:00"/>
    <d v="2021-06-07T00:00:00"/>
    <m/>
    <m/>
    <m/>
    <m/>
    <m/>
    <n v="0"/>
    <s v="LTMEL"/>
    <n v="527061"/>
    <n v="7061"/>
    <s v="SHIMANO FRANCE"/>
    <x v="31"/>
    <n v="35138.660000000003"/>
    <n v="3208.32"/>
    <n v="38346.980000000003"/>
    <n v="8"/>
    <n v="610.23"/>
    <n v="35.229999999999997"/>
    <m/>
    <n v="575"/>
    <n v="1.5913378315580522E-2"/>
    <n v="-575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0.23"/>
  </r>
  <r>
    <x v="2"/>
    <s v="C"/>
    <x v="1"/>
    <d v="2021-05-03T00:00:00"/>
    <d v="2021-05-04T00:00:00"/>
    <m/>
    <m/>
    <m/>
    <m/>
    <m/>
    <n v="0"/>
    <s v="VSGNI"/>
    <n v="527065"/>
    <n v="7065"/>
    <s v="LOKA ARCHITECTURE"/>
    <x v="8"/>
    <n v="23431.68"/>
    <n v="2141.67"/>
    <n v="25573.35"/>
    <n v="10"/>
    <n v="598.97"/>
    <n v="35.229999999999997"/>
    <m/>
    <n v="563.74"/>
    <n v="2.3421647926454691E-2"/>
    <n v="0"/>
    <n v="0"/>
    <m/>
    <m/>
    <n v="0.1"/>
    <n v="0.1"/>
    <n v="56.374000000000002"/>
    <m/>
    <n v="56.374000000000002"/>
    <s v="CM CIC Bail"/>
    <n v="0"/>
    <n v="20"/>
    <n v="1"/>
    <n v="1"/>
    <m/>
    <m/>
    <n v="1"/>
    <s v="Valauto Lambersart VW"/>
    <s v="SKODA"/>
    <m/>
    <s v="Entreprises"/>
    <n v="598.97"/>
  </r>
  <r>
    <x v="2"/>
    <s v="C"/>
    <x v="1"/>
    <d v="2021-12-21T00:00:00"/>
    <d v="2021-12-22T00:00:00"/>
    <m/>
    <m/>
    <m/>
    <m/>
    <m/>
    <n v="0"/>
    <s v="VSGNI"/>
    <n v="527067"/>
    <n v="7067"/>
    <s v="FRANCE VAPOTAGE DISTRIBUTION"/>
    <x v="8"/>
    <n v="24990.01"/>
    <n v="500"/>
    <n v="25490.01"/>
    <n v="256"/>
    <n v="515.03"/>
    <n v="35.229999999999997"/>
    <m/>
    <n v="479.79999999999995"/>
    <n v="2.0205170574668273E-2"/>
    <n v="0"/>
    <n v="0"/>
    <m/>
    <m/>
    <n v="0.1"/>
    <n v="0.12"/>
    <n v="47.98"/>
    <m/>
    <n v="47.98"/>
    <s v="VWB"/>
    <n v="0"/>
    <n v="20"/>
    <n v="1"/>
    <n v="1"/>
    <m/>
    <m/>
    <n v="1"/>
    <s v="Valauto Lambersart VW"/>
    <s v="SKODA"/>
    <m/>
    <s v="Entreprises"/>
    <n v="515.03"/>
  </r>
  <r>
    <x v="2"/>
    <s v="C"/>
    <x v="1"/>
    <d v="2021-11-08T00:00:00"/>
    <d v="2021-11-09T00:00:00"/>
    <m/>
    <m/>
    <m/>
    <m/>
    <m/>
    <n v="0"/>
    <s v="VSGNI"/>
    <n v="527068"/>
    <n v="7068"/>
    <s v="FRANCE VAPOTAGE DISTRIBUTION"/>
    <x v="31"/>
    <n v="37472"/>
    <n v="250"/>
    <n v="37722"/>
    <n v="195"/>
    <n v="1166.8900000000001"/>
    <n v="35.229999999999997"/>
    <m/>
    <n v="1131.6600000000001"/>
    <n v="3.0933937755156144E-2"/>
    <n v="0"/>
    <n v="0"/>
    <m/>
    <m/>
    <n v="0.1"/>
    <n v="0.1"/>
    <n v="113.16600000000001"/>
    <m/>
    <n v="113.16600000000001"/>
    <s v="VWB"/>
    <n v="0"/>
    <n v="20"/>
    <n v="1"/>
    <n v="1"/>
    <m/>
    <m/>
    <n v="1"/>
    <s v="Valauto Lambersart VW"/>
    <s v="SKODA"/>
    <m/>
    <s v="Entreprises"/>
    <n v="1166.8900000000001"/>
  </r>
  <r>
    <x v="2"/>
    <s v="C"/>
    <x v="1"/>
    <d v="2021-07-22T00:00:00"/>
    <d v="2021-07-23T00:00:00"/>
    <m/>
    <m/>
    <m/>
    <m/>
    <m/>
    <n v="0"/>
    <s v="VRRKE"/>
    <n v="527069"/>
    <n v="7069"/>
    <s v="VENDEVILLE BLAISE"/>
    <x v="9"/>
    <n v="34855.33"/>
    <n v="1508.33"/>
    <n v="36363.660000000003"/>
    <n v="29"/>
    <n v="937.11"/>
    <n v="28.01"/>
    <m/>
    <n v="909.1"/>
    <n v="2.5770508249169637E-2"/>
    <n v="0"/>
    <n v="0"/>
    <m/>
    <m/>
    <n v="0.1"/>
    <n v="0.1"/>
    <n v="90.910000000000011"/>
    <m/>
    <n v="90.910000000000011"/>
    <s v="VWB"/>
    <n v="0"/>
    <n v="0"/>
    <n v="0"/>
    <n v="1"/>
    <m/>
    <m/>
    <n v="0"/>
    <s v="Valauto Lambersart VW"/>
    <s v="SKODA"/>
    <m/>
    <s v="Vexor"/>
    <n v="937.11"/>
  </r>
  <r>
    <x v="2"/>
    <s v="C"/>
    <x v="1"/>
    <d v="2021-04-23T00:00:00"/>
    <d v="2021-04-23T00:00:00"/>
    <m/>
    <m/>
    <m/>
    <m/>
    <m/>
    <n v="468641.04"/>
    <s v="LTMEL"/>
    <n v="527070"/>
    <n v="7070"/>
    <s v="ARVAL SERVICE LEASE"/>
    <x v="12"/>
    <n v="29633.34"/>
    <n v="337.5"/>
    <n v="29970.84"/>
    <n v="21"/>
    <n v="625.37"/>
    <n v="24.66"/>
    <m/>
    <n v="600.71"/>
    <n v="2.0865948368480831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25.37"/>
  </r>
  <r>
    <x v="2"/>
    <s v="C"/>
    <x v="1"/>
    <d v="2021-09-30T00:00:00"/>
    <d v="2021-09-30T00:00:00"/>
    <m/>
    <m/>
    <m/>
    <m/>
    <m/>
    <m/>
    <s v="VSGLE"/>
    <n v="527072"/>
    <n v="7072"/>
    <s v="VESTA"/>
    <x v="12"/>
    <n v="26998.35"/>
    <n v="2108.34"/>
    <n v="29106.69"/>
    <n v="156"/>
    <n v="462.91"/>
    <n v="26.32"/>
    <m/>
    <n v="436.59000000000003"/>
    <n v="1.5903903879142561E-2"/>
    <n v="0"/>
    <n v="-291.07"/>
    <m/>
    <m/>
    <n v="0.1"/>
    <n v="0.1"/>
    <n v="43.659000000000006"/>
    <m/>
    <n v="43.659000000000006"/>
    <s v="VWB"/>
    <n v="0"/>
    <n v="20"/>
    <n v="1"/>
    <n v="1"/>
    <m/>
    <m/>
    <n v="1"/>
    <s v="Valauto Lambersart VW"/>
    <s v="SKODA"/>
    <m/>
    <s v="Entreprises"/>
    <n v="462.91"/>
  </r>
  <r>
    <x v="2"/>
    <s v="C"/>
    <x v="1"/>
    <d v="2021-04-21T00:00:00"/>
    <d v="2021-04-21T00:00:00"/>
    <m/>
    <m/>
    <m/>
    <m/>
    <m/>
    <n v="0"/>
    <s v="VSGLE"/>
    <n v="527074"/>
    <n v="7074"/>
    <s v="SOCIETE D AVOCATS TAVIAUX"/>
    <x v="10"/>
    <n v="34065.01"/>
    <n v="266.67"/>
    <n v="34331.68"/>
    <n v="13"/>
    <n v="721.87"/>
    <n v="35.229999999999997"/>
    <m/>
    <n v="686.64"/>
    <n v="2.1026352336966907E-2"/>
    <n v="0"/>
    <n v="0"/>
    <m/>
    <m/>
    <n v="0.1"/>
    <n v="0.1"/>
    <n v="68.664000000000001"/>
    <m/>
    <n v="68.664000000000001"/>
    <s v="VWB"/>
    <n v="0"/>
    <n v="20"/>
    <n v="1"/>
    <n v="1"/>
    <m/>
    <m/>
    <n v="1"/>
    <s v="Valauto Lambersart VW"/>
    <s v="SKODA"/>
    <m/>
    <s v="Entreprises"/>
    <n v="721.87"/>
  </r>
  <r>
    <x v="2"/>
    <s v="C"/>
    <x v="1"/>
    <d v="2021-04-29T00:00:00"/>
    <d v="2021-04-29T00:00:00"/>
    <m/>
    <m/>
    <m/>
    <m/>
    <m/>
    <n v="-4000"/>
    <s v="LTMEL"/>
    <n v="527075"/>
    <n v="7075"/>
    <s v="SAYAH SAMI"/>
    <x v="8"/>
    <n v="20690.009999999998"/>
    <n v="1241.67"/>
    <n v="21931.68"/>
    <n v="6"/>
    <n v="663.18"/>
    <n v="35.229999999999997"/>
    <m/>
    <n v="627.94999999999993"/>
    <n v="3.0238449585257489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63.18"/>
  </r>
  <r>
    <x v="2"/>
    <s v="C"/>
    <x v="1"/>
    <d v="2021-11-15T00:00:00"/>
    <d v="2021-11-16T00:00:00"/>
    <m/>
    <m/>
    <m/>
    <m/>
    <m/>
    <n v="0"/>
    <s v="VSGNI"/>
    <n v="527080"/>
    <n v="7080"/>
    <s v="FM FINANCES"/>
    <x v="7"/>
    <n v="23081.68"/>
    <n v="2150"/>
    <n v="25231.68"/>
    <n v="220"/>
    <n v="509.39"/>
    <n v="35.229999999999997"/>
    <m/>
    <n v="474.15999999999997"/>
    <n v="2.0188509048941646E-2"/>
    <n v="0"/>
    <n v="-378"/>
    <m/>
    <s v="3270 OK"/>
    <n v="0.1"/>
    <n v="0.1"/>
    <n v="47.415999999999997"/>
    <m/>
    <n v="47.415999999999997"/>
    <s v="VWB"/>
    <n v="0"/>
    <n v="20"/>
    <n v="1"/>
    <n v="1"/>
    <m/>
    <m/>
    <n v="1"/>
    <s v="Valauto Lambersart VW"/>
    <s v="SKODA"/>
    <m/>
    <s v="Entreprises"/>
    <n v="509.39"/>
  </r>
  <r>
    <x v="2"/>
    <s v="C"/>
    <x v="1"/>
    <d v="2021-05-10T00:00:00"/>
    <d v="2021-05-12T00:00:00"/>
    <m/>
    <m/>
    <m/>
    <m/>
    <m/>
    <n v="0"/>
    <s v="VSGNI"/>
    <n v="527082"/>
    <n v="7082"/>
    <s v="GROUPE GESCO ASSURANCES ROUBAIX"/>
    <x v="7"/>
    <n v="23081.68"/>
    <n v="2150"/>
    <n v="25231.68"/>
    <n v="38"/>
    <n v="479.86"/>
    <n v="35.229999999999997"/>
    <m/>
    <n v="444.63"/>
    <n v="1.9018154954406525E-2"/>
    <n v="0"/>
    <n v="-378"/>
    <m/>
    <m/>
    <n v="0.1"/>
    <n v="0.1"/>
    <n v="44.463000000000001"/>
    <m/>
    <n v="44.463000000000001"/>
    <s v="VWB"/>
    <n v="0"/>
    <n v="20"/>
    <n v="1"/>
    <n v="1"/>
    <m/>
    <m/>
    <n v="1"/>
    <s v="Valauto Lambersart VW"/>
    <s v="SKODA"/>
    <m/>
    <s v="Entreprises"/>
    <n v="479.86"/>
  </r>
  <r>
    <x v="2"/>
    <s v="C"/>
    <x v="1"/>
    <d v="2021-05-10T00:00:00"/>
    <d v="2021-05-12T00:00:00"/>
    <m/>
    <m/>
    <m/>
    <m/>
    <m/>
    <n v="0"/>
    <s v="VSGNI"/>
    <n v="527084"/>
    <n v="7084"/>
    <s v="FM FINANCES"/>
    <x v="7"/>
    <n v="23081.68"/>
    <n v="2150"/>
    <n v="25231.68"/>
    <n v="38"/>
    <n v="509.86"/>
    <n v="35.229999999999997"/>
    <m/>
    <n v="474.63"/>
    <n v="2.020713642531928E-2"/>
    <n v="0"/>
    <n v="-378"/>
    <m/>
    <m/>
    <n v="0.1"/>
    <n v="0.1"/>
    <n v="47.463000000000001"/>
    <m/>
    <n v="47.463000000000001"/>
    <s v="VWB"/>
    <n v="0"/>
    <n v="20"/>
    <n v="1"/>
    <n v="1"/>
    <m/>
    <m/>
    <n v="1"/>
    <s v="Valauto Lambersart VW"/>
    <s v="SKODA"/>
    <m/>
    <s v="Entreprises"/>
    <n v="509.86"/>
  </r>
  <r>
    <x v="2"/>
    <s v="C"/>
    <x v="1"/>
    <d v="2021-10-01T00:00:00"/>
    <d v="2021-10-01T00:00:00"/>
    <m/>
    <m/>
    <m/>
    <m/>
    <m/>
    <n v="92065.68"/>
    <s v="LTMEL"/>
    <n v="527085"/>
    <n v="7085"/>
    <s v="ARVAL SERVICE LEASE"/>
    <x v="12"/>
    <n v="30700"/>
    <n v="208.33"/>
    <n v="30908.33"/>
    <n v="127"/>
    <n v="644.12"/>
    <n v="24.66"/>
    <m/>
    <n v="619.46"/>
    <n v="2.0839689494709032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44.12"/>
  </r>
  <r>
    <x v="2"/>
    <s v="C"/>
    <x v="1"/>
    <d v="2021-07-09T00:00:00"/>
    <d v="2021-07-12T00:00:00"/>
    <m/>
    <m/>
    <m/>
    <m/>
    <m/>
    <n v="0"/>
    <s v="LTMEL"/>
    <n v="527087"/>
    <n v="7087"/>
    <s v="NEW LOG "/>
    <x v="12"/>
    <n v="26998.35"/>
    <n v="2733.34"/>
    <n v="29731.69"/>
    <n v="8"/>
    <n v="918.27"/>
    <n v="26.32"/>
    <m/>
    <n v="891.94999999999993"/>
    <n v="3.0885227176793515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918.27"/>
  </r>
  <r>
    <x v="2"/>
    <s v="C"/>
    <x v="1"/>
    <d v="2021-04-13T00:00:00"/>
    <d v="2021-04-13T00:00:00"/>
    <m/>
    <m/>
    <m/>
    <m/>
    <m/>
    <n v="468641.04"/>
    <s v="LTMEL"/>
    <n v="527090"/>
    <n v="7090"/>
    <s v="ARVAL SERVICE LEASE"/>
    <x v="12"/>
    <n v="25933.34"/>
    <n v="2512.5100000000002"/>
    <n v="28445.85"/>
    <n v="21"/>
    <n v="594.88"/>
    <n v="24.66"/>
    <m/>
    <n v="570.22"/>
    <n v="2.091271661771401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594.88"/>
  </r>
  <r>
    <x v="2"/>
    <s v="C"/>
    <x v="1"/>
    <d v="2021-12-17T00:00:00"/>
    <d v="2021-12-20T00:00:00"/>
    <m/>
    <m/>
    <m/>
    <m/>
    <m/>
    <n v="41692.019999999997"/>
    <s v="LTMEL"/>
    <n v="527092"/>
    <n v="7092"/>
    <s v="ARVAL FLEET SERVICES"/>
    <x v="9"/>
    <n v="31519.68"/>
    <n v="3445.83"/>
    <n v="34965.51"/>
    <n v="24"/>
    <n v="705.46"/>
    <n v="-44.67"/>
    <m/>
    <n v="750.13"/>
    <n v="2.0175881890468636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705.46"/>
  </r>
  <r>
    <x v="2"/>
    <s v="C"/>
    <x v="1"/>
    <d v="2021-04-14T00:00:00"/>
    <d v="2021-04-14T00:00:00"/>
    <m/>
    <m/>
    <m/>
    <m/>
    <m/>
    <n v="468641.04"/>
    <s v="LTMEL"/>
    <n v="527093"/>
    <n v="7093"/>
    <s v="ARVAL SERVICE LEASE"/>
    <x v="12"/>
    <n v="27000"/>
    <n v="2512.5100000000002"/>
    <n v="29512.510000000002"/>
    <n v="8"/>
    <n v="616.19000000000005"/>
    <n v="24.66"/>
    <m/>
    <n v="591.53000000000009"/>
    <n v="2.0878942523018206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16.19000000000005"/>
  </r>
  <r>
    <x v="2"/>
    <s v="C"/>
    <x v="1"/>
    <d v="2021-11-29T00:00:00"/>
    <d v="2021-12-01T00:00:00"/>
    <m/>
    <m/>
    <m/>
    <m/>
    <m/>
    <m/>
    <s v="VSGNI"/>
    <n v="527096"/>
    <n v="7096"/>
    <s v="NORMALL"/>
    <x v="9"/>
    <n v="34855.33"/>
    <n v="2458.33"/>
    <n v="37313.660000000003"/>
    <n v="32"/>
    <n v="960.86"/>
    <n v="28.01"/>
    <m/>
    <n v="932.85"/>
    <n v="2.5750891228574199E-2"/>
    <n v="0"/>
    <n v="-746.27"/>
    <m/>
    <m/>
    <n v="0.1"/>
    <n v="0.1"/>
    <n v="93.285000000000011"/>
    <m/>
    <n v="93.285000000000011"/>
    <s v="VWB"/>
    <n v="0"/>
    <n v="20"/>
    <n v="1"/>
    <n v="1"/>
    <m/>
    <m/>
    <n v="1"/>
    <s v="Valauto Lambersart VW"/>
    <s v="SKODA"/>
    <m/>
    <s v="Entreprises"/>
    <n v="960.86"/>
  </r>
  <r>
    <x v="2"/>
    <s v="C"/>
    <x v="1"/>
    <d v="2021-09-08T00:00:00"/>
    <d v="2021-09-09T00:00:00"/>
    <m/>
    <m/>
    <m/>
    <m/>
    <m/>
    <n v="0"/>
    <s v="VSGNI"/>
    <n v="527097"/>
    <n v="7097"/>
    <s v="NORMALL"/>
    <x v="12"/>
    <n v="30698.35"/>
    <n v="208.33"/>
    <n v="30906.68"/>
    <n v="14"/>
    <n v="644.46"/>
    <n v="26.32"/>
    <m/>
    <n v="618.14"/>
    <n v="2.0851802911215311E-2"/>
    <n v="0"/>
    <n v="-618.13"/>
    <n v="-618.13"/>
    <s v="justif ok mais non visible 3270"/>
    <n v="0.1"/>
    <n v="0.1"/>
    <n v="61.814"/>
    <m/>
    <n v="61.814"/>
    <s v="VWB"/>
    <n v="0"/>
    <n v="20"/>
    <n v="1"/>
    <n v="1"/>
    <m/>
    <m/>
    <n v="1"/>
    <s v="Valauto Lambersart VW"/>
    <s v="SKODA"/>
    <m/>
    <s v="Entreprises"/>
    <n v="644.46"/>
  </r>
  <r>
    <x v="2"/>
    <s v="C"/>
    <x v="1"/>
    <d v="2021-07-01T00:00:00"/>
    <d v="2021-07-05T00:00:00"/>
    <m/>
    <m/>
    <m/>
    <m/>
    <m/>
    <n v="0"/>
    <s v="VSGLE"/>
    <n v="527099"/>
    <n v="7099"/>
    <s v="LAFORGE INVESTISSEMENT"/>
    <x v="12"/>
    <n v="30698.35"/>
    <n v="208.33"/>
    <n v="30906.68"/>
    <n v="7"/>
    <n v="335.39"/>
    <n v="26.32"/>
    <m/>
    <n v="309.07"/>
    <n v="1.0851699373727621E-2"/>
    <n v="0"/>
    <n v="0"/>
    <m/>
    <m/>
    <n v="0.1"/>
    <n v="0.1"/>
    <n v="30.907"/>
    <m/>
    <n v="30.907"/>
    <s v="VWB"/>
    <n v="0"/>
    <n v="20"/>
    <n v="1"/>
    <n v="1"/>
    <m/>
    <m/>
    <n v="1"/>
    <s v="Valauto Lambersart VW"/>
    <s v="SKODA"/>
    <m/>
    <s v="Entreprises"/>
    <n v="335.39"/>
  </r>
  <r>
    <x v="2"/>
    <s v="C"/>
    <x v="1"/>
    <d v="2021-07-01T00:00:00"/>
    <d v="2021-07-02T00:00:00"/>
    <m/>
    <m/>
    <m/>
    <m/>
    <m/>
    <n v="0"/>
    <s v="VSGLE"/>
    <n v="527100"/>
    <n v="7100"/>
    <s v="DAWN FOODS FRANCE FRANCE B.V."/>
    <x v="8"/>
    <n v="20690.009999999998"/>
    <n v="2533.33"/>
    <n v="23223.339999999997"/>
    <n v="23"/>
    <n v="701.92"/>
    <n v="35.229999999999997"/>
    <m/>
    <n v="666.68999999999994"/>
    <n v="3.0224765257710565E-2"/>
    <n v="0"/>
    <n v="0"/>
    <m/>
    <m/>
    <n v="0.1"/>
    <n v="0.1"/>
    <n v="66.668999999999997"/>
    <m/>
    <n v="66.668999999999997"/>
    <s v="VWB"/>
    <n v="0"/>
    <n v="0"/>
    <n v="0"/>
    <n v="1"/>
    <m/>
    <m/>
    <n v="0"/>
    <s v="Valauto Lambersart VW"/>
    <s v="SKODA"/>
    <m/>
    <s v="Entreprises"/>
    <n v="701.92"/>
  </r>
  <r>
    <x v="2"/>
    <s v="C"/>
    <x v="1"/>
    <d v="2021-07-12T00:00:00"/>
    <d v="2021-07-13T00:00:00"/>
    <m/>
    <m/>
    <m/>
    <m/>
    <m/>
    <n v="0"/>
    <s v="LTMEL"/>
    <n v="527108"/>
    <n v="7108"/>
    <s v="EG"/>
    <x v="12"/>
    <n v="30698.35"/>
    <n v="208.33"/>
    <n v="30906.68"/>
    <n v="59"/>
    <n v="644.25"/>
    <n v="26.31"/>
    <m/>
    <n v="617.94000000000005"/>
    <n v="2.0845008263585735E-2"/>
    <n v="0"/>
    <n v="-927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44.25"/>
  </r>
  <r>
    <x v="2"/>
    <s v="C"/>
    <x v="1"/>
    <d v="2021-08-26T00:00:00"/>
    <d v="2021-08-27T00:00:00"/>
    <m/>
    <m/>
    <m/>
    <m/>
    <m/>
    <n v="507870.17"/>
    <s v="LTMEL"/>
    <n v="527112"/>
    <n v="7112"/>
    <s v="DLM - CPTE"/>
    <x v="9"/>
    <n v="37811.33"/>
    <n v="3848.33"/>
    <n v="41659.660000000003"/>
    <n v="1"/>
    <n v="418.89"/>
    <n v="-44.67"/>
    <m/>
    <n v="463.56"/>
    <n v="1.0055050857352171E-2"/>
    <n v="0"/>
    <n v="-2494.5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418.89"/>
  </r>
  <r>
    <x v="2"/>
    <s v="C"/>
    <x v="1"/>
    <d v="2021-08-30T00:00:00"/>
    <d v="2021-09-01T00:00:00"/>
    <m/>
    <m/>
    <m/>
    <m/>
    <m/>
    <n v="123808.17"/>
    <s v="LTMEL"/>
    <n v="527114"/>
    <n v="7114"/>
    <s v="TEMSYS ALD AUTOMOTIVE"/>
    <x v="12"/>
    <n v="26998.35"/>
    <n v="2237.5100000000002"/>
    <n v="29235.86"/>
    <n v="67"/>
    <n v="903.37"/>
    <n v="26.31"/>
    <m/>
    <n v="877.06000000000006"/>
    <n v="3.0899381786614111E-2"/>
    <n v="0"/>
    <n v="0"/>
    <m/>
    <m/>
    <m/>
    <n v="0"/>
    <n v="0"/>
    <m/>
    <n v="0"/>
    <s v="Temsys"/>
    <n v="0"/>
    <n v="0"/>
    <n v="0"/>
    <n v="1"/>
    <m/>
    <m/>
    <n v="0"/>
    <s v="Valauto Lambersart VW"/>
    <s v="SKODA"/>
    <m/>
    <s v="Entreprises"/>
    <n v="903.37"/>
  </r>
  <r>
    <x v="2"/>
    <s v="C"/>
    <x v="1"/>
    <d v="2021-10-04T00:00:00"/>
    <d v="2021-10-05T00:00:00"/>
    <m/>
    <m/>
    <m/>
    <m/>
    <m/>
    <n v="0"/>
    <s v="VSGNI"/>
    <n v="527125"/>
    <n v="7125"/>
    <s v="SARL OPSOMER"/>
    <x v="12"/>
    <n v="31156.67"/>
    <n v="250"/>
    <n v="31406.67"/>
    <n v="63"/>
    <n v="2306.36"/>
    <n v="26.32"/>
    <m/>
    <n v="2280.04"/>
    <n v="7.3435356247574177E-2"/>
    <n v="0"/>
    <n v="-927"/>
    <m/>
    <s v="ADF OK"/>
    <n v="0.1"/>
    <n v="0.1"/>
    <n v="228.00400000000002"/>
    <m/>
    <n v="228.00400000000002"/>
    <s v="VWB"/>
    <n v="0"/>
    <n v="20"/>
    <n v="1"/>
    <n v="1"/>
    <m/>
    <m/>
    <n v="1"/>
    <s v="Valauto Lambersart VW"/>
    <s v="SKODA"/>
    <m/>
    <s v="Entreprises"/>
    <n v="2306.36"/>
  </r>
  <r>
    <x v="2"/>
    <s v="C"/>
    <x v="1"/>
    <d v="2021-08-31T00:00:00"/>
    <d v="2021-08-31T00:00:00"/>
    <m/>
    <m/>
    <m/>
    <m/>
    <m/>
    <n v="-34238.36"/>
    <s v="LTMEL"/>
    <n v="527137"/>
    <n v="7137"/>
    <s v="GROUP TRAVEL"/>
    <x v="10"/>
    <n v="35390.01"/>
    <n v="850"/>
    <n v="36240.01"/>
    <n v="35"/>
    <n v="267.12"/>
    <n v="35.22"/>
    <m/>
    <n v="231.9"/>
    <n v="7.3708588932508571E-3"/>
    <n v="0"/>
    <n v="0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267.12"/>
  </r>
  <r>
    <x v="2"/>
    <s v="C"/>
    <x v="1"/>
    <d v="2021-04-29T00:00:00"/>
    <d v="2021-04-29T00:00:00"/>
    <m/>
    <m/>
    <m/>
    <m/>
    <m/>
    <n v="0"/>
    <s v="VSGNI"/>
    <n v="527139"/>
    <n v="7139"/>
    <s v="MIND CONSTRUCTION"/>
    <x v="12"/>
    <n v="27083.33"/>
    <n v="2291.66"/>
    <n v="29374.99"/>
    <n v="1"/>
    <n v="1219.8800000000001"/>
    <n v="26.31"/>
    <m/>
    <n v="1193.5700000000002"/>
    <n v="4.15278439243724E-2"/>
    <n v="-2694.68"/>
    <n v="0"/>
    <m/>
    <m/>
    <n v="0.12"/>
    <n v="0.1"/>
    <n v="143.22840000000002"/>
    <m/>
    <n v="143.22840000000002"/>
    <s v="VWB"/>
    <n v="0"/>
    <n v="20"/>
    <n v="1"/>
    <n v="1"/>
    <m/>
    <m/>
    <n v="1"/>
    <s v="Valauto Lambersart VW"/>
    <s v="SKODA"/>
    <m/>
    <s v="Entreprises"/>
    <n v="1219.8800000000001"/>
  </r>
  <r>
    <x v="2"/>
    <s v="C"/>
    <x v="1"/>
    <d v="2021-07-02T00:00:00"/>
    <d v="2021-07-02T00:00:00"/>
    <m/>
    <m/>
    <m/>
    <m/>
    <m/>
    <n v="0"/>
    <s v="VRRKE"/>
    <n v="527142"/>
    <n v="7142"/>
    <s v="INNOVA"/>
    <x v="7"/>
    <n v="23081.68"/>
    <n v="2408.33"/>
    <n v="25490.010000000002"/>
    <n v="29"/>
    <n v="423.83"/>
    <n v="35.229999999999997"/>
    <m/>
    <n v="388.59999999999997"/>
    <n v="1.6627298302354529E-2"/>
    <n v="0"/>
    <n v="-643.5"/>
    <m/>
    <m/>
    <n v="0.1"/>
    <n v="0.1"/>
    <n v="38.86"/>
    <m/>
    <n v="38.86"/>
    <s v="VWB"/>
    <n v="0"/>
    <n v="0"/>
    <n v="0"/>
    <n v="1"/>
    <m/>
    <m/>
    <n v="0"/>
    <s v="Valauto Lambersart VW"/>
    <s v="SKODA"/>
    <m/>
    <s v="Vexor"/>
    <n v="423.83"/>
  </r>
  <r>
    <x v="2"/>
    <s v="C"/>
    <x v="1"/>
    <d v="2021-11-19T00:00:00"/>
    <d v="2021-11-19T00:00:00"/>
    <m/>
    <m/>
    <m/>
    <m/>
    <m/>
    <n v="0"/>
    <s v="VSYPA"/>
    <n v="527143"/>
    <n v="7143"/>
    <s v="DOURNEL JONATHAN"/>
    <x v="12"/>
    <n v="29631.68"/>
    <n v="945.83"/>
    <n v="30577.510000000002"/>
    <n v="7"/>
    <n v="632.42999999999995"/>
    <n v="26.32"/>
    <m/>
    <n v="606.1099999999999"/>
    <n v="2.0682848276396604E-2"/>
    <n v="0"/>
    <n v="-611"/>
    <m/>
    <s v="3270 OK"/>
    <n v="0.1"/>
    <n v="0.1"/>
    <n v="60.61099999999999"/>
    <m/>
    <n v="60.61099999999999"/>
    <s v="VWB"/>
    <n v="1"/>
    <n v="0"/>
    <n v="0"/>
    <n v="1"/>
    <m/>
    <m/>
    <n v="0"/>
    <s v="Valauto Lambersart VW"/>
    <s v="SKODA"/>
    <m/>
    <s v="Entreprises"/>
    <n v="632.42999999999995"/>
  </r>
  <r>
    <x v="2"/>
    <s v="C"/>
    <x v="1"/>
    <d v="2021-11-17T00:00:00"/>
    <d v="2021-11-18T00:00:00"/>
    <m/>
    <m/>
    <m/>
    <m/>
    <m/>
    <n v="0"/>
    <s v="VSGLE"/>
    <n v="527146"/>
    <n v="7146"/>
    <s v="ON STAGE"/>
    <x v="12"/>
    <n v="30698.35"/>
    <n v="208.33"/>
    <n v="30906.68"/>
    <n v="42"/>
    <n v="489.93"/>
    <n v="26.32"/>
    <m/>
    <n v="463.61"/>
    <n v="1.5851912919795978E-2"/>
    <n v="0"/>
    <n v="-772.67"/>
    <m/>
    <s v="ADF 2EME LOT OK"/>
    <n v="0.1"/>
    <n v="0.1"/>
    <n v="46.361000000000004"/>
    <m/>
    <n v="46.361000000000004"/>
    <s v="VWB"/>
    <n v="0"/>
    <n v="20"/>
    <n v="1"/>
    <n v="1"/>
    <m/>
    <m/>
    <n v="1"/>
    <s v="Valauto Lambersart VW"/>
    <s v="SKODA"/>
    <m/>
    <s v="Entreprises"/>
    <n v="489.93"/>
  </r>
  <r>
    <x v="2"/>
    <s v="C"/>
    <x v="1"/>
    <d v="2021-07-28T00:00:00"/>
    <d v="2021-07-29T00:00:00"/>
    <m/>
    <m/>
    <m/>
    <m/>
    <m/>
    <n v="0"/>
    <s v="VSGNI"/>
    <n v="527156"/>
    <n v="7156"/>
    <s v="HPFI HOLDING"/>
    <x v="12"/>
    <n v="30698.35"/>
    <n v="208.33"/>
    <n v="30906.68"/>
    <n v="13"/>
    <n v="675.35"/>
    <n v="26.31"/>
    <m/>
    <n v="649.04000000000008"/>
    <n v="2.1851263222060734E-2"/>
    <n v="0"/>
    <n v="-927.2"/>
    <m/>
    <m/>
    <n v="0.1"/>
    <n v="0.1"/>
    <n v="64.904000000000011"/>
    <m/>
    <n v="64.904000000000011"/>
    <s v="VWB"/>
    <n v="0"/>
    <n v="20"/>
    <n v="1"/>
    <n v="1"/>
    <m/>
    <m/>
    <n v="1"/>
    <s v="Valauto Lambersart VW"/>
    <s v="SKODA"/>
    <m/>
    <s v="Entreprises"/>
    <n v="675.35"/>
  </r>
  <r>
    <x v="2"/>
    <s v="C"/>
    <x v="1"/>
    <d v="2021-10-05T00:00:00"/>
    <d v="2021-10-06T00:00:00"/>
    <m/>
    <m/>
    <m/>
    <m/>
    <m/>
    <n v="0"/>
    <s v="VSGNI"/>
    <n v="527159"/>
    <n v="7159"/>
    <s v="CHRYSALIDES-PHYGITAL"/>
    <x v="12"/>
    <n v="30698.33"/>
    <n v="208.33"/>
    <n v="30906.660000000003"/>
    <n v="28"/>
    <n v="1417.1"/>
    <n v="26.32"/>
    <m/>
    <n v="1390.78"/>
    <n v="4.5850958984244815E-2"/>
    <n v="0"/>
    <n v="-772.66"/>
    <m/>
    <s v="ADF OK"/>
    <n v="0.1"/>
    <n v="0.1"/>
    <n v="139.078"/>
    <m/>
    <n v="139.078"/>
    <s v="VWB"/>
    <n v="0"/>
    <n v="20"/>
    <n v="1"/>
    <n v="1"/>
    <m/>
    <m/>
    <n v="1"/>
    <s v="Valauto Lambersart VW"/>
    <s v="SKODA"/>
    <m/>
    <s v="Entreprises"/>
    <n v="1417.1"/>
  </r>
  <r>
    <x v="2"/>
    <s v="NP"/>
    <x v="1"/>
    <d v="2021-11-18T00:00:00"/>
    <d v="2021-11-24T00:00:00"/>
    <m/>
    <m/>
    <m/>
    <s v="X"/>
    <m/>
    <n v="38295.660000000003"/>
    <s v="VSYPA"/>
    <n v="527165"/>
    <n v="7165"/>
    <s v="CARELIDE"/>
    <x v="9"/>
    <n v="36072"/>
    <n v="1525"/>
    <n v="37597"/>
    <n v="14"/>
    <n v="779.95"/>
    <n v="28.01"/>
    <m/>
    <n v="751.94"/>
    <n v="2.0745006250498712E-2"/>
    <n v="0"/>
    <n v="0"/>
    <m/>
    <s v="solde client"/>
    <n v="0.1"/>
    <n v="0.1"/>
    <n v="75.194000000000003"/>
    <m/>
    <n v="75.194000000000003"/>
    <s v="VWB"/>
    <n v="0"/>
    <n v="0"/>
    <n v="0"/>
    <n v="1"/>
    <m/>
    <m/>
    <n v="0"/>
    <s v="Valauto Lambersart VW"/>
    <s v="SKODA"/>
    <m/>
    <s v="Entreprises"/>
    <n v="779.95"/>
  </r>
  <r>
    <x v="2"/>
    <s v="C"/>
    <x v="1"/>
    <d v="2021-09-27T00:00:00"/>
    <d v="2021-09-28T00:00:00"/>
    <m/>
    <m/>
    <m/>
    <m/>
    <m/>
    <n v="52370.65"/>
    <s v="LTMEL"/>
    <n v="527166"/>
    <n v="7166"/>
    <s v="ATHLON CAR LEASE"/>
    <x v="12"/>
    <n v="31073.35"/>
    <n v="670.83"/>
    <n v="31744.18"/>
    <n v="33"/>
    <n v="946.15"/>
    <n v="26.32"/>
    <m/>
    <n v="919.82999999999993"/>
    <n v="2.9805463552689027E-2"/>
    <n v="0"/>
    <n v="0"/>
    <m/>
    <m/>
    <m/>
    <n v="0"/>
    <n v="0"/>
    <m/>
    <n v="0"/>
    <s v="Alphabet"/>
    <n v="0"/>
    <n v="0"/>
    <n v="0"/>
    <n v="1"/>
    <m/>
    <m/>
    <n v="0"/>
    <s v="Valauto Lambersart VW"/>
    <s v="SKODA"/>
    <m/>
    <s v="Entreprises"/>
    <n v="946.15"/>
  </r>
  <r>
    <x v="2"/>
    <s v="C"/>
    <x v="1"/>
    <d v="2021-12-23T00:00:00"/>
    <d v="2021-12-24T00:00:00"/>
    <m/>
    <m/>
    <m/>
    <m/>
    <m/>
    <n v="179194.9"/>
    <s v="LTMEL"/>
    <n v="527168"/>
    <n v="7168"/>
    <s v="ARVAL SERVICE LEASE"/>
    <x v="31"/>
    <n v="31531.69"/>
    <n v="1191.6600000000001"/>
    <n v="32723.35"/>
    <n v="21"/>
    <n v="664.89"/>
    <n v="-66.13"/>
    <m/>
    <n v="731.02"/>
    <n v="2.0318518733564869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64.89"/>
  </r>
  <r>
    <x v="2"/>
    <s v="C"/>
    <x v="1"/>
    <d v="2021-12-27T00:00:00"/>
    <d v="2021-12-28T00:00:00"/>
    <m/>
    <m/>
    <m/>
    <m/>
    <m/>
    <n v="367902.19"/>
    <s v="LTMEL"/>
    <n v="527170"/>
    <n v="7170"/>
    <s v="DLM - CPTE"/>
    <x v="9"/>
    <n v="36072"/>
    <n v="2616.67"/>
    <n v="38688.67"/>
    <n v="24"/>
    <n v="414.9"/>
    <n v="28.01"/>
    <m/>
    <n v="386.89"/>
    <n v="1.0724069863347591E-2"/>
    <n v="0"/>
    <n v="-2321.32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414.9"/>
  </r>
  <r>
    <x v="2"/>
    <s v="NP"/>
    <x v="1"/>
    <d v="2021-12-30T00:00:00"/>
    <d v="2021-12-31T00:00:00"/>
    <m/>
    <m/>
    <m/>
    <s v="X"/>
    <m/>
    <n v="902.76"/>
    <s v="VSGLE"/>
    <n v="527181"/>
    <n v="7181"/>
    <s v="VESTA - CPTE"/>
    <x v="9"/>
    <n v="39805.33"/>
    <n v="4454.18"/>
    <n v="44259.51"/>
    <n v="7"/>
    <n v="772.17"/>
    <n v="28.01"/>
    <m/>
    <n v="744.16"/>
    <n v="1.7446419989737796E-2"/>
    <n v="0"/>
    <n v="0"/>
    <m/>
    <m/>
    <n v="0.1"/>
    <n v="0.1"/>
    <n v="74.415999999999997"/>
    <m/>
    <n v="74.415999999999997"/>
    <s v="VWB"/>
    <n v="0"/>
    <n v="20"/>
    <n v="1"/>
    <n v="1"/>
    <m/>
    <m/>
    <n v="1"/>
    <s v="Valauto Lambersart VW"/>
    <s v="SKODA"/>
    <m/>
    <s v="Entreprises"/>
    <n v="772.17"/>
  </r>
  <r>
    <x v="2"/>
    <s v="C"/>
    <x v="1"/>
    <d v="2021-09-01T00:00:00"/>
    <d v="2021-09-02T00:00:00"/>
    <m/>
    <m/>
    <m/>
    <m/>
    <m/>
    <n v="200638.41"/>
    <s v="LTMEL"/>
    <n v="527195"/>
    <n v="7195"/>
    <s v="ARVAL SERVICE LEASE"/>
    <x v="11"/>
    <n v="39544.89"/>
    <n v="1795.84"/>
    <n v="41340.729999999996"/>
    <n v="69"/>
    <n v="839.57"/>
    <n v="0"/>
    <m/>
    <n v="839.57"/>
    <n v="2.0308543172798354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839.57"/>
  </r>
  <r>
    <x v="2"/>
    <s v="C"/>
    <x v="1"/>
    <d v="2021-09-16T00:00:00"/>
    <d v="2021-09-17T00:00:00"/>
    <m/>
    <m/>
    <m/>
    <m/>
    <m/>
    <n v="0"/>
    <s v="VSGNI"/>
    <n v="527197"/>
    <n v="7197"/>
    <s v="GRUPO ERIK EDITORES"/>
    <x v="7"/>
    <n v="23081.68"/>
    <n v="2408.33"/>
    <n v="25490.010000000002"/>
    <n v="85"/>
    <n v="387.58"/>
    <n v="35.229999999999997"/>
    <m/>
    <n v="352.34999999999997"/>
    <n v="1.5205172536221051E-2"/>
    <n v="0"/>
    <n v="-637.25"/>
    <m/>
    <s v="adf ok tb"/>
    <n v="0.12"/>
    <n v="0.1"/>
    <n v="42.281999999999996"/>
    <m/>
    <n v="42.281999999999996"/>
    <s v="VWB"/>
    <n v="0"/>
    <n v="0"/>
    <n v="0"/>
    <n v="1"/>
    <m/>
    <m/>
    <n v="0"/>
    <s v="Valauto Lambersart VW"/>
    <s v="SKODA"/>
    <m/>
    <s v="Entreprises"/>
    <n v="387.58"/>
  </r>
  <r>
    <x v="2"/>
    <s v="C"/>
    <x v="1"/>
    <d v="2021-07-23T00:00:00"/>
    <d v="2021-07-26T00:00:00"/>
    <m/>
    <m/>
    <m/>
    <m/>
    <m/>
    <n v="0"/>
    <s v="VSGLE"/>
    <n v="527198"/>
    <n v="7198"/>
    <s v="GRUPO ERIK EDITORES"/>
    <x v="7"/>
    <n v="23081.68"/>
    <n v="2408.33"/>
    <n v="25490.010000000002"/>
    <n v="30"/>
    <n v="417.57"/>
    <n v="35.22"/>
    <m/>
    <n v="382.35"/>
    <n v="1.6381711894189133E-2"/>
    <n v="0"/>
    <n v="-637.25"/>
    <n v="-637.25"/>
    <s v="ADF Scala (mail 29/07/21)"/>
    <n v="0.1"/>
    <n v="0.1"/>
    <n v="38.235000000000007"/>
    <m/>
    <n v="38.235000000000007"/>
    <s v="VWB"/>
    <n v="0"/>
    <n v="20"/>
    <n v="1"/>
    <n v="1"/>
    <m/>
    <m/>
    <n v="1"/>
    <s v="Valauto Lambersart VW"/>
    <s v="SKODA"/>
    <m/>
    <s v="Entreprises"/>
    <n v="417.57"/>
  </r>
  <r>
    <x v="2"/>
    <s v="C"/>
    <x v="1"/>
    <d v="2021-12-30T00:00:00"/>
    <d v="2021-12-31T00:00:00"/>
    <m/>
    <m/>
    <m/>
    <m/>
    <m/>
    <n v="0"/>
    <s v="VSGLE"/>
    <n v="527266"/>
    <n v="7266"/>
    <s v="AGH AUTOMOBILE - CPTE"/>
    <x v="7"/>
    <n v="19465.009999999998"/>
    <n v="2375"/>
    <n v="21840.01"/>
    <n v="10"/>
    <n v="268.56"/>
    <n v="35.229999999999997"/>
    <m/>
    <n v="233.33"/>
    <n v="1.2296697666347223E-2"/>
    <n v="0"/>
    <n v="0"/>
    <m/>
    <m/>
    <n v="0.1"/>
    <n v="0.1"/>
    <n v="23.333000000000002"/>
    <m/>
    <n v="23.333000000000002"/>
    <s v="VWB"/>
    <n v="0"/>
    <n v="20"/>
    <n v="1"/>
    <n v="1"/>
    <m/>
    <m/>
    <n v="1"/>
    <s v="Valauto Lambersart VW"/>
    <s v="SKODA"/>
    <m/>
    <s v="Entreprises"/>
    <n v="268.56"/>
  </r>
  <r>
    <x v="2"/>
    <s v="C"/>
    <x v="1"/>
    <d v="2021-12-30T00:00:00"/>
    <d v="2021-12-31T00:00:00"/>
    <m/>
    <m/>
    <m/>
    <m/>
    <m/>
    <n v="0"/>
    <s v="VSGLE"/>
    <n v="527267"/>
    <n v="7267"/>
    <s v="AGH AUTOMOBILE - CPTE"/>
    <x v="7"/>
    <n v="19465.009999999998"/>
    <n v="2375"/>
    <n v="21840.01"/>
    <n v="7"/>
    <n v="268.56"/>
    <n v="35.229999999999997"/>
    <m/>
    <n v="233.33"/>
    <n v="1.2296697666347223E-2"/>
    <n v="0"/>
    <n v="0"/>
    <m/>
    <m/>
    <n v="0.1"/>
    <n v="0.1"/>
    <n v="23.333000000000002"/>
    <m/>
    <n v="23.333000000000002"/>
    <s v="VWB"/>
    <n v="0"/>
    <n v="20"/>
    <n v="1"/>
    <n v="1"/>
    <m/>
    <m/>
    <n v="1"/>
    <s v="Valauto Lambersart VW"/>
    <s v="SKODA"/>
    <m/>
    <s v="Entreprises"/>
    <n v="268.56"/>
  </r>
  <r>
    <x v="2"/>
    <s v="C"/>
    <x v="1"/>
    <d v="2021-11-05T00:00:00"/>
    <d v="2021-11-08T00:00:00"/>
    <m/>
    <m/>
    <m/>
    <m/>
    <m/>
    <n v="0"/>
    <s v="VSGLE"/>
    <n v="527269"/>
    <n v="7269"/>
    <s v="D'HORDAIN MAXIME"/>
    <x v="12"/>
    <n v="30698.35"/>
    <n v="250"/>
    <n v="30948.35"/>
    <n v="24"/>
    <n v="851.5"/>
    <n v="26.32"/>
    <m/>
    <n v="825.18"/>
    <n v="2.7513583115093374E-2"/>
    <n v="0"/>
    <n v="-927"/>
    <m/>
    <s v="DOUBLON CI"/>
    <n v="0.1"/>
    <n v="0.1"/>
    <n v="82.518000000000001"/>
    <m/>
    <n v="82.518000000000001"/>
    <s v="VWB"/>
    <n v="0"/>
    <n v="20"/>
    <n v="1"/>
    <n v="1"/>
    <m/>
    <m/>
    <n v="1"/>
    <s v="Valauto Lambersart VW"/>
    <s v="SKODA"/>
    <m/>
    <s v="Entreprises"/>
    <n v="851.5"/>
  </r>
  <r>
    <x v="2"/>
    <s v="C"/>
    <x v="1"/>
    <d v="2021-10-01T00:00:00"/>
    <d v="2021-10-04T00:00:00"/>
    <m/>
    <m/>
    <m/>
    <m/>
    <m/>
    <n v="0"/>
    <s v="LTMEL"/>
    <n v="527288"/>
    <n v="7288"/>
    <s v="PATRIARCA IMMOBILIER CONSEIL"/>
    <x v="12"/>
    <n v="27465"/>
    <n v="2558.34"/>
    <n v="30023.34"/>
    <n v="37"/>
    <n v="1163.82"/>
    <n v="26.32"/>
    <m/>
    <n v="1137.5"/>
    <n v="3.8763841731133175E-2"/>
    <n v="0"/>
    <n v="-737.77"/>
    <m/>
    <s v="ADF OK"/>
    <m/>
    <n v="0"/>
    <n v="0"/>
    <m/>
    <n v="0"/>
    <s v="VWB"/>
    <n v="0"/>
    <n v="0"/>
    <n v="0"/>
    <n v="1"/>
    <m/>
    <m/>
    <n v="0"/>
    <s v="Valauto Lambersart VW"/>
    <s v="SKODA"/>
    <m/>
    <s v="Entreprises"/>
    <n v="1163.82"/>
  </r>
  <r>
    <x v="2"/>
    <s v="C"/>
    <x v="1"/>
    <d v="2021-11-12T00:00:00"/>
    <d v="2021-11-15T00:00:00"/>
    <m/>
    <m/>
    <m/>
    <m/>
    <m/>
    <n v="0"/>
    <s v="VSGNI"/>
    <n v="527362"/>
    <n v="7362"/>
    <s v="FIPSICO"/>
    <x v="7"/>
    <n v="23081.68"/>
    <n v="2408.33"/>
    <n v="25490.010000000002"/>
    <n v="20"/>
    <n v="518.41"/>
    <n v="35.229999999999997"/>
    <m/>
    <n v="483.17999999999995"/>
    <n v="2.0337771542655335E-2"/>
    <n v="0"/>
    <n v="-509.8"/>
    <m/>
    <s v="ADF LOT SCALA OK"/>
    <n v="0.1"/>
    <n v="0.1"/>
    <n v="48.317999999999998"/>
    <m/>
    <n v="48.317999999999998"/>
    <s v="VWB"/>
    <n v="0"/>
    <n v="20"/>
    <n v="1"/>
    <n v="1"/>
    <m/>
    <m/>
    <n v="1"/>
    <s v="Valauto Lambersart VW"/>
    <s v="SKODA"/>
    <m/>
    <s v="Entreprises"/>
    <n v="518.41"/>
  </r>
  <r>
    <x v="2"/>
    <s v="C"/>
    <x v="1"/>
    <d v="2021-05-06T00:00:00"/>
    <d v="2021-05-07T00:00:00"/>
    <m/>
    <m/>
    <s v="x"/>
    <m/>
    <m/>
    <n v="676.99"/>
    <s v="LTMEL"/>
    <n v="527660"/>
    <n v="660"/>
    <s v="LES CONSTRUCTIONS PIRAINO"/>
    <x v="10"/>
    <n v="25148.35"/>
    <n v="775"/>
    <n v="25923.35"/>
    <n v="160"/>
    <n v="1086.22"/>
    <n v="35.229999999999997"/>
    <m/>
    <n v="1050.99"/>
    <n v="4.1901220328391206E-2"/>
    <n v="-788"/>
    <n v="-263"/>
    <n v="-263"/>
    <s v="bi sans justif"/>
    <m/>
    <n v="0"/>
    <n v="0"/>
    <m/>
    <n v="0"/>
    <s v="VWB"/>
    <n v="0"/>
    <n v="0"/>
    <n v="0"/>
    <n v="1"/>
    <m/>
    <m/>
    <n v="0"/>
    <s v="Valauto Lambersart VW"/>
    <s v="SKODA"/>
    <m/>
    <s v="Entreprises"/>
    <n v="1086.22"/>
  </r>
  <r>
    <x v="2"/>
    <s v="C"/>
    <x v="1"/>
    <d v="2021-04-08T00:00:00"/>
    <d v="2021-04-08T00:00:00"/>
    <m/>
    <m/>
    <m/>
    <m/>
    <m/>
    <n v="239.06"/>
    <s v="VSGNI"/>
    <n v="527808"/>
    <n v="808"/>
    <s v="ENTREPRISE VERBRUGGHE"/>
    <x v="8"/>
    <n v="25615.01"/>
    <n v="500"/>
    <n v="26115.01"/>
    <n v="29"/>
    <n v="788.68"/>
    <n v="35.229999999999997"/>
    <m/>
    <n v="753.44999999999993"/>
    <n v="3.0200256480851433E-2"/>
    <n v="0"/>
    <n v="0"/>
    <m/>
    <m/>
    <n v="0.1"/>
    <n v="0.1"/>
    <n v="75.344999999999999"/>
    <m/>
    <n v="75.344999999999999"/>
    <s v="VWB"/>
    <n v="0"/>
    <n v="20"/>
    <n v="1"/>
    <n v="1"/>
    <m/>
    <m/>
    <n v="1"/>
    <s v="Valauto Lambersart VW"/>
    <s v="SKODA"/>
    <m/>
    <s v="Entreprises"/>
    <n v="788.68"/>
  </r>
  <r>
    <x v="2"/>
    <s v="C"/>
    <x v="1"/>
    <d v="2021-04-01T00:00:00"/>
    <d v="2021-04-01T00:00:00"/>
    <m/>
    <m/>
    <m/>
    <m/>
    <m/>
    <n v="0"/>
    <s v="VSGNI"/>
    <n v="527986"/>
    <n v="986"/>
    <s v="COREP"/>
    <x v="12"/>
    <n v="30240.01"/>
    <n v="208.33"/>
    <n v="30448.34"/>
    <n v="6"/>
    <n v="939.77"/>
    <n v="26.32"/>
    <m/>
    <n v="913.44999999999993"/>
    <n v="3.0864408371687913E-2"/>
    <n v="0"/>
    <n v="0"/>
    <m/>
    <m/>
    <n v="0.1"/>
    <n v="0.1"/>
    <n v="91.344999999999999"/>
    <m/>
    <n v="91.344999999999999"/>
    <s v="VWB"/>
    <n v="0"/>
    <n v="0"/>
    <n v="0"/>
    <n v="1"/>
    <m/>
    <m/>
    <n v="0"/>
    <s v="Valauto Lambersart VW"/>
    <s v="SKODA"/>
    <m/>
    <s v="Entreprises"/>
    <n v="939.77"/>
  </r>
  <r>
    <x v="2"/>
    <s v="C"/>
    <x v="1"/>
    <d v="2021-02-17T00:00:00"/>
    <d v="2021-02-19T00:00:00"/>
    <m/>
    <m/>
    <m/>
    <m/>
    <m/>
    <n v="0"/>
    <s v="VRRKE"/>
    <n v="528700"/>
    <n v="700"/>
    <s v="BOIS &amp; HOME"/>
    <x v="31"/>
    <n v="36888.660000000003"/>
    <n v="525"/>
    <n v="37413.660000000003"/>
    <n v="37"/>
    <n v="889.86"/>
    <n v="35.229999999999997"/>
    <m/>
    <n v="854.63"/>
    <n v="2.378436111302663E-2"/>
    <n v="0"/>
    <n v="-410"/>
    <m/>
    <m/>
    <n v="0.1"/>
    <n v="0.1"/>
    <n v="85.463000000000008"/>
    <m/>
    <n v="85.463000000000008"/>
    <s v="VWB"/>
    <n v="0"/>
    <n v="0"/>
    <n v="0"/>
    <n v="1"/>
    <m/>
    <m/>
    <n v="0"/>
    <s v="Valauto Lambersart VW"/>
    <s v="SKODA"/>
    <m/>
    <s v="Vexor"/>
    <n v="889.86"/>
  </r>
  <r>
    <x v="2"/>
    <s v="C"/>
    <x v="1"/>
    <d v="2021-03-01T00:00:00"/>
    <d v="2021-03-01T00:00:00"/>
    <m/>
    <m/>
    <m/>
    <m/>
    <m/>
    <n v="0"/>
    <s v="VRRKE"/>
    <n v="528781"/>
    <n v="781"/>
    <s v="INNOVA"/>
    <x v="7"/>
    <n v="23048.35"/>
    <n v="1583.34"/>
    <n v="24631.69"/>
    <n v="49"/>
    <n v="620.69000000000005"/>
    <n v="35.229999999999997"/>
    <m/>
    <n v="585.46"/>
    <n v="2.5198839381301085E-2"/>
    <n v="0"/>
    <n v="-246"/>
    <m/>
    <m/>
    <n v="0.1"/>
    <n v="0.1"/>
    <n v="58.546000000000006"/>
    <m/>
    <n v="58.546000000000006"/>
    <s v="VWB"/>
    <n v="0"/>
    <n v="0"/>
    <n v="0"/>
    <n v="1"/>
    <m/>
    <m/>
    <n v="0"/>
    <s v="Valauto Lambersart VW"/>
    <s v="SKODA"/>
    <m/>
    <s v="Vexor"/>
    <n v="620.69000000000005"/>
  </r>
  <r>
    <x v="2"/>
    <s v="C"/>
    <x v="1"/>
    <d v="2021-01-11T00:00:00"/>
    <d v="2021-02-01T00:00:00"/>
    <m/>
    <m/>
    <m/>
    <m/>
    <m/>
    <n v="0"/>
    <s v="VRRKE"/>
    <n v="528811"/>
    <n v="811"/>
    <s v="BOIS CONCEPT DEVELOPPEMENT "/>
    <x v="12"/>
    <n v="26715.02"/>
    <n v="1708.34"/>
    <n v="28423.360000000001"/>
    <n v="23"/>
    <n v="473.56"/>
    <n v="26.32"/>
    <m/>
    <n v="447.24"/>
    <n v="1.6660943674498722E-2"/>
    <n v="0"/>
    <n v="0"/>
    <m/>
    <m/>
    <n v="0.1"/>
    <n v="0"/>
    <n v="44.724000000000004"/>
    <m/>
    <n v="44.724000000000004"/>
    <n v="0"/>
    <n v="0"/>
    <n v="0"/>
    <n v="0"/>
    <n v="1"/>
    <m/>
    <m/>
    <n v="0"/>
    <s v="Valauto Lambersart VW"/>
    <s v="SKODA"/>
    <m/>
    <s v="Vexor"/>
    <n v="473.56"/>
  </r>
  <r>
    <x v="2"/>
    <s v="C"/>
    <x v="1"/>
    <d v="2021-04-02T00:00:00"/>
    <d v="2021-04-02T00:00:00"/>
    <m/>
    <m/>
    <m/>
    <m/>
    <s v="X"/>
    <n v="0"/>
    <s v="LTMEL"/>
    <n v="528816"/>
    <n v="816"/>
    <s v="PREVENTEC-CPTE"/>
    <x v="7"/>
    <n v="21798.35"/>
    <n v="1583.34"/>
    <n v="23381.69"/>
    <n v="88"/>
    <n v="451.37"/>
    <n v="35.229999999999997"/>
    <m/>
    <n v="416.14"/>
    <n v="1.9304421536681052E-2"/>
    <n v="0"/>
    <n v="-466"/>
    <n v="-466"/>
    <s v="bi sans justif"/>
    <m/>
    <n v="0"/>
    <n v="0"/>
    <m/>
    <n v="0"/>
    <s v="VWB"/>
    <n v="0"/>
    <n v="0"/>
    <n v="0"/>
    <n v="1"/>
    <m/>
    <m/>
    <n v="0"/>
    <s v="Valauto Lambersart VW"/>
    <s v="SKODA"/>
    <m/>
    <s v="Entreprises"/>
    <n v="451.37"/>
  </r>
  <r>
    <x v="2"/>
    <s v="C"/>
    <x v="1"/>
    <d v="2021-06-11T00:00:00"/>
    <d v="2021-06-15T00:00:00"/>
    <m/>
    <m/>
    <m/>
    <m/>
    <m/>
    <n v="0"/>
    <s v="VSGNI"/>
    <n v="528860"/>
    <n v="860"/>
    <s v="CENTRE DE DECAPAGE"/>
    <x v="9"/>
    <n v="38505.33"/>
    <n v="1525"/>
    <n v="40030.33"/>
    <n v="51"/>
    <n v="1228.9100000000001"/>
    <n v="28.01"/>
    <m/>
    <n v="1200.9000000000001"/>
    <n v="3.0699472125261022E-2"/>
    <n v="0"/>
    <n v="0"/>
    <m/>
    <m/>
    <n v="0.1"/>
    <n v="0.1"/>
    <n v="120.09000000000002"/>
    <m/>
    <n v="120.09000000000002"/>
    <s v="VWB"/>
    <n v="0"/>
    <n v="20"/>
    <n v="1"/>
    <n v="1"/>
    <m/>
    <m/>
    <n v="1"/>
    <s v="Valauto Lambersart VW"/>
    <s v="SKODA"/>
    <m/>
    <s v="Entreprises"/>
    <n v="1228.9100000000001"/>
  </r>
  <r>
    <x v="2"/>
    <s v="C"/>
    <x v="1"/>
    <d v="2021-03-03T00:00:00"/>
    <d v="2021-03-03T00:00:00"/>
    <m/>
    <m/>
    <m/>
    <m/>
    <m/>
    <n v="73060.33"/>
    <s v="VSGNI"/>
    <n v="528869"/>
    <n v="869"/>
    <s v="ALPHABET FRANCE FLEET MANAGEMENT"/>
    <x v="9"/>
    <n v="36050"/>
    <n v="412.5"/>
    <n v="36462.5"/>
    <n v="29"/>
    <n v="751.36"/>
    <n v="0"/>
    <m/>
    <n v="751.36"/>
    <n v="2.0606376414124099E-2"/>
    <n v="0"/>
    <n v="0"/>
    <m/>
    <m/>
    <n v="0.1"/>
    <n v="0.1"/>
    <n v="75.13600000000001"/>
    <m/>
    <n v="75.13600000000001"/>
    <s v="Alphabet"/>
    <n v="0"/>
    <n v="0"/>
    <n v="0"/>
    <n v="1"/>
    <m/>
    <m/>
    <n v="0"/>
    <s v="Valauto Lambersart VW"/>
    <s v="SKODA"/>
    <m/>
    <s v="Entreprises"/>
    <n v="751.36"/>
  </r>
  <r>
    <x v="2"/>
    <s v="C"/>
    <x v="1"/>
    <d v="2021-01-08T00:00:00"/>
    <d v="2021-01-12T00:00:00"/>
    <m/>
    <m/>
    <m/>
    <m/>
    <m/>
    <n v="0"/>
    <s v="VSGNI"/>
    <n v="528871"/>
    <n v="871"/>
    <s v="SOCIETE DE DISTRIBUTION "/>
    <x v="10"/>
    <n v="25973.35"/>
    <n v="2208.34"/>
    <n v="28181.69"/>
    <n v="3"/>
    <n v="880.68"/>
    <n v="35.229999999999997"/>
    <m/>
    <n v="845.44999999999993"/>
    <n v="3.1250077621320795E-2"/>
    <n v="0"/>
    <n v="-269.91000000000003"/>
    <m/>
    <m/>
    <n v="0.1"/>
    <n v="0.1"/>
    <n v="84.545000000000002"/>
    <m/>
    <n v="84.545000000000002"/>
    <s v="VWB"/>
    <n v="0"/>
    <n v="20"/>
    <n v="1"/>
    <n v="1"/>
    <m/>
    <m/>
    <n v="1"/>
    <s v="Valauto Lambersart VW"/>
    <s v="SKODA"/>
    <m/>
    <s v="Entreprises"/>
    <n v="880.68"/>
  </r>
  <r>
    <x v="2"/>
    <s v="C"/>
    <x v="1"/>
    <d v="2021-02-19T00:00:00"/>
    <d v="2021-02-23T00:00:00"/>
    <m/>
    <m/>
    <m/>
    <m/>
    <m/>
    <n v="0"/>
    <s v="VSGLE"/>
    <n v="528873"/>
    <n v="873"/>
    <s v="DEBUT-SAVATI DANIELE"/>
    <x v="9"/>
    <n v="34730.33"/>
    <n v="3229.16"/>
    <n v="37959.490000000005"/>
    <n v="7"/>
    <n v="787.21"/>
    <n v="28.01"/>
    <m/>
    <n v="759.2"/>
    <n v="2.0738160602263096E-2"/>
    <n v="0"/>
    <n v="0"/>
    <m/>
    <m/>
    <n v="0.1"/>
    <n v="0.1"/>
    <n v="75.92"/>
    <m/>
    <n v="75.92"/>
    <s v="VWB"/>
    <n v="0"/>
    <n v="20"/>
    <n v="1"/>
    <n v="1"/>
    <m/>
    <m/>
    <n v="1"/>
    <s v="Valauto Lambersart VW"/>
    <s v="SKODA"/>
    <m/>
    <s v="Entreprises"/>
    <n v="787.21"/>
  </r>
  <r>
    <x v="2"/>
    <s v="C"/>
    <x v="1"/>
    <d v="2021-01-12T00:00:00"/>
    <d v="2021-01-14T00:00:00"/>
    <m/>
    <m/>
    <m/>
    <m/>
    <m/>
    <n v="0"/>
    <s v="VSGNI"/>
    <n v="528891"/>
    <n v="891"/>
    <s v="ZOMMER THOMAS"/>
    <x v="8"/>
    <n v="25615.01"/>
    <n v="500"/>
    <n v="26115.01"/>
    <n v="6"/>
    <n v="953.27"/>
    <n v="35.229999999999997"/>
    <m/>
    <n v="918.04"/>
    <n v="3.6502762204571243E-2"/>
    <n v="0"/>
    <n v="0"/>
    <m/>
    <m/>
    <n v="0.1"/>
    <n v="0.1"/>
    <n v="91.804000000000002"/>
    <m/>
    <n v="91.804000000000002"/>
    <s v="VWB"/>
    <n v="0"/>
    <n v="20"/>
    <n v="1"/>
    <n v="1"/>
    <m/>
    <m/>
    <n v="1"/>
    <s v="Valauto Lambersart VW"/>
    <s v="SKODA"/>
    <m/>
    <s v="Entreprises"/>
    <n v="953.27"/>
  </r>
  <r>
    <x v="2"/>
    <s v="C"/>
    <x v="1"/>
    <d v="2021-01-27T00:00:00"/>
    <d v="2021-01-29T00:00:00"/>
    <m/>
    <m/>
    <m/>
    <m/>
    <m/>
    <n v="0"/>
    <s v="VSGLE"/>
    <n v="528920"/>
    <n v="920"/>
    <s v="SICOMOR HDF"/>
    <x v="8"/>
    <n v="25615.01"/>
    <n v="500"/>
    <n v="26115.01"/>
    <n v="30"/>
    <n v="818.68"/>
    <n v="35.229999999999997"/>
    <m/>
    <n v="783.44999999999993"/>
    <n v="3.1349021118506175E-2"/>
    <n v="0"/>
    <n v="0"/>
    <m/>
    <m/>
    <n v="0.1"/>
    <n v="0.1"/>
    <n v="78.344999999999999"/>
    <m/>
    <n v="78.344999999999999"/>
    <s v="VWB"/>
    <n v="0"/>
    <n v="20"/>
    <n v="1"/>
    <n v="1"/>
    <m/>
    <m/>
    <n v="1"/>
    <s v="Valauto Lambersart VW"/>
    <s v="SKODA"/>
    <m/>
    <s v="Entreprises"/>
    <n v="818.68"/>
  </r>
  <r>
    <x v="2"/>
    <s v="C"/>
    <x v="1"/>
    <d v="2021-04-12T00:00:00"/>
    <d v="2021-04-12T00:00:00"/>
    <m/>
    <m/>
    <m/>
    <m/>
    <m/>
    <n v="468641.04"/>
    <s v="LTMEL"/>
    <n v="528925"/>
    <n v="925"/>
    <s v="ARVAL SERVICE LEASE"/>
    <x v="9"/>
    <n v="38578"/>
    <n v="1308.33"/>
    <n v="39886.33"/>
    <n v="11"/>
    <n v="810.48"/>
    <n v="-44.67"/>
    <m/>
    <n v="855.15"/>
    <n v="2.0319743631464715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810.48"/>
  </r>
  <r>
    <x v="2"/>
    <s v="C"/>
    <x v="1"/>
    <d v="2021-03-16T00:00:00"/>
    <d v="2021-04-22T00:00:00"/>
    <m/>
    <m/>
    <m/>
    <m/>
    <m/>
    <n v="861281.91"/>
    <s v="LTMEL"/>
    <n v="528949"/>
    <n v="949"/>
    <s v="DLM - CPTE"/>
    <x v="31"/>
    <n v="28781.68"/>
    <n v="2416.66"/>
    <n v="31198.34"/>
    <n v="7"/>
    <n v="347.22"/>
    <n v="35.229999999999997"/>
    <m/>
    <n v="311.99"/>
    <n v="1.11294382970376E-2"/>
    <n v="0"/>
    <n v="-3743.8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347.22"/>
  </r>
  <r>
    <x v="2"/>
    <s v="C"/>
    <x v="1"/>
    <d v="2021-03-23T00:00:00"/>
    <d v="2021-03-11T00:00:00"/>
    <m/>
    <m/>
    <m/>
    <m/>
    <m/>
    <n v="861281.91"/>
    <s v="LTMEL"/>
    <n v="528957"/>
    <n v="957"/>
    <s v="DLM - CPTE"/>
    <x v="31"/>
    <n v="28781.68"/>
    <n v="2416.66"/>
    <n v="31198.34"/>
    <n v="18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10-07T00:00:00"/>
    <d v="2021-10-07T00:00:00"/>
    <m/>
    <m/>
    <m/>
    <m/>
    <m/>
    <n v="0"/>
    <s v="VRRKE"/>
    <n v="528972"/>
    <n v="972"/>
    <s v="ECR"/>
    <x v="10"/>
    <n v="25973.35"/>
    <n v="2208.34"/>
    <n v="28181.69"/>
    <n v="6"/>
    <n v="558.66999999999996"/>
    <n v="35.229999999999997"/>
    <m/>
    <n v="523.43999999999994"/>
    <n v="1.9823864360157251E-2"/>
    <n v="0"/>
    <n v="-281.81"/>
    <m/>
    <m/>
    <n v="0.1"/>
    <n v="0.1"/>
    <n v="52.343999999999994"/>
    <m/>
    <n v="52.343999999999994"/>
    <s v="VWB"/>
    <n v="0"/>
    <n v="0"/>
    <n v="0"/>
    <n v="1"/>
    <m/>
    <m/>
    <n v="0"/>
    <s v="Valauto Lambersart VW"/>
    <s v="SKODA"/>
    <m/>
    <s v="Vexor"/>
    <n v="558.66999999999996"/>
  </r>
  <r>
    <x v="2"/>
    <s v="C"/>
    <x v="1"/>
    <d v="2021-04-01T00:00:00"/>
    <d v="2021-04-01T00:00:00"/>
    <m/>
    <m/>
    <m/>
    <m/>
    <m/>
    <n v="468641.04"/>
    <s v="LTMEL"/>
    <n v="528973"/>
    <n v="973"/>
    <s v="ARVAL SERVICE LEASE"/>
    <x v="10"/>
    <n v="28248.35"/>
    <n v="541.66999999999996"/>
    <n v="28790.019999999997"/>
    <n v="22"/>
    <n v="611.03"/>
    <n v="35.229999999999997"/>
    <m/>
    <n v="575.79999999999995"/>
    <n v="2.1223674037044782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11.03"/>
  </r>
  <r>
    <x v="2"/>
    <s v="C"/>
    <x v="1"/>
    <d v="2021-08-13T00:00:00"/>
    <d v="2021-08-16T00:00:00"/>
    <m/>
    <m/>
    <m/>
    <m/>
    <m/>
    <n v="928.46"/>
    <s v="VSGNI"/>
    <n v="528975"/>
    <n v="975"/>
    <s v="BOUBAKER BELINDA HAYET"/>
    <x v="12"/>
    <n v="30240.01"/>
    <n v="208.33"/>
    <n v="30448.34"/>
    <n v="115"/>
    <n v="939.76"/>
    <n v="26.31"/>
    <m/>
    <n v="913.45"/>
    <n v="3.0864079946558664E-2"/>
    <n v="0"/>
    <n v="0"/>
    <m/>
    <m/>
    <n v="0.1"/>
    <n v="0.1"/>
    <n v="91.345000000000013"/>
    <m/>
    <n v="91.345000000000013"/>
    <s v="VWB"/>
    <n v="0"/>
    <n v="20"/>
    <n v="1"/>
    <n v="1"/>
    <m/>
    <m/>
    <n v="1"/>
    <s v="Valauto Lambersart VW"/>
    <s v="SKODA"/>
    <m/>
    <s v="Entreprises"/>
    <n v="939.76"/>
  </r>
  <r>
    <x v="2"/>
    <s v="C"/>
    <x v="1"/>
    <d v="2021-04-20T00:00:00"/>
    <d v="2021-04-20T00:00:00"/>
    <m/>
    <m/>
    <m/>
    <m/>
    <m/>
    <n v="0"/>
    <s v="VSGNI"/>
    <n v="528977"/>
    <n v="977"/>
    <s v="EMA-O"/>
    <x v="7"/>
    <n v="20715.009999999998"/>
    <n v="1708.34"/>
    <n v="22423.35"/>
    <n v="26"/>
    <n v="677.93"/>
    <n v="35.229999999999997"/>
    <m/>
    <n v="642.69999999999993"/>
    <n v="3.0233216713827327E-2"/>
    <n v="0"/>
    <n v="0"/>
    <m/>
    <m/>
    <n v="0.1"/>
    <n v="0.1"/>
    <n v="64.27"/>
    <m/>
    <n v="64.27"/>
    <s v="VWB"/>
    <n v="0"/>
    <n v="20"/>
    <n v="1"/>
    <n v="1"/>
    <m/>
    <m/>
    <n v="1"/>
    <s v="Valauto Lambersart VW"/>
    <s v="SKODA"/>
    <m/>
    <s v="Entreprises"/>
    <n v="677.93"/>
  </r>
  <r>
    <x v="2"/>
    <s v="C"/>
    <x v="1"/>
    <d v="2021-05-06T00:00:00"/>
    <d v="2021-05-07T00:00:00"/>
    <m/>
    <m/>
    <m/>
    <m/>
    <m/>
    <m/>
    <s v="VSGNI"/>
    <n v="528982"/>
    <n v="982"/>
    <s v="GLOBAL EXPERTISE"/>
    <x v="10"/>
    <n v="25973.35"/>
    <n v="2041.67"/>
    <n v="28015.019999999997"/>
    <n v="9"/>
    <n v="567.51"/>
    <n v="35.229999999999997"/>
    <m/>
    <n v="532.28"/>
    <n v="2.0257347665645072E-2"/>
    <n v="0"/>
    <n v="-280"/>
    <m/>
    <m/>
    <n v="0.1"/>
    <n v="0.1"/>
    <n v="53.228000000000002"/>
    <m/>
    <n v="53.228000000000002"/>
    <s v="VWB"/>
    <n v="0"/>
    <n v="20"/>
    <n v="1"/>
    <n v="1"/>
    <m/>
    <m/>
    <n v="1"/>
    <s v="Valauto Lambersart VW"/>
    <s v="SKODA"/>
    <m/>
    <s v="Entreprises"/>
    <n v="567.51"/>
  </r>
  <r>
    <x v="2"/>
    <s v="C"/>
    <x v="1"/>
    <d v="2021-05-25T00:00:00"/>
    <d v="2021-05-26T00:00:00"/>
    <m/>
    <m/>
    <m/>
    <m/>
    <m/>
    <m/>
    <s v="VSGNI"/>
    <n v="528984"/>
    <n v="984"/>
    <s v="GLOBAL EXPERTISE"/>
    <x v="8"/>
    <n v="21315.01"/>
    <n v="1833.34"/>
    <n v="23148.35"/>
    <n v="35"/>
    <n v="468.2"/>
    <n v="35.229999999999997"/>
    <m/>
    <n v="432.96999999999997"/>
    <n v="2.0226063628725158E-2"/>
    <n v="0"/>
    <n v="-231.49"/>
    <n v="-231.49"/>
    <s v="non visible 3270"/>
    <n v="0.1"/>
    <n v="0.1"/>
    <n v="43.296999999999997"/>
    <m/>
    <n v="43.296999999999997"/>
    <s v="VWB"/>
    <n v="0"/>
    <n v="20"/>
    <n v="1"/>
    <n v="1"/>
    <m/>
    <m/>
    <n v="1"/>
    <s v="Valauto Lambersart VW"/>
    <s v="SKODA"/>
    <m/>
    <s v="Entreprises"/>
    <n v="468.2"/>
  </r>
  <r>
    <x v="2"/>
    <s v="C"/>
    <x v="1"/>
    <d v="2021-02-23T00:00:00"/>
    <d v="2021-02-23T00:00:00"/>
    <m/>
    <m/>
    <m/>
    <m/>
    <m/>
    <n v="0"/>
    <s v="LTMEL"/>
    <n v="528985"/>
    <n v="985"/>
    <s v="NEW LOG "/>
    <x v="9"/>
    <n v="38505.33"/>
    <n v="858.33"/>
    <n v="39363.660000000003"/>
    <n v="4"/>
    <n v="815.28"/>
    <n v="28.01"/>
    <m/>
    <n v="787.27"/>
    <n v="2.0711488718274669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815.28"/>
  </r>
  <r>
    <x v="2"/>
    <s v="C"/>
    <x v="1"/>
    <d v="2021-04-02T00:00:00"/>
    <d v="2021-04-02T00:00:00"/>
    <m/>
    <m/>
    <m/>
    <m/>
    <m/>
    <n v="-771.41"/>
    <s v="LTMEL"/>
    <n v="528989"/>
    <n v="989"/>
    <s v="ARVAL FLEET SERVICES"/>
    <x v="10"/>
    <n v="26048.35"/>
    <n v="1791.67"/>
    <n v="27840.019999999997"/>
    <n v="23"/>
    <n v="592.04"/>
    <n v="35.229999999999997"/>
    <m/>
    <n v="556.80999999999995"/>
    <n v="2.126578932055365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592.04"/>
  </r>
  <r>
    <x v="2"/>
    <s v="C"/>
    <x v="1"/>
    <d v="2021-04-06T00:00:00"/>
    <d v="2021-04-06T00:00:00"/>
    <m/>
    <m/>
    <m/>
    <m/>
    <m/>
    <n v="0"/>
    <s v="VSGNI"/>
    <n v="528991"/>
    <n v="991"/>
    <s v="FRANCIS JULIA"/>
    <x v="8"/>
    <n v="25615.01"/>
    <n v="3008.34"/>
    <n v="28623.35"/>
    <n v="21"/>
    <n v="1707.07"/>
    <n v="35.229999999999997"/>
    <m/>
    <n v="1671.84"/>
    <n v="5.9639070898409863E-2"/>
    <n v="0"/>
    <n v="-1650"/>
    <m/>
    <m/>
    <n v="0.1"/>
    <n v="0.1"/>
    <n v="167.184"/>
    <m/>
    <n v="167.184"/>
    <s v="VWB"/>
    <n v="0"/>
    <n v="20"/>
    <n v="1"/>
    <n v="1"/>
    <m/>
    <m/>
    <n v="1"/>
    <s v="Valauto Lambersart VW"/>
    <s v="SKODA"/>
    <m/>
    <s v="Entreprises"/>
    <n v="1707.07"/>
  </r>
  <r>
    <x v="2"/>
    <s v="C"/>
    <x v="1"/>
    <d v="2021-04-08T00:00:00"/>
    <d v="2021-04-08T00:00:00"/>
    <m/>
    <m/>
    <m/>
    <m/>
    <m/>
    <n v="468641.04"/>
    <s v="LTMEL"/>
    <n v="528994"/>
    <n v="994"/>
    <s v="ARVAL SERVICE LEASE"/>
    <x v="10"/>
    <n v="29165.01"/>
    <n v="8091.66"/>
    <n v="37256.67"/>
    <n v="27"/>
    <n v="780.37"/>
    <n v="35.229999999999997"/>
    <m/>
    <n v="745.14"/>
    <n v="2.0945779641605114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780.37"/>
  </r>
  <r>
    <x v="2"/>
    <s v="C"/>
    <x v="1"/>
    <d v="2021-04-08T00:00:00"/>
    <d v="2021-04-08T00:00:00"/>
    <m/>
    <m/>
    <m/>
    <m/>
    <m/>
    <n v="0"/>
    <s v="VSGNI"/>
    <n v="528996"/>
    <n v="996"/>
    <s v="OLIVIER LUCILE"/>
    <x v="8"/>
    <n v="25615.01"/>
    <n v="500"/>
    <n v="26115.01"/>
    <n v="7"/>
    <n v="553.49"/>
    <n v="35.229999999999997"/>
    <m/>
    <n v="518.26"/>
    <n v="2.1194324643184131E-2"/>
    <n v="-261"/>
    <n v="0"/>
    <m/>
    <m/>
    <n v="0.1"/>
    <n v="0.1"/>
    <n v="51.826000000000001"/>
    <m/>
    <n v="51.826000000000001"/>
    <s v="VWB"/>
    <n v="0"/>
    <n v="20"/>
    <n v="1"/>
    <n v="1"/>
    <m/>
    <m/>
    <n v="1"/>
    <s v="Valauto Lambersart VW"/>
    <s v="SKODA"/>
    <m/>
    <s v="Entreprises"/>
    <n v="553.49"/>
  </r>
  <r>
    <x v="2"/>
    <s v="C"/>
    <x v="1"/>
    <d v="2021-05-11T00:00:00"/>
    <d v="2021-05-14T00:00:00"/>
    <m/>
    <m/>
    <m/>
    <m/>
    <m/>
    <n v="0"/>
    <s v="LTMEL"/>
    <n v="528998"/>
    <n v="998"/>
    <s v="DA COSTA SOPHIE"/>
    <x v="8"/>
    <n v="19231.68"/>
    <n v="166.67"/>
    <n v="19398.349999999999"/>
    <n v="39"/>
    <n v="70.489999999999995"/>
    <n v="35.229999999999997"/>
    <m/>
    <n v="35.26"/>
    <n v="3.6338142161575597E-3"/>
    <n v="-535"/>
    <n v="-165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70.489999999999995"/>
  </r>
  <r>
    <x v="2"/>
    <s v="C"/>
    <x v="1"/>
    <d v="2021-04-22T00:00:00"/>
    <d v="2021-04-22T00:00:00"/>
    <m/>
    <m/>
    <m/>
    <m/>
    <m/>
    <n v="0"/>
    <s v="VSGLE"/>
    <n v="529509"/>
    <n v="9509"/>
    <s v="LEMAHIEU PASCAL ET CHRISTINE"/>
    <x v="8"/>
    <n v="21315.01"/>
    <n v="4208.33"/>
    <n v="25523.339999999997"/>
    <n v="114"/>
    <n v="212.6"/>
    <n v="35.229999999999997"/>
    <m/>
    <n v="177.37"/>
    <n v="8.3296308398508982E-3"/>
    <n v="-3159.44"/>
    <n v="0"/>
    <m/>
    <m/>
    <n v="0.12"/>
    <n v="0.12"/>
    <n v="21.284399999999998"/>
    <m/>
    <n v="21.284399999999998"/>
    <s v=""/>
    <n v="1"/>
    <n v="0"/>
    <n v="0"/>
    <n v="1"/>
    <m/>
    <m/>
    <n v="0"/>
    <s v="Valauto Lambersart VW"/>
    <s v="SKODA"/>
    <m/>
    <s v="Entreprises"/>
    <n v="212.6"/>
  </r>
  <r>
    <x v="2"/>
    <s v="C"/>
    <x v="1"/>
    <d v="2021-08-17T00:00:00"/>
    <d v="2021-08-17T00:00:00"/>
    <m/>
    <m/>
    <m/>
    <m/>
    <m/>
    <n v="0"/>
    <s v="RQTHC"/>
    <n v="529514"/>
    <n v="9514"/>
    <s v="MULLIE JEAN-MICHEL"/>
    <x v="11"/>
    <n v="39466.660000000003"/>
    <n v="12858.84"/>
    <n v="52325.5"/>
    <n v="95"/>
    <n v="3162.07"/>
    <n v="20.57"/>
    <m/>
    <n v="3141.5"/>
    <n v="6.0430765114523513E-2"/>
    <n v="0"/>
    <n v="0"/>
    <m/>
    <m/>
    <n v="0.12"/>
    <n v="0.12"/>
    <n v="376.97999999999996"/>
    <m/>
    <n v="376.97999999999996"/>
    <s v="VWB"/>
    <n v="1"/>
    <n v="20"/>
    <n v="1"/>
    <n v="1"/>
    <m/>
    <m/>
    <n v="1"/>
    <s v="Valauto Lambersart VW"/>
    <s v="SKODA"/>
    <m/>
    <s v="Roncq SEAT &amp; SKODA"/>
    <n v="3162.07"/>
  </r>
  <r>
    <x v="2"/>
    <s v="C"/>
    <x v="1"/>
    <d v="2021-02-09T00:00:00"/>
    <d v="2021-03-01T00:00:00"/>
    <m/>
    <m/>
    <m/>
    <m/>
    <m/>
    <m/>
    <s v="LTMEL"/>
    <n v="529964"/>
    <n v="964"/>
    <s v="EPGC"/>
    <x v="12"/>
    <n v="26898.35"/>
    <n v="2262.5100000000002"/>
    <n v="29160.86"/>
    <n v="13"/>
    <n v="609.54"/>
    <n v="26.32"/>
    <m/>
    <n v="583.21999999999991"/>
    <n v="2.0902675709838461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09.54"/>
  </r>
  <r>
    <x v="2"/>
    <s v="C"/>
    <x v="1"/>
    <d v="2021-05-04T00:00:00"/>
    <d v="2021-05-06T00:00:00"/>
    <m/>
    <m/>
    <m/>
    <m/>
    <m/>
    <n v="0"/>
    <s v="VSGNI"/>
    <n v="529965"/>
    <n v="965"/>
    <s v="CANCIANI TONY"/>
    <x v="8"/>
    <n v="25615.01"/>
    <n v="500"/>
    <n v="26115.01"/>
    <n v="32"/>
    <n v="1052.01"/>
    <n v="35.229999999999997"/>
    <m/>
    <n v="1016.78"/>
    <n v="4.0283729548638889E-2"/>
    <n v="0"/>
    <n v="0"/>
    <m/>
    <m/>
    <n v="0.1"/>
    <n v="0.1"/>
    <n v="101.678"/>
    <m/>
    <n v="101.678"/>
    <s v="VWB"/>
    <n v="0"/>
    <n v="20"/>
    <n v="1"/>
    <n v="1"/>
    <m/>
    <m/>
    <n v="1"/>
    <s v="Valauto Lambersart VW"/>
    <s v="SKODA"/>
    <m/>
    <s v="Entreprises"/>
    <n v="1052.01"/>
  </r>
  <r>
    <x v="2"/>
    <s v="C"/>
    <x v="1"/>
    <d v="2021-04-01T00:00:00"/>
    <d v="2021-04-01T00:00:00"/>
    <m/>
    <m/>
    <m/>
    <m/>
    <m/>
    <n v="0"/>
    <s v="VSGNI"/>
    <n v="529967"/>
    <n v="967"/>
    <s v="METROVISION"/>
    <x v="10"/>
    <n v="25973.35"/>
    <n v="2208.34"/>
    <n v="28181.69"/>
    <n v="9"/>
    <n v="599.04"/>
    <n v="35.229999999999997"/>
    <m/>
    <n v="563.80999999999995"/>
    <n v="2.1256354746645782E-2"/>
    <n v="-282"/>
    <n v="0"/>
    <m/>
    <m/>
    <n v="0.1"/>
    <n v="0.1"/>
    <n v="56.381"/>
    <m/>
    <n v="56.381"/>
    <s v="VWB"/>
    <n v="0"/>
    <n v="20"/>
    <n v="1"/>
    <n v="1"/>
    <m/>
    <m/>
    <n v="1"/>
    <s v="Valauto Lambersart VW"/>
    <s v="SKODA"/>
    <m/>
    <s v="Entreprises"/>
    <n v="599.04"/>
  </r>
  <r>
    <x v="2"/>
    <s v="C"/>
    <x v="1"/>
    <d v="2021-02-02T00:00:00"/>
    <d v="2021-02-03T00:00:00"/>
    <m/>
    <m/>
    <m/>
    <m/>
    <m/>
    <n v="0"/>
    <s v="VSGLE"/>
    <n v="529969"/>
    <n v="969"/>
    <s v="HAYAVA"/>
    <x v="10"/>
    <n v="35706.68"/>
    <n v="291.67"/>
    <n v="35998.35"/>
    <n v="8"/>
    <n v="755.2"/>
    <n v="35.229999999999997"/>
    <m/>
    <n v="719.97"/>
    <n v="2.0978739303329181E-2"/>
    <n v="0"/>
    <n v="0"/>
    <m/>
    <m/>
    <n v="0.1"/>
    <n v="0.1"/>
    <n v="71.997"/>
    <m/>
    <n v="71.997"/>
    <s v="VWB"/>
    <n v="0"/>
    <n v="20"/>
    <n v="1"/>
    <n v="1"/>
    <m/>
    <m/>
    <n v="1"/>
    <s v="Valauto Lambersart VW"/>
    <s v="SKODA"/>
    <m/>
    <s v="Entreprises"/>
    <n v="755.2"/>
  </r>
  <r>
    <x v="2"/>
    <s v="C"/>
    <x v="1"/>
    <d v="2021-03-05T00:00:00"/>
    <d v="2021-03-05T00:00:00"/>
    <m/>
    <m/>
    <m/>
    <m/>
    <m/>
    <n v="0"/>
    <s v="VSGNI"/>
    <n v="529990"/>
    <n v="990"/>
    <s v="PAS DE CALAIS HABITAT"/>
    <x v="31"/>
    <n v="30388.66"/>
    <n v="1966.66"/>
    <n v="32355.32"/>
    <n v="4"/>
    <n v="1034.69"/>
    <n v="35.229999999999997"/>
    <m/>
    <n v="999.46"/>
    <n v="3.1978975945841363E-2"/>
    <n v="0"/>
    <n v="0"/>
    <m/>
    <m/>
    <n v="0.1"/>
    <n v="0.1"/>
    <n v="99.946000000000012"/>
    <m/>
    <n v="99.946000000000012"/>
    <s v=""/>
    <n v="0"/>
    <n v="20"/>
    <n v="1"/>
    <n v="1"/>
    <m/>
    <m/>
    <n v="1"/>
    <s v="Valauto Lambersart VW"/>
    <s v="SKODA"/>
    <m/>
    <s v="Entreprises"/>
    <n v="1034.69"/>
  </r>
  <r>
    <x v="2"/>
    <s v="C"/>
    <x v="1"/>
    <d v="2021-05-20T00:00:00"/>
    <d v="2021-05-25T00:00:00"/>
    <m/>
    <m/>
    <m/>
    <m/>
    <m/>
    <n v="1453505.37"/>
    <s v="LTMEL"/>
    <n v="529992"/>
    <n v="992"/>
    <s v="DLM - CPTE"/>
    <x v="10"/>
    <n v="25973.35"/>
    <n v="2833.34"/>
    <n v="28806.69"/>
    <n v="17"/>
    <n v="-279.83"/>
    <n v="35.22"/>
    <m/>
    <n v="-315.04999999999995"/>
    <n v="-9.7140629485720151E-3"/>
    <n v="0"/>
    <n v="-1728.4"/>
    <m/>
    <s v="marge négative"/>
    <m/>
    <n v="0"/>
    <n v="0"/>
    <m/>
    <n v="0"/>
    <s v="45 jours"/>
    <n v="0"/>
    <n v="0"/>
    <n v="0"/>
    <n v="1"/>
    <m/>
    <m/>
    <n v="0"/>
    <s v="Valauto Lambersart VW"/>
    <s v="SKODA"/>
    <m/>
    <s v="Entreprises"/>
    <n v="-279.83"/>
  </r>
  <r>
    <x v="2"/>
    <s v="C"/>
    <x v="1"/>
    <d v="2021-04-28T00:00:00"/>
    <d v="2021-04-28T00:00:00"/>
    <m/>
    <m/>
    <m/>
    <m/>
    <m/>
    <n v="0"/>
    <s v="LTMEL"/>
    <n v="529995"/>
    <n v="995"/>
    <s v="PUBLI SCREEN"/>
    <x v="10"/>
    <n v="25973.35"/>
    <n v="2958.34"/>
    <n v="28931.69"/>
    <n v="7"/>
    <n v="584.61"/>
    <n v="35.229999999999997"/>
    <m/>
    <n v="549.38"/>
    <n v="2.0206562423418752E-2"/>
    <n v="0"/>
    <n v="-289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584.61"/>
  </r>
  <r>
    <x v="2"/>
    <s v="C"/>
    <x v="1"/>
    <d v="2021-03-17T00:00:00"/>
    <d v="2021-03-17T00:00:00"/>
    <m/>
    <m/>
    <m/>
    <m/>
    <m/>
    <n v="0"/>
    <s v="VSGLE"/>
    <n v="529997"/>
    <n v="997"/>
    <s v="SOCIETE CIVILE HOLDING VLAM"/>
    <x v="9"/>
    <n v="34730.33"/>
    <n v="1441.66"/>
    <n v="36171.990000000005"/>
    <n v="12"/>
    <n v="751.77"/>
    <n v="28.01"/>
    <m/>
    <n v="723.76"/>
    <n v="2.0783208222715972E-2"/>
    <n v="0"/>
    <n v="-181.17"/>
    <n v="-181.17"/>
    <s v="aide vincent justif ok reçu mail"/>
    <n v="0.1"/>
    <n v="0.1"/>
    <n v="72.376000000000005"/>
    <m/>
    <n v="72.376000000000005"/>
    <s v="VWB"/>
    <n v="0"/>
    <n v="20"/>
    <n v="1"/>
    <n v="1"/>
    <m/>
    <m/>
    <n v="1"/>
    <s v="Valauto Lambersart VW"/>
    <s v="SKODA"/>
    <m/>
    <s v="Entreprises"/>
    <n v="751.77"/>
  </r>
  <r>
    <x v="2"/>
    <s v="C"/>
    <x v="1"/>
    <d v="2021-01-04T00:00:00"/>
    <d v="2021-01-05T00:00:00"/>
    <m/>
    <m/>
    <m/>
    <m/>
    <m/>
    <n v="0"/>
    <s v="VSGNI"/>
    <n v="530648"/>
    <n v="648"/>
    <s v="POS'ETIQ"/>
    <x v="10"/>
    <n v="25148.35"/>
    <n v="1066.67"/>
    <n v="26215.019999999997"/>
    <n v="13"/>
    <n v="821.68"/>
    <n v="35.229999999999997"/>
    <m/>
    <n v="786.44999999999993"/>
    <n v="3.1343863174622795E-2"/>
    <n v="0"/>
    <n v="0"/>
    <m/>
    <m/>
    <n v="0.1"/>
    <n v="0.1"/>
    <n v="78.644999999999996"/>
    <m/>
    <n v="78.644999999999996"/>
    <s v="VWB"/>
    <n v="0"/>
    <n v="20"/>
    <n v="1"/>
    <n v="1"/>
    <m/>
    <m/>
    <n v="1"/>
    <s v="Valauto Lambersart VW"/>
    <s v="SKODA"/>
    <m/>
    <s v="Entreprises"/>
    <n v="821.68"/>
  </r>
  <r>
    <x v="2"/>
    <s v="C"/>
    <x v="1"/>
    <d v="2021-02-04T00:00:00"/>
    <d v="2021-02-08T00:00:00"/>
    <m/>
    <m/>
    <m/>
    <m/>
    <m/>
    <m/>
    <s v="VSGDA"/>
    <n v="530697"/>
    <n v="697"/>
    <s v="LES TRANSPORTS BLONDEL"/>
    <x v="31"/>
    <n v="31472"/>
    <n v="583.33000000000004"/>
    <n v="32055.33"/>
    <n v="3"/>
    <n v="814.82"/>
    <n v="35.229999999999997"/>
    <m/>
    <n v="779.59"/>
    <n v="2.5419173660043433E-2"/>
    <n v="0"/>
    <n v="0"/>
    <m/>
    <m/>
    <n v="0.1"/>
    <n v="0.1"/>
    <n v="77.959000000000003"/>
    <m/>
    <n v="77.959000000000003"/>
    <s v="VWB"/>
    <n v="0"/>
    <n v="20"/>
    <n v="1"/>
    <n v="1"/>
    <m/>
    <m/>
    <n v="1"/>
    <s v="Valauto Lambersart VW"/>
    <s v="SKODA"/>
    <m/>
    <s v="Entreprises"/>
    <n v="814.82"/>
  </r>
  <r>
    <x v="2"/>
    <s v="C"/>
    <x v="1"/>
    <d v="2021-01-14T00:00:00"/>
    <d v="2021-01-19T00:00:00"/>
    <m/>
    <m/>
    <m/>
    <m/>
    <m/>
    <n v="0"/>
    <s v="VSGNI"/>
    <n v="530711"/>
    <n v="711"/>
    <s v="LEMILLE VIRGINIE"/>
    <x v="12"/>
    <n v="29608.33"/>
    <n v="208.33"/>
    <n v="29816.660000000003"/>
    <n v="29"/>
    <n v="473.61"/>
    <n v="26.32"/>
    <m/>
    <n v="447.29"/>
    <n v="1.588407286396263E-2"/>
    <n v="0"/>
    <n v="-656"/>
    <m/>
    <m/>
    <n v="0.1"/>
    <n v="0.1"/>
    <n v="44.729000000000006"/>
    <m/>
    <n v="44.729000000000006"/>
    <s v="VWB"/>
    <n v="0"/>
    <n v="0"/>
    <n v="0"/>
    <n v="1"/>
    <m/>
    <m/>
    <n v="0"/>
    <s v="Valauto Lambersart VW"/>
    <s v="SKODA"/>
    <m/>
    <s v="Entreprises"/>
    <n v="473.61"/>
  </r>
  <r>
    <x v="2"/>
    <s v="C"/>
    <x v="1"/>
    <d v="2021-07-27T00:00:00"/>
    <d v="2021-07-28T00:00:00"/>
    <m/>
    <m/>
    <m/>
    <m/>
    <m/>
    <n v="0"/>
    <s v="VRRKE"/>
    <n v="530714"/>
    <n v="714"/>
    <s v="MM POULET"/>
    <x v="7"/>
    <n v="27381.68"/>
    <n v="666.67"/>
    <n v="28048.35"/>
    <n v="197"/>
    <n v="503.86"/>
    <n v="35.22"/>
    <m/>
    <n v="468.64"/>
    <n v="1.7963980055867815E-2"/>
    <n v="0"/>
    <n v="0"/>
    <m/>
    <m/>
    <n v="0.1"/>
    <n v="0.1"/>
    <n v="46.864000000000004"/>
    <m/>
    <n v="46.864000000000004"/>
    <s v="VWB"/>
    <n v="0"/>
    <n v="0"/>
    <n v="0"/>
    <n v="1"/>
    <m/>
    <m/>
    <n v="0"/>
    <s v="Valauto Lambersart VW"/>
    <s v="SKODA"/>
    <m/>
    <s v="Vexor"/>
    <n v="503.86"/>
  </r>
  <r>
    <x v="2"/>
    <s v="C"/>
    <x v="1"/>
    <d v="2021-01-14T00:00:00"/>
    <d v="2021-01-19T00:00:00"/>
    <m/>
    <m/>
    <m/>
    <m/>
    <m/>
    <n v="0"/>
    <s v="VSGNI"/>
    <n v="530716"/>
    <n v="716"/>
    <s v="GOUVERNEUR ANNE LAURE"/>
    <x v="12"/>
    <n v="29608.33"/>
    <n v="208.33"/>
    <n v="29816.660000000003"/>
    <n v="26"/>
    <n v="638.17999999999995"/>
    <n v="26.32"/>
    <m/>
    <n v="611.8599999999999"/>
    <n v="2.1403470408825131E-2"/>
    <n v="0"/>
    <n v="-656"/>
    <m/>
    <m/>
    <n v="0.1"/>
    <n v="0.1"/>
    <n v="61.185999999999993"/>
    <m/>
    <n v="61.185999999999993"/>
    <s v="VWB"/>
    <n v="0"/>
    <n v="0"/>
    <n v="0"/>
    <n v="1"/>
    <m/>
    <m/>
    <n v="0"/>
    <s v="Valauto Lambersart VW"/>
    <s v="SKODA"/>
    <m/>
    <s v="Entreprises"/>
    <n v="638.17999999999995"/>
  </r>
  <r>
    <x v="2"/>
    <s v="C"/>
    <x v="1"/>
    <d v="2021-07-21T00:00:00"/>
    <d v="2021-07-22T00:00:00"/>
    <m/>
    <m/>
    <m/>
    <m/>
    <m/>
    <n v="37.200000000000003"/>
    <s v="VRRKE"/>
    <n v="530721"/>
    <n v="721"/>
    <s v="GPK SERVICES"/>
    <x v="31"/>
    <n v="36888.639999999999"/>
    <n v="583.33000000000004"/>
    <n v="37471.97"/>
    <n v="96"/>
    <n v="1025.68"/>
    <n v="35.229999999999997"/>
    <m/>
    <n v="990.45"/>
    <n v="2.7371926269155317E-2"/>
    <n v="0"/>
    <n v="-200"/>
    <m/>
    <m/>
    <n v="0.1"/>
    <n v="0.1"/>
    <n v="99.045000000000016"/>
    <m/>
    <n v="99.045000000000016"/>
    <s v="VWB"/>
    <n v="0"/>
    <n v="0"/>
    <n v="0"/>
    <n v="1"/>
    <m/>
    <m/>
    <n v="0"/>
    <s v="Valauto Lambersart VW"/>
    <s v="SKODA"/>
    <m/>
    <s v="Vexor"/>
    <n v="1025.68"/>
  </r>
  <r>
    <x v="2"/>
    <s v="C"/>
    <x v="1"/>
    <d v="2021-12-29T00:00:00"/>
    <d v="2021-12-30T00:00:00"/>
    <m/>
    <m/>
    <m/>
    <m/>
    <m/>
    <n v="0"/>
    <s v="VRRKE"/>
    <n v="530722"/>
    <n v="722"/>
    <s v="B.O.A."/>
    <x v="31"/>
    <n v="39805.33"/>
    <n v="2625"/>
    <n v="42430.33"/>
    <n v="253"/>
    <n v="1632.6"/>
    <n v="35.229999999999997"/>
    <m/>
    <n v="1597.37"/>
    <n v="3.8477193083343915E-2"/>
    <n v="1304.68"/>
    <n v="-850"/>
    <m/>
    <m/>
    <n v="0.1"/>
    <n v="0.12"/>
    <n v="159.73699999999999"/>
    <m/>
    <n v="159.73699999999999"/>
    <s v="VWB"/>
    <n v="0"/>
    <n v="0"/>
    <n v="0"/>
    <n v="1"/>
    <m/>
    <m/>
    <n v="0"/>
    <s v="Valauto Lambersart VW"/>
    <s v="SKODA"/>
    <m/>
    <s v="Vexor"/>
    <n v="1632.6"/>
  </r>
  <r>
    <x v="2"/>
    <s v="C"/>
    <x v="1"/>
    <d v="2021-02-03T00:00:00"/>
    <d v="2021-02-05T00:00:00"/>
    <m/>
    <m/>
    <m/>
    <m/>
    <m/>
    <n v="0"/>
    <s v="VRRKE"/>
    <n v="530728"/>
    <n v="728"/>
    <s v="GPK SERVICES"/>
    <x v="31"/>
    <n v="41472"/>
    <n v="5933.31"/>
    <n v="47405.31"/>
    <n v="7"/>
    <n v="1293.06"/>
    <n v="35.229999999999997"/>
    <m/>
    <n v="1257.83"/>
    <n v="2.7276691155484482E-2"/>
    <n v="0"/>
    <n v="-200"/>
    <m/>
    <m/>
    <n v="0.1"/>
    <n v="0.1"/>
    <n v="125.783"/>
    <m/>
    <n v="125.783"/>
    <s v="VWB"/>
    <n v="0"/>
    <n v="0"/>
    <n v="0"/>
    <n v="1"/>
    <m/>
    <m/>
    <n v="0"/>
    <s v="Valauto Lambersart VW"/>
    <s v="SKODA"/>
    <m/>
    <s v="Vexor"/>
    <n v="1293.06"/>
  </r>
  <r>
    <x v="2"/>
    <s v="C"/>
    <x v="1"/>
    <d v="2021-02-10T00:00:00"/>
    <d v="2021-02-12T00:00:00"/>
    <m/>
    <m/>
    <m/>
    <m/>
    <m/>
    <n v="0"/>
    <s v="VRRKE"/>
    <n v="530782"/>
    <n v="782"/>
    <s v="SELF CONFORT"/>
    <x v="31"/>
    <n v="31472"/>
    <n v="583.33000000000004"/>
    <n v="32055.33"/>
    <n v="2"/>
    <n v="996.89"/>
    <n v="35.229999999999997"/>
    <m/>
    <n v="961.66"/>
    <n v="3.1099040315604298E-2"/>
    <n v="0"/>
    <n v="0"/>
    <m/>
    <m/>
    <n v="0.1"/>
    <n v="0.1"/>
    <n v="96.165999999999997"/>
    <m/>
    <n v="96.165999999999997"/>
    <s v="VWB"/>
    <n v="0"/>
    <n v="0"/>
    <n v="0"/>
    <n v="1"/>
    <m/>
    <m/>
    <n v="0"/>
    <s v="Valauto Lambersart VW"/>
    <s v="SKODA"/>
    <m/>
    <s v="Vexor"/>
    <n v="996.89"/>
  </r>
  <r>
    <x v="2"/>
    <s v="C"/>
    <x v="1"/>
    <d v="2021-01-15T00:00:00"/>
    <d v="2021-01-19T00:00:00"/>
    <m/>
    <m/>
    <m/>
    <m/>
    <m/>
    <n v="0"/>
    <s v="VSGNI"/>
    <n v="530789"/>
    <n v="789"/>
    <s v="SARL ESSENCIAL L EFFICACITE"/>
    <x v="31"/>
    <n v="36888.660000000003"/>
    <n v="1208.33"/>
    <n v="38096.990000000005"/>
    <n v="10"/>
    <n v="987.66"/>
    <n v="35.229999999999997"/>
    <m/>
    <n v="952.43"/>
    <n v="2.5924882779453175E-2"/>
    <n v="0"/>
    <n v="0"/>
    <m/>
    <m/>
    <n v="0.1"/>
    <n v="0.1"/>
    <n v="95.242999999999995"/>
    <m/>
    <n v="95.242999999999995"/>
    <s v="VWB"/>
    <n v="0"/>
    <n v="20"/>
    <n v="1"/>
    <n v="1"/>
    <m/>
    <m/>
    <n v="1"/>
    <s v="Valauto Lambersart VW"/>
    <s v="SKODA"/>
    <m/>
    <s v="Entreprises"/>
    <n v="987.66"/>
  </r>
  <r>
    <x v="2"/>
    <s v="C"/>
    <x v="1"/>
    <d v="2021-03-23T00:00:00"/>
    <d v="2021-03-23T00:00:00"/>
    <m/>
    <m/>
    <m/>
    <m/>
    <m/>
    <n v="0"/>
    <s v="VSGNI"/>
    <n v="530800"/>
    <n v="800"/>
    <s v="ESTHETIC LAMADELEINE"/>
    <x v="12"/>
    <n v="29944.17"/>
    <n v="1495.83"/>
    <n v="31440"/>
    <n v="43"/>
    <n v="1006.51"/>
    <n v="26.32"/>
    <m/>
    <n v="980.18999999999994"/>
    <n v="3.2013676844783713E-2"/>
    <n v="0"/>
    <n v="0"/>
    <m/>
    <m/>
    <n v="0.1"/>
    <n v="0.1"/>
    <n v="98.019000000000005"/>
    <m/>
    <n v="98.019000000000005"/>
    <s v="VWB"/>
    <n v="0"/>
    <n v="20"/>
    <n v="1"/>
    <n v="1"/>
    <m/>
    <m/>
    <n v="1"/>
    <s v="Valauto Lambersart VW"/>
    <s v="SKODA"/>
    <m/>
    <s v="Entreprises"/>
    <n v="1006.51"/>
  </r>
  <r>
    <x v="2"/>
    <s v="C"/>
    <x v="1"/>
    <d v="2021-03-09T00:00:00"/>
    <d v="2021-03-09T00:00:00"/>
    <m/>
    <m/>
    <m/>
    <m/>
    <m/>
    <n v="45111.61"/>
    <s v="LTMEL"/>
    <n v="531911"/>
    <n v="911"/>
    <s v="COFIPARC "/>
    <x v="10"/>
    <n v="26008.58"/>
    <n v="2208.34"/>
    <n v="28216.920000000002"/>
    <n v="19"/>
    <n v="592.16999999999996"/>
    <n v="0"/>
    <m/>
    <n v="592.16999999999996"/>
    <n v="2.0986344363594606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592.16999999999996"/>
  </r>
  <r>
    <x v="2"/>
    <s v="C"/>
    <x v="1"/>
    <d v="2021-03-09T00:00:00"/>
    <d v="2021-03-09T00:00:00"/>
    <m/>
    <m/>
    <m/>
    <m/>
    <m/>
    <n v="861281.91"/>
    <s v="LTMEL"/>
    <n v="531951"/>
    <n v="951"/>
    <s v="DLM - CPTE"/>
    <x v="31"/>
    <n v="28781.68"/>
    <n v="2416.66"/>
    <n v="31198.34"/>
    <n v="4"/>
    <n v="347.22"/>
    <n v="35.229999999999997"/>
    <m/>
    <n v="311.99"/>
    <n v="1.11294382970376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47.22"/>
  </r>
  <r>
    <x v="2"/>
    <s v="C"/>
    <x v="1"/>
    <d v="2021-07-07T00:00:00"/>
    <d v="2021-07-08T00:00:00"/>
    <m/>
    <m/>
    <m/>
    <m/>
    <m/>
    <n v="0"/>
    <s v="VSGNI"/>
    <n v="531983"/>
    <n v="983"/>
    <s v="GLOBAL EXPERTISE"/>
    <x v="10"/>
    <n v="25973.35"/>
    <n v="2333.33"/>
    <n v="28306.68"/>
    <n v="26"/>
    <n v="615.46"/>
    <n v="35.229999999999997"/>
    <m/>
    <n v="580.23"/>
    <n v="2.1742571011506825E-2"/>
    <n v="0"/>
    <n v="-283"/>
    <m/>
    <m/>
    <n v="0.1"/>
    <n v="0.1"/>
    <n v="58.023000000000003"/>
    <m/>
    <n v="58.023000000000003"/>
    <s v="VWB"/>
    <n v="0"/>
    <n v="20"/>
    <n v="1"/>
    <n v="1"/>
    <m/>
    <m/>
    <n v="1"/>
    <s v="Valauto Lambersart VW"/>
    <s v="SKODA"/>
    <m/>
    <s v="Entreprises"/>
    <n v="615.46"/>
  </r>
  <r>
    <x v="2"/>
    <s v="C"/>
    <x v="1"/>
    <d v="2021-02-19T00:00:00"/>
    <d v="2021-03-01T00:00:00"/>
    <m/>
    <m/>
    <m/>
    <m/>
    <m/>
    <n v="809599.71"/>
    <s v="LTMEL"/>
    <n v="531993"/>
    <n v="993"/>
    <s v="DLM - CPTE"/>
    <x v="9"/>
    <n v="34730.33"/>
    <n v="4462.51"/>
    <n v="39192.840000000004"/>
    <n v="7"/>
    <n v="397.42"/>
    <n v="28.01"/>
    <m/>
    <n v="369.41"/>
    <n v="1.0140117429612143E-2"/>
    <n v="0"/>
    <n v="-2351.87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97.42"/>
  </r>
  <r>
    <x v="2"/>
    <s v="C"/>
    <x v="1"/>
    <d v="2021-01-06T00:00:00"/>
    <d v="2021-01-08T00:00:00"/>
    <m/>
    <m/>
    <m/>
    <m/>
    <m/>
    <n v="0"/>
    <s v="LEALE"/>
    <n v="532539"/>
    <n v="2539"/>
    <s v="DESPLANQUES PHILIPPE"/>
    <x v="12"/>
    <n v="29540"/>
    <n v="3191.67"/>
    <n v="32731.67"/>
    <n v="9"/>
    <n v="1524.57"/>
    <n v="26.32"/>
    <m/>
    <n v="1498.25"/>
    <n v="4.6577825085001773E-2"/>
    <n v="0"/>
    <n v="-2333"/>
    <m/>
    <m/>
    <n v="0.1"/>
    <n v="0.1"/>
    <n v="149.82500000000002"/>
    <m/>
    <n v="149.82500000000002"/>
    <s v="VWB"/>
    <n v="1"/>
    <n v="20"/>
    <n v="1"/>
    <n v="1"/>
    <m/>
    <m/>
    <n v="1"/>
    <s v="Valauto Lambersart VW"/>
    <s v="SKODA"/>
    <m/>
    <s v="Lambersart Sk"/>
    <n v="1524.57"/>
  </r>
  <r>
    <x v="2"/>
    <s v="C"/>
    <x v="1"/>
    <d v="2021-04-13T00:00:00"/>
    <d v="2021-04-13T00:00:00"/>
    <m/>
    <m/>
    <m/>
    <m/>
    <m/>
    <n v="0"/>
    <s v="LESQU"/>
    <n v="532606"/>
    <n v="2606"/>
    <s v="GROSSI KURTYS"/>
    <x v="13"/>
    <n v="13998.35"/>
    <n v="633.33000000000004"/>
    <n v="14631.68"/>
    <n v="13"/>
    <n v="789.77"/>
    <n v="35.22"/>
    <m/>
    <n v="754.55"/>
    <n v="5.3976713542122294E-2"/>
    <n v="0"/>
    <n v="-1250"/>
    <m/>
    <m/>
    <n v="0.1"/>
    <n v="0.1"/>
    <n v="75.454999999999998"/>
    <m/>
    <n v="75.454999999999998"/>
    <s v="VWB"/>
    <n v="1"/>
    <n v="20"/>
    <n v="1"/>
    <n v="1"/>
    <m/>
    <m/>
    <n v="1"/>
    <s v="Valauto Lambersart VW"/>
    <s v="SKODA"/>
    <m/>
    <s v="Lambersart Sk"/>
    <n v="789.77"/>
  </r>
  <r>
    <x v="2"/>
    <s v="NP"/>
    <x v="1"/>
    <d v="2021-12-14T00:00:00"/>
    <d v="2021-12-15T00:00:00"/>
    <m/>
    <m/>
    <m/>
    <s v="X"/>
    <m/>
    <n v="395"/>
    <s v="LEALE"/>
    <n v="532656"/>
    <n v="2656"/>
    <s v="BONVARLET JEOFFREY"/>
    <x v="10"/>
    <n v="23765"/>
    <n v="4420.83"/>
    <n v="28185.83"/>
    <n v="11"/>
    <n v="2597.38"/>
    <n v="35.229999999999997"/>
    <m/>
    <n v="2562.15"/>
    <n v="9.2151978494158238E-2"/>
    <n v="0"/>
    <n v="-2666"/>
    <m/>
    <m/>
    <n v="0.1"/>
    <n v="0.1"/>
    <n v="256.21500000000003"/>
    <m/>
    <n v="256.21500000000003"/>
    <s v="VWB"/>
    <n v="0"/>
    <n v="20"/>
    <n v="1"/>
    <n v="1"/>
    <m/>
    <m/>
    <n v="1"/>
    <s v="Valauto Lambersart VW"/>
    <s v="SKODA"/>
    <m/>
    <s v="Lambersart Sk"/>
    <n v="2597.38"/>
  </r>
  <r>
    <x v="2"/>
    <s v="NP"/>
    <x v="1"/>
    <d v="2021-11-25T00:00:00"/>
    <d v="2021-11-26T00:00:00"/>
    <m/>
    <m/>
    <m/>
    <s v="X"/>
    <m/>
    <n v="300.67"/>
    <s v="LEALE"/>
    <n v="532657"/>
    <n v="2657"/>
    <s v="DE CASTRO THOMAS"/>
    <x v="10"/>
    <n v="26423.35"/>
    <n v="2641.67"/>
    <n v="29065.019999999997"/>
    <n v="8"/>
    <n v="2947.05"/>
    <n v="35.22"/>
    <m/>
    <n v="2911.8300000000004"/>
    <n v="0.10139507903314708"/>
    <n v="0"/>
    <n v="-2666"/>
    <m/>
    <s v="solde client"/>
    <n v="0.1"/>
    <n v="0.1"/>
    <n v="291.18300000000005"/>
    <m/>
    <n v="291.18300000000005"/>
    <s v="VWB"/>
    <n v="1"/>
    <n v="0"/>
    <n v="0"/>
    <n v="1"/>
    <m/>
    <m/>
    <n v="0"/>
    <s v="Valauto Lambersart VW"/>
    <s v="SKODA"/>
    <m/>
    <s v="Lambersart Sk"/>
    <n v="2947.05"/>
  </r>
  <r>
    <x v="2"/>
    <s v="C"/>
    <x v="1"/>
    <d v="2021-07-23T00:00:00"/>
    <d v="2021-07-23T00:00:00"/>
    <m/>
    <m/>
    <m/>
    <m/>
    <m/>
    <m/>
    <s v="LEALE"/>
    <n v="532666"/>
    <n v="2666"/>
    <s v="DURIEZ"/>
    <x v="12"/>
    <n v="30698.35"/>
    <n v="1679.17"/>
    <n v="32377.519999999997"/>
    <n v="1"/>
    <n v="663.87"/>
    <n v="26.31"/>
    <m/>
    <n v="637.56000000000006"/>
    <n v="2.0504041075412819E-2"/>
    <n v="0"/>
    <n v="0"/>
    <m/>
    <m/>
    <n v="0.1"/>
    <n v="0.1"/>
    <n v="63.756000000000007"/>
    <m/>
    <n v="63.756000000000007"/>
    <s v="VWB"/>
    <n v="0"/>
    <n v="0"/>
    <n v="0"/>
    <n v="1"/>
    <m/>
    <m/>
    <n v="0"/>
    <s v="Valauto Lambersart VW"/>
    <s v="SKODA"/>
    <m/>
    <s v="Lambersart Sk"/>
    <n v="663.87"/>
  </r>
  <r>
    <x v="2"/>
    <s v="C"/>
    <x v="1"/>
    <d v="2021-08-13T00:00:00"/>
    <d v="2021-08-14T00:00:00"/>
    <m/>
    <m/>
    <m/>
    <m/>
    <m/>
    <n v="0"/>
    <s v="LEALE"/>
    <n v="532671"/>
    <n v="2671"/>
    <s v="VAUGEOIS VINCENT ET LILLIA"/>
    <x v="7"/>
    <n v="16598.349999999999"/>
    <n v="650"/>
    <n v="17248.349999999999"/>
    <n v="11"/>
    <n v="1231.74"/>
    <n v="35.22"/>
    <m/>
    <n v="1196.52"/>
    <n v="7.1412048108949563E-2"/>
    <n v="0"/>
    <n v="-1500"/>
    <m/>
    <m/>
    <n v="0.1"/>
    <n v="0.1"/>
    <n v="119.652"/>
    <m/>
    <n v="119.652"/>
    <n v="0"/>
    <n v="0"/>
    <n v="20"/>
    <n v="1"/>
    <n v="1"/>
    <m/>
    <m/>
    <n v="1"/>
    <s v="Valauto Lambersart VW"/>
    <s v="SKODA"/>
    <m/>
    <s v="Lambersart Sk"/>
    <n v="1231.74"/>
  </r>
  <r>
    <x v="2"/>
    <s v="C"/>
    <x v="1"/>
    <d v="2021-12-15T00:00:00"/>
    <d v="2021-12-16T00:00:00"/>
    <m/>
    <m/>
    <m/>
    <m/>
    <m/>
    <n v="0"/>
    <s v="LESQU"/>
    <n v="532679"/>
    <n v="2679"/>
    <s v="LEDER CHLOE ET PIERRE"/>
    <x v="12"/>
    <n v="26523.35"/>
    <n v="1833.34"/>
    <n v="28356.69"/>
    <n v="12"/>
    <n v="3250.63"/>
    <n v="26.32"/>
    <m/>
    <n v="3224.31"/>
    <n v="0.11463361908600758"/>
    <n v="0"/>
    <n v="-3667"/>
    <m/>
    <m/>
    <n v="0.1"/>
    <n v="0.1"/>
    <n v="322.43100000000004"/>
    <m/>
    <n v="322.43100000000004"/>
    <s v="VWB"/>
    <n v="1"/>
    <n v="20"/>
    <n v="1"/>
    <n v="1"/>
    <m/>
    <m/>
    <n v="1"/>
    <s v="Valauto Lambersart VW"/>
    <s v="SKODA"/>
    <m/>
    <s v="Lambersart Sk"/>
    <n v="3250.63"/>
  </r>
  <r>
    <x v="2"/>
    <s v="C"/>
    <x v="1"/>
    <d v="2021-12-20T00:00:00"/>
    <d v="2021-12-20T00:00:00"/>
    <m/>
    <m/>
    <m/>
    <m/>
    <m/>
    <n v="0"/>
    <s v="LESQU"/>
    <n v="532685"/>
    <n v="2685"/>
    <s v="VANDENBUSSCHE GUILLAUME"/>
    <x v="12"/>
    <n v="27423.35"/>
    <n v="2220.83"/>
    <n v="29644.18"/>
    <n v="95"/>
    <n v="1785.67"/>
    <n v="26.31"/>
    <n v="-323.76"/>
    <n v="1435.6000000000001"/>
    <n v="4.9315245016053742E-2"/>
    <n v="-1784.18"/>
    <n v="0"/>
    <m/>
    <s v="ci cadeau non faite"/>
    <n v="0.12"/>
    <n v="0.12"/>
    <n v="172.27200000000002"/>
    <m/>
    <n v="172.27200000000002"/>
    <n v="0"/>
    <n v="1"/>
    <n v="0"/>
    <n v="0"/>
    <n v="1"/>
    <m/>
    <m/>
    <n v="0"/>
    <s v="Valauto Lambersart VW"/>
    <s v="SKODA"/>
    <m/>
    <s v="Lambersart Sk"/>
    <n v="1785.67"/>
  </r>
  <r>
    <x v="2"/>
    <s v="C"/>
    <x v="1"/>
    <d v="2021-10-14T00:00:00"/>
    <d v="2021-10-14T00:00:00"/>
    <m/>
    <m/>
    <m/>
    <m/>
    <m/>
    <n v="0"/>
    <s v="LESQU"/>
    <n v="532687"/>
    <n v="2687"/>
    <s v="DUCATEZ REGIS"/>
    <x v="12"/>
    <n v="29681.68"/>
    <n v="1054.17"/>
    <n v="30735.85"/>
    <n v="8"/>
    <n v="1815.71"/>
    <n v="26.31"/>
    <m/>
    <n v="1789.4"/>
    <n v="5.9074663625700935E-2"/>
    <n v="-2858.44"/>
    <n v="0"/>
    <m/>
    <m/>
    <n v="0.12"/>
    <n v="0.12"/>
    <n v="214.72800000000001"/>
    <m/>
    <n v="214.72800000000001"/>
    <n v="0"/>
    <n v="1"/>
    <n v="20"/>
    <n v="1"/>
    <n v="1"/>
    <m/>
    <m/>
    <n v="1"/>
    <s v="Valauto Lambersart VW"/>
    <s v="SKODA"/>
    <m/>
    <s v="Lambersart Sk"/>
    <n v="1815.71"/>
  </r>
  <r>
    <x v="2"/>
    <s v="C"/>
    <x v="1"/>
    <d v="2021-09-15T00:00:00"/>
    <d v="2021-09-16T00:00:00"/>
    <m/>
    <m/>
    <m/>
    <m/>
    <m/>
    <n v="0"/>
    <s v="LEALE"/>
    <n v="532720"/>
    <n v="2720"/>
    <s v="BOURGOIS FRANCIS "/>
    <x v="12"/>
    <n v="22773.35"/>
    <n v="2075"/>
    <n v="24848.35"/>
    <n v="8"/>
    <n v="858.28"/>
    <n v="26.31"/>
    <m/>
    <n v="831.97"/>
    <n v="3.4540724031977978E-2"/>
    <n v="0"/>
    <n v="-2000"/>
    <m/>
    <m/>
    <n v="0.1"/>
    <n v="0.1"/>
    <n v="83.197000000000003"/>
    <m/>
    <n v="83.197000000000003"/>
    <s v="VWB"/>
    <n v="0"/>
    <n v="20"/>
    <n v="1"/>
    <n v="1"/>
    <m/>
    <m/>
    <n v="1"/>
    <s v="Valauto Lambersart VW"/>
    <s v="SKODA"/>
    <m/>
    <s v="Lambersart Sk"/>
    <n v="858.28"/>
  </r>
  <r>
    <x v="2"/>
    <s v="C"/>
    <x v="1"/>
    <d v="2021-02-12T00:00:00"/>
    <d v="2021-02-18T00:00:00"/>
    <m/>
    <m/>
    <m/>
    <m/>
    <m/>
    <n v="0"/>
    <s v="VSGLE"/>
    <n v="532919"/>
    <n v="919"/>
    <s v="VESTA"/>
    <x v="12"/>
    <n v="26898.35"/>
    <n v="1858.34"/>
    <n v="28756.69"/>
    <n v="7"/>
    <n v="400.14"/>
    <n v="26.32"/>
    <m/>
    <n v="373.82"/>
    <n v="1.3914675159067334E-2"/>
    <n v="0"/>
    <n v="0"/>
    <m/>
    <m/>
    <n v="0.1"/>
    <n v="0.1"/>
    <n v="37.381999999999998"/>
    <m/>
    <n v="37.381999999999998"/>
    <s v="VWB"/>
    <n v="0"/>
    <n v="20"/>
    <n v="1"/>
    <n v="1"/>
    <m/>
    <m/>
    <n v="1"/>
    <s v="Valauto Lambersart VW"/>
    <s v="SKODA"/>
    <m/>
    <s v="Entreprises"/>
    <n v="400.14"/>
  </r>
  <r>
    <x v="2"/>
    <s v="C"/>
    <x v="1"/>
    <d v="2021-02-04T00:00:00"/>
    <d v="2021-02-08T00:00:00"/>
    <m/>
    <m/>
    <m/>
    <m/>
    <m/>
    <n v="0"/>
    <s v="VSGNI"/>
    <n v="533928"/>
    <n v="928"/>
    <s v="ELINDO"/>
    <x v="8"/>
    <n v="25615.01"/>
    <n v="750"/>
    <n v="26365.01"/>
    <n v="3"/>
    <n v="960.77"/>
    <n v="35.229999999999997"/>
    <m/>
    <n v="925.54"/>
    <n v="3.6441101292963671E-2"/>
    <n v="0"/>
    <n v="0"/>
    <m/>
    <m/>
    <n v="0.1"/>
    <n v="0.1"/>
    <n v="92.554000000000002"/>
    <m/>
    <n v="92.554000000000002"/>
    <s v="VWB"/>
    <n v="0"/>
    <n v="20"/>
    <n v="1"/>
    <n v="1"/>
    <m/>
    <m/>
    <n v="1"/>
    <s v="Valauto Lambersart VW"/>
    <s v="SKODA"/>
    <m/>
    <s v="Entreprises"/>
    <n v="960.77"/>
  </r>
  <r>
    <x v="2"/>
    <s v="C"/>
    <x v="1"/>
    <d v="2021-01-12T00:00:00"/>
    <d v="2021-01-14T00:00:00"/>
    <m/>
    <m/>
    <m/>
    <m/>
    <m/>
    <n v="0"/>
    <s v="VSGLE"/>
    <n v="533929"/>
    <n v="929"/>
    <s v="LFT - GMK"/>
    <x v="10"/>
    <n v="25973.35"/>
    <n v="2208.34"/>
    <n v="28181.69"/>
    <n v="7"/>
    <n v="570.67999999999995"/>
    <n v="35.229999999999997"/>
    <m/>
    <n v="535.44999999999993"/>
    <n v="2.0250027588835161E-2"/>
    <n v="-269.91000000000003"/>
    <n v="-281.82"/>
    <n v="-281.82"/>
    <s v="ok mail guillaume mais non visible 3270"/>
    <n v="0.1"/>
    <n v="0.1"/>
    <n v="53.544999999999995"/>
    <m/>
    <n v="53.544999999999995"/>
    <s v="VWB"/>
    <n v="0"/>
    <n v="20"/>
    <n v="1"/>
    <n v="1"/>
    <m/>
    <m/>
    <n v="1"/>
    <s v="Valauto Lambersart VW"/>
    <s v="SKODA"/>
    <m/>
    <s v="Entreprises"/>
    <n v="570.67999999999995"/>
  </r>
  <r>
    <x v="2"/>
    <s v="C"/>
    <x v="1"/>
    <d v="2021-03-15T00:00:00"/>
    <d v="2021-03-15T00:00:00"/>
    <m/>
    <m/>
    <m/>
    <m/>
    <m/>
    <n v="0"/>
    <s v="VSGLE"/>
    <n v="533930"/>
    <n v="930"/>
    <s v="SPRINT"/>
    <x v="10"/>
    <n v="25056.68"/>
    <n v="2541.67"/>
    <n v="27598.35"/>
    <n v="10"/>
    <n v="863.18000000000006"/>
    <n v="35.229999999999997"/>
    <m/>
    <n v="827.95"/>
    <n v="3.1276507472367009E-2"/>
    <n v="0"/>
    <n v="0"/>
    <m/>
    <m/>
    <n v="0.1"/>
    <n v="0.1"/>
    <n v="82.795000000000016"/>
    <m/>
    <n v="82.795000000000016"/>
    <s v="VWB"/>
    <n v="0"/>
    <n v="20"/>
    <n v="1"/>
    <n v="1"/>
    <m/>
    <m/>
    <n v="1"/>
    <s v="Valauto Lambersart VW"/>
    <s v="SKODA"/>
    <m/>
    <s v="Entreprises"/>
    <n v="863.18000000000006"/>
  </r>
  <r>
    <x v="2"/>
    <s v="C"/>
    <x v="1"/>
    <d v="2021-03-24T00:00:00"/>
    <d v="2021-03-24T00:00:00"/>
    <m/>
    <m/>
    <s v="x"/>
    <m/>
    <m/>
    <n v="0"/>
    <s v="VRRKE"/>
    <n v="533971"/>
    <n v="971"/>
    <s v="BANKPARTNERS"/>
    <x v="10"/>
    <n v="25973.35"/>
    <n v="2041.67"/>
    <n v="28015.019999999997"/>
    <n v="2"/>
    <n v="603.03"/>
    <n v="35.229999999999997"/>
    <m/>
    <n v="567.79999999999995"/>
    <n v="2.1525238961100153E-2"/>
    <n v="0"/>
    <n v="-287.64999999999998"/>
    <n v="-287.64999999999998"/>
    <s v="bi sans justif"/>
    <n v="0.1"/>
    <n v="0.1"/>
    <n v="56.78"/>
    <m/>
    <n v="56.78"/>
    <s v="VWB"/>
    <n v="0"/>
    <n v="0"/>
    <n v="0"/>
    <n v="1"/>
    <m/>
    <m/>
    <n v="0"/>
    <s v="Valauto Lambersart VW"/>
    <s v="SKODA"/>
    <m/>
    <s v="Vexor"/>
    <n v="603.03"/>
  </r>
  <r>
    <x v="2"/>
    <s v="C"/>
    <x v="1"/>
    <d v="2021-04-22T00:00:00"/>
    <d v="2021-04-22T00:00:00"/>
    <m/>
    <m/>
    <m/>
    <m/>
    <m/>
    <n v="-782.44"/>
    <s v="VRRKE"/>
    <n v="534405"/>
    <n v="405"/>
    <s v="HEXA INGENIERIE"/>
    <x v="7"/>
    <n v="22140"/>
    <n v="1825"/>
    <n v="23965"/>
    <n v="246"/>
    <n v="439.92"/>
    <n v="35.229999999999997"/>
    <m/>
    <n v="404.69"/>
    <n v="1.835677029000626E-2"/>
    <n v="0"/>
    <n v="0"/>
    <m/>
    <m/>
    <n v="0.1"/>
    <n v="0.12"/>
    <n v="40.469000000000001"/>
    <m/>
    <n v="40.469000000000001"/>
    <s v="VWB"/>
    <n v="0"/>
    <n v="0"/>
    <n v="0"/>
    <n v="1"/>
    <m/>
    <m/>
    <n v="0"/>
    <s v="Valauto Lambersart VW"/>
    <s v="SKODA"/>
    <m/>
    <s v="Vexor"/>
    <n v="439.92"/>
  </r>
  <r>
    <x v="2"/>
    <s v="C"/>
    <x v="1"/>
    <d v="2021-02-05T00:00:00"/>
    <d v="2021-02-09T00:00:00"/>
    <m/>
    <m/>
    <m/>
    <m/>
    <m/>
    <n v="0"/>
    <s v="VSGNI"/>
    <n v="534464"/>
    <n v="464"/>
    <s v="JCI SOLUTIONS"/>
    <x v="31"/>
    <n v="31031.68"/>
    <n v="3591.65"/>
    <n v="34623.33"/>
    <n v="22"/>
    <n v="1073.95"/>
    <n v="35.229999999999997"/>
    <m/>
    <n v="1038.72"/>
    <n v="3.1018102533753974E-2"/>
    <n v="0"/>
    <n v="0"/>
    <m/>
    <m/>
    <n v="0.1"/>
    <n v="0.1"/>
    <n v="103.87200000000001"/>
    <m/>
    <n v="103.87200000000001"/>
    <s v="VWB"/>
    <n v="0"/>
    <n v="20"/>
    <n v="1"/>
    <n v="1"/>
    <m/>
    <m/>
    <n v="1"/>
    <s v="Valauto Lambersart VW"/>
    <s v="SKODA"/>
    <m/>
    <s v="Entreprises"/>
    <n v="1073.95"/>
  </r>
  <r>
    <x v="2"/>
    <s v="C"/>
    <x v="1"/>
    <d v="2021-04-23T00:00:00"/>
    <d v="2021-04-23T00:00:00"/>
    <m/>
    <m/>
    <m/>
    <m/>
    <m/>
    <n v="0"/>
    <s v="LTMEL"/>
    <n v="534593"/>
    <n v="593"/>
    <s v="CARTONNAGES TREHOUT"/>
    <x v="10"/>
    <n v="25148.35"/>
    <n v="2458.34"/>
    <n v="27606.69"/>
    <n v="266"/>
    <n v="664.02"/>
    <n v="35.229999999999997"/>
    <m/>
    <n v="628.79"/>
    <n v="2.4052865446744974E-2"/>
    <n v="-615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64.02"/>
  </r>
  <r>
    <x v="2"/>
    <s v="C"/>
    <x v="1"/>
    <d v="2021-07-05T00:00:00"/>
    <d v="2021-07-06T00:00:00"/>
    <m/>
    <m/>
    <m/>
    <m/>
    <m/>
    <m/>
    <s v="VSGNI"/>
    <n v="534606"/>
    <n v="606"/>
    <s v="COL BLEU"/>
    <x v="7"/>
    <n v="23423.34"/>
    <n v="1475"/>
    <n v="24898.34"/>
    <n v="279"/>
    <n v="985.41"/>
    <n v="35.229999999999997"/>
    <m/>
    <n v="950.18"/>
    <n v="3.9577337284333013E-2"/>
    <n v="-780"/>
    <n v="0"/>
    <m/>
    <m/>
    <n v="0.12"/>
    <n v="0.12"/>
    <n v="114.02159999999999"/>
    <m/>
    <n v="114.02159999999999"/>
    <s v="VWB"/>
    <n v="0"/>
    <n v="20"/>
    <n v="1"/>
    <n v="1"/>
    <m/>
    <m/>
    <n v="1"/>
    <s v="Valauto Lambersart VW"/>
    <s v="SKODA"/>
    <m/>
    <s v="Entreprises"/>
    <n v="985.41"/>
  </r>
  <r>
    <x v="2"/>
    <s v="C"/>
    <x v="1"/>
    <d v="2021-01-06T00:00:00"/>
    <d v="2021-01-08T00:00:00"/>
    <m/>
    <m/>
    <m/>
    <m/>
    <m/>
    <n v="0"/>
    <s v="LTMEL"/>
    <n v="534662"/>
    <n v="662"/>
    <s v="BR DIGITAL"/>
    <x v="10"/>
    <n v="25148.35"/>
    <n v="775"/>
    <n v="25923.35"/>
    <n v="97"/>
    <n v="246.65"/>
    <n v="35.229999999999997"/>
    <m/>
    <n v="211.42000000000002"/>
    <n v="9.5145881994418164E-3"/>
    <n v="0"/>
    <n v="-518.66999999999996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246.65"/>
  </r>
  <r>
    <x v="2"/>
    <s v="C"/>
    <x v="1"/>
    <d v="2021-03-03T00:00:00"/>
    <d v="2021-03-03T00:00:00"/>
    <m/>
    <m/>
    <m/>
    <m/>
    <m/>
    <n v="0"/>
    <s v="LTMEL"/>
    <n v="534672"/>
    <n v="672"/>
    <s v="MIR BAT"/>
    <x v="10"/>
    <n v="25148.35"/>
    <n v="775"/>
    <n v="25923.35"/>
    <n v="149"/>
    <n v="390.99"/>
    <n v="35.229999999999997"/>
    <m/>
    <n v="355.76"/>
    <n v="1.5082541415364914E-2"/>
    <n v="-615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390.99"/>
  </r>
  <r>
    <x v="2"/>
    <s v="C"/>
    <x v="1"/>
    <d v="2021-01-04T00:00:00"/>
    <d v="2021-01-04T00:00:00"/>
    <m/>
    <m/>
    <m/>
    <m/>
    <m/>
    <n v="0"/>
    <s v="VSGNI"/>
    <n v="534677"/>
    <n v="677"/>
    <s v="ZIATT CAROLINE"/>
    <x v="8"/>
    <n v="24973.35"/>
    <n v="500"/>
    <n v="25473.35"/>
    <n v="28"/>
    <n v="769.43"/>
    <n v="35.229999999999997"/>
    <m/>
    <n v="734.19999999999993"/>
    <n v="3.0205292982666197E-2"/>
    <n v="0"/>
    <n v="0"/>
    <m/>
    <m/>
    <n v="0.1"/>
    <n v="0.1"/>
    <n v="73.42"/>
    <m/>
    <n v="73.42"/>
    <s v="VWB"/>
    <n v="0"/>
    <n v="20"/>
    <n v="1"/>
    <n v="1"/>
    <m/>
    <m/>
    <n v="1"/>
    <s v="Valauto Lambersart VW"/>
    <s v="SKODA"/>
    <m/>
    <s v="Entreprises"/>
    <n v="769.43"/>
  </r>
  <r>
    <x v="2"/>
    <s v="C"/>
    <x v="1"/>
    <d v="2021-01-26T00:00:00"/>
    <d v="2021-01-28T00:00:00"/>
    <m/>
    <m/>
    <m/>
    <m/>
    <m/>
    <n v="0"/>
    <s v="VSGNI"/>
    <n v="534680"/>
    <n v="680"/>
    <s v="DELANOY MARIE"/>
    <x v="13"/>
    <n v="13490.01"/>
    <n v="391.67"/>
    <n v="13881.68"/>
    <n v="173"/>
    <n v="410.04"/>
    <n v="35.229999999999997"/>
    <m/>
    <n v="374.81"/>
    <n v="2.9538211513303866E-2"/>
    <n v="0"/>
    <n v="-1249.3499999999999"/>
    <m/>
    <m/>
    <n v="0.1"/>
    <n v="0.1"/>
    <n v="37.481000000000002"/>
    <m/>
    <n v="37.481000000000002"/>
    <s v="VWB"/>
    <n v="0"/>
    <n v="20"/>
    <n v="1"/>
    <n v="1"/>
    <m/>
    <m/>
    <n v="1"/>
    <s v="Valauto Lambersart VW"/>
    <s v="SKODA"/>
    <m/>
    <s v="Entreprises"/>
    <n v="410.04"/>
  </r>
  <r>
    <x v="2"/>
    <s v="C"/>
    <x v="1"/>
    <d v="2021-03-22T00:00:00"/>
    <d v="2021-03-22T00:00:00"/>
    <m/>
    <m/>
    <m/>
    <m/>
    <m/>
    <n v="-5"/>
    <s v="LEALE"/>
    <n v="534684"/>
    <n v="684"/>
    <s v="CLAEYSSEN VALERIE"/>
    <x v="13"/>
    <n v="13490.02"/>
    <n v="1591.66"/>
    <n v="15081.68"/>
    <n v="236"/>
    <n v="1108.92"/>
    <n v="35.22"/>
    <m/>
    <n v="1073.7"/>
    <n v="7.3527617612891935E-2"/>
    <n v="-2156.4699999999998"/>
    <n v="0"/>
    <m/>
    <m/>
    <n v="0.12"/>
    <n v="0.12"/>
    <n v="128.84399999999999"/>
    <m/>
    <n v="128.84399999999999"/>
    <s v="VWB"/>
    <n v="1"/>
    <n v="20"/>
    <n v="1"/>
    <n v="1"/>
    <m/>
    <m/>
    <n v="1"/>
    <s v="Valauto Lambersart VW"/>
    <s v="SKODA"/>
    <m/>
    <s v="Lambersart Sk"/>
    <n v="1108.92"/>
  </r>
  <r>
    <x v="2"/>
    <s v="C"/>
    <x v="1"/>
    <d v="2021-01-27T00:00:00"/>
    <d v="2021-01-29T00:00:00"/>
    <m/>
    <m/>
    <m/>
    <m/>
    <m/>
    <n v="1010531.18"/>
    <s v="LTMEL"/>
    <n v="534686"/>
    <n v="686"/>
    <s v="DLM - CPTE"/>
    <x v="31"/>
    <n v="30222"/>
    <n v="1291.67"/>
    <n v="31513.67"/>
    <n v="16"/>
    <n v="636.13"/>
    <n v="35.229999999999997"/>
    <m/>
    <n v="600.9"/>
    <n v="2.0185843159492373E-2"/>
    <n v="0"/>
    <n v="-2205.96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36.13"/>
  </r>
  <r>
    <x v="2"/>
    <s v="C"/>
    <x v="1"/>
    <d v="2021-02-11T00:00:00"/>
    <d v="2021-02-15T00:00:00"/>
    <m/>
    <m/>
    <m/>
    <m/>
    <m/>
    <n v="0"/>
    <s v="VRRKE"/>
    <n v="534695"/>
    <n v="695"/>
    <s v="BO ARCHITECTURES"/>
    <x v="31"/>
    <n v="36888.660000000003"/>
    <n v="250"/>
    <n v="37138.660000000003"/>
    <n v="28"/>
    <n v="711.37"/>
    <n v="35.229999999999997"/>
    <m/>
    <n v="676.14"/>
    <n v="1.915443368177527E-2"/>
    <n v="0"/>
    <n v="-410"/>
    <m/>
    <m/>
    <n v="0.1"/>
    <n v="0.1"/>
    <n v="67.614000000000004"/>
    <m/>
    <n v="67.614000000000004"/>
    <s v="VWB"/>
    <n v="0"/>
    <n v="0"/>
    <n v="0"/>
    <n v="1"/>
    <m/>
    <m/>
    <n v="0"/>
    <s v="Valauto Lambersart VW"/>
    <s v="SKODA"/>
    <m/>
    <s v="Vexor"/>
    <n v="711.37"/>
  </r>
  <r>
    <x v="2"/>
    <s v="C"/>
    <x v="1"/>
    <d v="2021-02-17T00:00:00"/>
    <d v="2021-02-19T00:00:00"/>
    <m/>
    <m/>
    <m/>
    <m/>
    <m/>
    <n v="0"/>
    <s v="VRRKE"/>
    <n v="534699"/>
    <n v="699"/>
    <s v="BOIS &amp; HOME"/>
    <x v="31"/>
    <n v="36888.660000000003"/>
    <n v="250"/>
    <n v="37138.660000000003"/>
    <n v="34"/>
    <n v="886.41"/>
    <n v="35.229999999999997"/>
    <m/>
    <n v="851.18"/>
    <n v="2.3867581652111301E-2"/>
    <n v="0"/>
    <n v="-410"/>
    <m/>
    <m/>
    <n v="0.1"/>
    <n v="0.1"/>
    <n v="85.117999999999995"/>
    <m/>
    <n v="85.117999999999995"/>
    <s v="VWB"/>
    <n v="0"/>
    <n v="0"/>
    <n v="0"/>
    <n v="1"/>
    <m/>
    <m/>
    <n v="0"/>
    <s v="Valauto Lambersart VW"/>
    <s v="SKODA"/>
    <m/>
    <s v="Vexor"/>
    <n v="886.41"/>
  </r>
  <r>
    <x v="2"/>
    <s v="C"/>
    <x v="1"/>
    <d v="2021-03-26T00:00:00"/>
    <d v="2021-03-26T00:00:00"/>
    <m/>
    <m/>
    <m/>
    <m/>
    <m/>
    <n v="0"/>
    <s v="VRRKE"/>
    <n v="534715"/>
    <n v="715"/>
    <s v="PIKS DESIGN"/>
    <x v="31"/>
    <n v="36888.660000000003"/>
    <n v="0"/>
    <n v="36888.660000000003"/>
    <n v="4"/>
    <n v="790.81"/>
    <n v="35.229999999999997"/>
    <m/>
    <n v="755.57999999999993"/>
    <n v="2.1437753499313879E-2"/>
    <n v="0"/>
    <n v="-410"/>
    <m/>
    <m/>
    <n v="0.1"/>
    <n v="0.1"/>
    <n v="75.557999999999993"/>
    <m/>
    <n v="75.557999999999993"/>
    <s v="VWB"/>
    <n v="0"/>
    <n v="0"/>
    <n v="0"/>
    <n v="1"/>
    <m/>
    <m/>
    <n v="0"/>
    <s v="Valauto Lambersart VW"/>
    <s v="SKODA"/>
    <m/>
    <s v="Vexor"/>
    <n v="790.81"/>
  </r>
  <r>
    <x v="2"/>
    <s v="C"/>
    <x v="1"/>
    <d v="2021-07-15T00:00:00"/>
    <d v="2021-07-16T00:00:00"/>
    <m/>
    <m/>
    <m/>
    <m/>
    <m/>
    <n v="0"/>
    <s v="VRRKE"/>
    <n v="534720"/>
    <n v="720"/>
    <s v="YODA-ARCHITECTURES"/>
    <x v="31"/>
    <n v="38305.33"/>
    <n v="583.33000000000004"/>
    <n v="38888.660000000003"/>
    <n v="86"/>
    <n v="1509.34"/>
    <n v="35.229999999999997"/>
    <m/>
    <n v="1474.11"/>
    <n v="3.8811828435333068E-2"/>
    <n v="0"/>
    <n v="0"/>
    <m/>
    <m/>
    <n v="0.1"/>
    <n v="0.1"/>
    <n v="147.411"/>
    <m/>
    <n v="147.411"/>
    <s v="VWB"/>
    <n v="0"/>
    <n v="0"/>
    <n v="0"/>
    <n v="1"/>
    <m/>
    <m/>
    <n v="0"/>
    <s v="Valauto Lambersart VW"/>
    <s v="SKODA"/>
    <m/>
    <s v="Vexor"/>
    <n v="1509.34"/>
  </r>
  <r>
    <x v="2"/>
    <s v="C"/>
    <x v="1"/>
    <d v="2021-02-03T00:00:00"/>
    <d v="2021-02-05T00:00:00"/>
    <m/>
    <m/>
    <m/>
    <m/>
    <m/>
    <n v="0"/>
    <s v="VRRKE"/>
    <n v="534723"/>
    <n v="723"/>
    <s v="GPK SERVICES"/>
    <x v="10"/>
    <n v="25148.35"/>
    <n v="1866.67"/>
    <n v="27015.019999999997"/>
    <n v="9"/>
    <n v="721.49"/>
    <n v="35.229999999999997"/>
    <m/>
    <n v="686.26"/>
    <n v="2.6706994849531856E-2"/>
    <n v="0"/>
    <n v="-200"/>
    <m/>
    <m/>
    <n v="0.1"/>
    <n v="0.1"/>
    <n v="68.626000000000005"/>
    <m/>
    <n v="68.626000000000005"/>
    <s v="VWB"/>
    <n v="0"/>
    <n v="0"/>
    <n v="0"/>
    <n v="1"/>
    <m/>
    <m/>
    <n v="0"/>
    <s v="Valauto Lambersart VW"/>
    <s v="SKODA"/>
    <m/>
    <s v="Vexor"/>
    <n v="721.49"/>
  </r>
  <r>
    <x v="2"/>
    <s v="C"/>
    <x v="1"/>
    <d v="2021-02-03T00:00:00"/>
    <d v="2021-02-05T00:00:00"/>
    <m/>
    <m/>
    <m/>
    <m/>
    <m/>
    <n v="0"/>
    <s v="VRRKE"/>
    <n v="534724"/>
    <n v="724"/>
    <s v="GPK SERVICES"/>
    <x v="10"/>
    <n v="25148.35"/>
    <n v="1866.67"/>
    <n v="27015.019999999997"/>
    <n v="105"/>
    <n v="721.49"/>
    <n v="35.229999999999997"/>
    <m/>
    <n v="686.26"/>
    <n v="2.6706994849531856E-2"/>
    <n v="0"/>
    <n v="-200"/>
    <m/>
    <m/>
    <n v="0.1"/>
    <n v="0.1"/>
    <n v="68.626000000000005"/>
    <m/>
    <n v="68.626000000000005"/>
    <s v="VWB"/>
    <n v="0"/>
    <n v="0"/>
    <n v="0"/>
    <n v="1"/>
    <m/>
    <m/>
    <n v="0"/>
    <s v="Valauto Lambersart VW"/>
    <s v="SKODA"/>
    <m/>
    <s v="Vexor"/>
    <n v="721.49"/>
  </r>
  <r>
    <x v="2"/>
    <s v="C"/>
    <x v="1"/>
    <d v="2021-04-08T00:00:00"/>
    <d v="2021-04-08T00:00:00"/>
    <m/>
    <m/>
    <m/>
    <m/>
    <m/>
    <n v="111513.07"/>
    <s v="VSGNI"/>
    <n v="534754"/>
    <n v="754"/>
    <s v="ALPHABET FRANCE FLEET MANAGEMENT"/>
    <x v="31"/>
    <n v="36923.89"/>
    <n v="1375"/>
    <n v="38298.89"/>
    <n v="20"/>
    <n v="666.49"/>
    <n v="0"/>
    <m/>
    <n v="666.49"/>
    <n v="1.7402332025810669E-2"/>
    <n v="0"/>
    <n v="0"/>
    <m/>
    <m/>
    <n v="0.1"/>
    <n v="0.1"/>
    <n v="66.649000000000001"/>
    <m/>
    <n v="66.649000000000001"/>
    <s v="Alphabet"/>
    <n v="0"/>
    <n v="0"/>
    <n v="0"/>
    <n v="1"/>
    <m/>
    <m/>
    <n v="0"/>
    <s v="Valauto Lambersart VW"/>
    <s v="SKODA"/>
    <m/>
    <s v="Entreprises"/>
    <n v="666.49"/>
  </r>
  <r>
    <x v="2"/>
    <s v="C"/>
    <x v="1"/>
    <d v="2021-01-21T00:00:00"/>
    <d v="2021-01-25T00:00:00"/>
    <m/>
    <m/>
    <m/>
    <m/>
    <m/>
    <n v="0"/>
    <s v="VSGNI"/>
    <n v="534756"/>
    <n v="756"/>
    <s v="WANNEPAIN INGRID"/>
    <x v="8"/>
    <n v="25540.01"/>
    <n v="500"/>
    <n v="26040.01"/>
    <n v="7"/>
    <n v="950.91"/>
    <n v="35.229999999999997"/>
    <m/>
    <n v="915.68"/>
    <n v="3.6517267082462716E-2"/>
    <n v="0"/>
    <n v="0"/>
    <m/>
    <m/>
    <n v="0.1"/>
    <n v="0.1"/>
    <n v="91.567999999999998"/>
    <m/>
    <n v="91.567999999999998"/>
    <s v="VWB"/>
    <n v="0"/>
    <n v="20"/>
    <n v="1"/>
    <n v="1"/>
    <m/>
    <m/>
    <n v="1"/>
    <s v="Valauto Lambersart VW"/>
    <s v="SKODA"/>
    <m/>
    <s v="Entreprises"/>
    <n v="950.91"/>
  </r>
  <r>
    <x v="2"/>
    <s v="C"/>
    <x v="1"/>
    <d v="2021-03-18T00:00:00"/>
    <d v="2021-03-18T00:00:00"/>
    <m/>
    <m/>
    <m/>
    <m/>
    <m/>
    <m/>
    <s v="VSGLE"/>
    <n v="534758"/>
    <n v="758"/>
    <s v="TRANSPORTS GRIMONPREZ PERE"/>
    <x v="31"/>
    <n v="36888.660000000003"/>
    <n v="908.33"/>
    <n v="37796.990000000005"/>
    <n v="7"/>
    <n v="791.17"/>
    <n v="35.229999999999997"/>
    <m/>
    <n v="755.93999999999994"/>
    <n v="2.0932090095004914E-2"/>
    <n v="0"/>
    <n v="0"/>
    <m/>
    <m/>
    <n v="0.1"/>
    <n v="0.1"/>
    <n v="75.593999999999994"/>
    <m/>
    <n v="75.593999999999994"/>
    <s v="VWB"/>
    <n v="0"/>
    <n v="0"/>
    <n v="0"/>
    <n v="1"/>
    <m/>
    <m/>
    <n v="0"/>
    <s v="Valauto Lambersart VW"/>
    <s v="SKODA"/>
    <m/>
    <s v="Entreprises"/>
    <n v="791.17"/>
  </r>
  <r>
    <x v="2"/>
    <s v="C"/>
    <x v="1"/>
    <d v="2021-02-15T00:00:00"/>
    <d v="2021-02-17T00:00:00"/>
    <m/>
    <m/>
    <m/>
    <m/>
    <m/>
    <n v="0"/>
    <s v="VRRKE"/>
    <n v="534779"/>
    <n v="779"/>
    <s v="INNOVA"/>
    <x v="7"/>
    <n v="23048.35"/>
    <n v="1583.34"/>
    <n v="24631.69"/>
    <n v="32"/>
    <n v="620.69000000000005"/>
    <n v="35.229999999999997"/>
    <m/>
    <n v="585.46"/>
    <n v="2.5198839381301085E-2"/>
    <n v="0"/>
    <n v="-246"/>
    <m/>
    <m/>
    <n v="0.1"/>
    <n v="0.1"/>
    <n v="58.546000000000006"/>
    <m/>
    <n v="58.546000000000006"/>
    <s v="VWB"/>
    <n v="0"/>
    <n v="0"/>
    <n v="0"/>
    <n v="1"/>
    <m/>
    <m/>
    <n v="0"/>
    <s v="Valauto Lambersart VW"/>
    <s v="SKODA"/>
    <m/>
    <s v="Vexor"/>
    <n v="620.69000000000005"/>
  </r>
  <r>
    <x v="2"/>
    <s v="C"/>
    <x v="1"/>
    <d v="2021-03-01T00:00:00"/>
    <d v="2021-03-01T00:00:00"/>
    <m/>
    <m/>
    <m/>
    <m/>
    <m/>
    <n v="0"/>
    <s v="VRRKE"/>
    <n v="534780"/>
    <n v="780"/>
    <s v="INNOVA"/>
    <x v="7"/>
    <n v="23048.35"/>
    <n v="1583.34"/>
    <n v="24631.69"/>
    <n v="18"/>
    <n v="620.69000000000005"/>
    <n v="35.229999999999997"/>
    <m/>
    <n v="585.46"/>
    <n v="2.5198839381301085E-2"/>
    <n v="0"/>
    <n v="-246"/>
    <m/>
    <m/>
    <n v="0.1"/>
    <n v="0.1"/>
    <n v="58.546000000000006"/>
    <m/>
    <n v="58.546000000000006"/>
    <s v="VWB"/>
    <n v="0"/>
    <n v="0"/>
    <n v="0"/>
    <n v="1"/>
    <m/>
    <m/>
    <n v="0"/>
    <s v="Valauto Lambersart VW"/>
    <s v="SKODA"/>
    <m/>
    <s v="Vexor"/>
    <n v="620.69000000000005"/>
  </r>
  <r>
    <x v="2"/>
    <s v="C"/>
    <x v="1"/>
    <d v="2021-02-04T00:00:00"/>
    <d v="2021-02-01T00:00:00"/>
    <m/>
    <m/>
    <m/>
    <m/>
    <m/>
    <n v="809599.71"/>
    <s v="LTMEL"/>
    <n v="534797"/>
    <n v="797"/>
    <s v="DLM - CPTE"/>
    <x v="12"/>
    <n v="26900.01"/>
    <n v="4691.67"/>
    <n v="31591.68"/>
    <n v="59"/>
    <n v="613.97"/>
    <n v="24.66"/>
    <m/>
    <n v="589.31000000000006"/>
    <n v="1.9434547323852358E-2"/>
    <n v="0"/>
    <n v="-1579.9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13.97"/>
  </r>
  <r>
    <x v="2"/>
    <s v="C"/>
    <x v="1"/>
    <d v="2021-02-22T00:00:00"/>
    <d v="2021-02-24T00:00:00"/>
    <m/>
    <m/>
    <m/>
    <m/>
    <m/>
    <n v="85956.46"/>
    <s v="LTMEL"/>
    <n v="534798"/>
    <n v="798"/>
    <s v="ARVAL SERVICE LEASE"/>
    <x v="31"/>
    <n v="38257.230000000003"/>
    <n v="2299.9899999999998"/>
    <n v="40557.22"/>
    <n v="11"/>
    <n v="723.79"/>
    <n v="0"/>
    <m/>
    <n v="723.79"/>
    <n v="1.784614428700981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723.79"/>
  </r>
  <r>
    <x v="2"/>
    <s v="C"/>
    <x v="1"/>
    <d v="2021-03-02T00:00:00"/>
    <d v="2021-03-02T00:00:00"/>
    <m/>
    <m/>
    <m/>
    <m/>
    <m/>
    <n v="0"/>
    <s v="VSGNI"/>
    <n v="534799"/>
    <n v="799"/>
    <s v="ESTHETIC EMILIE"/>
    <x v="7"/>
    <n v="27306.68"/>
    <n v="1241.67"/>
    <n v="28548.35"/>
    <n v="25"/>
    <n v="552.09"/>
    <n v="35.229999999999997"/>
    <m/>
    <n v="516.86"/>
    <n v="1.9338770892188169E-2"/>
    <n v="0"/>
    <n v="0"/>
    <m/>
    <m/>
    <n v="0.1"/>
    <n v="0.1"/>
    <n v="51.686000000000007"/>
    <m/>
    <n v="51.686000000000007"/>
    <s v="VWB"/>
    <n v="0"/>
    <n v="20"/>
    <n v="1"/>
    <n v="1"/>
    <m/>
    <m/>
    <n v="1"/>
    <s v="Valauto Lambersart VW"/>
    <s v="SKODA"/>
    <m/>
    <s v="Entreprises"/>
    <n v="552.09"/>
  </r>
  <r>
    <x v="2"/>
    <s v="C"/>
    <x v="1"/>
    <d v="2021-01-05T00:00:00"/>
    <d v="2021-02-01T00:00:00"/>
    <m/>
    <m/>
    <m/>
    <m/>
    <m/>
    <n v="0"/>
    <s v="VRRKE"/>
    <n v="534810"/>
    <n v="810"/>
    <s v="BOIS CONCEPT DEVELOPPEMENT "/>
    <x v="9"/>
    <n v="31063.67"/>
    <n v="3366.66"/>
    <n v="34430.33"/>
    <n v="17"/>
    <n v="406.86"/>
    <n v="28.01"/>
    <m/>
    <n v="378.85"/>
    <n v="1.1816906779574868E-2"/>
    <n v="0"/>
    <n v="-444.67"/>
    <n v="-444.67"/>
    <s v="aide non visible dans 3270 mais mail ok"/>
    <n v="0.1"/>
    <n v="0"/>
    <n v="37.885000000000005"/>
    <m/>
    <n v="37.885000000000005"/>
    <n v="0"/>
    <n v="0"/>
    <n v="0"/>
    <n v="0"/>
    <n v="1"/>
    <m/>
    <m/>
    <n v="0"/>
    <s v="Valauto Lambersart VW"/>
    <s v="SKODA"/>
    <m/>
    <s v="Vexor"/>
    <n v="406.86"/>
  </r>
  <r>
    <x v="2"/>
    <s v="C"/>
    <x v="1"/>
    <d v="2021-06-22T00:00:00"/>
    <d v="2021-06-24T00:00:00"/>
    <m/>
    <m/>
    <m/>
    <m/>
    <m/>
    <n v="0"/>
    <s v="VSGNI"/>
    <n v="534821"/>
    <n v="821"/>
    <s v="LEROUGE XAVIER"/>
    <x v="10"/>
    <n v="25973.35"/>
    <n v="2208.34"/>
    <n v="28181.69"/>
    <n v="62"/>
    <n v="880.68"/>
    <n v="35.229999999999997"/>
    <m/>
    <n v="845.44999999999993"/>
    <n v="3.1250077621320795E-2"/>
    <n v="0"/>
    <n v="0"/>
    <m/>
    <m/>
    <n v="0.1"/>
    <n v="0.1"/>
    <n v="84.545000000000002"/>
    <m/>
    <n v="84.545000000000002"/>
    <s v="VWB"/>
    <n v="0"/>
    <n v="20"/>
    <n v="1"/>
    <n v="1"/>
    <m/>
    <m/>
    <n v="1"/>
    <s v="Valauto Lambersart VW"/>
    <s v="SKODA"/>
    <m/>
    <s v="Entreprises"/>
    <n v="880.68"/>
  </r>
  <r>
    <x v="2"/>
    <s v="C"/>
    <x v="1"/>
    <d v="2021-01-04T00:00:00"/>
    <d v="2021-01-06T00:00:00"/>
    <m/>
    <m/>
    <m/>
    <m/>
    <m/>
    <n v="0"/>
    <s v="VSGNI"/>
    <n v="534826"/>
    <n v="826"/>
    <s v="AGENCE BRADFORD"/>
    <x v="8"/>
    <n v="21315.01"/>
    <n v="1916.67"/>
    <n v="23231.68"/>
    <n v="18"/>
    <n v="702.18"/>
    <n v="35.229999999999997"/>
    <m/>
    <n v="666.94999999999993"/>
    <n v="3.022510640642433E-2"/>
    <n v="0"/>
    <n v="0"/>
    <m/>
    <m/>
    <n v="0.1"/>
    <n v="0.1"/>
    <n v="66.694999999999993"/>
    <m/>
    <n v="66.694999999999993"/>
    <s v="VWB"/>
    <n v="0"/>
    <n v="20"/>
    <n v="1"/>
    <n v="1"/>
    <m/>
    <m/>
    <n v="1"/>
    <s v="Valauto Lambersart VW"/>
    <s v="SKODA"/>
    <m/>
    <s v="Entreprises"/>
    <n v="702.18"/>
  </r>
  <r>
    <x v="2"/>
    <s v="C"/>
    <x v="1"/>
    <d v="2021-01-26T00:00:00"/>
    <d v="2021-02-10T00:00:00"/>
    <m/>
    <m/>
    <m/>
    <m/>
    <m/>
    <n v="0"/>
    <s v="VSGLE"/>
    <n v="534829"/>
    <n v="829"/>
    <s v="VAN DER HAUWAERT MORGANE"/>
    <x v="12"/>
    <n v="30240.01"/>
    <n v="587.5"/>
    <n v="30827.51"/>
    <n v="4"/>
    <n v="606.88"/>
    <n v="26.32"/>
    <m/>
    <n v="580.55999999999995"/>
    <n v="1.9686312647372427E-2"/>
    <n v="-693"/>
    <n v="0"/>
    <m/>
    <m/>
    <n v="0.1"/>
    <n v="0"/>
    <n v="58.055999999999997"/>
    <m/>
    <n v="58.055999999999997"/>
    <n v="0"/>
    <n v="0"/>
    <n v="0"/>
    <n v="0"/>
    <n v="1"/>
    <m/>
    <m/>
    <n v="0"/>
    <s v="Valauto Lambersart VW"/>
    <s v="SKODA"/>
    <m/>
    <s v="Entreprises"/>
    <n v="606.88"/>
  </r>
  <r>
    <x v="2"/>
    <s v="C"/>
    <x v="1"/>
    <d v="2021-01-06T00:00:00"/>
    <d v="2021-01-08T00:00:00"/>
    <m/>
    <m/>
    <m/>
    <m/>
    <m/>
    <n v="28711.59"/>
    <s v="LTMEL"/>
    <n v="534830"/>
    <n v="830"/>
    <s v="V2D CREATION"/>
    <x v="12"/>
    <n v="26898.35"/>
    <n v="2166.67"/>
    <n v="29065.019999999997"/>
    <n v="1"/>
    <n v="607.6"/>
    <n v="26.32"/>
    <m/>
    <n v="581.28"/>
    <n v="2.0904854013518659E-2"/>
    <n v="0"/>
    <n v="-333"/>
    <m/>
    <s v="aide écart malus"/>
    <m/>
    <n v="0"/>
    <n v="0"/>
    <m/>
    <n v="0"/>
    <s v="VWB"/>
    <n v="0"/>
    <n v="0"/>
    <n v="0"/>
    <n v="1"/>
    <m/>
    <m/>
    <n v="0"/>
    <s v="Valauto Lambersart VW"/>
    <s v="SKODA"/>
    <m/>
    <s v="Entreprises"/>
    <n v="607.6"/>
  </r>
  <r>
    <x v="2"/>
    <s v="C"/>
    <x v="1"/>
    <d v="2021-01-06T00:00:00"/>
    <d v="2021-01-08T00:00:00"/>
    <m/>
    <m/>
    <m/>
    <m/>
    <m/>
    <n v="28711.59"/>
    <s v="LTMEL"/>
    <n v="534832"/>
    <n v="832"/>
    <s v="V2D CREATION"/>
    <x v="12"/>
    <n v="26898.35"/>
    <n v="2166.67"/>
    <n v="29065.019999999997"/>
    <n v="1"/>
    <n v="607.6"/>
    <n v="26.32"/>
    <m/>
    <n v="581.28"/>
    <n v="2.0904854013518659E-2"/>
    <n v="0"/>
    <n v="-333"/>
    <m/>
    <s v="aide écart malus"/>
    <m/>
    <n v="0"/>
    <n v="0"/>
    <m/>
    <n v="0"/>
    <s v="VWB"/>
    <n v="0"/>
    <n v="0"/>
    <n v="0"/>
    <n v="1"/>
    <m/>
    <m/>
    <n v="0"/>
    <s v="Valauto Lambersart VW"/>
    <s v="SKODA"/>
    <m/>
    <s v="Entreprises"/>
    <n v="607.6"/>
  </r>
  <r>
    <x v="2"/>
    <s v="C"/>
    <x v="1"/>
    <d v="2021-01-11T00:00:00"/>
    <d v="2021-01-13T00:00:00"/>
    <m/>
    <m/>
    <m/>
    <m/>
    <m/>
    <n v="0"/>
    <s v="VSGNI"/>
    <n v="534836"/>
    <n v="836"/>
    <s v="CIE EUROPE "/>
    <x v="8"/>
    <n v="25615.01"/>
    <n v="500"/>
    <n v="26115.01"/>
    <n v="5"/>
    <n v="751.48"/>
    <n v="35.229999999999997"/>
    <m/>
    <n v="716.25"/>
    <n v="2.8775788330159556E-2"/>
    <n v="0"/>
    <n v="0"/>
    <m/>
    <m/>
    <n v="0.1"/>
    <n v="0.1"/>
    <n v="71.625"/>
    <m/>
    <n v="71.625"/>
    <s v="VWB"/>
    <n v="0"/>
    <n v="20"/>
    <n v="1"/>
    <n v="1"/>
    <m/>
    <m/>
    <n v="1"/>
    <s v="Valauto Lambersart VW"/>
    <s v="SKODA"/>
    <m/>
    <s v="Entreprises"/>
    <n v="751.48"/>
  </r>
  <r>
    <x v="2"/>
    <s v="C"/>
    <x v="1"/>
    <d v="2021-01-06T00:00:00"/>
    <d v="2021-01-08T00:00:00"/>
    <m/>
    <m/>
    <m/>
    <m/>
    <m/>
    <n v="0"/>
    <s v="VSGNI"/>
    <n v="534837"/>
    <n v="837"/>
    <s v="CIE EUROPE "/>
    <x v="8"/>
    <n v="23681.68"/>
    <n v="2166.67"/>
    <n v="25848.35"/>
    <n v="22"/>
    <n v="528.02"/>
    <n v="35.229999999999997"/>
    <m/>
    <n v="492.78999999999996"/>
    <n v="2.0427609499252371E-2"/>
    <n v="0"/>
    <n v="0"/>
    <m/>
    <m/>
    <n v="0.1"/>
    <n v="0.1"/>
    <n v="49.278999999999996"/>
    <m/>
    <n v="49.278999999999996"/>
    <s v="VWB"/>
    <n v="0"/>
    <n v="20"/>
    <n v="1"/>
    <n v="1"/>
    <m/>
    <m/>
    <n v="1"/>
    <s v="Valauto Lambersart VW"/>
    <s v="SKODA"/>
    <m/>
    <s v="Entreprises"/>
    <n v="528.02"/>
  </r>
  <r>
    <x v="2"/>
    <s v="C"/>
    <x v="1"/>
    <d v="2021-06-02T00:00:00"/>
    <d v="2021-06-04T00:00:00"/>
    <m/>
    <m/>
    <m/>
    <m/>
    <m/>
    <n v="0"/>
    <s v="VSGNI"/>
    <n v="534838"/>
    <n v="838"/>
    <s v="CIE EUROPE "/>
    <x v="8"/>
    <n v="23681.68"/>
    <n v="2166.67"/>
    <n v="25848.35"/>
    <n v="44"/>
    <n v="528.01"/>
    <n v="35.229999999999997"/>
    <m/>
    <n v="492.78"/>
    <n v="2.0427222627363063E-2"/>
    <n v="0"/>
    <n v="0"/>
    <m/>
    <m/>
    <n v="0.1"/>
    <n v="0.1"/>
    <n v="49.277999999999999"/>
    <m/>
    <n v="49.277999999999999"/>
    <s v="VWB"/>
    <n v="0"/>
    <n v="0"/>
    <n v="0"/>
    <n v="1"/>
    <m/>
    <m/>
    <n v="0"/>
    <s v="Valauto Lambersart VW"/>
    <s v="SKODA"/>
    <m/>
    <s v="Entreprises"/>
    <n v="528.01"/>
  </r>
  <r>
    <x v="2"/>
    <s v="C"/>
    <x v="1"/>
    <d v="2021-03-26T00:00:00"/>
    <d v="2021-03-26T00:00:00"/>
    <m/>
    <m/>
    <m/>
    <m/>
    <m/>
    <n v="0"/>
    <s v="VSGNI"/>
    <n v="534839"/>
    <n v="839"/>
    <s v="CIE EUROPE "/>
    <x v="8"/>
    <n v="23681.68"/>
    <n v="2166.67"/>
    <n v="25848.35"/>
    <n v="7"/>
    <n v="528.02"/>
    <n v="35.229999999999997"/>
    <m/>
    <n v="492.78999999999996"/>
    <n v="2.0427609499252371E-2"/>
    <n v="0"/>
    <n v="0"/>
    <m/>
    <m/>
    <n v="0.1"/>
    <n v="0.1"/>
    <n v="49.278999999999996"/>
    <m/>
    <n v="49.278999999999996"/>
    <s v="VWB"/>
    <n v="0"/>
    <n v="20"/>
    <n v="1"/>
    <n v="1"/>
    <m/>
    <m/>
    <n v="1"/>
    <s v="Valauto Lambersart VW"/>
    <s v="SKODA"/>
    <m/>
    <s v="Entreprises"/>
    <n v="528.02"/>
  </r>
  <r>
    <x v="2"/>
    <s v="C"/>
    <x v="1"/>
    <d v="2021-07-29T00:00:00"/>
    <d v="2021-07-30T00:00:00"/>
    <m/>
    <m/>
    <m/>
    <m/>
    <m/>
    <n v="0"/>
    <s v="VSGNI"/>
    <n v="534840"/>
    <n v="840"/>
    <s v="CIE EUROPE "/>
    <x v="8"/>
    <n v="23681.68"/>
    <n v="2166.67"/>
    <n v="25848.35"/>
    <n v="101"/>
    <n v="528.01"/>
    <n v="35.22"/>
    <m/>
    <n v="492.78999999999996"/>
    <n v="2.0427222627363063E-2"/>
    <n v="0"/>
    <n v="0"/>
    <m/>
    <m/>
    <n v="0.1"/>
    <n v="0.1"/>
    <n v="49.278999999999996"/>
    <m/>
    <n v="49.278999999999996"/>
    <s v="VWB"/>
    <n v="0"/>
    <n v="0"/>
    <n v="0"/>
    <n v="1"/>
    <m/>
    <m/>
    <n v="0"/>
    <s v="Valauto Lambersart VW"/>
    <s v="SKODA"/>
    <m/>
    <s v="Entreprises"/>
    <n v="528.01"/>
  </r>
  <r>
    <x v="2"/>
    <s v="C"/>
    <x v="1"/>
    <d v="2021-01-04T00:00:00"/>
    <d v="2021-01-05T00:00:00"/>
    <m/>
    <m/>
    <m/>
    <m/>
    <m/>
    <n v="0"/>
    <s v="VSGNI"/>
    <n v="534841"/>
    <n v="841"/>
    <s v="FORMATION CONSEIL INFORMATIQUE"/>
    <x v="8"/>
    <n v="23681.68"/>
    <n v="1583.34"/>
    <n v="25265.02"/>
    <n v="19"/>
    <n v="763.18"/>
    <n v="35.229999999999997"/>
    <m/>
    <n v="727.94999999999993"/>
    <n v="3.020698182704783E-2"/>
    <n v="0"/>
    <n v="0"/>
    <m/>
    <m/>
    <n v="0.1"/>
    <n v="0.1"/>
    <n v="72.795000000000002"/>
    <m/>
    <n v="72.795000000000002"/>
    <s v="VWB"/>
    <n v="0"/>
    <n v="20"/>
    <n v="1"/>
    <n v="1"/>
    <m/>
    <m/>
    <n v="1"/>
    <s v="Valauto Lambersart VW"/>
    <s v="SKODA"/>
    <m/>
    <s v="Entreprises"/>
    <n v="763.18"/>
  </r>
  <r>
    <x v="2"/>
    <s v="C"/>
    <x v="1"/>
    <d v="2021-03-08T00:00:00"/>
    <d v="2021-03-08T00:00:00"/>
    <m/>
    <m/>
    <m/>
    <m/>
    <m/>
    <n v="0"/>
    <s v="LTMEL"/>
    <n v="534843"/>
    <n v="843"/>
    <s v="BPAA"/>
    <x v="8"/>
    <n v="23681.68"/>
    <n v="2858.34"/>
    <n v="26540.02"/>
    <n v="26"/>
    <n v="536.03"/>
    <n v="35.229999999999997"/>
    <m/>
    <n v="500.79999999999995"/>
    <n v="2.0197045819859968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536.03"/>
  </r>
  <r>
    <x v="2"/>
    <s v="C"/>
    <x v="1"/>
    <d v="2021-02-05T00:00:00"/>
    <d v="2021-02-09T00:00:00"/>
    <m/>
    <m/>
    <m/>
    <m/>
    <m/>
    <n v="0"/>
    <s v="VSGNI"/>
    <n v="534844"/>
    <n v="844"/>
    <s v="MORRISON"/>
    <x v="12"/>
    <n v="30240.01"/>
    <n v="408.33"/>
    <n v="30648.34"/>
    <n v="2"/>
    <n v="639.28"/>
    <n v="26.32"/>
    <m/>
    <n v="612.95999999999992"/>
    <n v="2.0858552208700372E-2"/>
    <n v="0"/>
    <n v="0"/>
    <m/>
    <m/>
    <n v="0.1"/>
    <n v="0.1"/>
    <n v="61.295999999999992"/>
    <m/>
    <n v="61.295999999999992"/>
    <s v="VWB"/>
    <n v="0"/>
    <n v="20"/>
    <n v="1"/>
    <n v="1"/>
    <m/>
    <m/>
    <n v="1"/>
    <s v="Valauto Lambersart VW"/>
    <s v="SKODA"/>
    <m/>
    <s v="Entreprises"/>
    <n v="639.28"/>
  </r>
  <r>
    <x v="2"/>
    <s v="C"/>
    <x v="1"/>
    <d v="2021-01-07T00:00:00"/>
    <d v="2021-01-11T00:00:00"/>
    <m/>
    <m/>
    <m/>
    <m/>
    <m/>
    <n v="0"/>
    <s v="VSGNI"/>
    <n v="534845"/>
    <n v="845"/>
    <s v="SAS CHAR"/>
    <x v="8"/>
    <n v="25615.01"/>
    <n v="500"/>
    <n v="26115.01"/>
    <n v="2"/>
    <n v="788.67"/>
    <n v="35.229999999999997"/>
    <m/>
    <n v="753.43999999999994"/>
    <n v="3.0199873559305548E-2"/>
    <n v="0"/>
    <n v="493.75"/>
    <m/>
    <m/>
    <n v="0.1"/>
    <n v="0.1"/>
    <n v="75.343999999999994"/>
    <m/>
    <n v="75.343999999999994"/>
    <s v="VWB"/>
    <n v="0"/>
    <n v="20"/>
    <n v="1"/>
    <n v="1"/>
    <m/>
    <m/>
    <n v="1"/>
    <s v="Valauto Lambersart VW"/>
    <s v="SKODA"/>
    <m/>
    <s v="Entreprises"/>
    <n v="788.67"/>
  </r>
  <r>
    <x v="2"/>
    <s v="C"/>
    <x v="1"/>
    <d v="2021-01-04T00:00:00"/>
    <d v="2021-01-04T00:00:00"/>
    <m/>
    <m/>
    <m/>
    <m/>
    <m/>
    <n v="0"/>
    <s v="VSGNI"/>
    <n v="534847"/>
    <n v="847"/>
    <s v="CIE EUROPE "/>
    <x v="8"/>
    <n v="23681.68"/>
    <n v="2166.67"/>
    <n v="25848.35"/>
    <n v="19"/>
    <n v="522.19000000000005"/>
    <n v="35.229999999999997"/>
    <m/>
    <n v="486.96000000000004"/>
    <n v="2.0202063187785686E-2"/>
    <n v="0"/>
    <n v="0"/>
    <m/>
    <m/>
    <n v="0.1"/>
    <n v="0.1"/>
    <n v="48.696000000000005"/>
    <m/>
    <n v="48.696000000000005"/>
    <s v="VWB"/>
    <n v="0"/>
    <n v="20"/>
    <n v="1"/>
    <n v="1"/>
    <m/>
    <m/>
    <n v="1"/>
    <s v="Valauto Lambersart VW"/>
    <s v="SKODA"/>
    <m/>
    <s v="Entreprises"/>
    <n v="522.19000000000005"/>
  </r>
  <r>
    <x v="2"/>
    <s v="C"/>
    <x v="1"/>
    <d v="2021-01-26T00:00:00"/>
    <d v="2021-01-25T00:00:00"/>
    <m/>
    <m/>
    <m/>
    <s v="X"/>
    <s v="X"/>
    <n v="37188.18"/>
    <s v="VSGLE"/>
    <n v="534849"/>
    <n v="849"/>
    <s v="TEMSYS ALD AUTOMOTIVE"/>
    <x v="9"/>
    <n v="31394.68"/>
    <n v="2391.66"/>
    <n v="33786.339999999997"/>
    <n v="39"/>
    <n v="990.31999999999994"/>
    <n v="-44.67"/>
    <m/>
    <n v="1034.99"/>
    <n v="2.9311254193262724E-2"/>
    <n v="0"/>
    <n v="0"/>
    <m/>
    <m/>
    <n v="0.1"/>
    <n v="0.1"/>
    <n v="103.49900000000001"/>
    <m/>
    <n v="103.49900000000001"/>
    <s v="Temsys"/>
    <n v="0"/>
    <n v="0"/>
    <n v="0"/>
    <n v="1"/>
    <m/>
    <m/>
    <n v="0"/>
    <s v="Valauto Lambersart VW"/>
    <s v="SKODA"/>
    <m/>
    <s v="Entreprises"/>
    <n v="990.31999999999994"/>
  </r>
  <r>
    <x v="2"/>
    <s v="C"/>
    <x v="1"/>
    <d v="2021-01-07T00:00:00"/>
    <d v="2021-01-11T00:00:00"/>
    <m/>
    <m/>
    <m/>
    <m/>
    <m/>
    <n v="0"/>
    <s v="VSGNI"/>
    <n v="534851"/>
    <n v="851"/>
    <s v="ELEC CITY"/>
    <x v="8"/>
    <n v="25473.34"/>
    <n v="1025"/>
    <n v="26498.34"/>
    <n v="2"/>
    <n v="800.18"/>
    <n v="35.229999999999997"/>
    <m/>
    <n v="764.94999999999993"/>
    <n v="3.0197363306531652E-2"/>
    <n v="0"/>
    <n v="381.83"/>
    <m/>
    <m/>
    <n v="0.1"/>
    <n v="0.1"/>
    <n v="76.49499999999999"/>
    <m/>
    <n v="76.49499999999999"/>
    <s v="VWB"/>
    <n v="0"/>
    <n v="20"/>
    <n v="1"/>
    <n v="1"/>
    <m/>
    <m/>
    <n v="1"/>
    <s v="Valauto Lambersart VW"/>
    <s v="SKODA"/>
    <m/>
    <s v="Entreprises"/>
    <n v="800.18"/>
  </r>
  <r>
    <x v="2"/>
    <s v="C"/>
    <x v="1"/>
    <d v="2021-01-04T00:00:00"/>
    <d v="2021-01-05T00:00:00"/>
    <m/>
    <m/>
    <m/>
    <m/>
    <m/>
    <n v="0"/>
    <s v="VSGNI"/>
    <n v="534854"/>
    <n v="854"/>
    <s v="OGEC LYCEE DAMPIERRE VALAREP"/>
    <x v="13"/>
    <n v="13998.35"/>
    <n v="458.33"/>
    <n v="14456.68"/>
    <n v="33"/>
    <n v="468.94"/>
    <n v="35.229999999999997"/>
    <m/>
    <n v="433.71"/>
    <n v="3.2437599780862546E-2"/>
    <n v="0"/>
    <n v="-1301.0999999999999"/>
    <m/>
    <m/>
    <n v="0.1"/>
    <n v="0.1"/>
    <n v="43.371000000000002"/>
    <m/>
    <n v="43.371000000000002"/>
    <s v="VWB"/>
    <n v="0"/>
    <n v="20"/>
    <n v="1"/>
    <n v="1"/>
    <n v="416"/>
    <n v="44221"/>
    <n v="1"/>
    <s v="Valauto Lambersart VW"/>
    <s v="SKODA"/>
    <m/>
    <s v="Entreprises"/>
    <n v="884.94"/>
  </r>
  <r>
    <x v="2"/>
    <s v="C"/>
    <x v="1"/>
    <d v="2021-01-25T00:00:00"/>
    <d v="2021-02-01T00:00:00"/>
    <m/>
    <m/>
    <m/>
    <m/>
    <m/>
    <n v="0"/>
    <s v="VSGLE"/>
    <n v="534859"/>
    <n v="859"/>
    <s v="NATHALIE DESPINOY VINCENT"/>
    <x v="10"/>
    <n v="29165.01"/>
    <n v="2833.34"/>
    <n v="31998.35"/>
    <n v="19"/>
    <n v="995.19"/>
    <n v="35.229999999999997"/>
    <m/>
    <n v="959.96"/>
    <n v="3.1101291160325457E-2"/>
    <n v="0"/>
    <n v="0"/>
    <m/>
    <m/>
    <n v="0.1"/>
    <n v="0"/>
    <n v="95.996000000000009"/>
    <m/>
    <n v="95.996000000000009"/>
    <n v="0"/>
    <n v="0"/>
    <n v="0"/>
    <n v="0"/>
    <n v="1"/>
    <m/>
    <m/>
    <n v="0"/>
    <s v="Valauto Lambersart VW"/>
    <s v="SKODA"/>
    <m/>
    <s v="Entreprises"/>
    <n v="995.19"/>
  </r>
  <r>
    <x v="2"/>
    <s v="C"/>
    <x v="1"/>
    <d v="2021-05-07T00:00:00"/>
    <d v="2021-05-07T00:00:00"/>
    <m/>
    <m/>
    <m/>
    <m/>
    <m/>
    <n v="0"/>
    <s v="VSGNI"/>
    <n v="534862"/>
    <n v="862"/>
    <s v="UNICOURSES RENT"/>
    <x v="8"/>
    <n v="25615.01"/>
    <n v="541.66999999999996"/>
    <n v="26156.679999999997"/>
    <n v="88"/>
    <n v="789.94"/>
    <n v="35.229999999999997"/>
    <m/>
    <n v="754.71"/>
    <n v="3.0200315942237325E-2"/>
    <n v="0"/>
    <n v="0"/>
    <m/>
    <m/>
    <n v="0.1"/>
    <n v="0.1"/>
    <n v="75.471000000000004"/>
    <m/>
    <n v="75.471000000000004"/>
    <s v="VWB"/>
    <n v="0"/>
    <n v="20"/>
    <n v="1"/>
    <n v="1"/>
    <m/>
    <m/>
    <n v="1"/>
    <s v="Valauto Lambersart VW"/>
    <s v="SKODA"/>
    <m/>
    <s v="Entreprises"/>
    <n v="789.94"/>
  </r>
  <r>
    <x v="2"/>
    <s v="C"/>
    <x v="1"/>
    <d v="2021-02-22T00:00:00"/>
    <d v="2021-02-23T00:00:00"/>
    <m/>
    <m/>
    <m/>
    <m/>
    <m/>
    <n v="85956.46"/>
    <s v="LTMEL"/>
    <n v="534865"/>
    <n v="865"/>
    <s v="ARVAL SERVICE LEASE"/>
    <x v="10"/>
    <n v="28283.58"/>
    <n v="7291.67"/>
    <n v="35575.25"/>
    <n v="39"/>
    <n v="739.34"/>
    <n v="0"/>
    <m/>
    <n v="739.34"/>
    <n v="2.0782425984357103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739.34"/>
  </r>
  <r>
    <x v="2"/>
    <s v="C"/>
    <x v="1"/>
    <d v="2021-02-11T00:00:00"/>
    <d v="2021-02-01T00:00:00"/>
    <m/>
    <m/>
    <m/>
    <m/>
    <m/>
    <n v="809599.71"/>
    <s v="LTMEL"/>
    <n v="534866"/>
    <n v="866"/>
    <s v="DLM - CPTE"/>
    <x v="10"/>
    <n v="23306.68"/>
    <n v="2591.67"/>
    <n v="25898.35"/>
    <n v="20"/>
    <n v="132.57"/>
    <n v="35.229999999999997"/>
    <m/>
    <n v="97.34"/>
    <n v="5.1188589234449303E-3"/>
    <n v="0"/>
    <n v="-1545.9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132.57"/>
  </r>
  <r>
    <x v="2"/>
    <s v="C"/>
    <x v="1"/>
    <d v="2021-02-11T00:00:00"/>
    <d v="2021-02-02T00:00:00"/>
    <m/>
    <m/>
    <m/>
    <m/>
    <m/>
    <n v="809599.71"/>
    <s v="LTMEL"/>
    <n v="534867"/>
    <n v="867"/>
    <s v="DLM - CPTE"/>
    <x v="10"/>
    <n v="23306.68"/>
    <n v="2591.67"/>
    <n v="25898.35"/>
    <n v="35"/>
    <n v="132.57"/>
    <n v="35.229999999999997"/>
    <m/>
    <n v="97.34"/>
    <n v="5.1188589234449303E-3"/>
    <n v="0"/>
    <n v="-1545.9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132.57"/>
  </r>
  <r>
    <x v="2"/>
    <s v="C"/>
    <x v="1"/>
    <d v="2021-02-02T00:00:00"/>
    <d v="2021-02-04T00:00:00"/>
    <m/>
    <m/>
    <m/>
    <m/>
    <m/>
    <n v="1308"/>
    <s v="LTMEL"/>
    <n v="534868"/>
    <n v="868"/>
    <s v="V2D CREATION"/>
    <x v="10"/>
    <n v="26298.35"/>
    <n v="2516.66"/>
    <n v="28815.01"/>
    <n v="33"/>
    <n v="610.27"/>
    <n v="35.229999999999997"/>
    <m/>
    <n v="575.04"/>
    <n v="2.1178892528581458E-2"/>
    <n v="0"/>
    <n v="-576"/>
    <n v="-576"/>
    <s v="fac forfait liv non réglée / justif envoyé par mail 21/04/21"/>
    <m/>
    <n v="0"/>
    <n v="0"/>
    <m/>
    <n v="0"/>
    <s v="VWB"/>
    <n v="0"/>
    <n v="0"/>
    <n v="0"/>
    <n v="1"/>
    <m/>
    <m/>
    <n v="0"/>
    <s v="Valauto Lambersart VW"/>
    <s v="SKODA"/>
    <m/>
    <s v="Entreprises"/>
    <n v="610.27"/>
  </r>
  <r>
    <x v="2"/>
    <s v="C"/>
    <x v="1"/>
    <d v="2021-01-21T00:00:00"/>
    <d v="2021-01-18T00:00:00"/>
    <m/>
    <m/>
    <m/>
    <m/>
    <m/>
    <m/>
    <s v="VRRKE"/>
    <n v="534870"/>
    <n v="870"/>
    <s v="ASSOCIATIVE GROUP RECHANGE AUTOM"/>
    <x v="9"/>
    <n v="36022"/>
    <n v="2204.16"/>
    <n v="38226.160000000003"/>
    <n v="17"/>
    <n v="617.70000000000005"/>
    <n v="28.01"/>
    <m/>
    <n v="589.69000000000005"/>
    <n v="1.6159091051782339E-2"/>
    <n v="0"/>
    <n v="0"/>
    <m/>
    <s v="fac forfait liv non réglée"/>
    <n v="0.1"/>
    <n v="0.1"/>
    <n v="58.969000000000008"/>
    <m/>
    <n v="58.969000000000008"/>
    <s v="VWB"/>
    <n v="0"/>
    <n v="0"/>
    <n v="0"/>
    <n v="1"/>
    <m/>
    <m/>
    <n v="0"/>
    <s v="Valauto Lambersart VW"/>
    <s v="SKODA"/>
    <m/>
    <s v="Vexor"/>
    <n v="617.70000000000005"/>
  </r>
  <r>
    <x v="2"/>
    <s v="C"/>
    <x v="1"/>
    <d v="2021-03-24T00:00:00"/>
    <d v="2021-03-24T00:00:00"/>
    <m/>
    <m/>
    <m/>
    <m/>
    <m/>
    <n v="0"/>
    <s v="VSGNI"/>
    <n v="534872"/>
    <n v="872"/>
    <s v="SOCIETE DE DISTRIBUTION "/>
    <x v="9"/>
    <n v="34730.33"/>
    <n v="2108.33"/>
    <n v="36838.660000000003"/>
    <n v="2"/>
    <n v="1133.17"/>
    <n v="28.01"/>
    <m/>
    <n v="1105.1600000000001"/>
    <n v="3.076034796053928E-2"/>
    <n v="0"/>
    <n v="0"/>
    <m/>
    <m/>
    <n v="0.1"/>
    <n v="0"/>
    <n v="110.51600000000002"/>
    <m/>
    <n v="110.51600000000002"/>
    <s v="VWB"/>
    <n v="0"/>
    <n v="20"/>
    <n v="1"/>
    <n v="1"/>
    <m/>
    <m/>
    <n v="1"/>
    <s v="Valauto Lambersart VW"/>
    <s v="SKODA"/>
    <m/>
    <s v="Entreprises"/>
    <n v="1133.17"/>
  </r>
  <r>
    <x v="2"/>
    <s v="C"/>
    <x v="1"/>
    <d v="2021-01-04T00:00:00"/>
    <d v="2021-01-06T00:00:00"/>
    <m/>
    <m/>
    <m/>
    <m/>
    <m/>
    <m/>
    <s v="VSGNI"/>
    <n v="534874"/>
    <n v="874"/>
    <s v="BELABBES LAURA"/>
    <x v="8"/>
    <n v="25615.01"/>
    <n v="500"/>
    <n v="26115.01"/>
    <n v="13"/>
    <n v="527.53"/>
    <n v="35.229999999999997"/>
    <m/>
    <n v="492.29999999999995"/>
    <n v="2.0200260310066893E-2"/>
    <n v="0"/>
    <n v="0"/>
    <m/>
    <m/>
    <n v="0.1"/>
    <n v="0.1"/>
    <n v="49.23"/>
    <m/>
    <n v="49.23"/>
    <s v="VWB"/>
    <n v="0"/>
    <n v="20"/>
    <n v="1"/>
    <n v="1"/>
    <m/>
    <m/>
    <n v="1"/>
    <s v="Valauto Lambersart VW"/>
    <s v="SKODA"/>
    <m/>
    <s v="Entreprises"/>
    <n v="527.53"/>
  </r>
  <r>
    <x v="2"/>
    <s v="C"/>
    <x v="1"/>
    <d v="2021-04-23T00:00:00"/>
    <d v="2021-04-23T00:00:00"/>
    <m/>
    <m/>
    <m/>
    <m/>
    <m/>
    <n v="0"/>
    <s v="VRRKE"/>
    <n v="534886"/>
    <n v="886"/>
    <s v="FX CONSEIL"/>
    <x v="7"/>
    <n v="23081.68"/>
    <n v="2166.67"/>
    <n v="25248.35"/>
    <n v="67"/>
    <n v="762.6"/>
    <n v="35.229999999999997"/>
    <m/>
    <n v="727.37"/>
    <n v="3.0203953921741425E-2"/>
    <n v="0"/>
    <n v="-669"/>
    <n v="-669"/>
    <s v="mail ok mais non visible 3270"/>
    <n v="0.1"/>
    <n v="0.1"/>
    <n v="72.737000000000009"/>
    <m/>
    <n v="72.737000000000009"/>
    <s v="VWB"/>
    <n v="0"/>
    <n v="0"/>
    <n v="0"/>
    <n v="1"/>
    <m/>
    <m/>
    <n v="0"/>
    <s v="Valauto Lambersart VW"/>
    <s v="SKODA"/>
    <m/>
    <s v="Vexor"/>
    <n v="762.6"/>
  </r>
  <r>
    <x v="2"/>
    <s v="C"/>
    <x v="1"/>
    <d v="2021-03-10T00:00:00"/>
    <d v="2021-03-10T00:00:00"/>
    <m/>
    <m/>
    <m/>
    <m/>
    <m/>
    <n v="38.200000000000003"/>
    <s v="VSGNI"/>
    <n v="534887"/>
    <n v="887"/>
    <s v="ETABLISSEMENTS PROUVOST"/>
    <x v="9"/>
    <n v="34730.33"/>
    <n v="2441.66"/>
    <n v="37171.990000000005"/>
    <n v="13"/>
    <n v="1143.18"/>
    <n v="28.01"/>
    <m/>
    <n v="1115.17"/>
    <n v="3.0753801451038804E-2"/>
    <n v="0"/>
    <n v="0"/>
    <m/>
    <m/>
    <n v="0.1"/>
    <n v="0.1"/>
    <n v="111.51700000000001"/>
    <m/>
    <n v="111.51700000000001"/>
    <s v="VWB"/>
    <n v="0"/>
    <n v="20"/>
    <n v="1"/>
    <n v="1"/>
    <m/>
    <m/>
    <n v="1"/>
    <s v="Valauto Lambersart VW"/>
    <s v="SKODA"/>
    <m/>
    <s v="Entreprises"/>
    <n v="1143.18"/>
  </r>
  <r>
    <x v="2"/>
    <s v="C"/>
    <x v="1"/>
    <d v="2021-02-05T00:00:00"/>
    <d v="2021-02-03T00:00:00"/>
    <m/>
    <m/>
    <m/>
    <m/>
    <m/>
    <n v="1689.52"/>
    <s v="LTMEL"/>
    <n v="534889"/>
    <n v="889"/>
    <s v="EXER"/>
    <x v="7"/>
    <n v="21831.68"/>
    <n v="1916.67"/>
    <n v="23748.35"/>
    <n v="21"/>
    <n v="255.2"/>
    <n v="35.229999999999997"/>
    <m/>
    <n v="219.97"/>
    <n v="1.0746009722780741E-2"/>
    <n v="0"/>
    <n v="-194.88"/>
    <n v="-194.88"/>
    <s v="fac forfait liv non réglée"/>
    <m/>
    <n v="0"/>
    <n v="0"/>
    <m/>
    <n v="0"/>
    <s v="VWB"/>
    <n v="0"/>
    <n v="0"/>
    <n v="0"/>
    <n v="1"/>
    <m/>
    <m/>
    <n v="0"/>
    <s v="Valauto Lambersart VW"/>
    <s v="SKODA"/>
    <m/>
    <s v="Entreprises"/>
    <n v="255.2"/>
  </r>
  <r>
    <x v="2"/>
    <s v="C"/>
    <x v="1"/>
    <d v="2021-01-25T00:00:00"/>
    <d v="2021-01-26T00:00:00"/>
    <m/>
    <m/>
    <m/>
    <m/>
    <m/>
    <n v="0"/>
    <s v="VSGNI"/>
    <n v="534890"/>
    <n v="890"/>
    <s v="PEVELE HABITAT"/>
    <x v="8"/>
    <n v="25615.01"/>
    <n v="500"/>
    <n v="26115.01"/>
    <n v="3"/>
    <n v="788.68"/>
    <n v="35.229999999999997"/>
    <m/>
    <n v="753.44999999999993"/>
    <n v="3.0200256480851433E-2"/>
    <n v="0"/>
    <n v="0"/>
    <m/>
    <m/>
    <n v="0.1"/>
    <n v="0.1"/>
    <n v="75.344999999999999"/>
    <m/>
    <n v="75.344999999999999"/>
    <s v="VWB"/>
    <n v="0"/>
    <n v="20"/>
    <n v="1"/>
    <n v="1"/>
    <m/>
    <m/>
    <n v="1"/>
    <s v="Valauto Lambersart VW"/>
    <s v="SKODA"/>
    <m/>
    <s v="Entreprises"/>
    <n v="788.68"/>
  </r>
  <r>
    <x v="2"/>
    <s v="C"/>
    <x v="1"/>
    <d v="2021-03-15T00:00:00"/>
    <d v="2021-03-15T00:00:00"/>
    <m/>
    <m/>
    <m/>
    <m/>
    <m/>
    <n v="0"/>
    <s v="VSGNI"/>
    <n v="534892"/>
    <n v="892"/>
    <s v="SUBTIM"/>
    <x v="8"/>
    <n v="21315.01"/>
    <n v="1833.34"/>
    <n v="23148.35"/>
    <n v="26"/>
    <n v="729.68000000000006"/>
    <n v="35.229999999999997"/>
    <m/>
    <n v="694.45"/>
    <n v="3.1521901129022159E-2"/>
    <n v="0"/>
    <n v="0"/>
    <m/>
    <m/>
    <n v="0.1"/>
    <n v="0.1"/>
    <n v="69.445000000000007"/>
    <m/>
    <n v="69.445000000000007"/>
    <s v="VWB"/>
    <n v="0"/>
    <n v="20"/>
    <n v="1"/>
    <n v="1"/>
    <m/>
    <m/>
    <n v="1"/>
    <s v="Valauto Lambersart VW"/>
    <s v="SKODA"/>
    <m/>
    <s v="Entreprises"/>
    <n v="729.68000000000006"/>
  </r>
  <r>
    <x v="2"/>
    <s v="C"/>
    <x v="1"/>
    <d v="2021-02-04T00:00:00"/>
    <d v="2021-02-08T00:00:00"/>
    <m/>
    <m/>
    <m/>
    <m/>
    <m/>
    <n v="0"/>
    <s v="VSGNI"/>
    <n v="534896"/>
    <n v="896"/>
    <s v="BOUDERSA SOFIANE"/>
    <x v="9"/>
    <n v="34730.33"/>
    <n v="1441.66"/>
    <n v="36171.990000000005"/>
    <n v="2"/>
    <n v="1113.18"/>
    <n v="28.01"/>
    <m/>
    <n v="1085.17"/>
    <n v="3.0774640820148406E-2"/>
    <n v="0"/>
    <n v="0"/>
    <m/>
    <m/>
    <n v="0.1"/>
    <n v="0.1"/>
    <n v="108.51700000000001"/>
    <m/>
    <n v="108.51700000000001"/>
    <s v="VWB"/>
    <n v="0"/>
    <n v="20"/>
    <n v="1"/>
    <n v="1"/>
    <m/>
    <m/>
    <n v="1"/>
    <s v="Valauto Lambersart VW"/>
    <s v="SKODA"/>
    <m/>
    <s v="Entreprises"/>
    <n v="1113.18"/>
  </r>
  <r>
    <x v="2"/>
    <s v="C"/>
    <x v="1"/>
    <d v="2021-02-08T00:00:00"/>
    <d v="2021-02-10T00:00:00"/>
    <m/>
    <m/>
    <m/>
    <m/>
    <m/>
    <n v="0"/>
    <s v="VSGNI"/>
    <n v="534897"/>
    <n v="897"/>
    <s v="DUBLY TANGUY"/>
    <x v="12"/>
    <n v="26898.35"/>
    <n v="1858.33"/>
    <n v="28756.68"/>
    <n v="25"/>
    <n v="601.42999999999995"/>
    <n v="26.32"/>
    <m/>
    <n v="575.1099999999999"/>
    <n v="2.0914444922014639E-2"/>
    <n v="0"/>
    <n v="0"/>
    <m/>
    <m/>
    <n v="0.1"/>
    <n v="0.1"/>
    <n v="57.510999999999996"/>
    <m/>
    <n v="57.510999999999996"/>
    <s v="VWB"/>
    <n v="0"/>
    <n v="20"/>
    <n v="1"/>
    <n v="1"/>
    <m/>
    <m/>
    <n v="1"/>
    <s v="Valauto Lambersart VW"/>
    <s v="SKODA"/>
    <m/>
    <s v="Entreprises"/>
    <n v="601.42999999999995"/>
  </r>
  <r>
    <x v="2"/>
    <s v="C"/>
    <x v="1"/>
    <d v="2021-08-05T00:00:00"/>
    <d v="2021-08-05T00:00:00"/>
    <m/>
    <m/>
    <m/>
    <m/>
    <m/>
    <n v="0"/>
    <s v="VSGNI"/>
    <n v="534905"/>
    <n v="905"/>
    <s v="QUEVAL CHARLES HUBERT"/>
    <x v="10"/>
    <n v="25973.34"/>
    <n v="2208.34"/>
    <n v="28181.68"/>
    <n v="119"/>
    <n v="598.84"/>
    <n v="35.229999999999997"/>
    <m/>
    <n v="563.61"/>
    <n v="2.1249265480269452E-2"/>
    <n v="0"/>
    <n v="-282"/>
    <m/>
    <s v="bi vu 3270 ok"/>
    <n v="0.1"/>
    <n v="0.1"/>
    <n v="56.361000000000004"/>
    <m/>
    <n v="56.361000000000004"/>
    <s v="VWB"/>
    <n v="0"/>
    <n v="20"/>
    <n v="1"/>
    <n v="1"/>
    <m/>
    <m/>
    <n v="1"/>
    <s v="Valauto Lambersart VW"/>
    <s v="SKODA"/>
    <m/>
    <s v="Entreprises"/>
    <n v="598.84"/>
  </r>
  <r>
    <x v="2"/>
    <s v="C"/>
    <x v="1"/>
    <d v="2021-07-23T00:00:00"/>
    <d v="2021-07-26T00:00:00"/>
    <m/>
    <m/>
    <m/>
    <m/>
    <m/>
    <n v="216582.79"/>
    <s v="LTMEL"/>
    <n v="534907"/>
    <n v="907"/>
    <s v="ARVAL SERVICE LEASE"/>
    <x v="10"/>
    <n v="25091.91"/>
    <n v="2333.34"/>
    <n v="27425.25"/>
    <n v="30"/>
    <n v="576.34"/>
    <n v="0"/>
    <m/>
    <n v="576.34"/>
    <n v="2.1014940611297984E-2"/>
    <n v="0"/>
    <m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576.34"/>
  </r>
  <r>
    <x v="2"/>
    <s v="C"/>
    <x v="1"/>
    <d v="2021-02-02T00:00:00"/>
    <d v="2021-02-04T00:00:00"/>
    <m/>
    <m/>
    <m/>
    <m/>
    <m/>
    <n v="85956.46"/>
    <s v="LTMEL"/>
    <n v="534910"/>
    <n v="910"/>
    <s v="ARVAL SERVICE LEASE"/>
    <x v="13"/>
    <n v="12498.35"/>
    <n v="166.67"/>
    <n v="12665.02"/>
    <n v="29"/>
    <n v="288.52"/>
    <n v="35.229999999999997"/>
    <m/>
    <n v="253.29"/>
    <n v="2.2780856248154364E-2"/>
    <n v="-1139.8499999999999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288.52"/>
  </r>
  <r>
    <x v="2"/>
    <s v="C"/>
    <x v="1"/>
    <d v="2021-04-09T00:00:00"/>
    <d v="2021-04-09T00:00:00"/>
    <m/>
    <m/>
    <m/>
    <m/>
    <m/>
    <n v="0"/>
    <s v="LTMEL"/>
    <n v="534912"/>
    <n v="912"/>
    <s v="AFFINITY PETCARE FRANCE"/>
    <x v="10"/>
    <n v="25973.35"/>
    <n v="2245.84"/>
    <n v="28219.19"/>
    <n v="14"/>
    <n v="886.92"/>
    <n v="35.229999999999997"/>
    <m/>
    <n v="851.68999999999994"/>
    <n v="3.1429676046690211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886.92"/>
  </r>
  <r>
    <x v="2"/>
    <s v="C"/>
    <x v="1"/>
    <d v="2021-04-21T00:00:00"/>
    <d v="2021-04-21T00:00:00"/>
    <m/>
    <m/>
    <m/>
    <m/>
    <m/>
    <n v="0"/>
    <s v="VSGNI"/>
    <n v="534913"/>
    <n v="913"/>
    <s v="AGENCE BRADFORD"/>
    <x v="31"/>
    <n v="37055.33"/>
    <n v="250"/>
    <n v="37305.33"/>
    <n v="13"/>
    <n v="893.25"/>
    <n v="35.229999999999997"/>
    <m/>
    <n v="858.02"/>
    <n v="2.3944299648334434E-2"/>
    <n v="0"/>
    <n v="0"/>
    <m/>
    <m/>
    <n v="0.1"/>
    <n v="0.1"/>
    <n v="85.802000000000007"/>
    <m/>
    <n v="85.802000000000007"/>
    <s v="VWB"/>
    <n v="0"/>
    <n v="20"/>
    <n v="1"/>
    <n v="1"/>
    <m/>
    <m/>
    <n v="1"/>
    <s v="Valauto Lambersart VW"/>
    <s v="SKODA"/>
    <m/>
    <s v="Entreprises"/>
    <n v="893.25"/>
  </r>
  <r>
    <x v="2"/>
    <s v="C"/>
    <x v="1"/>
    <d v="2021-01-26T00:00:00"/>
    <d v="2021-01-28T00:00:00"/>
    <m/>
    <m/>
    <m/>
    <m/>
    <m/>
    <n v="26109.17"/>
    <s v="VSGNI"/>
    <n v="534914"/>
    <n v="914"/>
    <s v="HERBAUT RODOLPHE"/>
    <x v="8"/>
    <n v="25615.01"/>
    <n v="500"/>
    <n v="26115.01"/>
    <n v="4"/>
    <n v="788.68"/>
    <n v="35.229999999999997"/>
    <m/>
    <n v="753.44999999999993"/>
    <n v="3.0200256480851433E-2"/>
    <n v="0"/>
    <n v="0"/>
    <m/>
    <m/>
    <n v="0.1"/>
    <n v="0.1"/>
    <n v="75.344999999999999"/>
    <m/>
    <n v="75.344999999999999"/>
    <s v="VWB"/>
    <n v="0"/>
    <n v="20"/>
    <n v="1"/>
    <n v="1"/>
    <m/>
    <m/>
    <n v="1"/>
    <s v="Valauto Lambersart VW"/>
    <s v="SKODA"/>
    <m/>
    <s v="Entreprises"/>
    <n v="788.68"/>
  </r>
  <r>
    <x v="2"/>
    <s v="C"/>
    <x v="1"/>
    <d v="2021-03-03T00:00:00"/>
    <d v="2021-03-03T00:00:00"/>
    <m/>
    <m/>
    <m/>
    <m/>
    <m/>
    <n v="0"/>
    <s v="VSGNI"/>
    <n v="534915"/>
    <n v="915"/>
    <s v="E.P.&amp;I. ETANCHEITE, PARTICULIERS"/>
    <x v="10"/>
    <n v="32348.35"/>
    <n v="541.66999999999996"/>
    <n v="32890.019999999997"/>
    <n v="12"/>
    <n v="2666.12"/>
    <n v="35.229999999999997"/>
    <m/>
    <n v="2630.89"/>
    <n v="8.106167159521338E-2"/>
    <n v="-2302"/>
    <n v="0"/>
    <m/>
    <m/>
    <n v="0.1"/>
    <n v="0.1"/>
    <n v="263.089"/>
    <m/>
    <n v="263.089"/>
    <s v="VWB"/>
    <n v="0"/>
    <n v="20"/>
    <n v="1"/>
    <n v="1"/>
    <m/>
    <m/>
    <n v="1"/>
    <s v="Valauto Lambersart VW"/>
    <s v="SKODA"/>
    <m/>
    <s v="Entreprises"/>
    <n v="2666.12"/>
  </r>
  <r>
    <x v="2"/>
    <s v="C"/>
    <x v="1"/>
    <d v="2021-02-12T00:00:00"/>
    <d v="2021-02-18T00:00:00"/>
    <m/>
    <m/>
    <m/>
    <m/>
    <m/>
    <n v="0"/>
    <s v="VSGLE"/>
    <n v="534916"/>
    <n v="916"/>
    <s v="VESTA"/>
    <x v="12"/>
    <n v="26898.35"/>
    <n v="1858.34"/>
    <n v="28756.69"/>
    <n v="11"/>
    <n v="400.14"/>
    <n v="26.32"/>
    <m/>
    <n v="373.82"/>
    <n v="1.3914675159067334E-2"/>
    <n v="0"/>
    <n v="0"/>
    <m/>
    <m/>
    <n v="0.1"/>
    <n v="0.1"/>
    <n v="37.381999999999998"/>
    <m/>
    <n v="37.381999999999998"/>
    <s v="VWB"/>
    <n v="0"/>
    <n v="20"/>
    <n v="1"/>
    <n v="1"/>
    <m/>
    <m/>
    <n v="1"/>
    <s v="Valauto Lambersart VW"/>
    <s v="SKODA"/>
    <m/>
    <s v="Entreprises"/>
    <n v="400.14"/>
  </r>
  <r>
    <x v="2"/>
    <s v="C"/>
    <x v="1"/>
    <d v="2021-02-12T00:00:00"/>
    <d v="2021-02-18T00:00:00"/>
    <m/>
    <m/>
    <m/>
    <m/>
    <m/>
    <n v="0"/>
    <s v="VSGLE"/>
    <n v="534917"/>
    <n v="917"/>
    <s v="VESTA"/>
    <x v="12"/>
    <n v="26898.35"/>
    <n v="1858.34"/>
    <n v="28756.69"/>
    <n v="11"/>
    <n v="400.14"/>
    <n v="26.32"/>
    <m/>
    <n v="373.82"/>
    <n v="1.3914675159067334E-2"/>
    <n v="0"/>
    <n v="0"/>
    <m/>
    <m/>
    <n v="0.1"/>
    <n v="0.1"/>
    <n v="37.381999999999998"/>
    <m/>
    <n v="37.381999999999998"/>
    <s v="VWB"/>
    <n v="0"/>
    <n v="20"/>
    <n v="1"/>
    <n v="1"/>
    <m/>
    <m/>
    <n v="1"/>
    <s v="Valauto Lambersart VW"/>
    <s v="SKODA"/>
    <m/>
    <s v="Entreprises"/>
    <n v="400.14"/>
  </r>
  <r>
    <x v="2"/>
    <s v="C"/>
    <x v="1"/>
    <d v="2021-03-04T00:00:00"/>
    <d v="2021-03-04T00:00:00"/>
    <m/>
    <m/>
    <m/>
    <m/>
    <m/>
    <n v="861281.91"/>
    <s v="LTMEL"/>
    <n v="534921"/>
    <n v="921"/>
    <s v="DLM - CPTE"/>
    <x v="31"/>
    <n v="38722"/>
    <n v="1766.66"/>
    <n v="40488.660000000003"/>
    <n v="21"/>
    <n v="839.27"/>
    <n v="35.229999999999997"/>
    <m/>
    <n v="804.04"/>
    <n v="2.0728520034992513E-2"/>
    <n v="0"/>
    <n v="-2834.79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839.27"/>
  </r>
  <r>
    <x v="2"/>
    <s v="C"/>
    <x v="1"/>
    <d v="2021-03-08T00:00:00"/>
    <d v="2021-03-08T00:00:00"/>
    <m/>
    <m/>
    <m/>
    <m/>
    <m/>
    <n v="1689.52"/>
    <s v="LTMEL"/>
    <n v="534922"/>
    <n v="922"/>
    <s v="EXER"/>
    <x v="9"/>
    <n v="33176.17"/>
    <n v="3754.16"/>
    <n v="36930.33"/>
    <n v="52"/>
    <n v="429.09"/>
    <n v="28.01"/>
    <m/>
    <n v="401.08"/>
    <n v="1.1618905111327193E-2"/>
    <n v="0"/>
    <n v="-370"/>
    <n v="-370"/>
    <s v="justif envoyé par mail 21/04/21"/>
    <m/>
    <n v="0"/>
    <n v="0"/>
    <m/>
    <n v="0"/>
    <s v="VWB"/>
    <n v="0"/>
    <n v="0"/>
    <n v="0"/>
    <n v="1"/>
    <m/>
    <m/>
    <n v="0"/>
    <s v="Valauto Lambersart VW"/>
    <s v="SKODA"/>
    <m/>
    <s v="Entreprises"/>
    <n v="429.09"/>
  </r>
  <r>
    <x v="2"/>
    <s v="C"/>
    <x v="1"/>
    <d v="2021-03-25T00:00:00"/>
    <d v="2021-03-25T00:00:00"/>
    <m/>
    <m/>
    <m/>
    <m/>
    <m/>
    <n v="1689.52"/>
    <s v="LTMEL"/>
    <n v="534923"/>
    <n v="923"/>
    <s v="EXER"/>
    <x v="10"/>
    <n v="25973.35"/>
    <n v="2208.34"/>
    <n v="28181.69"/>
    <n v="15"/>
    <n v="598.86"/>
    <n v="35.229999999999997"/>
    <m/>
    <n v="563.63"/>
    <n v="2.1249967620820469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598.86"/>
  </r>
  <r>
    <x v="2"/>
    <s v="C"/>
    <x v="1"/>
    <d v="2021-01-28T00:00:00"/>
    <d v="2021-02-01T00:00:00"/>
    <m/>
    <m/>
    <m/>
    <m/>
    <m/>
    <m/>
    <s v="BEMOG"/>
    <n v="534924"/>
    <n v="924"/>
    <s v="CLASSE AFFAIRES"/>
    <x v="8"/>
    <n v="21315.01"/>
    <n v="1916.67"/>
    <n v="23231.68"/>
    <n v="3"/>
    <n v="654.17999999999995"/>
    <n v="35.229999999999997"/>
    <m/>
    <n v="618.94999999999993"/>
    <n v="2.8158962244659014E-2"/>
    <n v="0"/>
    <n v="0"/>
    <m/>
    <m/>
    <n v="0.1"/>
    <n v="0"/>
    <n v="61.894999999999996"/>
    <m/>
    <n v="61.894999999999996"/>
    <n v="0"/>
    <n v="0"/>
    <n v="0"/>
    <n v="0"/>
    <n v="1"/>
    <m/>
    <m/>
    <n v="0"/>
    <s v="Valauto Lambersart VW"/>
    <s v="SKODA"/>
    <m/>
    <s v="Beuvry"/>
    <n v="654.17999999999995"/>
  </r>
  <r>
    <x v="2"/>
    <s v="C"/>
    <x v="1"/>
    <d v="2021-09-20T00:00:00"/>
    <d v="2021-09-21T00:00:00"/>
    <m/>
    <m/>
    <m/>
    <m/>
    <m/>
    <n v="0"/>
    <s v="VSGNI"/>
    <n v="534926"/>
    <n v="926"/>
    <s v="ALSTER CELINE"/>
    <x v="12"/>
    <n v="30240.01"/>
    <n v="1329.17"/>
    <n v="31569.18"/>
    <n v="164"/>
    <n v="1414.63"/>
    <n v="26.32"/>
    <m/>
    <n v="1388.3100000000002"/>
    <n v="4.4810476547062675E-2"/>
    <n v="0"/>
    <n v="0"/>
    <m/>
    <m/>
    <n v="0.1"/>
    <n v="0.1"/>
    <n v="138.83100000000002"/>
    <m/>
    <n v="138.83100000000002"/>
    <s v="VWB"/>
    <n v="0"/>
    <n v="20"/>
    <n v="1"/>
    <n v="1"/>
    <m/>
    <m/>
    <n v="1"/>
    <s v="Valauto Lambersart VW"/>
    <s v="SKODA"/>
    <m/>
    <s v="Entreprises"/>
    <n v="1414.63"/>
  </r>
  <r>
    <x v="2"/>
    <s v="C"/>
    <x v="1"/>
    <d v="2021-03-08T00:00:00"/>
    <d v="2021-03-08T00:00:00"/>
    <m/>
    <m/>
    <m/>
    <m/>
    <m/>
    <n v="0"/>
    <s v="VSGNI"/>
    <n v="534932"/>
    <n v="932"/>
    <s v="EUROCOLOR  PEINTURES"/>
    <x v="8"/>
    <n v="25615.01"/>
    <n v="500"/>
    <n v="26115.01"/>
    <n v="17"/>
    <n v="788.68"/>
    <n v="35.229999999999997"/>
    <m/>
    <n v="753.44999999999993"/>
    <n v="3.0200256480851433E-2"/>
    <n v="0"/>
    <n v="0"/>
    <m/>
    <m/>
    <n v="0.1"/>
    <n v="0.1"/>
    <n v="75.344999999999999"/>
    <m/>
    <n v="75.344999999999999"/>
    <s v="VWB"/>
    <n v="0"/>
    <n v="20"/>
    <n v="1"/>
    <n v="1"/>
    <m/>
    <m/>
    <n v="1"/>
    <s v="Valauto Lambersart VW"/>
    <s v="SKODA"/>
    <m/>
    <s v="Entreprises"/>
    <n v="788.68"/>
  </r>
  <r>
    <x v="2"/>
    <s v="C"/>
    <x v="1"/>
    <d v="2021-06-07T00:00:00"/>
    <d v="2021-06-09T00:00:00"/>
    <m/>
    <m/>
    <m/>
    <m/>
    <m/>
    <n v="0"/>
    <s v="VSGLE"/>
    <n v="534933"/>
    <n v="933"/>
    <s v="CARDON BAPTISTE"/>
    <x v="12"/>
    <n v="29273.35"/>
    <n v="208.33"/>
    <n v="29481.68"/>
    <n v="47"/>
    <n v="173.72"/>
    <n v="26.32"/>
    <m/>
    <n v="147.4"/>
    <n v="5.8924728848559508E-3"/>
    <n v="0"/>
    <n v="0"/>
    <m/>
    <m/>
    <n v="0.1"/>
    <n v="0.1"/>
    <n v="14.740000000000002"/>
    <m/>
    <n v="14.740000000000002"/>
    <s v="VWB"/>
    <n v="0"/>
    <n v="20"/>
    <n v="1"/>
    <n v="1"/>
    <m/>
    <m/>
    <n v="1"/>
    <s v="Valauto Lambersart VW"/>
    <s v="SKODA"/>
    <m/>
    <s v="Entreprises"/>
    <n v="173.72"/>
  </r>
  <r>
    <x v="2"/>
    <s v="C"/>
    <x v="1"/>
    <d v="2021-04-22T00:00:00"/>
    <d v="2021-04-22T00:00:00"/>
    <m/>
    <m/>
    <m/>
    <m/>
    <m/>
    <n v="0"/>
    <s v="VSGNI"/>
    <n v="534934"/>
    <n v="934"/>
    <s v="AQUASTAR CONSULTING"/>
    <x v="8"/>
    <n v="25615.01"/>
    <n v="500"/>
    <n v="26115.01"/>
    <n v="20"/>
    <n v="788.68"/>
    <n v="35.229999999999997"/>
    <m/>
    <n v="753.44999999999993"/>
    <n v="3.0200256480851433E-2"/>
    <n v="0"/>
    <n v="0"/>
    <m/>
    <m/>
    <n v="0.1"/>
    <n v="0.1"/>
    <n v="75.344999999999999"/>
    <m/>
    <n v="75.344999999999999"/>
    <s v="VWB"/>
    <n v="0"/>
    <n v="20"/>
    <n v="1"/>
    <n v="1"/>
    <m/>
    <m/>
    <n v="1"/>
    <s v="Valauto Lambersart VW"/>
    <s v="SKODA"/>
    <m/>
    <s v="Entreprises"/>
    <n v="788.68"/>
  </r>
  <r>
    <x v="2"/>
    <s v="C"/>
    <x v="1"/>
    <d v="2021-08-26T00:00:00"/>
    <d v="2021-08-27T00:00:00"/>
    <m/>
    <m/>
    <m/>
    <m/>
    <m/>
    <n v="0"/>
    <s v="VSGNI"/>
    <n v="534936"/>
    <n v="936"/>
    <s v="BOUCHART PHILIPPE"/>
    <x v="9"/>
    <n v="38505.33"/>
    <n v="1525"/>
    <n v="40030.33"/>
    <n v="140"/>
    <n v="901.93"/>
    <n v="28"/>
    <m/>
    <n v="873.93"/>
    <n v="2.2531165743574933E-2"/>
    <n v="0"/>
    <n v="-801.85"/>
    <n v="-801.85"/>
    <s v="AIDE LAURENT 3% -&gt; 3270 ok"/>
    <n v="0.1"/>
    <n v="0.1"/>
    <n v="87.393000000000001"/>
    <m/>
    <n v="87.393000000000001"/>
    <s v="VWB"/>
    <n v="0"/>
    <n v="20"/>
    <n v="1"/>
    <n v="1"/>
    <m/>
    <m/>
    <n v="1"/>
    <s v="Valauto Lambersart VW"/>
    <s v="SKODA"/>
    <m/>
    <s v="Entreprises"/>
    <n v="901.93"/>
  </r>
  <r>
    <x v="2"/>
    <s v="C"/>
    <x v="1"/>
    <d v="2021-07-08T00:00:00"/>
    <d v="2021-07-09T00:00:00"/>
    <m/>
    <m/>
    <m/>
    <m/>
    <m/>
    <m/>
    <s v="VSGNI"/>
    <n v="534937"/>
    <n v="937"/>
    <s v="OPPORTUNITES IMMOBILIERES"/>
    <x v="31"/>
    <n v="31638.66"/>
    <n v="583.33000000000004"/>
    <n v="32221.99"/>
    <n v="8"/>
    <n v="1001.89"/>
    <n v="35.22"/>
    <m/>
    <n v="966.67"/>
    <n v="3.1093362017677987E-2"/>
    <n v="0"/>
    <n v="0"/>
    <m/>
    <m/>
    <n v="0.1"/>
    <n v="0.1"/>
    <n v="96.667000000000002"/>
    <m/>
    <n v="96.667000000000002"/>
    <s v="VWB"/>
    <n v="0"/>
    <n v="20"/>
    <n v="1"/>
    <n v="1"/>
    <m/>
    <m/>
    <n v="1"/>
    <s v="Valauto Lambersart VW"/>
    <s v="SKODA"/>
    <m/>
    <s v="Entreprises"/>
    <n v="1001.89"/>
  </r>
  <r>
    <x v="2"/>
    <s v="C"/>
    <x v="1"/>
    <d v="2021-09-28T00:00:00"/>
    <d v="2021-09-29T00:00:00"/>
    <m/>
    <m/>
    <m/>
    <m/>
    <m/>
    <n v="0"/>
    <s v="VSGNI"/>
    <n v="534939"/>
    <n v="939"/>
    <s v="LE COMPTOIR VOLANT ."/>
    <x v="9"/>
    <n v="38505.33"/>
    <n v="858.33"/>
    <n v="39363.660000000003"/>
    <n v="172"/>
    <n v="816.54"/>
    <n v="28"/>
    <m/>
    <n v="788.54"/>
    <n v="2.0743497936929641E-2"/>
    <n v="0"/>
    <n v="-787"/>
    <m/>
    <m/>
    <n v="0.1"/>
    <n v="0.1"/>
    <n v="78.853999999999999"/>
    <m/>
    <n v="78.853999999999999"/>
    <s v="VWB"/>
    <n v="0"/>
    <n v="20"/>
    <n v="1"/>
    <n v="1"/>
    <m/>
    <m/>
    <n v="1"/>
    <s v="Valauto Lambersart VW"/>
    <s v="SKODA"/>
    <m/>
    <s v="Entreprises"/>
    <n v="816.54"/>
  </r>
  <r>
    <x v="2"/>
    <s v="C"/>
    <x v="1"/>
    <d v="2021-09-28T00:00:00"/>
    <d v="2021-09-29T00:00:00"/>
    <m/>
    <m/>
    <m/>
    <m/>
    <m/>
    <n v="0"/>
    <s v="VSGNI"/>
    <n v="534940"/>
    <n v="940"/>
    <s v="LE COMPTOIR VOLANT ."/>
    <x v="9"/>
    <n v="38505.33"/>
    <n v="858.33"/>
    <n v="39363.660000000003"/>
    <n v="173"/>
    <n v="816.53"/>
    <n v="28.01"/>
    <m/>
    <n v="788.52"/>
    <n v="2.0743243895511746E-2"/>
    <n v="0"/>
    <n v="-787"/>
    <m/>
    <m/>
    <n v="0.1"/>
    <n v="0.1"/>
    <n v="78.852000000000004"/>
    <m/>
    <n v="78.852000000000004"/>
    <s v="VWB"/>
    <n v="0"/>
    <n v="20"/>
    <n v="1"/>
    <n v="1"/>
    <m/>
    <m/>
    <n v="1"/>
    <s v="Valauto Lambersart VW"/>
    <s v="SKODA"/>
    <m/>
    <s v="Entreprises"/>
    <n v="816.53"/>
  </r>
  <r>
    <x v="2"/>
    <s v="C"/>
    <x v="1"/>
    <d v="2021-03-01T00:00:00"/>
    <d v="2021-03-01T00:00:00"/>
    <m/>
    <m/>
    <m/>
    <m/>
    <m/>
    <n v="861281.91"/>
    <s v="LTMEL"/>
    <n v="534943"/>
    <n v="943"/>
    <s v="DLM - CPTE"/>
    <x v="31"/>
    <n v="28781.68"/>
    <n v="2416.66"/>
    <n v="31198.34"/>
    <n v="11"/>
    <n v="347.22"/>
    <n v="35.229999999999997"/>
    <m/>
    <n v="311.99"/>
    <n v="1.11294382970376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47.22"/>
  </r>
  <r>
    <x v="2"/>
    <s v="C"/>
    <x v="1"/>
    <d v="2021-03-01T00:00:00"/>
    <d v="2021-03-01T00:00:00"/>
    <m/>
    <m/>
    <m/>
    <m/>
    <m/>
    <n v="861281.91"/>
    <s v="LTMEL"/>
    <n v="534945"/>
    <n v="945"/>
    <s v="DLM - CPTE"/>
    <x v="31"/>
    <n v="28781.68"/>
    <n v="2416.66"/>
    <n v="31198.34"/>
    <n v="11"/>
    <n v="347.22"/>
    <n v="35.229999999999997"/>
    <m/>
    <n v="311.99"/>
    <n v="1.11294382970376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47.22"/>
  </r>
  <r>
    <x v="2"/>
    <s v="C"/>
    <x v="1"/>
    <d v="2021-03-01T00:00:00"/>
    <d v="2021-03-01T00:00:00"/>
    <m/>
    <m/>
    <m/>
    <m/>
    <m/>
    <n v="861281.91"/>
    <s v="LTMEL"/>
    <n v="534946"/>
    <n v="946"/>
    <s v="DLM - CPTE"/>
    <x v="31"/>
    <n v="28781.68"/>
    <n v="2416.66"/>
    <n v="31198.34"/>
    <n v="12"/>
    <n v="347.22"/>
    <n v="35.229999999999997"/>
    <m/>
    <n v="311.99"/>
    <n v="1.11294382970376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47.22"/>
  </r>
  <r>
    <x v="2"/>
    <s v="C"/>
    <x v="1"/>
    <d v="2021-03-09T00:00:00"/>
    <d v="2021-03-09T00:00:00"/>
    <m/>
    <m/>
    <m/>
    <m/>
    <m/>
    <n v="861281.91"/>
    <s v="LTMEL"/>
    <n v="534947"/>
    <n v="947"/>
    <s v="DLM - CPTE"/>
    <x v="31"/>
    <n v="28781.68"/>
    <n v="2416.66"/>
    <n v="31198.34"/>
    <n v="4"/>
    <n v="347.22"/>
    <n v="35.229999999999997"/>
    <m/>
    <n v="311.99"/>
    <n v="1.11294382970376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47.22"/>
  </r>
  <r>
    <x v="2"/>
    <s v="C"/>
    <x v="1"/>
    <d v="2021-03-16T00:00:00"/>
    <d v="2021-04-22T00:00:00"/>
    <m/>
    <m/>
    <m/>
    <m/>
    <m/>
    <n v="861281.91"/>
    <s v="LTMEL"/>
    <n v="534948"/>
    <n v="948"/>
    <s v="DLM - CPTE"/>
    <x v="31"/>
    <n v="28781.68"/>
    <n v="2416.66"/>
    <n v="31198.34"/>
    <n v="7"/>
    <n v="347.22"/>
    <n v="35.229999999999997"/>
    <m/>
    <n v="311.99"/>
    <n v="1.11294382970376E-2"/>
    <n v="0"/>
    <n v="-3743.8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347.22"/>
  </r>
  <r>
    <x v="2"/>
    <s v="C"/>
    <x v="1"/>
    <d v="2021-03-16T00:00:00"/>
    <d v="2021-03-16T00:00:00"/>
    <m/>
    <m/>
    <m/>
    <m/>
    <m/>
    <n v="861281.91"/>
    <s v="LTMEL"/>
    <n v="534952"/>
    <n v="952"/>
    <s v="DLM - CPTE"/>
    <x v="31"/>
    <n v="28781.68"/>
    <n v="2416.66"/>
    <n v="31198.34"/>
    <n v="7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3-16T00:00:00"/>
    <d v="2021-03-16T00:00:00"/>
    <m/>
    <m/>
    <m/>
    <m/>
    <m/>
    <n v="861281.91"/>
    <s v="LTMEL"/>
    <n v="534953"/>
    <n v="953"/>
    <s v="DLM - CPTE"/>
    <x v="31"/>
    <n v="28781.68"/>
    <n v="2416.66"/>
    <n v="31198.34"/>
    <n v="7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3-16T00:00:00"/>
    <d v="2021-03-16T00:00:00"/>
    <m/>
    <m/>
    <m/>
    <m/>
    <m/>
    <n v="861281.91"/>
    <s v="LTMEL"/>
    <n v="534954"/>
    <n v="954"/>
    <s v="DLM - CPTE"/>
    <x v="31"/>
    <n v="28781.68"/>
    <n v="2416.66"/>
    <n v="31198.34"/>
    <n v="7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3-23T00:00:00"/>
    <d v="2021-03-11T00:00:00"/>
    <m/>
    <m/>
    <m/>
    <m/>
    <m/>
    <n v="861281.91"/>
    <s v="LTMEL"/>
    <n v="534955"/>
    <n v="955"/>
    <s v="DLM - CPTE"/>
    <x v="31"/>
    <n v="28781.68"/>
    <n v="2416.66"/>
    <n v="31198.34"/>
    <n v="19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3-23T00:00:00"/>
    <d v="2021-03-23T00:00:00"/>
    <m/>
    <m/>
    <m/>
    <m/>
    <m/>
    <n v="861281.91"/>
    <s v="LTMEL"/>
    <n v="534956"/>
    <n v="956"/>
    <s v="DLM - CPTE"/>
    <x v="31"/>
    <n v="28781.68"/>
    <n v="2416.66"/>
    <n v="31198.34"/>
    <n v="19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3-16T00:00:00"/>
    <d v="2021-03-10T00:00:00"/>
    <m/>
    <m/>
    <m/>
    <m/>
    <m/>
    <n v="861281.91"/>
    <s v="LTMEL"/>
    <n v="534958"/>
    <n v="958"/>
    <s v="DLM - CPTE"/>
    <x v="31"/>
    <n v="28781.68"/>
    <n v="2416.66"/>
    <n v="31198.34"/>
    <n v="12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3-16T00:00:00"/>
    <d v="2021-03-16T00:00:00"/>
    <m/>
    <m/>
    <m/>
    <m/>
    <m/>
    <n v="861281.91"/>
    <s v="LTMEL"/>
    <n v="534959"/>
    <n v="959"/>
    <s v="DLM - CPTE"/>
    <x v="31"/>
    <n v="28781.68"/>
    <n v="2416.66"/>
    <n v="31198.34"/>
    <n v="12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6-10T00:00:00"/>
    <d v="2021-06-14T00:00:00"/>
    <m/>
    <m/>
    <m/>
    <m/>
    <m/>
    <n v="1850320.72"/>
    <s v="LTMEL"/>
    <n v="534960"/>
    <n v="960"/>
    <s v="DLM - CPTE"/>
    <x v="31"/>
    <n v="28781.68"/>
    <n v="2416.66"/>
    <n v="31198.34"/>
    <n v="92"/>
    <n v="659.21"/>
    <n v="35.229999999999997"/>
    <m/>
    <n v="623.98"/>
    <n v="2.1129649846754667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659.21"/>
  </r>
  <r>
    <x v="2"/>
    <s v="C"/>
    <x v="1"/>
    <d v="2021-09-23T00:00:00"/>
    <d v="2021-09-23T00:00:00"/>
    <m/>
    <m/>
    <m/>
    <m/>
    <m/>
    <n v="131366.51999999999"/>
    <s v="LTMEL"/>
    <n v="534961"/>
    <n v="961"/>
    <s v="DLM - CPTE"/>
    <x v="31"/>
    <n v="28781.68"/>
    <n v="2416.66"/>
    <n v="31198.34"/>
    <n v="9"/>
    <n v="469.71"/>
    <n v="35.22"/>
    <m/>
    <n v="434.49"/>
    <n v="1.5055608727900266E-2"/>
    <n v="-3213.43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469.71"/>
  </r>
  <r>
    <x v="2"/>
    <s v="C"/>
    <x v="1"/>
    <d v="2021-04-27T00:00:00"/>
    <d v="2021-04-27T00:00:00"/>
    <m/>
    <m/>
    <m/>
    <m/>
    <m/>
    <n v="0"/>
    <s v="LTMEL"/>
    <n v="534962"/>
    <n v="962"/>
    <s v="EPGC"/>
    <x v="12"/>
    <n v="26898.35"/>
    <n v="2262.5100000000002"/>
    <n v="29160.86"/>
    <n v="90"/>
    <n v="609.54"/>
    <n v="26.32"/>
    <m/>
    <n v="583.21999999999991"/>
    <n v="2.0902675709838461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09.54"/>
  </r>
  <r>
    <x v="2"/>
    <s v="C"/>
    <x v="1"/>
    <d v="2021-05-04T00:00:00"/>
    <d v="2021-05-06T00:00:00"/>
    <m/>
    <m/>
    <m/>
    <m/>
    <m/>
    <n v="0"/>
    <s v="LTMEL"/>
    <n v="534963"/>
    <n v="963"/>
    <s v="EPGC"/>
    <x v="12"/>
    <n v="26898.35"/>
    <n v="2262.5100000000002"/>
    <n v="29160.86"/>
    <n v="97"/>
    <n v="609.54"/>
    <n v="26.32"/>
    <m/>
    <n v="583.21999999999991"/>
    <n v="2.0902675709838461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09.54"/>
  </r>
  <r>
    <x v="2"/>
    <s v="C"/>
    <x v="1"/>
    <d v="2021-02-17T00:00:00"/>
    <d v="2021-02-15T00:00:00"/>
    <m/>
    <m/>
    <m/>
    <m/>
    <m/>
    <n v="0"/>
    <s v="VSGNI"/>
    <n v="534966"/>
    <n v="966"/>
    <s v="MALVOISIN LAURENT"/>
    <x v="9"/>
    <n v="34730.33"/>
    <n v="2395.83"/>
    <n v="37126.160000000003"/>
    <n v="15"/>
    <n v="1141.8"/>
    <n v="28.01"/>
    <m/>
    <n v="1113.79"/>
    <n v="3.0754594603912708E-2"/>
    <n v="0"/>
    <n v="0"/>
    <m/>
    <m/>
    <n v="0.1"/>
    <n v="0.1"/>
    <n v="111.379"/>
    <m/>
    <n v="111.379"/>
    <s v="VWB"/>
    <n v="0"/>
    <n v="20"/>
    <n v="1"/>
    <n v="1"/>
    <m/>
    <m/>
    <n v="1"/>
    <s v="Valauto Lambersart VW"/>
    <s v="SKODA"/>
    <m/>
    <s v="Entreprises"/>
    <n v="1141.8"/>
  </r>
  <r>
    <x v="2"/>
    <s v="C"/>
    <x v="1"/>
    <d v="2021-03-11T00:00:00"/>
    <d v="2021-03-11T00:00:00"/>
    <m/>
    <m/>
    <m/>
    <m/>
    <m/>
    <n v="0"/>
    <s v="VSGNI"/>
    <n v="534968"/>
    <n v="968"/>
    <s v="METROVISION"/>
    <x v="9"/>
    <n v="31147"/>
    <n v="2950"/>
    <n v="34097"/>
    <n v="24"/>
    <n v="709.95"/>
    <n v="28.01"/>
    <m/>
    <n v="681.94"/>
    <n v="2.082147989559199E-2"/>
    <n v="0"/>
    <n v="0"/>
    <m/>
    <m/>
    <n v="0.1"/>
    <n v="0.1"/>
    <n v="68.194000000000003"/>
    <m/>
    <n v="68.194000000000003"/>
    <s v="VWB"/>
    <n v="0"/>
    <n v="20"/>
    <n v="1"/>
    <n v="1"/>
    <m/>
    <m/>
    <n v="1"/>
    <s v="Valauto Lambersart VW"/>
    <s v="SKODA"/>
    <m/>
    <s v="Entreprises"/>
    <n v="709.95"/>
  </r>
  <r>
    <x v="2"/>
    <s v="C"/>
    <x v="1"/>
    <d v="2021-04-27T00:00:00"/>
    <d v="2021-04-27T00:00:00"/>
    <m/>
    <m/>
    <s v="x"/>
    <m/>
    <m/>
    <n v="0"/>
    <s v="VRRKE"/>
    <n v="534974"/>
    <n v="974"/>
    <s v="FOCUS INDUSTRIE"/>
    <x v="10"/>
    <n v="25973.35"/>
    <n v="2791.67"/>
    <n v="28765.019999999997"/>
    <n v="6"/>
    <n v="581.76"/>
    <n v="35.229999999999997"/>
    <m/>
    <n v="546.53"/>
    <n v="2.0224564418867084E-2"/>
    <n v="0"/>
    <n v="-287.64999999999998"/>
    <n v="-287.64999999999998"/>
    <s v="bi sans justif"/>
    <n v="0.1"/>
    <n v="0.1"/>
    <n v="54.652999999999999"/>
    <m/>
    <n v="54.652999999999999"/>
    <s v="VWB"/>
    <n v="0"/>
    <n v="0"/>
    <n v="0"/>
    <n v="1"/>
    <m/>
    <m/>
    <n v="0"/>
    <s v="Valauto Lambersart VW"/>
    <s v="SKODA"/>
    <m/>
    <s v="Vexor"/>
    <n v="581.76"/>
  </r>
  <r>
    <x v="2"/>
    <s v="C"/>
    <x v="1"/>
    <d v="2021-04-22T00:00:00"/>
    <d v="2021-04-22T00:00:00"/>
    <m/>
    <m/>
    <m/>
    <m/>
    <m/>
    <n v="0"/>
    <s v="VSGNI"/>
    <n v="534978"/>
    <n v="978"/>
    <s v="AQUASTAR CONSULTING"/>
    <x v="10"/>
    <n v="25973.35"/>
    <n v="2375.0100000000002"/>
    <n v="28348.36"/>
    <n v="16"/>
    <n v="885.69"/>
    <n v="35.229999999999997"/>
    <m/>
    <n v="850.46"/>
    <n v="3.1243077200938611E-2"/>
    <n v="0"/>
    <n v="0"/>
    <m/>
    <m/>
    <n v="0.1"/>
    <n v="0.1"/>
    <n v="85.046000000000006"/>
    <m/>
    <n v="85.046000000000006"/>
    <s v="VWB"/>
    <n v="0"/>
    <n v="20"/>
    <n v="1"/>
    <n v="1"/>
    <m/>
    <m/>
    <n v="1"/>
    <s v="Valauto Lambersart VW"/>
    <s v="SKODA"/>
    <m/>
    <s v="Entreprises"/>
    <n v="885.69"/>
  </r>
  <r>
    <x v="2"/>
    <s v="C"/>
    <x v="1"/>
    <d v="2021-05-20T00:00:00"/>
    <d v="2021-05-28T00:00:00"/>
    <m/>
    <m/>
    <m/>
    <m/>
    <m/>
    <n v="69738.13"/>
    <s v="LTMEL"/>
    <n v="534979"/>
    <n v="979"/>
    <s v="LEASE PLAN FRANCE"/>
    <x v="31"/>
    <n v="31740.02"/>
    <n v="2591.66"/>
    <n v="34331.68"/>
    <n v="23"/>
    <n v="917.2"/>
    <n v="-66.13"/>
    <m/>
    <n v="983.33"/>
    <n v="2.6715849617612655E-2"/>
    <n v="0"/>
    <n v="0"/>
    <m/>
    <m/>
    <m/>
    <n v="0"/>
    <n v="0"/>
    <m/>
    <n v="0"/>
    <s v="Lease Plan"/>
    <n v="0"/>
    <n v="0"/>
    <n v="0"/>
    <n v="1"/>
    <m/>
    <m/>
    <n v="0"/>
    <s v="Valauto Lambersart VW"/>
    <s v="SKODA"/>
    <m/>
    <s v="Entreprises"/>
    <n v="917.2"/>
  </r>
  <r>
    <x v="2"/>
    <s v="C"/>
    <x v="1"/>
    <d v="2021-10-15T00:00:00"/>
    <d v="2021-10-18T00:00:00"/>
    <m/>
    <m/>
    <m/>
    <m/>
    <m/>
    <n v="0"/>
    <s v="VSGNI"/>
    <n v="537000"/>
    <n v="7000"/>
    <s v="CATTEAU JEAN-FRANCOIS"/>
    <x v="12"/>
    <n v="26898.35"/>
    <n v="1483.34"/>
    <n v="28381.69"/>
    <n v="189"/>
    <n v="735.85"/>
    <n v="26.32"/>
    <m/>
    <n v="709.53"/>
    <n v="2.5926926832052638E-2"/>
    <n v="0"/>
    <n v="0"/>
    <m/>
    <m/>
    <n v="0.1"/>
    <n v="0.1"/>
    <n v="70.953000000000003"/>
    <m/>
    <n v="70.953000000000003"/>
    <s v="VWB"/>
    <n v="0"/>
    <n v="20"/>
    <n v="1"/>
    <n v="1"/>
    <m/>
    <m/>
    <n v="1"/>
    <s v="Valauto Lambersart VW"/>
    <s v="SKODA"/>
    <m/>
    <s v="Entreprises"/>
    <n v="735.85"/>
  </r>
  <r>
    <x v="2"/>
    <s v="C"/>
    <x v="1"/>
    <d v="2021-04-15T00:00:00"/>
    <d v="2021-04-15T00:00:00"/>
    <m/>
    <m/>
    <m/>
    <m/>
    <m/>
    <n v="468641.04"/>
    <s v="LTMEL"/>
    <n v="537003"/>
    <n v="7003"/>
    <s v="ARVAL SERVICE LEASE"/>
    <x v="10"/>
    <n v="32348.35"/>
    <n v="2175"/>
    <n v="34523.35"/>
    <n v="8"/>
    <n v="725.69"/>
    <n v="35.229999999999997"/>
    <m/>
    <n v="690.46"/>
    <n v="2.10202659938853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725.69"/>
  </r>
  <r>
    <x v="2"/>
    <s v="C"/>
    <x v="1"/>
    <d v="2021-09-22T00:00:00"/>
    <d v="2021-09-23T00:00:00"/>
    <m/>
    <m/>
    <m/>
    <m/>
    <m/>
    <n v="0"/>
    <s v="VSGLE"/>
    <n v="537005"/>
    <n v="7005"/>
    <s v="DILDIS"/>
    <x v="10"/>
    <n v="26298.35"/>
    <n v="2225"/>
    <n v="28523.35"/>
    <n v="2"/>
    <n v="572.93999999999994"/>
    <n v="35.229999999999997"/>
    <m/>
    <n v="537.70999999999992"/>
    <n v="2.0086700895932629E-2"/>
    <n v="-281"/>
    <m/>
    <m/>
    <s v="BI VERSE SUR CDE7065 OK"/>
    <n v="0.1"/>
    <n v="0.1"/>
    <n v="53.770999999999994"/>
    <m/>
    <n v="53.770999999999994"/>
    <s v="VWB"/>
    <n v="0"/>
    <n v="20"/>
    <n v="1"/>
    <n v="1"/>
    <m/>
    <m/>
    <n v="1"/>
    <s v="Valauto Lambersart VW"/>
    <s v="SKODA"/>
    <m/>
    <s v="Entreprises"/>
    <n v="572.93999999999994"/>
  </r>
  <r>
    <x v="2"/>
    <s v="C"/>
    <x v="1"/>
    <d v="2021-06-08T00:00:00"/>
    <d v="2021-06-03T00:00:00"/>
    <m/>
    <m/>
    <m/>
    <m/>
    <m/>
    <n v="1850320.72"/>
    <s v="LTMEL"/>
    <n v="537009"/>
    <n v="7009"/>
    <s v="DLM - CPTE"/>
    <x v="9"/>
    <n v="31363.66"/>
    <n v="3687.49"/>
    <n v="35051.15"/>
    <n v="13"/>
    <n v="378.54"/>
    <n v="28.01"/>
    <m/>
    <n v="350.53000000000003"/>
    <n v="1.0799645660698722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78.54"/>
  </r>
  <r>
    <x v="2"/>
    <s v="C"/>
    <x v="1"/>
    <d v="2021-07-19T00:00:00"/>
    <d v="2021-07-20T00:00:00"/>
    <m/>
    <m/>
    <m/>
    <m/>
    <m/>
    <n v="1523178.91"/>
    <s v="LTMEL"/>
    <n v="537010"/>
    <n v="7010"/>
    <s v="DLM - CPTE"/>
    <x v="9"/>
    <n v="31363.66"/>
    <n v="3687.49"/>
    <n v="35051.15"/>
    <n v="12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6-08T00:00:00"/>
    <d v="2021-06-04T00:00:00"/>
    <m/>
    <m/>
    <m/>
    <m/>
    <m/>
    <n v="1850320.72"/>
    <s v="LTMEL"/>
    <n v="537011"/>
    <n v="7011"/>
    <s v="DLM - CPTE"/>
    <x v="9"/>
    <n v="31363.66"/>
    <n v="3687.49"/>
    <n v="35051.15"/>
    <n v="13"/>
    <n v="378.54"/>
    <n v="28.01"/>
    <m/>
    <n v="350.53000000000003"/>
    <n v="1.0799645660698722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78.54"/>
  </r>
  <r>
    <x v="2"/>
    <s v="C"/>
    <x v="1"/>
    <d v="2021-06-09T00:00:00"/>
    <d v="2021-06-08T00:00:00"/>
    <m/>
    <m/>
    <m/>
    <m/>
    <m/>
    <n v="1850320.72"/>
    <s v="LTMEL"/>
    <n v="537012"/>
    <n v="7012"/>
    <s v="DLM - CPTE"/>
    <x v="9"/>
    <n v="31363.66"/>
    <n v="3687.49"/>
    <n v="35051.15"/>
    <n v="14"/>
    <n v="355.14"/>
    <n v="28.01"/>
    <m/>
    <n v="327.13"/>
    <n v="1.0132049875681682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55.14"/>
  </r>
  <r>
    <x v="2"/>
    <s v="C"/>
    <x v="1"/>
    <d v="2021-06-09T00:00:00"/>
    <d v="2021-06-09T00:00:00"/>
    <m/>
    <m/>
    <m/>
    <m/>
    <m/>
    <n v="1850320.72"/>
    <s v="LTMEL"/>
    <n v="537013"/>
    <n v="7013"/>
    <s v="DLM - CPTE"/>
    <x v="9"/>
    <n v="31363.66"/>
    <n v="3687.49"/>
    <n v="35051.15"/>
    <n v="14"/>
    <n v="378.54"/>
    <n v="28.01"/>
    <m/>
    <n v="350.53000000000003"/>
    <n v="1.0799645660698722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78.54"/>
  </r>
  <r>
    <x v="2"/>
    <s v="C"/>
    <x v="1"/>
    <d v="2021-07-22T00:00:00"/>
    <d v="2021-07-23T00:00:00"/>
    <m/>
    <m/>
    <m/>
    <m/>
    <m/>
    <n v="1523178.91"/>
    <s v="LTMEL"/>
    <n v="537014"/>
    <n v="7014"/>
    <s v="DLM - CPTE"/>
    <x v="9"/>
    <n v="31363.66"/>
    <n v="3687.49"/>
    <n v="35051.15"/>
    <n v="15"/>
    <n v="378.54"/>
    <n v="28.01"/>
    <m/>
    <n v="350.53000000000003"/>
    <n v="1.0799645660698722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78.54"/>
  </r>
  <r>
    <x v="2"/>
    <s v="C"/>
    <x v="1"/>
    <d v="2021-07-15T00:00:00"/>
    <d v="2021-07-16T00:00:00"/>
    <m/>
    <m/>
    <m/>
    <m/>
    <m/>
    <n v="1523178.91"/>
    <s v="LTMEL"/>
    <n v="537021"/>
    <n v="7021"/>
    <s v="DLM - CPTE"/>
    <x v="9"/>
    <n v="31363.66"/>
    <n v="3687.49"/>
    <n v="35051.15"/>
    <n v="28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6-15T00:00:00"/>
    <d v="2021-06-17T00:00:00"/>
    <m/>
    <m/>
    <m/>
    <m/>
    <m/>
    <n v="1850320.72"/>
    <s v="LTMEL"/>
    <n v="537022"/>
    <n v="7022"/>
    <s v="DLM - CPTE"/>
    <x v="9"/>
    <n v="31363.66"/>
    <n v="3687.49"/>
    <n v="35051.15"/>
    <n v="4"/>
    <n v="729.05"/>
    <n v="28.01"/>
    <m/>
    <n v="701.04"/>
    <n v="2.0799602866097115E-2"/>
    <n v="0"/>
    <n v="-2103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729.05"/>
  </r>
  <r>
    <x v="2"/>
    <s v="C"/>
    <x v="1"/>
    <d v="2021-04-01T00:00:00"/>
    <d v="2021-04-01T00:00:00"/>
    <m/>
    <m/>
    <m/>
    <m/>
    <m/>
    <n v="0"/>
    <s v="VSGNI"/>
    <n v="537029"/>
    <n v="7029"/>
    <s v="NORD AMENAGEMENT CONSEIL"/>
    <x v="8"/>
    <n v="24990.01"/>
    <n v="500"/>
    <n v="25490.01"/>
    <n v="7"/>
    <n v="769.93"/>
    <n v="35.229999999999997"/>
    <m/>
    <n v="734.69999999999993"/>
    <n v="3.0205166651562709E-2"/>
    <n v="0"/>
    <n v="0"/>
    <m/>
    <m/>
    <n v="0.1"/>
    <n v="0.1"/>
    <n v="73.47"/>
    <m/>
    <n v="73.47"/>
    <s v="VWB"/>
    <n v="0"/>
    <n v="20"/>
    <n v="1"/>
    <n v="1"/>
    <m/>
    <m/>
    <n v="1"/>
    <s v="Valauto Lambersart VW"/>
    <s v="SKODA"/>
    <m/>
    <s v="Entreprises"/>
    <n v="769.93"/>
  </r>
  <r>
    <x v="2"/>
    <s v="C"/>
    <x v="1"/>
    <d v="2021-06-22T00:00:00"/>
    <d v="2021-06-24T00:00:00"/>
    <m/>
    <m/>
    <m/>
    <m/>
    <m/>
    <n v="0"/>
    <s v="VSGLE"/>
    <n v="537030"/>
    <n v="7030"/>
    <s v="MOHAMMADI AHMAD"/>
    <x v="8"/>
    <n v="20690.009999999998"/>
    <n v="1416.67"/>
    <n v="22106.68"/>
    <n v="11"/>
    <n v="557.89"/>
    <n v="35.229999999999997"/>
    <m/>
    <n v="522.66"/>
    <n v="2.5236263428067895E-2"/>
    <n v="0"/>
    <n v="0"/>
    <m/>
    <m/>
    <n v="0.1"/>
    <n v="0.1"/>
    <n v="52.265999999999998"/>
    <m/>
    <n v="52.265999999999998"/>
    <s v="VWB"/>
    <n v="0"/>
    <n v="20"/>
    <n v="1"/>
    <n v="1"/>
    <m/>
    <m/>
    <n v="1"/>
    <s v="Valauto Lambersart VW"/>
    <s v="SKODA"/>
    <m/>
    <s v="Entreprises"/>
    <n v="557.89"/>
  </r>
  <r>
    <x v="2"/>
    <s v="C"/>
    <x v="1"/>
    <d v="2021-04-26T00:00:00"/>
    <d v="2021-04-26T00:00:00"/>
    <m/>
    <m/>
    <m/>
    <m/>
    <m/>
    <n v="0"/>
    <s v="VSGNI"/>
    <n v="537032"/>
    <n v="7032"/>
    <s v="MELARD ROMAIN"/>
    <x v="12"/>
    <n v="30698.35"/>
    <n v="208.33"/>
    <n v="30906.68"/>
    <n v="6"/>
    <n v="953.52"/>
    <n v="26.32"/>
    <m/>
    <n v="927.19999999999993"/>
    <n v="3.0851582894053972E-2"/>
    <n v="0"/>
    <n v="0"/>
    <m/>
    <m/>
    <n v="0.1"/>
    <n v="0.1"/>
    <n v="92.72"/>
    <m/>
    <n v="92.72"/>
    <s v="VWB"/>
    <n v="0"/>
    <n v="20"/>
    <n v="1"/>
    <n v="1"/>
    <m/>
    <m/>
    <n v="1"/>
    <s v="Valauto Lambersart VW"/>
    <s v="SKODA"/>
    <m/>
    <s v="Entreprises"/>
    <n v="953.52"/>
  </r>
  <r>
    <x v="2"/>
    <s v="C"/>
    <x v="1"/>
    <d v="2021-06-24T00:00:00"/>
    <d v="2021-07-01T00:00:00"/>
    <m/>
    <m/>
    <m/>
    <m/>
    <m/>
    <m/>
    <s v="LTMEL"/>
    <n v="537033"/>
    <n v="7033"/>
    <s v="PUBLI SCREEN"/>
    <x v="10"/>
    <n v="26298.35"/>
    <n v="2225"/>
    <n v="28523.35"/>
    <n v="2"/>
    <n v="604.99"/>
    <n v="35.229999999999997"/>
    <m/>
    <n v="569.76"/>
    <n v="2.1210341702499882E-2"/>
    <n v="0"/>
    <n v="-855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604.99"/>
  </r>
  <r>
    <x v="2"/>
    <s v="C"/>
    <x v="1"/>
    <d v="2021-04-08T00:00:00"/>
    <d v="2021-04-08T00:00:00"/>
    <m/>
    <m/>
    <m/>
    <m/>
    <m/>
    <n v="0"/>
    <s v="VSGNI"/>
    <n v="537034"/>
    <n v="7034"/>
    <s v="DELANNE CYRIL"/>
    <x v="12"/>
    <n v="30698.35"/>
    <n v="791.66"/>
    <n v="31490.01"/>
    <n v="2"/>
    <n v="971.02"/>
    <n v="26.32"/>
    <m/>
    <n v="944.69999999999993"/>
    <n v="3.0835811103267354E-2"/>
    <n v="0"/>
    <n v="0"/>
    <m/>
    <m/>
    <n v="0.1"/>
    <n v="0.1"/>
    <n v="94.47"/>
    <m/>
    <n v="94.47"/>
    <s v="VWB"/>
    <n v="0"/>
    <n v="20"/>
    <n v="1"/>
    <n v="1"/>
    <m/>
    <m/>
    <n v="1"/>
    <s v="Valauto Lambersart VW"/>
    <s v="SKODA"/>
    <m/>
    <s v="Entreprises"/>
    <n v="971.02"/>
  </r>
  <r>
    <x v="2"/>
    <s v="C"/>
    <x v="1"/>
    <d v="2021-07-13T00:00:00"/>
    <d v="2021-07-15T00:00:00"/>
    <m/>
    <m/>
    <m/>
    <m/>
    <m/>
    <n v="0"/>
    <s v="VSGLE"/>
    <n v="537035"/>
    <n v="7035"/>
    <s v="VERAN CELINE"/>
    <x v="12"/>
    <n v="30698.35"/>
    <n v="1808.34"/>
    <n v="32506.69"/>
    <n v="1"/>
    <n v="976.53"/>
    <n v="26.32"/>
    <m/>
    <n v="950.20999999999992"/>
    <n v="3.0040893120769911E-2"/>
    <n v="0"/>
    <n v="0"/>
    <m/>
    <m/>
    <n v="0.1"/>
    <n v="0.1"/>
    <n v="95.021000000000001"/>
    <m/>
    <n v="95.021000000000001"/>
    <s v="VWB"/>
    <n v="0"/>
    <n v="20"/>
    <n v="1"/>
    <n v="1"/>
    <m/>
    <m/>
    <n v="1"/>
    <s v="Valauto Lambersart VW"/>
    <s v="SKODA"/>
    <m/>
    <s v="Entreprises"/>
    <n v="976.53"/>
  </r>
  <r>
    <x v="2"/>
    <s v="C"/>
    <x v="1"/>
    <d v="2021-07-19T00:00:00"/>
    <d v="2021-07-20T00:00:00"/>
    <m/>
    <m/>
    <m/>
    <m/>
    <m/>
    <n v="0"/>
    <s v="VSGNI"/>
    <n v="537036"/>
    <n v="7036"/>
    <s v="L.V.L.M."/>
    <x v="10"/>
    <n v="30040.01"/>
    <n v="541.66999999999996"/>
    <n v="30581.679999999997"/>
    <n v="83"/>
    <n v="952.68"/>
    <n v="35.229999999999997"/>
    <m/>
    <n v="917.44999999999993"/>
    <n v="3.1151983802067122E-2"/>
    <n v="0"/>
    <n v="0"/>
    <m/>
    <m/>
    <n v="0.1"/>
    <n v="0.1"/>
    <n v="91.745000000000005"/>
    <m/>
    <n v="91.745000000000005"/>
    <s v="VWB"/>
    <n v="0"/>
    <n v="20"/>
    <n v="1"/>
    <n v="1"/>
    <m/>
    <m/>
    <n v="1"/>
    <s v="Valauto Lambersart VW"/>
    <s v="SKODA"/>
    <m/>
    <s v="Entreprises"/>
    <n v="952.68"/>
  </r>
  <r>
    <x v="2"/>
    <s v="C"/>
    <x v="1"/>
    <d v="2021-06-18T00:00:00"/>
    <d v="2021-06-22T00:00:00"/>
    <m/>
    <m/>
    <m/>
    <m/>
    <m/>
    <n v="1850320.72"/>
    <s v="LTMEL"/>
    <n v="537037"/>
    <n v="7037"/>
    <s v="DLM - CPTE"/>
    <x v="9"/>
    <n v="39453"/>
    <n v="3441.67"/>
    <n v="42894.67"/>
    <n v="22"/>
    <n v="416.03"/>
    <n v="0"/>
    <m/>
    <n v="416.03"/>
    <n v="9.6988740092883337E-3"/>
    <n v="0"/>
    <n v="-2571.07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416.03"/>
  </r>
  <r>
    <x v="2"/>
    <s v="C"/>
    <x v="1"/>
    <d v="2021-07-07T00:00:00"/>
    <d v="2021-07-09T00:00:00"/>
    <m/>
    <m/>
    <m/>
    <m/>
    <m/>
    <n v="1523178.91"/>
    <s v="LTMEL"/>
    <n v="537038"/>
    <n v="7038"/>
    <s v="DLM - CPTE"/>
    <x v="10"/>
    <n v="28381.68"/>
    <n v="4295.83"/>
    <n v="32677.510000000002"/>
    <n v="16"/>
    <n v="1342.33"/>
    <n v="35.22"/>
    <m/>
    <n v="1307.1099999999999"/>
    <n v="4.1078099279902289E-2"/>
    <n v="0"/>
    <n v="-2940.9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1342.33"/>
  </r>
  <r>
    <x v="2"/>
    <s v="C"/>
    <x v="1"/>
    <d v="2021-04-13T00:00:00"/>
    <d v="2021-04-13T00:00:00"/>
    <m/>
    <m/>
    <m/>
    <m/>
    <m/>
    <n v="0"/>
    <s v="VSGNI"/>
    <n v="537040"/>
    <n v="7040"/>
    <s v="VISEUR CLEMENT"/>
    <x v="12"/>
    <n v="30698.35"/>
    <n v="925"/>
    <n v="31623.35"/>
    <n v="4"/>
    <n v="822.73"/>
    <n v="26.31"/>
    <m/>
    <n v="796.42000000000007"/>
    <n v="2.601653525006048E-2"/>
    <n v="0"/>
    <n v="-474.35"/>
    <m/>
    <s v="ok 3270"/>
    <n v="0.1"/>
    <n v="0.1"/>
    <n v="79.64200000000001"/>
    <m/>
    <n v="79.64200000000001"/>
    <s v="VWB"/>
    <n v="0"/>
    <n v="20"/>
    <n v="1"/>
    <n v="1"/>
    <m/>
    <m/>
    <n v="1"/>
    <s v="Valauto Lambersart VW"/>
    <s v="SKODA"/>
    <m/>
    <s v="Entreprises"/>
    <n v="822.73"/>
  </r>
  <r>
    <x v="2"/>
    <s v="C"/>
    <x v="1"/>
    <d v="2021-05-28T00:00:00"/>
    <d v="2021-06-01T00:00:00"/>
    <m/>
    <m/>
    <m/>
    <m/>
    <m/>
    <n v="0"/>
    <s v="VSGNI"/>
    <n v="537041"/>
    <n v="7041"/>
    <s v="VINCENT MATHIEU"/>
    <x v="12"/>
    <n v="30598.35"/>
    <n v="0"/>
    <n v="30598.35"/>
    <n v="37"/>
    <n v="495.3"/>
    <n v="26.32"/>
    <m/>
    <n v="468.98"/>
    <n v="1.6187147346180434E-2"/>
    <n v="0"/>
    <n v="-459"/>
    <m/>
    <m/>
    <n v="0.1"/>
    <n v="0.1"/>
    <n v="46.898000000000003"/>
    <m/>
    <n v="46.898000000000003"/>
    <s v="VWB"/>
    <n v="0"/>
    <n v="20"/>
    <n v="1"/>
    <n v="1"/>
    <m/>
    <m/>
    <n v="1"/>
    <s v="Valauto Lambersart VW"/>
    <s v="SKODA"/>
    <m/>
    <s v="Entreprises"/>
    <n v="495.3"/>
  </r>
  <r>
    <x v="2"/>
    <s v="C"/>
    <x v="1"/>
    <d v="2021-05-14T00:00:00"/>
    <d v="2021-05-12T00:00:00"/>
    <m/>
    <m/>
    <m/>
    <m/>
    <m/>
    <n v="0"/>
    <s v="VRRKE"/>
    <n v="537044"/>
    <n v="7044"/>
    <s v="GUSTIN JOEL"/>
    <x v="31"/>
    <n v="42055.33"/>
    <n v="908.33"/>
    <n v="42963.66"/>
    <n v="11"/>
    <n v="1043.6099999999999"/>
    <n v="35.22"/>
    <m/>
    <n v="1008.3899999999999"/>
    <n v="2.4290528320911203E-2"/>
    <n v="0"/>
    <n v="0"/>
    <m/>
    <m/>
    <n v="0.1"/>
    <n v="0.1"/>
    <n v="100.839"/>
    <m/>
    <n v="100.839"/>
    <s v="VWB"/>
    <n v="0"/>
    <n v="0"/>
    <n v="0"/>
    <n v="1"/>
    <m/>
    <m/>
    <n v="0"/>
    <s v="Valauto Lambersart VW"/>
    <s v="SKODA"/>
    <m/>
    <s v="Vexor"/>
    <n v="1043.6099999999999"/>
  </r>
  <r>
    <x v="2"/>
    <s v="C"/>
    <x v="1"/>
    <d v="2021-12-14T00:00:00"/>
    <d v="2021-12-15T00:00:00"/>
    <m/>
    <m/>
    <m/>
    <m/>
    <m/>
    <n v="0"/>
    <s v="VSGLE"/>
    <n v="537045"/>
    <n v="7045"/>
    <s v="FORCH"/>
    <x v="10"/>
    <n v="33148.35"/>
    <n v="1075"/>
    <n v="34223.35"/>
    <n v="7"/>
    <n v="1061.93"/>
    <n v="35.229999999999997"/>
    <m/>
    <n v="1026.7"/>
    <n v="3.1029399518165232E-2"/>
    <n v="0"/>
    <n v="0"/>
    <m/>
    <m/>
    <n v="0.1"/>
    <n v="0.1"/>
    <n v="102.67000000000002"/>
    <m/>
    <n v="102.67000000000002"/>
    <s v="CM CIC Bail"/>
    <n v="0"/>
    <n v="0"/>
    <n v="0"/>
    <n v="1"/>
    <m/>
    <m/>
    <n v="0"/>
    <s v="Valauto Lambersart VW"/>
    <s v="SKODA"/>
    <m/>
    <s v="Entreprises"/>
    <n v="1061.93"/>
  </r>
  <r>
    <x v="2"/>
    <s v="C"/>
    <x v="1"/>
    <d v="2021-04-14T00:00:00"/>
    <d v="2021-04-14T00:00:00"/>
    <m/>
    <m/>
    <m/>
    <m/>
    <m/>
    <n v="0"/>
    <s v="VSGNI"/>
    <n v="537046"/>
    <n v="7046"/>
    <s v="ACFLAM"/>
    <x v="8"/>
    <n v="20690.009999999998"/>
    <n v="1583.34"/>
    <n v="22273.35"/>
    <n v="12"/>
    <n v="673.42"/>
    <n v="35.229999999999997"/>
    <m/>
    <n v="638.18999999999994"/>
    <n v="3.0234338346050323E-2"/>
    <n v="0"/>
    <n v="0"/>
    <m/>
    <m/>
    <n v="0.1"/>
    <n v="0.1"/>
    <n v="63.818999999999996"/>
    <m/>
    <n v="63.818999999999996"/>
    <s v="VWB"/>
    <n v="0"/>
    <n v="20"/>
    <n v="1"/>
    <n v="1"/>
    <m/>
    <m/>
    <n v="1"/>
    <s v="Valauto Lambersart VW"/>
    <s v="SKODA"/>
    <m/>
    <s v="Entreprises"/>
    <n v="673.42"/>
  </r>
  <r>
    <x v="2"/>
    <s v="C"/>
    <x v="1"/>
    <d v="2021-09-08T00:00:00"/>
    <d v="2021-09-09T00:00:00"/>
    <m/>
    <m/>
    <m/>
    <m/>
    <m/>
    <n v="0"/>
    <s v="VSGNI"/>
    <n v="537048"/>
    <n v="7048"/>
    <s v="MOUSSAY DAVID"/>
    <x v="12"/>
    <n v="30698.35"/>
    <n v="208.33"/>
    <n v="30906.68"/>
    <n v="48"/>
    <n v="799.4"/>
    <n v="26.32"/>
    <m/>
    <n v="773.07999999999993"/>
    <n v="2.586495864324476E-2"/>
    <n v="-464"/>
    <n v="0"/>
    <m/>
    <m/>
    <n v="0.1"/>
    <n v="0.1"/>
    <n v="77.307999999999993"/>
    <m/>
    <n v="77.307999999999993"/>
    <s v="VWB"/>
    <n v="0"/>
    <n v="20"/>
    <n v="1"/>
    <n v="1"/>
    <m/>
    <m/>
    <n v="1"/>
    <s v="Valauto Lambersart VW"/>
    <s v="SKODA"/>
    <m/>
    <s v="Entreprises"/>
    <n v="799.4"/>
  </r>
  <r>
    <x v="2"/>
    <s v="C"/>
    <x v="1"/>
    <d v="2021-04-28T00:00:00"/>
    <d v="2021-04-28T00:00:00"/>
    <m/>
    <m/>
    <m/>
    <m/>
    <m/>
    <n v="0"/>
    <s v="LTMEL"/>
    <n v="537051"/>
    <n v="7051"/>
    <s v="PANCOOK"/>
    <x v="10"/>
    <n v="36306.68"/>
    <n v="291.67"/>
    <n v="36598.35"/>
    <n v="21"/>
    <n v="730.6"/>
    <n v="35.229999999999997"/>
    <m/>
    <n v="695.37"/>
    <n v="1.9962648589348975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730.6"/>
  </r>
  <r>
    <x v="2"/>
    <s v="C"/>
    <x v="1"/>
    <d v="2021-10-11T00:00:00"/>
    <d v="2021-10-12T00:00:00"/>
    <m/>
    <m/>
    <m/>
    <m/>
    <m/>
    <n v="0"/>
    <s v="VSYPA"/>
    <n v="537052"/>
    <n v="7052"/>
    <s v="CARELIDE"/>
    <x v="10"/>
    <n v="30040.01"/>
    <n v="541.66999999999996"/>
    <n v="30581.679999999997"/>
    <n v="21"/>
    <n v="646.86"/>
    <n v="35.229999999999997"/>
    <m/>
    <n v="611.63"/>
    <n v="2.1151879164257821E-2"/>
    <n v="0"/>
    <n v="0"/>
    <m/>
    <m/>
    <n v="0.1"/>
    <n v="0.1"/>
    <n v="61.163000000000004"/>
    <m/>
    <n v="61.163000000000004"/>
    <s v="VWB"/>
    <n v="0"/>
    <n v="0"/>
    <n v="0"/>
    <n v="1"/>
    <m/>
    <m/>
    <n v="0"/>
    <s v="Valauto Lambersart VW"/>
    <s v="SKODA"/>
    <m/>
    <s v="Entreprises"/>
    <n v="646.86"/>
  </r>
  <r>
    <x v="2"/>
    <s v="C"/>
    <x v="1"/>
    <d v="2021-10-13T00:00:00"/>
    <d v="2021-10-14T00:00:00"/>
    <m/>
    <m/>
    <m/>
    <m/>
    <m/>
    <n v="0"/>
    <s v="VSYPA"/>
    <n v="537053"/>
    <n v="7053"/>
    <s v="CARELIDE"/>
    <x v="10"/>
    <n v="30040.01"/>
    <n v="541.66999999999996"/>
    <n v="30581.679999999997"/>
    <n v="1"/>
    <n v="646.86"/>
    <n v="35.229999999999997"/>
    <m/>
    <n v="611.63"/>
    <n v="2.1151879164257821E-2"/>
    <n v="0"/>
    <n v="0"/>
    <m/>
    <m/>
    <n v="0.1"/>
    <n v="0.1"/>
    <n v="61.163000000000004"/>
    <m/>
    <n v="61.163000000000004"/>
    <s v="VWB"/>
    <n v="0"/>
    <n v="0"/>
    <n v="0"/>
    <n v="1"/>
    <m/>
    <m/>
    <n v="0"/>
    <s v="Valauto Lambersart VW"/>
    <s v="SKODA"/>
    <m/>
    <s v="Entreprises"/>
    <n v="646.86"/>
  </r>
  <r>
    <x v="2"/>
    <s v="C"/>
    <x v="1"/>
    <d v="2021-03-04T00:00:00"/>
    <d v="2021-03-04T00:00:00"/>
    <m/>
    <m/>
    <m/>
    <m/>
    <m/>
    <n v="76131.039999999994"/>
    <s v="LTMEL"/>
    <n v="537054"/>
    <n v="7054"/>
    <s v="SHIMANO FRANCE"/>
    <x v="31"/>
    <n v="35138.660000000003"/>
    <n v="2808.32"/>
    <n v="37946.980000000003"/>
    <n v="13"/>
    <n v="611.24"/>
    <n v="35.229999999999997"/>
    <m/>
    <n v="576.01"/>
    <n v="1.6107737690851814E-2"/>
    <n v="-576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1.24"/>
  </r>
  <r>
    <x v="2"/>
    <s v="C"/>
    <x v="1"/>
    <d v="2021-03-04T00:00:00"/>
    <d v="2021-03-04T00:00:00"/>
    <m/>
    <m/>
    <m/>
    <m/>
    <m/>
    <n v="76131.039999999994"/>
    <s v="LTMEL"/>
    <n v="537055"/>
    <n v="7055"/>
    <s v="SHIMANO FRANCE"/>
    <x v="31"/>
    <n v="35138.660000000003"/>
    <n v="2808.32"/>
    <n v="37946.980000000003"/>
    <n v="13"/>
    <n v="611.24"/>
    <n v="35.229999999999997"/>
    <m/>
    <n v="576.01"/>
    <n v="1.6107737690851814E-2"/>
    <n v="-576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1.24"/>
  </r>
  <r>
    <x v="2"/>
    <s v="C"/>
    <x v="1"/>
    <d v="2021-06-03T00:00:00"/>
    <d v="2021-06-07T00:00:00"/>
    <m/>
    <m/>
    <m/>
    <m/>
    <m/>
    <n v="0"/>
    <s v="LTMEL"/>
    <n v="537059"/>
    <n v="7059"/>
    <s v="SHIMANO FRANCE"/>
    <x v="31"/>
    <n v="35138.660000000003"/>
    <n v="3208.32"/>
    <n v="38346.980000000003"/>
    <n v="9"/>
    <n v="610.23"/>
    <n v="35.229999999999997"/>
    <m/>
    <n v="575"/>
    <n v="1.5913378315580522E-2"/>
    <n v="0"/>
    <n v="-575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0.23"/>
  </r>
  <r>
    <x v="2"/>
    <s v="C"/>
    <x v="1"/>
    <d v="2021-03-24T00:00:00"/>
    <d v="2021-03-24T00:00:00"/>
    <m/>
    <m/>
    <m/>
    <m/>
    <m/>
    <n v="76131.039999999994"/>
    <s v="LTMEL"/>
    <n v="537060"/>
    <n v="7060"/>
    <s v="SHIMANO FRANCE"/>
    <x v="31"/>
    <n v="35138.660000000003"/>
    <n v="3208.32"/>
    <n v="38346.980000000003"/>
    <n v="2"/>
    <n v="610.23"/>
    <n v="35.229999999999997"/>
    <m/>
    <n v="575"/>
    <n v="1.5913378315580522E-2"/>
    <n v="0"/>
    <n v="-575"/>
    <n v="-575"/>
    <s v="justif envoyé par mail 21/04/21"/>
    <m/>
    <n v="0"/>
    <n v="0"/>
    <m/>
    <n v="0"/>
    <s v="VWB"/>
    <n v="0"/>
    <n v="0"/>
    <n v="0"/>
    <n v="1"/>
    <m/>
    <m/>
    <n v="0"/>
    <s v="Valauto Lambersart VW"/>
    <s v="SKODA"/>
    <m/>
    <s v="Entreprises"/>
    <n v="610.23"/>
  </r>
  <r>
    <x v="2"/>
    <s v="C"/>
    <x v="1"/>
    <d v="2021-03-25T00:00:00"/>
    <d v="2021-03-25T00:00:00"/>
    <m/>
    <m/>
    <m/>
    <m/>
    <m/>
    <n v="76131.039999999994"/>
    <s v="LTMEL"/>
    <n v="537062"/>
    <n v="7062"/>
    <s v="SHIMANO FRANCE"/>
    <x v="31"/>
    <n v="35138.660000000003"/>
    <n v="3208.32"/>
    <n v="38346.980000000003"/>
    <n v="3"/>
    <n v="610.23"/>
    <n v="35.229999999999997"/>
    <m/>
    <n v="575"/>
    <n v="1.5913378315580522E-2"/>
    <n v="0"/>
    <n v="-575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10.23"/>
  </r>
  <r>
    <x v="2"/>
    <s v="C"/>
    <x v="1"/>
    <d v="2021-05-25T00:00:00"/>
    <d v="2021-05-25T00:00:00"/>
    <m/>
    <m/>
    <m/>
    <m/>
    <m/>
    <n v="0"/>
    <s v="VSGNI"/>
    <n v="537063"/>
    <n v="7063"/>
    <s v="ESPACE MOLINEL ASSURANCES"/>
    <x v="12"/>
    <n v="30698.35"/>
    <n v="0"/>
    <n v="30698.35"/>
    <n v="27"/>
    <n v="732.39"/>
    <n v="26.32"/>
    <m/>
    <n v="706.06999999999994"/>
    <n v="2.3857634042220511E-2"/>
    <n v="0"/>
    <n v="0"/>
    <m/>
    <m/>
    <n v="0.1"/>
    <n v="0.1"/>
    <n v="70.606999999999999"/>
    <m/>
    <n v="70.606999999999999"/>
    <s v="VWB"/>
    <n v="0"/>
    <n v="20"/>
    <n v="1"/>
    <n v="1"/>
    <m/>
    <m/>
    <n v="1"/>
    <s v="Valauto Lambersart VW"/>
    <s v="SKODA"/>
    <m/>
    <s v="Entreprises"/>
    <n v="732.39"/>
  </r>
  <r>
    <x v="2"/>
    <s v="C"/>
    <x v="1"/>
    <d v="2021-05-17T00:00:00"/>
    <d v="2021-05-18T00:00:00"/>
    <m/>
    <m/>
    <m/>
    <m/>
    <m/>
    <n v="0"/>
    <s v="VSGNI"/>
    <n v="537064"/>
    <n v="7064"/>
    <s v="ASTUCIO"/>
    <x v="10"/>
    <n v="30040.01"/>
    <n v="1458.34"/>
    <n v="31498.35"/>
    <n v="26"/>
    <n v="822.69"/>
    <n v="35.229999999999997"/>
    <m/>
    <n v="787.46"/>
    <n v="2.611851096962222E-2"/>
    <n v="0"/>
    <n v="0"/>
    <m/>
    <m/>
    <n v="0.1"/>
    <n v="0.1"/>
    <n v="78.746000000000009"/>
    <m/>
    <n v="78.746000000000009"/>
    <s v="VWB"/>
    <n v="0"/>
    <n v="20"/>
    <n v="1"/>
    <n v="1"/>
    <m/>
    <m/>
    <n v="1"/>
    <s v="Valauto Lambersart VW"/>
    <s v="SKODA"/>
    <m/>
    <s v="Entreprises"/>
    <n v="822.69"/>
  </r>
  <r>
    <x v="2"/>
    <s v="C"/>
    <x v="1"/>
    <d v="2021-05-12T00:00:00"/>
    <d v="2021-05-17T00:00:00"/>
    <m/>
    <m/>
    <m/>
    <m/>
    <m/>
    <n v="207690.23999999999"/>
    <s v="LTMEL"/>
    <n v="537066"/>
    <n v="7066"/>
    <s v="ARVAL SERVICE LEASE"/>
    <x v="12"/>
    <n v="27000"/>
    <n v="2108.34"/>
    <n v="29108.34"/>
    <n v="14"/>
    <n v="608.11"/>
    <n v="24.66"/>
    <m/>
    <n v="583.45000000000005"/>
    <n v="2.0891263466071924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608.11"/>
  </r>
  <r>
    <x v="2"/>
    <s v="C"/>
    <x v="1"/>
    <d v="2021-10-28T00:00:00"/>
    <d v="2021-10-28T00:00:00"/>
    <m/>
    <m/>
    <m/>
    <m/>
    <m/>
    <n v="92065.68"/>
    <s v="LTMEL"/>
    <n v="537071"/>
    <n v="7071"/>
    <s v="ARVAL SERVICE LEASE"/>
    <x v="9"/>
    <n v="38713.660000000003"/>
    <n v="333.33"/>
    <n v="39046.990000000005"/>
    <n v="9"/>
    <n v="795.14"/>
    <n v="28.01"/>
    <m/>
    <n v="767.13"/>
    <n v="2.0363669517163802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795.14"/>
  </r>
  <r>
    <x v="2"/>
    <s v="C"/>
    <x v="1"/>
    <d v="2021-08-23T00:00:00"/>
    <d v="2021-08-24T00:00:00"/>
    <m/>
    <m/>
    <m/>
    <m/>
    <m/>
    <n v="0"/>
    <s v="VSGNI"/>
    <n v="537073"/>
    <n v="7073"/>
    <s v="TEFFRI ENSEIGNES"/>
    <x v="9"/>
    <n v="34855.33"/>
    <n v="3508.33"/>
    <n v="38363.660000000003"/>
    <n v="27"/>
    <n v="1172.08"/>
    <n v="28"/>
    <m/>
    <n v="1144.08"/>
    <n v="3.0551829517830149E-2"/>
    <n v="0"/>
    <n v="0"/>
    <m/>
    <m/>
    <n v="0.1"/>
    <n v="0.1"/>
    <n v="114.408"/>
    <m/>
    <n v="114.408"/>
    <s v="VWB"/>
    <n v="0"/>
    <n v="20"/>
    <n v="1"/>
    <n v="1"/>
    <m/>
    <m/>
    <n v="1"/>
    <s v="Valauto Lambersart VW"/>
    <s v="SKODA"/>
    <m/>
    <s v="Entreprises"/>
    <n v="1172.08"/>
  </r>
  <r>
    <x v="2"/>
    <s v="C"/>
    <x v="1"/>
    <d v="2021-09-01T00:00:00"/>
    <d v="2021-09-02T00:00:00"/>
    <m/>
    <m/>
    <m/>
    <m/>
    <m/>
    <n v="0"/>
    <s v="VSGNI"/>
    <n v="537076"/>
    <n v="7076"/>
    <s v="MIND CONSTRUCTION"/>
    <x v="10"/>
    <n v="25048.35"/>
    <n v="2225"/>
    <n v="27273.35"/>
    <n v="43"/>
    <n v="853.42"/>
    <n v="35.22"/>
    <m/>
    <n v="818.19999999999993"/>
    <n v="3.1291352180791869E-2"/>
    <n v="0"/>
    <n v="0"/>
    <m/>
    <m/>
    <n v="0.1"/>
    <n v="0.1"/>
    <n v="81.819999999999993"/>
    <m/>
    <n v="81.819999999999993"/>
    <s v="VWB"/>
    <n v="0"/>
    <n v="20"/>
    <n v="1"/>
    <n v="1"/>
    <m/>
    <m/>
    <n v="1"/>
    <s v="Valauto Lambersart VW"/>
    <s v="SKODA"/>
    <m/>
    <s v="Entreprises"/>
    <n v="853.42"/>
  </r>
  <r>
    <x v="2"/>
    <s v="C"/>
    <x v="1"/>
    <d v="2021-07-13T00:00:00"/>
    <d v="2021-07-15T00:00:00"/>
    <m/>
    <m/>
    <m/>
    <m/>
    <m/>
    <n v="1710.65"/>
    <s v="VRRKE"/>
    <n v="537078"/>
    <n v="7078"/>
    <s v="LEASE PLAN FRANCE"/>
    <x v="9"/>
    <n v="34928.01"/>
    <n v="2708.34"/>
    <n v="37636.350000000006"/>
    <n v="17"/>
    <n v="766.21"/>
    <n v="-44.67"/>
    <m/>
    <n v="810.88"/>
    <n v="2.0358244091151237E-2"/>
    <n v="0"/>
    <m/>
    <m/>
    <m/>
    <n v="0.1"/>
    <n v="0.1"/>
    <n v="81.088000000000008"/>
    <m/>
    <n v="81.088000000000008"/>
    <s v="Lease Plan"/>
    <n v="0"/>
    <n v="0"/>
    <n v="0"/>
    <n v="1"/>
    <m/>
    <m/>
    <n v="0"/>
    <s v="Valauto Lambersart VW"/>
    <s v="SKODA"/>
    <m/>
    <s v="Vexor"/>
    <n v="766.21"/>
  </r>
  <r>
    <x v="2"/>
    <s v="C"/>
    <x v="1"/>
    <d v="2021-11-12T00:00:00"/>
    <d v="2021-11-12T00:00:00"/>
    <m/>
    <m/>
    <m/>
    <m/>
    <m/>
    <n v="0"/>
    <s v="VRRKE"/>
    <n v="537079"/>
    <n v="7079"/>
    <s v="ASSOCIATIVE GROUP RECHANGE AUTOM"/>
    <x v="10"/>
    <n v="34060.839999999997"/>
    <n v="4820.84"/>
    <n v="38881.679999999993"/>
    <n v="24"/>
    <n v="1003.99"/>
    <n v="35.229999999999997"/>
    <m/>
    <n v="968.76"/>
    <n v="2.5821672314570776E-2"/>
    <n v="0"/>
    <n v="0"/>
    <m/>
    <m/>
    <n v="0.1"/>
    <n v="0.1"/>
    <n v="96.876000000000005"/>
    <m/>
    <n v="96.876000000000005"/>
    <s v="VWB"/>
    <n v="0"/>
    <n v="0"/>
    <n v="0"/>
    <n v="1"/>
    <m/>
    <m/>
    <n v="0"/>
    <s v="Valauto Lambersart VW"/>
    <s v="SKODA"/>
    <m/>
    <s v="Vexor"/>
    <n v="1003.99"/>
  </r>
  <r>
    <x v="2"/>
    <s v="C"/>
    <x v="1"/>
    <d v="2021-05-10T00:00:00"/>
    <d v="2021-05-12T00:00:00"/>
    <m/>
    <m/>
    <m/>
    <m/>
    <m/>
    <n v="0"/>
    <s v="VSGNI"/>
    <n v="537081"/>
    <n v="7081"/>
    <s v="GROUPE GESCO ASSURANCES DOUAI"/>
    <x v="7"/>
    <n v="23081.68"/>
    <n v="2150"/>
    <n v="25231.68"/>
    <n v="24"/>
    <n v="509.86"/>
    <n v="35.229999999999997"/>
    <m/>
    <n v="474.63"/>
    <n v="2.020713642531928E-2"/>
    <n v="0"/>
    <n v="-378"/>
    <m/>
    <m/>
    <n v="0.1"/>
    <n v="0.1"/>
    <n v="47.463000000000001"/>
    <m/>
    <n v="47.463000000000001"/>
    <s v="VWB"/>
    <n v="0"/>
    <n v="20"/>
    <n v="1"/>
    <n v="1"/>
    <m/>
    <m/>
    <n v="1"/>
    <s v="Valauto Lambersart VW"/>
    <s v="SKODA"/>
    <m/>
    <s v="Entreprises"/>
    <n v="509.86"/>
  </r>
  <r>
    <x v="2"/>
    <s v="C"/>
    <x v="1"/>
    <d v="2021-05-10T00:00:00"/>
    <d v="2021-05-12T00:00:00"/>
    <m/>
    <m/>
    <m/>
    <m/>
    <m/>
    <n v="0"/>
    <s v="VSGNI"/>
    <n v="537083"/>
    <n v="7083"/>
    <s v="GROUPE GESCO ASSURANCES DOUAI"/>
    <x v="7"/>
    <n v="23081.68"/>
    <n v="2150"/>
    <n v="25231.68"/>
    <n v="24"/>
    <n v="509.86"/>
    <n v="35.229999999999997"/>
    <m/>
    <n v="474.63"/>
    <n v="2.020713642531928E-2"/>
    <n v="0"/>
    <n v="-378"/>
    <m/>
    <m/>
    <n v="0.1"/>
    <n v="0.1"/>
    <n v="47.463000000000001"/>
    <m/>
    <n v="47.463000000000001"/>
    <s v="VWB"/>
    <n v="0"/>
    <n v="20"/>
    <n v="1"/>
    <n v="1"/>
    <m/>
    <m/>
    <n v="1"/>
    <s v="Valauto Lambersart VW"/>
    <s v="SKODA"/>
    <m/>
    <s v="Entreprises"/>
    <n v="509.86"/>
  </r>
  <r>
    <x v="2"/>
    <s v="C"/>
    <x v="1"/>
    <d v="2021-06-07T00:00:00"/>
    <d v="2021-06-09T00:00:00"/>
    <m/>
    <m/>
    <m/>
    <m/>
    <m/>
    <n v="0"/>
    <s v="VSGNI"/>
    <n v="537086"/>
    <n v="7086"/>
    <s v="JEALTA"/>
    <x v="12"/>
    <n v="30698.35"/>
    <n v="208.33"/>
    <n v="30906.68"/>
    <n v="12"/>
    <n v="953.52"/>
    <n v="26.32"/>
    <m/>
    <n v="927.19999999999993"/>
    <n v="3.0851582894053972E-2"/>
    <n v="0"/>
    <n v="0"/>
    <m/>
    <m/>
    <n v="0.1"/>
    <n v="0.1"/>
    <n v="92.72"/>
    <m/>
    <n v="92.72"/>
    <s v="VWB"/>
    <n v="0"/>
    <n v="20"/>
    <n v="1"/>
    <n v="1"/>
    <m/>
    <m/>
    <n v="1"/>
    <s v="Valauto Lambersart VW"/>
    <s v="SKODA"/>
    <m/>
    <s v="Entreprises"/>
    <n v="953.52"/>
  </r>
  <r>
    <x v="2"/>
    <s v="C"/>
    <x v="1"/>
    <d v="2021-09-02T00:00:00"/>
    <d v="2021-09-03T00:00:00"/>
    <m/>
    <m/>
    <m/>
    <m/>
    <m/>
    <n v="0"/>
    <s v="VSGNI"/>
    <n v="537095"/>
    <n v="7095"/>
    <s v="SALOMON SOIZIC"/>
    <x v="8"/>
    <n v="24990.01"/>
    <n v="691.66"/>
    <n v="25681.67"/>
    <n v="49"/>
    <n v="819.26"/>
    <n v="35.229999999999997"/>
    <m/>
    <n v="784.03"/>
    <n v="3.1900573444016686E-2"/>
    <n v="0"/>
    <n v="-46.08"/>
    <m/>
    <m/>
    <n v="0.1"/>
    <n v="0.1"/>
    <n v="78.403000000000006"/>
    <m/>
    <n v="78.403000000000006"/>
    <s v="VWB"/>
    <n v="0"/>
    <n v="20"/>
    <n v="1"/>
    <n v="1"/>
    <m/>
    <m/>
    <n v="1"/>
    <s v="Valauto Lambersart VW"/>
    <s v="SKODA"/>
    <m/>
    <s v="Entreprises"/>
    <n v="819.26"/>
  </r>
  <r>
    <x v="2"/>
    <s v="C"/>
    <x v="1"/>
    <d v="2021-10-01T00:00:00"/>
    <d v="2021-10-01T00:00:00"/>
    <m/>
    <m/>
    <m/>
    <m/>
    <m/>
    <n v="0"/>
    <s v="VSGLE"/>
    <n v="537098"/>
    <n v="7098"/>
    <s v="LA MAINTENANCE ELECTRIQUE"/>
    <x v="12"/>
    <n v="30698.35"/>
    <n v="208.33"/>
    <n v="30906.68"/>
    <n v="15"/>
    <n v="1621.44"/>
    <n v="26.32"/>
    <m/>
    <n v="1595.1200000000001"/>
    <n v="5.2462445011887397E-2"/>
    <n v="0"/>
    <n v="-1286.04"/>
    <m/>
    <m/>
    <n v="0.1"/>
    <n v="0.1"/>
    <n v="159.51200000000003"/>
    <m/>
    <n v="159.51200000000003"/>
    <s v="VWB"/>
    <n v="0"/>
    <n v="20"/>
    <n v="1"/>
    <n v="1"/>
    <m/>
    <m/>
    <n v="1"/>
    <s v="Valauto Lambersart VW"/>
    <s v="SKODA"/>
    <m/>
    <s v="Entreprises"/>
    <n v="1621.44"/>
  </r>
  <r>
    <x v="2"/>
    <s v="C"/>
    <x v="1"/>
    <d v="2021-12-29T00:00:00"/>
    <d v="2021-12-30T00:00:00"/>
    <m/>
    <m/>
    <m/>
    <m/>
    <m/>
    <n v="0"/>
    <s v="VSGNI"/>
    <n v="537107"/>
    <n v="7107"/>
    <s v="ABELHADJ SADEK"/>
    <x v="12"/>
    <n v="30698.35"/>
    <n v="208.33"/>
    <n v="30906.68"/>
    <n v="118"/>
    <n v="675.37"/>
    <n v="26.32"/>
    <m/>
    <n v="649.04999999999995"/>
    <n v="2.1851910331358786E-2"/>
    <n v="0"/>
    <n v="-927"/>
    <m/>
    <m/>
    <n v="0.1"/>
    <n v="0.1"/>
    <n v="64.905000000000001"/>
    <m/>
    <n v="64.905000000000001"/>
    <s v="VWB"/>
    <n v="0"/>
    <n v="20"/>
    <n v="1"/>
    <n v="1"/>
    <m/>
    <m/>
    <n v="1"/>
    <s v="Valauto Lambersart VW"/>
    <s v="SKODA"/>
    <m/>
    <s v="Entreprises"/>
    <n v="675.37"/>
  </r>
  <r>
    <x v="2"/>
    <s v="C"/>
    <x v="1"/>
    <d v="2021-06-01T00:00:00"/>
    <d v="2021-06-02T00:00:00"/>
    <m/>
    <m/>
    <m/>
    <m/>
    <m/>
    <n v="0"/>
    <s v="VSGNI"/>
    <n v="537130"/>
    <n v="7130"/>
    <s v="O'TERA FRANCE"/>
    <x v="12"/>
    <n v="30698.35"/>
    <n v="208.33"/>
    <n v="30906.68"/>
    <n v="6"/>
    <n v="675.36"/>
    <n v="26.32"/>
    <m/>
    <n v="649.04"/>
    <n v="2.1851586776709762E-2"/>
    <n v="0"/>
    <n v="-927.2"/>
    <n v="-927.2"/>
    <s v="appel de fonds"/>
    <n v="0.1"/>
    <n v="0.1"/>
    <n v="64.903999999999996"/>
    <m/>
    <n v="64.903999999999996"/>
    <s v="VWB"/>
    <n v="0"/>
    <n v="20"/>
    <n v="1"/>
    <n v="1"/>
    <m/>
    <m/>
    <n v="1"/>
    <s v="Valauto Lambersart VW"/>
    <s v="SKODA"/>
    <m/>
    <s v="Entreprises"/>
    <n v="675.36"/>
  </r>
  <r>
    <x v="2"/>
    <s v="C"/>
    <x v="1"/>
    <d v="2021-06-28T00:00:00"/>
    <d v="2021-07-01T00:00:00"/>
    <m/>
    <m/>
    <m/>
    <m/>
    <m/>
    <m/>
    <s v="LTMEL"/>
    <n v="537131"/>
    <n v="7131"/>
    <s v="BAYWA R.E. FRANCE"/>
    <x v="10"/>
    <n v="33731.68"/>
    <n v="841.66"/>
    <n v="34573.340000000004"/>
    <n v="27"/>
    <n v="1079.5899999999999"/>
    <n v="35.229999999999997"/>
    <m/>
    <n v="1044.3599999999999"/>
    <n v="3.1226083450427405E-2"/>
    <n v="0"/>
    <n v="0"/>
    <m/>
    <m/>
    <m/>
    <n v="0"/>
    <n v="0"/>
    <m/>
    <n v="0"/>
    <n v="0"/>
    <n v="0"/>
    <n v="0"/>
    <n v="0"/>
    <n v="1"/>
    <m/>
    <m/>
    <n v="0"/>
    <s v="Valauto Lambersart VW"/>
    <s v="SKODA"/>
    <m/>
    <s v="Entreprises"/>
    <n v="1079.5899999999999"/>
  </r>
  <r>
    <x v="2"/>
    <s v="C"/>
    <x v="1"/>
    <d v="2021-08-24T00:00:00"/>
    <d v="2021-08-25T00:00:00"/>
    <m/>
    <m/>
    <m/>
    <m/>
    <m/>
    <n v="0"/>
    <s v="VSGNI"/>
    <n v="537135"/>
    <n v="7135"/>
    <s v="WATTRELOS DISTRIBUTION"/>
    <x v="12"/>
    <n v="30698.36"/>
    <n v="208.33"/>
    <n v="30906.690000000002"/>
    <n v="7"/>
    <n v="520.83000000000004"/>
    <n v="26.31"/>
    <m/>
    <n v="494.52000000000004"/>
    <n v="1.6851691332847356E-2"/>
    <n v="0"/>
    <n v="-772.66"/>
    <m/>
    <s v="ADF KAROQ OK"/>
    <n v="0.1"/>
    <n v="0.1"/>
    <n v="49.452000000000005"/>
    <m/>
    <n v="49.452000000000005"/>
    <s v="VWB"/>
    <n v="0"/>
    <n v="20"/>
    <n v="1"/>
    <n v="1"/>
    <m/>
    <m/>
    <n v="1"/>
    <s v="Valauto Lambersart VW"/>
    <s v="SKODA"/>
    <m/>
    <s v="Entreprises"/>
    <n v="520.83000000000004"/>
  </r>
  <r>
    <x v="2"/>
    <s v="C"/>
    <x v="1"/>
    <d v="2021-09-03T00:00:00"/>
    <d v="2021-09-06T00:00:00"/>
    <m/>
    <m/>
    <m/>
    <m/>
    <m/>
    <n v="0"/>
    <s v="VSGNI"/>
    <n v="537136"/>
    <n v="7136"/>
    <s v="HMD"/>
    <x v="12"/>
    <n v="30698.35"/>
    <n v="250"/>
    <n v="30948.35"/>
    <n v="7"/>
    <n v="799"/>
    <n v="26.32"/>
    <m/>
    <n v="772.68"/>
    <n v="2.5817208348748805E-2"/>
    <n v="0"/>
    <n v="-772.66"/>
    <m/>
    <s v="adf ok tb"/>
    <n v="0.1"/>
    <n v="0.1"/>
    <n v="77.268000000000001"/>
    <m/>
    <n v="77.268000000000001"/>
    <s v="VWB"/>
    <n v="0"/>
    <n v="20"/>
    <n v="1"/>
    <n v="1"/>
    <m/>
    <m/>
    <n v="1"/>
    <s v="Valauto Lambersart VW"/>
    <s v="SKODA"/>
    <m/>
    <s v="Entreprises"/>
    <n v="799"/>
  </r>
  <r>
    <x v="2"/>
    <s v="C"/>
    <x v="1"/>
    <d v="2021-09-27T00:00:00"/>
    <d v="2021-09-28T00:00:00"/>
    <m/>
    <m/>
    <m/>
    <m/>
    <m/>
    <n v="52370.65"/>
    <s v="LTMEL"/>
    <n v="537138"/>
    <n v="7138"/>
    <s v="ATHLON CAR LEASE"/>
    <x v="7"/>
    <n v="19465.009999999998"/>
    <n v="1916.67"/>
    <n v="21381.68"/>
    <n v="25"/>
    <n v="538.04"/>
    <n v="35.229999999999997"/>
    <m/>
    <n v="502.80999999999995"/>
    <n v="2.5163597996041467E-2"/>
    <n v="0"/>
    <n v="0"/>
    <m/>
    <m/>
    <m/>
    <n v="0"/>
    <n v="0"/>
    <m/>
    <n v="0"/>
    <s v="Alphabet"/>
    <n v="0"/>
    <n v="0"/>
    <n v="0"/>
    <n v="1"/>
    <m/>
    <m/>
    <n v="0"/>
    <s v="Valauto Lambersart VW"/>
    <s v="SKODA"/>
    <m/>
    <s v="Entreprises"/>
    <n v="538.04"/>
  </r>
  <r>
    <x v="2"/>
    <s v="C"/>
    <x v="1"/>
    <d v="2021-12-24T00:00:00"/>
    <d v="2021-12-27T00:00:00"/>
    <m/>
    <m/>
    <m/>
    <m/>
    <m/>
    <n v="0"/>
    <s v="VRRKE"/>
    <n v="537140"/>
    <n v="7140"/>
    <s v="INNOVA"/>
    <x v="7"/>
    <n v="23081.68"/>
    <n v="2408.33"/>
    <n v="25490.010000000002"/>
    <n v="65"/>
    <n v="393.83"/>
    <n v="35.229999999999997"/>
    <m/>
    <n v="358.59999999999997"/>
    <n v="1.5450366633830271E-2"/>
    <n v="0"/>
    <n v="-643.5"/>
    <m/>
    <s v="ADF scala ok"/>
    <n v="0.1"/>
    <n v="0.1"/>
    <n v="35.86"/>
    <m/>
    <n v="35.86"/>
    <s v="VWB"/>
    <n v="0"/>
    <n v="0"/>
    <n v="0"/>
    <n v="1"/>
    <m/>
    <m/>
    <n v="0"/>
    <s v="Valauto Lambersart VW"/>
    <s v="SKODA"/>
    <m/>
    <s v="Vexor"/>
    <n v="393.83"/>
  </r>
  <r>
    <x v="2"/>
    <s v="C"/>
    <x v="1"/>
    <d v="2021-07-19T00:00:00"/>
    <d v="2021-07-20T00:00:00"/>
    <m/>
    <m/>
    <m/>
    <m/>
    <m/>
    <n v="0"/>
    <s v="VRRKE"/>
    <n v="537141"/>
    <n v="7141"/>
    <s v="INNOVA"/>
    <x v="7"/>
    <n v="23081.68"/>
    <n v="2408.33"/>
    <n v="25490.010000000002"/>
    <n v="39"/>
    <n v="393.83"/>
    <n v="35.229999999999997"/>
    <m/>
    <n v="358.59999999999997"/>
    <n v="1.5450366633830271E-2"/>
    <n v="0"/>
    <n v="-643.5"/>
    <m/>
    <m/>
    <n v="0.1"/>
    <n v="0.1"/>
    <n v="35.86"/>
    <m/>
    <n v="35.86"/>
    <s v="VWB"/>
    <n v="0"/>
    <n v="0"/>
    <n v="0"/>
    <n v="1"/>
    <m/>
    <m/>
    <n v="0"/>
    <s v="Valauto Lambersart VW"/>
    <s v="SKODA"/>
    <m/>
    <s v="Vexor"/>
    <n v="393.83"/>
  </r>
  <r>
    <x v="2"/>
    <s v="C"/>
    <x v="1"/>
    <d v="2021-11-25T00:00:00"/>
    <d v="2021-11-26T00:00:00"/>
    <m/>
    <m/>
    <m/>
    <m/>
    <m/>
    <n v="0"/>
    <s v="LTMEL"/>
    <n v="537407"/>
    <n v="7407"/>
    <s v="EX'IM NORD PICARDIE"/>
    <x v="7"/>
    <n v="23081.68"/>
    <n v="2408.33"/>
    <n v="25490.010000000002"/>
    <n v="2"/>
    <n v="513.22"/>
    <n v="35.229999999999997"/>
    <m/>
    <n v="477.99"/>
    <n v="2.0134162364000643E-2"/>
    <n v="0"/>
    <n v="-508"/>
    <n v="-508"/>
    <s v="NON VISIBLE 3270 / MAIL OK"/>
    <m/>
    <n v="0"/>
    <n v="0"/>
    <m/>
    <n v="0"/>
    <s v="VWB"/>
    <n v="0"/>
    <n v="0"/>
    <n v="0"/>
    <n v="1"/>
    <m/>
    <m/>
    <n v="0"/>
    <s v="Valauto Lambersart VW"/>
    <s v="SKODA"/>
    <m/>
    <s v="Entreprises"/>
    <n v="513.22"/>
  </r>
  <r>
    <x v="2"/>
    <s v="C"/>
    <x v="1"/>
    <d v="2021-02-15T00:00:00"/>
    <d v="2021-02-17T00:00:00"/>
    <m/>
    <m/>
    <m/>
    <m/>
    <m/>
    <n v="0"/>
    <s v="VRRKE"/>
    <n v="537777"/>
    <n v="777"/>
    <s v="INNOVA"/>
    <x v="7"/>
    <n v="23048.35"/>
    <n v="1583.34"/>
    <n v="24631.69"/>
    <n v="32"/>
    <n v="620.69000000000005"/>
    <n v="35.229999999999997"/>
    <m/>
    <n v="585.46"/>
    <n v="2.5198839381301085E-2"/>
    <n v="0"/>
    <n v="-246"/>
    <m/>
    <m/>
    <n v="0.1"/>
    <n v="0.1"/>
    <n v="58.546000000000006"/>
    <m/>
    <n v="58.546000000000006"/>
    <s v="VWB"/>
    <n v="0"/>
    <n v="0"/>
    <n v="0"/>
    <n v="1"/>
    <m/>
    <m/>
    <n v="0"/>
    <s v="Valauto Lambersart VW"/>
    <s v="SKODA"/>
    <m/>
    <s v="Vexor"/>
    <n v="620.69000000000005"/>
  </r>
  <r>
    <x v="2"/>
    <s v="C"/>
    <x v="1"/>
    <d v="2021-01-11T00:00:00"/>
    <d v="2021-01-12T00:00:00"/>
    <m/>
    <m/>
    <m/>
    <m/>
    <s v="X"/>
    <n v="0"/>
    <s v="LTMEL"/>
    <n v="538815"/>
    <n v="815"/>
    <s v="PREVENTEC-CPTE"/>
    <x v="7"/>
    <n v="21831.68"/>
    <n v="2383.34"/>
    <n v="24215.02"/>
    <n v="24"/>
    <n v="695.39"/>
    <n v="35.229999999999997"/>
    <m/>
    <n v="660.16"/>
    <n v="2.8717300254139783E-2"/>
    <n v="0"/>
    <n v="-480"/>
    <n v="-480"/>
    <s v="bi sans justif"/>
    <m/>
    <n v="0"/>
    <n v="0"/>
    <m/>
    <n v="0"/>
    <s v="VWB"/>
    <n v="0"/>
    <n v="0"/>
    <n v="0"/>
    <n v="1"/>
    <m/>
    <m/>
    <n v="0"/>
    <s v="Valauto Lambersart VW"/>
    <s v="SKODA"/>
    <m/>
    <s v="Entreprises"/>
    <n v="695.39"/>
  </r>
  <r>
    <x v="2"/>
    <s v="C"/>
    <x v="1"/>
    <d v="2021-01-06T00:00:00"/>
    <d v="2021-01-08T00:00:00"/>
    <m/>
    <m/>
    <m/>
    <m/>
    <m/>
    <n v="28711.59"/>
    <s v="LTMEL"/>
    <n v="538833"/>
    <n v="833"/>
    <s v="V2D CREATION"/>
    <x v="12"/>
    <n v="26898.35"/>
    <n v="2166.66"/>
    <n v="29065.01"/>
    <n v="1"/>
    <n v="607.59"/>
    <n v="26.32"/>
    <m/>
    <n v="581.27"/>
    <n v="2.0904517149658648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607.59"/>
  </r>
  <r>
    <x v="2"/>
    <s v="C"/>
    <x v="1"/>
    <d v="2021-01-04T00:00:00"/>
    <d v="2021-01-05T00:00:00"/>
    <m/>
    <m/>
    <m/>
    <m/>
    <m/>
    <n v="0"/>
    <s v="VSGNI"/>
    <n v="538842"/>
    <n v="842"/>
    <s v="PUAUD MARION"/>
    <x v="8"/>
    <n v="25615.01"/>
    <n v="500"/>
    <n v="26115.01"/>
    <n v="18"/>
    <n v="634.49"/>
    <n v="35.229999999999997"/>
    <m/>
    <n v="599.26"/>
    <n v="2.4295989164851938E-2"/>
    <n v="0"/>
    <n v="0"/>
    <m/>
    <m/>
    <n v="0.1"/>
    <n v="0.1"/>
    <n v="59.926000000000002"/>
    <m/>
    <n v="59.926000000000002"/>
    <s v="VWB"/>
    <n v="0"/>
    <n v="20"/>
    <n v="1"/>
    <n v="1"/>
    <m/>
    <m/>
    <n v="1"/>
    <s v="Valauto Lambersart VW"/>
    <s v="SKODA"/>
    <m/>
    <s v="Entreprises"/>
    <n v="634.49"/>
  </r>
  <r>
    <x v="2"/>
    <s v="C"/>
    <x v="1"/>
    <d v="2021-03-11T00:00:00"/>
    <d v="2021-03-11T00:00:00"/>
    <m/>
    <m/>
    <m/>
    <m/>
    <m/>
    <n v="1689.52"/>
    <s v="LTMEL"/>
    <n v="538888"/>
    <n v="888"/>
    <s v="EXER"/>
    <x v="7"/>
    <n v="23081.68"/>
    <n v="1916.67"/>
    <n v="24998.35"/>
    <n v="55"/>
    <n v="280.12"/>
    <n v="35.229999999999997"/>
    <m/>
    <n v="244.89000000000001"/>
    <n v="1.1205539565611331E-2"/>
    <n v="0"/>
    <n v="-250"/>
    <n v="-250"/>
    <s v="justif envoyé par mail 21/04/21"/>
    <m/>
    <n v="0"/>
    <n v="0"/>
    <m/>
    <n v="0"/>
    <s v="VWB"/>
    <n v="0"/>
    <n v="0"/>
    <n v="0"/>
    <n v="1"/>
    <m/>
    <m/>
    <n v="0"/>
    <s v="Valauto Lambersart VW"/>
    <s v="SKODA"/>
    <m/>
    <s v="Entreprises"/>
    <n v="280.12"/>
  </r>
  <r>
    <x v="2"/>
    <s v="C"/>
    <x v="1"/>
    <d v="2021-05-18T00:00:00"/>
    <d v="2021-05-19T00:00:00"/>
    <m/>
    <m/>
    <m/>
    <m/>
    <m/>
    <n v="24587.97"/>
    <s v="LTMEL"/>
    <n v="538908"/>
    <n v="908"/>
    <s v="ATHLON CAR LEASE"/>
    <x v="7"/>
    <n v="23081.68"/>
    <n v="1916.67"/>
    <n v="24998.35"/>
    <n v="112"/>
    <n v="628.47"/>
    <n v="35.229999999999997"/>
    <m/>
    <n v="593.24"/>
    <n v="2.5140459270311843E-2"/>
    <n v="-2324.85"/>
    <n v="126.71"/>
    <m/>
    <m/>
    <m/>
    <n v="0"/>
    <n v="0"/>
    <m/>
    <n v="0"/>
    <s v="Alphabet"/>
    <n v="0"/>
    <n v="0"/>
    <n v="0"/>
    <n v="1"/>
    <n v="416"/>
    <n v="44377"/>
    <n v="0"/>
    <s v="Valauto Lambersart VW"/>
    <s v="SKODA"/>
    <m/>
    <s v="Entreprises"/>
    <n v="1044.47"/>
  </r>
  <r>
    <x v="2"/>
    <s v="C"/>
    <x v="1"/>
    <d v="2021-04-07T00:00:00"/>
    <d v="2021-04-01T00:00:00"/>
    <m/>
    <m/>
    <m/>
    <m/>
    <m/>
    <n v="315472.96999999997"/>
    <s v="LTMEL"/>
    <n v="539950"/>
    <n v="950"/>
    <s v="DLM - CPTE"/>
    <x v="31"/>
    <n v="28781.68"/>
    <n v="2416.66"/>
    <n v="31198.34"/>
    <n v="29"/>
    <n v="347"/>
    <n v="35"/>
    <m/>
    <n v="312"/>
    <n v="1.1122386639801989E-2"/>
    <n v="0"/>
    <n v="-3743.8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47"/>
  </r>
  <r>
    <x v="2"/>
    <s v="C"/>
    <x v="1"/>
    <d v="2021-05-05T00:00:00"/>
    <d v="2021-05-07T00:00:00"/>
    <m/>
    <m/>
    <m/>
    <m/>
    <m/>
    <n v="0"/>
    <s v="LESQU"/>
    <n v="542603"/>
    <n v="2603"/>
    <s v="VANDROMME JEAN PIERRE"/>
    <x v="7"/>
    <n v="19465.02"/>
    <n v="1075"/>
    <n v="20540.02"/>
    <n v="12"/>
    <n v="148.44999999999999"/>
    <n v="35.22"/>
    <m/>
    <n v="113.22999999999999"/>
    <n v="7.2273542090027171E-3"/>
    <n v="0"/>
    <n v="-2579.23"/>
    <m/>
    <m/>
    <n v="0.1"/>
    <n v="0.1"/>
    <n v="11.323"/>
    <m/>
    <n v="11.323"/>
    <s v="VWB"/>
    <n v="1"/>
    <n v="20"/>
    <n v="1"/>
    <n v="1"/>
    <m/>
    <m/>
    <n v="1"/>
    <s v="Valauto Lambersart VW"/>
    <s v="SKODA"/>
    <m/>
    <s v="Lambersart Sk"/>
    <n v="148.44999999999999"/>
  </r>
  <r>
    <x v="2"/>
    <s v="C"/>
    <x v="1"/>
    <d v="2021-09-24T00:00:00"/>
    <d v="2021-09-25T00:00:00"/>
    <m/>
    <m/>
    <m/>
    <m/>
    <m/>
    <n v="0"/>
    <s v="LEALE"/>
    <n v="542707"/>
    <n v="2707"/>
    <s v="LUCAS YANN"/>
    <x v="8"/>
    <n v="23431.68"/>
    <n v="1045.83"/>
    <n v="24477.510000000002"/>
    <n v="8"/>
    <n v="1274.6199999999999"/>
    <n v="35.22"/>
    <m/>
    <n v="1239.3999999999999"/>
    <n v="5.2073107109342404E-2"/>
    <n v="0"/>
    <n v="-1450.92"/>
    <m/>
    <m/>
    <n v="0.1"/>
    <n v="0.1"/>
    <n v="123.94"/>
    <m/>
    <n v="123.94"/>
    <s v="VWB"/>
    <n v="1"/>
    <n v="20"/>
    <n v="1"/>
    <n v="1"/>
    <m/>
    <m/>
    <n v="1"/>
    <s v="Valauto Lambersart VW"/>
    <s v="SKODA"/>
    <m/>
    <s v="Lambersart Sk"/>
    <n v="1274.6199999999999"/>
  </r>
  <r>
    <x v="2"/>
    <s v="C"/>
    <x v="1"/>
    <d v="2021-01-06T00:00:00"/>
    <d v="2021-01-08T00:00:00"/>
    <m/>
    <m/>
    <m/>
    <m/>
    <m/>
    <n v="28711.59"/>
    <s v="LTMEL"/>
    <n v="544831"/>
    <n v="831"/>
    <s v="V2D CREATION"/>
    <x v="12"/>
    <n v="26898.35"/>
    <n v="2166.67"/>
    <n v="29065.019999999997"/>
    <n v="1"/>
    <n v="607.6"/>
    <n v="26.32"/>
    <m/>
    <n v="581.28"/>
    <n v="2.0904854013518659E-2"/>
    <n v="0"/>
    <n v="-333"/>
    <m/>
    <s v="aide écart malus"/>
    <m/>
    <n v="0"/>
    <n v="0"/>
    <m/>
    <n v="0"/>
    <s v="VWB"/>
    <n v="0"/>
    <n v="0"/>
    <n v="0"/>
    <n v="1"/>
    <m/>
    <m/>
    <n v="0"/>
    <s v="Valauto Lambersart VW"/>
    <s v="SKODA"/>
    <m/>
    <s v="Entreprises"/>
    <n v="607.6"/>
  </r>
  <r>
    <x v="2"/>
    <s v="C"/>
    <x v="1"/>
    <d v="2021-05-17T00:00:00"/>
    <d v="2021-05-19T00:00:00"/>
    <m/>
    <m/>
    <m/>
    <m/>
    <m/>
    <n v="0"/>
    <s v="VSGNI"/>
    <n v="544876"/>
    <n v="876"/>
    <s v="SAGNIEZ ELISABETH"/>
    <x v="8"/>
    <n v="25615.01"/>
    <n v="500"/>
    <n v="26115.01"/>
    <n v="27"/>
    <n v="1052.01"/>
    <n v="35.229999999999997"/>
    <m/>
    <n v="1016.78"/>
    <n v="4.0283729548638889E-2"/>
    <n v="0"/>
    <n v="0"/>
    <m/>
    <m/>
    <n v="0.1"/>
    <n v="0.1"/>
    <n v="101.678"/>
    <m/>
    <n v="101.678"/>
    <s v="VWB"/>
    <n v="0"/>
    <n v="20"/>
    <n v="1"/>
    <n v="1"/>
    <m/>
    <m/>
    <n v="1"/>
    <s v="Valauto Lambersart VW"/>
    <s v="SKODA"/>
    <m/>
    <s v="Entreprises"/>
    <n v="1052.01"/>
  </r>
  <r>
    <x v="2"/>
    <s v="C"/>
    <x v="1"/>
    <d v="2021-06-18T00:00:00"/>
    <d v="2021-06-22T00:00:00"/>
    <m/>
    <m/>
    <m/>
    <m/>
    <m/>
    <n v="1850320.72"/>
    <s v="LTMEL"/>
    <n v="547050"/>
    <n v="7050"/>
    <s v="DLM - CPTE"/>
    <x v="9"/>
    <n v="36886.339999999997"/>
    <n v="1783.34"/>
    <n v="38669.679999999993"/>
    <n v="1"/>
    <n v="395.08"/>
    <n v="0"/>
    <m/>
    <n v="395.08"/>
    <n v="1.0216790001882614E-2"/>
    <n v="0"/>
    <n v="-2315.8200000000002"/>
    <m/>
    <m/>
    <m/>
    <n v="0"/>
    <n v="0"/>
    <m/>
    <n v="0"/>
    <s v="45 jours"/>
    <n v="0"/>
    <n v="0"/>
    <n v="0"/>
    <n v="1"/>
    <m/>
    <m/>
    <n v="0"/>
    <s v="Valauto Lambersart VW"/>
    <s v="SKODA"/>
    <m/>
    <s v="Entreprises"/>
    <n v="395.08"/>
  </r>
  <r>
    <x v="2"/>
    <s v="C"/>
    <x v="1"/>
    <d v="2021-05-05T00:00:00"/>
    <d v="2021-05-07T00:00:00"/>
    <m/>
    <m/>
    <m/>
    <m/>
    <m/>
    <n v="281.77"/>
    <s v="VSGNI"/>
    <n v="547101"/>
    <n v="7101"/>
    <s v="NORMALL"/>
    <x v="12"/>
    <n v="30698.35"/>
    <n v="208.33"/>
    <n v="30906.68"/>
    <n v="2"/>
    <n v="644.44000000000005"/>
    <n v="26.31"/>
    <m/>
    <n v="618.13000000000011"/>
    <n v="2.0851155801917258E-2"/>
    <n v="0"/>
    <n v="-618"/>
    <m/>
    <m/>
    <n v="0.1"/>
    <n v="0.1"/>
    <n v="61.813000000000017"/>
    <m/>
    <n v="61.813000000000017"/>
    <s v="VWB"/>
    <n v="0"/>
    <n v="20"/>
    <n v="1"/>
    <n v="1"/>
    <m/>
    <m/>
    <n v="1"/>
    <s v="Valauto Lambersart VW"/>
    <s v="SKODA"/>
    <m/>
    <s v="Entreprises"/>
    <n v="644.44000000000005"/>
  </r>
  <r>
    <x v="2"/>
    <s v="C"/>
    <x v="1"/>
    <d v="2021-07-16T00:00:00"/>
    <d v="2021-07-19T00:00:00"/>
    <m/>
    <m/>
    <m/>
    <m/>
    <m/>
    <n v="0"/>
    <s v="VSGNI"/>
    <n v="547102"/>
    <n v="7102"/>
    <s v="GILLOTS MARIE"/>
    <x v="12"/>
    <n v="30698.35"/>
    <n v="208.33"/>
    <n v="30906.68"/>
    <n v="10"/>
    <n v="907.16"/>
    <n v="26.32"/>
    <m/>
    <n v="880.83999999999992"/>
    <n v="2.9351583541163268E-2"/>
    <n v="0"/>
    <n v="-927.2"/>
    <m/>
    <m/>
    <n v="0.1"/>
    <n v="0.1"/>
    <n v="88.084000000000003"/>
    <m/>
    <n v="88.084000000000003"/>
    <s v="VWB"/>
    <n v="0"/>
    <n v="20"/>
    <n v="1"/>
    <n v="1"/>
    <m/>
    <m/>
    <n v="1"/>
    <s v="Valauto Lambersart VW"/>
    <s v="SKODA"/>
    <m/>
    <s v="Entreprises"/>
    <n v="907.16"/>
  </r>
  <r>
    <x v="2"/>
    <s v="C"/>
    <x v="1"/>
    <d v="2021-07-20T00:00:00"/>
    <d v="2021-07-21T00:00:00"/>
    <m/>
    <m/>
    <m/>
    <m/>
    <m/>
    <n v="0"/>
    <s v="LTMEL"/>
    <n v="547106"/>
    <n v="7106"/>
    <s v="NOVACENS"/>
    <x v="10"/>
    <n v="30040.01"/>
    <n v="541.66999999999996"/>
    <n v="30581.679999999997"/>
    <n v="70"/>
    <n v="341.03999999999996"/>
    <n v="35.22"/>
    <m/>
    <n v="305.81999999999994"/>
    <n v="1.1151774526448515E-2"/>
    <n v="0"/>
    <n v="0"/>
    <m/>
    <m/>
    <m/>
    <n v="0"/>
    <n v="0"/>
    <m/>
    <n v="0"/>
    <s v="VWB"/>
    <n v="0"/>
    <n v="0"/>
    <n v="0"/>
    <n v="1"/>
    <m/>
    <m/>
    <n v="0"/>
    <s v="Valauto Lambersart VW"/>
    <s v="SKODA"/>
    <m/>
    <s v="Entreprises"/>
    <n v="341.03999999999996"/>
  </r>
  <r>
    <x v="2"/>
    <s v="C"/>
    <x v="1"/>
    <d v="2021-07-21T00:00:00"/>
    <d v="2021-07-22T00:00:00"/>
    <m/>
    <m/>
    <m/>
    <m/>
    <m/>
    <n v="0"/>
    <s v="VSGNI"/>
    <n v="547110"/>
    <n v="7110"/>
    <s v="BERRO LOIC"/>
    <x v="12"/>
    <n v="30698.36"/>
    <n v="208.33"/>
    <n v="30906.690000000002"/>
    <n v="2"/>
    <n v="675.36"/>
    <n v="26.31"/>
    <m/>
    <n v="649.05000000000007"/>
    <n v="2.1851579706529557E-2"/>
    <n v="0"/>
    <n v="-927.2"/>
    <m/>
    <m/>
    <n v="0.1"/>
    <n v="0.1"/>
    <n v="64.905000000000015"/>
    <m/>
    <n v="64.905000000000015"/>
    <s v="VWB"/>
    <n v="0"/>
    <n v="20"/>
    <n v="1"/>
    <n v="1"/>
    <m/>
    <m/>
    <n v="1"/>
    <s v="Valauto Lambersart VW"/>
    <s v="SKODA"/>
    <m/>
    <s v="Entreprises"/>
    <n v="675.36"/>
  </r>
  <r>
    <x v="2"/>
    <s v="C"/>
    <x v="1"/>
    <d v="2021-06-11T00:00:00"/>
    <d v="2021-06-15T00:00:00"/>
    <m/>
    <m/>
    <m/>
    <m/>
    <m/>
    <n v="358309.06"/>
    <s v="LTMEL"/>
    <n v="547111"/>
    <n v="7111"/>
    <s v="ARVAL SERVICE LEASE"/>
    <x v="11"/>
    <n v="39544.89"/>
    <n v="1795.84"/>
    <n v="41340.729999999996"/>
    <n v="10"/>
    <n v="839.57"/>
    <n v="0"/>
    <m/>
    <n v="839.57"/>
    <n v="2.0308543172798354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839.57"/>
  </r>
  <r>
    <x v="2"/>
    <s v="C"/>
    <x v="1"/>
    <d v="2021-07-28T00:00:00"/>
    <d v="2021-07-29T00:00:00"/>
    <m/>
    <m/>
    <m/>
    <m/>
    <m/>
    <n v="0"/>
    <s v="VSGLE"/>
    <n v="547120"/>
    <n v="7120"/>
    <s v="AUTO PARTS SOMAIN"/>
    <x v="12"/>
    <n v="30698.35"/>
    <n v="208.33"/>
    <n v="30906.68"/>
    <n v="6"/>
    <n v="644.45000000000005"/>
    <n v="26.31"/>
    <m/>
    <n v="618.1400000000001"/>
    <n v="2.0851479356566283E-2"/>
    <n v="0"/>
    <n v="-927.2"/>
    <m/>
    <m/>
    <n v="0.1"/>
    <n v="0.1"/>
    <n v="61.814000000000014"/>
    <m/>
    <n v="61.814000000000014"/>
    <s v="VWB"/>
    <n v="0"/>
    <n v="20"/>
    <n v="1"/>
    <n v="1"/>
    <m/>
    <m/>
    <n v="1"/>
    <s v="Valauto Lambersart VW"/>
    <s v="SKODA"/>
    <m/>
    <s v="Entreprises"/>
    <n v="644.45000000000005"/>
  </r>
  <r>
    <x v="2"/>
    <s v="C"/>
    <x v="1"/>
    <d v="2021-09-09T00:00:00"/>
    <d v="2021-09-10T00:00:00"/>
    <m/>
    <m/>
    <m/>
    <m/>
    <m/>
    <n v="0"/>
    <s v="VSGNI"/>
    <n v="547121"/>
    <n v="7121"/>
    <s v="O'TERA"/>
    <x v="31"/>
    <n v="38305.33"/>
    <n v="908.33"/>
    <n v="39213.660000000003"/>
    <n v="3"/>
    <n v="819.23"/>
    <n v="35.229999999999997"/>
    <m/>
    <n v="784"/>
    <n v="2.0891444460935295E-2"/>
    <n v="-784"/>
    <n v="0"/>
    <m/>
    <m/>
    <n v="0.1"/>
    <n v="0.1"/>
    <n v="78.400000000000006"/>
    <m/>
    <n v="78.400000000000006"/>
    <s v="VWB"/>
    <n v="0"/>
    <n v="20"/>
    <n v="1"/>
    <n v="1"/>
    <m/>
    <m/>
    <n v="1"/>
    <s v="Valauto Lambersart VW"/>
    <s v="SKODA"/>
    <m/>
    <s v="Entreprises"/>
    <n v="819.23"/>
  </r>
  <r>
    <x v="2"/>
    <s v="C"/>
    <x v="1"/>
    <d v="2021-07-21T00:00:00"/>
    <d v="2021-07-22T00:00:00"/>
    <m/>
    <m/>
    <m/>
    <m/>
    <m/>
    <n v="0"/>
    <s v="VSGNI"/>
    <n v="547122"/>
    <n v="7122"/>
    <s v="SION INVESTISSEMENTS"/>
    <x v="8"/>
    <n v="20690"/>
    <n v="1583.34"/>
    <n v="22273.34"/>
    <n v="6"/>
    <n v="592.04"/>
    <n v="35.229999999999997"/>
    <m/>
    <n v="556.80999999999995"/>
    <n v="2.6580656515816665E-2"/>
    <n v="0"/>
    <n v="0"/>
    <m/>
    <m/>
    <n v="0.1"/>
    <n v="0.1"/>
    <n v="55.680999999999997"/>
    <m/>
    <n v="55.680999999999997"/>
    <s v="VWB"/>
    <n v="0"/>
    <n v="20"/>
    <n v="1"/>
    <n v="1"/>
    <m/>
    <m/>
    <n v="1"/>
    <s v="Valauto Lambersart VW"/>
    <s v="SKODA"/>
    <m/>
    <s v="Entreprises"/>
    <n v="592.04"/>
  </r>
  <r>
    <x v="2"/>
    <s v="C"/>
    <x v="1"/>
    <d v="2021-08-26T00:00:00"/>
    <d v="2021-08-27T00:00:00"/>
    <m/>
    <m/>
    <m/>
    <m/>
    <m/>
    <n v="-7000"/>
    <s v="VSGNI"/>
    <n v="547123"/>
    <n v="7123"/>
    <s v="KUSZ AMANDINE"/>
    <x v="12"/>
    <n v="30698.35"/>
    <n v="208.33"/>
    <n v="30906.68"/>
    <n v="27"/>
    <n v="798.96999999999991"/>
    <n v="26.31"/>
    <m/>
    <n v="772.66"/>
    <n v="2.5851045793336584E-2"/>
    <n v="0"/>
    <n v="-927.2"/>
    <m/>
    <s v="ADF KAROQ OK"/>
    <n v="0.1"/>
    <n v="0.1"/>
    <n v="77.266000000000005"/>
    <m/>
    <n v="77.266000000000005"/>
    <s v="VWB"/>
    <n v="0"/>
    <n v="20"/>
    <n v="1"/>
    <n v="1"/>
    <m/>
    <m/>
    <n v="1"/>
    <s v="Valauto Lambersart VW"/>
    <s v="SKODA"/>
    <m/>
    <s v="Entreprises"/>
    <n v="798.96999999999991"/>
  </r>
  <r>
    <x v="2"/>
    <s v="C"/>
    <x v="1"/>
    <d v="2021-12-16T00:00:00"/>
    <d v="2021-12-17T00:00:00"/>
    <m/>
    <m/>
    <m/>
    <m/>
    <m/>
    <n v="0"/>
    <s v="VSGNI"/>
    <n v="547124"/>
    <n v="7124"/>
    <s v="INSEPTI"/>
    <x v="12"/>
    <n v="30698.35"/>
    <n v="208.33"/>
    <n v="30906.68"/>
    <n v="146"/>
    <n v="520.82000000000005"/>
    <n v="26.32"/>
    <m/>
    <n v="494.50000000000006"/>
    <n v="1.6851373230641405E-2"/>
    <n v="0"/>
    <n v="-772.66"/>
    <m/>
    <s v="ADF 2ème lot karoq"/>
    <n v="0.1"/>
    <n v="0.1"/>
    <n v="49.45000000000001"/>
    <m/>
    <n v="49.45000000000001"/>
    <s v="VWB"/>
    <n v="0"/>
    <n v="20"/>
    <n v="1"/>
    <n v="1"/>
    <m/>
    <m/>
    <n v="1"/>
    <s v="Valauto Lambersart VW"/>
    <s v="SKODA"/>
    <m/>
    <s v="Entreprises"/>
    <n v="520.82000000000005"/>
  </r>
  <r>
    <x v="2"/>
    <s v="C"/>
    <x v="1"/>
    <d v="2021-08-30T00:00:00"/>
    <d v="2021-09-01T00:00:00"/>
    <m/>
    <m/>
    <m/>
    <m/>
    <m/>
    <m/>
    <s v="VSGNI"/>
    <n v="547129"/>
    <n v="7129"/>
    <s v="TWELVE"/>
    <x v="12"/>
    <n v="30698.35"/>
    <n v="208.33"/>
    <n v="30906.68"/>
    <n v="31"/>
    <n v="520.82000000000005"/>
    <n v="26.32"/>
    <m/>
    <n v="494.50000000000006"/>
    <n v="1.6851373230641405E-2"/>
    <n v="0"/>
    <n v="-772.66"/>
    <m/>
    <s v="adf ok tb"/>
    <n v="0.1"/>
    <n v="0.1"/>
    <n v="49.45000000000001"/>
    <m/>
    <n v="49.45000000000001"/>
    <s v="VWB"/>
    <n v="0"/>
    <n v="20"/>
    <n v="1"/>
    <n v="1"/>
    <m/>
    <m/>
    <n v="1"/>
    <s v="Valauto Lambersart VW"/>
    <s v="SKODA"/>
    <m/>
    <s v="Entreprises"/>
    <n v="520.82000000000005"/>
  </r>
  <r>
    <x v="2"/>
    <s v="C"/>
    <x v="1"/>
    <d v="2021-09-08T00:00:00"/>
    <d v="2021-09-09T00:00:00"/>
    <m/>
    <m/>
    <m/>
    <m/>
    <m/>
    <n v="0"/>
    <s v="LTMEL"/>
    <n v="547132"/>
    <n v="7132"/>
    <s v="DUTOIT CHRISTELLE"/>
    <x v="12"/>
    <n v="30698.35"/>
    <n v="1512.5"/>
    <n v="32210.85"/>
    <n v="2"/>
    <n v="734.7"/>
    <n v="26.32"/>
    <m/>
    <n v="708.38"/>
    <n v="2.2809084516552655E-2"/>
    <n v="0"/>
    <n v="-805"/>
    <m/>
    <s v="adf tb manon ok"/>
    <m/>
    <n v="0"/>
    <n v="0"/>
    <m/>
    <n v="0"/>
    <s v="VWB"/>
    <n v="0"/>
    <n v="0"/>
    <n v="0"/>
    <n v="1"/>
    <m/>
    <m/>
    <n v="0"/>
    <s v="Valauto Lambersart VW"/>
    <s v="SKODA"/>
    <m/>
    <s v="Entreprises"/>
    <n v="734.7"/>
  </r>
  <r>
    <x v="2"/>
    <s v="C"/>
    <x v="1"/>
    <d v="2021-09-01T00:00:00"/>
    <d v="2021-09-02T00:00:00"/>
    <m/>
    <m/>
    <m/>
    <m/>
    <m/>
    <n v="200638.41"/>
    <s v="LTMEL"/>
    <n v="547133"/>
    <n v="7133"/>
    <s v="ARVAL SERVICE LEASE"/>
    <x v="31"/>
    <n v="35914.300000000003"/>
    <n v="2999.99"/>
    <n v="38914.29"/>
    <n v="85"/>
    <n v="799.4"/>
    <n v="0"/>
    <m/>
    <n v="799.4"/>
    <n v="2.0542582172256001E-2"/>
    <n v="0"/>
    <n v="0"/>
    <m/>
    <m/>
    <m/>
    <n v="0"/>
    <n v="0"/>
    <m/>
    <n v="0"/>
    <s v="Arval"/>
    <n v="0"/>
    <n v="0"/>
    <n v="0"/>
    <n v="1"/>
    <m/>
    <m/>
    <n v="0"/>
    <s v="Valauto Lambersart VW"/>
    <s v="SKODA"/>
    <m/>
    <s v="Entreprises"/>
    <n v="799.4"/>
  </r>
  <r>
    <x v="2"/>
    <s v="C"/>
    <x v="1"/>
    <d v="2021-12-28T00:00:00"/>
    <d v="2021-12-29T00:00:00"/>
    <m/>
    <m/>
    <m/>
    <m/>
    <m/>
    <n v="28831.74"/>
    <s v="LTMEL"/>
    <n v="547134"/>
    <n v="7134"/>
    <s v="TEMSYS ALD AUTOMOTIVE"/>
    <x v="12"/>
    <n v="22773.35"/>
    <n v="2683.34"/>
    <n v="25456.69"/>
    <n v="33"/>
    <n v="789.99"/>
    <n v="26.32"/>
    <m/>
    <n v="763.67"/>
    <n v="3.1032706923013166E-2"/>
    <n v="0"/>
    <n v="0"/>
    <m/>
    <m/>
    <m/>
    <n v="0"/>
    <n v="0"/>
    <m/>
    <n v="0"/>
    <s v="Temsys"/>
    <n v="0"/>
    <n v="0"/>
    <n v="0"/>
    <n v="1"/>
    <m/>
    <m/>
    <n v="0"/>
    <s v="Valauto Lambersart VW"/>
    <s v="SKODA"/>
    <m/>
    <s v="Entreprises"/>
    <n v="789.99"/>
  </r>
  <r>
    <x v="2"/>
    <s v="C"/>
    <x v="1"/>
    <d v="2021-12-09T00:00:00"/>
    <d v="2021-12-10T00:00:00"/>
    <m/>
    <m/>
    <m/>
    <m/>
    <m/>
    <n v="0"/>
    <s v="LESQU"/>
    <n v="552712"/>
    <n v="2712"/>
    <s v="SENECHAL PASCAL"/>
    <x v="12"/>
    <n v="22773.35"/>
    <n v="987.5"/>
    <n v="23760.85"/>
    <n v="0"/>
    <n v="2529.98"/>
    <n v="26.31"/>
    <m/>
    <n v="2503.67"/>
    <n v="0.10647683058476444"/>
    <n v="0"/>
    <n v="-3250"/>
    <m/>
    <m/>
    <n v="0.1"/>
    <n v="0.1"/>
    <n v="250.36700000000002"/>
    <m/>
    <n v="250.36700000000002"/>
    <s v="VWB"/>
    <n v="0"/>
    <n v="20"/>
    <n v="1"/>
    <n v="1"/>
    <m/>
    <m/>
    <n v="1"/>
    <s v="Valauto Lambersart VW"/>
    <s v="SKODA"/>
    <m/>
    <s v="Lambersart Sk"/>
    <n v="2529.98"/>
  </r>
  <r>
    <x v="2"/>
    <s v="C"/>
    <x v="1"/>
    <d v="2021-05-31T00:00:00"/>
    <d v="2021-06-01T00:00:00"/>
    <m/>
    <m/>
    <m/>
    <m/>
    <m/>
    <n v="0"/>
    <s v="VSGNI"/>
    <n v="557103"/>
    <n v="7103"/>
    <s v="LABORATOIRES AEROMA "/>
    <x v="12"/>
    <n v="30698.35"/>
    <n v="208.33"/>
    <n v="30906.68"/>
    <n v="5"/>
    <n v="675.36"/>
    <n v="26.32"/>
    <m/>
    <n v="649.04"/>
    <n v="2.1851586776709762E-2"/>
    <n v="0"/>
    <n v="-927.2"/>
    <n v="-927.2"/>
    <s v="appel de fonds"/>
    <n v="0.1"/>
    <n v="0.1"/>
    <n v="64.903999999999996"/>
    <m/>
    <n v="64.903999999999996"/>
    <s v="VWB"/>
    <n v="0"/>
    <n v="20"/>
    <n v="1"/>
    <n v="1"/>
    <m/>
    <m/>
    <n v="1"/>
    <s v="Valauto Lambersart VW"/>
    <s v="SKODA"/>
    <m/>
    <s v="Entreprises"/>
    <n v="675.36"/>
  </r>
  <r>
    <x v="2"/>
    <s v="C"/>
    <x v="1"/>
    <d v="2021-07-28T00:00:00"/>
    <d v="2021-07-29T00:00:00"/>
    <m/>
    <m/>
    <m/>
    <m/>
    <m/>
    <n v="0"/>
    <s v="VSGNI"/>
    <n v="557104"/>
    <n v="7104"/>
    <s v="LABORATOIRES AEROMA "/>
    <x v="12"/>
    <n v="30698.35"/>
    <n v="208.33"/>
    <n v="30906.68"/>
    <n v="13"/>
    <n v="675.36"/>
    <n v="26.31"/>
    <m/>
    <n v="649.05000000000007"/>
    <n v="2.1851586776709762E-2"/>
    <n v="0"/>
    <n v="-927.2"/>
    <m/>
    <m/>
    <n v="0.1"/>
    <n v="0.1"/>
    <n v="64.905000000000015"/>
    <m/>
    <n v="64.905000000000015"/>
    <s v="VWB"/>
    <n v="0"/>
    <n v="20"/>
    <n v="1"/>
    <n v="1"/>
    <m/>
    <m/>
    <n v="1"/>
    <s v="Valauto Lambersart VW"/>
    <s v="SKODA"/>
    <m/>
    <s v="Entreprises"/>
    <n v="675.36"/>
  </r>
  <r>
    <x v="2"/>
    <s v="C"/>
    <x v="3"/>
    <d v="2021-02-08T00:00:00"/>
    <d v="2021-02-09T00:00:00"/>
    <m/>
    <m/>
    <m/>
    <m/>
    <m/>
    <n v="0"/>
    <s v="LTLLE"/>
    <n v="505661"/>
    <n v="5661"/>
    <s v="RUCAR BENJAMIN"/>
    <x v="18"/>
    <n v="27052.5"/>
    <n v="4987.5"/>
    <n v="32040"/>
    <n v="103"/>
    <n v="943.52"/>
    <n v="95"/>
    <m/>
    <n v="848.52"/>
    <n v="2.9448189762796503E-2"/>
    <n v="-2883.6"/>
    <n v="0"/>
    <m/>
    <m/>
    <n v="0.13"/>
    <n v="0.13"/>
    <n v="110.30760000000001"/>
    <m/>
    <n v="110.30760000000001"/>
    <s v=""/>
    <n v="1"/>
    <n v="0"/>
    <n v="0"/>
    <n v="1"/>
    <m/>
    <m/>
    <n v="0"/>
    <s v="Valauto Lambersart VW"/>
    <s v="VOLKSWAGEN"/>
    <m/>
    <s v="lambersart"/>
    <n v="943.52"/>
  </r>
  <r>
    <x v="2"/>
    <s v="C"/>
    <x v="3"/>
    <d v="2021-02-01T00:00:00"/>
    <d v="2021-02-02T00:00:00"/>
    <m/>
    <m/>
    <m/>
    <m/>
    <m/>
    <n v="0"/>
    <s v="LTLLE"/>
    <n v="514989"/>
    <n v="4989"/>
    <s v="GILBERT CYPRIEN"/>
    <x v="16"/>
    <n v="16044.17"/>
    <n v="1404.18"/>
    <n v="17448.349999999999"/>
    <n v="96"/>
    <n v="746.15"/>
    <n v="95"/>
    <m/>
    <n v="651.15"/>
    <n v="4.2763355847401048E-2"/>
    <n v="-2442.77"/>
    <n v="0"/>
    <m/>
    <m/>
    <n v="0.13"/>
    <n v="0.13"/>
    <n v="84.649500000000003"/>
    <m/>
    <n v="84.649500000000003"/>
    <s v=""/>
    <n v="1"/>
    <n v="0"/>
    <n v="0"/>
    <n v="1"/>
    <m/>
    <m/>
    <n v="0"/>
    <s v="Valauto Lambersart VW"/>
    <s v="VOLKSWAGEN"/>
    <m/>
    <s v="lambersart"/>
    <n v="746.15"/>
  </r>
  <r>
    <x v="2"/>
    <s v="C"/>
    <x v="3"/>
    <d v="2021-02-02T00:00:00"/>
    <d v="2021-02-03T00:00:00"/>
    <m/>
    <m/>
    <m/>
    <m/>
    <m/>
    <n v="0"/>
    <s v="LTLLE"/>
    <n v="514990"/>
    <n v="4990"/>
    <s v="PLANCQ LAURA"/>
    <x v="16"/>
    <n v="16044.17"/>
    <n v="1595.85"/>
    <n v="17640.02"/>
    <n v="97"/>
    <n v="767.49"/>
    <n v="95"/>
    <m/>
    <n v="672.49"/>
    <n v="4.3508454072047537E-2"/>
    <n v="-2469.6"/>
    <n v="0"/>
    <m/>
    <m/>
    <n v="0.13"/>
    <n v="0.13"/>
    <n v="87.423700000000011"/>
    <m/>
    <n v="87.423700000000011"/>
    <s v=""/>
    <n v="1"/>
    <n v="0"/>
    <n v="0"/>
    <n v="1"/>
    <m/>
    <m/>
    <n v="0"/>
    <s v="Valauto Lambersart VW"/>
    <s v="VOLKSWAGEN"/>
    <m/>
    <s v="lambersart"/>
    <n v="767.49"/>
  </r>
  <r>
    <x v="2"/>
    <s v="C"/>
    <x v="3"/>
    <d v="2021-08-24T00:00:00"/>
    <d v="2021-08-24T00:00:00"/>
    <m/>
    <m/>
    <m/>
    <m/>
    <m/>
    <n v="0"/>
    <s v="RQHWI"/>
    <n v="515066"/>
    <n v="5066"/>
    <s v="GIOT SABRINA"/>
    <x v="16"/>
    <n v="16044.17"/>
    <n v="1900"/>
    <n v="17944.169999999998"/>
    <n v="190"/>
    <n v="923.3"/>
    <n v="95"/>
    <m/>
    <n v="828.3"/>
    <n v="5.1454037718100087E-2"/>
    <n v="-2513.35"/>
    <m/>
    <m/>
    <m/>
    <n v="0.1"/>
    <n v="0.13"/>
    <n v="82.83"/>
    <m/>
    <n v="82.83"/>
    <s v="VWB"/>
    <n v="1"/>
    <n v="0"/>
    <n v="0"/>
    <n v="1"/>
    <m/>
    <m/>
    <n v="0"/>
    <s v="Valauto Lambersart VW"/>
    <s v="VOLKSWAGEN"/>
    <m/>
    <s v="Roncq"/>
    <n v="923.3"/>
  </r>
  <r>
    <x v="2"/>
    <s v="C"/>
    <x v="3"/>
    <d v="2021-02-25T00:00:00"/>
    <d v="2021-02-26T00:00:00"/>
    <m/>
    <m/>
    <m/>
    <m/>
    <m/>
    <n v="0"/>
    <s v="LTLLE"/>
    <n v="515068"/>
    <n v="5068"/>
    <s v="GILLOT CLOE"/>
    <x v="16"/>
    <n v="18394.169999999998"/>
    <n v="3116.66"/>
    <n v="21510.829999999998"/>
    <n v="101"/>
    <n v="988.23"/>
    <n v="95"/>
    <m/>
    <n v="893.23"/>
    <n v="4.5941044580799534E-2"/>
    <n v="-3011.52"/>
    <n v="0"/>
    <m/>
    <m/>
    <n v="0.13"/>
    <n v="0.13"/>
    <n v="116.1199"/>
    <m/>
    <n v="116.1199"/>
    <s v="VWB"/>
    <n v="1"/>
    <n v="0"/>
    <n v="0"/>
    <n v="1"/>
    <m/>
    <m/>
    <n v="0"/>
    <s v="Valauto Lambersart VW"/>
    <s v="VOLKSWAGEN"/>
    <m/>
    <s v="lambersart"/>
    <n v="988.23"/>
  </r>
  <r>
    <x v="2"/>
    <s v="C"/>
    <x v="3"/>
    <d v="2021-05-28T00:00:00"/>
    <d v="2021-05-31T00:00:00"/>
    <m/>
    <m/>
    <m/>
    <m/>
    <m/>
    <m/>
    <s v="LTHVI"/>
    <n v="515098"/>
    <n v="5098"/>
    <s v="SCREVE PIERRE-NICOLAS"/>
    <x v="16"/>
    <n v="16285.83"/>
    <n v="2179.1799999999998"/>
    <n v="18465.009999999998"/>
    <n v="158"/>
    <n v="1132.93"/>
    <n v="95"/>
    <m/>
    <n v="1037.93"/>
    <n v="6.1355504275383561E-2"/>
    <n v="-300"/>
    <n v="-2545.4399999999996"/>
    <m/>
    <m/>
    <m/>
    <n v="0.13"/>
    <n v="0"/>
    <n v="100"/>
    <n v="100"/>
    <s v=""/>
    <n v="1"/>
    <n v="0"/>
    <n v="0"/>
    <n v="1"/>
    <m/>
    <m/>
    <n v="0"/>
    <s v="Valauto Lambersart VW"/>
    <s v="VOLKSWAGEN"/>
    <m/>
    <s v="lambersart"/>
    <n v="1132.93"/>
  </r>
  <r>
    <x v="2"/>
    <s v="C"/>
    <x v="3"/>
    <d v="2021-03-18T00:00:00"/>
    <d v="2021-03-18T00:00:00"/>
    <m/>
    <m/>
    <m/>
    <m/>
    <m/>
    <n v="0"/>
    <s v="LTMPR"/>
    <n v="515186"/>
    <n v="5186"/>
    <s v="TRIAIL AGATHE"/>
    <x v="16"/>
    <n v="16285.83"/>
    <n v="1779.18"/>
    <n v="18065.009999999998"/>
    <n v="121"/>
    <n v="940.74"/>
    <n v="95"/>
    <m/>
    <n v="845.74"/>
    <n v="5.2075254871157009E-2"/>
    <n v="0"/>
    <n v="-1733.33"/>
    <m/>
    <m/>
    <n v="0.13"/>
    <n v="0.13"/>
    <n v="109.9462"/>
    <m/>
    <n v="109.9462"/>
    <s v=""/>
    <n v="1"/>
    <n v="0"/>
    <n v="0"/>
    <n v="1"/>
    <m/>
    <m/>
    <n v="0"/>
    <s v="Valauto Lambersart VW"/>
    <s v="VOLKSWAGEN"/>
    <m/>
    <s v="lambersart"/>
    <n v="940.74"/>
  </r>
  <r>
    <x v="2"/>
    <s v="C"/>
    <x v="3"/>
    <d v="2021-06-03T00:00:00"/>
    <d v="2021-06-04T00:00:00"/>
    <m/>
    <m/>
    <m/>
    <m/>
    <m/>
    <n v="0"/>
    <s v="VSYPA"/>
    <n v="515358"/>
    <n v="5358"/>
    <s v="VANDEN TORREN MARIE LAURE"/>
    <x v="16"/>
    <n v="18394.169999999998"/>
    <n v="1795.83"/>
    <n v="20190"/>
    <n v="205"/>
    <n v="911.09"/>
    <n v="95"/>
    <m/>
    <n v="816.09"/>
    <n v="4.5125804853888063E-2"/>
    <n v="-300"/>
    <n v="-2826.6000000000004"/>
    <m/>
    <m/>
    <n v="0.1"/>
    <n v="0.12"/>
    <n v="81.609000000000009"/>
    <m/>
    <n v="81.609000000000009"/>
    <s v=""/>
    <n v="1"/>
    <n v="0"/>
    <n v="0"/>
    <n v="1"/>
    <m/>
    <m/>
    <n v="0"/>
    <s v="Valauto Lambersart VW"/>
    <s v="VOLKSWAGEN"/>
    <m/>
    <s v="Entreprises"/>
    <n v="911.09"/>
  </r>
  <r>
    <x v="2"/>
    <s v="C"/>
    <x v="3"/>
    <d v="2021-10-08T00:00:00"/>
    <d v="2021-10-09T00:00:00"/>
    <m/>
    <m/>
    <m/>
    <m/>
    <m/>
    <n v="0"/>
    <s v="LTHVI"/>
    <n v="515359"/>
    <n v="5359"/>
    <s v="PROSPERE HELENE"/>
    <x v="16"/>
    <n v="18394.169999999998"/>
    <n v="1795.83"/>
    <n v="20190"/>
    <n v="248"/>
    <n v="922.58"/>
    <n v="95"/>
    <m/>
    <n v="827.58"/>
    <n v="4.569489846458643E-2"/>
    <n v="-3126.6"/>
    <m/>
    <m/>
    <s v="prix vente - 700€"/>
    <m/>
    <n v="0.13"/>
    <n v="0"/>
    <n v="40"/>
    <n v="40"/>
    <n v="0"/>
    <n v="1"/>
    <n v="0"/>
    <n v="0"/>
    <n v="1"/>
    <m/>
    <m/>
    <n v="0"/>
    <s v="Valauto Lambersart VW"/>
    <s v="VOLKSWAGEN"/>
    <m/>
    <s v="lambersart"/>
    <n v="922.58"/>
  </r>
  <r>
    <x v="2"/>
    <s v="C"/>
    <x v="3"/>
    <d v="2021-07-21T00:00:00"/>
    <d v="2021-07-24T00:00:00"/>
    <m/>
    <m/>
    <m/>
    <m/>
    <m/>
    <m/>
    <s v="ASYPA"/>
    <n v="515360"/>
    <n v="5360"/>
    <s v="BOUNON NADINE"/>
    <x v="16"/>
    <n v="18394.169999999998"/>
    <n v="1795.83"/>
    <n v="20190"/>
    <n v="166"/>
    <n v="1164.51"/>
    <n v="95"/>
    <m/>
    <n v="1069.51"/>
    <n v="5.7677563150074294E-2"/>
    <n v="-3126.6"/>
    <n v="0"/>
    <m/>
    <s v="prix vente -700"/>
    <m/>
    <n v="0.13"/>
    <n v="0"/>
    <n v="50"/>
    <n v="50"/>
    <s v="VWB"/>
    <n v="1"/>
    <n v="0"/>
    <n v="0"/>
    <n v="1"/>
    <m/>
    <m/>
    <n v="0"/>
    <s v="Valauto Lambersart VW"/>
    <s v="VOLKSWAGEN"/>
    <m/>
    <s v="La Chapelle"/>
    <n v="1164.51"/>
  </r>
  <r>
    <x v="2"/>
    <s v="C"/>
    <x v="3"/>
    <d v="2021-11-10T00:00:00"/>
    <d v="2021-11-12T00:00:00"/>
    <m/>
    <m/>
    <m/>
    <m/>
    <m/>
    <n v="0"/>
    <s v="LTHVI"/>
    <n v="515405"/>
    <n v="5405"/>
    <s v="VALENTE DELPHINE"/>
    <x v="17"/>
    <n v="36779.17"/>
    <n v="808.35"/>
    <n v="37587.519999999997"/>
    <n v="618"/>
    <n v="-2179.79"/>
    <n v="95"/>
    <m/>
    <n v="-2274.79"/>
    <n v="-5.7992386834779204E-2"/>
    <n v="-3382.88"/>
    <m/>
    <m/>
    <m/>
    <m/>
    <n v="0.13"/>
    <n v="0"/>
    <n v="200"/>
    <n v="200"/>
    <n v="0"/>
    <n v="1"/>
    <n v="0"/>
    <n v="0"/>
    <n v="1"/>
    <m/>
    <m/>
    <n v="0"/>
    <s v="Valauto Lambersart VW"/>
    <s v="VOLKSWAGEN"/>
    <m/>
    <s v="lambersart"/>
    <n v="-2179.79"/>
  </r>
  <r>
    <x v="2"/>
    <s v="C"/>
    <x v="3"/>
    <d v="2021-06-21T00:00:00"/>
    <d v="2021-06-25T00:00:00"/>
    <m/>
    <m/>
    <m/>
    <m/>
    <m/>
    <n v="20701.75"/>
    <s v="RQNBA"/>
    <n v="515436"/>
    <n v="5436"/>
    <s v="BEYER THOMAS ET CAMBIER"/>
    <x v="16"/>
    <n v="18394.169999999998"/>
    <n v="1658.33"/>
    <n v="20052.5"/>
    <n v="136"/>
    <n v="1223.05"/>
    <n v="95"/>
    <m/>
    <n v="1128.05"/>
    <n v="6.0992394963221543E-2"/>
    <n v="-300"/>
    <n v="-2806.7700000000004"/>
    <m/>
    <m/>
    <m/>
    <n v="0.13"/>
    <n v="0"/>
    <n v="100"/>
    <n v="100"/>
    <s v=""/>
    <n v="1"/>
    <n v="0"/>
    <n v="0"/>
    <n v="1"/>
    <m/>
    <m/>
    <n v="0"/>
    <s v="Valauto Lambersart VW"/>
    <s v="VOLKSWAGEN"/>
    <m/>
    <s v="Roncq"/>
    <n v="1223.05"/>
  </r>
  <r>
    <x v="2"/>
    <s v="C"/>
    <x v="3"/>
    <d v="2021-07-12T00:00:00"/>
    <d v="2021-07-13T00:00:00"/>
    <m/>
    <m/>
    <m/>
    <m/>
    <m/>
    <n v="0"/>
    <s v="LTLLE"/>
    <n v="515437"/>
    <n v="5437"/>
    <s v="LEFEBVRE HELENE"/>
    <x v="16"/>
    <n v="18506.669999999998"/>
    <n v="2891.67"/>
    <n v="21398.339999999997"/>
    <n v="152"/>
    <n v="1340.09"/>
    <n v="95"/>
    <m/>
    <n v="1245.0899999999999"/>
    <n v="6.2625885933207906E-2"/>
    <n v="0"/>
    <n v="-1775"/>
    <m/>
    <m/>
    <n v="0.13"/>
    <n v="0.13"/>
    <n v="161.86169999999998"/>
    <m/>
    <n v="161.86169999999998"/>
    <s v=""/>
    <n v="1"/>
    <n v="20"/>
    <n v="1"/>
    <n v="1"/>
    <m/>
    <m/>
    <n v="1"/>
    <s v="Valauto Lambersart VW"/>
    <s v="VOLKSWAGEN"/>
    <m/>
    <s v="lambersart"/>
    <n v="1340.09"/>
  </r>
  <r>
    <x v="2"/>
    <s v="C"/>
    <x v="3"/>
    <d v="2021-09-22T00:00:00"/>
    <d v="2021-09-24T00:00:00"/>
    <m/>
    <m/>
    <m/>
    <m/>
    <m/>
    <n v="0"/>
    <s v="RQCSA"/>
    <n v="515448"/>
    <n v="5448"/>
    <s v="VALLES JUAN MANUEL ET ISABEL"/>
    <x v="15"/>
    <n v="19885.830000000002"/>
    <n v="2774.99"/>
    <n v="22660.82"/>
    <n v="488"/>
    <n v="-212.65"/>
    <n v="95"/>
    <m/>
    <n v="-307.64999999999998"/>
    <n v="-9.3840381769062196E-3"/>
    <n v="-1359.65"/>
    <m/>
    <m/>
    <m/>
    <m/>
    <n v="0.13"/>
    <n v="0"/>
    <n v="100"/>
    <n v="100"/>
    <n v="0"/>
    <n v="1"/>
    <n v="0"/>
    <n v="0"/>
    <n v="1"/>
    <m/>
    <m/>
    <n v="0"/>
    <s v="Valauto Lambersart VW"/>
    <s v="VOLKSWAGEN"/>
    <m/>
    <s v="Roncq"/>
    <n v="-212.65"/>
  </r>
  <r>
    <x v="2"/>
    <s v="C"/>
    <x v="3"/>
    <d v="2021-10-19T00:00:00"/>
    <d v="2021-10-22T00:00:00"/>
    <m/>
    <m/>
    <m/>
    <m/>
    <m/>
    <n v="0"/>
    <s v="RQNBA"/>
    <n v="515449"/>
    <n v="5449"/>
    <s v="VAMOUR ALAIN OU DIANE"/>
    <x v="15"/>
    <n v="19919.169999999998"/>
    <n v="2395.83"/>
    <n v="22315"/>
    <n v="515"/>
    <n v="36.450000000000003"/>
    <n v="95"/>
    <m/>
    <n v="-58.55"/>
    <n v="1.6334304279632535E-3"/>
    <n v="-1337.4"/>
    <m/>
    <m/>
    <m/>
    <m/>
    <n v="0.13"/>
    <n v="0"/>
    <n v="100"/>
    <n v="100"/>
    <n v="0"/>
    <n v="1"/>
    <n v="0"/>
    <n v="0"/>
    <n v="1"/>
    <m/>
    <m/>
    <n v="0"/>
    <s v="Valauto Lambersart VW"/>
    <s v="VOLKSWAGEN"/>
    <m/>
    <s v="Roncq"/>
    <n v="36.450000000000003"/>
  </r>
  <r>
    <x v="2"/>
    <s v="C"/>
    <x v="3"/>
    <d v="2021-11-29T00:00:00"/>
    <d v="2021-12-01T00:00:00"/>
    <m/>
    <m/>
    <m/>
    <m/>
    <m/>
    <m/>
    <s v="RXNTA"/>
    <n v="515462"/>
    <n v="5462"/>
    <s v="BROUDEHOUX HUGUES"/>
    <x v="20"/>
    <n v="11971.66"/>
    <n v="1191.6600000000001"/>
    <n v="13163.32"/>
    <n v="515"/>
    <n v="-959.07"/>
    <n v="95"/>
    <m/>
    <n v="-1054.0700000000002"/>
    <n v="-7.2859278662221999E-2"/>
    <n v="-1908.68"/>
    <m/>
    <m/>
    <m/>
    <m/>
    <n v="0.13"/>
    <n v="0"/>
    <n v="80"/>
    <n v="80"/>
    <n v="0"/>
    <n v="1"/>
    <n v="0"/>
    <n v="0"/>
    <n v="1"/>
    <m/>
    <m/>
    <n v="0"/>
    <s v="Valauto Lambersart VW"/>
    <s v="VOLKSWAGEN"/>
    <m/>
    <s v="Roubaix"/>
    <n v="-959.07"/>
  </r>
  <r>
    <x v="2"/>
    <s v="C"/>
    <x v="3"/>
    <d v="2021-04-27T00:00:00"/>
    <d v="2021-04-27T00:00:00"/>
    <m/>
    <m/>
    <m/>
    <m/>
    <m/>
    <n v="0"/>
    <s v="LTHVI"/>
    <n v="515483"/>
    <n v="5483"/>
    <s v="BECLIN CECILE"/>
    <x v="15"/>
    <n v="19344.169999999998"/>
    <n v="2233.33"/>
    <n v="21577.5"/>
    <n v="129"/>
    <n v="945.54"/>
    <n v="95"/>
    <m/>
    <n v="850.54"/>
    <n v="4.3820646506777895E-2"/>
    <n v="0"/>
    <n v="-2000"/>
    <m/>
    <m/>
    <n v="0.13"/>
    <n v="0.13"/>
    <n v="110.5702"/>
    <m/>
    <n v="110.5702"/>
    <s v="VWB"/>
    <n v="1"/>
    <n v="20"/>
    <n v="1"/>
    <n v="1"/>
    <m/>
    <m/>
    <n v="1"/>
    <s v="Valauto Lambersart VW"/>
    <s v="VOLKSWAGEN"/>
    <m/>
    <s v="lambersart"/>
    <n v="945.54"/>
  </r>
  <r>
    <x v="2"/>
    <s v="C"/>
    <x v="3"/>
    <d v="2021-03-10T00:00:00"/>
    <d v="2021-01-04T00:00:00"/>
    <m/>
    <m/>
    <m/>
    <m/>
    <m/>
    <n v="0"/>
    <s v="ASYPA"/>
    <n v="515487"/>
    <n v="5487"/>
    <s v="DONCK MICHEL-HENRI"/>
    <x v="21"/>
    <n v="24517.5"/>
    <n v="2270.85"/>
    <n v="26788.35"/>
    <n v="197"/>
    <n v="876.55"/>
    <n v="95"/>
    <m/>
    <n v="781.55"/>
    <n v="3.2721313556079414E-2"/>
    <n v="-3750.37"/>
    <m/>
    <m/>
    <m/>
    <n v="0.13"/>
    <n v="0.13"/>
    <n v="101.6015"/>
    <m/>
    <n v="101.6015"/>
    <s v="VWB"/>
    <n v="1"/>
    <n v="20"/>
    <n v="1"/>
    <n v="1"/>
    <m/>
    <m/>
    <n v="1"/>
    <s v="Valauto Lambersart VW"/>
    <s v="VOLKSWAGEN"/>
    <m/>
    <s v="La Chapelle"/>
    <n v="876.55"/>
  </r>
  <r>
    <x v="2"/>
    <s v="C"/>
    <x v="3"/>
    <d v="2021-04-20T00:00:00"/>
    <d v="2021-04-20T00:00:00"/>
    <m/>
    <m/>
    <m/>
    <m/>
    <m/>
    <n v="0"/>
    <s v="LTLLE"/>
    <n v="515493"/>
    <n v="5493"/>
    <s v="LEPLAT EVA"/>
    <x v="16"/>
    <n v="16044.17"/>
    <n v="1666.68"/>
    <n v="17710.849999999999"/>
    <n v="64"/>
    <n v="812.23"/>
    <n v="95"/>
    <m/>
    <n v="717.23"/>
    <n v="4.5860588283453366E-2"/>
    <n v="0"/>
    <n v="-1275"/>
    <m/>
    <m/>
    <n v="0.13"/>
    <n v="0.13"/>
    <n v="93.239900000000006"/>
    <m/>
    <n v="93.239900000000006"/>
    <s v="VWB"/>
    <n v="1"/>
    <n v="20"/>
    <n v="1"/>
    <n v="1"/>
    <m/>
    <m/>
    <n v="1"/>
    <s v="Valauto Lambersart VW"/>
    <s v="VOLKSWAGEN"/>
    <m/>
    <s v="lambersart"/>
    <n v="812.23"/>
  </r>
  <r>
    <x v="2"/>
    <s v="C"/>
    <x v="3"/>
    <d v="2021-03-17T00:00:00"/>
    <d v="2021-03-17T00:00:00"/>
    <m/>
    <m/>
    <m/>
    <m/>
    <m/>
    <n v="0"/>
    <s v="LTLLE"/>
    <n v="515496"/>
    <n v="5496"/>
    <s v="PREVOT CHRISTIAN"/>
    <x v="16"/>
    <n v="16044.17"/>
    <n v="1666.68"/>
    <n v="17710.849999999999"/>
    <n v="30"/>
    <n v="778.56"/>
    <n v="95"/>
    <m/>
    <n v="683.56"/>
    <n v="4.3959493756651993E-2"/>
    <n v="0"/>
    <n v="-1275"/>
    <m/>
    <m/>
    <n v="0.13"/>
    <n v="0.13"/>
    <n v="88.862799999999993"/>
    <m/>
    <n v="88.862799999999993"/>
    <s v="VWB"/>
    <n v="1"/>
    <n v="20"/>
    <n v="1"/>
    <n v="1"/>
    <m/>
    <m/>
    <n v="1"/>
    <s v="Valauto Lambersart VW"/>
    <s v="VOLKSWAGEN"/>
    <m/>
    <s v="lambersart"/>
    <n v="778.56"/>
  </r>
  <r>
    <x v="2"/>
    <s v="C"/>
    <x v="3"/>
    <d v="2021-02-05T00:00:00"/>
    <d v="2021-02-06T00:00:00"/>
    <m/>
    <m/>
    <m/>
    <m/>
    <m/>
    <n v="0"/>
    <s v="LTLLE"/>
    <n v="515498"/>
    <n v="5498"/>
    <s v="DIALLO CANDICE"/>
    <x v="16"/>
    <n v="16044.17"/>
    <n v="1666.68"/>
    <n v="17710.849999999999"/>
    <n v="80"/>
    <n v="1279.5899999999999"/>
    <n v="95"/>
    <m/>
    <n v="1184.5899999999999"/>
    <n v="7.2248932151760079E-2"/>
    <n v="0"/>
    <n v="-1775"/>
    <m/>
    <m/>
    <n v="0.13"/>
    <n v="0.13"/>
    <n v="153.9967"/>
    <m/>
    <n v="153.9967"/>
    <s v="VWB"/>
    <n v="1"/>
    <n v="20"/>
    <n v="1"/>
    <n v="1"/>
    <m/>
    <m/>
    <n v="1"/>
    <s v="Valauto Lambersart VW"/>
    <s v="VOLKSWAGEN"/>
    <m/>
    <s v="lambersart"/>
    <n v="1279.5899999999999"/>
  </r>
  <r>
    <x v="2"/>
    <s v="C"/>
    <x v="3"/>
    <d v="2021-02-12T00:00:00"/>
    <d v="2021-02-15T00:00:00"/>
    <m/>
    <m/>
    <m/>
    <m/>
    <m/>
    <n v="0"/>
    <s v="LTFCA"/>
    <n v="515499"/>
    <n v="5499"/>
    <s v="BRUSSON THIERRY"/>
    <x v="16"/>
    <n v="16044.17"/>
    <n v="1666.68"/>
    <n v="17710.849999999999"/>
    <n v="87"/>
    <n v="690.99"/>
    <n v="95"/>
    <m/>
    <n v="595.99"/>
    <n v="3.9015067035179006E-2"/>
    <n v="-2479.52"/>
    <n v="0"/>
    <m/>
    <m/>
    <n v="0.13"/>
    <n v="0.13"/>
    <n v="77.478700000000003"/>
    <m/>
    <n v="77.478700000000003"/>
    <s v=""/>
    <n v="1"/>
    <n v="0"/>
    <n v="0"/>
    <n v="1"/>
    <m/>
    <m/>
    <n v="0"/>
    <s v="Valauto Lambersart VW"/>
    <s v="VOLKSWAGEN"/>
    <m/>
    <s v="lambersart"/>
    <n v="690.99"/>
  </r>
  <r>
    <x v="2"/>
    <s v="C"/>
    <x v="3"/>
    <d v="2021-01-28T00:00:00"/>
    <d v="2021-01-29T00:00:00"/>
    <m/>
    <m/>
    <m/>
    <m/>
    <m/>
    <m/>
    <s v="LTHVI"/>
    <n v="515501"/>
    <n v="5501"/>
    <s v="OGET HELENE"/>
    <x v="16"/>
    <n v="17419.169999999998"/>
    <n v="1754.18"/>
    <n v="19173.349999999999"/>
    <n v="6"/>
    <n v="945.55"/>
    <n v="95"/>
    <m/>
    <n v="850.55"/>
    <n v="4.9315847256739175E-2"/>
    <n v="0"/>
    <n v="-1400"/>
    <m/>
    <m/>
    <n v="0.1"/>
    <n v="0.1"/>
    <n v="85.055000000000007"/>
    <m/>
    <n v="85.055000000000007"/>
    <s v="VWB"/>
    <n v="1"/>
    <n v="20"/>
    <n v="1"/>
    <n v="1"/>
    <m/>
    <m/>
    <n v="1"/>
    <s v="Valauto Lambersart VW"/>
    <s v="VOLKSWAGEN"/>
    <m/>
    <s v="lambersart"/>
    <n v="945.55"/>
  </r>
  <r>
    <x v="2"/>
    <s v="C"/>
    <x v="3"/>
    <d v="2021-04-27T00:00:00"/>
    <d v="2021-05-04T00:00:00"/>
    <m/>
    <m/>
    <m/>
    <m/>
    <m/>
    <n v="0"/>
    <s v="LTLLE"/>
    <n v="515504"/>
    <n v="5504"/>
    <s v="BEAGUE SEBASTIEN"/>
    <x v="16"/>
    <n v="15527.5"/>
    <n v="2054.1799999999998"/>
    <n v="17581.68"/>
    <n v="162"/>
    <n v="942.38"/>
    <n v="95"/>
    <m/>
    <n v="847.38"/>
    <n v="5.3600111024657483E-2"/>
    <n v="0"/>
    <n v="-2108.33"/>
    <m/>
    <m/>
    <n v="0.13"/>
    <n v="0.13"/>
    <n v="110.15940000000001"/>
    <m/>
    <n v="110.15940000000001"/>
    <s v="VWB"/>
    <n v="1"/>
    <n v="20"/>
    <n v="1"/>
    <n v="1"/>
    <m/>
    <m/>
    <n v="1"/>
    <s v="Valauto Lambersart VW"/>
    <s v="VOLKSWAGEN"/>
    <m/>
    <s v="lambersart"/>
    <n v="942.38"/>
  </r>
  <r>
    <x v="2"/>
    <s v="C"/>
    <x v="3"/>
    <d v="2021-07-02T00:00:00"/>
    <d v="2021-07-05T00:00:00"/>
    <m/>
    <m/>
    <m/>
    <m/>
    <m/>
    <n v="0"/>
    <s v="LTHVI"/>
    <n v="515505"/>
    <n v="5505"/>
    <s v="LOYEZ JEAN PIERRE ET JOSIA"/>
    <x v="16"/>
    <n v="15527.5"/>
    <n v="2587.5100000000002"/>
    <n v="18115.010000000002"/>
    <n v="170"/>
    <n v="1316.74"/>
    <n v="95"/>
    <m/>
    <n v="1221.74"/>
    <n v="7.268778764129856E-2"/>
    <n v="-2796.44"/>
    <n v="13.76"/>
    <m/>
    <m/>
    <m/>
    <n v="0.13"/>
    <n v="0"/>
    <n v="100"/>
    <n v="100"/>
    <s v=""/>
    <n v="1"/>
    <n v="20"/>
    <n v="1"/>
    <n v="1"/>
    <m/>
    <m/>
    <n v="1"/>
    <s v="Valauto Lambersart VW"/>
    <s v="VOLKSWAGEN"/>
    <m/>
    <s v="lambersart"/>
    <n v="1316.74"/>
  </r>
  <r>
    <x v="2"/>
    <s v="C"/>
    <x v="3"/>
    <d v="2021-01-14T00:00:00"/>
    <d v="2021-01-15T00:00:00"/>
    <m/>
    <m/>
    <m/>
    <m/>
    <m/>
    <n v="0"/>
    <s v="LTMPR"/>
    <n v="515506"/>
    <n v="5506"/>
    <s v="MAROTTE JUSTINE"/>
    <x v="16"/>
    <n v="15294.17"/>
    <n v="1112.51"/>
    <n v="16406.68"/>
    <n v="91"/>
    <n v="493.23"/>
    <n v="95"/>
    <m/>
    <n v="398.23"/>
    <n v="3.0062754926651829E-2"/>
    <n v="0"/>
    <n v="-2296.9399999999996"/>
    <m/>
    <m/>
    <n v="0.13"/>
    <n v="0.13"/>
    <n v="51.769900000000007"/>
    <m/>
    <n v="51.769900000000007"/>
    <s v=""/>
    <n v="1"/>
    <n v="0"/>
    <n v="0"/>
    <n v="1"/>
    <m/>
    <m/>
    <n v="0"/>
    <s v="Valauto Lambersart VW"/>
    <s v="VOLKSWAGEN"/>
    <m/>
    <s v="lambersart"/>
    <n v="493.23"/>
  </r>
  <r>
    <x v="2"/>
    <s v="C"/>
    <x v="3"/>
    <d v="2021-04-21T00:00:00"/>
    <d v="2021-04-21T00:00:00"/>
    <m/>
    <m/>
    <m/>
    <m/>
    <m/>
    <n v="0"/>
    <s v="LTFCA"/>
    <n v="515508"/>
    <n v="5508"/>
    <s v="PARABOSCHI  VERONIQUE"/>
    <x v="16"/>
    <n v="15294.17"/>
    <n v="1404.18"/>
    <n v="16698.349999999999"/>
    <n v="189"/>
    <n v="831.15"/>
    <n v="95"/>
    <m/>
    <n v="736.15"/>
    <n v="4.9774378905700266E-2"/>
    <n v="-2337.77"/>
    <n v="0"/>
    <m/>
    <m/>
    <n v="0.13"/>
    <n v="0.13"/>
    <n v="95.6995"/>
    <m/>
    <n v="95.6995"/>
    <s v=""/>
    <n v="1"/>
    <n v="0"/>
    <n v="0"/>
    <n v="1"/>
    <m/>
    <m/>
    <n v="0"/>
    <s v="Valauto Lambersart VW"/>
    <s v="VOLKSWAGEN"/>
    <m/>
    <s v="lambersart"/>
    <n v="831.15"/>
  </r>
  <r>
    <x v="2"/>
    <s v="C"/>
    <x v="3"/>
    <d v="2021-06-03T00:00:00"/>
    <d v="2021-06-04T00:00:00"/>
    <m/>
    <m/>
    <m/>
    <m/>
    <m/>
    <n v="0"/>
    <s v="RQCSA"/>
    <n v="515510"/>
    <n v="5510"/>
    <s v="SECOLIA"/>
    <x v="16"/>
    <n v="15527.5"/>
    <n v="1425.01"/>
    <n v="16952.509999999998"/>
    <n v="132"/>
    <n v="985.38"/>
    <n v="95"/>
    <m/>
    <n v="890.38"/>
    <n v="5.8125905839312299E-2"/>
    <n v="-300"/>
    <n v="-2337.7700000000004"/>
    <m/>
    <m/>
    <n v="0.1"/>
    <n v="0.13"/>
    <n v="89.038000000000011"/>
    <m/>
    <n v="89.038000000000011"/>
    <s v="VWB"/>
    <n v="1"/>
    <n v="0"/>
    <n v="0"/>
    <n v="1"/>
    <m/>
    <m/>
    <n v="0"/>
    <s v="Valauto Lambersart VW"/>
    <s v="VOLKSWAGEN"/>
    <m/>
    <s v="Roncq"/>
    <n v="985.38"/>
  </r>
  <r>
    <x v="2"/>
    <s v="C"/>
    <x v="3"/>
    <d v="2021-11-19T00:00:00"/>
    <d v="2021-11-20T00:00:00"/>
    <m/>
    <m/>
    <m/>
    <m/>
    <m/>
    <n v="0"/>
    <s v="LTHVI"/>
    <n v="515512"/>
    <n v="5512"/>
    <s v="DELAETER BERNARD"/>
    <x v="16"/>
    <n v="15294.17"/>
    <n v="1404.18"/>
    <n v="16698.349999999999"/>
    <n v="400"/>
    <n v="682.39"/>
    <n v="95"/>
    <m/>
    <n v="587.39"/>
    <n v="4.0865714277159126E-2"/>
    <n v="-2337.77"/>
    <m/>
    <m/>
    <m/>
    <m/>
    <n v="0.13"/>
    <n v="0"/>
    <n v="80"/>
    <n v="80"/>
    <s v="VWB"/>
    <n v="1"/>
    <n v="20"/>
    <n v="1"/>
    <n v="1"/>
    <m/>
    <m/>
    <n v="1"/>
    <s v="Valauto Lambersart VW"/>
    <s v="VOLKSWAGEN"/>
    <m/>
    <s v="lambersart"/>
    <n v="682.39"/>
  </r>
  <r>
    <x v="2"/>
    <s v="C"/>
    <x v="3"/>
    <d v="2021-06-01T00:00:00"/>
    <d v="2021-06-02T00:00:00"/>
    <m/>
    <m/>
    <m/>
    <m/>
    <m/>
    <n v="0"/>
    <s v="LTHVI"/>
    <n v="515513"/>
    <n v="5513"/>
    <s v="RAMETTE PATRICK ET NATHALIE"/>
    <x v="21"/>
    <n v="29090.83"/>
    <n v="2587.5"/>
    <n v="31678.33"/>
    <n v="470"/>
    <n v="1515.58"/>
    <n v="95"/>
    <m/>
    <n v="1420.58"/>
    <n v="4.7842799794054792E-2"/>
    <n v="-2534.27"/>
    <n v="0"/>
    <m/>
    <m/>
    <m/>
    <n v="0.13"/>
    <n v="0"/>
    <n v="200"/>
    <n v="200"/>
    <s v="VWB"/>
    <n v="1"/>
    <n v="0"/>
    <n v="0"/>
    <n v="1"/>
    <m/>
    <m/>
    <n v="0"/>
    <s v="Valauto Lambersart VW"/>
    <s v="VOLKSWAGEN"/>
    <m/>
    <s v="lambersart"/>
    <n v="1515.58"/>
  </r>
  <r>
    <x v="2"/>
    <s v="C"/>
    <x v="3"/>
    <d v="2021-10-08T00:00:00"/>
    <d v="2021-10-09T00:00:00"/>
    <m/>
    <m/>
    <m/>
    <m/>
    <m/>
    <n v="0"/>
    <s v="LTFGU"/>
    <n v="515514"/>
    <n v="5514"/>
    <s v="HORNAIN ANTOINE ET KRUKOWSKI"/>
    <x v="21"/>
    <n v="29090.83"/>
    <n v="1362.5"/>
    <n v="30453.33"/>
    <n v="448"/>
    <n v="-384"/>
    <n v="95"/>
    <m/>
    <n v="-479"/>
    <n v="-1.2609458473014281E-2"/>
    <n v="-2436.27"/>
    <n v="0"/>
    <m/>
    <m/>
    <m/>
    <n v="0.13"/>
    <n v="0"/>
    <n v="150"/>
    <n v="150"/>
    <n v="0"/>
    <n v="1"/>
    <n v="0"/>
    <n v="0"/>
    <n v="1"/>
    <m/>
    <m/>
    <n v="0"/>
    <s v="Valauto Lambersart VW"/>
    <s v="VOLKSWAGEN"/>
    <m/>
    <e v="#N/A"/>
    <n v="-384"/>
  </r>
  <r>
    <x v="2"/>
    <s v="C"/>
    <x v="3"/>
    <d v="2021-01-27T00:00:00"/>
    <d v="2021-02-01T00:00:00"/>
    <m/>
    <m/>
    <m/>
    <m/>
    <m/>
    <n v="36"/>
    <s v="LTFCA"/>
    <n v="515515"/>
    <n v="5515"/>
    <s v="COOPTALIS - CPTE"/>
    <x v="21"/>
    <n v="23920"/>
    <n v="1358.33"/>
    <n v="25278.33"/>
    <n v="215"/>
    <n v="600.57000000000005"/>
    <n v="95"/>
    <m/>
    <n v="505.57000000000005"/>
    <n v="2.3758294159463858E-2"/>
    <n v="0"/>
    <n v="0"/>
    <m/>
    <m/>
    <n v="0.1"/>
    <n v="0"/>
    <n v="50.557000000000009"/>
    <m/>
    <n v="50.557000000000009"/>
    <n v="0"/>
    <n v="0"/>
    <n v="0"/>
    <n v="0"/>
    <n v="1"/>
    <m/>
    <m/>
    <n v="0"/>
    <s v="Valauto Lambersart VW"/>
    <s v="VOLKSWAGEN"/>
    <m/>
    <s v="lambersart"/>
    <n v="600.57000000000005"/>
  </r>
  <r>
    <x v="2"/>
    <s v="C"/>
    <x v="3"/>
    <d v="2021-10-26T00:00:00"/>
    <d v="2021-10-22T00:00:00"/>
    <m/>
    <m/>
    <m/>
    <m/>
    <m/>
    <m/>
    <s v="LTFGU"/>
    <n v="515518"/>
    <n v="5518"/>
    <s v="SCREVE ARMAND"/>
    <x v="21"/>
    <n v="25703.33"/>
    <n v="2354.17"/>
    <n v="28057.5"/>
    <n v="468"/>
    <n v="794.65"/>
    <n v="95"/>
    <m/>
    <n v="699.65"/>
    <n v="2.8322195491401584E-2"/>
    <n v="-2244.6"/>
    <n v="0"/>
    <m/>
    <m/>
    <m/>
    <n v="0.13"/>
    <n v="0"/>
    <n v="150"/>
    <n v="150"/>
    <s v="VWB"/>
    <n v="1"/>
    <n v="20"/>
    <n v="1"/>
    <n v="1"/>
    <m/>
    <m/>
    <n v="1"/>
    <s v="Valauto Lambersart VW"/>
    <s v="VOLKSWAGEN"/>
    <m/>
    <e v="#N/A"/>
    <n v="794.65"/>
  </r>
  <r>
    <x v="2"/>
    <s v="C"/>
    <x v="3"/>
    <d v="2021-02-24T00:00:00"/>
    <d v="2021-02-25T00:00:00"/>
    <m/>
    <m/>
    <m/>
    <m/>
    <m/>
    <n v="0"/>
    <s v="LTLLE"/>
    <n v="515519"/>
    <n v="5519"/>
    <s v="DESCRYVE JEROME"/>
    <x v="21"/>
    <n v="25703.33"/>
    <n v="1679.17"/>
    <n v="27382.5"/>
    <n v="183"/>
    <n v="971.69"/>
    <n v="95"/>
    <m/>
    <n v="876.69"/>
    <n v="3.5485802976353516E-2"/>
    <n v="-2190.6"/>
    <n v="0"/>
    <m/>
    <m/>
    <n v="0.13"/>
    <n v="0.13"/>
    <n v="113.96970000000002"/>
    <m/>
    <n v="113.96970000000002"/>
    <s v=""/>
    <n v="1"/>
    <n v="0"/>
    <n v="0"/>
    <n v="1"/>
    <m/>
    <m/>
    <n v="0"/>
    <s v="Valauto Lambersart VW"/>
    <s v="VOLKSWAGEN"/>
    <m/>
    <s v="lambersart"/>
    <n v="971.69"/>
  </r>
  <r>
    <x v="2"/>
    <s v="C"/>
    <x v="3"/>
    <d v="2021-02-04T00:00:00"/>
    <d v="2021-02-05T00:00:00"/>
    <m/>
    <m/>
    <m/>
    <m/>
    <m/>
    <n v="0"/>
    <s v="LTMPR"/>
    <n v="515523"/>
    <n v="5523"/>
    <s v="DEKYNDT ANTOINETTE"/>
    <x v="15"/>
    <n v="21135.83"/>
    <n v="1066.67"/>
    <n v="22202.5"/>
    <n v="27"/>
    <n v="665.92"/>
    <n v="95"/>
    <m/>
    <n v="570.91999999999996"/>
    <n v="2.9993018804188715E-2"/>
    <n v="0"/>
    <n v="-1110.1300000000001"/>
    <m/>
    <m/>
    <n v="0.13"/>
    <n v="0.13"/>
    <n v="74.2196"/>
    <m/>
    <n v="74.2196"/>
    <s v=""/>
    <n v="1"/>
    <n v="0"/>
    <n v="0"/>
    <n v="1"/>
    <m/>
    <m/>
    <n v="0"/>
    <s v="Valauto Lambersart VW"/>
    <s v="VOLKSWAGEN"/>
    <m/>
    <s v="lambersart"/>
    <n v="665.92"/>
  </r>
  <r>
    <x v="2"/>
    <s v="C"/>
    <x v="3"/>
    <d v="2021-04-07T00:00:00"/>
    <d v="2021-04-07T00:00:00"/>
    <m/>
    <m/>
    <m/>
    <m/>
    <m/>
    <n v="0"/>
    <s v="LTLLE"/>
    <n v="515525"/>
    <n v="5525"/>
    <s v="GILLERON ELISE"/>
    <x v="15"/>
    <n v="21135.83"/>
    <n v="1066.67"/>
    <n v="22202.5"/>
    <n v="21"/>
    <n v="1121.22"/>
    <n v="95"/>
    <m/>
    <n v="1026.22"/>
    <n v="5.0499718500168898E-2"/>
    <n v="0"/>
    <n v="-2583.33"/>
    <m/>
    <m/>
    <n v="0.13"/>
    <n v="0.13"/>
    <n v="133.40860000000001"/>
    <m/>
    <n v="133.40860000000001"/>
    <s v="VWB"/>
    <n v="1"/>
    <n v="20"/>
    <n v="1"/>
    <n v="1"/>
    <m/>
    <m/>
    <n v="1"/>
    <s v="Valauto Lambersart VW"/>
    <s v="VOLKSWAGEN"/>
    <m/>
    <s v="lambersart"/>
    <n v="1121.22"/>
  </r>
  <r>
    <x v="2"/>
    <s v="C"/>
    <x v="3"/>
    <d v="2021-03-31T00:00:00"/>
    <d v="2021-03-31T00:00:00"/>
    <m/>
    <m/>
    <m/>
    <m/>
    <m/>
    <m/>
    <s v="LTFCA"/>
    <n v="515543"/>
    <n v="5543"/>
    <s v="VARLEZ SEBASTIEN"/>
    <x v="21"/>
    <n v="23920"/>
    <n v="1012.5"/>
    <n v="24932.5"/>
    <n v="391"/>
    <n v="1731.65"/>
    <n v="95"/>
    <m/>
    <n v="1636.65"/>
    <n v="6.9453524516193729E-2"/>
    <n v="-1994.5900000000001"/>
    <m/>
    <m/>
    <m/>
    <m/>
    <n v="0.13"/>
    <n v="0"/>
    <n v="250"/>
    <n v="250"/>
    <s v="VWB"/>
    <n v="0"/>
    <n v="0"/>
    <n v="0"/>
    <n v="1"/>
    <m/>
    <m/>
    <n v="0"/>
    <s v="Valauto Lambersart VW"/>
    <s v="VOLKSWAGEN"/>
    <m/>
    <s v="lambersart"/>
    <n v="1731.65"/>
  </r>
  <r>
    <x v="2"/>
    <s v="C"/>
    <x v="3"/>
    <d v="2021-01-29T00:00:00"/>
    <d v="2021-01-30T00:00:00"/>
    <m/>
    <m/>
    <m/>
    <m/>
    <m/>
    <n v="0"/>
    <s v="LTFCA"/>
    <n v="515544"/>
    <n v="5544"/>
    <s v="VARLEZ JEAN LOUIS ET ISABELLE"/>
    <x v="21"/>
    <n v="29090.83"/>
    <n v="3016.67"/>
    <n v="32107.5"/>
    <n v="263"/>
    <n v="1096.44"/>
    <n v="95"/>
    <m/>
    <n v="1001.44"/>
    <n v="3.4149030600327028E-2"/>
    <n v="-2568.6"/>
    <n v="0"/>
    <m/>
    <m/>
    <m/>
    <n v="0.13"/>
    <n v="0"/>
    <n v="250"/>
    <n v="250"/>
    <s v=""/>
    <n v="0"/>
    <n v="0"/>
    <n v="0"/>
    <n v="1"/>
    <m/>
    <m/>
    <n v="0"/>
    <s v="Valauto Lambersart VW"/>
    <s v="VOLKSWAGEN"/>
    <m/>
    <s v="lambersart"/>
    <n v="1096.44"/>
  </r>
  <r>
    <x v="2"/>
    <s v="C"/>
    <x v="3"/>
    <d v="2021-10-04T00:00:00"/>
    <d v="2021-10-08T00:00:00"/>
    <m/>
    <m/>
    <m/>
    <m/>
    <m/>
    <n v="0"/>
    <s v="LTFGU"/>
    <n v="515547"/>
    <n v="5547"/>
    <s v="MORELLE NADEGE"/>
    <x v="21"/>
    <n v="29090.83"/>
    <n v="2712.5"/>
    <n v="31803.33"/>
    <n v="511"/>
    <n v="-145.52000000000001"/>
    <n v="95"/>
    <m/>
    <n v="-240.52"/>
    <n v="-4.5756214836622459E-3"/>
    <n v="-2544.27"/>
    <n v="0"/>
    <m/>
    <s v="prix vente - 400€"/>
    <m/>
    <n v="0.13"/>
    <n v="0"/>
    <n v="75"/>
    <n v="75"/>
    <s v="VWB"/>
    <n v="1"/>
    <n v="0"/>
    <n v="0"/>
    <n v="1"/>
    <m/>
    <m/>
    <n v="0"/>
    <s v="Valauto Lambersart VW"/>
    <s v="VOLKSWAGEN"/>
    <m/>
    <e v="#N/A"/>
    <n v="-145.52000000000001"/>
  </r>
  <r>
    <x v="2"/>
    <s v="C"/>
    <x v="3"/>
    <d v="2021-12-20T00:00:00"/>
    <d v="2021-12-23T00:00:00"/>
    <m/>
    <m/>
    <m/>
    <m/>
    <m/>
    <n v="0"/>
    <s v="RQNBA"/>
    <n v="515549"/>
    <n v="5549"/>
    <s v="D'HAUSSY FRANCOIS"/>
    <x v="21"/>
    <n v="29090.83"/>
    <n v="2587.5"/>
    <n v="31678.33"/>
    <n v="637"/>
    <n v="-984.42"/>
    <n v="95"/>
    <m/>
    <n v="-1079.42"/>
    <n v="-3.1075501770453175E-2"/>
    <n v="-2534.27"/>
    <n v="0"/>
    <m/>
    <s v="prix vente -1600€"/>
    <m/>
    <n v="0.13"/>
    <n v="0"/>
    <n v="75"/>
    <n v="75"/>
    <n v="0"/>
    <n v="1"/>
    <n v="0"/>
    <n v="0"/>
    <n v="1"/>
    <m/>
    <m/>
    <n v="0"/>
    <s v="Valauto Lambersart VW"/>
    <s v="VOLKSWAGEN"/>
    <m/>
    <s v="Roncq"/>
    <n v="-984.42"/>
  </r>
  <r>
    <x v="2"/>
    <s v="C"/>
    <x v="3"/>
    <d v="2021-10-21T00:00:00"/>
    <d v="2021-10-22T00:00:00"/>
    <m/>
    <m/>
    <m/>
    <m/>
    <m/>
    <n v="0"/>
    <s v="RQCSA"/>
    <n v="515550"/>
    <n v="5550"/>
    <s v="DELANNOY DANIELLE"/>
    <x v="21"/>
    <n v="29090.83"/>
    <n v="3933.34"/>
    <n v="33024.17"/>
    <n v="528"/>
    <n v="-750.96"/>
    <n v="95"/>
    <m/>
    <n v="-845.96"/>
    <n v="-2.2739708522576042E-2"/>
    <n v="-2641.93"/>
    <n v="0"/>
    <m/>
    <m/>
    <m/>
    <n v="0.13"/>
    <n v="0"/>
    <n v="150"/>
    <n v="150"/>
    <n v="0"/>
    <n v="1"/>
    <n v="0"/>
    <n v="0"/>
    <n v="1"/>
    <m/>
    <m/>
    <n v="0"/>
    <s v="Valauto Lambersart VW"/>
    <s v="VOLKSWAGEN"/>
    <m/>
    <s v="Roncq"/>
    <n v="-750.96"/>
  </r>
  <r>
    <x v="2"/>
    <s v="C"/>
    <x v="3"/>
    <d v="2021-10-27T00:00:00"/>
    <d v="2021-10-29T00:00:00"/>
    <m/>
    <m/>
    <m/>
    <m/>
    <m/>
    <n v="0"/>
    <s v="RQFST"/>
    <n v="515558"/>
    <n v="5558"/>
    <s v="DEPUYDT ARTHUR"/>
    <x v="21"/>
    <n v="25703.33"/>
    <n v="1212.51"/>
    <n v="26915.84"/>
    <n v="523"/>
    <n v="93.26"/>
    <n v="95"/>
    <m/>
    <n v="-1.7399999999999949"/>
    <n v="3.4648742153319386E-3"/>
    <n v="-2153.27"/>
    <n v="0"/>
    <m/>
    <m/>
    <m/>
    <n v="0.13"/>
    <n v="0"/>
    <n v="150"/>
    <n v="150"/>
    <n v="0"/>
    <n v="1"/>
    <n v="20"/>
    <n v="1"/>
    <n v="1"/>
    <m/>
    <m/>
    <n v="1"/>
    <s v="Valauto Lambersart VW"/>
    <s v="VOLKSWAGEN"/>
    <m/>
    <s v="Roncq"/>
    <n v="93.26"/>
  </r>
  <r>
    <x v="2"/>
    <s v="C"/>
    <x v="3"/>
    <d v="2021-02-18T00:00:00"/>
    <d v="2021-02-19T00:00:00"/>
    <m/>
    <m/>
    <m/>
    <m/>
    <m/>
    <m/>
    <s v="LTMEL"/>
    <n v="515564"/>
    <n v="5564"/>
    <s v="MIR BAT"/>
    <x v="21"/>
    <n v="31120"/>
    <n v="1883.34"/>
    <n v="33003.339999999997"/>
    <n v="36"/>
    <n v="425"/>
    <n v="95"/>
    <m/>
    <n v="330"/>
    <n v="1.2877484521263607E-2"/>
    <n v="-2977.36"/>
    <n v="-660"/>
    <m/>
    <m/>
    <m/>
    <n v="0"/>
    <n v="0"/>
    <m/>
    <n v="0"/>
    <s v="VWB"/>
    <n v="1"/>
    <n v="0"/>
    <n v="0"/>
    <n v="1"/>
    <m/>
    <m/>
    <n v="0"/>
    <s v="Valauto Lambersart VW"/>
    <s v="VOLKSWAGEN"/>
    <m/>
    <s v="Entreprises"/>
    <n v="425"/>
  </r>
  <r>
    <x v="2"/>
    <s v="C"/>
    <x v="3"/>
    <d v="2021-12-03T00:00:00"/>
    <d v="2021-12-06T00:00:00"/>
    <m/>
    <m/>
    <m/>
    <m/>
    <m/>
    <n v="0"/>
    <s v="LTHVI"/>
    <n v="515566"/>
    <n v="5566"/>
    <s v="LOBRY GERARD"/>
    <x v="21"/>
    <n v="29090.83"/>
    <n v="2633.35"/>
    <n v="31724.18"/>
    <n v="141"/>
    <n v="3235.73"/>
    <n v="95"/>
    <m/>
    <n v="3140.73"/>
    <n v="0.1019957017013521"/>
    <n v="0"/>
    <n v="0"/>
    <m/>
    <s v="forfait ?"/>
    <m/>
    <n v="0.13"/>
    <n v="0"/>
    <n v="150"/>
    <n v="150"/>
    <s v="VWB"/>
    <n v="1"/>
    <n v="20"/>
    <n v="1"/>
    <n v="1"/>
    <m/>
    <m/>
    <n v="1"/>
    <s v="Valauto Lambersart VW"/>
    <s v="VOLKSWAGEN"/>
    <m/>
    <s v="lambersart"/>
    <n v="3235.73"/>
  </r>
  <r>
    <x v="2"/>
    <s v="C"/>
    <x v="3"/>
    <d v="2021-04-20T00:00:00"/>
    <d v="2021-04-20T00:00:00"/>
    <m/>
    <m/>
    <m/>
    <m/>
    <m/>
    <n v="0"/>
    <s v="VSGNI"/>
    <n v="515575"/>
    <n v="5575"/>
    <s v="DECIDEOM"/>
    <x v="22"/>
    <n v="32584.17"/>
    <n v="5070.82"/>
    <n v="37654.99"/>
    <n v="95"/>
    <n v="1033.73"/>
    <n v="95"/>
    <m/>
    <n v="938.73"/>
    <n v="2.7452669619617481E-2"/>
    <n v="0"/>
    <n v="0"/>
    <m/>
    <m/>
    <n v="0.1"/>
    <n v="0.1"/>
    <n v="93.873000000000005"/>
    <m/>
    <n v="93.873000000000005"/>
    <s v="VWB"/>
    <n v="0"/>
    <n v="20"/>
    <n v="1"/>
    <n v="1"/>
    <m/>
    <m/>
    <n v="1"/>
    <s v="Valauto Lambersart VW"/>
    <s v="VOLKSWAGEN"/>
    <m/>
    <s v="Entreprises"/>
    <n v="1033.73"/>
  </r>
  <r>
    <x v="2"/>
    <s v="C"/>
    <x v="3"/>
    <d v="2021-01-06T00:00:00"/>
    <d v="2021-01-07T00:00:00"/>
    <m/>
    <m/>
    <m/>
    <m/>
    <m/>
    <n v="0"/>
    <s v="VSGNI"/>
    <n v="515581"/>
    <n v="5581"/>
    <s v="DELOBEL ANTOINE"/>
    <x v="17"/>
    <n v="36779.17"/>
    <n v="3491.67"/>
    <n v="40270.839999999997"/>
    <n v="121"/>
    <n v="1303.1300000000001"/>
    <n v="95"/>
    <m/>
    <n v="1208.1300000000001"/>
    <n v="3.2359146220938037E-2"/>
    <n v="0"/>
    <n v="0"/>
    <m/>
    <m/>
    <n v="0.1"/>
    <n v="0.1"/>
    <n v="120.81300000000002"/>
    <m/>
    <n v="120.81300000000002"/>
    <s v="VWB"/>
    <n v="0"/>
    <n v="20"/>
    <n v="1"/>
    <n v="1"/>
    <m/>
    <m/>
    <n v="1"/>
    <s v="Valauto Lambersart VW"/>
    <s v="VOLKSWAGEN"/>
    <m/>
    <s v="Entreprises"/>
    <n v="1303.1300000000001"/>
  </r>
  <r>
    <x v="2"/>
    <s v="C"/>
    <x v="3"/>
    <d v="2021-02-24T00:00:00"/>
    <d v="2021-02-25T00:00:00"/>
    <m/>
    <m/>
    <m/>
    <m/>
    <m/>
    <n v="0"/>
    <s v="VSGNI"/>
    <n v="515590"/>
    <n v="5590"/>
    <s v="ADFIELD"/>
    <x v="17"/>
    <n v="39263.33"/>
    <n v="3079.17"/>
    <n v="42342.5"/>
    <n v="63"/>
    <n v="1638.63"/>
    <n v="95"/>
    <m/>
    <n v="1543.63"/>
    <n v="3.8699415480899807E-2"/>
    <n v="0"/>
    <n v="0"/>
    <m/>
    <s v="418 aide s/3270 non prévue marge"/>
    <n v="0.1"/>
    <n v="0.1"/>
    <n v="154.36300000000003"/>
    <m/>
    <n v="154.36300000000003"/>
    <s v="VWB"/>
    <n v="0"/>
    <n v="20"/>
    <n v="1"/>
    <n v="1"/>
    <n v="418"/>
    <n v="44299"/>
    <n v="1"/>
    <s v="Valauto Lambersart VW"/>
    <s v="VOLKSWAGEN"/>
    <m/>
    <s v="Entreprises"/>
    <n v="2056.63"/>
  </r>
  <r>
    <x v="2"/>
    <s v="C"/>
    <x v="3"/>
    <d v="2021-01-08T00:00:00"/>
    <d v="2021-01-11T00:00:00"/>
    <m/>
    <m/>
    <m/>
    <m/>
    <m/>
    <n v="65876.899999999994"/>
    <s v="LTMEL"/>
    <n v="515597"/>
    <n v="5597"/>
    <s v="ARVAL SERVICE LEASE"/>
    <x v="22"/>
    <n v="29050.84"/>
    <n v="2491.67"/>
    <n v="31542.510000000002"/>
    <n v="64"/>
    <n v="725.85"/>
    <n v="95"/>
    <m/>
    <n v="630.85"/>
    <n v="2.3011802167931469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725.85"/>
  </r>
  <r>
    <x v="2"/>
    <s v="C"/>
    <x v="3"/>
    <d v="2021-01-12T00:00:00"/>
    <d v="2021-01-13T00:00:00"/>
    <m/>
    <m/>
    <m/>
    <m/>
    <m/>
    <n v="0"/>
    <s v="VSGNI"/>
    <n v="515612"/>
    <n v="5612"/>
    <s v="KAPIGO PATRIMOINE"/>
    <x v="17"/>
    <n v="39505"/>
    <n v="3991.67"/>
    <n v="43496.67"/>
    <n v="20"/>
    <n v="1188.27"/>
    <n v="95"/>
    <m/>
    <n v="1093.27"/>
    <n v="2.7318643013361715E-2"/>
    <n v="0"/>
    <n v="0"/>
    <m/>
    <m/>
    <n v="0.1"/>
    <n v="0.1"/>
    <n v="109.327"/>
    <m/>
    <n v="109.327"/>
    <s v="VWB"/>
    <n v="0"/>
    <n v="20"/>
    <n v="1"/>
    <n v="1"/>
    <m/>
    <m/>
    <n v="1"/>
    <s v="Valauto Lambersart VW"/>
    <s v="VOLKSWAGEN"/>
    <m/>
    <s v="Entreprises"/>
    <n v="1188.27"/>
  </r>
  <r>
    <x v="2"/>
    <s v="C"/>
    <x v="3"/>
    <d v="2021-01-06T00:00:00"/>
    <d v="2021-01-07T00:00:00"/>
    <m/>
    <m/>
    <m/>
    <m/>
    <m/>
    <n v="0"/>
    <s v="VSGNI"/>
    <n v="515619"/>
    <n v="5619"/>
    <s v="GOLDIN THEOPHILE"/>
    <x v="21"/>
    <n v="31120"/>
    <n v="4162.51"/>
    <n v="35282.51"/>
    <n v="71"/>
    <n v="1163.49"/>
    <n v="95"/>
    <m/>
    <n v="1068.49"/>
    <n v="3.2976395386836138E-2"/>
    <n v="0"/>
    <n v="0"/>
    <m/>
    <m/>
    <n v="0.1"/>
    <n v="0.1"/>
    <n v="106.849"/>
    <m/>
    <n v="106.849"/>
    <s v="VWB"/>
    <n v="0"/>
    <n v="20"/>
    <n v="1"/>
    <n v="1"/>
    <m/>
    <m/>
    <n v="1"/>
    <s v="Valauto Lambersart VW"/>
    <s v="VOLKSWAGEN"/>
    <m/>
    <s v="Entreprises"/>
    <n v="1163.49"/>
  </r>
  <r>
    <x v="2"/>
    <s v="C"/>
    <x v="3"/>
    <d v="2021-01-18T00:00:00"/>
    <d v="2021-01-19T00:00:00"/>
    <m/>
    <m/>
    <m/>
    <m/>
    <m/>
    <n v="0"/>
    <s v="LTFCA"/>
    <n v="515625"/>
    <n v="5625"/>
    <s v="SUD PIZZA"/>
    <x v="21"/>
    <n v="27307.5"/>
    <n v="1891.68"/>
    <n v="29199.18"/>
    <n v="90"/>
    <n v="387.02"/>
    <n v="95"/>
    <m/>
    <n v="292.02"/>
    <n v="1.3254481803941068E-2"/>
    <n v="0"/>
    <n v="0"/>
    <m/>
    <m/>
    <n v="0.1"/>
    <n v="0.1"/>
    <n v="29.201999999999998"/>
    <m/>
    <n v="29.201999999999998"/>
    <s v="VWB"/>
    <n v="0"/>
    <n v="0"/>
    <n v="0"/>
    <n v="1"/>
    <n v="125"/>
    <n v="44299"/>
    <n v="0"/>
    <s v="Valauto Lambersart VW"/>
    <s v="VOLKSWAGEN"/>
    <m/>
    <s v="lambersart"/>
    <n v="512.02"/>
  </r>
  <r>
    <x v="2"/>
    <s v="C"/>
    <x v="3"/>
    <d v="2021-05-03T00:00:00"/>
    <d v="2021-05-04T00:00:00"/>
    <m/>
    <m/>
    <m/>
    <m/>
    <m/>
    <n v="0"/>
    <s v="LTFCA"/>
    <n v="515626"/>
    <n v="5626"/>
    <s v="CARISSIMO STEPHANE"/>
    <x v="18"/>
    <n v="35381"/>
    <n v="1016.67"/>
    <n v="36397.67"/>
    <n v="182"/>
    <n v="1416.22"/>
    <n v="95"/>
    <m/>
    <n v="1321.22"/>
    <n v="3.8909633501265334E-2"/>
    <n v="-2547.84"/>
    <m/>
    <m/>
    <m/>
    <n v="0.13"/>
    <n v="0.13"/>
    <n v="171.7586"/>
    <m/>
    <n v="171.7586"/>
    <s v=""/>
    <n v="1"/>
    <n v="0"/>
    <n v="0"/>
    <n v="1"/>
    <m/>
    <m/>
    <n v="0"/>
    <s v="Valauto Lambersart VW"/>
    <s v="VOLKSWAGEN"/>
    <m/>
    <s v="lambersart"/>
    <n v="1416.22"/>
  </r>
  <r>
    <x v="2"/>
    <s v="C"/>
    <x v="3"/>
    <d v="2021-01-26T00:00:00"/>
    <d v="2021-01-27T00:00:00"/>
    <m/>
    <m/>
    <m/>
    <m/>
    <m/>
    <n v="0"/>
    <s v="LTLLE"/>
    <n v="515631"/>
    <n v="5631"/>
    <s v="MALBRANQUE FLORIAN ET PLANCQ"/>
    <x v="18"/>
    <n v="21444.17"/>
    <n v="1804.17"/>
    <n v="23248.339999999997"/>
    <n v="20"/>
    <n v="1004.46"/>
    <n v="95"/>
    <m/>
    <n v="909.46"/>
    <n v="4.3205665436758071E-2"/>
    <n v="0"/>
    <n v="-1000"/>
    <m/>
    <m/>
    <n v="0.1"/>
    <n v="0.1"/>
    <n v="90.946000000000012"/>
    <m/>
    <n v="90.946000000000012"/>
    <s v=""/>
    <n v="1"/>
    <n v="0"/>
    <n v="0"/>
    <n v="1"/>
    <n v="170"/>
    <n v="44299"/>
    <n v="0"/>
    <s v="Valauto Lambersart VW"/>
    <s v="VOLKSWAGEN"/>
    <m/>
    <s v="lambersart"/>
    <n v="1174.46"/>
  </r>
  <r>
    <x v="2"/>
    <s v="C"/>
    <x v="3"/>
    <d v="2021-10-22T00:00:00"/>
    <d v="2021-10-23T00:00:00"/>
    <m/>
    <m/>
    <m/>
    <m/>
    <m/>
    <n v="0"/>
    <s v="LTHVI"/>
    <n v="515632"/>
    <n v="5632"/>
    <s v="MOYAUX ANTOINE ET CATY MARION"/>
    <x v="18"/>
    <n v="21860.83"/>
    <n v="2212.5100000000002"/>
    <n v="24073.340000000004"/>
    <n v="259"/>
    <n v="1464.22"/>
    <n v="95"/>
    <m/>
    <n v="1369.22"/>
    <n v="6.0823300796648896E-2"/>
    <n v="-2128.35"/>
    <m/>
    <m/>
    <m/>
    <m/>
    <n v="0.13"/>
    <n v="0"/>
    <n v="150"/>
    <n v="150"/>
    <s v="VWB"/>
    <n v="1"/>
    <n v="20"/>
    <n v="1"/>
    <n v="1"/>
    <m/>
    <m/>
    <n v="1"/>
    <s v="Valauto Lambersart VW"/>
    <s v="VOLKSWAGEN"/>
    <m/>
    <s v="lambersart"/>
    <n v="1464.22"/>
  </r>
  <r>
    <x v="2"/>
    <s v="C"/>
    <x v="3"/>
    <d v="2021-11-02T00:00:00"/>
    <d v="2021-10-15T00:00:00"/>
    <m/>
    <m/>
    <m/>
    <m/>
    <m/>
    <n v="240600.95999999999"/>
    <s v="LTMEL"/>
    <n v="515635"/>
    <n v="5635"/>
    <s v="GRDF"/>
    <x v="16"/>
    <n v="18102.5"/>
    <n v="2700"/>
    <n v="20802.5"/>
    <n v="337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02-11T00:00:00"/>
    <d v="2021-02-12T00:00:00"/>
    <m/>
    <m/>
    <m/>
    <m/>
    <m/>
    <n v="0"/>
    <s v="VSGNI"/>
    <n v="515637"/>
    <n v="5637"/>
    <s v="DE BOSSCHER AURELIEN"/>
    <x v="22"/>
    <n v="30500.84"/>
    <n v="2491.67"/>
    <n v="32992.51"/>
    <n v="29"/>
    <n v="919.82"/>
    <n v="95"/>
    <m/>
    <n v="824.82"/>
    <n v="2.7879661171581065E-2"/>
    <n v="0"/>
    <n v="0"/>
    <m/>
    <s v="100 aide s/3270 non prévue marge"/>
    <n v="0.1"/>
    <n v="0.1"/>
    <n v="82.482000000000014"/>
    <m/>
    <n v="82.482000000000014"/>
    <s v="VWB"/>
    <n v="0"/>
    <n v="20"/>
    <n v="1"/>
    <n v="1"/>
    <n v="100"/>
    <n v="44299"/>
    <n v="1"/>
    <s v="Valauto Lambersart VW"/>
    <s v="VOLKSWAGEN"/>
    <m/>
    <s v="Entreprises"/>
    <n v="1019.82"/>
  </r>
  <r>
    <x v="2"/>
    <s v="C"/>
    <x v="3"/>
    <d v="2021-08-25T00:00:00"/>
    <d v="2021-08-26T00:00:00"/>
    <m/>
    <m/>
    <m/>
    <m/>
    <m/>
    <n v="0"/>
    <s v="LTFCA"/>
    <n v="515639"/>
    <n v="5639"/>
    <s v="VALKENIERS CORINNE"/>
    <x v="15"/>
    <n v="19885.830000000002"/>
    <n v="3000"/>
    <n v="22885.83"/>
    <n v="345"/>
    <n v="322.89"/>
    <n v="95"/>
    <m/>
    <n v="227.89"/>
    <n v="1.4108730161851241E-2"/>
    <n v="-1144.71"/>
    <m/>
    <m/>
    <m/>
    <m/>
    <n v="0.13"/>
    <n v="0"/>
    <n v="150"/>
    <n v="150"/>
    <n v="0"/>
    <n v="1"/>
    <n v="0"/>
    <n v="0"/>
    <n v="1"/>
    <m/>
    <m/>
    <n v="0"/>
    <s v="Valauto Lambersart VW"/>
    <s v="VOLKSWAGEN"/>
    <m/>
    <s v="lambersart"/>
    <n v="322.89"/>
  </r>
  <r>
    <x v="2"/>
    <s v="C"/>
    <x v="3"/>
    <d v="2021-01-04T00:00:00"/>
    <d v="2021-01-05T00:00:00"/>
    <m/>
    <m/>
    <m/>
    <m/>
    <m/>
    <n v="0"/>
    <s v="LTLLE"/>
    <n v="515643"/>
    <n v="5643"/>
    <s v="FOUQUET VALERIE"/>
    <x v="15"/>
    <n v="19744.169999999998"/>
    <n v="1604.17"/>
    <n v="21348.339999999997"/>
    <n v="16"/>
    <n v="1607.87"/>
    <n v="95"/>
    <m/>
    <n v="1512.87"/>
    <n v="7.5315926203161465E-2"/>
    <n v="0"/>
    <n v="-1933.33"/>
    <m/>
    <m/>
    <n v="0.1"/>
    <n v="0.1"/>
    <n v="151.28700000000001"/>
    <m/>
    <n v="151.28700000000001"/>
    <s v="VWB"/>
    <n v="1"/>
    <n v="0"/>
    <n v="0"/>
    <n v="1"/>
    <m/>
    <m/>
    <n v="0"/>
    <s v="Valauto Lambersart VW"/>
    <s v="VOLKSWAGEN"/>
    <m/>
    <s v="lambersart"/>
    <n v="1607.87"/>
  </r>
  <r>
    <x v="2"/>
    <s v="C"/>
    <x v="3"/>
    <d v="2021-08-20T00:00:00"/>
    <d v="2021-08-24T00:00:00"/>
    <m/>
    <m/>
    <m/>
    <m/>
    <m/>
    <n v="0"/>
    <s v="LTHVI"/>
    <n v="515645"/>
    <n v="5645"/>
    <s v="BURET ALAIN ET SYLVIE"/>
    <x v="15"/>
    <n v="19344.169999999998"/>
    <n v="1895.83"/>
    <n v="21240"/>
    <n v="242"/>
    <n v="5.53"/>
    <n v="95"/>
    <m/>
    <n v="-89.47"/>
    <n v="2.603578154425612E-4"/>
    <n v="-1082.42"/>
    <m/>
    <m/>
    <m/>
    <m/>
    <n v="0.13"/>
    <n v="0"/>
    <n v="150"/>
    <n v="150"/>
    <n v="0"/>
    <n v="1"/>
    <n v="0"/>
    <n v="0"/>
    <n v="1"/>
    <m/>
    <m/>
    <n v="0"/>
    <s v="Valauto Lambersart VW"/>
    <s v="VOLKSWAGEN"/>
    <m/>
    <s v="lambersart"/>
    <n v="5.53"/>
  </r>
  <r>
    <x v="2"/>
    <s v="C"/>
    <x v="3"/>
    <d v="2021-01-28T00:00:00"/>
    <d v="2021-01-29T00:00:00"/>
    <m/>
    <m/>
    <m/>
    <m/>
    <m/>
    <n v="0"/>
    <s v="LTLLE"/>
    <n v="515646"/>
    <n v="5646"/>
    <s v="TAJJIOU SAID"/>
    <x v="15"/>
    <n v="19744.169999999998"/>
    <n v="1516.67"/>
    <n v="21260.839999999997"/>
    <n v="15"/>
    <n v="1194.4100000000001"/>
    <n v="95"/>
    <m/>
    <n v="1099.4100000000001"/>
    <n v="5.6178871577980939E-2"/>
    <n v="0"/>
    <n v="-1750"/>
    <m/>
    <m/>
    <n v="0.1"/>
    <n v="0.1"/>
    <n v="109.94100000000002"/>
    <m/>
    <n v="109.94100000000002"/>
    <s v=""/>
    <n v="1"/>
    <n v="20"/>
    <n v="1"/>
    <n v="1"/>
    <m/>
    <m/>
    <n v="1"/>
    <s v="Valauto Lambersart VW"/>
    <s v="VOLKSWAGEN"/>
    <m/>
    <s v="lambersart"/>
    <n v="1194.4100000000001"/>
  </r>
  <r>
    <x v="2"/>
    <s v="C"/>
    <x v="3"/>
    <d v="2021-02-22T00:00:00"/>
    <d v="2021-02-23T00:00:00"/>
    <m/>
    <m/>
    <m/>
    <m/>
    <m/>
    <n v="0"/>
    <s v="LTLLE"/>
    <n v="515647"/>
    <n v="5647"/>
    <s v="DESOUBRY REYNALD"/>
    <x v="16"/>
    <n v="15294.17"/>
    <n v="1666.68"/>
    <n v="16960.849999999999"/>
    <n v="31"/>
    <n v="643.55999999999995"/>
    <n v="95"/>
    <m/>
    <n v="548.55999999999995"/>
    <n v="3.794385304981767E-2"/>
    <n v="0"/>
    <n v="-1275"/>
    <m/>
    <m/>
    <n v="0.13"/>
    <n v="0.13"/>
    <n v="71.312799999999996"/>
    <m/>
    <n v="71.312799999999996"/>
    <s v="VWB"/>
    <n v="1"/>
    <n v="20"/>
    <n v="1"/>
    <n v="1"/>
    <m/>
    <m/>
    <n v="1"/>
    <s v="Valauto Lambersart VW"/>
    <s v="VOLKSWAGEN"/>
    <m/>
    <s v="lambersart"/>
    <n v="643.55999999999995"/>
  </r>
  <r>
    <x v="2"/>
    <s v="C"/>
    <x v="3"/>
    <d v="2021-09-24T00:00:00"/>
    <d v="2021-09-27T00:00:00"/>
    <m/>
    <m/>
    <m/>
    <m/>
    <m/>
    <n v="0"/>
    <s v="LTFGU"/>
    <n v="515652"/>
    <n v="5652"/>
    <s v="BISIAUX JEAN-CHARLES"/>
    <x v="16"/>
    <n v="15294.17"/>
    <n v="2625.01"/>
    <n v="17919.18"/>
    <n v="367"/>
    <n v="712.24"/>
    <n v="95"/>
    <m/>
    <n v="617.24"/>
    <n v="3.9747354510641666E-2"/>
    <n v="-2508.69"/>
    <n v="0"/>
    <m/>
    <m/>
    <n v="0.13"/>
    <n v="0.13"/>
    <n v="80.241200000000006"/>
    <m/>
    <n v="80.241200000000006"/>
    <s v="VWB"/>
    <n v="1"/>
    <n v="20"/>
    <n v="1"/>
    <n v="1"/>
    <m/>
    <m/>
    <n v="1"/>
    <s v="Valauto Lambersart VW"/>
    <s v="VOLKSWAGEN"/>
    <m/>
    <e v="#N/A"/>
    <n v="712.24"/>
  </r>
  <r>
    <x v="2"/>
    <s v="C"/>
    <x v="3"/>
    <d v="2021-11-05T00:00:00"/>
    <d v="2021-11-08T00:00:00"/>
    <m/>
    <m/>
    <m/>
    <m/>
    <m/>
    <n v="0"/>
    <s v="LTHVI"/>
    <n v="515654"/>
    <n v="5654"/>
    <s v="LOUIS XAVIER CHRISTINE"/>
    <x v="16"/>
    <n v="15527.5"/>
    <n v="2054.1799999999998"/>
    <n v="17581.68"/>
    <n v="284"/>
    <n v="1306.31"/>
    <n v="95"/>
    <m/>
    <n v="1211.31"/>
    <n v="7.4299498113945872E-2"/>
    <n v="-2723.52"/>
    <m/>
    <m/>
    <m/>
    <n v="0.13"/>
    <n v="0.13"/>
    <n v="157.47030000000001"/>
    <m/>
    <n v="157.47030000000001"/>
    <s v="VWB"/>
    <n v="1"/>
    <n v="20"/>
    <n v="1"/>
    <n v="1"/>
    <m/>
    <m/>
    <n v="1"/>
    <s v="Valauto Lambersart VW"/>
    <s v="VOLKSWAGEN"/>
    <m/>
    <s v="lambersart"/>
    <n v="1306.31"/>
  </r>
  <r>
    <x v="2"/>
    <s v="C"/>
    <x v="3"/>
    <d v="2021-10-15T00:00:00"/>
    <d v="2021-10-18T00:00:00"/>
    <m/>
    <m/>
    <m/>
    <m/>
    <m/>
    <n v="0"/>
    <s v="LTHVI"/>
    <n v="515657"/>
    <n v="5657"/>
    <s v="DELLI LOUISA"/>
    <x v="16"/>
    <n v="15527.5"/>
    <n v="2054.1799999999998"/>
    <n v="17581.68"/>
    <n v="259"/>
    <n v="1171.3499999999999"/>
    <n v="95"/>
    <m/>
    <n v="1076.3499999999999"/>
    <n v="6.6623326098529834E-2"/>
    <n v="-2723.52"/>
    <m/>
    <m/>
    <m/>
    <m/>
    <n v="0.13"/>
    <n v="0"/>
    <n v="80"/>
    <n v="80"/>
    <s v="VWB"/>
    <n v="1"/>
    <n v="0"/>
    <n v="0"/>
    <n v="1"/>
    <m/>
    <m/>
    <n v="0"/>
    <s v="Valauto Lambersart VW"/>
    <s v="VOLKSWAGEN"/>
    <m/>
    <s v="lambersart"/>
    <n v="1171.3499999999999"/>
  </r>
  <r>
    <x v="2"/>
    <s v="C"/>
    <x v="3"/>
    <d v="2021-10-07T00:00:00"/>
    <d v="2021-10-14T00:00:00"/>
    <m/>
    <m/>
    <m/>
    <m/>
    <m/>
    <n v="8135.76"/>
    <s v="RQSVA"/>
    <n v="515659"/>
    <n v="5659"/>
    <s v="GODON STEPHANIE"/>
    <x v="16"/>
    <n v="15527.5"/>
    <n v="2054.1799999999998"/>
    <n v="17581.68"/>
    <n v="247"/>
    <n v="1340.98"/>
    <n v="95"/>
    <m/>
    <n v="1245.98"/>
    <n v="7.6271437086785784E-2"/>
    <n v="-2723.52"/>
    <m/>
    <m/>
    <m/>
    <m/>
    <n v="0.13"/>
    <n v="0"/>
    <n v="80"/>
    <n v="80"/>
    <s v="VWB"/>
    <n v="1"/>
    <n v="0"/>
    <n v="0"/>
    <n v="1"/>
    <m/>
    <m/>
    <n v="0"/>
    <s v="Valauto Lambersart VW"/>
    <s v="VOLKSWAGEN"/>
    <m/>
    <s v="Roncq"/>
    <n v="1340.98"/>
  </r>
  <r>
    <x v="2"/>
    <s v="NP"/>
    <x v="3"/>
    <d v="2021-12-23T00:00:00"/>
    <d v="2021-12-24T00:00:00"/>
    <m/>
    <m/>
    <m/>
    <s v="X"/>
    <m/>
    <n v="1994.28"/>
    <s v="RQCSA"/>
    <n v="515662"/>
    <n v="5662"/>
    <s v="D'AUZAC DE LAMARTINIE FREDERIC"/>
    <x v="21"/>
    <n v="23920"/>
    <n v="1308.3399999999999"/>
    <n v="25228.34"/>
    <n v="450"/>
    <n v="-427.19"/>
    <n v="95"/>
    <m/>
    <n v="-522.19000000000005"/>
    <n v="-1.6932941287456885E-2"/>
    <n v="-2018.27"/>
    <m/>
    <m/>
    <m/>
    <m/>
    <n v="0.13"/>
    <n v="0"/>
    <m/>
    <n v="0"/>
    <s v="VWB"/>
    <n v="1"/>
    <m/>
    <n v="0"/>
    <n v="1"/>
    <m/>
    <m/>
    <n v="0"/>
    <s v="Valauto Lambersart VW"/>
    <s v="VOLKSWAGEN"/>
    <m/>
    <s v="Roncq"/>
    <n v="-427.19"/>
  </r>
  <r>
    <x v="2"/>
    <s v="C"/>
    <x v="3"/>
    <d v="2021-07-16T00:00:00"/>
    <d v="2021-07-16T00:00:00"/>
    <m/>
    <m/>
    <m/>
    <m/>
    <m/>
    <n v="32857.760000000002"/>
    <s v="RQHWI"/>
    <n v="515676"/>
    <n v="5676"/>
    <s v="DEHEM DAVID"/>
    <x v="21"/>
    <n v="31474.17"/>
    <n v="2179.1799999999998"/>
    <n v="33653.35"/>
    <n v="262"/>
    <n v="658.03"/>
    <n v="95"/>
    <m/>
    <n v="563.03"/>
    <n v="1.955317969830641E-2"/>
    <n v="-4088.62"/>
    <n v="0"/>
    <m/>
    <m/>
    <m/>
    <n v="0.13"/>
    <n v="0"/>
    <n v="200"/>
    <n v="200"/>
    <s v="VWB"/>
    <n v="1"/>
    <n v="20"/>
    <n v="1"/>
    <n v="1"/>
    <m/>
    <m/>
    <n v="1"/>
    <s v="Valauto Lambersart VW"/>
    <s v="VOLKSWAGEN"/>
    <m/>
    <s v="Roncq"/>
    <n v="658.03"/>
  </r>
  <r>
    <x v="2"/>
    <s v="C"/>
    <x v="3"/>
    <d v="2021-11-12T00:00:00"/>
    <d v="2021-11-15T00:00:00"/>
    <m/>
    <m/>
    <m/>
    <m/>
    <m/>
    <n v="0"/>
    <s v="LTFGU"/>
    <n v="515686"/>
    <n v="5686"/>
    <s v="DESMET SYLVIE"/>
    <x v="20"/>
    <n v="11971.66"/>
    <n v="1458.33"/>
    <n v="13429.99"/>
    <n v="431"/>
    <n v="150.03"/>
    <n v="95"/>
    <m/>
    <n v="55.03"/>
    <n v="1.117126669491191E-2"/>
    <n v="-1947.35"/>
    <n v="0"/>
    <m/>
    <m/>
    <m/>
    <n v="0.13"/>
    <n v="0"/>
    <n v="80"/>
    <n v="80"/>
    <n v="0"/>
    <n v="1"/>
    <n v="20"/>
    <n v="1"/>
    <n v="1"/>
    <m/>
    <m/>
    <n v="1"/>
    <s v="Valauto Lambersart VW"/>
    <s v="VOLKSWAGEN"/>
    <m/>
    <e v="#N/A"/>
    <n v="150.03"/>
  </r>
  <r>
    <x v="2"/>
    <s v="C"/>
    <x v="3"/>
    <d v="2021-01-26T00:00:00"/>
    <d v="2021-01-27T00:00:00"/>
    <m/>
    <m/>
    <m/>
    <m/>
    <m/>
    <n v="0"/>
    <s v="LTMEL"/>
    <n v="515690"/>
    <n v="5690"/>
    <s v="SARL DE LA VEULETTES"/>
    <x v="17"/>
    <n v="39505"/>
    <n v="3279.17"/>
    <n v="42784.17"/>
    <n v="18"/>
    <n v="950.7"/>
    <n v="95"/>
    <m/>
    <n v="855.7"/>
    <n v="2.2220835416463615E-2"/>
    <n v="0"/>
    <n v="-4321.2"/>
    <m/>
    <m/>
    <m/>
    <n v="0"/>
    <n v="0"/>
    <m/>
    <n v="0"/>
    <s v="VWB"/>
    <n v="0"/>
    <n v="0"/>
    <n v="0"/>
    <n v="1"/>
    <m/>
    <m/>
    <n v="0"/>
    <s v="Valauto Lambersart VW"/>
    <s v="VOLKSWAGEN"/>
    <m/>
    <s v="Entreprises"/>
    <n v="950.7"/>
  </r>
  <r>
    <x v="2"/>
    <s v="C"/>
    <x v="3"/>
    <d v="2021-03-26T00:00:00"/>
    <d v="2021-03-26T00:00:00"/>
    <m/>
    <m/>
    <m/>
    <m/>
    <m/>
    <n v="0"/>
    <s v="LTHVI"/>
    <n v="515700"/>
    <n v="5700"/>
    <s v="WILLEMOT VINCENT ET CHARLOTTE"/>
    <x v="18"/>
    <n v="21444.17"/>
    <n v="2645.84"/>
    <n v="24090.01"/>
    <n v="63"/>
    <n v="756.18"/>
    <n v="95"/>
    <m/>
    <n v="661.18"/>
    <n v="3.1389775263688142E-2"/>
    <n v="0"/>
    <n v="-2168.1"/>
    <m/>
    <m/>
    <n v="0.13"/>
    <n v="0.13"/>
    <n v="85.953400000000002"/>
    <m/>
    <n v="85.953400000000002"/>
    <s v=""/>
    <n v="1"/>
    <n v="20"/>
    <n v="1"/>
    <n v="1"/>
    <m/>
    <m/>
    <n v="1"/>
    <s v="Valauto Lambersart VW"/>
    <s v="VOLKSWAGEN"/>
    <m/>
    <s v="lambersart"/>
    <n v="756.18"/>
  </r>
  <r>
    <x v="2"/>
    <s v="C"/>
    <x v="3"/>
    <d v="2021-01-29T00:00:00"/>
    <d v="2021-01-30T00:00:00"/>
    <m/>
    <m/>
    <m/>
    <m/>
    <m/>
    <m/>
    <s v="LTLLE"/>
    <n v="515705"/>
    <n v="5705"/>
    <s v="HOUDART CECILE"/>
    <x v="16"/>
    <n v="17419.169999999998"/>
    <n v="916.67"/>
    <n v="18335.839999999997"/>
    <n v="107"/>
    <n v="1628.55"/>
    <n v="95"/>
    <m/>
    <n v="1533.55"/>
    <n v="8.8817856176755486E-2"/>
    <n v="1833.58"/>
    <n v="-1775"/>
    <m/>
    <m/>
    <n v="0.13"/>
    <n v="0.13"/>
    <n v="199.36150000000001"/>
    <m/>
    <n v="199.36150000000001"/>
    <s v="VWB"/>
    <n v="0"/>
    <n v="20"/>
    <n v="1"/>
    <n v="1"/>
    <m/>
    <m/>
    <n v="1"/>
    <s v="Valauto Lambersart VW"/>
    <s v="VOLKSWAGEN"/>
    <m/>
    <s v="lambersart"/>
    <n v="1628.55"/>
  </r>
  <r>
    <x v="2"/>
    <s v="C"/>
    <x v="3"/>
    <d v="2021-01-26T00:00:00"/>
    <d v="2021-01-27T00:00:00"/>
    <m/>
    <m/>
    <m/>
    <m/>
    <m/>
    <n v="0"/>
    <s v="LTHVI"/>
    <n v="515706"/>
    <n v="5706"/>
    <s v="ROSE ISABELLE"/>
    <x v="16"/>
    <n v="17419.169999999998"/>
    <n v="916.67"/>
    <n v="18335.839999999997"/>
    <n v="105"/>
    <n v="720.21"/>
    <n v="95"/>
    <m/>
    <n v="625.21"/>
    <n v="3.9278811333432237E-2"/>
    <n v="1833.58"/>
    <n v="-1775"/>
    <m/>
    <m/>
    <n v="0.13"/>
    <n v="0.13"/>
    <n v="81.277300000000011"/>
    <m/>
    <n v="81.277300000000011"/>
    <s v=""/>
    <n v="0"/>
    <n v="20"/>
    <n v="1"/>
    <n v="1"/>
    <m/>
    <m/>
    <n v="1"/>
    <s v="Valauto Lambersart VW"/>
    <s v="VOLKSWAGEN"/>
    <m/>
    <s v="lambersart"/>
    <n v="720.21"/>
  </r>
  <r>
    <x v="2"/>
    <s v="C"/>
    <x v="3"/>
    <d v="2021-01-15T00:00:00"/>
    <d v="2021-01-18T00:00:00"/>
    <m/>
    <m/>
    <m/>
    <m/>
    <m/>
    <m/>
    <s v="LTMPR"/>
    <n v="515708"/>
    <n v="5708"/>
    <s v="MEUNIER PIERRICK"/>
    <x v="16"/>
    <n v="15294.17"/>
    <n v="1666.68"/>
    <n v="16960.849999999999"/>
    <n v="115"/>
    <n v="643.55999999999995"/>
    <n v="95"/>
    <m/>
    <n v="548.55999999999995"/>
    <n v="3.794385304981767E-2"/>
    <n v="0"/>
    <n v="-1275"/>
    <m/>
    <m/>
    <n v="0.13"/>
    <n v="0.13"/>
    <n v="71.312799999999996"/>
    <m/>
    <n v="71.312799999999996"/>
    <s v="VWB"/>
    <n v="1"/>
    <n v="0"/>
    <n v="0"/>
    <n v="1"/>
    <n v="500"/>
    <n v="44237"/>
    <n v="0"/>
    <s v="Valauto Lambersart VW"/>
    <s v="VOLKSWAGEN"/>
    <m/>
    <s v="lambersart"/>
    <n v="1143.56"/>
  </r>
  <r>
    <x v="2"/>
    <s v="C"/>
    <x v="3"/>
    <d v="2021-01-27T00:00:00"/>
    <d v="2021-01-28T00:00:00"/>
    <m/>
    <m/>
    <m/>
    <m/>
    <m/>
    <n v="0"/>
    <s v="VSGNI"/>
    <n v="515709"/>
    <n v="5709"/>
    <s v="MDOLORIS MEDICAL SYSTEMS"/>
    <x v="17"/>
    <n v="39505"/>
    <n v="4929.17"/>
    <n v="44434.17"/>
    <n v="53"/>
    <n v="983.69"/>
    <n v="95"/>
    <m/>
    <n v="888.69"/>
    <n v="2.2138142785158361E-2"/>
    <n v="0"/>
    <n v="0"/>
    <m/>
    <m/>
    <n v="0.1"/>
    <n v="0.1"/>
    <n v="88.869000000000014"/>
    <m/>
    <n v="88.869000000000014"/>
    <s v="VWB"/>
    <n v="0"/>
    <n v="20"/>
    <n v="1"/>
    <n v="1"/>
    <n v="488"/>
    <n v="44299"/>
    <n v="1"/>
    <s v="Valauto Lambersart VW"/>
    <s v="VOLKSWAGEN"/>
    <m/>
    <s v="Entreprises"/>
    <n v="1471.69"/>
  </r>
  <r>
    <x v="2"/>
    <s v="C"/>
    <x v="3"/>
    <d v="2021-01-13T00:00:00"/>
    <d v="2021-01-14T00:00:00"/>
    <m/>
    <m/>
    <m/>
    <m/>
    <m/>
    <n v="0"/>
    <s v="LTHVI"/>
    <n v="515712"/>
    <n v="5712"/>
    <s v="GOEB MATHILDE"/>
    <x v="18"/>
    <n v="21602.5"/>
    <n v="1341.67"/>
    <n v="22944.17"/>
    <n v="7"/>
    <n v="1106.81"/>
    <n v="95"/>
    <m/>
    <n v="1011.81"/>
    <n v="4.8239269496347006E-2"/>
    <n v="0"/>
    <n v="-1000"/>
    <m/>
    <m/>
    <n v="7.0000000000000007E-2"/>
    <n v="7.0000000000000007E-2"/>
    <n v="70.826700000000002"/>
    <m/>
    <n v="70.826700000000002"/>
    <s v="VWB"/>
    <n v="1"/>
    <n v="20"/>
    <n v="1"/>
    <n v="1"/>
    <n v="670"/>
    <n v="44299"/>
    <n v="1"/>
    <s v="Valauto Lambersart VW"/>
    <s v="VOLKSWAGEN"/>
    <m/>
    <s v="lambersart"/>
    <n v="1776.81"/>
  </r>
  <r>
    <x v="2"/>
    <s v="C"/>
    <x v="3"/>
    <d v="2021-02-04T00:00:00"/>
    <d v="2021-02-05T00:00:00"/>
    <m/>
    <m/>
    <m/>
    <m/>
    <m/>
    <n v="0"/>
    <s v="VSGNI"/>
    <n v="515716"/>
    <n v="5716"/>
    <s v="VANDENCASTEELE"/>
    <x v="25"/>
    <n v="33841.67"/>
    <n v="1637.5"/>
    <n v="35479.17"/>
    <n v="7"/>
    <n v="875.56"/>
    <n v="95"/>
    <m/>
    <n v="780.56"/>
    <n v="2.467814213241178E-2"/>
    <n v="0"/>
    <n v="-2483.54"/>
    <m/>
    <m/>
    <n v="0.1"/>
    <n v="0.1"/>
    <n v="78.055999999999997"/>
    <m/>
    <n v="78.055999999999997"/>
    <s v="VWB"/>
    <n v="0"/>
    <n v="20"/>
    <n v="1"/>
    <n v="1"/>
    <m/>
    <m/>
    <n v="1"/>
    <s v="Valauto Lambersart VW"/>
    <s v="VOLKSWAGEN"/>
    <m/>
    <s v="Entreprises"/>
    <n v="875.56"/>
  </r>
  <r>
    <x v="2"/>
    <s v="C"/>
    <x v="3"/>
    <d v="2021-02-04T00:00:00"/>
    <d v="2021-02-05T00:00:00"/>
    <m/>
    <m/>
    <m/>
    <m/>
    <m/>
    <n v="0"/>
    <s v="VSGNI"/>
    <n v="515717"/>
    <n v="5717"/>
    <s v="VANDENCASTEELE DISTRIBUTION"/>
    <x v="25"/>
    <n v="33841.67"/>
    <n v="1637.5"/>
    <n v="35479.17"/>
    <n v="7"/>
    <n v="875.56"/>
    <n v="95"/>
    <m/>
    <n v="780.56"/>
    <n v="2.467814213241178E-2"/>
    <n v="0"/>
    <n v="-2483.54"/>
    <m/>
    <m/>
    <n v="0.1"/>
    <n v="0.1"/>
    <n v="78.055999999999997"/>
    <m/>
    <n v="78.055999999999997"/>
    <s v="VWB"/>
    <n v="0"/>
    <n v="20"/>
    <n v="1"/>
    <n v="1"/>
    <m/>
    <m/>
    <n v="1"/>
    <s v="Valauto Lambersart VW"/>
    <s v="VOLKSWAGEN"/>
    <m/>
    <s v="Entreprises"/>
    <n v="875.56"/>
  </r>
  <r>
    <x v="2"/>
    <s v="C"/>
    <x v="3"/>
    <d v="2021-01-05T00:00:00"/>
    <d v="2021-01-05T00:00:00"/>
    <m/>
    <m/>
    <m/>
    <m/>
    <m/>
    <m/>
    <s v="LTFCA"/>
    <n v="515719"/>
    <n v="5719"/>
    <s v="LINK MOBILITE"/>
    <x v="18"/>
    <n v="28052.5"/>
    <n v="1250"/>
    <n v="29302.5"/>
    <n v="49"/>
    <n v="388.03"/>
    <n v="95"/>
    <m/>
    <n v="293.02999999999997"/>
    <n v="1.3242214828086339E-2"/>
    <n v="0"/>
    <n v="0"/>
    <m/>
    <m/>
    <n v="0.1"/>
    <n v="0.1"/>
    <n v="29.302999999999997"/>
    <m/>
    <n v="29.302999999999997"/>
    <s v="VWB"/>
    <n v="0"/>
    <n v="0"/>
    <n v="0"/>
    <n v="1"/>
    <n v="380"/>
    <n v="44299"/>
    <n v="0"/>
    <s v="Valauto Lambersart VW"/>
    <s v="VOLKSWAGEN"/>
    <m/>
    <s v="lambersart"/>
    <n v="768.03"/>
  </r>
  <r>
    <x v="2"/>
    <s v="C"/>
    <x v="3"/>
    <d v="2021-01-20T00:00:00"/>
    <d v="2021-01-22T00:00:00"/>
    <m/>
    <m/>
    <m/>
    <m/>
    <m/>
    <n v="0"/>
    <s v="RQNBA"/>
    <n v="515720"/>
    <n v="5720"/>
    <s v="DUSSART THIBAULT"/>
    <x v="16"/>
    <n v="15294.17"/>
    <n v="1375.01"/>
    <n v="16669.18"/>
    <n v="97"/>
    <n v="689.74"/>
    <n v="95"/>
    <m/>
    <n v="594.74"/>
    <n v="4.1378160173445845E-2"/>
    <n v="0"/>
    <n v="-2333.69"/>
    <m/>
    <m/>
    <n v="0.1"/>
    <n v="0.13"/>
    <n v="59.474000000000004"/>
    <m/>
    <n v="59.474000000000004"/>
    <s v=""/>
    <n v="1"/>
    <n v="20"/>
    <n v="1"/>
    <n v="1"/>
    <m/>
    <m/>
    <n v="1"/>
    <s v="Valauto Lambersart VW"/>
    <s v="VOLKSWAGEN"/>
    <m/>
    <s v="Roncq"/>
    <n v="689.74"/>
  </r>
  <r>
    <x v="2"/>
    <s v="C"/>
    <x v="3"/>
    <d v="2021-01-20T00:00:00"/>
    <d v="2021-01-21T00:00:00"/>
    <m/>
    <m/>
    <m/>
    <m/>
    <m/>
    <n v="0"/>
    <s v="LTFCA"/>
    <n v="515721"/>
    <n v="5721"/>
    <s v="TISON HELENE"/>
    <x v="16"/>
    <n v="15294.17"/>
    <n v="1433.34"/>
    <n v="16727.509999999998"/>
    <n v="98"/>
    <n v="1124.26"/>
    <n v="95"/>
    <m/>
    <n v="1029.26"/>
    <n v="6.7210242289497971E-2"/>
    <n v="0"/>
    <n v="-1775"/>
    <m/>
    <m/>
    <n v="0.13"/>
    <n v="0.13"/>
    <n v="133.8038"/>
    <m/>
    <n v="133.8038"/>
    <s v="VWB"/>
    <n v="1"/>
    <n v="20"/>
    <n v="1"/>
    <n v="1"/>
    <m/>
    <m/>
    <n v="1"/>
    <s v="Valauto Lambersart VW"/>
    <s v="VOLKSWAGEN"/>
    <m/>
    <s v="lambersart"/>
    <n v="1124.26"/>
  </r>
  <r>
    <x v="2"/>
    <s v="C"/>
    <x v="3"/>
    <d v="2021-01-20T00:00:00"/>
    <d v="2021-01-20T00:00:00"/>
    <m/>
    <m/>
    <m/>
    <m/>
    <m/>
    <m/>
    <s v="LTMPR"/>
    <n v="515722"/>
    <n v="5722"/>
    <s v="VANHEYE DOROTHEE"/>
    <x v="16"/>
    <n v="15294.17"/>
    <n v="1216.68"/>
    <n v="16510.849999999999"/>
    <n v="97"/>
    <n v="607.55999999999995"/>
    <n v="95"/>
    <m/>
    <n v="512.55999999999995"/>
    <n v="3.6797620958339515E-2"/>
    <n v="0"/>
    <n v="-900"/>
    <m/>
    <m/>
    <n v="0.13"/>
    <n v="0.13"/>
    <n v="66.632799999999989"/>
    <m/>
    <n v="66.632799999999989"/>
    <s v="VWB"/>
    <n v="1"/>
    <n v="0"/>
    <n v="0"/>
    <n v="1"/>
    <m/>
    <m/>
    <n v="0"/>
    <s v="Valauto Lambersart VW"/>
    <s v="VOLKSWAGEN"/>
    <m/>
    <s v="lambersart"/>
    <n v="607.55999999999995"/>
  </r>
  <r>
    <x v="2"/>
    <s v="C"/>
    <x v="3"/>
    <d v="2021-08-12T00:00:00"/>
    <d v="2021-08-18T00:00:00"/>
    <m/>
    <m/>
    <m/>
    <m/>
    <m/>
    <n v="0"/>
    <s v="RQCSA"/>
    <n v="515726"/>
    <n v="5726"/>
    <s v="PEYRONIE ALEXANDRE"/>
    <x v="16"/>
    <n v="15527.5"/>
    <n v="1700.01"/>
    <n v="17227.509999999998"/>
    <n v="301"/>
    <n v="725.14"/>
    <n v="95"/>
    <m/>
    <n v="630.14"/>
    <n v="4.209197963025417E-2"/>
    <n v="-2374.52"/>
    <m/>
    <m/>
    <m/>
    <m/>
    <n v="0.13"/>
    <n v="0"/>
    <n v="100"/>
    <n v="100"/>
    <n v="0"/>
    <n v="1"/>
    <n v="0"/>
    <n v="0"/>
    <n v="1"/>
    <m/>
    <m/>
    <n v="0"/>
    <s v="Valauto Lambersart VW"/>
    <s v="VOLKSWAGEN"/>
    <m/>
    <s v="Roncq"/>
    <n v="725.14"/>
  </r>
  <r>
    <x v="2"/>
    <s v="C"/>
    <x v="3"/>
    <d v="2021-03-02T00:00:00"/>
    <d v="2021-03-02T00:00:00"/>
    <m/>
    <m/>
    <m/>
    <m/>
    <m/>
    <n v="0"/>
    <s v="LTLLE"/>
    <n v="515730"/>
    <n v="5730"/>
    <s v="BARBOTIN MARIE"/>
    <x v="16"/>
    <n v="15294.17"/>
    <n v="1400.01"/>
    <n v="16694.18"/>
    <n v="133"/>
    <n v="769.25"/>
    <n v="95"/>
    <m/>
    <n v="674.25"/>
    <n v="4.6078932897572686E-2"/>
    <n v="-2337.77"/>
    <m/>
    <m/>
    <m/>
    <n v="0.13"/>
    <n v="0.13"/>
    <n v="87.652500000000003"/>
    <m/>
    <n v="87.652500000000003"/>
    <s v=""/>
    <n v="1"/>
    <n v="20"/>
    <n v="1"/>
    <n v="1"/>
    <m/>
    <m/>
    <n v="1"/>
    <s v="Valauto Lambersart VW"/>
    <s v="VOLKSWAGEN"/>
    <m/>
    <s v="lambersart"/>
    <n v="769.25"/>
  </r>
  <r>
    <x v="2"/>
    <s v="C"/>
    <x v="3"/>
    <d v="2021-03-17T00:00:00"/>
    <d v="2021-03-17T00:00:00"/>
    <m/>
    <m/>
    <m/>
    <m/>
    <m/>
    <n v="0"/>
    <s v="RQCSA"/>
    <n v="515731"/>
    <n v="5731"/>
    <s v="WYON BRUNO OU MARJORIE"/>
    <x v="16"/>
    <n v="16044.17"/>
    <n v="2050.0100000000002"/>
    <n v="18094.18"/>
    <n v="30"/>
    <n v="256.35000000000002"/>
    <n v="95"/>
    <m/>
    <n v="161.35000000000002"/>
    <n v="1.4167538954514657E-2"/>
    <n v="0"/>
    <n v="-2533.1899999999996"/>
    <m/>
    <m/>
    <n v="0.1"/>
    <n v="0.13"/>
    <n v="16.135000000000002"/>
    <m/>
    <n v="16.135000000000002"/>
    <s v=""/>
    <n v="1"/>
    <n v="0"/>
    <n v="0"/>
    <n v="1"/>
    <m/>
    <m/>
    <n v="0"/>
    <s v="Valauto Lambersart VW"/>
    <s v="VOLKSWAGEN"/>
    <m/>
    <s v="Roncq"/>
    <n v="256.35000000000002"/>
  </r>
  <r>
    <x v="2"/>
    <s v="C"/>
    <x v="3"/>
    <d v="2021-03-01T00:00:00"/>
    <d v="2021-03-01T00:00:00"/>
    <m/>
    <m/>
    <m/>
    <m/>
    <m/>
    <n v="0"/>
    <s v="LTLLE"/>
    <n v="515734"/>
    <n v="5734"/>
    <s v="SALIGOT FABIEN OU"/>
    <x v="16"/>
    <n v="16044.17"/>
    <n v="1437.51"/>
    <n v="17481.68"/>
    <n v="104"/>
    <n v="714.33"/>
    <n v="95"/>
    <m/>
    <n v="619.33000000000004"/>
    <n v="4.0861633435688105E-2"/>
    <n v="-2447.44"/>
    <n v="0"/>
    <m/>
    <m/>
    <n v="0.13"/>
    <n v="0.13"/>
    <n v="80.512900000000002"/>
    <m/>
    <n v="80.512900000000002"/>
    <s v=""/>
    <n v="1"/>
    <n v="0"/>
    <n v="0"/>
    <n v="1"/>
    <m/>
    <m/>
    <n v="0"/>
    <s v="Valauto Lambersart VW"/>
    <s v="VOLKSWAGEN"/>
    <m/>
    <s v="lambersart"/>
    <n v="714.33"/>
  </r>
  <r>
    <x v="2"/>
    <s v="C"/>
    <x v="3"/>
    <d v="2021-03-11T00:00:00"/>
    <d v="2021-03-11T00:00:00"/>
    <m/>
    <m/>
    <m/>
    <m/>
    <m/>
    <n v="0"/>
    <s v="LTLLE"/>
    <n v="515735"/>
    <n v="5735"/>
    <s v="HAMRA MYRIAM"/>
    <x v="16"/>
    <n v="16044.17"/>
    <n v="1666.68"/>
    <n v="17710.849999999999"/>
    <n v="24"/>
    <n v="1012.41"/>
    <n v="95"/>
    <m/>
    <n v="917.41"/>
    <n v="5.7163264326669815E-2"/>
    <n v="0"/>
    <n v="-2108.33"/>
    <m/>
    <m/>
    <n v="0.13"/>
    <n v="0.13"/>
    <n v="119.2633"/>
    <m/>
    <n v="119.2633"/>
    <s v="VWB"/>
    <n v="1"/>
    <n v="20"/>
    <n v="1"/>
    <n v="1"/>
    <m/>
    <m/>
    <n v="1"/>
    <s v="Valauto Lambersart VW"/>
    <s v="VOLKSWAGEN"/>
    <m/>
    <s v="lambersart"/>
    <n v="1012.41"/>
  </r>
  <r>
    <x v="2"/>
    <s v="C"/>
    <x v="3"/>
    <d v="2021-06-30T00:00:00"/>
    <d v="2021-06-26T00:00:00"/>
    <m/>
    <m/>
    <m/>
    <m/>
    <m/>
    <m/>
    <s v="LTFCA"/>
    <n v="515736"/>
    <n v="5736"/>
    <s v="HER ODILE"/>
    <x v="16"/>
    <n v="16285.83"/>
    <n v="2987.51"/>
    <n v="19273.34"/>
    <n v="225"/>
    <n v="1384.39"/>
    <n v="95"/>
    <m/>
    <n v="1289.3900000000001"/>
    <n v="7.1829272975000705E-2"/>
    <n v="-2655.1"/>
    <m/>
    <m/>
    <m/>
    <m/>
    <n v="0.13"/>
    <n v="0"/>
    <n v="100"/>
    <n v="100"/>
    <s v="VWB"/>
    <n v="1"/>
    <n v="0"/>
    <n v="0"/>
    <n v="1"/>
    <m/>
    <m/>
    <n v="0"/>
    <s v="Valauto Lambersart VW"/>
    <s v="VOLKSWAGEN"/>
    <m/>
    <s v="lambersart"/>
    <n v="1384.39"/>
  </r>
  <r>
    <x v="2"/>
    <s v="C"/>
    <x v="3"/>
    <d v="2021-04-20T00:00:00"/>
    <d v="2021-04-20T00:00:00"/>
    <m/>
    <m/>
    <m/>
    <m/>
    <m/>
    <n v="0"/>
    <s v="LTLLE"/>
    <n v="515737"/>
    <n v="5737"/>
    <s v="PICHON MAXENCE"/>
    <x v="16"/>
    <n v="16285.83"/>
    <n v="2587.5100000000002"/>
    <n v="18873.34"/>
    <n v="155"/>
    <n v="1064.8900000000001"/>
    <n v="95"/>
    <m/>
    <n v="969.8900000000001"/>
    <n v="5.6422975477578428E-2"/>
    <n v="0"/>
    <n v="-1275"/>
    <m/>
    <m/>
    <n v="0.13"/>
    <n v="0.13"/>
    <n v="126.08570000000002"/>
    <m/>
    <n v="126.08570000000002"/>
    <s v="VWB"/>
    <n v="1"/>
    <n v="20"/>
    <n v="1"/>
    <n v="1"/>
    <m/>
    <m/>
    <n v="1"/>
    <s v="Valauto Lambersart VW"/>
    <s v="VOLKSWAGEN"/>
    <m/>
    <s v="lambersart"/>
    <n v="1064.8900000000001"/>
  </r>
  <r>
    <x v="2"/>
    <s v="C"/>
    <x v="3"/>
    <d v="2021-02-19T00:00:00"/>
    <d v="2021-02-22T00:00:00"/>
    <m/>
    <m/>
    <m/>
    <m/>
    <m/>
    <m/>
    <s v="LTFCA"/>
    <n v="515742"/>
    <n v="5742"/>
    <s v="INTERCROSS"/>
    <x v="21"/>
    <n v="23920"/>
    <n v="766.67"/>
    <n v="24686.67"/>
    <n v="95"/>
    <n v="588.75"/>
    <n v="95"/>
    <m/>
    <n v="493.75"/>
    <n v="2.3848903071981762E-2"/>
    <n v="-1999.62"/>
    <n v="0"/>
    <m/>
    <m/>
    <n v="0.13"/>
    <n v="0.13"/>
    <n v="64.1875"/>
    <m/>
    <n v="64.1875"/>
    <s v="VWB"/>
    <n v="1"/>
    <n v="0"/>
    <n v="0"/>
    <n v="1"/>
    <m/>
    <m/>
    <n v="0"/>
    <s v="Valauto Lambersart VW"/>
    <s v="VOLKSWAGEN"/>
    <m/>
    <s v="lambersart"/>
    <n v="588.75"/>
  </r>
  <r>
    <x v="2"/>
    <s v="C"/>
    <x v="3"/>
    <d v="2021-01-20T00:00:00"/>
    <d v="2021-01-21T00:00:00"/>
    <m/>
    <m/>
    <m/>
    <m/>
    <m/>
    <n v="-799.99"/>
    <s v="LTHVI"/>
    <n v="515750"/>
    <n v="5750"/>
    <s v="GOEB JEAN LOUIS"/>
    <x v="18"/>
    <n v="21602.5"/>
    <n v="1416.67"/>
    <n v="23019.17"/>
    <n v="7"/>
    <n v="1188.18"/>
    <n v="95"/>
    <m/>
    <n v="1093.18"/>
    <n v="5.1616978370636307E-2"/>
    <n v="0"/>
    <n v="-1400"/>
    <m/>
    <m/>
    <n v="7.0000000000000007E-2"/>
    <n v="7.0000000000000007E-2"/>
    <n v="76.522600000000011"/>
    <m/>
    <n v="76.522600000000011"/>
    <s v="VWB"/>
    <n v="1"/>
    <n v="20"/>
    <n v="1"/>
    <n v="1"/>
    <n v="170"/>
    <n v="44299"/>
    <n v="1"/>
    <s v="Valauto Lambersart VW"/>
    <s v="VOLKSWAGEN"/>
    <m/>
    <s v="lambersart"/>
    <n v="1358.18"/>
  </r>
  <r>
    <x v="2"/>
    <s v="C"/>
    <x v="3"/>
    <d v="2021-01-21T00:00:00"/>
    <d v="2021-01-22T00:00:00"/>
    <m/>
    <s v="X"/>
    <m/>
    <m/>
    <s v="X"/>
    <m/>
    <s v="LTMEL"/>
    <n v="515763"/>
    <n v="5763"/>
    <s v="MENARD DAVID"/>
    <x v="21"/>
    <n v="29336.67"/>
    <n v="0"/>
    <n v="29336.67"/>
    <n v="92"/>
    <n v="106.63"/>
    <n v="95"/>
    <m/>
    <n v="11.629999999999995"/>
    <n v="3.6347001892171132E-3"/>
    <n v="0"/>
    <n v="-598.35"/>
    <m/>
    <s v="JANTES"/>
    <m/>
    <n v="0"/>
    <n v="0"/>
    <m/>
    <n v="0"/>
    <s v="VWB"/>
    <n v="0"/>
    <n v="0"/>
    <n v="0"/>
    <n v="1"/>
    <m/>
    <m/>
    <n v="0"/>
    <s v="Valauto Lambersart VW"/>
    <s v="VOLKSWAGEN"/>
    <m/>
    <s v="Entreprises"/>
    <n v="106.63"/>
  </r>
  <r>
    <x v="2"/>
    <s v="C"/>
    <x v="3"/>
    <d v="2021-02-25T00:00:00"/>
    <d v="2021-03-01T00:00:00"/>
    <m/>
    <m/>
    <m/>
    <m/>
    <m/>
    <n v="0"/>
    <s v="VRRKE"/>
    <n v="515766"/>
    <n v="5766"/>
    <s v="APIZR"/>
    <x v="17"/>
    <n v="39505"/>
    <n v="170.83"/>
    <n v="39675.83"/>
    <n v="64"/>
    <n v="352.91"/>
    <n v="95"/>
    <m/>
    <n v="257.91000000000003"/>
    <n v="8.8948359744459027E-3"/>
    <n v="0"/>
    <n v="0"/>
    <m/>
    <s v="418 aide s/3270 non prévue marge"/>
    <m/>
    <n v="0.1"/>
    <n v="0"/>
    <m/>
    <n v="0"/>
    <s v="VWB"/>
    <n v="0"/>
    <n v="0"/>
    <n v="0"/>
    <n v="1"/>
    <n v="418"/>
    <n v="44299"/>
    <n v="0"/>
    <s v="Valauto Lambersart VW"/>
    <s v="VOLKSWAGEN"/>
    <m/>
    <s v="Vexor"/>
    <n v="770.91000000000008"/>
  </r>
  <r>
    <x v="2"/>
    <s v="C"/>
    <x v="3"/>
    <d v="2021-07-15T00:00:00"/>
    <d v="2021-08-01T00:00:00"/>
    <m/>
    <m/>
    <m/>
    <m/>
    <m/>
    <m/>
    <s v="RXNTA"/>
    <n v="515767"/>
    <n v="5767"/>
    <s v="RIKI NEZHA"/>
    <x v="18"/>
    <n v="28052.5"/>
    <n v="1841.67"/>
    <n v="29894.17"/>
    <n v="265"/>
    <n v="591.36"/>
    <n v="95"/>
    <m/>
    <n v="496.36"/>
    <n v="1.9781783538395614E-2"/>
    <n v="-1793.65"/>
    <n v="0"/>
    <m/>
    <m/>
    <n v="0.1"/>
    <n v="0"/>
    <n v="49.636000000000003"/>
    <m/>
    <n v="49.636000000000003"/>
    <n v="0"/>
    <n v="0"/>
    <n v="0"/>
    <n v="0"/>
    <n v="1"/>
    <m/>
    <m/>
    <n v="0"/>
    <s v="Valauto Lambersart VW"/>
    <s v="VOLKSWAGEN"/>
    <m/>
    <s v="Roubaix"/>
    <n v="591.36"/>
  </r>
  <r>
    <x v="2"/>
    <s v="C"/>
    <x v="3"/>
    <d v="2021-01-11T00:00:00"/>
    <d v="2021-01-12T00:00:00"/>
    <m/>
    <m/>
    <m/>
    <m/>
    <m/>
    <n v="0"/>
    <s v="VSGNI"/>
    <n v="515769"/>
    <n v="5769"/>
    <s v="COUDERT FLORE"/>
    <x v="18"/>
    <n v="21602.5"/>
    <n v="1250"/>
    <n v="22852.5"/>
    <n v="5"/>
    <n v="779.33"/>
    <n v="95"/>
    <m/>
    <n v="684.33"/>
    <n v="3.4102614593589327E-2"/>
    <n v="0"/>
    <n v="0"/>
    <m/>
    <m/>
    <n v="0.1"/>
    <n v="0.1"/>
    <n v="68.433000000000007"/>
    <m/>
    <n v="68.433000000000007"/>
    <s v="VWB"/>
    <n v="0"/>
    <n v="20"/>
    <n v="1"/>
    <n v="1"/>
    <n v="170"/>
    <n v="44299"/>
    <n v="1"/>
    <s v="Valauto Lambersart VW"/>
    <s v="VOLKSWAGEN"/>
    <m/>
    <s v="Entreprises"/>
    <n v="949.33"/>
  </r>
  <r>
    <x v="2"/>
    <s v="C"/>
    <x v="3"/>
    <d v="2021-02-08T00:00:00"/>
    <d v="2021-02-09T00:00:00"/>
    <m/>
    <m/>
    <m/>
    <m/>
    <m/>
    <n v="0"/>
    <s v="VSGLE"/>
    <n v="515770"/>
    <n v="5770"/>
    <s v="HOTEL CALM MOLINEL"/>
    <x v="17"/>
    <n v="39505"/>
    <n v="3650"/>
    <n v="43155"/>
    <n v="24"/>
    <n v="1087.5899999999999"/>
    <n v="95"/>
    <m/>
    <n v="992.58999999999992"/>
    <n v="2.5201946472019465E-2"/>
    <n v="-4358.66"/>
    <n v="0"/>
    <m/>
    <m/>
    <n v="0.1"/>
    <n v="0.1"/>
    <n v="99.259"/>
    <m/>
    <n v="99.259"/>
    <s v="VWB"/>
    <n v="0"/>
    <n v="20"/>
    <n v="1"/>
    <n v="1"/>
    <m/>
    <m/>
    <n v="1"/>
    <s v="Valauto Lambersart VW"/>
    <s v="VOLKSWAGEN"/>
    <m/>
    <s v="Entreprises"/>
    <n v="1087.5899999999999"/>
  </r>
  <r>
    <x v="2"/>
    <s v="C"/>
    <x v="3"/>
    <d v="2021-01-13T00:00:00"/>
    <d v="2021-01-14T00:00:00"/>
    <m/>
    <m/>
    <m/>
    <m/>
    <m/>
    <n v="0"/>
    <s v="VSGNI"/>
    <n v="515774"/>
    <n v="5774"/>
    <s v="MODEV"/>
    <x v="17"/>
    <n v="42671.66"/>
    <n v="4525"/>
    <n v="47196.66"/>
    <n v="5"/>
    <n v="2624.39"/>
    <n v="95"/>
    <m/>
    <n v="2529.39"/>
    <n v="5.5605417841008233E-2"/>
    <n v="0"/>
    <n v="-5238.83"/>
    <m/>
    <m/>
    <n v="0.1"/>
    <n v="0.1"/>
    <n v="252.93899999999999"/>
    <m/>
    <n v="252.93899999999999"/>
    <s v="VWB"/>
    <n v="0"/>
    <n v="20"/>
    <n v="1"/>
    <n v="1"/>
    <m/>
    <m/>
    <n v="1"/>
    <s v="Valauto Lambersart VW"/>
    <s v="VOLKSWAGEN"/>
    <m/>
    <s v="Entreprises"/>
    <n v="2624.39"/>
  </r>
  <r>
    <x v="2"/>
    <s v="C"/>
    <x v="3"/>
    <d v="2021-01-11T00:00:00"/>
    <d v="2021-01-12T00:00:00"/>
    <m/>
    <m/>
    <m/>
    <m/>
    <m/>
    <n v="0"/>
    <s v="VSGLE"/>
    <n v="515775"/>
    <n v="5775"/>
    <s v="ALMECO FRANCE"/>
    <x v="21"/>
    <n v="31120"/>
    <n v="1670.84"/>
    <n v="32790.839999999997"/>
    <n v="75"/>
    <n v="682.34"/>
    <n v="95"/>
    <m/>
    <n v="587.34"/>
    <n v="2.0808860035302544E-2"/>
    <n v="0"/>
    <n v="-983.72"/>
    <m/>
    <m/>
    <n v="0.1"/>
    <n v="0.1"/>
    <n v="58.734000000000009"/>
    <m/>
    <n v="58.734000000000009"/>
    <s v=""/>
    <n v="0"/>
    <n v="20"/>
    <n v="1"/>
    <n v="1"/>
    <m/>
    <m/>
    <n v="1"/>
    <s v="Valauto Lambersart VW"/>
    <s v="VOLKSWAGEN"/>
    <m/>
    <s v="Entreprises"/>
    <n v="682.34"/>
  </r>
  <r>
    <x v="2"/>
    <s v="C"/>
    <x v="3"/>
    <d v="2021-07-02T00:00:00"/>
    <d v="2021-07-03T00:00:00"/>
    <m/>
    <m/>
    <m/>
    <m/>
    <m/>
    <n v="0"/>
    <s v="LTHVI"/>
    <n v="515777"/>
    <n v="5777"/>
    <s v="ARCHER FREDERIC"/>
    <x v="17"/>
    <n v="28062.5"/>
    <n v="1929.16"/>
    <n v="29991.66"/>
    <n v="239"/>
    <n v="1111.3499999999999"/>
    <n v="95"/>
    <m/>
    <n v="1016.3499999999999"/>
    <n v="3.7055301373781907E-2"/>
    <n v="-2099.42"/>
    <m/>
    <m/>
    <m/>
    <m/>
    <n v="0.13"/>
    <n v="0"/>
    <n v="250"/>
    <n v="250"/>
    <s v=""/>
    <n v="1"/>
    <n v="0"/>
    <n v="0"/>
    <n v="1"/>
    <m/>
    <m/>
    <n v="0"/>
    <s v="Valauto Lambersart VW"/>
    <s v="VOLKSWAGEN"/>
    <m/>
    <s v="lambersart"/>
    <n v="1111.3499999999999"/>
  </r>
  <r>
    <x v="2"/>
    <s v="C"/>
    <x v="3"/>
    <d v="2021-07-22T00:00:00"/>
    <d v="2021-07-28T00:00:00"/>
    <m/>
    <m/>
    <m/>
    <m/>
    <m/>
    <n v="0"/>
    <s v="RQNBA"/>
    <n v="515780"/>
    <n v="5780"/>
    <s v="DESCHAMPS CAROLE"/>
    <x v="17"/>
    <n v="37387.5"/>
    <n v="4012.51"/>
    <n v="41400.01"/>
    <n v="63"/>
    <n v="975.9"/>
    <n v="95"/>
    <m/>
    <n v="880.9"/>
    <n v="2.3572458074285488E-2"/>
    <n v="-2892.75"/>
    <m/>
    <m/>
    <m/>
    <n v="0.13"/>
    <n v="0.13"/>
    <n v="114.517"/>
    <m/>
    <n v="114.517"/>
    <s v=""/>
    <n v="1"/>
    <n v="0"/>
    <n v="0"/>
    <n v="1"/>
    <m/>
    <m/>
    <n v="0"/>
    <s v="Valauto Lambersart VW"/>
    <s v="VOLKSWAGEN"/>
    <m/>
    <s v="Roncq"/>
    <n v="975.9"/>
  </r>
  <r>
    <x v="2"/>
    <s v="C"/>
    <x v="3"/>
    <d v="2021-06-14T00:00:00"/>
    <d v="2021-06-18T00:00:00"/>
    <m/>
    <m/>
    <m/>
    <m/>
    <m/>
    <n v="0"/>
    <s v="RQNBA"/>
    <n v="515786"/>
    <n v="5786"/>
    <s v="LECOMPTE SEBASTIEN"/>
    <x v="18"/>
    <n v="21444.17"/>
    <n v="2500"/>
    <n v="23944.17"/>
    <n v="143"/>
    <n v="823.48"/>
    <n v="95"/>
    <m/>
    <n v="728.48"/>
    <n v="3.4391670289678031E-2"/>
    <n v="-2154.98"/>
    <m/>
    <m/>
    <m/>
    <m/>
    <n v="0.13"/>
    <n v="0"/>
    <n v="150"/>
    <n v="150"/>
    <s v=""/>
    <n v="1"/>
    <n v="0"/>
    <n v="0"/>
    <n v="1"/>
    <m/>
    <m/>
    <n v="0"/>
    <s v="Valauto Lambersart VW"/>
    <s v="VOLKSWAGEN"/>
    <m/>
    <s v="Roncq"/>
    <n v="823.48"/>
  </r>
  <r>
    <x v="2"/>
    <s v="C"/>
    <x v="3"/>
    <d v="2021-01-15T00:00:00"/>
    <d v="2021-01-16T00:00:00"/>
    <m/>
    <m/>
    <m/>
    <m/>
    <m/>
    <n v="0"/>
    <s v="LTHVI"/>
    <n v="515788"/>
    <n v="5788"/>
    <s v="DELDICQUE EMILIE"/>
    <x v="18"/>
    <n v="27052.5"/>
    <n v="2870.84"/>
    <n v="29923.34"/>
    <n v="27"/>
    <n v="1765.77"/>
    <n v="95"/>
    <m/>
    <n v="1670.77"/>
    <n v="5.9009789682568856E-2"/>
    <n v="0"/>
    <n v="-1000"/>
    <m/>
    <m/>
    <n v="0.13"/>
    <n v="0.13"/>
    <n v="217.20009999999999"/>
    <m/>
    <n v="217.20009999999999"/>
    <s v="VWB"/>
    <n v="1"/>
    <n v="20"/>
    <n v="1"/>
    <n v="1"/>
    <m/>
    <m/>
    <n v="1"/>
    <s v="Valauto Lambersart VW"/>
    <s v="VOLKSWAGEN"/>
    <m/>
    <s v="lambersart"/>
    <n v="1765.77"/>
  </r>
  <r>
    <x v="2"/>
    <s v="C"/>
    <x v="3"/>
    <d v="2021-02-01T00:00:00"/>
    <d v="2021-01-30T00:00:00"/>
    <m/>
    <m/>
    <m/>
    <m/>
    <m/>
    <n v="0"/>
    <s v="LTLLE"/>
    <n v="515790"/>
    <n v="5790"/>
    <s v="DHALLUIN FRANCOIS"/>
    <x v="18"/>
    <n v="23260.83"/>
    <n v="2570.84"/>
    <n v="25831.670000000002"/>
    <n v="96"/>
    <n v="1166.8399999999999"/>
    <n v="95"/>
    <m/>
    <n v="1071.8399999999999"/>
    <n v="4.5170908423652047E-2"/>
    <n v="-2324.85"/>
    <n v="0"/>
    <m/>
    <m/>
    <n v="0.13"/>
    <n v="0.13"/>
    <n v="139.33920000000001"/>
    <m/>
    <n v="139.33920000000001"/>
    <s v=""/>
    <n v="1"/>
    <n v="0"/>
    <n v="0"/>
    <n v="1"/>
    <m/>
    <m/>
    <n v="0"/>
    <s v="Valauto Lambersart VW"/>
    <s v="VOLKSWAGEN"/>
    <m/>
    <s v="lambersart"/>
    <n v="1166.8399999999999"/>
  </r>
  <r>
    <x v="2"/>
    <s v="NC"/>
    <x v="3"/>
    <d v="2021-10-15T00:00:00"/>
    <d v="2021-10-18T00:00:00"/>
    <m/>
    <s v="X"/>
    <m/>
    <m/>
    <m/>
    <n v="0"/>
    <s v="LTFGU"/>
    <n v="515792"/>
    <n v="5792"/>
    <s v="DEROUET HELENE"/>
    <x v="18"/>
    <n v="28414.33"/>
    <n v="962.51"/>
    <n v="29376.84"/>
    <n v="225"/>
    <n v="1239.58"/>
    <n v="95"/>
    <m/>
    <n v="1144.58"/>
    <n v="4.2195825010450404E-2"/>
    <n v="0"/>
    <n v="-1964.62"/>
    <m/>
    <s v="opé stock agé pas dans la marge"/>
    <m/>
    <n v="0.13"/>
    <n v="0"/>
    <n v="150"/>
    <n v="150"/>
    <n v="0"/>
    <n v="1"/>
    <n v="0"/>
    <n v="0"/>
    <n v="1"/>
    <m/>
    <m/>
    <n v="0"/>
    <s v="Valauto Lambersart VW"/>
    <s v="VOLKSWAGEN"/>
    <m/>
    <e v="#N/A"/>
    <n v="1239.58"/>
  </r>
  <r>
    <x v="2"/>
    <s v="C"/>
    <x v="3"/>
    <d v="2021-01-12T00:00:00"/>
    <d v="2021-01-13T00:00:00"/>
    <m/>
    <m/>
    <m/>
    <m/>
    <m/>
    <n v="0"/>
    <s v="LTMPR"/>
    <n v="515793"/>
    <n v="5793"/>
    <s v="LAMBRAY FREDERIC"/>
    <x v="18"/>
    <n v="21444.17"/>
    <n v="1445.83"/>
    <n v="22890"/>
    <n v="6"/>
    <n v="957.33"/>
    <n v="95"/>
    <m/>
    <n v="862.33"/>
    <n v="4.1823066841415464E-2"/>
    <n v="0"/>
    <n v="-1000"/>
    <m/>
    <m/>
    <n v="0.1"/>
    <n v="0.1"/>
    <n v="86.233000000000004"/>
    <m/>
    <n v="86.233000000000004"/>
    <s v="VWB"/>
    <n v="1"/>
    <n v="20"/>
    <n v="1"/>
    <n v="1"/>
    <n v="170"/>
    <n v="44299"/>
    <n v="1"/>
    <s v="Valauto Lambersart VW"/>
    <s v="VOLKSWAGEN"/>
    <m/>
    <s v="lambersart"/>
    <n v="1127.33"/>
  </r>
  <r>
    <x v="2"/>
    <s v="C"/>
    <x v="3"/>
    <d v="2021-01-27T00:00:00"/>
    <d v="2021-01-28T00:00:00"/>
    <m/>
    <m/>
    <m/>
    <m/>
    <m/>
    <n v="0"/>
    <s v="LTLLE"/>
    <n v="515797"/>
    <n v="5797"/>
    <s v="TOURDOT BRIGITTE"/>
    <x v="15"/>
    <n v="19744.169999999998"/>
    <n v="1516.67"/>
    <n v="21260.839999999997"/>
    <n v="37"/>
    <n v="2045.88"/>
    <n v="95"/>
    <m/>
    <n v="1950.88"/>
    <n v="9.6227618476033894E-2"/>
    <n v="0"/>
    <n v="-2250"/>
    <m/>
    <m/>
    <n v="0.13"/>
    <n v="0.13"/>
    <n v="253.61440000000002"/>
    <m/>
    <n v="253.61440000000002"/>
    <s v="VWB"/>
    <n v="1"/>
    <n v="20"/>
    <n v="1"/>
    <n v="1"/>
    <m/>
    <m/>
    <n v="1"/>
    <s v="Valauto Lambersart VW"/>
    <s v="VOLKSWAGEN"/>
    <m/>
    <s v="lambersart"/>
    <n v="2045.88"/>
  </r>
  <r>
    <x v="2"/>
    <s v="C"/>
    <x v="3"/>
    <d v="2021-04-14T00:00:00"/>
    <d v="2021-04-14T00:00:00"/>
    <m/>
    <m/>
    <m/>
    <m/>
    <m/>
    <n v="0"/>
    <s v="LTHVI"/>
    <n v="515799"/>
    <n v="5799"/>
    <s v="BOHET MARINE"/>
    <x v="15"/>
    <n v="19344.169999999998"/>
    <n v="1508.33"/>
    <n v="20852.5"/>
    <n v="114"/>
    <n v="595.24"/>
    <n v="95"/>
    <m/>
    <n v="500.24"/>
    <n v="2.8545258362306678E-2"/>
    <n v="0"/>
    <n v="-2000"/>
    <m/>
    <m/>
    <n v="0.13"/>
    <n v="0.13"/>
    <n v="65.031199999999998"/>
    <m/>
    <n v="65.031199999999998"/>
    <s v=""/>
    <n v="1"/>
    <n v="20"/>
    <n v="1"/>
    <n v="1"/>
    <m/>
    <m/>
    <n v="1"/>
    <s v="Valauto Lambersart VW"/>
    <s v="VOLKSWAGEN"/>
    <m/>
    <s v="lambersart"/>
    <n v="595.24"/>
  </r>
  <r>
    <x v="2"/>
    <s v="C"/>
    <x v="3"/>
    <d v="2021-08-24T00:00:00"/>
    <d v="2021-08-25T00:00:00"/>
    <m/>
    <m/>
    <m/>
    <m/>
    <m/>
    <n v="0"/>
    <s v="LTHVI"/>
    <n v="515800"/>
    <n v="5800"/>
    <s v="DEGELCKE JOELLE"/>
    <x v="16"/>
    <n v="17681.669999999998"/>
    <n v="1366.67"/>
    <n v="19048.339999999997"/>
    <n v="35"/>
    <n v="882.41"/>
    <n v="95"/>
    <m/>
    <n v="787.41"/>
    <n v="4.632477160739467E-2"/>
    <n v="0"/>
    <n v="-1775"/>
    <m/>
    <m/>
    <n v="0.13"/>
    <n v="0.13"/>
    <n v="102.3633"/>
    <m/>
    <n v="102.3633"/>
    <n v="0"/>
    <n v="1"/>
    <n v="0"/>
    <n v="0"/>
    <n v="1"/>
    <m/>
    <m/>
    <n v="0"/>
    <s v="Valauto Lambersart VW"/>
    <s v="VOLKSWAGEN"/>
    <m/>
    <s v="lambersart"/>
    <n v="882.41"/>
  </r>
  <r>
    <x v="2"/>
    <s v="C"/>
    <x v="3"/>
    <d v="2021-01-05T00:00:00"/>
    <d v="2021-01-06T00:00:00"/>
    <m/>
    <m/>
    <m/>
    <m/>
    <m/>
    <n v="0"/>
    <s v="LTHVI"/>
    <n v="515801"/>
    <n v="5801"/>
    <s v="RIOM KARINE"/>
    <x v="21"/>
    <n v="22570"/>
    <n v="600.01"/>
    <n v="23170.01"/>
    <n v="61"/>
    <n v="1047.18"/>
    <n v="95"/>
    <m/>
    <n v="952.18000000000006"/>
    <n v="4.5195491931164469E-2"/>
    <n v="0"/>
    <n v="-1683.33"/>
    <m/>
    <m/>
    <n v="0.13"/>
    <n v="0.13"/>
    <n v="123.78340000000001"/>
    <m/>
    <n v="123.78340000000001"/>
    <s v="VWB"/>
    <n v="1"/>
    <n v="20"/>
    <n v="1"/>
    <n v="1"/>
    <m/>
    <m/>
    <n v="1"/>
    <s v="Valauto Lambersart VW"/>
    <s v="VOLKSWAGEN"/>
    <m/>
    <s v="lambersart"/>
    <n v="1047.18"/>
  </r>
  <r>
    <x v="2"/>
    <s v="C"/>
    <x v="3"/>
    <d v="2021-03-02T00:00:00"/>
    <d v="2021-03-02T00:00:00"/>
    <m/>
    <m/>
    <m/>
    <m/>
    <m/>
    <n v="0"/>
    <s v="LTLLE"/>
    <n v="515805"/>
    <n v="5805"/>
    <s v="DUTOIT DIDIER"/>
    <x v="17"/>
    <n v="36637.5"/>
    <n v="2700"/>
    <n v="39337.5"/>
    <n v="106"/>
    <n v="1375.31"/>
    <n v="95"/>
    <m/>
    <n v="1280.31"/>
    <n v="3.4961804893549414E-2"/>
    <n v="-2753.63"/>
    <m/>
    <m/>
    <m/>
    <n v="0.13"/>
    <n v="7.0000000000000007E-2"/>
    <n v="166.44030000000001"/>
    <m/>
    <n v="166.44030000000001"/>
    <s v=""/>
    <n v="1"/>
    <n v="0"/>
    <n v="0"/>
    <n v="1"/>
    <m/>
    <m/>
    <n v="0"/>
    <s v="Valauto Lambersart VW"/>
    <s v="VOLKSWAGEN"/>
    <m/>
    <s v="lambersart"/>
    <n v="1375.31"/>
  </r>
  <r>
    <x v="2"/>
    <s v="C"/>
    <x v="3"/>
    <d v="2021-01-13T00:00:00"/>
    <d v="2021-01-14T00:00:00"/>
    <m/>
    <m/>
    <m/>
    <m/>
    <m/>
    <n v="65876.899999999994"/>
    <s v="LTMEL"/>
    <n v="515808"/>
    <n v="5808"/>
    <s v="ARVAL SERVICE LEASE"/>
    <x v="21"/>
    <n v="25878.33"/>
    <n v="925.01"/>
    <n v="26803.34"/>
    <n v="72"/>
    <n v="631.09"/>
    <n v="95"/>
    <m/>
    <n v="536.09"/>
    <n v="2.35451999638851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631.09"/>
  </r>
  <r>
    <x v="2"/>
    <s v="C"/>
    <x v="3"/>
    <d v="2021-01-18T00:00:00"/>
    <d v="2021-01-19T00:00:00"/>
    <m/>
    <m/>
    <m/>
    <m/>
    <m/>
    <n v="0"/>
    <s v="LTMPR"/>
    <n v="515811"/>
    <n v="5811"/>
    <s v="HENGUELLE MICHEL"/>
    <x v="18"/>
    <n v="21444.17"/>
    <n v="1083.33"/>
    <n v="22527.5"/>
    <n v="12"/>
    <n v="927.52"/>
    <n v="95"/>
    <m/>
    <n v="832.52"/>
    <n v="4.117278881367218E-2"/>
    <n v="0"/>
    <n v="-2233.33"/>
    <m/>
    <m/>
    <n v="7.0000000000000007E-2"/>
    <n v="7.0000000000000007E-2"/>
    <n v="58.276400000000002"/>
    <m/>
    <n v="58.276400000000002"/>
    <s v=""/>
    <n v="1"/>
    <n v="0"/>
    <n v="0"/>
    <n v="1"/>
    <n v="170"/>
    <n v="44299"/>
    <n v="0"/>
    <s v="Valauto Lambersart VW"/>
    <s v="VOLKSWAGEN"/>
    <m/>
    <s v="lambersart"/>
    <n v="1097.52"/>
  </r>
  <r>
    <x v="2"/>
    <s v="C"/>
    <x v="3"/>
    <d v="2021-01-14T00:00:00"/>
    <d v="2021-01-15T00:00:00"/>
    <m/>
    <m/>
    <m/>
    <m/>
    <m/>
    <n v="0"/>
    <s v="LTHVI"/>
    <n v="515812"/>
    <n v="5812"/>
    <s v="LAGACHE MARC"/>
    <x v="15"/>
    <n v="21135.83"/>
    <n v="1966.68"/>
    <n v="23102.510000000002"/>
    <n v="6"/>
    <n v="1267.5899999999999"/>
    <n v="95"/>
    <m/>
    <n v="1172.5899999999999"/>
    <n v="5.4868064119439827E-2"/>
    <n v="0"/>
    <n v="-1350"/>
    <m/>
    <m/>
    <n v="7.0000000000000007E-2"/>
    <n v="7.0000000000000007E-2"/>
    <n v="82.081299999999999"/>
    <m/>
    <n v="82.081299999999999"/>
    <s v=""/>
    <n v="1"/>
    <n v="20"/>
    <n v="1"/>
    <n v="1"/>
    <m/>
    <m/>
    <n v="1"/>
    <s v="Valauto Lambersart VW"/>
    <s v="VOLKSWAGEN"/>
    <m/>
    <s v="lambersart"/>
    <n v="1267.5899999999999"/>
  </r>
  <r>
    <x v="2"/>
    <s v="C"/>
    <x v="3"/>
    <d v="2021-01-12T00:00:00"/>
    <d v="2021-01-15T00:00:00"/>
    <m/>
    <m/>
    <m/>
    <m/>
    <m/>
    <n v="0"/>
    <s v="LTMPR"/>
    <n v="515816"/>
    <n v="5816"/>
    <s v="CARA LAURENT"/>
    <x v="16"/>
    <n v="18252.5"/>
    <n v="1025"/>
    <n v="19277.5"/>
    <n v="8"/>
    <n v="1077.42"/>
    <n v="95"/>
    <m/>
    <n v="982.42000000000007"/>
    <n v="5.5890027233821818E-2"/>
    <n v="0"/>
    <n v="-1150"/>
    <m/>
    <m/>
    <n v="7.0000000000000007E-2"/>
    <n v="7.0000000000000007E-2"/>
    <n v="68.769400000000019"/>
    <m/>
    <n v="68.769400000000019"/>
    <s v="CGI"/>
    <n v="1"/>
    <n v="20"/>
    <n v="1"/>
    <n v="1"/>
    <m/>
    <m/>
    <n v="1"/>
    <s v="Valauto Lambersart VW"/>
    <s v="VOLKSWAGEN"/>
    <m/>
    <s v="lambersart"/>
    <n v="1077.42"/>
  </r>
  <r>
    <x v="2"/>
    <s v="C"/>
    <x v="3"/>
    <d v="2021-07-08T00:00:00"/>
    <d v="2021-07-09T00:00:00"/>
    <m/>
    <m/>
    <m/>
    <m/>
    <m/>
    <m/>
    <s v="VSGNI"/>
    <n v="515817"/>
    <n v="5817"/>
    <s v="SANDER GASPARD"/>
    <x v="18"/>
    <n v="30160.83"/>
    <n v="3091.67"/>
    <n v="33252.5"/>
    <n v="135"/>
    <n v="1352.59"/>
    <n v="95"/>
    <m/>
    <n v="1257.5899999999999"/>
    <n v="4.0676340124802646E-2"/>
    <n v="0"/>
    <n v="0"/>
    <m/>
    <m/>
    <n v="0.1"/>
    <n v="0.1"/>
    <n v="125.759"/>
    <m/>
    <n v="125.759"/>
    <s v="VWB"/>
    <n v="0"/>
    <n v="20"/>
    <n v="1"/>
    <n v="1"/>
    <m/>
    <m/>
    <n v="1"/>
    <s v="Valauto Lambersart VW"/>
    <s v="VOLKSWAGEN"/>
    <m/>
    <s v="Entreprises"/>
    <n v="1352.59"/>
  </r>
  <r>
    <x v="2"/>
    <s v="C"/>
    <x v="3"/>
    <d v="2021-01-21T00:00:00"/>
    <d v="2021-01-22T00:00:00"/>
    <m/>
    <m/>
    <m/>
    <m/>
    <m/>
    <m/>
    <s v="LTMPR"/>
    <n v="515818"/>
    <n v="5818"/>
    <s v="DUBOIS ARNAUD"/>
    <x v="18"/>
    <n v="21444.17"/>
    <n v="1650"/>
    <n v="23094.17"/>
    <n v="13"/>
    <n v="16.54"/>
    <n v="95"/>
    <m/>
    <n v="-78.460000000000008"/>
    <n v="7.1619807076851001E-4"/>
    <n v="0"/>
    <n v="-1000"/>
    <m/>
    <m/>
    <m/>
    <n v="7.0000000000000007E-2"/>
    <n v="0"/>
    <n v="100"/>
    <n v="100"/>
    <s v="VWB"/>
    <n v="1"/>
    <n v="0"/>
    <n v="0"/>
    <n v="1"/>
    <m/>
    <m/>
    <n v="0"/>
    <s v="Valauto Lambersart VW"/>
    <s v="VOLKSWAGEN"/>
    <m/>
    <s v="lambersart"/>
    <n v="16.54"/>
  </r>
  <r>
    <x v="2"/>
    <s v="C"/>
    <x v="3"/>
    <d v="2021-03-04T00:00:00"/>
    <d v="2021-03-04T00:00:00"/>
    <m/>
    <m/>
    <m/>
    <m/>
    <m/>
    <n v="0"/>
    <s v="LTFCA"/>
    <n v="515819"/>
    <n v="5819"/>
    <s v="DEROO YANNICK"/>
    <x v="25"/>
    <n v="32091.67"/>
    <n v="779.17"/>
    <n v="32870.839999999997"/>
    <n v="9"/>
    <n v="609.79999999999995"/>
    <n v="95"/>
    <m/>
    <n v="514.79999999999995"/>
    <n v="1.8551396922013554E-2"/>
    <n v="0"/>
    <n v="-1700"/>
    <m/>
    <m/>
    <n v="7.0000000000000007E-2"/>
    <n v="7.0000000000000007E-2"/>
    <n v="36.036000000000001"/>
    <m/>
    <n v="36.036000000000001"/>
    <s v=""/>
    <n v="0"/>
    <n v="20"/>
    <n v="1"/>
    <n v="1"/>
    <m/>
    <m/>
    <n v="1"/>
    <s v="Valauto Lambersart VW"/>
    <s v="VOLKSWAGEN"/>
    <m/>
    <s v="lambersart"/>
    <n v="609.79999999999995"/>
  </r>
  <r>
    <x v="2"/>
    <s v="C"/>
    <x v="3"/>
    <d v="2021-02-01T00:00:00"/>
    <d v="2021-02-02T00:00:00"/>
    <m/>
    <m/>
    <m/>
    <m/>
    <m/>
    <n v="85956.46"/>
    <s v="LTMEL"/>
    <n v="515821"/>
    <n v="5821"/>
    <s v="ARVAL SERVICE LEASE"/>
    <x v="17"/>
    <n v="36871.660000000003"/>
    <n v="591.66999999999996"/>
    <n v="37463.33"/>
    <n v="17"/>
    <n v="844.29"/>
    <n v="95"/>
    <m/>
    <n v="749.29"/>
    <n v="2.2536437631144907E-2"/>
    <n v="0"/>
    <n v="0"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844.29"/>
  </r>
  <r>
    <x v="2"/>
    <s v="C"/>
    <x v="3"/>
    <d v="2021-01-20T00:00:00"/>
    <d v="2021-01-22T00:00:00"/>
    <m/>
    <m/>
    <m/>
    <m/>
    <m/>
    <n v="0"/>
    <s v="LTLLE"/>
    <n v="515822"/>
    <n v="5822"/>
    <s v="DELPORTE GAELLE"/>
    <x v="18"/>
    <n v="21444.17"/>
    <n v="3137.5"/>
    <n v="24581.67"/>
    <n v="14"/>
    <n v="618.91999999999996"/>
    <n v="95"/>
    <m/>
    <n v="523.91999999999996"/>
    <n v="2.5178110356212577E-2"/>
    <n v="0"/>
    <n v="-491.63"/>
    <m/>
    <m/>
    <n v="7.0000000000000007E-2"/>
    <n v="7.0000000000000007E-2"/>
    <n v="36.674399999999999"/>
    <m/>
    <n v="36.674399999999999"/>
    <s v=""/>
    <n v="1"/>
    <n v="0"/>
    <n v="0"/>
    <n v="1"/>
    <m/>
    <m/>
    <n v="0"/>
    <s v="Valauto Lambersart VW"/>
    <s v="VOLKSWAGEN"/>
    <m/>
    <s v="lambersart"/>
    <n v="618.91999999999996"/>
  </r>
  <r>
    <x v="2"/>
    <s v="C"/>
    <x v="3"/>
    <d v="2021-02-19T00:00:00"/>
    <d v="2021-02-22T00:00:00"/>
    <m/>
    <m/>
    <m/>
    <m/>
    <m/>
    <n v="0"/>
    <s v="VRRKE"/>
    <n v="515823"/>
    <n v="5823"/>
    <s v="H.P.S.R"/>
    <x v="17"/>
    <n v="37312.5"/>
    <n v="1741.67"/>
    <n v="39054.17"/>
    <n v="2"/>
    <n v="1051.8499999999999"/>
    <n v="95"/>
    <m/>
    <n v="956.84999999999991"/>
    <n v="2.6933103430440333E-2"/>
    <n v="0"/>
    <n v="0"/>
    <m/>
    <s v="418 aide s/3270 non prévue marge"/>
    <n v="0.1"/>
    <n v="0.1"/>
    <n v="95.685000000000002"/>
    <m/>
    <n v="95.685000000000002"/>
    <s v="VWB"/>
    <n v="0"/>
    <n v="0"/>
    <n v="0"/>
    <n v="1"/>
    <n v="418"/>
    <n v="44299"/>
    <n v="0"/>
    <s v="Valauto Lambersart VW"/>
    <s v="VOLKSWAGEN"/>
    <m/>
    <s v="Vexor"/>
    <n v="1469.85"/>
  </r>
  <r>
    <x v="2"/>
    <s v="C"/>
    <x v="3"/>
    <d v="2021-02-23T00:00:00"/>
    <d v="2021-02-24T00:00:00"/>
    <m/>
    <m/>
    <m/>
    <m/>
    <m/>
    <n v="0"/>
    <s v="VRRKE"/>
    <n v="515824"/>
    <n v="5824"/>
    <s v="TOPENSI TELECOM"/>
    <x v="17"/>
    <n v="37312.5"/>
    <n v="0"/>
    <n v="37312.5"/>
    <n v="6"/>
    <n v="654.70000000000005"/>
    <n v="95"/>
    <m/>
    <n v="559.70000000000005"/>
    <n v="1.7546398659966499E-2"/>
    <n v="0"/>
    <n v="0"/>
    <m/>
    <s v="380 aide s/3270 non prévue marge"/>
    <n v="0.1"/>
    <n v="0.1"/>
    <n v="55.970000000000006"/>
    <m/>
    <n v="55.970000000000006"/>
    <s v="VWB"/>
    <n v="0"/>
    <n v="0"/>
    <n v="0"/>
    <n v="1"/>
    <n v="380"/>
    <n v="44299"/>
    <n v="0"/>
    <s v="Valauto Lambersart VW"/>
    <s v="VOLKSWAGEN"/>
    <m/>
    <s v="Vexor"/>
    <n v="1034.7"/>
  </r>
  <r>
    <x v="2"/>
    <s v="C"/>
    <x v="3"/>
    <d v="2021-02-02T00:00:00"/>
    <d v="2021-02-03T00:00:00"/>
    <m/>
    <m/>
    <m/>
    <m/>
    <m/>
    <n v="0"/>
    <s v="VRRKE"/>
    <n v="515825"/>
    <n v="5825"/>
    <s v="T.M.F"/>
    <x v="17"/>
    <n v="39505"/>
    <n v="1804.17"/>
    <n v="41309.17"/>
    <n v="5"/>
    <n v="921.21"/>
    <n v="95"/>
    <m/>
    <n v="826.21"/>
    <n v="2.2300375437221326E-2"/>
    <n v="0"/>
    <n v="0"/>
    <m/>
    <m/>
    <n v="0.1"/>
    <n v="0.1"/>
    <n v="82.621000000000009"/>
    <m/>
    <n v="82.621000000000009"/>
    <s v="VWB"/>
    <n v="0"/>
    <n v="0"/>
    <n v="0"/>
    <n v="1"/>
    <m/>
    <m/>
    <n v="0"/>
    <s v="Valauto Lambersart VW"/>
    <s v="VOLKSWAGEN"/>
    <m/>
    <s v="Vexor"/>
    <n v="921.21"/>
  </r>
  <r>
    <x v="2"/>
    <s v="C"/>
    <x v="3"/>
    <d v="2021-01-15T00:00:00"/>
    <d v="2021-01-18T00:00:00"/>
    <m/>
    <m/>
    <m/>
    <m/>
    <m/>
    <n v="0"/>
    <s v="LTHVI"/>
    <n v="515827"/>
    <n v="5827"/>
    <s v="DAHMANI SAMIR"/>
    <x v="18"/>
    <n v="21444.17"/>
    <n v="750"/>
    <n v="22194.17"/>
    <n v="9"/>
    <n v="689.84"/>
    <n v="95"/>
    <m/>
    <n v="594.84"/>
    <n v="3.1082036408660477E-2"/>
    <n v="0"/>
    <n v="-1000"/>
    <m/>
    <m/>
    <n v="7.0000000000000007E-2"/>
    <n v="7.0000000000000007E-2"/>
    <n v="41.638800000000003"/>
    <m/>
    <n v="41.638800000000003"/>
    <s v="VWB"/>
    <n v="1"/>
    <n v="20"/>
    <n v="1"/>
    <n v="1"/>
    <m/>
    <m/>
    <n v="1"/>
    <s v="Valauto Lambersart VW"/>
    <s v="VOLKSWAGEN"/>
    <m/>
    <s v="lambersart"/>
    <n v="689.84"/>
  </r>
  <r>
    <x v="2"/>
    <s v="C"/>
    <x v="3"/>
    <d v="2021-02-25T00:00:00"/>
    <d v="2021-02-26T00:00:00"/>
    <m/>
    <m/>
    <m/>
    <m/>
    <m/>
    <n v="0"/>
    <s v="LTFCA"/>
    <n v="515828"/>
    <n v="5828"/>
    <s v="SIX CHANTAL"/>
    <x v="18"/>
    <n v="28464.33"/>
    <n v="524.99"/>
    <n v="28989.320000000003"/>
    <n v="34"/>
    <n v="765.08"/>
    <n v="95"/>
    <m/>
    <n v="670.08"/>
    <n v="2.6391788424150686E-2"/>
    <n v="0"/>
    <n v="0"/>
    <m/>
    <m/>
    <n v="7.0000000000000007E-2"/>
    <n v="7.0000000000000007E-2"/>
    <n v="46.905600000000007"/>
    <m/>
    <n v="46.905600000000007"/>
    <s v="VWB"/>
    <n v="1"/>
    <n v="20"/>
    <n v="1"/>
    <n v="1"/>
    <n v="500"/>
    <n v="44264"/>
    <n v="1"/>
    <s v="Valauto Lambersart VW"/>
    <s v="VOLKSWAGEN"/>
    <m/>
    <s v="lambersart"/>
    <n v="1265.08"/>
  </r>
  <r>
    <x v="2"/>
    <s v="C"/>
    <x v="3"/>
    <d v="2021-01-07T00:00:00"/>
    <d v="2021-01-08T00:00:00"/>
    <m/>
    <m/>
    <m/>
    <m/>
    <m/>
    <n v="0"/>
    <s v="LTHVI"/>
    <n v="515849"/>
    <n v="5849"/>
    <s v="LALMANT CAROLINE"/>
    <x v="15"/>
    <n v="22677.5"/>
    <n v="2299.9899999999998"/>
    <n v="24977.489999999998"/>
    <n v="3"/>
    <n v="2359.2399999999998"/>
    <n v="95"/>
    <m/>
    <n v="2264.2399999999998"/>
    <n v="9.4454646964126504E-2"/>
    <n v="0"/>
    <n v="-1933.33"/>
    <m/>
    <m/>
    <n v="7.0000000000000007E-2"/>
    <n v="7.0000000000000007E-2"/>
    <n v="158.49680000000001"/>
    <m/>
    <n v="158.49680000000001"/>
    <s v=""/>
    <n v="0"/>
    <n v="20"/>
    <n v="1"/>
    <n v="1"/>
    <m/>
    <m/>
    <n v="1"/>
    <s v="Valauto Lambersart VW"/>
    <s v="VOLKSWAGEN"/>
    <m/>
    <s v="lambersart"/>
    <n v="2359.2399999999998"/>
  </r>
  <r>
    <x v="2"/>
    <s v="C"/>
    <x v="3"/>
    <d v="2021-01-14T00:00:00"/>
    <d v="2021-01-15T00:00:00"/>
    <m/>
    <m/>
    <m/>
    <m/>
    <m/>
    <n v="0"/>
    <s v="VSGNI"/>
    <n v="515850"/>
    <n v="5850"/>
    <s v="DUBUS AURELIE"/>
    <x v="18"/>
    <n v="24710.83"/>
    <n v="2141.67"/>
    <n v="26852.5"/>
    <n v="7"/>
    <n v="551.5"/>
    <n v="95"/>
    <m/>
    <n v="456.5"/>
    <n v="2.0538124941811748E-2"/>
    <n v="0"/>
    <n v="0"/>
    <m/>
    <m/>
    <n v="0.1"/>
    <n v="0.1"/>
    <n v="45.650000000000006"/>
    <m/>
    <n v="45.650000000000006"/>
    <s v="VWB"/>
    <n v="0"/>
    <n v="20"/>
    <n v="1"/>
    <n v="1"/>
    <m/>
    <m/>
    <n v="1"/>
    <s v="Valauto Lambersart VW"/>
    <s v="VOLKSWAGEN"/>
    <m/>
    <s v="Entreprises"/>
    <n v="551.5"/>
  </r>
  <r>
    <x v="2"/>
    <s v="C"/>
    <x v="3"/>
    <d v="2021-05-12T00:00:00"/>
    <d v="2021-05-14T00:00:00"/>
    <m/>
    <m/>
    <m/>
    <m/>
    <m/>
    <n v="0"/>
    <s v="LTLLE"/>
    <n v="515851"/>
    <n v="5851"/>
    <s v="MILON ANNE-SOPHIE ET SYLVAIN"/>
    <x v="19"/>
    <n v="29070"/>
    <n v="8208.34"/>
    <n v="37278.339999999997"/>
    <n v="140"/>
    <n v="2463.91"/>
    <n v="95"/>
    <m/>
    <n v="2368.91"/>
    <n v="6.6094949506871822E-2"/>
    <n v="-3727.84"/>
    <n v="0"/>
    <m/>
    <m/>
    <n v="0.13"/>
    <n v="0.13"/>
    <n v="307.95830000000001"/>
    <m/>
    <n v="307.95830000000001"/>
    <s v=""/>
    <n v="1"/>
    <n v="0"/>
    <n v="0"/>
    <n v="1"/>
    <m/>
    <m/>
    <n v="0"/>
    <s v="Valauto Lambersart VW"/>
    <s v="VOLKSWAGEN"/>
    <m/>
    <s v="lambersart"/>
    <n v="2463.91"/>
  </r>
  <r>
    <x v="2"/>
    <s v="C"/>
    <x v="3"/>
    <d v="2021-01-04T00:00:00"/>
    <d v="2021-01-05T00:00:00"/>
    <m/>
    <m/>
    <m/>
    <m/>
    <m/>
    <n v="0"/>
    <s v="LTLLE"/>
    <n v="515852"/>
    <n v="5852"/>
    <s v="LAUREYS JEAN PIERRE ET "/>
    <x v="19"/>
    <n v="29070"/>
    <n v="2616.67"/>
    <n v="31686.67"/>
    <n v="16"/>
    <n v="1520.92"/>
    <n v="95"/>
    <m/>
    <n v="1425.92"/>
    <n v="4.7998732590076525E-2"/>
    <n v="0"/>
    <n v="-883.33"/>
    <m/>
    <m/>
    <n v="7.0000000000000007E-2"/>
    <n v="7.0000000000000007E-2"/>
    <n v="99.81440000000002"/>
    <m/>
    <n v="99.81440000000002"/>
    <s v=""/>
    <n v="1"/>
    <n v="0"/>
    <n v="0"/>
    <n v="1"/>
    <m/>
    <m/>
    <n v="0"/>
    <s v="Valauto Lambersart VW"/>
    <s v="VOLKSWAGEN"/>
    <m/>
    <s v="lambersart"/>
    <n v="1520.92"/>
  </r>
  <r>
    <x v="2"/>
    <s v="C"/>
    <x v="3"/>
    <d v="2021-07-21T00:00:00"/>
    <d v="2021-07-22T00:00:00"/>
    <m/>
    <m/>
    <m/>
    <m/>
    <m/>
    <n v="0"/>
    <s v="VSGNI"/>
    <n v="515853"/>
    <n v="5853"/>
    <s v="ROSZCZYC THOMAS"/>
    <x v="17"/>
    <n v="37387.5"/>
    <n v="1879.17"/>
    <n v="39266.67"/>
    <n v="14"/>
    <n v="1334.53"/>
    <n v="95"/>
    <m/>
    <n v="1239.53"/>
    <n v="3.3986329882314953E-2"/>
    <n v="0"/>
    <n v="0"/>
    <m/>
    <m/>
    <n v="0.1"/>
    <n v="0.1"/>
    <n v="123.953"/>
    <m/>
    <n v="123.953"/>
    <s v="VWB"/>
    <n v="1"/>
    <n v="20"/>
    <n v="1"/>
    <n v="1"/>
    <m/>
    <m/>
    <n v="1"/>
    <s v="Valauto Lambersart VW"/>
    <s v="VOLKSWAGEN"/>
    <m/>
    <s v="Entreprises"/>
    <n v="1334.53"/>
  </r>
  <r>
    <x v="2"/>
    <s v="C"/>
    <x v="3"/>
    <d v="2021-03-05T00:00:00"/>
    <d v="2021-03-05T00:00:00"/>
    <m/>
    <m/>
    <m/>
    <m/>
    <m/>
    <m/>
    <s v="VSGNI"/>
    <n v="515854"/>
    <n v="5854"/>
    <s v="BPCE CAR LEASE"/>
    <x v="17"/>
    <n v="39505"/>
    <n v="4854.17"/>
    <n v="44359.17"/>
    <n v="18"/>
    <n v="978.09"/>
    <n v="95"/>
    <m/>
    <n v="883.09"/>
    <n v="2.2049330499195545E-2"/>
    <n v="0"/>
    <m/>
    <m/>
    <m/>
    <n v="0.1"/>
    <n v="0.1"/>
    <n v="88.309000000000012"/>
    <m/>
    <n v="88.309000000000012"/>
    <s v="Natixis"/>
    <n v="0"/>
    <n v="0"/>
    <n v="0"/>
    <n v="1"/>
    <m/>
    <m/>
    <n v="0"/>
    <s v="Valauto Lambersart VW"/>
    <s v="VOLKSWAGEN"/>
    <m/>
    <s v="Entreprises"/>
    <n v="978.09"/>
  </r>
  <r>
    <x v="2"/>
    <s v="C"/>
    <x v="3"/>
    <d v="2021-01-11T00:00:00"/>
    <d v="2021-01-12T00:00:00"/>
    <m/>
    <m/>
    <m/>
    <m/>
    <m/>
    <n v="-0.01"/>
    <s v="LTFCA"/>
    <n v="515855"/>
    <n v="5855"/>
    <s v="SCP SEGARD ALBOT"/>
    <x v="18"/>
    <n v="31797.67"/>
    <n v="716.66"/>
    <n v="32514.329999999998"/>
    <n v="23"/>
    <n v="889.15"/>
    <n v="95"/>
    <m/>
    <n v="794.15"/>
    <n v="2.7346403877920904E-2"/>
    <n v="0"/>
    <n v="0"/>
    <m/>
    <m/>
    <n v="0.1"/>
    <n v="0.1"/>
    <n v="79.415000000000006"/>
    <m/>
    <n v="79.415000000000006"/>
    <s v=""/>
    <n v="0"/>
    <n v="0"/>
    <n v="0"/>
    <n v="1"/>
    <n v="458"/>
    <n v="44221"/>
    <n v="0"/>
    <s v="Valauto Lambersart VW"/>
    <s v="VOLKSWAGEN"/>
    <m/>
    <s v="lambersart"/>
    <n v="1347.15"/>
  </r>
  <r>
    <x v="2"/>
    <s v="C"/>
    <x v="3"/>
    <d v="2021-10-01T00:00:00"/>
    <d v="2021-10-01T00:00:00"/>
    <m/>
    <m/>
    <m/>
    <m/>
    <m/>
    <n v="0"/>
    <s v="VSFCA"/>
    <n v="515857"/>
    <n v="5857"/>
    <s v="LECHANTRE GILLES"/>
    <x v="20"/>
    <n v="12125.83"/>
    <n v="1041.67"/>
    <n v="13167.5"/>
    <n v="78"/>
    <n v="836.65"/>
    <n v="95"/>
    <m/>
    <n v="741.65"/>
    <n v="6.3539016517941901E-2"/>
    <n v="0"/>
    <n v="-1400"/>
    <m/>
    <m/>
    <n v="0.12"/>
    <n v="0.12"/>
    <n v="88.99799999999999"/>
    <m/>
    <n v="88.99799999999999"/>
    <s v="VWB"/>
    <n v="1"/>
    <n v="0"/>
    <n v="0"/>
    <n v="1"/>
    <m/>
    <m/>
    <n v="0"/>
    <s v="Valauto Lambersart VW"/>
    <s v="VOLKSWAGEN"/>
    <m/>
    <e v="#N/A"/>
    <n v="836.65"/>
  </r>
  <r>
    <x v="2"/>
    <s v="C"/>
    <x v="3"/>
    <d v="2021-03-23T00:00:00"/>
    <d v="2021-03-23T00:00:00"/>
    <m/>
    <m/>
    <m/>
    <m/>
    <m/>
    <n v="0"/>
    <s v="VSGNI"/>
    <n v="515858"/>
    <n v="5858"/>
    <s v="BOUAISSA HOUDA"/>
    <x v="17"/>
    <n v="37312.5"/>
    <n v="829.17"/>
    <n v="38141.67"/>
    <n v="1"/>
    <n v="857.85"/>
    <n v="95"/>
    <m/>
    <n v="762.85"/>
    <n v="2.2491149443639988E-2"/>
    <n v="0"/>
    <n v="-190.7"/>
    <m/>
    <m/>
    <n v="0.1"/>
    <n v="0.1"/>
    <n v="76.285000000000011"/>
    <m/>
    <n v="76.285000000000011"/>
    <s v="VWB"/>
    <n v="0"/>
    <n v="20"/>
    <n v="1"/>
    <n v="1"/>
    <m/>
    <m/>
    <n v="1"/>
    <s v="Valauto Lambersart VW"/>
    <s v="VOLKSWAGEN"/>
    <m/>
    <s v="Entreprises"/>
    <n v="857.85"/>
  </r>
  <r>
    <x v="2"/>
    <s v="C"/>
    <x v="3"/>
    <d v="2021-05-19T00:00:00"/>
    <d v="2021-05-20T00:00:00"/>
    <m/>
    <m/>
    <m/>
    <m/>
    <m/>
    <n v="0"/>
    <s v="VSGNI"/>
    <n v="515860"/>
    <n v="5860"/>
    <s v="GHESTEM - THOMAS &amp; ASSOCIES"/>
    <x v="22"/>
    <n v="32917.5"/>
    <n v="2250"/>
    <n v="35167.5"/>
    <n v="117"/>
    <n v="1150.05"/>
    <n v="95"/>
    <m/>
    <n v="1055.05"/>
    <n v="3.2702068671358497E-2"/>
    <n v="0"/>
    <n v="0"/>
    <m/>
    <m/>
    <n v="0.1"/>
    <n v="0.1"/>
    <n v="105.505"/>
    <m/>
    <n v="105.505"/>
    <s v="VWB"/>
    <n v="0"/>
    <n v="20"/>
    <n v="1"/>
    <n v="1"/>
    <m/>
    <m/>
    <n v="1"/>
    <s v="Valauto Lambersart VW"/>
    <s v="VOLKSWAGEN"/>
    <m/>
    <s v="Entreprises"/>
    <n v="1150.05"/>
  </r>
  <r>
    <x v="2"/>
    <s v="C"/>
    <x v="3"/>
    <d v="2021-02-02T00:00:00"/>
    <d v="2021-02-03T00:00:00"/>
    <m/>
    <m/>
    <m/>
    <m/>
    <m/>
    <n v="578.4"/>
    <s v="VSGNI"/>
    <n v="515861"/>
    <n v="5861"/>
    <s v="BPCE CAR LEASE"/>
    <x v="21"/>
    <n v="29336.67"/>
    <n v="333.34"/>
    <n v="29670.01"/>
    <n v="42"/>
    <n v="684.62"/>
    <n v="95"/>
    <m/>
    <n v="589.62"/>
    <n v="2.3074478235767363E-2"/>
    <n v="0"/>
    <n v="0"/>
    <m/>
    <m/>
    <n v="0.1"/>
    <n v="0.1"/>
    <n v="58.962000000000003"/>
    <m/>
    <n v="58.962000000000003"/>
    <s v="Banque"/>
    <n v="0"/>
    <n v="0"/>
    <n v="0"/>
    <n v="1"/>
    <m/>
    <m/>
    <n v="0"/>
    <s v="Valauto Lambersart VW"/>
    <s v="VOLKSWAGEN"/>
    <m/>
    <s v="Entreprises"/>
    <n v="684.62"/>
  </r>
  <r>
    <x v="2"/>
    <s v="C"/>
    <x v="3"/>
    <d v="2021-04-06T00:00:00"/>
    <d v="2021-04-06T00:00:00"/>
    <m/>
    <m/>
    <m/>
    <m/>
    <m/>
    <n v="0"/>
    <s v="VSGNI"/>
    <n v="515862"/>
    <n v="5862"/>
    <s v="BOUAISSA MUSTAPHA"/>
    <x v="17"/>
    <n v="37312.5"/>
    <n v="1616.67"/>
    <n v="38929.17"/>
    <n v="6"/>
    <n v="873.61"/>
    <n v="95"/>
    <m/>
    <n v="778.61"/>
    <n v="2.2441012741859126E-2"/>
    <n v="0"/>
    <n v="0"/>
    <m/>
    <m/>
    <n v="0.1"/>
    <n v="0.1"/>
    <n v="77.861000000000004"/>
    <m/>
    <n v="77.861000000000004"/>
    <s v="VWB"/>
    <n v="0"/>
    <n v="20"/>
    <n v="1"/>
    <n v="1"/>
    <m/>
    <m/>
    <n v="1"/>
    <s v="Valauto Lambersart VW"/>
    <s v="VOLKSWAGEN"/>
    <m/>
    <s v="Entreprises"/>
    <n v="873.61"/>
  </r>
  <r>
    <x v="2"/>
    <s v="C"/>
    <x v="3"/>
    <d v="2021-01-25T00:00:00"/>
    <d v="2021-01-27T00:00:00"/>
    <m/>
    <m/>
    <m/>
    <m/>
    <m/>
    <n v="-2.76"/>
    <s v="VRRKE"/>
    <n v="515877"/>
    <n v="5877"/>
    <s v="FLAMENT AGATHE"/>
    <x v="19"/>
    <n v="29070"/>
    <n v="2333.33"/>
    <n v="31403.33"/>
    <n v="48"/>
    <n v="505.9"/>
    <n v="95"/>
    <m/>
    <n v="410.9"/>
    <n v="1.6109756513083166E-2"/>
    <n v="0"/>
    <n v="0"/>
    <m/>
    <m/>
    <n v="0.1"/>
    <n v="0.1"/>
    <n v="41.09"/>
    <m/>
    <n v="41.09"/>
    <s v="VWB"/>
    <n v="0"/>
    <n v="0"/>
    <n v="0"/>
    <n v="1"/>
    <m/>
    <m/>
    <n v="0"/>
    <s v="Valauto Lambersart VW"/>
    <s v="VOLKSWAGEN"/>
    <m/>
    <s v="Vexor"/>
    <n v="505.9"/>
  </r>
  <r>
    <x v="2"/>
    <s v="C"/>
    <x v="3"/>
    <d v="2021-03-19T00:00:00"/>
    <d v="2021-03-19T00:00:00"/>
    <m/>
    <m/>
    <m/>
    <m/>
    <m/>
    <n v="0"/>
    <s v="VSGLE"/>
    <n v="515880"/>
    <n v="5880"/>
    <s v="PERMIS PAS CHER"/>
    <x v="17"/>
    <n v="40855"/>
    <n v="4404.17"/>
    <n v="45259.17"/>
    <n v="7"/>
    <n v="1452.79"/>
    <n v="95"/>
    <m/>
    <n v="1357.79"/>
    <n v="3.2099351357967897E-2"/>
    <n v="0"/>
    <n v="0"/>
    <m/>
    <m/>
    <n v="0.1"/>
    <n v="0.1"/>
    <n v="135.779"/>
    <m/>
    <n v="135.779"/>
    <s v="VWB"/>
    <n v="0"/>
    <n v="20"/>
    <n v="1"/>
    <n v="1"/>
    <m/>
    <m/>
    <n v="1"/>
    <s v="Valauto Lambersart VW"/>
    <s v="VOLKSWAGEN"/>
    <m/>
    <s v="Entreprises"/>
    <n v="1452.79"/>
  </r>
  <r>
    <x v="2"/>
    <s v="C"/>
    <x v="3"/>
    <d v="2021-02-18T00:00:00"/>
    <d v="2021-02-19T00:00:00"/>
    <m/>
    <m/>
    <m/>
    <m/>
    <m/>
    <n v="0"/>
    <s v="VSGNI"/>
    <n v="515881"/>
    <n v="5881"/>
    <s v="DELECROIX"/>
    <x v="17"/>
    <n v="36637.5"/>
    <n v="591.66999999999996"/>
    <n v="37229.17"/>
    <n v="7"/>
    <n v="1137.44"/>
    <n v="95"/>
    <m/>
    <n v="1042.44"/>
    <n v="3.0552386744050433E-2"/>
    <n v="0"/>
    <n v="0"/>
    <m/>
    <s v="140 aide s/3270 non prévue marge"/>
    <n v="0.1"/>
    <n v="0.1"/>
    <n v="104.24400000000001"/>
    <m/>
    <n v="104.24400000000001"/>
    <s v="VWB"/>
    <n v="0"/>
    <n v="20"/>
    <n v="1"/>
    <n v="1"/>
    <n v="140"/>
    <n v="44299"/>
    <n v="1"/>
    <s v="Valauto Lambersart VW"/>
    <s v="VOLKSWAGEN"/>
    <m/>
    <s v="Entreprises"/>
    <n v="1277.44"/>
  </r>
  <r>
    <x v="2"/>
    <s v="C"/>
    <x v="3"/>
    <d v="2021-02-22T00:00:00"/>
    <d v="2021-02-23T00:00:00"/>
    <m/>
    <m/>
    <m/>
    <m/>
    <m/>
    <n v="0"/>
    <s v="VSGNI"/>
    <n v="515882"/>
    <n v="5882"/>
    <s v="BE BAT"/>
    <x v="17"/>
    <n v="36637.5"/>
    <n v="591.66999999999996"/>
    <n v="37229.17"/>
    <n v="63"/>
    <n v="1211.8900000000001"/>
    <n v="95"/>
    <m/>
    <n v="1116.8900000000001"/>
    <n v="3.2552162726163389E-2"/>
    <n v="0"/>
    <n v="0"/>
    <m/>
    <s v="140 aide s/3270 non prévue marge"/>
    <n v="0.1"/>
    <n v="0.1"/>
    <n v="111.68900000000002"/>
    <m/>
    <n v="111.68900000000002"/>
    <s v="VWB"/>
    <n v="0"/>
    <n v="20"/>
    <n v="1"/>
    <n v="1"/>
    <n v="140"/>
    <n v="44299"/>
    <n v="1"/>
    <s v="Valauto Lambersart VW"/>
    <s v="VOLKSWAGEN"/>
    <m/>
    <s v="Entreprises"/>
    <n v="1351.89"/>
  </r>
  <r>
    <x v="2"/>
    <s v="C"/>
    <x v="3"/>
    <d v="2021-02-24T00:00:00"/>
    <d v="2021-02-25T00:00:00"/>
    <m/>
    <m/>
    <m/>
    <m/>
    <m/>
    <n v="0"/>
    <s v="VSGLE"/>
    <n v="515883"/>
    <n v="5883"/>
    <s v="OPTIMACHINES - CPTE"/>
    <x v="17"/>
    <n v="36637.5"/>
    <n v="591.66999999999996"/>
    <n v="37229.17"/>
    <n v="86"/>
    <n v="764.6"/>
    <n v="95"/>
    <m/>
    <n v="669.6"/>
    <n v="2.0537659045313125E-2"/>
    <n v="0"/>
    <n v="0"/>
    <m/>
    <s v="140 aide s/3270 non prévue marge"/>
    <n v="0.1"/>
    <n v="0.1"/>
    <n v="66.960000000000008"/>
    <m/>
    <n v="66.960000000000008"/>
    <s v="VWB"/>
    <n v="0"/>
    <n v="20"/>
    <n v="1"/>
    <n v="1"/>
    <n v="140"/>
    <n v="44299"/>
    <n v="1"/>
    <s v="Valauto Lambersart VW"/>
    <s v="VOLKSWAGEN"/>
    <m/>
    <s v="Entreprises"/>
    <n v="904.6"/>
  </r>
  <r>
    <x v="2"/>
    <s v="C"/>
    <x v="3"/>
    <d v="2021-06-11T00:00:00"/>
    <d v="2021-06-14T00:00:00"/>
    <m/>
    <m/>
    <m/>
    <m/>
    <m/>
    <m/>
    <s v="VSGLE"/>
    <n v="515884"/>
    <n v="5884"/>
    <s v="OPTIMACHINES - CPTE"/>
    <x v="17"/>
    <n v="36637.5"/>
    <n v="591.66999999999996"/>
    <n v="37229.17"/>
    <n v="172"/>
    <n v="839.6"/>
    <n v="95"/>
    <m/>
    <n v="744.6"/>
    <n v="2.2552208389281847E-2"/>
    <n v="0"/>
    <n v="0"/>
    <m/>
    <m/>
    <n v="0.1"/>
    <n v="0.1"/>
    <n v="74.460000000000008"/>
    <m/>
    <n v="74.460000000000008"/>
    <s v="VWB"/>
    <n v="0"/>
    <n v="20"/>
    <n v="1"/>
    <n v="1"/>
    <m/>
    <m/>
    <n v="1"/>
    <s v="Valauto Lambersart VW"/>
    <s v="VOLKSWAGEN"/>
    <m/>
    <s v="Entreprises"/>
    <n v="839.6"/>
  </r>
  <r>
    <x v="2"/>
    <s v="C"/>
    <x v="3"/>
    <d v="2021-03-01T00:00:00"/>
    <d v="2021-03-01T00:00:00"/>
    <m/>
    <m/>
    <m/>
    <m/>
    <m/>
    <n v="0"/>
    <s v="VSGNI"/>
    <n v="515885"/>
    <n v="5885"/>
    <s v="TRANNIN FREDERIC"/>
    <x v="18"/>
    <n v="30160.83"/>
    <n v="1741.67"/>
    <n v="31902.5"/>
    <n v="31"/>
    <n v="1052.0899999999999"/>
    <n v="95"/>
    <m/>
    <n v="957.08999999999992"/>
    <n v="3.2978293237207114E-2"/>
    <n v="0"/>
    <n v="0"/>
    <m/>
    <m/>
    <n v="0.1"/>
    <n v="0.1"/>
    <n v="95.709000000000003"/>
    <m/>
    <n v="95.709000000000003"/>
    <s v="VWB"/>
    <n v="0"/>
    <n v="20"/>
    <n v="1"/>
    <n v="1"/>
    <m/>
    <m/>
    <n v="1"/>
    <s v="Valauto Lambersart VW"/>
    <s v="VOLKSWAGEN"/>
    <m/>
    <s v="Entreprises"/>
    <n v="1052.0899999999999"/>
  </r>
  <r>
    <x v="2"/>
    <s v="C"/>
    <x v="3"/>
    <d v="2021-02-26T00:00:00"/>
    <d v="2021-03-01T00:00:00"/>
    <m/>
    <m/>
    <m/>
    <m/>
    <m/>
    <n v="35427.949999999997"/>
    <s v="LTMEL"/>
    <n v="515886"/>
    <n v="5886"/>
    <s v="LEASE PLAN FRANCE"/>
    <x v="25"/>
    <n v="30191.67"/>
    <n v="2241.66"/>
    <n v="32433.329999999998"/>
    <n v="29"/>
    <n v="743.67"/>
    <n v="95"/>
    <m/>
    <n v="648.66999999999996"/>
    <n v="2.2929190434654721E-2"/>
    <n v="0"/>
    <n v="0"/>
    <m/>
    <s v="140 aide s/3270 non prévue marge"/>
    <m/>
    <n v="0"/>
    <n v="0"/>
    <m/>
    <n v="0"/>
    <s v="Lease Plan"/>
    <n v="0"/>
    <n v="0"/>
    <n v="0"/>
    <n v="1"/>
    <n v="140"/>
    <n v="44299"/>
    <n v="0"/>
    <s v="Valauto Lambersart VW"/>
    <s v="VOLKSWAGEN"/>
    <m/>
    <s v="Entreprises"/>
    <n v="883.67"/>
  </r>
  <r>
    <x v="2"/>
    <s v="C"/>
    <x v="3"/>
    <d v="2021-10-27T00:00:00"/>
    <d v="2021-10-29T00:00:00"/>
    <m/>
    <m/>
    <m/>
    <m/>
    <m/>
    <n v="0"/>
    <s v="VSYPA"/>
    <n v="515887"/>
    <n v="5887"/>
    <s v="LOYWICK SANDRINE"/>
    <x v="20"/>
    <n v="12125.83"/>
    <n v="958.34"/>
    <n v="13084.17"/>
    <n v="358"/>
    <n v="761.48"/>
    <n v="95"/>
    <m/>
    <n v="666.48"/>
    <n v="5.8198571250602828E-2"/>
    <n v="-2099.25"/>
    <n v="0"/>
    <m/>
    <m/>
    <m/>
    <n v="0.12"/>
    <n v="0"/>
    <n v="80"/>
    <n v="80"/>
    <s v="VWB"/>
    <n v="1"/>
    <n v="20"/>
    <n v="1"/>
    <n v="1"/>
    <m/>
    <m/>
    <n v="1"/>
    <s v="Valauto Lambersart VW"/>
    <s v="VOLKSWAGEN"/>
    <m/>
    <s v="Entreprises"/>
    <n v="761.48"/>
  </r>
  <r>
    <x v="2"/>
    <s v="C"/>
    <x v="3"/>
    <d v="2021-05-31T00:00:00"/>
    <d v="2021-06-01T00:00:00"/>
    <m/>
    <m/>
    <m/>
    <m/>
    <m/>
    <m/>
    <s v="LTHVI"/>
    <n v="515890"/>
    <n v="5890"/>
    <s v="GARET PIERRE"/>
    <x v="16"/>
    <n v="16281.67"/>
    <n v="1245.8399999999999"/>
    <n v="17527.509999999998"/>
    <n v="5"/>
    <n v="591.55999999999995"/>
    <n v="95"/>
    <m/>
    <n v="496.55999999999995"/>
    <n v="3.3750372985095999E-2"/>
    <n v="0"/>
    <n v="-1275"/>
    <m/>
    <m/>
    <n v="0.1"/>
    <n v="0.1"/>
    <n v="49.655999999999999"/>
    <m/>
    <n v="49.655999999999999"/>
    <s v="VWB"/>
    <n v="1"/>
    <n v="0"/>
    <n v="0"/>
    <n v="1"/>
    <m/>
    <m/>
    <n v="0"/>
    <s v="Valauto Lambersart VW"/>
    <s v="VOLKSWAGEN"/>
    <m/>
    <s v="lambersart"/>
    <n v="591.55999999999995"/>
  </r>
  <r>
    <x v="2"/>
    <s v="C"/>
    <x v="3"/>
    <d v="2021-07-15T00:00:00"/>
    <d v="2021-07-16T00:00:00"/>
    <m/>
    <m/>
    <m/>
    <m/>
    <m/>
    <n v="0"/>
    <s v="LTLLE"/>
    <n v="515891"/>
    <n v="5891"/>
    <s v="OBLED SEBASTIEN"/>
    <x v="16"/>
    <n v="16285.83"/>
    <n v="1304.17"/>
    <n v="17590"/>
    <n v="48"/>
    <n v="818.89"/>
    <n v="95"/>
    <m/>
    <n v="723.89"/>
    <n v="4.65542922114838E-2"/>
    <n v="0"/>
    <n v="-1400"/>
    <m/>
    <m/>
    <n v="0.13"/>
    <n v="0.13"/>
    <n v="94.105699999999999"/>
    <m/>
    <n v="94.105699999999999"/>
    <s v="VWB"/>
    <n v="1"/>
    <n v="20"/>
    <n v="1"/>
    <n v="1"/>
    <m/>
    <m/>
    <n v="1"/>
    <s v="Valauto Lambersart VW"/>
    <s v="VOLKSWAGEN"/>
    <m/>
    <s v="lambersart"/>
    <n v="818.89"/>
  </r>
  <r>
    <x v="2"/>
    <s v="C"/>
    <x v="3"/>
    <d v="2021-07-23T00:00:00"/>
    <d v="2021-07-26T00:00:00"/>
    <m/>
    <m/>
    <m/>
    <m/>
    <m/>
    <n v="0"/>
    <s v="LTFCA"/>
    <n v="515893"/>
    <n v="5893"/>
    <s v="PETRE HUGO"/>
    <x v="16"/>
    <n v="16285.83"/>
    <n v="1287.5"/>
    <n v="17573.330000000002"/>
    <n v="29"/>
    <n v="638.88"/>
    <n v="95"/>
    <m/>
    <n v="543.88"/>
    <n v="3.6355090355669639E-2"/>
    <n v="0"/>
    <n v="-1400"/>
    <m/>
    <m/>
    <n v="0.13"/>
    <n v="0.13"/>
    <n v="70.704400000000007"/>
    <m/>
    <n v="70.704400000000007"/>
    <s v="VWB"/>
    <n v="1"/>
    <n v="20"/>
    <n v="1"/>
    <n v="1"/>
    <m/>
    <m/>
    <n v="1"/>
    <s v="Valauto Lambersart VW"/>
    <s v="VOLKSWAGEN"/>
    <m/>
    <s v="lambersart"/>
    <n v="638.88"/>
  </r>
  <r>
    <x v="2"/>
    <s v="C"/>
    <x v="3"/>
    <d v="2021-10-14T00:00:00"/>
    <d v="2021-10-15T00:00:00"/>
    <m/>
    <m/>
    <m/>
    <m/>
    <m/>
    <n v="-17241.54"/>
    <s v="VSGLE"/>
    <n v="515897"/>
    <n v="5897"/>
    <s v="ST ANDRE LOCATION"/>
    <x v="16"/>
    <n v="15527.5"/>
    <n v="908.33"/>
    <n v="16435.830000000002"/>
    <n v="97"/>
    <n v="423.72"/>
    <n v="95"/>
    <m/>
    <n v="328.72"/>
    <n v="2.5780261781729305E-2"/>
    <n v="0"/>
    <m/>
    <m/>
    <s v="payé 2 fois ?"/>
    <n v="0.1"/>
    <n v="0.1"/>
    <n v="32.872000000000007"/>
    <m/>
    <n v="32.872000000000007"/>
    <s v="VWB"/>
    <n v="1"/>
    <n v="20"/>
    <n v="1"/>
    <n v="1"/>
    <m/>
    <m/>
    <n v="1"/>
    <s v="Valauto Lambersart VW"/>
    <s v="VOLKSWAGEN"/>
    <m/>
    <s v="Entreprises"/>
    <n v="423.72"/>
  </r>
  <r>
    <x v="2"/>
    <s v="C"/>
    <x v="3"/>
    <d v="2021-02-15T00:00:00"/>
    <d v="2021-02-16T00:00:00"/>
    <m/>
    <m/>
    <m/>
    <m/>
    <m/>
    <n v="0"/>
    <s v="LTLLE"/>
    <n v="515905"/>
    <n v="5905"/>
    <s v="HERMAND MARIE PAULE"/>
    <x v="16"/>
    <n v="17419.169999999998"/>
    <n v="916.67"/>
    <n v="18335.839999999997"/>
    <n v="24"/>
    <n v="753.55"/>
    <n v="95"/>
    <m/>
    <n v="658.55"/>
    <n v="4.1097108177209234E-2"/>
    <n v="0"/>
    <n v="-900"/>
    <m/>
    <m/>
    <n v="7.0000000000000007E-2"/>
    <n v="7.0000000000000007E-2"/>
    <n v="46.098500000000001"/>
    <m/>
    <n v="46.098500000000001"/>
    <s v="VWB"/>
    <n v="0"/>
    <n v="20"/>
    <n v="1"/>
    <n v="1"/>
    <m/>
    <m/>
    <n v="1"/>
    <s v="Valauto Lambersart VW"/>
    <s v="VOLKSWAGEN"/>
    <m/>
    <s v="lambersart"/>
    <n v="753.55"/>
  </r>
  <r>
    <x v="2"/>
    <s v="C"/>
    <x v="3"/>
    <d v="2021-06-29T00:00:00"/>
    <d v="2021-07-01T00:00:00"/>
    <m/>
    <m/>
    <m/>
    <m/>
    <m/>
    <n v="358309.06"/>
    <s v="LTMEL"/>
    <n v="515908"/>
    <n v="5908"/>
    <s v="ARVAL SERVICE LEASE"/>
    <x v="25"/>
    <n v="33841.67"/>
    <n v="1308.33"/>
    <n v="35150"/>
    <n v="104"/>
    <n v="798.01"/>
    <n v="95"/>
    <m/>
    <n v="703.01"/>
    <n v="2.2702987197724039E-2"/>
    <n v="0"/>
    <m/>
    <m/>
    <m/>
    <m/>
    <n v="0"/>
    <n v="0"/>
    <m/>
    <n v="0"/>
    <n v="0"/>
    <n v="0"/>
    <n v="0"/>
    <n v="0"/>
    <n v="1"/>
    <m/>
    <m/>
    <n v="0"/>
    <s v="Valauto Lambersart VW"/>
    <s v="VOLKSWAGEN"/>
    <m/>
    <s v="Entreprises"/>
    <n v="798.01"/>
  </r>
  <r>
    <x v="2"/>
    <s v="C"/>
    <x v="3"/>
    <d v="2021-01-26T00:00:00"/>
    <d v="2021-01-27T00:00:00"/>
    <m/>
    <m/>
    <m/>
    <m/>
    <m/>
    <n v="0"/>
    <s v="VSGNI"/>
    <n v="515909"/>
    <n v="5909"/>
    <s v="INNOVATIVE HOME ET BUILDING"/>
    <x v="17"/>
    <n v="36637.5"/>
    <n v="591.66999999999996"/>
    <n v="37229.17"/>
    <n v="36"/>
    <n v="839.6"/>
    <n v="95"/>
    <m/>
    <n v="744.6"/>
    <n v="2.2552208389281847E-2"/>
    <n v="0"/>
    <n v="0"/>
    <m/>
    <m/>
    <n v="0.1"/>
    <n v="0.1"/>
    <n v="74.460000000000008"/>
    <m/>
    <n v="74.460000000000008"/>
    <s v="VWB"/>
    <n v="0"/>
    <n v="20"/>
    <n v="1"/>
    <n v="1"/>
    <n v="140"/>
    <n v="44299"/>
    <n v="1"/>
    <s v="Valauto Lambersart VW"/>
    <s v="VOLKSWAGEN"/>
    <m/>
    <s v="Entreprises"/>
    <n v="979.6"/>
  </r>
  <r>
    <x v="2"/>
    <s v="C"/>
    <x v="3"/>
    <d v="2021-03-10T00:00:00"/>
    <d v="2021-03-10T00:00:00"/>
    <m/>
    <m/>
    <m/>
    <m/>
    <m/>
    <n v="0"/>
    <s v="VSGNI"/>
    <n v="515910"/>
    <n v="5910"/>
    <s v="APPART'HOTEL BUISSES"/>
    <x v="16"/>
    <n v="16044.17"/>
    <n v="866.67"/>
    <n v="16910.84"/>
    <n v="65"/>
    <n v="602.34"/>
    <n v="95"/>
    <m/>
    <n v="507.34000000000003"/>
    <n v="3.5618573648618285E-2"/>
    <n v="0"/>
    <n v="0"/>
    <m/>
    <m/>
    <n v="0.1"/>
    <n v="0.1"/>
    <n v="50.734000000000009"/>
    <m/>
    <n v="50.734000000000009"/>
    <s v="VWB"/>
    <n v="1"/>
    <n v="20"/>
    <n v="1"/>
    <n v="1"/>
    <m/>
    <m/>
    <n v="1"/>
    <s v="Valauto Lambersart VW"/>
    <s v="VOLKSWAGEN"/>
    <m/>
    <s v="Entreprises"/>
    <n v="602.34"/>
  </r>
  <r>
    <x v="2"/>
    <s v="C"/>
    <x v="3"/>
    <d v="2021-01-14T00:00:00"/>
    <d v="2021-01-08T00:00:00"/>
    <m/>
    <m/>
    <m/>
    <m/>
    <m/>
    <n v="1010531.18"/>
    <s v="LTMEL"/>
    <n v="515911"/>
    <n v="5911"/>
    <s v="DLM - CPTE"/>
    <x v="21"/>
    <n v="31120"/>
    <n v="91.67"/>
    <n v="31211.67"/>
    <n v="23"/>
    <n v="719.25"/>
    <n v="95"/>
    <m/>
    <n v="624.25"/>
    <n v="2.3044265173891691E-2"/>
    <n v="0"/>
    <n v="-3433.28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19.25"/>
  </r>
  <r>
    <x v="2"/>
    <s v="C"/>
    <x v="3"/>
    <d v="2021-02-01T00:00:00"/>
    <d v="2021-02-02T00:00:00"/>
    <m/>
    <m/>
    <m/>
    <m/>
    <m/>
    <n v="24922.22"/>
    <s v="LTMEL"/>
    <n v="515912"/>
    <n v="5912"/>
    <s v="EXER"/>
    <x v="21"/>
    <n v="25878.33"/>
    <n v="925.01"/>
    <n v="26803.34"/>
    <n v="41"/>
    <n v="497.07"/>
    <n v="95"/>
    <m/>
    <n v="402.07"/>
    <n v="1.8545076844900671E-2"/>
    <n v="0"/>
    <n v="0"/>
    <m/>
    <m/>
    <m/>
    <n v="0"/>
    <n v="0"/>
    <m/>
    <n v="0"/>
    <s v="VWB"/>
    <n v="0"/>
    <n v="0"/>
    <n v="0"/>
    <n v="1"/>
    <n v="804.1"/>
    <n v="44299"/>
    <n v="0"/>
    <s v="Valauto Lambersart VW"/>
    <s v="VOLKSWAGEN"/>
    <m/>
    <s v="Entreprises"/>
    <n v="1301.17"/>
  </r>
  <r>
    <x v="2"/>
    <s v="C"/>
    <x v="3"/>
    <d v="2021-02-17T00:00:00"/>
    <d v="2021-02-18T00:00:00"/>
    <m/>
    <m/>
    <m/>
    <m/>
    <m/>
    <n v="0"/>
    <s v="VSGLE"/>
    <n v="515913"/>
    <n v="5913"/>
    <s v="GUITON FLORIAN"/>
    <x v="15"/>
    <n v="22677.5"/>
    <n v="1162.5"/>
    <n v="23840"/>
    <n v="44"/>
    <n v="810.22"/>
    <n v="95"/>
    <m/>
    <n v="715.22"/>
    <n v="3.3985738255033558E-2"/>
    <n v="0"/>
    <n v="-1430.4"/>
    <m/>
    <m/>
    <n v="0.1"/>
    <n v="0.1"/>
    <n v="71.522000000000006"/>
    <m/>
    <n v="71.522000000000006"/>
    <s v="VWB"/>
    <n v="0"/>
    <n v="20"/>
    <n v="1"/>
    <n v="1"/>
    <m/>
    <m/>
    <n v="1"/>
    <s v="Valauto Lambersart VW"/>
    <s v="VOLKSWAGEN"/>
    <m/>
    <s v="Entreprises"/>
    <n v="810.22"/>
  </r>
  <r>
    <x v="2"/>
    <s v="C"/>
    <x v="3"/>
    <d v="2021-06-08T00:00:00"/>
    <d v="2021-06-09T00:00:00"/>
    <m/>
    <m/>
    <m/>
    <m/>
    <m/>
    <n v="36072.81"/>
    <s v="LTMEL"/>
    <n v="515914"/>
    <n v="5914"/>
    <s v="LEASE PLAN FRANCE"/>
    <x v="21"/>
    <n v="29174.17"/>
    <n v="3991.68"/>
    <n v="33165.85"/>
    <n v="32"/>
    <n v="758.35"/>
    <n v="95"/>
    <m/>
    <n v="663.35"/>
    <n v="2.2865387137673242E-2"/>
    <n v="0"/>
    <m/>
    <m/>
    <m/>
    <m/>
    <n v="0"/>
    <n v="0"/>
    <m/>
    <n v="0"/>
    <s v="LEASEPLAN"/>
    <n v="0"/>
    <n v="0"/>
    <n v="0"/>
    <n v="1"/>
    <m/>
    <m/>
    <n v="0"/>
    <s v="Valauto Lambersart VW"/>
    <s v="VOLKSWAGEN"/>
    <m/>
    <s v="Entreprises"/>
    <n v="758.35"/>
  </r>
  <r>
    <x v="2"/>
    <s v="C"/>
    <x v="3"/>
    <d v="2021-02-22T00:00:00"/>
    <d v="2021-02-23T00:00:00"/>
    <m/>
    <m/>
    <m/>
    <m/>
    <m/>
    <n v="0"/>
    <s v="VSGNI"/>
    <n v="515915"/>
    <n v="5915"/>
    <s v="DELEBAT"/>
    <x v="17"/>
    <n v="36637.5"/>
    <n v="591.66999999999996"/>
    <n v="37229.17"/>
    <n v="11"/>
    <n v="839.6"/>
    <n v="95"/>
    <m/>
    <n v="744.6"/>
    <n v="2.2552208389281847E-2"/>
    <n v="0"/>
    <n v="0"/>
    <m/>
    <s v="140 aide s/3270 non prévue marge"/>
    <n v="0.1"/>
    <n v="0.1"/>
    <n v="74.460000000000008"/>
    <m/>
    <n v="74.460000000000008"/>
    <s v="VWB"/>
    <n v="0"/>
    <n v="20"/>
    <n v="1"/>
    <n v="1"/>
    <n v="140"/>
    <n v="44299"/>
    <n v="1"/>
    <s v="Valauto Lambersart VW"/>
    <s v="VOLKSWAGEN"/>
    <m/>
    <s v="Entreprises"/>
    <n v="979.6"/>
  </r>
  <r>
    <x v="2"/>
    <s v="C"/>
    <x v="3"/>
    <d v="2021-06-02T00:00:00"/>
    <d v="2021-06-03T00:00:00"/>
    <m/>
    <m/>
    <m/>
    <m/>
    <m/>
    <n v="0"/>
    <s v="VSGNI"/>
    <n v="515916"/>
    <n v="5916"/>
    <s v="TROUDART ET ASSOCIES"/>
    <x v="16"/>
    <n v="17419.169999999998"/>
    <n v="1033.3399999999999"/>
    <n v="18452.509999999998"/>
    <n v="149"/>
    <n v="648.59"/>
    <n v="95"/>
    <m/>
    <n v="553.59"/>
    <n v="3.5149147731121676E-2"/>
    <n v="0"/>
    <n v="0"/>
    <m/>
    <m/>
    <m/>
    <n v="0.1"/>
    <n v="0"/>
    <m/>
    <n v="0"/>
    <s v="VWB"/>
    <n v="1"/>
    <n v="20"/>
    <n v="1"/>
    <n v="1"/>
    <m/>
    <m/>
    <n v="1"/>
    <s v="Valauto Lambersart VW"/>
    <s v="VOLKSWAGEN"/>
    <m/>
    <s v="Entreprises"/>
    <n v="648.59"/>
  </r>
  <r>
    <x v="2"/>
    <s v="C"/>
    <x v="3"/>
    <d v="2021-03-02T00:00:00"/>
    <d v="2021-03-02T00:00:00"/>
    <m/>
    <m/>
    <m/>
    <m/>
    <m/>
    <n v="0"/>
    <s v="VSCHB"/>
    <n v="515917"/>
    <n v="5917"/>
    <s v="L'INSTITUT D'AMELIE"/>
    <x v="15"/>
    <n v="22677.5"/>
    <n v="691.67"/>
    <n v="23369.17"/>
    <n v="57"/>
    <n v="562.4"/>
    <n v="95"/>
    <m/>
    <n v="467.4"/>
    <n v="2.4065895365560693E-2"/>
    <n v="0"/>
    <n v="0"/>
    <m/>
    <m/>
    <n v="0.1"/>
    <n v="0.1"/>
    <n v="46.74"/>
    <m/>
    <n v="46.74"/>
    <s v="VWB"/>
    <n v="0"/>
    <n v="20"/>
    <n v="1"/>
    <n v="1"/>
    <m/>
    <m/>
    <n v="1"/>
    <s v="Valauto Lambersart VW"/>
    <s v="VOLKSWAGEN"/>
    <m/>
    <e v="#N/A"/>
    <n v="562.4"/>
  </r>
  <r>
    <x v="2"/>
    <s v="C"/>
    <x v="3"/>
    <d v="2021-04-09T00:00:00"/>
    <d v="2021-04-09T00:00:00"/>
    <m/>
    <m/>
    <m/>
    <m/>
    <m/>
    <n v="0"/>
    <s v="VSGNI"/>
    <n v="515918"/>
    <n v="5918"/>
    <s v="PEVELE HABITAT"/>
    <x v="17"/>
    <n v="36637.5"/>
    <n v="591.66"/>
    <n v="37229.160000000003"/>
    <n v="57"/>
    <n v="1461.3"/>
    <n v="95"/>
    <m/>
    <n v="1366.3"/>
    <n v="3.925148996109501E-2"/>
    <n v="0"/>
    <n v="0"/>
    <m/>
    <m/>
    <n v="0.1"/>
    <n v="0.1"/>
    <n v="136.63"/>
    <m/>
    <n v="136.63"/>
    <s v="VWB"/>
    <n v="0"/>
    <n v="20"/>
    <n v="1"/>
    <n v="1"/>
    <m/>
    <m/>
    <n v="1"/>
    <s v="Valauto Lambersart VW"/>
    <s v="VOLKSWAGEN"/>
    <m/>
    <s v="Entreprises"/>
    <n v="1461.3"/>
  </r>
  <r>
    <x v="2"/>
    <s v="C"/>
    <x v="3"/>
    <d v="2021-05-14T00:00:00"/>
    <d v="2021-05-17T00:00:00"/>
    <m/>
    <m/>
    <m/>
    <m/>
    <m/>
    <n v="0"/>
    <s v="VSGNI"/>
    <n v="515919"/>
    <n v="5919"/>
    <s v="EURL BARBEROT"/>
    <x v="17"/>
    <n v="36637.5"/>
    <n v="895.83"/>
    <n v="37533.33"/>
    <n v="86"/>
    <n v="958.29"/>
    <n v="95"/>
    <m/>
    <n v="863.29"/>
    <n v="2.5531707418446483E-2"/>
    <n v="0"/>
    <n v="0"/>
    <m/>
    <m/>
    <n v="0.1"/>
    <n v="0.1"/>
    <n v="86.329000000000008"/>
    <m/>
    <n v="86.329000000000008"/>
    <s v="VWB"/>
    <n v="0"/>
    <n v="20"/>
    <n v="1"/>
    <n v="1"/>
    <m/>
    <m/>
    <n v="1"/>
    <s v="Valauto Lambersart VW"/>
    <s v="VOLKSWAGEN"/>
    <m/>
    <s v="Entreprises"/>
    <n v="958.29"/>
  </r>
  <r>
    <x v="2"/>
    <s v="C"/>
    <x v="3"/>
    <d v="2021-03-11T00:00:00"/>
    <d v="2021-03-11T00:00:00"/>
    <m/>
    <m/>
    <m/>
    <m/>
    <m/>
    <n v="0"/>
    <s v="VSGNI"/>
    <n v="515920"/>
    <n v="5920"/>
    <s v="GILMANT CONSTRUCTION"/>
    <x v="17"/>
    <n v="37312.5"/>
    <n v="2529.17"/>
    <n v="39841.67"/>
    <n v="22"/>
    <n v="931.7"/>
    <n v="95"/>
    <m/>
    <n v="836.7"/>
    <n v="2.3385063929298146E-2"/>
    <n v="0"/>
    <n v="0"/>
    <m/>
    <m/>
    <n v="0.1"/>
    <n v="0.1"/>
    <n v="83.670000000000016"/>
    <m/>
    <n v="83.670000000000016"/>
    <s v="VWB"/>
    <n v="0"/>
    <n v="20"/>
    <n v="1"/>
    <n v="1"/>
    <m/>
    <m/>
    <n v="1"/>
    <s v="Valauto Lambersart VW"/>
    <s v="VOLKSWAGEN"/>
    <m/>
    <s v="Entreprises"/>
    <n v="931.7"/>
  </r>
  <r>
    <x v="2"/>
    <s v="C"/>
    <x v="3"/>
    <d v="2021-07-07T00:00:00"/>
    <d v="2021-07-08T00:00:00"/>
    <m/>
    <m/>
    <m/>
    <m/>
    <m/>
    <n v="0"/>
    <s v="RQNBA"/>
    <n v="515921"/>
    <n v="5921"/>
    <s v="RAMOS THOMAS"/>
    <x v="18"/>
    <n v="21860.83"/>
    <n v="3470.84"/>
    <n v="25331.670000000002"/>
    <n v="9"/>
    <n v="837.41"/>
    <n v="95"/>
    <m/>
    <n v="742.41"/>
    <n v="3.3057828402154293E-2"/>
    <n v="-2279.85"/>
    <n v="0"/>
    <m/>
    <m/>
    <n v="0.1"/>
    <n v="0.13"/>
    <n v="74.241"/>
    <m/>
    <n v="74.241"/>
    <s v=""/>
    <n v="1"/>
    <n v="0"/>
    <n v="0"/>
    <n v="1"/>
    <n v="-211.76"/>
    <d v="2021-07-12T00:00:00"/>
    <n v="0"/>
    <s v="Valauto Lambersart VW"/>
    <s v="VOLKSWAGEN"/>
    <m/>
    <s v="Roncq"/>
    <n v="625.65"/>
  </r>
  <r>
    <x v="2"/>
    <s v="C"/>
    <x v="3"/>
    <d v="2021-02-10T00:00:00"/>
    <d v="2021-02-11T00:00:00"/>
    <m/>
    <m/>
    <m/>
    <m/>
    <m/>
    <n v="809599.71"/>
    <s v="LTMEL"/>
    <n v="515922"/>
    <n v="5922"/>
    <s v="DLM - CPTE"/>
    <x v="25"/>
    <n v="38466.67"/>
    <n v="933.33"/>
    <n v="39400"/>
    <n v="13"/>
    <n v="1669.43"/>
    <n v="95"/>
    <m/>
    <n v="1574.43"/>
    <n v="4.237131979695432E-2"/>
    <n v="0"/>
    <n v="-4334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1669.43"/>
  </r>
  <r>
    <x v="2"/>
    <s v="C"/>
    <x v="3"/>
    <d v="2021-02-25T00:00:00"/>
    <d v="2021-03-01T00:00:00"/>
    <m/>
    <m/>
    <m/>
    <m/>
    <m/>
    <n v="809599.71"/>
    <s v="LTMEL"/>
    <n v="515923"/>
    <n v="5923"/>
    <s v="DLM - CPTE"/>
    <x v="17"/>
    <n v="33095.839999999997"/>
    <n v="2287.5"/>
    <n v="35383.339999999997"/>
    <n v="14"/>
    <n v="983.17"/>
    <n v="95"/>
    <m/>
    <n v="888.17"/>
    <n v="2.7786240643195358E-2"/>
    <n v="0"/>
    <n v="-2108.75"/>
    <m/>
    <s v="signature mehdi"/>
    <m/>
    <n v="0"/>
    <n v="0"/>
    <m/>
    <n v="0"/>
    <s v="45 jours"/>
    <n v="0"/>
    <n v="0"/>
    <n v="0"/>
    <n v="1"/>
    <n v="-602.91999999999996"/>
    <n v="44377"/>
    <n v="0"/>
    <s v="Valauto Lambersart VW"/>
    <s v="VOLKSWAGEN"/>
    <m/>
    <s v="Entreprises"/>
    <n v="380.25"/>
  </r>
  <r>
    <x v="2"/>
    <s v="C"/>
    <x v="3"/>
    <d v="2021-03-04T00:00:00"/>
    <d v="2021-03-04T00:00:00"/>
    <m/>
    <m/>
    <m/>
    <m/>
    <m/>
    <n v="0"/>
    <s v="LTLLE"/>
    <n v="515924"/>
    <n v="5924"/>
    <s v="PLE LUCIEN"/>
    <x v="19"/>
    <n v="29070"/>
    <n v="6850"/>
    <n v="35920"/>
    <n v="93"/>
    <n v="1708.63"/>
    <n v="95"/>
    <m/>
    <n v="1613.63"/>
    <n v="4.7567650334075728E-2"/>
    <n v="-3592"/>
    <n v="0"/>
    <m/>
    <m/>
    <n v="0.13"/>
    <n v="0.13"/>
    <n v="209.77190000000002"/>
    <m/>
    <n v="209.77190000000002"/>
    <s v=""/>
    <n v="1"/>
    <n v="0"/>
    <n v="0"/>
    <n v="1"/>
    <m/>
    <m/>
    <n v="0"/>
    <s v="Valauto Lambersart VW"/>
    <s v="VOLKSWAGEN"/>
    <m/>
    <s v="lambersart"/>
    <n v="1708.63"/>
  </r>
  <r>
    <x v="2"/>
    <s v="C"/>
    <x v="3"/>
    <d v="2021-04-15T00:00:00"/>
    <d v="2021-04-15T00:00:00"/>
    <m/>
    <m/>
    <m/>
    <m/>
    <m/>
    <n v="0"/>
    <s v="VRRKE"/>
    <n v="515925"/>
    <n v="5925"/>
    <s v="CLS"/>
    <x v="17"/>
    <n v="37312.5"/>
    <n v="0"/>
    <n v="37312.5"/>
    <n v="3"/>
    <n v="1027.82"/>
    <n v="95"/>
    <m/>
    <n v="932.81999999999994"/>
    <n v="2.7546264656616415E-2"/>
    <n v="0"/>
    <n v="0"/>
    <m/>
    <m/>
    <n v="0.1"/>
    <n v="0.1"/>
    <n v="93.281999999999996"/>
    <m/>
    <n v="93.281999999999996"/>
    <s v="VWB"/>
    <n v="0"/>
    <n v="0"/>
    <n v="0"/>
    <n v="1"/>
    <m/>
    <m/>
    <n v="0"/>
    <s v="Valauto Lambersart VW"/>
    <s v="VOLKSWAGEN"/>
    <m/>
    <s v="Vexor"/>
    <n v="1027.82"/>
  </r>
  <r>
    <x v="2"/>
    <s v="C"/>
    <x v="3"/>
    <d v="2021-06-22T00:00:00"/>
    <d v="2021-07-01T00:00:00"/>
    <m/>
    <m/>
    <m/>
    <m/>
    <m/>
    <m/>
    <s v="VRRKE"/>
    <n v="515926"/>
    <n v="5926"/>
    <s v="WID'OP"/>
    <x v="17"/>
    <n v="37312.5"/>
    <n v="591.66999999999996"/>
    <n v="37904.17"/>
    <n v="83"/>
    <n v="1049.06"/>
    <n v="95"/>
    <m/>
    <n v="954.06"/>
    <n v="2.7676638216850548E-2"/>
    <n v="0"/>
    <n v="-575"/>
    <m/>
    <s v="facture non payée"/>
    <n v="0.1"/>
    <n v="0"/>
    <n v="95.406000000000006"/>
    <m/>
    <n v="95.406000000000006"/>
    <n v="0"/>
    <n v="0"/>
    <n v="0"/>
    <n v="0"/>
    <n v="1"/>
    <m/>
    <m/>
    <n v="0"/>
    <s v="Valauto Lambersart VW"/>
    <s v="VOLKSWAGEN"/>
    <m/>
    <s v="Vexor"/>
    <n v="1049.06"/>
  </r>
  <r>
    <x v="2"/>
    <s v="C"/>
    <x v="3"/>
    <d v="2021-01-21T00:00:00"/>
    <d v="2021-01-22T00:00:00"/>
    <m/>
    <m/>
    <m/>
    <m/>
    <m/>
    <n v="0"/>
    <s v="LTFCA"/>
    <n v="515927"/>
    <n v="5927"/>
    <s v="BOQUELET ALAIN"/>
    <x v="15"/>
    <n v="24069.17"/>
    <n v="916.67"/>
    <n v="24985.839999999997"/>
    <n v="17"/>
    <n v="1267.08"/>
    <n v="95"/>
    <m/>
    <n v="1172.08"/>
    <n v="5.0711923233319356E-2"/>
    <n v="0"/>
    <n v="-1100"/>
    <m/>
    <m/>
    <n v="7.0000000000000007E-2"/>
    <n v="7.0000000000000007E-2"/>
    <n v="82.045600000000007"/>
    <m/>
    <n v="82.045600000000007"/>
    <s v=""/>
    <n v="0"/>
    <n v="20"/>
    <n v="1"/>
    <n v="1"/>
    <m/>
    <m/>
    <n v="1"/>
    <s v="Valauto Lambersart VW"/>
    <s v="VOLKSWAGEN"/>
    <m/>
    <s v="lambersart"/>
    <n v="1267.08"/>
  </r>
  <r>
    <x v="2"/>
    <s v="C"/>
    <x v="3"/>
    <d v="2021-05-11T00:00:00"/>
    <d v="2021-05-12T00:00:00"/>
    <m/>
    <m/>
    <m/>
    <m/>
    <m/>
    <n v="0"/>
    <s v="VSGNI"/>
    <n v="515928"/>
    <n v="5928"/>
    <s v="PEVELE HABITAT"/>
    <x v="17"/>
    <n v="39505"/>
    <n v="170.83"/>
    <n v="39675.83"/>
    <n v="60"/>
    <n v="1285.29"/>
    <n v="95"/>
    <m/>
    <n v="1190.29"/>
    <n v="3.2394785439901319E-2"/>
    <n v="0"/>
    <n v="0"/>
    <m/>
    <m/>
    <n v="0.1"/>
    <n v="0.1"/>
    <n v="119.029"/>
    <m/>
    <n v="119.029"/>
    <s v="VWB"/>
    <n v="0"/>
    <n v="20"/>
    <n v="1"/>
    <n v="1"/>
    <m/>
    <m/>
    <n v="1"/>
    <s v="Valauto Lambersart VW"/>
    <s v="VOLKSWAGEN"/>
    <m/>
    <s v="Entreprises"/>
    <n v="1285.29"/>
  </r>
  <r>
    <x v="2"/>
    <s v="C"/>
    <x v="3"/>
    <d v="2021-02-10T00:00:00"/>
    <d v="2021-02-11T00:00:00"/>
    <m/>
    <m/>
    <m/>
    <m/>
    <m/>
    <n v="85956.46"/>
    <s v="LTMEL"/>
    <n v="515931"/>
    <n v="5931"/>
    <s v="ARVAL SERVICE LEASE"/>
    <x v="18"/>
    <n v="25369.17"/>
    <n v="1258.3399999999999"/>
    <n v="26627.51"/>
    <n v="16"/>
    <n v="627.58000000000004"/>
    <n v="95"/>
    <m/>
    <n v="532.58000000000004"/>
    <n v="2.3568857921750855E-2"/>
    <n v="0"/>
    <n v="0"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627.58000000000004"/>
  </r>
  <r>
    <x v="2"/>
    <s v="C"/>
    <x v="3"/>
    <d v="2021-06-14T00:00:00"/>
    <d v="2021-06-15T00:00:00"/>
    <m/>
    <m/>
    <m/>
    <m/>
    <m/>
    <n v="1850320.72"/>
    <s v="LTMEL"/>
    <n v="515932"/>
    <n v="5932"/>
    <s v="DLM - CPTE"/>
    <x v="25"/>
    <n v="33847.5"/>
    <n v="2241.66"/>
    <n v="36089.160000000003"/>
    <n v="111"/>
    <n v="814.98"/>
    <n v="89.17"/>
    <m/>
    <n v="725.81000000000006"/>
    <n v="2.2582404245485348E-2"/>
    <n v="0"/>
    <n v="-3969.17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814.98"/>
  </r>
  <r>
    <x v="2"/>
    <s v="C"/>
    <x v="3"/>
    <d v="2021-02-25T00:00:00"/>
    <d v="2021-03-01T00:00:00"/>
    <m/>
    <m/>
    <m/>
    <m/>
    <m/>
    <n v="809599.71"/>
    <s v="LTMEL"/>
    <n v="515933"/>
    <n v="5933"/>
    <s v="DLM - CPTE"/>
    <x v="21"/>
    <n v="29336.67"/>
    <n v="2254.17"/>
    <n v="31590.839999999997"/>
    <n v="9"/>
    <n v="726.83"/>
    <n v="95"/>
    <m/>
    <n v="631.83000000000004"/>
    <n v="2.3007618664144421E-2"/>
    <n v="0"/>
    <n v="-3474.9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6.83"/>
  </r>
  <r>
    <x v="2"/>
    <s v="C"/>
    <x v="3"/>
    <d v="2021-02-23T00:00:00"/>
    <d v="2021-02-24T00:00:00"/>
    <m/>
    <m/>
    <m/>
    <m/>
    <m/>
    <n v="0"/>
    <s v="VSGLE"/>
    <n v="515934"/>
    <n v="5934"/>
    <s v="BECOM'LILLE"/>
    <x v="17"/>
    <n v="36637.5"/>
    <n v="591.66999999999996"/>
    <n v="37229.17"/>
    <n v="6"/>
    <n v="653.45000000000005"/>
    <n v="95"/>
    <m/>
    <n v="558.45000000000005"/>
    <n v="1.7552096917551482E-2"/>
    <n v="0"/>
    <n v="0"/>
    <m/>
    <m/>
    <n v="0.1"/>
    <n v="0.1"/>
    <n v="55.845000000000006"/>
    <m/>
    <n v="55.845000000000006"/>
    <s v="VWB"/>
    <n v="0"/>
    <n v="20"/>
    <n v="1"/>
    <n v="1"/>
    <m/>
    <m/>
    <n v="1"/>
    <s v="Valauto Lambersart VW"/>
    <s v="VOLKSWAGEN"/>
    <m/>
    <s v="Entreprises"/>
    <n v="653.45000000000005"/>
  </r>
  <r>
    <x v="2"/>
    <s v="C"/>
    <x v="3"/>
    <d v="2021-02-23T00:00:00"/>
    <d v="2021-02-24T00:00:00"/>
    <m/>
    <m/>
    <m/>
    <m/>
    <m/>
    <n v="0"/>
    <s v="VSGLE"/>
    <n v="515935"/>
    <n v="5935"/>
    <s v="BECOM'LILLE"/>
    <x v="17"/>
    <n v="36637.5"/>
    <n v="591.66999999999996"/>
    <n v="37229.17"/>
    <n v="7"/>
    <n v="653.45000000000005"/>
    <n v="95"/>
    <m/>
    <n v="558.45000000000005"/>
    <n v="1.7552096917551482E-2"/>
    <n v="0"/>
    <n v="0"/>
    <m/>
    <m/>
    <n v="0.1"/>
    <n v="0.1"/>
    <n v="55.845000000000006"/>
    <m/>
    <n v="55.845000000000006"/>
    <s v="VWB"/>
    <n v="0"/>
    <n v="20"/>
    <n v="1"/>
    <n v="1"/>
    <m/>
    <m/>
    <n v="1"/>
    <s v="Valauto Lambersart VW"/>
    <s v="VOLKSWAGEN"/>
    <m/>
    <s v="Entreprises"/>
    <n v="653.45000000000005"/>
  </r>
  <r>
    <x v="2"/>
    <s v="C"/>
    <x v="3"/>
    <d v="2021-03-01T00:00:00"/>
    <d v="2021-03-01T00:00:00"/>
    <m/>
    <m/>
    <m/>
    <m/>
    <m/>
    <n v="861281.91"/>
    <s v="LTMEL"/>
    <n v="515936"/>
    <n v="5936"/>
    <s v="DLM - CPTE"/>
    <x v="17"/>
    <n v="33095.839999999997"/>
    <n v="2287.5"/>
    <n v="35383.339999999997"/>
    <n v="13"/>
    <n v="-612.65000000000009"/>
    <n v="95"/>
    <m/>
    <n v="-707.65000000000009"/>
    <n v="-1.7314645819190618E-2"/>
    <n v="0"/>
    <n v="-1415.3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-612.65000000000009"/>
  </r>
  <r>
    <x v="2"/>
    <s v="C"/>
    <x v="3"/>
    <d v="2021-03-02T00:00:00"/>
    <d v="2021-03-02T00:00:00"/>
    <m/>
    <m/>
    <m/>
    <m/>
    <m/>
    <n v="861281.91"/>
    <s v="LTMEL"/>
    <n v="515937"/>
    <n v="5937"/>
    <s v="DLM - CPTE"/>
    <x v="17"/>
    <n v="33095.839999999997"/>
    <n v="2287.5"/>
    <n v="35383.339999999997"/>
    <n v="14"/>
    <n v="-612.65000000000009"/>
    <n v="95"/>
    <m/>
    <n v="-707.65000000000009"/>
    <n v="-1.7314645819190618E-2"/>
    <n v="0"/>
    <n v="-1415.33"/>
    <m/>
    <m/>
    <m/>
    <n v="0"/>
    <n v="0"/>
    <m/>
    <n v="0"/>
    <s v="45 jours"/>
    <n v="0"/>
    <n v="0"/>
    <n v="0"/>
    <n v="1"/>
    <n v="100"/>
    <d v="2021-04-13T00:00:00"/>
    <n v="0"/>
    <s v="Valauto Lambersart VW"/>
    <s v="VOLKSWAGEN"/>
    <m/>
    <s v="Entreprises"/>
    <n v="-512.65000000000009"/>
  </r>
  <r>
    <x v="2"/>
    <s v="C"/>
    <x v="3"/>
    <d v="2021-04-12T00:00:00"/>
    <d v="2021-03-25T00:00:00"/>
    <m/>
    <m/>
    <m/>
    <m/>
    <m/>
    <n v="0"/>
    <s v="VSGNI"/>
    <n v="515939"/>
    <n v="5939"/>
    <s v="HOLDING GPI"/>
    <x v="21"/>
    <n v="29090.83"/>
    <n v="891.67"/>
    <n v="29982.5"/>
    <n v="22"/>
    <n v="994.5"/>
    <n v="95"/>
    <m/>
    <n v="899.5"/>
    <n v="3.3169348786792292E-2"/>
    <n v="0"/>
    <n v="0"/>
    <m/>
    <m/>
    <n v="0.1"/>
    <n v="0.1"/>
    <n v="89.95"/>
    <m/>
    <n v="89.95"/>
    <s v="VWB"/>
    <n v="0"/>
    <n v="20"/>
    <n v="1"/>
    <n v="1"/>
    <n v="899.48"/>
    <n v="44299"/>
    <n v="1"/>
    <s v="Valauto Lambersart VW"/>
    <s v="VOLKSWAGEN"/>
    <m/>
    <s v="Entreprises"/>
    <n v="1893.98"/>
  </r>
  <r>
    <x v="2"/>
    <s v="C"/>
    <x v="3"/>
    <d v="2021-04-21T00:00:00"/>
    <d v="2021-04-21T00:00:00"/>
    <m/>
    <m/>
    <m/>
    <m/>
    <m/>
    <n v="468641.04"/>
    <s v="LTMEL"/>
    <n v="515940"/>
    <n v="5940"/>
    <s v="ARVAL SERVICE LEASE"/>
    <x v="17"/>
    <n v="36663.33"/>
    <n v="1604.17"/>
    <n v="38267.5"/>
    <n v="15"/>
    <n v="860.35"/>
    <n v="95"/>
    <m/>
    <n v="765.35"/>
    <n v="2.2482524335271446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860.35"/>
  </r>
  <r>
    <x v="2"/>
    <s v="C"/>
    <x v="3"/>
    <d v="2021-03-01T00:00:00"/>
    <d v="2021-03-01T00:00:00"/>
    <m/>
    <m/>
    <m/>
    <m/>
    <m/>
    <n v="0"/>
    <s v="LTMPR"/>
    <n v="515941"/>
    <n v="5941"/>
    <s v="SAUNIER ANNE OU JEAN ADRIEN"/>
    <x v="18"/>
    <n v="24944.17"/>
    <n v="4000"/>
    <n v="28944.17"/>
    <n v="24"/>
    <n v="1654.3"/>
    <n v="95"/>
    <m/>
    <n v="1559.3"/>
    <n v="5.7154860547046264E-2"/>
    <n v="6.05"/>
    <n v="0"/>
    <m/>
    <m/>
    <n v="7.0000000000000007E-2"/>
    <n v="7.0000000000000007E-2"/>
    <n v="109.15100000000001"/>
    <m/>
    <n v="109.15100000000001"/>
    <s v="VWB"/>
    <n v="1"/>
    <n v="20"/>
    <n v="1"/>
    <n v="1"/>
    <m/>
    <m/>
    <n v="1"/>
    <s v="Valauto Lambersart VW"/>
    <s v="VOLKSWAGEN"/>
    <m/>
    <s v="lambersart"/>
    <n v="1654.3"/>
  </r>
  <r>
    <x v="2"/>
    <s v="C"/>
    <x v="3"/>
    <d v="2021-03-18T00:00:00"/>
    <d v="2021-03-18T00:00:00"/>
    <m/>
    <m/>
    <m/>
    <m/>
    <m/>
    <n v="351337.82"/>
    <s v="LTMEL"/>
    <n v="515942"/>
    <n v="5942"/>
    <s v="ARVAL SERVICE LEASE"/>
    <x v="17"/>
    <n v="36637.5"/>
    <n v="829.17"/>
    <n v="37466.67"/>
    <n v="30"/>
    <n v="844.35"/>
    <n v="95"/>
    <m/>
    <n v="749.35"/>
    <n v="2.2536030023484876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844.35"/>
  </r>
  <r>
    <x v="2"/>
    <s v="C"/>
    <x v="3"/>
    <d v="2021-06-10T00:00:00"/>
    <d v="2021-06-11T00:00:00"/>
    <m/>
    <m/>
    <m/>
    <m/>
    <m/>
    <n v="0"/>
    <s v="VRRKE"/>
    <n v="515943"/>
    <n v="5943"/>
    <s v="ECR"/>
    <x v="17"/>
    <n v="37312.5"/>
    <n v="591.66999999999996"/>
    <n v="37904.17"/>
    <n v="6"/>
    <n v="1807.39"/>
    <n v="95"/>
    <m/>
    <n v="1712.39"/>
    <n v="4.7683144097338107E-2"/>
    <n v="0"/>
    <n v="-568.55999999999995"/>
    <m/>
    <m/>
    <n v="0.1"/>
    <n v="0.1"/>
    <n v="171.23900000000003"/>
    <m/>
    <n v="171.23900000000003"/>
    <s v="VWB"/>
    <n v="0"/>
    <n v="0"/>
    <n v="0"/>
    <n v="1"/>
    <m/>
    <m/>
    <n v="0"/>
    <s v="Valauto Lambersart VW"/>
    <s v="VOLKSWAGEN"/>
    <m/>
    <s v="Vexor"/>
    <n v="1807.39"/>
  </r>
  <r>
    <x v="2"/>
    <s v="C"/>
    <x v="3"/>
    <d v="2021-02-16T00:00:00"/>
    <d v="2021-02-17T00:00:00"/>
    <m/>
    <m/>
    <m/>
    <m/>
    <m/>
    <n v="85956.46"/>
    <s v="LTMEL"/>
    <n v="515944"/>
    <n v="5944"/>
    <s v="ARVAL SERVICE LEASE"/>
    <x v="21"/>
    <n v="25878.33"/>
    <n v="1054.18"/>
    <n v="26932.510000000002"/>
    <n v="11"/>
    <n v="633.65"/>
    <n v="95"/>
    <m/>
    <n v="538.65"/>
    <n v="2.3527328125005798E-2"/>
    <n v="0"/>
    <n v="0"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633.65"/>
  </r>
  <r>
    <x v="2"/>
    <s v="C"/>
    <x v="3"/>
    <d v="2021-02-15T00:00:00"/>
    <d v="2021-02-16T00:00:00"/>
    <m/>
    <m/>
    <m/>
    <m/>
    <m/>
    <n v="0"/>
    <s v="VSGNI"/>
    <n v="515945"/>
    <n v="5945"/>
    <s v="CROSSFIT HERESY"/>
    <x v="16"/>
    <n v="19627.5"/>
    <n v="220.83"/>
    <n v="19848.330000000002"/>
    <n v="10"/>
    <n v="690.46"/>
    <n v="95"/>
    <m/>
    <n v="595.46"/>
    <n v="3.4786805741339445E-2"/>
    <n v="0"/>
    <n v="0"/>
    <m/>
    <m/>
    <n v="0.1"/>
    <n v="0.1"/>
    <n v="59.546000000000006"/>
    <m/>
    <n v="59.546000000000006"/>
    <s v="VWB"/>
    <n v="0"/>
    <n v="20"/>
    <n v="1"/>
    <n v="1"/>
    <m/>
    <m/>
    <n v="1"/>
    <s v="Valauto Lambersart VW"/>
    <s v="VOLKSWAGEN"/>
    <m/>
    <s v="Entreprises"/>
    <n v="690.46"/>
  </r>
  <r>
    <x v="2"/>
    <s v="C"/>
    <x v="3"/>
    <d v="2021-03-16T00:00:00"/>
    <d v="2021-03-16T00:00:00"/>
    <m/>
    <m/>
    <m/>
    <m/>
    <m/>
    <n v="0"/>
    <s v="VSGLE"/>
    <n v="515946"/>
    <n v="5946"/>
    <s v="NINI HANDJI"/>
    <x v="26"/>
    <n v="43205"/>
    <n v="1716.67"/>
    <n v="44921.67"/>
    <n v="4"/>
    <n v="1442.66"/>
    <n v="95"/>
    <m/>
    <n v="1347.66"/>
    <n v="3.2115012643118571E-2"/>
    <n v="0"/>
    <n v="-4042.95"/>
    <m/>
    <m/>
    <n v="0.1"/>
    <n v="0.1"/>
    <n v="134.76600000000002"/>
    <m/>
    <n v="134.76600000000002"/>
    <s v="CGI"/>
    <n v="0"/>
    <n v="20"/>
    <n v="1"/>
    <n v="1"/>
    <m/>
    <m/>
    <n v="1"/>
    <s v="Valauto Lambersart VW"/>
    <s v="VOLKSWAGEN"/>
    <m/>
    <s v="Entreprises"/>
    <n v="1442.66"/>
  </r>
  <r>
    <x v="2"/>
    <s v="C"/>
    <x v="3"/>
    <d v="2021-03-17T00:00:00"/>
    <d v="2021-03-17T00:00:00"/>
    <m/>
    <m/>
    <m/>
    <m/>
    <m/>
    <m/>
    <s v="VSGNI"/>
    <n v="515947"/>
    <n v="5947"/>
    <s v="ENTREPRISE VERBRUGGHE"/>
    <x v="21"/>
    <n v="29090.83"/>
    <n v="1245.8399999999999"/>
    <n v="30336.670000000002"/>
    <n v="5"/>
    <n v="1005.12"/>
    <n v="95"/>
    <m/>
    <n v="910.12"/>
    <n v="3.3132179636064206E-2"/>
    <n v="0"/>
    <n v="0"/>
    <m/>
    <m/>
    <n v="0.1"/>
    <n v="0.1"/>
    <n v="91.012"/>
    <m/>
    <n v="91.012"/>
    <s v="VWB"/>
    <n v="0"/>
    <n v="20"/>
    <n v="1"/>
    <n v="1"/>
    <n v="910.1"/>
    <n v="44299"/>
    <n v="1"/>
    <s v="Valauto Lambersart VW"/>
    <s v="VOLKSWAGEN"/>
    <m/>
    <s v="Entreprises"/>
    <n v="1915.22"/>
  </r>
  <r>
    <x v="2"/>
    <s v="C"/>
    <x v="3"/>
    <d v="2021-04-02T00:00:00"/>
    <d v="2021-04-02T00:00:00"/>
    <m/>
    <m/>
    <m/>
    <m/>
    <m/>
    <n v="468641.04"/>
    <s v="LTMEL"/>
    <n v="515948"/>
    <n v="5948"/>
    <s v="ARVAL SERVICE LEASE"/>
    <x v="21"/>
    <n v="29336.67"/>
    <n v="925.01"/>
    <n v="30261.679999999997"/>
    <n v="30"/>
    <n v="700.26"/>
    <n v="95"/>
    <m/>
    <n v="605.26"/>
    <n v="2.3140156131450734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700.26"/>
  </r>
  <r>
    <x v="2"/>
    <s v="C"/>
    <x v="3"/>
    <d v="2021-06-09T00:00:00"/>
    <d v="2021-06-10T00:00:00"/>
    <m/>
    <m/>
    <m/>
    <m/>
    <m/>
    <m/>
    <s v="LTMEL"/>
    <n v="515949"/>
    <n v="5949"/>
    <s v="FARAH NICOLAS"/>
    <x v="21"/>
    <n v="31120"/>
    <n v="4304.18"/>
    <n v="35424.18"/>
    <n v="7"/>
    <n v="1809.04"/>
    <n v="95"/>
    <m/>
    <n v="1714.04"/>
    <n v="5.1067942857110596E-2"/>
    <n v="0"/>
    <n v="-1062.73"/>
    <m/>
    <m/>
    <m/>
    <n v="0"/>
    <n v="0"/>
    <m/>
    <n v="0"/>
    <s v=""/>
    <n v="1"/>
    <n v="0"/>
    <n v="0"/>
    <n v="1"/>
    <m/>
    <m/>
    <n v="0"/>
    <s v="Valauto Lambersart VW"/>
    <s v="VOLKSWAGEN"/>
    <m/>
    <s v="Entreprises"/>
    <n v="1809.04"/>
  </r>
  <r>
    <x v="2"/>
    <s v="C"/>
    <x v="3"/>
    <d v="2021-03-08T00:00:00"/>
    <d v="2021-03-08T00:00:00"/>
    <m/>
    <m/>
    <m/>
    <m/>
    <m/>
    <n v="861281.91"/>
    <s v="LTMEL"/>
    <n v="515951"/>
    <n v="5951"/>
    <s v="DLM - CPTE"/>
    <x v="21"/>
    <n v="29336.67"/>
    <n v="925.01"/>
    <n v="30261.679999999997"/>
    <n v="5"/>
    <n v="397.64"/>
    <n v="95"/>
    <m/>
    <n v="302.64"/>
    <n v="1.3140050387156299E-2"/>
    <n v="0"/>
    <n v="-3328.78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97.64"/>
  </r>
  <r>
    <x v="2"/>
    <s v="C"/>
    <x v="3"/>
    <d v="2021-04-28T00:00:00"/>
    <d v="2021-04-28T00:00:00"/>
    <m/>
    <m/>
    <m/>
    <m/>
    <m/>
    <n v="468641.04"/>
    <s v="LTMEL"/>
    <n v="515952"/>
    <n v="5952"/>
    <s v="ARVAL SERVICE LEASE"/>
    <x v="25"/>
    <n v="40141.67"/>
    <n v="6066.66"/>
    <n v="46208.33"/>
    <n v="21"/>
    <n v="1019.18"/>
    <n v="95"/>
    <m/>
    <n v="924.18"/>
    <n v="2.2056196361132287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1019.18"/>
  </r>
  <r>
    <x v="2"/>
    <s v="C"/>
    <x v="3"/>
    <d v="2021-04-01T00:00:00"/>
    <d v="2021-04-01T00:00:00"/>
    <m/>
    <m/>
    <m/>
    <m/>
    <m/>
    <n v="468641.04"/>
    <s v="LTMEL"/>
    <n v="515953"/>
    <n v="5953"/>
    <s v="ARVAL SERVICE LEASE"/>
    <x v="21"/>
    <n v="29336.67"/>
    <n v="1054.18"/>
    <n v="30390.85"/>
    <n v="29"/>
    <n v="702.83"/>
    <n v="95"/>
    <m/>
    <n v="607.83000000000004"/>
    <n v="2.3126368627399366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702.83"/>
  </r>
  <r>
    <x v="2"/>
    <s v="C"/>
    <x v="3"/>
    <d v="2021-02-25T00:00:00"/>
    <d v="2021-02-26T00:00:00"/>
    <m/>
    <m/>
    <m/>
    <m/>
    <m/>
    <n v="0"/>
    <s v="LTLLE"/>
    <n v="515954"/>
    <n v="5954"/>
    <s v="DUMOULIN PHILIPPE"/>
    <x v="15"/>
    <n v="21135.83"/>
    <n v="1137.5"/>
    <n v="22273.33"/>
    <n v="20"/>
    <n v="1307.08"/>
    <n v="95"/>
    <m/>
    <n v="1212.08"/>
    <n v="5.8683636438736364E-2"/>
    <n v="0"/>
    <n v="-1100"/>
    <m/>
    <m/>
    <n v="7.0000000000000007E-2"/>
    <n v="7.0000000000000007E-2"/>
    <n v="84.845600000000005"/>
    <m/>
    <n v="84.845600000000005"/>
    <s v=""/>
    <n v="1"/>
    <n v="20"/>
    <n v="1"/>
    <n v="1"/>
    <m/>
    <m/>
    <n v="1"/>
    <s v="Valauto Lambersart VW"/>
    <s v="VOLKSWAGEN"/>
    <m/>
    <s v="lambersart"/>
    <n v="1307.08"/>
  </r>
  <r>
    <x v="2"/>
    <s v="C"/>
    <x v="3"/>
    <d v="2021-09-14T00:00:00"/>
    <d v="2021-09-15T00:00:00"/>
    <m/>
    <m/>
    <m/>
    <m/>
    <m/>
    <n v="0"/>
    <s v="LTHVI"/>
    <n v="515955"/>
    <n v="5955"/>
    <s v="LE PREVOST STEPHANE"/>
    <x v="18"/>
    <n v="27635.83"/>
    <n v="4229.18"/>
    <n v="31865.010000000002"/>
    <n v="78"/>
    <n v="1857.72"/>
    <n v="95"/>
    <m/>
    <n v="1762.72"/>
    <n v="5.8299683571415795E-2"/>
    <n v="-1306.47"/>
    <n v="-1593.25"/>
    <m/>
    <m/>
    <n v="0.13"/>
    <n v="0.13"/>
    <n v="229.15360000000001"/>
    <m/>
    <n v="229.15360000000001"/>
    <s v="VWB"/>
    <n v="0"/>
    <n v="20"/>
    <n v="1"/>
    <n v="1"/>
    <m/>
    <m/>
    <n v="1"/>
    <s v="Valauto Lambersart VW"/>
    <s v="VOLKSWAGEN"/>
    <m/>
    <s v="lambersart"/>
    <n v="1857.72"/>
  </r>
  <r>
    <x v="2"/>
    <s v="C"/>
    <x v="3"/>
    <d v="2021-06-21T00:00:00"/>
    <d v="2021-06-22T00:00:00"/>
    <m/>
    <m/>
    <m/>
    <m/>
    <m/>
    <n v="0"/>
    <s v="VSGNI"/>
    <n v="515956"/>
    <n v="5956"/>
    <s v="OSTAPISZYN BENJAMIN"/>
    <x v="17"/>
    <n v="37312.5"/>
    <n v="3091.67"/>
    <n v="40404.17"/>
    <n v="5"/>
    <n v="903.1"/>
    <n v="95"/>
    <m/>
    <n v="808.1"/>
    <n v="2.235165330707202E-2"/>
    <n v="0"/>
    <n v="0"/>
    <m/>
    <m/>
    <n v="0.1"/>
    <n v="0.1"/>
    <n v="80.81"/>
    <m/>
    <n v="80.81"/>
    <s v="VWB"/>
    <n v="0"/>
    <n v="20"/>
    <n v="1"/>
    <n v="1"/>
    <m/>
    <m/>
    <n v="1"/>
    <s v="Valauto Lambersart VW"/>
    <s v="VOLKSWAGEN"/>
    <m/>
    <s v="Entreprises"/>
    <n v="903.1"/>
  </r>
  <r>
    <x v="2"/>
    <s v="C"/>
    <x v="3"/>
    <d v="2021-06-21T00:00:00"/>
    <d v="2021-06-22T00:00:00"/>
    <m/>
    <m/>
    <m/>
    <m/>
    <m/>
    <n v="0"/>
    <s v="LTLLE"/>
    <n v="515957"/>
    <n v="5957"/>
    <s v="LONGUEMART FRANCOIS"/>
    <x v="16"/>
    <n v="17681.669999999998"/>
    <n v="687.51"/>
    <n v="18369.179999999997"/>
    <n v="6"/>
    <n v="1005.42"/>
    <n v="95"/>
    <m/>
    <n v="910.42"/>
    <n v="5.473407087306021E-2"/>
    <n v="0"/>
    <n v="-1400"/>
    <m/>
    <m/>
    <n v="0.1"/>
    <n v="0.1"/>
    <n v="91.042000000000002"/>
    <m/>
    <n v="91.042000000000002"/>
    <s v=""/>
    <n v="1"/>
    <n v="20"/>
    <n v="1"/>
    <n v="1"/>
    <m/>
    <m/>
    <n v="1"/>
    <s v="Valauto Lambersart VW"/>
    <s v="VOLKSWAGEN"/>
    <m/>
    <s v="lambersart"/>
    <n v="1005.42"/>
  </r>
  <r>
    <x v="2"/>
    <s v="C"/>
    <x v="3"/>
    <d v="2021-12-06T00:00:00"/>
    <d v="2021-12-07T00:00:00"/>
    <m/>
    <m/>
    <m/>
    <m/>
    <m/>
    <n v="-675.74"/>
    <s v="VSGLE"/>
    <n v="515958"/>
    <n v="5958"/>
    <s v="ST ANDRE LOCATION"/>
    <x v="16"/>
    <n v="15527.5"/>
    <n v="908.33"/>
    <n v="16435.830000000002"/>
    <n v="167"/>
    <n v="423.72"/>
    <n v="95"/>
    <m/>
    <n v="328.72"/>
    <n v="2.5780261781729305E-2"/>
    <n v="0"/>
    <m/>
    <m/>
    <m/>
    <n v="0.1"/>
    <n v="0.1"/>
    <n v="32.872000000000007"/>
    <m/>
    <n v="32.872000000000007"/>
    <s v="VWB"/>
    <n v="1"/>
    <n v="0"/>
    <n v="0"/>
    <n v="1"/>
    <m/>
    <m/>
    <n v="0"/>
    <s v="Valauto Lambersart VW"/>
    <s v="VOLKSWAGEN"/>
    <m/>
    <s v="Entreprises"/>
    <n v="423.72"/>
  </r>
  <r>
    <x v="2"/>
    <s v="C"/>
    <x v="3"/>
    <d v="2021-07-08T00:00:00"/>
    <d v="2021-07-10T00:00:00"/>
    <m/>
    <m/>
    <m/>
    <m/>
    <m/>
    <n v="0"/>
    <s v="LTLLE"/>
    <n v="515959"/>
    <n v="5959"/>
    <s v="MASSCHELEIN MELANIE"/>
    <x v="16"/>
    <n v="16285.83"/>
    <n v="741.67"/>
    <n v="17027.5"/>
    <n v="14"/>
    <n v="1051.22"/>
    <n v="95"/>
    <m/>
    <n v="956.22"/>
    <n v="6.1736602554690941E-2"/>
    <n v="-1275"/>
    <n v="-500"/>
    <m/>
    <m/>
    <n v="0.13"/>
    <n v="0.13"/>
    <n v="124.30860000000001"/>
    <m/>
    <n v="124.30860000000001"/>
    <s v="VWB"/>
    <n v="1"/>
    <n v="20"/>
    <n v="1"/>
    <n v="1"/>
    <m/>
    <m/>
    <n v="1"/>
    <s v="Valauto Lambersart VW"/>
    <s v="VOLKSWAGEN"/>
    <m/>
    <s v="lambersart"/>
    <n v="1051.22"/>
  </r>
  <r>
    <x v="2"/>
    <s v="C"/>
    <x v="3"/>
    <d v="2021-08-04T00:00:00"/>
    <d v="2021-08-05T00:00:00"/>
    <m/>
    <m/>
    <m/>
    <m/>
    <m/>
    <n v="0"/>
    <s v="VSGNI"/>
    <n v="515960"/>
    <n v="5960"/>
    <s v="BORDERIE BENJAMIN"/>
    <x v="17"/>
    <n v="37312.5"/>
    <n v="6241.67"/>
    <n v="43554.17"/>
    <n v="37"/>
    <n v="835.43"/>
    <n v="95"/>
    <m/>
    <n v="740.43"/>
    <n v="1.9181401000179777E-2"/>
    <n v="0"/>
    <n v="0"/>
    <m/>
    <m/>
    <n v="0.1"/>
    <n v="0.1"/>
    <n v="74.042999999999992"/>
    <m/>
    <n v="74.042999999999992"/>
    <s v="VWB"/>
    <n v="0"/>
    <n v="20"/>
    <n v="1"/>
    <n v="1"/>
    <m/>
    <m/>
    <n v="1"/>
    <s v="Valauto Lambersart VW"/>
    <s v="VOLKSWAGEN"/>
    <m/>
    <s v="Entreprises"/>
    <n v="835.43"/>
  </r>
  <r>
    <x v="2"/>
    <s v="C"/>
    <x v="3"/>
    <d v="2021-03-25T00:00:00"/>
    <d v="2021-03-25T00:00:00"/>
    <m/>
    <m/>
    <m/>
    <m/>
    <m/>
    <n v="0"/>
    <s v="VSGLE"/>
    <n v="515961"/>
    <n v="5961"/>
    <s v="PERMIS PAS CHER AGENCY"/>
    <x v="18"/>
    <n v="30160.83"/>
    <n v="591.66999999999996"/>
    <n v="30752.5"/>
    <n v="30"/>
    <n v="1017.59"/>
    <n v="95"/>
    <m/>
    <n v="922.59"/>
    <n v="3.308966750670677E-2"/>
    <n v="0"/>
    <n v="0"/>
    <m/>
    <m/>
    <n v="0.1"/>
    <n v="0.1"/>
    <n v="92.259000000000015"/>
    <m/>
    <n v="92.259000000000015"/>
    <s v="VWB"/>
    <n v="0"/>
    <n v="20"/>
    <n v="1"/>
    <n v="1"/>
    <m/>
    <m/>
    <n v="1"/>
    <s v="Valauto Lambersart VW"/>
    <s v="VOLKSWAGEN"/>
    <m/>
    <s v="Entreprises"/>
    <n v="1017.59"/>
  </r>
  <r>
    <x v="2"/>
    <s v="C"/>
    <x v="3"/>
    <d v="2021-07-07T00:00:00"/>
    <d v="2021-07-09T00:00:00"/>
    <m/>
    <m/>
    <m/>
    <m/>
    <m/>
    <n v="1523178.91"/>
    <s v="LTMEL"/>
    <n v="515962"/>
    <n v="5962"/>
    <s v="DLM - CPTE"/>
    <x v="25"/>
    <n v="38472.5"/>
    <n v="1733.33"/>
    <n v="40205.83"/>
    <n v="6"/>
    <n v="495.26"/>
    <n v="89.17"/>
    <m/>
    <n v="406.09"/>
    <n v="1.2318114064552329E-2"/>
    <n v="0"/>
    <n v="-442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495.26"/>
  </r>
  <r>
    <x v="2"/>
    <s v="C"/>
    <x v="3"/>
    <d v="2021-05-26T00:00:00"/>
    <d v="2021-05-27T00:00:00"/>
    <m/>
    <m/>
    <m/>
    <m/>
    <m/>
    <n v="0"/>
    <s v="VSGNI"/>
    <n v="515963"/>
    <n v="5963"/>
    <s v="DUVAL LAURENT"/>
    <x v="16"/>
    <n v="19627.5"/>
    <n v="1008.33"/>
    <n v="20635.830000000002"/>
    <n v="110"/>
    <n v="1157.75"/>
    <n v="95"/>
    <n v="-619.07000000000005"/>
    <n v="443.67999999999995"/>
    <n v="2.6104111150363221E-2"/>
    <n v="0"/>
    <n v="-619.07000000000005"/>
    <m/>
    <m/>
    <n v="0.1"/>
    <n v="0.1"/>
    <n v="44.367999999999995"/>
    <m/>
    <n v="44.367999999999995"/>
    <s v="VWB"/>
    <n v="1"/>
    <n v="20"/>
    <n v="1"/>
    <n v="1"/>
    <m/>
    <m/>
    <n v="1"/>
    <s v="Valauto Lambersart VW"/>
    <s v="VOLKSWAGEN"/>
    <m/>
    <s v="Entreprises"/>
    <n v="1157.75"/>
  </r>
  <r>
    <x v="2"/>
    <s v="C"/>
    <x v="3"/>
    <d v="2021-03-04T00:00:00"/>
    <d v="2021-03-04T00:00:00"/>
    <m/>
    <m/>
    <m/>
    <m/>
    <m/>
    <n v="0"/>
    <s v="LTLLE"/>
    <n v="515964"/>
    <n v="5964"/>
    <s v="SAGOT CATHERINE"/>
    <x v="18"/>
    <n v="24944.17"/>
    <n v="1691.66"/>
    <n v="26635.829999999998"/>
    <n v="3"/>
    <n v="1049"/>
    <n v="95"/>
    <m/>
    <n v="954"/>
    <n v="3.9383041564689372E-2"/>
    <n v="0"/>
    <n v="-532.72"/>
    <m/>
    <m/>
    <n v="7.0000000000000007E-2"/>
    <n v="7.0000000000000007E-2"/>
    <n v="66.78"/>
    <m/>
    <n v="66.78"/>
    <s v=""/>
    <n v="1"/>
    <n v="20"/>
    <n v="1"/>
    <n v="1"/>
    <m/>
    <m/>
    <n v="1"/>
    <s v="Valauto Lambersart VW"/>
    <s v="VOLKSWAGEN"/>
    <m/>
    <s v="lambersart"/>
    <n v="1049"/>
  </r>
  <r>
    <x v="2"/>
    <s v="NP"/>
    <x v="3"/>
    <d v="2021-11-23T00:00:00"/>
    <d v="2021-12-17T00:00:00"/>
    <m/>
    <m/>
    <m/>
    <s v="X"/>
    <m/>
    <n v="-2000"/>
    <s v="LEALE"/>
    <n v="515966"/>
    <n v="5966"/>
    <s v="BLEEKER &amp; DE JONG"/>
    <x v="24"/>
    <n v="35899.17"/>
    <n v="3975"/>
    <n v="39874.17"/>
    <n v="78"/>
    <n v="1556.86"/>
    <n v="95"/>
    <m/>
    <n v="1461.86"/>
    <n v="3.9044323681220197E-2"/>
    <n v="0"/>
    <n v="0"/>
    <m/>
    <m/>
    <n v="0.12"/>
    <n v="0.13"/>
    <n v="175.42319999999998"/>
    <m/>
    <n v="175.42319999999998"/>
    <n v="0"/>
    <n v="1"/>
    <n v="0"/>
    <n v="0"/>
    <n v="1"/>
    <m/>
    <m/>
    <n v="0"/>
    <s v="Valauto Lambersart VW"/>
    <s v="VOLKSWAGEN"/>
    <m/>
    <s v="Lambersart Sk"/>
    <n v="1556.86"/>
  </r>
  <r>
    <x v="2"/>
    <s v="C"/>
    <x v="3"/>
    <d v="2021-08-26T00:00:00"/>
    <d v="2021-08-27T00:00:00"/>
    <m/>
    <m/>
    <m/>
    <m/>
    <m/>
    <n v="507870.17"/>
    <s v="LTMEL"/>
    <n v="515967"/>
    <n v="5967"/>
    <s v="DLM - CPTE"/>
    <x v="24"/>
    <n v="35899.17"/>
    <n v="12766.67"/>
    <n v="48665.84"/>
    <n v="48"/>
    <n v="544.95000000000005"/>
    <n v="95"/>
    <m/>
    <n v="449.95000000000005"/>
    <n v="1.1197792948811736E-2"/>
    <n v="0"/>
    <n v="-2189.96"/>
    <m/>
    <m/>
    <m/>
    <n v="0"/>
    <n v="0"/>
    <m/>
    <n v="0"/>
    <s v="45 jours"/>
    <n v="1"/>
    <n v="0"/>
    <n v="0"/>
    <n v="1"/>
    <m/>
    <m/>
    <n v="0"/>
    <s v="Valauto Lambersart VW"/>
    <s v="VOLKSWAGEN"/>
    <m/>
    <s v="Entreprises"/>
    <n v="544.95000000000005"/>
  </r>
  <r>
    <x v="2"/>
    <s v="C"/>
    <x v="3"/>
    <d v="2021-04-02T00:00:00"/>
    <d v="2021-04-02T00:00:00"/>
    <m/>
    <m/>
    <m/>
    <m/>
    <m/>
    <n v="0"/>
    <s v="LTLLE"/>
    <n v="515974"/>
    <n v="5974"/>
    <s v="PLE SYLVIE"/>
    <x v="19"/>
    <n v="29278.33"/>
    <n v="3783.32"/>
    <n v="33061.65"/>
    <n v="88"/>
    <n v="1154.02"/>
    <n v="95"/>
    <m/>
    <n v="1059.02"/>
    <n v="3.4905093968389353E-2"/>
    <n v="-3267"/>
    <n v="0"/>
    <m/>
    <m/>
    <n v="0.13"/>
    <n v="0.13"/>
    <n v="137.67259999999999"/>
    <m/>
    <n v="137.67259999999999"/>
    <s v=""/>
    <n v="1"/>
    <n v="20"/>
    <n v="1"/>
    <n v="1"/>
    <m/>
    <m/>
    <n v="1"/>
    <s v="Valauto Lambersart VW"/>
    <s v="VOLKSWAGEN"/>
    <m/>
    <s v="lambersart"/>
    <n v="1154.02"/>
  </r>
  <r>
    <x v="2"/>
    <s v="C"/>
    <x v="3"/>
    <d v="2021-06-14T00:00:00"/>
    <d v="2021-07-07T00:00:00"/>
    <m/>
    <m/>
    <m/>
    <m/>
    <m/>
    <m/>
    <s v="LTMEL"/>
    <n v="515977"/>
    <n v="5977"/>
    <s v="BPCE CAR LEASE"/>
    <x v="22"/>
    <n v="30500.84"/>
    <n v="3283.34"/>
    <n v="33784.18"/>
    <n v="18"/>
    <n v="1108.54"/>
    <n v="95"/>
    <m/>
    <n v="1013.54"/>
    <n v="3.2812399176182463E-2"/>
    <n v="0"/>
    <n v="0"/>
    <m/>
    <m/>
    <m/>
    <n v="0"/>
    <n v="0"/>
    <m/>
    <n v="0"/>
    <n v="0"/>
    <n v="0"/>
    <n v="0"/>
    <n v="0"/>
    <n v="1"/>
    <m/>
    <m/>
    <n v="0"/>
    <s v="Valauto Lambersart VW"/>
    <s v="VOLKSWAGEN"/>
    <m/>
    <s v="Entreprises"/>
    <n v="1108.54"/>
  </r>
  <r>
    <x v="2"/>
    <s v="C"/>
    <x v="3"/>
    <d v="2021-06-03T00:00:00"/>
    <d v="2021-06-04T00:00:00"/>
    <m/>
    <m/>
    <m/>
    <m/>
    <m/>
    <n v="0"/>
    <s v="VSGNI"/>
    <n v="515979"/>
    <n v="5979"/>
    <s v="NORSYS SAS"/>
    <x v="21"/>
    <n v="25703.33"/>
    <n v="354.17"/>
    <n v="26057.5"/>
    <n v="58"/>
    <n v="624.5"/>
    <n v="95"/>
    <m/>
    <n v="529.5"/>
    <n v="2.3966228533051904E-2"/>
    <n v="0"/>
    <n v="0"/>
    <m/>
    <m/>
    <n v="0.1"/>
    <n v="0.1"/>
    <n v="52.95"/>
    <m/>
    <n v="52.95"/>
    <s v="VWB"/>
    <n v="0"/>
    <n v="20"/>
    <n v="1"/>
    <n v="1"/>
    <m/>
    <m/>
    <n v="1"/>
    <s v="Valauto Lambersart VW"/>
    <s v="VOLKSWAGEN"/>
    <m/>
    <s v="Entreprises"/>
    <n v="624.5"/>
  </r>
  <r>
    <x v="2"/>
    <s v="C"/>
    <x v="3"/>
    <d v="2021-09-09T00:00:00"/>
    <d v="2021-09-10T00:00:00"/>
    <m/>
    <m/>
    <m/>
    <m/>
    <m/>
    <m/>
    <s v="VSGLE"/>
    <n v="515980"/>
    <n v="5980"/>
    <s v="CAISSE FEDERALE CREDIT MUTUEL"/>
    <x v="25"/>
    <n v="30191.67"/>
    <n v="3808.33"/>
    <n v="34000"/>
    <n v="44"/>
    <n v="1115.01"/>
    <n v="95"/>
    <m/>
    <n v="1020.01"/>
    <n v="3.2794411764705884E-2"/>
    <n v="0"/>
    <n v="0"/>
    <m/>
    <s v="LTMEL ? - ok guillaume vu cd"/>
    <n v="0.1"/>
    <n v="0.1"/>
    <n v="102.001"/>
    <m/>
    <n v="102.001"/>
    <s v="CM CIC Bail"/>
    <n v="0"/>
    <n v="0"/>
    <n v="0"/>
    <n v="1"/>
    <m/>
    <m/>
    <n v="0"/>
    <s v="Valauto Lambersart VW"/>
    <s v="VOLKSWAGEN"/>
    <m/>
    <s v="Entreprises"/>
    <n v="1115.01"/>
  </r>
  <r>
    <x v="2"/>
    <s v="C"/>
    <x v="3"/>
    <d v="2021-03-08T00:00:00"/>
    <d v="2021-03-08T00:00:00"/>
    <m/>
    <m/>
    <m/>
    <m/>
    <m/>
    <n v="861281.91"/>
    <s v="LTMEL"/>
    <n v="515981"/>
    <n v="5981"/>
    <s v="DLM - CPTE"/>
    <x v="16"/>
    <n v="18320.830000000002"/>
    <n v="83.33"/>
    <n v="18404.160000000003"/>
    <n v="5"/>
    <n v="260.60000000000002"/>
    <n v="26.67"/>
    <m/>
    <n v="233.93"/>
    <n v="1.4159842122650529E-2"/>
    <n v="0"/>
    <n v="-1650.22"/>
    <m/>
    <m/>
    <m/>
    <n v="0"/>
    <n v="0"/>
    <m/>
    <n v="0"/>
    <s v="45 jours"/>
    <n v="0"/>
    <n v="0"/>
    <n v="0"/>
    <n v="1"/>
    <n v="183.36"/>
    <n v="44357"/>
    <n v="0"/>
    <s v="Valauto Lambersart VW"/>
    <s v="VOLKSWAGEN"/>
    <m/>
    <s v="Entreprises"/>
    <n v="443.96000000000004"/>
  </r>
  <r>
    <x v="2"/>
    <s v="C"/>
    <x v="3"/>
    <d v="2021-05-05T00:00:00"/>
    <d v="2021-05-06T00:00:00"/>
    <m/>
    <m/>
    <m/>
    <m/>
    <m/>
    <n v="0"/>
    <s v="VSGNI"/>
    <n v="515982"/>
    <n v="5982"/>
    <s v="PANI-COUPE"/>
    <x v="17"/>
    <n v="39505"/>
    <n v="591.66999999999996"/>
    <n v="40096.67"/>
    <n v="9"/>
    <n v="1297.9100000000001"/>
    <n v="95"/>
    <m/>
    <n v="1202.9100000000001"/>
    <n v="3.2369520960219396E-2"/>
    <n v="0"/>
    <n v="0"/>
    <m/>
    <m/>
    <n v="0.1"/>
    <n v="0.1"/>
    <n v="120.29100000000001"/>
    <m/>
    <n v="120.29100000000001"/>
    <s v="VWB"/>
    <n v="0"/>
    <n v="20"/>
    <n v="1"/>
    <n v="1"/>
    <m/>
    <m/>
    <n v="1"/>
    <s v="Valauto Lambersart VW"/>
    <s v="VOLKSWAGEN"/>
    <m/>
    <s v="Entreprises"/>
    <n v="1297.9100000000001"/>
  </r>
  <r>
    <x v="2"/>
    <s v="C"/>
    <x v="3"/>
    <d v="2021-07-30T00:00:00"/>
    <d v="2021-07-30T00:00:00"/>
    <m/>
    <m/>
    <m/>
    <m/>
    <m/>
    <n v="0"/>
    <s v="VSGNI"/>
    <n v="515983"/>
    <n v="5983"/>
    <s v="OURIACHI SAMIR"/>
    <x v="17"/>
    <n v="37312.5"/>
    <n v="6954.17"/>
    <n v="44266.67"/>
    <n v="25"/>
    <n v="251.18"/>
    <n v="95"/>
    <m/>
    <n v="156.18"/>
    <n v="5.674246560674205E-3"/>
    <n v="0"/>
    <n v="0"/>
    <m/>
    <s v="marge non signée"/>
    <n v="0.1"/>
    <n v="0.1"/>
    <n v="15.618000000000002"/>
    <m/>
    <n v="15.618000000000002"/>
    <s v="VWB"/>
    <n v="0"/>
    <n v="20"/>
    <n v="1"/>
    <n v="1"/>
    <m/>
    <m/>
    <n v="1"/>
    <s v="Valauto Lambersart VW"/>
    <s v="VOLKSWAGEN"/>
    <m/>
    <s v="Entreprises"/>
    <n v="251.18"/>
  </r>
  <r>
    <x v="2"/>
    <s v="C"/>
    <x v="3"/>
    <d v="2021-06-16T00:00:00"/>
    <d v="2021-06-17T00:00:00"/>
    <m/>
    <m/>
    <m/>
    <m/>
    <m/>
    <n v="70935.67"/>
    <s v="LTMEL"/>
    <n v="515984"/>
    <n v="5984"/>
    <s v="ALPHABET FRANCE FLEET MANAGEMENT"/>
    <x v="21"/>
    <n v="29336.67"/>
    <n v="925.01"/>
    <n v="30261.679999999997"/>
    <n v="44"/>
    <n v="1002.88"/>
    <n v="95"/>
    <m/>
    <n v="907.88"/>
    <n v="3.3140261875745168E-2"/>
    <n v="0"/>
    <n v="0"/>
    <m/>
    <m/>
    <m/>
    <n v="0"/>
    <n v="0"/>
    <m/>
    <n v="0"/>
    <s v="Alphabet"/>
    <n v="0"/>
    <n v="0"/>
    <n v="0"/>
    <n v="1"/>
    <m/>
    <m/>
    <n v="0"/>
    <s v="Valauto Lambersart VW"/>
    <s v="VOLKSWAGEN"/>
    <m/>
    <s v="Entreprises"/>
    <n v="1002.88"/>
  </r>
  <r>
    <x v="2"/>
    <s v="C"/>
    <x v="3"/>
    <d v="2021-05-27T00:00:00"/>
    <d v="2021-05-28T00:00:00"/>
    <m/>
    <m/>
    <m/>
    <m/>
    <m/>
    <m/>
    <s v="LTHVI"/>
    <n v="515985"/>
    <n v="5985"/>
    <s v="AUBERTIN ARNAUD"/>
    <x v="19"/>
    <n v="29278.33"/>
    <n v="6829.15"/>
    <n v="36107.480000000003"/>
    <n v="107"/>
    <n v="1948.9"/>
    <n v="95"/>
    <m/>
    <n v="1853.9"/>
    <n v="5.3974965851950898E-2"/>
    <n v="0"/>
    <n v="-883.33"/>
    <m/>
    <m/>
    <n v="0.13"/>
    <n v="0.13"/>
    <n v="241.00700000000003"/>
    <m/>
    <n v="241.00700000000003"/>
    <s v=""/>
    <n v="1"/>
    <n v="0"/>
    <n v="0"/>
    <n v="1"/>
    <m/>
    <m/>
    <n v="0"/>
    <s v="Valauto Lambersart VW"/>
    <s v="VOLKSWAGEN"/>
    <m/>
    <s v="lambersart"/>
    <n v="1948.9"/>
  </r>
  <r>
    <x v="2"/>
    <s v="C"/>
    <x v="3"/>
    <d v="2021-07-19T00:00:00"/>
    <d v="2021-07-20T00:00:00"/>
    <m/>
    <m/>
    <m/>
    <m/>
    <m/>
    <n v="10"/>
    <s v="LTHVI"/>
    <n v="515986"/>
    <n v="5986"/>
    <s v="JACQMIN ARTHUR"/>
    <x v="19"/>
    <n v="29286.67"/>
    <n v="7608.33"/>
    <n v="36895"/>
    <n v="164"/>
    <n v="1617.13"/>
    <n v="95"/>
    <m/>
    <n v="1522.13"/>
    <n v="4.383060035235127E-2"/>
    <n v="0"/>
    <n v="0"/>
    <m/>
    <m/>
    <n v="0.13"/>
    <n v="0.13"/>
    <n v="197.87690000000003"/>
    <m/>
    <n v="197.87690000000003"/>
    <s v="VWB"/>
    <n v="0"/>
    <n v="0"/>
    <n v="0"/>
    <n v="1"/>
    <m/>
    <m/>
    <n v="0"/>
    <s v="Valauto Lambersart VW"/>
    <s v="VOLKSWAGEN"/>
    <m/>
    <s v="lambersart"/>
    <n v="1617.13"/>
  </r>
  <r>
    <x v="2"/>
    <s v="C"/>
    <x v="3"/>
    <d v="2021-01-29T00:00:00"/>
    <d v="2021-02-01T00:00:00"/>
    <m/>
    <m/>
    <m/>
    <m/>
    <m/>
    <n v="0"/>
    <s v="LTHVI"/>
    <n v="515987"/>
    <n v="5987"/>
    <s v="DECOUPIGNY NICOLE"/>
    <x v="15"/>
    <n v="21135.83"/>
    <n v="1333.34"/>
    <n v="22469.170000000002"/>
    <n v="14"/>
    <n v="942.55"/>
    <n v="95"/>
    <m/>
    <n v="847.55"/>
    <n v="4.1948590001321805E-2"/>
    <n v="0"/>
    <n v="-1750"/>
    <m/>
    <m/>
    <n v="0.1"/>
    <n v="0"/>
    <n v="84.754999999999995"/>
    <m/>
    <n v="84.754999999999995"/>
    <n v="0"/>
    <n v="0"/>
    <n v="0"/>
    <n v="0"/>
    <n v="1"/>
    <m/>
    <m/>
    <n v="0"/>
    <s v="Valauto Lambersart VW"/>
    <s v="VOLKSWAGEN"/>
    <m/>
    <s v="lambersart"/>
    <n v="942.55"/>
  </r>
  <r>
    <x v="2"/>
    <s v="C"/>
    <x v="3"/>
    <d v="2021-07-05T00:00:00"/>
    <d v="2021-07-06T00:00:00"/>
    <m/>
    <m/>
    <m/>
    <m/>
    <m/>
    <n v="0"/>
    <s v="VRRKE"/>
    <n v="515988"/>
    <n v="5988"/>
    <s v="BAOBAG"/>
    <x v="17"/>
    <n v="37312.5"/>
    <n v="591.66999999999996"/>
    <n v="37904.17"/>
    <n v="11"/>
    <n v="663.58"/>
    <n v="95"/>
    <m/>
    <n v="568.58000000000004"/>
    <n v="1.7506780916189433E-2"/>
    <n v="0"/>
    <n v="-568.55999999999995"/>
    <m/>
    <m/>
    <n v="0.1"/>
    <n v="0.1"/>
    <n v="56.858000000000004"/>
    <m/>
    <n v="56.858000000000004"/>
    <s v="VWB"/>
    <n v="0"/>
    <n v="0"/>
    <n v="0"/>
    <n v="1"/>
    <m/>
    <m/>
    <n v="0"/>
    <s v="Valauto Lambersart VW"/>
    <s v="VOLKSWAGEN"/>
    <m/>
    <s v="Vexor"/>
    <n v="663.58"/>
  </r>
  <r>
    <x v="2"/>
    <s v="C"/>
    <x v="3"/>
    <d v="2021-03-17T00:00:00"/>
    <d v="2021-03-17T00:00:00"/>
    <m/>
    <m/>
    <m/>
    <m/>
    <m/>
    <n v="0"/>
    <s v="LTLLE"/>
    <n v="515989"/>
    <n v="5989"/>
    <s v="LABEEUW PERRINE"/>
    <x v="16"/>
    <n v="16044.17"/>
    <n v="1512.51"/>
    <n v="17556.68"/>
    <n v="14"/>
    <n v="691.23"/>
    <n v="95"/>
    <m/>
    <n v="596.23"/>
    <n v="3.9371339000312131E-2"/>
    <n v="0"/>
    <n v="-900"/>
    <m/>
    <m/>
    <n v="7.0000000000000007E-2"/>
    <n v="7.0000000000000007E-2"/>
    <n v="41.736100000000008"/>
    <m/>
    <n v="41.736100000000008"/>
    <s v="VWB"/>
    <n v="1"/>
    <n v="20"/>
    <n v="1"/>
    <n v="1"/>
    <m/>
    <m/>
    <n v="1"/>
    <s v="Valauto Lambersart VW"/>
    <s v="VOLKSWAGEN"/>
    <m/>
    <s v="lambersart"/>
    <n v="691.23"/>
  </r>
  <r>
    <x v="2"/>
    <s v="C"/>
    <x v="3"/>
    <d v="2021-07-01T00:00:00"/>
    <d v="2021-07-01T00:00:00"/>
    <m/>
    <m/>
    <m/>
    <m/>
    <m/>
    <n v="0"/>
    <s v="LTMEL"/>
    <n v="515990"/>
    <n v="5990"/>
    <s v="SILVA RIBEIRO INACIO"/>
    <x v="16"/>
    <n v="19627.5"/>
    <n v="3204.17"/>
    <n v="22831.67"/>
    <n v="59"/>
    <n v="-270.11"/>
    <n v="95"/>
    <m/>
    <n v="-365.11"/>
    <n v="-1.1830496849332529E-2"/>
    <n v="-900"/>
    <n v="-1000"/>
    <m/>
    <m/>
    <m/>
    <n v="0"/>
    <n v="0"/>
    <m/>
    <n v="0"/>
    <s v=""/>
    <n v="1"/>
    <n v="0"/>
    <n v="0"/>
    <n v="1"/>
    <m/>
    <m/>
    <n v="0"/>
    <s v="Valauto Lambersart VW"/>
    <s v="VOLKSWAGEN"/>
    <m/>
    <s v="Entreprises"/>
    <n v="-270.11"/>
  </r>
  <r>
    <x v="2"/>
    <s v="C"/>
    <x v="3"/>
    <d v="2021-06-04T00:00:00"/>
    <d v="2021-06-07T00:00:00"/>
    <m/>
    <m/>
    <m/>
    <m/>
    <m/>
    <n v="0"/>
    <s v="VSGLE"/>
    <n v="515991"/>
    <n v="5991"/>
    <s v="3D AUDIT"/>
    <x v="21"/>
    <n v="28920"/>
    <n v="2020.83"/>
    <n v="30940.83"/>
    <n v="79"/>
    <n v="136.09"/>
    <n v="100"/>
    <m/>
    <n v="36.090000000000003"/>
    <n v="4.398395259597108E-3"/>
    <n v="-2506.21"/>
    <n v="-309.41000000000003"/>
    <m/>
    <m/>
    <n v="0"/>
    <n v="0.1"/>
    <n v="0"/>
    <n v="0"/>
    <n v="0"/>
    <s v="VWB"/>
    <n v="0"/>
    <n v="20"/>
    <n v="1"/>
    <n v="1"/>
    <m/>
    <m/>
    <n v="1"/>
    <s v="Valauto Lambersart VW"/>
    <s v="VOLKSWAGEN"/>
    <m/>
    <s v="Entreprises"/>
    <n v="136.09"/>
  </r>
  <r>
    <x v="2"/>
    <s v="C"/>
    <x v="3"/>
    <d v="2021-03-18T00:00:00"/>
    <d v="2021-03-18T00:00:00"/>
    <m/>
    <m/>
    <m/>
    <m/>
    <m/>
    <n v="0"/>
    <s v="VSGLE"/>
    <n v="515992"/>
    <n v="5992"/>
    <s v="CARREFOUR MEDICAL SERVICES"/>
    <x v="17"/>
    <n v="36637.5"/>
    <n v="3495.83"/>
    <n v="40133.33"/>
    <n v="14"/>
    <n v="897.68"/>
    <n v="95"/>
    <m/>
    <n v="802.68"/>
    <n v="2.2367443718226219E-2"/>
    <n v="0"/>
    <n v="0"/>
    <m/>
    <m/>
    <n v="0.1"/>
    <n v="0.1"/>
    <n v="80.268000000000001"/>
    <m/>
    <n v="80.268000000000001"/>
    <s v="VWB"/>
    <n v="0"/>
    <n v="20"/>
    <n v="1"/>
    <n v="1"/>
    <m/>
    <m/>
    <n v="1"/>
    <s v="Valauto Lambersart VW"/>
    <s v="VOLKSWAGEN"/>
    <m/>
    <s v="Entreprises"/>
    <n v="897.68"/>
  </r>
  <r>
    <x v="2"/>
    <s v="C"/>
    <x v="3"/>
    <d v="2021-07-16T00:00:00"/>
    <d v="2021-07-19T00:00:00"/>
    <m/>
    <m/>
    <m/>
    <m/>
    <m/>
    <n v="0"/>
    <s v="VSGNI"/>
    <n v="515993"/>
    <n v="5993"/>
    <s v="NES CASH SARL"/>
    <x v="17"/>
    <n v="36637.5"/>
    <n v="591.66999999999996"/>
    <n v="37229.17"/>
    <n v="143"/>
    <n v="1026.04"/>
    <n v="95"/>
    <m/>
    <n v="931.04"/>
    <n v="2.7560109451808892E-2"/>
    <m/>
    <n v="-558.44000000000005"/>
    <m/>
    <m/>
    <n v="0.1"/>
    <n v="0.1"/>
    <n v="93.103999999999999"/>
    <m/>
    <n v="93.103999999999999"/>
    <s v="VWB"/>
    <n v="0"/>
    <n v="20"/>
    <n v="1"/>
    <n v="1"/>
    <m/>
    <m/>
    <n v="1"/>
    <s v="Valauto Lambersart VW"/>
    <s v="VOLKSWAGEN"/>
    <m/>
    <s v="Entreprises"/>
    <n v="1026.04"/>
  </r>
  <r>
    <x v="2"/>
    <s v="C"/>
    <x v="3"/>
    <d v="2021-03-30T00:00:00"/>
    <d v="2021-03-30T00:00:00"/>
    <m/>
    <m/>
    <m/>
    <m/>
    <m/>
    <n v="0"/>
    <s v="LTHVI"/>
    <n v="515995"/>
    <n v="5995"/>
    <s v="PENNEL ERIC"/>
    <x v="18"/>
    <n v="23260.83"/>
    <n v="3058.33"/>
    <n v="26319.160000000003"/>
    <n v="13"/>
    <n v="674.02"/>
    <n v="95"/>
    <m/>
    <n v="579.02"/>
    <n v="2.560947993780956E-2"/>
    <n v="0"/>
    <n v="-1000"/>
    <m/>
    <m/>
    <n v="7.0000000000000007E-2"/>
    <n v="7.0000000000000007E-2"/>
    <n v="40.531400000000005"/>
    <m/>
    <n v="40.531400000000005"/>
    <s v=""/>
    <n v="1"/>
    <n v="20"/>
    <n v="1"/>
    <n v="1"/>
    <m/>
    <m/>
    <n v="1"/>
    <s v="Valauto Lambersart VW"/>
    <s v="VOLKSWAGEN"/>
    <m/>
    <s v="lambersart"/>
    <n v="674.02"/>
  </r>
  <r>
    <x v="2"/>
    <s v="C"/>
    <x v="3"/>
    <d v="2021-03-10T00:00:00"/>
    <d v="2021-03-10T00:00:00"/>
    <m/>
    <m/>
    <m/>
    <m/>
    <m/>
    <n v="0"/>
    <s v="LTFCA"/>
    <n v="515996"/>
    <n v="5996"/>
    <s v="BAUCHART CHRISTOPHE"/>
    <x v="15"/>
    <n v="19210.830000000002"/>
    <n v="1879.17"/>
    <n v="21090"/>
    <n v="7"/>
    <n v="1784.92"/>
    <n v="95"/>
    <m/>
    <n v="1689.92"/>
    <n v="8.4633475580844011E-2"/>
    <n v="0"/>
    <n v="-1750"/>
    <m/>
    <m/>
    <n v="0.1"/>
    <n v="0.1"/>
    <n v="168.99200000000002"/>
    <m/>
    <n v="168.99200000000002"/>
    <s v=""/>
    <n v="1"/>
    <n v="20"/>
    <n v="1"/>
    <n v="1"/>
    <m/>
    <m/>
    <n v="1"/>
    <s v="Valauto Lambersart VW"/>
    <s v="VOLKSWAGEN"/>
    <m/>
    <s v="lambersart"/>
    <n v="1784.92"/>
  </r>
  <r>
    <x v="2"/>
    <s v="C"/>
    <x v="3"/>
    <d v="2021-07-07T00:00:00"/>
    <d v="2021-07-10T00:00:00"/>
    <m/>
    <m/>
    <m/>
    <m/>
    <m/>
    <n v="0"/>
    <s v="LTFCA"/>
    <n v="515998"/>
    <n v="5998"/>
    <s v="PRZYBYLSKI CHANTAL"/>
    <x v="15"/>
    <n v="19344.169999999998"/>
    <n v="1212.5"/>
    <n v="20556.669999999998"/>
    <n v="42"/>
    <n v="2467.5500000000002"/>
    <n v="95"/>
    <m/>
    <n v="2372.5500000000002"/>
    <n v="0.12003646505003"/>
    <n v="-1100"/>
    <n v="-1316.67"/>
    <m/>
    <m/>
    <n v="0.13"/>
    <n v="0.13"/>
    <n v="308.43150000000003"/>
    <m/>
    <n v="308.43150000000003"/>
    <s v="VWB"/>
    <n v="1"/>
    <n v="20"/>
    <n v="1"/>
    <n v="1"/>
    <m/>
    <m/>
    <n v="1"/>
    <s v="Valauto Lambersart VW"/>
    <s v="VOLKSWAGEN"/>
    <m/>
    <s v="lambersart"/>
    <n v="2467.5500000000002"/>
  </r>
  <r>
    <x v="2"/>
    <s v="C"/>
    <x v="3"/>
    <d v="2021-04-07T00:00:00"/>
    <d v="2021-04-07T00:00:00"/>
    <m/>
    <m/>
    <m/>
    <m/>
    <m/>
    <n v="0"/>
    <s v="LTLLE"/>
    <n v="516003"/>
    <n v="6003"/>
    <s v="CARLIER MICKAEL"/>
    <x v="16"/>
    <n v="16044.17"/>
    <n v="1666.68"/>
    <n v="17710.849999999999"/>
    <n v="26"/>
    <n v="703.76"/>
    <n v="95"/>
    <m/>
    <n v="608.76"/>
    <n v="3.9736093976291374E-2"/>
    <n v="0"/>
    <n v="-2108.33"/>
    <m/>
    <m/>
    <n v="0.13"/>
    <n v="0.13"/>
    <n v="79.138800000000003"/>
    <m/>
    <n v="79.138800000000003"/>
    <s v="VWB"/>
    <n v="1"/>
    <n v="0"/>
    <n v="0"/>
    <n v="1"/>
    <m/>
    <m/>
    <n v="0"/>
    <s v="Valauto Lambersart VW"/>
    <s v="VOLKSWAGEN"/>
    <m/>
    <s v="lambersart"/>
    <n v="703.76"/>
  </r>
  <r>
    <x v="2"/>
    <s v="C"/>
    <x v="3"/>
    <d v="2021-04-29T00:00:00"/>
    <d v="2021-04-29T00:00:00"/>
    <m/>
    <m/>
    <m/>
    <m/>
    <m/>
    <n v="861.84"/>
    <s v="VRRKE"/>
    <n v="516005"/>
    <n v="6005"/>
    <s v="COFIPARC "/>
    <x v="17"/>
    <n v="38520.839999999997"/>
    <n v="1691.67"/>
    <n v="40212.509999999995"/>
    <n v="48"/>
    <n v="899.26"/>
    <n v="95"/>
    <m/>
    <n v="804.26"/>
    <n v="2.2362692604863513E-2"/>
    <n v="-2050.8399999999997"/>
    <m/>
    <m/>
    <m/>
    <n v="0.1"/>
    <n v="0.12"/>
    <n v="80.426000000000002"/>
    <m/>
    <n v="80.426000000000002"/>
    <s v="Cofiparc"/>
    <n v="1"/>
    <n v="0"/>
    <n v="0"/>
    <n v="1"/>
    <m/>
    <m/>
    <n v="0"/>
    <s v="Valauto Lambersart VW"/>
    <s v="VOLKSWAGEN"/>
    <m/>
    <s v="Vexor"/>
    <n v="899.26"/>
  </r>
  <r>
    <x v="2"/>
    <s v="C"/>
    <x v="3"/>
    <d v="2021-07-02T00:00:00"/>
    <d v="2021-07-03T00:00:00"/>
    <m/>
    <m/>
    <m/>
    <m/>
    <m/>
    <n v="0"/>
    <s v="LTHVI"/>
    <n v="516008"/>
    <n v="6008"/>
    <s v="BOURDAIS CYRILLE"/>
    <x v="18"/>
    <n v="27635.83"/>
    <n v="4545.8500000000004"/>
    <n v="32181.68"/>
    <n v="37"/>
    <n v="2649.32"/>
    <n v="95"/>
    <m/>
    <n v="2554.3200000000002"/>
    <n v="8.2323856305823687E-2"/>
    <n v="-1000"/>
    <n v="-1333.33"/>
    <m/>
    <m/>
    <n v="0.13"/>
    <n v="0.13"/>
    <n v="332.06160000000006"/>
    <m/>
    <n v="332.06160000000006"/>
    <s v="VWB"/>
    <n v="1"/>
    <n v="20"/>
    <n v="1"/>
    <n v="1"/>
    <m/>
    <m/>
    <n v="1"/>
    <s v="Valauto Lambersart VW"/>
    <s v="VOLKSWAGEN"/>
    <m/>
    <s v="lambersart"/>
    <n v="2649.32"/>
  </r>
  <r>
    <x v="2"/>
    <s v="C"/>
    <x v="3"/>
    <d v="2021-09-21T00:00:00"/>
    <d v="2021-09-22T00:00:00"/>
    <m/>
    <m/>
    <m/>
    <m/>
    <m/>
    <n v="0"/>
    <s v="LTFGU"/>
    <n v="516014"/>
    <n v="6014"/>
    <s v="MOINARD LAURENT"/>
    <x v="19"/>
    <n v="29278.33"/>
    <n v="9312.49"/>
    <n v="38590.82"/>
    <n v="174"/>
    <n v="1230.57"/>
    <n v="95"/>
    <m/>
    <n v="1135.57"/>
    <n v="3.1887635453198455E-2"/>
    <n v="0"/>
    <n v="-883.33"/>
    <m/>
    <m/>
    <n v="0.13"/>
    <n v="0.13"/>
    <n v="147.6241"/>
    <m/>
    <n v="147.6241"/>
    <n v="0"/>
    <n v="1"/>
    <n v="20"/>
    <n v="1"/>
    <n v="1"/>
    <m/>
    <m/>
    <n v="1"/>
    <s v="Valauto Lambersart VW"/>
    <s v="VOLKSWAGEN"/>
    <m/>
    <e v="#N/A"/>
    <n v="1230.57"/>
  </r>
  <r>
    <x v="2"/>
    <s v="C"/>
    <x v="3"/>
    <d v="2021-10-29T00:00:00"/>
    <d v="2021-10-30T00:00:00"/>
    <m/>
    <m/>
    <m/>
    <m/>
    <m/>
    <n v="34513.760000000002"/>
    <s v="VSYPA"/>
    <n v="516015"/>
    <n v="6015"/>
    <s v="PENEL VALERIE"/>
    <x v="19"/>
    <n v="29278.33"/>
    <n v="9479.16"/>
    <n v="38757.490000000005"/>
    <n v="211"/>
    <n v="451.58"/>
    <n v="95"/>
    <m/>
    <n v="356.58"/>
    <n v="1.1651425311597834E-2"/>
    <n v="-1937.67"/>
    <n v="0"/>
    <m/>
    <m/>
    <n v="0.12"/>
    <n v="0.12"/>
    <n v="42.789599999999993"/>
    <m/>
    <n v="42.789599999999993"/>
    <s v="VWB"/>
    <n v="1"/>
    <n v="0"/>
    <n v="0"/>
    <n v="1"/>
    <m/>
    <m/>
    <n v="0"/>
    <s v="Valauto Lambersart VW"/>
    <s v="VOLKSWAGEN"/>
    <m/>
    <s v="Entreprises"/>
    <n v="451.58"/>
  </r>
  <r>
    <x v="2"/>
    <s v="C"/>
    <x v="3"/>
    <d v="2021-05-31T00:00:00"/>
    <d v="2021-06-01T00:00:00"/>
    <m/>
    <m/>
    <m/>
    <m/>
    <m/>
    <n v="207690.23999999999"/>
    <s v="LTMEL"/>
    <n v="516020"/>
    <n v="6020"/>
    <s v="ARVAL SERVICE LEASE"/>
    <x v="21"/>
    <n v="27307.5"/>
    <n v="2350.0100000000002"/>
    <n v="29657.510000000002"/>
    <n v="20"/>
    <n v="903.43"/>
    <n v="95"/>
    <m/>
    <n v="808.43"/>
    <n v="3.0462098807350985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903.43"/>
  </r>
  <r>
    <x v="2"/>
    <s v="C"/>
    <x v="3"/>
    <d v="2021-03-27T00:00:00"/>
    <d v="2021-03-27T00:00:00"/>
    <m/>
    <m/>
    <m/>
    <m/>
    <m/>
    <n v="0"/>
    <s v="LTHVI"/>
    <n v="516021"/>
    <n v="6021"/>
    <s v="LE TEURS GERALD"/>
    <x v="26"/>
    <n v="43205"/>
    <n v="1404.17"/>
    <n v="44609.17"/>
    <n v="12"/>
    <n v="1433.3"/>
    <n v="95"/>
    <m/>
    <n v="1338.3"/>
    <n v="3.2130165165592632E-2"/>
    <n v="0"/>
    <n v="-446.09"/>
    <m/>
    <m/>
    <n v="7.0000000000000007E-2"/>
    <n v="7.0000000000000007E-2"/>
    <n v="93.681000000000012"/>
    <m/>
    <n v="93.681000000000012"/>
    <s v="VWB"/>
    <n v="1"/>
    <n v="20"/>
    <n v="1"/>
    <n v="1"/>
    <m/>
    <m/>
    <n v="1"/>
    <s v="Valauto Lambersart VW"/>
    <s v="VOLKSWAGEN"/>
    <m/>
    <s v="lambersart"/>
    <n v="1433.3"/>
  </r>
  <r>
    <x v="2"/>
    <s v="C"/>
    <x v="3"/>
    <d v="2021-06-07T00:00:00"/>
    <d v="2021-07-21T00:00:00"/>
    <m/>
    <m/>
    <m/>
    <m/>
    <m/>
    <n v="1850320.72"/>
    <s v="LTMEL"/>
    <n v="516022"/>
    <n v="6022"/>
    <s v="DLM - CPTE"/>
    <x v="21"/>
    <n v="25878.33"/>
    <n v="925.01"/>
    <n v="26803.34"/>
    <n v="28"/>
    <n v="631.08000000000004"/>
    <n v="95"/>
    <m/>
    <n v="536.08000000000004"/>
    <n v="2.3544826876053509E-2"/>
    <n v="0"/>
    <n v="-3484.43"/>
    <m/>
    <m/>
    <m/>
    <n v="0"/>
    <n v="0"/>
    <m/>
    <n v="0"/>
    <n v="0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9T00:00:00"/>
    <m/>
    <m/>
    <m/>
    <m/>
    <m/>
    <n v="1850320.72"/>
    <s v="LTMEL"/>
    <n v="516023"/>
    <n v="6023"/>
    <s v="DLM - CPTE"/>
    <x v="21"/>
    <n v="25878.33"/>
    <n v="925.01"/>
    <n v="26803.34"/>
    <n v="20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7T00:00:00"/>
    <m/>
    <m/>
    <m/>
    <m/>
    <m/>
    <n v="1850320.72"/>
    <s v="LTMEL"/>
    <n v="516024"/>
    <n v="6024"/>
    <s v="DLM - CPTE"/>
    <x v="21"/>
    <n v="25878.33"/>
    <n v="925.01"/>
    <n v="26803.34"/>
    <n v="31"/>
    <n v="631.48"/>
    <n v="95"/>
    <m/>
    <n v="536.48"/>
    <n v="2.3559750389317152E-2"/>
    <n v="0"/>
    <n v="-3484.8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48"/>
  </r>
  <r>
    <x v="2"/>
    <s v="C"/>
    <x v="3"/>
    <d v="2021-06-07T00:00:00"/>
    <d v="2021-06-08T00:00:00"/>
    <m/>
    <m/>
    <m/>
    <m/>
    <m/>
    <n v="1850320.72"/>
    <s v="LTMEL"/>
    <n v="516025"/>
    <n v="6025"/>
    <s v="DLM - CPTE"/>
    <x v="21"/>
    <n v="25878.33"/>
    <n v="925.01"/>
    <n v="26803.34"/>
    <n v="18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7T00:00:00"/>
    <m/>
    <m/>
    <m/>
    <m/>
    <m/>
    <n v="1850320.72"/>
    <s v="LTMEL"/>
    <n v="516026"/>
    <n v="6026"/>
    <s v="DLM - CPTE"/>
    <x v="21"/>
    <n v="25878.33"/>
    <n v="925.01"/>
    <n v="26803.34"/>
    <n v="20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9T00:00:00"/>
    <m/>
    <m/>
    <m/>
    <m/>
    <m/>
    <n v="1850320.72"/>
    <s v="LTMEL"/>
    <n v="516027"/>
    <n v="6027"/>
    <s v="DLM - CPTE"/>
    <x v="21"/>
    <n v="25878.33"/>
    <n v="925.01"/>
    <n v="26803.34"/>
    <n v="28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7T00:00:00"/>
    <m/>
    <m/>
    <m/>
    <m/>
    <m/>
    <n v="1850320.72"/>
    <s v="LTMEL"/>
    <n v="516028"/>
    <n v="6028"/>
    <s v="DLM - CPTE"/>
    <x v="21"/>
    <n v="25878.33"/>
    <n v="925.01"/>
    <n v="26803.34"/>
    <n v="20"/>
    <n v="631.48"/>
    <n v="95"/>
    <m/>
    <n v="536.48"/>
    <n v="2.3559750389317152E-2"/>
    <n v="0"/>
    <n v="-3484.8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48"/>
  </r>
  <r>
    <x v="2"/>
    <s v="C"/>
    <x v="3"/>
    <d v="2021-06-09T00:00:00"/>
    <d v="2021-06-09T00:00:00"/>
    <m/>
    <m/>
    <m/>
    <m/>
    <m/>
    <n v="1850320.72"/>
    <s v="LTMEL"/>
    <n v="516029"/>
    <n v="6029"/>
    <s v="DLM - CPTE"/>
    <x v="21"/>
    <n v="25878.33"/>
    <n v="925.01"/>
    <n v="26803.34"/>
    <n v="33"/>
    <n v="631.48"/>
    <n v="95"/>
    <m/>
    <n v="536.48"/>
    <n v="2.3559750389317152E-2"/>
    <n v="0"/>
    <n v="-3484.8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48"/>
  </r>
  <r>
    <x v="2"/>
    <s v="C"/>
    <x v="3"/>
    <d v="2021-06-08T00:00:00"/>
    <d v="2021-06-09T00:00:00"/>
    <m/>
    <m/>
    <m/>
    <m/>
    <m/>
    <n v="1850320.72"/>
    <s v="LTMEL"/>
    <n v="516030"/>
    <n v="6030"/>
    <s v="DLM - CPTE"/>
    <x v="21"/>
    <n v="25878.33"/>
    <n v="925.01"/>
    <n v="26803.34"/>
    <n v="32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9T00:00:00"/>
    <m/>
    <m/>
    <m/>
    <m/>
    <m/>
    <n v="1850320.72"/>
    <s v="LTMEL"/>
    <n v="516031"/>
    <n v="6031"/>
    <s v="DLM - CPTE"/>
    <x v="21"/>
    <n v="25878.33"/>
    <n v="925.01"/>
    <n v="26803.34"/>
    <n v="12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7T00:00:00"/>
    <m/>
    <m/>
    <m/>
    <m/>
    <m/>
    <n v="1850320.72"/>
    <s v="LTMEL"/>
    <n v="516032"/>
    <n v="6032"/>
    <s v="DLM - CPTE"/>
    <x v="21"/>
    <n v="25878.33"/>
    <n v="925.01"/>
    <n v="26803.34"/>
    <n v="18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7-21T00:00:00"/>
    <m/>
    <m/>
    <m/>
    <m/>
    <m/>
    <n v="1850320.72"/>
    <s v="LTMEL"/>
    <n v="516033"/>
    <n v="6033"/>
    <s v="DLM - CPTE"/>
    <x v="21"/>
    <n v="25878.33"/>
    <n v="925.01"/>
    <n v="26803.34"/>
    <n v="17"/>
    <n v="631.08000000000004"/>
    <n v="95"/>
    <m/>
    <n v="536.08000000000004"/>
    <n v="2.3544826876053509E-2"/>
    <n v="0"/>
    <n v="-3484.43"/>
    <m/>
    <m/>
    <m/>
    <n v="0"/>
    <n v="0"/>
    <m/>
    <n v="0"/>
    <n v="0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7T00:00:00"/>
    <d v="2021-06-08T00:00:00"/>
    <m/>
    <m/>
    <m/>
    <m/>
    <m/>
    <n v="1850320.72"/>
    <s v="LTMEL"/>
    <n v="516034"/>
    <n v="6034"/>
    <s v="DLM - CPTE"/>
    <x v="21"/>
    <n v="25878.33"/>
    <n v="925.01"/>
    <n v="26803.34"/>
    <n v="12"/>
    <n v="631.48"/>
    <n v="95"/>
    <m/>
    <n v="536.48"/>
    <n v="2.3559750389317152E-2"/>
    <n v="0"/>
    <n v="-3484.8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48"/>
  </r>
  <r>
    <x v="2"/>
    <s v="C"/>
    <x v="3"/>
    <d v="2021-06-07T00:00:00"/>
    <d v="2021-06-07T00:00:00"/>
    <m/>
    <m/>
    <m/>
    <m/>
    <m/>
    <n v="1850320.72"/>
    <s v="LTMEL"/>
    <n v="516035"/>
    <n v="6035"/>
    <s v="DLM - CPTE"/>
    <x v="21"/>
    <n v="25878.33"/>
    <n v="925.01"/>
    <n v="26803.34"/>
    <n v="28"/>
    <n v="631.48"/>
    <n v="95"/>
    <m/>
    <n v="536.48"/>
    <n v="2.3559750389317152E-2"/>
    <n v="0"/>
    <n v="-3484.8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48"/>
  </r>
  <r>
    <x v="2"/>
    <s v="C"/>
    <x v="3"/>
    <d v="2021-06-07T00:00:00"/>
    <d v="2021-06-07T00:00:00"/>
    <m/>
    <m/>
    <m/>
    <m/>
    <m/>
    <n v="1850320.72"/>
    <s v="LTMEL"/>
    <n v="516036"/>
    <n v="6036"/>
    <s v="DLM - CPTE"/>
    <x v="21"/>
    <n v="25878.33"/>
    <n v="925.01"/>
    <n v="26803.34"/>
    <n v="24"/>
    <n v="631.48"/>
    <n v="95"/>
    <m/>
    <n v="536.48"/>
    <n v="2.3559750389317152E-2"/>
    <n v="0"/>
    <n v="-3484.8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48"/>
  </r>
  <r>
    <x v="2"/>
    <s v="C"/>
    <x v="3"/>
    <d v="2021-06-07T00:00:00"/>
    <d v="2021-06-08T00:00:00"/>
    <m/>
    <m/>
    <m/>
    <m/>
    <m/>
    <n v="1850320.72"/>
    <s v="LTMEL"/>
    <n v="516037"/>
    <n v="6037"/>
    <s v="DLM - CPTE"/>
    <x v="21"/>
    <n v="25878.33"/>
    <n v="925.01"/>
    <n v="26803.34"/>
    <n v="17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16T00:00:00"/>
    <d v="2021-06-08T00:00:00"/>
    <m/>
    <m/>
    <m/>
    <m/>
    <m/>
    <n v="1850320.72"/>
    <s v="LTMEL"/>
    <n v="516038"/>
    <n v="6038"/>
    <s v="DLM - CPTE"/>
    <x v="21"/>
    <n v="25878.33"/>
    <n v="925.01"/>
    <n v="26803.34"/>
    <n v="40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08T00:00:00"/>
    <d v="2021-06-09T00:00:00"/>
    <m/>
    <m/>
    <m/>
    <m/>
    <m/>
    <n v="1850320.72"/>
    <s v="LTMEL"/>
    <n v="516039"/>
    <n v="6039"/>
    <s v="DLM - CPTE"/>
    <x v="21"/>
    <n v="25878.33"/>
    <n v="925.01"/>
    <n v="26803.34"/>
    <n v="35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10T00:00:00"/>
    <d v="2021-06-11T00:00:00"/>
    <m/>
    <m/>
    <m/>
    <m/>
    <m/>
    <n v="1850320.72"/>
    <s v="LTMEL"/>
    <n v="516040"/>
    <n v="6040"/>
    <s v="DLM - CPTE"/>
    <x v="21"/>
    <n v="25878.33"/>
    <n v="925.01"/>
    <n v="26803.34"/>
    <n v="34"/>
    <n v="631.08000000000004"/>
    <n v="95"/>
    <m/>
    <n v="536.08000000000004"/>
    <n v="2.3544826876053509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8000000000004"/>
  </r>
  <r>
    <x v="2"/>
    <s v="C"/>
    <x v="3"/>
    <d v="2021-06-10T00:00:00"/>
    <d v="2021-06-11T00:00:00"/>
    <m/>
    <m/>
    <m/>
    <m/>
    <m/>
    <n v="1850320.72"/>
    <s v="LTMEL"/>
    <n v="516041"/>
    <n v="6041"/>
    <s v="DLM - CPTE"/>
    <x v="21"/>
    <n v="25878.33"/>
    <n v="925.01"/>
    <n v="26803.34"/>
    <n v="20"/>
    <n v="631.09"/>
    <n v="95"/>
    <m/>
    <n v="536.09"/>
    <n v="2.35451999638851E-2"/>
    <n v="0"/>
    <n v="-3484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31.09"/>
  </r>
  <r>
    <x v="2"/>
    <s v="C"/>
    <x v="3"/>
    <d v="2021-05-31T00:00:00"/>
    <d v="2021-06-01T00:00:00"/>
    <m/>
    <m/>
    <m/>
    <m/>
    <m/>
    <n v="1453505.37"/>
    <s v="LTMEL"/>
    <n v="516042"/>
    <n v="6042"/>
    <s v="DLM - CPTE"/>
    <x v="21"/>
    <n v="27674.17"/>
    <n v="925"/>
    <n v="28599.17"/>
    <n v="5"/>
    <n v="345"/>
    <n v="95"/>
    <m/>
    <n v="250"/>
    <n v="1.2063287151340406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45"/>
  </r>
  <r>
    <x v="2"/>
    <s v="C"/>
    <x v="3"/>
    <d v="2021-05-21T00:00:00"/>
    <d v="2021-05-25T00:00:00"/>
    <m/>
    <m/>
    <m/>
    <m/>
    <m/>
    <n v="1453505.37"/>
    <s v="LTMEL"/>
    <n v="516043"/>
    <n v="6043"/>
    <s v="DLM - CPTE"/>
    <x v="21"/>
    <n v="27674.17"/>
    <n v="925"/>
    <n v="28599.17"/>
    <n v="14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28T00:00:00"/>
    <d v="2021-06-01T00:00:00"/>
    <m/>
    <m/>
    <m/>
    <m/>
    <m/>
    <n v="1453505.37"/>
    <s v="LTMEL"/>
    <n v="516044"/>
    <n v="6044"/>
    <s v="DLM - CPTE"/>
    <x v="21"/>
    <n v="27674.17"/>
    <n v="925"/>
    <n v="28599.17"/>
    <n v="7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28T00:00:00"/>
    <d v="2021-06-01T00:00:00"/>
    <m/>
    <m/>
    <m/>
    <m/>
    <m/>
    <n v="1453505.37"/>
    <s v="LTMEL"/>
    <n v="516045"/>
    <n v="6045"/>
    <s v="DLM - CPTE"/>
    <x v="21"/>
    <n v="27674.17"/>
    <n v="925"/>
    <n v="28599.17"/>
    <n v="14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28T00:00:00"/>
    <d v="2021-06-01T00:00:00"/>
    <m/>
    <m/>
    <m/>
    <m/>
    <m/>
    <n v="1453505.37"/>
    <s v="LTMEL"/>
    <n v="516046"/>
    <n v="6046"/>
    <s v="DLM - CPTE"/>
    <x v="21"/>
    <n v="27674.17"/>
    <n v="925"/>
    <n v="28599.17"/>
    <n v="10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21T00:00:00"/>
    <d v="2021-05-25T00:00:00"/>
    <m/>
    <m/>
    <m/>
    <m/>
    <m/>
    <n v="1453505.37"/>
    <s v="LTMEL"/>
    <n v="516047"/>
    <n v="6047"/>
    <s v="DLM - CPTE"/>
    <x v="21"/>
    <n v="27674.17"/>
    <n v="925"/>
    <n v="28599.17"/>
    <n v="14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31T00:00:00"/>
    <d v="2021-06-01T00:00:00"/>
    <m/>
    <m/>
    <m/>
    <m/>
    <m/>
    <n v="1453505.37"/>
    <s v="LTMEL"/>
    <n v="516048"/>
    <n v="6048"/>
    <s v="DLM - CPTE"/>
    <x v="21"/>
    <n v="27674.17"/>
    <n v="925"/>
    <n v="28599.17"/>
    <n v="5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31T00:00:00"/>
    <d v="2021-06-01T00:00:00"/>
    <m/>
    <m/>
    <m/>
    <m/>
    <m/>
    <n v="1453505.37"/>
    <s v="LTMEL"/>
    <n v="516049"/>
    <n v="6049"/>
    <s v="DLM - CPTE"/>
    <x v="21"/>
    <n v="27674.17"/>
    <n v="925"/>
    <n v="28599.17"/>
    <n v="5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6-10T00:00:00"/>
    <d v="2021-06-11T00:00:00"/>
    <m/>
    <m/>
    <m/>
    <m/>
    <m/>
    <n v="1850320.72"/>
    <s v="LTMEL"/>
    <n v="516050"/>
    <n v="6050"/>
    <s v="DLM - CPTE"/>
    <x v="21"/>
    <n v="27674.17"/>
    <n v="925"/>
    <n v="28599.17"/>
    <n v="20"/>
    <n v="667"/>
    <n v="95"/>
    <m/>
    <n v="572"/>
    <n v="2.332235515925812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67"/>
  </r>
  <r>
    <x v="2"/>
    <s v="C"/>
    <x v="3"/>
    <d v="2021-06-10T00:00:00"/>
    <d v="2021-06-11T00:00:00"/>
    <m/>
    <m/>
    <m/>
    <m/>
    <m/>
    <n v="1850320.72"/>
    <s v="LTMEL"/>
    <n v="516051"/>
    <n v="6051"/>
    <s v="DLM - CPTE"/>
    <x v="21"/>
    <n v="27674.17"/>
    <n v="925"/>
    <n v="28599.17"/>
    <n v="34"/>
    <n v="667"/>
    <n v="95"/>
    <m/>
    <n v="572"/>
    <n v="2.332235515925812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67"/>
  </r>
  <r>
    <x v="2"/>
    <s v="C"/>
    <x v="3"/>
    <d v="2021-05-14T00:00:00"/>
    <d v="2021-05-17T00:00:00"/>
    <m/>
    <m/>
    <m/>
    <m/>
    <m/>
    <n v="1453505.37"/>
    <s v="LTMEL"/>
    <n v="516052"/>
    <n v="6052"/>
    <s v="DLM - CPTE"/>
    <x v="21"/>
    <n v="27674.17"/>
    <n v="925"/>
    <n v="28599.17"/>
    <n v="16"/>
    <n v="667"/>
    <n v="95"/>
    <m/>
    <n v="572"/>
    <n v="2.332235515925812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67"/>
  </r>
  <r>
    <x v="2"/>
    <s v="C"/>
    <x v="3"/>
    <d v="2021-05-14T00:00:00"/>
    <d v="2021-05-17T00:00:00"/>
    <m/>
    <m/>
    <m/>
    <m/>
    <m/>
    <n v="1453505.37"/>
    <s v="LTMEL"/>
    <n v="516053"/>
    <n v="6053"/>
    <s v="DLM - CPTE"/>
    <x v="21"/>
    <n v="27674.17"/>
    <n v="925"/>
    <n v="28599.17"/>
    <n v="16"/>
    <n v="667"/>
    <n v="95"/>
    <m/>
    <n v="572"/>
    <n v="2.332235515925812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67"/>
  </r>
  <r>
    <x v="2"/>
    <s v="C"/>
    <x v="3"/>
    <d v="2021-05-28T00:00:00"/>
    <d v="2021-06-01T00:00:00"/>
    <m/>
    <m/>
    <m/>
    <m/>
    <m/>
    <n v="1453505.37"/>
    <s v="LTMEL"/>
    <n v="516054"/>
    <n v="6054"/>
    <s v="DLM - CPTE"/>
    <x v="21"/>
    <n v="27674.17"/>
    <n v="925"/>
    <n v="28599.17"/>
    <n v="21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06T00:00:00"/>
    <d v="2021-05-06T00:00:00"/>
    <m/>
    <m/>
    <m/>
    <m/>
    <m/>
    <n v="1453505.37"/>
    <s v="LTMEL"/>
    <n v="516055"/>
    <n v="6055"/>
    <s v="DLM - CPTE"/>
    <x v="21"/>
    <n v="27674.17"/>
    <n v="925"/>
    <n v="28599.17"/>
    <n v="8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06T00:00:00"/>
    <d v="2021-05-06T00:00:00"/>
    <m/>
    <m/>
    <m/>
    <m/>
    <m/>
    <n v="1453505.37"/>
    <s v="LTMEL"/>
    <n v="516056"/>
    <n v="6056"/>
    <s v="DLM - CPTE"/>
    <x v="21"/>
    <n v="27674.17"/>
    <n v="925"/>
    <n v="28599.17"/>
    <n v="8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06T00:00:00"/>
    <d v="2021-05-06T00:00:00"/>
    <m/>
    <m/>
    <m/>
    <m/>
    <m/>
    <n v="1453505.37"/>
    <s v="LTMEL"/>
    <n v="516057"/>
    <n v="6057"/>
    <s v="DLM - CPTE"/>
    <x v="21"/>
    <n v="27674.17"/>
    <n v="925"/>
    <n v="28599.17"/>
    <n v="9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28T00:00:00"/>
    <d v="2021-06-04T00:00:00"/>
    <m/>
    <m/>
    <m/>
    <m/>
    <m/>
    <n v="1453505.37"/>
    <s v="LTMEL"/>
    <n v="516058"/>
    <n v="6058"/>
    <s v="DLM - CPTE"/>
    <x v="21"/>
    <n v="27674.17"/>
    <n v="925"/>
    <n v="28599.17"/>
    <n v="21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06T00:00:00"/>
    <d v="2021-05-06T00:00:00"/>
    <m/>
    <m/>
    <m/>
    <m/>
    <m/>
    <n v="1453505.37"/>
    <s v="LTMEL"/>
    <n v="516059"/>
    <n v="6059"/>
    <s v="DLM - CPTE"/>
    <x v="21"/>
    <n v="27674.17"/>
    <n v="925"/>
    <n v="28599.17"/>
    <n v="9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06T00:00:00"/>
    <d v="2021-05-06T00:00:00"/>
    <m/>
    <m/>
    <m/>
    <m/>
    <m/>
    <n v="1453505.37"/>
    <s v="LTMEL"/>
    <n v="516060"/>
    <n v="6060"/>
    <s v="DLM - CPTE"/>
    <x v="21"/>
    <n v="27674.17"/>
    <n v="925"/>
    <n v="28599.17"/>
    <n v="9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5-06T00:00:00"/>
    <d v="2021-05-07T00:00:00"/>
    <m/>
    <m/>
    <m/>
    <m/>
    <m/>
    <n v="1453505.37"/>
    <s v="LTMEL"/>
    <n v="516061"/>
    <n v="6061"/>
    <s v="DLM - CPTE"/>
    <x v="21"/>
    <n v="27674.17"/>
    <n v="925"/>
    <n v="28599.17"/>
    <n v="10"/>
    <n v="381"/>
    <n v="95"/>
    <m/>
    <n v="286"/>
    <n v="1.3322064941045493E-2"/>
    <n v="0"/>
    <n v="-3717.8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381"/>
  </r>
  <r>
    <x v="2"/>
    <s v="C"/>
    <x v="3"/>
    <d v="2021-06-18T00:00:00"/>
    <d v="2021-06-21T00:00:00"/>
    <m/>
    <m/>
    <m/>
    <m/>
    <m/>
    <n v="0"/>
    <s v="LTMEL"/>
    <n v="516062"/>
    <n v="6062"/>
    <s v="GMT OUTDOOR"/>
    <x v="22"/>
    <n v="27567.5"/>
    <n v="1558.33"/>
    <n v="29125.83"/>
    <n v="7"/>
    <n v="968.8"/>
    <n v="95"/>
    <m/>
    <n v="873.8"/>
    <n v="3.3262571401398683E-2"/>
    <n v="0"/>
    <n v="-582.52"/>
    <m/>
    <m/>
    <m/>
    <n v="0"/>
    <n v="0"/>
    <m/>
    <n v="0"/>
    <s v="VWB"/>
    <n v="0"/>
    <n v="0"/>
    <n v="0"/>
    <n v="1"/>
    <m/>
    <m/>
    <n v="0"/>
    <s v="Valauto Lambersart VW"/>
    <s v="VOLKSWAGEN"/>
    <m/>
    <s v="Entreprises"/>
    <n v="968.8"/>
  </r>
  <r>
    <x v="2"/>
    <s v="C"/>
    <x v="3"/>
    <d v="2021-06-04T00:00:00"/>
    <d v="2021-06-07T00:00:00"/>
    <m/>
    <m/>
    <m/>
    <m/>
    <m/>
    <n v="0"/>
    <s v="VSGLE"/>
    <n v="516063"/>
    <n v="6063"/>
    <s v="COGEFI-HOFA"/>
    <x v="21"/>
    <n v="26278.33"/>
    <n v="1875"/>
    <n v="28153.33"/>
    <n v="24"/>
    <n v="798.84"/>
    <n v="95"/>
    <m/>
    <n v="703.84"/>
    <n v="2.8374618561996041E-2"/>
    <n v="0"/>
    <n v="-1126.1300000000001"/>
    <m/>
    <m/>
    <n v="0.1"/>
    <n v="0.1"/>
    <n v="70.384"/>
    <m/>
    <n v="70.384"/>
    <s v="VWB"/>
    <n v="0"/>
    <n v="20"/>
    <n v="1"/>
    <n v="1"/>
    <m/>
    <m/>
    <n v="1"/>
    <s v="Valauto Lambersart VW"/>
    <s v="VOLKSWAGEN"/>
    <m/>
    <s v="Entreprises"/>
    <n v="798.84"/>
  </r>
  <r>
    <x v="2"/>
    <s v="C"/>
    <x v="3"/>
    <d v="2021-06-04T00:00:00"/>
    <d v="2021-06-07T00:00:00"/>
    <m/>
    <m/>
    <m/>
    <m/>
    <m/>
    <n v="0"/>
    <s v="VSGLE"/>
    <n v="516064"/>
    <n v="6064"/>
    <s v="COGEFI-HOFA"/>
    <x v="21"/>
    <n v="26278.33"/>
    <n v="1875"/>
    <n v="28153.33"/>
    <n v="10"/>
    <n v="798.84"/>
    <n v="95"/>
    <m/>
    <n v="703.84"/>
    <n v="2.8374618561996041E-2"/>
    <n v="0"/>
    <n v="-1126.1300000000001"/>
    <m/>
    <m/>
    <n v="0.1"/>
    <n v="0.1"/>
    <n v="70.384"/>
    <m/>
    <n v="70.384"/>
    <s v="VWB"/>
    <n v="0"/>
    <n v="20"/>
    <n v="1"/>
    <n v="1"/>
    <m/>
    <m/>
    <n v="1"/>
    <s v="Valauto Lambersart VW"/>
    <s v="VOLKSWAGEN"/>
    <m/>
    <s v="Entreprises"/>
    <n v="798.84"/>
  </r>
  <r>
    <x v="2"/>
    <s v="C"/>
    <x v="3"/>
    <d v="2021-08-23T00:00:00"/>
    <d v="2021-08-24T00:00:00"/>
    <m/>
    <m/>
    <m/>
    <m/>
    <m/>
    <n v="434948.1"/>
    <s v="LTMEL"/>
    <n v="516065"/>
    <n v="6065"/>
    <s v="ARVAL SERVICE LEASE"/>
    <x v="21"/>
    <n v="37674.18"/>
    <n v="7087.51"/>
    <n v="44761.69"/>
    <n v="80"/>
    <n v="2192.81"/>
    <n v="95"/>
    <m/>
    <n v="2097.81"/>
    <n v="4.8988543551416394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2192.81"/>
  </r>
  <r>
    <x v="2"/>
    <s v="C"/>
    <x v="3"/>
    <d v="2021-09-20T00:00:00"/>
    <d v="2021-09-21T00:00:00"/>
    <m/>
    <m/>
    <m/>
    <m/>
    <m/>
    <n v="0"/>
    <s v="VSFCA"/>
    <n v="516066"/>
    <n v="6066"/>
    <s v="ROTO AISNE SN"/>
    <x v="18"/>
    <n v="26565"/>
    <n v="3662.51"/>
    <n v="30227.510000000002"/>
    <n v="84"/>
    <n v="1073.43"/>
    <n v="95"/>
    <m/>
    <n v="978.43000000000006"/>
    <n v="3.5511691171386597E-2"/>
    <n v="-325.77"/>
    <n v="-1480.75"/>
    <m/>
    <m/>
    <n v="0.12"/>
    <n v="0.12"/>
    <n v="117.41160000000001"/>
    <m/>
    <n v="117.41160000000001"/>
    <n v="0"/>
    <n v="1"/>
    <n v="0"/>
    <n v="0"/>
    <n v="1"/>
    <m/>
    <m/>
    <n v="0"/>
    <s v="Valauto Lambersart VW"/>
    <s v="VOLKSWAGEN"/>
    <m/>
    <e v="#N/A"/>
    <n v="1073.43"/>
  </r>
  <r>
    <x v="2"/>
    <s v="C"/>
    <x v="3"/>
    <d v="2021-07-29T00:00:00"/>
    <d v="2021-07-30T00:00:00"/>
    <m/>
    <m/>
    <m/>
    <m/>
    <m/>
    <m/>
    <s v="LTFCA"/>
    <n v="516067"/>
    <n v="6067"/>
    <s v="LUBERDA NICOLAS"/>
    <x v="18"/>
    <n v="27635.83"/>
    <n v="4229.18"/>
    <n v="31865.010000000002"/>
    <n v="9"/>
    <n v="2166.33"/>
    <n v="95"/>
    <m/>
    <n v="2071.33"/>
    <n v="6.7984601291510655E-2"/>
    <n v="0"/>
    <n v="-1500"/>
    <m/>
    <m/>
    <n v="0.13"/>
    <n v="0.13"/>
    <n v="269.27289999999999"/>
    <m/>
    <n v="269.27289999999999"/>
    <s v="VWB"/>
    <n v="1"/>
    <n v="0"/>
    <n v="0"/>
    <n v="1"/>
    <m/>
    <m/>
    <n v="0"/>
    <s v="Valauto Lambersart VW"/>
    <s v="VOLKSWAGEN"/>
    <m/>
    <s v="lambersart"/>
    <n v="2166.33"/>
  </r>
  <r>
    <x v="2"/>
    <s v="C"/>
    <x v="3"/>
    <d v="2021-08-05T00:00:00"/>
    <d v="2021-08-06T00:00:00"/>
    <m/>
    <m/>
    <m/>
    <m/>
    <m/>
    <n v="0"/>
    <s v="LTLLE"/>
    <n v="516069"/>
    <n v="6069"/>
    <s v="SAPHORES FANNY ET FLORIAN"/>
    <x v="15"/>
    <n v="23731.67"/>
    <n v="2820.82"/>
    <n v="26552.489999999998"/>
    <n v="71"/>
    <n v="1469.21"/>
    <n v="95"/>
    <m/>
    <n v="1374.21"/>
    <n v="5.5332287103770687E-2"/>
    <n v="0"/>
    <n v="-2000"/>
    <m/>
    <m/>
    <n v="0.13"/>
    <n v="0.13"/>
    <n v="178.6473"/>
    <m/>
    <n v="178.6473"/>
    <s v="VWB"/>
    <n v="1"/>
    <n v="20"/>
    <n v="1"/>
    <n v="1"/>
    <m/>
    <m/>
    <n v="1"/>
    <s v="Valauto Lambersart VW"/>
    <s v="VOLKSWAGEN"/>
    <m/>
    <s v="lambersart"/>
    <n v="1469.21"/>
  </r>
  <r>
    <x v="2"/>
    <s v="NC"/>
    <x v="3"/>
    <d v="2021-10-19T00:00:00"/>
    <d v="2021-10-20T00:00:00"/>
    <m/>
    <m/>
    <s v="x"/>
    <m/>
    <m/>
    <n v="0"/>
    <s v="VSGNI"/>
    <n v="516070"/>
    <n v="6070"/>
    <s v="JAL-MYPLUS"/>
    <x v="17"/>
    <n v="37312.5"/>
    <n v="2704.17"/>
    <n v="40016.67"/>
    <n v="118"/>
    <n v="1295.51"/>
    <n v="95"/>
    <m/>
    <n v="1200.51"/>
    <n v="3.2374258027966847E-2"/>
    <n v="0"/>
    <n v="-600.25"/>
    <n v="-600"/>
    <s v="AIDE VINCENT"/>
    <n v="0.1"/>
    <n v="0.1"/>
    <n v="120.051"/>
    <m/>
    <n v="120.051"/>
    <s v="VWB"/>
    <n v="0"/>
    <n v="20"/>
    <n v="1"/>
    <n v="1"/>
    <m/>
    <m/>
    <n v="1"/>
    <s v="Valauto Lambersart VW"/>
    <s v="VOLKSWAGEN"/>
    <m/>
    <s v="Entreprises"/>
    <n v="1295.51"/>
  </r>
  <r>
    <x v="2"/>
    <s v="C"/>
    <x v="3"/>
    <d v="2021-05-10T00:00:00"/>
    <d v="2021-05-11T00:00:00"/>
    <m/>
    <m/>
    <m/>
    <m/>
    <m/>
    <n v="0"/>
    <s v="VSGLE"/>
    <n v="516072"/>
    <n v="6072"/>
    <s v="MAZAL"/>
    <x v="27"/>
    <n v="64124.160000000003"/>
    <n v="3512.5"/>
    <n v="67636.66"/>
    <n v="20"/>
    <n v="2124.1"/>
    <n v="95"/>
    <m/>
    <n v="2029.1"/>
    <n v="3.1404566695043781E-2"/>
    <n v="0"/>
    <n v="0"/>
    <m/>
    <m/>
    <n v="0.1"/>
    <n v="0.1"/>
    <n v="202.91"/>
    <m/>
    <n v="202.91"/>
    <s v="VWB"/>
    <n v="0"/>
    <n v="20"/>
    <n v="1"/>
    <n v="1"/>
    <m/>
    <m/>
    <n v="1"/>
    <s v="Valauto Lambersart VW"/>
    <s v="VOLKSWAGEN"/>
    <m/>
    <s v="Entreprises"/>
    <n v="2124.1"/>
  </r>
  <r>
    <x v="2"/>
    <s v="C"/>
    <x v="3"/>
    <d v="2021-05-05T00:00:00"/>
    <d v="2021-05-06T00:00:00"/>
    <m/>
    <m/>
    <m/>
    <m/>
    <m/>
    <n v="69738.13"/>
    <s v="LTMEL"/>
    <n v="516074"/>
    <n v="6074"/>
    <s v="LEASE PLAN FRANCE"/>
    <x v="17"/>
    <n v="36637.5"/>
    <n v="591.66999999999996"/>
    <n v="37229.17"/>
    <n v="54"/>
    <n v="839.61"/>
    <n v="95"/>
    <m/>
    <n v="744.61"/>
    <n v="2.2552476995861041E-2"/>
    <n v="0"/>
    <m/>
    <m/>
    <m/>
    <m/>
    <n v="0"/>
    <n v="0"/>
    <m/>
    <n v="0"/>
    <s v="Lease Plan"/>
    <n v="0"/>
    <n v="0"/>
    <n v="0"/>
    <n v="1"/>
    <m/>
    <m/>
    <n v="0"/>
    <s v="Valauto Lambersart VW"/>
    <s v="VOLKSWAGEN"/>
    <m/>
    <s v="Entreprises"/>
    <n v="839.61"/>
  </r>
  <r>
    <x v="2"/>
    <s v="C"/>
    <x v="3"/>
    <d v="2021-03-22T00:00:00"/>
    <d v="2021-03-22T00:00:00"/>
    <m/>
    <m/>
    <m/>
    <m/>
    <m/>
    <n v="0"/>
    <s v="LTLLE"/>
    <n v="516075"/>
    <n v="6075"/>
    <s v="VAN DEN BOSSCHE DANIELE"/>
    <x v="15"/>
    <n v="21135.83"/>
    <n v="2025.01"/>
    <n v="23160.84"/>
    <n v="10"/>
    <n v="1504.56"/>
    <n v="95"/>
    <m/>
    <n v="1409.56"/>
    <n v="6.4961374457921217E-2"/>
    <n v="0"/>
    <n v="-1750"/>
    <m/>
    <m/>
    <n v="7.0000000000000007E-2"/>
    <n v="7.0000000000000007E-2"/>
    <n v="98.669200000000004"/>
    <m/>
    <n v="98.669200000000004"/>
    <s v=""/>
    <n v="1"/>
    <n v="20"/>
    <n v="1"/>
    <n v="1"/>
    <m/>
    <m/>
    <n v="1"/>
    <s v="Valauto Lambersart VW"/>
    <s v="VOLKSWAGEN"/>
    <m/>
    <s v="lambersart"/>
    <n v="1504.56"/>
  </r>
  <r>
    <x v="2"/>
    <s v="C"/>
    <x v="3"/>
    <d v="2021-11-23T00:00:00"/>
    <d v="2021-12-14T00:00:00"/>
    <m/>
    <m/>
    <m/>
    <m/>
    <m/>
    <n v="0"/>
    <s v="LTJBO"/>
    <n v="516079"/>
    <n v="6079"/>
    <s v="SPRL GRINE"/>
    <x v="24"/>
    <n v="35899.17"/>
    <n v="3975"/>
    <n v="39874.17"/>
    <n v="78"/>
    <n v="1514.36"/>
    <n v="95"/>
    <m/>
    <n v="1419.36"/>
    <n v="3.7978470774438687E-2"/>
    <n v="0"/>
    <n v="0"/>
    <m/>
    <m/>
    <m/>
    <n v="0.13"/>
    <n v="0"/>
    <n v="400"/>
    <n v="400"/>
    <n v="0"/>
    <n v="1"/>
    <n v="0"/>
    <n v="0"/>
    <n v="1"/>
    <m/>
    <m/>
    <n v="0"/>
    <s v="Valauto Lambersart VW"/>
    <s v="VOLKSWAGEN"/>
    <m/>
    <e v="#N/A"/>
    <n v="1514.36"/>
  </r>
  <r>
    <x v="2"/>
    <s v="C"/>
    <x v="3"/>
    <d v="2021-11-19T00:00:00"/>
    <d v="2021-11-30T00:00:00"/>
    <m/>
    <m/>
    <m/>
    <m/>
    <m/>
    <n v="-2000"/>
    <s v="LEALE"/>
    <n v="516082"/>
    <n v="6082"/>
    <s v="BLEEKER &amp; DE JONG"/>
    <x v="24"/>
    <n v="35899.17"/>
    <n v="3975"/>
    <n v="39874.17"/>
    <n v="74"/>
    <n v="1556.86"/>
    <n v="95"/>
    <m/>
    <n v="1461.86"/>
    <n v="3.9044323681220197E-2"/>
    <n v="0"/>
    <n v="0"/>
    <m/>
    <m/>
    <m/>
    <n v="0.13"/>
    <n v="0"/>
    <n v="500"/>
    <n v="500"/>
    <n v="0"/>
    <n v="1"/>
    <n v="0"/>
    <n v="0"/>
    <n v="1"/>
    <m/>
    <m/>
    <n v="0"/>
    <s v="Valauto Lambersart VW"/>
    <s v="VOLKSWAGEN"/>
    <m/>
    <s v="Lambersart Sk"/>
    <n v="1556.86"/>
  </r>
  <r>
    <x v="2"/>
    <s v="C"/>
    <x v="3"/>
    <d v="2021-06-15T00:00:00"/>
    <d v="2021-06-16T00:00:00"/>
    <m/>
    <m/>
    <m/>
    <m/>
    <m/>
    <n v="169223.12"/>
    <s v="VSGNI"/>
    <n v="516083"/>
    <n v="6083"/>
    <s v="COFIPARC "/>
    <x v="17"/>
    <n v="38520.839999999997"/>
    <n v="3091.67"/>
    <n v="41612.509999999995"/>
    <n v="26"/>
    <n v="1343.39"/>
    <n v="95"/>
    <m/>
    <n v="1248.3900000000001"/>
    <n v="3.2283320568742432E-2"/>
    <n v="0"/>
    <n v="0"/>
    <m/>
    <m/>
    <m/>
    <n v="0.1"/>
    <n v="0"/>
    <m/>
    <n v="0"/>
    <s v="Cofiparc"/>
    <n v="0"/>
    <n v="0"/>
    <n v="0"/>
    <n v="1"/>
    <m/>
    <m/>
    <n v="0"/>
    <s v="Valauto Lambersart VW"/>
    <s v="VOLKSWAGEN"/>
    <m/>
    <s v="Entreprises"/>
    <n v="1343.39"/>
  </r>
  <r>
    <x v="2"/>
    <s v="C"/>
    <x v="3"/>
    <d v="2021-07-22T00:00:00"/>
    <d v="2021-07-23T00:00:00"/>
    <m/>
    <m/>
    <m/>
    <m/>
    <m/>
    <n v="0"/>
    <s v="VSGNI"/>
    <n v="516084"/>
    <n v="6084"/>
    <s v="GARDEN FRUITS"/>
    <x v="17"/>
    <n v="37312.5"/>
    <n v="591.66999999999996"/>
    <n v="37904.17"/>
    <n v="24"/>
    <n v="1232.1400000000001"/>
    <n v="95"/>
    <m/>
    <n v="1137.1400000000001"/>
    <n v="3.2506713641269551E-2"/>
    <n v="0"/>
    <n v="0"/>
    <m/>
    <m/>
    <n v="0.1"/>
    <n v="0.1"/>
    <n v="113.71400000000001"/>
    <m/>
    <n v="113.71400000000001"/>
    <s v="VWB"/>
    <n v="0"/>
    <n v="20"/>
    <n v="1"/>
    <n v="1"/>
    <m/>
    <m/>
    <n v="1"/>
    <s v="Valauto Lambersart VW"/>
    <s v="VOLKSWAGEN"/>
    <m/>
    <s v="Entreprises"/>
    <n v="1232.1400000000001"/>
  </r>
  <r>
    <x v="2"/>
    <s v="C"/>
    <x v="3"/>
    <d v="2021-09-09T00:00:00"/>
    <d v="2021-09-10T00:00:00"/>
    <m/>
    <m/>
    <m/>
    <m/>
    <m/>
    <n v="35200.75"/>
    <s v="VSGLE"/>
    <n v="516085"/>
    <n v="6085"/>
    <s v="CAISSE FEDERALE CREDIT MUTUEL"/>
    <x v="25"/>
    <n v="30191.67"/>
    <n v="1308.33"/>
    <n v="31500"/>
    <n v="34"/>
    <n v="1040.01"/>
    <n v="95"/>
    <m/>
    <n v="945.01"/>
    <n v="3.3016190476190477E-2"/>
    <n v="-486.68"/>
    <n v="0"/>
    <m/>
    <m/>
    <n v="0.1"/>
    <n v="0.1"/>
    <n v="94.501000000000005"/>
    <m/>
    <n v="94.501000000000005"/>
    <s v="CM CIC Bail"/>
    <n v="0"/>
    <n v="0"/>
    <n v="0"/>
    <n v="1"/>
    <m/>
    <m/>
    <n v="0"/>
    <s v="Valauto Lambersart VW"/>
    <s v="VOLKSWAGEN"/>
    <m/>
    <s v="Entreprises"/>
    <n v="1040.01"/>
  </r>
  <r>
    <x v="2"/>
    <s v="C"/>
    <x v="3"/>
    <d v="2021-05-18T00:00:00"/>
    <d v="2021-05-19T00:00:00"/>
    <m/>
    <m/>
    <m/>
    <m/>
    <m/>
    <n v="0"/>
    <s v="VSGNI"/>
    <n v="516086"/>
    <n v="6086"/>
    <s v="FRAW"/>
    <x v="21"/>
    <n v="37674.17"/>
    <n v="591.66999999999996"/>
    <n v="38265.839999999997"/>
    <n v="7"/>
    <n v="2237.9"/>
    <n v="95"/>
    <m/>
    <n v="2142.9"/>
    <n v="5.8482970712259295E-2"/>
    <n v="0"/>
    <n v="0"/>
    <m/>
    <m/>
    <n v="0.1"/>
    <n v="0.1"/>
    <n v="214.29000000000002"/>
    <m/>
    <n v="214.29000000000002"/>
    <s v="VWB"/>
    <n v="0"/>
    <n v="20"/>
    <n v="1"/>
    <n v="1"/>
    <m/>
    <m/>
    <n v="1"/>
    <s v="Valauto Lambersart VW"/>
    <s v="VOLKSWAGEN"/>
    <m/>
    <s v="Entreprises"/>
    <n v="2237.9"/>
  </r>
  <r>
    <x v="2"/>
    <s v="C"/>
    <x v="3"/>
    <d v="2021-11-03T00:00:00"/>
    <d v="2021-11-05T00:00:00"/>
    <m/>
    <m/>
    <m/>
    <m/>
    <m/>
    <n v="240600.95999999999"/>
    <s v="LTMEL"/>
    <n v="516087"/>
    <n v="6087"/>
    <s v="GRDF"/>
    <x v="16"/>
    <n v="18102.5"/>
    <n v="2700"/>
    <n v="20802.5"/>
    <n v="141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08T00:00:00"/>
    <d v="2021-11-09T00:00:00"/>
    <m/>
    <m/>
    <m/>
    <m/>
    <m/>
    <n v="240600.95999999999"/>
    <s v="LTMEL"/>
    <n v="516088"/>
    <n v="6088"/>
    <s v="GRDF"/>
    <x v="16"/>
    <n v="18102.5"/>
    <n v="2700"/>
    <n v="20802.5"/>
    <n v="111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03T00:00:00"/>
    <d v="2021-11-04T00:00:00"/>
    <m/>
    <m/>
    <m/>
    <m/>
    <m/>
    <n v="240600.95999999999"/>
    <s v="LTMEL"/>
    <n v="516089"/>
    <n v="6089"/>
    <s v="GRDF"/>
    <x v="16"/>
    <n v="18102.5"/>
    <n v="2700"/>
    <n v="20802.5"/>
    <n v="106"/>
    <n v="729.38"/>
    <n v="95"/>
    <m/>
    <n v="634.38"/>
    <n v="3.5062131955293833E-2"/>
    <n v="0"/>
    <n v="-2496.3000000000002"/>
    <m/>
    <m/>
    <m/>
    <n v="0"/>
    <n v="0"/>
    <m/>
    <n v="0"/>
    <s v="45 jours"/>
    <n v="1"/>
    <n v="0"/>
    <n v="0"/>
    <n v="1"/>
    <m/>
    <m/>
    <n v="0"/>
    <s v="Valauto Lambersart VW"/>
    <s v="VOLKSWAGEN"/>
    <m/>
    <s v="Entreprises"/>
    <n v="729.38"/>
  </r>
  <r>
    <x v="2"/>
    <s v="C"/>
    <x v="3"/>
    <d v="2021-11-12T00:00:00"/>
    <d v="2021-11-15T00:00:00"/>
    <m/>
    <m/>
    <m/>
    <m/>
    <m/>
    <n v="240600.95999999999"/>
    <s v="LTMEL"/>
    <n v="516090"/>
    <n v="6090"/>
    <s v="GRDF"/>
    <x v="16"/>
    <n v="18102.5"/>
    <n v="2700"/>
    <n v="20802.5"/>
    <n v="115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12T00:00:00"/>
    <d v="2021-11-15T00:00:00"/>
    <m/>
    <m/>
    <m/>
    <m/>
    <m/>
    <n v="240600.95999999999"/>
    <s v="LTMEL"/>
    <n v="516091"/>
    <n v="6091"/>
    <s v="GRDF"/>
    <x v="16"/>
    <n v="18102.5"/>
    <n v="2700"/>
    <n v="20802.5"/>
    <n v="115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03T00:00:00"/>
    <d v="2021-11-05T00:00:00"/>
    <m/>
    <m/>
    <m/>
    <m/>
    <m/>
    <n v="240600.95999999999"/>
    <s v="LTMEL"/>
    <n v="516092"/>
    <n v="6092"/>
    <s v="GRDF"/>
    <x v="16"/>
    <n v="18102.5"/>
    <n v="2700"/>
    <n v="20802.5"/>
    <n v="106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03T00:00:00"/>
    <d v="2021-11-05T00:00:00"/>
    <m/>
    <m/>
    <m/>
    <m/>
    <m/>
    <n v="240600.95999999999"/>
    <s v="LTMEL"/>
    <n v="516093"/>
    <n v="6093"/>
    <s v="GRDF"/>
    <x v="16"/>
    <n v="18102.5"/>
    <n v="2700"/>
    <n v="20802.5"/>
    <n v="134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03T00:00:00"/>
    <d v="2021-11-05T00:00:00"/>
    <m/>
    <m/>
    <m/>
    <m/>
    <m/>
    <n v="240600.95999999999"/>
    <s v="LTMEL"/>
    <n v="516094"/>
    <n v="6094"/>
    <s v="GRDF"/>
    <x v="16"/>
    <n v="18102.5"/>
    <n v="2700"/>
    <n v="20802.5"/>
    <n v="106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03T00:00:00"/>
    <d v="2021-11-05T00:00:00"/>
    <m/>
    <m/>
    <m/>
    <m/>
    <m/>
    <n v="240600.95999999999"/>
    <s v="LTMEL"/>
    <n v="516097"/>
    <n v="6097"/>
    <s v="GRDF"/>
    <x v="16"/>
    <n v="18102.5"/>
    <n v="2700"/>
    <n v="20802.5"/>
    <n v="107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05-19T00:00:00"/>
    <d v="2021-05-20T00:00:00"/>
    <m/>
    <m/>
    <m/>
    <m/>
    <m/>
    <n v="0"/>
    <s v="LTFCA"/>
    <n v="516098"/>
    <n v="6098"/>
    <s v="LECHANTRE GILLES"/>
    <x v="17"/>
    <n v="39195.839999999997"/>
    <n v="2779.17"/>
    <n v="41975.009999999995"/>
    <n v="5"/>
    <n v="2445.63"/>
    <n v="95"/>
    <m/>
    <n v="2350.63"/>
    <n v="5.8263952766181605E-2"/>
    <n v="0"/>
    <n v="0"/>
    <m/>
    <m/>
    <n v="7.0000000000000007E-2"/>
    <n v="0.1"/>
    <n v="164.54410000000001"/>
    <m/>
    <n v="164.54410000000001"/>
    <s v="VWB"/>
    <n v="0"/>
    <n v="0"/>
    <n v="0"/>
    <n v="1"/>
    <m/>
    <m/>
    <n v="0"/>
    <s v="Valauto Lambersart VW"/>
    <s v="VOLKSWAGEN"/>
    <m/>
    <s v="lambersart"/>
    <n v="2445.63"/>
  </r>
  <r>
    <x v="2"/>
    <s v="C"/>
    <x v="3"/>
    <d v="2021-06-04T00:00:00"/>
    <d v="2021-06-07T00:00:00"/>
    <m/>
    <m/>
    <m/>
    <m/>
    <m/>
    <n v="-1394.68"/>
    <s v="LTFCA"/>
    <n v="516100"/>
    <n v="6100"/>
    <s v="LAMANTISOL"/>
    <x v="18"/>
    <n v="35381"/>
    <n v="6483.34"/>
    <n v="41864.339999999997"/>
    <n v="59"/>
    <n v="1310.94"/>
    <n v="95"/>
    <m/>
    <n v="1215.94"/>
    <n v="3.1314001367273442E-2"/>
    <n v="0"/>
    <n v="0"/>
    <m/>
    <m/>
    <n v="7.0000000000000007E-2"/>
    <n v="7.0000000000000007E-2"/>
    <n v="85.115800000000007"/>
    <m/>
    <n v="85.115800000000007"/>
    <s v="VWB"/>
    <n v="1"/>
    <n v="20"/>
    <n v="1"/>
    <n v="1"/>
    <n v="837.29"/>
    <d v="2021-07-06T00:00:00"/>
    <n v="1"/>
    <s v="Valauto Lambersart VW"/>
    <s v="VOLKSWAGEN"/>
    <m/>
    <s v="lambersart"/>
    <n v="2148.23"/>
  </r>
  <r>
    <x v="2"/>
    <s v="C"/>
    <x v="3"/>
    <d v="2021-09-15T00:00:00"/>
    <d v="2021-09-16T00:00:00"/>
    <m/>
    <m/>
    <m/>
    <m/>
    <m/>
    <n v="0"/>
    <s v="VSGLE"/>
    <n v="516105"/>
    <n v="6105"/>
    <s v="OBJECTWARE N.E"/>
    <x v="22"/>
    <n v="32917.5"/>
    <n v="1800"/>
    <n v="34717.5"/>
    <n v="6"/>
    <n v="1136.55"/>
    <n v="95"/>
    <m/>
    <n v="1041.55"/>
    <n v="3.2737092244545254E-2"/>
    <n v="0"/>
    <n v="0"/>
    <m/>
    <m/>
    <n v="0.1"/>
    <n v="0.1"/>
    <n v="104.155"/>
    <m/>
    <n v="104.155"/>
    <s v="VWB"/>
    <n v="0"/>
    <n v="20"/>
    <n v="1"/>
    <n v="1"/>
    <m/>
    <m/>
    <n v="1"/>
    <s v="Valauto Lambersart VW"/>
    <s v="VOLKSWAGEN"/>
    <m/>
    <s v="Entreprises"/>
    <n v="1136.55"/>
  </r>
  <r>
    <x v="2"/>
    <s v="NC"/>
    <x v="3"/>
    <d v="2021-09-02T00:00:00"/>
    <d v="2021-09-03T00:00:00"/>
    <m/>
    <m/>
    <s v="x"/>
    <m/>
    <m/>
    <n v="0"/>
    <s v="VSGNI"/>
    <n v="516106"/>
    <n v="6106"/>
    <s v="GILMANT CONSTRUCTION"/>
    <x v="17"/>
    <n v="36637.5"/>
    <n v="591.66999999999996"/>
    <n v="37229.17"/>
    <n v="164"/>
    <n v="951.29"/>
    <n v="95"/>
    <m/>
    <n v="856.29"/>
    <n v="2.5552275272320065E-2"/>
    <n v="0"/>
    <n v="-372.29"/>
    <n v="-372.29"/>
    <n v="0.01"/>
    <n v="0.1"/>
    <n v="0.1"/>
    <n v="85.629000000000005"/>
    <m/>
    <n v="85.629000000000005"/>
    <s v="VWB"/>
    <n v="0"/>
    <n v="20"/>
    <n v="1"/>
    <n v="1"/>
    <m/>
    <m/>
    <n v="1"/>
    <s v="Valauto Lambersart VW"/>
    <s v="VOLKSWAGEN"/>
    <m/>
    <s v="Entreprises"/>
    <n v="951.29"/>
  </r>
  <r>
    <x v="2"/>
    <s v="C"/>
    <x v="3"/>
    <d v="2021-06-21T00:00:00"/>
    <d v="2021-06-23T00:00:00"/>
    <m/>
    <m/>
    <m/>
    <m/>
    <m/>
    <n v="0"/>
    <s v="VSGNI"/>
    <n v="516108"/>
    <n v="6108"/>
    <s v="DENAIN FRUITS"/>
    <x v="17"/>
    <n v="37312.5"/>
    <n v="1150"/>
    <n v="38462.5"/>
    <n v="5"/>
    <n v="479.63"/>
    <n v="95"/>
    <m/>
    <n v="384.63"/>
    <n v="1.2470068248293793E-2"/>
    <n v="0"/>
    <n v="0"/>
    <m/>
    <m/>
    <n v="0.1"/>
    <n v="0.1"/>
    <n v="38.463000000000001"/>
    <m/>
    <n v="38.463000000000001"/>
    <s v="VWB"/>
    <n v="0"/>
    <n v="20"/>
    <n v="1"/>
    <n v="1"/>
    <m/>
    <m/>
    <n v="1"/>
    <s v="Valauto Lambersart VW"/>
    <s v="VOLKSWAGEN"/>
    <m/>
    <s v="Entreprises"/>
    <n v="479.63"/>
  </r>
  <r>
    <x v="2"/>
    <s v="C"/>
    <x v="3"/>
    <d v="2021-06-22T00:00:00"/>
    <d v="2021-06-24T00:00:00"/>
    <m/>
    <m/>
    <m/>
    <m/>
    <m/>
    <n v="0"/>
    <s v="VRRKE"/>
    <n v="516109"/>
    <n v="6109"/>
    <s v="OE EXPERTS"/>
    <x v="21"/>
    <n v="31203.33"/>
    <n v="591.66999999999996"/>
    <n v="31795"/>
    <n v="6"/>
    <n v="412.97"/>
    <n v="95"/>
    <m/>
    <n v="317.97000000000003"/>
    <n v="1.2988520207579809E-2"/>
    <n v="0"/>
    <n v="-635.9"/>
    <m/>
    <m/>
    <n v="0.1"/>
    <n v="0.1"/>
    <n v="31.797000000000004"/>
    <m/>
    <n v="31.797000000000004"/>
    <s v="VWB"/>
    <n v="0"/>
    <n v="0"/>
    <n v="0"/>
    <n v="1"/>
    <m/>
    <m/>
    <n v="0"/>
    <s v="Valauto Lambersart VW"/>
    <s v="VOLKSWAGEN"/>
    <m/>
    <s v="Vexor"/>
    <n v="412.97"/>
  </r>
  <r>
    <x v="2"/>
    <s v="C"/>
    <x v="3"/>
    <d v="2021-05-06T00:00:00"/>
    <d v="2021-05-07T00:00:00"/>
    <m/>
    <m/>
    <m/>
    <m/>
    <m/>
    <n v="0"/>
    <s v="LTHVI"/>
    <n v="516110"/>
    <n v="6110"/>
    <s v="AGILIM"/>
    <x v="17"/>
    <n v="36637.5"/>
    <n v="1316.67"/>
    <n v="37954.17"/>
    <n v="16"/>
    <n v="1233.6400000000001"/>
    <n v="95"/>
    <m/>
    <n v="1138.6400000000001"/>
    <n v="3.2503411351111094E-2"/>
    <n v="0"/>
    <n v="0"/>
    <m/>
    <m/>
    <n v="7.0000000000000007E-2"/>
    <n v="7.0000000000000007E-2"/>
    <n v="79.70480000000002"/>
    <m/>
    <n v="79.70480000000002"/>
    <s v="VWB"/>
    <n v="0"/>
    <n v="20"/>
    <n v="1"/>
    <n v="1"/>
    <m/>
    <m/>
    <n v="1"/>
    <s v="Valauto Lambersart VW"/>
    <s v="VOLKSWAGEN"/>
    <m/>
    <s v="lambersart"/>
    <n v="1233.6400000000001"/>
  </r>
  <r>
    <x v="2"/>
    <s v="C"/>
    <x v="3"/>
    <d v="2021-10-27T00:00:00"/>
    <d v="2021-10-28T00:00:00"/>
    <m/>
    <m/>
    <m/>
    <m/>
    <m/>
    <n v="0"/>
    <s v="VSGNI"/>
    <n v="516111"/>
    <n v="6111"/>
    <s v="SCAM FINANCES"/>
    <x v="21"/>
    <n v="31120"/>
    <n v="591.66999999999996"/>
    <n v="31711.67"/>
    <n v="134"/>
    <n v="729.25"/>
    <n v="95"/>
    <m/>
    <n v="634.25"/>
    <n v="2.299626604338403E-2"/>
    <n v="-634.23"/>
    <n v="0"/>
    <m/>
    <m/>
    <n v="0.1"/>
    <n v="0.1"/>
    <n v="63.425000000000004"/>
    <m/>
    <n v="63.425000000000004"/>
    <s v="VWB"/>
    <n v="0"/>
    <n v="20"/>
    <n v="1"/>
    <n v="1"/>
    <m/>
    <m/>
    <n v="1"/>
    <s v="Valauto Lambersart VW"/>
    <s v="VOLKSWAGEN"/>
    <m/>
    <s v="Entreprises"/>
    <n v="729.25"/>
  </r>
  <r>
    <x v="2"/>
    <s v="C"/>
    <x v="3"/>
    <d v="2021-04-02T00:00:00"/>
    <d v="2021-04-02T00:00:00"/>
    <m/>
    <m/>
    <m/>
    <m/>
    <m/>
    <n v="0"/>
    <s v="LTMPR"/>
    <n v="516114"/>
    <n v="6114"/>
    <s v="COUSIN NICOLAS "/>
    <x v="19"/>
    <n v="27736.67"/>
    <n v="2758.33"/>
    <n v="30495"/>
    <n v="11"/>
    <n v="1733.96"/>
    <n v="95"/>
    <m/>
    <n v="1638.96"/>
    <n v="5.6860468929332678E-2"/>
    <n v="0"/>
    <n v="-2483.33"/>
    <m/>
    <m/>
    <n v="7.0000000000000007E-2"/>
    <n v="7.0000000000000007E-2"/>
    <n v="114.72720000000001"/>
    <m/>
    <n v="114.72720000000001"/>
    <s v="VWB"/>
    <n v="0"/>
    <n v="0"/>
    <n v="0"/>
    <n v="1"/>
    <m/>
    <m/>
    <n v="0"/>
    <s v="Valauto Lambersart VW"/>
    <s v="VOLKSWAGEN"/>
    <m/>
    <s v="lambersart"/>
    <n v="1733.96"/>
  </r>
  <r>
    <x v="2"/>
    <s v="C"/>
    <x v="3"/>
    <d v="2021-05-12T00:00:00"/>
    <d v="2021-05-14T00:00:00"/>
    <m/>
    <m/>
    <m/>
    <m/>
    <m/>
    <n v="0"/>
    <s v="LTLLE"/>
    <n v="516117"/>
    <n v="6117"/>
    <s v="AUBERT AUDREY"/>
    <x v="19"/>
    <n v="29070"/>
    <n v="6658.33"/>
    <n v="35728.33"/>
    <n v="9"/>
    <n v="1969.46"/>
    <n v="95"/>
    <m/>
    <n v="1874.46"/>
    <n v="5.512320335151405E-2"/>
    <n v="0"/>
    <n v="-1600"/>
    <m/>
    <m/>
    <n v="7.0000000000000007E-2"/>
    <n v="7.0000000000000007E-2"/>
    <n v="131.21220000000002"/>
    <m/>
    <n v="131.21220000000002"/>
    <s v="VWB"/>
    <n v="0"/>
    <n v="0"/>
    <n v="0"/>
    <n v="1"/>
    <m/>
    <m/>
    <n v="0"/>
    <s v="Valauto Lambersart VW"/>
    <s v="VOLKSWAGEN"/>
    <m/>
    <s v="lambersart"/>
    <n v="1969.46"/>
  </r>
  <r>
    <x v="2"/>
    <s v="C"/>
    <x v="3"/>
    <d v="2021-04-30T00:00:00"/>
    <d v="2021-04-30T00:00:00"/>
    <m/>
    <m/>
    <m/>
    <m/>
    <m/>
    <n v="468641.04"/>
    <s v="LTMEL"/>
    <n v="516118"/>
    <n v="6118"/>
    <s v="ARVAL SERVICE LEASE"/>
    <x v="17"/>
    <n v="33095.839999999997"/>
    <n v="2050"/>
    <n v="35145.839999999997"/>
    <n v="30"/>
    <n v="797.92"/>
    <n v="95"/>
    <m/>
    <n v="702.92"/>
    <n v="2.2703113654418277E-2"/>
    <n v="0"/>
    <n v="351.46"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797.92"/>
  </r>
  <r>
    <x v="2"/>
    <s v="C"/>
    <x v="3"/>
    <d v="2021-06-29T00:00:00"/>
    <d v="2021-07-01T00:00:00"/>
    <m/>
    <m/>
    <m/>
    <m/>
    <m/>
    <n v="44896.71"/>
    <s v="LTMEL"/>
    <n v="516122"/>
    <n v="6122"/>
    <s v="ARVAL FLEET SERVICES"/>
    <x v="25"/>
    <n v="40141.67"/>
    <n v="3341.67"/>
    <n v="43483.34"/>
    <n v="25"/>
    <n v="1703.88"/>
    <n v="95"/>
    <m/>
    <n v="1608.88"/>
    <n v="3.918466244773286E-2"/>
    <n v="0"/>
    <n v="0"/>
    <m/>
    <m/>
    <m/>
    <n v="0"/>
    <n v="0"/>
    <m/>
    <n v="0"/>
    <n v="0"/>
    <n v="0"/>
    <n v="0"/>
    <n v="0"/>
    <n v="1"/>
    <m/>
    <m/>
    <n v="0"/>
    <s v="Valauto Lambersart VW"/>
    <s v="VOLKSWAGEN"/>
    <m/>
    <s v="Entreprises"/>
    <n v="1703.88"/>
  </r>
  <r>
    <x v="2"/>
    <s v="C"/>
    <x v="3"/>
    <d v="2021-07-30T00:00:00"/>
    <d v="2021-08-02T00:00:00"/>
    <m/>
    <m/>
    <m/>
    <m/>
    <m/>
    <n v="0"/>
    <s v="VSGNI"/>
    <n v="516130"/>
    <n v="6130"/>
    <s v="SOLARTECH"/>
    <x v="17"/>
    <n v="39195.839999999997"/>
    <n v="4508.34"/>
    <n v="43704.179999999993"/>
    <n v="18"/>
    <n v="2542.4499999999998"/>
    <n v="95"/>
    <n v="-1136.31"/>
    <n v="1311.1399999999999"/>
    <n v="3.2174039188013599E-2"/>
    <n v="0"/>
    <n v="0"/>
    <m/>
    <m/>
    <n v="0.1"/>
    <n v="0"/>
    <n v="131.114"/>
    <m/>
    <n v="131.114"/>
    <n v="0"/>
    <n v="0"/>
    <n v="0"/>
    <n v="0"/>
    <n v="1"/>
    <m/>
    <m/>
    <n v="0"/>
    <s v="Valauto Lambersart VW"/>
    <s v="VOLKSWAGEN"/>
    <m/>
    <s v="Entreprises"/>
    <n v="2542.4499999999998"/>
  </r>
  <r>
    <x v="2"/>
    <s v="C"/>
    <x v="3"/>
    <d v="2021-06-18T00:00:00"/>
    <d v="2021-06-21T00:00:00"/>
    <m/>
    <m/>
    <m/>
    <m/>
    <m/>
    <n v="358309.06"/>
    <s v="LTMEL"/>
    <n v="516132"/>
    <n v="6132"/>
    <s v="ARVAL SERVICE LEASE"/>
    <x v="16"/>
    <n v="17744.169999999998"/>
    <n v="570.83000000000004"/>
    <n v="18315"/>
    <n v="21"/>
    <n v="461.31"/>
    <n v="95"/>
    <m/>
    <n v="366.31"/>
    <n v="2.5187551187551189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461.31"/>
  </r>
  <r>
    <x v="2"/>
    <s v="C"/>
    <x v="3"/>
    <d v="2021-08-27T00:00:00"/>
    <d v="2021-08-30T00:00:00"/>
    <m/>
    <m/>
    <m/>
    <m/>
    <m/>
    <n v="123808.17"/>
    <s v="VSGNI"/>
    <n v="516133"/>
    <n v="6133"/>
    <s v="TEMSYS ALD AUTOMOTIVE"/>
    <x v="26"/>
    <n v="44538.33"/>
    <n v="2837.5"/>
    <n v="47375.83"/>
    <n v="72"/>
    <n v="1374.12"/>
    <n v="95"/>
    <m/>
    <n v="1279.1199999999999"/>
    <n v="2.9004663348378274E-2"/>
    <n v="0"/>
    <m/>
    <m/>
    <m/>
    <n v="0.1"/>
    <n v="0.1"/>
    <n v="127.91199999999999"/>
    <m/>
    <n v="127.91199999999999"/>
    <s v="Temsys"/>
    <n v="0"/>
    <n v="0"/>
    <n v="0"/>
    <n v="1"/>
    <m/>
    <m/>
    <n v="0"/>
    <s v="Valauto Lambersart VW"/>
    <s v="VOLKSWAGEN"/>
    <m/>
    <s v="Entreprises"/>
    <n v="1374.12"/>
  </r>
  <r>
    <x v="2"/>
    <s v="C"/>
    <x v="3"/>
    <d v="2021-08-30T00:00:00"/>
    <d v="2021-09-03T00:00:00"/>
    <m/>
    <m/>
    <m/>
    <m/>
    <m/>
    <n v="123808.17"/>
    <s v="VSGNI"/>
    <n v="516134"/>
    <n v="6134"/>
    <s v="TEMSYS ALD AUTOMOTIVE"/>
    <x v="17"/>
    <n v="37312.480000000003"/>
    <n v="4925"/>
    <n v="42237.48"/>
    <n v="35"/>
    <n v="939.76"/>
    <n v="95"/>
    <m/>
    <n v="844.76"/>
    <n v="2.2249433441578426E-2"/>
    <n v="0"/>
    <m/>
    <m/>
    <m/>
    <n v="0.1"/>
    <n v="0.1"/>
    <n v="84.475999999999999"/>
    <m/>
    <n v="84.475999999999999"/>
    <s v="Temsys"/>
    <n v="0"/>
    <n v="0"/>
    <n v="0"/>
    <n v="1"/>
    <m/>
    <m/>
    <n v="0"/>
    <s v="Valauto Lambersart VW"/>
    <s v="VOLKSWAGEN"/>
    <m/>
    <s v="Entreprises"/>
    <n v="939.76"/>
  </r>
  <r>
    <x v="2"/>
    <s v="C"/>
    <x v="3"/>
    <d v="2021-07-01T00:00:00"/>
    <d v="2021-07-01T00:00:00"/>
    <m/>
    <m/>
    <m/>
    <m/>
    <m/>
    <n v="0"/>
    <s v="LTLLE"/>
    <n v="516139"/>
    <n v="6139"/>
    <s v="LEFEBVRE SARAH"/>
    <x v="16"/>
    <n v="17681.669999999998"/>
    <n v="2112.5100000000002"/>
    <n v="19794.18"/>
    <n v="7"/>
    <n v="953.55"/>
    <n v="95"/>
    <m/>
    <n v="858.55"/>
    <n v="4.8173250925271971E-2"/>
    <n v="-1275"/>
    <n v="-500"/>
    <m/>
    <m/>
    <n v="0.1"/>
    <n v="0.1"/>
    <n v="85.855000000000004"/>
    <m/>
    <n v="85.855000000000004"/>
    <s v=""/>
    <n v="1"/>
    <n v="0"/>
    <n v="0"/>
    <n v="1"/>
    <m/>
    <m/>
    <n v="0"/>
    <s v="Valauto Lambersart VW"/>
    <s v="VOLKSWAGEN"/>
    <m/>
    <s v="lambersart"/>
    <n v="953.55"/>
  </r>
  <r>
    <x v="2"/>
    <s v="C"/>
    <x v="3"/>
    <d v="2021-06-29T00:00:00"/>
    <d v="2021-06-30T00:00:00"/>
    <m/>
    <m/>
    <m/>
    <m/>
    <m/>
    <m/>
    <s v="LTHVI"/>
    <n v="516140"/>
    <n v="6140"/>
    <s v="DOBRJANSKYJ CAROLINE"/>
    <x v="16"/>
    <n v="16285.83"/>
    <n v="1604.18"/>
    <n v="17890.009999999998"/>
    <n v="32"/>
    <n v="884.56000000000006"/>
    <n v="95"/>
    <m/>
    <n v="789.56000000000006"/>
    <n v="4.9444354698516109E-2"/>
    <n v="0"/>
    <n v="-1775"/>
    <m/>
    <m/>
    <n v="0.13"/>
    <n v="0.13"/>
    <n v="102.64280000000001"/>
    <m/>
    <n v="102.64280000000001"/>
    <s v="VWB"/>
    <n v="1"/>
    <n v="20"/>
    <n v="1"/>
    <n v="1"/>
    <m/>
    <m/>
    <n v="1"/>
    <s v="Valauto Lambersart VW"/>
    <s v="VOLKSWAGEN"/>
    <m/>
    <s v="lambersart"/>
    <n v="884.56000000000006"/>
  </r>
  <r>
    <x v="2"/>
    <s v="C"/>
    <x v="3"/>
    <d v="2021-08-25T00:00:00"/>
    <d v="2021-08-26T00:00:00"/>
    <m/>
    <m/>
    <m/>
    <m/>
    <m/>
    <n v="567.66"/>
    <s v="LTMPR"/>
    <n v="516141"/>
    <n v="6141"/>
    <s v="RODRIGUES MARIE HELENE"/>
    <x v="16"/>
    <n v="15527.5"/>
    <n v="1316.67"/>
    <n v="16844.169999999998"/>
    <n v="47"/>
    <n v="594.22"/>
    <n v="95"/>
    <m/>
    <n v="499.22"/>
    <n v="3.5277487700492223E-2"/>
    <n v="0"/>
    <n v="-900"/>
    <m/>
    <m/>
    <n v="0.1"/>
    <n v="0.1"/>
    <n v="49.922000000000004"/>
    <m/>
    <n v="49.922000000000004"/>
    <s v="VWB"/>
    <n v="1"/>
    <n v="0"/>
    <n v="0"/>
    <n v="1"/>
    <m/>
    <m/>
    <n v="0"/>
    <s v="Valauto Lambersart VW"/>
    <s v="VOLKSWAGEN"/>
    <m/>
    <s v="lambersart"/>
    <n v="594.22"/>
  </r>
  <r>
    <x v="2"/>
    <s v="C"/>
    <x v="3"/>
    <d v="2021-06-28T00:00:00"/>
    <d v="2021-06-29T00:00:00"/>
    <m/>
    <m/>
    <m/>
    <m/>
    <m/>
    <m/>
    <s v="LTLLE"/>
    <n v="516142"/>
    <n v="6142"/>
    <s v="DARTUS HERVE ET KATRINE"/>
    <x v="16"/>
    <n v="16285.83"/>
    <n v="1712.51"/>
    <n v="17998.34"/>
    <n v="31"/>
    <n v="809.88"/>
    <n v="95"/>
    <m/>
    <n v="714.88"/>
    <n v="4.4997483101219336E-2"/>
    <n v="0"/>
    <n v="-1775"/>
    <m/>
    <m/>
    <n v="0.1"/>
    <n v="0.13"/>
    <n v="71.488"/>
    <m/>
    <n v="71.488"/>
    <s v="VWB"/>
    <n v="1"/>
    <n v="20"/>
    <n v="1"/>
    <n v="1"/>
    <m/>
    <m/>
    <n v="1"/>
    <s v="Valauto Lambersart VW"/>
    <s v="VOLKSWAGEN"/>
    <m/>
    <s v="lambersart"/>
    <n v="809.88"/>
  </r>
  <r>
    <x v="2"/>
    <s v="C"/>
    <x v="3"/>
    <d v="2021-06-18T00:00:00"/>
    <d v="2021-06-21T00:00:00"/>
    <m/>
    <m/>
    <m/>
    <m/>
    <m/>
    <n v="0"/>
    <s v="LTMEL"/>
    <n v="516144"/>
    <n v="6144"/>
    <s v="GMT OUTDOOR"/>
    <x v="21"/>
    <n v="27674.17"/>
    <n v="1975"/>
    <n v="29649.17"/>
    <n v="7"/>
    <n v="688.01"/>
    <n v="95"/>
    <m/>
    <n v="593.01"/>
    <n v="2.3205034070093701E-2"/>
    <n v="0"/>
    <n v="-1185.97"/>
    <m/>
    <m/>
    <m/>
    <n v="0"/>
    <n v="0"/>
    <m/>
    <n v="0"/>
    <s v="VWB"/>
    <n v="0"/>
    <n v="0"/>
    <n v="0"/>
    <n v="1"/>
    <m/>
    <m/>
    <n v="0"/>
    <s v="Valauto Lambersart VW"/>
    <s v="VOLKSWAGEN"/>
    <m/>
    <s v="Entreprises"/>
    <n v="688.01"/>
  </r>
  <r>
    <x v="2"/>
    <s v="C"/>
    <x v="3"/>
    <d v="2021-12-01T00:00:00"/>
    <d v="2021-12-08T00:00:00"/>
    <m/>
    <m/>
    <m/>
    <m/>
    <m/>
    <n v="0"/>
    <s v="LTFCA"/>
    <n v="516150"/>
    <n v="6150"/>
    <s v="LOSETO HOLDING"/>
    <x v="27"/>
    <n v="75957.5"/>
    <n v="7962.51"/>
    <n v="83920.01"/>
    <n v="23"/>
    <n v="1773.43"/>
    <n v="95"/>
    <m/>
    <n v="1678.43"/>
    <n v="2.1132385470402113E-2"/>
    <n v="0"/>
    <n v="0"/>
    <m/>
    <m/>
    <n v="7.0000000000000007E-2"/>
    <n v="7.0000000000000007E-2"/>
    <n v="117.49010000000001"/>
    <m/>
    <n v="117.49010000000001"/>
    <s v="VWB"/>
    <n v="0"/>
    <n v="0"/>
    <n v="0"/>
    <n v="1"/>
    <m/>
    <m/>
    <n v="0"/>
    <s v="Valauto Lambersart VW"/>
    <s v="VOLKSWAGEN"/>
    <m/>
    <s v="lambersart"/>
    <n v="1773.43"/>
  </r>
  <r>
    <x v="2"/>
    <s v="C"/>
    <x v="3"/>
    <d v="2021-08-25T00:00:00"/>
    <d v="2021-08-25T00:00:00"/>
    <m/>
    <m/>
    <m/>
    <m/>
    <m/>
    <n v="0"/>
    <s v="VRRKE"/>
    <n v="516153"/>
    <n v="6153"/>
    <s v="BOUCHERIE DEJARDIN"/>
    <x v="27"/>
    <n v="64124.160000000003"/>
    <n v="0"/>
    <n v="64124.160000000003"/>
    <n v="27"/>
    <n v="1185.1099999999999"/>
    <n v="95"/>
    <m/>
    <n v="1090.1099999999999"/>
    <n v="1.8481489660059483E-2"/>
    <n v="0"/>
    <n v="0"/>
    <m/>
    <m/>
    <n v="0.1"/>
    <n v="0.1"/>
    <n v="109.011"/>
    <m/>
    <n v="109.011"/>
    <s v="VWB"/>
    <n v="0"/>
    <n v="0"/>
    <n v="0"/>
    <n v="1"/>
    <m/>
    <m/>
    <n v="0"/>
    <s v="Valauto Lambersart VW"/>
    <s v="VOLKSWAGEN"/>
    <m/>
    <s v="Vexor"/>
    <n v="1185.1099999999999"/>
  </r>
  <r>
    <x v="2"/>
    <s v="C"/>
    <x v="3"/>
    <d v="2021-10-06T00:00:00"/>
    <d v="2021-10-07T00:00:00"/>
    <m/>
    <m/>
    <m/>
    <m/>
    <m/>
    <n v="0"/>
    <s v="VSFCA"/>
    <n v="516162"/>
    <n v="6162"/>
    <s v="LE MARHADOUR THIERRY"/>
    <x v="17"/>
    <n v="38216.67"/>
    <n v="6358.34"/>
    <n v="44575.009999999995"/>
    <n v="30"/>
    <n v="1432.28"/>
    <n v="95"/>
    <m/>
    <n v="1337.28"/>
    <n v="3.2131905298506944E-2"/>
    <n v="-1381.83"/>
    <n v="0"/>
    <m/>
    <m/>
    <n v="0.12"/>
    <n v="0.12"/>
    <n v="160.4736"/>
    <m/>
    <n v="160.4736"/>
    <s v="VWB"/>
    <n v="1"/>
    <n v="0"/>
    <n v="0"/>
    <n v="1"/>
    <m/>
    <m/>
    <n v="0"/>
    <s v="Valauto Lambersart VW"/>
    <s v="VOLKSWAGEN"/>
    <m/>
    <e v="#N/A"/>
    <n v="1432.28"/>
  </r>
  <r>
    <x v="2"/>
    <s v="C"/>
    <x v="3"/>
    <d v="2021-06-29T00:00:00"/>
    <d v="2021-06-30T00:00:00"/>
    <m/>
    <m/>
    <m/>
    <m/>
    <m/>
    <m/>
    <s v="LTHVI"/>
    <n v="516165"/>
    <n v="6165"/>
    <s v="MEURIN ALAIN"/>
    <x v="17"/>
    <n v="33095.839999999997"/>
    <n v="1579.16"/>
    <n v="34675"/>
    <n v="33"/>
    <n v="1213.08"/>
    <n v="95"/>
    <m/>
    <n v="1118.08"/>
    <n v="3.4984282624369138E-2"/>
    <n v="0"/>
    <n v="-1400"/>
    <m/>
    <m/>
    <n v="0.13"/>
    <n v="0.13"/>
    <n v="145.35040000000001"/>
    <m/>
    <n v="145.35040000000001"/>
    <s v="VWB"/>
    <n v="1"/>
    <n v="20"/>
    <n v="1"/>
    <n v="1"/>
    <m/>
    <m/>
    <n v="1"/>
    <s v="Valauto Lambersart VW"/>
    <s v="VOLKSWAGEN"/>
    <m/>
    <s v="lambersart"/>
    <n v="1213.08"/>
  </r>
  <r>
    <x v="2"/>
    <s v="C"/>
    <x v="3"/>
    <d v="2021-07-15T00:00:00"/>
    <d v="2021-07-16T00:00:00"/>
    <m/>
    <m/>
    <m/>
    <m/>
    <m/>
    <n v="0"/>
    <s v="LTHVI"/>
    <n v="516166"/>
    <n v="6166"/>
    <s v="DESCAMPS JUSTINE"/>
    <x v="21"/>
    <n v="28145"/>
    <n v="591.66999999999996"/>
    <n v="28736.67"/>
    <n v="14"/>
    <n v="957.11"/>
    <n v="95"/>
    <m/>
    <n v="862.11"/>
    <n v="3.3306225112373841E-2"/>
    <n v="0"/>
    <n v="0"/>
    <m/>
    <m/>
    <n v="7.0000000000000007E-2"/>
    <n v="7.0000000000000007E-2"/>
    <n v="60.347700000000003"/>
    <m/>
    <n v="60.347700000000003"/>
    <s v="VWB"/>
    <n v="0"/>
    <n v="20"/>
    <n v="1"/>
    <n v="1"/>
    <m/>
    <m/>
    <n v="1"/>
    <s v="Valauto Lambersart VW"/>
    <s v="VOLKSWAGEN"/>
    <m/>
    <s v="lambersart"/>
    <n v="957.11"/>
  </r>
  <r>
    <x v="2"/>
    <s v="C"/>
    <x v="3"/>
    <d v="2021-05-21T00:00:00"/>
    <d v="2021-05-25T00:00:00"/>
    <m/>
    <m/>
    <m/>
    <m/>
    <m/>
    <n v="207690.23999999999"/>
    <s v="LTMEL"/>
    <n v="516167"/>
    <n v="6167"/>
    <s v="ARVAL SERVICE LEASE"/>
    <x v="17"/>
    <n v="29129.17"/>
    <n v="2050"/>
    <n v="31179.17"/>
    <n v="32"/>
    <n v="718.59"/>
    <n v="95"/>
    <m/>
    <n v="623.59"/>
    <n v="2.3047117675037535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718.59"/>
  </r>
  <r>
    <x v="2"/>
    <s v="C"/>
    <x v="3"/>
    <d v="2021-05-25T00:00:00"/>
    <d v="2021-05-26T00:00:00"/>
    <m/>
    <m/>
    <m/>
    <m/>
    <m/>
    <n v="0"/>
    <s v="LTLLE"/>
    <n v="516169"/>
    <n v="6169"/>
    <s v="BONDU CHRISTIAN"/>
    <x v="17"/>
    <n v="33095.839999999997"/>
    <n v="2358.33"/>
    <n v="35454.17"/>
    <n v="21"/>
    <n v="731.47"/>
    <n v="95"/>
    <m/>
    <n v="636.47"/>
    <n v="2.0631423609691047E-2"/>
    <n v="0"/>
    <n v="0"/>
    <m/>
    <m/>
    <n v="7.0000000000000007E-2"/>
    <n v="7.0000000000000007E-2"/>
    <n v="44.552900000000008"/>
    <m/>
    <n v="44.552900000000008"/>
    <s v=""/>
    <n v="1"/>
    <n v="20"/>
    <n v="1"/>
    <n v="1"/>
    <m/>
    <m/>
    <n v="1"/>
    <s v="Valauto Lambersart VW"/>
    <s v="VOLKSWAGEN"/>
    <m/>
    <s v="lambersart"/>
    <n v="731.47"/>
  </r>
  <r>
    <x v="2"/>
    <s v="NC"/>
    <x v="3"/>
    <d v="2021-07-08T00:00:00"/>
    <d v="2021-07-09T00:00:00"/>
    <m/>
    <m/>
    <s v="x"/>
    <m/>
    <m/>
    <n v="0"/>
    <s v="VRRKE"/>
    <n v="516171"/>
    <n v="6171"/>
    <s v="LENGLIN CATHY"/>
    <x v="17"/>
    <n v="37312.5"/>
    <n v="0"/>
    <n v="37312.5"/>
    <n v="17"/>
    <n v="1027.82"/>
    <n v="95"/>
    <m/>
    <n v="932.81999999999994"/>
    <n v="2.7546264656616415E-2"/>
    <n v="0"/>
    <n v="-559.69000000000005"/>
    <n v="-560"/>
    <s v="AIDE VINCENT"/>
    <n v="0.1"/>
    <n v="0.1"/>
    <n v="93.281999999999996"/>
    <m/>
    <n v="93.281999999999996"/>
    <s v="VWB"/>
    <n v="0"/>
    <n v="0"/>
    <n v="0"/>
    <n v="1"/>
    <m/>
    <m/>
    <n v="0"/>
    <s v="Valauto Lambersart VW"/>
    <s v="VOLKSWAGEN"/>
    <m/>
    <s v="Vexor"/>
    <n v="1027.82"/>
  </r>
  <r>
    <x v="2"/>
    <s v="C"/>
    <x v="3"/>
    <d v="2021-04-30T00:00:00"/>
    <d v="2021-04-30T00:00:00"/>
    <m/>
    <m/>
    <m/>
    <m/>
    <m/>
    <n v="0"/>
    <s v="VSGLE"/>
    <n v="516172"/>
    <n v="6172"/>
    <s v="CHEZ ROMAIN"/>
    <x v="17"/>
    <n v="36637.5"/>
    <n v="950"/>
    <n v="37587.5"/>
    <n v="7"/>
    <n v="846.77"/>
    <n v="95"/>
    <m/>
    <n v="751.77"/>
    <n v="2.2527968074492848E-2"/>
    <n v="0"/>
    <n v="0"/>
    <m/>
    <m/>
    <n v="0.1"/>
    <n v="0.1"/>
    <n v="75.177000000000007"/>
    <m/>
    <n v="75.177000000000007"/>
    <s v="VWB"/>
    <n v="0"/>
    <n v="20"/>
    <n v="1"/>
    <n v="1"/>
    <m/>
    <m/>
    <n v="1"/>
    <s v="Valauto Lambersart VW"/>
    <s v="VOLKSWAGEN"/>
    <m/>
    <s v="Entreprises"/>
    <n v="846.77"/>
  </r>
  <r>
    <x v="2"/>
    <s v="C"/>
    <x v="3"/>
    <d v="2021-10-21T00:00:00"/>
    <d v="2021-10-22T00:00:00"/>
    <m/>
    <m/>
    <m/>
    <m/>
    <m/>
    <n v="51758.91"/>
    <s v="VSGNI"/>
    <n v="516173"/>
    <n v="6173"/>
    <s v="COFIPARC "/>
    <x v="17"/>
    <n v="39195.839999999997"/>
    <n v="4820.84"/>
    <n v="44016.679999999993"/>
    <n v="6"/>
    <n v="2559.9499999999998"/>
    <n v="95"/>
    <n v="-1144.43"/>
    <n v="1320.5199999999998"/>
    <n v="3.2158718013262241E-2"/>
    <n v="0"/>
    <n v="0"/>
    <m/>
    <m/>
    <n v="0.1"/>
    <n v="0.1"/>
    <n v="132.05199999999999"/>
    <m/>
    <n v="132.05199999999999"/>
    <s v="Cofiparc"/>
    <n v="0"/>
    <n v="0"/>
    <n v="0"/>
    <n v="1"/>
    <m/>
    <m/>
    <n v="0"/>
    <s v="Valauto Lambersart VW"/>
    <s v="VOLKSWAGEN"/>
    <m/>
    <s v="Entreprises"/>
    <n v="2559.9499999999998"/>
  </r>
  <r>
    <x v="2"/>
    <s v="C"/>
    <x v="3"/>
    <d v="2021-06-02T00:00:00"/>
    <d v="2021-06-03T00:00:00"/>
    <m/>
    <m/>
    <m/>
    <m/>
    <m/>
    <n v="0"/>
    <s v="VSGNI"/>
    <n v="516174"/>
    <n v="6174"/>
    <s v="AQUASTAR CONSULTING"/>
    <x v="17"/>
    <n v="34979.17"/>
    <n v="1812.5"/>
    <n v="36791.67"/>
    <n v="13"/>
    <n v="1971.39"/>
    <n v="95"/>
    <m/>
    <n v="1876.39"/>
    <n v="5.3582509301697917E-2"/>
    <n v="0"/>
    <n v="0"/>
    <m/>
    <m/>
    <n v="0.1"/>
    <n v="0.1"/>
    <n v="187.63900000000001"/>
    <m/>
    <n v="187.63900000000001"/>
    <s v="VWB"/>
    <n v="0"/>
    <n v="20"/>
    <n v="1"/>
    <n v="1"/>
    <m/>
    <m/>
    <n v="1"/>
    <s v="Valauto Lambersart VW"/>
    <s v="VOLKSWAGEN"/>
    <m/>
    <s v="Entreprises"/>
    <n v="1971.39"/>
  </r>
  <r>
    <x v="2"/>
    <s v="C"/>
    <x v="3"/>
    <d v="2021-09-22T00:00:00"/>
    <d v="2021-09-23T00:00:00"/>
    <m/>
    <m/>
    <m/>
    <m/>
    <m/>
    <n v="0"/>
    <s v="LTHVI"/>
    <n v="516183"/>
    <n v="6183"/>
    <s v="BOUSBAA FAYCAL ET FRAGNAUD"/>
    <x v="21"/>
    <n v="22103.33"/>
    <n v="933.33"/>
    <n v="23036.660000000003"/>
    <n v="7"/>
    <n v="1008.96"/>
    <n v="95"/>
    <m/>
    <n v="913.96"/>
    <n v="4.3798015858201658E-2"/>
    <n v="0"/>
    <n v="-1233.33"/>
    <m/>
    <m/>
    <n v="0.1"/>
    <n v="0.1"/>
    <n v="91.396000000000015"/>
    <m/>
    <n v="91.396000000000015"/>
    <s v="VWB"/>
    <n v="0"/>
    <n v="20"/>
    <n v="1"/>
    <n v="1"/>
    <m/>
    <m/>
    <n v="1"/>
    <s v="Valauto Lambersart VW"/>
    <s v="VOLKSWAGEN"/>
    <m/>
    <s v="lambersart"/>
    <n v="1008.96"/>
  </r>
  <r>
    <x v="2"/>
    <s v="C"/>
    <x v="3"/>
    <d v="2021-05-05T00:00:00"/>
    <d v="2021-05-06T00:00:00"/>
    <m/>
    <m/>
    <m/>
    <m/>
    <m/>
    <n v="0"/>
    <s v="LTHVI"/>
    <n v="516185"/>
    <n v="6185"/>
    <s v="FOURNIER LUCIE"/>
    <x v="18"/>
    <n v="25360.83"/>
    <n v="2508.34"/>
    <n v="27869.170000000002"/>
    <n v="9"/>
    <n v="489.35"/>
    <n v="95"/>
    <m/>
    <n v="394.35"/>
    <n v="1.7558829344397411E-2"/>
    <n v="0"/>
    <n v="0"/>
    <m/>
    <m/>
    <n v="7.0000000000000007E-2"/>
    <n v="7.0000000000000007E-2"/>
    <n v="27.604500000000005"/>
    <m/>
    <n v="27.604500000000005"/>
    <s v="VWB"/>
    <n v="1"/>
    <n v="0"/>
    <n v="0"/>
    <n v="1"/>
    <m/>
    <m/>
    <n v="0"/>
    <s v="Valauto Lambersart VW"/>
    <s v="VOLKSWAGEN"/>
    <m/>
    <s v="lambersart"/>
    <n v="489.35"/>
  </r>
  <r>
    <x v="2"/>
    <s v="C"/>
    <x v="3"/>
    <d v="2021-06-23T00:00:00"/>
    <d v="2021-06-24T00:00:00"/>
    <m/>
    <m/>
    <m/>
    <m/>
    <m/>
    <m/>
    <s v="LTHVI"/>
    <n v="516186"/>
    <n v="6186"/>
    <s v="GODSENS CLAUDE ET SOPHIE"/>
    <x v="16"/>
    <n v="19902.5"/>
    <n v="966.67"/>
    <n v="20869.169999999998"/>
    <n v="1"/>
    <n v="1789.5500000000002"/>
    <n v="95"/>
    <m/>
    <n v="1694.5500000000002"/>
    <n v="8.57508947409025E-2"/>
    <n v="0"/>
    <n v="-2108.33"/>
    <m/>
    <m/>
    <n v="7.0000000000000007E-2"/>
    <n v="7.0000000000000007E-2"/>
    <n v="118.61850000000003"/>
    <m/>
    <n v="118.61850000000003"/>
    <s v="VWB"/>
    <n v="1"/>
    <n v="20"/>
    <n v="1"/>
    <n v="1"/>
    <m/>
    <m/>
    <n v="1"/>
    <s v="Valauto Lambersart VW"/>
    <s v="VOLKSWAGEN"/>
    <m/>
    <s v="lambersart"/>
    <n v="1789.5500000000002"/>
  </r>
  <r>
    <x v="2"/>
    <s v="C"/>
    <x v="3"/>
    <d v="2021-09-29T00:00:00"/>
    <d v="2021-10-01T00:00:00"/>
    <m/>
    <m/>
    <m/>
    <m/>
    <m/>
    <n v="200638.41"/>
    <s v="LTMEL"/>
    <n v="516188"/>
    <n v="6188"/>
    <s v="ARVAL SERVICE LEASE"/>
    <x v="17"/>
    <n v="39195.839999999997"/>
    <n v="591.66999999999996"/>
    <n v="39787.509999999995"/>
    <n v="20"/>
    <n v="886.31"/>
    <n v="95"/>
    <m/>
    <n v="791.31"/>
    <n v="2.2276086138589724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886.31"/>
  </r>
  <r>
    <x v="2"/>
    <s v="C"/>
    <x v="3"/>
    <d v="2021-06-21T00:00:00"/>
    <d v="2021-06-22T00:00:00"/>
    <m/>
    <m/>
    <m/>
    <m/>
    <m/>
    <n v="1850320.72"/>
    <s v="LTMEL"/>
    <n v="516189"/>
    <n v="6189"/>
    <s v="DLM - CPTE"/>
    <x v="17"/>
    <n v="36637.5"/>
    <n v="3204.17"/>
    <n v="39841.67"/>
    <n v="4"/>
    <n v="493.44"/>
    <n v="95"/>
    <m/>
    <n v="398.44"/>
    <n v="1.238502301735846E-2"/>
    <n v="0"/>
    <n v="-3984.17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493.44"/>
  </r>
  <r>
    <x v="2"/>
    <s v="C"/>
    <x v="3"/>
    <d v="2021-07-05T00:00:00"/>
    <d v="2021-07-06T00:00:00"/>
    <m/>
    <m/>
    <m/>
    <m/>
    <m/>
    <n v="0"/>
    <s v="LTMEL"/>
    <n v="516190"/>
    <n v="6190"/>
    <s v="LEVERS CELINE"/>
    <x v="16"/>
    <n v="16285.83"/>
    <n v="1358.33"/>
    <n v="17644.16"/>
    <n v="20"/>
    <n v="447.89"/>
    <n v="95"/>
    <m/>
    <n v="352.89"/>
    <n v="2.5384603177481955E-2"/>
    <n v="0"/>
    <m/>
    <m/>
    <m/>
    <m/>
    <n v="0"/>
    <n v="0"/>
    <m/>
    <n v="0"/>
    <s v="VWB"/>
    <n v="0"/>
    <n v="0"/>
    <n v="0"/>
    <n v="1"/>
    <m/>
    <m/>
    <n v="0"/>
    <s v="Valauto Lambersart VW"/>
    <s v="VOLKSWAGEN"/>
    <m/>
    <s v="Entreprises"/>
    <n v="447.89"/>
  </r>
  <r>
    <x v="2"/>
    <s v="C"/>
    <x v="3"/>
    <d v="2021-06-23T00:00:00"/>
    <d v="2021-06-24T00:00:00"/>
    <m/>
    <m/>
    <m/>
    <m/>
    <m/>
    <m/>
    <s v="LTFCA"/>
    <n v="516192"/>
    <n v="6192"/>
    <s v="MANFROY JULIEN"/>
    <x v="21"/>
    <n v="28145"/>
    <n v="1050"/>
    <n v="29195"/>
    <n v="19"/>
    <n v="1718.66"/>
    <n v="95"/>
    <m/>
    <n v="1623.66"/>
    <n v="5.8868299366329854E-2"/>
    <n v="0"/>
    <n v="-1650"/>
    <m/>
    <m/>
    <n v="0.1"/>
    <n v="0.1"/>
    <n v="162.36600000000001"/>
    <m/>
    <n v="162.36600000000001"/>
    <s v="VWB"/>
    <n v="1"/>
    <n v="0"/>
    <n v="0"/>
    <n v="1"/>
    <m/>
    <m/>
    <n v="0"/>
    <s v="Valauto Lambersart VW"/>
    <s v="VOLKSWAGEN"/>
    <m/>
    <s v="lambersart"/>
    <n v="1718.66"/>
  </r>
  <r>
    <x v="2"/>
    <s v="C"/>
    <x v="3"/>
    <d v="2021-03-24T00:00:00"/>
    <d v="2021-03-24T00:00:00"/>
    <m/>
    <m/>
    <m/>
    <m/>
    <m/>
    <m/>
    <s v="LTFCA"/>
    <n v="516193"/>
    <n v="6193"/>
    <s v="COOPTALIS - CPTE"/>
    <x v="16"/>
    <n v="13985.83"/>
    <n v="1258.33"/>
    <n v="15244.16"/>
    <n v="7"/>
    <n v="373.57"/>
    <n v="95"/>
    <m/>
    <n v="278.57"/>
    <n v="2.450577795037575E-2"/>
    <n v="0"/>
    <n v="-1524.42"/>
    <m/>
    <m/>
    <n v="0.13"/>
    <n v="0.13"/>
    <n v="36.214100000000002"/>
    <m/>
    <n v="36.214100000000002"/>
    <s v="VWB"/>
    <n v="1"/>
    <n v="0"/>
    <n v="0"/>
    <n v="1"/>
    <m/>
    <m/>
    <n v="0"/>
    <s v="Valauto Lambersart VW"/>
    <s v="VOLKSWAGEN"/>
    <m/>
    <s v="lambersart"/>
    <n v="373.57"/>
  </r>
  <r>
    <x v="2"/>
    <s v="C"/>
    <x v="3"/>
    <d v="2021-05-21T00:00:00"/>
    <d v="2021-05-24T00:00:00"/>
    <m/>
    <m/>
    <m/>
    <m/>
    <m/>
    <n v="0"/>
    <s v="LTFCA"/>
    <n v="516195"/>
    <n v="6195"/>
    <s v="BOQUET SABINE"/>
    <x v="15"/>
    <n v="19210.830000000002"/>
    <n v="1175"/>
    <n v="20385.830000000002"/>
    <n v="18"/>
    <n v="1580.44"/>
    <n v="95"/>
    <m/>
    <n v="1485.44"/>
    <n v="7.7526399464726226E-2"/>
    <n v="0"/>
    <n v="-1750"/>
    <m/>
    <m/>
    <n v="7.0000000000000007E-2"/>
    <n v="7.0000000000000007E-2"/>
    <n v="103.98080000000002"/>
    <m/>
    <n v="103.98080000000002"/>
    <s v="VWB"/>
    <n v="1"/>
    <n v="20"/>
    <n v="1"/>
    <n v="1"/>
    <m/>
    <m/>
    <n v="1"/>
    <s v="Valauto Lambersart VW"/>
    <s v="VOLKSWAGEN"/>
    <m/>
    <s v="lambersart"/>
    <n v="1580.44"/>
  </r>
  <r>
    <x v="2"/>
    <s v="C"/>
    <x v="3"/>
    <d v="2021-08-20T00:00:00"/>
    <d v="2021-08-23T00:00:00"/>
    <m/>
    <m/>
    <m/>
    <m/>
    <m/>
    <n v="434948.1"/>
    <s v="LTMEL"/>
    <n v="516196"/>
    <n v="6196"/>
    <s v="ARVAL SERVICE LEASE"/>
    <x v="25"/>
    <n v="33530.83"/>
    <n v="2733.33"/>
    <n v="36264.160000000003"/>
    <n v="65"/>
    <n v="820.29"/>
    <n v="95"/>
    <m/>
    <n v="725.29"/>
    <n v="2.2619853872252932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820.29"/>
  </r>
  <r>
    <x v="2"/>
    <s v="C"/>
    <x v="3"/>
    <d v="2021-07-30T00:00:00"/>
    <d v="2021-08-02T00:00:00"/>
    <m/>
    <m/>
    <m/>
    <m/>
    <m/>
    <m/>
    <s v="VSGNI"/>
    <n v="516199"/>
    <n v="6199"/>
    <s v="SARL JOVI"/>
    <x v="17"/>
    <n v="37312.5"/>
    <n v="5870.83"/>
    <n v="43183.33"/>
    <n v="4"/>
    <n v="1390.52"/>
    <n v="95"/>
    <m/>
    <n v="1295.52"/>
    <n v="3.2200388436926936E-2"/>
    <n v="0"/>
    <n v="0"/>
    <m/>
    <m/>
    <n v="0.1"/>
    <n v="0"/>
    <n v="129.55199999999999"/>
    <m/>
    <n v="129.55199999999999"/>
    <n v="0"/>
    <n v="0"/>
    <n v="0"/>
    <n v="0"/>
    <n v="1"/>
    <m/>
    <m/>
    <n v="0"/>
    <s v="Valauto Lambersart VW"/>
    <s v="VOLKSWAGEN"/>
    <m/>
    <s v="Entreprises"/>
    <n v="1390.52"/>
  </r>
  <r>
    <x v="2"/>
    <s v="C"/>
    <x v="3"/>
    <d v="2021-07-02T00:00:00"/>
    <d v="2021-07-05T00:00:00"/>
    <m/>
    <m/>
    <m/>
    <m/>
    <m/>
    <n v="0"/>
    <s v="VSGNI"/>
    <n v="516211"/>
    <n v="6211"/>
    <s v="FOCH PROMOTION"/>
    <x v="16"/>
    <n v="19381.669999999998"/>
    <n v="2791.67"/>
    <n v="22173.339999999997"/>
    <n v="10"/>
    <n v="649.34"/>
    <n v="95"/>
    <m/>
    <n v="554.34"/>
    <n v="2.9284717593289968E-2"/>
    <n v="0"/>
    <n v="0"/>
    <m/>
    <m/>
    <n v="0.1"/>
    <n v="0.1"/>
    <n v="55.434000000000005"/>
    <m/>
    <n v="55.434000000000005"/>
    <s v="VWB"/>
    <n v="0"/>
    <n v="20"/>
    <n v="1"/>
    <n v="1"/>
    <m/>
    <m/>
    <n v="1"/>
    <s v="Valauto Lambersart VW"/>
    <s v="VOLKSWAGEN"/>
    <m/>
    <s v="Entreprises"/>
    <n v="649.34"/>
  </r>
  <r>
    <x v="2"/>
    <s v="C"/>
    <x v="3"/>
    <d v="2021-10-29T00:00:00"/>
    <d v="2021-11-02T00:00:00"/>
    <m/>
    <m/>
    <m/>
    <m/>
    <m/>
    <m/>
    <s v="VSGNI"/>
    <n v="516223"/>
    <n v="6223"/>
    <s v="COFIPARC "/>
    <x v="17"/>
    <n v="39195.839999999997"/>
    <n v="5833.34"/>
    <n v="45029.179999999993"/>
    <n v="4"/>
    <n v="1445.89"/>
    <n v="95"/>
    <m/>
    <n v="1350.89"/>
    <n v="3.2110067294141273E-2"/>
    <n v="0"/>
    <n v="0"/>
    <m/>
    <m/>
    <n v="0.1"/>
    <n v="0"/>
    <n v="135.08900000000003"/>
    <m/>
    <n v="135.08900000000003"/>
    <e v="#N/A"/>
    <n v="0"/>
    <n v="0"/>
    <n v="0"/>
    <n v="1"/>
    <m/>
    <m/>
    <n v="0"/>
    <s v="Valauto Lambersart VW"/>
    <s v="VOLKSWAGEN"/>
    <m/>
    <s v="Entreprises"/>
    <n v="1445.89"/>
  </r>
  <r>
    <x v="2"/>
    <s v="C"/>
    <x v="3"/>
    <d v="2021-10-21T00:00:00"/>
    <d v="2021-10-22T00:00:00"/>
    <m/>
    <m/>
    <m/>
    <m/>
    <m/>
    <n v="174096.97"/>
    <s v="LTMEL"/>
    <n v="516224"/>
    <n v="6224"/>
    <s v="DLM - CPTE"/>
    <x v="17"/>
    <n v="40238.33"/>
    <n v="8050.03"/>
    <n v="48288.36"/>
    <n v="1"/>
    <n v="819.16"/>
    <n v="129.16"/>
    <m/>
    <n v="690"/>
    <n v="1.696392256850305E-2"/>
    <n v="0"/>
    <n v="-4799.25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819.16"/>
  </r>
  <r>
    <x v="2"/>
    <s v="C"/>
    <x v="3"/>
    <d v="2021-06-17T00:00:00"/>
    <d v="2021-06-18T00:00:00"/>
    <m/>
    <m/>
    <m/>
    <m/>
    <m/>
    <n v="169223.12"/>
    <s v="VSGNI"/>
    <n v="516227"/>
    <n v="6227"/>
    <s v="COFIPARC "/>
    <x v="17"/>
    <n v="34979.17"/>
    <n v="1812.5"/>
    <n v="36791.67"/>
    <n v="15"/>
    <n v="1198.77"/>
    <n v="95"/>
    <m/>
    <n v="1103.77"/>
    <n v="3.2582647104629936E-2"/>
    <n v="0"/>
    <n v="0"/>
    <m/>
    <m/>
    <n v="0.1"/>
    <n v="0.1"/>
    <n v="110.37700000000001"/>
    <m/>
    <n v="110.37700000000001"/>
    <s v="Cofiparc"/>
    <n v="0"/>
    <n v="0"/>
    <n v="0"/>
    <n v="1"/>
    <m/>
    <m/>
    <n v="0"/>
    <s v="Valauto Lambersart VW"/>
    <s v="VOLKSWAGEN"/>
    <m/>
    <s v="Entreprises"/>
    <n v="1198.77"/>
  </r>
  <r>
    <x v="2"/>
    <s v="C"/>
    <x v="3"/>
    <d v="2021-07-23T00:00:00"/>
    <d v="2021-07-26T00:00:00"/>
    <m/>
    <m/>
    <m/>
    <m/>
    <m/>
    <n v="87133.57"/>
    <s v="VSGNI"/>
    <n v="516229"/>
    <n v="6229"/>
    <s v="COFIPARC "/>
    <x v="17"/>
    <n v="38520.839999999997"/>
    <n v="1875"/>
    <n v="40395.839999999997"/>
    <n v="14"/>
    <n v="1306.8900000000001"/>
    <n v="95"/>
    <m/>
    <n v="1211.8900000000001"/>
    <n v="3.2352093680933489E-2"/>
    <n v="0"/>
    <n v="0"/>
    <m/>
    <m/>
    <n v="0.1"/>
    <n v="0.1"/>
    <n v="121.18900000000002"/>
    <m/>
    <n v="121.18900000000002"/>
    <s v="Cofiparc"/>
    <n v="0"/>
    <n v="0"/>
    <n v="0"/>
    <n v="1"/>
    <m/>
    <m/>
    <n v="0"/>
    <s v="Valauto Lambersart VW"/>
    <s v="VOLKSWAGEN"/>
    <m/>
    <s v="Entreprises"/>
    <n v="1306.8900000000001"/>
  </r>
  <r>
    <x v="2"/>
    <s v="C"/>
    <x v="3"/>
    <d v="2021-06-18T00:00:00"/>
    <d v="2021-06-21T00:00:00"/>
    <m/>
    <m/>
    <m/>
    <m/>
    <m/>
    <n v="0"/>
    <s v="LTHVI"/>
    <n v="516230"/>
    <n v="6230"/>
    <s v="VICAIRE HERVE"/>
    <x v="17"/>
    <n v="35029.17"/>
    <n v="2241.67"/>
    <n v="37270.839999999997"/>
    <n v="7"/>
    <n v="628.98"/>
    <n v="95"/>
    <m/>
    <n v="533.98"/>
    <n v="1.6875927668922947E-2"/>
    <n v="0"/>
    <n v="-2608.96"/>
    <m/>
    <m/>
    <n v="7.0000000000000007E-2"/>
    <n v="7.0000000000000007E-2"/>
    <n v="37.378600000000006"/>
    <m/>
    <n v="37.378600000000006"/>
    <s v=""/>
    <n v="0"/>
    <n v="0"/>
    <n v="0"/>
    <n v="1"/>
    <m/>
    <m/>
    <n v="0"/>
    <s v="Valauto Lambersart VW"/>
    <s v="VOLKSWAGEN"/>
    <m/>
    <s v="lambersart"/>
    <n v="628.98"/>
  </r>
  <r>
    <x v="2"/>
    <s v="C"/>
    <x v="3"/>
    <d v="2021-12-02T00:00:00"/>
    <d v="2021-12-03T00:00:00"/>
    <m/>
    <m/>
    <m/>
    <m/>
    <m/>
    <n v="0"/>
    <s v="VSGLE"/>
    <n v="516231"/>
    <n v="6231"/>
    <s v="OPTIMACHINES - CPTE"/>
    <x v="21"/>
    <n v="31120"/>
    <n v="591.66999999999996"/>
    <n v="31711.67"/>
    <n v="13"/>
    <n v="412.13"/>
    <n v="95"/>
    <m/>
    <n v="317.13"/>
    <n v="1.2996161980747151E-2"/>
    <n v="-634.23"/>
    <n v="0"/>
    <m/>
    <m/>
    <n v="0.1"/>
    <n v="0.1"/>
    <n v="31.713000000000001"/>
    <m/>
    <n v="31.713000000000001"/>
    <s v="VWB"/>
    <n v="0"/>
    <n v="20"/>
    <n v="1"/>
    <n v="1"/>
    <m/>
    <m/>
    <n v="1"/>
    <s v="Valauto Lambersart VW"/>
    <s v="VOLKSWAGEN"/>
    <m/>
    <s v="Entreprises"/>
    <n v="412.13"/>
  </r>
  <r>
    <x v="2"/>
    <s v="C"/>
    <x v="3"/>
    <d v="2021-10-29T00:00:00"/>
    <d v="2021-11-02T00:00:00"/>
    <m/>
    <m/>
    <m/>
    <m/>
    <m/>
    <n v="0"/>
    <s v="VSGNI"/>
    <n v="516232"/>
    <n v="6232"/>
    <s v="TELLUS IMMOBILIER"/>
    <x v="17"/>
    <n v="40238.33"/>
    <n v="591.66999999999996"/>
    <n v="40830"/>
    <n v="49"/>
    <n v="1319.91"/>
    <n v="95"/>
    <m/>
    <n v="1224.9100000000001"/>
    <n v="3.23269654665687E-2"/>
    <n v="0"/>
    <n v="0"/>
    <m/>
    <m/>
    <n v="0.1"/>
    <n v="0"/>
    <n v="122.49100000000001"/>
    <m/>
    <n v="122.49100000000001"/>
    <e v="#N/A"/>
    <n v="0"/>
    <n v="0"/>
    <n v="0"/>
    <n v="1"/>
    <m/>
    <m/>
    <n v="0"/>
    <s v="Valauto Lambersart VW"/>
    <s v="VOLKSWAGEN"/>
    <m/>
    <s v="Entreprises"/>
    <n v="1319.91"/>
  </r>
  <r>
    <x v="2"/>
    <s v="C"/>
    <x v="3"/>
    <d v="2021-11-22T00:00:00"/>
    <d v="2021-12-01T00:00:00"/>
    <m/>
    <m/>
    <m/>
    <m/>
    <m/>
    <n v="0"/>
    <s v="RXNTA"/>
    <n v="516234"/>
    <n v="6234"/>
    <s v="SEGARD SOPHIE"/>
    <x v="21"/>
    <n v="25703.33"/>
    <n v="1841.68"/>
    <n v="27545.010000000002"/>
    <n v="229"/>
    <n v="1572.93"/>
    <n v="95"/>
    <m/>
    <n v="1477.93"/>
    <n v="5.7103990886189546E-2"/>
    <n v="-3179.05"/>
    <m/>
    <m/>
    <m/>
    <n v="0.1"/>
    <n v="0.13"/>
    <n v="147.79300000000001"/>
    <m/>
    <n v="147.79300000000001"/>
    <n v="0"/>
    <n v="1"/>
    <n v="0"/>
    <n v="0"/>
    <n v="1"/>
    <m/>
    <m/>
    <n v="0"/>
    <s v="Valauto Lambersart VW"/>
    <s v="VOLKSWAGEN"/>
    <m/>
    <s v="Roubaix"/>
    <n v="1572.93"/>
  </r>
  <r>
    <x v="2"/>
    <s v="C"/>
    <x v="3"/>
    <d v="2021-07-06T00:00:00"/>
    <d v="2021-07-07T00:00:00"/>
    <m/>
    <m/>
    <m/>
    <m/>
    <m/>
    <m/>
    <s v="LTMEL"/>
    <n v="516235"/>
    <n v="6235"/>
    <s v="BPCE CAR LEASE"/>
    <x v="26"/>
    <n v="45138.33"/>
    <n v="716.67"/>
    <n v="45855"/>
    <n v="22"/>
    <n v="2708.75"/>
    <n v="95"/>
    <m/>
    <n v="2613.75"/>
    <n v="5.9072075019081891E-2"/>
    <n v="0"/>
    <n v="0"/>
    <m/>
    <m/>
    <m/>
    <n v="0"/>
    <n v="0"/>
    <m/>
    <n v="0"/>
    <s v="Natixis"/>
    <n v="0"/>
    <n v="0"/>
    <n v="0"/>
    <n v="1"/>
    <m/>
    <m/>
    <n v="0"/>
    <s v="Valauto Lambersart VW"/>
    <s v="VOLKSWAGEN"/>
    <m/>
    <s v="Entreprises"/>
    <n v="2708.75"/>
  </r>
  <r>
    <x v="2"/>
    <s v="C"/>
    <x v="3"/>
    <d v="2021-08-27T00:00:00"/>
    <d v="2021-08-31T00:00:00"/>
    <m/>
    <m/>
    <m/>
    <m/>
    <m/>
    <n v="0"/>
    <s v="LTLLE"/>
    <n v="516236"/>
    <n v="6236"/>
    <s v="GUISLAIN VIRGINIE"/>
    <x v="21"/>
    <n v="24495"/>
    <n v="1679.17"/>
    <n v="26174.17"/>
    <n v="1"/>
    <n v="1131.6799999999998"/>
    <n v="95"/>
    <m/>
    <n v="1036.6799999999998"/>
    <n v="4.323651905676474E-2"/>
    <n v="0"/>
    <n v="-1650"/>
    <m/>
    <m/>
    <n v="7.0000000000000007E-2"/>
    <n v="7.0000000000000007E-2"/>
    <n v="72.567599999999999"/>
    <m/>
    <n v="72.567599999999999"/>
    <s v="VWB"/>
    <n v="1"/>
    <n v="20"/>
    <n v="1"/>
    <n v="1"/>
    <m/>
    <m/>
    <n v="1"/>
    <s v="Valauto Lambersart VW"/>
    <s v="VOLKSWAGEN"/>
    <m/>
    <s v="lambersart"/>
    <n v="1131.6799999999998"/>
  </r>
  <r>
    <x v="2"/>
    <s v="C"/>
    <x v="3"/>
    <d v="2021-10-21T00:00:00"/>
    <d v="2021-10-22T00:00:00"/>
    <m/>
    <m/>
    <m/>
    <m/>
    <m/>
    <n v="0"/>
    <s v="LTHVI"/>
    <n v="516237"/>
    <n v="6237"/>
    <s v="ROSE ALAIN"/>
    <x v="21"/>
    <n v="23453.33"/>
    <n v="2312.5100000000002"/>
    <n v="25765.840000000004"/>
    <n v="17"/>
    <n v="945.11"/>
    <n v="95"/>
    <m/>
    <n v="850.11"/>
    <n v="3.6680736975778776E-2"/>
    <n v="0"/>
    <n v="-250"/>
    <m/>
    <m/>
    <n v="7.0000000000000007E-2"/>
    <n v="7.0000000000000007E-2"/>
    <n v="59.507700000000007"/>
    <m/>
    <n v="59.507700000000007"/>
    <n v="0"/>
    <n v="1"/>
    <n v="20"/>
    <n v="1"/>
    <n v="1"/>
    <m/>
    <m/>
    <n v="1"/>
    <s v="Valauto Lambersart VW"/>
    <s v="VOLKSWAGEN"/>
    <m/>
    <s v="lambersart"/>
    <n v="945.11"/>
  </r>
  <r>
    <x v="2"/>
    <s v="C"/>
    <x v="3"/>
    <d v="2021-08-03T00:00:00"/>
    <d v="2021-08-04T00:00:00"/>
    <m/>
    <m/>
    <m/>
    <m/>
    <m/>
    <n v="82670.87"/>
    <s v="VRRKE"/>
    <n v="516238"/>
    <n v="6238"/>
    <s v="COFIPARC "/>
    <x v="17"/>
    <n v="34979.17"/>
    <n v="1812.5"/>
    <n v="36791.67"/>
    <n v="8"/>
    <n v="1198.77"/>
    <n v="95"/>
    <m/>
    <n v="1103.77"/>
    <n v="3.2582647104629936E-2"/>
    <n v="0"/>
    <n v="0"/>
    <m/>
    <m/>
    <n v="0.1"/>
    <n v="0.1"/>
    <n v="110.37700000000001"/>
    <m/>
    <n v="110.37700000000001"/>
    <s v="Cofiparc"/>
    <n v="0"/>
    <n v="0"/>
    <n v="0"/>
    <n v="1"/>
    <m/>
    <m/>
    <n v="0"/>
    <s v="Valauto Lambersart VW"/>
    <s v="VOLKSWAGEN"/>
    <m/>
    <s v="Vexor"/>
    <n v="1198.77"/>
  </r>
  <r>
    <x v="2"/>
    <s v="C"/>
    <x v="3"/>
    <d v="2021-06-25T00:00:00"/>
    <d v="2021-06-26T00:00:00"/>
    <m/>
    <m/>
    <m/>
    <m/>
    <m/>
    <m/>
    <s v="LTLLE"/>
    <n v="516242"/>
    <n v="6242"/>
    <s v="CAPIOD PIERRE"/>
    <x v="16"/>
    <n v="14744.17"/>
    <n v="1050"/>
    <n v="15794.17"/>
    <n v="28"/>
    <n v="497.47"/>
    <n v="95"/>
    <m/>
    <n v="402.47"/>
    <n v="3.1497065056283427E-2"/>
    <n v="0"/>
    <n v="-1775"/>
    <m/>
    <m/>
    <n v="0.13"/>
    <n v="0.13"/>
    <n v="52.321100000000008"/>
    <m/>
    <n v="52.321100000000008"/>
    <s v=""/>
    <n v="0"/>
    <n v="20"/>
    <n v="1"/>
    <n v="1"/>
    <m/>
    <m/>
    <n v="1"/>
    <s v="Valauto Lambersart VW"/>
    <s v="VOLKSWAGEN"/>
    <m/>
    <s v="lambersart"/>
    <n v="497.47"/>
  </r>
  <r>
    <x v="2"/>
    <s v="C"/>
    <x v="3"/>
    <d v="2021-10-14T00:00:00"/>
    <d v="2021-10-15T00:00:00"/>
    <m/>
    <m/>
    <m/>
    <m/>
    <m/>
    <n v="0"/>
    <s v="VSGNI"/>
    <n v="516243"/>
    <n v="6243"/>
    <s v="FRUITS AUTHENTIQUES"/>
    <x v="21"/>
    <n v="31120"/>
    <n v="0"/>
    <n v="31120"/>
    <n v="13"/>
    <n v="701.85"/>
    <n v="95"/>
    <m/>
    <n v="606.85"/>
    <n v="2.2553020565552698E-2"/>
    <n v="-622.4"/>
    <n v="0"/>
    <m/>
    <m/>
    <n v="0.1"/>
    <n v="0.1"/>
    <n v="60.685000000000002"/>
    <m/>
    <n v="60.685000000000002"/>
    <s v="VWB"/>
    <n v="0"/>
    <n v="20"/>
    <n v="1"/>
    <n v="1"/>
    <m/>
    <m/>
    <n v="1"/>
    <s v="Valauto Lambersart VW"/>
    <s v="VOLKSWAGEN"/>
    <m/>
    <s v="Entreprises"/>
    <n v="701.85"/>
  </r>
  <r>
    <x v="2"/>
    <s v="C"/>
    <x v="3"/>
    <d v="2021-08-24T00:00:00"/>
    <d v="2021-08-25T00:00:00"/>
    <m/>
    <m/>
    <m/>
    <m/>
    <m/>
    <n v="40560.85"/>
    <s v="VSGLE"/>
    <n v="516244"/>
    <n v="6244"/>
    <s v="LEASE PLAN FRANCE"/>
    <x v="17"/>
    <n v="34354.17"/>
    <n v="2983.34"/>
    <n v="37337.509999999995"/>
    <n v="57"/>
    <n v="844.97"/>
    <n v="95"/>
    <m/>
    <n v="749.97"/>
    <n v="2.2630593202385488E-2"/>
    <n v="0"/>
    <m/>
    <m/>
    <m/>
    <n v="0.1"/>
    <n v="0.1"/>
    <n v="74.997"/>
    <m/>
    <n v="74.997"/>
    <s v="Lease Plan"/>
    <n v="0"/>
    <n v="0"/>
    <n v="0"/>
    <n v="1"/>
    <m/>
    <m/>
    <n v="0"/>
    <s v="Valauto Lambersart VW"/>
    <s v="VOLKSWAGEN"/>
    <m/>
    <s v="Entreprises"/>
    <n v="844.97"/>
  </r>
  <r>
    <x v="2"/>
    <s v="C"/>
    <x v="3"/>
    <d v="2021-12-23T00:00:00"/>
    <d v="2021-12-24T00:00:00"/>
    <m/>
    <m/>
    <m/>
    <m/>
    <m/>
    <n v="0"/>
    <s v="LTFCA"/>
    <n v="516251"/>
    <n v="6251"/>
    <s v="ROUX THIERRY"/>
    <x v="21"/>
    <n v="29174.17"/>
    <n v="4966.68"/>
    <n v="34140.85"/>
    <n v="2"/>
    <n v="1791.62"/>
    <n v="95"/>
    <m/>
    <n v="1696.62"/>
    <n v="5.2477310904678706E-2"/>
    <n v="0"/>
    <n v="-1233.33"/>
    <m/>
    <m/>
    <n v="7.0000000000000007E-2"/>
    <n v="7.0000000000000007E-2"/>
    <n v="118.7634"/>
    <m/>
    <n v="118.7634"/>
    <s v="VWB"/>
    <n v="1"/>
    <n v="0"/>
    <n v="0"/>
    <n v="1"/>
    <m/>
    <m/>
    <n v="0"/>
    <s v="Valauto Lambersart VW"/>
    <s v="VOLKSWAGEN"/>
    <m/>
    <s v="lambersart"/>
    <n v="1791.62"/>
  </r>
  <r>
    <x v="2"/>
    <s v="C"/>
    <x v="3"/>
    <d v="2021-12-01T00:00:00"/>
    <d v="2021-12-02T00:00:00"/>
    <m/>
    <m/>
    <m/>
    <m/>
    <m/>
    <n v="0"/>
    <s v="VSGNI"/>
    <n v="516253"/>
    <n v="6253"/>
    <s v="BL2L"/>
    <x v="17"/>
    <n v="37312.5"/>
    <n v="4925"/>
    <n v="42237.5"/>
    <n v="6"/>
    <n v="1362.15"/>
    <n v="95"/>
    <m/>
    <n v="1267.1500000000001"/>
    <n v="3.224977804084049E-2"/>
    <n v="0"/>
    <n v="0"/>
    <m/>
    <m/>
    <n v="0.1"/>
    <n v="0.1"/>
    <n v="126.71500000000002"/>
    <m/>
    <n v="126.71500000000002"/>
    <s v="VWB"/>
    <n v="0"/>
    <n v="0"/>
    <n v="0"/>
    <n v="1"/>
    <m/>
    <m/>
    <n v="0"/>
    <s v="Valauto Lambersart VW"/>
    <s v="VOLKSWAGEN"/>
    <m/>
    <s v="Entreprises"/>
    <n v="1362.15"/>
  </r>
  <r>
    <x v="2"/>
    <s v="C"/>
    <x v="3"/>
    <d v="2021-08-13T00:00:00"/>
    <d v="2021-08-16T00:00:00"/>
    <m/>
    <m/>
    <m/>
    <m/>
    <m/>
    <n v="0"/>
    <s v="LTHVI"/>
    <n v="516255"/>
    <n v="6255"/>
    <s v="LE TORS DE CRECY LAURE"/>
    <x v="15"/>
    <n v="19344.169999999998"/>
    <n v="1270.8399999999999"/>
    <n v="20615.009999999998"/>
    <n v="3"/>
    <n v="988.59"/>
    <n v="95"/>
    <m/>
    <n v="893.59"/>
    <n v="4.7954863955923382E-2"/>
    <n v="0"/>
    <n v="-2000"/>
    <m/>
    <m/>
    <n v="0.13"/>
    <n v="0.13"/>
    <n v="116.16670000000001"/>
    <m/>
    <n v="116.16670000000001"/>
    <n v="0"/>
    <n v="1"/>
    <n v="0"/>
    <n v="0"/>
    <n v="1"/>
    <m/>
    <m/>
    <n v="0"/>
    <s v="Valauto Lambersart VW"/>
    <s v="VOLKSWAGEN"/>
    <m/>
    <s v="lambersart"/>
    <n v="988.59"/>
  </r>
  <r>
    <x v="2"/>
    <s v="C"/>
    <x v="3"/>
    <d v="2021-07-08T00:00:00"/>
    <d v="2021-07-09T00:00:00"/>
    <m/>
    <m/>
    <m/>
    <m/>
    <m/>
    <n v="0"/>
    <s v="LTLLE"/>
    <n v="516256"/>
    <n v="6256"/>
    <s v="QUENTIN MATHIEU ET GERALDINE"/>
    <x v="15"/>
    <n v="19460.830000000002"/>
    <n v="1825"/>
    <n v="21285.83"/>
    <n v="42"/>
    <n v="1213.21"/>
    <n v="95"/>
    <m/>
    <n v="1118.21"/>
    <n v="5.6996133108269675E-2"/>
    <n v="0"/>
    <n v="-2416.67"/>
    <m/>
    <m/>
    <n v="0.13"/>
    <n v="0.13"/>
    <n v="145.3673"/>
    <m/>
    <n v="145.3673"/>
    <s v=""/>
    <n v="1"/>
    <n v="20"/>
    <n v="1"/>
    <n v="1"/>
    <m/>
    <m/>
    <n v="1"/>
    <s v="Valauto Lambersart VW"/>
    <s v="VOLKSWAGEN"/>
    <m/>
    <s v="lambersart"/>
    <n v="1213.21"/>
  </r>
  <r>
    <x v="2"/>
    <s v="C"/>
    <x v="3"/>
    <d v="2021-08-09T00:00:00"/>
    <d v="2021-08-11T00:00:00"/>
    <m/>
    <m/>
    <m/>
    <s v="X"/>
    <s v="X"/>
    <m/>
    <s v="LTLLE"/>
    <n v="516257"/>
    <n v="6257"/>
    <s v="READY BENOIT"/>
    <x v="15"/>
    <n v="19344.169999999998"/>
    <n v="2008.33"/>
    <n v="21352.5"/>
    <n v="20"/>
    <n v="1303.21"/>
    <n v="95"/>
    <m/>
    <n v="1208.21"/>
    <n v="6.1033134293408266E-2"/>
    <n v="0"/>
    <n v="-2000"/>
    <m/>
    <m/>
    <n v="0.1"/>
    <n v="0.1"/>
    <n v="120.82100000000001"/>
    <m/>
    <n v="120.82100000000001"/>
    <s v="VWB"/>
    <n v="1"/>
    <n v="20"/>
    <n v="1"/>
    <n v="1"/>
    <m/>
    <m/>
    <n v="1"/>
    <s v="Valauto Lambersart VW"/>
    <s v="VOLKSWAGEN"/>
    <m/>
    <s v="lambersart"/>
    <n v="1303.21"/>
  </r>
  <r>
    <x v="2"/>
    <s v="C"/>
    <x v="3"/>
    <d v="2021-07-13T00:00:00"/>
    <d v="2021-07-15T00:00:00"/>
    <m/>
    <m/>
    <m/>
    <m/>
    <m/>
    <n v="0"/>
    <s v="LTHVI"/>
    <n v="516258"/>
    <n v="6258"/>
    <s v="VAYSSE AMELIE"/>
    <x v="15"/>
    <n v="20706.669999999998"/>
    <n v="2008.33"/>
    <n v="22715"/>
    <n v="47"/>
    <n v="1148.24"/>
    <n v="95"/>
    <m/>
    <n v="1053.24"/>
    <n v="5.0549856922738279E-2"/>
    <n v="0"/>
    <n v="-2000"/>
    <m/>
    <m/>
    <n v="0.13"/>
    <n v="0.13"/>
    <n v="136.9212"/>
    <m/>
    <n v="136.9212"/>
    <s v=""/>
    <n v="1"/>
    <n v="0"/>
    <n v="0"/>
    <n v="1"/>
    <m/>
    <m/>
    <n v="0"/>
    <s v="Valauto Lambersart VW"/>
    <s v="VOLKSWAGEN"/>
    <m/>
    <s v="lambersart"/>
    <n v="1148.24"/>
  </r>
  <r>
    <x v="2"/>
    <s v="C"/>
    <x v="3"/>
    <d v="2021-11-26T00:00:00"/>
    <d v="2021-11-29T00:00:00"/>
    <m/>
    <m/>
    <m/>
    <m/>
    <m/>
    <n v="2875.16"/>
    <s v="VSGNI"/>
    <n v="516260"/>
    <n v="6260"/>
    <s v="COFIPARC "/>
    <x v="17"/>
    <n v="34979.17"/>
    <n v="1812.5"/>
    <n v="36791.67"/>
    <n v="7"/>
    <n v="1198.77"/>
    <n v="95"/>
    <m/>
    <n v="1103.77"/>
    <n v="3.2582647104629936E-2"/>
    <n v="0"/>
    <n v="0"/>
    <m/>
    <m/>
    <n v="0.1"/>
    <n v="0.1"/>
    <n v="110.37700000000001"/>
    <m/>
    <n v="110.37700000000001"/>
    <s v="Cofiparc"/>
    <n v="0"/>
    <n v="0"/>
    <n v="0"/>
    <n v="1"/>
    <m/>
    <m/>
    <n v="0"/>
    <s v="Valauto Lambersart VW"/>
    <s v="VOLKSWAGEN"/>
    <m/>
    <s v="Entreprises"/>
    <n v="1198.77"/>
  </r>
  <r>
    <x v="2"/>
    <s v="C"/>
    <x v="3"/>
    <d v="2021-11-30T00:00:00"/>
    <d v="2021-12-01T00:00:00"/>
    <m/>
    <m/>
    <m/>
    <m/>
    <m/>
    <n v="2875.16"/>
    <s v="VSGNI"/>
    <n v="516262"/>
    <n v="6262"/>
    <s v="COFIPARC "/>
    <x v="17"/>
    <n v="34979.17"/>
    <n v="1812.5"/>
    <n v="36791.67"/>
    <n v="5"/>
    <n v="1198.77"/>
    <n v="95"/>
    <m/>
    <n v="1103.77"/>
    <n v="3.2582647104629936E-2"/>
    <n v="0"/>
    <n v="0"/>
    <m/>
    <m/>
    <n v="0.1"/>
    <n v="0.1"/>
    <n v="110.37700000000001"/>
    <m/>
    <n v="110.37700000000001"/>
    <s v="Cofiparc"/>
    <n v="0"/>
    <n v="0"/>
    <n v="0"/>
    <n v="1"/>
    <m/>
    <m/>
    <n v="0"/>
    <s v="Valauto Lambersart VW"/>
    <s v="VOLKSWAGEN"/>
    <m/>
    <s v="Entreprises"/>
    <n v="1198.77"/>
  </r>
  <r>
    <x v="2"/>
    <s v="C"/>
    <x v="3"/>
    <d v="2021-11-30T00:00:00"/>
    <d v="2021-12-01T00:00:00"/>
    <m/>
    <m/>
    <m/>
    <m/>
    <m/>
    <n v="2875.16"/>
    <s v="VSGNI"/>
    <n v="516263"/>
    <n v="6263"/>
    <s v="COFIPARC "/>
    <x v="17"/>
    <n v="38520.839999999997"/>
    <n v="3816.67"/>
    <n v="42337.509999999995"/>
    <n v="4"/>
    <n v="1365.14"/>
    <n v="95"/>
    <m/>
    <n v="1270.1400000000001"/>
    <n v="3.2244220314326472E-2"/>
    <n v="0"/>
    <n v="0"/>
    <m/>
    <m/>
    <n v="0.1"/>
    <n v="0.1"/>
    <n v="127.01400000000001"/>
    <m/>
    <n v="127.01400000000001"/>
    <s v="Cofiparc"/>
    <n v="0"/>
    <n v="0"/>
    <n v="0"/>
    <n v="1"/>
    <m/>
    <m/>
    <n v="0"/>
    <s v="Valauto Lambersart VW"/>
    <s v="VOLKSWAGEN"/>
    <m/>
    <s v="Entreprises"/>
    <n v="1365.14"/>
  </r>
  <r>
    <x v="2"/>
    <s v="C"/>
    <x v="3"/>
    <d v="2021-09-17T00:00:00"/>
    <d v="2021-09-20T00:00:00"/>
    <m/>
    <m/>
    <m/>
    <m/>
    <m/>
    <n v="0"/>
    <s v="VSGNI"/>
    <n v="516265"/>
    <n v="6265"/>
    <s v="TRANSPORT DIRECT"/>
    <x v="17"/>
    <n v="40238.33"/>
    <n v="591.66"/>
    <n v="40829.990000000005"/>
    <n v="9"/>
    <n v="1656.58"/>
    <n v="95"/>
    <m/>
    <n v="1561.58"/>
    <n v="4.0572628109877072E-2"/>
    <n v="0"/>
    <n v="0"/>
    <m/>
    <m/>
    <n v="0.1"/>
    <n v="0.1"/>
    <n v="156.15800000000002"/>
    <m/>
    <n v="156.15800000000002"/>
    <s v="VWB"/>
    <n v="0"/>
    <n v="20"/>
    <n v="1"/>
    <n v="1"/>
    <m/>
    <m/>
    <n v="1"/>
    <s v="Valauto Lambersart VW"/>
    <s v="VOLKSWAGEN"/>
    <m/>
    <s v="Entreprises"/>
    <n v="1656.58"/>
  </r>
  <r>
    <x v="2"/>
    <s v="C"/>
    <x v="3"/>
    <d v="2021-09-28T00:00:00"/>
    <d v="2021-09-29T00:00:00"/>
    <m/>
    <m/>
    <m/>
    <m/>
    <m/>
    <n v="0"/>
    <s v="VSGNI"/>
    <n v="516266"/>
    <n v="6266"/>
    <s v="POLLET JEAN MARIE"/>
    <x v="17"/>
    <n v="40238.33"/>
    <n v="337.5"/>
    <n v="40575.83"/>
    <n v="4"/>
    <n v="906.52"/>
    <n v="95"/>
    <m/>
    <n v="811.52"/>
    <n v="2.2341379091937244E-2"/>
    <n v="0"/>
    <n v="0"/>
    <m/>
    <m/>
    <n v="0.1"/>
    <n v="0.1"/>
    <n v="81.152000000000001"/>
    <m/>
    <n v="81.152000000000001"/>
    <s v="VWB"/>
    <n v="0"/>
    <n v="20"/>
    <n v="1"/>
    <n v="1"/>
    <m/>
    <m/>
    <n v="1"/>
    <s v="Valauto Lambersart VW"/>
    <s v="VOLKSWAGEN"/>
    <m/>
    <s v="Entreprises"/>
    <n v="906.52"/>
  </r>
  <r>
    <x v="2"/>
    <s v="C"/>
    <x v="3"/>
    <d v="2021-09-01T00:00:00"/>
    <d v="2021-09-02T00:00:00"/>
    <m/>
    <m/>
    <m/>
    <m/>
    <m/>
    <n v="0"/>
    <s v="LTLLE"/>
    <n v="516267"/>
    <n v="6267"/>
    <s v="SADJAK JUSTINE"/>
    <x v="21"/>
    <n v="22103.33"/>
    <n v="1750"/>
    <n v="23853.33"/>
    <n v="7"/>
    <n v="1088.47"/>
    <n v="95"/>
    <m/>
    <n v="993.47"/>
    <n v="4.5631783906062588E-2"/>
    <n v="0"/>
    <n v="-1233.33"/>
    <m/>
    <m/>
    <n v="7.0000000000000007E-2"/>
    <n v="7.0000000000000007E-2"/>
    <n v="69.542900000000003"/>
    <m/>
    <n v="69.542900000000003"/>
    <n v="0"/>
    <n v="1"/>
    <n v="20"/>
    <n v="1"/>
    <n v="1"/>
    <m/>
    <m/>
    <n v="1"/>
    <s v="Valauto Lambersart VW"/>
    <s v="VOLKSWAGEN"/>
    <m/>
    <s v="lambersart"/>
    <n v="1088.47"/>
  </r>
  <r>
    <x v="2"/>
    <s v="C"/>
    <x v="3"/>
    <d v="2021-12-24T00:00:00"/>
    <d v="2021-12-24T00:00:00"/>
    <m/>
    <m/>
    <m/>
    <m/>
    <m/>
    <n v="179194.9"/>
    <s v="VSGLE"/>
    <n v="516268"/>
    <n v="6268"/>
    <s v="ARVAL SERVICE LEASE"/>
    <x v="17"/>
    <n v="38520.839999999997"/>
    <n v="1316.67"/>
    <n v="39837.509999999995"/>
    <n v="11"/>
    <n v="1290.1300000000001"/>
    <n v="95"/>
    <m/>
    <n v="1195.1300000000001"/>
    <n v="3.2384805174821424E-2"/>
    <n v="0"/>
    <n v="0"/>
    <m/>
    <m/>
    <n v="0"/>
    <n v="0.1"/>
    <n v="0"/>
    <m/>
    <n v="0"/>
    <s v="Arval"/>
    <n v="0"/>
    <n v="0"/>
    <n v="0"/>
    <n v="1"/>
    <m/>
    <m/>
    <n v="0"/>
    <s v="Valauto Lambersart VW"/>
    <s v="VOLKSWAGEN"/>
    <m/>
    <s v="Entreprises"/>
    <n v="1290.1300000000001"/>
  </r>
  <r>
    <x v="2"/>
    <s v="C"/>
    <x v="3"/>
    <d v="2021-11-26T00:00:00"/>
    <d v="2021-11-29T00:00:00"/>
    <m/>
    <m/>
    <m/>
    <m/>
    <m/>
    <n v="0"/>
    <s v="VSFCA"/>
    <n v="516272"/>
    <n v="6272"/>
    <s v="SPORT &amp; BUSINESS LIMITLESS"/>
    <x v="18"/>
    <n v="22319.17"/>
    <n v="1466.67"/>
    <n v="23785.839999999997"/>
    <n v="28"/>
    <n v="570.73"/>
    <n v="95"/>
    <m/>
    <n v="475.73"/>
    <n v="2.3994527836729757E-2"/>
    <n v="-1213.08"/>
    <n v="0"/>
    <m/>
    <m/>
    <n v="0.1"/>
    <n v="0.12"/>
    <n v="47.573000000000008"/>
    <m/>
    <n v="47.573000000000008"/>
    <s v="VWB"/>
    <n v="0"/>
    <n v="0"/>
    <n v="0"/>
    <n v="1"/>
    <m/>
    <m/>
    <n v="0"/>
    <s v="Valauto Lambersart VW"/>
    <s v="VOLKSWAGEN"/>
    <m/>
    <e v="#N/A"/>
    <n v="570.73"/>
  </r>
  <r>
    <x v="2"/>
    <s v="C"/>
    <x v="3"/>
    <d v="2021-11-29T00:00:00"/>
    <d v="2021-11-30T00:00:00"/>
    <m/>
    <m/>
    <m/>
    <m/>
    <m/>
    <n v="2875.16"/>
    <s v="VSGNI"/>
    <n v="516276"/>
    <n v="6276"/>
    <s v="COFIPARC "/>
    <x v="17"/>
    <n v="34979.17"/>
    <n v="1812.5"/>
    <n v="36791.67"/>
    <n v="3"/>
    <n v="1198.77"/>
    <n v="95"/>
    <m/>
    <n v="1103.77"/>
    <n v="3.2582647104629936E-2"/>
    <n v="0"/>
    <n v="0"/>
    <m/>
    <m/>
    <n v="0.1"/>
    <n v="0.1"/>
    <n v="110.37700000000001"/>
    <m/>
    <n v="110.37700000000001"/>
    <s v="Cofiparc"/>
    <n v="0"/>
    <n v="0"/>
    <n v="0"/>
    <n v="1"/>
    <m/>
    <m/>
    <n v="0"/>
    <s v="Valauto Lambersart VW"/>
    <s v="VOLKSWAGEN"/>
    <m/>
    <s v="Entreprises"/>
    <n v="1198.77"/>
  </r>
  <r>
    <x v="2"/>
    <s v="C"/>
    <x v="3"/>
    <d v="2021-12-01T00:00:00"/>
    <d v="2021-12-02T00:00:00"/>
    <m/>
    <m/>
    <m/>
    <m/>
    <m/>
    <n v="220699.82"/>
    <s v="VSGNI"/>
    <n v="516277"/>
    <n v="6277"/>
    <s v="COFIPARC "/>
    <x v="17"/>
    <n v="38520.839999999997"/>
    <n v="1200"/>
    <n v="39720.839999999997"/>
    <n v="5"/>
    <n v="1286.6400000000001"/>
    <n v="95"/>
    <m/>
    <n v="1191.6400000000001"/>
    <n v="3.2392064216164619E-2"/>
    <n v="0"/>
    <n v="0"/>
    <m/>
    <s v="feuille marge vendeur négative"/>
    <m/>
    <n v="0.1"/>
    <n v="0"/>
    <m/>
    <n v="0"/>
    <s v="Cofiparc"/>
    <n v="0"/>
    <n v="0"/>
    <n v="0"/>
    <n v="1"/>
    <m/>
    <m/>
    <n v="0"/>
    <s v="Valauto Lambersart VW"/>
    <s v="VOLKSWAGEN"/>
    <m/>
    <s v="Entreprises"/>
    <n v="1286.6400000000001"/>
  </r>
  <r>
    <x v="2"/>
    <s v="C"/>
    <x v="3"/>
    <d v="2021-08-12T00:00:00"/>
    <d v="2021-08-13T00:00:00"/>
    <m/>
    <m/>
    <m/>
    <m/>
    <m/>
    <m/>
    <s v="RQCSA"/>
    <n v="516279"/>
    <n v="6279"/>
    <s v="VERSCHELDE PASCALE"/>
    <x v="16"/>
    <n v="14744.17"/>
    <n v="1950"/>
    <n v="16694.169999999998"/>
    <n v="108"/>
    <n v="1429.64"/>
    <n v="95"/>
    <m/>
    <n v="1334.64"/>
    <n v="8.5637081687798808E-2"/>
    <n v="-4507.43"/>
    <n v="0"/>
    <m/>
    <m/>
    <n v="0.1"/>
    <n v="0.13"/>
    <n v="133.46400000000003"/>
    <m/>
    <n v="133.46400000000003"/>
    <s v="VWB"/>
    <n v="0"/>
    <n v="0"/>
    <n v="0"/>
    <n v="1"/>
    <m/>
    <m/>
    <n v="0"/>
    <s v="Valauto Lambersart VW"/>
    <s v="VOLKSWAGEN"/>
    <m/>
    <s v="Roncq"/>
    <n v="1429.64"/>
  </r>
  <r>
    <x v="2"/>
    <s v="C"/>
    <x v="3"/>
    <d v="2021-05-17T00:00:00"/>
    <d v="2021-05-18T00:00:00"/>
    <m/>
    <m/>
    <m/>
    <m/>
    <m/>
    <n v="0"/>
    <s v="LTFCA"/>
    <n v="516280"/>
    <n v="6280"/>
    <s v="HARDY MARC"/>
    <x v="16"/>
    <n v="14744.17"/>
    <n v="1033.33"/>
    <n v="15777.5"/>
    <n v="7"/>
    <n v="178.61"/>
    <n v="95"/>
    <m/>
    <n v="83.610000000000014"/>
    <n v="1.1320551418158771E-2"/>
    <n v="0"/>
    <n v="-1275"/>
    <m/>
    <m/>
    <n v="0.1"/>
    <n v="0.1"/>
    <n v="8.3610000000000024"/>
    <m/>
    <n v="8.3610000000000024"/>
    <s v="VWB"/>
    <n v="1"/>
    <n v="0"/>
    <n v="0"/>
    <n v="1"/>
    <m/>
    <m/>
    <n v="0"/>
    <s v="Valauto Lambersart VW"/>
    <s v="VOLKSWAGEN"/>
    <m/>
    <s v="lambersart"/>
    <n v="178.61"/>
  </r>
  <r>
    <x v="2"/>
    <s v="C"/>
    <x v="3"/>
    <d v="2021-07-09T00:00:00"/>
    <d v="2021-07-12T00:00:00"/>
    <m/>
    <m/>
    <m/>
    <m/>
    <m/>
    <n v="0"/>
    <s v="VSGNI"/>
    <n v="516281"/>
    <n v="6281"/>
    <s v="TRITEK"/>
    <x v="17"/>
    <n v="33537.699999999997"/>
    <n v="3558.33"/>
    <n v="37096.03"/>
    <n v="18"/>
    <n v="1573.91"/>
    <n v="95"/>
    <m/>
    <n v="1478.91"/>
    <n v="4.2427990272813562E-2"/>
    <n v="0"/>
    <n v="0"/>
    <m/>
    <m/>
    <n v="0.1"/>
    <n v="0.1"/>
    <n v="147.89100000000002"/>
    <m/>
    <n v="147.89100000000002"/>
    <s v="Natixis"/>
    <n v="0"/>
    <n v="0"/>
    <n v="0"/>
    <n v="1"/>
    <m/>
    <m/>
    <n v="0"/>
    <s v="Valauto Lambersart VW"/>
    <s v="VOLKSWAGEN"/>
    <m/>
    <s v="Entreprises"/>
    <n v="1573.91"/>
  </r>
  <r>
    <x v="2"/>
    <s v="C"/>
    <x v="3"/>
    <d v="2021-10-06T00:00:00"/>
    <d v="2021-10-07T00:00:00"/>
    <m/>
    <m/>
    <m/>
    <m/>
    <m/>
    <n v="0"/>
    <s v="VSGNI"/>
    <n v="516284"/>
    <n v="6284"/>
    <s v="CFDCBKB"/>
    <x v="17"/>
    <n v="36637.5"/>
    <n v="591.66999999999996"/>
    <n v="37229.17"/>
    <n v="91"/>
    <n v="839.6"/>
    <n v="95"/>
    <m/>
    <n v="744.6"/>
    <n v="2.2552208389281847E-2"/>
    <n v="0"/>
    <n v="0"/>
    <m/>
    <m/>
    <n v="0.1"/>
    <n v="0.1"/>
    <n v="74.460000000000008"/>
    <m/>
    <n v="74.460000000000008"/>
    <s v="VWB"/>
    <n v="0"/>
    <n v="20"/>
    <n v="1"/>
    <n v="1"/>
    <m/>
    <m/>
    <n v="1"/>
    <s v="Valauto Lambersart VW"/>
    <s v="VOLKSWAGEN"/>
    <m/>
    <s v="Entreprises"/>
    <n v="839.6"/>
  </r>
  <r>
    <x v="2"/>
    <s v="C"/>
    <x v="3"/>
    <d v="2021-07-12T00:00:00"/>
    <d v="2021-07-13T00:00:00"/>
    <m/>
    <m/>
    <m/>
    <m/>
    <m/>
    <n v="1523178.91"/>
    <s v="LTMEL"/>
    <n v="516285"/>
    <n v="6285"/>
    <s v="DLM - CPTE"/>
    <x v="17"/>
    <n v="33159.67"/>
    <n v="2050"/>
    <n v="35209.67"/>
    <n v="19"/>
    <n v="781.33"/>
    <n v="31.17"/>
    <m/>
    <n v="750.16000000000008"/>
    <n v="2.2190778840017533E-2"/>
    <n v="0"/>
    <n v="-3514.58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81.33"/>
  </r>
  <r>
    <x v="2"/>
    <s v="C"/>
    <x v="3"/>
    <d v="2021-07-22T00:00:00"/>
    <d v="2021-07-23T00:00:00"/>
    <m/>
    <m/>
    <m/>
    <m/>
    <m/>
    <n v="0"/>
    <s v="LTFCA"/>
    <n v="516286"/>
    <n v="6286"/>
    <s v="DEMORTIER ANDRE ET FRANCOISE"/>
    <x v="17"/>
    <n v="31412.5"/>
    <n v="1408.33"/>
    <n v="32820.83"/>
    <n v="29"/>
    <n v="779.07"/>
    <n v="95"/>
    <m/>
    <n v="684.07"/>
    <n v="2.3737059666071821E-2"/>
    <n v="0"/>
    <n v="-500"/>
    <m/>
    <m/>
    <n v="0.1"/>
    <n v="0.1"/>
    <n v="68.407000000000011"/>
    <m/>
    <n v="68.407000000000011"/>
    <s v="VWB"/>
    <n v="1"/>
    <n v="20"/>
    <n v="1"/>
    <n v="1"/>
    <m/>
    <m/>
    <n v="1"/>
    <s v="Valauto Lambersart VW"/>
    <s v="VOLKSWAGEN"/>
    <m/>
    <s v="lambersart"/>
    <n v="779.07"/>
  </r>
  <r>
    <x v="2"/>
    <s v="C"/>
    <x v="3"/>
    <d v="2021-05-06T00:00:00"/>
    <d v="2021-05-07T00:00:00"/>
    <m/>
    <m/>
    <m/>
    <m/>
    <m/>
    <n v="0"/>
    <s v="LTLLE"/>
    <n v="516287"/>
    <n v="6287"/>
    <s v="NOE PHILLIPPE"/>
    <x v="15"/>
    <n v="22369.17"/>
    <n v="650"/>
    <n v="23019.17"/>
    <n v="3"/>
    <n v="830.1"/>
    <n v="95"/>
    <m/>
    <n v="735.1"/>
    <n v="3.6061248081490346E-2"/>
    <n v="0"/>
    <n v="-2000"/>
    <m/>
    <m/>
    <m/>
    <n v="7.0000000000000007E-2"/>
    <n v="0"/>
    <m/>
    <n v="0"/>
    <s v=""/>
    <n v="0"/>
    <n v="20"/>
    <n v="1"/>
    <n v="1"/>
    <m/>
    <m/>
    <n v="1"/>
    <s v="Valauto Lambersart VW"/>
    <s v="VOLKSWAGEN"/>
    <m/>
    <s v="lambersart"/>
    <n v="830.1"/>
  </r>
  <r>
    <x v="2"/>
    <s v="C"/>
    <x v="3"/>
    <d v="2021-05-21T00:00:00"/>
    <d v="2021-05-22T00:00:00"/>
    <m/>
    <m/>
    <m/>
    <s v="X"/>
    <s v="X"/>
    <s v="-15770.6"/>
    <s v="LTLLE"/>
    <n v="516290"/>
    <n v="6290"/>
    <s v="WILLEKENS AUDREY"/>
    <x v="15"/>
    <n v="23731.67"/>
    <n v="1116.6600000000001"/>
    <n v="24848.329999999998"/>
    <n v="18"/>
    <n v="1014.7"/>
    <n v="95"/>
    <m/>
    <n v="919.7"/>
    <n v="4.0835742281272028E-2"/>
    <n v="0"/>
    <n v="-2000"/>
    <m/>
    <m/>
    <n v="0.1"/>
    <n v="7.0000000000000007E-2"/>
    <n v="91.970000000000013"/>
    <m/>
    <n v="91.970000000000013"/>
    <s v="VWB"/>
    <n v="1"/>
    <n v="20"/>
    <n v="1"/>
    <n v="1"/>
    <m/>
    <m/>
    <n v="1"/>
    <s v="Valauto Lambersart VW"/>
    <s v="VOLKSWAGEN"/>
    <m/>
    <s v="lambersart"/>
    <n v="1014.7"/>
  </r>
  <r>
    <x v="2"/>
    <s v="C"/>
    <x v="3"/>
    <d v="2021-06-02T00:00:00"/>
    <d v="2021-06-03T00:00:00"/>
    <m/>
    <m/>
    <m/>
    <m/>
    <m/>
    <n v="0"/>
    <s v="LTLLE"/>
    <n v="516291"/>
    <n v="6291"/>
    <s v="VERSPIEREN ANDRE"/>
    <x v="16"/>
    <n v="16285.83"/>
    <n v="1437.51"/>
    <n v="17723.34"/>
    <n v="5"/>
    <n v="1599.15"/>
    <n v="95"/>
    <m/>
    <n v="1504.15"/>
    <n v="9.0228478379357394E-2"/>
    <n v="0"/>
    <n v="-2481.27"/>
    <m/>
    <m/>
    <n v="7.0000000000000007E-2"/>
    <n v="7.0000000000000007E-2"/>
    <n v="105.29050000000002"/>
    <m/>
    <n v="105.29050000000002"/>
    <s v=""/>
    <n v="1"/>
    <n v="20"/>
    <n v="1"/>
    <n v="1"/>
    <m/>
    <m/>
    <n v="1"/>
    <s v="Valauto Lambersart VW"/>
    <s v="VOLKSWAGEN"/>
    <m/>
    <s v="lambersart"/>
    <n v="1599.15"/>
  </r>
  <r>
    <x v="2"/>
    <s v="C"/>
    <x v="3"/>
    <d v="2021-09-16T00:00:00"/>
    <d v="2021-09-23T00:00:00"/>
    <m/>
    <m/>
    <m/>
    <m/>
    <m/>
    <n v="0"/>
    <s v="LTFCA"/>
    <n v="516292"/>
    <n v="6292"/>
    <s v="QUENETTE JEAN ERIC ET MARIE"/>
    <x v="18"/>
    <n v="25360.83"/>
    <n v="3316.68"/>
    <n v="28677.510000000002"/>
    <n v="31"/>
    <n v="1305.9000000000001"/>
    <n v="95"/>
    <m/>
    <n v="1210.9000000000001"/>
    <n v="4.5537426366515081E-2"/>
    <n v="0"/>
    <n v="-1000"/>
    <m/>
    <m/>
    <n v="0.1"/>
    <n v="0.1"/>
    <n v="121.09000000000002"/>
    <m/>
    <n v="121.09000000000002"/>
    <s v="VWB"/>
    <n v="1"/>
    <n v="20"/>
    <n v="1"/>
    <n v="1"/>
    <m/>
    <m/>
    <n v="1"/>
    <s v="Valauto Lambersart VW"/>
    <s v="VOLKSWAGEN"/>
    <m/>
    <s v="lambersart"/>
    <n v="1305.9000000000001"/>
  </r>
  <r>
    <x v="2"/>
    <s v="C"/>
    <x v="3"/>
    <d v="2021-06-29T00:00:00"/>
    <d v="2021-06-30T00:00:00"/>
    <m/>
    <m/>
    <m/>
    <m/>
    <m/>
    <m/>
    <s v="LTFCA"/>
    <n v="516294"/>
    <n v="6294"/>
    <s v="KUKULA DESCELERS MICHEL"/>
    <x v="15"/>
    <n v="20706.669999999998"/>
    <n v="1825"/>
    <n v="22531.67"/>
    <n v="8"/>
    <n v="1155.25"/>
    <n v="95"/>
    <m/>
    <n v="1060.25"/>
    <n v="5.1272275867700889E-2"/>
    <n v="0"/>
    <n v="-2000"/>
    <m/>
    <m/>
    <n v="0.1"/>
    <n v="0.1"/>
    <n v="106.02500000000001"/>
    <m/>
    <n v="106.02500000000001"/>
    <s v="VWB"/>
    <n v="1"/>
    <n v="20"/>
    <n v="1"/>
    <n v="1"/>
    <m/>
    <m/>
    <n v="1"/>
    <s v="Valauto Lambersart VW"/>
    <s v="VOLKSWAGEN"/>
    <m/>
    <s v="lambersart"/>
    <n v="1155.25"/>
  </r>
  <r>
    <x v="2"/>
    <s v="NC"/>
    <x v="3"/>
    <d v="2021-12-23T00:00:00"/>
    <d v="2021-12-24T00:00:00"/>
    <m/>
    <s v="X"/>
    <m/>
    <m/>
    <m/>
    <n v="0"/>
    <s v="LTMEL"/>
    <n v="516298"/>
    <n v="6298"/>
    <s v="CROMBECQUE JACQUES"/>
    <x v="17"/>
    <n v="40779.17"/>
    <n v="6395.84"/>
    <n v="47175.009999999995"/>
    <n v="9"/>
    <n v="820.5"/>
    <n v="95"/>
    <m/>
    <n v="725.5"/>
    <n v="1.7392683117608245E-2"/>
    <n v="0"/>
    <n v="-622.4"/>
    <m/>
    <m/>
    <m/>
    <n v="0"/>
    <n v="0"/>
    <m/>
    <n v="0"/>
    <n v="0"/>
    <n v="0"/>
    <n v="0"/>
    <n v="0"/>
    <n v="1"/>
    <m/>
    <m/>
    <n v="0"/>
    <s v="Valauto Lambersart VW"/>
    <s v="VOLKSWAGEN"/>
    <m/>
    <s v="Entreprises"/>
    <n v="820.5"/>
  </r>
  <r>
    <x v="2"/>
    <s v="C"/>
    <x v="3"/>
    <d v="2021-08-19T00:00:00"/>
    <d v="2021-08-20T00:00:00"/>
    <m/>
    <m/>
    <m/>
    <m/>
    <m/>
    <n v="0"/>
    <s v="LTHVI"/>
    <n v="516300"/>
    <n v="6300"/>
    <s v="BOUCHART RACHEL"/>
    <x v="15"/>
    <n v="19344.169999999998"/>
    <n v="2008.33"/>
    <n v="21352.5"/>
    <n v="3"/>
    <n v="1303.22"/>
    <n v="95"/>
    <m/>
    <n v="1208.22"/>
    <n v="6.1033602622643721E-2"/>
    <n v="0"/>
    <n v="-2000"/>
    <m/>
    <m/>
    <n v="0.13"/>
    <n v="0.13"/>
    <n v="157.0686"/>
    <m/>
    <n v="157.0686"/>
    <s v="VWB"/>
    <n v="1"/>
    <n v="20"/>
    <n v="1"/>
    <n v="1"/>
    <m/>
    <m/>
    <n v="1"/>
    <s v="Valauto Lambersart VW"/>
    <s v="VOLKSWAGEN"/>
    <m/>
    <s v="lambersart"/>
    <n v="1303.22"/>
  </r>
  <r>
    <x v="2"/>
    <s v="C"/>
    <x v="3"/>
    <d v="2021-09-13T00:00:00"/>
    <d v="2021-09-14T00:00:00"/>
    <m/>
    <m/>
    <m/>
    <m/>
    <m/>
    <n v="0"/>
    <s v="LTLLE"/>
    <n v="516301"/>
    <n v="6301"/>
    <s v="DEVULDER JEAN MARC"/>
    <x v="15"/>
    <n v="19344.169999999998"/>
    <n v="2995.83"/>
    <n v="22340"/>
    <n v="39"/>
    <n v="1197.4100000000001"/>
    <n v="95"/>
    <m/>
    <n v="1102.4100000000001"/>
    <n v="5.3599373321396603E-2"/>
    <n v="0"/>
    <n v="-2000"/>
    <m/>
    <m/>
    <n v="0.1"/>
    <n v="0.1"/>
    <n v="110.24100000000001"/>
    <m/>
    <n v="110.24100000000001"/>
    <n v="0"/>
    <n v="1"/>
    <n v="20"/>
    <n v="1"/>
    <n v="1"/>
    <m/>
    <m/>
    <n v="1"/>
    <s v="Valauto Lambersart VW"/>
    <s v="VOLKSWAGEN"/>
    <m/>
    <s v="lambersart"/>
    <n v="1197.4100000000001"/>
  </r>
  <r>
    <x v="2"/>
    <s v="C"/>
    <x v="3"/>
    <d v="2021-08-26T00:00:00"/>
    <d v="2021-08-27T00:00:00"/>
    <m/>
    <m/>
    <m/>
    <m/>
    <m/>
    <n v="507870.17"/>
    <s v="LTMEL"/>
    <n v="516306"/>
    <n v="6306"/>
    <s v="DLM - CPTE"/>
    <x v="17"/>
    <n v="34618"/>
    <n v="829.17"/>
    <n v="35447.17"/>
    <n v="13"/>
    <n v="602.61"/>
    <n v="31.17"/>
    <m/>
    <n v="571.44000000000005"/>
    <n v="1.7000228791184176E-2"/>
    <n v="0"/>
    <n v="-3514.58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602.61"/>
  </r>
  <r>
    <x v="2"/>
    <s v="C"/>
    <x v="3"/>
    <d v="2021-09-22T00:00:00"/>
    <d v="2021-09-23T00:00:00"/>
    <m/>
    <m/>
    <m/>
    <m/>
    <m/>
    <n v="0"/>
    <s v="VSGNI"/>
    <n v="516313"/>
    <n v="6313"/>
    <s v="ORIA INVEST"/>
    <x v="21"/>
    <n v="33545"/>
    <n v="591.66999999999996"/>
    <n v="34136.67"/>
    <n v="7"/>
    <n v="1119.1099999999999"/>
    <n v="95"/>
    <m/>
    <n v="1024.1099999999999"/>
    <n v="3.2783221093328666E-2"/>
    <n v="0"/>
    <n v="0"/>
    <m/>
    <m/>
    <n v="0.1"/>
    <n v="0.1"/>
    <n v="102.411"/>
    <m/>
    <n v="102.411"/>
    <s v="VWB"/>
    <n v="0"/>
    <n v="20"/>
    <n v="1"/>
    <n v="1"/>
    <m/>
    <m/>
    <n v="1"/>
    <s v="Valauto Lambersart VW"/>
    <s v="VOLKSWAGEN"/>
    <m/>
    <s v="Entreprises"/>
    <n v="1119.1099999999999"/>
  </r>
  <r>
    <x v="2"/>
    <s v="C"/>
    <x v="3"/>
    <d v="2021-06-07T00:00:00"/>
    <d v="2021-06-08T00:00:00"/>
    <m/>
    <m/>
    <m/>
    <m/>
    <m/>
    <n v="0"/>
    <s v="LTLLE"/>
    <n v="516314"/>
    <n v="6314"/>
    <s v="DA SILVA CARLOS MANUEL"/>
    <x v="15"/>
    <n v="18848.330000000002"/>
    <n v="1166.6600000000001"/>
    <n v="20014.990000000002"/>
    <n v="20"/>
    <n v="1176.4000000000001"/>
    <n v="95"/>
    <m/>
    <n v="1081.4000000000001"/>
    <n v="5.8775947427403163E-2"/>
    <n v="0"/>
    <n v="-2000"/>
    <m/>
    <m/>
    <n v="7.0000000000000007E-2"/>
    <n v="7.0000000000000007E-2"/>
    <n v="75.698000000000008"/>
    <m/>
    <n v="75.698000000000008"/>
    <s v=""/>
    <n v="1"/>
    <n v="20"/>
    <n v="1"/>
    <n v="1"/>
    <m/>
    <m/>
    <n v="1"/>
    <s v="Valauto Lambersart VW"/>
    <s v="VOLKSWAGEN"/>
    <m/>
    <s v="lambersart"/>
    <n v="1176.4000000000001"/>
  </r>
  <r>
    <x v="2"/>
    <s v="C"/>
    <x v="3"/>
    <d v="2021-12-06T00:00:00"/>
    <d v="2021-12-17T00:00:00"/>
    <m/>
    <m/>
    <m/>
    <m/>
    <m/>
    <n v="367902.19"/>
    <s v="LTMEL"/>
    <n v="516320"/>
    <n v="6320"/>
    <s v="DLM - CPTE"/>
    <x v="25"/>
    <n v="34472.5"/>
    <n v="279.16000000000003"/>
    <n v="34751.660000000003"/>
    <n v="6"/>
    <n v="900.81"/>
    <n v="89.17"/>
    <m/>
    <n v="811.64"/>
    <n v="2.5921351670682779E-2"/>
    <n v="0"/>
    <n v="-4840.5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900.81"/>
  </r>
  <r>
    <x v="2"/>
    <s v="C"/>
    <x v="3"/>
    <d v="2021-12-27T00:00:00"/>
    <d v="2021-12-28T00:00:00"/>
    <m/>
    <m/>
    <m/>
    <m/>
    <m/>
    <n v="367902.19"/>
    <s v="LTMEL"/>
    <n v="516344"/>
    <n v="6344"/>
    <s v="DLM - CPTE"/>
    <x v="25"/>
    <n v="33660"/>
    <n v="1325"/>
    <n v="34985"/>
    <n v="14"/>
    <n v="444.86"/>
    <n v="95"/>
    <m/>
    <n v="349.86"/>
    <n v="1.2715735315135058E-2"/>
    <n v="0"/>
    <n v="-4897.8999999999996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444.86"/>
  </r>
  <r>
    <x v="2"/>
    <s v="C"/>
    <x v="3"/>
    <d v="2021-11-18T00:00:00"/>
    <d v="2021-11-19T00:00:00"/>
    <m/>
    <m/>
    <m/>
    <m/>
    <m/>
    <n v="0"/>
    <s v="VSGLE"/>
    <n v="516351"/>
    <n v="6351"/>
    <s v="TOMASZEK MATHILDE"/>
    <x v="18"/>
    <n v="27736.67"/>
    <n v="3216.67"/>
    <n v="30953.339999999997"/>
    <n v="20"/>
    <n v="411.77"/>
    <n v="102.5"/>
    <m/>
    <n v="309.27"/>
    <n v="1.3302926275484326E-2"/>
    <n v="0"/>
    <n v="-1955.58"/>
    <m/>
    <m/>
    <n v="0.1"/>
    <n v="0.1"/>
    <n v="30.927"/>
    <m/>
    <n v="30.927"/>
    <n v="0"/>
    <n v="0"/>
    <n v="20"/>
    <n v="1"/>
    <n v="1"/>
    <m/>
    <m/>
    <n v="1"/>
    <s v="Valauto Lambersart VW"/>
    <s v="VOLKSWAGEN"/>
    <m/>
    <s v="Entreprises"/>
    <n v="411.77"/>
  </r>
  <r>
    <x v="2"/>
    <s v="C"/>
    <x v="3"/>
    <d v="2021-12-20T00:00:00"/>
    <d v="2021-12-21T00:00:00"/>
    <m/>
    <m/>
    <m/>
    <m/>
    <m/>
    <n v="0"/>
    <s v="VSGNI"/>
    <n v="516377"/>
    <n v="6377"/>
    <s v="I-PEX EUROPE"/>
    <x v="17"/>
    <n v="36712.5"/>
    <n v="829.17"/>
    <n v="37541.67"/>
    <n v="14"/>
    <n v="1221.28"/>
    <n v="95"/>
    <m/>
    <n v="1126.28"/>
    <n v="3.2531317866253684E-2"/>
    <n v="0"/>
    <n v="0"/>
    <m/>
    <m/>
    <n v="0.1"/>
    <n v="0.1"/>
    <n v="112.628"/>
    <m/>
    <n v="112.628"/>
    <s v="VWB"/>
    <n v="1"/>
    <n v="20"/>
    <n v="1"/>
    <n v="1"/>
    <m/>
    <m/>
    <n v="1"/>
    <s v="Valauto Lambersart VW"/>
    <s v="VOLKSWAGEN"/>
    <m/>
    <s v="Entreprises"/>
    <n v="1221.28"/>
  </r>
  <r>
    <x v="2"/>
    <s v="C"/>
    <x v="3"/>
    <d v="2021-10-01T00:00:00"/>
    <d v="2021-10-13T00:00:00"/>
    <m/>
    <m/>
    <m/>
    <m/>
    <m/>
    <n v="0"/>
    <s v="VSGNI"/>
    <n v="516380"/>
    <n v="6380"/>
    <s v="NORSYS SAS"/>
    <x v="15"/>
    <n v="22369.17"/>
    <n v="1129.1600000000001"/>
    <n v="23498.329999999998"/>
    <n v="25"/>
    <n v="631.72"/>
    <n v="95"/>
    <m/>
    <n v="536.72"/>
    <n v="2.6883612580128037E-2"/>
    <n v="0"/>
    <n v="0"/>
    <m/>
    <m/>
    <n v="0.1"/>
    <n v="0.1"/>
    <n v="53.672000000000004"/>
    <m/>
    <n v="53.672000000000004"/>
    <s v="VWB"/>
    <n v="0"/>
    <n v="20"/>
    <n v="1"/>
    <n v="1"/>
    <m/>
    <m/>
    <n v="1"/>
    <s v="Valauto Lambersart VW"/>
    <s v="VOLKSWAGEN"/>
    <m/>
    <s v="Entreprises"/>
    <n v="631.72"/>
  </r>
  <r>
    <x v="2"/>
    <s v="C"/>
    <x v="3"/>
    <d v="2021-07-02T00:00:00"/>
    <d v="2021-07-06T00:00:00"/>
    <m/>
    <m/>
    <m/>
    <m/>
    <m/>
    <n v="0"/>
    <s v="LTLLE"/>
    <n v="516382"/>
    <n v="6382"/>
    <s v="PIGEARD FLORENCE"/>
    <x v="16"/>
    <n v="19902.5"/>
    <n v="1912.5"/>
    <n v="21815"/>
    <n v="2"/>
    <n v="1227.3900000000001"/>
    <n v="0"/>
    <m/>
    <n v="1227.3900000000001"/>
    <n v="5.6263580105432046E-2"/>
    <n v="0"/>
    <n v="-1775"/>
    <m/>
    <m/>
    <n v="0.1"/>
    <n v="7.0000000000000007E-2"/>
    <n v="122.73900000000002"/>
    <m/>
    <n v="122.73900000000002"/>
    <s v="VWB"/>
    <n v="1"/>
    <n v="20"/>
    <n v="1"/>
    <n v="1"/>
    <m/>
    <m/>
    <n v="1"/>
    <s v="Valauto Lambersart VW"/>
    <s v="VOLKSWAGEN"/>
    <m/>
    <s v="lambersart"/>
    <n v="1227.3900000000001"/>
  </r>
  <r>
    <x v="2"/>
    <s v="C"/>
    <x v="3"/>
    <d v="2021-12-16T00:00:00"/>
    <d v="2021-12-17T00:00:00"/>
    <m/>
    <m/>
    <m/>
    <m/>
    <m/>
    <n v="0"/>
    <s v="VSGNI"/>
    <n v="516384"/>
    <n v="6384"/>
    <s v="COL BLEU"/>
    <x v="17"/>
    <n v="33170.839999999997"/>
    <n v="1629.16"/>
    <n v="34800"/>
    <n v="10"/>
    <n v="931.08"/>
    <n v="95"/>
    <m/>
    <n v="836.08"/>
    <n v="2.6755172413793105E-2"/>
    <n v="0"/>
    <n v="0"/>
    <m/>
    <m/>
    <n v="0.1"/>
    <n v="0.1"/>
    <n v="83.608000000000004"/>
    <m/>
    <n v="83.608000000000004"/>
    <s v="VWB"/>
    <n v="0"/>
    <n v="20"/>
    <n v="1"/>
    <n v="1"/>
    <m/>
    <m/>
    <n v="1"/>
    <s v="Valauto Lambersart VW"/>
    <s v="VOLKSWAGEN"/>
    <m/>
    <s v="Entreprises"/>
    <n v="931.08"/>
  </r>
  <r>
    <x v="2"/>
    <s v="C"/>
    <x v="3"/>
    <d v="2021-12-09T00:00:00"/>
    <d v="2021-12-10T00:00:00"/>
    <m/>
    <m/>
    <m/>
    <m/>
    <m/>
    <n v="0"/>
    <s v="LTFGU"/>
    <n v="516390"/>
    <n v="6390"/>
    <s v="MIGNOT PATRICK"/>
    <x v="16"/>
    <n v="21198.33"/>
    <n v="2204.16"/>
    <n v="23402.49"/>
    <n v="31"/>
    <n v="1967.19"/>
    <n v="95"/>
    <m/>
    <n v="1872.19"/>
    <n v="8.4059003977781849E-2"/>
    <n v="0"/>
    <n v="0"/>
    <m/>
    <m/>
    <n v="0.13"/>
    <n v="0.13"/>
    <n v="243.38470000000001"/>
    <m/>
    <n v="243.38470000000001"/>
    <n v="0"/>
    <n v="1"/>
    <n v="20"/>
    <n v="1"/>
    <n v="1"/>
    <m/>
    <m/>
    <n v="1"/>
    <s v="Valauto Lambersart VW"/>
    <s v="VOLKSWAGEN"/>
    <m/>
    <e v="#N/A"/>
    <n v="1967.19"/>
  </r>
  <r>
    <x v="2"/>
    <s v="C"/>
    <x v="3"/>
    <d v="2021-11-29T00:00:00"/>
    <d v="2021-11-30T00:00:00"/>
    <m/>
    <m/>
    <m/>
    <m/>
    <m/>
    <n v="273470.5"/>
    <s v="LTMEL"/>
    <n v="516421"/>
    <n v="6421"/>
    <s v="DLM - CPTE"/>
    <x v="21"/>
    <n v="33807.5"/>
    <n v="591.66999999999996"/>
    <n v="34399.17"/>
    <n v="4"/>
    <n v="785.76"/>
    <n v="80"/>
    <m/>
    <n v="705.76"/>
    <n v="2.2842411604698604E-2"/>
    <n v="0"/>
    <n v="-5499.87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85.76"/>
  </r>
  <r>
    <x v="2"/>
    <s v="C"/>
    <x v="3"/>
    <d v="2021-12-07T00:00:00"/>
    <d v="2021-12-08T00:00:00"/>
    <m/>
    <m/>
    <m/>
    <m/>
    <m/>
    <n v="0"/>
    <s v="LTFCA"/>
    <n v="516425"/>
    <n v="6425"/>
    <s v="CAMAU OLIVIER"/>
    <x v="16"/>
    <n v="19819.169999999998"/>
    <n v="879.16"/>
    <n v="20698.329999999998"/>
    <n v="11"/>
    <n v="817.54"/>
    <n v="95"/>
    <m/>
    <n v="722.54"/>
    <n v="3.9497872533677841E-2"/>
    <n v="-1566.67"/>
    <n v="0"/>
    <m/>
    <m/>
    <n v="7.0000000000000007E-2"/>
    <n v="7.0000000000000007E-2"/>
    <n v="50.577800000000003"/>
    <m/>
    <n v="50.577800000000003"/>
    <s v="VWB"/>
    <n v="1"/>
    <n v="20"/>
    <n v="1"/>
    <n v="1"/>
    <m/>
    <m/>
    <n v="1"/>
    <s v="Valauto Lambersart VW"/>
    <s v="VOLKSWAGEN"/>
    <m/>
    <s v="lambersart"/>
    <n v="817.54"/>
  </r>
  <r>
    <x v="2"/>
    <s v="C"/>
    <x v="3"/>
    <d v="2021-07-19T00:00:00"/>
    <d v="2021-07-20T00:00:00"/>
    <m/>
    <m/>
    <m/>
    <m/>
    <m/>
    <n v="0"/>
    <s v="LTLLE"/>
    <n v="516427"/>
    <n v="6427"/>
    <s v="GRZEMSKI LYDIE"/>
    <x v="16"/>
    <n v="16285.83"/>
    <n v="1241.67"/>
    <n v="17527.5"/>
    <n v="7"/>
    <n v="773.25"/>
    <n v="95"/>
    <m/>
    <n v="678.25"/>
    <n v="4.4116388532306379E-2"/>
    <n v="0"/>
    <n v="-1400"/>
    <m/>
    <m/>
    <n v="0.1"/>
    <n v="7.0000000000000007E-2"/>
    <n v="67.825000000000003"/>
    <m/>
    <n v="67.825000000000003"/>
    <s v=""/>
    <n v="1"/>
    <n v="20"/>
    <n v="1"/>
    <n v="1"/>
    <m/>
    <m/>
    <n v="1"/>
    <s v="Valauto Lambersart VW"/>
    <s v="VOLKSWAGEN"/>
    <m/>
    <s v="lambersart"/>
    <n v="773.25"/>
  </r>
  <r>
    <x v="2"/>
    <s v="C"/>
    <x v="3"/>
    <d v="2021-12-17T00:00:00"/>
    <d v="2021-12-20T00:00:00"/>
    <m/>
    <m/>
    <m/>
    <m/>
    <m/>
    <n v="0"/>
    <s v="VRCHM"/>
    <n v="516455"/>
    <n v="6455"/>
    <s v="CENTRE SOCIAL ALMA"/>
    <x v="18"/>
    <n v="30845"/>
    <n v="5962.51"/>
    <n v="36807.51"/>
    <n v="7"/>
    <n v="1206.75"/>
    <n v="102.5"/>
    <m/>
    <n v="1104.25"/>
    <n v="3.2785428843189877E-2"/>
    <n v="0"/>
    <n v="0"/>
    <m/>
    <m/>
    <n v="0.1"/>
    <n v="0.1"/>
    <n v="110.42500000000001"/>
    <m/>
    <n v="110.42500000000001"/>
    <s v="VWB"/>
    <n v="0"/>
    <n v="20"/>
    <n v="1"/>
    <n v="1"/>
    <m/>
    <m/>
    <n v="1"/>
    <s v="Valauto Lambersart VW"/>
    <s v="VOLKSWAGEN"/>
    <m/>
    <e v="#N/A"/>
    <n v="1206.75"/>
  </r>
  <r>
    <x v="2"/>
    <s v="C"/>
    <x v="3"/>
    <d v="2021-07-27T00:00:00"/>
    <d v="2021-07-28T00:00:00"/>
    <m/>
    <m/>
    <m/>
    <m/>
    <m/>
    <n v="-74.03"/>
    <s v="LTFCA"/>
    <n v="516463"/>
    <n v="6463"/>
    <s v="ANSEL SERGE "/>
    <x v="20"/>
    <n v="19381.669999999998"/>
    <n v="1583.33"/>
    <n v="20965"/>
    <n v="8"/>
    <n v="688.44"/>
    <n v="95"/>
    <m/>
    <n v="593.44000000000005"/>
    <n v="3.283758645361317E-2"/>
    <n v="0"/>
    <n v="-900"/>
    <m/>
    <m/>
    <n v="0.1"/>
    <n v="7.0000000000000007E-2"/>
    <n v="59.344000000000008"/>
    <m/>
    <n v="59.344000000000008"/>
    <s v="VWB"/>
    <n v="0"/>
    <n v="0"/>
    <n v="0"/>
    <n v="1"/>
    <m/>
    <m/>
    <n v="0"/>
    <s v="Valauto Lambersart VW"/>
    <s v="VOLKSWAGEN"/>
    <m/>
    <s v="lambersart"/>
    <n v="688.44"/>
  </r>
  <r>
    <x v="2"/>
    <s v="C"/>
    <x v="3"/>
    <d v="2021-11-22T00:00:00"/>
    <d v="2021-11-23T00:00:00"/>
    <m/>
    <m/>
    <m/>
    <m/>
    <m/>
    <n v="273470.5"/>
    <s v="LTMEL"/>
    <n v="516465"/>
    <n v="6465"/>
    <s v="DLM - CPTE"/>
    <x v="18"/>
    <n v="25235.83"/>
    <n v="1536.67"/>
    <n v="26772.5"/>
    <n v="14"/>
    <n v="724.82"/>
    <n v="95"/>
    <m/>
    <n v="629.82000000000005"/>
    <n v="2.7073302829395837E-2"/>
    <n v="0"/>
    <n v="-2930.95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4.82"/>
  </r>
  <r>
    <x v="2"/>
    <s v="C"/>
    <x v="3"/>
    <d v="2021-12-13T00:00:00"/>
    <d v="2021-12-16T00:00:00"/>
    <m/>
    <m/>
    <m/>
    <m/>
    <m/>
    <n v="0"/>
    <s v="LTFCA"/>
    <n v="516481"/>
    <n v="6481"/>
    <s v="AFL AMELIORATION FRANCAISE"/>
    <x v="21"/>
    <n v="34307.5"/>
    <n v="2791.67"/>
    <n v="37099.17"/>
    <n v="7"/>
    <n v="847"/>
    <n v="105"/>
    <m/>
    <n v="742"/>
    <n v="2.2830699446914852E-2"/>
    <n v="0"/>
    <n v="0"/>
    <m/>
    <m/>
    <n v="0.1"/>
    <n v="0.1"/>
    <n v="74.2"/>
    <m/>
    <n v="74.2"/>
    <s v="VWB"/>
    <n v="0"/>
    <n v="0"/>
    <n v="0"/>
    <n v="1"/>
    <m/>
    <m/>
    <n v="0"/>
    <s v="Valauto Lambersart VW"/>
    <s v="VOLKSWAGEN"/>
    <m/>
    <s v="lambersart"/>
    <n v="847"/>
  </r>
  <r>
    <x v="2"/>
    <s v="C"/>
    <x v="3"/>
    <d v="2021-11-19T00:00:00"/>
    <d v="2021-11-19T00:00:00"/>
    <m/>
    <m/>
    <m/>
    <m/>
    <m/>
    <n v="0"/>
    <s v="LTHVI"/>
    <n v="516485"/>
    <n v="6485"/>
    <s v="COMPAGNONI TEDDY"/>
    <x v="15"/>
    <n v="21173.33"/>
    <n v="1358.33"/>
    <n v="22531.660000000003"/>
    <n v="11"/>
    <n v="730.96"/>
    <n v="95"/>
    <m/>
    <n v="635.96"/>
    <n v="3.2441462368951061E-2"/>
    <n v="-675.95"/>
    <n v="0"/>
    <m/>
    <m/>
    <n v="0.13"/>
    <n v="0.13"/>
    <n v="82.674800000000005"/>
    <m/>
    <n v="82.674800000000005"/>
    <s v="VWB"/>
    <n v="1"/>
    <n v="20"/>
    <n v="1"/>
    <n v="1"/>
    <m/>
    <m/>
    <n v="1"/>
    <s v="Valauto Lambersart VW"/>
    <s v="VOLKSWAGEN"/>
    <m/>
    <s v="lambersart"/>
    <n v="730.96"/>
  </r>
  <r>
    <x v="2"/>
    <s v="C"/>
    <x v="3"/>
    <d v="2021-08-17T00:00:00"/>
    <d v="2021-08-18T00:00:00"/>
    <m/>
    <m/>
    <m/>
    <m/>
    <m/>
    <n v="0"/>
    <s v="LTFGU"/>
    <n v="516497"/>
    <n v="6497"/>
    <s v="DUBOUCH EMELINE"/>
    <x v="16"/>
    <n v="17985.830000000002"/>
    <n v="2070.84"/>
    <n v="20056.670000000002"/>
    <n v="11"/>
    <n v="815.52"/>
    <n v="95"/>
    <m/>
    <n v="720.52"/>
    <n v="4.066078765817057E-2"/>
    <n v="0"/>
    <n v="-601.70000000000005"/>
    <m/>
    <m/>
    <n v="0.1"/>
    <n v="7.0000000000000007E-2"/>
    <n v="72.052000000000007"/>
    <m/>
    <n v="72.052000000000007"/>
    <n v="0"/>
    <n v="1"/>
    <n v="20"/>
    <n v="1"/>
    <n v="1"/>
    <m/>
    <m/>
    <n v="1"/>
    <s v="Valauto Lambersart VW"/>
    <s v="VOLKSWAGEN"/>
    <m/>
    <e v="#N/A"/>
    <n v="815.52"/>
  </r>
  <r>
    <x v="2"/>
    <s v="C"/>
    <x v="3"/>
    <d v="2021-12-16T00:00:00"/>
    <d v="2021-12-17T00:00:00"/>
    <m/>
    <m/>
    <m/>
    <m/>
    <m/>
    <n v="0"/>
    <s v="VSGLE"/>
    <n v="516499"/>
    <n v="6499"/>
    <s v="KOHERENCE"/>
    <x v="18"/>
    <n v="28135.83"/>
    <n v="0"/>
    <n v="28135.83"/>
    <n v="6"/>
    <n v="798.41"/>
    <n v="95"/>
    <m/>
    <n v="703.41"/>
    <n v="2.83769840804412E-2"/>
    <n v="0"/>
    <n v="0"/>
    <m/>
    <m/>
    <n v="0.1"/>
    <n v="0.1"/>
    <n v="70.340999999999994"/>
    <m/>
    <n v="70.340999999999994"/>
    <s v="VWB"/>
    <n v="0"/>
    <n v="20"/>
    <n v="1"/>
    <n v="1"/>
    <m/>
    <m/>
    <n v="1"/>
    <s v="Valauto Lambersart VW"/>
    <s v="VOLKSWAGEN"/>
    <m/>
    <s v="Entreprises"/>
    <n v="798.41"/>
  </r>
  <r>
    <x v="2"/>
    <s v="C"/>
    <x v="3"/>
    <d v="2021-08-05T00:00:00"/>
    <d v="2021-08-06T00:00:00"/>
    <m/>
    <m/>
    <m/>
    <m/>
    <m/>
    <n v="0"/>
    <s v="LTLLE"/>
    <n v="516501"/>
    <n v="6501"/>
    <s v="WADOUX JEAN PHILIPPE"/>
    <x v="16"/>
    <n v="16285.83"/>
    <n v="1962.51"/>
    <n v="18248.34"/>
    <n v="7"/>
    <n v="829.88"/>
    <n v="95"/>
    <m/>
    <n v="734.88"/>
    <n v="4.5477013251616308E-2"/>
    <n v="0"/>
    <n v="-1400"/>
    <m/>
    <m/>
    <n v="0.1"/>
    <n v="7.0000000000000007E-2"/>
    <n v="73.488"/>
    <m/>
    <n v="73.488"/>
    <s v="VWB"/>
    <n v="1"/>
    <n v="20"/>
    <n v="1"/>
    <n v="1"/>
    <m/>
    <m/>
    <n v="1"/>
    <s v="Valauto Lambersart VW"/>
    <s v="VOLKSWAGEN"/>
    <m/>
    <s v="lambersart"/>
    <n v="829.88"/>
  </r>
  <r>
    <x v="2"/>
    <s v="C"/>
    <x v="3"/>
    <d v="2021-10-01T00:00:00"/>
    <d v="2021-10-01T00:00:00"/>
    <m/>
    <m/>
    <m/>
    <m/>
    <m/>
    <m/>
    <s v="LTFGU"/>
    <n v="516507"/>
    <n v="6507"/>
    <s v="PICHON HERVE"/>
    <x v="15"/>
    <n v="24148.33"/>
    <n v="1262.5"/>
    <n v="25410.83"/>
    <n v="9"/>
    <n v="1377.88"/>
    <n v="95"/>
    <m/>
    <n v="1282.8800000000001"/>
    <n v="5.4224124123454447E-2"/>
    <n v="0"/>
    <n v="-2000"/>
    <m/>
    <m/>
    <n v="0.1"/>
    <n v="7.0000000000000007E-2"/>
    <n v="128.28800000000001"/>
    <m/>
    <n v="128.28800000000001"/>
    <s v="VWB"/>
    <n v="0"/>
    <n v="20"/>
    <n v="1"/>
    <n v="1"/>
    <m/>
    <m/>
    <n v="1"/>
    <s v="Valauto Lambersart VW"/>
    <s v="VOLKSWAGEN"/>
    <m/>
    <e v="#N/A"/>
    <n v="1377.88"/>
  </r>
  <r>
    <x v="2"/>
    <s v="C"/>
    <x v="3"/>
    <d v="2021-12-08T00:00:00"/>
    <d v="2021-12-08T00:00:00"/>
    <m/>
    <m/>
    <m/>
    <m/>
    <m/>
    <n v="-22.48"/>
    <s v="LTHVI"/>
    <n v="516541"/>
    <n v="6541"/>
    <s v="ROBILLARD MARYSE"/>
    <x v="15"/>
    <n v="19315"/>
    <n v="1725"/>
    <n v="21040"/>
    <n v="30"/>
    <n v="1069.8800000000001"/>
    <n v="95"/>
    <m/>
    <n v="974.88000000000011"/>
    <n v="5.0849809885931567E-2"/>
    <n v="0"/>
    <n v="0"/>
    <m/>
    <m/>
    <n v="0.13"/>
    <n v="0.13"/>
    <n v="126.73440000000002"/>
    <m/>
    <n v="126.73440000000002"/>
    <s v="VWB"/>
    <n v="1"/>
    <n v="20"/>
    <n v="1"/>
    <n v="1"/>
    <m/>
    <m/>
    <n v="1"/>
    <s v="Valauto Lambersart VW"/>
    <s v="VOLKSWAGEN"/>
    <m/>
    <s v="lambersart"/>
    <n v="1069.8800000000001"/>
  </r>
  <r>
    <x v="2"/>
    <s v="C"/>
    <x v="3"/>
    <d v="2021-10-11T00:00:00"/>
    <d v="2021-10-12T00:00:00"/>
    <m/>
    <m/>
    <m/>
    <m/>
    <m/>
    <n v="0"/>
    <s v="LTLLE"/>
    <n v="516582"/>
    <n v="6582"/>
    <s v="DELATTRE DENIS"/>
    <x v="16"/>
    <n v="14615"/>
    <n v="729.17"/>
    <n v="15344.17"/>
    <n v="12"/>
    <n v="455.88"/>
    <n v="95"/>
    <m/>
    <n v="360.88"/>
    <n v="2.9710306911354605E-2"/>
    <n v="0"/>
    <n v="-800"/>
    <m/>
    <m/>
    <n v="0.1"/>
    <n v="7.0000000000000007E-2"/>
    <n v="36.088000000000001"/>
    <m/>
    <n v="36.088000000000001"/>
    <s v="VWB"/>
    <n v="1"/>
    <n v="20"/>
    <n v="1"/>
    <n v="1"/>
    <m/>
    <m/>
    <n v="1"/>
    <s v="Valauto Lambersart VW"/>
    <s v="VOLKSWAGEN"/>
    <m/>
    <s v="lambersart"/>
    <n v="455.88"/>
  </r>
  <r>
    <x v="2"/>
    <s v="C"/>
    <x v="3"/>
    <d v="2021-10-08T00:00:00"/>
    <d v="2021-10-11T00:00:00"/>
    <m/>
    <m/>
    <m/>
    <m/>
    <m/>
    <n v="0"/>
    <s v="LTHVI"/>
    <n v="516585"/>
    <n v="6585"/>
    <s v="DEMONT FRANCOISE"/>
    <x v="16"/>
    <n v="16944.169999999998"/>
    <n v="2237.5"/>
    <n v="19181.669999999998"/>
    <n v="1"/>
    <n v="679.76"/>
    <n v="95"/>
    <m/>
    <n v="584.76"/>
    <n v="3.5437998881223585E-2"/>
    <m/>
    <n v="-1150"/>
    <m/>
    <m/>
    <n v="0.1"/>
    <n v="7.0000000000000007E-2"/>
    <n v="58.475999999999999"/>
    <m/>
    <n v="58.475999999999999"/>
    <s v="VWB"/>
    <n v="1"/>
    <n v="20"/>
    <n v="1"/>
    <n v="1"/>
    <m/>
    <m/>
    <n v="1"/>
    <s v="Valauto Lambersart VW"/>
    <s v="VOLKSWAGEN"/>
    <m/>
    <s v="lambersart"/>
    <n v="679.76"/>
  </r>
  <r>
    <x v="2"/>
    <s v="C"/>
    <x v="3"/>
    <d v="2021-10-19T00:00:00"/>
    <d v="2021-10-20T00:00:00"/>
    <m/>
    <m/>
    <m/>
    <m/>
    <m/>
    <n v="0"/>
    <s v="LTFGU"/>
    <n v="516588"/>
    <n v="6588"/>
    <s v="GRENEZ MONIQUE"/>
    <x v="16"/>
    <n v="16944.169999999998"/>
    <n v="1616.67"/>
    <n v="18560.839999999997"/>
    <n v="13"/>
    <n v="646.54999999999995"/>
    <n v="95"/>
    <m/>
    <n v="551.54999999999995"/>
    <n v="3.4834091560511274E-2"/>
    <n v="0"/>
    <n v="-1150"/>
    <m/>
    <m/>
    <n v="0.1"/>
    <n v="7.0000000000000007E-2"/>
    <n v="55.155000000000001"/>
    <m/>
    <n v="55.155000000000001"/>
    <n v="0"/>
    <n v="0"/>
    <n v="20"/>
    <n v="1"/>
    <n v="1"/>
    <m/>
    <m/>
    <n v="1"/>
    <s v="Valauto Lambersart VW"/>
    <s v="VOLKSWAGEN"/>
    <m/>
    <e v="#N/A"/>
    <n v="646.54999999999995"/>
  </r>
  <r>
    <x v="2"/>
    <s v="C"/>
    <x v="3"/>
    <d v="2021-11-26T00:00:00"/>
    <d v="2021-11-29T00:00:00"/>
    <m/>
    <m/>
    <m/>
    <m/>
    <m/>
    <n v="0"/>
    <s v="LTHVI"/>
    <n v="516704"/>
    <n v="6704"/>
    <s v="PETITPRE PIERRE ET JOCELYNE"/>
    <x v="16"/>
    <n v="15827.5"/>
    <n v="1029.17"/>
    <n v="16856.669999999998"/>
    <n v="9"/>
    <n v="855.43"/>
    <n v="95"/>
    <m/>
    <n v="760.43"/>
    <n v="5.0747270961583754E-2"/>
    <n v="0"/>
    <n v="0"/>
    <m/>
    <m/>
    <n v="0.1"/>
    <n v="7.0000000000000007E-2"/>
    <n v="76.042999999999992"/>
    <m/>
    <n v="76.042999999999992"/>
    <n v="0"/>
    <n v="1"/>
    <n v="0"/>
    <n v="0"/>
    <n v="1"/>
    <m/>
    <m/>
    <n v="0"/>
    <s v="Valauto Lambersart VW"/>
    <s v="VOLKSWAGEN"/>
    <m/>
    <s v="lambersart"/>
    <n v="855.43"/>
  </r>
  <r>
    <x v="2"/>
    <s v="C"/>
    <x v="3"/>
    <d v="2021-12-07T00:00:00"/>
    <d v="2021-12-08T00:00:00"/>
    <m/>
    <m/>
    <m/>
    <m/>
    <m/>
    <n v="0"/>
    <s v="LTFGU"/>
    <n v="516769"/>
    <n v="6769"/>
    <s v="MIGRENNE CATHERINE"/>
    <x v="16"/>
    <n v="16944.169999999998"/>
    <n v="1316.67"/>
    <n v="18260.839999999997"/>
    <n v="0"/>
    <n v="648.58000000000004"/>
    <n v="95"/>
    <m/>
    <n v="553.58000000000004"/>
    <n v="3.5517533695054559E-2"/>
    <n v="0"/>
    <n v="0"/>
    <m/>
    <m/>
    <n v="0.1"/>
    <n v="7.0000000000000007E-2"/>
    <n v="55.358000000000004"/>
    <m/>
    <n v="55.358000000000004"/>
    <n v="0"/>
    <n v="1"/>
    <n v="0"/>
    <n v="0"/>
    <n v="1"/>
    <m/>
    <m/>
    <n v="0"/>
    <s v="Valauto Lambersart VW"/>
    <s v="VOLKSWAGEN"/>
    <m/>
    <e v="#N/A"/>
    <n v="648.58000000000004"/>
  </r>
  <r>
    <x v="2"/>
    <s v="C"/>
    <x v="3"/>
    <d v="2021-10-14T00:00:00"/>
    <d v="2021-10-15T00:00:00"/>
    <m/>
    <m/>
    <m/>
    <m/>
    <m/>
    <n v="0"/>
    <s v="LTFGU"/>
    <n v="518809"/>
    <n v="8809"/>
    <s v="DEBREU BRUNO"/>
    <x v="21"/>
    <n v="34970"/>
    <n v="1545.83"/>
    <n v="36515.83"/>
    <n v="395"/>
    <n v="1044.82"/>
    <n v="95"/>
    <m/>
    <n v="949.81999999999994"/>
    <n v="2.8612796148957859E-2"/>
    <n v="-6572.85"/>
    <n v="0"/>
    <m/>
    <m/>
    <m/>
    <n v="0"/>
    <n v="0"/>
    <n v="150"/>
    <n v="150"/>
    <s v="VWB"/>
    <n v="0"/>
    <n v="0"/>
    <n v="0"/>
    <n v="1"/>
    <m/>
    <m/>
    <n v="0"/>
    <s v="Valauto Lambersart VW"/>
    <s v="VOLKSWAGEN"/>
    <m/>
    <e v="#N/A"/>
    <n v="1044.82"/>
  </r>
  <r>
    <x v="2"/>
    <s v="C"/>
    <x v="3"/>
    <d v="2021-07-29T00:00:00"/>
    <d v="2021-10-02T00:00:00"/>
    <m/>
    <m/>
    <m/>
    <m/>
    <m/>
    <m/>
    <s v="RQSVA"/>
    <n v="519543"/>
    <n v="9543"/>
    <s v="BERNARD OLIVIER"/>
    <x v="16"/>
    <n v="19769.169999999998"/>
    <n v="1416.66"/>
    <n v="21185.829999999998"/>
    <n v="310"/>
    <n v="1305.9000000000001"/>
    <n v="95"/>
    <m/>
    <n v="1210.9000000000001"/>
    <n v="6.1640256718759674E-2"/>
    <n v="-2966.02"/>
    <n v="0"/>
    <m/>
    <m/>
    <m/>
    <n v="0"/>
    <n v="0"/>
    <n v="100"/>
    <n v="100"/>
    <n v="0"/>
    <n v="0"/>
    <n v="0"/>
    <n v="0"/>
    <n v="1"/>
    <m/>
    <m/>
    <n v="0"/>
    <s v="Valauto Lambersart VW"/>
    <s v="VOLKSWAGEN"/>
    <m/>
    <s v="Roncq"/>
    <n v="1305.9000000000001"/>
  </r>
  <r>
    <x v="2"/>
    <s v="C"/>
    <x v="3"/>
    <d v="2021-01-05T00:00:00"/>
    <d v="2021-01-06T00:00:00"/>
    <m/>
    <m/>
    <m/>
    <m/>
    <m/>
    <n v="0"/>
    <s v="LTLLE"/>
    <n v="519544"/>
    <n v="9544"/>
    <s v="PETIT FABRICE ET PEGGY"/>
    <x v="26"/>
    <n v="46788.33"/>
    <n v="1450"/>
    <n v="48238.33"/>
    <n v="314"/>
    <n v="-2326.5100000000002"/>
    <n v="95"/>
    <m/>
    <n v="-2421.5100000000002"/>
    <n v="-4.8229488873267383E-2"/>
    <n v="-8200.51"/>
    <n v="760.76"/>
    <m/>
    <m/>
    <m/>
    <n v="7.0000000000000007E-2"/>
    <n v="0"/>
    <n v="250"/>
    <n v="250"/>
    <s v=""/>
    <n v="1"/>
    <n v="0"/>
    <n v="0"/>
    <n v="1"/>
    <m/>
    <m/>
    <n v="0"/>
    <s v="Valauto Lambersart VW"/>
    <s v="VOLKSWAGEN"/>
    <m/>
    <s v="lambersart"/>
    <n v="-2326.5100000000002"/>
  </r>
  <r>
    <x v="2"/>
    <s v="C"/>
    <x v="3"/>
    <d v="2021-11-29T00:00:00"/>
    <d v="2021-12-03T00:00:00"/>
    <m/>
    <m/>
    <m/>
    <m/>
    <m/>
    <n v="0"/>
    <s v="RQFST"/>
    <n v="519546"/>
    <n v="9546"/>
    <s v="DEBOUBERT PHILIPPE"/>
    <x v="17"/>
    <n v="37229.17"/>
    <n v="-566.66"/>
    <n v="36662.509999999995"/>
    <n v="558"/>
    <n v="-2520.52"/>
    <n v="95"/>
    <m/>
    <n v="-2615.52"/>
    <n v="-6.874924821022893E-2"/>
    <n v="-3299.63"/>
    <m/>
    <m/>
    <m/>
    <m/>
    <n v="7.0000000000000007E-2"/>
    <n v="0"/>
    <n v="200"/>
    <n v="200"/>
    <n v="0"/>
    <n v="1"/>
    <n v="0"/>
    <n v="0"/>
    <n v="1"/>
    <m/>
    <m/>
    <n v="0"/>
    <s v="Valauto Lambersart VW"/>
    <s v="VOLKSWAGEN"/>
    <m/>
    <s v="Roncq"/>
    <n v="-2520.52"/>
  </r>
  <r>
    <x v="2"/>
    <s v="C"/>
    <x v="3"/>
    <d v="2021-09-21T00:00:00"/>
    <d v="2021-09-24T00:00:00"/>
    <m/>
    <m/>
    <m/>
    <m/>
    <m/>
    <n v="0"/>
    <s v="RQCSA"/>
    <n v="519548"/>
    <n v="9548"/>
    <s v="POTTEAU VALERIE"/>
    <x v="17"/>
    <n v="40159.17"/>
    <n v="4050"/>
    <n v="44209.17"/>
    <n v="382"/>
    <n v="1355.01"/>
    <n v="95"/>
    <m/>
    <n v="1260.01"/>
    <n v="3.0649976011764075E-2"/>
    <n v="-5220.6000000000004"/>
    <n v="1506.76"/>
    <m/>
    <s v="marge non signée"/>
    <n v="0.1"/>
    <n v="7.0000000000000007E-2"/>
    <n v="126.001"/>
    <m/>
    <n v="126.001"/>
    <s v="Cetelem"/>
    <n v="1"/>
    <n v="20"/>
    <n v="1"/>
    <n v="1"/>
    <m/>
    <m/>
    <n v="1"/>
    <s v="Valauto Lambersart VW"/>
    <s v="VOLKSWAGEN"/>
    <m/>
    <s v="Roncq"/>
    <n v="1355.01"/>
  </r>
  <r>
    <x v="2"/>
    <s v="C"/>
    <x v="3"/>
    <d v="2021-10-20T00:00:00"/>
    <d v="2021-10-21T00:00:00"/>
    <m/>
    <m/>
    <m/>
    <m/>
    <m/>
    <m/>
    <s v="LTHVI"/>
    <n v="519551"/>
    <n v="9551"/>
    <s v="VEINAND BRUNO"/>
    <x v="18"/>
    <n v="24944.17"/>
    <n v="2087.5"/>
    <n v="27031.67"/>
    <n v="313"/>
    <n v="1208.6300000000001"/>
    <n v="95"/>
    <m/>
    <n v="1113.6300000000001"/>
    <n v="4.4711628989255944E-2"/>
    <n v="-2432.85"/>
    <m/>
    <m/>
    <m/>
    <m/>
    <n v="7.0000000000000007E-2"/>
    <n v="0"/>
    <n v="150"/>
    <n v="150"/>
    <s v="VWB"/>
    <n v="1"/>
    <n v="20"/>
    <n v="1"/>
    <n v="1"/>
    <m/>
    <m/>
    <n v="1"/>
    <s v="Valauto Lambersart VW"/>
    <s v="VOLKSWAGEN"/>
    <m/>
    <s v="lambersart"/>
    <n v="1208.6300000000001"/>
  </r>
  <r>
    <x v="2"/>
    <s v="C"/>
    <x v="3"/>
    <d v="2021-03-25T00:00:00"/>
    <d v="2021-03-25T00:00:00"/>
    <m/>
    <m/>
    <m/>
    <m/>
    <m/>
    <n v="0"/>
    <s v="RQHWI"/>
    <n v="519552"/>
    <n v="9552"/>
    <s v="MEUNIER JEAN PIERRE ET GLACON"/>
    <x v="21"/>
    <n v="31120"/>
    <n v="3295.84"/>
    <n v="34415.839999999997"/>
    <n v="104"/>
    <n v="1172.0899999999999"/>
    <n v="95"/>
    <m/>
    <n v="1077.0899999999999"/>
    <n v="3.4056701797776839E-2"/>
    <n v="-4474.0600000000004"/>
    <n v="0"/>
    <m/>
    <m/>
    <n v="0.1"/>
    <n v="7.0000000000000007E-2"/>
    <n v="107.709"/>
    <m/>
    <n v="107.709"/>
    <s v=""/>
    <n v="1"/>
    <n v="0"/>
    <n v="0"/>
    <n v="1"/>
    <m/>
    <m/>
    <n v="0"/>
    <s v="Valauto Lambersart VW"/>
    <s v="VOLKSWAGEN"/>
    <m/>
    <s v="Roncq"/>
    <n v="1172.0899999999999"/>
  </r>
  <r>
    <x v="2"/>
    <s v="C"/>
    <x v="3"/>
    <d v="2021-11-26T00:00:00"/>
    <d v="2021-11-29T00:00:00"/>
    <m/>
    <m/>
    <m/>
    <m/>
    <m/>
    <n v="0"/>
    <s v="LTHVI"/>
    <n v="519553"/>
    <n v="9553"/>
    <s v="CHAPUIS JEAN  PIERRE"/>
    <x v="15"/>
    <n v="24210.83"/>
    <n v="966.67"/>
    <n v="25177.5"/>
    <n v="430"/>
    <n v="487.01"/>
    <n v="95"/>
    <m/>
    <n v="392.01"/>
    <n v="1.9343064243868533E-2"/>
    <n v="-1510.66"/>
    <m/>
    <m/>
    <m/>
    <m/>
    <n v="7.0000000000000007E-2"/>
    <n v="0"/>
    <n v="100"/>
    <n v="100"/>
    <s v="VWB"/>
    <n v="1"/>
    <n v="20"/>
    <n v="1"/>
    <n v="1"/>
    <m/>
    <m/>
    <n v="1"/>
    <s v="Valauto Lambersart VW"/>
    <s v="VOLKSWAGEN"/>
    <m/>
    <s v="lambersart"/>
    <n v="487.01"/>
  </r>
  <r>
    <x v="2"/>
    <s v="C"/>
    <x v="3"/>
    <d v="2021-05-04T00:00:00"/>
    <d v="2021-05-05T00:00:00"/>
    <m/>
    <m/>
    <m/>
    <m/>
    <m/>
    <n v="0"/>
    <s v="LTHVI"/>
    <n v="519554"/>
    <n v="9554"/>
    <s v="TAUZIN CECILE"/>
    <x v="16"/>
    <n v="17419.169999999998"/>
    <n v="1304.18"/>
    <n v="18723.349999999999"/>
    <n v="116"/>
    <n v="656.23"/>
    <n v="95"/>
    <m/>
    <n v="561.23"/>
    <n v="3.504874928898942E-2"/>
    <n v="-2621.27"/>
    <m/>
    <m/>
    <m/>
    <n v="0.13"/>
    <n v="7.0000000000000007E-2"/>
    <n v="72.959900000000005"/>
    <m/>
    <n v="72.959900000000005"/>
    <s v=""/>
    <n v="1"/>
    <n v="20"/>
    <n v="1"/>
    <n v="1"/>
    <m/>
    <m/>
    <n v="1"/>
    <s v="Valauto Lambersart VW"/>
    <s v="VOLKSWAGEN"/>
    <m/>
    <s v="lambersart"/>
    <n v="656.23"/>
  </r>
  <r>
    <x v="2"/>
    <s v="C"/>
    <x v="3"/>
    <d v="2021-02-08T00:00:00"/>
    <d v="2021-02-13T00:00:00"/>
    <m/>
    <m/>
    <m/>
    <m/>
    <m/>
    <n v="0"/>
    <s v="RQNBA"/>
    <n v="519555"/>
    <n v="9555"/>
    <s v="MERCHIER MICKAEL"/>
    <x v="16"/>
    <n v="17419.169999999998"/>
    <n v="1595.85"/>
    <n v="19015.019999999997"/>
    <n v="49"/>
    <n v="1107.49"/>
    <n v="95"/>
    <m/>
    <n v="1012.49"/>
    <n v="5.824290481945326E-2"/>
    <n v="-2662.1"/>
    <n v="0"/>
    <m/>
    <m/>
    <n v="0.13"/>
    <n v="7.0000000000000007E-2"/>
    <n v="131.62370000000001"/>
    <m/>
    <n v="131.62370000000001"/>
    <s v="VWB"/>
    <n v="1"/>
    <n v="0"/>
    <n v="0"/>
    <n v="1"/>
    <m/>
    <m/>
    <n v="0"/>
    <s v="Valauto Lambersart VW"/>
    <s v="VOLKSWAGEN"/>
    <m/>
    <s v="Roncq"/>
    <n v="1107.49"/>
  </r>
  <r>
    <x v="2"/>
    <s v="C"/>
    <x v="3"/>
    <d v="2021-07-29T00:00:00"/>
    <d v="2021-07-30T00:00:00"/>
    <m/>
    <m/>
    <m/>
    <m/>
    <m/>
    <n v="0"/>
    <s v="LTFCA"/>
    <n v="519561"/>
    <n v="9561"/>
    <s v="SENECAUT PHILIPPE"/>
    <x v="26"/>
    <n v="43205"/>
    <n v="1670.84"/>
    <n v="44875.839999999997"/>
    <n v="276"/>
    <n v="1773.16"/>
    <n v="95"/>
    <m/>
    <n v="1678.16"/>
    <n v="3.9512575140654753E-2"/>
    <n v="-6731.38"/>
    <n v="0"/>
    <m/>
    <m/>
    <m/>
    <n v="7.0000000000000007E-2"/>
    <n v="0"/>
    <n v="500"/>
    <n v="500"/>
    <s v=""/>
    <n v="1"/>
    <n v="0"/>
    <n v="0"/>
    <n v="1"/>
    <m/>
    <m/>
    <n v="0"/>
    <s v="Valauto Lambersart VW"/>
    <s v="VOLKSWAGEN"/>
    <m/>
    <s v="lambersart"/>
    <n v="1773.16"/>
  </r>
  <r>
    <x v="2"/>
    <s v="C"/>
    <x v="3"/>
    <d v="2021-02-19T00:00:00"/>
    <d v="2021-02-20T00:00:00"/>
    <m/>
    <m/>
    <m/>
    <m/>
    <m/>
    <n v="0"/>
    <s v="LTFCA"/>
    <n v="519565"/>
    <n v="9565"/>
    <s v="EMAILLE BRICARD NOTAIRES"/>
    <x v="21"/>
    <n v="37674.17"/>
    <n v="779.17"/>
    <n v="38453.339999999997"/>
    <n v="94"/>
    <n v="1292.6500000000001"/>
    <n v="95"/>
    <m/>
    <n v="1197.6500000000001"/>
    <n v="3.3616065600543414E-2"/>
    <n v="-3076.27"/>
    <n v="0"/>
    <m/>
    <m/>
    <n v="0.13"/>
    <n v="0.13"/>
    <n v="155.69450000000001"/>
    <m/>
    <n v="155.69450000000001"/>
    <s v=""/>
    <n v="1"/>
    <n v="20"/>
    <n v="1"/>
    <n v="1"/>
    <m/>
    <m/>
    <n v="1"/>
    <s v="Valauto Lambersart VW"/>
    <s v="VOLKSWAGEN"/>
    <m/>
    <s v="lambersart"/>
    <n v="1292.6500000000001"/>
  </r>
  <r>
    <x v="2"/>
    <s v="C"/>
    <x v="3"/>
    <d v="2021-02-22T00:00:00"/>
    <d v="2021-02-22T00:00:00"/>
    <m/>
    <m/>
    <m/>
    <m/>
    <m/>
    <n v="0"/>
    <s v="LTFCA"/>
    <n v="519566"/>
    <n v="9566"/>
    <s v="SYLNA"/>
    <x v="21"/>
    <n v="35628.33"/>
    <n v="1612.51"/>
    <n v="37240.840000000004"/>
    <n v="94"/>
    <n v="1529.03"/>
    <n v="95"/>
    <m/>
    <n v="1434.03"/>
    <n v="4.105788161598932E-2"/>
    <n v="-4841.3100000000004"/>
    <n v="0"/>
    <m/>
    <m/>
    <n v="0.13"/>
    <n v="0.13"/>
    <n v="186.4239"/>
    <m/>
    <n v="186.4239"/>
    <s v="VWB"/>
    <n v="1"/>
    <n v="0"/>
    <n v="0"/>
    <n v="1"/>
    <m/>
    <m/>
    <n v="0"/>
    <s v="Valauto Lambersart VW"/>
    <s v="VOLKSWAGEN"/>
    <m/>
    <s v="lambersart"/>
    <n v="1529.03"/>
  </r>
  <r>
    <x v="2"/>
    <s v="C"/>
    <x v="3"/>
    <d v="2021-09-17T00:00:00"/>
    <d v="2021-08-23T00:00:00"/>
    <m/>
    <m/>
    <m/>
    <m/>
    <m/>
    <m/>
    <s v="LTHVI"/>
    <n v="519572"/>
    <n v="9572"/>
    <s v="BOUCQ ROMAIN"/>
    <x v="21"/>
    <n v="33545"/>
    <n v="3491.68"/>
    <n v="37036.68"/>
    <n v="244"/>
    <n v="-519.91000000000008"/>
    <n v="95"/>
    <m/>
    <n v="-614.91000000000008"/>
    <n v="-1.4037705323479321E-2"/>
    <n v="-2962.93"/>
    <n v="0"/>
    <m/>
    <m/>
    <m/>
    <n v="0.13"/>
    <n v="0"/>
    <n v="100"/>
    <n v="100"/>
    <n v="0"/>
    <n v="1"/>
    <n v="0"/>
    <n v="0"/>
    <n v="1"/>
    <m/>
    <m/>
    <n v="0"/>
    <s v="Valauto Lambersart VW"/>
    <s v="VOLKSWAGEN"/>
    <m/>
    <s v="lambersart"/>
    <n v="-519.91000000000008"/>
  </r>
  <r>
    <x v="2"/>
    <s v="C"/>
    <x v="3"/>
    <d v="2021-04-02T00:00:00"/>
    <d v="2021-04-02T00:00:00"/>
    <m/>
    <m/>
    <m/>
    <m/>
    <m/>
    <n v="0"/>
    <s v="LTHVI"/>
    <n v="519573"/>
    <n v="9573"/>
    <s v="HYSI MARIE ET ILIR"/>
    <x v="16"/>
    <n v="16044.17"/>
    <n v="1175.01"/>
    <n v="17219.18"/>
    <n v="56"/>
    <n v="911.16"/>
    <n v="95"/>
    <m/>
    <n v="816.16"/>
    <n v="5.2915411767575457E-2"/>
    <n v="-2410.69"/>
    <m/>
    <m/>
    <m/>
    <n v="0.13"/>
    <n v="0.13"/>
    <n v="106.10079999999999"/>
    <m/>
    <n v="106.10079999999999"/>
    <s v=""/>
    <n v="1"/>
    <n v="20"/>
    <n v="1"/>
    <n v="1"/>
    <m/>
    <m/>
    <n v="1"/>
    <s v="Valauto Lambersart VW"/>
    <s v="VOLKSWAGEN"/>
    <m/>
    <s v="lambersart"/>
    <n v="911.16"/>
  </r>
  <r>
    <x v="2"/>
    <s v="C"/>
    <x v="3"/>
    <d v="2021-04-16T00:00:00"/>
    <d v="2021-04-16T00:00:00"/>
    <m/>
    <m/>
    <m/>
    <m/>
    <m/>
    <n v="0"/>
    <s v="LTHVI"/>
    <n v="519574"/>
    <n v="9574"/>
    <s v="BARBIER DANIEL ET CHRISTINE"/>
    <x v="21"/>
    <n v="26303.33"/>
    <n v="3258.34"/>
    <n v="29561.670000000002"/>
    <n v="70"/>
    <n v="803.79"/>
    <n v="100"/>
    <m/>
    <n v="703.79"/>
    <n v="2.7190277139282047E-2"/>
    <n v="-4138.63"/>
    <n v="0"/>
    <m/>
    <m/>
    <m/>
    <n v="0.13"/>
    <n v="0"/>
    <n v="250"/>
    <n v="250"/>
    <s v=""/>
    <n v="1"/>
    <n v="0"/>
    <n v="0"/>
    <n v="1"/>
    <m/>
    <m/>
    <n v="0"/>
    <s v="Valauto Lambersart VW"/>
    <s v="VOLKSWAGEN"/>
    <m/>
    <s v="lambersart"/>
    <n v="803.79"/>
  </r>
  <r>
    <x v="2"/>
    <s v="C"/>
    <x v="3"/>
    <d v="2021-05-14T00:00:00"/>
    <d v="2021-05-17T00:00:00"/>
    <m/>
    <m/>
    <m/>
    <m/>
    <m/>
    <n v="0"/>
    <s v="LTFCA"/>
    <n v="519575"/>
    <n v="9575"/>
    <s v="KEURINCK ANTOINE"/>
    <x v="21"/>
    <n v="34807.5"/>
    <n v="4975.01"/>
    <n v="39782.51"/>
    <n v="94"/>
    <n v="280.16000000000003"/>
    <n v="95"/>
    <m/>
    <n v="185.16000000000003"/>
    <n v="7.0422906950818338E-3"/>
    <n v="-3869.5"/>
    <m/>
    <m/>
    <m/>
    <n v="0.13"/>
    <n v="0.13"/>
    <n v="24.070800000000006"/>
    <m/>
    <n v="24.070800000000006"/>
    <s v="VWB"/>
    <n v="1"/>
    <n v="0"/>
    <n v="0"/>
    <n v="1"/>
    <m/>
    <m/>
    <n v="0"/>
    <s v="Valauto Lambersart VW"/>
    <s v="VOLKSWAGEN"/>
    <m/>
    <s v="lambersart"/>
    <n v="280.16000000000003"/>
  </r>
  <r>
    <x v="2"/>
    <s v="C"/>
    <x v="3"/>
    <d v="2021-03-19T00:00:00"/>
    <d v="2021-03-19T00:00:00"/>
    <m/>
    <m/>
    <m/>
    <m/>
    <m/>
    <n v="0"/>
    <s v="LTHVI"/>
    <n v="519576"/>
    <n v="9576"/>
    <s v="FERNANDEZ NOE ET BATUT"/>
    <x v="15"/>
    <n v="21135.83"/>
    <n v="1666.67"/>
    <n v="22802.5"/>
    <n v="37"/>
    <n v="518.91999999999996"/>
    <n v="95"/>
    <m/>
    <n v="423.91999999999996"/>
    <n v="2.2757153820852975E-2"/>
    <n v="-1140.1300000000001"/>
    <m/>
    <m/>
    <m/>
    <n v="0.13"/>
    <n v="0.13"/>
    <n v="55.109599999999993"/>
    <m/>
    <n v="55.109599999999993"/>
    <s v=""/>
    <n v="1"/>
    <n v="20"/>
    <n v="1"/>
    <n v="1"/>
    <m/>
    <m/>
    <n v="1"/>
    <s v="Valauto Lambersart VW"/>
    <s v="VOLKSWAGEN"/>
    <m/>
    <s v="lambersart"/>
    <n v="518.91999999999996"/>
  </r>
  <r>
    <x v="2"/>
    <s v="C"/>
    <x v="3"/>
    <d v="2021-05-11T00:00:00"/>
    <d v="2021-05-12T00:00:00"/>
    <m/>
    <m/>
    <m/>
    <m/>
    <m/>
    <n v="0"/>
    <s v="RQNBA"/>
    <n v="519577"/>
    <n v="9577"/>
    <s v="BOUILLON GREGORY"/>
    <x v="19"/>
    <n v="28028.33"/>
    <n v="7812.49"/>
    <n v="35840.82"/>
    <n v="85"/>
    <n v="1282.1400000000001"/>
    <n v="95"/>
    <m/>
    <n v="1187.1400000000001"/>
    <n v="3.5773177064587255E-2"/>
    <n v="-1775.58"/>
    <n v="0"/>
    <m/>
    <m/>
    <n v="0.1"/>
    <n v="0.13"/>
    <n v="118.71400000000001"/>
    <m/>
    <n v="118.71400000000001"/>
    <s v=""/>
    <n v="1"/>
    <n v="0"/>
    <n v="0"/>
    <n v="1"/>
    <m/>
    <m/>
    <n v="0"/>
    <s v="Valauto Lambersart VW"/>
    <s v="VOLKSWAGEN"/>
    <m/>
    <s v="Roncq"/>
    <n v="1282.1400000000001"/>
  </r>
  <r>
    <x v="2"/>
    <s v="C"/>
    <x v="3"/>
    <d v="2021-05-28T00:00:00"/>
    <d v="2021-05-28T00:00:00"/>
    <m/>
    <m/>
    <m/>
    <m/>
    <m/>
    <n v="0"/>
    <s v="LTFCA"/>
    <n v="519578"/>
    <n v="9578"/>
    <s v="VANDENBUSSCHE CHRISTIAN"/>
    <x v="26"/>
    <n v="44330"/>
    <n v="3391.67"/>
    <n v="47721.67"/>
    <n v="86"/>
    <n v="1287.72"/>
    <n v="95"/>
    <m/>
    <n v="1192.72"/>
    <n v="2.6983967660813214E-2"/>
    <n v="-7016.38"/>
    <n v="13.76"/>
    <m/>
    <m/>
    <n v="0.13"/>
    <n v="0.13"/>
    <n v="155.05360000000002"/>
    <m/>
    <n v="155.05360000000002"/>
    <s v="VWB"/>
    <n v="1"/>
    <n v="0"/>
    <n v="0"/>
    <n v="1"/>
    <m/>
    <m/>
    <n v="0"/>
    <s v="Valauto Lambersart VW"/>
    <s v="VOLKSWAGEN"/>
    <m/>
    <s v="lambersart"/>
    <n v="1287.72"/>
  </r>
  <r>
    <x v="2"/>
    <s v="C"/>
    <x v="3"/>
    <d v="2021-06-16T00:00:00"/>
    <d v="2021-06-17T00:00:00"/>
    <m/>
    <m/>
    <m/>
    <m/>
    <m/>
    <n v="0"/>
    <s v="LTLLE"/>
    <n v="519579"/>
    <n v="9579"/>
    <s v="SCLIFFET ISABELLE ET VINCENT"/>
    <x v="18"/>
    <n v="35856"/>
    <n v="962.51"/>
    <n v="36818.51"/>
    <n v="105"/>
    <n v="1387.27"/>
    <n v="95"/>
    <m/>
    <n v="1292.27"/>
    <n v="3.767860242035867E-2"/>
    <n v="-2542.88"/>
    <m/>
    <m/>
    <m/>
    <m/>
    <n v="0.13"/>
    <n v="0"/>
    <n v="150"/>
    <n v="150"/>
    <s v=""/>
    <n v="1"/>
    <n v="0"/>
    <n v="0"/>
    <n v="1"/>
    <m/>
    <m/>
    <n v="0"/>
    <s v="Valauto Lambersart VW"/>
    <s v="VOLKSWAGEN"/>
    <m/>
    <s v="lambersart"/>
    <n v="1387.27"/>
  </r>
  <r>
    <x v="2"/>
    <s v="C"/>
    <x v="3"/>
    <d v="2021-06-16T00:00:00"/>
    <d v="2021-06-17T00:00:00"/>
    <m/>
    <m/>
    <m/>
    <m/>
    <m/>
    <n v="0"/>
    <s v="LTLLE"/>
    <n v="519580"/>
    <n v="9580"/>
    <s v="ALEXANDRE XAVIER ET HELENE"/>
    <x v="20"/>
    <n v="19381.66"/>
    <n v="1733.33"/>
    <n v="21114.989999999998"/>
    <n v="103"/>
    <n v="-20.76"/>
    <n v="95"/>
    <m/>
    <n v="-115.76"/>
    <n v="-9.8318777323598084E-4"/>
    <n v="-1055.75"/>
    <n v="0"/>
    <m/>
    <s v="PB BONUS"/>
    <m/>
    <n v="0.13"/>
    <n v="0"/>
    <n v="100"/>
    <n v="100"/>
    <s v=""/>
    <n v="1"/>
    <n v="0"/>
    <n v="0"/>
    <n v="1"/>
    <m/>
    <m/>
    <n v="0"/>
    <s v="Valauto Lambersart VW"/>
    <s v="VOLKSWAGEN"/>
    <m/>
    <s v="lambersart"/>
    <n v="-20.76"/>
  </r>
  <r>
    <x v="2"/>
    <s v="C"/>
    <x v="3"/>
    <d v="2021-07-09T00:00:00"/>
    <d v="2021-07-10T00:00:00"/>
    <m/>
    <m/>
    <m/>
    <m/>
    <m/>
    <n v="0"/>
    <s v="LTFCA"/>
    <n v="519581"/>
    <n v="9581"/>
    <s v="THUILLIEZ HERVE"/>
    <x v="21"/>
    <n v="24961.67"/>
    <n v="2525.0100000000002"/>
    <n v="27486.68"/>
    <n v="109"/>
    <n v="1423.33"/>
    <n v="95"/>
    <m/>
    <n v="1328.33"/>
    <n v="5.1782536122951188E-2"/>
    <n v="-2473.8000000000002"/>
    <n v="0"/>
    <m/>
    <m/>
    <n v="0.13"/>
    <n v="0.13"/>
    <n v="172.68289999999999"/>
    <m/>
    <n v="172.68289999999999"/>
    <s v=""/>
    <n v="1"/>
    <n v="0"/>
    <n v="0"/>
    <n v="1"/>
    <m/>
    <m/>
    <n v="0"/>
    <s v="Valauto Lambersart VW"/>
    <s v="VOLKSWAGEN"/>
    <m/>
    <s v="lambersart"/>
    <n v="1423.33"/>
  </r>
  <r>
    <x v="2"/>
    <s v="C"/>
    <x v="3"/>
    <d v="2021-10-25T00:00:00"/>
    <d v="2021-10-28T00:00:00"/>
    <m/>
    <m/>
    <m/>
    <m/>
    <m/>
    <n v="0"/>
    <s v="VSYPA"/>
    <n v="519582"/>
    <n v="9582"/>
    <s v="LAGACHE EVELYNE"/>
    <x v="20"/>
    <n v="12125.83"/>
    <n v="1041.67"/>
    <n v="13167.5"/>
    <n v="234"/>
    <n v="577.67999999999995"/>
    <n v="95"/>
    <m/>
    <n v="482.67999999999995"/>
    <n v="4.3871653692804248E-2"/>
    <n v="-1909.29"/>
    <n v="0"/>
    <m/>
    <m/>
    <n v="0.13"/>
    <n v="0.12"/>
    <n v="62.748399999999997"/>
    <m/>
    <n v="62.748399999999997"/>
    <s v="CM CIC Bail"/>
    <n v="1"/>
    <n v="0"/>
    <n v="0"/>
    <n v="1"/>
    <m/>
    <m/>
    <n v="0"/>
    <s v="Valauto Lambersart VW"/>
    <s v="VOLKSWAGEN"/>
    <m/>
    <s v="Entreprises"/>
    <n v="577.67999999999995"/>
  </r>
  <r>
    <x v="2"/>
    <s v="NC"/>
    <x v="3"/>
    <d v="2021-12-13T00:00:00"/>
    <d v="2021-12-17T00:00:00"/>
    <m/>
    <s v="X"/>
    <m/>
    <m/>
    <m/>
    <n v="0"/>
    <s v="RQHWI"/>
    <n v="519583"/>
    <n v="9583"/>
    <s v="COCILOVO GRAZIA ET FRANCESCO"/>
    <x v="17"/>
    <n v="38504.18"/>
    <n v="5416.65"/>
    <n v="43920.83"/>
    <n v="271"/>
    <n v="1427.34"/>
    <n v="95"/>
    <m/>
    <n v="1332.34"/>
    <n v="3.2498019732322907E-2"/>
    <n v="-3074.75"/>
    <n v="0"/>
    <m/>
    <m/>
    <m/>
    <n v="0.13"/>
    <n v="0"/>
    <m/>
    <n v="0"/>
    <n v="0"/>
    <n v="1"/>
    <n v="20"/>
    <n v="1"/>
    <n v="1"/>
    <m/>
    <m/>
    <n v="1"/>
    <s v="Valauto Lambersart VW"/>
    <s v="VOLKSWAGEN"/>
    <m/>
    <s v="Roncq"/>
    <n v="1427.34"/>
  </r>
  <r>
    <x v="2"/>
    <s v="C"/>
    <x v="3"/>
    <d v="2021-08-27T00:00:00"/>
    <d v="2021-08-30T00:00:00"/>
    <m/>
    <m/>
    <m/>
    <m/>
    <m/>
    <m/>
    <s v="LTHVI"/>
    <n v="519585"/>
    <n v="9585"/>
    <s v="DUTHIEUW JEAN LUC"/>
    <x v="24"/>
    <n v="35899.17"/>
    <n v="3600"/>
    <n v="39499.17"/>
    <n v="140"/>
    <n v="489.15000000000009"/>
    <n v="95"/>
    <m/>
    <n v="394.15000000000009"/>
    <n v="1.238380452044942E-2"/>
    <n v="0"/>
    <n v="-2616.67"/>
    <m/>
    <m/>
    <n v="0.13"/>
    <n v="0.13"/>
    <n v="51.239500000000014"/>
    <m/>
    <n v="51.239500000000014"/>
    <s v="VWB"/>
    <n v="0"/>
    <n v="0"/>
    <n v="0"/>
    <n v="1"/>
    <m/>
    <m/>
    <n v="0"/>
    <s v="Valauto Lambersart VW"/>
    <s v="VOLKSWAGEN"/>
    <m/>
    <s v="lambersart"/>
    <n v="489.15000000000009"/>
  </r>
  <r>
    <x v="2"/>
    <s v="NC"/>
    <x v="3"/>
    <d v="2021-07-01T00:00:00"/>
    <d v="2021-07-02T00:00:00"/>
    <m/>
    <s v="X"/>
    <m/>
    <m/>
    <m/>
    <n v="0"/>
    <s v="LTHVI"/>
    <n v="519586"/>
    <n v="9586"/>
    <s v="LOMBART LAURENT  ET DELZENNE"/>
    <x v="17"/>
    <n v="33095.839999999997"/>
    <n v="1970.83"/>
    <n v="35066.67"/>
    <n v="77"/>
    <n v="522.83000000000004"/>
    <n v="95"/>
    <m/>
    <n v="427.83000000000004"/>
    <n v="1.4909599343193981E-2"/>
    <n v="-2454.67"/>
    <m/>
    <m/>
    <s v="PB ATTELAGE"/>
    <n v="0.13"/>
    <n v="0.13"/>
    <n v="55.617900000000006"/>
    <m/>
    <n v="55.617900000000006"/>
    <s v=""/>
    <n v="1"/>
    <n v="0"/>
    <n v="0"/>
    <n v="1"/>
    <m/>
    <m/>
    <n v="0"/>
    <s v="Valauto Lambersart VW"/>
    <s v="VOLKSWAGEN"/>
    <m/>
    <s v="lambersart"/>
    <n v="522.83000000000004"/>
  </r>
  <r>
    <x v="2"/>
    <s v="C"/>
    <x v="3"/>
    <d v="2021-06-22T00:00:00"/>
    <d v="2021-06-23T00:00:00"/>
    <m/>
    <m/>
    <m/>
    <m/>
    <m/>
    <n v="-2421.75"/>
    <s v="RQHWI"/>
    <n v="519587"/>
    <n v="9587"/>
    <s v="TRUFFAUT ARNAUD"/>
    <x v="17"/>
    <n v="38520.839999999997"/>
    <n v="3912.5"/>
    <n v="42433.34"/>
    <n v="83"/>
    <n v="1030.08"/>
    <n v="95"/>
    <m/>
    <n v="935.07999999999993"/>
    <n v="2.4275251488570074E-2"/>
    <n v="-2970.33"/>
    <n v="0"/>
    <m/>
    <s v="facture sur Roncq+attelage non posé"/>
    <m/>
    <n v="0.13"/>
    <n v="0"/>
    <n v="250"/>
    <n v="250"/>
    <s v=""/>
    <n v="1"/>
    <n v="20"/>
    <n v="1"/>
    <n v="1"/>
    <m/>
    <m/>
    <n v="1"/>
    <s v="Valauto Lambersart VW"/>
    <s v="VOLKSWAGEN"/>
    <m/>
    <s v="Roncq"/>
    <n v="1030.08"/>
  </r>
  <r>
    <x v="2"/>
    <s v="C"/>
    <x v="3"/>
    <d v="2021-06-04T00:00:00"/>
    <d v="2021-06-05T00:00:00"/>
    <m/>
    <m/>
    <m/>
    <m/>
    <m/>
    <n v="0"/>
    <s v="LTHVI"/>
    <n v="519588"/>
    <n v="9588"/>
    <s v="MONNIN EMMANUELLE"/>
    <x v="18"/>
    <n v="25360.83"/>
    <n v="2541.6799999999998"/>
    <n v="27902.510000000002"/>
    <n v="79"/>
    <n v="1048.71"/>
    <n v="95"/>
    <m/>
    <n v="953.71"/>
    <n v="3.7584790758967562E-2"/>
    <n v="-2511.23"/>
    <m/>
    <m/>
    <m/>
    <n v="0.13"/>
    <n v="0.13"/>
    <n v="123.98230000000001"/>
    <m/>
    <n v="123.98230000000001"/>
    <s v=""/>
    <n v="1"/>
    <n v="0"/>
    <n v="0"/>
    <n v="1"/>
    <m/>
    <m/>
    <n v="0"/>
    <s v="Valauto Lambersart VW"/>
    <s v="VOLKSWAGEN"/>
    <m/>
    <s v="lambersart"/>
    <n v="1048.71"/>
  </r>
  <r>
    <x v="2"/>
    <s v="C"/>
    <x v="3"/>
    <d v="2021-05-12T00:00:00"/>
    <d v="2021-05-07T00:00:00"/>
    <m/>
    <m/>
    <m/>
    <m/>
    <m/>
    <n v="0"/>
    <s v="RQCSA"/>
    <n v="519590"/>
    <n v="9590"/>
    <s v="LEMOINE OLIVIER"/>
    <x v="21"/>
    <n v="37674.17"/>
    <n v="3550"/>
    <n v="41224.17"/>
    <n v="42"/>
    <n v="1582.74"/>
    <n v="95"/>
    <m/>
    <n v="1487.74"/>
    <n v="3.8393495854495072E-2"/>
    <n v="-3710.18"/>
    <n v="0"/>
    <m/>
    <m/>
    <n v="0.1"/>
    <n v="0.13"/>
    <n v="148.774"/>
    <m/>
    <n v="148.774"/>
    <s v=""/>
    <n v="1"/>
    <n v="20"/>
    <n v="1"/>
    <n v="1"/>
    <m/>
    <m/>
    <n v="1"/>
    <s v="Valauto Lambersart VW"/>
    <s v="VOLKSWAGEN"/>
    <m/>
    <s v="Roncq"/>
    <n v="1582.74"/>
  </r>
  <r>
    <x v="2"/>
    <s v="C"/>
    <x v="3"/>
    <d v="2021-05-25T00:00:00"/>
    <d v="2021-05-26T00:00:00"/>
    <m/>
    <m/>
    <m/>
    <m/>
    <m/>
    <n v="0"/>
    <s v="LTLLE"/>
    <n v="519592"/>
    <n v="9592"/>
    <s v="MARECAUX MICKAEL"/>
    <x v="16"/>
    <n v="14744.17"/>
    <n v="1050"/>
    <n v="15794.17"/>
    <n v="7"/>
    <n v="326.43"/>
    <n v="95"/>
    <m/>
    <n v="231.43"/>
    <n v="2.066775272141556E-2"/>
    <n v="0"/>
    <n v="-900"/>
    <m/>
    <m/>
    <n v="0.1"/>
    <n v="0.1"/>
    <n v="23.143000000000001"/>
    <m/>
    <n v="23.143000000000001"/>
    <s v="CM CIC Bail"/>
    <n v="0"/>
    <n v="0"/>
    <n v="0"/>
    <n v="1"/>
    <m/>
    <m/>
    <n v="0"/>
    <s v="Valauto Lambersart VW"/>
    <s v="VOLKSWAGEN"/>
    <m/>
    <s v="lambersart"/>
    <n v="326.43"/>
  </r>
  <r>
    <x v="2"/>
    <s v="C"/>
    <x v="3"/>
    <d v="2021-07-01T00:00:00"/>
    <d v="2021-07-02T00:00:00"/>
    <m/>
    <m/>
    <m/>
    <m/>
    <m/>
    <n v="0"/>
    <s v="LTLLE"/>
    <n v="519593"/>
    <n v="9593"/>
    <s v="MENART FRANCOIS"/>
    <x v="16"/>
    <n v="16285.83"/>
    <n v="1437.51"/>
    <n v="17723.34"/>
    <n v="64"/>
    <n v="864.99"/>
    <n v="95"/>
    <m/>
    <n v="769.99"/>
    <n v="4.8805134923778477E-2"/>
    <n v="-2481.27"/>
    <n v="0"/>
    <m/>
    <m/>
    <m/>
    <n v="0.13"/>
    <n v="0"/>
    <n v="100"/>
    <n v="100"/>
    <s v=""/>
    <n v="1"/>
    <n v="0"/>
    <n v="0"/>
    <n v="1"/>
    <m/>
    <m/>
    <n v="0"/>
    <s v="Valauto Lambersart VW"/>
    <s v="VOLKSWAGEN"/>
    <m/>
    <s v="lambersart"/>
    <n v="864.99"/>
  </r>
  <r>
    <x v="2"/>
    <s v="C"/>
    <x v="3"/>
    <d v="2021-07-02T00:00:00"/>
    <d v="2021-07-05T00:00:00"/>
    <m/>
    <m/>
    <m/>
    <m/>
    <m/>
    <n v="0"/>
    <s v="VSGNI"/>
    <n v="519594"/>
    <n v="9594"/>
    <s v="ENDUIT ET DECO"/>
    <x v="27"/>
    <n v="65124.160000000003"/>
    <n v="5358.32"/>
    <n v="70482.48000000001"/>
    <n v="73"/>
    <n v="2209.4899999999998"/>
    <n v="95"/>
    <m/>
    <n v="2114.4899999999998"/>
    <n v="3.1348074017826834E-2"/>
    <n v="-3777.86"/>
    <n v="0"/>
    <m/>
    <m/>
    <n v="0.12"/>
    <n v="0.12"/>
    <n v="253.73879999999997"/>
    <m/>
    <n v="253.73879999999997"/>
    <s v="VWB"/>
    <n v="1"/>
    <n v="20"/>
    <n v="1"/>
    <n v="1"/>
    <m/>
    <m/>
    <n v="1"/>
    <s v="Valauto Lambersart VW"/>
    <s v="VOLKSWAGEN"/>
    <m/>
    <s v="Entreprises"/>
    <n v="2209.4899999999998"/>
  </r>
  <r>
    <x v="2"/>
    <s v="C"/>
    <x v="3"/>
    <d v="2021-05-21T00:00:00"/>
    <d v="2021-05-24T00:00:00"/>
    <m/>
    <m/>
    <m/>
    <m/>
    <m/>
    <n v="0"/>
    <s v="LTHVI"/>
    <n v="519595"/>
    <n v="9595"/>
    <s v="BOUDELLE PIERRE"/>
    <x v="19"/>
    <n v="25095"/>
    <n v="4983.32"/>
    <n v="30078.32"/>
    <n v="18"/>
    <n v="1915.2"/>
    <n v="95"/>
    <m/>
    <n v="1820.2"/>
    <n v="6.3673769013694911E-2"/>
    <n v="0"/>
    <n v="-883.33"/>
    <m/>
    <m/>
    <n v="0.1"/>
    <n v="0.1"/>
    <n v="182.02"/>
    <m/>
    <n v="182.02"/>
    <s v="VWB"/>
    <n v="0"/>
    <n v="0"/>
    <n v="0"/>
    <n v="1"/>
    <m/>
    <m/>
    <n v="0"/>
    <s v="Valauto Lambersart VW"/>
    <s v="VOLKSWAGEN"/>
    <m/>
    <s v="lambersart"/>
    <n v="1915.2"/>
  </r>
  <r>
    <x v="2"/>
    <s v="C"/>
    <x v="3"/>
    <d v="2021-12-20T00:00:00"/>
    <d v="2021-12-31T00:00:00"/>
    <m/>
    <m/>
    <m/>
    <m/>
    <m/>
    <n v="0"/>
    <s v="VSYPA"/>
    <n v="519596"/>
    <n v="9596"/>
    <s v="CARS2CLICK"/>
    <x v="24"/>
    <n v="43249.16"/>
    <n v="8762.5"/>
    <n v="52011.66"/>
    <n v="164"/>
    <n v="337.94999999999982"/>
    <n v="95"/>
    <m/>
    <n v="242.94999999999982"/>
    <n v="6.4975815038397118E-3"/>
    <n v="-4179.93"/>
    <n v="4179.93"/>
    <m/>
    <s v="LIVRAISON 13/01"/>
    <n v="0.12"/>
    <n v="0"/>
    <n v="29.153999999999979"/>
    <m/>
    <n v="29.153999999999979"/>
    <e v="#N/A"/>
    <n v="0"/>
    <n v="0"/>
    <n v="0"/>
    <n v="1"/>
    <m/>
    <m/>
    <n v="0"/>
    <s v="Valauto Lambersart VW"/>
    <s v="VOLKSWAGEN"/>
    <m/>
    <s v="Entreprises"/>
    <n v="337.94999999999982"/>
  </r>
  <r>
    <x v="2"/>
    <s v="C"/>
    <x v="3"/>
    <d v="2021-07-19T00:00:00"/>
    <d v="2021-07-20T00:00:00"/>
    <m/>
    <m/>
    <m/>
    <m/>
    <m/>
    <n v="0"/>
    <s v="LTLLE"/>
    <n v="519599"/>
    <n v="9599"/>
    <s v="LEMAHIEU DIDIER"/>
    <x v="18"/>
    <n v="27635.83"/>
    <n v="3662.51"/>
    <n v="31298.340000000004"/>
    <n v="46"/>
    <n v="1051.43"/>
    <n v="95"/>
    <m/>
    <n v="956.43000000000006"/>
    <n v="3.3593794431270155E-2"/>
    <n v="-2816.85"/>
    <n v="0"/>
    <m/>
    <m/>
    <n v="0.1"/>
    <n v="0.1"/>
    <n v="95.643000000000015"/>
    <m/>
    <n v="95.643000000000015"/>
    <s v=""/>
    <n v="1"/>
    <n v="0"/>
    <n v="0"/>
    <n v="1"/>
    <m/>
    <m/>
    <n v="0"/>
    <s v="Valauto Lambersart VW"/>
    <s v="VOLKSWAGEN"/>
    <m/>
    <s v="lambersart"/>
    <n v="1051.43"/>
  </r>
  <r>
    <x v="2"/>
    <s v="C"/>
    <x v="3"/>
    <d v="2021-11-10T00:00:00"/>
    <d v="2021-11-16T00:00:00"/>
    <m/>
    <m/>
    <m/>
    <m/>
    <m/>
    <n v="0"/>
    <s v="RQHWI"/>
    <n v="519600"/>
    <n v="9600"/>
    <s v="ESPINOSA LUCIEN"/>
    <x v="15"/>
    <n v="23731.67"/>
    <n v="983.33"/>
    <n v="24715"/>
    <n v="114"/>
    <n v="68.37"/>
    <n v="95"/>
    <m/>
    <n v="-26.629999999999995"/>
    <n v="2.7663362330568484E-3"/>
    <n v="-1235.75"/>
    <m/>
    <m/>
    <s v="pas dans challenge"/>
    <n v="0.1"/>
    <n v="0.13"/>
    <n v="-2.6629999999999998"/>
    <m/>
    <n v="-2.6629999999999998"/>
    <n v="0"/>
    <n v="1"/>
    <n v="0"/>
    <n v="0"/>
    <n v="1"/>
    <m/>
    <m/>
    <n v="0"/>
    <s v="Valauto Lambersart VW"/>
    <s v="VOLKSWAGEN"/>
    <m/>
    <s v="Roncq"/>
    <n v="68.37"/>
  </r>
  <r>
    <x v="2"/>
    <s v="C"/>
    <x v="3"/>
    <d v="2021-09-17T00:00:00"/>
    <d v="2021-09-17T00:00:00"/>
    <m/>
    <m/>
    <m/>
    <m/>
    <m/>
    <n v="0"/>
    <s v="LTLLE"/>
    <n v="519601"/>
    <n v="9601"/>
    <s v="LECONTE PASCALINE ET JEAN"/>
    <x v="18"/>
    <n v="35381"/>
    <n v="3562.51"/>
    <n v="38943.51"/>
    <n v="72"/>
    <n v="2024.22"/>
    <n v="95"/>
    <m/>
    <n v="1929.22"/>
    <n v="5.1978365586461003E-2"/>
    <n v="-4504.92"/>
    <n v="0"/>
    <m/>
    <m/>
    <n v="0.13"/>
    <n v="0.13"/>
    <n v="250.79860000000002"/>
    <m/>
    <n v="250.79860000000002"/>
    <n v="0"/>
    <n v="1"/>
    <n v="0"/>
    <n v="0"/>
    <n v="1"/>
    <m/>
    <m/>
    <n v="0"/>
    <s v="Valauto Lambersart VW"/>
    <s v="VOLKSWAGEN"/>
    <m/>
    <s v="lambersart"/>
    <n v="2024.22"/>
  </r>
  <r>
    <x v="2"/>
    <s v="C"/>
    <x v="3"/>
    <d v="2021-11-02T00:00:00"/>
    <d v="2021-11-02T00:00:00"/>
    <m/>
    <m/>
    <m/>
    <m/>
    <m/>
    <n v="0"/>
    <s v="LTHVI"/>
    <n v="519602"/>
    <n v="9602"/>
    <s v="CORDONNIER VIRGINIE"/>
    <x v="16"/>
    <n v="20469.169999999998"/>
    <n v="2158.3200000000002"/>
    <n v="22627.489999999998"/>
    <n v="95"/>
    <n v="1026.6500000000001"/>
    <n v="95"/>
    <m/>
    <n v="931.65000000000009"/>
    <n v="4.5371802175141834E-2"/>
    <n v="-2489.02"/>
    <m/>
    <m/>
    <m/>
    <n v="0.13"/>
    <n v="0.13"/>
    <n v="121.11450000000002"/>
    <m/>
    <n v="121.11450000000002"/>
    <n v="0"/>
    <n v="1"/>
    <n v="0"/>
    <n v="0"/>
    <n v="1"/>
    <m/>
    <m/>
    <n v="0"/>
    <s v="Valauto Lambersart VW"/>
    <s v="VOLKSWAGEN"/>
    <m/>
    <s v="lambersart"/>
    <n v="1026.6500000000001"/>
  </r>
  <r>
    <x v="2"/>
    <s v="C"/>
    <x v="3"/>
    <d v="2021-11-30T00:00:00"/>
    <d v="2021-12-01T00:00:00"/>
    <m/>
    <m/>
    <m/>
    <m/>
    <m/>
    <n v="0"/>
    <s v="LTHVI"/>
    <n v="519604"/>
    <n v="9604"/>
    <s v="LOQUET ANNE-SOPHIE"/>
    <x v="16"/>
    <n v="20469.169999999998"/>
    <n v="2158.3200000000002"/>
    <n v="22627.489999999998"/>
    <n v="95"/>
    <n v="1272.1199999999999"/>
    <n v="95"/>
    <m/>
    <n v="1177.1199999999999"/>
    <n v="5.6220111024245289E-2"/>
    <n v="-2489.02"/>
    <m/>
    <m/>
    <m/>
    <n v="0.13"/>
    <n v="0.13"/>
    <n v="153.0256"/>
    <m/>
    <n v="153.0256"/>
    <n v="0"/>
    <n v="1"/>
    <n v="0"/>
    <n v="0"/>
    <n v="1"/>
    <m/>
    <m/>
    <n v="0"/>
    <s v="Valauto Lambersart VW"/>
    <s v="VOLKSWAGEN"/>
    <m/>
    <s v="lambersart"/>
    <n v="1272.1199999999999"/>
  </r>
  <r>
    <x v="2"/>
    <s v="C"/>
    <x v="3"/>
    <d v="2021-12-21T00:00:00"/>
    <d v="2021-12-22T00:00:00"/>
    <m/>
    <m/>
    <m/>
    <m/>
    <m/>
    <n v="0"/>
    <s v="LTHVI"/>
    <n v="519605"/>
    <n v="9605"/>
    <s v="DAL FREDERIC"/>
    <x v="16"/>
    <n v="17256.669999999998"/>
    <n v="2020.83"/>
    <n v="19277.5"/>
    <n v="96"/>
    <n v="1094.57"/>
    <n v="95"/>
    <n v="-406.33000000000004"/>
    <n v="593.2399999999999"/>
    <n v="3.5701724808714815E-2"/>
    <n v="0"/>
    <n v="0"/>
    <m/>
    <m/>
    <n v="0.13"/>
    <n v="0.13"/>
    <n v="77.121199999999988"/>
    <m/>
    <n v="77.121199999999988"/>
    <n v="0"/>
    <n v="0"/>
    <n v="20"/>
    <n v="1"/>
    <n v="1"/>
    <m/>
    <m/>
    <n v="1"/>
    <s v="Valauto Lambersart VW"/>
    <s v="VOLKSWAGEN"/>
    <m/>
    <s v="lambersart"/>
    <n v="1094.57"/>
  </r>
  <r>
    <x v="2"/>
    <s v="C"/>
    <x v="3"/>
    <d v="2021-09-29T00:00:00"/>
    <d v="2021-10-01T00:00:00"/>
    <m/>
    <m/>
    <m/>
    <m/>
    <m/>
    <m/>
    <s v="VSFCA"/>
    <n v="519606"/>
    <n v="9606"/>
    <s v="LE MARHADOUR THIERRY"/>
    <x v="16"/>
    <n v="21198.33"/>
    <n v="3037.49"/>
    <n v="24235.82"/>
    <n v="13"/>
    <n v="1064.43"/>
    <n v="95"/>
    <m/>
    <n v="969.43000000000006"/>
    <n v="4.3919702324905864E-2"/>
    <n v="-1454.15"/>
    <n v="-242.36"/>
    <m/>
    <m/>
    <n v="0.12"/>
    <n v="0.12"/>
    <n v="116.33160000000001"/>
    <m/>
    <n v="116.33160000000001"/>
    <s v="VWB"/>
    <n v="1"/>
    <n v="0"/>
    <n v="0"/>
    <n v="1"/>
    <m/>
    <m/>
    <n v="0"/>
    <s v="Valauto Lambersart VW"/>
    <s v="VOLKSWAGEN"/>
    <m/>
    <e v="#N/A"/>
    <n v="1064.43"/>
  </r>
  <r>
    <x v="2"/>
    <s v="C"/>
    <x v="3"/>
    <d v="2021-12-02T00:00:00"/>
    <d v="2021-12-03T00:00:00"/>
    <m/>
    <m/>
    <m/>
    <m/>
    <m/>
    <n v="0"/>
    <s v="VSFCA"/>
    <n v="519608"/>
    <n v="9608"/>
    <s v="BENEFICE NET"/>
    <x v="17"/>
    <n v="40559.160000000003"/>
    <n v="1166.67"/>
    <n v="41725.83"/>
    <n v="34"/>
    <n v="929.53"/>
    <n v="95"/>
    <m/>
    <n v="834.53"/>
    <n v="2.227708831675727E-2"/>
    <n v="-4214.3100000000004"/>
    <n v="0"/>
    <m/>
    <m/>
    <n v="0.12"/>
    <n v="0.12"/>
    <n v="100.14359999999999"/>
    <m/>
    <n v="100.14359999999999"/>
    <s v="VWB"/>
    <n v="1"/>
    <n v="0"/>
    <n v="0"/>
    <n v="1"/>
    <m/>
    <m/>
    <n v="0"/>
    <s v="Valauto Lambersart VW"/>
    <s v="VOLKSWAGEN"/>
    <m/>
    <e v="#N/A"/>
    <n v="929.53"/>
  </r>
  <r>
    <x v="2"/>
    <s v="C"/>
    <x v="3"/>
    <d v="2021-06-08T00:00:00"/>
    <d v="2021-06-09T00:00:00"/>
    <m/>
    <m/>
    <m/>
    <m/>
    <m/>
    <m/>
    <s v="LTHVI"/>
    <n v="525190"/>
    <n v="5190"/>
    <s v="SCHMANDT EVELYNE"/>
    <x v="16"/>
    <n v="16285.83"/>
    <n v="2112.5100000000002"/>
    <n v="18398.34"/>
    <n v="169"/>
    <n v="1015.38"/>
    <n v="95"/>
    <m/>
    <n v="920.38"/>
    <n v="5.5188674630428612E-2"/>
    <n v="0"/>
    <n v="-1775"/>
    <m/>
    <m/>
    <m/>
    <n v="0.13"/>
    <n v="0"/>
    <n v="100"/>
    <n v="100"/>
    <s v="VWB"/>
    <n v="1"/>
    <n v="20"/>
    <n v="1"/>
    <n v="1"/>
    <m/>
    <m/>
    <n v="1"/>
    <s v="Valauto Lambersart VW"/>
    <s v="VOLKSWAGEN"/>
    <m/>
    <s v="lambersart"/>
    <n v="1015.38"/>
  </r>
  <r>
    <x v="2"/>
    <s v="C"/>
    <x v="3"/>
    <d v="2021-10-14T00:00:00"/>
    <d v="2021-10-15T00:00:00"/>
    <m/>
    <m/>
    <m/>
    <m/>
    <m/>
    <n v="0"/>
    <s v="VSGLE"/>
    <n v="525888"/>
    <n v="5888"/>
    <s v="ST ANDRE LOCATION"/>
    <x v="16"/>
    <n v="15527.5"/>
    <n v="908.33"/>
    <n v="16435.830000000002"/>
    <n v="113"/>
    <n v="423.72"/>
    <n v="95"/>
    <m/>
    <n v="328.72"/>
    <n v="2.5780261781729305E-2"/>
    <n v="0"/>
    <m/>
    <m/>
    <m/>
    <n v="0.1"/>
    <n v="0.1"/>
    <n v="32.872000000000007"/>
    <m/>
    <n v="32.872000000000007"/>
    <s v="VWB"/>
    <n v="1"/>
    <n v="20"/>
    <n v="1"/>
    <n v="1"/>
    <m/>
    <m/>
    <n v="1"/>
    <s v="Valauto Lambersart VW"/>
    <s v="VOLKSWAGEN"/>
    <m/>
    <s v="Entreprises"/>
    <n v="423.72"/>
  </r>
  <r>
    <x v="2"/>
    <s v="C"/>
    <x v="3"/>
    <d v="2021-06-28T00:00:00"/>
    <d v="2021-06-29T00:00:00"/>
    <m/>
    <m/>
    <m/>
    <m/>
    <m/>
    <n v="0"/>
    <s v="LTFCA"/>
    <n v="525895"/>
    <n v="5895"/>
    <s v="DHONDT MARJORIE"/>
    <x v="16"/>
    <n v="16285.83"/>
    <n v="637.5"/>
    <n v="16923.330000000002"/>
    <n v="6"/>
    <n v="678.38"/>
    <n v="95"/>
    <m/>
    <n v="583.38"/>
    <n v="4.0085491448786967E-2"/>
    <n v="0"/>
    <n v="-1400"/>
    <m/>
    <m/>
    <n v="0.13"/>
    <n v="0.1"/>
    <n v="75.839399999999998"/>
    <m/>
    <n v="75.839399999999998"/>
    <s v=""/>
    <n v="1"/>
    <n v="0"/>
    <n v="0"/>
    <n v="1"/>
    <m/>
    <m/>
    <n v="0"/>
    <s v="Valauto Lambersart VW"/>
    <s v="VOLKSWAGEN"/>
    <m/>
    <s v="lambersart"/>
    <n v="678.38"/>
  </r>
  <r>
    <x v="2"/>
    <s v="C"/>
    <x v="3"/>
    <d v="2021-12-22T00:00:00"/>
    <d v="2021-12-23T00:00:00"/>
    <m/>
    <m/>
    <m/>
    <m/>
    <m/>
    <m/>
    <s v="VSGLE"/>
    <n v="525901"/>
    <n v="5901"/>
    <s v="NOU BENJAMIN"/>
    <x v="15"/>
    <n v="23731.67"/>
    <n v="1645.83"/>
    <n v="25377.5"/>
    <n v="285"/>
    <n v="520.46"/>
    <n v="95"/>
    <m/>
    <n v="425.46000000000004"/>
    <n v="2.050871835287164E-2"/>
    <n v="0"/>
    <n v="0"/>
    <m/>
    <m/>
    <n v="0.12"/>
    <n v="0.12"/>
    <n v="51.055199999999999"/>
    <m/>
    <n v="51.055199999999999"/>
    <s v="VWB"/>
    <n v="0"/>
    <n v="20"/>
    <n v="1"/>
    <n v="1"/>
    <m/>
    <m/>
    <n v="1"/>
    <s v="Valauto Lambersart VW"/>
    <s v="VOLKSWAGEN"/>
    <m/>
    <s v="Entreprises"/>
    <n v="520.46"/>
  </r>
  <r>
    <x v="2"/>
    <s v="C"/>
    <x v="3"/>
    <d v="2021-03-18T00:00:00"/>
    <d v="2021-03-18T00:00:00"/>
    <m/>
    <m/>
    <m/>
    <m/>
    <m/>
    <n v="0"/>
    <s v="LTLLE"/>
    <n v="525902"/>
    <n v="5902"/>
    <s v="DEBAERE CATHERINE"/>
    <x v="15"/>
    <n v="21135.83"/>
    <n v="1516.67"/>
    <n v="22652.5"/>
    <n v="6"/>
    <n v="1297.42"/>
    <n v="95"/>
    <m/>
    <n v="1202.42"/>
    <n v="5.7274914468601702E-2"/>
    <n v="0"/>
    <n v="-1100"/>
    <m/>
    <m/>
    <n v="7.0000000000000007E-2"/>
    <n v="0.1"/>
    <n v="84.16940000000001"/>
    <m/>
    <n v="84.16940000000001"/>
    <s v=""/>
    <n v="1"/>
    <n v="20"/>
    <n v="1"/>
    <n v="1"/>
    <m/>
    <m/>
    <n v="1"/>
    <s v="Valauto Lambersart VW"/>
    <s v="VOLKSWAGEN"/>
    <m/>
    <s v="lambersart"/>
    <n v="1297.42"/>
  </r>
  <r>
    <x v="2"/>
    <s v="C"/>
    <x v="3"/>
    <d v="2021-04-21T00:00:00"/>
    <d v="2021-04-21T00:00:00"/>
    <m/>
    <m/>
    <m/>
    <m/>
    <s v="X"/>
    <n v="997.2"/>
    <s v="LTLLE"/>
    <n v="525903"/>
    <n v="5903"/>
    <s v="DELLOITTE FREDERIQUE"/>
    <x v="15"/>
    <n v="19210.830000000002"/>
    <n v="1870.84"/>
    <n v="21081.670000000002"/>
    <n v="41"/>
    <n v="1680.22"/>
    <n v="95"/>
    <m/>
    <n v="1585.22"/>
    <n v="7.9700517084272726E-2"/>
    <n v="0"/>
    <n v="-2583.33"/>
    <m/>
    <m/>
    <m/>
    <m/>
    <n v="0"/>
    <m/>
    <n v="0"/>
    <s v="VWB"/>
    <n v="1"/>
    <m/>
    <n v="0"/>
    <n v="1"/>
    <m/>
    <m/>
    <n v="0"/>
    <s v="Valauto Lambersart VW"/>
    <s v="VOLKSWAGEN"/>
    <m/>
    <s v="lambersart"/>
    <n v="1680.22"/>
  </r>
  <r>
    <x v="2"/>
    <s v="C"/>
    <x v="3"/>
    <d v="2021-09-13T00:00:00"/>
    <d v="2021-09-14T00:00:00"/>
    <m/>
    <m/>
    <m/>
    <m/>
    <m/>
    <n v="0"/>
    <s v="RQNBA"/>
    <n v="525904"/>
    <n v="5904"/>
    <s v="SCHAUBROECK ROGER"/>
    <x v="15"/>
    <n v="22369.17"/>
    <n v="1891.66"/>
    <n v="24260.829999999998"/>
    <n v="186"/>
    <n v="994.55"/>
    <n v="95"/>
    <m/>
    <n v="899.55"/>
    <n v="4.099406326988813E-2"/>
    <n v="0"/>
    <n v="-2000"/>
    <m/>
    <m/>
    <n v="0.1"/>
    <n v="0.13"/>
    <n v="89.954999999999998"/>
    <m/>
    <n v="89.954999999999998"/>
    <n v="0"/>
    <n v="0"/>
    <n v="0"/>
    <n v="0"/>
    <n v="1"/>
    <m/>
    <m/>
    <n v="0"/>
    <s v="Valauto Lambersart VW"/>
    <s v="VOLKSWAGEN"/>
    <m/>
    <s v="Roncq"/>
    <n v="994.55"/>
  </r>
  <r>
    <x v="2"/>
    <s v="C"/>
    <x v="3"/>
    <d v="2021-05-12T00:00:00"/>
    <d v="2021-05-14T00:00:00"/>
    <m/>
    <m/>
    <m/>
    <m/>
    <m/>
    <n v="0"/>
    <s v="LTHVI"/>
    <n v="525906"/>
    <n v="5906"/>
    <s v="FARACI ADRIANA"/>
    <x v="18"/>
    <n v="27635.83"/>
    <n v="4854.18"/>
    <n v="32490.010000000002"/>
    <n v="16"/>
    <n v="2311.5300000000002"/>
    <n v="95"/>
    <m/>
    <n v="2216.5300000000002"/>
    <n v="7.1145869145623528E-2"/>
    <n v="0"/>
    <n v="-1500"/>
    <m/>
    <m/>
    <m/>
    <n v="0.13"/>
    <n v="0"/>
    <n v="250"/>
    <n v="250"/>
    <s v="VWB"/>
    <n v="1"/>
    <n v="20"/>
    <n v="1"/>
    <n v="1"/>
    <m/>
    <m/>
    <n v="1"/>
    <s v="Valauto Lambersart VW"/>
    <s v="VOLKSWAGEN"/>
    <m/>
    <s v="lambersart"/>
    <n v="2311.5300000000002"/>
  </r>
  <r>
    <x v="2"/>
    <s v="C"/>
    <x v="3"/>
    <d v="2021-02-17T00:00:00"/>
    <d v="2021-02-18T00:00:00"/>
    <m/>
    <m/>
    <m/>
    <m/>
    <m/>
    <m/>
    <s v="LTHVI"/>
    <n v="525970"/>
    <n v="5970"/>
    <s v="MARTOS BORREGO JOSEFA DE FLORES"/>
    <x v="15"/>
    <n v="22677.5"/>
    <n v="1250"/>
    <n v="23927.5"/>
    <n v="60"/>
    <n v="2092.5500000000002"/>
    <n v="95"/>
    <n v="-833.33"/>
    <n v="1164.2200000000003"/>
    <n v="5.2626475812349818E-2"/>
    <n v="0"/>
    <n v="-1750"/>
    <m/>
    <m/>
    <n v="0.13"/>
    <n v="0.13"/>
    <n v="151.34860000000003"/>
    <m/>
    <n v="151.34860000000003"/>
    <s v=""/>
    <n v="1"/>
    <n v="0"/>
    <n v="0"/>
    <n v="1"/>
    <m/>
    <m/>
    <n v="0"/>
    <s v="Valauto Lambersart VW"/>
    <s v="VOLKSWAGEN"/>
    <m/>
    <s v="lambersart"/>
    <n v="2092.5500000000002"/>
  </r>
  <r>
    <x v="2"/>
    <s v="C"/>
    <x v="3"/>
    <d v="2021-06-29T00:00:00"/>
    <d v="2021-06-11T00:00:00"/>
    <m/>
    <m/>
    <m/>
    <m/>
    <m/>
    <n v="0"/>
    <s v="VSGNI"/>
    <n v="526071"/>
    <n v="6071"/>
    <s v="GONTIER PIERRE"/>
    <x v="16"/>
    <n v="19119.169999999998"/>
    <n v="2037.49"/>
    <n v="21156.66"/>
    <n v="21"/>
    <n v="578.03"/>
    <n v="95"/>
    <m/>
    <n v="483.03"/>
    <n v="2.7321420299801575E-2"/>
    <n v="0"/>
    <n v="-643.33000000000004"/>
    <m/>
    <m/>
    <n v="0.1"/>
    <n v="0.1"/>
    <n v="48.302999999999997"/>
    <m/>
    <n v="48.302999999999997"/>
    <s v="VWB"/>
    <n v="1"/>
    <n v="20"/>
    <n v="1"/>
    <n v="1"/>
    <m/>
    <m/>
    <n v="1"/>
    <s v="Valauto Lambersart VW"/>
    <s v="VOLKSWAGEN"/>
    <m/>
    <s v="Entreprises"/>
    <n v="578.03"/>
  </r>
  <r>
    <x v="2"/>
    <s v="C"/>
    <x v="3"/>
    <d v="2021-11-03T00:00:00"/>
    <d v="2021-11-05T00:00:00"/>
    <m/>
    <m/>
    <m/>
    <m/>
    <m/>
    <n v="240600.95999999999"/>
    <s v="LTMEL"/>
    <n v="526095"/>
    <n v="6095"/>
    <s v="GRDF"/>
    <x v="16"/>
    <n v="18102.5"/>
    <n v="2700"/>
    <n v="20802.5"/>
    <n v="106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11-08T00:00:00"/>
    <d v="2021-11-09T00:00:00"/>
    <m/>
    <m/>
    <m/>
    <m/>
    <m/>
    <n v="240600.95999999999"/>
    <s v="LTMEL"/>
    <n v="526096"/>
    <n v="6096"/>
    <s v="GRDF"/>
    <x v="16"/>
    <n v="18102.5"/>
    <n v="2700"/>
    <n v="20802.5"/>
    <n v="111"/>
    <n v="729.38"/>
    <n v="95"/>
    <m/>
    <n v="634.38"/>
    <n v="3.5062131955293833E-2"/>
    <n v="0"/>
    <n v="-2496.300000000000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729.38"/>
  </r>
  <r>
    <x v="2"/>
    <s v="C"/>
    <x v="3"/>
    <d v="2021-05-28T00:00:00"/>
    <d v="2021-06-01T00:00:00"/>
    <m/>
    <m/>
    <m/>
    <m/>
    <m/>
    <n v="1453505.37"/>
    <s v="LTMEL"/>
    <n v="526102"/>
    <n v="6102"/>
    <s v="DLM - CPTE"/>
    <x v="17"/>
    <n v="39195.839999999997"/>
    <n v="716.67"/>
    <n v="39912.509999999995"/>
    <n v="8"/>
    <n v="2330.11"/>
    <n v="95"/>
    <m/>
    <n v="2235.11"/>
    <n v="5.8380442623127443E-2"/>
    <n v="0"/>
    <n v="-319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2330.11"/>
  </r>
  <r>
    <x v="2"/>
    <s v="C"/>
    <x v="3"/>
    <d v="2021-06-08T00:00:00"/>
    <d v="2021-06-09T00:00:00"/>
    <m/>
    <m/>
    <m/>
    <m/>
    <m/>
    <n v="1850320.72"/>
    <s v="LTMEL"/>
    <n v="526103"/>
    <n v="6103"/>
    <s v="DLM - CPTE"/>
    <x v="21"/>
    <n v="27674.17"/>
    <n v="333.33"/>
    <n v="28007.5"/>
    <n v="21"/>
    <n v="655.16"/>
    <n v="95"/>
    <m/>
    <n v="560.16"/>
    <n v="2.3392305632419886E-2"/>
    <n v="0"/>
    <n v="-3080.83"/>
    <m/>
    <m/>
    <m/>
    <n v="0"/>
    <n v="0"/>
    <m/>
    <n v="0"/>
    <s v="45 jours"/>
    <n v="0"/>
    <n v="0"/>
    <n v="0"/>
    <n v="1"/>
    <n v="560.15"/>
    <d v="2021-08-13T00:00:00"/>
    <n v="0"/>
    <s v="Valauto Lambersart VW"/>
    <s v="VOLKSWAGEN"/>
    <m/>
    <s v="Entreprises"/>
    <n v="1215.31"/>
  </r>
  <r>
    <x v="2"/>
    <s v="C"/>
    <x v="3"/>
    <d v="2021-06-09T00:00:00"/>
    <d v="2021-06-10T00:00:00"/>
    <m/>
    <m/>
    <m/>
    <m/>
    <m/>
    <n v="0"/>
    <s v="LTMPR"/>
    <n v="526104"/>
    <n v="6104"/>
    <s v="WATTRELOT ALEXANDRA"/>
    <x v="17"/>
    <n v="36663.33"/>
    <n v="1470.84"/>
    <n v="38134.17"/>
    <n v="7"/>
    <n v="1620.38"/>
    <n v="95"/>
    <m/>
    <n v="1525.38"/>
    <n v="4.2491550229099E-2"/>
    <n v="0"/>
    <n v="-1144.03"/>
    <m/>
    <m/>
    <n v="7.0000000000000007E-2"/>
    <n v="7.0000000000000007E-2"/>
    <n v="106.77660000000002"/>
    <m/>
    <n v="106.77660000000002"/>
    <s v="VWB"/>
    <n v="1"/>
    <n v="20"/>
    <n v="1"/>
    <n v="1"/>
    <m/>
    <m/>
    <n v="1"/>
    <s v="Valauto Lambersart VW"/>
    <s v="VOLKSWAGEN"/>
    <m/>
    <s v="lambersart"/>
    <n v="1620.38"/>
  </r>
  <r>
    <x v="2"/>
    <s v="C"/>
    <x v="3"/>
    <d v="2021-04-28T00:00:00"/>
    <d v="2021-04-28T00:00:00"/>
    <m/>
    <m/>
    <m/>
    <m/>
    <m/>
    <n v="111513.07"/>
    <s v="LTMEL"/>
    <n v="526107"/>
    <n v="6107"/>
    <s v="ALPHABET FRANCE FLEET MANAGEMENT"/>
    <x v="17"/>
    <n v="36637.5"/>
    <n v="591.66999999999996"/>
    <n v="37229.17"/>
    <n v="28"/>
    <n v="1211.8900000000001"/>
    <n v="95"/>
    <m/>
    <n v="1116.8900000000001"/>
    <n v="3.2552162726163389E-2"/>
    <n v="0"/>
    <n v="0"/>
    <m/>
    <m/>
    <m/>
    <n v="0"/>
    <n v="0"/>
    <m/>
    <n v="0"/>
    <s v="Alphabet"/>
    <n v="0"/>
    <n v="0"/>
    <n v="0"/>
    <n v="1"/>
    <m/>
    <m/>
    <n v="0"/>
    <s v="Valauto Lambersart VW"/>
    <s v="VOLKSWAGEN"/>
    <m/>
    <s v="Entreprises"/>
    <n v="1211.8900000000001"/>
  </r>
  <r>
    <x v="2"/>
    <s v="C"/>
    <x v="3"/>
    <d v="2021-02-11T00:00:00"/>
    <d v="2021-02-12T00:00:00"/>
    <m/>
    <m/>
    <m/>
    <m/>
    <m/>
    <n v="0"/>
    <s v="LTLLE"/>
    <n v="526112"/>
    <n v="6112"/>
    <s v="GADEK ESTHER"/>
    <x v="15"/>
    <n v="24069.17"/>
    <n v="1470.83"/>
    <n v="25540"/>
    <n v="10"/>
    <n v="2393.61"/>
    <n v="95"/>
    <m/>
    <n v="2298.61"/>
    <n v="9.3720046985121389E-2"/>
    <n v="-1277"/>
    <n v="-1532.4"/>
    <m/>
    <s v="Stock CE"/>
    <n v="0.1"/>
    <n v="7.0000000000000007E-2"/>
    <n v="229.86100000000002"/>
    <m/>
    <n v="229.86100000000002"/>
    <s v="VWB"/>
    <n v="1"/>
    <n v="20"/>
    <n v="1"/>
    <n v="1"/>
    <m/>
    <m/>
    <n v="1"/>
    <s v="Valauto Lambersart VW"/>
    <s v="VOLKSWAGEN"/>
    <m/>
    <s v="lambersart"/>
    <n v="2393.61"/>
  </r>
  <r>
    <x v="2"/>
    <s v="C"/>
    <x v="3"/>
    <d v="2021-08-11T00:00:00"/>
    <d v="2021-08-13T00:00:00"/>
    <m/>
    <m/>
    <m/>
    <m/>
    <m/>
    <n v="0"/>
    <s v="LTMPR"/>
    <n v="526113"/>
    <n v="6113"/>
    <s v="DONZE AIME ET CATHERINE"/>
    <x v="22"/>
    <n v="27725.83"/>
    <n v="2241.67"/>
    <n v="29967.5"/>
    <n v="5"/>
    <n v="1560.32"/>
    <n v="95"/>
    <m/>
    <n v="1465.32"/>
    <n v="5.2067072662050552E-2"/>
    <n v="0"/>
    <n v="-1500"/>
    <m/>
    <m/>
    <n v="7.0000000000000007E-2"/>
    <n v="7.0000000000000007E-2"/>
    <n v="102.5724"/>
    <m/>
    <n v="102.5724"/>
    <n v="0"/>
    <n v="0"/>
    <n v="20"/>
    <n v="1"/>
    <n v="1"/>
    <m/>
    <m/>
    <n v="1"/>
    <s v="Valauto Lambersart VW"/>
    <s v="VOLKSWAGEN"/>
    <m/>
    <s v="lambersart"/>
    <n v="1560.32"/>
  </r>
  <r>
    <x v="2"/>
    <s v="C"/>
    <x v="3"/>
    <d v="2021-07-08T00:00:00"/>
    <d v="2021-07-09T00:00:00"/>
    <m/>
    <m/>
    <m/>
    <m/>
    <m/>
    <n v="0"/>
    <s v="LTHVI"/>
    <n v="526115"/>
    <n v="6115"/>
    <s v="LOUART VERONIQUE"/>
    <x v="16"/>
    <n v="15294.17"/>
    <n v="2379.16"/>
    <n v="17673.330000000002"/>
    <n v="1"/>
    <n v="700.54"/>
    <n v="95"/>
    <m/>
    <n v="605.54"/>
    <n v="3.9638257193183167E-2"/>
    <n v="0"/>
    <n v="-900"/>
    <m/>
    <m/>
    <n v="7.0000000000000007E-2"/>
    <n v="7.0000000000000007E-2"/>
    <n v="42.387799999999999"/>
    <m/>
    <n v="42.387799999999999"/>
    <s v="VWB"/>
    <n v="1"/>
    <n v="20"/>
    <n v="1"/>
    <n v="1"/>
    <m/>
    <m/>
    <n v="1"/>
    <s v="Valauto Lambersart VW"/>
    <s v="VOLKSWAGEN"/>
    <m/>
    <s v="lambersart"/>
    <n v="700.54"/>
  </r>
  <r>
    <x v="2"/>
    <s v="C"/>
    <x v="3"/>
    <d v="2021-04-19T00:00:00"/>
    <d v="2021-04-19T00:00:00"/>
    <m/>
    <m/>
    <m/>
    <m/>
    <m/>
    <n v="0"/>
    <s v="LTHVI"/>
    <n v="526116"/>
    <n v="6116"/>
    <s v="CELESTIN PHILIPPE"/>
    <x v="18"/>
    <n v="27052.5"/>
    <n v="3925"/>
    <n v="30977.5"/>
    <n v="6"/>
    <n v="4160.33"/>
    <n v="95"/>
    <m/>
    <n v="4065.33"/>
    <n v="0.13430167056734726"/>
    <n v="0"/>
    <n v="-1416.67"/>
    <m/>
    <m/>
    <n v="7.0000000000000007E-2"/>
    <n v="7.0000000000000007E-2"/>
    <n v="284.57310000000001"/>
    <m/>
    <n v="284.57310000000001"/>
    <s v=""/>
    <n v="0"/>
    <n v="20"/>
    <n v="1"/>
    <n v="1"/>
    <m/>
    <m/>
    <n v="1"/>
    <s v="Valauto Lambersart VW"/>
    <s v="VOLKSWAGEN"/>
    <m/>
    <s v="lambersart"/>
    <n v="4160.33"/>
  </r>
  <r>
    <x v="2"/>
    <s v="C"/>
    <x v="3"/>
    <d v="2021-05-10T00:00:00"/>
    <d v="2021-05-11T00:00:00"/>
    <m/>
    <m/>
    <m/>
    <m/>
    <m/>
    <m/>
    <s v="LTFCA"/>
    <n v="526120"/>
    <n v="6120"/>
    <s v="LINK MOBILITE"/>
    <x v="21"/>
    <n v="24961.67"/>
    <n v="333.33"/>
    <n v="25295"/>
    <n v="13"/>
    <n v="600.9"/>
    <n v="95"/>
    <m/>
    <n v="505.9"/>
    <n v="2.3755682941292745E-2"/>
    <n v="0"/>
    <n v="0"/>
    <m/>
    <m/>
    <n v="0.1"/>
    <n v="0.1"/>
    <n v="50.59"/>
    <m/>
    <n v="50.59"/>
    <s v="VWB"/>
    <n v="0"/>
    <n v="0"/>
    <n v="0"/>
    <n v="1"/>
    <m/>
    <m/>
    <n v="0"/>
    <s v="Valauto Lambersart VW"/>
    <s v="VOLKSWAGEN"/>
    <m/>
    <s v="lambersart"/>
    <n v="600.9"/>
  </r>
  <r>
    <x v="2"/>
    <s v="C"/>
    <x v="3"/>
    <d v="2021-06-07T00:00:00"/>
    <d v="2021-06-08T00:00:00"/>
    <m/>
    <m/>
    <m/>
    <m/>
    <m/>
    <n v="0"/>
    <s v="LTFCA"/>
    <n v="526121"/>
    <n v="6121"/>
    <s v="LINK MOBILITE"/>
    <x v="21"/>
    <n v="24961.67"/>
    <n v="333.33"/>
    <n v="25295"/>
    <n v="42"/>
    <n v="530.87"/>
    <n v="95"/>
    <m/>
    <n v="435.87"/>
    <n v="2.0987151610990313E-2"/>
    <n v="0"/>
    <n v="0"/>
    <m/>
    <m/>
    <n v="0.1"/>
    <n v="0.1"/>
    <n v="43.587000000000003"/>
    <m/>
    <n v="43.587000000000003"/>
    <s v="VWB"/>
    <n v="0"/>
    <n v="0"/>
    <n v="0"/>
    <n v="1"/>
    <m/>
    <m/>
    <n v="0"/>
    <s v="Valauto Lambersart VW"/>
    <s v="VOLKSWAGEN"/>
    <m/>
    <s v="lambersart"/>
    <n v="530.87"/>
  </r>
  <r>
    <x v="2"/>
    <s v="C"/>
    <x v="3"/>
    <d v="2021-11-23T00:00:00"/>
    <d v="2021-11-24T00:00:00"/>
    <m/>
    <m/>
    <m/>
    <m/>
    <m/>
    <m/>
    <s v="VSGNI"/>
    <n v="526123"/>
    <n v="6123"/>
    <s v="NALAHO"/>
    <x v="17"/>
    <n v="37387.5"/>
    <n v="4925"/>
    <n v="42312.5"/>
    <n v="155"/>
    <n v="1425.9"/>
    <n v="95"/>
    <m/>
    <n v="1330.9"/>
    <n v="3.369926144756278E-2"/>
    <n v="0"/>
    <n v="0"/>
    <m/>
    <m/>
    <n v="0.1"/>
    <n v="0.12"/>
    <n v="133.09"/>
    <m/>
    <n v="133.09"/>
    <s v="VWB"/>
    <n v="0"/>
    <n v="20"/>
    <n v="1"/>
    <n v="1"/>
    <m/>
    <m/>
    <n v="1"/>
    <s v="Valauto Lambersart VW"/>
    <s v="VOLKSWAGEN"/>
    <m/>
    <s v="Entreprises"/>
    <n v="1425.9"/>
  </r>
  <r>
    <x v="2"/>
    <s v="C"/>
    <x v="3"/>
    <d v="2021-07-20T00:00:00"/>
    <d v="2021-07-07T00:00:00"/>
    <m/>
    <m/>
    <m/>
    <m/>
    <m/>
    <n v="0"/>
    <s v="VSGNI"/>
    <n v="526124"/>
    <n v="6124"/>
    <s v="TRATO INDUSTRIES"/>
    <x v="17"/>
    <n v="36637.5"/>
    <n v="591.66999999999996"/>
    <n v="37229.17"/>
    <n v="92"/>
    <n v="1263.55"/>
    <n v="95"/>
    <m/>
    <n v="1168.55"/>
    <n v="3.393978431428904E-2"/>
    <n v="0"/>
    <n v="0"/>
    <m/>
    <m/>
    <n v="0.1"/>
    <n v="0.1"/>
    <n v="116.855"/>
    <m/>
    <n v="116.855"/>
    <s v="VWB"/>
    <n v="0"/>
    <n v="20"/>
    <n v="1"/>
    <n v="1"/>
    <m/>
    <m/>
    <n v="1"/>
    <s v="Valauto Lambersart VW"/>
    <s v="VOLKSWAGEN"/>
    <m/>
    <s v="Entreprises"/>
    <n v="1263.55"/>
  </r>
  <r>
    <x v="2"/>
    <s v="C"/>
    <x v="3"/>
    <d v="2021-12-07T00:00:00"/>
    <d v="2021-12-08T00:00:00"/>
    <m/>
    <m/>
    <m/>
    <m/>
    <m/>
    <n v="0"/>
    <s v="VSGNI"/>
    <n v="526125"/>
    <n v="6125"/>
    <s v="BEUQUE AURELIEN"/>
    <x v="22"/>
    <n v="32917.5"/>
    <n v="1816.67"/>
    <n v="34734.17"/>
    <n v="6"/>
    <n v="1137.04"/>
    <n v="95"/>
    <m/>
    <n v="1042.04"/>
    <n v="3.2735487849572913E-2"/>
    <n v="0"/>
    <n v="0"/>
    <m/>
    <m/>
    <n v="0.1"/>
    <n v="0.1"/>
    <n v="104.20400000000001"/>
    <m/>
    <n v="104.20400000000001"/>
    <s v="VWB"/>
    <n v="0"/>
    <n v="20"/>
    <n v="1"/>
    <n v="1"/>
    <m/>
    <m/>
    <n v="1"/>
    <s v="Valauto Lambersart VW"/>
    <s v="VOLKSWAGEN"/>
    <m/>
    <s v="Entreprises"/>
    <n v="1137.04"/>
  </r>
  <r>
    <x v="2"/>
    <s v="C"/>
    <x v="3"/>
    <d v="2021-06-11T00:00:00"/>
    <d v="2021-06-14T00:00:00"/>
    <m/>
    <m/>
    <m/>
    <m/>
    <m/>
    <n v="0"/>
    <s v="VSGNI"/>
    <n v="526126"/>
    <n v="6126"/>
    <s v="MOHAMMAD MUBEEN"/>
    <x v="16"/>
    <n v="19119.169999999998"/>
    <n v="150"/>
    <n v="19269.169999999998"/>
    <n v="3"/>
    <n v="673.09"/>
    <n v="95"/>
    <m/>
    <n v="578.09"/>
    <n v="3.4930928524684775E-2"/>
    <n v="0"/>
    <n v="-578.08000000000004"/>
    <m/>
    <m/>
    <n v="0.1"/>
    <n v="0.1"/>
    <n v="57.809000000000005"/>
    <m/>
    <n v="57.809000000000005"/>
    <s v="VWB"/>
    <n v="1"/>
    <n v="20"/>
    <n v="1"/>
    <n v="1"/>
    <m/>
    <m/>
    <n v="1"/>
    <s v="Valauto Lambersart VW"/>
    <s v="VOLKSWAGEN"/>
    <m/>
    <s v="Entreprises"/>
    <n v="673.09"/>
  </r>
  <r>
    <x v="2"/>
    <s v="C"/>
    <x v="3"/>
    <d v="2021-06-18T00:00:00"/>
    <d v="2021-06-21T00:00:00"/>
    <m/>
    <m/>
    <m/>
    <m/>
    <m/>
    <n v="0"/>
    <s v="VSGLE"/>
    <n v="526127"/>
    <n v="6127"/>
    <s v="D'HONDT THERMAL SOLUTIONS"/>
    <x v="17"/>
    <n v="39505"/>
    <n v="6666.66"/>
    <n v="46171.66"/>
    <n v="14"/>
    <n v="556.72"/>
    <n v="95"/>
    <m/>
    <n v="461.72"/>
    <n v="1.2057612830034701E-2"/>
    <n v="0"/>
    <n v="0"/>
    <m/>
    <m/>
    <n v="0.1"/>
    <n v="0.1"/>
    <n v="46.172000000000004"/>
    <m/>
    <n v="46.172000000000004"/>
    <s v="VWB"/>
    <n v="0"/>
    <n v="20"/>
    <n v="1"/>
    <n v="1"/>
    <m/>
    <m/>
    <n v="1"/>
    <s v="Valauto Lambersart VW"/>
    <s v="VOLKSWAGEN"/>
    <m/>
    <s v="Entreprises"/>
    <n v="556.72"/>
  </r>
  <r>
    <x v="2"/>
    <s v="C"/>
    <x v="3"/>
    <d v="2021-04-28T00:00:00"/>
    <d v="2021-04-28T00:00:00"/>
    <m/>
    <m/>
    <m/>
    <m/>
    <m/>
    <n v="0"/>
    <s v="VSGLE"/>
    <n v="526128"/>
    <n v="6128"/>
    <s v="CATTEAU SIMON"/>
    <x v="17"/>
    <n v="36637.5"/>
    <n v="591.66999999999996"/>
    <n v="37229.17"/>
    <n v="5"/>
    <n v="1025.75"/>
    <n v="95"/>
    <m/>
    <n v="930.75"/>
    <n v="2.7552319861012212E-2"/>
    <n v="0"/>
    <n v="0"/>
    <m/>
    <m/>
    <n v="0.1"/>
    <n v="0.1"/>
    <n v="93.075000000000003"/>
    <m/>
    <n v="93.075000000000003"/>
    <s v="VWB"/>
    <n v="0"/>
    <n v="20"/>
    <n v="1"/>
    <n v="1"/>
    <m/>
    <m/>
    <n v="1"/>
    <s v="Valauto Lambersart VW"/>
    <s v="VOLKSWAGEN"/>
    <m/>
    <s v="Entreprises"/>
    <n v="1025.75"/>
  </r>
  <r>
    <x v="2"/>
    <s v="C"/>
    <x v="3"/>
    <d v="2021-11-23T00:00:00"/>
    <d v="2021-11-24T00:00:00"/>
    <m/>
    <m/>
    <m/>
    <m/>
    <m/>
    <m/>
    <s v="VSGNI"/>
    <n v="526129"/>
    <n v="6129"/>
    <s v="LEPRETRE JOSSE"/>
    <x v="17"/>
    <n v="37312.5"/>
    <n v="4925"/>
    <n v="42237.5"/>
    <n v="141"/>
    <n v="1362.15"/>
    <n v="95"/>
    <m/>
    <n v="1267.1500000000001"/>
    <n v="3.224977804084049E-2"/>
    <n v="0"/>
    <n v="0"/>
    <m/>
    <m/>
    <n v="0.1"/>
    <n v="0.1"/>
    <n v="126.71500000000002"/>
    <m/>
    <n v="126.71500000000002"/>
    <s v="VWB"/>
    <n v="0"/>
    <n v="20"/>
    <n v="1"/>
    <n v="1"/>
    <m/>
    <m/>
    <n v="1"/>
    <s v="Valauto Lambersart VW"/>
    <s v="VOLKSWAGEN"/>
    <m/>
    <s v="Entreprises"/>
    <n v="1362.15"/>
  </r>
  <r>
    <x v="2"/>
    <s v="C"/>
    <x v="3"/>
    <d v="2021-05-05T00:00:00"/>
    <d v="2021-05-06T00:00:00"/>
    <m/>
    <m/>
    <m/>
    <m/>
    <m/>
    <n v="0"/>
    <s v="LTLLE"/>
    <n v="526131"/>
    <n v="6131"/>
    <s v="BUISSET HERVE"/>
    <x v="15"/>
    <n v="24069.17"/>
    <n v="1575"/>
    <n v="25644.17"/>
    <n v="5"/>
    <n v="1090.93"/>
    <n v="95"/>
    <m/>
    <n v="995.93000000000006"/>
    <n v="4.2541053190647236E-2"/>
    <n v="0"/>
    <n v="-1538.65"/>
    <m/>
    <m/>
    <n v="7.0000000000000007E-2"/>
    <n v="7.0000000000000007E-2"/>
    <n v="69.715100000000007"/>
    <m/>
    <n v="69.715100000000007"/>
    <s v=""/>
    <n v="1"/>
    <n v="20"/>
    <n v="1"/>
    <n v="1"/>
    <m/>
    <m/>
    <n v="1"/>
    <s v="Valauto Lambersart VW"/>
    <s v="VOLKSWAGEN"/>
    <m/>
    <s v="lambersart"/>
    <n v="1090.93"/>
  </r>
  <r>
    <x v="2"/>
    <s v="C"/>
    <x v="3"/>
    <d v="2021-06-07T00:00:00"/>
    <d v="2021-06-08T00:00:00"/>
    <m/>
    <m/>
    <m/>
    <m/>
    <m/>
    <n v="1850320.72"/>
    <s v="LTMEL"/>
    <n v="526135"/>
    <n v="6135"/>
    <s v="DLM - CPTE"/>
    <x v="21"/>
    <n v="22570"/>
    <n v="333.34"/>
    <n v="22903.34"/>
    <n v="5"/>
    <n v="553.08000000000004"/>
    <n v="95"/>
    <m/>
    <n v="458.08000000000004"/>
    <n v="2.4148442978185716E-2"/>
    <n v="0"/>
    <n v="-2977.43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553.08000000000004"/>
  </r>
  <r>
    <x v="2"/>
    <s v="C"/>
    <x v="3"/>
    <d v="2021-08-13T00:00:00"/>
    <d v="2021-08-16T00:00:00"/>
    <m/>
    <m/>
    <m/>
    <m/>
    <m/>
    <n v="0"/>
    <s v="LTLLE"/>
    <n v="526137"/>
    <n v="6137"/>
    <s v="BOUCHERON CELINE"/>
    <x v="16"/>
    <n v="16285.83"/>
    <n v="1262.51"/>
    <n v="17548.34"/>
    <n v="24"/>
    <n v="787.41"/>
    <n v="95"/>
    <m/>
    <n v="692.41"/>
    <n v="4.487091086678284E-2"/>
    <n v="0"/>
    <n v="-1775"/>
    <m/>
    <m/>
    <n v="0.13"/>
    <n v="0.13"/>
    <n v="90.013300000000001"/>
    <m/>
    <n v="90.013300000000001"/>
    <n v="0"/>
    <n v="1"/>
    <n v="20"/>
    <n v="1"/>
    <n v="1"/>
    <m/>
    <m/>
    <n v="1"/>
    <s v="Valauto Lambersart VW"/>
    <s v="VOLKSWAGEN"/>
    <m/>
    <s v="lambersart"/>
    <n v="787.41"/>
  </r>
  <r>
    <x v="2"/>
    <s v="C"/>
    <x v="3"/>
    <d v="2021-06-08T00:00:00"/>
    <d v="2021-06-09T00:00:00"/>
    <m/>
    <m/>
    <m/>
    <m/>
    <m/>
    <n v="0"/>
    <s v="VSGLE"/>
    <n v="526145"/>
    <n v="6145"/>
    <s v="PRUVOST VIRGINIE"/>
    <x v="17"/>
    <n v="36637.5"/>
    <n v="591.66999999999996"/>
    <n v="37229.17"/>
    <n v="8"/>
    <n v="1211.8900000000001"/>
    <n v="95"/>
    <m/>
    <n v="1116.8900000000001"/>
    <n v="3.2552162726163389E-2"/>
    <n v="0"/>
    <n v="0"/>
    <m/>
    <m/>
    <n v="0.1"/>
    <n v="0.1"/>
    <n v="111.68900000000002"/>
    <m/>
    <n v="111.68900000000002"/>
    <s v="VWB"/>
    <n v="0"/>
    <n v="20"/>
    <n v="1"/>
    <n v="1"/>
    <m/>
    <m/>
    <n v="1"/>
    <s v="Valauto Lambersart VW"/>
    <s v="VOLKSWAGEN"/>
    <m/>
    <s v="Entreprises"/>
    <n v="1211.8900000000001"/>
  </r>
  <r>
    <x v="2"/>
    <s v="C"/>
    <x v="3"/>
    <d v="2021-08-30T00:00:00"/>
    <d v="2021-08-31T00:00:00"/>
    <m/>
    <m/>
    <m/>
    <m/>
    <m/>
    <n v="434948.1"/>
    <s v="LTMEL"/>
    <n v="526147"/>
    <n v="6147"/>
    <s v="ARVAL SERVICE LEASE"/>
    <x v="17"/>
    <n v="39195.839999999997"/>
    <n v="3350.01"/>
    <n v="42545.85"/>
    <n v="17"/>
    <n v="2477.58"/>
    <n v="95"/>
    <m/>
    <n v="2382.58"/>
    <n v="5.8233176678806509E-2"/>
    <n v="0"/>
    <n v="0"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2477.58"/>
  </r>
  <r>
    <x v="2"/>
    <s v="C"/>
    <x v="3"/>
    <d v="2021-10-01T00:00:00"/>
    <d v="2021-10-01T00:00:00"/>
    <m/>
    <m/>
    <m/>
    <m/>
    <m/>
    <n v="174096.97"/>
    <s v="LTMEL"/>
    <n v="526149"/>
    <n v="6149"/>
    <s v="DLM - CPTE"/>
    <x v="17"/>
    <n v="37312.51"/>
    <n v="4041.68"/>
    <n v="41354.19"/>
    <n v="99"/>
    <n v="508.58"/>
    <n v="95"/>
    <m/>
    <n v="413.58"/>
    <n v="1.2298149232278517E-2"/>
    <n v="0"/>
    <n v="-4135.4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508.58"/>
  </r>
  <r>
    <x v="2"/>
    <s v="C"/>
    <x v="3"/>
    <d v="2021-07-01T00:00:00"/>
    <d v="2021-07-02T00:00:00"/>
    <m/>
    <m/>
    <m/>
    <m/>
    <m/>
    <n v="0"/>
    <s v="VRRKE"/>
    <n v="526151"/>
    <n v="6151"/>
    <s v="ANSEEUW JULIEN"/>
    <x v="17"/>
    <n v="33095.839999999997"/>
    <n v="170.83"/>
    <n v="33266.67"/>
    <n v="80"/>
    <n v="1093.01"/>
    <n v="95"/>
    <m/>
    <n v="998.01"/>
    <n v="3.2856008731862854E-2"/>
    <n v="0"/>
    <n v="0"/>
    <m/>
    <m/>
    <n v="0.1"/>
    <n v="0.1"/>
    <n v="99.801000000000002"/>
    <m/>
    <n v="99.801000000000002"/>
    <s v="VWB"/>
    <n v="0"/>
    <n v="0"/>
    <n v="0"/>
    <n v="1"/>
    <m/>
    <m/>
    <n v="0"/>
    <s v="Valauto Lambersart VW"/>
    <s v="VOLKSWAGEN"/>
    <m/>
    <s v="Vexor"/>
    <n v="1093.01"/>
  </r>
  <r>
    <x v="2"/>
    <s v="NC"/>
    <x v="3"/>
    <d v="2021-07-26T00:00:00"/>
    <d v="2021-07-27T00:00:00"/>
    <m/>
    <m/>
    <s v="x"/>
    <m/>
    <m/>
    <n v="0"/>
    <s v="LTMEL"/>
    <n v="526154"/>
    <n v="6154"/>
    <s v="RP CHAUFFAGE"/>
    <x v="17"/>
    <n v="37312.5"/>
    <n v="4925"/>
    <n v="42237.5"/>
    <n v="21"/>
    <n v="1150.3900000000001"/>
    <n v="95"/>
    <m/>
    <n v="1055.3900000000001"/>
    <n v="2.7236223734832792E-2"/>
    <n v="0"/>
    <n v="-633"/>
    <n v="-633"/>
    <s v="AIDE VINCENT"/>
    <m/>
    <n v="0"/>
    <n v="0"/>
    <m/>
    <n v="0"/>
    <s v="VWB"/>
    <n v="0"/>
    <n v="0"/>
    <n v="0"/>
    <n v="1"/>
    <m/>
    <m/>
    <n v="0"/>
    <s v="Valauto Lambersart VW"/>
    <s v="VOLKSWAGEN"/>
    <m/>
    <s v="Entreprises"/>
    <n v="1150.3900000000001"/>
  </r>
  <r>
    <x v="2"/>
    <s v="C"/>
    <x v="3"/>
    <d v="2021-06-16T00:00:00"/>
    <d v="2021-06-17T00:00:00"/>
    <m/>
    <m/>
    <m/>
    <m/>
    <m/>
    <n v="0"/>
    <s v="LTLLE"/>
    <n v="526156"/>
    <n v="6156"/>
    <s v="MEURIN ARNAUD"/>
    <x v="16"/>
    <n v="16285.83"/>
    <n v="1391.67"/>
    <n v="17677.5"/>
    <n v="19"/>
    <n v="756.09"/>
    <n v="95"/>
    <m/>
    <n v="661.09"/>
    <n v="4.2771319473907513E-2"/>
    <n v="0"/>
    <n v="-1400"/>
    <m/>
    <m/>
    <n v="0.13"/>
    <n v="0.13"/>
    <n v="85.941700000000012"/>
    <m/>
    <n v="85.941700000000012"/>
    <s v=""/>
    <n v="1"/>
    <n v="20"/>
    <n v="1"/>
    <n v="1"/>
    <m/>
    <m/>
    <n v="1"/>
    <s v="Valauto Lambersart VW"/>
    <s v="VOLKSWAGEN"/>
    <m/>
    <s v="lambersart"/>
    <n v="756.09"/>
  </r>
  <r>
    <x v="2"/>
    <s v="C"/>
    <x v="3"/>
    <d v="2021-08-13T00:00:00"/>
    <d v="2021-08-16T00:00:00"/>
    <m/>
    <m/>
    <m/>
    <m/>
    <m/>
    <m/>
    <s v="LTHVI"/>
    <n v="526158"/>
    <n v="6158"/>
    <s v="WAUQUIER CHARLENE"/>
    <x v="15"/>
    <n v="20706.669999999998"/>
    <n v="2395.83"/>
    <n v="23102.5"/>
    <n v="79"/>
    <n v="1193.22"/>
    <n v="95"/>
    <m/>
    <n v="1098.22"/>
    <n v="5.1648955740720703E-2"/>
    <n v="0"/>
    <n v="-2000"/>
    <m/>
    <m/>
    <n v="0.13"/>
    <n v="0.13"/>
    <n v="142.76860000000002"/>
    <m/>
    <n v="142.76860000000002"/>
    <s v="VWB"/>
    <n v="1"/>
    <n v="20"/>
    <n v="1"/>
    <n v="1"/>
    <m/>
    <m/>
    <n v="1"/>
    <s v="Valauto Lambersart VW"/>
    <s v="VOLKSWAGEN"/>
    <m/>
    <s v="lambersart"/>
    <n v="1193.22"/>
  </r>
  <r>
    <x v="2"/>
    <s v="C"/>
    <x v="3"/>
    <d v="2021-06-25T00:00:00"/>
    <d v="2021-06-28T00:00:00"/>
    <m/>
    <m/>
    <m/>
    <m/>
    <m/>
    <m/>
    <s v="LTFCA"/>
    <n v="526159"/>
    <n v="6159"/>
    <s v="POUDEVIGNE THIERRY ET CAROLE"/>
    <x v="15"/>
    <n v="19344.169999999998"/>
    <n v="1666.66"/>
    <n v="21010.829999999998"/>
    <n v="35"/>
    <n v="1083.54"/>
    <n v="95"/>
    <m/>
    <n v="988.54"/>
    <n v="5.1570547189235268E-2"/>
    <n v="0"/>
    <n v="-2000"/>
    <m/>
    <m/>
    <n v="0.13"/>
    <n v="0.13"/>
    <n v="128.5102"/>
    <m/>
    <n v="128.5102"/>
    <s v="VWB"/>
    <n v="1"/>
    <n v="0"/>
    <n v="0"/>
    <n v="1"/>
    <m/>
    <m/>
    <n v="0"/>
    <s v="Valauto Lambersart VW"/>
    <s v="VOLKSWAGEN"/>
    <m/>
    <s v="lambersart"/>
    <n v="1083.54"/>
  </r>
  <r>
    <x v="2"/>
    <s v="C"/>
    <x v="3"/>
    <d v="2021-05-27T00:00:00"/>
    <d v="2021-05-28T00:00:00"/>
    <m/>
    <m/>
    <m/>
    <m/>
    <m/>
    <n v="0"/>
    <s v="LTLLE"/>
    <n v="526160"/>
    <n v="6160"/>
    <s v="RENOUARD OLIVIER ET MARIE"/>
    <x v="15"/>
    <n v="19344.169999999998"/>
    <n v="1770.83"/>
    <n v="21115"/>
    <n v="44"/>
    <n v="1445.03"/>
    <n v="95"/>
    <m/>
    <n v="1350.03"/>
    <n v="6.8436182808430029E-2"/>
    <n v="287.51"/>
    <n v="-2000"/>
    <m/>
    <m/>
    <n v="0.13"/>
    <n v="0.13"/>
    <n v="175.50390000000002"/>
    <m/>
    <n v="175.50390000000002"/>
    <s v=""/>
    <n v="1"/>
    <n v="20"/>
    <n v="1"/>
    <n v="1"/>
    <m/>
    <m/>
    <n v="1"/>
    <s v="Valauto Lambersart VW"/>
    <s v="VOLKSWAGEN"/>
    <m/>
    <s v="lambersart"/>
    <n v="1445.03"/>
  </r>
  <r>
    <x v="2"/>
    <s v="C"/>
    <x v="3"/>
    <d v="2021-06-24T00:00:00"/>
    <d v="2021-06-25T00:00:00"/>
    <m/>
    <m/>
    <m/>
    <m/>
    <m/>
    <m/>
    <s v="LTHVI"/>
    <n v="526168"/>
    <n v="6168"/>
    <s v="CABOTSE LAURENT"/>
    <x v="21"/>
    <n v="22570"/>
    <n v="1766.68"/>
    <n v="24336.68"/>
    <n v="8"/>
    <n v="1237.68"/>
    <n v="95"/>
    <m/>
    <n v="1142.68"/>
    <n v="5.0856567124192786E-2"/>
    <n v="0"/>
    <n v="-1650"/>
    <m/>
    <m/>
    <n v="7.0000000000000007E-2"/>
    <n v="7.0000000000000007E-2"/>
    <n v="79.987600000000015"/>
    <m/>
    <n v="79.987600000000015"/>
    <s v="VWB"/>
    <n v="1"/>
    <n v="20"/>
    <n v="1"/>
    <n v="1"/>
    <m/>
    <m/>
    <n v="1"/>
    <s v="Valauto Lambersart VW"/>
    <s v="VOLKSWAGEN"/>
    <m/>
    <s v="lambersart"/>
    <n v="1237.68"/>
  </r>
  <r>
    <x v="2"/>
    <s v="C"/>
    <x v="3"/>
    <d v="2021-06-10T00:00:00"/>
    <d v="2021-06-11T00:00:00"/>
    <m/>
    <m/>
    <m/>
    <m/>
    <m/>
    <n v="0"/>
    <s v="LTMPR"/>
    <n v="526181"/>
    <n v="6181"/>
    <s v="PINART CHARLES"/>
    <x v="21"/>
    <n v="33545"/>
    <n v="2358.34"/>
    <n v="35903.339999999997"/>
    <n v="8"/>
    <n v="2105.61"/>
    <n v="95"/>
    <m/>
    <n v="2010.6100000000001"/>
    <n v="5.8646632875938569E-2"/>
    <n v="0"/>
    <n v="0"/>
    <m/>
    <m/>
    <n v="7.0000000000000007E-2"/>
    <n v="7.0000000000000007E-2"/>
    <n v="140.74270000000001"/>
    <m/>
    <n v="140.74270000000001"/>
    <s v="VWB"/>
    <n v="0"/>
    <n v="0"/>
    <n v="0"/>
    <n v="1"/>
    <m/>
    <m/>
    <n v="0"/>
    <s v="Valauto Lambersart VW"/>
    <s v="VOLKSWAGEN"/>
    <m/>
    <s v="lambersart"/>
    <n v="2105.61"/>
  </r>
  <r>
    <x v="2"/>
    <s v="C"/>
    <x v="3"/>
    <d v="2021-11-17T00:00:00"/>
    <d v="2021-11-18T00:00:00"/>
    <m/>
    <m/>
    <m/>
    <m/>
    <m/>
    <n v="0"/>
    <s v="VSGNI"/>
    <n v="526182"/>
    <n v="6182"/>
    <s v="EURL SINGIER MENUISERIE"/>
    <x v="17"/>
    <n v="37312.5"/>
    <n v="4925"/>
    <n v="42237.5"/>
    <n v="133"/>
    <n v="1362.15"/>
    <n v="95"/>
    <m/>
    <n v="1267.1500000000001"/>
    <n v="3.224977804084049E-2"/>
    <n v="0"/>
    <n v="0"/>
    <m/>
    <m/>
    <n v="0.1"/>
    <n v="0.1"/>
    <n v="126.71500000000002"/>
    <m/>
    <n v="126.71500000000002"/>
    <s v="VWB"/>
    <n v="0"/>
    <n v="20"/>
    <n v="1"/>
    <n v="1"/>
    <m/>
    <m/>
    <n v="1"/>
    <s v="Valauto Lambersart VW"/>
    <s v="VOLKSWAGEN"/>
    <m/>
    <s v="Entreprises"/>
    <n v="1362.15"/>
  </r>
  <r>
    <x v="2"/>
    <s v="C"/>
    <x v="3"/>
    <d v="2021-07-20T00:00:00"/>
    <d v="2021-07-21T00:00:00"/>
    <m/>
    <m/>
    <m/>
    <m/>
    <m/>
    <m/>
    <s v="VSGNI"/>
    <n v="526198"/>
    <n v="6198"/>
    <s v="DISTA"/>
    <x v="21"/>
    <n v="31120"/>
    <n v="0"/>
    <n v="31120"/>
    <n v="15"/>
    <n v="701.85"/>
    <n v="95"/>
    <m/>
    <n v="606.85"/>
    <n v="2.2553020565552698E-2"/>
    <n v="-622.4"/>
    <n v="0"/>
    <m/>
    <m/>
    <n v="0.1"/>
    <n v="0.1"/>
    <n v="60.685000000000002"/>
    <m/>
    <n v="60.685000000000002"/>
    <s v="VWB"/>
    <n v="0"/>
    <n v="20"/>
    <n v="1"/>
    <n v="1"/>
    <m/>
    <m/>
    <n v="1"/>
    <s v="Valauto Lambersart VW"/>
    <s v="VOLKSWAGEN"/>
    <m/>
    <s v="Entreprises"/>
    <n v="701.85"/>
  </r>
  <r>
    <x v="2"/>
    <s v="C"/>
    <x v="3"/>
    <d v="2021-06-29T00:00:00"/>
    <d v="2021-07-01T00:00:00"/>
    <m/>
    <m/>
    <m/>
    <m/>
    <m/>
    <m/>
    <s v="VSGLE"/>
    <n v="526200"/>
    <n v="6200"/>
    <s v="ROGGE DOROTHEE"/>
    <x v="18"/>
    <n v="25360.83"/>
    <n v="1416.67"/>
    <n v="26777.5"/>
    <n v="25"/>
    <n v="630.55999999999995"/>
    <n v="95"/>
    <m/>
    <n v="535.55999999999995"/>
    <n v="2.3548128092615066E-2"/>
    <n v="0"/>
    <n v="0"/>
    <m/>
    <m/>
    <n v="0.1"/>
    <n v="0"/>
    <n v="53.555999999999997"/>
    <m/>
    <n v="53.555999999999997"/>
    <n v="0"/>
    <n v="0"/>
    <n v="0"/>
    <n v="0"/>
    <n v="1"/>
    <m/>
    <m/>
    <n v="0"/>
    <s v="Valauto Lambersart VW"/>
    <s v="VOLKSWAGEN"/>
    <m/>
    <s v="Entreprises"/>
    <n v="630.55999999999995"/>
  </r>
  <r>
    <x v="2"/>
    <s v="C"/>
    <x v="3"/>
    <d v="2021-07-08T00:00:00"/>
    <d v="2021-07-09T00:00:00"/>
    <m/>
    <m/>
    <m/>
    <m/>
    <m/>
    <n v="0"/>
    <s v="VSGLE"/>
    <n v="526201"/>
    <n v="6201"/>
    <s v="CARRE GESTION"/>
    <x v="21"/>
    <n v="31120"/>
    <n v="2504.17"/>
    <n v="33624.17"/>
    <n v="10"/>
    <n v="1103.74"/>
    <n v="95"/>
    <m/>
    <n v="1008.74"/>
    <n v="3.2825791684969477E-2"/>
    <n v="0"/>
    <n v="0"/>
    <m/>
    <m/>
    <n v="0.1"/>
    <n v="0.1"/>
    <n v="100.87400000000001"/>
    <m/>
    <n v="100.87400000000001"/>
    <s v="VWB"/>
    <n v="0"/>
    <n v="20"/>
    <n v="1"/>
    <n v="1"/>
    <m/>
    <m/>
    <n v="1"/>
    <s v="Valauto Lambersart VW"/>
    <s v="VOLKSWAGEN"/>
    <m/>
    <s v="Entreprises"/>
    <n v="1103.74"/>
  </r>
  <r>
    <x v="2"/>
    <s v="C"/>
    <x v="3"/>
    <d v="2021-04-16T00:00:00"/>
    <d v="2021-04-16T00:00:00"/>
    <m/>
    <m/>
    <m/>
    <m/>
    <m/>
    <n v="0"/>
    <s v="LTFCA"/>
    <n v="526202"/>
    <n v="6202"/>
    <s v="FAVARD ROMAIN"/>
    <x v="19"/>
    <n v="29278.33"/>
    <n v="5033.33"/>
    <n v="34311.660000000003"/>
    <n v="3"/>
    <n v="1500.89"/>
    <n v="95"/>
    <m/>
    <n v="1405.89"/>
    <n v="4.374285592711049E-2"/>
    <n v="0"/>
    <n v="-883.33"/>
    <m/>
    <m/>
    <n v="7.0000000000000007E-2"/>
    <n v="7.0000000000000007E-2"/>
    <n v="98.412300000000016"/>
    <m/>
    <n v="98.412300000000016"/>
    <s v=""/>
    <n v="1"/>
    <n v="0"/>
    <n v="0"/>
    <n v="1"/>
    <m/>
    <m/>
    <n v="0"/>
    <s v="Valauto Lambersart VW"/>
    <s v="VOLKSWAGEN"/>
    <m/>
    <s v="lambersart"/>
    <n v="1500.89"/>
  </r>
  <r>
    <x v="2"/>
    <s v="C"/>
    <x v="3"/>
    <d v="2021-05-20T00:00:00"/>
    <d v="2021-05-21T00:00:00"/>
    <m/>
    <m/>
    <m/>
    <m/>
    <m/>
    <n v="0"/>
    <s v="LTFCA"/>
    <n v="526203"/>
    <n v="6203"/>
    <s v="CHRETIEN BENOIT"/>
    <x v="18"/>
    <n v="28414.35"/>
    <n v="541.65"/>
    <n v="28956"/>
    <n v="50"/>
    <n v="727.6"/>
    <n v="95"/>
    <m/>
    <n v="632.6"/>
    <n v="2.5127780080121564E-2"/>
    <m/>
    <n v="-500"/>
    <m/>
    <m/>
    <n v="0.1"/>
    <n v="7.0000000000000007E-2"/>
    <n v="63.260000000000005"/>
    <m/>
    <n v="63.260000000000005"/>
    <s v="VWB"/>
    <n v="1"/>
    <n v="20"/>
    <n v="1"/>
    <n v="1"/>
    <m/>
    <m/>
    <n v="1"/>
    <s v="Valauto Lambersart VW"/>
    <s v="VOLKSWAGEN"/>
    <m/>
    <s v="lambersart"/>
    <n v="727.6"/>
  </r>
  <r>
    <x v="2"/>
    <s v="C"/>
    <x v="3"/>
    <d v="2021-03-30T00:00:00"/>
    <d v="2021-03-30T00:00:00"/>
    <m/>
    <m/>
    <m/>
    <m/>
    <m/>
    <m/>
    <s v="LTHVI"/>
    <n v="526204"/>
    <n v="6204"/>
    <s v="GRANDHAYE VALENTIN"/>
    <x v="16"/>
    <n v="17985.830000000002"/>
    <n v="2212.5"/>
    <n v="20198.330000000002"/>
    <n v="0"/>
    <n v="1167.04"/>
    <n v="95"/>
    <m/>
    <n v="1072.04"/>
    <n v="5.7779034207283468E-2"/>
    <n v="0"/>
    <n v="-2108.33"/>
    <m/>
    <m/>
    <n v="0.1"/>
    <n v="7.0000000000000007E-2"/>
    <n v="107.20400000000001"/>
    <m/>
    <n v="107.20400000000001"/>
    <s v="VWB"/>
    <n v="1"/>
    <n v="20"/>
    <n v="1"/>
    <n v="1"/>
    <m/>
    <m/>
    <n v="1"/>
    <s v="Valauto Lambersart VW"/>
    <s v="VOLKSWAGEN"/>
    <m/>
    <s v="lambersart"/>
    <n v="1167.04"/>
  </r>
  <r>
    <x v="2"/>
    <s v="C"/>
    <x v="3"/>
    <d v="2021-07-15T00:00:00"/>
    <d v="2021-07-16T00:00:00"/>
    <m/>
    <m/>
    <m/>
    <m/>
    <m/>
    <n v="13.76"/>
    <s v="LTHVI"/>
    <n v="526205"/>
    <n v="6205"/>
    <s v="COQUEREL ESTELLE"/>
    <x v="21"/>
    <n v="29090.83"/>
    <n v="787.5"/>
    <n v="29878.33"/>
    <n v="7"/>
    <n v="1786.3"/>
    <n v="95"/>
    <m/>
    <n v="1691.3"/>
    <n v="5.9785804628304184E-2"/>
    <n v="0"/>
    <n v="-1650"/>
    <m/>
    <m/>
    <n v="7.0000000000000007E-2"/>
    <n v="7.0000000000000007E-2"/>
    <n v="118.39100000000001"/>
    <m/>
    <n v="118.39100000000001"/>
    <s v="VWB"/>
    <n v="1"/>
    <n v="20"/>
    <n v="1"/>
    <n v="1"/>
    <m/>
    <m/>
    <n v="1"/>
    <s v="Valauto Lambersart VW"/>
    <s v="VOLKSWAGEN"/>
    <m/>
    <s v="lambersart"/>
    <n v="1786.3"/>
  </r>
  <r>
    <x v="2"/>
    <s v="C"/>
    <x v="3"/>
    <d v="2021-07-05T00:00:00"/>
    <d v="2021-07-09T00:00:00"/>
    <m/>
    <m/>
    <m/>
    <m/>
    <m/>
    <n v="1523178.91"/>
    <s v="VRRKE"/>
    <n v="526206"/>
    <n v="6206"/>
    <s v="DLM - CPTE"/>
    <x v="21"/>
    <n v="25878.33"/>
    <n v="333.34"/>
    <n v="26211.670000000002"/>
    <n v="12"/>
    <n v="357.14"/>
    <n v="95"/>
    <m/>
    <n v="262.14"/>
    <n v="1.3625228762608408E-2"/>
    <n v="0"/>
    <n v="-3407.52"/>
    <m/>
    <m/>
    <n v="0.1"/>
    <n v="0.1"/>
    <n v="26.213999999999999"/>
    <m/>
    <n v="26.213999999999999"/>
    <s v="45 jours"/>
    <n v="0"/>
    <n v="0"/>
    <n v="0"/>
    <n v="1"/>
    <m/>
    <m/>
    <n v="0"/>
    <s v="Valauto Lambersart VW"/>
    <s v="VOLKSWAGEN"/>
    <m/>
    <s v="Vexor"/>
    <n v="357.14"/>
  </r>
  <r>
    <x v="2"/>
    <s v="C"/>
    <x v="3"/>
    <d v="2021-09-13T00:00:00"/>
    <d v="2021-09-14T00:00:00"/>
    <m/>
    <m/>
    <m/>
    <m/>
    <m/>
    <n v="0"/>
    <s v="LTFCA"/>
    <n v="526207"/>
    <n v="6207"/>
    <s v="DECONYNCK SOPHIE"/>
    <x v="18"/>
    <n v="21961.67"/>
    <n v="2354.1799999999998"/>
    <n v="24315.85"/>
    <n v="28"/>
    <n v="345.68"/>
    <n v="102.5"/>
    <m/>
    <n v="243.18"/>
    <n v="1.4216241669528312E-2"/>
    <n v="0"/>
    <n v="0"/>
    <m/>
    <m/>
    <n v="0.1"/>
    <n v="0.1"/>
    <n v="24.318000000000001"/>
    <m/>
    <n v="24.318000000000001"/>
    <s v="VWB"/>
    <n v="1"/>
    <n v="20"/>
    <n v="1"/>
    <n v="1"/>
    <m/>
    <m/>
    <n v="1"/>
    <s v="Valauto Lambersart VW"/>
    <s v="VOLKSWAGEN"/>
    <m/>
    <s v="lambersart"/>
    <n v="345.68"/>
  </r>
  <r>
    <x v="2"/>
    <s v="C"/>
    <x v="3"/>
    <d v="2021-06-30T00:00:00"/>
    <d v="2021-06-25T00:00:00"/>
    <m/>
    <m/>
    <m/>
    <m/>
    <m/>
    <n v="169223.12"/>
    <s v="VSGLE"/>
    <n v="526212"/>
    <n v="6212"/>
    <s v="COFIPARC "/>
    <x v="17"/>
    <n v="34979.17"/>
    <n v="1812.5"/>
    <n v="36791.67"/>
    <n v="9"/>
    <n v="1198.77"/>
    <n v="95"/>
    <m/>
    <n v="1103.77"/>
    <n v="3.2582647104629936E-2"/>
    <n v="0"/>
    <n v="0"/>
    <m/>
    <m/>
    <n v="0.1"/>
    <n v="0.1"/>
    <n v="110.37700000000001"/>
    <m/>
    <n v="110.37700000000001"/>
    <s v="Cofiparc"/>
    <n v="0"/>
    <n v="20"/>
    <n v="1"/>
    <n v="1"/>
    <m/>
    <m/>
    <n v="1"/>
    <s v="Valauto Lambersart VW"/>
    <s v="VOLKSWAGEN"/>
    <m/>
    <s v="Entreprises"/>
    <n v="1198.77"/>
  </r>
  <r>
    <x v="2"/>
    <s v="C"/>
    <x v="3"/>
    <d v="2021-10-20T00:00:00"/>
    <d v="2021-10-21T00:00:00"/>
    <m/>
    <m/>
    <m/>
    <m/>
    <m/>
    <n v="0"/>
    <s v="VSGNI"/>
    <n v="526213"/>
    <n v="6213"/>
    <s v="COFIPARC"/>
    <x v="17"/>
    <n v="39195.839999999997"/>
    <n v="3916.67"/>
    <n v="43112.509999999995"/>
    <n v="5"/>
    <n v="1388.39"/>
    <n v="95"/>
    <m/>
    <n v="1293.3900000000001"/>
    <n v="3.2203877714380359E-2"/>
    <n v="0"/>
    <n v="0"/>
    <m/>
    <s v="commission à diviser en 2 ?"/>
    <n v="0.1"/>
    <n v="0.1"/>
    <n v="129.33900000000003"/>
    <m/>
    <n v="129.33900000000003"/>
    <s v="Cofiparc"/>
    <n v="0"/>
    <n v="0"/>
    <n v="0"/>
    <n v="1"/>
    <m/>
    <m/>
    <n v="0"/>
    <s v="Valauto Lambersart VW"/>
    <s v="VOLKSWAGEN"/>
    <m/>
    <s v="Entreprises"/>
    <n v="1388.39"/>
  </r>
  <r>
    <x v="2"/>
    <s v="C"/>
    <x v="3"/>
    <d v="2021-07-07T00:00:00"/>
    <d v="2021-07-08T00:00:00"/>
    <m/>
    <m/>
    <m/>
    <m/>
    <m/>
    <n v="0"/>
    <s v="LTLLE"/>
    <n v="526214"/>
    <n v="6214"/>
    <s v="ACARIE BERNARD ET LOTA JOSY"/>
    <x v="17"/>
    <n v="28062.5"/>
    <n v="2050"/>
    <n v="30112.5"/>
    <n v="9"/>
    <n v="1480.52"/>
    <n v="95"/>
    <m/>
    <n v="1385.52"/>
    <n v="4.9166293067662931E-2"/>
    <n v="0"/>
    <n v="-1100"/>
    <m/>
    <m/>
    <n v="7.0000000000000007E-2"/>
    <n v="7.0000000000000007E-2"/>
    <n v="96.986400000000003"/>
    <m/>
    <n v="96.986400000000003"/>
    <s v=""/>
    <n v="0"/>
    <n v="20"/>
    <n v="1"/>
    <n v="1"/>
    <m/>
    <m/>
    <n v="1"/>
    <s v="Valauto Lambersart VW"/>
    <s v="VOLKSWAGEN"/>
    <m/>
    <s v="lambersart"/>
    <n v="1480.52"/>
  </r>
  <r>
    <x v="2"/>
    <s v="C"/>
    <x v="3"/>
    <d v="2021-04-12T00:00:00"/>
    <d v="2021-04-12T00:00:00"/>
    <m/>
    <m/>
    <m/>
    <m/>
    <m/>
    <n v="0"/>
    <s v="LTFCA"/>
    <n v="526216"/>
    <n v="6216"/>
    <s v="DESMETTRE MAURICE "/>
    <x v="21"/>
    <n v="25703.33"/>
    <n v="2279.1799999999998"/>
    <n v="27982.510000000002"/>
    <n v="12"/>
    <n v="2056.9499999999998"/>
    <n v="95"/>
    <m/>
    <n v="1961.9499999999998"/>
    <n v="7.3508416507311158E-2"/>
    <n v="0"/>
    <n v="-2108.33"/>
    <m/>
    <m/>
    <n v="0.1"/>
    <n v="7.0000000000000007E-2"/>
    <n v="196.19499999999999"/>
    <m/>
    <n v="196.19499999999999"/>
    <s v="VWB"/>
    <n v="1"/>
    <n v="0"/>
    <n v="0"/>
    <n v="1"/>
    <m/>
    <m/>
    <n v="0"/>
    <s v="Valauto Lambersart VW"/>
    <s v="VOLKSWAGEN"/>
    <m/>
    <s v="lambersart"/>
    <n v="2056.9499999999998"/>
  </r>
  <r>
    <x v="2"/>
    <s v="C"/>
    <x v="3"/>
    <d v="2021-06-09T00:00:00"/>
    <d v="2021-06-10T00:00:00"/>
    <m/>
    <m/>
    <m/>
    <m/>
    <m/>
    <n v="41050.239999999998"/>
    <s v="LTMEL"/>
    <n v="526217"/>
    <n v="6217"/>
    <s v="COFIPARC"/>
    <x v="17"/>
    <n v="34979.17"/>
    <n v="2520.83"/>
    <n v="37500"/>
    <n v="12"/>
    <n v="845.01"/>
    <n v="95"/>
    <m/>
    <n v="750.01"/>
    <n v="2.2533600000000001E-2"/>
    <n v="0"/>
    <m/>
    <m/>
    <m/>
    <m/>
    <n v="0"/>
    <n v="0"/>
    <m/>
    <n v="0"/>
    <s v="Cofiparc"/>
    <n v="0"/>
    <n v="0"/>
    <n v="0"/>
    <n v="1"/>
    <m/>
    <m/>
    <n v="0"/>
    <s v="Valauto Lambersart VW"/>
    <s v="VOLKSWAGEN"/>
    <m/>
    <s v="Entreprises"/>
    <n v="845.01"/>
  </r>
  <r>
    <x v="2"/>
    <s v="C"/>
    <x v="3"/>
    <d v="2021-06-08T00:00:00"/>
    <d v="2021-06-09T00:00:00"/>
    <m/>
    <m/>
    <m/>
    <m/>
    <m/>
    <n v="0"/>
    <s v="LTLLE"/>
    <n v="526218"/>
    <n v="6218"/>
    <s v="GAUTIER BRIGITTE"/>
    <x v="20"/>
    <n v="19381.66"/>
    <n v="883.33"/>
    <n v="20264.990000000002"/>
    <n v="35"/>
    <n v="656.93"/>
    <n v="95"/>
    <m/>
    <n v="561.92999999999995"/>
    <n v="3.2416991076728872E-2"/>
    <n v="-900"/>
    <n v="0"/>
    <m/>
    <m/>
    <n v="7.0000000000000007E-2"/>
    <n v="7.0000000000000007E-2"/>
    <n v="39.335099999999997"/>
    <m/>
    <n v="39.335099999999997"/>
    <s v="VWB"/>
    <n v="0"/>
    <n v="20"/>
    <n v="1"/>
    <n v="1"/>
    <m/>
    <m/>
    <n v="1"/>
    <s v="Valauto Lambersart VW"/>
    <s v="VOLKSWAGEN"/>
    <m/>
    <s v="lambersart"/>
    <n v="656.93"/>
  </r>
  <r>
    <x v="2"/>
    <s v="C"/>
    <x v="3"/>
    <d v="2021-07-09T00:00:00"/>
    <d v="2021-07-12T00:00:00"/>
    <m/>
    <m/>
    <m/>
    <m/>
    <m/>
    <n v="87133.57"/>
    <s v="VSGNI"/>
    <n v="526220"/>
    <n v="6220"/>
    <s v="COFIPARC "/>
    <x v="17"/>
    <n v="34979.17"/>
    <n v="2629.17"/>
    <n v="37608.339999999997"/>
    <n v="23"/>
    <n v="1223.28"/>
    <n v="95"/>
    <m/>
    <n v="1128.28"/>
    <n v="3.2526827825955631E-2"/>
    <n v="0"/>
    <n v="0"/>
    <m/>
    <m/>
    <n v="0.1"/>
    <n v="0.1"/>
    <n v="112.828"/>
    <m/>
    <n v="112.828"/>
    <s v="Cofiparc"/>
    <n v="0"/>
    <n v="0"/>
    <n v="0"/>
    <n v="1"/>
    <m/>
    <m/>
    <n v="0"/>
    <s v="Valauto Lambersart VW"/>
    <s v="VOLKSWAGEN"/>
    <m/>
    <s v="Entreprises"/>
    <n v="1223.28"/>
  </r>
  <r>
    <x v="2"/>
    <s v="C"/>
    <x v="3"/>
    <d v="2021-06-28T00:00:00"/>
    <d v="2021-06-29T00:00:00"/>
    <m/>
    <m/>
    <m/>
    <m/>
    <m/>
    <n v="169223.12"/>
    <s v="VSGNI"/>
    <n v="526221"/>
    <n v="6221"/>
    <s v="COFIPARC "/>
    <x v="17"/>
    <n v="34979.17"/>
    <n v="2541.66"/>
    <n v="37520.83"/>
    <n v="7"/>
    <n v="1220.6400000000001"/>
    <n v="95"/>
    <m/>
    <n v="1125.6400000000001"/>
    <n v="3.2532329375442919E-2"/>
    <n v="0"/>
    <n v="0"/>
    <m/>
    <m/>
    <n v="0.1"/>
    <n v="0.1"/>
    <n v="112.56400000000002"/>
    <m/>
    <n v="112.56400000000002"/>
    <s v="Cofiparc"/>
    <n v="1"/>
    <n v="0"/>
    <n v="0"/>
    <n v="1"/>
    <m/>
    <m/>
    <n v="0"/>
    <s v="Valauto Lambersart VW"/>
    <s v="VOLKSWAGEN"/>
    <m/>
    <s v="Entreprises"/>
    <n v="1220.6400000000001"/>
  </r>
  <r>
    <x v="2"/>
    <s v="C"/>
    <x v="3"/>
    <d v="2021-12-27T00:00:00"/>
    <d v="2021-12-28T00:00:00"/>
    <m/>
    <m/>
    <m/>
    <m/>
    <m/>
    <n v="367902.19"/>
    <s v="LTMEL"/>
    <n v="526222"/>
    <n v="6222"/>
    <s v="DLM - CPTE"/>
    <x v="17"/>
    <n v="39196.67"/>
    <n v="931.84"/>
    <n v="40128.509999999995"/>
    <n v="40"/>
    <n v="478.32"/>
    <n v="94.17"/>
    <m/>
    <n v="384.15"/>
    <n v="1.1919704967864495E-2"/>
    <n v="0"/>
    <n v="-3211.67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478.32"/>
  </r>
  <r>
    <x v="2"/>
    <s v="C"/>
    <x v="3"/>
    <d v="2021-07-01T00:00:00"/>
    <d v="2021-07-02T00:00:00"/>
    <m/>
    <m/>
    <m/>
    <m/>
    <m/>
    <n v="216582.79"/>
    <s v="LTMEL"/>
    <n v="526225"/>
    <n v="6225"/>
    <s v="ARVAL SERVICE LEASE"/>
    <x v="21"/>
    <n v="37674.17"/>
    <n v="2645.84"/>
    <n v="40320.009999999995"/>
    <n v="27"/>
    <n v="901.41"/>
    <n v="95"/>
    <m/>
    <n v="806.41"/>
    <n v="2.235639326478342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901.41"/>
  </r>
  <r>
    <x v="2"/>
    <s v="C"/>
    <x v="3"/>
    <d v="2021-08-02T00:00:00"/>
    <d v="2021-08-03T00:00:00"/>
    <m/>
    <m/>
    <m/>
    <m/>
    <m/>
    <n v="434948.1"/>
    <s v="LTMEL"/>
    <n v="526246"/>
    <n v="6246"/>
    <s v="ARVAL SERVICE LEASE"/>
    <x v="17"/>
    <n v="34979.17"/>
    <n v="1812.5"/>
    <n v="36791.67"/>
    <n v="21"/>
    <n v="830.85"/>
    <n v="95"/>
    <m/>
    <n v="735.85"/>
    <n v="2.2582557410413828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830.85"/>
  </r>
  <r>
    <x v="2"/>
    <s v="C"/>
    <x v="3"/>
    <d v="2021-09-10T00:00:00"/>
    <d v="2021-09-13T00:00:00"/>
    <m/>
    <m/>
    <m/>
    <m/>
    <m/>
    <n v="42840.4"/>
    <s v="VSGNI"/>
    <n v="526248"/>
    <n v="6248"/>
    <s v="COFIPARC "/>
    <x v="17"/>
    <n v="34979.17"/>
    <n v="1812.5"/>
    <n v="36791.67"/>
    <n v="63"/>
    <n v="1198.77"/>
    <n v="95"/>
    <m/>
    <n v="1103.77"/>
    <n v="3.2582647104629936E-2"/>
    <n v="0"/>
    <n v="0"/>
    <m/>
    <m/>
    <n v="0.1"/>
    <n v="0.1"/>
    <n v="110.37700000000001"/>
    <m/>
    <n v="110.37700000000001"/>
    <s v="Cofiparc"/>
    <n v="0"/>
    <n v="0"/>
    <n v="0"/>
    <n v="1"/>
    <m/>
    <m/>
    <n v="0"/>
    <s v="Valauto Lambersart VW"/>
    <s v="VOLKSWAGEN"/>
    <m/>
    <s v="Entreprises"/>
    <n v="1198.77"/>
  </r>
  <r>
    <x v="2"/>
    <s v="C"/>
    <x v="3"/>
    <d v="2021-12-03T00:00:00"/>
    <d v="2021-12-06T00:00:00"/>
    <m/>
    <m/>
    <m/>
    <m/>
    <m/>
    <n v="179194.9"/>
    <s v="LTMEL"/>
    <n v="526249"/>
    <n v="6249"/>
    <s v="ARVAL SERVICE LEASE"/>
    <x v="17"/>
    <n v="39195.839999999997"/>
    <n v="4508.34"/>
    <n v="43704.179999999993"/>
    <n v="14"/>
    <n v="969.1"/>
    <n v="95"/>
    <m/>
    <n v="874.1"/>
    <n v="2.2174080374005419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969.1"/>
  </r>
  <r>
    <x v="2"/>
    <s v="C"/>
    <x v="3"/>
    <d v="2021-12-13T00:00:00"/>
    <d v="2021-12-14T00:00:00"/>
    <m/>
    <m/>
    <m/>
    <m/>
    <m/>
    <n v="367902.19"/>
    <s v="LTMEL"/>
    <n v="526250"/>
    <n v="6250"/>
    <s v="DLM - CPTE"/>
    <x v="17"/>
    <n v="37376.33"/>
    <n v="4966.67"/>
    <n v="42343"/>
    <n v="12"/>
    <n v="924.01"/>
    <n v="31.17"/>
    <m/>
    <n v="892.84"/>
    <n v="2.1822024891953805E-2"/>
    <n v="0"/>
    <n v="-4227.92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924.01"/>
  </r>
  <r>
    <x v="2"/>
    <s v="C"/>
    <x v="3"/>
    <d v="2021-12-21T00:00:00"/>
    <d v="2021-12-22T00:00:00"/>
    <m/>
    <m/>
    <m/>
    <m/>
    <m/>
    <n v="179194.9"/>
    <s v="LTMEL"/>
    <n v="526308"/>
    <n v="6308"/>
    <s v="ARVAL SERVICE LEASE"/>
    <x v="17"/>
    <n v="33095.839999999997"/>
    <n v="2050"/>
    <n v="35145.839999999997"/>
    <n v="12"/>
    <n v="797.92"/>
    <n v="95"/>
    <m/>
    <n v="702.92"/>
    <n v="2.2703113654418277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797.92"/>
  </r>
  <r>
    <x v="2"/>
    <s v="C"/>
    <x v="3"/>
    <d v="2021-09-08T00:00:00"/>
    <d v="2021-09-09T00:00:00"/>
    <m/>
    <m/>
    <m/>
    <m/>
    <m/>
    <n v="0"/>
    <s v="LTFCA"/>
    <n v="526329"/>
    <n v="6329"/>
    <s v="SERRURE ROGER"/>
    <x v="15"/>
    <n v="17440"/>
    <n v="0"/>
    <n v="17440"/>
    <n v="2"/>
    <n v="703.21"/>
    <n v="95"/>
    <m/>
    <n v="608.21"/>
    <n v="4.0321674311926604E-2"/>
    <n v="0"/>
    <n v="-1100"/>
    <m/>
    <m/>
    <n v="7.0000000000000007E-2"/>
    <n v="7.0000000000000007E-2"/>
    <n v="42.574700000000007"/>
    <m/>
    <n v="42.574700000000007"/>
    <s v="CM CIC Bail"/>
    <n v="0"/>
    <n v="0"/>
    <n v="0"/>
    <n v="1"/>
    <m/>
    <m/>
    <n v="0"/>
    <s v="Valauto Lambersart VW"/>
    <s v="VOLKSWAGEN"/>
    <m/>
    <s v="lambersart"/>
    <n v="703.21"/>
  </r>
  <r>
    <x v="2"/>
    <s v="C"/>
    <x v="3"/>
    <d v="2021-05-31T00:00:00"/>
    <d v="2021-05-31T00:00:00"/>
    <m/>
    <m/>
    <m/>
    <m/>
    <m/>
    <m/>
    <s v="LTHVI"/>
    <n v="526330"/>
    <n v="6330"/>
    <s v="NAJI MOHAMED"/>
    <x v="16"/>
    <n v="17985.830000000002"/>
    <n v="1025"/>
    <n v="19010.830000000002"/>
    <n v="5"/>
    <n v="849.21"/>
    <n v="95"/>
    <m/>
    <n v="754.21"/>
    <n v="4.4669801371113198E-2"/>
    <n v="0"/>
    <n v="-1400"/>
    <m/>
    <m/>
    <n v="0.1"/>
    <n v="7.0000000000000007E-2"/>
    <n v="75.421000000000006"/>
    <m/>
    <n v="75.421000000000006"/>
    <s v="VWB"/>
    <n v="0"/>
    <n v="20"/>
    <n v="1"/>
    <n v="1"/>
    <m/>
    <m/>
    <n v="1"/>
    <s v="Valauto Lambersart VW"/>
    <s v="VOLKSWAGEN"/>
    <m/>
    <s v="lambersart"/>
    <n v="849.21"/>
  </r>
  <r>
    <x v="2"/>
    <s v="C"/>
    <x v="3"/>
    <d v="2021-10-01T00:00:00"/>
    <d v="2021-10-04T00:00:00"/>
    <m/>
    <m/>
    <m/>
    <m/>
    <m/>
    <n v="0"/>
    <s v="LTHVI"/>
    <n v="526331"/>
    <n v="6331"/>
    <s v="BUISSET CHARLES"/>
    <x v="18"/>
    <n v="24135.83"/>
    <n v="3975.01"/>
    <n v="28110.840000000004"/>
    <n v="37"/>
    <n v="1665.31"/>
    <n v="95"/>
    <m/>
    <n v="1570.31"/>
    <n v="5.9240848014502578E-2"/>
    <n v="0"/>
    <n v="-2529.9799999999996"/>
    <m/>
    <m/>
    <n v="0.13"/>
    <n v="0.13"/>
    <n v="204.1403"/>
    <m/>
    <n v="204.1403"/>
    <n v="0"/>
    <n v="1"/>
    <n v="0"/>
    <n v="0"/>
    <n v="1"/>
    <m/>
    <m/>
    <n v="0"/>
    <s v="Valauto Lambersart VW"/>
    <s v="VOLKSWAGEN"/>
    <m/>
    <s v="lambersart"/>
    <n v="1665.31"/>
  </r>
  <r>
    <x v="2"/>
    <s v="C"/>
    <x v="3"/>
    <d v="2021-12-27T00:00:00"/>
    <d v="2021-12-28T00:00:00"/>
    <m/>
    <m/>
    <m/>
    <m/>
    <m/>
    <n v="0"/>
    <s v="LTMEL"/>
    <n v="526334"/>
    <n v="6334"/>
    <s v="MENARD ANNICK"/>
    <x v="18"/>
    <n v="22319.17"/>
    <n v="2362.5100000000002"/>
    <n v="24681.68"/>
    <n v="126"/>
    <n v="682.06"/>
    <n v="95"/>
    <m/>
    <n v="587.05999999999995"/>
    <n v="2.7634261525147395E-2"/>
    <n v="0"/>
    <n v="0"/>
    <m/>
    <m/>
    <m/>
    <n v="0"/>
    <n v="0"/>
    <m/>
    <n v="0"/>
    <s v="VWB"/>
    <n v="1"/>
    <n v="0"/>
    <n v="0"/>
    <n v="1"/>
    <m/>
    <m/>
    <n v="0"/>
    <s v="Valauto Lambersart VW"/>
    <s v="VOLKSWAGEN"/>
    <m/>
    <s v="Entreprises"/>
    <n v="682.06"/>
  </r>
  <r>
    <x v="2"/>
    <s v="C"/>
    <x v="3"/>
    <d v="2021-08-26T00:00:00"/>
    <d v="2021-08-28T00:00:00"/>
    <m/>
    <m/>
    <m/>
    <m/>
    <m/>
    <n v="0"/>
    <s v="LTLLE"/>
    <n v="526340"/>
    <n v="6340"/>
    <s v="IDEE JUSTINE"/>
    <x v="18"/>
    <n v="25461.67"/>
    <n v="2420.84"/>
    <n v="27882.51"/>
    <n v="1"/>
    <n v="939.01"/>
    <n v="102.5"/>
    <m/>
    <n v="836.51"/>
    <n v="3.367738413794167E-2"/>
    <n v="0"/>
    <n v="0"/>
    <m/>
    <m/>
    <n v="0.1"/>
    <n v="0.1"/>
    <n v="83.65100000000001"/>
    <m/>
    <n v="83.65100000000001"/>
    <s v="VWB"/>
    <n v="1"/>
    <n v="20"/>
    <n v="1"/>
    <n v="1"/>
    <m/>
    <m/>
    <n v="1"/>
    <s v="Valauto Lambersart VW"/>
    <s v="VOLKSWAGEN"/>
    <m/>
    <s v="lambersart"/>
    <n v="939.01"/>
  </r>
  <r>
    <x v="2"/>
    <s v="NC"/>
    <x v="3"/>
    <d v="2021-11-24T00:00:00"/>
    <d v="2021-11-25T00:00:00"/>
    <s v="x"/>
    <m/>
    <m/>
    <m/>
    <m/>
    <n v="273470.5"/>
    <s v="LTMEL"/>
    <n v="526348"/>
    <n v="6348"/>
    <s v="DLM - CPTE"/>
    <x v="25"/>
    <n v="40879.17"/>
    <n v="3416.67"/>
    <n v="44295.839999999997"/>
    <n v="7"/>
    <n v="-3891.62"/>
    <n v="95"/>
    <m/>
    <n v="-3986.62"/>
    <n v="-8.7855202655599263E-2"/>
    <n v="0"/>
    <n v="0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-3891.62"/>
  </r>
  <r>
    <x v="2"/>
    <s v="C"/>
    <x v="3"/>
    <d v="2021-09-09T00:00:00"/>
    <d v="2021-09-10T00:00:00"/>
    <m/>
    <m/>
    <m/>
    <m/>
    <m/>
    <n v="0"/>
    <s v="LTFCA"/>
    <n v="526352"/>
    <n v="6352"/>
    <s v="DE BLECKEERE JEAN MARC"/>
    <x v="18"/>
    <n v="25461.67"/>
    <n v="3358.34"/>
    <n v="28820.01"/>
    <n v="15"/>
    <n v="908.11"/>
    <n v="102.5"/>
    <m/>
    <n v="805.61"/>
    <n v="3.1509704542087257E-2"/>
    <n v="0"/>
    <n v="-1000"/>
    <m/>
    <m/>
    <n v="0.1"/>
    <n v="0.1"/>
    <n v="80.561000000000007"/>
    <m/>
    <n v="80.561000000000007"/>
    <s v="VWB"/>
    <n v="1"/>
    <n v="0"/>
    <n v="0"/>
    <n v="1"/>
    <m/>
    <m/>
    <n v="0"/>
    <s v="Valauto Lambersart VW"/>
    <s v="VOLKSWAGEN"/>
    <m/>
    <s v="lambersart"/>
    <n v="908.11"/>
  </r>
  <r>
    <x v="2"/>
    <s v="C"/>
    <x v="3"/>
    <d v="2021-09-21T00:00:00"/>
    <d v="2021-09-23T00:00:00"/>
    <m/>
    <m/>
    <m/>
    <m/>
    <m/>
    <n v="0"/>
    <s v="VSGLE"/>
    <n v="526357"/>
    <n v="6357"/>
    <s v="BATISEC"/>
    <x v="26"/>
    <n v="43830"/>
    <n v="9262.5"/>
    <n v="53092.5"/>
    <n v="96"/>
    <n v="2986.89"/>
    <n v="95"/>
    <n v="-1862"/>
    <n v="1029.8899999999999"/>
    <n v="2.1187361680086638E-2"/>
    <n v="-5185.55"/>
    <m/>
    <m/>
    <m/>
    <n v="0.1"/>
    <n v="0.1"/>
    <n v="102.98899999999999"/>
    <m/>
    <n v="102.98899999999999"/>
    <n v="0"/>
    <n v="0"/>
    <n v="20"/>
    <n v="1"/>
    <n v="1"/>
    <m/>
    <m/>
    <n v="1"/>
    <s v="Valauto Lambersart VW"/>
    <s v="VOLKSWAGEN"/>
    <m/>
    <s v="Entreprises"/>
    <n v="2986.89"/>
  </r>
  <r>
    <x v="2"/>
    <s v="NP"/>
    <x v="3"/>
    <d v="2021-12-23T00:00:00"/>
    <d v="2021-12-24T00:00:00"/>
    <m/>
    <m/>
    <m/>
    <s v="X"/>
    <m/>
    <n v="-675.74"/>
    <s v="VSGLE"/>
    <n v="526362"/>
    <n v="6362"/>
    <s v="ST ANDRE LOCATION"/>
    <x v="16"/>
    <n v="15527.5"/>
    <n v="245.83"/>
    <n v="15773.33"/>
    <n v="59"/>
    <n v="438.41"/>
    <n v="95"/>
    <m/>
    <n v="343.41"/>
    <n v="2.7794384571932496E-2"/>
    <n v="0"/>
    <n v="0"/>
    <m/>
    <m/>
    <n v="0.1"/>
    <n v="0.1"/>
    <n v="34.341000000000001"/>
    <m/>
    <n v="34.341000000000001"/>
    <s v="VWB"/>
    <n v="0"/>
    <n v="0"/>
    <n v="0"/>
    <n v="1"/>
    <m/>
    <m/>
    <n v="0"/>
    <s v="Valauto Lambersart VW"/>
    <s v="VOLKSWAGEN"/>
    <m/>
    <s v="Entreprises"/>
    <n v="438.41"/>
  </r>
  <r>
    <x v="2"/>
    <s v="C"/>
    <x v="3"/>
    <d v="2021-06-28T00:00:00"/>
    <d v="2021-06-29T00:00:00"/>
    <m/>
    <m/>
    <m/>
    <m/>
    <m/>
    <n v="0"/>
    <s v="LTFCA"/>
    <n v="526368"/>
    <n v="6368"/>
    <s v="DESCAMPS EDMOND"/>
    <x v="17"/>
    <n v="35029.17"/>
    <n v="3141.67"/>
    <n v="38170.839999999997"/>
    <n v="5"/>
    <n v="1922.3"/>
    <n v="95"/>
    <m/>
    <n v="1827.3"/>
    <n v="5.0360432204269022E-2"/>
    <n v="0"/>
    <n v="-2233.33"/>
    <m/>
    <m/>
    <n v="0.1"/>
    <n v="7.0000000000000007E-2"/>
    <n v="182.73000000000002"/>
    <m/>
    <n v="182.73000000000002"/>
    <s v=""/>
    <n v="1"/>
    <n v="20"/>
    <n v="1"/>
    <n v="1"/>
    <m/>
    <m/>
    <n v="1"/>
    <s v="Valauto Lambersart VW"/>
    <s v="VOLKSWAGEN"/>
    <m/>
    <s v="lambersart"/>
    <n v="1922.3"/>
  </r>
  <r>
    <x v="2"/>
    <s v="C"/>
    <x v="3"/>
    <d v="2021-07-05T00:00:00"/>
    <d v="2021-07-06T00:00:00"/>
    <m/>
    <m/>
    <m/>
    <m/>
    <m/>
    <n v="216582.79"/>
    <s v="LTMEL"/>
    <n v="526369"/>
    <n v="6369"/>
    <s v="ARVAL SERVICE LEASE"/>
    <x v="17"/>
    <n v="39270.839999999997"/>
    <n v="1908.34"/>
    <n v="41179.179999999993"/>
    <n v="13"/>
    <n v="983.85"/>
    <n v="95"/>
    <m/>
    <n v="888.85"/>
    <n v="2.3891927911143453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983.85"/>
  </r>
  <r>
    <x v="2"/>
    <s v="C"/>
    <x v="3"/>
    <d v="2021-07-30T00:00:00"/>
    <d v="2021-08-02T00:00:00"/>
    <m/>
    <m/>
    <m/>
    <m/>
    <m/>
    <n v="0"/>
    <s v="VSGLE"/>
    <n v="526370"/>
    <n v="6370"/>
    <s v="ENERGIKA"/>
    <x v="17"/>
    <n v="37312.5"/>
    <n v="5162.5"/>
    <n v="42475"/>
    <n v="24"/>
    <n v="1346.68"/>
    <n v="95"/>
    <m/>
    <n v="1251.68"/>
    <n v="3.1705238375515012E-2"/>
    <n v="0"/>
    <n v="0"/>
    <m/>
    <m/>
    <n v="0.1"/>
    <n v="0"/>
    <n v="125.16800000000001"/>
    <m/>
    <n v="125.16800000000001"/>
    <n v="0"/>
    <n v="0"/>
    <n v="0"/>
    <n v="0"/>
    <n v="1"/>
    <m/>
    <m/>
    <n v="0"/>
    <s v="Valauto Lambersart VW"/>
    <s v="VOLKSWAGEN"/>
    <m/>
    <s v="Entreprises"/>
    <n v="1346.68"/>
  </r>
  <r>
    <x v="2"/>
    <s v="C"/>
    <x v="3"/>
    <d v="2021-12-08T00:00:00"/>
    <d v="2021-12-09T00:00:00"/>
    <m/>
    <m/>
    <m/>
    <m/>
    <m/>
    <n v="0"/>
    <s v="LTHVI"/>
    <n v="526375"/>
    <n v="6375"/>
    <s v="ECKES INGRID"/>
    <x v="18"/>
    <n v="21961.67"/>
    <n v="3733.34"/>
    <n v="25695.01"/>
    <n v="13"/>
    <n v="1074.79"/>
    <n v="102.5"/>
    <m/>
    <n v="972.29"/>
    <n v="4.1828744180290263E-2"/>
    <n v="-1000"/>
    <n v="0"/>
    <m/>
    <m/>
    <n v="7.0000000000000007E-2"/>
    <n v="7.0000000000000007E-2"/>
    <n v="68.060299999999998"/>
    <m/>
    <n v="68.060299999999998"/>
    <s v="VWB"/>
    <n v="1"/>
    <n v="20"/>
    <n v="1"/>
    <n v="1"/>
    <m/>
    <m/>
    <n v="1"/>
    <s v="Valauto Lambersart VW"/>
    <s v="VOLKSWAGEN"/>
    <m/>
    <s v="lambersart"/>
    <n v="1074.79"/>
  </r>
  <r>
    <x v="2"/>
    <s v="C"/>
    <x v="3"/>
    <d v="2021-07-26T00:00:00"/>
    <d v="2021-07-27T00:00:00"/>
    <m/>
    <m/>
    <m/>
    <m/>
    <m/>
    <n v="0"/>
    <s v="LTLLE"/>
    <n v="526404"/>
    <n v="6404"/>
    <s v="VEILLY SEVERINE"/>
    <x v="16"/>
    <n v="17681.669999999998"/>
    <n v="1470.84"/>
    <n v="19152.509999999998"/>
    <n v="18"/>
    <n v="818.89"/>
    <n v="95"/>
    <m/>
    <n v="723.89"/>
    <n v="4.2756275809280354E-2"/>
    <n v="0"/>
    <n v="-1400"/>
    <m/>
    <m/>
    <n v="0.1"/>
    <n v="7.0000000000000007E-2"/>
    <n v="72.388999999999996"/>
    <m/>
    <n v="72.388999999999996"/>
    <s v="VWB"/>
    <n v="1"/>
    <n v="0"/>
    <n v="0"/>
    <n v="1"/>
    <m/>
    <m/>
    <n v="0"/>
    <s v="Valauto Lambersart VW"/>
    <s v="VOLKSWAGEN"/>
    <m/>
    <s v="lambersart"/>
    <n v="818.89"/>
  </r>
  <r>
    <x v="2"/>
    <s v="C"/>
    <x v="3"/>
    <d v="2021-12-02T00:00:00"/>
    <d v="2021-12-03T00:00:00"/>
    <m/>
    <m/>
    <m/>
    <m/>
    <m/>
    <n v="367902.19"/>
    <s v="LTMEL"/>
    <n v="526405"/>
    <n v="6405"/>
    <s v="DLM - CPTE"/>
    <x v="18"/>
    <n v="30852.5"/>
    <n v="3095.84"/>
    <n v="33948.339999999997"/>
    <n v="7"/>
    <n v="441.92"/>
    <n v="95"/>
    <m/>
    <n v="346.92"/>
    <n v="1.301742588886526E-2"/>
    <n v="0"/>
    <n v="-3733.49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441.92"/>
  </r>
  <r>
    <x v="2"/>
    <s v="C"/>
    <x v="3"/>
    <d v="2021-12-27T00:00:00"/>
    <d v="2021-12-28T00:00:00"/>
    <m/>
    <m/>
    <m/>
    <m/>
    <m/>
    <n v="0"/>
    <s v="VSGNI"/>
    <n v="526408"/>
    <n v="6408"/>
    <s v="MEERT TRADITION"/>
    <x v="21"/>
    <n v="31449.17"/>
    <n v="0"/>
    <n v="31449.17"/>
    <n v="14"/>
    <n v="1048.48"/>
    <n v="105"/>
    <m/>
    <n v="943.48"/>
    <n v="3.3338876669877143E-2"/>
    <n v="0"/>
    <n v="0"/>
    <m/>
    <m/>
    <n v="0.1"/>
    <n v="0.1"/>
    <n v="94.348000000000013"/>
    <m/>
    <n v="94.348000000000013"/>
    <s v="VWB"/>
    <n v="0"/>
    <n v="20"/>
    <n v="1"/>
    <n v="1"/>
    <m/>
    <m/>
    <n v="1"/>
    <s v="Valauto Lambersart VW"/>
    <s v="VOLKSWAGEN"/>
    <m/>
    <s v="Entreprises"/>
    <n v="1048.48"/>
  </r>
  <r>
    <x v="2"/>
    <s v="C"/>
    <x v="3"/>
    <d v="2021-10-19T00:00:00"/>
    <d v="2021-10-20T00:00:00"/>
    <m/>
    <m/>
    <m/>
    <m/>
    <m/>
    <n v="0"/>
    <s v="LTLLE"/>
    <n v="526410"/>
    <n v="6410"/>
    <s v="THIEBAUT CATHERINE OU FRANCK"/>
    <x v="16"/>
    <n v="18215"/>
    <n v="566.66999999999996"/>
    <n v="18781.669999999998"/>
    <n v="8"/>
    <n v="669.42"/>
    <n v="95"/>
    <m/>
    <n v="574.41999999999996"/>
    <n v="3.5642197951513362E-2"/>
    <n v="0"/>
    <n v="-1216.67"/>
    <m/>
    <m/>
    <n v="7.0000000000000007E-2"/>
    <n v="7.0000000000000007E-2"/>
    <n v="40.209400000000002"/>
    <m/>
    <n v="40.209400000000002"/>
    <n v="0"/>
    <n v="0"/>
    <n v="20"/>
    <n v="1"/>
    <n v="1"/>
    <m/>
    <m/>
    <n v="1"/>
    <s v="Valauto Lambersart VW"/>
    <s v="VOLKSWAGEN"/>
    <m/>
    <s v="lambersart"/>
    <n v="669.42"/>
  </r>
  <r>
    <x v="2"/>
    <s v="C"/>
    <x v="3"/>
    <d v="2021-12-22T00:00:00"/>
    <d v="2021-12-22T00:00:00"/>
    <m/>
    <m/>
    <m/>
    <m/>
    <m/>
    <n v="-250"/>
    <s v="LTHVI"/>
    <n v="526412"/>
    <n v="6412"/>
    <s v="COSTE BRUNO"/>
    <x v="16"/>
    <n v="14615"/>
    <n v="608.33000000000004"/>
    <n v="15223.33"/>
    <n v="90"/>
    <n v="796.21"/>
    <n v="95"/>
    <m/>
    <n v="701.21"/>
    <n v="5.2301960215012093E-2"/>
    <n v="0"/>
    <n v="-1566.67"/>
    <m/>
    <m/>
    <n v="7.0000000000000007E-2"/>
    <n v="7.0000000000000007E-2"/>
    <n v="49.084700000000005"/>
    <m/>
    <n v="49.084700000000005"/>
    <s v="VWB"/>
    <n v="1"/>
    <n v="20"/>
    <n v="1"/>
    <n v="1"/>
    <m/>
    <m/>
    <n v="1"/>
    <s v="Valauto Lambersart VW"/>
    <s v="VOLKSWAGEN"/>
    <m/>
    <s v="lambersart"/>
    <n v="796.21"/>
  </r>
  <r>
    <x v="2"/>
    <s v="C"/>
    <x v="3"/>
    <d v="2021-07-07T00:00:00"/>
    <d v="2021-07-07T00:00:00"/>
    <m/>
    <m/>
    <m/>
    <m/>
    <m/>
    <n v="0"/>
    <s v="LTHVI"/>
    <n v="526414"/>
    <n v="6414"/>
    <s v="LESUR PAUL ET MONIQUE"/>
    <x v="16"/>
    <n v="17681.669999999998"/>
    <n v="1195.8399999999999"/>
    <n v="18877.509999999998"/>
    <n v="5"/>
    <n v="1301.07"/>
    <n v="95"/>
    <m/>
    <n v="1206.07"/>
    <n v="6.8921695710927974E-2"/>
    <n v="0"/>
    <n v="-1775"/>
    <m/>
    <m/>
    <n v="0.1"/>
    <n v="7.0000000000000007E-2"/>
    <n v="120.607"/>
    <m/>
    <n v="120.607"/>
    <s v="VWB"/>
    <n v="1"/>
    <n v="0"/>
    <n v="0"/>
    <n v="1"/>
    <m/>
    <m/>
    <n v="0"/>
    <s v="Valauto Lambersart VW"/>
    <s v="VOLKSWAGEN"/>
    <m/>
    <s v="lambersart"/>
    <n v="1301.07"/>
  </r>
  <r>
    <x v="2"/>
    <s v="C"/>
    <x v="3"/>
    <d v="2021-09-08T00:00:00"/>
    <d v="2021-09-09T00:00:00"/>
    <m/>
    <m/>
    <m/>
    <m/>
    <m/>
    <n v="0"/>
    <s v="LTLLE"/>
    <n v="526504"/>
    <n v="6504"/>
    <s v="DEMISELLE MARIE PAULE"/>
    <x v="20"/>
    <n v="19381.66"/>
    <n v="1245.83"/>
    <n v="20627.489999999998"/>
    <n v="33"/>
    <n v="748.25"/>
    <n v="95"/>
    <m/>
    <n v="653.25"/>
    <n v="3.6274408568371629E-2"/>
    <n v="0"/>
    <n v="-900"/>
    <m/>
    <m/>
    <n v="0.1"/>
    <n v="7.0000000000000007E-2"/>
    <n v="65.325000000000003"/>
    <m/>
    <n v="65.325000000000003"/>
    <s v="VWB"/>
    <n v="0"/>
    <n v="20"/>
    <n v="1"/>
    <n v="1"/>
    <m/>
    <m/>
    <n v="1"/>
    <s v="Valauto Lambersart VW"/>
    <s v="VOLKSWAGEN"/>
    <m/>
    <s v="lambersart"/>
    <n v="748.25"/>
  </r>
  <r>
    <x v="2"/>
    <s v="C"/>
    <x v="3"/>
    <d v="2021-12-03T00:00:00"/>
    <d v="2021-12-06T00:00:00"/>
    <m/>
    <m/>
    <m/>
    <m/>
    <m/>
    <n v="367902.19"/>
    <s v="LTMEL"/>
    <n v="526537"/>
    <n v="6537"/>
    <s v="DLM - CPTE"/>
    <x v="26"/>
    <n v="45421.67"/>
    <n v="550"/>
    <n v="45971.67"/>
    <n v="3"/>
    <n v="554.74"/>
    <n v="95"/>
    <m/>
    <n v="459.74"/>
    <n v="1.2066996913533922E-2"/>
    <n v="0"/>
    <n v="-4137.45"/>
    <m/>
    <m/>
    <m/>
    <n v="0"/>
    <n v="0"/>
    <m/>
    <n v="0"/>
    <s v="45 jours"/>
    <n v="0"/>
    <n v="0"/>
    <n v="0"/>
    <n v="1"/>
    <m/>
    <m/>
    <n v="0"/>
    <s v="Valauto Lambersart VW"/>
    <s v="VOLKSWAGEN"/>
    <m/>
    <s v="Entreprises"/>
    <n v="554.74"/>
  </r>
  <r>
    <x v="2"/>
    <s v="NP"/>
    <x v="3"/>
    <d v="2021-12-14T00:00:00"/>
    <d v="2021-12-15T00:00:00"/>
    <m/>
    <m/>
    <m/>
    <s v="X"/>
    <m/>
    <n v="-194.44"/>
    <s v="LTJBO"/>
    <n v="526540"/>
    <n v="6540"/>
    <s v="DUBOIS FRANCK"/>
    <x v="15"/>
    <n v="19315"/>
    <n v="1725"/>
    <n v="21040"/>
    <n v="26"/>
    <n v="1147.01"/>
    <n v="95"/>
    <m/>
    <n v="1052.01"/>
    <n v="5.4515684410646387E-2"/>
    <n v="0"/>
    <n v="0"/>
    <m/>
    <m/>
    <n v="0.13"/>
    <n v="0.13"/>
    <n v="136.76130000000001"/>
    <m/>
    <n v="136.76130000000001"/>
    <s v="VWB"/>
    <n v="1"/>
    <n v="20"/>
    <n v="1"/>
    <n v="1"/>
    <m/>
    <m/>
    <n v="1"/>
    <s v="Valauto Lambersart VW"/>
    <s v="VOLKSWAGEN"/>
    <m/>
    <e v="#N/A"/>
    <n v="1147.01"/>
  </r>
  <r>
    <x v="2"/>
    <s v="C"/>
    <x v="3"/>
    <d v="2021-12-10T00:00:00"/>
    <d v="2021-12-13T00:00:00"/>
    <m/>
    <m/>
    <m/>
    <m/>
    <m/>
    <n v="179194.9"/>
    <s v="LTMEL"/>
    <n v="526544"/>
    <n v="6544"/>
    <s v="ARVAL SERVICE LEASE"/>
    <x v="18"/>
    <n v="31244.17"/>
    <n v="3741.67"/>
    <n v="34985.839999999997"/>
    <n v="18"/>
    <n v="794.73"/>
    <n v="95"/>
    <m/>
    <n v="699.73"/>
    <n v="2.2715761576683598E-2"/>
    <n v="0"/>
    <m/>
    <m/>
    <m/>
    <m/>
    <n v="0"/>
    <n v="0"/>
    <m/>
    <n v="0"/>
    <s v="Arval"/>
    <n v="0"/>
    <n v="0"/>
    <n v="0"/>
    <n v="1"/>
    <m/>
    <m/>
    <n v="0"/>
    <s v="Valauto Lambersart VW"/>
    <s v="VOLKSWAGEN"/>
    <m/>
    <s v="Entreprises"/>
    <n v="794.73"/>
  </r>
  <r>
    <x v="2"/>
    <s v="C"/>
    <x v="3"/>
    <d v="2021-09-27T00:00:00"/>
    <d v="2021-09-28T00:00:00"/>
    <m/>
    <m/>
    <m/>
    <m/>
    <m/>
    <n v="0"/>
    <s v="VSGLE"/>
    <n v="526545"/>
    <n v="6545"/>
    <s v="AESSEAL FRANCE"/>
    <x v="19"/>
    <n v="29070"/>
    <n v="3600"/>
    <n v="32670"/>
    <n v="10"/>
    <n v="889.49"/>
    <n v="95"/>
    <m/>
    <n v="794.49"/>
    <n v="2.7226507499234772E-2"/>
    <n v="0"/>
    <n v="0"/>
    <m/>
    <m/>
    <n v="0.1"/>
    <n v="0.1"/>
    <n v="79.449000000000012"/>
    <m/>
    <n v="79.449000000000012"/>
    <n v="0"/>
    <n v="1"/>
    <n v="20"/>
    <n v="1"/>
    <n v="1"/>
    <m/>
    <m/>
    <n v="1"/>
    <s v="Valauto Lambersart VW"/>
    <s v="VOLKSWAGEN"/>
    <m/>
    <s v="Entreprises"/>
    <n v="889.49"/>
  </r>
  <r>
    <x v="2"/>
    <s v="C"/>
    <x v="3"/>
    <d v="2021-09-24T00:00:00"/>
    <d v="2021-09-27T00:00:00"/>
    <m/>
    <m/>
    <m/>
    <m/>
    <m/>
    <n v="0"/>
    <s v="LTHVI"/>
    <n v="526548"/>
    <n v="6548"/>
    <s v="MOUTON SEGOLENE"/>
    <x v="16"/>
    <n v="19902.5"/>
    <n v="1841.67"/>
    <n v="21744.17"/>
    <n v="3"/>
    <n v="747.35"/>
    <n v="95"/>
    <m/>
    <n v="652.35"/>
    <n v="3.4370132315926526E-2"/>
    <n v="0"/>
    <n v="-2174.42"/>
    <m/>
    <m/>
    <n v="0.1"/>
    <n v="7.0000000000000007E-2"/>
    <n v="65.234999999999999"/>
    <m/>
    <n v="65.234999999999999"/>
    <s v="VWB"/>
    <n v="1"/>
    <n v="0"/>
    <n v="0"/>
    <n v="1"/>
    <m/>
    <m/>
    <n v="0"/>
    <s v="Valauto Lambersart VW"/>
    <s v="VOLKSWAGEN"/>
    <m/>
    <s v="lambersart"/>
    <n v="747.35"/>
  </r>
  <r>
    <x v="2"/>
    <s v="C"/>
    <x v="3"/>
    <d v="2021-10-15T00:00:00"/>
    <d v="2021-10-15T00:00:00"/>
    <m/>
    <m/>
    <m/>
    <m/>
    <m/>
    <n v="0"/>
    <s v="LTMEL"/>
    <n v="526606"/>
    <n v="6606"/>
    <s v="SUPPA BRUNO"/>
    <x v="18"/>
    <n v="36564.160000000003"/>
    <n v="2091.67"/>
    <n v="38655.83"/>
    <n v="0"/>
    <n v="481.74"/>
    <n v="95.17"/>
    <m/>
    <n v="386.57"/>
    <n v="1.2462285766467827E-2"/>
    <n v="0"/>
    <n v="0"/>
    <m/>
    <m/>
    <m/>
    <n v="0"/>
    <n v="0"/>
    <m/>
    <n v="0"/>
    <s v="VWB"/>
    <n v="1"/>
    <n v="0"/>
    <n v="0"/>
    <n v="1"/>
    <m/>
    <m/>
    <n v="0"/>
    <s v="Valauto Lambersart VW"/>
    <s v="VOLKSWAGEN"/>
    <m/>
    <s v="Entreprises"/>
    <n v="481.74"/>
  </r>
  <r>
    <x v="2"/>
    <s v="C"/>
    <x v="3"/>
    <d v="2021-10-20T00:00:00"/>
    <d v="2021-10-21T00:00:00"/>
    <m/>
    <m/>
    <m/>
    <m/>
    <m/>
    <n v="0"/>
    <s v="LTHVI"/>
    <n v="526610"/>
    <n v="6610"/>
    <s v="DANNEQUIN SEGOLENE"/>
    <x v="16"/>
    <n v="16944.169999999998"/>
    <n v="1891.66"/>
    <n v="18835.829999999998"/>
    <n v="1"/>
    <n v="976.87"/>
    <n v="95"/>
    <m/>
    <n v="881.87"/>
    <n v="5.1862328339128148E-2"/>
    <n v="0"/>
    <n v="0"/>
    <m/>
    <m/>
    <n v="0.1"/>
    <n v="7.0000000000000007E-2"/>
    <n v="88.187000000000012"/>
    <m/>
    <n v="88.187000000000012"/>
    <s v="VWB"/>
    <n v="0"/>
    <n v="20"/>
    <n v="1"/>
    <n v="1"/>
    <m/>
    <m/>
    <n v="1"/>
    <s v="Valauto Lambersart VW"/>
    <s v="VOLKSWAGEN"/>
    <m/>
    <s v="lambersart"/>
    <n v="976.87"/>
  </r>
  <r>
    <x v="2"/>
    <s v="C"/>
    <x v="3"/>
    <d v="2021-10-22T00:00:00"/>
    <d v="2021-10-25T00:00:00"/>
    <m/>
    <m/>
    <m/>
    <m/>
    <m/>
    <m/>
    <s v="LTHVI"/>
    <n v="526611"/>
    <n v="6611"/>
    <s v="WARNAULT MARTINE"/>
    <x v="16"/>
    <n v="14615"/>
    <n v="1091.67"/>
    <n v="15706.67"/>
    <n v="4"/>
    <n v="872.39"/>
    <n v="95"/>
    <m/>
    <n v="777.39"/>
    <n v="5.5542645258352022E-2"/>
    <n v="0"/>
    <n v="0"/>
    <m/>
    <m/>
    <n v="0.1"/>
    <n v="7.0000000000000007E-2"/>
    <n v="77.739000000000004"/>
    <m/>
    <n v="77.739000000000004"/>
    <s v="VWB"/>
    <n v="1"/>
    <n v="20"/>
    <n v="1"/>
    <n v="1"/>
    <m/>
    <m/>
    <n v="1"/>
    <s v="Valauto Lambersart VW"/>
    <s v="VOLKSWAGEN"/>
    <m/>
    <s v="lambersart"/>
    <n v="872.39"/>
  </r>
  <r>
    <x v="2"/>
    <s v="NP"/>
    <x v="3"/>
    <d v="2021-12-24T00:00:00"/>
    <d v="2021-12-27T00:00:00"/>
    <m/>
    <m/>
    <m/>
    <s v="X"/>
    <m/>
    <n v="1282.4100000000001"/>
    <s v="LTHVI"/>
    <n v="526621"/>
    <n v="6621"/>
    <s v="COULON ROBIN"/>
    <x v="15"/>
    <n v="19623.330000000002"/>
    <n v="1900"/>
    <n v="21523.33"/>
    <n v="22"/>
    <n v="2261.54"/>
    <n v="95"/>
    <n v="-1524.16"/>
    <n v="642.37999999999988"/>
    <n v="3.4259568570476774E-2"/>
    <n v="0"/>
    <n v="0"/>
    <m/>
    <s v="tp non rentré 1076.16"/>
    <n v="0.13"/>
    <n v="0.13"/>
    <n v="83.509399999999985"/>
    <m/>
    <n v="83.509399999999985"/>
    <s v="VWB"/>
    <n v="1"/>
    <n v="0"/>
    <n v="0"/>
    <n v="1"/>
    <m/>
    <m/>
    <n v="0"/>
    <s v="Valauto Lambersart VW"/>
    <s v="VOLKSWAGEN"/>
    <m/>
    <s v="lambersart"/>
    <n v="2261.54"/>
  </r>
  <r>
    <x v="2"/>
    <s v="C"/>
    <x v="3"/>
    <d v="2021-11-18T00:00:00"/>
    <d v="2021-11-19T00:00:00"/>
    <m/>
    <m/>
    <m/>
    <m/>
    <m/>
    <n v="0"/>
    <s v="VSGNI"/>
    <n v="536152"/>
    <n v="6152"/>
    <s v="MAJORELLE"/>
    <x v="21"/>
    <n v="37674.17"/>
    <n v="1366.67"/>
    <n v="39040.839999999997"/>
    <n v="167"/>
    <n v="2086.09"/>
    <n v="95"/>
    <n v="-1015.06"/>
    <n v="976.0300000000002"/>
    <n v="2.7433579810270482E-2"/>
    <n v="0"/>
    <n v="0"/>
    <m/>
    <m/>
    <n v="0.1"/>
    <n v="0.1"/>
    <n v="97.603000000000023"/>
    <m/>
    <n v="97.603000000000023"/>
    <s v="VWB"/>
    <n v="0"/>
    <n v="20"/>
    <n v="1"/>
    <n v="1"/>
    <m/>
    <m/>
    <n v="1"/>
    <s v="Valauto Lambersart VW"/>
    <s v="VOLKSWAGEN"/>
    <m/>
    <s v="Entreprises"/>
    <n v="2086.09"/>
  </r>
  <r>
    <x v="2"/>
    <s v="C"/>
    <x v="3"/>
    <d v="2021-04-08T00:00:00"/>
    <d v="2021-04-08T00:00:00"/>
    <m/>
    <m/>
    <m/>
    <m/>
    <m/>
    <n v="0"/>
    <s v="LTLLE"/>
    <n v="536219"/>
    <n v="6219"/>
    <s v="DELEU PATRICK ET DE CRAENE"/>
    <x v="15"/>
    <n v="24069.17"/>
    <n v="1620.83"/>
    <n v="25690"/>
    <n v="7"/>
    <n v="726.78"/>
    <n v="95"/>
    <m/>
    <n v="631.78"/>
    <n v="2.8290385363954847E-2"/>
    <n v="0"/>
    <n v="-2583.33"/>
    <m/>
    <m/>
    <n v="0.1"/>
    <n v="7.0000000000000007E-2"/>
    <n v="63.177999999999997"/>
    <m/>
    <n v="63.177999999999997"/>
    <s v=""/>
    <n v="0"/>
    <n v="20"/>
    <n v="1"/>
    <n v="1"/>
    <m/>
    <m/>
    <n v="1"/>
    <s v="Valauto Lambersart VW"/>
    <s v="VOLKSWAGEN"/>
    <m/>
    <s v="lambersart"/>
    <n v="726.78"/>
  </r>
  <r>
    <x v="2"/>
    <s v="C"/>
    <x v="3"/>
    <d v="2021-06-11T00:00:00"/>
    <d v="2021-06-12T00:00:00"/>
    <m/>
    <m/>
    <m/>
    <m/>
    <m/>
    <n v="0"/>
    <s v="LTHVI"/>
    <n v="536323"/>
    <n v="6323"/>
    <s v="VACCA MARC ET KATJA"/>
    <x v="15"/>
    <n v="19344.169999999998"/>
    <n v="1779.17"/>
    <n v="21123.339999999997"/>
    <n v="16"/>
    <n v="616.87"/>
    <n v="95"/>
    <m/>
    <n v="521.87"/>
    <n v="2.9203241532825781E-2"/>
    <n v="0"/>
    <n v="-2000"/>
    <m/>
    <m/>
    <n v="7.0000000000000007E-2"/>
    <n v="7.0000000000000007E-2"/>
    <n v="36.530900000000003"/>
    <m/>
    <n v="36.530900000000003"/>
    <s v=""/>
    <n v="1"/>
    <n v="20"/>
    <n v="1"/>
    <n v="1"/>
    <m/>
    <m/>
    <n v="1"/>
    <s v="Valauto Lambersart VW"/>
    <s v="VOLKSWAGEN"/>
    <m/>
    <s v="lambersart"/>
    <n v="616.87"/>
  </r>
  <r>
    <x v="2"/>
    <s v="C"/>
    <x v="3"/>
    <d v="2021-12-31T00:00:00"/>
    <d v="2021-12-28T00:00:00"/>
    <m/>
    <m/>
    <m/>
    <m/>
    <m/>
    <n v="0.01"/>
    <s v="LTHVI"/>
    <n v="536325"/>
    <n v="6325"/>
    <s v="CUVILLON EDOUARD ET ANNE LISE"/>
    <x v="17"/>
    <n v="33095.839999999997"/>
    <n v="1720.84"/>
    <n v="34816.679999999993"/>
    <n v="23"/>
    <n v="1504.37"/>
    <n v="95"/>
    <m/>
    <n v="1409.37"/>
    <n v="4.3208312797199507E-2"/>
    <n v="0"/>
    <n v="0"/>
    <m/>
    <m/>
    <n v="0.13"/>
    <n v="0.13"/>
    <n v="183.21809999999999"/>
    <m/>
    <n v="183.21809999999999"/>
    <s v="VWB"/>
    <n v="0"/>
    <n v="20"/>
    <n v="1"/>
    <n v="1"/>
    <m/>
    <m/>
    <n v="1"/>
    <s v="Valauto Lambersart VW"/>
    <s v="VOLKSWAGEN"/>
    <m/>
    <s v="lambersart"/>
    <n v="1504.37"/>
  </r>
  <r>
    <x v="2"/>
    <s v="C"/>
    <x v="3"/>
    <d v="2021-08-30T00:00:00"/>
    <d v="2021-09-01T00:00:00"/>
    <m/>
    <m/>
    <m/>
    <m/>
    <m/>
    <m/>
    <s v="VSGNI"/>
    <n v="546358"/>
    <n v="6358"/>
    <s v="POWERLING"/>
    <x v="19"/>
    <n v="28111.67"/>
    <n v="158.33000000000001"/>
    <n v="28270"/>
    <n v="35"/>
    <n v="331.64"/>
    <n v="95"/>
    <m/>
    <n v="236.64"/>
    <n v="1.1731163777856385E-2"/>
    <n v="0"/>
    <n v="0"/>
    <m/>
    <m/>
    <n v="0.1"/>
    <n v="0.1"/>
    <n v="23.664000000000001"/>
    <m/>
    <n v="23.664000000000001"/>
    <s v="VWB"/>
    <n v="0"/>
    <n v="0"/>
    <n v="0"/>
    <n v="1"/>
    <n v="410.75"/>
    <d v="2021-10-19T00:00:00"/>
    <n v="0"/>
    <s v="Valauto Lambersart VW"/>
    <s v="VOLKSWAGEN"/>
    <m/>
    <s v="Entreprises"/>
    <n v="742.39"/>
  </r>
  <r>
    <x v="3"/>
    <s v="C"/>
    <x v="3"/>
    <d v="2021-06-23T00:00:00"/>
    <d v="2021-07-09T00:00:00"/>
    <m/>
    <m/>
    <m/>
    <m/>
    <m/>
    <m/>
    <s v="ASYPA"/>
    <n v="515208"/>
    <n v="5208"/>
    <s v="THERET DOMINIQUE"/>
    <x v="25"/>
    <n v="41455.83"/>
    <n v="3354.17"/>
    <n v="44810"/>
    <n v="639"/>
    <n v="-7850.95"/>
    <n v="95"/>
    <m/>
    <n v="-7945.95"/>
    <n v="-0.17520531131443873"/>
    <n v="-6721.5"/>
    <n v="0"/>
    <m/>
    <s v="prix vente -1700 transfert marge"/>
    <m/>
    <n v="0"/>
    <n v="0"/>
    <n v="250"/>
    <n v="250"/>
    <n v="0"/>
    <n v="0"/>
    <n v="0"/>
    <n v="0"/>
    <n v="1"/>
    <m/>
    <m/>
    <n v="0"/>
    <s v="Val de Lys Automobiles"/>
    <s v="VOLKSWAGEN"/>
    <m/>
    <s v="La Chapelle"/>
    <n v="-7850.95"/>
  </r>
  <r>
    <x v="3"/>
    <s v="C"/>
    <x v="3"/>
    <d v="2021-10-26T00:00:00"/>
    <d v="2021-10-28T00:00:00"/>
    <m/>
    <m/>
    <m/>
    <m/>
    <m/>
    <m/>
    <s v="LTHVI"/>
    <n v="515254"/>
    <n v="5254"/>
    <s v="BOUCHER KEVIN"/>
    <x v="16"/>
    <n v="19902.5"/>
    <n v="3008.34"/>
    <n v="22910.84"/>
    <n v="277"/>
    <n v="844.64"/>
    <n v="95"/>
    <m/>
    <n v="749.64"/>
    <n v="3.6866391629464479E-2"/>
    <n v="-3167.85"/>
    <m/>
    <m/>
    <m/>
    <m/>
    <n v="0.13"/>
    <n v="0"/>
    <n v="80"/>
    <n v="80"/>
    <n v="0"/>
    <n v="1"/>
    <n v="20"/>
    <n v="1"/>
    <n v="1"/>
    <m/>
    <m/>
    <n v="1"/>
    <s v="Val de Lys Automobiles"/>
    <s v="VOLKSWAGEN"/>
    <m/>
    <s v="lambersart"/>
    <n v="844.64"/>
  </r>
  <r>
    <x v="3"/>
    <s v="C"/>
    <x v="3"/>
    <d v="2021-03-23T00:00:00"/>
    <d v="2021-03-23T00:00:00"/>
    <m/>
    <m/>
    <m/>
    <m/>
    <m/>
    <n v="0"/>
    <s v="ASCDI"/>
    <n v="515363"/>
    <n v="5363"/>
    <s v="NUTTEN SEBASTIEN"/>
    <x v="21"/>
    <n v="23920"/>
    <n v="1841.68"/>
    <n v="25761.68"/>
    <n v="187"/>
    <n v="1024.79"/>
    <n v="95"/>
    <m/>
    <n v="929.79"/>
    <n v="3.9779626173448317E-2"/>
    <n v="0"/>
    <n v="-1650"/>
    <m/>
    <m/>
    <n v="0.13"/>
    <n v="0.13"/>
    <n v="120.87269999999999"/>
    <m/>
    <n v="120.87269999999999"/>
    <s v="VWB"/>
    <n v="1"/>
    <n v="20"/>
    <n v="1"/>
    <n v="1"/>
    <n v="458.33"/>
    <n v="44322"/>
    <n v="1"/>
    <s v="Val de Lys Automobiles"/>
    <s v="VOLKSWAGEN"/>
    <m/>
    <s v="La Chapelle"/>
    <n v="1483.12"/>
  </r>
  <r>
    <x v="3"/>
    <s v="C"/>
    <x v="3"/>
    <d v="2021-02-25T00:00:00"/>
    <d v="2021-02-25T00:00:00"/>
    <m/>
    <m/>
    <m/>
    <m/>
    <m/>
    <n v="26515.39"/>
    <s v="VSGLE"/>
    <n v="515370"/>
    <n v="5370"/>
    <s v="ABRAPON"/>
    <x v="21"/>
    <n v="29090.83"/>
    <n v="1575.01"/>
    <n v="30665.84"/>
    <n v="161"/>
    <n v="1015"/>
    <n v="95"/>
    <m/>
    <n v="920"/>
    <n v="3.3098718313276272E-2"/>
    <n v="-2724.21"/>
    <n v="0"/>
    <m/>
    <m/>
    <n v="0.12"/>
    <n v="0.12"/>
    <n v="110.39999999999999"/>
    <m/>
    <n v="110.39999999999999"/>
    <s v="VWB"/>
    <n v="1"/>
    <n v="0"/>
    <n v="0"/>
    <n v="1"/>
    <m/>
    <m/>
    <n v="0"/>
    <s v="Val de Lys Automobiles"/>
    <s v="VOLKSWAGEN"/>
    <m/>
    <s v="Entreprises"/>
    <n v="1015"/>
  </r>
  <r>
    <x v="3"/>
    <s v="C"/>
    <x v="3"/>
    <d v="2021-06-18T00:00:00"/>
    <d v="2021-06-18T00:00:00"/>
    <m/>
    <m/>
    <m/>
    <m/>
    <m/>
    <n v="0"/>
    <s v="RQHWI"/>
    <n v="515372"/>
    <n v="5372"/>
    <s v="HONORE GAETAN"/>
    <x v="21"/>
    <n v="31120"/>
    <n v="2633.35"/>
    <n v="33753.35"/>
    <n v="245"/>
    <n v="743.72000000000025"/>
    <n v="95"/>
    <m/>
    <n v="648.72000000000025"/>
    <n v="2.2033961073493456E-2"/>
    <n v="-3037.8"/>
    <n v="0"/>
    <m/>
    <m/>
    <m/>
    <n v="0.13"/>
    <n v="0"/>
    <n v="200"/>
    <n v="200"/>
    <s v="VWB"/>
    <n v="1"/>
    <n v="20"/>
    <n v="1"/>
    <n v="1"/>
    <m/>
    <m/>
    <n v="1"/>
    <s v="Val de Lys Automobiles"/>
    <s v="VOLKSWAGEN"/>
    <m/>
    <s v="Roncq"/>
    <n v="743.72000000000025"/>
  </r>
  <r>
    <x v="3"/>
    <s v="C"/>
    <x v="3"/>
    <d v="2021-04-09T00:00:00"/>
    <d v="2021-04-09T00:00:00"/>
    <m/>
    <m/>
    <m/>
    <m/>
    <m/>
    <m/>
    <s v="ASYPA"/>
    <n v="515375"/>
    <n v="5375"/>
    <s v="NEVELSTYN Sophie"/>
    <x v="15"/>
    <n v="21135.83"/>
    <n v="1066.67"/>
    <n v="22202.5"/>
    <n v="115"/>
    <n v="777.17"/>
    <n v="95"/>
    <m/>
    <n v="682.17"/>
    <n v="3.5003715797770521E-2"/>
    <n v="-1110.1300000000001"/>
    <m/>
    <m/>
    <m/>
    <n v="0.13"/>
    <n v="0.13"/>
    <n v="88.682099999999991"/>
    <m/>
    <n v="88.682099999999991"/>
    <s v="VWB"/>
    <n v="1"/>
    <n v="0"/>
    <n v="0"/>
    <n v="1"/>
    <n v="-218.25"/>
    <n v="44348"/>
    <n v="0"/>
    <s v="Val de Lys Automobiles"/>
    <s v="VOLKSWAGEN"/>
    <m/>
    <s v="La Chapelle"/>
    <n v="558.91999999999996"/>
  </r>
  <r>
    <x v="3"/>
    <s v="C"/>
    <x v="3"/>
    <d v="2021-04-16T00:00:00"/>
    <d v="2021-04-16T00:00:00"/>
    <m/>
    <m/>
    <m/>
    <m/>
    <m/>
    <n v="0"/>
    <s v="VSYPA"/>
    <n v="515388"/>
    <n v="5388"/>
    <s v="CARRILLO BELINDA"/>
    <x v="21"/>
    <n v="23920"/>
    <n v="1362.5"/>
    <n v="25282.5"/>
    <n v="340"/>
    <n v="1215.27"/>
    <n v="95"/>
    <m/>
    <n v="1120.27"/>
    <n v="4.8067635716404628E-2"/>
    <n v="-2772.08"/>
    <n v="0"/>
    <m/>
    <m/>
    <m/>
    <n v="0.12"/>
    <n v="0"/>
    <n v="200"/>
    <n v="200"/>
    <s v="VWB"/>
    <n v="1"/>
    <n v="0"/>
    <n v="0"/>
    <n v="1"/>
    <m/>
    <m/>
    <n v="0"/>
    <s v="Val de Lys Automobiles"/>
    <s v="VOLKSWAGEN"/>
    <m/>
    <s v="Entreprises"/>
    <n v="1215.27"/>
  </r>
  <r>
    <x v="3"/>
    <s v="C"/>
    <x v="3"/>
    <d v="2021-07-23T00:00:00"/>
    <d v="2021-07-21T00:00:00"/>
    <m/>
    <m/>
    <m/>
    <m/>
    <m/>
    <m/>
    <s v="ASYPA"/>
    <n v="515389"/>
    <n v="5389"/>
    <s v="KACZMAREK REMI"/>
    <x v="21"/>
    <n v="29195"/>
    <n v="2445.83"/>
    <n v="31640.83"/>
    <n v="434"/>
    <n v="713.26"/>
    <n v="95"/>
    <m/>
    <n v="618.26"/>
    <n v="2.2542392219167446E-2"/>
    <n v="-3555.9199999999996"/>
    <n v="0"/>
    <m/>
    <s v="transfert marge 500€"/>
    <m/>
    <n v="0.13"/>
    <n v="0"/>
    <n v="100"/>
    <n v="100"/>
    <s v="VWB"/>
    <n v="1"/>
    <n v="0"/>
    <n v="0"/>
    <n v="1"/>
    <m/>
    <m/>
    <n v="0"/>
    <s v="Val de Lys Automobiles"/>
    <s v="VOLKSWAGEN"/>
    <m/>
    <s v="La Chapelle"/>
    <n v="713.26"/>
  </r>
  <r>
    <x v="3"/>
    <s v="C"/>
    <x v="3"/>
    <d v="2021-10-18T00:00:00"/>
    <d v="2021-10-20T00:00:00"/>
    <m/>
    <m/>
    <m/>
    <m/>
    <m/>
    <n v="0"/>
    <s v="LTHVI"/>
    <n v="515390"/>
    <n v="5390"/>
    <s v="NEBBACHE RAFIK"/>
    <x v="21"/>
    <n v="29090.83"/>
    <n v="2354.16"/>
    <n v="31444.99"/>
    <n v="521"/>
    <n v="-1184.68"/>
    <n v="95"/>
    <m/>
    <n v="-1279.68"/>
    <n v="-3.7674682039968849E-2"/>
    <n v="-2515.6"/>
    <n v="0"/>
    <m/>
    <m/>
    <m/>
    <n v="0.13"/>
    <n v="0"/>
    <n v="150"/>
    <n v="150"/>
    <s v="VWB"/>
    <n v="1"/>
    <n v="20"/>
    <n v="1"/>
    <n v="1"/>
    <m/>
    <m/>
    <n v="1"/>
    <s v="Val de Lys Automobiles"/>
    <s v="VOLKSWAGEN"/>
    <m/>
    <s v="lambersart"/>
    <n v="-1184.68"/>
  </r>
  <r>
    <x v="3"/>
    <s v="C"/>
    <x v="3"/>
    <d v="2021-03-30T00:00:00"/>
    <d v="2021-03-30T00:00:00"/>
    <m/>
    <m/>
    <m/>
    <m/>
    <m/>
    <n v="0"/>
    <s v="VSYPA"/>
    <n v="515391"/>
    <n v="5391"/>
    <s v="CREVECOEUR DONOVAN"/>
    <x v="21"/>
    <n v="29878.33"/>
    <n v="2158.33"/>
    <n v="32036.660000000003"/>
    <n v="319"/>
    <n v="-157.1"/>
    <n v="95"/>
    <m/>
    <n v="-252.1"/>
    <n v="-4.9037571332342378E-3"/>
    <n v="-2562.9299999999998"/>
    <n v="0"/>
    <m/>
    <m/>
    <m/>
    <n v="0.12"/>
    <n v="0"/>
    <n v="125"/>
    <n v="125"/>
    <s v="VWB"/>
    <n v="1"/>
    <n v="0"/>
    <n v="0"/>
    <n v="1"/>
    <m/>
    <m/>
    <n v="0"/>
    <s v="Val de Lys Automobiles"/>
    <s v="VOLKSWAGEN"/>
    <m/>
    <s v="Entreprises"/>
    <n v="-157.1"/>
  </r>
  <r>
    <x v="3"/>
    <s v="C"/>
    <x v="3"/>
    <d v="2021-06-28T00:00:00"/>
    <d v="2021-06-29T00:00:00"/>
    <m/>
    <m/>
    <m/>
    <m/>
    <m/>
    <m/>
    <s v="VSYPA"/>
    <n v="515392"/>
    <n v="5392"/>
    <s v="VARDIOLA"/>
    <x v="21"/>
    <n v="29090.83"/>
    <n v="2320.83"/>
    <n v="31411.660000000003"/>
    <n v="356"/>
    <n v="758.48"/>
    <n v="95"/>
    <m/>
    <n v="663.48"/>
    <n v="2.4146447529356931E-2"/>
    <n v="-3527.05"/>
    <n v="0"/>
    <m/>
    <m/>
    <m/>
    <n v="0.12"/>
    <n v="0"/>
    <n v="100"/>
    <n v="100"/>
    <s v="VWB"/>
    <n v="0"/>
    <n v="0"/>
    <n v="0"/>
    <n v="1"/>
    <m/>
    <m/>
    <n v="0"/>
    <s v="Val de Lys Automobiles"/>
    <s v="VOLKSWAGEN"/>
    <m/>
    <s v="Entreprises"/>
    <n v="758.48"/>
  </r>
  <r>
    <x v="3"/>
    <s v="C"/>
    <x v="3"/>
    <d v="2021-10-01T00:00:00"/>
    <d v="2021-10-23T00:00:00"/>
    <m/>
    <m/>
    <m/>
    <m/>
    <m/>
    <n v="0"/>
    <s v="RQBER"/>
    <n v="515412"/>
    <n v="5412"/>
    <s v="GARAGE BERNARD - CPTE"/>
    <x v="25"/>
    <n v="40141.67"/>
    <n v="1970.83"/>
    <n v="42112.5"/>
    <n v="485"/>
    <n v="-4480.45"/>
    <n v="95"/>
    <m/>
    <n v="-4575.45"/>
    <n v="-0.10639240130602552"/>
    <n v="-6318.12"/>
    <n v="0"/>
    <m/>
    <m/>
    <m/>
    <n v="0.13"/>
    <n v="0"/>
    <m/>
    <n v="0"/>
    <n v="0"/>
    <n v="1"/>
    <n v="0"/>
    <n v="0"/>
    <n v="1"/>
    <m/>
    <m/>
    <n v="0"/>
    <s v="Val de Lys Automobiles"/>
    <s v="VOLKSWAGEN"/>
    <m/>
    <s v="Agent Bernard"/>
    <n v="-4480.45"/>
  </r>
  <r>
    <x v="3"/>
    <s v="C"/>
    <x v="3"/>
    <d v="2021-01-29T00:00:00"/>
    <d v="2021-01-29T00:00:00"/>
    <m/>
    <m/>
    <m/>
    <m/>
    <m/>
    <m/>
    <s v="ASYPA"/>
    <n v="515413"/>
    <n v="5413"/>
    <s v="RUFFIN Mickael"/>
    <x v="22"/>
    <n v="29050.83"/>
    <n v="2408.3200000000002"/>
    <n v="31459.15"/>
    <n v="105"/>
    <n v="1258.71"/>
    <n v="95"/>
    <m/>
    <n v="1163.71"/>
    <n v="4.0010934815467039E-2"/>
    <n v="-4246.99"/>
    <n v="0"/>
    <m/>
    <m/>
    <n v="7.0000000000000007E-2"/>
    <n v="7.0000000000000007E-2"/>
    <n v="81.459700000000012"/>
    <m/>
    <n v="81.459700000000012"/>
    <s v="VWB"/>
    <n v="1"/>
    <n v="0"/>
    <n v="0"/>
    <n v="1"/>
    <n v="-100"/>
    <n v="44145"/>
    <n v="0"/>
    <s v="Val de Lys Automobiles"/>
    <s v="VOLKSWAGEN"/>
    <m/>
    <s v="La Chapelle"/>
    <n v="1158.71"/>
  </r>
  <r>
    <x v="3"/>
    <s v="C"/>
    <x v="3"/>
    <d v="2021-03-25T00:00:00"/>
    <d v="2021-03-25T00:00:00"/>
    <m/>
    <m/>
    <m/>
    <m/>
    <m/>
    <m/>
    <s v="VSYPA"/>
    <n v="515430"/>
    <n v="5430"/>
    <s v="S.E.L"/>
    <x v="21"/>
    <n v="25878.33"/>
    <n v="333.33"/>
    <n v="26211.660000000003"/>
    <n v="195"/>
    <n v="1387.6"/>
    <n v="95"/>
    <m/>
    <n v="1292.5999999999999"/>
    <n v="5.2938272509257318E-2"/>
    <n v="0"/>
    <n v="-786.35"/>
    <m/>
    <m/>
    <n v="0.1"/>
    <n v="0.1"/>
    <n v="129.26"/>
    <m/>
    <n v="129.26"/>
    <s v="VWB"/>
    <n v="0"/>
    <n v="0"/>
    <n v="0"/>
    <n v="1"/>
    <n v="262.12"/>
    <n v="44323"/>
    <n v="0"/>
    <s v="Val de Lys Automobiles"/>
    <s v="VOLKSWAGEN"/>
    <m/>
    <s v="Entreprises"/>
    <n v="1649.7199999999998"/>
  </r>
  <r>
    <x v="3"/>
    <s v="C"/>
    <x v="3"/>
    <d v="2021-05-20T00:00:00"/>
    <d v="2021-04-29T00:00:00"/>
    <m/>
    <m/>
    <m/>
    <m/>
    <m/>
    <n v="0"/>
    <s v="ASCDI"/>
    <n v="515437"/>
    <n v="5437"/>
    <s v="VIELLE LIONEL"/>
    <x v="18"/>
    <n v="31797.67"/>
    <n v="1775"/>
    <n v="33572.67"/>
    <n v="101"/>
    <n v="1620.51"/>
    <n v="95"/>
    <m/>
    <n v="1525.51"/>
    <n v="4.8268725722440307E-2"/>
    <n v="-2350.09"/>
    <m/>
    <m/>
    <m/>
    <n v="0.13"/>
    <n v="0.13"/>
    <n v="198.31630000000001"/>
    <m/>
    <n v="198.31630000000001"/>
    <s v=""/>
    <n v="1"/>
    <n v="0"/>
    <n v="0"/>
    <n v="1"/>
    <m/>
    <m/>
    <n v="0"/>
    <s v="Val de Lys Automobiles"/>
    <s v="VOLKSWAGEN"/>
    <m/>
    <s v="La Chapelle"/>
    <n v="1620.51"/>
  </r>
  <r>
    <x v="3"/>
    <s v="C"/>
    <x v="3"/>
    <d v="2021-10-06T00:00:00"/>
    <d v="2021-10-07T00:00:00"/>
    <m/>
    <m/>
    <m/>
    <m/>
    <m/>
    <n v="0"/>
    <s v="RQFST"/>
    <n v="515439"/>
    <n v="5439"/>
    <s v="CATTEAU STEPHANIE"/>
    <x v="18"/>
    <n v="35856"/>
    <n v="1037.51"/>
    <n v="36893.51"/>
    <n v="243"/>
    <n v="666.51"/>
    <n v="95"/>
    <m/>
    <n v="571.51"/>
    <n v="1.8065779048943836E-2"/>
    <n v="-2547.84"/>
    <m/>
    <m/>
    <m/>
    <m/>
    <n v="0.13"/>
    <n v="0"/>
    <n v="150"/>
    <n v="150"/>
    <s v="VWB"/>
    <n v="1"/>
    <n v="0"/>
    <n v="0"/>
    <n v="1"/>
    <m/>
    <m/>
    <n v="0"/>
    <s v="Val de Lys Automobiles"/>
    <s v="VOLKSWAGEN"/>
    <m/>
    <s v="Roncq"/>
    <n v="666.51"/>
  </r>
  <r>
    <x v="3"/>
    <s v="C"/>
    <x v="3"/>
    <d v="2021-03-09T00:00:00"/>
    <d v="2021-03-09T00:00:00"/>
    <m/>
    <m/>
    <m/>
    <m/>
    <m/>
    <n v="0"/>
    <s v="ASCDI"/>
    <n v="515450"/>
    <n v="5450"/>
    <s v="PLANQUE HENRI"/>
    <x v="20"/>
    <n v="19381.66"/>
    <n v="450"/>
    <n v="19831.66"/>
    <n v="98"/>
    <n v="1099.18"/>
    <n v="95"/>
    <m/>
    <n v="1004.1800000000001"/>
    <n v="5.5425516572994903E-2"/>
    <n v="-2404.7999999999997"/>
    <n v="0"/>
    <m/>
    <m/>
    <m/>
    <n v="0.13"/>
    <n v="0"/>
    <n v="100"/>
    <n v="100"/>
    <s v=""/>
    <n v="1"/>
    <n v="0"/>
    <n v="0"/>
    <n v="1"/>
    <m/>
    <m/>
    <n v="0"/>
    <s v="Val de Lys Automobiles"/>
    <s v="VOLKSWAGEN"/>
    <m/>
    <s v="La Chapelle"/>
    <n v="1099.18"/>
  </r>
  <r>
    <x v="3"/>
    <s v="C"/>
    <x v="3"/>
    <d v="2021-11-16T00:00:00"/>
    <d v="2021-11-17T00:00:00"/>
    <m/>
    <m/>
    <m/>
    <m/>
    <m/>
    <n v="0"/>
    <s v="ASCDI"/>
    <n v="515452"/>
    <n v="5452"/>
    <s v="ET MME FLORENT NICOLAS"/>
    <x v="20"/>
    <n v="19381.66"/>
    <n v="658.33"/>
    <n v="20039.990000000002"/>
    <n v="350"/>
    <n v="1094.92"/>
    <n v="95"/>
    <m/>
    <n v="999.92000000000007"/>
    <n v="5.4636753810755397E-2"/>
    <n v="-2404.7999999999997"/>
    <n v="0"/>
    <m/>
    <m/>
    <n v="0.13"/>
    <n v="0.13"/>
    <n v="129.98960000000002"/>
    <m/>
    <n v="129.98960000000002"/>
    <n v="0"/>
    <n v="1"/>
    <n v="0"/>
    <n v="0"/>
    <n v="1"/>
    <m/>
    <m/>
    <n v="0"/>
    <s v="Val de Lys Automobiles"/>
    <s v="VOLKSWAGEN"/>
    <m/>
    <s v="La Chapelle"/>
    <n v="1094.92"/>
  </r>
  <r>
    <x v="3"/>
    <s v="C"/>
    <x v="3"/>
    <d v="2021-03-03T00:00:00"/>
    <d v="2021-03-12T00:00:00"/>
    <m/>
    <m/>
    <m/>
    <m/>
    <m/>
    <m/>
    <s v="RQHWI"/>
    <n v="515453"/>
    <n v="5453"/>
    <s v="SOW YEBHE"/>
    <x v="20"/>
    <n v="19381.66"/>
    <n v="658.33"/>
    <n v="20039.990000000002"/>
    <n v="92"/>
    <n v="1357.44"/>
    <n v="95"/>
    <m/>
    <n v="1262.44"/>
    <n v="6.77365607467868E-2"/>
    <n v="-2404.7999999999997"/>
    <n v="0"/>
    <m/>
    <m/>
    <m/>
    <n v="0.13"/>
    <n v="0"/>
    <n v="100"/>
    <n v="100"/>
    <s v="VWB"/>
    <n v="1"/>
    <n v="0"/>
    <n v="0"/>
    <n v="1"/>
    <m/>
    <m/>
    <n v="0"/>
    <s v="Val de Lys Automobiles"/>
    <s v="VOLKSWAGEN"/>
    <m/>
    <s v="Roncq"/>
    <n v="1357.44"/>
  </r>
  <r>
    <x v="3"/>
    <s v="C"/>
    <x v="3"/>
    <d v="2021-06-29T00:00:00"/>
    <d v="2021-07-05T00:00:00"/>
    <m/>
    <m/>
    <m/>
    <m/>
    <m/>
    <n v="0"/>
    <s v="ASDCA"/>
    <n v="515454"/>
    <n v="5454"/>
    <s v="LE GALLOUDEC STEPHANIE"/>
    <x v="20"/>
    <n v="19381.66"/>
    <n v="658.33"/>
    <n v="20039.990000000002"/>
    <n v="210"/>
    <n v="974.02"/>
    <n v="95"/>
    <m/>
    <n v="879.02"/>
    <n v="4.8603816668571186E-2"/>
    <n v="-2404.7999999999997"/>
    <n v="0"/>
    <m/>
    <m/>
    <m/>
    <n v="0"/>
    <n v="0"/>
    <n v="100"/>
    <n v="100"/>
    <n v="0"/>
    <n v="0"/>
    <n v="0"/>
    <n v="0"/>
    <n v="1"/>
    <m/>
    <m/>
    <n v="0"/>
    <s v="Val de Lys Automobiles"/>
    <s v="VOLKSWAGEN"/>
    <m/>
    <s v="La Chapelle"/>
    <n v="974.02"/>
  </r>
  <r>
    <x v="3"/>
    <s v="C"/>
    <x v="3"/>
    <d v="2021-06-25T00:00:00"/>
    <d v="2021-06-11T00:00:00"/>
    <m/>
    <m/>
    <m/>
    <m/>
    <m/>
    <n v="0"/>
    <s v="ASYPA"/>
    <n v="515455"/>
    <n v="5455"/>
    <s v="BOURLARD MARIE"/>
    <x v="20"/>
    <n v="19381.66"/>
    <n v="658.33"/>
    <n v="20039.990000000002"/>
    <n v="206"/>
    <n v="925.42"/>
    <n v="95"/>
    <m/>
    <n v="830.42"/>
    <n v="4.617866575781724E-2"/>
    <n v="-2404.7999999999997"/>
    <n v="0"/>
    <m/>
    <m/>
    <m/>
    <n v="0.13"/>
    <n v="0"/>
    <n v="100"/>
    <n v="100"/>
    <s v="VWB"/>
    <n v="1"/>
    <n v="0"/>
    <n v="0"/>
    <n v="1"/>
    <m/>
    <m/>
    <n v="0"/>
    <s v="Val de Lys Automobiles"/>
    <s v="VOLKSWAGEN"/>
    <m/>
    <s v="La Chapelle"/>
    <n v="925.42"/>
  </r>
  <r>
    <x v="3"/>
    <s v="C"/>
    <x v="3"/>
    <d v="2021-03-08T00:00:00"/>
    <d v="2021-03-08T00:00:00"/>
    <m/>
    <m/>
    <m/>
    <m/>
    <m/>
    <n v="0"/>
    <s v="ASDCA"/>
    <n v="515456"/>
    <n v="5456"/>
    <s v="VERDONCK JACQUELINE"/>
    <x v="20"/>
    <n v="17299.03"/>
    <n v="450"/>
    <n v="17749.03"/>
    <n v="97"/>
    <n v="1110.6400000000001"/>
    <n v="95"/>
    <m/>
    <n v="1015.6400000000001"/>
    <n v="6.2574687180088157E-2"/>
    <n v="-2404.7999999999997"/>
    <n v="0"/>
    <m/>
    <m/>
    <m/>
    <n v="0.13"/>
    <n v="0"/>
    <n v="100"/>
    <n v="100"/>
    <s v=""/>
    <n v="1"/>
    <n v="0"/>
    <n v="0"/>
    <n v="1"/>
    <m/>
    <m/>
    <n v="0"/>
    <s v="Val de Lys Automobiles"/>
    <s v="VOLKSWAGEN"/>
    <m/>
    <s v="La Chapelle"/>
    <n v="1110.6400000000001"/>
  </r>
  <r>
    <x v="3"/>
    <s v="C"/>
    <x v="3"/>
    <d v="2021-01-27T00:00:00"/>
    <d v="2021-01-30T00:00:00"/>
    <m/>
    <m/>
    <m/>
    <m/>
    <m/>
    <n v="0"/>
    <s v="RQNBA"/>
    <n v="515457"/>
    <n v="5457"/>
    <s v="DENEUVILLE SEBASTIEN"/>
    <x v="20"/>
    <n v="19381.66"/>
    <n v="658.33"/>
    <n v="20039.990000000002"/>
    <n v="57"/>
    <n v="1105.33"/>
    <n v="95"/>
    <m/>
    <n v="1010.3299999999999"/>
    <n v="5.5156215147811945E-2"/>
    <n v="-2205.85"/>
    <n v="0"/>
    <m/>
    <m/>
    <n v="0.13"/>
    <n v="0.13"/>
    <n v="131.34289999999999"/>
    <m/>
    <n v="131.34289999999999"/>
    <s v=""/>
    <n v="1"/>
    <n v="0"/>
    <n v="0"/>
    <n v="1"/>
    <m/>
    <m/>
    <n v="0"/>
    <s v="Val de Lys Automobiles"/>
    <s v="VOLKSWAGEN"/>
    <m/>
    <s v="Roncq"/>
    <n v="1105.33"/>
  </r>
  <r>
    <x v="3"/>
    <s v="C"/>
    <x v="3"/>
    <d v="2021-02-24T00:00:00"/>
    <d v="2021-02-25T00:00:00"/>
    <m/>
    <m/>
    <m/>
    <m/>
    <m/>
    <m/>
    <s v="RQCSA"/>
    <n v="515458"/>
    <n v="5458"/>
    <s v="BAPTISTE KARINE"/>
    <x v="20"/>
    <n v="19381.66"/>
    <n v="658.33"/>
    <n v="20039.990000000002"/>
    <n v="85"/>
    <n v="1110.77"/>
    <n v="95"/>
    <m/>
    <n v="1015.77"/>
    <n v="5.5427672369097986E-2"/>
    <n v="-2205.85"/>
    <n v="0"/>
    <m/>
    <m/>
    <m/>
    <n v="0.13"/>
    <n v="0"/>
    <n v="100"/>
    <n v="100"/>
    <s v="VWB"/>
    <n v="1"/>
    <n v="0"/>
    <n v="0"/>
    <n v="1"/>
    <m/>
    <m/>
    <n v="0"/>
    <s v="Val de Lys Automobiles"/>
    <s v="VOLKSWAGEN"/>
    <m/>
    <s v="Roncq"/>
    <n v="1110.77"/>
  </r>
  <r>
    <x v="3"/>
    <s v="C"/>
    <x v="3"/>
    <d v="2021-11-09T00:00:00"/>
    <d v="2021-11-18T00:00:00"/>
    <m/>
    <m/>
    <m/>
    <m/>
    <m/>
    <m/>
    <s v="ASDCA"/>
    <n v="515459"/>
    <n v="5459"/>
    <s v="GDH - CPTE"/>
    <x v="21"/>
    <n v="26225.83"/>
    <n v="1170.8399999999999"/>
    <n v="27396.670000000002"/>
    <n v="491"/>
    <n v="-2721.05"/>
    <n v="95"/>
    <m/>
    <n v="-2816.05"/>
    <n v="-9.9320464859415397E-2"/>
    <n v="-3835.53"/>
    <m/>
    <m/>
    <s v="prix vente - 500€"/>
    <m/>
    <n v="0.13"/>
    <n v="0"/>
    <n v="200"/>
    <n v="200"/>
    <n v="0"/>
    <n v="1"/>
    <n v="20"/>
    <n v="1"/>
    <n v="1"/>
    <m/>
    <m/>
    <n v="1"/>
    <s v="Val de Lys Automobiles"/>
    <s v="VOLKSWAGEN"/>
    <m/>
    <s v="La Chapelle"/>
    <n v="-2721.05"/>
  </r>
  <r>
    <x v="3"/>
    <s v="C"/>
    <x v="3"/>
    <d v="2021-03-16T00:00:00"/>
    <d v="2021-03-12T00:00:00"/>
    <m/>
    <m/>
    <m/>
    <m/>
    <m/>
    <m/>
    <s v="VSYPA"/>
    <n v="515472"/>
    <n v="5472"/>
    <s v="SURFJOB"/>
    <x v="21"/>
    <n v="27307.5"/>
    <n v="5020.84"/>
    <n v="32328.34"/>
    <n v="8"/>
    <n v="691.52"/>
    <n v="95"/>
    <m/>
    <n v="596.52"/>
    <n v="2.139051989678406E-2"/>
    <n v="0"/>
    <n v="-323.29000000000002"/>
    <m/>
    <m/>
    <n v="0.1"/>
    <n v="0.1"/>
    <n v="59.652000000000001"/>
    <m/>
    <n v="59.652000000000001"/>
    <s v="VWB"/>
    <n v="0"/>
    <n v="0"/>
    <n v="0"/>
    <n v="1"/>
    <n v="969.85"/>
    <n v="44299"/>
    <n v="0"/>
    <s v="Val de Lys Automobiles"/>
    <s v="VOLKSWAGEN"/>
    <m/>
    <s v="Entreprises"/>
    <n v="1661.37"/>
  </r>
  <r>
    <x v="3"/>
    <s v="C"/>
    <x v="3"/>
    <d v="2021-01-11T00:00:00"/>
    <d v="2021-01-11T00:00:00"/>
    <m/>
    <m/>
    <m/>
    <m/>
    <m/>
    <n v="8"/>
    <s v="VSYPA"/>
    <n v="515486"/>
    <n v="5486"/>
    <s v="KOZIK DELPHINE"/>
    <x v="18"/>
    <n v="27052.5"/>
    <n v="908.33"/>
    <n v="27960.83"/>
    <n v="96"/>
    <n v="1016.84"/>
    <n v="95"/>
    <m/>
    <n v="921.84"/>
    <n v="3.636658854547594E-2"/>
    <n v="-2516.4699999999998"/>
    <m/>
    <m/>
    <m/>
    <n v="0.12"/>
    <n v="0.12"/>
    <n v="110.6208"/>
    <m/>
    <n v="110.6208"/>
    <s v="VWB"/>
    <n v="1"/>
    <n v="20"/>
    <n v="1"/>
    <n v="1"/>
    <m/>
    <m/>
    <n v="1"/>
    <s v="Val de Lys Automobiles"/>
    <s v="VOLKSWAGEN"/>
    <m/>
    <s v="Entreprises"/>
    <n v="1016.84"/>
  </r>
  <r>
    <x v="3"/>
    <s v="C"/>
    <x v="3"/>
    <d v="2021-02-04T00:00:00"/>
    <d v="2021-01-21T00:00:00"/>
    <m/>
    <m/>
    <m/>
    <m/>
    <m/>
    <n v="0"/>
    <s v="ASYPA"/>
    <n v="515489"/>
    <n v="5489"/>
    <s v="DELOBEL ALBERT"/>
    <x v="18"/>
    <n v="27012.5"/>
    <n v="3987.5"/>
    <n v="31000"/>
    <n v="149"/>
    <n v="921.18"/>
    <n v="95"/>
    <m/>
    <n v="826.18"/>
    <n v="2.971548387096774E-2"/>
    <n v="-2793.6"/>
    <n v="829.76"/>
    <m/>
    <m/>
    <n v="0.13"/>
    <n v="0.13"/>
    <n v="107.40339999999999"/>
    <m/>
    <n v="107.40339999999999"/>
    <s v="VWB"/>
    <n v="1"/>
    <n v="0"/>
    <n v="0"/>
    <n v="1"/>
    <m/>
    <m/>
    <n v="0"/>
    <s v="Val de Lys Automobiles"/>
    <s v="VOLKSWAGEN"/>
    <m/>
    <s v="La Chapelle"/>
    <n v="921.18"/>
  </r>
  <r>
    <x v="3"/>
    <s v="C"/>
    <x v="3"/>
    <d v="2021-05-26T00:00:00"/>
    <d v="2021-05-28T00:00:00"/>
    <m/>
    <m/>
    <m/>
    <m/>
    <m/>
    <m/>
    <s v="RQCSA"/>
    <n v="515505"/>
    <n v="5505"/>
    <s v="PULIDO AUGUSTIN"/>
    <x v="21"/>
    <n v="34970"/>
    <n v="1625"/>
    <n v="36595"/>
    <n v="310"/>
    <n v="335.43"/>
    <n v="95"/>
    <m/>
    <n v="240.43"/>
    <n v="9.1660062850116141E-3"/>
    <n v="-7187.1"/>
    <n v="0"/>
    <m/>
    <m/>
    <m/>
    <n v="0.13"/>
    <n v="0"/>
    <n v="300"/>
    <n v="300"/>
    <s v="VWB"/>
    <n v="1"/>
    <n v="20"/>
    <n v="1"/>
    <n v="1"/>
    <m/>
    <m/>
    <n v="1"/>
    <s v="Val de Lys Automobiles"/>
    <s v="VOLKSWAGEN"/>
    <m/>
    <s v="Roncq"/>
    <n v="335.43"/>
  </r>
  <r>
    <x v="3"/>
    <s v="C"/>
    <x v="3"/>
    <d v="2021-04-15T00:00:00"/>
    <d v="2021-04-15T00:00:00"/>
    <m/>
    <m/>
    <m/>
    <m/>
    <m/>
    <n v="0"/>
    <s v="ASYPA"/>
    <n v="515507"/>
    <n v="5507"/>
    <s v="VAN QUICKELBORNE OLIVIER"/>
    <x v="21"/>
    <n v="34970"/>
    <n v="1625"/>
    <n v="36595"/>
    <n v="269"/>
    <n v="635.42999999999995"/>
    <n v="95"/>
    <m/>
    <n v="540.42999999999995"/>
    <n v="1.7363847520153027E-2"/>
    <n v="-7487.1"/>
    <n v="0"/>
    <m/>
    <s v="prix vente - 2500€"/>
    <m/>
    <n v="0.13"/>
    <n v="0"/>
    <n v="125"/>
    <n v="125"/>
    <s v=""/>
    <n v="1"/>
    <n v="0"/>
    <n v="0"/>
    <n v="1"/>
    <m/>
    <m/>
    <n v="0"/>
    <s v="Val de Lys Automobiles"/>
    <s v="VOLKSWAGEN"/>
    <m/>
    <s v="La Chapelle"/>
    <n v="635.42999999999995"/>
  </r>
  <r>
    <x v="3"/>
    <s v="C"/>
    <x v="3"/>
    <d v="2021-01-12T00:00:00"/>
    <d v="2021-03-01T00:00:00"/>
    <m/>
    <m/>
    <m/>
    <m/>
    <m/>
    <m/>
    <s v="VSGNI"/>
    <n v="515508"/>
    <n v="5508"/>
    <s v="HGP FINANCES"/>
    <x v="25"/>
    <n v="40141.67"/>
    <n v="550"/>
    <n v="40691.67"/>
    <n v="27"/>
    <n v="3757.28"/>
    <n v="95"/>
    <m/>
    <n v="3662.28"/>
    <n v="9.2335360038061851E-2"/>
    <n v="-2848.42"/>
    <n v="0"/>
    <m/>
    <s v="solde client 1er loyer"/>
    <n v="0.1"/>
    <n v="0"/>
    <n v="366.22800000000007"/>
    <m/>
    <n v="366.22800000000007"/>
    <n v="0"/>
    <n v="0"/>
    <n v="0"/>
    <n v="0"/>
    <n v="1"/>
    <m/>
    <m/>
    <n v="0"/>
    <s v="Val de Lys Automobiles"/>
    <s v="VOLKSWAGEN"/>
    <m/>
    <s v="Entreprises"/>
    <n v="3757.28"/>
  </r>
  <r>
    <x v="3"/>
    <s v="C"/>
    <x v="3"/>
    <d v="2021-01-13T00:00:00"/>
    <d v="2021-01-15T00:00:00"/>
    <m/>
    <m/>
    <m/>
    <m/>
    <m/>
    <m/>
    <s v="ASDCA"/>
    <n v="515513"/>
    <n v="5513"/>
    <s v="PLTMTP"/>
    <x v="18"/>
    <n v="21602.5"/>
    <n v="2345.83"/>
    <n v="23948.33"/>
    <n v="6"/>
    <n v="2487.6999999999998"/>
    <n v="95"/>
    <n v="-833.33"/>
    <n v="1559.37"/>
    <n v="6.9080808557423407E-2"/>
    <n v="0"/>
    <n v="0"/>
    <m/>
    <m/>
    <n v="7.0000000000000007E-2"/>
    <n v="7.0000000000000007E-2"/>
    <n v="109.1559"/>
    <m/>
    <n v="109.1559"/>
    <s v="VWB"/>
    <n v="1"/>
    <n v="20"/>
    <n v="1"/>
    <n v="1"/>
    <n v="7"/>
    <n v="44299"/>
    <n v="1"/>
    <s v="Val de Lys Automobiles"/>
    <s v="VOLKSWAGEN"/>
    <m/>
    <s v="La Chapelle"/>
    <n v="2494.6999999999998"/>
  </r>
  <r>
    <x v="3"/>
    <s v="C"/>
    <x v="3"/>
    <d v="2021-01-14T00:00:00"/>
    <d v="2021-01-15T00:00:00"/>
    <m/>
    <m/>
    <m/>
    <m/>
    <m/>
    <n v="-2982.07"/>
    <s v="VSYPA"/>
    <n v="515514"/>
    <n v="5514"/>
    <s v="STAELEN MATTHIEU"/>
    <x v="18"/>
    <n v="21602.5"/>
    <n v="1841.67"/>
    <n v="23444.17"/>
    <n v="7"/>
    <n v="698.48"/>
    <n v="95"/>
    <m/>
    <n v="603.48"/>
    <n v="2.979333454756556E-2"/>
    <n v="0"/>
    <n v="0"/>
    <m/>
    <m/>
    <n v="0.1"/>
    <n v="0.1"/>
    <n v="60.348000000000006"/>
    <m/>
    <n v="60.348000000000006"/>
    <s v="VWB"/>
    <n v="0"/>
    <n v="0"/>
    <n v="0"/>
    <n v="1"/>
    <n v="170"/>
    <n v="44299"/>
    <n v="0"/>
    <s v="Val de Lys Automobiles"/>
    <s v="VOLKSWAGEN"/>
    <m/>
    <s v="Entreprises"/>
    <n v="868.48"/>
  </r>
  <r>
    <x v="3"/>
    <s v="C"/>
    <x v="3"/>
    <d v="2021-02-12T00:00:00"/>
    <d v="2021-01-23T00:00:00"/>
    <m/>
    <m/>
    <m/>
    <m/>
    <m/>
    <n v="0"/>
    <s v="ASYPA"/>
    <n v="515518"/>
    <n v="5518"/>
    <s v="LAVERGNE SÉBASTIEN &amp; GÉRALDINE"/>
    <x v="21"/>
    <n v="27661.67"/>
    <n v="1470.83"/>
    <n v="29132.5"/>
    <n v="99"/>
    <n v="2338.23"/>
    <n v="95"/>
    <m/>
    <n v="2243.23"/>
    <n v="8.0261906805114566E-2"/>
    <n v="-3787.23"/>
    <n v="0"/>
    <m/>
    <m/>
    <n v="7.0000000000000007E-2"/>
    <n v="7.0000000000000007E-2"/>
    <n v="157.02610000000001"/>
    <m/>
    <n v="157.02610000000001"/>
    <s v=""/>
    <n v="1"/>
    <n v="0"/>
    <n v="0"/>
    <n v="1"/>
    <m/>
    <m/>
    <n v="0"/>
    <s v="Val de Lys Automobiles"/>
    <s v="VOLKSWAGEN"/>
    <m/>
    <s v="La Chapelle"/>
    <n v="2338.23"/>
  </r>
  <r>
    <x v="3"/>
    <s v="C"/>
    <x v="3"/>
    <d v="2021-01-22T00:00:00"/>
    <d v="2021-01-25T00:00:00"/>
    <m/>
    <m/>
    <m/>
    <m/>
    <m/>
    <m/>
    <s v="RQCSA"/>
    <n v="515524"/>
    <n v="5524"/>
    <s v="FERNANDEZ JULIE"/>
    <x v="16"/>
    <n v="13752.5"/>
    <n v="1283.33"/>
    <n v="15035.83"/>
    <n v="98"/>
    <n v="844.92"/>
    <n v="95"/>
    <m/>
    <n v="749.92"/>
    <n v="5.6193771810402214E-2"/>
    <n v="-2105.02"/>
    <n v="0"/>
    <m/>
    <m/>
    <n v="0.1"/>
    <n v="0.13"/>
    <n v="74.992000000000004"/>
    <m/>
    <n v="74.992000000000004"/>
    <s v="VWB"/>
    <n v="1"/>
    <n v="0"/>
    <n v="0"/>
    <n v="1"/>
    <m/>
    <m/>
    <n v="0"/>
    <s v="Val de Lys Automobiles"/>
    <s v="VOLKSWAGEN"/>
    <m/>
    <s v="Roncq"/>
    <n v="844.92"/>
  </r>
  <r>
    <x v="3"/>
    <s v="C"/>
    <x v="3"/>
    <d v="2021-01-05T00:00:00"/>
    <d v="2021-01-11T00:00:00"/>
    <m/>
    <m/>
    <m/>
    <m/>
    <m/>
    <n v="0"/>
    <s v="ASDCA"/>
    <n v="515526"/>
    <n v="5526"/>
    <s v="PENEL Emmanuel"/>
    <x v="16"/>
    <n v="16044.17"/>
    <n v="1566.68"/>
    <n v="17610.849999999999"/>
    <n v="14"/>
    <n v="799.46"/>
    <n v="95"/>
    <m/>
    <n v="704.46"/>
    <n v="4.5395878109233803E-2"/>
    <n v="-528.33000000000004"/>
    <n v="0"/>
    <m/>
    <m/>
    <n v="0.1"/>
    <n v="0.1"/>
    <n v="70.446000000000012"/>
    <m/>
    <n v="70.446000000000012"/>
    <s v="VWB"/>
    <n v="1"/>
    <n v="20"/>
    <n v="1"/>
    <n v="1"/>
    <m/>
    <m/>
    <n v="1"/>
    <s v="Val de Lys Automobiles"/>
    <s v="VOLKSWAGEN"/>
    <m/>
    <s v="La Chapelle"/>
    <n v="799.46"/>
  </r>
  <r>
    <x v="3"/>
    <s v="C"/>
    <x v="3"/>
    <d v="2021-05-26T00:00:00"/>
    <d v="2021-06-01T00:00:00"/>
    <m/>
    <m/>
    <m/>
    <m/>
    <m/>
    <m/>
    <s v="LTHVI"/>
    <n v="515528"/>
    <n v="5528"/>
    <s v="DESAINT-MAHIEU STEPHANE"/>
    <x v="16"/>
    <n v="17419.169999999998"/>
    <n v="1733.35"/>
    <n v="19152.519999999997"/>
    <n v="124"/>
    <n v="1238.1500000000001"/>
    <n v="95"/>
    <m/>
    <n v="1143.1500000000001"/>
    <n v="6.4646845428173436E-2"/>
    <n v="-2681.35"/>
    <n v="0"/>
    <m/>
    <m/>
    <m/>
    <n v="0.13"/>
    <n v="0"/>
    <n v="100"/>
    <n v="100"/>
    <s v=""/>
    <n v="1"/>
    <n v="0"/>
    <n v="0"/>
    <n v="1"/>
    <m/>
    <m/>
    <n v="0"/>
    <s v="Val de Lys Automobiles"/>
    <s v="VOLKSWAGEN"/>
    <m/>
    <s v="lambersart"/>
    <n v="1238.1500000000001"/>
  </r>
  <r>
    <x v="3"/>
    <s v="C"/>
    <x v="3"/>
    <d v="2021-01-14T00:00:00"/>
    <d v="2021-01-16T00:00:00"/>
    <m/>
    <m/>
    <m/>
    <m/>
    <m/>
    <m/>
    <s v="ASCDI"/>
    <n v="515531"/>
    <n v="5531"/>
    <s v="COURTI DANIEL"/>
    <x v="18"/>
    <n v="21444.17"/>
    <n v="2941.67"/>
    <n v="24385.839999999997"/>
    <n v="2"/>
    <n v="801.12"/>
    <n v="95"/>
    <m/>
    <n v="706.12"/>
    <n v="3.2851851730348436E-2"/>
    <n v="0"/>
    <n v="-607.72"/>
    <m/>
    <m/>
    <n v="0.1"/>
    <n v="0.1"/>
    <n v="70.612000000000009"/>
    <m/>
    <n v="70.612000000000009"/>
    <s v="VWB"/>
    <n v="1"/>
    <n v="20"/>
    <n v="1"/>
    <n v="1"/>
    <m/>
    <m/>
    <n v="1"/>
    <s v="Val de Lys Automobiles"/>
    <s v="VOLKSWAGEN"/>
    <m/>
    <s v="La Chapelle"/>
    <n v="801.12"/>
  </r>
  <r>
    <x v="3"/>
    <s v="C"/>
    <x v="3"/>
    <d v="2021-04-15T00:00:00"/>
    <d v="2021-04-15T00:00:00"/>
    <m/>
    <m/>
    <m/>
    <m/>
    <m/>
    <n v="0"/>
    <s v="ASYPA"/>
    <n v="515532"/>
    <n v="5532"/>
    <s v="VANDAME THIERRY"/>
    <x v="18"/>
    <n v="21444.17"/>
    <n v="2487.5"/>
    <n v="23931.67"/>
    <n v="83"/>
    <n v="979"/>
    <n v="95"/>
    <m/>
    <n v="884"/>
    <n v="4.0908135537553382E-2"/>
    <n v="-2153.85"/>
    <m/>
    <m/>
    <m/>
    <n v="0.13"/>
    <n v="0.13"/>
    <n v="114.92"/>
    <m/>
    <n v="114.92"/>
    <s v=""/>
    <n v="1"/>
    <n v="0"/>
    <n v="0"/>
    <n v="1"/>
    <m/>
    <m/>
    <n v="0"/>
    <s v="Val de Lys Automobiles"/>
    <s v="VOLKSWAGEN"/>
    <m/>
    <s v="La Chapelle"/>
    <n v="979"/>
  </r>
  <r>
    <x v="3"/>
    <s v="C"/>
    <x v="3"/>
    <d v="2021-05-31T00:00:00"/>
    <d v="2021-05-19T00:00:00"/>
    <m/>
    <m/>
    <m/>
    <m/>
    <m/>
    <n v="0"/>
    <s v="VSGLE"/>
    <n v="515547"/>
    <n v="5547"/>
    <s v="MAY THIERRY"/>
    <x v="16"/>
    <n v="17419.169999999998"/>
    <n v="1608.33"/>
    <n v="19027.5"/>
    <n v="129"/>
    <n v="875.39"/>
    <n v="95"/>
    <m/>
    <n v="780.39"/>
    <n v="4.6006569438969913E-2"/>
    <n v="-2594.8200000000002"/>
    <n v="0"/>
    <m/>
    <m/>
    <m/>
    <n v="0.12"/>
    <n v="0"/>
    <m/>
    <n v="0"/>
    <s v="VWB"/>
    <n v="1"/>
    <n v="20"/>
    <n v="1"/>
    <n v="1"/>
    <m/>
    <m/>
    <n v="1"/>
    <s v="Val de Lys Automobiles"/>
    <s v="VOLKSWAGEN"/>
    <m/>
    <s v="Entreprises"/>
    <n v="875.39"/>
  </r>
  <r>
    <x v="3"/>
    <s v="C"/>
    <x v="3"/>
    <d v="2021-01-11T00:00:00"/>
    <d v="2021-01-12T00:00:00"/>
    <m/>
    <m/>
    <m/>
    <m/>
    <m/>
    <m/>
    <s v="VSYPA"/>
    <n v="515551"/>
    <n v="5551"/>
    <s v="DEGRAND Laurent"/>
    <x v="18"/>
    <n v="24710.83"/>
    <n v="1991.66"/>
    <n v="26702.49"/>
    <n v="4"/>
    <n v="884.06"/>
    <n v="95"/>
    <m/>
    <n v="789.06"/>
    <n v="3.3107773844311891E-2"/>
    <n v="0"/>
    <n v="-534.04999999999995"/>
    <m/>
    <m/>
    <n v="0.1"/>
    <n v="0.1"/>
    <n v="78.906000000000006"/>
    <m/>
    <n v="78.906000000000006"/>
    <s v="VWB"/>
    <n v="0"/>
    <n v="20"/>
    <n v="1"/>
    <n v="1"/>
    <m/>
    <m/>
    <n v="1"/>
    <s v="Val de Lys Automobiles"/>
    <s v="VOLKSWAGEN"/>
    <m/>
    <s v="Entreprises"/>
    <n v="884.06"/>
  </r>
  <r>
    <x v="3"/>
    <s v="C"/>
    <x v="3"/>
    <d v="2021-04-26T00:00:00"/>
    <d v="2021-04-26T00:00:00"/>
    <m/>
    <m/>
    <m/>
    <m/>
    <m/>
    <n v="0"/>
    <s v="VSYPA"/>
    <n v="515554"/>
    <n v="5554"/>
    <s v="CAUVIN ANGELIQUE"/>
    <x v="15"/>
    <n v="22677.5"/>
    <n v="650"/>
    <n v="23327.5"/>
    <n v="46"/>
    <n v="1961.22"/>
    <n v="95"/>
    <n v="-1399.65"/>
    <n v="466.56999999999994"/>
    <n v="2.4073304040295784E-2"/>
    <n v="-2566.0300000000002"/>
    <n v="0"/>
    <m/>
    <m/>
    <n v="0.12"/>
    <n v="0.12"/>
    <n v="55.988399999999992"/>
    <m/>
    <n v="55.988399999999992"/>
    <s v="VWB"/>
    <n v="0"/>
    <n v="0"/>
    <n v="0"/>
    <n v="1"/>
    <n v="-1399.65"/>
    <d v="2021-12-31T00:00:00"/>
    <n v="0"/>
    <s v="Val de Lys Automobiles"/>
    <s v="VOLKSWAGEN"/>
    <m/>
    <s v="Entreprises"/>
    <n v="561.56999999999994"/>
  </r>
  <r>
    <x v="3"/>
    <s v="C"/>
    <x v="3"/>
    <d v="2021-07-28T00:00:00"/>
    <d v="2021-07-30T00:00:00"/>
    <m/>
    <m/>
    <m/>
    <m/>
    <m/>
    <n v="0"/>
    <s v="ASDCA"/>
    <n v="515556"/>
    <n v="5556"/>
    <s v="DRUANT MARIELLE"/>
    <x v="15"/>
    <n v="22719.17"/>
    <n v="858.33"/>
    <n v="23577.5"/>
    <n v="139"/>
    <n v="-850.13"/>
    <n v="95"/>
    <m/>
    <n v="-945.13"/>
    <n v="-3.6056833845827592E-2"/>
    <n v="-1176.79"/>
    <m/>
    <m/>
    <m/>
    <m/>
    <n v="0.13"/>
    <n v="0"/>
    <m/>
    <n v="0"/>
    <s v="VWB"/>
    <n v="1"/>
    <n v="20"/>
    <n v="1"/>
    <n v="1"/>
    <m/>
    <m/>
    <n v="1"/>
    <s v="Val de Lys Automobiles"/>
    <s v="VOLKSWAGEN"/>
    <m/>
    <s v="La Chapelle"/>
    <n v="-850.13"/>
  </r>
  <r>
    <x v="3"/>
    <s v="C"/>
    <x v="3"/>
    <d v="2021-06-24T00:00:00"/>
    <d v="2021-06-18T00:00:00"/>
    <m/>
    <m/>
    <m/>
    <m/>
    <m/>
    <n v="0"/>
    <s v="ASCDI"/>
    <n v="515557"/>
    <n v="5557"/>
    <s v="GOUILLIARD ANITA ET JEAN LOUIS"/>
    <x v="15"/>
    <n v="22369.17"/>
    <n v="650"/>
    <n v="23019.17"/>
    <n v="69"/>
    <n v="926.74"/>
    <n v="95"/>
    <m/>
    <n v="831.74"/>
    <n v="4.0259488070160658E-2"/>
    <n v="0"/>
    <n v="-2416.67"/>
    <m/>
    <m/>
    <n v="0.13"/>
    <n v="0.13"/>
    <n v="108.12620000000001"/>
    <m/>
    <n v="108.12620000000001"/>
    <s v=""/>
    <n v="0"/>
    <n v="20"/>
    <n v="1"/>
    <n v="1"/>
    <m/>
    <m/>
    <n v="1"/>
    <s v="Val de Lys Automobiles"/>
    <s v="VOLKSWAGEN"/>
    <m/>
    <s v="La Chapelle"/>
    <n v="926.74"/>
  </r>
  <r>
    <x v="3"/>
    <s v="C"/>
    <x v="3"/>
    <d v="2021-09-09T00:00:00"/>
    <d v="2021-09-07T00:00:00"/>
    <m/>
    <m/>
    <m/>
    <m/>
    <m/>
    <n v="0"/>
    <s v="ASCDI"/>
    <n v="515560"/>
    <n v="5560"/>
    <s v="MR DOOM MICHELLE ET YVAN"/>
    <x v="15"/>
    <n v="22369.17"/>
    <n v="858.33"/>
    <n v="23227.5"/>
    <n v="146"/>
    <n v="13.14"/>
    <n v="95"/>
    <m/>
    <n v="-81.86"/>
    <n v="5.6570875040361647E-4"/>
    <n v="-1161.3800000000001"/>
    <n v="50"/>
    <m/>
    <s v="pas dans challenge"/>
    <m/>
    <n v="0.13"/>
    <n v="0"/>
    <m/>
    <n v="0"/>
    <s v="VWB"/>
    <n v="1"/>
    <n v="0"/>
    <n v="0"/>
    <n v="1"/>
    <m/>
    <m/>
    <n v="0"/>
    <s v="Val de Lys Automobiles"/>
    <s v="VOLKSWAGEN"/>
    <m/>
    <s v="La Chapelle"/>
    <n v="13.14"/>
  </r>
  <r>
    <x v="3"/>
    <s v="C"/>
    <x v="3"/>
    <d v="2021-09-30T00:00:00"/>
    <d v="2021-09-30T00:00:00"/>
    <m/>
    <m/>
    <m/>
    <m/>
    <m/>
    <n v="0"/>
    <s v="ASCDI"/>
    <n v="515563"/>
    <n v="5563"/>
    <s v="TOP JEAN SEBASTIEN ET ISABELLE"/>
    <x v="17"/>
    <n v="40238.33"/>
    <n v="8720.84"/>
    <n v="48959.17"/>
    <n v="83"/>
    <n v="2037.12"/>
    <n v="95"/>
    <m/>
    <n v="1942.12"/>
    <n v="4.160854851093268E-2"/>
    <n v="0"/>
    <n v="-5875.1"/>
    <m/>
    <m/>
    <n v="0.13"/>
    <n v="0.13"/>
    <n v="252.47559999999999"/>
    <m/>
    <n v="252.47559999999999"/>
    <n v="0"/>
    <n v="1"/>
    <n v="20"/>
    <n v="1"/>
    <n v="1"/>
    <m/>
    <m/>
    <n v="1"/>
    <s v="Val de Lys Automobiles"/>
    <s v="VOLKSWAGEN"/>
    <m/>
    <s v="La Chapelle"/>
    <n v="2037.12"/>
  </r>
  <r>
    <x v="3"/>
    <s v="C"/>
    <x v="3"/>
    <d v="2021-06-30T00:00:00"/>
    <d v="2021-07-01T00:00:00"/>
    <m/>
    <m/>
    <m/>
    <m/>
    <m/>
    <m/>
    <s v="VRRKE"/>
    <n v="515564"/>
    <n v="5564"/>
    <s v="BOUDRY"/>
    <x v="17"/>
    <n v="40238.33"/>
    <n v="3100.01"/>
    <n v="43338.340000000004"/>
    <n v="58"/>
    <n v="1178.47"/>
    <n v="95"/>
    <m/>
    <n v="1083.47"/>
    <n v="2.7192319779668531E-2"/>
    <n v="-433.38"/>
    <n v="0"/>
    <m/>
    <m/>
    <n v="0.1"/>
    <n v="0"/>
    <n v="108.34700000000001"/>
    <m/>
    <n v="108.34700000000001"/>
    <n v="0"/>
    <n v="0"/>
    <n v="0"/>
    <n v="0"/>
    <n v="1"/>
    <m/>
    <m/>
    <n v="0"/>
    <s v="Val de Lys Automobiles"/>
    <s v="VOLKSWAGEN"/>
    <m/>
    <s v="Vexor"/>
    <n v="1178.47"/>
  </r>
  <r>
    <x v="3"/>
    <s v="C"/>
    <x v="3"/>
    <d v="2021-04-30T00:00:00"/>
    <d v="2021-04-30T00:00:00"/>
    <m/>
    <m/>
    <m/>
    <m/>
    <m/>
    <n v="0"/>
    <s v="ASCDI"/>
    <n v="515565"/>
    <n v="5565"/>
    <s v="LABITTE NICOLE"/>
    <x v="16"/>
    <n v="17419.169999999998"/>
    <n v="1125"/>
    <n v="18544.169999999998"/>
    <n v="3"/>
    <n v="787.91"/>
    <n v="95"/>
    <m/>
    <n v="692.91"/>
    <n v="4.2488286075893396E-2"/>
    <n v="-1275"/>
    <n v="0"/>
    <m/>
    <m/>
    <n v="7.0000000000000007E-2"/>
    <n v="7.0000000000000007E-2"/>
    <n v="48.503700000000002"/>
    <m/>
    <n v="48.503700000000002"/>
    <s v="VWB"/>
    <n v="1"/>
    <n v="20"/>
    <n v="1"/>
    <n v="1"/>
    <m/>
    <m/>
    <n v="1"/>
    <s v="Val de Lys Automobiles"/>
    <s v="VOLKSWAGEN"/>
    <m/>
    <s v="La Chapelle"/>
    <n v="787.91"/>
  </r>
  <r>
    <x v="3"/>
    <s v="C"/>
    <x v="3"/>
    <d v="2021-08-30T00:00:00"/>
    <d v="2021-08-26T00:00:00"/>
    <m/>
    <m/>
    <m/>
    <m/>
    <m/>
    <m/>
    <s v="VSYPA"/>
    <n v="515567"/>
    <n v="5567"/>
    <s v="HACOVIA"/>
    <x v="17"/>
    <n v="39195.839999999997"/>
    <n v="4216.67"/>
    <n v="43412.509999999995"/>
    <n v="21"/>
    <n v="1127.3800000000001"/>
    <n v="95"/>
    <m/>
    <n v="1032.3800000000001"/>
    <n v="2.5969012158016207E-2"/>
    <n v="0"/>
    <n v="0"/>
    <m/>
    <m/>
    <n v="0.1"/>
    <n v="0.1"/>
    <n v="103.23800000000001"/>
    <m/>
    <n v="103.23800000000001"/>
    <s v="Temsys"/>
    <n v="1"/>
    <n v="0"/>
    <n v="0"/>
    <n v="1"/>
    <m/>
    <m/>
    <n v="0"/>
    <s v="Val de Lys Automobiles"/>
    <s v="VOLKSWAGEN"/>
    <m/>
    <s v="Entreprises"/>
    <n v="1127.3800000000001"/>
  </r>
  <r>
    <x v="3"/>
    <s v="C"/>
    <x v="3"/>
    <d v="2021-07-27T00:00:00"/>
    <d v="2021-07-27T00:00:00"/>
    <m/>
    <m/>
    <m/>
    <m/>
    <m/>
    <m/>
    <s v="ASCDI"/>
    <n v="515569"/>
    <n v="5569"/>
    <s v="TOUQUETCELINE"/>
    <x v="17"/>
    <n v="39505"/>
    <n v="3266.67"/>
    <n v="42771.67"/>
    <n v="63"/>
    <n v="825.97"/>
    <n v="95"/>
    <m/>
    <n v="730.97"/>
    <n v="1.9311146840887906E-2"/>
    <n v="0"/>
    <n v="0"/>
    <m/>
    <m/>
    <n v="7.0000000000000007E-2"/>
    <n v="7.0000000000000007E-2"/>
    <n v="51.16790000000001"/>
    <m/>
    <n v="51.16790000000001"/>
    <s v="VWB"/>
    <n v="1"/>
    <n v="0"/>
    <n v="0"/>
    <n v="1"/>
    <m/>
    <m/>
    <n v="0"/>
    <s v="Val de Lys Automobiles"/>
    <s v="VOLKSWAGEN"/>
    <m/>
    <s v="La Chapelle"/>
    <n v="825.97"/>
  </r>
  <r>
    <x v="3"/>
    <s v="C"/>
    <x v="3"/>
    <d v="2021-07-19T00:00:00"/>
    <d v="2021-07-21T00:00:00"/>
    <m/>
    <m/>
    <m/>
    <m/>
    <m/>
    <n v="0"/>
    <s v="LTLLE"/>
    <n v="515570"/>
    <n v="5570"/>
    <s v="MAYFAIR GARDEN"/>
    <x v="24"/>
    <n v="35899.17"/>
    <n v="4175"/>
    <n v="40074.17"/>
    <n v="108"/>
    <n v="1876.16"/>
    <n v="95"/>
    <m/>
    <n v="1781.16"/>
    <n v="4.6817189226876069E-2"/>
    <n v="-3189.93"/>
    <n v="0"/>
    <m/>
    <m/>
    <n v="0.1"/>
    <n v="0.13"/>
    <n v="178.11600000000001"/>
    <m/>
    <n v="178.11600000000001"/>
    <s v=""/>
    <n v="1"/>
    <n v="0"/>
    <n v="0"/>
    <n v="1"/>
    <m/>
    <m/>
    <n v="0"/>
    <s v="Val de Lys Automobiles"/>
    <s v="VOLKSWAGEN"/>
    <m/>
    <s v="lambersart"/>
    <n v="1876.16"/>
  </r>
  <r>
    <x v="3"/>
    <s v="C"/>
    <x v="3"/>
    <d v="2021-10-21T00:00:00"/>
    <d v="2021-10-21T00:00:00"/>
    <m/>
    <m/>
    <m/>
    <m/>
    <m/>
    <s v="-7.1"/>
    <s v="ASYPA"/>
    <n v="515571"/>
    <n v="5571"/>
    <s v="DEBUF RAPHAEL"/>
    <x v="24"/>
    <n v="35899.17"/>
    <n v="3600"/>
    <n v="39499.17"/>
    <n v="185"/>
    <n v="1289.1500000000001"/>
    <n v="95"/>
    <m/>
    <n v="1194.1500000000001"/>
    <n v="3.263739465917892E-2"/>
    <n v="0"/>
    <n v="-2750"/>
    <m/>
    <m/>
    <m/>
    <n v="0.13"/>
    <n v="0"/>
    <n v="400"/>
    <n v="400"/>
    <s v="VWB"/>
    <n v="0"/>
    <n v="0"/>
    <n v="0"/>
    <n v="1"/>
    <m/>
    <m/>
    <n v="0"/>
    <s v="Val de Lys Automobiles"/>
    <s v="VOLKSWAGEN"/>
    <m/>
    <s v="La Chapelle"/>
    <n v="1289.1500000000001"/>
  </r>
  <r>
    <x v="3"/>
    <s v="C"/>
    <x v="3"/>
    <d v="2021-05-11T00:00:00"/>
    <d v="2021-05-12T00:00:00"/>
    <m/>
    <m/>
    <m/>
    <m/>
    <m/>
    <m/>
    <s v="ASCDI"/>
    <n v="515573"/>
    <n v="5573"/>
    <s v="AHMEIDI VANDAELE ANNE"/>
    <x v="24"/>
    <n v="35899.160000000003"/>
    <n v="3975"/>
    <n v="39874.160000000003"/>
    <n v="33"/>
    <n v="1795.39"/>
    <n v="95"/>
    <m/>
    <n v="1700.39"/>
    <n v="4.5026403064039468E-2"/>
    <n v="358.12"/>
    <n v="-2750"/>
    <n v="2750"/>
    <s v="payé 1250 au lieu de 2750"/>
    <m/>
    <n v="0.13"/>
    <n v="0"/>
    <m/>
    <n v="0"/>
    <s v="VWB"/>
    <n v="1"/>
    <n v="0"/>
    <n v="0"/>
    <n v="1"/>
    <n v="1250"/>
    <d v="2021-10-21T00:00:00"/>
    <n v="0"/>
    <s v="Val de Lys Automobiles"/>
    <s v="VOLKSWAGEN"/>
    <m/>
    <s v="La Chapelle"/>
    <n v="3045.3900000000003"/>
  </r>
  <r>
    <x v="3"/>
    <s v="C"/>
    <x v="3"/>
    <d v="2021-07-27T00:00:00"/>
    <d v="2021-07-22T00:00:00"/>
    <m/>
    <m/>
    <m/>
    <m/>
    <m/>
    <n v="0"/>
    <s v="ASCDI"/>
    <n v="515574"/>
    <n v="5574"/>
    <s v="BOUDART DIDIER"/>
    <x v="16"/>
    <n v="13752.5"/>
    <n v="995.83"/>
    <n v="14748.33"/>
    <n v="20"/>
    <n v="407.58"/>
    <n v="95"/>
    <m/>
    <n v="312.58"/>
    <n v="2.7635671292953166E-2"/>
    <n v="0"/>
    <n v="-1275"/>
    <m/>
    <m/>
    <n v="7.0000000000000007E-2"/>
    <n v="7.0000000000000007E-2"/>
    <n v="21.880600000000001"/>
    <m/>
    <n v="21.880600000000001"/>
    <s v="VWB"/>
    <n v="1"/>
    <n v="20"/>
    <n v="1"/>
    <n v="1"/>
    <m/>
    <m/>
    <n v="1"/>
    <s v="Val de Lys Automobiles"/>
    <s v="VOLKSWAGEN"/>
    <m/>
    <s v="La Chapelle"/>
    <n v="407.58"/>
  </r>
  <r>
    <x v="3"/>
    <s v="C"/>
    <x v="3"/>
    <d v="2021-07-26T00:00:00"/>
    <d v="2021-07-20T00:00:00"/>
    <m/>
    <m/>
    <m/>
    <m/>
    <m/>
    <n v="0"/>
    <s v="ASCDI"/>
    <n v="515575"/>
    <n v="5575"/>
    <s v="SAYEH JAMELEDDINE &amp; RABHA"/>
    <x v="16"/>
    <n v="13752.5"/>
    <n v="1733.33"/>
    <n v="15485.83"/>
    <n v="17"/>
    <n v="520.75"/>
    <n v="95"/>
    <m/>
    <n v="425.75"/>
    <n v="3.3627516251954204E-2"/>
    <n v="0"/>
    <n v="-1275"/>
    <m/>
    <m/>
    <n v="7.0000000000000007E-2"/>
    <n v="7.0000000000000007E-2"/>
    <n v="29.802500000000002"/>
    <m/>
    <n v="29.802500000000002"/>
    <s v="VWB"/>
    <n v="1"/>
    <n v="20"/>
    <n v="1"/>
    <n v="1"/>
    <m/>
    <m/>
    <n v="1"/>
    <s v="Val de Lys Automobiles"/>
    <s v="VOLKSWAGEN"/>
    <m/>
    <s v="La Chapelle"/>
    <n v="520.75"/>
  </r>
  <r>
    <x v="3"/>
    <s v="C"/>
    <x v="3"/>
    <d v="2021-08-02T00:00:00"/>
    <d v="2021-07-31T00:00:00"/>
    <m/>
    <m/>
    <m/>
    <m/>
    <m/>
    <n v="0"/>
    <s v="ASCDI"/>
    <n v="515576"/>
    <n v="5576"/>
    <s v="BUISINE MICKAEL ."/>
    <x v="17"/>
    <n v="37312.5"/>
    <n v="7920.83"/>
    <n v="45233.33"/>
    <n v="11"/>
    <n v="2045.34"/>
    <n v="95"/>
    <m/>
    <n v="1950.34"/>
    <n v="4.5217542020452611E-2"/>
    <n v="-1100"/>
    <n v="0"/>
    <m/>
    <m/>
    <n v="7.0000000000000007E-2"/>
    <n v="7.0000000000000007E-2"/>
    <n v="136.52379999999999"/>
    <m/>
    <n v="136.52379999999999"/>
    <s v="VWB"/>
    <n v="1"/>
    <n v="20"/>
    <n v="1"/>
    <n v="1"/>
    <m/>
    <m/>
    <n v="1"/>
    <s v="Val de Lys Automobiles"/>
    <s v="VOLKSWAGEN"/>
    <m/>
    <s v="La Chapelle"/>
    <n v="2045.34"/>
  </r>
  <r>
    <x v="3"/>
    <s v="C"/>
    <x v="3"/>
    <d v="2021-03-22T00:00:00"/>
    <d v="2021-03-22T00:00:00"/>
    <m/>
    <m/>
    <m/>
    <m/>
    <m/>
    <n v="0"/>
    <s v="ASCDI"/>
    <n v="515577"/>
    <n v="5577"/>
    <s v="BOULANGER AUDREY ET LUDOVIC"/>
    <x v="17"/>
    <n v="29129.17"/>
    <n v="2645.83"/>
    <n v="31775"/>
    <n v="7"/>
    <n v="1063.44"/>
    <n v="95"/>
    <m/>
    <n v="968.44"/>
    <n v="3.3467820613690011E-2"/>
    <n v="0"/>
    <n v="-1100"/>
    <m/>
    <m/>
    <n v="7.0000000000000007E-2"/>
    <n v="7.0000000000000007E-2"/>
    <n v="67.790800000000004"/>
    <m/>
    <n v="67.790800000000004"/>
    <s v="VWB"/>
    <n v="1"/>
    <n v="20"/>
    <n v="1"/>
    <n v="1"/>
    <m/>
    <m/>
    <n v="1"/>
    <s v="Val de Lys Automobiles"/>
    <s v="VOLKSWAGEN"/>
    <m/>
    <s v="La Chapelle"/>
    <n v="1063.44"/>
  </r>
  <r>
    <x v="3"/>
    <s v="C"/>
    <x v="3"/>
    <d v="2021-07-06T00:00:00"/>
    <d v="2021-07-09T00:00:00"/>
    <m/>
    <m/>
    <m/>
    <m/>
    <m/>
    <n v="0"/>
    <s v="ASYPA"/>
    <n v="515578"/>
    <n v="5578"/>
    <s v="CALLIN VALERIE"/>
    <x v="17"/>
    <n v="37312.5"/>
    <n v="4333.33"/>
    <n v="41645.83"/>
    <n v="7"/>
    <n v="1984.62"/>
    <n v="95"/>
    <m/>
    <n v="1889.62"/>
    <n v="4.765471116796087E-2"/>
    <n v="0"/>
    <n v="-1100"/>
    <m/>
    <m/>
    <n v="7.0000000000000007E-2"/>
    <n v="7.0000000000000007E-2"/>
    <n v="132.27340000000001"/>
    <m/>
    <n v="132.27340000000001"/>
    <s v="VWB"/>
    <n v="0"/>
    <n v="20"/>
    <n v="1"/>
    <n v="1"/>
    <m/>
    <m/>
    <n v="1"/>
    <s v="Val de Lys Automobiles"/>
    <s v="VOLKSWAGEN"/>
    <m/>
    <s v="La Chapelle"/>
    <n v="1984.62"/>
  </r>
  <r>
    <x v="3"/>
    <s v="C"/>
    <x v="3"/>
    <d v="2021-06-21T00:00:00"/>
    <d v="2021-06-15T00:00:00"/>
    <m/>
    <m/>
    <m/>
    <m/>
    <m/>
    <m/>
    <s v="VSYPA"/>
    <n v="515579"/>
    <n v="5579"/>
    <s v="CRAEYE CLEMENTINE"/>
    <x v="16"/>
    <n v="17744.169999999998"/>
    <n v="450"/>
    <n v="18194.169999999998"/>
    <n v="14"/>
    <n v="414.89"/>
    <n v="95"/>
    <m/>
    <n v="319.89"/>
    <n v="2.2803458470488074E-2"/>
    <n v="-1819.42"/>
    <n v="0"/>
    <m/>
    <m/>
    <n v="0.1"/>
    <n v="0.1"/>
    <n v="31.989000000000001"/>
    <m/>
    <n v="31.989000000000001"/>
    <s v="VWB"/>
    <n v="0"/>
    <n v="0"/>
    <n v="0"/>
    <n v="1"/>
    <m/>
    <m/>
    <n v="0"/>
    <s v="Val de Lys Automobiles"/>
    <s v="VOLKSWAGEN"/>
    <m/>
    <s v="Entreprises"/>
    <n v="414.89"/>
  </r>
  <r>
    <x v="3"/>
    <s v="C"/>
    <x v="3"/>
    <d v="2021-06-28T00:00:00"/>
    <d v="2021-06-29T00:00:00"/>
    <m/>
    <m/>
    <m/>
    <m/>
    <m/>
    <m/>
    <s v="ASYPA"/>
    <n v="515580"/>
    <n v="5580"/>
    <s v="BIAUSQUE FREDERIC"/>
    <x v="25"/>
    <n v="40141.67"/>
    <n v="8045.83"/>
    <n v="48187.5"/>
    <n v="7"/>
    <n v="1653.57"/>
    <n v="95"/>
    <m/>
    <n v="1558.57"/>
    <n v="3.4315330739299613E-2"/>
    <n v="-2000"/>
    <n v="-7492.94"/>
    <m/>
    <m/>
    <m/>
    <n v="7.0000000000000007E-2"/>
    <n v="0"/>
    <m/>
    <n v="0"/>
    <s v=""/>
    <n v="1"/>
    <n v="0"/>
    <n v="0"/>
    <n v="1"/>
    <m/>
    <m/>
    <n v="0"/>
    <s v="Val de Lys Automobiles"/>
    <s v="VOLKSWAGEN"/>
    <m/>
    <s v="La Chapelle"/>
    <n v="1653.57"/>
  </r>
  <r>
    <x v="3"/>
    <s v="C"/>
    <x v="3"/>
    <d v="2021-05-11T00:00:00"/>
    <d v="2021-05-11T00:00:00"/>
    <m/>
    <m/>
    <m/>
    <m/>
    <m/>
    <m/>
    <s v="ASYPA"/>
    <n v="515581"/>
    <n v="5581"/>
    <s v="SUSZKA JEROME"/>
    <x v="16"/>
    <n v="18252.5"/>
    <n v="1570.83"/>
    <n v="19823.330000000002"/>
    <n v="12"/>
    <n v="872.55"/>
    <n v="95"/>
    <m/>
    <n v="777.55"/>
    <n v="4.401631814634574E-2"/>
    <n v="0"/>
    <n v="-1275"/>
    <m/>
    <m/>
    <n v="7.0000000000000007E-2"/>
    <n v="7.0000000000000007E-2"/>
    <n v="54.4285"/>
    <m/>
    <n v="54.4285"/>
    <s v="VWB"/>
    <n v="1"/>
    <n v="20"/>
    <n v="1"/>
    <n v="1"/>
    <m/>
    <m/>
    <n v="1"/>
    <s v="Val de Lys Automobiles"/>
    <s v="VOLKSWAGEN"/>
    <m/>
    <s v="La Chapelle"/>
    <n v="872.55"/>
  </r>
  <r>
    <x v="3"/>
    <s v="C"/>
    <x v="3"/>
    <d v="2021-02-19T00:00:00"/>
    <d v="2021-02-16T00:00:00"/>
    <m/>
    <m/>
    <m/>
    <m/>
    <m/>
    <n v="0"/>
    <s v="ASYPA"/>
    <n v="515582"/>
    <n v="5582"/>
    <s v="VANDERBRUGGEN PEGGY"/>
    <x v="15"/>
    <n v="19210.830000000002"/>
    <n v="1391.67"/>
    <n v="20602.5"/>
    <n v="8"/>
    <n v="859.89"/>
    <n v="95"/>
    <m/>
    <n v="764.89"/>
    <n v="4.173716781943939E-2"/>
    <n v="0"/>
    <n v="-1750"/>
    <m/>
    <s v="Stock CE"/>
    <n v="0.1"/>
    <n v="7.0000000000000007E-2"/>
    <n v="76.489000000000004"/>
    <m/>
    <n v="76.489000000000004"/>
    <s v="VWB"/>
    <n v="1"/>
    <n v="20"/>
    <n v="1"/>
    <n v="1"/>
    <m/>
    <m/>
    <n v="1"/>
    <s v="Val de Lys Automobiles"/>
    <s v="VOLKSWAGEN"/>
    <m/>
    <s v="La Chapelle"/>
    <n v="859.89"/>
  </r>
  <r>
    <x v="3"/>
    <s v="C"/>
    <x v="3"/>
    <d v="2021-04-30T00:00:00"/>
    <d v="2021-04-30T00:00:00"/>
    <m/>
    <m/>
    <m/>
    <m/>
    <m/>
    <n v="0"/>
    <s v="ASYPA"/>
    <n v="515583"/>
    <n v="5583"/>
    <s v="VINCENT FLORENCE"/>
    <x v="18"/>
    <n v="25369.17"/>
    <n v="754.17"/>
    <n v="26123.339999999997"/>
    <n v="11"/>
    <n v="1264.57"/>
    <n v="95"/>
    <m/>
    <n v="1169.57"/>
    <n v="4.8407669157159848E-2"/>
    <n v="-1416.67"/>
    <n v="0"/>
    <m/>
    <m/>
    <n v="7.0000000000000007E-2"/>
    <n v="7.0000000000000007E-2"/>
    <n v="81.869900000000001"/>
    <m/>
    <n v="81.869900000000001"/>
    <s v="VWB"/>
    <n v="0"/>
    <n v="20"/>
    <n v="1"/>
    <n v="1"/>
    <m/>
    <m/>
    <n v="1"/>
    <s v="Val de Lys Automobiles"/>
    <s v="VOLKSWAGEN"/>
    <m/>
    <s v="La Chapelle"/>
    <n v="1264.57"/>
  </r>
  <r>
    <x v="3"/>
    <s v="C"/>
    <x v="3"/>
    <d v="2021-04-29T00:00:00"/>
    <d v="2021-04-29T00:00:00"/>
    <m/>
    <m/>
    <m/>
    <m/>
    <m/>
    <m/>
    <s v="VSYPA"/>
    <n v="515584"/>
    <n v="5584"/>
    <s v="HUBO CATHERINE"/>
    <x v="18"/>
    <n v="27052.5"/>
    <n v="995.84"/>
    <n v="28048.34"/>
    <n v="10"/>
    <n v="936.47"/>
    <n v="95"/>
    <m/>
    <n v="841.47"/>
    <n v="3.3387715636647303E-2"/>
    <n v="0"/>
    <n v="-280.49"/>
    <m/>
    <m/>
    <n v="0.1"/>
    <n v="0.1"/>
    <n v="84.147000000000006"/>
    <m/>
    <n v="84.147000000000006"/>
    <s v="VWB"/>
    <n v="0"/>
    <n v="0"/>
    <n v="0"/>
    <n v="1"/>
    <m/>
    <m/>
    <n v="0"/>
    <s v="Val de Lys Automobiles"/>
    <s v="VOLKSWAGEN"/>
    <m/>
    <s v="Entreprises"/>
    <n v="936.47"/>
  </r>
  <r>
    <x v="3"/>
    <s v="C"/>
    <x v="3"/>
    <d v="2021-09-14T00:00:00"/>
    <d v="2021-09-16T00:00:00"/>
    <m/>
    <m/>
    <m/>
    <m/>
    <m/>
    <n v="0"/>
    <s v="ASCDI"/>
    <n v="515585"/>
    <n v="5585"/>
    <s v="DEPLANCK BRUNO"/>
    <x v="18"/>
    <n v="27744.17"/>
    <n v="5312.51"/>
    <n v="33056.68"/>
    <n v="43"/>
    <n v="1426.27"/>
    <n v="95"/>
    <m/>
    <n v="1331.27"/>
    <n v="4.314619616973029E-2"/>
    <n v="0"/>
    <n v="-1000"/>
    <m/>
    <m/>
    <n v="0.13"/>
    <n v="0.13"/>
    <n v="173.0651"/>
    <m/>
    <n v="173.0651"/>
    <s v="VWB"/>
    <n v="1"/>
    <n v="20"/>
    <n v="1"/>
    <n v="1"/>
    <m/>
    <m/>
    <n v="1"/>
    <s v="Val de Lys Automobiles"/>
    <s v="VOLKSWAGEN"/>
    <m/>
    <s v="La Chapelle"/>
    <n v="1426.27"/>
  </r>
  <r>
    <x v="3"/>
    <s v="C"/>
    <x v="3"/>
    <d v="2021-06-30T00:00:00"/>
    <d v="2021-06-29T00:00:00"/>
    <m/>
    <m/>
    <m/>
    <m/>
    <m/>
    <m/>
    <s v="ASYPA"/>
    <n v="515588"/>
    <n v="5588"/>
    <s v="GOMBERT VINCENT"/>
    <x v="18"/>
    <n v="27635.83"/>
    <n v="591.66999999999996"/>
    <n v="28227.5"/>
    <n v="26"/>
    <n v="-27.13"/>
    <n v="95"/>
    <m/>
    <n v="-122.13"/>
    <n v="-9.6111947568860154E-4"/>
    <n v="0"/>
    <n v="0"/>
    <m/>
    <m/>
    <m/>
    <n v="0.1"/>
    <n v="0"/>
    <n v="100"/>
    <n v="100"/>
    <s v="VWB"/>
    <n v="1"/>
    <n v="20"/>
    <n v="1"/>
    <n v="1"/>
    <m/>
    <m/>
    <n v="1"/>
    <s v="Val de Lys Automobiles"/>
    <s v="VOLKSWAGEN"/>
    <m/>
    <s v="La Chapelle"/>
    <n v="-27.13"/>
  </r>
  <r>
    <x v="3"/>
    <s v="C"/>
    <x v="3"/>
    <d v="2021-05-24T00:00:00"/>
    <d v="2021-05-14T00:00:00"/>
    <m/>
    <m/>
    <m/>
    <m/>
    <m/>
    <n v="0"/>
    <s v="ASCDI"/>
    <n v="515590"/>
    <n v="5590"/>
    <s v="ARQUEMBOURG FRANCIS ET FRANCOISE"/>
    <x v="18"/>
    <n v="27635.83"/>
    <n v="1037.51"/>
    <n v="28673.34"/>
    <n v="26"/>
    <n v="1339.72"/>
    <n v="95"/>
    <m/>
    <n v="1244.72"/>
    <n v="4.6723541798758012E-2"/>
    <n v="0"/>
    <n v="-1416.67"/>
    <m/>
    <m/>
    <n v="7.0000000000000007E-2"/>
    <n v="7.0000000000000007E-2"/>
    <n v="87.130400000000009"/>
    <m/>
    <n v="87.130400000000009"/>
    <s v="VWB"/>
    <n v="1"/>
    <n v="20"/>
    <n v="1"/>
    <n v="1"/>
    <m/>
    <m/>
    <n v="1"/>
    <s v="Val de Lys Automobiles"/>
    <s v="VOLKSWAGEN"/>
    <m/>
    <s v="La Chapelle"/>
    <n v="1339.72"/>
  </r>
  <r>
    <x v="3"/>
    <s v="C"/>
    <x v="3"/>
    <d v="2021-06-18T00:00:00"/>
    <d v="2021-06-19T00:00:00"/>
    <m/>
    <m/>
    <m/>
    <m/>
    <m/>
    <n v="0"/>
    <s v="ASCDI"/>
    <n v="515591"/>
    <n v="5591"/>
    <s v="HOMS JEAN"/>
    <x v="21"/>
    <n v="23920"/>
    <n v="945.84"/>
    <n v="24865.84"/>
    <n v="8"/>
    <n v="1215.27"/>
    <n v="95"/>
    <m/>
    <n v="1120.27"/>
    <n v="4.8873072456028024E-2"/>
    <n v="0"/>
    <n v="-1650"/>
    <m/>
    <m/>
    <n v="7.0000000000000007E-2"/>
    <n v="7.0000000000000007E-2"/>
    <n v="78.418900000000008"/>
    <m/>
    <n v="78.418900000000008"/>
    <s v=""/>
    <n v="0"/>
    <n v="20"/>
    <n v="1"/>
    <n v="1"/>
    <m/>
    <m/>
    <n v="1"/>
    <s v="Val de Lys Automobiles"/>
    <s v="VOLKSWAGEN"/>
    <m/>
    <s v="La Chapelle"/>
    <n v="1215.27"/>
  </r>
  <r>
    <x v="3"/>
    <s v="C"/>
    <x v="3"/>
    <d v="2021-08-04T00:00:00"/>
    <d v="2021-08-04T00:00:00"/>
    <m/>
    <m/>
    <m/>
    <m/>
    <m/>
    <n v="0"/>
    <s v="VSYPA"/>
    <n v="515592"/>
    <n v="5592"/>
    <s v="DEGRAND LUCIE"/>
    <x v="17"/>
    <n v="36637.5"/>
    <n v="962.5"/>
    <n v="37600"/>
    <n v="61"/>
    <n v="2320.35"/>
    <n v="95"/>
    <m/>
    <n v="2225.35"/>
    <n v="6.1711436170212762E-2"/>
    <n v="0"/>
    <n v="0"/>
    <m/>
    <m/>
    <n v="7.0000000000000007E-2"/>
    <n v="0.1"/>
    <n v="155.77450000000002"/>
    <m/>
    <n v="155.77450000000002"/>
    <s v="VWB"/>
    <n v="0"/>
    <n v="0"/>
    <n v="0"/>
    <n v="1"/>
    <m/>
    <m/>
    <n v="0"/>
    <s v="Val de Lys Automobiles"/>
    <s v="VOLKSWAGEN"/>
    <m/>
    <s v="Entreprises"/>
    <n v="2320.35"/>
  </r>
  <r>
    <x v="3"/>
    <s v="C"/>
    <x v="3"/>
    <d v="2021-06-18T00:00:00"/>
    <d v="2021-06-21T00:00:00"/>
    <m/>
    <m/>
    <m/>
    <m/>
    <m/>
    <m/>
    <s v="ASDCA"/>
    <n v="515595"/>
    <n v="5595"/>
    <s v="VANBESIEN THIERRY"/>
    <x v="16"/>
    <n v="13985.83"/>
    <n v="220.83"/>
    <n v="14206.66"/>
    <n v="9"/>
    <n v="423.21000000000004"/>
    <n v="95"/>
    <m/>
    <n v="328.21000000000004"/>
    <n v="2.9789549408516854E-2"/>
    <n v="-1733.33"/>
    <n v="0"/>
    <m/>
    <m/>
    <n v="0.1"/>
    <n v="0.1"/>
    <n v="32.821000000000005"/>
    <m/>
    <n v="32.821000000000005"/>
    <s v="CM CIC Bail"/>
    <n v="1"/>
    <n v="0"/>
    <n v="0"/>
    <n v="1"/>
    <m/>
    <m/>
    <n v="0"/>
    <s v="Val de Lys Automobiles"/>
    <s v="VOLKSWAGEN"/>
    <m/>
    <s v="La Chapelle"/>
    <n v="423.21000000000004"/>
  </r>
  <r>
    <x v="3"/>
    <s v="C"/>
    <x v="3"/>
    <d v="2021-06-21T00:00:00"/>
    <d v="2021-06-21T00:00:00"/>
    <m/>
    <m/>
    <m/>
    <m/>
    <m/>
    <n v="0"/>
    <s v="VSYPA"/>
    <n v="515597"/>
    <n v="5597"/>
    <s v="ZANZEN CINDY"/>
    <x v="16"/>
    <n v="19902.5"/>
    <n v="4050"/>
    <n v="23952.5"/>
    <n v="3"/>
    <n v="577.89"/>
    <n v="95"/>
    <m/>
    <n v="482.89"/>
    <n v="2.4126500365306336E-2"/>
    <n v="0"/>
    <n v="-1733.33"/>
    <m/>
    <m/>
    <n v="7.0000000000000007E-2"/>
    <n v="0.1"/>
    <n v="33.802300000000002"/>
    <m/>
    <n v="33.802300000000002"/>
    <s v="VWB"/>
    <n v="1"/>
    <n v="0"/>
    <n v="0"/>
    <n v="1"/>
    <m/>
    <m/>
    <n v="0"/>
    <s v="Val de Lys Automobiles"/>
    <s v="VOLKSWAGEN"/>
    <m/>
    <s v="Entreprises"/>
    <n v="577.89"/>
  </r>
  <r>
    <x v="3"/>
    <s v="C"/>
    <x v="3"/>
    <d v="2021-06-14T00:00:00"/>
    <d v="2021-06-14T00:00:00"/>
    <m/>
    <m/>
    <m/>
    <m/>
    <m/>
    <m/>
    <s v="ASYPA"/>
    <n v="515598"/>
    <n v="5598"/>
    <s v="CHARTIER ERIC"/>
    <x v="17"/>
    <n v="38520.839999999997"/>
    <n v="1616.67"/>
    <n v="40137.509999999995"/>
    <n v="6"/>
    <n v="1449.21"/>
    <n v="95"/>
    <m/>
    <n v="1354.21"/>
    <n v="3.6106126164777042E-2"/>
    <n v="0"/>
    <n v="-1100"/>
    <m/>
    <m/>
    <n v="7.0000000000000007E-2"/>
    <n v="7.0000000000000007E-2"/>
    <n v="94.794700000000006"/>
    <m/>
    <n v="94.794700000000006"/>
    <s v="VWB"/>
    <n v="1"/>
    <n v="20"/>
    <n v="1"/>
    <n v="1"/>
    <m/>
    <m/>
    <n v="1"/>
    <s v="Val de Lys Automobiles"/>
    <s v="VOLKSWAGEN"/>
    <m/>
    <s v="La Chapelle"/>
    <n v="1449.21"/>
  </r>
  <r>
    <x v="3"/>
    <s v="C"/>
    <x v="3"/>
    <d v="2021-03-15T00:00:00"/>
    <d v="2021-03-15T00:00:00"/>
    <m/>
    <m/>
    <m/>
    <m/>
    <m/>
    <n v="0"/>
    <s v="ASYPA"/>
    <n v="515599"/>
    <n v="5599"/>
    <s v="DEKEYSER VALÉRIE"/>
    <x v="21"/>
    <n v="27840.42"/>
    <n v="1013.29"/>
    <n v="28853.71"/>
    <m/>
    <n v="918.29"/>
    <n v="3.2243047454673775E-2"/>
    <m/>
    <n v="918.25775695254526"/>
    <n v="3.1825716692931341E-2"/>
    <m/>
    <n v="-1650"/>
    <n v="7.0000000000000007E-2"/>
    <n v="91.829000000000008"/>
    <m/>
    <n v="0.13"/>
    <n v="0"/>
    <n v="1"/>
    <n v="1"/>
    <m/>
    <m/>
    <m/>
    <n v="0"/>
    <n v="1"/>
    <m/>
    <m/>
    <n v="0"/>
    <s v="Val de Lys Automobiles"/>
    <s v="VOLKSWAGEN"/>
    <m/>
    <s v="La Chapelle"/>
    <n v="918.29"/>
  </r>
  <r>
    <x v="3"/>
    <s v="C"/>
    <x v="3"/>
    <d v="2021-06-28T00:00:00"/>
    <d v="2021-06-25T00:00:00"/>
    <m/>
    <m/>
    <m/>
    <m/>
    <m/>
    <n v="41183.99"/>
    <s v="ASCDI"/>
    <n v="515600"/>
    <n v="5600"/>
    <s v="BARRAS JEAN FRANCOIS"/>
    <x v="17"/>
    <n v="38520.839999999997"/>
    <n v="995.84"/>
    <n v="39516.679999999993"/>
    <n v="7"/>
    <n v="1810.35"/>
    <n v="95"/>
    <m/>
    <n v="1715.35"/>
    <n v="4.5812300021155626E-2"/>
    <n v="0"/>
    <n v="-1100"/>
    <m/>
    <m/>
    <n v="7.0000000000000007E-2"/>
    <n v="7.0000000000000007E-2"/>
    <n v="120.0745"/>
    <m/>
    <n v="120.0745"/>
    <s v="VWB"/>
    <n v="1"/>
    <n v="20"/>
    <n v="1"/>
    <n v="1"/>
    <m/>
    <m/>
    <n v="1"/>
    <s v="Val de Lys Automobiles"/>
    <s v="VOLKSWAGEN"/>
    <m/>
    <s v="La Chapelle"/>
    <n v="1810.35"/>
  </r>
  <r>
    <x v="3"/>
    <s v="C"/>
    <x v="3"/>
    <d v="2021-05-20T00:00:00"/>
    <d v="2021-05-21T00:00:00"/>
    <m/>
    <m/>
    <m/>
    <m/>
    <m/>
    <n v="0"/>
    <s v="ASCDI"/>
    <n v="515601"/>
    <n v="5601"/>
    <s v="BRUNELLE JEAN CHRISTOPHE"/>
    <x v="15"/>
    <n v="24069.17"/>
    <n v="795.83"/>
    <n v="24865"/>
    <n v="23"/>
    <n v="1324.73"/>
    <n v="95"/>
    <m/>
    <n v="1229.73"/>
    <n v="5.3276895234265029E-2"/>
    <n v="-2583.33"/>
    <n v="0"/>
    <m/>
    <m/>
    <n v="7.0000000000000007E-2"/>
    <n v="7.0000000000000007E-2"/>
    <n v="86.081100000000006"/>
    <m/>
    <n v="86.081100000000006"/>
    <s v="VWB"/>
    <n v="1"/>
    <n v="20"/>
    <n v="1"/>
    <n v="1"/>
    <n v="-213.76"/>
    <n v="44336"/>
    <n v="1"/>
    <s v="Val de Lys Automobiles"/>
    <s v="VOLKSWAGEN"/>
    <m/>
    <s v="La Chapelle"/>
    <n v="1110.97"/>
  </r>
  <r>
    <x v="3"/>
    <s v="C"/>
    <x v="3"/>
    <d v="2021-05-31T00:00:00"/>
    <d v="2021-05-27T00:00:00"/>
    <m/>
    <m/>
    <m/>
    <m/>
    <m/>
    <n v="-2000"/>
    <s v="VSYPA"/>
    <n v="515602"/>
    <n v="5602"/>
    <s v="ISO NORD - CPTE"/>
    <x v="21"/>
    <n v="33545"/>
    <n v="2858.34"/>
    <n v="36403.339999999997"/>
    <n v="11"/>
    <n v="519.67999999999995"/>
    <n v="95"/>
    <m/>
    <n v="424.67999999999995"/>
    <n v="1.4275613171758416E-2"/>
    <n v="0"/>
    <n v="-1092.0999999999999"/>
    <m/>
    <m/>
    <n v="7.0000000000000007E-2"/>
    <n v="0.1"/>
    <n v="29.727599999999999"/>
    <m/>
    <n v="29.727599999999999"/>
    <s v=""/>
    <n v="0"/>
    <n v="0"/>
    <n v="0"/>
    <n v="1"/>
    <m/>
    <m/>
    <n v="0"/>
    <s v="Val de Lys Automobiles"/>
    <s v="VOLKSWAGEN"/>
    <m/>
    <s v="Entreprises"/>
    <n v="519.67999999999995"/>
  </r>
  <r>
    <x v="3"/>
    <s v="C"/>
    <x v="3"/>
    <d v="2021-05-25T00:00:00"/>
    <d v="2021-05-25T00:00:00"/>
    <m/>
    <m/>
    <m/>
    <m/>
    <m/>
    <m/>
    <s v="ASCDI"/>
    <n v="515603"/>
    <n v="5603"/>
    <s v="BRUYERE JEAN ET ANDREE"/>
    <x v="15"/>
    <n v="24069.17"/>
    <n v="1125"/>
    <n v="25194.17"/>
    <n v="28"/>
    <n v="1234.07"/>
    <n v="95"/>
    <m/>
    <n v="1139.07"/>
    <n v="4.8982363777016667E-2"/>
    <n v="-2583.33"/>
    <n v="0"/>
    <m/>
    <m/>
    <n v="7.0000000000000007E-2"/>
    <n v="7.0000000000000007E-2"/>
    <n v="79.734899999999996"/>
    <m/>
    <n v="79.734899999999996"/>
    <s v="VWB"/>
    <n v="1"/>
    <n v="20"/>
    <n v="1"/>
    <n v="1"/>
    <m/>
    <m/>
    <n v="1"/>
    <s v="Val de Lys Automobiles"/>
    <s v="VOLKSWAGEN"/>
    <m/>
    <s v="La Chapelle"/>
    <n v="1234.07"/>
  </r>
  <r>
    <x v="3"/>
    <s v="C"/>
    <x v="3"/>
    <d v="2021-08-31T00:00:00"/>
    <d v="2021-08-26T00:00:00"/>
    <m/>
    <m/>
    <m/>
    <m/>
    <m/>
    <n v="-2000"/>
    <s v="VSYPA"/>
    <n v="515604"/>
    <n v="5604"/>
    <s v="BERTHIER PERRINE"/>
    <x v="17"/>
    <n v="38520.839999999997"/>
    <n v="170.83"/>
    <n v="38691.67"/>
    <n v="68"/>
    <n v="1255.77"/>
    <n v="95"/>
    <m/>
    <n v="1160.77"/>
    <n v="3.2455823178477436E-2"/>
    <n v="0"/>
    <n v="0"/>
    <m/>
    <m/>
    <n v="0.1"/>
    <n v="0.1"/>
    <n v="116.077"/>
    <m/>
    <n v="116.077"/>
    <s v="Arval"/>
    <n v="0"/>
    <n v="0"/>
    <n v="0"/>
    <n v="1"/>
    <m/>
    <m/>
    <n v="0"/>
    <s v="Val de Lys Automobiles"/>
    <s v="VOLKSWAGEN"/>
    <m/>
    <s v="Entreprises"/>
    <n v="1255.77"/>
  </r>
  <r>
    <x v="3"/>
    <s v="C"/>
    <x v="3"/>
    <d v="2021-07-13T00:00:00"/>
    <d v="2021-07-13T00:00:00"/>
    <m/>
    <m/>
    <m/>
    <m/>
    <m/>
    <n v="0"/>
    <s v="ASYPA"/>
    <n v="515605"/>
    <n v="5605"/>
    <s v="DERAY J PHILIPPE ."/>
    <x v="17"/>
    <n v="38520.839999999997"/>
    <n v="3816.67"/>
    <n v="42337.509999999995"/>
    <n v="8"/>
    <n v="1539.68"/>
    <n v="95"/>
    <m/>
    <n v="1444.68"/>
    <n v="3.6366805700193523E-2"/>
    <n v="0"/>
    <n v="-1100"/>
    <m/>
    <m/>
    <n v="7.0000000000000007E-2"/>
    <n v="7.0000000000000007E-2"/>
    <n v="101.12760000000002"/>
    <m/>
    <n v="101.12760000000002"/>
    <s v=""/>
    <n v="0"/>
    <n v="20"/>
    <n v="1"/>
    <n v="1"/>
    <m/>
    <m/>
    <n v="1"/>
    <s v="Val de Lys Automobiles"/>
    <s v="VOLKSWAGEN"/>
    <m/>
    <s v="La Chapelle"/>
    <n v="1539.68"/>
  </r>
  <r>
    <x v="3"/>
    <s v="C"/>
    <x v="3"/>
    <d v="2021-04-30T00:00:00"/>
    <d v="2021-04-30T00:00:00"/>
    <m/>
    <m/>
    <m/>
    <m/>
    <m/>
    <n v="0"/>
    <s v="ASDCA"/>
    <n v="515606"/>
    <n v="5606"/>
    <s v="SILINI YANIS"/>
    <x v="15"/>
    <n v="19744.169999999998"/>
    <n v="1391.67"/>
    <n v="21135.839999999997"/>
    <n v="38"/>
    <n v="717.75"/>
    <n v="95"/>
    <m/>
    <n v="622.75"/>
    <n v="3.395890582063453E-2"/>
    <n v="-1933.3300000000002"/>
    <n v="0"/>
    <m/>
    <m/>
    <n v="0.1"/>
    <n v="7.0000000000000007E-2"/>
    <n v="62.275000000000006"/>
    <m/>
    <n v="62.275000000000006"/>
    <s v=""/>
    <n v="1"/>
    <n v="0"/>
    <n v="0"/>
    <n v="1"/>
    <m/>
    <m/>
    <n v="0"/>
    <s v="Val de Lys Automobiles"/>
    <s v="VOLKSWAGEN"/>
    <m/>
    <s v="La Chapelle"/>
    <n v="717.75"/>
  </r>
  <r>
    <x v="3"/>
    <s v="C"/>
    <x v="3"/>
    <d v="2021-09-28T00:00:00"/>
    <d v="2021-09-28T00:00:00"/>
    <m/>
    <m/>
    <m/>
    <m/>
    <m/>
    <n v="0"/>
    <s v="ASCDI"/>
    <n v="515607"/>
    <n v="5607"/>
    <s v="AGACHE AUDREY"/>
    <x v="21"/>
    <n v="24961.67"/>
    <n v="1516.67"/>
    <n v="26478.339999999997"/>
    <n v="12"/>
    <n v="977.82"/>
    <n v="95"/>
    <m/>
    <n v="882.82"/>
    <n v="3.6929052198891629E-2"/>
    <n v="0"/>
    <n v="-1650"/>
    <m/>
    <m/>
    <n v="7.0000000000000007E-2"/>
    <n v="7.0000000000000007E-2"/>
    <n v="61.79740000000001"/>
    <m/>
    <n v="61.79740000000001"/>
    <s v="VWB"/>
    <n v="1"/>
    <n v="20"/>
    <n v="1"/>
    <n v="1"/>
    <m/>
    <m/>
    <n v="1"/>
    <s v="Val de Lys Automobiles"/>
    <s v="VOLKSWAGEN"/>
    <m/>
    <s v="La Chapelle"/>
    <n v="977.82"/>
  </r>
  <r>
    <x v="3"/>
    <s v="C"/>
    <x v="3"/>
    <d v="2021-06-21T00:00:00"/>
    <d v="2021-06-18T00:00:00"/>
    <m/>
    <m/>
    <m/>
    <m/>
    <m/>
    <n v="0"/>
    <s v="ASYPA"/>
    <n v="515608"/>
    <n v="5608"/>
    <s v="LECOEUCHE JOEL"/>
    <x v="18"/>
    <n v="23677.5"/>
    <n v="2845.84"/>
    <n v="26523.34"/>
    <n v="18"/>
    <n v="991.89"/>
    <n v="95"/>
    <m/>
    <n v="896.89"/>
    <n v="3.7396873847712994E-2"/>
    <n v="0"/>
    <n v="-1416.67"/>
    <m/>
    <m/>
    <n v="7.0000000000000007E-2"/>
    <n v="7.0000000000000007E-2"/>
    <n v="62.782300000000006"/>
    <m/>
    <n v="62.782300000000006"/>
    <s v="VWB"/>
    <n v="1"/>
    <n v="20"/>
    <n v="1"/>
    <n v="1"/>
    <m/>
    <m/>
    <n v="1"/>
    <s v="Val de Lys Automobiles"/>
    <s v="VOLKSWAGEN"/>
    <m/>
    <s v="La Chapelle"/>
    <n v="991.89"/>
  </r>
  <r>
    <x v="3"/>
    <s v="C"/>
    <x v="3"/>
    <d v="2021-06-30T00:00:00"/>
    <d v="2021-06-30T00:00:00"/>
    <m/>
    <m/>
    <m/>
    <m/>
    <m/>
    <n v="0"/>
    <s v="ASCDI"/>
    <n v="515609"/>
    <n v="5609"/>
    <s v="JONVILLE CLAUDIE"/>
    <x v="16"/>
    <n v="15527.5"/>
    <n v="1358.33"/>
    <n v="16885.830000000002"/>
    <n v="12"/>
    <n v="641.08000000000004"/>
    <n v="95"/>
    <m/>
    <n v="546.08000000000004"/>
    <n v="3.7965560472893546E-2"/>
    <n v="0"/>
    <n v="-2108.33"/>
    <m/>
    <m/>
    <n v="7.0000000000000007E-2"/>
    <n v="7.0000000000000007E-2"/>
    <n v="38.225600000000007"/>
    <m/>
    <n v="38.225600000000007"/>
    <s v=""/>
    <n v="0"/>
    <n v="20"/>
    <n v="1"/>
    <n v="1"/>
    <m/>
    <m/>
    <n v="1"/>
    <s v="Val de Lys Automobiles"/>
    <s v="VOLKSWAGEN"/>
    <m/>
    <s v="La Chapelle"/>
    <n v="641.08000000000004"/>
  </r>
  <r>
    <x v="3"/>
    <s v="C"/>
    <x v="3"/>
    <d v="2021-06-29T00:00:00"/>
    <d v="2021-06-29T00:00:00"/>
    <m/>
    <m/>
    <m/>
    <m/>
    <m/>
    <m/>
    <s v="ASCDI"/>
    <n v="515610"/>
    <n v="5610"/>
    <s v="RENNUIT VALERIE"/>
    <x v="18"/>
    <n v="21860.83"/>
    <n v="2050.0100000000002"/>
    <n v="23910.840000000004"/>
    <n v="26"/>
    <n v="1377.38"/>
    <n v="95"/>
    <m/>
    <n v="1282.3800000000001"/>
    <n v="5.7604835296459676E-2"/>
    <n v="0"/>
    <n v="-2666.67"/>
    <m/>
    <s v="INDEMNIT2"/>
    <n v="7.0000000000000007E-2"/>
    <n v="7.0000000000000007E-2"/>
    <n v="89.766600000000011"/>
    <m/>
    <n v="89.766600000000011"/>
    <s v="VWB"/>
    <n v="1"/>
    <n v="20"/>
    <n v="1"/>
    <n v="1"/>
    <m/>
    <m/>
    <n v="1"/>
    <s v="Val de Lys Automobiles"/>
    <s v="VOLKSWAGEN"/>
    <m/>
    <s v="La Chapelle"/>
    <n v="1377.38"/>
  </r>
  <r>
    <x v="3"/>
    <s v="C"/>
    <x v="3"/>
    <d v="2021-09-13T00:00:00"/>
    <d v="2021-09-16T00:00:00"/>
    <m/>
    <m/>
    <m/>
    <m/>
    <m/>
    <n v="0"/>
    <s v="ASDCA"/>
    <n v="515611"/>
    <n v="5611"/>
    <s v="BPCE CAR LEASE"/>
    <x v="21"/>
    <n v="28945.75"/>
    <n v="925"/>
    <n v="29870.75"/>
    <n v="11"/>
    <n v="997.36"/>
    <n v="95"/>
    <m/>
    <n v="902.36"/>
    <n v="3.3389185072353389E-2"/>
    <n v="0"/>
    <n v="0"/>
    <m/>
    <m/>
    <n v="7.0000000000000007E-2"/>
    <n v="7.0000000000000007E-2"/>
    <n v="63.165200000000006"/>
    <m/>
    <n v="63.165200000000006"/>
    <s v="BPCE CAR LEASE"/>
    <n v="0"/>
    <n v="0"/>
    <n v="0"/>
    <n v="1"/>
    <m/>
    <m/>
    <n v="0"/>
    <s v="Val de Lys Automobiles"/>
    <s v="VOLKSWAGEN"/>
    <m/>
    <s v="La Chapelle"/>
    <n v="997.36"/>
  </r>
  <r>
    <x v="3"/>
    <s v="C"/>
    <x v="3"/>
    <d v="2021-07-30T00:00:00"/>
    <d v="2021-07-15T00:00:00"/>
    <m/>
    <m/>
    <m/>
    <m/>
    <m/>
    <m/>
    <s v="ASYPA"/>
    <n v="515614"/>
    <n v="5614"/>
    <s v="SANZEY GUILLAUME"/>
    <x v="16"/>
    <n v="17985.830000000002"/>
    <n v="837.5"/>
    <n v="18823.330000000002"/>
    <n v="42"/>
    <n v="388.68"/>
    <n v="95"/>
    <m/>
    <n v="293.68"/>
    <n v="2.0648843748688462E-2"/>
    <n v="0"/>
    <n v="-564.70000000000005"/>
    <m/>
    <m/>
    <n v="7.0000000000000007E-2"/>
    <n v="7.0000000000000007E-2"/>
    <n v="20.557600000000001"/>
    <m/>
    <n v="20.557600000000001"/>
    <s v="VWB"/>
    <n v="0"/>
    <n v="20"/>
    <n v="1"/>
    <n v="1"/>
    <m/>
    <m/>
    <n v="1"/>
    <s v="Val de Lys Automobiles"/>
    <s v="VOLKSWAGEN"/>
    <m/>
    <s v="La Chapelle"/>
    <n v="388.68"/>
  </r>
  <r>
    <x v="3"/>
    <s v="C"/>
    <x v="3"/>
    <d v="2021-06-03T00:00:00"/>
    <d v="2021-06-03T00:00:00"/>
    <m/>
    <m/>
    <m/>
    <m/>
    <m/>
    <n v="0"/>
    <s v="ASCDI"/>
    <n v="515615"/>
    <n v="5615"/>
    <s v="CAPPOEN JEAN PIERRE ET FABIENNE"/>
    <x v="17"/>
    <n v="28062.5"/>
    <n v="2208.33"/>
    <n v="30270.83"/>
    <n v="16"/>
    <n v="663.22"/>
    <n v="95"/>
    <m/>
    <n v="568.22"/>
    <n v="2.1909541297678324E-2"/>
    <n v="0"/>
    <n v="-1100"/>
    <m/>
    <m/>
    <n v="7.0000000000000007E-2"/>
    <n v="7.0000000000000007E-2"/>
    <n v="39.775400000000005"/>
    <m/>
    <n v="39.775400000000005"/>
    <s v=""/>
    <n v="1"/>
    <n v="0"/>
    <n v="0"/>
    <n v="1"/>
    <m/>
    <m/>
    <n v="0"/>
    <s v="Val de Lys Automobiles"/>
    <s v="VOLKSWAGEN"/>
    <m/>
    <s v="La Chapelle"/>
    <n v="663.22"/>
  </r>
  <r>
    <x v="3"/>
    <s v="C"/>
    <x v="3"/>
    <d v="2021-06-14T00:00:00"/>
    <d v="2021-06-14T00:00:00"/>
    <m/>
    <m/>
    <m/>
    <m/>
    <m/>
    <n v="0"/>
    <s v="ASYPA"/>
    <n v="515616"/>
    <n v="5616"/>
    <s v="DOUCHET JULIE"/>
    <x v="16"/>
    <n v="19381.669999999998"/>
    <n v="1858.34"/>
    <n v="21240.01"/>
    <n v="7"/>
    <n v="652.54999999999995"/>
    <n v="95"/>
    <m/>
    <n v="557.54999999999995"/>
    <n v="3.0722678567477135E-2"/>
    <n v="0"/>
    <n v="-1275"/>
    <m/>
    <m/>
    <n v="0.1"/>
    <n v="0.1"/>
    <n v="55.754999999999995"/>
    <m/>
    <n v="55.754999999999995"/>
    <s v="VWB"/>
    <n v="0"/>
    <n v="20"/>
    <n v="1"/>
    <n v="1"/>
    <m/>
    <m/>
    <n v="1"/>
    <s v="Val de Lys Automobiles"/>
    <s v="VOLKSWAGEN"/>
    <m/>
    <s v="La Chapelle"/>
    <n v="652.54999999999995"/>
  </r>
  <r>
    <x v="3"/>
    <s v="C"/>
    <x v="3"/>
    <d v="2021-06-18T00:00:00"/>
    <d v="2021-06-18T00:00:00"/>
    <m/>
    <m/>
    <m/>
    <m/>
    <m/>
    <n v="0"/>
    <s v="ASCDI"/>
    <n v="515622"/>
    <n v="5622"/>
    <s v="BOULANGER AUDREY ET LUDOVIC"/>
    <x v="16"/>
    <n v="13985.83"/>
    <n v="1266.6600000000001"/>
    <n v="15252.49"/>
    <n v="9"/>
    <n v="786.4"/>
    <n v="95"/>
    <m/>
    <n v="691.4"/>
    <n v="5.1558794662379719E-2"/>
    <n v="0"/>
    <n v="-1733.33"/>
    <m/>
    <m/>
    <n v="7.0000000000000007E-2"/>
    <n v="0.1"/>
    <n v="48.398000000000003"/>
    <m/>
    <n v="48.398000000000003"/>
    <s v="VWB"/>
    <n v="1"/>
    <n v="20"/>
    <n v="1"/>
    <n v="1"/>
    <m/>
    <m/>
    <n v="1"/>
    <s v="Val de Lys Automobiles"/>
    <s v="VOLKSWAGEN"/>
    <m/>
    <s v="La Chapelle"/>
    <n v="786.4"/>
  </r>
  <r>
    <x v="3"/>
    <s v="C"/>
    <x v="3"/>
    <d v="2021-06-30T00:00:00"/>
    <d v="2021-06-30T00:00:00"/>
    <m/>
    <m/>
    <m/>
    <m/>
    <m/>
    <m/>
    <s v="ASYPA"/>
    <n v="515623"/>
    <n v="5623"/>
    <s v="PERCHE SANDRINE"/>
    <x v="16"/>
    <n v="13985.83"/>
    <n v="1258.33"/>
    <n v="15244.16"/>
    <n v="12"/>
    <n v="210.36999999999989"/>
    <n v="95"/>
    <m/>
    <n v="115.36999999999989"/>
    <n v="1.3800038834543844E-2"/>
    <n v="0"/>
    <n v="-1275"/>
    <m/>
    <m/>
    <n v="0.1"/>
    <n v="0.1"/>
    <n v="11.53699999999999"/>
    <m/>
    <n v="11.53699999999999"/>
    <s v="VWB"/>
    <n v="1"/>
    <n v="20"/>
    <n v="1"/>
    <n v="1"/>
    <m/>
    <m/>
    <n v="1"/>
    <s v="Val de Lys Automobiles"/>
    <s v="VOLKSWAGEN"/>
    <m/>
    <s v="La Chapelle"/>
    <n v="210.36999999999989"/>
  </r>
  <r>
    <x v="3"/>
    <s v="C"/>
    <x v="3"/>
    <d v="2021-06-02T00:00:00"/>
    <d v="2021-06-07T00:00:00"/>
    <m/>
    <m/>
    <m/>
    <m/>
    <m/>
    <n v="0"/>
    <s v="ASYPA"/>
    <n v="515637"/>
    <n v="5637"/>
    <s v="DELEAU MEGANE"/>
    <x v="16"/>
    <n v="16285.83"/>
    <n v="1962.51"/>
    <n v="18248.34"/>
    <n v="5"/>
    <n v="496.55"/>
    <n v="95"/>
    <m/>
    <n v="401.55"/>
    <n v="2.7210694233009688E-2"/>
    <n v="0"/>
    <n v="-1275"/>
    <m/>
    <m/>
    <n v="0.1"/>
    <n v="0.1"/>
    <n v="40.155000000000001"/>
    <m/>
    <n v="40.155000000000001"/>
    <s v="VWB"/>
    <n v="1"/>
    <n v="0"/>
    <n v="0"/>
    <n v="1"/>
    <m/>
    <m/>
    <n v="0"/>
    <s v="Val de Lys Automobiles"/>
    <s v="VOLKSWAGEN"/>
    <m/>
    <s v="La Chapelle"/>
    <n v="496.55"/>
  </r>
  <r>
    <x v="3"/>
    <s v="C"/>
    <x v="3"/>
    <d v="2021-07-02T00:00:00"/>
    <d v="2021-07-02T00:00:00"/>
    <m/>
    <m/>
    <m/>
    <m/>
    <m/>
    <m/>
    <s v="ASCDI"/>
    <n v="515638"/>
    <n v="5638"/>
    <s v="MARTIN NATHALIE ET THIERRY"/>
    <x v="16"/>
    <n v="16285.83"/>
    <n v="1962.51"/>
    <n v="18248.34"/>
    <n v="18"/>
    <n v="543.41"/>
    <n v="95"/>
    <m/>
    <n v="448.40999999999997"/>
    <n v="2.977859903969347E-2"/>
    <n v="0"/>
    <n v="-1775"/>
    <m/>
    <m/>
    <n v="0.13"/>
    <n v="0.13"/>
    <n v="58.293299999999995"/>
    <m/>
    <n v="58.293299999999995"/>
    <s v="VWB"/>
    <n v="1"/>
    <n v="20"/>
    <n v="1"/>
    <n v="1"/>
    <m/>
    <m/>
    <n v="1"/>
    <s v="Val de Lys Automobiles"/>
    <s v="VOLKSWAGEN"/>
    <m/>
    <s v="La Chapelle"/>
    <n v="543.41"/>
  </r>
  <r>
    <x v="3"/>
    <s v="NC"/>
    <x v="3"/>
    <d v="2021-12-30T00:00:00"/>
    <d v="2021-10-16T00:00:00"/>
    <s v="x"/>
    <m/>
    <m/>
    <m/>
    <m/>
    <n v="0"/>
    <s v="ASYPA"/>
    <n v="515642"/>
    <n v="5642"/>
    <s v="ABRAHAM DANIEL"/>
    <x v="16"/>
    <n v="19902.5"/>
    <n v="2137.5"/>
    <n v="22040"/>
    <n v="150"/>
    <n v="1293.94"/>
    <n v="95"/>
    <m/>
    <n v="1198.94"/>
    <n v="5.8708711433756805E-2"/>
    <n v="-3044.18"/>
    <n v="150"/>
    <m/>
    <m/>
    <m/>
    <n v="0.13"/>
    <n v="0"/>
    <m/>
    <n v="0"/>
    <n v="0"/>
    <n v="1"/>
    <n v="0"/>
    <n v="0"/>
    <n v="1"/>
    <m/>
    <m/>
    <n v="0"/>
    <s v="Val de Lys Automobiles"/>
    <s v="VOLKSWAGEN"/>
    <m/>
    <s v="La Chapelle"/>
    <n v="1293.94"/>
  </r>
  <r>
    <x v="3"/>
    <s v="C"/>
    <x v="3"/>
    <d v="2021-07-09T00:00:00"/>
    <d v="2021-07-10T00:00:00"/>
    <m/>
    <m/>
    <m/>
    <m/>
    <m/>
    <m/>
    <s v="ASYPA"/>
    <n v="515643"/>
    <n v="5643"/>
    <s v="MUSELET ERIC"/>
    <x v="16"/>
    <n v="19902.5"/>
    <n v="2070.84"/>
    <n v="21973.34"/>
    <n v="4"/>
    <n v="462.19000000000005"/>
    <n v="95"/>
    <m/>
    <n v="367.19000000000005"/>
    <n v="2.1034125899840446E-2"/>
    <n v="0"/>
    <n v="-659.2"/>
    <m/>
    <m/>
    <n v="0.1"/>
    <n v="0.1"/>
    <n v="36.719000000000008"/>
    <m/>
    <n v="36.719000000000008"/>
    <s v="VWB"/>
    <n v="1"/>
    <n v="20"/>
    <n v="1"/>
    <n v="1"/>
    <m/>
    <m/>
    <n v="1"/>
    <s v="Val de Lys Automobiles"/>
    <s v="VOLKSWAGEN"/>
    <m/>
    <s v="La Chapelle"/>
    <n v="462.19000000000005"/>
  </r>
  <r>
    <x v="3"/>
    <s v="C"/>
    <x v="3"/>
    <d v="2021-08-27T00:00:00"/>
    <d v="2021-08-28T00:00:00"/>
    <m/>
    <m/>
    <m/>
    <m/>
    <m/>
    <n v="0"/>
    <s v="ASCDI"/>
    <n v="515644"/>
    <n v="5644"/>
    <s v="EGO DANIELE"/>
    <x v="16"/>
    <n v="19902.5"/>
    <n v="2012.51"/>
    <n v="21915.01"/>
    <n v="25"/>
    <n v="809.25"/>
    <n v="95"/>
    <m/>
    <n v="714.25"/>
    <n v="3.6926745641457613E-2"/>
    <n v="-1275"/>
    <n v="-500"/>
    <m/>
    <m/>
    <n v="0.13"/>
    <n v="0.13"/>
    <n v="92.852500000000006"/>
    <m/>
    <n v="92.852500000000006"/>
    <n v="0"/>
    <n v="1"/>
    <n v="0"/>
    <n v="0"/>
    <n v="1"/>
    <m/>
    <m/>
    <n v="0"/>
    <s v="Val de Lys Automobiles"/>
    <s v="VOLKSWAGEN"/>
    <m/>
    <s v="La Chapelle"/>
    <n v="809.25"/>
  </r>
  <r>
    <x v="3"/>
    <s v="C"/>
    <x v="3"/>
    <d v="2021-08-31T00:00:00"/>
    <d v="2021-09-01T00:00:00"/>
    <m/>
    <m/>
    <m/>
    <m/>
    <m/>
    <n v="0"/>
    <s v="ASCDI"/>
    <n v="515647"/>
    <n v="5647"/>
    <s v="ALLANIC HUGO"/>
    <x v="16"/>
    <n v="17985.830000000002"/>
    <n v="2070.84"/>
    <n v="20056.670000000002"/>
    <n v="29"/>
    <n v="802.39"/>
    <n v="95"/>
    <m/>
    <n v="707.39"/>
    <n v="4.0006142594957182E-2"/>
    <n v="-1805.1"/>
    <n v="-601.70000000000005"/>
    <m/>
    <m/>
    <n v="0.13"/>
    <n v="0.13"/>
    <n v="91.960700000000003"/>
    <m/>
    <n v="91.960700000000003"/>
    <s v="VWB"/>
    <n v="1"/>
    <n v="20"/>
    <n v="1"/>
    <n v="1"/>
    <m/>
    <m/>
    <n v="1"/>
    <s v="Val de Lys Automobiles"/>
    <s v="VOLKSWAGEN"/>
    <m/>
    <s v="La Chapelle"/>
    <n v="802.39"/>
  </r>
  <r>
    <x v="3"/>
    <s v="C"/>
    <x v="3"/>
    <d v="2021-07-13T00:00:00"/>
    <d v="2021-07-08T00:00:00"/>
    <m/>
    <m/>
    <m/>
    <m/>
    <m/>
    <n v="0"/>
    <s v="VSYPA"/>
    <n v="515656"/>
    <n v="5656"/>
    <s v="ZESTE HEALTH GROUP"/>
    <x v="20"/>
    <n v="19381.66"/>
    <n v="1308.33"/>
    <n v="20689.989999999998"/>
    <n v="67"/>
    <n v="508.81"/>
    <n v="95"/>
    <m/>
    <n v="413.81"/>
    <n v="2.4592085351418731E-2"/>
    <n v="0"/>
    <n v="-1137.95"/>
    <m/>
    <m/>
    <n v="0.12"/>
    <n v="0.12"/>
    <n v="49.657199999999996"/>
    <m/>
    <n v="49.657199999999996"/>
    <s v="VWB"/>
    <n v="0"/>
    <n v="0"/>
    <n v="0"/>
    <n v="1"/>
    <m/>
    <m/>
    <n v="0"/>
    <s v="Val de Lys Automobiles"/>
    <s v="VOLKSWAGEN"/>
    <m/>
    <s v="Entreprises"/>
    <n v="508.81"/>
  </r>
  <r>
    <x v="3"/>
    <s v="C"/>
    <x v="3"/>
    <d v="2021-11-18T00:00:00"/>
    <d v="2021-11-17T00:00:00"/>
    <m/>
    <m/>
    <m/>
    <m/>
    <m/>
    <n v="0"/>
    <s v="VSYPA"/>
    <n v="515657"/>
    <n v="5657"/>
    <s v="DOMOTI SAS ."/>
    <x v="27"/>
    <n v="77165.83"/>
    <n v="5812.49"/>
    <n v="82978.320000000007"/>
    <n v="8"/>
    <n v="1754.58"/>
    <n v="95"/>
    <m/>
    <n v="1659.58"/>
    <n v="2.1145041258969811E-2"/>
    <n v="0"/>
    <n v="0"/>
    <m/>
    <m/>
    <n v="0.1"/>
    <n v="0.1"/>
    <n v="165.958"/>
    <m/>
    <n v="165.958"/>
    <s v="VWB"/>
    <n v="0"/>
    <n v="20"/>
    <n v="1"/>
    <n v="1"/>
    <m/>
    <m/>
    <n v="1"/>
    <s v="Val de Lys Automobiles"/>
    <s v="VOLKSWAGEN"/>
    <m/>
    <s v="Entreprises"/>
    <n v="1754.58"/>
  </r>
  <r>
    <x v="3"/>
    <s v="C"/>
    <x v="3"/>
    <d v="2021-06-28T00:00:00"/>
    <d v="2021-06-25T00:00:00"/>
    <m/>
    <m/>
    <m/>
    <m/>
    <m/>
    <m/>
    <s v="ASCDI"/>
    <n v="515658"/>
    <n v="5658"/>
    <s v="VANDOMME LAETITIA"/>
    <x v="18"/>
    <n v="21860.83"/>
    <n v="2812.51"/>
    <n v="24673.340000000004"/>
    <n v="25"/>
    <n v="1657.05"/>
    <n v="95"/>
    <m/>
    <n v="1562.05"/>
    <n v="6.7159533326254156E-2"/>
    <n v="0"/>
    <n v="-2666.67"/>
    <m/>
    <m/>
    <n v="7.0000000000000007E-2"/>
    <n v="7.0000000000000007E-2"/>
    <n v="109.34350000000001"/>
    <m/>
    <n v="109.34350000000001"/>
    <s v="VWB"/>
    <n v="1"/>
    <n v="20"/>
    <n v="1"/>
    <n v="1"/>
    <m/>
    <m/>
    <n v="1"/>
    <s v="Val de Lys Automobiles"/>
    <s v="VOLKSWAGEN"/>
    <m/>
    <s v="La Chapelle"/>
    <n v="1657.05"/>
  </r>
  <r>
    <x v="3"/>
    <s v="C"/>
    <x v="3"/>
    <d v="2021-09-10T00:00:00"/>
    <d v="2021-09-10T00:00:00"/>
    <m/>
    <m/>
    <m/>
    <m/>
    <m/>
    <n v="0"/>
    <s v="ASCDI"/>
    <n v="515659"/>
    <n v="5659"/>
    <s v="DELOBEAU MARINA"/>
    <x v="21"/>
    <n v="28870"/>
    <n v="1570.83"/>
    <n v="30440.83"/>
    <n v="4"/>
    <n v="817.2"/>
    <n v="95"/>
    <m/>
    <n v="722.2"/>
    <n v="2.6845522937449472E-2"/>
    <n v="0"/>
    <n v="0"/>
    <m/>
    <m/>
    <n v="7.0000000000000007E-2"/>
    <n v="7.0000000000000007E-2"/>
    <n v="50.554000000000009"/>
    <m/>
    <n v="50.554000000000009"/>
    <s v="VWB"/>
    <n v="1"/>
    <n v="0"/>
    <n v="0"/>
    <n v="1"/>
    <m/>
    <m/>
    <n v="0"/>
    <s v="Val de Lys Automobiles"/>
    <s v="VOLKSWAGEN"/>
    <m/>
    <s v="La Chapelle"/>
    <n v="817.2"/>
  </r>
  <r>
    <x v="3"/>
    <s v="C"/>
    <x v="3"/>
    <d v="2021-07-02T00:00:00"/>
    <d v="2021-07-02T00:00:00"/>
    <m/>
    <m/>
    <m/>
    <m/>
    <m/>
    <n v="0"/>
    <s v="ASCDI"/>
    <n v="515661"/>
    <n v="5661"/>
    <s v="DELECLUSE FREDERIC ."/>
    <x v="18"/>
    <n v="27635.83"/>
    <n v="1037.51"/>
    <n v="28673.34"/>
    <n v="7"/>
    <n v="1798.05"/>
    <n v="95"/>
    <m/>
    <n v="1703.05"/>
    <n v="6.2708076561712026E-2"/>
    <n v="0"/>
    <n v="-2666.67"/>
    <m/>
    <m/>
    <n v="7.0000000000000007E-2"/>
    <n v="7.0000000000000007E-2"/>
    <n v="119.21350000000001"/>
    <m/>
    <n v="119.21350000000001"/>
    <s v="VWB"/>
    <n v="1"/>
    <n v="20"/>
    <n v="1"/>
    <n v="1"/>
    <m/>
    <m/>
    <n v="1"/>
    <s v="Val de Lys Automobiles"/>
    <s v="VOLKSWAGEN"/>
    <m/>
    <s v="La Chapelle"/>
    <n v="1798.05"/>
  </r>
  <r>
    <x v="3"/>
    <s v="C"/>
    <x v="3"/>
    <d v="2021-06-30T00:00:00"/>
    <d v="2021-06-29T00:00:00"/>
    <m/>
    <m/>
    <m/>
    <m/>
    <m/>
    <n v="22129.45"/>
    <s v="ASCDI"/>
    <n v="515662"/>
    <n v="5662"/>
    <s v="DELEAU DAVID ET ISABELLE"/>
    <x v="18"/>
    <n v="27635.83"/>
    <n v="3662.51"/>
    <n v="31298.340000000004"/>
    <n v="6"/>
    <n v="1230.42"/>
    <n v="95"/>
    <m/>
    <n v="1135.42"/>
    <n v="3.9312628081872712E-2"/>
    <n v="0"/>
    <n v="-2667.67"/>
    <m/>
    <m/>
    <m/>
    <n v="7.0000000000000007E-2"/>
    <n v="0"/>
    <m/>
    <n v="0"/>
    <s v="VWB"/>
    <n v="1"/>
    <n v="20"/>
    <n v="1"/>
    <n v="1"/>
    <m/>
    <m/>
    <n v="1"/>
    <s v="Val de Lys Automobiles"/>
    <s v="VOLKSWAGEN"/>
    <m/>
    <s v="La Chapelle"/>
    <n v="1230.42"/>
  </r>
  <r>
    <x v="3"/>
    <s v="C"/>
    <x v="3"/>
    <d v="2021-07-20T00:00:00"/>
    <d v="2021-06-26T00:00:00"/>
    <m/>
    <m/>
    <m/>
    <m/>
    <m/>
    <n v="0"/>
    <s v="RXNTA"/>
    <n v="515665"/>
    <n v="5665"/>
    <s v="DESTOMBES FREDERIC"/>
    <x v="21"/>
    <n v="27307.5"/>
    <n v="1841.68"/>
    <n v="29149.18"/>
    <n v="320"/>
    <n v="1266.7"/>
    <n v="95"/>
    <m/>
    <n v="1171.7"/>
    <n v="4.3455767880948966E-2"/>
    <n v="-3323.43"/>
    <n v="0"/>
    <m/>
    <m/>
    <m/>
    <n v="0.13"/>
    <n v="0"/>
    <n v="200"/>
    <n v="200"/>
    <s v=""/>
    <n v="1"/>
    <n v="0"/>
    <n v="0"/>
    <n v="1"/>
    <m/>
    <m/>
    <n v="0"/>
    <s v="Val de Lys Automobiles"/>
    <s v="VOLKSWAGEN"/>
    <m/>
    <s v="Roubaix"/>
    <n v="1266.7"/>
  </r>
  <r>
    <x v="3"/>
    <s v="C"/>
    <x v="3"/>
    <d v="2021-05-28T00:00:00"/>
    <d v="2021-05-28T00:00:00"/>
    <m/>
    <m/>
    <m/>
    <m/>
    <m/>
    <n v="0"/>
    <s v="ASCDI"/>
    <n v="515666"/>
    <n v="5666"/>
    <s v="DEMARQUE AURELIEN"/>
    <x v="16"/>
    <n v="16285.83"/>
    <n v="745.84"/>
    <n v="17031.669999999998"/>
    <n v="7"/>
    <n v="529.42000000000007"/>
    <n v="95"/>
    <m/>
    <n v="434.42000000000007"/>
    <n v="3.1084444449663486E-2"/>
    <n v="0"/>
    <n v="0"/>
    <m/>
    <m/>
    <n v="7.0000000000000007E-2"/>
    <n v="7.0000000000000007E-2"/>
    <n v="30.409400000000009"/>
    <m/>
    <n v="30.409400000000009"/>
    <s v="VWB"/>
    <n v="1"/>
    <n v="0"/>
    <n v="0"/>
    <n v="1"/>
    <m/>
    <m/>
    <n v="0"/>
    <s v="Val de Lys Automobiles"/>
    <s v="VOLKSWAGEN"/>
    <m/>
    <s v="La Chapelle"/>
    <n v="529.42000000000007"/>
  </r>
  <r>
    <x v="3"/>
    <s v="C"/>
    <x v="3"/>
    <d v="2021-06-01T00:00:00"/>
    <d v="2021-06-02T00:00:00"/>
    <m/>
    <m/>
    <m/>
    <m/>
    <m/>
    <n v="0"/>
    <s v="ASCDI"/>
    <n v="515667"/>
    <n v="5667"/>
    <s v="TASSART MARTINE"/>
    <x v="18"/>
    <n v="21860.83"/>
    <n v="1583.33"/>
    <n v="23444.160000000003"/>
    <n v="12"/>
    <n v="1089.53"/>
    <n v="95"/>
    <m/>
    <n v="994.53"/>
    <n v="4.647340744987237E-2"/>
    <n v="0"/>
    <n v="-2666.67"/>
    <m/>
    <m/>
    <n v="7.0000000000000007E-2"/>
    <n v="7.0000000000000007E-2"/>
    <n v="69.617100000000008"/>
    <m/>
    <n v="69.617100000000008"/>
    <s v=""/>
    <n v="0"/>
    <n v="20"/>
    <n v="1"/>
    <n v="1"/>
    <m/>
    <m/>
    <n v="1"/>
    <s v="Val de Lys Automobiles"/>
    <s v="VOLKSWAGEN"/>
    <m/>
    <s v="La Chapelle"/>
    <n v="1089.53"/>
  </r>
  <r>
    <x v="3"/>
    <s v="C"/>
    <x v="3"/>
    <d v="2021-09-21T00:00:00"/>
    <d v="2021-09-21T00:00:00"/>
    <m/>
    <m/>
    <m/>
    <m/>
    <m/>
    <n v="0"/>
    <s v="ASYPA"/>
    <n v="515670"/>
    <n v="5670"/>
    <s v="PESANT FLORE"/>
    <x v="17"/>
    <n v="40238.33"/>
    <n v="895.84"/>
    <n v="41134.17"/>
    <n v="12"/>
    <n v="683.63"/>
    <n v="95"/>
    <m/>
    <n v="588.63"/>
    <n v="1.6619516086018023E-2"/>
    <n v="0"/>
    <n v="-1933"/>
    <m/>
    <m/>
    <n v="7.0000000000000007E-2"/>
    <n v="7.0000000000000007E-2"/>
    <n v="41.204100000000004"/>
    <m/>
    <n v="41.204100000000004"/>
    <s v="VWB"/>
    <n v="1"/>
    <n v="20"/>
    <n v="1"/>
    <n v="1"/>
    <m/>
    <m/>
    <n v="1"/>
    <s v="Val de Lys Automobiles"/>
    <s v="VOLKSWAGEN"/>
    <m/>
    <s v="La Chapelle"/>
    <n v="683.63"/>
  </r>
  <r>
    <x v="3"/>
    <s v="C"/>
    <x v="3"/>
    <d v="2021-07-12T00:00:00"/>
    <d v="2021-07-12T00:00:00"/>
    <m/>
    <m/>
    <m/>
    <m/>
    <m/>
    <m/>
    <s v="ASCDI"/>
    <n v="515671"/>
    <n v="5671"/>
    <s v="ALPHABET FRANCE FLEET MANGEMENT"/>
    <x v="18"/>
    <n v="27635.83"/>
    <n v="1062.51"/>
    <n v="28698.34"/>
    <n v="39"/>
    <n v="955.97"/>
    <n v="95"/>
    <m/>
    <n v="860.97"/>
    <n v="3.3310985931590466E-2"/>
    <n v="0"/>
    <n v="0"/>
    <m/>
    <m/>
    <n v="7.0000000000000007E-2"/>
    <n v="7.0000000000000007E-2"/>
    <n v="60.267900000000004"/>
    <m/>
    <n v="60.267900000000004"/>
    <s v=""/>
    <n v="0"/>
    <n v="0"/>
    <n v="0"/>
    <n v="1"/>
    <m/>
    <m/>
    <n v="0"/>
    <s v="Val de Lys Automobiles"/>
    <s v="VOLKSWAGEN"/>
    <m/>
    <s v="La Chapelle"/>
    <n v="955.97"/>
  </r>
  <r>
    <x v="3"/>
    <s v="C"/>
    <x v="3"/>
    <d v="2021-06-17T00:00:00"/>
    <d v="2021-06-17T00:00:00"/>
    <m/>
    <m/>
    <m/>
    <m/>
    <m/>
    <m/>
    <s v="ASDCA"/>
    <n v="515672"/>
    <n v="5672"/>
    <s v="VARIN PATRICK"/>
    <x v="21"/>
    <n v="33545"/>
    <n v="3462.51"/>
    <n v="37007.51"/>
    <n v="7"/>
    <n v="1148.06"/>
    <n v="95"/>
    <m/>
    <n v="1053.06"/>
    <n v="3.1022351949644811E-2"/>
    <n v="0"/>
    <n v="-1110.24"/>
    <m/>
    <m/>
    <n v="7.0000000000000007E-2"/>
    <n v="7.0000000000000007E-2"/>
    <n v="73.714200000000005"/>
    <m/>
    <n v="73.714200000000005"/>
    <s v=""/>
    <n v="1"/>
    <n v="20"/>
    <n v="1"/>
    <n v="1"/>
    <m/>
    <m/>
    <n v="1"/>
    <s v="Val de Lys Automobiles"/>
    <s v="VOLKSWAGEN"/>
    <m/>
    <s v="La Chapelle"/>
    <n v="1148.06"/>
  </r>
  <r>
    <x v="3"/>
    <s v="C"/>
    <x v="3"/>
    <d v="2021-09-16T00:00:00"/>
    <d v="2021-09-17T00:00:00"/>
    <m/>
    <m/>
    <m/>
    <m/>
    <m/>
    <n v="0"/>
    <s v="ASCDI"/>
    <n v="515673"/>
    <n v="5673"/>
    <s v="PLAISANT ALAIN ET CHRISTINE"/>
    <x v="17"/>
    <n v="36637.5"/>
    <n v="1808.33"/>
    <n v="38445.83"/>
    <n v="7"/>
    <n v="1528.02"/>
    <n v="95"/>
    <m/>
    <n v="1433.02"/>
    <n v="3.9744752551837216E-2"/>
    <n v="0"/>
    <n v="-500"/>
    <m/>
    <m/>
    <n v="7.0000000000000007E-2"/>
    <n v="7.0000000000000007E-2"/>
    <n v="100.31140000000001"/>
    <m/>
    <n v="100.31140000000001"/>
    <n v="0"/>
    <n v="1"/>
    <n v="20"/>
    <n v="1"/>
    <n v="1"/>
    <m/>
    <m/>
    <n v="1"/>
    <s v="Val de Lys Automobiles"/>
    <s v="VOLKSWAGEN"/>
    <m/>
    <s v="La Chapelle"/>
    <n v="1528.02"/>
  </r>
  <r>
    <x v="3"/>
    <s v="C"/>
    <x v="3"/>
    <d v="2021-10-26T00:00:00"/>
    <d v="2021-10-26T00:00:00"/>
    <m/>
    <m/>
    <m/>
    <m/>
    <m/>
    <m/>
    <s v="ASCDI"/>
    <n v="515674"/>
    <n v="5674"/>
    <s v="CATTIAUX ALBIN"/>
    <x v="18"/>
    <n v="27635.83"/>
    <n v="3662.51"/>
    <n v="31298.340000000004"/>
    <n v="11"/>
    <n v="996.25"/>
    <n v="95"/>
    <m/>
    <n v="901.25"/>
    <n v="3.1830761631447539E-2"/>
    <n v="0"/>
    <n v="-1000"/>
    <m/>
    <m/>
    <n v="7.0000000000000007E-2"/>
    <n v="7.0000000000000007E-2"/>
    <n v="63.087500000000006"/>
    <m/>
    <n v="63.087500000000006"/>
    <s v="VWB"/>
    <n v="1"/>
    <n v="20"/>
    <n v="1"/>
    <n v="1"/>
    <m/>
    <m/>
    <n v="1"/>
    <s v="Val de Lys Automobiles"/>
    <s v="VOLKSWAGEN"/>
    <m/>
    <s v="La Chapelle"/>
    <n v="996.25"/>
  </r>
  <r>
    <x v="3"/>
    <s v="C"/>
    <x v="3"/>
    <d v="2021-07-07T00:00:00"/>
    <d v="2021-07-08T00:00:00"/>
    <m/>
    <m/>
    <m/>
    <m/>
    <m/>
    <n v="0"/>
    <s v="ASDCA"/>
    <n v="515676"/>
    <n v="5676"/>
    <s v="LEHOUX JEAN-PAUL"/>
    <x v="17"/>
    <n v="37312.5"/>
    <n v="7854.17"/>
    <n v="45166.67"/>
    <n v="13"/>
    <n v="881.67"/>
    <n v="95"/>
    <m/>
    <n v="786.67"/>
    <n v="1.9520367563072506E-2"/>
    <n v="0"/>
    <n v="0"/>
    <m/>
    <m/>
    <n v="7.0000000000000007E-2"/>
    <n v="7.0000000000000007E-2"/>
    <n v="55.066900000000004"/>
    <m/>
    <n v="55.066900000000004"/>
    <s v="VWB"/>
    <n v="1"/>
    <n v="20"/>
    <n v="1"/>
    <n v="1"/>
    <m/>
    <m/>
    <n v="1"/>
    <s v="Val de Lys Automobiles"/>
    <s v="VOLKSWAGEN"/>
    <m/>
    <s v="La Chapelle"/>
    <n v="881.67"/>
  </r>
  <r>
    <x v="3"/>
    <s v="C"/>
    <x v="3"/>
    <d v="2021-07-26T00:00:00"/>
    <d v="2021-07-27T00:00:00"/>
    <m/>
    <m/>
    <m/>
    <m/>
    <m/>
    <n v="0"/>
    <s v="ASYPA"/>
    <n v="515677"/>
    <n v="5677"/>
    <s v="HOUTEKINS NATHALIE"/>
    <x v="16"/>
    <n v="17681.669999999998"/>
    <n v="1412.51"/>
    <n v="19094.179999999997"/>
    <n v="49"/>
    <n v="189.22"/>
    <n v="95"/>
    <m/>
    <n v="94.22"/>
    <n v="9.909825926015154E-3"/>
    <n v="0"/>
    <n v="-900"/>
    <m/>
    <m/>
    <n v="7.0000000000000007E-2"/>
    <n v="7.0000000000000007E-2"/>
    <n v="6.5954000000000006"/>
    <m/>
    <n v="6.5954000000000006"/>
    <s v="VWB"/>
    <n v="1"/>
    <n v="0"/>
    <n v="0"/>
    <n v="1"/>
    <m/>
    <m/>
    <n v="0"/>
    <s v="Val de Lys Automobiles"/>
    <s v="VOLKSWAGEN"/>
    <m/>
    <s v="La Chapelle"/>
    <n v="189.22"/>
  </r>
  <r>
    <x v="3"/>
    <s v="C"/>
    <x v="3"/>
    <d v="2021-11-15T00:00:00"/>
    <d v="2021-11-18T00:00:00"/>
    <m/>
    <m/>
    <m/>
    <m/>
    <m/>
    <n v="2119.14"/>
    <s v="LTMEL"/>
    <n v="515680"/>
    <n v="5680"/>
    <s v="ARVAL SERVICES LEASE"/>
    <x v="21"/>
    <n v="38054.17"/>
    <n v="1925.01"/>
    <n v="39979.18"/>
    <n v="94"/>
    <n v="241.26"/>
    <n v="80"/>
    <m/>
    <n v="161.26"/>
    <n v="6.034641030656456E-3"/>
    <n v="-2056.5300000000002"/>
    <n v="0"/>
    <m/>
    <m/>
    <m/>
    <n v="0"/>
    <n v="0"/>
    <m/>
    <n v="0"/>
    <n v="0"/>
    <n v="0"/>
    <n v="0"/>
    <n v="0"/>
    <n v="1"/>
    <m/>
    <m/>
    <n v="0"/>
    <s v="Val de Lys Automobiles"/>
    <s v="VOLKSWAGEN"/>
    <m/>
    <s v="Entreprises"/>
    <n v="241.26"/>
  </r>
  <r>
    <x v="3"/>
    <s v="C"/>
    <x v="3"/>
    <d v="2021-11-19T00:00:00"/>
    <d v="2021-11-20T00:00:00"/>
    <m/>
    <m/>
    <m/>
    <m/>
    <m/>
    <n v="-34.369999999999997"/>
    <s v="ASCDI"/>
    <n v="515683"/>
    <n v="5683"/>
    <s v="SANIEZ ALAIN ET CHRISTA"/>
    <x v="17"/>
    <n v="29129.17"/>
    <n v="2695.83"/>
    <n v="31825"/>
    <n v="7"/>
    <n v="1033.1300000000001"/>
    <n v="95"/>
    <m/>
    <n v="938.13000000000011"/>
    <n v="3.2462843676355067E-2"/>
    <n v="0"/>
    <n v="0"/>
    <m/>
    <m/>
    <n v="7.0000000000000007E-2"/>
    <n v="7.0000000000000007E-2"/>
    <n v="65.669100000000014"/>
    <m/>
    <n v="65.669100000000014"/>
    <n v="0"/>
    <n v="1"/>
    <n v="20"/>
    <n v="1"/>
    <n v="1"/>
    <m/>
    <m/>
    <n v="1"/>
    <s v="Val de Lys Automobiles"/>
    <s v="VOLKSWAGEN"/>
    <m/>
    <s v="La Chapelle"/>
    <n v="1033.1300000000001"/>
  </r>
  <r>
    <x v="3"/>
    <s v="C"/>
    <x v="3"/>
    <d v="2021-05-28T00:00:00"/>
    <d v="2021-05-27T00:00:00"/>
    <m/>
    <m/>
    <m/>
    <m/>
    <m/>
    <m/>
    <s v="ASCDI"/>
    <n v="515684"/>
    <n v="5684"/>
    <s v="benon amandine"/>
    <x v="17"/>
    <n v="34354.17"/>
    <n v="1950"/>
    <n v="36304.17"/>
    <n v="7"/>
    <n v="1002.62"/>
    <n v="95"/>
    <m/>
    <n v="907.62"/>
    <n v="2.7617213119043901E-2"/>
    <n v="0"/>
    <n v="0"/>
    <m/>
    <m/>
    <n v="7.0000000000000007E-2"/>
    <n v="7.0000000000000007E-2"/>
    <n v="63.533400000000007"/>
    <m/>
    <n v="63.533400000000007"/>
    <s v="VWB"/>
    <n v="1"/>
    <n v="20"/>
    <n v="1"/>
    <n v="1"/>
    <m/>
    <m/>
    <n v="1"/>
    <s v="Val de Lys Automobiles"/>
    <s v="VOLKSWAGEN"/>
    <m/>
    <s v="La Chapelle"/>
    <n v="1002.62"/>
  </r>
  <r>
    <x v="3"/>
    <s v="C"/>
    <x v="3"/>
    <d v="2021-09-07T00:00:00"/>
    <d v="2021-08-30T00:00:00"/>
    <m/>
    <m/>
    <m/>
    <m/>
    <m/>
    <n v="0"/>
    <s v="VSYPA"/>
    <n v="515686"/>
    <n v="5686"/>
    <s v="DELANNOY DEWAILLY ENTREPRISE"/>
    <x v="17"/>
    <n v="33095.839999999997"/>
    <n v="2050"/>
    <n v="35145.839999999997"/>
    <n v="33"/>
    <n v="797.92"/>
    <n v="95"/>
    <m/>
    <n v="702.92"/>
    <n v="2.2703113654418277E-2"/>
    <n v="0"/>
    <n v="0"/>
    <m/>
    <m/>
    <n v="0.1"/>
    <n v="0.1"/>
    <n v="70.292000000000002"/>
    <m/>
    <n v="70.292000000000002"/>
    <s v="VWB"/>
    <n v="0"/>
    <n v="0"/>
    <n v="0"/>
    <n v="1"/>
    <m/>
    <m/>
    <n v="0"/>
    <s v="Val de Lys Automobiles"/>
    <s v="VOLKSWAGEN"/>
    <m/>
    <s v="Entreprises"/>
    <n v="797.92"/>
  </r>
  <r>
    <x v="3"/>
    <s v="C"/>
    <x v="3"/>
    <d v="2021-12-21T00:00:00"/>
    <d v="2021-12-22T00:00:00"/>
    <m/>
    <m/>
    <m/>
    <m/>
    <m/>
    <m/>
    <s v="VSYPA"/>
    <n v="515687"/>
    <n v="5687"/>
    <s v="DELANNOY DEWAILLY ENTREPRISE"/>
    <x v="17"/>
    <n v="33095.839999999997"/>
    <n v="2050"/>
    <n v="35145.839999999997"/>
    <n v="4"/>
    <n v="797.92"/>
    <n v="95"/>
    <m/>
    <n v="702.92"/>
    <n v="2.2703113654418277E-2"/>
    <n v="0"/>
    <n v="0"/>
    <m/>
    <m/>
    <n v="0.1"/>
    <n v="0.1"/>
    <n v="70.292000000000002"/>
    <m/>
    <n v="70.292000000000002"/>
    <s v="VWB"/>
    <n v="0"/>
    <n v="0"/>
    <n v="0"/>
    <n v="1"/>
    <m/>
    <m/>
    <n v="0"/>
    <s v="Val de Lys Automobiles"/>
    <s v="VOLKSWAGEN"/>
    <m/>
    <s v="Entreprises"/>
    <n v="797.92"/>
  </r>
  <r>
    <x v="3"/>
    <s v="NC"/>
    <x v="3"/>
    <d v="2021-10-06T00:00:00"/>
    <d v="2021-10-07T00:00:00"/>
    <s v="x"/>
    <m/>
    <m/>
    <m/>
    <m/>
    <n v="0"/>
    <s v="ASCDI"/>
    <n v="515688"/>
    <n v="5688"/>
    <s v="PETIT BERNARD ET DANIELE"/>
    <x v="18"/>
    <n v="25360.83"/>
    <n v="2154.17"/>
    <n v="27515"/>
    <n v="8"/>
    <n v="87.77"/>
    <n v="95"/>
    <m/>
    <n v="-7.230000000000004"/>
    <n v="3.1898964201344721E-3"/>
    <n v="0"/>
    <n v="0"/>
    <m/>
    <m/>
    <m/>
    <n v="7.0000000000000007E-2"/>
    <n v="0"/>
    <m/>
    <n v="0"/>
    <s v="VWB"/>
    <n v="1"/>
    <n v="20"/>
    <n v="1"/>
    <n v="1"/>
    <m/>
    <m/>
    <n v="1"/>
    <s v="Val de Lys Automobiles"/>
    <s v="VOLKSWAGEN"/>
    <m/>
    <s v="La Chapelle"/>
    <n v="87.77"/>
  </r>
  <r>
    <x v="3"/>
    <s v="C"/>
    <x v="3"/>
    <d v="2021-06-14T00:00:00"/>
    <d v="2021-06-14T00:00:00"/>
    <m/>
    <m/>
    <m/>
    <m/>
    <m/>
    <n v="0"/>
    <s v="ASYPA"/>
    <n v="515689"/>
    <n v="5689"/>
    <s v="VANDEN TORREN CELINE"/>
    <x v="16"/>
    <n v="16285.83"/>
    <n v="341.67"/>
    <n v="16627.5"/>
    <n v="7"/>
    <n v="594.15"/>
    <n v="95"/>
    <m/>
    <n v="499.15"/>
    <n v="3.5732972485340547E-2"/>
    <n v="0"/>
    <n v="-498.83"/>
    <m/>
    <m/>
    <n v="7.0000000000000007E-2"/>
    <n v="7.0000000000000007E-2"/>
    <n v="34.9405"/>
    <m/>
    <n v="34.9405"/>
    <s v="VWB"/>
    <n v="1"/>
    <n v="0"/>
    <n v="0"/>
    <n v="1"/>
    <m/>
    <m/>
    <n v="0"/>
    <s v="Val de Lys Automobiles"/>
    <s v="VOLKSWAGEN"/>
    <m/>
    <s v="La Chapelle"/>
    <n v="594.15"/>
  </r>
  <r>
    <x v="3"/>
    <s v="NC"/>
    <x v="3"/>
    <d v="2021-11-26T00:00:00"/>
    <d v="2021-11-26T00:00:00"/>
    <s v="x"/>
    <m/>
    <m/>
    <m/>
    <m/>
    <n v="302.39999999999998"/>
    <s v="VSYPA"/>
    <n v="515690"/>
    <n v="5690"/>
    <s v="DUNKERQUE BOULOGNE LOCATION"/>
    <x v="18"/>
    <n v="22319.17"/>
    <n v="387.5"/>
    <n v="22706.67"/>
    <n v="52"/>
    <n v="688"/>
    <n v="95"/>
    <m/>
    <n v="593"/>
    <n v="3.0299467072890919E-2"/>
    <n v="-1391.35"/>
    <n v="-2011.43"/>
    <m/>
    <s v="marge non reçue"/>
    <m/>
    <n v="0.12"/>
    <n v="0"/>
    <m/>
    <n v="0"/>
    <s v="VWB"/>
    <n v="1"/>
    <n v="20"/>
    <n v="1"/>
    <n v="1"/>
    <m/>
    <m/>
    <n v="1"/>
    <s v="Val de Lys Automobiles"/>
    <s v="VOLKSWAGEN"/>
    <m/>
    <s v="Entreprises"/>
    <n v="688"/>
  </r>
  <r>
    <x v="3"/>
    <s v="C"/>
    <x v="3"/>
    <d v="2021-08-31T00:00:00"/>
    <d v="2021-08-31T00:00:00"/>
    <m/>
    <m/>
    <m/>
    <m/>
    <m/>
    <m/>
    <s v="ASYPA"/>
    <n v="515691"/>
    <n v="5691"/>
    <s v="DELFORGE JULIEN"/>
    <x v="16"/>
    <n v="13985.83"/>
    <n v="1045.83"/>
    <n v="15031.66"/>
    <n v="57"/>
    <n v="527.54"/>
    <n v="95"/>
    <m/>
    <n v="432.53999999999996"/>
    <n v="3.509525894013036E-2"/>
    <n v="-1275"/>
    <n v="0"/>
    <m/>
    <m/>
    <n v="7.0000000000000007E-2"/>
    <n v="7.0000000000000007E-2"/>
    <n v="30.277799999999999"/>
    <m/>
    <n v="30.277799999999999"/>
    <s v="VWB"/>
    <n v="0"/>
    <n v="20"/>
    <n v="1"/>
    <n v="1"/>
    <m/>
    <m/>
    <n v="1"/>
    <s v="Val de Lys Automobiles"/>
    <s v="VOLKSWAGEN"/>
    <m/>
    <s v="La Chapelle"/>
    <n v="527.54"/>
  </r>
  <r>
    <x v="3"/>
    <s v="C"/>
    <x v="3"/>
    <d v="2021-11-04T00:00:00"/>
    <d v="2021-11-09T00:00:00"/>
    <m/>
    <m/>
    <m/>
    <m/>
    <m/>
    <n v="0"/>
    <s v="ASCDI"/>
    <n v="515692"/>
    <n v="5692"/>
    <s v="RICAUD Véronique"/>
    <x v="18"/>
    <n v="27736.67"/>
    <n v="2229.1799999999998"/>
    <n v="29965.85"/>
    <n v="24"/>
    <n v="1185.4000000000001"/>
    <n v="102.5"/>
    <m/>
    <n v="1082.9000000000001"/>
    <n v="3.9558363937615658E-2"/>
    <n v="0"/>
    <n v="-1498.29"/>
    <m/>
    <m/>
    <n v="7.0000000000000007E-2"/>
    <n v="7.0000000000000007E-2"/>
    <n v="75.803000000000011"/>
    <m/>
    <n v="75.803000000000011"/>
    <s v="VWB"/>
    <n v="1"/>
    <n v="20"/>
    <n v="1"/>
    <n v="1"/>
    <m/>
    <m/>
    <n v="1"/>
    <s v="Val de Lys Automobiles"/>
    <s v="VOLKSWAGEN"/>
    <m/>
    <s v="La Chapelle"/>
    <n v="1185.4000000000001"/>
  </r>
  <r>
    <x v="3"/>
    <s v="C"/>
    <x v="3"/>
    <d v="2021-11-04T00:00:00"/>
    <d v="2021-11-08T00:00:00"/>
    <m/>
    <m/>
    <m/>
    <m/>
    <m/>
    <n v="28.85"/>
    <s v="VSYPA"/>
    <n v="515693"/>
    <n v="5693"/>
    <s v="PEVELE AMBULANCE - CPTE"/>
    <x v="18"/>
    <n v="29161.67"/>
    <n v="3179.17"/>
    <n v="32340.839999999997"/>
    <n v="30"/>
    <n v="535.59"/>
    <n v="102.5"/>
    <m/>
    <n v="433.09000000000003"/>
    <n v="1.65607943392936E-2"/>
    <n v="0"/>
    <n v="-1617.04"/>
    <m/>
    <m/>
    <n v="0.1"/>
    <n v="0.1"/>
    <n v="43.309000000000005"/>
    <m/>
    <n v="43.309000000000005"/>
    <n v="0"/>
    <n v="0"/>
    <n v="0"/>
    <n v="0"/>
    <n v="1"/>
    <m/>
    <m/>
    <n v="0"/>
    <s v="Val de Lys Automobiles"/>
    <s v="VOLKSWAGEN"/>
    <m/>
    <s v="Entreprises"/>
    <n v="535.59"/>
  </r>
  <r>
    <x v="3"/>
    <s v="C"/>
    <x v="3"/>
    <d v="2021-11-04T00:00:00"/>
    <d v="2021-11-05T00:00:00"/>
    <m/>
    <m/>
    <m/>
    <m/>
    <m/>
    <n v="28.85"/>
    <s v="VSYPA"/>
    <n v="515694"/>
    <n v="5694"/>
    <s v="PEVELE AMBULANCE - CPTE"/>
    <x v="18"/>
    <n v="29161.67"/>
    <n v="3179.17"/>
    <n v="32340.839999999997"/>
    <n v="24"/>
    <n v="535.59"/>
    <n v="102.5"/>
    <m/>
    <n v="433.09000000000003"/>
    <n v="1.65607943392936E-2"/>
    <n v="0"/>
    <n v="-1617.04"/>
    <m/>
    <m/>
    <n v="0.1"/>
    <n v="0.1"/>
    <n v="43.309000000000005"/>
    <m/>
    <n v="43.309000000000005"/>
    <n v="0"/>
    <n v="0"/>
    <n v="0"/>
    <n v="0"/>
    <n v="1"/>
    <m/>
    <m/>
    <n v="0"/>
    <s v="Val de Lys Automobiles"/>
    <s v="VOLKSWAGEN"/>
    <m/>
    <s v="Entreprises"/>
    <n v="535.59"/>
  </r>
  <r>
    <x v="3"/>
    <s v="C"/>
    <x v="3"/>
    <d v="2021-06-30T00:00:00"/>
    <d v="2021-06-30T00:00:00"/>
    <m/>
    <m/>
    <m/>
    <m/>
    <m/>
    <m/>
    <s v="ASCDI"/>
    <n v="515695"/>
    <n v="5695"/>
    <s v="MARECHAL ALEXANDRE"/>
    <x v="16"/>
    <n v="14744.17"/>
    <n v="1262.49"/>
    <n v="16006.66"/>
    <n v="12"/>
    <n v="892.9"/>
    <n v="95"/>
    <m/>
    <n v="797.9"/>
    <n v="5.5783030313631951E-2"/>
    <n v="0"/>
    <n v="-2108.33"/>
    <m/>
    <m/>
    <n v="7.0000000000000007E-2"/>
    <n v="0.1"/>
    <n v="55.853000000000002"/>
    <m/>
    <n v="55.853000000000002"/>
    <s v="VWB"/>
    <n v="1"/>
    <n v="20"/>
    <n v="1"/>
    <n v="1"/>
    <m/>
    <m/>
    <n v="1"/>
    <s v="Val de Lys Automobiles"/>
    <s v="VOLKSWAGEN"/>
    <m/>
    <s v="La Chapelle"/>
    <n v="892.9"/>
  </r>
  <r>
    <x v="3"/>
    <s v="C"/>
    <x v="3"/>
    <d v="2021-12-22T00:00:00"/>
    <d v="2021-12-30T00:00:00"/>
    <m/>
    <m/>
    <m/>
    <m/>
    <m/>
    <m/>
    <s v="VSYPA"/>
    <n v="515711"/>
    <n v="5711"/>
    <s v="TERMINAL DES FLANDRES"/>
    <x v="17"/>
    <n v="31504.17"/>
    <n v="966.67"/>
    <n v="32470.839999999997"/>
    <n v="5"/>
    <n v="682.92"/>
    <n v="95"/>
    <m/>
    <n v="587.91999999999996"/>
    <n v="2.1031793449137751E-2"/>
    <n v="0"/>
    <n v="0"/>
    <m/>
    <m/>
    <n v="0.1"/>
    <n v="0.1"/>
    <n v="58.792000000000002"/>
    <m/>
    <n v="58.792000000000002"/>
    <s v="VWB"/>
    <n v="0"/>
    <n v="0"/>
    <n v="0"/>
    <n v="1"/>
    <m/>
    <m/>
    <n v="0"/>
    <s v="Val de Lys Automobiles"/>
    <s v="VOLKSWAGEN"/>
    <m/>
    <s v="Entreprises"/>
    <n v="682.92"/>
  </r>
  <r>
    <x v="3"/>
    <s v="C"/>
    <x v="3"/>
    <d v="2021-07-15T00:00:00"/>
    <d v="2021-07-15T00:00:00"/>
    <m/>
    <m/>
    <m/>
    <m/>
    <m/>
    <n v="0"/>
    <s v="ASCDI"/>
    <n v="515712"/>
    <n v="5712"/>
    <s v="HEEMS ALICE"/>
    <x v="16"/>
    <n v="14744.17"/>
    <n v="1050"/>
    <n v="15794.17"/>
    <n v="10"/>
    <n v="447.47"/>
    <n v="95"/>
    <m/>
    <n v="352.47"/>
    <n v="2.8331339981778086E-2"/>
    <n v="0"/>
    <n v="-1775"/>
    <m/>
    <m/>
    <n v="0.1"/>
    <n v="7.0000000000000007E-2"/>
    <n v="35.247000000000007"/>
    <m/>
    <n v="35.247000000000007"/>
    <s v=""/>
    <n v="0"/>
    <n v="20"/>
    <n v="1"/>
    <n v="1"/>
    <m/>
    <m/>
    <n v="1"/>
    <s v="Val de Lys Automobiles"/>
    <s v="VOLKSWAGEN"/>
    <m/>
    <s v="La Chapelle"/>
    <n v="447.47"/>
  </r>
  <r>
    <x v="3"/>
    <s v="C"/>
    <x v="3"/>
    <d v="2021-07-01T00:00:00"/>
    <d v="2021-07-01T00:00:00"/>
    <m/>
    <m/>
    <m/>
    <m/>
    <m/>
    <n v="-1494"/>
    <s v="ASYPA"/>
    <n v="515714"/>
    <n v="5714"/>
    <s v="STEENHAUT MORGAN"/>
    <x v="16"/>
    <n v="16044.17"/>
    <n v="1437.51"/>
    <n v="17481.68"/>
    <n v="9"/>
    <n v="685.23"/>
    <n v="95"/>
    <m/>
    <n v="590.23"/>
    <n v="3.9197033694702114E-2"/>
    <n v="-1275"/>
    <n v="-500"/>
    <m/>
    <m/>
    <n v="0.1"/>
    <n v="7.0000000000000007E-2"/>
    <n v="59.023000000000003"/>
    <m/>
    <n v="59.023000000000003"/>
    <s v="VWB"/>
    <n v="1"/>
    <n v="20"/>
    <n v="1"/>
    <n v="1"/>
    <m/>
    <m/>
    <n v="1"/>
    <s v="Val de Lys Automobiles"/>
    <s v="VOLKSWAGEN"/>
    <m/>
    <s v="La Chapelle"/>
    <n v="685.23"/>
  </r>
  <r>
    <x v="3"/>
    <s v="C"/>
    <x v="3"/>
    <d v="2021-12-27T00:00:00"/>
    <d v="2021-12-15T00:00:00"/>
    <m/>
    <m/>
    <m/>
    <m/>
    <m/>
    <m/>
    <s v="VSYPA"/>
    <n v="515715"/>
    <n v="5715"/>
    <s v="DUBOIS COUVERTURES"/>
    <x v="17"/>
    <n v="33095.83"/>
    <n v="2183.33"/>
    <n v="35279.160000000003"/>
    <n v="25"/>
    <n v="739.08"/>
    <n v="95"/>
    <m/>
    <n v="644.08000000000004"/>
    <n v="2.0949478388941234E-2"/>
    <n v="0"/>
    <n v="0"/>
    <m/>
    <m/>
    <n v="7.0000000000000007E-2"/>
    <n v="0.1"/>
    <n v="45.085600000000007"/>
    <m/>
    <n v="45.085600000000007"/>
    <s v="VWB"/>
    <n v="0"/>
    <n v="0"/>
    <n v="0"/>
    <n v="1"/>
    <m/>
    <m/>
    <n v="0"/>
    <s v="Val de Lys Automobiles"/>
    <s v="VOLKSWAGEN"/>
    <m/>
    <s v="Entreprises"/>
    <n v="739.08"/>
  </r>
  <r>
    <x v="3"/>
    <s v="C"/>
    <x v="3"/>
    <d v="2021-09-30T00:00:00"/>
    <d v="2021-09-30T00:00:00"/>
    <m/>
    <m/>
    <m/>
    <m/>
    <m/>
    <n v="-7.1"/>
    <s v="ASCDI"/>
    <n v="515716"/>
    <n v="5716"/>
    <s v="CASTEL JEAN-MARC"/>
    <x v="24"/>
    <n v="32790.83"/>
    <n v="2749.99"/>
    <n v="35540.82"/>
    <n v="6"/>
    <n v="1382.9"/>
    <n v="95"/>
    <m/>
    <n v="1287.9000000000001"/>
    <n v="3.8910188341180652E-2"/>
    <n v="0"/>
    <n v="-2750"/>
    <m/>
    <m/>
    <n v="7.0000000000000007E-2"/>
    <n v="7.0000000000000007E-2"/>
    <n v="90.15300000000002"/>
    <m/>
    <n v="90.15300000000002"/>
    <s v="VWB"/>
    <n v="1"/>
    <n v="20"/>
    <n v="1"/>
    <n v="1"/>
    <m/>
    <m/>
    <n v="1"/>
    <s v="Val de Lys Automobiles"/>
    <s v="VOLKSWAGEN"/>
    <m/>
    <s v="La Chapelle"/>
    <n v="1382.9"/>
  </r>
  <r>
    <x v="3"/>
    <s v="C"/>
    <x v="3"/>
    <d v="2021-09-22T00:00:00"/>
    <d v="2021-09-27T00:00:00"/>
    <m/>
    <m/>
    <m/>
    <m/>
    <m/>
    <m/>
    <s v="ASYPA"/>
    <n v="515719"/>
    <n v="5719"/>
    <s v="RIBERON DOMINIQUE"/>
    <x v="15"/>
    <n v="22427.5"/>
    <n v="254.17"/>
    <n v="22681.67"/>
    <n v="9"/>
    <n v="973.37"/>
    <n v="95"/>
    <m/>
    <n v="878.37"/>
    <n v="4.291438857897148E-2"/>
    <n v="0"/>
    <n v="-1360.9"/>
    <m/>
    <m/>
    <n v="7.0000000000000007E-2"/>
    <n v="7.0000000000000007E-2"/>
    <n v="61.485900000000008"/>
    <m/>
    <n v="61.485900000000008"/>
    <n v="0"/>
    <n v="0"/>
    <n v="20"/>
    <n v="1"/>
    <n v="1"/>
    <m/>
    <m/>
    <n v="1"/>
    <s v="Val de Lys Automobiles"/>
    <s v="VOLKSWAGEN"/>
    <m/>
    <s v="La Chapelle"/>
    <n v="973.37"/>
  </r>
  <r>
    <x v="3"/>
    <s v="C"/>
    <x v="3"/>
    <d v="2021-10-07T00:00:00"/>
    <d v="2021-10-07T00:00:00"/>
    <m/>
    <m/>
    <m/>
    <m/>
    <m/>
    <n v="0"/>
    <s v="ASCDI"/>
    <n v="515720"/>
    <n v="5720"/>
    <s v="LUYCKX MICHEL"/>
    <x v="15"/>
    <n v="19460.830000000002"/>
    <n v="1325"/>
    <n v="20785.830000000002"/>
    <n v="24"/>
    <n v="748.09"/>
    <n v="95"/>
    <m/>
    <n v="653.09"/>
    <n v="3.5990383833602022E-2"/>
    <n v="0"/>
    <n v="-1100"/>
    <m/>
    <m/>
    <n v="7.0000000000000007E-2"/>
    <n v="7.0000000000000007E-2"/>
    <n v="45.716300000000004"/>
    <m/>
    <n v="45.716300000000004"/>
    <n v="0"/>
    <n v="0"/>
    <n v="20"/>
    <n v="1"/>
    <n v="1"/>
    <m/>
    <m/>
    <n v="1"/>
    <s v="Val de Lys Automobiles"/>
    <s v="VOLKSWAGEN"/>
    <m/>
    <s v="La Chapelle"/>
    <n v="748.09"/>
  </r>
  <r>
    <x v="3"/>
    <s v="C"/>
    <x v="3"/>
    <d v="2021-11-25T00:00:00"/>
    <d v="2021-11-27T00:00:00"/>
    <m/>
    <m/>
    <m/>
    <m/>
    <m/>
    <m/>
    <s v="ASCDI"/>
    <n v="515722"/>
    <n v="5722"/>
    <s v="BRAS DE FER ETIENNE"/>
    <x v="24"/>
    <n v="39124.160000000003"/>
    <n v="5666.66"/>
    <n v="44790.820000000007"/>
    <n v="15"/>
    <n v="1446.15"/>
    <n v="95"/>
    <m/>
    <n v="1351.15"/>
    <n v="3.228674982954096E-2"/>
    <n v="0"/>
    <n v="0"/>
    <m/>
    <m/>
    <n v="7.0000000000000007E-2"/>
    <n v="7.0000000000000007E-2"/>
    <n v="94.580500000000015"/>
    <m/>
    <n v="94.580500000000015"/>
    <s v="VWB"/>
    <n v="1"/>
    <n v="20"/>
    <n v="1"/>
    <n v="1"/>
    <m/>
    <m/>
    <n v="1"/>
    <s v="Val de Lys Automobiles"/>
    <s v="VOLKSWAGEN"/>
    <m/>
    <s v="La Chapelle"/>
    <n v="1446.15"/>
  </r>
  <r>
    <x v="3"/>
    <s v="C"/>
    <x v="3"/>
    <d v="2021-08-24T00:00:00"/>
    <d v="2021-08-26T00:00:00"/>
    <m/>
    <m/>
    <m/>
    <m/>
    <m/>
    <m/>
    <s v="ASYPA"/>
    <n v="515725"/>
    <n v="5725"/>
    <s v="CREVECOEUR STÉPHANE"/>
    <x v="16"/>
    <n v="17681.669999999998"/>
    <n v="1195.8399999999999"/>
    <n v="18877.509999999998"/>
    <n v="56"/>
    <n v="130.22"/>
    <n v="95"/>
    <m/>
    <n v="35.22"/>
    <n v="6.8981555300460708E-3"/>
    <n v="-1275"/>
    <n v="0"/>
    <m/>
    <m/>
    <n v="0.1"/>
    <n v="7.0000000000000007E-2"/>
    <n v="3.5220000000000002"/>
    <m/>
    <n v="3.5220000000000002"/>
    <s v="VWB"/>
    <n v="1"/>
    <n v="0"/>
    <n v="0"/>
    <n v="1"/>
    <m/>
    <m/>
    <n v="0"/>
    <s v="Val de Lys Automobiles"/>
    <s v="VOLKSWAGEN"/>
    <m/>
    <s v="La Chapelle"/>
    <n v="130.22"/>
  </r>
  <r>
    <x v="3"/>
    <s v="C"/>
    <x v="3"/>
    <d v="2021-11-30T00:00:00"/>
    <d v="2021-12-02T00:00:00"/>
    <m/>
    <m/>
    <m/>
    <m/>
    <m/>
    <m/>
    <s v="ASCDI"/>
    <n v="515726"/>
    <n v="5726"/>
    <s v="FLYX"/>
    <x v="24"/>
    <n v="43249.16"/>
    <n v="6808.33"/>
    <n v="50057.490000000005"/>
    <n v="7"/>
    <n v="2273.19"/>
    <n v="95"/>
    <m/>
    <n v="2178.19"/>
    <n v="4.5411585758694646E-2"/>
    <n v="0"/>
    <n v="0"/>
    <m/>
    <m/>
    <n v="7.0000000000000007E-2"/>
    <n v="7.0000000000000007E-2"/>
    <n v="152.47330000000002"/>
    <m/>
    <n v="152.47330000000002"/>
    <s v="VWB"/>
    <n v="1"/>
    <n v="20"/>
    <n v="1"/>
    <n v="1"/>
    <m/>
    <m/>
    <n v="1"/>
    <s v="Val de Lys Automobiles"/>
    <s v="VOLKSWAGEN"/>
    <m/>
    <s v="La Chapelle"/>
    <n v="2273.19"/>
  </r>
  <r>
    <x v="3"/>
    <s v="C"/>
    <x v="3"/>
    <d v="2021-10-07T00:00:00"/>
    <d v="2021-10-08T00:00:00"/>
    <m/>
    <m/>
    <m/>
    <m/>
    <m/>
    <m/>
    <s v="ASCDI"/>
    <n v="515729"/>
    <n v="5729"/>
    <s v="DECLERCK MARTINE"/>
    <x v="15"/>
    <n v="22427.5"/>
    <n v="1116.6600000000001"/>
    <n v="23544.16"/>
    <n v="7"/>
    <n v="1168.74"/>
    <n v="95"/>
    <m/>
    <n v="1073.74"/>
    <n v="4.9640335437747624E-2"/>
    <n v="0"/>
    <n v="-1100"/>
    <m/>
    <m/>
    <n v="7.0000000000000007E-2"/>
    <n v="7.0000000000000007E-2"/>
    <n v="75.161800000000014"/>
    <m/>
    <n v="75.161800000000014"/>
    <s v="VWB"/>
    <n v="1"/>
    <n v="20"/>
    <n v="1"/>
    <n v="1"/>
    <m/>
    <m/>
    <n v="1"/>
    <s v="Val de Lys Automobiles"/>
    <s v="VOLKSWAGEN"/>
    <m/>
    <s v="La Chapelle"/>
    <n v="1168.74"/>
  </r>
  <r>
    <x v="3"/>
    <s v="C"/>
    <x v="3"/>
    <d v="2021-09-29T00:00:00"/>
    <d v="2021-09-29T00:00:00"/>
    <m/>
    <m/>
    <m/>
    <m/>
    <m/>
    <n v="-13.4"/>
    <s v="ASCDI"/>
    <n v="515730"/>
    <n v="5730"/>
    <s v="LEDEE BERTRAND"/>
    <x v="19"/>
    <n v="28111.67"/>
    <n v="3591.65"/>
    <n v="31703.32"/>
    <n v="5"/>
    <n v="854.83"/>
    <n v="95"/>
    <m/>
    <n v="759.83"/>
    <n v="2.6963422127398644E-2"/>
    <n v="0"/>
    <n v="-883.33"/>
    <m/>
    <m/>
    <n v="7.0000000000000007E-2"/>
    <n v="7.0000000000000007E-2"/>
    <n v="53.188100000000006"/>
    <m/>
    <n v="53.188100000000006"/>
    <s v="VWB"/>
    <n v="1"/>
    <n v="20"/>
    <n v="1"/>
    <n v="1"/>
    <m/>
    <m/>
    <n v="1"/>
    <s v="Val de Lys Automobiles"/>
    <s v="VOLKSWAGEN"/>
    <m/>
    <s v="La Chapelle"/>
    <n v="854.83"/>
  </r>
  <r>
    <x v="3"/>
    <s v="NC"/>
    <x v="3"/>
    <d v="2021-11-30T00:00:00"/>
    <d v="2021-11-30T00:00:00"/>
    <s v="x"/>
    <m/>
    <m/>
    <m/>
    <m/>
    <n v="302.39999999999998"/>
    <s v="VSYPA"/>
    <n v="515736"/>
    <n v="5736"/>
    <s v="DUNKERQUE BOULOGNE LOCATION"/>
    <x v="16"/>
    <n v="14615"/>
    <n v="1341.66"/>
    <n v="15956.66"/>
    <n v="56"/>
    <n v="349.71"/>
    <n v="95"/>
    <m/>
    <n v="254.70999999999998"/>
    <n v="2.1916240616770676E-2"/>
    <n v="-1595.67"/>
    <n v="-1798.32"/>
    <m/>
    <s v="marge non reçue"/>
    <m/>
    <n v="0.12"/>
    <n v="0"/>
    <m/>
    <n v="0"/>
    <s v="CGI"/>
    <n v="0"/>
    <n v="0"/>
    <n v="0"/>
    <n v="1"/>
    <m/>
    <m/>
    <n v="0"/>
    <s v="Val de Lys Automobiles"/>
    <s v="VOLKSWAGEN"/>
    <m/>
    <s v="Entreprises"/>
    <n v="349.71"/>
  </r>
  <r>
    <x v="3"/>
    <s v="C"/>
    <x v="3"/>
    <d v="2021-11-30T00:00:00"/>
    <d v="2021-11-30T00:00:00"/>
    <m/>
    <m/>
    <m/>
    <m/>
    <m/>
    <n v="302.39999999999998"/>
    <s v="VSYPA"/>
    <n v="515737"/>
    <n v="5737"/>
    <s v="DUNKERQUE BOULOGNE LOCATION"/>
    <x v="16"/>
    <n v="14615"/>
    <n v="891.66"/>
    <n v="15506.66"/>
    <n v="54"/>
    <n v="456.95"/>
    <n v="95"/>
    <m/>
    <n v="361.95"/>
    <n v="2.9467983434214716E-2"/>
    <n v="-1550.67"/>
    <n v="-1705.73"/>
    <m/>
    <m/>
    <n v="0.12"/>
    <n v="0.12"/>
    <n v="43.433999999999997"/>
    <m/>
    <n v="43.433999999999997"/>
    <s v="CGI"/>
    <n v="0"/>
    <n v="0"/>
    <n v="0"/>
    <n v="1"/>
    <m/>
    <m/>
    <n v="0"/>
    <s v="Val de Lys Automobiles"/>
    <s v="VOLKSWAGEN"/>
    <m/>
    <s v="Entreprises"/>
    <n v="456.95"/>
  </r>
  <r>
    <x v="3"/>
    <s v="C"/>
    <x v="3"/>
    <d v="2021-10-26T00:00:00"/>
    <d v="2021-10-27T00:00:00"/>
    <m/>
    <m/>
    <m/>
    <m/>
    <m/>
    <n v="0"/>
    <s v="ASCDI"/>
    <n v="515738"/>
    <n v="5738"/>
    <s v="BERTAUX SYLVIE"/>
    <x v="16"/>
    <n v="14615"/>
    <n v="1049.99"/>
    <n v="15664.99"/>
    <n v="26"/>
    <n v="514.23"/>
    <n v="95"/>
    <m/>
    <n v="419.23"/>
    <n v="3.2826704645199267E-2"/>
    <m/>
    <n v="0"/>
    <m/>
    <m/>
    <n v="0.13"/>
    <n v="0.13"/>
    <n v="54.499900000000004"/>
    <m/>
    <n v="54.499900000000004"/>
    <s v="VWB"/>
    <n v="1"/>
    <n v="20"/>
    <n v="1"/>
    <n v="1"/>
    <m/>
    <m/>
    <n v="1"/>
    <s v="Val de Lys Automobiles"/>
    <s v="VOLKSWAGEN"/>
    <m/>
    <s v="La Chapelle"/>
    <n v="514.23"/>
  </r>
  <r>
    <x v="3"/>
    <s v="C"/>
    <x v="3"/>
    <d v="2021-10-07T00:00:00"/>
    <d v="2021-10-07T00:00:00"/>
    <m/>
    <m/>
    <m/>
    <m/>
    <m/>
    <n v="0"/>
    <s v="ASCDI"/>
    <n v="515739"/>
    <n v="5739"/>
    <s v="BOUCHEZ FABRICE"/>
    <x v="16"/>
    <n v="14615"/>
    <n v="1049.99"/>
    <n v="15664.99"/>
    <n v="6"/>
    <n v="481.56"/>
    <n v="95"/>
    <m/>
    <n v="386.56"/>
    <n v="3.0741162298858794E-2"/>
    <n v="0"/>
    <n v="-1216.67"/>
    <m/>
    <m/>
    <n v="0.1"/>
    <n v="0.1"/>
    <n v="38.656000000000006"/>
    <m/>
    <n v="38.656000000000006"/>
    <s v="VWB"/>
    <n v="1"/>
    <n v="20"/>
    <n v="1"/>
    <n v="1"/>
    <m/>
    <m/>
    <n v="1"/>
    <s v="Val de Lys Automobiles"/>
    <s v="VOLKSWAGEN"/>
    <m/>
    <s v="La Chapelle"/>
    <n v="481.56"/>
  </r>
  <r>
    <x v="3"/>
    <s v="C"/>
    <x v="3"/>
    <d v="2021-12-02T00:00:00"/>
    <d v="2021-12-02T00:00:00"/>
    <m/>
    <m/>
    <m/>
    <m/>
    <m/>
    <n v="50.4"/>
    <s v="VSYPA"/>
    <n v="515741"/>
    <n v="5741"/>
    <s v="DUNKERQUE BOULOGNE LOCATION"/>
    <x v="16"/>
    <n v="14615"/>
    <n v="891.66"/>
    <n v="15506.66"/>
    <n v="56"/>
    <n v="456.95"/>
    <n v="95"/>
    <m/>
    <n v="361.95"/>
    <n v="2.9467983434214716E-2"/>
    <n v="-1550.67"/>
    <n v="-1705.73"/>
    <m/>
    <m/>
    <n v="0.12"/>
    <n v="0.12"/>
    <n v="43.433999999999997"/>
    <m/>
    <n v="43.433999999999997"/>
    <s v="CGI"/>
    <n v="0"/>
    <n v="0"/>
    <n v="0"/>
    <n v="1"/>
    <m/>
    <m/>
    <n v="0"/>
    <s v="Val de Lys Automobiles"/>
    <s v="VOLKSWAGEN"/>
    <m/>
    <s v="Entreprises"/>
    <n v="456.95"/>
  </r>
  <r>
    <x v="3"/>
    <s v="C"/>
    <x v="3"/>
    <d v="2021-11-25T00:00:00"/>
    <d v="2021-11-27T00:00:00"/>
    <m/>
    <m/>
    <m/>
    <m/>
    <m/>
    <n v="0"/>
    <s v="ASYPA"/>
    <n v="515742"/>
    <n v="5742"/>
    <s v="COLONNA CINDY"/>
    <x v="16"/>
    <n v="14615"/>
    <n v="1108.33"/>
    <n v="15723.33"/>
    <n v="49"/>
    <n v="519.54"/>
    <n v="95"/>
    <m/>
    <n v="424.53999999999996"/>
    <n v="3.3042618834559855E-2"/>
    <m/>
    <n v="0"/>
    <m/>
    <m/>
    <n v="0.13"/>
    <n v="0.13"/>
    <n v="55.190199999999997"/>
    <m/>
    <n v="55.190199999999997"/>
    <s v="VWB"/>
    <n v="1"/>
    <n v="20"/>
    <n v="1"/>
    <n v="1"/>
    <m/>
    <m/>
    <n v="1"/>
    <s v="Val de Lys Automobiles"/>
    <s v="VOLKSWAGEN"/>
    <m/>
    <s v="La Chapelle"/>
    <n v="519.54"/>
  </r>
  <r>
    <x v="3"/>
    <s v="C"/>
    <x v="3"/>
    <d v="2021-10-06T00:00:00"/>
    <d v="2021-10-07T00:00:00"/>
    <m/>
    <m/>
    <m/>
    <m/>
    <m/>
    <n v="0"/>
    <s v="ASCDI"/>
    <n v="515744"/>
    <n v="5744"/>
    <s v="CHUDZICKI RICHARD"/>
    <x v="16"/>
    <n v="16944.169999999998"/>
    <n v="1833.34"/>
    <n v="18777.509999999998"/>
    <n v="5"/>
    <n v="648.26"/>
    <n v="95"/>
    <m/>
    <n v="553.26"/>
    <n v="3.4523214206782477E-2"/>
    <n v="0"/>
    <n v="-1566.67"/>
    <m/>
    <m/>
    <n v="0.1"/>
    <n v="0.1"/>
    <n v="55.326000000000001"/>
    <m/>
    <n v="55.326000000000001"/>
    <s v="VWB"/>
    <n v="1"/>
    <n v="20"/>
    <n v="1"/>
    <n v="1"/>
    <m/>
    <m/>
    <n v="1"/>
    <s v="Val de Lys Automobiles"/>
    <s v="VOLKSWAGEN"/>
    <m/>
    <s v="La Chapelle"/>
    <n v="648.26"/>
  </r>
  <r>
    <x v="3"/>
    <s v="C"/>
    <x v="3"/>
    <d v="2021-12-17T00:00:00"/>
    <d v="2021-12-20T00:00:00"/>
    <m/>
    <m/>
    <m/>
    <m/>
    <m/>
    <n v="0"/>
    <s v="VSGNI"/>
    <n v="515745"/>
    <n v="5745"/>
    <s v="ACFLAM"/>
    <x v="16"/>
    <n v="16944.169999999998"/>
    <n v="2466.67"/>
    <n v="19410.839999999997"/>
    <n v="78"/>
    <n v="908.28"/>
    <n v="95"/>
    <m/>
    <n v="813.28"/>
    <n v="4.6792410838479952E-2"/>
    <n v="0"/>
    <n v="-1901.08"/>
    <m/>
    <m/>
    <n v="0.12"/>
    <n v="0.12"/>
    <n v="97.593599999999995"/>
    <m/>
    <n v="97.593599999999995"/>
    <s v="VWB"/>
    <n v="0"/>
    <n v="20"/>
    <n v="1"/>
    <n v="1"/>
    <m/>
    <m/>
    <n v="1"/>
    <s v="Val de Lys Automobiles"/>
    <s v="VOLKSWAGEN"/>
    <m/>
    <s v="Entreprises"/>
    <n v="908.28"/>
  </r>
  <r>
    <x v="3"/>
    <s v="C"/>
    <x v="3"/>
    <d v="2021-10-29T00:00:00"/>
    <d v="2021-10-30T00:00:00"/>
    <m/>
    <m/>
    <m/>
    <m/>
    <m/>
    <n v="0"/>
    <s v="ASCDI"/>
    <n v="515746"/>
    <n v="5746"/>
    <s v="OLLIVO FRANCOIS"/>
    <x v="16"/>
    <n v="18215"/>
    <n v="2283.34"/>
    <n v="20498.34"/>
    <n v="22"/>
    <n v="781.41"/>
    <n v="95"/>
    <m/>
    <n v="686.41"/>
    <n v="3.8120647818311142E-2"/>
    <m/>
    <n v="0"/>
    <m/>
    <m/>
    <n v="0.13"/>
    <n v="0.13"/>
    <n v="89.2333"/>
    <m/>
    <n v="89.2333"/>
    <s v="VWB"/>
    <n v="1"/>
    <n v="0"/>
    <n v="0"/>
    <n v="1"/>
    <m/>
    <m/>
    <n v="0"/>
    <s v="Val de Lys Automobiles"/>
    <s v="VOLKSWAGEN"/>
    <m/>
    <s v="La Chapelle"/>
    <n v="781.41"/>
  </r>
  <r>
    <x v="3"/>
    <s v="C"/>
    <x v="3"/>
    <d v="2021-11-02T00:00:00"/>
    <d v="2021-11-03T00:00:00"/>
    <m/>
    <m/>
    <m/>
    <m/>
    <m/>
    <n v="0"/>
    <s v="ASCDI"/>
    <n v="515748"/>
    <n v="5748"/>
    <s v="NERVET BRANDON"/>
    <x v="16"/>
    <n v="18215"/>
    <n v="1833.34"/>
    <n v="20048.34"/>
    <n v="26"/>
    <n v="854.07"/>
    <n v="95"/>
    <m/>
    <n v="759.07"/>
    <n v="4.2600534508093937E-2"/>
    <m/>
    <n v="0"/>
    <m/>
    <m/>
    <n v="0.13"/>
    <n v="0.13"/>
    <n v="98.679100000000005"/>
    <m/>
    <n v="98.679100000000005"/>
    <s v="VWB"/>
    <n v="1"/>
    <n v="20"/>
    <n v="1"/>
    <n v="1"/>
    <m/>
    <m/>
    <n v="1"/>
    <s v="Val de Lys Automobiles"/>
    <s v="VOLKSWAGEN"/>
    <m/>
    <s v="La Chapelle"/>
    <n v="854.07"/>
  </r>
  <r>
    <x v="3"/>
    <s v="NP"/>
    <x v="3"/>
    <d v="2021-12-13T00:00:00"/>
    <d v="2021-11-17T00:00:00"/>
    <m/>
    <m/>
    <m/>
    <s v="X"/>
    <m/>
    <n v="2499.98"/>
    <s v="ASDCA"/>
    <n v="515749"/>
    <n v="5749"/>
    <s v="ET MME MINNEBOIS"/>
    <x v="20"/>
    <n v="19381.66"/>
    <n v="1037.5"/>
    <n v="20419.16"/>
    <n v="129"/>
    <n v="787.53"/>
    <n v="95"/>
    <m/>
    <n v="692.53"/>
    <n v="3.8568187917622468E-2"/>
    <n v="-1020.96"/>
    <n v="0"/>
    <m/>
    <m/>
    <n v="0.13"/>
    <n v="0.13"/>
    <n v="90.028899999999993"/>
    <m/>
    <n v="90.028899999999993"/>
    <n v="0"/>
    <n v="0"/>
    <n v="0"/>
    <n v="0"/>
    <n v="1"/>
    <m/>
    <m/>
    <n v="0"/>
    <s v="Val de Lys Automobiles"/>
    <s v="VOLKSWAGEN"/>
    <m/>
    <s v="La Chapelle"/>
    <n v="787.53"/>
  </r>
  <r>
    <x v="3"/>
    <s v="C"/>
    <x v="3"/>
    <d v="2021-10-08T00:00:00"/>
    <d v="2021-10-09T00:00:00"/>
    <m/>
    <m/>
    <m/>
    <m/>
    <m/>
    <n v="0"/>
    <s v="ASYPA"/>
    <n v="515751"/>
    <n v="5751"/>
    <s v="COTTEEL PIERRE"/>
    <x v="16"/>
    <n v="20469.169999999998"/>
    <n v="1791.66"/>
    <n v="22260.829999999998"/>
    <n v="7"/>
    <n v="762.83"/>
    <n v="95"/>
    <m/>
    <n v="667.83"/>
    <n v="3.4267814811936484E-2"/>
    <n v="0"/>
    <n v="-222.61"/>
    <m/>
    <m/>
    <n v="0.1"/>
    <n v="0.1"/>
    <n v="66.783000000000001"/>
    <m/>
    <n v="66.783000000000001"/>
    <s v="VWB"/>
    <n v="0"/>
    <n v="20"/>
    <n v="1"/>
    <n v="1"/>
    <m/>
    <m/>
    <n v="1"/>
    <s v="Val de Lys Automobiles"/>
    <s v="VOLKSWAGEN"/>
    <m/>
    <s v="La Chapelle"/>
    <n v="762.83"/>
  </r>
  <r>
    <x v="3"/>
    <s v="C"/>
    <x v="3"/>
    <d v="2021-07-16T00:00:00"/>
    <d v="2021-07-30T00:00:00"/>
    <m/>
    <m/>
    <m/>
    <m/>
    <m/>
    <n v="0"/>
    <s v="ASYPA"/>
    <n v="515756"/>
    <n v="5756"/>
    <s v="LANDLER HANS"/>
    <x v="16"/>
    <n v="17681.669999999998"/>
    <n v="1195.8399999999999"/>
    <n v="18877.509999999998"/>
    <n v="4"/>
    <n v="713.55"/>
    <n v="95"/>
    <m/>
    <n v="618.54999999999995"/>
    <n v="3.7798947000955103E-2"/>
    <n v="0"/>
    <n v="-1775"/>
    <m/>
    <m/>
    <n v="0.1"/>
    <n v="7.0000000000000007E-2"/>
    <n v="61.854999999999997"/>
    <m/>
    <n v="61.854999999999997"/>
    <s v="VWB"/>
    <n v="1"/>
    <n v="20"/>
    <n v="1"/>
    <n v="1"/>
    <m/>
    <m/>
    <n v="1"/>
    <s v="Val de Lys Automobiles"/>
    <s v="VOLKSWAGEN"/>
    <m/>
    <s v="La Chapelle"/>
    <n v="713.55"/>
  </r>
  <r>
    <x v="3"/>
    <s v="C"/>
    <x v="3"/>
    <d v="2021-11-04T00:00:00"/>
    <d v="2021-11-09T00:00:00"/>
    <m/>
    <m/>
    <m/>
    <m/>
    <m/>
    <n v="0"/>
    <s v="ASYPA"/>
    <n v="515761"/>
    <n v="5761"/>
    <s v="DELEPORTE ERIC"/>
    <x v="18"/>
    <n v="27736.67"/>
    <n v="3662.51"/>
    <n v="31399.18"/>
    <n v="2"/>
    <n v="971.66"/>
    <n v="102.5"/>
    <m/>
    <n v="869.16"/>
    <n v="3.0945394115387725E-2"/>
    <n v="0"/>
    <n v="-1569.96"/>
    <m/>
    <m/>
    <n v="7.0000000000000007E-2"/>
    <n v="7.0000000000000007E-2"/>
    <n v="60.841200000000001"/>
    <m/>
    <n v="60.841200000000001"/>
    <s v="VWB"/>
    <n v="1"/>
    <n v="20"/>
    <n v="1"/>
    <n v="1"/>
    <m/>
    <m/>
    <n v="1"/>
    <s v="Val de Lys Automobiles"/>
    <s v="VOLKSWAGEN"/>
    <m/>
    <s v="La Chapelle"/>
    <n v="971.66"/>
  </r>
  <r>
    <x v="3"/>
    <s v="C"/>
    <x v="3"/>
    <d v="2021-11-04T00:00:00"/>
    <d v="2021-11-09T00:00:00"/>
    <m/>
    <m/>
    <m/>
    <m/>
    <m/>
    <n v="0"/>
    <s v="ASYPA"/>
    <n v="515773"/>
    <n v="5773"/>
    <s v="LAMBERT THIERRY"/>
    <x v="18"/>
    <n v="27736.67"/>
    <n v="4816.68"/>
    <n v="32553.35"/>
    <n v="2"/>
    <n v="1825.3"/>
    <n v="102.5"/>
    <m/>
    <n v="1722.8"/>
    <n v="5.6071034163918614E-2"/>
    <n v="0"/>
    <n v="-1000"/>
    <m/>
    <m/>
    <n v="7.0000000000000007E-2"/>
    <n v="7.0000000000000007E-2"/>
    <n v="120.596"/>
    <m/>
    <n v="120.596"/>
    <s v="VWB"/>
    <n v="1"/>
    <n v="20"/>
    <n v="1"/>
    <n v="1"/>
    <m/>
    <m/>
    <n v="1"/>
    <s v="Val de Lys Automobiles"/>
    <s v="VOLKSWAGEN"/>
    <m/>
    <s v="La Chapelle"/>
    <n v="1825.3"/>
  </r>
  <r>
    <x v="3"/>
    <s v="C"/>
    <x v="3"/>
    <d v="2021-11-04T00:00:00"/>
    <d v="2021-11-04T00:00:00"/>
    <m/>
    <m/>
    <m/>
    <m/>
    <m/>
    <n v="0"/>
    <s v="ASYPA"/>
    <n v="515780"/>
    <n v="5780"/>
    <s v="DELEAU VIANNEY"/>
    <x v="18"/>
    <n v="27736.67"/>
    <n v="895.84"/>
    <n v="28632.51"/>
    <n v="2"/>
    <n v="903.32"/>
    <n v="102.5"/>
    <m/>
    <n v="800.82"/>
    <n v="3.1548753497335727E-2"/>
    <n v="0"/>
    <n v="-1000"/>
    <m/>
    <m/>
    <n v="7.0000000000000007E-2"/>
    <n v="7.0000000000000007E-2"/>
    <n v="56.057400000000008"/>
    <m/>
    <n v="56.057400000000008"/>
    <s v="VWB"/>
    <n v="1"/>
    <n v="20"/>
    <n v="1"/>
    <n v="1"/>
    <m/>
    <m/>
    <n v="1"/>
    <s v="Val de Lys Automobiles"/>
    <s v="VOLKSWAGEN"/>
    <m/>
    <s v="La Chapelle"/>
    <n v="903.32"/>
  </r>
  <r>
    <x v="3"/>
    <s v="C"/>
    <x v="3"/>
    <d v="2021-10-29T00:00:00"/>
    <d v="2021-10-30T00:00:00"/>
    <m/>
    <m/>
    <m/>
    <m/>
    <m/>
    <m/>
    <s v="ASYPA"/>
    <n v="515781"/>
    <n v="5781"/>
    <s v="JACOB PAULINE"/>
    <x v="15"/>
    <n v="22785.83"/>
    <n v="816.67"/>
    <n v="23602.5"/>
    <n v="14"/>
    <n v="583.22"/>
    <n v="95"/>
    <m/>
    <n v="488.22"/>
    <n v="2.4710094269674823E-2"/>
    <n v="0"/>
    <n v="-1100"/>
    <m/>
    <m/>
    <n v="7.0000000000000007E-2"/>
    <n v="7.0000000000000007E-2"/>
    <n v="34.175400000000003"/>
    <m/>
    <n v="34.175400000000003"/>
    <s v="VWB"/>
    <n v="0"/>
    <n v="20"/>
    <n v="1"/>
    <n v="1"/>
    <m/>
    <m/>
    <n v="1"/>
    <s v="Val de Lys Automobiles"/>
    <s v="VOLKSWAGEN"/>
    <m/>
    <s v="La Chapelle"/>
    <n v="583.22"/>
  </r>
  <r>
    <x v="3"/>
    <s v="C"/>
    <x v="3"/>
    <d v="2021-12-07T00:00:00"/>
    <d v="2021-12-09T00:00:00"/>
    <m/>
    <m/>
    <m/>
    <m/>
    <m/>
    <n v="0"/>
    <s v="ASYPA"/>
    <n v="515782"/>
    <n v="5782"/>
    <s v="GODIN MARYSE"/>
    <x v="16"/>
    <n v="19819.169999999998"/>
    <n v="608.33000000000004"/>
    <n v="20427.5"/>
    <n v="8"/>
    <n v="1212.55"/>
    <n v="95"/>
    <m/>
    <n v="1117.55"/>
    <n v="5.9358707624525761E-2"/>
    <n v="-766.67"/>
    <n v="-800"/>
    <m/>
    <m/>
    <n v="7.0000000000000007E-2"/>
    <n v="7.0000000000000007E-2"/>
    <n v="78.228500000000011"/>
    <m/>
    <n v="78.228500000000011"/>
    <s v="VWB"/>
    <n v="1"/>
    <n v="20"/>
    <n v="1"/>
    <n v="1"/>
    <m/>
    <m/>
    <n v="1"/>
    <s v="Val de Lys Automobiles"/>
    <s v="VOLKSWAGEN"/>
    <m/>
    <s v="La Chapelle"/>
    <n v="1212.55"/>
  </r>
  <r>
    <x v="3"/>
    <s v="C"/>
    <x v="3"/>
    <d v="2021-10-29T00:00:00"/>
    <d v="2021-10-29T00:00:00"/>
    <m/>
    <m/>
    <m/>
    <m/>
    <m/>
    <n v="0"/>
    <s v="ASYPA"/>
    <n v="515786"/>
    <n v="5786"/>
    <s v="MUSELET FERNAND"/>
    <x v="15"/>
    <n v="24148.33"/>
    <n v="1070.8399999999999"/>
    <n v="25219.170000000002"/>
    <n v="14"/>
    <n v="712.54"/>
    <n v="95"/>
    <m/>
    <n v="617.54"/>
    <n v="2.8253903677242349E-2"/>
    <n v="0"/>
    <n v="-1100"/>
    <m/>
    <m/>
    <n v="7.0000000000000007E-2"/>
    <n v="7.0000000000000007E-2"/>
    <n v="43.227800000000002"/>
    <m/>
    <n v="43.227800000000002"/>
    <s v="VWB"/>
    <n v="1"/>
    <n v="20"/>
    <n v="1"/>
    <n v="1"/>
    <m/>
    <m/>
    <n v="1"/>
    <s v="Val de Lys Automobiles"/>
    <s v="VOLKSWAGEN"/>
    <m/>
    <s v="La Chapelle"/>
    <n v="712.54"/>
  </r>
  <r>
    <x v="3"/>
    <s v="C"/>
    <x v="3"/>
    <d v="2021-12-13T00:00:00"/>
    <d v="2021-12-15T00:00:00"/>
    <m/>
    <m/>
    <m/>
    <m/>
    <m/>
    <n v="0"/>
    <s v="ASCDI"/>
    <n v="515792"/>
    <n v="5792"/>
    <s v="BRESSAN MONIQUE"/>
    <x v="18"/>
    <n v="28135.83"/>
    <n v="595.83000000000004"/>
    <n v="28731.660000000003"/>
    <n v="7"/>
    <n v="1293.57"/>
    <n v="95"/>
    <m/>
    <n v="1198.57"/>
    <n v="4.5022459544627767E-2"/>
    <n v="0"/>
    <n v="-1000"/>
    <m/>
    <m/>
    <n v="7.0000000000000007E-2"/>
    <n v="7.0000000000000007E-2"/>
    <n v="83.899900000000002"/>
    <m/>
    <n v="83.899900000000002"/>
    <s v="VWB"/>
    <n v="1"/>
    <n v="20"/>
    <n v="1"/>
    <n v="1"/>
    <m/>
    <m/>
    <n v="1"/>
    <s v="Val de Lys Automobiles"/>
    <s v="VOLKSWAGEN"/>
    <m/>
    <s v="La Chapelle"/>
    <n v="1293.57"/>
  </r>
  <r>
    <x v="3"/>
    <s v="C"/>
    <x v="3"/>
    <d v="2021-11-29T00:00:00"/>
    <d v="2021-11-30T00:00:00"/>
    <m/>
    <m/>
    <m/>
    <m/>
    <m/>
    <n v="-7.1"/>
    <s v="ASCDI"/>
    <n v="515798"/>
    <n v="5798"/>
    <s v="FREYTEL JÉRÔME"/>
    <x v="19"/>
    <n v="32828.33"/>
    <n v="3650"/>
    <n v="36478.33"/>
    <n v="4"/>
    <n v="1633.39"/>
    <n v="95"/>
    <m/>
    <n v="1538.39"/>
    <n v="4.4776994999496965E-2"/>
    <n v="0"/>
    <n v="-883.33"/>
    <m/>
    <m/>
    <n v="7.0000000000000007E-2"/>
    <n v="7.0000000000000007E-2"/>
    <n v="107.68730000000002"/>
    <m/>
    <n v="107.68730000000002"/>
    <s v="VWB"/>
    <n v="1"/>
    <n v="20"/>
    <n v="1"/>
    <n v="1"/>
    <m/>
    <m/>
    <n v="1"/>
    <s v="Val de Lys Automobiles"/>
    <s v="VOLKSWAGEN"/>
    <m/>
    <s v="La Chapelle"/>
    <n v="1633.39"/>
  </r>
  <r>
    <x v="3"/>
    <s v="C"/>
    <x v="3"/>
    <d v="2021-12-22T00:00:00"/>
    <d v="2021-12-23T00:00:00"/>
    <m/>
    <m/>
    <m/>
    <m/>
    <m/>
    <m/>
    <s v="ASCDI"/>
    <n v="515801"/>
    <n v="5801"/>
    <s v="HOVINE Caroline"/>
    <x v="18"/>
    <n v="29560.83"/>
    <n v="3775"/>
    <n v="33335.83"/>
    <n v="5"/>
    <n v="1430.46"/>
    <n v="95"/>
    <m/>
    <n v="1335.46"/>
    <n v="4.2910585997108813E-2"/>
    <n v="0"/>
    <n v="-1000"/>
    <m/>
    <m/>
    <n v="7.0000000000000007E-2"/>
    <n v="7.0000000000000007E-2"/>
    <n v="93.482200000000006"/>
    <m/>
    <n v="93.482200000000006"/>
    <s v="VWB"/>
    <n v="1"/>
    <n v="20"/>
    <n v="1"/>
    <n v="1"/>
    <m/>
    <m/>
    <n v="1"/>
    <s v="Val de Lys Automobiles"/>
    <s v="VOLKSWAGEN"/>
    <m/>
    <s v="La Chapelle"/>
    <n v="1430.46"/>
  </r>
  <r>
    <x v="3"/>
    <s v="C"/>
    <x v="3"/>
    <d v="2021-12-21T00:00:00"/>
    <d v="2021-12-24T00:00:00"/>
    <m/>
    <m/>
    <m/>
    <m/>
    <m/>
    <n v="0"/>
    <s v="ASDCA"/>
    <n v="515804"/>
    <n v="5804"/>
    <s v="CRESSON ARNAUD"/>
    <x v="18"/>
    <n v="28135.83"/>
    <n v="4291.67"/>
    <n v="32427.5"/>
    <n v="28"/>
    <n v="1388.67"/>
    <n v="95"/>
    <m/>
    <n v="1293.67"/>
    <n v="4.2823837791997534E-2"/>
    <n v="0"/>
    <n v="-1000"/>
    <m/>
    <m/>
    <n v="7.0000000000000007E-2"/>
    <n v="7.0000000000000007E-2"/>
    <n v="90.556900000000013"/>
    <m/>
    <n v="90.556900000000013"/>
    <s v="VWB"/>
    <n v="1"/>
    <n v="20"/>
    <n v="1"/>
    <n v="1"/>
    <m/>
    <m/>
    <n v="1"/>
    <s v="Val de Lys Automobiles"/>
    <s v="VOLKSWAGEN"/>
    <m/>
    <s v="La Chapelle"/>
    <n v="1388.67"/>
  </r>
  <r>
    <x v="3"/>
    <s v="C"/>
    <x v="3"/>
    <d v="2021-12-07T00:00:00"/>
    <d v="2021-12-07T00:00:00"/>
    <m/>
    <m/>
    <m/>
    <m/>
    <m/>
    <n v="50.4"/>
    <s v="VSYPA"/>
    <n v="515828"/>
    <n v="5828"/>
    <s v="DUNKERQUE BOULOGNE LOCATION"/>
    <x v="16"/>
    <n v="14615"/>
    <n v="512.5"/>
    <n v="15127.5"/>
    <n v="4"/>
    <n v="445.33"/>
    <n v="95"/>
    <m/>
    <n v="350.33"/>
    <n v="2.9438439927284746E-2"/>
    <n v="0"/>
    <n v="-1664.03"/>
    <m/>
    <m/>
    <n v="0.1"/>
    <n v="0.1"/>
    <n v="35.033000000000001"/>
    <m/>
    <n v="35.033000000000001"/>
    <s v="CGI"/>
    <n v="0"/>
    <n v="0"/>
    <n v="0"/>
    <n v="1"/>
    <m/>
    <m/>
    <n v="0"/>
    <s v="Val de Lys Automobiles"/>
    <s v="VOLKSWAGEN"/>
    <m/>
    <s v="Entreprises"/>
    <n v="445.33"/>
  </r>
  <r>
    <x v="3"/>
    <s v="C"/>
    <x v="3"/>
    <d v="2021-12-22T00:00:00"/>
    <d v="2021-12-24T00:00:00"/>
    <m/>
    <m/>
    <m/>
    <m/>
    <m/>
    <n v="0"/>
    <s v="ASYPA"/>
    <n v="515830"/>
    <n v="5830"/>
    <s v="DERAEVE DAMIEN ET JUSTINE"/>
    <x v="20"/>
    <n v="19756.66"/>
    <n v="0"/>
    <n v="19756.66"/>
    <n v="5"/>
    <n v="-265.95"/>
    <n v="95"/>
    <m/>
    <n v="-360.95"/>
    <n v="-1.3461283435560464E-2"/>
    <n v="0"/>
    <n v="0"/>
    <m/>
    <m/>
    <n v="0"/>
    <n v="7.0000000000000007E-2"/>
    <n v="0"/>
    <m/>
    <n v="0"/>
    <s v="CM CIC Bail"/>
    <n v="0"/>
    <n v="0"/>
    <n v="0"/>
    <n v="1"/>
    <m/>
    <m/>
    <n v="0"/>
    <s v="Val de Lys Automobiles"/>
    <s v="VOLKSWAGEN"/>
    <m/>
    <s v="La Chapelle"/>
    <n v="-265.95"/>
  </r>
  <r>
    <x v="3"/>
    <s v="C"/>
    <x v="3"/>
    <d v="2021-10-25T00:00:00"/>
    <d v="2021-10-26T00:00:00"/>
    <m/>
    <m/>
    <m/>
    <m/>
    <m/>
    <n v="0"/>
    <s v="ASCDI"/>
    <n v="515832"/>
    <n v="5832"/>
    <s v="FOURNIER JACQUES ET NATHALIE"/>
    <x v="18"/>
    <n v="25127.5"/>
    <n v="2287.5100000000002"/>
    <n v="27415.010000000002"/>
    <n v="11"/>
    <n v="1038.48"/>
    <n v="95"/>
    <m/>
    <n v="943.48"/>
    <n v="3.7879978887478065E-2"/>
    <n v="0"/>
    <n v="0"/>
    <m/>
    <m/>
    <n v="0.1"/>
    <n v="7.0000000000000007E-2"/>
    <n v="94.348000000000013"/>
    <m/>
    <n v="94.348000000000013"/>
    <n v="0"/>
    <n v="1"/>
    <n v="0"/>
    <n v="0"/>
    <n v="1"/>
    <m/>
    <m/>
    <n v="0"/>
    <s v="Val de Lys Automobiles"/>
    <s v="VOLKSWAGEN"/>
    <m/>
    <s v="La Chapelle"/>
    <n v="1038.48"/>
  </r>
  <r>
    <x v="3"/>
    <s v="C"/>
    <x v="3"/>
    <d v="2021-11-26T00:00:00"/>
    <d v="2021-11-27T00:00:00"/>
    <m/>
    <m/>
    <m/>
    <m/>
    <m/>
    <n v="0"/>
    <s v="VSYPA"/>
    <n v="515877"/>
    <n v="5877"/>
    <s v="ET MME REYNAERT"/>
    <x v="15"/>
    <n v="19315"/>
    <n v="2287.5"/>
    <n v="21602.5"/>
    <n v="1"/>
    <n v="1104"/>
    <n v="95"/>
    <m/>
    <n v="1009"/>
    <n v="5.1105196157852098E-2"/>
    <n v="0"/>
    <m/>
    <m/>
    <m/>
    <n v="0.1"/>
    <n v="0.1"/>
    <n v="100.9"/>
    <m/>
    <n v="100.9"/>
    <s v="VWB"/>
    <n v="1"/>
    <n v="20"/>
    <n v="1"/>
    <n v="1"/>
    <m/>
    <m/>
    <n v="1"/>
    <s v="Val de Lys Automobiles"/>
    <s v="VOLKSWAGEN"/>
    <m/>
    <s v="Entreprises"/>
    <n v="1104"/>
  </r>
  <r>
    <x v="3"/>
    <s v="NC"/>
    <x v="3"/>
    <d v="2021-11-30T00:00:00"/>
    <d v="2021-11-30T00:00:00"/>
    <s v="x"/>
    <m/>
    <m/>
    <m/>
    <m/>
    <n v="302.39999999999998"/>
    <s v="VSYPA"/>
    <n v="515879"/>
    <n v="5879"/>
    <s v="DUNKERQUE BOULOGNE LOCATION"/>
    <x v="16"/>
    <n v="15127.5"/>
    <n v="450"/>
    <n v="15577.5"/>
    <n v="1"/>
    <n v="-3011.45"/>
    <n v="95"/>
    <m/>
    <n v="-3106.45"/>
    <n v="-0.19332049430268014"/>
    <n v="0"/>
    <n v="0"/>
    <m/>
    <s v="marge non reçue"/>
    <m/>
    <n v="0.1"/>
    <n v="0"/>
    <m/>
    <n v="0"/>
    <s v="CGI"/>
    <n v="1"/>
    <n v="0"/>
    <n v="0"/>
    <n v="1"/>
    <m/>
    <m/>
    <n v="0"/>
    <s v="Val de Lys Automobiles"/>
    <s v="VOLKSWAGEN"/>
    <m/>
    <s v="Entreprises"/>
    <n v="-3011.45"/>
  </r>
  <r>
    <x v="3"/>
    <s v="C"/>
    <x v="3"/>
    <d v="2021-12-07T00:00:00"/>
    <d v="2021-12-09T00:00:00"/>
    <m/>
    <m/>
    <m/>
    <m/>
    <m/>
    <n v="50.4"/>
    <s v="VSYPA"/>
    <n v="515880"/>
    <n v="5880"/>
    <s v="DUNKERQUE BOULOGNE LOCATION"/>
    <x v="16"/>
    <n v="15315"/>
    <n v="770.83"/>
    <n v="16085.83"/>
    <n v="4"/>
    <n v="309.07"/>
    <n v="95"/>
    <m/>
    <n v="214.07"/>
    <n v="1.921380494509764E-2"/>
    <n v="0"/>
    <n v="-1769.44"/>
    <m/>
    <m/>
    <n v="0.1"/>
    <n v="0.1"/>
    <n v="21.407"/>
    <m/>
    <n v="21.407"/>
    <s v="CGI"/>
    <n v="0"/>
    <n v="0"/>
    <n v="0"/>
    <n v="1"/>
    <m/>
    <m/>
    <n v="0"/>
    <s v="Val de Lys Automobiles"/>
    <s v="VOLKSWAGEN"/>
    <m/>
    <s v="Entreprises"/>
    <n v="309.07"/>
  </r>
  <r>
    <x v="3"/>
    <s v="C"/>
    <x v="3"/>
    <d v="2021-12-16T00:00:00"/>
    <d v="2021-12-16T00:00:00"/>
    <m/>
    <m/>
    <m/>
    <m/>
    <m/>
    <n v="0"/>
    <s v="VSYPA"/>
    <n v="515882"/>
    <n v="5882"/>
    <s v="AMV SERVICE"/>
    <x v="17"/>
    <n v="42800.83"/>
    <n v="2016.68"/>
    <n v="44817.51"/>
    <n v="14"/>
    <n v="654.71"/>
    <n v="95"/>
    <m/>
    <n v="559.71"/>
    <n v="1.4608352851374384E-2"/>
    <n v="0"/>
    <n v="0"/>
    <m/>
    <m/>
    <n v="0.1"/>
    <n v="0.1"/>
    <n v="55.971000000000004"/>
    <m/>
    <n v="55.971000000000004"/>
    <s v="VWB"/>
    <n v="1"/>
    <n v="0"/>
    <n v="0"/>
    <n v="1"/>
    <m/>
    <m/>
    <n v="0"/>
    <s v="Val de Lys Automobiles"/>
    <s v="VOLKSWAGEN"/>
    <m/>
    <s v="Entreprises"/>
    <n v="654.71"/>
  </r>
  <r>
    <x v="3"/>
    <s v="C"/>
    <x v="3"/>
    <d v="2021-03-30T00:00:00"/>
    <d v="2021-03-30T00:00:00"/>
    <m/>
    <m/>
    <m/>
    <m/>
    <m/>
    <m/>
    <s v="ASCDI"/>
    <n v="519500"/>
    <n v="9500"/>
    <s v="DEVERNAY JEAN MARIE"/>
    <x v="21"/>
    <n v="33545"/>
    <n v="2216.67"/>
    <n v="35761.67"/>
    <n v="134"/>
    <n v="1573.54"/>
    <n v="95"/>
    <m/>
    <n v="1478.54"/>
    <n v="4.4000741576106485E-2"/>
    <n v="-2860.93"/>
    <n v="0"/>
    <m/>
    <m/>
    <n v="0.13"/>
    <n v="0.13"/>
    <n v="192.21020000000001"/>
    <m/>
    <n v="192.21020000000001"/>
    <s v="VWB"/>
    <n v="1"/>
    <n v="20"/>
    <n v="1"/>
    <n v="1"/>
    <n v="625"/>
    <n v="44322"/>
    <n v="1"/>
    <s v="Val de Lys Automobiles"/>
    <s v="VOLKSWAGEN"/>
    <m/>
    <s v="La Chapelle"/>
    <n v="2198.54"/>
  </r>
  <r>
    <x v="3"/>
    <s v="C"/>
    <x v="3"/>
    <d v="2021-06-14T00:00:00"/>
    <d v="2021-06-15T00:00:00"/>
    <m/>
    <m/>
    <m/>
    <m/>
    <m/>
    <n v="0"/>
    <s v="ASYPA"/>
    <n v="519502"/>
    <n v="9502"/>
    <s v="BLOCH JEAN BASTIEN"/>
    <x v="21"/>
    <n v="24961.67"/>
    <n v="704.16"/>
    <n v="25665.829999999998"/>
    <n v="201"/>
    <n v="1415.18"/>
    <n v="95"/>
    <m/>
    <n v="1320.18"/>
    <n v="5.51386804946499E-2"/>
    <n v="-3336.56"/>
    <n v="0"/>
    <m/>
    <m/>
    <n v="0.13"/>
    <n v="0.13"/>
    <n v="171.6234"/>
    <m/>
    <n v="171.6234"/>
    <s v=""/>
    <n v="1"/>
    <n v="0"/>
    <n v="0"/>
    <n v="1"/>
    <n v="625"/>
    <d v="2021-10-21T00:00:00"/>
    <n v="0"/>
    <s v="Val de Lys Automobiles"/>
    <s v="VOLKSWAGEN"/>
    <m/>
    <s v="La Chapelle"/>
    <n v="2040.18"/>
  </r>
  <r>
    <x v="3"/>
    <s v="C"/>
    <x v="3"/>
    <d v="2021-03-23T00:00:00"/>
    <d v="2021-01-27T00:00:00"/>
    <m/>
    <m/>
    <m/>
    <m/>
    <m/>
    <n v="0"/>
    <s v="ASYPA"/>
    <n v="519504"/>
    <n v="9504"/>
    <s v="DE CLERCQ CATHERINE"/>
    <x v="17"/>
    <n v="36604.17"/>
    <n v="1358.33"/>
    <n v="37962.5"/>
    <n v="158"/>
    <n v="1025.68"/>
    <n v="95"/>
    <m/>
    <n v="930.68000000000006"/>
    <n v="2.701824168587422E-2"/>
    <n v="-2562.29"/>
    <m/>
    <m/>
    <m/>
    <n v="0.13"/>
    <n v="0.13"/>
    <n v="120.98840000000001"/>
    <m/>
    <n v="120.98840000000001"/>
    <s v=""/>
    <n v="1"/>
    <n v="0"/>
    <n v="0"/>
    <n v="1"/>
    <m/>
    <m/>
    <n v="0"/>
    <s v="Val de Lys Automobiles"/>
    <s v="VOLKSWAGEN"/>
    <m/>
    <s v="La Chapelle"/>
    <n v="1025.68"/>
  </r>
  <r>
    <x v="3"/>
    <s v="C"/>
    <x v="3"/>
    <d v="2021-06-03T00:00:00"/>
    <d v="2021-06-03T00:00:00"/>
    <m/>
    <m/>
    <m/>
    <m/>
    <m/>
    <n v="0"/>
    <s v="ASYPA"/>
    <n v="519505"/>
    <n v="9505"/>
    <s v="LACHAT REGIS ."/>
    <x v="17"/>
    <n v="39137.5"/>
    <n v="1479.17"/>
    <n v="40616.67"/>
    <n v="203"/>
    <n v="-1846.24"/>
    <n v="95"/>
    <m/>
    <n v="-1941.24"/>
    <n v="-4.545522811200426E-2"/>
    <n v="-2843.17"/>
    <m/>
    <m/>
    <m/>
    <m/>
    <n v="0.13"/>
    <n v="0"/>
    <n v="150"/>
    <n v="150"/>
    <s v=""/>
    <n v="1"/>
    <n v="0"/>
    <n v="0"/>
    <n v="1"/>
    <m/>
    <m/>
    <n v="0"/>
    <s v="Val de Lys Automobiles"/>
    <s v="VOLKSWAGEN"/>
    <m/>
    <s v="La Chapelle"/>
    <n v="-1846.24"/>
  </r>
  <r>
    <x v="3"/>
    <s v="C"/>
    <x v="3"/>
    <d v="2021-06-09T00:00:00"/>
    <d v="2021-06-11T00:00:00"/>
    <m/>
    <m/>
    <m/>
    <m/>
    <m/>
    <n v="0"/>
    <s v="ASYPA"/>
    <n v="519508"/>
    <n v="9508"/>
    <s v="BOURLARD VINCENT ET MARIE"/>
    <x v="26"/>
    <n v="43705"/>
    <n v="1737.51"/>
    <n v="45442.51"/>
    <n v="204"/>
    <n v="2057.0300000000002"/>
    <n v="95"/>
    <m/>
    <n v="1962.0300000000002"/>
    <n v="4.52666457024491E-2"/>
    <n v="-6816.38"/>
    <n v="0"/>
    <m/>
    <m/>
    <m/>
    <n v="0.13"/>
    <n v="0"/>
    <n v="500"/>
    <n v="500"/>
    <s v="VWB"/>
    <n v="1"/>
    <n v="0"/>
    <n v="0"/>
    <n v="1"/>
    <m/>
    <m/>
    <n v="0"/>
    <s v="Val de Lys Automobiles"/>
    <s v="VOLKSWAGEN"/>
    <m/>
    <s v="La Chapelle"/>
    <n v="2057.0300000000002"/>
  </r>
  <r>
    <x v="3"/>
    <s v="C"/>
    <x v="3"/>
    <d v="2021-11-09T00:00:00"/>
    <d v="2021-11-15T00:00:00"/>
    <m/>
    <m/>
    <m/>
    <m/>
    <m/>
    <m/>
    <s v="LTHVI"/>
    <n v="519509"/>
    <n v="9509"/>
    <s v="ET MME CLAISSE"/>
    <x v="17"/>
    <n v="40104.17"/>
    <n v="4216.67"/>
    <n v="44320.84"/>
    <n v="383"/>
    <n v="-1254"/>
    <n v="95"/>
    <m/>
    <n v="-1349"/>
    <n v="-2.8293687574513483E-2"/>
    <n v="-3102.46"/>
    <m/>
    <m/>
    <s v="PRIX MALUS INCLUS ?"/>
    <m/>
    <n v="0.13"/>
    <n v="0"/>
    <n v="200"/>
    <n v="200"/>
    <s v="VWB"/>
    <n v="1"/>
    <n v="0"/>
    <n v="0"/>
    <n v="1"/>
    <m/>
    <m/>
    <n v="0"/>
    <s v="Val de Lys Automobiles"/>
    <s v="VOLKSWAGEN"/>
    <m/>
    <s v="lambersart"/>
    <n v="-1254"/>
  </r>
  <r>
    <x v="3"/>
    <s v="C"/>
    <x v="3"/>
    <d v="2021-03-23T00:00:00"/>
    <d v="2021-03-23T00:00:00"/>
    <m/>
    <m/>
    <m/>
    <s v="X"/>
    <s v="X"/>
    <n v="-53044.78"/>
    <s v="ASDCA"/>
    <n v="519510"/>
    <n v="9510"/>
    <s v="LANNOOTE Virginie"/>
    <x v="27"/>
    <n v="75957.5"/>
    <n v="11087.5"/>
    <n v="87045"/>
    <n v="95"/>
    <n v="3344.72"/>
    <n v="95"/>
    <m/>
    <n v="3249.72"/>
    <n v="3.8425182376931467E-2"/>
    <n v="-8704.5"/>
    <n v="0"/>
    <m/>
    <m/>
    <n v="0.13"/>
    <n v="0.13"/>
    <n v="422.46359999999999"/>
    <m/>
    <n v="422.46359999999999"/>
    <s v="VWB"/>
    <n v="1"/>
    <n v="20"/>
    <n v="1"/>
    <n v="1"/>
    <m/>
    <m/>
    <n v="1"/>
    <s v="Val de Lys Automobiles"/>
    <s v="VOLKSWAGEN"/>
    <m/>
    <s v="La Chapelle"/>
    <n v="3344.72"/>
  </r>
  <r>
    <x v="3"/>
    <s v="C"/>
    <x v="3"/>
    <d v="2021-05-25T00:00:00"/>
    <d v="2021-05-25T00:00:00"/>
    <m/>
    <m/>
    <m/>
    <m/>
    <m/>
    <m/>
    <s v="VSYPA"/>
    <n v="519511"/>
    <n v="9511"/>
    <s v="AGLT CONSULTING "/>
    <x v="21"/>
    <n v="35628.33"/>
    <n v="2370.84"/>
    <n v="37999.17"/>
    <n v="190"/>
    <n v="1615.88"/>
    <n v="95"/>
    <m/>
    <n v="1520.88"/>
    <n v="4.252408671031499E-2"/>
    <n v="-4939.8900000000003"/>
    <m/>
    <m/>
    <m/>
    <m/>
    <n v="0.12"/>
    <n v="0"/>
    <n v="200"/>
    <n v="200"/>
    <s v="VWB"/>
    <n v="1"/>
    <n v="0"/>
    <n v="0"/>
    <n v="1"/>
    <n v="625"/>
    <n v="44354"/>
    <n v="0"/>
    <s v="Val de Lys Automobiles"/>
    <s v="VOLKSWAGEN"/>
    <m/>
    <s v="Entreprises"/>
    <n v="2240.88"/>
  </r>
  <r>
    <x v="3"/>
    <s v="C"/>
    <x v="3"/>
    <d v="2021-05-11T00:00:00"/>
    <d v="2021-05-03T00:00:00"/>
    <m/>
    <m/>
    <m/>
    <m/>
    <m/>
    <m/>
    <s v="ASDCA"/>
    <n v="519513"/>
    <n v="9513"/>
    <s v="PLTMTP"/>
    <x v="21"/>
    <n v="33545"/>
    <n v="2683.33"/>
    <n v="36228.33"/>
    <n v="134"/>
    <n v="1555.04"/>
    <n v="95"/>
    <m/>
    <n v="1460.04"/>
    <n v="4.2923314433759435E-2"/>
    <n v="-2898.27"/>
    <n v="0"/>
    <m/>
    <m/>
    <n v="0.13"/>
    <n v="0.13"/>
    <n v="189.80520000000001"/>
    <m/>
    <n v="189.80520000000001"/>
    <s v="VWB"/>
    <n v="1"/>
    <n v="20"/>
    <n v="1"/>
    <n v="1"/>
    <m/>
    <m/>
    <n v="1"/>
    <s v="Val de Lys Automobiles"/>
    <s v="VOLKSWAGEN"/>
    <m/>
    <s v="La Chapelle"/>
    <n v="1555.04"/>
  </r>
  <r>
    <x v="3"/>
    <s v="C"/>
    <x v="3"/>
    <d v="2021-03-25T00:00:00"/>
    <d v="2021-03-25T00:00:00"/>
    <m/>
    <m/>
    <m/>
    <m/>
    <m/>
    <n v="0"/>
    <s v="RQNBA"/>
    <n v="519514"/>
    <n v="9514"/>
    <s v="CATRIX TANGUY"/>
    <x v="16"/>
    <n v="16535.830000000002"/>
    <n v="491.67"/>
    <n v="17027.5"/>
    <n v="62"/>
    <n v="1216.24"/>
    <n v="95"/>
    <m/>
    <n v="1121.24"/>
    <n v="7.142798414329761E-2"/>
    <n v="-2315.02"/>
    <n v="0"/>
    <m/>
    <m/>
    <n v="0.1"/>
    <n v="0.13"/>
    <n v="112.12400000000001"/>
    <m/>
    <n v="112.12400000000001"/>
    <s v="VWB"/>
    <n v="1"/>
    <n v="0"/>
    <n v="0"/>
    <n v="1"/>
    <m/>
    <m/>
    <n v="0"/>
    <s v="Val de Lys Automobiles"/>
    <s v="VOLKSWAGEN"/>
    <m/>
    <s v="Roncq"/>
    <n v="1216.24"/>
  </r>
  <r>
    <x v="3"/>
    <s v="C"/>
    <x v="3"/>
    <d v="2021-12-22T00:00:00"/>
    <d v="2021-12-23T00:00:00"/>
    <m/>
    <m/>
    <m/>
    <m/>
    <m/>
    <n v="0"/>
    <s v="RXNTA"/>
    <n v="519515"/>
    <n v="9515"/>
    <s v="WITTER NICOLAS"/>
    <x v="21"/>
    <n v="30603.33"/>
    <n v="3154.17"/>
    <n v="33757.5"/>
    <n v="324"/>
    <n v="1422.23"/>
    <n v="100"/>
    <m/>
    <n v="1322.23"/>
    <n v="4.2130785751314521E-2"/>
    <n v="-4726.05"/>
    <n v="0"/>
    <m/>
    <m/>
    <n v="0.1"/>
    <n v="0.13"/>
    <n v="132.22300000000001"/>
    <m/>
    <n v="132.22300000000001"/>
    <n v="0"/>
    <n v="0"/>
    <n v="0"/>
    <n v="0"/>
    <n v="1"/>
    <m/>
    <m/>
    <n v="0"/>
    <s v="Val de Lys Automobiles"/>
    <s v="VOLKSWAGEN"/>
    <m/>
    <s v="Roubaix"/>
    <n v="1422.23"/>
  </r>
  <r>
    <x v="3"/>
    <s v="C"/>
    <x v="3"/>
    <d v="2021-07-07T00:00:00"/>
    <d v="2021-06-15T00:00:00"/>
    <m/>
    <m/>
    <m/>
    <m/>
    <m/>
    <n v="0"/>
    <s v="RQCSA"/>
    <n v="519516"/>
    <n v="19516"/>
    <s v="DELEVILLE TEDDY"/>
    <x v="21"/>
    <n v="35128.33"/>
    <n v="4654.18"/>
    <n v="39782.51"/>
    <n v="145"/>
    <n v="1963.08"/>
    <n v="95"/>
    <m/>
    <n v="1868.08"/>
    <n v="4.9345302747363096E-2"/>
    <n v="0"/>
    <m/>
    <m/>
    <s v="pb Carbase"/>
    <m/>
    <n v="0.13"/>
    <n v="0"/>
    <n v="200"/>
    <n v="200"/>
    <s v="VWB"/>
    <n v="1"/>
    <n v="20"/>
    <n v="1"/>
    <n v="1"/>
    <m/>
    <m/>
    <n v="1"/>
    <s v="Val de Lys Automobiles"/>
    <s v="VOLKSWAGEN"/>
    <m/>
    <s v="Roncq"/>
    <n v="1963.08"/>
  </r>
  <r>
    <x v="3"/>
    <s v="C"/>
    <x v="3"/>
    <d v="2021-09-24T00:00:00"/>
    <d v="2021-09-24T00:00:00"/>
    <m/>
    <m/>
    <m/>
    <m/>
    <m/>
    <m/>
    <s v="LTFGU"/>
    <n v="519517"/>
    <n v="9517"/>
    <s v="BERGHE CELINE"/>
    <x v="15"/>
    <n v="19344.169999999998"/>
    <n v="1658.33"/>
    <n v="21002.5"/>
    <n v="221"/>
    <n v="-96.59"/>
    <n v="95"/>
    <m/>
    <n v="-191.59"/>
    <n v="-4.5989763123437692E-3"/>
    <n v="-1070.54"/>
    <m/>
    <m/>
    <m/>
    <m/>
    <n v="0.13"/>
    <n v="0"/>
    <n v="100"/>
    <n v="100"/>
    <n v="0"/>
    <n v="1"/>
    <n v="0"/>
    <n v="0"/>
    <n v="1"/>
    <m/>
    <m/>
    <n v="0"/>
    <s v="Val de Lys Automobiles"/>
    <s v="VOLKSWAGEN"/>
    <m/>
    <e v="#N/A"/>
    <n v="-96.59"/>
  </r>
  <r>
    <x v="3"/>
    <s v="C"/>
    <x v="3"/>
    <d v="2021-06-24T00:00:00"/>
    <d v="2021-06-18T00:00:00"/>
    <m/>
    <m/>
    <m/>
    <m/>
    <m/>
    <m/>
    <s v="ASCDI"/>
    <n v="519518"/>
    <n v="9518"/>
    <s v="VANDROMME PASCAL"/>
    <x v="19"/>
    <n v="28028.33"/>
    <n v="6783.32"/>
    <n v="34811.65"/>
    <n v="90"/>
    <n v="1498.97"/>
    <n v="95"/>
    <m/>
    <n v="1403.97"/>
    <n v="4.3059435562520017E-2"/>
    <n v="-1740.58"/>
    <n v="0"/>
    <m/>
    <m/>
    <m/>
    <n v="0.13"/>
    <n v="0"/>
    <n v="125"/>
    <n v="125"/>
    <s v="VWB"/>
    <n v="1"/>
    <n v="0"/>
    <n v="0"/>
    <n v="1"/>
    <m/>
    <m/>
    <n v="0"/>
    <s v="Val de Lys Automobiles"/>
    <s v="VOLKSWAGEN"/>
    <m/>
    <s v="La Chapelle"/>
    <n v="1498.97"/>
  </r>
  <r>
    <x v="3"/>
    <s v="C"/>
    <x v="3"/>
    <d v="2021-12-17T00:00:00"/>
    <d v="2021-12-23T00:00:00"/>
    <m/>
    <m/>
    <m/>
    <m/>
    <m/>
    <n v="0"/>
    <s v="VSYPA"/>
    <n v="519520"/>
    <n v="9520"/>
    <s v="CARS2CLICK"/>
    <x v="24"/>
    <n v="35899.17"/>
    <n v="12766.67"/>
    <n v="48665.84"/>
    <n v="287"/>
    <n v="576.65000000000009"/>
    <n v="95"/>
    <m/>
    <n v="481.65000000000009"/>
    <n v="1.1849173876378178E-2"/>
    <n v="-3893.27"/>
    <n v="3893.27"/>
    <m/>
    <m/>
    <n v="0.12"/>
    <n v="0.12"/>
    <n v="57.798000000000009"/>
    <n v="100"/>
    <n v="157.798"/>
    <n v="0"/>
    <n v="0"/>
    <n v="0"/>
    <n v="0"/>
    <n v="1"/>
    <m/>
    <m/>
    <n v="0"/>
    <s v="Val de Lys Automobiles"/>
    <s v="VOLKSWAGEN"/>
    <m/>
    <s v="Entreprises"/>
    <n v="576.65000000000009"/>
  </r>
  <r>
    <x v="3"/>
    <s v="C"/>
    <x v="3"/>
    <d v="2021-04-21T00:00:00"/>
    <d v="2021-04-21T00:00:00"/>
    <m/>
    <m/>
    <m/>
    <m/>
    <m/>
    <n v="-4.71"/>
    <s v="ASYPA"/>
    <n v="519521"/>
    <n v="9521"/>
    <s v="LEUPE VINCENT"/>
    <x v="24"/>
    <n v="35899.160000000003"/>
    <n v="3600"/>
    <n v="39499.160000000003"/>
    <n v="44"/>
    <n v="1622.47"/>
    <n v="95"/>
    <m/>
    <n v="1527.47"/>
    <n v="4.1076063389702461E-2"/>
    <n v="0"/>
    <n v="-2750"/>
    <m/>
    <m/>
    <n v="0.13"/>
    <n v="0.13"/>
    <n v="198.5711"/>
    <m/>
    <n v="198.5711"/>
    <s v="VWB"/>
    <n v="0"/>
    <n v="0"/>
    <n v="0"/>
    <n v="1"/>
    <m/>
    <m/>
    <n v="0"/>
    <s v="Val de Lys Automobiles"/>
    <s v="VOLKSWAGEN"/>
    <m/>
    <s v="La Chapelle"/>
    <n v="1622.47"/>
  </r>
  <r>
    <x v="3"/>
    <s v="C"/>
    <x v="3"/>
    <d v="2021-06-14T00:00:00"/>
    <d v="2021-05-26T00:00:00"/>
    <m/>
    <m/>
    <m/>
    <m/>
    <m/>
    <m/>
    <s v="ASCDI"/>
    <n v="519522"/>
    <n v="9522"/>
    <s v="SENEZ BRIGITTE ET PATRICK"/>
    <x v="18"/>
    <n v="35381"/>
    <n v="945.83"/>
    <n v="36326.83"/>
    <n v="108"/>
    <n v="957.48"/>
    <n v="95"/>
    <m/>
    <n v="862.48"/>
    <n v="2.6357378279359911E-2"/>
    <n v="-2542.88"/>
    <m/>
    <m/>
    <m/>
    <m/>
    <n v="0.13"/>
    <n v="0"/>
    <n v="150"/>
    <n v="150"/>
    <s v=""/>
    <n v="1"/>
    <n v="0"/>
    <n v="0"/>
    <n v="1"/>
    <m/>
    <m/>
    <n v="0"/>
    <s v="Val de Lys Automobiles"/>
    <s v="VOLKSWAGEN"/>
    <m/>
    <s v="La Chapelle"/>
    <n v="957.48"/>
  </r>
  <r>
    <x v="3"/>
    <s v="C"/>
    <x v="3"/>
    <d v="2021-11-02T00:00:00"/>
    <d v="2021-10-30T00:00:00"/>
    <m/>
    <m/>
    <m/>
    <m/>
    <m/>
    <n v="0"/>
    <s v="VSYPA"/>
    <n v="519523"/>
    <n v="9523"/>
    <s v="DIDIER MAXIME"/>
    <x v="17"/>
    <n v="38520.839999999997"/>
    <n v="4112.5"/>
    <n v="42633.34"/>
    <n v="146"/>
    <n v="2095.88"/>
    <n v="95"/>
    <m/>
    <n v="2000.88"/>
    <n v="4.9160586526882488E-2"/>
    <n v="-2984.33"/>
    <n v="0"/>
    <m/>
    <m/>
    <n v="0.12"/>
    <n v="0.12"/>
    <n v="240.10560000000001"/>
    <m/>
    <n v="240.10560000000001"/>
    <n v="0"/>
    <n v="1"/>
    <n v="0"/>
    <n v="0"/>
    <n v="1"/>
    <m/>
    <m/>
    <n v="0"/>
    <s v="Val de Lys Automobiles"/>
    <s v="VOLKSWAGEN"/>
    <m/>
    <s v="Entreprises"/>
    <n v="2095.88"/>
  </r>
  <r>
    <x v="3"/>
    <s v="C"/>
    <x v="3"/>
    <d v="2021-06-17T00:00:00"/>
    <d v="2021-06-15T00:00:00"/>
    <m/>
    <m/>
    <m/>
    <m/>
    <m/>
    <n v="0"/>
    <s v="ASCDI"/>
    <n v="519524"/>
    <n v="9524"/>
    <s v="PEZE HERVE"/>
    <x v="20"/>
    <n v="19381.66"/>
    <n v="1583.33"/>
    <n v="20964.989999999998"/>
    <n v="99"/>
    <n v="904.23"/>
    <n v="95"/>
    <m/>
    <n v="809.23"/>
    <n v="4.3130476093716244E-2"/>
    <n v="-1048.25"/>
    <n v="0"/>
    <m/>
    <m/>
    <m/>
    <n v="0.13"/>
    <n v="0"/>
    <n v="100"/>
    <n v="100"/>
    <s v=""/>
    <n v="1"/>
    <n v="0"/>
    <n v="0"/>
    <n v="1"/>
    <m/>
    <m/>
    <n v="0"/>
    <s v="Val de Lys Automobiles"/>
    <s v="VOLKSWAGEN"/>
    <m/>
    <s v="La Chapelle"/>
    <n v="904.23"/>
  </r>
  <r>
    <x v="3"/>
    <s v="C"/>
    <x v="3"/>
    <d v="2021-09-30T00:00:00"/>
    <d v="2021-09-17T00:00:00"/>
    <m/>
    <m/>
    <m/>
    <m/>
    <m/>
    <n v="0"/>
    <s v="VSYPA"/>
    <n v="519526"/>
    <n v="9526"/>
    <s v="DEBACQ NICOLE"/>
    <x v="20"/>
    <n v="12125.83"/>
    <n v="1041.67"/>
    <n v="13167.5"/>
    <n v="206"/>
    <n v="606.22"/>
    <n v="95"/>
    <m/>
    <n v="511.22"/>
    <n v="4.6039111448642492E-2"/>
    <n v="-1909.29"/>
    <n v="0"/>
    <m/>
    <m/>
    <n v="0.13"/>
    <n v="0.12"/>
    <n v="66.458600000000004"/>
    <m/>
    <n v="66.458600000000004"/>
    <s v="VWB"/>
    <n v="1"/>
    <n v="20"/>
    <n v="1"/>
    <n v="1"/>
    <m/>
    <m/>
    <n v="1"/>
    <s v="Val de Lys Automobiles"/>
    <s v="VOLKSWAGEN"/>
    <m/>
    <s v="Entreprises"/>
    <n v="606.22"/>
  </r>
  <r>
    <x v="3"/>
    <s v="C"/>
    <x v="3"/>
    <d v="2021-07-16T00:00:00"/>
    <d v="2021-07-17T00:00:00"/>
    <m/>
    <m/>
    <m/>
    <m/>
    <m/>
    <n v="0"/>
    <s v="ASCDI"/>
    <n v="519527"/>
    <n v="9527"/>
    <s v="MERCIER JEROME ET AMANDINE"/>
    <x v="17"/>
    <n v="31789.17"/>
    <n v="1970.83"/>
    <n v="33760"/>
    <n v="92"/>
    <n v="975.48"/>
    <n v="95"/>
    <m/>
    <n v="880.48"/>
    <n v="2.8894549763033177E-2"/>
    <n v="-2294.83"/>
    <m/>
    <m/>
    <m/>
    <n v="0.13"/>
    <n v="0.13"/>
    <n v="114.4624"/>
    <m/>
    <n v="114.4624"/>
    <s v=""/>
    <n v="1"/>
    <n v="0"/>
    <n v="0"/>
    <n v="1"/>
    <m/>
    <m/>
    <n v="0"/>
    <s v="Val de Lys Automobiles"/>
    <s v="VOLKSWAGEN"/>
    <m/>
    <s v="La Chapelle"/>
    <n v="975.48"/>
  </r>
  <r>
    <x v="3"/>
    <s v="C"/>
    <x v="3"/>
    <d v="2021-07-29T00:00:00"/>
    <d v="2021-07-30T00:00:00"/>
    <m/>
    <m/>
    <m/>
    <m/>
    <m/>
    <n v="0"/>
    <s v="ASDCA"/>
    <n v="519528"/>
    <n v="9528"/>
    <s v="MAILLARD CHRISTOPHE ET HELENE"/>
    <x v="17"/>
    <n v="38520.83"/>
    <n v="3912.5"/>
    <n v="42433.33"/>
    <n v="86"/>
    <n v="1488.4"/>
    <n v="95"/>
    <m/>
    <n v="1393.4"/>
    <n v="3.5076200712977276E-2"/>
    <n v="-2970.33"/>
    <n v="0"/>
    <m/>
    <m/>
    <n v="0.13"/>
    <n v="0.13"/>
    <n v="181.14200000000002"/>
    <m/>
    <n v="181.14200000000002"/>
    <s v=""/>
    <n v="1"/>
    <n v="20"/>
    <n v="1"/>
    <n v="1"/>
    <m/>
    <m/>
    <n v="1"/>
    <s v="Val de Lys Automobiles"/>
    <s v="VOLKSWAGEN"/>
    <m/>
    <s v="La Chapelle"/>
    <n v="1488.4"/>
  </r>
  <r>
    <x v="3"/>
    <s v="C"/>
    <x v="3"/>
    <d v="2021-06-08T00:00:00"/>
    <d v="2021-06-11T00:00:00"/>
    <m/>
    <m/>
    <m/>
    <m/>
    <m/>
    <n v="0"/>
    <s v="ASYPA"/>
    <n v="519529"/>
    <n v="9529"/>
    <s v="ALLEWEIRELDT FREDERIC"/>
    <x v="18"/>
    <n v="28469.17"/>
    <n v="2050.0100000000002"/>
    <n v="30519.18"/>
    <n v="70"/>
    <n v="1315.78"/>
    <n v="95"/>
    <m/>
    <n v="1220.78"/>
    <n v="4.3113216016944095E-2"/>
    <n v="-2746.73"/>
    <n v="0"/>
    <m/>
    <m/>
    <n v="0.13"/>
    <n v="0.13"/>
    <n v="158.70140000000001"/>
    <m/>
    <n v="158.70140000000001"/>
    <s v=""/>
    <n v="1"/>
    <n v="20"/>
    <n v="1"/>
    <n v="1"/>
    <m/>
    <m/>
    <n v="1"/>
    <s v="Val de Lys Automobiles"/>
    <s v="VOLKSWAGEN"/>
    <m/>
    <s v="La Chapelle"/>
    <n v="1315.78"/>
  </r>
  <r>
    <x v="3"/>
    <s v="C"/>
    <x v="3"/>
    <d v="2021-07-21T00:00:00"/>
    <d v="2021-06-24T00:00:00"/>
    <m/>
    <m/>
    <m/>
    <m/>
    <m/>
    <n v="0"/>
    <s v="ASCDI"/>
    <n v="519530"/>
    <n v="9530"/>
    <s v="BLUM CHRISTOPHE ET STEPHANIE"/>
    <x v="21"/>
    <n v="37674.17"/>
    <n v="3354.17"/>
    <n v="41028.339999999997"/>
    <n v="110"/>
    <n v="1684.01"/>
    <n v="95"/>
    <m/>
    <n v="1589.01"/>
    <n v="4.1045043499200802E-2"/>
    <n v="-3692.55"/>
    <n v="0"/>
    <m/>
    <m/>
    <m/>
    <n v="0.13"/>
    <n v="0"/>
    <n v="200"/>
    <n v="200"/>
    <s v="VWB"/>
    <n v="0"/>
    <n v="0"/>
    <n v="0"/>
    <n v="1"/>
    <m/>
    <m/>
    <n v="0"/>
    <s v="Val de Lys Automobiles"/>
    <s v="VOLKSWAGEN"/>
    <m/>
    <s v="La Chapelle"/>
    <n v="1684.01"/>
  </r>
  <r>
    <x v="3"/>
    <s v="C"/>
    <x v="3"/>
    <d v="2021-06-24T00:00:00"/>
    <d v="2021-06-25T00:00:00"/>
    <m/>
    <m/>
    <m/>
    <m/>
    <m/>
    <n v="16923.990000000002"/>
    <s v="ASCDI"/>
    <n v="519533"/>
    <n v="9533"/>
    <s v="AERNOUT JORDAN"/>
    <x v="16"/>
    <n v="14744.17"/>
    <n v="1275"/>
    <n v="16019.17"/>
    <n v="10"/>
    <n v="479"/>
    <n v="95"/>
    <m/>
    <n v="384"/>
    <n v="2.990167405677073E-2"/>
    <m/>
    <n v="-1775"/>
    <m/>
    <m/>
    <n v="0.1"/>
    <n v="0.1"/>
    <n v="38.400000000000006"/>
    <m/>
    <n v="38.400000000000006"/>
    <s v="VWB"/>
    <n v="1"/>
    <n v="0"/>
    <n v="0"/>
    <n v="1"/>
    <m/>
    <m/>
    <n v="0"/>
    <s v="Val de Lys Automobiles"/>
    <s v="VOLKSWAGEN"/>
    <m/>
    <s v="La Chapelle"/>
    <n v="479"/>
  </r>
  <r>
    <x v="3"/>
    <s v="C"/>
    <x v="3"/>
    <d v="2021-10-28T00:00:00"/>
    <d v="2021-10-29T00:00:00"/>
    <m/>
    <m/>
    <m/>
    <m/>
    <m/>
    <m/>
    <s v="ASCDI"/>
    <n v="519535"/>
    <n v="9535"/>
    <s v="BLACKWELL ANDREW"/>
    <x v="24"/>
    <n v="43249.16"/>
    <n v="8762.5"/>
    <n v="52011.66"/>
    <n v="115"/>
    <n v="1814.69"/>
    <n v="95"/>
    <m/>
    <n v="1719.69"/>
    <n v="3.4890061190125443E-2"/>
    <n v="-4179.93"/>
    <n v="0"/>
    <m/>
    <s v="marge non signée"/>
    <n v="0.13"/>
    <n v="0.13"/>
    <n v="223.55970000000002"/>
    <m/>
    <n v="223.55970000000002"/>
    <s v="VWB"/>
    <n v="1"/>
    <n v="0"/>
    <n v="0"/>
    <n v="1"/>
    <m/>
    <m/>
    <n v="0"/>
    <s v="Val de Lys Automobiles"/>
    <s v="VOLKSWAGEN"/>
    <m/>
    <s v="La Chapelle"/>
    <n v="1814.69"/>
  </r>
  <r>
    <x v="3"/>
    <s v="C"/>
    <x v="3"/>
    <d v="2021-08-09T00:00:00"/>
    <d v="2021-05-29T00:00:00"/>
    <m/>
    <m/>
    <m/>
    <m/>
    <m/>
    <n v="0"/>
    <s v="ASYPA"/>
    <n v="519537"/>
    <n v="9537"/>
    <s v="MARQUE LUDOVIC"/>
    <x v="16"/>
    <n v="16285.83"/>
    <n v="1437.51"/>
    <n v="17723.34"/>
    <n v="102"/>
    <n v="516.02"/>
    <n v="95"/>
    <m/>
    <n v="421.02"/>
    <n v="2.9115279625623613E-2"/>
    <n v="-2481.27"/>
    <n v="0"/>
    <m/>
    <m/>
    <n v="0.1"/>
    <n v="0.13"/>
    <n v="42.102000000000004"/>
    <m/>
    <n v="42.102000000000004"/>
    <s v="VWB"/>
    <n v="1"/>
    <n v="0"/>
    <n v="0"/>
    <n v="1"/>
    <m/>
    <m/>
    <n v="0"/>
    <s v="Val de Lys Automobiles"/>
    <s v="VOLKSWAGEN"/>
    <m/>
    <s v="La Chapelle"/>
    <n v="516.02"/>
  </r>
  <r>
    <x v="3"/>
    <s v="C"/>
    <x v="3"/>
    <d v="2021-09-01T00:00:00"/>
    <d v="2021-09-01T00:00:00"/>
    <m/>
    <m/>
    <m/>
    <m/>
    <m/>
    <n v="0"/>
    <s v="ASCDI"/>
    <n v="519538"/>
    <n v="9538"/>
    <s v="POUPARD PASCAL ET SANDRINE"/>
    <x v="18"/>
    <n v="30744.17"/>
    <n v="3420.84"/>
    <n v="34165.009999999995"/>
    <n v="78"/>
    <n v="1578.23"/>
    <n v="95"/>
    <m/>
    <n v="1483.23"/>
    <n v="4.6194337422995058E-2"/>
    <n v="-3074.85"/>
    <m/>
    <m/>
    <m/>
    <n v="0.13"/>
    <n v="0.13"/>
    <n v="192.81990000000002"/>
    <m/>
    <n v="192.81990000000002"/>
    <n v="0"/>
    <n v="0"/>
    <n v="0"/>
    <n v="0"/>
    <n v="1"/>
    <m/>
    <m/>
    <n v="0"/>
    <s v="Val de Lys Automobiles"/>
    <s v="VOLKSWAGEN"/>
    <m/>
    <s v="La Chapelle"/>
    <n v="1578.23"/>
  </r>
  <r>
    <x v="3"/>
    <s v="C"/>
    <x v="3"/>
    <d v="2021-12-16T00:00:00"/>
    <d v="2021-12-13T00:00:00"/>
    <m/>
    <m/>
    <m/>
    <m/>
    <m/>
    <n v="0"/>
    <s v="VSYPA"/>
    <n v="519539"/>
    <n v="9539"/>
    <s v="DR MOBILE"/>
    <x v="15"/>
    <n v="22369.17"/>
    <n v="983.33"/>
    <n v="23352.5"/>
    <n v="162"/>
    <n v="764.18"/>
    <n v="95"/>
    <m/>
    <n v="669.18"/>
    <n v="3.2723691253613102E-2"/>
    <n v="-1167.6300000000001"/>
    <n v="0"/>
    <m/>
    <m/>
    <n v="0.12"/>
    <n v="0.12"/>
    <n v="80.301599999999993"/>
    <m/>
    <n v="80.301599999999993"/>
    <s v="CGI"/>
    <n v="1"/>
    <n v="0"/>
    <n v="0"/>
    <n v="1"/>
    <m/>
    <m/>
    <n v="0"/>
    <s v="Val de Lys Automobiles"/>
    <s v="VOLKSWAGEN"/>
    <m/>
    <s v="Entreprises"/>
    <n v="764.18"/>
  </r>
  <r>
    <x v="3"/>
    <s v="C"/>
    <x v="3"/>
    <d v="2021-12-17T00:00:00"/>
    <d v="2021-12-24T00:00:00"/>
    <m/>
    <m/>
    <m/>
    <m/>
    <m/>
    <n v="0"/>
    <s v="VSYPA"/>
    <n v="519540"/>
    <n v="9540"/>
    <s v="CARS2CLICK"/>
    <x v="24"/>
    <n v="43249.16"/>
    <n v="8504.17"/>
    <n v="51753.33"/>
    <n v="163"/>
    <n v="401.26999999999953"/>
    <n v="95"/>
    <m/>
    <n v="306.26999999999953"/>
    <n v="7.7535107402750608E-3"/>
    <n v="-4159.2700000000004"/>
    <n v="4159.2700000000004"/>
    <m/>
    <m/>
    <n v="0.12"/>
    <n v="0.12"/>
    <n v="36.752399999999945"/>
    <n v="100"/>
    <n v="136.75239999999994"/>
    <n v="0"/>
    <n v="0"/>
    <n v="0"/>
    <n v="0"/>
    <n v="1"/>
    <m/>
    <m/>
    <n v="0"/>
    <s v="Val de Lys Automobiles"/>
    <s v="VOLKSWAGEN"/>
    <m/>
    <s v="Entreprises"/>
    <n v="401.26999999999953"/>
  </r>
  <r>
    <x v="3"/>
    <s v="C"/>
    <x v="3"/>
    <d v="2021-11-02T00:00:00"/>
    <d v="2021-11-02T00:00:00"/>
    <m/>
    <m/>
    <m/>
    <m/>
    <m/>
    <n v="0"/>
    <s v="ASCDI"/>
    <n v="519542"/>
    <n v="9542"/>
    <s v="TOURLOUSE GUY ET ELIANE"/>
    <x v="16"/>
    <n v="20469.169999999998"/>
    <n v="2158.3200000000002"/>
    <n v="22627.489999999998"/>
    <n v="92"/>
    <n v="887.08"/>
    <n v="95"/>
    <m/>
    <n v="792.08"/>
    <n v="3.9203641234622139E-2"/>
    <n v="-2489.02"/>
    <n v="0"/>
    <m/>
    <m/>
    <n v="0.13"/>
    <n v="0.13"/>
    <n v="102.97040000000001"/>
    <m/>
    <n v="102.97040000000001"/>
    <n v="0"/>
    <n v="1"/>
    <n v="0"/>
    <n v="0"/>
    <n v="1"/>
    <m/>
    <m/>
    <n v="0"/>
    <s v="Val de Lys Automobiles"/>
    <s v="VOLKSWAGEN"/>
    <m/>
    <s v="La Chapelle"/>
    <n v="887.08"/>
  </r>
  <r>
    <x v="3"/>
    <s v="C"/>
    <x v="3"/>
    <d v="2021-12-10T00:00:00"/>
    <d v="2021-12-11T00:00:00"/>
    <m/>
    <m/>
    <m/>
    <m/>
    <m/>
    <n v="0"/>
    <s v="ASCDI"/>
    <n v="519543"/>
    <n v="9543"/>
    <s v="DESCAMPS CEDRIC"/>
    <x v="16"/>
    <n v="20469.169999999998"/>
    <n v="2158.3200000000002"/>
    <n v="22627.489999999998"/>
    <n v="98"/>
    <n v="867.74"/>
    <n v="95"/>
    <m/>
    <n v="772.74"/>
    <n v="3.8348928670391635E-2"/>
    <n v="-2489.02"/>
    <m/>
    <m/>
    <m/>
    <n v="0.13"/>
    <n v="0.13"/>
    <n v="100.45620000000001"/>
    <m/>
    <n v="100.45620000000001"/>
    <s v="VWB"/>
    <n v="1"/>
    <n v="0"/>
    <n v="0"/>
    <n v="1"/>
    <m/>
    <m/>
    <n v="0"/>
    <s v="Val de Lys Automobiles"/>
    <s v="VOLKSWAGEN"/>
    <m/>
    <s v="La Chapelle"/>
    <n v="867.74"/>
  </r>
  <r>
    <x v="3"/>
    <s v="C"/>
    <x v="3"/>
    <d v="2021-12-23T00:00:00"/>
    <d v="2021-12-28T00:00:00"/>
    <m/>
    <m/>
    <m/>
    <m/>
    <m/>
    <n v="-19050.28"/>
    <s v="ASCDI"/>
    <n v="519550"/>
    <n v="9550"/>
    <s v="LEGROS PHILIPPE &amp; SYLVIE"/>
    <x v="28"/>
    <n v="24719.17"/>
    <n v="616.66999999999996"/>
    <n v="25335.839999999997"/>
    <n v="34"/>
    <n v="1117.57"/>
    <n v="95"/>
    <m/>
    <n v="1022.5699999999999"/>
    <n v="4.411024067092309E-2"/>
    <n v="0"/>
    <m/>
    <m/>
    <m/>
    <n v="0.13"/>
    <n v="0.13"/>
    <n v="132.9341"/>
    <m/>
    <n v="132.9341"/>
    <s v="VWB"/>
    <n v="1"/>
    <n v="20"/>
    <n v="1"/>
    <n v="1"/>
    <m/>
    <m/>
    <n v="1"/>
    <s v="Val de Lys Automobiles"/>
    <s v="VOLKSWAGEN"/>
    <m/>
    <s v="La Chapelle"/>
    <n v="1117.57"/>
  </r>
  <r>
    <x v="3"/>
    <s v="C"/>
    <x v="3"/>
    <d v="2021-02-18T00:00:00"/>
    <d v="2021-02-19T00:00:00"/>
    <m/>
    <m/>
    <m/>
    <m/>
    <m/>
    <n v="0"/>
    <s v="VSYPA"/>
    <n v="519815"/>
    <n v="9815"/>
    <s v="CARELIDE"/>
    <x v="17"/>
    <n v="33095.839999999997"/>
    <n v="2050"/>
    <n v="35145.839999999997"/>
    <n v="3"/>
    <n v="1149.3800000000001"/>
    <n v="95"/>
    <m/>
    <n v="1054.3800000000001"/>
    <n v="3.2703159179009525E-2"/>
    <n v="0"/>
    <n v="0"/>
    <m/>
    <m/>
    <n v="0.1"/>
    <n v="0.1"/>
    <n v="105.43800000000002"/>
    <m/>
    <n v="105.43800000000002"/>
    <s v="VWB"/>
    <n v="0"/>
    <n v="0"/>
    <n v="0"/>
    <n v="1"/>
    <m/>
    <m/>
    <n v="0"/>
    <s v="Val de Lys Automobiles"/>
    <s v="VOLKSWAGEN"/>
    <m/>
    <s v="Entreprises"/>
    <n v="1149.3800000000001"/>
  </r>
  <r>
    <x v="3"/>
    <s v="C"/>
    <x v="3"/>
    <d v="2021-04-19T00:00:00"/>
    <d v="2021-04-19T00:00:00"/>
    <m/>
    <m/>
    <m/>
    <m/>
    <m/>
    <n v="0"/>
    <s v="ASCDI"/>
    <n v="519825"/>
    <n v="9825"/>
    <s v="DESMARESCAUX Lise"/>
    <x v="21"/>
    <n v="24961.67"/>
    <n v="525"/>
    <n v="25486.67"/>
    <n v="10"/>
    <n v="795.9"/>
    <n v="95"/>
    <m/>
    <n v="700.9"/>
    <n v="3.1228089036347238E-2"/>
    <n v="0"/>
    <n v="0"/>
    <m/>
    <m/>
    <n v="7.0000000000000007E-2"/>
    <n v="7.0000000000000007E-2"/>
    <n v="49.063000000000002"/>
    <m/>
    <n v="49.063000000000002"/>
    <s v="VWB"/>
    <n v="0"/>
    <n v="0"/>
    <n v="0"/>
    <n v="1"/>
    <m/>
    <m/>
    <n v="0"/>
    <s v="Val de Lys Automobiles"/>
    <s v="VOLKSWAGEN"/>
    <m/>
    <s v="La Chapelle"/>
    <n v="795.9"/>
  </r>
  <r>
    <x v="3"/>
    <s v="C"/>
    <x v="3"/>
    <d v="2021-03-19T00:00:00"/>
    <d v="2021-03-19T00:00:00"/>
    <m/>
    <m/>
    <m/>
    <m/>
    <s v="X"/>
    <m/>
    <s v="ASYPA"/>
    <n v="519837"/>
    <n v="9837"/>
    <s v="DUMOULIN XAVIER"/>
    <x v="26"/>
    <n v="45863.33"/>
    <n v="4583.33"/>
    <n v="50446.66"/>
    <n v="553"/>
    <n v="-7081.89"/>
    <n v="95"/>
    <m/>
    <n v="-7176.89"/>
    <n v="-0.14038372411572936"/>
    <n v="-7062.53"/>
    <m/>
    <m/>
    <s v="prix vente 37900 au lieu de 44900"/>
    <m/>
    <n v="0.13"/>
    <n v="0"/>
    <n v="250"/>
    <n v="250"/>
    <s v=""/>
    <n v="1"/>
    <n v="0"/>
    <n v="0"/>
    <n v="1"/>
    <m/>
    <m/>
    <n v="0"/>
    <s v="Val de Lys Automobiles"/>
    <s v="VOLKSWAGEN"/>
    <m/>
    <s v="La Chapelle"/>
    <n v="-7081.89"/>
  </r>
  <r>
    <x v="3"/>
    <s v="C"/>
    <x v="3"/>
    <d v="2021-07-20T00:00:00"/>
    <d v="2021-07-05T00:00:00"/>
    <m/>
    <m/>
    <m/>
    <m/>
    <m/>
    <n v="186"/>
    <s v="RQCSA"/>
    <n v="519849"/>
    <n v="9849"/>
    <s v="POTTEAU VALERIE"/>
    <x v="17"/>
    <n v="39938.33"/>
    <n v="3512.51"/>
    <n v="43450.840000000004"/>
    <n v="316"/>
    <n v="1320.15"/>
    <n v="95"/>
    <m/>
    <n v="1225.1500000000001"/>
    <n v="3.0382611705550455E-2"/>
    <n v="-5168.1000000000004"/>
    <m/>
    <m/>
    <m/>
    <m/>
    <n v="0.13"/>
    <n v="0"/>
    <n v="300"/>
    <n v="300"/>
    <s v="VWB"/>
    <n v="1"/>
    <n v="20"/>
    <n v="1"/>
    <n v="1"/>
    <m/>
    <m/>
    <n v="1"/>
    <s v="Val de Lys Automobiles"/>
    <s v="VOLKSWAGEN"/>
    <m/>
    <s v="Roncq"/>
    <n v="1320.15"/>
  </r>
  <r>
    <x v="3"/>
    <s v="C"/>
    <x v="3"/>
    <d v="2021-05-24T00:00:00"/>
    <d v="2021-05-24T00:00:00"/>
    <m/>
    <m/>
    <m/>
    <m/>
    <m/>
    <n v="0"/>
    <s v="ASDCA"/>
    <n v="519856"/>
    <n v="9856"/>
    <s v="GHRIB ABDELOUAREB"/>
    <x v="18"/>
    <n v="24944.17"/>
    <n v="2162.5"/>
    <n v="27106.67"/>
    <n v="160"/>
    <n v="1001.3800000000001"/>
    <n v="95"/>
    <m/>
    <n v="906.38000000000011"/>
    <n v="3.6942199097122597E-2"/>
    <n v="-2439.6"/>
    <n v="0"/>
    <m/>
    <m/>
    <n v="0.13"/>
    <n v="7.0000000000000007E-2"/>
    <n v="117.82940000000002"/>
    <m/>
    <n v="117.82940000000002"/>
    <s v="VWB"/>
    <n v="1"/>
    <n v="0"/>
    <n v="0"/>
    <n v="1"/>
    <m/>
    <m/>
    <n v="0"/>
    <s v="Val de Lys Automobiles"/>
    <s v="VOLKSWAGEN"/>
    <m/>
    <s v="La Chapelle"/>
    <n v="1001.3800000000001"/>
  </r>
  <r>
    <x v="3"/>
    <s v="C"/>
    <x v="3"/>
    <d v="2021-03-25T00:00:00"/>
    <d v="2021-03-29T00:00:00"/>
    <m/>
    <m/>
    <m/>
    <m/>
    <m/>
    <m/>
    <s v="RQCSA"/>
    <n v="519857"/>
    <n v="9857"/>
    <s v="LEON DAVID"/>
    <x v="21"/>
    <n v="31120"/>
    <n v="3366.68"/>
    <n v="34486.68"/>
    <n v="101"/>
    <n v="1376.61"/>
    <n v="95"/>
    <m/>
    <n v="1281.6099999999999"/>
    <n v="3.9917150621631307E-2"/>
    <n v="-4483.26"/>
    <n v="0"/>
    <m/>
    <m/>
    <n v="0.1"/>
    <n v="0.13"/>
    <n v="128.161"/>
    <m/>
    <n v="128.161"/>
    <s v="VWB"/>
    <n v="1"/>
    <n v="0"/>
    <n v="0"/>
    <n v="1"/>
    <m/>
    <m/>
    <n v="0"/>
    <s v="Val de Lys Automobiles"/>
    <s v="VOLKSWAGEN"/>
    <m/>
    <s v="Roncq"/>
    <n v="1376.61"/>
  </r>
  <r>
    <x v="3"/>
    <s v="C"/>
    <x v="3"/>
    <d v="2021-07-08T00:00:00"/>
    <d v="2021-07-09T00:00:00"/>
    <m/>
    <m/>
    <m/>
    <m/>
    <m/>
    <n v="0"/>
    <s v="ASDCA"/>
    <n v="519859"/>
    <n v="9859"/>
    <s v="VANBESELAERE DIMITRY"/>
    <x v="16"/>
    <n v="17419.169999999998"/>
    <n v="1362.51"/>
    <n v="18781.679999999997"/>
    <n v="167"/>
    <n v="1194.05"/>
    <n v="95"/>
    <m/>
    <n v="1099.05"/>
    <n v="6.3575249924394422E-2"/>
    <n v="-2629.44"/>
    <m/>
    <m/>
    <m/>
    <m/>
    <n v="0.13"/>
    <n v="0"/>
    <n v="100"/>
    <n v="100"/>
    <s v="CM CIC Bail"/>
    <n v="1"/>
    <n v="20"/>
    <n v="1"/>
    <n v="1"/>
    <m/>
    <m/>
    <n v="1"/>
    <s v="Val de Lys Automobiles"/>
    <s v="VOLKSWAGEN"/>
    <m/>
    <s v="La Chapelle"/>
    <n v="1194.05"/>
  </r>
  <r>
    <x v="3"/>
    <s v="C"/>
    <x v="3"/>
    <d v="2021-03-18T00:00:00"/>
    <d v="2021-03-18T00:00:00"/>
    <m/>
    <m/>
    <m/>
    <m/>
    <m/>
    <n v="0"/>
    <s v="ASCDI"/>
    <n v="519860"/>
    <n v="9860"/>
    <s v="FLAHOU CATHERINE"/>
    <x v="16"/>
    <n v="17419.169999999998"/>
    <n v="1304.18"/>
    <n v="18723.349999999999"/>
    <n v="93"/>
    <n v="1105.3399999999999"/>
    <n v="95"/>
    <m/>
    <n v="1010.3399999999999"/>
    <n v="5.9035375613872516E-2"/>
    <n v="-2621.27"/>
    <n v="0"/>
    <m/>
    <m/>
    <n v="0.13"/>
    <n v="0.13"/>
    <n v="131.3442"/>
    <m/>
    <n v="131.3442"/>
    <s v=""/>
    <n v="1"/>
    <n v="0"/>
    <n v="0"/>
    <n v="1"/>
    <m/>
    <m/>
    <n v="0"/>
    <s v="Val de Lys Automobiles"/>
    <s v="VOLKSWAGEN"/>
    <m/>
    <s v="La Chapelle"/>
    <n v="1105.3399999999999"/>
  </r>
  <r>
    <x v="3"/>
    <s v="C"/>
    <x v="3"/>
    <d v="2021-02-18T00:00:00"/>
    <d v="2021-01-22T00:00:00"/>
    <m/>
    <m/>
    <m/>
    <m/>
    <m/>
    <n v="0"/>
    <s v="ASDCA"/>
    <n v="519865"/>
    <n v="9865"/>
    <s v="VANHELDER FREDERIC &amp; VALERIE"/>
    <x v="21"/>
    <n v="34970"/>
    <n v="1625"/>
    <n v="36595"/>
    <n v="209"/>
    <n v="1827.93"/>
    <n v="95"/>
    <m/>
    <n v="1732.93"/>
    <n v="4.9950266429840143E-2"/>
    <n v="-6587.1"/>
    <n v="0"/>
    <m/>
    <m/>
    <m/>
    <n v="0.13"/>
    <n v="0"/>
    <n v="300"/>
    <n v="300"/>
    <s v="VWB"/>
    <n v="1"/>
    <n v="20"/>
    <n v="1"/>
    <n v="1"/>
    <m/>
    <m/>
    <n v="1"/>
    <s v="Val de Lys Automobiles"/>
    <s v="VOLKSWAGEN"/>
    <m/>
    <s v="La Chapelle"/>
    <n v="1827.93"/>
  </r>
  <r>
    <x v="3"/>
    <s v="C"/>
    <x v="3"/>
    <d v="2021-02-01T00:00:00"/>
    <d v="2021-02-01T00:00:00"/>
    <m/>
    <m/>
    <m/>
    <m/>
    <m/>
    <n v="-360"/>
    <s v="RQCSA"/>
    <n v="519952"/>
    <n v="9952"/>
    <s v="GUYON DE LA BERGE M-Dominique"/>
    <x v="20"/>
    <n v="11971.67"/>
    <n v="954.17"/>
    <n v="12925.84"/>
    <n v="196"/>
    <n v="9.18"/>
    <n v="95"/>
    <m/>
    <n v="-85.82"/>
    <n v="7.1020529420138265E-4"/>
    <n v="-1874.25"/>
    <n v="0"/>
    <m/>
    <m/>
    <m/>
    <n v="0.13"/>
    <n v="0"/>
    <n v="100"/>
    <n v="100"/>
    <s v=""/>
    <n v="1"/>
    <n v="0"/>
    <n v="0"/>
    <n v="1"/>
    <m/>
    <m/>
    <n v="0"/>
    <s v="Val de Lys Automobiles"/>
    <s v="VOLKSWAGEN"/>
    <m/>
    <s v="Roncq"/>
    <n v="9.18"/>
  </r>
  <r>
    <x v="3"/>
    <s v="C"/>
    <x v="3"/>
    <d v="2021-03-03T00:00:00"/>
    <d v="2021-03-03T00:00:00"/>
    <m/>
    <m/>
    <m/>
    <m/>
    <m/>
    <n v="0"/>
    <s v="ASYPA"/>
    <n v="519955"/>
    <n v="9955"/>
    <s v="WALTER Jean-Claude"/>
    <x v="20"/>
    <n v="11971.66"/>
    <n v="1110.83"/>
    <n v="13082.49"/>
    <n v="211"/>
    <n v="-154.94"/>
    <n v="95"/>
    <m/>
    <n v="-249.94"/>
    <n v="-1.1843311173943187E-2"/>
    <n v="-1900.22"/>
    <n v="0"/>
    <m/>
    <m/>
    <m/>
    <n v="0.13"/>
    <n v="0"/>
    <n v="50"/>
    <n v="50"/>
    <s v=""/>
    <n v="1"/>
    <n v="0"/>
    <n v="0"/>
    <n v="1"/>
    <m/>
    <m/>
    <n v="0"/>
    <s v="Val de Lys Automobiles"/>
    <s v="VOLKSWAGEN"/>
    <m/>
    <s v="La Chapelle"/>
    <n v="-154.94"/>
  </r>
  <r>
    <x v="3"/>
    <s v="C"/>
    <x v="3"/>
    <d v="2021-04-29T00:00:00"/>
    <d v="2021-04-29T00:00:00"/>
    <m/>
    <m/>
    <m/>
    <m/>
    <m/>
    <n v="0"/>
    <s v="ASCDI"/>
    <n v="519956"/>
    <n v="9956"/>
    <s v="LALIOUSE PATRICK"/>
    <x v="19"/>
    <n v="29070"/>
    <n v="8875.01"/>
    <n v="37945.01"/>
    <n v="230"/>
    <n v="1908.12"/>
    <n v="95"/>
    <m/>
    <n v="1813.12"/>
    <n v="5.0286454002779278E-2"/>
    <n v="-3735.34"/>
    <n v="0"/>
    <m/>
    <m/>
    <n v="0.13"/>
    <n v="0.13"/>
    <n v="235.7056"/>
    <m/>
    <n v="235.7056"/>
    <s v=""/>
    <n v="1"/>
    <n v="0"/>
    <n v="0"/>
    <n v="1"/>
    <m/>
    <m/>
    <n v="0"/>
    <s v="Val de Lys Automobiles"/>
    <s v="VOLKSWAGEN"/>
    <m/>
    <s v="La Chapelle"/>
    <n v="1908.12"/>
  </r>
  <r>
    <x v="3"/>
    <s v="C"/>
    <x v="3"/>
    <d v="2021-05-25T00:00:00"/>
    <d v="2021-05-10T00:00:00"/>
    <m/>
    <m/>
    <m/>
    <m/>
    <m/>
    <n v="0"/>
    <s v="ASYPA"/>
    <n v="519957"/>
    <n v="9957"/>
    <s v="DESCAMPS JACKY ET MICHELE"/>
    <x v="17"/>
    <n v="36637.5"/>
    <n v="829.17"/>
    <n v="37466.67"/>
    <n v="113"/>
    <n v="1616.26"/>
    <n v="95"/>
    <m/>
    <n v="1521.26"/>
    <n v="4.3138608261689658E-2"/>
    <n v="-2622.6699999999996"/>
    <n v="0"/>
    <m/>
    <m/>
    <n v="0.13"/>
    <n v="0.13"/>
    <n v="197.7638"/>
    <m/>
    <n v="197.7638"/>
    <s v=""/>
    <n v="1"/>
    <n v="0"/>
    <n v="0"/>
    <n v="1"/>
    <n v="-463.76"/>
    <n v="44265"/>
    <n v="0"/>
    <s v="Val de Lys Automobiles"/>
    <s v="VOLKSWAGEN"/>
    <m/>
    <s v="La Chapelle"/>
    <n v="1152.5"/>
  </r>
  <r>
    <x v="3"/>
    <s v="C"/>
    <x v="3"/>
    <d v="2021-03-31T00:00:00"/>
    <d v="2021-03-31T00:00:00"/>
    <m/>
    <m/>
    <m/>
    <m/>
    <m/>
    <n v="0"/>
    <s v="ASCDI"/>
    <n v="519962"/>
    <n v="9962"/>
    <s v="GOFFART CHRISTOPHE ET VALERIE"/>
    <x v="19"/>
    <n v="25416.87"/>
    <n v="6833.33"/>
    <n v="32250.199999999997"/>
    <n v="117"/>
    <n v="3443.03"/>
    <n v="95"/>
    <m/>
    <n v="3348.03"/>
    <n v="0.10675995807777938"/>
    <n v="-5385.5"/>
    <n v="0"/>
    <m/>
    <m/>
    <m/>
    <n v="0.13"/>
    <n v="0"/>
    <n v="150"/>
    <n v="150"/>
    <s v=""/>
    <n v="0"/>
    <n v="20"/>
    <n v="1"/>
    <n v="1"/>
    <m/>
    <m/>
    <n v="1"/>
    <s v="Val de Lys Automobiles"/>
    <s v="VOLKSWAGEN"/>
    <m/>
    <s v="La Chapelle"/>
    <n v="3443.03"/>
  </r>
  <r>
    <x v="3"/>
    <s v="C"/>
    <x v="3"/>
    <d v="2021-07-30T00:00:00"/>
    <d v="2021-07-01T00:00:00"/>
    <m/>
    <m/>
    <m/>
    <m/>
    <m/>
    <m/>
    <s v="VRRKE"/>
    <n v="519963"/>
    <n v="9963"/>
    <s v="MILLON MONIQUE"/>
    <x v="19"/>
    <n v="29070"/>
    <n v="8283.34"/>
    <n v="37353.339999999997"/>
    <n v="266"/>
    <n v="-2743.27"/>
    <n v="95"/>
    <m/>
    <n v="-2838.27"/>
    <n v="-7.3441089873087659E-2"/>
    <m/>
    <n v="0"/>
    <m/>
    <s v="prix vente - 1000€"/>
    <m/>
    <n v="0.12"/>
    <n v="0"/>
    <n v="125"/>
    <n v="125"/>
    <s v="VWB"/>
    <n v="1"/>
    <n v="0"/>
    <n v="0"/>
    <n v="1"/>
    <m/>
    <m/>
    <n v="0"/>
    <s v="Val de Lys Automobiles"/>
    <s v="VOLKSWAGEN"/>
    <m/>
    <s v="Vexor"/>
    <n v="-2743.27"/>
  </r>
  <r>
    <x v="3"/>
    <s v="C"/>
    <x v="3"/>
    <d v="2021-02-23T00:00:00"/>
    <d v="2021-02-24T00:00:00"/>
    <m/>
    <m/>
    <m/>
    <m/>
    <m/>
    <n v="0"/>
    <s v="ASCDI"/>
    <n v="519965"/>
    <n v="9965"/>
    <s v="LEROUX Corentin"/>
    <x v="17"/>
    <n v="37312.5"/>
    <n v="829.17"/>
    <n v="38141.67"/>
    <n v="5"/>
    <n v="1492.61"/>
    <n v="95"/>
    <n v="-380"/>
    <n v="1017.6099999999999"/>
    <n v="2.9170458451347303E-2"/>
    <n v="0"/>
    <n v="-380"/>
    <m/>
    <s v="aide malus pas sur marge vendeur"/>
    <n v="7.0000000000000007E-2"/>
    <n v="7.0000000000000007E-2"/>
    <n v="71.232699999999994"/>
    <m/>
    <n v="71.232699999999994"/>
    <s v="VWB"/>
    <n v="0"/>
    <n v="20"/>
    <n v="1"/>
    <n v="1"/>
    <m/>
    <m/>
    <n v="1"/>
    <s v="Val de Lys Automobiles"/>
    <s v="VOLKSWAGEN"/>
    <m/>
    <s v="La Chapelle"/>
    <n v="1492.61"/>
  </r>
  <r>
    <x v="3"/>
    <s v="C"/>
    <x v="3"/>
    <d v="2021-01-08T00:00:00"/>
    <d v="2021-01-09T00:00:00"/>
    <m/>
    <m/>
    <m/>
    <m/>
    <m/>
    <n v="0"/>
    <s v="VSYPA"/>
    <n v="519967"/>
    <n v="9967"/>
    <s v="VANSEVEREN Pauline"/>
    <x v="18"/>
    <n v="24710.83"/>
    <n v="1250"/>
    <n v="25960.83"/>
    <n v="1"/>
    <n v="873.83"/>
    <n v="95"/>
    <m/>
    <n v="778.83"/>
    <n v="3.3659555568909004E-2"/>
    <n v="0"/>
    <n v="0"/>
    <m/>
    <m/>
    <n v="0.1"/>
    <n v="0.1"/>
    <n v="77.88300000000001"/>
    <m/>
    <n v="77.88300000000001"/>
    <s v="VWB"/>
    <n v="0"/>
    <n v="0"/>
    <n v="0"/>
    <n v="1"/>
    <m/>
    <m/>
    <n v="0"/>
    <s v="Val de Lys Automobiles"/>
    <s v="VOLKSWAGEN"/>
    <m/>
    <s v="Entreprises"/>
    <n v="873.83"/>
  </r>
  <r>
    <x v="3"/>
    <s v="C"/>
    <x v="3"/>
    <d v="2021-05-25T00:00:00"/>
    <d v="2021-05-25T00:00:00"/>
    <m/>
    <m/>
    <m/>
    <m/>
    <m/>
    <m/>
    <s v="ASYPA"/>
    <n v="519968"/>
    <n v="9968"/>
    <s v="MORELE STEPHANIE"/>
    <x v="15"/>
    <n v="24069.17"/>
    <n v="650"/>
    <n v="24719.17"/>
    <n v="133"/>
    <n v="1969.65"/>
    <n v="95"/>
    <n v="-1300"/>
    <n v="574.65000000000009"/>
    <n v="2.7090310880179234E-2"/>
    <n v="-1235.96"/>
    <n v="-1483.15"/>
    <m/>
    <s v="tp non rentré"/>
    <n v="0.13"/>
    <n v="0.13"/>
    <n v="74.70450000000001"/>
    <m/>
    <n v="74.70450000000001"/>
    <s v="VWB"/>
    <n v="0"/>
    <n v="20"/>
    <n v="1"/>
    <n v="1"/>
    <m/>
    <m/>
    <n v="1"/>
    <s v="Val de Lys Automobiles"/>
    <s v="VOLKSWAGEN"/>
    <m/>
    <s v="La Chapelle"/>
    <n v="1969.65"/>
  </r>
  <r>
    <x v="3"/>
    <s v="C"/>
    <x v="3"/>
    <d v="2021-02-16T00:00:00"/>
    <d v="2021-02-12T00:00:00"/>
    <m/>
    <m/>
    <m/>
    <m/>
    <m/>
    <n v="0"/>
    <s v="ASYPA"/>
    <n v="519974"/>
    <n v="9974"/>
    <s v="VANDERSCHAEGHE ASTRID"/>
    <x v="16"/>
    <n v="19119.169999999998"/>
    <n v="825"/>
    <n v="19944.169999999998"/>
    <n v="25"/>
    <n v="654.94000000000005"/>
    <n v="95"/>
    <m/>
    <n v="559.94000000000005"/>
    <n v="3.2838669144918044E-2"/>
    <n v="-1794.98"/>
    <n v="-598.33000000000004"/>
    <m/>
    <m/>
    <n v="0.13"/>
    <n v="0.13"/>
    <n v="72.792200000000008"/>
    <m/>
    <n v="72.792200000000008"/>
    <s v="VWB"/>
    <n v="0"/>
    <n v="20"/>
    <n v="1"/>
    <n v="1"/>
    <m/>
    <m/>
    <n v="1"/>
    <s v="Val de Lys Automobiles"/>
    <s v="VOLKSWAGEN"/>
    <m/>
    <s v="La Chapelle"/>
    <n v="654.94000000000005"/>
  </r>
  <r>
    <x v="3"/>
    <s v="C"/>
    <x v="3"/>
    <d v="2021-05-21T00:00:00"/>
    <d v="2021-04-29T00:00:00"/>
    <m/>
    <m/>
    <m/>
    <m/>
    <m/>
    <n v="0"/>
    <s v="ASYPA"/>
    <n v="519975"/>
    <n v="9975"/>
    <s v="JONAS Marie-Véronique"/>
    <x v="16"/>
    <n v="19119.169999999998"/>
    <n v="1087.5"/>
    <n v="20206.669999999998"/>
    <n v="119"/>
    <n v="569.65"/>
    <n v="95"/>
    <m/>
    <n v="474.65"/>
    <n v="2.8191186375587863E-2"/>
    <n v="-2828.93"/>
    <n v="0"/>
    <m/>
    <m/>
    <n v="7.0000000000000007E-2"/>
    <n v="0.1"/>
    <n v="33.225500000000004"/>
    <m/>
    <n v="33.225500000000004"/>
    <s v=""/>
    <n v="0"/>
    <n v="0"/>
    <n v="0"/>
    <n v="1"/>
    <m/>
    <m/>
    <n v="0"/>
    <s v="Val de Lys Automobiles"/>
    <s v="VOLKSWAGEN"/>
    <m/>
    <s v="La Chapelle"/>
    <n v="569.65"/>
  </r>
  <r>
    <x v="3"/>
    <s v="C"/>
    <x v="3"/>
    <d v="2021-10-22T00:00:00"/>
    <d v="2021-10-01T00:00:00"/>
    <m/>
    <m/>
    <m/>
    <m/>
    <m/>
    <n v="0"/>
    <s v="ASCDI"/>
    <n v="519976"/>
    <n v="9976"/>
    <s v="SAS LA CUISINE DE LA HOUSSOYE"/>
    <x v="17"/>
    <n v="37312.5"/>
    <n v="2279.17"/>
    <n v="39591.67"/>
    <n v="154"/>
    <n v="1115.72"/>
    <n v="95"/>
    <m/>
    <n v="1020.72"/>
    <n v="2.8180675379442192E-2"/>
    <n v="-2771.42"/>
    <m/>
    <m/>
    <m/>
    <n v="0.13"/>
    <n v="0.13"/>
    <n v="132.6936"/>
    <m/>
    <n v="132.6936"/>
    <s v="VWB"/>
    <n v="1"/>
    <n v="0"/>
    <n v="0"/>
    <n v="1"/>
    <m/>
    <m/>
    <n v="0"/>
    <s v="Val de Lys Automobiles"/>
    <s v="VOLKSWAGEN"/>
    <m/>
    <s v="La Chapelle"/>
    <n v="1115.72"/>
  </r>
  <r>
    <x v="3"/>
    <s v="C"/>
    <x v="3"/>
    <d v="2021-03-03T00:00:00"/>
    <d v="2021-03-03T00:00:00"/>
    <m/>
    <m/>
    <m/>
    <m/>
    <m/>
    <n v="0"/>
    <s v="ASDCA"/>
    <n v="519980"/>
    <n v="9980"/>
    <s v="HENAULT Corinne"/>
    <x v="20"/>
    <n v="15900.83"/>
    <n v="1408.33"/>
    <n v="17309.16"/>
    <n v="70"/>
    <n v="235.25999999999976"/>
    <n v="95"/>
    <m/>
    <n v="140.25999999999976"/>
    <n v="1.3591647428298067E-2"/>
    <n v="0"/>
    <n v="-2509.83"/>
    <m/>
    <m/>
    <n v="0.1"/>
    <n v="0.1"/>
    <n v="14.025999999999977"/>
    <m/>
    <n v="14.025999999999977"/>
    <s v=""/>
    <n v="1"/>
    <n v="20"/>
    <n v="1"/>
    <n v="1"/>
    <m/>
    <m/>
    <n v="1"/>
    <s v="Val de Lys Automobiles"/>
    <s v="VOLKSWAGEN"/>
    <m/>
    <s v="La Chapelle"/>
    <n v="235.25999999999976"/>
  </r>
  <r>
    <x v="3"/>
    <s v="C"/>
    <x v="3"/>
    <d v="2021-01-06T00:00:00"/>
    <d v="2021-01-07T00:00:00"/>
    <m/>
    <m/>
    <m/>
    <m/>
    <m/>
    <m/>
    <s v="ASCDI"/>
    <n v="519985"/>
    <n v="9985"/>
    <s v="PERCHE DIDIER"/>
    <x v="21"/>
    <n v="23920"/>
    <n v="1804.17"/>
    <n v="25724.17"/>
    <n v="15"/>
    <n v="1366.89"/>
    <n v="95"/>
    <m/>
    <n v="1271.8900000000001"/>
    <n v="5.313640828839182E-2"/>
    <n v="-2083.33"/>
    <n v="0"/>
    <m/>
    <m/>
    <n v="7.0000000000000007E-2"/>
    <n v="7.0000000000000007E-2"/>
    <n v="89.032300000000021"/>
    <m/>
    <n v="89.032300000000021"/>
    <s v="VWB"/>
    <n v="1"/>
    <n v="20"/>
    <n v="1"/>
    <n v="1"/>
    <m/>
    <m/>
    <n v="1"/>
    <s v="Val de Lys Automobiles"/>
    <s v="VOLKSWAGEN"/>
    <m/>
    <s v="La Chapelle"/>
    <n v="1366.89"/>
  </r>
  <r>
    <x v="3"/>
    <s v="C"/>
    <x v="3"/>
    <d v="2021-01-29T00:00:00"/>
    <d v="2021-02-02T00:00:00"/>
    <m/>
    <m/>
    <m/>
    <m/>
    <m/>
    <m/>
    <s v="ASCDI"/>
    <n v="519987"/>
    <n v="9987"/>
    <s v="PIERRON Jean-Michel &amp; Nathalie"/>
    <x v="21"/>
    <n v="23920"/>
    <n v="1337.51"/>
    <n v="25257.51"/>
    <n v="4"/>
    <n v="1120.72"/>
    <n v="95"/>
    <m/>
    <n v="1025.72"/>
    <n v="4.4371753193406638E-2"/>
    <n v="-1233.33"/>
    <n v="-850"/>
    <m/>
    <m/>
    <n v="7.0000000000000007E-2"/>
    <n v="0"/>
    <n v="71.80040000000001"/>
    <m/>
    <n v="71.80040000000001"/>
    <n v="0"/>
    <n v="0"/>
    <n v="0"/>
    <n v="0"/>
    <n v="1"/>
    <m/>
    <m/>
    <n v="0"/>
    <s v="Val de Lys Automobiles"/>
    <s v="VOLKSWAGEN"/>
    <m/>
    <s v="La Chapelle"/>
    <n v="1120.72"/>
  </r>
  <r>
    <x v="3"/>
    <s v="C"/>
    <x v="3"/>
    <d v="2021-08-13T00:00:00"/>
    <d v="2021-06-26T00:00:00"/>
    <m/>
    <m/>
    <m/>
    <m/>
    <m/>
    <n v="0"/>
    <s v="VSYPA"/>
    <n v="519989"/>
    <n v="9989"/>
    <s v="LEFEBVRE CHRISTOPHE"/>
    <x v="17"/>
    <n v="37312.5"/>
    <n v="829.17"/>
    <n v="38141.67"/>
    <n v="119"/>
    <n v="1633.9"/>
    <n v="95"/>
    <n v="-568.55999999999995"/>
    <n v="970.34000000000015"/>
    <n v="2.7931131489523142E-2"/>
    <n v="-149"/>
    <n v="740"/>
    <m/>
    <m/>
    <n v="0.12"/>
    <n v="0.12"/>
    <n v="116.44080000000001"/>
    <m/>
    <n v="116.44080000000001"/>
    <n v="0"/>
    <n v="0"/>
    <n v="0"/>
    <n v="0"/>
    <n v="1"/>
    <m/>
    <m/>
    <n v="0"/>
    <s v="Val de Lys Automobiles"/>
    <s v="VOLKSWAGEN"/>
    <m/>
    <s v="Entreprises"/>
    <n v="1633.9"/>
  </r>
  <r>
    <x v="3"/>
    <s v="C"/>
    <x v="3"/>
    <d v="2021-07-23T00:00:00"/>
    <d v="2021-07-23T00:00:00"/>
    <m/>
    <m/>
    <m/>
    <m/>
    <m/>
    <n v="0"/>
    <s v="VSGLE"/>
    <n v="519990"/>
    <n v="9990"/>
    <s v="LVD SA"/>
    <x v="17"/>
    <n v="37312.5"/>
    <n v="829.17"/>
    <n v="38141.67"/>
    <n v="78"/>
    <n v="857.86"/>
    <n v="95"/>
    <m/>
    <n v="762.86"/>
    <n v="2.2491411624084631E-2"/>
    <n v="-3089.48"/>
    <n v="0"/>
    <m/>
    <m/>
    <n v="0.12"/>
    <n v="0.12"/>
    <n v="91.543199999999999"/>
    <m/>
    <n v="91.543199999999999"/>
    <s v="VWB"/>
    <n v="0"/>
    <n v="20"/>
    <n v="1"/>
    <n v="1"/>
    <m/>
    <m/>
    <n v="1"/>
    <s v="Val de Lys Automobiles"/>
    <s v="VOLKSWAGEN"/>
    <m/>
    <s v="Entreprises"/>
    <n v="857.86"/>
  </r>
  <r>
    <x v="3"/>
    <s v="C"/>
    <x v="3"/>
    <d v="2021-02-16T00:00:00"/>
    <d v="2021-02-17T00:00:00"/>
    <m/>
    <m/>
    <m/>
    <m/>
    <m/>
    <n v="0"/>
    <s v="ASCDI"/>
    <n v="519991"/>
    <n v="9991"/>
    <s v="RAVET PIERRE-LUC &amp; CAROLINE"/>
    <x v="17"/>
    <n v="40779.17"/>
    <n v="1529.17"/>
    <n v="42308.34"/>
    <n v="5"/>
    <n v="1826.65"/>
    <n v="95"/>
    <m/>
    <n v="1731.65"/>
    <n v="4.3174702670915478E-2"/>
    <n v="0"/>
    <n v="-1150"/>
    <m/>
    <s v="1182 aide s/3270 non prévue marge"/>
    <n v="7.0000000000000007E-2"/>
    <n v="7.0000000000000007E-2"/>
    <n v="121.21550000000002"/>
    <m/>
    <n v="121.21550000000002"/>
    <s v=""/>
    <n v="1"/>
    <n v="20"/>
    <n v="1"/>
    <n v="1"/>
    <n v="1182"/>
    <n v="44299"/>
    <n v="1"/>
    <s v="Val de Lys Automobiles"/>
    <s v="VOLKSWAGEN"/>
    <m/>
    <s v="La Chapelle"/>
    <n v="3008.65"/>
  </r>
  <r>
    <x v="3"/>
    <s v="C"/>
    <x v="3"/>
    <d v="2021-02-10T00:00:00"/>
    <d v="2021-02-05T00:00:00"/>
    <m/>
    <m/>
    <m/>
    <m/>
    <m/>
    <n v="0"/>
    <s v="ASCDI"/>
    <n v="519992"/>
    <n v="9992"/>
    <s v="LEROY ALAIN ET CLAUDINE"/>
    <x v="18"/>
    <n v="28477.5"/>
    <n v="1300.01"/>
    <n v="29777.51"/>
    <n v="12"/>
    <n v="1601.84"/>
    <n v="95"/>
    <m/>
    <n v="1506.84"/>
    <n v="5.3793618069475926E-2"/>
    <n v="0"/>
    <n v="-1000"/>
    <m/>
    <m/>
    <n v="7.0000000000000007E-2"/>
    <n v="7.0000000000000007E-2"/>
    <n v="105.47880000000001"/>
    <m/>
    <n v="105.47880000000001"/>
    <s v="VWB"/>
    <n v="1"/>
    <n v="20"/>
    <n v="1"/>
    <n v="1"/>
    <m/>
    <m/>
    <n v="1"/>
    <s v="Val de Lys Automobiles"/>
    <s v="VOLKSWAGEN"/>
    <m/>
    <s v="La Chapelle"/>
    <n v="1601.84"/>
  </r>
  <r>
    <x v="3"/>
    <s v="C"/>
    <x v="3"/>
    <d v="2021-01-05T00:00:00"/>
    <d v="2021-01-06T00:00:00"/>
    <m/>
    <m/>
    <m/>
    <m/>
    <m/>
    <n v="-2000"/>
    <s v="ASDSO"/>
    <n v="519993"/>
    <n v="9993"/>
    <s v="NEXYLAN"/>
    <x v="21"/>
    <n v="33545"/>
    <n v="2400.0100000000002"/>
    <n v="35945.01"/>
    <n v="14"/>
    <n v="1676.6"/>
    <n v="95"/>
    <m/>
    <n v="1581.6"/>
    <n v="4.6643470122834846E-2"/>
    <n v="0"/>
    <n v="-1078.3499999999999"/>
    <m/>
    <m/>
    <n v="7.0000000000000007E-2"/>
    <n v="7.0000000000000007E-2"/>
    <n v="110.712"/>
    <m/>
    <n v="110.712"/>
    <s v="VWB"/>
    <n v="1"/>
    <n v="20"/>
    <n v="1"/>
    <n v="1"/>
    <m/>
    <m/>
    <n v="1"/>
    <s v="Val de Lys Automobiles"/>
    <s v="VOLKSWAGEN"/>
    <m/>
    <s v="La Chapelle"/>
    <n v="1676.6"/>
  </r>
  <r>
    <x v="3"/>
    <s v="C"/>
    <x v="3"/>
    <d v="2021-02-04T00:00:00"/>
    <d v="2021-02-04T00:00:00"/>
    <m/>
    <m/>
    <m/>
    <m/>
    <m/>
    <n v="0"/>
    <s v="ASCDI"/>
    <n v="519995"/>
    <n v="9995"/>
    <s v="ALLOU BOUACHA IKRAM"/>
    <x v="16"/>
    <n v="16765"/>
    <n v="3679.17"/>
    <n v="20444.169999999998"/>
    <n v="13"/>
    <n v="730.73"/>
    <n v="95"/>
    <m/>
    <n v="635.73"/>
    <n v="3.5742708067874614E-2"/>
    <n v="0"/>
    <n v="-613.33000000000004"/>
    <m/>
    <m/>
    <n v="7.0000000000000007E-2"/>
    <n v="7.0000000000000007E-2"/>
    <n v="44.501100000000008"/>
    <m/>
    <n v="44.501100000000008"/>
    <s v=""/>
    <n v="1"/>
    <n v="20"/>
    <n v="1"/>
    <n v="1"/>
    <m/>
    <m/>
    <n v="1"/>
    <s v="Val de Lys Automobiles"/>
    <s v="VOLKSWAGEN"/>
    <m/>
    <s v="La Chapelle"/>
    <n v="730.73"/>
  </r>
  <r>
    <x v="3"/>
    <s v="C"/>
    <x v="3"/>
    <d v="2021-01-08T00:00:00"/>
    <d v="2021-01-08T00:00:00"/>
    <m/>
    <m/>
    <m/>
    <m/>
    <m/>
    <n v="0"/>
    <s v="ASYPA"/>
    <n v="519999"/>
    <n v="9999"/>
    <s v="BRUSSELLE Henri"/>
    <x v="15"/>
    <n v="24069.17"/>
    <n v="816.67"/>
    <n v="24885.839999999997"/>
    <n v="1"/>
    <n v="716.72"/>
    <n v="95"/>
    <m/>
    <n v="621.72"/>
    <n v="2.8800313752720429E-2"/>
    <n v="0"/>
    <n v="-1400"/>
    <m/>
    <m/>
    <n v="7.0000000000000007E-2"/>
    <n v="7.0000000000000007E-2"/>
    <n v="43.520400000000009"/>
    <m/>
    <n v="43.520400000000009"/>
    <s v=""/>
    <n v="0"/>
    <n v="20"/>
    <n v="1"/>
    <n v="1"/>
    <n v="533.33000000000004"/>
    <n v="44237"/>
    <n v="1"/>
    <s v="Val de Lys Automobiles"/>
    <s v="VOLKSWAGEN"/>
    <m/>
    <s v="La Chapelle"/>
    <n v="1250.0500000000002"/>
  </r>
  <r>
    <x v="3"/>
    <s v="NP"/>
    <x v="3"/>
    <d v="2021-07-09T00:00:00"/>
    <d v="2021-07-09T00:00:00"/>
    <m/>
    <m/>
    <m/>
    <s v="X"/>
    <m/>
    <n v="680.95"/>
    <s v="ASYPA"/>
    <n v="525587"/>
    <n v="5587"/>
    <s v="WESTE FRANCK"/>
    <x v="18"/>
    <n v="25952.5"/>
    <n v="445.84"/>
    <n v="26398.34"/>
    <n v="14"/>
    <n v="3708.45"/>
    <n v="95"/>
    <n v="-4000"/>
    <n v="-386.55000000000018"/>
    <n v="-1.1044255055431523E-2"/>
    <n v="0"/>
    <n v="-1000"/>
    <m/>
    <s v="tp non rentré"/>
    <m/>
    <n v="0.1"/>
    <n v="0"/>
    <m/>
    <n v="0"/>
    <s v="VWB"/>
    <n v="1"/>
    <n v="20"/>
    <n v="1"/>
    <n v="1"/>
    <m/>
    <m/>
    <n v="1"/>
    <s v="Val de Lys Automobiles"/>
    <s v="VOLKSWAGEN"/>
    <m/>
    <s v="La Chapelle"/>
    <n v="3708.45"/>
  </r>
  <r>
    <x v="3"/>
    <s v="C"/>
    <x v="3"/>
    <d v="2021-11-23T00:00:00"/>
    <d v="2021-11-25T00:00:00"/>
    <m/>
    <m/>
    <m/>
    <m/>
    <m/>
    <n v="0"/>
    <s v="ASCDI"/>
    <n v="525717"/>
    <n v="5717"/>
    <s v="JOLIS MORELLI"/>
    <x v="16"/>
    <n v="16944.169999999998"/>
    <n v="1866.67"/>
    <n v="18810.839999999997"/>
    <n v="15"/>
    <n v="616.25"/>
    <n v="95"/>
    <m/>
    <n v="521.25"/>
    <n v="3.2760365831616248E-2"/>
    <n v="0"/>
    <n v="-1566.67"/>
    <m/>
    <m/>
    <n v="7.0000000000000007E-2"/>
    <n v="7.0000000000000007E-2"/>
    <n v="36.487500000000004"/>
    <m/>
    <n v="36.487500000000004"/>
    <n v="0"/>
    <n v="0"/>
    <n v="20"/>
    <n v="1"/>
    <n v="1"/>
    <m/>
    <m/>
    <n v="1"/>
    <s v="Val de Lys Automobiles"/>
    <s v="VOLKSWAGEN"/>
    <m/>
    <s v="La Chapelle"/>
    <n v="616.25"/>
  </r>
  <r>
    <x v="3"/>
    <s v="C"/>
    <x v="3"/>
    <d v="2021-01-05T00:00:00"/>
    <d v="2021-01-05T00:00:00"/>
    <m/>
    <m/>
    <m/>
    <m/>
    <m/>
    <n v="0"/>
    <s v="ASCDI"/>
    <n v="529800"/>
    <n v="9800"/>
    <s v="FLAMENT Laurie"/>
    <x v="16"/>
    <n v="15294.17"/>
    <n v="1320.83"/>
    <n v="16615"/>
    <n v="7"/>
    <n v="604.4"/>
    <n v="95"/>
    <m/>
    <n v="509.4"/>
    <n v="3.6376767980740292E-2"/>
    <n v="-900"/>
    <n v="0"/>
    <m/>
    <m/>
    <n v="7.0000000000000007E-2"/>
    <n v="7.0000000000000007E-2"/>
    <n v="35.658000000000001"/>
    <m/>
    <n v="35.658000000000001"/>
    <s v="VWB"/>
    <n v="1"/>
    <n v="20"/>
    <n v="1"/>
    <n v="1"/>
    <m/>
    <m/>
    <n v="1"/>
    <s v="Val de Lys Automobiles"/>
    <s v="VOLKSWAGEN"/>
    <m/>
    <s v="La Chapelle"/>
    <n v="604.4"/>
  </r>
  <r>
    <x v="3"/>
    <s v="C"/>
    <x v="3"/>
    <d v="2021-02-05T00:00:00"/>
    <d v="2021-02-03T00:00:00"/>
    <m/>
    <m/>
    <m/>
    <m/>
    <m/>
    <m/>
    <s v="VSYPA"/>
    <n v="529803"/>
    <n v="9803"/>
    <s v="PHILIPPOT EMILIE"/>
    <x v="18"/>
    <n v="30160.83"/>
    <n v="1712.5"/>
    <n v="31873.33"/>
    <n v="7"/>
    <n v="891.86"/>
    <n v="95"/>
    <m/>
    <n v="796.86"/>
    <n v="2.7981387573874458E-2"/>
    <n v="0"/>
    <n v="-637.47"/>
    <m/>
    <s v="solde client 1er loyer"/>
    <n v="0.1"/>
    <n v="0.1"/>
    <n v="79.686000000000007"/>
    <m/>
    <n v="79.686000000000007"/>
    <s v="VWB"/>
    <n v="0"/>
    <n v="0"/>
    <n v="0"/>
    <n v="1"/>
    <m/>
    <m/>
    <n v="0"/>
    <s v="Val de Lys Automobiles"/>
    <s v="VOLKSWAGEN"/>
    <m/>
    <s v="Entreprises"/>
    <n v="891.86"/>
  </r>
  <r>
    <x v="3"/>
    <s v="C"/>
    <x v="3"/>
    <d v="2021-01-06T00:00:00"/>
    <d v="2021-01-07T00:00:00"/>
    <m/>
    <m/>
    <m/>
    <m/>
    <m/>
    <n v="0"/>
    <s v="ASDSO"/>
    <n v="529804"/>
    <n v="9804"/>
    <s v="DELCOURT Olivier"/>
    <x v="16"/>
    <n v="18252.5"/>
    <n v="533.33000000000004"/>
    <n v="18785.830000000002"/>
    <n v="8"/>
    <n v="789.54"/>
    <n v="95"/>
    <m/>
    <n v="694.54"/>
    <n v="4.2028486364456608E-2"/>
    <n v="-900"/>
    <n v="0"/>
    <m/>
    <m/>
    <n v="7.0000000000000007E-2"/>
    <n v="7.0000000000000007E-2"/>
    <n v="48.617800000000003"/>
    <m/>
    <n v="48.617800000000003"/>
    <s v="VWB"/>
    <n v="0"/>
    <n v="20"/>
    <n v="1"/>
    <n v="1"/>
    <m/>
    <m/>
    <n v="1"/>
    <s v="Val de Lys Automobiles"/>
    <s v="VOLKSWAGEN"/>
    <m/>
    <s v="La Chapelle"/>
    <n v="789.54"/>
  </r>
  <r>
    <x v="3"/>
    <s v="C"/>
    <x v="3"/>
    <d v="2021-02-17T00:00:00"/>
    <d v="2021-02-17T00:00:00"/>
    <m/>
    <m/>
    <m/>
    <m/>
    <m/>
    <n v="0"/>
    <s v="ASYPA"/>
    <n v="529806"/>
    <n v="9806"/>
    <s v="CARON CHRISTINE"/>
    <x v="17"/>
    <n v="28062.5"/>
    <n v="2350"/>
    <n v="30412.5"/>
    <n v="5"/>
    <n v="1395.84"/>
    <n v="95"/>
    <m/>
    <n v="1300.8399999999999"/>
    <n v="4.589691738594328E-2"/>
    <n v="0"/>
    <n v="-1250"/>
    <m/>
    <m/>
    <n v="0.1"/>
    <n v="7.0000000000000007E-2"/>
    <n v="130.084"/>
    <m/>
    <n v="130.084"/>
    <s v="VWB"/>
    <n v="1"/>
    <n v="20"/>
    <n v="1"/>
    <n v="1"/>
    <m/>
    <m/>
    <n v="1"/>
    <s v="Val de Lys Automobiles"/>
    <s v="VOLKSWAGEN"/>
    <m/>
    <s v="La Chapelle"/>
    <n v="1395.84"/>
  </r>
  <r>
    <x v="3"/>
    <s v="C"/>
    <x v="3"/>
    <d v="2021-02-18T00:00:00"/>
    <d v="2021-02-19T00:00:00"/>
    <m/>
    <m/>
    <m/>
    <m/>
    <m/>
    <n v="0"/>
    <s v="VSYPA"/>
    <n v="529807"/>
    <n v="9807"/>
    <s v="AVLD"/>
    <x v="17"/>
    <n v="36637.5"/>
    <n v="591.66999999999996"/>
    <n v="37229.17"/>
    <n v="3"/>
    <n v="1240.2"/>
    <n v="95"/>
    <n v="-140"/>
    <n v="1005.2"/>
    <n v="2.9552095843125164E-2"/>
    <n v="0"/>
    <n v="-140"/>
    <m/>
    <s v="aide malus pas sur marge vendeur"/>
    <n v="0.1"/>
    <n v="0.1"/>
    <n v="100.52000000000001"/>
    <m/>
    <n v="100.52000000000001"/>
    <s v="VWB"/>
    <n v="0"/>
    <n v="0"/>
    <n v="0"/>
    <n v="1"/>
    <m/>
    <m/>
    <n v="0"/>
    <s v="Val de Lys Automobiles"/>
    <s v="VOLKSWAGEN"/>
    <m/>
    <s v="Entreprises"/>
    <n v="1240.2"/>
  </r>
  <r>
    <x v="3"/>
    <s v="C"/>
    <x v="3"/>
    <d v="2021-07-01T00:00:00"/>
    <d v="2021-07-01T00:00:00"/>
    <m/>
    <m/>
    <m/>
    <m/>
    <m/>
    <n v="0"/>
    <s v="ASYPA"/>
    <n v="529808"/>
    <n v="9808"/>
    <s v="BRETEZ ELISE"/>
    <x v="21"/>
    <n v="24961.67"/>
    <n v="1191.6400000000001"/>
    <n v="26153.309999999998"/>
    <n v="37"/>
    <n v="788.34"/>
    <n v="95"/>
    <m/>
    <n v="693.34"/>
    <n v="3.014302969681467E-2"/>
    <n v="-850"/>
    <n v="0"/>
    <m/>
    <m/>
    <n v="7.0000000000000007E-2"/>
    <n v="7.0000000000000007E-2"/>
    <n v="48.533800000000006"/>
    <m/>
    <n v="48.533800000000006"/>
    <s v="VWB"/>
    <n v="1"/>
    <n v="0"/>
    <n v="0"/>
    <n v="1"/>
    <m/>
    <m/>
    <n v="0"/>
    <s v="Val de Lys Automobiles"/>
    <s v="VOLKSWAGEN"/>
    <m/>
    <s v="La Chapelle"/>
    <n v="788.34"/>
  </r>
  <r>
    <x v="3"/>
    <s v="C"/>
    <x v="3"/>
    <d v="2021-04-02T00:00:00"/>
    <d v="2021-03-09T00:00:00"/>
    <m/>
    <m/>
    <m/>
    <m/>
    <m/>
    <n v="0"/>
    <s v="ASYPA"/>
    <n v="529810"/>
    <n v="9810"/>
    <s v="ROUZE THIBAULT"/>
    <x v="17"/>
    <n v="36637.5"/>
    <n v="591.66999999999996"/>
    <n v="37229.17"/>
    <n v="46"/>
    <n v="1737.38"/>
    <n v="95"/>
    <m/>
    <n v="1642.38"/>
    <n v="4.6667169856325033E-2"/>
    <n v="-1290"/>
    <n v="0"/>
    <m/>
    <m/>
    <n v="7.0000000000000007E-2"/>
    <n v="7.0000000000000007E-2"/>
    <n v="114.96660000000001"/>
    <m/>
    <n v="114.96660000000001"/>
    <s v="VWB"/>
    <n v="0"/>
    <n v="20"/>
    <n v="1"/>
    <n v="1"/>
    <m/>
    <m/>
    <n v="1"/>
    <s v="Val de Lys Automobiles"/>
    <s v="VOLKSWAGEN"/>
    <m/>
    <s v="La Chapelle"/>
    <n v="1737.38"/>
  </r>
  <r>
    <x v="3"/>
    <s v="C"/>
    <x v="3"/>
    <d v="2021-03-16T00:00:00"/>
    <d v="2021-03-16T00:00:00"/>
    <m/>
    <m/>
    <m/>
    <m/>
    <m/>
    <m/>
    <s v="ASYPA"/>
    <n v="529811"/>
    <n v="9811"/>
    <s v="LONGUEPEE ANNE-SOPHIE"/>
    <x v="16"/>
    <n v="19627.5"/>
    <n v="1387.5"/>
    <n v="21015"/>
    <n v="39"/>
    <n v="712.79"/>
    <n v="95"/>
    <m/>
    <n v="617.79"/>
    <n v="3.3918153699738281E-2"/>
    <n v="0"/>
    <n v="-630.45000000000005"/>
    <m/>
    <m/>
    <n v="0.1"/>
    <n v="0.1"/>
    <n v="61.778999999999996"/>
    <m/>
    <n v="61.778999999999996"/>
    <s v="VWB"/>
    <n v="1"/>
    <n v="20"/>
    <n v="1"/>
    <n v="1"/>
    <m/>
    <m/>
    <n v="1"/>
    <s v="Val de Lys Automobiles"/>
    <s v="VOLKSWAGEN"/>
    <m/>
    <s v="La Chapelle"/>
    <n v="712.79"/>
  </r>
  <r>
    <x v="3"/>
    <s v="C"/>
    <x v="3"/>
    <d v="2021-07-05T00:00:00"/>
    <d v="2021-07-05T00:00:00"/>
    <m/>
    <m/>
    <m/>
    <m/>
    <m/>
    <n v="0"/>
    <s v="ASYPA"/>
    <n v="529813"/>
    <n v="9813"/>
    <s v="LENFANT MARCO"/>
    <x v="21"/>
    <n v="35128.33"/>
    <n v="7170.83"/>
    <n v="42299.16"/>
    <n v="5"/>
    <n v="1206.07"/>
    <n v="95"/>
    <m/>
    <n v="1111.07"/>
    <n v="2.8512859357017962E-2"/>
    <n v="0"/>
    <n v="-1691.67"/>
    <m/>
    <m/>
    <n v="0.1"/>
    <n v="0.1"/>
    <n v="111.107"/>
    <m/>
    <n v="111.107"/>
    <s v=""/>
    <n v="0"/>
    <n v="0"/>
    <n v="0"/>
    <n v="1"/>
    <m/>
    <m/>
    <n v="0"/>
    <s v="Val de Lys Automobiles"/>
    <s v="VOLKSWAGEN"/>
    <m/>
    <s v="La Chapelle"/>
    <n v="1206.07"/>
  </r>
  <r>
    <x v="3"/>
    <s v="C"/>
    <x v="3"/>
    <d v="2021-03-31T00:00:00"/>
    <d v="2021-03-31T00:00:00"/>
    <m/>
    <m/>
    <m/>
    <m/>
    <m/>
    <n v="0"/>
    <s v="ASYPA"/>
    <n v="529816"/>
    <n v="9816"/>
    <s v="RIVIERE ANNE-SOPHIE"/>
    <x v="17"/>
    <n v="44"/>
    <n v="1781.71"/>
    <n v="1825.71"/>
    <m/>
    <n v="1573.38"/>
    <n v="95"/>
    <m/>
    <n v="1478.38"/>
    <n v="0.86179075537736005"/>
    <n v="-1150"/>
    <n v="0"/>
    <m/>
    <m/>
    <n v="7.0000000000000007E-2"/>
    <n v="7.0000000000000007E-2"/>
    <n v="103.48660000000002"/>
    <m/>
    <n v="103.48660000000002"/>
    <s v="VWB"/>
    <n v="0"/>
    <n v="20"/>
    <n v="1"/>
    <n v="1"/>
    <m/>
    <m/>
    <n v="1"/>
    <s v="Val de Lys Automobiles"/>
    <s v="VOLKSWAGEN"/>
    <m/>
    <s v="La Chapelle"/>
    <n v="1573.38"/>
  </r>
  <r>
    <x v="3"/>
    <s v="C"/>
    <x v="3"/>
    <d v="2021-04-23T00:00:00"/>
    <d v="2021-04-23T00:00:00"/>
    <m/>
    <m/>
    <m/>
    <m/>
    <m/>
    <n v="0"/>
    <s v="ASYPA"/>
    <n v="529817"/>
    <n v="9817"/>
    <s v="DUMOULIN RENÉ &amp; SABINE"/>
    <x v="16"/>
    <n v="15294.17"/>
    <n v="1175.01"/>
    <n v="16469.18"/>
    <n v="129"/>
    <n v="513.23"/>
    <n v="95"/>
    <m/>
    <n v="418.23"/>
    <n v="3.1163057298541883E-2"/>
    <n v="-2305.69"/>
    <n v="0"/>
    <m/>
    <m/>
    <n v="0.1"/>
    <n v="7.0000000000000007E-2"/>
    <n v="41.823000000000008"/>
    <m/>
    <n v="41.823000000000008"/>
    <s v=""/>
    <n v="1"/>
    <n v="0"/>
    <n v="0"/>
    <n v="1"/>
    <m/>
    <m/>
    <n v="0"/>
    <s v="Val de Lys Automobiles"/>
    <s v="VOLKSWAGEN"/>
    <m/>
    <s v="La Chapelle"/>
    <n v="513.23"/>
  </r>
  <r>
    <x v="3"/>
    <s v="C"/>
    <x v="3"/>
    <d v="2021-03-26T00:00:00"/>
    <d v="2021-03-26T00:00:00"/>
    <m/>
    <m/>
    <m/>
    <m/>
    <m/>
    <n v="65.849999999999994"/>
    <s v="VRRKE"/>
    <n v="529818"/>
    <n v="9818"/>
    <s v="DEGAND Corinne"/>
    <x v="19"/>
    <n v="29070"/>
    <n v="2333.33"/>
    <n v="31403.33"/>
    <n v="11"/>
    <n v="895.8"/>
    <n v="95"/>
    <m/>
    <n v="800.8"/>
    <n v="2.8525637249298082E-2"/>
    <n v="0"/>
    <n v="0"/>
    <m/>
    <m/>
    <n v="0.1"/>
    <n v="0.1"/>
    <n v="80.08"/>
    <m/>
    <n v="80.08"/>
    <s v="VWB"/>
    <n v="0"/>
    <n v="0"/>
    <n v="0"/>
    <n v="1"/>
    <m/>
    <m/>
    <n v="0"/>
    <s v="Val de Lys Automobiles"/>
    <s v="VOLKSWAGEN"/>
    <m/>
    <s v="Vexor"/>
    <n v="895.8"/>
  </r>
  <r>
    <x v="3"/>
    <s v="C"/>
    <x v="3"/>
    <d v="2021-01-29T00:00:00"/>
    <d v="2021-01-21T00:00:00"/>
    <m/>
    <m/>
    <m/>
    <m/>
    <m/>
    <m/>
    <s v="ASYPA"/>
    <n v="529819"/>
    <n v="9819"/>
    <s v="THERET Jean-Pierre"/>
    <x v="16"/>
    <n v="17744.169999999998"/>
    <n v="566.66"/>
    <n v="18310.829999999998"/>
    <n v="31"/>
    <n v="690.7"/>
    <n v="95"/>
    <m/>
    <n v="595.70000000000005"/>
    <n v="3.7720846078522934E-2"/>
    <n v="0"/>
    <n v="-1775"/>
    <m/>
    <m/>
    <n v="0.13"/>
    <n v="0.13"/>
    <n v="77.441000000000003"/>
    <m/>
    <n v="77.441000000000003"/>
    <s v="VWB"/>
    <n v="0"/>
    <n v="20"/>
    <n v="1"/>
    <n v="1"/>
    <m/>
    <m/>
    <n v="1"/>
    <s v="Val de Lys Automobiles"/>
    <s v="VOLKSWAGEN"/>
    <m/>
    <s v="La Chapelle"/>
    <n v="690.7"/>
  </r>
  <r>
    <x v="3"/>
    <s v="C"/>
    <x v="3"/>
    <d v="2021-05-04T00:00:00"/>
    <d v="2021-02-12T00:00:00"/>
    <m/>
    <m/>
    <m/>
    <m/>
    <m/>
    <n v="0"/>
    <s v="ASYPA"/>
    <n v="529820"/>
    <n v="9820"/>
    <s v="VANKEMMEL Valérie &amp; Olivier"/>
    <x v="16"/>
    <n v="13752.5"/>
    <n v="1525"/>
    <n v="15277.5"/>
    <n v="102"/>
    <n v="477.73"/>
    <n v="95"/>
    <m/>
    <n v="382.73"/>
    <n v="3.1270168548519064E-2"/>
    <n v="-2138.85"/>
    <n v="0"/>
    <m/>
    <m/>
    <n v="7.0000000000000007E-2"/>
    <n v="7.0000000000000007E-2"/>
    <n v="26.791100000000004"/>
    <m/>
    <n v="26.791100000000004"/>
    <s v=""/>
    <n v="0"/>
    <n v="0"/>
    <n v="0"/>
    <n v="1"/>
    <m/>
    <m/>
    <n v="0"/>
    <s v="Val de Lys Automobiles"/>
    <s v="VOLKSWAGEN"/>
    <m/>
    <s v="La Chapelle"/>
    <n v="477.73"/>
  </r>
  <r>
    <x v="3"/>
    <s v="C"/>
    <x v="3"/>
    <d v="2021-02-24T00:00:00"/>
    <d v="2021-03-03T00:00:00"/>
    <m/>
    <m/>
    <m/>
    <m/>
    <m/>
    <n v="0"/>
    <s v="ASCDI"/>
    <n v="529822"/>
    <n v="9822"/>
    <s v="TRENCART DANIELE"/>
    <x v="17"/>
    <n v="28062.5"/>
    <n v="2804.16"/>
    <n v="30866.66"/>
    <n v="1"/>
    <n v="1571.84"/>
    <n v="95"/>
    <m/>
    <n v="1476.84"/>
    <n v="5.0923553115238253E-2"/>
    <n v="0"/>
    <n v="-1150"/>
    <m/>
    <m/>
    <n v="7.0000000000000007E-2"/>
    <n v="7.0000000000000007E-2"/>
    <n v="103.3788"/>
    <m/>
    <n v="103.3788"/>
    <s v=""/>
    <n v="0"/>
    <n v="20"/>
    <n v="1"/>
    <n v="1"/>
    <m/>
    <m/>
    <n v="1"/>
    <s v="Val de Lys Automobiles"/>
    <s v="VOLKSWAGEN"/>
    <m/>
    <s v="La Chapelle"/>
    <n v="1571.84"/>
  </r>
  <r>
    <x v="3"/>
    <s v="C"/>
    <x v="3"/>
    <d v="2021-06-17T00:00:00"/>
    <d v="2021-06-08T00:00:00"/>
    <m/>
    <m/>
    <m/>
    <m/>
    <m/>
    <n v="0"/>
    <s v="ASYPA"/>
    <n v="529823"/>
    <n v="9823"/>
    <s v="LAURIOL FRANCOIS"/>
    <x v="16"/>
    <n v="19902.5"/>
    <n v="1929.17"/>
    <n v="21831.67"/>
    <n v="27"/>
    <n v="447.16"/>
    <n v="95"/>
    <m/>
    <n v="352.16"/>
    <n v="2.0482171084484149E-2"/>
    <n v="0"/>
    <n v="-3056.43"/>
    <m/>
    <m/>
    <n v="7.0000000000000007E-2"/>
    <n v="7.0000000000000007E-2"/>
    <n v="24.651200000000003"/>
    <m/>
    <n v="24.651200000000003"/>
    <s v=""/>
    <n v="1"/>
    <n v="20"/>
    <n v="1"/>
    <n v="1"/>
    <m/>
    <m/>
    <n v="1"/>
    <s v="Val de Lys Automobiles"/>
    <s v="VOLKSWAGEN"/>
    <m/>
    <s v="La Chapelle"/>
    <n v="447.16"/>
  </r>
  <r>
    <x v="3"/>
    <s v="C"/>
    <x v="3"/>
    <d v="2021-03-02T00:00:00"/>
    <d v="2021-03-02T00:00:00"/>
    <m/>
    <m/>
    <m/>
    <m/>
    <m/>
    <n v="0"/>
    <s v="ASCDI"/>
    <n v="529824"/>
    <n v="9824"/>
    <s v="BRIOIS Hélène"/>
    <x v="18"/>
    <n v="24710.83"/>
    <n v="1708.33"/>
    <n v="26419.160000000003"/>
    <n v="7"/>
    <n v="839.78"/>
    <n v="95"/>
    <m/>
    <n v="744.78"/>
    <n v="3.1786778989188143E-2"/>
    <n v="0"/>
    <n v="-528.38"/>
    <m/>
    <m/>
    <n v="7.0000000000000007E-2"/>
    <n v="7.0000000000000007E-2"/>
    <n v="52.134600000000006"/>
    <m/>
    <n v="52.134600000000006"/>
    <s v=""/>
    <n v="0"/>
    <n v="20"/>
    <n v="1"/>
    <n v="1"/>
    <m/>
    <m/>
    <n v="1"/>
    <s v="Val de Lys Automobiles"/>
    <s v="VOLKSWAGEN"/>
    <m/>
    <s v="La Chapelle"/>
    <n v="839.78"/>
  </r>
  <r>
    <x v="3"/>
    <s v="C"/>
    <x v="3"/>
    <d v="2021-01-11T00:00:00"/>
    <d v="2021-01-02T00:00:00"/>
    <m/>
    <m/>
    <m/>
    <m/>
    <m/>
    <n v="-0.01"/>
    <s v="ASYPA"/>
    <n v="529826"/>
    <n v="9826"/>
    <s v="MARQUETTE CLAIRE"/>
    <x v="16"/>
    <n v="15294.17"/>
    <n v="1175.01"/>
    <n v="16469.18"/>
    <n v="20"/>
    <n v="604.21"/>
    <n v="95"/>
    <m/>
    <n v="509.21000000000004"/>
    <n v="3.6687315336889875E-2"/>
    <n v="-900"/>
    <n v="0"/>
    <m/>
    <m/>
    <n v="0.1"/>
    <n v="7.0000000000000007E-2"/>
    <n v="50.921000000000006"/>
    <m/>
    <n v="50.921000000000006"/>
    <s v="VWB"/>
    <n v="1"/>
    <n v="20"/>
    <n v="1"/>
    <n v="1"/>
    <m/>
    <m/>
    <n v="1"/>
    <s v="Val de Lys Automobiles"/>
    <s v="VOLKSWAGEN"/>
    <m/>
    <s v="La Chapelle"/>
    <n v="604.21"/>
  </r>
  <r>
    <x v="3"/>
    <s v="C"/>
    <x v="3"/>
    <d v="2021-02-18T00:00:00"/>
    <d v="2021-02-19T00:00:00"/>
    <m/>
    <m/>
    <m/>
    <m/>
    <m/>
    <n v="0"/>
    <s v="ASCDI"/>
    <n v="529828"/>
    <n v="9828"/>
    <s v="BOUCHEZ Adelaide"/>
    <x v="16"/>
    <n v="17419.169999999998"/>
    <n v="1075.01"/>
    <n v="18494.179999999997"/>
    <n v="9"/>
    <n v="859.42"/>
    <n v="95"/>
    <m/>
    <n v="764.42"/>
    <n v="4.6469754268640195E-2"/>
    <n v="0"/>
    <n v="-900"/>
    <m/>
    <m/>
    <n v="7.0000000000000007E-2"/>
    <n v="7.0000000000000007E-2"/>
    <n v="53.509399999999999"/>
    <m/>
    <n v="53.509399999999999"/>
    <s v="VWB"/>
    <n v="1"/>
    <n v="20"/>
    <n v="1"/>
    <n v="1"/>
    <m/>
    <m/>
    <n v="1"/>
    <s v="Val de Lys Automobiles"/>
    <s v="VOLKSWAGEN"/>
    <m/>
    <s v="La Chapelle"/>
    <n v="859.42"/>
  </r>
  <r>
    <x v="3"/>
    <s v="C"/>
    <x v="3"/>
    <d v="2021-03-16T00:00:00"/>
    <d v="2021-03-11T00:00:00"/>
    <m/>
    <m/>
    <m/>
    <m/>
    <m/>
    <n v="0"/>
    <s v="ASYPA"/>
    <n v="529829"/>
    <n v="9829"/>
    <s v="POUMAER Karine"/>
    <x v="18"/>
    <n v="26369.17"/>
    <n v="1504.17"/>
    <n v="27873.339999999997"/>
    <n v="22"/>
    <n v="1080.92"/>
    <n v="95"/>
    <m/>
    <n v="985.92000000000007"/>
    <n v="3.8779708495644952E-2"/>
    <n v="-1000"/>
    <n v="0"/>
    <m/>
    <m/>
    <n v="7.0000000000000007E-2"/>
    <n v="0"/>
    <n v="69.014400000000009"/>
    <m/>
    <n v="69.014400000000009"/>
    <s v="VWB"/>
    <n v="1"/>
    <n v="20"/>
    <n v="1"/>
    <n v="1"/>
    <m/>
    <m/>
    <n v="1"/>
    <s v="Val de Lys Automobiles"/>
    <s v="VOLKSWAGEN"/>
    <m/>
    <s v="La Chapelle"/>
    <n v="1080.92"/>
  </r>
  <r>
    <x v="3"/>
    <s v="C"/>
    <x v="3"/>
    <d v="2021-03-31T00:00:00"/>
    <d v="2021-03-31T00:00:00"/>
    <m/>
    <m/>
    <m/>
    <m/>
    <m/>
    <m/>
    <s v="ASCDI"/>
    <n v="529830"/>
    <n v="9830"/>
    <s v="BEAUSSART EDDY ET VALERIE"/>
    <x v="19"/>
    <n v="29645"/>
    <n v="6450"/>
    <n v="36095"/>
    <n v="93"/>
    <n v="1714.19"/>
    <n v="95"/>
    <m/>
    <n v="1619.19"/>
    <n v="4.7491065244493702E-2"/>
    <n v="-3609.5"/>
    <n v="0"/>
    <m/>
    <m/>
    <m/>
    <n v="7.0000000000000007E-2"/>
    <n v="0"/>
    <m/>
    <n v="0"/>
    <s v="VWB"/>
    <n v="1"/>
    <n v="20"/>
    <n v="1"/>
    <n v="1"/>
    <m/>
    <m/>
    <n v="1"/>
    <s v="Val de Lys Automobiles"/>
    <s v="VOLKSWAGEN"/>
    <m/>
    <s v="La Chapelle"/>
    <n v="1714.19"/>
  </r>
  <r>
    <x v="3"/>
    <s v="C"/>
    <x v="3"/>
    <d v="2021-04-28T00:00:00"/>
    <d v="2021-04-28T00:00:00"/>
    <m/>
    <m/>
    <m/>
    <m/>
    <m/>
    <n v="0"/>
    <s v="ASCDI"/>
    <n v="529831"/>
    <n v="9831"/>
    <s v="KUREK ALEXANDRE ET HELENE"/>
    <x v="19"/>
    <n v="29257.5"/>
    <n v="6850"/>
    <n v="36107.5"/>
    <n v="121"/>
    <n v="1330.78"/>
    <n v="95"/>
    <m/>
    <n v="1235.78"/>
    <n v="3.6856054836252858E-2"/>
    <n v="-3592"/>
    <n v="0"/>
    <m/>
    <m/>
    <n v="7.0000000000000007E-2"/>
    <n v="7.0000000000000007E-2"/>
    <n v="86.504600000000011"/>
    <m/>
    <n v="86.504600000000011"/>
    <s v="VWB"/>
    <n v="1"/>
    <n v="0"/>
    <n v="0"/>
    <n v="1"/>
    <m/>
    <m/>
    <n v="0"/>
    <s v="Val de Lys Automobiles"/>
    <s v="VOLKSWAGEN"/>
    <m/>
    <s v="La Chapelle"/>
    <n v="1330.78"/>
  </r>
  <r>
    <x v="3"/>
    <s v="C"/>
    <x v="3"/>
    <d v="2021-01-11T00:00:00"/>
    <d v="2021-01-11T00:00:00"/>
    <m/>
    <m/>
    <m/>
    <m/>
    <m/>
    <n v="0"/>
    <s v="ASYPA"/>
    <n v="529832"/>
    <n v="9832"/>
    <s v="KOJFER Henri Nicolas"/>
    <x v="16"/>
    <n v="15294.17"/>
    <n v="1666.69"/>
    <n v="16960.86"/>
    <n v="4"/>
    <n v="643.55999999999995"/>
    <n v="95"/>
    <m/>
    <n v="548.55999999999995"/>
    <n v="3.7943830678397197E-2"/>
    <n v="0"/>
    <n v="-900"/>
    <m/>
    <m/>
    <n v="0.1"/>
    <n v="7.0000000000000007E-2"/>
    <n v="54.855999999999995"/>
    <m/>
    <n v="54.855999999999995"/>
    <s v="VWB"/>
    <n v="1"/>
    <n v="20"/>
    <n v="1"/>
    <n v="1"/>
    <m/>
    <m/>
    <n v="1"/>
    <s v="Val de Lys Automobiles"/>
    <s v="VOLKSWAGEN"/>
    <m/>
    <s v="La Chapelle"/>
    <n v="643.55999999999995"/>
  </r>
  <r>
    <x v="3"/>
    <s v="C"/>
    <x v="3"/>
    <d v="2021-03-04T00:00:00"/>
    <d v="2021-03-02T00:00:00"/>
    <m/>
    <m/>
    <m/>
    <m/>
    <m/>
    <n v="0"/>
    <s v="ASCDI"/>
    <n v="529833"/>
    <n v="9833"/>
    <s v="BOTCHON MARINE"/>
    <x v="18"/>
    <n v="30160.83"/>
    <n v="3258.34"/>
    <n v="33419.17"/>
    <n v="9"/>
    <n v="1092.29"/>
    <n v="95"/>
    <m/>
    <n v="997.29"/>
    <n v="3.2684534056351487E-2"/>
    <n v="0"/>
    <n v="-668.38"/>
    <m/>
    <m/>
    <n v="7.0000000000000007E-2"/>
    <n v="7.0000000000000007E-2"/>
    <n v="69.810299999999998"/>
    <m/>
    <n v="69.810299999999998"/>
    <s v="VWB"/>
    <n v="1"/>
    <n v="20"/>
    <n v="1"/>
    <n v="1"/>
    <m/>
    <m/>
    <n v="1"/>
    <s v="Val de Lys Automobiles"/>
    <s v="VOLKSWAGEN"/>
    <m/>
    <s v="La Chapelle"/>
    <n v="1092.29"/>
  </r>
  <r>
    <x v="3"/>
    <s v="C"/>
    <x v="3"/>
    <d v="2021-08-04T00:00:00"/>
    <d v="2021-08-05T00:00:00"/>
    <m/>
    <m/>
    <m/>
    <m/>
    <m/>
    <n v="0"/>
    <s v="ASDCA"/>
    <n v="529834"/>
    <n v="9834"/>
    <s v="DUTERTRE J-Marc &amp; Francoise"/>
    <x v="21"/>
    <n v="31120"/>
    <n v="2150.0100000000002"/>
    <n v="33270.01"/>
    <n v="71"/>
    <n v="482.09"/>
    <n v="95"/>
    <m/>
    <n v="387.09"/>
    <n v="1.4490227084392219E-2"/>
    <n v="0"/>
    <n v="0"/>
    <m/>
    <m/>
    <n v="7.0000000000000007E-2"/>
    <n v="7.0000000000000007E-2"/>
    <n v="27.096299999999999"/>
    <m/>
    <n v="27.096299999999999"/>
    <n v="0"/>
    <n v="1"/>
    <n v="20"/>
    <n v="1"/>
    <n v="1"/>
    <m/>
    <m/>
    <n v="1"/>
    <s v="Val de Lys Automobiles"/>
    <s v="VOLKSWAGEN"/>
    <m/>
    <s v="La Chapelle"/>
    <n v="482.09"/>
  </r>
  <r>
    <x v="3"/>
    <s v="C"/>
    <x v="3"/>
    <d v="2021-03-31T00:00:00"/>
    <d v="2021-03-31T00:00:00"/>
    <m/>
    <m/>
    <m/>
    <m/>
    <m/>
    <n v="0"/>
    <s v="ASCDI"/>
    <n v="529835"/>
    <n v="9835"/>
    <s v="VANCAPPEL Philippe"/>
    <x v="19"/>
    <n v="29070"/>
    <n v="8933.34"/>
    <n v="38003.339999999997"/>
    <n v="13"/>
    <n v="1163.4000000000001"/>
    <n v="95"/>
    <m/>
    <n v="1068.4000000000001"/>
    <n v="3.0613098743426242E-2"/>
    <n v="0"/>
    <n v="0"/>
    <m/>
    <m/>
    <m/>
    <n v="7.0000000000000007E-2"/>
    <n v="0"/>
    <m/>
    <n v="0"/>
    <s v="VWB"/>
    <n v="1"/>
    <n v="20"/>
    <n v="1"/>
    <n v="1"/>
    <m/>
    <m/>
    <n v="1"/>
    <s v="Val de Lys Automobiles"/>
    <s v="VOLKSWAGEN"/>
    <m/>
    <s v="La Chapelle"/>
    <n v="1163.4000000000001"/>
  </r>
  <r>
    <x v="3"/>
    <s v="C"/>
    <x v="3"/>
    <d v="2021-04-12T00:00:00"/>
    <d v="2021-04-12T00:00:00"/>
    <m/>
    <m/>
    <m/>
    <m/>
    <m/>
    <n v="-397.49"/>
    <s v="VSYPA"/>
    <n v="529836"/>
    <n v="9836"/>
    <s v="FINOT EMILIEN"/>
    <x v="18"/>
    <n v="27052.5"/>
    <n v="754.17"/>
    <n v="27806.67"/>
    <n v="28"/>
    <n v="829.74"/>
    <n v="95"/>
    <m/>
    <n v="734.74"/>
    <n v="2.9839603231886454E-2"/>
    <n v="0"/>
    <n v="-1056.6500000000001"/>
    <m/>
    <m/>
    <n v="7.0000000000000007E-2"/>
    <n v="0.1"/>
    <n v="51.431800000000003"/>
    <m/>
    <n v="51.431800000000003"/>
    <s v="VWB"/>
    <n v="0"/>
    <n v="0"/>
    <n v="0"/>
    <n v="1"/>
    <n v="182.26999999999998"/>
    <m/>
    <n v="0"/>
    <s v="Val de Lys Automobiles"/>
    <s v="VOLKSWAGEN"/>
    <m/>
    <s v="Entreprises"/>
    <n v="1012.01"/>
  </r>
  <r>
    <x v="3"/>
    <s v="C"/>
    <x v="3"/>
    <d v="2021-04-07T00:00:00"/>
    <d v="2021-04-07T00:00:00"/>
    <m/>
    <m/>
    <m/>
    <m/>
    <m/>
    <n v="0"/>
    <s v="ASYPA"/>
    <n v="529837"/>
    <n v="9837"/>
    <s v="HENNEBO JEAN PIERRE"/>
    <x v="18"/>
    <n v="27052.5"/>
    <n v="2595.84"/>
    <n v="29648.34"/>
    <n v="23"/>
    <n v="1992.91"/>
    <n v="95"/>
    <m/>
    <n v="1897.91"/>
    <n v="6.7218265845575165E-2"/>
    <n v="-1416.67"/>
    <n v="0"/>
    <m/>
    <m/>
    <n v="7.0000000000000007E-2"/>
    <n v="0.13"/>
    <n v="132.85370000000003"/>
    <m/>
    <n v="132.85370000000003"/>
    <s v=""/>
    <n v="1"/>
    <n v="0"/>
    <n v="0"/>
    <n v="1"/>
    <m/>
    <m/>
    <n v="0"/>
    <s v="Val de Lys Automobiles"/>
    <s v="VOLKSWAGEN"/>
    <m/>
    <s v="La Chapelle"/>
    <n v="1992.91"/>
  </r>
  <r>
    <x v="3"/>
    <s v="C"/>
    <x v="3"/>
    <d v="2021-03-19T00:00:00"/>
    <d v="2021-03-19T00:00:00"/>
    <m/>
    <m/>
    <m/>
    <m/>
    <m/>
    <m/>
    <s v="ASYPA"/>
    <n v="529838"/>
    <n v="9838"/>
    <s v="DESRUMAUX FRANCOIS"/>
    <x v="18"/>
    <n v="21444.17"/>
    <n v="1904.17"/>
    <n v="23348.339999999997"/>
    <n v="4"/>
    <n v="996.30000000000007"/>
    <n v="95"/>
    <m/>
    <n v="901.30000000000007"/>
    <n v="4.2671127797522232E-2"/>
    <n v="0"/>
    <n v="-1416.67"/>
    <m/>
    <m/>
    <m/>
    <n v="7.0000000000000007E-2"/>
    <n v="0"/>
    <m/>
    <n v="0"/>
    <s v="VWB"/>
    <n v="1"/>
    <n v="20"/>
    <n v="1"/>
    <n v="1"/>
    <m/>
    <m/>
    <n v="1"/>
    <s v="Val de Lys Automobiles"/>
    <s v="VOLKSWAGEN"/>
    <m/>
    <s v="La Chapelle"/>
    <n v="996.30000000000007"/>
  </r>
  <r>
    <x v="3"/>
    <s v="C"/>
    <x v="3"/>
    <d v="2021-04-12T00:00:00"/>
    <d v="2021-04-12T00:00:00"/>
    <m/>
    <m/>
    <m/>
    <m/>
    <m/>
    <n v="0"/>
    <s v="ASYPA"/>
    <n v="529839"/>
    <n v="9839"/>
    <s v="MESSIEUX ALEXIS"/>
    <x v="21"/>
    <n v="33545"/>
    <n v="2887.51"/>
    <n v="36432.51"/>
    <n v="17"/>
    <n v="2114.1799999999998"/>
    <n v="95"/>
    <m/>
    <n v="2019.1799999999998"/>
    <n v="5.803003965414405E-2"/>
    <n v="-1650"/>
    <n v="0"/>
    <m/>
    <m/>
    <n v="7.0000000000000007E-2"/>
    <n v="7.0000000000000007E-2"/>
    <n v="141.3426"/>
    <m/>
    <n v="141.3426"/>
    <s v=""/>
    <n v="0"/>
    <n v="20"/>
    <n v="1"/>
    <n v="1"/>
    <m/>
    <m/>
    <n v="1"/>
    <s v="Val de Lys Automobiles"/>
    <s v="VOLKSWAGEN"/>
    <m/>
    <s v="La Chapelle"/>
    <n v="2114.1799999999998"/>
  </r>
  <r>
    <x v="3"/>
    <s v="C"/>
    <x v="3"/>
    <d v="2021-04-30T00:00:00"/>
    <d v="2021-04-30T00:00:00"/>
    <m/>
    <m/>
    <m/>
    <m/>
    <m/>
    <n v="0"/>
    <s v="ASDCA"/>
    <n v="539809"/>
    <n v="9809"/>
    <s v="NERVET DYLAN"/>
    <x v="16"/>
    <n v="14744.17"/>
    <n v="433.33"/>
    <n v="15177.5"/>
    <n v="3"/>
    <n v="856.08"/>
    <n v="95"/>
    <m/>
    <n v="761.08"/>
    <n v="5.6404546203261408E-2"/>
    <n v="-1733.33"/>
    <n v="0"/>
    <m/>
    <m/>
    <n v="0.1"/>
    <n v="0.1"/>
    <n v="76.108000000000004"/>
    <m/>
    <n v="76.108000000000004"/>
    <s v="CM CIC Bail"/>
    <n v="1"/>
    <n v="20"/>
    <n v="1"/>
    <n v="1"/>
    <m/>
    <m/>
    <n v="1"/>
    <s v="Val de Lys Automobiles"/>
    <s v="VOLKSWAGEN"/>
    <m/>
    <s v="La Chapelle"/>
    <n v="856.08"/>
  </r>
  <r>
    <x v="4"/>
    <s v="C"/>
    <x v="4"/>
    <d v="2021-03-30T00:00:00"/>
    <d v="2021-03-30T00:00:00"/>
    <m/>
    <m/>
    <m/>
    <m/>
    <m/>
    <m/>
    <s v="LEGCH"/>
    <n v="3978"/>
    <n v="3978"/>
    <s v="DAHI ABDELAZIZ"/>
    <x v="32"/>
    <n v="34286.03"/>
    <n v="525"/>
    <n v="34811.03"/>
    <n v="417"/>
    <n v="731.15"/>
    <n v="0"/>
    <m/>
    <n v="731.15"/>
    <n v="2.1003400359024135E-2"/>
    <n v="-2088.66"/>
    <n v="-1950"/>
    <m/>
    <m/>
    <n v="0.13"/>
    <n v="0"/>
    <n v="95.049499999999995"/>
    <m/>
    <n v="95.049499999999995"/>
    <s v=""/>
    <n v="0"/>
    <n v="0"/>
    <n v="0"/>
    <n v="1"/>
    <m/>
    <m/>
    <n v="0"/>
    <s v="Valauto Lomme  "/>
    <s v="HYUNDAI"/>
    <m/>
    <s v="Lomme HY"/>
    <n v="731.15"/>
  </r>
  <r>
    <x v="4"/>
    <s v="C"/>
    <x v="4"/>
    <d v="2021-02-22T00:00:00"/>
    <d v="2021-02-23T00:00:00"/>
    <m/>
    <m/>
    <m/>
    <m/>
    <m/>
    <n v="0"/>
    <s v="LERDU"/>
    <n v="4043"/>
    <n v="4043"/>
    <s v="BAUSSART YVELINE"/>
    <x v="33"/>
    <n v="22369.35"/>
    <n v="458.33"/>
    <n v="22827.68"/>
    <n v="245"/>
    <n v="340.43"/>
    <n v="0"/>
    <m/>
    <n v="340.43"/>
    <n v="1.4913035402633995E-2"/>
    <n v="-1369.66"/>
    <n v="-1450"/>
    <m/>
    <m/>
    <n v="0.12"/>
    <n v="0"/>
    <n v="40.851599999999998"/>
    <m/>
    <n v="40.851599999999998"/>
    <s v=""/>
    <n v="0"/>
    <n v="20"/>
    <n v="1"/>
    <n v="1"/>
    <m/>
    <m/>
    <n v="1"/>
    <s v="Valauto Lomme  "/>
    <s v="HYUNDAI"/>
    <m/>
    <s v="Lomme HY"/>
    <n v="340.43"/>
  </r>
  <r>
    <x v="4"/>
    <s v="C"/>
    <x v="4"/>
    <d v="2021-01-21T00:00:00"/>
    <d v="2021-01-22T00:00:00"/>
    <m/>
    <m/>
    <m/>
    <m/>
    <m/>
    <m/>
    <s v="LERDU"/>
    <n v="4060"/>
    <n v="4060"/>
    <s v="VISSE FABIEN"/>
    <x v="33"/>
    <n v="38327.69"/>
    <n v="458.33"/>
    <n v="38786.020000000004"/>
    <n v="189"/>
    <n v="2031.89"/>
    <n v="0"/>
    <m/>
    <n v="2031.89"/>
    <n v="5.2387174554130583E-2"/>
    <n v="-2327.16"/>
    <n v="-1000"/>
    <m/>
    <m/>
    <n v="0.12"/>
    <n v="0"/>
    <n v="243.82679999999999"/>
    <m/>
    <n v="243.82679999999999"/>
    <s v="Hyundai Finance"/>
    <n v="0"/>
    <n v="20"/>
    <n v="1"/>
    <n v="1"/>
    <m/>
    <m/>
    <n v="1"/>
    <s v="Valauto Lomme  "/>
    <s v="HYUNDAI"/>
    <m/>
    <s v="Lomme HY"/>
    <n v="2031.89"/>
  </r>
  <r>
    <x v="4"/>
    <s v="C"/>
    <x v="4"/>
    <d v="2021-02-25T00:00:00"/>
    <d v="2021-02-26T00:00:00"/>
    <m/>
    <m/>
    <m/>
    <m/>
    <m/>
    <n v="0"/>
    <s v="LERDU"/>
    <n v="4062"/>
    <n v="4062"/>
    <s v="WEIRAUCH JEAN-YVES"/>
    <x v="33"/>
    <n v="20044.09"/>
    <n v="0"/>
    <n v="20044.09"/>
    <n v="224"/>
    <n v="1485.17"/>
    <n v="0"/>
    <m/>
    <n v="1485.17"/>
    <n v="7.4095157225895519E-2"/>
    <n v="0"/>
    <n v="-1450"/>
    <m/>
    <m/>
    <n v="0.12"/>
    <n v="0"/>
    <n v="178.22040000000001"/>
    <m/>
    <n v="178.22040000000001"/>
    <s v=""/>
    <n v="0"/>
    <n v="20"/>
    <n v="1"/>
    <n v="1"/>
    <m/>
    <m/>
    <n v="1"/>
    <s v="Valauto Lomme  "/>
    <s v="HYUNDAI"/>
    <m/>
    <s v="Lomme HY"/>
    <n v="1485.17"/>
  </r>
  <r>
    <x v="4"/>
    <s v="C"/>
    <x v="4"/>
    <d v="2021-07-20T00:00:00"/>
    <d v="2021-07-19T00:00:00"/>
    <m/>
    <m/>
    <m/>
    <m/>
    <m/>
    <n v="0"/>
    <s v="LECPO"/>
    <n v="4084"/>
    <n v="4084"/>
    <s v="MOUSSET - CANALS VICOR"/>
    <x v="32"/>
    <n v="32661.02"/>
    <n v="525"/>
    <n v="33186.020000000004"/>
    <n v="344"/>
    <n v="479.9"/>
    <n v="0"/>
    <m/>
    <n v="479.9"/>
    <n v="1.446090853919813E-2"/>
    <n v="-5932.32"/>
    <n v="1991.16"/>
    <m/>
    <m/>
    <n v="0.13"/>
    <n v="0.12"/>
    <n v="62.387"/>
    <m/>
    <n v="62.387"/>
    <s v=""/>
    <n v="0"/>
    <n v="20"/>
    <n v="1"/>
    <n v="1"/>
    <m/>
    <m/>
    <n v="1"/>
    <s v="Valauto Lomme  "/>
    <s v="HYUNDAI"/>
    <m/>
    <s v="Lomme HY"/>
    <n v="479.9"/>
  </r>
  <r>
    <x v="4"/>
    <s v="C"/>
    <x v="4"/>
    <d v="2021-02-01T00:00:00"/>
    <d v="2021-02-01T00:00:00"/>
    <m/>
    <m/>
    <m/>
    <m/>
    <m/>
    <m/>
    <s v="LERDU"/>
    <n v="4092"/>
    <n v="4092"/>
    <s v="THELEN JEAN-MARC"/>
    <x v="34"/>
    <n v="12577.69"/>
    <n v="0"/>
    <n v="12577.69"/>
    <n v="165"/>
    <n v="1018.35"/>
    <n v="0"/>
    <m/>
    <n v="1018.35"/>
    <n v="8.0964787651786621E-2"/>
    <n v="-754.66"/>
    <n v="-550"/>
    <m/>
    <m/>
    <n v="0.12"/>
    <n v="0"/>
    <n v="122.202"/>
    <m/>
    <n v="122.202"/>
    <s v="Hyundai Finance"/>
    <n v="0"/>
    <n v="20"/>
    <n v="1"/>
    <n v="1"/>
    <m/>
    <m/>
    <n v="1"/>
    <s v="Valauto Lomme  "/>
    <s v="HYUNDAI"/>
    <m/>
    <s v="Lomme HY"/>
    <n v="1018.35"/>
  </r>
  <r>
    <x v="4"/>
    <s v="C"/>
    <x v="4"/>
    <d v="2021-01-05T00:00:00"/>
    <d v="2021-01-07T00:00:00"/>
    <m/>
    <m/>
    <m/>
    <m/>
    <m/>
    <n v="18006.48"/>
    <s v="LERDU"/>
    <n v="4097"/>
    <n v="4097"/>
    <s v="DEMAEGHT JOEL"/>
    <x v="33"/>
    <n v="24452.69"/>
    <n v="458.33"/>
    <n v="24911.02"/>
    <n v="124"/>
    <n v="224.28999999999996"/>
    <n v="0"/>
    <m/>
    <n v="224.28999999999996"/>
    <n v="9.0036457760461017E-3"/>
    <n v="-1992.88"/>
    <n v="-1500"/>
    <m/>
    <m/>
    <n v="0.12"/>
    <n v="0"/>
    <n v="26.914799999999996"/>
    <m/>
    <n v="26.914799999999996"/>
    <s v="Hyundai Finance"/>
    <n v="0"/>
    <n v="20"/>
    <n v="1"/>
    <n v="1"/>
    <m/>
    <m/>
    <n v="1"/>
    <s v="Valauto Lomme  "/>
    <s v="HYUNDAI"/>
    <m/>
    <s v="Lomme HY"/>
    <n v="224.28999999999996"/>
  </r>
  <r>
    <x v="4"/>
    <s v="C"/>
    <x v="4"/>
    <d v="2021-04-08T00:00:00"/>
    <d v="2021-04-08T00:00:00"/>
    <m/>
    <m/>
    <m/>
    <m/>
    <m/>
    <n v="0"/>
    <s v="LERDU"/>
    <n v="4099"/>
    <n v="4099"/>
    <s v="CAUX NICOLAS"/>
    <x v="32"/>
    <n v="32615.96"/>
    <n v="525"/>
    <n v="33140.959999999999"/>
    <n v="211"/>
    <n v="1665.79"/>
    <n v="0"/>
    <m/>
    <n v="1665.79"/>
    <n v="5.0263782340644325E-2"/>
    <n v="0"/>
    <n v="-3873.66"/>
    <m/>
    <m/>
    <n v="0.12"/>
    <n v="0.12"/>
    <n v="199.89479999999998"/>
    <m/>
    <n v="199.89479999999998"/>
    <s v=""/>
    <n v="0"/>
    <n v="20"/>
    <n v="1"/>
    <n v="1"/>
    <m/>
    <m/>
    <n v="1"/>
    <s v="Valauto Lomme  "/>
    <s v="HYUNDAI"/>
    <m/>
    <s v="Lomme HY"/>
    <n v="1665.79"/>
  </r>
  <r>
    <x v="4"/>
    <s v="C"/>
    <x v="4"/>
    <d v="2021-01-21T00:00:00"/>
    <d v="2021-01-26T00:00:00"/>
    <m/>
    <m/>
    <m/>
    <m/>
    <m/>
    <n v="0"/>
    <s v="LERDU"/>
    <n v="4106"/>
    <n v="4106"/>
    <s v="COLLART SYLVIE"/>
    <x v="33"/>
    <n v="20044.09"/>
    <n v="458.33"/>
    <n v="20502.420000000002"/>
    <n v="134"/>
    <n v="1360.78"/>
    <n v="0"/>
    <m/>
    <n v="1360.78"/>
    <n v="6.6371677099581403E-2"/>
    <n v="0"/>
    <n v="-1450"/>
    <m/>
    <m/>
    <n v="0.12"/>
    <n v="0"/>
    <n v="163.2936"/>
    <m/>
    <n v="163.2936"/>
    <s v=""/>
    <n v="0"/>
    <n v="20"/>
    <n v="1"/>
    <n v="1"/>
    <m/>
    <m/>
    <n v="1"/>
    <s v="Valauto Lomme  "/>
    <s v="HYUNDAI"/>
    <m/>
    <s v="Lomme HY"/>
    <n v="1360.78"/>
  </r>
  <r>
    <x v="4"/>
    <s v="C"/>
    <x v="4"/>
    <d v="2021-01-04T00:00:00"/>
    <d v="2021-01-05T00:00:00"/>
    <m/>
    <m/>
    <m/>
    <m/>
    <m/>
    <n v="0"/>
    <s v="LERDU"/>
    <n v="4107"/>
    <n v="4107"/>
    <s v="VANMERRIS REGIS"/>
    <x v="33"/>
    <n v="21952.69"/>
    <n v="458.33"/>
    <n v="22411.02"/>
    <n v="117"/>
    <n v="1247.3599999999999"/>
    <n v="0"/>
    <m/>
    <n v="1247.3599999999999"/>
    <n v="5.5658332373983863E-2"/>
    <n v="-1792.88"/>
    <n v="-1450"/>
    <m/>
    <m/>
    <n v="0.12"/>
    <n v="0"/>
    <n v="149.68319999999997"/>
    <m/>
    <n v="149.68319999999997"/>
    <s v=""/>
    <n v="0"/>
    <n v="20"/>
    <n v="1"/>
    <n v="1"/>
    <m/>
    <m/>
    <n v="1"/>
    <s v="Valauto Lomme  "/>
    <s v="HYUNDAI"/>
    <m/>
    <s v="Lomme HY"/>
    <n v="1247.3599999999999"/>
  </r>
  <r>
    <x v="4"/>
    <s v="C"/>
    <x v="4"/>
    <d v="2021-02-03T00:00:00"/>
    <d v="2021-02-04T00:00:00"/>
    <m/>
    <m/>
    <m/>
    <m/>
    <m/>
    <n v="0"/>
    <s v="LERDU"/>
    <n v="4109"/>
    <n v="4109"/>
    <s v="DELEMER MICHEL"/>
    <x v="35"/>
    <n v="20765.96"/>
    <n v="433.33"/>
    <n v="21199.29"/>
    <n v="146"/>
    <n v="1054.74"/>
    <n v="0"/>
    <m/>
    <n v="1054.74"/>
    <n v="4.9753553067107437E-2"/>
    <n v="-1340.66"/>
    <n v="-1000"/>
    <m/>
    <m/>
    <n v="0.12"/>
    <n v="0"/>
    <n v="126.5688"/>
    <m/>
    <n v="126.5688"/>
    <s v="Hyundai Finance"/>
    <n v="0"/>
    <n v="20"/>
    <n v="1"/>
    <n v="1"/>
    <m/>
    <m/>
    <n v="1"/>
    <s v="Valauto Lomme  "/>
    <s v="HYUNDAI"/>
    <m/>
    <s v="Lomme HY"/>
    <n v="1054.74"/>
  </r>
  <r>
    <x v="4"/>
    <s v="C"/>
    <x v="4"/>
    <d v="2021-01-20T00:00:00"/>
    <d v="2021-01-21T00:00:00"/>
    <m/>
    <m/>
    <m/>
    <m/>
    <m/>
    <n v="0"/>
    <s v="LERDU"/>
    <n v="4112"/>
    <n v="4112"/>
    <s v="JULLE JUSTINE"/>
    <x v="35"/>
    <n v="18577.68"/>
    <n v="0"/>
    <n v="18577.68"/>
    <n v="133"/>
    <n v="1049.8699999999999"/>
    <n v="0"/>
    <m/>
    <n v="1049.8699999999999"/>
    <n v="5.6512438582212624E-2"/>
    <n v="-1184.6600000000001"/>
    <n v="-1000"/>
    <m/>
    <m/>
    <n v="0.12"/>
    <n v="0"/>
    <n v="125.98439999999998"/>
    <m/>
    <n v="125.98439999999998"/>
    <s v=""/>
    <n v="0"/>
    <n v="20"/>
    <n v="1"/>
    <n v="1"/>
    <m/>
    <m/>
    <n v="1"/>
    <s v="Valauto Lomme  "/>
    <s v="HYUNDAI"/>
    <m/>
    <s v="Lomme HY"/>
    <n v="1049.8699999999999"/>
  </r>
  <r>
    <x v="4"/>
    <s v="C"/>
    <x v="4"/>
    <d v="2021-01-07T00:00:00"/>
    <d v="2021-01-08T00:00:00"/>
    <m/>
    <m/>
    <m/>
    <m/>
    <m/>
    <n v="0"/>
    <s v="RQSCA"/>
    <n v="4118"/>
    <n v="4118"/>
    <s v="LAUNAY KEVIN"/>
    <x v="33"/>
    <n v="20044.09"/>
    <n v="833.33"/>
    <n v="20877.420000000002"/>
    <n v="106"/>
    <n v="1192.23"/>
    <n v="0"/>
    <m/>
    <n v="1192.23"/>
    <n v="5.7106194156174468E-2"/>
    <n v="0"/>
    <n v="-1000"/>
    <m/>
    <m/>
    <n v="0.12"/>
    <n v="0.12"/>
    <n v="143.0676"/>
    <m/>
    <n v="143.0676"/>
    <s v="Hyundai Finance"/>
    <n v="0"/>
    <n v="20"/>
    <n v="1"/>
    <n v="1"/>
    <n v="250"/>
    <n v="44286"/>
    <n v="1"/>
    <s v="Valauto Lomme  "/>
    <s v="HYUNDAI"/>
    <m/>
    <s v="Roncq HYUNDAI"/>
    <n v="1442.23"/>
  </r>
  <r>
    <x v="4"/>
    <s v="C"/>
    <x v="4"/>
    <d v="2021-01-13T00:00:00"/>
    <d v="2021-01-15T00:00:00"/>
    <m/>
    <m/>
    <m/>
    <m/>
    <m/>
    <n v="0"/>
    <s v="LERDU"/>
    <n v="4119"/>
    <n v="4119"/>
    <s v="SAWADOGO AURELIEN"/>
    <x v="36"/>
    <n v="21494.35"/>
    <n v="252"/>
    <n v="21746.35"/>
    <n v="110"/>
    <n v="1733.76"/>
    <n v="0"/>
    <m/>
    <n v="1733.76"/>
    <n v="7.9726482835050488E-2"/>
    <n v="-1304.78"/>
    <n v="-2100"/>
    <m/>
    <m/>
    <n v="0.12"/>
    <n v="0"/>
    <n v="208.05119999999999"/>
    <m/>
    <n v="208.05119999999999"/>
    <s v="Hyundai Finance"/>
    <n v="0"/>
    <n v="20"/>
    <n v="1"/>
    <n v="1"/>
    <m/>
    <m/>
    <n v="1"/>
    <s v="Valauto Lomme  "/>
    <s v="HYUNDAI"/>
    <m/>
    <s v="Lomme HY"/>
    <n v="1733.76"/>
  </r>
  <r>
    <x v="4"/>
    <s v="C"/>
    <x v="4"/>
    <d v="2021-06-03T00:00:00"/>
    <d v="2021-06-07T00:00:00"/>
    <m/>
    <m/>
    <m/>
    <m/>
    <m/>
    <n v="0"/>
    <s v="LERDU"/>
    <n v="4123"/>
    <n v="4123"/>
    <s v="GORECKI MARTINE"/>
    <x v="33"/>
    <n v="22377.38"/>
    <n v="458.33"/>
    <n v="22835.710000000003"/>
    <n v="240"/>
    <n v="1312.26"/>
    <n v="0"/>
    <m/>
    <n v="1312.26"/>
    <n v="5.7465259455475648E-2"/>
    <n v="-1369.66"/>
    <n v="-1450"/>
    <m/>
    <m/>
    <n v="0.12"/>
    <n v="0.12"/>
    <n v="157.47119999999998"/>
    <m/>
    <n v="157.47119999999998"/>
    <s v=""/>
    <n v="0"/>
    <n v="20"/>
    <n v="1"/>
    <n v="1"/>
    <m/>
    <m/>
    <n v="1"/>
    <s v="Valauto Lomme  "/>
    <s v="HYUNDAI"/>
    <m/>
    <s v="Lomme HY"/>
    <n v="1312.26"/>
  </r>
  <r>
    <x v="4"/>
    <s v="C"/>
    <x v="4"/>
    <d v="2021-01-20T00:00:00"/>
    <d v="2021-01-20T00:00:00"/>
    <m/>
    <m/>
    <m/>
    <m/>
    <m/>
    <n v="0"/>
    <s v="LEGCH"/>
    <n v="4124"/>
    <n v="4124"/>
    <s v="CACHOIRE MEGANE"/>
    <x v="33"/>
    <n v="36411.019999999997"/>
    <n v="458.33"/>
    <n v="36869.35"/>
    <n v="103"/>
    <n v="1310.17"/>
    <n v="0"/>
    <m/>
    <n v="1310.17"/>
    <n v="3.5535478656390743E-2"/>
    <n v="0"/>
    <n v="-4449.6000000000004"/>
    <m/>
    <m/>
    <n v="0.12"/>
    <n v="0"/>
    <n v="157.22040000000001"/>
    <m/>
    <n v="157.22040000000001"/>
    <s v="Hyundai Finance"/>
    <n v="0"/>
    <n v="20"/>
    <n v="1"/>
    <n v="1"/>
    <m/>
    <m/>
    <n v="1"/>
    <s v="Valauto Lomme  "/>
    <s v="HYUNDAI"/>
    <m/>
    <s v="Lomme HY"/>
    <n v="1310.17"/>
  </r>
  <r>
    <x v="4"/>
    <s v="C"/>
    <x v="4"/>
    <d v="2021-03-11T00:00:00"/>
    <d v="2021-03-11T00:00:00"/>
    <m/>
    <m/>
    <m/>
    <m/>
    <m/>
    <n v="17820"/>
    <s v="LEGCH"/>
    <n v="4125"/>
    <n v="4125"/>
    <s v="DHOISNE LAURENT "/>
    <x v="36"/>
    <n v="21494.36"/>
    <n v="252"/>
    <n v="21746.36"/>
    <n v="153"/>
    <n v="1427.16"/>
    <n v="0"/>
    <m/>
    <n v="1427.16"/>
    <n v="6.5627534906991331E-2"/>
    <n v="-1304.78"/>
    <n v="-2100"/>
    <m/>
    <m/>
    <n v="0.13"/>
    <n v="0"/>
    <n v="185.53080000000003"/>
    <m/>
    <n v="185.53080000000003"/>
    <s v="Hyundai Finance"/>
    <n v="0"/>
    <n v="20"/>
    <n v="1"/>
    <n v="1"/>
    <m/>
    <m/>
    <n v="1"/>
    <s v="Valauto Lomme  "/>
    <s v="HYUNDAI"/>
    <m/>
    <s v="Lomme HY"/>
    <n v="1427.16"/>
  </r>
  <r>
    <x v="4"/>
    <s v="C"/>
    <x v="4"/>
    <d v="2021-12-27T00:00:00"/>
    <d v="2021-12-30T00:00:00"/>
    <m/>
    <m/>
    <m/>
    <m/>
    <m/>
    <n v="-0.01"/>
    <s v="LERDU"/>
    <n v="4128"/>
    <n v="4128"/>
    <s v="DUARTE JOAQUIM"/>
    <x v="33"/>
    <n v="36419.089999999997"/>
    <n v="458.33"/>
    <n v="36877.42"/>
    <n v="443"/>
    <n v="2245.86"/>
    <n v="0"/>
    <m/>
    <n v="2245.86"/>
    <n v="6.0900681229869122E-2"/>
    <n v="-2212.16"/>
    <n v="-1520"/>
    <m/>
    <m/>
    <n v="0.12"/>
    <n v="0.12"/>
    <n v="269.50319999999999"/>
    <m/>
    <n v="269.50319999999999"/>
    <s v="Hyundai Finance"/>
    <n v="0"/>
    <n v="20"/>
    <n v="1"/>
    <n v="1"/>
    <m/>
    <m/>
    <n v="1"/>
    <s v="Valauto Lomme  "/>
    <s v="HYUNDAI"/>
    <m/>
    <s v="Lomme HY"/>
    <n v="2245.86"/>
  </r>
  <r>
    <x v="4"/>
    <s v="C"/>
    <x v="4"/>
    <d v="2021-01-15T00:00:00"/>
    <d v="2021-01-18T00:00:00"/>
    <m/>
    <m/>
    <m/>
    <m/>
    <m/>
    <n v="0"/>
    <s v="LERDU"/>
    <n v="4129"/>
    <n v="4129"/>
    <s v="DUTHOIT DELPHINE"/>
    <x v="35"/>
    <n v="19661.02"/>
    <n v="458.33"/>
    <n v="20119.350000000002"/>
    <n v="91"/>
    <n v="1083.56"/>
    <n v="0"/>
    <m/>
    <n v="1083.56"/>
    <n v="5.3856610675792199E-2"/>
    <n v="-1207.1600000000001"/>
    <n v="-1000"/>
    <m/>
    <m/>
    <n v="0.12"/>
    <n v="0"/>
    <n v="130.02719999999999"/>
    <m/>
    <n v="130.02719999999999"/>
    <s v=""/>
    <n v="0"/>
    <n v="20"/>
    <n v="1"/>
    <n v="1"/>
    <m/>
    <m/>
    <n v="1"/>
    <s v="Valauto Lomme  "/>
    <s v="HYUNDAI"/>
    <m/>
    <s v="Lomme HY"/>
    <n v="1083.56"/>
  </r>
  <r>
    <x v="4"/>
    <s v="C"/>
    <x v="4"/>
    <d v="2021-01-20T00:00:00"/>
    <d v="2021-01-20T00:00:00"/>
    <m/>
    <m/>
    <m/>
    <m/>
    <m/>
    <n v="0"/>
    <s v="LEGCH"/>
    <n v="4130"/>
    <n v="4130"/>
    <s v="MALESIEUX LOUIS"/>
    <x v="35"/>
    <n v="16327.69"/>
    <n v="0"/>
    <n v="16327.69"/>
    <n v="96"/>
    <n v="1007.2"/>
    <n v="0"/>
    <m/>
    <n v="1007.2"/>
    <n v="6.1686619478934251E-2"/>
    <n v="-1306.22"/>
    <n v="-1000"/>
    <m/>
    <m/>
    <n v="0.13"/>
    <n v="0"/>
    <n v="130.93600000000001"/>
    <m/>
    <n v="130.93600000000001"/>
    <s v="Hyundai Finance"/>
    <n v="0"/>
    <n v="20"/>
    <n v="1"/>
    <n v="1"/>
    <m/>
    <m/>
    <n v="1"/>
    <s v="Valauto Lomme  "/>
    <s v="HYUNDAI"/>
    <m/>
    <s v="Lomme HY"/>
    <n v="1007.2"/>
  </r>
  <r>
    <x v="4"/>
    <s v="C"/>
    <x v="4"/>
    <d v="2021-01-15T00:00:00"/>
    <d v="2021-01-18T00:00:00"/>
    <m/>
    <m/>
    <m/>
    <m/>
    <m/>
    <n v="0"/>
    <s v="LERDU"/>
    <n v="4132"/>
    <n v="4132"/>
    <s v="EID WAIL"/>
    <x v="35"/>
    <n v="16335.76"/>
    <n v="0"/>
    <n v="16335.76"/>
    <n v="91"/>
    <n v="1109.1099999999999"/>
    <n v="0"/>
    <m/>
    <n v="1109.1099999999999"/>
    <n v="6.7894606678844449E-2"/>
    <n v="0"/>
    <n v="-1000"/>
    <m/>
    <m/>
    <n v="0.12"/>
    <n v="0"/>
    <n v="133.0932"/>
    <m/>
    <n v="133.0932"/>
    <s v="CGI"/>
    <n v="0"/>
    <n v="20"/>
    <n v="1"/>
    <n v="1"/>
    <m/>
    <m/>
    <n v="1"/>
    <s v="Valauto Lomme  "/>
    <s v="HYUNDAI"/>
    <m/>
    <s v="Lomme HY"/>
    <n v="1109.1099999999999"/>
  </r>
  <r>
    <x v="4"/>
    <s v="C"/>
    <x v="4"/>
    <d v="2021-09-14T00:00:00"/>
    <d v="2021-09-17T00:00:00"/>
    <m/>
    <m/>
    <m/>
    <m/>
    <m/>
    <n v="0"/>
    <s v="RQSCA"/>
    <n v="4134"/>
    <n v="4134"/>
    <s v="MESTDAG BRUNO"/>
    <x v="33"/>
    <n v="21960.76"/>
    <n v="458.33"/>
    <n v="22419.09"/>
    <n v="330"/>
    <n v="1305.98"/>
    <n v="0"/>
    <m/>
    <n v="1305.98"/>
    <n v="5.8253033463891712E-2"/>
    <n v="-1250"/>
    <n v="0"/>
    <m/>
    <m/>
    <n v="0.12"/>
    <n v="0.12"/>
    <n v="156.7176"/>
    <m/>
    <n v="156.7176"/>
    <s v="Hyundai Finance"/>
    <n v="0"/>
    <n v="20"/>
    <n v="1"/>
    <n v="1"/>
    <m/>
    <m/>
    <n v="1"/>
    <s v="Valauto Lomme  "/>
    <s v="HYUNDAI"/>
    <m/>
    <s v="Roncq HYUNDAI"/>
    <n v="1305.98"/>
  </r>
  <r>
    <x v="4"/>
    <s v="C"/>
    <x v="4"/>
    <d v="2021-08-16T00:00:00"/>
    <d v="2021-08-10T00:00:00"/>
    <m/>
    <m/>
    <m/>
    <m/>
    <m/>
    <m/>
    <s v="LERDU"/>
    <n v="4135"/>
    <n v="4135"/>
    <s v="MARESCAUX MARGUERITE"/>
    <x v="33"/>
    <n v="22369.35"/>
    <n v="458.33"/>
    <n v="22827.68"/>
    <n v="301"/>
    <n v="1348.77"/>
    <n v="0"/>
    <m/>
    <n v="1348.77"/>
    <n v="5.9084847868903015E-2"/>
    <n v="-1369.66"/>
    <n v="-1250"/>
    <m/>
    <s v="solde client"/>
    <n v="0.12"/>
    <n v="0.12"/>
    <n v="161.85239999999999"/>
    <m/>
    <n v="161.85239999999999"/>
    <s v="Hyundai Finance"/>
    <n v="0"/>
    <n v="20"/>
    <n v="1"/>
    <n v="1"/>
    <m/>
    <m/>
    <n v="1"/>
    <s v="Valauto Lomme  "/>
    <s v="HYUNDAI"/>
    <m/>
    <s v="Lomme HY"/>
    <n v="1348.77"/>
  </r>
  <r>
    <x v="4"/>
    <s v="C"/>
    <x v="4"/>
    <d v="2021-06-14T00:00:00"/>
    <d v="2021-06-14T00:00:00"/>
    <m/>
    <m/>
    <m/>
    <m/>
    <m/>
    <n v="0"/>
    <s v="LERDU"/>
    <n v="4136"/>
    <n v="4136"/>
    <s v="AMRANI REDOUANE"/>
    <x v="33"/>
    <n v="32244.35"/>
    <n v="458.33"/>
    <n v="32702.68"/>
    <n v="235"/>
    <n v="3181.06"/>
    <n v="0"/>
    <m/>
    <n v="3181.06"/>
    <n v="9.7272150172401775E-2"/>
    <n v="-1962.16"/>
    <n v="-1600"/>
    <m/>
    <m/>
    <n v="0.12"/>
    <n v="0.12"/>
    <n v="381.72719999999998"/>
    <m/>
    <n v="381.72719999999998"/>
    <s v="Hyundai Finance"/>
    <n v="0"/>
    <n v="20"/>
    <n v="1"/>
    <n v="1"/>
    <m/>
    <m/>
    <n v="1"/>
    <s v="Valauto Lomme  "/>
    <s v="HYUNDAI"/>
    <m/>
    <s v="Lomme HY"/>
    <n v="3181.06"/>
  </r>
  <r>
    <x v="4"/>
    <s v="C"/>
    <x v="4"/>
    <d v="2021-02-11T00:00:00"/>
    <d v="2021-02-12T00:00:00"/>
    <m/>
    <m/>
    <m/>
    <m/>
    <m/>
    <n v="0"/>
    <s v="LERDU"/>
    <n v="4137"/>
    <n v="4137"/>
    <s v="DESRUELLES SEBASTIEN"/>
    <x v="34"/>
    <n v="14631.59"/>
    <n v="416.67"/>
    <n v="15048.26"/>
    <n v="111"/>
    <n v="868.35"/>
    <n v="0"/>
    <m/>
    <n v="868.35"/>
    <n v="5.7704345884507575E-2"/>
    <n v="-902.16"/>
    <n v="-550"/>
    <m/>
    <m/>
    <n v="0.12"/>
    <n v="0.1"/>
    <n v="104.202"/>
    <m/>
    <n v="104.202"/>
    <s v=""/>
    <n v="0"/>
    <n v="20"/>
    <n v="1"/>
    <n v="1"/>
    <m/>
    <m/>
    <n v="1"/>
    <s v="Valauto Lomme  "/>
    <s v="HYUNDAI"/>
    <m/>
    <s v="Lomme HY"/>
    <n v="868.35"/>
  </r>
  <r>
    <x v="4"/>
    <s v="C"/>
    <x v="4"/>
    <d v="2021-03-16T00:00:00"/>
    <d v="2021-03-16T00:00:00"/>
    <m/>
    <m/>
    <m/>
    <m/>
    <m/>
    <n v="0"/>
    <s v="LERDU"/>
    <n v="4138"/>
    <n v="4138"/>
    <s v="DELGARDE FRANCIS"/>
    <x v="35"/>
    <n v="17419.09"/>
    <n v="458.33"/>
    <n v="17877.420000000002"/>
    <n v="144"/>
    <n v="1142.03"/>
    <n v="0"/>
    <m/>
    <n v="1142.03"/>
    <n v="6.3881141685992709E-2"/>
    <n v="0"/>
    <n v="-1210"/>
    <m/>
    <m/>
    <n v="0.12"/>
    <n v="0.12"/>
    <n v="137.0436"/>
    <m/>
    <n v="137.0436"/>
    <s v=""/>
    <n v="0"/>
    <n v="20"/>
    <n v="1"/>
    <n v="1"/>
    <m/>
    <m/>
    <n v="1"/>
    <s v="Valauto Lomme  "/>
    <s v="HYUNDAI"/>
    <m/>
    <s v="Lomme HY"/>
    <n v="1142.03"/>
  </r>
  <r>
    <x v="4"/>
    <s v="C"/>
    <x v="4"/>
    <d v="2021-02-02T00:00:00"/>
    <d v="2021-02-03T00:00:00"/>
    <m/>
    <m/>
    <m/>
    <m/>
    <m/>
    <n v="0"/>
    <s v="RQSCA"/>
    <n v="4142"/>
    <n v="4142"/>
    <s v="LEGROS CHRISTIAN"/>
    <x v="34"/>
    <n v="14619.36"/>
    <n v="708.34"/>
    <n v="15327.7"/>
    <n v="99"/>
    <n v="990.22"/>
    <n v="0"/>
    <m/>
    <n v="990.22"/>
    <n v="6.4603299908009684E-2"/>
    <n v="-902.16"/>
    <n v="-550"/>
    <m/>
    <m/>
    <n v="0.13"/>
    <n v="0"/>
    <n v="128.7286"/>
    <m/>
    <n v="128.7286"/>
    <s v="Hyundai Finance"/>
    <n v="0"/>
    <n v="20"/>
    <n v="1"/>
    <n v="1"/>
    <m/>
    <m/>
    <n v="1"/>
    <s v="Valauto Lomme  "/>
    <s v="HYUNDAI"/>
    <m/>
    <s v="Roncq HYUNDAI"/>
    <n v="990.22"/>
  </r>
  <r>
    <x v="4"/>
    <s v="C"/>
    <x v="4"/>
    <d v="2021-11-18T00:00:00"/>
    <d v="2021-11-20T00:00:00"/>
    <m/>
    <m/>
    <m/>
    <m/>
    <m/>
    <n v="0"/>
    <s v="RQSCA"/>
    <n v="4143"/>
    <n v="4143"/>
    <s v="FROMENT DAMIEN"/>
    <x v="32"/>
    <n v="28177.45"/>
    <n v="525"/>
    <n v="28702.45"/>
    <n v="385"/>
    <n v="558.86"/>
    <n v="0"/>
    <m/>
    <n v="558.86"/>
    <n v="1.9470811725131477E-2"/>
    <n v="-1706.16"/>
    <n v="-1300"/>
    <m/>
    <m/>
    <n v="0.12"/>
    <n v="0.12"/>
    <n v="67.063199999999995"/>
    <m/>
    <n v="67.063199999999995"/>
    <n v="0"/>
    <n v="0"/>
    <n v="20"/>
    <n v="1"/>
    <n v="1"/>
    <m/>
    <m/>
    <n v="1"/>
    <s v="Valauto Lomme  "/>
    <s v="HYUNDAI"/>
    <m/>
    <s v="Roncq HYUNDAI"/>
    <n v="558.86"/>
  </r>
  <r>
    <x v="4"/>
    <s v="C"/>
    <x v="4"/>
    <d v="2021-11-26T00:00:00"/>
    <d v="2021-11-26T00:00:00"/>
    <m/>
    <m/>
    <m/>
    <m/>
    <m/>
    <m/>
    <s v="LERDU"/>
    <n v="4144"/>
    <n v="4144"/>
    <s v="LESIOUR REGIS"/>
    <x v="32"/>
    <n v="26960.76"/>
    <n v="0"/>
    <n v="26960.76"/>
    <n v="393"/>
    <n v="2506.4699999999998"/>
    <n v="0"/>
    <m/>
    <n v="2506.4699999999998"/>
    <n v="9.2967334748723693E-2"/>
    <n v="-1602.13"/>
    <n v="-1770"/>
    <m/>
    <m/>
    <n v="0.12"/>
    <n v="0.12"/>
    <n v="300.77639999999997"/>
    <m/>
    <n v="300.77639999999997"/>
    <s v="Hyundai Finance"/>
    <n v="0"/>
    <n v="20"/>
    <n v="1"/>
    <n v="1"/>
    <m/>
    <m/>
    <n v="1"/>
    <s v="Valauto Lomme  "/>
    <s v="HYUNDAI"/>
    <m/>
    <s v="Lomme HY"/>
    <n v="2506.4699999999998"/>
  </r>
  <r>
    <x v="4"/>
    <s v="C"/>
    <x v="4"/>
    <d v="2021-04-20T00:00:00"/>
    <d v="2021-04-20T00:00:00"/>
    <m/>
    <m/>
    <m/>
    <m/>
    <m/>
    <n v="0"/>
    <s v="RQSCA"/>
    <n v="4145"/>
    <n v="4145"/>
    <s v="ROUSSEY THEO"/>
    <x v="32"/>
    <n v="34307.629999999997"/>
    <n v="0"/>
    <n v="34307.629999999997"/>
    <n v="173"/>
    <n v="2016.9"/>
    <n v="0"/>
    <m/>
    <n v="2016.9"/>
    <n v="5.8788671791085545E-2"/>
    <n v="-2057.16"/>
    <n v="-1900"/>
    <m/>
    <m/>
    <n v="0.13"/>
    <n v="0.12"/>
    <n v="262.197"/>
    <m/>
    <n v="262.197"/>
    <s v=""/>
    <n v="0"/>
    <n v="20"/>
    <n v="1"/>
    <n v="1"/>
    <n v="50"/>
    <n v="44377"/>
    <n v="1"/>
    <s v="Valauto Lomme  "/>
    <s v="HYUNDAI"/>
    <m/>
    <s v="Roncq HYUNDAI"/>
    <n v="2066.9"/>
  </r>
  <r>
    <x v="4"/>
    <s v="C"/>
    <x v="4"/>
    <d v="2021-09-29T00:00:00"/>
    <d v="2021-09-30T00:00:00"/>
    <m/>
    <m/>
    <m/>
    <m/>
    <m/>
    <n v="0"/>
    <s v="LERDU"/>
    <n v="4148"/>
    <n v="4148"/>
    <s v="BRUNEAU HERVE"/>
    <x v="32"/>
    <n v="28585.759999999998"/>
    <n v="525"/>
    <n v="29110.76"/>
    <n v="335"/>
    <n v="921.97"/>
    <n v="0"/>
    <m/>
    <n v="921.97"/>
    <n v="3.1671107178239254E-2"/>
    <n v="-1731.13"/>
    <n v="-1770"/>
    <m/>
    <m/>
    <n v="0.12"/>
    <n v="0.12"/>
    <n v="110.63639999999999"/>
    <m/>
    <n v="110.63639999999999"/>
    <n v="0"/>
    <n v="0"/>
    <n v="20"/>
    <n v="1"/>
    <n v="1"/>
    <m/>
    <m/>
    <n v="1"/>
    <s v="Valauto Lomme  "/>
    <s v="HYUNDAI"/>
    <m/>
    <s v="Lomme HY"/>
    <n v="921.97"/>
  </r>
  <r>
    <x v="4"/>
    <s v="C"/>
    <x v="4"/>
    <d v="2021-05-07T00:00:00"/>
    <d v="2021-05-10T00:00:00"/>
    <m/>
    <m/>
    <m/>
    <m/>
    <m/>
    <n v="189722.51"/>
    <s v="LERDU"/>
    <n v="4149"/>
    <n v="4149"/>
    <s v="COFIPARC"/>
    <x v="33"/>
    <n v="36419.089999999997"/>
    <n v="458.33"/>
    <n v="36877.42"/>
    <n v="186"/>
    <n v="1121.1600000000001"/>
    <n v="0"/>
    <m/>
    <n v="1121.1600000000001"/>
    <n v="3.0402343764829538E-2"/>
    <n v="-1000"/>
    <n v="-2392.04"/>
    <m/>
    <m/>
    <n v="0.12"/>
    <n v="0.12"/>
    <n v="134.53919999999999"/>
    <m/>
    <n v="134.53919999999999"/>
    <s v="Cofiparc"/>
    <n v="0"/>
    <n v="20"/>
    <n v="1"/>
    <n v="1"/>
    <m/>
    <m/>
    <n v="1"/>
    <s v="Valauto Lomme  "/>
    <s v="HYUNDAI"/>
    <m/>
    <s v="Lomme HY"/>
    <n v="1121.1600000000001"/>
  </r>
  <r>
    <x v="4"/>
    <s v="C"/>
    <x v="4"/>
    <d v="2021-06-03T00:00:00"/>
    <d v="2021-06-07T00:00:00"/>
    <m/>
    <m/>
    <m/>
    <m/>
    <m/>
    <n v="0"/>
    <s v="LERDU"/>
    <n v="4150"/>
    <n v="4150"/>
    <s v="ATOUI ZINE-EDDINE "/>
    <x v="32"/>
    <n v="26702.19"/>
    <n v="0"/>
    <n v="26702.19"/>
    <n v="211"/>
    <n v="2753.85"/>
    <n v="0"/>
    <m/>
    <n v="2753.85"/>
    <n v="0.10313199029742505"/>
    <n v="-2136.1799999999998"/>
    <n v="-1350"/>
    <m/>
    <m/>
    <n v="0.12"/>
    <n v="0.12"/>
    <n v="330.46199999999999"/>
    <m/>
    <n v="330.46199999999999"/>
    <s v="Hyundai Finance"/>
    <n v="0"/>
    <n v="20"/>
    <n v="1"/>
    <n v="1"/>
    <m/>
    <m/>
    <n v="1"/>
    <s v="Valauto Lomme  "/>
    <s v="HYUNDAI"/>
    <m/>
    <s v="Lomme HY"/>
    <n v="2753.85"/>
  </r>
  <r>
    <x v="4"/>
    <s v="C"/>
    <x v="4"/>
    <d v="2021-02-17T00:00:00"/>
    <d v="2021-02-18T00:00:00"/>
    <m/>
    <m/>
    <m/>
    <m/>
    <m/>
    <m/>
    <s v="LEGCH"/>
    <n v="4151"/>
    <n v="4151"/>
    <s v="PIERS JULIE"/>
    <x v="33"/>
    <n v="32244.36"/>
    <n v="458.33"/>
    <n v="32702.690000000002"/>
    <n v="105"/>
    <n v="2617.73"/>
    <n v="0"/>
    <m/>
    <n v="2617.73"/>
    <n v="8.0046320348570704E-2"/>
    <n v="-1962.16"/>
    <n v="-1500"/>
    <m/>
    <m/>
    <n v="0.13"/>
    <n v="0.12"/>
    <n v="340.30490000000003"/>
    <m/>
    <n v="340.30490000000003"/>
    <s v="Hyundai Finance"/>
    <n v="0"/>
    <n v="20"/>
    <n v="1"/>
    <n v="1"/>
    <m/>
    <m/>
    <n v="1"/>
    <s v="Valauto Lomme  "/>
    <s v="HYUNDAI"/>
    <m/>
    <s v="Lomme HY"/>
    <n v="2617.73"/>
  </r>
  <r>
    <x v="4"/>
    <s v="C"/>
    <x v="4"/>
    <d v="2021-02-15T00:00:00"/>
    <d v="2021-02-17T00:00:00"/>
    <m/>
    <m/>
    <m/>
    <m/>
    <m/>
    <n v="0"/>
    <s v="RQSCA"/>
    <n v="4152"/>
    <n v="4152"/>
    <s v="ZACCARDI FILIPPO"/>
    <x v="33"/>
    <n v="20044.09"/>
    <n v="458.33"/>
    <n v="20502.420000000002"/>
    <n v="103"/>
    <n v="878.97"/>
    <n v="0"/>
    <m/>
    <n v="878.97"/>
    <n v="4.287152443467649E-2"/>
    <n v="-1219.6600000000001"/>
    <n v="-1450"/>
    <m/>
    <m/>
    <n v="7.0000000000000007E-2"/>
    <n v="0.1"/>
    <n v="61.52790000000001"/>
    <m/>
    <n v="61.52790000000001"/>
    <s v=""/>
    <n v="0"/>
    <n v="20"/>
    <n v="1"/>
    <n v="1"/>
    <m/>
    <m/>
    <n v="1"/>
    <s v="Valauto Lomme  "/>
    <s v="HYUNDAI"/>
    <m/>
    <s v="Roncq HYUNDAI"/>
    <n v="878.97"/>
  </r>
  <r>
    <x v="4"/>
    <s v="C"/>
    <x v="4"/>
    <d v="2021-07-28T00:00:00"/>
    <d v="2021-07-30T00:00:00"/>
    <m/>
    <m/>
    <m/>
    <m/>
    <m/>
    <n v="0"/>
    <s v="LECPO"/>
    <n v="4153"/>
    <n v="4153"/>
    <s v="GUIDEZ FABIEN ."/>
    <x v="33"/>
    <n v="20252.43"/>
    <n v="458.33"/>
    <n v="20710.760000000002"/>
    <n v="265"/>
    <n v="1477.53"/>
    <n v="0"/>
    <m/>
    <n v="1477.53"/>
    <n v="7.1341177243133519E-2"/>
    <n v="-1242.1600000000001"/>
    <n v="-1450"/>
    <m/>
    <m/>
    <n v="0.13"/>
    <n v="0.12"/>
    <n v="192.0789"/>
    <m/>
    <n v="192.0789"/>
    <s v="Hyundai Finance"/>
    <n v="0"/>
    <n v="20"/>
    <n v="1"/>
    <n v="1"/>
    <m/>
    <m/>
    <n v="1"/>
    <s v="Valauto Lomme  "/>
    <s v="HYUNDAI"/>
    <m/>
    <s v="Lomme HY"/>
    <n v="1477.53"/>
  </r>
  <r>
    <x v="4"/>
    <s v="C"/>
    <x v="4"/>
    <d v="2021-07-08T00:00:00"/>
    <d v="2021-07-09T00:00:00"/>
    <m/>
    <m/>
    <m/>
    <m/>
    <m/>
    <n v="0"/>
    <s v="LERDU"/>
    <n v="4154"/>
    <n v="4154"/>
    <s v="AMRANI MOUHSINE"/>
    <x v="33"/>
    <n v="32244.35"/>
    <n v="458.33"/>
    <n v="32702.68"/>
    <n v="244"/>
    <n v="3159.45"/>
    <n v="0"/>
    <m/>
    <n v="3159.45"/>
    <n v="9.6611348060770555E-2"/>
    <n v="-3562.16"/>
    <n v="0"/>
    <m/>
    <m/>
    <n v="0.12"/>
    <n v="0.12"/>
    <n v="379.13399999999996"/>
    <m/>
    <n v="379.13399999999996"/>
    <s v="Hyundai Finance"/>
    <n v="0"/>
    <n v="20"/>
    <n v="1"/>
    <n v="1"/>
    <m/>
    <m/>
    <n v="1"/>
    <s v="Valauto Lomme  "/>
    <s v="HYUNDAI"/>
    <m/>
    <s v="Lomme HY"/>
    <n v="3159.45"/>
  </r>
  <r>
    <x v="4"/>
    <s v="C"/>
    <x v="4"/>
    <d v="2021-06-23T00:00:00"/>
    <d v="2021-06-25T00:00:00"/>
    <m/>
    <m/>
    <m/>
    <m/>
    <m/>
    <m/>
    <s v="LEALE"/>
    <n v="4157"/>
    <n v="4157"/>
    <s v="HOUSSOY CHARLOTTE"/>
    <x v="35"/>
    <n v="12960.76"/>
    <n v="1166.67"/>
    <n v="14127.43"/>
    <n v="218"/>
    <n v="670.02"/>
    <n v="0"/>
    <m/>
    <n v="670.02"/>
    <n v="4.7426885144714923E-2"/>
    <n v="0"/>
    <n v="-1000"/>
    <m/>
    <m/>
    <n v="0.12"/>
    <n v="0.12"/>
    <n v="80.4024"/>
    <m/>
    <n v="80.4024"/>
    <s v="Hyundai Finance"/>
    <n v="0"/>
    <n v="20"/>
    <n v="1"/>
    <n v="1"/>
    <m/>
    <m/>
    <n v="1"/>
    <s v="Valauto Lomme  "/>
    <s v="HYUNDAI"/>
    <m/>
    <s v="Lambersart Sk"/>
    <n v="670.02"/>
  </r>
  <r>
    <x v="4"/>
    <s v="C"/>
    <x v="4"/>
    <d v="2021-01-12T00:00:00"/>
    <d v="2021-01-13T00:00:00"/>
    <m/>
    <m/>
    <m/>
    <m/>
    <m/>
    <n v="0"/>
    <s v="LEGCH"/>
    <n v="4158"/>
    <n v="4158"/>
    <s v="FRANCOIS PASCAL"/>
    <x v="37"/>
    <n v="34055.49"/>
    <n v="541.66999999999996"/>
    <n v="34597.159999999996"/>
    <n v="60"/>
    <n v="1684.74"/>
    <n v="0"/>
    <m/>
    <n v="1684.74"/>
    <n v="4.8695904519330493E-2"/>
    <n v="0"/>
    <n v="-900"/>
    <m/>
    <m/>
    <n v="7.0000000000000007E-2"/>
    <n v="0.1"/>
    <n v="117.93180000000001"/>
    <m/>
    <n v="117.93180000000001"/>
    <s v=""/>
    <n v="0"/>
    <n v="20"/>
    <n v="1"/>
    <n v="1"/>
    <n v="550"/>
    <n v="44227"/>
    <n v="1"/>
    <s v="Valauto Lomme  "/>
    <s v="HYUNDAI"/>
    <m/>
    <s v="Lomme HY"/>
    <n v="2234.7399999999998"/>
  </r>
  <r>
    <x v="4"/>
    <s v="C"/>
    <x v="4"/>
    <d v="2021-09-22T00:00:00"/>
    <d v="2021-09-22T00:00:00"/>
    <m/>
    <m/>
    <m/>
    <m/>
    <m/>
    <n v="0"/>
    <s v="RQSCA"/>
    <n v="4159"/>
    <n v="4159"/>
    <s v="PITOLLET YANN"/>
    <x v="33"/>
    <n v="32419.09"/>
    <n v="458.33"/>
    <n v="32877.42"/>
    <n v="313"/>
    <n v="1138.9000000000001"/>
    <n v="0"/>
    <m/>
    <n v="1138.9000000000001"/>
    <n v="3.4640796023532268E-2"/>
    <n v="-1520"/>
    <n v="0"/>
    <m/>
    <m/>
    <n v="0.12"/>
    <n v="0.12"/>
    <n v="136.66800000000001"/>
    <m/>
    <n v="136.66800000000001"/>
    <s v="Hyundai Leasing"/>
    <n v="0"/>
    <n v="20"/>
    <n v="1"/>
    <n v="1"/>
    <m/>
    <m/>
    <n v="1"/>
    <s v="Valauto Lomme  "/>
    <s v="HYUNDAI"/>
    <m/>
    <s v="Roncq HYUNDAI"/>
    <n v="1138.9000000000001"/>
  </r>
  <r>
    <x v="4"/>
    <s v="C"/>
    <x v="4"/>
    <d v="2021-03-03T00:00:00"/>
    <d v="2021-03-03T00:00:00"/>
    <m/>
    <m/>
    <m/>
    <m/>
    <m/>
    <n v="0"/>
    <s v="LERDU"/>
    <n v="4160"/>
    <n v="4160"/>
    <s v="DELESTRAIN SEBASTIEN"/>
    <x v="37"/>
    <n v="35964.080000000002"/>
    <n v="541.66999999999996"/>
    <n v="36505.75"/>
    <n v="110"/>
    <n v="2799.25"/>
    <n v="0"/>
    <m/>
    <n v="2799.25"/>
    <n v="7.6679701142970624E-2"/>
    <n v="-2190.34"/>
    <n v="-900"/>
    <m/>
    <m/>
    <n v="0.12"/>
    <n v="0.12"/>
    <n v="335.90999999999997"/>
    <m/>
    <n v="335.90999999999997"/>
    <s v="Hyundai Finance"/>
    <n v="0"/>
    <n v="20"/>
    <n v="1"/>
    <n v="1"/>
    <m/>
    <m/>
    <n v="1"/>
    <s v="Valauto Lomme  "/>
    <s v="HYUNDAI"/>
    <m/>
    <s v="Lomme HY"/>
    <n v="2799.25"/>
  </r>
  <r>
    <x v="4"/>
    <s v="C"/>
    <x v="4"/>
    <d v="2021-03-29T00:00:00"/>
    <d v="2021-03-29T00:00:00"/>
    <m/>
    <m/>
    <m/>
    <m/>
    <m/>
    <n v="6500"/>
    <s v="RQSCA"/>
    <n v="4161"/>
    <n v="4161"/>
    <s v="BOURIEZ PASCAL"/>
    <x v="37"/>
    <n v="35964.07"/>
    <n v="541.66999999999996"/>
    <n v="36505.74"/>
    <n v="131"/>
    <n v="902.57"/>
    <n v="0"/>
    <m/>
    <n v="902.57"/>
    <n v="2.4724057093487219E-2"/>
    <n v="-2190.34"/>
    <n v="-900"/>
    <m/>
    <m/>
    <n v="0.13"/>
    <n v="0.12"/>
    <n v="117.33410000000001"/>
    <m/>
    <n v="117.33410000000001"/>
    <s v=""/>
    <n v="0"/>
    <n v="20"/>
    <n v="1"/>
    <n v="1"/>
    <m/>
    <m/>
    <n v="1"/>
    <s v="Valauto Lomme  "/>
    <s v="HYUNDAI"/>
    <m/>
    <s v="Roncq HYUNDAI"/>
    <n v="902.57"/>
  </r>
  <r>
    <x v="4"/>
    <s v="C"/>
    <x v="4"/>
    <d v="2021-05-11T00:00:00"/>
    <d v="2021-04-14T00:00:00"/>
    <m/>
    <m/>
    <m/>
    <m/>
    <m/>
    <m/>
    <s v="LERDU"/>
    <n v="4162"/>
    <n v="4162"/>
    <s v="GROS PASCAL"/>
    <x v="33"/>
    <n v="38327.69"/>
    <n v="458.33"/>
    <n v="38786.020000000004"/>
    <n v="147"/>
    <n v="2490.94"/>
    <n v="0"/>
    <m/>
    <n v="2490.94"/>
    <n v="6.4222624543585544E-2"/>
    <n v="-4702.88"/>
    <n v="-1600"/>
    <m/>
    <m/>
    <n v="0.12"/>
    <n v="0.12"/>
    <n v="298.9128"/>
    <m/>
    <n v="298.9128"/>
    <s v="CGI"/>
    <n v="0"/>
    <n v="20"/>
    <n v="1"/>
    <n v="1"/>
    <m/>
    <m/>
    <n v="1"/>
    <s v="Valauto Lomme  "/>
    <s v="HYUNDAI"/>
    <m/>
    <s v="Lomme HY"/>
    <n v="2490.94"/>
  </r>
  <r>
    <x v="4"/>
    <s v="C"/>
    <x v="4"/>
    <d v="2021-04-15T00:00:00"/>
    <d v="2021-04-15T00:00:00"/>
    <m/>
    <m/>
    <m/>
    <m/>
    <m/>
    <n v="0"/>
    <s v="LERDU"/>
    <n v="4163"/>
    <n v="4163"/>
    <s v="MOUTON JEAN-PHILIPPE"/>
    <x v="33"/>
    <n v="38327.69"/>
    <n v="458.33"/>
    <n v="38786.020000000004"/>
    <n v="142"/>
    <n v="2307.6"/>
    <n v="0"/>
    <m/>
    <n v="2307.6"/>
    <n v="5.9495663643756171E-2"/>
    <n v="-3102.88"/>
    <n v="-1500"/>
    <m/>
    <m/>
    <n v="0.12"/>
    <n v="0.12"/>
    <n v="276.91199999999998"/>
    <m/>
    <n v="276.91199999999998"/>
    <s v=""/>
    <n v="0"/>
    <n v="20"/>
    <n v="1"/>
    <n v="1"/>
    <n v="100"/>
    <n v="44349"/>
    <n v="1"/>
    <s v="Valauto Lomme  "/>
    <s v="HYUNDAI"/>
    <m/>
    <s v="Lomme HY"/>
    <n v="2407.6"/>
  </r>
  <r>
    <x v="4"/>
    <s v="C"/>
    <x v="4"/>
    <d v="2021-04-07T00:00:00"/>
    <d v="2021-04-07T00:00:00"/>
    <m/>
    <m/>
    <m/>
    <m/>
    <m/>
    <n v="0"/>
    <s v="RQSCA"/>
    <n v="4164"/>
    <n v="4164"/>
    <s v="DELANNOY PHILIPPE"/>
    <x v="34"/>
    <n v="12544.09"/>
    <n v="416.67"/>
    <n v="12960.76"/>
    <n v="135"/>
    <n v="803.07"/>
    <n v="0"/>
    <m/>
    <n v="803.07"/>
    <n v="6.1961644224567083E-2"/>
    <n v="0"/>
    <n v="-550"/>
    <m/>
    <m/>
    <n v="0.13"/>
    <n v="0.12"/>
    <n v="104.3991"/>
    <m/>
    <n v="104.3991"/>
    <s v="Hyundai Finance"/>
    <n v="0"/>
    <n v="20"/>
    <n v="1"/>
    <n v="1"/>
    <m/>
    <m/>
    <n v="1"/>
    <s v="Valauto Lomme  "/>
    <s v="HYUNDAI"/>
    <m/>
    <s v="Roncq HYUNDAI"/>
    <n v="803.07"/>
  </r>
  <r>
    <x v="4"/>
    <s v="C"/>
    <x v="4"/>
    <d v="2021-02-04T00:00:00"/>
    <d v="2021-02-05T00:00:00"/>
    <m/>
    <m/>
    <m/>
    <m/>
    <m/>
    <m/>
    <s v="LEGCH"/>
    <n v="4166"/>
    <n v="4166"/>
    <s v="MORDERO EMELINE"/>
    <x v="33"/>
    <n v="38960.76"/>
    <n v="458.33"/>
    <n v="39419.090000000004"/>
    <n v="71"/>
    <n v="2221.39"/>
    <n v="0"/>
    <m/>
    <n v="2221.39"/>
    <n v="5.6353152749086789E-2"/>
    <n v="0"/>
    <n v="-1600"/>
    <m/>
    <m/>
    <n v="0.13"/>
    <n v="0.12"/>
    <n v="288.78069999999997"/>
    <m/>
    <n v="288.78069999999997"/>
    <s v="Hyundai Finance"/>
    <n v="0"/>
    <n v="20"/>
    <n v="1"/>
    <n v="1"/>
    <n v="500"/>
    <n v="44286"/>
    <n v="1"/>
    <s v="Valauto Lomme  "/>
    <s v="HYUNDAI"/>
    <m/>
    <s v="Lomme HY"/>
    <n v="2721.39"/>
  </r>
  <r>
    <x v="4"/>
    <s v="C"/>
    <x v="4"/>
    <d v="2021-07-09T00:00:00"/>
    <d v="2021-07-09T00:00:00"/>
    <m/>
    <m/>
    <m/>
    <m/>
    <m/>
    <n v="0"/>
    <s v="LERDU"/>
    <n v="4168"/>
    <n v="4168"/>
    <s v="TOZON VERONIQUE"/>
    <x v="35"/>
    <n v="17419.09"/>
    <n v="458.33"/>
    <n v="17877.420000000002"/>
    <n v="221"/>
    <n v="984.39"/>
    <n v="0"/>
    <m/>
    <n v="984.39"/>
    <n v="5.5063314505113148E-2"/>
    <n v="-1072.1600000000001"/>
    <n v="-1000"/>
    <m/>
    <m/>
    <n v="0.12"/>
    <n v="0.12"/>
    <n v="118.12679999999999"/>
    <m/>
    <n v="118.12679999999999"/>
    <s v="Hyundai Finance"/>
    <n v="0"/>
    <n v="20"/>
    <n v="1"/>
    <n v="1"/>
    <m/>
    <m/>
    <n v="1"/>
    <s v="Valauto Lomme  "/>
    <s v="HYUNDAI"/>
    <m/>
    <s v="Lomme HY"/>
    <n v="984.39"/>
  </r>
  <r>
    <x v="4"/>
    <s v="C"/>
    <x v="4"/>
    <d v="2021-03-11T00:00:00"/>
    <d v="2021-03-11T00:00:00"/>
    <m/>
    <m/>
    <m/>
    <m/>
    <m/>
    <n v="0"/>
    <s v="LERDU"/>
    <n v="4169"/>
    <n v="4169"/>
    <s v="LECLERCQ DOMINIQUE "/>
    <x v="37"/>
    <n v="36130.74"/>
    <n v="541.66999999999996"/>
    <n v="36672.409999999996"/>
    <n v="104"/>
    <n v="1989.24"/>
    <n v="0"/>
    <m/>
    <n v="1989.24"/>
    <n v="5.4243503494861671E-2"/>
    <n v="-2200.34"/>
    <n v="-900"/>
    <m/>
    <m/>
    <n v="0.1"/>
    <n v="0"/>
    <n v="198.92400000000001"/>
    <m/>
    <n v="198.92400000000001"/>
    <s v=""/>
    <n v="0"/>
    <n v="20"/>
    <n v="1"/>
    <n v="1"/>
    <m/>
    <m/>
    <n v="1"/>
    <s v="Valauto Lomme  "/>
    <s v="HYUNDAI"/>
    <m/>
    <s v="Lomme HY"/>
    <n v="1989.24"/>
  </r>
  <r>
    <x v="4"/>
    <s v="C"/>
    <x v="4"/>
    <d v="2021-04-14T00:00:00"/>
    <d v="2021-04-14T00:00:00"/>
    <m/>
    <m/>
    <m/>
    <m/>
    <m/>
    <n v="0"/>
    <s v="LERDU"/>
    <n v="4174"/>
    <n v="4174"/>
    <s v="MULOT VIRGINIE ."/>
    <x v="33"/>
    <n v="32252.44"/>
    <n v="458.33"/>
    <n v="32710.77"/>
    <n v="133"/>
    <n v="1892.23"/>
    <n v="0"/>
    <m/>
    <n v="1892.23"/>
    <n v="5.7847308394146639E-2"/>
    <n v="0"/>
    <n v="-2040"/>
    <m/>
    <m/>
    <n v="0.12"/>
    <n v="0.12"/>
    <n v="227.0676"/>
    <m/>
    <n v="227.0676"/>
    <s v="Hyundai Finance"/>
    <n v="0"/>
    <n v="20"/>
    <n v="1"/>
    <n v="1"/>
    <m/>
    <m/>
    <n v="1"/>
    <s v="Valauto Lomme  "/>
    <s v="HYUNDAI"/>
    <m/>
    <s v="Lomme HY"/>
    <n v="1892.23"/>
  </r>
  <r>
    <x v="4"/>
    <s v="C"/>
    <x v="4"/>
    <d v="2021-03-10T00:00:00"/>
    <d v="2021-03-10T00:00:00"/>
    <m/>
    <m/>
    <m/>
    <m/>
    <m/>
    <n v="0"/>
    <s v="RQSCA"/>
    <n v="4176"/>
    <n v="4176"/>
    <s v="LOLIVIER BRUNO"/>
    <x v="37"/>
    <n v="36138.81"/>
    <n v="541.66999999999996"/>
    <n v="36680.479999999996"/>
    <n v="99"/>
    <n v="2655.91"/>
    <n v="0"/>
    <m/>
    <n v="2655.91"/>
    <n v="7.2406631538082383E-2"/>
    <n v="-2200.34"/>
    <n v="-900"/>
    <m/>
    <m/>
    <n v="0.13"/>
    <n v="0.12"/>
    <n v="345.26830000000001"/>
    <m/>
    <n v="345.26830000000001"/>
    <s v="Hyundai Finance"/>
    <n v="0"/>
    <n v="20"/>
    <n v="1"/>
    <n v="1"/>
    <m/>
    <m/>
    <n v="1"/>
    <s v="Valauto Lomme  "/>
    <s v="HYUNDAI"/>
    <m/>
    <s v="Roncq HYUNDAI"/>
    <n v="2655.91"/>
  </r>
  <r>
    <x v="4"/>
    <s v="C"/>
    <x v="4"/>
    <d v="2021-04-01T00:00:00"/>
    <d v="2021-04-01T00:00:00"/>
    <m/>
    <m/>
    <m/>
    <m/>
    <m/>
    <n v="0"/>
    <s v="RQSCA"/>
    <n v="4178"/>
    <n v="4178"/>
    <s v="BURGUIN JACQUES"/>
    <x v="32"/>
    <n v="31952.69"/>
    <n v="525"/>
    <n v="32477.69"/>
    <n v="115"/>
    <n v="1105.31"/>
    <n v="0"/>
    <m/>
    <n v="1105.31"/>
    <n v="3.403290073893802E-2"/>
    <n v="-1948.66"/>
    <n v="-1900"/>
    <m/>
    <m/>
    <n v="0.13"/>
    <n v="0.12"/>
    <n v="143.69030000000001"/>
    <m/>
    <n v="143.69030000000001"/>
    <s v=""/>
    <n v="0"/>
    <n v="20"/>
    <n v="1"/>
    <n v="1"/>
    <m/>
    <m/>
    <n v="1"/>
    <s v="Valauto Lomme  "/>
    <s v="HYUNDAI"/>
    <m/>
    <s v="Roncq HYUNDAI"/>
    <n v="1105.31"/>
  </r>
  <r>
    <x v="4"/>
    <s v="C"/>
    <x v="4"/>
    <d v="2021-07-16T00:00:00"/>
    <d v="2021-07-16T00:00:00"/>
    <m/>
    <m/>
    <m/>
    <m/>
    <m/>
    <n v="0"/>
    <s v="LEGCH"/>
    <n v="4180"/>
    <n v="4180"/>
    <s v="ET MME HEDIN JEAN-LUC -CHRISTELE"/>
    <x v="33"/>
    <n v="38960.76"/>
    <n v="458.33"/>
    <n v="39419.090000000004"/>
    <n v="217"/>
    <n v="829.73"/>
    <n v="0"/>
    <m/>
    <n v="829.73"/>
    <n v="2.1048938471182364E-2"/>
    <n v="-1600"/>
    <n v="-500"/>
    <m/>
    <m/>
    <n v="0.13"/>
    <n v="0.12"/>
    <n v="107.86490000000001"/>
    <m/>
    <n v="107.86490000000001"/>
    <s v=""/>
    <n v="0"/>
    <n v="20"/>
    <n v="1"/>
    <n v="1"/>
    <m/>
    <m/>
    <n v="1"/>
    <s v="Valauto Lomme  "/>
    <s v="HYUNDAI"/>
    <m/>
    <s v="Lomme HY"/>
    <n v="829.73"/>
  </r>
  <r>
    <x v="4"/>
    <s v="C"/>
    <x v="4"/>
    <d v="2021-01-05T00:00:00"/>
    <d v="2021-01-07T00:00:00"/>
    <m/>
    <m/>
    <m/>
    <m/>
    <m/>
    <m/>
    <s v="LERDU"/>
    <n v="4181"/>
    <n v="4181"/>
    <s v="DATICHE ALAIN"/>
    <x v="37"/>
    <n v="31138.81"/>
    <n v="1000"/>
    <n v="32138.81"/>
    <n v="22"/>
    <n v="1941.46"/>
    <n v="0"/>
    <m/>
    <n v="1941.46"/>
    <n v="6.0408583889695978E-2"/>
    <n v="0"/>
    <n v="-2088.52"/>
    <m/>
    <m/>
    <n v="0.1"/>
    <n v="0.1"/>
    <n v="194.14600000000002"/>
    <m/>
    <n v="194.14600000000002"/>
    <s v="Hyundai Finance"/>
    <n v="0"/>
    <n v="20"/>
    <n v="1"/>
    <n v="1"/>
    <m/>
    <m/>
    <n v="1"/>
    <s v="Valauto Lomme  "/>
    <s v="HYUNDAI"/>
    <m/>
    <s v="Lomme HY"/>
    <n v="1941.46"/>
  </r>
  <r>
    <x v="4"/>
    <s v="C"/>
    <x v="4"/>
    <d v="2021-01-12T00:00:00"/>
    <d v="2021-01-14T00:00:00"/>
    <m/>
    <m/>
    <m/>
    <m/>
    <m/>
    <n v="0"/>
    <s v="LERDU"/>
    <n v="4182"/>
    <n v="4182"/>
    <s v="POTTIER PATRICK"/>
    <x v="37"/>
    <n v="36138.81"/>
    <n v="541.66999999999996"/>
    <n v="36680.479999999996"/>
    <n v="29"/>
    <n v="2358.6999999999998"/>
    <n v="0"/>
    <m/>
    <n v="2358.6999999999998"/>
    <n v="6.4303956763924572E-2"/>
    <n v="0"/>
    <n v="-1650"/>
    <m/>
    <m/>
    <n v="0.1"/>
    <n v="0.1"/>
    <n v="235.87"/>
    <m/>
    <n v="235.87"/>
    <s v=""/>
    <n v="0"/>
    <n v="20"/>
    <n v="1"/>
    <n v="1"/>
    <m/>
    <m/>
    <n v="1"/>
    <s v="Valauto Lomme  "/>
    <s v="HYUNDAI"/>
    <m/>
    <s v="Lomme HY"/>
    <n v="2358.6999999999998"/>
  </r>
  <r>
    <x v="4"/>
    <s v="C"/>
    <x v="4"/>
    <d v="2021-06-09T00:00:00"/>
    <d v="2021-06-11T00:00:00"/>
    <m/>
    <m/>
    <m/>
    <m/>
    <m/>
    <n v="122209.98"/>
    <s v="LTMEL"/>
    <n v="4184"/>
    <n v="4184"/>
    <s v="ARVAL SERVICE LEASE"/>
    <x v="37"/>
    <n v="29888.81"/>
    <n v="541.66999999999996"/>
    <n v="30430.48"/>
    <n v="177"/>
    <n v="321.44"/>
    <n v="0"/>
    <m/>
    <n v="321.44"/>
    <n v="1.0563093319592725E-2"/>
    <n v="-3468.15"/>
    <n v="0"/>
    <m/>
    <m/>
    <m/>
    <n v="0"/>
    <n v="0"/>
    <m/>
    <n v="0"/>
    <s v="Arval"/>
    <n v="0"/>
    <n v="0"/>
    <n v="0"/>
    <n v="1"/>
    <m/>
    <m/>
    <n v="0"/>
    <s v="Valauto Lomme  "/>
    <s v="HYUNDAI"/>
    <m/>
    <s v="Entreprises"/>
    <n v="321.44"/>
  </r>
  <r>
    <x v="4"/>
    <s v="C"/>
    <x v="4"/>
    <d v="2021-04-08T00:00:00"/>
    <d v="2021-04-08T00:00:00"/>
    <m/>
    <m/>
    <m/>
    <m/>
    <m/>
    <n v="666.97"/>
    <s v="LERDU"/>
    <n v="4185"/>
    <n v="4185"/>
    <s v="SANSON PASCALE"/>
    <x v="38"/>
    <n v="43472.14"/>
    <n v="525"/>
    <n v="43997.14"/>
    <n v="113"/>
    <n v="3450.9"/>
    <n v="0"/>
    <m/>
    <n v="3450.9"/>
    <n v="7.8434643706386378E-2"/>
    <n v="-3519.13"/>
    <n v="-2000"/>
    <m/>
    <m/>
    <n v="0.12"/>
    <n v="0.12"/>
    <n v="414.108"/>
    <m/>
    <n v="414.108"/>
    <s v=""/>
    <n v="0"/>
    <n v="20"/>
    <n v="1"/>
    <n v="1"/>
    <m/>
    <m/>
    <n v="1"/>
    <s v="Valauto Lomme  "/>
    <s v="HYUNDAI"/>
    <m/>
    <s v="Lomme HY"/>
    <n v="3450.9"/>
  </r>
  <r>
    <x v="4"/>
    <s v="C"/>
    <x v="4"/>
    <d v="2021-01-19T00:00:00"/>
    <d v="2021-01-19T00:00:00"/>
    <m/>
    <m/>
    <m/>
    <m/>
    <m/>
    <m/>
    <s v="LERDU"/>
    <n v="4186"/>
    <n v="4186"/>
    <s v="DELATTRE JULIE"/>
    <x v="35"/>
    <n v="18252.43"/>
    <n v="333.33"/>
    <n v="18585.760000000002"/>
    <n v="34"/>
    <n v="1166.3399999999999"/>
    <n v="0"/>
    <m/>
    <n v="1166.3399999999999"/>
    <n v="6.2754495915152239E-2"/>
    <n v="0"/>
    <n v="-1000"/>
    <m/>
    <m/>
    <n v="0.1"/>
    <n v="0"/>
    <n v="116.634"/>
    <m/>
    <n v="116.634"/>
    <s v="Hyundai Finance"/>
    <n v="0"/>
    <n v="20"/>
    <n v="1"/>
    <n v="1"/>
    <m/>
    <m/>
    <n v="1"/>
    <s v="Valauto Lomme  "/>
    <s v="HYUNDAI"/>
    <m/>
    <s v="Lomme HY"/>
    <n v="1166.3399999999999"/>
  </r>
  <r>
    <x v="4"/>
    <s v="C"/>
    <x v="4"/>
    <d v="2021-07-26T00:00:00"/>
    <d v="2021-07-28T00:00:00"/>
    <m/>
    <m/>
    <m/>
    <m/>
    <m/>
    <n v="0"/>
    <s v="LEGCH"/>
    <n v="4187"/>
    <n v="4187"/>
    <s v="PARMENTIER FREDERIC"/>
    <x v="32"/>
    <n v="31952.69"/>
    <n v="525"/>
    <n v="32477.69"/>
    <n v="221"/>
    <n v="1259.47"/>
    <n v="0"/>
    <m/>
    <n v="1259.47"/>
    <n v="3.877954374218117E-2"/>
    <n v="-1948.66"/>
    <n v="-1900"/>
    <m/>
    <m/>
    <n v="0.13"/>
    <n v="0.12"/>
    <n v="163.7311"/>
    <m/>
    <n v="163.7311"/>
    <s v=""/>
    <n v="0"/>
    <n v="20"/>
    <n v="1"/>
    <n v="1"/>
    <m/>
    <m/>
    <n v="1"/>
    <s v="Valauto Lomme  "/>
    <s v="HYUNDAI"/>
    <m/>
    <s v="Lomme HY"/>
    <n v="1259.47"/>
  </r>
  <r>
    <x v="4"/>
    <s v="C"/>
    <x v="4"/>
    <d v="2021-01-12T00:00:00"/>
    <d v="2021-01-13T00:00:00"/>
    <m/>
    <m/>
    <m/>
    <s v="X"/>
    <s v="X"/>
    <n v="423"/>
    <s v="LEGCH"/>
    <n v="4188"/>
    <n v="4188"/>
    <s v="DE VOS JONATHAN"/>
    <x v="37"/>
    <n v="31138.81"/>
    <n v="1366.67"/>
    <n v="32505.480000000003"/>
    <n v="22"/>
    <n v="3554.6499999999996"/>
    <n v="0"/>
    <m/>
    <n v="3554.6499999999996"/>
    <n v="0.10935540714980979"/>
    <n v="0"/>
    <n v="-1650"/>
    <m/>
    <m/>
    <n v="7.0000000000000007E-2"/>
    <n v="0.1"/>
    <n v="248.82550000000001"/>
    <m/>
    <n v="248.82550000000001"/>
    <s v="Hyundai Finance"/>
    <n v="0"/>
    <n v="20"/>
    <n v="1"/>
    <n v="1"/>
    <m/>
    <m/>
    <n v="1"/>
    <s v="Valauto Lomme  "/>
    <s v="HYUNDAI"/>
    <m/>
    <s v="Lomme HY"/>
    <n v="3554.6499999999996"/>
  </r>
  <r>
    <x v="4"/>
    <s v="C"/>
    <x v="4"/>
    <d v="2021-01-06T00:00:00"/>
    <d v="2021-01-08T00:00:00"/>
    <m/>
    <m/>
    <m/>
    <m/>
    <m/>
    <n v="0"/>
    <s v="LERDU"/>
    <n v="4189"/>
    <n v="4189"/>
    <s v="LES PROS DU RANGEMENT"/>
    <x v="37"/>
    <n v="31138.81"/>
    <n v="1366.67"/>
    <n v="32505.480000000003"/>
    <n v="16"/>
    <n v="706.89"/>
    <n v="0"/>
    <m/>
    <n v="706.89"/>
    <n v="2.1746794694310002E-2"/>
    <n v="0"/>
    <n v="-3574.72"/>
    <m/>
    <m/>
    <n v="0.1"/>
    <n v="0.1"/>
    <n v="70.689000000000007"/>
    <m/>
    <n v="70.689000000000007"/>
    <s v=""/>
    <n v="0"/>
    <n v="20"/>
    <n v="1"/>
    <n v="1"/>
    <m/>
    <m/>
    <n v="1"/>
    <s v="Valauto Lomme  "/>
    <s v="HYUNDAI"/>
    <m/>
    <s v="Lomme HY"/>
    <n v="706.89"/>
  </r>
  <r>
    <x v="4"/>
    <s v="C"/>
    <x v="4"/>
    <d v="2021-01-13T00:00:00"/>
    <d v="2021-01-15T00:00:00"/>
    <m/>
    <m/>
    <m/>
    <m/>
    <m/>
    <n v="0"/>
    <s v="RQSCA"/>
    <n v="4191"/>
    <n v="4191"/>
    <s v="HOLVOET MICKAEL"/>
    <x v="37"/>
    <n v="29055.48"/>
    <n v="1366.67"/>
    <n v="30422.15"/>
    <n v="23"/>
    <n v="1975.49"/>
    <n v="0"/>
    <m/>
    <n v="1975.49"/>
    <n v="6.4935910183862744E-2"/>
    <n v="0"/>
    <n v="-900"/>
    <m/>
    <m/>
    <n v="7.0000000000000007E-2"/>
    <n v="0.1"/>
    <n v="138.2843"/>
    <m/>
    <n v="138.2843"/>
    <s v=""/>
    <n v="0"/>
    <n v="20"/>
    <n v="1"/>
    <n v="1"/>
    <m/>
    <m/>
    <n v="1"/>
    <s v="Valauto Lomme  "/>
    <s v="HYUNDAI"/>
    <m/>
    <s v="Roncq HYUNDAI"/>
    <n v="1975.49"/>
  </r>
  <r>
    <x v="4"/>
    <s v="C"/>
    <x v="4"/>
    <d v="2021-01-15T00:00:00"/>
    <d v="2021-01-18T00:00:00"/>
    <m/>
    <m/>
    <m/>
    <m/>
    <m/>
    <n v="0"/>
    <s v="LERDU"/>
    <n v="4192"/>
    <n v="4192"/>
    <s v="WALRAET DOMINIQUE &amp;CHRISTINE"/>
    <x v="37"/>
    <n v="36138.81"/>
    <n v="541.66999999999996"/>
    <n v="36680.479999999996"/>
    <n v="25"/>
    <n v="3097.23"/>
    <n v="0"/>
    <m/>
    <n v="3097.23"/>
    <n v="8.4438098956175059E-2"/>
    <n v="0"/>
    <n v="-1650"/>
    <m/>
    <m/>
    <n v="0.1"/>
    <n v="0.1"/>
    <n v="309.72300000000001"/>
    <m/>
    <n v="309.72300000000001"/>
    <s v=""/>
    <n v="0"/>
    <n v="20"/>
    <n v="1"/>
    <n v="1"/>
    <m/>
    <m/>
    <n v="1"/>
    <s v="Valauto Lomme  "/>
    <s v="HYUNDAI"/>
    <m/>
    <s v="Lomme HY"/>
    <n v="3097.23"/>
  </r>
  <r>
    <x v="4"/>
    <s v="C"/>
    <x v="4"/>
    <d v="2021-03-30T00:00:00"/>
    <d v="2021-03-30T00:00:00"/>
    <m/>
    <m/>
    <m/>
    <m/>
    <m/>
    <n v="-8600"/>
    <s v="LEGCH"/>
    <n v="4193"/>
    <n v="4193"/>
    <s v="BOROWIAK ISABELLE"/>
    <x v="33"/>
    <n v="38494.35"/>
    <n v="0"/>
    <n v="38494.35"/>
    <n v="99"/>
    <n v="2399.7199999999998"/>
    <n v="0"/>
    <m/>
    <n v="2399.7199999999998"/>
    <n v="6.2339538140012751E-2"/>
    <n v="-2309.66"/>
    <n v="-1600"/>
    <m/>
    <m/>
    <n v="0.12"/>
    <n v="0.12"/>
    <n v="287.96639999999996"/>
    <m/>
    <n v="287.96639999999996"/>
    <s v="Hyundai Finance"/>
    <n v="0"/>
    <n v="20"/>
    <n v="1"/>
    <n v="1"/>
    <m/>
    <m/>
    <n v="1"/>
    <s v="Valauto Lomme  "/>
    <s v="HYUNDAI"/>
    <m/>
    <s v="Lomme HY"/>
    <n v="2399.7199999999998"/>
  </r>
  <r>
    <x v="4"/>
    <s v="C"/>
    <x v="4"/>
    <d v="2021-03-29T00:00:00"/>
    <d v="2021-03-29T00:00:00"/>
    <m/>
    <m/>
    <m/>
    <m/>
    <m/>
    <n v="0"/>
    <s v="LERDU"/>
    <n v="4194"/>
    <n v="4194"/>
    <s v="SAINT HUBERT ALAIN &amp; VALERIE"/>
    <x v="37"/>
    <n v="36130.74"/>
    <n v="541.66999999999996"/>
    <n v="36672.409999999996"/>
    <n v="96"/>
    <n v="1964.24"/>
    <n v="0"/>
    <m/>
    <n v="1964.24"/>
    <n v="5.3561792093838399E-2"/>
    <n v="-2200.34"/>
    <n v="-900"/>
    <m/>
    <m/>
    <n v="0.1"/>
    <n v="0"/>
    <n v="196.42400000000001"/>
    <m/>
    <n v="196.42400000000001"/>
    <s v=""/>
    <n v="0"/>
    <n v="20"/>
    <n v="1"/>
    <n v="1"/>
    <m/>
    <m/>
    <n v="1"/>
    <s v="Valauto Lomme  "/>
    <s v="HYUNDAI"/>
    <m/>
    <s v="Lomme HY"/>
    <n v="1964.24"/>
  </r>
  <r>
    <x v="4"/>
    <s v="C"/>
    <x v="4"/>
    <d v="2021-01-04T00:00:00"/>
    <d v="2021-01-06T00:00:00"/>
    <m/>
    <m/>
    <m/>
    <m/>
    <m/>
    <n v="0"/>
    <s v="LEGCH"/>
    <n v="4195"/>
    <n v="4195"/>
    <s v="BRANQUE STEPHANE"/>
    <x v="36"/>
    <n v="24210.76"/>
    <n v="525"/>
    <n v="24735.759999999998"/>
    <n v="12"/>
    <n v="2017.9499999999998"/>
    <n v="0"/>
    <m/>
    <n v="2017.9499999999998"/>
    <n v="8.1580270830570803E-2"/>
    <n v="0"/>
    <n v="-2100"/>
    <m/>
    <m/>
    <n v="7.0000000000000007E-2"/>
    <n v="0"/>
    <n v="141.25649999999999"/>
    <m/>
    <n v="141.25649999999999"/>
    <s v="Hyundai Finance"/>
    <n v="0"/>
    <n v="20"/>
    <n v="1"/>
    <n v="1"/>
    <m/>
    <m/>
    <n v="1"/>
    <s v="Valauto Lomme  "/>
    <s v="HYUNDAI"/>
    <m/>
    <s v="Lomme HY"/>
    <n v="2017.9499999999998"/>
  </r>
  <r>
    <x v="4"/>
    <s v="C"/>
    <x v="4"/>
    <d v="2021-11-29T00:00:00"/>
    <d v="2021-11-29T00:00:00"/>
    <m/>
    <m/>
    <m/>
    <m/>
    <m/>
    <n v="0"/>
    <s v="LECPO"/>
    <n v="4196"/>
    <n v="4196"/>
    <s v="BIGO PASCAL"/>
    <x v="32"/>
    <n v="31002.43"/>
    <n v="525"/>
    <n v="31527.43"/>
    <n v="342"/>
    <n v="1818.63"/>
    <n v="0"/>
    <m/>
    <n v="1818.63"/>
    <n v="5.768405480560896E-2"/>
    <n v="-2521.5500000000002"/>
    <n v="-1300"/>
    <m/>
    <m/>
    <n v="0.13"/>
    <n v="0.12"/>
    <n v="236.42190000000002"/>
    <m/>
    <n v="236.42190000000002"/>
    <n v="0"/>
    <n v="0"/>
    <n v="20"/>
    <n v="1"/>
    <n v="1"/>
    <m/>
    <m/>
    <n v="1"/>
    <s v="Valauto Lomme  "/>
    <s v="HYUNDAI"/>
    <m/>
    <s v="Lomme HY"/>
    <n v="1818.63"/>
  </r>
  <r>
    <x v="4"/>
    <s v="C"/>
    <x v="4"/>
    <d v="2021-01-12T00:00:00"/>
    <d v="2021-01-13T00:00:00"/>
    <m/>
    <m/>
    <m/>
    <m/>
    <m/>
    <n v="0"/>
    <s v="RQSCA"/>
    <n v="4197"/>
    <n v="4197"/>
    <s v="SEYNAVE MICHEL"/>
    <x v="33"/>
    <n v="28919.09"/>
    <n v="458.33"/>
    <n v="29377.420000000002"/>
    <n v="20"/>
    <n v="527.24"/>
    <n v="0"/>
    <m/>
    <n v="527.24"/>
    <n v="1.7947117207705782E-2"/>
    <n v="0"/>
    <n v="-1500"/>
    <m/>
    <m/>
    <n v="7.0000000000000007E-2"/>
    <n v="0.1"/>
    <n v="36.906800000000004"/>
    <m/>
    <n v="36.906800000000004"/>
    <s v="Hyundai Finance"/>
    <n v="0"/>
    <n v="20"/>
    <n v="1"/>
    <n v="1"/>
    <m/>
    <m/>
    <n v="1"/>
    <s v="Valauto Lomme  "/>
    <s v="HYUNDAI"/>
    <m/>
    <s v="Roncq HYUNDAI"/>
    <n v="527.24"/>
  </r>
  <r>
    <x v="4"/>
    <s v="C"/>
    <x v="4"/>
    <d v="2021-04-26T00:00:00"/>
    <d v="2021-04-26T00:00:00"/>
    <m/>
    <m/>
    <m/>
    <m/>
    <m/>
    <n v="0"/>
    <s v="RQSCA"/>
    <n v="4198"/>
    <n v="4198"/>
    <s v="SIMOENS JEAN-MARIE"/>
    <x v="33"/>
    <n v="38502.43"/>
    <n v="0"/>
    <n v="38502.43"/>
    <n v="124"/>
    <n v="2582.31"/>
    <n v="0"/>
    <m/>
    <n v="2582.31"/>
    <n v="6.7068753842289955E-2"/>
    <n v="-2309.66"/>
    <n v="-1100"/>
    <m/>
    <m/>
    <n v="0.13"/>
    <n v="0.12"/>
    <n v="335.70030000000003"/>
    <m/>
    <n v="335.70030000000003"/>
    <s v=""/>
    <n v="0"/>
    <n v="20"/>
    <n v="1"/>
    <n v="1"/>
    <m/>
    <m/>
    <n v="1"/>
    <s v="Valauto Lomme  "/>
    <s v="HYUNDAI"/>
    <m/>
    <s v="Roncq HYUNDAI"/>
    <n v="2582.31"/>
  </r>
  <r>
    <x v="4"/>
    <s v="C"/>
    <x v="4"/>
    <d v="2021-04-13T00:00:00"/>
    <d v="2021-04-13T00:00:00"/>
    <m/>
    <m/>
    <m/>
    <m/>
    <m/>
    <n v="0"/>
    <s v="LERDU"/>
    <n v="4199"/>
    <n v="4199"/>
    <s v="LAOUTID FOUAD"/>
    <x v="38"/>
    <n v="44297.4"/>
    <n v="525"/>
    <n v="44822.400000000001"/>
    <n v="111"/>
    <n v="2163.65"/>
    <n v="0"/>
    <m/>
    <n v="2163.65"/>
    <n v="4.827162311701292E-2"/>
    <n v="-2689.34"/>
    <n v="-2000"/>
    <m/>
    <m/>
    <n v="0.12"/>
    <n v="0.12"/>
    <n v="259.63799999999998"/>
    <m/>
    <n v="259.63799999999998"/>
    <s v=""/>
    <n v="0"/>
    <n v="20"/>
    <n v="1"/>
    <n v="1"/>
    <m/>
    <m/>
    <n v="1"/>
    <s v="Valauto Lomme  "/>
    <s v="HYUNDAI"/>
    <m/>
    <s v="Lomme HY"/>
    <n v="2163.65"/>
  </r>
  <r>
    <x v="4"/>
    <s v="C"/>
    <x v="4"/>
    <d v="2021-01-06T00:00:00"/>
    <d v="2021-01-08T00:00:00"/>
    <m/>
    <m/>
    <m/>
    <m/>
    <m/>
    <m/>
    <s v="LERDU"/>
    <n v="4200"/>
    <n v="4200"/>
    <s v="VALYNSEELE GREGORY"/>
    <x v="33"/>
    <n v="26794.09"/>
    <n v="875"/>
    <n v="27669.09"/>
    <n v="13"/>
    <n v="826.24"/>
    <n v="0"/>
    <m/>
    <n v="826.24"/>
    <n v="2.9861480807644922E-2"/>
    <n v="0"/>
    <n v="-1500"/>
    <m/>
    <m/>
    <n v="0.1"/>
    <n v="0"/>
    <n v="82.624000000000009"/>
    <m/>
    <n v="82.624000000000009"/>
    <s v="Hyundai Finance"/>
    <n v="0"/>
    <n v="20"/>
    <n v="1"/>
    <n v="1"/>
    <m/>
    <m/>
    <n v="1"/>
    <s v="Valauto Lomme  "/>
    <s v="HYUNDAI"/>
    <m/>
    <s v="Lomme HY"/>
    <n v="826.24"/>
  </r>
  <r>
    <x v="4"/>
    <s v="C"/>
    <x v="4"/>
    <d v="2021-03-29T00:00:00"/>
    <d v="2021-03-29T00:00:00"/>
    <m/>
    <m/>
    <m/>
    <m/>
    <m/>
    <n v="0"/>
    <s v="LERDU"/>
    <n v="4201"/>
    <n v="4201"/>
    <s v="WICKERS JEAN-LOUIS"/>
    <x v="38"/>
    <n v="44297.4"/>
    <n v="525"/>
    <n v="44822.400000000001"/>
    <n v="95"/>
    <n v="1421.98"/>
    <n v="0"/>
    <m/>
    <n v="1421.98"/>
    <n v="3.1724762618690651E-2"/>
    <n v="-2689.34"/>
    <n v="-2000"/>
    <m/>
    <m/>
    <n v="0.1"/>
    <n v="0.1"/>
    <n v="142.19800000000001"/>
    <m/>
    <n v="142.19800000000001"/>
    <s v=""/>
    <n v="0"/>
    <n v="20"/>
    <n v="1"/>
    <n v="1"/>
    <m/>
    <m/>
    <n v="1"/>
    <s v="Valauto Lomme  "/>
    <s v="HYUNDAI"/>
    <m/>
    <s v="Lomme HY"/>
    <n v="1421.98"/>
  </r>
  <r>
    <x v="4"/>
    <s v="C"/>
    <x v="4"/>
    <d v="2021-04-08T00:00:00"/>
    <d v="2021-04-08T00:00:00"/>
    <m/>
    <m/>
    <m/>
    <m/>
    <m/>
    <n v="0"/>
    <s v="LERDU"/>
    <n v="4202"/>
    <n v="4202"/>
    <s v="HIMBERT CLAUDE"/>
    <x v="34"/>
    <n v="13286.02"/>
    <n v="416.67"/>
    <n v="13702.69"/>
    <n v="105"/>
    <n v="504.2"/>
    <n v="0"/>
    <m/>
    <n v="504.2"/>
    <n v="3.6795694859914366E-2"/>
    <n v="-822.16"/>
    <n v="-550"/>
    <m/>
    <m/>
    <n v="0.12"/>
    <n v="0.12"/>
    <n v="60.503999999999998"/>
    <m/>
    <n v="60.503999999999998"/>
    <s v="Hyundai Finance"/>
    <n v="0"/>
    <n v="20"/>
    <n v="1"/>
    <n v="1"/>
    <m/>
    <m/>
    <n v="1"/>
    <s v="Valauto Lomme  "/>
    <s v="HYUNDAI"/>
    <m/>
    <s v="Lomme HY"/>
    <n v="504.2"/>
  </r>
  <r>
    <x v="4"/>
    <s v="C"/>
    <x v="4"/>
    <d v="2021-11-15T00:00:00"/>
    <d v="2021-11-15T00:00:00"/>
    <m/>
    <m/>
    <m/>
    <m/>
    <m/>
    <n v="-25324.1"/>
    <s v="LERDU"/>
    <n v="4203"/>
    <n v="4203"/>
    <s v="LELEU ALAIN"/>
    <x v="33"/>
    <n v="38960.76"/>
    <n v="458.33"/>
    <n v="39419.090000000004"/>
    <n v="315"/>
    <n v="3265.85"/>
    <n v="0"/>
    <m/>
    <n v="3265.85"/>
    <n v="8.2849451877250332E-2"/>
    <n v="-2327.16"/>
    <n v="-2195.7199999999998"/>
    <m/>
    <s v="hy connect ok ecart aide vk"/>
    <n v="0.12"/>
    <n v="0.12"/>
    <n v="391.90199999999999"/>
    <m/>
    <n v="391.90199999999999"/>
    <s v="Hyundai Finance"/>
    <n v="0"/>
    <n v="20"/>
    <n v="1"/>
    <n v="1"/>
    <m/>
    <m/>
    <n v="1"/>
    <s v="Valauto Lomme  "/>
    <s v="HYUNDAI"/>
    <m/>
    <s v="Lomme HY"/>
    <n v="3265.85"/>
  </r>
  <r>
    <x v="4"/>
    <s v="C"/>
    <x v="4"/>
    <d v="2021-04-14T00:00:00"/>
    <d v="2021-04-14T00:00:00"/>
    <m/>
    <m/>
    <m/>
    <m/>
    <m/>
    <n v="0"/>
    <s v="LERDU"/>
    <n v="4205"/>
    <n v="4205"/>
    <s v="RANSON CHRISTINE"/>
    <x v="35"/>
    <n v="14752.43"/>
    <n v="0"/>
    <n v="14752.43"/>
    <n v="97"/>
    <n v="784.12"/>
    <n v="0"/>
    <m/>
    <n v="784.12"/>
    <n v="5.3151921412269029E-2"/>
    <n v="0"/>
    <n v="-1210"/>
    <m/>
    <m/>
    <n v="0.12"/>
    <n v="0.12"/>
    <n v="94.094399999999993"/>
    <m/>
    <n v="94.094399999999993"/>
    <s v="Hyundai Finance"/>
    <n v="0"/>
    <n v="20"/>
    <n v="1"/>
    <n v="1"/>
    <m/>
    <m/>
    <n v="1"/>
    <s v="Valauto Lomme  "/>
    <s v="HYUNDAI"/>
    <m/>
    <s v="Lomme HY"/>
    <n v="784.12"/>
  </r>
  <r>
    <x v="4"/>
    <s v="C"/>
    <x v="4"/>
    <d v="2021-05-12T00:00:00"/>
    <d v="2021-05-18T00:00:00"/>
    <m/>
    <m/>
    <m/>
    <m/>
    <m/>
    <m/>
    <s v="LERDU"/>
    <n v="4206"/>
    <n v="4206"/>
    <s v="GONSKI VANESSA"/>
    <x v="35"/>
    <n v="14752.43"/>
    <n v="458.33"/>
    <n v="15210.76"/>
    <n v="125"/>
    <n v="1243.7"/>
    <n v="0"/>
    <m/>
    <n v="1243.7"/>
    <n v="8.17644877704993E-2"/>
    <n v="-1000"/>
    <n v="-230"/>
    <m/>
    <m/>
    <n v="0.12"/>
    <n v="0.12"/>
    <n v="149.244"/>
    <m/>
    <n v="149.244"/>
    <s v="Hyundai Finance"/>
    <n v="0"/>
    <n v="20"/>
    <n v="1"/>
    <n v="1"/>
    <m/>
    <m/>
    <n v="1"/>
    <s v="Valauto Lomme  "/>
    <s v="HYUNDAI"/>
    <m/>
    <s v="Lomme HY"/>
    <n v="1243.7"/>
  </r>
  <r>
    <x v="4"/>
    <s v="C"/>
    <x v="4"/>
    <d v="2021-06-24T00:00:00"/>
    <d v="2021-06-28T00:00:00"/>
    <m/>
    <m/>
    <m/>
    <m/>
    <m/>
    <m/>
    <s v="LECPO"/>
    <n v="4207"/>
    <n v="4207"/>
    <s v="NOWAK GERARD"/>
    <x v="33"/>
    <n v="21960.76"/>
    <n v="458.33"/>
    <n v="22419.09"/>
    <n v="170"/>
    <n v="2109.6099999999997"/>
    <n v="0"/>
    <m/>
    <n v="2109.6099999999997"/>
    <n v="9.4098823814882743E-2"/>
    <n v="-2144.66"/>
    <n v="-1450"/>
    <m/>
    <m/>
    <n v="0.13"/>
    <n v="0.12"/>
    <n v="274.24929999999995"/>
    <m/>
    <n v="274.24929999999995"/>
    <s v="Hyundai Finance"/>
    <n v="0"/>
    <n v="20"/>
    <n v="1"/>
    <n v="1"/>
    <m/>
    <m/>
    <n v="1"/>
    <s v="Valauto Lomme  "/>
    <s v="HYUNDAI"/>
    <m/>
    <s v="Lomme HY"/>
    <n v="2109.6099999999997"/>
  </r>
  <r>
    <x v="4"/>
    <s v="C"/>
    <x v="4"/>
    <d v="2021-04-20T00:00:00"/>
    <d v="2021-04-20T00:00:00"/>
    <m/>
    <m/>
    <m/>
    <m/>
    <m/>
    <n v="-304.58999999999997"/>
    <s v="RQSCA"/>
    <n v="4208"/>
    <n v="4208"/>
    <s v="DEGOBERT CATHERINE"/>
    <x v="33"/>
    <n v="25002.43"/>
    <n v="833.33"/>
    <n v="25835.760000000002"/>
    <n v="105"/>
    <n v="2631.89"/>
    <n v="0"/>
    <n v="-375"/>
    <n v="2256.89"/>
    <n v="8.735527811064972E-2"/>
    <n v="-1527.16"/>
    <n v="-1450"/>
    <m/>
    <m/>
    <n v="0.1"/>
    <n v="0.1"/>
    <n v="225.68899999999999"/>
    <m/>
    <n v="225.68899999999999"/>
    <s v="Hyundai Finance"/>
    <n v="0"/>
    <n v="20"/>
    <n v="1"/>
    <n v="1"/>
    <n v="-50"/>
    <n v="44377"/>
    <n v="1"/>
    <s v="Valauto Lomme  "/>
    <s v="HYUNDAI"/>
    <m/>
    <s v="Roncq HYUNDAI"/>
    <n v="2581.89"/>
  </r>
  <r>
    <x v="4"/>
    <s v="C"/>
    <x v="4"/>
    <d v="2021-01-21T00:00:00"/>
    <d v="2021-01-21T00:00:00"/>
    <m/>
    <m/>
    <m/>
    <m/>
    <m/>
    <n v="0"/>
    <s v="LEGCH"/>
    <n v="4209"/>
    <n v="4209"/>
    <s v="DELMARE ERIC"/>
    <x v="35"/>
    <n v="12960.76"/>
    <n v="0"/>
    <n v="12960.76"/>
    <n v="14"/>
    <n v="1055.51"/>
    <n v="0"/>
    <m/>
    <n v="1055.51"/>
    <n v="8.1438897101713176E-2"/>
    <n v="0"/>
    <n v="-1000"/>
    <m/>
    <m/>
    <n v="7.0000000000000007E-2"/>
    <n v="0.1"/>
    <n v="73.8857"/>
    <m/>
    <n v="73.8857"/>
    <s v=""/>
    <n v="0"/>
    <n v="20"/>
    <n v="1"/>
    <n v="1"/>
    <m/>
    <m/>
    <n v="1"/>
    <s v="Valauto Lomme  "/>
    <s v="HYUNDAI"/>
    <m/>
    <s v="Lomme HY"/>
    <n v="1055.51"/>
  </r>
  <r>
    <x v="4"/>
    <s v="C"/>
    <x v="4"/>
    <d v="2021-02-22T00:00:00"/>
    <d v="2021-02-22T00:00:00"/>
    <m/>
    <m/>
    <m/>
    <m/>
    <m/>
    <n v="0"/>
    <s v="LERDU"/>
    <n v="4212"/>
    <n v="4212"/>
    <s v="DELAIRE AUBERT"/>
    <x v="32"/>
    <n v="32224.28"/>
    <n v="965.84"/>
    <n v="33190.119999999995"/>
    <n v="42"/>
    <n v="2226.64"/>
    <n v="0"/>
    <m/>
    <n v="2226.64"/>
    <n v="6.7087434453385525E-2"/>
    <n v="0"/>
    <n v="-1900"/>
    <m/>
    <m/>
    <n v="7.0000000000000007E-2"/>
    <n v="0.1"/>
    <n v="155.8648"/>
    <m/>
    <n v="155.8648"/>
    <s v=""/>
    <n v="0"/>
    <n v="20"/>
    <n v="1"/>
    <n v="1"/>
    <n v="416"/>
    <n v="44286"/>
    <n v="1"/>
    <s v="Valauto Lomme  "/>
    <s v="HYUNDAI"/>
    <m/>
    <s v="Lomme HY"/>
    <n v="2642.64"/>
  </r>
  <r>
    <x v="4"/>
    <s v="C"/>
    <x v="4"/>
    <d v="2021-01-14T00:00:00"/>
    <d v="2021-01-15T00:00:00"/>
    <m/>
    <m/>
    <m/>
    <m/>
    <m/>
    <n v="-499.99"/>
    <s v="RQSCA"/>
    <n v="4213"/>
    <n v="4213"/>
    <s v="DENYS ROGER"/>
    <x v="35"/>
    <n v="18252.43"/>
    <n v="333.33"/>
    <n v="18585.760000000002"/>
    <n v="3"/>
    <n v="1070.1500000000001"/>
    <n v="0"/>
    <m/>
    <n v="1070.1500000000001"/>
    <n v="5.7579028245280259E-2"/>
    <n v="0"/>
    <n v="-1130"/>
    <n v="-130"/>
    <s v="Aide 130 -&gt; reçu mail ok"/>
    <n v="0.1"/>
    <n v="0.1"/>
    <n v="107.01500000000001"/>
    <m/>
    <n v="107.01500000000001"/>
    <s v=""/>
    <n v="0"/>
    <n v="20"/>
    <n v="1"/>
    <n v="1"/>
    <n v="50"/>
    <n v="44286"/>
    <n v="1"/>
    <s v="Valauto Lomme  "/>
    <s v="HYUNDAI"/>
    <m/>
    <s v="Roncq HYUNDAI"/>
    <n v="1120.1500000000001"/>
  </r>
  <r>
    <x v="4"/>
    <s v="C"/>
    <x v="4"/>
    <d v="2021-10-04T00:00:00"/>
    <d v="2021-10-04T00:00:00"/>
    <m/>
    <m/>
    <m/>
    <m/>
    <m/>
    <n v="0"/>
    <s v="LERDU"/>
    <n v="4214"/>
    <n v="4214"/>
    <s v="PERIGNON RAYMOND"/>
    <x v="33"/>
    <n v="27411.02"/>
    <n v="458.33"/>
    <n v="27869.350000000002"/>
    <n v="262"/>
    <n v="1317.73"/>
    <n v="0"/>
    <m/>
    <n v="1317.73"/>
    <n v="4.7282408811113279E-2"/>
    <n v="-1672.16"/>
    <n v="-900"/>
    <m/>
    <m/>
    <n v="0.12"/>
    <n v="0.12"/>
    <n v="158.1276"/>
    <m/>
    <n v="158.1276"/>
    <s v="Hyundai Finance"/>
    <n v="0"/>
    <n v="20"/>
    <n v="1"/>
    <n v="1"/>
    <m/>
    <m/>
    <n v="1"/>
    <s v="Valauto Lomme  "/>
    <s v="HYUNDAI"/>
    <m/>
    <s v="Lomme HY"/>
    <n v="1317.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">
  <r>
    <n v="10"/>
    <s v="NC"/>
    <x v="0"/>
    <x v="0"/>
    <d v="2023-05-17T00:00:00"/>
    <s v="x"/>
    <m/>
    <m/>
    <m/>
    <m/>
    <n v="0"/>
    <x v="0"/>
    <n v="540"/>
    <n v="511000"/>
    <s v="UCYS01S0ZPB009985"/>
    <s v="FOURNIER VINCENT"/>
    <s v="e-Scooter 125"/>
    <n v="6000"/>
    <n v="0"/>
    <n v="6000"/>
    <n v="26"/>
    <n v="240.62"/>
    <n v="0"/>
    <m/>
    <n v="240.62"/>
    <n v="4.0103333333333331E-2"/>
    <n v="0"/>
    <n v="0"/>
    <m/>
    <s v="marge manquante"/>
    <m/>
    <n v="0.08"/>
    <n v="0"/>
    <m/>
    <n v="0"/>
    <s v="VWB"/>
    <n v="0"/>
    <n v="0"/>
    <n v="0"/>
    <n v="1"/>
    <m/>
    <m/>
    <n v="0"/>
    <s v="Valauto Roncq"/>
    <s v="SEAT"/>
    <m/>
    <x v="0"/>
  </r>
  <r>
    <n v="10"/>
    <s v="NC"/>
    <x v="0"/>
    <x v="1"/>
    <d v="2023-03-02T00:00:00"/>
    <s v="x"/>
    <m/>
    <m/>
    <m/>
    <m/>
    <n v="0"/>
    <x v="1"/>
    <n v="509318"/>
    <n v="318"/>
    <s v="VSSZZZKJ4PR062609"/>
    <s v="ARVAL SERVICE LEASE"/>
    <s v="IBIZA"/>
    <n v="15665.67"/>
    <n v="1658.33"/>
    <n v="17324"/>
    <n v="84"/>
    <n v="566.33000000000004"/>
    <n v="36"/>
    <m/>
    <n v="530.33000000000004"/>
    <n v="3.2690487185407527E-2"/>
    <n v="-4814.13"/>
    <n v="0"/>
    <m/>
    <s v="marge manquante  // ralance fai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C"/>
    <x v="1"/>
    <x v="2"/>
    <d v="2023-06-30T00:00:00"/>
    <m/>
    <m/>
    <m/>
    <m/>
    <m/>
    <n v="0"/>
    <x v="0"/>
    <n v="546463"/>
    <n v="463"/>
    <s v="VSSZZZKM3PR090833"/>
    <s v="VANDENBRANDE BRUNO"/>
    <s v="FORMENTOR"/>
    <n v="37009.67"/>
    <n v="3275"/>
    <n v="40284.67"/>
    <n v="35"/>
    <n v="1230.55"/>
    <n v="22"/>
    <m/>
    <n v="1208.55"/>
    <n v="3.054635919817638E-2"/>
    <n v="0"/>
    <n v="0"/>
    <m/>
    <m/>
    <n v="0.08"/>
    <n v="0.08"/>
    <n v="96.683999999999997"/>
    <m/>
    <n v="96.683999999999997"/>
    <s v="VWB-no"/>
    <n v="0"/>
    <n v="0"/>
    <n v="0"/>
    <n v="1"/>
    <m/>
    <m/>
    <n v="0"/>
    <s v="Valauto Roncq"/>
    <s v=""/>
    <m/>
    <x v="0"/>
  </r>
  <r>
    <n v="10"/>
    <s v="C"/>
    <x v="1"/>
    <x v="3"/>
    <d v="2023-06-26T00:00:00"/>
    <m/>
    <m/>
    <m/>
    <m/>
    <m/>
    <m/>
    <x v="2"/>
    <n v="546525"/>
    <n v="525"/>
    <s v="VSSZZZKM1PR084898"/>
    <s v="BERRO WALID"/>
    <s v="FORMENTOR"/>
    <n v="31176.33"/>
    <n v="795.84"/>
    <n v="31972.170000000002"/>
    <n v="54"/>
    <n v="821.32"/>
    <n v="22"/>
    <m/>
    <n v="799.32"/>
    <n v="2.5688591046525776E-2"/>
    <n v="0"/>
    <n v="0"/>
    <m/>
    <m/>
    <n v="0.1"/>
    <n v="0.1"/>
    <n v="79.932000000000016"/>
    <m/>
    <n v="79.932000000000016"/>
    <s v="VWB"/>
    <n v="0"/>
    <n v="20"/>
    <n v="1"/>
    <n v="1"/>
    <m/>
    <m/>
    <n v="1"/>
    <s v="Valauto Roncq"/>
    <s v=""/>
    <m/>
    <x v="1"/>
  </r>
  <r>
    <n v="10"/>
    <s v="C"/>
    <x v="1"/>
    <x v="4"/>
    <d v="2023-06-15T00:00:00"/>
    <m/>
    <m/>
    <m/>
    <m/>
    <m/>
    <n v="0"/>
    <x v="0"/>
    <n v="555305"/>
    <n v="305"/>
    <s v="VSSZZZKM6PR094147"/>
    <s v="PANZANI RENAUD"/>
    <s v="FORMENTOR"/>
    <n v="36009.67"/>
    <n v="4054.18"/>
    <n v="40063.85"/>
    <n v="21"/>
    <n v="1108.97"/>
    <n v="22"/>
    <m/>
    <n v="1086.97"/>
    <n v="2.7680065695134145E-2"/>
    <n v="0"/>
    <n v="0"/>
    <m/>
    <m/>
    <n v="0.1"/>
    <n v="0.1"/>
    <n v="108.697"/>
    <m/>
    <n v="108.697"/>
    <s v=""/>
    <n v="0"/>
    <n v="0"/>
    <n v="0"/>
    <n v="1"/>
    <m/>
    <m/>
    <n v="0"/>
    <s v="Valauto Roncq"/>
    <s v=""/>
    <m/>
    <x v="0"/>
  </r>
  <r>
    <n v="10"/>
    <s v="NC"/>
    <x v="0"/>
    <x v="5"/>
    <d v="2023-06-16T00:00:00"/>
    <s v="x"/>
    <m/>
    <m/>
    <m/>
    <m/>
    <m/>
    <x v="3"/>
    <n v="529578"/>
    <n v="578"/>
    <s v="VSSZZZ5F0P6543188"/>
    <s v="NEOKA SERVICES CONSEILS"/>
    <s v="ATECA"/>
    <n v="37154.17"/>
    <n v="1341.67"/>
    <n v="38495.839999999997"/>
    <n v="92"/>
    <n v="710.19"/>
    <n v="21.5"/>
    <m/>
    <n v="688.69"/>
    <n v="1.8448486901441821E-2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6"/>
    <d v="2023-03-31T00:00:00"/>
    <m/>
    <m/>
    <s v="X"/>
    <m/>
    <m/>
    <n v="0"/>
    <x v="2"/>
    <n v="535373"/>
    <n v="373"/>
    <s v="VSSZZZ5F9P6543299"/>
    <s v="MENOUER LISA"/>
    <s v="ATECA"/>
    <n v="30238.85"/>
    <n v="720.84"/>
    <n v="30959.69"/>
    <n v="15"/>
    <n v="355.71000000000004"/>
    <n v="22"/>
    <m/>
    <n v="333.71000000000004"/>
    <n v="1.1489456128275188E-2"/>
    <n v="0"/>
    <n v="-2197.75"/>
    <n v="-2197.75"/>
    <s v="manque justifs aides"/>
    <n v="0.1"/>
    <n v="0.1"/>
    <n v="33.371000000000002"/>
    <m/>
    <n v="33.371000000000002"/>
    <s v="VWB"/>
    <n v="0"/>
    <n v="20"/>
    <n v="1"/>
    <n v="1"/>
    <m/>
    <m/>
    <n v="1"/>
    <s v="Valauto Roncq"/>
    <s v="SEAT"/>
    <m/>
    <x v="1"/>
  </r>
  <r>
    <n v="10"/>
    <s v="NC"/>
    <x v="0"/>
    <x v="7"/>
    <d v="2023-03-29T00:00:00"/>
    <m/>
    <m/>
    <s v="X"/>
    <m/>
    <m/>
    <n v="0"/>
    <x v="4"/>
    <n v="536357"/>
    <n v="357"/>
    <s v="VSSZZZ5F5P6537063"/>
    <s v="DECLIC INFO"/>
    <s v="ATECA"/>
    <n v="30163.84"/>
    <n v="2258.34"/>
    <n v="32422.18"/>
    <n v="8"/>
    <n v="502.6400000000001"/>
    <n v="22"/>
    <m/>
    <n v="480.6400000000001"/>
    <n v="1.5502967413048725E-2"/>
    <n v="0"/>
    <n v="-2256.5500000000002"/>
    <n v="-2256.5500000000002"/>
    <s v="manque justif"/>
    <n v="0.1"/>
    <n v="0.1"/>
    <n v="48.064000000000014"/>
    <m/>
    <n v="48.064000000000014"/>
    <s v="VWB"/>
    <n v="0"/>
    <n v="0"/>
    <n v="0"/>
    <n v="1"/>
    <m/>
    <m/>
    <n v="0"/>
    <s v="Valauto Roncq"/>
    <s v="SEAT"/>
    <m/>
    <x v="2"/>
  </r>
  <r>
    <n v="10"/>
    <s v="NC"/>
    <x v="0"/>
    <x v="8"/>
    <d v="2023-06-14T00:00:00"/>
    <s v="x"/>
    <m/>
    <m/>
    <m/>
    <m/>
    <n v="0"/>
    <x v="2"/>
    <n v="536372"/>
    <n v="372"/>
    <s v="VSSZZZ5F5P6537967"/>
    <s v="GLOBAL EXPERTISE"/>
    <s v="ATECA"/>
    <n v="30418.01"/>
    <n v="175"/>
    <n v="30593.01"/>
    <n v="84"/>
    <n v="17.989999999999998"/>
    <n v="22"/>
    <m/>
    <n v="-4.0100000000000016"/>
    <n v="5.8804282416146693E-4"/>
    <n v="0"/>
    <n v="-2013"/>
    <m/>
    <s v="marge manquante"/>
    <m/>
    <n v="0.1"/>
    <n v="0"/>
    <m/>
    <n v="0"/>
    <s v="VWB"/>
    <n v="0"/>
    <n v="20"/>
    <n v="1"/>
    <n v="1"/>
    <m/>
    <m/>
    <n v="1"/>
    <s v="Valauto Roncq"/>
    <s v="SEAT"/>
    <m/>
    <x v="1"/>
  </r>
  <r>
    <n v="10"/>
    <s v="NC"/>
    <x v="0"/>
    <x v="9"/>
    <d v="2023-06-23T00:00:00"/>
    <s v="x"/>
    <m/>
    <m/>
    <m/>
    <m/>
    <n v="429276.44"/>
    <x v="1"/>
    <n v="507335"/>
    <n v="335"/>
    <s v="VSSZZZ5F3P6535439"/>
    <s v="DLM - CPTE"/>
    <s v="ATECA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10"/>
    <d v="2023-06-09T00:00:00"/>
    <s v="x"/>
    <m/>
    <m/>
    <m/>
    <m/>
    <n v="218210.28"/>
    <x v="1"/>
    <n v="507337"/>
    <n v="337"/>
    <s v="VSSZZZ5F6P6535600"/>
    <s v="DLM - CPTE"/>
    <s v="ATECA"/>
    <n v="28001.33"/>
    <n v="541.66999999999996"/>
    <n v="28543"/>
    <n v="7"/>
    <n v="0"/>
    <n v="22"/>
    <m/>
    <n v="-22"/>
    <n v="0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11"/>
    <d v="2023-05-06T00:00:00"/>
    <m/>
    <m/>
    <s v="X"/>
    <m/>
    <m/>
    <n v="0"/>
    <x v="5"/>
    <n v="536388"/>
    <n v="388"/>
    <s v="VSSZZZ5F7P6525416"/>
    <s v="TOPENSI TELECOM"/>
    <s v="ATECA"/>
    <n v="29712.5"/>
    <n v="775"/>
    <n v="30487.5"/>
    <n v="18"/>
    <n v="578.77"/>
    <n v="127.5"/>
    <m/>
    <n v="451.27"/>
    <n v="1.8983845838458385E-2"/>
    <n v="0"/>
    <n v="-2420.83"/>
    <n v="-2420.83"/>
    <s v="manque justif garantie prix // financement non payé"/>
    <n v="7.0000000000000007E-2"/>
    <n v="0.1"/>
    <n v="31.588900000000002"/>
    <m/>
    <n v="31.588900000000002"/>
    <s v="VWB"/>
    <n v="0"/>
    <n v="20"/>
    <n v="1"/>
    <n v="1"/>
    <m/>
    <m/>
    <n v="1"/>
    <s v="Valauto Roncq"/>
    <s v="SEAT"/>
    <m/>
    <x v="1"/>
  </r>
  <r>
    <n v="10"/>
    <s v="NC"/>
    <x v="0"/>
    <x v="5"/>
    <d v="2023-06-15T00:00:00"/>
    <s v="x"/>
    <m/>
    <m/>
    <m/>
    <m/>
    <n v="218210.28"/>
    <x v="1"/>
    <n v="516327"/>
    <n v="327"/>
    <s v="VSSZZZKL4PR046279"/>
    <s v="DLM - CPTE"/>
    <s v="LEON"/>
    <n v="30118"/>
    <n v="541.66999999999996"/>
    <n v="30659.67"/>
    <n v="20"/>
    <n v="0"/>
    <n v="-84"/>
    <m/>
    <n v="84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7"/>
    <d v="2023-03-29T00:00:00"/>
    <m/>
    <m/>
    <s v="X"/>
    <m/>
    <m/>
    <n v="0"/>
    <x v="4"/>
    <n v="545376"/>
    <n v="376"/>
    <s v="VSSZZZ5F1P6538596"/>
    <s v="P2L"/>
    <s v="ATECA"/>
    <n v="29838.85"/>
    <n v="1120.8399999999999"/>
    <n v="30959.69"/>
    <n v="8"/>
    <n v="355.71000000000004"/>
    <n v="22"/>
    <m/>
    <n v="333.71000000000004"/>
    <n v="1.1489456128275188E-2"/>
    <n v="0"/>
    <n v="-2197.75"/>
    <n v="-2197.75"/>
    <s v="manque justif"/>
    <n v="0.1"/>
    <n v="0.1"/>
    <n v="33.371000000000002"/>
    <m/>
    <n v="33.371000000000002"/>
    <s v="VWB"/>
    <n v="0"/>
    <n v="0"/>
    <n v="0"/>
    <n v="1"/>
    <m/>
    <m/>
    <n v="0"/>
    <s v="Valauto Roncq"/>
    <s v="SEAT"/>
    <m/>
    <x v="2"/>
  </r>
  <r>
    <n v="10"/>
    <s v="NC"/>
    <x v="0"/>
    <x v="12"/>
    <d v="2023-01-31T00:00:00"/>
    <m/>
    <m/>
    <s v="X"/>
    <m/>
    <m/>
    <m/>
    <x v="5"/>
    <n v="545387"/>
    <n v="387"/>
    <s v="VSSZZZ5F4P6528435"/>
    <s v="TOPENSI TELECOM"/>
    <s v="ATECA"/>
    <n v="29843"/>
    <n v="749.99"/>
    <n v="30592.99"/>
    <n v="53"/>
    <n v="866.24"/>
    <n v="22"/>
    <n v="-95"/>
    <n v="749.24"/>
    <n v="2.5209696731179267E-2"/>
    <n v="0"/>
    <n v="-5806"/>
    <n v="-5806"/>
    <s v="3270  950,17"/>
    <m/>
    <n v="0.1"/>
    <n v="0"/>
    <m/>
    <n v="0"/>
    <s v="VWB"/>
    <n v="0"/>
    <n v="20"/>
    <n v="1"/>
    <n v="1"/>
    <m/>
    <m/>
    <n v="1"/>
    <s v="Valauto Roncq"/>
    <s v="SEAT"/>
    <m/>
    <x v="1"/>
  </r>
  <r>
    <n v="10"/>
    <s v="C"/>
    <x v="0"/>
    <x v="13"/>
    <d v="2023-05-30T00:00:00"/>
    <m/>
    <m/>
    <m/>
    <m/>
    <m/>
    <n v="0"/>
    <x v="0"/>
    <n v="535577"/>
    <n v="577"/>
    <s v="VSSZZZ5FXP6542162"/>
    <s v="ANSART SEBASTIEN"/>
    <s v="ATECA"/>
    <n v="25404.17"/>
    <n v="2200"/>
    <n v="27604.17"/>
    <n v="72"/>
    <n v="332.73"/>
    <n v="21.5"/>
    <m/>
    <n v="311.23"/>
    <n v="1.205361363880892E-2"/>
    <n v="0"/>
    <n v="-3325.16"/>
    <n v="-3325.16"/>
    <s v="marge totale 21%, pas 24%"/>
    <n v="0.12"/>
    <n v="0.12"/>
    <n v="37.3476"/>
    <m/>
    <n v="37.3476"/>
    <s v=""/>
    <n v="1"/>
    <n v="0"/>
    <n v="0"/>
    <n v="1"/>
    <m/>
    <m/>
    <n v="0"/>
    <s v="Valauto Roncq"/>
    <s v="SEAT"/>
    <m/>
    <x v="0"/>
  </r>
  <r>
    <n v="10"/>
    <s v="NC"/>
    <x v="0"/>
    <x v="9"/>
    <d v="2023-06-23T00:00:00"/>
    <s v="x"/>
    <m/>
    <m/>
    <m/>
    <m/>
    <n v="429276.44"/>
    <x v="1"/>
    <n v="536333"/>
    <n v="333"/>
    <s v="VSSZZZ5F4P6535370"/>
    <s v="DLM - CPTE"/>
    <s v="ATECA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9"/>
    <d v="2023-06-23T00:00:00"/>
    <s v="x"/>
    <m/>
    <m/>
    <m/>
    <m/>
    <n v="429276.44"/>
    <x v="1"/>
    <n v="536340"/>
    <n v="340"/>
    <s v="VSSZZZ5F2P6535819"/>
    <s v="DLM - CPTE"/>
    <s v="ATECA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9"/>
    <d v="2023-06-23T00:00:00"/>
    <s v="x"/>
    <m/>
    <m/>
    <m/>
    <m/>
    <n v="429276.44"/>
    <x v="1"/>
    <n v="536342"/>
    <n v="342"/>
    <s v="VSSZZZ5F6P6535306"/>
    <s v="DLM - CPTE"/>
    <s v="ATECA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C"/>
    <x v="1"/>
    <x v="14"/>
    <d v="2023-03-18T00:00:00"/>
    <m/>
    <m/>
    <m/>
    <m/>
    <m/>
    <n v="0"/>
    <x v="6"/>
    <n v="545586"/>
    <n v="586"/>
    <s v="VSSZZZK1ZNP001721"/>
    <s v="DERVEAUX NICOLAS"/>
    <s v="Cupra el-Born"/>
    <n v="37209.67"/>
    <n v="1458.33"/>
    <n v="38668"/>
    <n v="42"/>
    <n v="3188.24"/>
    <n v="407"/>
    <m/>
    <n v="2781.24"/>
    <n v="8.2451639598634524E-2"/>
    <n v="0"/>
    <n v="0"/>
    <m/>
    <s v="écart de marge"/>
    <n v="0.12"/>
    <n v="0"/>
    <n v="333.74879999999996"/>
    <m/>
    <n v="333.74879999999996"/>
    <s v=""/>
    <n v="0"/>
    <n v="0"/>
    <n v="0"/>
    <n v="1"/>
    <m/>
    <m/>
    <n v="0"/>
    <s v="Valauto Roncq"/>
    <s v=""/>
    <m/>
    <x v="3"/>
  </r>
  <r>
    <n v="10"/>
    <s v="NC"/>
    <x v="0"/>
    <x v="15"/>
    <d v="2023-03-29T00:00:00"/>
    <m/>
    <m/>
    <s v="X"/>
    <m/>
    <m/>
    <m/>
    <x v="2"/>
    <n v="546363"/>
    <n v="363"/>
    <s v="VSSZZZ5F9P6538751"/>
    <s v="NORMALL"/>
    <s v="ATECA"/>
    <n v="30275.02"/>
    <n v="579.16999999999996"/>
    <n v="30854.19"/>
    <n v="9"/>
    <n v="756.56000000000017"/>
    <n v="127.5"/>
    <m/>
    <n v="629.06000000000017"/>
    <n v="2.4520494623258629E-2"/>
    <n v="0"/>
    <n v="-2181.5100000000002"/>
    <n v="-2181.5100000000002"/>
    <s v="manque justifs aides"/>
    <n v="0.1"/>
    <n v="0.1"/>
    <n v="62.90600000000002"/>
    <m/>
    <n v="62.90600000000002"/>
    <s v="VWB"/>
    <n v="0"/>
    <n v="20"/>
    <n v="1"/>
    <n v="1"/>
    <m/>
    <m/>
    <n v="1"/>
    <s v="Valauto Roncq"/>
    <s v="SEAT"/>
    <m/>
    <x v="1"/>
  </r>
  <r>
    <n v="10"/>
    <s v="NC"/>
    <x v="0"/>
    <x v="16"/>
    <d v="2023-01-17T00:00:00"/>
    <m/>
    <m/>
    <s v="X"/>
    <m/>
    <m/>
    <m/>
    <x v="0"/>
    <n v="546427"/>
    <n v="427"/>
    <s v="VSSZZZKJ8PR058319"/>
    <s v="DORCHIES CLAIRE"/>
    <s v="ARONA"/>
    <n v="19124"/>
    <n v="1791.66"/>
    <n v="20915.66"/>
    <n v="54"/>
    <n v="974.73"/>
    <n v="36"/>
    <m/>
    <n v="938.73"/>
    <n v="4.6602880329858105E-2"/>
    <n v="0"/>
    <n v="-2374.46"/>
    <n v="-833"/>
    <s v="non visible offre sans engagement"/>
    <n v="0.1"/>
    <n v="0.12"/>
    <n v="93.873000000000005"/>
    <m/>
    <n v="93.873000000000005"/>
    <s v="VWB"/>
    <n v="1"/>
    <n v="0"/>
    <n v="0"/>
    <n v="1"/>
    <m/>
    <m/>
    <n v="0"/>
    <s v="Valauto Roncq"/>
    <s v="SEAT"/>
    <m/>
    <x v="0"/>
  </r>
  <r>
    <n v="10"/>
    <s v="NC"/>
    <x v="0"/>
    <x v="9"/>
    <d v="2023-06-23T00:00:00"/>
    <s v="x"/>
    <m/>
    <m/>
    <m/>
    <m/>
    <n v="429276.44"/>
    <x v="1"/>
    <n v="545334"/>
    <n v="334"/>
    <s v="VSSZZZ5F2P6535433"/>
    <s v="DLM - CPTE"/>
    <s v="ATECA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8"/>
    <d v="2023-06-12T00:00:00"/>
    <s v="x"/>
    <m/>
    <m/>
    <m/>
    <m/>
    <n v="218210.28"/>
    <x v="1"/>
    <n v="545338"/>
    <n v="338"/>
    <s v="VSSZZZ5F2P6535349"/>
    <s v="DLM - CPTE"/>
    <s v="ATECA"/>
    <n v="28001.33"/>
    <n v="541.66999999999996"/>
    <n v="28543"/>
    <n v="13"/>
    <n v="0"/>
    <n v="22"/>
    <m/>
    <n v="-22"/>
    <n v="0"/>
    <n v="0"/>
    <n v="-917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P"/>
    <x v="1"/>
    <x v="17"/>
    <d v="2023-03-10T00:00:00"/>
    <m/>
    <m/>
    <m/>
    <s v="x"/>
    <m/>
    <m/>
    <x v="2"/>
    <n v="546456"/>
    <n v="456"/>
    <s v="VSSZZZKM0PR042643"/>
    <s v="CELMEN"/>
    <s v="FORMENTOR"/>
    <n v="36009.67"/>
    <n v="1787.5"/>
    <n v="37797.17"/>
    <n v="35"/>
    <n v="2256.14"/>
    <n v="22"/>
    <m/>
    <n v="2234.14"/>
    <n v="5.9690712294068575E-2"/>
    <n v="0"/>
    <n v="0"/>
    <m/>
    <m/>
    <n v="0.1"/>
    <n v="0.1"/>
    <n v="223.41399999999999"/>
    <m/>
    <n v="223.41399999999999"/>
    <s v="VWB"/>
    <n v="0"/>
    <n v="20"/>
    <n v="1"/>
    <n v="1"/>
    <m/>
    <m/>
    <n v="1"/>
    <s v="Valauto Roncq"/>
    <s v=""/>
    <m/>
    <x v="1"/>
  </r>
  <r>
    <n v="10"/>
    <s v="NP"/>
    <x v="0"/>
    <x v="18"/>
    <d v="2023-06-20T00:00:00"/>
    <m/>
    <m/>
    <m/>
    <s v="x"/>
    <m/>
    <n v="21985"/>
    <x v="0"/>
    <n v="546821"/>
    <n v="821"/>
    <s v="VSSZZZKJ2PR064276"/>
    <s v="DUMORTIER NATHALIE"/>
    <s v="ARONA"/>
    <n v="20644.830000000002"/>
    <n v="1383.34"/>
    <n v="22028.170000000002"/>
    <m/>
    <n v="1818.58"/>
    <n v="376"/>
    <n v="-192"/>
    <n v="1250.58"/>
    <n v="7.3840904623488912E-2"/>
    <n v="0"/>
    <n v="-2833"/>
    <m/>
    <s v="manque règlement du VN credit mutuel leasing "/>
    <n v="0.1"/>
    <n v="0.08"/>
    <n v="125.05799999999999"/>
    <m/>
    <n v="125.05799999999999"/>
    <s v=""/>
    <n v="30"/>
    <n v="0"/>
    <n v="0"/>
    <n v="1"/>
    <m/>
    <m/>
    <n v="0"/>
    <s v="Valauto Roncq"/>
    <s v="SEAT"/>
    <m/>
    <x v="0"/>
  </r>
  <r>
    <n v="10"/>
    <s v="C"/>
    <x v="0"/>
    <x v="3"/>
    <d v="2023-06-26T00:00:00"/>
    <m/>
    <m/>
    <m/>
    <m/>
    <m/>
    <n v="0"/>
    <x v="7"/>
    <n v="545744"/>
    <n v="744"/>
    <s v="VSSZZZ5FXP6563741"/>
    <s v="INVESTAS PATRIMOINE"/>
    <s v="ATECA"/>
    <n v="28737.5"/>
    <n v="1829.17"/>
    <n v="30566.67"/>
    <n v="31"/>
    <n v="635.44000000000005"/>
    <n v="127.5"/>
    <m/>
    <n v="507.94000000000005"/>
    <n v="2.0788656402545652E-2"/>
    <n v="0"/>
    <n v="0"/>
    <m/>
    <m/>
    <n v="0.1"/>
    <n v="0.1"/>
    <n v="50.794000000000011"/>
    <m/>
    <n v="50.794000000000011"/>
    <s v="VWB"/>
    <n v="0"/>
    <n v="20"/>
    <n v="1"/>
    <n v="1"/>
    <m/>
    <m/>
    <n v="1"/>
    <s v="Valauto Roncq"/>
    <s v="SEAT"/>
    <m/>
    <x v="1"/>
  </r>
  <r>
    <n v="10"/>
    <s v="C"/>
    <x v="0"/>
    <x v="19"/>
    <d v="2023-06-21T00:00:00"/>
    <m/>
    <m/>
    <m/>
    <m/>
    <m/>
    <n v="0"/>
    <x v="0"/>
    <n v="545781"/>
    <n v="781"/>
    <s v="VSSZZZ5F0P6569886"/>
    <s v="KRYSZEWSKI CATHY"/>
    <s v="ATECA"/>
    <n v="25404.17"/>
    <n v="2516.66"/>
    <n v="27920.829999999998"/>
    <n v="9"/>
    <n v="784.36999999999989"/>
    <n v="21.5"/>
    <m/>
    <n v="762.86999999999989"/>
    <n v="2.8092646242966271E-2"/>
    <n v="0"/>
    <n v="-3250"/>
    <m/>
    <m/>
    <n v="0.1"/>
    <n v="0.1"/>
    <n v="76.286999999999992"/>
    <m/>
    <n v="76.286999999999992"/>
    <s v=""/>
    <n v="1"/>
    <n v="0"/>
    <n v="0"/>
    <n v="1"/>
    <m/>
    <m/>
    <n v="0"/>
    <s v="Valauto Roncq"/>
    <s v="SEAT"/>
    <m/>
    <x v="0"/>
  </r>
  <r>
    <n v="10"/>
    <s v="NC"/>
    <x v="0"/>
    <x v="18"/>
    <d v="2023-06-20T00:00:00"/>
    <s v="x"/>
    <m/>
    <m/>
    <m/>
    <m/>
    <n v="429276.44"/>
    <x v="1"/>
    <n v="546323"/>
    <n v="323"/>
    <s v="VSSZZZKL4PR045889"/>
    <s v="DLM - CPTE"/>
    <s v="LEON"/>
    <n v="30118"/>
    <n v="541.66999999999996"/>
    <n v="30659.67"/>
    <n v="41"/>
    <n v="0"/>
    <n v="-84"/>
    <m/>
    <n v="84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18"/>
    <d v="2023-06-20T00:00:00"/>
    <s v="x"/>
    <m/>
    <m/>
    <m/>
    <m/>
    <n v="429276.44"/>
    <x v="1"/>
    <n v="546324"/>
    <n v="324"/>
    <s v="VSSZZZKL0PR045565"/>
    <s v="DLM - CPTE"/>
    <s v="LEON"/>
    <n v="30118"/>
    <n v="541.66999999999996"/>
    <n v="30659.67"/>
    <n v="47"/>
    <n v="0"/>
    <n v="22"/>
    <m/>
    <n v="-22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5"/>
    <d v="2023-06-15T00:00:00"/>
    <s v="x"/>
    <m/>
    <m/>
    <m/>
    <m/>
    <n v="218210.28"/>
    <x v="1"/>
    <n v="546325"/>
    <n v="325"/>
    <s v="VSSZZZKL2PR046300"/>
    <s v="DLM - CPTE"/>
    <s v="LEON"/>
    <n v="30118"/>
    <n v="541.66999999999996"/>
    <n v="30659.67"/>
    <n v="37"/>
    <n v="0"/>
    <n v="-84"/>
    <m/>
    <n v="84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20"/>
    <d v="2023-06-08T00:00:00"/>
    <s v="x"/>
    <m/>
    <m/>
    <m/>
    <m/>
    <n v="218210.28"/>
    <x v="1"/>
    <n v="546336"/>
    <n v="336"/>
    <s v="VSSZZZ5F0P6535396"/>
    <s v="DLM - CPTE"/>
    <s v="ATECA"/>
    <n v="28001.33"/>
    <n v="541.66999999999996"/>
    <n v="28543"/>
    <n v="8"/>
    <n v="0"/>
    <n v="22"/>
    <m/>
    <n v="-22"/>
    <n v="0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20"/>
    <d v="2023-06-08T00:00:00"/>
    <s v="x"/>
    <m/>
    <m/>
    <m/>
    <m/>
    <n v="218210.28"/>
    <x v="1"/>
    <n v="546339"/>
    <n v="339"/>
    <s v="VSSZZZ5F1P6535410"/>
    <s v="DLM - CPTE"/>
    <s v="ATECA"/>
    <n v="28001.33"/>
    <n v="541.66999999999996"/>
    <n v="28543"/>
    <n v="8"/>
    <n v="0"/>
    <n v="22"/>
    <m/>
    <n v="-22"/>
    <n v="0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0"/>
    <x v="9"/>
    <d v="2023-06-23T00:00:00"/>
    <s v="x"/>
    <m/>
    <m/>
    <m/>
    <m/>
    <n v="429276.44"/>
    <x v="1"/>
    <n v="546341"/>
    <n v="341"/>
    <s v="VSSZZZ5F6P6535631"/>
    <s v="DLM - CPTE"/>
    <s v="ATECA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NC"/>
    <x v="1"/>
    <x v="21"/>
    <d v="2023-04-24T00:00:00"/>
    <s v="x"/>
    <m/>
    <m/>
    <m/>
    <m/>
    <n v="0"/>
    <x v="2"/>
    <n v="555625"/>
    <n v="625"/>
    <s v="VSSZZZKM8PR078645"/>
    <s v="BUISSART BAPTISTE"/>
    <s v="FORMENTOR"/>
    <n v="31509.67"/>
    <n v="4825.01"/>
    <n v="36334.68"/>
    <n v="9"/>
    <n v="1112.07"/>
    <n v="22"/>
    <m/>
    <n v="1090.07"/>
    <n v="3.0606296794137171E-2"/>
    <n v="0"/>
    <n v="0"/>
    <m/>
    <s v="marge manquante"/>
    <m/>
    <n v="0"/>
    <n v="0"/>
    <m/>
    <n v="0"/>
    <s v=""/>
    <n v="0"/>
    <n v="0"/>
    <n v="0"/>
    <n v="1"/>
    <m/>
    <m/>
    <n v="0"/>
    <s v="Valauto Roncq"/>
    <s v=""/>
    <m/>
    <x v="1"/>
  </r>
  <r>
    <n v="10"/>
    <s v="C"/>
    <x v="0"/>
    <x v="22"/>
    <d v="2023-02-28T00:00:00"/>
    <m/>
    <s v="x"/>
    <m/>
    <m/>
    <s v="X"/>
    <n v="0"/>
    <x v="0"/>
    <n v="556201"/>
    <n v="201"/>
    <s v="VSSZZZKJ7PR080506"/>
    <s v="SALOMEZ MAXIME"/>
    <s v="IBIZA"/>
    <n v="20607.330000000002"/>
    <n v="1033.33"/>
    <n v="21640.660000000003"/>
    <n v="26"/>
    <n v="4013.89"/>
    <n v="36"/>
    <n v="-3097"/>
    <n v="880.88999999999987"/>
    <n v="4.2368855663367004E-2"/>
    <n v="0"/>
    <n v="-2000"/>
    <m/>
    <s v="la marge a bougé"/>
    <n v="0.1"/>
    <n v="0.12"/>
    <n v="88.088999999999999"/>
    <m/>
    <n v="88.088999999999999"/>
    <s v="VWB"/>
    <n v="1"/>
    <n v="20"/>
    <n v="1"/>
    <n v="1"/>
    <m/>
    <m/>
    <n v="1"/>
    <s v="Valauto Roncq"/>
    <s v="SEAT"/>
    <m/>
    <x v="0"/>
  </r>
  <r>
    <n v="10"/>
    <s v="NC"/>
    <x v="0"/>
    <x v="15"/>
    <d v="2023-03-29T00:00:00"/>
    <m/>
    <m/>
    <s v="X"/>
    <m/>
    <m/>
    <m/>
    <x v="2"/>
    <n v="556362"/>
    <n v="362"/>
    <s v="VSSZZZ5F1P6536735"/>
    <s v="NORMALL"/>
    <s v="ATECA"/>
    <n v="30275.02"/>
    <n v="579.16999999999996"/>
    <n v="30854.19"/>
    <n v="9"/>
    <n v="756.56000000000017"/>
    <n v="127.5"/>
    <m/>
    <n v="629.06000000000017"/>
    <n v="2.4520494623258629E-2"/>
    <n v="0"/>
    <n v="-2181.5100000000002"/>
    <n v="-2181.5100000000002"/>
    <s v="manque justifs aides"/>
    <n v="0.1"/>
    <n v="0.1"/>
    <n v="62.90600000000002"/>
    <m/>
    <n v="62.90600000000002"/>
    <s v="VWB"/>
    <n v="0"/>
    <n v="20"/>
    <n v="1"/>
    <n v="1"/>
    <m/>
    <m/>
    <n v="1"/>
    <s v="Valauto Roncq"/>
    <s v="SEAT"/>
    <m/>
    <x v="1"/>
  </r>
  <r>
    <n v="10"/>
    <s v="NC"/>
    <x v="1"/>
    <x v="23"/>
    <d v="2023-04-27T00:00:00"/>
    <m/>
    <m/>
    <s v="X"/>
    <m/>
    <m/>
    <m/>
    <x v="0"/>
    <n v="556433"/>
    <n v="433"/>
    <s v="VSSZZZKM5PR076786"/>
    <s v="PECQUEUR JONATHAN"/>
    <s v="FORMENTOR"/>
    <n v="41509.760000000002"/>
    <n v="3604.17"/>
    <n v="45113.93"/>
    <n v="11"/>
    <n v="337.62"/>
    <n v="22"/>
    <m/>
    <n v="315.62"/>
    <n v="7.4837195518102726E-3"/>
    <n v="0"/>
    <n v="-500"/>
    <n v="-500"/>
    <s v="manque justif 500€"/>
    <n v="7.0000000000000007E-2"/>
    <n v="0.08"/>
    <n v="22.093400000000003"/>
    <m/>
    <n v="22.093400000000003"/>
    <s v="VWB"/>
    <n v="0"/>
    <n v="20"/>
    <n v="1"/>
    <n v="1"/>
    <m/>
    <m/>
    <n v="1"/>
    <s v="Valauto Roncq"/>
    <s v=""/>
    <m/>
    <x v="0"/>
  </r>
  <r>
    <n v="10"/>
    <s v="NC"/>
    <x v="1"/>
    <x v="5"/>
    <d v="2023-06-16T00:00:00"/>
    <s v="x"/>
    <m/>
    <m/>
    <m/>
    <m/>
    <m/>
    <x v="3"/>
    <n v="556435"/>
    <n v="435"/>
    <s v="VSSZZZKM4PR090050"/>
    <s v="HAYAVA"/>
    <s v="FORMENTOR"/>
    <n v="36055.51"/>
    <n v="1745.84"/>
    <n v="37801.35"/>
    <n v="20"/>
    <n v="-29.61"/>
    <n v="22"/>
    <m/>
    <n v="-51.61"/>
    <n v="-7.8330535814197114E-4"/>
    <n v="0"/>
    <n v="0"/>
    <m/>
    <s v="marge manquante"/>
    <m/>
    <n v="0"/>
    <n v="0"/>
    <m/>
    <n v="0"/>
    <s v=""/>
    <n v="0"/>
    <n v="0"/>
    <n v="0"/>
    <n v="1"/>
    <m/>
    <m/>
    <n v="0"/>
    <s v="Valauto Roncq"/>
    <s v=""/>
    <m/>
    <x v="1"/>
  </r>
  <r>
    <n v="10"/>
    <s v="NC"/>
    <x v="0"/>
    <x v="11"/>
    <d v="2023-05-06T00:00:00"/>
    <m/>
    <m/>
    <s v="X"/>
    <m/>
    <m/>
    <n v="0"/>
    <x v="5"/>
    <n v="556436"/>
    <n v="436"/>
    <s v="VSSZZZKN0PW007708"/>
    <s v="CISCOM"/>
    <s v="TARRACO"/>
    <n v="38245.83"/>
    <n v="1366.66"/>
    <n v="39612.490000000005"/>
    <n v="31"/>
    <n v="1523.52"/>
    <n v="127.5"/>
    <m/>
    <n v="1396.02"/>
    <n v="3.8460596645149038E-2"/>
    <n v="0"/>
    <n v="-1550"/>
    <n v="-1550"/>
    <s v="manque justif garantie prix"/>
    <n v="7.0000000000000007E-2"/>
    <n v="0.1"/>
    <n v="97.721400000000003"/>
    <m/>
    <n v="97.721400000000003"/>
    <s v="VWB"/>
    <n v="0"/>
    <n v="0"/>
    <n v="0"/>
    <n v="1"/>
    <m/>
    <m/>
    <n v="0"/>
    <s v="Valauto Roncq"/>
    <s v="SEAT"/>
    <m/>
    <x v="1"/>
  </r>
  <r>
    <n v="10"/>
    <s v="C"/>
    <x v="0"/>
    <x v="15"/>
    <d v="2023-03-29T00:00:00"/>
    <m/>
    <m/>
    <m/>
    <m/>
    <m/>
    <m/>
    <x v="0"/>
    <n v="556454"/>
    <n v="454"/>
    <s v="VSSZZZKJ2PR079571"/>
    <s v="LEPERS ANN"/>
    <s v="ARONA"/>
    <n v="19190.669999999998"/>
    <n v="2454.16"/>
    <n v="21644.829999999998"/>
    <n v="55"/>
    <n v="783.36000000000013"/>
    <n v="36"/>
    <m/>
    <n v="747.36000000000013"/>
    <n v="3.6191552440005312E-2"/>
    <n v="0"/>
    <n v="-2966"/>
    <n v="-833"/>
    <s v="PO mars - rien dans 3270 / 2150€ validé mail 05/05"/>
    <n v="0.13"/>
    <n v="0.12"/>
    <n v="97.156800000000018"/>
    <m/>
    <n v="97.156800000000018"/>
    <s v="VWB"/>
    <n v="1"/>
    <n v="0"/>
    <n v="0"/>
    <n v="1"/>
    <m/>
    <m/>
    <n v="0"/>
    <s v="Valauto Roncq"/>
    <s v="SEAT"/>
    <m/>
    <x v="0"/>
  </r>
  <r>
    <n v="10"/>
    <s v="C"/>
    <x v="0"/>
    <x v="2"/>
    <d v="2023-06-30T00:00:00"/>
    <m/>
    <m/>
    <m/>
    <m/>
    <m/>
    <n v="0"/>
    <x v="0"/>
    <n v="561365"/>
    <n v="365"/>
    <s v="VSSZZZKJ1PR050112"/>
    <s v="DELATTRE YVES"/>
    <s v="ARONA"/>
    <n v="22496.67"/>
    <n v="1170.8499999999999"/>
    <n v="23667.519999999997"/>
    <n v="210"/>
    <n v="1882.75"/>
    <n v="255"/>
    <m/>
    <n v="1627.75"/>
    <n v="7.9549948621570832E-2"/>
    <n v="-498.57"/>
    <n v="-2133"/>
    <m/>
    <m/>
    <n v="0.12"/>
    <n v="0.12"/>
    <n v="195.32999999999998"/>
    <m/>
    <n v="195.32999999999998"/>
    <s v=""/>
    <n v="1"/>
    <n v="50"/>
    <n v="1"/>
    <n v="1"/>
    <m/>
    <m/>
    <n v="1"/>
    <s v="Valauto Roncq"/>
    <s v="SEAT"/>
    <m/>
    <x v="0"/>
  </r>
  <r>
    <n v="10"/>
    <s v="C"/>
    <x v="2"/>
    <x v="2"/>
    <d v="2023-06-30T00:00:00"/>
    <m/>
    <m/>
    <m/>
    <s v="x"/>
    <m/>
    <n v="-15063.64"/>
    <x v="8"/>
    <n v="525"/>
    <n v="519513"/>
    <s v="TMBGF7NY1NF049930"/>
    <s v="PEUGNET FREDERIC"/>
    <s v="ENYAQ"/>
    <n v="51454.17"/>
    <n v="3370.84"/>
    <n v="54825.009999999995"/>
    <n v="280"/>
    <n v="-1128.75"/>
    <n v="35"/>
    <m/>
    <n v="-1163.75"/>
    <n v="-2.0588231538854258E-2"/>
    <n v="-2193"/>
    <n v="0"/>
    <m/>
    <s v="marge négative  //  challenge"/>
    <n v="0.12"/>
    <n v="0.12"/>
    <n v="-139.65"/>
    <m/>
    <n v="-139.65"/>
    <s v="VWB"/>
    <n v="0"/>
    <n v="0"/>
    <n v="0"/>
    <n v="1"/>
    <m/>
    <m/>
    <n v="0"/>
    <s v="Valauto Roncq"/>
    <s v="SKODA"/>
    <m/>
    <x v="0"/>
  </r>
  <r>
    <n v="10"/>
    <s v="C"/>
    <x v="2"/>
    <x v="18"/>
    <d v="2023-06-20T00:00:00"/>
    <m/>
    <m/>
    <m/>
    <m/>
    <m/>
    <n v="0"/>
    <x v="8"/>
    <n v="546333"/>
    <n v="333"/>
    <s v="TMBJR7NU7P5022590"/>
    <s v="GUZIK COUVERTURE"/>
    <s v="KAROQ"/>
    <n v="33804.17"/>
    <n v="2175"/>
    <n v="35979.17"/>
    <n v="161"/>
    <n v="1970.12"/>
    <n v="35.01"/>
    <m/>
    <n v="1935.11"/>
    <n v="5.4757238702282461E-2"/>
    <n v="-2958.75"/>
    <n v="0"/>
    <m/>
    <m/>
    <n v="0.12"/>
    <n v="0.12"/>
    <n v="232.21319999999997"/>
    <m/>
    <n v="232.21319999999997"/>
    <s v="VWB"/>
    <n v="1"/>
    <n v="20"/>
    <n v="1"/>
    <n v="1"/>
    <m/>
    <m/>
    <n v="1"/>
    <s v="Valauto Roncq"/>
    <s v="SKODA"/>
    <m/>
    <x v="0"/>
  </r>
  <r>
    <n v="10"/>
    <s v="C"/>
    <x v="2"/>
    <x v="2"/>
    <d v="2023-06-30T00:00:00"/>
    <m/>
    <m/>
    <m/>
    <m/>
    <m/>
    <n v="0"/>
    <x v="8"/>
    <n v="546488"/>
    <n v="488"/>
    <s v="TMBJF7NUXP5021569"/>
    <s v="BONNE MAM"/>
    <s v="KAROQ"/>
    <n v="29175"/>
    <n v="3975.01"/>
    <n v="33150.01"/>
    <n v="13"/>
    <n v="1048.6199999999999"/>
    <m/>
    <m/>
    <n v="1048.6199999999999"/>
    <n v="3.1632569643267071E-2"/>
    <n v="-1663.12"/>
    <n v="0"/>
    <m/>
    <m/>
    <n v="0.12"/>
    <n v="0.12"/>
    <n v="125.83439999999999"/>
    <m/>
    <n v="125.83439999999999"/>
    <s v="VWB"/>
    <n v="0"/>
    <n v="20"/>
    <n v="1"/>
    <n v="1"/>
    <m/>
    <m/>
    <n v="1"/>
    <s v="Valauto Roncq"/>
    <s v="SKODA"/>
    <m/>
    <x v="0"/>
  </r>
  <r>
    <n v="10"/>
    <s v="C"/>
    <x v="2"/>
    <x v="5"/>
    <d v="2023-06-14T00:00:00"/>
    <m/>
    <m/>
    <m/>
    <m/>
    <m/>
    <m/>
    <x v="8"/>
    <n v="565349"/>
    <n v="349"/>
    <s v="TMBEE6PJ8P4072141"/>
    <s v="SEGHIR ABDELLAH"/>
    <s v="FABIA"/>
    <n v="16479.169999999998"/>
    <n v="1899.99"/>
    <n v="18379.16"/>
    <n v="21"/>
    <n v="984.88"/>
    <n v="35.01"/>
    <m/>
    <n v="949.87"/>
    <n v="5.3586779809305755E-2"/>
    <n v="0"/>
    <n v="-1250"/>
    <m/>
    <m/>
    <n v="0.1"/>
    <n v="0.1"/>
    <n v="94.987000000000009"/>
    <m/>
    <n v="94.987000000000009"/>
    <s v="VWB"/>
    <n v="1"/>
    <n v="20"/>
    <n v="1"/>
    <n v="1"/>
    <m/>
    <m/>
    <n v="1"/>
    <s v="Valauto Roncq"/>
    <s v="SKODA"/>
    <m/>
    <x v="0"/>
  </r>
  <r>
    <n v="10"/>
    <s v="C"/>
    <x v="2"/>
    <x v="5"/>
    <d v="2023-06-16T00:00:00"/>
    <m/>
    <m/>
    <m/>
    <m/>
    <m/>
    <n v="0"/>
    <x v="8"/>
    <n v="565376"/>
    <n v="376"/>
    <s v="TMBJB7NS3P8533375"/>
    <s v="MORVAN ANTHONY"/>
    <s v="KODIAQ"/>
    <n v="31137.5"/>
    <n v="2408.33"/>
    <n v="33545.83"/>
    <n v="6"/>
    <n v="2639.04"/>
    <n v="35.01"/>
    <m/>
    <n v="2604.0299999999997"/>
    <n v="7.8669688602130278E-2"/>
    <n v="0"/>
    <n v="-1500"/>
    <m/>
    <m/>
    <n v="0.1"/>
    <n v="0"/>
    <n v="260.40299999999996"/>
    <m/>
    <n v="260.40299999999996"/>
    <s v=""/>
    <n v="0"/>
    <n v="0"/>
    <n v="0"/>
    <n v="1"/>
    <m/>
    <m/>
    <n v="0"/>
    <s v="Valauto Roncq"/>
    <s v="SKODA"/>
    <m/>
    <x v="0"/>
  </r>
  <r>
    <n v="10"/>
    <s v="C"/>
    <x v="2"/>
    <x v="4"/>
    <d v="2023-06-16T00:00:00"/>
    <m/>
    <m/>
    <m/>
    <m/>
    <m/>
    <n v="0"/>
    <x v="8"/>
    <n v="566255"/>
    <n v="255"/>
    <s v="TMBJJ7NS0P8053796"/>
    <s v="JLM CARRELAGE 59"/>
    <s v="KODIAQ"/>
    <n v="40356.67"/>
    <n v="2366.67"/>
    <n v="42723.34"/>
    <n v="22"/>
    <n v="1491.85"/>
    <n v="35.01"/>
    <m/>
    <n v="1456.84"/>
    <n v="3.4918852318194221E-2"/>
    <n v="0"/>
    <n v="0"/>
    <m/>
    <m/>
    <n v="0.1"/>
    <n v="0.1"/>
    <n v="145.684"/>
    <m/>
    <n v="145.684"/>
    <s v=""/>
    <n v="0"/>
    <n v="20"/>
    <n v="1"/>
    <n v="1"/>
    <m/>
    <m/>
    <n v="1"/>
    <s v="Valauto Roncq"/>
    <s v="SKODA"/>
    <m/>
    <x v="0"/>
  </r>
  <r>
    <n v="10"/>
    <s v="C"/>
    <x v="2"/>
    <x v="18"/>
    <d v="2023-06-20T00:00:00"/>
    <m/>
    <m/>
    <m/>
    <m/>
    <m/>
    <n v="0"/>
    <x v="8"/>
    <n v="576353"/>
    <n v="353"/>
    <s v="TMBEP6PJ0P4075920"/>
    <s v="TERRASI LAURENT"/>
    <s v="FABIA"/>
    <n v="16966.66"/>
    <n v="208.33"/>
    <n v="17174.990000000002"/>
    <n v="7"/>
    <n v="1055.3399999999999"/>
    <n v="35.01"/>
    <m/>
    <n v="1020.3299999999999"/>
    <n v="6.1446323986214829E-2"/>
    <n v="0"/>
    <n v="-1466"/>
    <m/>
    <m/>
    <n v="0.1"/>
    <n v="0.1"/>
    <n v="102.033"/>
    <m/>
    <n v="102.033"/>
    <s v="VWB"/>
    <n v="1"/>
    <n v="0"/>
    <n v="0"/>
    <n v="1"/>
    <m/>
    <m/>
    <n v="0"/>
    <s v="Valauto Roncq"/>
    <s v="SKODA"/>
    <m/>
    <x v="0"/>
  </r>
  <r>
    <n v="10"/>
    <s v="NC"/>
    <x v="3"/>
    <x v="10"/>
    <d v="2023-04-14T00:00:00"/>
    <s v="x"/>
    <m/>
    <m/>
    <s v="x"/>
    <m/>
    <n v="-1191.3499999999999"/>
    <x v="6"/>
    <n v="541"/>
    <n v="519502"/>
    <s v="WV2ZZZEB2PH005015"/>
    <s v="ROGER RUDY"/>
    <s v="ID BUZZ"/>
    <n v="46973.53"/>
    <n v="13545.84"/>
    <n v="60519.369999999995"/>
    <n v="32"/>
    <n v="5252.06"/>
    <n v="518.14"/>
    <m/>
    <n v="4733.92"/>
    <n v="8.6783124146864066E-2"/>
    <n v="0"/>
    <n v="0"/>
    <m/>
    <s v="marge manquante // trp perçu acompte en cb"/>
    <m/>
    <n v="0.1"/>
    <n v="0"/>
    <m/>
    <n v="0"/>
    <s v="VWB"/>
    <n v="1"/>
    <n v="0"/>
    <n v="0"/>
    <n v="1"/>
    <m/>
    <m/>
    <n v="0"/>
    <s v="Valauto Roncq"/>
    <s v="VOLKSWAGEN"/>
    <m/>
    <x v="3"/>
  </r>
  <r>
    <n v="10"/>
    <s v="NC"/>
    <x v="3"/>
    <x v="24"/>
    <d v="2023-06-01T00:00:00"/>
    <s v="x"/>
    <m/>
    <m/>
    <m/>
    <m/>
    <n v="0"/>
    <x v="9"/>
    <n v="542"/>
    <m/>
    <s v="WVGZZZA1ZPV706687"/>
    <s v="COURTI DANIEL"/>
    <s v="T ROC"/>
    <n v="29853.34"/>
    <n v="1687.49"/>
    <n v="31540.83"/>
    <n v="22"/>
    <n v="-82.76"/>
    <n v="95"/>
    <m/>
    <n v="-177.76"/>
    <n v="-2.6239005124468824E-3"/>
    <n v="0"/>
    <n v="-800"/>
    <m/>
    <s v="marge manquante"/>
    <m/>
    <n v="0.08"/>
    <n v="0"/>
    <m/>
    <n v="0"/>
    <s v="VWB-no"/>
    <n v="0"/>
    <n v="0"/>
    <n v="0"/>
    <n v="1"/>
    <m/>
    <m/>
    <n v="0"/>
    <s v="Valauto Roncq"/>
    <s v="VOLKSWAGEN"/>
    <m/>
    <x v="4"/>
  </r>
  <r>
    <n v="10"/>
    <s v="C"/>
    <x v="3"/>
    <x v="19"/>
    <d v="2023-06-21T00:00:00"/>
    <m/>
    <m/>
    <m/>
    <m/>
    <m/>
    <n v="0"/>
    <x v="10"/>
    <n v="508587"/>
    <n v="8587"/>
    <s v="WVGZZZ5N2PW057860"/>
    <s v="ELECTRIBATI"/>
    <s v="TIGUAN"/>
    <n v="39134.17"/>
    <n v="1766.67"/>
    <n v="40900.839999999997"/>
    <n v="113"/>
    <n v="2927.69"/>
    <m/>
    <n v="-882.4"/>
    <n v="2045.29"/>
    <n v="5.0006063445151738E-2"/>
    <n v="4474.38"/>
    <n v="0"/>
    <m/>
    <s v="challenge"/>
    <n v="0.12"/>
    <n v="0.12"/>
    <n v="245.4348"/>
    <m/>
    <n v="245.4348"/>
    <s v="VWB"/>
    <n v="1"/>
    <n v="20"/>
    <n v="1"/>
    <n v="1"/>
    <m/>
    <m/>
    <n v="1"/>
    <s v="Valauto Roncq"/>
    <s v="VOLKSWAGEN"/>
    <m/>
    <x v="5"/>
  </r>
  <r>
    <n v="10"/>
    <s v="C"/>
    <x v="3"/>
    <x v="25"/>
    <d v="2023-06-30T00:00:00"/>
    <m/>
    <m/>
    <m/>
    <m/>
    <m/>
    <n v="0"/>
    <x v="11"/>
    <n v="515980"/>
    <n v="5980"/>
    <s v="WVGZZZA1ZPK003652"/>
    <s v="GHEERAERT MICHEL"/>
    <s v="T ROC"/>
    <n v="39848.14"/>
    <n v="1233.3399999999999"/>
    <n v="41081.479999999996"/>
    <n v="203"/>
    <n v="2575.73"/>
    <n v="167.69"/>
    <m/>
    <n v="2408.04"/>
    <n v="6.2698081958098881E-2"/>
    <n v="0"/>
    <n v="-1650"/>
    <m/>
    <s v="challenge"/>
    <n v="0.13"/>
    <n v="0.12"/>
    <n v="313.04520000000002"/>
    <n v="200"/>
    <n v="513.04520000000002"/>
    <s v=""/>
    <n v="30"/>
    <n v="50"/>
    <n v="1"/>
    <n v="1"/>
    <m/>
    <m/>
    <n v="1"/>
    <s v="Valauto Roncq"/>
    <s v="VOLKSWAGEN"/>
    <m/>
    <x v="3"/>
  </r>
  <r>
    <n v="10"/>
    <s v="C"/>
    <x v="3"/>
    <x v="3"/>
    <d v="2023-06-27T00:00:00"/>
    <m/>
    <m/>
    <m/>
    <s v="x"/>
    <m/>
    <n v="37143.050000000003"/>
    <x v="12"/>
    <n v="519662"/>
    <n v="9662"/>
    <s v="WVWZZZE1ZP8500308"/>
    <s v="GHEDBANE ABDELHAMID"/>
    <s v="ID 3"/>
    <n v="35270"/>
    <n v="2700.01"/>
    <n v="37970.01"/>
    <n v="13"/>
    <n v="1234.1600000000003"/>
    <n v="95.04"/>
    <m/>
    <n v="1139.1200000000003"/>
    <n v="3.2503546878180974E-2"/>
    <n v="-2847.76"/>
    <n v="0"/>
    <m/>
    <s v="financement non reçu"/>
    <n v="0.13"/>
    <n v="0.12"/>
    <n v="148.08560000000006"/>
    <m/>
    <n v="148.08560000000006"/>
    <s v="VWB"/>
    <n v="0"/>
    <n v="0"/>
    <n v="0"/>
    <n v="1"/>
    <m/>
    <m/>
    <n v="0"/>
    <s v="Valauto Roncq"/>
    <s v="VOLKSWAGEN"/>
    <m/>
    <x v="6"/>
  </r>
  <r>
    <n v="10"/>
    <s v="NC"/>
    <x v="3"/>
    <x v="3"/>
    <d v="2023-06-23T00:00:00"/>
    <s v="x"/>
    <m/>
    <m/>
    <s v="x"/>
    <m/>
    <n v="1596.46"/>
    <x v="3"/>
    <n v="521000"/>
    <n v="1000"/>
    <s v="WVGZZZC1ZPY126285"/>
    <s v="CARPENTIER SERGE"/>
    <s v="T CROSS"/>
    <n v="25943.59"/>
    <n v="1679.16"/>
    <n v="27622.75"/>
    <n v="13"/>
    <n v="-1028.5"/>
    <n v="95"/>
    <m/>
    <n v="-1123.5"/>
    <n v="-3.7233801848114326E-2"/>
    <n v="0"/>
    <n v="0"/>
    <m/>
    <s v="marge manquante //solde du a une carte bleue sur lambersart"/>
    <m/>
    <n v="0.1"/>
    <n v="0"/>
    <m/>
    <n v="0"/>
    <s v="VWB"/>
    <n v="1"/>
    <n v="0"/>
    <n v="0"/>
    <n v="1"/>
    <m/>
    <m/>
    <n v="0"/>
    <s v="Valauto Roncq"/>
    <s v="VOLKSWAGEN"/>
    <m/>
    <x v="1"/>
  </r>
  <r>
    <n v="10"/>
    <s v="NP"/>
    <x v="3"/>
    <x v="26"/>
    <d v="2023-05-30T00:00:00"/>
    <m/>
    <m/>
    <m/>
    <s v="x"/>
    <m/>
    <n v="1378.01"/>
    <x v="12"/>
    <n v="521321"/>
    <n v="1321"/>
    <s v="WVWZZZAWZPU025964"/>
    <s v="ENGELBRECHT ERIC"/>
    <s v="POLO"/>
    <n v="21011.25"/>
    <n v="970.84"/>
    <n v="21982.09"/>
    <n v="92"/>
    <n v="986.91"/>
    <n v="95"/>
    <m/>
    <n v="891.91"/>
    <n v="4.489609495730388E-2"/>
    <n v="0"/>
    <n v="-800"/>
    <m/>
    <s v="Attente règlement 1378€ / pb sur prlvt reprise"/>
    <n v="0.12"/>
    <n v="0.08"/>
    <n v="107.02919999999999"/>
    <m/>
    <n v="107.02919999999999"/>
    <s v="VWB"/>
    <n v="1"/>
    <n v="0"/>
    <n v="0"/>
    <n v="1"/>
    <m/>
    <m/>
    <n v="0"/>
    <s v="Valauto Roncq"/>
    <s v="VOLKSWAGEN"/>
    <m/>
    <x v="6"/>
  </r>
  <r>
    <n v="10"/>
    <s v="C"/>
    <x v="3"/>
    <x v="14"/>
    <d v="2023-06-23T00:00:00"/>
    <m/>
    <m/>
    <m/>
    <m/>
    <m/>
    <n v="0"/>
    <x v="13"/>
    <n v="521355"/>
    <n v="1355"/>
    <s v="WVWZZZAWZPY038393"/>
    <s v="WINTREBERT GREGORY"/>
    <s v="POLO"/>
    <n v="21626.92"/>
    <n v="1220.8399999999999"/>
    <n v="22847.759999999998"/>
    <n v="21"/>
    <n v="892.2"/>
    <n v="95.01"/>
    <m/>
    <n v="797.19"/>
    <n v="3.9049779934663187E-2"/>
    <n v="0"/>
    <n v="-1633.33"/>
    <m/>
    <m/>
    <n v="0.1"/>
    <n v="0.1"/>
    <n v="79.719000000000008"/>
    <m/>
    <n v="79.719000000000008"/>
    <s v="VWB"/>
    <n v="30"/>
    <n v="50"/>
    <n v="1"/>
    <n v="1"/>
    <m/>
    <m/>
    <n v="1"/>
    <s v="Valauto Roncq"/>
    <s v="VOLKSWAGEN"/>
    <m/>
    <x v="3"/>
  </r>
  <r>
    <n v="10"/>
    <s v="NP"/>
    <x v="3"/>
    <x v="25"/>
    <d v="2023-06-29T00:00:00"/>
    <m/>
    <m/>
    <m/>
    <s v="x"/>
    <m/>
    <n v="24500"/>
    <x v="12"/>
    <n v="521504"/>
    <n v="1504"/>
    <s v="WVGZZZA1ZPV678806"/>
    <s v="VANDEWALLE PASCAL"/>
    <s v="T ROC"/>
    <n v="30735.26"/>
    <n v="7162.5"/>
    <n v="37897.759999999995"/>
    <n v="16"/>
    <n v="2552.08"/>
    <n v="95"/>
    <m/>
    <n v="2457.08"/>
    <n v="6.7341183225604895E-2"/>
    <n v="0"/>
    <n v="-2450"/>
    <m/>
    <s v="reprise non passée"/>
    <n v="0.1"/>
    <n v="0.08"/>
    <n v="245.708"/>
    <m/>
    <n v="245.708"/>
    <s v=""/>
    <n v="30"/>
    <n v="50"/>
    <n v="1"/>
    <n v="1"/>
    <m/>
    <m/>
    <n v="1"/>
    <s v="Valauto Roncq"/>
    <s v="VOLKSWAGEN"/>
    <m/>
    <x v="6"/>
  </r>
  <r>
    <n v="10"/>
    <s v="NC"/>
    <x v="3"/>
    <x v="19"/>
    <d v="2023-06-21T00:00:00"/>
    <s v="x"/>
    <m/>
    <m/>
    <s v="x"/>
    <m/>
    <n v="-1500"/>
    <x v="9"/>
    <n v="521516"/>
    <n v="1516"/>
    <s v="WVGZZZ5N9PW090225"/>
    <s v="ELECTRO BETON"/>
    <s v="TIGUAN"/>
    <n v="41634.17"/>
    <n v="1183.3399999999999"/>
    <n v="42817.509999999995"/>
    <n v="2"/>
    <n v="-3373.2"/>
    <n v="95"/>
    <m/>
    <n v="-3468.2"/>
    <n v="-7.8780853907665357E-2"/>
    <n v="0"/>
    <n v="0"/>
    <m/>
    <s v="marge manquante // trop percu de 1500€ "/>
    <m/>
    <n v="0.08"/>
    <n v="0"/>
    <m/>
    <n v="0"/>
    <s v="VWB-no"/>
    <n v="1"/>
    <n v="0"/>
    <n v="0"/>
    <n v="1"/>
    <m/>
    <m/>
    <n v="0"/>
    <s v="Valauto Roncq"/>
    <s v="VOLKSWAGEN"/>
    <m/>
    <x v="4"/>
  </r>
  <r>
    <n v="10"/>
    <s v="C"/>
    <x v="3"/>
    <x v="9"/>
    <d v="2023-06-23T00:00:00"/>
    <m/>
    <m/>
    <m/>
    <m/>
    <m/>
    <n v="2510"/>
    <x v="13"/>
    <n v="525767"/>
    <n v="767"/>
    <s v="WVGZZZE2ZPE053079"/>
    <s v="DOUTERLUINGNE SYLVAIN"/>
    <s v="ID 4"/>
    <n v="41894.17"/>
    <n v="1733.33"/>
    <n v="43627.5"/>
    <n v="84"/>
    <n v="1830.1100000000001"/>
    <n v="95"/>
    <m/>
    <n v="1735.1100000000001"/>
    <n v="4.1948541630852106E-2"/>
    <n v="-4833.33"/>
    <n v="-206.92"/>
    <m/>
    <s v="reprise non passée"/>
    <n v="0.1"/>
    <n v="0.1"/>
    <n v="173.51100000000002"/>
    <m/>
    <n v="173.51100000000002"/>
    <s v="VWB"/>
    <n v="1"/>
    <n v="0"/>
    <n v="0"/>
    <n v="1"/>
    <m/>
    <m/>
    <n v="0"/>
    <s v="Valauto Roncq"/>
    <s v="VOLKSWAGEN"/>
    <m/>
    <x v="3"/>
  </r>
  <r>
    <n v="10"/>
    <s v="C"/>
    <x v="3"/>
    <x v="5"/>
    <d v="2023-06-19T00:00:00"/>
    <m/>
    <m/>
    <m/>
    <m/>
    <m/>
    <n v="0"/>
    <x v="0"/>
    <n v="526548"/>
    <n v="6548"/>
    <s v="WVWZZZCD1PW192844"/>
    <s v="REQUILLART GREGORY"/>
    <s v="GOLF"/>
    <n v="30903.33"/>
    <n v="3408.32"/>
    <n v="34311.65"/>
    <n v="30"/>
    <n v="1384.35"/>
    <n v="105"/>
    <m/>
    <n v="1279.3499999999999"/>
    <n v="4.0346354663794944E-2"/>
    <n v="0"/>
    <n v="0"/>
    <m/>
    <m/>
    <n v="7.0000000000000007E-2"/>
    <n v="0"/>
    <n v="89.554500000000004"/>
    <m/>
    <n v="89.554500000000004"/>
    <s v=""/>
    <n v="0"/>
    <n v="0"/>
    <n v="0"/>
    <n v="1"/>
    <m/>
    <m/>
    <n v="0"/>
    <s v="Valauto Roncq"/>
    <s v="VOLKSWAGEN"/>
    <m/>
    <x v="0"/>
  </r>
  <r>
    <n v="10"/>
    <s v="C"/>
    <x v="3"/>
    <x v="18"/>
    <d v="2023-06-20T00:00:00"/>
    <m/>
    <m/>
    <m/>
    <m/>
    <m/>
    <n v="0"/>
    <x v="12"/>
    <n v="526735"/>
    <n v="6735"/>
    <s v="WVGZZZ5N2PW019917"/>
    <s v="SEHAIM NADIR"/>
    <s v="TIGUAN"/>
    <n v="42633.34"/>
    <n v="5870.83"/>
    <n v="48504.17"/>
    <n v="193"/>
    <n v="1970.25"/>
    <n v="95"/>
    <m/>
    <n v="1875.25"/>
    <n v="4.0620218838916325E-2"/>
    <n v="0"/>
    <n v="-500"/>
    <m/>
    <m/>
    <n v="0.08"/>
    <n v="0.08"/>
    <n v="150.02000000000001"/>
    <m/>
    <n v="150.02000000000001"/>
    <s v=""/>
    <n v="0"/>
    <n v="0"/>
    <n v="0"/>
    <n v="1"/>
    <m/>
    <m/>
    <n v="0"/>
    <s v="Valauto Roncq"/>
    <s v="VOLKSWAGEN"/>
    <m/>
    <x v="6"/>
  </r>
  <r>
    <n v="10"/>
    <s v="C"/>
    <x v="3"/>
    <x v="27"/>
    <d v="2023-06-20T00:00:00"/>
    <m/>
    <m/>
    <m/>
    <m/>
    <m/>
    <n v="0"/>
    <x v="12"/>
    <n v="526740"/>
    <n v="6740"/>
    <s v="WVGZZZ5N1PW032335"/>
    <s v="GHOUINI TAYEB"/>
    <s v="TIGUAN"/>
    <n v="38966.67"/>
    <n v="5350"/>
    <n v="44316.67"/>
    <n v="189"/>
    <n v="1849.03"/>
    <n v="95"/>
    <m/>
    <n v="1754.03"/>
    <n v="4.172312585760618E-2"/>
    <n v="0"/>
    <n v="-500"/>
    <m/>
    <m/>
    <n v="0.08"/>
    <n v="0.08"/>
    <n v="140.32239999999999"/>
    <m/>
    <n v="140.32239999999999"/>
    <s v=""/>
    <n v="0"/>
    <n v="0"/>
    <n v="0"/>
    <n v="1"/>
    <m/>
    <m/>
    <n v="0"/>
    <s v="Valauto Roncq"/>
    <s v="VOLKSWAGEN"/>
    <m/>
    <x v="6"/>
  </r>
  <r>
    <n v="10"/>
    <s v="C"/>
    <x v="3"/>
    <x v="5"/>
    <d v="2023-06-16T00:00:00"/>
    <m/>
    <m/>
    <m/>
    <m/>
    <m/>
    <n v="0"/>
    <x v="6"/>
    <n v="529996"/>
    <n v="996"/>
    <s v="WVGZZZA1ZPV659376"/>
    <s v="TALMAN JEREMIE"/>
    <s v="T ROC"/>
    <n v="28831.09"/>
    <n v="2770.83"/>
    <n v="31601.919999999998"/>
    <n v="100"/>
    <n v="1923.6"/>
    <n v="95"/>
    <m/>
    <n v="1828.6"/>
    <n v="6.0869719308193931E-2"/>
    <n v="0"/>
    <n v="-2450"/>
    <m/>
    <m/>
    <n v="0.13"/>
    <n v="0"/>
    <n v="237.71799999999999"/>
    <m/>
    <n v="237.71799999999999"/>
    <s v=""/>
    <n v="10"/>
    <n v="50"/>
    <n v="1"/>
    <n v="1"/>
    <m/>
    <m/>
    <n v="1"/>
    <s v="Valauto Roncq"/>
    <s v="VOLKSWAGEN"/>
    <m/>
    <x v="3"/>
  </r>
  <r>
    <n v="10"/>
    <s v="C"/>
    <x v="3"/>
    <x v="5"/>
    <d v="2023-06-16T00:00:00"/>
    <m/>
    <m/>
    <m/>
    <m/>
    <m/>
    <n v="0"/>
    <x v="12"/>
    <n v="531043"/>
    <n v="1043"/>
    <s v="WVGZZZC1ZPY113347"/>
    <s v="HOFFMANN MAUD"/>
    <s v="T CROSS"/>
    <n v="20697.759999999998"/>
    <n v="491.66"/>
    <n v="21189.42"/>
    <n v="14"/>
    <n v="684.22"/>
    <n v="95"/>
    <m/>
    <n v="589.22"/>
    <n v="3.229064316059619E-2"/>
    <n v="0"/>
    <n v="-2333.34"/>
    <m/>
    <m/>
    <n v="0.13"/>
    <n v="0"/>
    <n v="76.598600000000005"/>
    <m/>
    <n v="76.598600000000005"/>
    <s v=""/>
    <n v="30"/>
    <n v="0"/>
    <n v="0"/>
    <n v="1"/>
    <m/>
    <m/>
    <n v="0"/>
    <s v="Valauto Roncq"/>
    <s v="VOLKSWAGEN"/>
    <m/>
    <x v="6"/>
  </r>
  <r>
    <n v="10"/>
    <s v="C"/>
    <x v="3"/>
    <x v="28"/>
    <d v="2023-06-08T00:00:00"/>
    <m/>
    <m/>
    <m/>
    <m/>
    <m/>
    <n v="0"/>
    <x v="12"/>
    <n v="531187"/>
    <n v="1187"/>
    <s v="WVGZZZC1ZPY111747"/>
    <s v="MAREELS NATACHA"/>
    <s v="T CROSS"/>
    <n v="24447.759999999998"/>
    <n v="1466.66"/>
    <n v="25914.42"/>
    <n v="7"/>
    <n v="783.78"/>
    <n v="95"/>
    <m/>
    <n v="688.78"/>
    <n v="3.0244936988749895E-2"/>
    <n v="0"/>
    <n v="0"/>
    <m/>
    <m/>
    <n v="0.1"/>
    <n v="0.1"/>
    <n v="68.878"/>
    <m/>
    <n v="68.878"/>
    <s v="Natiocredimurs"/>
    <n v="30"/>
    <n v="0"/>
    <n v="0"/>
    <n v="1"/>
    <m/>
    <m/>
    <n v="0"/>
    <s v="Valauto Roncq"/>
    <s v="VOLKSWAGEN"/>
    <m/>
    <x v="6"/>
  </r>
  <r>
    <n v="10"/>
    <s v="C"/>
    <x v="3"/>
    <x v="4"/>
    <d v="2023-06-19T00:00:00"/>
    <m/>
    <m/>
    <m/>
    <m/>
    <m/>
    <n v="0"/>
    <x v="14"/>
    <n v="531317"/>
    <n v="1317"/>
    <s v="WVGZZZ5N7PW410240"/>
    <s v="LEROY LUDOVIC"/>
    <s v="TIGUAN"/>
    <n v="42884.17"/>
    <n v="862.5"/>
    <n v="43746.67"/>
    <n v="116"/>
    <n v="4850.5899999999992"/>
    <n v="188.33"/>
    <m/>
    <n v="4662.2599999999993"/>
    <n v="0.11087906805249403"/>
    <n v="-432.35"/>
    <n v="1800"/>
    <m/>
    <s v="challenge"/>
    <n v="0.13"/>
    <n v="0.12"/>
    <n v="606.09379999999999"/>
    <m/>
    <n v="606.09379999999999"/>
    <s v="VWB-no"/>
    <n v="30"/>
    <n v="50"/>
    <n v="1"/>
    <n v="1"/>
    <m/>
    <m/>
    <n v="1"/>
    <s v="Valauto Roncq"/>
    <s v="VOLKSWAGEN"/>
    <m/>
    <x v="3"/>
  </r>
  <r>
    <n v="10"/>
    <s v="C"/>
    <x v="3"/>
    <x v="19"/>
    <d v="2023-06-21T00:00:00"/>
    <m/>
    <m/>
    <m/>
    <m/>
    <m/>
    <n v="0"/>
    <x v="13"/>
    <n v="531373"/>
    <n v="1373"/>
    <s v="WVGZZZC1ZPY109171"/>
    <s v="POUPART ESTELLE"/>
    <s v="T CROSS"/>
    <n v="20697.759999999998"/>
    <n v="462.5"/>
    <n v="21160.26"/>
    <n v="36"/>
    <n v="459.73000000000025"/>
    <n v="95"/>
    <m/>
    <n v="364.73000000000025"/>
    <n v="2.1726103554493201E-2"/>
    <n v="111.48"/>
    <n v="-2333.34"/>
    <m/>
    <m/>
    <n v="0.13"/>
    <n v="0.12"/>
    <n v="47.414900000000031"/>
    <m/>
    <n v="47.414900000000031"/>
    <s v=""/>
    <n v="30"/>
    <n v="0"/>
    <n v="0"/>
    <n v="1"/>
    <m/>
    <m/>
    <n v="0"/>
    <s v="Valauto Roncq"/>
    <s v="VOLKSWAGEN"/>
    <m/>
    <x v="3"/>
  </r>
  <r>
    <n v="10"/>
    <s v="C"/>
    <x v="3"/>
    <x v="25"/>
    <d v="2023-06-29T00:00:00"/>
    <m/>
    <m/>
    <m/>
    <s v="x"/>
    <m/>
    <n v="8694.0499999999993"/>
    <x v="13"/>
    <n v="531478"/>
    <n v="1478"/>
    <s v="WVWZZZAWZPU039397"/>
    <s v="METIER GUILLAUME"/>
    <s v="POLO"/>
    <n v="19247.759999999998"/>
    <n v="329.17"/>
    <n v="19576.929999999997"/>
    <n v="51"/>
    <n v="743.02"/>
    <n v="95"/>
    <m/>
    <n v="648.02"/>
    <n v="3.7953856912192059E-2"/>
    <n v="0"/>
    <n v="-1633.33"/>
    <m/>
    <s v="reprise non passée "/>
    <n v="0.13"/>
    <n v="0.08"/>
    <n v="84.242599999999996"/>
    <m/>
    <n v="84.242599999999996"/>
    <s v="VWB"/>
    <n v="30"/>
    <n v="50"/>
    <n v="1"/>
    <n v="1"/>
    <m/>
    <m/>
    <n v="1"/>
    <s v="Valauto Roncq"/>
    <s v="VOLKSWAGEN"/>
    <m/>
    <x v="3"/>
  </r>
  <r>
    <n v="10"/>
    <s v="C"/>
    <x v="3"/>
    <x v="29"/>
    <d v="2023-06-05T00:00:00"/>
    <m/>
    <m/>
    <m/>
    <m/>
    <m/>
    <n v="0"/>
    <x v="14"/>
    <n v="531485"/>
    <n v="1485"/>
    <s v="WVGZZZA1ZPV710675"/>
    <s v="KHNAGUI ZAKARIA"/>
    <s v="T ROC"/>
    <n v="34497.760000000002"/>
    <n v="2620.84"/>
    <n v="37118.600000000006"/>
    <n v="8"/>
    <n v="2831.41"/>
    <n v="95"/>
    <m/>
    <n v="2736.41"/>
    <n v="7.6280085994622632E-2"/>
    <n v="0"/>
    <n v="-2033.33"/>
    <m/>
    <m/>
    <n v="0.08"/>
    <n v="0.08"/>
    <n v="218.9128"/>
    <m/>
    <n v="218.9128"/>
    <s v="VWB"/>
    <n v="10"/>
    <n v="50"/>
    <n v="1"/>
    <n v="1"/>
    <m/>
    <m/>
    <n v="1"/>
    <s v="Valauto Roncq"/>
    <s v="VOLKSWAGEN"/>
    <m/>
    <x v="3"/>
  </r>
  <r>
    <n v="10"/>
    <s v="C"/>
    <x v="3"/>
    <x v="5"/>
    <d v="2023-06-16T00:00:00"/>
    <m/>
    <m/>
    <m/>
    <m/>
    <m/>
    <n v="0"/>
    <x v="13"/>
    <n v="531488"/>
    <n v="1488"/>
    <s v="WVGZZZA1ZPV510915"/>
    <s v="FAGHEL CATHY ET DUMONT PHILIPPE"/>
    <s v="T ROC"/>
    <n v="28281.09"/>
    <n v="1695.83"/>
    <n v="29976.92"/>
    <n v="24"/>
    <n v="2626.69"/>
    <n v="223.08"/>
    <m/>
    <n v="2403.61"/>
    <n v="8.7623745201308209E-2"/>
    <n v="0"/>
    <n v="-2033.33"/>
    <m/>
    <s v="challenge"/>
    <n v="0.13"/>
    <n v="0"/>
    <n v="312.46930000000003"/>
    <n v="150"/>
    <n v="462.46930000000003"/>
    <s v=""/>
    <n v="30"/>
    <n v="100"/>
    <n v="1"/>
    <n v="1"/>
    <m/>
    <m/>
    <n v="1"/>
    <s v="Valauto Roncq"/>
    <s v="VOLKSWAGEN"/>
    <m/>
    <x v="3"/>
  </r>
  <r>
    <n v="10"/>
    <s v="NC"/>
    <x v="3"/>
    <x v="19"/>
    <d v="2023-06-21T00:00:00"/>
    <s v="x"/>
    <m/>
    <m/>
    <s v="x"/>
    <m/>
    <n v="24671.759999999998"/>
    <x v="9"/>
    <n v="531489"/>
    <n v="1489"/>
    <s v="WVWZZZAWZPU033431"/>
    <s v="BERNARD CELINE"/>
    <s v="POLO"/>
    <n v="20243.59"/>
    <n v="2116.67"/>
    <n v="22360.260000000002"/>
    <n v="22"/>
    <n v="-616.16999999999996"/>
    <n v="95"/>
    <m/>
    <n v="-711.17"/>
    <n v="-2.7556477429153323E-2"/>
    <n v="0"/>
    <n v="0"/>
    <m/>
    <s v="marge manquante // reglement non recu du garage Bernard"/>
    <m/>
    <n v="0.08"/>
    <n v="0"/>
    <m/>
    <n v="0"/>
    <s v=""/>
    <n v="1"/>
    <n v="0"/>
    <n v="0"/>
    <n v="1"/>
    <m/>
    <m/>
    <n v="0"/>
    <s v="Valauto Roncq"/>
    <s v="VOLKSWAGEN"/>
    <m/>
    <x v="4"/>
  </r>
  <r>
    <n v="10"/>
    <s v="C"/>
    <x v="3"/>
    <x v="30"/>
    <d v="2023-06-28T00:00:00"/>
    <m/>
    <m/>
    <m/>
    <m/>
    <m/>
    <n v="0"/>
    <x v="12"/>
    <n v="531494"/>
    <n v="1494"/>
    <s v="WVGZZZ5N8PW035040"/>
    <s v="HADDAD ABDELHAMID"/>
    <s v="TIGUAN"/>
    <n v="36967.5"/>
    <n v="1400"/>
    <n v="38367.5"/>
    <n v="27"/>
    <n v="3427.97"/>
    <n v="188.33"/>
    <m/>
    <n v="3239.64"/>
    <n v="8.934567016354987E-2"/>
    <n v="0"/>
    <n v="-3466.66"/>
    <m/>
    <s v="écart de marge"/>
    <n v="0.13"/>
    <n v="0.08"/>
    <n v="421.15319999999997"/>
    <m/>
    <n v="421.15319999999997"/>
    <s v=""/>
    <n v="0"/>
    <n v="0"/>
    <n v="0"/>
    <n v="1"/>
    <m/>
    <m/>
    <n v="0"/>
    <s v="Valauto Roncq"/>
    <s v="VOLKSWAGEN"/>
    <m/>
    <x v="6"/>
  </r>
  <r>
    <n v="10"/>
    <s v="C"/>
    <x v="3"/>
    <x v="31"/>
    <d v="2023-06-27T00:00:00"/>
    <m/>
    <m/>
    <m/>
    <m/>
    <m/>
    <n v="0"/>
    <x v="11"/>
    <n v="531495"/>
    <n v="1495"/>
    <s v="WVGZZZA1ZPV656231"/>
    <s v="COWET CHRISTIAN"/>
    <s v="T ROC"/>
    <n v="28831.09"/>
    <n v="1829.17"/>
    <n v="30660.260000000002"/>
    <n v="21"/>
    <n v="714.75"/>
    <n v="94.99"/>
    <m/>
    <n v="619.76"/>
    <n v="2.3311935384761902E-2"/>
    <n v="-3096.69"/>
    <n v="0"/>
    <m/>
    <m/>
    <n v="0.13"/>
    <n v="0.08"/>
    <n v="80.568799999999996"/>
    <m/>
    <n v="80.568799999999996"/>
    <s v=""/>
    <n v="30"/>
    <n v="0"/>
    <n v="0"/>
    <n v="1"/>
    <m/>
    <m/>
    <n v="0"/>
    <s v="Valauto Roncq"/>
    <s v="VOLKSWAGEN"/>
    <m/>
    <x v="3"/>
  </r>
  <r>
    <n v="10"/>
    <s v="C"/>
    <x v="3"/>
    <x v="3"/>
    <d v="2023-06-26T00:00:00"/>
    <m/>
    <m/>
    <m/>
    <m/>
    <m/>
    <n v="0"/>
    <x v="6"/>
    <n v="531497"/>
    <n v="1497"/>
    <s v="WVWZZZAWZPY023473"/>
    <s v="GLADYSZ CASIMIR"/>
    <s v="POLO"/>
    <n v="22339.42"/>
    <n v="970.84"/>
    <n v="23310.26"/>
    <n v="18"/>
    <n v="1093.1500000000001"/>
    <n v="95"/>
    <m/>
    <n v="998.15000000000009"/>
    <n v="4.6895658821480335E-2"/>
    <n v="0"/>
    <n v="-2050"/>
    <m/>
    <m/>
    <n v="0.1"/>
    <n v="0.08"/>
    <n v="99.815000000000012"/>
    <m/>
    <n v="99.815000000000012"/>
    <s v="VWB"/>
    <n v="30"/>
    <n v="50"/>
    <n v="1"/>
    <n v="1"/>
    <m/>
    <m/>
    <n v="1"/>
    <s v="Valauto Roncq"/>
    <s v="VOLKSWAGEN"/>
    <m/>
    <x v="3"/>
  </r>
  <r>
    <n v="10"/>
    <s v="NC"/>
    <x v="3"/>
    <x v="19"/>
    <d v="2023-06-21T00:00:00"/>
    <s v="x"/>
    <m/>
    <m/>
    <m/>
    <m/>
    <n v="0"/>
    <x v="9"/>
    <n v="531498"/>
    <n v="1498"/>
    <s v="WVWZZZAWZPU019573"/>
    <s v="MARQUILLY CORINE"/>
    <s v="POLO"/>
    <n v="22339.42"/>
    <n v="1770.84"/>
    <n v="24110.26"/>
    <n v="9"/>
    <n v="-892.85"/>
    <n v="95.01"/>
    <m/>
    <n v="-987.86"/>
    <n v="-3.7031952372143649E-2"/>
    <n v="0"/>
    <n v="0"/>
    <m/>
    <s v="marge manquante"/>
    <m/>
    <n v="0.08"/>
    <n v="0"/>
    <m/>
    <n v="0"/>
    <s v=""/>
    <n v="1"/>
    <n v="0"/>
    <n v="0"/>
    <n v="1"/>
    <m/>
    <m/>
    <n v="0"/>
    <s v="Valauto Roncq"/>
    <s v="VOLKSWAGEN"/>
    <m/>
    <x v="4"/>
  </r>
  <r>
    <n v="10"/>
    <s v="C"/>
    <x v="3"/>
    <x v="4"/>
    <d v="2023-06-16T00:00:00"/>
    <m/>
    <m/>
    <m/>
    <s v="x"/>
    <m/>
    <n v="-81.95"/>
    <x v="12"/>
    <n v="531505"/>
    <n v="1505"/>
    <s v="WVWZZZE1ZPP501866"/>
    <s v="RITZKOWSKI BERNARD"/>
    <s v="ID 3"/>
    <n v="35270"/>
    <n v="3191.67"/>
    <n v="38461.67"/>
    <n v="3"/>
    <n v="3048.56"/>
    <n v="95"/>
    <m/>
    <n v="2953.56"/>
    <n v="7.926228892297188E-2"/>
    <n v="0"/>
    <n v="-3269.25"/>
    <m/>
    <s v="trop percu 82€ "/>
    <n v="0.08"/>
    <n v="0.08"/>
    <n v="236.28479999999999"/>
    <m/>
    <n v="236.28479999999999"/>
    <s v="VWB"/>
    <n v="30"/>
    <n v="50"/>
    <n v="1"/>
    <n v="1"/>
    <m/>
    <m/>
    <n v="1"/>
    <s v="Valauto Roncq"/>
    <s v="VOLKSWAGEN"/>
    <m/>
    <x v="6"/>
  </r>
  <r>
    <n v="10"/>
    <s v="NP"/>
    <x v="3"/>
    <x v="19"/>
    <d v="2023-06-22T00:00:00"/>
    <m/>
    <m/>
    <m/>
    <s v="x"/>
    <m/>
    <n v="15753.78"/>
    <x v="12"/>
    <n v="531506"/>
    <n v="1506"/>
    <s v="WVWZZZCD5PW034037"/>
    <s v="DUSSAUTOIR CHANTAL"/>
    <s v="GOLF"/>
    <n v="25190.79"/>
    <n v="1929.16"/>
    <n v="27119.95"/>
    <n v="5"/>
    <n v="1450.84"/>
    <n v="95"/>
    <m/>
    <n v="1355.84"/>
    <n v="5.349714877792916E-2"/>
    <n v="0"/>
    <n v="-3266.66"/>
    <m/>
    <s v="reprise non passée"/>
    <n v="0.08"/>
    <n v="0.08"/>
    <n v="108.46719999999999"/>
    <m/>
    <n v="108.46719999999999"/>
    <s v="VWB"/>
    <n v="30"/>
    <n v="50"/>
    <n v="1"/>
    <n v="1"/>
    <m/>
    <m/>
    <n v="1"/>
    <s v="Valauto Roncq"/>
    <s v="VOLKSWAGEN"/>
    <m/>
    <x v="6"/>
  </r>
  <r>
    <n v="10"/>
    <s v="C"/>
    <x v="3"/>
    <x v="25"/>
    <d v="2023-06-29T00:00:00"/>
    <m/>
    <m/>
    <m/>
    <m/>
    <m/>
    <n v="0"/>
    <x v="13"/>
    <n v="535750"/>
    <n v="750"/>
    <s v="WVWZZZAWZPU018276"/>
    <s v="CHALABI AMAR"/>
    <s v="POLO"/>
    <n v="19247.759999999998"/>
    <n v="1454.17"/>
    <n v="20701.93"/>
    <n v="62"/>
    <n v="884.49"/>
    <n v="95"/>
    <m/>
    <n v="789.49"/>
    <n v="4.2725001968415506E-2"/>
    <n v="115"/>
    <n v="-2050"/>
    <m/>
    <m/>
    <n v="0.13"/>
    <n v="0.12"/>
    <n v="102.6337"/>
    <m/>
    <n v="102.6337"/>
    <s v="VWB"/>
    <n v="30"/>
    <n v="50"/>
    <n v="1"/>
    <n v="1"/>
    <m/>
    <m/>
    <n v="1"/>
    <s v="Valauto Roncq"/>
    <s v="VOLKSWAGEN"/>
    <m/>
    <x v="3"/>
  </r>
  <r>
    <n v="10"/>
    <s v="C"/>
    <x v="3"/>
    <x v="3"/>
    <d v="2023-06-27T00:00:00"/>
    <m/>
    <m/>
    <m/>
    <m/>
    <m/>
    <n v="0"/>
    <x v="6"/>
    <n v="535776"/>
    <n v="776"/>
    <s v="WVGZZZCSZPY024661"/>
    <s v="PAILLEUX SEBASTIEN"/>
    <s v="TAIGO"/>
    <n v="21677.98"/>
    <n v="2929.17"/>
    <n v="24607.15"/>
    <n v="222"/>
    <n v="1734.28"/>
    <n v="0"/>
    <m/>
    <n v="1734.28"/>
    <n v="7.0478702328388293E-2"/>
    <n v="0"/>
    <n v="-1850"/>
    <m/>
    <s v="challenge"/>
    <n v="0.13"/>
    <n v="0.12"/>
    <n v="225.4564"/>
    <n v="120"/>
    <n v="345.45640000000003"/>
    <s v=""/>
    <n v="30"/>
    <n v="50"/>
    <n v="1"/>
    <n v="1"/>
    <m/>
    <m/>
    <n v="1"/>
    <s v="Valauto Roncq"/>
    <s v="VOLKSWAGEN"/>
    <m/>
    <x v="3"/>
  </r>
  <r>
    <n v="10"/>
    <s v="NP"/>
    <x v="3"/>
    <x v="30"/>
    <d v="2023-06-28T00:00:00"/>
    <m/>
    <m/>
    <m/>
    <s v="x"/>
    <m/>
    <n v="47647.21"/>
    <x v="7"/>
    <n v="535839"/>
    <n v="839"/>
    <s v="WVWZZZCDXPW307943"/>
    <s v="NIL ENTREPRISE"/>
    <s v="GOLF"/>
    <n v="42261.63"/>
    <n v="3241.67"/>
    <n v="45503.299999999996"/>
    <n v="170"/>
    <n v="3569.28"/>
    <n v="177.15"/>
    <n v="-1100"/>
    <n v="2292.13"/>
    <n v="5.4265954337377735E-2"/>
    <n v="-4943.51"/>
    <m/>
    <m/>
    <s v="financement non recu"/>
    <n v="0.12"/>
    <n v="0.12"/>
    <n v="275.05560000000003"/>
    <m/>
    <n v="275.05560000000003"/>
    <s v=""/>
    <n v="1"/>
    <n v="20"/>
    <n v="1"/>
    <n v="1"/>
    <m/>
    <m/>
    <n v="1"/>
    <s v="Valauto Roncq"/>
    <s v="VOLKSWAGEN"/>
    <m/>
    <x v="1"/>
  </r>
  <r>
    <n v="10"/>
    <s v="C"/>
    <x v="3"/>
    <x v="25"/>
    <d v="2023-06-29T00:00:00"/>
    <m/>
    <m/>
    <m/>
    <s v="x"/>
    <m/>
    <n v="3236.86"/>
    <x v="13"/>
    <n v="535847"/>
    <n v="847"/>
    <s v="WVGZZZCSZPY026665"/>
    <s v="DEKHAR ZAKIA"/>
    <s v="TAIGO"/>
    <n v="20919.64"/>
    <n v="2120.83"/>
    <n v="23040.47"/>
    <n v="223"/>
    <n v="918.43999999999994"/>
    <n v="169.94"/>
    <m/>
    <n v="748.5"/>
    <n v="3.9862034064409274E-2"/>
    <n v="0"/>
    <n v="-1433.33"/>
    <m/>
    <s v="reprise non passée  // ANIMATION MI JUIN 120€"/>
    <n v="0.13"/>
    <n v="0.12"/>
    <n v="97.305000000000007"/>
    <m/>
    <n v="97.305000000000007"/>
    <s v="VWB"/>
    <n v="30"/>
    <n v="50"/>
    <n v="1"/>
    <n v="1"/>
    <m/>
    <m/>
    <n v="1"/>
    <s v="Valauto Roncq"/>
    <s v="VOLKSWAGEN"/>
    <m/>
    <x v="3"/>
  </r>
  <r>
    <n v="10"/>
    <s v="NC"/>
    <x v="3"/>
    <x v="32"/>
    <d v="2023-05-12T00:00:00"/>
    <s v="x"/>
    <m/>
    <m/>
    <m/>
    <m/>
    <n v="0"/>
    <x v="6"/>
    <n v="536273"/>
    <n v="6273"/>
    <s v="WVWZZZCD4PW174158"/>
    <s v="COTDELOUP JULIEN"/>
    <s v="GOLF"/>
    <n v="30261.67"/>
    <n v="3408.35"/>
    <n v="33670.019999999997"/>
    <n v="9"/>
    <n v="-735.82"/>
    <n v="105"/>
    <m/>
    <n v="-840.82"/>
    <n v="-2.1853862872668328E-2"/>
    <n v="0"/>
    <n v="-190"/>
    <m/>
    <s v="marge manquante"/>
    <m/>
    <n v="0.1"/>
    <n v="0"/>
    <m/>
    <n v="0"/>
    <s v=""/>
    <n v="0"/>
    <n v="20"/>
    <n v="1"/>
    <n v="1"/>
    <m/>
    <m/>
    <n v="1"/>
    <s v="Valauto Roncq"/>
    <s v="VOLKSWAGEN"/>
    <m/>
    <x v="3"/>
  </r>
  <r>
    <n v="10"/>
    <s v="C"/>
    <x v="3"/>
    <x v="33"/>
    <d v="2023-05-30T00:00:00"/>
    <m/>
    <m/>
    <m/>
    <m/>
    <m/>
    <m/>
    <x v="15"/>
    <n v="536341"/>
    <n v="6341"/>
    <s v="WVGZZZ5N1PW412873"/>
    <s v="BERTON MATTHIEU"/>
    <s v="TIGUAN"/>
    <n v="39216.67"/>
    <n v="3525"/>
    <n v="42741.67"/>
    <n v="57"/>
    <n v="949.85"/>
    <n v="95"/>
    <m/>
    <n v="854.85"/>
    <n v="2.2223043694829893E-2"/>
    <n v="0"/>
    <n v="0"/>
    <m/>
    <m/>
    <n v="0.1"/>
    <n v="0.1"/>
    <n v="85.485000000000014"/>
    <m/>
    <n v="85.485000000000014"/>
    <s v="VWB"/>
    <n v="1"/>
    <n v="20"/>
    <n v="1"/>
    <n v="1"/>
    <m/>
    <m/>
    <n v="1"/>
    <s v="Valauto Roncq"/>
    <s v="VOLKSWAGEN"/>
    <m/>
    <x v="3"/>
  </r>
  <r>
    <n v="10"/>
    <s v="C"/>
    <x v="3"/>
    <x v="19"/>
    <d v="2023-06-22T00:00:00"/>
    <m/>
    <m/>
    <m/>
    <m/>
    <m/>
    <n v="0"/>
    <x v="2"/>
    <n v="536345"/>
    <n v="345"/>
    <s v="WVWZZZCD3PW182333"/>
    <s v="BUKAZA ERWIN"/>
    <s v="GOLF"/>
    <n v="27682.46"/>
    <n v="1970.83"/>
    <n v="29653.29"/>
    <n v="21"/>
    <n v="1972.94"/>
    <n v="95"/>
    <m/>
    <n v="1877.94"/>
    <n v="6.6533595429040082E-2"/>
    <n v="-3277.63"/>
    <n v="0"/>
    <m/>
    <m/>
    <n v="0.12"/>
    <n v="0.12"/>
    <n v="225.3528"/>
    <m/>
    <n v="225.3528"/>
    <s v=""/>
    <n v="1"/>
    <n v="20"/>
    <n v="1"/>
    <n v="1"/>
    <m/>
    <m/>
    <n v="1"/>
    <s v="Valauto Roncq"/>
    <s v="VOLKSWAGEN"/>
    <m/>
    <x v="1"/>
  </r>
  <r>
    <n v="10"/>
    <s v="NP"/>
    <x v="3"/>
    <x v="11"/>
    <d v="2023-05-05T00:00:00"/>
    <m/>
    <m/>
    <m/>
    <s v="x"/>
    <m/>
    <n v="-862"/>
    <x v="12"/>
    <n v="536434"/>
    <n v="6434"/>
    <s v="WVGZZZ5N1PW414493"/>
    <s v="GUENIN AURELIEN"/>
    <s v="TIGUAN"/>
    <n v="39975"/>
    <n v="3533.33"/>
    <n v="43508.33"/>
    <n v="14"/>
    <n v="923.49"/>
    <n v="95"/>
    <m/>
    <n v="828.49"/>
    <n v="2.1225590593801233E-2"/>
    <n v="0"/>
    <n v="0"/>
    <m/>
    <s v="trop perçu de 862€  bonus eco 1000€ et facture de cart e grise 138€ "/>
    <n v="7.0000000000000007E-2"/>
    <n v="7.0000000000000007E-2"/>
    <n v="57.994300000000003"/>
    <m/>
    <n v="57.994300000000003"/>
    <s v="VWB"/>
    <n v="0"/>
    <n v="0"/>
    <n v="0"/>
    <n v="1"/>
    <m/>
    <m/>
    <n v="0"/>
    <s v="Valauto Roncq"/>
    <s v="VOLKSWAGEN"/>
    <m/>
    <x v="6"/>
  </r>
  <r>
    <n v="10"/>
    <s v="C"/>
    <x v="3"/>
    <x v="5"/>
    <d v="2023-06-16T00:00:00"/>
    <m/>
    <m/>
    <m/>
    <m/>
    <m/>
    <m/>
    <x v="11"/>
    <n v="536478"/>
    <n v="6478"/>
    <s v="WVGZZZ5N6PW414411"/>
    <s v="DENYS MARIE NOELLE"/>
    <s v="TIGUAN"/>
    <n v="39216.67"/>
    <n v="895.84"/>
    <n v="40112.509999999995"/>
    <n v="55"/>
    <n v="1088.3900000000001"/>
    <n v="95"/>
    <m/>
    <n v="993.3900000000001"/>
    <n v="2.7133430443519995E-2"/>
    <n v="0"/>
    <n v="0"/>
    <m/>
    <m/>
    <n v="7.0000000000000007E-2"/>
    <n v="0"/>
    <n v="69.537300000000016"/>
    <m/>
    <n v="69.537300000000016"/>
    <s v=""/>
    <n v="0"/>
    <n v="0"/>
    <n v="0"/>
    <n v="1"/>
    <m/>
    <m/>
    <n v="0"/>
    <s v="Valauto Roncq"/>
    <s v="VOLKSWAGEN"/>
    <m/>
    <x v="3"/>
  </r>
  <r>
    <n v="10"/>
    <s v="C"/>
    <x v="3"/>
    <x v="14"/>
    <d v="2023-06-22T00:00:00"/>
    <m/>
    <m/>
    <m/>
    <m/>
    <m/>
    <n v="0"/>
    <x v="12"/>
    <n v="536504"/>
    <n v="6504"/>
    <s v="WVGZZZ5N2PW415202"/>
    <s v="BOMMEL JEAN"/>
    <s v="TIGUAN"/>
    <n v="39966.67"/>
    <n v="3320.83"/>
    <n v="43287.5"/>
    <n v="55"/>
    <n v="1207.3900000000001"/>
    <n v="95"/>
    <m/>
    <n v="1112.3900000000001"/>
    <n v="2.7892347675425935E-2"/>
    <n v="0"/>
    <m/>
    <m/>
    <m/>
    <n v="7.0000000000000007E-2"/>
    <n v="0.08"/>
    <n v="77.867300000000014"/>
    <m/>
    <n v="77.867300000000014"/>
    <s v="VWB"/>
    <n v="1"/>
    <n v="20"/>
    <n v="1"/>
    <n v="1"/>
    <m/>
    <m/>
    <n v="1"/>
    <s v="Valauto Roncq"/>
    <s v="VOLKSWAGEN"/>
    <m/>
    <x v="6"/>
  </r>
  <r>
    <n v="10"/>
    <s v="C"/>
    <x v="3"/>
    <x v="34"/>
    <d v="2023-04-27T00:00:00"/>
    <m/>
    <m/>
    <m/>
    <s v="x"/>
    <m/>
    <n v="-1691.66"/>
    <x v="12"/>
    <n v="536681"/>
    <n v="681"/>
    <s v="WVWZZZCD5PW125776"/>
    <s v="BOUDIA HACHEMI"/>
    <s v="GOLF"/>
    <n v="37584.730000000003"/>
    <n v="3804.17"/>
    <n v="41388.9"/>
    <n v="190"/>
    <n v="1832.34"/>
    <n v="95"/>
    <m/>
    <n v="1737.34"/>
    <n v="4.4271290128512712E-2"/>
    <n v="0"/>
    <n v="-500"/>
    <m/>
    <s v="trop perçu"/>
    <n v="0.1"/>
    <n v="0.1"/>
    <n v="173.73400000000001"/>
    <m/>
    <n v="173.73400000000001"/>
    <s v=""/>
    <n v="1"/>
    <n v="0"/>
    <n v="0"/>
    <n v="1"/>
    <m/>
    <m/>
    <n v="0"/>
    <s v="Valauto Roncq"/>
    <s v="VOLKSWAGEN"/>
    <m/>
    <x v="6"/>
  </r>
  <r>
    <n v="10"/>
    <s v="C"/>
    <x v="3"/>
    <x v="18"/>
    <d v="2023-06-19T00:00:00"/>
    <m/>
    <m/>
    <m/>
    <m/>
    <m/>
    <n v="0"/>
    <x v="12"/>
    <n v="536738"/>
    <n v="6738"/>
    <s v="WVGZZZ5N3PW031879"/>
    <s v="ZIANE ATTIA"/>
    <s v="TIGUAN"/>
    <n v="38966.67"/>
    <n v="5350"/>
    <n v="44316.67"/>
    <n v="178"/>
    <n v="1849.03"/>
    <n v="95"/>
    <m/>
    <n v="1754.03"/>
    <n v="4.172312585760618E-2"/>
    <n v="0"/>
    <n v="-500"/>
    <m/>
    <m/>
    <n v="0.08"/>
    <n v="0.08"/>
    <n v="140.32239999999999"/>
    <m/>
    <n v="140.32239999999999"/>
    <s v=""/>
    <n v="0"/>
    <n v="0"/>
    <n v="0"/>
    <n v="1"/>
    <m/>
    <m/>
    <n v="0"/>
    <s v="Valauto Roncq"/>
    <s v="VOLKSWAGEN"/>
    <m/>
    <x v="6"/>
  </r>
  <r>
    <n v="10"/>
    <s v="C"/>
    <x v="3"/>
    <x v="19"/>
    <d v="2023-06-21T00:00:00"/>
    <m/>
    <m/>
    <m/>
    <m/>
    <m/>
    <n v="0"/>
    <x v="0"/>
    <n v="539833"/>
    <n v="833"/>
    <s v="WVGZZZC1ZPY094330"/>
    <s v="HEINTJE AMELIE"/>
    <s v="T CROSS"/>
    <n v="19631.669999999998"/>
    <n v="820.83"/>
    <n v="20452.5"/>
    <n v="106"/>
    <n v="666.92"/>
    <n v="95"/>
    <m/>
    <n v="571.91999999999996"/>
    <n v="3.2608238601637939E-2"/>
    <n v="0"/>
    <n v="0"/>
    <m/>
    <m/>
    <n v="0.08"/>
    <n v="0.08"/>
    <n v="45.753599999999999"/>
    <m/>
    <n v="45.753599999999999"/>
    <s v="VWB"/>
    <n v="0"/>
    <n v="0"/>
    <n v="0"/>
    <n v="1"/>
    <m/>
    <m/>
    <n v="0"/>
    <s v="Valauto Roncq"/>
    <s v="VOLKSWAGEN"/>
    <m/>
    <x v="0"/>
  </r>
  <r>
    <n v="10"/>
    <s v="C"/>
    <x v="3"/>
    <x v="25"/>
    <d v="2023-06-29T00:00:00"/>
    <m/>
    <m/>
    <m/>
    <m/>
    <m/>
    <n v="0"/>
    <x v="13"/>
    <n v="545593"/>
    <n v="593"/>
    <s v="WVGZZZCSZPY020030"/>
    <s v="VANDENBERGHE JULIE"/>
    <s v="TAIGO"/>
    <n v="20919.669999999998"/>
    <n v="2120.83"/>
    <n v="23040.5"/>
    <n v="261"/>
    <n v="1585.12"/>
    <n v="169.92"/>
    <m/>
    <n v="1415.1999999999998"/>
    <n v="6.8797118118096384E-2"/>
    <n v="0"/>
    <n v="-1850"/>
    <m/>
    <m/>
    <n v="0.13"/>
    <n v="0.12"/>
    <n v="183.97599999999997"/>
    <m/>
    <n v="183.97599999999997"/>
    <s v="VWB"/>
    <n v="30"/>
    <n v="0"/>
    <n v="0"/>
    <n v="1"/>
    <m/>
    <m/>
    <n v="0"/>
    <s v="Valauto Roncq"/>
    <s v="VOLKSWAGEN"/>
    <m/>
    <x v="3"/>
  </r>
  <r>
    <n v="10"/>
    <s v="C"/>
    <x v="3"/>
    <x v="19"/>
    <d v="2023-06-21T00:00:00"/>
    <m/>
    <m/>
    <m/>
    <m/>
    <m/>
    <n v="0"/>
    <x v="16"/>
    <n v="555322"/>
    <n v="322"/>
    <s v="WVWZZZCD9PW017967"/>
    <s v="BUTIN SANDRINE"/>
    <s v="GOLF"/>
    <n v="27557.46"/>
    <n v="1758.33"/>
    <n v="29315.79"/>
    <n v="146"/>
    <n v="2618.83"/>
    <n v="177.15"/>
    <m/>
    <n v="2441.6799999999998"/>
    <n v="8.9331721915049872E-2"/>
    <n v="-2561.9"/>
    <n v="0"/>
    <m/>
    <m/>
    <n v="0.13"/>
    <n v="0.12"/>
    <n v="317.41839999999996"/>
    <m/>
    <n v="317.41839999999996"/>
    <s v=""/>
    <n v="30"/>
    <n v="50"/>
    <n v="1"/>
    <n v="1"/>
    <m/>
    <m/>
    <n v="1"/>
    <s v="Valauto Roncq"/>
    <s v="VOLKSWAGEN"/>
    <m/>
    <x v="5"/>
  </r>
  <r>
    <n v="10"/>
    <s v="C"/>
    <x v="3"/>
    <x v="31"/>
    <d v="2023-06-27T00:00:00"/>
    <m/>
    <m/>
    <m/>
    <m/>
    <m/>
    <n v="0"/>
    <x v="14"/>
    <n v="556282"/>
    <n v="282"/>
    <s v="WVGZZZ5N6NM163821"/>
    <s v="CLEARLOG CONSEIL"/>
    <s v="TIGUAN"/>
    <n v="41309.17"/>
    <n v="2841.66"/>
    <n v="44150.83"/>
    <n v="186"/>
    <n v="2685.79"/>
    <n v="95"/>
    <m/>
    <n v="2590.79"/>
    <n v="6.0832151966339024E-2"/>
    <n v="-3973.57"/>
    <n v="0"/>
    <m/>
    <m/>
    <n v="0.12"/>
    <n v="0.12"/>
    <n v="310.89479999999998"/>
    <m/>
    <n v="310.89479999999998"/>
    <s v=""/>
    <n v="1"/>
    <n v="0"/>
    <n v="0"/>
    <n v="1"/>
    <m/>
    <m/>
    <n v="0"/>
    <s v="Valauto Roncq"/>
    <s v="VOLKSWAGEN"/>
    <m/>
    <x v="3"/>
  </r>
  <r>
    <n v="10"/>
    <s v="C"/>
    <x v="3"/>
    <x v="5"/>
    <d v="2023-06-19T00:00:00"/>
    <m/>
    <m/>
    <m/>
    <s v="x"/>
    <m/>
    <n v="-25.31"/>
    <x v="6"/>
    <n v="556321"/>
    <n v="321"/>
    <s v="WVGZZZ5N0PW417479"/>
    <s v="GRIMONPONT QUENTIN"/>
    <s v="TIGUAN"/>
    <n v="40725"/>
    <n v="5662.49"/>
    <n v="46387.49"/>
    <n v="21"/>
    <n v="1098.03"/>
    <n v="95"/>
    <m/>
    <n v="1003.03"/>
    <n v="2.3670821594356583E-2"/>
    <n v="0"/>
    <n v="0"/>
    <m/>
    <s v="trop perçu de 25 € du a une vente magasin"/>
    <n v="0.1"/>
    <n v="0"/>
    <n v="100.303"/>
    <m/>
    <n v="100.303"/>
    <s v=""/>
    <n v="0"/>
    <n v="0"/>
    <n v="0"/>
    <n v="1"/>
    <m/>
    <m/>
    <n v="0"/>
    <s v="Valauto Roncq"/>
    <s v="VOLKSWAGEN"/>
    <m/>
    <x v="3"/>
  </r>
  <r>
    <n v="10"/>
    <s v="C"/>
    <x v="3"/>
    <x v="27"/>
    <d v="2023-06-19T00:00:00"/>
    <m/>
    <m/>
    <m/>
    <m/>
    <m/>
    <n v="0"/>
    <x v="14"/>
    <n v="556441"/>
    <n v="441"/>
    <s v="WVGZZZE2ZPE071237"/>
    <s v="AGS"/>
    <s v="ID 4"/>
    <n v="42794.17"/>
    <n v="1916.66"/>
    <n v="44710.83"/>
    <n v="13"/>
    <n v="3296.44"/>
    <n v="95"/>
    <m/>
    <n v="3201.44"/>
    <n v="7.3727998339552181E-2"/>
    <n v="0"/>
    <n v="0"/>
    <m/>
    <m/>
    <n v="0.1"/>
    <n v="0.1"/>
    <n v="320.14400000000001"/>
    <m/>
    <n v="320.14400000000001"/>
    <s v="VWB"/>
    <n v="0"/>
    <n v="0"/>
    <n v="0"/>
    <n v="1"/>
    <m/>
    <m/>
    <n v="0"/>
    <s v="Valauto Roncq"/>
    <s v="VOLKSWAGEN"/>
    <m/>
    <x v="3"/>
  </r>
  <r>
    <n v="10"/>
    <s v="NC"/>
    <x v="3"/>
    <x v="11"/>
    <d v="2023-05-05T00:00:00"/>
    <m/>
    <s v="x"/>
    <m/>
    <m/>
    <m/>
    <n v="0"/>
    <x v="1"/>
    <n v="556503"/>
    <n v="503"/>
    <s v="WVWZZZ3CZPE053768"/>
    <s v="VESIVIUS EUROPE"/>
    <s v="PASSAT"/>
    <n v="44378.53"/>
    <n v="7787.49"/>
    <n v="52166.02"/>
    <n v="35"/>
    <n v="1138.32"/>
    <n v="95"/>
    <m/>
    <n v="1043.32"/>
    <n v="2.1821101168921837E-2"/>
    <n v="0"/>
    <n v="0"/>
    <m/>
    <s v="manque signature"/>
    <m/>
    <n v="0"/>
    <n v="0"/>
    <m/>
    <n v="0"/>
    <s v="VWB"/>
    <n v="1"/>
    <n v="0"/>
    <n v="0"/>
    <n v="1"/>
    <m/>
    <m/>
    <n v="0"/>
    <s v="Valauto Roncq"/>
    <s v="VOLKSWAGEN"/>
    <m/>
    <x v="1"/>
  </r>
  <r>
    <n v="20"/>
    <s v="C"/>
    <x v="4"/>
    <x v="35"/>
    <d v="2023-02-17T00:00:00"/>
    <m/>
    <m/>
    <m/>
    <m/>
    <m/>
    <n v="0"/>
    <x v="4"/>
    <n v="513574"/>
    <n v="3574"/>
    <s v="WV1ZZZ7H4PX020966"/>
    <s v="LES SAVEURS DE SARI"/>
    <s v="TRANSPORTER"/>
    <n v="38650.83"/>
    <n v="7866"/>
    <n v="46516.83"/>
    <n v="58"/>
    <n v="1259.77"/>
    <n v="106"/>
    <m/>
    <n v="1153.77"/>
    <n v="2.7082026010800821E-2"/>
    <n v="0"/>
    <n v="0"/>
    <m/>
    <m/>
    <n v="0.1"/>
    <n v="0.1"/>
    <n v="115.37700000000001"/>
    <m/>
    <n v="115.37700000000001"/>
    <s v="Banque"/>
    <n v="0"/>
    <n v="0"/>
    <n v="0"/>
    <n v="1"/>
    <m/>
    <m/>
    <n v="0"/>
    <s v="Vexor"/>
    <s v=""/>
    <m/>
    <x v="2"/>
  </r>
  <r>
    <n v="20"/>
    <s v="NC"/>
    <x v="4"/>
    <x v="36"/>
    <d v="2023-03-06T00:00:00"/>
    <m/>
    <s v="x"/>
    <m/>
    <m/>
    <m/>
    <n v="0"/>
    <x v="4"/>
    <n v="513578"/>
    <n v="3578"/>
    <s v="WV1ZZZ7HZPH044609"/>
    <s v="DOUAY SOPHIE"/>
    <s v="TRANSPORTER"/>
    <n v="35890.83"/>
    <n v="10036"/>
    <n v="45926.83"/>
    <n v="16"/>
    <n v="1254.1600000000001"/>
    <n v="106"/>
    <m/>
    <n v="1148.1600000000001"/>
    <n v="2.7307785013683722E-2"/>
    <n v="0"/>
    <n v="0"/>
    <m/>
    <s v="Ecart marge vendeur"/>
    <n v="0.1"/>
    <n v="0.1"/>
    <n v="114.81600000000002"/>
    <m/>
    <n v="114.81600000000002"/>
    <s v="VWB"/>
    <n v="0"/>
    <n v="0"/>
    <n v="0"/>
    <n v="1"/>
    <m/>
    <m/>
    <n v="0"/>
    <s v="Vexor"/>
    <s v=""/>
    <m/>
    <x v="2"/>
  </r>
  <r>
    <n v="20"/>
    <s v="C"/>
    <x v="4"/>
    <x v="31"/>
    <d v="2023-06-30T00:00:00"/>
    <m/>
    <m/>
    <m/>
    <m/>
    <m/>
    <n v="43811.54"/>
    <x v="1"/>
    <n v="513579"/>
    <n v="3579"/>
    <s v="WV1ZZZ7HZPH044390"/>
    <s v="LEASEPLAN"/>
    <s v="TRANSPORTER"/>
    <n v="37490.83"/>
    <n v="6980"/>
    <n v="44470.83"/>
    <n v="153"/>
    <n v="1440.03"/>
    <n v="106"/>
    <m/>
    <n v="1334.03"/>
    <n v="3.2381450942111943E-2"/>
    <n v="0"/>
    <n v="0"/>
    <m/>
    <m/>
    <m/>
    <n v="0"/>
    <n v="0"/>
    <m/>
    <n v="0"/>
    <s v="LEASEPLAN"/>
    <n v="0"/>
    <n v="0"/>
    <n v="0"/>
    <n v="1"/>
    <m/>
    <m/>
    <n v="0"/>
    <s v="Vexor"/>
    <s v=""/>
    <m/>
    <x v="1"/>
  </r>
  <r>
    <n v="20"/>
    <s v="C"/>
    <x v="4"/>
    <x v="31"/>
    <d v="2023-06-30T00:00:00"/>
    <m/>
    <m/>
    <m/>
    <m/>
    <m/>
    <n v="44265.91"/>
    <x v="1"/>
    <n v="513580"/>
    <n v="3580"/>
    <s v="WV1ZZZ7HZPH044567"/>
    <s v="LEASE PLAN"/>
    <s v="TRANSPORTER"/>
    <n v="37490.83"/>
    <n v="6980"/>
    <n v="44470.83"/>
    <n v="77"/>
    <n v="1440.04"/>
    <n v="106"/>
    <m/>
    <n v="1334.04"/>
    <n v="3.238167580861432E-2"/>
    <n v="0"/>
    <n v="0"/>
    <m/>
    <m/>
    <m/>
    <n v="0"/>
    <n v="0"/>
    <m/>
    <n v="0"/>
    <s v="LEASEPLAN"/>
    <n v="0"/>
    <n v="0"/>
    <n v="0"/>
    <n v="1"/>
    <m/>
    <m/>
    <n v="0"/>
    <s v="Vexor"/>
    <s v=""/>
    <m/>
    <x v="1"/>
  </r>
  <r>
    <n v="20"/>
    <s v="NL"/>
    <x v="4"/>
    <x v="4"/>
    <s v=""/>
    <m/>
    <m/>
    <m/>
    <s v="x"/>
    <m/>
    <n v="102339.01"/>
    <x v="5"/>
    <n v="513719"/>
    <n v="3719"/>
    <s v="WV1ZZZSY7P9056839"/>
    <s v="PANIFRAIS"/>
    <s v="LT/CRAFTER"/>
    <n v="46365.63"/>
    <n v="2628"/>
    <n v="48993.63"/>
    <n v="17"/>
    <n v="13707.17"/>
    <n v="138.54"/>
    <m/>
    <n v="13568.63"/>
    <n v="0.27977453395472024"/>
    <n v="0"/>
    <n v="0"/>
    <m/>
    <s v="fiancement non reçu"/>
    <m/>
    <n v="0"/>
    <n v="0"/>
    <m/>
    <n v="0"/>
    <s v=""/>
    <n v="0"/>
    <n v="0"/>
    <n v="0"/>
    <n v="1"/>
    <m/>
    <m/>
    <n v="0"/>
    <s v="Vexor"/>
    <s v=""/>
    <m/>
    <x v="1"/>
  </r>
  <r>
    <n v="20"/>
    <s v="NL"/>
    <x v="4"/>
    <x v="4"/>
    <s v=""/>
    <m/>
    <m/>
    <m/>
    <s v="x"/>
    <m/>
    <n v="102339.01"/>
    <x v="5"/>
    <n v="513721"/>
    <n v="3721"/>
    <s v="WV1ZZZSY0P9057119"/>
    <s v="PANIFRAIS"/>
    <s v="LT/CRAFTER"/>
    <n v="46365.63"/>
    <n v="2628"/>
    <n v="48993.63"/>
    <n v="35"/>
    <n v="-990.92"/>
    <n v="138.54"/>
    <m/>
    <n v="-1129.46"/>
    <n v="-2.0225486456096436E-2"/>
    <n v="0"/>
    <n v="0"/>
    <m/>
    <s v="fiancement non reçu"/>
    <m/>
    <n v="0"/>
    <n v="0"/>
    <m/>
    <n v="0"/>
    <s v=""/>
    <n v="0"/>
    <n v="0"/>
    <n v="0"/>
    <n v="1"/>
    <m/>
    <m/>
    <n v="0"/>
    <s v="Vexor"/>
    <s v=""/>
    <m/>
    <x v="1"/>
  </r>
  <r>
    <n v="20"/>
    <s v="C"/>
    <x v="4"/>
    <x v="3"/>
    <d v="2023-06-28T00:00:00"/>
    <m/>
    <m/>
    <m/>
    <m/>
    <m/>
    <n v="2674.94"/>
    <x v="17"/>
    <n v="513732"/>
    <n v="3732"/>
    <s v="WV1ZZZ7HZPH087436"/>
    <s v="COFIDIS COMPETITION EURL - CPTE"/>
    <s v="TRANSPORTER"/>
    <n v="39150.83"/>
    <n v="5096"/>
    <n v="44246.83"/>
    <n v="3"/>
    <n v="1433.42"/>
    <n v="106"/>
    <m/>
    <n v="1327.42"/>
    <n v="3.2395993114082977E-2"/>
    <n v="0"/>
    <n v="0"/>
    <m/>
    <m/>
    <n v="0.1"/>
    <n v="0.1"/>
    <n v="132.74200000000002"/>
    <m/>
    <n v="132.74200000000002"/>
    <s v="VWB"/>
    <n v="0"/>
    <n v="20"/>
    <n v="1"/>
    <n v="1"/>
    <m/>
    <m/>
    <n v="1"/>
    <s v="Vexor"/>
    <s v=""/>
    <m/>
    <x v="2"/>
  </r>
  <r>
    <n v="20"/>
    <s v="C"/>
    <x v="4"/>
    <x v="27"/>
    <d v="2023-06-21T00:00:00"/>
    <m/>
    <m/>
    <m/>
    <m/>
    <m/>
    <n v="2674.94"/>
    <x v="17"/>
    <n v="513733"/>
    <n v="3733"/>
    <s v="WV1ZZZ7HZPH076924"/>
    <s v="COFIDIS COMPETITION EURL - CPTE"/>
    <s v="TRANSPORTER"/>
    <n v="39150.83"/>
    <n v="5096"/>
    <n v="44246.83"/>
    <n v="15"/>
    <n v="1433.42"/>
    <n v="106"/>
    <m/>
    <n v="1327.42"/>
    <n v="3.2395993114082977E-2"/>
    <n v="0"/>
    <n v="0"/>
    <m/>
    <m/>
    <n v="0.1"/>
    <n v="0.1"/>
    <n v="132.74200000000002"/>
    <m/>
    <n v="132.74200000000002"/>
    <s v="VWB"/>
    <n v="0"/>
    <n v="20"/>
    <n v="1"/>
    <n v="1"/>
    <m/>
    <m/>
    <n v="1"/>
    <s v="Vexor"/>
    <s v=""/>
    <m/>
    <x v="2"/>
  </r>
  <r>
    <n v="20"/>
    <s v="C"/>
    <x v="4"/>
    <x v="3"/>
    <d v="2023-06-30T00:00:00"/>
    <m/>
    <m/>
    <m/>
    <m/>
    <m/>
    <n v="0"/>
    <x v="18"/>
    <n v="513779"/>
    <n v="3779"/>
    <s v="WV1ZZZSY7P9048174"/>
    <s v="PRO MONTAGE"/>
    <s v="LT/CRAFTER"/>
    <n v="33332.559999999998"/>
    <n v="5919"/>
    <n v="39251.56"/>
    <n v="76"/>
    <n v="1002.77"/>
    <n v="129.97"/>
    <m/>
    <n v="872.8"/>
    <n v="2.5547264873039443E-2"/>
    <n v="0"/>
    <n v="0"/>
    <m/>
    <m/>
    <n v="0.1"/>
    <n v="0.1"/>
    <n v="87.28"/>
    <m/>
    <n v="87.28"/>
    <s v="VWB"/>
    <n v="0"/>
    <n v="0"/>
    <n v="0"/>
    <n v="1"/>
    <m/>
    <m/>
    <n v="0"/>
    <s v="Vexor"/>
    <s v=""/>
    <m/>
    <x v="2"/>
  </r>
  <r>
    <n v="20"/>
    <s v="NC"/>
    <x v="4"/>
    <x v="37"/>
    <d v="2023-05-25T00:00:00"/>
    <m/>
    <m/>
    <s v="X"/>
    <m/>
    <m/>
    <n v="0"/>
    <x v="1"/>
    <n v="513790"/>
    <n v="3790"/>
    <s v="WV1ZZZSYXP9053207"/>
    <s v="CIMME SODIMAT"/>
    <s v="LT/CRAFTER"/>
    <n v="44927.56"/>
    <n v="2092"/>
    <n v="47019.56"/>
    <n v="42"/>
    <n v="1070.5"/>
    <n v="130"/>
    <m/>
    <n v="940.5"/>
    <n v="2.2767120747195422E-2"/>
    <n v="0"/>
    <n v="-4420.41"/>
    <m/>
    <s v="facture achat doit être refaite"/>
    <m/>
    <n v="0"/>
    <n v="0"/>
    <m/>
    <n v="0"/>
    <s v="VWB"/>
    <n v="0"/>
    <n v="0"/>
    <n v="0"/>
    <n v="1"/>
    <m/>
    <m/>
    <n v="0"/>
    <s v="Vexor"/>
    <s v=""/>
    <m/>
    <x v="1"/>
  </r>
  <r>
    <n v="20"/>
    <s v="C"/>
    <x v="4"/>
    <x v="19"/>
    <d v="2023-07-12T00:00:00"/>
    <m/>
    <m/>
    <m/>
    <m/>
    <m/>
    <n v="0"/>
    <x v="19"/>
    <n v="513806"/>
    <n v="3806"/>
    <s v="WV1ZZZ7H7PX043836"/>
    <s v="MANO"/>
    <s v="TRANSPORTER"/>
    <n v="37230.83"/>
    <n v="807"/>
    <n v="38037.83"/>
    <n v="16"/>
    <n v="6353.16"/>
    <n v="106"/>
    <m/>
    <n v="6247.16"/>
    <n v="0.16702214611085858"/>
    <n v="0"/>
    <n v="-648.76"/>
    <m/>
    <m/>
    <n v="0.12"/>
    <n v="0"/>
    <n v="749.65919999999994"/>
    <m/>
    <n v="749.65919999999994"/>
    <s v=""/>
    <n v="0"/>
    <n v="0"/>
    <n v="0"/>
    <n v="1"/>
    <m/>
    <m/>
    <n v="0"/>
    <s v="Vexor"/>
    <s v=""/>
    <m/>
    <x v="7"/>
  </r>
  <r>
    <n v="20"/>
    <s v="C"/>
    <x v="4"/>
    <x v="38"/>
    <d v="2023-06-09T00:00:00"/>
    <m/>
    <m/>
    <m/>
    <m/>
    <m/>
    <n v="0"/>
    <x v="17"/>
    <n v="513811"/>
    <n v="3811"/>
    <s v="WV1ZZZSY9P9060021"/>
    <s v="AEROLIA NORMANDIE"/>
    <s v="LT/CRAFTER"/>
    <n v="44927.56"/>
    <n v="0"/>
    <n v="44927.56"/>
    <n v="8"/>
    <n v="803.9"/>
    <n v="129.97"/>
    <m/>
    <n v="673.93"/>
    <n v="1.7893248598410419E-2"/>
    <n v="0"/>
    <n v="-2021.74"/>
    <m/>
    <m/>
    <n v="0.1"/>
    <n v="0.1"/>
    <n v="67.393000000000001"/>
    <m/>
    <n v="67.393000000000001"/>
    <s v="VWB"/>
    <n v="0"/>
    <n v="0"/>
    <n v="0"/>
    <n v="1"/>
    <m/>
    <m/>
    <n v="0"/>
    <s v="Vexor"/>
    <s v=""/>
    <m/>
    <x v="2"/>
  </r>
  <r>
    <n v="20"/>
    <s v="C"/>
    <x v="4"/>
    <x v="19"/>
    <d v="2023-06-22T00:00:00"/>
    <m/>
    <m/>
    <m/>
    <m/>
    <m/>
    <n v="0"/>
    <x v="17"/>
    <n v="513815"/>
    <n v="3815"/>
    <s v="WV1ZZZSYXP9059461"/>
    <s v="AEROLIA"/>
    <s v="LT/CRAFTER"/>
    <n v="45860.87"/>
    <n v="486"/>
    <n v="46346.87"/>
    <n v="40"/>
    <n v="1253.68"/>
    <n v="95"/>
    <m/>
    <n v="1158.68"/>
    <n v="2.7049938863185366E-2"/>
    <n v="0"/>
    <n v="-2085.61"/>
    <m/>
    <m/>
    <n v="0.1"/>
    <n v="0.1"/>
    <n v="115.86800000000001"/>
    <m/>
    <n v="115.86800000000001"/>
    <s v="VWB"/>
    <n v="0"/>
    <n v="20"/>
    <n v="1"/>
    <n v="1"/>
    <m/>
    <m/>
    <n v="1"/>
    <s v="Vexor"/>
    <s v=""/>
    <m/>
    <x v="2"/>
  </r>
  <r>
    <n v="20"/>
    <s v="NC"/>
    <x v="4"/>
    <x v="39"/>
    <d v="2023-03-23T00:00:00"/>
    <m/>
    <s v="x"/>
    <m/>
    <m/>
    <m/>
    <n v="0"/>
    <x v="17"/>
    <n v="513821"/>
    <n v="3821"/>
    <s v="WV1ZZZ7HXPX029106"/>
    <s v="ELECTROTEC"/>
    <s v="TRANSPORTER"/>
    <n v="37942.68"/>
    <n v="3985"/>
    <n v="41927.68"/>
    <n v="12"/>
    <n v="743.31"/>
    <n v="114.38"/>
    <m/>
    <n v="628.92999999999995"/>
    <n v="1.7728383731224814E-2"/>
    <n v="0"/>
    <n v="0"/>
    <m/>
    <s v="pb accessoires"/>
    <n v="0.1"/>
    <n v="0.1"/>
    <n v="62.893000000000001"/>
    <m/>
    <n v="62.893000000000001"/>
    <s v="VWB"/>
    <n v="0"/>
    <n v="20"/>
    <n v="1"/>
    <n v="1"/>
    <m/>
    <m/>
    <n v="1"/>
    <s v="Vexor"/>
    <s v=""/>
    <m/>
    <x v="2"/>
  </r>
  <r>
    <n v="20"/>
    <s v="C"/>
    <x v="4"/>
    <x v="3"/>
    <d v="2023-06-26T00:00:00"/>
    <m/>
    <m/>
    <m/>
    <m/>
    <m/>
    <n v="0"/>
    <x v="18"/>
    <n v="513829"/>
    <n v="3829"/>
    <s v="WV1ZZZSY9P9056602"/>
    <s v="DE SOUSA RICARDO"/>
    <s v="LT/CRAFTER"/>
    <n v="48727.56"/>
    <n v="7272"/>
    <n v="55999.56"/>
    <n v="14"/>
    <n v="298.38"/>
    <n v="129.97"/>
    <m/>
    <n v="168.41"/>
    <n v="5.3282561505840409E-3"/>
    <n v="0"/>
    <n v="-2930.18"/>
    <m/>
    <m/>
    <n v="0.1"/>
    <n v="0.1"/>
    <n v="16.841000000000001"/>
    <m/>
    <n v="16.841000000000001"/>
    <s v=""/>
    <n v="0"/>
    <n v="0"/>
    <n v="0"/>
    <n v="1"/>
    <m/>
    <m/>
    <n v="0"/>
    <s v="Vexor"/>
    <s v=""/>
    <m/>
    <x v="2"/>
  </r>
  <r>
    <n v="20"/>
    <s v="NC"/>
    <x v="4"/>
    <x v="40"/>
    <d v="2023-05-09T00:00:00"/>
    <m/>
    <m/>
    <s v="X"/>
    <m/>
    <m/>
    <n v="0"/>
    <x v="17"/>
    <n v="513843"/>
    <n v="3843"/>
    <s v="WV1ZZZSY5P9051283"/>
    <s v="SCANNORD"/>
    <s v="LT/CRAFTER"/>
    <n v="46577.56"/>
    <n v="273"/>
    <n v="46850.559999999998"/>
    <n v="20"/>
    <n v="1337.23"/>
    <n v="129.97"/>
    <m/>
    <n v="1207.26"/>
    <n v="2.8542454988798427E-2"/>
    <n v="0"/>
    <n v="-2576.77"/>
    <n v="-2576.77"/>
    <s v="non PSTE X"/>
    <n v="0.1"/>
    <n v="0.1"/>
    <n v="120.726"/>
    <m/>
    <n v="120.726"/>
    <s v=""/>
    <n v="0"/>
    <n v="0"/>
    <n v="0"/>
    <n v="1"/>
    <m/>
    <m/>
    <n v="0"/>
    <s v="Vexor"/>
    <s v=""/>
    <m/>
    <x v="2"/>
  </r>
  <r>
    <n v="20"/>
    <s v="C"/>
    <x v="4"/>
    <x v="18"/>
    <d v="2023-06-20T00:00:00"/>
    <m/>
    <m/>
    <m/>
    <m/>
    <m/>
    <n v="0"/>
    <x v="17"/>
    <n v="513856"/>
    <n v="3856"/>
    <s v="WV1ZZZSY0P9052065"/>
    <s v="VIDAILHET SARL"/>
    <s v="LT/CRAFTER"/>
    <n v="48727.56"/>
    <n v="5149"/>
    <n v="53876.56"/>
    <n v="69"/>
    <n v="1002.37"/>
    <n v="129.97"/>
    <m/>
    <n v="872.4"/>
    <n v="1.8604936915051742E-2"/>
    <n v="0"/>
    <n v="-3501.98"/>
    <m/>
    <m/>
    <n v="0.1"/>
    <n v="0.1"/>
    <n v="87.240000000000009"/>
    <m/>
    <n v="87.240000000000009"/>
    <s v=""/>
    <n v="0"/>
    <n v="20"/>
    <n v="1"/>
    <n v="1"/>
    <m/>
    <m/>
    <n v="1"/>
    <s v="Vexor"/>
    <s v=""/>
    <m/>
    <x v="2"/>
  </r>
  <r>
    <n v="20"/>
    <s v="C"/>
    <x v="4"/>
    <x v="4"/>
    <d v="2023-06-20T00:00:00"/>
    <m/>
    <m/>
    <m/>
    <m/>
    <m/>
    <n v="0"/>
    <x v="17"/>
    <n v="513857"/>
    <n v="3857"/>
    <s v="WV1ZZZSY6P9061482"/>
    <s v="PB3D ENVIRONNEMENT"/>
    <s v="LT/CRAFTER"/>
    <n v="42777.56"/>
    <n v="273"/>
    <n v="43050.559999999998"/>
    <n v="23"/>
    <n v="1206.24"/>
    <n v="129.97"/>
    <m/>
    <n v="1076.27"/>
    <n v="2.8019147718403664E-2"/>
    <n v="0"/>
    <n v="0"/>
    <m/>
    <m/>
    <n v="0.1"/>
    <n v="0.1"/>
    <n v="107.62700000000001"/>
    <m/>
    <n v="107.62700000000001"/>
    <s v="VWB"/>
    <n v="0"/>
    <n v="20"/>
    <n v="1"/>
    <n v="1"/>
    <m/>
    <m/>
    <n v="1"/>
    <s v="Vexor"/>
    <s v=""/>
    <m/>
    <x v="2"/>
  </r>
  <r>
    <n v="20"/>
    <s v="NL"/>
    <x v="4"/>
    <x v="3"/>
    <s v=""/>
    <s v="x"/>
    <m/>
    <m/>
    <s v="x"/>
    <m/>
    <n v="46332.56"/>
    <x v="17"/>
    <n v="513858"/>
    <n v="3858"/>
    <s v="WV1ZZZSY5P9056709"/>
    <s v="M.D TRANSPORT"/>
    <s v="LT/CRAFTER"/>
    <n v="46827.56"/>
    <n v="5685"/>
    <n v="52512.56"/>
    <n v="14"/>
    <n v="-2317.58"/>
    <n v="129.97"/>
    <m/>
    <n v="-2447.5499999999997"/>
    <n v="-4.4133822460759864E-2"/>
    <n v="0"/>
    <n v="0"/>
    <m/>
    <s v="financement non recu"/>
    <m/>
    <n v="0"/>
    <n v="0"/>
    <m/>
    <n v="0"/>
    <s v=""/>
    <n v="0"/>
    <n v="0"/>
    <n v="0"/>
    <n v="1"/>
    <m/>
    <m/>
    <n v="0"/>
    <s v="Vexor"/>
    <s v=""/>
    <m/>
    <x v="2"/>
  </r>
  <r>
    <n v="20"/>
    <s v="C"/>
    <x v="4"/>
    <x v="3"/>
    <d v="2023-06-26T00:00:00"/>
    <m/>
    <m/>
    <m/>
    <m/>
    <m/>
    <n v="0"/>
    <x v="17"/>
    <n v="513897"/>
    <n v="3897"/>
    <s v="WV1ZZZ7HZPH071934"/>
    <s v="ELECTRO"/>
    <s v="TRANSPORTER"/>
    <n v="34050.6"/>
    <n v="0"/>
    <n v="34050.6"/>
    <n v="42"/>
    <n v="614.67999999999995"/>
    <n v="95"/>
    <m/>
    <n v="519.67999999999995"/>
    <n v="1.8051957968435211E-2"/>
    <n v="0"/>
    <n v="-853.74"/>
    <m/>
    <m/>
    <n v="0.1"/>
    <n v="0.1"/>
    <n v="51.967999999999996"/>
    <m/>
    <n v="51.967999999999996"/>
    <s v="VWB"/>
    <n v="0"/>
    <n v="20"/>
    <n v="1"/>
    <n v="1"/>
    <m/>
    <m/>
    <n v="1"/>
    <s v="Vexor"/>
    <s v=""/>
    <m/>
    <x v="2"/>
  </r>
  <r>
    <n v="20"/>
    <s v="C"/>
    <x v="4"/>
    <x v="31"/>
    <d v="2023-06-28T00:00:00"/>
    <m/>
    <m/>
    <m/>
    <m/>
    <m/>
    <n v="0"/>
    <x v="19"/>
    <n v="513900"/>
    <n v="3900"/>
    <s v="WV1ZZZ7H9PX045040"/>
    <s v="ENTREPRISE H.LUCAS"/>
    <s v="TRANSPORTER"/>
    <n v="38950.6"/>
    <n v="1040"/>
    <n v="39990.6"/>
    <n v="14"/>
    <n v="880.71"/>
    <n v="95"/>
    <m/>
    <n v="785.71"/>
    <n v="2.2022925387466055E-2"/>
    <n v="0"/>
    <n v="0"/>
    <m/>
    <m/>
    <n v="0.1"/>
    <n v="0.1"/>
    <n v="78.571000000000012"/>
    <m/>
    <n v="78.571000000000012"/>
    <s v=""/>
    <n v="0"/>
    <n v="20"/>
    <n v="1"/>
    <n v="1"/>
    <m/>
    <m/>
    <n v="1"/>
    <s v="Vexor"/>
    <s v=""/>
    <m/>
    <x v="7"/>
  </r>
  <r>
    <n v="20"/>
    <s v="C"/>
    <x v="4"/>
    <x v="3"/>
    <d v="2023-06-16T00:00:00"/>
    <m/>
    <m/>
    <m/>
    <m/>
    <m/>
    <n v="0"/>
    <x v="17"/>
    <n v="513913"/>
    <n v="3913"/>
    <s v="WV1ZZZSY9P9060469"/>
    <s v="CITEF"/>
    <s v="LT/CRAFTER"/>
    <n v="39026.5"/>
    <n v="813"/>
    <n v="39839.5"/>
    <n v="40"/>
    <n v="1421.11"/>
    <n v="239.37"/>
    <m/>
    <n v="1181.7399999999998"/>
    <n v="3.567087940360697E-2"/>
    <n v="0"/>
    <n v="-1772.73"/>
    <m/>
    <m/>
    <n v="0.12"/>
    <n v="0.1"/>
    <n v="141.80879999999996"/>
    <m/>
    <n v="141.80879999999996"/>
    <s v="VWB"/>
    <n v="0"/>
    <n v="20"/>
    <n v="1"/>
    <n v="1"/>
    <m/>
    <m/>
    <n v="1"/>
    <s v="Vexor"/>
    <s v=""/>
    <m/>
    <x v="2"/>
  </r>
  <r>
    <n v="30"/>
    <s v="C"/>
    <x v="2"/>
    <x v="41"/>
    <d v="2023-06-05T00:00:00"/>
    <m/>
    <m/>
    <m/>
    <m/>
    <m/>
    <m/>
    <x v="20"/>
    <n v="512912"/>
    <n v="2912"/>
    <s v="TMBAR8NX8PY138170"/>
    <s v="MEJOR EMMANUEL - livré le 05/06"/>
    <s v="OCTAVIA"/>
    <n v="28540.01"/>
    <n v="2658.33"/>
    <n v="31198.339999999997"/>
    <n v="-2"/>
    <n v="2007.69"/>
    <n v="35.229999999999997"/>
    <m/>
    <n v="1972.46"/>
    <n v="6.4352462342547725E-2"/>
    <n v="0"/>
    <n v="0"/>
    <m/>
    <m/>
    <n v="0.1"/>
    <n v="0.1"/>
    <n v="197.24600000000001"/>
    <m/>
    <n v="197.24600000000001"/>
    <s v="VWB"/>
    <n v="1"/>
    <n v="20"/>
    <n v="1"/>
    <n v="1"/>
    <m/>
    <m/>
    <n v="1"/>
    <s v="Valauto Lambersart VW"/>
    <s v="SKODA"/>
    <m/>
    <x v="8"/>
  </r>
  <r>
    <n v="30"/>
    <s v="C"/>
    <x v="2"/>
    <x v="5"/>
    <d v="2023-06-16T00:00:00"/>
    <m/>
    <m/>
    <m/>
    <m/>
    <m/>
    <m/>
    <x v="1"/>
    <n v="517325"/>
    <n v="7325"/>
    <s v="TMBJJ8NX5PY043783"/>
    <s v="GMT OUTDOOR"/>
    <s v="OCTAVIA"/>
    <n v="33998.33"/>
    <n v="375"/>
    <n v="34373.33"/>
    <n v="139"/>
    <n v="1097.94"/>
    <n v="35.229999999999997"/>
    <m/>
    <n v="1062.71"/>
    <n v="3.1941624509467081E-2"/>
    <n v="5201.91"/>
    <n v="-1353.83"/>
    <m/>
    <m/>
    <m/>
    <n v="0"/>
    <n v="0"/>
    <m/>
    <n v="0"/>
    <s v=""/>
    <n v="0"/>
    <n v="0"/>
    <n v="0"/>
    <n v="1"/>
    <m/>
    <m/>
    <n v="0"/>
    <s v="Valauto Lambersart VW"/>
    <s v="SKODA"/>
    <m/>
    <x v="1"/>
  </r>
  <r>
    <n v="30"/>
    <s v="C"/>
    <x v="2"/>
    <x v="29"/>
    <d v="2023-06-07T00:00:00"/>
    <m/>
    <m/>
    <m/>
    <m/>
    <m/>
    <n v="0"/>
    <x v="21"/>
    <n v="517327"/>
    <n v="7327"/>
    <s v="TMBJJ8NX2PY044793"/>
    <s v="SOLARONICS CHAUFFAGE"/>
    <s v="OCTAVIA"/>
    <n v="33925"/>
    <n v="375"/>
    <n v="34300"/>
    <n v="144"/>
    <n v="4946.04"/>
    <n v="108.57"/>
    <m/>
    <n v="4837.47"/>
    <n v="0.14419941690962099"/>
    <n v="0"/>
    <n v="0"/>
    <m/>
    <m/>
    <n v="0.12"/>
    <n v="0.12"/>
    <n v="580.49639999999999"/>
    <m/>
    <n v="580.49639999999999"/>
    <s v="VWB"/>
    <n v="0"/>
    <n v="0"/>
    <n v="0"/>
    <n v="1"/>
    <m/>
    <m/>
    <n v="0"/>
    <s v="Valauto Lambersart VW"/>
    <s v="SKODA"/>
    <m/>
    <x v="1"/>
  </r>
  <r>
    <n v="30"/>
    <s v="C"/>
    <x v="2"/>
    <x v="30"/>
    <d v="2023-06-29T00:00:00"/>
    <m/>
    <m/>
    <m/>
    <m/>
    <m/>
    <n v="0"/>
    <x v="2"/>
    <n v="517477"/>
    <n v="7477"/>
    <s v="TMBJG8NX1PY134225"/>
    <s v="FISA"/>
    <s v="OCTAVIA"/>
    <n v="26123.33"/>
    <n v="2991.67"/>
    <n v="29115"/>
    <n v="379"/>
    <n v="617.5"/>
    <n v="35.229999999999997"/>
    <m/>
    <n v="582.27"/>
    <n v="2.1208998797870512E-2"/>
    <n v="0"/>
    <n v="-582.29999999999995"/>
    <m/>
    <s v="trop percu de 211,79  du a un double règlement atelier "/>
    <n v="0.1"/>
    <n v="0.1"/>
    <n v="58.227000000000004"/>
    <m/>
    <n v="58.227000000000004"/>
    <s v="VWB"/>
    <n v="0"/>
    <n v="20"/>
    <n v="1"/>
    <n v="1"/>
    <m/>
    <m/>
    <n v="1"/>
    <s v="Valauto Lambersart VW"/>
    <s v="SKODA"/>
    <m/>
    <x v="1"/>
  </r>
  <r>
    <n v="30"/>
    <s v="C"/>
    <x v="2"/>
    <x v="42"/>
    <d v="2023-06-16T00:00:00"/>
    <m/>
    <m/>
    <m/>
    <m/>
    <m/>
    <n v="0"/>
    <x v="2"/>
    <n v="517478"/>
    <n v="7478"/>
    <s v="TMBJG8NX9PY134215"/>
    <s v="FISA"/>
    <s v="OCTAVIA"/>
    <n v="26123.35"/>
    <n v="2658.34"/>
    <n v="28781.69"/>
    <n v="13"/>
    <n v="610.86"/>
    <n v="35.229999999999997"/>
    <m/>
    <n v="575.63"/>
    <n v="2.1223910062265282E-2"/>
    <n v="0"/>
    <n v="-575.63"/>
    <m/>
    <s v="le solde concerne une facture atelier"/>
    <n v="0.1"/>
    <n v="0"/>
    <n v="57.563000000000002"/>
    <m/>
    <n v="57.563000000000002"/>
    <s v=""/>
    <n v="0"/>
    <n v="0"/>
    <n v="0"/>
    <n v="1"/>
    <m/>
    <m/>
    <n v="0"/>
    <s v="Valauto Lambersart VW"/>
    <s v="SKODA"/>
    <m/>
    <x v="1"/>
  </r>
  <r>
    <n v="30"/>
    <s v="C"/>
    <x v="2"/>
    <x v="43"/>
    <d v="2023-05-11T00:00:00"/>
    <m/>
    <m/>
    <s v="X"/>
    <m/>
    <m/>
    <n v="0"/>
    <x v="2"/>
    <n v="517535"/>
    <n v="7535"/>
    <s v="TMBER6NW4P3118797"/>
    <s v="TILDEO"/>
    <s v="SCALA/ROOMSTER"/>
    <n v="21331.67"/>
    <n v="2283.33"/>
    <n v="23615"/>
    <n v="26"/>
    <n v="507.52"/>
    <n v="35.229999999999997"/>
    <m/>
    <n v="472.28999999999996"/>
    <n v="2.1491424941774296E-2"/>
    <n v="0"/>
    <n v="-472.3"/>
    <m/>
    <s v="justificatif à fournir // "/>
    <n v="0.1"/>
    <n v="0.1"/>
    <n v="47.228999999999999"/>
    <m/>
    <n v="47.228999999999999"/>
    <s v="VWB"/>
    <n v="0"/>
    <n v="20"/>
    <n v="1"/>
    <n v="1"/>
    <m/>
    <m/>
    <n v="1"/>
    <s v="Valauto Lambersart VW"/>
    <s v="SKODA"/>
    <m/>
    <x v="1"/>
  </r>
  <r>
    <n v="30"/>
    <s v="C"/>
    <x v="2"/>
    <x v="5"/>
    <d v="2023-06-19T00:00:00"/>
    <m/>
    <m/>
    <m/>
    <m/>
    <m/>
    <n v="0"/>
    <x v="2"/>
    <n v="517544"/>
    <n v="7544"/>
    <s v="TMBJJ8NX8PY145806"/>
    <s v="NODEA"/>
    <s v="OCTAVIA"/>
    <n v="27373.35"/>
    <n v="3283.34"/>
    <n v="30656.69"/>
    <n v="6"/>
    <n v="648.35"/>
    <n v="35.229999999999997"/>
    <m/>
    <n v="613.12"/>
    <n v="2.1148728059030512E-2"/>
    <n v="0"/>
    <n v="0"/>
    <m/>
    <m/>
    <n v="0.1"/>
    <n v="0"/>
    <n v="61.312000000000005"/>
    <m/>
    <n v="61.312000000000005"/>
    <s v=""/>
    <n v="0"/>
    <n v="0"/>
    <n v="0"/>
    <n v="1"/>
    <m/>
    <m/>
    <n v="0"/>
    <s v="Valauto Lambersart VW"/>
    <s v="SKODA"/>
    <m/>
    <x v="1"/>
  </r>
  <r>
    <n v="30"/>
    <s v="C"/>
    <x v="2"/>
    <x v="31"/>
    <d v="2023-06-28T00:00:00"/>
    <m/>
    <m/>
    <m/>
    <m/>
    <m/>
    <n v="0"/>
    <x v="7"/>
    <n v="517750"/>
    <n v="7750"/>
    <s v="TMBGR6NW9P3140223"/>
    <s v="IDMA"/>
    <s v="KAMIQ/YETI"/>
    <n v="22345.83"/>
    <n v="2450"/>
    <n v="24795.83"/>
    <n v="6"/>
    <n v="362.22"/>
    <n v="35.01"/>
    <m/>
    <n v="327.21000000000004"/>
    <n v="1.4608101442863577E-2"/>
    <n v="0"/>
    <n v="0"/>
    <m/>
    <m/>
    <n v="0.1"/>
    <n v="0.1"/>
    <n v="32.721000000000004"/>
    <m/>
    <n v="32.721000000000004"/>
    <s v="VWB"/>
    <n v="0"/>
    <n v="0"/>
    <n v="0"/>
    <n v="1"/>
    <m/>
    <m/>
    <n v="0"/>
    <s v="Valauto Lambersart VW"/>
    <s v="SKODA"/>
    <m/>
    <x v="1"/>
  </r>
  <r>
    <n v="30"/>
    <s v="C"/>
    <x v="2"/>
    <x v="31"/>
    <d v="2023-06-28T00:00:00"/>
    <m/>
    <m/>
    <m/>
    <m/>
    <m/>
    <n v="0"/>
    <x v="7"/>
    <n v="517751"/>
    <n v="7751"/>
    <s v="TMBGR6NW5P3140588"/>
    <s v="IDMA"/>
    <s v="KAMIQ/YETI"/>
    <n v="22345.83"/>
    <n v="2450"/>
    <n v="24795.83"/>
    <n v="6"/>
    <n v="333.87"/>
    <n v="35.01"/>
    <m/>
    <n v="298.86"/>
    <n v="1.3464764034920387E-2"/>
    <n v="0"/>
    <n v="0"/>
    <m/>
    <m/>
    <n v="0.1"/>
    <n v="0.1"/>
    <n v="29.886000000000003"/>
    <m/>
    <n v="29.886000000000003"/>
    <s v="VWB"/>
    <n v="0"/>
    <n v="0"/>
    <n v="0"/>
    <n v="1"/>
    <m/>
    <m/>
    <n v="0"/>
    <s v="Valauto Lambersart VW"/>
    <s v="SKODA"/>
    <m/>
    <x v="1"/>
  </r>
  <r>
    <n v="30"/>
    <s v="C"/>
    <x v="2"/>
    <x v="18"/>
    <d v="2023-06-20T00:00:00"/>
    <m/>
    <m/>
    <m/>
    <m/>
    <m/>
    <n v="0"/>
    <x v="2"/>
    <n v="517832"/>
    <n v="7832"/>
    <s v="TMBEP6PJ6P4075906"/>
    <s v="AQUASTAR CONSULTING"/>
    <s v="FABIA"/>
    <n v="16716.66"/>
    <n v="458.33"/>
    <n v="17174.990000000002"/>
    <n v="5"/>
    <n v="162.88"/>
    <n v="35.01"/>
    <m/>
    <n v="127.87"/>
    <n v="9.4835571956664883E-3"/>
    <n v="0"/>
    <n v="0"/>
    <m/>
    <m/>
    <n v="0.1"/>
    <n v="0.1"/>
    <n v="12.787000000000001"/>
    <m/>
    <n v="12.787000000000001"/>
    <s v="VWB"/>
    <n v="0"/>
    <n v="20"/>
    <n v="1"/>
    <n v="1"/>
    <m/>
    <m/>
    <n v="1"/>
    <s v="Valauto Lambersart VW"/>
    <s v="SKODA"/>
    <m/>
    <x v="1"/>
  </r>
  <r>
    <n v="30"/>
    <s v="NC"/>
    <x v="2"/>
    <x v="11"/>
    <d v="2023-05-27T00:00:00"/>
    <s v="x"/>
    <m/>
    <m/>
    <m/>
    <m/>
    <n v="0"/>
    <x v="9"/>
    <n v="522998"/>
    <n v="2998"/>
    <s v="TMBJC7NY0NF065650"/>
    <s v="BOUVE"/>
    <s v="ENYAQ"/>
    <n v="41125"/>
    <n v="5770.83"/>
    <n v="46895.83"/>
    <n v="147"/>
    <n v="1408.23"/>
    <n v="20.57"/>
    <m/>
    <n v="1387.66"/>
    <n v="3.0028895959406197E-2"/>
    <n v="-2344.79"/>
    <n v="0"/>
    <m/>
    <s v="Marge manquante"/>
    <m/>
    <n v="0.12"/>
    <n v="0"/>
    <m/>
    <n v="0"/>
    <s v=""/>
    <n v="1"/>
    <n v="0"/>
    <n v="0"/>
    <n v="1"/>
    <m/>
    <m/>
    <n v="0"/>
    <s v="Valauto Lambersart VW"/>
    <s v="SKODA"/>
    <m/>
    <x v="4"/>
  </r>
  <r>
    <n v="30"/>
    <s v="C"/>
    <x v="2"/>
    <x v="31"/>
    <d v="2023-06-29T00:00:00"/>
    <m/>
    <m/>
    <m/>
    <m/>
    <m/>
    <n v="0"/>
    <x v="17"/>
    <n v="523031"/>
    <n v="3031"/>
    <s v="TMBJR7NUXP5031364"/>
    <s v="BOIS CONCEPT DEVELOPPEMENT "/>
    <s v="KAROQ"/>
    <n v="29095.83"/>
    <n v="4158.33"/>
    <n v="33254.160000000003"/>
    <n v="196"/>
    <n v="1387.4"/>
    <n v="35.01"/>
    <m/>
    <n v="1352.39"/>
    <n v="4.1721095947093535E-2"/>
    <n v="-1961.5"/>
    <n v="0"/>
    <m/>
    <m/>
    <n v="0.12"/>
    <n v="0.12"/>
    <n v="162.2868"/>
    <m/>
    <n v="162.2868"/>
    <s v="VWB"/>
    <n v="1"/>
    <n v="20"/>
    <n v="1"/>
    <n v="1"/>
    <m/>
    <m/>
    <n v="1"/>
    <s v="Valauto Lambersart VW"/>
    <s v="SKODA"/>
    <m/>
    <x v="2"/>
  </r>
  <r>
    <n v="30"/>
    <s v="C"/>
    <x v="2"/>
    <x v="30"/>
    <d v="2023-06-29T00:00:00"/>
    <m/>
    <m/>
    <m/>
    <m/>
    <m/>
    <n v="0"/>
    <x v="10"/>
    <n v="523088"/>
    <n v="3088"/>
    <s v="TMBJJ7NS6P8034069"/>
    <s v="BAUDELET XAVIER"/>
    <s v="KODIAQ"/>
    <n v="41587.5"/>
    <n v="4412.49"/>
    <n v="45999.99"/>
    <n v="140"/>
    <n v="2741.94"/>
    <n v="93.33"/>
    <m/>
    <n v="2648.61"/>
    <n v="5.9607404262479194E-2"/>
    <n v="-1194.67"/>
    <n v="0"/>
    <m/>
    <m/>
    <n v="0.12"/>
    <n v="0.12"/>
    <n v="317.83319999999998"/>
    <m/>
    <n v="317.83319999999998"/>
    <s v="VWB"/>
    <n v="1"/>
    <n v="0"/>
    <n v="0"/>
    <n v="1"/>
    <m/>
    <m/>
    <n v="0"/>
    <s v="Valauto Lambersart VW"/>
    <s v="SKODA"/>
    <m/>
    <x v="5"/>
  </r>
  <r>
    <n v="30"/>
    <s v="C"/>
    <x v="2"/>
    <x v="31"/>
    <d v="2023-06-28T00:00:00"/>
    <m/>
    <m/>
    <m/>
    <m/>
    <m/>
    <n v="0"/>
    <x v="20"/>
    <n v="523247"/>
    <n v="3247"/>
    <s v="TMBER6NW7P3099257"/>
    <s v="POLONI ROMAIN ET FREDERIQUE"/>
    <s v="SCALA/ROOMSTER"/>
    <n v="21845.84"/>
    <n v="1454.16"/>
    <n v="23300"/>
    <n v="97"/>
    <n v="1659.73"/>
    <n v="35"/>
    <m/>
    <n v="1624.73"/>
    <n v="7.1233047210300424E-2"/>
    <n v="-2330"/>
    <n v="0"/>
    <m/>
    <m/>
    <n v="0.12"/>
    <n v="0.12"/>
    <n v="194.9676"/>
    <m/>
    <n v="194.9676"/>
    <s v="VWB"/>
    <n v="1"/>
    <n v="20"/>
    <n v="1"/>
    <n v="1"/>
    <m/>
    <m/>
    <n v="1"/>
    <s v="Valauto Lambersart VW"/>
    <s v="SKODA"/>
    <m/>
    <x v="8"/>
  </r>
  <r>
    <n v="30"/>
    <s v="C"/>
    <x v="2"/>
    <x v="3"/>
    <d v="2023-06-27T00:00:00"/>
    <m/>
    <m/>
    <m/>
    <m/>
    <m/>
    <n v="0"/>
    <x v="20"/>
    <n v="523317"/>
    <n v="3317"/>
    <s v="TMBJB7NS6P8532074"/>
    <s v="CALLENS AGNES"/>
    <s v="KODIAQ"/>
    <n v="33329.17"/>
    <n v="3208.32"/>
    <n v="36537.49"/>
    <n v="14"/>
    <n v="1079.71"/>
    <n v="35.01"/>
    <m/>
    <n v="1044.7"/>
    <n v="2.9550743633457034E-2"/>
    <n v="-1826.88"/>
    <n v="0"/>
    <m/>
    <m/>
    <n v="0.12"/>
    <n v="0.12"/>
    <n v="125.364"/>
    <m/>
    <n v="125.364"/>
    <s v="VWB"/>
    <n v="1"/>
    <n v="20"/>
    <n v="1"/>
    <n v="1"/>
    <m/>
    <m/>
    <n v="1"/>
    <s v="Valauto Lambersart VW"/>
    <s v="SKODA"/>
    <m/>
    <x v="8"/>
  </r>
  <r>
    <n v="30"/>
    <s v="C"/>
    <x v="2"/>
    <x v="20"/>
    <d v="2023-06-08T00:00:00"/>
    <m/>
    <m/>
    <m/>
    <m/>
    <m/>
    <n v="0"/>
    <x v="2"/>
    <n v="527484"/>
    <n v="7484"/>
    <s v="TMBJG8NX0PY117089"/>
    <s v="CIE EUROPE"/>
    <s v="OCTAVIA"/>
    <n v="26123.33"/>
    <n v="2991.67"/>
    <n v="29115"/>
    <n v="12"/>
    <n v="763.07"/>
    <n v="35.229999999999997"/>
    <m/>
    <n v="727.84"/>
    <n v="2.6208827065086728E-2"/>
    <n v="0"/>
    <n v="-727.87"/>
    <m/>
    <m/>
    <n v="0.1"/>
    <n v="0.1"/>
    <n v="72.784000000000006"/>
    <m/>
    <n v="72.784000000000006"/>
    <s v="VWB"/>
    <n v="0"/>
    <n v="20"/>
    <n v="1"/>
    <n v="1"/>
    <m/>
    <m/>
    <n v="1"/>
    <s v="Valauto Lambersart VW"/>
    <s v="SKODA"/>
    <m/>
    <x v="1"/>
  </r>
  <r>
    <n v="30"/>
    <s v="NC"/>
    <x v="2"/>
    <x v="5"/>
    <d v="2023-06-19T00:00:00"/>
    <m/>
    <m/>
    <s v="X"/>
    <m/>
    <m/>
    <n v="0"/>
    <x v="2"/>
    <n v="527486"/>
    <n v="7486"/>
    <s v="TMBJG8NX8PY115574"/>
    <s v="CIE EUROPE"/>
    <s v="OCTAVIA"/>
    <n v="26123.35"/>
    <n v="2991.67"/>
    <n v="29115.019999999997"/>
    <n v="20"/>
    <n v="763.09"/>
    <n v="35.229999999999997"/>
    <m/>
    <n v="727.86"/>
    <n v="2.6209495992103048E-2"/>
    <n v="0"/>
    <n v="-727.87"/>
    <m/>
    <s v="Faire confirmer justif OP comm"/>
    <n v="0.1"/>
    <n v="0"/>
    <n v="72.786000000000001"/>
    <m/>
    <n v="72.786000000000001"/>
    <s v=""/>
    <n v="0"/>
    <n v="0"/>
    <n v="0"/>
    <n v="1"/>
    <m/>
    <m/>
    <n v="0"/>
    <s v="Valauto Lambersart VW"/>
    <s v="SKODA"/>
    <m/>
    <x v="1"/>
  </r>
  <r>
    <n v="30"/>
    <s v="C"/>
    <x v="2"/>
    <x v="30"/>
    <d v="2023-06-29T00:00:00"/>
    <m/>
    <m/>
    <m/>
    <m/>
    <m/>
    <n v="0"/>
    <x v="2"/>
    <n v="527505"/>
    <n v="7505"/>
    <s v="TMBJG8NXXPY139293"/>
    <s v="COREP"/>
    <s v="OCTAVIA"/>
    <n v="26123.33"/>
    <n v="2825"/>
    <n v="28948.33"/>
    <n v="14"/>
    <n v="469.42"/>
    <n v="35.229999999999997"/>
    <m/>
    <n v="434.19"/>
    <n v="1.6215788613712777E-2"/>
    <n v="0"/>
    <n v="-723.7"/>
    <m/>
    <m/>
    <n v="0.1"/>
    <n v="0.1"/>
    <n v="43.419000000000004"/>
    <m/>
    <n v="43.419000000000004"/>
    <s v="VWB"/>
    <n v="0"/>
    <n v="20"/>
    <n v="1"/>
    <n v="1"/>
    <m/>
    <m/>
    <n v="1"/>
    <s v="Valauto Lambersart VW"/>
    <s v="SKODA"/>
    <m/>
    <x v="1"/>
  </r>
  <r>
    <n v="30"/>
    <s v="C"/>
    <x v="2"/>
    <x v="3"/>
    <d v="2023-07-07T00:00:00"/>
    <m/>
    <m/>
    <m/>
    <m/>
    <m/>
    <n v="83015.710000000006"/>
    <x v="1"/>
    <n v="527561"/>
    <n v="7561"/>
    <s v="TMBLK8NX0PY150505"/>
    <s v="CAR ALL IN - CPTE"/>
    <s v="OCTAVIA"/>
    <n v="37113.69"/>
    <n v="5366.67"/>
    <n v="42480.36"/>
    <n v="4"/>
    <n v="902.05"/>
    <n v="136.54"/>
    <m/>
    <n v="765.51"/>
    <n v="2.1234518728184035E-2"/>
    <n v="0"/>
    <n v="0"/>
    <m/>
    <s v="0 comm demandé"/>
    <m/>
    <n v="0"/>
    <n v="0"/>
    <m/>
    <n v="0"/>
    <s v=""/>
    <n v="0"/>
    <n v="0"/>
    <n v="0"/>
    <n v="1"/>
    <m/>
    <m/>
    <n v="0"/>
    <s v="Valauto Lambersart VW"/>
    <s v="SKODA"/>
    <m/>
    <x v="1"/>
  </r>
  <r>
    <n v="30"/>
    <s v="NL"/>
    <x v="2"/>
    <x v="2"/>
    <s v=""/>
    <m/>
    <m/>
    <m/>
    <s v="x"/>
    <m/>
    <n v="235334.85"/>
    <x v="5"/>
    <n v="527615"/>
    <n v="7615"/>
    <s v="TMBJC7NY8PF057007"/>
    <s v="VESTA - CPTE"/>
    <s v="ENYAQ"/>
    <n v="41125"/>
    <n v="4054.17"/>
    <n v="45179.17"/>
    <n v="21"/>
    <n v="251.28"/>
    <n v="20.58"/>
    <m/>
    <n v="230.7"/>
    <n v="5.5618551646699132E-3"/>
    <n v="0"/>
    <n v="0"/>
    <m/>
    <m/>
    <m/>
    <n v="0"/>
    <n v="0"/>
    <m/>
    <n v="0"/>
    <s v=""/>
    <n v="0"/>
    <n v="0"/>
    <n v="0"/>
    <n v="1"/>
    <m/>
    <m/>
    <n v="0"/>
    <s v="Valauto Lambersart VW"/>
    <s v="SKODA"/>
    <m/>
    <x v="1"/>
  </r>
  <r>
    <n v="30"/>
    <s v="NL"/>
    <x v="2"/>
    <x v="2"/>
    <d v="2023-07-04T00:00:00"/>
    <m/>
    <m/>
    <m/>
    <s v="x"/>
    <m/>
    <n v="235334.85"/>
    <x v="5"/>
    <n v="527616"/>
    <n v="7616"/>
    <s v="TMBJC7NY6PF057717"/>
    <s v="VESTA - CPTE"/>
    <s v="ENYAQ"/>
    <n v="41125"/>
    <n v="4054.17"/>
    <n v="45179.17"/>
    <n v="381"/>
    <n v="928.97"/>
    <n v="20.58"/>
    <m/>
    <n v="908.39"/>
    <n v="2.0561909393200451E-2"/>
    <n v="0"/>
    <n v="-677.69"/>
    <m/>
    <m/>
    <n v="0.1"/>
    <n v="0"/>
    <n v="90.838999999999999"/>
    <m/>
    <n v="90.838999999999999"/>
    <s v=""/>
    <n v="0"/>
    <n v="0"/>
    <n v="0"/>
    <n v="1"/>
    <m/>
    <m/>
    <n v="0"/>
    <s v="Valauto Lambersart VW"/>
    <s v="SKODA"/>
    <m/>
    <x v="1"/>
  </r>
  <r>
    <n v="30"/>
    <s v="NL"/>
    <x v="2"/>
    <x v="2"/>
    <d v="2023-07-03T00:00:00"/>
    <m/>
    <m/>
    <m/>
    <s v="x"/>
    <m/>
    <n v="235334.85"/>
    <x v="5"/>
    <n v="527617"/>
    <n v="7617"/>
    <s v="TMBJC7NY2PF057732"/>
    <s v="VESTA - CPTE"/>
    <s v="ENYAQ"/>
    <n v="41125"/>
    <n v="4054.17"/>
    <n v="45179.17"/>
    <n v="21"/>
    <n v="928.97"/>
    <n v="20.58"/>
    <m/>
    <n v="908.39"/>
    <n v="2.0561909393200451E-2"/>
    <n v="0"/>
    <n v="-677.69"/>
    <m/>
    <m/>
    <n v="0.1"/>
    <n v="0"/>
    <n v="90.838999999999999"/>
    <m/>
    <n v="90.838999999999999"/>
    <s v=""/>
    <n v="0"/>
    <n v="0"/>
    <n v="0"/>
    <n v="1"/>
    <m/>
    <m/>
    <n v="0"/>
    <s v="Valauto Lambersart VW"/>
    <s v="SKODA"/>
    <m/>
    <x v="1"/>
  </r>
  <r>
    <n v="30"/>
    <s v="NL"/>
    <x v="2"/>
    <x v="2"/>
    <d v="2023-07-03T00:00:00"/>
    <m/>
    <m/>
    <m/>
    <s v="x"/>
    <m/>
    <n v="235334.85"/>
    <x v="5"/>
    <n v="527618"/>
    <n v="7618"/>
    <s v="TMBJC7NY3PF057707"/>
    <s v="VESTA - CPTE"/>
    <s v="ENYAQ"/>
    <n v="41125"/>
    <n v="4054.17"/>
    <n v="45179.17"/>
    <n v="18"/>
    <n v="928.97"/>
    <n v="20.58"/>
    <m/>
    <n v="908.39"/>
    <n v="2.0561909393200451E-2"/>
    <n v="0"/>
    <n v="-677.69"/>
    <m/>
    <m/>
    <m/>
    <n v="0"/>
    <n v="0"/>
    <m/>
    <n v="0"/>
    <s v=""/>
    <n v="0"/>
    <n v="0"/>
    <n v="0"/>
    <n v="1"/>
    <m/>
    <m/>
    <n v="0"/>
    <s v="Valauto Lambersart VW"/>
    <s v="SKODA"/>
    <m/>
    <x v="1"/>
  </r>
  <r>
    <n v="30"/>
    <s v="NP"/>
    <x v="2"/>
    <x v="30"/>
    <d v="2023-06-29T00:00:00"/>
    <m/>
    <m/>
    <m/>
    <s v="x"/>
    <m/>
    <n v="-390.28"/>
    <x v="5"/>
    <n v="527642"/>
    <n v="7642"/>
    <s v="TMBJB7NY3PF061971"/>
    <s v="NOVAPTIS"/>
    <s v="ENYAQ"/>
    <n v="35658.33"/>
    <n v="4354.17"/>
    <n v="40012.5"/>
    <n v="7"/>
    <n v="824.88"/>
    <n v="20.5"/>
    <m/>
    <n v="804.38"/>
    <n v="2.0615557638238049E-2"/>
    <n v="0"/>
    <n v="0"/>
    <m/>
    <s v="trop percu"/>
    <n v="0.1"/>
    <n v="0.1"/>
    <n v="80.438000000000002"/>
    <m/>
    <n v="80.438000000000002"/>
    <s v="VWB"/>
    <n v="0"/>
    <n v="20"/>
    <n v="1"/>
    <n v="1"/>
    <m/>
    <m/>
    <n v="1"/>
    <s v="Valauto Lambersart VW"/>
    <s v="SKODA"/>
    <m/>
    <x v="1"/>
  </r>
  <r>
    <n v="30"/>
    <s v="NP"/>
    <x v="2"/>
    <x v="30"/>
    <d v="2023-06-29T00:00:00"/>
    <m/>
    <m/>
    <m/>
    <s v="x"/>
    <m/>
    <n v="-390.28"/>
    <x v="5"/>
    <n v="527643"/>
    <n v="7643"/>
    <s v="TMBJB7NY4PF062045"/>
    <s v="NOVAPTIS"/>
    <s v="ENYAQ"/>
    <n v="35658.33"/>
    <n v="4358.34"/>
    <n v="40016.67"/>
    <n v="6"/>
    <n v="824.96"/>
    <n v="20.51"/>
    <m/>
    <n v="804.45"/>
    <n v="2.0615408528495752E-2"/>
    <n v="0"/>
    <n v="0"/>
    <m/>
    <s v="trop percu"/>
    <n v="0.1"/>
    <n v="0.1"/>
    <n v="80.445000000000007"/>
    <m/>
    <n v="80.445000000000007"/>
    <s v="VWB"/>
    <n v="0"/>
    <n v="20"/>
    <n v="1"/>
    <n v="1"/>
    <m/>
    <m/>
    <n v="1"/>
    <s v="Valauto Lambersart VW"/>
    <s v="SKODA"/>
    <m/>
    <x v="1"/>
  </r>
  <r>
    <n v="30"/>
    <s v="C"/>
    <x v="2"/>
    <x v="13"/>
    <d v="2023-06-26T00:00:00"/>
    <m/>
    <m/>
    <m/>
    <m/>
    <m/>
    <n v="112319"/>
    <x v="1"/>
    <n v="527678"/>
    <n v="7678"/>
    <s v="TMBJJ7NS2P8526548"/>
    <s v="CAR ALL IN - CPTE"/>
    <s v="KODIAQ"/>
    <n v="35030.36"/>
    <n v="1012.5"/>
    <n v="36042.86"/>
    <n v="7"/>
    <n v="1128.8699999999999"/>
    <n v="92.14"/>
    <m/>
    <n v="1036.7299999999998"/>
    <n v="3.132021154814018E-2"/>
    <n v="0"/>
    <n v="-1805"/>
    <m/>
    <s v="véhicule non retiré par uniroute"/>
    <m/>
    <n v="0"/>
    <n v="0"/>
    <m/>
    <n v="0"/>
    <s v=""/>
    <n v="0"/>
    <n v="0"/>
    <n v="0"/>
    <n v="1"/>
    <m/>
    <m/>
    <n v="0"/>
    <s v="Valauto Lambersart VW"/>
    <s v="SKODA"/>
    <m/>
    <x v="1"/>
  </r>
  <r>
    <n v="30"/>
    <s v="C"/>
    <x v="2"/>
    <x v="44"/>
    <d v="2023-06-17T00:00:00"/>
    <m/>
    <m/>
    <m/>
    <m/>
    <m/>
    <n v="0"/>
    <x v="20"/>
    <n v="533037"/>
    <n v="3037"/>
    <s v="TMBJJ8NX8PY149757"/>
    <s v="DEFRANCQ FANNY"/>
    <s v="OCTAVIA"/>
    <n v="27373.35"/>
    <n v="4683.34"/>
    <n v="32056.69"/>
    <n v="1"/>
    <n v="2109.27"/>
    <n v="35.229999999999997"/>
    <m/>
    <n v="2074.04"/>
    <n v="6.5798122014468746E-2"/>
    <n v="0"/>
    <n v="0"/>
    <m/>
    <m/>
    <n v="0.1"/>
    <n v="0"/>
    <n v="207.404"/>
    <m/>
    <n v="207.404"/>
    <s v=""/>
    <n v="0"/>
    <n v="0"/>
    <n v="0"/>
    <n v="1"/>
    <m/>
    <m/>
    <n v="0"/>
    <s v="Valauto Lambersart VW"/>
    <s v="SKODA"/>
    <m/>
    <x v="8"/>
  </r>
  <r>
    <n v="30"/>
    <s v="C"/>
    <x v="2"/>
    <x v="27"/>
    <d v="2023-06-23T00:00:00"/>
    <m/>
    <m/>
    <m/>
    <m/>
    <m/>
    <n v="0"/>
    <x v="20"/>
    <n v="533162"/>
    <n v="3162"/>
    <s v="TMBGR6NWXP3127352"/>
    <s v="DORSCH MARIE-CHRISTINE"/>
    <s v="KAMIQ/YETI"/>
    <n v="21762.5"/>
    <n v="2983.33"/>
    <n v="24745.83"/>
    <n v="32"/>
    <n v="1526.83"/>
    <n v="35"/>
    <m/>
    <n v="1491.83"/>
    <n v="6.17004966089236E-2"/>
    <n v="0"/>
    <n v="-2169"/>
    <m/>
    <m/>
    <n v="0.12"/>
    <n v="0.12"/>
    <n v="179.0196"/>
    <m/>
    <n v="179.0196"/>
    <s v="VWB"/>
    <n v="1"/>
    <n v="20"/>
    <n v="1"/>
    <n v="1"/>
    <m/>
    <m/>
    <n v="1"/>
    <s v="Valauto Lambersart VW"/>
    <s v="SKODA"/>
    <m/>
    <x v="8"/>
  </r>
  <r>
    <n v="30"/>
    <s v="C"/>
    <x v="2"/>
    <x v="5"/>
    <d v="2023-06-16T00:00:00"/>
    <m/>
    <m/>
    <m/>
    <m/>
    <m/>
    <m/>
    <x v="1"/>
    <n v="537411"/>
    <n v="7411"/>
    <s v="TMBJJ8NX0PY131785"/>
    <s v="GMT OUTDOOR"/>
    <s v="OCTAVIA"/>
    <n v="30065"/>
    <n v="2416.67"/>
    <n v="32481.67"/>
    <n v="6"/>
    <n v="3483.26"/>
    <n v="35.229999999999997"/>
    <m/>
    <n v="3448.03"/>
    <n v="0.10723771283927214"/>
    <n v="0"/>
    <n v="0"/>
    <m/>
    <m/>
    <m/>
    <n v="0"/>
    <n v="0"/>
    <m/>
    <n v="0"/>
    <s v=""/>
    <n v="0"/>
    <n v="0"/>
    <n v="0"/>
    <n v="1"/>
    <m/>
    <m/>
    <n v="0"/>
    <s v="Valauto Lambersart VW"/>
    <s v="SKODA"/>
    <m/>
    <x v="1"/>
  </r>
  <r>
    <n v="30"/>
    <s v="NL"/>
    <x v="2"/>
    <x v="2"/>
    <s v=""/>
    <m/>
    <m/>
    <m/>
    <s v="x"/>
    <m/>
    <n v="235334.85"/>
    <x v="5"/>
    <n v="537619"/>
    <n v="7619"/>
    <s v="TMBJC7NY2PF057777"/>
    <s v="VESTA - CPTE"/>
    <s v="ENYAQ"/>
    <n v="41125"/>
    <n v="4054.17"/>
    <n v="45179.17"/>
    <n v="16"/>
    <n v="251.28"/>
    <n v="20.58"/>
    <m/>
    <n v="230.7"/>
    <n v="5.5618551646699132E-3"/>
    <n v="0"/>
    <n v="0"/>
    <m/>
    <m/>
    <m/>
    <n v="0"/>
    <n v="0"/>
    <m/>
    <n v="0"/>
    <s v=""/>
    <n v="0"/>
    <n v="0"/>
    <n v="0"/>
    <n v="1"/>
    <m/>
    <m/>
    <n v="0"/>
    <s v="Valauto Lambersart VW"/>
    <s v="SKODA"/>
    <m/>
    <x v="1"/>
  </r>
  <r>
    <n v="30"/>
    <s v="C"/>
    <x v="2"/>
    <x v="2"/>
    <d v="2023-06-30T00:00:00"/>
    <m/>
    <m/>
    <m/>
    <m/>
    <m/>
    <n v="0"/>
    <x v="1"/>
    <n v="547412"/>
    <n v="7412"/>
    <s v="TMBJJ8NX6PY132939"/>
    <s v="HALL U NEED"/>
    <s v="OCTAVIA"/>
    <n v="30065"/>
    <n v="2416.67"/>
    <n v="32481.67"/>
    <n v="30"/>
    <n v="3159.19"/>
    <n v="35.229999999999997"/>
    <m/>
    <n v="3123.96"/>
    <n v="9.7260701189316942E-2"/>
    <n v="-961.07"/>
    <n v="0"/>
    <m/>
    <m/>
    <m/>
    <n v="0"/>
    <n v="0"/>
    <m/>
    <n v="0"/>
    <s v="VWB"/>
    <n v="0"/>
    <n v="0"/>
    <n v="0"/>
    <n v="1"/>
    <m/>
    <m/>
    <n v="0"/>
    <s v="Valauto Lambersart VW"/>
    <s v="SKODA"/>
    <m/>
    <x v="1"/>
  </r>
  <r>
    <n v="30"/>
    <s v="NC"/>
    <x v="3"/>
    <x v="45"/>
    <d v="2023-04-13T00:00:00"/>
    <s v="x"/>
    <m/>
    <m/>
    <m/>
    <m/>
    <n v="1681.2"/>
    <x v="1"/>
    <n v="516646"/>
    <n v="6646"/>
    <s v="WVGZZZ5N3PM063677"/>
    <s v="DLM - CPTE"/>
    <s v="TIGUAN"/>
    <n v="42766.67"/>
    <n v="1262.5"/>
    <n v="44029.17"/>
    <n v="9"/>
    <n v="-5172.32"/>
    <n v="129.16"/>
    <m/>
    <n v="-5301.48"/>
    <n v="-0.11747484678907189"/>
    <n v="0"/>
    <n v="0"/>
    <m/>
    <s v="Marge manquante"/>
    <m/>
    <n v="0"/>
    <n v="0"/>
    <m/>
    <n v="0"/>
    <s v=""/>
    <n v="0"/>
    <n v="0"/>
    <n v="0"/>
    <n v="1"/>
    <m/>
    <m/>
    <n v="0"/>
    <s v="Valauto Lambersart VW"/>
    <s v="VOLKSWAGEN"/>
    <m/>
    <x v="1"/>
  </r>
  <r>
    <n v="30"/>
    <s v="C"/>
    <x v="3"/>
    <x v="42"/>
    <d v="2023-06-15T00:00:00"/>
    <m/>
    <m/>
    <m/>
    <m/>
    <m/>
    <n v="0"/>
    <x v="2"/>
    <n v="516660"/>
    <n v="6660"/>
    <s v="WVGZZZ5N5PW414948"/>
    <s v="PAPIACHVILI NICOLAS"/>
    <s v="TIGUAN"/>
    <n v="39975"/>
    <n v="4125"/>
    <n v="44100"/>
    <n v="36"/>
    <n v="977.01"/>
    <n v="95"/>
    <m/>
    <n v="882.01"/>
    <n v="2.2154421768707484E-2"/>
    <n v="0"/>
    <n v="0"/>
    <m/>
    <m/>
    <n v="0.1"/>
    <n v="0.1"/>
    <n v="88.201000000000008"/>
    <m/>
    <n v="88.201000000000008"/>
    <s v="VWB"/>
    <n v="1"/>
    <n v="20"/>
    <n v="1"/>
    <n v="1"/>
    <m/>
    <m/>
    <n v="1"/>
    <s v="Valauto Lambersart VW"/>
    <s v="VOLKSWAGEN"/>
    <m/>
    <x v="1"/>
  </r>
  <r>
    <n v="30"/>
    <s v="C"/>
    <x v="3"/>
    <x v="2"/>
    <d v="2023-06-30T00:00:00"/>
    <m/>
    <m/>
    <m/>
    <s v="x"/>
    <m/>
    <n v="43355.8"/>
    <x v="2"/>
    <n v="516872"/>
    <n v="6872"/>
    <s v="WVGZZZ5N7PW414241"/>
    <s v="PHARMACIE BROCHET-CARPENTIER"/>
    <s v="TIGUAN"/>
    <n v="39966.67"/>
    <n v="583.33000000000004"/>
    <n v="40550"/>
    <n v="67"/>
    <n v="906.01"/>
    <n v="95"/>
    <m/>
    <n v="811.01"/>
    <n v="2.2343033292231813E-2"/>
    <n v="0"/>
    <n v="0"/>
    <m/>
    <s v="financement en Bon a payer"/>
    <n v="0.1"/>
    <n v="0.1"/>
    <n v="81.100999999999999"/>
    <m/>
    <n v="81.100999999999999"/>
    <s v="VWB"/>
    <n v="0"/>
    <n v="20"/>
    <n v="1"/>
    <n v="1"/>
    <m/>
    <m/>
    <n v="1"/>
    <s v="Valauto Lambersart VW"/>
    <s v="VOLKSWAGEN"/>
    <m/>
    <x v="1"/>
  </r>
  <r>
    <n v="30"/>
    <s v="C"/>
    <x v="3"/>
    <x v="18"/>
    <d v="2023-06-20T00:00:00"/>
    <m/>
    <m/>
    <m/>
    <m/>
    <m/>
    <n v="0"/>
    <x v="2"/>
    <n v="516873"/>
    <n v="6873"/>
    <s v="WVGZZZ5N8PW414247"/>
    <s v="PHARMACIE BROCHET-CARPENTIER"/>
    <s v="TIGUAN"/>
    <n v="39966.67"/>
    <n v="583.33000000000004"/>
    <n v="40550"/>
    <n v="56"/>
    <n v="906.01"/>
    <n v="95"/>
    <m/>
    <n v="811.01"/>
    <n v="2.2343033292231813E-2"/>
    <n v="0"/>
    <n v="0"/>
    <m/>
    <m/>
    <n v="0.1"/>
    <n v="0.1"/>
    <n v="81.100999999999999"/>
    <m/>
    <n v="81.100999999999999"/>
    <s v="VWB"/>
    <n v="0"/>
    <n v="20"/>
    <n v="1"/>
    <n v="1"/>
    <m/>
    <m/>
    <n v="1"/>
    <s v="Valauto Lambersart VW"/>
    <s v="VOLKSWAGEN"/>
    <m/>
    <x v="1"/>
  </r>
  <r>
    <n v="30"/>
    <s v="NL"/>
    <x v="3"/>
    <x v="9"/>
    <d v="2023-07-12T00:00:00"/>
    <m/>
    <m/>
    <m/>
    <s v="x"/>
    <m/>
    <n v="40999"/>
    <x v="22"/>
    <n v="516940"/>
    <n v="6940"/>
    <s v="WVGZZZE2ZPE069410"/>
    <s v="HARLE GAETAN"/>
    <s v="ID 4"/>
    <n v="42710.83"/>
    <n v="2191.66"/>
    <n v="44902.490000000005"/>
    <n v="17"/>
    <n v="-4671.67"/>
    <n v="95"/>
    <m/>
    <n v="-4766.67"/>
    <n v="-0.10404033272987755"/>
    <n v="0"/>
    <n v="0"/>
    <m/>
    <s v="financement non recu"/>
    <m/>
    <n v="0"/>
    <n v="0"/>
    <m/>
    <n v="0"/>
    <s v=""/>
    <n v="0"/>
    <n v="0"/>
    <n v="0"/>
    <n v="1"/>
    <m/>
    <m/>
    <n v="0"/>
    <s v="Valauto Lambersart VW"/>
    <s v="VOLKSWAGEN"/>
    <m/>
    <x v="5"/>
  </r>
  <r>
    <n v="30"/>
    <s v="C"/>
    <x v="3"/>
    <x v="45"/>
    <d v="2023-04-14T00:00:00"/>
    <m/>
    <m/>
    <m/>
    <m/>
    <m/>
    <n v="0"/>
    <x v="16"/>
    <n v="519634"/>
    <n v="9634"/>
    <s v="WVGZZZA1ZPV598441"/>
    <s v="BOUCHELIT NADIA"/>
    <s v="T ROC"/>
    <n v="33482.5"/>
    <n v="3025"/>
    <n v="36507.5"/>
    <n v="126"/>
    <n v="1213.8599999999999"/>
    <n v="95"/>
    <m/>
    <n v="1118.8599999999999"/>
    <n v="3.3249606245292058E-2"/>
    <n v="-2555.5300000000002"/>
    <n v="0"/>
    <m/>
    <m/>
    <n v="0.13"/>
    <n v="0.12"/>
    <n v="145.45179999999999"/>
    <m/>
    <n v="145.45179999999999"/>
    <s v="VWB"/>
    <n v="1"/>
    <n v="20"/>
    <n v="1"/>
    <n v="1"/>
    <m/>
    <m/>
    <n v="1"/>
    <s v="Valauto Lambersart VW"/>
    <s v="VOLKSWAGEN"/>
    <m/>
    <x v="5"/>
  </r>
  <r>
    <n v="30"/>
    <s v="C"/>
    <x v="3"/>
    <x v="5"/>
    <d v="2023-06-19T00:00:00"/>
    <m/>
    <m/>
    <m/>
    <m/>
    <m/>
    <m/>
    <x v="2"/>
    <n v="527152"/>
    <n v="7152"/>
    <s v="WVGZZZ5N9PW416279"/>
    <s v="PARAGON TRANSACTION S.A."/>
    <s v="TIGUAN"/>
    <n v="39966.67"/>
    <n v="583.33000000000004"/>
    <n v="40550"/>
    <n v="9"/>
    <n v="1311.51"/>
    <n v="95"/>
    <m/>
    <n v="1216.51"/>
    <n v="3.2343033292231815E-2"/>
    <n v="0"/>
    <n v="0"/>
    <m/>
    <m/>
    <n v="0.1"/>
    <n v="0"/>
    <n v="121.65100000000001"/>
    <m/>
    <n v="121.65100000000001"/>
    <s v=""/>
    <n v="0"/>
    <n v="0"/>
    <n v="0"/>
    <n v="1"/>
    <m/>
    <m/>
    <n v="0"/>
    <s v="Valauto Lambersart VW"/>
    <s v="VOLKSWAGEN"/>
    <m/>
    <x v="1"/>
  </r>
  <r>
    <n v="30"/>
    <s v="C"/>
    <x v="3"/>
    <x v="9"/>
    <d v="2023-06-26T00:00:00"/>
    <m/>
    <m/>
    <m/>
    <m/>
    <m/>
    <n v="0"/>
    <x v="23"/>
    <n v="527202"/>
    <n v="7202"/>
    <s v="WVGZZZA1ZPV693098"/>
    <s v="ENGELAERE MYRTILLE"/>
    <s v="T ROC"/>
    <n v="34497.760000000002"/>
    <n v="2170.83"/>
    <n v="36668.590000000004"/>
    <n v="16"/>
    <n v="1175.19"/>
    <n v="95"/>
    <m/>
    <n v="1080.19"/>
    <n v="3.2048955250256417E-2"/>
    <n v="0"/>
    <n v="-2450"/>
    <m/>
    <m/>
    <n v="0.13"/>
    <n v="0.12"/>
    <n v="140.4247"/>
    <m/>
    <n v="140.4247"/>
    <s v="VWB"/>
    <n v="30"/>
    <n v="50"/>
    <n v="1"/>
    <n v="1"/>
    <m/>
    <m/>
    <n v="1"/>
    <s v="Valauto Lambersart VW"/>
    <s v="VOLKSWAGEN"/>
    <m/>
    <x v="5"/>
  </r>
  <r>
    <n v="30"/>
    <s v="C"/>
    <x v="3"/>
    <x v="19"/>
    <d v="2023-06-21T00:00:00"/>
    <m/>
    <m/>
    <m/>
    <m/>
    <m/>
    <n v="0"/>
    <x v="3"/>
    <n v="527313"/>
    <n v="7313"/>
    <s v="WVGZZZ5N0PW417529"/>
    <s v="VANELSLANDE BERNARD"/>
    <s v="TIGUAN"/>
    <n v="41945.83"/>
    <n v="6825"/>
    <n v="48770.83"/>
    <n v="5"/>
    <n v="1031.25"/>
    <n v="95"/>
    <m/>
    <n v="936.25"/>
    <n v="2.1144811355476214E-2"/>
    <n v="0"/>
    <n v="0"/>
    <m/>
    <m/>
    <n v="0.08"/>
    <n v="0.1"/>
    <n v="74.900000000000006"/>
    <m/>
    <n v="74.900000000000006"/>
    <s v="VWB"/>
    <n v="1"/>
    <n v="0"/>
    <n v="0"/>
    <n v="1"/>
    <m/>
    <m/>
    <n v="0"/>
    <s v="Valauto Lambersart VW"/>
    <s v="VOLKSWAGEN"/>
    <m/>
    <x v="1"/>
  </r>
  <r>
    <n v="30"/>
    <s v="NC"/>
    <x v="3"/>
    <x v="0"/>
    <d v="2023-06-10T00:00:00"/>
    <s v="x"/>
    <m/>
    <m/>
    <m/>
    <m/>
    <n v="0"/>
    <x v="24"/>
    <n v="526730"/>
    <n v="6730"/>
    <s v="WVWZZZCD1PW306874"/>
    <s v="SAS AUTO EXPO - CPTE"/>
    <s v="GOLF"/>
    <n v="38073.839999999997"/>
    <n v="2073.12"/>
    <n v="40146.959999999999"/>
    <n v="162"/>
    <n v="0"/>
    <n v="0"/>
    <m/>
    <n v="0"/>
    <n v="0"/>
    <n v="0"/>
    <n v="0"/>
    <m/>
    <m/>
    <m/>
    <n v="0"/>
    <n v="0"/>
    <m/>
    <n v="0"/>
    <s v=""/>
    <n v="0"/>
    <n v="0"/>
    <n v="0"/>
    <n v="1"/>
    <m/>
    <m/>
    <n v="0"/>
    <s v="Valauto Lambersart VW"/>
    <s v="VOLKSWAGEN"/>
    <m/>
    <x v="7"/>
  </r>
  <r>
    <n v="30"/>
    <s v="C"/>
    <x v="3"/>
    <x v="31"/>
    <d v="2023-07-01T00:00:00"/>
    <m/>
    <m/>
    <m/>
    <s v="x"/>
    <m/>
    <n v="46047.79"/>
    <x v="25"/>
    <n v="527350"/>
    <n v="7350"/>
    <s v="WVWZZZCD1PW032611"/>
    <s v="CACHEUX CYRIAQUE"/>
    <s v="GOLF"/>
    <n v="28239.61"/>
    <n v="2341.66"/>
    <n v="30581.27"/>
    <n v="22"/>
    <n v="1513.03"/>
    <n v="95"/>
    <m/>
    <n v="1418.03"/>
    <n v="4.9475708497390719E-2"/>
    <n v="0"/>
    <n v="-1230"/>
    <m/>
    <s v="reprise non passée"/>
    <n v="0.1"/>
    <n v="0"/>
    <n v="141.803"/>
    <m/>
    <n v="141.803"/>
    <s v=""/>
    <n v="0"/>
    <n v="0"/>
    <n v="0"/>
    <n v="1"/>
    <m/>
    <m/>
    <n v="0"/>
    <s v="Valauto Lambersart VW"/>
    <s v="VOLKSWAGEN"/>
    <m/>
    <x v="5"/>
  </r>
  <r>
    <n v="30"/>
    <s v="NP"/>
    <x v="3"/>
    <x v="46"/>
    <d v="2023-04-11T00:00:00"/>
    <m/>
    <m/>
    <m/>
    <s v="x"/>
    <m/>
    <n v="9479.75"/>
    <x v="26"/>
    <n v="527623"/>
    <n v="7623"/>
    <s v="WVGZZZA1ZPV641877"/>
    <s v="VEROONE JEAN JACQUES"/>
    <s v="T ROC"/>
    <n v="29853.33"/>
    <n v="1649.99"/>
    <n v="31503.320000000003"/>
    <n v="31"/>
    <n v="2497.16"/>
    <n v="95"/>
    <m/>
    <n v="2402.16"/>
    <n v="7.9266566190484042E-2"/>
    <n v="0"/>
    <n v="-1200"/>
    <m/>
    <s v="solde client"/>
    <n v="0.08"/>
    <n v="0.08"/>
    <n v="192.1728"/>
    <m/>
    <n v="192.1728"/>
    <s v="VWB"/>
    <n v="1"/>
    <n v="20"/>
    <n v="1"/>
    <n v="1"/>
    <m/>
    <m/>
    <n v="1"/>
    <s v="Valauto Lambersart VW"/>
    <s v="VOLKSWAGEN"/>
    <m/>
    <x v="5"/>
  </r>
  <r>
    <n v="30"/>
    <s v="C"/>
    <x v="3"/>
    <x v="44"/>
    <d v="2023-06-14T00:00:00"/>
    <m/>
    <m/>
    <m/>
    <m/>
    <m/>
    <n v="0"/>
    <x v="1"/>
    <n v="537008"/>
    <n v="7008"/>
    <s v="WVGZZZ1T4PW023908"/>
    <s v="IANORD"/>
    <s v="TOURAN"/>
    <n v="32542.5"/>
    <n v="2250"/>
    <n v="34792.5"/>
    <n v="12"/>
    <n v="1405.45"/>
    <n v="95"/>
    <m/>
    <n v="1310.45"/>
    <n v="4.0395200114967306E-2"/>
    <n v="0"/>
    <n v="0"/>
    <m/>
    <m/>
    <m/>
    <n v="0"/>
    <n v="0"/>
    <m/>
    <n v="0"/>
    <s v="VWB"/>
    <n v="0"/>
    <n v="0"/>
    <n v="0"/>
    <n v="1"/>
    <m/>
    <m/>
    <n v="0"/>
    <s v="Valauto Lambersart VW"/>
    <s v="VOLKSWAGEN"/>
    <m/>
    <x v="1"/>
  </r>
  <r>
    <n v="30"/>
    <s v="C"/>
    <x v="3"/>
    <x v="31"/>
    <d v="2023-06-28T00:00:00"/>
    <m/>
    <m/>
    <m/>
    <m/>
    <m/>
    <n v="0"/>
    <x v="16"/>
    <n v="537039"/>
    <n v="7039"/>
    <s v="WVGZZZC1ZPY031572"/>
    <s v="PREVOT CHRISTIANCHRISTIAN"/>
    <s v="T CROSS"/>
    <n v="20697.759999999998"/>
    <n v="758.33"/>
    <n v="21456.09"/>
    <n v="216"/>
    <n v="1044.8699999999999"/>
    <n v="175.08"/>
    <m/>
    <n v="869.78999999999985"/>
    <n v="4.8698061948845288E-2"/>
    <n v="0"/>
    <n v="-2333.34"/>
    <m/>
    <s v="challenge"/>
    <n v="0.13"/>
    <n v="0.12"/>
    <n v="113.07269999999998"/>
    <n v="100"/>
    <n v="213.0727"/>
    <s v="VWB"/>
    <n v="10"/>
    <n v="50"/>
    <n v="1"/>
    <n v="1"/>
    <m/>
    <m/>
    <n v="1"/>
    <s v="Valauto Lambersart VW"/>
    <s v="VOLKSWAGEN"/>
    <m/>
    <x v="5"/>
  </r>
  <r>
    <n v="30"/>
    <s v="C"/>
    <x v="3"/>
    <x v="9"/>
    <d v="2023-06-26T00:00:00"/>
    <m/>
    <m/>
    <m/>
    <m/>
    <m/>
    <n v="0"/>
    <x v="5"/>
    <n v="537137"/>
    <n v="7137"/>
    <s v="WVGZZZ5N8PW416516"/>
    <s v="FORESTIERE LESQUINOISE"/>
    <s v="TIGUAN"/>
    <n v="36375"/>
    <n v="2975"/>
    <n v="39350"/>
    <n v="17"/>
    <n v="457.84"/>
    <n v="95"/>
    <m/>
    <n v="362.84"/>
    <n v="1.1635069885641676E-2"/>
    <n v="0"/>
    <n v="0"/>
    <m/>
    <m/>
    <n v="0.1"/>
    <n v="0.1"/>
    <n v="36.283999999999999"/>
    <m/>
    <n v="36.283999999999999"/>
    <s v=""/>
    <n v="0"/>
    <n v="0"/>
    <n v="0"/>
    <n v="1"/>
    <m/>
    <m/>
    <n v="0"/>
    <s v="Valauto Lambersart VW"/>
    <s v="VOLKSWAGEN"/>
    <m/>
    <x v="1"/>
  </r>
  <r>
    <n v="30"/>
    <s v="C"/>
    <x v="3"/>
    <x v="3"/>
    <d v="2023-06-28T00:00:00"/>
    <m/>
    <m/>
    <m/>
    <s v="x"/>
    <m/>
    <n v="3000"/>
    <x v="16"/>
    <n v="527716"/>
    <n v="7716"/>
    <s v="WVGZZZC1ZPY094275"/>
    <s v="HACHE JEAN-FRANCOIS"/>
    <s v="T CROSS"/>
    <n v="24106.09"/>
    <n v="1237.5"/>
    <n v="25343.59"/>
    <n v="14"/>
    <n v="1122.5100000000002"/>
    <n v="95"/>
    <m/>
    <n v="1027.5100000000002"/>
    <n v="4.4291672963459407E-2"/>
    <n v="0"/>
    <n v="-2333.34"/>
    <m/>
    <s v="reprise non pasée"/>
    <n v="0.1"/>
    <n v="0.08"/>
    <n v="102.75100000000003"/>
    <m/>
    <n v="102.75100000000003"/>
    <s v="VWB"/>
    <n v="30"/>
    <n v="50"/>
    <n v="1"/>
    <n v="1"/>
    <m/>
    <m/>
    <n v="1"/>
    <s v="Valauto Lambersart VW"/>
    <s v="VOLKSWAGEN"/>
    <m/>
    <x v="5"/>
  </r>
  <r>
    <n v="30"/>
    <s v="C"/>
    <x v="3"/>
    <x v="28"/>
    <d v="2023-06-10T00:00:00"/>
    <m/>
    <m/>
    <m/>
    <m/>
    <m/>
    <m/>
    <x v="23"/>
    <n v="537378"/>
    <n v="7378"/>
    <s v="WVGZZZ5N7PW042352"/>
    <s v="BAYEN CHRISTOPHE"/>
    <s v="TIGUAN"/>
    <n v="40800.839999999997"/>
    <n v="2037.5"/>
    <n v="42838.34"/>
    <n v="132"/>
    <n v="2443.2800000000002"/>
    <n v="188.33"/>
    <m/>
    <n v="2254.9500000000003"/>
    <n v="5.7034889773973509E-2"/>
    <n v="-3016.42"/>
    <n v="0"/>
    <m/>
    <m/>
    <n v="0.13"/>
    <n v="0.12"/>
    <n v="293.14350000000002"/>
    <m/>
    <n v="293.14350000000002"/>
    <s v="VWB"/>
    <n v="30"/>
    <n v="50"/>
    <n v="1"/>
    <n v="1"/>
    <m/>
    <m/>
    <n v="1"/>
    <s v="Valauto Lambersart VW"/>
    <s v="VOLKSWAGEN"/>
    <m/>
    <x v="5"/>
  </r>
  <r>
    <n v="30"/>
    <s v="C"/>
    <x v="3"/>
    <x v="5"/>
    <d v="2023-06-16T00:00:00"/>
    <m/>
    <m/>
    <m/>
    <m/>
    <m/>
    <n v="0"/>
    <x v="3"/>
    <n v="537484"/>
    <n v="7484"/>
    <s v="WVGZZZA1ZPV713801"/>
    <s v="MYON AURELIE"/>
    <s v="T ROC"/>
    <n v="29853.34"/>
    <n v="2537.4899999999998"/>
    <n v="32390.83"/>
    <n v="8"/>
    <n v="982.47"/>
    <n v="95"/>
    <m/>
    <n v="887.47"/>
    <n v="3.0331732777455839E-2"/>
    <n v="0"/>
    <n v="0"/>
    <m/>
    <m/>
    <n v="0.1"/>
    <n v="0"/>
    <n v="88.747000000000014"/>
    <m/>
    <n v="88.747000000000014"/>
    <s v=""/>
    <n v="0"/>
    <n v="0"/>
    <n v="0"/>
    <n v="1"/>
    <m/>
    <m/>
    <n v="0"/>
    <s v="Valauto Lambersart VW"/>
    <s v="VOLKSWAGEN"/>
    <m/>
    <x v="1"/>
  </r>
  <r>
    <n v="30"/>
    <s v="C"/>
    <x v="3"/>
    <x v="3"/>
    <d v="2023-06-26T00:00:00"/>
    <m/>
    <m/>
    <m/>
    <m/>
    <m/>
    <n v="0"/>
    <x v="3"/>
    <n v="537489"/>
    <n v="7489"/>
    <s v="WVGZZZA1ZPV732708"/>
    <s v="SYLNA"/>
    <s v="T ROC"/>
    <n v="29853.34"/>
    <n v="250"/>
    <n v="30103.34"/>
    <n v="5"/>
    <n v="697.07"/>
    <n v="95"/>
    <m/>
    <n v="602.07000000000005"/>
    <n v="2.3155902301870823E-2"/>
    <n v="0"/>
    <n v="0"/>
    <m/>
    <m/>
    <n v="0.1"/>
    <n v="0.1"/>
    <n v="60.207000000000008"/>
    <m/>
    <n v="60.207000000000008"/>
    <s v="VWB"/>
    <n v="0"/>
    <n v="0"/>
    <n v="0"/>
    <n v="1"/>
    <m/>
    <m/>
    <n v="0"/>
    <s v="Valauto Lambersart VW"/>
    <s v="VOLKSWAGEN"/>
    <m/>
    <x v="1"/>
  </r>
  <r>
    <n v="30"/>
    <s v="C"/>
    <x v="3"/>
    <x v="9"/>
    <d v="2023-06-26T00:00:00"/>
    <m/>
    <m/>
    <m/>
    <m/>
    <m/>
    <n v="0"/>
    <x v="1"/>
    <n v="537508"/>
    <n v="7508"/>
    <s v="WVWZZZAWZPY014283"/>
    <s v="IANORD"/>
    <s v="POLO"/>
    <n v="19247.759999999998"/>
    <n v="520.83000000000004"/>
    <n v="19768.59"/>
    <n v="37"/>
    <n v="391.54"/>
    <n v="95"/>
    <m/>
    <n v="296.54000000000002"/>
    <n v="1.9806167258261717E-2"/>
    <n v="-2500.38"/>
    <n v="0"/>
    <m/>
    <m/>
    <m/>
    <n v="0"/>
    <n v="0"/>
    <m/>
    <n v="0"/>
    <s v="VWB"/>
    <n v="0"/>
    <n v="0"/>
    <n v="0"/>
    <n v="1"/>
    <m/>
    <m/>
    <n v="0"/>
    <s v="Valauto Lambersart VW"/>
    <s v="VOLKSWAGEN"/>
    <m/>
    <x v="1"/>
  </r>
  <r>
    <n v="30"/>
    <s v="C"/>
    <x v="3"/>
    <x v="2"/>
    <d v="2023-07-03T00:00:00"/>
    <m/>
    <m/>
    <m/>
    <m/>
    <m/>
    <n v="0"/>
    <x v="2"/>
    <n v="537165"/>
    <n v="7165"/>
    <s v="WVGZZZ5N6PW416501"/>
    <s v="MALVOISIN LAURENT"/>
    <s v="TIGUAN"/>
    <n v="39966.67"/>
    <n v="1308.33"/>
    <n v="41275"/>
    <n v="22"/>
    <n v="920.52"/>
    <n v="95"/>
    <m/>
    <n v="825.52"/>
    <n v="2.2302119927316778E-2"/>
    <n v="0"/>
    <n v="0"/>
    <m/>
    <m/>
    <n v="0.1"/>
    <n v="0"/>
    <n v="82.552000000000007"/>
    <m/>
    <n v="82.552000000000007"/>
    <s v=""/>
    <n v="0"/>
    <n v="0"/>
    <n v="0"/>
    <n v="1"/>
    <m/>
    <m/>
    <n v="0"/>
    <s v="Valauto Lambersart VW"/>
    <s v="VOLKSWAGEN"/>
    <m/>
    <x v="1"/>
  </r>
  <r>
    <n v="30"/>
    <s v="C"/>
    <x v="3"/>
    <x v="27"/>
    <d v="2023-06-27T00:00:00"/>
    <m/>
    <m/>
    <m/>
    <m/>
    <m/>
    <n v="0"/>
    <x v="23"/>
    <n v="537658"/>
    <n v="7658"/>
    <s v="WVWZZZAWZPY012371"/>
    <s v="DUMONT ANTHONY"/>
    <s v="POLO"/>
    <n v="21106.25"/>
    <n v="937.5"/>
    <n v="22043.75"/>
    <n v="139"/>
    <n v="97.03"/>
    <n v="0"/>
    <m/>
    <n v="97.03"/>
    <n v="4.4017011624610152E-3"/>
    <n v="-1975.39"/>
    <n v="0"/>
    <m/>
    <m/>
    <n v="0.13"/>
    <n v="0.12"/>
    <n v="12.613900000000001"/>
    <m/>
    <n v="12.613900000000001"/>
    <s v=""/>
    <n v="30"/>
    <n v="50"/>
    <n v="1"/>
    <n v="1"/>
    <m/>
    <m/>
    <n v="1"/>
    <s v="Valauto Lambersart VW"/>
    <s v="VOLKSWAGEN"/>
    <m/>
    <x v="5"/>
  </r>
  <r>
    <n v="30"/>
    <s v="C"/>
    <x v="3"/>
    <x v="47"/>
    <d v="2023-04-20T00:00:00"/>
    <m/>
    <m/>
    <m/>
    <m/>
    <m/>
    <m/>
    <x v="16"/>
    <n v="537685"/>
    <n v="7685"/>
    <s v="WVGZZZCSZPY059198"/>
    <s v="DESTIERDT SEBASTIEN"/>
    <s v="TAIGO"/>
    <n v="26811.31"/>
    <n v="825"/>
    <n v="27636.31"/>
    <n v="1"/>
    <n v="2193.58"/>
    <n v="169.94"/>
    <m/>
    <n v="2023.6399999999999"/>
    <n v="7.9373114572821035E-2"/>
    <n v="0"/>
    <n v="-1433.33"/>
    <m/>
    <m/>
    <n v="0.13"/>
    <n v="0.08"/>
    <n v="263.07319999999999"/>
    <m/>
    <n v="263.07319999999999"/>
    <s v="VWB"/>
    <n v="1"/>
    <n v="50"/>
    <n v="1"/>
    <n v="1"/>
    <m/>
    <m/>
    <n v="1"/>
    <s v="Valauto Lambersart VW"/>
    <s v="VOLKSWAGEN"/>
    <m/>
    <x v="5"/>
  </r>
  <r>
    <n v="30"/>
    <s v="C"/>
    <x v="3"/>
    <x v="2"/>
    <d v="2023-06-30T00:00:00"/>
    <m/>
    <m/>
    <m/>
    <m/>
    <m/>
    <n v="0"/>
    <x v="23"/>
    <n v="537699"/>
    <n v="7699"/>
    <s v="WVGZZZA1ZPV688574"/>
    <s v="MENU JEAN LUC"/>
    <s v="T ROC"/>
    <n v="30815.26"/>
    <n v="1149.17"/>
    <n v="31964.43"/>
    <n v="9"/>
    <n v="1342.59"/>
    <n v="95"/>
    <m/>
    <n v="1247.5899999999999"/>
    <n v="4.2002626044012045E-2"/>
    <n v="0"/>
    <n v="-2033.33"/>
    <m/>
    <m/>
    <n v="0.1"/>
    <n v="0.08"/>
    <n v="124.759"/>
    <m/>
    <n v="124.759"/>
    <s v="VWB"/>
    <n v="30"/>
    <n v="50"/>
    <n v="1"/>
    <n v="1"/>
    <m/>
    <m/>
    <n v="1"/>
    <s v="Valauto Lambersart VW"/>
    <s v="VOLKSWAGEN"/>
    <m/>
    <x v="5"/>
  </r>
  <r>
    <n v="30"/>
    <s v="C"/>
    <x v="3"/>
    <x v="18"/>
    <d v="2023-06-20T00:00:00"/>
    <m/>
    <m/>
    <m/>
    <m/>
    <m/>
    <n v="0"/>
    <x v="16"/>
    <n v="537706"/>
    <n v="7706"/>
    <s v="WVGZZZC1ZPY102564"/>
    <s v="BOURRE CHRISTELLE"/>
    <s v="T CROSS"/>
    <n v="25943.59"/>
    <n v="841.66"/>
    <n v="26785.25"/>
    <n v="3"/>
    <n v="1103.07"/>
    <n v="95"/>
    <m/>
    <n v="1008.0699999999999"/>
    <n v="4.1181993821226233E-2"/>
    <n v="0"/>
    <n v="-1916.67"/>
    <m/>
    <m/>
    <n v="0.08"/>
    <n v="0.08"/>
    <n v="80.645600000000002"/>
    <m/>
    <n v="80.645600000000002"/>
    <s v="VWB"/>
    <n v="30"/>
    <n v="50"/>
    <n v="1"/>
    <n v="1"/>
    <m/>
    <m/>
    <n v="1"/>
    <s v="Valauto Lambersart VW"/>
    <s v="VOLKSWAGEN"/>
    <m/>
    <x v="5"/>
  </r>
  <r>
    <n v="30"/>
    <s v="NC"/>
    <x v="3"/>
    <x v="14"/>
    <d v="2023-06-23T00:00:00"/>
    <s v="x"/>
    <m/>
    <m/>
    <s v="x"/>
    <m/>
    <n v="15800"/>
    <x v="23"/>
    <n v="537549"/>
    <n v="7549"/>
    <s v="WVGZZZ5N9PW063106"/>
    <s v="LEMAITRE LUC"/>
    <s v="TIGUAN"/>
    <n v="40884.17"/>
    <n v="1995.83"/>
    <n v="42880"/>
    <n v="49"/>
    <n v="697.94"/>
    <n v="95"/>
    <m/>
    <n v="602.94000000000005"/>
    <n v="1.6276585820895525E-2"/>
    <n v="-3620.45"/>
    <n v="0"/>
    <m/>
    <s v="Marge manquante // manquesolde du véhiclue"/>
    <m/>
    <n v="0.12"/>
    <n v="0"/>
    <m/>
    <n v="0"/>
    <s v=""/>
    <n v="1"/>
    <n v="0"/>
    <n v="0"/>
    <n v="1"/>
    <m/>
    <m/>
    <n v="0"/>
    <s v="Valauto Lambersart VW"/>
    <s v="VOLKSWAGEN"/>
    <m/>
    <x v="5"/>
  </r>
  <r>
    <n v="30"/>
    <s v="C"/>
    <x v="3"/>
    <x v="4"/>
    <d v="2023-06-19T00:00:00"/>
    <m/>
    <m/>
    <m/>
    <m/>
    <m/>
    <n v="0"/>
    <x v="3"/>
    <n v="547005"/>
    <n v="7005"/>
    <s v="WVGZZZCSZPY074209"/>
    <s v="SELARL DOCTEUR PHILIPPE "/>
    <s v="TAIGO"/>
    <n v="26352.5"/>
    <n v="3570.84"/>
    <n v="29923.34"/>
    <n v="17"/>
    <n v="693.48"/>
    <n v="95"/>
    <m/>
    <n v="598.48"/>
    <n v="2.3175220413229274E-2"/>
    <n v="0"/>
    <n v="0"/>
    <m/>
    <m/>
    <n v="0.1"/>
    <n v="0.1"/>
    <n v="59.848000000000006"/>
    <m/>
    <n v="59.848000000000006"/>
    <s v="VWB"/>
    <n v="0"/>
    <n v="0"/>
    <n v="0"/>
    <n v="1"/>
    <m/>
    <m/>
    <n v="0"/>
    <s v="Valauto Lambersart VW"/>
    <s v="VOLKSWAGEN"/>
    <m/>
    <x v="1"/>
  </r>
  <r>
    <n v="30"/>
    <s v="C"/>
    <x v="3"/>
    <x v="4"/>
    <d v="2023-06-19T00:00:00"/>
    <m/>
    <m/>
    <m/>
    <m/>
    <m/>
    <n v="0"/>
    <x v="3"/>
    <n v="547063"/>
    <n v="7063"/>
    <s v="WVWZZZAWZPY028763"/>
    <s v="QUIEVREUX PHILIPPE"/>
    <s v="POLO"/>
    <n v="20194.169999999998"/>
    <n v="1391.67"/>
    <n v="21585.839999999997"/>
    <n v="53"/>
    <n v="526.76"/>
    <n v="95"/>
    <m/>
    <n v="431.76"/>
    <n v="2.440303458192964E-2"/>
    <n v="0"/>
    <n v="0"/>
    <m/>
    <m/>
    <n v="0.1"/>
    <n v="0.1"/>
    <n v="43.176000000000002"/>
    <m/>
    <n v="43.176000000000002"/>
    <s v="VWB"/>
    <n v="1"/>
    <n v="0"/>
    <n v="0"/>
    <n v="1"/>
    <m/>
    <m/>
    <n v="0"/>
    <s v="Valauto Lambersart VW"/>
    <s v="VOLKSWAGEN"/>
    <m/>
    <x v="1"/>
  </r>
  <r>
    <n v="30"/>
    <s v="C"/>
    <x v="3"/>
    <x v="30"/>
    <d v="2023-06-29T00:00:00"/>
    <m/>
    <m/>
    <m/>
    <m/>
    <m/>
    <n v="0"/>
    <x v="2"/>
    <n v="547138"/>
    <n v="7138"/>
    <s v="WVGZZZ5N2PW416544"/>
    <s v="DUBLY TANGUY"/>
    <s v="TIGUAN"/>
    <n v="36375"/>
    <n v="1666.67"/>
    <n v="38041.67"/>
    <n v="26"/>
    <n v="1046.06"/>
    <n v="95"/>
    <m/>
    <n v="951.06"/>
    <n v="2.7497741292640411E-2"/>
    <n v="0"/>
    <n v="0"/>
    <m/>
    <m/>
    <n v="0.1"/>
    <n v="0.1"/>
    <n v="95.105999999999995"/>
    <m/>
    <n v="95.105999999999995"/>
    <s v="VWB"/>
    <n v="0"/>
    <n v="20"/>
    <n v="1"/>
    <n v="1"/>
    <m/>
    <m/>
    <n v="1"/>
    <s v="Valauto Lambersart VW"/>
    <s v="VOLKSWAGEN"/>
    <m/>
    <x v="1"/>
  </r>
  <r>
    <n v="30"/>
    <s v="C"/>
    <x v="3"/>
    <x v="48"/>
    <d v="2023-01-04T00:00:00"/>
    <m/>
    <m/>
    <m/>
    <m/>
    <m/>
    <n v="0"/>
    <x v="27"/>
    <n v="557121"/>
    <n v="7121"/>
    <s v="WVWZZZAWZNY052738"/>
    <s v="SEYDI AISATOU"/>
    <s v="POLO"/>
    <n v="19640"/>
    <n v="3025"/>
    <n v="22665"/>
    <n v="175"/>
    <n v="935.91"/>
    <n v="95"/>
    <m/>
    <n v="840.91"/>
    <n v="4.1293183322303112E-2"/>
    <n v="0"/>
    <n v="-800"/>
    <m/>
    <m/>
    <n v="0.12"/>
    <n v="0.12"/>
    <n v="100.9092"/>
    <m/>
    <n v="100.9092"/>
    <s v="CGI"/>
    <n v="1"/>
    <n v="0"/>
    <n v="0"/>
    <n v="1"/>
    <m/>
    <m/>
    <n v="0"/>
    <s v="Valauto Lambersart VW"/>
    <s v="VOLKSWAGEN"/>
    <m/>
    <x v="9"/>
  </r>
  <r>
    <n v="60"/>
    <s v="C"/>
    <x v="3"/>
    <x v="27"/>
    <d v="2023-06-21T00:00:00"/>
    <m/>
    <m/>
    <m/>
    <m/>
    <m/>
    <n v="0"/>
    <x v="1"/>
    <n v="53"/>
    <n v="652"/>
    <s v="WVGZZZE2ZPP502093"/>
    <s v="EG"/>
    <s v="ID 5"/>
    <n v="46477.5"/>
    <n v="5191.67"/>
    <n v="51669.17"/>
    <n v="173"/>
    <n v="1078.75"/>
    <n v="95"/>
    <m/>
    <n v="983.75"/>
    <n v="2.0878020684288137E-2"/>
    <n v="-6200.3"/>
    <n v="-2000"/>
    <m/>
    <m/>
    <m/>
    <n v="0"/>
    <n v="0"/>
    <m/>
    <n v="0"/>
    <s v="VWB"/>
    <n v="1"/>
    <n v="0"/>
    <n v="0"/>
    <n v="1"/>
    <m/>
    <m/>
    <n v="0"/>
    <s v="Val de Lys Automobiles"/>
    <s v="VOLKSWAGEN"/>
    <m/>
    <x v="1"/>
  </r>
  <r>
    <n v="60"/>
    <s v="NC"/>
    <x v="3"/>
    <x v="49"/>
    <d v="2023-05-23T00:00:00"/>
    <s v="x"/>
    <m/>
    <m/>
    <m/>
    <m/>
    <n v="4000"/>
    <x v="1"/>
    <n v="54"/>
    <n v="653"/>
    <s v="WVGZZZE2ZPP501224"/>
    <s v="GROUP TRAVEL"/>
    <s v="ID 5"/>
    <n v="46477.5"/>
    <n v="2441.67"/>
    <n v="48919.17"/>
    <n v="145"/>
    <n v="1266.6600000000001"/>
    <n v="95"/>
    <m/>
    <n v="1171.6600000000001"/>
    <n v="2.5892916825857842E-2"/>
    <n v="-5870.3"/>
    <n v="0"/>
    <m/>
    <s v="solde client"/>
    <m/>
    <n v="0"/>
    <n v="0"/>
    <m/>
    <n v="0"/>
    <s v=""/>
    <n v="1"/>
    <n v="0"/>
    <n v="0"/>
    <n v="1"/>
    <m/>
    <m/>
    <n v="0"/>
    <s v="Val de Lys Automobiles"/>
    <s v="VOLKSWAGEN"/>
    <m/>
    <x v="1"/>
  </r>
  <r>
    <n v="60"/>
    <s v="C"/>
    <x v="3"/>
    <x v="14"/>
    <d v="2023-06-22T00:00:00"/>
    <m/>
    <m/>
    <m/>
    <m/>
    <m/>
    <n v="0"/>
    <x v="21"/>
    <n v="65"/>
    <n v="781"/>
    <s v="WVWZZZCD1PW023133"/>
    <s v="STE ISONORD"/>
    <s v="GOLF"/>
    <n v="28432.5"/>
    <n v="1870.83"/>
    <n v="30303.33"/>
    <n v="79"/>
    <n v="1043.3900000000001"/>
    <n v="95"/>
    <m/>
    <n v="948.3900000000001"/>
    <n v="3.4431529472173525E-2"/>
    <n v="0"/>
    <n v="-2746.6"/>
    <m/>
    <m/>
    <n v="0.12"/>
    <n v="0.1"/>
    <n v="113.80680000000001"/>
    <m/>
    <n v="113.80680000000001"/>
    <s v=""/>
    <n v="0"/>
    <n v="0"/>
    <n v="0"/>
    <n v="1"/>
    <m/>
    <m/>
    <n v="0"/>
    <s v="Val de Lys Automobiles"/>
    <s v="VOLKSWAGEN"/>
    <m/>
    <x v="1"/>
  </r>
  <r>
    <n v="60"/>
    <s v="C"/>
    <x v="3"/>
    <x v="14"/>
    <d v="2023-06-24T00:00:00"/>
    <m/>
    <m/>
    <m/>
    <m/>
    <m/>
    <n v="0"/>
    <x v="21"/>
    <n v="68"/>
    <n v="798"/>
    <s v="WVWZZZAWZPU022725"/>
    <s v="EQUINE OCTAVE"/>
    <s v="POLO"/>
    <n v="18694.580000000002"/>
    <n v="1104.17"/>
    <n v="19798.75"/>
    <n v="21"/>
    <n v="-36.17"/>
    <n v="95"/>
    <m/>
    <n v="-131.17000000000002"/>
    <n v="-1.8268830102910539E-3"/>
    <n v="0"/>
    <n v="-1583.9"/>
    <m/>
    <s v="marge négative"/>
    <m/>
    <n v="0.12"/>
    <n v="0"/>
    <m/>
    <n v="0"/>
    <s v=""/>
    <n v="1"/>
    <n v="0"/>
    <n v="0"/>
    <n v="1"/>
    <m/>
    <m/>
    <n v="0"/>
    <s v="Val de Lys Automobiles"/>
    <s v="VOLKSWAGEN"/>
    <m/>
    <x v="1"/>
  </r>
  <r>
    <n v="60"/>
    <s v="NC"/>
    <x v="3"/>
    <x v="50"/>
    <d v="2023-04-20T00:00:00"/>
    <m/>
    <m/>
    <s v="X"/>
    <s v="x"/>
    <m/>
    <n v="1640.6"/>
    <x v="21"/>
    <n v="515757"/>
    <n v="5757"/>
    <s v="WVWZZZ3CZPE054229"/>
    <s v="BECQUET"/>
    <s v="PASSAT"/>
    <n v="44378.53"/>
    <n v="2541.66"/>
    <n v="46920.19"/>
    <n v="17"/>
    <n v="1190.96"/>
    <n v="95"/>
    <m/>
    <n v="1095.96"/>
    <n v="2.5382676412861925E-2"/>
    <n v="-452"/>
    <n v="-394.35"/>
    <n v="-394.35"/>
    <s v=" 1er loyer non réglé / manque justif tp 1641"/>
    <n v="0.1"/>
    <n v="0.1"/>
    <n v="109.596"/>
    <m/>
    <n v="109.596"/>
    <s v="VWB"/>
    <n v="1"/>
    <n v="0"/>
    <n v="0"/>
    <n v="1"/>
    <m/>
    <m/>
    <n v="0"/>
    <s v="Val de Lys Automobiles"/>
    <s v="VOLKSWAGEN"/>
    <m/>
    <x v="1"/>
  </r>
  <r>
    <n v="60"/>
    <s v="C"/>
    <x v="3"/>
    <x v="3"/>
    <d v="2023-06-29T00:00:00"/>
    <m/>
    <m/>
    <m/>
    <m/>
    <m/>
    <n v="0"/>
    <x v="21"/>
    <n v="515768"/>
    <n v="5768"/>
    <s v="WVGZZZ5N5PW418840"/>
    <s v="LEBRUN-GEISSLER ANAIS"/>
    <s v="TIGUAN"/>
    <n v="42390"/>
    <n v="4458.33"/>
    <n v="46848.33"/>
    <n v="7"/>
    <n v="585.27"/>
    <n v="95"/>
    <m/>
    <n v="490.27"/>
    <n v="1.2492867942144362E-2"/>
    <n v="0"/>
    <n v="0"/>
    <m/>
    <m/>
    <n v="0.1"/>
    <n v="0.1"/>
    <n v="49.027000000000001"/>
    <m/>
    <n v="49.027000000000001"/>
    <s v="VWB"/>
    <n v="1"/>
    <n v="0"/>
    <n v="0"/>
    <n v="1"/>
    <m/>
    <m/>
    <n v="0"/>
    <s v="Val de Lys Automobiles"/>
    <s v="VOLKSWAGEN"/>
    <m/>
    <x v="1"/>
  </r>
  <r>
    <n v="60"/>
    <s v="C"/>
    <x v="3"/>
    <x v="0"/>
    <d v="2023-05-22T00:00:00"/>
    <m/>
    <m/>
    <m/>
    <m/>
    <m/>
    <n v="0"/>
    <x v="1"/>
    <n v="515811"/>
    <n v="5811"/>
    <s v="WVWZZZCD5PW152072"/>
    <s v="EURL JACQUEMIN"/>
    <s v="GOLF"/>
    <n v="30261.67"/>
    <n v="2804.17"/>
    <n v="33065.839999999997"/>
    <n v="53"/>
    <n v="601.01"/>
    <n v="105"/>
    <m/>
    <n v="496.01"/>
    <n v="1.8176160049162522E-2"/>
    <n v="-4000.97"/>
    <n v="0"/>
    <m/>
    <m/>
    <m/>
    <n v="0"/>
    <n v="0"/>
    <m/>
    <n v="0"/>
    <s v="VWB"/>
    <n v="1"/>
    <n v="0"/>
    <n v="0"/>
    <n v="1"/>
    <m/>
    <m/>
    <n v="0"/>
    <s v="Val de Lys Automobiles"/>
    <s v="VOLKSWAGEN"/>
    <m/>
    <x v="1"/>
  </r>
  <r>
    <n v="60"/>
    <s v="C"/>
    <x v="3"/>
    <x v="5"/>
    <d v="2023-06-15T00:00:00"/>
    <m/>
    <m/>
    <m/>
    <m/>
    <m/>
    <n v="0"/>
    <x v="28"/>
    <n v="515863"/>
    <n v="5863"/>
    <s v="WVGZZZ5N2PW415832"/>
    <s v="GARET FREDERIC ET MIREILLE"/>
    <s v="TIGUAN"/>
    <n v="39966.67"/>
    <n v="5216.66"/>
    <n v="45183.33"/>
    <n v="27"/>
    <n v="1405.52"/>
    <n v="95"/>
    <m/>
    <n v="1310.52"/>
    <n v="3.110704766558817E-2"/>
    <n v="0"/>
    <n v="-500"/>
    <m/>
    <m/>
    <n v="0.1"/>
    <n v="0.1"/>
    <n v="131.05199999999999"/>
    <m/>
    <n v="131.05199999999999"/>
    <s v=""/>
    <n v="1"/>
    <n v="20"/>
    <n v="1"/>
    <n v="1"/>
    <m/>
    <m/>
    <n v="1"/>
    <s v="Val de Lys Automobiles"/>
    <s v="VOLKSWAGEN"/>
    <m/>
    <x v="9"/>
  </r>
  <r>
    <n v="60"/>
    <s v="NC"/>
    <x v="3"/>
    <x v="41"/>
    <d v="2023-06-01T00:00:00"/>
    <s v="x"/>
    <m/>
    <m/>
    <m/>
    <m/>
    <n v="87164.5"/>
    <x v="1"/>
    <n v="516011"/>
    <n v="6011"/>
    <s v="WVWZZZCD2PW310545"/>
    <s v="CAR ALL IN"/>
    <s v="GOLF"/>
    <n v="39178.33"/>
    <n v="4433.33"/>
    <n v="43611.66"/>
    <n v="12"/>
    <n v="111.12"/>
    <n v="105"/>
    <m/>
    <n v="6.1200000000000045"/>
    <n v="2.5479424539217263E-3"/>
    <n v="0"/>
    <n v="0"/>
    <m/>
    <m/>
    <m/>
    <n v="0"/>
    <n v="0"/>
    <m/>
    <n v="0"/>
    <s v=""/>
    <n v="0"/>
    <n v="0"/>
    <n v="0"/>
    <n v="1"/>
    <m/>
    <m/>
    <n v="0"/>
    <s v="Val de Lys Automobiles"/>
    <s v="VOLKSWAGEN"/>
    <m/>
    <x v="1"/>
  </r>
  <r>
    <n v="60"/>
    <s v="NC"/>
    <x v="3"/>
    <x v="41"/>
    <d v="2023-06-01T00:00:00"/>
    <s v="x"/>
    <m/>
    <m/>
    <m/>
    <m/>
    <n v="87164.5"/>
    <x v="1"/>
    <n v="516012"/>
    <n v="6012"/>
    <s v="WVWZZZCD4PW310529"/>
    <s v="CAR ALL IN"/>
    <s v="GOLF"/>
    <n v="39178.33"/>
    <n v="2891.67"/>
    <n v="42070"/>
    <n v="12"/>
    <n v="111.13"/>
    <n v="105"/>
    <m/>
    <n v="6.1299999999999955"/>
    <n v="2.6415497979557878E-3"/>
    <n v="0"/>
    <n v="0"/>
    <m/>
    <m/>
    <m/>
    <n v="0"/>
    <n v="0"/>
    <m/>
    <n v="0"/>
    <s v=""/>
    <n v="0"/>
    <n v="0"/>
    <n v="0"/>
    <n v="1"/>
    <m/>
    <m/>
    <n v="0"/>
    <s v="Val de Lys Automobiles"/>
    <s v="VOLKSWAGEN"/>
    <m/>
    <x v="1"/>
  </r>
  <r>
    <n v="60"/>
    <s v="C"/>
    <x v="3"/>
    <x v="29"/>
    <d v="2023-06-05T00:00:00"/>
    <m/>
    <m/>
    <m/>
    <m/>
    <m/>
    <n v="0"/>
    <x v="21"/>
    <n v="516024"/>
    <n v="6024"/>
    <s v="WVGZZZ5N2PW416091"/>
    <s v="BENON AMANDINE"/>
    <s v="TIGUAN"/>
    <n v="39966.67"/>
    <n v="583.33000000000004"/>
    <n v="40550"/>
    <n v="14"/>
    <n v="906.01"/>
    <n v="95"/>
    <m/>
    <n v="811.01"/>
    <n v="2.2343033292231813E-2"/>
    <n v="0"/>
    <n v="0"/>
    <m/>
    <m/>
    <n v="0.1"/>
    <n v="0.1"/>
    <n v="81.100999999999999"/>
    <m/>
    <n v="81.100999999999999"/>
    <s v="VWB"/>
    <n v="0"/>
    <n v="0"/>
    <n v="0"/>
    <n v="1"/>
    <m/>
    <m/>
    <n v="0"/>
    <s v="Val de Lys Automobiles"/>
    <s v="VOLKSWAGEN"/>
    <m/>
    <x v="1"/>
  </r>
  <r>
    <n v="60"/>
    <s v="C"/>
    <x v="3"/>
    <x v="51"/>
    <d v="2023-05-23T00:00:00"/>
    <m/>
    <m/>
    <m/>
    <s v="x"/>
    <m/>
    <n v="15154.5"/>
    <x v="27"/>
    <n v="516053"/>
    <n v="6053"/>
    <s v="WVGZZZA1ZPV684832"/>
    <s v="MANCEAU JULIEN ET VEYER MYLENE"/>
    <s v="T ROC"/>
    <n v="28800.84"/>
    <n v="2075"/>
    <n v="30875.84"/>
    <n v="13"/>
    <n v="2045.26"/>
    <n v="95"/>
    <m/>
    <n v="1950.26"/>
    <n v="6.6241436670225001E-2"/>
    <n v="0"/>
    <n v="-1200"/>
    <m/>
    <s v="reprise  VO non passée"/>
    <n v="7.0000000000000007E-2"/>
    <n v="0.08"/>
    <n v="136.51820000000001"/>
    <m/>
    <n v="136.51820000000001"/>
    <s v="VWB"/>
    <n v="0"/>
    <n v="0"/>
    <n v="0"/>
    <n v="1"/>
    <m/>
    <m/>
    <n v="0"/>
    <s v="Val de Lys Automobiles"/>
    <s v="VOLKSWAGEN"/>
    <m/>
    <x v="9"/>
  </r>
  <r>
    <n v="60"/>
    <s v="C"/>
    <x v="3"/>
    <x v="2"/>
    <d v="2023-07-01T00:00:00"/>
    <m/>
    <m/>
    <m/>
    <s v="x"/>
    <m/>
    <n v="8481.93"/>
    <x v="29"/>
    <n v="519645"/>
    <n v="645"/>
    <s v="WVGZZZA1ZPV742646"/>
    <s v="REMOLEUX CHANTAL"/>
    <s v="T ROC"/>
    <n v="29853.34"/>
    <n v="878.33"/>
    <n v="30731.670000000002"/>
    <n v="7"/>
    <n v="1335.01"/>
    <n v="95"/>
    <m/>
    <n v="1240.01"/>
    <n v="4.3440854336910424E-2"/>
    <n v="0"/>
    <n v="-1200"/>
    <m/>
    <s v="manque prélévement de la reprise et fle financement"/>
    <n v="7.0000000000000007E-2"/>
    <n v="0"/>
    <n v="86.800700000000006"/>
    <m/>
    <n v="86.800700000000006"/>
    <s v=""/>
    <n v="0"/>
    <n v="0"/>
    <n v="0"/>
    <n v="1"/>
    <m/>
    <m/>
    <n v="0"/>
    <s v="Val de Lys Automobiles"/>
    <s v="VOLKSWAGEN"/>
    <m/>
    <x v="9"/>
  </r>
  <r>
    <n v="60"/>
    <s v="NP"/>
    <x v="3"/>
    <x v="49"/>
    <d v="2023-05-24T00:00:00"/>
    <m/>
    <m/>
    <m/>
    <s v="x"/>
    <m/>
    <n v="2007.5"/>
    <x v="2"/>
    <n v="525327"/>
    <n v="327"/>
    <s v="WVWZZZAWZPY015545"/>
    <s v="OPSOMER BRYAN"/>
    <s v="POLO"/>
    <n v="20631.09"/>
    <n v="904.16"/>
    <n v="21535.25"/>
    <n v="11"/>
    <n v="956.42"/>
    <n v="95"/>
    <m/>
    <n v="861.42"/>
    <n v="4.441183640775008E-2"/>
    <n v="0"/>
    <n v="0"/>
    <m/>
    <s v="attente retour client/ solde client non réglé"/>
    <n v="0.1"/>
    <n v="0.1"/>
    <n v="86.141999999999996"/>
    <m/>
    <n v="86.141999999999996"/>
    <s v="VWB"/>
    <n v="1"/>
    <n v="0"/>
    <n v="0"/>
    <n v="1"/>
    <m/>
    <m/>
    <n v="0"/>
    <s v="Val de Lys Automobiles"/>
    <s v="VOLKSWAGEN"/>
    <m/>
    <x v="1"/>
  </r>
  <r>
    <n v="60"/>
    <s v="C"/>
    <x v="3"/>
    <x v="51"/>
    <d v="2023-05-31T00:00:00"/>
    <m/>
    <m/>
    <m/>
    <n v="0"/>
    <m/>
    <n v="0"/>
    <x v="3"/>
    <n v="525335"/>
    <n v="335"/>
    <s v="WVGZZZE2ZPP507396"/>
    <s v="ENR distribution"/>
    <s v="ID 5"/>
    <n v="47419.16"/>
    <n v="983.33"/>
    <n v="48402.490000000005"/>
    <n v="159"/>
    <n v="2131.41"/>
    <n v="95"/>
    <m/>
    <n v="2036.4099999999999"/>
    <n v="4.4035131250479045E-2"/>
    <n v="-5808.29"/>
    <n v="-1000"/>
    <m/>
    <s v="0 comm demandé  //  attente retour justif OP 1000€"/>
    <n v="0"/>
    <n v="0.12"/>
    <n v="0"/>
    <n v="250"/>
    <n v="250"/>
    <s v="VWB"/>
    <n v="1"/>
    <n v="0"/>
    <n v="0"/>
    <n v="1"/>
    <m/>
    <m/>
    <n v="0"/>
    <s v="Val de Lys Automobiles"/>
    <s v="VOLKSWAGEN"/>
    <m/>
    <x v="1"/>
  </r>
  <r>
    <n v="60"/>
    <s v="C"/>
    <x v="3"/>
    <x v="42"/>
    <d v="2023-06-20T00:00:00"/>
    <m/>
    <m/>
    <m/>
    <m/>
    <m/>
    <n v="0"/>
    <x v="21"/>
    <n v="525349"/>
    <n v="349"/>
    <s v="WVGZZZA1ZPV537127"/>
    <s v="DUNKERQUE BOULOGNE LOCATION"/>
    <s v="T ROC"/>
    <n v="27470"/>
    <n v="1204.17"/>
    <n v="28674.17"/>
    <n v="139"/>
    <n v="429.42"/>
    <n v="95"/>
    <m/>
    <n v="334.42"/>
    <n v="1.4975847600819834E-2"/>
    <n v="-2918.34"/>
    <n v="0"/>
    <m/>
    <m/>
    <n v="0.12"/>
    <n v="0"/>
    <n v="40.130400000000002"/>
    <m/>
    <n v="40.130400000000002"/>
    <s v=""/>
    <n v="0"/>
    <n v="0"/>
    <n v="0"/>
    <n v="1"/>
    <m/>
    <m/>
    <n v="0"/>
    <s v="Val de Lys Automobiles"/>
    <s v="VOLKSWAGEN"/>
    <m/>
    <x v="1"/>
  </r>
  <r>
    <n v="60"/>
    <s v="NC"/>
    <x v="3"/>
    <x v="19"/>
    <d v="2023-06-23T00:00:00"/>
    <m/>
    <s v="x"/>
    <m/>
    <m/>
    <m/>
    <n v="0"/>
    <x v="2"/>
    <n v="525403"/>
    <n v="403"/>
    <s v="WVGZZZA1ZPV724689"/>
    <s v="DIVE MARION"/>
    <s v="T ROC"/>
    <n v="30735.26"/>
    <n v="1479.17"/>
    <n v="32214.43"/>
    <n v="8"/>
    <n v="1103.44"/>
    <n v="95"/>
    <m/>
    <n v="1008.44"/>
    <n v="3.4252972968945902E-2"/>
    <n v="0"/>
    <n v="0"/>
    <m/>
    <m/>
    <n v="0.1"/>
    <n v="0.1"/>
    <n v="100.84400000000001"/>
    <m/>
    <n v="100.84400000000001"/>
    <s v="VWB"/>
    <n v="1"/>
    <n v="20"/>
    <n v="1"/>
    <n v="1"/>
    <m/>
    <m/>
    <n v="1"/>
    <s v="Val de Lys Automobiles"/>
    <s v="VOLKSWAGEN"/>
    <m/>
    <x v="1"/>
  </r>
  <r>
    <n v="60"/>
    <s v="C"/>
    <x v="3"/>
    <x v="33"/>
    <d v="2023-05-30T00:00:00"/>
    <m/>
    <m/>
    <m/>
    <m/>
    <m/>
    <m/>
    <x v="21"/>
    <n v="525464"/>
    <n v="464"/>
    <s v="WVGZZZA1ZPV695611"/>
    <s v="LEGRAND ELODIE"/>
    <s v="T ROC"/>
    <n v="27728.34"/>
    <n v="1537.5"/>
    <n v="29265.84"/>
    <n v="21"/>
    <n v="533.98"/>
    <n v="95"/>
    <m/>
    <n v="438.98"/>
    <n v="1.824584566853369E-2"/>
    <n v="0"/>
    <n v="0"/>
    <m/>
    <m/>
    <n v="0.08"/>
    <n v="0.1"/>
    <n v="35.118400000000001"/>
    <m/>
    <n v="35.118400000000001"/>
    <s v="VWB"/>
    <n v="1"/>
    <n v="0"/>
    <n v="0"/>
    <n v="1"/>
    <m/>
    <m/>
    <n v="0"/>
    <s v="Val de Lys Automobiles"/>
    <s v="VOLKSWAGEN"/>
    <m/>
    <x v="1"/>
  </r>
  <r>
    <n v="60"/>
    <s v="C"/>
    <x v="3"/>
    <x v="31"/>
    <d v="2023-06-26T00:00:00"/>
    <m/>
    <m/>
    <m/>
    <m/>
    <m/>
    <n v="-18850"/>
    <x v="29"/>
    <n v="525599"/>
    <n v="599"/>
    <s v="WVWZZZCD5PW196220"/>
    <s v="LAOT ANTOINE"/>
    <s v="GOLF"/>
    <n v="28239.61"/>
    <n v="2145.83"/>
    <n v="30385.440000000002"/>
    <n v="22"/>
    <n v="1054.77"/>
    <n v="95"/>
    <m/>
    <n v="959.77"/>
    <n v="3.4713007282435267E-2"/>
    <n v="0"/>
    <n v="-1230"/>
    <m/>
    <s v="manque prélévement de la reprise"/>
    <n v="0.1"/>
    <n v="0.1"/>
    <n v="95.977000000000004"/>
    <m/>
    <n v="95.977000000000004"/>
    <s v="VWB"/>
    <n v="1"/>
    <n v="20"/>
    <n v="1"/>
    <n v="1"/>
    <m/>
    <m/>
    <n v="1"/>
    <s v="Val de Lys Automobiles"/>
    <s v="VOLKSWAGEN"/>
    <m/>
    <x v="9"/>
  </r>
  <r>
    <n v="60"/>
    <s v="C"/>
    <x v="3"/>
    <x v="52"/>
    <d v="2023-06-12T00:00:00"/>
    <m/>
    <m/>
    <m/>
    <m/>
    <m/>
    <n v="0"/>
    <x v="30"/>
    <n v="525715"/>
    <n v="715"/>
    <s v="WVWZZZAA5PD016352"/>
    <s v="THOMAS ELISABETH"/>
    <s v="FOX/UP"/>
    <n v="12969.17"/>
    <n v="1075"/>
    <n v="14044.17"/>
    <n v="9"/>
    <n v="121"/>
    <n v="95"/>
    <m/>
    <n v="26"/>
    <n v="8.6156746892126768E-3"/>
    <n v="0"/>
    <n v="-1100"/>
    <m/>
    <m/>
    <n v="0.08"/>
    <n v="0.08"/>
    <n v="2.08"/>
    <m/>
    <n v="2.08"/>
    <s v="VWB"/>
    <n v="1"/>
    <n v="20"/>
    <n v="1"/>
    <n v="1"/>
    <m/>
    <m/>
    <n v="1"/>
    <s v="Val de Lys Automobiles"/>
    <s v="VOLKSWAGEN"/>
    <m/>
    <x v="9"/>
  </r>
  <r>
    <n v="60"/>
    <s v="C"/>
    <x v="3"/>
    <x v="41"/>
    <d v="2023-05-24T00:00:00"/>
    <m/>
    <m/>
    <m/>
    <m/>
    <m/>
    <m/>
    <x v="30"/>
    <n v="525796"/>
    <n v="796"/>
    <s v="WVWZZZAWZPY033105"/>
    <s v="LEGGERI MURIELLE"/>
    <s v="POLO"/>
    <n v="22339.42"/>
    <n v="1437.5"/>
    <n v="23776.92"/>
    <n v="19"/>
    <n v="1130.5"/>
    <n v="95"/>
    <m/>
    <n v="1035.5"/>
    <n v="4.7546107738092237E-2"/>
    <n v="0"/>
    <n v="-1633.33"/>
    <m/>
    <m/>
    <n v="0.08"/>
    <n v="0.08"/>
    <n v="82.84"/>
    <m/>
    <n v="82.84"/>
    <s v=""/>
    <n v="10"/>
    <n v="50"/>
    <n v="1"/>
    <n v="1"/>
    <m/>
    <m/>
    <n v="1"/>
    <s v="Val de Lys Automobiles"/>
    <s v="VOLKSWAGEN"/>
    <m/>
    <x v="9"/>
  </r>
  <r>
    <n v="60"/>
    <s v="C"/>
    <x v="3"/>
    <x v="19"/>
    <d v="2023-06-26T00:00:00"/>
    <m/>
    <m/>
    <m/>
    <m/>
    <m/>
    <n v="0"/>
    <x v="29"/>
    <n v="529550"/>
    <n v="550"/>
    <s v="WVWZZZAWZPY035539"/>
    <s v="SUSZKA JEROME"/>
    <s v="POLO"/>
    <n v="19247.759999999998"/>
    <n v="250"/>
    <n v="19497.759999999998"/>
    <n v="16"/>
    <n v="621.5"/>
    <n v="95"/>
    <m/>
    <n v="526.5"/>
    <n v="3.1875456462691104E-2"/>
    <n v="0"/>
    <n v="-2050"/>
    <m/>
    <m/>
    <n v="0.13"/>
    <n v="0.12"/>
    <n v="68.445000000000007"/>
    <m/>
    <n v="68.445000000000007"/>
    <s v="VWB"/>
    <n v="0"/>
    <n v="50"/>
    <n v="1"/>
    <n v="1"/>
    <m/>
    <m/>
    <n v="1"/>
    <s v="Val de Lys Automobiles"/>
    <s v="VOLKSWAGEN"/>
    <m/>
    <x v="9"/>
  </r>
  <r>
    <n v="60"/>
    <s v="C"/>
    <x v="3"/>
    <x v="9"/>
    <d v="2023-06-26T00:00:00"/>
    <m/>
    <m/>
    <m/>
    <m/>
    <m/>
    <n v="0"/>
    <x v="29"/>
    <n v="529571"/>
    <n v="571"/>
    <s v="WVWZZZCD4PW022834"/>
    <s v="ROUZE THIBAULT"/>
    <s v="GOLF"/>
    <n v="25065.79"/>
    <n v="1566.66"/>
    <n v="26632.45"/>
    <n v="101"/>
    <n v="1048.28"/>
    <n v="95"/>
    <m/>
    <n v="953.28"/>
    <n v="3.9361005089655662E-2"/>
    <n v="0"/>
    <n v="-3266.66"/>
    <m/>
    <m/>
    <n v="0.13"/>
    <n v="0.12"/>
    <n v="123.9264"/>
    <m/>
    <n v="123.9264"/>
    <s v="VWB"/>
    <n v="1"/>
    <n v="50"/>
    <n v="1"/>
    <n v="1"/>
    <m/>
    <m/>
    <n v="1"/>
    <s v="Val de Lys Automobiles"/>
    <s v="VOLKSWAGEN"/>
    <m/>
    <x v="9"/>
  </r>
  <r>
    <n v="60"/>
    <s v="C"/>
    <x v="3"/>
    <x v="4"/>
    <d v="2023-06-17T00:00:00"/>
    <m/>
    <s v="x"/>
    <m/>
    <m/>
    <m/>
    <n v="0"/>
    <x v="21"/>
    <n v="535459"/>
    <n v="459"/>
    <s v="WVGZZZA1ZPV734516"/>
    <s v="BIBAS AURELIEN"/>
    <s v="T ROC"/>
    <n v="29853.34"/>
    <n v="1308.33"/>
    <n v="31161.67"/>
    <n v="3"/>
    <n v="846.32"/>
    <n v="95"/>
    <m/>
    <n v="751.32"/>
    <n v="2.7159006561586721E-2"/>
    <n v="0"/>
    <n v="0"/>
    <m/>
    <m/>
    <n v="0.1"/>
    <n v="0.1"/>
    <n v="75.132000000000005"/>
    <m/>
    <n v="75.132000000000005"/>
    <s v=""/>
    <n v="1"/>
    <n v="0"/>
    <n v="0"/>
    <n v="1"/>
    <m/>
    <m/>
    <n v="0"/>
    <s v="Val de Lys Automobiles"/>
    <s v="VOLKSWAGEN"/>
    <m/>
    <x v="1"/>
  </r>
  <r>
    <n v="60"/>
    <s v="C"/>
    <x v="3"/>
    <x v="18"/>
    <d v="2023-07-03T00:00:00"/>
    <m/>
    <m/>
    <m/>
    <m/>
    <m/>
    <n v="0"/>
    <x v="29"/>
    <n v="539807"/>
    <n v="807"/>
    <s v="WVGZZZ5N0PW060692"/>
    <s v="RIVIERE ANNE-SOPHIE"/>
    <s v="TIGUAN"/>
    <n v="40800.839999999997"/>
    <n v="875"/>
    <n v="41675.839999999997"/>
    <n v="0"/>
    <n v="1854.2499999999998"/>
    <n v="95"/>
    <m/>
    <n v="1759.2499999999998"/>
    <n v="4.4492204596236089E-2"/>
    <n v="0"/>
    <n v="-3466.66"/>
    <m/>
    <s v="marge manquante financement non recu"/>
    <n v="0.13"/>
    <n v="0"/>
    <n v="228.70249999999999"/>
    <m/>
    <n v="228.70249999999999"/>
    <s v="VWB"/>
    <n v="1"/>
    <n v="0"/>
    <n v="0"/>
    <n v="1"/>
    <m/>
    <m/>
    <n v="0"/>
    <s v="Val de Lys Automobiles"/>
    <s v="VOLKSWAGEN"/>
    <m/>
    <x v="9"/>
  </r>
  <r>
    <n v="60"/>
    <s v="C"/>
    <x v="3"/>
    <x v="9"/>
    <d v="2023-06-24T00:00:00"/>
    <m/>
    <m/>
    <m/>
    <m/>
    <m/>
    <n v="0"/>
    <x v="29"/>
    <n v="539811"/>
    <n v="811"/>
    <s v="WVWZZZCD4PW156193"/>
    <s v="LECOEUR PHILIPPE"/>
    <s v="GOLF"/>
    <n v="48052.11"/>
    <n v="10937.51"/>
    <n v="58989.62"/>
    <n v="9"/>
    <n v="3251.85"/>
    <n v="95"/>
    <m/>
    <n v="3156.85"/>
    <n v="5.5125800098390187E-2"/>
    <n v="0"/>
    <n v="921.6"/>
    <m/>
    <m/>
    <n v="0.13"/>
    <n v="0.08"/>
    <n v="410.39049999999997"/>
    <m/>
    <n v="410.39049999999997"/>
    <s v=""/>
    <n v="30"/>
    <n v="0"/>
    <n v="0"/>
    <n v="1"/>
    <m/>
    <m/>
    <n v="0"/>
    <s v="Val de Lys Automobiles"/>
    <s v="VOLKSWAGEN"/>
    <m/>
    <x v="9"/>
  </r>
  <r>
    <n v="70"/>
    <s v="C"/>
    <x v="5"/>
    <x v="53"/>
    <d v="2023-04-19T00:00:00"/>
    <m/>
    <m/>
    <m/>
    <m/>
    <m/>
    <n v="0"/>
    <x v="31"/>
    <n v="4949"/>
    <n v="2104477039"/>
    <s v="KMHK581EGPU114263"/>
    <s v="LASSALLE FREDERIC"/>
    <s v="KONA"/>
    <n v="27210.76"/>
    <n v="916.66"/>
    <n v="28127.42"/>
    <n v="81"/>
    <n v="2942.87"/>
    <n v="0"/>
    <n v="-1539.75"/>
    <n v="1403.12"/>
    <n v="4.9884418834006107E-2"/>
    <n v="-1580"/>
    <n v="0"/>
    <m/>
    <m/>
    <n v="0.08"/>
    <n v="0.08"/>
    <n v="112.24959999999999"/>
    <m/>
    <n v="112.24959999999999"/>
    <s v="Hyundai Finance"/>
    <n v="0"/>
    <n v="20"/>
    <n v="1"/>
    <n v="1"/>
    <m/>
    <m/>
    <n v="1"/>
    <s v="Valauto Lomme  "/>
    <s v="HYUNDAI"/>
    <m/>
    <x v="10"/>
  </r>
  <r>
    <n v="70"/>
    <s v="C"/>
    <x v="5"/>
    <x v="14"/>
    <d v="2023-06-28T00:00:00"/>
    <m/>
    <m/>
    <m/>
    <m/>
    <m/>
    <n v="0"/>
    <x v="32"/>
    <n v="4974"/>
    <n v="2104641503"/>
    <s v="TMAJE81BGPJ317547"/>
    <s v="DELATTRE FREDERIC"/>
    <s v="TUCSON"/>
    <n v="35055.480000000003"/>
    <n v="541.66999999999996"/>
    <n v="35597.15"/>
    <n v="119"/>
    <n v="746.24"/>
    <n v="0"/>
    <m/>
    <n v="746.24"/>
    <n v="2.0963476008613049E-2"/>
    <n v="-2242.11"/>
    <n v="0"/>
    <m/>
    <m/>
    <n v="0.08"/>
    <n v="0.08"/>
    <n v="59.699200000000005"/>
    <m/>
    <n v="59.699200000000005"/>
    <s v=""/>
    <n v="0"/>
    <n v="20"/>
    <n v="1"/>
    <n v="1"/>
    <m/>
    <m/>
    <n v="1"/>
    <s v="Valauto Lomme  "/>
    <s v="HYUNDAI"/>
    <m/>
    <x v="11"/>
  </r>
  <r>
    <n v="70"/>
    <s v="C"/>
    <x v="5"/>
    <x v="8"/>
    <d v="2023-06-17T00:00:00"/>
    <m/>
    <m/>
    <m/>
    <m/>
    <m/>
    <m/>
    <x v="33"/>
    <n v="5001"/>
    <n v="2104555249"/>
    <s v="KMHK581EGPU115204"/>
    <s v="INST REGIONAL TRAVAIL SOCIAL "/>
    <s v="KONA"/>
    <n v="27795.75"/>
    <n v="458.33"/>
    <n v="28254.080000000002"/>
    <n v="82"/>
    <n v="927.45"/>
    <n v="0"/>
    <m/>
    <n v="927.45"/>
    <n v="3.2825347701995605E-2"/>
    <n v="-28.16"/>
    <n v="0"/>
    <m/>
    <m/>
    <n v="0.13"/>
    <n v="0"/>
    <n v="120.56850000000001"/>
    <m/>
    <n v="120.56850000000001"/>
    <s v=""/>
    <n v="0"/>
    <n v="0"/>
    <n v="0"/>
    <n v="1"/>
    <m/>
    <m/>
    <n v="0"/>
    <s v="Valauto Lomme  "/>
    <s v="HYUNDAI"/>
    <m/>
    <x v="10"/>
  </r>
  <r>
    <n v="70"/>
    <s v="C"/>
    <x v="5"/>
    <x v="31"/>
    <d v="2023-06-27T00:00:00"/>
    <m/>
    <m/>
    <m/>
    <m/>
    <m/>
    <n v="56514.52"/>
    <x v="1"/>
    <n v="5003"/>
    <n v="2104490534"/>
    <s v="TMAJC81AGPJ326050"/>
    <s v="ARVAL SERVICE LEASE"/>
    <s v="TUCSON"/>
    <n v="31013.81"/>
    <n v="541.66999999999996"/>
    <n v="31555.48"/>
    <n v="92"/>
    <n v="820.73"/>
    <n v="0"/>
    <m/>
    <n v="820.73"/>
    <n v="2.6009111571112215E-2"/>
    <n v="-3536.61"/>
    <n v="0"/>
    <m/>
    <m/>
    <m/>
    <n v="0"/>
    <n v="0"/>
    <m/>
    <n v="0"/>
    <s v=""/>
    <n v="0"/>
    <n v="0"/>
    <n v="0"/>
    <n v="1"/>
    <m/>
    <m/>
    <n v="0"/>
    <s v="Valauto Lomme  "/>
    <s v="HYUNDAI"/>
    <m/>
    <x v="1"/>
  </r>
  <r>
    <n v="70"/>
    <s v="C"/>
    <x v="5"/>
    <x v="18"/>
    <d v="2023-06-19T00:00:00"/>
    <m/>
    <m/>
    <m/>
    <m/>
    <m/>
    <n v="0"/>
    <x v="1"/>
    <n v="5004"/>
    <n v="2104549194"/>
    <s v="TMAJC81AGPJ325217"/>
    <s v="ALPHABET FRANCE FLEET MANAGEMENT"/>
    <s v="TUCSON"/>
    <n v="31013.81"/>
    <n v="541.66999999999996"/>
    <n v="31555.48"/>
    <n v="84"/>
    <n v="-423.3"/>
    <n v="0"/>
    <m/>
    <n v="-423.3"/>
    <n v="-1.3414468738868812E-2"/>
    <n v="-1971.74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</r>
  <r>
    <n v="70"/>
    <s v="C"/>
    <x v="5"/>
    <x v="31"/>
    <d v="2023-06-28T00:00:00"/>
    <m/>
    <m/>
    <m/>
    <m/>
    <m/>
    <n v="0"/>
    <x v="34"/>
    <n v="5006"/>
    <n v="2104775221"/>
    <s v="KMHM341A5PA014922"/>
    <s v="MORTIER GUILLAUME "/>
    <s v="IONIQ"/>
    <n v="46917.14"/>
    <n v="575"/>
    <n v="47492.14"/>
    <n v="90"/>
    <n v="1768.77"/>
    <n v="0"/>
    <m/>
    <n v="1768.77"/>
    <n v="3.7243425964801756E-2"/>
    <n v="0"/>
    <n v="-500"/>
    <m/>
    <s v="Faire approuver justif"/>
    <n v="0.13"/>
    <n v="0.12"/>
    <n v="229.9401"/>
    <m/>
    <n v="229.9401"/>
    <s v=""/>
    <n v="0"/>
    <n v="20"/>
    <n v="1"/>
    <n v="1"/>
    <m/>
    <m/>
    <n v="1"/>
    <s v="Valauto Lomme  "/>
    <s v="HYUNDAI"/>
    <m/>
    <x v="7"/>
  </r>
  <r>
    <n v="70"/>
    <s v="NC"/>
    <x v="5"/>
    <x v="54"/>
    <d v="2023-04-21T00:00:00"/>
    <m/>
    <m/>
    <s v="X"/>
    <m/>
    <m/>
    <n v="0"/>
    <x v="31"/>
    <n v="5009"/>
    <n v="2104471476"/>
    <s v="KMHKM81BFPU168590"/>
    <s v="GUEBELS JOEL"/>
    <s v="IONIQ"/>
    <n v="38388.800000000003"/>
    <n v="0"/>
    <n v="38388.800000000003"/>
    <n v="38"/>
    <n v="2516.46"/>
    <n v="0"/>
    <m/>
    <n v="2516.46"/>
    <n v="6.5551931813445583E-2"/>
    <n v="-1800"/>
    <n v="-975"/>
    <m/>
    <s v="Justifs 575€ manquant "/>
    <n v="0.13"/>
    <n v="0.12"/>
    <n v="327.13980000000004"/>
    <m/>
    <n v="327.13980000000004"/>
    <s v="Cetelem"/>
    <n v="0"/>
    <n v="20"/>
    <n v="1"/>
    <n v="1"/>
    <m/>
    <m/>
    <n v="1"/>
    <s v="Valauto Lomme  "/>
    <s v="HYUNDAI"/>
    <m/>
    <x v="10"/>
  </r>
  <r>
    <n v="70"/>
    <s v="C"/>
    <x v="5"/>
    <x v="27"/>
    <d v="2023-06-20T00:00:00"/>
    <m/>
    <m/>
    <m/>
    <m/>
    <m/>
    <n v="56514.52"/>
    <x v="1"/>
    <n v="5025"/>
    <n v="2104581553"/>
    <s v="TMAJC812DPJ186704"/>
    <s v="ARVAL SERVICE LEASE"/>
    <s v="TUCSON"/>
    <n v="36097.14"/>
    <n v="541.66999999999996"/>
    <n v="36638.81"/>
    <n v="62"/>
    <n v="605.27"/>
    <n v="0"/>
    <m/>
    <n v="605.27"/>
    <n v="1.6519914265774462E-2"/>
    <n v="-2291.9899999999998"/>
    <n v="0"/>
    <m/>
    <m/>
    <m/>
    <n v="0"/>
    <n v="0"/>
    <m/>
    <n v="0"/>
    <s v=""/>
    <n v="0"/>
    <n v="0"/>
    <n v="0"/>
    <n v="1"/>
    <m/>
    <m/>
    <n v="0"/>
    <s v="Valauto Lomme  "/>
    <s v="HYUNDAI"/>
    <m/>
    <x v="1"/>
  </r>
  <r>
    <n v="70"/>
    <s v="C"/>
    <x v="5"/>
    <x v="14"/>
    <d v="2023-06-26T00:00:00"/>
    <m/>
    <m/>
    <m/>
    <s v="x"/>
    <m/>
    <n v="29883.77"/>
    <x v="35"/>
    <n v="5031"/>
    <n v="2104643176"/>
    <s v="KMHK381EGPU122617"/>
    <s v="MASSET CLAUDINE"/>
    <s v="KONA"/>
    <n v="25502.43"/>
    <n v="458.33"/>
    <n v="25960.760000000002"/>
    <n v="62"/>
    <n v="1954.54"/>
    <n v="0"/>
    <m/>
    <n v="1954.54"/>
    <n v="7.5288242717085313E-2"/>
    <n v="-830"/>
    <n v="0"/>
    <m/>
    <s v="financement non reçu "/>
    <n v="7.0000000000000007E-2"/>
    <n v="0.08"/>
    <n v="136.81780000000001"/>
    <m/>
    <n v="136.81780000000001"/>
    <s v="Hyundai Finance"/>
    <n v="0"/>
    <n v="20"/>
    <n v="1"/>
    <n v="1"/>
    <m/>
    <m/>
    <n v="1"/>
    <s v="Valauto Lomme  "/>
    <s v="HYUNDAI"/>
    <m/>
    <x v="10"/>
  </r>
  <r>
    <n v="70"/>
    <s v="NC"/>
    <x v="5"/>
    <x v="27"/>
    <d v="2023-06-26T00:00:00"/>
    <m/>
    <s v="x"/>
    <m/>
    <m/>
    <m/>
    <n v="136541.88"/>
    <x v="1"/>
    <n v="5035"/>
    <n v="2104597802"/>
    <s v="TMAJD81BGPJ345421"/>
    <s v="CAR ALL IN - CPTE"/>
    <s v="TUCSON"/>
    <n v="29722.14"/>
    <n v="1366.67"/>
    <n v="31088.809999999998"/>
    <n v="53"/>
    <n v="-1099.06"/>
    <n v="0"/>
    <m/>
    <n v="-1099.06"/>
    <n v="-3.5352269835995653E-2"/>
    <n v="-2113.4899999999998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</r>
  <r>
    <n v="70"/>
    <s v="C"/>
    <x v="5"/>
    <x v="24"/>
    <d v="2023-06-02T00:00:00"/>
    <m/>
    <m/>
    <m/>
    <m/>
    <m/>
    <n v="0"/>
    <x v="32"/>
    <n v="5039"/>
    <n v="2104817017"/>
    <s v="TMAK381HFPJ089990"/>
    <s v="HENNEBO MATHIAS"/>
    <s v="KONA"/>
    <n v="33129.089999999997"/>
    <n v="1283.33"/>
    <n v="34412.42"/>
    <n v="34"/>
    <n v="542.54999999999995"/>
    <n v="0"/>
    <m/>
    <n v="542.54999999999995"/>
    <n v="1.5766110026554366E-2"/>
    <n v="-500"/>
    <n v="0"/>
    <m/>
    <m/>
    <n v="0.08"/>
    <n v="0.08"/>
    <n v="43.403999999999996"/>
    <m/>
    <n v="43.403999999999996"/>
    <s v="Hyundai Finance"/>
    <n v="0"/>
    <n v="20"/>
    <n v="1"/>
    <n v="1"/>
    <m/>
    <m/>
    <n v="1"/>
    <s v="Valauto Lomme  "/>
    <s v="HYUNDAI"/>
    <m/>
    <x v="11"/>
  </r>
  <r>
    <n v="70"/>
    <s v="C"/>
    <x v="5"/>
    <x v="10"/>
    <d v="2023-06-09T00:00:00"/>
    <m/>
    <m/>
    <m/>
    <m/>
    <m/>
    <m/>
    <x v="36"/>
    <n v="5045"/>
    <n v="2104690281"/>
    <s v="NLHBN51HAPZ292833"/>
    <s v="BONINGUE PASCAL"/>
    <s v="I20"/>
    <n v="15585.76"/>
    <n v="458.33"/>
    <n v="16044.09"/>
    <n v="26"/>
    <n v="852.87"/>
    <n v="0"/>
    <m/>
    <n v="852.87"/>
    <n v="5.3157891784451468E-2"/>
    <n v="-840"/>
    <n v="0"/>
    <m/>
    <m/>
    <n v="7.0000000000000007E-2"/>
    <n v="0.1"/>
    <n v="59.700900000000004"/>
    <m/>
    <n v="59.700900000000004"/>
    <s v="Cetelem"/>
    <n v="0"/>
    <n v="20"/>
    <n v="1"/>
    <n v="1"/>
    <m/>
    <m/>
    <n v="1"/>
    <s v="Valauto Lomme  "/>
    <s v="HYUNDAI"/>
    <m/>
    <x v="10"/>
  </r>
  <r>
    <n v="70"/>
    <s v="C"/>
    <x v="5"/>
    <x v="20"/>
    <d v="2023-06-06T00:00:00"/>
    <m/>
    <m/>
    <m/>
    <m/>
    <m/>
    <n v="0"/>
    <x v="33"/>
    <n v="5048"/>
    <n v="2104762679"/>
    <s v="NLHBR51GAPZ301641"/>
    <s v="LABIT JULIEN"/>
    <s v="I20"/>
    <n v="19045.97"/>
    <n v="333.33"/>
    <n v="19379.300000000003"/>
    <n v="14"/>
    <n v="3059.09"/>
    <n v="0"/>
    <m/>
    <n v="3059.09"/>
    <n v="0.15785348283993744"/>
    <n v="-460"/>
    <n v="-460"/>
    <m/>
    <m/>
    <n v="7.0000000000000007E-2"/>
    <n v="0.08"/>
    <n v="214.13630000000003"/>
    <m/>
    <n v="214.13630000000003"/>
    <s v="Hyundai Finance"/>
    <n v="0"/>
    <n v="20"/>
    <n v="1"/>
    <n v="1"/>
    <m/>
    <m/>
    <n v="1"/>
    <s v="Valauto Lomme  "/>
    <s v="HYUNDAI"/>
    <m/>
    <x v="10"/>
  </r>
  <r>
    <n v="70"/>
    <s v="NC"/>
    <x v="5"/>
    <x v="30"/>
    <d v="2023-06-29T00:00:00"/>
    <m/>
    <s v="x"/>
    <m/>
    <m/>
    <m/>
    <n v="136541.88"/>
    <x v="1"/>
    <n v="5051"/>
    <n v="2104610677"/>
    <s v="TMAJD81BGPJ353455"/>
    <s v="CAR ALL IN - CPTE"/>
    <s v="TUCSON"/>
    <n v="29722.14"/>
    <n v="541.66999999999996"/>
    <n v="30263.809999999998"/>
    <n v="33"/>
    <n v="-1344.62"/>
    <n v="0"/>
    <m/>
    <n v="-1344.62"/>
    <n v="-4.4429964369985142E-2"/>
    <n v="-1774.17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</r>
  <r>
    <n v="70"/>
    <s v="C"/>
    <x v="5"/>
    <x v="44"/>
    <d v="2023-06-15T00:00:00"/>
    <m/>
    <m/>
    <m/>
    <m/>
    <m/>
    <n v="0"/>
    <x v="33"/>
    <n v="5054"/>
    <n v="2104835587"/>
    <s v="TMAK281HFPJ091753"/>
    <s v="MUSSARD VINCENT"/>
    <s v="KONA"/>
    <n v="30462.43"/>
    <n v="750"/>
    <n v="31212.43"/>
    <n v="18"/>
    <n v="1857.2199999999993"/>
    <n v="0"/>
    <m/>
    <n v="1857.2199999999993"/>
    <n v="5.9502576377423975E-2"/>
    <n v="0"/>
    <n v="-750"/>
    <m/>
    <s v="Faire confirmer justif"/>
    <n v="0.13"/>
    <n v="0.12"/>
    <n v="241.43859999999992"/>
    <m/>
    <n v="241.43859999999992"/>
    <s v="Hyundai Finance"/>
    <n v="0"/>
    <n v="20"/>
    <n v="1"/>
    <n v="1"/>
    <m/>
    <m/>
    <n v="1"/>
    <s v="Valauto Lomme  "/>
    <s v="HYUNDAI"/>
    <m/>
    <x v="10"/>
  </r>
  <r>
    <n v="70"/>
    <s v="C"/>
    <x v="5"/>
    <x v="55"/>
    <d v="2023-06-08T00:00:00"/>
    <m/>
    <m/>
    <m/>
    <m/>
    <m/>
    <n v="0"/>
    <x v="36"/>
    <n v="5057"/>
    <n v="2104584792"/>
    <s v="KMHS4812DPU079465"/>
    <s v="MANSION LAURENT ET CHANTAL"/>
    <s v="SANTA FE"/>
    <n v="50347.14"/>
    <n v="583.33000000000004"/>
    <n v="50930.47"/>
    <n v="10"/>
    <n v="2545.4"/>
    <n v="0"/>
    <m/>
    <n v="2545.4"/>
    <n v="4.9977940513802444E-2"/>
    <n v="-1000"/>
    <n v="0"/>
    <m/>
    <m/>
    <n v="7.0000000000000007E-2"/>
    <n v="0.08"/>
    <n v="178.17800000000003"/>
    <m/>
    <n v="178.17800000000003"/>
    <s v=""/>
    <n v="0"/>
    <n v="20"/>
    <n v="1"/>
    <n v="1"/>
    <m/>
    <m/>
    <n v="1"/>
    <s v="Valauto Lomme  "/>
    <s v="HYUNDAI"/>
    <m/>
    <x v="10"/>
  </r>
  <r>
    <n v="70"/>
    <s v="C"/>
    <x v="5"/>
    <x v="19"/>
    <d v="2023-06-23T00:00:00"/>
    <m/>
    <m/>
    <m/>
    <m/>
    <m/>
    <n v="0"/>
    <x v="33"/>
    <n v="5073"/>
    <n v="2104564307"/>
    <s v="KMHK3812APU022374"/>
    <s v="VITRANT GREGORY ."/>
    <s v="KONA"/>
    <n v="21919.09"/>
    <n v="458.33"/>
    <n v="22377.420000000002"/>
    <n v="15"/>
    <n v="1885.37"/>
    <n v="0"/>
    <m/>
    <n v="1885.37"/>
    <n v="8.4253233840183531E-2"/>
    <n v="-1170"/>
    <n v="0"/>
    <m/>
    <m/>
    <n v="7.0000000000000007E-2"/>
    <n v="0.08"/>
    <n v="131.9759"/>
    <m/>
    <n v="131.9759"/>
    <s v=""/>
    <n v="0"/>
    <n v="20"/>
    <n v="1"/>
    <n v="1"/>
    <m/>
    <m/>
    <n v="1"/>
    <s v="Valauto Lomme  "/>
    <s v="HYUNDAI"/>
    <m/>
    <x v="10"/>
  </r>
  <r>
    <n v="70"/>
    <s v="C"/>
    <x v="5"/>
    <x v="30"/>
    <d v="2023-06-29T00:00:00"/>
    <m/>
    <m/>
    <m/>
    <m/>
    <m/>
    <n v="136541.88"/>
    <x v="1"/>
    <n v="5074"/>
    <n v="2104697920"/>
    <s v="KMHS2811BPU071718"/>
    <s v="CAR ALL IN - CPTE"/>
    <s v="SANTA FE"/>
    <n v="36013.81"/>
    <n v="583.33000000000004"/>
    <n v="36597.14"/>
    <n v="22"/>
    <n v="-198.16"/>
    <n v="0"/>
    <m/>
    <n v="-198.16"/>
    <n v="-5.4146307607643657E-3"/>
    <n v="-2451.4699999999998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</r>
  <r>
    <n v="70"/>
    <s v="C"/>
    <x v="5"/>
    <x v="27"/>
    <d v="2023-06-23T00:00:00"/>
    <m/>
    <m/>
    <m/>
    <m/>
    <m/>
    <n v="0"/>
    <x v="32"/>
    <n v="5075"/>
    <n v="2104697511"/>
    <s v="NLHDR51AAPZ210315"/>
    <s v="TURCQ JANICK"/>
    <s v="I10"/>
    <n v="13585.76"/>
    <n v="166.67"/>
    <n v="13752.43"/>
    <n v="14"/>
    <n v="460.15"/>
    <n v="0"/>
    <m/>
    <n v="460.15"/>
    <n v="3.345954133196824E-2"/>
    <n v="-500"/>
    <n v="0"/>
    <m/>
    <m/>
    <n v="0.08"/>
    <n v="0.08"/>
    <n v="36.811999999999998"/>
    <m/>
    <n v="36.811999999999998"/>
    <s v=""/>
    <n v="0"/>
    <n v="20"/>
    <n v="1"/>
    <n v="1"/>
    <m/>
    <m/>
    <n v="1"/>
    <s v="Valauto Lomme  "/>
    <s v="HYUNDAI"/>
    <m/>
    <x v="11"/>
  </r>
  <r>
    <n v="70"/>
    <s v="C"/>
    <x v="5"/>
    <x v="44"/>
    <d v="2023-06-14T00:00:00"/>
    <m/>
    <m/>
    <m/>
    <m/>
    <m/>
    <m/>
    <x v="33"/>
    <n v="5079"/>
    <n v="2104768306"/>
    <s v="TMAK281HFPJ095639"/>
    <s v="DEKEYSER PERRINE"/>
    <s v="KONA"/>
    <n v="30462.43"/>
    <n v="291.67"/>
    <n v="30754.1"/>
    <n v="6"/>
    <n v="556.80999999999995"/>
    <n v="0"/>
    <m/>
    <n v="556.80999999999995"/>
    <n v="1.8105228245989965E-2"/>
    <n v="0"/>
    <n v="-500"/>
    <m/>
    <m/>
    <n v="7.0000000000000007E-2"/>
    <n v="0.08"/>
    <n v="38.976700000000001"/>
    <m/>
    <n v="38.976700000000001"/>
    <s v="Hyundai Finance"/>
    <n v="0"/>
    <n v="20"/>
    <n v="1"/>
    <n v="1"/>
    <m/>
    <m/>
    <n v="1"/>
    <s v="Valauto Lomme  "/>
    <s v="HYUNDAI"/>
    <m/>
    <x v="10"/>
  </r>
  <r>
    <n v="70"/>
    <s v="C"/>
    <x v="5"/>
    <x v="44"/>
    <d v="2023-06-15T00:00:00"/>
    <m/>
    <m/>
    <m/>
    <m/>
    <m/>
    <m/>
    <x v="33"/>
    <n v="5080"/>
    <n v="2104595934"/>
    <s v="NLHDM51AAPZ199278"/>
    <s v="JULLE JUSTINE"/>
    <s v="I10"/>
    <n v="10202.43"/>
    <n v="0"/>
    <n v="10202.43"/>
    <n v="6"/>
    <n v="971.12"/>
    <n v="0"/>
    <m/>
    <n v="971.12"/>
    <n v="9.5185166671077376E-2"/>
    <n v="0"/>
    <n v="-550"/>
    <m/>
    <m/>
    <n v="7.0000000000000007E-2"/>
    <n v="0.08"/>
    <n v="67.978400000000008"/>
    <m/>
    <n v="67.978400000000008"/>
    <s v="Hyundai Finance"/>
    <n v="0"/>
    <n v="20"/>
    <n v="1"/>
    <n v="1"/>
    <m/>
    <m/>
    <n v="1"/>
    <s v="Valauto Lomme  "/>
    <s v="HYUNDAI"/>
    <m/>
    <x v="10"/>
  </r>
  <r>
    <n v="80"/>
    <s v="NC"/>
    <x v="0"/>
    <x v="4"/>
    <d v="2023-06-20T00:00:00"/>
    <s v="x"/>
    <m/>
    <m/>
    <m/>
    <m/>
    <n v="0"/>
    <x v="1"/>
    <n v="514502"/>
    <n v="4502"/>
    <s v="VSSZZZKN9PW501114"/>
    <s v="ARVAL SERVICE LEASE"/>
    <s v="TARRACO"/>
    <n v="39818"/>
    <n v="3608.34"/>
    <n v="43426.34"/>
    <n v="63"/>
    <n v="-4818.95"/>
    <n v="-84"/>
    <m/>
    <n v="-4734.95"/>
    <n v="-0.11096836620355296"/>
    <n v="0"/>
    <n v="0"/>
    <m/>
    <s v="marge manquante"/>
    <m/>
    <n v="0"/>
    <n v="0"/>
    <m/>
    <n v="0"/>
    <s v=""/>
    <n v="0"/>
    <n v="0"/>
    <n v="0"/>
    <n v="1"/>
    <m/>
    <m/>
    <n v="0"/>
    <s v="Valauto Artois"/>
    <s v="SEAT"/>
    <m/>
    <x v="1"/>
  </r>
  <r>
    <n v="80"/>
    <s v="C"/>
    <x v="0"/>
    <x v="4"/>
    <d v="2023-06-16T00:00:00"/>
    <m/>
    <m/>
    <m/>
    <m/>
    <m/>
    <n v="0"/>
    <x v="37"/>
    <n v="514635"/>
    <n v="4635"/>
    <s v="VSSZZZ5FZN6542556"/>
    <s v="DELORY MAURICE"/>
    <s v="ATECA"/>
    <n v="30593"/>
    <n v="912.5"/>
    <n v="31505.5"/>
    <n v="371"/>
    <n v="1675.29"/>
    <n v="22"/>
    <m/>
    <n v="1653.29"/>
    <n v="5.3174525082922031E-2"/>
    <n v="-658.9"/>
    <n v="-2250"/>
    <m/>
    <m/>
    <n v="0.13"/>
    <n v="0.12"/>
    <n v="214.92770000000002"/>
    <m/>
    <n v="214.92770000000002"/>
    <s v=""/>
    <n v="1"/>
    <n v="20"/>
    <n v="1"/>
    <n v="1"/>
    <m/>
    <m/>
    <n v="1"/>
    <s v="Valauto Artois"/>
    <s v="SEAT"/>
    <m/>
    <x v="12"/>
  </r>
  <r>
    <n v="80"/>
    <s v="C"/>
    <x v="0"/>
    <x v="56"/>
    <d v="2023-04-17T00:00:00"/>
    <m/>
    <m/>
    <m/>
    <m/>
    <m/>
    <n v="0"/>
    <x v="38"/>
    <n v="514703"/>
    <n v="4703"/>
    <s v="VSSZZZKLXPR016624"/>
    <s v="JEDROSIK PATRICE"/>
    <s v="LEON"/>
    <n v="23859.67"/>
    <n v="1193.33"/>
    <n v="25053"/>
    <n v="167"/>
    <n v="-843.42"/>
    <n v="22"/>
    <m/>
    <n v="-865.42"/>
    <n v="-3.3665429289905402E-2"/>
    <n v="-2503.8200000000002"/>
    <m/>
    <m/>
    <s v="Commentaire &quot;NE PAS COMMISSIONNER&quot;"/>
    <m/>
    <n v="0.12"/>
    <n v="0"/>
    <m/>
    <n v="0"/>
    <s v=""/>
    <n v="0"/>
    <n v="20"/>
    <n v="1"/>
    <n v="1"/>
    <m/>
    <m/>
    <n v="1"/>
    <s v="Valauto Artois"/>
    <s v="SEAT"/>
    <m/>
    <x v="12"/>
  </r>
  <r>
    <n v="80"/>
    <s v="C"/>
    <x v="0"/>
    <x v="57"/>
    <d v="2023-03-30T00:00:00"/>
    <m/>
    <m/>
    <m/>
    <s v="x"/>
    <s v="X"/>
    <n v="-842.61"/>
    <x v="5"/>
    <n v="514715"/>
    <n v="4715"/>
    <s v="VSSZZZKN7PW003798"/>
    <s v="DAWN FOODS FRANCE B.V"/>
    <s v="TARRACO"/>
    <n v="35293"/>
    <n v="1175.01"/>
    <n v="36468.01"/>
    <n v="6"/>
    <n v="542.33999999999992"/>
    <n v="22"/>
    <m/>
    <n v="520.33999999999992"/>
    <n v="1.4871664233940922E-2"/>
    <n v="0"/>
    <n v="-950"/>
    <m/>
    <s v="trop perçu 842€ "/>
    <n v="0.1"/>
    <n v="0.1"/>
    <n v="52.033999999999992"/>
    <m/>
    <n v="52.033999999999992"/>
    <s v="VWB"/>
    <n v="0"/>
    <n v="0"/>
    <n v="0"/>
    <n v="1"/>
    <m/>
    <m/>
    <n v="0"/>
    <s v="Valauto Artois"/>
    <s v="SEAT"/>
    <m/>
    <x v="1"/>
  </r>
  <r>
    <n v="80"/>
    <s v="C"/>
    <x v="0"/>
    <x v="25"/>
    <d v="2023-06-29T00:00:00"/>
    <m/>
    <m/>
    <m/>
    <m/>
    <m/>
    <m/>
    <x v="37"/>
    <n v="514726"/>
    <n v="4726"/>
    <s v="VSSZZZKJ4PR128379"/>
    <s v="HUREAU JUSTINE"/>
    <s v="IBIZA"/>
    <n v="16440.669999999998"/>
    <n v="966.67"/>
    <n v="17407.339999999997"/>
    <m/>
    <n v="602.66999999999985"/>
    <n v="36"/>
    <m/>
    <n v="566.66999999999985"/>
    <n v="3.4621602151735993E-2"/>
    <n v="0"/>
    <n v="-2333.33"/>
    <m/>
    <s v="manque 1209€"/>
    <n v="0.1"/>
    <n v="0.1"/>
    <n v="56.666999999999987"/>
    <m/>
    <n v="56.666999999999987"/>
    <s v="VWB"/>
    <n v="1"/>
    <n v="20"/>
    <n v="1"/>
    <n v="1"/>
    <m/>
    <m/>
    <n v="1"/>
    <s v="Valauto Artois"/>
    <s v="SEAT"/>
    <m/>
    <x v="12"/>
  </r>
  <r>
    <n v="80"/>
    <s v="C"/>
    <x v="0"/>
    <x v="53"/>
    <d v="2023-04-16T00:00:00"/>
    <m/>
    <m/>
    <m/>
    <m/>
    <m/>
    <m/>
    <x v="38"/>
    <n v="514762"/>
    <n v="4762"/>
    <s v="VSSZZZKJ9PR096738"/>
    <s v="DUQUESNOY MARIE AMANDINE"/>
    <s v="ARONA"/>
    <n v="20054.169999999998"/>
    <n v="0"/>
    <n v="20054.169999999998"/>
    <n v="41"/>
    <n v="550.67000000000007"/>
    <m/>
    <m/>
    <n v="550.67000000000007"/>
    <n v="2.7459126954643354E-2"/>
    <n v="0"/>
    <n v="-1826"/>
    <m/>
    <m/>
    <n v="7.0000000000000007E-2"/>
    <n v="0.08"/>
    <n v="38.546900000000008"/>
    <m/>
    <n v="38.546900000000008"/>
    <s v="VWB"/>
    <n v="0"/>
    <n v="0"/>
    <n v="0"/>
    <n v="1"/>
    <m/>
    <m/>
    <n v="0"/>
    <s v="Valauto Artois"/>
    <s v="SEAT"/>
    <m/>
    <x v="12"/>
  </r>
  <r>
    <n v="80"/>
    <s v="NP"/>
    <x v="0"/>
    <x v="58"/>
    <d v="2023-04-05T00:00:00"/>
    <m/>
    <m/>
    <m/>
    <s v="x"/>
    <m/>
    <n v="221.36"/>
    <x v="38"/>
    <n v="514765"/>
    <n v="4765"/>
    <s v="VSSZZZKJ5PR099426"/>
    <s v="GRIMBERT LAURENT"/>
    <s v="ARONA"/>
    <n v="19782.330000000002"/>
    <n v="487.5"/>
    <n v="20269.830000000002"/>
    <n v="24"/>
    <n v="642.49"/>
    <n v="36"/>
    <m/>
    <n v="606.49"/>
    <n v="3.1696861789171395E-2"/>
    <n v="0"/>
    <n v="-2300"/>
    <m/>
    <s v="manque 221,36 "/>
    <n v="7.0000000000000007E-2"/>
    <n v="0.08"/>
    <n v="42.454300000000003"/>
    <m/>
    <n v="42.454300000000003"/>
    <s v="VWB"/>
    <n v="1"/>
    <n v="20"/>
    <n v="1"/>
    <n v="1"/>
    <m/>
    <m/>
    <n v="1"/>
    <s v="Valauto Artois"/>
    <s v="SEAT"/>
    <m/>
    <x v="12"/>
  </r>
  <r>
    <n v="80"/>
    <s v="NC"/>
    <x v="0"/>
    <x v="59"/>
    <d v="2023-05-16T00:00:00"/>
    <s v="x"/>
    <m/>
    <m/>
    <s v="x"/>
    <m/>
    <n v="601.66"/>
    <x v="38"/>
    <n v="514767"/>
    <n v="4767"/>
    <s v="VSSZZZKL1PR041993"/>
    <s v="BIGOT CLEMENCE"/>
    <s v="LEON"/>
    <n v="29943"/>
    <n v="858.34"/>
    <n v="30801.34"/>
    <n v="0"/>
    <n v="3007.14"/>
    <n v="27"/>
    <n v="-1948.19"/>
    <n v="1031.9499999999998"/>
    <n v="3.4379997753344493E-2"/>
    <n v="0"/>
    <n v="-2400"/>
    <m/>
    <s v="manque 601€ 1er loyer ?"/>
    <n v="7.0000000000000007E-2"/>
    <n v="0.08"/>
    <n v="72.236499999999992"/>
    <m/>
    <n v="72.236499999999992"/>
    <s v="VWB"/>
    <n v="1"/>
    <n v="20"/>
    <n v="1"/>
    <n v="1"/>
    <m/>
    <m/>
    <n v="1"/>
    <s v="Valauto Artois"/>
    <s v="SEAT"/>
    <m/>
    <x v="12"/>
  </r>
  <r>
    <n v="80"/>
    <s v="NP"/>
    <x v="0"/>
    <x v="58"/>
    <d v="2023-04-13T00:00:00"/>
    <m/>
    <m/>
    <m/>
    <s v="x"/>
    <m/>
    <n v="-977.98"/>
    <x v="38"/>
    <n v="514782"/>
    <n v="4782"/>
    <s v="VSSZZZKJ1PR084180"/>
    <s v="DUBOIS VIRGINIE"/>
    <s v="ARONA"/>
    <n v="15199"/>
    <n v="787.5"/>
    <n v="15986.5"/>
    <n v="45"/>
    <n v="676.56"/>
    <n v="36"/>
    <m/>
    <n v="640.55999999999995"/>
    <n v="4.2320708097457228E-2"/>
    <n v="0"/>
    <n v="-1400"/>
    <m/>
    <s v="trop perçu 977,98"/>
    <n v="7.0000000000000007E-2"/>
    <n v="0.08"/>
    <n v="44.839199999999998"/>
    <m/>
    <n v="44.839199999999998"/>
    <s v="VWB"/>
    <n v="1"/>
    <n v="0"/>
    <n v="0"/>
    <n v="1"/>
    <m/>
    <m/>
    <n v="0"/>
    <s v="Valauto Artois"/>
    <s v="SEAT"/>
    <m/>
    <x v="12"/>
  </r>
  <r>
    <n v="80"/>
    <s v="C"/>
    <x v="0"/>
    <x v="22"/>
    <d v="2023-03-16T00:00:00"/>
    <m/>
    <m/>
    <m/>
    <s v="x"/>
    <s v="X"/>
    <n v="-174.63"/>
    <x v="21"/>
    <n v="514808"/>
    <n v="4808"/>
    <s v="VSSZZZKJ1PR065676"/>
    <s v="CREVECOEUR CASSANDRA"/>
    <s v="IBIZA"/>
    <n v="16111.5"/>
    <n v="1533.33"/>
    <n v="17644.830000000002"/>
    <n v="13"/>
    <n v="780.37000000000012"/>
    <n v="36"/>
    <n v="-95"/>
    <n v="649.37000000000012"/>
    <n v="3.8842539146027477E-2"/>
    <n v="0"/>
    <n v="0"/>
    <m/>
    <s v="trop perçu 174,63"/>
    <n v="0.12"/>
    <n v="0.1"/>
    <n v="77.924400000000006"/>
    <m/>
    <n v="77.924400000000006"/>
    <s v="VWB"/>
    <n v="1"/>
    <n v="20"/>
    <n v="1"/>
    <n v="1"/>
    <m/>
    <m/>
    <n v="1"/>
    <s v="Valauto Artois"/>
    <s v="SEAT"/>
    <m/>
    <x v="1"/>
  </r>
  <r>
    <n v="80"/>
    <s v="C"/>
    <x v="0"/>
    <x v="13"/>
    <d v="2023-05-27T00:00:00"/>
    <m/>
    <m/>
    <m/>
    <m/>
    <m/>
    <m/>
    <x v="38"/>
    <n v="514816"/>
    <n v="4816"/>
    <s v="VSSZZZKJ4PR126387"/>
    <s v="LEPERS CELINE"/>
    <s v="ARONA"/>
    <n v="20270.830000000002"/>
    <n v="1191.68"/>
    <n v="21462.510000000002"/>
    <n v="14"/>
    <n v="381.6"/>
    <n v="36.17"/>
    <m/>
    <n v="345.43"/>
    <n v="1.7779840288950358E-2"/>
    <n v="0"/>
    <n v="-2966"/>
    <m/>
    <s v="indemnite de rachat a passer 550€"/>
    <n v="7.0000000000000007E-2"/>
    <n v="0.08"/>
    <n v="24.180100000000003"/>
    <m/>
    <n v="24.180100000000003"/>
    <s v=""/>
    <n v="1"/>
    <n v="0"/>
    <n v="0"/>
    <n v="1"/>
    <m/>
    <m/>
    <n v="0"/>
    <s v="Valauto Artois"/>
    <s v="SEAT"/>
    <m/>
    <x v="12"/>
  </r>
  <r>
    <n v="80"/>
    <s v="NP"/>
    <x v="0"/>
    <x v="38"/>
    <d v="2023-06-09T00:00:00"/>
    <m/>
    <m/>
    <m/>
    <s v="x"/>
    <m/>
    <n v="29616"/>
    <x v="38"/>
    <n v="524236"/>
    <n v="236"/>
    <s v="VSSZZZKL6PR044470"/>
    <s v="BOUCHER JAMES"/>
    <s v="LEON"/>
    <n v="27662.5"/>
    <n v="1175.01"/>
    <n v="28837.51"/>
    <n v="28"/>
    <n v="1321.31"/>
    <n v="132.5"/>
    <m/>
    <n v="1188.81"/>
    <n v="4.5819143192321388E-2"/>
    <n v="0"/>
    <n v="-2400"/>
    <m/>
    <s v="manque indemnité rachat"/>
    <n v="7.0000000000000007E-2"/>
    <n v="0.08"/>
    <n v="83.216700000000003"/>
    <m/>
    <n v="83.216700000000003"/>
    <s v="VWB"/>
    <n v="1"/>
    <n v="20"/>
    <n v="1"/>
    <n v="1"/>
    <m/>
    <m/>
    <n v="1"/>
    <s v="Valauto Artois"/>
    <s v="SEAT"/>
    <m/>
    <x v="12"/>
  </r>
  <r>
    <n v="80"/>
    <s v="NC"/>
    <x v="0"/>
    <x v="28"/>
    <d v="2023-06-08T00:00:00"/>
    <s v="x"/>
    <m/>
    <m/>
    <m/>
    <m/>
    <n v="0"/>
    <x v="0"/>
    <n v="524276"/>
    <n v="276"/>
    <s v="VSSZZZKJ3PR129328"/>
    <s v="COPIN JEANNINE"/>
    <s v="IBIZA"/>
    <n v="16812.5"/>
    <n v="716.67"/>
    <n v="17529.169999999998"/>
    <n v="8"/>
    <n v="-266.02999999999997"/>
    <n v="139.16999999999999"/>
    <m/>
    <n v="-405.19999999999993"/>
    <n v="-1.5176417366024746E-2"/>
    <n v="0"/>
    <n v="-1896"/>
    <m/>
    <s v="marge manquante"/>
    <m/>
    <n v="0.1"/>
    <n v="0"/>
    <m/>
    <n v="0"/>
    <s v="VWB"/>
    <n v="1"/>
    <n v="0"/>
    <n v="0"/>
    <n v="1"/>
    <m/>
    <m/>
    <n v="0"/>
    <s v="Valauto Artois"/>
    <s v="SEAT"/>
    <m/>
    <x v="0"/>
  </r>
  <r>
    <s v="NI"/>
    <s v="C"/>
    <x v="6"/>
    <x v="37"/>
    <d v="2023-05-26T00:00:00"/>
    <m/>
    <m/>
    <m/>
    <m/>
    <m/>
    <n v="0"/>
    <x v="39"/>
    <n v="1872"/>
    <n v="1188705"/>
    <m/>
    <s v="Poileve Marie Laure"/>
    <s v="MICRA"/>
    <n v="12752.7"/>
    <m/>
    <n v="12752.7"/>
    <n v="426"/>
    <n v="842.17000000000053"/>
    <m/>
    <m/>
    <n v="842.17000000000053"/>
    <n v="6.6038564382444542E-2"/>
    <n v="-3530.56"/>
    <m/>
    <m/>
    <m/>
    <n v="0.13"/>
    <n v="0.13"/>
    <n v="109.48210000000007"/>
    <m/>
    <n v="109.48210000000007"/>
    <s v=""/>
    <n v="0"/>
    <n v="0"/>
    <n v="0"/>
    <n v="1"/>
    <m/>
    <m/>
    <n v="0"/>
    <s v="Valauto Béthune"/>
    <s v="NISSAN"/>
    <m/>
    <x v="13"/>
  </r>
  <r>
    <s v="NI"/>
    <s v="C"/>
    <x v="6"/>
    <x v="60"/>
    <d v="2023-01-24T00:00:00"/>
    <m/>
    <m/>
    <m/>
    <m/>
    <m/>
    <m/>
    <x v="5"/>
    <n v="1878"/>
    <n v="1197707"/>
    <m/>
    <s v="Semnord Ventilation"/>
    <s v="NV300"/>
    <n v="30350"/>
    <m/>
    <n v="30350"/>
    <n v="26"/>
    <n v="-24.04"/>
    <m/>
    <m/>
    <n v="-24.04"/>
    <n v="-7.9209225700164739E-4"/>
    <n v="-9662.4699999999993"/>
    <m/>
    <m/>
    <m/>
    <m/>
    <m/>
    <n v="0"/>
    <m/>
    <n v="0"/>
    <m/>
    <s v=""/>
    <n v="0"/>
    <n v="0"/>
    <n v="1"/>
    <m/>
    <m/>
    <n v="0"/>
    <s v="Valauto Béthune"/>
    <s v="NISSAN"/>
    <m/>
    <x v="1"/>
  </r>
  <r>
    <s v="NI"/>
    <s v="C"/>
    <x v="6"/>
    <x v="11"/>
    <d v="2023-06-19T00:00:00"/>
    <m/>
    <m/>
    <m/>
    <m/>
    <m/>
    <m/>
    <x v="5"/>
    <n v="1879"/>
    <n v="1197764"/>
    <m/>
    <s v="Roncq Automobiles Lo"/>
    <s v="NV 400"/>
    <n v="41285"/>
    <m/>
    <n v="41285"/>
    <n v="51"/>
    <n v="223.10999999999694"/>
    <m/>
    <m/>
    <n v="223.10999999999694"/>
    <n v="5.4041419401719016E-3"/>
    <n v="-15980.63"/>
    <m/>
    <m/>
    <s v="taux 0% signé Fabien"/>
    <n v="0"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11"/>
    <d v="2023-06-19T00:00:00"/>
    <m/>
    <m/>
    <m/>
    <m/>
    <m/>
    <m/>
    <x v="5"/>
    <n v="1881"/>
    <n v="1197762"/>
    <m/>
    <s v="Roncq Automobiles Lo"/>
    <s v="NV 400"/>
    <n v="41285"/>
    <m/>
    <n v="41285"/>
    <n v="56"/>
    <n v="223.10999999999694"/>
    <m/>
    <m/>
    <n v="223.10999999999694"/>
    <n v="5.4041419401719016E-3"/>
    <n v="-15980.63"/>
    <m/>
    <m/>
    <s v="taux 0% signé Fabien"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9"/>
    <d v="2023-06-28T00:00:00"/>
    <m/>
    <m/>
    <m/>
    <m/>
    <m/>
    <m/>
    <x v="39"/>
    <n v="1920"/>
    <n v="1196258"/>
    <m/>
    <s v="Mahieu Julie"/>
    <s v="QASHQAI"/>
    <n v="29710.94"/>
    <m/>
    <n v="29710.94"/>
    <n v="428"/>
    <n v="1422.2199999999993"/>
    <m/>
    <m/>
    <n v="1422.2199999999993"/>
    <n v="4.7868562892994952E-2"/>
    <n v="-4587.1899999999996"/>
    <m/>
    <m/>
    <m/>
    <n v="0.13"/>
    <n v="0.13"/>
    <n v="184.88859999999991"/>
    <m/>
    <n v="184.88859999999991"/>
    <s v=""/>
    <n v="0"/>
    <n v="0"/>
    <n v="0"/>
    <n v="1"/>
    <m/>
    <m/>
    <n v="0"/>
    <s v="Valauto Béthune"/>
    <s v="NISSAN"/>
    <m/>
    <x v="13"/>
  </r>
  <r>
    <s v="NI"/>
    <s v="C"/>
    <x v="6"/>
    <x v="61"/>
    <d v="2023-03-27T00:00:00"/>
    <m/>
    <m/>
    <m/>
    <m/>
    <m/>
    <m/>
    <x v="5"/>
    <n v="1765"/>
    <n v="1184612"/>
    <m/>
    <s v="Amelioration Francaise Du Loge"/>
    <s v="NV 400"/>
    <n v="41315"/>
    <m/>
    <n v="41315"/>
    <n v="73"/>
    <n v="647.35"/>
    <m/>
    <m/>
    <n v="647.35"/>
    <n v="1.5668643349872929E-2"/>
    <n v="-16239.07"/>
    <n v="-1450"/>
    <m/>
    <m/>
    <n v="0.1"/>
    <n v="0.12"/>
    <n v="64.734999999999999"/>
    <m/>
    <n v="64.734999999999999"/>
    <s v=""/>
    <n v="0"/>
    <n v="0"/>
    <n v="0"/>
    <n v="1"/>
    <m/>
    <m/>
    <n v="0"/>
    <s v="Valauto Béthune"/>
    <s v="NISSAN"/>
    <m/>
    <x v="1"/>
  </r>
  <r>
    <s v="NI"/>
    <s v="NC"/>
    <x v="6"/>
    <x v="2"/>
    <d v="2023-07-12T00:00:00"/>
    <s v="x"/>
    <m/>
    <m/>
    <m/>
    <m/>
    <n v="-57736"/>
    <x v="40"/>
    <n v="1771"/>
    <n v="1185183"/>
    <m/>
    <s v="Label Auto"/>
    <s v="NV300"/>
    <n v="44401.67"/>
    <m/>
    <n v="44401.67"/>
    <n v="2"/>
    <n v="-10850.9"/>
    <m/>
    <m/>
    <n v="-10850.9"/>
    <n v="-0.24438044785252447"/>
    <n v="0"/>
    <m/>
    <m/>
    <m/>
    <m/>
    <s v=""/>
    <n v="0"/>
    <m/>
    <n v="0"/>
    <s v=""/>
    <n v="0"/>
    <s v=""/>
    <n v="1"/>
    <n v="1"/>
    <m/>
    <m/>
    <n v="1"/>
    <s v="Valauto Béthune"/>
    <s v="NISSAN"/>
    <m/>
    <x v="13"/>
  </r>
  <r>
    <s v="NI"/>
    <s v="NP"/>
    <x v="6"/>
    <x v="8"/>
    <d v="2023-06-14T00:00:00"/>
    <m/>
    <m/>
    <m/>
    <s v="x"/>
    <m/>
    <n v="-12762.4"/>
    <x v="41"/>
    <n v="1812"/>
    <n v="1177692"/>
    <m/>
    <s v="Lejeune Marc Et Brigitte"/>
    <s v="QASHQAI"/>
    <n v="29741.66"/>
    <m/>
    <n v="29741.66"/>
    <n v="516"/>
    <n v="1614.5500000000002"/>
    <m/>
    <m/>
    <n v="1614.5500000000002"/>
    <n v="5.4285806508446409E-2"/>
    <n v="-4527.6900000000005"/>
    <m/>
    <m/>
    <s v="solde client"/>
    <n v="0.13"/>
    <n v="0.13"/>
    <n v="209.89150000000004"/>
    <m/>
    <n v="209.89150000000004"/>
    <s v=""/>
    <n v="0"/>
    <n v="20"/>
    <n v="1"/>
    <n v="1"/>
    <m/>
    <m/>
    <n v="1"/>
    <s v="Valauto Béthune"/>
    <s v="NISSAN"/>
    <m/>
    <x v="13"/>
  </r>
  <r>
    <s v="NI"/>
    <s v="C"/>
    <x v="6"/>
    <x v="35"/>
    <d v="2023-02-16T00:00:00"/>
    <m/>
    <m/>
    <m/>
    <m/>
    <m/>
    <n v="60330"/>
    <x v="5"/>
    <n v="1840"/>
    <n v="1193852"/>
    <m/>
    <s v="Roncq Automobiles Lo"/>
    <s v="NV300"/>
    <n v="33500"/>
    <m/>
    <n v="33500"/>
    <n v="83"/>
    <n v="520.46"/>
    <m/>
    <m/>
    <n v="520.46"/>
    <n v="1.5536119402985075E-2"/>
    <n v="-10375.469999999999"/>
    <m/>
    <m/>
    <s v="marge vendeur et DCS ne correspondent pas"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</r>
  <r>
    <s v="NI"/>
    <s v="C"/>
    <x v="6"/>
    <x v="23"/>
    <d v="2023-06-19T00:00:00"/>
    <m/>
    <m/>
    <m/>
    <m/>
    <m/>
    <n v="60330"/>
    <x v="5"/>
    <n v="1856"/>
    <n v="1193875"/>
    <m/>
    <s v="Roncq Automobiles Lo"/>
    <s v="NV 400"/>
    <n v="39135"/>
    <m/>
    <n v="39135"/>
    <n v="44"/>
    <n v="623.77000000000044"/>
    <m/>
    <m/>
    <n v="623.77000000000044"/>
    <n v="1.5938929347131734E-2"/>
    <n v="-13706.5"/>
    <m/>
    <m/>
    <m/>
    <n v="0.1"/>
    <n v="0.1"/>
    <n v="62.377000000000045"/>
    <m/>
    <n v="62.377000000000045"/>
    <s v=""/>
    <n v="0"/>
    <n v="0"/>
    <n v="0"/>
    <n v="1"/>
    <m/>
    <m/>
    <n v="0"/>
    <s v="Valauto Béthune"/>
    <s v="NISSAN"/>
    <m/>
    <x v="1"/>
  </r>
  <r>
    <s v="NI"/>
    <s v="C"/>
    <x v="6"/>
    <x v="62"/>
    <d v="2023-03-23T00:00:00"/>
    <m/>
    <m/>
    <m/>
    <m/>
    <m/>
    <n v="60330"/>
    <x v="5"/>
    <n v="1857"/>
    <n v="1193851"/>
    <m/>
    <s v="Roncq Automobiles Lo"/>
    <s v="NV300"/>
    <n v="33500"/>
    <m/>
    <n v="33500"/>
    <n v="101"/>
    <n v="520.46"/>
    <m/>
    <m/>
    <n v="520.46"/>
    <n v="1.5536119402985075E-2"/>
    <n v="-10375.469999999999"/>
    <m/>
    <m/>
    <m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</r>
  <r>
    <s v="NI"/>
    <s v="C"/>
    <x v="6"/>
    <x v="35"/>
    <d v="2023-02-16T00:00:00"/>
    <m/>
    <m/>
    <m/>
    <m/>
    <m/>
    <n v="60330"/>
    <x v="5"/>
    <n v="1859"/>
    <n v="1193859"/>
    <m/>
    <s v="Roncq Automobiles Lo"/>
    <s v="NV300"/>
    <n v="33500"/>
    <m/>
    <n v="33500"/>
    <n v="86"/>
    <n v="-181.54"/>
    <m/>
    <m/>
    <n v="-181.54"/>
    <n v="-5.4191044776119397E-3"/>
    <n v="-10747.47"/>
    <m/>
    <m/>
    <s v="marge vendeur et DCS ne correspondent pas"/>
    <m/>
    <n v="0.1"/>
    <n v="0"/>
    <m/>
    <n v="0"/>
    <s v=""/>
    <n v="0"/>
    <n v="0"/>
    <n v="0"/>
    <n v="1"/>
    <m/>
    <m/>
    <n v="0"/>
    <s v="Valauto Béthune"/>
    <s v="NISSAN"/>
    <m/>
    <x v="1"/>
  </r>
  <r>
    <s v="NI"/>
    <s v="C"/>
    <x v="6"/>
    <x v="63"/>
    <d v="2023-02-14T00:00:00"/>
    <m/>
    <m/>
    <m/>
    <m/>
    <m/>
    <n v="60330"/>
    <x v="5"/>
    <n v="1861"/>
    <n v="1193857"/>
    <m/>
    <s v="Roncq Automobiles Lo"/>
    <s v="NV300"/>
    <n v="33500"/>
    <m/>
    <n v="33500"/>
    <n v="75"/>
    <n v="520.46"/>
    <m/>
    <m/>
    <n v="520.46"/>
    <n v="1.5536119402985075E-2"/>
    <n v="-10375.469999999999"/>
    <m/>
    <m/>
    <s v="marge vendeur et DCS ne correspondent pas"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</r>
  <r>
    <s v="NI"/>
    <s v="C"/>
    <x v="6"/>
    <x v="63"/>
    <d v="2023-02-14T00:00:00"/>
    <m/>
    <m/>
    <m/>
    <m/>
    <m/>
    <n v="60330"/>
    <x v="5"/>
    <n v="1862"/>
    <n v="1193856"/>
    <m/>
    <s v="Roncq Automobiles Lo"/>
    <s v="NV300"/>
    <n v="33500"/>
    <m/>
    <n v="33500"/>
    <n v="77"/>
    <n v="520.46"/>
    <m/>
    <m/>
    <n v="520.46"/>
    <n v="1.5536119402985075E-2"/>
    <n v="-10375.469999999999"/>
    <m/>
    <m/>
    <s v="marge vendeur et DCS ne correspondent pas"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</r>
  <r>
    <s v="NI"/>
    <s v="NC"/>
    <x v="6"/>
    <x v="7"/>
    <d v="2023-04-01T00:00:00"/>
    <m/>
    <s v="x"/>
    <m/>
    <s v="x"/>
    <m/>
    <n v="-950"/>
    <x v="5"/>
    <n v="1876"/>
    <n v="1197828"/>
    <m/>
    <s v="Ed Etancheite"/>
    <s v="NV300"/>
    <n v="42406.67"/>
    <m/>
    <n v="42406.67"/>
    <n v="7"/>
    <n v="537.14999999999964"/>
    <m/>
    <m/>
    <n v="537.14999999999964"/>
    <n v="1.2666639469687191E-2"/>
    <n v="-14056.31"/>
    <m/>
    <m/>
    <s v="solde client / vendeur ?"/>
    <n v="0.1"/>
    <s v=""/>
    <n v="53.714999999999968"/>
    <m/>
    <n v="53.714999999999968"/>
    <s v=""/>
    <n v="0"/>
    <m/>
    <n v="0"/>
    <n v="1"/>
    <m/>
    <m/>
    <n v="0"/>
    <s v="Valauto Béthune"/>
    <s v="NISSAN"/>
    <m/>
    <x v="1"/>
  </r>
  <r>
    <s v="NI"/>
    <s v="NC"/>
    <x v="6"/>
    <x v="64"/>
    <d v="2023-03-24T00:00:00"/>
    <s v="x"/>
    <m/>
    <m/>
    <m/>
    <m/>
    <n v="60330"/>
    <x v="5"/>
    <n v="1890"/>
    <n v="1197680"/>
    <m/>
    <s v="Roncq Automobiles Lo"/>
    <s v="NV300"/>
    <n v="34350"/>
    <m/>
    <n v="34350"/>
    <n v="29"/>
    <n v="-174.73"/>
    <m/>
    <m/>
    <n v="-174.73"/>
    <n v="-5.0867540029112075E-3"/>
    <n v="-10400.780000000001"/>
    <m/>
    <m/>
    <s v="marge manquante"/>
    <m/>
    <n v="0.1"/>
    <n v="0"/>
    <m/>
    <n v="0"/>
    <s v=""/>
    <n v="0"/>
    <n v="0"/>
    <n v="0"/>
    <n v="1"/>
    <m/>
    <m/>
    <n v="0"/>
    <s v="Valauto Béthune"/>
    <s v="NISSAN"/>
    <m/>
    <x v="1"/>
  </r>
  <r>
    <s v="NI"/>
    <s v="C"/>
    <x v="6"/>
    <x v="2"/>
    <d v="2023-04-06T00:00:00"/>
    <m/>
    <m/>
    <m/>
    <m/>
    <m/>
    <n v="60330"/>
    <x v="5"/>
    <n v="1914"/>
    <n v="1202404"/>
    <m/>
    <s v="Roncq Automobiles Lo"/>
    <s v="NV 400"/>
    <n v="40005"/>
    <m/>
    <n v="40005"/>
    <n v="164"/>
    <n v="180.82999999999811"/>
    <m/>
    <m/>
    <n v="180.82999999999811"/>
    <n v="4.5201849768778434E-3"/>
    <n v="-14271"/>
    <m/>
    <m/>
    <m/>
    <n v="0.1"/>
    <n v="0.1"/>
    <n v="18.08299999999981"/>
    <m/>
    <n v="18.08299999999981"/>
    <s v=""/>
    <n v="0"/>
    <n v="0"/>
    <n v="0"/>
    <n v="1"/>
    <m/>
    <m/>
    <n v="0"/>
    <s v="Valauto Béthune"/>
    <s v="NISSAN"/>
    <m/>
    <x v="1"/>
  </r>
  <r>
    <s v="NI"/>
    <s v="C"/>
    <x v="6"/>
    <x v="9"/>
    <d v="2023-06-28T00:00:00"/>
    <m/>
    <m/>
    <m/>
    <m/>
    <m/>
    <m/>
    <x v="39"/>
    <n v="1918"/>
    <n v="1196255"/>
    <m/>
    <s v="Michalak Patrick"/>
    <s v="QASHQAI"/>
    <n v="36458.339999999997"/>
    <m/>
    <n v="36458.339999999997"/>
    <n v="428"/>
    <n v="1318.11"/>
    <m/>
    <n v="-718.89"/>
    <n v="599.21999999999991"/>
    <n v="1.6435745566035095E-2"/>
    <n v="-5262.89"/>
    <m/>
    <m/>
    <m/>
    <n v="0.13"/>
    <n v="0.13"/>
    <n v="77.898599999999988"/>
    <m/>
    <n v="77.898599999999988"/>
    <s v=""/>
    <n v="0"/>
    <n v="20"/>
    <n v="1"/>
    <n v="1"/>
    <m/>
    <m/>
    <n v="1"/>
    <s v="Valauto Béthune"/>
    <s v="NISSAN"/>
    <m/>
    <x v="13"/>
  </r>
  <r>
    <s v="NI"/>
    <s v="C"/>
    <x v="6"/>
    <x v="31"/>
    <d v="2023-07-07T00:00:00"/>
    <m/>
    <m/>
    <m/>
    <m/>
    <m/>
    <m/>
    <x v="5"/>
    <n v="1924"/>
    <n v="1204315"/>
    <m/>
    <s v="Ligue Hauts De France De Badmi"/>
    <s v="NV300"/>
    <n v="35562.5"/>
    <m/>
    <n v="35562.5"/>
    <n v="19"/>
    <n v="1442.1600000000008"/>
    <m/>
    <n v="-395.16000000000008"/>
    <n v="1047.0000000000007"/>
    <n v="2.9441124780316363E-2"/>
    <n v="-9060.6"/>
    <m/>
    <m/>
    <m/>
    <n v="0.1"/>
    <s v=""/>
    <n v="104.70000000000007"/>
    <m/>
    <n v="104.70000000000007"/>
    <s v=""/>
    <n v="0"/>
    <s v=""/>
    <n v="1"/>
    <n v="1"/>
    <m/>
    <m/>
    <n v="1"/>
    <s v="Valauto Béthune"/>
    <s v="NISSAN"/>
    <m/>
    <x v="1"/>
  </r>
  <r>
    <s v="NI"/>
    <s v="NC"/>
    <x v="6"/>
    <x v="2"/>
    <d v="2023-07-12T00:00:00"/>
    <s v="x"/>
    <m/>
    <m/>
    <m/>
    <m/>
    <n v="-57736"/>
    <x v="40"/>
    <n v="1925"/>
    <n v="1204213"/>
    <m/>
    <s v="Label Auto"/>
    <s v="NV 400"/>
    <n v="43705"/>
    <m/>
    <n v="43705"/>
    <n v="3"/>
    <n v="-14455.57"/>
    <m/>
    <m/>
    <n v="-14455.57"/>
    <n v="-0.33075323189566408"/>
    <n v="0"/>
    <m/>
    <m/>
    <m/>
    <m/>
    <s v=""/>
    <n v="0"/>
    <m/>
    <n v="0"/>
    <s v=""/>
    <n v="0"/>
    <s v=""/>
    <n v="1"/>
    <n v="1"/>
    <m/>
    <m/>
    <n v="1"/>
    <s v="Valauto Béthune"/>
    <s v="NISSAN"/>
    <m/>
    <x v="13"/>
  </r>
  <r>
    <s v="NI"/>
    <s v="C"/>
    <x v="6"/>
    <x v="2"/>
    <d v="2023-06-30T00:00:00"/>
    <m/>
    <m/>
    <m/>
    <m/>
    <m/>
    <m/>
    <x v="21"/>
    <n v="1928"/>
    <n v="1204518"/>
    <m/>
    <s v="Dunkerque Boulogne"/>
    <s v="NV300"/>
    <n v="36812.5"/>
    <m/>
    <n v="36812.5"/>
    <n v="2"/>
    <n v="1123.9300000000003"/>
    <m/>
    <m/>
    <n v="1123.9300000000003"/>
    <n v="3.0531205432937188E-2"/>
    <n v="-9379.26"/>
    <m/>
    <m/>
    <m/>
    <n v="0.1"/>
    <n v="0.1"/>
    <n v="112.39300000000003"/>
    <m/>
    <n v="112.39300000000003"/>
    <s v=""/>
    <n v="0"/>
    <n v="0"/>
    <n v="0"/>
    <n v="1"/>
    <m/>
    <m/>
    <n v="0"/>
    <s v="Valauto Béthune"/>
    <s v="NISSAN"/>
    <m/>
    <x v="1"/>
  </r>
  <r>
    <s v="NI"/>
    <s v="C"/>
    <x v="6"/>
    <x v="2"/>
    <d v="2023-06-30T00:00:00"/>
    <m/>
    <m/>
    <m/>
    <m/>
    <m/>
    <m/>
    <x v="21"/>
    <n v="1929"/>
    <n v="1204519"/>
    <m/>
    <s v="Dunkerque Boulogne"/>
    <s v="NV300"/>
    <n v="36812.5"/>
    <m/>
    <n v="36812.5"/>
    <n v="2"/>
    <n v="1123.9300000000003"/>
    <m/>
    <m/>
    <n v="1123.9300000000003"/>
    <n v="3.0531205432937188E-2"/>
    <n v="-9379.26"/>
    <m/>
    <m/>
    <m/>
    <n v="0.1"/>
    <n v="0.1"/>
    <n v="112.39300000000003"/>
    <m/>
    <n v="112.39300000000003"/>
    <s v=""/>
    <n v="0"/>
    <n v="0"/>
    <n v="0"/>
    <n v="1"/>
    <m/>
    <m/>
    <n v="0"/>
    <s v="Valauto Béthune"/>
    <s v="NISSAN"/>
    <m/>
    <x v="1"/>
  </r>
  <r>
    <s v="NI"/>
    <s v="C"/>
    <x v="6"/>
    <x v="2"/>
    <d v="2023-06-30T00:00:00"/>
    <m/>
    <m/>
    <m/>
    <m/>
    <m/>
    <m/>
    <x v="21"/>
    <n v="1930"/>
    <n v="1204520"/>
    <m/>
    <s v="Dunkerque Boulogne"/>
    <s v="NV300"/>
    <n v="36812.5"/>
    <m/>
    <n v="36812.5"/>
    <n v="2"/>
    <n v="1123.9300000000003"/>
    <m/>
    <m/>
    <n v="1123.9300000000003"/>
    <n v="3.0531205432937188E-2"/>
    <n v="-9379.26"/>
    <m/>
    <m/>
    <m/>
    <n v="0.1"/>
    <n v="0.1"/>
    <n v="112.39300000000003"/>
    <m/>
    <n v="112.39300000000003"/>
    <s v=""/>
    <n v="0"/>
    <n v="0"/>
    <n v="0"/>
    <n v="1"/>
    <m/>
    <m/>
    <n v="0"/>
    <s v="Valauto Béthune"/>
    <s v="NISSAN"/>
    <m/>
    <x v="1"/>
  </r>
  <r>
    <s v="NI"/>
    <s v="C"/>
    <x v="6"/>
    <x v="2"/>
    <d v="2023-06-30T00:00:00"/>
    <m/>
    <m/>
    <m/>
    <m/>
    <m/>
    <m/>
    <x v="21"/>
    <n v="1933"/>
    <n v="1204528"/>
    <m/>
    <s v="Dunkerque Boulogne"/>
    <s v="NV300"/>
    <n v="36562.5"/>
    <m/>
    <n v="36562.5"/>
    <n v="2"/>
    <n v="874.02000000000044"/>
    <m/>
    <m/>
    <n v="874.02000000000044"/>
    <n v="2.3904820512820526E-2"/>
    <n v="-9379.35"/>
    <m/>
    <m/>
    <m/>
    <n v="0.1"/>
    <n v="0.1"/>
    <n v="87.402000000000044"/>
    <m/>
    <n v="87.402000000000044"/>
    <s v=""/>
    <n v="0"/>
    <n v="0"/>
    <n v="0"/>
    <n v="1"/>
    <m/>
    <m/>
    <n v="0"/>
    <s v="Valauto Béthune"/>
    <s v="NISSAN"/>
    <m/>
    <x v="1"/>
  </r>
  <r>
    <s v="NI"/>
    <s v="C"/>
    <x v="6"/>
    <x v="14"/>
    <d v="2023-06-26T00:00:00"/>
    <m/>
    <m/>
    <m/>
    <m/>
    <m/>
    <m/>
    <x v="21"/>
    <n v="1934"/>
    <n v="1204526"/>
    <m/>
    <s v="Dunkerque Boulogne"/>
    <s v="NV300"/>
    <n v="36812.5"/>
    <m/>
    <n v="36812.5"/>
    <n v="8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</r>
  <r>
    <s v="NI"/>
    <s v="C"/>
    <x v="6"/>
    <x v="14"/>
    <d v="2023-06-27T00:00:00"/>
    <m/>
    <m/>
    <m/>
    <m/>
    <m/>
    <m/>
    <x v="21"/>
    <n v="1935"/>
    <n v="1204525"/>
    <m/>
    <s v="Dunkerque Boulogne"/>
    <s v="NV300"/>
    <n v="36812.5"/>
    <m/>
    <n v="36812.5"/>
    <n v="3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</r>
  <r>
    <s v="NI"/>
    <s v="C"/>
    <x v="6"/>
    <x v="14"/>
    <d v="2023-06-26T00:00:00"/>
    <m/>
    <m/>
    <m/>
    <m/>
    <m/>
    <m/>
    <x v="21"/>
    <n v="1936"/>
    <n v="1204524"/>
    <m/>
    <s v="Dunkerque Boulogne"/>
    <s v="NV300"/>
    <n v="36812.5"/>
    <m/>
    <n v="36812.5"/>
    <n v="8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</r>
  <r>
    <s v="NI"/>
    <s v="C"/>
    <x v="6"/>
    <x v="14"/>
    <d v="2023-06-26T00:00:00"/>
    <m/>
    <m/>
    <m/>
    <m/>
    <m/>
    <m/>
    <x v="21"/>
    <n v="1937"/>
    <n v="1204527"/>
    <m/>
    <s v="Dunkerque Boulogne"/>
    <s v="NV300"/>
    <n v="36812.5"/>
    <m/>
    <n v="36812.5"/>
    <n v="8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</r>
  <r>
    <s v="NI"/>
    <s v="C"/>
    <x v="6"/>
    <x v="30"/>
    <d v="2023-06-28T00:00:00"/>
    <m/>
    <m/>
    <m/>
    <m/>
    <m/>
    <n v="60330"/>
    <x v="5"/>
    <n v="1940"/>
    <n v="1204163"/>
    <m/>
    <s v="Roncq Automobiles Lo"/>
    <s v="NV 400"/>
    <n v="39935"/>
    <m/>
    <n v="39935"/>
    <n v="8"/>
    <n v="615.77000000000044"/>
    <m/>
    <m/>
    <n v="615.77000000000044"/>
    <n v="1.5419306372855901E-2"/>
    <n v="-13966.5"/>
    <m/>
    <m/>
    <m/>
    <n v="0.1"/>
    <n v="0.1"/>
    <n v="61.577000000000048"/>
    <m/>
    <n v="61.577000000000048"/>
    <s v=""/>
    <n v="0"/>
    <n v="0"/>
    <n v="0"/>
    <n v="1"/>
    <m/>
    <m/>
    <n v="0"/>
    <s v="Valauto Béthune"/>
    <s v="NISSAN"/>
    <m/>
    <x v="1"/>
  </r>
  <r>
    <s v="NI"/>
    <s v="C"/>
    <x v="6"/>
    <x v="65"/>
    <d v="2023-06-19T00:00:00"/>
    <m/>
    <m/>
    <m/>
    <m/>
    <m/>
    <n v="60330"/>
    <x v="5"/>
    <n v="1959"/>
    <n v="1204168"/>
    <m/>
    <s v="Roncq Automobiles Lo"/>
    <s v="NV300"/>
    <n v="34350"/>
    <m/>
    <n v="34350"/>
    <n v="161"/>
    <n v="2058.7299999999996"/>
    <m/>
    <n v="-1734"/>
    <n v="324.72999999999956"/>
    <n v="9.4535662299854318E-3"/>
    <n v="-12134.24"/>
    <m/>
    <m/>
    <m/>
    <n v="0.1"/>
    <n v="0.1"/>
    <n v="32.472999999999956"/>
    <m/>
    <n v="32.472999999999956"/>
    <s v=""/>
    <n v="0"/>
    <n v="0"/>
    <n v="0"/>
    <n v="1"/>
    <m/>
    <m/>
    <n v="0"/>
    <s v="Valauto Béthune"/>
    <s v="NISSAN"/>
    <m/>
    <x v="1"/>
  </r>
  <r>
    <s v="NI"/>
    <s v="C"/>
    <x v="6"/>
    <x v="2"/>
    <d v="2023-06-30T00:00:00"/>
    <m/>
    <m/>
    <m/>
    <m/>
    <m/>
    <m/>
    <x v="21"/>
    <n v="1961"/>
    <n v="1204559"/>
    <m/>
    <s v="Dunkerque Boulogne"/>
    <s v="NV 400"/>
    <n v="37735"/>
    <m/>
    <n v="37735"/>
    <n v="3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</r>
  <r>
    <s v="NI"/>
    <s v="C"/>
    <x v="6"/>
    <x v="14"/>
    <d v="2023-06-26T00:00:00"/>
    <m/>
    <m/>
    <m/>
    <m/>
    <m/>
    <m/>
    <x v="21"/>
    <n v="1962"/>
    <n v="1204558"/>
    <m/>
    <s v="Dunkerque Boulogne"/>
    <s v="NV 400"/>
    <n v="37735"/>
    <m/>
    <n v="37735"/>
    <n v="6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</r>
  <r>
    <s v="NI"/>
    <s v="C"/>
    <x v="6"/>
    <x v="14"/>
    <d v="2023-06-26T00:00:00"/>
    <m/>
    <m/>
    <m/>
    <m/>
    <m/>
    <m/>
    <x v="21"/>
    <n v="1963"/>
    <n v="1204557"/>
    <m/>
    <s v="Dunkerque Boulogne"/>
    <s v="NV 400"/>
    <n v="37735"/>
    <m/>
    <n v="37735"/>
    <n v="6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</r>
  <r>
    <s v="NI"/>
    <s v="C"/>
    <x v="6"/>
    <x v="2"/>
    <d v="2023-06-30T00:00:00"/>
    <m/>
    <m/>
    <m/>
    <m/>
    <m/>
    <m/>
    <x v="21"/>
    <n v="1964"/>
    <n v="1204556"/>
    <m/>
    <s v="Dunkerque Boulogne"/>
    <s v="NV 400"/>
    <n v="37735"/>
    <m/>
    <n v="37735"/>
    <n v="3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</r>
  <r>
    <s v="NI"/>
    <s v="C"/>
    <x v="6"/>
    <x v="14"/>
    <d v="2023-06-26T00:00:00"/>
    <m/>
    <m/>
    <m/>
    <m/>
    <m/>
    <m/>
    <x v="21"/>
    <n v="1965"/>
    <n v="1204555"/>
    <m/>
    <s v="Dunkerque Boulogne"/>
    <s v="NV 400"/>
    <n v="37735"/>
    <m/>
    <n v="37735"/>
    <n v="6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</r>
  <r>
    <s v="NI"/>
    <s v="C"/>
    <x v="6"/>
    <x v="14"/>
    <d v="2023-06-27T00:00:00"/>
    <m/>
    <m/>
    <m/>
    <m/>
    <m/>
    <m/>
    <x v="21"/>
    <n v="1969"/>
    <n v="1204551"/>
    <m/>
    <s v="Dunkerque Boulogne"/>
    <s v="NV 400"/>
    <n v="37735"/>
    <m/>
    <n v="37735"/>
    <n v="2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</r>
  <r>
    <s v="NI"/>
    <s v="C"/>
    <x v="6"/>
    <x v="25"/>
    <d v="2023-07-01T00:00:00"/>
    <m/>
    <m/>
    <m/>
    <m/>
    <m/>
    <m/>
    <x v="40"/>
    <n v="1977"/>
    <n v="1205213"/>
    <m/>
    <s v="Studio Lys Com"/>
    <s v="NV 400"/>
    <n v="44405"/>
    <m/>
    <n v="44405"/>
    <n v="220"/>
    <n v="1127.4899999999998"/>
    <m/>
    <m/>
    <n v="1127.4899999999998"/>
    <n v="2.5391059565364256E-2"/>
    <n v="-14643.51"/>
    <m/>
    <m/>
    <m/>
    <n v="7.0000000000000007E-2"/>
    <s v=""/>
    <n v="78.924299999999988"/>
    <m/>
    <n v="78.924299999999988"/>
    <s v=""/>
    <n v="0"/>
    <s v=""/>
    <n v="1"/>
    <n v="1"/>
    <m/>
    <m/>
    <n v="1"/>
    <s v="Valauto Béthune"/>
    <s v="NISSAN"/>
    <m/>
    <x v="13"/>
  </r>
  <r>
    <s v="NI"/>
    <s v="NP"/>
    <x v="6"/>
    <x v="31"/>
    <d v="2023-07-01T00:00:00"/>
    <m/>
    <m/>
    <m/>
    <s v="x"/>
    <m/>
    <n v="32064"/>
    <x v="40"/>
    <n v="1983"/>
    <n v="1206487"/>
    <m/>
    <s v="Masson David"/>
    <s v="NV 400"/>
    <n v="43305"/>
    <m/>
    <n v="43305"/>
    <n v="11"/>
    <n v="1299.3799999999992"/>
    <m/>
    <n v="-250"/>
    <n v="1049.3799999999992"/>
    <n v="2.4232305738367377E-2"/>
    <n v="-15146"/>
    <m/>
    <m/>
    <s v="financement BPCE LEASE"/>
    <n v="7.0000000000000007E-2"/>
    <s v=""/>
    <n v="73.456599999999952"/>
    <m/>
    <n v="73.456599999999952"/>
    <s v=""/>
    <n v="0"/>
    <s v=""/>
    <n v="1"/>
    <n v="1"/>
    <m/>
    <m/>
    <n v="1"/>
    <s v="Valauto Béthune"/>
    <s v="NISSAN"/>
    <m/>
    <x v="13"/>
  </r>
  <r>
    <s v="NI"/>
    <s v="C"/>
    <x v="6"/>
    <x v="27"/>
    <d v="2023-06-20T00:00:00"/>
    <m/>
    <m/>
    <m/>
    <m/>
    <m/>
    <n v="60330"/>
    <x v="5"/>
    <n v="1991"/>
    <n v="1209401"/>
    <m/>
    <s v="Roncq Automobiles Lo"/>
    <s v="NV 400"/>
    <n v="39935"/>
    <m/>
    <n v="39935"/>
    <n v="69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</r>
  <r>
    <s v="NI"/>
    <s v="C"/>
    <x v="6"/>
    <x v="31"/>
    <d v="2023-06-28T00:00:00"/>
    <m/>
    <m/>
    <m/>
    <m/>
    <m/>
    <n v="60330"/>
    <x v="5"/>
    <n v="1992"/>
    <n v="1209400"/>
    <m/>
    <s v="Roncq Automobiles Lo"/>
    <s v="NV 400"/>
    <n v="39935"/>
    <m/>
    <n v="39935"/>
    <n v="8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</r>
  <r>
    <s v="NI"/>
    <s v="C"/>
    <x v="6"/>
    <x v="27"/>
    <d v="2023-06-20T00:00:00"/>
    <m/>
    <m/>
    <m/>
    <m/>
    <m/>
    <n v="60330"/>
    <x v="5"/>
    <n v="1993"/>
    <n v="1209398"/>
    <m/>
    <s v="Roncq Automobiles Lo"/>
    <s v="NV 400"/>
    <n v="39935"/>
    <m/>
    <n v="39935"/>
    <n v="67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</r>
  <r>
    <s v="NI"/>
    <s v="C"/>
    <x v="6"/>
    <x v="31"/>
    <d v="2023-06-28T00:00:00"/>
    <m/>
    <m/>
    <m/>
    <m/>
    <m/>
    <n v="60330"/>
    <x v="5"/>
    <n v="1995"/>
    <n v="1209396"/>
    <m/>
    <s v="Roncq Automobiles Lo"/>
    <s v="NV 400"/>
    <n v="39935"/>
    <m/>
    <n v="39935"/>
    <n v="7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</r>
  <r>
    <s v="NI"/>
    <s v="C"/>
    <x v="6"/>
    <x v="31"/>
    <d v="2023-06-28T00:00:00"/>
    <m/>
    <m/>
    <m/>
    <m/>
    <m/>
    <n v="60330"/>
    <x v="5"/>
    <n v="1996"/>
    <n v="1209395"/>
    <m/>
    <s v="Roncq Automobiles Lo"/>
    <s v="NV 400"/>
    <n v="39935"/>
    <m/>
    <n v="39935"/>
    <n v="7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</r>
  <r>
    <s v="NI"/>
    <s v="C"/>
    <x v="6"/>
    <x v="66"/>
    <d v="2023-04-28T00:00:00"/>
    <m/>
    <m/>
    <m/>
    <m/>
    <m/>
    <n v="60330"/>
    <x v="5"/>
    <n v="2001"/>
    <n v="1209384"/>
    <m/>
    <s v="Roncq Automobiles Lo"/>
    <s v="NV300"/>
    <n v="34350"/>
    <m/>
    <n v="34350"/>
    <n v="141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</r>
  <r>
    <s v="NI"/>
    <s v="C"/>
    <x v="6"/>
    <x v="45"/>
    <d v="2023-04-28T00:00:00"/>
    <m/>
    <m/>
    <m/>
    <m/>
    <m/>
    <n v="60330"/>
    <x v="5"/>
    <n v="2002"/>
    <n v="1209381"/>
    <m/>
    <s v="Roncq Automobiles Lo"/>
    <s v="NV300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</r>
  <r>
    <s v="NI"/>
    <s v="C"/>
    <x v="6"/>
    <x v="45"/>
    <d v="2023-04-28T00:00:00"/>
    <m/>
    <m/>
    <m/>
    <m/>
    <m/>
    <n v="60330"/>
    <x v="5"/>
    <n v="2003"/>
    <n v="1209383"/>
    <m/>
    <s v="Roncq Automobiles Lo"/>
    <s v="NV300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</r>
  <r>
    <s v="NI"/>
    <s v="C"/>
    <x v="6"/>
    <x v="45"/>
    <d v="2023-04-28T00:00:00"/>
    <m/>
    <m/>
    <m/>
    <m/>
    <m/>
    <n v="60330"/>
    <x v="5"/>
    <n v="2004"/>
    <n v="1209380"/>
    <m/>
    <s v="Roncq Automobiles Lo"/>
    <s v="NV300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</r>
  <r>
    <s v="NI"/>
    <s v="C"/>
    <x v="6"/>
    <x v="45"/>
    <d v="2023-04-28T00:00:00"/>
    <m/>
    <m/>
    <m/>
    <m/>
    <m/>
    <n v="60330"/>
    <x v="5"/>
    <n v="2005"/>
    <n v="1209382"/>
    <m/>
    <s v="Roncq Automobiles Lo"/>
    <s v="NV300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</r>
  <r>
    <s v="NI"/>
    <s v="C"/>
    <x v="6"/>
    <x v="25"/>
    <d v="2023-07-01T00:00:00"/>
    <m/>
    <m/>
    <m/>
    <m/>
    <m/>
    <n v="60330"/>
    <x v="5"/>
    <n v="2068"/>
    <n v="1213522"/>
    <m/>
    <s v="Roncq Automobiles Lo"/>
    <s v="NV 400"/>
    <n v="40435"/>
    <m/>
    <n v="40435"/>
    <n v="9"/>
    <n v="623.8799999999992"/>
    <m/>
    <m/>
    <n v="623.8799999999992"/>
    <n v="1.5429207369852831E-2"/>
    <n v="-13333.41"/>
    <m/>
    <m/>
    <m/>
    <n v="0.1"/>
    <s v=""/>
    <n v="62.38799999999992"/>
    <m/>
    <n v="62.38799999999992"/>
    <s v=""/>
    <n v="0"/>
    <s v=""/>
    <n v="1"/>
    <n v="1"/>
    <m/>
    <m/>
    <n v="1"/>
    <s v="Valauto Béthune"/>
    <s v="NISSAN"/>
    <m/>
    <x v="1"/>
  </r>
  <r>
    <s v="NI"/>
    <s v="C"/>
    <x v="6"/>
    <x v="25"/>
    <d v="2023-07-01T00:00:00"/>
    <m/>
    <m/>
    <m/>
    <m/>
    <m/>
    <n v="60330"/>
    <x v="5"/>
    <n v="2069"/>
    <n v="1213521"/>
    <m/>
    <s v="Roncq Automobiles Lo"/>
    <s v="NV 400"/>
    <n v="40435"/>
    <m/>
    <n v="40435"/>
    <n v="13"/>
    <n v="623.8799999999992"/>
    <m/>
    <m/>
    <n v="623.8799999999992"/>
    <n v="1.5429207369852831E-2"/>
    <n v="-13333.41"/>
    <m/>
    <m/>
    <m/>
    <n v="0.1"/>
    <s v=""/>
    <n v="62.38799999999992"/>
    <m/>
    <n v="62.38799999999992"/>
    <s v=""/>
    <n v="0"/>
    <s v=""/>
    <n v="1"/>
    <n v="1"/>
    <m/>
    <m/>
    <n v="1"/>
    <s v="Valauto Béthune"/>
    <s v="NISSAN"/>
    <m/>
    <x v="1"/>
  </r>
  <r>
    <s v="NI"/>
    <s v="C"/>
    <x v="6"/>
    <x v="34"/>
    <d v="2023-05-16T00:00:00"/>
    <m/>
    <m/>
    <m/>
    <m/>
    <m/>
    <n v="675"/>
    <x v="39"/>
    <n v="2100"/>
    <n v="1199670"/>
    <m/>
    <s v="Lawniczak Bernard"/>
    <s v="QASHQAI"/>
    <n v="31291.66"/>
    <m/>
    <n v="31291.66"/>
    <n v="237"/>
    <n v="1247.1400000000012"/>
    <m/>
    <m/>
    <n v="1247.1400000000012"/>
    <n v="3.9855348038423055E-2"/>
    <n v="-937.83"/>
    <m/>
    <m/>
    <s v="attelage non réglé"/>
    <n v="0.13"/>
    <n v="0.13"/>
    <n v="162.12820000000016"/>
    <m/>
    <n v="162.12820000000016"/>
    <s v="FACTURE ATTELLAGE 675€"/>
    <n v="0"/>
    <n v="20"/>
    <n v="1"/>
    <n v="1"/>
    <m/>
    <m/>
    <n v="1"/>
    <s v="Valauto Béthune"/>
    <s v="NISSAN"/>
    <m/>
    <x v="13"/>
  </r>
  <r>
    <s v="NI"/>
    <s v="NP"/>
    <x v="6"/>
    <x v="37"/>
    <d v="2023-05-26T00:00:00"/>
    <m/>
    <m/>
    <m/>
    <s v="x"/>
    <m/>
    <n v="-16137.38"/>
    <x v="40"/>
    <n v="2113"/>
    <n v="1218317"/>
    <m/>
    <s v="Denele Bertrand"/>
    <s v="JUKE"/>
    <n v="24116.67"/>
    <m/>
    <n v="24116.67"/>
    <n v="101"/>
    <n v="485.87999999999738"/>
    <m/>
    <m/>
    <n v="485.87999999999738"/>
    <n v="2.0147060104068987E-2"/>
    <n v="-833.33"/>
    <m/>
    <m/>
    <s v="reprise vo non prélevée"/>
    <n v="7.0000000000000007E-2"/>
    <n v="7.0000000000000007E-2"/>
    <n v="34.011599999999817"/>
    <m/>
    <n v="34.011599999999817"/>
    <s v="DIAC"/>
    <n v="0"/>
    <n v="20"/>
    <n v="1"/>
    <n v="1"/>
    <m/>
    <m/>
    <n v="1"/>
    <s v="Valauto Béthune"/>
    <s v="NISSAN"/>
    <m/>
    <x v="13"/>
  </r>
  <r>
    <s v="NI"/>
    <s v="C"/>
    <x v="6"/>
    <x v="10"/>
    <d v="2023-06-03T00:00:00"/>
    <m/>
    <m/>
    <m/>
    <s v="x"/>
    <s v="X"/>
    <n v="4037.84"/>
    <x v="39"/>
    <n v="2132"/>
    <n v="1219225"/>
    <m/>
    <s v="Lingner Arnaud"/>
    <s v="JUKE"/>
    <n v="28916.66"/>
    <m/>
    <n v="28916.66"/>
    <n v="201"/>
    <n v="267.37000000000171"/>
    <m/>
    <m/>
    <n v="267.37000000000171"/>
    <n v="9.2462269155566962E-3"/>
    <n v="-1131.05"/>
    <m/>
    <m/>
    <s v="reprise non comptabilisée"/>
    <n v="0.13"/>
    <n v="0.13"/>
    <n v="34.758100000000226"/>
    <m/>
    <n v="34.758100000000226"/>
    <s v=""/>
    <n v="0"/>
    <n v="20"/>
    <n v="1"/>
    <n v="1"/>
    <m/>
    <m/>
    <n v="1"/>
    <s v="Valauto Béthune"/>
    <s v="NISSAN"/>
    <m/>
    <x v="13"/>
  </r>
  <r>
    <s v="NI"/>
    <s v="NP"/>
    <x v="6"/>
    <x v="30"/>
    <d v="2023-06-27T00:00:00"/>
    <m/>
    <m/>
    <m/>
    <s v="x"/>
    <m/>
    <n v="46121.5"/>
    <x v="42"/>
    <n v="2137"/>
    <n v="1222255"/>
    <m/>
    <s v="Bpce Carlease"/>
    <s v="NOUVEAU X-TRAIL"/>
    <n v="38409.58"/>
    <m/>
    <n v="38409.58"/>
    <n v="113"/>
    <n v="1148.2800000000011"/>
    <m/>
    <m/>
    <n v="1148.2800000000011"/>
    <n v="2.9895666653996244E-2"/>
    <n v="-590.55999999999995"/>
    <m/>
    <m/>
    <s v="non payé"/>
    <m/>
    <n v="0.13"/>
    <n v="0"/>
    <m/>
    <n v="0"/>
    <s v=""/>
    <n v="0"/>
    <n v="0"/>
    <n v="0"/>
    <n v="1"/>
    <m/>
    <m/>
    <n v="0"/>
    <s v="Valauto Béthune"/>
    <s v="NISSAN"/>
    <m/>
    <x v="7"/>
  </r>
  <r>
    <s v="NI"/>
    <s v="NC"/>
    <x v="6"/>
    <x v="56"/>
    <d v="2023-06-19T00:00:00"/>
    <m/>
    <s v="x"/>
    <m/>
    <m/>
    <m/>
    <m/>
    <x v="1"/>
    <n v="2150"/>
    <n v="1227628"/>
    <m/>
    <s v="Louveo"/>
    <s v="QASHQAI"/>
    <n v="32666.67"/>
    <m/>
    <n v="32666.67"/>
    <n v="15"/>
    <n v="582.02999999999656"/>
    <m/>
    <m/>
    <n v="582.02999999999656"/>
    <n v="1.7817243079873049E-2"/>
    <n v="-685.35"/>
    <m/>
    <m/>
    <s v="non signée"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31"/>
    <d v="2023-07-05T00:00:00"/>
    <m/>
    <m/>
    <m/>
    <m/>
    <m/>
    <m/>
    <x v="42"/>
    <n v="2152"/>
    <n v="1217045"/>
    <m/>
    <s v="Automobile De L Alliance"/>
    <s v="NEW X-TRAIL"/>
    <n v="45552.61"/>
    <m/>
    <n v="45552.61"/>
    <n v="215"/>
    <n v="0"/>
    <m/>
    <m/>
    <n v="0"/>
    <n v="0"/>
    <n v="0"/>
    <m/>
    <m/>
    <m/>
    <m/>
    <s v=""/>
    <n v="0"/>
    <m/>
    <n v="0"/>
    <s v=""/>
    <n v="0"/>
    <s v=""/>
    <n v="1"/>
    <n v="1"/>
    <m/>
    <m/>
    <n v="1"/>
    <s v="Valauto Béthune"/>
    <s v="NISSAN"/>
    <m/>
    <x v="7"/>
  </r>
  <r>
    <s v="NI"/>
    <s v="C"/>
    <x v="6"/>
    <x v="19"/>
    <d v="2023-07-01T00:00:00"/>
    <m/>
    <m/>
    <m/>
    <m/>
    <m/>
    <m/>
    <x v="39"/>
    <n v="2157"/>
    <n v="1209085"/>
    <m/>
    <s v="Darras Jean-Paul"/>
    <s v="QASHQAI"/>
    <n v="39541.67"/>
    <m/>
    <n v="39541.67"/>
    <n v="184"/>
    <n v="-1436.5899999999983"/>
    <m/>
    <m/>
    <n v="-1436.5899999999983"/>
    <n v="-3.6331040140692043E-2"/>
    <n v="-1553.77"/>
    <m/>
    <m/>
    <m/>
    <m/>
    <s v=""/>
    <n v="0"/>
    <m/>
    <n v="0"/>
    <s v=""/>
    <n v="0"/>
    <s v=""/>
    <n v="1"/>
    <n v="1"/>
    <m/>
    <m/>
    <n v="1"/>
    <s v="Valauto Béthune"/>
    <s v="NISSAN"/>
    <m/>
    <x v="13"/>
  </r>
  <r>
    <s v="NI"/>
    <s v="C"/>
    <x v="6"/>
    <x v="25"/>
    <d v="2023-07-01T00:00:00"/>
    <m/>
    <m/>
    <m/>
    <s v="x"/>
    <s v="X"/>
    <n v="1024.81"/>
    <x v="39"/>
    <n v="2196"/>
    <n v="1233677"/>
    <m/>
    <s v="Boddaert Alain"/>
    <s v="JUKE"/>
    <n v="26750"/>
    <m/>
    <n v="26750"/>
    <n v="1"/>
    <n v="963.0100000000001"/>
    <m/>
    <m/>
    <n v="963.0100000000001"/>
    <n v="3.6000373831775706E-2"/>
    <n v="-1634.91"/>
    <m/>
    <m/>
    <s v="reprise non comptabilisée"/>
    <n v="7.0000000000000007E-2"/>
    <s v=""/>
    <n v="67.41070000000002"/>
    <m/>
    <n v="67.41070000000002"/>
    <s v=""/>
    <n v="0"/>
    <s v=""/>
    <n v="1"/>
    <n v="1"/>
    <m/>
    <m/>
    <n v="1"/>
    <s v="Valauto Béthune"/>
    <s v="NISSAN"/>
    <m/>
    <x v="13"/>
  </r>
  <r>
    <s v="NI"/>
    <s v="C"/>
    <x v="6"/>
    <x v="28"/>
    <d v="2023-06-10T00:00:00"/>
    <m/>
    <m/>
    <m/>
    <m/>
    <m/>
    <m/>
    <x v="39"/>
    <n v="2197"/>
    <n v="1232457"/>
    <m/>
    <s v="Marquant David"/>
    <s v="QASHQAI"/>
    <n v="39708.33"/>
    <m/>
    <n v="39708.33"/>
    <n v="2"/>
    <n v="-170.87"/>
    <m/>
    <m/>
    <n v="-170.87"/>
    <n v="-4.3031273286990414E-3"/>
    <n v="-833.33"/>
    <m/>
    <m/>
    <m/>
    <m/>
    <n v="7.0000000000000007E-2"/>
    <n v="0"/>
    <m/>
    <n v="0"/>
    <s v=""/>
    <n v="0"/>
    <n v="20"/>
    <n v="1"/>
    <n v="1"/>
    <m/>
    <m/>
    <n v="1"/>
    <s v="Valauto Béthune"/>
    <s v="NISSAN"/>
    <m/>
    <x v="13"/>
  </r>
  <r>
    <s v="NI"/>
    <s v="C"/>
    <x v="6"/>
    <x v="67"/>
    <d v="2023-04-06T00:00:00"/>
    <m/>
    <m/>
    <m/>
    <s v="x"/>
    <s v="X"/>
    <n v="-439.7"/>
    <x v="39"/>
    <n v="2206"/>
    <n v="1199560"/>
    <m/>
    <s v="Caron Joel"/>
    <s v="JUKE"/>
    <n v="22575"/>
    <m/>
    <n v="22575"/>
    <n v="24"/>
    <n v="817.8"/>
    <m/>
    <m/>
    <n v="817.8"/>
    <n v="3.6225913621262457E-2"/>
    <n v="-833.33"/>
    <m/>
    <m/>
    <s v="SoLde client"/>
    <n v="0.13"/>
    <m/>
    <n v="106.31399999999999"/>
    <m/>
    <n v="106.31399999999999"/>
    <m/>
    <m/>
    <m/>
    <n v="0"/>
    <n v="1"/>
    <m/>
    <m/>
    <n v="0"/>
    <s v="Valauto Béthune"/>
    <s v="NISSAN"/>
    <m/>
    <x v="13"/>
  </r>
  <r>
    <s v="NI"/>
    <s v="C"/>
    <x v="6"/>
    <x v="37"/>
    <d v="2023-05-26T00:00:00"/>
    <m/>
    <m/>
    <m/>
    <s v="x"/>
    <s v="X"/>
    <n v="-9127.06"/>
    <x v="39"/>
    <n v="2207"/>
    <s v="N119576"/>
    <m/>
    <s v="Cannetti Aldo"/>
    <s v="JUKE"/>
    <n v="22991.67"/>
    <m/>
    <n v="22991.67"/>
    <n v="48"/>
    <n v="717.42999999999665"/>
    <m/>
    <m/>
    <n v="717.42999999999665"/>
    <n v="3.1203909937816465E-2"/>
    <n v="-1666.66"/>
    <m/>
    <m/>
    <s v="reprise sur seat"/>
    <n v="0.13"/>
    <n v="0.13"/>
    <n v="93.265899999999561"/>
    <m/>
    <n v="93.265899999999561"/>
    <s v="DIAC LOCATION"/>
    <n v="0"/>
    <n v="20"/>
    <n v="1"/>
    <n v="1"/>
    <m/>
    <m/>
    <n v="1"/>
    <s v="Valauto Béthune"/>
    <s v="NISSAN"/>
    <m/>
    <x v="13"/>
  </r>
  <r>
    <s v="NI"/>
    <s v="C"/>
    <x v="6"/>
    <x v="3"/>
    <d v="2023-07-01T00:00:00"/>
    <m/>
    <m/>
    <m/>
    <m/>
    <m/>
    <m/>
    <x v="39"/>
    <n v="2284"/>
    <n v="1234030"/>
    <m/>
    <s v="Semet Sebastien"/>
    <s v="JUKE"/>
    <n v="20325"/>
    <m/>
    <n v="20325"/>
    <n v="20"/>
    <n v="739.06000000000051"/>
    <m/>
    <m/>
    <n v="739.06000000000051"/>
    <n v="3.6362115621156238E-2"/>
    <n v="-833.33"/>
    <m/>
    <m/>
    <m/>
    <n v="7.0000000000000007E-2"/>
    <s v=""/>
    <n v="51.734200000000044"/>
    <m/>
    <n v="51.734200000000044"/>
    <s v=""/>
    <n v="0"/>
    <s v=""/>
    <n v="1"/>
    <n v="1"/>
    <m/>
    <m/>
    <n v="1"/>
    <s v="Valauto Béthune"/>
    <s v="NISSAN"/>
    <m/>
    <x v="13"/>
  </r>
  <r>
    <s v="NI"/>
    <s v="NC"/>
    <x v="6"/>
    <x v="30"/>
    <d v="2023-06-27T00:00:00"/>
    <s v="x"/>
    <s v="x"/>
    <m/>
    <m/>
    <m/>
    <m/>
    <x v="1"/>
    <n v="2288"/>
    <n v="1227552"/>
    <m/>
    <s v="Louveo"/>
    <s v="JUKE"/>
    <n v="32666.67"/>
    <m/>
    <n v="32666.67"/>
    <n v="8"/>
    <n v="4476.7699999999968"/>
    <m/>
    <m/>
    <n v="4476.7699999999968"/>
    <n v="0.13704396560775853"/>
    <n v="0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68"/>
    <d v="2023-06-19T00:00:00"/>
    <m/>
    <m/>
    <m/>
    <m/>
    <m/>
    <m/>
    <x v="5"/>
    <n v="1942"/>
    <n v="1204161"/>
    <m/>
    <s v="Roncq Automobiles Lo"/>
    <s v="NV 400"/>
    <n v="39935"/>
    <m/>
    <n v="39935"/>
    <n v="41"/>
    <n v="615.7699999999968"/>
    <m/>
    <m/>
    <n v="615.7699999999968"/>
    <n v="1.5419306372855811E-2"/>
    <n v="-13966.5"/>
    <m/>
    <m/>
    <m/>
    <n v="0.1"/>
    <s v=""/>
    <n v="61.576999999999686"/>
    <m/>
    <n v="61.576999999999686"/>
    <s v=""/>
    <n v="0"/>
    <s v=""/>
    <n v="1"/>
    <n v="1"/>
    <m/>
    <m/>
    <n v="1"/>
    <s v="Valauto Béthune"/>
    <s v="NISSAN"/>
    <m/>
    <x v="1"/>
  </r>
  <r>
    <s v="NI"/>
    <s v="C"/>
    <x v="6"/>
    <x v="68"/>
    <d v="2023-06-19T00:00:00"/>
    <m/>
    <m/>
    <m/>
    <m/>
    <m/>
    <m/>
    <x v="5"/>
    <n v="1943"/>
    <n v="1204160"/>
    <m/>
    <s v="Roncq Automobiles Lo"/>
    <s v="NV 400"/>
    <n v="39935"/>
    <m/>
    <n v="39935"/>
    <n v="55"/>
    <n v="615.7699999999968"/>
    <m/>
    <m/>
    <n v="615.7699999999968"/>
    <n v="1.5419306372855811E-2"/>
    <n v="-13966.5"/>
    <m/>
    <m/>
    <m/>
    <n v="0.1"/>
    <s v=""/>
    <n v="61.576999999999686"/>
    <m/>
    <n v="61.576999999999686"/>
    <s v=""/>
    <n v="0"/>
    <s v=""/>
    <n v="1"/>
    <n v="1"/>
    <m/>
    <m/>
    <n v="1"/>
    <s v="Valauto Béthune"/>
    <s v="NISSAN"/>
    <m/>
    <x v="1"/>
  </r>
  <r>
    <s v="NI"/>
    <s v="C"/>
    <x v="6"/>
    <x v="44"/>
    <d v="2023-06-16T00:00:00"/>
    <m/>
    <m/>
    <m/>
    <m/>
    <m/>
    <m/>
    <x v="21"/>
    <n v="2088"/>
    <n v="1211325"/>
    <m/>
    <s v="Dunkerque Boulogne"/>
    <s v="JUKE"/>
    <n v="20825"/>
    <m/>
    <n v="20825"/>
    <n v="7"/>
    <n v="918.31999999999789"/>
    <m/>
    <m/>
    <n v="918.31999999999789"/>
    <n v="4.4096998799519706E-2"/>
    <n v="-3793.97"/>
    <m/>
    <m/>
    <m/>
    <n v="0.1"/>
    <n v="0.1"/>
    <n v="91.831999999999795"/>
    <m/>
    <n v="91.831999999999795"/>
    <s v="DIAC LOCATION"/>
    <n v="0"/>
    <n v="0"/>
    <n v="0"/>
    <n v="1"/>
    <m/>
    <m/>
    <n v="0"/>
    <s v="Valauto Béthune"/>
    <s v="NISSAN"/>
    <m/>
    <x v="1"/>
  </r>
  <r>
    <s v="NI"/>
    <s v="C"/>
    <x v="6"/>
    <x v="40"/>
    <d v="2023-05-03T00:00:00"/>
    <m/>
    <m/>
    <m/>
    <m/>
    <m/>
    <n v="285244"/>
    <x v="21"/>
    <n v="2089"/>
    <n v="1211326"/>
    <m/>
    <s v="Dunkerque Boulogne"/>
    <s v="JUKE"/>
    <n v="20825"/>
    <m/>
    <n v="20825"/>
    <n v="35"/>
    <n v="927.31999999999789"/>
    <m/>
    <m/>
    <n v="927.31999999999789"/>
    <n v="4.4529171668667364E-2"/>
    <n v="-3802.97"/>
    <m/>
    <m/>
    <m/>
    <n v="0.1"/>
    <n v="0.1"/>
    <n v="92.7319999999998"/>
    <m/>
    <n v="92.7319999999998"/>
    <s v="DIAC LOCATION"/>
    <n v="0"/>
    <n v="0"/>
    <n v="0"/>
    <n v="1"/>
    <m/>
    <m/>
    <n v="0"/>
    <s v="Valauto Béthune"/>
    <s v="NISSAN"/>
    <m/>
    <x v="1"/>
  </r>
  <r>
    <s v="NI"/>
    <s v="C"/>
    <x v="6"/>
    <x v="56"/>
    <d v="2023-06-09T00:00:00"/>
    <m/>
    <m/>
    <m/>
    <m/>
    <m/>
    <m/>
    <x v="1"/>
    <n v="2141"/>
    <n v="1227637"/>
    <m/>
    <s v="Louveo"/>
    <s v="QASHQAI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12T00:00:00"/>
    <m/>
    <m/>
    <m/>
    <m/>
    <m/>
    <m/>
    <x v="1"/>
    <n v="2142"/>
    <n v="1227636"/>
    <m/>
    <s v="Louveo"/>
    <s v="QASHQAI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143"/>
    <n v="1227635"/>
    <m/>
    <s v="Louveo"/>
    <s v="QASHQAI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144"/>
    <n v="1227634"/>
    <m/>
    <s v="Louveo"/>
    <s v="QASHQAI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30"/>
    <d v="2023-06-27T00:00:00"/>
    <m/>
    <m/>
    <m/>
    <m/>
    <m/>
    <m/>
    <x v="1"/>
    <n v="2146"/>
    <n v="1227632"/>
    <m/>
    <s v="Louveo"/>
    <s v="QASHQAI"/>
    <n v="32666.67"/>
    <m/>
    <n v="32666.67"/>
    <n v="12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47"/>
    <n v="1227631"/>
    <m/>
    <s v="Louveo"/>
    <s v="QASHQAI"/>
    <n v="32666.67"/>
    <m/>
    <n v="32666.67"/>
    <n v="12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6"/>
    <d v="2023-06-09T00:00:00"/>
    <m/>
    <m/>
    <m/>
    <m/>
    <m/>
    <m/>
    <x v="1"/>
    <n v="2148"/>
    <n v="1227630"/>
    <m/>
    <s v="Louveo"/>
    <s v="QASHQAI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149"/>
    <n v="1227629"/>
    <m/>
    <s v="Louveo"/>
    <s v="QASHQAI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"/>
    <d v="2023-06-15T00:00:00"/>
    <m/>
    <m/>
    <m/>
    <m/>
    <m/>
    <m/>
    <x v="41"/>
    <n v="2154"/>
    <n v="1228011"/>
    <m/>
    <s v="Zgorecki Jean Marc"/>
    <s v="JUKE"/>
    <n v="27658.33"/>
    <m/>
    <n v="27658.33"/>
    <n v="9"/>
    <n v="723.93"/>
    <m/>
    <m/>
    <n v="723.93"/>
    <n v="2.6174031476231568E-2"/>
    <n v="-833.33"/>
    <m/>
    <m/>
    <m/>
    <n v="7.0000000000000007E-2"/>
    <n v="7.0000000000000007E-2"/>
    <n v="50.6751"/>
    <m/>
    <n v="50.6751"/>
    <s v=""/>
    <n v="0"/>
    <n v="20"/>
    <n v="1"/>
    <n v="1"/>
    <m/>
    <m/>
    <n v="1"/>
    <s v="Valauto Béthune"/>
    <s v="NISSAN"/>
    <m/>
    <x v="13"/>
  </r>
  <r>
    <s v="NI"/>
    <s v="C"/>
    <x v="6"/>
    <x v="30"/>
    <d v="2023-06-27T00:00:00"/>
    <m/>
    <m/>
    <m/>
    <m/>
    <m/>
    <m/>
    <x v="1"/>
    <n v="2166"/>
    <n v="1227588"/>
    <m/>
    <s v="Louveo"/>
    <s v="QASHQAI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67"/>
    <n v="1227587"/>
    <m/>
    <s v="Louveo"/>
    <s v="QASHQAI"/>
    <n v="32666.67"/>
    <m/>
    <n v="32666.67"/>
    <n v="49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68"/>
    <n v="1227586"/>
    <m/>
    <s v="Louveo"/>
    <s v="QASHQAI"/>
    <n v="32666.67"/>
    <m/>
    <n v="32666.67"/>
    <n v="69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69"/>
    <n v="1227585"/>
    <m/>
    <s v="Louveo"/>
    <s v="QASHQAI"/>
    <n v="32666.67"/>
    <m/>
    <n v="32666.67"/>
    <n v="63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70"/>
    <n v="1227584"/>
    <m/>
    <s v="Louveo"/>
    <s v="QASHQAI"/>
    <n v="32666.67"/>
    <m/>
    <n v="32666.67"/>
    <n v="67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71"/>
    <n v="1227583"/>
    <m/>
    <s v="Louveo"/>
    <s v="QASHQAI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2"/>
    <n v="1227582"/>
    <m/>
    <s v="Louveo"/>
    <s v="QASHQAI"/>
    <n v="32666.67"/>
    <m/>
    <n v="32666.67"/>
    <n v="68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3"/>
    <n v="1227580"/>
    <m/>
    <s v="Louveo"/>
    <s v="QASHQAI"/>
    <n v="32666.67"/>
    <m/>
    <n v="32666.67"/>
    <n v="56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4"/>
    <n v="1227581"/>
    <m/>
    <s v="Louveo"/>
    <s v="QASHQAI"/>
    <n v="32666.67"/>
    <m/>
    <n v="32666.67"/>
    <n v="67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5"/>
    <n v="1227579"/>
    <m/>
    <s v="Louveo"/>
    <s v="QASHQAI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6"/>
    <n v="1227578"/>
    <m/>
    <s v="Louveo"/>
    <s v="QASHQAI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7"/>
    <n v="1227577"/>
    <m/>
    <s v="Louveo"/>
    <s v="QASHQAI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8"/>
    <n v="1227576"/>
    <m/>
    <s v="Louveo"/>
    <s v="QASHQAI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79"/>
    <n v="1227575"/>
    <m/>
    <s v="Louveo"/>
    <s v="QASHQAI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80"/>
    <n v="1227574"/>
    <m/>
    <s v="Louveo"/>
    <s v="QASHQAI"/>
    <n v="32666.67"/>
    <m/>
    <n v="32666.67"/>
    <n v="5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181"/>
    <n v="1227573"/>
    <m/>
    <s v="Louveo"/>
    <s v="QASHQAI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82"/>
    <n v="1227591"/>
    <m/>
    <s v="Louveo"/>
    <s v="QASHQAI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83"/>
    <n v="1227592"/>
    <m/>
    <s v="Louveo"/>
    <s v="QASHQAI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84"/>
    <n v="1227590"/>
    <m/>
    <s v="Louveo"/>
    <s v="QASHQAI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185"/>
    <n v="1227589"/>
    <m/>
    <s v="Louveo"/>
    <s v="QASHQAI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29"/>
    <d v="2023-05-19T00:00:00"/>
    <m/>
    <m/>
    <m/>
    <m/>
    <m/>
    <m/>
    <x v="41"/>
    <n v="2198"/>
    <n v="1227861"/>
    <m/>
    <s v="Mickael Duhaut Paysagiste"/>
    <s v="JUKE"/>
    <n v="29916.67"/>
    <m/>
    <n v="29916.67"/>
    <n v="22"/>
    <n v="1067.0599999999968"/>
    <m/>
    <m/>
    <n v="1067.0599999999968"/>
    <n v="3.5667739758469E-2"/>
    <n v="-2327.63"/>
    <m/>
    <m/>
    <m/>
    <n v="7.0000000000000007E-2"/>
    <n v="7.0000000000000007E-2"/>
    <n v="74.694199999999782"/>
    <m/>
    <n v="74.694199999999782"/>
    <s v=""/>
    <n v="0"/>
    <n v="20"/>
    <n v="1"/>
    <n v="1"/>
    <m/>
    <m/>
    <n v="1"/>
    <s v="Valauto Béthune"/>
    <s v="NISSAN"/>
    <m/>
    <x v="13"/>
  </r>
  <r>
    <s v="NI"/>
    <s v="C"/>
    <x v="6"/>
    <x v="55"/>
    <d v="2023-06-05T00:00:00"/>
    <m/>
    <m/>
    <m/>
    <m/>
    <m/>
    <m/>
    <x v="1"/>
    <n v="2210"/>
    <n v="1227594"/>
    <m/>
    <s v="Louveo"/>
    <s v="JUKE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11"/>
    <n v="1227593"/>
    <m/>
    <s v="Louveo"/>
    <s v="JUKE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12"/>
    <n v="1227605"/>
    <m/>
    <s v="Louveo"/>
    <s v="JUKE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13"/>
    <n v="1227606"/>
    <m/>
    <s v="Louveo"/>
    <s v="JUKE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6"/>
    <d v="2023-06-09T00:00:00"/>
    <m/>
    <m/>
    <m/>
    <m/>
    <m/>
    <m/>
    <x v="1"/>
    <n v="2218"/>
    <n v="1227622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19"/>
    <n v="1227621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0"/>
    <n v="1227620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1"/>
    <n v="1227619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2"/>
    <n v="1227598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3"/>
    <n v="1227618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4"/>
    <n v="1227617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5"/>
    <n v="1227604"/>
    <m/>
    <s v="Louveo"/>
    <s v="JUKE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19T00:00:00"/>
    <m/>
    <m/>
    <m/>
    <m/>
    <m/>
    <m/>
    <x v="1"/>
    <n v="2226"/>
    <n v="1227603"/>
    <m/>
    <s v="Louveo"/>
    <s v="JUKE"/>
    <n v="27583.33"/>
    <m/>
    <n v="27583.33"/>
    <n v="18"/>
    <n v="496.20000000000027"/>
    <m/>
    <m/>
    <n v="496.20000000000027"/>
    <n v="1.7989126040982007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7"/>
    <n v="1227600"/>
    <m/>
    <s v="Louveo"/>
    <s v="JUKE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8"/>
    <n v="1227601"/>
    <m/>
    <s v="Louveo"/>
    <s v="JUKE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29"/>
    <n v="1227602"/>
    <m/>
    <s v="Louveo"/>
    <s v="JUKE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30"/>
    <n v="1227599"/>
    <m/>
    <s v="Louveo"/>
    <s v="JUKE"/>
    <n v="27583.33"/>
    <m/>
    <n v="27583.33"/>
    <n v="2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31"/>
    <n v="1227596"/>
    <m/>
    <s v="Louveo"/>
    <s v="JUKE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6"/>
    <d v="2023-06-09T00:00:00"/>
    <m/>
    <m/>
    <m/>
    <m/>
    <m/>
    <m/>
    <x v="1"/>
    <n v="2232"/>
    <n v="1227595"/>
    <m/>
    <s v="Louveo"/>
    <s v="JUKE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5"/>
    <d v="2023-06-05T00:00:00"/>
    <m/>
    <m/>
    <m/>
    <m/>
    <m/>
    <m/>
    <x v="1"/>
    <n v="2233"/>
    <n v="1227616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34"/>
    <n v="1227615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35"/>
    <n v="1227612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36"/>
    <n v="1227613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37"/>
    <n v="1227614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38"/>
    <n v="1227611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39"/>
    <n v="1227610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6"/>
    <d v="2023-06-19T00:00:00"/>
    <m/>
    <m/>
    <m/>
    <m/>
    <m/>
    <m/>
    <x v="1"/>
    <n v="2240"/>
    <n v="1227608"/>
    <m/>
    <s v="Louveo"/>
    <s v="JUKE"/>
    <n v="27583.33"/>
    <m/>
    <n v="27583.33"/>
    <n v="18"/>
    <n v="496.20000000000027"/>
    <m/>
    <m/>
    <n v="496.20000000000027"/>
    <n v="1.7989126040982007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</r>
  <r>
    <s v="NI"/>
    <s v="C"/>
    <x v="6"/>
    <x v="55"/>
    <d v="2023-06-05T00:00:00"/>
    <m/>
    <m/>
    <m/>
    <m/>
    <m/>
    <m/>
    <x v="1"/>
    <n v="2241"/>
    <n v="1227609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42"/>
    <n v="1227607"/>
    <m/>
    <s v="Louveo"/>
    <s v="JUKE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45"/>
    <n v="1227539"/>
    <m/>
    <s v="Louveo"/>
    <s v="JUKE"/>
    <n v="27583.33"/>
    <m/>
    <n v="27583.33"/>
    <n v="61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46"/>
    <n v="1227540"/>
    <m/>
    <s v="Louveo"/>
    <s v="JUKE"/>
    <n v="27583.33"/>
    <m/>
    <n v="27583.33"/>
    <n v="61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47"/>
    <n v="1227544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48"/>
    <n v="1227542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49"/>
    <n v="1227543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50"/>
    <n v="1227541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51"/>
    <n v="1227549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52"/>
    <n v="1227548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53"/>
    <n v="1227546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54"/>
    <n v="1227547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55"/>
    <n v="1227545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56"/>
    <n v="1227534"/>
    <m/>
    <s v="Louveo"/>
    <s v="JUKE"/>
    <n v="27583.33"/>
    <m/>
    <n v="27583.33"/>
    <n v="26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57"/>
    <n v="1227535"/>
    <m/>
    <s v="Louveo"/>
    <s v="JUKE"/>
    <n v="27583.33"/>
    <m/>
    <n v="27583.33"/>
    <n v="26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58"/>
    <n v="1227536"/>
    <m/>
    <s v="Louveo"/>
    <s v="JUKE"/>
    <n v="27583.33"/>
    <m/>
    <n v="27583.33"/>
    <n v="26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59"/>
    <n v="1227538"/>
    <m/>
    <s v="Louveo"/>
    <s v="JUKE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60"/>
    <n v="1227551"/>
    <m/>
    <s v="Louveo"/>
    <s v="JUKE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61"/>
    <n v="1227554"/>
    <m/>
    <s v="Louveo"/>
    <s v="JUKE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62"/>
    <n v="1227555"/>
    <m/>
    <s v="Louveo"/>
    <s v="JUKE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63"/>
    <n v="1227556"/>
    <m/>
    <s v="Louveo"/>
    <s v="JUKE"/>
    <n v="27583.33"/>
    <m/>
    <n v="27583.33"/>
    <n v="5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64"/>
    <n v="1227557"/>
    <m/>
    <s v="Louveo"/>
    <s v="JUKE"/>
    <n v="27583.33"/>
    <m/>
    <n v="27583.33"/>
    <n v="5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65"/>
    <n v="1227558"/>
    <m/>
    <s v="Louveo"/>
    <s v="JUKE"/>
    <n v="27583.33"/>
    <m/>
    <n v="27583.33"/>
    <n v="5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66"/>
    <n v="1227559"/>
    <m/>
    <s v="Louveo"/>
    <s v="JUKE"/>
    <n v="27583.33"/>
    <m/>
    <n v="27583.33"/>
    <n v="70"/>
    <n v="1064.4900000000007"/>
    <m/>
    <m/>
    <n v="1064.4900000000007"/>
    <n v="3.8591787141001491E-2"/>
    <n v="-1146.8900000000001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67"/>
    <n v="1227530"/>
    <m/>
    <s v="Louveo"/>
    <s v="JUKE"/>
    <n v="27583.33"/>
    <m/>
    <n v="27583.33"/>
    <n v="52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68"/>
    <n v="1227550"/>
    <m/>
    <s v="Louveo"/>
    <s v="JUKE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69"/>
    <n v="1227531"/>
    <m/>
    <s v="Louveo"/>
    <s v="JUKE"/>
    <n v="27583.33"/>
    <m/>
    <n v="27583.33"/>
    <n v="52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70"/>
    <n v="1227532"/>
    <m/>
    <s v="Louveo"/>
    <s v="JUKE"/>
    <n v="27583.33"/>
    <m/>
    <n v="27583.33"/>
    <n v="4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55"/>
    <d v="2023-06-05T00:00:00"/>
    <m/>
    <m/>
    <m/>
    <m/>
    <m/>
    <m/>
    <x v="1"/>
    <n v="2271"/>
    <n v="1227533"/>
    <m/>
    <s v="Louveo"/>
    <s v="JUKE"/>
    <n v="27583.33"/>
    <m/>
    <n v="27583.33"/>
    <n v="52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44"/>
    <d v="2023-06-12T00:00:00"/>
    <m/>
    <m/>
    <m/>
    <m/>
    <m/>
    <m/>
    <x v="1"/>
    <n v="2272"/>
    <n v="1227537"/>
    <m/>
    <s v="Louveo"/>
    <s v="JUKE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73"/>
    <n v="1227561"/>
    <m/>
    <s v="Louveo"/>
    <s v="JUKE"/>
    <n v="27583.33"/>
    <m/>
    <n v="27583.33"/>
    <n v="70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74"/>
    <n v="1227562"/>
    <m/>
    <s v="Louveo"/>
    <s v="JUKE"/>
    <n v="27583.33"/>
    <m/>
    <n v="27583.33"/>
    <n v="70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75"/>
    <n v="1227563"/>
    <m/>
    <s v="Louveo"/>
    <s v="JUKE"/>
    <n v="27583.33"/>
    <m/>
    <n v="27583.33"/>
    <n v="70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3T00:00:00"/>
    <m/>
    <m/>
    <m/>
    <m/>
    <m/>
    <m/>
    <x v="1"/>
    <n v="2276"/>
    <n v="1227564"/>
    <m/>
    <s v="Louveo"/>
    <s v="JUKE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3T00:00:00"/>
    <m/>
    <m/>
    <m/>
    <m/>
    <m/>
    <m/>
    <x v="1"/>
    <n v="2277"/>
    <n v="1227565"/>
    <m/>
    <s v="Louveo"/>
    <s v="JUKE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3T00:00:00"/>
    <m/>
    <m/>
    <m/>
    <m/>
    <m/>
    <m/>
    <x v="1"/>
    <n v="2278"/>
    <n v="1227566"/>
    <m/>
    <s v="Louveo"/>
    <s v="JUKE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79"/>
    <n v="1227567"/>
    <m/>
    <s v="Louveo"/>
    <s v="JUKE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80"/>
    <n v="1227568"/>
    <m/>
    <s v="Louveo"/>
    <s v="JUKE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81"/>
    <n v="1227569"/>
    <m/>
    <s v="Louveo"/>
    <s v="JUKE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"/>
    <d v="2023-06-26T00:00:00"/>
    <m/>
    <m/>
    <m/>
    <m/>
    <m/>
    <m/>
    <x v="1"/>
    <n v="2282"/>
    <n v="1227570"/>
    <m/>
    <s v="Louveo"/>
    <s v="JUKE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s v="NI"/>
    <s v="C"/>
    <x v="6"/>
    <x v="30"/>
    <d v="2023-06-27T00:00:00"/>
    <m/>
    <m/>
    <m/>
    <m/>
    <m/>
    <m/>
    <x v="1"/>
    <n v="2287"/>
    <n v="1227597"/>
    <m/>
    <s v="Louveo"/>
    <s v="JUKE"/>
    <n v="27583.33"/>
    <m/>
    <n v="27583.33"/>
    <n v="9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</r>
  <r>
    <n v="10"/>
    <s v="C"/>
    <x v="1"/>
    <x v="69"/>
    <d v="2023-03-10T00:00:00"/>
    <m/>
    <m/>
    <m/>
    <m/>
    <m/>
    <n v="0"/>
    <x v="2"/>
    <n v="507477"/>
    <n v="477"/>
    <s v="VSSZZZKM5PR027345"/>
    <s v="KEATCHEN"/>
    <s v="FORMENTOR"/>
    <n v="31176.33"/>
    <n v="2654.18"/>
    <n v="33830.51"/>
    <n v="33"/>
    <n v="2081.14"/>
    <n v="22"/>
    <m/>
    <n v="2059.14"/>
    <n v="6.1516660552855977E-2"/>
    <n v="0"/>
    <n v="0"/>
    <m/>
    <m/>
    <n v="0.1"/>
    <n v="0.1"/>
    <n v="205.91399999999999"/>
    <m/>
    <n v="205.91399999999999"/>
    <s v="VWB"/>
    <n v="0"/>
    <n v="20"/>
    <n v="1"/>
    <n v="1"/>
    <m/>
    <m/>
    <n v="1"/>
    <s v="Valauto Roncq"/>
    <s v=""/>
    <m/>
    <x v="1"/>
  </r>
  <r>
    <n v="10"/>
    <s v="C"/>
    <x v="1"/>
    <x v="70"/>
    <d v="2023-03-02T00:00:00"/>
    <m/>
    <m/>
    <m/>
    <m/>
    <m/>
    <n v="0"/>
    <x v="2"/>
    <n v="507478"/>
    <n v="478"/>
    <s v="VSSZZZKM9PR027333"/>
    <s v="KEATCHEN"/>
    <s v="FORMENTOR"/>
    <n v="31176.33"/>
    <n v="2654.18"/>
    <n v="33830.51"/>
    <n v="28"/>
    <n v="2105.14"/>
    <n v="22"/>
    <m/>
    <n v="2083.14"/>
    <n v="6.2226079358543511E-2"/>
    <n v="0"/>
    <n v="0"/>
    <m/>
    <m/>
    <n v="0.1"/>
    <n v="0.1"/>
    <n v="208.31399999999999"/>
    <m/>
    <n v="208.31399999999999"/>
    <s v="VWB"/>
    <n v="0"/>
    <n v="20"/>
    <n v="1"/>
    <n v="1"/>
    <m/>
    <m/>
    <n v="1"/>
    <s v="Valauto Roncq"/>
    <s v=""/>
    <m/>
    <x v="1"/>
  </r>
  <r>
    <n v="10"/>
    <s v="C"/>
    <x v="1"/>
    <x v="10"/>
    <d v="2023-06-09T00:00:00"/>
    <m/>
    <m/>
    <m/>
    <m/>
    <m/>
    <n v="0"/>
    <x v="2"/>
    <n v="507482"/>
    <n v="482"/>
    <s v="VSSZZZKM8PR092304"/>
    <s v="ESPACE MOLINEL ASSURANCES IARD"/>
    <s v="FORMENTOR"/>
    <n v="37009.67"/>
    <n v="833.34"/>
    <n v="37843.009999999995"/>
    <n v="11"/>
    <n v="1157.31"/>
    <n v="22"/>
    <m/>
    <n v="1135.31"/>
    <n v="3.0581869676857103E-2"/>
    <n v="0"/>
    <n v="0"/>
    <m/>
    <m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</r>
  <r>
    <n v="10"/>
    <s v="C"/>
    <x v="1"/>
    <x v="34"/>
    <d v="2023-04-27T00:00:00"/>
    <m/>
    <m/>
    <m/>
    <m/>
    <m/>
    <m/>
    <x v="2"/>
    <n v="508615"/>
    <n v="615"/>
    <s v="VSSZZZKMXPR074225"/>
    <s v="GHESQUIERE ELISA"/>
    <s v="FORMENTOR"/>
    <n v="31505.5"/>
    <n v="1683.34"/>
    <n v="33188.839999999997"/>
    <n v="22"/>
    <n v="1094.3499999999999"/>
    <n v="22"/>
    <m/>
    <n v="1072.3499999999999"/>
    <n v="3.2973433238401822E-2"/>
    <n v="0"/>
    <n v="0"/>
    <m/>
    <m/>
    <n v="0.1"/>
    <n v="0.1"/>
    <n v="107.235"/>
    <m/>
    <n v="107.235"/>
    <s v="VWB"/>
    <n v="0"/>
    <n v="20"/>
    <n v="1"/>
    <n v="1"/>
    <m/>
    <m/>
    <n v="1"/>
    <s v="Valauto Roncq"/>
    <s v=""/>
    <m/>
    <x v="1"/>
  </r>
  <r>
    <n v="10"/>
    <s v="C"/>
    <x v="1"/>
    <x v="69"/>
    <d v="2023-03-09T00:00:00"/>
    <m/>
    <m/>
    <m/>
    <m/>
    <m/>
    <n v="0"/>
    <x v="2"/>
    <n v="535485"/>
    <n v="485"/>
    <s v="VSSZZZKM0PR046305"/>
    <s v="PHARMACIE COURTOIS"/>
    <s v="FORMENTOR"/>
    <n v="29109.67"/>
    <n v="1270.8399999999999"/>
    <n v="30380.51"/>
    <n v="83"/>
    <n v="745.07999999999993"/>
    <n v="22"/>
    <m/>
    <n v="723.07999999999993"/>
    <n v="2.4524933913222653E-2"/>
    <n v="0"/>
    <n v="-3119.72"/>
    <m/>
    <m/>
    <n v="0.1"/>
    <n v="0.1"/>
    <n v="72.307999999999993"/>
    <m/>
    <n v="72.307999999999993"/>
    <s v="VWB"/>
    <n v="0"/>
    <n v="20"/>
    <n v="1"/>
    <n v="1"/>
    <m/>
    <m/>
    <n v="1"/>
    <s v="Valauto Roncq"/>
    <s v=""/>
    <m/>
    <x v="1"/>
  </r>
  <r>
    <n v="10"/>
    <s v="C"/>
    <x v="1"/>
    <x v="37"/>
    <d v="2023-05-25T00:00:00"/>
    <m/>
    <m/>
    <m/>
    <m/>
    <m/>
    <n v="92659.8"/>
    <x v="21"/>
    <n v="535527"/>
    <n v="527"/>
    <s v="VSSZZZKM0PR083743"/>
    <s v="TERMINAL DES FLANDRES"/>
    <s v="FORMENTOR"/>
    <n v="29584.67"/>
    <n v="254.17"/>
    <n v="29838.839999999997"/>
    <n v="22"/>
    <n v="767.97"/>
    <n v="22"/>
    <m/>
    <n v="745.97"/>
    <n v="2.5737260563748459E-2"/>
    <n v="0"/>
    <n v="0"/>
    <m/>
    <m/>
    <n v="0.1"/>
    <n v="0.1"/>
    <n v="74.597000000000008"/>
    <m/>
    <n v="74.597000000000008"/>
    <s v="VWB"/>
    <n v="0"/>
    <n v="0"/>
    <n v="0"/>
    <n v="1"/>
    <m/>
    <m/>
    <n v="0"/>
    <s v="Valauto Roncq"/>
    <s v=""/>
    <m/>
    <x v="1"/>
  </r>
  <r>
    <n v="10"/>
    <s v="C"/>
    <x v="1"/>
    <x v="71"/>
    <d v="2023-04-07T00:00:00"/>
    <m/>
    <m/>
    <m/>
    <m/>
    <m/>
    <n v="-26002.74"/>
    <x v="0"/>
    <n v="535757"/>
    <n v="757"/>
    <s v="VSSZZZKM9PR029728"/>
    <s v="OLIVEIRA DAVID"/>
    <s v="FORMENTOR"/>
    <n v="32612.5"/>
    <n v="795.84"/>
    <n v="33408.339999999997"/>
    <n v="2"/>
    <n v="1395.67"/>
    <n v="21.5"/>
    <m/>
    <n v="1374.17"/>
    <n v="4.1776095430063276E-2"/>
    <n v="0"/>
    <n v="-2200"/>
    <m/>
    <s v="Approuvé mais faire confirmer justif   Solde financement"/>
    <n v="0.13"/>
    <n v="0.12"/>
    <n v="178.64210000000003"/>
    <m/>
    <n v="178.64210000000003"/>
    <s v="VWB"/>
    <n v="0"/>
    <n v="50"/>
    <n v="1"/>
    <n v="1"/>
    <m/>
    <m/>
    <n v="1"/>
    <s v="Valauto Roncq"/>
    <s v=""/>
    <m/>
    <x v="0"/>
  </r>
  <r>
    <n v="10"/>
    <s v="C"/>
    <x v="1"/>
    <x v="37"/>
    <d v="2023-05-25T00:00:00"/>
    <m/>
    <m/>
    <m/>
    <m/>
    <m/>
    <n v="92659.8"/>
    <x v="21"/>
    <n v="536529"/>
    <n v="529"/>
    <s v="VSSZZZKM7PR083934"/>
    <s v="TERMINAL DES FLANDRES"/>
    <s v="FORMENTOR"/>
    <n v="29584.67"/>
    <n v="254.17"/>
    <n v="29838.839999999997"/>
    <n v="22"/>
    <n v="767.97"/>
    <n v="22"/>
    <m/>
    <n v="745.97"/>
    <n v="2.5737260563748459E-2"/>
    <n v="0"/>
    <n v="0"/>
    <m/>
    <m/>
    <n v="0.1"/>
    <n v="0.1"/>
    <n v="74.597000000000008"/>
    <m/>
    <n v="74.597000000000008"/>
    <s v="VWB"/>
    <n v="0"/>
    <n v="0"/>
    <n v="0"/>
    <n v="1"/>
    <m/>
    <m/>
    <n v="0"/>
    <s v="Valauto Roncq"/>
    <s v=""/>
    <m/>
    <x v="1"/>
  </r>
  <r>
    <n v="10"/>
    <s v="C"/>
    <x v="1"/>
    <x v="72"/>
    <d v="2023-01-20T00:00:00"/>
    <m/>
    <m/>
    <m/>
    <m/>
    <m/>
    <m/>
    <x v="5"/>
    <n v="545484"/>
    <n v="484"/>
    <s v="VSSZZZKM2PR028856"/>
    <s v="REGNAUT SANDY"/>
    <s v="FORMENTOR"/>
    <n v="31176.33"/>
    <n v="1595.84"/>
    <n v="32772.17"/>
    <n v="6"/>
    <n v="819.86"/>
    <n v="22"/>
    <m/>
    <n v="797.86"/>
    <n v="2.5016957985998487E-2"/>
    <n v="0"/>
    <n v="-3277.22"/>
    <m/>
    <m/>
    <n v="0.1"/>
    <n v="0.1"/>
    <n v="79.786000000000001"/>
    <m/>
    <n v="79.786000000000001"/>
    <s v="VWB"/>
    <n v="0"/>
    <n v="0"/>
    <n v="0"/>
    <n v="1"/>
    <m/>
    <m/>
    <n v="0"/>
    <s v="Valauto Roncq"/>
    <s v=""/>
    <m/>
    <x v="1"/>
  </r>
  <r>
    <n v="10"/>
    <s v="C"/>
    <x v="1"/>
    <x v="11"/>
    <d v="2023-05-06T00:00:00"/>
    <m/>
    <m/>
    <m/>
    <m/>
    <m/>
    <n v="0"/>
    <x v="0"/>
    <n v="546457"/>
    <n v="457"/>
    <s v="VSSZZZKM8PR032748"/>
    <s v="SALKIKI KHITER ISMAEL"/>
    <s v="FORMENTOR"/>
    <n v="31551.33"/>
    <n v="4654.17"/>
    <n v="36205.5"/>
    <n v="93"/>
    <n v="1745.33"/>
    <n v="22"/>
    <m/>
    <n v="1723.33"/>
    <n v="4.8206211763406108E-2"/>
    <n v="0"/>
    <n v="-4010.2799999999997"/>
    <m/>
    <m/>
    <n v="0.13"/>
    <n v="0.12"/>
    <n v="224.03290000000001"/>
    <m/>
    <n v="224.03290000000001"/>
    <s v="CGI"/>
    <n v="1"/>
    <n v="50"/>
    <n v="1"/>
    <n v="1"/>
    <m/>
    <m/>
    <n v="1"/>
    <s v="Valauto Roncq"/>
    <s v=""/>
    <m/>
    <x v="0"/>
  </r>
  <r>
    <n v="10"/>
    <s v="C"/>
    <x v="1"/>
    <x v="73"/>
    <d v="2023-01-16T00:00:00"/>
    <m/>
    <m/>
    <m/>
    <m/>
    <m/>
    <m/>
    <x v="2"/>
    <n v="546474"/>
    <n v="474"/>
    <s v="VSSZZZKM2PR043728"/>
    <s v="SEGA "/>
    <s v="FORMENTOR"/>
    <n v="36009.67"/>
    <n v="3233.34"/>
    <n v="39243.009999999995"/>
    <n v="27"/>
    <n v="1103.3400000000001"/>
    <n v="22"/>
    <m/>
    <n v="1081.3400000000001"/>
    <n v="2.8115580328827994E-2"/>
    <n v="0"/>
    <n v="-3974.3"/>
    <m/>
    <s v="marge non signée"/>
    <n v="0.1"/>
    <n v="0.1"/>
    <n v="108.13400000000001"/>
    <m/>
    <n v="108.13400000000001"/>
    <s v="VWB"/>
    <n v="0"/>
    <n v="20"/>
    <n v="1"/>
    <n v="1"/>
    <m/>
    <m/>
    <n v="1"/>
    <s v="Valauto Roncq"/>
    <s v=""/>
    <m/>
    <x v="1"/>
  </r>
  <r>
    <n v="10"/>
    <s v="C"/>
    <x v="1"/>
    <x v="74"/>
    <d v="2023-02-16T00:00:00"/>
    <m/>
    <m/>
    <m/>
    <m/>
    <m/>
    <n v="0"/>
    <x v="2"/>
    <n v="546475"/>
    <n v="475"/>
    <s v="VSSZZZKM5PR044467"/>
    <s v="SEGA "/>
    <s v="FORMENTOR"/>
    <n v="36263.839999999997"/>
    <n v="2095.84"/>
    <n v="38359.679999999993"/>
    <n v="12"/>
    <n v="1087.47"/>
    <n v="22"/>
    <m/>
    <n v="1065.47"/>
    <n v="2.8349298012913565E-2"/>
    <n v="0"/>
    <n v="1083.55"/>
    <m/>
    <s v="marge vendeur et Carbase ne correspondent pas"/>
    <n v="0.1"/>
    <n v="0.1"/>
    <n v="106.54700000000001"/>
    <m/>
    <n v="106.54700000000001"/>
    <s v="VWB"/>
    <n v="0"/>
    <n v="20"/>
    <n v="1"/>
    <n v="1"/>
    <m/>
    <m/>
    <n v="1"/>
    <s v="Valauto Roncq"/>
    <s v=""/>
    <m/>
    <x v="1"/>
  </r>
  <r>
    <n v="10"/>
    <s v="C"/>
    <x v="1"/>
    <x v="75"/>
    <d v="2023-03-30T00:00:00"/>
    <m/>
    <m/>
    <m/>
    <m/>
    <m/>
    <n v="0"/>
    <x v="2"/>
    <n v="546479"/>
    <n v="479"/>
    <s v="VSSZZZKMXPR026854"/>
    <s v="KEATCHEN"/>
    <s v="FORMENTOR"/>
    <n v="31430.5"/>
    <n v="2400.0100000000002"/>
    <n v="33830.51"/>
    <n v="53"/>
    <n v="2105.14"/>
    <n v="22"/>
    <m/>
    <n v="2083.14"/>
    <n v="6.2226079358543511E-2"/>
    <n v="0"/>
    <n v="0"/>
    <m/>
    <m/>
    <n v="0.1"/>
    <n v="0.1"/>
    <n v="208.31399999999999"/>
    <m/>
    <n v="208.31399999999999"/>
    <s v="VWB"/>
    <n v="0"/>
    <n v="20"/>
    <n v="1"/>
    <n v="1"/>
    <m/>
    <m/>
    <n v="1"/>
    <s v="Valauto Roncq"/>
    <s v=""/>
    <m/>
    <x v="1"/>
  </r>
  <r>
    <n v="10"/>
    <s v="C"/>
    <x v="1"/>
    <x v="28"/>
    <d v="2023-06-09T00:00:00"/>
    <m/>
    <m/>
    <m/>
    <m/>
    <m/>
    <n v="0"/>
    <x v="2"/>
    <n v="546480"/>
    <n v="480"/>
    <s v="VSSZZZKM3PR091951"/>
    <s v="ESPACE MOLINEL ASSURANCES IARD"/>
    <s v="FORMENTOR"/>
    <n v="37009.67"/>
    <n v="833.34"/>
    <n v="37843.009999999995"/>
    <n v="13"/>
    <n v="1157.31"/>
    <n v="22"/>
    <m/>
    <n v="1135.31"/>
    <n v="3.0581869676857103E-2"/>
    <n v="0"/>
    <n v="0"/>
    <m/>
    <m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</r>
  <r>
    <n v="10"/>
    <s v="C"/>
    <x v="1"/>
    <x v="10"/>
    <d v="2023-06-09T00:00:00"/>
    <m/>
    <m/>
    <m/>
    <m/>
    <m/>
    <n v="0"/>
    <x v="2"/>
    <n v="546481"/>
    <n v="481"/>
    <s v="VSSZZZKMXPR090408"/>
    <s v="ESPACE MOLINEL ASSURANCES IARD"/>
    <s v="FORMENTOR"/>
    <n v="37009.67"/>
    <n v="833.34"/>
    <n v="37843.009999999995"/>
    <n v="11"/>
    <n v="1157.31"/>
    <n v="22"/>
    <m/>
    <n v="1135.31"/>
    <n v="3.0581869676857103E-2"/>
    <n v="0"/>
    <n v="0"/>
    <m/>
    <m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</r>
  <r>
    <n v="10"/>
    <s v="C"/>
    <x v="1"/>
    <x v="55"/>
    <d v="2023-06-06T00:00:00"/>
    <m/>
    <m/>
    <m/>
    <m/>
    <m/>
    <n v="297.08"/>
    <x v="2"/>
    <n v="546483"/>
    <n v="483"/>
    <s v="VSSZZZKM4PR090825"/>
    <s v="CYRIL DELANNE"/>
    <s v="FORMENTOR"/>
    <n v="37009.67"/>
    <n v="1508.34"/>
    <n v="38518.009999999995"/>
    <n v="10"/>
    <n v="1177.56"/>
    <n v="22"/>
    <m/>
    <n v="1155.56"/>
    <n v="3.0571672835642341E-2"/>
    <n v="0"/>
    <n v="0"/>
    <m/>
    <s v=" facture diverse non payée"/>
    <n v="0.1"/>
    <n v="0.1"/>
    <n v="115.556"/>
    <m/>
    <n v="115.556"/>
    <s v="VWB"/>
    <n v="0"/>
    <n v="20"/>
    <n v="1"/>
    <n v="1"/>
    <m/>
    <m/>
    <n v="1"/>
    <s v="Valauto Roncq"/>
    <s v=""/>
    <m/>
    <x v="1"/>
  </r>
  <r>
    <n v="10"/>
    <s v="C"/>
    <x v="1"/>
    <x v="74"/>
    <d v="2023-02-17T00:00:00"/>
    <m/>
    <m/>
    <m/>
    <m/>
    <m/>
    <m/>
    <x v="2"/>
    <n v="546496"/>
    <n v="496"/>
    <s v="VSSZZZKMXPR033464"/>
    <s v="PERACCHIO BATIMENT"/>
    <s v="FORMENTOR"/>
    <n v="31430.5"/>
    <n v="1645.84"/>
    <n v="33076.339999999997"/>
    <n v="12"/>
    <n v="1014.29"/>
    <n v="22"/>
    <m/>
    <n v="992.29"/>
    <n v="3.0665121957266131E-2"/>
    <n v="0"/>
    <n v="1038.05"/>
    <m/>
    <s v="Trop perçu ?/PSTE 24 AU LIEU DE 20"/>
    <n v="0.1"/>
    <n v="0.1"/>
    <n v="99.228999999999999"/>
    <m/>
    <n v="99.228999999999999"/>
    <s v="VWB"/>
    <n v="0"/>
    <n v="20"/>
    <n v="1"/>
    <n v="1"/>
    <m/>
    <m/>
    <n v="1"/>
    <s v="Valauto Roncq"/>
    <s v=""/>
    <m/>
    <x v="1"/>
  </r>
  <r>
    <n v="10"/>
    <s v="C"/>
    <x v="1"/>
    <x v="42"/>
    <d v="2023-06-15T00:00:00"/>
    <m/>
    <m/>
    <m/>
    <m/>
    <m/>
    <n v="296.76"/>
    <x v="2"/>
    <n v="546499"/>
    <n v="499"/>
    <s v="VSSZZZKM4PR101435"/>
    <s v="PMC LINGERIE"/>
    <s v="FORMENTOR"/>
    <n v="37009.67"/>
    <n v="833.34"/>
    <n v="37843.009999999995"/>
    <n v="9"/>
    <n v="968.09"/>
    <n v="22"/>
    <m/>
    <n v="946.09"/>
    <n v="2.5581738873308443E-2"/>
    <n v="0"/>
    <n v="0"/>
    <m/>
    <s v="argent sur lambersart"/>
    <n v="0.1"/>
    <n v="0.1"/>
    <n v="94.609000000000009"/>
    <m/>
    <n v="94.609000000000009"/>
    <s v="VWB"/>
    <n v="0"/>
    <n v="20"/>
    <n v="1"/>
    <n v="1"/>
    <m/>
    <m/>
    <n v="1"/>
    <s v="Valauto Roncq"/>
    <s v=""/>
    <m/>
    <x v="1"/>
  </r>
  <r>
    <n v="10"/>
    <s v="C"/>
    <x v="1"/>
    <x v="10"/>
    <d v="2023-06-06T00:00:00"/>
    <m/>
    <m/>
    <m/>
    <m/>
    <m/>
    <n v="92659.8"/>
    <x v="21"/>
    <n v="546528"/>
    <n v="528"/>
    <s v="VSSZZZKM0PR083970"/>
    <s v="TERMINAL DES FLANDRES"/>
    <s v="FORMENTOR"/>
    <n v="29584.67"/>
    <n v="254.17"/>
    <n v="29838.839999999997"/>
    <n v="5"/>
    <n v="767.98"/>
    <n v="22"/>
    <m/>
    <n v="745.98"/>
    <n v="2.5737595697419877E-2"/>
    <n v="0"/>
    <n v="0"/>
    <m/>
    <s v="argent sur Artois virement en cours"/>
    <n v="0.1"/>
    <n v="0.1"/>
    <n v="74.597999999999999"/>
    <m/>
    <n v="74.597999999999999"/>
    <s v="VWB"/>
    <n v="0"/>
    <n v="0"/>
    <n v="0"/>
    <n v="1"/>
    <m/>
    <m/>
    <n v="0"/>
    <s v="Valauto Roncq"/>
    <s v=""/>
    <m/>
    <x v="1"/>
  </r>
  <r>
    <n v="10"/>
    <s v="C"/>
    <x v="1"/>
    <x v="10"/>
    <d v="2023-06-06T00:00:00"/>
    <m/>
    <m/>
    <m/>
    <m/>
    <m/>
    <n v="92659.8"/>
    <x v="21"/>
    <n v="546532"/>
    <n v="532"/>
    <s v="VSSZZZKM8PR084316"/>
    <s v="TERMINAL DES FLANDRES"/>
    <s v="FORMENTOR"/>
    <n v="29584.67"/>
    <n v="254.17"/>
    <n v="29838.839999999997"/>
    <n v="5"/>
    <n v="767.98"/>
    <n v="22"/>
    <m/>
    <n v="745.98"/>
    <n v="2.5737595697419877E-2"/>
    <n v="0"/>
    <n v="0"/>
    <m/>
    <s v="argent sur Artois virement en cours"/>
    <n v="0.1"/>
    <n v="0.1"/>
    <n v="74.597999999999999"/>
    <m/>
    <n v="74.597999999999999"/>
    <s v="VWB"/>
    <n v="0"/>
    <n v="0"/>
    <n v="0"/>
    <n v="1"/>
    <m/>
    <m/>
    <n v="0"/>
    <s v="Valauto Roncq"/>
    <s v=""/>
    <m/>
    <x v="1"/>
  </r>
  <r>
    <n v="10"/>
    <s v="C"/>
    <x v="1"/>
    <x v="73"/>
    <d v="2023-01-16T00:00:00"/>
    <m/>
    <m/>
    <m/>
    <m/>
    <m/>
    <m/>
    <x v="2"/>
    <n v="555476"/>
    <n v="476"/>
    <s v="VSSZZZKM6PR043893"/>
    <s v="SEGA "/>
    <s v="FORMENTOR"/>
    <n v="36009.67"/>
    <n v="3033.34"/>
    <n v="39043.009999999995"/>
    <n v="27"/>
    <n v="1047.3399999999999"/>
    <n v="22"/>
    <m/>
    <n v="1025.3399999999999"/>
    <n v="2.6825288316653866E-2"/>
    <n v="0"/>
    <n v="-3954.3"/>
    <m/>
    <s v="marge non signée"/>
    <n v="0.1"/>
    <n v="0.1"/>
    <n v="102.53399999999999"/>
    <m/>
    <n v="102.53399999999999"/>
    <s v="VWB"/>
    <n v="0"/>
    <n v="20"/>
    <n v="1"/>
    <n v="1"/>
    <m/>
    <m/>
    <n v="1"/>
    <s v="Valauto Roncq"/>
    <s v=""/>
    <m/>
    <x v="1"/>
  </r>
  <r>
    <n v="10"/>
    <s v="C"/>
    <x v="1"/>
    <x v="37"/>
    <d v="2023-05-25T00:00:00"/>
    <m/>
    <m/>
    <m/>
    <m/>
    <m/>
    <n v="92659.8"/>
    <x v="21"/>
    <n v="555530"/>
    <n v="530"/>
    <s v="VSSZZZKM8PR084610"/>
    <s v="TERMINAL DES FLANDRES"/>
    <s v="FORMENTOR"/>
    <n v="29584.67"/>
    <n v="254.17"/>
    <n v="29838.839999999997"/>
    <n v="22"/>
    <n v="767.97"/>
    <n v="22"/>
    <m/>
    <n v="745.97"/>
    <n v="2.5737260563748459E-2"/>
    <n v="0"/>
    <n v="0"/>
    <m/>
    <m/>
    <n v="0.1"/>
    <n v="0.1"/>
    <n v="74.597000000000008"/>
    <m/>
    <n v="74.597000000000008"/>
    <s v="VWB"/>
    <n v="0"/>
    <n v="0"/>
    <n v="0"/>
    <n v="1"/>
    <m/>
    <m/>
    <n v="0"/>
    <s v="Valauto Roncq"/>
    <s v=""/>
    <m/>
    <x v="1"/>
  </r>
  <r>
    <n v="10"/>
    <s v="C"/>
    <x v="1"/>
    <x v="10"/>
    <d v="2023-06-06T00:00:00"/>
    <m/>
    <m/>
    <m/>
    <m/>
    <m/>
    <n v="0"/>
    <x v="0"/>
    <n v="556438"/>
    <n v="438"/>
    <s v="VSSZZZKM2PR089558"/>
    <s v="VIRASONE ALLISSON"/>
    <s v="FORMENTOR"/>
    <n v="37009.67"/>
    <n v="4083.34"/>
    <n v="41093.009999999995"/>
    <n v="11"/>
    <n v="1121.45"/>
    <n v="22"/>
    <m/>
    <n v="1099.45"/>
    <n v="2.7290529459876513E-2"/>
    <n v="0"/>
    <n v="0"/>
    <m/>
    <m/>
    <n v="0.08"/>
    <n v="0.08"/>
    <n v="87.956000000000003"/>
    <m/>
    <n v="87.956000000000003"/>
    <s v=""/>
    <n v="1"/>
    <n v="0"/>
    <n v="0"/>
    <n v="1"/>
    <m/>
    <m/>
    <n v="0"/>
    <s v="Valauto Roncq"/>
    <s v=""/>
    <m/>
    <x v="0"/>
  </r>
  <r>
    <n v="10"/>
    <s v="C"/>
    <x v="1"/>
    <x v="55"/>
    <d v="2023-06-06T00:00:00"/>
    <m/>
    <m/>
    <m/>
    <m/>
    <m/>
    <n v="38180.03"/>
    <x v="2"/>
    <n v="556443"/>
    <n v="443"/>
    <s v="VSSZZZKM4PR091487"/>
    <s v="NORMALL"/>
    <s v="FORMENTOR"/>
    <n v="37009.67"/>
    <n v="833.34"/>
    <n v="37843.009999999995"/>
    <n v="10"/>
    <n v="1157.31"/>
    <n v="22"/>
    <m/>
    <n v="1135.31"/>
    <n v="3.0581869676857103E-2"/>
    <n v="0"/>
    <n v="0"/>
    <m/>
    <s v="argent sur Artois virement en cours"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</r>
  <r>
    <n v="10"/>
    <s v="C"/>
    <x v="1"/>
    <x v="76"/>
    <d v="2023-01-28T00:00:00"/>
    <m/>
    <m/>
    <m/>
    <m/>
    <m/>
    <m/>
    <x v="0"/>
    <n v="556445"/>
    <n v="445"/>
    <s v="VSSZZZKM8PR026805"/>
    <s v="LETERME PHILIPPE"/>
    <s v="FORMENTOR"/>
    <n v="29584.67"/>
    <n v="3033.33"/>
    <n v="32618"/>
    <n v="14"/>
    <n v="1761.42"/>
    <n v="22"/>
    <n v="-178.95"/>
    <n v="1560.47"/>
    <n v="4.851523698571341E-2"/>
    <n v="0"/>
    <n v="-1342.2"/>
    <m/>
    <s v="indemnité"/>
    <n v="0.1"/>
    <n v="0.1"/>
    <n v="156.04700000000003"/>
    <m/>
    <n v="156.04700000000003"/>
    <s v="VWB"/>
    <n v="1"/>
    <n v="20"/>
    <n v="1"/>
    <n v="1"/>
    <n v="36.549999999999997"/>
    <d v="2023-06-30T00:00:00"/>
    <n v="1"/>
    <s v="Valauto Roncq"/>
    <s v=""/>
    <m/>
    <x v="0"/>
  </r>
  <r>
    <n v="10"/>
    <s v="C"/>
    <x v="1"/>
    <x v="77"/>
    <d v="2023-01-20T00:00:00"/>
    <m/>
    <m/>
    <m/>
    <m/>
    <m/>
    <m/>
    <x v="2"/>
    <n v="556459"/>
    <n v="459"/>
    <s v="VSSZZZKM8PR018851"/>
    <s v="PLANETE AVENTURES"/>
    <s v="FORMENTOR"/>
    <n v="32759.67"/>
    <n v="795.84"/>
    <n v="33555.509999999995"/>
    <n v="140"/>
    <n v="1007.22"/>
    <n v="22"/>
    <m/>
    <n v="985.22"/>
    <n v="3.0016530817144494E-2"/>
    <n v="0"/>
    <n v="-3355.55"/>
    <m/>
    <m/>
    <n v="0.1"/>
    <n v="0.1"/>
    <n v="98.522000000000006"/>
    <m/>
    <n v="98.522000000000006"/>
    <s v="VWB"/>
    <n v="0"/>
    <n v="20"/>
    <n v="1"/>
    <n v="1"/>
    <m/>
    <m/>
    <n v="1"/>
    <s v="Valauto Roncq"/>
    <s v=""/>
    <m/>
    <x v="1"/>
  </r>
  <r>
    <n v="10"/>
    <s v="C"/>
    <x v="1"/>
    <x v="38"/>
    <d v="2023-06-09T00:00:00"/>
    <m/>
    <m/>
    <m/>
    <m/>
    <m/>
    <n v="0"/>
    <x v="8"/>
    <n v="565377"/>
    <n v="377"/>
    <s v="VSSZZZKM5PR076402"/>
    <s v="DELRUE THOMAS"/>
    <s v="FORMENTOR"/>
    <n v="31551.33"/>
    <n v="3416.68"/>
    <n v="34968.01"/>
    <n v="65"/>
    <n v="1552.14"/>
    <n v="22"/>
    <m/>
    <n v="1530.14"/>
    <n v="4.4387427251364887E-2"/>
    <n v="0"/>
    <n v="-2200"/>
    <m/>
    <m/>
    <n v="0.1"/>
    <n v="0.1"/>
    <n v="153.01400000000001"/>
    <m/>
    <n v="153.01400000000001"/>
    <s v="VWB"/>
    <n v="1"/>
    <n v="20"/>
    <n v="1"/>
    <n v="1"/>
    <m/>
    <m/>
    <n v="1"/>
    <s v="Valauto Roncq"/>
    <s v=""/>
    <m/>
    <x v="0"/>
  </r>
  <r>
    <n v="10"/>
    <s v="C"/>
    <x v="1"/>
    <x v="10"/>
    <d v="2023-06-06T00:00:00"/>
    <m/>
    <m/>
    <m/>
    <m/>
    <m/>
    <n v="92659.8"/>
    <x v="21"/>
    <n v="565531"/>
    <n v="531"/>
    <s v="VSSZZZKM7PR084467"/>
    <s v="TERMINAL DES FLANDRES"/>
    <s v="FORMENTOR"/>
    <n v="29584.67"/>
    <n v="254.17"/>
    <n v="29838.839999999997"/>
    <n v="5"/>
    <n v="767.98"/>
    <n v="22"/>
    <m/>
    <n v="745.98"/>
    <n v="2.5737595697419877E-2"/>
    <n v="0"/>
    <n v="0"/>
    <m/>
    <m/>
    <n v="0.1"/>
    <n v="0.1"/>
    <n v="74.597999999999999"/>
    <m/>
    <n v="74.597999999999999"/>
    <s v="VWB"/>
    <n v="0"/>
    <n v="0"/>
    <n v="0"/>
    <n v="1"/>
    <m/>
    <m/>
    <n v="0"/>
    <s v="Valauto Roncq"/>
    <s v=""/>
    <m/>
    <x v="1"/>
  </r>
  <r>
    <n v="10"/>
    <s v="C"/>
    <x v="1"/>
    <x v="78"/>
    <d v="2023-01-19T00:00:00"/>
    <m/>
    <m/>
    <m/>
    <m/>
    <m/>
    <n v="-620.23"/>
    <x v="0"/>
    <n v="566316"/>
    <n v="316"/>
    <s v="VSSZZZKM0PR046515"/>
    <s v="verquin michael"/>
    <s v="FORMENTOR"/>
    <n v="29926.33"/>
    <n v="1316.67"/>
    <n v="31243"/>
    <n v="7"/>
    <n v="1041.6300000000001"/>
    <n v="22"/>
    <m/>
    <n v="1019.6300000000001"/>
    <n v="3.3339628076689179E-2"/>
    <n v="0"/>
    <n v="-1892.2"/>
    <m/>
    <s v="pb indemnité"/>
    <n v="0.1"/>
    <n v="0.1"/>
    <n v="101.96300000000002"/>
    <m/>
    <n v="101.96300000000002"/>
    <s v="VWB"/>
    <n v="1"/>
    <n v="20"/>
    <n v="1"/>
    <n v="1"/>
    <n v="190.24"/>
    <n v="44974"/>
    <n v="1"/>
    <s v="Valauto Roncq"/>
    <s v=""/>
    <m/>
    <x v="0"/>
  </r>
  <r>
    <n v="10"/>
    <s v="C"/>
    <x v="0"/>
    <x v="77"/>
    <d v="2023-01-23T00:00:00"/>
    <m/>
    <m/>
    <m/>
    <m/>
    <m/>
    <m/>
    <x v="21"/>
    <n v="500460"/>
    <n v="460"/>
    <s v="VSSZZZKJ3PR039239"/>
    <s v="DUNKERQUE BOULOGNE LOCATION"/>
    <s v="IBIZA"/>
    <n v="16790.669999999998"/>
    <n v="1162.5"/>
    <n v="17953.169999999998"/>
    <n v="56"/>
    <n v="607.4"/>
    <n v="36"/>
    <n v="-95"/>
    <n v="476.4"/>
    <n v="2.8540920628501821E-2"/>
    <n v="0"/>
    <n v="-1613.78"/>
    <m/>
    <s v="3270 150€+1436,25€"/>
    <n v="0.1"/>
    <n v="0.12"/>
    <n v="47.64"/>
    <m/>
    <n v="47.64"/>
    <s v="Banque"/>
    <n v="0"/>
    <n v="0"/>
    <n v="0"/>
    <n v="1"/>
    <n v="152"/>
    <n v="45016"/>
    <n v="0"/>
    <s v="Valauto Roncq"/>
    <s v="SEAT"/>
    <m/>
    <x v="1"/>
  </r>
  <r>
    <n v="10"/>
    <s v="C"/>
    <x v="0"/>
    <x v="11"/>
    <d v="2023-05-05T00:00:00"/>
    <m/>
    <m/>
    <m/>
    <m/>
    <m/>
    <n v="5100.78"/>
    <x v="17"/>
    <n v="507664"/>
    <n v="664"/>
    <s v="VSSZZZKJ7PR111124"/>
    <s v="SOLIMAN"/>
    <s v="IBIZA"/>
    <n v="16374"/>
    <n v="999.99"/>
    <n v="17373.990000000002"/>
    <n v="30"/>
    <n v="557.22"/>
    <n v="36"/>
    <m/>
    <n v="521.22"/>
    <n v="3.2072080161206488E-2"/>
    <n v="0"/>
    <n v="0"/>
    <m/>
    <s v="facture diverse non payée"/>
    <n v="0.1"/>
    <n v="0.1"/>
    <n v="52.122000000000007"/>
    <m/>
    <n v="52.122000000000007"/>
    <s v="VWB"/>
    <n v="0"/>
    <n v="20"/>
    <n v="1"/>
    <n v="1"/>
    <m/>
    <m/>
    <n v="1"/>
    <s v="Valauto Roncq"/>
    <s v="SEAT"/>
    <m/>
    <x v="2"/>
  </r>
  <r>
    <n v="10"/>
    <s v="C"/>
    <x v="0"/>
    <x v="1"/>
    <d v="2023-04-06T00:00:00"/>
    <m/>
    <m/>
    <m/>
    <m/>
    <m/>
    <n v="0"/>
    <x v="2"/>
    <n v="514345"/>
    <n v="345"/>
    <s v="VSSZZZKJ6PR061932"/>
    <s v="GLOBAL EXPERTISE"/>
    <s v="IBIZA"/>
    <n v="16865.650000000001"/>
    <n v="1399.99"/>
    <n v="18265.640000000003"/>
    <n v="82"/>
    <n v="1137.2700000000002"/>
    <n v="36"/>
    <m/>
    <n v="1101.2700000000002"/>
    <n v="6.226280601172475E-2"/>
    <n v="0"/>
    <n v="-2441.88"/>
    <m/>
    <m/>
    <n v="0.12"/>
    <n v="0.12"/>
    <n v="132.15240000000003"/>
    <m/>
    <n v="132.15240000000003"/>
    <s v="VWB"/>
    <n v="0"/>
    <n v="20"/>
    <n v="1"/>
    <n v="1"/>
    <m/>
    <m/>
    <n v="1"/>
    <s v="Valauto Roncq"/>
    <s v="SEAT"/>
    <m/>
    <x v="1"/>
  </r>
  <r>
    <n v="10"/>
    <s v="C"/>
    <x v="0"/>
    <x v="79"/>
    <d v="2023-01-19T00:00:00"/>
    <m/>
    <m/>
    <m/>
    <m/>
    <m/>
    <m/>
    <x v="4"/>
    <n v="526293"/>
    <n v="293"/>
    <s v="VSSZZZ5F4P6519816"/>
    <s v="ARDISHIRI SYROUS"/>
    <s v="ATECA"/>
    <n v="28759.67"/>
    <n v="1116.6600000000001"/>
    <n v="29876.329999999998"/>
    <n v="79"/>
    <n v="1455.1400000000003"/>
    <n v="22"/>
    <n v="-537"/>
    <n v="896.14000000000033"/>
    <n v="3.0731351541504609E-2"/>
    <n v="0"/>
    <n v="-7379.35"/>
    <m/>
    <s v="FACTURE DIVERSE / VM 206 5476,35+986+garantie prix tableau "/>
    <n v="0.1"/>
    <n v="0.1"/>
    <n v="89.614000000000033"/>
    <m/>
    <n v="89.614000000000033"/>
    <s v="VWB"/>
    <n v="0"/>
    <n v="0"/>
    <n v="0"/>
    <n v="1"/>
    <m/>
    <m/>
    <n v="0"/>
    <s v="Valauto Roncq"/>
    <s v="SEAT"/>
    <m/>
    <x v="2"/>
  </r>
  <r>
    <n v="10"/>
    <s v="C"/>
    <x v="0"/>
    <x v="80"/>
    <d v="2023-05-16T00:00:00"/>
    <m/>
    <m/>
    <m/>
    <m/>
    <m/>
    <m/>
    <x v="7"/>
    <n v="526765"/>
    <n v="765"/>
    <s v="VSSZZZ5F7P6558934"/>
    <s v="SERGIC - livré 16/05"/>
    <s v="ATECA"/>
    <n v="32154.17"/>
    <n v="2258.34"/>
    <n v="34412.509999999995"/>
    <n v="17"/>
    <n v="658.12"/>
    <n v="21.5"/>
    <m/>
    <n v="636.62"/>
    <n v="1.9124440501433929E-2"/>
    <n v="0"/>
    <n v="0"/>
    <m/>
    <m/>
    <n v="0.1"/>
    <n v="0.1"/>
    <n v="63.662000000000006"/>
    <m/>
    <n v="63.662000000000006"/>
    <s v="VWB"/>
    <n v="0"/>
    <n v="20"/>
    <n v="1"/>
    <n v="1"/>
    <m/>
    <m/>
    <n v="1"/>
    <s v="Valauto Roncq"/>
    <s v="SEAT"/>
    <m/>
    <x v="1"/>
  </r>
  <r>
    <n v="10"/>
    <s v="C"/>
    <x v="0"/>
    <x v="45"/>
    <d v="2023-04-11T00:00:00"/>
    <m/>
    <m/>
    <m/>
    <m/>
    <m/>
    <n v="0"/>
    <x v="0"/>
    <n v="529910"/>
    <n v="9910"/>
    <s v="VSSZZZ5FZN6508158"/>
    <s v="GUILLOT PIERREPierre"/>
    <s v="ATECA"/>
    <n v="32509.67"/>
    <n v="3229.19"/>
    <n v="35738.86"/>
    <n v="451"/>
    <n v="2943.4"/>
    <n v="22"/>
    <m/>
    <n v="2921.4"/>
    <n v="8.2358530742166924E-2"/>
    <n v="-2055.7599999999998"/>
    <n v="-2250"/>
    <m/>
    <s v="Approuvé mais faire confirmer (réédition marge)"/>
    <n v="0.13"/>
    <n v="0.12"/>
    <n v="379.78200000000004"/>
    <m/>
    <n v="379.78200000000004"/>
    <s v="VWB"/>
    <n v="1"/>
    <n v="0"/>
    <n v="0"/>
    <n v="1"/>
    <m/>
    <m/>
    <n v="0"/>
    <s v="Valauto Roncq"/>
    <s v="SEAT"/>
    <m/>
    <x v="0"/>
  </r>
  <r>
    <n v="10"/>
    <s v="C"/>
    <x v="0"/>
    <x v="6"/>
    <d v="2023-04-04T00:00:00"/>
    <m/>
    <m/>
    <m/>
    <m/>
    <m/>
    <n v="0"/>
    <x v="8"/>
    <n v="529939"/>
    <n v="9939"/>
    <s v="VSSZZZ5FZN6522640"/>
    <s v="POUBLON REGIS"/>
    <s v="ATECA"/>
    <n v="30593"/>
    <n v="2266.6799999999998"/>
    <n v="32859.68"/>
    <n v="412"/>
    <n v="2815"/>
    <n v="22"/>
    <m/>
    <n v="2793"/>
    <n v="8.5667298038203651E-2"/>
    <n v="-1642.98"/>
    <n v="-2250"/>
    <m/>
    <s v="Approuvé ais faire confirmer OP (réédition marge)"/>
    <n v="0.12"/>
    <n v="0.12"/>
    <n v="335.15999999999997"/>
    <m/>
    <n v="335.15999999999997"/>
    <s v=""/>
    <n v="1"/>
    <n v="20"/>
    <n v="1"/>
    <n v="1"/>
    <m/>
    <m/>
    <n v="1"/>
    <s v="Valauto Roncq"/>
    <s v="SEAT"/>
    <m/>
    <x v="0"/>
  </r>
  <r>
    <n v="10"/>
    <s v="C"/>
    <x v="0"/>
    <x v="81"/>
    <d v="2023-02-03T00:00:00"/>
    <m/>
    <m/>
    <m/>
    <m/>
    <m/>
    <n v="0"/>
    <x v="0"/>
    <n v="535367"/>
    <n v="367"/>
    <s v="VSSZZZKJ4PR051349"/>
    <s v="LAMESCH RICHARD"/>
    <s v="ARONA"/>
    <n v="19207.34"/>
    <n v="1795.82"/>
    <n v="21003.16"/>
    <n v="63"/>
    <n v="705.03"/>
    <n v="36"/>
    <m/>
    <n v="669.03"/>
    <n v="3.3567805987289534E-2"/>
    <n v="0"/>
    <n v="-3007.46"/>
    <n v="-250"/>
    <s v="mq justif boost sans engagement"/>
    <n v="0.12"/>
    <n v="0.12"/>
    <n v="80.283599999999993"/>
    <m/>
    <n v="80.283599999999993"/>
    <s v="VWB"/>
    <n v="1"/>
    <n v="20"/>
    <n v="1"/>
    <n v="1"/>
    <n v="40.24"/>
    <d v="2023-06-30T00:00:00"/>
    <n v="1"/>
    <s v="Valauto Roncq"/>
    <s v="SEAT"/>
    <m/>
    <x v="0"/>
  </r>
  <r>
    <n v="10"/>
    <s v="C"/>
    <x v="0"/>
    <x v="33"/>
    <d v="2023-05-30T00:00:00"/>
    <m/>
    <m/>
    <m/>
    <m/>
    <m/>
    <n v="0"/>
    <x v="8"/>
    <n v="536383"/>
    <n v="383"/>
    <s v="VSSZZZKL4PR021270"/>
    <s v="VANDENHEEDE MICKAEL"/>
    <s v="LEON"/>
    <n v="32084.67"/>
    <n v="858.34"/>
    <n v="32943.009999999995"/>
    <n v="168"/>
    <n v="2808.63"/>
    <n v="22"/>
    <n v="-100"/>
    <n v="2686.63"/>
    <n v="8.2221691339073158E-2"/>
    <n v="-3897.15"/>
    <n v="209"/>
    <m/>
    <m/>
    <n v="0.12"/>
    <n v="0.12"/>
    <n v="322.3956"/>
    <m/>
    <n v="322.3956"/>
    <s v="VWB"/>
    <n v="1"/>
    <n v="20"/>
    <n v="1"/>
    <n v="1"/>
    <m/>
    <m/>
    <n v="1"/>
    <s v="Valauto Roncq"/>
    <s v="SEAT"/>
    <m/>
    <x v="0"/>
  </r>
  <r>
    <n v="10"/>
    <s v="C"/>
    <x v="0"/>
    <x v="11"/>
    <d v="2023-05-05T00:00:00"/>
    <m/>
    <m/>
    <m/>
    <m/>
    <m/>
    <n v="5100.78"/>
    <x v="17"/>
    <n v="536665"/>
    <n v="665"/>
    <s v="VSSZZZKJ3PR112156"/>
    <s v="SOLIMAN"/>
    <s v="IBIZA"/>
    <n v="16374"/>
    <n v="999.99"/>
    <n v="17373.990000000002"/>
    <n v="30"/>
    <n v="557.22"/>
    <n v="36"/>
    <m/>
    <n v="521.22"/>
    <n v="3.2072080161206488E-2"/>
    <n v="0"/>
    <n v="0"/>
    <m/>
    <m/>
    <n v="0.1"/>
    <n v="0.1"/>
    <n v="52.122000000000007"/>
    <m/>
    <n v="52.122000000000007"/>
    <s v="VWB"/>
    <n v="0"/>
    <n v="20"/>
    <n v="1"/>
    <n v="1"/>
    <m/>
    <m/>
    <n v="1"/>
    <s v="Valauto Roncq"/>
    <s v="SEAT"/>
    <m/>
    <x v="2"/>
  </r>
  <r>
    <n v="10"/>
    <s v="C"/>
    <x v="0"/>
    <x v="26"/>
    <d v="2023-05-19T00:00:00"/>
    <m/>
    <m/>
    <m/>
    <m/>
    <m/>
    <n v="0"/>
    <x v="0"/>
    <n v="539811"/>
    <n v="811"/>
    <s v="VSSZZZKJ9PR114946"/>
    <s v="MAREM CLAIRE"/>
    <s v="ARONA"/>
    <n v="19812.5"/>
    <n v="2145.83"/>
    <n v="21958.33"/>
    <n v="19"/>
    <n v="694.95"/>
    <n v="36.17"/>
    <m/>
    <n v="658.78000000000009"/>
    <n v="3.1648581654433648E-2"/>
    <n v="0"/>
    <n v="-2635"/>
    <m/>
    <m/>
    <n v="0.1"/>
    <n v="0.08"/>
    <n v="65.878000000000014"/>
    <m/>
    <n v="65.878000000000014"/>
    <s v="VWB"/>
    <n v="30"/>
    <n v="50"/>
    <n v="1"/>
    <n v="1"/>
    <m/>
    <m/>
    <n v="1"/>
    <s v="Valauto Roncq"/>
    <s v="SEAT"/>
    <m/>
    <x v="0"/>
  </r>
  <r>
    <n v="10"/>
    <s v="C"/>
    <x v="0"/>
    <x v="6"/>
    <d v="2023-04-04T00:00:00"/>
    <m/>
    <m/>
    <m/>
    <m/>
    <m/>
    <n v="1358.8"/>
    <x v="1"/>
    <n v="545261"/>
    <n v="261"/>
    <s v="VSSZZZ5F7P6517073"/>
    <s v="ARVAL FLEET SERVICES"/>
    <s v="ATECA"/>
    <n v="27976.33"/>
    <n v="1900.01"/>
    <n v="29876.34"/>
    <n v="99"/>
    <n v="1540.12"/>
    <n v="22"/>
    <m/>
    <n v="1518.12"/>
    <n v="5.1549821698374028E-2"/>
    <n v="-7365.35"/>
    <n v="0"/>
    <m/>
    <m/>
    <m/>
    <n v="0"/>
    <n v="0"/>
    <m/>
    <n v="0"/>
    <s v=""/>
    <n v="0"/>
    <n v="0"/>
    <n v="0"/>
    <n v="1"/>
    <m/>
    <m/>
    <n v="0"/>
    <s v="Valauto Roncq"/>
    <s v="SEAT"/>
    <m/>
    <x v="1"/>
  </r>
  <r>
    <n v="10"/>
    <s v="C"/>
    <x v="0"/>
    <x v="70"/>
    <d v="2023-03-01T00:00:00"/>
    <m/>
    <m/>
    <m/>
    <m/>
    <m/>
    <n v="0"/>
    <x v="2"/>
    <n v="545317"/>
    <n v="317"/>
    <s v="VSSZZZ5F2P6521421"/>
    <s v="BOUDERSA SOFIANE"/>
    <s v="ATECA"/>
    <n v="28738.83"/>
    <n v="2041.67"/>
    <n v="30780.5"/>
    <n v="125"/>
    <n v="1330.9"/>
    <n v="22"/>
    <m/>
    <n v="1308.9000000000001"/>
    <n v="4.3238413930897814E-2"/>
    <n v="-6618.89"/>
    <n v="-679"/>
    <m/>
    <m/>
    <n v="0.1"/>
    <n v="0.1"/>
    <n v="130.89000000000001"/>
    <m/>
    <n v="130.89000000000001"/>
    <s v="VWB"/>
    <n v="0"/>
    <n v="20"/>
    <n v="1"/>
    <n v="1"/>
    <m/>
    <m/>
    <n v="1"/>
    <s v="Valauto Roncq"/>
    <s v="SEAT"/>
    <m/>
    <x v="1"/>
  </r>
  <r>
    <n v="10"/>
    <s v="C"/>
    <x v="0"/>
    <x v="64"/>
    <d v="2023-03-22T00:00:00"/>
    <m/>
    <m/>
    <m/>
    <m/>
    <m/>
    <n v="0"/>
    <x v="8"/>
    <n v="545369"/>
    <n v="369"/>
    <s v="VSSZZZ5F2P6536937"/>
    <s v="M.V.INVEST"/>
    <s v="ATECA"/>
    <n v="29237.5"/>
    <n v="1120.8399999999999"/>
    <n v="30358.34"/>
    <n v="19"/>
    <n v="1664.85"/>
    <n v="127.5"/>
    <m/>
    <n v="1537.35"/>
    <n v="5.4839955017303314E-2"/>
    <n v="0"/>
    <n v="0"/>
    <m/>
    <m/>
    <n v="0.1"/>
    <n v="0.12"/>
    <n v="153.73500000000001"/>
    <m/>
    <n v="153.73500000000001"/>
    <s v="VWB"/>
    <n v="0"/>
    <n v="0"/>
    <n v="0"/>
    <n v="1"/>
    <m/>
    <m/>
    <n v="0"/>
    <s v="Valauto Roncq"/>
    <s v="SEAT"/>
    <m/>
    <x v="0"/>
  </r>
  <r>
    <n v="10"/>
    <s v="C"/>
    <x v="0"/>
    <x v="82"/>
    <d v="2023-03-16T00:00:00"/>
    <m/>
    <m/>
    <m/>
    <m/>
    <m/>
    <n v="0"/>
    <x v="0"/>
    <n v="545380"/>
    <n v="380"/>
    <s v="VSSZZZ5FZN6545376"/>
    <s v="DUBOIS LAURENT"/>
    <s v="ATECA"/>
    <n v="23759.67"/>
    <n v="1829.17"/>
    <n v="25588.839999999997"/>
    <n v="245"/>
    <n v="1065.54"/>
    <n v="22"/>
    <m/>
    <n v="1043.54"/>
    <n v="4.1640809040190963E-2"/>
    <n v="-2934.44"/>
    <n v="0"/>
    <m/>
    <s v="faire confirmer dossier ouvert et clos"/>
    <n v="0.12"/>
    <n v="0.12"/>
    <n v="125.22479999999999"/>
    <m/>
    <n v="125.22479999999999"/>
    <s v=""/>
    <n v="1"/>
    <n v="20"/>
    <n v="1"/>
    <n v="1"/>
    <m/>
    <m/>
    <n v="1"/>
    <s v="Valauto Roncq"/>
    <s v="SEAT"/>
    <m/>
    <x v="0"/>
  </r>
  <r>
    <n v="10"/>
    <s v="C"/>
    <x v="0"/>
    <x v="34"/>
    <d v="2023-04-28T00:00:00"/>
    <m/>
    <m/>
    <m/>
    <m/>
    <m/>
    <m/>
    <x v="0"/>
    <n v="545397"/>
    <n v="397"/>
    <s v="VSSZZZKJ8PR118521"/>
    <s v="MULLER SANDRINE"/>
    <s v="IBIZA"/>
    <n v="15800"/>
    <n v="2608.33"/>
    <n v="18408.330000000002"/>
    <n v="10"/>
    <n v="582.78"/>
    <n v="139.16999999999999"/>
    <m/>
    <n v="443.61"/>
    <n v="3.1658493736259612E-2"/>
    <n v="0"/>
    <n v="-2388.91"/>
    <m/>
    <m/>
    <n v="0.1"/>
    <n v="0.1"/>
    <n v="44.361000000000004"/>
    <m/>
    <n v="44.361000000000004"/>
    <s v="VWB"/>
    <n v="1"/>
    <n v="20"/>
    <n v="1"/>
    <n v="1"/>
    <m/>
    <m/>
    <n v="1"/>
    <s v="Valauto Roncq"/>
    <s v="SEAT"/>
    <m/>
    <x v="0"/>
  </r>
  <r>
    <n v="10"/>
    <s v="C"/>
    <x v="0"/>
    <x v="26"/>
    <d v="2023-05-19T00:00:00"/>
    <m/>
    <m/>
    <m/>
    <m/>
    <m/>
    <n v="0"/>
    <x v="0"/>
    <n v="545426"/>
    <n v="426"/>
    <s v="VSSZZZKJ1PR059294"/>
    <s v="LENIAERT PEGGY"/>
    <s v="ARONA"/>
    <n v="19791.669999999998"/>
    <n v="2224.9899999999998"/>
    <n v="22016.659999999996"/>
    <n v="175"/>
    <n v="1716.86"/>
    <n v="139.16999999999999"/>
    <m/>
    <n v="1577.6899999999998"/>
    <n v="7.7980038752472003E-2"/>
    <n v="0"/>
    <n v="-2624.46"/>
    <m/>
    <m/>
    <n v="0.12"/>
    <n v="0.12"/>
    <n v="189.32279999999997"/>
    <m/>
    <n v="189.32279999999997"/>
    <s v=""/>
    <n v="1"/>
    <n v="0"/>
    <n v="0"/>
    <n v="1"/>
    <n v="40.24"/>
    <d v="2023-06-30T00:00:00"/>
    <n v="0"/>
    <s v="Valauto Roncq"/>
    <s v="SEAT"/>
    <m/>
    <x v="0"/>
  </r>
  <r>
    <n v="10"/>
    <s v="C"/>
    <x v="0"/>
    <x v="59"/>
    <d v="2023-05-12T00:00:00"/>
    <m/>
    <m/>
    <m/>
    <m/>
    <m/>
    <n v="0"/>
    <x v="0"/>
    <n v="545464"/>
    <n v="464"/>
    <s v="VSSZZZKJ9PR078563"/>
    <s v="GOLAZ SERGE"/>
    <s v="ARONA"/>
    <n v="19190.669999999998"/>
    <n v="2537.5"/>
    <n v="21728.17"/>
    <n v="99"/>
    <n v="657.86"/>
    <n v="36"/>
    <m/>
    <n v="621.86"/>
    <n v="3.0276824969613182E-2"/>
    <n v="0"/>
    <n v="-2833"/>
    <m/>
    <s v="financement non reçu"/>
    <n v="0.13"/>
    <n v="0.12"/>
    <n v="80.841800000000006"/>
    <m/>
    <n v="80.841800000000006"/>
    <s v="VWB"/>
    <n v="1"/>
    <n v="50"/>
    <n v="1"/>
    <n v="1"/>
    <m/>
    <m/>
    <n v="1"/>
    <s v="Valauto Roncq"/>
    <s v="SEAT"/>
    <m/>
    <x v="0"/>
  </r>
  <r>
    <n v="10"/>
    <s v="C"/>
    <x v="0"/>
    <x v="46"/>
    <d v="2023-04-11T00:00:00"/>
    <m/>
    <m/>
    <m/>
    <m/>
    <m/>
    <n v="0"/>
    <x v="0"/>
    <n v="545465"/>
    <n v="465"/>
    <s v="VSSZZZKJ0PR076698"/>
    <s v="NAIT DJOUDI IMENE"/>
    <s v="ARONA"/>
    <n v="19812.5"/>
    <n v="2383.35"/>
    <n v="22195.85"/>
    <n v="64"/>
    <n v="1115.5100000000002"/>
    <n v="139.16999999999999"/>
    <m/>
    <n v="976.34000000000026"/>
    <n v="5.0257593198728606E-2"/>
    <n v="0"/>
    <n v="-3216"/>
    <m/>
    <s v="Approuvé mais faire confirmer justif"/>
    <n v="0.13"/>
    <n v="0.12"/>
    <n v="126.92420000000004"/>
    <m/>
    <n v="126.92420000000004"/>
    <s v="VWB"/>
    <n v="1"/>
    <n v="0"/>
    <n v="0"/>
    <n v="1"/>
    <m/>
    <m/>
    <n v="0"/>
    <s v="Valauto Roncq"/>
    <s v="SEAT"/>
    <m/>
    <x v="0"/>
  </r>
  <r>
    <n v="10"/>
    <s v="C"/>
    <x v="0"/>
    <x v="26"/>
    <d v="2023-05-17T00:00:00"/>
    <m/>
    <m/>
    <m/>
    <m/>
    <m/>
    <n v="0"/>
    <x v="0"/>
    <n v="545472"/>
    <n v="472"/>
    <s v="VSSZZZKJ4PR119827"/>
    <s v="LOUIS AXELLE"/>
    <s v="IBIZA"/>
    <n v="16374"/>
    <n v="1304.1600000000001"/>
    <n v="17678.16"/>
    <n v="14"/>
    <n v="610.36"/>
    <n v="36"/>
    <m/>
    <n v="574.36"/>
    <n v="3.4526217660661516E-2"/>
    <n v="0"/>
    <n v="-1900"/>
    <m/>
    <m/>
    <n v="0.1"/>
    <n v="0.1"/>
    <n v="57.436000000000007"/>
    <m/>
    <n v="57.436000000000007"/>
    <s v="VWB"/>
    <n v="1"/>
    <n v="20"/>
    <n v="1"/>
    <n v="1"/>
    <m/>
    <m/>
    <n v="1"/>
    <s v="Valauto Roncq"/>
    <s v="SEAT"/>
    <m/>
    <x v="0"/>
  </r>
  <r>
    <n v="10"/>
    <s v="C"/>
    <x v="0"/>
    <x v="62"/>
    <d v="2023-03-20T00:00:00"/>
    <m/>
    <m/>
    <m/>
    <m/>
    <m/>
    <n v="0"/>
    <x v="0"/>
    <n v="545747"/>
    <n v="747"/>
    <s v="VSSZZZKJ9PR045921"/>
    <s v="CABANELLAS MICHEL"/>
    <s v="IBIZA"/>
    <n v="17961.669999999998"/>
    <n v="2091.66"/>
    <n v="20053.329999999998"/>
    <n v="8"/>
    <n v="1438.68"/>
    <n v="375.83"/>
    <m/>
    <n v="1062.8500000000001"/>
    <n v="7.1742698095528287E-2"/>
    <n v="0"/>
    <n v="-2916"/>
    <n v="-583"/>
    <s v="prime vwfs manquante"/>
    <n v="0.08"/>
    <n v="0.08"/>
    <n v="85.028000000000006"/>
    <m/>
    <n v="85.028000000000006"/>
    <s v="VWB"/>
    <n v="1"/>
    <n v="0"/>
    <n v="0"/>
    <n v="1"/>
    <m/>
    <m/>
    <n v="0"/>
    <s v="Valauto Roncq"/>
    <s v="SEAT"/>
    <m/>
    <x v="0"/>
  </r>
  <r>
    <n v="10"/>
    <s v="C"/>
    <x v="0"/>
    <x v="26"/>
    <d v="2023-05-23T00:00:00"/>
    <m/>
    <m/>
    <m/>
    <m/>
    <m/>
    <n v="-645"/>
    <x v="7"/>
    <n v="545751"/>
    <n v="751"/>
    <s v="VSSZZZ5F2P6556007"/>
    <s v="MAGELLAN IMMOBILIER CONSEILS"/>
    <s v="ATECA"/>
    <n v="32154.17"/>
    <n v="1120.8399999999999"/>
    <n v="33275.009999999995"/>
    <n v="23"/>
    <n v="711.76"/>
    <n v="127.5"/>
    <m/>
    <n v="584.26"/>
    <n v="2.1390226479270785E-2"/>
    <n v="0"/>
    <n v="0"/>
    <m/>
    <s v="Paiement CG en cours"/>
    <n v="0.1"/>
    <n v="0.1"/>
    <n v="58.426000000000002"/>
    <m/>
    <n v="58.426000000000002"/>
    <s v="VWB"/>
    <n v="0"/>
    <n v="20"/>
    <n v="1"/>
    <n v="1"/>
    <m/>
    <m/>
    <n v="1"/>
    <s v="Valauto Roncq"/>
    <s v="SEAT"/>
    <m/>
    <x v="1"/>
  </r>
  <r>
    <n v="10"/>
    <s v="C"/>
    <x v="0"/>
    <x v="21"/>
    <d v="2023-04-14T00:00:00"/>
    <m/>
    <m/>
    <m/>
    <m/>
    <m/>
    <n v="0"/>
    <x v="0"/>
    <n v="545753"/>
    <n v="753"/>
    <s v="VSSZZZKJ0PR102507"/>
    <s v="FLORAIN YANNICK"/>
    <s v="IBIZA"/>
    <n v="17437.5"/>
    <n v="704.16"/>
    <n v="18141.66"/>
    <n v="9"/>
    <n v="586.86999999999989"/>
    <n v="36.17"/>
    <m/>
    <n v="550.69999999999993"/>
    <n v="3.2349299898686221E-2"/>
    <n v="0"/>
    <n v="-2916"/>
    <m/>
    <s v="Approuvé mais faire confirmer justif"/>
    <n v="0.1"/>
    <n v="0.1"/>
    <n v="55.069999999999993"/>
    <m/>
    <n v="55.069999999999993"/>
    <s v="VWB"/>
    <n v="0"/>
    <n v="50"/>
    <n v="1"/>
    <n v="1"/>
    <m/>
    <m/>
    <n v="1"/>
    <s v="Valauto Roncq"/>
    <s v="SEAT"/>
    <m/>
    <x v="0"/>
  </r>
  <r>
    <n v="10"/>
    <s v="C"/>
    <x v="0"/>
    <x v="21"/>
    <d v="2023-04-18T00:00:00"/>
    <m/>
    <m/>
    <m/>
    <m/>
    <m/>
    <n v="0"/>
    <x v="0"/>
    <n v="545776"/>
    <n v="776"/>
    <s v="VSSZZZKN4PW501389"/>
    <s v="SCHRYVE FREDERIC"/>
    <s v="TARRACO"/>
    <n v="44112.5"/>
    <n v="1295.83"/>
    <n v="45408.33"/>
    <n v="10"/>
    <n v="1230.08"/>
    <n v="21.5"/>
    <m/>
    <n v="1208.58"/>
    <n v="2.7089302777706201E-2"/>
    <n v="0"/>
    <n v="0"/>
    <m/>
    <s v="Approuvé"/>
    <n v="0.1"/>
    <n v="0"/>
    <n v="120.858"/>
    <m/>
    <n v="120.858"/>
    <s v=""/>
    <n v="0"/>
    <n v="50"/>
    <n v="1"/>
    <n v="1"/>
    <m/>
    <m/>
    <n v="1"/>
    <s v="Valauto Roncq"/>
    <s v="SEAT"/>
    <m/>
    <x v="0"/>
  </r>
  <r>
    <n v="10"/>
    <s v="C"/>
    <x v="0"/>
    <x v="74"/>
    <d v="2023-03-07T00:00:00"/>
    <m/>
    <m/>
    <m/>
    <m/>
    <m/>
    <n v="0"/>
    <x v="2"/>
    <n v="546343"/>
    <n v="343"/>
    <s v="VSSZZZ5F3P6523162"/>
    <s v="CRESSON CELINE"/>
    <s v="ATECA"/>
    <n v="30418.01"/>
    <n v="541.66999999999996"/>
    <n v="30959.679999999997"/>
    <n v="45"/>
    <n v="1289.33"/>
    <n v="22"/>
    <m/>
    <n v="1267.33"/>
    <n v="4.1645456283785881E-2"/>
    <n v="0"/>
    <n v="-6379.35"/>
    <m/>
    <m/>
    <n v="0.1"/>
    <n v="0.1"/>
    <n v="126.733"/>
    <m/>
    <n v="126.733"/>
    <s v="VWB"/>
    <n v="0"/>
    <n v="20"/>
    <n v="1"/>
    <n v="1"/>
    <m/>
    <m/>
    <n v="1"/>
    <s v="Valauto Roncq"/>
    <s v="SEAT"/>
    <m/>
    <x v="1"/>
  </r>
  <r>
    <n v="10"/>
    <s v="C"/>
    <x v="0"/>
    <x v="83"/>
    <d v="2023-01-17T00:00:00"/>
    <m/>
    <m/>
    <m/>
    <m/>
    <m/>
    <m/>
    <x v="2"/>
    <n v="546361"/>
    <n v="361"/>
    <s v="VSSZZZ5F4P6525762"/>
    <s v="GALAND THIBAULT"/>
    <s v="ATECA"/>
    <n v="30418.01"/>
    <n v="1870.83"/>
    <n v="32288.839999999997"/>
    <n v="29"/>
    <n v="1105.1999999999998"/>
    <n v="22"/>
    <m/>
    <n v="1083.1999999999998"/>
    <n v="3.4228544599310469E-2"/>
    <n v="0"/>
    <n v="-6381.31"/>
    <m/>
    <s v="marge non signée +  VM 206 5702,31€"/>
    <n v="0.1"/>
    <n v="0.1"/>
    <n v="108.32"/>
    <m/>
    <n v="108.32"/>
    <s v="VWB"/>
    <n v="0"/>
    <n v="20"/>
    <n v="1"/>
    <n v="1"/>
    <m/>
    <m/>
    <n v="1"/>
    <s v="Valauto Roncq"/>
    <s v="SEAT"/>
    <m/>
    <x v="1"/>
  </r>
  <r>
    <n v="10"/>
    <s v="C"/>
    <x v="0"/>
    <x v="84"/>
    <d v="2023-03-24T00:00:00"/>
    <m/>
    <m/>
    <m/>
    <m/>
    <m/>
    <n v="0"/>
    <x v="0"/>
    <n v="546368"/>
    <n v="368"/>
    <s v="VSSZZZKJ5PR047245"/>
    <s v="DEBONNET COLETTE"/>
    <s v="ARONA"/>
    <n v="19749"/>
    <n v="1933.32"/>
    <n v="21682.32"/>
    <n v="87"/>
    <n v="1552.98"/>
    <n v="36"/>
    <m/>
    <n v="1516.98"/>
    <n v="7.1624254231097043E-2"/>
    <n v="0"/>
    <n v="-3216"/>
    <n v="-250"/>
    <s v=" offre sans engagement non visible"/>
    <n v="0.12"/>
    <n v="0.12"/>
    <n v="182.0376"/>
    <m/>
    <n v="182.0376"/>
    <s v="VWB"/>
    <n v="1"/>
    <n v="20"/>
    <n v="1"/>
    <n v="1"/>
    <n v="-168.3"/>
    <d v="2023-06-26T00:00:00"/>
    <n v="1"/>
    <s v="Valauto Roncq"/>
    <s v="SEAT"/>
    <m/>
    <x v="0"/>
  </r>
  <r>
    <n v="10"/>
    <s v="C"/>
    <x v="0"/>
    <x v="16"/>
    <d v="2023-01-16T00:00:00"/>
    <m/>
    <m/>
    <m/>
    <m/>
    <m/>
    <m/>
    <x v="8"/>
    <n v="546441"/>
    <n v="441"/>
    <s v="VSSZZZKJ2PR007723"/>
    <s v="ROUVILLOIS EMMANUELLE "/>
    <s v="IBIZA"/>
    <n v="18875.03"/>
    <n v="1329.16"/>
    <n v="20204.189999999999"/>
    <n v="96"/>
    <n v="1501.17"/>
    <n v="36"/>
    <n v="-166.67"/>
    <n v="1298.5"/>
    <n v="6.6050655829310662E-2"/>
    <m/>
    <n v="-2490.84"/>
    <m/>
    <s v="REPRISE non comptabilisée"/>
    <n v="0.12"/>
    <n v="0.12"/>
    <n v="155.82"/>
    <m/>
    <n v="155.82"/>
    <s v=""/>
    <n v="1"/>
    <n v="20"/>
    <n v="1"/>
    <n v="1"/>
    <m/>
    <m/>
    <n v="1"/>
    <s v="Valauto Roncq"/>
    <s v="SEAT"/>
    <m/>
    <x v="0"/>
  </r>
  <r>
    <n v="10"/>
    <s v="C"/>
    <x v="0"/>
    <x v="33"/>
    <d v="2023-05-30T00:00:00"/>
    <m/>
    <m/>
    <m/>
    <m/>
    <m/>
    <n v="0"/>
    <x v="0"/>
    <n v="546455"/>
    <n v="455"/>
    <s v="VSSZZZKJ7PR124570"/>
    <s v="DERACHE OLIVIER"/>
    <s v="ARONA"/>
    <n v="19190.669999999998"/>
    <n v="2833.33"/>
    <n v="22024"/>
    <n v="21"/>
    <n v="567.5"/>
    <n v="36"/>
    <m/>
    <n v="531.5"/>
    <n v="2.5767344714856519E-2"/>
    <n v="0"/>
    <n v="-3216"/>
    <m/>
    <m/>
    <n v="0.1"/>
    <n v="0.1"/>
    <n v="53.150000000000006"/>
    <m/>
    <n v="53.150000000000006"/>
    <s v="VWB"/>
    <n v="1"/>
    <n v="0"/>
    <n v="0"/>
    <n v="1"/>
    <m/>
    <m/>
    <n v="0"/>
    <s v="Valauto Roncq"/>
    <s v="SEAT"/>
    <m/>
    <x v="0"/>
  </r>
  <r>
    <n v="10"/>
    <s v="C"/>
    <x v="0"/>
    <x v="42"/>
    <d v="2023-06-15T00:00:00"/>
    <m/>
    <m/>
    <m/>
    <m/>
    <m/>
    <n v="0"/>
    <x v="2"/>
    <n v="546523"/>
    <n v="523"/>
    <s v="VSSZZZ5F5P6562688"/>
    <s v="THIRIEZ LITERIE"/>
    <s v="ATECA"/>
    <n v="27393"/>
    <n v="1120.8399999999999"/>
    <n v="28513.84"/>
    <n v="19"/>
    <n v="877.42"/>
    <n v="22"/>
    <m/>
    <n v="855.42"/>
    <n v="3.0771723485858094E-2"/>
    <n v="0"/>
    <n v="0"/>
    <m/>
    <m/>
    <n v="0.1"/>
    <n v="0.1"/>
    <n v="85.542000000000002"/>
    <m/>
    <n v="85.542000000000002"/>
    <s v="VWB"/>
    <n v="0"/>
    <n v="20"/>
    <n v="1"/>
    <n v="1"/>
    <m/>
    <m/>
    <n v="1"/>
    <s v="Valauto Roncq"/>
    <s v="SEAT"/>
    <m/>
    <x v="1"/>
  </r>
  <r>
    <n v="10"/>
    <s v="C"/>
    <x v="0"/>
    <x v="11"/>
    <d v="2023-05-05T00:00:00"/>
    <m/>
    <m/>
    <m/>
    <m/>
    <m/>
    <n v="5100.78"/>
    <x v="17"/>
    <n v="546663"/>
    <n v="663"/>
    <s v="VSSZZZKJ5PR112398"/>
    <s v="SOLIMAN"/>
    <s v="IBIZA"/>
    <n v="16373.98"/>
    <n v="999.99"/>
    <n v="17373.97"/>
    <n v="30"/>
    <n v="557.20000000000005"/>
    <n v="36"/>
    <m/>
    <n v="521.20000000000005"/>
    <n v="3.2070965933520088E-2"/>
    <n v="0"/>
    <n v="0"/>
    <m/>
    <m/>
    <n v="0.1"/>
    <n v="0.1"/>
    <n v="52.120000000000005"/>
    <m/>
    <n v="52.120000000000005"/>
    <s v="VWB"/>
    <n v="0"/>
    <n v="20"/>
    <n v="1"/>
    <n v="1"/>
    <m/>
    <m/>
    <n v="1"/>
    <s v="Valauto Roncq"/>
    <s v="SEAT"/>
    <m/>
    <x v="2"/>
  </r>
  <r>
    <n v="10"/>
    <s v="C"/>
    <x v="0"/>
    <x v="80"/>
    <d v="2023-05-16T00:00:00"/>
    <m/>
    <m/>
    <m/>
    <m/>
    <m/>
    <n v="0"/>
    <x v="2"/>
    <n v="546681"/>
    <n v="681"/>
    <s v="VSSZZZ5F7P6553782"/>
    <s v="LA FLANDRE ASSURANCE DE PERSONNE"/>
    <s v="ATECA"/>
    <n v="31093"/>
    <n v="1120.8399999999999"/>
    <n v="32213.84"/>
    <n v="24"/>
    <n v="4480.6000000000004"/>
    <n v="22"/>
    <m/>
    <n v="4458.6000000000004"/>
    <n v="0.13908928584732527"/>
    <n v="0"/>
    <n v="0"/>
    <m/>
    <m/>
    <n v="0.1"/>
    <n v="0.1"/>
    <n v="445.86000000000007"/>
    <m/>
    <n v="445.86000000000007"/>
    <s v="VWB"/>
    <n v="0"/>
    <n v="20"/>
    <n v="1"/>
    <n v="1"/>
    <m/>
    <m/>
    <n v="1"/>
    <s v="Valauto Roncq"/>
    <s v="SEAT"/>
    <m/>
    <x v="1"/>
  </r>
  <r>
    <n v="10"/>
    <s v="C"/>
    <x v="0"/>
    <x v="21"/>
    <d v="2023-04-18T00:00:00"/>
    <m/>
    <m/>
    <m/>
    <m/>
    <m/>
    <n v="0"/>
    <x v="2"/>
    <n v="546682"/>
    <n v="682"/>
    <s v="VSSZZZ5FXP6542372"/>
    <s v="LF GROUP"/>
    <s v="ATECA"/>
    <n v="35993"/>
    <n v="1175.01"/>
    <n v="37168.01"/>
    <n v="43"/>
    <n v="754.22"/>
    <n v="22"/>
    <m/>
    <n v="732.22"/>
    <n v="2.029218136779451E-2"/>
    <n v="0"/>
    <n v="0"/>
    <m/>
    <m/>
    <n v="0.1"/>
    <n v="0"/>
    <n v="73.222000000000008"/>
    <m/>
    <n v="73.222000000000008"/>
    <s v=""/>
    <n v="0"/>
    <n v="0"/>
    <n v="0"/>
    <n v="1"/>
    <m/>
    <m/>
    <n v="0"/>
    <s v="Valauto Roncq"/>
    <s v="SEAT"/>
    <m/>
    <x v="1"/>
  </r>
  <r>
    <n v="10"/>
    <s v="C"/>
    <x v="0"/>
    <x v="81"/>
    <d v="2023-02-02T00:00:00"/>
    <m/>
    <m/>
    <m/>
    <m/>
    <m/>
    <n v="0"/>
    <x v="0"/>
    <n v="546685"/>
    <n v="685"/>
    <s v="VSSZZZ5FXP6505855"/>
    <s v="LOPES DA SILVA ELODIE"/>
    <s v="ATECA"/>
    <n v="24544.83"/>
    <n v="2670.84"/>
    <n v="27215.670000000002"/>
    <n v="20"/>
    <n v="948.88"/>
    <n v="-4"/>
    <n v="-95"/>
    <n v="857.88"/>
    <n v="3.1374572075572635E-2"/>
    <n v="0"/>
    <n v="-3061.96"/>
    <m/>
    <m/>
    <n v="0.12"/>
    <n v="0.08"/>
    <n v="102.9456"/>
    <m/>
    <n v="102.9456"/>
    <s v="VWB"/>
    <n v="0"/>
    <n v="20"/>
    <n v="1"/>
    <n v="1"/>
    <m/>
    <m/>
    <n v="1"/>
    <s v="Valauto Roncq"/>
    <s v="SEAT"/>
    <m/>
    <x v="0"/>
  </r>
  <r>
    <n v="10"/>
    <s v="C"/>
    <x v="0"/>
    <x v="85"/>
    <d v="2023-02-17T00:00:00"/>
    <m/>
    <m/>
    <m/>
    <m/>
    <m/>
    <n v="0"/>
    <x v="0"/>
    <n v="549508"/>
    <n v="508"/>
    <s v="VSSZZZKJ9PR079728"/>
    <s v="BRUNBROUCK CAROLINE"/>
    <s v="IBIZA"/>
    <n v="16857.330000000002"/>
    <n v="2141.67"/>
    <n v="18999"/>
    <n v="15"/>
    <n v="976.51"/>
    <n v="36"/>
    <m/>
    <n v="940.51"/>
    <n v="5.1397968314121793E-2"/>
    <n v="0"/>
    <n v="-2333"/>
    <n v="-2333"/>
    <s v="CTM modifiée le 01/02/23"/>
    <n v="0.1"/>
    <n v="0.1"/>
    <n v="94.051000000000002"/>
    <m/>
    <n v="94.051000000000002"/>
    <s v=""/>
    <n v="0"/>
    <n v="20"/>
    <n v="1"/>
    <n v="1"/>
    <m/>
    <m/>
    <n v="1"/>
    <s v="Valauto Roncq"/>
    <s v="SEAT"/>
    <m/>
    <x v="0"/>
  </r>
  <r>
    <n v="10"/>
    <s v="C"/>
    <x v="0"/>
    <x v="80"/>
    <d v="2023-05-16T00:00:00"/>
    <m/>
    <m/>
    <m/>
    <m/>
    <m/>
    <n v="0"/>
    <x v="17"/>
    <n v="551202"/>
    <n v="202"/>
    <s v="VSSZZZKN0PW003299"/>
    <s v="MDV DISTRIBUTION"/>
    <s v="TARRACO"/>
    <n v="40001.33"/>
    <n v="3320.83"/>
    <n v="43322.16"/>
    <n v="38"/>
    <n v="1208.04"/>
    <n v="22"/>
    <m/>
    <n v="1186.04"/>
    <n v="2.7885036203181002E-2"/>
    <n v="0"/>
    <n v="0"/>
    <m/>
    <m/>
    <n v="0.1"/>
    <n v="0.1"/>
    <n v="118.604"/>
    <m/>
    <n v="118.604"/>
    <s v="VWB"/>
    <n v="0"/>
    <n v="20"/>
    <n v="1"/>
    <n v="1"/>
    <m/>
    <m/>
    <n v="1"/>
    <s v="Valauto Roncq"/>
    <s v="SEAT"/>
    <m/>
    <x v="2"/>
  </r>
  <r>
    <n v="10"/>
    <s v="C"/>
    <x v="0"/>
    <x v="77"/>
    <d v="2023-01-23T00:00:00"/>
    <m/>
    <m/>
    <m/>
    <m/>
    <m/>
    <m/>
    <x v="21"/>
    <n v="555447"/>
    <n v="447"/>
    <s v="VSSZZZKJXPR034183"/>
    <s v="DUNKERQUE BOULOGNE LOCATION"/>
    <s v="IBIZA"/>
    <n v="16790.669999999998"/>
    <n v="1245.8399999999999"/>
    <n v="18036.509999999998"/>
    <n v="4"/>
    <n v="535.46"/>
    <n v="36"/>
    <m/>
    <n v="499.46000000000004"/>
    <n v="2.968756150718737E-2"/>
    <n v="0"/>
    <n v="-1621.28"/>
    <m/>
    <s v="3270 150€+1442,92€"/>
    <n v="0.1"/>
    <n v="0.1"/>
    <n v="49.946000000000005"/>
    <m/>
    <n v="49.946000000000005"/>
    <s v="Banque"/>
    <n v="0"/>
    <n v="0"/>
    <n v="0"/>
    <n v="1"/>
    <m/>
    <m/>
    <n v="0"/>
    <s v="Valauto Roncq"/>
    <s v="SEAT"/>
    <m/>
    <x v="1"/>
  </r>
  <r>
    <n v="10"/>
    <s v="C"/>
    <x v="0"/>
    <x v="86"/>
    <d v="2023-04-18T00:00:00"/>
    <m/>
    <m/>
    <m/>
    <m/>
    <m/>
    <m/>
    <x v="0"/>
    <n v="555453"/>
    <n v="453"/>
    <s v="VSSZZZKJ0PR104595"/>
    <s v="ALLARD RENE"/>
    <s v="ARONA"/>
    <n v="19812.5"/>
    <n v="1854.17"/>
    <n v="21666.67"/>
    <n v="24"/>
    <n v="441.63999999999987"/>
    <n v="36.17"/>
    <m/>
    <n v="405.46999999999986"/>
    <n v="2.0383381479479767E-2"/>
    <n v="0"/>
    <n v="-3216"/>
    <m/>
    <s v="Approuvé mais faire confirmer justif"/>
    <n v="0.1"/>
    <n v="0"/>
    <n v="40.54699999999999"/>
    <m/>
    <n v="40.54699999999999"/>
    <s v=""/>
    <n v="0"/>
    <n v="50"/>
    <n v="1"/>
    <n v="1"/>
    <m/>
    <m/>
    <n v="1"/>
    <s v="Valauto Roncq"/>
    <s v="SEAT"/>
    <m/>
    <x v="0"/>
  </r>
  <r>
    <n v="10"/>
    <s v="C"/>
    <x v="0"/>
    <x v="8"/>
    <d v="2023-06-14T00:00:00"/>
    <m/>
    <m/>
    <m/>
    <m/>
    <m/>
    <n v="0"/>
    <x v="7"/>
    <n v="555616"/>
    <n v="616"/>
    <s v="VSSZZZKN4PW008151"/>
    <s v="KEYMAN CONSULTING SARL"/>
    <s v="TARRACO"/>
    <n v="40676.33"/>
    <n v="1645.83"/>
    <n v="42322.16"/>
    <n v="69"/>
    <n v="868.43"/>
    <n v="22"/>
    <m/>
    <n v="846.43"/>
    <n v="2.051951034635283E-2"/>
    <n v="0"/>
    <n v="0"/>
    <m/>
    <m/>
    <n v="0.1"/>
    <n v="0.1"/>
    <n v="84.643000000000001"/>
    <m/>
    <n v="84.643000000000001"/>
    <s v="VWB"/>
    <n v="0"/>
    <n v="20"/>
    <n v="1"/>
    <n v="1"/>
    <m/>
    <m/>
    <n v="1"/>
    <s v="Valauto Roncq"/>
    <s v="SEAT"/>
    <m/>
    <x v="1"/>
  </r>
  <r>
    <n v="10"/>
    <s v="C"/>
    <x v="0"/>
    <x v="72"/>
    <d v="2023-01-19T00:00:00"/>
    <m/>
    <m/>
    <m/>
    <m/>
    <m/>
    <m/>
    <x v="0"/>
    <n v="555628"/>
    <n v="628"/>
    <s v="VSSZZZKJ6PR032236"/>
    <s v="VERNE NICOLAS"/>
    <s v="IBIZA"/>
    <n v="16790.669999999998"/>
    <n v="1162.5"/>
    <n v="17953.169999999998"/>
    <n v="6"/>
    <n v="643.83000000000004"/>
    <n v="36"/>
    <m/>
    <n v="607.83000000000004"/>
    <n v="3.5861633349430773E-2"/>
    <n v="0"/>
    <n v="-1500"/>
    <m/>
    <m/>
    <n v="0.08"/>
    <n v="0.08"/>
    <n v="48.626400000000004"/>
    <m/>
    <n v="48.626400000000004"/>
    <s v="VWB"/>
    <n v="0"/>
    <n v="20"/>
    <n v="1"/>
    <n v="1"/>
    <n v="150"/>
    <n v="44974"/>
    <n v="1"/>
    <s v="Valauto Roncq"/>
    <s v="SEAT"/>
    <m/>
    <x v="0"/>
  </r>
  <r>
    <n v="10"/>
    <s v="C"/>
    <x v="0"/>
    <x v="87"/>
    <d v="2023-02-01T00:00:00"/>
    <m/>
    <m/>
    <m/>
    <m/>
    <m/>
    <n v="100"/>
    <x v="0"/>
    <n v="556146"/>
    <n v="146"/>
    <s v="VSSZZZ5FZN6546528"/>
    <s v="ARNEE YVES"/>
    <s v="ATECA"/>
    <n v="24509.67"/>
    <n v="1829.17"/>
    <n v="26338.839999999997"/>
    <n v="203"/>
    <n v="1337.62"/>
    <n v="22"/>
    <m/>
    <n v="1315.62"/>
    <n v="5.0785076335935833E-2"/>
    <n v="-2934.44"/>
    <m/>
    <m/>
    <s v="facture 2022 non régularisé"/>
    <n v="0.12"/>
    <n v="0.12"/>
    <n v="157.87439999999998"/>
    <m/>
    <n v="157.87439999999998"/>
    <s v=""/>
    <n v="1"/>
    <n v="0"/>
    <n v="0"/>
    <n v="1"/>
    <m/>
    <m/>
    <n v="0"/>
    <s v="Valauto Roncq"/>
    <s v="SEAT"/>
    <m/>
    <x v="0"/>
  </r>
  <r>
    <n v="10"/>
    <s v="C"/>
    <x v="0"/>
    <x v="88"/>
    <d v="2023-02-28T00:00:00"/>
    <m/>
    <m/>
    <m/>
    <m/>
    <m/>
    <n v="0"/>
    <x v="0"/>
    <n v="556355"/>
    <n v="355"/>
    <s v="VSSZZZKJXPR045636"/>
    <s v="KHELKHAL MADJID"/>
    <s v="IBIZA"/>
    <n v="16440"/>
    <n v="1766.67"/>
    <n v="18206.669999999998"/>
    <n v="57"/>
    <n v="826.01"/>
    <n v="36.67"/>
    <m/>
    <n v="789.34"/>
    <n v="4.5368538013815816E-2"/>
    <n v="0"/>
    <n v="-2094.13"/>
    <m/>
    <m/>
    <n v="0.1"/>
    <n v="0.12"/>
    <n v="78.934000000000012"/>
    <m/>
    <n v="78.934000000000012"/>
    <s v="VWB"/>
    <n v="1"/>
    <n v="20"/>
    <n v="1"/>
    <n v="1"/>
    <n v="78.73"/>
    <d v="2023-06-30T00:00:00"/>
    <n v="1"/>
    <s v="Valauto Roncq"/>
    <s v="SEAT"/>
    <m/>
    <x v="0"/>
  </r>
  <r>
    <n v="10"/>
    <s v="C"/>
    <x v="0"/>
    <x v="63"/>
    <d v="2023-02-07T00:00:00"/>
    <m/>
    <m/>
    <m/>
    <m/>
    <m/>
    <m/>
    <x v="0"/>
    <n v="556360"/>
    <n v="360"/>
    <s v="VSSZZZKJ7PR046324"/>
    <s v="GHESQUIERE MICHAEL"/>
    <s v="IBIZA"/>
    <n v="16440.669999999998"/>
    <n v="1066.67"/>
    <n v="17507.339999999997"/>
    <n v="42"/>
    <n v="413.71"/>
    <n v="36"/>
    <m/>
    <n v="377.71"/>
    <n v="2.3630660054582826E-2"/>
    <n v="0"/>
    <n v="-2677.13"/>
    <n v="-583"/>
    <s v=" offre sans engagement non visible"/>
    <n v="0.12"/>
    <n v="0.12"/>
    <n v="45.325199999999995"/>
    <m/>
    <n v="45.325199999999995"/>
    <s v="VWB"/>
    <n v="1"/>
    <n v="20"/>
    <n v="1"/>
    <n v="1"/>
    <n v="78.73"/>
    <d v="2023-06-30T00:00:00"/>
    <n v="1"/>
    <s v="Valauto Roncq"/>
    <s v="SEAT"/>
    <m/>
    <x v="0"/>
  </r>
  <r>
    <n v="10"/>
    <s v="C"/>
    <x v="0"/>
    <x v="89"/>
    <d v="2023-02-23T00:00:00"/>
    <m/>
    <m/>
    <m/>
    <m/>
    <m/>
    <n v="0"/>
    <x v="0"/>
    <n v="556431"/>
    <n v="431"/>
    <s v="VSSZZZKJ1PR064754"/>
    <s v="DUMOULIN MANDY"/>
    <s v="ARONA"/>
    <n v="19190.669999999998"/>
    <n v="2595.83"/>
    <n v="21786.5"/>
    <n v="39"/>
    <n v="636.27"/>
    <n v="36"/>
    <m/>
    <n v="600.27"/>
    <n v="2.9204782778326027E-2"/>
    <n v="0"/>
    <n v="-2606.38"/>
    <m/>
    <m/>
    <n v="0.12"/>
    <n v="0.12"/>
    <n v="72.032399999999996"/>
    <m/>
    <n v="72.032399999999996"/>
    <s v="VWB"/>
    <n v="0"/>
    <n v="0"/>
    <n v="0"/>
    <n v="1"/>
    <m/>
    <m/>
    <n v="0"/>
    <s v="Valauto Roncq"/>
    <s v="SEAT"/>
    <m/>
    <x v="0"/>
  </r>
  <r>
    <n v="10"/>
    <s v="C"/>
    <x v="0"/>
    <x v="12"/>
    <d v="2023-01-31T00:00:00"/>
    <m/>
    <m/>
    <m/>
    <m/>
    <m/>
    <m/>
    <x v="0"/>
    <n v="556495"/>
    <n v="495"/>
    <s v="VSSZZZKJ2PR066450"/>
    <s v="DERACHE OLIVIER"/>
    <s v="IBIZA"/>
    <n v="16790.669999999998"/>
    <n v="1737.5"/>
    <n v="18528.169999999998"/>
    <n v="18"/>
    <n v="722.97"/>
    <n v="36"/>
    <m/>
    <n v="686.97"/>
    <n v="3.9020043533711107E-2"/>
    <n v="0"/>
    <n v="-2333"/>
    <n v="833"/>
    <s v="conditions aide non respectée entretien"/>
    <n v="0.08"/>
    <n v="0.08"/>
    <n v="54.957600000000006"/>
    <m/>
    <n v="54.957600000000006"/>
    <s v="VWB"/>
    <n v="0"/>
    <n v="20"/>
    <n v="1"/>
    <n v="1"/>
    <n v="150"/>
    <n v="44974"/>
    <n v="1"/>
    <s v="Valauto Roncq"/>
    <s v="SEAT"/>
    <m/>
    <x v="0"/>
  </r>
  <r>
    <n v="10"/>
    <s v="C"/>
    <x v="0"/>
    <x v="24"/>
    <d v="2023-06-01T00:00:00"/>
    <m/>
    <m/>
    <m/>
    <m/>
    <m/>
    <n v="0"/>
    <x v="0"/>
    <n v="556504"/>
    <n v="504"/>
    <s v="VSSZZZKJ4PR124879"/>
    <s v="FASQUEL QUENTIN"/>
    <s v="IBIZA"/>
    <n v="16937.5"/>
    <n v="1799.99"/>
    <n v="18737.490000000002"/>
    <n v="23"/>
    <n v="572.55999999999995"/>
    <n v="36.17"/>
    <m/>
    <n v="536.39"/>
    <n v="3.0556920910965124E-2"/>
    <n v="0"/>
    <n v="-1600"/>
    <m/>
    <m/>
    <n v="0.12"/>
    <n v="0.12"/>
    <n v="64.366799999999998"/>
    <m/>
    <n v="64.366799999999998"/>
    <s v="VWB"/>
    <n v="30"/>
    <n v="50"/>
    <n v="1"/>
    <n v="1"/>
    <m/>
    <m/>
    <n v="1"/>
    <s v="Valauto Roncq"/>
    <s v="SEAT"/>
    <m/>
    <x v="0"/>
  </r>
  <r>
    <n v="10"/>
    <s v="C"/>
    <x v="0"/>
    <x v="90"/>
    <d v="2023-01-18T00:00:00"/>
    <m/>
    <m/>
    <m/>
    <m/>
    <m/>
    <m/>
    <x v="8"/>
    <n v="565425"/>
    <n v="425"/>
    <s v="VSSZZZKJ8PR056036"/>
    <s v="LECOUTTERE GUY"/>
    <s v="ARONA"/>
    <n v="20790.669999999998"/>
    <n v="2458.3200000000002"/>
    <n v="23248.989999999998"/>
    <n v="7"/>
    <n v="1925.65"/>
    <n v="36"/>
    <m/>
    <n v="1889.65"/>
    <n v="8.2827254001141562E-2"/>
    <n v="0"/>
    <n v="-1750"/>
    <m/>
    <m/>
    <n v="0.1"/>
    <n v="0.12"/>
    <n v="188.96500000000003"/>
    <m/>
    <n v="188.96500000000003"/>
    <s v=""/>
    <n v="1"/>
    <n v="20"/>
    <n v="1"/>
    <n v="1"/>
    <n v="190.24"/>
    <n v="44974"/>
    <n v="1"/>
    <s v="Valauto Roncq"/>
    <s v="SEAT"/>
    <m/>
    <x v="0"/>
  </r>
  <r>
    <n v="10"/>
    <s v="C"/>
    <x v="0"/>
    <x v="77"/>
    <d v="2023-01-23T00:00:00"/>
    <m/>
    <m/>
    <m/>
    <m/>
    <m/>
    <m/>
    <x v="21"/>
    <n v="565451"/>
    <n v="451"/>
    <s v="VSSZZZKJ5PR033183"/>
    <s v="DUNKERQUE BOULOGNE LOCATION"/>
    <s v="IBIZA"/>
    <n v="16790.669999999998"/>
    <n v="1162.5"/>
    <n v="17953.169999999998"/>
    <n v="4"/>
    <n v="607.4"/>
    <n v="36"/>
    <m/>
    <n v="571.4"/>
    <n v="3.3832465241514453E-2"/>
    <n v="0"/>
    <n v="-1613.78"/>
    <m/>
    <s v="3270 150€+1436,25€"/>
    <n v="0.1"/>
    <n v="0.1"/>
    <n v="57.14"/>
    <m/>
    <n v="57.14"/>
    <s v="Banque"/>
    <n v="0"/>
    <n v="0"/>
    <n v="0"/>
    <n v="1"/>
    <n v="152"/>
    <n v="44974"/>
    <n v="0"/>
    <s v="Valauto Roncq"/>
    <s v="SEAT"/>
    <m/>
    <x v="1"/>
  </r>
  <r>
    <n v="10"/>
    <s v="C"/>
    <x v="0"/>
    <x v="55"/>
    <d v="2023-06-06T00:00:00"/>
    <m/>
    <m/>
    <m/>
    <m/>
    <m/>
    <n v="0"/>
    <x v="0"/>
    <n v="575555"/>
    <n v="555"/>
    <s v="VSSZZZKJ6PR128481"/>
    <s v="LECOUVEZ SOPHIE"/>
    <s v="IBIZA"/>
    <n v="16440.669999999998"/>
    <n v="704.17"/>
    <n v="17144.839999999997"/>
    <n v="10"/>
    <n v="328.37"/>
    <n v="36"/>
    <m/>
    <n v="292.37"/>
    <n v="1.9152701337545295E-2"/>
    <n v="0"/>
    <n v="-2916"/>
    <m/>
    <m/>
    <n v="0.1"/>
    <n v="0.1"/>
    <n v="29.237000000000002"/>
    <m/>
    <n v="29.237000000000002"/>
    <s v=""/>
    <n v="1"/>
    <n v="0"/>
    <n v="0"/>
    <n v="1"/>
    <m/>
    <m/>
    <n v="0"/>
    <s v="Valauto Roncq"/>
    <s v="SEAT"/>
    <m/>
    <x v="0"/>
  </r>
  <r>
    <n v="10"/>
    <s v="C"/>
    <x v="0"/>
    <x v="59"/>
    <d v="2023-05-09T00:00:00"/>
    <m/>
    <m/>
    <m/>
    <m/>
    <m/>
    <n v="0"/>
    <x v="0"/>
    <n v="576364"/>
    <n v="364"/>
    <s v="VSSZZZKJ7PR050826"/>
    <s v="RUDYARD MOUNIR FIALA"/>
    <s v="IBIZA"/>
    <n v="17437.5"/>
    <n v="1770.83"/>
    <n v="19208.330000000002"/>
    <n v="161"/>
    <n v="1661.36"/>
    <n v="139.16999999999999"/>
    <m/>
    <n v="1522.1899999999998"/>
    <n v="8.6491641907443267E-2"/>
    <n v="-371.16"/>
    <n v="-1500"/>
    <m/>
    <m/>
    <m/>
    <n v="0.12"/>
    <n v="0"/>
    <m/>
    <n v="0"/>
    <s v="VWB"/>
    <n v="1"/>
    <n v="20"/>
    <n v="1"/>
    <n v="1"/>
    <m/>
    <m/>
    <n v="1"/>
    <s v="Valauto Roncq"/>
    <s v="SEAT"/>
    <m/>
    <x v="0"/>
  </r>
  <r>
    <n v="10"/>
    <s v="C"/>
    <x v="0"/>
    <x v="91"/>
    <d v="2023-01-10T00:00:00"/>
    <m/>
    <m/>
    <m/>
    <m/>
    <m/>
    <m/>
    <x v="0"/>
    <n v="596110"/>
    <n v="110"/>
    <s v="VSSZZZ5FZN6517338"/>
    <s v="HERNAERT CHRISTOPHER"/>
    <s v="ATECA"/>
    <n v="23759.67"/>
    <n v="1829.16"/>
    <n v="25588.829999999998"/>
    <n v="336"/>
    <n v="1964.37"/>
    <n v="22"/>
    <n v="-792.44"/>
    <n v="1149.9299999999998"/>
    <n v="4.5798498798108392E-2"/>
    <n v="-3529.44"/>
    <n v="947"/>
    <m/>
    <m/>
    <n v="0.12"/>
    <n v="0.12"/>
    <n v="137.99159999999998"/>
    <m/>
    <n v="137.99159999999998"/>
    <s v="VWB"/>
    <n v="1"/>
    <n v="20"/>
    <n v="1"/>
    <n v="1"/>
    <m/>
    <m/>
    <n v="1"/>
    <s v="Valauto Roncq"/>
    <s v="SEAT"/>
    <m/>
    <x v="0"/>
  </r>
  <r>
    <n v="10"/>
    <s v="C"/>
    <x v="2"/>
    <x v="39"/>
    <d v="2023-03-22T00:00:00"/>
    <m/>
    <m/>
    <m/>
    <m/>
    <m/>
    <n v="0"/>
    <x v="8"/>
    <n v="529"/>
    <n v="555212"/>
    <s v="TMBJB7NS2P8502621"/>
    <s v="BERTULETTI ARMAND"/>
    <s v="KODIAQ"/>
    <n v="33329.17"/>
    <n v="2174.9899999999998"/>
    <n v="35504.159999999996"/>
    <n v="104"/>
    <n v="3826.05"/>
    <n v="35"/>
    <m/>
    <n v="3791.05"/>
    <n v="0.10776342828558683"/>
    <n v="0"/>
    <n v="-1500"/>
    <m/>
    <m/>
    <n v="0.12"/>
    <n v="0.12"/>
    <n v="454.92599999999999"/>
    <m/>
    <n v="454.92599999999999"/>
    <s v=""/>
    <n v="1"/>
    <n v="20"/>
    <n v="1"/>
    <n v="1"/>
    <m/>
    <m/>
    <n v="1"/>
    <s v="Valauto Roncq"/>
    <s v="SKODA"/>
    <m/>
    <x v="0"/>
  </r>
  <r>
    <n v="10"/>
    <s v="C"/>
    <x v="2"/>
    <x v="92"/>
    <d v="2023-03-03T00:00:00"/>
    <m/>
    <m/>
    <m/>
    <m/>
    <m/>
    <n v="0"/>
    <x v="8"/>
    <n v="530"/>
    <m/>
    <s v="TMBEP6PJ6P4024356"/>
    <s v="DELANNOY DAVID"/>
    <s v="FABIA"/>
    <n v="16966.669999999998"/>
    <n v="558.33000000000004"/>
    <n v="17525"/>
    <n v="9"/>
    <n v="888.01"/>
    <n v="35"/>
    <m/>
    <n v="853.01"/>
    <n v="5.0671041369472182E-2"/>
    <n v="-1250"/>
    <n v="0"/>
    <m/>
    <s v="Approuvé"/>
    <n v="0.12"/>
    <n v="0.12"/>
    <n v="102.3612"/>
    <m/>
    <n v="102.3612"/>
    <s v="VWB"/>
    <n v="0"/>
    <n v="20"/>
    <n v="1"/>
    <n v="1"/>
    <m/>
    <m/>
    <n v="1"/>
    <s v="Valauto Roncq"/>
    <s v="SKODA"/>
    <m/>
    <x v="0"/>
  </r>
  <r>
    <n v="10"/>
    <s v="C"/>
    <x v="2"/>
    <x v="93"/>
    <d v="2023-05-02T00:00:00"/>
    <m/>
    <m/>
    <m/>
    <m/>
    <m/>
    <n v="0"/>
    <x v="8"/>
    <n v="514401"/>
    <n v="4401"/>
    <s v="TMBEE6PJ2P4040642"/>
    <s v="DELFAUX LISA"/>
    <s v="FABIA"/>
    <n v="15908.33"/>
    <n v="1295.83"/>
    <n v="17204.16"/>
    <n v="99"/>
    <n v="846.68"/>
    <n v="35.01"/>
    <m/>
    <n v="811.67"/>
    <n v="4.9213678552164124E-2"/>
    <n v="0"/>
    <n v="-1376.33"/>
    <m/>
    <s v="9 euros a solder ?"/>
    <n v="0.12"/>
    <n v="0.12"/>
    <n v="97.400399999999991"/>
    <m/>
    <n v="97.400399999999991"/>
    <s v=""/>
    <n v="1"/>
    <n v="20"/>
    <n v="1"/>
    <n v="1"/>
    <m/>
    <m/>
    <n v="1"/>
    <s v="Valauto Roncq"/>
    <s v="SKODA"/>
    <m/>
    <x v="0"/>
  </r>
  <r>
    <n v="10"/>
    <s v="C"/>
    <x v="2"/>
    <x v="11"/>
    <d v="2023-05-05T00:00:00"/>
    <m/>
    <m/>
    <m/>
    <m/>
    <m/>
    <n v="0"/>
    <x v="8"/>
    <n v="524384"/>
    <n v="384"/>
    <s v="TMBER6NW0P3096555"/>
    <s v="GUYOT THOMAS"/>
    <s v="SCALA/ROOMSTER"/>
    <n v="23179.17"/>
    <n v="904.16"/>
    <n v="24083.329999999998"/>
    <n v="60"/>
    <n v="757.49"/>
    <n v="35"/>
    <m/>
    <n v="722.49"/>
    <n v="3.1452876325657624E-2"/>
    <n v="0"/>
    <n v="-2408.3200000000002"/>
    <m/>
    <m/>
    <n v="0.12"/>
    <n v="0.12"/>
    <n v="86.698799999999991"/>
    <m/>
    <n v="86.698799999999991"/>
    <s v="VWB"/>
    <n v="0"/>
    <n v="0"/>
    <n v="0"/>
    <n v="1"/>
    <m/>
    <m/>
    <n v="0"/>
    <s v="Valauto Roncq"/>
    <s v="SKODA"/>
    <m/>
    <x v="0"/>
  </r>
  <r>
    <n v="10"/>
    <s v="C"/>
    <x v="2"/>
    <x v="78"/>
    <d v="2023-01-25T00:00:00"/>
    <m/>
    <m/>
    <m/>
    <m/>
    <m/>
    <m/>
    <x v="8"/>
    <n v="529512"/>
    <n v="9512"/>
    <s v="TMBJC9NY0NF062761"/>
    <s v="MAIORANO MIRKO"/>
    <s v="ENYAQ"/>
    <n v="41125"/>
    <n v="12579.16"/>
    <n v="53704.160000000003"/>
    <n v="127"/>
    <n v="1613.71"/>
    <n v="20.58"/>
    <m/>
    <n v="1593.13"/>
    <n v="3.0048137797891259E-2"/>
    <n v="0"/>
    <n v="0"/>
    <m/>
    <m/>
    <n v="0.12"/>
    <n v="0.12"/>
    <n v="191.1756"/>
    <m/>
    <n v="191.1756"/>
    <s v="VWB"/>
    <n v="1"/>
    <n v="0"/>
    <n v="0"/>
    <n v="1"/>
    <m/>
    <m/>
    <n v="0"/>
    <s v="Valauto Roncq"/>
    <s v="SKODA"/>
    <m/>
    <x v="0"/>
  </r>
  <r>
    <n v="10"/>
    <s v="C"/>
    <x v="2"/>
    <x v="88"/>
    <d v="2023-02-24T00:00:00"/>
    <m/>
    <m/>
    <m/>
    <m/>
    <m/>
    <n v="0"/>
    <x v="8"/>
    <n v="529515"/>
    <n v="9515"/>
    <s v="TMBEB7NY9PF007446"/>
    <s v="SCLESSIN PRODUCTIONS"/>
    <s v="ENYAQ"/>
    <n v="40279.17"/>
    <n v="987.5"/>
    <n v="41266.67"/>
    <n v="97"/>
    <n v="2281.0100000000002"/>
    <n v="35.01"/>
    <m/>
    <n v="2246"/>
    <n v="5.527487437198108E-2"/>
    <n v="-811"/>
    <n v="0"/>
    <m/>
    <m/>
    <n v="0.12"/>
    <n v="0.12"/>
    <n v="269.52"/>
    <m/>
    <n v="269.52"/>
    <s v=""/>
    <n v="1"/>
    <n v="20"/>
    <n v="1"/>
    <n v="1"/>
    <m/>
    <m/>
    <n v="1"/>
    <s v="Valauto Roncq"/>
    <s v="SKODA"/>
    <m/>
    <x v="0"/>
  </r>
  <r>
    <n v="10"/>
    <s v="C"/>
    <x v="2"/>
    <x v="33"/>
    <d v="2023-05-30T00:00:00"/>
    <m/>
    <m/>
    <m/>
    <m/>
    <m/>
    <n v="0"/>
    <x v="8"/>
    <n v="529516"/>
    <n v="9516"/>
    <s v="TMBGR6NW7P3086811"/>
    <s v="DELANNOY HADRIEN"/>
    <s v="KAMIQ/YETI"/>
    <n v="21054.16"/>
    <n v="4158.34"/>
    <n v="25212.5"/>
    <n v="95"/>
    <n v="1138.22"/>
    <n v="0"/>
    <m/>
    <n v="1138.22"/>
    <n v="4.5145066931085769E-2"/>
    <n v="0"/>
    <n v="0"/>
    <m/>
    <m/>
    <n v="0.12"/>
    <n v="0.12"/>
    <n v="136.5864"/>
    <m/>
    <n v="136.5864"/>
    <s v=""/>
    <n v="0"/>
    <n v="20"/>
    <n v="1"/>
    <n v="1"/>
    <m/>
    <m/>
    <n v="1"/>
    <s v="Valauto Roncq"/>
    <s v="SKODA"/>
    <m/>
    <x v="0"/>
  </r>
  <r>
    <n v="10"/>
    <s v="C"/>
    <x v="2"/>
    <x v="94"/>
    <d v="2023-05-12T00:00:00"/>
    <m/>
    <m/>
    <m/>
    <m/>
    <m/>
    <n v="0"/>
    <x v="8"/>
    <n v="535291"/>
    <n v="291"/>
    <s v="TMBJB7NY2PF043042"/>
    <s v="BOURBOTTE JUSTINE"/>
    <s v="ENYAQ"/>
    <n v="35658.33"/>
    <n v="2637.5"/>
    <n v="38295.83"/>
    <n v="35"/>
    <n v="1173.04"/>
    <n v="20.5"/>
    <m/>
    <n v="1152.54"/>
    <n v="3.0631011261539439E-2"/>
    <n v="456.13"/>
    <n v="0"/>
    <m/>
    <m/>
    <n v="0.1"/>
    <n v="0.1"/>
    <n v="115.254"/>
    <m/>
    <n v="115.254"/>
    <s v="VWB"/>
    <n v="0"/>
    <n v="0"/>
    <n v="0"/>
    <n v="1"/>
    <m/>
    <m/>
    <n v="0"/>
    <s v="Valauto Roncq"/>
    <s v="SKODA"/>
    <m/>
    <x v="0"/>
  </r>
  <r>
    <n v="10"/>
    <s v="C"/>
    <x v="2"/>
    <x v="86"/>
    <d v="2023-04-18T00:00:00"/>
    <m/>
    <m/>
    <m/>
    <m/>
    <m/>
    <n v="0"/>
    <x v="0"/>
    <n v="535552"/>
    <n v="552"/>
    <s v="TMBEP6PJ3P4059856"/>
    <s v="PARENT DENIS"/>
    <s v="FABIA"/>
    <n v="16966.66"/>
    <n v="666.66"/>
    <n v="17633.32"/>
    <n v="22"/>
    <n v="1107.8399999999999"/>
    <n v="35.01"/>
    <m/>
    <n v="1072.83"/>
    <n v="6.2826512534224971E-2"/>
    <n v="0"/>
    <n v="-1466"/>
    <m/>
    <s v="Approuvé"/>
    <n v="0.08"/>
    <n v="0"/>
    <n v="85.826399999999992"/>
    <m/>
    <n v="85.826399999999992"/>
    <s v=""/>
    <n v="0"/>
    <n v="0"/>
    <n v="0"/>
    <n v="1"/>
    <m/>
    <m/>
    <n v="0"/>
    <s v="Valauto Roncq"/>
    <s v="SKODA"/>
    <m/>
    <x v="0"/>
  </r>
  <r>
    <n v="10"/>
    <s v="C"/>
    <x v="2"/>
    <x v="21"/>
    <d v="2023-04-18T00:00:00"/>
    <m/>
    <m/>
    <m/>
    <m/>
    <m/>
    <n v="0"/>
    <x v="7"/>
    <n v="536385"/>
    <n v="385"/>
    <s v="TMBER6NW4P3084151"/>
    <s v="INVESTAS PATRIMOINE"/>
    <s v="SCALA/ROOMSTER"/>
    <n v="21845.84"/>
    <n v="625"/>
    <n v="22470.84"/>
    <n v="81"/>
    <n v="1388.54"/>
    <n v="139.16"/>
    <m/>
    <n v="1249.3799999999999"/>
    <n v="6.179297258135432E-2"/>
    <n v="0"/>
    <n v="-2173.33"/>
    <m/>
    <s v="Approuvé"/>
    <n v="0.12"/>
    <n v="0"/>
    <n v="149.92559999999997"/>
    <m/>
    <n v="149.92559999999997"/>
    <s v=""/>
    <n v="0"/>
    <n v="0"/>
    <n v="0"/>
    <n v="1"/>
    <m/>
    <m/>
    <n v="0"/>
    <s v="Valauto Roncq"/>
    <s v="SKODA"/>
    <m/>
    <x v="1"/>
  </r>
  <r>
    <n v="10"/>
    <s v="C"/>
    <x v="2"/>
    <x v="42"/>
    <d v="2023-06-14T00:00:00"/>
    <m/>
    <m/>
    <m/>
    <m/>
    <m/>
    <n v="0"/>
    <x v="8"/>
    <n v="536416"/>
    <n v="416"/>
    <s v="TMBGR6NW8P3126684"/>
    <s v="LECLERCQ BASTIEN"/>
    <s v="KAMIQ/YETI"/>
    <n v="25770.83"/>
    <n v="833.33"/>
    <n v="26604.160000000003"/>
    <n v="30"/>
    <n v="1594.18"/>
    <n v="35.01"/>
    <m/>
    <n v="1559.17"/>
    <n v="5.992220765474271E-2"/>
    <n v="0"/>
    <n v="-1700"/>
    <m/>
    <m/>
    <n v="0.12"/>
    <n v="0.12"/>
    <n v="187.10040000000001"/>
    <m/>
    <n v="187.10040000000001"/>
    <s v="VWB"/>
    <n v="1"/>
    <n v="20"/>
    <n v="1"/>
    <n v="1"/>
    <m/>
    <m/>
    <n v="1"/>
    <s v="Valauto Roncq"/>
    <s v="SKODA"/>
    <m/>
    <x v="0"/>
  </r>
  <r>
    <n v="10"/>
    <s v="C"/>
    <x v="2"/>
    <x v="95"/>
    <d v="2023-02-06T00:00:00"/>
    <m/>
    <m/>
    <m/>
    <m/>
    <m/>
    <n v="0"/>
    <x v="8"/>
    <n v="541403"/>
    <n v="403"/>
    <s v="TMBEP6PJ5P4044758"/>
    <s v="LAMBOLEZ CHRISTOPHER"/>
    <s v="FABIA"/>
    <n v="16966.66"/>
    <n v="1033.33"/>
    <n v="17999.989999999998"/>
    <n v="4"/>
    <n v="945.01"/>
    <n v="35.01"/>
    <m/>
    <n v="910"/>
    <n v="5.2500584722547074E-2"/>
    <n v="-1250"/>
    <n v="0"/>
    <m/>
    <m/>
    <n v="0.1"/>
    <n v="0.1"/>
    <n v="91"/>
    <m/>
    <n v="91"/>
    <s v="VWB"/>
    <n v="1"/>
    <n v="20"/>
    <n v="1"/>
    <n v="1"/>
    <m/>
    <m/>
    <n v="1"/>
    <s v="Valauto Roncq"/>
    <s v="SKODA"/>
    <m/>
    <x v="0"/>
  </r>
  <r>
    <n v="10"/>
    <s v="C"/>
    <x v="2"/>
    <x v="54"/>
    <d v="2023-04-24T00:00:00"/>
    <m/>
    <m/>
    <m/>
    <m/>
    <m/>
    <n v="0"/>
    <x v="43"/>
    <n v="545167"/>
    <n v="167"/>
    <s v="TMBAR8NX6PY116040"/>
    <s v="ESTEVES LAMEIRA LUIS MIGUEL"/>
    <s v="OCTAVIA"/>
    <n v="27873.35"/>
    <n v="2208.33"/>
    <n v="30081.68"/>
    <n v="2"/>
    <n v="932.44"/>
    <n v="35.22"/>
    <m/>
    <n v="897.22"/>
    <n v="3.0996939000747299E-2"/>
    <n v="0"/>
    <n v="-500"/>
    <m/>
    <s v="opé 2021 terminée"/>
    <n v="0.08"/>
    <n v="0.08"/>
    <n v="71.777600000000007"/>
    <m/>
    <n v="71.777600000000007"/>
    <s v=""/>
    <n v="0"/>
    <n v="20"/>
    <n v="1"/>
    <n v="1"/>
    <m/>
    <m/>
    <n v="1"/>
    <s v="Valauto Roncq"/>
    <s v="SKODA"/>
    <m/>
    <x v="0"/>
  </r>
  <r>
    <n v="10"/>
    <s v="C"/>
    <x v="2"/>
    <x v="46"/>
    <d v="2023-04-14T00:00:00"/>
    <m/>
    <m/>
    <m/>
    <m/>
    <m/>
    <n v="0"/>
    <x v="8"/>
    <n v="545174"/>
    <n v="174"/>
    <s v="TMBJR8NX5PY098050"/>
    <s v="DOLANDE AURELIEN"/>
    <s v="OCTAVIA"/>
    <n v="25756.68"/>
    <n v="3516.67"/>
    <n v="29273.35"/>
    <n v="3"/>
    <n v="1000.93"/>
    <n v="35.22"/>
    <m/>
    <n v="965.70999999999992"/>
    <n v="3.419253348181879E-2"/>
    <n v="0"/>
    <n v="-125"/>
    <m/>
    <s v="Marge manquante"/>
    <n v="0.1"/>
    <n v="0.1"/>
    <n v="96.570999999999998"/>
    <m/>
    <n v="96.570999999999998"/>
    <s v="VWB"/>
    <n v="0"/>
    <n v="20"/>
    <n v="1"/>
    <n v="1"/>
    <m/>
    <m/>
    <n v="1"/>
    <s v="Valauto Roncq"/>
    <s v="SKODA"/>
    <m/>
    <x v="0"/>
  </r>
  <r>
    <n v="10"/>
    <s v="C"/>
    <x v="2"/>
    <x v="26"/>
    <d v="2023-05-19T00:00:00"/>
    <m/>
    <m/>
    <m/>
    <m/>
    <m/>
    <m/>
    <x v="8"/>
    <n v="545245"/>
    <n v="245"/>
    <s v="TMBGR6NW3P3128410"/>
    <s v="PAQUE PIERRIC"/>
    <s v="KAMIQ/YETI"/>
    <n v="21054.16"/>
    <n v="250"/>
    <n v="21304.16"/>
    <n v="2"/>
    <n v="958.18"/>
    <n v="35.01"/>
    <m/>
    <n v="923.17"/>
    <n v="4.497619244316603E-2"/>
    <n v="0"/>
    <n v="-1700"/>
    <m/>
    <m/>
    <n v="0.1"/>
    <n v="0.1"/>
    <n v="92.317000000000007"/>
    <m/>
    <n v="92.317000000000007"/>
    <s v="VWB"/>
    <n v="1"/>
    <n v="20"/>
    <n v="1"/>
    <n v="1"/>
    <m/>
    <m/>
    <n v="1"/>
    <s v="Valauto Roncq"/>
    <s v="SKODA"/>
    <m/>
    <x v="0"/>
  </r>
  <r>
    <n v="10"/>
    <s v="C"/>
    <x v="2"/>
    <x v="96"/>
    <d v="2023-02-04T00:00:00"/>
    <m/>
    <m/>
    <m/>
    <m/>
    <m/>
    <n v="0"/>
    <x v="8"/>
    <n v="545393"/>
    <n v="393"/>
    <s v="TMBEP6PJ6P4039665"/>
    <s v="DEMANDE LUDOVIC"/>
    <s v="FABIA"/>
    <n v="19616.66"/>
    <n v="795.83"/>
    <n v="20412.490000000002"/>
    <n v="18"/>
    <n v="1199.3800000000001"/>
    <n v="35.01"/>
    <m/>
    <n v="1164.3700000000001"/>
    <n v="5.875716289389487E-2"/>
    <n v="-1250"/>
    <n v="0"/>
    <m/>
    <m/>
    <n v="0.12"/>
    <n v="0.12"/>
    <n v="139.7244"/>
    <m/>
    <n v="139.7244"/>
    <s v=""/>
    <n v="1"/>
    <n v="20"/>
    <n v="1"/>
    <n v="1"/>
    <m/>
    <m/>
    <n v="1"/>
    <s v="Valauto Roncq"/>
    <s v="SKODA"/>
    <m/>
    <x v="0"/>
  </r>
  <r>
    <n v="10"/>
    <s v="C"/>
    <x v="2"/>
    <x v="60"/>
    <d v="2023-01-25T00:00:00"/>
    <m/>
    <m/>
    <m/>
    <m/>
    <m/>
    <m/>
    <x v="8"/>
    <n v="545571"/>
    <n v="571"/>
    <s v="TMBEP6PJXP4040544"/>
    <s v="VANRAES GILLES ."/>
    <s v="FABIA"/>
    <n v="16966.66"/>
    <n v="1137.49"/>
    <n v="18104.150000000001"/>
    <n v="8"/>
    <n v="893.18"/>
    <n v="35.01"/>
    <m/>
    <n v="858.17"/>
    <n v="4.9335649561012246E-2"/>
    <n v="0"/>
    <n v="-1719"/>
    <m/>
    <m/>
    <n v="0.08"/>
    <n v="0.1"/>
    <n v="68.653599999999997"/>
    <m/>
    <n v="68.653599999999997"/>
    <s v="VWB"/>
    <n v="1"/>
    <n v="20"/>
    <n v="1"/>
    <n v="1"/>
    <m/>
    <m/>
    <n v="1"/>
    <s v="Valauto Roncq"/>
    <s v="SKODA"/>
    <m/>
    <x v="0"/>
  </r>
  <r>
    <n v="10"/>
    <s v="C"/>
    <x v="2"/>
    <x v="97"/>
    <d v="2023-02-08T00:00:00"/>
    <m/>
    <m/>
    <m/>
    <m/>
    <m/>
    <n v="0"/>
    <x v="8"/>
    <n v="545575"/>
    <n v="575"/>
    <s v="TMBER6NW5P3082604"/>
    <s v="DEROMMELAERE ANNE"/>
    <s v="SCALA/ROOMSTER"/>
    <n v="21108.33"/>
    <n v="1116.6600000000001"/>
    <n v="22224.99"/>
    <n v="13"/>
    <n v="1285.3399999999999"/>
    <n v="35.01"/>
    <m/>
    <n v="1250.33"/>
    <n v="5.7833096887782619E-2"/>
    <n v="-1500"/>
    <n v="0"/>
    <m/>
    <m/>
    <n v="0.1"/>
    <n v="0.1"/>
    <n v="125.033"/>
    <m/>
    <n v="125.033"/>
    <s v=""/>
    <n v="1"/>
    <n v="20"/>
    <n v="1"/>
    <n v="1"/>
    <m/>
    <m/>
    <n v="1"/>
    <s v="Valauto Roncq"/>
    <s v="SKODA"/>
    <m/>
    <x v="0"/>
  </r>
  <r>
    <n v="10"/>
    <s v="C"/>
    <x v="2"/>
    <x v="77"/>
    <d v="2023-01-17T00:00:00"/>
    <m/>
    <m/>
    <m/>
    <m/>
    <m/>
    <m/>
    <x v="8"/>
    <n v="546177"/>
    <n v="177"/>
    <s v="TMBJP7NU1P5014281"/>
    <s v="BAERT NICOLAS"/>
    <s v="KAROQ"/>
    <n v="25150"/>
    <n v="1570.83"/>
    <n v="26720.83"/>
    <n v="40"/>
    <n v="1824.83"/>
    <n v="35.01"/>
    <m/>
    <n v="1789.82"/>
    <n v="6.8292414569457602E-2"/>
    <m/>
    <n v="-1500"/>
    <m/>
    <m/>
    <n v="0.12"/>
    <n v="0.12"/>
    <n v="214.77839999999998"/>
    <m/>
    <n v="214.77839999999998"/>
    <s v="VWB"/>
    <n v="1"/>
    <n v="0"/>
    <n v="0"/>
    <n v="1"/>
    <m/>
    <m/>
    <n v="0"/>
    <s v="Valauto Roncq"/>
    <s v="SKODA"/>
    <m/>
    <x v="0"/>
  </r>
  <r>
    <n v="10"/>
    <s v="C"/>
    <x v="2"/>
    <x v="26"/>
    <d v="2023-05-17T00:00:00"/>
    <m/>
    <m/>
    <m/>
    <m/>
    <m/>
    <n v="0"/>
    <x v="8"/>
    <n v="546388"/>
    <n v="388"/>
    <s v="TMBEB7NY7PF043328"/>
    <s v="FOUAD CHIAIRI"/>
    <s v="ENYAQ"/>
    <n v="39620.83"/>
    <n v="3337.5"/>
    <n v="42958.33"/>
    <n v="40"/>
    <n v="987.51"/>
    <n v="35.01"/>
    <m/>
    <n v="952.5"/>
    <n v="2.2987625450058231E-2"/>
    <n v="0"/>
    <n v="-1000"/>
    <m/>
    <m/>
    <n v="0.08"/>
    <n v="0.08"/>
    <n v="76.2"/>
    <m/>
    <n v="76.2"/>
    <s v=""/>
    <n v="0"/>
    <n v="20"/>
    <n v="1"/>
    <n v="1"/>
    <m/>
    <m/>
    <n v="1"/>
    <s v="Valauto Roncq"/>
    <s v="SKODA"/>
    <m/>
    <x v="0"/>
  </r>
  <r>
    <n v="10"/>
    <s v="C"/>
    <x v="2"/>
    <x v="17"/>
    <d v="2023-03-09T00:00:00"/>
    <m/>
    <m/>
    <m/>
    <m/>
    <m/>
    <n v="0"/>
    <x v="8"/>
    <n v="551199"/>
    <n v="199"/>
    <s v="TMBGR6NW5P3091005"/>
    <s v="LACHEREZ JULIE"/>
    <s v="KAMIQ/YETI"/>
    <n v="24870.83"/>
    <n v="1116.6600000000001"/>
    <n v="25987.49"/>
    <n v="3"/>
    <n v="1810.52"/>
    <n v="35"/>
    <m/>
    <n v="1775.52"/>
    <n v="6.9668906077501133E-2"/>
    <n v="0"/>
    <n v="-2016"/>
    <m/>
    <m/>
    <n v="0.1"/>
    <n v="0.1"/>
    <n v="177.55200000000002"/>
    <m/>
    <n v="177.55200000000002"/>
    <s v=""/>
    <n v="1"/>
    <n v="20"/>
    <n v="1"/>
    <n v="1"/>
    <m/>
    <m/>
    <n v="1"/>
    <s v="Valauto Roncq"/>
    <s v="SKODA"/>
    <m/>
    <x v="0"/>
  </r>
  <r>
    <n v="10"/>
    <s v="C"/>
    <x v="2"/>
    <x v="98"/>
    <d v="2023-01-30T00:00:00"/>
    <m/>
    <m/>
    <m/>
    <m/>
    <m/>
    <m/>
    <x v="8"/>
    <n v="555119"/>
    <n v="119"/>
    <s v="TMBJG8NX0PY055080"/>
    <s v="VANDENABEELE MAURICE"/>
    <s v="OCTAVIA"/>
    <n v="25456.68"/>
    <n v="3283.34"/>
    <n v="28740.02"/>
    <n v="4"/>
    <n v="3471.33"/>
    <n v="35.22"/>
    <m/>
    <n v="3436.11"/>
    <n v="0.12078384079064662"/>
    <n v="0"/>
    <n v="-500"/>
    <m/>
    <m/>
    <n v="0.1"/>
    <n v="0.1"/>
    <n v="343.61100000000005"/>
    <m/>
    <n v="343.61100000000005"/>
    <s v=""/>
    <n v="1"/>
    <n v="20"/>
    <n v="1"/>
    <n v="1"/>
    <m/>
    <m/>
    <n v="1"/>
    <s v="Valauto Roncq"/>
    <s v="SKODA"/>
    <m/>
    <x v="0"/>
  </r>
  <r>
    <n v="10"/>
    <s v="C"/>
    <x v="2"/>
    <x v="22"/>
    <d v="2023-02-18T00:00:00"/>
    <m/>
    <m/>
    <m/>
    <m/>
    <m/>
    <n v="0"/>
    <x v="8"/>
    <n v="555243"/>
    <n v="243"/>
    <s v="TMBGR6NW3P3025472"/>
    <s v="BOILEAU ANNE SOPHIE"/>
    <s v="KAMIQ/YETI"/>
    <n v="21054.17"/>
    <n v="833.33"/>
    <n v="21887.5"/>
    <n v="131"/>
    <n v="1484.9"/>
    <n v="35"/>
    <m/>
    <n v="1449.9"/>
    <n v="6.7842375785265571E-2"/>
    <n v="-1969.87"/>
    <n v="0"/>
    <m/>
    <m/>
    <n v="0.12"/>
    <n v="0.12"/>
    <n v="173.988"/>
    <m/>
    <n v="173.988"/>
    <s v=""/>
    <n v="1"/>
    <n v="20"/>
    <n v="1"/>
    <n v="1"/>
    <m/>
    <m/>
    <n v="1"/>
    <s v="Valauto Roncq"/>
    <s v="SKODA"/>
    <m/>
    <x v="0"/>
  </r>
  <r>
    <n v="10"/>
    <s v="C"/>
    <x v="2"/>
    <x v="83"/>
    <d v="2023-01-13T00:00:00"/>
    <m/>
    <m/>
    <m/>
    <m/>
    <m/>
    <m/>
    <x v="8"/>
    <n v="555338"/>
    <n v="338"/>
    <s v="TMBGR6NW9P3070187"/>
    <s v="MRS-HAUTS DE FRANCE"/>
    <s v="KAMIQ/YETI"/>
    <n v="20812.5"/>
    <n v="2241.67"/>
    <n v="23054.17"/>
    <n v="20"/>
    <n v="310.83"/>
    <n v="35"/>
    <m/>
    <n v="275.83"/>
    <n v="1.3482593387660453E-2"/>
    <n v="0"/>
    <n v="0"/>
    <m/>
    <m/>
    <n v="0.08"/>
    <n v="0.1"/>
    <n v="22.066399999999998"/>
    <m/>
    <n v="22.066399999999998"/>
    <s v="VWB"/>
    <n v="0"/>
    <n v="20"/>
    <n v="1"/>
    <n v="1"/>
    <m/>
    <m/>
    <n v="1"/>
    <s v="Valauto Roncq"/>
    <s v="SKODA"/>
    <m/>
    <x v="0"/>
  </r>
  <r>
    <n v="10"/>
    <s v="C"/>
    <x v="2"/>
    <x v="99"/>
    <d v="2023-01-10T00:00:00"/>
    <m/>
    <m/>
    <m/>
    <m/>
    <m/>
    <m/>
    <x v="8"/>
    <n v="555347"/>
    <n v="347"/>
    <s v="TMBEK6PJ0P4034766"/>
    <s v="GRIMONPREZ ANTHONY"/>
    <s v="FABIA"/>
    <n v="22266.66"/>
    <n v="758.33"/>
    <n v="23024.99"/>
    <n v="14"/>
    <n v="1764.01"/>
    <n v="35.01"/>
    <m/>
    <n v="1729"/>
    <n v="7.661284543446055E-2"/>
    <n v="0"/>
    <n v="-1466"/>
    <m/>
    <m/>
    <n v="0.1"/>
    <n v="0.12"/>
    <n v="172.9"/>
    <m/>
    <n v="172.9"/>
    <s v="VWB"/>
    <n v="1"/>
    <n v="20"/>
    <n v="1"/>
    <n v="1"/>
    <n v="88"/>
    <n v="44974"/>
    <n v="1"/>
    <s v="Valauto Roncq"/>
    <s v="SKODA"/>
    <m/>
    <x v="0"/>
  </r>
  <r>
    <n v="10"/>
    <s v="C"/>
    <x v="2"/>
    <x v="46"/>
    <d v="2023-04-07T00:00:00"/>
    <m/>
    <m/>
    <m/>
    <m/>
    <m/>
    <n v="0"/>
    <x v="8"/>
    <n v="555369"/>
    <n v="369"/>
    <s v="TMBJR7NU7P5025103"/>
    <s v="BERNOT GREGORY"/>
    <s v="KAROQ"/>
    <n v="28112.5"/>
    <n v="3808.33"/>
    <n v="31920.83"/>
    <n v="120"/>
    <n v="2284.16"/>
    <n v="35.01"/>
    <m/>
    <n v="2249.1499999999996"/>
    <n v="7.1557036580815719E-2"/>
    <n v="0"/>
    <n v="-1500"/>
    <m/>
    <m/>
    <n v="0.12"/>
    <n v="0.12"/>
    <n v="269.89799999999997"/>
    <m/>
    <n v="269.89799999999997"/>
    <s v="VWB"/>
    <n v="1"/>
    <n v="20"/>
    <n v="1"/>
    <n v="1"/>
    <m/>
    <m/>
    <n v="1"/>
    <s v="Valauto Roncq"/>
    <s v="SKODA"/>
    <m/>
    <x v="0"/>
  </r>
  <r>
    <n v="10"/>
    <s v="C"/>
    <x v="2"/>
    <x v="69"/>
    <d v="2023-03-07T00:00:00"/>
    <m/>
    <m/>
    <m/>
    <m/>
    <m/>
    <m/>
    <x v="8"/>
    <n v="555375"/>
    <n v="375"/>
    <s v="TMBGR6NW7P3093290"/>
    <s v="FINET LAURENT"/>
    <s v="KAMIQ/YETI"/>
    <n v="21054.16"/>
    <n v="1075"/>
    <n v="22129.16"/>
    <n v="1"/>
    <n v="1098.51"/>
    <n v="35.01"/>
    <m/>
    <n v="1063.5"/>
    <n v="4.9640835892550826E-2"/>
    <n v="0"/>
    <n v="-2433"/>
    <m/>
    <s v="solde client"/>
    <n v="0.1"/>
    <n v="0.1"/>
    <n v="106.35000000000001"/>
    <m/>
    <n v="106.35000000000001"/>
    <s v="VWB"/>
    <n v="1"/>
    <n v="0"/>
    <n v="0"/>
    <n v="1"/>
    <m/>
    <m/>
    <n v="0"/>
    <s v="Valauto Roncq"/>
    <s v="SKODA"/>
    <m/>
    <x v="0"/>
  </r>
  <r>
    <n v="10"/>
    <s v="C"/>
    <x v="2"/>
    <x v="41"/>
    <d v="2023-05-30T00:00:00"/>
    <m/>
    <m/>
    <m/>
    <m/>
    <m/>
    <m/>
    <x v="0"/>
    <n v="555404"/>
    <n v="404"/>
    <s v="TMBEB7NY1PF049836"/>
    <s v="VOSSAERS GEOFFREY"/>
    <s v="ENYAQ"/>
    <n v="39562.5"/>
    <n v="1462.51"/>
    <n v="41025.01"/>
    <n v="27"/>
    <n v="2426.66"/>
    <n v="93.33"/>
    <m/>
    <n v="2333.33"/>
    <n v="5.9150747312432091E-2"/>
    <n v="0"/>
    <n v="-1000"/>
    <m/>
    <m/>
    <n v="0.08"/>
    <n v="0.08"/>
    <n v="186.66640000000001"/>
    <m/>
    <n v="186.66640000000001"/>
    <s v="VWB"/>
    <n v="1"/>
    <n v="20"/>
    <n v="1"/>
    <n v="1"/>
    <m/>
    <m/>
    <n v="1"/>
    <s v="Valauto Roncq"/>
    <s v="SKODA"/>
    <m/>
    <x v="0"/>
  </r>
  <r>
    <n v="10"/>
    <s v="C"/>
    <x v="2"/>
    <x v="20"/>
    <d v="2023-06-08T00:00:00"/>
    <m/>
    <m/>
    <m/>
    <m/>
    <m/>
    <n v="0"/>
    <x v="8"/>
    <n v="555446"/>
    <n v="446"/>
    <s v="TMBJJ7NS2P8531667"/>
    <s v="TOUBA ABDELALI"/>
    <s v="KODIAQ"/>
    <n v="44204.17"/>
    <n v="1000"/>
    <n v="45204.17"/>
    <n v="12"/>
    <n v="1172.72"/>
    <n v="35.01"/>
    <m/>
    <n v="1137.71"/>
    <n v="2.5942739353471151E-2"/>
    <n v="0"/>
    <n v="-2260.21"/>
    <m/>
    <m/>
    <n v="0.12"/>
    <n v="0.12"/>
    <n v="136.52520000000001"/>
    <m/>
    <n v="136.52520000000001"/>
    <s v="VWB"/>
    <n v="0"/>
    <n v="0"/>
    <n v="0"/>
    <n v="1"/>
    <m/>
    <m/>
    <n v="0"/>
    <s v="Valauto Roncq"/>
    <s v="SKODA"/>
    <m/>
    <x v="0"/>
  </r>
  <r>
    <n v="10"/>
    <s v="C"/>
    <x v="2"/>
    <x v="40"/>
    <d v="2023-05-04T00:00:00"/>
    <m/>
    <m/>
    <m/>
    <m/>
    <m/>
    <n v="0"/>
    <x v="8"/>
    <n v="555449"/>
    <n v="449"/>
    <s v="TMBEA6PJ3P4067943"/>
    <s v="DUBOQUET ANNE SOPHIE"/>
    <s v="FABIA"/>
    <n v="14620.83"/>
    <n v="558.33000000000004"/>
    <n v="15179.16"/>
    <n v="6"/>
    <n v="606.49"/>
    <n v="35"/>
    <m/>
    <n v="571.49"/>
    <n v="3.9955438904392605E-2"/>
    <n v="0"/>
    <n v="-1250"/>
    <m/>
    <s v="compte a zéro"/>
    <n v="0.1"/>
    <n v="0.1"/>
    <n v="57.149000000000001"/>
    <m/>
    <n v="57.149000000000001"/>
    <s v="VWB"/>
    <n v="1"/>
    <n v="20"/>
    <n v="1"/>
    <n v="1"/>
    <m/>
    <m/>
    <n v="1"/>
    <s v="Valauto Roncq"/>
    <s v="SKODA"/>
    <m/>
    <x v="0"/>
  </r>
  <r>
    <n v="10"/>
    <s v="C"/>
    <x v="2"/>
    <x v="97"/>
    <d v="2023-02-04T00:00:00"/>
    <m/>
    <m/>
    <m/>
    <m/>
    <m/>
    <n v="0"/>
    <x v="8"/>
    <n v="556114"/>
    <n v="6114"/>
    <s v="TMBJR8NX9PY023268"/>
    <s v="COURLET DE VREGILLE PHILIBERT"/>
    <s v="OCTAVIA"/>
    <n v="25035.85"/>
    <n v="3275"/>
    <n v="28310.85"/>
    <n v="128"/>
    <n v="1225.44"/>
    <n v="35.01"/>
    <m/>
    <n v="1190.43"/>
    <n v="4.3285171586158668E-2"/>
    <n v="-1420.21"/>
    <n v="0"/>
    <m/>
    <m/>
    <n v="0.12"/>
    <n v="0.12"/>
    <n v="142.85159999999999"/>
    <m/>
    <n v="142.85159999999999"/>
    <s v=""/>
    <n v="1"/>
    <n v="0"/>
    <n v="0"/>
    <n v="1"/>
    <m/>
    <m/>
    <n v="0"/>
    <s v="Valauto Roncq"/>
    <s v="SKODA"/>
    <m/>
    <x v="0"/>
  </r>
  <r>
    <n v="10"/>
    <s v="C"/>
    <x v="2"/>
    <x v="84"/>
    <d v="2023-03-24T00:00:00"/>
    <m/>
    <m/>
    <m/>
    <m/>
    <m/>
    <m/>
    <x v="8"/>
    <n v="556206"/>
    <n v="206"/>
    <s v="TMBJR8NX5PY035546"/>
    <s v="SERRUYS AMAURY"/>
    <s v="OCTAVIA"/>
    <n v="30870.83"/>
    <n v="758.34"/>
    <n v="31629.170000000002"/>
    <n v="100"/>
    <n v="2371.52"/>
    <n v="35.01"/>
    <m/>
    <n v="2336.5099999999998"/>
    <n v="7.4978888159252993E-2"/>
    <n v="-1602.38"/>
    <n v="0"/>
    <m/>
    <m/>
    <n v="0.1"/>
    <n v="0.1"/>
    <n v="233.65099999999998"/>
    <m/>
    <n v="233.65099999999998"/>
    <s v="VWB"/>
    <n v="0"/>
    <n v="20"/>
    <n v="1"/>
    <n v="1"/>
    <m/>
    <m/>
    <n v="1"/>
    <s v="Valauto Roncq"/>
    <s v="SKODA"/>
    <m/>
    <x v="0"/>
  </r>
  <r>
    <n v="10"/>
    <s v="C"/>
    <x v="2"/>
    <x v="74"/>
    <d v="2023-02-15T00:00:00"/>
    <m/>
    <m/>
    <m/>
    <m/>
    <m/>
    <n v="0.01"/>
    <x v="8"/>
    <n v="556264"/>
    <n v="264"/>
    <s v="TMBEP6PJXP4043718"/>
    <s v="VINS VERONIQUE"/>
    <s v="FABIA"/>
    <n v="16770.830000000002"/>
    <n v="591.66"/>
    <n v="17362.490000000002"/>
    <n v="11"/>
    <n v="1085.18"/>
    <n v="35.01"/>
    <m/>
    <n v="1050.17"/>
    <n v="6.2501403888497564E-2"/>
    <n v="-1050"/>
    <n v="0"/>
    <m/>
    <m/>
    <n v="0.1"/>
    <n v="0.1"/>
    <n v="105.01700000000001"/>
    <m/>
    <n v="105.01700000000001"/>
    <s v="VWB"/>
    <n v="1"/>
    <n v="20"/>
    <n v="1"/>
    <n v="1"/>
    <m/>
    <m/>
    <n v="1"/>
    <s v="Valauto Roncq"/>
    <s v="SKODA"/>
    <m/>
    <x v="0"/>
  </r>
  <r>
    <n v="10"/>
    <s v="C"/>
    <x v="2"/>
    <x v="100"/>
    <d v="2023-03-08T00:00:00"/>
    <m/>
    <m/>
    <m/>
    <m/>
    <m/>
    <n v="0"/>
    <x v="8"/>
    <n v="556290"/>
    <n v="290"/>
    <s v="TMBEK6PJ3P4045132"/>
    <s v="DIAZ SOPHIE"/>
    <s v="FABIA"/>
    <n v="21433.33"/>
    <n v="700"/>
    <n v="22133.33"/>
    <n v="2"/>
    <n v="1437.03"/>
    <n v="35"/>
    <m/>
    <n v="1402.03"/>
    <n v="6.4926063994889149E-2"/>
    <n v="0"/>
    <n v="-1250"/>
    <m/>
    <m/>
    <n v="0.1"/>
    <n v="0.1"/>
    <n v="140.203"/>
    <m/>
    <n v="140.203"/>
    <s v="VWB"/>
    <n v="0"/>
    <n v="20"/>
    <n v="1"/>
    <n v="1"/>
    <m/>
    <m/>
    <n v="1"/>
    <s v="Valauto Roncq"/>
    <s v="SKODA"/>
    <m/>
    <x v="0"/>
  </r>
  <r>
    <n v="10"/>
    <s v="C"/>
    <x v="2"/>
    <x v="17"/>
    <d v="2023-03-10T00:00:00"/>
    <m/>
    <m/>
    <m/>
    <m/>
    <m/>
    <n v="0"/>
    <x v="8"/>
    <n v="556296"/>
    <n v="296"/>
    <s v="TMBEE6PJ2P4048420"/>
    <s v="VANPOUCKE CHARLOTTE"/>
    <s v="FABIA"/>
    <n v="15908.33"/>
    <n v="1183.33"/>
    <n v="17091.66"/>
    <n v="3"/>
    <n v="889.67"/>
    <n v="35"/>
    <m/>
    <n v="854.67"/>
    <n v="5.2052872570598756E-2"/>
    <n v="0"/>
    <n v="-1466"/>
    <m/>
    <m/>
    <n v="0.1"/>
    <n v="0.1"/>
    <n v="85.466999999999999"/>
    <m/>
    <n v="85.466999999999999"/>
    <s v="VWB"/>
    <n v="1"/>
    <n v="20"/>
    <n v="1"/>
    <n v="1"/>
    <m/>
    <m/>
    <n v="1"/>
    <s v="Valauto Roncq"/>
    <s v="SKODA"/>
    <m/>
    <x v="0"/>
  </r>
  <r>
    <n v="10"/>
    <s v="C"/>
    <x v="2"/>
    <x v="86"/>
    <d v="2023-04-14T00:00:00"/>
    <m/>
    <m/>
    <m/>
    <m/>
    <m/>
    <n v="0"/>
    <x v="8"/>
    <n v="556304"/>
    <n v="304"/>
    <s v="TMBEP6PJ5P4063021"/>
    <s v="ROGIER GREGORY"/>
    <s v="FABIA"/>
    <n v="16966.66"/>
    <n v="1020.83"/>
    <n v="17987.490000000002"/>
    <n v="15"/>
    <n v="974.71"/>
    <n v="35.01"/>
    <m/>
    <n v="939.7"/>
    <n v="5.4188216365929874E-2"/>
    <n v="0"/>
    <n v="-1465"/>
    <m/>
    <s v="Approuvé"/>
    <n v="0.1"/>
    <n v="0.1"/>
    <n v="93.970000000000013"/>
    <m/>
    <n v="93.970000000000013"/>
    <s v="VWB"/>
    <n v="1"/>
    <n v="20"/>
    <n v="1"/>
    <n v="1"/>
    <m/>
    <m/>
    <n v="1"/>
    <s v="Valauto Roncq"/>
    <s v="SKODA"/>
    <m/>
    <x v="0"/>
  </r>
  <r>
    <n v="10"/>
    <s v="C"/>
    <x v="2"/>
    <x v="15"/>
    <d v="2023-03-30T00:00:00"/>
    <m/>
    <m/>
    <m/>
    <m/>
    <m/>
    <n v="0"/>
    <x v="8"/>
    <n v="556311"/>
    <n v="311"/>
    <s v="TMBGR6NW1P3104090"/>
    <s v="ALLYNS CAMILLE"/>
    <s v="KAMIQ/YETI"/>
    <n v="20812.5"/>
    <n v="2812.5"/>
    <n v="23625"/>
    <n v="23"/>
    <n v="677.18"/>
    <n v="35.01"/>
    <m/>
    <n v="642.16999999999996"/>
    <n v="2.8663703703703702E-2"/>
    <n v="0"/>
    <n v="-833"/>
    <m/>
    <s v="Approuvé"/>
    <n v="0.1"/>
    <n v="0.1"/>
    <n v="64.216999999999999"/>
    <m/>
    <n v="64.216999999999999"/>
    <s v="VWB"/>
    <n v="0"/>
    <n v="20"/>
    <n v="1"/>
    <n v="1"/>
    <m/>
    <m/>
    <n v="1"/>
    <s v="Valauto Roncq"/>
    <s v="SKODA"/>
    <m/>
    <x v="0"/>
  </r>
  <r>
    <n v="10"/>
    <s v="C"/>
    <x v="2"/>
    <x v="92"/>
    <d v="2023-03-07T00:00:00"/>
    <m/>
    <m/>
    <m/>
    <m/>
    <m/>
    <n v="0"/>
    <x v="8"/>
    <n v="556325"/>
    <n v="325"/>
    <s v="TMBJR7NU8P5025059"/>
    <s v="PLOUVIER SIMON"/>
    <s v="KAROQ"/>
    <n v="26929.17"/>
    <n v="3041.66"/>
    <n v="29970.829999999998"/>
    <n v="25"/>
    <n v="609.41"/>
    <n v="35.01"/>
    <m/>
    <n v="574.4"/>
    <n v="2.0333437545773676E-2"/>
    <n v="0"/>
    <n v="0"/>
    <m/>
    <s v="Approuvé"/>
    <n v="0.1"/>
    <n v="0.1"/>
    <n v="57.44"/>
    <m/>
    <n v="57.44"/>
    <s v="VWB"/>
    <n v="0"/>
    <n v="0"/>
    <n v="0"/>
    <n v="1"/>
    <m/>
    <m/>
    <n v="0"/>
    <s v="Valauto Roncq"/>
    <s v="SKODA"/>
    <m/>
    <x v="0"/>
  </r>
  <r>
    <n v="10"/>
    <s v="C"/>
    <x v="2"/>
    <x v="6"/>
    <d v="2023-04-06T00:00:00"/>
    <m/>
    <m/>
    <m/>
    <m/>
    <m/>
    <n v="0"/>
    <x v="0"/>
    <n v="556328"/>
    <n v="328"/>
    <s v="TMBJB7NY3PF038464"/>
    <s v="COGET ROMAIN"/>
    <s v="ENYAQ"/>
    <n v="36145.83"/>
    <n v="0"/>
    <n v="36145.83"/>
    <n v="6"/>
    <n v="1416.25"/>
    <n v="35"/>
    <m/>
    <n v="1381.25"/>
    <n v="3.918155980925047E-2"/>
    <n v="0"/>
    <n v="-1100"/>
    <m/>
    <s v="Approuvé (forfait)"/>
    <n v="0.1"/>
    <n v="0.1"/>
    <n v="138.125"/>
    <m/>
    <n v="138.125"/>
    <s v="VWB"/>
    <n v="0"/>
    <n v="20"/>
    <n v="1"/>
    <n v="1"/>
    <m/>
    <m/>
    <n v="1"/>
    <s v="Valauto Roncq"/>
    <s v="SKODA"/>
    <m/>
    <x v="0"/>
  </r>
  <r>
    <n v="10"/>
    <s v="C"/>
    <x v="2"/>
    <x v="6"/>
    <d v="2023-04-08T00:00:00"/>
    <m/>
    <m/>
    <m/>
    <m/>
    <m/>
    <n v="0"/>
    <x v="8"/>
    <n v="556339"/>
    <n v="339"/>
    <s v="TMBGF7NY8PF038183"/>
    <s v="JAGGI FREDERIC"/>
    <s v="ENYAQ"/>
    <n v="51454.17"/>
    <n v="1904.17"/>
    <n v="53358.34"/>
    <n v="6"/>
    <n v="1635.75"/>
    <n v="35"/>
    <m/>
    <n v="1600.75"/>
    <n v="3.0655938696743566E-2"/>
    <n v="0"/>
    <n v="0"/>
    <m/>
    <s v="Marge manquante"/>
    <n v="0.1"/>
    <n v="0.1"/>
    <n v="160.07500000000002"/>
    <m/>
    <n v="160.07500000000002"/>
    <s v="VWB"/>
    <n v="0"/>
    <n v="20"/>
    <n v="1"/>
    <n v="1"/>
    <m/>
    <m/>
    <n v="1"/>
    <s v="Valauto Roncq"/>
    <s v="SKODA"/>
    <m/>
    <x v="0"/>
  </r>
  <r>
    <n v="10"/>
    <s v="C"/>
    <x v="2"/>
    <x v="88"/>
    <d v="2023-02-28T00:00:00"/>
    <m/>
    <m/>
    <m/>
    <m/>
    <m/>
    <n v="0"/>
    <x v="8"/>
    <n v="556341"/>
    <n v="341"/>
    <s v="TMBJR7NU7P5028518"/>
    <s v="SCIRE VALERIE"/>
    <s v="KAROQ"/>
    <n v="28533.33"/>
    <n v="3608.33"/>
    <n v="32141.660000000003"/>
    <n v="71"/>
    <n v="1954.76"/>
    <n v="35"/>
    <m/>
    <n v="1919.76"/>
    <n v="6.081702065170249E-2"/>
    <n v="-1250"/>
    <n v="0"/>
    <m/>
    <m/>
    <n v="0.1"/>
    <n v="0.1"/>
    <n v="191.976"/>
    <m/>
    <n v="191.976"/>
    <s v="VWB"/>
    <n v="1"/>
    <n v="20"/>
    <n v="1"/>
    <n v="1"/>
    <m/>
    <m/>
    <n v="1"/>
    <s v="Valauto Roncq"/>
    <s v="SKODA"/>
    <m/>
    <x v="0"/>
  </r>
  <r>
    <n v="10"/>
    <s v="C"/>
    <x v="2"/>
    <x v="17"/>
    <d v="2023-03-09T00:00:00"/>
    <m/>
    <m/>
    <m/>
    <m/>
    <m/>
    <m/>
    <x v="8"/>
    <n v="556361"/>
    <n v="361"/>
    <s v="TMBGR6NW2P3093083"/>
    <s v="PREVOST PHILIPPE"/>
    <s v="KAMIQ/YETI"/>
    <n v="21054.16"/>
    <n v="1075"/>
    <n v="22129.16"/>
    <n v="3"/>
    <n v="1360.04"/>
    <n v="35.01"/>
    <m/>
    <n v="1325.03"/>
    <n v="6.1459178748764075E-2"/>
    <n v="0"/>
    <n v="-2016"/>
    <m/>
    <m/>
    <n v="0.1"/>
    <n v="0.1"/>
    <n v="132.50300000000001"/>
    <m/>
    <n v="132.50300000000001"/>
    <s v=""/>
    <n v="1"/>
    <n v="20"/>
    <n v="1"/>
    <n v="1"/>
    <m/>
    <m/>
    <n v="1"/>
    <s v="Valauto Roncq"/>
    <s v="SKODA"/>
    <m/>
    <x v="0"/>
  </r>
  <r>
    <n v="10"/>
    <s v="C"/>
    <x v="2"/>
    <x v="40"/>
    <d v="2023-05-04T00:00:00"/>
    <m/>
    <m/>
    <m/>
    <m/>
    <m/>
    <n v="0"/>
    <x v="8"/>
    <n v="556364"/>
    <n v="364"/>
    <s v="TMBJB7NS4P8047383"/>
    <s v="DENIS DAMIEN"/>
    <s v="KODIAQ"/>
    <n v="29479.17"/>
    <n v="1408.33"/>
    <n v="30887.5"/>
    <n v="6"/>
    <n v="1711.7"/>
    <n v="35"/>
    <m/>
    <n v="1676.7"/>
    <n v="5.5417239983812226E-2"/>
    <n v="0"/>
    <n v="-1000"/>
    <m/>
    <m/>
    <n v="0.1"/>
    <n v="0.1"/>
    <n v="167.67000000000002"/>
    <m/>
    <n v="167.67000000000002"/>
    <s v=""/>
    <n v="0"/>
    <n v="20"/>
    <n v="1"/>
    <n v="1"/>
    <m/>
    <m/>
    <n v="1"/>
    <s v="Valauto Roncq"/>
    <s v="SKODA"/>
    <m/>
    <x v="0"/>
  </r>
  <r>
    <n v="10"/>
    <s v="C"/>
    <x v="2"/>
    <x v="23"/>
    <d v="2023-04-28T00:00:00"/>
    <m/>
    <m/>
    <m/>
    <m/>
    <m/>
    <m/>
    <x v="8"/>
    <n v="556414"/>
    <n v="414"/>
    <s v="TMBJJ7NS0P8521056"/>
    <s v="DERVEEUW FLORENT"/>
    <s v="KODIAQ"/>
    <n v="40245.839999999997"/>
    <n v="2999.99"/>
    <n v="43245.829999999994"/>
    <n v="7"/>
    <n v="3801.37"/>
    <n v="35"/>
    <m/>
    <n v="3766.37"/>
    <n v="8.7901423096747144E-2"/>
    <n v="0"/>
    <n v="-1500"/>
    <m/>
    <s v="Approuvé"/>
    <n v="0.1"/>
    <n v="0.1"/>
    <n v="376.637"/>
    <m/>
    <n v="376.637"/>
    <s v="CGI"/>
    <n v="0"/>
    <n v="20"/>
    <n v="1"/>
    <n v="1"/>
    <m/>
    <m/>
    <n v="1"/>
    <s v="Valauto Roncq"/>
    <s v="SKODA"/>
    <m/>
    <x v="0"/>
  </r>
  <r>
    <n v="10"/>
    <s v="C"/>
    <x v="2"/>
    <x v="23"/>
    <d v="2023-04-28T00:00:00"/>
    <m/>
    <m/>
    <m/>
    <m/>
    <m/>
    <m/>
    <x v="8"/>
    <n v="556419"/>
    <n v="419"/>
    <s v="TMBEE6PJ2P4062205"/>
    <s v="RODRIGUES FERNANDES FERNANDO"/>
    <s v="FABIA"/>
    <n v="14475"/>
    <n v="0"/>
    <n v="14475"/>
    <n v="7"/>
    <n v="478.87"/>
    <n v="35"/>
    <m/>
    <n v="443.87"/>
    <n v="3.3082556131260793E-2"/>
    <n v="0"/>
    <n v="-1250"/>
    <m/>
    <s v="Approuvé"/>
    <n v="0.1"/>
    <n v="0.1"/>
    <n v="44.387"/>
    <m/>
    <n v="44.387"/>
    <s v=""/>
    <n v="1"/>
    <n v="20"/>
    <n v="1"/>
    <n v="1"/>
    <m/>
    <m/>
    <n v="1"/>
    <s v="Valauto Roncq"/>
    <s v="SKODA"/>
    <m/>
    <x v="0"/>
  </r>
  <r>
    <n v="10"/>
    <s v="C"/>
    <x v="2"/>
    <x v="79"/>
    <d v="2023-01-16T00:00:00"/>
    <m/>
    <m/>
    <m/>
    <m/>
    <m/>
    <m/>
    <x v="8"/>
    <n v="556420"/>
    <n v="420"/>
    <s v="TMBEC7NYXPF009428"/>
    <s v="OPTIMUM HABITAT"/>
    <s v="ENYAQ"/>
    <n v="44012.5"/>
    <n v="7037.5"/>
    <n v="51050"/>
    <n v="10"/>
    <n v="1566.5"/>
    <n v="35"/>
    <m/>
    <n v="1531.5"/>
    <n v="3.068560235063663E-2"/>
    <n v="0"/>
    <n v="0"/>
    <m/>
    <m/>
    <n v="0.12"/>
    <n v="0.12"/>
    <n v="183.78"/>
    <m/>
    <n v="183.78"/>
    <s v="VWB"/>
    <n v="1"/>
    <n v="20"/>
    <n v="1"/>
    <n v="1"/>
    <m/>
    <m/>
    <n v="1"/>
    <s v="Valauto Roncq"/>
    <s v="SKODA"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">
  <r>
    <x v="0"/>
    <x v="0"/>
    <x v="0"/>
    <x v="0"/>
    <d v="2023-05-17T00:00:00"/>
    <s v="x"/>
    <m/>
    <m/>
    <m/>
    <m/>
    <n v="0"/>
    <x v="0"/>
    <n v="540"/>
    <n v="511000"/>
    <s v="UCYS01S0ZPB009985"/>
    <s v="FOURNIER VINCENT"/>
    <x v="0"/>
    <n v="6000"/>
    <n v="0"/>
    <n v="6000"/>
    <n v="26"/>
    <n v="240.62"/>
    <n v="0"/>
    <m/>
    <n v="240.62"/>
    <n v="4.0103333333333331E-2"/>
    <n v="0"/>
    <n v="0"/>
    <m/>
    <s v="marge manquante"/>
    <m/>
    <n v="0.08"/>
    <n v="0"/>
    <m/>
    <n v="0"/>
    <s v="VWB"/>
    <n v="0"/>
    <n v="0"/>
    <n v="0"/>
    <n v="1"/>
    <m/>
    <m/>
    <n v="0"/>
    <s v="Valauto Roncq"/>
    <s v="SEAT"/>
    <m/>
    <x v="0"/>
    <n v="240.62"/>
    <n v="4.0103333333333331E-2"/>
  </r>
  <r>
    <x v="0"/>
    <x v="0"/>
    <x v="0"/>
    <x v="1"/>
    <d v="2023-03-02T00:00:00"/>
    <s v="x"/>
    <m/>
    <m/>
    <m/>
    <m/>
    <n v="0"/>
    <x v="1"/>
    <n v="509318"/>
    <n v="318"/>
    <s v="VSSZZZKJ4PR062609"/>
    <s v="ARVAL SERVICE LEASE"/>
    <x v="1"/>
    <n v="15665.67"/>
    <n v="1658.33"/>
    <n v="17324"/>
    <n v="84"/>
    <n v="566.33000000000004"/>
    <n v="36"/>
    <m/>
    <n v="530.33000000000004"/>
    <n v="3.2690487185407527E-2"/>
    <n v="-4814.13"/>
    <n v="0"/>
    <m/>
    <s v="marge manquante  // ralance faite"/>
    <m/>
    <n v="0"/>
    <n v="0"/>
    <m/>
    <n v="0"/>
    <s v=""/>
    <n v="0"/>
    <n v="0"/>
    <n v="0"/>
    <n v="1"/>
    <m/>
    <m/>
    <n v="0"/>
    <s v="Valauto Roncq"/>
    <s v="SEAT"/>
    <m/>
    <x v="1"/>
    <n v="566.33000000000004"/>
    <n v="3.2690487185407527E-2"/>
  </r>
  <r>
    <x v="0"/>
    <x v="1"/>
    <x v="1"/>
    <x v="2"/>
    <d v="2023-06-30T00:00:00"/>
    <m/>
    <m/>
    <m/>
    <m/>
    <m/>
    <n v="0"/>
    <x v="0"/>
    <n v="546463"/>
    <n v="463"/>
    <s v="VSSZZZKM3PR090833"/>
    <s v="VANDENBRANDE BRUNO"/>
    <x v="2"/>
    <n v="37009.67"/>
    <n v="3275"/>
    <n v="40284.67"/>
    <n v="35"/>
    <n v="1230.55"/>
    <n v="22"/>
    <m/>
    <n v="1208.55"/>
    <n v="3.054635919817638E-2"/>
    <n v="0"/>
    <n v="0"/>
    <m/>
    <m/>
    <n v="0.08"/>
    <n v="0.08"/>
    <n v="96.683999999999997"/>
    <m/>
    <n v="96.683999999999997"/>
    <s v="VWB-no"/>
    <n v="0"/>
    <n v="0"/>
    <n v="0"/>
    <n v="1"/>
    <m/>
    <m/>
    <n v="0"/>
    <s v="Valauto Roncq"/>
    <s v=""/>
    <m/>
    <x v="0"/>
    <n v="1230.55"/>
    <n v="3.054635919817638E-2"/>
  </r>
  <r>
    <x v="0"/>
    <x v="1"/>
    <x v="1"/>
    <x v="3"/>
    <d v="2023-06-26T00:00:00"/>
    <m/>
    <m/>
    <m/>
    <m/>
    <m/>
    <m/>
    <x v="2"/>
    <n v="546525"/>
    <n v="525"/>
    <s v="VSSZZZKM1PR084898"/>
    <s v="BERRO WALID"/>
    <x v="2"/>
    <n v="31176.33"/>
    <n v="795.84"/>
    <n v="31972.170000000002"/>
    <n v="54"/>
    <n v="821.32"/>
    <n v="22"/>
    <m/>
    <n v="799.32"/>
    <n v="2.5688591046525776E-2"/>
    <n v="0"/>
    <n v="0"/>
    <m/>
    <m/>
    <n v="0.1"/>
    <n v="0.1"/>
    <n v="79.932000000000016"/>
    <m/>
    <n v="79.932000000000016"/>
    <s v="VWB"/>
    <n v="0"/>
    <n v="20"/>
    <n v="1"/>
    <n v="1"/>
    <m/>
    <m/>
    <n v="1"/>
    <s v="Valauto Roncq"/>
    <s v=""/>
    <m/>
    <x v="1"/>
    <n v="821.32"/>
    <n v="2.5688591046525776E-2"/>
  </r>
  <r>
    <x v="0"/>
    <x v="1"/>
    <x v="1"/>
    <x v="4"/>
    <d v="2023-06-15T00:00:00"/>
    <m/>
    <m/>
    <m/>
    <m/>
    <m/>
    <n v="0"/>
    <x v="0"/>
    <n v="555305"/>
    <n v="305"/>
    <s v="VSSZZZKM6PR094147"/>
    <s v="PANZANI RENAUD"/>
    <x v="2"/>
    <n v="36009.67"/>
    <n v="4054.18"/>
    <n v="40063.85"/>
    <n v="21"/>
    <n v="1108.97"/>
    <n v="22"/>
    <m/>
    <n v="1086.97"/>
    <n v="2.7680065695134145E-2"/>
    <n v="0"/>
    <n v="0"/>
    <m/>
    <m/>
    <n v="0.1"/>
    <n v="0.1"/>
    <n v="108.697"/>
    <m/>
    <n v="108.697"/>
    <s v=""/>
    <n v="0"/>
    <n v="0"/>
    <n v="0"/>
    <n v="1"/>
    <m/>
    <m/>
    <n v="0"/>
    <s v="Valauto Roncq"/>
    <s v=""/>
    <m/>
    <x v="0"/>
    <n v="1108.97"/>
    <n v="2.7680065695134145E-2"/>
  </r>
  <r>
    <x v="0"/>
    <x v="0"/>
    <x v="0"/>
    <x v="5"/>
    <d v="2023-06-16T00:00:00"/>
    <s v="x"/>
    <m/>
    <m/>
    <m/>
    <m/>
    <m/>
    <x v="3"/>
    <n v="529578"/>
    <n v="578"/>
    <s v="VSSZZZ5F0P6543188"/>
    <s v="NEOKA SERVICES CONSEILS"/>
    <x v="3"/>
    <n v="37154.17"/>
    <n v="1341.67"/>
    <n v="38495.839999999997"/>
    <n v="92"/>
    <n v="710.19"/>
    <n v="21.5"/>
    <m/>
    <n v="688.69"/>
    <n v="1.8448486901441821E-2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710.19"/>
    <n v="1.8448486901441821E-2"/>
  </r>
  <r>
    <x v="0"/>
    <x v="0"/>
    <x v="0"/>
    <x v="6"/>
    <d v="2023-03-31T00:00:00"/>
    <m/>
    <m/>
    <s v="X"/>
    <m/>
    <m/>
    <n v="0"/>
    <x v="2"/>
    <n v="535373"/>
    <n v="373"/>
    <s v="VSSZZZ5F9P6543299"/>
    <s v="MENOUER LISA"/>
    <x v="3"/>
    <n v="30238.85"/>
    <n v="720.84"/>
    <n v="30959.69"/>
    <n v="15"/>
    <n v="355.71000000000004"/>
    <n v="22"/>
    <m/>
    <n v="333.71000000000004"/>
    <n v="1.1489456128275188E-2"/>
    <n v="0"/>
    <n v="-2197.75"/>
    <n v="-2197.75"/>
    <s v="manque justifs aides"/>
    <n v="0.1"/>
    <n v="0.1"/>
    <n v="33.371000000000002"/>
    <m/>
    <n v="33.371000000000002"/>
    <s v="VWB"/>
    <n v="0"/>
    <n v="20"/>
    <n v="1"/>
    <n v="1"/>
    <m/>
    <m/>
    <n v="1"/>
    <s v="Valauto Roncq"/>
    <s v="SEAT"/>
    <m/>
    <x v="1"/>
    <n v="355.71000000000004"/>
    <n v="1.1489456128275188E-2"/>
  </r>
  <r>
    <x v="0"/>
    <x v="0"/>
    <x v="0"/>
    <x v="7"/>
    <d v="2023-03-29T00:00:00"/>
    <m/>
    <m/>
    <s v="X"/>
    <m/>
    <m/>
    <n v="0"/>
    <x v="4"/>
    <n v="536357"/>
    <n v="357"/>
    <s v="VSSZZZ5F5P6537063"/>
    <s v="DECLIC INFO"/>
    <x v="3"/>
    <n v="30163.84"/>
    <n v="2258.34"/>
    <n v="32422.18"/>
    <n v="8"/>
    <n v="502.6400000000001"/>
    <n v="22"/>
    <m/>
    <n v="480.6400000000001"/>
    <n v="1.5502967413048725E-2"/>
    <n v="0"/>
    <n v="-2256.5500000000002"/>
    <n v="-2256.5500000000002"/>
    <s v="manque justif"/>
    <n v="0.1"/>
    <n v="0.1"/>
    <n v="48.064000000000014"/>
    <m/>
    <n v="48.064000000000014"/>
    <s v="VWB"/>
    <n v="0"/>
    <n v="0"/>
    <n v="0"/>
    <n v="1"/>
    <m/>
    <m/>
    <n v="0"/>
    <s v="Valauto Roncq"/>
    <s v="SEAT"/>
    <m/>
    <x v="2"/>
    <n v="502.6400000000001"/>
    <n v="1.5502967413048725E-2"/>
  </r>
  <r>
    <x v="0"/>
    <x v="0"/>
    <x v="0"/>
    <x v="8"/>
    <d v="2023-06-14T00:00:00"/>
    <s v="x"/>
    <m/>
    <m/>
    <m/>
    <m/>
    <n v="0"/>
    <x v="2"/>
    <n v="536372"/>
    <n v="372"/>
    <s v="VSSZZZ5F5P6537967"/>
    <s v="GLOBAL EXPERTISE"/>
    <x v="3"/>
    <n v="30418.01"/>
    <n v="175"/>
    <n v="30593.01"/>
    <n v="84"/>
    <n v="17.989999999999998"/>
    <n v="22"/>
    <m/>
    <n v="-4.0100000000000016"/>
    <n v="5.8804282416146693E-4"/>
    <n v="0"/>
    <n v="-2013"/>
    <m/>
    <s v="marge manquante"/>
    <m/>
    <n v="0.1"/>
    <n v="0"/>
    <m/>
    <n v="0"/>
    <s v="VWB"/>
    <n v="0"/>
    <n v="20"/>
    <n v="1"/>
    <n v="1"/>
    <m/>
    <m/>
    <n v="1"/>
    <s v="Valauto Roncq"/>
    <s v="SEAT"/>
    <m/>
    <x v="1"/>
    <n v="17.989999999999998"/>
    <n v="5.8804282416146693E-4"/>
  </r>
  <r>
    <x v="0"/>
    <x v="0"/>
    <x v="0"/>
    <x v="9"/>
    <d v="2023-06-23T00:00:00"/>
    <s v="x"/>
    <m/>
    <m/>
    <m/>
    <m/>
    <n v="429276.44"/>
    <x v="1"/>
    <n v="507335"/>
    <n v="335"/>
    <s v="VSSZZZ5F3P6535439"/>
    <s v="DLM - CPTE"/>
    <x v="3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10"/>
    <d v="2023-06-09T00:00:00"/>
    <s v="x"/>
    <m/>
    <m/>
    <m/>
    <m/>
    <n v="218210.28"/>
    <x v="1"/>
    <n v="507337"/>
    <n v="337"/>
    <s v="VSSZZZ5F6P6535600"/>
    <s v="DLM - CPTE"/>
    <x v="3"/>
    <n v="28001.33"/>
    <n v="541.66999999999996"/>
    <n v="28543"/>
    <n v="7"/>
    <n v="0"/>
    <n v="22"/>
    <m/>
    <n v="-22"/>
    <n v="0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11"/>
    <d v="2023-05-06T00:00:00"/>
    <m/>
    <m/>
    <s v="X"/>
    <m/>
    <m/>
    <n v="0"/>
    <x v="5"/>
    <n v="536388"/>
    <n v="388"/>
    <s v="VSSZZZ5F7P6525416"/>
    <s v="TOPENSI TELECOM"/>
    <x v="3"/>
    <n v="29712.5"/>
    <n v="775"/>
    <n v="30487.5"/>
    <n v="18"/>
    <n v="578.77"/>
    <n v="127.5"/>
    <m/>
    <n v="451.27"/>
    <n v="1.8983845838458385E-2"/>
    <n v="0"/>
    <n v="-2420.83"/>
    <n v="-2420.83"/>
    <s v="manque justif garantie prix // financement non payé"/>
    <n v="7.0000000000000007E-2"/>
    <n v="0.1"/>
    <n v="31.588900000000002"/>
    <m/>
    <n v="31.588900000000002"/>
    <s v="VWB"/>
    <n v="0"/>
    <n v="20"/>
    <n v="1"/>
    <n v="1"/>
    <m/>
    <m/>
    <n v="1"/>
    <s v="Valauto Roncq"/>
    <s v="SEAT"/>
    <m/>
    <x v="1"/>
    <n v="578.77"/>
    <n v="1.8983845838458385E-2"/>
  </r>
  <r>
    <x v="0"/>
    <x v="0"/>
    <x v="0"/>
    <x v="5"/>
    <d v="2023-06-15T00:00:00"/>
    <s v="x"/>
    <m/>
    <m/>
    <m/>
    <m/>
    <n v="218210.28"/>
    <x v="1"/>
    <n v="516327"/>
    <n v="327"/>
    <s v="VSSZZZKL4PR046279"/>
    <s v="DLM - CPTE"/>
    <x v="4"/>
    <n v="30118"/>
    <n v="541.66999999999996"/>
    <n v="30659.67"/>
    <n v="20"/>
    <n v="0"/>
    <n v="-84"/>
    <m/>
    <n v="84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7"/>
    <d v="2023-03-29T00:00:00"/>
    <m/>
    <m/>
    <s v="X"/>
    <m/>
    <m/>
    <n v="0"/>
    <x v="4"/>
    <n v="545376"/>
    <n v="376"/>
    <s v="VSSZZZ5F1P6538596"/>
    <s v="P2L"/>
    <x v="3"/>
    <n v="29838.85"/>
    <n v="1120.8399999999999"/>
    <n v="30959.69"/>
    <n v="8"/>
    <n v="355.71000000000004"/>
    <n v="22"/>
    <m/>
    <n v="333.71000000000004"/>
    <n v="1.1489456128275188E-2"/>
    <n v="0"/>
    <n v="-2197.75"/>
    <n v="-2197.75"/>
    <s v="manque justif"/>
    <n v="0.1"/>
    <n v="0.1"/>
    <n v="33.371000000000002"/>
    <m/>
    <n v="33.371000000000002"/>
    <s v="VWB"/>
    <n v="0"/>
    <n v="0"/>
    <n v="0"/>
    <n v="1"/>
    <m/>
    <m/>
    <n v="0"/>
    <s v="Valauto Roncq"/>
    <s v="SEAT"/>
    <m/>
    <x v="2"/>
    <n v="355.71000000000004"/>
    <n v="1.1489456128275188E-2"/>
  </r>
  <r>
    <x v="0"/>
    <x v="0"/>
    <x v="0"/>
    <x v="12"/>
    <d v="2023-01-31T00:00:00"/>
    <m/>
    <m/>
    <s v="X"/>
    <m/>
    <m/>
    <m/>
    <x v="5"/>
    <n v="545387"/>
    <n v="387"/>
    <s v="VSSZZZ5F4P6528435"/>
    <s v="TOPENSI TELECOM"/>
    <x v="3"/>
    <n v="29843"/>
    <n v="749.99"/>
    <n v="30592.99"/>
    <n v="53"/>
    <n v="866.24"/>
    <n v="22"/>
    <n v="-95"/>
    <n v="749.24"/>
    <n v="2.5209696731179267E-2"/>
    <n v="0"/>
    <n v="-5806"/>
    <n v="-5806"/>
    <s v="3270  950,17"/>
    <m/>
    <n v="0.1"/>
    <n v="0"/>
    <m/>
    <n v="0"/>
    <s v="VWB"/>
    <n v="0"/>
    <n v="20"/>
    <n v="1"/>
    <n v="1"/>
    <m/>
    <m/>
    <n v="1"/>
    <s v="Valauto Roncq"/>
    <s v="SEAT"/>
    <m/>
    <x v="1"/>
    <n v="866.24"/>
    <n v="2.8314983269043005E-2"/>
  </r>
  <r>
    <x v="0"/>
    <x v="1"/>
    <x v="0"/>
    <x v="13"/>
    <d v="2023-05-30T00:00:00"/>
    <m/>
    <m/>
    <m/>
    <m/>
    <m/>
    <n v="0"/>
    <x v="0"/>
    <n v="535577"/>
    <n v="577"/>
    <s v="VSSZZZ5FXP6542162"/>
    <s v="ANSART SEBASTIEN"/>
    <x v="3"/>
    <n v="25404.17"/>
    <n v="2200"/>
    <n v="27604.17"/>
    <n v="72"/>
    <n v="332.73"/>
    <n v="21.5"/>
    <m/>
    <n v="311.23"/>
    <n v="1.205361363880892E-2"/>
    <n v="0"/>
    <n v="-3325.16"/>
    <n v="-3325.16"/>
    <s v="marge totale 21%, pas 24%"/>
    <n v="0.12"/>
    <n v="0.12"/>
    <n v="37.3476"/>
    <m/>
    <n v="37.3476"/>
    <s v=""/>
    <n v="1"/>
    <n v="0"/>
    <n v="0"/>
    <n v="1"/>
    <m/>
    <m/>
    <n v="0"/>
    <s v="Valauto Roncq"/>
    <s v="SEAT"/>
    <m/>
    <x v="0"/>
    <n v="332.73"/>
    <n v="1.205361363880892E-2"/>
  </r>
  <r>
    <x v="0"/>
    <x v="0"/>
    <x v="0"/>
    <x v="9"/>
    <d v="2023-06-23T00:00:00"/>
    <s v="x"/>
    <m/>
    <m/>
    <m/>
    <m/>
    <n v="429276.44"/>
    <x v="1"/>
    <n v="536333"/>
    <n v="333"/>
    <s v="VSSZZZ5F4P6535370"/>
    <s v="DLM - CPTE"/>
    <x v="3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9"/>
    <d v="2023-06-23T00:00:00"/>
    <s v="x"/>
    <m/>
    <m/>
    <m/>
    <m/>
    <n v="429276.44"/>
    <x v="1"/>
    <n v="536340"/>
    <n v="340"/>
    <s v="VSSZZZ5F2P6535819"/>
    <s v="DLM - CPTE"/>
    <x v="3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9"/>
    <d v="2023-06-23T00:00:00"/>
    <s v="x"/>
    <m/>
    <m/>
    <m/>
    <m/>
    <n v="429276.44"/>
    <x v="1"/>
    <n v="536342"/>
    <n v="342"/>
    <s v="VSSZZZ5F6P6535306"/>
    <s v="DLM - CPTE"/>
    <x v="3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1"/>
    <x v="1"/>
    <x v="14"/>
    <d v="2023-03-18T00:00:00"/>
    <m/>
    <m/>
    <m/>
    <m/>
    <m/>
    <n v="0"/>
    <x v="6"/>
    <n v="545586"/>
    <n v="586"/>
    <s v="VSSZZZK1ZNP001721"/>
    <s v="DERVEAUX NICOLAS"/>
    <x v="5"/>
    <n v="37209.67"/>
    <n v="1458.33"/>
    <n v="38668"/>
    <n v="42"/>
    <n v="3188.24"/>
    <n v="407"/>
    <m/>
    <n v="2781.24"/>
    <n v="8.2451639598634524E-2"/>
    <n v="0"/>
    <n v="0"/>
    <m/>
    <s v="écart de marge"/>
    <n v="0.12"/>
    <n v="0"/>
    <n v="333.74879999999996"/>
    <m/>
    <n v="333.74879999999996"/>
    <s v=""/>
    <n v="0"/>
    <n v="0"/>
    <n v="0"/>
    <n v="1"/>
    <m/>
    <m/>
    <n v="0"/>
    <s v="Valauto Roncq"/>
    <s v=""/>
    <m/>
    <x v="3"/>
    <n v="3188.24"/>
    <n v="8.2451639598634524E-2"/>
  </r>
  <r>
    <x v="0"/>
    <x v="0"/>
    <x v="0"/>
    <x v="15"/>
    <d v="2023-03-29T00:00:00"/>
    <m/>
    <m/>
    <s v="X"/>
    <m/>
    <m/>
    <m/>
    <x v="2"/>
    <n v="546363"/>
    <n v="363"/>
    <s v="VSSZZZ5F9P6538751"/>
    <s v="NORMALL"/>
    <x v="3"/>
    <n v="30275.02"/>
    <n v="579.16999999999996"/>
    <n v="30854.19"/>
    <n v="9"/>
    <n v="756.56000000000017"/>
    <n v="127.5"/>
    <m/>
    <n v="629.06000000000017"/>
    <n v="2.4520494623258629E-2"/>
    <n v="0"/>
    <n v="-2181.5100000000002"/>
    <n v="-2181.5100000000002"/>
    <s v="manque justifs aides"/>
    <n v="0.1"/>
    <n v="0.1"/>
    <n v="62.90600000000002"/>
    <m/>
    <n v="62.90600000000002"/>
    <s v="VWB"/>
    <n v="0"/>
    <n v="20"/>
    <n v="1"/>
    <n v="1"/>
    <m/>
    <m/>
    <n v="1"/>
    <s v="Valauto Roncq"/>
    <s v="SEAT"/>
    <m/>
    <x v="1"/>
    <n v="756.56000000000017"/>
    <n v="2.4520494623258629E-2"/>
  </r>
  <r>
    <x v="0"/>
    <x v="0"/>
    <x v="0"/>
    <x v="16"/>
    <d v="2023-01-17T00:00:00"/>
    <m/>
    <m/>
    <s v="X"/>
    <m/>
    <m/>
    <m/>
    <x v="0"/>
    <n v="546427"/>
    <n v="427"/>
    <s v="VSSZZZKJ8PR058319"/>
    <s v="DORCHIES CLAIRE"/>
    <x v="6"/>
    <n v="19124"/>
    <n v="1791.66"/>
    <n v="20915.66"/>
    <n v="54"/>
    <n v="974.73"/>
    <n v="36"/>
    <m/>
    <n v="938.73"/>
    <n v="4.6602880329858105E-2"/>
    <n v="0"/>
    <n v="-2374.46"/>
    <n v="-833"/>
    <s v="non visible offre sans engagement"/>
    <n v="0.1"/>
    <n v="0.12"/>
    <n v="93.873000000000005"/>
    <m/>
    <n v="93.873000000000005"/>
    <s v="VWB"/>
    <n v="1"/>
    <n v="0"/>
    <n v="0"/>
    <n v="1"/>
    <m/>
    <m/>
    <n v="0"/>
    <s v="Valauto Roncq"/>
    <s v="SEAT"/>
    <m/>
    <x v="0"/>
    <n v="974.73"/>
    <n v="4.6602880329858105E-2"/>
  </r>
  <r>
    <x v="0"/>
    <x v="0"/>
    <x v="0"/>
    <x v="9"/>
    <d v="2023-06-23T00:00:00"/>
    <s v="x"/>
    <m/>
    <m/>
    <m/>
    <m/>
    <n v="429276.44"/>
    <x v="1"/>
    <n v="545334"/>
    <n v="334"/>
    <s v="VSSZZZ5F2P6535433"/>
    <s v="DLM - CPTE"/>
    <x v="3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8"/>
    <d v="2023-06-12T00:00:00"/>
    <s v="x"/>
    <m/>
    <m/>
    <m/>
    <m/>
    <n v="218210.28"/>
    <x v="1"/>
    <n v="545338"/>
    <n v="338"/>
    <s v="VSSZZZ5F2P6535349"/>
    <s v="DLM - CPTE"/>
    <x v="3"/>
    <n v="28001.33"/>
    <n v="541.66999999999996"/>
    <n v="28543"/>
    <n v="13"/>
    <n v="0"/>
    <n v="22"/>
    <m/>
    <n v="-22"/>
    <n v="0"/>
    <n v="0"/>
    <n v="-917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2"/>
    <x v="1"/>
    <x v="17"/>
    <d v="2023-03-10T00:00:00"/>
    <m/>
    <m/>
    <m/>
    <s v="x"/>
    <m/>
    <m/>
    <x v="2"/>
    <n v="546456"/>
    <n v="456"/>
    <s v="VSSZZZKM0PR042643"/>
    <s v="CELMEN"/>
    <x v="2"/>
    <n v="36009.67"/>
    <n v="1787.5"/>
    <n v="37797.17"/>
    <n v="35"/>
    <n v="2256.14"/>
    <n v="22"/>
    <m/>
    <n v="2234.14"/>
    <n v="5.9690712294068575E-2"/>
    <n v="0"/>
    <n v="0"/>
    <m/>
    <m/>
    <n v="0.1"/>
    <n v="0.1"/>
    <n v="223.41399999999999"/>
    <m/>
    <n v="223.41399999999999"/>
    <s v="VWB"/>
    <n v="0"/>
    <n v="20"/>
    <n v="1"/>
    <n v="1"/>
    <m/>
    <m/>
    <n v="1"/>
    <s v="Valauto Roncq"/>
    <s v=""/>
    <m/>
    <x v="1"/>
    <n v="2256.14"/>
    <n v="5.9690712294068575E-2"/>
  </r>
  <r>
    <x v="0"/>
    <x v="2"/>
    <x v="0"/>
    <x v="18"/>
    <d v="2023-06-20T00:00:00"/>
    <m/>
    <m/>
    <m/>
    <s v="x"/>
    <m/>
    <n v="21985"/>
    <x v="0"/>
    <n v="546821"/>
    <n v="821"/>
    <s v="VSSZZZKJ2PR064276"/>
    <s v="DUMORTIER NATHALIE"/>
    <x v="6"/>
    <n v="20644.830000000002"/>
    <n v="1383.34"/>
    <n v="22028.170000000002"/>
    <m/>
    <n v="1818.58"/>
    <n v="376"/>
    <n v="-192"/>
    <n v="1250.58"/>
    <n v="7.3840904623488912E-2"/>
    <n v="0"/>
    <n v="-2833"/>
    <m/>
    <s v="manque règlement du VN credit mutuel leasing "/>
    <n v="0.1"/>
    <n v="0.08"/>
    <n v="125.05799999999999"/>
    <m/>
    <n v="125.05799999999999"/>
    <s v=""/>
    <n v="30"/>
    <n v="0"/>
    <n v="0"/>
    <n v="1"/>
    <m/>
    <m/>
    <n v="0"/>
    <s v="Valauto Roncq"/>
    <s v="SEAT"/>
    <m/>
    <x v="0"/>
    <n v="1818.58"/>
    <n v="8.2557016765350905E-2"/>
  </r>
  <r>
    <x v="0"/>
    <x v="1"/>
    <x v="0"/>
    <x v="3"/>
    <d v="2023-06-26T00:00:00"/>
    <m/>
    <m/>
    <m/>
    <m/>
    <m/>
    <n v="0"/>
    <x v="7"/>
    <n v="545744"/>
    <n v="744"/>
    <s v="VSSZZZ5FXP6563741"/>
    <s v="INVESTAS PATRIMOINE"/>
    <x v="3"/>
    <n v="28737.5"/>
    <n v="1829.17"/>
    <n v="30566.67"/>
    <n v="31"/>
    <n v="635.44000000000005"/>
    <n v="127.5"/>
    <m/>
    <n v="507.94000000000005"/>
    <n v="2.0788656402545652E-2"/>
    <n v="0"/>
    <n v="0"/>
    <m/>
    <m/>
    <n v="0.1"/>
    <n v="0.1"/>
    <n v="50.794000000000011"/>
    <m/>
    <n v="50.794000000000011"/>
    <s v="VWB"/>
    <n v="0"/>
    <n v="20"/>
    <n v="1"/>
    <n v="1"/>
    <m/>
    <m/>
    <n v="1"/>
    <s v="Valauto Roncq"/>
    <s v="SEAT"/>
    <m/>
    <x v="1"/>
    <n v="635.44000000000005"/>
    <n v="2.0788656402545652E-2"/>
  </r>
  <r>
    <x v="0"/>
    <x v="1"/>
    <x v="0"/>
    <x v="19"/>
    <d v="2023-06-21T00:00:00"/>
    <m/>
    <m/>
    <m/>
    <m/>
    <m/>
    <n v="0"/>
    <x v="0"/>
    <n v="545781"/>
    <n v="781"/>
    <s v="VSSZZZ5F0P6569886"/>
    <s v="KRYSZEWSKI CATHY"/>
    <x v="3"/>
    <n v="25404.17"/>
    <n v="2516.66"/>
    <n v="27920.829999999998"/>
    <n v="9"/>
    <n v="784.36999999999989"/>
    <n v="21.5"/>
    <m/>
    <n v="762.86999999999989"/>
    <n v="2.8092646242966271E-2"/>
    <n v="0"/>
    <n v="-3250"/>
    <m/>
    <m/>
    <n v="0.1"/>
    <n v="0.1"/>
    <n v="76.286999999999992"/>
    <m/>
    <n v="76.286999999999992"/>
    <s v=""/>
    <n v="1"/>
    <n v="0"/>
    <n v="0"/>
    <n v="1"/>
    <m/>
    <m/>
    <n v="0"/>
    <s v="Valauto Roncq"/>
    <s v="SEAT"/>
    <m/>
    <x v="0"/>
    <n v="784.36999999999989"/>
    <n v="2.8092646242966271E-2"/>
  </r>
  <r>
    <x v="0"/>
    <x v="0"/>
    <x v="0"/>
    <x v="18"/>
    <d v="2023-06-20T00:00:00"/>
    <s v="x"/>
    <m/>
    <m/>
    <m/>
    <m/>
    <n v="429276.44"/>
    <x v="1"/>
    <n v="546323"/>
    <n v="323"/>
    <s v="VSSZZZKL4PR045889"/>
    <s v="DLM - CPTE"/>
    <x v="4"/>
    <n v="30118"/>
    <n v="541.66999999999996"/>
    <n v="30659.67"/>
    <n v="41"/>
    <n v="0"/>
    <n v="-84"/>
    <m/>
    <n v="84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18"/>
    <d v="2023-06-20T00:00:00"/>
    <s v="x"/>
    <m/>
    <m/>
    <m/>
    <m/>
    <n v="429276.44"/>
    <x v="1"/>
    <n v="546324"/>
    <n v="324"/>
    <s v="VSSZZZKL0PR045565"/>
    <s v="DLM - CPTE"/>
    <x v="4"/>
    <n v="30118"/>
    <n v="541.66999999999996"/>
    <n v="30659.67"/>
    <n v="47"/>
    <n v="0"/>
    <n v="22"/>
    <m/>
    <n v="-22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5"/>
    <d v="2023-06-15T00:00:00"/>
    <s v="x"/>
    <m/>
    <m/>
    <m/>
    <m/>
    <n v="218210.28"/>
    <x v="1"/>
    <n v="546325"/>
    <n v="325"/>
    <s v="VSSZZZKL2PR046300"/>
    <s v="DLM - CPTE"/>
    <x v="4"/>
    <n v="30118"/>
    <n v="541.66999999999996"/>
    <n v="30659.67"/>
    <n v="37"/>
    <n v="0"/>
    <n v="-84"/>
    <m/>
    <n v="84"/>
    <n v="0"/>
    <n v="0"/>
    <n v="11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20"/>
    <d v="2023-06-08T00:00:00"/>
    <s v="x"/>
    <m/>
    <m/>
    <m/>
    <m/>
    <n v="218210.28"/>
    <x v="1"/>
    <n v="546336"/>
    <n v="336"/>
    <s v="VSSZZZ5F0P6535396"/>
    <s v="DLM - CPTE"/>
    <x v="3"/>
    <n v="28001.33"/>
    <n v="541.66999999999996"/>
    <n v="28543"/>
    <n v="8"/>
    <n v="0"/>
    <n v="22"/>
    <m/>
    <n v="-22"/>
    <n v="0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20"/>
    <d v="2023-06-08T00:00:00"/>
    <s v="x"/>
    <m/>
    <m/>
    <m/>
    <m/>
    <n v="218210.28"/>
    <x v="1"/>
    <n v="546339"/>
    <n v="339"/>
    <s v="VSSZZZ5F1P6535410"/>
    <s v="DLM - CPTE"/>
    <x v="3"/>
    <n v="28001.33"/>
    <n v="541.66999999999996"/>
    <n v="28543"/>
    <n v="8"/>
    <n v="0"/>
    <n v="22"/>
    <m/>
    <n v="-22"/>
    <n v="0"/>
    <n v="0"/>
    <n v="0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0"/>
    <x v="9"/>
    <d v="2023-06-23T00:00:00"/>
    <s v="x"/>
    <m/>
    <m/>
    <m/>
    <m/>
    <n v="429276.44"/>
    <x v="1"/>
    <n v="546341"/>
    <n v="341"/>
    <s v="VSSZZZ5F6P6535631"/>
    <s v="DLM - CPTE"/>
    <x v="3"/>
    <n v="28001.33"/>
    <n v="541.66999999999996"/>
    <n v="28543"/>
    <n v="24"/>
    <n v="0"/>
    <n v="22"/>
    <m/>
    <n v="-22"/>
    <n v="0"/>
    <n v="0"/>
    <n v="125"/>
    <m/>
    <s v="marge manquante"/>
    <m/>
    <n v="0"/>
    <n v="0"/>
    <m/>
    <n v="0"/>
    <s v=""/>
    <n v="0"/>
    <n v="0"/>
    <n v="0"/>
    <n v="1"/>
    <m/>
    <m/>
    <n v="0"/>
    <s v="Valauto Roncq"/>
    <s v="SEAT"/>
    <m/>
    <x v="1"/>
    <n v="0"/>
    <n v="0"/>
  </r>
  <r>
    <x v="0"/>
    <x v="0"/>
    <x v="1"/>
    <x v="21"/>
    <d v="2023-04-24T00:00:00"/>
    <s v="x"/>
    <m/>
    <m/>
    <m/>
    <m/>
    <n v="0"/>
    <x v="2"/>
    <n v="555625"/>
    <n v="625"/>
    <s v="VSSZZZKM8PR078645"/>
    <s v="BUISSART BAPTISTE"/>
    <x v="2"/>
    <n v="31509.67"/>
    <n v="4825.01"/>
    <n v="36334.68"/>
    <n v="9"/>
    <n v="1112.07"/>
    <n v="22"/>
    <m/>
    <n v="1090.07"/>
    <n v="3.0606296794137171E-2"/>
    <n v="0"/>
    <n v="0"/>
    <m/>
    <s v="marge manquante"/>
    <m/>
    <n v="0"/>
    <n v="0"/>
    <m/>
    <n v="0"/>
    <s v=""/>
    <n v="0"/>
    <n v="0"/>
    <n v="0"/>
    <n v="1"/>
    <m/>
    <m/>
    <n v="0"/>
    <s v="Valauto Roncq"/>
    <s v=""/>
    <m/>
    <x v="1"/>
    <n v="1112.07"/>
    <n v="3.0606296794137171E-2"/>
  </r>
  <r>
    <x v="0"/>
    <x v="1"/>
    <x v="0"/>
    <x v="22"/>
    <d v="2023-02-28T00:00:00"/>
    <m/>
    <s v="x"/>
    <m/>
    <m/>
    <s v="X"/>
    <n v="0"/>
    <x v="0"/>
    <n v="556201"/>
    <n v="201"/>
    <s v="VSSZZZKJ7PR080506"/>
    <s v="SALOMEZ MAXIME"/>
    <x v="1"/>
    <n v="20607.330000000002"/>
    <n v="1033.33"/>
    <n v="21640.660000000003"/>
    <n v="26"/>
    <n v="4013.89"/>
    <n v="36"/>
    <n v="-3097"/>
    <n v="880.88999999999987"/>
    <n v="4.2368855663367004E-2"/>
    <n v="0"/>
    <n v="-2000"/>
    <m/>
    <s v="la marge a bougé"/>
    <n v="0.1"/>
    <n v="0.12"/>
    <n v="88.088999999999999"/>
    <m/>
    <n v="88.088999999999999"/>
    <s v="VWB"/>
    <n v="1"/>
    <n v="20"/>
    <n v="1"/>
    <n v="1"/>
    <m/>
    <m/>
    <n v="1"/>
    <s v="Valauto Roncq"/>
    <s v="SEAT"/>
    <m/>
    <x v="0"/>
    <n v="4013.89"/>
    <n v="0.18547909352117722"/>
  </r>
  <r>
    <x v="0"/>
    <x v="0"/>
    <x v="0"/>
    <x v="15"/>
    <d v="2023-03-29T00:00:00"/>
    <m/>
    <m/>
    <s v="X"/>
    <m/>
    <m/>
    <m/>
    <x v="2"/>
    <n v="556362"/>
    <n v="362"/>
    <s v="VSSZZZ5F1P6536735"/>
    <s v="NORMALL"/>
    <x v="3"/>
    <n v="30275.02"/>
    <n v="579.16999999999996"/>
    <n v="30854.19"/>
    <n v="9"/>
    <n v="756.56000000000017"/>
    <n v="127.5"/>
    <m/>
    <n v="629.06000000000017"/>
    <n v="2.4520494623258629E-2"/>
    <n v="0"/>
    <n v="-2181.5100000000002"/>
    <n v="-2181.5100000000002"/>
    <s v="manque justifs aides"/>
    <n v="0.1"/>
    <n v="0.1"/>
    <n v="62.90600000000002"/>
    <m/>
    <n v="62.90600000000002"/>
    <s v="VWB"/>
    <n v="0"/>
    <n v="20"/>
    <n v="1"/>
    <n v="1"/>
    <m/>
    <m/>
    <n v="1"/>
    <s v="Valauto Roncq"/>
    <s v="SEAT"/>
    <m/>
    <x v="1"/>
    <n v="756.56000000000017"/>
    <n v="2.4520494623258629E-2"/>
  </r>
  <r>
    <x v="0"/>
    <x v="0"/>
    <x v="1"/>
    <x v="23"/>
    <d v="2023-04-27T00:00:00"/>
    <m/>
    <m/>
    <s v="X"/>
    <m/>
    <m/>
    <m/>
    <x v="0"/>
    <n v="556433"/>
    <n v="433"/>
    <s v="VSSZZZKM5PR076786"/>
    <s v="PECQUEUR JONATHAN"/>
    <x v="2"/>
    <n v="41509.760000000002"/>
    <n v="3604.17"/>
    <n v="45113.93"/>
    <n v="11"/>
    <n v="337.62"/>
    <n v="22"/>
    <m/>
    <n v="315.62"/>
    <n v="7.4837195518102726E-3"/>
    <n v="0"/>
    <n v="-500"/>
    <n v="-500"/>
    <s v="manque justif 500€"/>
    <n v="7.0000000000000007E-2"/>
    <n v="0.08"/>
    <n v="22.093400000000003"/>
    <m/>
    <n v="22.093400000000003"/>
    <s v="VWB"/>
    <n v="0"/>
    <n v="20"/>
    <n v="1"/>
    <n v="1"/>
    <m/>
    <m/>
    <n v="1"/>
    <s v="Valauto Roncq"/>
    <s v=""/>
    <m/>
    <x v="0"/>
    <n v="337.62"/>
    <n v="7.4837195518102726E-3"/>
  </r>
  <r>
    <x v="0"/>
    <x v="0"/>
    <x v="1"/>
    <x v="5"/>
    <d v="2023-06-16T00:00:00"/>
    <s v="x"/>
    <m/>
    <m/>
    <m/>
    <m/>
    <m/>
    <x v="3"/>
    <n v="556435"/>
    <n v="435"/>
    <s v="VSSZZZKM4PR090050"/>
    <s v="HAYAVA"/>
    <x v="2"/>
    <n v="36055.51"/>
    <n v="1745.84"/>
    <n v="37801.35"/>
    <n v="20"/>
    <n v="-29.61"/>
    <n v="22"/>
    <m/>
    <n v="-51.61"/>
    <n v="-7.8330535814197114E-4"/>
    <n v="0"/>
    <n v="0"/>
    <m/>
    <s v="marge manquante"/>
    <m/>
    <n v="0"/>
    <n v="0"/>
    <m/>
    <n v="0"/>
    <s v=""/>
    <n v="0"/>
    <n v="0"/>
    <n v="0"/>
    <n v="1"/>
    <m/>
    <m/>
    <n v="0"/>
    <s v="Valauto Roncq"/>
    <s v=""/>
    <m/>
    <x v="1"/>
    <n v="-29.61"/>
    <n v="-7.8330535814197114E-4"/>
  </r>
  <r>
    <x v="0"/>
    <x v="0"/>
    <x v="0"/>
    <x v="11"/>
    <d v="2023-05-06T00:00:00"/>
    <m/>
    <m/>
    <s v="X"/>
    <m/>
    <m/>
    <n v="0"/>
    <x v="5"/>
    <n v="556436"/>
    <n v="436"/>
    <s v="VSSZZZKN0PW007708"/>
    <s v="CISCOM"/>
    <x v="7"/>
    <n v="38245.83"/>
    <n v="1366.66"/>
    <n v="39612.490000000005"/>
    <n v="31"/>
    <n v="1523.52"/>
    <n v="127.5"/>
    <m/>
    <n v="1396.02"/>
    <n v="3.8460596645149038E-2"/>
    <n v="0"/>
    <n v="-1550"/>
    <n v="-1550"/>
    <s v="manque justif garantie prix"/>
    <n v="7.0000000000000007E-2"/>
    <n v="0.1"/>
    <n v="97.721400000000003"/>
    <m/>
    <n v="97.721400000000003"/>
    <s v="VWB"/>
    <n v="0"/>
    <n v="0"/>
    <n v="0"/>
    <n v="1"/>
    <m/>
    <m/>
    <n v="0"/>
    <s v="Valauto Roncq"/>
    <s v="SEAT"/>
    <m/>
    <x v="1"/>
    <n v="1523.52"/>
    <n v="3.8460596645149038E-2"/>
  </r>
  <r>
    <x v="0"/>
    <x v="1"/>
    <x v="0"/>
    <x v="15"/>
    <d v="2023-03-29T00:00:00"/>
    <m/>
    <m/>
    <m/>
    <m/>
    <m/>
    <m/>
    <x v="0"/>
    <n v="556454"/>
    <n v="454"/>
    <s v="VSSZZZKJ2PR079571"/>
    <s v="LEPERS ANN"/>
    <x v="6"/>
    <n v="19190.669999999998"/>
    <n v="2454.16"/>
    <n v="21644.829999999998"/>
    <n v="55"/>
    <n v="783.36000000000013"/>
    <n v="36"/>
    <m/>
    <n v="747.36000000000013"/>
    <n v="3.6191552440005312E-2"/>
    <n v="0"/>
    <n v="-2966"/>
    <n v="-833"/>
    <s v="PO mars - rien dans 3270 / 2150€ validé mail 05/05"/>
    <n v="0.13"/>
    <n v="0.12"/>
    <n v="97.156800000000018"/>
    <m/>
    <n v="97.156800000000018"/>
    <s v="VWB"/>
    <n v="1"/>
    <n v="0"/>
    <n v="0"/>
    <n v="1"/>
    <m/>
    <m/>
    <n v="0"/>
    <s v="Valauto Roncq"/>
    <s v="SEAT"/>
    <m/>
    <x v="0"/>
    <n v="783.36000000000013"/>
    <n v="3.6191552440005312E-2"/>
  </r>
  <r>
    <x v="0"/>
    <x v="1"/>
    <x v="0"/>
    <x v="2"/>
    <d v="2023-06-30T00:00:00"/>
    <m/>
    <m/>
    <m/>
    <m/>
    <m/>
    <n v="0"/>
    <x v="0"/>
    <n v="561365"/>
    <n v="365"/>
    <s v="VSSZZZKJ1PR050112"/>
    <s v="DELATTRE YVES"/>
    <x v="6"/>
    <n v="22496.67"/>
    <n v="1170.8499999999999"/>
    <n v="23667.519999999997"/>
    <n v="210"/>
    <n v="1882.75"/>
    <n v="255"/>
    <m/>
    <n v="1627.75"/>
    <n v="7.9549948621570832E-2"/>
    <n v="-498.57"/>
    <n v="-2133"/>
    <m/>
    <m/>
    <n v="0.12"/>
    <n v="0.12"/>
    <n v="195.32999999999998"/>
    <m/>
    <n v="195.32999999999998"/>
    <s v=""/>
    <n v="1"/>
    <n v="50"/>
    <n v="1"/>
    <n v="1"/>
    <m/>
    <m/>
    <n v="1"/>
    <s v="Valauto Roncq"/>
    <s v="SEAT"/>
    <m/>
    <x v="0"/>
    <n v="1882.75"/>
    <n v="7.9549948621570832E-2"/>
  </r>
  <r>
    <x v="0"/>
    <x v="1"/>
    <x v="2"/>
    <x v="2"/>
    <d v="2023-06-30T00:00:00"/>
    <m/>
    <m/>
    <m/>
    <s v="x"/>
    <m/>
    <n v="-15063.64"/>
    <x v="8"/>
    <n v="525"/>
    <n v="519513"/>
    <s v="TMBGF7NY1NF049930"/>
    <s v="PEUGNET FREDERIC"/>
    <x v="8"/>
    <n v="51454.17"/>
    <n v="3370.84"/>
    <n v="54825.009999999995"/>
    <n v="280"/>
    <n v="-1128.75"/>
    <n v="35"/>
    <m/>
    <n v="-1163.75"/>
    <n v="-2.0588231538854258E-2"/>
    <n v="-2193"/>
    <n v="0"/>
    <m/>
    <s v="marge négative  //  challenge"/>
    <n v="0.12"/>
    <n v="0.12"/>
    <n v="-139.65"/>
    <m/>
    <n v="-139.65"/>
    <s v="VWB"/>
    <n v="0"/>
    <n v="0"/>
    <n v="0"/>
    <n v="1"/>
    <m/>
    <m/>
    <n v="0"/>
    <s v="Valauto Roncq"/>
    <s v="SKODA"/>
    <m/>
    <x v="0"/>
    <n v="-1128.75"/>
    <n v="-2.0588231538854258E-2"/>
  </r>
  <r>
    <x v="0"/>
    <x v="1"/>
    <x v="2"/>
    <x v="18"/>
    <d v="2023-06-20T00:00:00"/>
    <m/>
    <m/>
    <m/>
    <m/>
    <m/>
    <n v="0"/>
    <x v="8"/>
    <n v="546333"/>
    <n v="333"/>
    <s v="TMBJR7NU7P5022590"/>
    <s v="GUZIK COUVERTURE"/>
    <x v="9"/>
    <n v="33804.17"/>
    <n v="2175"/>
    <n v="35979.17"/>
    <n v="161"/>
    <n v="1970.12"/>
    <n v="35.01"/>
    <m/>
    <n v="1935.11"/>
    <n v="5.4757238702282461E-2"/>
    <n v="-2958.75"/>
    <n v="0"/>
    <m/>
    <m/>
    <n v="0.12"/>
    <n v="0.12"/>
    <n v="232.21319999999997"/>
    <m/>
    <n v="232.21319999999997"/>
    <s v="VWB"/>
    <n v="1"/>
    <n v="20"/>
    <n v="1"/>
    <n v="1"/>
    <m/>
    <m/>
    <n v="1"/>
    <s v="Valauto Roncq"/>
    <s v="SKODA"/>
    <m/>
    <x v="0"/>
    <n v="1970.12"/>
    <n v="5.4757238702282461E-2"/>
  </r>
  <r>
    <x v="0"/>
    <x v="1"/>
    <x v="2"/>
    <x v="2"/>
    <d v="2023-06-30T00:00:00"/>
    <m/>
    <m/>
    <m/>
    <m/>
    <m/>
    <n v="0"/>
    <x v="8"/>
    <n v="546488"/>
    <n v="488"/>
    <s v="TMBJF7NUXP5021569"/>
    <s v="BONNE MAM"/>
    <x v="9"/>
    <n v="29175"/>
    <n v="3975.01"/>
    <n v="33150.01"/>
    <n v="13"/>
    <n v="1048.6199999999999"/>
    <m/>
    <m/>
    <n v="1048.6199999999999"/>
    <n v="3.1632569643267071E-2"/>
    <n v="-1663.12"/>
    <n v="0"/>
    <m/>
    <m/>
    <n v="0.12"/>
    <n v="0.12"/>
    <n v="125.83439999999999"/>
    <m/>
    <n v="125.83439999999999"/>
    <s v="VWB"/>
    <n v="0"/>
    <n v="20"/>
    <n v="1"/>
    <n v="1"/>
    <m/>
    <m/>
    <n v="1"/>
    <s v="Valauto Roncq"/>
    <s v="SKODA"/>
    <m/>
    <x v="0"/>
    <n v="1048.6199999999999"/>
    <n v="3.1632569643267071E-2"/>
  </r>
  <r>
    <x v="0"/>
    <x v="1"/>
    <x v="2"/>
    <x v="5"/>
    <d v="2023-06-14T00:00:00"/>
    <m/>
    <m/>
    <m/>
    <m/>
    <m/>
    <m/>
    <x v="8"/>
    <n v="565349"/>
    <n v="349"/>
    <s v="TMBEE6PJ8P4072141"/>
    <s v="SEGHIR ABDELLAH"/>
    <x v="10"/>
    <n v="16479.169999999998"/>
    <n v="1899.99"/>
    <n v="18379.16"/>
    <n v="21"/>
    <n v="984.88"/>
    <n v="35.01"/>
    <m/>
    <n v="949.87"/>
    <n v="5.3586779809305755E-2"/>
    <n v="0"/>
    <n v="-1250"/>
    <m/>
    <m/>
    <n v="0.1"/>
    <n v="0.1"/>
    <n v="94.987000000000009"/>
    <m/>
    <n v="94.987000000000009"/>
    <s v="VWB"/>
    <n v="1"/>
    <n v="20"/>
    <n v="1"/>
    <n v="1"/>
    <m/>
    <m/>
    <n v="1"/>
    <s v="Valauto Roncq"/>
    <s v="SKODA"/>
    <m/>
    <x v="0"/>
    <n v="984.88"/>
    <n v="5.3586779809305755E-2"/>
  </r>
  <r>
    <x v="0"/>
    <x v="1"/>
    <x v="2"/>
    <x v="5"/>
    <d v="2023-06-16T00:00:00"/>
    <m/>
    <m/>
    <m/>
    <m/>
    <m/>
    <n v="0"/>
    <x v="8"/>
    <n v="565376"/>
    <n v="376"/>
    <s v="TMBJB7NS3P8533375"/>
    <s v="MORVAN ANTHONY"/>
    <x v="11"/>
    <n v="31137.5"/>
    <n v="2408.33"/>
    <n v="33545.83"/>
    <n v="6"/>
    <n v="2639.04"/>
    <n v="35.01"/>
    <m/>
    <n v="2604.0299999999997"/>
    <n v="7.8669688602130278E-2"/>
    <n v="0"/>
    <n v="-1500"/>
    <m/>
    <m/>
    <n v="0.1"/>
    <n v="0"/>
    <n v="260.40299999999996"/>
    <m/>
    <n v="260.40299999999996"/>
    <s v=""/>
    <n v="0"/>
    <n v="0"/>
    <n v="0"/>
    <n v="1"/>
    <m/>
    <m/>
    <n v="0"/>
    <s v="Valauto Roncq"/>
    <s v="SKODA"/>
    <m/>
    <x v="0"/>
    <n v="2639.04"/>
    <n v="7.8669688602130278E-2"/>
  </r>
  <r>
    <x v="0"/>
    <x v="1"/>
    <x v="2"/>
    <x v="4"/>
    <d v="2023-06-16T00:00:00"/>
    <m/>
    <m/>
    <m/>
    <m/>
    <m/>
    <n v="0"/>
    <x v="8"/>
    <n v="566255"/>
    <n v="255"/>
    <s v="TMBJJ7NS0P8053796"/>
    <s v="JLM CARRELAGE 59"/>
    <x v="11"/>
    <n v="40356.67"/>
    <n v="2366.67"/>
    <n v="42723.34"/>
    <n v="22"/>
    <n v="1491.85"/>
    <n v="35.01"/>
    <m/>
    <n v="1456.84"/>
    <n v="3.4918852318194221E-2"/>
    <n v="0"/>
    <n v="0"/>
    <m/>
    <m/>
    <n v="0.1"/>
    <n v="0.1"/>
    <n v="145.684"/>
    <m/>
    <n v="145.684"/>
    <s v=""/>
    <n v="0"/>
    <n v="20"/>
    <n v="1"/>
    <n v="1"/>
    <m/>
    <m/>
    <n v="1"/>
    <s v="Valauto Roncq"/>
    <s v="SKODA"/>
    <m/>
    <x v="0"/>
    <n v="1491.85"/>
    <n v="3.4918852318194221E-2"/>
  </r>
  <r>
    <x v="0"/>
    <x v="1"/>
    <x v="2"/>
    <x v="18"/>
    <d v="2023-06-20T00:00:00"/>
    <m/>
    <m/>
    <m/>
    <m/>
    <m/>
    <n v="0"/>
    <x v="8"/>
    <n v="576353"/>
    <n v="353"/>
    <s v="TMBEP6PJ0P4075920"/>
    <s v="TERRASI LAURENT"/>
    <x v="10"/>
    <n v="16966.66"/>
    <n v="208.33"/>
    <n v="17174.990000000002"/>
    <n v="7"/>
    <n v="1055.3399999999999"/>
    <n v="35.01"/>
    <m/>
    <n v="1020.3299999999999"/>
    <n v="6.1446323986214829E-2"/>
    <n v="0"/>
    <n v="-1466"/>
    <m/>
    <m/>
    <n v="0.1"/>
    <n v="0.1"/>
    <n v="102.033"/>
    <m/>
    <n v="102.033"/>
    <s v="VWB"/>
    <n v="1"/>
    <n v="0"/>
    <n v="0"/>
    <n v="1"/>
    <m/>
    <m/>
    <n v="0"/>
    <s v="Valauto Roncq"/>
    <s v="SKODA"/>
    <m/>
    <x v="0"/>
    <n v="1055.3399999999999"/>
    <n v="6.1446323986214829E-2"/>
  </r>
  <r>
    <x v="0"/>
    <x v="0"/>
    <x v="3"/>
    <x v="10"/>
    <d v="2023-04-14T00:00:00"/>
    <s v="x"/>
    <m/>
    <m/>
    <s v="x"/>
    <m/>
    <n v="-1191.3499999999999"/>
    <x v="6"/>
    <n v="541"/>
    <n v="519502"/>
    <s v="WV2ZZZEB2PH005015"/>
    <s v="ROGER RUDY"/>
    <x v="12"/>
    <n v="46973.53"/>
    <n v="13545.84"/>
    <n v="60519.369999999995"/>
    <n v="32"/>
    <n v="5252.06"/>
    <n v="518.14"/>
    <m/>
    <n v="4733.92"/>
    <n v="8.6783124146864066E-2"/>
    <n v="0"/>
    <n v="0"/>
    <m/>
    <s v="marge manquante // trp perçu acompte en cb"/>
    <m/>
    <n v="0.1"/>
    <n v="0"/>
    <m/>
    <n v="0"/>
    <s v="VWB"/>
    <n v="1"/>
    <n v="0"/>
    <n v="0"/>
    <n v="1"/>
    <m/>
    <m/>
    <n v="0"/>
    <s v="Valauto Roncq"/>
    <s v="VOLKSWAGEN"/>
    <m/>
    <x v="3"/>
    <n v="5252.06"/>
    <n v="8.6783124146864066E-2"/>
  </r>
  <r>
    <x v="0"/>
    <x v="0"/>
    <x v="3"/>
    <x v="24"/>
    <d v="2023-06-01T00:00:00"/>
    <s v="x"/>
    <m/>
    <m/>
    <m/>
    <m/>
    <n v="0"/>
    <x v="9"/>
    <n v="542"/>
    <m/>
    <s v="WVGZZZA1ZPV706687"/>
    <s v="COURTI DANIEL"/>
    <x v="13"/>
    <n v="29853.34"/>
    <n v="1687.49"/>
    <n v="31540.83"/>
    <n v="22"/>
    <n v="-82.76"/>
    <n v="95"/>
    <m/>
    <n v="-177.76"/>
    <n v="-2.6239005124468824E-3"/>
    <n v="0"/>
    <n v="-800"/>
    <m/>
    <s v="marge manquante"/>
    <m/>
    <n v="0.08"/>
    <n v="0"/>
    <m/>
    <n v="0"/>
    <s v="VWB-no"/>
    <n v="0"/>
    <n v="0"/>
    <n v="0"/>
    <n v="1"/>
    <m/>
    <m/>
    <n v="0"/>
    <s v="Valauto Roncq"/>
    <s v="VOLKSWAGEN"/>
    <m/>
    <x v="4"/>
    <n v="-82.76"/>
    <n v="-2.6239005124468824E-3"/>
  </r>
  <r>
    <x v="0"/>
    <x v="1"/>
    <x v="3"/>
    <x v="19"/>
    <d v="2023-06-21T00:00:00"/>
    <m/>
    <m/>
    <m/>
    <m/>
    <m/>
    <n v="0"/>
    <x v="10"/>
    <n v="508587"/>
    <n v="8587"/>
    <s v="WVGZZZ5N2PW057860"/>
    <s v="ELECTRIBATI"/>
    <x v="14"/>
    <n v="39134.17"/>
    <n v="1766.67"/>
    <n v="40900.839999999997"/>
    <n v="113"/>
    <n v="2927.69"/>
    <m/>
    <n v="-882.4"/>
    <n v="2045.29"/>
    <n v="5.0006063445151738E-2"/>
    <n v="4474.38"/>
    <n v="0"/>
    <m/>
    <s v="challenge"/>
    <n v="0.12"/>
    <n v="0.12"/>
    <n v="245.4348"/>
    <m/>
    <n v="245.4348"/>
    <s v="VWB"/>
    <n v="1"/>
    <n v="20"/>
    <n v="1"/>
    <n v="1"/>
    <m/>
    <m/>
    <n v="1"/>
    <s v="Valauto Roncq"/>
    <s v="VOLKSWAGEN"/>
    <m/>
    <x v="5"/>
    <n v="2927.69"/>
    <n v="7.1580192485044325E-2"/>
  </r>
  <r>
    <x v="0"/>
    <x v="1"/>
    <x v="3"/>
    <x v="25"/>
    <d v="2023-06-30T00:00:00"/>
    <m/>
    <m/>
    <m/>
    <m/>
    <m/>
    <n v="0"/>
    <x v="11"/>
    <n v="515980"/>
    <n v="5980"/>
    <s v="WVGZZZA1ZPK003652"/>
    <s v="GHEERAERT MICHEL"/>
    <x v="13"/>
    <n v="39848.14"/>
    <n v="1233.3399999999999"/>
    <n v="41081.479999999996"/>
    <n v="203"/>
    <n v="2575.73"/>
    <n v="167.69"/>
    <m/>
    <n v="2408.04"/>
    <n v="6.2698081958098881E-2"/>
    <n v="0"/>
    <n v="-1650"/>
    <m/>
    <s v="challenge"/>
    <n v="0.13"/>
    <n v="0.12"/>
    <n v="313.04520000000002"/>
    <n v="200"/>
    <n v="513.04520000000002"/>
    <s v=""/>
    <n v="30"/>
    <n v="50"/>
    <n v="1"/>
    <n v="1"/>
    <m/>
    <m/>
    <n v="1"/>
    <s v="Valauto Roncq"/>
    <s v="VOLKSWAGEN"/>
    <m/>
    <x v="3"/>
    <n v="2575.73"/>
    <n v="6.2698081958098881E-2"/>
  </r>
  <r>
    <x v="0"/>
    <x v="1"/>
    <x v="3"/>
    <x v="3"/>
    <d v="2023-06-27T00:00:00"/>
    <m/>
    <m/>
    <m/>
    <s v="x"/>
    <m/>
    <n v="37143.050000000003"/>
    <x v="12"/>
    <n v="519662"/>
    <n v="9662"/>
    <s v="WVWZZZE1ZP8500308"/>
    <s v="GHEDBANE ABDELHAMID"/>
    <x v="15"/>
    <n v="35270"/>
    <n v="2700.01"/>
    <n v="37970.01"/>
    <n v="13"/>
    <n v="1234.1600000000003"/>
    <n v="95.04"/>
    <m/>
    <n v="1139.1200000000003"/>
    <n v="3.2503546878180974E-2"/>
    <n v="-2847.76"/>
    <n v="0"/>
    <m/>
    <s v="financement non reçu"/>
    <n v="0.13"/>
    <n v="0.12"/>
    <n v="148.08560000000006"/>
    <m/>
    <n v="148.08560000000006"/>
    <s v="VWB"/>
    <n v="0"/>
    <n v="0"/>
    <n v="0"/>
    <n v="1"/>
    <m/>
    <m/>
    <n v="0"/>
    <s v="Valauto Roncq"/>
    <s v="VOLKSWAGEN"/>
    <m/>
    <x v="6"/>
    <n v="1234.1600000000003"/>
    <n v="3.2503546878180974E-2"/>
  </r>
  <r>
    <x v="0"/>
    <x v="0"/>
    <x v="3"/>
    <x v="3"/>
    <d v="2023-06-23T00:00:00"/>
    <s v="x"/>
    <m/>
    <m/>
    <s v="x"/>
    <m/>
    <n v="1596.46"/>
    <x v="3"/>
    <n v="521000"/>
    <n v="1000"/>
    <s v="WVGZZZC1ZPY126285"/>
    <s v="CARPENTIER SERGE"/>
    <x v="16"/>
    <n v="25943.59"/>
    <n v="1679.16"/>
    <n v="27622.75"/>
    <n v="13"/>
    <n v="-1028.5"/>
    <n v="95"/>
    <m/>
    <n v="-1123.5"/>
    <n v="-3.7233801848114326E-2"/>
    <n v="0"/>
    <n v="0"/>
    <m/>
    <s v="marge manquante //solde du a une carte bleue sur lambersart"/>
    <m/>
    <n v="0.1"/>
    <n v="0"/>
    <m/>
    <n v="0"/>
    <s v="VWB"/>
    <n v="1"/>
    <n v="0"/>
    <n v="0"/>
    <n v="1"/>
    <m/>
    <m/>
    <n v="0"/>
    <s v="Valauto Roncq"/>
    <s v="VOLKSWAGEN"/>
    <m/>
    <x v="1"/>
    <n v="-1028.5"/>
    <n v="-3.7233801848114326E-2"/>
  </r>
  <r>
    <x v="0"/>
    <x v="2"/>
    <x v="3"/>
    <x v="26"/>
    <d v="2023-05-30T00:00:00"/>
    <m/>
    <m/>
    <m/>
    <s v="x"/>
    <m/>
    <n v="1378.01"/>
    <x v="12"/>
    <n v="521321"/>
    <n v="1321"/>
    <s v="WVWZZZAWZPU025964"/>
    <s v="ENGELBRECHT ERIC"/>
    <x v="17"/>
    <n v="21011.25"/>
    <n v="970.84"/>
    <n v="21982.09"/>
    <n v="92"/>
    <n v="986.91"/>
    <n v="95"/>
    <m/>
    <n v="891.91"/>
    <n v="4.489609495730388E-2"/>
    <n v="0"/>
    <n v="-800"/>
    <m/>
    <s v="Attente règlement 1378€ / pb sur prlvt reprise"/>
    <n v="0.12"/>
    <n v="0.08"/>
    <n v="107.02919999999999"/>
    <m/>
    <n v="107.02919999999999"/>
    <s v="VWB"/>
    <n v="1"/>
    <n v="0"/>
    <n v="0"/>
    <n v="1"/>
    <m/>
    <m/>
    <n v="0"/>
    <s v="Valauto Roncq"/>
    <s v="VOLKSWAGEN"/>
    <m/>
    <x v="6"/>
    <n v="986.91"/>
    <n v="4.489609495730388E-2"/>
  </r>
  <r>
    <x v="0"/>
    <x v="1"/>
    <x v="3"/>
    <x v="14"/>
    <d v="2023-06-23T00:00:00"/>
    <m/>
    <m/>
    <m/>
    <m/>
    <m/>
    <n v="0"/>
    <x v="13"/>
    <n v="521355"/>
    <n v="1355"/>
    <s v="WVWZZZAWZPY038393"/>
    <s v="WINTREBERT GREGORY"/>
    <x v="17"/>
    <n v="21626.92"/>
    <n v="1220.8399999999999"/>
    <n v="22847.759999999998"/>
    <n v="21"/>
    <n v="892.2"/>
    <n v="95.01"/>
    <m/>
    <n v="797.19"/>
    <n v="3.9049779934663187E-2"/>
    <n v="0"/>
    <n v="-1633.33"/>
    <m/>
    <m/>
    <n v="0.1"/>
    <n v="0.1"/>
    <n v="79.719000000000008"/>
    <m/>
    <n v="79.719000000000008"/>
    <s v="VWB"/>
    <n v="30"/>
    <n v="50"/>
    <n v="1"/>
    <n v="1"/>
    <m/>
    <m/>
    <n v="1"/>
    <s v="Valauto Roncq"/>
    <s v="VOLKSWAGEN"/>
    <m/>
    <x v="3"/>
    <n v="892.2"/>
    <n v="3.9049779934663187E-2"/>
  </r>
  <r>
    <x v="0"/>
    <x v="2"/>
    <x v="3"/>
    <x v="25"/>
    <d v="2023-06-29T00:00:00"/>
    <m/>
    <m/>
    <m/>
    <s v="x"/>
    <m/>
    <n v="24500"/>
    <x v="12"/>
    <n v="521504"/>
    <n v="1504"/>
    <s v="WVGZZZA1ZPV678806"/>
    <s v="VANDEWALLE PASCAL"/>
    <x v="13"/>
    <n v="30735.26"/>
    <n v="7162.5"/>
    <n v="37897.759999999995"/>
    <n v="16"/>
    <n v="2552.08"/>
    <n v="95"/>
    <m/>
    <n v="2457.08"/>
    <n v="6.7341183225604895E-2"/>
    <n v="0"/>
    <n v="-2450"/>
    <m/>
    <s v="reprise non passée"/>
    <n v="0.1"/>
    <n v="0.08"/>
    <n v="245.708"/>
    <m/>
    <n v="245.708"/>
    <s v=""/>
    <n v="30"/>
    <n v="50"/>
    <n v="1"/>
    <n v="1"/>
    <m/>
    <m/>
    <n v="1"/>
    <s v="Valauto Roncq"/>
    <s v="VOLKSWAGEN"/>
    <m/>
    <x v="6"/>
    <n v="2552.08"/>
    <n v="6.7341183225604895E-2"/>
  </r>
  <r>
    <x v="0"/>
    <x v="0"/>
    <x v="3"/>
    <x v="19"/>
    <d v="2023-06-21T00:00:00"/>
    <s v="x"/>
    <m/>
    <m/>
    <s v="x"/>
    <m/>
    <n v="-1500"/>
    <x v="9"/>
    <n v="521516"/>
    <n v="1516"/>
    <s v="WVGZZZ5N9PW090225"/>
    <s v="ELECTRO BETON"/>
    <x v="14"/>
    <n v="41634.17"/>
    <n v="1183.3399999999999"/>
    <n v="42817.509999999995"/>
    <n v="2"/>
    <n v="-3373.2"/>
    <n v="95"/>
    <m/>
    <n v="-3468.2"/>
    <n v="-7.8780853907665357E-2"/>
    <n v="0"/>
    <n v="0"/>
    <m/>
    <s v="marge manquante // trop percu de 1500€ "/>
    <m/>
    <n v="0.08"/>
    <n v="0"/>
    <m/>
    <n v="0"/>
    <s v="VWB-no"/>
    <n v="1"/>
    <n v="0"/>
    <n v="0"/>
    <n v="1"/>
    <m/>
    <m/>
    <n v="0"/>
    <s v="Valauto Roncq"/>
    <s v="VOLKSWAGEN"/>
    <m/>
    <x v="4"/>
    <n v="-3373.2"/>
    <n v="-7.8780853907665357E-2"/>
  </r>
  <r>
    <x v="0"/>
    <x v="1"/>
    <x v="3"/>
    <x v="9"/>
    <d v="2023-06-23T00:00:00"/>
    <m/>
    <m/>
    <m/>
    <m/>
    <m/>
    <n v="2510"/>
    <x v="13"/>
    <n v="525767"/>
    <n v="767"/>
    <s v="WVGZZZE2ZPE053079"/>
    <s v="DOUTERLUINGNE SYLVAIN"/>
    <x v="18"/>
    <n v="41894.17"/>
    <n v="1733.33"/>
    <n v="43627.5"/>
    <n v="84"/>
    <n v="1830.1100000000001"/>
    <n v="95"/>
    <m/>
    <n v="1735.1100000000001"/>
    <n v="4.1948541630852106E-2"/>
    <n v="-4833.33"/>
    <n v="-206.92"/>
    <m/>
    <s v="reprise non passée"/>
    <n v="0.1"/>
    <n v="0.1"/>
    <n v="173.51100000000002"/>
    <m/>
    <n v="173.51100000000002"/>
    <s v="VWB"/>
    <n v="1"/>
    <n v="0"/>
    <n v="0"/>
    <n v="1"/>
    <m/>
    <m/>
    <n v="0"/>
    <s v="Valauto Roncq"/>
    <s v="VOLKSWAGEN"/>
    <m/>
    <x v="3"/>
    <n v="1830.1100000000001"/>
    <n v="4.1948541630852106E-2"/>
  </r>
  <r>
    <x v="0"/>
    <x v="1"/>
    <x v="3"/>
    <x v="5"/>
    <d v="2023-06-19T00:00:00"/>
    <m/>
    <m/>
    <m/>
    <m/>
    <m/>
    <n v="0"/>
    <x v="0"/>
    <n v="526548"/>
    <n v="6548"/>
    <s v="WVWZZZCD1PW192844"/>
    <s v="REQUILLART GREGORY"/>
    <x v="19"/>
    <n v="30903.33"/>
    <n v="3408.32"/>
    <n v="34311.65"/>
    <n v="30"/>
    <n v="1384.35"/>
    <n v="105"/>
    <m/>
    <n v="1279.3499999999999"/>
    <n v="4.0346354663794944E-2"/>
    <n v="0"/>
    <n v="0"/>
    <m/>
    <m/>
    <n v="7.0000000000000007E-2"/>
    <n v="0"/>
    <n v="89.554500000000004"/>
    <m/>
    <n v="89.554500000000004"/>
    <s v=""/>
    <n v="0"/>
    <n v="0"/>
    <n v="0"/>
    <n v="1"/>
    <m/>
    <m/>
    <n v="0"/>
    <s v="Valauto Roncq"/>
    <s v="VOLKSWAGEN"/>
    <m/>
    <x v="0"/>
    <n v="1384.35"/>
    <n v="4.0346354663794944E-2"/>
  </r>
  <r>
    <x v="0"/>
    <x v="1"/>
    <x v="3"/>
    <x v="18"/>
    <d v="2023-06-20T00:00:00"/>
    <m/>
    <m/>
    <m/>
    <m/>
    <m/>
    <n v="0"/>
    <x v="12"/>
    <n v="526735"/>
    <n v="6735"/>
    <s v="WVGZZZ5N2PW019917"/>
    <s v="SEHAIM NADIR"/>
    <x v="14"/>
    <n v="42633.34"/>
    <n v="5870.83"/>
    <n v="48504.17"/>
    <n v="193"/>
    <n v="1970.25"/>
    <n v="95"/>
    <m/>
    <n v="1875.25"/>
    <n v="4.0620218838916325E-2"/>
    <n v="0"/>
    <n v="-500"/>
    <m/>
    <m/>
    <n v="0.08"/>
    <n v="0.08"/>
    <n v="150.02000000000001"/>
    <m/>
    <n v="150.02000000000001"/>
    <s v=""/>
    <n v="0"/>
    <n v="0"/>
    <n v="0"/>
    <n v="1"/>
    <m/>
    <m/>
    <n v="0"/>
    <s v="Valauto Roncq"/>
    <s v="VOLKSWAGEN"/>
    <m/>
    <x v="6"/>
    <n v="1970.25"/>
    <n v="4.0620218838916325E-2"/>
  </r>
  <r>
    <x v="0"/>
    <x v="1"/>
    <x v="3"/>
    <x v="27"/>
    <d v="2023-06-20T00:00:00"/>
    <m/>
    <m/>
    <m/>
    <m/>
    <m/>
    <n v="0"/>
    <x v="12"/>
    <n v="526740"/>
    <n v="6740"/>
    <s v="WVGZZZ5N1PW032335"/>
    <s v="GHOUINI TAYEB"/>
    <x v="14"/>
    <n v="38966.67"/>
    <n v="5350"/>
    <n v="44316.67"/>
    <n v="189"/>
    <n v="1849.03"/>
    <n v="95"/>
    <m/>
    <n v="1754.03"/>
    <n v="4.172312585760618E-2"/>
    <n v="0"/>
    <n v="-500"/>
    <m/>
    <m/>
    <n v="0.08"/>
    <n v="0.08"/>
    <n v="140.32239999999999"/>
    <m/>
    <n v="140.32239999999999"/>
    <s v=""/>
    <n v="0"/>
    <n v="0"/>
    <n v="0"/>
    <n v="1"/>
    <m/>
    <m/>
    <n v="0"/>
    <s v="Valauto Roncq"/>
    <s v="VOLKSWAGEN"/>
    <m/>
    <x v="6"/>
    <n v="1849.03"/>
    <n v="4.172312585760618E-2"/>
  </r>
  <r>
    <x v="0"/>
    <x v="1"/>
    <x v="3"/>
    <x v="5"/>
    <d v="2023-06-16T00:00:00"/>
    <m/>
    <m/>
    <m/>
    <m/>
    <m/>
    <n v="0"/>
    <x v="6"/>
    <n v="529996"/>
    <n v="996"/>
    <s v="WVGZZZA1ZPV659376"/>
    <s v="TALMAN JEREMIE"/>
    <x v="13"/>
    <n v="28831.09"/>
    <n v="2770.83"/>
    <n v="31601.919999999998"/>
    <n v="100"/>
    <n v="1923.6"/>
    <n v="95"/>
    <m/>
    <n v="1828.6"/>
    <n v="6.0869719308193931E-2"/>
    <n v="0"/>
    <n v="-2450"/>
    <m/>
    <m/>
    <n v="0.13"/>
    <n v="0"/>
    <n v="237.71799999999999"/>
    <m/>
    <n v="237.71799999999999"/>
    <s v=""/>
    <n v="10"/>
    <n v="50"/>
    <n v="1"/>
    <n v="1"/>
    <m/>
    <m/>
    <n v="1"/>
    <s v="Valauto Roncq"/>
    <s v="VOLKSWAGEN"/>
    <m/>
    <x v="3"/>
    <n v="1923.6"/>
    <n v="6.0869719308193931E-2"/>
  </r>
  <r>
    <x v="0"/>
    <x v="1"/>
    <x v="3"/>
    <x v="5"/>
    <d v="2023-06-16T00:00:00"/>
    <m/>
    <m/>
    <m/>
    <m/>
    <m/>
    <n v="0"/>
    <x v="12"/>
    <n v="531043"/>
    <n v="1043"/>
    <s v="WVGZZZC1ZPY113347"/>
    <s v="HOFFMANN MAUD"/>
    <x v="16"/>
    <n v="20697.759999999998"/>
    <n v="491.66"/>
    <n v="21189.42"/>
    <n v="14"/>
    <n v="684.22"/>
    <n v="95"/>
    <m/>
    <n v="589.22"/>
    <n v="3.229064316059619E-2"/>
    <n v="0"/>
    <n v="-2333.34"/>
    <m/>
    <m/>
    <n v="0.13"/>
    <n v="0"/>
    <n v="76.598600000000005"/>
    <m/>
    <n v="76.598600000000005"/>
    <s v=""/>
    <n v="30"/>
    <n v="0"/>
    <n v="0"/>
    <n v="1"/>
    <m/>
    <m/>
    <n v="0"/>
    <s v="Valauto Roncq"/>
    <s v="VOLKSWAGEN"/>
    <m/>
    <x v="6"/>
    <n v="684.22"/>
    <n v="3.229064316059619E-2"/>
  </r>
  <r>
    <x v="0"/>
    <x v="1"/>
    <x v="3"/>
    <x v="28"/>
    <d v="2023-06-08T00:00:00"/>
    <m/>
    <m/>
    <m/>
    <m/>
    <m/>
    <n v="0"/>
    <x v="12"/>
    <n v="531187"/>
    <n v="1187"/>
    <s v="WVGZZZC1ZPY111747"/>
    <s v="MAREELS NATACHA"/>
    <x v="16"/>
    <n v="24447.759999999998"/>
    <n v="1466.66"/>
    <n v="25914.42"/>
    <n v="7"/>
    <n v="783.78"/>
    <n v="95"/>
    <m/>
    <n v="688.78"/>
    <n v="3.0244936988749895E-2"/>
    <n v="0"/>
    <n v="0"/>
    <m/>
    <m/>
    <n v="0.1"/>
    <n v="0.1"/>
    <n v="68.878"/>
    <m/>
    <n v="68.878"/>
    <s v="Natiocredimurs"/>
    <n v="30"/>
    <n v="0"/>
    <n v="0"/>
    <n v="1"/>
    <m/>
    <m/>
    <n v="0"/>
    <s v="Valauto Roncq"/>
    <s v="VOLKSWAGEN"/>
    <m/>
    <x v="6"/>
    <n v="783.78"/>
    <n v="3.0244936988749895E-2"/>
  </r>
  <r>
    <x v="0"/>
    <x v="1"/>
    <x v="3"/>
    <x v="4"/>
    <d v="2023-06-19T00:00:00"/>
    <m/>
    <m/>
    <m/>
    <m/>
    <m/>
    <n v="0"/>
    <x v="14"/>
    <n v="531317"/>
    <n v="1317"/>
    <s v="WVGZZZ5N7PW410240"/>
    <s v="LEROY LUDOVIC"/>
    <x v="14"/>
    <n v="42884.17"/>
    <n v="862.5"/>
    <n v="43746.67"/>
    <n v="116"/>
    <n v="4850.5899999999992"/>
    <n v="188.33"/>
    <m/>
    <n v="4662.2599999999993"/>
    <n v="0.11087906805249403"/>
    <n v="-432.35"/>
    <n v="1800"/>
    <m/>
    <s v="challenge"/>
    <n v="0.13"/>
    <n v="0.12"/>
    <n v="606.09379999999999"/>
    <m/>
    <n v="606.09379999999999"/>
    <s v="VWB-no"/>
    <n v="30"/>
    <n v="50"/>
    <n v="1"/>
    <n v="1"/>
    <m/>
    <m/>
    <n v="1"/>
    <s v="Valauto Roncq"/>
    <s v="VOLKSWAGEN"/>
    <m/>
    <x v="3"/>
    <n v="4850.5899999999992"/>
    <n v="0.11087906805249403"/>
  </r>
  <r>
    <x v="0"/>
    <x v="1"/>
    <x v="3"/>
    <x v="19"/>
    <d v="2023-06-21T00:00:00"/>
    <m/>
    <m/>
    <m/>
    <m/>
    <m/>
    <n v="0"/>
    <x v="13"/>
    <n v="531373"/>
    <n v="1373"/>
    <s v="WVGZZZC1ZPY109171"/>
    <s v="POUPART ESTELLE"/>
    <x v="16"/>
    <n v="20697.759999999998"/>
    <n v="462.5"/>
    <n v="21160.26"/>
    <n v="36"/>
    <n v="459.73000000000025"/>
    <n v="95"/>
    <m/>
    <n v="364.73000000000025"/>
    <n v="2.1726103554493201E-2"/>
    <n v="111.48"/>
    <n v="-2333.34"/>
    <m/>
    <m/>
    <n v="0.13"/>
    <n v="0.12"/>
    <n v="47.414900000000031"/>
    <m/>
    <n v="47.414900000000031"/>
    <s v=""/>
    <n v="30"/>
    <n v="0"/>
    <n v="0"/>
    <n v="1"/>
    <m/>
    <m/>
    <n v="0"/>
    <s v="Valauto Roncq"/>
    <s v="VOLKSWAGEN"/>
    <m/>
    <x v="3"/>
    <n v="459.73000000000025"/>
    <n v="2.1726103554493201E-2"/>
  </r>
  <r>
    <x v="0"/>
    <x v="1"/>
    <x v="3"/>
    <x v="25"/>
    <d v="2023-06-29T00:00:00"/>
    <m/>
    <m/>
    <m/>
    <s v="x"/>
    <m/>
    <n v="8694.0499999999993"/>
    <x v="13"/>
    <n v="531478"/>
    <n v="1478"/>
    <s v="WVWZZZAWZPU039397"/>
    <s v="METIER GUILLAUME"/>
    <x v="17"/>
    <n v="19247.759999999998"/>
    <n v="329.17"/>
    <n v="19576.929999999997"/>
    <n v="51"/>
    <n v="743.02"/>
    <n v="95"/>
    <m/>
    <n v="648.02"/>
    <n v="3.7953856912192059E-2"/>
    <n v="0"/>
    <n v="-1633.33"/>
    <m/>
    <s v="reprise non passée "/>
    <n v="0.13"/>
    <n v="0.08"/>
    <n v="84.242599999999996"/>
    <m/>
    <n v="84.242599999999996"/>
    <s v="VWB"/>
    <n v="30"/>
    <n v="50"/>
    <n v="1"/>
    <n v="1"/>
    <m/>
    <m/>
    <n v="1"/>
    <s v="Valauto Roncq"/>
    <s v="VOLKSWAGEN"/>
    <m/>
    <x v="3"/>
    <n v="743.02"/>
    <n v="3.7953856912192059E-2"/>
  </r>
  <r>
    <x v="0"/>
    <x v="1"/>
    <x v="3"/>
    <x v="29"/>
    <d v="2023-06-05T00:00:00"/>
    <m/>
    <m/>
    <m/>
    <m/>
    <m/>
    <n v="0"/>
    <x v="14"/>
    <n v="531485"/>
    <n v="1485"/>
    <s v="WVGZZZA1ZPV710675"/>
    <s v="KHNAGUI ZAKARIA"/>
    <x v="13"/>
    <n v="34497.760000000002"/>
    <n v="2620.84"/>
    <n v="37118.600000000006"/>
    <n v="8"/>
    <n v="2831.41"/>
    <n v="95"/>
    <m/>
    <n v="2736.41"/>
    <n v="7.6280085994622632E-2"/>
    <n v="0"/>
    <n v="-2033.33"/>
    <m/>
    <m/>
    <n v="0.08"/>
    <n v="0.08"/>
    <n v="218.9128"/>
    <m/>
    <n v="218.9128"/>
    <s v="VWB"/>
    <n v="10"/>
    <n v="50"/>
    <n v="1"/>
    <n v="1"/>
    <m/>
    <m/>
    <n v="1"/>
    <s v="Valauto Roncq"/>
    <s v="VOLKSWAGEN"/>
    <m/>
    <x v="3"/>
    <n v="2831.41"/>
    <n v="7.6280085994622632E-2"/>
  </r>
  <r>
    <x v="0"/>
    <x v="1"/>
    <x v="3"/>
    <x v="5"/>
    <d v="2023-06-16T00:00:00"/>
    <m/>
    <m/>
    <m/>
    <m/>
    <m/>
    <n v="0"/>
    <x v="13"/>
    <n v="531488"/>
    <n v="1488"/>
    <s v="WVGZZZA1ZPV510915"/>
    <s v="FAGHEL CATHY ET DUMONT PHILIPPE"/>
    <x v="13"/>
    <n v="28281.09"/>
    <n v="1695.83"/>
    <n v="29976.92"/>
    <n v="24"/>
    <n v="2626.69"/>
    <n v="223.08"/>
    <m/>
    <n v="2403.61"/>
    <n v="8.7623745201308209E-2"/>
    <n v="0"/>
    <n v="-2033.33"/>
    <m/>
    <s v="challenge"/>
    <n v="0.13"/>
    <n v="0"/>
    <n v="312.46930000000003"/>
    <n v="150"/>
    <n v="462.46930000000003"/>
    <s v=""/>
    <n v="30"/>
    <n v="100"/>
    <n v="1"/>
    <n v="1"/>
    <m/>
    <m/>
    <n v="1"/>
    <s v="Valauto Roncq"/>
    <s v="VOLKSWAGEN"/>
    <m/>
    <x v="3"/>
    <n v="2626.69"/>
    <n v="8.7623745201308209E-2"/>
  </r>
  <r>
    <x v="0"/>
    <x v="0"/>
    <x v="3"/>
    <x v="19"/>
    <d v="2023-06-21T00:00:00"/>
    <s v="x"/>
    <m/>
    <m/>
    <s v="x"/>
    <m/>
    <n v="24671.759999999998"/>
    <x v="9"/>
    <n v="531489"/>
    <n v="1489"/>
    <s v="WVWZZZAWZPU033431"/>
    <s v="BERNARD CELINE"/>
    <x v="17"/>
    <n v="20243.59"/>
    <n v="2116.67"/>
    <n v="22360.260000000002"/>
    <n v="22"/>
    <n v="-616.16999999999996"/>
    <n v="95"/>
    <m/>
    <n v="-711.17"/>
    <n v="-2.7556477429153323E-2"/>
    <n v="0"/>
    <n v="0"/>
    <m/>
    <s v="marge manquante // reglement non recu du garage Bernard"/>
    <m/>
    <n v="0.08"/>
    <n v="0"/>
    <m/>
    <n v="0"/>
    <s v=""/>
    <n v="1"/>
    <n v="0"/>
    <n v="0"/>
    <n v="1"/>
    <m/>
    <m/>
    <n v="0"/>
    <s v="Valauto Roncq"/>
    <s v="VOLKSWAGEN"/>
    <m/>
    <x v="4"/>
    <n v="-616.16999999999996"/>
    <n v="-2.7556477429153323E-2"/>
  </r>
  <r>
    <x v="0"/>
    <x v="1"/>
    <x v="3"/>
    <x v="30"/>
    <d v="2023-06-28T00:00:00"/>
    <m/>
    <m/>
    <m/>
    <m/>
    <m/>
    <n v="0"/>
    <x v="12"/>
    <n v="531494"/>
    <n v="1494"/>
    <s v="WVGZZZ5N8PW035040"/>
    <s v="HADDAD ABDELHAMID"/>
    <x v="14"/>
    <n v="36967.5"/>
    <n v="1400"/>
    <n v="38367.5"/>
    <n v="27"/>
    <n v="3427.97"/>
    <n v="188.33"/>
    <m/>
    <n v="3239.64"/>
    <n v="8.934567016354987E-2"/>
    <n v="0"/>
    <n v="-3466.66"/>
    <m/>
    <s v="écart de marge"/>
    <n v="0.13"/>
    <n v="0.08"/>
    <n v="421.15319999999997"/>
    <m/>
    <n v="421.15319999999997"/>
    <s v=""/>
    <n v="0"/>
    <n v="0"/>
    <n v="0"/>
    <n v="1"/>
    <m/>
    <m/>
    <n v="0"/>
    <s v="Valauto Roncq"/>
    <s v="VOLKSWAGEN"/>
    <m/>
    <x v="6"/>
    <n v="3427.97"/>
    <n v="8.934567016354987E-2"/>
  </r>
  <r>
    <x v="0"/>
    <x v="1"/>
    <x v="3"/>
    <x v="31"/>
    <d v="2023-06-27T00:00:00"/>
    <m/>
    <m/>
    <m/>
    <m/>
    <m/>
    <n v="0"/>
    <x v="11"/>
    <n v="531495"/>
    <n v="1495"/>
    <s v="WVGZZZA1ZPV656231"/>
    <s v="COWET CHRISTIAN"/>
    <x v="13"/>
    <n v="28831.09"/>
    <n v="1829.17"/>
    <n v="30660.260000000002"/>
    <n v="21"/>
    <n v="714.75"/>
    <n v="94.99"/>
    <m/>
    <n v="619.76"/>
    <n v="2.3311935384761902E-2"/>
    <n v="-3096.69"/>
    <n v="0"/>
    <m/>
    <m/>
    <n v="0.13"/>
    <n v="0.08"/>
    <n v="80.568799999999996"/>
    <m/>
    <n v="80.568799999999996"/>
    <s v=""/>
    <n v="30"/>
    <n v="0"/>
    <n v="0"/>
    <n v="1"/>
    <m/>
    <m/>
    <n v="0"/>
    <s v="Valauto Roncq"/>
    <s v="VOLKSWAGEN"/>
    <m/>
    <x v="3"/>
    <n v="714.75"/>
    <n v="2.3311935384761902E-2"/>
  </r>
  <r>
    <x v="0"/>
    <x v="1"/>
    <x v="3"/>
    <x v="3"/>
    <d v="2023-06-26T00:00:00"/>
    <m/>
    <m/>
    <m/>
    <m/>
    <m/>
    <n v="0"/>
    <x v="6"/>
    <n v="531497"/>
    <n v="1497"/>
    <s v="WVWZZZAWZPY023473"/>
    <s v="GLADYSZ CASIMIR"/>
    <x v="17"/>
    <n v="22339.42"/>
    <n v="970.84"/>
    <n v="23310.26"/>
    <n v="18"/>
    <n v="1093.1500000000001"/>
    <n v="95"/>
    <m/>
    <n v="998.15000000000009"/>
    <n v="4.6895658821480335E-2"/>
    <n v="0"/>
    <n v="-2050"/>
    <m/>
    <m/>
    <n v="0.1"/>
    <n v="0.08"/>
    <n v="99.815000000000012"/>
    <m/>
    <n v="99.815000000000012"/>
    <s v="VWB"/>
    <n v="30"/>
    <n v="50"/>
    <n v="1"/>
    <n v="1"/>
    <m/>
    <m/>
    <n v="1"/>
    <s v="Valauto Roncq"/>
    <s v="VOLKSWAGEN"/>
    <m/>
    <x v="3"/>
    <n v="1093.1500000000001"/>
    <n v="4.6895658821480335E-2"/>
  </r>
  <r>
    <x v="0"/>
    <x v="0"/>
    <x v="3"/>
    <x v="19"/>
    <d v="2023-06-21T00:00:00"/>
    <s v="x"/>
    <m/>
    <m/>
    <m/>
    <m/>
    <n v="0"/>
    <x v="9"/>
    <n v="531498"/>
    <n v="1498"/>
    <s v="WVWZZZAWZPU019573"/>
    <s v="MARQUILLY CORINE"/>
    <x v="17"/>
    <n v="22339.42"/>
    <n v="1770.84"/>
    <n v="24110.26"/>
    <n v="9"/>
    <n v="-892.85"/>
    <n v="95.01"/>
    <m/>
    <n v="-987.86"/>
    <n v="-3.7031952372143649E-2"/>
    <n v="0"/>
    <n v="0"/>
    <m/>
    <s v="marge manquante"/>
    <m/>
    <n v="0.08"/>
    <n v="0"/>
    <m/>
    <n v="0"/>
    <s v=""/>
    <n v="1"/>
    <n v="0"/>
    <n v="0"/>
    <n v="1"/>
    <m/>
    <m/>
    <n v="0"/>
    <s v="Valauto Roncq"/>
    <s v="VOLKSWAGEN"/>
    <m/>
    <x v="4"/>
    <n v="-892.85"/>
    <n v="-3.7031952372143649E-2"/>
  </r>
  <r>
    <x v="0"/>
    <x v="1"/>
    <x v="3"/>
    <x v="4"/>
    <d v="2023-06-16T00:00:00"/>
    <m/>
    <m/>
    <m/>
    <s v="x"/>
    <m/>
    <n v="-81.95"/>
    <x v="12"/>
    <n v="531505"/>
    <n v="1505"/>
    <s v="WVWZZZE1ZPP501866"/>
    <s v="RITZKOWSKI BERNARD"/>
    <x v="15"/>
    <n v="35270"/>
    <n v="3191.67"/>
    <n v="38461.67"/>
    <n v="3"/>
    <n v="3048.56"/>
    <n v="95"/>
    <m/>
    <n v="2953.56"/>
    <n v="7.926228892297188E-2"/>
    <n v="0"/>
    <n v="-3269.25"/>
    <m/>
    <s v="trop percu 82€ "/>
    <n v="0.08"/>
    <n v="0.08"/>
    <n v="236.28479999999999"/>
    <m/>
    <n v="236.28479999999999"/>
    <s v="VWB"/>
    <n v="30"/>
    <n v="50"/>
    <n v="1"/>
    <n v="1"/>
    <m/>
    <m/>
    <n v="1"/>
    <s v="Valauto Roncq"/>
    <s v="VOLKSWAGEN"/>
    <m/>
    <x v="6"/>
    <n v="3048.56"/>
    <n v="7.926228892297188E-2"/>
  </r>
  <r>
    <x v="0"/>
    <x v="2"/>
    <x v="3"/>
    <x v="19"/>
    <d v="2023-06-22T00:00:00"/>
    <m/>
    <m/>
    <m/>
    <s v="x"/>
    <m/>
    <n v="15753.78"/>
    <x v="12"/>
    <n v="531506"/>
    <n v="1506"/>
    <s v="WVWZZZCD5PW034037"/>
    <s v="DUSSAUTOIR CHANTAL"/>
    <x v="19"/>
    <n v="25190.79"/>
    <n v="1929.16"/>
    <n v="27119.95"/>
    <n v="5"/>
    <n v="1450.84"/>
    <n v="95"/>
    <m/>
    <n v="1355.84"/>
    <n v="5.349714877792916E-2"/>
    <n v="0"/>
    <n v="-3266.66"/>
    <m/>
    <s v="reprise non passée"/>
    <n v="0.08"/>
    <n v="0.08"/>
    <n v="108.46719999999999"/>
    <m/>
    <n v="108.46719999999999"/>
    <s v="VWB"/>
    <n v="30"/>
    <n v="50"/>
    <n v="1"/>
    <n v="1"/>
    <m/>
    <m/>
    <n v="1"/>
    <s v="Valauto Roncq"/>
    <s v="VOLKSWAGEN"/>
    <m/>
    <x v="6"/>
    <n v="1450.84"/>
    <n v="5.349714877792916E-2"/>
  </r>
  <r>
    <x v="0"/>
    <x v="1"/>
    <x v="3"/>
    <x v="25"/>
    <d v="2023-06-29T00:00:00"/>
    <m/>
    <m/>
    <m/>
    <m/>
    <m/>
    <n v="0"/>
    <x v="13"/>
    <n v="535750"/>
    <n v="750"/>
    <s v="WVWZZZAWZPU018276"/>
    <s v="CHALABI AMAR"/>
    <x v="17"/>
    <n v="19247.759999999998"/>
    <n v="1454.17"/>
    <n v="20701.93"/>
    <n v="62"/>
    <n v="884.49"/>
    <n v="95"/>
    <m/>
    <n v="789.49"/>
    <n v="4.2725001968415506E-2"/>
    <n v="115"/>
    <n v="-2050"/>
    <m/>
    <m/>
    <n v="0.13"/>
    <n v="0.12"/>
    <n v="102.6337"/>
    <m/>
    <n v="102.6337"/>
    <s v="VWB"/>
    <n v="30"/>
    <n v="50"/>
    <n v="1"/>
    <n v="1"/>
    <m/>
    <m/>
    <n v="1"/>
    <s v="Valauto Roncq"/>
    <s v="VOLKSWAGEN"/>
    <m/>
    <x v="3"/>
    <n v="884.49"/>
    <n v="4.2725001968415506E-2"/>
  </r>
  <r>
    <x v="0"/>
    <x v="1"/>
    <x v="3"/>
    <x v="3"/>
    <d v="2023-06-27T00:00:00"/>
    <m/>
    <m/>
    <m/>
    <m/>
    <m/>
    <n v="0"/>
    <x v="6"/>
    <n v="535776"/>
    <n v="776"/>
    <s v="WVGZZZCSZPY024661"/>
    <s v="PAILLEUX SEBASTIEN"/>
    <x v="20"/>
    <n v="21677.98"/>
    <n v="2929.17"/>
    <n v="24607.15"/>
    <n v="222"/>
    <n v="1734.28"/>
    <n v="0"/>
    <m/>
    <n v="1734.28"/>
    <n v="7.0478702328388293E-2"/>
    <n v="0"/>
    <n v="-1850"/>
    <m/>
    <s v="challenge"/>
    <n v="0.13"/>
    <n v="0.12"/>
    <n v="225.4564"/>
    <n v="120"/>
    <n v="345.45640000000003"/>
    <s v=""/>
    <n v="30"/>
    <n v="50"/>
    <n v="1"/>
    <n v="1"/>
    <m/>
    <m/>
    <n v="1"/>
    <s v="Valauto Roncq"/>
    <s v="VOLKSWAGEN"/>
    <m/>
    <x v="3"/>
    <n v="1734.28"/>
    <n v="7.0478702328388293E-2"/>
  </r>
  <r>
    <x v="0"/>
    <x v="2"/>
    <x v="3"/>
    <x v="30"/>
    <d v="2023-06-28T00:00:00"/>
    <m/>
    <m/>
    <m/>
    <s v="x"/>
    <m/>
    <n v="47647.21"/>
    <x v="7"/>
    <n v="535839"/>
    <n v="839"/>
    <s v="WVWZZZCDXPW307943"/>
    <s v="NIL ENTREPRISE"/>
    <x v="19"/>
    <n v="42261.63"/>
    <n v="3241.67"/>
    <n v="45503.299999999996"/>
    <n v="170"/>
    <n v="3569.28"/>
    <n v="177.15"/>
    <n v="-1100"/>
    <n v="2292.13"/>
    <n v="5.4265954337377735E-2"/>
    <n v="-4943.51"/>
    <m/>
    <m/>
    <s v="financement non recu"/>
    <n v="0.12"/>
    <n v="0.12"/>
    <n v="275.05560000000003"/>
    <m/>
    <n v="275.05560000000003"/>
    <s v=""/>
    <n v="1"/>
    <n v="20"/>
    <n v="1"/>
    <n v="1"/>
    <m/>
    <m/>
    <n v="1"/>
    <s v="Valauto Roncq"/>
    <s v="VOLKSWAGEN"/>
    <m/>
    <x v="1"/>
    <n v="3569.28"/>
    <n v="7.8440025228939447E-2"/>
  </r>
  <r>
    <x v="0"/>
    <x v="1"/>
    <x v="3"/>
    <x v="25"/>
    <d v="2023-06-29T00:00:00"/>
    <m/>
    <m/>
    <m/>
    <s v="x"/>
    <m/>
    <n v="3236.86"/>
    <x v="13"/>
    <n v="535847"/>
    <n v="847"/>
    <s v="WVGZZZCSZPY026665"/>
    <s v="DEKHAR ZAKIA"/>
    <x v="20"/>
    <n v="20919.64"/>
    <n v="2120.83"/>
    <n v="23040.47"/>
    <n v="223"/>
    <n v="918.43999999999994"/>
    <n v="169.94"/>
    <m/>
    <n v="748.5"/>
    <n v="3.9862034064409274E-2"/>
    <n v="0"/>
    <n v="-1433.33"/>
    <m/>
    <s v="reprise non passée  // ANIMATION MI JUIN 120€"/>
    <n v="0.13"/>
    <n v="0.12"/>
    <n v="97.305000000000007"/>
    <m/>
    <n v="97.305000000000007"/>
    <s v="VWB"/>
    <n v="30"/>
    <n v="50"/>
    <n v="1"/>
    <n v="1"/>
    <m/>
    <m/>
    <n v="1"/>
    <s v="Valauto Roncq"/>
    <s v="VOLKSWAGEN"/>
    <m/>
    <x v="3"/>
    <n v="918.43999999999994"/>
    <n v="3.9862034064409274E-2"/>
  </r>
  <r>
    <x v="0"/>
    <x v="0"/>
    <x v="3"/>
    <x v="32"/>
    <d v="2023-05-12T00:00:00"/>
    <s v="x"/>
    <m/>
    <m/>
    <m/>
    <m/>
    <n v="0"/>
    <x v="6"/>
    <n v="536273"/>
    <n v="6273"/>
    <s v="WVWZZZCD4PW174158"/>
    <s v="COTDELOUP JULIEN"/>
    <x v="19"/>
    <n v="30261.67"/>
    <n v="3408.35"/>
    <n v="33670.019999999997"/>
    <n v="9"/>
    <n v="-735.82"/>
    <n v="105"/>
    <m/>
    <n v="-840.82"/>
    <n v="-2.1853862872668328E-2"/>
    <n v="0"/>
    <n v="-190"/>
    <m/>
    <s v="marge manquante"/>
    <m/>
    <n v="0.1"/>
    <n v="0"/>
    <m/>
    <n v="0"/>
    <s v=""/>
    <n v="0"/>
    <n v="20"/>
    <n v="1"/>
    <n v="1"/>
    <m/>
    <m/>
    <n v="1"/>
    <s v="Valauto Roncq"/>
    <s v="VOLKSWAGEN"/>
    <m/>
    <x v="3"/>
    <n v="-735.82"/>
    <n v="-2.1853862872668328E-2"/>
  </r>
  <r>
    <x v="0"/>
    <x v="1"/>
    <x v="3"/>
    <x v="33"/>
    <d v="2023-05-30T00:00:00"/>
    <m/>
    <m/>
    <m/>
    <m/>
    <m/>
    <m/>
    <x v="15"/>
    <n v="536341"/>
    <n v="6341"/>
    <s v="WVGZZZ5N1PW412873"/>
    <s v="BERTON MATTHIEU"/>
    <x v="14"/>
    <n v="39216.67"/>
    <n v="3525"/>
    <n v="42741.67"/>
    <n v="57"/>
    <n v="949.85"/>
    <n v="95"/>
    <m/>
    <n v="854.85"/>
    <n v="2.2223043694829893E-2"/>
    <n v="0"/>
    <n v="0"/>
    <m/>
    <m/>
    <n v="0.1"/>
    <n v="0.1"/>
    <n v="85.485000000000014"/>
    <m/>
    <n v="85.485000000000014"/>
    <s v="VWB"/>
    <n v="1"/>
    <n v="20"/>
    <n v="1"/>
    <n v="1"/>
    <m/>
    <m/>
    <n v="1"/>
    <s v="Valauto Roncq"/>
    <s v="VOLKSWAGEN"/>
    <m/>
    <x v="3"/>
    <n v="949.85"/>
    <n v="2.2223043694829893E-2"/>
  </r>
  <r>
    <x v="0"/>
    <x v="1"/>
    <x v="3"/>
    <x v="19"/>
    <d v="2023-06-22T00:00:00"/>
    <m/>
    <m/>
    <m/>
    <m/>
    <m/>
    <n v="0"/>
    <x v="2"/>
    <n v="536345"/>
    <n v="345"/>
    <s v="WVWZZZCD3PW182333"/>
    <s v="BUKAZA ERWIN"/>
    <x v="19"/>
    <n v="27682.46"/>
    <n v="1970.83"/>
    <n v="29653.29"/>
    <n v="21"/>
    <n v="1972.94"/>
    <n v="95"/>
    <m/>
    <n v="1877.94"/>
    <n v="6.6533595429040082E-2"/>
    <n v="-3277.63"/>
    <n v="0"/>
    <m/>
    <m/>
    <n v="0.12"/>
    <n v="0.12"/>
    <n v="225.3528"/>
    <m/>
    <n v="225.3528"/>
    <s v=""/>
    <n v="1"/>
    <n v="20"/>
    <n v="1"/>
    <n v="1"/>
    <m/>
    <m/>
    <n v="1"/>
    <s v="Valauto Roncq"/>
    <s v="VOLKSWAGEN"/>
    <m/>
    <x v="1"/>
    <n v="1972.94"/>
    <n v="6.6533595429040082E-2"/>
  </r>
  <r>
    <x v="0"/>
    <x v="2"/>
    <x v="3"/>
    <x v="11"/>
    <d v="2023-05-05T00:00:00"/>
    <m/>
    <m/>
    <m/>
    <s v="x"/>
    <m/>
    <n v="-862"/>
    <x v="12"/>
    <n v="536434"/>
    <n v="6434"/>
    <s v="WVGZZZ5N1PW414493"/>
    <s v="GUENIN AURELIEN"/>
    <x v="14"/>
    <n v="39975"/>
    <n v="3533.33"/>
    <n v="43508.33"/>
    <n v="14"/>
    <n v="923.49"/>
    <n v="95"/>
    <m/>
    <n v="828.49"/>
    <n v="2.1225590593801233E-2"/>
    <n v="0"/>
    <n v="0"/>
    <m/>
    <s v="trop perçu de 862€  bonus eco 1000€ et facture de cart e grise 138€ "/>
    <n v="7.0000000000000007E-2"/>
    <n v="7.0000000000000007E-2"/>
    <n v="57.994300000000003"/>
    <m/>
    <n v="57.994300000000003"/>
    <s v="VWB"/>
    <n v="0"/>
    <n v="0"/>
    <n v="0"/>
    <n v="1"/>
    <m/>
    <m/>
    <n v="0"/>
    <s v="Valauto Roncq"/>
    <s v="VOLKSWAGEN"/>
    <m/>
    <x v="6"/>
    <n v="923.49"/>
    <n v="2.1225590593801233E-2"/>
  </r>
  <r>
    <x v="0"/>
    <x v="1"/>
    <x v="3"/>
    <x v="5"/>
    <d v="2023-06-16T00:00:00"/>
    <m/>
    <m/>
    <m/>
    <m/>
    <m/>
    <m/>
    <x v="11"/>
    <n v="536478"/>
    <n v="6478"/>
    <s v="WVGZZZ5N6PW414411"/>
    <s v="DENYS MARIE NOELLE"/>
    <x v="14"/>
    <n v="39216.67"/>
    <n v="895.84"/>
    <n v="40112.509999999995"/>
    <n v="55"/>
    <n v="1088.3900000000001"/>
    <n v="95"/>
    <m/>
    <n v="993.3900000000001"/>
    <n v="2.7133430443519995E-2"/>
    <n v="0"/>
    <n v="0"/>
    <m/>
    <m/>
    <n v="7.0000000000000007E-2"/>
    <n v="0"/>
    <n v="69.537300000000016"/>
    <m/>
    <n v="69.537300000000016"/>
    <s v=""/>
    <n v="0"/>
    <n v="0"/>
    <n v="0"/>
    <n v="1"/>
    <m/>
    <m/>
    <n v="0"/>
    <s v="Valauto Roncq"/>
    <s v="VOLKSWAGEN"/>
    <m/>
    <x v="3"/>
    <n v="1088.3900000000001"/>
    <n v="2.7133430443519995E-2"/>
  </r>
  <r>
    <x v="0"/>
    <x v="1"/>
    <x v="3"/>
    <x v="14"/>
    <d v="2023-06-22T00:00:00"/>
    <m/>
    <m/>
    <m/>
    <m/>
    <m/>
    <n v="0"/>
    <x v="12"/>
    <n v="536504"/>
    <n v="6504"/>
    <s v="WVGZZZ5N2PW415202"/>
    <s v="BOMMEL JEAN"/>
    <x v="14"/>
    <n v="39966.67"/>
    <n v="3320.83"/>
    <n v="43287.5"/>
    <n v="55"/>
    <n v="1207.3900000000001"/>
    <n v="95"/>
    <m/>
    <n v="1112.3900000000001"/>
    <n v="2.7892347675425935E-2"/>
    <n v="0"/>
    <m/>
    <m/>
    <m/>
    <n v="7.0000000000000007E-2"/>
    <n v="0.08"/>
    <n v="77.867300000000014"/>
    <m/>
    <n v="77.867300000000014"/>
    <s v="VWB"/>
    <n v="1"/>
    <n v="20"/>
    <n v="1"/>
    <n v="1"/>
    <m/>
    <m/>
    <n v="1"/>
    <s v="Valauto Roncq"/>
    <s v="VOLKSWAGEN"/>
    <m/>
    <x v="6"/>
    <n v="1207.3900000000001"/>
    <n v="2.7892347675425935E-2"/>
  </r>
  <r>
    <x v="0"/>
    <x v="1"/>
    <x v="3"/>
    <x v="34"/>
    <d v="2023-04-27T00:00:00"/>
    <m/>
    <m/>
    <m/>
    <s v="x"/>
    <m/>
    <n v="-1691.66"/>
    <x v="12"/>
    <n v="536681"/>
    <n v="681"/>
    <s v="WVWZZZCD5PW125776"/>
    <s v="BOUDIA HACHEMI"/>
    <x v="19"/>
    <n v="37584.730000000003"/>
    <n v="3804.17"/>
    <n v="41388.9"/>
    <n v="190"/>
    <n v="1832.34"/>
    <n v="95"/>
    <m/>
    <n v="1737.34"/>
    <n v="4.4271290128512712E-2"/>
    <n v="0"/>
    <n v="-500"/>
    <m/>
    <s v="trop perçu"/>
    <n v="0.1"/>
    <n v="0.1"/>
    <n v="173.73400000000001"/>
    <m/>
    <n v="173.73400000000001"/>
    <s v=""/>
    <n v="1"/>
    <n v="0"/>
    <n v="0"/>
    <n v="1"/>
    <m/>
    <m/>
    <n v="0"/>
    <s v="Valauto Roncq"/>
    <s v="VOLKSWAGEN"/>
    <m/>
    <x v="6"/>
    <n v="1832.34"/>
    <n v="4.4271290128512712E-2"/>
  </r>
  <r>
    <x v="0"/>
    <x v="1"/>
    <x v="3"/>
    <x v="18"/>
    <d v="2023-06-19T00:00:00"/>
    <m/>
    <m/>
    <m/>
    <m/>
    <m/>
    <n v="0"/>
    <x v="12"/>
    <n v="536738"/>
    <n v="6738"/>
    <s v="WVGZZZ5N3PW031879"/>
    <s v="ZIANE ATTIA"/>
    <x v="14"/>
    <n v="38966.67"/>
    <n v="5350"/>
    <n v="44316.67"/>
    <n v="178"/>
    <n v="1849.03"/>
    <n v="95"/>
    <m/>
    <n v="1754.03"/>
    <n v="4.172312585760618E-2"/>
    <n v="0"/>
    <n v="-500"/>
    <m/>
    <m/>
    <n v="0.08"/>
    <n v="0.08"/>
    <n v="140.32239999999999"/>
    <m/>
    <n v="140.32239999999999"/>
    <s v=""/>
    <n v="0"/>
    <n v="0"/>
    <n v="0"/>
    <n v="1"/>
    <m/>
    <m/>
    <n v="0"/>
    <s v="Valauto Roncq"/>
    <s v="VOLKSWAGEN"/>
    <m/>
    <x v="6"/>
    <n v="1849.03"/>
    <n v="4.172312585760618E-2"/>
  </r>
  <r>
    <x v="0"/>
    <x v="1"/>
    <x v="3"/>
    <x v="19"/>
    <d v="2023-06-21T00:00:00"/>
    <m/>
    <m/>
    <m/>
    <m/>
    <m/>
    <n v="0"/>
    <x v="0"/>
    <n v="539833"/>
    <n v="833"/>
    <s v="WVGZZZC1ZPY094330"/>
    <s v="HEINTJE AMELIE"/>
    <x v="16"/>
    <n v="19631.669999999998"/>
    <n v="820.83"/>
    <n v="20452.5"/>
    <n v="106"/>
    <n v="666.92"/>
    <n v="95"/>
    <m/>
    <n v="571.91999999999996"/>
    <n v="3.2608238601637939E-2"/>
    <n v="0"/>
    <n v="0"/>
    <m/>
    <m/>
    <n v="0.08"/>
    <n v="0.08"/>
    <n v="45.753599999999999"/>
    <m/>
    <n v="45.753599999999999"/>
    <s v="VWB"/>
    <n v="0"/>
    <n v="0"/>
    <n v="0"/>
    <n v="1"/>
    <m/>
    <m/>
    <n v="0"/>
    <s v="Valauto Roncq"/>
    <s v="VOLKSWAGEN"/>
    <m/>
    <x v="0"/>
    <n v="666.92"/>
    <n v="3.2608238601637939E-2"/>
  </r>
  <r>
    <x v="0"/>
    <x v="1"/>
    <x v="3"/>
    <x v="25"/>
    <d v="2023-06-29T00:00:00"/>
    <m/>
    <m/>
    <m/>
    <m/>
    <m/>
    <n v="0"/>
    <x v="13"/>
    <n v="545593"/>
    <n v="593"/>
    <s v="WVGZZZCSZPY020030"/>
    <s v="VANDENBERGHE JULIE"/>
    <x v="20"/>
    <n v="20919.669999999998"/>
    <n v="2120.83"/>
    <n v="23040.5"/>
    <n v="261"/>
    <n v="1585.12"/>
    <n v="169.92"/>
    <m/>
    <n v="1415.1999999999998"/>
    <n v="6.8797118118096384E-2"/>
    <n v="0"/>
    <n v="-1850"/>
    <m/>
    <m/>
    <n v="0.13"/>
    <n v="0.12"/>
    <n v="183.97599999999997"/>
    <m/>
    <n v="183.97599999999997"/>
    <s v="VWB"/>
    <n v="30"/>
    <n v="0"/>
    <n v="0"/>
    <n v="1"/>
    <m/>
    <m/>
    <n v="0"/>
    <s v="Valauto Roncq"/>
    <s v="VOLKSWAGEN"/>
    <m/>
    <x v="3"/>
    <n v="1585.12"/>
    <n v="6.8797118118096384E-2"/>
  </r>
  <r>
    <x v="0"/>
    <x v="1"/>
    <x v="3"/>
    <x v="19"/>
    <d v="2023-06-21T00:00:00"/>
    <m/>
    <m/>
    <m/>
    <m/>
    <m/>
    <n v="0"/>
    <x v="16"/>
    <n v="555322"/>
    <n v="322"/>
    <s v="WVWZZZCD9PW017967"/>
    <s v="BUTIN SANDRINE"/>
    <x v="19"/>
    <n v="27557.46"/>
    <n v="1758.33"/>
    <n v="29315.79"/>
    <n v="146"/>
    <n v="2618.83"/>
    <n v="177.15"/>
    <m/>
    <n v="2441.6799999999998"/>
    <n v="8.9331721915049872E-2"/>
    <n v="-2561.9"/>
    <n v="0"/>
    <m/>
    <m/>
    <n v="0.13"/>
    <n v="0.12"/>
    <n v="317.41839999999996"/>
    <m/>
    <n v="317.41839999999996"/>
    <s v=""/>
    <n v="30"/>
    <n v="50"/>
    <n v="1"/>
    <n v="1"/>
    <m/>
    <m/>
    <n v="1"/>
    <s v="Valauto Roncq"/>
    <s v="VOLKSWAGEN"/>
    <m/>
    <x v="5"/>
    <n v="2618.83"/>
    <n v="8.9331721915049872E-2"/>
  </r>
  <r>
    <x v="0"/>
    <x v="1"/>
    <x v="3"/>
    <x v="31"/>
    <d v="2023-06-27T00:00:00"/>
    <m/>
    <m/>
    <m/>
    <m/>
    <m/>
    <n v="0"/>
    <x v="14"/>
    <n v="556282"/>
    <n v="282"/>
    <s v="WVGZZZ5N6NM163821"/>
    <s v="CLEARLOG CONSEIL"/>
    <x v="14"/>
    <n v="41309.17"/>
    <n v="2841.66"/>
    <n v="44150.83"/>
    <n v="186"/>
    <n v="2685.79"/>
    <n v="95"/>
    <m/>
    <n v="2590.79"/>
    <n v="6.0832151966339024E-2"/>
    <n v="-3973.57"/>
    <n v="0"/>
    <m/>
    <m/>
    <n v="0.12"/>
    <n v="0.12"/>
    <n v="310.89479999999998"/>
    <m/>
    <n v="310.89479999999998"/>
    <s v=""/>
    <n v="1"/>
    <n v="0"/>
    <n v="0"/>
    <n v="1"/>
    <m/>
    <m/>
    <n v="0"/>
    <s v="Valauto Roncq"/>
    <s v="VOLKSWAGEN"/>
    <m/>
    <x v="3"/>
    <n v="2685.79"/>
    <n v="6.0832151966339024E-2"/>
  </r>
  <r>
    <x v="0"/>
    <x v="1"/>
    <x v="3"/>
    <x v="5"/>
    <d v="2023-06-19T00:00:00"/>
    <m/>
    <m/>
    <m/>
    <s v="x"/>
    <m/>
    <n v="-25.31"/>
    <x v="6"/>
    <n v="556321"/>
    <n v="321"/>
    <s v="WVGZZZ5N0PW417479"/>
    <s v="GRIMONPONT QUENTIN"/>
    <x v="14"/>
    <n v="40725"/>
    <n v="5662.49"/>
    <n v="46387.49"/>
    <n v="21"/>
    <n v="1098.03"/>
    <n v="95"/>
    <m/>
    <n v="1003.03"/>
    <n v="2.3670821594356583E-2"/>
    <n v="0"/>
    <n v="0"/>
    <m/>
    <s v="trop perçu de 25 € du a une vente magasin"/>
    <n v="0.1"/>
    <n v="0"/>
    <n v="100.303"/>
    <m/>
    <n v="100.303"/>
    <s v=""/>
    <n v="0"/>
    <n v="0"/>
    <n v="0"/>
    <n v="1"/>
    <m/>
    <m/>
    <n v="0"/>
    <s v="Valauto Roncq"/>
    <s v="VOLKSWAGEN"/>
    <m/>
    <x v="3"/>
    <n v="1098.03"/>
    <n v="2.3670821594356583E-2"/>
  </r>
  <r>
    <x v="0"/>
    <x v="1"/>
    <x v="3"/>
    <x v="27"/>
    <d v="2023-06-19T00:00:00"/>
    <m/>
    <m/>
    <m/>
    <m/>
    <m/>
    <n v="0"/>
    <x v="14"/>
    <n v="556441"/>
    <n v="441"/>
    <s v="WVGZZZE2ZPE071237"/>
    <s v="AGS"/>
    <x v="18"/>
    <n v="42794.17"/>
    <n v="1916.66"/>
    <n v="44710.83"/>
    <n v="13"/>
    <n v="3296.44"/>
    <n v="95"/>
    <m/>
    <n v="3201.44"/>
    <n v="7.3727998339552181E-2"/>
    <n v="0"/>
    <n v="0"/>
    <m/>
    <m/>
    <n v="0.1"/>
    <n v="0.1"/>
    <n v="320.14400000000001"/>
    <m/>
    <n v="320.14400000000001"/>
    <s v="VWB"/>
    <n v="0"/>
    <n v="0"/>
    <n v="0"/>
    <n v="1"/>
    <m/>
    <m/>
    <n v="0"/>
    <s v="Valauto Roncq"/>
    <s v="VOLKSWAGEN"/>
    <m/>
    <x v="3"/>
    <n v="3296.44"/>
    <n v="7.3727998339552181E-2"/>
  </r>
  <r>
    <x v="0"/>
    <x v="0"/>
    <x v="3"/>
    <x v="11"/>
    <d v="2023-05-05T00:00:00"/>
    <m/>
    <s v="x"/>
    <m/>
    <m/>
    <m/>
    <n v="0"/>
    <x v="1"/>
    <n v="556503"/>
    <n v="503"/>
    <s v="WVWZZZ3CZPE053768"/>
    <s v="VESIVIUS EUROPE"/>
    <x v="21"/>
    <n v="44378.53"/>
    <n v="7787.49"/>
    <n v="52166.02"/>
    <n v="35"/>
    <n v="1138.32"/>
    <n v="95"/>
    <m/>
    <n v="1043.32"/>
    <n v="2.1821101168921837E-2"/>
    <n v="0"/>
    <n v="0"/>
    <m/>
    <s v="manque signature"/>
    <m/>
    <n v="0"/>
    <n v="0"/>
    <m/>
    <n v="0"/>
    <s v="VWB"/>
    <n v="1"/>
    <n v="0"/>
    <n v="0"/>
    <n v="1"/>
    <m/>
    <m/>
    <n v="0"/>
    <s v="Valauto Roncq"/>
    <s v="VOLKSWAGEN"/>
    <m/>
    <x v="1"/>
    <n v="1138.32"/>
    <n v="2.1821101168921837E-2"/>
  </r>
  <r>
    <x v="1"/>
    <x v="1"/>
    <x v="4"/>
    <x v="35"/>
    <d v="2023-02-17T00:00:00"/>
    <m/>
    <m/>
    <m/>
    <m/>
    <m/>
    <n v="0"/>
    <x v="4"/>
    <n v="513574"/>
    <n v="3574"/>
    <s v="WV1ZZZ7H4PX020966"/>
    <s v="LES SAVEURS DE SARI"/>
    <x v="22"/>
    <n v="38650.83"/>
    <n v="7866"/>
    <n v="46516.83"/>
    <n v="58"/>
    <n v="1259.77"/>
    <n v="106"/>
    <m/>
    <n v="1153.77"/>
    <n v="2.7082026010800821E-2"/>
    <n v="0"/>
    <n v="0"/>
    <m/>
    <m/>
    <n v="0.1"/>
    <n v="0.1"/>
    <n v="115.37700000000001"/>
    <m/>
    <n v="115.37700000000001"/>
    <s v="Banque"/>
    <n v="0"/>
    <n v="0"/>
    <n v="0"/>
    <n v="1"/>
    <m/>
    <m/>
    <n v="0"/>
    <s v="Vexor"/>
    <s v=""/>
    <m/>
    <x v="2"/>
    <n v="1259.77"/>
    <n v="2.7082026010800821E-2"/>
  </r>
  <r>
    <x v="1"/>
    <x v="0"/>
    <x v="4"/>
    <x v="36"/>
    <d v="2023-03-06T00:00:00"/>
    <m/>
    <s v="x"/>
    <m/>
    <m/>
    <m/>
    <n v="0"/>
    <x v="4"/>
    <n v="513578"/>
    <n v="3578"/>
    <s v="WV1ZZZ7HZPH044609"/>
    <s v="DOUAY SOPHIE"/>
    <x v="22"/>
    <n v="35890.83"/>
    <n v="10036"/>
    <n v="45926.83"/>
    <n v="16"/>
    <n v="1254.1600000000001"/>
    <n v="106"/>
    <m/>
    <n v="1148.1600000000001"/>
    <n v="2.7307785013683722E-2"/>
    <n v="0"/>
    <n v="0"/>
    <m/>
    <s v="Ecart marge vendeur"/>
    <n v="0.1"/>
    <n v="0.1"/>
    <n v="114.81600000000002"/>
    <m/>
    <n v="114.81600000000002"/>
    <s v="VWB"/>
    <n v="0"/>
    <n v="0"/>
    <n v="0"/>
    <n v="1"/>
    <m/>
    <m/>
    <n v="0"/>
    <s v="Vexor"/>
    <s v=""/>
    <m/>
    <x v="2"/>
    <n v="1254.1600000000001"/>
    <n v="2.7307785013683722E-2"/>
  </r>
  <r>
    <x v="1"/>
    <x v="1"/>
    <x v="4"/>
    <x v="31"/>
    <d v="2023-06-30T00:00:00"/>
    <m/>
    <m/>
    <m/>
    <m/>
    <m/>
    <n v="43811.54"/>
    <x v="1"/>
    <n v="513579"/>
    <n v="3579"/>
    <s v="WV1ZZZ7HZPH044390"/>
    <s v="LEASEPLAN"/>
    <x v="22"/>
    <n v="37490.83"/>
    <n v="6980"/>
    <n v="44470.83"/>
    <n v="153"/>
    <n v="1440.03"/>
    <n v="106"/>
    <m/>
    <n v="1334.03"/>
    <n v="3.2381450942111943E-2"/>
    <n v="0"/>
    <n v="0"/>
    <m/>
    <m/>
    <m/>
    <n v="0"/>
    <n v="0"/>
    <m/>
    <n v="0"/>
    <s v="LEASEPLAN"/>
    <n v="0"/>
    <n v="0"/>
    <n v="0"/>
    <n v="1"/>
    <m/>
    <m/>
    <n v="0"/>
    <s v="Vexor"/>
    <s v=""/>
    <m/>
    <x v="1"/>
    <n v="1440.03"/>
    <n v="3.2381450942111943E-2"/>
  </r>
  <r>
    <x v="1"/>
    <x v="1"/>
    <x v="4"/>
    <x v="31"/>
    <d v="2023-06-30T00:00:00"/>
    <m/>
    <m/>
    <m/>
    <m/>
    <m/>
    <n v="44265.91"/>
    <x v="1"/>
    <n v="513580"/>
    <n v="3580"/>
    <s v="WV1ZZZ7HZPH044567"/>
    <s v="LEASE PLAN"/>
    <x v="22"/>
    <n v="37490.83"/>
    <n v="6980"/>
    <n v="44470.83"/>
    <n v="77"/>
    <n v="1440.04"/>
    <n v="106"/>
    <m/>
    <n v="1334.04"/>
    <n v="3.238167580861432E-2"/>
    <n v="0"/>
    <n v="0"/>
    <m/>
    <m/>
    <m/>
    <n v="0"/>
    <n v="0"/>
    <m/>
    <n v="0"/>
    <s v="LEASEPLAN"/>
    <n v="0"/>
    <n v="0"/>
    <n v="0"/>
    <n v="1"/>
    <m/>
    <m/>
    <n v="0"/>
    <s v="Vexor"/>
    <s v=""/>
    <m/>
    <x v="1"/>
    <n v="1440.04"/>
    <n v="3.238167580861432E-2"/>
  </r>
  <r>
    <x v="1"/>
    <x v="3"/>
    <x v="4"/>
    <x v="4"/>
    <s v=""/>
    <m/>
    <m/>
    <m/>
    <s v="x"/>
    <m/>
    <n v="102339.01"/>
    <x v="5"/>
    <n v="513719"/>
    <n v="3719"/>
    <s v="WV1ZZZSY7P9056839"/>
    <s v="PANIFRAIS"/>
    <x v="23"/>
    <n v="46365.63"/>
    <n v="2628"/>
    <n v="48993.63"/>
    <n v="17"/>
    <n v="13707.17"/>
    <n v="138.54"/>
    <m/>
    <n v="13568.63"/>
    <n v="0.27977453395472024"/>
    <n v="0"/>
    <n v="0"/>
    <m/>
    <s v="fiancement non reçu"/>
    <m/>
    <n v="0"/>
    <n v="0"/>
    <m/>
    <n v="0"/>
    <s v=""/>
    <n v="0"/>
    <n v="0"/>
    <n v="0"/>
    <n v="1"/>
    <m/>
    <m/>
    <n v="0"/>
    <s v="Vexor"/>
    <s v=""/>
    <m/>
    <x v="1"/>
    <n v="13707.17"/>
    <n v="0.27977453395472024"/>
  </r>
  <r>
    <x v="1"/>
    <x v="3"/>
    <x v="4"/>
    <x v="4"/>
    <s v=""/>
    <m/>
    <m/>
    <m/>
    <s v="x"/>
    <m/>
    <n v="102339.01"/>
    <x v="5"/>
    <n v="513721"/>
    <n v="3721"/>
    <s v="WV1ZZZSY0P9057119"/>
    <s v="PANIFRAIS"/>
    <x v="23"/>
    <n v="46365.63"/>
    <n v="2628"/>
    <n v="48993.63"/>
    <n v="35"/>
    <n v="-990.92"/>
    <n v="138.54"/>
    <m/>
    <n v="-1129.46"/>
    <n v="-2.0225486456096436E-2"/>
    <n v="0"/>
    <n v="0"/>
    <m/>
    <s v="fiancement non reçu"/>
    <m/>
    <n v="0"/>
    <n v="0"/>
    <m/>
    <n v="0"/>
    <s v=""/>
    <n v="0"/>
    <n v="0"/>
    <n v="0"/>
    <n v="1"/>
    <m/>
    <m/>
    <n v="0"/>
    <s v="Vexor"/>
    <s v=""/>
    <m/>
    <x v="1"/>
    <n v="-990.92"/>
    <n v="-2.0225486456096436E-2"/>
  </r>
  <r>
    <x v="1"/>
    <x v="1"/>
    <x v="4"/>
    <x v="3"/>
    <d v="2023-06-28T00:00:00"/>
    <m/>
    <m/>
    <m/>
    <m/>
    <m/>
    <n v="2674.94"/>
    <x v="17"/>
    <n v="513732"/>
    <n v="3732"/>
    <s v="WV1ZZZ7HZPH087436"/>
    <s v="COFIDIS COMPETITION EURL - CPTE"/>
    <x v="22"/>
    <n v="39150.83"/>
    <n v="5096"/>
    <n v="44246.83"/>
    <n v="3"/>
    <n v="1433.42"/>
    <n v="106"/>
    <m/>
    <n v="1327.42"/>
    <n v="3.2395993114082977E-2"/>
    <n v="0"/>
    <n v="0"/>
    <m/>
    <m/>
    <n v="0.1"/>
    <n v="0.1"/>
    <n v="132.74200000000002"/>
    <m/>
    <n v="132.74200000000002"/>
    <s v="VWB"/>
    <n v="0"/>
    <n v="20"/>
    <n v="1"/>
    <n v="1"/>
    <m/>
    <m/>
    <n v="1"/>
    <s v="Vexor"/>
    <s v=""/>
    <m/>
    <x v="2"/>
    <n v="1433.42"/>
    <n v="3.2395993114082977E-2"/>
  </r>
  <r>
    <x v="1"/>
    <x v="1"/>
    <x v="4"/>
    <x v="27"/>
    <d v="2023-06-21T00:00:00"/>
    <m/>
    <m/>
    <m/>
    <m/>
    <m/>
    <n v="2674.94"/>
    <x v="17"/>
    <n v="513733"/>
    <n v="3733"/>
    <s v="WV1ZZZ7HZPH076924"/>
    <s v="COFIDIS COMPETITION EURL - CPTE"/>
    <x v="22"/>
    <n v="39150.83"/>
    <n v="5096"/>
    <n v="44246.83"/>
    <n v="15"/>
    <n v="1433.42"/>
    <n v="106"/>
    <m/>
    <n v="1327.42"/>
    <n v="3.2395993114082977E-2"/>
    <n v="0"/>
    <n v="0"/>
    <m/>
    <m/>
    <n v="0.1"/>
    <n v="0.1"/>
    <n v="132.74200000000002"/>
    <m/>
    <n v="132.74200000000002"/>
    <s v="VWB"/>
    <n v="0"/>
    <n v="20"/>
    <n v="1"/>
    <n v="1"/>
    <m/>
    <m/>
    <n v="1"/>
    <s v="Vexor"/>
    <s v=""/>
    <m/>
    <x v="2"/>
    <n v="1433.42"/>
    <n v="3.2395993114082977E-2"/>
  </r>
  <r>
    <x v="1"/>
    <x v="1"/>
    <x v="4"/>
    <x v="3"/>
    <d v="2023-06-30T00:00:00"/>
    <m/>
    <m/>
    <m/>
    <m/>
    <m/>
    <n v="0"/>
    <x v="18"/>
    <n v="513779"/>
    <n v="3779"/>
    <s v="WV1ZZZSY7P9048174"/>
    <s v="PRO MONTAGE"/>
    <x v="23"/>
    <n v="33332.559999999998"/>
    <n v="5919"/>
    <n v="39251.56"/>
    <n v="76"/>
    <n v="1002.77"/>
    <n v="129.97"/>
    <m/>
    <n v="872.8"/>
    <n v="2.5547264873039443E-2"/>
    <n v="0"/>
    <n v="0"/>
    <m/>
    <m/>
    <n v="0.1"/>
    <n v="0.1"/>
    <n v="87.28"/>
    <m/>
    <n v="87.28"/>
    <s v="VWB"/>
    <n v="0"/>
    <n v="0"/>
    <n v="0"/>
    <n v="1"/>
    <m/>
    <m/>
    <n v="0"/>
    <s v="Vexor"/>
    <s v=""/>
    <m/>
    <x v="2"/>
    <n v="1002.77"/>
    <n v="2.5547264873039443E-2"/>
  </r>
  <r>
    <x v="1"/>
    <x v="0"/>
    <x v="4"/>
    <x v="37"/>
    <d v="2023-05-25T00:00:00"/>
    <m/>
    <m/>
    <s v="X"/>
    <m/>
    <m/>
    <n v="0"/>
    <x v="1"/>
    <n v="513790"/>
    <n v="3790"/>
    <s v="WV1ZZZSYXP9053207"/>
    <s v="CIMME SODIMAT"/>
    <x v="23"/>
    <n v="44927.56"/>
    <n v="2092"/>
    <n v="47019.56"/>
    <n v="42"/>
    <n v="1070.5"/>
    <n v="130"/>
    <m/>
    <n v="940.5"/>
    <n v="2.2767120747195422E-2"/>
    <n v="0"/>
    <n v="-4420.41"/>
    <m/>
    <s v="facture achat doit être refaite"/>
    <m/>
    <n v="0"/>
    <n v="0"/>
    <m/>
    <n v="0"/>
    <s v="VWB"/>
    <n v="0"/>
    <n v="0"/>
    <n v="0"/>
    <n v="1"/>
    <m/>
    <m/>
    <n v="0"/>
    <s v="Vexor"/>
    <s v=""/>
    <m/>
    <x v="1"/>
    <n v="1070.5"/>
    <n v="2.2767120747195422E-2"/>
  </r>
  <r>
    <x v="1"/>
    <x v="1"/>
    <x v="4"/>
    <x v="19"/>
    <d v="2023-07-12T00:00:00"/>
    <m/>
    <m/>
    <m/>
    <m/>
    <m/>
    <n v="0"/>
    <x v="19"/>
    <n v="513806"/>
    <n v="3806"/>
    <s v="WV1ZZZ7H7PX043836"/>
    <s v="MANO"/>
    <x v="22"/>
    <n v="37230.83"/>
    <n v="807"/>
    <n v="38037.83"/>
    <n v="16"/>
    <n v="6353.16"/>
    <n v="106"/>
    <m/>
    <n v="6247.16"/>
    <n v="0.16702214611085858"/>
    <n v="0"/>
    <n v="-648.76"/>
    <m/>
    <m/>
    <n v="0.12"/>
    <n v="0"/>
    <n v="749.65919999999994"/>
    <m/>
    <n v="749.65919999999994"/>
    <s v=""/>
    <n v="0"/>
    <n v="0"/>
    <n v="0"/>
    <n v="1"/>
    <m/>
    <m/>
    <n v="0"/>
    <s v="Vexor"/>
    <s v=""/>
    <m/>
    <x v="7"/>
    <n v="6353.16"/>
    <n v="0.16702214611085858"/>
  </r>
  <r>
    <x v="1"/>
    <x v="1"/>
    <x v="4"/>
    <x v="38"/>
    <d v="2023-06-09T00:00:00"/>
    <m/>
    <m/>
    <m/>
    <m/>
    <m/>
    <n v="0"/>
    <x v="17"/>
    <n v="513811"/>
    <n v="3811"/>
    <s v="WV1ZZZSY9P9060021"/>
    <s v="AEROLIA NORMANDIE"/>
    <x v="23"/>
    <n v="44927.56"/>
    <n v="0"/>
    <n v="44927.56"/>
    <n v="8"/>
    <n v="803.9"/>
    <n v="129.97"/>
    <m/>
    <n v="673.93"/>
    <n v="1.7893248598410419E-2"/>
    <n v="0"/>
    <n v="-2021.74"/>
    <m/>
    <m/>
    <n v="0.1"/>
    <n v="0.1"/>
    <n v="67.393000000000001"/>
    <m/>
    <n v="67.393000000000001"/>
    <s v="VWB"/>
    <n v="0"/>
    <n v="0"/>
    <n v="0"/>
    <n v="1"/>
    <m/>
    <m/>
    <n v="0"/>
    <s v="Vexor"/>
    <s v=""/>
    <m/>
    <x v="2"/>
    <n v="803.9"/>
    <n v="1.7893248598410419E-2"/>
  </r>
  <r>
    <x v="1"/>
    <x v="1"/>
    <x v="4"/>
    <x v="19"/>
    <d v="2023-06-22T00:00:00"/>
    <m/>
    <m/>
    <m/>
    <m/>
    <m/>
    <n v="0"/>
    <x v="17"/>
    <n v="513815"/>
    <n v="3815"/>
    <s v="WV1ZZZSYXP9059461"/>
    <s v="AEROLIA"/>
    <x v="23"/>
    <n v="45860.87"/>
    <n v="486"/>
    <n v="46346.87"/>
    <n v="40"/>
    <n v="1253.68"/>
    <n v="95"/>
    <m/>
    <n v="1158.68"/>
    <n v="2.7049938863185366E-2"/>
    <n v="0"/>
    <n v="-2085.61"/>
    <m/>
    <m/>
    <n v="0.1"/>
    <n v="0.1"/>
    <n v="115.86800000000001"/>
    <m/>
    <n v="115.86800000000001"/>
    <s v="VWB"/>
    <n v="0"/>
    <n v="20"/>
    <n v="1"/>
    <n v="1"/>
    <m/>
    <m/>
    <n v="1"/>
    <s v="Vexor"/>
    <s v=""/>
    <m/>
    <x v="2"/>
    <n v="1253.68"/>
    <n v="2.7049938863185366E-2"/>
  </r>
  <r>
    <x v="1"/>
    <x v="0"/>
    <x v="4"/>
    <x v="39"/>
    <d v="2023-03-23T00:00:00"/>
    <m/>
    <s v="x"/>
    <m/>
    <m/>
    <m/>
    <n v="0"/>
    <x v="17"/>
    <n v="513821"/>
    <n v="3821"/>
    <s v="WV1ZZZ7HXPX029106"/>
    <s v="ELECTROTEC"/>
    <x v="22"/>
    <n v="37942.68"/>
    <n v="3985"/>
    <n v="41927.68"/>
    <n v="12"/>
    <n v="743.31"/>
    <n v="114.38"/>
    <m/>
    <n v="628.92999999999995"/>
    <n v="1.7728383731224814E-2"/>
    <n v="0"/>
    <n v="0"/>
    <m/>
    <s v="pb accessoires"/>
    <n v="0.1"/>
    <n v="0.1"/>
    <n v="62.893000000000001"/>
    <m/>
    <n v="62.893000000000001"/>
    <s v="VWB"/>
    <n v="0"/>
    <n v="20"/>
    <n v="1"/>
    <n v="1"/>
    <m/>
    <m/>
    <n v="1"/>
    <s v="Vexor"/>
    <s v=""/>
    <m/>
    <x v="2"/>
    <n v="743.31"/>
    <n v="1.7728383731224814E-2"/>
  </r>
  <r>
    <x v="1"/>
    <x v="1"/>
    <x v="4"/>
    <x v="3"/>
    <d v="2023-06-26T00:00:00"/>
    <m/>
    <m/>
    <m/>
    <m/>
    <m/>
    <n v="0"/>
    <x v="18"/>
    <n v="513829"/>
    <n v="3829"/>
    <s v="WV1ZZZSY9P9056602"/>
    <s v="DE SOUSA RICARDO"/>
    <x v="23"/>
    <n v="48727.56"/>
    <n v="7272"/>
    <n v="55999.56"/>
    <n v="14"/>
    <n v="298.38"/>
    <n v="129.97"/>
    <m/>
    <n v="168.41"/>
    <n v="5.3282561505840409E-3"/>
    <n v="0"/>
    <n v="-2930.18"/>
    <m/>
    <m/>
    <n v="0.1"/>
    <n v="0.1"/>
    <n v="16.841000000000001"/>
    <m/>
    <n v="16.841000000000001"/>
    <s v=""/>
    <n v="0"/>
    <n v="0"/>
    <n v="0"/>
    <n v="1"/>
    <m/>
    <m/>
    <n v="0"/>
    <s v="Vexor"/>
    <s v=""/>
    <m/>
    <x v="2"/>
    <n v="298.38"/>
    <n v="5.3282561505840409E-3"/>
  </r>
  <r>
    <x v="1"/>
    <x v="0"/>
    <x v="4"/>
    <x v="40"/>
    <d v="2023-05-09T00:00:00"/>
    <m/>
    <m/>
    <s v="X"/>
    <m/>
    <m/>
    <n v="0"/>
    <x v="17"/>
    <n v="513843"/>
    <n v="3843"/>
    <s v="WV1ZZZSY5P9051283"/>
    <s v="SCANNORD"/>
    <x v="23"/>
    <n v="46577.56"/>
    <n v="273"/>
    <n v="46850.559999999998"/>
    <n v="20"/>
    <n v="1337.23"/>
    <n v="129.97"/>
    <m/>
    <n v="1207.26"/>
    <n v="2.8542454988798427E-2"/>
    <n v="0"/>
    <n v="-2576.77"/>
    <n v="-2576.77"/>
    <s v="non PSTE X"/>
    <n v="0.1"/>
    <n v="0.1"/>
    <n v="120.726"/>
    <m/>
    <n v="120.726"/>
    <s v=""/>
    <n v="0"/>
    <n v="0"/>
    <n v="0"/>
    <n v="1"/>
    <m/>
    <m/>
    <n v="0"/>
    <s v="Vexor"/>
    <s v=""/>
    <m/>
    <x v="2"/>
    <n v="1337.23"/>
    <n v="2.8542454988798427E-2"/>
  </r>
  <r>
    <x v="1"/>
    <x v="1"/>
    <x v="4"/>
    <x v="18"/>
    <d v="2023-06-20T00:00:00"/>
    <m/>
    <m/>
    <m/>
    <m/>
    <m/>
    <n v="0"/>
    <x v="17"/>
    <n v="513856"/>
    <n v="3856"/>
    <s v="WV1ZZZSY0P9052065"/>
    <s v="VIDAILHET SARL"/>
    <x v="23"/>
    <n v="48727.56"/>
    <n v="5149"/>
    <n v="53876.56"/>
    <n v="69"/>
    <n v="1002.37"/>
    <n v="129.97"/>
    <m/>
    <n v="872.4"/>
    <n v="1.8604936915051742E-2"/>
    <n v="0"/>
    <n v="-3501.98"/>
    <m/>
    <m/>
    <n v="0.1"/>
    <n v="0.1"/>
    <n v="87.240000000000009"/>
    <m/>
    <n v="87.240000000000009"/>
    <s v=""/>
    <n v="0"/>
    <n v="20"/>
    <n v="1"/>
    <n v="1"/>
    <m/>
    <m/>
    <n v="1"/>
    <s v="Vexor"/>
    <s v=""/>
    <m/>
    <x v="2"/>
    <n v="1002.37"/>
    <n v="1.8604936915051742E-2"/>
  </r>
  <r>
    <x v="1"/>
    <x v="1"/>
    <x v="4"/>
    <x v="4"/>
    <d v="2023-06-20T00:00:00"/>
    <m/>
    <m/>
    <m/>
    <m/>
    <m/>
    <n v="0"/>
    <x v="17"/>
    <n v="513857"/>
    <n v="3857"/>
    <s v="WV1ZZZSY6P9061482"/>
    <s v="PB3D ENVIRONNEMENT"/>
    <x v="23"/>
    <n v="42777.56"/>
    <n v="273"/>
    <n v="43050.559999999998"/>
    <n v="23"/>
    <n v="1206.24"/>
    <n v="129.97"/>
    <m/>
    <n v="1076.27"/>
    <n v="2.8019147718403664E-2"/>
    <n v="0"/>
    <n v="0"/>
    <m/>
    <m/>
    <n v="0.1"/>
    <n v="0.1"/>
    <n v="107.62700000000001"/>
    <m/>
    <n v="107.62700000000001"/>
    <s v="VWB"/>
    <n v="0"/>
    <n v="20"/>
    <n v="1"/>
    <n v="1"/>
    <m/>
    <m/>
    <n v="1"/>
    <s v="Vexor"/>
    <s v=""/>
    <m/>
    <x v="2"/>
    <n v="1206.24"/>
    <n v="2.8019147718403664E-2"/>
  </r>
  <r>
    <x v="1"/>
    <x v="3"/>
    <x v="4"/>
    <x v="3"/>
    <s v=""/>
    <s v="x"/>
    <m/>
    <m/>
    <s v="x"/>
    <m/>
    <n v="46332.56"/>
    <x v="17"/>
    <n v="513858"/>
    <n v="3858"/>
    <s v="WV1ZZZSY5P9056709"/>
    <s v="M.D TRANSPORT"/>
    <x v="23"/>
    <n v="46827.56"/>
    <n v="5685"/>
    <n v="52512.56"/>
    <n v="14"/>
    <n v="-2317.58"/>
    <n v="129.97"/>
    <m/>
    <n v="-2447.5499999999997"/>
    <n v="-4.4133822460759864E-2"/>
    <n v="0"/>
    <n v="0"/>
    <m/>
    <s v="financement non recu"/>
    <m/>
    <n v="0"/>
    <n v="0"/>
    <m/>
    <n v="0"/>
    <s v=""/>
    <n v="0"/>
    <n v="0"/>
    <n v="0"/>
    <n v="1"/>
    <m/>
    <m/>
    <n v="0"/>
    <s v="Vexor"/>
    <s v=""/>
    <m/>
    <x v="2"/>
    <n v="-2317.58"/>
    <n v="-4.4133822460759864E-2"/>
  </r>
  <r>
    <x v="1"/>
    <x v="1"/>
    <x v="4"/>
    <x v="3"/>
    <d v="2023-06-26T00:00:00"/>
    <m/>
    <m/>
    <m/>
    <m/>
    <m/>
    <n v="0"/>
    <x v="17"/>
    <n v="513897"/>
    <n v="3897"/>
    <s v="WV1ZZZ7HZPH071934"/>
    <s v="ELECTRO"/>
    <x v="22"/>
    <n v="34050.6"/>
    <n v="0"/>
    <n v="34050.6"/>
    <n v="42"/>
    <n v="614.67999999999995"/>
    <n v="95"/>
    <m/>
    <n v="519.67999999999995"/>
    <n v="1.8051957968435211E-2"/>
    <n v="0"/>
    <n v="-853.74"/>
    <m/>
    <m/>
    <n v="0.1"/>
    <n v="0.1"/>
    <n v="51.967999999999996"/>
    <m/>
    <n v="51.967999999999996"/>
    <s v="VWB"/>
    <n v="0"/>
    <n v="20"/>
    <n v="1"/>
    <n v="1"/>
    <m/>
    <m/>
    <n v="1"/>
    <s v="Vexor"/>
    <s v=""/>
    <m/>
    <x v="2"/>
    <n v="614.67999999999995"/>
    <n v="1.8051957968435211E-2"/>
  </r>
  <r>
    <x v="1"/>
    <x v="1"/>
    <x v="4"/>
    <x v="31"/>
    <d v="2023-06-28T00:00:00"/>
    <m/>
    <m/>
    <m/>
    <m/>
    <m/>
    <n v="0"/>
    <x v="19"/>
    <n v="513900"/>
    <n v="3900"/>
    <s v="WV1ZZZ7H9PX045040"/>
    <s v="ENTREPRISE H.LUCAS"/>
    <x v="22"/>
    <n v="38950.6"/>
    <n v="1040"/>
    <n v="39990.6"/>
    <n v="14"/>
    <n v="880.71"/>
    <n v="95"/>
    <m/>
    <n v="785.71"/>
    <n v="2.2022925387466055E-2"/>
    <n v="0"/>
    <n v="0"/>
    <m/>
    <m/>
    <n v="0.1"/>
    <n v="0.1"/>
    <n v="78.571000000000012"/>
    <m/>
    <n v="78.571000000000012"/>
    <s v=""/>
    <n v="0"/>
    <n v="20"/>
    <n v="1"/>
    <n v="1"/>
    <m/>
    <m/>
    <n v="1"/>
    <s v="Vexor"/>
    <s v=""/>
    <m/>
    <x v="7"/>
    <n v="880.71"/>
    <n v="2.2022925387466055E-2"/>
  </r>
  <r>
    <x v="1"/>
    <x v="1"/>
    <x v="4"/>
    <x v="3"/>
    <d v="2023-06-16T00:00:00"/>
    <m/>
    <m/>
    <m/>
    <m/>
    <m/>
    <n v="0"/>
    <x v="17"/>
    <n v="513913"/>
    <n v="3913"/>
    <s v="WV1ZZZSY9P9060469"/>
    <s v="CITEF"/>
    <x v="23"/>
    <n v="39026.5"/>
    <n v="813"/>
    <n v="39839.5"/>
    <n v="40"/>
    <n v="1421.11"/>
    <n v="239.37"/>
    <m/>
    <n v="1181.7399999999998"/>
    <n v="3.567087940360697E-2"/>
    <n v="0"/>
    <n v="-1772.73"/>
    <m/>
    <m/>
    <n v="0.12"/>
    <n v="0.1"/>
    <n v="141.80879999999996"/>
    <m/>
    <n v="141.80879999999996"/>
    <s v="VWB"/>
    <n v="0"/>
    <n v="20"/>
    <n v="1"/>
    <n v="1"/>
    <m/>
    <m/>
    <n v="1"/>
    <s v="Vexor"/>
    <s v=""/>
    <m/>
    <x v="2"/>
    <n v="1421.11"/>
    <n v="3.567087940360697E-2"/>
  </r>
  <r>
    <x v="2"/>
    <x v="1"/>
    <x v="2"/>
    <x v="41"/>
    <d v="2023-06-05T00:00:00"/>
    <m/>
    <m/>
    <m/>
    <m/>
    <m/>
    <m/>
    <x v="20"/>
    <n v="512912"/>
    <n v="2912"/>
    <s v="TMBAR8NX8PY138170"/>
    <s v="MEJOR EMMANUEL - livré le 05/06"/>
    <x v="24"/>
    <n v="28540.01"/>
    <n v="2658.33"/>
    <n v="31198.339999999997"/>
    <n v="-2"/>
    <n v="2007.69"/>
    <n v="35.229999999999997"/>
    <m/>
    <n v="1972.46"/>
    <n v="6.4352462342547725E-2"/>
    <n v="0"/>
    <n v="0"/>
    <m/>
    <m/>
    <n v="0.1"/>
    <n v="0.1"/>
    <n v="197.24600000000001"/>
    <m/>
    <n v="197.24600000000001"/>
    <s v="VWB"/>
    <n v="1"/>
    <n v="20"/>
    <n v="1"/>
    <n v="1"/>
    <m/>
    <m/>
    <n v="1"/>
    <s v="Valauto Lambersart VW"/>
    <s v="SKODA"/>
    <m/>
    <x v="8"/>
    <n v="2007.69"/>
    <n v="6.4352462342547725E-2"/>
  </r>
  <r>
    <x v="2"/>
    <x v="1"/>
    <x v="2"/>
    <x v="5"/>
    <d v="2023-06-16T00:00:00"/>
    <m/>
    <m/>
    <m/>
    <m/>
    <m/>
    <m/>
    <x v="1"/>
    <n v="517325"/>
    <n v="7325"/>
    <s v="TMBJJ8NX5PY043783"/>
    <s v="GMT OUTDOOR"/>
    <x v="24"/>
    <n v="33998.33"/>
    <n v="375"/>
    <n v="34373.33"/>
    <n v="139"/>
    <n v="1097.94"/>
    <n v="35.229999999999997"/>
    <m/>
    <n v="1062.71"/>
    <n v="3.1941624509467081E-2"/>
    <n v="5201.91"/>
    <n v="-1353.83"/>
    <m/>
    <m/>
    <m/>
    <n v="0"/>
    <n v="0"/>
    <m/>
    <n v="0"/>
    <s v=""/>
    <n v="0"/>
    <n v="0"/>
    <n v="0"/>
    <n v="1"/>
    <m/>
    <m/>
    <n v="0"/>
    <s v="Valauto Lambersart VW"/>
    <s v="SKODA"/>
    <m/>
    <x v="1"/>
    <n v="1097.94"/>
    <n v="3.1941624509467081E-2"/>
  </r>
  <r>
    <x v="2"/>
    <x v="1"/>
    <x v="2"/>
    <x v="29"/>
    <d v="2023-06-07T00:00:00"/>
    <m/>
    <m/>
    <m/>
    <m/>
    <m/>
    <n v="0"/>
    <x v="21"/>
    <n v="517327"/>
    <n v="7327"/>
    <s v="TMBJJ8NX2PY044793"/>
    <s v="SOLARONICS CHAUFFAGE"/>
    <x v="24"/>
    <n v="33925"/>
    <n v="375"/>
    <n v="34300"/>
    <n v="144"/>
    <n v="4946.04"/>
    <n v="108.57"/>
    <m/>
    <n v="4837.47"/>
    <n v="0.14419941690962099"/>
    <n v="0"/>
    <n v="0"/>
    <m/>
    <m/>
    <n v="0.12"/>
    <n v="0.12"/>
    <n v="580.49639999999999"/>
    <m/>
    <n v="580.49639999999999"/>
    <s v="VWB"/>
    <n v="0"/>
    <n v="0"/>
    <n v="0"/>
    <n v="1"/>
    <m/>
    <m/>
    <n v="0"/>
    <s v="Valauto Lambersart VW"/>
    <s v="SKODA"/>
    <m/>
    <x v="1"/>
    <n v="4946.04"/>
    <n v="0.14419941690962099"/>
  </r>
  <r>
    <x v="2"/>
    <x v="1"/>
    <x v="2"/>
    <x v="30"/>
    <d v="2023-06-29T00:00:00"/>
    <m/>
    <m/>
    <m/>
    <m/>
    <m/>
    <n v="0"/>
    <x v="2"/>
    <n v="517477"/>
    <n v="7477"/>
    <s v="TMBJG8NX1PY134225"/>
    <s v="FISA"/>
    <x v="24"/>
    <n v="26123.33"/>
    <n v="2991.67"/>
    <n v="29115"/>
    <n v="379"/>
    <n v="617.5"/>
    <n v="35.229999999999997"/>
    <m/>
    <n v="582.27"/>
    <n v="2.1208998797870512E-2"/>
    <n v="0"/>
    <n v="-582.29999999999995"/>
    <m/>
    <s v="trop percu de 211,79  du a un double règlement atelier "/>
    <n v="0.1"/>
    <n v="0.1"/>
    <n v="58.227000000000004"/>
    <m/>
    <n v="58.227000000000004"/>
    <s v="VWB"/>
    <n v="0"/>
    <n v="20"/>
    <n v="1"/>
    <n v="1"/>
    <m/>
    <m/>
    <n v="1"/>
    <s v="Valauto Lambersart VW"/>
    <s v="SKODA"/>
    <m/>
    <x v="1"/>
    <n v="617.5"/>
    <n v="2.1208998797870512E-2"/>
  </r>
  <r>
    <x v="2"/>
    <x v="1"/>
    <x v="2"/>
    <x v="42"/>
    <d v="2023-06-16T00:00:00"/>
    <m/>
    <m/>
    <m/>
    <m/>
    <m/>
    <n v="0"/>
    <x v="2"/>
    <n v="517478"/>
    <n v="7478"/>
    <s v="TMBJG8NX9PY134215"/>
    <s v="FISA"/>
    <x v="24"/>
    <n v="26123.35"/>
    <n v="2658.34"/>
    <n v="28781.69"/>
    <n v="13"/>
    <n v="610.86"/>
    <n v="35.229999999999997"/>
    <m/>
    <n v="575.63"/>
    <n v="2.1223910062265282E-2"/>
    <n v="0"/>
    <n v="-575.63"/>
    <m/>
    <s v="le solde concerne une facture atelier"/>
    <n v="0.1"/>
    <n v="0"/>
    <n v="57.563000000000002"/>
    <m/>
    <n v="57.563000000000002"/>
    <s v=""/>
    <n v="0"/>
    <n v="0"/>
    <n v="0"/>
    <n v="1"/>
    <m/>
    <m/>
    <n v="0"/>
    <s v="Valauto Lambersart VW"/>
    <s v="SKODA"/>
    <m/>
    <x v="1"/>
    <n v="610.86"/>
    <n v="2.1223910062265282E-2"/>
  </r>
  <r>
    <x v="2"/>
    <x v="1"/>
    <x v="2"/>
    <x v="43"/>
    <d v="2023-05-11T00:00:00"/>
    <m/>
    <m/>
    <s v="X"/>
    <m/>
    <m/>
    <n v="0"/>
    <x v="2"/>
    <n v="517535"/>
    <n v="7535"/>
    <s v="TMBER6NW4P3118797"/>
    <s v="TILDEO"/>
    <x v="25"/>
    <n v="21331.67"/>
    <n v="2283.33"/>
    <n v="23615"/>
    <n v="26"/>
    <n v="507.52"/>
    <n v="35.229999999999997"/>
    <m/>
    <n v="472.28999999999996"/>
    <n v="2.1491424941774296E-2"/>
    <n v="0"/>
    <n v="-472.3"/>
    <m/>
    <s v="justificatif à fournir // "/>
    <n v="0.1"/>
    <n v="0.1"/>
    <n v="47.228999999999999"/>
    <m/>
    <n v="47.228999999999999"/>
    <s v="VWB"/>
    <n v="0"/>
    <n v="20"/>
    <n v="1"/>
    <n v="1"/>
    <m/>
    <m/>
    <n v="1"/>
    <s v="Valauto Lambersart VW"/>
    <s v="SKODA"/>
    <m/>
    <x v="1"/>
    <n v="507.52"/>
    <n v="2.1491424941774296E-2"/>
  </r>
  <r>
    <x v="2"/>
    <x v="1"/>
    <x v="2"/>
    <x v="5"/>
    <d v="2023-06-19T00:00:00"/>
    <m/>
    <m/>
    <m/>
    <m/>
    <m/>
    <n v="0"/>
    <x v="2"/>
    <n v="517544"/>
    <n v="7544"/>
    <s v="TMBJJ8NX8PY145806"/>
    <s v="NODEA"/>
    <x v="24"/>
    <n v="27373.35"/>
    <n v="3283.34"/>
    <n v="30656.69"/>
    <n v="6"/>
    <n v="648.35"/>
    <n v="35.229999999999997"/>
    <m/>
    <n v="613.12"/>
    <n v="2.1148728059030512E-2"/>
    <n v="0"/>
    <n v="0"/>
    <m/>
    <m/>
    <n v="0.1"/>
    <n v="0"/>
    <n v="61.312000000000005"/>
    <m/>
    <n v="61.312000000000005"/>
    <s v=""/>
    <n v="0"/>
    <n v="0"/>
    <n v="0"/>
    <n v="1"/>
    <m/>
    <m/>
    <n v="0"/>
    <s v="Valauto Lambersart VW"/>
    <s v="SKODA"/>
    <m/>
    <x v="1"/>
    <n v="648.35"/>
    <n v="2.1148728059030512E-2"/>
  </r>
  <r>
    <x v="2"/>
    <x v="1"/>
    <x v="2"/>
    <x v="31"/>
    <d v="2023-06-28T00:00:00"/>
    <m/>
    <m/>
    <m/>
    <m/>
    <m/>
    <n v="0"/>
    <x v="7"/>
    <n v="517750"/>
    <n v="7750"/>
    <s v="TMBGR6NW9P3140223"/>
    <s v="IDMA"/>
    <x v="26"/>
    <n v="22345.83"/>
    <n v="2450"/>
    <n v="24795.83"/>
    <n v="6"/>
    <n v="362.22"/>
    <n v="35.01"/>
    <m/>
    <n v="327.21000000000004"/>
    <n v="1.4608101442863577E-2"/>
    <n v="0"/>
    <n v="0"/>
    <m/>
    <m/>
    <n v="0.1"/>
    <n v="0.1"/>
    <n v="32.721000000000004"/>
    <m/>
    <n v="32.721000000000004"/>
    <s v="VWB"/>
    <n v="0"/>
    <n v="0"/>
    <n v="0"/>
    <n v="1"/>
    <m/>
    <m/>
    <n v="0"/>
    <s v="Valauto Lambersart VW"/>
    <s v="SKODA"/>
    <m/>
    <x v="1"/>
    <n v="362.22"/>
    <n v="1.4608101442863577E-2"/>
  </r>
  <r>
    <x v="2"/>
    <x v="1"/>
    <x v="2"/>
    <x v="31"/>
    <d v="2023-06-28T00:00:00"/>
    <m/>
    <m/>
    <m/>
    <m/>
    <m/>
    <n v="0"/>
    <x v="7"/>
    <n v="517751"/>
    <n v="7751"/>
    <s v="TMBGR6NW5P3140588"/>
    <s v="IDMA"/>
    <x v="26"/>
    <n v="22345.83"/>
    <n v="2450"/>
    <n v="24795.83"/>
    <n v="6"/>
    <n v="333.87"/>
    <n v="35.01"/>
    <m/>
    <n v="298.86"/>
    <n v="1.3464764034920387E-2"/>
    <n v="0"/>
    <n v="0"/>
    <m/>
    <m/>
    <n v="0.1"/>
    <n v="0.1"/>
    <n v="29.886000000000003"/>
    <m/>
    <n v="29.886000000000003"/>
    <s v="VWB"/>
    <n v="0"/>
    <n v="0"/>
    <n v="0"/>
    <n v="1"/>
    <m/>
    <m/>
    <n v="0"/>
    <s v="Valauto Lambersart VW"/>
    <s v="SKODA"/>
    <m/>
    <x v="1"/>
    <n v="333.87"/>
    <n v="1.3464764034920387E-2"/>
  </r>
  <r>
    <x v="2"/>
    <x v="1"/>
    <x v="2"/>
    <x v="18"/>
    <d v="2023-06-20T00:00:00"/>
    <m/>
    <m/>
    <m/>
    <m/>
    <m/>
    <n v="0"/>
    <x v="2"/>
    <n v="517832"/>
    <n v="7832"/>
    <s v="TMBEP6PJ6P4075906"/>
    <s v="AQUASTAR CONSULTING"/>
    <x v="10"/>
    <n v="16716.66"/>
    <n v="458.33"/>
    <n v="17174.990000000002"/>
    <n v="5"/>
    <n v="162.88"/>
    <n v="35.01"/>
    <m/>
    <n v="127.87"/>
    <n v="9.4835571956664883E-3"/>
    <n v="0"/>
    <n v="0"/>
    <m/>
    <m/>
    <n v="0.1"/>
    <n v="0.1"/>
    <n v="12.787000000000001"/>
    <m/>
    <n v="12.787000000000001"/>
    <s v="VWB"/>
    <n v="0"/>
    <n v="20"/>
    <n v="1"/>
    <n v="1"/>
    <m/>
    <m/>
    <n v="1"/>
    <s v="Valauto Lambersart VW"/>
    <s v="SKODA"/>
    <m/>
    <x v="1"/>
    <n v="162.88"/>
    <n v="9.4835571956664883E-3"/>
  </r>
  <r>
    <x v="2"/>
    <x v="0"/>
    <x v="2"/>
    <x v="11"/>
    <d v="2023-05-27T00:00:00"/>
    <s v="x"/>
    <m/>
    <m/>
    <m/>
    <m/>
    <n v="0"/>
    <x v="9"/>
    <n v="522998"/>
    <n v="2998"/>
    <s v="TMBJC7NY0NF065650"/>
    <s v="BOUVE"/>
    <x v="8"/>
    <n v="41125"/>
    <n v="5770.83"/>
    <n v="46895.83"/>
    <n v="147"/>
    <n v="1408.23"/>
    <n v="20.57"/>
    <m/>
    <n v="1387.66"/>
    <n v="3.0028895959406197E-2"/>
    <n v="-2344.79"/>
    <n v="0"/>
    <m/>
    <s v="Marge manquante"/>
    <m/>
    <n v="0.12"/>
    <n v="0"/>
    <m/>
    <n v="0"/>
    <s v=""/>
    <n v="1"/>
    <n v="0"/>
    <n v="0"/>
    <n v="1"/>
    <m/>
    <m/>
    <n v="0"/>
    <s v="Valauto Lambersart VW"/>
    <s v="SKODA"/>
    <m/>
    <x v="4"/>
    <n v="1408.23"/>
    <n v="3.0028895959406197E-2"/>
  </r>
  <r>
    <x v="2"/>
    <x v="1"/>
    <x v="2"/>
    <x v="31"/>
    <d v="2023-06-29T00:00:00"/>
    <m/>
    <m/>
    <m/>
    <m/>
    <m/>
    <n v="0"/>
    <x v="17"/>
    <n v="523031"/>
    <n v="3031"/>
    <s v="TMBJR7NUXP5031364"/>
    <s v="BOIS CONCEPT DEVELOPPEMENT "/>
    <x v="9"/>
    <n v="29095.83"/>
    <n v="4158.33"/>
    <n v="33254.160000000003"/>
    <n v="196"/>
    <n v="1387.4"/>
    <n v="35.01"/>
    <m/>
    <n v="1352.39"/>
    <n v="4.1721095947093535E-2"/>
    <n v="-1961.5"/>
    <n v="0"/>
    <m/>
    <m/>
    <n v="0.12"/>
    <n v="0.12"/>
    <n v="162.2868"/>
    <m/>
    <n v="162.2868"/>
    <s v="VWB"/>
    <n v="1"/>
    <n v="20"/>
    <n v="1"/>
    <n v="1"/>
    <m/>
    <m/>
    <n v="1"/>
    <s v="Valauto Lambersart VW"/>
    <s v="SKODA"/>
    <m/>
    <x v="2"/>
    <n v="1387.4"/>
    <n v="4.1721095947093535E-2"/>
  </r>
  <r>
    <x v="2"/>
    <x v="1"/>
    <x v="2"/>
    <x v="30"/>
    <d v="2023-06-29T00:00:00"/>
    <m/>
    <m/>
    <m/>
    <m/>
    <m/>
    <n v="0"/>
    <x v="10"/>
    <n v="523088"/>
    <n v="3088"/>
    <s v="TMBJJ7NS6P8034069"/>
    <s v="BAUDELET XAVIER"/>
    <x v="11"/>
    <n v="41587.5"/>
    <n v="4412.49"/>
    <n v="45999.99"/>
    <n v="140"/>
    <n v="2741.94"/>
    <n v="93.33"/>
    <m/>
    <n v="2648.61"/>
    <n v="5.9607404262479194E-2"/>
    <n v="-1194.67"/>
    <n v="0"/>
    <m/>
    <m/>
    <n v="0.12"/>
    <n v="0.12"/>
    <n v="317.83319999999998"/>
    <m/>
    <n v="317.83319999999998"/>
    <s v="VWB"/>
    <n v="1"/>
    <n v="0"/>
    <n v="0"/>
    <n v="1"/>
    <m/>
    <m/>
    <n v="0"/>
    <s v="Valauto Lambersart VW"/>
    <s v="SKODA"/>
    <m/>
    <x v="5"/>
    <n v="2741.94"/>
    <n v="5.9607404262479194E-2"/>
  </r>
  <r>
    <x v="2"/>
    <x v="1"/>
    <x v="2"/>
    <x v="31"/>
    <d v="2023-06-28T00:00:00"/>
    <m/>
    <m/>
    <m/>
    <m/>
    <m/>
    <n v="0"/>
    <x v="20"/>
    <n v="523247"/>
    <n v="3247"/>
    <s v="TMBER6NW7P3099257"/>
    <s v="POLONI ROMAIN ET FREDERIQUE"/>
    <x v="25"/>
    <n v="21845.84"/>
    <n v="1454.16"/>
    <n v="23300"/>
    <n v="97"/>
    <n v="1659.73"/>
    <n v="35"/>
    <m/>
    <n v="1624.73"/>
    <n v="7.1233047210300424E-2"/>
    <n v="-2330"/>
    <n v="0"/>
    <m/>
    <m/>
    <n v="0.12"/>
    <n v="0.12"/>
    <n v="194.9676"/>
    <m/>
    <n v="194.9676"/>
    <s v="VWB"/>
    <n v="1"/>
    <n v="20"/>
    <n v="1"/>
    <n v="1"/>
    <m/>
    <m/>
    <n v="1"/>
    <s v="Valauto Lambersart VW"/>
    <s v="SKODA"/>
    <m/>
    <x v="8"/>
    <n v="1659.73"/>
    <n v="7.1233047210300424E-2"/>
  </r>
  <r>
    <x v="2"/>
    <x v="1"/>
    <x v="2"/>
    <x v="3"/>
    <d v="2023-06-27T00:00:00"/>
    <m/>
    <m/>
    <m/>
    <m/>
    <m/>
    <n v="0"/>
    <x v="20"/>
    <n v="523317"/>
    <n v="3317"/>
    <s v="TMBJB7NS6P8532074"/>
    <s v="CALLENS AGNES"/>
    <x v="11"/>
    <n v="33329.17"/>
    <n v="3208.32"/>
    <n v="36537.49"/>
    <n v="14"/>
    <n v="1079.71"/>
    <n v="35.01"/>
    <m/>
    <n v="1044.7"/>
    <n v="2.9550743633457034E-2"/>
    <n v="-1826.88"/>
    <n v="0"/>
    <m/>
    <m/>
    <n v="0.12"/>
    <n v="0.12"/>
    <n v="125.364"/>
    <m/>
    <n v="125.364"/>
    <s v="VWB"/>
    <n v="1"/>
    <n v="20"/>
    <n v="1"/>
    <n v="1"/>
    <m/>
    <m/>
    <n v="1"/>
    <s v="Valauto Lambersart VW"/>
    <s v="SKODA"/>
    <m/>
    <x v="8"/>
    <n v="1079.71"/>
    <n v="2.9550743633457034E-2"/>
  </r>
  <r>
    <x v="2"/>
    <x v="1"/>
    <x v="2"/>
    <x v="20"/>
    <d v="2023-06-08T00:00:00"/>
    <m/>
    <m/>
    <m/>
    <m/>
    <m/>
    <n v="0"/>
    <x v="2"/>
    <n v="527484"/>
    <n v="7484"/>
    <s v="TMBJG8NX0PY117089"/>
    <s v="CIE EUROPE"/>
    <x v="24"/>
    <n v="26123.33"/>
    <n v="2991.67"/>
    <n v="29115"/>
    <n v="12"/>
    <n v="763.07"/>
    <n v="35.229999999999997"/>
    <m/>
    <n v="727.84"/>
    <n v="2.6208827065086728E-2"/>
    <n v="0"/>
    <n v="-727.87"/>
    <m/>
    <m/>
    <n v="0.1"/>
    <n v="0.1"/>
    <n v="72.784000000000006"/>
    <m/>
    <n v="72.784000000000006"/>
    <s v="VWB"/>
    <n v="0"/>
    <n v="20"/>
    <n v="1"/>
    <n v="1"/>
    <m/>
    <m/>
    <n v="1"/>
    <s v="Valauto Lambersart VW"/>
    <s v="SKODA"/>
    <m/>
    <x v="1"/>
    <n v="763.07"/>
    <n v="2.6208827065086728E-2"/>
  </r>
  <r>
    <x v="2"/>
    <x v="0"/>
    <x v="2"/>
    <x v="5"/>
    <d v="2023-06-19T00:00:00"/>
    <m/>
    <m/>
    <s v="X"/>
    <m/>
    <m/>
    <n v="0"/>
    <x v="2"/>
    <n v="527486"/>
    <n v="7486"/>
    <s v="TMBJG8NX8PY115574"/>
    <s v="CIE EUROPE"/>
    <x v="24"/>
    <n v="26123.35"/>
    <n v="2991.67"/>
    <n v="29115.019999999997"/>
    <n v="20"/>
    <n v="763.09"/>
    <n v="35.229999999999997"/>
    <m/>
    <n v="727.86"/>
    <n v="2.6209495992103048E-2"/>
    <n v="0"/>
    <n v="-727.87"/>
    <m/>
    <s v="Faire confirmer justif OP comm"/>
    <n v="0.1"/>
    <n v="0"/>
    <n v="72.786000000000001"/>
    <m/>
    <n v="72.786000000000001"/>
    <s v=""/>
    <n v="0"/>
    <n v="0"/>
    <n v="0"/>
    <n v="1"/>
    <m/>
    <m/>
    <n v="0"/>
    <s v="Valauto Lambersart VW"/>
    <s v="SKODA"/>
    <m/>
    <x v="1"/>
    <n v="763.09"/>
    <n v="2.6209495992103048E-2"/>
  </r>
  <r>
    <x v="2"/>
    <x v="1"/>
    <x v="2"/>
    <x v="30"/>
    <d v="2023-06-29T00:00:00"/>
    <m/>
    <m/>
    <m/>
    <m/>
    <m/>
    <n v="0"/>
    <x v="2"/>
    <n v="527505"/>
    <n v="7505"/>
    <s v="TMBJG8NXXPY139293"/>
    <s v="COREP"/>
    <x v="24"/>
    <n v="26123.33"/>
    <n v="2825"/>
    <n v="28948.33"/>
    <n v="14"/>
    <n v="469.42"/>
    <n v="35.229999999999997"/>
    <m/>
    <n v="434.19"/>
    <n v="1.6215788613712777E-2"/>
    <n v="0"/>
    <n v="-723.7"/>
    <m/>
    <m/>
    <n v="0.1"/>
    <n v="0.1"/>
    <n v="43.419000000000004"/>
    <m/>
    <n v="43.419000000000004"/>
    <s v="VWB"/>
    <n v="0"/>
    <n v="20"/>
    <n v="1"/>
    <n v="1"/>
    <m/>
    <m/>
    <n v="1"/>
    <s v="Valauto Lambersart VW"/>
    <s v="SKODA"/>
    <m/>
    <x v="1"/>
    <n v="469.42"/>
    <n v="1.6215788613712777E-2"/>
  </r>
  <r>
    <x v="2"/>
    <x v="1"/>
    <x v="2"/>
    <x v="3"/>
    <d v="2023-07-07T00:00:00"/>
    <m/>
    <m/>
    <m/>
    <m/>
    <m/>
    <n v="83015.710000000006"/>
    <x v="1"/>
    <n v="527561"/>
    <n v="7561"/>
    <s v="TMBLK8NX0PY150505"/>
    <s v="CAR ALL IN - CPTE"/>
    <x v="24"/>
    <n v="37113.69"/>
    <n v="5366.67"/>
    <n v="42480.36"/>
    <n v="4"/>
    <n v="902.05"/>
    <n v="136.54"/>
    <m/>
    <n v="765.51"/>
    <n v="2.1234518728184035E-2"/>
    <n v="0"/>
    <n v="0"/>
    <m/>
    <s v="0 comm demandé"/>
    <m/>
    <n v="0"/>
    <n v="0"/>
    <m/>
    <n v="0"/>
    <s v=""/>
    <n v="0"/>
    <n v="0"/>
    <n v="0"/>
    <n v="1"/>
    <m/>
    <m/>
    <n v="0"/>
    <s v="Valauto Lambersart VW"/>
    <s v="SKODA"/>
    <m/>
    <x v="1"/>
    <n v="902.05"/>
    <n v="2.1234518728184035E-2"/>
  </r>
  <r>
    <x v="2"/>
    <x v="3"/>
    <x v="2"/>
    <x v="2"/>
    <s v=""/>
    <m/>
    <m/>
    <m/>
    <s v="x"/>
    <m/>
    <n v="235334.85"/>
    <x v="5"/>
    <n v="527615"/>
    <n v="7615"/>
    <s v="TMBJC7NY8PF057007"/>
    <s v="VESTA - CPTE"/>
    <x v="8"/>
    <n v="41125"/>
    <n v="4054.17"/>
    <n v="45179.17"/>
    <n v="21"/>
    <n v="251.28"/>
    <n v="20.58"/>
    <m/>
    <n v="230.7"/>
    <n v="5.5618551646699132E-3"/>
    <n v="0"/>
    <n v="0"/>
    <m/>
    <m/>
    <m/>
    <n v="0"/>
    <n v="0"/>
    <m/>
    <n v="0"/>
    <s v=""/>
    <n v="0"/>
    <n v="0"/>
    <n v="0"/>
    <n v="1"/>
    <m/>
    <m/>
    <n v="0"/>
    <s v="Valauto Lambersart VW"/>
    <s v="SKODA"/>
    <m/>
    <x v="1"/>
    <n v="251.28"/>
    <n v="5.5618551646699132E-3"/>
  </r>
  <r>
    <x v="2"/>
    <x v="3"/>
    <x v="2"/>
    <x v="2"/>
    <d v="2023-07-04T00:00:00"/>
    <m/>
    <m/>
    <m/>
    <s v="x"/>
    <m/>
    <n v="235334.85"/>
    <x v="5"/>
    <n v="527616"/>
    <n v="7616"/>
    <s v="TMBJC7NY6PF057717"/>
    <s v="VESTA - CPTE"/>
    <x v="8"/>
    <n v="41125"/>
    <n v="4054.17"/>
    <n v="45179.17"/>
    <n v="381"/>
    <n v="928.97"/>
    <n v="20.58"/>
    <m/>
    <n v="908.39"/>
    <n v="2.0561909393200451E-2"/>
    <n v="0"/>
    <n v="-677.69"/>
    <m/>
    <m/>
    <n v="0.1"/>
    <n v="0"/>
    <n v="90.838999999999999"/>
    <m/>
    <n v="90.838999999999999"/>
    <s v=""/>
    <n v="0"/>
    <n v="0"/>
    <n v="0"/>
    <n v="1"/>
    <m/>
    <m/>
    <n v="0"/>
    <s v="Valauto Lambersart VW"/>
    <s v="SKODA"/>
    <m/>
    <x v="1"/>
    <n v="928.97"/>
    <n v="2.0561909393200451E-2"/>
  </r>
  <r>
    <x v="2"/>
    <x v="3"/>
    <x v="2"/>
    <x v="2"/>
    <d v="2023-07-03T00:00:00"/>
    <m/>
    <m/>
    <m/>
    <s v="x"/>
    <m/>
    <n v="235334.85"/>
    <x v="5"/>
    <n v="527617"/>
    <n v="7617"/>
    <s v="TMBJC7NY2PF057732"/>
    <s v="VESTA - CPTE"/>
    <x v="8"/>
    <n v="41125"/>
    <n v="4054.17"/>
    <n v="45179.17"/>
    <n v="21"/>
    <n v="928.97"/>
    <n v="20.58"/>
    <m/>
    <n v="908.39"/>
    <n v="2.0561909393200451E-2"/>
    <n v="0"/>
    <n v="-677.69"/>
    <m/>
    <m/>
    <n v="0.1"/>
    <n v="0"/>
    <n v="90.838999999999999"/>
    <m/>
    <n v="90.838999999999999"/>
    <s v=""/>
    <n v="0"/>
    <n v="0"/>
    <n v="0"/>
    <n v="1"/>
    <m/>
    <m/>
    <n v="0"/>
    <s v="Valauto Lambersart VW"/>
    <s v="SKODA"/>
    <m/>
    <x v="1"/>
    <n v="928.97"/>
    <n v="2.0561909393200451E-2"/>
  </r>
  <r>
    <x v="2"/>
    <x v="3"/>
    <x v="2"/>
    <x v="2"/>
    <d v="2023-07-03T00:00:00"/>
    <m/>
    <m/>
    <m/>
    <s v="x"/>
    <m/>
    <n v="235334.85"/>
    <x v="5"/>
    <n v="527618"/>
    <n v="7618"/>
    <s v="TMBJC7NY3PF057707"/>
    <s v="VESTA - CPTE"/>
    <x v="8"/>
    <n v="41125"/>
    <n v="4054.17"/>
    <n v="45179.17"/>
    <n v="18"/>
    <n v="928.97"/>
    <n v="20.58"/>
    <m/>
    <n v="908.39"/>
    <n v="2.0561909393200451E-2"/>
    <n v="0"/>
    <n v="-677.69"/>
    <m/>
    <m/>
    <m/>
    <n v="0"/>
    <n v="0"/>
    <m/>
    <n v="0"/>
    <s v=""/>
    <n v="0"/>
    <n v="0"/>
    <n v="0"/>
    <n v="1"/>
    <m/>
    <m/>
    <n v="0"/>
    <s v="Valauto Lambersart VW"/>
    <s v="SKODA"/>
    <m/>
    <x v="1"/>
    <n v="928.97"/>
    <n v="2.0561909393200451E-2"/>
  </r>
  <r>
    <x v="2"/>
    <x v="2"/>
    <x v="2"/>
    <x v="30"/>
    <d v="2023-06-29T00:00:00"/>
    <m/>
    <m/>
    <m/>
    <s v="x"/>
    <m/>
    <n v="-390.28"/>
    <x v="5"/>
    <n v="527642"/>
    <n v="7642"/>
    <s v="TMBJB7NY3PF061971"/>
    <s v="NOVAPTIS"/>
    <x v="8"/>
    <n v="35658.33"/>
    <n v="4354.17"/>
    <n v="40012.5"/>
    <n v="7"/>
    <n v="824.88"/>
    <n v="20.5"/>
    <m/>
    <n v="804.38"/>
    <n v="2.0615557638238049E-2"/>
    <n v="0"/>
    <n v="0"/>
    <m/>
    <s v="trop percu"/>
    <n v="0.1"/>
    <n v="0.1"/>
    <n v="80.438000000000002"/>
    <m/>
    <n v="80.438000000000002"/>
    <s v="VWB"/>
    <n v="0"/>
    <n v="20"/>
    <n v="1"/>
    <n v="1"/>
    <m/>
    <m/>
    <n v="1"/>
    <s v="Valauto Lambersart VW"/>
    <s v="SKODA"/>
    <m/>
    <x v="1"/>
    <n v="824.88"/>
    <n v="2.0615557638238049E-2"/>
  </r>
  <r>
    <x v="2"/>
    <x v="2"/>
    <x v="2"/>
    <x v="30"/>
    <d v="2023-06-29T00:00:00"/>
    <m/>
    <m/>
    <m/>
    <s v="x"/>
    <m/>
    <n v="-390.28"/>
    <x v="5"/>
    <n v="527643"/>
    <n v="7643"/>
    <s v="TMBJB7NY4PF062045"/>
    <s v="NOVAPTIS"/>
    <x v="8"/>
    <n v="35658.33"/>
    <n v="4358.34"/>
    <n v="40016.67"/>
    <n v="6"/>
    <n v="824.96"/>
    <n v="20.51"/>
    <m/>
    <n v="804.45"/>
    <n v="2.0615408528495752E-2"/>
    <n v="0"/>
    <n v="0"/>
    <m/>
    <s v="trop percu"/>
    <n v="0.1"/>
    <n v="0.1"/>
    <n v="80.445000000000007"/>
    <m/>
    <n v="80.445000000000007"/>
    <s v="VWB"/>
    <n v="0"/>
    <n v="20"/>
    <n v="1"/>
    <n v="1"/>
    <m/>
    <m/>
    <n v="1"/>
    <s v="Valauto Lambersart VW"/>
    <s v="SKODA"/>
    <m/>
    <x v="1"/>
    <n v="824.96"/>
    <n v="2.0615408528495752E-2"/>
  </r>
  <r>
    <x v="2"/>
    <x v="1"/>
    <x v="2"/>
    <x v="13"/>
    <d v="2023-06-26T00:00:00"/>
    <m/>
    <m/>
    <m/>
    <m/>
    <m/>
    <n v="112319"/>
    <x v="1"/>
    <n v="527678"/>
    <n v="7678"/>
    <s v="TMBJJ7NS2P8526548"/>
    <s v="CAR ALL IN - CPTE"/>
    <x v="11"/>
    <n v="35030.36"/>
    <n v="1012.5"/>
    <n v="36042.86"/>
    <n v="7"/>
    <n v="1128.8699999999999"/>
    <n v="92.14"/>
    <m/>
    <n v="1036.7299999999998"/>
    <n v="3.132021154814018E-2"/>
    <n v="0"/>
    <n v="-1805"/>
    <m/>
    <s v="véhicule non retiré par uniroute"/>
    <m/>
    <n v="0"/>
    <n v="0"/>
    <m/>
    <n v="0"/>
    <s v=""/>
    <n v="0"/>
    <n v="0"/>
    <n v="0"/>
    <n v="1"/>
    <m/>
    <m/>
    <n v="0"/>
    <s v="Valauto Lambersart VW"/>
    <s v="SKODA"/>
    <m/>
    <x v="1"/>
    <n v="1128.8699999999999"/>
    <n v="3.132021154814018E-2"/>
  </r>
  <r>
    <x v="2"/>
    <x v="1"/>
    <x v="2"/>
    <x v="44"/>
    <d v="2023-06-17T00:00:00"/>
    <m/>
    <m/>
    <m/>
    <m/>
    <m/>
    <n v="0"/>
    <x v="20"/>
    <n v="533037"/>
    <n v="3037"/>
    <s v="TMBJJ8NX8PY149757"/>
    <s v="DEFRANCQ FANNY"/>
    <x v="24"/>
    <n v="27373.35"/>
    <n v="4683.34"/>
    <n v="32056.69"/>
    <n v="1"/>
    <n v="2109.27"/>
    <n v="35.229999999999997"/>
    <m/>
    <n v="2074.04"/>
    <n v="6.5798122014468746E-2"/>
    <n v="0"/>
    <n v="0"/>
    <m/>
    <m/>
    <n v="0.1"/>
    <n v="0"/>
    <n v="207.404"/>
    <m/>
    <n v="207.404"/>
    <s v=""/>
    <n v="0"/>
    <n v="0"/>
    <n v="0"/>
    <n v="1"/>
    <m/>
    <m/>
    <n v="0"/>
    <s v="Valauto Lambersart VW"/>
    <s v="SKODA"/>
    <m/>
    <x v="8"/>
    <n v="2109.27"/>
    <n v="6.5798122014468746E-2"/>
  </r>
  <r>
    <x v="2"/>
    <x v="1"/>
    <x v="2"/>
    <x v="27"/>
    <d v="2023-06-23T00:00:00"/>
    <m/>
    <m/>
    <m/>
    <m/>
    <m/>
    <n v="0"/>
    <x v="20"/>
    <n v="533162"/>
    <n v="3162"/>
    <s v="TMBGR6NWXP3127352"/>
    <s v="DORSCH MARIE-CHRISTINE"/>
    <x v="26"/>
    <n v="21762.5"/>
    <n v="2983.33"/>
    <n v="24745.83"/>
    <n v="32"/>
    <n v="1526.83"/>
    <n v="35"/>
    <m/>
    <n v="1491.83"/>
    <n v="6.17004966089236E-2"/>
    <n v="0"/>
    <n v="-2169"/>
    <m/>
    <m/>
    <n v="0.12"/>
    <n v="0.12"/>
    <n v="179.0196"/>
    <m/>
    <n v="179.0196"/>
    <s v="VWB"/>
    <n v="1"/>
    <n v="20"/>
    <n v="1"/>
    <n v="1"/>
    <m/>
    <m/>
    <n v="1"/>
    <s v="Valauto Lambersart VW"/>
    <s v="SKODA"/>
    <m/>
    <x v="8"/>
    <n v="1526.83"/>
    <n v="6.17004966089236E-2"/>
  </r>
  <r>
    <x v="2"/>
    <x v="1"/>
    <x v="2"/>
    <x v="5"/>
    <d v="2023-06-16T00:00:00"/>
    <m/>
    <m/>
    <m/>
    <m/>
    <m/>
    <m/>
    <x v="1"/>
    <n v="537411"/>
    <n v="7411"/>
    <s v="TMBJJ8NX0PY131785"/>
    <s v="GMT OUTDOOR"/>
    <x v="24"/>
    <n v="30065"/>
    <n v="2416.67"/>
    <n v="32481.67"/>
    <n v="6"/>
    <n v="3483.26"/>
    <n v="35.229999999999997"/>
    <m/>
    <n v="3448.03"/>
    <n v="0.10723771283927214"/>
    <n v="0"/>
    <n v="0"/>
    <m/>
    <m/>
    <m/>
    <n v="0"/>
    <n v="0"/>
    <m/>
    <n v="0"/>
    <s v=""/>
    <n v="0"/>
    <n v="0"/>
    <n v="0"/>
    <n v="1"/>
    <m/>
    <m/>
    <n v="0"/>
    <s v="Valauto Lambersart VW"/>
    <s v="SKODA"/>
    <m/>
    <x v="1"/>
    <n v="3483.26"/>
    <n v="0.10723771283927214"/>
  </r>
  <r>
    <x v="2"/>
    <x v="3"/>
    <x v="2"/>
    <x v="2"/>
    <s v=""/>
    <m/>
    <m/>
    <m/>
    <s v="x"/>
    <m/>
    <n v="235334.85"/>
    <x v="5"/>
    <n v="537619"/>
    <n v="7619"/>
    <s v="TMBJC7NY2PF057777"/>
    <s v="VESTA - CPTE"/>
    <x v="8"/>
    <n v="41125"/>
    <n v="4054.17"/>
    <n v="45179.17"/>
    <n v="16"/>
    <n v="251.28"/>
    <n v="20.58"/>
    <m/>
    <n v="230.7"/>
    <n v="5.5618551646699132E-3"/>
    <n v="0"/>
    <n v="0"/>
    <m/>
    <m/>
    <m/>
    <n v="0"/>
    <n v="0"/>
    <m/>
    <n v="0"/>
    <s v=""/>
    <n v="0"/>
    <n v="0"/>
    <n v="0"/>
    <n v="1"/>
    <m/>
    <m/>
    <n v="0"/>
    <s v="Valauto Lambersart VW"/>
    <s v="SKODA"/>
    <m/>
    <x v="1"/>
    <n v="251.28"/>
    <n v="5.5618551646699132E-3"/>
  </r>
  <r>
    <x v="2"/>
    <x v="1"/>
    <x v="2"/>
    <x v="2"/>
    <d v="2023-06-30T00:00:00"/>
    <m/>
    <m/>
    <m/>
    <m/>
    <m/>
    <n v="0"/>
    <x v="1"/>
    <n v="547412"/>
    <n v="7412"/>
    <s v="TMBJJ8NX6PY132939"/>
    <s v="HALL U NEED"/>
    <x v="24"/>
    <n v="30065"/>
    <n v="2416.67"/>
    <n v="32481.67"/>
    <n v="30"/>
    <n v="3159.19"/>
    <n v="35.229999999999997"/>
    <m/>
    <n v="3123.96"/>
    <n v="9.7260701189316942E-2"/>
    <n v="-961.07"/>
    <n v="0"/>
    <m/>
    <m/>
    <m/>
    <n v="0"/>
    <n v="0"/>
    <m/>
    <n v="0"/>
    <s v="VWB"/>
    <n v="0"/>
    <n v="0"/>
    <n v="0"/>
    <n v="1"/>
    <m/>
    <m/>
    <n v="0"/>
    <s v="Valauto Lambersart VW"/>
    <s v="SKODA"/>
    <m/>
    <x v="1"/>
    <n v="3159.19"/>
    <n v="9.7260701189316942E-2"/>
  </r>
  <r>
    <x v="2"/>
    <x v="0"/>
    <x v="3"/>
    <x v="45"/>
    <d v="2023-04-13T00:00:00"/>
    <s v="x"/>
    <m/>
    <m/>
    <m/>
    <m/>
    <n v="1681.2"/>
    <x v="1"/>
    <n v="516646"/>
    <n v="6646"/>
    <s v="WVGZZZ5N3PM063677"/>
    <s v="DLM - CPTE"/>
    <x v="14"/>
    <n v="42766.67"/>
    <n v="1262.5"/>
    <n v="44029.17"/>
    <n v="9"/>
    <n v="-5172.32"/>
    <n v="129.16"/>
    <m/>
    <n v="-5301.48"/>
    <n v="-0.11747484678907189"/>
    <n v="0"/>
    <n v="0"/>
    <m/>
    <s v="Marge manquante"/>
    <m/>
    <n v="0"/>
    <n v="0"/>
    <m/>
    <n v="0"/>
    <s v=""/>
    <n v="0"/>
    <n v="0"/>
    <n v="0"/>
    <n v="1"/>
    <m/>
    <m/>
    <n v="0"/>
    <s v="Valauto Lambersart VW"/>
    <s v="VOLKSWAGEN"/>
    <m/>
    <x v="1"/>
    <n v="-5172.32"/>
    <n v="-0.11747484678907189"/>
  </r>
  <r>
    <x v="2"/>
    <x v="1"/>
    <x v="3"/>
    <x v="42"/>
    <d v="2023-06-15T00:00:00"/>
    <m/>
    <m/>
    <m/>
    <m/>
    <m/>
    <n v="0"/>
    <x v="2"/>
    <n v="516660"/>
    <n v="6660"/>
    <s v="WVGZZZ5N5PW414948"/>
    <s v="PAPIACHVILI NICOLAS"/>
    <x v="14"/>
    <n v="39975"/>
    <n v="4125"/>
    <n v="44100"/>
    <n v="36"/>
    <n v="977.01"/>
    <n v="95"/>
    <m/>
    <n v="882.01"/>
    <n v="2.2154421768707484E-2"/>
    <n v="0"/>
    <n v="0"/>
    <m/>
    <m/>
    <n v="0.1"/>
    <n v="0.1"/>
    <n v="88.201000000000008"/>
    <m/>
    <n v="88.201000000000008"/>
    <s v="VWB"/>
    <n v="1"/>
    <n v="20"/>
    <n v="1"/>
    <n v="1"/>
    <m/>
    <m/>
    <n v="1"/>
    <s v="Valauto Lambersart VW"/>
    <s v="VOLKSWAGEN"/>
    <m/>
    <x v="1"/>
    <n v="977.01"/>
    <n v="2.2154421768707484E-2"/>
  </r>
  <r>
    <x v="2"/>
    <x v="1"/>
    <x v="3"/>
    <x v="2"/>
    <d v="2023-06-30T00:00:00"/>
    <m/>
    <m/>
    <m/>
    <s v="x"/>
    <m/>
    <n v="43355.8"/>
    <x v="2"/>
    <n v="516872"/>
    <n v="6872"/>
    <s v="WVGZZZ5N7PW414241"/>
    <s v="PHARMACIE BROCHET-CARPENTIER"/>
    <x v="14"/>
    <n v="39966.67"/>
    <n v="583.33000000000004"/>
    <n v="40550"/>
    <n v="67"/>
    <n v="906.01"/>
    <n v="95"/>
    <m/>
    <n v="811.01"/>
    <n v="2.2343033292231813E-2"/>
    <n v="0"/>
    <n v="0"/>
    <m/>
    <s v="financement en Bon a payer"/>
    <n v="0.1"/>
    <n v="0.1"/>
    <n v="81.100999999999999"/>
    <m/>
    <n v="81.100999999999999"/>
    <s v="VWB"/>
    <n v="0"/>
    <n v="20"/>
    <n v="1"/>
    <n v="1"/>
    <m/>
    <m/>
    <n v="1"/>
    <s v="Valauto Lambersart VW"/>
    <s v="VOLKSWAGEN"/>
    <m/>
    <x v="1"/>
    <n v="906.01"/>
    <n v="2.2343033292231813E-2"/>
  </r>
  <r>
    <x v="2"/>
    <x v="1"/>
    <x v="3"/>
    <x v="18"/>
    <d v="2023-06-20T00:00:00"/>
    <m/>
    <m/>
    <m/>
    <m/>
    <m/>
    <n v="0"/>
    <x v="2"/>
    <n v="516873"/>
    <n v="6873"/>
    <s v="WVGZZZ5N8PW414247"/>
    <s v="PHARMACIE BROCHET-CARPENTIER"/>
    <x v="14"/>
    <n v="39966.67"/>
    <n v="583.33000000000004"/>
    <n v="40550"/>
    <n v="56"/>
    <n v="906.01"/>
    <n v="95"/>
    <m/>
    <n v="811.01"/>
    <n v="2.2343033292231813E-2"/>
    <n v="0"/>
    <n v="0"/>
    <m/>
    <m/>
    <n v="0.1"/>
    <n v="0.1"/>
    <n v="81.100999999999999"/>
    <m/>
    <n v="81.100999999999999"/>
    <s v="VWB"/>
    <n v="0"/>
    <n v="20"/>
    <n v="1"/>
    <n v="1"/>
    <m/>
    <m/>
    <n v="1"/>
    <s v="Valauto Lambersart VW"/>
    <s v="VOLKSWAGEN"/>
    <m/>
    <x v="1"/>
    <n v="906.01"/>
    <n v="2.2343033292231813E-2"/>
  </r>
  <r>
    <x v="2"/>
    <x v="3"/>
    <x v="3"/>
    <x v="9"/>
    <d v="2023-07-12T00:00:00"/>
    <m/>
    <m/>
    <m/>
    <s v="x"/>
    <m/>
    <n v="40999"/>
    <x v="22"/>
    <n v="516940"/>
    <n v="6940"/>
    <s v="WVGZZZE2ZPE069410"/>
    <s v="HARLE GAETAN"/>
    <x v="18"/>
    <n v="42710.83"/>
    <n v="2191.66"/>
    <n v="44902.490000000005"/>
    <n v="17"/>
    <n v="-4671.67"/>
    <n v="95"/>
    <m/>
    <n v="-4766.67"/>
    <n v="-0.10404033272987755"/>
    <n v="0"/>
    <n v="0"/>
    <m/>
    <s v="financement non recu"/>
    <m/>
    <n v="0"/>
    <n v="0"/>
    <m/>
    <n v="0"/>
    <s v=""/>
    <n v="0"/>
    <n v="0"/>
    <n v="0"/>
    <n v="1"/>
    <m/>
    <m/>
    <n v="0"/>
    <s v="Valauto Lambersart VW"/>
    <s v="VOLKSWAGEN"/>
    <m/>
    <x v="5"/>
    <n v="-4671.67"/>
    <n v="-0.10404033272987755"/>
  </r>
  <r>
    <x v="2"/>
    <x v="1"/>
    <x v="3"/>
    <x v="45"/>
    <d v="2023-04-14T00:00:00"/>
    <m/>
    <m/>
    <m/>
    <m/>
    <m/>
    <n v="0"/>
    <x v="16"/>
    <n v="519634"/>
    <n v="9634"/>
    <s v="WVGZZZA1ZPV598441"/>
    <s v="BOUCHELIT NADIA"/>
    <x v="13"/>
    <n v="33482.5"/>
    <n v="3025"/>
    <n v="36507.5"/>
    <n v="126"/>
    <n v="1213.8599999999999"/>
    <n v="95"/>
    <m/>
    <n v="1118.8599999999999"/>
    <n v="3.3249606245292058E-2"/>
    <n v="-2555.5300000000002"/>
    <n v="0"/>
    <m/>
    <m/>
    <n v="0.13"/>
    <n v="0.12"/>
    <n v="145.45179999999999"/>
    <m/>
    <n v="145.45179999999999"/>
    <s v="VWB"/>
    <n v="1"/>
    <n v="20"/>
    <n v="1"/>
    <n v="1"/>
    <m/>
    <m/>
    <n v="1"/>
    <s v="Valauto Lambersart VW"/>
    <s v="VOLKSWAGEN"/>
    <m/>
    <x v="5"/>
    <n v="1213.8599999999999"/>
    <n v="3.3249606245292058E-2"/>
  </r>
  <r>
    <x v="2"/>
    <x v="1"/>
    <x v="3"/>
    <x v="5"/>
    <d v="2023-06-19T00:00:00"/>
    <m/>
    <m/>
    <m/>
    <m/>
    <m/>
    <m/>
    <x v="2"/>
    <n v="527152"/>
    <n v="7152"/>
    <s v="WVGZZZ5N9PW416279"/>
    <s v="PARAGON TRANSACTION S.A."/>
    <x v="14"/>
    <n v="39966.67"/>
    <n v="583.33000000000004"/>
    <n v="40550"/>
    <n v="9"/>
    <n v="1311.51"/>
    <n v="95"/>
    <m/>
    <n v="1216.51"/>
    <n v="3.2343033292231815E-2"/>
    <n v="0"/>
    <n v="0"/>
    <m/>
    <m/>
    <n v="0.1"/>
    <n v="0"/>
    <n v="121.65100000000001"/>
    <m/>
    <n v="121.65100000000001"/>
    <s v=""/>
    <n v="0"/>
    <n v="0"/>
    <n v="0"/>
    <n v="1"/>
    <m/>
    <m/>
    <n v="0"/>
    <s v="Valauto Lambersart VW"/>
    <s v="VOLKSWAGEN"/>
    <m/>
    <x v="1"/>
    <n v="1311.51"/>
    <n v="3.2343033292231815E-2"/>
  </r>
  <r>
    <x v="2"/>
    <x v="1"/>
    <x v="3"/>
    <x v="9"/>
    <d v="2023-06-26T00:00:00"/>
    <m/>
    <m/>
    <m/>
    <m/>
    <m/>
    <n v="0"/>
    <x v="23"/>
    <n v="527202"/>
    <n v="7202"/>
    <s v="WVGZZZA1ZPV693098"/>
    <s v="ENGELAERE MYRTILLE"/>
    <x v="13"/>
    <n v="34497.760000000002"/>
    <n v="2170.83"/>
    <n v="36668.590000000004"/>
    <n v="16"/>
    <n v="1175.19"/>
    <n v="95"/>
    <m/>
    <n v="1080.19"/>
    <n v="3.2048955250256417E-2"/>
    <n v="0"/>
    <n v="-2450"/>
    <m/>
    <m/>
    <n v="0.13"/>
    <n v="0.12"/>
    <n v="140.4247"/>
    <m/>
    <n v="140.4247"/>
    <s v="VWB"/>
    <n v="30"/>
    <n v="50"/>
    <n v="1"/>
    <n v="1"/>
    <m/>
    <m/>
    <n v="1"/>
    <s v="Valauto Lambersart VW"/>
    <s v="VOLKSWAGEN"/>
    <m/>
    <x v="5"/>
    <n v="1175.19"/>
    <n v="3.2048955250256417E-2"/>
  </r>
  <r>
    <x v="2"/>
    <x v="1"/>
    <x v="3"/>
    <x v="19"/>
    <d v="2023-06-21T00:00:00"/>
    <m/>
    <m/>
    <m/>
    <m/>
    <m/>
    <n v="0"/>
    <x v="3"/>
    <n v="527313"/>
    <n v="7313"/>
    <s v="WVGZZZ5N0PW417529"/>
    <s v="VANELSLANDE BERNARD"/>
    <x v="14"/>
    <n v="41945.83"/>
    <n v="6825"/>
    <n v="48770.83"/>
    <n v="5"/>
    <n v="1031.25"/>
    <n v="95"/>
    <m/>
    <n v="936.25"/>
    <n v="2.1144811355476214E-2"/>
    <n v="0"/>
    <n v="0"/>
    <m/>
    <m/>
    <n v="0.08"/>
    <n v="0.1"/>
    <n v="74.900000000000006"/>
    <m/>
    <n v="74.900000000000006"/>
    <s v="VWB"/>
    <n v="1"/>
    <n v="0"/>
    <n v="0"/>
    <n v="1"/>
    <m/>
    <m/>
    <n v="0"/>
    <s v="Valauto Lambersart VW"/>
    <s v="VOLKSWAGEN"/>
    <m/>
    <x v="1"/>
    <n v="1031.25"/>
    <n v="2.1144811355476214E-2"/>
  </r>
  <r>
    <x v="2"/>
    <x v="0"/>
    <x v="3"/>
    <x v="0"/>
    <d v="2023-06-10T00:00:00"/>
    <s v="x"/>
    <m/>
    <m/>
    <m/>
    <m/>
    <n v="0"/>
    <x v="24"/>
    <n v="526730"/>
    <n v="6730"/>
    <s v="WVWZZZCD1PW306874"/>
    <s v="SAS AUTO EXPO - CPTE"/>
    <x v="19"/>
    <n v="38073.839999999997"/>
    <n v="2073.12"/>
    <n v="40146.959999999999"/>
    <n v="162"/>
    <n v="0"/>
    <n v="0"/>
    <m/>
    <n v="0"/>
    <n v="0"/>
    <n v="0"/>
    <n v="0"/>
    <m/>
    <m/>
    <m/>
    <n v="0"/>
    <n v="0"/>
    <m/>
    <n v="0"/>
    <s v=""/>
    <n v="0"/>
    <n v="0"/>
    <n v="0"/>
    <n v="1"/>
    <m/>
    <m/>
    <n v="0"/>
    <s v="Valauto Lambersart VW"/>
    <s v="VOLKSWAGEN"/>
    <m/>
    <x v="7"/>
    <n v="0"/>
    <n v="0"/>
  </r>
  <r>
    <x v="2"/>
    <x v="1"/>
    <x v="3"/>
    <x v="31"/>
    <d v="2023-07-01T00:00:00"/>
    <m/>
    <m/>
    <m/>
    <s v="x"/>
    <m/>
    <n v="46047.79"/>
    <x v="25"/>
    <n v="527350"/>
    <n v="7350"/>
    <s v="WVWZZZCD1PW032611"/>
    <s v="CACHEUX CYRIAQUE"/>
    <x v="19"/>
    <n v="28239.61"/>
    <n v="2341.66"/>
    <n v="30581.27"/>
    <n v="22"/>
    <n v="1513.03"/>
    <n v="95"/>
    <m/>
    <n v="1418.03"/>
    <n v="4.9475708497390719E-2"/>
    <n v="0"/>
    <n v="-1230"/>
    <m/>
    <s v="reprise non passée"/>
    <n v="0.1"/>
    <n v="0"/>
    <n v="141.803"/>
    <m/>
    <n v="141.803"/>
    <s v=""/>
    <n v="0"/>
    <n v="0"/>
    <n v="0"/>
    <n v="1"/>
    <m/>
    <m/>
    <n v="0"/>
    <s v="Valauto Lambersart VW"/>
    <s v="VOLKSWAGEN"/>
    <m/>
    <x v="5"/>
    <n v="1513.03"/>
    <n v="4.9475708497390719E-2"/>
  </r>
  <r>
    <x v="2"/>
    <x v="2"/>
    <x v="3"/>
    <x v="46"/>
    <d v="2023-04-11T00:00:00"/>
    <m/>
    <m/>
    <m/>
    <s v="x"/>
    <m/>
    <n v="9479.75"/>
    <x v="26"/>
    <n v="527623"/>
    <n v="7623"/>
    <s v="WVGZZZA1ZPV641877"/>
    <s v="VEROONE JEAN JACQUES"/>
    <x v="13"/>
    <n v="29853.33"/>
    <n v="1649.99"/>
    <n v="31503.320000000003"/>
    <n v="31"/>
    <n v="2497.16"/>
    <n v="95"/>
    <m/>
    <n v="2402.16"/>
    <n v="7.9266566190484042E-2"/>
    <n v="0"/>
    <n v="-1200"/>
    <m/>
    <s v="solde client"/>
    <n v="0.08"/>
    <n v="0.08"/>
    <n v="192.1728"/>
    <m/>
    <n v="192.1728"/>
    <s v="VWB"/>
    <n v="1"/>
    <n v="20"/>
    <n v="1"/>
    <n v="1"/>
    <m/>
    <m/>
    <n v="1"/>
    <s v="Valauto Lambersart VW"/>
    <s v="VOLKSWAGEN"/>
    <m/>
    <x v="5"/>
    <n v="2497.16"/>
    <n v="7.9266566190484042E-2"/>
  </r>
  <r>
    <x v="2"/>
    <x v="1"/>
    <x v="3"/>
    <x v="44"/>
    <d v="2023-06-14T00:00:00"/>
    <m/>
    <m/>
    <m/>
    <m/>
    <m/>
    <n v="0"/>
    <x v="1"/>
    <n v="537008"/>
    <n v="7008"/>
    <s v="WVGZZZ1T4PW023908"/>
    <s v="IANORD"/>
    <x v="27"/>
    <n v="32542.5"/>
    <n v="2250"/>
    <n v="34792.5"/>
    <n v="12"/>
    <n v="1405.45"/>
    <n v="95"/>
    <m/>
    <n v="1310.45"/>
    <n v="4.0395200114967306E-2"/>
    <n v="0"/>
    <n v="0"/>
    <m/>
    <m/>
    <m/>
    <n v="0"/>
    <n v="0"/>
    <m/>
    <n v="0"/>
    <s v="VWB"/>
    <n v="0"/>
    <n v="0"/>
    <n v="0"/>
    <n v="1"/>
    <m/>
    <m/>
    <n v="0"/>
    <s v="Valauto Lambersart VW"/>
    <s v="VOLKSWAGEN"/>
    <m/>
    <x v="1"/>
    <n v="1405.45"/>
    <n v="4.0395200114967306E-2"/>
  </r>
  <r>
    <x v="2"/>
    <x v="1"/>
    <x v="3"/>
    <x v="31"/>
    <d v="2023-06-28T00:00:00"/>
    <m/>
    <m/>
    <m/>
    <m/>
    <m/>
    <n v="0"/>
    <x v="16"/>
    <n v="537039"/>
    <n v="7039"/>
    <s v="WVGZZZC1ZPY031572"/>
    <s v="PREVOT CHRISTIANCHRISTIAN"/>
    <x v="16"/>
    <n v="20697.759999999998"/>
    <n v="758.33"/>
    <n v="21456.09"/>
    <n v="216"/>
    <n v="1044.8699999999999"/>
    <n v="175.08"/>
    <m/>
    <n v="869.78999999999985"/>
    <n v="4.8698061948845288E-2"/>
    <n v="0"/>
    <n v="-2333.34"/>
    <m/>
    <s v="challenge"/>
    <n v="0.13"/>
    <n v="0.12"/>
    <n v="113.07269999999998"/>
    <n v="100"/>
    <n v="213.0727"/>
    <s v="VWB"/>
    <n v="10"/>
    <n v="50"/>
    <n v="1"/>
    <n v="1"/>
    <m/>
    <m/>
    <n v="1"/>
    <s v="Valauto Lambersart VW"/>
    <s v="VOLKSWAGEN"/>
    <m/>
    <x v="5"/>
    <n v="1044.8699999999999"/>
    <n v="4.8698061948845288E-2"/>
  </r>
  <r>
    <x v="2"/>
    <x v="1"/>
    <x v="3"/>
    <x v="9"/>
    <d v="2023-06-26T00:00:00"/>
    <m/>
    <m/>
    <m/>
    <m/>
    <m/>
    <n v="0"/>
    <x v="5"/>
    <n v="537137"/>
    <n v="7137"/>
    <s v="WVGZZZ5N8PW416516"/>
    <s v="FORESTIERE LESQUINOISE"/>
    <x v="14"/>
    <n v="36375"/>
    <n v="2975"/>
    <n v="39350"/>
    <n v="17"/>
    <n v="457.84"/>
    <n v="95"/>
    <m/>
    <n v="362.84"/>
    <n v="1.1635069885641676E-2"/>
    <n v="0"/>
    <n v="0"/>
    <m/>
    <m/>
    <n v="0.1"/>
    <n v="0.1"/>
    <n v="36.283999999999999"/>
    <m/>
    <n v="36.283999999999999"/>
    <s v=""/>
    <n v="0"/>
    <n v="0"/>
    <n v="0"/>
    <n v="1"/>
    <m/>
    <m/>
    <n v="0"/>
    <s v="Valauto Lambersart VW"/>
    <s v="VOLKSWAGEN"/>
    <m/>
    <x v="1"/>
    <n v="457.84"/>
    <n v="1.1635069885641676E-2"/>
  </r>
  <r>
    <x v="2"/>
    <x v="1"/>
    <x v="3"/>
    <x v="3"/>
    <d v="2023-06-28T00:00:00"/>
    <m/>
    <m/>
    <m/>
    <s v="x"/>
    <m/>
    <n v="3000"/>
    <x v="16"/>
    <n v="527716"/>
    <n v="7716"/>
    <s v="WVGZZZC1ZPY094275"/>
    <s v="HACHE JEAN-FRANCOIS"/>
    <x v="16"/>
    <n v="24106.09"/>
    <n v="1237.5"/>
    <n v="25343.59"/>
    <n v="14"/>
    <n v="1122.5100000000002"/>
    <n v="95"/>
    <m/>
    <n v="1027.5100000000002"/>
    <n v="4.4291672963459407E-2"/>
    <n v="0"/>
    <n v="-2333.34"/>
    <m/>
    <s v="reprise non pasée"/>
    <n v="0.1"/>
    <n v="0.08"/>
    <n v="102.75100000000003"/>
    <m/>
    <n v="102.75100000000003"/>
    <s v="VWB"/>
    <n v="30"/>
    <n v="50"/>
    <n v="1"/>
    <n v="1"/>
    <m/>
    <m/>
    <n v="1"/>
    <s v="Valauto Lambersart VW"/>
    <s v="VOLKSWAGEN"/>
    <m/>
    <x v="5"/>
    <n v="1122.5100000000002"/>
    <n v="4.4291672963459407E-2"/>
  </r>
  <r>
    <x v="2"/>
    <x v="1"/>
    <x v="3"/>
    <x v="28"/>
    <d v="2023-06-10T00:00:00"/>
    <m/>
    <m/>
    <m/>
    <m/>
    <m/>
    <m/>
    <x v="23"/>
    <n v="537378"/>
    <n v="7378"/>
    <s v="WVGZZZ5N7PW042352"/>
    <s v="BAYEN CHRISTOPHE"/>
    <x v="14"/>
    <n v="40800.839999999997"/>
    <n v="2037.5"/>
    <n v="42838.34"/>
    <n v="132"/>
    <n v="2443.2800000000002"/>
    <n v="188.33"/>
    <m/>
    <n v="2254.9500000000003"/>
    <n v="5.7034889773973509E-2"/>
    <n v="-3016.42"/>
    <n v="0"/>
    <m/>
    <m/>
    <n v="0.13"/>
    <n v="0.12"/>
    <n v="293.14350000000002"/>
    <m/>
    <n v="293.14350000000002"/>
    <s v="VWB"/>
    <n v="30"/>
    <n v="50"/>
    <n v="1"/>
    <n v="1"/>
    <m/>
    <m/>
    <n v="1"/>
    <s v="Valauto Lambersart VW"/>
    <s v="VOLKSWAGEN"/>
    <m/>
    <x v="5"/>
    <n v="2443.2800000000002"/>
    <n v="5.7034889773973509E-2"/>
  </r>
  <r>
    <x v="2"/>
    <x v="1"/>
    <x v="3"/>
    <x v="5"/>
    <d v="2023-06-16T00:00:00"/>
    <m/>
    <m/>
    <m/>
    <m/>
    <m/>
    <n v="0"/>
    <x v="3"/>
    <n v="537484"/>
    <n v="7484"/>
    <s v="WVGZZZA1ZPV713801"/>
    <s v="MYON AURELIE"/>
    <x v="13"/>
    <n v="29853.34"/>
    <n v="2537.4899999999998"/>
    <n v="32390.83"/>
    <n v="8"/>
    <n v="982.47"/>
    <n v="95"/>
    <m/>
    <n v="887.47"/>
    <n v="3.0331732777455839E-2"/>
    <n v="0"/>
    <n v="0"/>
    <m/>
    <m/>
    <n v="0.1"/>
    <n v="0"/>
    <n v="88.747000000000014"/>
    <m/>
    <n v="88.747000000000014"/>
    <s v=""/>
    <n v="0"/>
    <n v="0"/>
    <n v="0"/>
    <n v="1"/>
    <m/>
    <m/>
    <n v="0"/>
    <s v="Valauto Lambersart VW"/>
    <s v="VOLKSWAGEN"/>
    <m/>
    <x v="1"/>
    <n v="982.47"/>
    <n v="3.0331732777455839E-2"/>
  </r>
  <r>
    <x v="2"/>
    <x v="1"/>
    <x v="3"/>
    <x v="3"/>
    <d v="2023-06-26T00:00:00"/>
    <m/>
    <m/>
    <m/>
    <m/>
    <m/>
    <n v="0"/>
    <x v="3"/>
    <n v="537489"/>
    <n v="7489"/>
    <s v="WVGZZZA1ZPV732708"/>
    <s v="SYLNA"/>
    <x v="13"/>
    <n v="29853.34"/>
    <n v="250"/>
    <n v="30103.34"/>
    <n v="5"/>
    <n v="697.07"/>
    <n v="95"/>
    <m/>
    <n v="602.07000000000005"/>
    <n v="2.3155902301870823E-2"/>
    <n v="0"/>
    <n v="0"/>
    <m/>
    <m/>
    <n v="0.1"/>
    <n v="0.1"/>
    <n v="60.207000000000008"/>
    <m/>
    <n v="60.207000000000008"/>
    <s v="VWB"/>
    <n v="0"/>
    <n v="0"/>
    <n v="0"/>
    <n v="1"/>
    <m/>
    <m/>
    <n v="0"/>
    <s v="Valauto Lambersart VW"/>
    <s v="VOLKSWAGEN"/>
    <m/>
    <x v="1"/>
    <n v="697.07"/>
    <n v="2.3155902301870823E-2"/>
  </r>
  <r>
    <x v="2"/>
    <x v="1"/>
    <x v="3"/>
    <x v="9"/>
    <d v="2023-06-26T00:00:00"/>
    <m/>
    <m/>
    <m/>
    <m/>
    <m/>
    <n v="0"/>
    <x v="1"/>
    <n v="537508"/>
    <n v="7508"/>
    <s v="WVWZZZAWZPY014283"/>
    <s v="IANORD"/>
    <x v="17"/>
    <n v="19247.759999999998"/>
    <n v="520.83000000000004"/>
    <n v="19768.59"/>
    <n v="37"/>
    <n v="391.54"/>
    <n v="95"/>
    <m/>
    <n v="296.54000000000002"/>
    <n v="1.9806167258261717E-2"/>
    <n v="-2500.38"/>
    <n v="0"/>
    <m/>
    <m/>
    <m/>
    <n v="0"/>
    <n v="0"/>
    <m/>
    <n v="0"/>
    <s v="VWB"/>
    <n v="0"/>
    <n v="0"/>
    <n v="0"/>
    <n v="1"/>
    <m/>
    <m/>
    <n v="0"/>
    <s v="Valauto Lambersart VW"/>
    <s v="VOLKSWAGEN"/>
    <m/>
    <x v="1"/>
    <n v="391.54"/>
    <n v="1.9806167258261717E-2"/>
  </r>
  <r>
    <x v="2"/>
    <x v="1"/>
    <x v="3"/>
    <x v="2"/>
    <d v="2023-07-03T00:00:00"/>
    <m/>
    <m/>
    <m/>
    <m/>
    <m/>
    <n v="0"/>
    <x v="2"/>
    <n v="537165"/>
    <n v="7165"/>
    <s v="WVGZZZ5N6PW416501"/>
    <s v="MALVOISIN LAURENT"/>
    <x v="14"/>
    <n v="39966.67"/>
    <n v="1308.33"/>
    <n v="41275"/>
    <n v="22"/>
    <n v="920.52"/>
    <n v="95"/>
    <m/>
    <n v="825.52"/>
    <n v="2.2302119927316778E-2"/>
    <n v="0"/>
    <n v="0"/>
    <m/>
    <m/>
    <n v="0.1"/>
    <n v="0"/>
    <n v="82.552000000000007"/>
    <m/>
    <n v="82.552000000000007"/>
    <s v=""/>
    <n v="0"/>
    <n v="0"/>
    <n v="0"/>
    <n v="1"/>
    <m/>
    <m/>
    <n v="0"/>
    <s v="Valauto Lambersart VW"/>
    <s v="VOLKSWAGEN"/>
    <m/>
    <x v="1"/>
    <n v="920.52"/>
    <n v="2.2302119927316778E-2"/>
  </r>
  <r>
    <x v="2"/>
    <x v="1"/>
    <x v="3"/>
    <x v="27"/>
    <d v="2023-06-27T00:00:00"/>
    <m/>
    <m/>
    <m/>
    <m/>
    <m/>
    <n v="0"/>
    <x v="23"/>
    <n v="537658"/>
    <n v="7658"/>
    <s v="WVWZZZAWZPY012371"/>
    <s v="DUMONT ANTHONY"/>
    <x v="17"/>
    <n v="21106.25"/>
    <n v="937.5"/>
    <n v="22043.75"/>
    <n v="139"/>
    <n v="97.03"/>
    <n v="0"/>
    <m/>
    <n v="97.03"/>
    <n v="4.4017011624610152E-3"/>
    <n v="-1975.39"/>
    <n v="0"/>
    <m/>
    <m/>
    <n v="0.13"/>
    <n v="0.12"/>
    <n v="12.613900000000001"/>
    <m/>
    <n v="12.613900000000001"/>
    <s v=""/>
    <n v="30"/>
    <n v="50"/>
    <n v="1"/>
    <n v="1"/>
    <m/>
    <m/>
    <n v="1"/>
    <s v="Valauto Lambersart VW"/>
    <s v="VOLKSWAGEN"/>
    <m/>
    <x v="5"/>
    <n v="97.03"/>
    <n v="4.4017011624610152E-3"/>
  </r>
  <r>
    <x v="2"/>
    <x v="1"/>
    <x v="3"/>
    <x v="47"/>
    <d v="2023-04-20T00:00:00"/>
    <m/>
    <m/>
    <m/>
    <m/>
    <m/>
    <m/>
    <x v="16"/>
    <n v="537685"/>
    <n v="7685"/>
    <s v="WVGZZZCSZPY059198"/>
    <s v="DESTIERDT SEBASTIEN"/>
    <x v="20"/>
    <n v="26811.31"/>
    <n v="825"/>
    <n v="27636.31"/>
    <n v="1"/>
    <n v="2193.58"/>
    <n v="169.94"/>
    <m/>
    <n v="2023.6399999999999"/>
    <n v="7.9373114572821035E-2"/>
    <n v="0"/>
    <n v="-1433.33"/>
    <m/>
    <m/>
    <n v="0.13"/>
    <n v="0.08"/>
    <n v="263.07319999999999"/>
    <m/>
    <n v="263.07319999999999"/>
    <s v="VWB"/>
    <n v="1"/>
    <n v="50"/>
    <n v="1"/>
    <n v="1"/>
    <m/>
    <m/>
    <n v="1"/>
    <s v="Valauto Lambersart VW"/>
    <s v="VOLKSWAGEN"/>
    <m/>
    <x v="5"/>
    <n v="2193.58"/>
    <n v="7.9373114572821035E-2"/>
  </r>
  <r>
    <x v="2"/>
    <x v="1"/>
    <x v="3"/>
    <x v="2"/>
    <d v="2023-06-30T00:00:00"/>
    <m/>
    <m/>
    <m/>
    <m/>
    <m/>
    <n v="0"/>
    <x v="23"/>
    <n v="537699"/>
    <n v="7699"/>
    <s v="WVGZZZA1ZPV688574"/>
    <s v="MENU JEAN LUC"/>
    <x v="13"/>
    <n v="30815.26"/>
    <n v="1149.17"/>
    <n v="31964.43"/>
    <n v="9"/>
    <n v="1342.59"/>
    <n v="95"/>
    <m/>
    <n v="1247.5899999999999"/>
    <n v="4.2002626044012045E-2"/>
    <n v="0"/>
    <n v="-2033.33"/>
    <m/>
    <m/>
    <n v="0.1"/>
    <n v="0.08"/>
    <n v="124.759"/>
    <m/>
    <n v="124.759"/>
    <s v="VWB"/>
    <n v="30"/>
    <n v="50"/>
    <n v="1"/>
    <n v="1"/>
    <m/>
    <m/>
    <n v="1"/>
    <s v="Valauto Lambersart VW"/>
    <s v="VOLKSWAGEN"/>
    <m/>
    <x v="5"/>
    <n v="1342.59"/>
    <n v="4.2002626044012045E-2"/>
  </r>
  <r>
    <x v="2"/>
    <x v="1"/>
    <x v="3"/>
    <x v="18"/>
    <d v="2023-06-20T00:00:00"/>
    <m/>
    <m/>
    <m/>
    <m/>
    <m/>
    <n v="0"/>
    <x v="16"/>
    <n v="537706"/>
    <n v="7706"/>
    <s v="WVGZZZC1ZPY102564"/>
    <s v="BOURRE CHRISTELLE"/>
    <x v="16"/>
    <n v="25943.59"/>
    <n v="841.66"/>
    <n v="26785.25"/>
    <n v="3"/>
    <n v="1103.07"/>
    <n v="95"/>
    <m/>
    <n v="1008.0699999999999"/>
    <n v="4.1181993821226233E-2"/>
    <n v="0"/>
    <n v="-1916.67"/>
    <m/>
    <m/>
    <n v="0.08"/>
    <n v="0.08"/>
    <n v="80.645600000000002"/>
    <m/>
    <n v="80.645600000000002"/>
    <s v="VWB"/>
    <n v="30"/>
    <n v="50"/>
    <n v="1"/>
    <n v="1"/>
    <m/>
    <m/>
    <n v="1"/>
    <s v="Valauto Lambersart VW"/>
    <s v="VOLKSWAGEN"/>
    <m/>
    <x v="5"/>
    <n v="1103.07"/>
    <n v="4.1181993821226233E-2"/>
  </r>
  <r>
    <x v="2"/>
    <x v="0"/>
    <x v="3"/>
    <x v="14"/>
    <d v="2023-06-23T00:00:00"/>
    <s v="x"/>
    <m/>
    <m/>
    <s v="x"/>
    <m/>
    <n v="15800"/>
    <x v="23"/>
    <n v="537549"/>
    <n v="7549"/>
    <s v="WVGZZZ5N9PW063106"/>
    <s v="LEMAITRE LUC"/>
    <x v="14"/>
    <n v="40884.17"/>
    <n v="1995.83"/>
    <n v="42880"/>
    <n v="49"/>
    <n v="697.94"/>
    <n v="95"/>
    <m/>
    <n v="602.94000000000005"/>
    <n v="1.6276585820895525E-2"/>
    <n v="-3620.45"/>
    <n v="0"/>
    <m/>
    <s v="Marge manquante // manquesolde du véhiclue"/>
    <m/>
    <n v="0.12"/>
    <n v="0"/>
    <m/>
    <n v="0"/>
    <s v=""/>
    <n v="1"/>
    <n v="0"/>
    <n v="0"/>
    <n v="1"/>
    <m/>
    <m/>
    <n v="0"/>
    <s v="Valauto Lambersart VW"/>
    <s v="VOLKSWAGEN"/>
    <m/>
    <x v="5"/>
    <n v="697.94"/>
    <n v="1.6276585820895525E-2"/>
  </r>
  <r>
    <x v="2"/>
    <x v="1"/>
    <x v="3"/>
    <x v="4"/>
    <d v="2023-06-19T00:00:00"/>
    <m/>
    <m/>
    <m/>
    <m/>
    <m/>
    <n v="0"/>
    <x v="3"/>
    <n v="547005"/>
    <n v="7005"/>
    <s v="WVGZZZCSZPY074209"/>
    <s v="SELARL DOCTEUR PHILIPPE "/>
    <x v="20"/>
    <n v="26352.5"/>
    <n v="3570.84"/>
    <n v="29923.34"/>
    <n v="17"/>
    <n v="693.48"/>
    <n v="95"/>
    <m/>
    <n v="598.48"/>
    <n v="2.3175220413229274E-2"/>
    <n v="0"/>
    <n v="0"/>
    <m/>
    <m/>
    <n v="0.1"/>
    <n v="0.1"/>
    <n v="59.848000000000006"/>
    <m/>
    <n v="59.848000000000006"/>
    <s v="VWB"/>
    <n v="0"/>
    <n v="0"/>
    <n v="0"/>
    <n v="1"/>
    <m/>
    <m/>
    <n v="0"/>
    <s v="Valauto Lambersart VW"/>
    <s v="VOLKSWAGEN"/>
    <m/>
    <x v="1"/>
    <n v="693.48"/>
    <n v="2.3175220413229274E-2"/>
  </r>
  <r>
    <x v="2"/>
    <x v="1"/>
    <x v="3"/>
    <x v="4"/>
    <d v="2023-06-19T00:00:00"/>
    <m/>
    <m/>
    <m/>
    <m/>
    <m/>
    <n v="0"/>
    <x v="3"/>
    <n v="547063"/>
    <n v="7063"/>
    <s v="WVWZZZAWZPY028763"/>
    <s v="QUIEVREUX PHILIPPE"/>
    <x v="17"/>
    <n v="20194.169999999998"/>
    <n v="1391.67"/>
    <n v="21585.839999999997"/>
    <n v="53"/>
    <n v="526.76"/>
    <n v="95"/>
    <m/>
    <n v="431.76"/>
    <n v="2.440303458192964E-2"/>
    <n v="0"/>
    <n v="0"/>
    <m/>
    <m/>
    <n v="0.1"/>
    <n v="0.1"/>
    <n v="43.176000000000002"/>
    <m/>
    <n v="43.176000000000002"/>
    <s v="VWB"/>
    <n v="1"/>
    <n v="0"/>
    <n v="0"/>
    <n v="1"/>
    <m/>
    <m/>
    <n v="0"/>
    <s v="Valauto Lambersart VW"/>
    <s v="VOLKSWAGEN"/>
    <m/>
    <x v="1"/>
    <n v="526.76"/>
    <n v="2.440303458192964E-2"/>
  </r>
  <r>
    <x v="2"/>
    <x v="1"/>
    <x v="3"/>
    <x v="30"/>
    <d v="2023-06-29T00:00:00"/>
    <m/>
    <m/>
    <m/>
    <m/>
    <m/>
    <n v="0"/>
    <x v="2"/>
    <n v="547138"/>
    <n v="7138"/>
    <s v="WVGZZZ5N2PW416544"/>
    <s v="DUBLY TANGUY"/>
    <x v="14"/>
    <n v="36375"/>
    <n v="1666.67"/>
    <n v="38041.67"/>
    <n v="26"/>
    <n v="1046.06"/>
    <n v="95"/>
    <m/>
    <n v="951.06"/>
    <n v="2.7497741292640411E-2"/>
    <n v="0"/>
    <n v="0"/>
    <m/>
    <m/>
    <n v="0.1"/>
    <n v="0.1"/>
    <n v="95.105999999999995"/>
    <m/>
    <n v="95.105999999999995"/>
    <s v="VWB"/>
    <n v="0"/>
    <n v="20"/>
    <n v="1"/>
    <n v="1"/>
    <m/>
    <m/>
    <n v="1"/>
    <s v="Valauto Lambersart VW"/>
    <s v="VOLKSWAGEN"/>
    <m/>
    <x v="1"/>
    <n v="1046.06"/>
    <n v="2.7497741292640411E-2"/>
  </r>
  <r>
    <x v="2"/>
    <x v="1"/>
    <x v="3"/>
    <x v="48"/>
    <d v="2023-01-04T00:00:00"/>
    <m/>
    <m/>
    <m/>
    <m/>
    <m/>
    <n v="0"/>
    <x v="27"/>
    <n v="557121"/>
    <n v="7121"/>
    <s v="WVWZZZAWZNY052738"/>
    <s v="SEYDI AISATOU"/>
    <x v="17"/>
    <n v="19640"/>
    <n v="3025"/>
    <n v="22665"/>
    <n v="175"/>
    <n v="935.91"/>
    <n v="95"/>
    <m/>
    <n v="840.91"/>
    <n v="4.1293183322303112E-2"/>
    <n v="0"/>
    <n v="-800"/>
    <m/>
    <m/>
    <n v="0.12"/>
    <n v="0.12"/>
    <n v="100.9092"/>
    <m/>
    <n v="100.9092"/>
    <s v="CGI"/>
    <n v="1"/>
    <n v="0"/>
    <n v="0"/>
    <n v="1"/>
    <m/>
    <m/>
    <n v="0"/>
    <s v="Valauto Lambersart VW"/>
    <s v="VOLKSWAGEN"/>
    <m/>
    <x v="9"/>
    <n v="935.91"/>
    <n v="4.1293183322303112E-2"/>
  </r>
  <r>
    <x v="3"/>
    <x v="1"/>
    <x v="3"/>
    <x v="27"/>
    <d v="2023-06-21T00:00:00"/>
    <m/>
    <m/>
    <m/>
    <m/>
    <m/>
    <n v="0"/>
    <x v="1"/>
    <n v="53"/>
    <n v="652"/>
    <s v="WVGZZZE2ZPP502093"/>
    <s v="EG"/>
    <x v="28"/>
    <n v="46477.5"/>
    <n v="5191.67"/>
    <n v="51669.17"/>
    <n v="173"/>
    <n v="1078.75"/>
    <n v="95"/>
    <m/>
    <n v="983.75"/>
    <n v="2.0878020684288137E-2"/>
    <n v="-6200.3"/>
    <n v="-2000"/>
    <m/>
    <m/>
    <m/>
    <n v="0"/>
    <n v="0"/>
    <m/>
    <n v="0"/>
    <s v="VWB"/>
    <n v="1"/>
    <n v="0"/>
    <n v="0"/>
    <n v="1"/>
    <m/>
    <m/>
    <n v="0"/>
    <s v="Val de Lys Automobiles"/>
    <s v="VOLKSWAGEN"/>
    <m/>
    <x v="1"/>
    <n v="1078.75"/>
    <n v="2.0878020684288137E-2"/>
  </r>
  <r>
    <x v="3"/>
    <x v="0"/>
    <x v="3"/>
    <x v="49"/>
    <d v="2023-05-23T00:00:00"/>
    <s v="x"/>
    <m/>
    <m/>
    <m/>
    <m/>
    <n v="4000"/>
    <x v="1"/>
    <n v="54"/>
    <n v="653"/>
    <s v="WVGZZZE2ZPP501224"/>
    <s v="GROUP TRAVEL"/>
    <x v="28"/>
    <n v="46477.5"/>
    <n v="2441.67"/>
    <n v="48919.17"/>
    <n v="145"/>
    <n v="1266.6600000000001"/>
    <n v="95"/>
    <m/>
    <n v="1171.6600000000001"/>
    <n v="2.5892916825857842E-2"/>
    <n v="-5870.3"/>
    <n v="0"/>
    <m/>
    <s v="solde client"/>
    <m/>
    <n v="0"/>
    <n v="0"/>
    <m/>
    <n v="0"/>
    <s v=""/>
    <n v="1"/>
    <n v="0"/>
    <n v="0"/>
    <n v="1"/>
    <m/>
    <m/>
    <n v="0"/>
    <s v="Val de Lys Automobiles"/>
    <s v="VOLKSWAGEN"/>
    <m/>
    <x v="1"/>
    <n v="1266.6600000000001"/>
    <n v="2.5892916825857842E-2"/>
  </r>
  <r>
    <x v="3"/>
    <x v="1"/>
    <x v="3"/>
    <x v="14"/>
    <d v="2023-06-22T00:00:00"/>
    <m/>
    <m/>
    <m/>
    <m/>
    <m/>
    <n v="0"/>
    <x v="21"/>
    <n v="65"/>
    <n v="781"/>
    <s v="WVWZZZCD1PW023133"/>
    <s v="STE ISONORD"/>
    <x v="19"/>
    <n v="28432.5"/>
    <n v="1870.83"/>
    <n v="30303.33"/>
    <n v="79"/>
    <n v="1043.3900000000001"/>
    <n v="95"/>
    <m/>
    <n v="948.3900000000001"/>
    <n v="3.4431529472173525E-2"/>
    <n v="0"/>
    <n v="-2746.6"/>
    <m/>
    <m/>
    <n v="0.12"/>
    <n v="0.1"/>
    <n v="113.80680000000001"/>
    <m/>
    <n v="113.80680000000001"/>
    <s v=""/>
    <n v="0"/>
    <n v="0"/>
    <n v="0"/>
    <n v="1"/>
    <m/>
    <m/>
    <n v="0"/>
    <s v="Val de Lys Automobiles"/>
    <s v="VOLKSWAGEN"/>
    <m/>
    <x v="1"/>
    <n v="1043.3900000000001"/>
    <n v="3.4431529472173525E-2"/>
  </r>
  <r>
    <x v="3"/>
    <x v="1"/>
    <x v="3"/>
    <x v="14"/>
    <d v="2023-06-24T00:00:00"/>
    <m/>
    <m/>
    <m/>
    <m/>
    <m/>
    <n v="0"/>
    <x v="21"/>
    <n v="68"/>
    <n v="798"/>
    <s v="WVWZZZAWZPU022725"/>
    <s v="EQUINE OCTAVE"/>
    <x v="17"/>
    <n v="18694.580000000002"/>
    <n v="1104.17"/>
    <n v="19798.75"/>
    <n v="21"/>
    <n v="-36.17"/>
    <n v="95"/>
    <m/>
    <n v="-131.17000000000002"/>
    <n v="-1.8268830102910539E-3"/>
    <n v="0"/>
    <n v="-1583.9"/>
    <m/>
    <s v="marge négative"/>
    <m/>
    <n v="0.12"/>
    <n v="0"/>
    <m/>
    <n v="0"/>
    <s v=""/>
    <n v="1"/>
    <n v="0"/>
    <n v="0"/>
    <n v="1"/>
    <m/>
    <m/>
    <n v="0"/>
    <s v="Val de Lys Automobiles"/>
    <s v="VOLKSWAGEN"/>
    <m/>
    <x v="1"/>
    <n v="-36.17"/>
    <n v="-1.8268830102910539E-3"/>
  </r>
  <r>
    <x v="3"/>
    <x v="0"/>
    <x v="3"/>
    <x v="50"/>
    <d v="2023-04-20T00:00:00"/>
    <m/>
    <m/>
    <s v="X"/>
    <s v="x"/>
    <m/>
    <n v="1640.6"/>
    <x v="21"/>
    <n v="515757"/>
    <n v="5757"/>
    <s v="WVWZZZ3CZPE054229"/>
    <s v="BECQUET"/>
    <x v="21"/>
    <n v="44378.53"/>
    <n v="2541.66"/>
    <n v="46920.19"/>
    <n v="17"/>
    <n v="1190.96"/>
    <n v="95"/>
    <m/>
    <n v="1095.96"/>
    <n v="2.5382676412861925E-2"/>
    <n v="-452"/>
    <n v="-394.35"/>
    <n v="-394.35"/>
    <s v=" 1er loyer non réglé / manque justif tp 1641"/>
    <n v="0.1"/>
    <n v="0.1"/>
    <n v="109.596"/>
    <m/>
    <n v="109.596"/>
    <s v="VWB"/>
    <n v="1"/>
    <n v="0"/>
    <n v="0"/>
    <n v="1"/>
    <m/>
    <m/>
    <n v="0"/>
    <s v="Val de Lys Automobiles"/>
    <s v="VOLKSWAGEN"/>
    <m/>
    <x v="1"/>
    <n v="1190.96"/>
    <n v="2.5382676412861925E-2"/>
  </r>
  <r>
    <x v="3"/>
    <x v="1"/>
    <x v="3"/>
    <x v="3"/>
    <d v="2023-06-29T00:00:00"/>
    <m/>
    <m/>
    <m/>
    <m/>
    <m/>
    <n v="0"/>
    <x v="21"/>
    <n v="515768"/>
    <n v="5768"/>
    <s v="WVGZZZ5N5PW418840"/>
    <s v="LEBRUN-GEISSLER ANAIS"/>
    <x v="14"/>
    <n v="42390"/>
    <n v="4458.33"/>
    <n v="46848.33"/>
    <n v="7"/>
    <n v="585.27"/>
    <n v="95"/>
    <m/>
    <n v="490.27"/>
    <n v="1.2492867942144362E-2"/>
    <n v="0"/>
    <n v="0"/>
    <m/>
    <m/>
    <n v="0.1"/>
    <n v="0.1"/>
    <n v="49.027000000000001"/>
    <m/>
    <n v="49.027000000000001"/>
    <s v="VWB"/>
    <n v="1"/>
    <n v="0"/>
    <n v="0"/>
    <n v="1"/>
    <m/>
    <m/>
    <n v="0"/>
    <s v="Val de Lys Automobiles"/>
    <s v="VOLKSWAGEN"/>
    <m/>
    <x v="1"/>
    <n v="585.27"/>
    <n v="1.2492867942144362E-2"/>
  </r>
  <r>
    <x v="3"/>
    <x v="1"/>
    <x v="3"/>
    <x v="0"/>
    <d v="2023-05-22T00:00:00"/>
    <m/>
    <m/>
    <m/>
    <m/>
    <m/>
    <n v="0"/>
    <x v="1"/>
    <n v="515811"/>
    <n v="5811"/>
    <s v="WVWZZZCD5PW152072"/>
    <s v="EURL JACQUEMIN"/>
    <x v="19"/>
    <n v="30261.67"/>
    <n v="2804.17"/>
    <n v="33065.839999999997"/>
    <n v="53"/>
    <n v="601.01"/>
    <n v="105"/>
    <m/>
    <n v="496.01"/>
    <n v="1.8176160049162522E-2"/>
    <n v="-4000.97"/>
    <n v="0"/>
    <m/>
    <m/>
    <m/>
    <n v="0"/>
    <n v="0"/>
    <m/>
    <n v="0"/>
    <s v="VWB"/>
    <n v="1"/>
    <n v="0"/>
    <n v="0"/>
    <n v="1"/>
    <m/>
    <m/>
    <n v="0"/>
    <s v="Val de Lys Automobiles"/>
    <s v="VOLKSWAGEN"/>
    <m/>
    <x v="1"/>
    <n v="601.01"/>
    <n v="1.8176160049162522E-2"/>
  </r>
  <r>
    <x v="3"/>
    <x v="1"/>
    <x v="3"/>
    <x v="5"/>
    <d v="2023-06-15T00:00:00"/>
    <m/>
    <m/>
    <m/>
    <m/>
    <m/>
    <n v="0"/>
    <x v="28"/>
    <n v="515863"/>
    <n v="5863"/>
    <s v="WVGZZZ5N2PW415832"/>
    <s v="GARET FREDERIC ET MIREILLE"/>
    <x v="14"/>
    <n v="39966.67"/>
    <n v="5216.66"/>
    <n v="45183.33"/>
    <n v="27"/>
    <n v="1405.52"/>
    <n v="95"/>
    <m/>
    <n v="1310.52"/>
    <n v="3.110704766558817E-2"/>
    <n v="0"/>
    <n v="-500"/>
    <m/>
    <m/>
    <n v="0.1"/>
    <n v="0.1"/>
    <n v="131.05199999999999"/>
    <m/>
    <n v="131.05199999999999"/>
    <s v=""/>
    <n v="1"/>
    <n v="20"/>
    <n v="1"/>
    <n v="1"/>
    <m/>
    <m/>
    <n v="1"/>
    <s v="Val de Lys Automobiles"/>
    <s v="VOLKSWAGEN"/>
    <m/>
    <x v="9"/>
    <n v="1405.52"/>
    <n v="3.110704766558817E-2"/>
  </r>
  <r>
    <x v="3"/>
    <x v="0"/>
    <x v="3"/>
    <x v="41"/>
    <d v="2023-06-01T00:00:00"/>
    <s v="x"/>
    <m/>
    <m/>
    <m/>
    <m/>
    <n v="87164.5"/>
    <x v="1"/>
    <n v="516011"/>
    <n v="6011"/>
    <s v="WVWZZZCD2PW310545"/>
    <s v="CAR ALL IN"/>
    <x v="19"/>
    <n v="39178.33"/>
    <n v="4433.33"/>
    <n v="43611.66"/>
    <n v="12"/>
    <n v="111.12"/>
    <n v="105"/>
    <m/>
    <n v="6.1200000000000045"/>
    <n v="2.5479424539217263E-3"/>
    <n v="0"/>
    <n v="0"/>
    <m/>
    <m/>
    <m/>
    <n v="0"/>
    <n v="0"/>
    <m/>
    <n v="0"/>
    <s v=""/>
    <n v="0"/>
    <n v="0"/>
    <n v="0"/>
    <n v="1"/>
    <m/>
    <m/>
    <n v="0"/>
    <s v="Val de Lys Automobiles"/>
    <s v="VOLKSWAGEN"/>
    <m/>
    <x v="1"/>
    <n v="111.12"/>
    <n v="2.5479424539217263E-3"/>
  </r>
  <r>
    <x v="3"/>
    <x v="0"/>
    <x v="3"/>
    <x v="41"/>
    <d v="2023-06-01T00:00:00"/>
    <s v="x"/>
    <m/>
    <m/>
    <m/>
    <m/>
    <n v="87164.5"/>
    <x v="1"/>
    <n v="516012"/>
    <n v="6012"/>
    <s v="WVWZZZCD4PW310529"/>
    <s v="CAR ALL IN"/>
    <x v="19"/>
    <n v="39178.33"/>
    <n v="2891.67"/>
    <n v="42070"/>
    <n v="12"/>
    <n v="111.13"/>
    <n v="105"/>
    <m/>
    <n v="6.1299999999999955"/>
    <n v="2.6415497979557878E-3"/>
    <n v="0"/>
    <n v="0"/>
    <m/>
    <m/>
    <m/>
    <n v="0"/>
    <n v="0"/>
    <m/>
    <n v="0"/>
    <s v=""/>
    <n v="0"/>
    <n v="0"/>
    <n v="0"/>
    <n v="1"/>
    <m/>
    <m/>
    <n v="0"/>
    <s v="Val de Lys Automobiles"/>
    <s v="VOLKSWAGEN"/>
    <m/>
    <x v="1"/>
    <n v="111.13"/>
    <n v="2.6415497979557878E-3"/>
  </r>
  <r>
    <x v="3"/>
    <x v="1"/>
    <x v="3"/>
    <x v="29"/>
    <d v="2023-06-05T00:00:00"/>
    <m/>
    <m/>
    <m/>
    <m/>
    <m/>
    <n v="0"/>
    <x v="21"/>
    <n v="516024"/>
    <n v="6024"/>
    <s v="WVGZZZ5N2PW416091"/>
    <s v="BENON AMANDINE"/>
    <x v="14"/>
    <n v="39966.67"/>
    <n v="583.33000000000004"/>
    <n v="40550"/>
    <n v="14"/>
    <n v="906.01"/>
    <n v="95"/>
    <m/>
    <n v="811.01"/>
    <n v="2.2343033292231813E-2"/>
    <n v="0"/>
    <n v="0"/>
    <m/>
    <m/>
    <n v="0.1"/>
    <n v="0.1"/>
    <n v="81.100999999999999"/>
    <m/>
    <n v="81.100999999999999"/>
    <s v="VWB"/>
    <n v="0"/>
    <n v="0"/>
    <n v="0"/>
    <n v="1"/>
    <m/>
    <m/>
    <n v="0"/>
    <s v="Val de Lys Automobiles"/>
    <s v="VOLKSWAGEN"/>
    <m/>
    <x v="1"/>
    <n v="906.01"/>
    <n v="2.2343033292231813E-2"/>
  </r>
  <r>
    <x v="3"/>
    <x v="1"/>
    <x v="3"/>
    <x v="51"/>
    <d v="2023-05-23T00:00:00"/>
    <m/>
    <m/>
    <m/>
    <s v="x"/>
    <m/>
    <n v="15154.5"/>
    <x v="27"/>
    <n v="516053"/>
    <n v="6053"/>
    <s v="WVGZZZA1ZPV684832"/>
    <s v="MANCEAU JULIEN ET VEYER MYLENE"/>
    <x v="13"/>
    <n v="28800.84"/>
    <n v="2075"/>
    <n v="30875.84"/>
    <n v="13"/>
    <n v="2045.26"/>
    <n v="95"/>
    <m/>
    <n v="1950.26"/>
    <n v="6.6241436670225001E-2"/>
    <n v="0"/>
    <n v="-1200"/>
    <m/>
    <s v="reprise  VO non passée"/>
    <n v="7.0000000000000007E-2"/>
    <n v="0.08"/>
    <n v="136.51820000000001"/>
    <m/>
    <n v="136.51820000000001"/>
    <s v="VWB"/>
    <n v="0"/>
    <n v="0"/>
    <n v="0"/>
    <n v="1"/>
    <m/>
    <m/>
    <n v="0"/>
    <s v="Val de Lys Automobiles"/>
    <s v="VOLKSWAGEN"/>
    <m/>
    <x v="9"/>
    <n v="2045.26"/>
    <n v="6.6241436670225001E-2"/>
  </r>
  <r>
    <x v="3"/>
    <x v="1"/>
    <x v="3"/>
    <x v="2"/>
    <d v="2023-07-01T00:00:00"/>
    <m/>
    <m/>
    <m/>
    <s v="x"/>
    <m/>
    <n v="8481.93"/>
    <x v="29"/>
    <n v="519645"/>
    <n v="645"/>
    <s v="WVGZZZA1ZPV742646"/>
    <s v="REMOLEUX CHANTAL"/>
    <x v="13"/>
    <n v="29853.34"/>
    <n v="878.33"/>
    <n v="30731.670000000002"/>
    <n v="7"/>
    <n v="1335.01"/>
    <n v="95"/>
    <m/>
    <n v="1240.01"/>
    <n v="4.3440854336910424E-2"/>
    <n v="0"/>
    <n v="-1200"/>
    <m/>
    <s v="manque prélévement de la reprise et fle financement"/>
    <n v="7.0000000000000007E-2"/>
    <n v="0"/>
    <n v="86.800700000000006"/>
    <m/>
    <n v="86.800700000000006"/>
    <s v=""/>
    <n v="0"/>
    <n v="0"/>
    <n v="0"/>
    <n v="1"/>
    <m/>
    <m/>
    <n v="0"/>
    <s v="Val de Lys Automobiles"/>
    <s v="VOLKSWAGEN"/>
    <m/>
    <x v="9"/>
    <n v="1335.01"/>
    <n v="4.3440854336910424E-2"/>
  </r>
  <r>
    <x v="3"/>
    <x v="2"/>
    <x v="3"/>
    <x v="49"/>
    <d v="2023-05-24T00:00:00"/>
    <m/>
    <m/>
    <m/>
    <s v="x"/>
    <m/>
    <n v="2007.5"/>
    <x v="2"/>
    <n v="525327"/>
    <n v="327"/>
    <s v="WVWZZZAWZPY015545"/>
    <s v="OPSOMER BRYAN"/>
    <x v="17"/>
    <n v="20631.09"/>
    <n v="904.16"/>
    <n v="21535.25"/>
    <n v="11"/>
    <n v="956.42"/>
    <n v="95"/>
    <m/>
    <n v="861.42"/>
    <n v="4.441183640775008E-2"/>
    <n v="0"/>
    <n v="0"/>
    <m/>
    <s v="attente retour client/ solde client non réglé"/>
    <n v="0.1"/>
    <n v="0.1"/>
    <n v="86.141999999999996"/>
    <m/>
    <n v="86.141999999999996"/>
    <s v="VWB"/>
    <n v="1"/>
    <n v="0"/>
    <n v="0"/>
    <n v="1"/>
    <m/>
    <m/>
    <n v="0"/>
    <s v="Val de Lys Automobiles"/>
    <s v="VOLKSWAGEN"/>
    <m/>
    <x v="1"/>
    <n v="956.42"/>
    <n v="4.441183640775008E-2"/>
  </r>
  <r>
    <x v="3"/>
    <x v="1"/>
    <x v="3"/>
    <x v="51"/>
    <d v="2023-05-31T00:00:00"/>
    <m/>
    <m/>
    <m/>
    <n v="0"/>
    <m/>
    <n v="0"/>
    <x v="3"/>
    <n v="525335"/>
    <n v="335"/>
    <s v="WVGZZZE2ZPP507396"/>
    <s v="ENR distribution"/>
    <x v="28"/>
    <n v="47419.16"/>
    <n v="983.33"/>
    <n v="48402.490000000005"/>
    <n v="159"/>
    <n v="2131.41"/>
    <n v="95"/>
    <m/>
    <n v="2036.4099999999999"/>
    <n v="4.4035131250479045E-2"/>
    <n v="-5808.29"/>
    <n v="-1000"/>
    <m/>
    <s v="0 comm demandé  //  attente retour justif OP 1000€"/>
    <n v="0"/>
    <n v="0.12"/>
    <n v="0"/>
    <n v="250"/>
    <n v="250"/>
    <s v="VWB"/>
    <n v="1"/>
    <n v="0"/>
    <n v="0"/>
    <n v="1"/>
    <m/>
    <m/>
    <n v="0"/>
    <s v="Val de Lys Automobiles"/>
    <s v="VOLKSWAGEN"/>
    <m/>
    <x v="1"/>
    <n v="2131.41"/>
    <n v="4.4035131250479045E-2"/>
  </r>
  <r>
    <x v="3"/>
    <x v="1"/>
    <x v="3"/>
    <x v="42"/>
    <d v="2023-06-20T00:00:00"/>
    <m/>
    <m/>
    <m/>
    <m/>
    <m/>
    <n v="0"/>
    <x v="21"/>
    <n v="525349"/>
    <n v="349"/>
    <s v="WVGZZZA1ZPV537127"/>
    <s v="DUNKERQUE BOULOGNE LOCATION"/>
    <x v="13"/>
    <n v="27470"/>
    <n v="1204.17"/>
    <n v="28674.17"/>
    <n v="139"/>
    <n v="429.42"/>
    <n v="95"/>
    <m/>
    <n v="334.42"/>
    <n v="1.4975847600819834E-2"/>
    <n v="-2918.34"/>
    <n v="0"/>
    <m/>
    <m/>
    <n v="0.12"/>
    <n v="0"/>
    <n v="40.130400000000002"/>
    <m/>
    <n v="40.130400000000002"/>
    <s v=""/>
    <n v="0"/>
    <n v="0"/>
    <n v="0"/>
    <n v="1"/>
    <m/>
    <m/>
    <n v="0"/>
    <s v="Val de Lys Automobiles"/>
    <s v="VOLKSWAGEN"/>
    <m/>
    <x v="1"/>
    <n v="429.42"/>
    <n v="1.4975847600819834E-2"/>
  </r>
  <r>
    <x v="3"/>
    <x v="0"/>
    <x v="3"/>
    <x v="19"/>
    <d v="2023-06-23T00:00:00"/>
    <m/>
    <s v="x"/>
    <m/>
    <m/>
    <m/>
    <n v="0"/>
    <x v="2"/>
    <n v="525403"/>
    <n v="403"/>
    <s v="WVGZZZA1ZPV724689"/>
    <s v="DIVE MARION"/>
    <x v="13"/>
    <n v="30735.26"/>
    <n v="1479.17"/>
    <n v="32214.43"/>
    <n v="8"/>
    <n v="1103.44"/>
    <n v="95"/>
    <m/>
    <n v="1008.44"/>
    <n v="3.4252972968945902E-2"/>
    <n v="0"/>
    <n v="0"/>
    <m/>
    <m/>
    <n v="0.1"/>
    <n v="0.1"/>
    <n v="100.84400000000001"/>
    <m/>
    <n v="100.84400000000001"/>
    <s v="VWB"/>
    <n v="1"/>
    <n v="20"/>
    <n v="1"/>
    <n v="1"/>
    <m/>
    <m/>
    <n v="1"/>
    <s v="Val de Lys Automobiles"/>
    <s v="VOLKSWAGEN"/>
    <m/>
    <x v="1"/>
    <n v="1103.44"/>
    <n v="3.4252972968945902E-2"/>
  </r>
  <r>
    <x v="3"/>
    <x v="1"/>
    <x v="3"/>
    <x v="33"/>
    <d v="2023-05-30T00:00:00"/>
    <m/>
    <m/>
    <m/>
    <m/>
    <m/>
    <m/>
    <x v="21"/>
    <n v="525464"/>
    <n v="464"/>
    <s v="WVGZZZA1ZPV695611"/>
    <s v="LEGRAND ELODIE"/>
    <x v="13"/>
    <n v="27728.34"/>
    <n v="1537.5"/>
    <n v="29265.84"/>
    <n v="21"/>
    <n v="533.98"/>
    <n v="95"/>
    <m/>
    <n v="438.98"/>
    <n v="1.824584566853369E-2"/>
    <n v="0"/>
    <n v="0"/>
    <m/>
    <m/>
    <n v="0.08"/>
    <n v="0.1"/>
    <n v="35.118400000000001"/>
    <m/>
    <n v="35.118400000000001"/>
    <s v="VWB"/>
    <n v="1"/>
    <n v="0"/>
    <n v="0"/>
    <n v="1"/>
    <m/>
    <m/>
    <n v="0"/>
    <s v="Val de Lys Automobiles"/>
    <s v="VOLKSWAGEN"/>
    <m/>
    <x v="1"/>
    <n v="533.98"/>
    <n v="1.824584566853369E-2"/>
  </r>
  <r>
    <x v="3"/>
    <x v="1"/>
    <x v="3"/>
    <x v="31"/>
    <d v="2023-06-26T00:00:00"/>
    <m/>
    <m/>
    <m/>
    <m/>
    <m/>
    <n v="-18850"/>
    <x v="29"/>
    <n v="525599"/>
    <n v="599"/>
    <s v="WVWZZZCD5PW196220"/>
    <s v="LAOT ANTOINE"/>
    <x v="19"/>
    <n v="28239.61"/>
    <n v="2145.83"/>
    <n v="30385.440000000002"/>
    <n v="22"/>
    <n v="1054.77"/>
    <n v="95"/>
    <m/>
    <n v="959.77"/>
    <n v="3.4713007282435267E-2"/>
    <n v="0"/>
    <n v="-1230"/>
    <m/>
    <s v="manque prélévement de la reprise"/>
    <n v="0.1"/>
    <n v="0.1"/>
    <n v="95.977000000000004"/>
    <m/>
    <n v="95.977000000000004"/>
    <s v="VWB"/>
    <n v="1"/>
    <n v="20"/>
    <n v="1"/>
    <n v="1"/>
    <m/>
    <m/>
    <n v="1"/>
    <s v="Val de Lys Automobiles"/>
    <s v="VOLKSWAGEN"/>
    <m/>
    <x v="9"/>
    <n v="1054.77"/>
    <n v="3.4713007282435267E-2"/>
  </r>
  <r>
    <x v="3"/>
    <x v="1"/>
    <x v="3"/>
    <x v="52"/>
    <d v="2023-06-12T00:00:00"/>
    <m/>
    <m/>
    <m/>
    <m/>
    <m/>
    <n v="0"/>
    <x v="30"/>
    <n v="525715"/>
    <n v="715"/>
    <s v="WVWZZZAA5PD016352"/>
    <s v="THOMAS ELISABETH"/>
    <x v="29"/>
    <n v="12969.17"/>
    <n v="1075"/>
    <n v="14044.17"/>
    <n v="9"/>
    <n v="121"/>
    <n v="95"/>
    <m/>
    <n v="26"/>
    <n v="8.6156746892126768E-3"/>
    <n v="0"/>
    <n v="-1100"/>
    <m/>
    <m/>
    <n v="0.08"/>
    <n v="0.08"/>
    <n v="2.08"/>
    <m/>
    <n v="2.08"/>
    <s v="VWB"/>
    <n v="1"/>
    <n v="20"/>
    <n v="1"/>
    <n v="1"/>
    <m/>
    <m/>
    <n v="1"/>
    <s v="Val de Lys Automobiles"/>
    <s v="VOLKSWAGEN"/>
    <m/>
    <x v="9"/>
    <n v="121"/>
    <n v="8.6156746892126768E-3"/>
  </r>
  <r>
    <x v="3"/>
    <x v="1"/>
    <x v="3"/>
    <x v="41"/>
    <d v="2023-05-24T00:00:00"/>
    <m/>
    <m/>
    <m/>
    <m/>
    <m/>
    <m/>
    <x v="30"/>
    <n v="525796"/>
    <n v="796"/>
    <s v="WVWZZZAWZPY033105"/>
    <s v="LEGGERI MURIELLE"/>
    <x v="17"/>
    <n v="22339.42"/>
    <n v="1437.5"/>
    <n v="23776.92"/>
    <n v="19"/>
    <n v="1130.5"/>
    <n v="95"/>
    <m/>
    <n v="1035.5"/>
    <n v="4.7546107738092237E-2"/>
    <n v="0"/>
    <n v="-1633.33"/>
    <m/>
    <m/>
    <n v="0.08"/>
    <n v="0.08"/>
    <n v="82.84"/>
    <m/>
    <n v="82.84"/>
    <s v=""/>
    <n v="10"/>
    <n v="50"/>
    <n v="1"/>
    <n v="1"/>
    <m/>
    <m/>
    <n v="1"/>
    <s v="Val de Lys Automobiles"/>
    <s v="VOLKSWAGEN"/>
    <m/>
    <x v="9"/>
    <n v="1130.5"/>
    <n v="4.7546107738092237E-2"/>
  </r>
  <r>
    <x v="3"/>
    <x v="1"/>
    <x v="3"/>
    <x v="19"/>
    <d v="2023-06-26T00:00:00"/>
    <m/>
    <m/>
    <m/>
    <m/>
    <m/>
    <n v="0"/>
    <x v="29"/>
    <n v="529550"/>
    <n v="550"/>
    <s v="WVWZZZAWZPY035539"/>
    <s v="SUSZKA JEROME"/>
    <x v="17"/>
    <n v="19247.759999999998"/>
    <n v="250"/>
    <n v="19497.759999999998"/>
    <n v="16"/>
    <n v="621.5"/>
    <n v="95"/>
    <m/>
    <n v="526.5"/>
    <n v="3.1875456462691104E-2"/>
    <n v="0"/>
    <n v="-2050"/>
    <m/>
    <m/>
    <n v="0.13"/>
    <n v="0.12"/>
    <n v="68.445000000000007"/>
    <m/>
    <n v="68.445000000000007"/>
    <s v="VWB"/>
    <n v="0"/>
    <n v="50"/>
    <n v="1"/>
    <n v="1"/>
    <m/>
    <m/>
    <n v="1"/>
    <s v="Val de Lys Automobiles"/>
    <s v="VOLKSWAGEN"/>
    <m/>
    <x v="9"/>
    <n v="621.5"/>
    <n v="3.1875456462691104E-2"/>
  </r>
  <r>
    <x v="3"/>
    <x v="1"/>
    <x v="3"/>
    <x v="9"/>
    <d v="2023-06-26T00:00:00"/>
    <m/>
    <m/>
    <m/>
    <m/>
    <m/>
    <n v="0"/>
    <x v="29"/>
    <n v="529571"/>
    <n v="571"/>
    <s v="WVWZZZCD4PW022834"/>
    <s v="ROUZE THIBAULT"/>
    <x v="19"/>
    <n v="25065.79"/>
    <n v="1566.66"/>
    <n v="26632.45"/>
    <n v="101"/>
    <n v="1048.28"/>
    <n v="95"/>
    <m/>
    <n v="953.28"/>
    <n v="3.9361005089655662E-2"/>
    <n v="0"/>
    <n v="-3266.66"/>
    <m/>
    <m/>
    <n v="0.13"/>
    <n v="0.12"/>
    <n v="123.9264"/>
    <m/>
    <n v="123.9264"/>
    <s v="VWB"/>
    <n v="1"/>
    <n v="50"/>
    <n v="1"/>
    <n v="1"/>
    <m/>
    <m/>
    <n v="1"/>
    <s v="Val de Lys Automobiles"/>
    <s v="VOLKSWAGEN"/>
    <m/>
    <x v="9"/>
    <n v="1048.28"/>
    <n v="3.9361005089655662E-2"/>
  </r>
  <r>
    <x v="3"/>
    <x v="1"/>
    <x v="3"/>
    <x v="4"/>
    <d v="2023-06-17T00:00:00"/>
    <m/>
    <s v="x"/>
    <m/>
    <m/>
    <m/>
    <n v="0"/>
    <x v="21"/>
    <n v="535459"/>
    <n v="459"/>
    <s v="WVGZZZA1ZPV734516"/>
    <s v="BIBAS AURELIEN"/>
    <x v="13"/>
    <n v="29853.34"/>
    <n v="1308.33"/>
    <n v="31161.67"/>
    <n v="3"/>
    <n v="846.32"/>
    <n v="95"/>
    <m/>
    <n v="751.32"/>
    <n v="2.7159006561586721E-2"/>
    <n v="0"/>
    <n v="0"/>
    <m/>
    <m/>
    <n v="0.1"/>
    <n v="0.1"/>
    <n v="75.132000000000005"/>
    <m/>
    <n v="75.132000000000005"/>
    <s v=""/>
    <n v="1"/>
    <n v="0"/>
    <n v="0"/>
    <n v="1"/>
    <m/>
    <m/>
    <n v="0"/>
    <s v="Val de Lys Automobiles"/>
    <s v="VOLKSWAGEN"/>
    <m/>
    <x v="1"/>
    <n v="846.32"/>
    <n v="2.7159006561586721E-2"/>
  </r>
  <r>
    <x v="3"/>
    <x v="1"/>
    <x v="3"/>
    <x v="18"/>
    <d v="2023-07-03T00:00:00"/>
    <m/>
    <m/>
    <m/>
    <m/>
    <m/>
    <n v="0"/>
    <x v="29"/>
    <n v="539807"/>
    <n v="807"/>
    <s v="WVGZZZ5N0PW060692"/>
    <s v="RIVIERE ANNE-SOPHIE"/>
    <x v="14"/>
    <n v="40800.839999999997"/>
    <n v="875"/>
    <n v="41675.839999999997"/>
    <n v="0"/>
    <n v="1854.2499999999998"/>
    <n v="95"/>
    <m/>
    <n v="1759.2499999999998"/>
    <n v="4.4492204596236089E-2"/>
    <n v="0"/>
    <n v="-3466.66"/>
    <m/>
    <s v="marge manquante financement non recu"/>
    <n v="0.13"/>
    <n v="0"/>
    <n v="228.70249999999999"/>
    <m/>
    <n v="228.70249999999999"/>
    <s v="VWB"/>
    <n v="1"/>
    <n v="0"/>
    <n v="0"/>
    <n v="1"/>
    <m/>
    <m/>
    <n v="0"/>
    <s v="Val de Lys Automobiles"/>
    <s v="VOLKSWAGEN"/>
    <m/>
    <x v="9"/>
    <n v="1854.2499999999998"/>
    <n v="4.4492204596236089E-2"/>
  </r>
  <r>
    <x v="3"/>
    <x v="1"/>
    <x v="3"/>
    <x v="9"/>
    <d v="2023-06-24T00:00:00"/>
    <m/>
    <m/>
    <m/>
    <m/>
    <m/>
    <n v="0"/>
    <x v="29"/>
    <n v="539811"/>
    <n v="811"/>
    <s v="WVWZZZCD4PW156193"/>
    <s v="LECOEUR PHILIPPE"/>
    <x v="19"/>
    <n v="48052.11"/>
    <n v="10937.51"/>
    <n v="58989.62"/>
    <n v="9"/>
    <n v="3251.85"/>
    <n v="95"/>
    <m/>
    <n v="3156.85"/>
    <n v="5.5125800098390187E-2"/>
    <n v="0"/>
    <n v="921.6"/>
    <m/>
    <m/>
    <n v="0.13"/>
    <n v="0.08"/>
    <n v="410.39049999999997"/>
    <m/>
    <n v="410.39049999999997"/>
    <s v=""/>
    <n v="30"/>
    <n v="0"/>
    <n v="0"/>
    <n v="1"/>
    <m/>
    <m/>
    <n v="0"/>
    <s v="Val de Lys Automobiles"/>
    <s v="VOLKSWAGEN"/>
    <m/>
    <x v="9"/>
    <n v="3251.85"/>
    <n v="5.5125800098390187E-2"/>
  </r>
  <r>
    <x v="4"/>
    <x v="1"/>
    <x v="5"/>
    <x v="53"/>
    <d v="2023-04-19T00:00:00"/>
    <m/>
    <m/>
    <m/>
    <m/>
    <m/>
    <n v="0"/>
    <x v="31"/>
    <n v="4949"/>
    <n v="2104477039"/>
    <s v="KMHK581EGPU114263"/>
    <s v="LASSALLE FREDERIC"/>
    <x v="30"/>
    <n v="27210.76"/>
    <n v="916.66"/>
    <n v="28127.42"/>
    <n v="81"/>
    <n v="2942.87"/>
    <n v="0"/>
    <n v="-1539.75"/>
    <n v="1403.12"/>
    <n v="4.9884418834006107E-2"/>
    <n v="-1580"/>
    <n v="0"/>
    <m/>
    <m/>
    <n v="0.08"/>
    <n v="0.08"/>
    <n v="112.24959999999999"/>
    <m/>
    <n v="112.24959999999999"/>
    <s v="Hyundai Finance"/>
    <n v="0"/>
    <n v="20"/>
    <n v="1"/>
    <n v="1"/>
    <m/>
    <m/>
    <n v="1"/>
    <s v="Valauto Lomme  "/>
    <s v="HYUNDAI"/>
    <m/>
    <x v="10"/>
    <n v="2942.87"/>
    <n v="0.10462637525944435"/>
  </r>
  <r>
    <x v="4"/>
    <x v="1"/>
    <x v="5"/>
    <x v="14"/>
    <d v="2023-06-28T00:00:00"/>
    <m/>
    <m/>
    <m/>
    <m/>
    <m/>
    <n v="0"/>
    <x v="32"/>
    <n v="4974"/>
    <n v="2104641503"/>
    <s v="TMAJE81BGPJ317547"/>
    <s v="DELATTRE FREDERIC"/>
    <x v="31"/>
    <n v="35055.480000000003"/>
    <n v="541.66999999999996"/>
    <n v="35597.15"/>
    <n v="119"/>
    <n v="746.24"/>
    <n v="0"/>
    <m/>
    <n v="746.24"/>
    <n v="2.0963476008613049E-2"/>
    <n v="-2242.11"/>
    <n v="0"/>
    <m/>
    <m/>
    <n v="0.08"/>
    <n v="0.08"/>
    <n v="59.699200000000005"/>
    <m/>
    <n v="59.699200000000005"/>
    <s v=""/>
    <n v="0"/>
    <n v="20"/>
    <n v="1"/>
    <n v="1"/>
    <m/>
    <m/>
    <n v="1"/>
    <s v="Valauto Lomme  "/>
    <s v="HYUNDAI"/>
    <m/>
    <x v="11"/>
    <n v="746.24"/>
    <n v="2.0963476008613049E-2"/>
  </r>
  <r>
    <x v="4"/>
    <x v="1"/>
    <x v="5"/>
    <x v="8"/>
    <d v="2023-06-17T00:00:00"/>
    <m/>
    <m/>
    <m/>
    <m/>
    <m/>
    <m/>
    <x v="33"/>
    <n v="5001"/>
    <n v="2104555249"/>
    <s v="KMHK581EGPU115204"/>
    <s v="INST REGIONAL TRAVAIL SOCIAL "/>
    <x v="30"/>
    <n v="27795.75"/>
    <n v="458.33"/>
    <n v="28254.080000000002"/>
    <n v="82"/>
    <n v="927.45"/>
    <n v="0"/>
    <m/>
    <n v="927.45"/>
    <n v="3.2825347701995605E-2"/>
    <n v="-28.16"/>
    <n v="0"/>
    <m/>
    <m/>
    <n v="0.13"/>
    <n v="0"/>
    <n v="120.56850000000001"/>
    <m/>
    <n v="120.56850000000001"/>
    <s v=""/>
    <n v="0"/>
    <n v="0"/>
    <n v="0"/>
    <n v="1"/>
    <m/>
    <m/>
    <n v="0"/>
    <s v="Valauto Lomme  "/>
    <s v="HYUNDAI"/>
    <m/>
    <x v="10"/>
    <n v="927.45"/>
    <n v="3.2825347701995605E-2"/>
  </r>
  <r>
    <x v="4"/>
    <x v="1"/>
    <x v="5"/>
    <x v="31"/>
    <d v="2023-06-27T00:00:00"/>
    <m/>
    <m/>
    <m/>
    <m/>
    <m/>
    <n v="56514.52"/>
    <x v="1"/>
    <n v="5003"/>
    <n v="2104490534"/>
    <s v="TMAJC81AGPJ326050"/>
    <s v="ARVAL SERVICE LEASE"/>
    <x v="31"/>
    <n v="31013.81"/>
    <n v="541.66999999999996"/>
    <n v="31555.48"/>
    <n v="92"/>
    <n v="820.73"/>
    <n v="0"/>
    <m/>
    <n v="820.73"/>
    <n v="2.6009111571112215E-2"/>
    <n v="-3536.61"/>
    <n v="0"/>
    <m/>
    <m/>
    <m/>
    <n v="0"/>
    <n v="0"/>
    <m/>
    <n v="0"/>
    <s v=""/>
    <n v="0"/>
    <n v="0"/>
    <n v="0"/>
    <n v="1"/>
    <m/>
    <m/>
    <n v="0"/>
    <s v="Valauto Lomme  "/>
    <s v="HYUNDAI"/>
    <m/>
    <x v="1"/>
    <n v="820.73"/>
    <n v="2.6009111571112215E-2"/>
  </r>
  <r>
    <x v="4"/>
    <x v="1"/>
    <x v="5"/>
    <x v="18"/>
    <d v="2023-06-19T00:00:00"/>
    <m/>
    <m/>
    <m/>
    <m/>
    <m/>
    <n v="0"/>
    <x v="1"/>
    <n v="5004"/>
    <n v="2104549194"/>
    <s v="TMAJC81AGPJ325217"/>
    <s v="ALPHABET FRANCE FLEET MANAGEMENT"/>
    <x v="31"/>
    <n v="31013.81"/>
    <n v="541.66999999999996"/>
    <n v="31555.48"/>
    <n v="84"/>
    <n v="-423.3"/>
    <n v="0"/>
    <m/>
    <n v="-423.3"/>
    <n v="-1.3414468738868812E-2"/>
    <n v="-1971.74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  <n v="-423.3"/>
    <n v="-1.3414468738868812E-2"/>
  </r>
  <r>
    <x v="4"/>
    <x v="1"/>
    <x v="5"/>
    <x v="31"/>
    <d v="2023-06-28T00:00:00"/>
    <m/>
    <m/>
    <m/>
    <m/>
    <m/>
    <n v="0"/>
    <x v="34"/>
    <n v="5006"/>
    <n v="2104775221"/>
    <s v="KMHM341A5PA014922"/>
    <s v="MORTIER GUILLAUME "/>
    <x v="32"/>
    <n v="46917.14"/>
    <n v="575"/>
    <n v="47492.14"/>
    <n v="90"/>
    <n v="1768.77"/>
    <n v="0"/>
    <m/>
    <n v="1768.77"/>
    <n v="3.7243425964801756E-2"/>
    <n v="0"/>
    <n v="-500"/>
    <m/>
    <s v="Faire approuver justif"/>
    <n v="0.13"/>
    <n v="0.12"/>
    <n v="229.9401"/>
    <m/>
    <n v="229.9401"/>
    <s v=""/>
    <n v="0"/>
    <n v="20"/>
    <n v="1"/>
    <n v="1"/>
    <m/>
    <m/>
    <n v="1"/>
    <s v="Valauto Lomme  "/>
    <s v="HYUNDAI"/>
    <m/>
    <x v="7"/>
    <n v="1768.77"/>
    <n v="3.7243425964801756E-2"/>
  </r>
  <r>
    <x v="4"/>
    <x v="0"/>
    <x v="5"/>
    <x v="54"/>
    <d v="2023-04-21T00:00:00"/>
    <m/>
    <m/>
    <s v="X"/>
    <m/>
    <m/>
    <n v="0"/>
    <x v="31"/>
    <n v="5009"/>
    <n v="2104471476"/>
    <s v="KMHKM81BFPU168590"/>
    <s v="GUEBELS JOEL"/>
    <x v="32"/>
    <n v="38388.800000000003"/>
    <n v="0"/>
    <n v="38388.800000000003"/>
    <n v="38"/>
    <n v="2516.46"/>
    <n v="0"/>
    <m/>
    <n v="2516.46"/>
    <n v="6.5551931813445583E-2"/>
    <n v="-1800"/>
    <n v="-975"/>
    <m/>
    <s v="Justifs 575€ manquant "/>
    <n v="0.13"/>
    <n v="0.12"/>
    <n v="327.13980000000004"/>
    <m/>
    <n v="327.13980000000004"/>
    <s v="Cetelem"/>
    <n v="0"/>
    <n v="20"/>
    <n v="1"/>
    <n v="1"/>
    <m/>
    <m/>
    <n v="1"/>
    <s v="Valauto Lomme  "/>
    <s v="HYUNDAI"/>
    <m/>
    <x v="10"/>
    <n v="2516.46"/>
    <n v="6.5551931813445583E-2"/>
  </r>
  <r>
    <x v="4"/>
    <x v="1"/>
    <x v="5"/>
    <x v="27"/>
    <d v="2023-06-20T00:00:00"/>
    <m/>
    <m/>
    <m/>
    <m/>
    <m/>
    <n v="56514.52"/>
    <x v="1"/>
    <n v="5025"/>
    <n v="2104581553"/>
    <s v="TMAJC812DPJ186704"/>
    <s v="ARVAL SERVICE LEASE"/>
    <x v="31"/>
    <n v="36097.14"/>
    <n v="541.66999999999996"/>
    <n v="36638.81"/>
    <n v="62"/>
    <n v="605.27"/>
    <n v="0"/>
    <m/>
    <n v="605.27"/>
    <n v="1.6519914265774462E-2"/>
    <n v="-2291.9899999999998"/>
    <n v="0"/>
    <m/>
    <m/>
    <m/>
    <n v="0"/>
    <n v="0"/>
    <m/>
    <n v="0"/>
    <s v=""/>
    <n v="0"/>
    <n v="0"/>
    <n v="0"/>
    <n v="1"/>
    <m/>
    <m/>
    <n v="0"/>
    <s v="Valauto Lomme  "/>
    <s v="HYUNDAI"/>
    <m/>
    <x v="1"/>
    <n v="605.27"/>
    <n v="1.6519914265774462E-2"/>
  </r>
  <r>
    <x v="4"/>
    <x v="1"/>
    <x v="5"/>
    <x v="14"/>
    <d v="2023-06-26T00:00:00"/>
    <m/>
    <m/>
    <m/>
    <s v="x"/>
    <m/>
    <n v="29883.77"/>
    <x v="35"/>
    <n v="5031"/>
    <n v="2104643176"/>
    <s v="KMHK381EGPU122617"/>
    <s v="MASSET CLAUDINE"/>
    <x v="30"/>
    <n v="25502.43"/>
    <n v="458.33"/>
    <n v="25960.760000000002"/>
    <n v="62"/>
    <n v="1954.54"/>
    <n v="0"/>
    <m/>
    <n v="1954.54"/>
    <n v="7.5288242717085313E-2"/>
    <n v="-830"/>
    <n v="0"/>
    <m/>
    <s v="financement non reçu "/>
    <n v="7.0000000000000007E-2"/>
    <n v="0.08"/>
    <n v="136.81780000000001"/>
    <m/>
    <n v="136.81780000000001"/>
    <s v="Hyundai Finance"/>
    <n v="0"/>
    <n v="20"/>
    <n v="1"/>
    <n v="1"/>
    <m/>
    <m/>
    <n v="1"/>
    <s v="Valauto Lomme  "/>
    <s v="HYUNDAI"/>
    <m/>
    <x v="10"/>
    <n v="1954.54"/>
    <n v="7.5288242717085313E-2"/>
  </r>
  <r>
    <x v="4"/>
    <x v="0"/>
    <x v="5"/>
    <x v="27"/>
    <d v="2023-06-26T00:00:00"/>
    <m/>
    <s v="x"/>
    <m/>
    <m/>
    <m/>
    <n v="136541.88"/>
    <x v="1"/>
    <n v="5035"/>
    <n v="2104597802"/>
    <s v="TMAJD81BGPJ345421"/>
    <s v="CAR ALL IN - CPTE"/>
    <x v="31"/>
    <n v="29722.14"/>
    <n v="1366.67"/>
    <n v="31088.809999999998"/>
    <n v="53"/>
    <n v="-1099.06"/>
    <n v="0"/>
    <m/>
    <n v="-1099.06"/>
    <n v="-3.5352269835995653E-2"/>
    <n v="-2113.4899999999998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  <n v="-1099.06"/>
    <n v="-3.5352269835995653E-2"/>
  </r>
  <r>
    <x v="4"/>
    <x v="1"/>
    <x v="5"/>
    <x v="24"/>
    <d v="2023-06-02T00:00:00"/>
    <m/>
    <m/>
    <m/>
    <m/>
    <m/>
    <n v="0"/>
    <x v="32"/>
    <n v="5039"/>
    <n v="2104817017"/>
    <s v="TMAK381HFPJ089990"/>
    <s v="HENNEBO MATHIAS"/>
    <x v="30"/>
    <n v="33129.089999999997"/>
    <n v="1283.33"/>
    <n v="34412.42"/>
    <n v="34"/>
    <n v="542.54999999999995"/>
    <n v="0"/>
    <m/>
    <n v="542.54999999999995"/>
    <n v="1.5766110026554366E-2"/>
    <n v="-500"/>
    <n v="0"/>
    <m/>
    <m/>
    <n v="0.08"/>
    <n v="0.08"/>
    <n v="43.403999999999996"/>
    <m/>
    <n v="43.403999999999996"/>
    <s v="Hyundai Finance"/>
    <n v="0"/>
    <n v="20"/>
    <n v="1"/>
    <n v="1"/>
    <m/>
    <m/>
    <n v="1"/>
    <s v="Valauto Lomme  "/>
    <s v="HYUNDAI"/>
    <m/>
    <x v="11"/>
    <n v="542.54999999999995"/>
    <n v="1.5766110026554366E-2"/>
  </r>
  <r>
    <x v="4"/>
    <x v="1"/>
    <x v="5"/>
    <x v="10"/>
    <d v="2023-06-09T00:00:00"/>
    <m/>
    <m/>
    <m/>
    <m/>
    <m/>
    <m/>
    <x v="36"/>
    <n v="5045"/>
    <n v="2104690281"/>
    <s v="NLHBN51HAPZ292833"/>
    <s v="BONINGUE PASCAL"/>
    <x v="33"/>
    <n v="15585.76"/>
    <n v="458.33"/>
    <n v="16044.09"/>
    <n v="26"/>
    <n v="852.87"/>
    <n v="0"/>
    <m/>
    <n v="852.87"/>
    <n v="5.3157891784451468E-2"/>
    <n v="-840"/>
    <n v="0"/>
    <m/>
    <m/>
    <n v="7.0000000000000007E-2"/>
    <n v="0.1"/>
    <n v="59.700900000000004"/>
    <m/>
    <n v="59.700900000000004"/>
    <s v="Cetelem"/>
    <n v="0"/>
    <n v="20"/>
    <n v="1"/>
    <n v="1"/>
    <m/>
    <m/>
    <n v="1"/>
    <s v="Valauto Lomme  "/>
    <s v="HYUNDAI"/>
    <m/>
    <x v="10"/>
    <n v="852.87"/>
    <n v="5.3157891784451468E-2"/>
  </r>
  <r>
    <x v="4"/>
    <x v="1"/>
    <x v="5"/>
    <x v="20"/>
    <d v="2023-06-06T00:00:00"/>
    <m/>
    <m/>
    <m/>
    <m/>
    <m/>
    <n v="0"/>
    <x v="33"/>
    <n v="5048"/>
    <n v="2104762679"/>
    <s v="NLHBR51GAPZ301641"/>
    <s v="LABIT JULIEN"/>
    <x v="33"/>
    <n v="19045.97"/>
    <n v="333.33"/>
    <n v="19379.300000000003"/>
    <n v="14"/>
    <n v="3059.09"/>
    <n v="0"/>
    <m/>
    <n v="3059.09"/>
    <n v="0.15785348283993744"/>
    <n v="-460"/>
    <n v="-460"/>
    <m/>
    <m/>
    <n v="7.0000000000000007E-2"/>
    <n v="0.08"/>
    <n v="214.13630000000003"/>
    <m/>
    <n v="214.13630000000003"/>
    <s v="Hyundai Finance"/>
    <n v="0"/>
    <n v="20"/>
    <n v="1"/>
    <n v="1"/>
    <m/>
    <m/>
    <n v="1"/>
    <s v="Valauto Lomme  "/>
    <s v="HYUNDAI"/>
    <m/>
    <x v="10"/>
    <n v="3059.09"/>
    <n v="0.15785348283993744"/>
  </r>
  <r>
    <x v="4"/>
    <x v="0"/>
    <x v="5"/>
    <x v="30"/>
    <d v="2023-06-29T00:00:00"/>
    <m/>
    <s v="x"/>
    <m/>
    <m/>
    <m/>
    <n v="136541.88"/>
    <x v="1"/>
    <n v="5051"/>
    <n v="2104610677"/>
    <s v="TMAJD81BGPJ353455"/>
    <s v="CAR ALL IN - CPTE"/>
    <x v="31"/>
    <n v="29722.14"/>
    <n v="541.66999999999996"/>
    <n v="30263.809999999998"/>
    <n v="33"/>
    <n v="-1344.62"/>
    <n v="0"/>
    <m/>
    <n v="-1344.62"/>
    <n v="-4.4429964369985142E-2"/>
    <n v="-1774.17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  <n v="-1344.62"/>
    <n v="-4.4429964369985142E-2"/>
  </r>
  <r>
    <x v="4"/>
    <x v="1"/>
    <x v="5"/>
    <x v="44"/>
    <d v="2023-06-15T00:00:00"/>
    <m/>
    <m/>
    <m/>
    <m/>
    <m/>
    <n v="0"/>
    <x v="33"/>
    <n v="5054"/>
    <n v="2104835587"/>
    <s v="TMAK281HFPJ091753"/>
    <s v="MUSSARD VINCENT"/>
    <x v="30"/>
    <n v="30462.43"/>
    <n v="750"/>
    <n v="31212.43"/>
    <n v="18"/>
    <n v="1857.2199999999993"/>
    <n v="0"/>
    <m/>
    <n v="1857.2199999999993"/>
    <n v="5.9502576377423975E-2"/>
    <n v="0"/>
    <n v="-750"/>
    <m/>
    <s v="Faire confirmer justif"/>
    <n v="0.13"/>
    <n v="0.12"/>
    <n v="241.43859999999992"/>
    <m/>
    <n v="241.43859999999992"/>
    <s v="Hyundai Finance"/>
    <n v="0"/>
    <n v="20"/>
    <n v="1"/>
    <n v="1"/>
    <m/>
    <m/>
    <n v="1"/>
    <s v="Valauto Lomme  "/>
    <s v="HYUNDAI"/>
    <m/>
    <x v="10"/>
    <n v="1857.2199999999993"/>
    <n v="5.9502576377423975E-2"/>
  </r>
  <r>
    <x v="4"/>
    <x v="1"/>
    <x v="5"/>
    <x v="55"/>
    <d v="2023-06-08T00:00:00"/>
    <m/>
    <m/>
    <m/>
    <m/>
    <m/>
    <n v="0"/>
    <x v="36"/>
    <n v="5057"/>
    <n v="2104584792"/>
    <s v="KMHS4812DPU079465"/>
    <s v="MANSION LAURENT ET CHANTAL"/>
    <x v="34"/>
    <n v="50347.14"/>
    <n v="583.33000000000004"/>
    <n v="50930.47"/>
    <n v="10"/>
    <n v="2545.4"/>
    <n v="0"/>
    <m/>
    <n v="2545.4"/>
    <n v="4.9977940513802444E-2"/>
    <n v="-1000"/>
    <n v="0"/>
    <m/>
    <m/>
    <n v="7.0000000000000007E-2"/>
    <n v="0.08"/>
    <n v="178.17800000000003"/>
    <m/>
    <n v="178.17800000000003"/>
    <s v=""/>
    <n v="0"/>
    <n v="20"/>
    <n v="1"/>
    <n v="1"/>
    <m/>
    <m/>
    <n v="1"/>
    <s v="Valauto Lomme  "/>
    <s v="HYUNDAI"/>
    <m/>
    <x v="10"/>
    <n v="2545.4"/>
    <n v="4.9977940513802444E-2"/>
  </r>
  <r>
    <x v="4"/>
    <x v="1"/>
    <x v="5"/>
    <x v="19"/>
    <d v="2023-06-23T00:00:00"/>
    <m/>
    <m/>
    <m/>
    <m/>
    <m/>
    <n v="0"/>
    <x v="33"/>
    <n v="5073"/>
    <n v="2104564307"/>
    <s v="KMHK3812APU022374"/>
    <s v="VITRANT GREGORY ."/>
    <x v="30"/>
    <n v="21919.09"/>
    <n v="458.33"/>
    <n v="22377.420000000002"/>
    <n v="15"/>
    <n v="1885.37"/>
    <n v="0"/>
    <m/>
    <n v="1885.37"/>
    <n v="8.4253233840183531E-2"/>
    <n v="-1170"/>
    <n v="0"/>
    <m/>
    <m/>
    <n v="7.0000000000000007E-2"/>
    <n v="0.08"/>
    <n v="131.9759"/>
    <m/>
    <n v="131.9759"/>
    <s v=""/>
    <n v="0"/>
    <n v="20"/>
    <n v="1"/>
    <n v="1"/>
    <m/>
    <m/>
    <n v="1"/>
    <s v="Valauto Lomme  "/>
    <s v="HYUNDAI"/>
    <m/>
    <x v="10"/>
    <n v="1885.37"/>
    <n v="8.4253233840183531E-2"/>
  </r>
  <r>
    <x v="4"/>
    <x v="1"/>
    <x v="5"/>
    <x v="30"/>
    <d v="2023-06-29T00:00:00"/>
    <m/>
    <m/>
    <m/>
    <m/>
    <m/>
    <n v="136541.88"/>
    <x v="1"/>
    <n v="5074"/>
    <n v="2104697920"/>
    <s v="KMHS2811BPU071718"/>
    <s v="CAR ALL IN - CPTE"/>
    <x v="34"/>
    <n v="36013.81"/>
    <n v="583.33000000000004"/>
    <n v="36597.14"/>
    <n v="22"/>
    <n v="-198.16"/>
    <n v="0"/>
    <m/>
    <n v="-198.16"/>
    <n v="-5.4146307607643657E-3"/>
    <n v="-2451.4699999999998"/>
    <n v="0"/>
    <m/>
    <s v="marge négative non signée Mehdi"/>
    <m/>
    <n v="0"/>
    <n v="0"/>
    <m/>
    <n v="0"/>
    <s v=""/>
    <n v="0"/>
    <n v="0"/>
    <n v="0"/>
    <n v="1"/>
    <m/>
    <m/>
    <n v="0"/>
    <s v="Valauto Lomme  "/>
    <s v="HYUNDAI"/>
    <m/>
    <x v="1"/>
    <n v="-198.16"/>
    <n v="-5.4146307607643657E-3"/>
  </r>
  <r>
    <x v="4"/>
    <x v="1"/>
    <x v="5"/>
    <x v="27"/>
    <d v="2023-06-23T00:00:00"/>
    <m/>
    <m/>
    <m/>
    <m/>
    <m/>
    <n v="0"/>
    <x v="32"/>
    <n v="5075"/>
    <n v="2104697511"/>
    <s v="NLHDR51AAPZ210315"/>
    <s v="TURCQ JANICK"/>
    <x v="35"/>
    <n v="13585.76"/>
    <n v="166.67"/>
    <n v="13752.43"/>
    <n v="14"/>
    <n v="460.15"/>
    <n v="0"/>
    <m/>
    <n v="460.15"/>
    <n v="3.345954133196824E-2"/>
    <n v="-500"/>
    <n v="0"/>
    <m/>
    <m/>
    <n v="0.08"/>
    <n v="0.08"/>
    <n v="36.811999999999998"/>
    <m/>
    <n v="36.811999999999998"/>
    <s v=""/>
    <n v="0"/>
    <n v="20"/>
    <n v="1"/>
    <n v="1"/>
    <m/>
    <m/>
    <n v="1"/>
    <s v="Valauto Lomme  "/>
    <s v="HYUNDAI"/>
    <m/>
    <x v="11"/>
    <n v="460.15"/>
    <n v="3.345954133196824E-2"/>
  </r>
  <r>
    <x v="4"/>
    <x v="1"/>
    <x v="5"/>
    <x v="44"/>
    <d v="2023-06-14T00:00:00"/>
    <m/>
    <m/>
    <m/>
    <m/>
    <m/>
    <m/>
    <x v="33"/>
    <n v="5079"/>
    <n v="2104768306"/>
    <s v="TMAK281HFPJ095639"/>
    <s v="DEKEYSER PERRINE"/>
    <x v="30"/>
    <n v="30462.43"/>
    <n v="291.67"/>
    <n v="30754.1"/>
    <n v="6"/>
    <n v="556.80999999999995"/>
    <n v="0"/>
    <m/>
    <n v="556.80999999999995"/>
    <n v="1.8105228245989965E-2"/>
    <n v="0"/>
    <n v="-500"/>
    <m/>
    <m/>
    <n v="7.0000000000000007E-2"/>
    <n v="0.08"/>
    <n v="38.976700000000001"/>
    <m/>
    <n v="38.976700000000001"/>
    <s v="Hyundai Finance"/>
    <n v="0"/>
    <n v="20"/>
    <n v="1"/>
    <n v="1"/>
    <m/>
    <m/>
    <n v="1"/>
    <s v="Valauto Lomme  "/>
    <s v="HYUNDAI"/>
    <m/>
    <x v="10"/>
    <n v="556.80999999999995"/>
    <n v="1.8105228245989965E-2"/>
  </r>
  <r>
    <x v="4"/>
    <x v="1"/>
    <x v="5"/>
    <x v="44"/>
    <d v="2023-06-15T00:00:00"/>
    <m/>
    <m/>
    <m/>
    <m/>
    <m/>
    <m/>
    <x v="33"/>
    <n v="5080"/>
    <n v="2104595934"/>
    <s v="NLHDM51AAPZ199278"/>
    <s v="JULLE JUSTINE"/>
    <x v="35"/>
    <n v="10202.43"/>
    <n v="0"/>
    <n v="10202.43"/>
    <n v="6"/>
    <n v="971.12"/>
    <n v="0"/>
    <m/>
    <n v="971.12"/>
    <n v="9.5185166671077376E-2"/>
    <n v="0"/>
    <n v="-550"/>
    <m/>
    <m/>
    <n v="7.0000000000000007E-2"/>
    <n v="0.08"/>
    <n v="67.978400000000008"/>
    <m/>
    <n v="67.978400000000008"/>
    <s v="Hyundai Finance"/>
    <n v="0"/>
    <n v="20"/>
    <n v="1"/>
    <n v="1"/>
    <m/>
    <m/>
    <n v="1"/>
    <s v="Valauto Lomme  "/>
    <s v="HYUNDAI"/>
    <m/>
    <x v="10"/>
    <n v="971.12"/>
    <n v="9.5185166671077376E-2"/>
  </r>
  <r>
    <x v="5"/>
    <x v="0"/>
    <x v="0"/>
    <x v="4"/>
    <d v="2023-06-20T00:00:00"/>
    <s v="x"/>
    <m/>
    <m/>
    <m/>
    <m/>
    <n v="0"/>
    <x v="1"/>
    <n v="514502"/>
    <n v="4502"/>
    <s v="VSSZZZKN9PW501114"/>
    <s v="ARVAL SERVICE LEASE"/>
    <x v="7"/>
    <n v="39818"/>
    <n v="3608.34"/>
    <n v="43426.34"/>
    <n v="63"/>
    <n v="-4818.95"/>
    <n v="-84"/>
    <m/>
    <n v="-4734.95"/>
    <n v="-0.11096836620355296"/>
    <n v="0"/>
    <n v="0"/>
    <m/>
    <s v="marge manquante"/>
    <m/>
    <n v="0"/>
    <n v="0"/>
    <m/>
    <n v="0"/>
    <s v=""/>
    <n v="0"/>
    <n v="0"/>
    <n v="0"/>
    <n v="1"/>
    <m/>
    <m/>
    <n v="0"/>
    <s v="Valauto Artois"/>
    <s v="SEAT"/>
    <m/>
    <x v="1"/>
    <n v="-4818.95"/>
    <n v="-0.11096836620355296"/>
  </r>
  <r>
    <x v="5"/>
    <x v="1"/>
    <x v="0"/>
    <x v="4"/>
    <d v="2023-06-16T00:00:00"/>
    <m/>
    <m/>
    <m/>
    <m/>
    <m/>
    <n v="0"/>
    <x v="37"/>
    <n v="514635"/>
    <n v="4635"/>
    <s v="VSSZZZ5FZN6542556"/>
    <s v="DELORY MAURICE"/>
    <x v="3"/>
    <n v="30593"/>
    <n v="912.5"/>
    <n v="31505.5"/>
    <n v="371"/>
    <n v="1675.29"/>
    <n v="22"/>
    <m/>
    <n v="1653.29"/>
    <n v="5.3174525082922031E-2"/>
    <n v="-658.9"/>
    <n v="-2250"/>
    <m/>
    <m/>
    <n v="0.13"/>
    <n v="0.12"/>
    <n v="214.92770000000002"/>
    <m/>
    <n v="214.92770000000002"/>
    <s v=""/>
    <n v="1"/>
    <n v="20"/>
    <n v="1"/>
    <n v="1"/>
    <m/>
    <m/>
    <n v="1"/>
    <s v="Valauto Artois"/>
    <s v="SEAT"/>
    <m/>
    <x v="12"/>
    <n v="1675.29"/>
    <n v="5.3174525082922031E-2"/>
  </r>
  <r>
    <x v="5"/>
    <x v="1"/>
    <x v="0"/>
    <x v="56"/>
    <d v="2023-04-17T00:00:00"/>
    <m/>
    <m/>
    <m/>
    <m/>
    <m/>
    <n v="0"/>
    <x v="38"/>
    <n v="514703"/>
    <n v="4703"/>
    <s v="VSSZZZKLXPR016624"/>
    <s v="JEDROSIK PATRICE"/>
    <x v="4"/>
    <n v="23859.67"/>
    <n v="1193.33"/>
    <n v="25053"/>
    <n v="167"/>
    <n v="-843.42"/>
    <n v="22"/>
    <m/>
    <n v="-865.42"/>
    <n v="-3.3665429289905402E-2"/>
    <n v="-2503.8200000000002"/>
    <m/>
    <m/>
    <s v="Commentaire &quot;NE PAS COMMISSIONNER&quot;"/>
    <m/>
    <n v="0.12"/>
    <n v="0"/>
    <m/>
    <n v="0"/>
    <s v=""/>
    <n v="0"/>
    <n v="20"/>
    <n v="1"/>
    <n v="1"/>
    <m/>
    <m/>
    <n v="1"/>
    <s v="Valauto Artois"/>
    <s v="SEAT"/>
    <m/>
    <x v="12"/>
    <n v="-843.42"/>
    <n v="-3.3665429289905402E-2"/>
  </r>
  <r>
    <x v="5"/>
    <x v="1"/>
    <x v="0"/>
    <x v="57"/>
    <d v="2023-03-30T00:00:00"/>
    <m/>
    <m/>
    <m/>
    <s v="x"/>
    <s v="X"/>
    <n v="-842.61"/>
    <x v="5"/>
    <n v="514715"/>
    <n v="4715"/>
    <s v="VSSZZZKN7PW003798"/>
    <s v="DAWN FOODS FRANCE B.V"/>
    <x v="7"/>
    <n v="35293"/>
    <n v="1175.01"/>
    <n v="36468.01"/>
    <n v="6"/>
    <n v="542.33999999999992"/>
    <n v="22"/>
    <m/>
    <n v="520.33999999999992"/>
    <n v="1.4871664233940922E-2"/>
    <n v="0"/>
    <n v="-950"/>
    <m/>
    <s v="trop perçu 842€ "/>
    <n v="0.1"/>
    <n v="0.1"/>
    <n v="52.033999999999992"/>
    <m/>
    <n v="52.033999999999992"/>
    <s v="VWB"/>
    <n v="0"/>
    <n v="0"/>
    <n v="0"/>
    <n v="1"/>
    <m/>
    <m/>
    <n v="0"/>
    <s v="Valauto Artois"/>
    <s v="SEAT"/>
    <m/>
    <x v="1"/>
    <n v="542.33999999999992"/>
    <n v="1.4871664233940922E-2"/>
  </r>
  <r>
    <x v="5"/>
    <x v="1"/>
    <x v="0"/>
    <x v="25"/>
    <d v="2023-06-29T00:00:00"/>
    <m/>
    <m/>
    <m/>
    <m/>
    <m/>
    <m/>
    <x v="37"/>
    <n v="514726"/>
    <n v="4726"/>
    <s v="VSSZZZKJ4PR128379"/>
    <s v="HUREAU JUSTINE"/>
    <x v="1"/>
    <n v="16440.669999999998"/>
    <n v="966.67"/>
    <n v="17407.339999999997"/>
    <m/>
    <n v="602.66999999999985"/>
    <n v="36"/>
    <m/>
    <n v="566.66999999999985"/>
    <n v="3.4621602151735993E-2"/>
    <n v="0"/>
    <n v="-2333.33"/>
    <m/>
    <s v="manque 1209€"/>
    <n v="0.1"/>
    <n v="0.1"/>
    <n v="56.666999999999987"/>
    <m/>
    <n v="56.666999999999987"/>
    <s v="VWB"/>
    <n v="1"/>
    <n v="20"/>
    <n v="1"/>
    <n v="1"/>
    <m/>
    <m/>
    <n v="1"/>
    <s v="Valauto Artois"/>
    <s v="SEAT"/>
    <m/>
    <x v="12"/>
    <n v="602.66999999999985"/>
    <n v="3.4621602151735993E-2"/>
  </r>
  <r>
    <x v="5"/>
    <x v="1"/>
    <x v="0"/>
    <x v="53"/>
    <d v="2023-04-16T00:00:00"/>
    <m/>
    <m/>
    <m/>
    <m/>
    <m/>
    <m/>
    <x v="38"/>
    <n v="514762"/>
    <n v="4762"/>
    <s v="VSSZZZKJ9PR096738"/>
    <s v="DUQUESNOY MARIE AMANDINE"/>
    <x v="6"/>
    <n v="20054.169999999998"/>
    <n v="0"/>
    <n v="20054.169999999998"/>
    <n v="41"/>
    <n v="550.67000000000007"/>
    <m/>
    <m/>
    <n v="550.67000000000007"/>
    <n v="2.7459126954643354E-2"/>
    <n v="0"/>
    <n v="-1826"/>
    <m/>
    <m/>
    <n v="7.0000000000000007E-2"/>
    <n v="0.08"/>
    <n v="38.546900000000008"/>
    <m/>
    <n v="38.546900000000008"/>
    <s v="VWB"/>
    <n v="0"/>
    <n v="0"/>
    <n v="0"/>
    <n v="1"/>
    <m/>
    <m/>
    <n v="0"/>
    <s v="Valauto Artois"/>
    <s v="SEAT"/>
    <m/>
    <x v="12"/>
    <n v="550.67000000000007"/>
    <n v="2.7459126954643354E-2"/>
  </r>
  <r>
    <x v="5"/>
    <x v="2"/>
    <x v="0"/>
    <x v="58"/>
    <d v="2023-04-05T00:00:00"/>
    <m/>
    <m/>
    <m/>
    <s v="x"/>
    <m/>
    <n v="221.36"/>
    <x v="38"/>
    <n v="514765"/>
    <n v="4765"/>
    <s v="VSSZZZKJ5PR099426"/>
    <s v="GRIMBERT LAURENT"/>
    <x v="6"/>
    <n v="19782.330000000002"/>
    <n v="487.5"/>
    <n v="20269.830000000002"/>
    <n v="24"/>
    <n v="642.49"/>
    <n v="36"/>
    <m/>
    <n v="606.49"/>
    <n v="3.1696861789171395E-2"/>
    <n v="0"/>
    <n v="-2300"/>
    <m/>
    <s v="manque 221,36 "/>
    <n v="7.0000000000000007E-2"/>
    <n v="0.08"/>
    <n v="42.454300000000003"/>
    <m/>
    <n v="42.454300000000003"/>
    <s v="VWB"/>
    <n v="1"/>
    <n v="20"/>
    <n v="1"/>
    <n v="1"/>
    <m/>
    <m/>
    <n v="1"/>
    <s v="Valauto Artois"/>
    <s v="SEAT"/>
    <m/>
    <x v="12"/>
    <n v="642.49"/>
    <n v="3.1696861789171395E-2"/>
  </r>
  <r>
    <x v="5"/>
    <x v="0"/>
    <x v="0"/>
    <x v="59"/>
    <d v="2023-05-16T00:00:00"/>
    <s v="x"/>
    <m/>
    <m/>
    <s v="x"/>
    <m/>
    <n v="601.66"/>
    <x v="38"/>
    <n v="514767"/>
    <n v="4767"/>
    <s v="VSSZZZKL1PR041993"/>
    <s v="BIGOT CLEMENCE"/>
    <x v="4"/>
    <n v="29943"/>
    <n v="858.34"/>
    <n v="30801.34"/>
    <n v="0"/>
    <n v="3007.14"/>
    <n v="27"/>
    <n v="-1948.19"/>
    <n v="1031.9499999999998"/>
    <n v="3.4379997753344493E-2"/>
    <n v="0"/>
    <n v="-2400"/>
    <m/>
    <s v="manque 601€ 1er loyer ?"/>
    <n v="7.0000000000000007E-2"/>
    <n v="0.08"/>
    <n v="72.236499999999992"/>
    <m/>
    <n v="72.236499999999992"/>
    <s v="VWB"/>
    <n v="1"/>
    <n v="20"/>
    <n v="1"/>
    <n v="1"/>
    <m/>
    <m/>
    <n v="1"/>
    <s v="Valauto Artois"/>
    <s v="SEAT"/>
    <m/>
    <x v="12"/>
    <n v="3007.14"/>
    <n v="9.7630168038143797E-2"/>
  </r>
  <r>
    <x v="5"/>
    <x v="2"/>
    <x v="0"/>
    <x v="58"/>
    <d v="2023-04-13T00:00:00"/>
    <m/>
    <m/>
    <m/>
    <s v="x"/>
    <m/>
    <n v="-977.98"/>
    <x v="38"/>
    <n v="514782"/>
    <n v="4782"/>
    <s v="VSSZZZKJ1PR084180"/>
    <s v="DUBOIS VIRGINIE"/>
    <x v="6"/>
    <n v="15199"/>
    <n v="787.5"/>
    <n v="15986.5"/>
    <n v="45"/>
    <n v="676.56"/>
    <n v="36"/>
    <m/>
    <n v="640.55999999999995"/>
    <n v="4.2320708097457228E-2"/>
    <n v="0"/>
    <n v="-1400"/>
    <m/>
    <s v="trop perçu 977,98"/>
    <n v="7.0000000000000007E-2"/>
    <n v="0.08"/>
    <n v="44.839199999999998"/>
    <m/>
    <n v="44.839199999999998"/>
    <s v="VWB"/>
    <n v="1"/>
    <n v="0"/>
    <n v="0"/>
    <n v="1"/>
    <m/>
    <m/>
    <n v="0"/>
    <s v="Valauto Artois"/>
    <s v="SEAT"/>
    <m/>
    <x v="12"/>
    <n v="676.56"/>
    <n v="4.2320708097457228E-2"/>
  </r>
  <r>
    <x v="5"/>
    <x v="1"/>
    <x v="0"/>
    <x v="22"/>
    <d v="2023-03-16T00:00:00"/>
    <m/>
    <m/>
    <m/>
    <s v="x"/>
    <s v="X"/>
    <n v="-174.63"/>
    <x v="21"/>
    <n v="514808"/>
    <n v="4808"/>
    <s v="VSSZZZKJ1PR065676"/>
    <s v="CREVECOEUR CASSANDRA"/>
    <x v="1"/>
    <n v="16111.5"/>
    <n v="1533.33"/>
    <n v="17644.830000000002"/>
    <n v="13"/>
    <n v="780.37000000000012"/>
    <n v="36"/>
    <n v="-95"/>
    <n v="649.37000000000012"/>
    <n v="3.8842539146027477E-2"/>
    <n v="0"/>
    <n v="0"/>
    <m/>
    <s v="trop perçu 174,63"/>
    <n v="0.12"/>
    <n v="0.1"/>
    <n v="77.924400000000006"/>
    <m/>
    <n v="77.924400000000006"/>
    <s v="VWB"/>
    <n v="1"/>
    <n v="20"/>
    <n v="1"/>
    <n v="1"/>
    <m/>
    <m/>
    <n v="1"/>
    <s v="Valauto Artois"/>
    <s v="SEAT"/>
    <m/>
    <x v="1"/>
    <n v="780.37000000000012"/>
    <n v="4.4226552480244923E-2"/>
  </r>
  <r>
    <x v="5"/>
    <x v="1"/>
    <x v="0"/>
    <x v="13"/>
    <d v="2023-05-27T00:00:00"/>
    <m/>
    <m/>
    <m/>
    <m/>
    <m/>
    <m/>
    <x v="38"/>
    <n v="514816"/>
    <n v="4816"/>
    <s v="VSSZZZKJ4PR126387"/>
    <s v="LEPERS CELINE"/>
    <x v="6"/>
    <n v="20270.830000000002"/>
    <n v="1191.68"/>
    <n v="21462.510000000002"/>
    <n v="14"/>
    <n v="381.6"/>
    <n v="36.17"/>
    <m/>
    <n v="345.43"/>
    <n v="1.7779840288950358E-2"/>
    <n v="0"/>
    <n v="-2966"/>
    <m/>
    <s v="indemnite de rachat a passer 550€"/>
    <n v="7.0000000000000007E-2"/>
    <n v="0.08"/>
    <n v="24.180100000000003"/>
    <m/>
    <n v="24.180100000000003"/>
    <s v=""/>
    <n v="1"/>
    <n v="0"/>
    <n v="0"/>
    <n v="1"/>
    <m/>
    <m/>
    <n v="0"/>
    <s v="Valauto Artois"/>
    <s v="SEAT"/>
    <m/>
    <x v="12"/>
    <n v="381.6"/>
    <n v="1.7779840288950358E-2"/>
  </r>
  <r>
    <x v="5"/>
    <x v="2"/>
    <x v="0"/>
    <x v="38"/>
    <d v="2023-06-09T00:00:00"/>
    <m/>
    <m/>
    <m/>
    <s v="x"/>
    <m/>
    <n v="29616"/>
    <x v="38"/>
    <n v="524236"/>
    <n v="236"/>
    <s v="VSSZZZKL6PR044470"/>
    <s v="BOUCHER JAMES"/>
    <x v="4"/>
    <n v="27662.5"/>
    <n v="1175.01"/>
    <n v="28837.51"/>
    <n v="28"/>
    <n v="1321.31"/>
    <n v="132.5"/>
    <m/>
    <n v="1188.81"/>
    <n v="4.5819143192321388E-2"/>
    <n v="0"/>
    <n v="-2400"/>
    <m/>
    <s v="manque indemnité rachat"/>
    <n v="7.0000000000000007E-2"/>
    <n v="0.08"/>
    <n v="83.216700000000003"/>
    <m/>
    <n v="83.216700000000003"/>
    <s v="VWB"/>
    <n v="1"/>
    <n v="20"/>
    <n v="1"/>
    <n v="1"/>
    <m/>
    <m/>
    <n v="1"/>
    <s v="Valauto Artois"/>
    <s v="SEAT"/>
    <m/>
    <x v="12"/>
    <n v="1321.31"/>
    <n v="4.5819143192321388E-2"/>
  </r>
  <r>
    <x v="5"/>
    <x v="0"/>
    <x v="0"/>
    <x v="28"/>
    <d v="2023-06-08T00:00:00"/>
    <s v="x"/>
    <m/>
    <m/>
    <m/>
    <m/>
    <n v="0"/>
    <x v="0"/>
    <n v="524276"/>
    <n v="276"/>
    <s v="VSSZZZKJ3PR129328"/>
    <s v="COPIN JEANNINE"/>
    <x v="1"/>
    <n v="16812.5"/>
    <n v="716.67"/>
    <n v="17529.169999999998"/>
    <n v="8"/>
    <n v="-266.02999999999997"/>
    <n v="139.16999999999999"/>
    <m/>
    <n v="-405.19999999999993"/>
    <n v="-1.5176417366024746E-2"/>
    <n v="0"/>
    <n v="-1896"/>
    <m/>
    <s v="marge manquante"/>
    <m/>
    <n v="0.1"/>
    <n v="0"/>
    <m/>
    <n v="0"/>
    <s v="VWB"/>
    <n v="1"/>
    <n v="0"/>
    <n v="0"/>
    <n v="1"/>
    <m/>
    <m/>
    <n v="0"/>
    <s v="Valauto Artois"/>
    <s v="SEAT"/>
    <m/>
    <x v="0"/>
    <n v="-266.02999999999997"/>
    <n v="-1.5176417366024746E-2"/>
  </r>
  <r>
    <x v="6"/>
    <x v="1"/>
    <x v="6"/>
    <x v="37"/>
    <d v="2023-05-26T00:00:00"/>
    <m/>
    <m/>
    <m/>
    <m/>
    <m/>
    <n v="0"/>
    <x v="39"/>
    <n v="1872"/>
    <n v="1188705"/>
    <m/>
    <s v="Poileve Marie Laure"/>
    <x v="36"/>
    <n v="12752.7"/>
    <m/>
    <n v="12752.7"/>
    <n v="426"/>
    <n v="842.17000000000053"/>
    <m/>
    <m/>
    <n v="842.17000000000053"/>
    <n v="6.6038564382444542E-2"/>
    <n v="-3530.56"/>
    <m/>
    <m/>
    <m/>
    <n v="0.13"/>
    <n v="0.13"/>
    <n v="109.48210000000007"/>
    <m/>
    <n v="109.48210000000007"/>
    <s v=""/>
    <n v="0"/>
    <n v="0"/>
    <n v="0"/>
    <n v="1"/>
    <m/>
    <m/>
    <n v="0"/>
    <s v="Valauto Béthune"/>
    <s v="NISSAN"/>
    <m/>
    <x v="13"/>
    <n v="842.17000000000053"/>
    <n v="6.6038564382444542E-2"/>
  </r>
  <r>
    <x v="6"/>
    <x v="1"/>
    <x v="6"/>
    <x v="60"/>
    <d v="2023-01-24T00:00:00"/>
    <m/>
    <m/>
    <m/>
    <m/>
    <m/>
    <m/>
    <x v="5"/>
    <n v="1878"/>
    <n v="1197707"/>
    <m/>
    <s v="Semnord Ventilation"/>
    <x v="37"/>
    <n v="30350"/>
    <m/>
    <n v="30350"/>
    <n v="26"/>
    <n v="-24.04"/>
    <m/>
    <m/>
    <n v="-24.04"/>
    <n v="-7.9209225700164739E-4"/>
    <n v="-9662.4699999999993"/>
    <m/>
    <m/>
    <m/>
    <m/>
    <m/>
    <n v="0"/>
    <m/>
    <n v="0"/>
    <m/>
    <s v=""/>
    <n v="0"/>
    <n v="0"/>
    <n v="1"/>
    <m/>
    <m/>
    <n v="0"/>
    <s v="Valauto Béthune"/>
    <s v="NISSAN"/>
    <m/>
    <x v="1"/>
    <n v="-24.04"/>
    <n v="-7.9209225700164739E-4"/>
  </r>
  <r>
    <x v="6"/>
    <x v="1"/>
    <x v="6"/>
    <x v="11"/>
    <d v="2023-06-19T00:00:00"/>
    <m/>
    <m/>
    <m/>
    <m/>
    <m/>
    <m/>
    <x v="5"/>
    <n v="1879"/>
    <n v="1197764"/>
    <m/>
    <s v="Roncq Automobiles Lo"/>
    <x v="38"/>
    <n v="41285"/>
    <m/>
    <n v="41285"/>
    <n v="51"/>
    <n v="223.10999999999694"/>
    <m/>
    <m/>
    <n v="223.10999999999694"/>
    <n v="5.4041419401719016E-3"/>
    <n v="-15980.63"/>
    <m/>
    <m/>
    <s v="taux 0% signé Fabien"/>
    <n v="0"/>
    <s v=""/>
    <n v="0"/>
    <m/>
    <n v="0"/>
    <s v=""/>
    <n v="0"/>
    <s v=""/>
    <n v="1"/>
    <n v="1"/>
    <m/>
    <m/>
    <n v="1"/>
    <s v="Valauto Béthune"/>
    <s v="NISSAN"/>
    <m/>
    <x v="1"/>
    <n v="223.10999999999694"/>
    <n v="5.4041419401719016E-3"/>
  </r>
  <r>
    <x v="6"/>
    <x v="1"/>
    <x v="6"/>
    <x v="11"/>
    <d v="2023-06-19T00:00:00"/>
    <m/>
    <m/>
    <m/>
    <m/>
    <m/>
    <m/>
    <x v="5"/>
    <n v="1881"/>
    <n v="1197762"/>
    <m/>
    <s v="Roncq Automobiles Lo"/>
    <x v="38"/>
    <n v="41285"/>
    <m/>
    <n v="41285"/>
    <n v="56"/>
    <n v="223.10999999999694"/>
    <m/>
    <m/>
    <n v="223.10999999999694"/>
    <n v="5.4041419401719016E-3"/>
    <n v="-15980.63"/>
    <m/>
    <m/>
    <s v="taux 0% signé Fabien"/>
    <m/>
    <s v=""/>
    <n v="0"/>
    <m/>
    <n v="0"/>
    <s v=""/>
    <n v="0"/>
    <s v=""/>
    <n v="1"/>
    <n v="1"/>
    <m/>
    <m/>
    <n v="1"/>
    <s v="Valauto Béthune"/>
    <s v="NISSAN"/>
    <m/>
    <x v="1"/>
    <n v="223.10999999999694"/>
    <n v="5.4041419401719016E-3"/>
  </r>
  <r>
    <x v="6"/>
    <x v="1"/>
    <x v="6"/>
    <x v="9"/>
    <d v="2023-06-28T00:00:00"/>
    <m/>
    <m/>
    <m/>
    <m/>
    <m/>
    <m/>
    <x v="39"/>
    <n v="1920"/>
    <n v="1196258"/>
    <m/>
    <s v="Mahieu Julie"/>
    <x v="39"/>
    <n v="29710.94"/>
    <m/>
    <n v="29710.94"/>
    <n v="428"/>
    <n v="1422.2199999999993"/>
    <m/>
    <m/>
    <n v="1422.2199999999993"/>
    <n v="4.7868562892994952E-2"/>
    <n v="-4587.1899999999996"/>
    <m/>
    <m/>
    <m/>
    <n v="0.13"/>
    <n v="0.13"/>
    <n v="184.88859999999991"/>
    <m/>
    <n v="184.88859999999991"/>
    <s v=""/>
    <n v="0"/>
    <n v="0"/>
    <n v="0"/>
    <n v="1"/>
    <m/>
    <m/>
    <n v="0"/>
    <s v="Valauto Béthune"/>
    <s v="NISSAN"/>
    <m/>
    <x v="13"/>
    <n v="1422.2199999999993"/>
    <n v="4.7868562892994952E-2"/>
  </r>
  <r>
    <x v="6"/>
    <x v="1"/>
    <x v="6"/>
    <x v="61"/>
    <d v="2023-03-27T00:00:00"/>
    <m/>
    <m/>
    <m/>
    <m/>
    <m/>
    <m/>
    <x v="5"/>
    <n v="1765"/>
    <n v="1184612"/>
    <m/>
    <s v="Amelioration Francaise Du Loge"/>
    <x v="38"/>
    <n v="41315"/>
    <m/>
    <n v="41315"/>
    <n v="73"/>
    <n v="647.35"/>
    <m/>
    <m/>
    <n v="647.35"/>
    <n v="1.5668643349872929E-2"/>
    <n v="-16239.07"/>
    <n v="-1450"/>
    <m/>
    <m/>
    <n v="0.1"/>
    <n v="0.12"/>
    <n v="64.734999999999999"/>
    <m/>
    <n v="64.734999999999999"/>
    <s v=""/>
    <n v="0"/>
    <n v="0"/>
    <n v="0"/>
    <n v="1"/>
    <m/>
    <m/>
    <n v="0"/>
    <s v="Valauto Béthune"/>
    <s v="NISSAN"/>
    <m/>
    <x v="1"/>
    <n v="647.35"/>
    <n v="1.5668643349872929E-2"/>
  </r>
  <r>
    <x v="6"/>
    <x v="0"/>
    <x v="6"/>
    <x v="2"/>
    <d v="2023-07-12T00:00:00"/>
    <s v="x"/>
    <m/>
    <m/>
    <m/>
    <m/>
    <n v="-57736"/>
    <x v="40"/>
    <n v="1771"/>
    <n v="1185183"/>
    <m/>
    <s v="Label Auto"/>
    <x v="37"/>
    <n v="44401.67"/>
    <m/>
    <n v="44401.67"/>
    <n v="2"/>
    <n v="-10850.9"/>
    <m/>
    <m/>
    <n v="-10850.9"/>
    <n v="-0.24438044785252447"/>
    <n v="0"/>
    <m/>
    <m/>
    <m/>
    <m/>
    <s v=""/>
    <n v="0"/>
    <m/>
    <n v="0"/>
    <s v=""/>
    <n v="0"/>
    <s v=""/>
    <n v="1"/>
    <n v="1"/>
    <m/>
    <m/>
    <n v="1"/>
    <s v="Valauto Béthune"/>
    <s v="NISSAN"/>
    <m/>
    <x v="13"/>
    <n v="-10850.9"/>
    <n v="-0.24438044785252447"/>
  </r>
  <r>
    <x v="6"/>
    <x v="2"/>
    <x v="6"/>
    <x v="8"/>
    <d v="2023-06-14T00:00:00"/>
    <m/>
    <m/>
    <m/>
    <s v="x"/>
    <m/>
    <n v="-12762.4"/>
    <x v="41"/>
    <n v="1812"/>
    <n v="1177692"/>
    <m/>
    <s v="Lejeune Marc Et Brigitte"/>
    <x v="39"/>
    <n v="29741.66"/>
    <m/>
    <n v="29741.66"/>
    <n v="516"/>
    <n v="1614.5500000000002"/>
    <m/>
    <m/>
    <n v="1614.5500000000002"/>
    <n v="5.4285806508446409E-2"/>
    <n v="-4527.6900000000005"/>
    <m/>
    <m/>
    <s v="solde client"/>
    <n v="0.13"/>
    <n v="0.13"/>
    <n v="209.89150000000004"/>
    <m/>
    <n v="209.89150000000004"/>
    <s v=""/>
    <n v="0"/>
    <n v="20"/>
    <n v="1"/>
    <n v="1"/>
    <m/>
    <m/>
    <n v="1"/>
    <s v="Valauto Béthune"/>
    <s v="NISSAN"/>
    <m/>
    <x v="13"/>
    <n v="1614.5500000000002"/>
    <n v="5.4285806508446409E-2"/>
  </r>
  <r>
    <x v="6"/>
    <x v="1"/>
    <x v="6"/>
    <x v="35"/>
    <d v="2023-02-16T00:00:00"/>
    <m/>
    <m/>
    <m/>
    <m/>
    <m/>
    <n v="60330"/>
    <x v="5"/>
    <n v="1840"/>
    <n v="1193852"/>
    <m/>
    <s v="Roncq Automobiles Lo"/>
    <x v="37"/>
    <n v="33500"/>
    <m/>
    <n v="33500"/>
    <n v="83"/>
    <n v="520.46"/>
    <m/>
    <m/>
    <n v="520.46"/>
    <n v="1.5536119402985075E-2"/>
    <n v="-10375.469999999999"/>
    <m/>
    <m/>
    <s v="marge vendeur et DCS ne correspondent pas"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  <n v="520.46"/>
    <n v="1.5536119402985075E-2"/>
  </r>
  <r>
    <x v="6"/>
    <x v="1"/>
    <x v="6"/>
    <x v="23"/>
    <d v="2023-06-19T00:00:00"/>
    <m/>
    <m/>
    <m/>
    <m/>
    <m/>
    <n v="60330"/>
    <x v="5"/>
    <n v="1856"/>
    <n v="1193875"/>
    <m/>
    <s v="Roncq Automobiles Lo"/>
    <x v="38"/>
    <n v="39135"/>
    <m/>
    <n v="39135"/>
    <n v="44"/>
    <n v="623.77000000000044"/>
    <m/>
    <m/>
    <n v="623.77000000000044"/>
    <n v="1.5938929347131734E-2"/>
    <n v="-13706.5"/>
    <m/>
    <m/>
    <m/>
    <n v="0.1"/>
    <n v="0.1"/>
    <n v="62.377000000000045"/>
    <m/>
    <n v="62.377000000000045"/>
    <s v=""/>
    <n v="0"/>
    <n v="0"/>
    <n v="0"/>
    <n v="1"/>
    <m/>
    <m/>
    <n v="0"/>
    <s v="Valauto Béthune"/>
    <s v="NISSAN"/>
    <m/>
    <x v="1"/>
    <n v="623.77000000000044"/>
    <n v="1.5938929347131734E-2"/>
  </r>
  <r>
    <x v="6"/>
    <x v="1"/>
    <x v="6"/>
    <x v="62"/>
    <d v="2023-03-23T00:00:00"/>
    <m/>
    <m/>
    <m/>
    <m/>
    <m/>
    <n v="60330"/>
    <x v="5"/>
    <n v="1857"/>
    <n v="1193851"/>
    <m/>
    <s v="Roncq Automobiles Lo"/>
    <x v="37"/>
    <n v="33500"/>
    <m/>
    <n v="33500"/>
    <n v="101"/>
    <n v="520.46"/>
    <m/>
    <m/>
    <n v="520.46"/>
    <n v="1.5536119402985075E-2"/>
    <n v="-10375.469999999999"/>
    <m/>
    <m/>
    <m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  <n v="520.46"/>
    <n v="1.5536119402985075E-2"/>
  </r>
  <r>
    <x v="6"/>
    <x v="1"/>
    <x v="6"/>
    <x v="35"/>
    <d v="2023-02-16T00:00:00"/>
    <m/>
    <m/>
    <m/>
    <m/>
    <m/>
    <n v="60330"/>
    <x v="5"/>
    <n v="1859"/>
    <n v="1193859"/>
    <m/>
    <s v="Roncq Automobiles Lo"/>
    <x v="37"/>
    <n v="33500"/>
    <m/>
    <n v="33500"/>
    <n v="86"/>
    <n v="-181.54"/>
    <m/>
    <m/>
    <n v="-181.54"/>
    <n v="-5.4191044776119397E-3"/>
    <n v="-10747.47"/>
    <m/>
    <m/>
    <s v="marge vendeur et DCS ne correspondent pas"/>
    <m/>
    <n v="0.1"/>
    <n v="0"/>
    <m/>
    <n v="0"/>
    <s v=""/>
    <n v="0"/>
    <n v="0"/>
    <n v="0"/>
    <n v="1"/>
    <m/>
    <m/>
    <n v="0"/>
    <s v="Valauto Béthune"/>
    <s v="NISSAN"/>
    <m/>
    <x v="1"/>
    <n v="-181.54"/>
    <n v="-5.4191044776119397E-3"/>
  </r>
  <r>
    <x v="6"/>
    <x v="1"/>
    <x v="6"/>
    <x v="63"/>
    <d v="2023-02-14T00:00:00"/>
    <m/>
    <m/>
    <m/>
    <m/>
    <m/>
    <n v="60330"/>
    <x v="5"/>
    <n v="1861"/>
    <n v="1193857"/>
    <m/>
    <s v="Roncq Automobiles Lo"/>
    <x v="37"/>
    <n v="33500"/>
    <m/>
    <n v="33500"/>
    <n v="75"/>
    <n v="520.46"/>
    <m/>
    <m/>
    <n v="520.46"/>
    <n v="1.5536119402985075E-2"/>
    <n v="-10375.469999999999"/>
    <m/>
    <m/>
    <s v="marge vendeur et DCS ne correspondent pas"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  <n v="520.46"/>
    <n v="1.5536119402985075E-2"/>
  </r>
  <r>
    <x v="6"/>
    <x v="1"/>
    <x v="6"/>
    <x v="63"/>
    <d v="2023-02-14T00:00:00"/>
    <m/>
    <m/>
    <m/>
    <m/>
    <m/>
    <n v="60330"/>
    <x v="5"/>
    <n v="1862"/>
    <n v="1193856"/>
    <m/>
    <s v="Roncq Automobiles Lo"/>
    <x v="37"/>
    <n v="33500"/>
    <m/>
    <n v="33500"/>
    <n v="77"/>
    <n v="520.46"/>
    <m/>
    <m/>
    <n v="520.46"/>
    <n v="1.5536119402985075E-2"/>
    <n v="-10375.469999999999"/>
    <m/>
    <m/>
    <s v="marge vendeur et DCS ne correspondent pas"/>
    <n v="0.1"/>
    <n v="0.1"/>
    <n v="52.046000000000006"/>
    <m/>
    <n v="52.046000000000006"/>
    <s v=""/>
    <n v="0"/>
    <n v="0"/>
    <n v="0"/>
    <n v="1"/>
    <m/>
    <m/>
    <n v="0"/>
    <s v="Valauto Béthune"/>
    <s v="NISSAN"/>
    <m/>
    <x v="1"/>
    <n v="520.46"/>
    <n v="1.5536119402985075E-2"/>
  </r>
  <r>
    <x v="6"/>
    <x v="0"/>
    <x v="6"/>
    <x v="7"/>
    <d v="2023-04-01T00:00:00"/>
    <m/>
    <s v="x"/>
    <m/>
    <s v="x"/>
    <m/>
    <n v="-950"/>
    <x v="5"/>
    <n v="1876"/>
    <n v="1197828"/>
    <m/>
    <s v="Ed Etancheite"/>
    <x v="37"/>
    <n v="42406.67"/>
    <m/>
    <n v="42406.67"/>
    <n v="7"/>
    <n v="537.14999999999964"/>
    <m/>
    <m/>
    <n v="537.14999999999964"/>
    <n v="1.2666639469687191E-2"/>
    <n v="-14056.31"/>
    <m/>
    <m/>
    <s v="solde client / vendeur ?"/>
    <n v="0.1"/>
    <s v=""/>
    <n v="53.714999999999968"/>
    <m/>
    <n v="53.714999999999968"/>
    <s v=""/>
    <n v="0"/>
    <m/>
    <n v="0"/>
    <n v="1"/>
    <m/>
    <m/>
    <n v="0"/>
    <s v="Valauto Béthune"/>
    <s v="NISSAN"/>
    <m/>
    <x v="1"/>
    <n v="537.14999999999964"/>
    <n v="1.2666639469687191E-2"/>
  </r>
  <r>
    <x v="6"/>
    <x v="0"/>
    <x v="6"/>
    <x v="64"/>
    <d v="2023-03-24T00:00:00"/>
    <s v="x"/>
    <m/>
    <m/>
    <m/>
    <m/>
    <n v="60330"/>
    <x v="5"/>
    <n v="1890"/>
    <n v="1197680"/>
    <m/>
    <s v="Roncq Automobiles Lo"/>
    <x v="37"/>
    <n v="34350"/>
    <m/>
    <n v="34350"/>
    <n v="29"/>
    <n v="-174.73"/>
    <m/>
    <m/>
    <n v="-174.73"/>
    <n v="-5.0867540029112075E-3"/>
    <n v="-10400.780000000001"/>
    <m/>
    <m/>
    <s v="marge manquante"/>
    <m/>
    <n v="0.1"/>
    <n v="0"/>
    <m/>
    <n v="0"/>
    <s v=""/>
    <n v="0"/>
    <n v="0"/>
    <n v="0"/>
    <n v="1"/>
    <m/>
    <m/>
    <n v="0"/>
    <s v="Valauto Béthune"/>
    <s v="NISSAN"/>
    <m/>
    <x v="1"/>
    <n v="-174.73"/>
    <n v="-5.0867540029112075E-3"/>
  </r>
  <r>
    <x v="6"/>
    <x v="1"/>
    <x v="6"/>
    <x v="2"/>
    <d v="2023-04-06T00:00:00"/>
    <m/>
    <m/>
    <m/>
    <m/>
    <m/>
    <n v="60330"/>
    <x v="5"/>
    <n v="1914"/>
    <n v="1202404"/>
    <m/>
    <s v="Roncq Automobiles Lo"/>
    <x v="38"/>
    <n v="40005"/>
    <m/>
    <n v="40005"/>
    <n v="164"/>
    <n v="180.82999999999811"/>
    <m/>
    <m/>
    <n v="180.82999999999811"/>
    <n v="4.5201849768778434E-3"/>
    <n v="-14271"/>
    <m/>
    <m/>
    <m/>
    <n v="0.1"/>
    <n v="0.1"/>
    <n v="18.08299999999981"/>
    <m/>
    <n v="18.08299999999981"/>
    <s v=""/>
    <n v="0"/>
    <n v="0"/>
    <n v="0"/>
    <n v="1"/>
    <m/>
    <m/>
    <n v="0"/>
    <s v="Valauto Béthune"/>
    <s v="NISSAN"/>
    <m/>
    <x v="1"/>
    <n v="180.82999999999811"/>
    <n v="4.5201849768778434E-3"/>
  </r>
  <r>
    <x v="6"/>
    <x v="1"/>
    <x v="6"/>
    <x v="9"/>
    <d v="2023-06-28T00:00:00"/>
    <m/>
    <m/>
    <m/>
    <m/>
    <m/>
    <m/>
    <x v="39"/>
    <n v="1918"/>
    <n v="1196255"/>
    <m/>
    <s v="Michalak Patrick"/>
    <x v="39"/>
    <n v="36458.339999999997"/>
    <m/>
    <n v="36458.339999999997"/>
    <n v="428"/>
    <n v="1318.11"/>
    <m/>
    <n v="-718.89"/>
    <n v="599.21999999999991"/>
    <n v="1.6435745566035095E-2"/>
    <n v="-5262.89"/>
    <m/>
    <m/>
    <m/>
    <n v="0.13"/>
    <n v="0.13"/>
    <n v="77.898599999999988"/>
    <m/>
    <n v="77.898599999999988"/>
    <s v=""/>
    <n v="0"/>
    <n v="20"/>
    <n v="1"/>
    <n v="1"/>
    <m/>
    <m/>
    <n v="1"/>
    <s v="Valauto Béthune"/>
    <s v="NISSAN"/>
    <m/>
    <x v="13"/>
    <n v="1318.11"/>
    <n v="3.6153867674721341E-2"/>
  </r>
  <r>
    <x v="6"/>
    <x v="1"/>
    <x v="6"/>
    <x v="31"/>
    <d v="2023-07-07T00:00:00"/>
    <m/>
    <m/>
    <m/>
    <m/>
    <m/>
    <m/>
    <x v="5"/>
    <n v="1924"/>
    <n v="1204315"/>
    <m/>
    <s v="Ligue Hauts De France De Badmi"/>
    <x v="37"/>
    <n v="35562.5"/>
    <m/>
    <n v="35562.5"/>
    <n v="19"/>
    <n v="1442.1600000000008"/>
    <m/>
    <n v="-395.16000000000008"/>
    <n v="1047.0000000000007"/>
    <n v="2.9441124780316363E-2"/>
    <n v="-9060.6"/>
    <m/>
    <m/>
    <m/>
    <n v="0.1"/>
    <s v=""/>
    <n v="104.70000000000007"/>
    <m/>
    <n v="104.70000000000007"/>
    <s v=""/>
    <n v="0"/>
    <s v=""/>
    <n v="1"/>
    <n v="1"/>
    <m/>
    <m/>
    <n v="1"/>
    <s v="Valauto Béthune"/>
    <s v="NISSAN"/>
    <m/>
    <x v="1"/>
    <n v="1442.1600000000008"/>
    <n v="4.0552829525483322E-2"/>
  </r>
  <r>
    <x v="6"/>
    <x v="0"/>
    <x v="6"/>
    <x v="2"/>
    <d v="2023-07-12T00:00:00"/>
    <s v="x"/>
    <m/>
    <m/>
    <m/>
    <m/>
    <n v="-57736"/>
    <x v="40"/>
    <n v="1925"/>
    <n v="1204213"/>
    <m/>
    <s v="Label Auto"/>
    <x v="38"/>
    <n v="43705"/>
    <m/>
    <n v="43705"/>
    <n v="3"/>
    <n v="-14455.57"/>
    <m/>
    <m/>
    <n v="-14455.57"/>
    <n v="-0.33075323189566408"/>
    <n v="0"/>
    <m/>
    <m/>
    <m/>
    <m/>
    <s v=""/>
    <n v="0"/>
    <m/>
    <n v="0"/>
    <s v=""/>
    <n v="0"/>
    <s v=""/>
    <n v="1"/>
    <n v="1"/>
    <m/>
    <m/>
    <n v="1"/>
    <s v="Valauto Béthune"/>
    <s v="NISSAN"/>
    <m/>
    <x v="13"/>
    <n v="-14455.57"/>
    <n v="-0.33075323189566408"/>
  </r>
  <r>
    <x v="6"/>
    <x v="1"/>
    <x v="6"/>
    <x v="2"/>
    <d v="2023-06-30T00:00:00"/>
    <m/>
    <m/>
    <m/>
    <m/>
    <m/>
    <m/>
    <x v="21"/>
    <n v="1928"/>
    <n v="1204518"/>
    <m/>
    <s v="Dunkerque Boulogne"/>
    <x v="37"/>
    <n v="36812.5"/>
    <m/>
    <n v="36812.5"/>
    <n v="2"/>
    <n v="1123.9300000000003"/>
    <m/>
    <m/>
    <n v="1123.9300000000003"/>
    <n v="3.0531205432937188E-2"/>
    <n v="-9379.26"/>
    <m/>
    <m/>
    <m/>
    <n v="0.1"/>
    <n v="0.1"/>
    <n v="112.39300000000003"/>
    <m/>
    <n v="112.39300000000003"/>
    <s v=""/>
    <n v="0"/>
    <n v="0"/>
    <n v="0"/>
    <n v="1"/>
    <m/>
    <m/>
    <n v="0"/>
    <s v="Valauto Béthune"/>
    <s v="NISSAN"/>
    <m/>
    <x v="1"/>
    <n v="1123.9300000000003"/>
    <n v="3.0531205432937188E-2"/>
  </r>
  <r>
    <x v="6"/>
    <x v="1"/>
    <x v="6"/>
    <x v="2"/>
    <d v="2023-06-30T00:00:00"/>
    <m/>
    <m/>
    <m/>
    <m/>
    <m/>
    <m/>
    <x v="21"/>
    <n v="1929"/>
    <n v="1204519"/>
    <m/>
    <s v="Dunkerque Boulogne"/>
    <x v="37"/>
    <n v="36812.5"/>
    <m/>
    <n v="36812.5"/>
    <n v="2"/>
    <n v="1123.9300000000003"/>
    <m/>
    <m/>
    <n v="1123.9300000000003"/>
    <n v="3.0531205432937188E-2"/>
    <n v="-9379.26"/>
    <m/>
    <m/>
    <m/>
    <n v="0.1"/>
    <n v="0.1"/>
    <n v="112.39300000000003"/>
    <m/>
    <n v="112.39300000000003"/>
    <s v=""/>
    <n v="0"/>
    <n v="0"/>
    <n v="0"/>
    <n v="1"/>
    <m/>
    <m/>
    <n v="0"/>
    <s v="Valauto Béthune"/>
    <s v="NISSAN"/>
    <m/>
    <x v="1"/>
    <n v="1123.9300000000003"/>
    <n v="3.0531205432937188E-2"/>
  </r>
  <r>
    <x v="6"/>
    <x v="1"/>
    <x v="6"/>
    <x v="2"/>
    <d v="2023-06-30T00:00:00"/>
    <m/>
    <m/>
    <m/>
    <m/>
    <m/>
    <m/>
    <x v="21"/>
    <n v="1930"/>
    <n v="1204520"/>
    <m/>
    <s v="Dunkerque Boulogne"/>
    <x v="37"/>
    <n v="36812.5"/>
    <m/>
    <n v="36812.5"/>
    <n v="2"/>
    <n v="1123.9300000000003"/>
    <m/>
    <m/>
    <n v="1123.9300000000003"/>
    <n v="3.0531205432937188E-2"/>
    <n v="-9379.26"/>
    <m/>
    <m/>
    <m/>
    <n v="0.1"/>
    <n v="0.1"/>
    <n v="112.39300000000003"/>
    <m/>
    <n v="112.39300000000003"/>
    <s v=""/>
    <n v="0"/>
    <n v="0"/>
    <n v="0"/>
    <n v="1"/>
    <m/>
    <m/>
    <n v="0"/>
    <s v="Valauto Béthune"/>
    <s v="NISSAN"/>
    <m/>
    <x v="1"/>
    <n v="1123.9300000000003"/>
    <n v="3.0531205432937188E-2"/>
  </r>
  <r>
    <x v="6"/>
    <x v="1"/>
    <x v="6"/>
    <x v="2"/>
    <d v="2023-06-30T00:00:00"/>
    <m/>
    <m/>
    <m/>
    <m/>
    <m/>
    <m/>
    <x v="21"/>
    <n v="1933"/>
    <n v="1204528"/>
    <m/>
    <s v="Dunkerque Boulogne"/>
    <x v="37"/>
    <n v="36562.5"/>
    <m/>
    <n v="36562.5"/>
    <n v="2"/>
    <n v="874.02000000000044"/>
    <m/>
    <m/>
    <n v="874.02000000000044"/>
    <n v="2.3904820512820526E-2"/>
    <n v="-9379.35"/>
    <m/>
    <m/>
    <m/>
    <n v="0.1"/>
    <n v="0.1"/>
    <n v="87.402000000000044"/>
    <m/>
    <n v="87.402000000000044"/>
    <s v=""/>
    <n v="0"/>
    <n v="0"/>
    <n v="0"/>
    <n v="1"/>
    <m/>
    <m/>
    <n v="0"/>
    <s v="Valauto Béthune"/>
    <s v="NISSAN"/>
    <m/>
    <x v="1"/>
    <n v="874.02000000000044"/>
    <n v="2.3904820512820526E-2"/>
  </r>
  <r>
    <x v="6"/>
    <x v="1"/>
    <x v="6"/>
    <x v="14"/>
    <d v="2023-06-26T00:00:00"/>
    <m/>
    <m/>
    <m/>
    <m/>
    <m/>
    <m/>
    <x v="21"/>
    <n v="1934"/>
    <n v="1204526"/>
    <m/>
    <s v="Dunkerque Boulogne"/>
    <x v="37"/>
    <n v="36812.5"/>
    <m/>
    <n v="36812.5"/>
    <n v="8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  <n v="1124.0200000000004"/>
    <n v="3.0533650254668941E-2"/>
  </r>
  <r>
    <x v="6"/>
    <x v="1"/>
    <x v="6"/>
    <x v="14"/>
    <d v="2023-06-27T00:00:00"/>
    <m/>
    <m/>
    <m/>
    <m/>
    <m/>
    <m/>
    <x v="21"/>
    <n v="1935"/>
    <n v="1204525"/>
    <m/>
    <s v="Dunkerque Boulogne"/>
    <x v="37"/>
    <n v="36812.5"/>
    <m/>
    <n v="36812.5"/>
    <n v="3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  <n v="1124.0200000000004"/>
    <n v="3.0533650254668941E-2"/>
  </r>
  <r>
    <x v="6"/>
    <x v="1"/>
    <x v="6"/>
    <x v="14"/>
    <d v="2023-06-26T00:00:00"/>
    <m/>
    <m/>
    <m/>
    <m/>
    <m/>
    <m/>
    <x v="21"/>
    <n v="1936"/>
    <n v="1204524"/>
    <m/>
    <s v="Dunkerque Boulogne"/>
    <x v="37"/>
    <n v="36812.5"/>
    <m/>
    <n v="36812.5"/>
    <n v="8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  <n v="1124.0200000000004"/>
    <n v="3.0533650254668941E-2"/>
  </r>
  <r>
    <x v="6"/>
    <x v="1"/>
    <x v="6"/>
    <x v="14"/>
    <d v="2023-06-26T00:00:00"/>
    <m/>
    <m/>
    <m/>
    <m/>
    <m/>
    <m/>
    <x v="21"/>
    <n v="1937"/>
    <n v="1204527"/>
    <m/>
    <s v="Dunkerque Boulogne"/>
    <x v="37"/>
    <n v="36812.5"/>
    <m/>
    <n v="36812.5"/>
    <n v="8"/>
    <n v="1124.0200000000004"/>
    <m/>
    <m/>
    <n v="1124.0200000000004"/>
    <n v="3.0533650254668941E-2"/>
    <n v="-9379.35"/>
    <m/>
    <m/>
    <m/>
    <n v="0.1"/>
    <n v="0.1"/>
    <n v="112.40200000000004"/>
    <m/>
    <n v="112.40200000000004"/>
    <s v=""/>
    <n v="0"/>
    <n v="0"/>
    <n v="0"/>
    <n v="1"/>
    <m/>
    <m/>
    <n v="0"/>
    <s v="Valauto Béthune"/>
    <s v="NISSAN"/>
    <m/>
    <x v="1"/>
    <n v="1124.0200000000004"/>
    <n v="3.0533650254668941E-2"/>
  </r>
  <r>
    <x v="6"/>
    <x v="1"/>
    <x v="6"/>
    <x v="30"/>
    <d v="2023-06-28T00:00:00"/>
    <m/>
    <m/>
    <m/>
    <m/>
    <m/>
    <n v="60330"/>
    <x v="5"/>
    <n v="1940"/>
    <n v="1204163"/>
    <m/>
    <s v="Roncq Automobiles Lo"/>
    <x v="38"/>
    <n v="39935"/>
    <m/>
    <n v="39935"/>
    <n v="8"/>
    <n v="615.77000000000044"/>
    <m/>
    <m/>
    <n v="615.77000000000044"/>
    <n v="1.5419306372855901E-2"/>
    <n v="-13966.5"/>
    <m/>
    <m/>
    <m/>
    <n v="0.1"/>
    <n v="0.1"/>
    <n v="61.577000000000048"/>
    <m/>
    <n v="61.577000000000048"/>
    <s v=""/>
    <n v="0"/>
    <n v="0"/>
    <n v="0"/>
    <n v="1"/>
    <m/>
    <m/>
    <n v="0"/>
    <s v="Valauto Béthune"/>
    <s v="NISSAN"/>
    <m/>
    <x v="1"/>
    <n v="615.77000000000044"/>
    <n v="1.5419306372855901E-2"/>
  </r>
  <r>
    <x v="6"/>
    <x v="1"/>
    <x v="6"/>
    <x v="65"/>
    <d v="2023-06-19T00:00:00"/>
    <m/>
    <m/>
    <m/>
    <m/>
    <m/>
    <n v="60330"/>
    <x v="5"/>
    <n v="1959"/>
    <n v="1204168"/>
    <m/>
    <s v="Roncq Automobiles Lo"/>
    <x v="37"/>
    <n v="34350"/>
    <m/>
    <n v="34350"/>
    <n v="161"/>
    <n v="2058.7299999999996"/>
    <m/>
    <n v="-1734"/>
    <n v="324.72999999999956"/>
    <n v="9.4535662299854318E-3"/>
    <n v="-12134.24"/>
    <m/>
    <m/>
    <m/>
    <n v="0.1"/>
    <n v="0.1"/>
    <n v="32.472999999999956"/>
    <m/>
    <n v="32.472999999999956"/>
    <s v=""/>
    <n v="0"/>
    <n v="0"/>
    <n v="0"/>
    <n v="1"/>
    <m/>
    <m/>
    <n v="0"/>
    <s v="Valauto Béthune"/>
    <s v="NISSAN"/>
    <m/>
    <x v="1"/>
    <n v="2058.7299999999996"/>
    <n v="5.9933915574963595E-2"/>
  </r>
  <r>
    <x v="6"/>
    <x v="1"/>
    <x v="6"/>
    <x v="2"/>
    <d v="2023-06-30T00:00:00"/>
    <m/>
    <m/>
    <m/>
    <m/>
    <m/>
    <m/>
    <x v="21"/>
    <n v="1961"/>
    <n v="1204559"/>
    <m/>
    <s v="Dunkerque Boulogne"/>
    <x v="38"/>
    <n v="37735"/>
    <m/>
    <n v="37735"/>
    <n v="3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  <n v="450.88999999999942"/>
    <n v="1.1948853849211592E-2"/>
  </r>
  <r>
    <x v="6"/>
    <x v="1"/>
    <x v="6"/>
    <x v="14"/>
    <d v="2023-06-26T00:00:00"/>
    <m/>
    <m/>
    <m/>
    <m/>
    <m/>
    <m/>
    <x v="21"/>
    <n v="1962"/>
    <n v="1204558"/>
    <m/>
    <s v="Dunkerque Boulogne"/>
    <x v="38"/>
    <n v="37735"/>
    <m/>
    <n v="37735"/>
    <n v="6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  <n v="450.88999999999942"/>
    <n v="1.1948853849211592E-2"/>
  </r>
  <r>
    <x v="6"/>
    <x v="1"/>
    <x v="6"/>
    <x v="14"/>
    <d v="2023-06-26T00:00:00"/>
    <m/>
    <m/>
    <m/>
    <m/>
    <m/>
    <m/>
    <x v="21"/>
    <n v="1963"/>
    <n v="1204557"/>
    <m/>
    <s v="Dunkerque Boulogne"/>
    <x v="38"/>
    <n v="37735"/>
    <m/>
    <n v="37735"/>
    <n v="6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  <n v="450.88999999999942"/>
    <n v="1.1948853849211592E-2"/>
  </r>
  <r>
    <x v="6"/>
    <x v="1"/>
    <x v="6"/>
    <x v="2"/>
    <d v="2023-06-30T00:00:00"/>
    <m/>
    <m/>
    <m/>
    <m/>
    <m/>
    <m/>
    <x v="21"/>
    <n v="1964"/>
    <n v="1204556"/>
    <m/>
    <s v="Dunkerque Boulogne"/>
    <x v="38"/>
    <n v="37735"/>
    <m/>
    <n v="37735"/>
    <n v="3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  <n v="450.88999999999942"/>
    <n v="1.1948853849211592E-2"/>
  </r>
  <r>
    <x v="6"/>
    <x v="1"/>
    <x v="6"/>
    <x v="14"/>
    <d v="2023-06-26T00:00:00"/>
    <m/>
    <m/>
    <m/>
    <m/>
    <m/>
    <m/>
    <x v="21"/>
    <n v="1965"/>
    <n v="1204555"/>
    <m/>
    <s v="Dunkerque Boulogne"/>
    <x v="38"/>
    <n v="37735"/>
    <m/>
    <n v="37735"/>
    <n v="6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  <n v="450.88999999999942"/>
    <n v="1.1948853849211592E-2"/>
  </r>
  <r>
    <x v="6"/>
    <x v="1"/>
    <x v="6"/>
    <x v="14"/>
    <d v="2023-06-27T00:00:00"/>
    <m/>
    <m/>
    <m/>
    <m/>
    <m/>
    <m/>
    <x v="21"/>
    <n v="1969"/>
    <n v="1204551"/>
    <m/>
    <s v="Dunkerque Boulogne"/>
    <x v="38"/>
    <n v="37735"/>
    <m/>
    <n v="37735"/>
    <n v="2"/>
    <n v="450.88999999999942"/>
    <m/>
    <m/>
    <n v="450.88999999999942"/>
    <n v="1.1948853849211592E-2"/>
    <n v="-13007.98"/>
    <m/>
    <m/>
    <m/>
    <n v="0.1"/>
    <n v="0.1"/>
    <n v="45.088999999999942"/>
    <m/>
    <n v="45.088999999999942"/>
    <s v=""/>
    <n v="0"/>
    <n v="0"/>
    <n v="0"/>
    <n v="1"/>
    <m/>
    <m/>
    <n v="0"/>
    <s v="Valauto Béthune"/>
    <s v="NISSAN"/>
    <m/>
    <x v="1"/>
    <n v="450.88999999999942"/>
    <n v="1.1948853849211592E-2"/>
  </r>
  <r>
    <x v="6"/>
    <x v="1"/>
    <x v="6"/>
    <x v="25"/>
    <d v="2023-07-01T00:00:00"/>
    <m/>
    <m/>
    <m/>
    <m/>
    <m/>
    <m/>
    <x v="40"/>
    <n v="1977"/>
    <n v="1205213"/>
    <m/>
    <s v="Studio Lys Com"/>
    <x v="38"/>
    <n v="44405"/>
    <m/>
    <n v="44405"/>
    <n v="220"/>
    <n v="1127.4899999999998"/>
    <m/>
    <m/>
    <n v="1127.4899999999998"/>
    <n v="2.5391059565364256E-2"/>
    <n v="-14643.51"/>
    <m/>
    <m/>
    <m/>
    <n v="7.0000000000000007E-2"/>
    <s v=""/>
    <n v="78.924299999999988"/>
    <m/>
    <n v="78.924299999999988"/>
    <s v=""/>
    <n v="0"/>
    <s v=""/>
    <n v="1"/>
    <n v="1"/>
    <m/>
    <m/>
    <n v="1"/>
    <s v="Valauto Béthune"/>
    <s v="NISSAN"/>
    <m/>
    <x v="13"/>
    <n v="1127.4899999999998"/>
    <n v="2.5391059565364256E-2"/>
  </r>
  <r>
    <x v="6"/>
    <x v="2"/>
    <x v="6"/>
    <x v="31"/>
    <d v="2023-07-01T00:00:00"/>
    <m/>
    <m/>
    <m/>
    <s v="x"/>
    <m/>
    <n v="32064"/>
    <x v="40"/>
    <n v="1983"/>
    <n v="1206487"/>
    <m/>
    <s v="Masson David"/>
    <x v="38"/>
    <n v="43305"/>
    <m/>
    <n v="43305"/>
    <n v="11"/>
    <n v="1299.3799999999992"/>
    <m/>
    <n v="-250"/>
    <n v="1049.3799999999992"/>
    <n v="2.4232305738367377E-2"/>
    <n v="-15146"/>
    <m/>
    <m/>
    <s v="financement BPCE LEASE"/>
    <n v="7.0000000000000007E-2"/>
    <s v=""/>
    <n v="73.456599999999952"/>
    <m/>
    <n v="73.456599999999952"/>
    <s v=""/>
    <n v="0"/>
    <s v=""/>
    <n v="1"/>
    <n v="1"/>
    <m/>
    <m/>
    <n v="1"/>
    <s v="Valauto Béthune"/>
    <s v="NISSAN"/>
    <m/>
    <x v="13"/>
    <n v="1299.3799999999992"/>
    <n v="3.0005311164992478E-2"/>
  </r>
  <r>
    <x v="6"/>
    <x v="1"/>
    <x v="6"/>
    <x v="27"/>
    <d v="2023-06-20T00:00:00"/>
    <m/>
    <m/>
    <m/>
    <m/>
    <m/>
    <n v="60330"/>
    <x v="5"/>
    <n v="1991"/>
    <n v="1209401"/>
    <m/>
    <s v="Roncq Automobiles Lo"/>
    <x v="38"/>
    <n v="39935"/>
    <m/>
    <n v="39935"/>
    <n v="69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  <n v="616.3799999999992"/>
    <n v="1.5434581194440947E-2"/>
  </r>
  <r>
    <x v="6"/>
    <x v="1"/>
    <x v="6"/>
    <x v="31"/>
    <d v="2023-06-28T00:00:00"/>
    <m/>
    <m/>
    <m/>
    <m/>
    <m/>
    <n v="60330"/>
    <x v="5"/>
    <n v="1992"/>
    <n v="1209400"/>
    <m/>
    <s v="Roncq Automobiles Lo"/>
    <x v="38"/>
    <n v="39935"/>
    <m/>
    <n v="39935"/>
    <n v="8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  <n v="616.3799999999992"/>
    <n v="1.5434581194440947E-2"/>
  </r>
  <r>
    <x v="6"/>
    <x v="1"/>
    <x v="6"/>
    <x v="27"/>
    <d v="2023-06-20T00:00:00"/>
    <m/>
    <m/>
    <m/>
    <m/>
    <m/>
    <n v="60330"/>
    <x v="5"/>
    <n v="1993"/>
    <n v="1209398"/>
    <m/>
    <s v="Roncq Automobiles Lo"/>
    <x v="38"/>
    <n v="39935"/>
    <m/>
    <n v="39935"/>
    <n v="67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  <n v="616.3799999999992"/>
    <n v="1.5434581194440947E-2"/>
  </r>
  <r>
    <x v="6"/>
    <x v="1"/>
    <x v="6"/>
    <x v="31"/>
    <d v="2023-06-28T00:00:00"/>
    <m/>
    <m/>
    <m/>
    <m/>
    <m/>
    <n v="60330"/>
    <x v="5"/>
    <n v="1995"/>
    <n v="1209396"/>
    <m/>
    <s v="Roncq Automobiles Lo"/>
    <x v="38"/>
    <n v="39935"/>
    <m/>
    <n v="39935"/>
    <n v="7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  <n v="616.3799999999992"/>
    <n v="1.5434581194440947E-2"/>
  </r>
  <r>
    <x v="6"/>
    <x v="1"/>
    <x v="6"/>
    <x v="31"/>
    <d v="2023-06-28T00:00:00"/>
    <m/>
    <m/>
    <m/>
    <m/>
    <m/>
    <n v="60330"/>
    <x v="5"/>
    <n v="1996"/>
    <n v="1209395"/>
    <m/>
    <s v="Roncq Automobiles Lo"/>
    <x v="38"/>
    <n v="39935"/>
    <m/>
    <n v="39935"/>
    <n v="7"/>
    <n v="616.3799999999992"/>
    <m/>
    <m/>
    <n v="616.3799999999992"/>
    <n v="1.5434581194440947E-2"/>
    <n v="-13168.41"/>
    <m/>
    <m/>
    <m/>
    <n v="0.1"/>
    <n v="0.1"/>
    <n v="61.63799999999992"/>
    <m/>
    <n v="61.63799999999992"/>
    <s v=""/>
    <n v="0"/>
    <n v="0"/>
    <n v="0"/>
    <n v="1"/>
    <m/>
    <m/>
    <n v="0"/>
    <s v="Valauto Béthune"/>
    <s v="NISSAN"/>
    <m/>
    <x v="1"/>
    <n v="616.3799999999992"/>
    <n v="1.5434581194440947E-2"/>
  </r>
  <r>
    <x v="6"/>
    <x v="1"/>
    <x v="6"/>
    <x v="66"/>
    <d v="2023-04-28T00:00:00"/>
    <m/>
    <m/>
    <m/>
    <m/>
    <m/>
    <n v="60330"/>
    <x v="5"/>
    <n v="2001"/>
    <n v="1209384"/>
    <m/>
    <s v="Roncq Automobiles Lo"/>
    <x v="37"/>
    <n v="34350"/>
    <m/>
    <n v="34350"/>
    <n v="141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  <n v="312.5"/>
    <n v="9.0975254730713238E-3"/>
  </r>
  <r>
    <x v="6"/>
    <x v="1"/>
    <x v="6"/>
    <x v="45"/>
    <d v="2023-04-28T00:00:00"/>
    <m/>
    <m/>
    <m/>
    <m/>
    <m/>
    <n v="60330"/>
    <x v="5"/>
    <n v="2002"/>
    <n v="1209381"/>
    <m/>
    <s v="Roncq Automobiles Lo"/>
    <x v="37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  <n v="312.5"/>
    <n v="9.0975254730713238E-3"/>
  </r>
  <r>
    <x v="6"/>
    <x v="1"/>
    <x v="6"/>
    <x v="45"/>
    <d v="2023-04-28T00:00:00"/>
    <m/>
    <m/>
    <m/>
    <m/>
    <m/>
    <n v="60330"/>
    <x v="5"/>
    <n v="2003"/>
    <n v="1209383"/>
    <m/>
    <s v="Roncq Automobiles Lo"/>
    <x v="37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  <n v="312.5"/>
    <n v="9.0975254730713238E-3"/>
  </r>
  <r>
    <x v="6"/>
    <x v="1"/>
    <x v="6"/>
    <x v="45"/>
    <d v="2023-04-28T00:00:00"/>
    <m/>
    <m/>
    <m/>
    <m/>
    <m/>
    <n v="60330"/>
    <x v="5"/>
    <n v="2004"/>
    <n v="1209380"/>
    <m/>
    <s v="Roncq Automobiles Lo"/>
    <x v="37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  <n v="312.5"/>
    <n v="9.0975254730713238E-3"/>
  </r>
  <r>
    <x v="6"/>
    <x v="1"/>
    <x v="6"/>
    <x v="45"/>
    <d v="2023-04-28T00:00:00"/>
    <m/>
    <m/>
    <m/>
    <m/>
    <m/>
    <n v="60330"/>
    <x v="5"/>
    <n v="2005"/>
    <n v="1209382"/>
    <m/>
    <s v="Roncq Automobiles Lo"/>
    <x v="37"/>
    <n v="34350"/>
    <m/>
    <n v="34350"/>
    <n v="148"/>
    <n v="312.5"/>
    <m/>
    <m/>
    <n v="312.5"/>
    <n v="9.0975254730713238E-3"/>
    <n v="-9014.01"/>
    <m/>
    <m/>
    <s v="pb facture achat"/>
    <n v="0.1"/>
    <n v="0.1"/>
    <n v="31.25"/>
    <m/>
    <n v="31.25"/>
    <m/>
    <m/>
    <m/>
    <n v="0"/>
    <n v="1"/>
    <m/>
    <m/>
    <n v="0"/>
    <s v="Valauto Béthune"/>
    <s v="NISSAN"/>
    <m/>
    <x v="1"/>
    <n v="312.5"/>
    <n v="9.0975254730713238E-3"/>
  </r>
  <r>
    <x v="6"/>
    <x v="1"/>
    <x v="6"/>
    <x v="25"/>
    <d v="2023-07-01T00:00:00"/>
    <m/>
    <m/>
    <m/>
    <m/>
    <m/>
    <n v="60330"/>
    <x v="5"/>
    <n v="2068"/>
    <n v="1213522"/>
    <m/>
    <s v="Roncq Automobiles Lo"/>
    <x v="38"/>
    <n v="40435"/>
    <m/>
    <n v="40435"/>
    <n v="9"/>
    <n v="623.8799999999992"/>
    <m/>
    <m/>
    <n v="623.8799999999992"/>
    <n v="1.5429207369852831E-2"/>
    <n v="-13333.41"/>
    <m/>
    <m/>
    <m/>
    <n v="0.1"/>
    <s v=""/>
    <n v="62.38799999999992"/>
    <m/>
    <n v="62.38799999999992"/>
    <s v=""/>
    <n v="0"/>
    <s v=""/>
    <n v="1"/>
    <n v="1"/>
    <m/>
    <m/>
    <n v="1"/>
    <s v="Valauto Béthune"/>
    <s v="NISSAN"/>
    <m/>
    <x v="1"/>
    <n v="623.8799999999992"/>
    <n v="1.5429207369852831E-2"/>
  </r>
  <r>
    <x v="6"/>
    <x v="1"/>
    <x v="6"/>
    <x v="25"/>
    <d v="2023-07-01T00:00:00"/>
    <m/>
    <m/>
    <m/>
    <m/>
    <m/>
    <n v="60330"/>
    <x v="5"/>
    <n v="2069"/>
    <n v="1213521"/>
    <m/>
    <s v="Roncq Automobiles Lo"/>
    <x v="38"/>
    <n v="40435"/>
    <m/>
    <n v="40435"/>
    <n v="13"/>
    <n v="623.8799999999992"/>
    <m/>
    <m/>
    <n v="623.8799999999992"/>
    <n v="1.5429207369852831E-2"/>
    <n v="-13333.41"/>
    <m/>
    <m/>
    <m/>
    <n v="0.1"/>
    <s v=""/>
    <n v="62.38799999999992"/>
    <m/>
    <n v="62.38799999999992"/>
    <s v=""/>
    <n v="0"/>
    <s v=""/>
    <n v="1"/>
    <n v="1"/>
    <m/>
    <m/>
    <n v="1"/>
    <s v="Valauto Béthune"/>
    <s v="NISSAN"/>
    <m/>
    <x v="1"/>
    <n v="623.8799999999992"/>
    <n v="1.5429207369852831E-2"/>
  </r>
  <r>
    <x v="6"/>
    <x v="1"/>
    <x v="6"/>
    <x v="34"/>
    <d v="2023-05-16T00:00:00"/>
    <m/>
    <m/>
    <m/>
    <m/>
    <m/>
    <n v="675"/>
    <x v="39"/>
    <n v="2100"/>
    <n v="1199670"/>
    <m/>
    <s v="Lawniczak Bernard"/>
    <x v="39"/>
    <n v="31291.66"/>
    <m/>
    <n v="31291.66"/>
    <n v="237"/>
    <n v="1247.1400000000012"/>
    <m/>
    <m/>
    <n v="1247.1400000000012"/>
    <n v="3.9855348038423055E-2"/>
    <n v="-937.83"/>
    <m/>
    <m/>
    <s v="attelage non réglé"/>
    <n v="0.13"/>
    <n v="0.13"/>
    <n v="162.12820000000016"/>
    <m/>
    <n v="162.12820000000016"/>
    <s v="FACTURE ATTELLAGE 675€"/>
    <n v="0"/>
    <n v="20"/>
    <n v="1"/>
    <n v="1"/>
    <m/>
    <m/>
    <n v="1"/>
    <s v="Valauto Béthune"/>
    <s v="NISSAN"/>
    <m/>
    <x v="13"/>
    <n v="1247.1400000000012"/>
    <n v="3.9855348038423055E-2"/>
  </r>
  <r>
    <x v="6"/>
    <x v="2"/>
    <x v="6"/>
    <x v="37"/>
    <d v="2023-05-26T00:00:00"/>
    <m/>
    <m/>
    <m/>
    <s v="x"/>
    <m/>
    <n v="-16137.38"/>
    <x v="40"/>
    <n v="2113"/>
    <n v="1218317"/>
    <m/>
    <s v="Denele Bertrand"/>
    <x v="40"/>
    <n v="24116.67"/>
    <m/>
    <n v="24116.67"/>
    <n v="101"/>
    <n v="485.87999999999738"/>
    <m/>
    <m/>
    <n v="485.87999999999738"/>
    <n v="2.0147060104068987E-2"/>
    <n v="-833.33"/>
    <m/>
    <m/>
    <s v="reprise vo non prélevée"/>
    <n v="7.0000000000000007E-2"/>
    <n v="7.0000000000000007E-2"/>
    <n v="34.011599999999817"/>
    <m/>
    <n v="34.011599999999817"/>
    <s v="DIAC"/>
    <n v="0"/>
    <n v="20"/>
    <n v="1"/>
    <n v="1"/>
    <m/>
    <m/>
    <n v="1"/>
    <s v="Valauto Béthune"/>
    <s v="NISSAN"/>
    <m/>
    <x v="13"/>
    <n v="485.87999999999738"/>
    <n v="2.0147060104068987E-2"/>
  </r>
  <r>
    <x v="6"/>
    <x v="1"/>
    <x v="6"/>
    <x v="10"/>
    <d v="2023-06-03T00:00:00"/>
    <m/>
    <m/>
    <m/>
    <s v="x"/>
    <s v="X"/>
    <n v="4037.84"/>
    <x v="39"/>
    <n v="2132"/>
    <n v="1219225"/>
    <m/>
    <s v="Lingner Arnaud"/>
    <x v="40"/>
    <n v="28916.66"/>
    <m/>
    <n v="28916.66"/>
    <n v="201"/>
    <n v="267.37000000000171"/>
    <m/>
    <m/>
    <n v="267.37000000000171"/>
    <n v="9.2462269155566962E-3"/>
    <n v="-1131.05"/>
    <m/>
    <m/>
    <s v="reprise non comptabilisée"/>
    <n v="0.13"/>
    <n v="0.13"/>
    <n v="34.758100000000226"/>
    <m/>
    <n v="34.758100000000226"/>
    <s v=""/>
    <n v="0"/>
    <n v="20"/>
    <n v="1"/>
    <n v="1"/>
    <m/>
    <m/>
    <n v="1"/>
    <s v="Valauto Béthune"/>
    <s v="NISSAN"/>
    <m/>
    <x v="13"/>
    <n v="267.37000000000171"/>
    <n v="9.2462269155566962E-3"/>
  </r>
  <r>
    <x v="6"/>
    <x v="2"/>
    <x v="6"/>
    <x v="30"/>
    <d v="2023-06-27T00:00:00"/>
    <m/>
    <m/>
    <m/>
    <s v="x"/>
    <m/>
    <n v="46121.5"/>
    <x v="42"/>
    <n v="2137"/>
    <n v="1222255"/>
    <m/>
    <s v="Bpce Carlease"/>
    <x v="41"/>
    <n v="38409.58"/>
    <m/>
    <n v="38409.58"/>
    <n v="113"/>
    <n v="1148.2800000000011"/>
    <m/>
    <m/>
    <n v="1148.2800000000011"/>
    <n v="2.9895666653996244E-2"/>
    <n v="-590.55999999999995"/>
    <m/>
    <m/>
    <s v="non payé"/>
    <m/>
    <n v="0.13"/>
    <n v="0"/>
    <m/>
    <n v="0"/>
    <s v=""/>
    <n v="0"/>
    <n v="0"/>
    <n v="0"/>
    <n v="1"/>
    <m/>
    <m/>
    <n v="0"/>
    <s v="Valauto Béthune"/>
    <s v="NISSAN"/>
    <m/>
    <x v="7"/>
    <n v="1148.2800000000011"/>
    <n v="2.9895666653996244E-2"/>
  </r>
  <r>
    <x v="6"/>
    <x v="0"/>
    <x v="6"/>
    <x v="56"/>
    <d v="2023-06-19T00:00:00"/>
    <m/>
    <s v="x"/>
    <m/>
    <m/>
    <m/>
    <m/>
    <x v="1"/>
    <n v="2150"/>
    <n v="1227628"/>
    <m/>
    <s v="Louveo"/>
    <x v="39"/>
    <n v="32666.67"/>
    <m/>
    <n v="32666.67"/>
    <n v="15"/>
    <n v="582.02999999999656"/>
    <m/>
    <m/>
    <n v="582.02999999999656"/>
    <n v="1.7817243079873049E-2"/>
    <n v="-685.35"/>
    <m/>
    <m/>
    <s v="non signée"/>
    <m/>
    <s v=""/>
    <n v="0"/>
    <m/>
    <n v="0"/>
    <s v=""/>
    <n v="0"/>
    <s v=""/>
    <n v="1"/>
    <n v="1"/>
    <m/>
    <m/>
    <n v="1"/>
    <s v="Valauto Béthune"/>
    <s v="NISSAN"/>
    <m/>
    <x v="1"/>
    <n v="582.02999999999656"/>
    <n v="1.7817243079873049E-2"/>
  </r>
  <r>
    <x v="6"/>
    <x v="1"/>
    <x v="6"/>
    <x v="31"/>
    <d v="2023-07-05T00:00:00"/>
    <m/>
    <m/>
    <m/>
    <m/>
    <m/>
    <m/>
    <x v="42"/>
    <n v="2152"/>
    <n v="1217045"/>
    <m/>
    <s v="Automobile De L Alliance"/>
    <x v="42"/>
    <n v="45552.61"/>
    <m/>
    <n v="45552.61"/>
    <n v="215"/>
    <n v="0"/>
    <m/>
    <m/>
    <n v="0"/>
    <n v="0"/>
    <n v="0"/>
    <m/>
    <m/>
    <m/>
    <m/>
    <s v=""/>
    <n v="0"/>
    <m/>
    <n v="0"/>
    <s v=""/>
    <n v="0"/>
    <s v=""/>
    <n v="1"/>
    <n v="1"/>
    <m/>
    <m/>
    <n v="1"/>
    <s v="Valauto Béthune"/>
    <s v="NISSAN"/>
    <m/>
    <x v="7"/>
    <n v="0"/>
    <n v="0"/>
  </r>
  <r>
    <x v="6"/>
    <x v="1"/>
    <x v="6"/>
    <x v="19"/>
    <d v="2023-07-01T00:00:00"/>
    <m/>
    <m/>
    <m/>
    <m/>
    <m/>
    <m/>
    <x v="39"/>
    <n v="2157"/>
    <n v="1209085"/>
    <m/>
    <s v="Darras Jean-Paul"/>
    <x v="39"/>
    <n v="39541.67"/>
    <m/>
    <n v="39541.67"/>
    <n v="184"/>
    <n v="-1436.5899999999983"/>
    <m/>
    <m/>
    <n v="-1436.5899999999983"/>
    <n v="-3.6331040140692043E-2"/>
    <n v="-1553.77"/>
    <m/>
    <m/>
    <m/>
    <m/>
    <s v=""/>
    <n v="0"/>
    <m/>
    <n v="0"/>
    <s v=""/>
    <n v="0"/>
    <s v=""/>
    <n v="1"/>
    <n v="1"/>
    <m/>
    <m/>
    <n v="1"/>
    <s v="Valauto Béthune"/>
    <s v="NISSAN"/>
    <m/>
    <x v="13"/>
    <n v="-1436.5899999999983"/>
    <n v="-3.6331040140692043E-2"/>
  </r>
  <r>
    <x v="6"/>
    <x v="1"/>
    <x v="6"/>
    <x v="25"/>
    <d v="2023-07-01T00:00:00"/>
    <m/>
    <m/>
    <m/>
    <s v="x"/>
    <s v="X"/>
    <n v="1024.81"/>
    <x v="39"/>
    <n v="2196"/>
    <n v="1233677"/>
    <m/>
    <s v="Boddaert Alain"/>
    <x v="40"/>
    <n v="26750"/>
    <m/>
    <n v="26750"/>
    <n v="1"/>
    <n v="963.0100000000001"/>
    <m/>
    <m/>
    <n v="963.0100000000001"/>
    <n v="3.6000373831775706E-2"/>
    <n v="-1634.91"/>
    <m/>
    <m/>
    <s v="reprise non comptabilisée"/>
    <n v="7.0000000000000007E-2"/>
    <s v=""/>
    <n v="67.41070000000002"/>
    <m/>
    <n v="67.41070000000002"/>
    <s v=""/>
    <n v="0"/>
    <s v=""/>
    <n v="1"/>
    <n v="1"/>
    <m/>
    <m/>
    <n v="1"/>
    <s v="Valauto Béthune"/>
    <s v="NISSAN"/>
    <m/>
    <x v="13"/>
    <n v="963.0100000000001"/>
    <n v="3.6000373831775706E-2"/>
  </r>
  <r>
    <x v="6"/>
    <x v="1"/>
    <x v="6"/>
    <x v="28"/>
    <d v="2023-06-10T00:00:00"/>
    <m/>
    <m/>
    <m/>
    <m/>
    <m/>
    <m/>
    <x v="39"/>
    <n v="2197"/>
    <n v="1232457"/>
    <m/>
    <s v="Marquant David"/>
    <x v="39"/>
    <n v="39708.33"/>
    <m/>
    <n v="39708.33"/>
    <n v="2"/>
    <n v="-170.87"/>
    <m/>
    <m/>
    <n v="-170.87"/>
    <n v="-4.3031273286990414E-3"/>
    <n v="-833.33"/>
    <m/>
    <m/>
    <m/>
    <m/>
    <n v="7.0000000000000007E-2"/>
    <n v="0"/>
    <m/>
    <n v="0"/>
    <s v=""/>
    <n v="0"/>
    <n v="20"/>
    <n v="1"/>
    <n v="1"/>
    <m/>
    <m/>
    <n v="1"/>
    <s v="Valauto Béthune"/>
    <s v="NISSAN"/>
    <m/>
    <x v="13"/>
    <n v="-170.87"/>
    <n v="-4.3031273286990414E-3"/>
  </r>
  <r>
    <x v="6"/>
    <x v="1"/>
    <x v="6"/>
    <x v="67"/>
    <d v="2023-04-06T00:00:00"/>
    <m/>
    <m/>
    <m/>
    <s v="x"/>
    <s v="X"/>
    <n v="-439.7"/>
    <x v="39"/>
    <n v="2206"/>
    <n v="1199560"/>
    <m/>
    <s v="Caron Joel"/>
    <x v="40"/>
    <n v="22575"/>
    <m/>
    <n v="22575"/>
    <n v="24"/>
    <n v="817.8"/>
    <m/>
    <m/>
    <n v="817.8"/>
    <n v="3.6225913621262457E-2"/>
    <n v="-833.33"/>
    <m/>
    <m/>
    <s v="SoLde client"/>
    <n v="0.13"/>
    <m/>
    <n v="106.31399999999999"/>
    <m/>
    <n v="106.31399999999999"/>
    <m/>
    <m/>
    <m/>
    <n v="0"/>
    <n v="1"/>
    <m/>
    <m/>
    <n v="0"/>
    <s v="Valauto Béthune"/>
    <s v="NISSAN"/>
    <m/>
    <x v="13"/>
    <n v="817.8"/>
    <n v="3.6225913621262457E-2"/>
  </r>
  <r>
    <x v="6"/>
    <x v="1"/>
    <x v="6"/>
    <x v="37"/>
    <d v="2023-05-26T00:00:00"/>
    <m/>
    <m/>
    <m/>
    <s v="x"/>
    <s v="X"/>
    <n v="-9127.06"/>
    <x v="39"/>
    <n v="2207"/>
    <s v="N119576"/>
    <m/>
    <s v="Cannetti Aldo"/>
    <x v="40"/>
    <n v="22991.67"/>
    <m/>
    <n v="22991.67"/>
    <n v="48"/>
    <n v="717.42999999999665"/>
    <m/>
    <m/>
    <n v="717.42999999999665"/>
    <n v="3.1203909937816465E-2"/>
    <n v="-1666.66"/>
    <m/>
    <m/>
    <s v="reprise sur seat"/>
    <n v="0.13"/>
    <n v="0.13"/>
    <n v="93.265899999999561"/>
    <m/>
    <n v="93.265899999999561"/>
    <s v="DIAC LOCATION"/>
    <n v="0"/>
    <n v="20"/>
    <n v="1"/>
    <n v="1"/>
    <m/>
    <m/>
    <n v="1"/>
    <s v="Valauto Béthune"/>
    <s v="NISSAN"/>
    <m/>
    <x v="13"/>
    <n v="717.42999999999665"/>
    <n v="3.1203909937816465E-2"/>
  </r>
  <r>
    <x v="6"/>
    <x v="1"/>
    <x v="6"/>
    <x v="3"/>
    <d v="2023-07-01T00:00:00"/>
    <m/>
    <m/>
    <m/>
    <m/>
    <m/>
    <m/>
    <x v="39"/>
    <n v="2284"/>
    <n v="1234030"/>
    <m/>
    <s v="Semet Sebastien"/>
    <x v="40"/>
    <n v="20325"/>
    <m/>
    <n v="20325"/>
    <n v="20"/>
    <n v="739.06000000000051"/>
    <m/>
    <m/>
    <n v="739.06000000000051"/>
    <n v="3.6362115621156238E-2"/>
    <n v="-833.33"/>
    <m/>
    <m/>
    <m/>
    <n v="7.0000000000000007E-2"/>
    <s v=""/>
    <n v="51.734200000000044"/>
    <m/>
    <n v="51.734200000000044"/>
    <s v=""/>
    <n v="0"/>
    <s v=""/>
    <n v="1"/>
    <n v="1"/>
    <m/>
    <m/>
    <n v="1"/>
    <s v="Valauto Béthune"/>
    <s v="NISSAN"/>
    <m/>
    <x v="13"/>
    <n v="739.06000000000051"/>
    <n v="3.6362115621156238E-2"/>
  </r>
  <r>
    <x v="6"/>
    <x v="0"/>
    <x v="6"/>
    <x v="30"/>
    <d v="2023-06-27T00:00:00"/>
    <s v="x"/>
    <s v="x"/>
    <m/>
    <m/>
    <m/>
    <m/>
    <x v="1"/>
    <n v="2288"/>
    <n v="1227552"/>
    <m/>
    <s v="Louveo"/>
    <x v="40"/>
    <n v="32666.67"/>
    <m/>
    <n v="32666.67"/>
    <n v="8"/>
    <n v="4476.7699999999968"/>
    <m/>
    <m/>
    <n v="4476.7699999999968"/>
    <n v="0.13704396560775853"/>
    <n v="0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4476.7699999999968"/>
    <n v="0.13704396560775853"/>
  </r>
  <r>
    <x v="6"/>
    <x v="1"/>
    <x v="6"/>
    <x v="68"/>
    <d v="2023-06-19T00:00:00"/>
    <m/>
    <m/>
    <m/>
    <m/>
    <m/>
    <m/>
    <x v="5"/>
    <n v="1942"/>
    <n v="1204161"/>
    <m/>
    <s v="Roncq Automobiles Lo"/>
    <x v="38"/>
    <n v="39935"/>
    <m/>
    <n v="39935"/>
    <n v="41"/>
    <n v="615.7699999999968"/>
    <m/>
    <m/>
    <n v="615.7699999999968"/>
    <n v="1.5419306372855811E-2"/>
    <n v="-13966.5"/>
    <m/>
    <m/>
    <m/>
    <n v="0.1"/>
    <s v=""/>
    <n v="61.576999999999686"/>
    <m/>
    <n v="61.576999999999686"/>
    <s v=""/>
    <n v="0"/>
    <s v=""/>
    <n v="1"/>
    <n v="1"/>
    <m/>
    <m/>
    <n v="1"/>
    <s v="Valauto Béthune"/>
    <s v="NISSAN"/>
    <m/>
    <x v="1"/>
    <n v="615.7699999999968"/>
    <n v="1.5419306372855811E-2"/>
  </r>
  <r>
    <x v="6"/>
    <x v="1"/>
    <x v="6"/>
    <x v="68"/>
    <d v="2023-06-19T00:00:00"/>
    <m/>
    <m/>
    <m/>
    <m/>
    <m/>
    <m/>
    <x v="5"/>
    <n v="1943"/>
    <n v="1204160"/>
    <m/>
    <s v="Roncq Automobiles Lo"/>
    <x v="38"/>
    <n v="39935"/>
    <m/>
    <n v="39935"/>
    <n v="55"/>
    <n v="615.7699999999968"/>
    <m/>
    <m/>
    <n v="615.7699999999968"/>
    <n v="1.5419306372855811E-2"/>
    <n v="-13966.5"/>
    <m/>
    <m/>
    <m/>
    <n v="0.1"/>
    <s v=""/>
    <n v="61.576999999999686"/>
    <m/>
    <n v="61.576999999999686"/>
    <s v=""/>
    <n v="0"/>
    <s v=""/>
    <n v="1"/>
    <n v="1"/>
    <m/>
    <m/>
    <n v="1"/>
    <s v="Valauto Béthune"/>
    <s v="NISSAN"/>
    <m/>
    <x v="1"/>
    <n v="615.7699999999968"/>
    <n v="1.5419306372855811E-2"/>
  </r>
  <r>
    <x v="6"/>
    <x v="1"/>
    <x v="6"/>
    <x v="44"/>
    <d v="2023-06-16T00:00:00"/>
    <m/>
    <m/>
    <m/>
    <m/>
    <m/>
    <m/>
    <x v="21"/>
    <n v="2088"/>
    <n v="1211325"/>
    <m/>
    <s v="Dunkerque Boulogne"/>
    <x v="40"/>
    <n v="20825"/>
    <m/>
    <n v="20825"/>
    <n v="7"/>
    <n v="918.31999999999789"/>
    <m/>
    <m/>
    <n v="918.31999999999789"/>
    <n v="4.4096998799519706E-2"/>
    <n v="-3793.97"/>
    <m/>
    <m/>
    <m/>
    <n v="0.1"/>
    <n v="0.1"/>
    <n v="91.831999999999795"/>
    <m/>
    <n v="91.831999999999795"/>
    <s v="DIAC LOCATION"/>
    <n v="0"/>
    <n v="0"/>
    <n v="0"/>
    <n v="1"/>
    <m/>
    <m/>
    <n v="0"/>
    <s v="Valauto Béthune"/>
    <s v="NISSAN"/>
    <m/>
    <x v="1"/>
    <n v="918.31999999999789"/>
    <n v="4.4096998799519706E-2"/>
  </r>
  <r>
    <x v="6"/>
    <x v="1"/>
    <x v="6"/>
    <x v="40"/>
    <d v="2023-05-03T00:00:00"/>
    <m/>
    <m/>
    <m/>
    <m/>
    <m/>
    <n v="285244"/>
    <x v="21"/>
    <n v="2089"/>
    <n v="1211326"/>
    <m/>
    <s v="Dunkerque Boulogne"/>
    <x v="40"/>
    <n v="20825"/>
    <m/>
    <n v="20825"/>
    <n v="35"/>
    <n v="927.31999999999789"/>
    <m/>
    <m/>
    <n v="927.31999999999789"/>
    <n v="4.4529171668667364E-2"/>
    <n v="-3802.97"/>
    <m/>
    <m/>
    <m/>
    <n v="0.1"/>
    <n v="0.1"/>
    <n v="92.7319999999998"/>
    <m/>
    <n v="92.7319999999998"/>
    <s v="DIAC LOCATION"/>
    <n v="0"/>
    <n v="0"/>
    <n v="0"/>
    <n v="1"/>
    <m/>
    <m/>
    <n v="0"/>
    <s v="Valauto Béthune"/>
    <s v="NISSAN"/>
    <m/>
    <x v="1"/>
    <n v="927.31999999999789"/>
    <n v="4.4529171668667364E-2"/>
  </r>
  <r>
    <x v="6"/>
    <x v="1"/>
    <x v="6"/>
    <x v="56"/>
    <d v="2023-06-09T00:00:00"/>
    <m/>
    <m/>
    <m/>
    <m/>
    <m/>
    <m/>
    <x v="1"/>
    <n v="2141"/>
    <n v="1227637"/>
    <m/>
    <s v="Louveo"/>
    <x v="39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277.4000000000001"/>
    <n v="3.910407764244106E-2"/>
  </r>
  <r>
    <x v="6"/>
    <x v="1"/>
    <x v="6"/>
    <x v="56"/>
    <d v="2023-06-12T00:00:00"/>
    <m/>
    <m/>
    <m/>
    <m/>
    <m/>
    <m/>
    <x v="1"/>
    <n v="2142"/>
    <n v="1227636"/>
    <m/>
    <s v="Louveo"/>
    <x v="39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277.4000000000001"/>
    <n v="3.910407764244106E-2"/>
  </r>
  <r>
    <x v="6"/>
    <x v="1"/>
    <x v="6"/>
    <x v="56"/>
    <d v="2023-06-09T00:00:00"/>
    <m/>
    <m/>
    <m/>
    <m/>
    <m/>
    <m/>
    <x v="1"/>
    <n v="2143"/>
    <n v="1227635"/>
    <m/>
    <s v="Louveo"/>
    <x v="39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277.4000000000001"/>
    <n v="3.910407764244106E-2"/>
  </r>
  <r>
    <x v="6"/>
    <x v="1"/>
    <x v="6"/>
    <x v="56"/>
    <d v="2023-06-09T00:00:00"/>
    <m/>
    <m/>
    <m/>
    <m/>
    <m/>
    <m/>
    <x v="1"/>
    <n v="2144"/>
    <n v="1227634"/>
    <m/>
    <s v="Louveo"/>
    <x v="39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46"/>
    <n v="1227632"/>
    <m/>
    <s v="Louveo"/>
    <x v="39"/>
    <n v="32666.67"/>
    <m/>
    <n v="32666.67"/>
    <n v="12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0"/>
    <d v="2023-06-27T00:00:00"/>
    <m/>
    <m/>
    <m/>
    <m/>
    <m/>
    <m/>
    <x v="1"/>
    <n v="2147"/>
    <n v="1227631"/>
    <m/>
    <s v="Louveo"/>
    <x v="39"/>
    <n v="32666.67"/>
    <m/>
    <n v="32666.67"/>
    <n v="12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56"/>
    <d v="2023-06-09T00:00:00"/>
    <m/>
    <m/>
    <m/>
    <m/>
    <m/>
    <m/>
    <x v="1"/>
    <n v="2148"/>
    <n v="1227630"/>
    <m/>
    <s v="Louveo"/>
    <x v="39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277.4000000000001"/>
    <n v="3.910407764244106E-2"/>
  </r>
  <r>
    <x v="6"/>
    <x v="1"/>
    <x v="6"/>
    <x v="56"/>
    <d v="2023-06-09T00:00:00"/>
    <m/>
    <m/>
    <m/>
    <m/>
    <m/>
    <m/>
    <x v="1"/>
    <n v="2149"/>
    <n v="1227629"/>
    <m/>
    <s v="Louveo"/>
    <x v="39"/>
    <n v="32666.67"/>
    <m/>
    <n v="32666.67"/>
    <n v="15"/>
    <n v="1277.4000000000001"/>
    <m/>
    <m/>
    <n v="1277.4000000000001"/>
    <n v="3.910407764244106E-2"/>
    <n v="-1501.25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277.4000000000001"/>
    <n v="3.910407764244106E-2"/>
  </r>
  <r>
    <x v="6"/>
    <x v="1"/>
    <x v="6"/>
    <x v="5"/>
    <d v="2023-06-15T00:00:00"/>
    <m/>
    <m/>
    <m/>
    <m/>
    <m/>
    <m/>
    <x v="41"/>
    <n v="2154"/>
    <n v="1228011"/>
    <m/>
    <s v="Zgorecki Jean Marc"/>
    <x v="40"/>
    <n v="27658.33"/>
    <m/>
    <n v="27658.33"/>
    <n v="9"/>
    <n v="723.93"/>
    <m/>
    <m/>
    <n v="723.93"/>
    <n v="2.6174031476231568E-2"/>
    <n v="-833.33"/>
    <m/>
    <m/>
    <m/>
    <n v="7.0000000000000007E-2"/>
    <n v="7.0000000000000007E-2"/>
    <n v="50.6751"/>
    <m/>
    <n v="50.6751"/>
    <s v=""/>
    <n v="0"/>
    <n v="20"/>
    <n v="1"/>
    <n v="1"/>
    <m/>
    <m/>
    <n v="1"/>
    <s v="Valauto Béthune"/>
    <s v="NISSAN"/>
    <m/>
    <x v="13"/>
    <n v="723.93"/>
    <n v="2.6174031476231568E-2"/>
  </r>
  <r>
    <x v="6"/>
    <x v="1"/>
    <x v="6"/>
    <x v="30"/>
    <d v="2023-06-27T00:00:00"/>
    <m/>
    <m/>
    <m/>
    <m/>
    <m/>
    <m/>
    <x v="1"/>
    <n v="2166"/>
    <n v="1227588"/>
    <m/>
    <s v="Louveo"/>
    <x v="39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67"/>
    <n v="1227587"/>
    <m/>
    <s v="Louveo"/>
    <x v="39"/>
    <n v="32666.67"/>
    <m/>
    <n v="32666.67"/>
    <n v="49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68"/>
    <n v="1227586"/>
    <m/>
    <s v="Louveo"/>
    <x v="39"/>
    <n v="32666.67"/>
    <m/>
    <n v="32666.67"/>
    <n v="69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69"/>
    <n v="1227585"/>
    <m/>
    <s v="Louveo"/>
    <x v="39"/>
    <n v="32666.67"/>
    <m/>
    <n v="32666.67"/>
    <n v="63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70"/>
    <n v="1227584"/>
    <m/>
    <s v="Louveo"/>
    <x v="39"/>
    <n v="32666.67"/>
    <m/>
    <n v="32666.67"/>
    <n v="67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71"/>
    <n v="1227583"/>
    <m/>
    <s v="Louveo"/>
    <x v="39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"/>
    <d v="2023-06-26T00:00:00"/>
    <m/>
    <m/>
    <m/>
    <m/>
    <m/>
    <m/>
    <x v="1"/>
    <n v="2172"/>
    <n v="1227582"/>
    <m/>
    <s v="Louveo"/>
    <x v="39"/>
    <n v="32666.67"/>
    <m/>
    <n v="32666.67"/>
    <n v="68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"/>
    <d v="2023-06-26T00:00:00"/>
    <m/>
    <m/>
    <m/>
    <m/>
    <m/>
    <m/>
    <x v="1"/>
    <n v="2173"/>
    <n v="1227580"/>
    <m/>
    <s v="Louveo"/>
    <x v="39"/>
    <n v="32666.67"/>
    <m/>
    <n v="32666.67"/>
    <n v="56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"/>
    <d v="2023-06-26T00:00:00"/>
    <m/>
    <m/>
    <m/>
    <m/>
    <m/>
    <m/>
    <x v="1"/>
    <n v="2174"/>
    <n v="1227581"/>
    <m/>
    <s v="Louveo"/>
    <x v="39"/>
    <n v="32666.67"/>
    <m/>
    <n v="32666.67"/>
    <n v="67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"/>
    <d v="2023-06-26T00:00:00"/>
    <m/>
    <m/>
    <m/>
    <m/>
    <m/>
    <m/>
    <x v="1"/>
    <n v="2175"/>
    <n v="1227579"/>
    <m/>
    <s v="Louveo"/>
    <x v="39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"/>
    <d v="2023-06-26T00:00:00"/>
    <m/>
    <m/>
    <m/>
    <m/>
    <m/>
    <m/>
    <x v="1"/>
    <n v="2176"/>
    <n v="1227578"/>
    <m/>
    <s v="Louveo"/>
    <x v="39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"/>
    <d v="2023-06-26T00:00:00"/>
    <m/>
    <m/>
    <m/>
    <m/>
    <m/>
    <m/>
    <x v="1"/>
    <n v="2177"/>
    <n v="1227577"/>
    <m/>
    <s v="Louveo"/>
    <x v="39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"/>
    <d v="2023-06-26T00:00:00"/>
    <m/>
    <m/>
    <m/>
    <m/>
    <m/>
    <m/>
    <x v="1"/>
    <n v="2178"/>
    <n v="1227576"/>
    <m/>
    <s v="Louveo"/>
    <x v="39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"/>
    <d v="2023-06-26T00:00:00"/>
    <m/>
    <m/>
    <m/>
    <m/>
    <m/>
    <m/>
    <x v="1"/>
    <n v="2179"/>
    <n v="1227575"/>
    <m/>
    <s v="Louveo"/>
    <x v="39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0"/>
    <d v="2023-06-27T00:00:00"/>
    <m/>
    <m/>
    <m/>
    <m/>
    <m/>
    <m/>
    <x v="1"/>
    <n v="2180"/>
    <n v="1227574"/>
    <m/>
    <s v="Louveo"/>
    <x v="39"/>
    <n v="32666.67"/>
    <m/>
    <n v="32666.67"/>
    <n v="5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"/>
    <d v="2023-06-26T00:00:00"/>
    <m/>
    <m/>
    <m/>
    <m/>
    <m/>
    <m/>
    <x v="1"/>
    <n v="2181"/>
    <n v="1227573"/>
    <m/>
    <s v="Louveo"/>
    <x v="39"/>
    <n v="32666.67"/>
    <m/>
    <n v="32666.67"/>
    <n v="56"/>
    <n v="1277.3999999999969"/>
    <m/>
    <m/>
    <n v="1277.3999999999969"/>
    <n v="3.9104077642440963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3999999999969"/>
    <n v="3.9104077642440963E-2"/>
  </r>
  <r>
    <x v="6"/>
    <x v="1"/>
    <x v="6"/>
    <x v="30"/>
    <d v="2023-06-27T00:00:00"/>
    <m/>
    <m/>
    <m/>
    <m/>
    <m/>
    <m/>
    <x v="1"/>
    <n v="2182"/>
    <n v="1227591"/>
    <m/>
    <s v="Louveo"/>
    <x v="39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83"/>
    <n v="1227592"/>
    <m/>
    <s v="Louveo"/>
    <x v="39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84"/>
    <n v="1227590"/>
    <m/>
    <s v="Louveo"/>
    <x v="39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30"/>
    <d v="2023-06-27T00:00:00"/>
    <m/>
    <m/>
    <m/>
    <m/>
    <m/>
    <m/>
    <x v="1"/>
    <n v="2185"/>
    <n v="1227589"/>
    <m/>
    <s v="Louveo"/>
    <x v="39"/>
    <n v="32666.67"/>
    <m/>
    <n v="32666.67"/>
    <n v="70"/>
    <n v="1277.4000000000001"/>
    <m/>
    <m/>
    <n v="1277.4000000000001"/>
    <n v="3.910407764244106E-2"/>
    <n v="-1501.25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277.4000000000001"/>
    <n v="3.910407764244106E-2"/>
  </r>
  <r>
    <x v="6"/>
    <x v="1"/>
    <x v="6"/>
    <x v="29"/>
    <d v="2023-05-19T00:00:00"/>
    <m/>
    <m/>
    <m/>
    <m/>
    <m/>
    <m/>
    <x v="41"/>
    <n v="2198"/>
    <n v="1227861"/>
    <m/>
    <s v="Mickael Duhaut Paysagiste"/>
    <x v="40"/>
    <n v="29916.67"/>
    <m/>
    <n v="29916.67"/>
    <n v="22"/>
    <n v="1067.0599999999968"/>
    <m/>
    <m/>
    <n v="1067.0599999999968"/>
    <n v="3.5667739758469E-2"/>
    <n v="-2327.63"/>
    <m/>
    <m/>
    <m/>
    <n v="7.0000000000000007E-2"/>
    <n v="7.0000000000000007E-2"/>
    <n v="74.694199999999782"/>
    <m/>
    <n v="74.694199999999782"/>
    <s v=""/>
    <n v="0"/>
    <n v="20"/>
    <n v="1"/>
    <n v="1"/>
    <m/>
    <m/>
    <n v="1"/>
    <s v="Valauto Béthune"/>
    <s v="NISSAN"/>
    <m/>
    <x v="13"/>
    <n v="1067.0599999999968"/>
    <n v="3.5667739758469E-2"/>
  </r>
  <r>
    <x v="6"/>
    <x v="1"/>
    <x v="6"/>
    <x v="55"/>
    <d v="2023-06-05T00:00:00"/>
    <m/>
    <m/>
    <m/>
    <m/>
    <m/>
    <m/>
    <x v="1"/>
    <n v="2210"/>
    <n v="1227594"/>
    <m/>
    <s v="Louveo"/>
    <x v="40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11"/>
    <n v="1227593"/>
    <m/>
    <s v="Louveo"/>
    <x v="40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12"/>
    <n v="1227605"/>
    <m/>
    <s v="Louveo"/>
    <x v="40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13"/>
    <n v="1227606"/>
    <m/>
    <s v="Louveo"/>
    <x v="40"/>
    <n v="27583.33"/>
    <m/>
    <n v="27583.33"/>
    <n v="5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18"/>
    <n v="1227622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19"/>
    <n v="1227621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0"/>
    <n v="1227620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1"/>
    <n v="1227619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2"/>
    <n v="1227598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3"/>
    <n v="1227618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4"/>
    <n v="1227617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5"/>
    <n v="1227604"/>
    <m/>
    <s v="Louveo"/>
    <x v="40"/>
    <n v="27583.33"/>
    <m/>
    <n v="27583.33"/>
    <n v="15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19T00:00:00"/>
    <m/>
    <m/>
    <m/>
    <m/>
    <m/>
    <m/>
    <x v="1"/>
    <n v="2226"/>
    <n v="1227603"/>
    <m/>
    <s v="Louveo"/>
    <x v="40"/>
    <n v="27583.33"/>
    <m/>
    <n v="27583.33"/>
    <n v="18"/>
    <n v="496.20000000000027"/>
    <m/>
    <m/>
    <n v="496.20000000000027"/>
    <n v="1.7989126040982007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496.20000000000027"/>
    <n v="1.7989126040982007E-2"/>
  </r>
  <r>
    <x v="6"/>
    <x v="1"/>
    <x v="6"/>
    <x v="56"/>
    <d v="2023-06-09T00:00:00"/>
    <m/>
    <m/>
    <m/>
    <m/>
    <m/>
    <m/>
    <x v="1"/>
    <n v="2227"/>
    <n v="1227600"/>
    <m/>
    <s v="Louveo"/>
    <x v="40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8"/>
    <n v="1227601"/>
    <m/>
    <s v="Louveo"/>
    <x v="40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29"/>
    <n v="1227602"/>
    <m/>
    <s v="Louveo"/>
    <x v="40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30"/>
    <n v="1227599"/>
    <m/>
    <s v="Louveo"/>
    <x v="40"/>
    <n v="27583.33"/>
    <m/>
    <n v="27583.33"/>
    <n v="2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31"/>
    <n v="1227596"/>
    <m/>
    <s v="Louveo"/>
    <x v="40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6"/>
    <d v="2023-06-09T00:00:00"/>
    <m/>
    <m/>
    <m/>
    <m/>
    <m/>
    <m/>
    <x v="1"/>
    <n v="2232"/>
    <n v="1227595"/>
    <m/>
    <s v="Louveo"/>
    <x v="40"/>
    <n v="27583.33"/>
    <m/>
    <n v="27583.33"/>
    <n v="18"/>
    <n v="1064.49"/>
    <m/>
    <m/>
    <n v="1064.49"/>
    <n v="3.8591787141001463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33"/>
    <n v="1227616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34"/>
    <n v="1227615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35"/>
    <n v="1227612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36"/>
    <n v="1227613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37"/>
    <n v="1227614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38"/>
    <n v="1227611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39"/>
    <n v="1227610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6"/>
    <d v="2023-06-19T00:00:00"/>
    <m/>
    <m/>
    <m/>
    <m/>
    <m/>
    <m/>
    <x v="1"/>
    <n v="2240"/>
    <n v="1227608"/>
    <m/>
    <s v="Louveo"/>
    <x v="40"/>
    <n v="27583.33"/>
    <m/>
    <n v="27583.33"/>
    <n v="18"/>
    <n v="496.20000000000027"/>
    <m/>
    <m/>
    <n v="496.20000000000027"/>
    <n v="1.7989126040982007E-2"/>
    <n v="-1267.42"/>
    <m/>
    <m/>
    <m/>
    <m/>
    <s v=""/>
    <n v="0"/>
    <m/>
    <n v="0"/>
    <s v=""/>
    <n v="0"/>
    <s v=""/>
    <n v="1"/>
    <n v="1"/>
    <m/>
    <m/>
    <n v="1"/>
    <s v="Valauto Béthune"/>
    <s v="NISSAN"/>
    <m/>
    <x v="1"/>
    <n v="496.20000000000027"/>
    <n v="1.7989126040982007E-2"/>
  </r>
  <r>
    <x v="6"/>
    <x v="1"/>
    <x v="6"/>
    <x v="55"/>
    <d v="2023-06-05T00:00:00"/>
    <m/>
    <m/>
    <m/>
    <m/>
    <m/>
    <m/>
    <x v="1"/>
    <n v="2241"/>
    <n v="1227609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42"/>
    <n v="1227607"/>
    <m/>
    <s v="Louveo"/>
    <x v="40"/>
    <n v="27583.33"/>
    <m/>
    <n v="27583.33"/>
    <n v="4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45"/>
    <n v="1227539"/>
    <m/>
    <s v="Louveo"/>
    <x v="40"/>
    <n v="27583.33"/>
    <m/>
    <n v="27583.33"/>
    <n v="61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46"/>
    <n v="1227540"/>
    <m/>
    <s v="Louveo"/>
    <x v="40"/>
    <n v="27583.33"/>
    <m/>
    <n v="27583.33"/>
    <n v="61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47"/>
    <n v="1227544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48"/>
    <n v="1227542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49"/>
    <n v="1227543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50"/>
    <n v="1227541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51"/>
    <n v="1227549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52"/>
    <n v="1227548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53"/>
    <n v="1227546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54"/>
    <n v="1227547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55"/>
    <n v="1227545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56"/>
    <n v="1227534"/>
    <m/>
    <s v="Louveo"/>
    <x v="40"/>
    <n v="27583.33"/>
    <m/>
    <n v="27583.33"/>
    <n v="26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57"/>
    <n v="1227535"/>
    <m/>
    <s v="Louveo"/>
    <x v="40"/>
    <n v="27583.33"/>
    <m/>
    <n v="27583.33"/>
    <n v="26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58"/>
    <n v="1227536"/>
    <m/>
    <s v="Louveo"/>
    <x v="40"/>
    <n v="27583.33"/>
    <m/>
    <n v="27583.33"/>
    <n v="26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59"/>
    <n v="1227538"/>
    <m/>
    <s v="Louveo"/>
    <x v="40"/>
    <n v="27583.33"/>
    <m/>
    <n v="27583.33"/>
    <n v="34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60"/>
    <n v="1227551"/>
    <m/>
    <s v="Louveo"/>
    <x v="40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61"/>
    <n v="1227554"/>
    <m/>
    <s v="Louveo"/>
    <x v="40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62"/>
    <n v="1227555"/>
    <m/>
    <s v="Louveo"/>
    <x v="40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63"/>
    <n v="1227556"/>
    <m/>
    <s v="Louveo"/>
    <x v="40"/>
    <n v="27583.33"/>
    <m/>
    <n v="27583.33"/>
    <n v="5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64"/>
    <n v="1227557"/>
    <m/>
    <s v="Louveo"/>
    <x v="40"/>
    <n v="27583.33"/>
    <m/>
    <n v="27583.33"/>
    <n v="5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65"/>
    <n v="1227558"/>
    <m/>
    <s v="Louveo"/>
    <x v="40"/>
    <n v="27583.33"/>
    <m/>
    <n v="27583.33"/>
    <n v="57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3"/>
    <d v="2023-06-26T00:00:00"/>
    <m/>
    <m/>
    <m/>
    <m/>
    <m/>
    <m/>
    <x v="1"/>
    <n v="2266"/>
    <n v="1227559"/>
    <m/>
    <s v="Louveo"/>
    <x v="40"/>
    <n v="27583.33"/>
    <m/>
    <n v="27583.33"/>
    <n v="70"/>
    <n v="1064.4900000000007"/>
    <m/>
    <m/>
    <n v="1064.4900000000007"/>
    <n v="3.8591787141001491E-2"/>
    <n v="-1146.8900000000001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55"/>
    <d v="2023-06-05T00:00:00"/>
    <m/>
    <m/>
    <m/>
    <m/>
    <m/>
    <m/>
    <x v="1"/>
    <n v="2267"/>
    <n v="1227530"/>
    <m/>
    <s v="Louveo"/>
    <x v="40"/>
    <n v="27583.33"/>
    <m/>
    <n v="27583.33"/>
    <n v="52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68"/>
    <n v="1227550"/>
    <m/>
    <s v="Louveo"/>
    <x v="40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69"/>
    <n v="1227531"/>
    <m/>
    <s v="Louveo"/>
    <x v="40"/>
    <n v="27583.33"/>
    <m/>
    <n v="27583.33"/>
    <n v="52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70"/>
    <n v="1227532"/>
    <m/>
    <s v="Louveo"/>
    <x v="40"/>
    <n v="27583.33"/>
    <m/>
    <n v="27583.33"/>
    <n v="49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55"/>
    <d v="2023-06-05T00:00:00"/>
    <m/>
    <m/>
    <m/>
    <m/>
    <m/>
    <m/>
    <x v="1"/>
    <n v="2271"/>
    <n v="1227533"/>
    <m/>
    <s v="Louveo"/>
    <x v="40"/>
    <n v="27583.33"/>
    <m/>
    <n v="27583.33"/>
    <n v="52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44"/>
    <d v="2023-06-12T00:00:00"/>
    <m/>
    <m/>
    <m/>
    <m/>
    <m/>
    <m/>
    <x v="1"/>
    <n v="2272"/>
    <n v="1227537"/>
    <m/>
    <s v="Louveo"/>
    <x v="40"/>
    <n v="27583.33"/>
    <m/>
    <n v="27583.33"/>
    <n v="60"/>
    <n v="1064.49"/>
    <m/>
    <m/>
    <n v="1064.49"/>
    <n v="3.8591787141001463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"/>
    <n v="3.8591787141001463E-2"/>
  </r>
  <r>
    <x v="6"/>
    <x v="1"/>
    <x v="6"/>
    <x v="3"/>
    <d v="2023-06-26T00:00:00"/>
    <m/>
    <m/>
    <m/>
    <m/>
    <m/>
    <m/>
    <x v="1"/>
    <n v="2273"/>
    <n v="1227561"/>
    <m/>
    <s v="Louveo"/>
    <x v="40"/>
    <n v="27583.33"/>
    <m/>
    <n v="27583.33"/>
    <n v="70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6T00:00:00"/>
    <m/>
    <m/>
    <m/>
    <m/>
    <m/>
    <m/>
    <x v="1"/>
    <n v="2274"/>
    <n v="1227562"/>
    <m/>
    <s v="Louveo"/>
    <x v="40"/>
    <n v="27583.33"/>
    <m/>
    <n v="27583.33"/>
    <n v="70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6T00:00:00"/>
    <m/>
    <m/>
    <m/>
    <m/>
    <m/>
    <m/>
    <x v="1"/>
    <n v="2275"/>
    <n v="1227563"/>
    <m/>
    <s v="Louveo"/>
    <x v="40"/>
    <n v="27583.33"/>
    <m/>
    <n v="27583.33"/>
    <n v="70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3T00:00:00"/>
    <m/>
    <m/>
    <m/>
    <m/>
    <m/>
    <m/>
    <x v="1"/>
    <n v="2276"/>
    <n v="1227564"/>
    <m/>
    <s v="Louveo"/>
    <x v="40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3T00:00:00"/>
    <m/>
    <m/>
    <m/>
    <m/>
    <m/>
    <m/>
    <x v="1"/>
    <n v="2277"/>
    <n v="1227565"/>
    <m/>
    <s v="Louveo"/>
    <x v="40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3T00:00:00"/>
    <m/>
    <m/>
    <m/>
    <m/>
    <m/>
    <m/>
    <x v="1"/>
    <n v="2278"/>
    <n v="1227566"/>
    <m/>
    <s v="Louveo"/>
    <x v="40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6T00:00:00"/>
    <m/>
    <m/>
    <m/>
    <m/>
    <m/>
    <m/>
    <x v="1"/>
    <n v="2279"/>
    <n v="1227567"/>
    <m/>
    <s v="Louveo"/>
    <x v="40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6T00:00:00"/>
    <m/>
    <m/>
    <m/>
    <m/>
    <m/>
    <m/>
    <x v="1"/>
    <n v="2280"/>
    <n v="1227568"/>
    <m/>
    <s v="Louveo"/>
    <x v="40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6T00:00:00"/>
    <m/>
    <m/>
    <m/>
    <m/>
    <m/>
    <m/>
    <x v="1"/>
    <n v="2281"/>
    <n v="1227569"/>
    <m/>
    <s v="Louveo"/>
    <x v="40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"/>
    <d v="2023-06-26T00:00:00"/>
    <m/>
    <m/>
    <m/>
    <m/>
    <m/>
    <m/>
    <x v="1"/>
    <n v="2282"/>
    <n v="1227570"/>
    <m/>
    <s v="Louveo"/>
    <x v="40"/>
    <n v="27583.33"/>
    <m/>
    <n v="27583.33"/>
    <n v="72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6"/>
    <x v="1"/>
    <x v="6"/>
    <x v="30"/>
    <d v="2023-06-27T00:00:00"/>
    <m/>
    <m/>
    <m/>
    <m/>
    <m/>
    <m/>
    <x v="1"/>
    <n v="2287"/>
    <n v="1227597"/>
    <m/>
    <s v="Louveo"/>
    <x v="40"/>
    <n v="27583.33"/>
    <m/>
    <n v="27583.33"/>
    <n v="9"/>
    <n v="1064.4900000000007"/>
    <m/>
    <m/>
    <n v="1064.4900000000007"/>
    <n v="3.8591787141001491E-2"/>
    <n v="-1267.42"/>
    <m/>
    <m/>
    <m/>
    <m/>
    <n v="0"/>
    <n v="0"/>
    <m/>
    <n v="0"/>
    <s v="Arval"/>
    <n v="0"/>
    <n v="0"/>
    <n v="0"/>
    <n v="1"/>
    <m/>
    <m/>
    <n v="0"/>
    <s v="Valauto Béthune"/>
    <s v="NISSAN"/>
    <m/>
    <x v="1"/>
    <n v="1064.4900000000007"/>
    <n v="3.8591787141001491E-2"/>
  </r>
  <r>
    <x v="0"/>
    <x v="1"/>
    <x v="1"/>
    <x v="69"/>
    <d v="2023-03-10T00:00:00"/>
    <m/>
    <m/>
    <m/>
    <m/>
    <m/>
    <n v="0"/>
    <x v="2"/>
    <n v="507477"/>
    <n v="477"/>
    <s v="VSSZZZKM5PR027345"/>
    <s v="KEATCHEN"/>
    <x v="2"/>
    <n v="31176.33"/>
    <n v="2654.18"/>
    <n v="33830.51"/>
    <n v="33"/>
    <n v="2081.14"/>
    <n v="22"/>
    <m/>
    <n v="2059.14"/>
    <n v="6.1516660552855977E-2"/>
    <n v="0"/>
    <n v="0"/>
    <m/>
    <m/>
    <n v="0.1"/>
    <n v="0.1"/>
    <n v="205.91399999999999"/>
    <m/>
    <n v="205.91399999999999"/>
    <s v="VWB"/>
    <n v="0"/>
    <n v="20"/>
    <n v="1"/>
    <n v="1"/>
    <m/>
    <m/>
    <n v="1"/>
    <s v="Valauto Roncq"/>
    <s v=""/>
    <m/>
    <x v="1"/>
    <n v="2081.14"/>
    <n v="6.1516660552855977E-2"/>
  </r>
  <r>
    <x v="0"/>
    <x v="1"/>
    <x v="1"/>
    <x v="70"/>
    <d v="2023-03-02T00:00:00"/>
    <m/>
    <m/>
    <m/>
    <m/>
    <m/>
    <n v="0"/>
    <x v="2"/>
    <n v="507478"/>
    <n v="478"/>
    <s v="VSSZZZKM9PR027333"/>
    <s v="KEATCHEN"/>
    <x v="2"/>
    <n v="31176.33"/>
    <n v="2654.18"/>
    <n v="33830.51"/>
    <n v="28"/>
    <n v="2105.14"/>
    <n v="22"/>
    <m/>
    <n v="2083.14"/>
    <n v="6.2226079358543511E-2"/>
    <n v="0"/>
    <n v="0"/>
    <m/>
    <m/>
    <n v="0.1"/>
    <n v="0.1"/>
    <n v="208.31399999999999"/>
    <m/>
    <n v="208.31399999999999"/>
    <s v="VWB"/>
    <n v="0"/>
    <n v="20"/>
    <n v="1"/>
    <n v="1"/>
    <m/>
    <m/>
    <n v="1"/>
    <s v="Valauto Roncq"/>
    <s v=""/>
    <m/>
    <x v="1"/>
    <n v="2105.14"/>
    <n v="6.2226079358543511E-2"/>
  </r>
  <r>
    <x v="0"/>
    <x v="1"/>
    <x v="1"/>
    <x v="10"/>
    <d v="2023-06-09T00:00:00"/>
    <m/>
    <m/>
    <m/>
    <m/>
    <m/>
    <n v="0"/>
    <x v="2"/>
    <n v="507482"/>
    <n v="482"/>
    <s v="VSSZZZKM8PR092304"/>
    <s v="ESPACE MOLINEL ASSURANCES IARD"/>
    <x v="2"/>
    <n v="37009.67"/>
    <n v="833.34"/>
    <n v="37843.009999999995"/>
    <n v="11"/>
    <n v="1157.31"/>
    <n v="22"/>
    <m/>
    <n v="1135.31"/>
    <n v="3.0581869676857103E-2"/>
    <n v="0"/>
    <n v="0"/>
    <m/>
    <m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  <n v="1157.31"/>
    <n v="3.0581869676857103E-2"/>
  </r>
  <r>
    <x v="0"/>
    <x v="1"/>
    <x v="1"/>
    <x v="34"/>
    <d v="2023-04-27T00:00:00"/>
    <m/>
    <m/>
    <m/>
    <m/>
    <m/>
    <m/>
    <x v="2"/>
    <n v="508615"/>
    <n v="615"/>
    <s v="VSSZZZKMXPR074225"/>
    <s v="GHESQUIERE ELISA"/>
    <x v="2"/>
    <n v="31505.5"/>
    <n v="1683.34"/>
    <n v="33188.839999999997"/>
    <n v="22"/>
    <n v="1094.3499999999999"/>
    <n v="22"/>
    <m/>
    <n v="1072.3499999999999"/>
    <n v="3.2973433238401822E-2"/>
    <n v="0"/>
    <n v="0"/>
    <m/>
    <m/>
    <n v="0.1"/>
    <n v="0.1"/>
    <n v="107.235"/>
    <m/>
    <n v="107.235"/>
    <s v="VWB"/>
    <n v="0"/>
    <n v="20"/>
    <n v="1"/>
    <n v="1"/>
    <m/>
    <m/>
    <n v="1"/>
    <s v="Valauto Roncq"/>
    <s v=""/>
    <m/>
    <x v="1"/>
    <n v="1094.3499999999999"/>
    <n v="3.2973433238401822E-2"/>
  </r>
  <r>
    <x v="0"/>
    <x v="1"/>
    <x v="1"/>
    <x v="69"/>
    <d v="2023-03-09T00:00:00"/>
    <m/>
    <m/>
    <m/>
    <m/>
    <m/>
    <n v="0"/>
    <x v="2"/>
    <n v="535485"/>
    <n v="485"/>
    <s v="VSSZZZKM0PR046305"/>
    <s v="PHARMACIE COURTOIS"/>
    <x v="2"/>
    <n v="29109.67"/>
    <n v="1270.8399999999999"/>
    <n v="30380.51"/>
    <n v="83"/>
    <n v="745.07999999999993"/>
    <n v="22"/>
    <m/>
    <n v="723.07999999999993"/>
    <n v="2.4524933913222653E-2"/>
    <n v="0"/>
    <n v="-3119.72"/>
    <m/>
    <m/>
    <n v="0.1"/>
    <n v="0.1"/>
    <n v="72.307999999999993"/>
    <m/>
    <n v="72.307999999999993"/>
    <s v="VWB"/>
    <n v="0"/>
    <n v="20"/>
    <n v="1"/>
    <n v="1"/>
    <m/>
    <m/>
    <n v="1"/>
    <s v="Valauto Roncq"/>
    <s v=""/>
    <m/>
    <x v="1"/>
    <n v="745.07999999999993"/>
    <n v="2.4524933913222653E-2"/>
  </r>
  <r>
    <x v="0"/>
    <x v="1"/>
    <x v="1"/>
    <x v="37"/>
    <d v="2023-05-25T00:00:00"/>
    <m/>
    <m/>
    <m/>
    <m/>
    <m/>
    <n v="92659.8"/>
    <x v="21"/>
    <n v="535527"/>
    <n v="527"/>
    <s v="VSSZZZKM0PR083743"/>
    <s v="TERMINAL DES FLANDRES"/>
    <x v="2"/>
    <n v="29584.67"/>
    <n v="254.17"/>
    <n v="29838.839999999997"/>
    <n v="22"/>
    <n v="767.97"/>
    <n v="22"/>
    <m/>
    <n v="745.97"/>
    <n v="2.5737260563748459E-2"/>
    <n v="0"/>
    <n v="0"/>
    <m/>
    <m/>
    <n v="0.1"/>
    <n v="0.1"/>
    <n v="74.597000000000008"/>
    <m/>
    <n v="74.597000000000008"/>
    <s v="VWB"/>
    <n v="0"/>
    <n v="0"/>
    <n v="0"/>
    <n v="1"/>
    <m/>
    <m/>
    <n v="0"/>
    <s v="Valauto Roncq"/>
    <s v=""/>
    <m/>
    <x v="1"/>
    <n v="767.97"/>
    <n v="2.5737260563748459E-2"/>
  </r>
  <r>
    <x v="0"/>
    <x v="1"/>
    <x v="1"/>
    <x v="71"/>
    <d v="2023-04-07T00:00:00"/>
    <m/>
    <m/>
    <m/>
    <m/>
    <m/>
    <n v="-26002.74"/>
    <x v="0"/>
    <n v="535757"/>
    <n v="757"/>
    <s v="VSSZZZKM9PR029728"/>
    <s v="OLIVEIRA DAVID"/>
    <x v="2"/>
    <n v="32612.5"/>
    <n v="795.84"/>
    <n v="33408.339999999997"/>
    <n v="2"/>
    <n v="1395.67"/>
    <n v="21.5"/>
    <m/>
    <n v="1374.17"/>
    <n v="4.1776095430063276E-2"/>
    <n v="0"/>
    <n v="-2200"/>
    <m/>
    <s v="Approuvé mais faire confirmer justif   Solde financement"/>
    <n v="0.13"/>
    <n v="0.12"/>
    <n v="178.64210000000003"/>
    <m/>
    <n v="178.64210000000003"/>
    <s v="VWB"/>
    <n v="0"/>
    <n v="50"/>
    <n v="1"/>
    <n v="1"/>
    <m/>
    <m/>
    <n v="1"/>
    <s v="Valauto Roncq"/>
    <s v=""/>
    <m/>
    <x v="0"/>
    <n v="1395.67"/>
    <n v="4.1776095430063276E-2"/>
  </r>
  <r>
    <x v="0"/>
    <x v="1"/>
    <x v="1"/>
    <x v="37"/>
    <d v="2023-05-25T00:00:00"/>
    <m/>
    <m/>
    <m/>
    <m/>
    <m/>
    <n v="92659.8"/>
    <x v="21"/>
    <n v="536529"/>
    <n v="529"/>
    <s v="VSSZZZKM7PR083934"/>
    <s v="TERMINAL DES FLANDRES"/>
    <x v="2"/>
    <n v="29584.67"/>
    <n v="254.17"/>
    <n v="29838.839999999997"/>
    <n v="22"/>
    <n v="767.97"/>
    <n v="22"/>
    <m/>
    <n v="745.97"/>
    <n v="2.5737260563748459E-2"/>
    <n v="0"/>
    <n v="0"/>
    <m/>
    <m/>
    <n v="0.1"/>
    <n v="0.1"/>
    <n v="74.597000000000008"/>
    <m/>
    <n v="74.597000000000008"/>
    <s v="VWB"/>
    <n v="0"/>
    <n v="0"/>
    <n v="0"/>
    <n v="1"/>
    <m/>
    <m/>
    <n v="0"/>
    <s v="Valauto Roncq"/>
    <s v=""/>
    <m/>
    <x v="1"/>
    <n v="767.97"/>
    <n v="2.5737260563748459E-2"/>
  </r>
  <r>
    <x v="0"/>
    <x v="1"/>
    <x v="1"/>
    <x v="72"/>
    <d v="2023-01-20T00:00:00"/>
    <m/>
    <m/>
    <m/>
    <m/>
    <m/>
    <m/>
    <x v="5"/>
    <n v="545484"/>
    <n v="484"/>
    <s v="VSSZZZKM2PR028856"/>
    <s v="REGNAUT SANDY"/>
    <x v="2"/>
    <n v="31176.33"/>
    <n v="1595.84"/>
    <n v="32772.17"/>
    <n v="6"/>
    <n v="819.86"/>
    <n v="22"/>
    <m/>
    <n v="797.86"/>
    <n v="2.5016957985998487E-2"/>
    <n v="0"/>
    <n v="-3277.22"/>
    <m/>
    <m/>
    <n v="0.1"/>
    <n v="0.1"/>
    <n v="79.786000000000001"/>
    <m/>
    <n v="79.786000000000001"/>
    <s v="VWB"/>
    <n v="0"/>
    <n v="0"/>
    <n v="0"/>
    <n v="1"/>
    <m/>
    <m/>
    <n v="0"/>
    <s v="Valauto Roncq"/>
    <s v=""/>
    <m/>
    <x v="1"/>
    <n v="819.86"/>
    <n v="2.5016957985998487E-2"/>
  </r>
  <r>
    <x v="0"/>
    <x v="1"/>
    <x v="1"/>
    <x v="11"/>
    <d v="2023-05-06T00:00:00"/>
    <m/>
    <m/>
    <m/>
    <m/>
    <m/>
    <n v="0"/>
    <x v="0"/>
    <n v="546457"/>
    <n v="457"/>
    <s v="VSSZZZKM8PR032748"/>
    <s v="SALKIKI KHITER ISMAEL"/>
    <x v="2"/>
    <n v="31551.33"/>
    <n v="4654.17"/>
    <n v="36205.5"/>
    <n v="93"/>
    <n v="1745.33"/>
    <n v="22"/>
    <m/>
    <n v="1723.33"/>
    <n v="4.8206211763406108E-2"/>
    <n v="0"/>
    <n v="-4010.2799999999997"/>
    <m/>
    <m/>
    <n v="0.13"/>
    <n v="0.12"/>
    <n v="224.03290000000001"/>
    <m/>
    <n v="224.03290000000001"/>
    <s v="CGI"/>
    <n v="1"/>
    <n v="50"/>
    <n v="1"/>
    <n v="1"/>
    <m/>
    <m/>
    <n v="1"/>
    <s v="Valauto Roncq"/>
    <s v=""/>
    <m/>
    <x v="0"/>
    <n v="1745.33"/>
    <n v="4.8206211763406108E-2"/>
  </r>
  <r>
    <x v="0"/>
    <x v="1"/>
    <x v="1"/>
    <x v="73"/>
    <d v="2023-01-16T00:00:00"/>
    <m/>
    <m/>
    <m/>
    <m/>
    <m/>
    <m/>
    <x v="2"/>
    <n v="546474"/>
    <n v="474"/>
    <s v="VSSZZZKM2PR043728"/>
    <s v="SEGA "/>
    <x v="2"/>
    <n v="36009.67"/>
    <n v="3233.34"/>
    <n v="39243.009999999995"/>
    <n v="27"/>
    <n v="1103.3400000000001"/>
    <n v="22"/>
    <m/>
    <n v="1081.3400000000001"/>
    <n v="2.8115580328827994E-2"/>
    <n v="0"/>
    <n v="-3974.3"/>
    <m/>
    <s v="marge non signée"/>
    <n v="0.1"/>
    <n v="0.1"/>
    <n v="108.13400000000001"/>
    <m/>
    <n v="108.13400000000001"/>
    <s v="VWB"/>
    <n v="0"/>
    <n v="20"/>
    <n v="1"/>
    <n v="1"/>
    <m/>
    <m/>
    <n v="1"/>
    <s v="Valauto Roncq"/>
    <s v=""/>
    <m/>
    <x v="1"/>
    <n v="1103.3400000000001"/>
    <n v="2.8115580328827994E-2"/>
  </r>
  <r>
    <x v="0"/>
    <x v="1"/>
    <x v="1"/>
    <x v="74"/>
    <d v="2023-02-16T00:00:00"/>
    <m/>
    <m/>
    <m/>
    <m/>
    <m/>
    <n v="0"/>
    <x v="2"/>
    <n v="546475"/>
    <n v="475"/>
    <s v="VSSZZZKM5PR044467"/>
    <s v="SEGA "/>
    <x v="2"/>
    <n v="36263.839999999997"/>
    <n v="2095.84"/>
    <n v="38359.679999999993"/>
    <n v="12"/>
    <n v="1087.47"/>
    <n v="22"/>
    <m/>
    <n v="1065.47"/>
    <n v="2.8349298012913565E-2"/>
    <n v="0"/>
    <n v="1083.55"/>
    <m/>
    <s v="marge vendeur et Carbase ne correspondent pas"/>
    <n v="0.1"/>
    <n v="0.1"/>
    <n v="106.54700000000001"/>
    <m/>
    <n v="106.54700000000001"/>
    <s v="VWB"/>
    <n v="0"/>
    <n v="20"/>
    <n v="1"/>
    <n v="1"/>
    <m/>
    <m/>
    <n v="1"/>
    <s v="Valauto Roncq"/>
    <s v=""/>
    <m/>
    <x v="1"/>
    <n v="1087.47"/>
    <n v="2.8349298012913565E-2"/>
  </r>
  <r>
    <x v="0"/>
    <x v="1"/>
    <x v="1"/>
    <x v="75"/>
    <d v="2023-03-30T00:00:00"/>
    <m/>
    <m/>
    <m/>
    <m/>
    <m/>
    <n v="0"/>
    <x v="2"/>
    <n v="546479"/>
    <n v="479"/>
    <s v="VSSZZZKMXPR026854"/>
    <s v="KEATCHEN"/>
    <x v="2"/>
    <n v="31430.5"/>
    <n v="2400.0100000000002"/>
    <n v="33830.51"/>
    <n v="53"/>
    <n v="2105.14"/>
    <n v="22"/>
    <m/>
    <n v="2083.14"/>
    <n v="6.2226079358543511E-2"/>
    <n v="0"/>
    <n v="0"/>
    <m/>
    <m/>
    <n v="0.1"/>
    <n v="0.1"/>
    <n v="208.31399999999999"/>
    <m/>
    <n v="208.31399999999999"/>
    <s v="VWB"/>
    <n v="0"/>
    <n v="20"/>
    <n v="1"/>
    <n v="1"/>
    <m/>
    <m/>
    <n v="1"/>
    <s v="Valauto Roncq"/>
    <s v=""/>
    <m/>
    <x v="1"/>
    <n v="2105.14"/>
    <n v="6.2226079358543511E-2"/>
  </r>
  <r>
    <x v="0"/>
    <x v="1"/>
    <x v="1"/>
    <x v="28"/>
    <d v="2023-06-09T00:00:00"/>
    <m/>
    <m/>
    <m/>
    <m/>
    <m/>
    <n v="0"/>
    <x v="2"/>
    <n v="546480"/>
    <n v="480"/>
    <s v="VSSZZZKM3PR091951"/>
    <s v="ESPACE MOLINEL ASSURANCES IARD"/>
    <x v="2"/>
    <n v="37009.67"/>
    <n v="833.34"/>
    <n v="37843.009999999995"/>
    <n v="13"/>
    <n v="1157.31"/>
    <n v="22"/>
    <m/>
    <n v="1135.31"/>
    <n v="3.0581869676857103E-2"/>
    <n v="0"/>
    <n v="0"/>
    <m/>
    <m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  <n v="1157.31"/>
    <n v="3.0581869676857103E-2"/>
  </r>
  <r>
    <x v="0"/>
    <x v="1"/>
    <x v="1"/>
    <x v="10"/>
    <d v="2023-06-09T00:00:00"/>
    <m/>
    <m/>
    <m/>
    <m/>
    <m/>
    <n v="0"/>
    <x v="2"/>
    <n v="546481"/>
    <n v="481"/>
    <s v="VSSZZZKMXPR090408"/>
    <s v="ESPACE MOLINEL ASSURANCES IARD"/>
    <x v="2"/>
    <n v="37009.67"/>
    <n v="833.34"/>
    <n v="37843.009999999995"/>
    <n v="11"/>
    <n v="1157.31"/>
    <n v="22"/>
    <m/>
    <n v="1135.31"/>
    <n v="3.0581869676857103E-2"/>
    <n v="0"/>
    <n v="0"/>
    <m/>
    <m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  <n v="1157.31"/>
    <n v="3.0581869676857103E-2"/>
  </r>
  <r>
    <x v="0"/>
    <x v="1"/>
    <x v="1"/>
    <x v="55"/>
    <d v="2023-06-06T00:00:00"/>
    <m/>
    <m/>
    <m/>
    <m/>
    <m/>
    <n v="297.08"/>
    <x v="2"/>
    <n v="546483"/>
    <n v="483"/>
    <s v="VSSZZZKM4PR090825"/>
    <s v="CYRIL DELANNE"/>
    <x v="2"/>
    <n v="37009.67"/>
    <n v="1508.34"/>
    <n v="38518.009999999995"/>
    <n v="10"/>
    <n v="1177.56"/>
    <n v="22"/>
    <m/>
    <n v="1155.56"/>
    <n v="3.0571672835642341E-2"/>
    <n v="0"/>
    <n v="0"/>
    <m/>
    <s v=" facture diverse non payée"/>
    <n v="0.1"/>
    <n v="0.1"/>
    <n v="115.556"/>
    <m/>
    <n v="115.556"/>
    <s v="VWB"/>
    <n v="0"/>
    <n v="20"/>
    <n v="1"/>
    <n v="1"/>
    <m/>
    <m/>
    <n v="1"/>
    <s v="Valauto Roncq"/>
    <s v=""/>
    <m/>
    <x v="1"/>
    <n v="1177.56"/>
    <n v="3.0571672835642341E-2"/>
  </r>
  <r>
    <x v="0"/>
    <x v="1"/>
    <x v="1"/>
    <x v="74"/>
    <d v="2023-02-17T00:00:00"/>
    <m/>
    <m/>
    <m/>
    <m/>
    <m/>
    <m/>
    <x v="2"/>
    <n v="546496"/>
    <n v="496"/>
    <s v="VSSZZZKMXPR033464"/>
    <s v="PERACCHIO BATIMENT"/>
    <x v="2"/>
    <n v="31430.5"/>
    <n v="1645.84"/>
    <n v="33076.339999999997"/>
    <n v="12"/>
    <n v="1014.29"/>
    <n v="22"/>
    <m/>
    <n v="992.29"/>
    <n v="3.0665121957266131E-2"/>
    <n v="0"/>
    <n v="1038.05"/>
    <m/>
    <s v="Trop perçu ?/PSTE 24 AU LIEU DE 20"/>
    <n v="0.1"/>
    <n v="0.1"/>
    <n v="99.228999999999999"/>
    <m/>
    <n v="99.228999999999999"/>
    <s v="VWB"/>
    <n v="0"/>
    <n v="20"/>
    <n v="1"/>
    <n v="1"/>
    <m/>
    <m/>
    <n v="1"/>
    <s v="Valauto Roncq"/>
    <s v=""/>
    <m/>
    <x v="1"/>
    <n v="1014.29"/>
    <n v="3.0665121957266131E-2"/>
  </r>
  <r>
    <x v="0"/>
    <x v="1"/>
    <x v="1"/>
    <x v="42"/>
    <d v="2023-06-15T00:00:00"/>
    <m/>
    <m/>
    <m/>
    <m/>
    <m/>
    <n v="296.76"/>
    <x v="2"/>
    <n v="546499"/>
    <n v="499"/>
    <s v="VSSZZZKM4PR101435"/>
    <s v="PMC LINGERIE"/>
    <x v="2"/>
    <n v="37009.67"/>
    <n v="833.34"/>
    <n v="37843.009999999995"/>
    <n v="9"/>
    <n v="968.09"/>
    <n v="22"/>
    <m/>
    <n v="946.09"/>
    <n v="2.5581738873308443E-2"/>
    <n v="0"/>
    <n v="0"/>
    <m/>
    <s v="argent sur lambersart"/>
    <n v="0.1"/>
    <n v="0.1"/>
    <n v="94.609000000000009"/>
    <m/>
    <n v="94.609000000000009"/>
    <s v="VWB"/>
    <n v="0"/>
    <n v="20"/>
    <n v="1"/>
    <n v="1"/>
    <m/>
    <m/>
    <n v="1"/>
    <s v="Valauto Roncq"/>
    <s v=""/>
    <m/>
    <x v="1"/>
    <n v="968.09"/>
    <n v="2.5581738873308443E-2"/>
  </r>
  <r>
    <x v="0"/>
    <x v="1"/>
    <x v="1"/>
    <x v="10"/>
    <d v="2023-06-06T00:00:00"/>
    <m/>
    <m/>
    <m/>
    <m/>
    <m/>
    <n v="92659.8"/>
    <x v="21"/>
    <n v="546528"/>
    <n v="528"/>
    <s v="VSSZZZKM0PR083970"/>
    <s v="TERMINAL DES FLANDRES"/>
    <x v="2"/>
    <n v="29584.67"/>
    <n v="254.17"/>
    <n v="29838.839999999997"/>
    <n v="5"/>
    <n v="767.98"/>
    <n v="22"/>
    <m/>
    <n v="745.98"/>
    <n v="2.5737595697419877E-2"/>
    <n v="0"/>
    <n v="0"/>
    <m/>
    <s v="argent sur Artois virement en cours"/>
    <n v="0.1"/>
    <n v="0.1"/>
    <n v="74.597999999999999"/>
    <m/>
    <n v="74.597999999999999"/>
    <s v="VWB"/>
    <n v="0"/>
    <n v="0"/>
    <n v="0"/>
    <n v="1"/>
    <m/>
    <m/>
    <n v="0"/>
    <s v="Valauto Roncq"/>
    <s v=""/>
    <m/>
    <x v="1"/>
    <n v="767.98"/>
    <n v="2.5737595697419877E-2"/>
  </r>
  <r>
    <x v="0"/>
    <x v="1"/>
    <x v="1"/>
    <x v="10"/>
    <d v="2023-06-06T00:00:00"/>
    <m/>
    <m/>
    <m/>
    <m/>
    <m/>
    <n v="92659.8"/>
    <x v="21"/>
    <n v="546532"/>
    <n v="532"/>
    <s v="VSSZZZKM8PR084316"/>
    <s v="TERMINAL DES FLANDRES"/>
    <x v="2"/>
    <n v="29584.67"/>
    <n v="254.17"/>
    <n v="29838.839999999997"/>
    <n v="5"/>
    <n v="767.98"/>
    <n v="22"/>
    <m/>
    <n v="745.98"/>
    <n v="2.5737595697419877E-2"/>
    <n v="0"/>
    <n v="0"/>
    <m/>
    <s v="argent sur Artois virement en cours"/>
    <n v="0.1"/>
    <n v="0.1"/>
    <n v="74.597999999999999"/>
    <m/>
    <n v="74.597999999999999"/>
    <s v="VWB"/>
    <n v="0"/>
    <n v="0"/>
    <n v="0"/>
    <n v="1"/>
    <m/>
    <m/>
    <n v="0"/>
    <s v="Valauto Roncq"/>
    <s v=""/>
    <m/>
    <x v="1"/>
    <n v="767.98"/>
    <n v="2.5737595697419877E-2"/>
  </r>
  <r>
    <x v="0"/>
    <x v="1"/>
    <x v="1"/>
    <x v="73"/>
    <d v="2023-01-16T00:00:00"/>
    <m/>
    <m/>
    <m/>
    <m/>
    <m/>
    <m/>
    <x v="2"/>
    <n v="555476"/>
    <n v="476"/>
    <s v="VSSZZZKM6PR043893"/>
    <s v="SEGA "/>
    <x v="2"/>
    <n v="36009.67"/>
    <n v="3033.34"/>
    <n v="39043.009999999995"/>
    <n v="27"/>
    <n v="1047.3399999999999"/>
    <n v="22"/>
    <m/>
    <n v="1025.3399999999999"/>
    <n v="2.6825288316653866E-2"/>
    <n v="0"/>
    <n v="-3954.3"/>
    <m/>
    <s v="marge non signée"/>
    <n v="0.1"/>
    <n v="0.1"/>
    <n v="102.53399999999999"/>
    <m/>
    <n v="102.53399999999999"/>
    <s v="VWB"/>
    <n v="0"/>
    <n v="20"/>
    <n v="1"/>
    <n v="1"/>
    <m/>
    <m/>
    <n v="1"/>
    <s v="Valauto Roncq"/>
    <s v=""/>
    <m/>
    <x v="1"/>
    <n v="1047.3399999999999"/>
    <n v="2.6825288316653866E-2"/>
  </r>
  <r>
    <x v="0"/>
    <x v="1"/>
    <x v="1"/>
    <x v="37"/>
    <d v="2023-05-25T00:00:00"/>
    <m/>
    <m/>
    <m/>
    <m/>
    <m/>
    <n v="92659.8"/>
    <x v="21"/>
    <n v="555530"/>
    <n v="530"/>
    <s v="VSSZZZKM8PR084610"/>
    <s v="TERMINAL DES FLANDRES"/>
    <x v="2"/>
    <n v="29584.67"/>
    <n v="254.17"/>
    <n v="29838.839999999997"/>
    <n v="22"/>
    <n v="767.97"/>
    <n v="22"/>
    <m/>
    <n v="745.97"/>
    <n v="2.5737260563748459E-2"/>
    <n v="0"/>
    <n v="0"/>
    <m/>
    <m/>
    <n v="0.1"/>
    <n v="0.1"/>
    <n v="74.597000000000008"/>
    <m/>
    <n v="74.597000000000008"/>
    <s v="VWB"/>
    <n v="0"/>
    <n v="0"/>
    <n v="0"/>
    <n v="1"/>
    <m/>
    <m/>
    <n v="0"/>
    <s v="Valauto Roncq"/>
    <s v=""/>
    <m/>
    <x v="1"/>
    <n v="767.97"/>
    <n v="2.5737260563748459E-2"/>
  </r>
  <r>
    <x v="0"/>
    <x v="1"/>
    <x v="1"/>
    <x v="10"/>
    <d v="2023-06-06T00:00:00"/>
    <m/>
    <m/>
    <m/>
    <m/>
    <m/>
    <n v="0"/>
    <x v="0"/>
    <n v="556438"/>
    <n v="438"/>
    <s v="VSSZZZKM2PR089558"/>
    <s v="VIRASONE ALLISSON"/>
    <x v="2"/>
    <n v="37009.67"/>
    <n v="4083.34"/>
    <n v="41093.009999999995"/>
    <n v="11"/>
    <n v="1121.45"/>
    <n v="22"/>
    <m/>
    <n v="1099.45"/>
    <n v="2.7290529459876513E-2"/>
    <n v="0"/>
    <n v="0"/>
    <m/>
    <m/>
    <n v="0.08"/>
    <n v="0.08"/>
    <n v="87.956000000000003"/>
    <m/>
    <n v="87.956000000000003"/>
    <s v=""/>
    <n v="1"/>
    <n v="0"/>
    <n v="0"/>
    <n v="1"/>
    <m/>
    <m/>
    <n v="0"/>
    <s v="Valauto Roncq"/>
    <s v=""/>
    <m/>
    <x v="0"/>
    <n v="1121.45"/>
    <n v="2.7290529459876513E-2"/>
  </r>
  <r>
    <x v="0"/>
    <x v="1"/>
    <x v="1"/>
    <x v="55"/>
    <d v="2023-06-06T00:00:00"/>
    <m/>
    <m/>
    <m/>
    <m/>
    <m/>
    <n v="38180.03"/>
    <x v="2"/>
    <n v="556443"/>
    <n v="443"/>
    <s v="VSSZZZKM4PR091487"/>
    <s v="NORMALL"/>
    <x v="2"/>
    <n v="37009.67"/>
    <n v="833.34"/>
    <n v="37843.009999999995"/>
    <n v="10"/>
    <n v="1157.31"/>
    <n v="22"/>
    <m/>
    <n v="1135.31"/>
    <n v="3.0581869676857103E-2"/>
    <n v="0"/>
    <n v="0"/>
    <m/>
    <s v="argent sur Artois virement en cours"/>
    <n v="0.1"/>
    <n v="0.1"/>
    <n v="113.53100000000001"/>
    <m/>
    <n v="113.53100000000001"/>
    <s v="VWB"/>
    <n v="0"/>
    <n v="20"/>
    <n v="1"/>
    <n v="1"/>
    <m/>
    <m/>
    <n v="1"/>
    <s v="Valauto Roncq"/>
    <s v=""/>
    <m/>
    <x v="1"/>
    <n v="1157.31"/>
    <n v="3.0581869676857103E-2"/>
  </r>
  <r>
    <x v="0"/>
    <x v="1"/>
    <x v="1"/>
    <x v="76"/>
    <d v="2023-01-28T00:00:00"/>
    <m/>
    <m/>
    <m/>
    <m/>
    <m/>
    <m/>
    <x v="0"/>
    <n v="556445"/>
    <n v="445"/>
    <s v="VSSZZZKM8PR026805"/>
    <s v="LETERME PHILIPPE"/>
    <x v="2"/>
    <n v="29584.67"/>
    <n v="3033.33"/>
    <n v="32618"/>
    <n v="14"/>
    <n v="1761.42"/>
    <n v="22"/>
    <n v="-178.95"/>
    <n v="1560.47"/>
    <n v="4.851523698571341E-2"/>
    <n v="0"/>
    <n v="-1342.2"/>
    <m/>
    <s v="indemnité"/>
    <n v="0.1"/>
    <n v="0.1"/>
    <n v="156.04700000000003"/>
    <m/>
    <n v="156.04700000000003"/>
    <s v="VWB"/>
    <n v="1"/>
    <n v="20"/>
    <n v="1"/>
    <n v="1"/>
    <n v="36.549999999999997"/>
    <d v="2023-06-30T00:00:00"/>
    <n v="1"/>
    <s v="Valauto Roncq"/>
    <s v=""/>
    <m/>
    <x v="0"/>
    <n v="1797.97"/>
    <n v="5.5122018517383041E-2"/>
  </r>
  <r>
    <x v="0"/>
    <x v="1"/>
    <x v="1"/>
    <x v="77"/>
    <d v="2023-01-20T00:00:00"/>
    <m/>
    <m/>
    <m/>
    <m/>
    <m/>
    <m/>
    <x v="2"/>
    <n v="556459"/>
    <n v="459"/>
    <s v="VSSZZZKM8PR018851"/>
    <s v="PLANETE AVENTURES"/>
    <x v="2"/>
    <n v="32759.67"/>
    <n v="795.84"/>
    <n v="33555.509999999995"/>
    <n v="140"/>
    <n v="1007.22"/>
    <n v="22"/>
    <m/>
    <n v="985.22"/>
    <n v="3.0016530817144494E-2"/>
    <n v="0"/>
    <n v="-3355.55"/>
    <m/>
    <m/>
    <n v="0.1"/>
    <n v="0.1"/>
    <n v="98.522000000000006"/>
    <m/>
    <n v="98.522000000000006"/>
    <s v="VWB"/>
    <n v="0"/>
    <n v="20"/>
    <n v="1"/>
    <n v="1"/>
    <m/>
    <m/>
    <n v="1"/>
    <s v="Valauto Roncq"/>
    <s v=""/>
    <m/>
    <x v="1"/>
    <n v="1007.22"/>
    <n v="3.0016530817144494E-2"/>
  </r>
  <r>
    <x v="0"/>
    <x v="1"/>
    <x v="1"/>
    <x v="38"/>
    <d v="2023-06-09T00:00:00"/>
    <m/>
    <m/>
    <m/>
    <m/>
    <m/>
    <n v="0"/>
    <x v="8"/>
    <n v="565377"/>
    <n v="377"/>
    <s v="VSSZZZKM5PR076402"/>
    <s v="DELRUE THOMAS"/>
    <x v="2"/>
    <n v="31551.33"/>
    <n v="3416.68"/>
    <n v="34968.01"/>
    <n v="65"/>
    <n v="1552.14"/>
    <n v="22"/>
    <m/>
    <n v="1530.14"/>
    <n v="4.4387427251364887E-2"/>
    <n v="0"/>
    <n v="-2200"/>
    <m/>
    <m/>
    <n v="0.1"/>
    <n v="0.1"/>
    <n v="153.01400000000001"/>
    <m/>
    <n v="153.01400000000001"/>
    <s v="VWB"/>
    <n v="1"/>
    <n v="20"/>
    <n v="1"/>
    <n v="1"/>
    <m/>
    <m/>
    <n v="1"/>
    <s v="Valauto Roncq"/>
    <s v=""/>
    <m/>
    <x v="0"/>
    <n v="1552.14"/>
    <n v="4.4387427251364887E-2"/>
  </r>
  <r>
    <x v="0"/>
    <x v="1"/>
    <x v="1"/>
    <x v="10"/>
    <d v="2023-06-06T00:00:00"/>
    <m/>
    <m/>
    <m/>
    <m/>
    <m/>
    <n v="92659.8"/>
    <x v="21"/>
    <n v="565531"/>
    <n v="531"/>
    <s v="VSSZZZKM7PR084467"/>
    <s v="TERMINAL DES FLANDRES"/>
    <x v="2"/>
    <n v="29584.67"/>
    <n v="254.17"/>
    <n v="29838.839999999997"/>
    <n v="5"/>
    <n v="767.98"/>
    <n v="22"/>
    <m/>
    <n v="745.98"/>
    <n v="2.5737595697419877E-2"/>
    <n v="0"/>
    <n v="0"/>
    <m/>
    <m/>
    <n v="0.1"/>
    <n v="0.1"/>
    <n v="74.597999999999999"/>
    <m/>
    <n v="74.597999999999999"/>
    <s v="VWB"/>
    <n v="0"/>
    <n v="0"/>
    <n v="0"/>
    <n v="1"/>
    <m/>
    <m/>
    <n v="0"/>
    <s v="Valauto Roncq"/>
    <s v=""/>
    <m/>
    <x v="1"/>
    <n v="767.98"/>
    <n v="2.5737595697419877E-2"/>
  </r>
  <r>
    <x v="0"/>
    <x v="1"/>
    <x v="1"/>
    <x v="78"/>
    <d v="2023-01-19T00:00:00"/>
    <m/>
    <m/>
    <m/>
    <m/>
    <m/>
    <n v="-620.23"/>
    <x v="0"/>
    <n v="566316"/>
    <n v="316"/>
    <s v="VSSZZZKM0PR046515"/>
    <s v="verquin michael"/>
    <x v="2"/>
    <n v="29926.33"/>
    <n v="1316.67"/>
    <n v="31243"/>
    <n v="7"/>
    <n v="1041.6300000000001"/>
    <n v="22"/>
    <m/>
    <n v="1019.6300000000001"/>
    <n v="3.3339628076689179E-2"/>
    <n v="0"/>
    <n v="-1892.2"/>
    <m/>
    <s v="pb indemnité"/>
    <n v="0.1"/>
    <n v="0.1"/>
    <n v="101.96300000000002"/>
    <m/>
    <n v="101.96300000000002"/>
    <s v="VWB"/>
    <n v="1"/>
    <n v="20"/>
    <n v="1"/>
    <n v="1"/>
    <n v="190.24"/>
    <n v="44974"/>
    <n v="1"/>
    <s v="Valauto Roncq"/>
    <s v=""/>
    <m/>
    <x v="0"/>
    <n v="1231.8700000000001"/>
    <n v="3.942867202253305E-2"/>
  </r>
  <r>
    <x v="0"/>
    <x v="1"/>
    <x v="0"/>
    <x v="77"/>
    <d v="2023-01-23T00:00:00"/>
    <m/>
    <m/>
    <m/>
    <m/>
    <m/>
    <m/>
    <x v="21"/>
    <n v="500460"/>
    <n v="460"/>
    <s v="VSSZZZKJ3PR039239"/>
    <s v="DUNKERQUE BOULOGNE LOCATION"/>
    <x v="1"/>
    <n v="16790.669999999998"/>
    <n v="1162.5"/>
    <n v="17953.169999999998"/>
    <n v="56"/>
    <n v="607.4"/>
    <n v="36"/>
    <n v="-95"/>
    <n v="476.4"/>
    <n v="2.8540920628501821E-2"/>
    <n v="0"/>
    <n v="-1613.78"/>
    <m/>
    <s v="3270 150€+1436,25€"/>
    <n v="0.1"/>
    <n v="0.12"/>
    <n v="47.64"/>
    <m/>
    <n v="47.64"/>
    <s v="Banque"/>
    <n v="0"/>
    <n v="0"/>
    <n v="0"/>
    <n v="1"/>
    <n v="152"/>
    <n v="45016"/>
    <n v="0"/>
    <s v="Valauto Roncq"/>
    <s v="SEAT"/>
    <m/>
    <x v="1"/>
    <n v="759.4"/>
    <n v="4.2298936622334665E-2"/>
  </r>
  <r>
    <x v="0"/>
    <x v="1"/>
    <x v="0"/>
    <x v="11"/>
    <d v="2023-05-05T00:00:00"/>
    <m/>
    <m/>
    <m/>
    <m/>
    <m/>
    <n v="5100.78"/>
    <x v="17"/>
    <n v="507664"/>
    <n v="664"/>
    <s v="VSSZZZKJ7PR111124"/>
    <s v="SOLIMAN"/>
    <x v="1"/>
    <n v="16374"/>
    <n v="999.99"/>
    <n v="17373.990000000002"/>
    <n v="30"/>
    <n v="557.22"/>
    <n v="36"/>
    <m/>
    <n v="521.22"/>
    <n v="3.2072080161206488E-2"/>
    <n v="0"/>
    <n v="0"/>
    <m/>
    <s v="facture diverse non payée"/>
    <n v="0.1"/>
    <n v="0.1"/>
    <n v="52.122000000000007"/>
    <m/>
    <n v="52.122000000000007"/>
    <s v="VWB"/>
    <n v="0"/>
    <n v="20"/>
    <n v="1"/>
    <n v="1"/>
    <m/>
    <m/>
    <n v="1"/>
    <s v="Valauto Roncq"/>
    <s v="SEAT"/>
    <m/>
    <x v="2"/>
    <n v="557.22"/>
    <n v="3.2072080161206488E-2"/>
  </r>
  <r>
    <x v="0"/>
    <x v="1"/>
    <x v="0"/>
    <x v="1"/>
    <d v="2023-04-06T00:00:00"/>
    <m/>
    <m/>
    <m/>
    <m/>
    <m/>
    <n v="0"/>
    <x v="2"/>
    <n v="514345"/>
    <n v="345"/>
    <s v="VSSZZZKJ6PR061932"/>
    <s v="GLOBAL EXPERTISE"/>
    <x v="1"/>
    <n v="16865.650000000001"/>
    <n v="1399.99"/>
    <n v="18265.640000000003"/>
    <n v="82"/>
    <n v="1137.2700000000002"/>
    <n v="36"/>
    <m/>
    <n v="1101.2700000000002"/>
    <n v="6.226280601172475E-2"/>
    <n v="0"/>
    <n v="-2441.88"/>
    <m/>
    <m/>
    <n v="0.12"/>
    <n v="0.12"/>
    <n v="132.15240000000003"/>
    <m/>
    <n v="132.15240000000003"/>
    <s v="VWB"/>
    <n v="0"/>
    <n v="20"/>
    <n v="1"/>
    <n v="1"/>
    <m/>
    <m/>
    <n v="1"/>
    <s v="Valauto Roncq"/>
    <s v="SEAT"/>
    <m/>
    <x v="1"/>
    <n v="1137.2700000000002"/>
    <n v="6.226280601172475E-2"/>
  </r>
  <r>
    <x v="0"/>
    <x v="1"/>
    <x v="0"/>
    <x v="79"/>
    <d v="2023-01-19T00:00:00"/>
    <m/>
    <m/>
    <m/>
    <m/>
    <m/>
    <m/>
    <x v="4"/>
    <n v="526293"/>
    <n v="293"/>
    <s v="VSSZZZ5F4P6519816"/>
    <s v="ARDISHIRI SYROUS"/>
    <x v="3"/>
    <n v="28759.67"/>
    <n v="1116.6600000000001"/>
    <n v="29876.329999999998"/>
    <n v="79"/>
    <n v="1455.1400000000003"/>
    <n v="22"/>
    <n v="-537"/>
    <n v="896.14000000000033"/>
    <n v="3.0731351541504609E-2"/>
    <n v="0"/>
    <n v="-7379.35"/>
    <m/>
    <s v="FACTURE DIVERSE / VM 206 5476,35+986+garantie prix tableau "/>
    <n v="0.1"/>
    <n v="0.1"/>
    <n v="89.614000000000033"/>
    <m/>
    <n v="89.614000000000033"/>
    <s v="VWB"/>
    <n v="0"/>
    <n v="0"/>
    <n v="0"/>
    <n v="1"/>
    <m/>
    <m/>
    <n v="0"/>
    <s v="Valauto Roncq"/>
    <s v="SEAT"/>
    <m/>
    <x v="2"/>
    <n v="1455.1400000000003"/>
    <n v="4.8705446753332833E-2"/>
  </r>
  <r>
    <x v="0"/>
    <x v="1"/>
    <x v="0"/>
    <x v="80"/>
    <d v="2023-05-16T00:00:00"/>
    <m/>
    <m/>
    <m/>
    <m/>
    <m/>
    <m/>
    <x v="7"/>
    <n v="526765"/>
    <n v="765"/>
    <s v="VSSZZZ5F7P6558934"/>
    <s v="SERGIC - livré 16/05"/>
    <x v="3"/>
    <n v="32154.17"/>
    <n v="2258.34"/>
    <n v="34412.509999999995"/>
    <n v="17"/>
    <n v="658.12"/>
    <n v="21.5"/>
    <m/>
    <n v="636.62"/>
    <n v="1.9124440501433929E-2"/>
    <n v="0"/>
    <n v="0"/>
    <m/>
    <m/>
    <n v="0.1"/>
    <n v="0.1"/>
    <n v="63.662000000000006"/>
    <m/>
    <n v="63.662000000000006"/>
    <s v="VWB"/>
    <n v="0"/>
    <n v="20"/>
    <n v="1"/>
    <n v="1"/>
    <m/>
    <m/>
    <n v="1"/>
    <s v="Valauto Roncq"/>
    <s v="SEAT"/>
    <m/>
    <x v="1"/>
    <n v="658.12"/>
    <n v="1.9124440501433929E-2"/>
  </r>
  <r>
    <x v="0"/>
    <x v="1"/>
    <x v="0"/>
    <x v="45"/>
    <d v="2023-04-11T00:00:00"/>
    <m/>
    <m/>
    <m/>
    <m/>
    <m/>
    <n v="0"/>
    <x v="0"/>
    <n v="529910"/>
    <n v="9910"/>
    <s v="VSSZZZ5FZN6508158"/>
    <s v="GUILLOT PIERREPierre"/>
    <x v="3"/>
    <n v="32509.67"/>
    <n v="3229.19"/>
    <n v="35738.86"/>
    <n v="451"/>
    <n v="2943.4"/>
    <n v="22"/>
    <m/>
    <n v="2921.4"/>
    <n v="8.2358530742166924E-2"/>
    <n v="-2055.7599999999998"/>
    <n v="-2250"/>
    <m/>
    <s v="Approuvé mais faire confirmer (réédition marge)"/>
    <n v="0.13"/>
    <n v="0.12"/>
    <n v="379.78200000000004"/>
    <m/>
    <n v="379.78200000000004"/>
    <s v="VWB"/>
    <n v="1"/>
    <n v="0"/>
    <n v="0"/>
    <n v="1"/>
    <m/>
    <m/>
    <n v="0"/>
    <s v="Valauto Roncq"/>
    <s v="SEAT"/>
    <m/>
    <x v="0"/>
    <n v="2943.4"/>
    <n v="8.2358530742166924E-2"/>
  </r>
  <r>
    <x v="0"/>
    <x v="1"/>
    <x v="0"/>
    <x v="6"/>
    <d v="2023-04-04T00:00:00"/>
    <m/>
    <m/>
    <m/>
    <m/>
    <m/>
    <n v="0"/>
    <x v="8"/>
    <n v="529939"/>
    <n v="9939"/>
    <s v="VSSZZZ5FZN6522640"/>
    <s v="POUBLON REGIS"/>
    <x v="3"/>
    <n v="30593"/>
    <n v="2266.6799999999998"/>
    <n v="32859.68"/>
    <n v="412"/>
    <n v="2815"/>
    <n v="22"/>
    <m/>
    <n v="2793"/>
    <n v="8.5667298038203651E-2"/>
    <n v="-1642.98"/>
    <n v="-2250"/>
    <m/>
    <s v="Approuvé ais faire confirmer OP (réédition marge)"/>
    <n v="0.12"/>
    <n v="0.12"/>
    <n v="335.15999999999997"/>
    <m/>
    <n v="335.15999999999997"/>
    <s v=""/>
    <n v="1"/>
    <n v="20"/>
    <n v="1"/>
    <n v="1"/>
    <m/>
    <m/>
    <n v="1"/>
    <s v="Valauto Roncq"/>
    <s v="SEAT"/>
    <m/>
    <x v="0"/>
    <n v="2815"/>
    <n v="8.5667298038203651E-2"/>
  </r>
  <r>
    <x v="0"/>
    <x v="1"/>
    <x v="0"/>
    <x v="81"/>
    <d v="2023-02-03T00:00:00"/>
    <m/>
    <m/>
    <m/>
    <m/>
    <m/>
    <n v="0"/>
    <x v="0"/>
    <n v="535367"/>
    <n v="367"/>
    <s v="VSSZZZKJ4PR051349"/>
    <s v="LAMESCH RICHARD"/>
    <x v="6"/>
    <n v="19207.34"/>
    <n v="1795.82"/>
    <n v="21003.16"/>
    <n v="63"/>
    <n v="705.03"/>
    <n v="36"/>
    <m/>
    <n v="669.03"/>
    <n v="3.3567805987289534E-2"/>
    <n v="0"/>
    <n v="-3007.46"/>
    <n v="-250"/>
    <s v="mq justif boost sans engagement"/>
    <n v="0.12"/>
    <n v="0.12"/>
    <n v="80.283599999999993"/>
    <m/>
    <n v="80.283599999999993"/>
    <s v="VWB"/>
    <n v="1"/>
    <n v="20"/>
    <n v="1"/>
    <n v="1"/>
    <n v="40.24"/>
    <d v="2023-06-30T00:00:00"/>
    <n v="1"/>
    <s v="Valauto Roncq"/>
    <s v="SEAT"/>
    <m/>
    <x v="0"/>
    <n v="745.27"/>
    <n v="3.5483708165818854E-2"/>
  </r>
  <r>
    <x v="0"/>
    <x v="1"/>
    <x v="0"/>
    <x v="33"/>
    <d v="2023-05-30T00:00:00"/>
    <m/>
    <m/>
    <m/>
    <m/>
    <m/>
    <n v="0"/>
    <x v="8"/>
    <n v="536383"/>
    <n v="383"/>
    <s v="VSSZZZKL4PR021270"/>
    <s v="VANDENHEEDE MICKAEL"/>
    <x v="4"/>
    <n v="32084.67"/>
    <n v="858.34"/>
    <n v="32943.009999999995"/>
    <n v="168"/>
    <n v="2808.63"/>
    <n v="22"/>
    <n v="-100"/>
    <n v="2686.63"/>
    <n v="8.2221691339073158E-2"/>
    <n v="-3897.15"/>
    <n v="209"/>
    <m/>
    <m/>
    <n v="0.12"/>
    <n v="0.12"/>
    <n v="322.3956"/>
    <m/>
    <n v="322.3956"/>
    <s v="VWB"/>
    <n v="1"/>
    <n v="20"/>
    <n v="1"/>
    <n v="1"/>
    <m/>
    <m/>
    <n v="1"/>
    <s v="Valauto Roncq"/>
    <s v="SEAT"/>
    <m/>
    <x v="0"/>
    <n v="2808.63"/>
    <n v="8.5257236664166403E-2"/>
  </r>
  <r>
    <x v="0"/>
    <x v="1"/>
    <x v="0"/>
    <x v="11"/>
    <d v="2023-05-05T00:00:00"/>
    <m/>
    <m/>
    <m/>
    <m/>
    <m/>
    <n v="5100.78"/>
    <x v="17"/>
    <n v="536665"/>
    <n v="665"/>
    <s v="VSSZZZKJ3PR112156"/>
    <s v="SOLIMAN"/>
    <x v="1"/>
    <n v="16374"/>
    <n v="999.99"/>
    <n v="17373.990000000002"/>
    <n v="30"/>
    <n v="557.22"/>
    <n v="36"/>
    <m/>
    <n v="521.22"/>
    <n v="3.2072080161206488E-2"/>
    <n v="0"/>
    <n v="0"/>
    <m/>
    <m/>
    <n v="0.1"/>
    <n v="0.1"/>
    <n v="52.122000000000007"/>
    <m/>
    <n v="52.122000000000007"/>
    <s v="VWB"/>
    <n v="0"/>
    <n v="20"/>
    <n v="1"/>
    <n v="1"/>
    <m/>
    <m/>
    <n v="1"/>
    <s v="Valauto Roncq"/>
    <s v="SEAT"/>
    <m/>
    <x v="2"/>
    <n v="557.22"/>
    <n v="3.2072080161206488E-2"/>
  </r>
  <r>
    <x v="0"/>
    <x v="1"/>
    <x v="0"/>
    <x v="26"/>
    <d v="2023-05-19T00:00:00"/>
    <m/>
    <m/>
    <m/>
    <m/>
    <m/>
    <n v="0"/>
    <x v="0"/>
    <n v="539811"/>
    <n v="811"/>
    <s v="VSSZZZKJ9PR114946"/>
    <s v="MAREM CLAIRE"/>
    <x v="6"/>
    <n v="19812.5"/>
    <n v="2145.83"/>
    <n v="21958.33"/>
    <n v="19"/>
    <n v="694.95"/>
    <n v="36.17"/>
    <m/>
    <n v="658.78000000000009"/>
    <n v="3.1648581654433648E-2"/>
    <n v="0"/>
    <n v="-2635"/>
    <m/>
    <m/>
    <n v="0.1"/>
    <n v="0.08"/>
    <n v="65.878000000000014"/>
    <m/>
    <n v="65.878000000000014"/>
    <s v="VWB"/>
    <n v="30"/>
    <n v="50"/>
    <n v="1"/>
    <n v="1"/>
    <m/>
    <m/>
    <n v="1"/>
    <s v="Valauto Roncq"/>
    <s v="SEAT"/>
    <m/>
    <x v="0"/>
    <n v="694.95"/>
    <n v="3.1648581654433648E-2"/>
  </r>
  <r>
    <x v="0"/>
    <x v="1"/>
    <x v="0"/>
    <x v="6"/>
    <d v="2023-04-04T00:00:00"/>
    <m/>
    <m/>
    <m/>
    <m/>
    <m/>
    <n v="1358.8"/>
    <x v="1"/>
    <n v="545261"/>
    <n v="261"/>
    <s v="VSSZZZ5F7P6517073"/>
    <s v="ARVAL FLEET SERVICES"/>
    <x v="3"/>
    <n v="27976.33"/>
    <n v="1900.01"/>
    <n v="29876.34"/>
    <n v="99"/>
    <n v="1540.12"/>
    <n v="22"/>
    <m/>
    <n v="1518.12"/>
    <n v="5.1549821698374028E-2"/>
    <n v="-7365.35"/>
    <n v="0"/>
    <m/>
    <m/>
    <m/>
    <n v="0"/>
    <n v="0"/>
    <m/>
    <n v="0"/>
    <s v=""/>
    <n v="0"/>
    <n v="0"/>
    <n v="0"/>
    <n v="1"/>
    <m/>
    <m/>
    <n v="0"/>
    <s v="Valauto Roncq"/>
    <s v="SEAT"/>
    <m/>
    <x v="1"/>
    <n v="1540.12"/>
    <n v="5.1549821698374028E-2"/>
  </r>
  <r>
    <x v="0"/>
    <x v="1"/>
    <x v="0"/>
    <x v="70"/>
    <d v="2023-03-01T00:00:00"/>
    <m/>
    <m/>
    <m/>
    <m/>
    <m/>
    <n v="0"/>
    <x v="2"/>
    <n v="545317"/>
    <n v="317"/>
    <s v="VSSZZZ5F2P6521421"/>
    <s v="BOUDERSA SOFIANE"/>
    <x v="3"/>
    <n v="28738.83"/>
    <n v="2041.67"/>
    <n v="30780.5"/>
    <n v="125"/>
    <n v="1330.9"/>
    <n v="22"/>
    <m/>
    <n v="1308.9000000000001"/>
    <n v="4.3238413930897814E-2"/>
    <n v="-6618.89"/>
    <n v="-679"/>
    <m/>
    <m/>
    <n v="0.1"/>
    <n v="0.1"/>
    <n v="130.89000000000001"/>
    <m/>
    <n v="130.89000000000001"/>
    <s v="VWB"/>
    <n v="0"/>
    <n v="20"/>
    <n v="1"/>
    <n v="1"/>
    <m/>
    <m/>
    <n v="1"/>
    <s v="Valauto Roncq"/>
    <s v="SEAT"/>
    <m/>
    <x v="1"/>
    <n v="1330.9"/>
    <n v="4.3238413930897814E-2"/>
  </r>
  <r>
    <x v="0"/>
    <x v="1"/>
    <x v="0"/>
    <x v="64"/>
    <d v="2023-03-22T00:00:00"/>
    <m/>
    <m/>
    <m/>
    <m/>
    <m/>
    <n v="0"/>
    <x v="8"/>
    <n v="545369"/>
    <n v="369"/>
    <s v="VSSZZZ5F2P6536937"/>
    <s v="M.V.INVEST"/>
    <x v="3"/>
    <n v="29237.5"/>
    <n v="1120.8399999999999"/>
    <n v="30358.34"/>
    <n v="19"/>
    <n v="1664.85"/>
    <n v="127.5"/>
    <m/>
    <n v="1537.35"/>
    <n v="5.4839955017303314E-2"/>
    <n v="0"/>
    <n v="0"/>
    <m/>
    <m/>
    <n v="0.1"/>
    <n v="0.12"/>
    <n v="153.73500000000001"/>
    <m/>
    <n v="153.73500000000001"/>
    <s v="VWB"/>
    <n v="0"/>
    <n v="0"/>
    <n v="0"/>
    <n v="1"/>
    <m/>
    <m/>
    <n v="0"/>
    <s v="Valauto Roncq"/>
    <s v="SEAT"/>
    <m/>
    <x v="0"/>
    <n v="1664.85"/>
    <n v="5.4839955017303314E-2"/>
  </r>
  <r>
    <x v="0"/>
    <x v="1"/>
    <x v="0"/>
    <x v="82"/>
    <d v="2023-03-16T00:00:00"/>
    <m/>
    <m/>
    <m/>
    <m/>
    <m/>
    <n v="0"/>
    <x v="0"/>
    <n v="545380"/>
    <n v="380"/>
    <s v="VSSZZZ5FZN6545376"/>
    <s v="DUBOIS LAURENT"/>
    <x v="3"/>
    <n v="23759.67"/>
    <n v="1829.17"/>
    <n v="25588.839999999997"/>
    <n v="245"/>
    <n v="1065.54"/>
    <n v="22"/>
    <m/>
    <n v="1043.54"/>
    <n v="4.1640809040190963E-2"/>
    <n v="-2934.44"/>
    <n v="0"/>
    <m/>
    <s v="faire confirmer dossier ouvert et clos"/>
    <n v="0.12"/>
    <n v="0.12"/>
    <n v="125.22479999999999"/>
    <m/>
    <n v="125.22479999999999"/>
    <s v=""/>
    <n v="1"/>
    <n v="20"/>
    <n v="1"/>
    <n v="1"/>
    <m/>
    <m/>
    <n v="1"/>
    <s v="Valauto Roncq"/>
    <s v="SEAT"/>
    <m/>
    <x v="0"/>
    <n v="1065.54"/>
    <n v="4.1640809040190963E-2"/>
  </r>
  <r>
    <x v="0"/>
    <x v="1"/>
    <x v="0"/>
    <x v="34"/>
    <d v="2023-04-28T00:00:00"/>
    <m/>
    <m/>
    <m/>
    <m/>
    <m/>
    <m/>
    <x v="0"/>
    <n v="545397"/>
    <n v="397"/>
    <s v="VSSZZZKJ8PR118521"/>
    <s v="MULLER SANDRINE"/>
    <x v="1"/>
    <n v="15800"/>
    <n v="2608.33"/>
    <n v="18408.330000000002"/>
    <n v="10"/>
    <n v="582.78"/>
    <n v="139.16999999999999"/>
    <m/>
    <n v="443.61"/>
    <n v="3.1658493736259612E-2"/>
    <n v="0"/>
    <n v="-2388.91"/>
    <m/>
    <m/>
    <n v="0.1"/>
    <n v="0.1"/>
    <n v="44.361000000000004"/>
    <m/>
    <n v="44.361000000000004"/>
    <s v="VWB"/>
    <n v="1"/>
    <n v="20"/>
    <n v="1"/>
    <n v="1"/>
    <m/>
    <m/>
    <n v="1"/>
    <s v="Valauto Roncq"/>
    <s v="SEAT"/>
    <m/>
    <x v="0"/>
    <n v="582.78"/>
    <n v="3.1658493736259612E-2"/>
  </r>
  <r>
    <x v="0"/>
    <x v="1"/>
    <x v="0"/>
    <x v="26"/>
    <d v="2023-05-19T00:00:00"/>
    <m/>
    <m/>
    <m/>
    <m/>
    <m/>
    <n v="0"/>
    <x v="0"/>
    <n v="545426"/>
    <n v="426"/>
    <s v="VSSZZZKJ1PR059294"/>
    <s v="LENIAERT PEGGY"/>
    <x v="6"/>
    <n v="19791.669999999998"/>
    <n v="2224.9899999999998"/>
    <n v="22016.659999999996"/>
    <n v="175"/>
    <n v="1716.86"/>
    <n v="139.16999999999999"/>
    <m/>
    <n v="1577.6899999999998"/>
    <n v="7.7980038752472003E-2"/>
    <n v="0"/>
    <n v="-2624.46"/>
    <m/>
    <m/>
    <n v="0.12"/>
    <n v="0.12"/>
    <n v="189.32279999999997"/>
    <m/>
    <n v="189.32279999999997"/>
    <s v=""/>
    <n v="1"/>
    <n v="0"/>
    <n v="0"/>
    <n v="1"/>
    <n v="40.24"/>
    <d v="2023-06-30T00:00:00"/>
    <n v="0"/>
    <s v="Valauto Roncq"/>
    <s v="SEAT"/>
    <m/>
    <x v="0"/>
    <n v="1757.1"/>
    <n v="7.9807745589022136E-2"/>
  </r>
  <r>
    <x v="0"/>
    <x v="1"/>
    <x v="0"/>
    <x v="59"/>
    <d v="2023-05-12T00:00:00"/>
    <m/>
    <m/>
    <m/>
    <m/>
    <m/>
    <n v="0"/>
    <x v="0"/>
    <n v="545464"/>
    <n v="464"/>
    <s v="VSSZZZKJ9PR078563"/>
    <s v="GOLAZ SERGE"/>
    <x v="6"/>
    <n v="19190.669999999998"/>
    <n v="2537.5"/>
    <n v="21728.17"/>
    <n v="99"/>
    <n v="657.86"/>
    <n v="36"/>
    <m/>
    <n v="621.86"/>
    <n v="3.0276824969613182E-2"/>
    <n v="0"/>
    <n v="-2833"/>
    <m/>
    <s v="financement non reçu"/>
    <n v="0.13"/>
    <n v="0.12"/>
    <n v="80.841800000000006"/>
    <m/>
    <n v="80.841800000000006"/>
    <s v="VWB"/>
    <n v="1"/>
    <n v="50"/>
    <n v="1"/>
    <n v="1"/>
    <m/>
    <m/>
    <n v="1"/>
    <s v="Valauto Roncq"/>
    <s v="SEAT"/>
    <m/>
    <x v="0"/>
    <n v="657.86"/>
    <n v="3.0276824969613182E-2"/>
  </r>
  <r>
    <x v="0"/>
    <x v="1"/>
    <x v="0"/>
    <x v="46"/>
    <d v="2023-04-11T00:00:00"/>
    <m/>
    <m/>
    <m/>
    <m/>
    <m/>
    <n v="0"/>
    <x v="0"/>
    <n v="545465"/>
    <n v="465"/>
    <s v="VSSZZZKJ0PR076698"/>
    <s v="NAIT DJOUDI IMENE"/>
    <x v="6"/>
    <n v="19812.5"/>
    <n v="2383.35"/>
    <n v="22195.85"/>
    <n v="64"/>
    <n v="1115.5100000000002"/>
    <n v="139.16999999999999"/>
    <m/>
    <n v="976.34000000000026"/>
    <n v="5.0257593198728606E-2"/>
    <n v="0"/>
    <n v="-3216"/>
    <m/>
    <s v="Approuvé mais faire confirmer justif"/>
    <n v="0.13"/>
    <n v="0.12"/>
    <n v="126.92420000000004"/>
    <m/>
    <n v="126.92420000000004"/>
    <s v="VWB"/>
    <n v="1"/>
    <n v="0"/>
    <n v="0"/>
    <n v="1"/>
    <m/>
    <m/>
    <n v="0"/>
    <s v="Valauto Roncq"/>
    <s v="SEAT"/>
    <m/>
    <x v="0"/>
    <n v="1115.5100000000002"/>
    <n v="5.0257593198728606E-2"/>
  </r>
  <r>
    <x v="0"/>
    <x v="1"/>
    <x v="0"/>
    <x v="26"/>
    <d v="2023-05-17T00:00:00"/>
    <m/>
    <m/>
    <m/>
    <m/>
    <m/>
    <n v="0"/>
    <x v="0"/>
    <n v="545472"/>
    <n v="472"/>
    <s v="VSSZZZKJ4PR119827"/>
    <s v="LOUIS AXELLE"/>
    <x v="1"/>
    <n v="16374"/>
    <n v="1304.1600000000001"/>
    <n v="17678.16"/>
    <n v="14"/>
    <n v="610.36"/>
    <n v="36"/>
    <m/>
    <n v="574.36"/>
    <n v="3.4526217660661516E-2"/>
    <n v="0"/>
    <n v="-1900"/>
    <m/>
    <m/>
    <n v="0.1"/>
    <n v="0.1"/>
    <n v="57.436000000000007"/>
    <m/>
    <n v="57.436000000000007"/>
    <s v="VWB"/>
    <n v="1"/>
    <n v="20"/>
    <n v="1"/>
    <n v="1"/>
    <m/>
    <m/>
    <n v="1"/>
    <s v="Valauto Roncq"/>
    <s v="SEAT"/>
    <m/>
    <x v="0"/>
    <n v="610.36"/>
    <n v="3.4526217660661516E-2"/>
  </r>
  <r>
    <x v="0"/>
    <x v="1"/>
    <x v="0"/>
    <x v="62"/>
    <d v="2023-03-20T00:00:00"/>
    <m/>
    <m/>
    <m/>
    <m/>
    <m/>
    <n v="0"/>
    <x v="0"/>
    <n v="545747"/>
    <n v="747"/>
    <s v="VSSZZZKJ9PR045921"/>
    <s v="CABANELLAS MICHEL"/>
    <x v="1"/>
    <n v="17961.669999999998"/>
    <n v="2091.66"/>
    <n v="20053.329999999998"/>
    <n v="8"/>
    <n v="1438.68"/>
    <n v="375.83"/>
    <m/>
    <n v="1062.8500000000001"/>
    <n v="7.1742698095528287E-2"/>
    <n v="0"/>
    <n v="-2916"/>
    <n v="-583"/>
    <s v="prime vwfs manquante"/>
    <n v="0.08"/>
    <n v="0.08"/>
    <n v="85.028000000000006"/>
    <m/>
    <n v="85.028000000000006"/>
    <s v="VWB"/>
    <n v="1"/>
    <n v="0"/>
    <n v="0"/>
    <n v="1"/>
    <m/>
    <m/>
    <n v="0"/>
    <s v="Valauto Roncq"/>
    <s v="SEAT"/>
    <m/>
    <x v="0"/>
    <n v="1438.68"/>
    <n v="7.1742698095528287E-2"/>
  </r>
  <r>
    <x v="0"/>
    <x v="1"/>
    <x v="0"/>
    <x v="26"/>
    <d v="2023-05-23T00:00:00"/>
    <m/>
    <m/>
    <m/>
    <m/>
    <m/>
    <n v="-645"/>
    <x v="7"/>
    <n v="545751"/>
    <n v="751"/>
    <s v="VSSZZZ5F2P6556007"/>
    <s v="MAGELLAN IMMOBILIER CONSEILS"/>
    <x v="3"/>
    <n v="32154.17"/>
    <n v="1120.8399999999999"/>
    <n v="33275.009999999995"/>
    <n v="23"/>
    <n v="711.76"/>
    <n v="127.5"/>
    <m/>
    <n v="584.26"/>
    <n v="2.1390226479270785E-2"/>
    <n v="0"/>
    <n v="0"/>
    <m/>
    <s v="Paiement CG en cours"/>
    <n v="0.1"/>
    <n v="0.1"/>
    <n v="58.426000000000002"/>
    <m/>
    <n v="58.426000000000002"/>
    <s v="VWB"/>
    <n v="0"/>
    <n v="20"/>
    <n v="1"/>
    <n v="1"/>
    <m/>
    <m/>
    <n v="1"/>
    <s v="Valauto Roncq"/>
    <s v="SEAT"/>
    <m/>
    <x v="1"/>
    <n v="711.76"/>
    <n v="2.1390226479270785E-2"/>
  </r>
  <r>
    <x v="0"/>
    <x v="1"/>
    <x v="0"/>
    <x v="21"/>
    <d v="2023-04-14T00:00:00"/>
    <m/>
    <m/>
    <m/>
    <m/>
    <m/>
    <n v="0"/>
    <x v="0"/>
    <n v="545753"/>
    <n v="753"/>
    <s v="VSSZZZKJ0PR102507"/>
    <s v="FLORAIN YANNICK"/>
    <x v="1"/>
    <n v="17437.5"/>
    <n v="704.16"/>
    <n v="18141.66"/>
    <n v="9"/>
    <n v="586.86999999999989"/>
    <n v="36.17"/>
    <m/>
    <n v="550.69999999999993"/>
    <n v="3.2349299898686221E-2"/>
    <n v="0"/>
    <n v="-2916"/>
    <m/>
    <s v="Approuvé mais faire confirmer justif"/>
    <n v="0.1"/>
    <n v="0.1"/>
    <n v="55.069999999999993"/>
    <m/>
    <n v="55.069999999999993"/>
    <s v="VWB"/>
    <n v="0"/>
    <n v="50"/>
    <n v="1"/>
    <n v="1"/>
    <m/>
    <m/>
    <n v="1"/>
    <s v="Valauto Roncq"/>
    <s v="SEAT"/>
    <m/>
    <x v="0"/>
    <n v="586.86999999999989"/>
    <n v="3.2349299898686221E-2"/>
  </r>
  <r>
    <x v="0"/>
    <x v="1"/>
    <x v="0"/>
    <x v="21"/>
    <d v="2023-04-18T00:00:00"/>
    <m/>
    <m/>
    <m/>
    <m/>
    <m/>
    <n v="0"/>
    <x v="0"/>
    <n v="545776"/>
    <n v="776"/>
    <s v="VSSZZZKN4PW501389"/>
    <s v="SCHRYVE FREDERIC"/>
    <x v="7"/>
    <n v="44112.5"/>
    <n v="1295.83"/>
    <n v="45408.33"/>
    <n v="10"/>
    <n v="1230.08"/>
    <n v="21.5"/>
    <m/>
    <n v="1208.58"/>
    <n v="2.7089302777706201E-2"/>
    <n v="0"/>
    <n v="0"/>
    <m/>
    <s v="Approuvé"/>
    <n v="0.1"/>
    <n v="0"/>
    <n v="120.858"/>
    <m/>
    <n v="120.858"/>
    <s v=""/>
    <n v="0"/>
    <n v="50"/>
    <n v="1"/>
    <n v="1"/>
    <m/>
    <m/>
    <n v="1"/>
    <s v="Valauto Roncq"/>
    <s v="SEAT"/>
    <m/>
    <x v="0"/>
    <n v="1230.08"/>
    <n v="2.7089302777706201E-2"/>
  </r>
  <r>
    <x v="0"/>
    <x v="1"/>
    <x v="0"/>
    <x v="74"/>
    <d v="2023-03-07T00:00:00"/>
    <m/>
    <m/>
    <m/>
    <m/>
    <m/>
    <n v="0"/>
    <x v="2"/>
    <n v="546343"/>
    <n v="343"/>
    <s v="VSSZZZ5F3P6523162"/>
    <s v="CRESSON CELINE"/>
    <x v="3"/>
    <n v="30418.01"/>
    <n v="541.66999999999996"/>
    <n v="30959.679999999997"/>
    <n v="45"/>
    <n v="1289.33"/>
    <n v="22"/>
    <m/>
    <n v="1267.33"/>
    <n v="4.1645456283785881E-2"/>
    <n v="0"/>
    <n v="-6379.35"/>
    <m/>
    <m/>
    <n v="0.1"/>
    <n v="0.1"/>
    <n v="126.733"/>
    <m/>
    <n v="126.733"/>
    <s v="VWB"/>
    <n v="0"/>
    <n v="20"/>
    <n v="1"/>
    <n v="1"/>
    <m/>
    <m/>
    <n v="1"/>
    <s v="Valauto Roncq"/>
    <s v="SEAT"/>
    <m/>
    <x v="1"/>
    <n v="1289.33"/>
    <n v="4.1645456283785881E-2"/>
  </r>
  <r>
    <x v="0"/>
    <x v="1"/>
    <x v="0"/>
    <x v="83"/>
    <d v="2023-01-17T00:00:00"/>
    <m/>
    <m/>
    <m/>
    <m/>
    <m/>
    <m/>
    <x v="2"/>
    <n v="546361"/>
    <n v="361"/>
    <s v="VSSZZZ5F4P6525762"/>
    <s v="GALAND THIBAULT"/>
    <x v="3"/>
    <n v="30418.01"/>
    <n v="1870.83"/>
    <n v="32288.839999999997"/>
    <n v="29"/>
    <n v="1105.1999999999998"/>
    <n v="22"/>
    <m/>
    <n v="1083.1999999999998"/>
    <n v="3.4228544599310469E-2"/>
    <n v="0"/>
    <n v="-6381.31"/>
    <m/>
    <s v="marge non signée +  VM 206 5702,31€"/>
    <n v="0.1"/>
    <n v="0.1"/>
    <n v="108.32"/>
    <m/>
    <n v="108.32"/>
    <s v="VWB"/>
    <n v="0"/>
    <n v="20"/>
    <n v="1"/>
    <n v="1"/>
    <m/>
    <m/>
    <n v="1"/>
    <s v="Valauto Roncq"/>
    <s v="SEAT"/>
    <m/>
    <x v="1"/>
    <n v="1105.1999999999998"/>
    <n v="3.4228544599310469E-2"/>
  </r>
  <r>
    <x v="0"/>
    <x v="1"/>
    <x v="0"/>
    <x v="84"/>
    <d v="2023-03-24T00:00:00"/>
    <m/>
    <m/>
    <m/>
    <m/>
    <m/>
    <n v="0"/>
    <x v="0"/>
    <n v="546368"/>
    <n v="368"/>
    <s v="VSSZZZKJ5PR047245"/>
    <s v="DEBONNET COLETTE"/>
    <x v="6"/>
    <n v="19749"/>
    <n v="1933.32"/>
    <n v="21682.32"/>
    <n v="87"/>
    <n v="1552.98"/>
    <n v="36"/>
    <m/>
    <n v="1516.98"/>
    <n v="7.1624254231097043E-2"/>
    <n v="0"/>
    <n v="-3216"/>
    <n v="-250"/>
    <s v=" offre sans engagement non visible"/>
    <n v="0.12"/>
    <n v="0.12"/>
    <n v="182.0376"/>
    <m/>
    <n v="182.0376"/>
    <s v="VWB"/>
    <n v="1"/>
    <n v="20"/>
    <n v="1"/>
    <n v="1"/>
    <n v="-168.3"/>
    <d v="2023-06-26T00:00:00"/>
    <n v="1"/>
    <s v="Valauto Roncq"/>
    <s v="SEAT"/>
    <m/>
    <x v="0"/>
    <n v="1384.68"/>
    <n v="6.3862169730914409E-2"/>
  </r>
  <r>
    <x v="0"/>
    <x v="1"/>
    <x v="0"/>
    <x v="16"/>
    <d v="2023-01-16T00:00:00"/>
    <m/>
    <m/>
    <m/>
    <m/>
    <m/>
    <m/>
    <x v="8"/>
    <n v="546441"/>
    <n v="441"/>
    <s v="VSSZZZKJ2PR007723"/>
    <s v="ROUVILLOIS EMMANUELLE "/>
    <x v="1"/>
    <n v="18875.03"/>
    <n v="1329.16"/>
    <n v="20204.189999999999"/>
    <n v="96"/>
    <n v="1501.17"/>
    <n v="36"/>
    <n v="-166.67"/>
    <n v="1298.5"/>
    <n v="6.6050655829310662E-2"/>
    <m/>
    <n v="-2490.84"/>
    <m/>
    <s v="REPRISE non comptabilisée"/>
    <n v="0.12"/>
    <n v="0.12"/>
    <n v="155.82"/>
    <m/>
    <n v="155.82"/>
    <s v=""/>
    <n v="1"/>
    <n v="20"/>
    <n v="1"/>
    <n v="1"/>
    <m/>
    <m/>
    <n v="1"/>
    <s v="Valauto Roncq"/>
    <s v="SEAT"/>
    <m/>
    <x v="0"/>
    <n v="1501.17"/>
    <n v="7.4299934815501151E-2"/>
  </r>
  <r>
    <x v="0"/>
    <x v="1"/>
    <x v="0"/>
    <x v="33"/>
    <d v="2023-05-30T00:00:00"/>
    <m/>
    <m/>
    <m/>
    <m/>
    <m/>
    <n v="0"/>
    <x v="0"/>
    <n v="546455"/>
    <n v="455"/>
    <s v="VSSZZZKJ7PR124570"/>
    <s v="DERACHE OLIVIER"/>
    <x v="6"/>
    <n v="19190.669999999998"/>
    <n v="2833.33"/>
    <n v="22024"/>
    <n v="21"/>
    <n v="567.5"/>
    <n v="36"/>
    <m/>
    <n v="531.5"/>
    <n v="2.5767344714856519E-2"/>
    <n v="0"/>
    <n v="-3216"/>
    <m/>
    <m/>
    <n v="0.1"/>
    <n v="0.1"/>
    <n v="53.150000000000006"/>
    <m/>
    <n v="53.150000000000006"/>
    <s v="VWB"/>
    <n v="1"/>
    <n v="0"/>
    <n v="0"/>
    <n v="1"/>
    <m/>
    <m/>
    <n v="0"/>
    <s v="Valauto Roncq"/>
    <s v="SEAT"/>
    <m/>
    <x v="0"/>
    <n v="567.5"/>
    <n v="2.5767344714856519E-2"/>
  </r>
  <r>
    <x v="0"/>
    <x v="1"/>
    <x v="0"/>
    <x v="42"/>
    <d v="2023-06-15T00:00:00"/>
    <m/>
    <m/>
    <m/>
    <m/>
    <m/>
    <n v="0"/>
    <x v="2"/>
    <n v="546523"/>
    <n v="523"/>
    <s v="VSSZZZ5F5P6562688"/>
    <s v="THIRIEZ LITERIE"/>
    <x v="3"/>
    <n v="27393"/>
    <n v="1120.8399999999999"/>
    <n v="28513.84"/>
    <n v="19"/>
    <n v="877.42"/>
    <n v="22"/>
    <m/>
    <n v="855.42"/>
    <n v="3.0771723485858094E-2"/>
    <n v="0"/>
    <n v="0"/>
    <m/>
    <m/>
    <n v="0.1"/>
    <n v="0.1"/>
    <n v="85.542000000000002"/>
    <m/>
    <n v="85.542000000000002"/>
    <s v="VWB"/>
    <n v="0"/>
    <n v="20"/>
    <n v="1"/>
    <n v="1"/>
    <m/>
    <m/>
    <n v="1"/>
    <s v="Valauto Roncq"/>
    <s v="SEAT"/>
    <m/>
    <x v="1"/>
    <n v="877.42"/>
    <n v="3.0771723485858094E-2"/>
  </r>
  <r>
    <x v="0"/>
    <x v="1"/>
    <x v="0"/>
    <x v="11"/>
    <d v="2023-05-05T00:00:00"/>
    <m/>
    <m/>
    <m/>
    <m/>
    <m/>
    <n v="5100.78"/>
    <x v="17"/>
    <n v="546663"/>
    <n v="663"/>
    <s v="VSSZZZKJ5PR112398"/>
    <s v="SOLIMAN"/>
    <x v="1"/>
    <n v="16373.98"/>
    <n v="999.99"/>
    <n v="17373.97"/>
    <n v="30"/>
    <n v="557.20000000000005"/>
    <n v="36"/>
    <m/>
    <n v="521.20000000000005"/>
    <n v="3.2070965933520088E-2"/>
    <n v="0"/>
    <n v="0"/>
    <m/>
    <m/>
    <n v="0.1"/>
    <n v="0.1"/>
    <n v="52.120000000000005"/>
    <m/>
    <n v="52.120000000000005"/>
    <s v="VWB"/>
    <n v="0"/>
    <n v="20"/>
    <n v="1"/>
    <n v="1"/>
    <m/>
    <m/>
    <n v="1"/>
    <s v="Valauto Roncq"/>
    <s v="SEAT"/>
    <m/>
    <x v="2"/>
    <n v="557.20000000000005"/>
    <n v="3.2070965933520088E-2"/>
  </r>
  <r>
    <x v="0"/>
    <x v="1"/>
    <x v="0"/>
    <x v="80"/>
    <d v="2023-05-16T00:00:00"/>
    <m/>
    <m/>
    <m/>
    <m/>
    <m/>
    <n v="0"/>
    <x v="2"/>
    <n v="546681"/>
    <n v="681"/>
    <s v="VSSZZZ5F7P6553782"/>
    <s v="LA FLANDRE ASSURANCE DE PERSONNE"/>
    <x v="3"/>
    <n v="31093"/>
    <n v="1120.8399999999999"/>
    <n v="32213.84"/>
    <n v="24"/>
    <n v="4480.6000000000004"/>
    <n v="22"/>
    <m/>
    <n v="4458.6000000000004"/>
    <n v="0.13908928584732527"/>
    <n v="0"/>
    <n v="0"/>
    <m/>
    <m/>
    <n v="0.1"/>
    <n v="0.1"/>
    <n v="445.86000000000007"/>
    <m/>
    <n v="445.86000000000007"/>
    <s v="VWB"/>
    <n v="0"/>
    <n v="20"/>
    <n v="1"/>
    <n v="1"/>
    <m/>
    <m/>
    <n v="1"/>
    <s v="Valauto Roncq"/>
    <s v="SEAT"/>
    <m/>
    <x v="1"/>
    <n v="4480.6000000000004"/>
    <n v="0.13908928584732527"/>
  </r>
  <r>
    <x v="0"/>
    <x v="1"/>
    <x v="0"/>
    <x v="21"/>
    <d v="2023-04-18T00:00:00"/>
    <m/>
    <m/>
    <m/>
    <m/>
    <m/>
    <n v="0"/>
    <x v="2"/>
    <n v="546682"/>
    <n v="682"/>
    <s v="VSSZZZ5FXP6542372"/>
    <s v="LF GROUP"/>
    <x v="3"/>
    <n v="35993"/>
    <n v="1175.01"/>
    <n v="37168.01"/>
    <n v="43"/>
    <n v="754.22"/>
    <n v="22"/>
    <m/>
    <n v="732.22"/>
    <n v="2.029218136779451E-2"/>
    <n v="0"/>
    <n v="0"/>
    <m/>
    <m/>
    <n v="0.1"/>
    <n v="0"/>
    <n v="73.222000000000008"/>
    <m/>
    <n v="73.222000000000008"/>
    <s v=""/>
    <n v="0"/>
    <n v="0"/>
    <n v="0"/>
    <n v="1"/>
    <m/>
    <m/>
    <n v="0"/>
    <s v="Valauto Roncq"/>
    <s v="SEAT"/>
    <m/>
    <x v="1"/>
    <n v="754.22"/>
    <n v="2.029218136779451E-2"/>
  </r>
  <r>
    <x v="0"/>
    <x v="1"/>
    <x v="0"/>
    <x v="81"/>
    <d v="2023-02-02T00:00:00"/>
    <m/>
    <m/>
    <m/>
    <m/>
    <m/>
    <n v="0"/>
    <x v="0"/>
    <n v="546685"/>
    <n v="685"/>
    <s v="VSSZZZ5FXP6505855"/>
    <s v="LOPES DA SILVA ELODIE"/>
    <x v="3"/>
    <n v="24544.83"/>
    <n v="2670.84"/>
    <n v="27215.670000000002"/>
    <n v="20"/>
    <n v="948.88"/>
    <n v="-4"/>
    <n v="-95"/>
    <n v="857.88"/>
    <n v="3.1374572075572635E-2"/>
    <n v="0"/>
    <n v="-3061.96"/>
    <m/>
    <m/>
    <n v="0.12"/>
    <n v="0.08"/>
    <n v="102.9456"/>
    <m/>
    <n v="102.9456"/>
    <s v="VWB"/>
    <n v="0"/>
    <n v="20"/>
    <n v="1"/>
    <n v="1"/>
    <m/>
    <m/>
    <n v="1"/>
    <s v="Valauto Roncq"/>
    <s v="SEAT"/>
    <m/>
    <x v="0"/>
    <n v="948.88"/>
    <n v="3.4865208168676352E-2"/>
  </r>
  <r>
    <x v="0"/>
    <x v="1"/>
    <x v="0"/>
    <x v="85"/>
    <d v="2023-02-17T00:00:00"/>
    <m/>
    <m/>
    <m/>
    <m/>
    <m/>
    <n v="0"/>
    <x v="0"/>
    <n v="549508"/>
    <n v="508"/>
    <s v="VSSZZZKJ9PR079728"/>
    <s v="BRUNBROUCK CAROLINE"/>
    <x v="1"/>
    <n v="16857.330000000002"/>
    <n v="2141.67"/>
    <n v="18999"/>
    <n v="15"/>
    <n v="976.51"/>
    <n v="36"/>
    <m/>
    <n v="940.51"/>
    <n v="5.1397968314121793E-2"/>
    <n v="0"/>
    <n v="-2333"/>
    <n v="-2333"/>
    <s v="CTM modifiée le 01/02/23"/>
    <n v="0.1"/>
    <n v="0.1"/>
    <n v="94.051000000000002"/>
    <m/>
    <n v="94.051000000000002"/>
    <s v=""/>
    <n v="0"/>
    <n v="20"/>
    <n v="1"/>
    <n v="1"/>
    <m/>
    <m/>
    <n v="1"/>
    <s v="Valauto Roncq"/>
    <s v="SEAT"/>
    <m/>
    <x v="0"/>
    <n v="976.51"/>
    <n v="5.1397968314121793E-2"/>
  </r>
  <r>
    <x v="0"/>
    <x v="1"/>
    <x v="0"/>
    <x v="80"/>
    <d v="2023-05-16T00:00:00"/>
    <m/>
    <m/>
    <m/>
    <m/>
    <m/>
    <n v="0"/>
    <x v="17"/>
    <n v="551202"/>
    <n v="202"/>
    <s v="VSSZZZKN0PW003299"/>
    <s v="MDV DISTRIBUTION"/>
    <x v="7"/>
    <n v="40001.33"/>
    <n v="3320.83"/>
    <n v="43322.16"/>
    <n v="38"/>
    <n v="1208.04"/>
    <n v="22"/>
    <m/>
    <n v="1186.04"/>
    <n v="2.7885036203181002E-2"/>
    <n v="0"/>
    <n v="0"/>
    <m/>
    <m/>
    <n v="0.1"/>
    <n v="0.1"/>
    <n v="118.604"/>
    <m/>
    <n v="118.604"/>
    <s v="VWB"/>
    <n v="0"/>
    <n v="20"/>
    <n v="1"/>
    <n v="1"/>
    <m/>
    <m/>
    <n v="1"/>
    <s v="Valauto Roncq"/>
    <s v="SEAT"/>
    <m/>
    <x v="2"/>
    <n v="1208.04"/>
    <n v="2.7885036203181002E-2"/>
  </r>
  <r>
    <x v="0"/>
    <x v="1"/>
    <x v="0"/>
    <x v="77"/>
    <d v="2023-01-23T00:00:00"/>
    <m/>
    <m/>
    <m/>
    <m/>
    <m/>
    <m/>
    <x v="21"/>
    <n v="555447"/>
    <n v="447"/>
    <s v="VSSZZZKJXPR034183"/>
    <s v="DUNKERQUE BOULOGNE LOCATION"/>
    <x v="1"/>
    <n v="16790.669999999998"/>
    <n v="1245.8399999999999"/>
    <n v="18036.509999999998"/>
    <n v="4"/>
    <n v="535.46"/>
    <n v="36"/>
    <m/>
    <n v="499.46000000000004"/>
    <n v="2.968756150718737E-2"/>
    <n v="0"/>
    <n v="-1621.28"/>
    <m/>
    <s v="3270 150€+1442,92€"/>
    <n v="0.1"/>
    <n v="0.1"/>
    <n v="49.946000000000005"/>
    <m/>
    <n v="49.946000000000005"/>
    <s v="Banque"/>
    <n v="0"/>
    <n v="0"/>
    <n v="0"/>
    <n v="1"/>
    <m/>
    <m/>
    <n v="0"/>
    <s v="Valauto Roncq"/>
    <s v="SEAT"/>
    <m/>
    <x v="1"/>
    <n v="535.46"/>
    <n v="2.968756150718737E-2"/>
  </r>
  <r>
    <x v="0"/>
    <x v="1"/>
    <x v="0"/>
    <x v="86"/>
    <d v="2023-04-18T00:00:00"/>
    <m/>
    <m/>
    <m/>
    <m/>
    <m/>
    <m/>
    <x v="0"/>
    <n v="555453"/>
    <n v="453"/>
    <s v="VSSZZZKJ0PR104595"/>
    <s v="ALLARD RENE"/>
    <x v="6"/>
    <n v="19812.5"/>
    <n v="1854.17"/>
    <n v="21666.67"/>
    <n v="24"/>
    <n v="441.63999999999987"/>
    <n v="36.17"/>
    <m/>
    <n v="405.46999999999986"/>
    <n v="2.0383381479479767E-2"/>
    <n v="0"/>
    <n v="-3216"/>
    <m/>
    <s v="Approuvé mais faire confirmer justif"/>
    <n v="0.1"/>
    <n v="0"/>
    <n v="40.54699999999999"/>
    <m/>
    <n v="40.54699999999999"/>
    <s v=""/>
    <n v="0"/>
    <n v="50"/>
    <n v="1"/>
    <n v="1"/>
    <m/>
    <m/>
    <n v="1"/>
    <s v="Valauto Roncq"/>
    <s v="SEAT"/>
    <m/>
    <x v="0"/>
    <n v="441.63999999999987"/>
    <n v="2.0383381479479767E-2"/>
  </r>
  <r>
    <x v="0"/>
    <x v="1"/>
    <x v="0"/>
    <x v="8"/>
    <d v="2023-06-14T00:00:00"/>
    <m/>
    <m/>
    <m/>
    <m/>
    <m/>
    <n v="0"/>
    <x v="7"/>
    <n v="555616"/>
    <n v="616"/>
    <s v="VSSZZZKN4PW008151"/>
    <s v="KEYMAN CONSULTING SARL"/>
    <x v="7"/>
    <n v="40676.33"/>
    <n v="1645.83"/>
    <n v="42322.16"/>
    <n v="69"/>
    <n v="868.43"/>
    <n v="22"/>
    <m/>
    <n v="846.43"/>
    <n v="2.051951034635283E-2"/>
    <n v="0"/>
    <n v="0"/>
    <m/>
    <m/>
    <n v="0.1"/>
    <n v="0.1"/>
    <n v="84.643000000000001"/>
    <m/>
    <n v="84.643000000000001"/>
    <s v="VWB"/>
    <n v="0"/>
    <n v="20"/>
    <n v="1"/>
    <n v="1"/>
    <m/>
    <m/>
    <n v="1"/>
    <s v="Valauto Roncq"/>
    <s v="SEAT"/>
    <m/>
    <x v="1"/>
    <n v="868.43"/>
    <n v="2.051951034635283E-2"/>
  </r>
  <r>
    <x v="0"/>
    <x v="1"/>
    <x v="0"/>
    <x v="72"/>
    <d v="2023-01-19T00:00:00"/>
    <m/>
    <m/>
    <m/>
    <m/>
    <m/>
    <m/>
    <x v="0"/>
    <n v="555628"/>
    <n v="628"/>
    <s v="VSSZZZKJ6PR032236"/>
    <s v="VERNE NICOLAS"/>
    <x v="1"/>
    <n v="16790.669999999998"/>
    <n v="1162.5"/>
    <n v="17953.169999999998"/>
    <n v="6"/>
    <n v="643.83000000000004"/>
    <n v="36"/>
    <m/>
    <n v="607.83000000000004"/>
    <n v="3.5861633349430773E-2"/>
    <n v="0"/>
    <n v="-1500"/>
    <m/>
    <m/>
    <n v="0.08"/>
    <n v="0.08"/>
    <n v="48.626400000000004"/>
    <m/>
    <n v="48.626400000000004"/>
    <s v="VWB"/>
    <n v="0"/>
    <n v="20"/>
    <n v="1"/>
    <n v="1"/>
    <n v="150"/>
    <n v="44974"/>
    <n v="1"/>
    <s v="Valauto Roncq"/>
    <s v="SEAT"/>
    <m/>
    <x v="0"/>
    <n v="793.83"/>
    <n v="4.4216703791029668E-2"/>
  </r>
  <r>
    <x v="0"/>
    <x v="1"/>
    <x v="0"/>
    <x v="87"/>
    <d v="2023-02-01T00:00:00"/>
    <m/>
    <m/>
    <m/>
    <m/>
    <m/>
    <n v="100"/>
    <x v="0"/>
    <n v="556146"/>
    <n v="146"/>
    <s v="VSSZZZ5FZN6546528"/>
    <s v="ARNEE YVES"/>
    <x v="3"/>
    <n v="24509.67"/>
    <n v="1829.17"/>
    <n v="26338.839999999997"/>
    <n v="203"/>
    <n v="1337.62"/>
    <n v="22"/>
    <m/>
    <n v="1315.62"/>
    <n v="5.0785076335935833E-2"/>
    <n v="-2934.44"/>
    <m/>
    <m/>
    <s v="facture 2022 non régularisé"/>
    <n v="0.12"/>
    <n v="0.12"/>
    <n v="157.87439999999998"/>
    <m/>
    <n v="157.87439999999998"/>
    <s v=""/>
    <n v="1"/>
    <n v="0"/>
    <n v="0"/>
    <n v="1"/>
    <m/>
    <m/>
    <n v="0"/>
    <s v="Valauto Roncq"/>
    <s v="SEAT"/>
    <m/>
    <x v="0"/>
    <n v="1337.62"/>
    <n v="5.0785076335935833E-2"/>
  </r>
  <r>
    <x v="0"/>
    <x v="1"/>
    <x v="0"/>
    <x v="88"/>
    <d v="2023-02-28T00:00:00"/>
    <m/>
    <m/>
    <m/>
    <m/>
    <m/>
    <n v="0"/>
    <x v="0"/>
    <n v="556355"/>
    <n v="355"/>
    <s v="VSSZZZKJXPR045636"/>
    <s v="KHELKHAL MADJID"/>
    <x v="1"/>
    <n v="16440"/>
    <n v="1766.67"/>
    <n v="18206.669999999998"/>
    <n v="57"/>
    <n v="826.01"/>
    <n v="36.67"/>
    <m/>
    <n v="789.34"/>
    <n v="4.5368538013815816E-2"/>
    <n v="0"/>
    <n v="-2094.13"/>
    <m/>
    <m/>
    <n v="0.1"/>
    <n v="0.12"/>
    <n v="78.934000000000012"/>
    <m/>
    <n v="78.934000000000012"/>
    <s v="VWB"/>
    <n v="1"/>
    <n v="20"/>
    <n v="1"/>
    <n v="1"/>
    <n v="78.73"/>
    <d v="2023-06-30T00:00:00"/>
    <n v="1"/>
    <s v="Valauto Roncq"/>
    <s v="SEAT"/>
    <m/>
    <x v="0"/>
    <n v="904.74"/>
    <n v="4.9692777427173672E-2"/>
  </r>
  <r>
    <x v="0"/>
    <x v="1"/>
    <x v="0"/>
    <x v="63"/>
    <d v="2023-02-07T00:00:00"/>
    <m/>
    <m/>
    <m/>
    <m/>
    <m/>
    <m/>
    <x v="0"/>
    <n v="556360"/>
    <n v="360"/>
    <s v="VSSZZZKJ7PR046324"/>
    <s v="GHESQUIERE MICHAEL"/>
    <x v="1"/>
    <n v="16440.669999999998"/>
    <n v="1066.67"/>
    <n v="17507.339999999997"/>
    <n v="42"/>
    <n v="413.71"/>
    <n v="36"/>
    <m/>
    <n v="377.71"/>
    <n v="2.3630660054582826E-2"/>
    <n v="0"/>
    <n v="-2677.13"/>
    <n v="-583"/>
    <s v=" offre sans engagement non visible"/>
    <n v="0.12"/>
    <n v="0.12"/>
    <n v="45.325199999999995"/>
    <m/>
    <n v="45.325199999999995"/>
    <s v="VWB"/>
    <n v="1"/>
    <n v="20"/>
    <n v="1"/>
    <n v="1"/>
    <n v="78.73"/>
    <d v="2023-06-30T00:00:00"/>
    <n v="1"/>
    <s v="Valauto Roncq"/>
    <s v="SEAT"/>
    <m/>
    <x v="0"/>
    <n v="492.44"/>
    <n v="2.8127631039324082E-2"/>
  </r>
  <r>
    <x v="0"/>
    <x v="1"/>
    <x v="0"/>
    <x v="89"/>
    <d v="2023-02-23T00:00:00"/>
    <m/>
    <m/>
    <m/>
    <m/>
    <m/>
    <n v="0"/>
    <x v="0"/>
    <n v="556431"/>
    <n v="431"/>
    <s v="VSSZZZKJ1PR064754"/>
    <s v="DUMOULIN MANDY"/>
    <x v="6"/>
    <n v="19190.669999999998"/>
    <n v="2595.83"/>
    <n v="21786.5"/>
    <n v="39"/>
    <n v="636.27"/>
    <n v="36"/>
    <m/>
    <n v="600.27"/>
    <n v="2.9204782778326027E-2"/>
    <n v="0"/>
    <n v="-2606.38"/>
    <m/>
    <m/>
    <n v="0.12"/>
    <n v="0.12"/>
    <n v="72.032399999999996"/>
    <m/>
    <n v="72.032399999999996"/>
    <s v="VWB"/>
    <n v="0"/>
    <n v="0"/>
    <n v="0"/>
    <n v="1"/>
    <m/>
    <m/>
    <n v="0"/>
    <s v="Valauto Roncq"/>
    <s v="SEAT"/>
    <m/>
    <x v="0"/>
    <n v="636.27"/>
    <n v="2.9204782778326027E-2"/>
  </r>
  <r>
    <x v="0"/>
    <x v="1"/>
    <x v="0"/>
    <x v="12"/>
    <d v="2023-01-31T00:00:00"/>
    <m/>
    <m/>
    <m/>
    <m/>
    <m/>
    <m/>
    <x v="0"/>
    <n v="556495"/>
    <n v="495"/>
    <s v="VSSZZZKJ2PR066450"/>
    <s v="DERACHE OLIVIER"/>
    <x v="1"/>
    <n v="16790.669999999998"/>
    <n v="1737.5"/>
    <n v="18528.169999999998"/>
    <n v="18"/>
    <n v="722.97"/>
    <n v="36"/>
    <m/>
    <n v="686.97"/>
    <n v="3.9020043533711107E-2"/>
    <n v="0"/>
    <n v="-2333"/>
    <n v="833"/>
    <s v="conditions aide non respectée entretien"/>
    <n v="0.08"/>
    <n v="0.08"/>
    <n v="54.957600000000006"/>
    <m/>
    <n v="54.957600000000006"/>
    <s v="VWB"/>
    <n v="0"/>
    <n v="20"/>
    <n v="1"/>
    <n v="1"/>
    <n v="150"/>
    <n v="44974"/>
    <n v="1"/>
    <s v="Valauto Roncq"/>
    <s v="SEAT"/>
    <m/>
    <x v="0"/>
    <n v="872.97"/>
    <n v="4.7115824174756606E-2"/>
  </r>
  <r>
    <x v="0"/>
    <x v="1"/>
    <x v="0"/>
    <x v="24"/>
    <d v="2023-06-01T00:00:00"/>
    <m/>
    <m/>
    <m/>
    <m/>
    <m/>
    <n v="0"/>
    <x v="0"/>
    <n v="556504"/>
    <n v="504"/>
    <s v="VSSZZZKJ4PR124879"/>
    <s v="FASQUEL QUENTIN"/>
    <x v="1"/>
    <n v="16937.5"/>
    <n v="1799.99"/>
    <n v="18737.490000000002"/>
    <n v="23"/>
    <n v="572.55999999999995"/>
    <n v="36.17"/>
    <m/>
    <n v="536.39"/>
    <n v="3.0556920910965124E-2"/>
    <n v="0"/>
    <n v="-1600"/>
    <m/>
    <m/>
    <n v="0.12"/>
    <n v="0.12"/>
    <n v="64.366799999999998"/>
    <m/>
    <n v="64.366799999999998"/>
    <s v="VWB"/>
    <n v="30"/>
    <n v="50"/>
    <n v="1"/>
    <n v="1"/>
    <m/>
    <m/>
    <n v="1"/>
    <s v="Valauto Roncq"/>
    <s v="SEAT"/>
    <m/>
    <x v="0"/>
    <n v="572.55999999999995"/>
    <n v="3.0556920910965124E-2"/>
  </r>
  <r>
    <x v="0"/>
    <x v="1"/>
    <x v="0"/>
    <x v="90"/>
    <d v="2023-01-18T00:00:00"/>
    <m/>
    <m/>
    <m/>
    <m/>
    <m/>
    <m/>
    <x v="8"/>
    <n v="565425"/>
    <n v="425"/>
    <s v="VSSZZZKJ8PR056036"/>
    <s v="LECOUTTERE GUY"/>
    <x v="6"/>
    <n v="20790.669999999998"/>
    <n v="2458.3200000000002"/>
    <n v="23248.989999999998"/>
    <n v="7"/>
    <n v="1925.65"/>
    <n v="36"/>
    <m/>
    <n v="1889.65"/>
    <n v="8.2827254001141562E-2"/>
    <n v="0"/>
    <n v="-1750"/>
    <m/>
    <m/>
    <n v="0.1"/>
    <n v="0.12"/>
    <n v="188.96500000000003"/>
    <m/>
    <n v="188.96500000000003"/>
    <s v=""/>
    <n v="1"/>
    <n v="20"/>
    <n v="1"/>
    <n v="1"/>
    <n v="190.24"/>
    <n v="44974"/>
    <n v="1"/>
    <s v="Valauto Roncq"/>
    <s v="SEAT"/>
    <m/>
    <x v="0"/>
    <n v="2115.8900000000003"/>
    <n v="9.1009975056980996E-2"/>
  </r>
  <r>
    <x v="0"/>
    <x v="1"/>
    <x v="0"/>
    <x v="77"/>
    <d v="2023-01-23T00:00:00"/>
    <m/>
    <m/>
    <m/>
    <m/>
    <m/>
    <m/>
    <x v="21"/>
    <n v="565451"/>
    <n v="451"/>
    <s v="VSSZZZKJ5PR033183"/>
    <s v="DUNKERQUE BOULOGNE LOCATION"/>
    <x v="1"/>
    <n v="16790.669999999998"/>
    <n v="1162.5"/>
    <n v="17953.169999999998"/>
    <n v="4"/>
    <n v="607.4"/>
    <n v="36"/>
    <m/>
    <n v="571.4"/>
    <n v="3.3832465241514453E-2"/>
    <n v="0"/>
    <n v="-1613.78"/>
    <m/>
    <s v="3270 150€+1436,25€"/>
    <n v="0.1"/>
    <n v="0.1"/>
    <n v="57.14"/>
    <m/>
    <n v="57.14"/>
    <s v="Banque"/>
    <n v="0"/>
    <n v="0"/>
    <n v="0"/>
    <n v="1"/>
    <n v="152"/>
    <n v="44974"/>
    <n v="0"/>
    <s v="Valauto Roncq"/>
    <s v="SEAT"/>
    <m/>
    <x v="1"/>
    <n v="759.4"/>
    <n v="4.2298936622334665E-2"/>
  </r>
  <r>
    <x v="0"/>
    <x v="1"/>
    <x v="0"/>
    <x v="55"/>
    <d v="2023-06-06T00:00:00"/>
    <m/>
    <m/>
    <m/>
    <m/>
    <m/>
    <n v="0"/>
    <x v="0"/>
    <n v="575555"/>
    <n v="555"/>
    <s v="VSSZZZKJ6PR128481"/>
    <s v="LECOUVEZ SOPHIE"/>
    <x v="1"/>
    <n v="16440.669999999998"/>
    <n v="704.17"/>
    <n v="17144.839999999997"/>
    <n v="10"/>
    <n v="328.37"/>
    <n v="36"/>
    <m/>
    <n v="292.37"/>
    <n v="1.9152701337545295E-2"/>
    <n v="0"/>
    <n v="-2916"/>
    <m/>
    <m/>
    <n v="0.1"/>
    <n v="0.1"/>
    <n v="29.237000000000002"/>
    <m/>
    <n v="29.237000000000002"/>
    <s v=""/>
    <n v="1"/>
    <n v="0"/>
    <n v="0"/>
    <n v="1"/>
    <m/>
    <m/>
    <n v="0"/>
    <s v="Valauto Roncq"/>
    <s v="SEAT"/>
    <m/>
    <x v="0"/>
    <n v="328.37"/>
    <n v="1.9152701337545295E-2"/>
  </r>
  <r>
    <x v="0"/>
    <x v="1"/>
    <x v="0"/>
    <x v="59"/>
    <d v="2023-05-09T00:00:00"/>
    <m/>
    <m/>
    <m/>
    <m/>
    <m/>
    <n v="0"/>
    <x v="0"/>
    <n v="576364"/>
    <n v="364"/>
    <s v="VSSZZZKJ7PR050826"/>
    <s v="RUDYARD MOUNIR FIALA"/>
    <x v="1"/>
    <n v="17437.5"/>
    <n v="1770.83"/>
    <n v="19208.330000000002"/>
    <n v="161"/>
    <n v="1661.36"/>
    <n v="139.16999999999999"/>
    <m/>
    <n v="1522.1899999999998"/>
    <n v="8.6491641907443267E-2"/>
    <n v="-371.16"/>
    <n v="-1500"/>
    <m/>
    <m/>
    <m/>
    <n v="0.12"/>
    <n v="0"/>
    <m/>
    <n v="0"/>
    <s v="VWB"/>
    <n v="1"/>
    <n v="20"/>
    <n v="1"/>
    <n v="1"/>
    <m/>
    <m/>
    <n v="1"/>
    <s v="Valauto Roncq"/>
    <s v="SEAT"/>
    <m/>
    <x v="0"/>
    <n v="1661.36"/>
    <n v="8.6491641907443267E-2"/>
  </r>
  <r>
    <x v="0"/>
    <x v="1"/>
    <x v="0"/>
    <x v="91"/>
    <d v="2023-01-10T00:00:00"/>
    <m/>
    <m/>
    <m/>
    <m/>
    <m/>
    <m/>
    <x v="0"/>
    <n v="596110"/>
    <n v="110"/>
    <s v="VSSZZZ5FZN6517338"/>
    <s v="HERNAERT CHRISTOPHER"/>
    <x v="3"/>
    <n v="23759.67"/>
    <n v="1829.16"/>
    <n v="25588.829999999998"/>
    <n v="336"/>
    <n v="1964.37"/>
    <n v="22"/>
    <n v="-792.44"/>
    <n v="1149.9299999999998"/>
    <n v="4.5798498798108392E-2"/>
    <n v="-3529.44"/>
    <n v="947"/>
    <m/>
    <m/>
    <n v="0.12"/>
    <n v="0.12"/>
    <n v="137.99159999999998"/>
    <m/>
    <n v="137.99159999999998"/>
    <s v="VWB"/>
    <n v="1"/>
    <n v="20"/>
    <n v="1"/>
    <n v="1"/>
    <m/>
    <m/>
    <n v="1"/>
    <s v="Valauto Roncq"/>
    <s v="SEAT"/>
    <m/>
    <x v="0"/>
    <n v="1964.37"/>
    <n v="7.6766698594660246E-2"/>
  </r>
  <r>
    <x v="0"/>
    <x v="1"/>
    <x v="2"/>
    <x v="39"/>
    <d v="2023-03-22T00:00:00"/>
    <m/>
    <m/>
    <m/>
    <m/>
    <m/>
    <n v="0"/>
    <x v="8"/>
    <n v="529"/>
    <n v="555212"/>
    <s v="TMBJB7NS2P8502621"/>
    <s v="BERTULETTI ARMAND"/>
    <x v="11"/>
    <n v="33329.17"/>
    <n v="2174.9899999999998"/>
    <n v="35504.159999999996"/>
    <n v="104"/>
    <n v="3826.05"/>
    <n v="35"/>
    <m/>
    <n v="3791.05"/>
    <n v="0.10776342828558683"/>
    <n v="0"/>
    <n v="-1500"/>
    <m/>
    <m/>
    <n v="0.12"/>
    <n v="0.12"/>
    <n v="454.92599999999999"/>
    <m/>
    <n v="454.92599999999999"/>
    <s v=""/>
    <n v="1"/>
    <n v="20"/>
    <n v="1"/>
    <n v="1"/>
    <m/>
    <m/>
    <n v="1"/>
    <s v="Valauto Roncq"/>
    <s v="SKODA"/>
    <m/>
    <x v="0"/>
    <n v="3826.05"/>
    <n v="0.10776342828558683"/>
  </r>
  <r>
    <x v="0"/>
    <x v="1"/>
    <x v="2"/>
    <x v="92"/>
    <d v="2023-03-03T00:00:00"/>
    <m/>
    <m/>
    <m/>
    <m/>
    <m/>
    <n v="0"/>
    <x v="8"/>
    <n v="530"/>
    <m/>
    <s v="TMBEP6PJ6P4024356"/>
    <s v="DELANNOY DAVID"/>
    <x v="10"/>
    <n v="16966.669999999998"/>
    <n v="558.33000000000004"/>
    <n v="17525"/>
    <n v="9"/>
    <n v="888.01"/>
    <n v="35"/>
    <m/>
    <n v="853.01"/>
    <n v="5.0671041369472182E-2"/>
    <n v="-1250"/>
    <n v="0"/>
    <m/>
    <s v="Approuvé"/>
    <n v="0.12"/>
    <n v="0.12"/>
    <n v="102.3612"/>
    <m/>
    <n v="102.3612"/>
    <s v="VWB"/>
    <n v="0"/>
    <n v="20"/>
    <n v="1"/>
    <n v="1"/>
    <m/>
    <m/>
    <n v="1"/>
    <s v="Valauto Roncq"/>
    <s v="SKODA"/>
    <m/>
    <x v="0"/>
    <n v="888.01"/>
    <n v="5.0671041369472182E-2"/>
  </r>
  <r>
    <x v="0"/>
    <x v="1"/>
    <x v="2"/>
    <x v="93"/>
    <d v="2023-05-02T00:00:00"/>
    <m/>
    <m/>
    <m/>
    <m/>
    <m/>
    <n v="0"/>
    <x v="8"/>
    <n v="514401"/>
    <n v="4401"/>
    <s v="TMBEE6PJ2P4040642"/>
    <s v="DELFAUX LISA"/>
    <x v="10"/>
    <n v="15908.33"/>
    <n v="1295.83"/>
    <n v="17204.16"/>
    <n v="99"/>
    <n v="846.68"/>
    <n v="35.01"/>
    <m/>
    <n v="811.67"/>
    <n v="4.9213678552164124E-2"/>
    <n v="0"/>
    <n v="-1376.33"/>
    <m/>
    <s v="9 euros a solder ?"/>
    <n v="0.12"/>
    <n v="0.12"/>
    <n v="97.400399999999991"/>
    <m/>
    <n v="97.400399999999991"/>
    <s v=""/>
    <n v="1"/>
    <n v="20"/>
    <n v="1"/>
    <n v="1"/>
    <m/>
    <m/>
    <n v="1"/>
    <s v="Valauto Roncq"/>
    <s v="SKODA"/>
    <m/>
    <x v="0"/>
    <n v="846.68"/>
    <n v="4.9213678552164124E-2"/>
  </r>
  <r>
    <x v="0"/>
    <x v="1"/>
    <x v="2"/>
    <x v="11"/>
    <d v="2023-05-05T00:00:00"/>
    <m/>
    <m/>
    <m/>
    <m/>
    <m/>
    <n v="0"/>
    <x v="8"/>
    <n v="524384"/>
    <n v="384"/>
    <s v="TMBER6NW0P3096555"/>
    <s v="GUYOT THOMAS"/>
    <x v="25"/>
    <n v="23179.17"/>
    <n v="904.16"/>
    <n v="24083.329999999998"/>
    <n v="60"/>
    <n v="757.49"/>
    <n v="35"/>
    <m/>
    <n v="722.49"/>
    <n v="3.1452876325657624E-2"/>
    <n v="0"/>
    <n v="-2408.3200000000002"/>
    <m/>
    <m/>
    <n v="0.12"/>
    <n v="0.12"/>
    <n v="86.698799999999991"/>
    <m/>
    <n v="86.698799999999991"/>
    <s v="VWB"/>
    <n v="0"/>
    <n v="0"/>
    <n v="0"/>
    <n v="1"/>
    <m/>
    <m/>
    <n v="0"/>
    <s v="Valauto Roncq"/>
    <s v="SKODA"/>
    <m/>
    <x v="0"/>
    <n v="757.49"/>
    <n v="3.1452876325657624E-2"/>
  </r>
  <r>
    <x v="0"/>
    <x v="1"/>
    <x v="2"/>
    <x v="78"/>
    <d v="2023-01-25T00:00:00"/>
    <m/>
    <m/>
    <m/>
    <m/>
    <m/>
    <m/>
    <x v="8"/>
    <n v="529512"/>
    <n v="9512"/>
    <s v="TMBJC9NY0NF062761"/>
    <s v="MAIORANO MIRKO"/>
    <x v="8"/>
    <n v="41125"/>
    <n v="12579.16"/>
    <n v="53704.160000000003"/>
    <n v="127"/>
    <n v="1613.71"/>
    <n v="20.58"/>
    <m/>
    <n v="1593.13"/>
    <n v="3.0048137797891259E-2"/>
    <n v="0"/>
    <n v="0"/>
    <m/>
    <m/>
    <n v="0.12"/>
    <n v="0.12"/>
    <n v="191.1756"/>
    <m/>
    <n v="191.1756"/>
    <s v="VWB"/>
    <n v="1"/>
    <n v="0"/>
    <n v="0"/>
    <n v="1"/>
    <m/>
    <m/>
    <n v="0"/>
    <s v="Valauto Roncq"/>
    <s v="SKODA"/>
    <m/>
    <x v="0"/>
    <n v="1613.71"/>
    <n v="3.0048137797891259E-2"/>
  </r>
  <r>
    <x v="0"/>
    <x v="1"/>
    <x v="2"/>
    <x v="88"/>
    <d v="2023-02-24T00:00:00"/>
    <m/>
    <m/>
    <m/>
    <m/>
    <m/>
    <n v="0"/>
    <x v="8"/>
    <n v="529515"/>
    <n v="9515"/>
    <s v="TMBEB7NY9PF007446"/>
    <s v="SCLESSIN PRODUCTIONS"/>
    <x v="8"/>
    <n v="40279.17"/>
    <n v="987.5"/>
    <n v="41266.67"/>
    <n v="97"/>
    <n v="2281.0100000000002"/>
    <n v="35.01"/>
    <m/>
    <n v="2246"/>
    <n v="5.527487437198108E-2"/>
    <n v="-811"/>
    <n v="0"/>
    <m/>
    <m/>
    <n v="0.12"/>
    <n v="0.12"/>
    <n v="269.52"/>
    <m/>
    <n v="269.52"/>
    <s v=""/>
    <n v="1"/>
    <n v="20"/>
    <n v="1"/>
    <n v="1"/>
    <m/>
    <m/>
    <n v="1"/>
    <s v="Valauto Roncq"/>
    <s v="SKODA"/>
    <m/>
    <x v="0"/>
    <n v="2281.0100000000002"/>
    <n v="5.527487437198108E-2"/>
  </r>
  <r>
    <x v="0"/>
    <x v="1"/>
    <x v="2"/>
    <x v="33"/>
    <d v="2023-05-30T00:00:00"/>
    <m/>
    <m/>
    <m/>
    <m/>
    <m/>
    <n v="0"/>
    <x v="8"/>
    <n v="529516"/>
    <n v="9516"/>
    <s v="TMBGR6NW7P3086811"/>
    <s v="DELANNOY HADRIEN"/>
    <x v="26"/>
    <n v="21054.16"/>
    <n v="4158.34"/>
    <n v="25212.5"/>
    <n v="95"/>
    <n v="1138.22"/>
    <n v="0"/>
    <m/>
    <n v="1138.22"/>
    <n v="4.5145066931085769E-2"/>
    <n v="0"/>
    <n v="0"/>
    <m/>
    <m/>
    <n v="0.12"/>
    <n v="0.12"/>
    <n v="136.5864"/>
    <m/>
    <n v="136.5864"/>
    <s v=""/>
    <n v="0"/>
    <n v="20"/>
    <n v="1"/>
    <n v="1"/>
    <m/>
    <m/>
    <n v="1"/>
    <s v="Valauto Roncq"/>
    <s v="SKODA"/>
    <m/>
    <x v="0"/>
    <n v="1138.22"/>
    <n v="4.5145066931085769E-2"/>
  </r>
  <r>
    <x v="0"/>
    <x v="1"/>
    <x v="2"/>
    <x v="94"/>
    <d v="2023-05-12T00:00:00"/>
    <m/>
    <m/>
    <m/>
    <m/>
    <m/>
    <n v="0"/>
    <x v="8"/>
    <n v="535291"/>
    <n v="291"/>
    <s v="TMBJB7NY2PF043042"/>
    <s v="BOURBOTTE JUSTINE"/>
    <x v="8"/>
    <n v="35658.33"/>
    <n v="2637.5"/>
    <n v="38295.83"/>
    <n v="35"/>
    <n v="1173.04"/>
    <n v="20.5"/>
    <m/>
    <n v="1152.54"/>
    <n v="3.0631011261539439E-2"/>
    <n v="456.13"/>
    <n v="0"/>
    <m/>
    <m/>
    <n v="0.1"/>
    <n v="0.1"/>
    <n v="115.254"/>
    <m/>
    <n v="115.254"/>
    <s v="VWB"/>
    <n v="0"/>
    <n v="0"/>
    <n v="0"/>
    <n v="1"/>
    <m/>
    <m/>
    <n v="0"/>
    <s v="Valauto Roncq"/>
    <s v="SKODA"/>
    <m/>
    <x v="0"/>
    <n v="1173.04"/>
    <n v="3.0631011261539439E-2"/>
  </r>
  <r>
    <x v="0"/>
    <x v="1"/>
    <x v="2"/>
    <x v="86"/>
    <d v="2023-04-18T00:00:00"/>
    <m/>
    <m/>
    <m/>
    <m/>
    <m/>
    <n v="0"/>
    <x v="0"/>
    <n v="535552"/>
    <n v="552"/>
    <s v="TMBEP6PJ3P4059856"/>
    <s v="PARENT DENIS"/>
    <x v="10"/>
    <n v="16966.66"/>
    <n v="666.66"/>
    <n v="17633.32"/>
    <n v="22"/>
    <n v="1107.8399999999999"/>
    <n v="35.01"/>
    <m/>
    <n v="1072.83"/>
    <n v="6.2826512534224971E-2"/>
    <n v="0"/>
    <n v="-1466"/>
    <m/>
    <s v="Approuvé"/>
    <n v="0.08"/>
    <n v="0"/>
    <n v="85.826399999999992"/>
    <m/>
    <n v="85.826399999999992"/>
    <s v=""/>
    <n v="0"/>
    <n v="0"/>
    <n v="0"/>
    <n v="1"/>
    <m/>
    <m/>
    <n v="0"/>
    <s v="Valauto Roncq"/>
    <s v="SKODA"/>
    <m/>
    <x v="0"/>
    <n v="1107.8399999999999"/>
    <n v="6.2826512534224971E-2"/>
  </r>
  <r>
    <x v="0"/>
    <x v="1"/>
    <x v="2"/>
    <x v="21"/>
    <d v="2023-04-18T00:00:00"/>
    <m/>
    <m/>
    <m/>
    <m/>
    <m/>
    <n v="0"/>
    <x v="7"/>
    <n v="536385"/>
    <n v="385"/>
    <s v="TMBER6NW4P3084151"/>
    <s v="INVESTAS PATRIMOINE"/>
    <x v="25"/>
    <n v="21845.84"/>
    <n v="625"/>
    <n v="22470.84"/>
    <n v="81"/>
    <n v="1388.54"/>
    <n v="139.16"/>
    <m/>
    <n v="1249.3799999999999"/>
    <n v="6.179297258135432E-2"/>
    <n v="0"/>
    <n v="-2173.33"/>
    <m/>
    <s v="Approuvé"/>
    <n v="0.12"/>
    <n v="0"/>
    <n v="149.92559999999997"/>
    <m/>
    <n v="149.92559999999997"/>
    <s v=""/>
    <n v="0"/>
    <n v="0"/>
    <n v="0"/>
    <n v="1"/>
    <m/>
    <m/>
    <n v="0"/>
    <s v="Valauto Roncq"/>
    <s v="SKODA"/>
    <m/>
    <x v="1"/>
    <n v="1388.54"/>
    <n v="6.179297258135432E-2"/>
  </r>
  <r>
    <x v="0"/>
    <x v="1"/>
    <x v="2"/>
    <x v="42"/>
    <d v="2023-06-14T00:00:00"/>
    <m/>
    <m/>
    <m/>
    <m/>
    <m/>
    <n v="0"/>
    <x v="8"/>
    <n v="536416"/>
    <n v="416"/>
    <s v="TMBGR6NW8P3126684"/>
    <s v="LECLERCQ BASTIEN"/>
    <x v="26"/>
    <n v="25770.83"/>
    <n v="833.33"/>
    <n v="26604.160000000003"/>
    <n v="30"/>
    <n v="1594.18"/>
    <n v="35.01"/>
    <m/>
    <n v="1559.17"/>
    <n v="5.992220765474271E-2"/>
    <n v="0"/>
    <n v="-1700"/>
    <m/>
    <m/>
    <n v="0.12"/>
    <n v="0.12"/>
    <n v="187.10040000000001"/>
    <m/>
    <n v="187.10040000000001"/>
    <s v="VWB"/>
    <n v="1"/>
    <n v="20"/>
    <n v="1"/>
    <n v="1"/>
    <m/>
    <m/>
    <n v="1"/>
    <s v="Valauto Roncq"/>
    <s v="SKODA"/>
    <m/>
    <x v="0"/>
    <n v="1594.18"/>
    <n v="5.992220765474271E-2"/>
  </r>
  <r>
    <x v="0"/>
    <x v="1"/>
    <x v="2"/>
    <x v="95"/>
    <d v="2023-02-06T00:00:00"/>
    <m/>
    <m/>
    <m/>
    <m/>
    <m/>
    <n v="0"/>
    <x v="8"/>
    <n v="541403"/>
    <n v="403"/>
    <s v="TMBEP6PJ5P4044758"/>
    <s v="LAMBOLEZ CHRISTOPHER"/>
    <x v="10"/>
    <n v="16966.66"/>
    <n v="1033.33"/>
    <n v="17999.989999999998"/>
    <n v="4"/>
    <n v="945.01"/>
    <n v="35.01"/>
    <m/>
    <n v="910"/>
    <n v="5.2500584722547074E-2"/>
    <n v="-1250"/>
    <n v="0"/>
    <m/>
    <m/>
    <n v="0.1"/>
    <n v="0.1"/>
    <n v="91"/>
    <m/>
    <n v="91"/>
    <s v="VWB"/>
    <n v="1"/>
    <n v="20"/>
    <n v="1"/>
    <n v="1"/>
    <m/>
    <m/>
    <n v="1"/>
    <s v="Valauto Roncq"/>
    <s v="SKODA"/>
    <m/>
    <x v="0"/>
    <n v="945.01"/>
    <n v="5.2500584722547074E-2"/>
  </r>
  <r>
    <x v="0"/>
    <x v="1"/>
    <x v="2"/>
    <x v="54"/>
    <d v="2023-04-24T00:00:00"/>
    <m/>
    <m/>
    <m/>
    <m/>
    <m/>
    <n v="0"/>
    <x v="43"/>
    <n v="545167"/>
    <n v="167"/>
    <s v="TMBAR8NX6PY116040"/>
    <s v="ESTEVES LAMEIRA LUIS MIGUEL"/>
    <x v="24"/>
    <n v="27873.35"/>
    <n v="2208.33"/>
    <n v="30081.68"/>
    <n v="2"/>
    <n v="932.44"/>
    <n v="35.22"/>
    <m/>
    <n v="897.22"/>
    <n v="3.0996939000747299E-2"/>
    <n v="0"/>
    <n v="-500"/>
    <m/>
    <s v="opé 2021 terminée"/>
    <n v="0.08"/>
    <n v="0.08"/>
    <n v="71.777600000000007"/>
    <m/>
    <n v="71.777600000000007"/>
    <s v=""/>
    <n v="0"/>
    <n v="20"/>
    <n v="1"/>
    <n v="1"/>
    <m/>
    <m/>
    <n v="1"/>
    <s v="Valauto Roncq"/>
    <s v="SKODA"/>
    <m/>
    <x v="0"/>
    <n v="932.44"/>
    <n v="3.0996939000747299E-2"/>
  </r>
  <r>
    <x v="0"/>
    <x v="1"/>
    <x v="2"/>
    <x v="46"/>
    <d v="2023-04-14T00:00:00"/>
    <m/>
    <m/>
    <m/>
    <m/>
    <m/>
    <n v="0"/>
    <x v="8"/>
    <n v="545174"/>
    <n v="174"/>
    <s v="TMBJR8NX5PY098050"/>
    <s v="DOLANDE AURELIEN"/>
    <x v="24"/>
    <n v="25756.68"/>
    <n v="3516.67"/>
    <n v="29273.35"/>
    <n v="3"/>
    <n v="1000.93"/>
    <n v="35.22"/>
    <m/>
    <n v="965.70999999999992"/>
    <n v="3.419253348181879E-2"/>
    <n v="0"/>
    <n v="-125"/>
    <m/>
    <s v="Marge manquante"/>
    <n v="0.1"/>
    <n v="0.1"/>
    <n v="96.570999999999998"/>
    <m/>
    <n v="96.570999999999998"/>
    <s v="VWB"/>
    <n v="0"/>
    <n v="20"/>
    <n v="1"/>
    <n v="1"/>
    <m/>
    <m/>
    <n v="1"/>
    <s v="Valauto Roncq"/>
    <s v="SKODA"/>
    <m/>
    <x v="0"/>
    <n v="1000.93"/>
    <n v="3.419253348181879E-2"/>
  </r>
  <r>
    <x v="0"/>
    <x v="1"/>
    <x v="2"/>
    <x v="26"/>
    <d v="2023-05-19T00:00:00"/>
    <m/>
    <m/>
    <m/>
    <m/>
    <m/>
    <m/>
    <x v="8"/>
    <n v="545245"/>
    <n v="245"/>
    <s v="TMBGR6NW3P3128410"/>
    <s v="PAQUE PIERRIC"/>
    <x v="26"/>
    <n v="21054.16"/>
    <n v="250"/>
    <n v="21304.16"/>
    <n v="2"/>
    <n v="958.18"/>
    <n v="35.01"/>
    <m/>
    <n v="923.17"/>
    <n v="4.497619244316603E-2"/>
    <n v="0"/>
    <n v="-1700"/>
    <m/>
    <m/>
    <n v="0.1"/>
    <n v="0.1"/>
    <n v="92.317000000000007"/>
    <m/>
    <n v="92.317000000000007"/>
    <s v="VWB"/>
    <n v="1"/>
    <n v="20"/>
    <n v="1"/>
    <n v="1"/>
    <m/>
    <m/>
    <n v="1"/>
    <s v="Valauto Roncq"/>
    <s v="SKODA"/>
    <m/>
    <x v="0"/>
    <n v="958.18"/>
    <n v="4.497619244316603E-2"/>
  </r>
  <r>
    <x v="0"/>
    <x v="1"/>
    <x v="2"/>
    <x v="96"/>
    <d v="2023-02-04T00:00:00"/>
    <m/>
    <m/>
    <m/>
    <m/>
    <m/>
    <n v="0"/>
    <x v="8"/>
    <n v="545393"/>
    <n v="393"/>
    <s v="TMBEP6PJ6P4039665"/>
    <s v="DEMANDE LUDOVIC"/>
    <x v="10"/>
    <n v="19616.66"/>
    <n v="795.83"/>
    <n v="20412.490000000002"/>
    <n v="18"/>
    <n v="1199.3800000000001"/>
    <n v="35.01"/>
    <m/>
    <n v="1164.3700000000001"/>
    <n v="5.875716289389487E-2"/>
    <n v="-1250"/>
    <n v="0"/>
    <m/>
    <m/>
    <n v="0.12"/>
    <n v="0.12"/>
    <n v="139.7244"/>
    <m/>
    <n v="139.7244"/>
    <s v=""/>
    <n v="1"/>
    <n v="20"/>
    <n v="1"/>
    <n v="1"/>
    <m/>
    <m/>
    <n v="1"/>
    <s v="Valauto Roncq"/>
    <s v="SKODA"/>
    <m/>
    <x v="0"/>
    <n v="1199.3800000000001"/>
    <n v="5.875716289389487E-2"/>
  </r>
  <r>
    <x v="0"/>
    <x v="1"/>
    <x v="2"/>
    <x v="60"/>
    <d v="2023-01-25T00:00:00"/>
    <m/>
    <m/>
    <m/>
    <m/>
    <m/>
    <m/>
    <x v="8"/>
    <n v="545571"/>
    <n v="571"/>
    <s v="TMBEP6PJXP4040544"/>
    <s v="VANRAES GILLES ."/>
    <x v="10"/>
    <n v="16966.66"/>
    <n v="1137.49"/>
    <n v="18104.150000000001"/>
    <n v="8"/>
    <n v="893.18"/>
    <n v="35.01"/>
    <m/>
    <n v="858.17"/>
    <n v="4.9335649561012246E-2"/>
    <n v="0"/>
    <n v="-1719"/>
    <m/>
    <m/>
    <n v="0.08"/>
    <n v="0.1"/>
    <n v="68.653599999999997"/>
    <m/>
    <n v="68.653599999999997"/>
    <s v="VWB"/>
    <n v="1"/>
    <n v="20"/>
    <n v="1"/>
    <n v="1"/>
    <m/>
    <m/>
    <n v="1"/>
    <s v="Valauto Roncq"/>
    <s v="SKODA"/>
    <m/>
    <x v="0"/>
    <n v="893.18"/>
    <n v="4.9335649561012246E-2"/>
  </r>
  <r>
    <x v="0"/>
    <x v="1"/>
    <x v="2"/>
    <x v="97"/>
    <d v="2023-02-08T00:00:00"/>
    <m/>
    <m/>
    <m/>
    <m/>
    <m/>
    <n v="0"/>
    <x v="8"/>
    <n v="545575"/>
    <n v="575"/>
    <s v="TMBER6NW5P3082604"/>
    <s v="DEROMMELAERE ANNE"/>
    <x v="25"/>
    <n v="21108.33"/>
    <n v="1116.6600000000001"/>
    <n v="22224.99"/>
    <n v="13"/>
    <n v="1285.3399999999999"/>
    <n v="35.01"/>
    <m/>
    <n v="1250.33"/>
    <n v="5.7833096887782619E-2"/>
    <n v="-1500"/>
    <n v="0"/>
    <m/>
    <m/>
    <n v="0.1"/>
    <n v="0.1"/>
    <n v="125.033"/>
    <m/>
    <n v="125.033"/>
    <s v=""/>
    <n v="1"/>
    <n v="20"/>
    <n v="1"/>
    <n v="1"/>
    <m/>
    <m/>
    <n v="1"/>
    <s v="Valauto Roncq"/>
    <s v="SKODA"/>
    <m/>
    <x v="0"/>
    <n v="1285.3399999999999"/>
    <n v="5.7833096887782619E-2"/>
  </r>
  <r>
    <x v="0"/>
    <x v="1"/>
    <x v="2"/>
    <x v="77"/>
    <d v="2023-01-17T00:00:00"/>
    <m/>
    <m/>
    <m/>
    <m/>
    <m/>
    <m/>
    <x v="8"/>
    <n v="546177"/>
    <n v="177"/>
    <s v="TMBJP7NU1P5014281"/>
    <s v="BAERT NICOLAS"/>
    <x v="9"/>
    <n v="25150"/>
    <n v="1570.83"/>
    <n v="26720.83"/>
    <n v="40"/>
    <n v="1824.83"/>
    <n v="35.01"/>
    <m/>
    <n v="1789.82"/>
    <n v="6.8292414569457602E-2"/>
    <m/>
    <n v="-1500"/>
    <m/>
    <m/>
    <n v="0.12"/>
    <n v="0.12"/>
    <n v="214.77839999999998"/>
    <m/>
    <n v="214.77839999999998"/>
    <s v="VWB"/>
    <n v="1"/>
    <n v="0"/>
    <n v="0"/>
    <n v="1"/>
    <m/>
    <m/>
    <n v="0"/>
    <s v="Valauto Roncq"/>
    <s v="SKODA"/>
    <m/>
    <x v="0"/>
    <n v="1824.83"/>
    <n v="6.8292414569457602E-2"/>
  </r>
  <r>
    <x v="0"/>
    <x v="1"/>
    <x v="2"/>
    <x v="26"/>
    <d v="2023-05-17T00:00:00"/>
    <m/>
    <m/>
    <m/>
    <m/>
    <m/>
    <n v="0"/>
    <x v="8"/>
    <n v="546388"/>
    <n v="388"/>
    <s v="TMBEB7NY7PF043328"/>
    <s v="FOUAD CHIAIRI"/>
    <x v="8"/>
    <n v="39620.83"/>
    <n v="3337.5"/>
    <n v="42958.33"/>
    <n v="40"/>
    <n v="987.51"/>
    <n v="35.01"/>
    <m/>
    <n v="952.5"/>
    <n v="2.2987625450058231E-2"/>
    <n v="0"/>
    <n v="-1000"/>
    <m/>
    <m/>
    <n v="0.08"/>
    <n v="0.08"/>
    <n v="76.2"/>
    <m/>
    <n v="76.2"/>
    <s v=""/>
    <n v="0"/>
    <n v="20"/>
    <n v="1"/>
    <n v="1"/>
    <m/>
    <m/>
    <n v="1"/>
    <s v="Valauto Roncq"/>
    <s v="SKODA"/>
    <m/>
    <x v="0"/>
    <n v="987.51"/>
    <n v="2.2987625450058231E-2"/>
  </r>
  <r>
    <x v="0"/>
    <x v="1"/>
    <x v="2"/>
    <x v="17"/>
    <d v="2023-03-09T00:00:00"/>
    <m/>
    <m/>
    <m/>
    <m/>
    <m/>
    <n v="0"/>
    <x v="8"/>
    <n v="551199"/>
    <n v="199"/>
    <s v="TMBGR6NW5P3091005"/>
    <s v="LACHEREZ JULIE"/>
    <x v="26"/>
    <n v="24870.83"/>
    <n v="1116.6600000000001"/>
    <n v="25987.49"/>
    <n v="3"/>
    <n v="1810.52"/>
    <n v="35"/>
    <m/>
    <n v="1775.52"/>
    <n v="6.9668906077501133E-2"/>
    <n v="0"/>
    <n v="-2016"/>
    <m/>
    <m/>
    <n v="0.1"/>
    <n v="0.1"/>
    <n v="177.55200000000002"/>
    <m/>
    <n v="177.55200000000002"/>
    <s v=""/>
    <n v="1"/>
    <n v="20"/>
    <n v="1"/>
    <n v="1"/>
    <m/>
    <m/>
    <n v="1"/>
    <s v="Valauto Roncq"/>
    <s v="SKODA"/>
    <m/>
    <x v="0"/>
    <n v="1810.52"/>
    <n v="6.9668906077501133E-2"/>
  </r>
  <r>
    <x v="0"/>
    <x v="1"/>
    <x v="2"/>
    <x v="98"/>
    <d v="2023-01-30T00:00:00"/>
    <m/>
    <m/>
    <m/>
    <m/>
    <m/>
    <m/>
    <x v="8"/>
    <n v="555119"/>
    <n v="119"/>
    <s v="TMBJG8NX0PY055080"/>
    <s v="VANDENABEELE MAURICE"/>
    <x v="24"/>
    <n v="25456.68"/>
    <n v="3283.34"/>
    <n v="28740.02"/>
    <n v="4"/>
    <n v="3471.33"/>
    <n v="35.22"/>
    <m/>
    <n v="3436.11"/>
    <n v="0.12078384079064662"/>
    <n v="0"/>
    <n v="-500"/>
    <m/>
    <m/>
    <n v="0.1"/>
    <n v="0.1"/>
    <n v="343.61100000000005"/>
    <m/>
    <n v="343.61100000000005"/>
    <s v=""/>
    <n v="1"/>
    <n v="20"/>
    <n v="1"/>
    <n v="1"/>
    <m/>
    <m/>
    <n v="1"/>
    <s v="Valauto Roncq"/>
    <s v="SKODA"/>
    <m/>
    <x v="0"/>
    <n v="3471.33"/>
    <n v="0.12078384079064662"/>
  </r>
  <r>
    <x v="0"/>
    <x v="1"/>
    <x v="2"/>
    <x v="22"/>
    <d v="2023-02-18T00:00:00"/>
    <m/>
    <m/>
    <m/>
    <m/>
    <m/>
    <n v="0"/>
    <x v="8"/>
    <n v="555243"/>
    <n v="243"/>
    <s v="TMBGR6NW3P3025472"/>
    <s v="BOILEAU ANNE SOPHIE"/>
    <x v="26"/>
    <n v="21054.17"/>
    <n v="833.33"/>
    <n v="21887.5"/>
    <n v="131"/>
    <n v="1484.9"/>
    <n v="35"/>
    <m/>
    <n v="1449.9"/>
    <n v="6.7842375785265571E-2"/>
    <n v="-1969.87"/>
    <n v="0"/>
    <m/>
    <m/>
    <n v="0.12"/>
    <n v="0.12"/>
    <n v="173.988"/>
    <m/>
    <n v="173.988"/>
    <s v=""/>
    <n v="1"/>
    <n v="20"/>
    <n v="1"/>
    <n v="1"/>
    <m/>
    <m/>
    <n v="1"/>
    <s v="Valauto Roncq"/>
    <s v="SKODA"/>
    <m/>
    <x v="0"/>
    <n v="1484.9"/>
    <n v="6.7842375785265571E-2"/>
  </r>
  <r>
    <x v="0"/>
    <x v="1"/>
    <x v="2"/>
    <x v="83"/>
    <d v="2023-01-13T00:00:00"/>
    <m/>
    <m/>
    <m/>
    <m/>
    <m/>
    <m/>
    <x v="8"/>
    <n v="555338"/>
    <n v="338"/>
    <s v="TMBGR6NW9P3070187"/>
    <s v="MRS-HAUTS DE FRANCE"/>
    <x v="26"/>
    <n v="20812.5"/>
    <n v="2241.67"/>
    <n v="23054.17"/>
    <n v="20"/>
    <n v="310.83"/>
    <n v="35"/>
    <m/>
    <n v="275.83"/>
    <n v="1.3482593387660453E-2"/>
    <n v="0"/>
    <n v="0"/>
    <m/>
    <m/>
    <n v="0.08"/>
    <n v="0.1"/>
    <n v="22.066399999999998"/>
    <m/>
    <n v="22.066399999999998"/>
    <s v="VWB"/>
    <n v="0"/>
    <n v="20"/>
    <n v="1"/>
    <n v="1"/>
    <m/>
    <m/>
    <n v="1"/>
    <s v="Valauto Roncq"/>
    <s v="SKODA"/>
    <m/>
    <x v="0"/>
    <n v="310.83"/>
    <n v="1.3482593387660453E-2"/>
  </r>
  <r>
    <x v="0"/>
    <x v="1"/>
    <x v="2"/>
    <x v="99"/>
    <d v="2023-01-10T00:00:00"/>
    <m/>
    <m/>
    <m/>
    <m/>
    <m/>
    <m/>
    <x v="8"/>
    <n v="555347"/>
    <n v="347"/>
    <s v="TMBEK6PJ0P4034766"/>
    <s v="GRIMONPREZ ANTHONY"/>
    <x v="10"/>
    <n v="22266.66"/>
    <n v="758.33"/>
    <n v="23024.99"/>
    <n v="14"/>
    <n v="1764.01"/>
    <n v="35.01"/>
    <m/>
    <n v="1729"/>
    <n v="7.661284543446055E-2"/>
    <n v="0"/>
    <n v="-1466"/>
    <m/>
    <m/>
    <n v="0.1"/>
    <n v="0.12"/>
    <n v="172.9"/>
    <m/>
    <n v="172.9"/>
    <s v="VWB"/>
    <n v="1"/>
    <n v="20"/>
    <n v="1"/>
    <n v="1"/>
    <n v="88"/>
    <n v="44974"/>
    <n v="1"/>
    <s v="Valauto Roncq"/>
    <s v="SKODA"/>
    <m/>
    <x v="0"/>
    <n v="1852.01"/>
    <n v="8.0434779776234422E-2"/>
  </r>
  <r>
    <x v="0"/>
    <x v="1"/>
    <x v="2"/>
    <x v="46"/>
    <d v="2023-04-07T00:00:00"/>
    <m/>
    <m/>
    <m/>
    <m/>
    <m/>
    <n v="0"/>
    <x v="8"/>
    <n v="555369"/>
    <n v="369"/>
    <s v="TMBJR7NU7P5025103"/>
    <s v="BERNOT GREGORY"/>
    <x v="9"/>
    <n v="28112.5"/>
    <n v="3808.33"/>
    <n v="31920.83"/>
    <n v="120"/>
    <n v="2284.16"/>
    <n v="35.01"/>
    <m/>
    <n v="2249.1499999999996"/>
    <n v="7.1557036580815719E-2"/>
    <n v="0"/>
    <n v="-1500"/>
    <m/>
    <m/>
    <n v="0.12"/>
    <n v="0.12"/>
    <n v="269.89799999999997"/>
    <m/>
    <n v="269.89799999999997"/>
    <s v="VWB"/>
    <n v="1"/>
    <n v="20"/>
    <n v="1"/>
    <n v="1"/>
    <m/>
    <m/>
    <n v="1"/>
    <s v="Valauto Roncq"/>
    <s v="SKODA"/>
    <m/>
    <x v="0"/>
    <n v="2284.16"/>
    <n v="7.1557036580815719E-2"/>
  </r>
  <r>
    <x v="0"/>
    <x v="1"/>
    <x v="2"/>
    <x v="69"/>
    <d v="2023-03-07T00:00:00"/>
    <m/>
    <m/>
    <m/>
    <m/>
    <m/>
    <m/>
    <x v="8"/>
    <n v="555375"/>
    <n v="375"/>
    <s v="TMBGR6NW7P3093290"/>
    <s v="FINET LAURENT"/>
    <x v="26"/>
    <n v="21054.16"/>
    <n v="1075"/>
    <n v="22129.16"/>
    <n v="1"/>
    <n v="1098.51"/>
    <n v="35.01"/>
    <m/>
    <n v="1063.5"/>
    <n v="4.9640835892550826E-2"/>
    <n v="0"/>
    <n v="-2433"/>
    <m/>
    <s v="solde client"/>
    <n v="0.1"/>
    <n v="0.1"/>
    <n v="106.35000000000001"/>
    <m/>
    <n v="106.35000000000001"/>
    <s v="VWB"/>
    <n v="1"/>
    <n v="0"/>
    <n v="0"/>
    <n v="1"/>
    <m/>
    <m/>
    <n v="0"/>
    <s v="Valauto Roncq"/>
    <s v="SKODA"/>
    <m/>
    <x v="0"/>
    <n v="1098.51"/>
    <n v="4.9640835892550826E-2"/>
  </r>
  <r>
    <x v="0"/>
    <x v="1"/>
    <x v="2"/>
    <x v="41"/>
    <d v="2023-05-30T00:00:00"/>
    <m/>
    <m/>
    <m/>
    <m/>
    <m/>
    <m/>
    <x v="0"/>
    <n v="555404"/>
    <n v="404"/>
    <s v="TMBEB7NY1PF049836"/>
    <s v="VOSSAERS GEOFFREY"/>
    <x v="8"/>
    <n v="39562.5"/>
    <n v="1462.51"/>
    <n v="41025.01"/>
    <n v="27"/>
    <n v="2426.66"/>
    <n v="93.33"/>
    <m/>
    <n v="2333.33"/>
    <n v="5.9150747312432091E-2"/>
    <n v="0"/>
    <n v="-1000"/>
    <m/>
    <m/>
    <n v="0.08"/>
    <n v="0.08"/>
    <n v="186.66640000000001"/>
    <m/>
    <n v="186.66640000000001"/>
    <s v="VWB"/>
    <n v="1"/>
    <n v="20"/>
    <n v="1"/>
    <n v="1"/>
    <m/>
    <m/>
    <n v="1"/>
    <s v="Valauto Roncq"/>
    <s v="SKODA"/>
    <m/>
    <x v="0"/>
    <n v="2426.66"/>
    <n v="5.9150747312432091E-2"/>
  </r>
  <r>
    <x v="0"/>
    <x v="1"/>
    <x v="2"/>
    <x v="20"/>
    <d v="2023-06-08T00:00:00"/>
    <m/>
    <m/>
    <m/>
    <m/>
    <m/>
    <n v="0"/>
    <x v="8"/>
    <n v="555446"/>
    <n v="446"/>
    <s v="TMBJJ7NS2P8531667"/>
    <s v="TOUBA ABDELALI"/>
    <x v="11"/>
    <n v="44204.17"/>
    <n v="1000"/>
    <n v="45204.17"/>
    <n v="12"/>
    <n v="1172.72"/>
    <n v="35.01"/>
    <m/>
    <n v="1137.71"/>
    <n v="2.5942739353471151E-2"/>
    <n v="0"/>
    <n v="-2260.21"/>
    <m/>
    <m/>
    <n v="0.12"/>
    <n v="0.12"/>
    <n v="136.52520000000001"/>
    <m/>
    <n v="136.52520000000001"/>
    <s v="VWB"/>
    <n v="0"/>
    <n v="0"/>
    <n v="0"/>
    <n v="1"/>
    <m/>
    <m/>
    <n v="0"/>
    <s v="Valauto Roncq"/>
    <s v="SKODA"/>
    <m/>
    <x v="0"/>
    <n v="1172.72"/>
    <n v="2.5942739353471151E-2"/>
  </r>
  <r>
    <x v="0"/>
    <x v="1"/>
    <x v="2"/>
    <x v="40"/>
    <d v="2023-05-04T00:00:00"/>
    <m/>
    <m/>
    <m/>
    <m/>
    <m/>
    <n v="0"/>
    <x v="8"/>
    <n v="555449"/>
    <n v="449"/>
    <s v="TMBEA6PJ3P4067943"/>
    <s v="DUBOQUET ANNE SOPHIE"/>
    <x v="10"/>
    <n v="14620.83"/>
    <n v="558.33000000000004"/>
    <n v="15179.16"/>
    <n v="6"/>
    <n v="606.49"/>
    <n v="35"/>
    <m/>
    <n v="571.49"/>
    <n v="3.9955438904392605E-2"/>
    <n v="0"/>
    <n v="-1250"/>
    <m/>
    <s v="compte a zéro"/>
    <n v="0.1"/>
    <n v="0.1"/>
    <n v="57.149000000000001"/>
    <m/>
    <n v="57.149000000000001"/>
    <s v="VWB"/>
    <n v="1"/>
    <n v="20"/>
    <n v="1"/>
    <n v="1"/>
    <m/>
    <m/>
    <n v="1"/>
    <s v="Valauto Roncq"/>
    <s v="SKODA"/>
    <m/>
    <x v="0"/>
    <n v="606.49"/>
    <n v="3.9955438904392605E-2"/>
  </r>
  <r>
    <x v="0"/>
    <x v="1"/>
    <x v="2"/>
    <x v="97"/>
    <d v="2023-02-04T00:00:00"/>
    <m/>
    <m/>
    <m/>
    <m/>
    <m/>
    <n v="0"/>
    <x v="8"/>
    <n v="556114"/>
    <n v="6114"/>
    <s v="TMBJR8NX9PY023268"/>
    <s v="COURLET DE VREGILLE PHILIBERT"/>
    <x v="24"/>
    <n v="25035.85"/>
    <n v="3275"/>
    <n v="28310.85"/>
    <n v="128"/>
    <n v="1225.44"/>
    <n v="35.01"/>
    <m/>
    <n v="1190.43"/>
    <n v="4.3285171586158668E-2"/>
    <n v="-1420.21"/>
    <n v="0"/>
    <m/>
    <m/>
    <n v="0.12"/>
    <n v="0.12"/>
    <n v="142.85159999999999"/>
    <m/>
    <n v="142.85159999999999"/>
    <s v=""/>
    <n v="1"/>
    <n v="0"/>
    <n v="0"/>
    <n v="1"/>
    <m/>
    <m/>
    <n v="0"/>
    <s v="Valauto Roncq"/>
    <s v="SKODA"/>
    <m/>
    <x v="0"/>
    <n v="1225.44"/>
    <n v="4.3285171586158668E-2"/>
  </r>
  <r>
    <x v="0"/>
    <x v="1"/>
    <x v="2"/>
    <x v="84"/>
    <d v="2023-03-24T00:00:00"/>
    <m/>
    <m/>
    <m/>
    <m/>
    <m/>
    <m/>
    <x v="8"/>
    <n v="556206"/>
    <n v="206"/>
    <s v="TMBJR8NX5PY035546"/>
    <s v="SERRUYS AMAURY"/>
    <x v="24"/>
    <n v="30870.83"/>
    <n v="758.34"/>
    <n v="31629.170000000002"/>
    <n v="100"/>
    <n v="2371.52"/>
    <n v="35.01"/>
    <m/>
    <n v="2336.5099999999998"/>
    <n v="7.4978888159252993E-2"/>
    <n v="-1602.38"/>
    <n v="0"/>
    <m/>
    <m/>
    <n v="0.1"/>
    <n v="0.1"/>
    <n v="233.65099999999998"/>
    <m/>
    <n v="233.65099999999998"/>
    <s v="VWB"/>
    <n v="0"/>
    <n v="20"/>
    <n v="1"/>
    <n v="1"/>
    <m/>
    <m/>
    <n v="1"/>
    <s v="Valauto Roncq"/>
    <s v="SKODA"/>
    <m/>
    <x v="0"/>
    <n v="2371.52"/>
    <n v="7.4978888159252993E-2"/>
  </r>
  <r>
    <x v="0"/>
    <x v="1"/>
    <x v="2"/>
    <x v="74"/>
    <d v="2023-02-15T00:00:00"/>
    <m/>
    <m/>
    <m/>
    <m/>
    <m/>
    <n v="0.01"/>
    <x v="8"/>
    <n v="556264"/>
    <n v="264"/>
    <s v="TMBEP6PJXP4043718"/>
    <s v="VINS VERONIQUE"/>
    <x v="10"/>
    <n v="16770.830000000002"/>
    <n v="591.66"/>
    <n v="17362.490000000002"/>
    <n v="11"/>
    <n v="1085.18"/>
    <n v="35.01"/>
    <m/>
    <n v="1050.17"/>
    <n v="6.2501403888497564E-2"/>
    <n v="-1050"/>
    <n v="0"/>
    <m/>
    <m/>
    <n v="0.1"/>
    <n v="0.1"/>
    <n v="105.01700000000001"/>
    <m/>
    <n v="105.01700000000001"/>
    <s v="VWB"/>
    <n v="1"/>
    <n v="20"/>
    <n v="1"/>
    <n v="1"/>
    <m/>
    <m/>
    <n v="1"/>
    <s v="Valauto Roncq"/>
    <s v="SKODA"/>
    <m/>
    <x v="0"/>
    <n v="1085.18"/>
    <n v="6.2501403888497564E-2"/>
  </r>
  <r>
    <x v="0"/>
    <x v="1"/>
    <x v="2"/>
    <x v="100"/>
    <d v="2023-03-08T00:00:00"/>
    <m/>
    <m/>
    <m/>
    <m/>
    <m/>
    <n v="0"/>
    <x v="8"/>
    <n v="556290"/>
    <n v="290"/>
    <s v="TMBEK6PJ3P4045132"/>
    <s v="DIAZ SOPHIE"/>
    <x v="10"/>
    <n v="21433.33"/>
    <n v="700"/>
    <n v="22133.33"/>
    <n v="2"/>
    <n v="1437.03"/>
    <n v="35"/>
    <m/>
    <n v="1402.03"/>
    <n v="6.4926063994889149E-2"/>
    <n v="0"/>
    <n v="-1250"/>
    <m/>
    <m/>
    <n v="0.1"/>
    <n v="0.1"/>
    <n v="140.203"/>
    <m/>
    <n v="140.203"/>
    <s v="VWB"/>
    <n v="0"/>
    <n v="20"/>
    <n v="1"/>
    <n v="1"/>
    <m/>
    <m/>
    <n v="1"/>
    <s v="Valauto Roncq"/>
    <s v="SKODA"/>
    <m/>
    <x v="0"/>
    <n v="1437.03"/>
    <n v="6.4926063994889149E-2"/>
  </r>
  <r>
    <x v="0"/>
    <x v="1"/>
    <x v="2"/>
    <x v="17"/>
    <d v="2023-03-10T00:00:00"/>
    <m/>
    <m/>
    <m/>
    <m/>
    <m/>
    <n v="0"/>
    <x v="8"/>
    <n v="556296"/>
    <n v="296"/>
    <s v="TMBEE6PJ2P4048420"/>
    <s v="VANPOUCKE CHARLOTTE"/>
    <x v="10"/>
    <n v="15908.33"/>
    <n v="1183.33"/>
    <n v="17091.66"/>
    <n v="3"/>
    <n v="889.67"/>
    <n v="35"/>
    <m/>
    <n v="854.67"/>
    <n v="5.2052872570598756E-2"/>
    <n v="0"/>
    <n v="-1466"/>
    <m/>
    <m/>
    <n v="0.1"/>
    <n v="0.1"/>
    <n v="85.466999999999999"/>
    <m/>
    <n v="85.466999999999999"/>
    <s v="VWB"/>
    <n v="1"/>
    <n v="20"/>
    <n v="1"/>
    <n v="1"/>
    <m/>
    <m/>
    <n v="1"/>
    <s v="Valauto Roncq"/>
    <s v="SKODA"/>
    <m/>
    <x v="0"/>
    <n v="889.67"/>
    <n v="5.2052872570598756E-2"/>
  </r>
  <r>
    <x v="0"/>
    <x v="1"/>
    <x v="2"/>
    <x v="86"/>
    <d v="2023-04-14T00:00:00"/>
    <m/>
    <m/>
    <m/>
    <m/>
    <m/>
    <n v="0"/>
    <x v="8"/>
    <n v="556304"/>
    <n v="304"/>
    <s v="TMBEP6PJ5P4063021"/>
    <s v="ROGIER GREGORY"/>
    <x v="10"/>
    <n v="16966.66"/>
    <n v="1020.83"/>
    <n v="17987.490000000002"/>
    <n v="15"/>
    <n v="974.71"/>
    <n v="35.01"/>
    <m/>
    <n v="939.7"/>
    <n v="5.4188216365929874E-2"/>
    <n v="0"/>
    <n v="-1465"/>
    <m/>
    <s v="Approuvé"/>
    <n v="0.1"/>
    <n v="0.1"/>
    <n v="93.970000000000013"/>
    <m/>
    <n v="93.970000000000013"/>
    <s v="VWB"/>
    <n v="1"/>
    <n v="20"/>
    <n v="1"/>
    <n v="1"/>
    <m/>
    <m/>
    <n v="1"/>
    <s v="Valauto Roncq"/>
    <s v="SKODA"/>
    <m/>
    <x v="0"/>
    <n v="974.71"/>
    <n v="5.4188216365929874E-2"/>
  </r>
  <r>
    <x v="0"/>
    <x v="1"/>
    <x v="2"/>
    <x v="15"/>
    <d v="2023-03-30T00:00:00"/>
    <m/>
    <m/>
    <m/>
    <m/>
    <m/>
    <n v="0"/>
    <x v="8"/>
    <n v="556311"/>
    <n v="311"/>
    <s v="TMBGR6NW1P3104090"/>
    <s v="ALLYNS CAMILLE"/>
    <x v="26"/>
    <n v="20812.5"/>
    <n v="2812.5"/>
    <n v="23625"/>
    <n v="23"/>
    <n v="677.18"/>
    <n v="35.01"/>
    <m/>
    <n v="642.16999999999996"/>
    <n v="2.8663703703703702E-2"/>
    <n v="0"/>
    <n v="-833"/>
    <m/>
    <s v="Approuvé"/>
    <n v="0.1"/>
    <n v="0.1"/>
    <n v="64.216999999999999"/>
    <m/>
    <n v="64.216999999999999"/>
    <s v="VWB"/>
    <n v="0"/>
    <n v="20"/>
    <n v="1"/>
    <n v="1"/>
    <m/>
    <m/>
    <n v="1"/>
    <s v="Valauto Roncq"/>
    <s v="SKODA"/>
    <m/>
    <x v="0"/>
    <n v="677.18"/>
    <n v="2.8663703703703702E-2"/>
  </r>
  <r>
    <x v="0"/>
    <x v="1"/>
    <x v="2"/>
    <x v="92"/>
    <d v="2023-03-07T00:00:00"/>
    <m/>
    <m/>
    <m/>
    <m/>
    <m/>
    <n v="0"/>
    <x v="8"/>
    <n v="556325"/>
    <n v="325"/>
    <s v="TMBJR7NU8P5025059"/>
    <s v="PLOUVIER SIMON"/>
    <x v="9"/>
    <n v="26929.17"/>
    <n v="3041.66"/>
    <n v="29970.829999999998"/>
    <n v="25"/>
    <n v="609.41"/>
    <n v="35.01"/>
    <m/>
    <n v="574.4"/>
    <n v="2.0333437545773676E-2"/>
    <n v="0"/>
    <n v="0"/>
    <m/>
    <s v="Approuvé"/>
    <n v="0.1"/>
    <n v="0.1"/>
    <n v="57.44"/>
    <m/>
    <n v="57.44"/>
    <s v="VWB"/>
    <n v="0"/>
    <n v="0"/>
    <n v="0"/>
    <n v="1"/>
    <m/>
    <m/>
    <n v="0"/>
    <s v="Valauto Roncq"/>
    <s v="SKODA"/>
    <m/>
    <x v="0"/>
    <n v="609.41"/>
    <n v="2.0333437545773676E-2"/>
  </r>
  <r>
    <x v="0"/>
    <x v="1"/>
    <x v="2"/>
    <x v="6"/>
    <d v="2023-04-06T00:00:00"/>
    <m/>
    <m/>
    <m/>
    <m/>
    <m/>
    <n v="0"/>
    <x v="0"/>
    <n v="556328"/>
    <n v="328"/>
    <s v="TMBJB7NY3PF038464"/>
    <s v="COGET ROMAIN"/>
    <x v="8"/>
    <n v="36145.83"/>
    <n v="0"/>
    <n v="36145.83"/>
    <n v="6"/>
    <n v="1416.25"/>
    <n v="35"/>
    <m/>
    <n v="1381.25"/>
    <n v="3.918155980925047E-2"/>
    <n v="0"/>
    <n v="-1100"/>
    <m/>
    <s v="Approuvé (forfait)"/>
    <n v="0.1"/>
    <n v="0.1"/>
    <n v="138.125"/>
    <m/>
    <n v="138.125"/>
    <s v="VWB"/>
    <n v="0"/>
    <n v="20"/>
    <n v="1"/>
    <n v="1"/>
    <m/>
    <m/>
    <n v="1"/>
    <s v="Valauto Roncq"/>
    <s v="SKODA"/>
    <m/>
    <x v="0"/>
    <n v="1416.25"/>
    <n v="3.918155980925047E-2"/>
  </r>
  <r>
    <x v="0"/>
    <x v="1"/>
    <x v="2"/>
    <x v="6"/>
    <d v="2023-04-08T00:00:00"/>
    <m/>
    <m/>
    <m/>
    <m/>
    <m/>
    <n v="0"/>
    <x v="8"/>
    <n v="556339"/>
    <n v="339"/>
    <s v="TMBGF7NY8PF038183"/>
    <s v="JAGGI FREDERIC"/>
    <x v="8"/>
    <n v="51454.17"/>
    <n v="1904.17"/>
    <n v="53358.34"/>
    <n v="6"/>
    <n v="1635.75"/>
    <n v="35"/>
    <m/>
    <n v="1600.75"/>
    <n v="3.0655938696743566E-2"/>
    <n v="0"/>
    <n v="0"/>
    <m/>
    <s v="Marge manquante"/>
    <n v="0.1"/>
    <n v="0.1"/>
    <n v="160.07500000000002"/>
    <m/>
    <n v="160.07500000000002"/>
    <s v="VWB"/>
    <n v="0"/>
    <n v="20"/>
    <n v="1"/>
    <n v="1"/>
    <m/>
    <m/>
    <n v="1"/>
    <s v="Valauto Roncq"/>
    <s v="SKODA"/>
    <m/>
    <x v="0"/>
    <n v="1635.75"/>
    <n v="3.0655938696743566E-2"/>
  </r>
  <r>
    <x v="0"/>
    <x v="1"/>
    <x v="2"/>
    <x v="88"/>
    <d v="2023-02-28T00:00:00"/>
    <m/>
    <m/>
    <m/>
    <m/>
    <m/>
    <n v="0"/>
    <x v="8"/>
    <n v="556341"/>
    <n v="341"/>
    <s v="TMBJR7NU7P5028518"/>
    <s v="SCIRE VALERIE"/>
    <x v="9"/>
    <n v="28533.33"/>
    <n v="3608.33"/>
    <n v="32141.660000000003"/>
    <n v="71"/>
    <n v="1954.76"/>
    <n v="35"/>
    <m/>
    <n v="1919.76"/>
    <n v="6.081702065170249E-2"/>
    <n v="-1250"/>
    <n v="0"/>
    <m/>
    <m/>
    <n v="0.1"/>
    <n v="0.1"/>
    <n v="191.976"/>
    <m/>
    <n v="191.976"/>
    <s v="VWB"/>
    <n v="1"/>
    <n v="20"/>
    <n v="1"/>
    <n v="1"/>
    <m/>
    <m/>
    <n v="1"/>
    <s v="Valauto Roncq"/>
    <s v="SKODA"/>
    <m/>
    <x v="0"/>
    <n v="1954.76"/>
    <n v="6.081702065170249E-2"/>
  </r>
  <r>
    <x v="0"/>
    <x v="1"/>
    <x v="2"/>
    <x v="17"/>
    <d v="2023-03-09T00:00:00"/>
    <m/>
    <m/>
    <m/>
    <m/>
    <m/>
    <m/>
    <x v="8"/>
    <n v="556361"/>
    <n v="361"/>
    <s v="TMBGR6NW2P3093083"/>
    <s v="PREVOST PHILIPPE"/>
    <x v="26"/>
    <n v="21054.16"/>
    <n v="1075"/>
    <n v="22129.16"/>
    <n v="3"/>
    <n v="1360.04"/>
    <n v="35.01"/>
    <m/>
    <n v="1325.03"/>
    <n v="6.1459178748764075E-2"/>
    <n v="0"/>
    <n v="-2016"/>
    <m/>
    <m/>
    <n v="0.1"/>
    <n v="0.1"/>
    <n v="132.50300000000001"/>
    <m/>
    <n v="132.50300000000001"/>
    <s v=""/>
    <n v="1"/>
    <n v="20"/>
    <n v="1"/>
    <n v="1"/>
    <m/>
    <m/>
    <n v="1"/>
    <s v="Valauto Roncq"/>
    <s v="SKODA"/>
    <m/>
    <x v="0"/>
    <n v="1360.04"/>
    <n v="6.1459178748764075E-2"/>
  </r>
  <r>
    <x v="0"/>
    <x v="1"/>
    <x v="2"/>
    <x v="40"/>
    <d v="2023-05-04T00:00:00"/>
    <m/>
    <m/>
    <m/>
    <m/>
    <m/>
    <n v="0"/>
    <x v="8"/>
    <n v="556364"/>
    <n v="364"/>
    <s v="TMBJB7NS4P8047383"/>
    <s v="DENIS DAMIEN"/>
    <x v="11"/>
    <n v="29479.17"/>
    <n v="1408.33"/>
    <n v="30887.5"/>
    <n v="6"/>
    <n v="1711.7"/>
    <n v="35"/>
    <m/>
    <n v="1676.7"/>
    <n v="5.5417239983812226E-2"/>
    <n v="0"/>
    <n v="-1000"/>
    <m/>
    <m/>
    <n v="0.1"/>
    <n v="0.1"/>
    <n v="167.67000000000002"/>
    <m/>
    <n v="167.67000000000002"/>
    <s v=""/>
    <n v="0"/>
    <n v="20"/>
    <n v="1"/>
    <n v="1"/>
    <m/>
    <m/>
    <n v="1"/>
    <s v="Valauto Roncq"/>
    <s v="SKODA"/>
    <m/>
    <x v="0"/>
    <n v="1711.7"/>
    <n v="5.5417239983812226E-2"/>
  </r>
  <r>
    <x v="0"/>
    <x v="1"/>
    <x v="2"/>
    <x v="23"/>
    <d v="2023-04-28T00:00:00"/>
    <m/>
    <m/>
    <m/>
    <m/>
    <m/>
    <m/>
    <x v="8"/>
    <n v="556414"/>
    <n v="414"/>
    <s v="TMBJJ7NS0P8521056"/>
    <s v="DERVEEUW FLORENT"/>
    <x v="11"/>
    <n v="40245.839999999997"/>
    <n v="2999.99"/>
    <n v="43245.829999999994"/>
    <n v="7"/>
    <n v="3801.37"/>
    <n v="35"/>
    <m/>
    <n v="3766.37"/>
    <n v="8.7901423096747144E-2"/>
    <n v="0"/>
    <n v="-1500"/>
    <m/>
    <s v="Approuvé"/>
    <n v="0.1"/>
    <n v="0.1"/>
    <n v="376.637"/>
    <m/>
    <n v="376.637"/>
    <s v="CGI"/>
    <n v="0"/>
    <n v="20"/>
    <n v="1"/>
    <n v="1"/>
    <m/>
    <m/>
    <n v="1"/>
    <s v="Valauto Roncq"/>
    <s v="SKODA"/>
    <m/>
    <x v="0"/>
    <n v="3801.37"/>
    <n v="8.7901423096747144E-2"/>
  </r>
  <r>
    <x v="0"/>
    <x v="1"/>
    <x v="2"/>
    <x v="23"/>
    <d v="2023-04-28T00:00:00"/>
    <m/>
    <m/>
    <m/>
    <m/>
    <m/>
    <m/>
    <x v="8"/>
    <n v="556419"/>
    <n v="419"/>
    <s v="TMBEE6PJ2P4062205"/>
    <s v="RODRIGUES FERNANDES FERNANDO"/>
    <x v="10"/>
    <n v="14475"/>
    <n v="0"/>
    <n v="14475"/>
    <n v="7"/>
    <n v="478.87"/>
    <n v="35"/>
    <m/>
    <n v="443.87"/>
    <n v="3.3082556131260793E-2"/>
    <n v="0"/>
    <n v="-1250"/>
    <m/>
    <s v="Approuvé"/>
    <n v="0.1"/>
    <n v="0.1"/>
    <n v="44.387"/>
    <m/>
    <n v="44.387"/>
    <s v=""/>
    <n v="1"/>
    <n v="20"/>
    <n v="1"/>
    <n v="1"/>
    <m/>
    <m/>
    <n v="1"/>
    <s v="Valauto Roncq"/>
    <s v="SKODA"/>
    <m/>
    <x v="0"/>
    <n v="478.87"/>
    <n v="3.3082556131260793E-2"/>
  </r>
  <r>
    <x v="0"/>
    <x v="1"/>
    <x v="2"/>
    <x v="79"/>
    <d v="2023-01-16T00:00:00"/>
    <m/>
    <m/>
    <m/>
    <m/>
    <m/>
    <m/>
    <x v="8"/>
    <n v="556420"/>
    <n v="420"/>
    <s v="TMBEC7NYXPF009428"/>
    <s v="OPTIMUM HABITAT"/>
    <x v="8"/>
    <n v="44012.5"/>
    <n v="7037.5"/>
    <n v="51050"/>
    <n v="10"/>
    <n v="1566.5"/>
    <n v="35"/>
    <m/>
    <n v="1531.5"/>
    <n v="3.068560235063663E-2"/>
    <n v="0"/>
    <n v="0"/>
    <m/>
    <m/>
    <n v="0.12"/>
    <n v="0.12"/>
    <n v="183.78"/>
    <m/>
    <n v="183.78"/>
    <s v="VWB"/>
    <n v="1"/>
    <n v="20"/>
    <n v="1"/>
    <n v="1"/>
    <m/>
    <m/>
    <n v="1"/>
    <s v="Valauto Roncq"/>
    <s v="SKODA"/>
    <m/>
    <x v="0"/>
    <n v="1566.5"/>
    <n v="3.068560235063663E-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5">
  <r>
    <x v="0"/>
    <s v="C"/>
    <x v="0"/>
    <x v="0"/>
    <d v="2026-01-22T00:00:00"/>
    <m/>
    <m/>
    <m/>
    <m/>
    <m/>
    <n v="0"/>
    <s v="RQCSA"/>
    <n v="89"/>
    <m/>
    <s v="WVGZZZE2XRP505667"/>
    <s v="DA COSTA LAETITIA"/>
    <s v="ID 5"/>
    <n v="41363.33"/>
    <n v="1433.33"/>
    <n v="42796.66"/>
    <n v="353"/>
    <n v="-4240.68"/>
    <n v="95"/>
    <m/>
    <n v="-4335.68"/>
    <n v="-9.9089041060680907E-2"/>
    <n v="-2995.77"/>
    <n v="0"/>
    <m/>
    <s v="marge négative  //  1/2 cmm //  Prise d'ordre le 08/01 et livraison le 22/01/2026"/>
    <m/>
    <n v="0.13"/>
    <n v="0"/>
    <n v="200"/>
    <n v="200"/>
    <s v=""/>
    <m/>
    <m/>
    <n v="0"/>
    <n v="1"/>
    <m/>
    <m/>
    <n v="0"/>
    <s v="Val de Lys Automobiles"/>
    <s v="VOLKSWAGEN"/>
    <m/>
    <s v="Valauto Roncq VW"/>
    <n v="-4240.68"/>
    <n v="-9.9089041060680907E-2"/>
    <s v="OUI"/>
  </r>
  <r>
    <x v="0"/>
    <s v="C"/>
    <x v="0"/>
    <x v="1"/>
    <d v="2026-01-24T00:00:00"/>
    <m/>
    <m/>
    <m/>
    <s v="x"/>
    <s v="X"/>
    <n v="-150"/>
    <s v="ASLME"/>
    <n v="94"/>
    <n v="2705"/>
    <s v="WVGZZZCS8SY037022"/>
    <s v="POLET CLEMENT"/>
    <s v="TAIGO"/>
    <n v="24822.33"/>
    <n v="-145.84"/>
    <n v="24676.49"/>
    <n v="123"/>
    <n v="380.41"/>
    <n v="95"/>
    <m/>
    <n v="285.41000000000003"/>
    <n v="1.5415887753890445E-2"/>
    <n v="-2641.12"/>
    <n v="0"/>
    <m/>
    <s v="ok vn payé / solde client acpte 2025 non déduit ni rbt"/>
    <n v="0.13"/>
    <n v="0.13"/>
    <n v="37.103300000000004"/>
    <m/>
    <n v="37.103300000000004"/>
    <s v="VWB"/>
    <n v="30"/>
    <n v="50"/>
    <n v="1"/>
    <n v="1"/>
    <m/>
    <m/>
    <n v="1"/>
    <s v="Val de Lys Automobiles"/>
    <s v="VOLKSWAGEN"/>
    <m/>
    <s v="Val de Lys "/>
    <n v="380.41"/>
    <n v="1.5415887753890445E-2"/>
    <s v="NON"/>
  </r>
  <r>
    <x v="0"/>
    <s v="C"/>
    <x v="0"/>
    <x v="2"/>
    <d v="2026-06-26T00:00:00"/>
    <m/>
    <m/>
    <m/>
    <m/>
    <m/>
    <m/>
    <s v="ASNMA"/>
    <n v="97"/>
    <n v="3504"/>
    <s v="WVGZZZA15SK002127"/>
    <s v="BRANLE  WILLY"/>
    <s v="T ROC"/>
    <n v="42230.67"/>
    <n v="1083.33"/>
    <n v="43314"/>
    <n v="171"/>
    <n v="484.39"/>
    <n v="95"/>
    <m/>
    <n v="389.39"/>
    <n v="1.1183220205938033E-2"/>
    <n v="-5764.54"/>
    <n v="0"/>
    <m/>
    <s v="0 comm demandée  //  Forfait"/>
    <m/>
    <n v="0.12"/>
    <n v="0"/>
    <n v="200"/>
    <n v="200"/>
    <s v=""/>
    <n v="30"/>
    <m/>
    <n v="0"/>
    <n v="1"/>
    <m/>
    <m/>
    <n v="0"/>
    <s v="Val de Lys Automobiles"/>
    <s v="VOLKSWAGEN"/>
    <m/>
    <s v="Val de Lys "/>
    <n v="484.39"/>
    <n v="1.1183220205938033E-2"/>
    <s v="NON"/>
  </r>
  <r>
    <x v="0"/>
    <s v="C"/>
    <x v="0"/>
    <x v="3"/>
    <d v="2026-06-30T00:00:00"/>
    <m/>
    <m/>
    <m/>
    <m/>
    <m/>
    <m/>
    <s v="ASALA"/>
    <n v="98"/>
    <n v="3631"/>
    <s v="WVGZZZE21TE048962"/>
    <s v="VANDROMME DAVID"/>
    <s v="ID 4"/>
    <n v="37605"/>
    <n v="1433.33"/>
    <n v="39038.33"/>
    <n v="63"/>
    <n v="875.76"/>
    <n v="95"/>
    <m/>
    <n v="780.76"/>
    <n v="2.2433336671932431E-2"/>
    <n v="0"/>
    <n v="0"/>
    <m/>
    <m/>
    <n v="0.1"/>
    <n v="0.12"/>
    <n v="78.076000000000008"/>
    <m/>
    <n v="78.076000000000008"/>
    <s v="VWB"/>
    <m/>
    <m/>
    <n v="0"/>
    <n v="1"/>
    <m/>
    <m/>
    <n v="0"/>
    <s v="Val de Lys Automobiles"/>
    <s v="VOLKSWAGEN"/>
    <m/>
    <s v="Val de Lys "/>
    <n v="875.76"/>
    <n v="2.2433336671932431E-2"/>
    <s v="NON"/>
  </r>
  <r>
    <x v="1"/>
    <s v="C"/>
    <x v="1"/>
    <x v="4"/>
    <d v="2026-05-23T00:00:00"/>
    <m/>
    <m/>
    <m/>
    <m/>
    <m/>
    <n v="0"/>
    <s v="ARNLE"/>
    <n v="572"/>
    <m/>
    <s v="VSSZZZK1ZNP023607"/>
    <s v="ROBERT MALIKA"/>
    <s v="Cupra el-Born"/>
    <n v="28388.74"/>
    <n v="0"/>
    <n v="28388.74"/>
    <n v="1258"/>
    <n v="-2998.39"/>
    <n v="0"/>
    <m/>
    <n v="-2998.39"/>
    <n v="-0.10561898837355936"/>
    <n v="0"/>
    <n v="0"/>
    <m/>
    <s v="marge négative  //  manque signatures "/>
    <m/>
    <n v="0.1"/>
    <n v="0"/>
    <n v="150"/>
    <n v="150"/>
    <s v=""/>
    <n v="0"/>
    <n v="50"/>
    <n v="1"/>
    <n v="1"/>
    <m/>
    <m/>
    <n v="1"/>
    <s v="Valauto Roncq"/>
    <s v="CUPRA"/>
    <m/>
    <s v="Valauto Arras"/>
    <n v="-2998.39"/>
    <n v="-0.10561898837355936"/>
    <s v="OUI"/>
  </r>
  <r>
    <x v="1"/>
    <s v="C"/>
    <x v="0"/>
    <x v="5"/>
    <d v="2026-03-18T00:00:00"/>
    <m/>
    <m/>
    <m/>
    <m/>
    <m/>
    <n v="0"/>
    <s v="RQGDI"/>
    <n v="594"/>
    <n v="511408"/>
    <s v="WVGZZZE20RP506374"/>
    <s v="CH CONSULTING"/>
    <s v="ID 5"/>
    <n v="41363.33"/>
    <n v="1433.33"/>
    <n v="42796.66"/>
    <n v="413"/>
    <n v="-6904.53"/>
    <n v="95"/>
    <m/>
    <n v="-6999.53"/>
    <n v="-0.16133338442766326"/>
    <n v="-2995.77"/>
    <n v="0"/>
    <m/>
    <s v="marge négative //  challenge  //  VN vendu 38493,76€ au lieu de 38990€"/>
    <m/>
    <n v="0.13"/>
    <n v="0"/>
    <n v="200"/>
    <n v="200"/>
    <s v="VWB"/>
    <m/>
    <n v="50"/>
    <n v="1"/>
    <n v="1"/>
    <m/>
    <m/>
    <n v="1"/>
    <s v="Valauto Roncq"/>
    <s v="VOLKSWAGEN"/>
    <m/>
    <s v="Valauto Roncq VW"/>
    <n v="-6904.53"/>
    <n v="-0.16133338442766326"/>
    <s v="OUI"/>
  </r>
  <r>
    <x v="1"/>
    <s v="C"/>
    <x v="2"/>
    <x v="6"/>
    <d v="2026-02-17T00:00:00"/>
    <m/>
    <m/>
    <m/>
    <m/>
    <m/>
    <n v="0"/>
    <s v="RQTHC"/>
    <n v="609"/>
    <n v="511811"/>
    <s v="TMBJB7PSXST106889"/>
    <s v="PARIS TERMINAL SA"/>
    <s v="KODIAQ"/>
    <n v="40833.33"/>
    <n v="2775"/>
    <n v="43608.33"/>
    <n v="146"/>
    <n v="1189.23"/>
    <n v="35.01"/>
    <m/>
    <n v="1154.22"/>
    <n v="2.7270707224972844E-2"/>
    <n v="-4712"/>
    <n v="0"/>
    <m/>
    <m/>
    <n v="0.13"/>
    <n v="0.13"/>
    <n v="150.04860000000002"/>
    <m/>
    <n v="150.04860000000002"/>
    <s v=""/>
    <m/>
    <m/>
    <n v="0"/>
    <n v="1"/>
    <m/>
    <m/>
    <n v="0"/>
    <s v="Valauto Roncq"/>
    <s v="SKODA"/>
    <m/>
    <s v="Valauto Roncq Skoda"/>
    <n v="1189.23"/>
    <n v="2.7270707224972844E-2"/>
    <s v="NON"/>
  </r>
  <r>
    <x v="1"/>
    <s v="NP"/>
    <x v="0"/>
    <x v="7"/>
    <d v="2026-02-23T00:00:00"/>
    <m/>
    <m/>
    <m/>
    <s v="x"/>
    <m/>
    <n v="24432.880000000001"/>
    <s v="LTBDU"/>
    <n v="612"/>
    <m/>
    <s v="WVGZZZCS9TY011112"/>
    <s v="BAILLEUL KLEBER"/>
    <s v="TAIGO"/>
    <n v="27264"/>
    <n v="922.83"/>
    <n v="28186.83"/>
    <n v="118"/>
    <n v="964.11"/>
    <n v="95"/>
    <m/>
    <n v="869.11"/>
    <n v="3.4204271995112612E-2"/>
    <n v="-2921.79"/>
    <n v="0"/>
    <m/>
    <s v="solde client mq financement"/>
    <n v="0.13"/>
    <n v="0.13"/>
    <n v="112.9843"/>
    <m/>
    <n v="112.9843"/>
    <s v=""/>
    <n v="30"/>
    <n v="50"/>
    <n v="1"/>
    <n v="1"/>
    <m/>
    <m/>
    <n v="1"/>
    <s v="Valauto Roncq"/>
    <s v="VOLKSWAGEN"/>
    <m/>
    <s v="Valauto Lambersart VW"/>
    <n v="964.11"/>
    <n v="3.4204271995112612E-2"/>
    <s v="NON"/>
  </r>
  <r>
    <x v="1"/>
    <s v="C"/>
    <x v="0"/>
    <x v="8"/>
    <d v="2026-02-11T00:00:00"/>
    <m/>
    <m/>
    <m/>
    <m/>
    <m/>
    <n v="0"/>
    <s v="RXNTA"/>
    <n v="615"/>
    <n v="515962"/>
    <s v="WVGZZZCT4TW424074"/>
    <s v="DELSARTE BERTIL"/>
    <s v="TIGUAN"/>
    <n v="48155"/>
    <n v="5220.84"/>
    <n v="53375.839999999997"/>
    <n v="57"/>
    <n v="1025.17"/>
    <n v="95"/>
    <m/>
    <n v="930.17000000000007"/>
    <n v="1.9206629816036623E-2"/>
    <n v="-4803.83"/>
    <n v="-2000"/>
    <m/>
    <m/>
    <n v="0.13"/>
    <n v="0.13"/>
    <n v="120.92210000000001"/>
    <m/>
    <n v="120.92210000000001"/>
    <s v=""/>
    <n v="30"/>
    <m/>
    <n v="0"/>
    <n v="1"/>
    <m/>
    <m/>
    <n v="0"/>
    <s v="Valauto Roncq"/>
    <s v="VOLKSWAGEN"/>
    <m/>
    <s v="Valauto Roubaix"/>
    <n v="1025.17"/>
    <n v="1.9206629816036623E-2"/>
    <s v="NON"/>
  </r>
  <r>
    <x v="1"/>
    <s v="C"/>
    <x v="0"/>
    <x v="9"/>
    <d v="2026-04-09T00:00:00"/>
    <m/>
    <m/>
    <m/>
    <m/>
    <m/>
    <m/>
    <s v="RXNTA"/>
    <n v="616"/>
    <m/>
    <s v="WVGZZZCT5TW519887"/>
    <s v="OUALI SLIMANE"/>
    <s v="TIGUAN"/>
    <n v="44655"/>
    <n v="8791.67"/>
    <n v="53446.67"/>
    <n v="73"/>
    <n v="1382.28"/>
    <n v="95"/>
    <m/>
    <n v="1287.28"/>
    <n v="2.586278995492142E-2"/>
    <n v="-5810.2"/>
    <n v="0"/>
    <m/>
    <m/>
    <n v="0.13"/>
    <n v="0.13"/>
    <n v="167.34639999999999"/>
    <m/>
    <n v="167.34639999999999"/>
    <s v=""/>
    <n v="30"/>
    <m/>
    <n v="0"/>
    <n v="1"/>
    <m/>
    <m/>
    <n v="0"/>
    <s v="Valauto Roncq"/>
    <s v="VOLKSWAGEN"/>
    <m/>
    <s v="Valauto Roubaix"/>
    <n v="1382.28"/>
    <n v="2.586278995492142E-2"/>
    <s v="NON"/>
  </r>
  <r>
    <x v="1"/>
    <s v="C"/>
    <x v="0"/>
    <x v="10"/>
    <d v="2026-05-02T00:00:00"/>
    <m/>
    <m/>
    <m/>
    <m/>
    <m/>
    <n v="0"/>
    <s v="RXNTA"/>
    <n v="619"/>
    <n v="516067"/>
    <s v="WVGZZZC17TY067136"/>
    <s v="TOUAF AHMED"/>
    <s v="T CROSS"/>
    <n v="28389"/>
    <n v="-1516.67"/>
    <n v="26872.33"/>
    <n v="46"/>
    <n v="1076.06"/>
    <n v="95"/>
    <m/>
    <n v="981.06"/>
    <n v="4.0043420127692679E-2"/>
    <n v="0"/>
    <n v="-3349.99"/>
    <m/>
    <m/>
    <n v="0.1"/>
    <n v="0.1"/>
    <n v="98.105999999999995"/>
    <m/>
    <n v="98.105999999999995"/>
    <s v=""/>
    <n v="30"/>
    <m/>
    <n v="0"/>
    <n v="1"/>
    <m/>
    <m/>
    <n v="0"/>
    <s v="Valauto Roncq"/>
    <s v="VOLKSWAGEN"/>
    <m/>
    <s v="Valauto Roubaix"/>
    <n v="1076.06"/>
    <n v="4.0043420127692679E-2"/>
    <s v="NON"/>
  </r>
  <r>
    <x v="1"/>
    <s v="C"/>
    <x v="0"/>
    <x v="11"/>
    <d v="2026-06-04T00:00:00"/>
    <m/>
    <m/>
    <m/>
    <m/>
    <m/>
    <n v="0"/>
    <s v="RXNTA"/>
    <n v="620"/>
    <m/>
    <s v="WVGZZZA26TV038191"/>
    <s v="CRENEAU ERIC"/>
    <s v="T ROC"/>
    <n v="24380.67"/>
    <n v="808.33"/>
    <n v="25189"/>
    <n v="62"/>
    <n v="657.87"/>
    <n v="95"/>
    <m/>
    <n v="562.87"/>
    <n v="2.6117352812735719E-2"/>
    <n v="0"/>
    <n v="-1250"/>
    <m/>
    <m/>
    <n v="0.13"/>
    <n v="0.12"/>
    <n v="73.173100000000005"/>
    <m/>
    <n v="73.173100000000005"/>
    <s v=""/>
    <n v="30"/>
    <m/>
    <n v="0"/>
    <n v="1"/>
    <m/>
    <m/>
    <n v="0"/>
    <s v="Valauto Roncq"/>
    <s v="VOLKSWAGEN"/>
    <m/>
    <s v="Valauto Roubaix"/>
    <n v="657.87"/>
    <n v="2.6117352812735719E-2"/>
    <s v="NON"/>
  </r>
  <r>
    <x v="1"/>
    <s v="NL"/>
    <x v="1"/>
    <x v="12"/>
    <s v=""/>
    <m/>
    <m/>
    <m/>
    <m/>
    <m/>
    <m/>
    <n v="0"/>
    <n v="621"/>
    <m/>
    <s v="VSSZZZP4T1068908"/>
    <s v="PROLYNE"/>
    <s v="TERRAMAR"/>
    <n v="49204.33"/>
    <n v="1612.5"/>
    <n v="50816.83"/>
    <n v="20"/>
    <n v="331.87"/>
    <n v="22"/>
    <m/>
    <n v="309.87"/>
    <n v="6.5307103965359502E-3"/>
    <n v="0"/>
    <n v="611.66999999999996"/>
    <m/>
    <m/>
    <m/>
    <n v="0"/>
    <n v="0"/>
    <m/>
    <n v="0"/>
    <s v=""/>
    <n v="0"/>
    <n v="0"/>
    <n v="0"/>
    <n v="1"/>
    <m/>
    <m/>
    <n v="0"/>
    <s v="Valauto Roncq"/>
    <s v="CUPRA"/>
    <m/>
    <e v="#N/A"/>
    <n v="331.87"/>
    <n v="6.5307103965359502E-3"/>
    <s v="NON"/>
  </r>
  <r>
    <x v="2"/>
    <s v="C"/>
    <x v="3"/>
    <x v="13"/>
    <d v="2026-01-31T00:00:00"/>
    <m/>
    <m/>
    <m/>
    <m/>
    <m/>
    <n v="0"/>
    <s v="LETLE"/>
    <n v="5059"/>
    <n v="2104841989"/>
    <s v="KMHKR81EFPU180873"/>
    <s v="MERIEN VALENTIN"/>
    <s v="IONIQ"/>
    <n v="49500.480000000003"/>
    <n v="750"/>
    <n v="50250.48"/>
    <n v="986"/>
    <n v="-12931.51"/>
    <n v="-0.01"/>
    <m/>
    <n v="-12931.5"/>
    <n v="-0.25734102440414497"/>
    <n v="-4681.54"/>
    <n v="0"/>
    <m/>
    <s v="marge négative  //  Vieux stock"/>
    <m/>
    <n v="0.13"/>
    <n v="0"/>
    <n v="300"/>
    <n v="300"/>
    <s v=""/>
    <n v="0"/>
    <n v="100"/>
    <n v="1"/>
    <n v="1"/>
    <m/>
    <m/>
    <n v="1"/>
    <s v="Valauto Lomme  "/>
    <s v="HYUNDAI"/>
    <m/>
    <s v="Hyundai Lomme"/>
    <n v="-12931.51"/>
    <n v="-0.25734102440414497"/>
    <s v="OUI"/>
  </r>
  <r>
    <x v="2"/>
    <s v="C"/>
    <x v="3"/>
    <x v="14"/>
    <d v="2026-05-30T00:00:00"/>
    <m/>
    <m/>
    <m/>
    <m/>
    <m/>
    <n v="0"/>
    <s v="LELBO"/>
    <n v="5084"/>
    <n v="2104860376"/>
    <s v="TMAK281GFPJ093622"/>
    <s v="SONNEVILLE MARYSE"/>
    <s v="KONA"/>
    <n v="34754.089999999997"/>
    <n v="0"/>
    <n v="34754.089999999997"/>
    <n v="1072"/>
    <n v="-11953.03"/>
    <n v="0"/>
    <m/>
    <n v="-11953.03"/>
    <n v="-0.34393160632316949"/>
    <n v="-2084.7600000000002"/>
    <n v="0"/>
    <m/>
    <s v="marge négative  //  Forfait vieux stock"/>
    <m/>
    <n v="0.13"/>
    <n v="0"/>
    <n v="300"/>
    <n v="300"/>
    <s v="Hyundai Finance"/>
    <n v="0"/>
    <s v="0"/>
    <n v="1"/>
    <n v="1"/>
    <m/>
    <m/>
    <n v="1"/>
    <s v="Valauto Lomme  "/>
    <s v="HYUNDAI"/>
    <m/>
    <s v="Hyundai Lomme"/>
    <n v="-11953.03"/>
    <n v="-0.34393160632316949"/>
    <s v="OUI"/>
  </r>
  <r>
    <x v="2"/>
    <s v="C"/>
    <x v="3"/>
    <x v="15"/>
    <d v="2026-04-09T00:00:00"/>
    <m/>
    <m/>
    <m/>
    <m/>
    <m/>
    <n v="0"/>
    <s v="LEGCH"/>
    <n v="5141"/>
    <n v="2104937191"/>
    <s v="TMAH881A9RJ002231"/>
    <s v="CARRE DIDIER"/>
    <s v="KONA"/>
    <n v="34670.76"/>
    <n v="541.66999999999996"/>
    <n v="35212.43"/>
    <n v="946"/>
    <n v="-3575.79"/>
    <n v="0"/>
    <m/>
    <n v="-3575.79"/>
    <n v="-0.10154908366165016"/>
    <n v="-6795.26"/>
    <n v="0"/>
    <m/>
    <s v="Marge négative  //  Forfait vieux stock  //  1 AN pour livrer"/>
    <m/>
    <n v="0.13"/>
    <n v="0"/>
    <m/>
    <n v="0"/>
    <s v="Hyundai Finance"/>
    <n v="0"/>
    <n v="50"/>
    <n v="1"/>
    <n v="1"/>
    <m/>
    <m/>
    <n v="1"/>
    <s v="Valauto Lomme  "/>
    <s v="HYUNDAI"/>
    <m/>
    <s v="Hyundai Lomme"/>
    <n v="-3575.79"/>
    <n v="-0.10154908366165016"/>
    <s v="OUI"/>
  </r>
  <r>
    <x v="2"/>
    <s v="C"/>
    <x v="3"/>
    <x v="16"/>
    <d v="2026-02-13T00:00:00"/>
    <m/>
    <m/>
    <m/>
    <m/>
    <m/>
    <n v="0"/>
    <s v="LETLE"/>
    <n v="5258"/>
    <n v="2104698357"/>
    <s v="TMAH381BGPJ154164"/>
    <s v="PRUD'HOMME DOMINIQUE"/>
    <s v="I30"/>
    <n v="25129.09"/>
    <n v="0"/>
    <n v="25129.09"/>
    <n v="806"/>
    <n v="-1615.07"/>
    <m/>
    <m/>
    <n v="-1615.07"/>
    <n v="-6.4270930622636946E-2"/>
    <n v="-2322.66"/>
    <n v="0"/>
    <m/>
    <s v="marge négative  //  Challenge vieux stock"/>
    <m/>
    <n v="0.13"/>
    <n v="0"/>
    <n v="300"/>
    <n v="300"/>
    <s v=""/>
    <n v="0"/>
    <s v="0"/>
    <n v="1"/>
    <n v="1"/>
    <m/>
    <m/>
    <n v="1"/>
    <s v="Valauto Lomme  "/>
    <s v="HYUNDAI"/>
    <m/>
    <s v="Hyundai Lomme"/>
    <n v="-1615.07"/>
    <n v="-6.4270930622636946E-2"/>
    <s v="OUI"/>
  </r>
  <r>
    <x v="2"/>
    <s v="C"/>
    <x v="3"/>
    <x v="17"/>
    <d v="2026-05-22T00:00:00"/>
    <m/>
    <m/>
    <m/>
    <m/>
    <m/>
    <m/>
    <s v="LELBO"/>
    <n v="5270"/>
    <n v="2105035660"/>
    <s v="KMHKR81FPPU181397"/>
    <s v="LILA"/>
    <s v="IONIQ"/>
    <n v="53083.81"/>
    <n v="333.33"/>
    <n v="53417.14"/>
    <n v="896"/>
    <n v="-8143.94"/>
    <n v="0.01"/>
    <m/>
    <n v="-8143.95"/>
    <n v="-0.15245930426076723"/>
    <n v="-17930.68"/>
    <n v="0"/>
    <m/>
    <s v="marge négative  //  Forfait vieux stock"/>
    <m/>
    <n v="0.13"/>
    <n v="0"/>
    <n v="300"/>
    <n v="300"/>
    <s v="Banque"/>
    <n v="0"/>
    <s v="0"/>
    <n v="1"/>
    <n v="1"/>
    <m/>
    <m/>
    <n v="1"/>
    <s v="Valauto Lomme  "/>
    <s v="HYUNDAI"/>
    <m/>
    <s v="Hyundai Lomme"/>
    <n v="-8143.94"/>
    <n v="-0.15245930426076723"/>
    <s v="OUI"/>
  </r>
  <r>
    <x v="2"/>
    <s v="C"/>
    <x v="3"/>
    <x v="17"/>
    <d v="2026-05-22T00:00:00"/>
    <m/>
    <m/>
    <m/>
    <m/>
    <m/>
    <m/>
    <s v="LELBO"/>
    <n v="5304"/>
    <n v="2105046851"/>
    <s v="KMHKR81EFPU225522"/>
    <s v="LILA"/>
    <s v="IONIQ"/>
    <n v="49833.81"/>
    <n v="0"/>
    <n v="49833.81"/>
    <n v="864"/>
    <n v="-8054.43"/>
    <n v="0"/>
    <m/>
    <n v="-8054.43"/>
    <n v="-0.16162581187350517"/>
    <n v="-11808.7"/>
    <n v="0"/>
    <m/>
    <s v="marge négative  //  Forfait vieux stock"/>
    <m/>
    <n v="0.13"/>
    <n v="0"/>
    <n v="300"/>
    <n v="300"/>
    <s v="Banque"/>
    <n v="0"/>
    <s v="0"/>
    <n v="1"/>
    <n v="1"/>
    <m/>
    <m/>
    <n v="1"/>
    <s v="Valauto Lomme  "/>
    <s v="HYUNDAI"/>
    <m/>
    <s v="Hyundai Lomme"/>
    <n v="-8054.43"/>
    <n v="-0.16162581187350517"/>
    <s v="OUI"/>
  </r>
  <r>
    <x v="2"/>
    <s v="C"/>
    <x v="3"/>
    <x v="17"/>
    <d v="2026-05-22T00:00:00"/>
    <m/>
    <m/>
    <m/>
    <m/>
    <m/>
    <m/>
    <s v="LELBO"/>
    <n v="5308"/>
    <n v="2105048641"/>
    <s v="KMHKR81FPPU210158"/>
    <s v="LILA"/>
    <s v="IONIQ"/>
    <n v="52750.48"/>
    <n v="750"/>
    <n v="53500.480000000003"/>
    <n v="862"/>
    <n v="-8130.31"/>
    <n v="0"/>
    <m/>
    <n v="-8130.31"/>
    <n v="-0.15196704777228168"/>
    <n v="-12677.69"/>
    <n v="0"/>
    <m/>
    <s v="marge négative  //  Forfait vieux stock"/>
    <m/>
    <n v="0.13"/>
    <n v="0"/>
    <n v="300"/>
    <n v="300"/>
    <s v="Banque"/>
    <n v="0"/>
    <s v="0"/>
    <n v="1"/>
    <n v="1"/>
    <m/>
    <m/>
    <n v="1"/>
    <s v="Valauto Lomme  "/>
    <s v="HYUNDAI"/>
    <m/>
    <s v="Hyundai Lomme"/>
    <n v="-8130.31"/>
    <n v="-0.15196704777228168"/>
    <s v="OUI"/>
  </r>
  <r>
    <x v="2"/>
    <s v="C"/>
    <x v="3"/>
    <x v="13"/>
    <d v="2026-01-30T00:00:00"/>
    <m/>
    <m/>
    <m/>
    <m/>
    <m/>
    <n v="0"/>
    <s v="LELBO"/>
    <n v="5368"/>
    <n v="2105174011"/>
    <s v="TMAH351BGPJ227180"/>
    <s v="RIBEAUCOURT EDOUARD"/>
    <s v="I30"/>
    <n v="24295.759999999998"/>
    <n v="583.33000000000004"/>
    <n v="24879.09"/>
    <n v="685"/>
    <n v="-2510.8200000000002"/>
    <n v="0"/>
    <m/>
    <n v="-2510.8200000000002"/>
    <n v="-0.1009208938108267"/>
    <n v="-2818.02"/>
    <n v="0"/>
    <m/>
    <s v="marge négative  //  Challenge vieux stock"/>
    <m/>
    <n v="0.13"/>
    <n v="0"/>
    <n v="300"/>
    <n v="300"/>
    <s v=""/>
    <n v="0"/>
    <s v="0"/>
    <n v="1"/>
    <n v="1"/>
    <m/>
    <m/>
    <n v="1"/>
    <s v="Valauto Lomme  "/>
    <s v="HYUNDAI"/>
    <m/>
    <s v="Hyundai Lomme"/>
    <n v="-2510.8200000000002"/>
    <n v="-0.1009208938108267"/>
    <s v="OUI"/>
  </r>
  <r>
    <x v="2"/>
    <s v="C"/>
    <x v="3"/>
    <x v="18"/>
    <d v="2026-06-03T00:00:00"/>
    <m/>
    <m/>
    <m/>
    <m/>
    <m/>
    <n v="0"/>
    <s v="LELBO"/>
    <n v="5393"/>
    <n v="2105209894"/>
    <s v="KMHM541A9PA017624"/>
    <s v="BELLAY CHRISTOPHE"/>
    <s v="IONIQ"/>
    <n v="51167.14"/>
    <n v="825"/>
    <n v="51992.14"/>
    <n v="771"/>
    <n v="-6596.57"/>
    <n v="0"/>
    <m/>
    <n v="-6596.57"/>
    <n v="-0.12687629322432198"/>
    <n v="-9944.77"/>
    <n v="0"/>
    <m/>
    <s v="marge négative  //  Challenge vieux stock"/>
    <m/>
    <n v="0.13"/>
    <n v="0"/>
    <n v="300"/>
    <n v="300"/>
    <s v=""/>
    <n v="0"/>
    <m/>
    <n v="0"/>
    <n v="1"/>
    <m/>
    <m/>
    <n v="0"/>
    <s v="Valauto Lomme  "/>
    <s v="HYUNDAI"/>
    <m/>
    <s v="Hyundai Lomme"/>
    <n v="-6596.57"/>
    <n v="-0.12687629322432198"/>
    <s v="OUI"/>
  </r>
  <r>
    <x v="2"/>
    <s v="C"/>
    <x v="3"/>
    <x v="19"/>
    <d v="2026-01-05T00:00:00"/>
    <m/>
    <m/>
    <m/>
    <m/>
    <m/>
    <n v="0"/>
    <s v="LEGCH"/>
    <n v="5519"/>
    <n v="2105325853"/>
    <s v="NLHBN51H8SZ493976"/>
    <s v="DELMARE ERIC"/>
    <s v="I20"/>
    <n v="16545.759999999998"/>
    <n v="458.33"/>
    <n v="17004.09"/>
    <n v="519"/>
    <n v="739.64"/>
    <n v="0"/>
    <m/>
    <n v="739.64"/>
    <n v="4.3497770242335816E-2"/>
    <n v="-792"/>
    <n v="0"/>
    <m/>
    <m/>
    <n v="0.13"/>
    <n v="0.13"/>
    <n v="96.153199999999998"/>
    <m/>
    <n v="96.153199999999998"/>
    <s v=""/>
    <n v="0"/>
    <n v="100"/>
    <n v="1"/>
    <n v="1"/>
    <m/>
    <m/>
    <n v="1"/>
    <s v="Valauto Lomme  "/>
    <s v="HYUNDAI"/>
    <m/>
    <s v="Hyundai Lomme"/>
    <n v="739.64"/>
    <n v="4.3497770242335816E-2"/>
    <s v="NON"/>
  </r>
  <r>
    <x v="2"/>
    <s v="C"/>
    <x v="3"/>
    <x v="17"/>
    <d v="2026-05-22T00:00:00"/>
    <m/>
    <m/>
    <m/>
    <m/>
    <m/>
    <n v="0"/>
    <s v="LELBO"/>
    <n v="5530"/>
    <n v="2105362616"/>
    <s v="KMHKR81A2SU316365"/>
    <s v="NOUGAOUI  NABIL"/>
    <s v="IONIQ"/>
    <n v="49042.14"/>
    <n v="575"/>
    <n v="49617.14"/>
    <n v="631"/>
    <n v="-4215.91"/>
    <n v="0"/>
    <m/>
    <n v="-4215.91"/>
    <n v="-8.4968823273570387E-2"/>
    <n v="-11650.7"/>
    <n v="0"/>
    <m/>
    <s v="mage négative  //  Forfait vieux stock"/>
    <m/>
    <n v="0.13"/>
    <n v="0"/>
    <n v="300"/>
    <n v="300"/>
    <s v="Banque"/>
    <n v="0"/>
    <s v="0"/>
    <n v="1"/>
    <n v="1"/>
    <m/>
    <m/>
    <n v="1"/>
    <s v="Valauto Lomme  "/>
    <s v="HYUNDAI"/>
    <m/>
    <s v="Hyundai Lomme"/>
    <n v="-4215.91"/>
    <n v="-8.4968823273570387E-2"/>
    <s v="OUI"/>
  </r>
  <r>
    <x v="2"/>
    <s v="C"/>
    <x v="3"/>
    <x v="20"/>
    <d v="2026-01-23T00:00:00"/>
    <m/>
    <m/>
    <m/>
    <m/>
    <m/>
    <n v="0"/>
    <s v="LEGJA"/>
    <n v="5579"/>
    <n v="2105325861"/>
    <s v="NLHBN51G0SZ549836"/>
    <s v="VERKINDERE CAMILLE"/>
    <s v="I20"/>
    <n v="19879.09"/>
    <n v="458.33"/>
    <n v="20337.420000000002"/>
    <n v="443"/>
    <n v="806.89"/>
    <n v="0"/>
    <m/>
    <n v="806.89"/>
    <n v="3.9675140701229551E-2"/>
    <n v="-2021.76"/>
    <n v="0"/>
    <m/>
    <m/>
    <n v="0.13"/>
    <n v="0.13"/>
    <n v="104.89570000000001"/>
    <m/>
    <n v="104.89570000000001"/>
    <s v="Hyundai Finance"/>
    <n v="30"/>
    <n v="100"/>
    <n v="1"/>
    <n v="1"/>
    <m/>
    <m/>
    <n v="1"/>
    <s v="Valauto Lomme  "/>
    <s v="HYUNDAI"/>
    <m/>
    <s v="Hyundai Lomme"/>
    <n v="806.89"/>
    <n v="3.9675140701229551E-2"/>
    <s v="NON"/>
  </r>
  <r>
    <x v="2"/>
    <s v="C"/>
    <x v="3"/>
    <x v="21"/>
    <d v="2026-04-04T00:00:00"/>
    <m/>
    <m/>
    <m/>
    <m/>
    <m/>
    <n v="0"/>
    <s v="LELBO"/>
    <n v="5593"/>
    <n v="2105467969"/>
    <s v="NLHBN81G7SZ532095"/>
    <s v="THIRON  MARIE-CAMILLE"/>
    <s v="BAYON"/>
    <n v="21795.759999999998"/>
    <n v="166.67"/>
    <n v="21962.429999999997"/>
    <n v="486"/>
    <n v="547.27"/>
    <n v="0"/>
    <m/>
    <n v="547.27"/>
    <n v="2.4918463029819562E-2"/>
    <n v="-3569.26"/>
    <n v="0"/>
    <m/>
    <s v="VN vendu  19990€ au lieu de 21990€"/>
    <m/>
    <n v="0.13"/>
    <n v="0"/>
    <n v="150"/>
    <n v="150"/>
    <s v=""/>
    <n v="0"/>
    <m/>
    <n v="0"/>
    <n v="1"/>
    <m/>
    <m/>
    <n v="0"/>
    <s v="Valauto Lomme  "/>
    <s v="HYUNDAI"/>
    <m/>
    <s v="Hyundai Lomme"/>
    <n v="547.27"/>
    <n v="2.4918463029819562E-2"/>
    <s v="NON"/>
  </r>
  <r>
    <x v="2"/>
    <s v="C"/>
    <x v="3"/>
    <x v="4"/>
    <d v="2026-05-15T00:00:00"/>
    <m/>
    <m/>
    <m/>
    <m/>
    <m/>
    <m/>
    <s v="LEGCH"/>
    <n v="5604"/>
    <n v="2105476163"/>
    <s v="NLHBN51G4SZ562234"/>
    <s v="COUTEREAU CAMILLE"/>
    <s v="I20"/>
    <n v="18712.43"/>
    <n v="166.67"/>
    <n v="18879.099999999999"/>
    <n v="526"/>
    <n v="1351.98"/>
    <n v="-0.01"/>
    <n v="-354.08"/>
    <n v="997.91000000000008"/>
    <n v="5.2857392566382944E-2"/>
    <n v="-2257.2600000000002"/>
    <n v="0"/>
    <m/>
    <m/>
    <n v="0.12"/>
    <n v="0.13"/>
    <n v="119.7492"/>
    <m/>
    <n v="119.7492"/>
    <s v="Hyundai Finance"/>
    <n v="0"/>
    <n v="50"/>
    <n v="1"/>
    <n v="1"/>
    <m/>
    <m/>
    <n v="1"/>
    <s v="Valauto Lomme  "/>
    <s v="HYUNDAI"/>
    <m/>
    <s v="Hyundai Lomme"/>
    <n v="1351.98"/>
    <n v="7.1612523902092801E-2"/>
    <s v="NON"/>
  </r>
  <r>
    <x v="2"/>
    <s v="C"/>
    <x v="3"/>
    <x v="22"/>
    <d v="2026-06-05T00:00:00"/>
    <m/>
    <m/>
    <m/>
    <m/>
    <m/>
    <m/>
    <s v="LEGCH"/>
    <n v="5606"/>
    <n v="2105476168"/>
    <s v="NLHBR81G7SZ491584"/>
    <s v="SAWADOGO AURELIEN"/>
    <s v="BAYON"/>
    <n v="23045.759999999998"/>
    <n v="166.67"/>
    <n v="23212.429999999997"/>
    <n v="548"/>
    <n v="-590.08000000000004"/>
    <n v="0"/>
    <m/>
    <n v="-590.08000000000004"/>
    <n v="-2.5420862873899896E-2"/>
    <n v="-3679.26"/>
    <n v="0"/>
    <m/>
    <s v="marge négative  //  0 forfait demandé"/>
    <m/>
    <n v="0.13"/>
    <n v="0"/>
    <m/>
    <n v="0"/>
    <s v="Hyundai Finance"/>
    <n v="0"/>
    <m/>
    <n v="0"/>
    <n v="1"/>
    <m/>
    <m/>
    <n v="0"/>
    <s v="Valauto Lomme  "/>
    <s v="HYUNDAI"/>
    <m/>
    <s v="Hyundai Lomme"/>
    <n v="-590.08000000000004"/>
    <n v="-2.5420862873899896E-2"/>
    <s v="OUI"/>
  </r>
  <r>
    <x v="2"/>
    <s v="C"/>
    <x v="3"/>
    <x v="2"/>
    <d v="2026-06-05T00:00:00"/>
    <m/>
    <m/>
    <m/>
    <m/>
    <m/>
    <m/>
    <s v="LEGCH"/>
    <n v="5622"/>
    <n v="2105493478"/>
    <s v="NLHDR51C1SZ333228"/>
    <s v="PARMENTIER  MARIE-JEANNE"/>
    <s v="I10"/>
    <n v="16670.759999999998"/>
    <n v="416.67"/>
    <n v="17087.429999999997"/>
    <n v="553"/>
    <n v="968.3"/>
    <n v="0"/>
    <m/>
    <n v="968.3"/>
    <n v="5.6667386494048559E-2"/>
    <n v="-1830.26"/>
    <n v="0"/>
    <m/>
    <m/>
    <n v="0.13"/>
    <n v="0.13"/>
    <n v="125.879"/>
    <m/>
    <n v="125.879"/>
    <s v="Hyundai Finance"/>
    <n v="30"/>
    <n v="100"/>
    <n v="1"/>
    <n v="1"/>
    <m/>
    <m/>
    <n v="1"/>
    <s v="Valauto Lomme  "/>
    <s v="HYUNDAI"/>
    <m/>
    <s v="Hyundai Lomme"/>
    <n v="968.3"/>
    <n v="5.6667386494048559E-2"/>
    <s v="NON"/>
  </r>
  <r>
    <x v="2"/>
    <s v="C"/>
    <x v="3"/>
    <x v="23"/>
    <d v="2026-06-19T00:00:00"/>
    <m/>
    <m/>
    <m/>
    <m/>
    <m/>
    <n v="0"/>
    <s v="LEGJA"/>
    <n v="5676"/>
    <n v="2105579562"/>
    <s v="NLHBR81G8SZ600781"/>
    <s v="FLAMENT AURELIEN"/>
    <s v="BAYON"/>
    <n v="23420.76"/>
    <n v="0"/>
    <n v="23420.76"/>
    <n v="478"/>
    <n v="297.10000000000002"/>
    <n v="0"/>
    <m/>
    <n v="297.10000000000002"/>
    <n v="1.2685327034647895E-2"/>
    <n v="-1389.76"/>
    <n v="-2292"/>
    <m/>
    <s v="0 comm demandée  //  Challenge VD"/>
    <m/>
    <n v="0.13"/>
    <n v="0"/>
    <n v="300"/>
    <n v="300"/>
    <s v="Hyundai Finance"/>
    <n v="0"/>
    <n v="100"/>
    <n v="1"/>
    <n v="1"/>
    <m/>
    <m/>
    <n v="1"/>
    <s v="Valauto Lomme  "/>
    <s v="HYUNDAI"/>
    <m/>
    <s v="Hyundai Lomme"/>
    <n v="297.10000000000002"/>
    <n v="1.2685327034647895E-2"/>
    <s v="NON"/>
  </r>
  <r>
    <x v="2"/>
    <s v="C"/>
    <x v="3"/>
    <x v="24"/>
    <d v="2026-02-21T00:00:00"/>
    <m/>
    <m/>
    <m/>
    <m/>
    <m/>
    <n v="0"/>
    <s v="LEGJA"/>
    <n v="5682"/>
    <n v="2105499998"/>
    <s v="KMHP58119SU095400"/>
    <s v="GROUX OLIVIER"/>
    <s v="SANTA FE"/>
    <n v="49000.480000000003"/>
    <n v="833.33"/>
    <n v="49833.810000000005"/>
    <n v="358"/>
    <n v="8945.1"/>
    <n v="-0.01"/>
    <n v="-7166"/>
    <n v="1779.1100000000006"/>
    <n v="3.5700661859889904E-2"/>
    <n v="-10334.540000000001"/>
    <n v="0"/>
    <m/>
    <s v="marge négative  //  Challenge vieux stock"/>
    <m/>
    <n v="0.13"/>
    <n v="0"/>
    <n v="300"/>
    <n v="300"/>
    <s v=""/>
    <n v="0"/>
    <n v="100"/>
    <n v="1"/>
    <n v="1"/>
    <m/>
    <m/>
    <n v="1"/>
    <s v="Valauto Lomme  "/>
    <s v="HYUNDAI"/>
    <m/>
    <s v="Hyundai Lomme"/>
    <n v="8945.1"/>
    <n v="0.17949861750486265"/>
    <s v="NON"/>
  </r>
  <r>
    <x v="2"/>
    <s v="C"/>
    <x v="3"/>
    <x v="25"/>
    <d v="2026-01-06T00:00:00"/>
    <m/>
    <m/>
    <m/>
    <m/>
    <m/>
    <n v="0"/>
    <s v="LEGCH"/>
    <n v="5702"/>
    <n v="2105621085"/>
    <s v="TMAJB811XSJ333148"/>
    <s v="GUNST PHILIPPE"/>
    <s v="TUCSON"/>
    <n v="40792.14"/>
    <n v="541.66999999999996"/>
    <n v="41333.81"/>
    <n v="288"/>
    <n v="2630.27"/>
    <n v="0"/>
    <m/>
    <n v="2630.27"/>
    <n v="6.3634830662839939E-2"/>
    <n v="-4131.54"/>
    <n v="0"/>
    <m/>
    <m/>
    <n v="0.13"/>
    <n v="0.13"/>
    <n v="341.93510000000003"/>
    <m/>
    <n v="341.93510000000003"/>
    <s v="Hyundai Finance"/>
    <n v="0"/>
    <n v="50"/>
    <n v="1"/>
    <n v="1"/>
    <m/>
    <m/>
    <n v="1"/>
    <s v="Valauto Lomme  "/>
    <s v="HYUNDAI"/>
    <m/>
    <s v="Hyundai Lomme"/>
    <n v="2630.27"/>
    <n v="6.3634830662839939E-2"/>
    <s v="NON"/>
  </r>
  <r>
    <x v="2"/>
    <s v="C"/>
    <x v="3"/>
    <x v="26"/>
    <d v="2026-02-14T00:00:00"/>
    <m/>
    <m/>
    <m/>
    <m/>
    <m/>
    <n v="0"/>
    <s v="LELBO"/>
    <n v="5774"/>
    <n v="2105737341"/>
    <s v="KMHB15124TW037827"/>
    <s v="NOLTE  ALEXANDRE"/>
    <s v="INSTER"/>
    <n v="20379.09"/>
    <n v="250"/>
    <n v="20629.09"/>
    <n v="227"/>
    <n v="1706.88"/>
    <n v="0"/>
    <m/>
    <n v="1706.88"/>
    <n v="8.2741410309422281E-2"/>
    <n v="-2070.2600000000002"/>
    <n v="0"/>
    <m/>
    <m/>
    <n v="0.13"/>
    <n v="0.13"/>
    <n v="221.89440000000002"/>
    <m/>
    <n v="221.89440000000002"/>
    <s v="Hyundai Finance"/>
    <n v="0"/>
    <s v="0"/>
    <n v="1"/>
    <n v="1"/>
    <m/>
    <m/>
    <n v="1"/>
    <s v="Valauto Lomme  "/>
    <s v="HYUNDAI"/>
    <m/>
    <s v="Hyundai Lomme"/>
    <n v="1706.88"/>
    <n v="8.2741410309422281E-2"/>
    <s v="NON"/>
  </r>
  <r>
    <x v="2"/>
    <s v="C"/>
    <x v="3"/>
    <x v="27"/>
    <d v="2026-01-31T00:00:00"/>
    <m/>
    <m/>
    <m/>
    <m/>
    <m/>
    <n v="0"/>
    <s v="LELBO"/>
    <n v="5776"/>
    <n v="2105723724"/>
    <s v="TMAH881B1SJ064706"/>
    <s v="BELBACHIR ANAIS"/>
    <s v="KONA"/>
    <n v="30254.09"/>
    <n v="541.66999999999996"/>
    <n v="30795.759999999998"/>
    <n v="213"/>
    <n v="1170.18"/>
    <n v="0"/>
    <m/>
    <n v="1170.18"/>
    <n v="3.7998088048484598E-2"/>
    <n v="-3180.26"/>
    <n v="0"/>
    <m/>
    <m/>
    <n v="0.13"/>
    <n v="0.13"/>
    <n v="152.1234"/>
    <m/>
    <n v="152.1234"/>
    <s v="Hyundai Finance"/>
    <n v="0"/>
    <s v="0"/>
    <n v="1"/>
    <n v="1"/>
    <m/>
    <m/>
    <n v="1"/>
    <s v="Valauto Lomme  "/>
    <s v="HYUNDAI"/>
    <m/>
    <s v="Hyundai Lomme"/>
    <n v="1170.18"/>
    <n v="3.7998088048484598E-2"/>
    <s v="NON"/>
  </r>
  <r>
    <x v="2"/>
    <s v="C"/>
    <x v="3"/>
    <x v="27"/>
    <d v="2026-01-22T00:00:00"/>
    <m/>
    <m/>
    <m/>
    <m/>
    <m/>
    <m/>
    <s v="LEGCH"/>
    <n v="5787"/>
    <n v="2105758814"/>
    <s v="KMHHE8115SU132110"/>
    <s v="POTIER MARIE-JOSE"/>
    <s v="KONA"/>
    <n v="33004.089999999997"/>
    <n v="833.34"/>
    <n v="33837.429999999993"/>
    <n v="190"/>
    <n v="2830.09"/>
    <n v="0"/>
    <m/>
    <n v="2830.09"/>
    <n v="8.3637853111184879E-2"/>
    <n v="-4014.76"/>
    <n v="0"/>
    <m/>
    <m/>
    <n v="0.13"/>
    <n v="0.13"/>
    <n v="367.91170000000005"/>
    <m/>
    <n v="367.91170000000005"/>
    <s v="Hyundai Finance"/>
    <n v="0"/>
    <n v="100"/>
    <n v="1"/>
    <n v="1"/>
    <m/>
    <m/>
    <n v="1"/>
    <s v="Valauto Lomme  "/>
    <s v="HYUNDAI"/>
    <m/>
    <s v="Hyundai Lomme"/>
    <n v="2830.09"/>
    <n v="8.3637853111184879E-2"/>
    <s v="NON"/>
  </r>
  <r>
    <x v="2"/>
    <s v="C"/>
    <x v="3"/>
    <x v="27"/>
    <d v="2026-02-07T00:00:00"/>
    <m/>
    <m/>
    <m/>
    <m/>
    <m/>
    <n v="0"/>
    <s v="LETLE"/>
    <n v="5791"/>
    <n v="2105758816"/>
    <s v="NLHBN51G5SZ631710"/>
    <s v="PLATTEAU THIERRY"/>
    <s v="I20"/>
    <n v="20045.759999999998"/>
    <n v="458.33"/>
    <n v="20504.09"/>
    <n v="189"/>
    <n v="1619.64"/>
    <n v="0"/>
    <m/>
    <n v="1619.64"/>
    <n v="7.8991069586604429E-2"/>
    <n v="-792"/>
    <n v="0"/>
    <m/>
    <m/>
    <n v="0.13"/>
    <n v="0.13"/>
    <n v="210.55320000000003"/>
    <m/>
    <n v="210.55320000000003"/>
    <s v="Hyundai Finance"/>
    <n v="0"/>
    <n v="50"/>
    <n v="1"/>
    <n v="1"/>
    <m/>
    <m/>
    <n v="1"/>
    <s v="Valauto Lomme  "/>
    <s v="HYUNDAI"/>
    <m/>
    <s v="Hyundai Lomme"/>
    <n v="1619.64"/>
    <n v="7.8991069586604429E-2"/>
    <s v="NON"/>
  </r>
  <r>
    <x v="2"/>
    <s v="C"/>
    <x v="3"/>
    <x v="28"/>
    <d v="2026-06-19T00:00:00"/>
    <m/>
    <m/>
    <m/>
    <m/>
    <m/>
    <n v="0"/>
    <s v="LEGCH"/>
    <n v="5793"/>
    <n v="2105765574"/>
    <s v="KMHMY8158TA006285"/>
    <s v="BABOL SERVICES"/>
    <s v="IONIQ 9"/>
    <n v="71750.48"/>
    <n v="0"/>
    <n v="71750.48"/>
    <n v="316"/>
    <n v="1864.83"/>
    <n v="0"/>
    <m/>
    <n v="1864.83"/>
    <n v="2.5990488147256994E-2"/>
    <n v="-4304.54"/>
    <n v="-15209.39"/>
    <m/>
    <m/>
    <n v="0.13"/>
    <n v="0.13"/>
    <n v="242.42789999999999"/>
    <m/>
    <n v="242.42789999999999"/>
    <s v=""/>
    <n v="0"/>
    <n v="50"/>
    <n v="1"/>
    <n v="1"/>
    <m/>
    <m/>
    <n v="1"/>
    <s v="Valauto Lomme  "/>
    <s v="HYUNDAI"/>
    <m/>
    <s v="Hyundai Lomme"/>
    <n v="1864.83"/>
    <n v="2.5990488147256994E-2"/>
    <s v="NON"/>
  </r>
  <r>
    <x v="2"/>
    <s v="C"/>
    <x v="3"/>
    <x v="4"/>
    <d v="2026-05-15T00:00:00"/>
    <m/>
    <m/>
    <m/>
    <m/>
    <m/>
    <n v="0"/>
    <s v="LEGJA"/>
    <n v="5804"/>
    <n v="2105787175"/>
    <s v="TMAJE8114SJ415030"/>
    <s v="VERREYDT  JEREMY"/>
    <s v="TUCSON"/>
    <n v="39958.81"/>
    <n v="541.66999999999996"/>
    <n v="40500.479999999996"/>
    <n v="256"/>
    <n v="2173.61"/>
    <n v="0"/>
    <m/>
    <n v="2173.61"/>
    <n v="5.3668746642015118E-2"/>
    <n v="-5330.54"/>
    <n v="0"/>
    <m/>
    <m/>
    <n v="0.12"/>
    <n v="0.13"/>
    <n v="260.83320000000003"/>
    <m/>
    <n v="260.83320000000003"/>
    <s v=""/>
    <n v="0"/>
    <n v="50"/>
    <n v="1"/>
    <n v="1"/>
    <m/>
    <m/>
    <n v="1"/>
    <s v="Valauto Lomme  "/>
    <s v="HYUNDAI"/>
    <m/>
    <s v="Hyundai Lomme"/>
    <n v="2173.61"/>
    <n v="5.3668746642015118E-2"/>
    <s v="NON"/>
  </r>
  <r>
    <x v="2"/>
    <s v="C"/>
    <x v="3"/>
    <x v="29"/>
    <d v="2026-03-13T00:00:00"/>
    <m/>
    <m/>
    <m/>
    <m/>
    <m/>
    <m/>
    <s v="LEGJA"/>
    <n v="5811"/>
    <n v="2105787158"/>
    <s v="KMHHB8111TU166507"/>
    <s v="WILCZAK EDOUARD"/>
    <s v="KONA"/>
    <n v="35504.089999999997"/>
    <n v="458.33"/>
    <n v="35962.42"/>
    <n v="191"/>
    <n v="1082.31"/>
    <n v="0"/>
    <m/>
    <n v="1082.31"/>
    <n v="3.0095583111481375E-2"/>
    <n v="-3784.26"/>
    <n v="0"/>
    <m/>
    <m/>
    <n v="0.13"/>
    <n v="0.13"/>
    <n v="140.7003"/>
    <m/>
    <n v="140.7003"/>
    <s v="Hyundai Finance"/>
    <m/>
    <n v="100"/>
    <n v="1"/>
    <n v="1"/>
    <m/>
    <m/>
    <n v="1"/>
    <s v="Valauto Lomme  "/>
    <s v="HYUNDAI"/>
    <m/>
    <s v="Hyundai Lomme"/>
    <n v="1082.31"/>
    <n v="3.0095583111481375E-2"/>
    <s v="NON"/>
  </r>
  <r>
    <x v="2"/>
    <s v="C"/>
    <x v="3"/>
    <x v="30"/>
    <d v="2026-05-05T00:00:00"/>
    <m/>
    <m/>
    <m/>
    <m/>
    <m/>
    <n v="0"/>
    <s v="LELBO"/>
    <n v="5819"/>
    <n v="2105803404"/>
    <s v="KMHB35117TW043591"/>
    <s v="RONSE VIRGINIE"/>
    <s v="INSTER"/>
    <n v="27287.43"/>
    <n v="500"/>
    <n v="27787.43"/>
    <n v="229"/>
    <n v="33.27000000000001"/>
    <n v="-0.01"/>
    <m/>
    <n v="33.280000000000008"/>
    <n v="1.1973039608196947E-3"/>
    <n v="-2482.2600000000002"/>
    <n v="0"/>
    <m/>
    <m/>
    <n v="0.12"/>
    <n v="0.13"/>
    <n v="3.9936000000000007"/>
    <m/>
    <n v="3.9936000000000007"/>
    <s v="Hyundai Finance"/>
    <n v="0"/>
    <m/>
    <n v="0"/>
    <n v="1"/>
    <m/>
    <m/>
    <n v="0"/>
    <s v="Valauto Lomme  "/>
    <s v="HYUNDAI"/>
    <m/>
    <s v="Hyundai Lomme"/>
    <n v="33.27000000000001"/>
    <n v="1.1973039608196947E-3"/>
    <s v="NON"/>
  </r>
  <r>
    <x v="2"/>
    <s v="C"/>
    <x v="3"/>
    <x v="13"/>
    <d v="2026-02-07T00:00:00"/>
    <m/>
    <m/>
    <m/>
    <s v="x"/>
    <s v="X"/>
    <n v="75209.440000000002"/>
    <s v="LEGJA"/>
    <n v="5827"/>
    <n v="2105815379"/>
    <s v="TMAJB8119SJ419695"/>
    <s v="ARVAL SERVICE LEASE"/>
    <s v="TUCSON"/>
    <n v="30875.48"/>
    <n v="541.66999999999996"/>
    <n v="31417.149999999998"/>
    <n v="127"/>
    <n v="274.79000000000002"/>
    <n v="-0.01"/>
    <m/>
    <n v="274.8"/>
    <n v="8.7464967382464686E-3"/>
    <n v="-3863.32"/>
    <n v="0"/>
    <m/>
    <s v="ok vn payé"/>
    <n v="7.0000000000000007E-2"/>
    <n v="7.0000000000000007E-2"/>
    <n v="19.236000000000004"/>
    <m/>
    <n v="19.236000000000004"/>
    <s v="Hyundai Leasing"/>
    <n v="0"/>
    <n v="50"/>
    <n v="1"/>
    <n v="1"/>
    <m/>
    <m/>
    <n v="1"/>
    <s v="Valauto Lomme  "/>
    <s v="HYUNDAI"/>
    <m/>
    <s v="Hyundai Lomme"/>
    <n v="274.79000000000002"/>
    <n v="8.7464967382464686E-3"/>
    <s v="NON"/>
  </r>
  <r>
    <x v="2"/>
    <s v="C"/>
    <x v="3"/>
    <x v="31"/>
    <d v="2026-02-24T00:00:00"/>
    <m/>
    <m/>
    <m/>
    <m/>
    <m/>
    <n v="0"/>
    <s v="LEGCH"/>
    <n v="5836"/>
    <n v="2105817499"/>
    <s v="TMAJB8116SJ415880"/>
    <s v="PIAT ISABELLE"/>
    <s v="TUCSON"/>
    <n v="30875.48"/>
    <n v="541.66999999999996"/>
    <n v="31417.149999999998"/>
    <n v="154"/>
    <n v="1209.3"/>
    <n v="-0.01"/>
    <m/>
    <n v="1209.31"/>
    <n v="3.849171551206905E-2"/>
    <n v="-2917"/>
    <n v="0"/>
    <m/>
    <m/>
    <n v="0.13"/>
    <n v="0.13"/>
    <n v="157.21029999999999"/>
    <m/>
    <n v="157.21029999999999"/>
    <s v="Hyundai Finance"/>
    <n v="0"/>
    <n v="100"/>
    <n v="1"/>
    <n v="1"/>
    <m/>
    <m/>
    <n v="1"/>
    <s v="Valauto Lomme  "/>
    <s v="HYUNDAI"/>
    <m/>
    <s v="Hyundai Lomme"/>
    <n v="1209.3"/>
    <n v="3.849171551206905E-2"/>
    <s v="NON"/>
  </r>
  <r>
    <x v="2"/>
    <s v="C"/>
    <x v="3"/>
    <x v="24"/>
    <d v="2026-02-19T00:00:00"/>
    <m/>
    <m/>
    <m/>
    <s v="x"/>
    <s v="X"/>
    <n v="75209.440000000002"/>
    <s v="LELBO"/>
    <n v="5841"/>
    <n v="2105818258"/>
    <s v="TMAJF812XSJ386882"/>
    <s v="ARVAL SERVICE LEASE"/>
    <s v="TUCSON"/>
    <n v="34833.81"/>
    <n v="541.66999999999996"/>
    <n v="35375.479999999996"/>
    <n v="141"/>
    <n v="514.38"/>
    <n v="0"/>
    <m/>
    <n v="514.38"/>
    <n v="1.4540580085415098E-2"/>
    <n v="-4739.2299999999996"/>
    <n v="-689.5"/>
    <m/>
    <s v="ok vn payé"/>
    <n v="0.13"/>
    <n v="0.13"/>
    <n v="66.869399999999999"/>
    <m/>
    <n v="66.869399999999999"/>
    <s v="Hyundai Leasing"/>
    <n v="0"/>
    <s v="0"/>
    <n v="1"/>
    <n v="1"/>
    <m/>
    <m/>
    <n v="1"/>
    <s v="Valauto Lomme  "/>
    <s v="HYUNDAI"/>
    <m/>
    <s v="Hyundai Lomme"/>
    <n v="514.38"/>
    <n v="1.4540580085415098E-2"/>
    <s v="NON"/>
  </r>
  <r>
    <x v="2"/>
    <s v="C"/>
    <x v="3"/>
    <x v="32"/>
    <d v="2026-01-01T00:00:00"/>
    <s v="x"/>
    <m/>
    <m/>
    <m/>
    <s v="X"/>
    <n v="0"/>
    <s v="LELBO"/>
    <n v="5846"/>
    <n v="2105833195"/>
    <s v="KMHB5512XTW052319"/>
    <s v="VERSCHEURE FRANCIS"/>
    <s v="INSTER"/>
    <n v="21629.09"/>
    <n v="250"/>
    <n v="21879.09"/>
    <n v="79"/>
    <n v="1070.83"/>
    <n v="0"/>
    <m/>
    <n v="1070.83"/>
    <n v="4.8943077614288344E-2"/>
    <n v="-833"/>
    <n v="0"/>
    <m/>
    <s v="déjà commissionnée"/>
    <m/>
    <n v="7.0000000000000007E-2"/>
    <n v="0"/>
    <m/>
    <n v="0"/>
    <s v="Hyundai Finance"/>
    <n v="0"/>
    <s v="premium"/>
    <n v="1"/>
    <n v="1"/>
    <m/>
    <m/>
    <n v="1"/>
    <s v="Valauto Lomme  "/>
    <s v="HYUNDAI"/>
    <m/>
    <s v="Hyundai Lomme"/>
    <n v="1070.83"/>
    <n v="4.8943077614288344E-2"/>
    <s v="NON"/>
  </r>
  <r>
    <x v="2"/>
    <s v="C"/>
    <x v="3"/>
    <x v="16"/>
    <d v="2026-02-14T00:00:00"/>
    <m/>
    <m/>
    <m/>
    <m/>
    <m/>
    <n v="0"/>
    <s v="LEGJA"/>
    <n v="5851"/>
    <n v="2105840895"/>
    <s v="TMAJA8119SJ433759"/>
    <s v="DEBON LOUIS"/>
    <s v="TUCSON"/>
    <n v="36617.14"/>
    <n v="541.66999999999996"/>
    <n v="37158.81"/>
    <n v="112"/>
    <n v="2697.22"/>
    <n v="0"/>
    <m/>
    <n v="2697.22"/>
    <n v="7.258628572874104E-2"/>
    <n v="-2017.91"/>
    <n v="-1250"/>
    <m/>
    <m/>
    <n v="0.13"/>
    <n v="0.13"/>
    <n v="350.6386"/>
    <m/>
    <n v="350.6386"/>
    <s v="Hyundai Finance"/>
    <n v="0"/>
    <n v="50"/>
    <n v="1"/>
    <n v="1"/>
    <m/>
    <m/>
    <n v="1"/>
    <s v="Valauto Lomme  "/>
    <s v="HYUNDAI"/>
    <m/>
    <s v="Hyundai Lomme"/>
    <n v="2697.22"/>
    <n v="7.258628572874104E-2"/>
    <s v="NON"/>
  </r>
  <r>
    <x v="2"/>
    <s v="C"/>
    <x v="3"/>
    <x v="33"/>
    <d v="2026-03-31T00:00:00"/>
    <m/>
    <m/>
    <m/>
    <m/>
    <m/>
    <m/>
    <s v="LEGCH"/>
    <n v="5862"/>
    <n v="2105847198"/>
    <s v="TMAJA8114SJ429182"/>
    <s v="MEYER FABRICE"/>
    <s v="TUCSON"/>
    <n v="35792.14"/>
    <n v="541.66999999999996"/>
    <n v="36333.81"/>
    <n v="151"/>
    <n v="6503.57"/>
    <n v="0"/>
    <n v="-3900"/>
    <n v="2603.5699999999997"/>
    <n v="7.1656949821667468E-2"/>
    <n v="-2916"/>
    <n v="-1667"/>
    <m/>
    <m/>
    <n v="0.13"/>
    <n v="0.13"/>
    <n v="338.46409999999997"/>
    <m/>
    <n v="338.46409999999997"/>
    <s v="Hyundai Finance"/>
    <n v="0"/>
    <n v="100"/>
    <n v="1"/>
    <n v="1"/>
    <m/>
    <m/>
    <n v="1"/>
    <s v="Valauto Lomme  "/>
    <s v="HYUNDAI"/>
    <m/>
    <s v="Hyundai Lomme"/>
    <n v="6503.57"/>
    <n v="0.17899499116662965"/>
    <s v="NON"/>
  </r>
  <r>
    <x v="2"/>
    <s v="C"/>
    <x v="3"/>
    <x v="21"/>
    <d v="2026-04-03T00:00:00"/>
    <m/>
    <m/>
    <m/>
    <m/>
    <m/>
    <n v="0"/>
    <s v="LEGJA"/>
    <n v="5864"/>
    <n v="2105847208"/>
    <s v="TMAJC8129SJ392214"/>
    <s v="GLADE DAVY"/>
    <s v="TUCSON"/>
    <n v="36417.14"/>
    <n v="541.66999999999996"/>
    <n v="36958.81"/>
    <n v="154"/>
    <n v="724.8"/>
    <n v="0"/>
    <m/>
    <n v="724.8"/>
    <n v="1.9611021025839306E-2"/>
    <n v="-4623.0600000000004"/>
    <n v="0"/>
    <m/>
    <m/>
    <n v="0.13"/>
    <n v="0.13"/>
    <n v="94.224000000000004"/>
    <m/>
    <n v="94.224000000000004"/>
    <s v="Hyundai Finance"/>
    <n v="0"/>
    <m/>
    <n v="0"/>
    <n v="1"/>
    <m/>
    <m/>
    <n v="0"/>
    <s v="Valauto Lomme  "/>
    <s v="HYUNDAI"/>
    <m/>
    <s v="Hyundai Lomme"/>
    <n v="724.8"/>
    <n v="1.9611021025839306E-2"/>
    <s v="NON"/>
  </r>
  <r>
    <x v="2"/>
    <s v="C"/>
    <x v="3"/>
    <x v="34"/>
    <d v="2026-04-01T00:00:00"/>
    <m/>
    <m/>
    <m/>
    <m/>
    <m/>
    <m/>
    <s v="LETLE"/>
    <n v="5867"/>
    <n v="2105847196"/>
    <s v="TMAJD8118SJ424431"/>
    <s v="LANGLOIS JEAN PIERRE"/>
    <s v="TUCSON"/>
    <n v="34958.81"/>
    <n v="541.66999999999996"/>
    <n v="35500.479999999996"/>
    <n v="148"/>
    <n v="1916.81"/>
    <n v="0"/>
    <m/>
    <n v="1916.81"/>
    <n v="5.3993917828716688E-2"/>
    <n v="-2546.54"/>
    <n v="0"/>
    <m/>
    <m/>
    <n v="0.13"/>
    <n v="0.13"/>
    <n v="249.18530000000001"/>
    <m/>
    <n v="249.18530000000001"/>
    <s v=""/>
    <n v="0"/>
    <n v="100"/>
    <n v="1"/>
    <n v="1"/>
    <m/>
    <m/>
    <n v="1"/>
    <s v="Valauto Lomme  "/>
    <s v="HYUNDAI"/>
    <m/>
    <s v="Hyundai Lomme"/>
    <n v="1916.81"/>
    <n v="5.3993917828716688E-2"/>
    <s v="NON"/>
  </r>
  <r>
    <x v="2"/>
    <s v="NC"/>
    <x v="3"/>
    <x v="35"/>
    <d v="2026-03-23T00:00:00"/>
    <m/>
    <s v="x"/>
    <m/>
    <m/>
    <m/>
    <m/>
    <s v="LELBO"/>
    <n v="5868"/>
    <n v="2105847228"/>
    <s v="TMAJE8118SJ420800"/>
    <s v="AYVENS / TEMSYS"/>
    <s v="TUCSON"/>
    <n v="39958.81"/>
    <n v="541.66999999999996"/>
    <n v="40500.479999999996"/>
    <n v="133"/>
    <n v="578.98"/>
    <n v="-0.01"/>
    <m/>
    <n v="578.99"/>
    <n v="1.4295633039410893E-2"/>
    <n v="-4992.6400000000003"/>
    <n v="411.66"/>
    <m/>
    <s v="Ecart de marge "/>
    <n v="0.13"/>
    <n v="0.13"/>
    <n v="75.26870000000001"/>
    <m/>
    <n v="75.26870000000001"/>
    <s v="Temsys"/>
    <n v="0"/>
    <m/>
    <n v="0"/>
    <n v="1"/>
    <m/>
    <m/>
    <n v="0"/>
    <s v="Valauto Lomme  "/>
    <s v="HYUNDAI"/>
    <m/>
    <s v="Hyundai Lomme"/>
    <n v="578.98"/>
    <n v="1.4295633039410893E-2"/>
    <s v="NON"/>
  </r>
  <r>
    <x v="2"/>
    <s v="C"/>
    <x v="3"/>
    <x v="36"/>
    <d v="2026-02-11T00:00:00"/>
    <m/>
    <m/>
    <m/>
    <m/>
    <m/>
    <n v="0"/>
    <s v="LEGJA"/>
    <n v="5874"/>
    <n v="2105847252"/>
    <s v="NLHBN81G8SZ658269"/>
    <s v="KERVAREC HUGUES"/>
    <s v="BAYON"/>
    <n v="21795.759999999998"/>
    <n v="458.33"/>
    <n v="22254.09"/>
    <n v="97"/>
    <n v="1205.1300000000001"/>
    <n v="0"/>
    <m/>
    <n v="1205.1300000000001"/>
    <n v="5.4153191615563707E-2"/>
    <n v="-1250"/>
    <n v="0"/>
    <m/>
    <m/>
    <n v="0.13"/>
    <n v="0.13"/>
    <n v="156.66690000000003"/>
    <m/>
    <n v="156.66690000000003"/>
    <s v=""/>
    <n v="0"/>
    <n v="100"/>
    <n v="1"/>
    <n v="1"/>
    <m/>
    <m/>
    <n v="1"/>
    <s v="Valauto Lomme  "/>
    <s v="HYUNDAI"/>
    <m/>
    <s v="Hyundai Lomme"/>
    <n v="1205.1300000000001"/>
    <n v="5.4153191615563707E-2"/>
    <s v="NON"/>
  </r>
  <r>
    <x v="2"/>
    <s v="C"/>
    <x v="3"/>
    <x v="27"/>
    <d v="2026-01-30T00:00:00"/>
    <m/>
    <m/>
    <m/>
    <m/>
    <m/>
    <n v="0"/>
    <s v="LELBO"/>
    <n v="5875"/>
    <n v="2105845486"/>
    <s v="KMHHB8117TU175132"/>
    <s v="IMALOUS  GWENAELLE"/>
    <s v="KONA"/>
    <n v="28837.43"/>
    <n v="0"/>
    <n v="28837.43"/>
    <n v="98"/>
    <n v="1884.13"/>
    <n v="-0.01"/>
    <m/>
    <n v="1884.14"/>
    <n v="6.5336266095834483E-2"/>
    <n v="-2334"/>
    <n v="0"/>
    <m/>
    <m/>
    <n v="0.13"/>
    <n v="0.13"/>
    <n v="244.93820000000002"/>
    <m/>
    <n v="244.93820000000002"/>
    <s v="Hyundai Finance"/>
    <n v="0"/>
    <n v="100"/>
    <n v="1"/>
    <n v="1"/>
    <m/>
    <m/>
    <n v="1"/>
    <s v="Valauto Lomme  "/>
    <s v="HYUNDAI"/>
    <m/>
    <s v="Hyundai Lomme"/>
    <n v="1884.13"/>
    <n v="6.5336266095834483E-2"/>
    <s v="NON"/>
  </r>
  <r>
    <x v="2"/>
    <s v="C"/>
    <x v="3"/>
    <x v="25"/>
    <d v="2026-01-08T00:00:00"/>
    <m/>
    <m/>
    <m/>
    <m/>
    <m/>
    <m/>
    <s v="LEGCH"/>
    <n v="5880"/>
    <n v="2105856765"/>
    <s v="NLHBM51H4SZ627000"/>
    <s v="HANZOFF ROMANE"/>
    <s v="I20"/>
    <n v="16545.759999999998"/>
    <n v="458.33"/>
    <n v="17004.09"/>
    <n v="50"/>
    <n v="450.17"/>
    <n v="0"/>
    <m/>
    <n v="450.17"/>
    <n v="2.647421884970028E-2"/>
    <n v="-792"/>
    <n v="0"/>
    <m/>
    <m/>
    <n v="7.0000000000000007E-2"/>
    <n v="7.0000000000000007E-2"/>
    <n v="31.511900000000004"/>
    <m/>
    <n v="31.511900000000004"/>
    <s v="Hyundai Finance"/>
    <n v="0"/>
    <n v="50"/>
    <n v="1"/>
    <n v="1"/>
    <m/>
    <m/>
    <n v="1"/>
    <s v="Valauto Lomme  "/>
    <s v="HYUNDAI"/>
    <m/>
    <s v="Hyundai Lomme"/>
    <n v="450.17"/>
    <n v="2.647421884970028E-2"/>
    <s v="NON"/>
  </r>
  <r>
    <x v="2"/>
    <s v="C"/>
    <x v="3"/>
    <x v="37"/>
    <d v="2026-03-16T00:00:00"/>
    <m/>
    <m/>
    <m/>
    <m/>
    <m/>
    <n v="0"/>
    <s v="LEGCH"/>
    <n v="5883"/>
    <n v="2105856767"/>
    <s v="NLHBM51H1SZ627651"/>
    <s v="RAKOTOBE ONINTSOA"/>
    <s v="I20"/>
    <n v="16545.759999999998"/>
    <n v="458.33"/>
    <n v="17004.09"/>
    <n v="109"/>
    <n v="582.34"/>
    <n v="0"/>
    <m/>
    <n v="582.34"/>
    <n v="3.4247054679197773E-2"/>
    <n v="-1458"/>
    <n v="0"/>
    <m/>
    <m/>
    <n v="0.13"/>
    <n v="0.13"/>
    <n v="75.7042"/>
    <m/>
    <n v="75.7042"/>
    <s v="Hyundai Finance"/>
    <n v="0"/>
    <n v="50"/>
    <n v="1"/>
    <n v="1"/>
    <m/>
    <m/>
    <n v="1"/>
    <s v="Valauto Lomme  "/>
    <s v="HYUNDAI"/>
    <m/>
    <s v="Hyundai Lomme"/>
    <n v="582.34"/>
    <n v="3.4247054679197773E-2"/>
    <s v="NON"/>
  </r>
  <r>
    <x v="2"/>
    <s v="C"/>
    <x v="3"/>
    <x v="38"/>
    <d v="2026-04-10T00:00:00"/>
    <m/>
    <m/>
    <m/>
    <m/>
    <m/>
    <n v="0"/>
    <s v="LELBO"/>
    <n v="5888"/>
    <n v="2105873891"/>
    <s v="TMAJB812XTJ442235"/>
    <s v="RIVALS CELINE"/>
    <s v="TUCSON"/>
    <n v="45292.14"/>
    <n v="541.66999999999996"/>
    <n v="45833.81"/>
    <n v="136"/>
    <n v="1854.72"/>
    <n v="0"/>
    <m/>
    <n v="1854.72"/>
    <n v="4.0466197333365921E-2"/>
    <n v="-4832.54"/>
    <n v="-833"/>
    <m/>
    <m/>
    <n v="0.13"/>
    <n v="0.13"/>
    <n v="241.11360000000002"/>
    <m/>
    <n v="241.11360000000002"/>
    <s v="Hyundai Finance"/>
    <n v="0"/>
    <n v="100"/>
    <n v="1"/>
    <n v="1"/>
    <m/>
    <m/>
    <n v="1"/>
    <s v="Valauto Lomme  "/>
    <s v="HYUNDAI"/>
    <m/>
    <s v="Hyundai Lomme"/>
    <n v="1854.72"/>
    <n v="4.0466197333365921E-2"/>
    <s v="NON"/>
  </r>
  <r>
    <x v="2"/>
    <s v="C"/>
    <x v="3"/>
    <x v="19"/>
    <d v="2026-01-03T00:00:00"/>
    <m/>
    <m/>
    <m/>
    <m/>
    <m/>
    <n v="0"/>
    <s v="LETLE"/>
    <n v="5890"/>
    <n v="2105873805"/>
    <s v="NLHBM81G3SZ677833"/>
    <s v="LUCAS ALEXIS"/>
    <s v="BAYON"/>
    <n v="18962.43"/>
    <n v="458.33"/>
    <n v="19420.760000000002"/>
    <n v="36"/>
    <n v="1887.53"/>
    <n v="-0.01"/>
    <m/>
    <n v="1887.54"/>
    <n v="9.7191356054037004E-2"/>
    <n v="-1874.67"/>
    <n v="0"/>
    <m/>
    <m/>
    <n v="0.13"/>
    <n v="0.13"/>
    <n v="245.3802"/>
    <m/>
    <n v="245.3802"/>
    <s v="Hyundai Finance"/>
    <n v="0"/>
    <n v="100"/>
    <n v="1"/>
    <n v="1"/>
    <m/>
    <m/>
    <n v="1"/>
    <s v="Valauto Lomme  "/>
    <s v="HYUNDAI"/>
    <m/>
    <s v="Hyundai Lomme"/>
    <n v="1887.53"/>
    <n v="9.7191356054037004E-2"/>
    <s v="NON"/>
  </r>
  <r>
    <x v="2"/>
    <s v="C"/>
    <x v="3"/>
    <x v="39"/>
    <d v="2026-01-21T00:00:00"/>
    <m/>
    <m/>
    <m/>
    <s v="x"/>
    <s v="X"/>
    <n v="495.13"/>
    <s v="LELBO"/>
    <n v="5891"/>
    <n v="2105873812"/>
    <s v="KMHHC8116TU181789"/>
    <s v="TEMSYS"/>
    <s v="KONA"/>
    <n v="30795.759999999998"/>
    <n v="0"/>
    <n v="30795.759999999998"/>
    <n v="48"/>
    <n v="384.93"/>
    <n v="0"/>
    <m/>
    <n v="384.93"/>
    <n v="1.2499447975955133E-2"/>
    <n v="-3479.01"/>
    <n v="0"/>
    <m/>
    <s v="ok vn payé / solde facture atelier "/>
    <n v="0.13"/>
    <n v="0.13"/>
    <n v="50.040900000000001"/>
    <m/>
    <n v="50.040900000000001"/>
    <s v="Temsys"/>
    <n v="0"/>
    <m/>
    <n v="0"/>
    <n v="1"/>
    <m/>
    <m/>
    <n v="0"/>
    <s v="Valauto Lomme  "/>
    <s v="HYUNDAI"/>
    <m/>
    <s v="Hyundai Lomme"/>
    <n v="384.93"/>
    <n v="1.2499447975955133E-2"/>
    <s v="NON"/>
  </r>
  <r>
    <x v="2"/>
    <s v="C"/>
    <x v="3"/>
    <x v="40"/>
    <d v="2026-01-06T00:00:00"/>
    <m/>
    <m/>
    <m/>
    <m/>
    <m/>
    <n v="0"/>
    <s v="LELBO"/>
    <n v="5892"/>
    <n v="2105872010"/>
    <s v="KMHHC8129SU282929"/>
    <s v="GREGOIRE INGRID"/>
    <s v="KONA"/>
    <n v="25170.76"/>
    <n v="458.33"/>
    <n v="25629.09"/>
    <n v="39"/>
    <n v="591.54999999999995"/>
    <n v="0"/>
    <m/>
    <n v="591.54999999999995"/>
    <n v="2.3081194065025328E-2"/>
    <n v="-3341.68"/>
    <n v="-2500"/>
    <m/>
    <m/>
    <n v="0.13"/>
    <n v="0.13"/>
    <n v="76.901499999999999"/>
    <m/>
    <n v="76.901499999999999"/>
    <s v="Hyundai Finance"/>
    <n v="0"/>
    <m/>
    <n v="0"/>
    <n v="1"/>
    <m/>
    <m/>
    <n v="0"/>
    <s v="Valauto Lomme  "/>
    <s v="HYUNDAI"/>
    <m/>
    <s v="Hyundai Lomme"/>
    <n v="591.54999999999995"/>
    <n v="2.3081194065025328E-2"/>
    <s v="NON"/>
  </r>
  <r>
    <x v="2"/>
    <s v="C"/>
    <x v="3"/>
    <x v="41"/>
    <d v="2026-01-02T00:00:00"/>
    <m/>
    <m/>
    <m/>
    <m/>
    <m/>
    <n v="0"/>
    <s v="LETLE"/>
    <n v="5894"/>
    <n v="2105872027"/>
    <s v="KMHHC8123SU282943"/>
    <s v="BLARET LAURA"/>
    <s v="KONA"/>
    <n v="25170.76"/>
    <n v="458.33"/>
    <n v="25629.09"/>
    <n v="52"/>
    <n v="364.92999999999984"/>
    <n v="0"/>
    <m/>
    <n v="364.92999999999984"/>
    <n v="1.4238898064660112E-2"/>
    <n v="-3341.68"/>
    <n v="-2500"/>
    <m/>
    <m/>
    <n v="0.13"/>
    <n v="0.13"/>
    <n v="47.440899999999978"/>
    <m/>
    <n v="47.440899999999978"/>
    <s v=""/>
    <n v="0"/>
    <n v="100"/>
    <n v="1"/>
    <n v="1"/>
    <m/>
    <m/>
    <n v="1"/>
    <s v="Valauto Lomme  "/>
    <s v="HYUNDAI"/>
    <m/>
    <s v="Hyundai Lomme"/>
    <n v="364.92999999999984"/>
    <n v="1.4238898064660112E-2"/>
    <s v="NON"/>
  </r>
  <r>
    <x v="2"/>
    <s v="C"/>
    <x v="3"/>
    <x v="42"/>
    <d v="2026-02-26T00:00:00"/>
    <m/>
    <m/>
    <m/>
    <m/>
    <m/>
    <n v="0"/>
    <s v="LEGCH"/>
    <n v="5896"/>
    <n v="2105873814"/>
    <s v="KMHHC811XTU181729"/>
    <s v="JAVAUX ALEXIS"/>
    <s v="KONA"/>
    <n v="30795.759999999998"/>
    <n v="0"/>
    <n v="30795.759999999998"/>
    <n v="84"/>
    <n v="1728.39"/>
    <n v="0"/>
    <m/>
    <n v="1728.39"/>
    <n v="5.612428464178186E-2"/>
    <n v="-1667"/>
    <n v="0"/>
    <m/>
    <m/>
    <n v="0.13"/>
    <n v="0.13"/>
    <n v="224.69070000000002"/>
    <m/>
    <n v="224.69070000000002"/>
    <s v="Hyundai Finance"/>
    <n v="0"/>
    <n v="100"/>
    <n v="1"/>
    <n v="1"/>
    <m/>
    <m/>
    <n v="1"/>
    <s v="Valauto Lomme  "/>
    <s v="HYUNDAI"/>
    <m/>
    <s v="Hyundai Lomme"/>
    <n v="1728.39"/>
    <n v="5.612428464178186E-2"/>
    <s v="NON"/>
  </r>
  <r>
    <x v="2"/>
    <s v="NP"/>
    <x v="3"/>
    <x v="43"/>
    <d v="2026-04-01T00:00:00"/>
    <m/>
    <m/>
    <m/>
    <s v="x"/>
    <m/>
    <n v="30"/>
    <s v="LELBO"/>
    <n v="5899"/>
    <n v="2105873790"/>
    <s v="NLHBR51G5SZ698070"/>
    <s v="LE FOULGOC PASCALE"/>
    <s v="I20"/>
    <n v="21962.43"/>
    <n v="458.33"/>
    <n v="22420.760000000002"/>
    <n v="130"/>
    <n v="1504.57"/>
    <n v="0"/>
    <m/>
    <n v="1504.57"/>
    <n v="6.7106110586795442E-2"/>
    <n v="-2469.7600000000002"/>
    <n v="333"/>
    <m/>
    <s v="ok vn payé solde client refacturation fps"/>
    <n v="0.13"/>
    <n v="0.13"/>
    <n v="195.5941"/>
    <m/>
    <n v="195.5941"/>
    <s v="Hyundai Finance"/>
    <n v="0"/>
    <m/>
    <n v="0"/>
    <n v="1"/>
    <m/>
    <m/>
    <n v="0"/>
    <s v="Valauto Lomme  "/>
    <s v="HYUNDAI"/>
    <m/>
    <s v="Hyundai Lomme"/>
    <n v="1504.57"/>
    <n v="6.7106110586795442E-2"/>
    <s v="NON"/>
  </r>
  <r>
    <x v="2"/>
    <s v="C"/>
    <x v="3"/>
    <x v="24"/>
    <d v="2026-02-21T00:00:00"/>
    <m/>
    <m/>
    <m/>
    <m/>
    <m/>
    <n v="0"/>
    <s v="LEGJA"/>
    <n v="5901"/>
    <n v="2105873797"/>
    <s v="NLHDR51C7SZ404125"/>
    <s v="MEURRENS JACQUES"/>
    <s v="I10"/>
    <n v="16670.759999999998"/>
    <n v="0"/>
    <n v="16670.759999999998"/>
    <n v="80"/>
    <n v="1539.17"/>
    <n v="0"/>
    <m/>
    <n v="1539.17"/>
    <n v="9.2327524360017191E-2"/>
    <n v="-833"/>
    <n v="0"/>
    <m/>
    <m/>
    <n v="0.13"/>
    <n v="0.13"/>
    <n v="200.09210000000002"/>
    <m/>
    <n v="200.09210000000002"/>
    <s v=""/>
    <n v="0"/>
    <n v="100"/>
    <n v="1"/>
    <n v="1"/>
    <m/>
    <m/>
    <n v="1"/>
    <s v="Valauto Lomme  "/>
    <s v="HYUNDAI"/>
    <m/>
    <s v="Hyundai Lomme"/>
    <n v="1539.17"/>
    <n v="9.2327524360017191E-2"/>
    <s v="NON"/>
  </r>
  <r>
    <x v="2"/>
    <s v="NP"/>
    <x v="3"/>
    <x v="7"/>
    <d v="2026-02-27T00:00:00"/>
    <m/>
    <m/>
    <m/>
    <s v="x"/>
    <m/>
    <n v="75209.440000000002"/>
    <s v="LTMEL"/>
    <n v="5906"/>
    <n v="2105773809"/>
    <s v="TMAJD8116SJ410494"/>
    <s v="ARVAL SERVICE LEASE"/>
    <s v="TUCSON"/>
    <n v="34708.81"/>
    <n v="541.66999999999996"/>
    <n v="35250.479999999996"/>
    <n v="77"/>
    <n v="324.64"/>
    <n v="0.01"/>
    <m/>
    <n v="324.63"/>
    <n v="9.209519983841355E-3"/>
    <n v="-3982.39"/>
    <n v="0"/>
    <m/>
    <s v="ok vn payé"/>
    <m/>
    <n v="0"/>
    <n v="0"/>
    <m/>
    <n v="0"/>
    <s v=""/>
    <n v="0"/>
    <s v="0"/>
    <n v="1"/>
    <n v="1"/>
    <m/>
    <m/>
    <n v="1"/>
    <s v="Valauto Lomme  "/>
    <s v="HYUNDAI"/>
    <m/>
    <s v="Sociétés NORD"/>
    <n v="324.64"/>
    <n v="9.209519983841355E-3"/>
    <s v="NON"/>
  </r>
  <r>
    <x v="2"/>
    <s v="C"/>
    <x v="3"/>
    <x v="44"/>
    <d v="2026-04-30T00:00:00"/>
    <m/>
    <m/>
    <m/>
    <m/>
    <m/>
    <n v="0"/>
    <s v="LEGCH"/>
    <n v="5909"/>
    <n v="2105873817"/>
    <s v="KMHHE8117TU190396"/>
    <s v="WARGNIER BERNARD"/>
    <s v="KONA"/>
    <n v="33420.76"/>
    <n v="166.67"/>
    <n v="33587.43"/>
    <n v="142"/>
    <n v="758.22"/>
    <n v="-0.01"/>
    <m/>
    <n v="758.23"/>
    <n v="2.257451671652163E-2"/>
    <n v="-3889.76"/>
    <n v="0"/>
    <m/>
    <m/>
    <n v="0.12"/>
    <n v="0.13"/>
    <n v="90.9876"/>
    <m/>
    <n v="90.9876"/>
    <s v=""/>
    <n v="0"/>
    <n v="100"/>
    <n v="1"/>
    <n v="1"/>
    <m/>
    <m/>
    <n v="1"/>
    <s v="Valauto Lomme  "/>
    <s v="HYUNDAI"/>
    <m/>
    <s v="Hyundai Lomme"/>
    <n v="758.22"/>
    <n v="2.257451671652163E-2"/>
    <s v="NON"/>
  </r>
  <r>
    <x v="2"/>
    <s v="C"/>
    <x v="3"/>
    <x v="45"/>
    <d v="2026-06-10T00:00:00"/>
    <m/>
    <m/>
    <m/>
    <m/>
    <m/>
    <n v="0"/>
    <s v="LEGJA"/>
    <n v="5910"/>
    <n v="2105881136"/>
    <s v="TMAH681A1TJ083318"/>
    <s v="ALGOO CHRISTIAN"/>
    <s v="KONA"/>
    <n v="34754.089999999997"/>
    <n v="250"/>
    <n v="35004.089999999997"/>
    <n v="172"/>
    <n v="1328.31"/>
    <n v="0"/>
    <m/>
    <n v="1328.31"/>
    <n v="3.7947279875008892E-2"/>
    <n v="-2099.7600000000002"/>
    <n v="-1333"/>
    <m/>
    <m/>
    <n v="0.13"/>
    <n v="0.13"/>
    <n v="172.68029999999999"/>
    <m/>
    <n v="172.68029999999999"/>
    <s v="Hyundai Finance"/>
    <n v="0"/>
    <m/>
    <n v="0"/>
    <n v="1"/>
    <m/>
    <m/>
    <n v="0"/>
    <s v="Valauto Lomme  "/>
    <s v="HYUNDAI"/>
    <m/>
    <s v="Hyundai Lomme"/>
    <n v="1328.31"/>
    <n v="3.7947279875008892E-2"/>
    <s v="NON"/>
  </r>
  <r>
    <x v="2"/>
    <s v="C"/>
    <x v="3"/>
    <x v="46"/>
    <d v="2026-05-05T00:00:00"/>
    <m/>
    <m/>
    <m/>
    <m/>
    <m/>
    <n v="0"/>
    <s v="LEGJA"/>
    <n v="5911"/>
    <n v="2105873809"/>
    <s v="KMHHB8112TU191464"/>
    <s v="PRUVOT KEVIN"/>
    <s v="KONA"/>
    <n v="28837.43"/>
    <n v="166.67"/>
    <n v="29004.1"/>
    <n v="136"/>
    <n v="2242.64"/>
    <n v="0"/>
    <m/>
    <n v="2242.64"/>
    <n v="7.7321482135284322E-2"/>
    <n v="-3986.68"/>
    <n v="0"/>
    <m/>
    <m/>
    <n v="0.12"/>
    <n v="0.13"/>
    <n v="269.11679999999996"/>
    <m/>
    <n v="269.11679999999996"/>
    <s v="Hyundai Finance"/>
    <n v="30"/>
    <n v="100"/>
    <n v="1"/>
    <n v="1"/>
    <m/>
    <m/>
    <n v="1"/>
    <s v="Valauto Lomme  "/>
    <s v="HYUNDAI"/>
    <m/>
    <s v="Hyundai Lomme"/>
    <n v="2242.64"/>
    <n v="7.7321482135284322E-2"/>
    <s v="NON"/>
  </r>
  <r>
    <x v="2"/>
    <s v="C"/>
    <x v="3"/>
    <x v="47"/>
    <d v="2026-04-30T00:00:00"/>
    <m/>
    <m/>
    <m/>
    <m/>
    <m/>
    <n v="0"/>
    <s v="LETLE"/>
    <n v="5912"/>
    <n v="2105873823"/>
    <s v="KMHHE8115TU189649"/>
    <s v="MARTHE PHILIPPE"/>
    <s v="KONA"/>
    <n v="33420.769999999997"/>
    <n v="458.33"/>
    <n v="33879.1"/>
    <n v="132"/>
    <n v="1841.48"/>
    <n v="0"/>
    <m/>
    <n v="1841.48"/>
    <n v="5.4354454516206158E-2"/>
    <n v="-2032.26"/>
    <n v="-1667"/>
    <m/>
    <m/>
    <n v="0.12"/>
    <n v="0.13"/>
    <n v="220.9776"/>
    <m/>
    <n v="220.9776"/>
    <s v=""/>
    <n v="0"/>
    <n v="100"/>
    <n v="1"/>
    <n v="1"/>
    <m/>
    <m/>
    <n v="1"/>
    <s v="Valauto Lomme  "/>
    <s v="HYUNDAI"/>
    <m/>
    <s v="Hyundai Lomme"/>
    <n v="1841.48"/>
    <n v="5.4354454516206158E-2"/>
    <s v="NON"/>
  </r>
  <r>
    <x v="2"/>
    <s v="C"/>
    <x v="3"/>
    <x v="19"/>
    <d v="2026-01-02T00:00:00"/>
    <m/>
    <m/>
    <m/>
    <m/>
    <m/>
    <n v="0"/>
    <s v="LELBO"/>
    <n v="5913"/>
    <n v="2105898342"/>
    <s v="KMHB15120TW058805"/>
    <s v="WAN MYLENE"/>
    <s v="INSTER"/>
    <n v="20379.09"/>
    <n v="500"/>
    <n v="20879.09"/>
    <n v="14"/>
    <n v="802"/>
    <n v="0"/>
    <m/>
    <n v="802"/>
    <n v="3.841163575615604E-2"/>
    <n v="0"/>
    <n v="0"/>
    <m/>
    <m/>
    <n v="7.0000000000000007E-2"/>
    <n v="0.1"/>
    <n v="56.140000000000008"/>
    <m/>
    <n v="56.140000000000008"/>
    <s v="Hyundai Finance"/>
    <n v="0"/>
    <n v="100"/>
    <n v="1"/>
    <n v="1"/>
    <m/>
    <m/>
    <n v="1"/>
    <s v="Valauto Lomme  "/>
    <s v="HYUNDAI"/>
    <m/>
    <s v="Hyundai Lomme"/>
    <n v="802"/>
    <n v="3.841163575615604E-2"/>
    <s v="NON"/>
  </r>
  <r>
    <x v="2"/>
    <s v="C"/>
    <x v="3"/>
    <x v="48"/>
    <d v="2026-05-16T00:00:00"/>
    <m/>
    <m/>
    <m/>
    <m/>
    <m/>
    <n v="0"/>
    <s v="LELBO"/>
    <n v="5916"/>
    <n v="2105906463"/>
    <s v="TMAJE8121TJ452563"/>
    <s v="VANGREVELINGHE RAPHAELE"/>
    <s v="TUCSON"/>
    <n v="44458.81"/>
    <n v="541.66999999999996"/>
    <n v="45000.479999999996"/>
    <n v="151"/>
    <n v="1467.1"/>
    <n v="0"/>
    <m/>
    <n v="1467.1"/>
    <n v="3.2601874468894558E-2"/>
    <n v="-5313"/>
    <n v="0"/>
    <m/>
    <m/>
    <n v="0.12"/>
    <n v="0.13"/>
    <n v="176.05199999999999"/>
    <m/>
    <n v="176.05199999999999"/>
    <s v="Hyundai Finance"/>
    <n v="0"/>
    <m/>
    <n v="0"/>
    <n v="1"/>
    <m/>
    <m/>
    <n v="0"/>
    <s v="Valauto Lomme  "/>
    <s v="HYUNDAI"/>
    <m/>
    <s v="Hyundai Lomme"/>
    <n v="1467.1"/>
    <n v="3.2601874468894558E-2"/>
    <s v="NON"/>
  </r>
  <r>
    <x v="2"/>
    <s v="C"/>
    <x v="3"/>
    <x v="48"/>
    <d v="2026-04-30T00:00:00"/>
    <m/>
    <m/>
    <m/>
    <m/>
    <m/>
    <n v="0"/>
    <s v="LEGCH"/>
    <n v="5918"/>
    <n v="2105906474"/>
    <s v="TMAJA8117TJ450710"/>
    <s v="MIENS NOLWENN"/>
    <s v="TUCSON"/>
    <n v="36625.47"/>
    <n v="0"/>
    <n v="36625.47"/>
    <n v="151"/>
    <n v="2743.99"/>
    <n v="0.01"/>
    <m/>
    <n v="2743.9799999999996"/>
    <n v="7.492026723479589E-2"/>
    <n v="-5833"/>
    <n v="0"/>
    <m/>
    <m/>
    <n v="0.12"/>
    <n v="0.13"/>
    <n v="329.27759999999995"/>
    <m/>
    <n v="329.27759999999995"/>
    <s v="Hyundai Finance"/>
    <n v="0"/>
    <n v="100"/>
    <n v="1"/>
    <n v="1"/>
    <m/>
    <m/>
    <n v="1"/>
    <s v="Valauto Lomme  "/>
    <s v="HYUNDAI"/>
    <m/>
    <s v="Hyundai Lomme"/>
    <n v="2743.99"/>
    <n v="7.492026723479589E-2"/>
    <s v="NON"/>
  </r>
  <r>
    <x v="2"/>
    <s v="C"/>
    <x v="3"/>
    <x v="36"/>
    <d v="2026-02-12T00:00:00"/>
    <m/>
    <m/>
    <m/>
    <m/>
    <m/>
    <n v="0"/>
    <s v="LEGCH"/>
    <n v="5919"/>
    <n v="2105906494"/>
    <s v="KMHHE8111TU182956"/>
    <s v="MIDAVAINE JEAN"/>
    <s v="KONA"/>
    <n v="33420.76"/>
    <n v="0"/>
    <n v="33420.76"/>
    <n v="52"/>
    <n v="2953.49"/>
    <n v="0"/>
    <m/>
    <n v="2953.49"/>
    <n v="8.837291551718153E-2"/>
    <n v="-3584"/>
    <n v="0"/>
    <m/>
    <m/>
    <n v="0.13"/>
    <n v="0.13"/>
    <n v="383.95369999999997"/>
    <m/>
    <n v="383.95369999999997"/>
    <s v=""/>
    <n v="0"/>
    <n v="100"/>
    <n v="1"/>
    <n v="1"/>
    <m/>
    <m/>
    <n v="1"/>
    <s v="Valauto Lomme  "/>
    <s v="HYUNDAI"/>
    <m/>
    <s v="Hyundai Lomme"/>
    <n v="2953.49"/>
    <n v="8.837291551718153E-2"/>
    <s v="NON"/>
  </r>
  <r>
    <x v="2"/>
    <s v="NP"/>
    <x v="3"/>
    <x v="14"/>
    <d v="2026-05-28T00:00:00"/>
    <m/>
    <m/>
    <m/>
    <s v="x"/>
    <m/>
    <n v="81071.06"/>
    <s v="LTMEL"/>
    <n v="5920"/>
    <n v="2105771272"/>
    <s v="TMAJC8115SJ401479"/>
    <s v="ARVAL SERVICE LEASE"/>
    <s v="TUCSON"/>
    <n v="32208.81"/>
    <n v="541.66999999999996"/>
    <n v="32750.48"/>
    <n v="148"/>
    <n v="255.38"/>
    <n v="0"/>
    <m/>
    <n v="255.38"/>
    <n v="7.7977483078110607E-3"/>
    <n v="-3699.89"/>
    <n v="0"/>
    <m/>
    <s v="ok vn payé"/>
    <m/>
    <n v="0"/>
    <n v="0"/>
    <m/>
    <n v="0"/>
    <s v=""/>
    <n v="0"/>
    <s v="0"/>
    <n v="1"/>
    <n v="1"/>
    <m/>
    <m/>
    <n v="1"/>
    <s v="Valauto Lomme  "/>
    <s v="HYUNDAI"/>
    <m/>
    <s v="Sociétés NORD"/>
    <n v="255.38"/>
    <n v="7.7977483078110607E-3"/>
    <s v="NON"/>
  </r>
  <r>
    <x v="2"/>
    <s v="C"/>
    <x v="3"/>
    <x v="38"/>
    <d v="2026-04-11T00:00:00"/>
    <m/>
    <m/>
    <m/>
    <m/>
    <m/>
    <n v="0"/>
    <s v="LELBO"/>
    <n v="5921"/>
    <n v="2105847189"/>
    <s v="TMAJC8114TJ458046"/>
    <s v="VANDOORNE JULIEN"/>
    <s v="TUCSON"/>
    <n v="32958.81"/>
    <n v="541.66999999999996"/>
    <n v="33500.479999999996"/>
    <n v="100"/>
    <n v="5472.44"/>
    <n v="0"/>
    <n v="-4337.3"/>
    <n v="1135.1399999999994"/>
    <n v="3.3884290613149411E-2"/>
    <n v="-3750"/>
    <n v="0"/>
    <m/>
    <m/>
    <n v="0.13"/>
    <n v="0.13"/>
    <n v="147.56819999999993"/>
    <m/>
    <n v="147.56819999999993"/>
    <s v="Hyundai Finance"/>
    <n v="0"/>
    <m/>
    <n v="0"/>
    <n v="1"/>
    <m/>
    <m/>
    <n v="0"/>
    <s v="Valauto Lomme  "/>
    <s v="HYUNDAI"/>
    <m/>
    <s v="Hyundai Lomme"/>
    <n v="5472.44"/>
    <n v="0.1633540773147131"/>
    <s v="NON"/>
  </r>
  <r>
    <x v="2"/>
    <s v="C"/>
    <x v="3"/>
    <x v="24"/>
    <d v="2026-02-20T00:00:00"/>
    <m/>
    <m/>
    <m/>
    <s v="x"/>
    <s v="X"/>
    <n v="466.08"/>
    <s v="LELBO"/>
    <n v="5922"/>
    <n v="2105912307"/>
    <s v="TMAJC8116TJ457111"/>
    <s v="ALPHABET FRANCE FLEET MANAGEMENT"/>
    <s v="TUCSON"/>
    <n v="32958.81"/>
    <n v="541.66999999999996"/>
    <n v="33500.479999999996"/>
    <n v="51"/>
    <n v="1156.8800000000001"/>
    <n v="0"/>
    <m/>
    <n v="1156.8800000000001"/>
    <n v="3.453323653870035E-2"/>
    <n v="-5034.6400000000003"/>
    <n v="0"/>
    <m/>
    <s v="ok vn payé / solde client facture atelier 03/2026"/>
    <n v="0.13"/>
    <n v="0.13"/>
    <n v="150.39440000000002"/>
    <m/>
    <n v="150.39440000000002"/>
    <s v=""/>
    <n v="0"/>
    <s v="0"/>
    <n v="1"/>
    <n v="1"/>
    <m/>
    <m/>
    <n v="1"/>
    <s v="Valauto Lomme  "/>
    <s v="HYUNDAI"/>
    <m/>
    <s v="Hyundai Lomme"/>
    <n v="1156.8800000000001"/>
    <n v="3.453323653870035E-2"/>
    <s v="NON"/>
  </r>
  <r>
    <x v="2"/>
    <s v="C"/>
    <x v="3"/>
    <x v="5"/>
    <d v="2026-03-19T00:00:00"/>
    <m/>
    <m/>
    <m/>
    <s v="x"/>
    <s v="X"/>
    <n v="41990.47"/>
    <s v="LELBO"/>
    <n v="5923"/>
    <n v="2105912309"/>
    <s v="TMAJC8113TJ456708"/>
    <s v="ARVAL SERVICE LEASE"/>
    <s v="TUCSON"/>
    <n v="32958.81"/>
    <n v="541.66999999999996"/>
    <n v="33500.479999999996"/>
    <n v="77"/>
    <n v="863.61"/>
    <n v="0"/>
    <m/>
    <n v="863.61"/>
    <n v="2.577903361384673E-2"/>
    <n v="-5737.98"/>
    <n v="0"/>
    <m/>
    <s v="ok vn payé"/>
    <n v="0.13"/>
    <n v="0.13"/>
    <n v="112.2693"/>
    <m/>
    <n v="112.2693"/>
    <s v="Hyundai Leasing"/>
    <n v="0"/>
    <n v="100"/>
    <n v="1"/>
    <n v="1"/>
    <m/>
    <m/>
    <n v="1"/>
    <s v="Valauto Lomme  "/>
    <s v="HYUNDAI"/>
    <m/>
    <s v="Hyundai Lomme"/>
    <n v="863.61"/>
    <n v="2.577903361384673E-2"/>
    <s v="NON"/>
  </r>
  <r>
    <x v="2"/>
    <s v="C"/>
    <x v="3"/>
    <x v="49"/>
    <d v="2026-02-28T00:00:00"/>
    <m/>
    <m/>
    <m/>
    <m/>
    <m/>
    <n v="0"/>
    <s v="LELBO"/>
    <n v="5926"/>
    <n v="2105839972"/>
    <s v="KMHB1512XTW062117"/>
    <s v="GHOUBAYE SANDRINE"/>
    <s v="INSTER"/>
    <n v="20379.09"/>
    <n v="0"/>
    <n v="20379.09"/>
    <n v="67"/>
    <n v="772"/>
    <n v="0"/>
    <m/>
    <n v="772"/>
    <n v="3.7881966270329047E-2"/>
    <n v="-833"/>
    <n v="833"/>
    <m/>
    <m/>
    <n v="7.0000000000000007E-2"/>
    <n v="7.0000000000000007E-2"/>
    <n v="54.040000000000006"/>
    <m/>
    <n v="54.040000000000006"/>
    <s v="Hyundai Finance"/>
    <n v="0"/>
    <n v="50"/>
    <n v="1"/>
    <n v="1"/>
    <m/>
    <m/>
    <n v="1"/>
    <s v="Valauto Lomme  "/>
    <s v="HYUNDAI"/>
    <m/>
    <s v="Hyundai Lomme"/>
    <n v="772"/>
    <n v="3.7881966270329047E-2"/>
    <s v="NON"/>
  </r>
  <r>
    <x v="2"/>
    <s v="C"/>
    <x v="3"/>
    <x v="50"/>
    <d v="2026-01-21T00:00:00"/>
    <m/>
    <m/>
    <m/>
    <m/>
    <m/>
    <n v="0"/>
    <s v="LELBO"/>
    <n v="5927"/>
    <n v="2105845123"/>
    <s v="KMHB15122TW062967"/>
    <s v="BARBIER NATHALIE"/>
    <s v="INSTER"/>
    <n v="20379.09"/>
    <n v="0"/>
    <n v="20379.09"/>
    <n v="8"/>
    <n v="772"/>
    <n v="0"/>
    <m/>
    <n v="772"/>
    <n v="3.7881966270329047E-2"/>
    <n v="0"/>
    <n v="0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s v="HYUNDAI"/>
    <m/>
    <s v="Hyundai Lomme"/>
    <n v="772"/>
    <n v="3.7881966270329047E-2"/>
    <s v="NON"/>
  </r>
  <r>
    <x v="2"/>
    <s v="NP"/>
    <x v="3"/>
    <x v="24"/>
    <d v="2026-02-19T00:00:00"/>
    <m/>
    <m/>
    <m/>
    <s v="x"/>
    <m/>
    <n v="75209.440000000002"/>
    <s v="LTMEL"/>
    <n v="5928"/>
    <n v="2105906484"/>
    <s v="TMAJA8115TJ453802"/>
    <s v="ARVAL SERVICE LEASE"/>
    <s v="TUCSON"/>
    <n v="36625.480000000003"/>
    <n v="541.66999999999996"/>
    <n v="37167.15"/>
    <n v="36"/>
    <n v="1599.56"/>
    <n v="0"/>
    <m/>
    <n v="1599.56"/>
    <n v="4.3036929116168444E-2"/>
    <n v="-5448.98"/>
    <n v="0"/>
    <m/>
    <s v="ok vn payé"/>
    <m/>
    <n v="0"/>
    <n v="0"/>
    <m/>
    <n v="0"/>
    <s v=""/>
    <n v="0"/>
    <s v="0"/>
    <n v="1"/>
    <n v="1"/>
    <m/>
    <m/>
    <n v="1"/>
    <s v="Valauto Lomme  "/>
    <s v="HYUNDAI"/>
    <m/>
    <s v="Sociétés NORD"/>
    <n v="1599.56"/>
    <n v="4.3036929116168444E-2"/>
    <s v="NON"/>
  </r>
  <r>
    <x v="2"/>
    <s v="C"/>
    <x v="3"/>
    <x v="4"/>
    <d v="2026-05-13T00:00:00"/>
    <m/>
    <m/>
    <m/>
    <m/>
    <m/>
    <n v="0"/>
    <s v="LETLE"/>
    <n v="5930"/>
    <n v="2105906466"/>
    <s v="TMAJE8113TJ455553"/>
    <s v="HERVOT BERNARD"/>
    <s v="TUCSON"/>
    <n v="40458.81"/>
    <n v="541.66999999999996"/>
    <n v="41000.479999999996"/>
    <n v="113"/>
    <n v="4830.7700000000004"/>
    <n v="0"/>
    <m/>
    <n v="4830.7700000000004"/>
    <n v="0.11782227915380505"/>
    <n v="-5000"/>
    <n v="0"/>
    <m/>
    <m/>
    <n v="0.12"/>
    <n v="0.13"/>
    <n v="579.69240000000002"/>
    <m/>
    <n v="579.69240000000002"/>
    <s v=""/>
    <n v="0"/>
    <n v="100"/>
    <n v="1"/>
    <n v="1"/>
    <m/>
    <m/>
    <n v="1"/>
    <s v="Valauto Lomme  "/>
    <s v="HYUNDAI"/>
    <m/>
    <s v="Hyundai Lomme"/>
    <n v="4830.7700000000004"/>
    <n v="0.11782227915380505"/>
    <s v="NON"/>
  </r>
  <r>
    <x v="2"/>
    <s v="C"/>
    <x v="3"/>
    <x v="27"/>
    <d v="2026-01-28T00:00:00"/>
    <m/>
    <m/>
    <m/>
    <m/>
    <m/>
    <n v="0"/>
    <s v="LETLE"/>
    <n v="5931"/>
    <n v="2105779413"/>
    <s v="TMAH881B8SJ055596"/>
    <s v="DUQUENOY CELINE"/>
    <s v="KONA"/>
    <n v="31087.43"/>
    <n v="541.66999999999996"/>
    <n v="31629.1"/>
    <n v="18"/>
    <n v="1618.75"/>
    <n v="-0.01"/>
    <m/>
    <n v="1618.76"/>
    <n v="5.117913566936777E-2"/>
    <n v="-1333"/>
    <n v="0"/>
    <m/>
    <m/>
    <n v="7.0000000000000007E-2"/>
    <n v="0.1"/>
    <n v="113.31320000000001"/>
    <m/>
    <n v="113.31320000000001"/>
    <s v="Hyundai Finance"/>
    <n v="0"/>
    <n v="50"/>
    <n v="1"/>
    <n v="1"/>
    <m/>
    <m/>
    <n v="1"/>
    <s v="Valauto Lomme  "/>
    <s v="HYUNDAI"/>
    <m/>
    <s v="Hyundai Lomme"/>
    <n v="1618.75"/>
    <n v="5.117913566936777E-2"/>
    <s v="NON"/>
  </r>
  <r>
    <x v="2"/>
    <s v="NP"/>
    <x v="3"/>
    <x v="26"/>
    <d v="2026-02-16T00:00:00"/>
    <m/>
    <m/>
    <m/>
    <s v="x"/>
    <m/>
    <n v="75209.440000000002"/>
    <s v="LTMEL"/>
    <n v="5932"/>
    <n v="2105902475"/>
    <s v="TMAH881A9TJ083478"/>
    <s v="ARVAL SERVICE LEASE"/>
    <s v="KONA"/>
    <n v="33920.76"/>
    <n v="541.66999999999996"/>
    <n v="34462.43"/>
    <n v="24"/>
    <n v="303.86"/>
    <n v="0.01"/>
    <m/>
    <n v="303.85000000000002"/>
    <n v="8.8171379673458901E-3"/>
    <n v="-4685.79"/>
    <n v="0"/>
    <m/>
    <s v="ok vn payé"/>
    <m/>
    <n v="0"/>
    <n v="0"/>
    <m/>
    <n v="0"/>
    <s v=""/>
    <n v="0"/>
    <s v="0"/>
    <n v="1"/>
    <n v="1"/>
    <m/>
    <m/>
    <n v="1"/>
    <s v="Valauto Lomme  "/>
    <s v="HYUNDAI"/>
    <m/>
    <s v="Sociétés NORD"/>
    <n v="303.86"/>
    <n v="8.8171379673458901E-3"/>
    <s v="NON"/>
  </r>
  <r>
    <x v="2"/>
    <s v="C"/>
    <x v="3"/>
    <x v="51"/>
    <d v="2026-01-26T00:00:00"/>
    <m/>
    <m/>
    <m/>
    <m/>
    <m/>
    <m/>
    <s v="LEGCH"/>
    <n v="5933"/>
    <n v="2105922511"/>
    <s v="TMAH081A5TJ086823"/>
    <s v="WARGNIER BERNARD"/>
    <s v="KONA"/>
    <n v="38504.089999999997"/>
    <n v="541.66999999999996"/>
    <n v="39045.759999999995"/>
    <n v="4"/>
    <n v="3488.14"/>
    <n v="0"/>
    <m/>
    <n v="3488.14"/>
    <n v="8.933466783589307E-2"/>
    <n v="-1333"/>
    <n v="0"/>
    <m/>
    <m/>
    <n v="0.1"/>
    <n v="0.1"/>
    <n v="348.81400000000002"/>
    <m/>
    <n v="348.81400000000002"/>
    <s v=""/>
    <n v="0"/>
    <n v="100"/>
    <n v="1"/>
    <n v="1"/>
    <m/>
    <m/>
    <n v="1"/>
    <s v="Valauto Lomme  "/>
    <s v="HYUNDAI"/>
    <m/>
    <s v="Hyundai Lomme"/>
    <n v="3488.14"/>
    <n v="8.933466783589307E-2"/>
    <s v="NON"/>
  </r>
  <r>
    <x v="2"/>
    <s v="C"/>
    <x v="3"/>
    <x v="52"/>
    <d v="2026-06-02T00:00:00"/>
    <m/>
    <m/>
    <m/>
    <m/>
    <m/>
    <m/>
    <s v="LEGJA"/>
    <n v="5934"/>
    <n v="2105906489"/>
    <s v="TMAJB8119TJ455100"/>
    <s v="DELPLACE PERRINE"/>
    <s v="TUCSON"/>
    <n v="41292.14"/>
    <n v="541.66999999999996"/>
    <n v="41833.81"/>
    <n v="133"/>
    <n v="3775.57"/>
    <n v="0"/>
    <m/>
    <n v="3775.57"/>
    <n v="9.0251640957397863E-2"/>
    <n v="-3333"/>
    <n v="-1667"/>
    <m/>
    <m/>
    <n v="0.13"/>
    <n v="0.13"/>
    <n v="490.82410000000004"/>
    <m/>
    <n v="490.82410000000004"/>
    <s v="Hyundai Finance"/>
    <n v="0"/>
    <n v="100"/>
    <n v="1"/>
    <n v="1"/>
    <m/>
    <m/>
    <n v="1"/>
    <s v="Valauto Lomme  "/>
    <s v="HYUNDAI"/>
    <m/>
    <s v="Hyundai Lomme"/>
    <n v="3775.57"/>
    <n v="9.0251640957397863E-2"/>
    <s v="NON"/>
  </r>
  <r>
    <x v="2"/>
    <s v="C"/>
    <x v="3"/>
    <x v="9"/>
    <d v="2026-04-16T00:00:00"/>
    <m/>
    <m/>
    <m/>
    <m/>
    <m/>
    <n v="0"/>
    <s v="LEGCH"/>
    <n v="5935"/>
    <n v="2105847188"/>
    <s v="TMAJC8114TJ456457"/>
    <s v="BPCE LEASE"/>
    <s v="TUCSON"/>
    <n v="32958.81"/>
    <n v="541.66999999999996"/>
    <n v="33500.479999999996"/>
    <n v="87"/>
    <n v="2684.74"/>
    <n v="0"/>
    <m/>
    <n v="2684.74"/>
    <n v="8.0140344257753918E-2"/>
    <n v="-4063"/>
    <n v="278.36"/>
    <m/>
    <m/>
    <n v="0.13"/>
    <n v="0.13"/>
    <n v="349.01619999999997"/>
    <m/>
    <n v="349.01619999999997"/>
    <s v="Banque"/>
    <n v="0"/>
    <n v="100"/>
    <n v="1"/>
    <n v="1"/>
    <m/>
    <m/>
    <n v="1"/>
    <s v="Valauto Lomme  "/>
    <s v="HYUNDAI"/>
    <m/>
    <s v="Hyundai Lomme"/>
    <n v="2684.74"/>
    <n v="8.0140344257753918E-2"/>
    <s v="NON"/>
  </r>
  <r>
    <x v="2"/>
    <s v="C"/>
    <x v="3"/>
    <x v="53"/>
    <d v="2026-02-04T00:00:00"/>
    <m/>
    <m/>
    <m/>
    <m/>
    <m/>
    <n v="0"/>
    <s v="LEGJA"/>
    <n v="5937"/>
    <n v="2105853474"/>
    <s v="KMHB15125TW065779"/>
    <s v="BULTE  ROMAIN"/>
    <s v="INSTER"/>
    <n v="20379.09"/>
    <n v="0"/>
    <n v="20379.09"/>
    <n v="11"/>
    <n v="772"/>
    <n v="0"/>
    <m/>
    <n v="772"/>
    <n v="3.7881966270329047E-2"/>
    <n v="-833"/>
    <n v="833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s v="HYUNDAI"/>
    <m/>
    <s v="Hyundai Lomme"/>
    <n v="772"/>
    <n v="3.7881966270329047E-2"/>
    <s v="NON"/>
  </r>
  <r>
    <x v="2"/>
    <s v="C"/>
    <x v="3"/>
    <x v="21"/>
    <d v="2026-04-03T00:00:00"/>
    <m/>
    <m/>
    <m/>
    <m/>
    <m/>
    <m/>
    <s v="LTMEL"/>
    <n v="5938"/>
    <n v="2105934750"/>
    <s v="TMAJB8116TJ460366"/>
    <s v="ARVAL SERVICE LEASE"/>
    <s v="TUCSON"/>
    <n v="41292.14"/>
    <n v="541.66999999999996"/>
    <n v="41833.81"/>
    <n v="69"/>
    <n v="410.21000000000004"/>
    <n v="0"/>
    <m/>
    <n v="410.21000000000004"/>
    <n v="9.8057050027238746E-3"/>
    <n v="-4726.3100000000004"/>
    <n v="0"/>
    <m/>
    <m/>
    <m/>
    <n v="0"/>
    <n v="0"/>
    <m/>
    <n v="0"/>
    <s v=""/>
    <n v="0"/>
    <m/>
    <n v="0"/>
    <n v="1"/>
    <m/>
    <m/>
    <n v="0"/>
    <s v="Valauto Lomme  "/>
    <s v="HYUNDAI"/>
    <m/>
    <s v="Sociétés NORD"/>
    <n v="410.21000000000004"/>
    <n v="9.8057050027238746E-3"/>
    <s v="NON"/>
  </r>
  <r>
    <x v="2"/>
    <s v="C"/>
    <x v="3"/>
    <x v="54"/>
    <d v="2026-02-27T00:00:00"/>
    <m/>
    <m/>
    <m/>
    <m/>
    <m/>
    <n v="0"/>
    <s v="LELBO"/>
    <n v="5939"/>
    <n v="2105935464"/>
    <s v="TMAJB8110TJ460766"/>
    <s v="SARTI  CLEMENT"/>
    <s v="TUCSON"/>
    <n v="31375.48"/>
    <n v="541.66999999999996"/>
    <n v="31917.149999999998"/>
    <n v="27"/>
    <n v="3100.3"/>
    <n v="-0.01"/>
    <n v="-2443.7600000000002"/>
    <n v="656.55000000000018"/>
    <n v="2.0570132358308936E-2"/>
    <n v="-3584"/>
    <n v="-1250"/>
    <m/>
    <m/>
    <n v="0.1"/>
    <n v="0.1"/>
    <n v="65.655000000000015"/>
    <m/>
    <n v="65.655000000000015"/>
    <s v="Hyundai Finance"/>
    <n v="0"/>
    <s v="0"/>
    <n v="1"/>
    <n v="1"/>
    <m/>
    <m/>
    <n v="1"/>
    <s v="Valauto Lomme  "/>
    <s v="HYUNDAI"/>
    <m/>
    <s v="Hyundai Lomme"/>
    <n v="3100.3"/>
    <n v="9.7135865827619336E-2"/>
    <s v="NON"/>
  </r>
  <r>
    <x v="2"/>
    <s v="C"/>
    <x v="3"/>
    <x v="6"/>
    <d v="2026-02-17T00:00:00"/>
    <m/>
    <m/>
    <m/>
    <m/>
    <m/>
    <n v="0"/>
    <s v="LEGCH"/>
    <n v="5940"/>
    <n v="2105938682"/>
    <s v="TMAJB8113TJ457344"/>
    <s v="AUBRUN JUDICAEL"/>
    <s v="TUCSON"/>
    <n v="31375.48"/>
    <n v="541.66999999999996"/>
    <n v="31917.149999999998"/>
    <n v="19"/>
    <n v="1532.97"/>
    <n v="-0.01"/>
    <m/>
    <n v="1532.98"/>
    <n v="4.8029664302733803E-2"/>
    <n v="-3584"/>
    <n v="0"/>
    <m/>
    <m/>
    <n v="7.0000000000000007E-2"/>
    <n v="7.0000000000000007E-2"/>
    <n v="107.30860000000001"/>
    <m/>
    <n v="107.30860000000001"/>
    <s v="Hyundai Finance"/>
    <n v="0"/>
    <n v="100"/>
    <n v="1"/>
    <n v="1"/>
    <m/>
    <m/>
    <n v="1"/>
    <s v="Valauto Lomme  "/>
    <s v="HYUNDAI"/>
    <m/>
    <s v="Hyundai Lomme"/>
    <n v="1532.97"/>
    <n v="4.8029664302733803E-2"/>
    <s v="NON"/>
  </r>
  <r>
    <x v="2"/>
    <s v="C"/>
    <x v="3"/>
    <x v="55"/>
    <d v="2026-05-12T00:00:00"/>
    <m/>
    <m/>
    <m/>
    <m/>
    <m/>
    <n v="0"/>
    <s v="LEGCH"/>
    <n v="5941"/>
    <n v="2105934022"/>
    <s v="TMAJB8111TJ457892"/>
    <s v="HOUSSOY MARIE-CHRISTINE"/>
    <s v="TUCSON"/>
    <n v="31375.48"/>
    <n v="0"/>
    <n v="31375.48"/>
    <n v="108"/>
    <n v="1478.81"/>
    <n v="0"/>
    <m/>
    <n v="1478.81"/>
    <n v="4.71326653807368E-2"/>
    <n v="-3584"/>
    <n v="0"/>
    <m/>
    <m/>
    <n v="0.08"/>
    <n v="7.0000000000000007E-2"/>
    <n v="118.3048"/>
    <m/>
    <n v="118.3048"/>
    <s v="Hyundai Finance"/>
    <n v="0"/>
    <n v="50"/>
    <n v="1"/>
    <n v="1"/>
    <m/>
    <m/>
    <n v="1"/>
    <s v="Valauto Lomme  "/>
    <s v="HYUNDAI"/>
    <m/>
    <s v="Hyundai Lomme"/>
    <n v="1478.81"/>
    <n v="4.71326653807368E-2"/>
    <s v="NON"/>
  </r>
  <r>
    <x v="2"/>
    <s v="C"/>
    <x v="3"/>
    <x v="7"/>
    <d v="2026-02-28T00:00:00"/>
    <m/>
    <m/>
    <m/>
    <m/>
    <m/>
    <n v="0"/>
    <s v="LETLE"/>
    <n v="5942"/>
    <n v="2105934618"/>
    <s v="TMAH881AXTJ087331"/>
    <s v="DEMEY FLORENT"/>
    <s v="KONA"/>
    <n v="33920.76"/>
    <n v="0"/>
    <n v="33920.76"/>
    <n v="33"/>
    <n v="1872.94"/>
    <n v="0"/>
    <m/>
    <n v="1872.94"/>
    <n v="5.5215154377437299E-2"/>
    <n v="-1333"/>
    <n v="0"/>
    <m/>
    <m/>
    <n v="7.0000000000000007E-2"/>
    <n v="7.0000000000000007E-2"/>
    <n v="131.10580000000002"/>
    <m/>
    <n v="131.10580000000002"/>
    <s v="Hyundai Finance"/>
    <n v="0"/>
    <n v="100"/>
    <n v="1"/>
    <n v="1"/>
    <m/>
    <m/>
    <n v="1"/>
    <s v="Valauto Lomme  "/>
    <s v="HYUNDAI"/>
    <m/>
    <s v="Hyundai Lomme"/>
    <n v="1872.94"/>
    <n v="5.5215154377437299E-2"/>
    <s v="NON"/>
  </r>
  <r>
    <x v="2"/>
    <s v="C"/>
    <x v="3"/>
    <x v="13"/>
    <d v="2026-02-06T00:00:00"/>
    <m/>
    <m/>
    <m/>
    <m/>
    <m/>
    <n v="0"/>
    <s v="LEGJA"/>
    <n v="5943"/>
    <n v="2105845454"/>
    <s v="KMHB15129TW064845"/>
    <s v="ZGHRATA  ASMAE"/>
    <s v="INSTER"/>
    <n v="20670.759999999998"/>
    <n v="0"/>
    <n v="20670.759999999998"/>
    <n v="9"/>
    <n v="772"/>
    <n v="0"/>
    <m/>
    <n v="772"/>
    <n v="3.734744150674673E-2"/>
    <n v="-833"/>
    <n v="833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s v="HYUNDAI"/>
    <m/>
    <s v="Hyundai Lomme"/>
    <n v="772"/>
    <n v="3.734744150674673E-2"/>
    <s v="NON"/>
  </r>
  <r>
    <x v="2"/>
    <s v="C"/>
    <x v="3"/>
    <x v="56"/>
    <d v="2026-03-20T00:00:00"/>
    <m/>
    <m/>
    <m/>
    <m/>
    <m/>
    <m/>
    <s v="LEGCH"/>
    <n v="5944"/>
    <n v="2105857785"/>
    <s v="KMHB15123TW065523"/>
    <s v="MACREZ  MORGAN"/>
    <s v="INSTER"/>
    <n v="20670.759999999998"/>
    <n v="0"/>
    <n v="20670.759999999998"/>
    <n v="47"/>
    <n v="1747.5"/>
    <n v="0"/>
    <m/>
    <n v="1747.5"/>
    <n v="8.4539707296683822E-2"/>
    <n v="-833"/>
    <n v="0"/>
    <m/>
    <m/>
    <n v="0.13"/>
    <n v="0.13"/>
    <n v="227.17500000000001"/>
    <m/>
    <n v="227.17500000000001"/>
    <s v="Hyundai Finance"/>
    <n v="0"/>
    <n v="100"/>
    <n v="1"/>
    <n v="1"/>
    <m/>
    <m/>
    <n v="1"/>
    <s v="Valauto Lomme  "/>
    <s v="HYUNDAI"/>
    <m/>
    <s v="Hyundai Lomme"/>
    <n v="1747.5"/>
    <n v="8.4539707296683822E-2"/>
    <s v="NON"/>
  </r>
  <r>
    <x v="2"/>
    <s v="C"/>
    <x v="3"/>
    <x v="7"/>
    <d v="2026-02-26T00:00:00"/>
    <m/>
    <m/>
    <m/>
    <m/>
    <m/>
    <n v="0"/>
    <s v="LETLE"/>
    <n v="5946"/>
    <n v="2105935385"/>
    <s v="TMAJA8118TJ463031"/>
    <s v="DETAEVERNIER OLIVIER"/>
    <s v="TUCSON"/>
    <n v="36625.480000000003"/>
    <n v="541.66999999999996"/>
    <n v="37167.15"/>
    <n v="26"/>
    <n v="3408.59"/>
    <n v="-0.01"/>
    <m/>
    <n v="3408.6000000000004"/>
    <n v="9.1709749066043539E-2"/>
    <n v="-1667"/>
    <n v="-2500"/>
    <m/>
    <m/>
    <n v="0.13"/>
    <n v="0.13"/>
    <n v="443.11800000000005"/>
    <m/>
    <n v="443.11800000000005"/>
    <s v="Hyundai Finance"/>
    <n v="0"/>
    <n v="100"/>
    <n v="1"/>
    <n v="1"/>
    <m/>
    <m/>
    <n v="1"/>
    <s v="Valauto Lomme  "/>
    <s v="HYUNDAI"/>
    <m/>
    <s v="Hyundai Lomme"/>
    <n v="3408.59"/>
    <n v="9.1709749066043539E-2"/>
    <s v="NON"/>
  </r>
  <r>
    <x v="2"/>
    <s v="C"/>
    <x v="3"/>
    <x v="56"/>
    <d v="2026-03-20T00:00:00"/>
    <m/>
    <m/>
    <m/>
    <m/>
    <m/>
    <m/>
    <s v="LETLE"/>
    <n v="5948"/>
    <n v="2105934754"/>
    <s v="TMAJC8114TJ458791"/>
    <s v="BUTERA SILVANA"/>
    <s v="TUCSON"/>
    <n v="32958.82"/>
    <n v="541.66"/>
    <n v="33500.480000000003"/>
    <n v="47"/>
    <n v="2883.9"/>
    <n v="-0.01"/>
    <m/>
    <n v="2883.9100000000003"/>
    <n v="8.6085333702681274E-2"/>
    <n v="-2083"/>
    <n v="-2917"/>
    <m/>
    <m/>
    <n v="0.13"/>
    <n v="0.13"/>
    <n v="374.90830000000005"/>
    <m/>
    <n v="374.90830000000005"/>
    <s v="Hyundai Finance"/>
    <n v="0"/>
    <n v="100"/>
    <n v="1"/>
    <n v="1"/>
    <m/>
    <m/>
    <n v="1"/>
    <s v="Valauto Lomme  "/>
    <s v="HYUNDAI"/>
    <m/>
    <s v="Hyundai Lomme"/>
    <n v="2883.9"/>
    <n v="8.6085333702681274E-2"/>
    <s v="NON"/>
  </r>
  <r>
    <x v="2"/>
    <s v="C"/>
    <x v="3"/>
    <x v="57"/>
    <d v="2026-04-21T00:00:00"/>
    <m/>
    <m/>
    <m/>
    <m/>
    <m/>
    <n v="0"/>
    <s v="LEGCH"/>
    <n v="5949"/>
    <n v="2105935374"/>
    <s v="TMAJE8112TJ459612"/>
    <s v="TOURTE MURIEL"/>
    <s v="TUCSON"/>
    <n v="40458.81"/>
    <n v="541.66999999999996"/>
    <n v="41000.479999999996"/>
    <n v="77"/>
    <n v="2570.44"/>
    <n v="0"/>
    <m/>
    <n v="2570.44"/>
    <n v="6.2692924570639186E-2"/>
    <n v="-2916"/>
    <n v="-2917"/>
    <m/>
    <m/>
    <n v="0.13"/>
    <n v="0.13"/>
    <n v="334.15720000000005"/>
    <m/>
    <n v="334.15720000000005"/>
    <s v=""/>
    <n v="0"/>
    <n v="50"/>
    <n v="1"/>
    <n v="1"/>
    <m/>
    <m/>
    <n v="1"/>
    <s v="Valauto Lomme  "/>
    <s v="HYUNDAI"/>
    <m/>
    <s v="Hyundai Lomme"/>
    <n v="2570.44"/>
    <n v="6.2692924570639186E-2"/>
    <s v="NON"/>
  </r>
  <r>
    <x v="2"/>
    <s v="C"/>
    <x v="3"/>
    <x v="58"/>
    <d v="2026-02-18T00:00:00"/>
    <m/>
    <m/>
    <m/>
    <m/>
    <m/>
    <n v="0"/>
    <s v="LETLE"/>
    <n v="5951"/>
    <n v="2105846839"/>
    <s v="KMHB15129TW064750"/>
    <s v="OUHADDA MOHAMED"/>
    <s v="INSTER"/>
    <n v="20379.09"/>
    <n v="0"/>
    <n v="20379.09"/>
    <n v="13"/>
    <n v="772"/>
    <n v="0"/>
    <m/>
    <n v="772"/>
    <n v="3.7881966270329047E-2"/>
    <n v="-833"/>
    <n v="833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s v="HYUNDAI"/>
    <m/>
    <s v="Hyundai Lomme"/>
    <n v="772"/>
    <n v="3.7881966270329047E-2"/>
    <s v="NON"/>
  </r>
  <r>
    <x v="2"/>
    <s v="C"/>
    <x v="3"/>
    <x v="16"/>
    <d v="2026-02-13T00:00:00"/>
    <m/>
    <m/>
    <m/>
    <m/>
    <m/>
    <n v="0"/>
    <s v="LEGJA"/>
    <n v="5952"/>
    <n v="2105923358"/>
    <s v="KMHHB8119TU202881"/>
    <s v="KOUAME EMMANUEL"/>
    <s v="KONA"/>
    <n v="28837.43"/>
    <n v="458.33"/>
    <n v="29295.760000000002"/>
    <n v="6"/>
    <n v="1459.91"/>
    <n v="-0.01"/>
    <m/>
    <n v="1459.92"/>
    <n v="4.9833491262899474E-2"/>
    <n v="-1500"/>
    <n v="0"/>
    <m/>
    <m/>
    <n v="7.0000000000000007E-2"/>
    <n v="0.1"/>
    <n v="102.19440000000002"/>
    <m/>
    <n v="102.19440000000002"/>
    <s v="Hyundai Finance"/>
    <n v="0"/>
    <n v="50"/>
    <n v="1"/>
    <n v="1"/>
    <m/>
    <m/>
    <n v="1"/>
    <s v="Valauto Lomme  "/>
    <s v="HYUNDAI"/>
    <m/>
    <s v="Hyundai Lomme"/>
    <n v="1459.91"/>
    <n v="4.9833491262899474E-2"/>
    <s v="NON"/>
  </r>
  <r>
    <x v="2"/>
    <s v="C"/>
    <x v="3"/>
    <x v="59"/>
    <d v="2026-03-23T00:00:00"/>
    <m/>
    <m/>
    <m/>
    <s v="x"/>
    <s v="X"/>
    <n v="41990.47"/>
    <s v="LEGCH"/>
    <n v="5953"/>
    <n v="2105938240"/>
    <s v="TMAJC8116TJ456802"/>
    <s v="ARVAL SERVICE LEASE"/>
    <s v="TUCSON"/>
    <n v="32958.81"/>
    <n v="541.66999999999996"/>
    <n v="33500.479999999996"/>
    <n v="38"/>
    <n v="663.55"/>
    <n v="0"/>
    <m/>
    <n v="663.55"/>
    <n v="1.9807178882213033E-2"/>
    <n v="-4487.9799999999996"/>
    <n v="0"/>
    <m/>
    <s v="ok vn payé"/>
    <n v="7.0000000000000007E-2"/>
    <n v="7.0000000000000007E-2"/>
    <n v="46.448500000000003"/>
    <m/>
    <n v="46.448500000000003"/>
    <s v="Hyundai Leasing"/>
    <n v="0"/>
    <m/>
    <n v="0"/>
    <n v="1"/>
    <m/>
    <m/>
    <n v="0"/>
    <s v="Valauto Lomme  "/>
    <s v="HYUNDAI"/>
    <m/>
    <s v="Hyundai Lomme"/>
    <n v="663.55"/>
    <n v="1.9807178882213033E-2"/>
    <s v="NON"/>
  </r>
  <r>
    <x v="2"/>
    <s v="C"/>
    <x v="3"/>
    <x v="5"/>
    <d v="2026-03-18T00:00:00"/>
    <m/>
    <m/>
    <m/>
    <m/>
    <m/>
    <m/>
    <s v="LELBO"/>
    <n v="5954"/>
    <n v="2105951992"/>
    <s v="TMAH881B1TJ083127"/>
    <s v="MAHIEU DOMINIQUE"/>
    <s v="KONA"/>
    <n v="30254.09"/>
    <n v="0"/>
    <n v="30254.09"/>
    <n v="36"/>
    <n v="2254.4"/>
    <n v="0"/>
    <n v="-3277.76"/>
    <n v="-1023.3600000000001"/>
    <n v="-3.382550921214289E-2"/>
    <n v="-1333"/>
    <n v="0"/>
    <m/>
    <s v="marge négative"/>
    <m/>
    <n v="7.0000000000000007E-2"/>
    <n v="0"/>
    <m/>
    <n v="0"/>
    <s v="Hyundai Finance"/>
    <n v="0"/>
    <n v="50"/>
    <n v="1"/>
    <n v="1"/>
    <m/>
    <m/>
    <n v="1"/>
    <s v="Valauto Lomme  "/>
    <s v="HYUNDAI"/>
    <m/>
    <s v="Hyundai Lomme"/>
    <n v="2254.4"/>
    <n v="7.4515544840383571E-2"/>
    <s v="NON"/>
  </r>
  <r>
    <x v="2"/>
    <s v="C"/>
    <x v="3"/>
    <x v="58"/>
    <d v="2026-02-18T00:00:00"/>
    <m/>
    <m/>
    <m/>
    <m/>
    <m/>
    <n v="0"/>
    <s v="LEGCH"/>
    <n v="5955"/>
    <n v="2105804388"/>
    <s v="KMHB35111TW066994"/>
    <s v="DELOBEAU FRANCIS"/>
    <s v="INSTER"/>
    <n v="26462.43"/>
    <n v="1908.34"/>
    <n v="28370.77"/>
    <n v="7"/>
    <n v="2025.32"/>
    <n v="-0.01"/>
    <m/>
    <n v="2025.33"/>
    <n v="7.1387558391964687E-2"/>
    <n v="-833"/>
    <n v="0"/>
    <m/>
    <m/>
    <n v="7.0000000000000007E-2"/>
    <n v="7.0000000000000007E-2"/>
    <n v="141.7731"/>
    <m/>
    <n v="141.7731"/>
    <s v=""/>
    <n v="0"/>
    <n v="100"/>
    <n v="1"/>
    <n v="1"/>
    <m/>
    <m/>
    <n v="1"/>
    <s v="Valauto Lomme  "/>
    <s v="HYUNDAI"/>
    <m/>
    <s v="Hyundai Lomme"/>
    <n v="2025.32"/>
    <n v="7.1387558391964687E-2"/>
    <s v="NON"/>
  </r>
  <r>
    <x v="2"/>
    <s v="C"/>
    <x v="3"/>
    <x v="9"/>
    <d v="2026-04-16T00:00:00"/>
    <m/>
    <m/>
    <m/>
    <m/>
    <m/>
    <m/>
    <s v="LELBO"/>
    <n v="5956"/>
    <n v="2105838505"/>
    <s v="KMHHB8119TU198654"/>
    <s v="ARVAL SERVICE LEASE"/>
    <s v="KONA"/>
    <n v="33837.43"/>
    <n v="1125"/>
    <n v="34962.43"/>
    <n v="65"/>
    <n v="852.9"/>
    <n v="0"/>
    <m/>
    <n v="852.9"/>
    <n v="2.4394757458220152E-2"/>
    <n v="-3949.84"/>
    <n v="0"/>
    <m/>
    <m/>
    <n v="7.0000000000000007E-2"/>
    <n v="7.0000000000000007E-2"/>
    <n v="59.703000000000003"/>
    <m/>
    <n v="59.703000000000003"/>
    <s v="Hyundai Leasing"/>
    <n v="0"/>
    <s v="0"/>
    <n v="1"/>
    <n v="1"/>
    <n v="-133.32999999999993"/>
    <d v="2026-05-05T00:00:00"/>
    <n v="1"/>
    <s v="Valauto Lomme  "/>
    <s v="HYUNDAI"/>
    <m/>
    <s v="Hyundai Lomme"/>
    <n v="719.57"/>
    <n v="2.0581235343195541E-2"/>
    <s v="NON"/>
  </r>
  <r>
    <x v="2"/>
    <s v="NP"/>
    <x v="3"/>
    <x v="35"/>
    <d v="2026-03-23T00:00:00"/>
    <m/>
    <m/>
    <m/>
    <s v="x"/>
    <m/>
    <n v="41990.47"/>
    <s v="LTMEL"/>
    <n v="5957"/>
    <n v="2105961980"/>
    <s v="TMAH881A0TJ088732"/>
    <s v="ARVAL SERVICE LEASE"/>
    <s v="KONA"/>
    <n v="33920.769999999997"/>
    <n v="541.66999999999996"/>
    <n v="34462.439999999995"/>
    <n v="30"/>
    <n v="303.86"/>
    <n v="0"/>
    <m/>
    <n v="303.86"/>
    <n v="8.8171354088683231E-3"/>
    <n v="-4685.79"/>
    <n v="0"/>
    <m/>
    <s v="ok vn payé"/>
    <m/>
    <n v="0"/>
    <n v="0"/>
    <m/>
    <n v="0"/>
    <s v=""/>
    <n v="0"/>
    <m/>
    <n v="0"/>
    <n v="1"/>
    <m/>
    <m/>
    <n v="0"/>
    <s v="Valauto Lomme  "/>
    <s v="HYUNDAI"/>
    <m/>
    <s v="Sociétés NORD"/>
    <n v="303.86"/>
    <n v="8.8171354088683231E-3"/>
    <s v="NON"/>
  </r>
  <r>
    <x v="2"/>
    <s v="C"/>
    <x v="3"/>
    <x v="59"/>
    <d v="2026-03-21T00:00:00"/>
    <m/>
    <m/>
    <m/>
    <m/>
    <m/>
    <m/>
    <s v="LELBO"/>
    <n v="5958"/>
    <n v="2105943420"/>
    <s v="TMAH881A7TJ087318"/>
    <s v="SCHMIESZEK ISABELLE"/>
    <s v="KONA"/>
    <n v="33087.42"/>
    <n v="541.66999999999996"/>
    <n v="33629.089999999997"/>
    <n v="37"/>
    <n v="1856.89"/>
    <n v="0"/>
    <m/>
    <n v="1856.89"/>
    <n v="5.5216778093014125E-2"/>
    <n v="-1333"/>
    <n v="0"/>
    <m/>
    <m/>
    <n v="7.0000000000000007E-2"/>
    <n v="7.0000000000000007E-2"/>
    <n v="129.98230000000001"/>
    <m/>
    <n v="129.98230000000001"/>
    <s v="Hyundai Finance"/>
    <n v="0"/>
    <n v="100"/>
    <n v="1"/>
    <n v="1"/>
    <m/>
    <m/>
    <n v="1"/>
    <s v="Valauto Lomme  "/>
    <s v="HYUNDAI"/>
    <m/>
    <s v="Hyundai Lomme"/>
    <n v="1856.89"/>
    <n v="5.5216778093014125E-2"/>
    <s v="NON"/>
  </r>
  <r>
    <x v="2"/>
    <s v="NP"/>
    <x v="3"/>
    <x v="7"/>
    <d v="2026-02-28T00:00:00"/>
    <m/>
    <m/>
    <m/>
    <s v="x"/>
    <m/>
    <n v="-247.81"/>
    <s v="LETLE"/>
    <n v="5959"/>
    <n v="2105964450"/>
    <s v="NLHBN81G3SZ678798"/>
    <s v="VERQUIN CORENTIN"/>
    <s v="BAYON"/>
    <n v="21795.759999999998"/>
    <n v="458.33"/>
    <n v="22254.09"/>
    <n v="13"/>
    <n v="1110.33"/>
    <n v="0"/>
    <m/>
    <n v="1110.33"/>
    <n v="4.9893300512400186E-2"/>
    <n v="-1250"/>
    <n v="0"/>
    <m/>
    <s v="solde client / mq dossier indemnité rachat"/>
    <n v="7.0000000000000007E-2"/>
    <n v="7.0000000000000007E-2"/>
    <n v="77.723100000000002"/>
    <m/>
    <n v="77.723100000000002"/>
    <s v="Hyundai Finance"/>
    <n v="0"/>
    <n v="100"/>
    <n v="1"/>
    <n v="1"/>
    <m/>
    <m/>
    <n v="1"/>
    <s v="Valauto Lomme  "/>
    <s v="HYUNDAI"/>
    <m/>
    <s v="Hyundai Lomme"/>
    <n v="1110.33"/>
    <n v="4.9893300512400186E-2"/>
    <s v="NON"/>
  </r>
  <r>
    <x v="2"/>
    <s v="C"/>
    <x v="3"/>
    <x v="9"/>
    <d v="2026-04-18T00:00:00"/>
    <m/>
    <m/>
    <m/>
    <m/>
    <m/>
    <m/>
    <s v="LETLE"/>
    <n v="5960"/>
    <n v="2105969045"/>
    <s v="TMAJA8119TJ463247"/>
    <s v="OLIVEIRA FERNANDES VALERIE"/>
    <s v="TUCSON"/>
    <n v="36625.480000000003"/>
    <n v="541.66999999999996"/>
    <n v="37167.15"/>
    <n v="59"/>
    <n v="3853.9"/>
    <n v="0"/>
    <m/>
    <n v="3853.9"/>
    <n v="0.10369102823326512"/>
    <n v="-3750"/>
    <n v="0"/>
    <m/>
    <m/>
    <n v="0.13"/>
    <n v="0.13"/>
    <n v="501.00700000000001"/>
    <m/>
    <n v="501.00700000000001"/>
    <s v="Hyundai Finance"/>
    <n v="0"/>
    <n v="100"/>
    <n v="1"/>
    <n v="1"/>
    <m/>
    <m/>
    <n v="1"/>
    <s v="Valauto Lomme  "/>
    <s v="HYUNDAI"/>
    <m/>
    <s v="Hyundai Lomme"/>
    <n v="3853.9"/>
    <n v="0.10369102823326512"/>
    <s v="NON"/>
  </r>
  <r>
    <x v="2"/>
    <s v="C"/>
    <x v="3"/>
    <x v="37"/>
    <d v="2026-03-09T00:00:00"/>
    <m/>
    <m/>
    <m/>
    <s v="x"/>
    <s v="X"/>
    <n v="41990.47"/>
    <s v="LELBO"/>
    <n v="5961"/>
    <n v="2105946954"/>
    <s v="KMHHC8112TU204453"/>
    <s v="ARVAL SERVICE LEASE"/>
    <s v="KONA"/>
    <n v="30795.759999999998"/>
    <n v="458.33"/>
    <n v="31254.09"/>
    <n v="17"/>
    <n v="310.24"/>
    <n v="0"/>
    <m/>
    <n v="310.24"/>
    <n v="9.926380835276279E-3"/>
    <n v="-3530.8"/>
    <n v="-468.69"/>
    <m/>
    <s v="ok vn payé"/>
    <n v="7.0000000000000007E-2"/>
    <n v="0.1"/>
    <n v="21.716800000000003"/>
    <m/>
    <n v="21.716800000000003"/>
    <s v="Hyundai Leasing"/>
    <n v="0"/>
    <n v="50"/>
    <n v="1"/>
    <n v="1"/>
    <m/>
    <m/>
    <n v="1"/>
    <s v="Valauto Lomme  "/>
    <s v="HYUNDAI"/>
    <m/>
    <s v="Hyundai Lomme"/>
    <n v="310.24"/>
    <n v="9.926380835276279E-3"/>
    <s v="NON"/>
  </r>
  <r>
    <x v="2"/>
    <s v="C"/>
    <x v="3"/>
    <x v="60"/>
    <d v="2026-02-25T00:00:00"/>
    <m/>
    <m/>
    <m/>
    <m/>
    <m/>
    <n v="0"/>
    <s v="LETLE"/>
    <n v="5963"/>
    <n v="2105976233"/>
    <s v="KMHHC8116TU196311"/>
    <s v="PETIT PASCAL"/>
    <s v="KONA"/>
    <n v="30795.759999999998"/>
    <n v="0"/>
    <n v="30795.759999999998"/>
    <n v="6"/>
    <n v="2561.39"/>
    <n v="0"/>
    <m/>
    <n v="2561.39"/>
    <n v="8.3173462840339066E-2"/>
    <n v="-2500"/>
    <n v="0"/>
    <m/>
    <m/>
    <n v="7.0000000000000007E-2"/>
    <n v="7.0000000000000007E-2"/>
    <n v="179.29730000000001"/>
    <m/>
    <n v="179.29730000000001"/>
    <s v="Hyundai Finance"/>
    <n v="0"/>
    <n v="100"/>
    <n v="1"/>
    <n v="1"/>
    <m/>
    <m/>
    <n v="1"/>
    <s v="Valauto Lomme  "/>
    <s v="HYUNDAI"/>
    <m/>
    <s v="Hyundai Lomme"/>
    <n v="2561.39"/>
    <n v="8.3173462840339066E-2"/>
    <s v="NON"/>
  </r>
  <r>
    <x v="2"/>
    <s v="C"/>
    <x v="3"/>
    <x v="4"/>
    <d v="2026-05-15T00:00:00"/>
    <m/>
    <m/>
    <m/>
    <m/>
    <m/>
    <n v="0"/>
    <s v="LETLE"/>
    <n v="5965"/>
    <n v="2105976351"/>
    <s v="TMAJB8115TJ463260"/>
    <s v="GILLIG SHIRLEY"/>
    <s v="TUCSON"/>
    <n v="41292.14"/>
    <n v="541.66999999999996"/>
    <n v="41833.81"/>
    <n v="82"/>
    <n v="2875.77"/>
    <n v="0"/>
    <m/>
    <n v="2875.77"/>
    <n v="6.8742722692482466E-2"/>
    <n v="-3750"/>
    <n v="0"/>
    <m/>
    <m/>
    <n v="0.12"/>
    <n v="0.13"/>
    <n v="345.0924"/>
    <m/>
    <n v="345.0924"/>
    <s v=""/>
    <n v="0"/>
    <n v="100"/>
    <n v="1"/>
    <n v="1"/>
    <m/>
    <m/>
    <n v="1"/>
    <s v="Valauto Lomme  "/>
    <s v="HYUNDAI"/>
    <m/>
    <s v="Hyundai Lomme"/>
    <n v="2875.77"/>
    <n v="6.8742722692482466E-2"/>
    <s v="NON"/>
  </r>
  <r>
    <x v="2"/>
    <s v="C"/>
    <x v="3"/>
    <x v="61"/>
    <d v="2026-04-01T00:00:00"/>
    <m/>
    <m/>
    <m/>
    <m/>
    <m/>
    <m/>
    <s v="LTMEL"/>
    <n v="5966"/>
    <n v="2105923717"/>
    <s v="TMAH881A1TJ082700"/>
    <s v="AYVENS / TEMSYS"/>
    <s v="KONA"/>
    <n v="33087.42"/>
    <n v="541.66999999999996"/>
    <n v="33629.089999999997"/>
    <n v="36"/>
    <n v="635.5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s v="HYUNDAI"/>
    <m/>
    <s v="Sociétés NORD"/>
    <n v="635.5"/>
    <n v="1.889732966309823E-2"/>
    <s v="NON"/>
  </r>
  <r>
    <x v="2"/>
    <s v="C"/>
    <x v="3"/>
    <x v="61"/>
    <d v="2026-04-01T00:00:00"/>
    <m/>
    <m/>
    <m/>
    <m/>
    <m/>
    <m/>
    <s v="LTMEL"/>
    <n v="5967"/>
    <n v="2105923718"/>
    <s v="TMAH881A4TJ084893"/>
    <s v="AYVENS / TEMSYS"/>
    <s v="KONA"/>
    <n v="33087.42"/>
    <n v="541.66999999999996"/>
    <n v="33629.089999999997"/>
    <n v="36"/>
    <n v="635.5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s v="HYUNDAI"/>
    <m/>
    <s v="Sociétés NORD"/>
    <n v="635.5"/>
    <n v="1.889732966309823E-2"/>
    <s v="NON"/>
  </r>
  <r>
    <x v="2"/>
    <s v="C"/>
    <x v="3"/>
    <x v="61"/>
    <d v="2026-04-01T00:00:00"/>
    <m/>
    <m/>
    <m/>
    <m/>
    <m/>
    <m/>
    <s v="LTMEL"/>
    <n v="5968"/>
    <n v="2105923725"/>
    <s v="TMAH881A4TJ084652"/>
    <s v="AYVENS / TEMSYS"/>
    <s v="KONA"/>
    <n v="33087.42"/>
    <n v="541.66999999999996"/>
    <n v="33629.089999999997"/>
    <n v="36"/>
    <n v="635.5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s v="HYUNDAI"/>
    <m/>
    <s v="Sociétés NORD"/>
    <n v="635.5"/>
    <n v="1.889732966309823E-2"/>
    <s v="NON"/>
  </r>
  <r>
    <x v="2"/>
    <s v="C"/>
    <x v="3"/>
    <x v="9"/>
    <d v="2026-04-17T00:00:00"/>
    <m/>
    <m/>
    <m/>
    <m/>
    <m/>
    <n v="0"/>
    <s v="LELBO"/>
    <n v="5969"/>
    <n v="2105976755"/>
    <s v="TMAH081A0TJ084929"/>
    <s v="BOULET FREDERIC"/>
    <s v="KONA"/>
    <n v="38504.089999999997"/>
    <n v="250"/>
    <n v="38754.089999999997"/>
    <n v="52"/>
    <n v="85.64"/>
    <n v="0.01"/>
    <m/>
    <n v="85.63"/>
    <n v="2.2098312720025166E-3"/>
    <n v="-1333"/>
    <n v="0"/>
    <m/>
    <m/>
    <n v="7.0000000000000007E-2"/>
    <n v="7.0000000000000007E-2"/>
    <n v="5.9941000000000004"/>
    <m/>
    <n v="5.9941000000000004"/>
    <s v="Hyundai Finance"/>
    <n v="0"/>
    <n v="100"/>
    <n v="1"/>
    <n v="1"/>
    <m/>
    <m/>
    <n v="1"/>
    <s v="Valauto Lomme  "/>
    <s v="HYUNDAI"/>
    <m/>
    <s v="Hyundai Lomme"/>
    <n v="85.64"/>
    <n v="2.2098312720025166E-3"/>
    <s v="NON"/>
  </r>
  <r>
    <x v="2"/>
    <s v="C"/>
    <x v="3"/>
    <x v="34"/>
    <d v="2026-03-30T00:00:00"/>
    <m/>
    <m/>
    <m/>
    <m/>
    <m/>
    <m/>
    <s v="LETLE"/>
    <n v="5970"/>
    <n v="2105976959"/>
    <s v="KMHB15121TW066878"/>
    <s v="COLE PATRICIA"/>
    <s v="INSTER"/>
    <n v="20670.759999999998"/>
    <n v="500"/>
    <n v="21170.76"/>
    <n v="31"/>
    <n v="2110.83"/>
    <n v="0"/>
    <n v="-115.34"/>
    <n v="1995.49"/>
    <n v="9.4256890163603016E-2"/>
    <n v="-833"/>
    <n v="0"/>
    <m/>
    <m/>
    <n v="7.0000000000000007E-2"/>
    <n v="7.0000000000000007E-2"/>
    <n v="139.68430000000001"/>
    <m/>
    <n v="139.68430000000001"/>
    <s v="Hyundai Finance"/>
    <n v="0"/>
    <n v="100"/>
    <n v="1"/>
    <n v="1"/>
    <m/>
    <m/>
    <n v="1"/>
    <s v="Valauto Lomme  "/>
    <s v="HYUNDAI"/>
    <m/>
    <s v="Hyundai Lomme"/>
    <n v="2110.83"/>
    <n v="9.9704970440362084E-2"/>
    <s v="NON"/>
  </r>
  <r>
    <x v="2"/>
    <s v="C"/>
    <x v="3"/>
    <x v="61"/>
    <d v="2026-04-01T00:00:00"/>
    <m/>
    <m/>
    <m/>
    <m/>
    <m/>
    <m/>
    <s v="LTMEL"/>
    <n v="5971"/>
    <n v="2105923720"/>
    <s v="TMAH881A5TJ083901"/>
    <s v="AYVENS / TEMSYS"/>
    <s v="KONA"/>
    <n v="33087.42"/>
    <n v="541.66999999999996"/>
    <n v="33629.089999999997"/>
    <n v="36"/>
    <n v="635.5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s v="HYUNDAI"/>
    <m/>
    <s v="Sociétés NORD"/>
    <n v="635.5"/>
    <n v="1.889732966309823E-2"/>
    <s v="NON"/>
  </r>
  <r>
    <x v="2"/>
    <s v="NP"/>
    <x v="3"/>
    <x v="2"/>
    <d v="2026-06-26T00:00:00"/>
    <m/>
    <m/>
    <m/>
    <s v="x"/>
    <m/>
    <n v="14577.32"/>
    <s v="LEGCH"/>
    <n v="5972"/>
    <n v="2105968885"/>
    <s v="KMHHB8114TU208023"/>
    <s v="THELEN JEAN MARC"/>
    <s v="KONA"/>
    <n v="28837.43"/>
    <n v="458.33"/>
    <n v="29295.760000000002"/>
    <n v="120"/>
    <n v="3703.65"/>
    <n v="0"/>
    <n v="-3474.43"/>
    <n v="229.22000000000025"/>
    <n v="7.8243404506317723E-3"/>
    <n v="-1757.26"/>
    <n v="-1875"/>
    <m/>
    <s v="solde client mq reprise vo"/>
    <n v="0.13"/>
    <n v="0.13"/>
    <n v="29.798600000000032"/>
    <m/>
    <n v="29.798600000000032"/>
    <s v="Hyundai Finance"/>
    <n v="0"/>
    <n v="50"/>
    <n v="1"/>
    <n v="1"/>
    <m/>
    <m/>
    <n v="1"/>
    <s v="Valauto Lomme  "/>
    <s v="HYUNDAI"/>
    <m/>
    <s v="Hyundai Lomme"/>
    <n v="3703.65"/>
    <n v="0.12642273148059652"/>
    <s v="NON"/>
  </r>
  <r>
    <x v="2"/>
    <s v="C"/>
    <x v="3"/>
    <x v="5"/>
    <d v="2026-03-18T00:00:00"/>
    <m/>
    <m/>
    <m/>
    <m/>
    <m/>
    <m/>
    <s v="LELBO"/>
    <n v="5975"/>
    <n v="2105985469"/>
    <s v="TMAJB8117TJ463308"/>
    <s v="LECLERCQ DOMINIQUE"/>
    <s v="TUCSON"/>
    <n v="41292.14"/>
    <n v="541.66999999999996"/>
    <n v="41833.81"/>
    <n v="19"/>
    <n v="3718.28"/>
    <n v="0"/>
    <m/>
    <n v="3718.28"/>
    <n v="8.8882174489963994E-2"/>
    <n v="-2083"/>
    <n v="-1667"/>
    <m/>
    <m/>
    <n v="7.0000000000000007E-2"/>
    <n v="7.0000000000000007E-2"/>
    <n v="260.27960000000002"/>
    <m/>
    <n v="260.27960000000002"/>
    <s v=""/>
    <n v="0"/>
    <n v="100"/>
    <n v="1"/>
    <n v="1"/>
    <m/>
    <m/>
    <n v="1"/>
    <s v="Valauto Lomme  "/>
    <s v="HYUNDAI"/>
    <m/>
    <s v="Hyundai Lomme"/>
    <n v="3718.28"/>
    <n v="8.8882174489963994E-2"/>
    <s v="NON"/>
  </r>
  <r>
    <x v="2"/>
    <s v="C"/>
    <x v="3"/>
    <x v="59"/>
    <d v="2026-03-21T00:00:00"/>
    <m/>
    <m/>
    <m/>
    <m/>
    <m/>
    <m/>
    <s v="LETLE"/>
    <n v="5976"/>
    <n v="2105984446"/>
    <s v="KMHHE811XTU200323"/>
    <s v="LOCQUET OLIVIER"/>
    <s v="KONA"/>
    <n v="33420.76"/>
    <n v="1125"/>
    <n v="34545.760000000002"/>
    <n v="16"/>
    <n v="2121.09"/>
    <n v="0"/>
    <m/>
    <n v="2121.09"/>
    <n v="6.1399430783980434E-2"/>
    <n v="-1667"/>
    <n v="0"/>
    <m/>
    <m/>
    <n v="7.0000000000000007E-2"/>
    <n v="7.0000000000000007E-2"/>
    <n v="148.47630000000004"/>
    <m/>
    <n v="148.47630000000004"/>
    <s v=""/>
    <n v="0"/>
    <n v="100"/>
    <n v="1"/>
    <n v="1"/>
    <m/>
    <m/>
    <n v="1"/>
    <s v="Valauto Lomme  "/>
    <s v="HYUNDAI"/>
    <m/>
    <s v="Hyundai Lomme"/>
    <n v="2121.09"/>
    <n v="6.1399430783980434E-2"/>
    <s v="NON"/>
  </r>
  <r>
    <x v="2"/>
    <s v="C"/>
    <x v="3"/>
    <x v="34"/>
    <d v="2026-03-30T00:00:00"/>
    <m/>
    <m/>
    <m/>
    <m/>
    <m/>
    <m/>
    <s v="LETLE"/>
    <n v="5977"/>
    <n v="2105984450"/>
    <s v="NLHDR51C6SZ403516"/>
    <s v="SAMYN JOSETTE"/>
    <s v="I10"/>
    <n v="16670.759999999998"/>
    <n v="416.67"/>
    <n v="17087.429999999997"/>
    <n v="24"/>
    <n v="1119.1600000000001"/>
    <n v="-0.01"/>
    <m/>
    <n v="1119.17"/>
    <n v="6.5496098594112762E-2"/>
    <n v="-833"/>
    <n v="0"/>
    <m/>
    <m/>
    <n v="7.0000000000000007E-2"/>
    <n v="7.0000000000000007E-2"/>
    <n v="78.34190000000001"/>
    <m/>
    <n v="78.34190000000001"/>
    <s v=""/>
    <n v="0"/>
    <n v="100"/>
    <n v="1"/>
    <n v="1"/>
    <m/>
    <m/>
    <n v="1"/>
    <s v="Valauto Lomme  "/>
    <s v="HYUNDAI"/>
    <m/>
    <s v="Hyundai Lomme"/>
    <n v="1119.1600000000001"/>
    <n v="6.5496098594112762E-2"/>
    <s v="NON"/>
  </r>
  <r>
    <x v="2"/>
    <s v="C"/>
    <x v="3"/>
    <x v="62"/>
    <d v="2026-03-27T00:00:00"/>
    <m/>
    <m/>
    <m/>
    <m/>
    <m/>
    <m/>
    <s v="LEGJA"/>
    <n v="5980"/>
    <n v="2106001024"/>
    <s v="KMHHE8113TU176656"/>
    <s v="MAHIEUX MARIE-EMMANUELLE"/>
    <s v="KONA"/>
    <n v="33208.81"/>
    <n v="0"/>
    <n v="33208.81"/>
    <n v="13"/>
    <n v="1641.47"/>
    <n v="0"/>
    <m/>
    <n v="1641.47"/>
    <n v="4.9428750985054871E-2"/>
    <n v="-1875"/>
    <n v="-833"/>
    <m/>
    <m/>
    <n v="7.0000000000000007E-2"/>
    <n v="7.0000000000000007E-2"/>
    <n v="114.90290000000002"/>
    <m/>
    <n v="114.90290000000002"/>
    <s v=""/>
    <n v="0"/>
    <n v="50"/>
    <n v="1"/>
    <n v="1"/>
    <m/>
    <m/>
    <n v="1"/>
    <s v="Valauto Lomme  "/>
    <s v="HYUNDAI"/>
    <m/>
    <s v="Hyundai Lomme"/>
    <n v="1641.47"/>
    <n v="4.9428750985054871E-2"/>
    <s v="NON"/>
  </r>
  <r>
    <x v="2"/>
    <s v="C"/>
    <x v="3"/>
    <x v="33"/>
    <d v="2026-03-31T00:00:00"/>
    <m/>
    <m/>
    <m/>
    <m/>
    <m/>
    <n v="0"/>
    <s v="LELBO"/>
    <n v="5982"/>
    <n v="2105944483"/>
    <s v="KMHHB8111TU212823"/>
    <s v="O'SHERIDAN CHRISTOPHE"/>
    <s v="KONA"/>
    <n v="34254.1"/>
    <n v="1125"/>
    <n v="35379.1"/>
    <n v="10"/>
    <n v="1527.37"/>
    <n v="0"/>
    <m/>
    <n v="1527.37"/>
    <n v="4.3171533475978754E-2"/>
    <n v="-1667"/>
    <n v="0"/>
    <m/>
    <m/>
    <n v="7.0000000000000007E-2"/>
    <n v="7.0000000000000007E-2"/>
    <n v="106.91590000000001"/>
    <m/>
    <n v="106.91590000000001"/>
    <s v=""/>
    <n v="0"/>
    <n v="100"/>
    <n v="1"/>
    <n v="1"/>
    <m/>
    <m/>
    <n v="1"/>
    <s v="Valauto Lomme  "/>
    <s v="HYUNDAI"/>
    <m/>
    <s v="Hyundai Lomme"/>
    <n v="1527.37"/>
    <n v="4.3171533475978754E-2"/>
    <s v="NON"/>
  </r>
  <r>
    <x v="2"/>
    <s v="C"/>
    <x v="3"/>
    <x v="62"/>
    <d v="2026-03-27T00:00:00"/>
    <m/>
    <m/>
    <m/>
    <m/>
    <m/>
    <m/>
    <s v="LELBO"/>
    <n v="5983"/>
    <n v="2106007733"/>
    <s v="TMAJC811XTJ467866"/>
    <s v="BOULOGNE ALEXIS"/>
    <s v="TUCSON"/>
    <n v="32958.81"/>
    <n v="541.66999999999996"/>
    <n v="33500.479999999996"/>
    <n v="5"/>
    <n v="367.24"/>
    <n v="0"/>
    <m/>
    <n v="367.24"/>
    <n v="1.0962230988929116E-2"/>
    <n v="-2083"/>
    <n v="-1667"/>
    <m/>
    <m/>
    <n v="7.0000000000000007E-2"/>
    <n v="7.0000000000000007E-2"/>
    <n v="25.706800000000005"/>
    <m/>
    <n v="25.706800000000005"/>
    <s v="Hyundai Finance"/>
    <n v="0"/>
    <n v="100"/>
    <n v="1"/>
    <n v="1"/>
    <m/>
    <m/>
    <n v="1"/>
    <s v="Valauto Lomme  "/>
    <s v="HYUNDAI"/>
    <m/>
    <s v="Hyundai Lomme"/>
    <n v="367.24"/>
    <n v="1.0962230988929116E-2"/>
    <s v="NON"/>
  </r>
  <r>
    <x v="2"/>
    <s v="C"/>
    <x v="3"/>
    <x v="62"/>
    <d v="2026-03-25T00:00:00"/>
    <m/>
    <m/>
    <m/>
    <m/>
    <m/>
    <n v="0"/>
    <s v="LELBO"/>
    <n v="5986"/>
    <n v="2106005923"/>
    <s v="TMAJA8116TJ468051"/>
    <s v="GEOL3D"/>
    <s v="TUCSON"/>
    <n v="36625.5"/>
    <n v="541.66"/>
    <n v="37167.160000000003"/>
    <n v="5"/>
    <n v="1137.58"/>
    <n v="-0.02"/>
    <m/>
    <n v="1137.5999999999999"/>
    <n v="3.0607127367277991E-2"/>
    <n v="-3827.39"/>
    <n v="-1857.96"/>
    <m/>
    <m/>
    <n v="7.0000000000000007E-2"/>
    <n v="7.0000000000000007E-2"/>
    <n v="79.632000000000005"/>
    <m/>
    <n v="79.632000000000005"/>
    <s v=""/>
    <n v="0"/>
    <m/>
    <n v="0"/>
    <n v="1"/>
    <m/>
    <m/>
    <n v="0"/>
    <s v="Valauto Lomme  "/>
    <s v="HYUNDAI"/>
    <m/>
    <s v="Hyundai Lomme"/>
    <n v="1137.58"/>
    <n v="3.0607127367277991E-2"/>
    <s v="NON"/>
  </r>
  <r>
    <x v="2"/>
    <s v="C"/>
    <x v="3"/>
    <x v="62"/>
    <d v="2026-03-25T00:00:00"/>
    <m/>
    <m/>
    <m/>
    <m/>
    <m/>
    <n v="0"/>
    <s v="LELBO"/>
    <n v="5988"/>
    <n v="2106005924"/>
    <s v="TMAJA811XTJ467730"/>
    <s v="GEOL3D"/>
    <s v="TUCSON"/>
    <n v="36625.5"/>
    <n v="541.66"/>
    <n v="37167.160000000003"/>
    <n v="1"/>
    <n v="1137.58"/>
    <n v="-0.02"/>
    <m/>
    <n v="1137.5999999999999"/>
    <n v="3.0607127367277991E-2"/>
    <n v="-3827.39"/>
    <n v="-1857.96"/>
    <m/>
    <m/>
    <n v="7.0000000000000007E-2"/>
    <n v="7.0000000000000007E-2"/>
    <n v="79.632000000000005"/>
    <m/>
    <n v="79.632000000000005"/>
    <s v=""/>
    <n v="0"/>
    <m/>
    <n v="0"/>
    <n v="1"/>
    <m/>
    <m/>
    <n v="0"/>
    <s v="Valauto Lomme  "/>
    <s v="HYUNDAI"/>
    <m/>
    <s v="Hyundai Lomme"/>
    <n v="1137.58"/>
    <n v="3.0607127367277991E-2"/>
    <s v="NON"/>
  </r>
  <r>
    <x v="2"/>
    <s v="NP"/>
    <x v="3"/>
    <x v="63"/>
    <d v="2026-04-16T00:00:00"/>
    <m/>
    <m/>
    <m/>
    <s v="x"/>
    <m/>
    <n v="-5038.1899999999996"/>
    <s v="LEGCH"/>
    <n v="5989"/>
    <n v="2106007995"/>
    <s v="KMHB15120TW069917"/>
    <s v="COYET YVES"/>
    <s v="INSTER"/>
    <n v="20670.759999999998"/>
    <n v="0"/>
    <n v="20670.759999999998"/>
    <n v="22"/>
    <n v="1247.5"/>
    <n v="0"/>
    <m/>
    <n v="1247.5"/>
    <n v="6.0350949844127651E-2"/>
    <n v="-833"/>
    <n v="0"/>
    <m/>
    <s v="solde client vir en attente exabq "/>
    <n v="7.0000000000000007E-2"/>
    <n v="0.1"/>
    <n v="87.325000000000003"/>
    <m/>
    <n v="87.325000000000003"/>
    <s v="Hyundai Finance"/>
    <n v="0"/>
    <n v="100"/>
    <n v="1"/>
    <n v="1"/>
    <m/>
    <m/>
    <n v="1"/>
    <s v="Valauto Lomme  "/>
    <s v="HYUNDAI"/>
    <m/>
    <s v="Hyundai Lomme"/>
    <n v="1247.5"/>
    <n v="6.0350949844127651E-2"/>
    <s v="NON"/>
  </r>
  <r>
    <x v="2"/>
    <s v="C"/>
    <x v="3"/>
    <x v="64"/>
    <d v="2026-06-17T00:00:00"/>
    <m/>
    <m/>
    <m/>
    <m/>
    <m/>
    <n v="0"/>
    <s v="LELBO"/>
    <n v="5990"/>
    <n v="2106009710"/>
    <s v="TMAJC8116TJ467864"/>
    <s v="GUERIF JEAN PIERRE"/>
    <s v="TUCSON"/>
    <n v="32958.81"/>
    <n v="750"/>
    <n v="33708.81"/>
    <n v="84"/>
    <n v="2089.64"/>
    <n v="0"/>
    <m/>
    <n v="2089.64"/>
    <n v="6.199091572796548E-2"/>
    <n v="-2009.54"/>
    <n v="-2916"/>
    <m/>
    <m/>
    <n v="0.13"/>
    <n v="0.13"/>
    <n v="271.65319999999997"/>
    <m/>
    <n v="271.65319999999997"/>
    <s v=""/>
    <n v="0"/>
    <n v="100"/>
    <n v="1"/>
    <n v="1"/>
    <m/>
    <m/>
    <n v="1"/>
    <s v="Valauto Lomme  "/>
    <s v="HYUNDAI"/>
    <m/>
    <s v="Hyundai Lomme"/>
    <n v="2089.64"/>
    <n v="6.199091572796548E-2"/>
    <s v="NON"/>
  </r>
  <r>
    <x v="2"/>
    <s v="NP"/>
    <x v="3"/>
    <x v="65"/>
    <d v="2026-06-26T00:00:00"/>
    <m/>
    <m/>
    <m/>
    <s v="x"/>
    <m/>
    <n v="1545.73"/>
    <s v="LELBO"/>
    <n v="5992"/>
    <n v="2106005061"/>
    <s v="KMHHC8117TU210393"/>
    <s v="DESCAMPS MICHELE"/>
    <s v="KONA"/>
    <n v="30795.759999999998"/>
    <n v="0"/>
    <n v="30795.759999999998"/>
    <n v="94"/>
    <n v="1083.6500000000001"/>
    <n v="0"/>
    <m/>
    <n v="1083.6500000000001"/>
    <n v="3.518828566010386E-2"/>
    <n v="-1847.26"/>
    <n v="-1875"/>
    <m/>
    <s v="solde client facture atelier (sur reprise vo)"/>
    <n v="0.13"/>
    <n v="0.13"/>
    <n v="140.87450000000001"/>
    <m/>
    <n v="140.87450000000001"/>
    <s v="Hyundai Finance"/>
    <n v="0"/>
    <n v="100"/>
    <n v="1"/>
    <n v="1"/>
    <m/>
    <m/>
    <n v="1"/>
    <s v="Valauto Lomme  "/>
    <s v="HYUNDAI"/>
    <m/>
    <s v="Hyundai Lomme"/>
    <n v="1083.6500000000001"/>
    <n v="3.518828566010386E-2"/>
    <s v="NON"/>
  </r>
  <r>
    <x v="2"/>
    <s v="C"/>
    <x v="3"/>
    <x v="55"/>
    <d v="2026-05-12T00:00:00"/>
    <m/>
    <m/>
    <m/>
    <m/>
    <m/>
    <n v="0"/>
    <s v="LEGCH"/>
    <n v="5994"/>
    <n v="2105967803"/>
    <s v="TMAH881A9TJ087174"/>
    <s v="VAN HULLE STEPHANE"/>
    <s v="KONA"/>
    <n v="33920.76"/>
    <n v="541.66999999999996"/>
    <n v="34462.43"/>
    <n v="42"/>
    <n v="1674.39"/>
    <n v="0"/>
    <m/>
    <n v="1674.39"/>
    <n v="4.8585952876799461E-2"/>
    <n v="-1333"/>
    <n v="0"/>
    <m/>
    <m/>
    <n v="0.08"/>
    <n v="7.0000000000000007E-2"/>
    <n v="133.9512"/>
    <m/>
    <n v="133.9512"/>
    <s v="Hyundai Finance"/>
    <n v="0"/>
    <n v="100"/>
    <n v="1"/>
    <n v="1"/>
    <m/>
    <m/>
    <n v="1"/>
    <s v="Valauto Lomme  "/>
    <s v="HYUNDAI"/>
    <m/>
    <s v="Hyundai Lomme"/>
    <n v="1674.39"/>
    <n v="4.8585952876799461E-2"/>
    <s v="NON"/>
  </r>
  <r>
    <x v="2"/>
    <s v="C"/>
    <x v="3"/>
    <x v="21"/>
    <d v="2026-04-07T00:00:00"/>
    <m/>
    <m/>
    <m/>
    <m/>
    <m/>
    <m/>
    <s v="LETLE"/>
    <n v="5995"/>
    <n v="2106008000"/>
    <s v="KMHB35119TW068105"/>
    <s v="LEURIDAN CATALINA"/>
    <s v="INSTER"/>
    <n v="26462.43"/>
    <n v="0"/>
    <n v="26462.43"/>
    <n v="2"/>
    <n v="1210.3699999999999"/>
    <n v="0"/>
    <m/>
    <n v="1210.3699999999999"/>
    <n v="4.5739185705923453E-2"/>
    <n v="-833"/>
    <n v="0"/>
    <m/>
    <m/>
    <n v="7.0000000000000007E-2"/>
    <n v="7.0000000000000007E-2"/>
    <n v="84.725899999999996"/>
    <m/>
    <n v="84.725899999999996"/>
    <s v=""/>
    <n v="0"/>
    <n v="100"/>
    <n v="1"/>
    <n v="1"/>
    <m/>
    <m/>
    <n v="1"/>
    <s v="Valauto Lomme  "/>
    <s v="HYUNDAI"/>
    <m/>
    <s v="Hyundai Lomme"/>
    <n v="1210.3699999999999"/>
    <n v="4.5739185705923453E-2"/>
    <s v="NON"/>
  </r>
  <r>
    <x v="2"/>
    <s v="C"/>
    <x v="3"/>
    <x v="66"/>
    <d v="2026-06-12T00:00:00"/>
    <m/>
    <m/>
    <m/>
    <m/>
    <m/>
    <n v="0"/>
    <s v="LELBO"/>
    <n v="5997"/>
    <n v="2106017396"/>
    <s v="TMAH881B0TJ092711"/>
    <s v="MOGA PATRICK"/>
    <s v="KONA"/>
    <n v="30254.09"/>
    <n v="250"/>
    <n v="30504.09"/>
    <n v="69"/>
    <n v="577.73"/>
    <n v="0"/>
    <m/>
    <n v="577.73"/>
    <n v="1.893942746693968E-2"/>
    <n v="0"/>
    <n v="-1333"/>
    <m/>
    <m/>
    <n v="0.13"/>
    <n v="0.13"/>
    <n v="75.104900000000001"/>
    <m/>
    <n v="75.104900000000001"/>
    <s v=""/>
    <n v="0"/>
    <m/>
    <n v="0"/>
    <n v="1"/>
    <m/>
    <m/>
    <n v="0"/>
    <s v="Valauto Lomme  "/>
    <s v="HYUNDAI"/>
    <m/>
    <s v="Hyundai Lomme"/>
    <n v="577.73"/>
    <n v="1.893942746693968E-2"/>
    <s v="NON"/>
  </r>
  <r>
    <x v="2"/>
    <s v="C"/>
    <x v="3"/>
    <x v="67"/>
    <d v="2026-04-28T00:00:00"/>
    <m/>
    <m/>
    <m/>
    <s v="x"/>
    <s v="X"/>
    <n v="-7299.99"/>
    <s v="LETLE"/>
    <n v="5998"/>
    <n v="2106017401"/>
    <s v="TMAH081A3TJ094094"/>
    <s v="BENSALAH JULIE"/>
    <s v="KONA"/>
    <n v="38504.089999999997"/>
    <n v="250"/>
    <n v="38754.089999999997"/>
    <n v="25"/>
    <n v="1013.97"/>
    <n v="0"/>
    <m/>
    <n v="1013.97"/>
    <n v="2.6164206152176458E-2"/>
    <n v="-1333"/>
    <n v="0"/>
    <m/>
    <s v="sole client"/>
    <n v="0.13"/>
    <n v="0.13"/>
    <n v="131.81610000000001"/>
    <m/>
    <n v="131.81610000000001"/>
    <s v="Hyundai Finance"/>
    <n v="0"/>
    <m/>
    <n v="0"/>
    <n v="1"/>
    <m/>
    <m/>
    <n v="0"/>
    <s v="Valauto Lomme  "/>
    <s v="HYUNDAI"/>
    <m/>
    <s v="Hyundai Lomme"/>
    <n v="1013.97"/>
    <n v="2.6164206152176458E-2"/>
    <s v="NON"/>
  </r>
  <r>
    <x v="2"/>
    <s v="C"/>
    <x v="3"/>
    <x v="44"/>
    <d v="2026-05-11T00:00:00"/>
    <m/>
    <m/>
    <m/>
    <m/>
    <m/>
    <n v="0"/>
    <s v="LEGCH"/>
    <n v="6001"/>
    <n v="2106007996"/>
    <s v="KMHB15125TW071162"/>
    <s v="BELOUZARD SANDRINE"/>
    <s v="INSTER"/>
    <n v="20670.759999999998"/>
    <n v="0"/>
    <n v="20670.759999999998"/>
    <n v="34"/>
    <n v="1247.5"/>
    <n v="0"/>
    <m/>
    <n v="1247.5"/>
    <n v="6.0350949844127651E-2"/>
    <n v="-833"/>
    <n v="0"/>
    <m/>
    <m/>
    <n v="0.12"/>
    <n v="0.13"/>
    <n v="149.69999999999999"/>
    <m/>
    <n v="149.69999999999999"/>
    <s v=""/>
    <n v="0"/>
    <n v="50"/>
    <n v="1"/>
    <n v="1"/>
    <m/>
    <m/>
    <n v="1"/>
    <s v="Valauto Lomme  "/>
    <s v="HYUNDAI"/>
    <m/>
    <s v="Hyundai Lomme"/>
    <n v="1247.5"/>
    <n v="6.0350949844127651E-2"/>
    <s v="NON"/>
  </r>
  <r>
    <x v="2"/>
    <s v="C"/>
    <x v="3"/>
    <x v="68"/>
    <d v="2026-06-09T00:00:00"/>
    <m/>
    <m/>
    <m/>
    <m/>
    <m/>
    <n v="0"/>
    <s v="LEGCH"/>
    <n v="6002"/>
    <n v="2106007997"/>
    <s v="KMHB15125TW071243"/>
    <s v="CELERSE GREGORY"/>
    <s v="INSTER"/>
    <n v="20670.759999999998"/>
    <n v="0"/>
    <n v="20670.759999999998"/>
    <n v="66"/>
    <n v="1025.45"/>
    <n v="0"/>
    <m/>
    <n v="1025.45"/>
    <n v="4.9608722659447456E-2"/>
    <n v="-1250"/>
    <n v="0"/>
    <m/>
    <m/>
    <n v="7.0000000000000007E-2"/>
    <n v="0.13"/>
    <n v="71.781500000000008"/>
    <m/>
    <n v="71.781500000000008"/>
    <s v="Hyundai Finance"/>
    <n v="0"/>
    <n v="50"/>
    <n v="1"/>
    <n v="1"/>
    <m/>
    <m/>
    <n v="1"/>
    <s v="Valauto Lomme  "/>
    <s v="HYUNDAI"/>
    <m/>
    <s v="Hyundai Lomme"/>
    <n v="1025.45"/>
    <n v="4.9608722659447456E-2"/>
    <s v="NON"/>
  </r>
  <r>
    <x v="2"/>
    <s v="C"/>
    <x v="3"/>
    <x v="12"/>
    <d v="2026-05-07T00:00:00"/>
    <m/>
    <m/>
    <m/>
    <m/>
    <m/>
    <n v="0"/>
    <s v="LELBO"/>
    <n v="6008"/>
    <n v="2106009704"/>
    <s v="KMHHB8113TU213035"/>
    <s v="HUMEZ  JEAN-PIERRE"/>
    <s v="KONA"/>
    <n v="34254.089999999997"/>
    <n v="0"/>
    <n v="34254.089999999997"/>
    <n v="33"/>
    <n v="1766.63"/>
    <n v="0"/>
    <m/>
    <n v="1766.63"/>
    <n v="5.1574279159072693E-2"/>
    <n v="-1875"/>
    <n v="0"/>
    <m/>
    <m/>
    <n v="0.12"/>
    <n v="0.13"/>
    <n v="211.9956"/>
    <m/>
    <n v="211.9956"/>
    <s v=""/>
    <n v="0"/>
    <n v="100"/>
    <n v="1"/>
    <n v="1"/>
    <m/>
    <m/>
    <n v="1"/>
    <s v="Valauto Lomme  "/>
    <s v="HYUNDAI"/>
    <m/>
    <s v="Hyundai Lomme"/>
    <n v="1766.63"/>
    <n v="5.1574279159072693E-2"/>
    <s v="NON"/>
  </r>
  <r>
    <x v="2"/>
    <s v="C"/>
    <x v="3"/>
    <x v="47"/>
    <d v="2026-04-30T00:00:00"/>
    <m/>
    <m/>
    <m/>
    <m/>
    <m/>
    <m/>
    <s v="LEGJA"/>
    <n v="6013"/>
    <n v="2106032683"/>
    <s v="TMAJC8118TJ457269"/>
    <s v="MOTA ARTHUR"/>
    <s v="TUCSON"/>
    <n v="32958.800000000003"/>
    <n v="541.66999999999996"/>
    <n v="33500.47"/>
    <n v="22"/>
    <n v="1608.9"/>
    <n v="0"/>
    <m/>
    <n v="1608.9"/>
    <n v="4.8026191871337928E-2"/>
    <n v="-3750"/>
    <n v="0"/>
    <m/>
    <s v="solde client demande rbt en att exabq"/>
    <n v="0.08"/>
    <n v="0.1"/>
    <n v="128.71200000000002"/>
    <m/>
    <n v="128.71200000000002"/>
    <s v="Hyundai Finance"/>
    <n v="30"/>
    <n v="100"/>
    <n v="1"/>
    <n v="1"/>
    <m/>
    <m/>
    <n v="1"/>
    <s v="Valauto Lomme  "/>
    <s v="HYUNDAI"/>
    <m/>
    <s v="Hyundai Lomme"/>
    <n v="1608.9"/>
    <n v="4.8026191871337928E-2"/>
    <s v="NON"/>
  </r>
  <r>
    <x v="2"/>
    <s v="C"/>
    <x v="3"/>
    <x v="48"/>
    <d v="2026-05-22T00:00:00"/>
    <m/>
    <m/>
    <m/>
    <m/>
    <m/>
    <m/>
    <s v="LEGCH"/>
    <n v="6015"/>
    <n v="2106024763"/>
    <s v="NLHBM51G1TZ744896"/>
    <s v="SILVAIN CAROLINE"/>
    <s v="I20"/>
    <n v="17879.09"/>
    <n v="458.33"/>
    <n v="18337.420000000002"/>
    <n v="32"/>
    <n v="899.31"/>
    <n v="0.01"/>
    <m/>
    <n v="899.3"/>
    <n v="4.9042340743681488E-2"/>
    <n v="-1125"/>
    <n v="0"/>
    <m/>
    <m/>
    <n v="0.08"/>
    <n v="7.0000000000000007E-2"/>
    <n v="71.944000000000003"/>
    <m/>
    <n v="71.944000000000003"/>
    <s v=""/>
    <n v="0"/>
    <n v="100"/>
    <n v="1"/>
    <n v="1"/>
    <m/>
    <m/>
    <n v="1"/>
    <s v="Valauto Lomme  "/>
    <s v="HYUNDAI"/>
    <m/>
    <s v="Hyundai Lomme"/>
    <n v="899.31"/>
    <n v="4.9042340743681488E-2"/>
    <s v="NON"/>
  </r>
  <r>
    <x v="2"/>
    <s v="C"/>
    <x v="3"/>
    <x v="67"/>
    <d v="2026-04-29T00:00:00"/>
    <m/>
    <m/>
    <m/>
    <m/>
    <m/>
    <m/>
    <s v="LETLE"/>
    <n v="6016"/>
    <n v="2106032607"/>
    <s v="KMHB3511XTW073877"/>
    <s v="MUNOZ ANNIE"/>
    <s v="INSTER"/>
    <n v="26462.43"/>
    <n v="250"/>
    <n v="26712.43"/>
    <n v="11"/>
    <n v="1743"/>
    <n v="0"/>
    <m/>
    <n v="1743"/>
    <n v="6.5250521948021944E-2"/>
    <n v="-833"/>
    <n v="0"/>
    <m/>
    <m/>
    <n v="7.0000000000000007E-2"/>
    <n v="0.1"/>
    <n v="122.01"/>
    <m/>
    <n v="122.01"/>
    <s v=""/>
    <n v="0"/>
    <n v="100"/>
    <n v="1"/>
    <n v="1"/>
    <m/>
    <m/>
    <n v="1"/>
    <s v="Valauto Lomme  "/>
    <s v="HYUNDAI"/>
    <m/>
    <s v="Hyundai Lomme"/>
    <n v="1743"/>
    <n v="6.5250521948021944E-2"/>
    <s v="NON"/>
  </r>
  <r>
    <x v="2"/>
    <s v="NP"/>
    <x v="3"/>
    <x v="47"/>
    <d v="2026-04-30T00:00:00"/>
    <m/>
    <m/>
    <m/>
    <s v="x"/>
    <m/>
    <n v="-12162"/>
    <s v="LEGCH"/>
    <n v="6017"/>
    <n v="2105906521"/>
    <s v="NLHBR51G0TZ758080"/>
    <s v="DEREUDER MONIQUE"/>
    <s v="I20"/>
    <n v="22879.08"/>
    <n v="166.67"/>
    <n v="23045.75"/>
    <n v="13"/>
    <n v="2081.4899999999998"/>
    <n v="0"/>
    <n v="-971.37"/>
    <n v="1110.1199999999999"/>
    <n v="4.8170270006400305E-2"/>
    <n v="-792"/>
    <n v="0"/>
    <m/>
    <s v="solde client"/>
    <n v="7.0000000000000007E-2"/>
    <n v="7.0000000000000007E-2"/>
    <n v="77.708399999999997"/>
    <m/>
    <n v="77.708399999999997"/>
    <s v="Hyundai Finance"/>
    <n v="0"/>
    <n v="50"/>
    <n v="1"/>
    <n v="1"/>
    <m/>
    <m/>
    <n v="1"/>
    <s v="Valauto Lomme  "/>
    <s v="HYUNDAI"/>
    <m/>
    <s v="Hyundai Lomme"/>
    <n v="2081.4899999999998"/>
    <n v="9.0319907141229935E-2"/>
    <s v="NON"/>
  </r>
  <r>
    <x v="2"/>
    <s v="NC"/>
    <x v="3"/>
    <x v="67"/>
    <d v="2026-04-28T00:00:00"/>
    <m/>
    <m/>
    <s v="x"/>
    <s v="x"/>
    <m/>
    <n v="39195.760000000002"/>
    <s v="LETLE"/>
    <n v="6018"/>
    <n v="2106037396"/>
    <s v="TMAJA8113TJ468461"/>
    <s v="LEMESRE LAURENT"/>
    <s v="TUCSON"/>
    <n v="36625.480000000003"/>
    <n v="541.66999999999996"/>
    <n v="37167.15"/>
    <n v="0"/>
    <n v="278.90000000000009"/>
    <n v="0"/>
    <m/>
    <n v="278.90000000000009"/>
    <n v="7.5039382895917515E-3"/>
    <n v="-2083"/>
    <n v="-1667"/>
    <m/>
    <s v="Justif non valide / solde client mq financement"/>
    <n v="7.0000000000000007E-2"/>
    <n v="7.0000000000000007E-2"/>
    <n v="19.523000000000007"/>
    <m/>
    <n v="19.523000000000007"/>
    <s v=""/>
    <n v="0"/>
    <n v="100"/>
    <n v="1"/>
    <n v="1"/>
    <m/>
    <m/>
    <n v="1"/>
    <s v="Valauto Lomme  "/>
    <s v="HYUNDAI"/>
    <m/>
    <s v="Hyundai Lomme"/>
    <n v="278.90000000000009"/>
    <n v="7.5039382895917515E-3"/>
    <s v="NON"/>
  </r>
  <r>
    <x v="2"/>
    <s v="NP"/>
    <x v="3"/>
    <x v="67"/>
    <d v="2026-04-29T00:00:00"/>
    <m/>
    <m/>
    <m/>
    <s v="x"/>
    <m/>
    <n v="-22209"/>
    <s v="LETLE"/>
    <n v="6019"/>
    <n v="2106038141"/>
    <s v="TMAJA8112TJ467916"/>
    <s v="DELOBEL  GREGORY"/>
    <s v="TUCSON"/>
    <n v="36625.480000000003"/>
    <n v="541.66999999999996"/>
    <n v="37167.15"/>
    <n v="0"/>
    <n v="4868.68"/>
    <n v="-0.01"/>
    <m/>
    <n v="4868.6900000000005"/>
    <n v="0.13099417092782201"/>
    <n v="-2083"/>
    <n v="-1667"/>
    <m/>
    <s v="solde client mq financement"/>
    <n v="7.0000000000000007E-2"/>
    <n v="7.0000000000000007E-2"/>
    <n v="340.80830000000009"/>
    <m/>
    <n v="340.80830000000009"/>
    <s v=""/>
    <n v="0"/>
    <n v="100"/>
    <n v="1"/>
    <n v="1"/>
    <m/>
    <m/>
    <n v="1"/>
    <s v="Valauto Lomme  "/>
    <s v="HYUNDAI"/>
    <m/>
    <s v="Hyundai Lomme"/>
    <n v="4868.68"/>
    <n v="0.13099417092782201"/>
    <s v="NON"/>
  </r>
  <r>
    <x v="2"/>
    <s v="C"/>
    <x v="3"/>
    <x v="46"/>
    <d v="2026-05-06T00:00:00"/>
    <m/>
    <m/>
    <m/>
    <m/>
    <m/>
    <n v="0"/>
    <s v="LEGJA"/>
    <n v="6020"/>
    <n v="2106041439"/>
    <s v="TMAH881A9TJ092228"/>
    <s v="ANDRE HUGUES"/>
    <s v="KONA"/>
    <n v="33087.42"/>
    <n v="250"/>
    <n v="33337.42"/>
    <n v="10"/>
    <n v="1507.35"/>
    <n v="0.01"/>
    <m/>
    <n v="1507.34"/>
    <n v="4.5214956646315162E-2"/>
    <n v="-1333"/>
    <n v="0"/>
    <m/>
    <m/>
    <n v="0.08"/>
    <n v="7.0000000000000007E-2"/>
    <n v="120.5872"/>
    <m/>
    <n v="120.5872"/>
    <s v="Hyundai Finance"/>
    <n v="0"/>
    <s v="0"/>
    <n v="1"/>
    <n v="1"/>
    <m/>
    <m/>
    <n v="1"/>
    <s v="Valauto Lomme  "/>
    <s v="HYUNDAI"/>
    <m/>
    <s v="Hyundai Lomme"/>
    <n v="1507.35"/>
    <n v="4.5214956646315162E-2"/>
    <s v="NON"/>
  </r>
  <r>
    <x v="2"/>
    <s v="NP"/>
    <x v="3"/>
    <x v="12"/>
    <d v="2026-05-07T00:00:00"/>
    <m/>
    <m/>
    <m/>
    <s v="x"/>
    <m/>
    <n v="9500.01"/>
    <s v="LEGCH"/>
    <n v="6021"/>
    <n v="2106007993"/>
    <s v="KMHB55129TW074831"/>
    <s v="DUQUIN KEVIN"/>
    <s v="INSTER"/>
    <n v="21920.76"/>
    <n v="500"/>
    <n v="22420.76"/>
    <n v="9"/>
    <n v="1352.5"/>
    <n v="0"/>
    <m/>
    <n v="1352.5"/>
    <n v="6.0323557274597296E-2"/>
    <n v="-833"/>
    <n v="0"/>
    <m/>
    <s v="solde client mq reprise vo"/>
    <n v="0.08"/>
    <n v="7.0000000000000007E-2"/>
    <n v="108.2"/>
    <m/>
    <n v="108.2"/>
    <s v="Hyundai Finance"/>
    <n v="30"/>
    <n v="50"/>
    <n v="1"/>
    <n v="1"/>
    <m/>
    <m/>
    <n v="1"/>
    <s v="Valauto Lomme  "/>
    <s v="HYUNDAI"/>
    <m/>
    <s v="Hyundai Lomme"/>
    <n v="1352.5"/>
    <n v="6.0323557274597296E-2"/>
    <s v="NON"/>
  </r>
  <r>
    <x v="2"/>
    <s v="C"/>
    <x v="3"/>
    <x v="12"/>
    <d v="2026-05-07T00:00:00"/>
    <m/>
    <m/>
    <m/>
    <m/>
    <m/>
    <n v="0"/>
    <s v="LETLE"/>
    <n v="6022"/>
    <n v="2106030250"/>
    <s v="KMHB55127TW073581"/>
    <s v="DUFOREST LUCIE"/>
    <s v="INSTER"/>
    <n v="21920.76"/>
    <n v="666.67"/>
    <n v="22587.429999999997"/>
    <n v="8"/>
    <n v="1537.49"/>
    <n v="-0.01"/>
    <m/>
    <n v="1537.5"/>
    <n v="6.8068390250683689E-2"/>
    <n v="-833"/>
    <n v="0"/>
    <m/>
    <m/>
    <n v="0.08"/>
    <n v="7.0000000000000007E-2"/>
    <n v="123"/>
    <m/>
    <n v="123"/>
    <s v="Hyundai Finance"/>
    <n v="0"/>
    <n v="100"/>
    <n v="1"/>
    <n v="1"/>
    <m/>
    <m/>
    <n v="1"/>
    <s v="Valauto Lomme  "/>
    <s v="HYUNDAI"/>
    <m/>
    <s v="Hyundai Lomme"/>
    <n v="1537.49"/>
    <n v="6.8068390250683689E-2"/>
    <s v="NON"/>
  </r>
  <r>
    <x v="2"/>
    <s v="C"/>
    <x v="3"/>
    <x v="4"/>
    <d v="2026-05-13T00:00:00"/>
    <m/>
    <m/>
    <m/>
    <m/>
    <m/>
    <n v="0"/>
    <s v="LELBO"/>
    <n v="6024"/>
    <n v="2106037712"/>
    <s v="TMAJA8110TJ485265"/>
    <s v="DARRAS LAURIANE"/>
    <s v="TUCSON"/>
    <n v="36625.480000000003"/>
    <n v="541.66999999999996"/>
    <n v="37167.15"/>
    <n v="20"/>
    <n v="2107.4299999999998"/>
    <n v="-0.01"/>
    <m/>
    <n v="2107.44"/>
    <n v="5.6701415093705056E-2"/>
    <n v="-3750"/>
    <n v="0"/>
    <m/>
    <m/>
    <n v="0.08"/>
    <n v="7.0000000000000007E-2"/>
    <n v="168.59520000000001"/>
    <m/>
    <n v="168.59520000000001"/>
    <s v=""/>
    <n v="0"/>
    <n v="100"/>
    <n v="1"/>
    <n v="1"/>
    <m/>
    <m/>
    <n v="1"/>
    <s v="Valauto Lomme  "/>
    <s v="HYUNDAI"/>
    <m/>
    <s v="Hyundai Lomme"/>
    <n v="2107.4299999999998"/>
    <n v="5.6701415093705056E-2"/>
    <s v="NON"/>
  </r>
  <r>
    <x v="2"/>
    <s v="C"/>
    <x v="3"/>
    <x v="18"/>
    <d v="2026-06-06T00:00:00"/>
    <m/>
    <m/>
    <m/>
    <m/>
    <m/>
    <n v="0"/>
    <s v="LETLE"/>
    <n v="6025"/>
    <n v="2106042220"/>
    <s v="TMAJA8112TJ487096"/>
    <s v="DECLERCQ JEAN PHILIPPE"/>
    <s v="TUCSON"/>
    <n v="36625.480000000003"/>
    <n v="541.66999999999996"/>
    <n v="37167.15"/>
    <n v="41"/>
    <n v="1388.5"/>
    <n v="0"/>
    <m/>
    <n v="1388.5"/>
    <n v="3.7358258569731601E-2"/>
    <n v="-3750"/>
    <n v="0"/>
    <m/>
    <m/>
    <n v="0.13"/>
    <n v="0.13"/>
    <n v="180.505"/>
    <m/>
    <n v="180.505"/>
    <s v=""/>
    <n v="0"/>
    <n v="100"/>
    <n v="1"/>
    <n v="1"/>
    <m/>
    <m/>
    <n v="1"/>
    <s v="Valauto Lomme  "/>
    <s v="HYUNDAI"/>
    <m/>
    <s v="Hyundai Lomme"/>
    <n v="1388.5"/>
    <n v="3.7358258569731601E-2"/>
    <s v="NON"/>
  </r>
  <r>
    <x v="2"/>
    <s v="C"/>
    <x v="3"/>
    <x v="68"/>
    <d v="2026-06-09T00:00:00"/>
    <m/>
    <m/>
    <m/>
    <m/>
    <m/>
    <n v="0"/>
    <s v="LEGJA"/>
    <n v="6026"/>
    <n v="2106041441"/>
    <s v="TMAJE8115TJ466943"/>
    <s v="GEKIERE JONATHAN"/>
    <s v="TUCSON"/>
    <n v="40458.81"/>
    <n v="541.66999999999996"/>
    <n v="41000.479999999996"/>
    <n v="47"/>
    <n v="1462.7"/>
    <n v="-0.01"/>
    <m/>
    <n v="1462.71"/>
    <n v="3.5675192095312058E-2"/>
    <n v="-3750"/>
    <n v="0"/>
    <m/>
    <m/>
    <n v="7.0000000000000007E-2"/>
    <n v="7.0000000000000007E-2"/>
    <n v="102.38970000000002"/>
    <m/>
    <n v="102.38970000000002"/>
    <s v="Hyundai Finance"/>
    <n v="30"/>
    <m/>
    <n v="0"/>
    <n v="1"/>
    <m/>
    <m/>
    <n v="0"/>
    <s v="Valauto Lomme  "/>
    <s v="HYUNDAI"/>
    <m/>
    <s v="Hyundai Lomme"/>
    <n v="1462.7"/>
    <n v="3.5675192095312058E-2"/>
    <s v="NON"/>
  </r>
  <r>
    <x v="2"/>
    <s v="C"/>
    <x v="3"/>
    <x v="55"/>
    <d v="2026-05-12T00:00:00"/>
    <m/>
    <m/>
    <m/>
    <m/>
    <m/>
    <n v="0"/>
    <s v="LETLE"/>
    <n v="6027"/>
    <n v="2106041440"/>
    <s v="TMAJA8116TJ486338"/>
    <s v="STECLEBOUT GWENAELLE"/>
    <s v="TUCSON"/>
    <n v="36625.480000000003"/>
    <n v="541.66999999999996"/>
    <n v="37167.15"/>
    <n v="19"/>
    <n v="1926.2"/>
    <n v="-0.01"/>
    <m/>
    <n v="1926.21"/>
    <n v="5.182533500685417E-2"/>
    <n v="-3750"/>
    <n v="0"/>
    <m/>
    <m/>
    <n v="0.08"/>
    <n v="7.0000000000000007E-2"/>
    <n v="154.0968"/>
    <m/>
    <n v="154.0968"/>
    <s v="Hyundai Finance"/>
    <n v="0"/>
    <n v="100"/>
    <n v="1"/>
    <n v="1"/>
    <m/>
    <m/>
    <n v="1"/>
    <s v="Valauto Lomme  "/>
    <s v="HYUNDAI"/>
    <m/>
    <s v="Hyundai Lomme"/>
    <n v="1926.2"/>
    <n v="5.182533500685417E-2"/>
    <s v="NON"/>
  </r>
  <r>
    <x v="2"/>
    <s v="NP"/>
    <x v="3"/>
    <x v="68"/>
    <d v="2026-06-08T00:00:00"/>
    <m/>
    <m/>
    <m/>
    <s v="x"/>
    <m/>
    <n v="42550.98"/>
    <s v="LTMEL"/>
    <n v="6028"/>
    <n v="2105920342"/>
    <s v="TMAJA8117TJ486901"/>
    <s v="ARVAL SERVICE LEASE"/>
    <s v="TUCSON"/>
    <n v="36292.14"/>
    <n v="541.66999999999996"/>
    <n v="36833.81"/>
    <n v="47"/>
    <n v="345.21"/>
    <n v="0"/>
    <m/>
    <n v="345.21"/>
    <n v="9.3720959086230834E-3"/>
    <n v="-3786.31"/>
    <n v="0"/>
    <m/>
    <s v="ok vn payé"/>
    <m/>
    <n v="0"/>
    <n v="0"/>
    <m/>
    <n v="0"/>
    <s v=""/>
    <n v="0"/>
    <m/>
    <n v="0"/>
    <n v="1"/>
    <m/>
    <m/>
    <n v="0"/>
    <s v="Valauto Lomme  "/>
    <s v="HYUNDAI"/>
    <m/>
    <s v="Sociétés NORD"/>
    <n v="345.21"/>
    <n v="9.3720959086230834E-3"/>
    <s v="NON"/>
  </r>
  <r>
    <x v="2"/>
    <s v="NP"/>
    <x v="3"/>
    <x v="69"/>
    <d v="2026-06-19T00:00:00"/>
    <m/>
    <m/>
    <m/>
    <s v="x"/>
    <m/>
    <n v="42550.98"/>
    <s v="LTMEL"/>
    <n v="6029"/>
    <n v="2105920344"/>
    <s v="TMAJA8115VJ492120"/>
    <s v="ARVAL SERVICE LEASE"/>
    <s v="TUCSON"/>
    <n v="36292.14"/>
    <n v="541.66999999999996"/>
    <n v="36833.81"/>
    <n v="56"/>
    <n v="345.21"/>
    <n v="0"/>
    <m/>
    <n v="345.21"/>
    <n v="9.3720959086230834E-3"/>
    <n v="-4161.3100000000004"/>
    <n v="0"/>
    <m/>
    <s v="ok vn payé"/>
    <m/>
    <n v="0"/>
    <n v="0"/>
    <m/>
    <n v="0"/>
    <s v=""/>
    <n v="0"/>
    <m/>
    <n v="0"/>
    <n v="1"/>
    <m/>
    <m/>
    <n v="0"/>
    <s v="Valauto Lomme  "/>
    <s v="HYUNDAI"/>
    <m/>
    <s v="Sociétés NORD"/>
    <n v="345.21"/>
    <n v="9.3720959086230834E-3"/>
    <s v="NON"/>
  </r>
  <r>
    <x v="2"/>
    <s v="NP"/>
    <x v="3"/>
    <x v="14"/>
    <d v="2026-05-29T00:00:00"/>
    <m/>
    <m/>
    <m/>
    <s v="x"/>
    <m/>
    <n v="81071.06"/>
    <s v="LTMEL"/>
    <n v="6030"/>
    <n v="2106032278"/>
    <s v="TMAJA8129TJ459157"/>
    <s v="ARVAL SERVICE LEASE"/>
    <s v="TUCSON"/>
    <n v="40625.480000000003"/>
    <n v="541.66999999999996"/>
    <n v="41167.15"/>
    <n v="30"/>
    <n v="401.56"/>
    <n v="0.01"/>
    <m/>
    <n v="401.55"/>
    <n v="9.7543794020232156E-3"/>
    <n v="-4650.9799999999996"/>
    <n v="0"/>
    <m/>
    <s v="ok vn payé"/>
    <m/>
    <n v="0"/>
    <n v="0"/>
    <m/>
    <n v="0"/>
    <s v=""/>
    <n v="0"/>
    <s v="0"/>
    <n v="1"/>
    <n v="1"/>
    <m/>
    <m/>
    <n v="1"/>
    <s v="Valauto Lomme  "/>
    <s v="HYUNDAI"/>
    <m/>
    <s v="Sociétés NORD"/>
    <n v="401.56"/>
    <n v="9.7543794020232156E-3"/>
    <s v="NON"/>
  </r>
  <r>
    <x v="2"/>
    <s v="NP"/>
    <x v="3"/>
    <x v="3"/>
    <d v="2026-06-30T00:00:00"/>
    <m/>
    <m/>
    <m/>
    <s v="x"/>
    <m/>
    <n v="42550.98"/>
    <s v="LTMEL"/>
    <n v="6032"/>
    <n v="2106012813"/>
    <s v="TMAH881A5TJ088838"/>
    <s v="ARVAL SERVICE LEASE"/>
    <s v="KONA"/>
    <n v="33087.43"/>
    <n v="250"/>
    <n v="33337.43"/>
    <n v="61"/>
    <n v="291.47000000000003"/>
    <n v="0"/>
    <m/>
    <n v="291.47000000000003"/>
    <n v="8.7430254821682426E-3"/>
    <n v="-4532.79"/>
    <n v="0"/>
    <m/>
    <s v="ok vn payé"/>
    <m/>
    <n v="0"/>
    <n v="0"/>
    <m/>
    <n v="0"/>
    <s v=""/>
    <n v="0"/>
    <m/>
    <n v="0"/>
    <n v="1"/>
    <m/>
    <m/>
    <n v="0"/>
    <s v="Valauto Lomme  "/>
    <s v="HYUNDAI"/>
    <m/>
    <s v="Sociétés NORD"/>
    <n v="291.47000000000003"/>
    <n v="8.7430254821682426E-3"/>
    <s v="NON"/>
  </r>
  <r>
    <x v="2"/>
    <s v="C"/>
    <x v="3"/>
    <x v="70"/>
    <d v="2026-05-12T00:00:00"/>
    <m/>
    <m/>
    <m/>
    <m/>
    <m/>
    <n v="0"/>
    <s v="LEGCH"/>
    <n v="6034"/>
    <n v="2105938118"/>
    <s v="KMHB15129TW069169"/>
    <s v="HOUSSOY MARIE-CHRISTINE"/>
    <s v="INSTER"/>
    <n v="20670.759999999998"/>
    <n v="0"/>
    <n v="20670.759999999998"/>
    <n v="20"/>
    <n v="1247.5"/>
    <n v="0"/>
    <m/>
    <n v="1247.5"/>
    <n v="6.0350949844127651E-2"/>
    <n v="-833"/>
    <n v="0"/>
    <m/>
    <m/>
    <n v="0.08"/>
    <n v="7.0000000000000007E-2"/>
    <n v="99.8"/>
    <m/>
    <n v="99.8"/>
    <s v="Hyundai Finance"/>
    <n v="0"/>
    <n v="50"/>
    <n v="1"/>
    <n v="1"/>
    <m/>
    <m/>
    <n v="1"/>
    <s v="Valauto Lomme  "/>
    <s v="HYUNDAI"/>
    <m/>
    <s v="Hyundai Lomme"/>
    <n v="1247.5"/>
    <n v="6.0350949844127651E-2"/>
    <s v="NON"/>
  </r>
  <r>
    <x v="2"/>
    <s v="C"/>
    <x v="3"/>
    <x v="71"/>
    <d v="2026-05-28T00:00:00"/>
    <m/>
    <m/>
    <m/>
    <m/>
    <m/>
    <n v="0"/>
    <s v="LEGCH"/>
    <n v="6035"/>
    <n v="2105972215"/>
    <s v="KMHB15126TW070277"/>
    <s v="JARROUX KARL"/>
    <s v="INSTER"/>
    <n v="20670.759999999998"/>
    <n v="0"/>
    <n v="20670.759999999998"/>
    <n v="31"/>
    <n v="747.79"/>
    <n v="0"/>
    <m/>
    <n v="747.79"/>
    <n v="3.6176221870893963E-2"/>
    <n v="-833"/>
    <n v="0"/>
    <m/>
    <m/>
    <n v="0.08"/>
    <n v="0.1"/>
    <n v="59.8232"/>
    <m/>
    <n v="59.8232"/>
    <s v="Hyundai Finance"/>
    <n v="0"/>
    <n v="100"/>
    <n v="1"/>
    <n v="1"/>
    <m/>
    <m/>
    <n v="1"/>
    <s v="Valauto Lomme  "/>
    <s v="HYUNDAI"/>
    <m/>
    <s v="Hyundai Lomme"/>
    <n v="747.79"/>
    <n v="3.6176221870893963E-2"/>
    <s v="NON"/>
  </r>
  <r>
    <x v="2"/>
    <s v="C"/>
    <x v="3"/>
    <x v="69"/>
    <d v="2026-06-19T00:00:00"/>
    <m/>
    <m/>
    <m/>
    <m/>
    <m/>
    <n v="0"/>
    <s v="LETLE"/>
    <n v="6036"/>
    <n v="2105841721"/>
    <s v="KMHB55123TW051254"/>
    <s v="DE PRYCK HELENE"/>
    <s v="INSTER"/>
    <n v="21629.09"/>
    <n v="500"/>
    <n v="22129.09"/>
    <n v="50"/>
    <n v="1391.03"/>
    <n v="0"/>
    <m/>
    <n v="1391.03"/>
    <n v="6.2859792246314689E-2"/>
    <n v="-833"/>
    <n v="0"/>
    <m/>
    <m/>
    <n v="7.0000000000000007E-2"/>
    <n v="7.0000000000000007E-2"/>
    <n v="97.372100000000003"/>
    <m/>
    <n v="97.372100000000003"/>
    <s v="Hyundai Finance"/>
    <n v="0"/>
    <n v="50"/>
    <n v="1"/>
    <n v="1"/>
    <m/>
    <m/>
    <n v="1"/>
    <s v="Valauto Lomme  "/>
    <s v="HYUNDAI"/>
    <m/>
    <s v="Hyundai Lomme"/>
    <n v="1391.03"/>
    <n v="6.2859792246314689E-2"/>
    <s v="NON"/>
  </r>
  <r>
    <x v="2"/>
    <s v="C"/>
    <x v="3"/>
    <x v="52"/>
    <d v="2026-06-03T00:00:00"/>
    <m/>
    <m/>
    <m/>
    <m/>
    <m/>
    <n v="0"/>
    <s v="LETLE"/>
    <n v="6047"/>
    <n v="2106060875"/>
    <s v="TMAJA8114VJ491282"/>
    <s v="LEMAN OLIVIER"/>
    <s v="TUCSON"/>
    <n v="36625.480000000003"/>
    <n v="541.66"/>
    <n v="37167.140000000007"/>
    <n v="14"/>
    <n v="-134.57"/>
    <n v="0"/>
    <m/>
    <n v="-134.57"/>
    <n v="-3.6206713779967994E-3"/>
    <n v="-2083"/>
    <n v="0"/>
    <m/>
    <s v="marge négative"/>
    <m/>
    <n v="7.0000000000000007E-2"/>
    <n v="0"/>
    <m/>
    <n v="0"/>
    <s v=""/>
    <n v="0"/>
    <n v="100"/>
    <n v="1"/>
    <n v="1"/>
    <m/>
    <m/>
    <n v="1"/>
    <s v="Valauto Lomme  "/>
    <s v="HYUNDAI"/>
    <m/>
    <s v="Hyundai Lomme"/>
    <n v="-134.57"/>
    <n v="-3.6206713779967994E-3"/>
    <s v="OUI"/>
  </r>
  <r>
    <x v="2"/>
    <s v="C"/>
    <x v="3"/>
    <x v="72"/>
    <d v="2026-06-24T00:00:00"/>
    <m/>
    <m/>
    <m/>
    <m/>
    <m/>
    <n v="0"/>
    <s v="LELBO"/>
    <n v="6048"/>
    <n v="2106065031"/>
    <s v="TMAJB8115VJ491630"/>
    <s v="HERCHUELZ RENE"/>
    <s v="TUCSON"/>
    <n v="41292.14"/>
    <n v="541.66999999999996"/>
    <n v="41833.81"/>
    <n v="37"/>
    <n v="1367.6"/>
    <n v="0"/>
    <m/>
    <n v="1367.6"/>
    <n v="3.2691260968102119E-2"/>
    <n v="-2083"/>
    <n v="-833"/>
    <m/>
    <m/>
    <n v="0.13"/>
    <n v="0.13"/>
    <n v="177.78799999999998"/>
    <m/>
    <n v="177.78799999999998"/>
    <s v=""/>
    <n v="0"/>
    <n v="100"/>
    <n v="1"/>
    <n v="1"/>
    <m/>
    <m/>
    <n v="1"/>
    <s v="Valauto Lomme  "/>
    <s v="HYUNDAI"/>
    <m/>
    <s v="Hyundai Lomme"/>
    <n v="1367.6"/>
    <n v="3.2691260968102119E-2"/>
    <s v="NON"/>
  </r>
  <r>
    <x v="2"/>
    <s v="C"/>
    <x v="3"/>
    <x v="69"/>
    <d v="2026-06-18T00:00:00"/>
    <m/>
    <m/>
    <m/>
    <m/>
    <m/>
    <n v="0"/>
    <s v="LELBO"/>
    <n v="6050"/>
    <n v="2106068421"/>
    <s v="TMAH881A0VJ097918"/>
    <s v="DUBRULLE OLIVIER"/>
    <s v="KONA"/>
    <n v="33920.74"/>
    <n v="666.67"/>
    <n v="34587.409999999996"/>
    <n v="26"/>
    <n v="275.97000000000003"/>
    <n v="0.01"/>
    <m/>
    <n v="275.96000000000004"/>
    <n v="7.978914871047009E-3"/>
    <n v="-1833.33"/>
    <n v="0"/>
    <m/>
    <m/>
    <n v="0.13"/>
    <n v="0.13"/>
    <n v="35.874800000000008"/>
    <m/>
    <n v="35.874800000000008"/>
    <s v=""/>
    <n v="0"/>
    <n v="100"/>
    <n v="1"/>
    <n v="1"/>
    <m/>
    <m/>
    <n v="1"/>
    <s v="Valauto Lomme  "/>
    <s v="HYUNDAI"/>
    <m/>
    <s v="Hyundai Lomme"/>
    <n v="275.97000000000003"/>
    <n v="7.978914871047009E-3"/>
    <s v="NON"/>
  </r>
  <r>
    <x v="2"/>
    <s v="C"/>
    <x v="3"/>
    <x v="66"/>
    <d v="2026-06-12T00:00:00"/>
    <m/>
    <m/>
    <m/>
    <m/>
    <m/>
    <m/>
    <s v="LEGCH"/>
    <n v="6056"/>
    <n v="2106037487"/>
    <s v="KMHB15128TW081281"/>
    <s v="SANTRAINE MARION"/>
    <s v="INSTER"/>
    <n v="20670.759999999998"/>
    <n v="500"/>
    <n v="21170.76"/>
    <n v="8"/>
    <n v="546.95000000000005"/>
    <n v="0"/>
    <m/>
    <n v="546.95000000000005"/>
    <n v="2.5835161326282104E-2"/>
    <n v="-833"/>
    <n v="0"/>
    <m/>
    <m/>
    <n v="7.0000000000000007E-2"/>
    <n v="0.1"/>
    <n v="38.286500000000004"/>
    <m/>
    <n v="38.286500000000004"/>
    <s v="Hyundai Finance"/>
    <n v="0"/>
    <n v="50"/>
    <n v="1"/>
    <n v="1"/>
    <m/>
    <m/>
    <n v="1"/>
    <s v="Valauto Lomme  "/>
    <s v="HYUNDAI"/>
    <m/>
    <s v="Hyundai Lomme"/>
    <n v="546.95000000000005"/>
    <n v="2.5835161326282104E-2"/>
    <s v="NON"/>
  </r>
  <r>
    <x v="2"/>
    <s v="NP"/>
    <x v="3"/>
    <x v="72"/>
    <d v="2026-06-25T00:00:00"/>
    <m/>
    <m/>
    <m/>
    <s v="x"/>
    <m/>
    <n v="42550.98"/>
    <s v="LTMEL"/>
    <n v="6057"/>
    <n v="2106068756"/>
    <s v="TMAJE8123TJ460566"/>
    <s v="ARVAL SERVICE LEASE"/>
    <s v="TUCSON"/>
    <n v="44458.81"/>
    <n v="541.66999999999996"/>
    <n v="45000.479999999996"/>
    <n v="19"/>
    <n v="482.88"/>
    <n v="0"/>
    <m/>
    <n v="482.88"/>
    <n v="1.0730552207443121E-2"/>
    <n v="-6028.98"/>
    <n v="0"/>
    <m/>
    <s v="ok vn payé"/>
    <m/>
    <n v="0"/>
    <n v="0"/>
    <m/>
    <n v="0"/>
    <s v=""/>
    <n v="0"/>
    <m/>
    <n v="0"/>
    <n v="1"/>
    <m/>
    <m/>
    <n v="0"/>
    <s v="Valauto Lomme  "/>
    <s v="HYUNDAI"/>
    <m/>
    <s v="Sociétés NORD"/>
    <n v="482.88"/>
    <n v="1.0730552207443121E-2"/>
    <s v="NON"/>
  </r>
  <r>
    <x v="2"/>
    <s v="NL"/>
    <x v="3"/>
    <x v="73"/>
    <d v="2026-07-01T00:00:00"/>
    <m/>
    <m/>
    <m/>
    <m/>
    <m/>
    <m/>
    <s v="LEGJA"/>
    <n v="6060"/>
    <n v="2106068426"/>
    <s v="KMHHA8113TU228511"/>
    <s v="DEMEIRE ELSA"/>
    <s v="KONA"/>
    <n v="30795.759999999998"/>
    <n v="666.67"/>
    <n v="31462.429999999997"/>
    <n v="25"/>
    <n v="532.63000000000011"/>
    <n v="-0.01"/>
    <m/>
    <n v="532.6400000000001"/>
    <n v="1.6929080175943186E-2"/>
    <n v="-1875"/>
    <n v="0"/>
    <m/>
    <m/>
    <m/>
    <n v="0"/>
    <n v="0"/>
    <m/>
    <n v="0"/>
    <s v=""/>
    <n v="0"/>
    <n v="0"/>
    <n v="0"/>
    <n v="1"/>
    <m/>
    <m/>
    <n v="0"/>
    <s v="Valauto Lomme  "/>
    <s v="HYUNDAI"/>
    <m/>
    <s v="Hyundai Lomme"/>
    <n v="532.63000000000011"/>
    <n v="1.6929080175943186E-2"/>
    <s v="NON"/>
  </r>
  <r>
    <x v="2"/>
    <s v="NL"/>
    <x v="3"/>
    <x v="73"/>
    <d v="2026-07-01T00:00:00"/>
    <m/>
    <m/>
    <m/>
    <m/>
    <m/>
    <m/>
    <s v="LEGJA"/>
    <n v="6061"/>
    <n v="2106072266"/>
    <s v="KMHHA8113TU227049"/>
    <s v="LEFEBVRE VINCENT"/>
    <s v="KONA"/>
    <n v="30795.759999999998"/>
    <n v="0"/>
    <n v="30795.759999999998"/>
    <n v="25"/>
    <n v="278.04999999999995"/>
    <n v="0"/>
    <m/>
    <n v="278.04999999999995"/>
    <n v="9.028840333864141E-3"/>
    <n v="0"/>
    <n v="-2125"/>
    <m/>
    <m/>
    <m/>
    <n v="0"/>
    <n v="0"/>
    <m/>
    <n v="0"/>
    <s v=""/>
    <n v="0"/>
    <n v="0"/>
    <n v="0"/>
    <n v="1"/>
    <m/>
    <m/>
    <n v="0"/>
    <s v="Valauto Lomme  "/>
    <s v="HYUNDAI"/>
    <m/>
    <s v="Hyundai Lomme"/>
    <n v="278.04999999999995"/>
    <n v="9.028840333864141E-3"/>
    <s v="NON"/>
  </r>
  <r>
    <x v="2"/>
    <s v="C"/>
    <x v="3"/>
    <x v="28"/>
    <d v="2026-06-18T00:00:00"/>
    <m/>
    <m/>
    <m/>
    <m/>
    <m/>
    <n v="0"/>
    <s v="LELBO"/>
    <n v="6076"/>
    <n v="2106102564"/>
    <s v="TMAJA811XTJ449129"/>
    <s v="NOTTE STEPHANE"/>
    <s v="TUCSON"/>
    <n v="36625.480000000003"/>
    <n v="750"/>
    <n v="37375.480000000003"/>
    <n v="2"/>
    <n v="1684.07"/>
    <n v="0"/>
    <m/>
    <n v="1684.07"/>
    <n v="4.5058150423753753E-2"/>
    <n v="0"/>
    <n v="-5416"/>
    <m/>
    <m/>
    <n v="0.1"/>
    <n v="0.1"/>
    <n v="168.40700000000001"/>
    <m/>
    <n v="168.40700000000001"/>
    <s v=""/>
    <n v="0"/>
    <n v="100"/>
    <n v="1"/>
    <n v="1"/>
    <m/>
    <m/>
    <n v="1"/>
    <s v="Valauto Lomme  "/>
    <s v="HYUNDAI"/>
    <m/>
    <s v="Hyundai Lomme"/>
    <n v="1684.07"/>
    <n v="4.5058150423753753E-2"/>
    <s v="NON"/>
  </r>
  <r>
    <x v="2"/>
    <s v="C"/>
    <x v="3"/>
    <x v="2"/>
    <d v="2026-06-26T00:00:00"/>
    <m/>
    <m/>
    <m/>
    <m/>
    <m/>
    <m/>
    <s v="LETLE"/>
    <n v="6079"/>
    <n v="2106101851"/>
    <s v="NLHBM51G1TZ762444"/>
    <s v="POLLET JEAN-MARC"/>
    <s v="I20"/>
    <n v="17879.09"/>
    <n v="250"/>
    <n v="18129.09"/>
    <n v="3"/>
    <n v="945.75"/>
    <n v="0"/>
    <n v="-281"/>
    <n v="664.75"/>
    <n v="3.6667587838109909E-2"/>
    <n v="0"/>
    <n v="-1875"/>
    <m/>
    <m/>
    <n v="0.08"/>
    <n v="7.0000000000000007E-2"/>
    <n v="53.18"/>
    <m/>
    <n v="53.18"/>
    <s v=""/>
    <n v="0"/>
    <n v="100"/>
    <n v="1"/>
    <n v="1"/>
    <m/>
    <m/>
    <n v="1"/>
    <s v="Valauto Lomme  "/>
    <s v="HYUNDAI"/>
    <m/>
    <s v="Hyundai Lomme"/>
    <n v="945.75"/>
    <n v="5.2167538469939746E-2"/>
    <s v="NON"/>
  </r>
  <r>
    <x v="2"/>
    <s v="C"/>
    <x v="3"/>
    <x v="72"/>
    <d v="2026-06-26T00:00:00"/>
    <m/>
    <m/>
    <m/>
    <m/>
    <m/>
    <n v="0"/>
    <s v="LEGJA"/>
    <n v="6080"/>
    <n v="2106045749"/>
    <s v="KMHB1512XTW082254"/>
    <s v="HENRY AMELIE"/>
    <s v="INSTER"/>
    <n v="20670.759999999998"/>
    <n v="0"/>
    <n v="20670.759999999998"/>
    <n v="2"/>
    <n v="1173.1600000000001"/>
    <n v="0"/>
    <m/>
    <n v="1173.1600000000001"/>
    <n v="5.6754565386081604E-2"/>
    <n v="0"/>
    <n v="-833"/>
    <m/>
    <m/>
    <n v="7.0000000000000007E-2"/>
    <n v="7.0000000000000007E-2"/>
    <n v="82.121200000000016"/>
    <m/>
    <n v="82.121200000000016"/>
    <s v="Hyundai Finance"/>
    <n v="0"/>
    <m/>
    <n v="0"/>
    <n v="1"/>
    <m/>
    <m/>
    <n v="0"/>
    <s v="Valauto Lomme  "/>
    <s v="HYUNDAI"/>
    <m/>
    <s v="Hyundai Lomme"/>
    <n v="1173.1600000000001"/>
    <n v="5.6754565386081604E-2"/>
    <s v="NON"/>
  </r>
  <r>
    <x v="2"/>
    <s v="NL"/>
    <x v="3"/>
    <x v="73"/>
    <d v="2026-07-01T00:00:00"/>
    <m/>
    <m/>
    <m/>
    <s v="x"/>
    <m/>
    <n v="2073"/>
    <s v="LETLE"/>
    <n v="6086"/>
    <n v="2106101851"/>
    <s v="NLHBM51GXTZ762443"/>
    <s v="LEFEBVRE JENNIFER"/>
    <s v="I20"/>
    <n v="17879.09"/>
    <n v="250"/>
    <n v="18129.09"/>
    <n v="4"/>
    <n v="279.08000000000004"/>
    <n v="0"/>
    <m/>
    <n v="279.08000000000004"/>
    <n v="1.5394043495840113E-2"/>
    <n v="0"/>
    <n v="-1125"/>
    <m/>
    <s v="solde client mq reprise vo+indemnité rachat (demande solde hcf sur exabq)"/>
    <m/>
    <n v="0"/>
    <n v="0"/>
    <m/>
    <n v="0"/>
    <s v=""/>
    <n v="0"/>
    <n v="0"/>
    <n v="0"/>
    <n v="1"/>
    <m/>
    <m/>
    <n v="0"/>
    <s v="Valauto Lomme  "/>
    <s v="HYUNDAI"/>
    <m/>
    <s v="Hyundai Lomme"/>
    <n v="279.08000000000004"/>
    <n v="1.5394043495840113E-2"/>
    <s v="NON"/>
  </r>
  <r>
    <x v="3"/>
    <s v="C"/>
    <x v="0"/>
    <x v="37"/>
    <d v="2026-03-06T00:00:00"/>
    <m/>
    <m/>
    <m/>
    <m/>
    <m/>
    <n v="0"/>
    <s v="MALKA"/>
    <n v="10047"/>
    <n v="1013"/>
    <s v="WVGZZZ1T9SW000407"/>
    <s v="TAXI DE MERLIEUX"/>
    <s v="TOURAN"/>
    <n v="43916.67"/>
    <n v="1129.17"/>
    <n v="45045.84"/>
    <n v="339"/>
    <n v="-2884.33"/>
    <n v="95"/>
    <m/>
    <n v="-2979.33"/>
    <n v="-6.4030995980982927E-2"/>
    <n v="-6855.96"/>
    <n v="0"/>
    <m/>
    <s v="marge négative  //  Forfait"/>
    <m/>
    <n v="0.13"/>
    <n v="0"/>
    <n v="300"/>
    <n v="300"/>
    <s v=""/>
    <n v="0"/>
    <m/>
    <n v="0"/>
    <n v="1"/>
    <m/>
    <m/>
    <n v="0"/>
    <s v="Valauto Maubeuge"/>
    <s v="VOLKSWAGEN"/>
    <m/>
    <s v="Valauto Maubeuge"/>
    <n v="-2884.33"/>
    <n v="-6.4030995980982927E-2"/>
    <s v="OUI"/>
  </r>
  <r>
    <x v="3"/>
    <s v="C"/>
    <x v="0"/>
    <x v="23"/>
    <d v="2026-06-19T00:00:00"/>
    <m/>
    <m/>
    <m/>
    <m/>
    <m/>
    <n v="0"/>
    <s v="MALBE"/>
    <n v="10050"/>
    <n v="1475"/>
    <s v="WVGZZZA29TV012894"/>
    <s v="BOMBLED MARIE"/>
    <s v="T ROC"/>
    <n v="31472.33"/>
    <n v="3241.67"/>
    <n v="34714"/>
    <n v="113"/>
    <n v="1992.67"/>
    <n v="95"/>
    <m/>
    <n v="1897.67"/>
    <n v="5.7402488909373744E-2"/>
    <n v="-3096.98"/>
    <n v="0"/>
    <m/>
    <m/>
    <n v="0.13"/>
    <n v="0.13"/>
    <n v="246.69710000000001"/>
    <m/>
    <n v="246.69710000000001"/>
    <s v="VWB"/>
    <n v="30"/>
    <m/>
    <n v="0"/>
    <n v="1"/>
    <m/>
    <m/>
    <n v="0"/>
    <s v="Valauto Maubeuge"/>
    <s v="VOLKSWAGEN"/>
    <m/>
    <s v="Valauto Maubeuge"/>
    <n v="1992.67"/>
    <n v="5.7402488909373744E-2"/>
    <s v="NON"/>
  </r>
  <r>
    <x v="3"/>
    <s v="C"/>
    <x v="0"/>
    <x v="3"/>
    <d v="2026-06-29T00:00:00"/>
    <m/>
    <m/>
    <m/>
    <m/>
    <m/>
    <n v="0"/>
    <s v="MAKDE"/>
    <n v="10052"/>
    <n v="1874"/>
    <s v="WVGZZZC14TY060693"/>
    <s v="SOTTIAUX CHRISTINE"/>
    <s v="T CROSS"/>
    <n v="25139"/>
    <n v="1520.84"/>
    <n v="26659.84"/>
    <n v="98"/>
    <n v="-5.74"/>
    <n v="95"/>
    <m/>
    <n v="-100.74"/>
    <n v="-2.1530511811023622E-4"/>
    <n v="-2932.58"/>
    <n v="0"/>
    <m/>
    <s v="marge négative  //  Forfait "/>
    <m/>
    <n v="0.08"/>
    <n v="0"/>
    <n v="80"/>
    <n v="80"/>
    <s v=""/>
    <n v="30"/>
    <n v="50"/>
    <n v="1"/>
    <n v="1"/>
    <m/>
    <m/>
    <n v="1"/>
    <s v="Valauto Maubeuge"/>
    <s v="VOLKSWAGEN"/>
    <m/>
    <s v="Valauto Maubeuge"/>
    <n v="-5.74"/>
    <n v="-2.1530511811023622E-4"/>
    <s v="OUI"/>
  </r>
  <r>
    <x v="4"/>
    <s v="C"/>
    <x v="0"/>
    <x v="74"/>
    <d v="2026-03-06T00:00:00"/>
    <m/>
    <m/>
    <m/>
    <m/>
    <m/>
    <n v="0"/>
    <s v="AREAZ"/>
    <n v="10102"/>
    <n v="3020"/>
    <s v="WVGZZZCT2TW405684"/>
    <s v="FOURNIER CLARA"/>
    <s v="TIGUAN"/>
    <n v="48155"/>
    <n v="4866.68"/>
    <n v="53021.68"/>
    <n v="146"/>
    <n v="-457.99"/>
    <n v="95"/>
    <m/>
    <n v="-552.99"/>
    <n v="-8.6377874107346278E-3"/>
    <n v="-6271.95"/>
    <n v="0"/>
    <m/>
    <s v="marge négative  //  Forfait non justifié"/>
    <m/>
    <n v="0.13"/>
    <n v="0"/>
    <n v="0"/>
    <n v="0"/>
    <s v=""/>
    <n v="30"/>
    <m/>
    <n v="0"/>
    <n v="1"/>
    <m/>
    <m/>
    <n v="0"/>
    <s v="Valauto Arras"/>
    <s v="VOLKSWAGEN"/>
    <m/>
    <s v="Valauto Arras"/>
    <n v="-457.99"/>
    <n v="-8.6377874107346278E-3"/>
    <s v="OUI"/>
  </r>
  <r>
    <x v="4"/>
    <s v="C"/>
    <x v="0"/>
    <x v="75"/>
    <d v="2026-04-08T00:00:00"/>
    <m/>
    <m/>
    <m/>
    <m/>
    <m/>
    <n v="0"/>
    <s v="ARAWA"/>
    <n v="10104"/>
    <n v="3198"/>
    <s v="WVGZZZC17TY021564"/>
    <s v="EVRARD MARC"/>
    <s v="T CROSS"/>
    <n v="25139"/>
    <n v="941.67"/>
    <n v="26080.67"/>
    <n v="162"/>
    <n v="-5.09"/>
    <n v="95"/>
    <m/>
    <n v="-100.09"/>
    <n v="-1.9516369786512386E-4"/>
    <n v="-3014.26"/>
    <n v="0"/>
    <m/>
    <s v="marge négative  "/>
    <m/>
    <n v="7.0000000000000007E-2"/>
    <n v="0"/>
    <m/>
    <n v="0"/>
    <s v=""/>
    <n v="30"/>
    <m/>
    <n v="0"/>
    <n v="1"/>
    <m/>
    <m/>
    <n v="0"/>
    <s v="Valauto Arras"/>
    <s v="VOLKSWAGEN"/>
    <m/>
    <s v="Valauto Arras"/>
    <n v="-5.09"/>
    <n v="-1.9516369786512386E-4"/>
    <s v="OUI"/>
  </r>
  <r>
    <x v="4"/>
    <s v="C"/>
    <x v="0"/>
    <x v="76"/>
    <d v="2026-01-09T00:00:00"/>
    <m/>
    <m/>
    <m/>
    <m/>
    <m/>
    <n v="0"/>
    <s v="ARLKO"/>
    <n v="10107"/>
    <m/>
    <s v="WVWZZZED5SE003236"/>
    <s v="FILLAUD  MATHIEU"/>
    <s v="ID 7"/>
    <n v="50575"/>
    <n v="1912.5"/>
    <n v="52487.5"/>
    <n v="0"/>
    <n v="-11961.26"/>
    <n v="0"/>
    <m/>
    <n v="-11961.26"/>
    <n v="-0.22788778280542987"/>
    <n v="0"/>
    <n v="0"/>
    <m/>
    <s v="Marge négative  //  Challenge noel / solde client rbt a mettre sur EXABANQUE //  VN vendu43321,76€ au lieu de 44990€"/>
    <m/>
    <n v="0.13"/>
    <n v="0"/>
    <n v="250"/>
    <n v="250"/>
    <s v=""/>
    <n v="30"/>
    <m/>
    <n v="0"/>
    <n v="1"/>
    <m/>
    <m/>
    <n v="0"/>
    <s v="Valauto Arras"/>
    <s v="VOLKSWAGEN"/>
    <m/>
    <s v="Valauto Arras"/>
    <n v="-11961.26"/>
    <n v="-0.22788778280542987"/>
    <s v="OUI"/>
  </r>
  <r>
    <x v="4"/>
    <s v="C"/>
    <x v="4"/>
    <x v="15"/>
    <d v="2026-04-08T00:00:00"/>
    <m/>
    <m/>
    <m/>
    <m/>
    <m/>
    <n v="0"/>
    <s v="VSMGI"/>
    <n v="10108"/>
    <n v="58"/>
    <s v="WV4ZZZTW0SK017642"/>
    <s v="VANDOME LEO"/>
    <s v="TRANSPORTER"/>
    <n v="52192"/>
    <n v="4685"/>
    <n v="56877"/>
    <n v="99"/>
    <n v="904.80000000000018"/>
    <n v="96.1"/>
    <m/>
    <n v="808.70000000000016"/>
    <n v="1.5908012025950741E-2"/>
    <n v="0"/>
    <n v="-10000"/>
    <m/>
    <s v="manque 400€ BI Julien Marque"/>
    <m/>
    <n v="0.1"/>
    <n v="0"/>
    <m/>
    <n v="0"/>
    <s v="VWB"/>
    <n v="1"/>
    <n v="20"/>
    <n v="1"/>
    <n v="1"/>
    <m/>
    <m/>
    <n v="1"/>
    <s v="Valauto Arras"/>
    <s v="VUL"/>
    <m/>
    <s v="Sociétés EST"/>
    <n v="904.80000000000018"/>
    <n v="1.5908012025950741E-2"/>
    <s v="NON"/>
  </r>
  <r>
    <x v="4"/>
    <s v="C"/>
    <x v="2"/>
    <x v="12"/>
    <d v="2026-05-07T00:00:00"/>
    <m/>
    <m/>
    <m/>
    <m/>
    <m/>
    <n v="0"/>
    <s v="ARSDE"/>
    <n v="10109"/>
    <n v="30"/>
    <s v="TMBJB7PS8TT502434"/>
    <s v="PIQUET FRANCOIS"/>
    <s v="KODIAQ"/>
    <n v="38500"/>
    <n v="1708.33"/>
    <n v="40208.33"/>
    <n v="113"/>
    <n v="2007.92"/>
    <n v="35"/>
    <m/>
    <n v="1972.92"/>
    <n v="4.9937910875681731E-2"/>
    <n v="0"/>
    <n v="-5050"/>
    <m/>
    <m/>
    <n v="0.12"/>
    <n v="0.12"/>
    <n v="236.75040000000001"/>
    <m/>
    <n v="236.75040000000001"/>
    <s v="VWB"/>
    <n v="0"/>
    <n v="50"/>
    <n v="1"/>
    <n v="1"/>
    <m/>
    <m/>
    <n v="1"/>
    <s v="Valauto Arras"/>
    <s v="SKODA"/>
    <m/>
    <s v="Valauto Arras"/>
    <n v="2007.92"/>
    <n v="4.9937910875681731E-2"/>
    <s v="NON"/>
  </r>
  <r>
    <x v="4"/>
    <s v="C"/>
    <x v="2"/>
    <x v="6"/>
    <d v="2026-02-17T00:00:00"/>
    <m/>
    <m/>
    <m/>
    <m/>
    <m/>
    <n v="0"/>
    <s v="VRGWI"/>
    <n v="10112"/>
    <n v="33"/>
    <s v="TMBGK6NW2T3088626"/>
    <s v="PENARD'S WINE &amp; PARTNER'S"/>
    <s v="KAMIQ/YETI"/>
    <n v="30958.34"/>
    <n v="1400"/>
    <n v="32358.34"/>
    <n v="34"/>
    <n v="1005.75"/>
    <n v="35"/>
    <m/>
    <n v="970.75"/>
    <n v="3.1081631505200824E-2"/>
    <n v="0"/>
    <n v="-5500.92"/>
    <m/>
    <m/>
    <n v="0.12"/>
    <n v="0.12"/>
    <n v="116.49"/>
    <m/>
    <n v="116.49"/>
    <s v="VWB"/>
    <n v="0"/>
    <n v="20"/>
    <n v="1"/>
    <n v="1"/>
    <m/>
    <m/>
    <n v="1"/>
    <s v="Valauto Arras"/>
    <s v="SKODA"/>
    <m/>
    <s v="Valauto PRO NORD"/>
    <n v="1005.75"/>
    <n v="3.1081631505200824E-2"/>
    <s v="NON"/>
  </r>
  <r>
    <x v="4"/>
    <s v="C"/>
    <x v="1"/>
    <x v="77"/>
    <d v="2026-06-22T00:00:00"/>
    <m/>
    <m/>
    <m/>
    <m/>
    <m/>
    <n v="0"/>
    <s v="ARNLE"/>
    <n v="10117"/>
    <n v="3"/>
    <s v="VSSZZZKP9T1029019"/>
    <s v="D'HERBOMEZ VINCENT"/>
    <s v="TERRAMAR"/>
    <n v="38987.67"/>
    <n v="-2263.33"/>
    <n v="36724.339999999997"/>
    <n v="160"/>
    <n v="1661.05"/>
    <n v="22"/>
    <m/>
    <n v="1639.05"/>
    <n v="4.523022061118049E-2"/>
    <n v="0"/>
    <n v="-4833.33"/>
    <m/>
    <m/>
    <n v="0.12"/>
    <n v="0.12"/>
    <n v="196.68599999999998"/>
    <m/>
    <n v="196.68599999999998"/>
    <s v=""/>
    <m/>
    <n v="50"/>
    <n v="1"/>
    <n v="1"/>
    <m/>
    <m/>
    <n v="1"/>
    <s v="Valauto Arras"/>
    <s v="CUPRA"/>
    <m/>
    <s v="Valauto Arras"/>
    <n v="1661.05"/>
    <n v="4.523022061118049E-2"/>
    <s v="NON"/>
  </r>
  <r>
    <x v="4"/>
    <s v="C"/>
    <x v="2"/>
    <x v="44"/>
    <d v="2026-05-13T00:00:00"/>
    <m/>
    <m/>
    <m/>
    <m/>
    <m/>
    <n v="0"/>
    <s v="ARSDE"/>
    <n v="10124"/>
    <n v="29"/>
    <s v="TMBNC7NY5TF109222"/>
    <s v="VERHEYDE CLEMENCE"/>
    <s v="ELROQ"/>
    <n v="30775.02"/>
    <n v="2408.3200000000002"/>
    <n v="33183.340000000004"/>
    <n v="114"/>
    <n v="739.58"/>
    <n v="35"/>
    <m/>
    <n v="704.58"/>
    <n v="2.2287690148128547E-2"/>
    <n v="-4295.41"/>
    <n v="-66.08"/>
    <m/>
    <m/>
    <n v="0.12"/>
    <n v="0.12"/>
    <n v="84.549599999999998"/>
    <m/>
    <n v="84.549599999999998"/>
    <s v="VWB"/>
    <n v="1"/>
    <s v="0"/>
    <n v="1"/>
    <n v="1"/>
    <m/>
    <m/>
    <n v="1"/>
    <s v="Valauto Arras"/>
    <s v="SKODA"/>
    <m/>
    <s v="Valauto Arras"/>
    <n v="739.58"/>
    <n v="2.2287690148128547E-2"/>
    <s v="NON"/>
  </r>
  <r>
    <x v="4"/>
    <s v="C"/>
    <x v="0"/>
    <x v="78"/>
    <d v="2026-06-24T00:00:00"/>
    <m/>
    <m/>
    <m/>
    <m/>
    <m/>
    <m/>
    <s v="ARLKO"/>
    <n v="10132"/>
    <n v="3569"/>
    <s v="WVGZZZA22TV036700"/>
    <s v="VANUXEM BETTY"/>
    <s v="T ROC"/>
    <n v="31472.33"/>
    <n v="1183.3399999999999"/>
    <n v="32655.670000000002"/>
    <n v="120"/>
    <n v="1504.48"/>
    <n v="95"/>
    <m/>
    <n v="1409.48"/>
    <n v="4.6071019213508708E-2"/>
    <n v="-2952.9"/>
    <n v="0"/>
    <m/>
    <m/>
    <n v="0.1"/>
    <n v="0.13"/>
    <n v="140.94800000000001"/>
    <m/>
    <n v="140.94800000000001"/>
    <s v="VWB"/>
    <n v="0"/>
    <m/>
    <n v="0"/>
    <n v="1"/>
    <m/>
    <m/>
    <n v="0"/>
    <s v="Valauto Arras"/>
    <s v="VOLKSWAGEN"/>
    <m/>
    <s v="Valauto Arras"/>
    <n v="1504.48"/>
    <n v="4.6071019213508708E-2"/>
    <s v="NON"/>
  </r>
  <r>
    <x v="4"/>
    <s v="C"/>
    <x v="1"/>
    <x v="79"/>
    <d v="2026-04-20T00:00:00"/>
    <m/>
    <m/>
    <m/>
    <m/>
    <m/>
    <n v="0"/>
    <s v="ARNLE"/>
    <n v="10136"/>
    <m/>
    <s v="VSSZZZK10TP016281"/>
    <s v="MARTIN CHRISTELLE"/>
    <s v="Cupra el-Born"/>
    <n v="33359.67"/>
    <n v="1554.16"/>
    <n v="34913.83"/>
    <n v="10"/>
    <n v="1311.3700000000001"/>
    <n v="27"/>
    <m/>
    <n v="1284.3700000000001"/>
    <n v="3.7560187467258678E-2"/>
    <n v="-2917"/>
    <n v="0"/>
    <m/>
    <m/>
    <n v="0.1"/>
    <n v="0.1"/>
    <n v="128.43700000000001"/>
    <m/>
    <n v="128.43700000000001"/>
    <s v=""/>
    <m/>
    <n v="50"/>
    <n v="1"/>
    <n v="1"/>
    <m/>
    <m/>
    <n v="1"/>
    <s v="Valauto Arras"/>
    <s v="CUPRA"/>
    <m/>
    <s v="Valauto Arras"/>
    <n v="1311.3700000000001"/>
    <n v="3.7560187467258678E-2"/>
    <s v="NON"/>
  </r>
  <r>
    <x v="5"/>
    <s v="C"/>
    <x v="2"/>
    <x v="38"/>
    <d v="2026-04-09T00:00:00"/>
    <m/>
    <m/>
    <m/>
    <m/>
    <m/>
    <n v="0"/>
    <s v="CAMLA"/>
    <n v="20038"/>
    <n v="207"/>
    <s v="TMBER6NW9P3084579"/>
    <s v="MORISAUX  MICHEL"/>
    <s v="SCALA/ROOMSTER"/>
    <n v="21845.84"/>
    <n v="3174.99"/>
    <n v="25020.83"/>
    <n v="1043"/>
    <n v="-8315.49"/>
    <n v="0"/>
    <m/>
    <n v="-8315.49"/>
    <n v="-0.3323426920689681"/>
    <n v="0"/>
    <n v="0"/>
    <m/>
    <s v="marge négative  //  0 forfait demandé"/>
    <m/>
    <n v="0.13"/>
    <n v="0"/>
    <m/>
    <n v="0"/>
    <s v=""/>
    <n v="0"/>
    <m/>
    <n v="0"/>
    <n v="1"/>
    <m/>
    <m/>
    <n v="0"/>
    <s v="Valauto Cambrai"/>
    <s v="SKODA"/>
    <m/>
    <s v="Valauto Cambrai"/>
    <n v="-8315.49"/>
    <n v="-0.3323426920689681"/>
    <s v="OUI"/>
  </r>
  <r>
    <x v="6"/>
    <s v="C"/>
    <x v="5"/>
    <x v="40"/>
    <m/>
    <m/>
    <m/>
    <m/>
    <m/>
    <m/>
    <m/>
    <s v="DIRECTION"/>
    <n v="20062"/>
    <m/>
    <s v="WAUZZZGE9NB014491"/>
    <s v="VALAUTO RENT"/>
    <s v="E TRON"/>
    <n v="21900"/>
    <m/>
    <n v="21900"/>
    <m/>
    <n v="-40543"/>
    <m/>
    <m/>
    <n v="-40543"/>
    <n v="-1.8512785388127855"/>
    <m/>
    <m/>
    <m/>
    <m/>
    <m/>
    <m/>
    <n v="0"/>
    <m/>
    <n v="0"/>
    <m/>
    <m/>
    <m/>
    <n v="0"/>
    <n v="1"/>
    <m/>
    <m/>
    <n v="0"/>
    <s v="Valauto Hainaut"/>
    <s v="AUDI"/>
    <m/>
    <s v="Direction"/>
    <n v="-40543"/>
    <n v="-1.8512785388127855"/>
    <s v="OUI"/>
  </r>
  <r>
    <x v="5"/>
    <s v="C"/>
    <x v="0"/>
    <x v="80"/>
    <d v="2026-01-09T00:00:00"/>
    <m/>
    <m/>
    <m/>
    <m/>
    <m/>
    <n v="0"/>
    <s v="CAEBR"/>
    <n v="20088"/>
    <m/>
    <s v="WVWZZZEDXSE002857"/>
    <s v="AULICOURT PLANTS"/>
    <s v="ID 7"/>
    <n v="43031.82"/>
    <n v="0"/>
    <n v="43031.82"/>
    <n v="5"/>
    <n v="-10645.75"/>
    <n v="0"/>
    <m/>
    <n v="-10645.75"/>
    <n v="-0.24739251093725528"/>
    <n v="0"/>
    <n v="0"/>
    <m/>
    <s v="marge négative  //  Forfait  // VN vendu 43003,76€ au lieu de 44990€"/>
    <m/>
    <n v="7.0000000000000007E-2"/>
    <n v="0"/>
    <n v="250"/>
    <n v="250"/>
    <s v=""/>
    <m/>
    <m/>
    <n v="0"/>
    <n v="1"/>
    <m/>
    <m/>
    <n v="0"/>
    <s v="Valauto Cambrai"/>
    <s v="VOLKSWAGEN"/>
    <m/>
    <s v="Valauto Cambrai"/>
    <n v="-10645.75"/>
    <n v="-0.24739251093725528"/>
    <s v="OUI"/>
  </r>
  <r>
    <x v="5"/>
    <s v="C"/>
    <x v="1"/>
    <x v="54"/>
    <d v="2026-02-23T00:00:00"/>
    <m/>
    <m/>
    <m/>
    <m/>
    <m/>
    <n v="0"/>
    <s v="CAEBR"/>
    <n v="20090"/>
    <n v="436"/>
    <s v="VSSZZZKP6T1030130"/>
    <s v="GAILLIEZ MARINA"/>
    <s v="TERRAMAR"/>
    <n v="38987.67"/>
    <n v="-2346.66"/>
    <n v="36641.009999999995"/>
    <n v="41"/>
    <n v="647.53"/>
    <n v="22"/>
    <m/>
    <n v="625.53"/>
    <n v="1.7672274863602289E-2"/>
    <n v="0"/>
    <n v="-4500"/>
    <m/>
    <m/>
    <n v="0.13"/>
    <n v="0.13"/>
    <n v="81.318899999999999"/>
    <m/>
    <n v="81.318899999999999"/>
    <s v="VWB"/>
    <n v="30"/>
    <n v="50"/>
    <n v="1"/>
    <n v="1"/>
    <m/>
    <m/>
    <n v="1"/>
    <s v="Valauto Cambrai"/>
    <s v="CUPRA"/>
    <m/>
    <s v="Valauto Cambrai"/>
    <n v="647.53"/>
    <n v="1.7672274863602289E-2"/>
    <s v="NON"/>
  </r>
  <r>
    <x v="5"/>
    <s v="C"/>
    <x v="2"/>
    <x v="62"/>
    <d v="2026-03-26T00:00:00"/>
    <m/>
    <m/>
    <m/>
    <m/>
    <m/>
    <n v="0"/>
    <s v="CAMLA"/>
    <n v="20093"/>
    <m/>
    <s v="TMBGR6NW2T3104237"/>
    <s v="LEBORGNE  SEVERINE"/>
    <s v="KAMIQ/YETI"/>
    <n v="27516.67"/>
    <n v="250"/>
    <n v="27766.67"/>
    <n v="26"/>
    <n v="861"/>
    <n v="35"/>
    <m/>
    <n v="826"/>
    <n v="3.1008399638847585E-2"/>
    <n v="0"/>
    <n v="-4216"/>
    <m/>
    <m/>
    <n v="0.1"/>
    <n v="0.13"/>
    <n v="82.600000000000009"/>
    <m/>
    <n v="82.600000000000009"/>
    <s v="VWB"/>
    <n v="10"/>
    <m/>
    <n v="0"/>
    <n v="1"/>
    <m/>
    <m/>
    <n v="0"/>
    <s v="Valauto Cambrai"/>
    <s v="SKODA"/>
    <m/>
    <s v="Valauto Cambrai"/>
    <n v="861"/>
    <n v="3.1008399638847585E-2"/>
    <s v="NON"/>
  </r>
  <r>
    <x v="5"/>
    <s v="C"/>
    <x v="0"/>
    <x v="62"/>
    <d v="2026-03-25T00:00:00"/>
    <m/>
    <m/>
    <m/>
    <m/>
    <m/>
    <m/>
    <s v="CAEBR"/>
    <n v="20094"/>
    <m/>
    <s v="WVGZZZC15TY063943"/>
    <s v="DELCAMBRE OCEANE"/>
    <s v="T CROSS"/>
    <n v="22622.33"/>
    <n v="941.67"/>
    <n v="23564"/>
    <n v="7"/>
    <n v="1094.47"/>
    <n v="95"/>
    <m/>
    <n v="999.47"/>
    <n v="4.6446698353420475E-2"/>
    <n v="0"/>
    <n v="-3766.66"/>
    <m/>
    <m/>
    <n v="0.1"/>
    <n v="0.13"/>
    <n v="99.947000000000003"/>
    <m/>
    <n v="99.947000000000003"/>
    <s v="VWB"/>
    <n v="30"/>
    <n v="50"/>
    <n v="1"/>
    <n v="1"/>
    <m/>
    <m/>
    <n v="1"/>
    <s v="Valauto Cambrai"/>
    <s v="VOLKSWAGEN"/>
    <m/>
    <s v="Valauto Cambrai"/>
    <n v="1094.47"/>
    <n v="4.6446698353420475E-2"/>
    <s v="NON"/>
  </r>
  <r>
    <x v="6"/>
    <s v="C"/>
    <x v="4"/>
    <x v="42"/>
    <d v="2026-02-18T00:00:00"/>
    <m/>
    <s v="x"/>
    <m/>
    <m/>
    <s v="X"/>
    <n v="0"/>
    <s v="VRTVA"/>
    <n v="30122"/>
    <n v="9503"/>
    <s v="WV1ZZZEBXPH005624"/>
    <s v="ALPHA COURSES -CPTE"/>
    <s v="ID BUZZ"/>
    <n v="33325"/>
    <n v="0"/>
    <n v="33325"/>
    <n v="371"/>
    <n v="-11167.8"/>
    <n v="0"/>
    <m/>
    <n v="-11167.8"/>
    <n v="-0.33511777944486121"/>
    <n v="0"/>
    <n v="0"/>
    <m/>
    <s v="Ecart de marge"/>
    <m/>
    <n v="0.12"/>
    <n v="0"/>
    <n v="400"/>
    <n v="400"/>
    <s v=""/>
    <n v="1"/>
    <s v="0"/>
    <n v="1"/>
    <n v="1"/>
    <m/>
    <m/>
    <n v="1"/>
    <s v="Valauto Hainaut"/>
    <s v="VUL"/>
    <m/>
    <s v="Valauto PRO NORD"/>
    <n v="-11167.8"/>
    <n v="-0.33511777944486121"/>
    <s v="OUI"/>
  </r>
  <r>
    <x v="6"/>
    <s v="C"/>
    <x v="0"/>
    <x v="34"/>
    <d v="2026-03-30T00:00:00"/>
    <m/>
    <m/>
    <m/>
    <m/>
    <m/>
    <n v="0"/>
    <s v="VAFFA"/>
    <n v="30129"/>
    <n v="1697"/>
    <s v="WVGZZZC17SY113787"/>
    <s v="&amp; MMZ CAFFIAU JEREMIE &amp; CHAROTE-"/>
    <s v="T CROSS"/>
    <n v="27755.67"/>
    <n v="883.33"/>
    <n v="28639"/>
    <n v="178"/>
    <n v="1145.6300000000001"/>
    <n v="95"/>
    <m/>
    <n v="1050.6300000000001"/>
    <n v="4.000244421942107E-2"/>
    <n v="-3244.51"/>
    <n v="0"/>
    <m/>
    <m/>
    <n v="0.13"/>
    <n v="0.13"/>
    <n v="136.58190000000002"/>
    <m/>
    <n v="136.58190000000002"/>
    <s v=""/>
    <n v="30"/>
    <m/>
    <n v="0"/>
    <n v="1"/>
    <m/>
    <m/>
    <n v="0"/>
    <s v="Valauto Hainaut"/>
    <s v="VOLKSWAGEN"/>
    <m/>
    <s v="Valauto Hainaut VW"/>
    <n v="1145.6300000000001"/>
    <n v="4.000244421942107E-2"/>
    <s v="NON"/>
  </r>
  <r>
    <x v="6"/>
    <s v="C"/>
    <x v="0"/>
    <x v="27"/>
    <d v="2026-02-06T00:00:00"/>
    <m/>
    <m/>
    <m/>
    <m/>
    <m/>
    <n v="0"/>
    <s v="VAJSA"/>
    <n v="30132"/>
    <n v="1879"/>
    <s v="WVGZZZR49SW003210"/>
    <s v="SENOCQ SABRINA"/>
    <s v="TAYRON"/>
    <n v="45030"/>
    <n v="3591.68"/>
    <n v="48621.68"/>
    <n v="73"/>
    <n v="1450.12"/>
    <n v="94.99"/>
    <m/>
    <n v="1355.1299999999999"/>
    <n v="2.9824555630327869E-2"/>
    <n v="-5875.95"/>
    <n v="0"/>
    <m/>
    <m/>
    <n v="0.13"/>
    <n v="0.13"/>
    <n v="176.1669"/>
    <m/>
    <n v="176.1669"/>
    <s v=""/>
    <n v="30"/>
    <m/>
    <n v="0"/>
    <n v="1"/>
    <m/>
    <m/>
    <n v="0"/>
    <s v="Valauto Hainaut"/>
    <s v="VOLKSWAGEN"/>
    <m/>
    <s v="Valauto Hainaut VW"/>
    <n v="1450.12"/>
    <n v="2.9824555630327869E-2"/>
    <s v="NON"/>
  </r>
  <r>
    <x v="7"/>
    <s v="C"/>
    <x v="0"/>
    <x v="81"/>
    <d v="2026-01-10T00:00:00"/>
    <m/>
    <m/>
    <m/>
    <m/>
    <m/>
    <n v="0"/>
    <s v="LTNFA"/>
    <n v="32716"/>
    <n v="5813"/>
    <s v="WVGZZZA15TV062831"/>
    <s v="CHAUVIN NOEMIE"/>
    <s v="T ROC"/>
    <n v="26247.33"/>
    <n v="933.34"/>
    <n v="27180.670000000002"/>
    <n v="26"/>
    <n v="589.09"/>
    <n v="95"/>
    <m/>
    <n v="494.09000000000003"/>
    <n v="2.1673122847965114E-2"/>
    <n v="0"/>
    <n v="-3966.67"/>
    <m/>
    <m/>
    <n v="0.13"/>
    <n v="0.13"/>
    <n v="64.231700000000004"/>
    <m/>
    <n v="64.231700000000004"/>
    <s v="VWB"/>
    <n v="30"/>
    <n v="50"/>
    <n v="1"/>
    <n v="1"/>
    <m/>
    <m/>
    <n v="1"/>
    <s v="Valauto Lambersart VW"/>
    <s v="VOLKSWAGEN"/>
    <m/>
    <s v="Valauto Lambersart VW"/>
    <n v="589.09"/>
    <n v="2.1673122847965114E-2"/>
    <s v="NON"/>
  </r>
  <r>
    <x v="7"/>
    <s v="C"/>
    <x v="0"/>
    <x v="16"/>
    <d v="2026-02-12T00:00:00"/>
    <m/>
    <m/>
    <m/>
    <m/>
    <m/>
    <n v="0"/>
    <s v="LTBCL"/>
    <n v="32719"/>
    <n v="5867"/>
    <s v="WVWZZZAW3TU023161"/>
    <s v="BREHON CHRISTINE"/>
    <s v="POLO"/>
    <n v="17714"/>
    <n v="945.83"/>
    <n v="18659.830000000002"/>
    <n v="12"/>
    <n v="721.13"/>
    <n v="95"/>
    <m/>
    <n v="626.13"/>
    <n v="3.8646118426588022E-2"/>
    <n v="0"/>
    <n v="-1986.61"/>
    <m/>
    <m/>
    <n v="0.1"/>
    <n v="0.1"/>
    <n v="62.613"/>
    <m/>
    <n v="62.613"/>
    <s v=""/>
    <n v="30"/>
    <n v="50"/>
    <n v="1"/>
    <n v="1"/>
    <m/>
    <m/>
    <n v="1"/>
    <s v="Valauto Lambersart VW"/>
    <s v="VOLKSWAGEN"/>
    <m/>
    <s v="Valauto Lambersart VW"/>
    <n v="721.13"/>
    <n v="3.8646118426588022E-2"/>
    <s v="NON"/>
  </r>
  <r>
    <x v="7"/>
    <s v="C"/>
    <x v="0"/>
    <x v="7"/>
    <d v="2026-02-26T00:00:00"/>
    <m/>
    <m/>
    <m/>
    <m/>
    <m/>
    <m/>
    <s v="LTBDU"/>
    <n v="32721"/>
    <n v="5907"/>
    <s v="WVGZZZA22TV009996"/>
    <s v="DUGARDIN JEAN-LOUIS"/>
    <s v="T ROC"/>
    <n v="27305.67"/>
    <n v="950"/>
    <n v="28255.67"/>
    <n v="2"/>
    <n v="892.31"/>
    <n v="95"/>
    <m/>
    <n v="797.31"/>
    <n v="3.157985636157274E-2"/>
    <n v="0"/>
    <n v="-916.67"/>
    <m/>
    <m/>
    <n v="0.13"/>
    <n v="0.13"/>
    <n v="103.6503"/>
    <m/>
    <n v="103.6503"/>
    <s v="VWB"/>
    <n v="30"/>
    <n v="50"/>
    <n v="1"/>
    <n v="1"/>
    <m/>
    <m/>
    <n v="1"/>
    <s v="Valauto Lambersart VW"/>
    <s v="VOLKSWAGEN"/>
    <m/>
    <s v="Valauto Lambersart VW"/>
    <n v="892.31"/>
    <n v="3.157985636157274E-2"/>
    <s v="NON"/>
  </r>
  <r>
    <x v="7"/>
    <s v="NP"/>
    <x v="0"/>
    <x v="82"/>
    <d v="2026-03-13T00:00:00"/>
    <m/>
    <m/>
    <m/>
    <s v="x"/>
    <m/>
    <n v="150"/>
    <s v="LTBDU"/>
    <n v="32723"/>
    <n v="5913"/>
    <s v="WVGZZZCT9TW028786"/>
    <s v="LECLERCQ RENEE"/>
    <s v="TIGUAN"/>
    <n v="41988.33"/>
    <n v="8775.0400000000009"/>
    <n v="50763.37"/>
    <n v="8"/>
    <n v="2328.29"/>
    <n v="95"/>
    <m/>
    <n v="2233.29"/>
    <n v="4.5865552267314008E-2"/>
    <n v="-1000"/>
    <n v="-4061.07"/>
    <m/>
    <s v="solde client voir mydso avoir à faire ?"/>
    <n v="0.1"/>
    <n v="7.0000000000000007E-2"/>
    <n v="223.32900000000001"/>
    <m/>
    <n v="223.32900000000001"/>
    <s v=""/>
    <n v="30"/>
    <n v="50"/>
    <n v="1"/>
    <n v="1"/>
    <m/>
    <m/>
    <n v="1"/>
    <s v="Valauto Lambersart VW"/>
    <s v="VOLKSWAGEN"/>
    <m/>
    <s v="Valauto Lambersart VW"/>
    <n v="2328.29"/>
    <n v="4.5865552267314008E-2"/>
    <s v="NON"/>
  </r>
  <r>
    <x v="7"/>
    <s v="C"/>
    <x v="0"/>
    <x v="83"/>
    <d v="2026-03-24T00:00:00"/>
    <m/>
    <m/>
    <m/>
    <m/>
    <m/>
    <n v="0"/>
    <s v="LTNFA"/>
    <n v="32724"/>
    <n v="5923"/>
    <s v="WVWZZZAW2TU044924"/>
    <s v="JAMART EVA"/>
    <s v="POLO"/>
    <n v="23014"/>
    <n v="1758.33"/>
    <n v="24772.33"/>
    <n v="13"/>
    <n v="960.12"/>
    <n v="95"/>
    <m/>
    <n v="865.12"/>
    <n v="3.8757759161128565E-2"/>
    <n v="0"/>
    <n v="-2466.67"/>
    <m/>
    <m/>
    <n v="0.1"/>
    <n v="0.13"/>
    <n v="86.512"/>
    <m/>
    <n v="86.512"/>
    <s v="VWB"/>
    <n v="30"/>
    <n v="100"/>
    <n v="1"/>
    <n v="1"/>
    <m/>
    <m/>
    <n v="1"/>
    <s v="Valauto Lambersart VW"/>
    <s v="VOLKSWAGEN"/>
    <m/>
    <s v="Valauto Lambersart VW"/>
    <n v="960.12"/>
    <n v="3.8757759161128565E-2"/>
    <s v="NON"/>
  </r>
  <r>
    <x v="7"/>
    <s v="C"/>
    <x v="0"/>
    <x v="84"/>
    <d v="2026-05-07T00:00:00"/>
    <m/>
    <m/>
    <m/>
    <m/>
    <m/>
    <n v="0"/>
    <s v="LTBCL"/>
    <n v="32725"/>
    <n v="5965"/>
    <s v="WVGZZZA29TV054269"/>
    <s v="CUBALA BERNARD ET MARYLINE"/>
    <s v="T ROC"/>
    <n v="27305.67"/>
    <n v="1825"/>
    <n v="29130.67"/>
    <n v="56"/>
    <n v="65.28"/>
    <n v="95"/>
    <m/>
    <n v="-29.72"/>
    <n v="2.24093712914945E-3"/>
    <n v="0"/>
    <n v="-2039.15"/>
    <m/>
    <s v="marge négative"/>
    <m/>
    <n v="0.1"/>
    <n v="0"/>
    <m/>
    <n v="0"/>
    <s v="VWB"/>
    <n v="30"/>
    <m/>
    <n v="0"/>
    <n v="1"/>
    <m/>
    <m/>
    <n v="0"/>
    <s v="Valauto Lambersart VW"/>
    <s v="VOLKSWAGEN"/>
    <m/>
    <s v="Valauto Lambersart VW"/>
    <n v="65.28"/>
    <n v="2.24093712914945E-3"/>
    <s v="NON"/>
  </r>
  <r>
    <x v="7"/>
    <s v="NC"/>
    <x v="0"/>
    <x v="3"/>
    <d v="2026-06-30T00:00:00"/>
    <m/>
    <m/>
    <s v="x"/>
    <m/>
    <m/>
    <n v="0"/>
    <s v="LTNFA"/>
    <n v="32726"/>
    <n v="6271"/>
    <s v="WVGZZZCS2TY043285"/>
    <s v="BOUJRADA MAISSAE"/>
    <s v="TAIGO"/>
    <n v="27264"/>
    <n v="-558.34"/>
    <n v="26705.66"/>
    <n v="24"/>
    <n v="593.9"/>
    <n v="95"/>
    <m/>
    <n v="498.9"/>
    <n v="2.2238731414988434E-2"/>
    <n v="0"/>
    <n v="-3273.34"/>
    <m/>
    <s v="Aide laurent denis non justifiée"/>
    <n v="0.1"/>
    <n v="0.12"/>
    <n v="49.89"/>
    <m/>
    <n v="49.89"/>
    <s v="VWB"/>
    <n v="30"/>
    <n v="50"/>
    <n v="1"/>
    <n v="1"/>
    <m/>
    <m/>
    <n v="1"/>
    <s v="Valauto Lambersart VW"/>
    <s v="VOLKSWAGEN"/>
    <m/>
    <s v="Valauto Lambersart VW"/>
    <n v="593.9"/>
    <n v="2.2238731414988434E-2"/>
    <s v="NON"/>
  </r>
  <r>
    <x v="4"/>
    <s v="C"/>
    <x v="0"/>
    <x v="76"/>
    <d v="2026-01-09T00:00:00"/>
    <m/>
    <m/>
    <m/>
    <s v="x"/>
    <s v="X"/>
    <n v="-584.55999999999995"/>
    <s v="ARECU"/>
    <n v="510085"/>
    <n v="85"/>
    <s v="WVWZZZE17PP512245"/>
    <s v="LAPLACE CARINE"/>
    <s v="ID 3"/>
    <n v="35270"/>
    <n v="1191.67"/>
    <n v="36461.67"/>
    <n v="438"/>
    <n v="-7509.73"/>
    <n v="12.5"/>
    <m/>
    <n v="-7522.23"/>
    <n v="-0.20596231604312146"/>
    <n v="-4446.16"/>
    <n v="0"/>
    <m/>
    <s v="marge négative  //  Challenge noel / solde client rbt a mettre sur EXABANQUE //  VN vendu 28003€ au lieu de 29990€"/>
    <m/>
    <n v="0.13"/>
    <n v="0"/>
    <n v="150"/>
    <n v="150"/>
    <s v="VWB"/>
    <n v="30"/>
    <m/>
    <n v="0"/>
    <n v="1"/>
    <m/>
    <m/>
    <n v="0"/>
    <s v="Valauto Arras"/>
    <s v="VOLKSWAGEN"/>
    <m/>
    <s v="Valauto Arras"/>
    <n v="-7509.73"/>
    <n v="-0.20596231604312146"/>
    <s v="OUI"/>
  </r>
  <r>
    <x v="5"/>
    <s v="C"/>
    <x v="6"/>
    <x v="26"/>
    <d v="2026-02-12T00:00:00"/>
    <m/>
    <m/>
    <m/>
    <m/>
    <m/>
    <n v="0"/>
    <s v="CAEBR"/>
    <n v="510118"/>
    <n v="118"/>
    <s v="VSSZZZKJXTR505971"/>
    <s v="DEZANDRE  MARINE"/>
    <s v="ARONA"/>
    <n v="19571.669999999998"/>
    <n v="818.34"/>
    <n v="20390.009999999998"/>
    <n v="205"/>
    <n v="179.44"/>
    <n v="36"/>
    <m/>
    <n v="143.44"/>
    <n v="8.8003880331593756E-3"/>
    <n v="0"/>
    <n v="-3100"/>
    <m/>
    <m/>
    <n v="0.13"/>
    <n v="0.13"/>
    <n v="18.647200000000002"/>
    <m/>
    <n v="18.647200000000002"/>
    <s v="VWB"/>
    <m/>
    <m/>
    <n v="0"/>
    <n v="1"/>
    <m/>
    <m/>
    <n v="0"/>
    <s v="Valauto Cambrai"/>
    <s v="SEAT"/>
    <m/>
    <s v="Valauto Cambrai"/>
    <n v="179.44"/>
    <n v="8.8003880331593756E-3"/>
    <s v="NON"/>
  </r>
  <r>
    <x v="4"/>
    <s v="C"/>
    <x v="0"/>
    <x v="85"/>
    <d v="2026-05-22T00:00:00"/>
    <m/>
    <m/>
    <m/>
    <m/>
    <m/>
    <n v="0"/>
    <s v="ARLKO"/>
    <n v="510119"/>
    <n v="119"/>
    <s v="WVWZZZAW9RU145564"/>
    <s v="LEROUX MARIE JEANNE"/>
    <s v="POLO"/>
    <n v="24264"/>
    <n v="1904.17"/>
    <n v="26168.17"/>
    <n v="471"/>
    <n v="-804.19"/>
    <n v="95"/>
    <m/>
    <n v="-899.19"/>
    <n v="-3.0731610196662592E-2"/>
    <n v="-3663.53"/>
    <n v="0"/>
    <m/>
    <s v="marge négative  //  challenge vd"/>
    <m/>
    <n v="0.12"/>
    <n v="0"/>
    <n v="150"/>
    <n v="150"/>
    <s v=""/>
    <n v="30"/>
    <m/>
    <n v="0"/>
    <n v="1"/>
    <m/>
    <m/>
    <n v="0"/>
    <s v="Valauto Arras"/>
    <s v="VOLKSWAGEN"/>
    <m/>
    <s v="Valauto Arras"/>
    <n v="-804.19"/>
    <n v="-3.0731610196662592E-2"/>
    <s v="OUI"/>
  </r>
  <r>
    <x v="5"/>
    <s v="C"/>
    <x v="6"/>
    <x v="39"/>
    <d v="2026-01-14T00:00:00"/>
    <m/>
    <m/>
    <m/>
    <m/>
    <m/>
    <n v="0"/>
    <s v="VSFCA"/>
    <n v="510135"/>
    <n v="135"/>
    <s v="VSSZZZKJ0TR575091"/>
    <s v="BLONDIAUX MAXENCE "/>
    <s v="IBIZA"/>
    <n v="16155"/>
    <n v="750.01"/>
    <n v="16905.009999999998"/>
    <n v="7"/>
    <n v="175.11000000000013"/>
    <n v="36"/>
    <m/>
    <n v="139.11000000000013"/>
    <n v="1.0358467696854372E-2"/>
    <n v="0"/>
    <n v="-2725"/>
    <m/>
    <s v="0 comm demandée"/>
    <m/>
    <n v="0.1"/>
    <n v="0"/>
    <m/>
    <n v="0"/>
    <s v=""/>
    <n v="0"/>
    <m/>
    <n v="0"/>
    <n v="1"/>
    <m/>
    <m/>
    <n v="0"/>
    <s v="Valauto Cambrai"/>
    <s v="SEAT"/>
    <m/>
    <s v="Sociétés NORD"/>
    <n v="175.11000000000013"/>
    <n v="1.0358467696854372E-2"/>
    <s v="NON"/>
  </r>
  <r>
    <x v="4"/>
    <s v="C"/>
    <x v="0"/>
    <x v="86"/>
    <d v="2026-04-24T00:00:00"/>
    <m/>
    <m/>
    <m/>
    <m/>
    <s v="X"/>
    <m/>
    <s v="VSMGI"/>
    <n v="510142"/>
    <n v="142"/>
    <s v="WVGZZZCS4TY022874"/>
    <s v="LOCSEMA"/>
    <s v="TAIGO"/>
    <n v="27264"/>
    <n v="-308.33999999999997"/>
    <n v="26955.66"/>
    <n v="122"/>
    <n v="1261.2"/>
    <n v="95"/>
    <m/>
    <n v="1166.2"/>
    <n v="4.6787947317928777E-2"/>
    <n v="0"/>
    <n v="-3358.52"/>
    <m/>
    <m/>
    <n v="0.13"/>
    <n v="0.13"/>
    <n v="151.60600000000002"/>
    <m/>
    <n v="151.60600000000002"/>
    <s v=""/>
    <m/>
    <n v="20"/>
    <n v="1"/>
    <n v="1"/>
    <m/>
    <m/>
    <n v="1"/>
    <s v="Valauto Arras"/>
    <s v="VOLKSWAGEN"/>
    <m/>
    <s v="Sociétés EST"/>
    <n v="1261.2"/>
    <n v="4.6787947317928777E-2"/>
    <s v="NON"/>
  </r>
  <r>
    <x v="3"/>
    <s v="C"/>
    <x v="0"/>
    <x v="87"/>
    <d v="2026-01-30T00:00:00"/>
    <m/>
    <m/>
    <m/>
    <m/>
    <m/>
    <n v="0"/>
    <s v="MALBE"/>
    <n v="510173"/>
    <n v="173"/>
    <s v="WVGZZZE29SE006425"/>
    <s v="&amp; MME ANSSEAU JEROME ET SEVERINE"/>
    <s v="ID 4"/>
    <n v="37605"/>
    <n v="2283.33"/>
    <n v="39888.33"/>
    <n v="493"/>
    <n v="-4434.51"/>
    <n v="95"/>
    <m/>
    <n v="-4529.51"/>
    <n v="-0.1111731175509228"/>
    <n v="-2792.17"/>
    <n v="0"/>
    <m/>
    <s v="marge négative  //  Forfait"/>
    <m/>
    <n v="0.13"/>
    <n v="0"/>
    <n v="400"/>
    <n v="400"/>
    <s v=""/>
    <n v="30"/>
    <m/>
    <n v="0"/>
    <n v="1"/>
    <m/>
    <m/>
    <n v="0"/>
    <s v="Valauto Maubeuge"/>
    <s v="VOLKSWAGEN"/>
    <m/>
    <s v="Valauto Maubeuge"/>
    <n v="-4434.51"/>
    <n v="-0.1111731175509228"/>
    <s v="OUI"/>
  </r>
  <r>
    <x v="6"/>
    <s v="NL"/>
    <x v="0"/>
    <x v="73"/>
    <s v=""/>
    <m/>
    <m/>
    <m/>
    <m/>
    <m/>
    <n v="0"/>
    <s v="VAGWO"/>
    <n v="510180"/>
    <n v="180"/>
    <s v="WVGZZZA19RK011245"/>
    <s v="LOMPREZ ANNE SOPHIE"/>
    <s v="T ROC"/>
    <n v="41805.67"/>
    <n v="1137.49"/>
    <n v="42943.159999999996"/>
    <n v="645"/>
    <n v="-1999.52"/>
    <n v="94.99"/>
    <m/>
    <n v="-2094.5099999999998"/>
    <n v="-4.6562013601234749E-2"/>
    <n v="-6223.75"/>
    <n v="2049"/>
    <m/>
    <m/>
    <m/>
    <n v="0"/>
    <n v="0"/>
    <m/>
    <n v="0"/>
    <s v=""/>
    <n v="0"/>
    <n v="0"/>
    <n v="0"/>
    <n v="1"/>
    <m/>
    <m/>
    <n v="0"/>
    <s v="Valauto Hainaut"/>
    <s v="VOLKSWAGEN"/>
    <m/>
    <s v="Valauto Hainaut VW"/>
    <n v="-1999.52"/>
    <n v="-4.6562013601234749E-2"/>
    <s v="OUI"/>
  </r>
  <r>
    <x v="6"/>
    <s v="C"/>
    <x v="0"/>
    <x v="24"/>
    <d v="2026-02-19T00:00:00"/>
    <m/>
    <m/>
    <m/>
    <m/>
    <m/>
    <n v="0"/>
    <s v="VAJSA"/>
    <n v="510185"/>
    <n v="185"/>
    <s v="WVGZZZCS8RY104342"/>
    <s v="DUCROCQ CATHERINE"/>
    <s v="TAIGO"/>
    <n v="29155.67"/>
    <n v="1229.17"/>
    <n v="30384.839999999997"/>
    <n v="524"/>
    <n v="-247.59"/>
    <n v="95"/>
    <m/>
    <n v="-342.59000000000003"/>
    <n v="-8.1484714087683204E-3"/>
    <n v="0"/>
    <n v="0"/>
    <m/>
    <s v="marge négative  //  Forfait  //  aucun justificatif permettant de valider le forfait"/>
    <m/>
    <n v="0.13"/>
    <n v="0"/>
    <n v="0"/>
    <n v="0"/>
    <s v=""/>
    <m/>
    <m/>
    <n v="0"/>
    <n v="1"/>
    <m/>
    <m/>
    <n v="0"/>
    <s v="Valauto Hainaut"/>
    <s v="VOLKSWAGEN"/>
    <m/>
    <s v="Valauto Hainaut VW"/>
    <n v="-247.59"/>
    <n v="-8.1484714087683204E-3"/>
    <s v="OUI"/>
  </r>
  <r>
    <x v="3"/>
    <s v="C"/>
    <x v="0"/>
    <x v="76"/>
    <d v="2026-01-10T00:00:00"/>
    <m/>
    <m/>
    <m/>
    <m/>
    <m/>
    <n v="0"/>
    <s v="RQLGU"/>
    <n v="510221"/>
    <n v="221"/>
    <s v="WVWZZZE11RP028526"/>
    <s v="DESESSART  ARNAUD"/>
    <s v="ID 3"/>
    <n v="32700"/>
    <n v="4108.34"/>
    <n v="36808.339999999997"/>
    <n v="606"/>
    <n v="-8683.2000000000007"/>
    <n v="95"/>
    <m/>
    <n v="-8778.2000000000007"/>
    <n v="-0.23590305892631946"/>
    <n v="-2840.42"/>
    <n v="0"/>
    <m/>
    <s v="marge négative  //  Challenge VD"/>
    <m/>
    <n v="0.13"/>
    <n v="0"/>
    <n v="300"/>
    <n v="300"/>
    <s v="VWB"/>
    <n v="30"/>
    <m/>
    <n v="0"/>
    <n v="1"/>
    <m/>
    <m/>
    <n v="0"/>
    <s v="Valauto Maubeuge"/>
    <s v="VOLKSWAGEN"/>
    <m/>
    <s v="Valauto Roncq VW"/>
    <n v="-8683.2000000000007"/>
    <n v="-0.23590305892631946"/>
    <s v="OUI"/>
  </r>
  <r>
    <x v="3"/>
    <s v="C"/>
    <x v="0"/>
    <x v="59"/>
    <d v="2026-03-20T00:00:00"/>
    <m/>
    <m/>
    <m/>
    <m/>
    <m/>
    <n v="0"/>
    <s v="MALBE"/>
    <n v="510253"/>
    <n v="253"/>
    <s v="WVGZZZA19RK010743"/>
    <s v="MALPAUX MARIE ANNICK"/>
    <s v="T ROC"/>
    <n v="33739"/>
    <n v="1499.99"/>
    <n v="35238.99"/>
    <n v="533"/>
    <n v="-4818.58"/>
    <n v="95"/>
    <m/>
    <n v="-4913.58"/>
    <n v="-0.13674001439882358"/>
    <n v="-5638.24"/>
    <n v="0"/>
    <m/>
    <s v="marge négative  //  Forfait vd"/>
    <m/>
    <n v="0.13"/>
    <n v="0"/>
    <n v="100"/>
    <n v="100"/>
    <s v=""/>
    <m/>
    <m/>
    <n v="0"/>
    <n v="1"/>
    <m/>
    <m/>
    <n v="0"/>
    <s v="Valauto Maubeuge"/>
    <s v="VOLKSWAGEN"/>
    <m/>
    <s v="Valauto Maubeuge"/>
    <n v="-4818.58"/>
    <n v="-0.13674001439882358"/>
    <s v="OUI"/>
  </r>
  <r>
    <x v="5"/>
    <s v="C"/>
    <x v="0"/>
    <x v="44"/>
    <d v="2026-05-04T00:00:00"/>
    <m/>
    <m/>
    <m/>
    <m/>
    <m/>
    <n v="0"/>
    <s v="CAEBR"/>
    <n v="510269"/>
    <n v="269"/>
    <s v="WVWZZZCDXRW907008"/>
    <s v="JAUZELON BENOIT"/>
    <s v="GOLF"/>
    <n v="36508.33"/>
    <n v="1479.16"/>
    <n v="37987.490000000005"/>
    <n v="657"/>
    <n v="110.64"/>
    <n v="95"/>
    <m/>
    <n v="15.64"/>
    <n v="2.9125377854656883E-3"/>
    <n v="-5178.62"/>
    <n v="400"/>
    <m/>
    <s v="Ecart de marge //  0 comm demandée  //  Forfait"/>
    <m/>
    <n v="0.12"/>
    <n v="0"/>
    <n v="150"/>
    <n v="150"/>
    <s v=""/>
    <m/>
    <m/>
    <n v="0"/>
    <n v="1"/>
    <m/>
    <m/>
    <n v="0"/>
    <s v="Valauto Cambrai"/>
    <s v="VOLKSWAGEN"/>
    <m/>
    <s v="Valauto Cambrai"/>
    <n v="110.64"/>
    <n v="2.9125377854656883E-3"/>
    <s v="NON"/>
  </r>
  <r>
    <x v="4"/>
    <s v="C"/>
    <x v="2"/>
    <x v="88"/>
    <d v="2026-05-29T00:00:00"/>
    <m/>
    <m/>
    <m/>
    <m/>
    <m/>
    <n v="0"/>
    <s v="VSMGI"/>
    <n v="510272"/>
    <n v="272"/>
    <s v="TMBGR6NW9T3096508"/>
    <s v="OXIALIVE"/>
    <s v="KAMIQ/YETI"/>
    <n v="25350"/>
    <n v="2166.67"/>
    <n v="27516.67"/>
    <n v="93"/>
    <n v="860.51"/>
    <n v="35.01"/>
    <m/>
    <n v="825.5"/>
    <n v="3.1272316017890246E-2"/>
    <n v="0"/>
    <n v="-4677.83"/>
    <m/>
    <m/>
    <n v="0.12"/>
    <n v="0.13"/>
    <n v="99.06"/>
    <m/>
    <n v="99.06"/>
    <s v="VWB"/>
    <n v="0"/>
    <n v="20"/>
    <n v="1"/>
    <n v="1"/>
    <m/>
    <m/>
    <n v="1"/>
    <s v="Valauto Arras"/>
    <s v="SKODA"/>
    <m/>
    <s v="Sociétés EST"/>
    <n v="860.51"/>
    <n v="3.1272316017890246E-2"/>
    <s v="NON"/>
  </r>
  <r>
    <x v="3"/>
    <s v="C"/>
    <x v="0"/>
    <x v="7"/>
    <d v="2026-02-26T00:00:00"/>
    <m/>
    <m/>
    <m/>
    <m/>
    <m/>
    <n v="0"/>
    <s v="MALKA"/>
    <n v="510308"/>
    <n v="308"/>
    <s v="WVGZZZ5N9RM190775"/>
    <s v="MH TAXI"/>
    <s v="TIGUAN"/>
    <n v="46208.33"/>
    <n v="4087.49"/>
    <n v="50295.82"/>
    <n v="428"/>
    <n v="-1117.3399999999999"/>
    <n v="95"/>
    <m/>
    <n v="-1212.3399999999999"/>
    <n v="-2.2215365014428633E-2"/>
    <n v="-8538.4599999999991"/>
    <n v="0"/>
    <m/>
    <s v="marge négative  //  Forfait"/>
    <m/>
    <n v="0.13"/>
    <n v="0"/>
    <n v="500"/>
    <n v="500"/>
    <s v=""/>
    <n v="30"/>
    <n v="50"/>
    <n v="1"/>
    <n v="1"/>
    <m/>
    <m/>
    <n v="1"/>
    <s v="Valauto Maubeuge"/>
    <s v="VOLKSWAGEN"/>
    <m/>
    <s v="Valauto Maubeuge"/>
    <n v="-1117.3399999999999"/>
    <n v="-2.2215365014428633E-2"/>
    <s v="OUI"/>
  </r>
  <r>
    <x v="3"/>
    <s v="C"/>
    <x v="0"/>
    <x v="17"/>
    <d v="2026-05-21T00:00:00"/>
    <m/>
    <m/>
    <m/>
    <m/>
    <m/>
    <m/>
    <s v="MALBE"/>
    <n v="510343"/>
    <n v="343"/>
    <s v="WVGZZZCSXSY007570"/>
    <s v="MORILLA NATHAN"/>
    <s v="TAIGO"/>
    <n v="23230.67"/>
    <n v="-229.17"/>
    <n v="23001.5"/>
    <n v="561"/>
    <n v="-3273.74"/>
    <n v="95"/>
    <m/>
    <n v="-3368.74"/>
    <n v="-0.14232723952785686"/>
    <n v="-2506.79"/>
    <n v="0"/>
    <m/>
    <s v="marge négative  //  Animation vd"/>
    <m/>
    <n v="0.13"/>
    <n v="0"/>
    <n v="200"/>
    <n v="200"/>
    <s v=""/>
    <m/>
    <m/>
    <n v="0"/>
    <n v="1"/>
    <m/>
    <m/>
    <n v="0"/>
    <s v="Valauto Maubeuge"/>
    <s v="VOLKSWAGEN"/>
    <m/>
    <s v="Valauto Maubeuge"/>
    <n v="-3273.74"/>
    <n v="-0.14232723952785686"/>
    <s v="OUI"/>
  </r>
  <r>
    <x v="5"/>
    <s v="C"/>
    <x v="0"/>
    <x v="22"/>
    <d v="2026-06-10T00:00:00"/>
    <m/>
    <m/>
    <m/>
    <m/>
    <m/>
    <n v="0"/>
    <s v="CAEBR"/>
    <n v="510344"/>
    <n v="344"/>
    <s v="WVGZZZA15SK002094"/>
    <s v="DANJOUX  WILLIAM"/>
    <s v="T ROC"/>
    <n v="42230.67"/>
    <n v="1483.32"/>
    <n v="43713.99"/>
    <n v="441"/>
    <n v="1214.68"/>
    <n v="95"/>
    <m/>
    <n v="1119.68"/>
    <n v="2.7786985356404212E-2"/>
    <n v="-4808.54"/>
    <n v="0"/>
    <m/>
    <s v="0 comm demandée  //  Challenge VD  VN éligible à prime 200€ et non 350€ comme réclamée"/>
    <m/>
    <n v="0.12"/>
    <n v="0"/>
    <n v="200"/>
    <n v="200"/>
    <s v=""/>
    <m/>
    <n v="50"/>
    <n v="1"/>
    <n v="1"/>
    <m/>
    <m/>
    <n v="1"/>
    <s v="Valauto Cambrai"/>
    <s v="VOLKSWAGEN"/>
    <m/>
    <s v="Valauto Cambrai"/>
    <n v="1214.68"/>
    <n v="2.7786985356404212E-2"/>
    <s v="NON"/>
  </r>
  <r>
    <x v="5"/>
    <s v="C"/>
    <x v="0"/>
    <x v="89"/>
    <d v="2026-06-05T00:00:00"/>
    <m/>
    <m/>
    <m/>
    <m/>
    <m/>
    <m/>
    <s v="CAEBR"/>
    <n v="510360"/>
    <n v="360"/>
    <s v="WVGZZZCT5TW558446"/>
    <s v="PETRIAUX  BLANDINE"/>
    <s v="TIGUAN"/>
    <n v="36863.33"/>
    <n v="4233.34"/>
    <n v="41096.67"/>
    <n v="91"/>
    <n v="860.86999999999989"/>
    <n v="95"/>
    <m/>
    <n v="765.86999999999989"/>
    <n v="2.0947439293743264E-2"/>
    <n v="-4293.07"/>
    <n v="0"/>
    <m/>
    <m/>
    <n v="0.12"/>
    <n v="0.12"/>
    <n v="91.904399999999981"/>
    <m/>
    <n v="91.904399999999981"/>
    <s v="VWB"/>
    <n v="30"/>
    <m/>
    <n v="0"/>
    <n v="1"/>
    <m/>
    <m/>
    <n v="0"/>
    <s v="Valauto Cambrai"/>
    <s v="VOLKSWAGEN"/>
    <m/>
    <s v="Valauto Cambrai"/>
    <n v="860.86999999999989"/>
    <n v="2.0947439293743264E-2"/>
    <s v="NON"/>
  </r>
  <r>
    <x v="5"/>
    <s v="C"/>
    <x v="0"/>
    <x v="26"/>
    <d v="2026-02-12T00:00:00"/>
    <m/>
    <m/>
    <m/>
    <m/>
    <m/>
    <n v="0"/>
    <s v="CAEBR"/>
    <n v="510391"/>
    <n v="391"/>
    <s v="WVGZZZCT4TW533523"/>
    <s v="BISIAUX DELPHINE"/>
    <s v="TIGUAN"/>
    <n v="36863.33"/>
    <n v="2654.18"/>
    <n v="39517.51"/>
    <n v="27"/>
    <n v="1130.6400000000001"/>
    <n v="95"/>
    <m/>
    <n v="1035.6400000000001"/>
    <n v="2.8611114414850532E-2"/>
    <n v="-1000"/>
    <n v="-3161.4"/>
    <m/>
    <m/>
    <n v="0.13"/>
    <n v="0.13"/>
    <n v="134.63320000000002"/>
    <m/>
    <n v="134.63320000000002"/>
    <s v="."/>
    <n v="30"/>
    <n v="100"/>
    <n v="1"/>
    <n v="1"/>
    <m/>
    <m/>
    <n v="1"/>
    <s v="Valauto Cambrai"/>
    <s v="VOLKSWAGEN"/>
    <m/>
    <s v="Valauto Cambrai"/>
    <n v="1130.6400000000001"/>
    <n v="2.8611114414850532E-2"/>
    <s v="NON"/>
  </r>
  <r>
    <x v="5"/>
    <s v="C"/>
    <x v="2"/>
    <x v="90"/>
    <d v="2026-03-24T00:00:00"/>
    <m/>
    <m/>
    <m/>
    <m/>
    <m/>
    <n v="0"/>
    <s v="LTMEL"/>
    <n v="510430"/>
    <n v="430"/>
    <s v="TMBJB7PS4TT083790"/>
    <s v="ARVAL SERVICE LEASE"/>
    <s v="KODIAQ"/>
    <n v="41833.33"/>
    <n v="2000"/>
    <n v="43833.33"/>
    <n v="29"/>
    <n v="911.74"/>
    <n v="35"/>
    <m/>
    <n v="876.74"/>
    <n v="2.0800153673015489E-2"/>
    <n v="0"/>
    <n v="0"/>
    <m/>
    <m/>
    <m/>
    <n v="0"/>
    <n v="0"/>
    <m/>
    <n v="0"/>
    <s v=""/>
    <n v="0"/>
    <m/>
    <n v="0"/>
    <n v="1"/>
    <m/>
    <m/>
    <n v="0"/>
    <s v="Valauto Cambrai"/>
    <s v="SKODA"/>
    <m/>
    <s v="Sociétés NORD"/>
    <n v="911.74"/>
    <n v="2.0800153673015489E-2"/>
    <s v="NON"/>
  </r>
  <r>
    <x v="5"/>
    <s v="C"/>
    <x v="2"/>
    <x v="59"/>
    <d v="2026-03-20T00:00:00"/>
    <m/>
    <m/>
    <m/>
    <m/>
    <m/>
    <n v="0"/>
    <s v="VSGNI"/>
    <n v="510432"/>
    <n v="432"/>
    <s v="TMBNC7NY6TF108628"/>
    <s v="VANUFEL"/>
    <s v="ELROQ"/>
    <n v="31091.66"/>
    <n v="1200"/>
    <n v="32291.66"/>
    <n v="78"/>
    <n v="1003.75"/>
    <n v="35"/>
    <m/>
    <n v="968.75"/>
    <n v="3.1083877385058557E-2"/>
    <n v="-3264.5"/>
    <n v="0"/>
    <m/>
    <m/>
    <n v="0.13"/>
    <n v="0.13"/>
    <n v="125.9375"/>
    <m/>
    <n v="125.9375"/>
    <s v="VWB"/>
    <m/>
    <n v="20"/>
    <n v="1"/>
    <n v="1"/>
    <m/>
    <m/>
    <n v="1"/>
    <s v="Valauto Cambrai"/>
    <s v="SKODA"/>
    <m/>
    <s v="Sociétés NORD"/>
    <n v="1003.75"/>
    <n v="3.1083877385058557E-2"/>
    <s v="NON"/>
  </r>
  <r>
    <x v="5"/>
    <s v="C"/>
    <x v="2"/>
    <x v="91"/>
    <d v="2026-05-25T00:00:00"/>
    <m/>
    <m/>
    <m/>
    <m/>
    <m/>
    <n v="0"/>
    <s v="CATRI"/>
    <n v="510460"/>
    <n v="460"/>
    <s v="TMBER6NW3V3024195"/>
    <s v="THELLIEZ  ERIC"/>
    <s v="SCALA/ROOMSTER"/>
    <n v="24700"/>
    <n v="0"/>
    <n v="24700"/>
    <n v="4"/>
    <n v="435.34"/>
    <n v="35.01"/>
    <m/>
    <n v="400.33"/>
    <n v="1.7625101214574897E-2"/>
    <n v="-3500"/>
    <n v="0"/>
    <m/>
    <m/>
    <n v="7.0000000000000007E-2"/>
    <n v="7.0000000000000007E-2"/>
    <n v="28.023100000000003"/>
    <m/>
    <n v="28.023100000000003"/>
    <s v=""/>
    <n v="0"/>
    <m/>
    <n v="0"/>
    <n v="1"/>
    <m/>
    <m/>
    <n v="0"/>
    <s v="Valauto Cambrai"/>
    <s v="SKODA"/>
    <m/>
    <s v="Valauto Cambrai"/>
    <n v="435.34"/>
    <n v="1.7625101214574897E-2"/>
    <s v="NON"/>
  </r>
  <r>
    <x v="5"/>
    <s v="C"/>
    <x v="2"/>
    <x v="2"/>
    <d v="2026-06-15T00:00:00"/>
    <m/>
    <m/>
    <m/>
    <m/>
    <m/>
    <m/>
    <s v="CATRE"/>
    <n v="510462"/>
    <n v="462"/>
    <s v="TMBJB7PS5TT510474"/>
    <s v="SAVARY GERTRUDE  ET M FOUREZ SYL"/>
    <s v="KODIAQ"/>
    <n v="37500"/>
    <n v="3416.66"/>
    <n v="40916.660000000003"/>
    <n v="22"/>
    <n v="1247.69"/>
    <n v="35.01"/>
    <m/>
    <n v="1212.68"/>
    <n v="3.0493446923575872E-2"/>
    <n v="0"/>
    <n v="0"/>
    <m/>
    <m/>
    <n v="7.0000000000000007E-2"/>
    <n v="0.08"/>
    <n v="84.887600000000006"/>
    <m/>
    <n v="84.887600000000006"/>
    <s v=""/>
    <n v="0"/>
    <n v="50"/>
    <n v="1"/>
    <n v="1"/>
    <m/>
    <m/>
    <n v="1"/>
    <s v="Valauto Cambrai"/>
    <s v="SKODA"/>
    <m/>
    <s v="Valauto Cambrai"/>
    <n v="1247.69"/>
    <n v="3.0493446923575872E-2"/>
    <s v="NON"/>
  </r>
  <r>
    <x v="5"/>
    <s v="C"/>
    <x v="0"/>
    <x v="74"/>
    <d v="2026-03-06T00:00:00"/>
    <m/>
    <m/>
    <m/>
    <m/>
    <m/>
    <n v="0"/>
    <s v="RXNTA"/>
    <n v="510465"/>
    <n v="465"/>
    <s v="WVGZZZC11SY116409"/>
    <s v="BRILLET JEANNE MARIE"/>
    <s v="T CROSS"/>
    <n v="29047.33"/>
    <n v="1387.51"/>
    <n v="30434.84"/>
    <n v="211"/>
    <n v="704.3"/>
    <n v="95"/>
    <m/>
    <n v="609.29999999999995"/>
    <n v="2.314124207651494E-2"/>
    <n v="-3406.14"/>
    <n v="0"/>
    <m/>
    <m/>
    <n v="0.1"/>
    <n v="0.13"/>
    <n v="60.93"/>
    <m/>
    <n v="60.93"/>
    <s v=""/>
    <n v="30"/>
    <m/>
    <n v="0"/>
    <n v="1"/>
    <m/>
    <m/>
    <n v="0"/>
    <s v="Valauto Cambrai"/>
    <s v="VOLKSWAGEN"/>
    <m/>
    <s v="Valauto Roubaix"/>
    <n v="704.3"/>
    <n v="2.314124207651494E-2"/>
    <s v="NON"/>
  </r>
  <r>
    <x v="5"/>
    <s v="NP"/>
    <x v="2"/>
    <x v="67"/>
    <d v="2026-04-28T00:00:00"/>
    <m/>
    <m/>
    <m/>
    <s v="x"/>
    <m/>
    <n v="-5.01"/>
    <s v="CAMLA"/>
    <n v="510489"/>
    <n v="489"/>
    <s v="TMBEP6PJ5T4070884"/>
    <s v="LENGLET SYLVAIN"/>
    <s v="FABIA"/>
    <n v="19775"/>
    <n v="2083.33"/>
    <n v="21858.33"/>
    <n v="13"/>
    <n v="321.86"/>
    <n v="35"/>
    <m/>
    <n v="286.86"/>
    <n v="1.4724821155138566E-2"/>
    <n v="0"/>
    <n v="-2966"/>
    <m/>
    <s v="solde client"/>
    <n v="0.1"/>
    <n v="0.13"/>
    <n v="28.686000000000003"/>
    <m/>
    <n v="28.686000000000003"/>
    <s v=""/>
    <m/>
    <m/>
    <n v="0"/>
    <n v="1"/>
    <m/>
    <m/>
    <n v="0"/>
    <s v="Valauto Cambrai"/>
    <s v="SKODA"/>
    <m/>
    <s v="Valauto Cambrai"/>
    <n v="321.86"/>
    <n v="1.4724821155138566E-2"/>
    <s v="NON"/>
  </r>
  <r>
    <x v="6"/>
    <s v="C"/>
    <x v="0"/>
    <x v="92"/>
    <d v="2026-02-27T00:00:00"/>
    <m/>
    <m/>
    <m/>
    <m/>
    <m/>
    <n v="0"/>
    <s v="VSVLE"/>
    <n v="510497"/>
    <n v="497"/>
    <s v="WVGZZZE25SP504481"/>
    <s v="CABRE"/>
    <s v="ID 5"/>
    <n v="41363.33"/>
    <n v="0"/>
    <n v="41363.33"/>
    <n v="430"/>
    <n v="1335.46"/>
    <n v="94.99"/>
    <m/>
    <n v="1240.47"/>
    <n v="3.2286085283752541E-2"/>
    <n v="-6881.63"/>
    <n v="0"/>
    <m/>
    <s v="0 comm demandée"/>
    <m/>
    <n v="0.13"/>
    <n v="0"/>
    <m/>
    <n v="0"/>
    <s v=""/>
    <n v="1"/>
    <s v="0"/>
    <n v="1"/>
    <n v="1"/>
    <m/>
    <m/>
    <n v="1"/>
    <s v="Valauto Hainaut"/>
    <s v="VOLKSWAGEN"/>
    <m/>
    <s v="Sociétés EST"/>
    <n v="1335.46"/>
    <n v="3.2286085283752541E-2"/>
    <s v="NON"/>
  </r>
  <r>
    <x v="4"/>
    <s v="C"/>
    <x v="0"/>
    <x v="27"/>
    <d v="2026-02-07T00:00:00"/>
    <m/>
    <m/>
    <m/>
    <m/>
    <m/>
    <m/>
    <s v="RQGDI"/>
    <n v="510566"/>
    <n v="566"/>
    <s v="WVGZZZCS8SY012881"/>
    <s v="CHADLI MAGALI"/>
    <s v="TAIGO"/>
    <n v="24822.33"/>
    <n v="-250.01"/>
    <n v="24572.320000000003"/>
    <n v="386"/>
    <n v="472.84"/>
    <n v="95"/>
    <m/>
    <n v="377.84"/>
    <n v="1.9242790261562601E-2"/>
    <n v="-2632.79"/>
    <n v="0"/>
    <m/>
    <m/>
    <n v="0.1"/>
    <n v="0.13"/>
    <n v="37.783999999999999"/>
    <m/>
    <n v="37.783999999999999"/>
    <s v="VWB"/>
    <n v="30"/>
    <m/>
    <n v="0"/>
    <n v="1"/>
    <m/>
    <m/>
    <n v="0"/>
    <s v="Valauto Arras"/>
    <s v="VOLKSWAGEN"/>
    <m/>
    <s v="Valauto Roncq VW"/>
    <n v="472.84"/>
    <n v="1.9242790261562601E-2"/>
    <s v="NON"/>
  </r>
  <r>
    <x v="4"/>
    <s v="C"/>
    <x v="0"/>
    <x v="54"/>
    <d v="2026-02-24T00:00:00"/>
    <m/>
    <m/>
    <m/>
    <m/>
    <m/>
    <n v="0"/>
    <s v="AREAZ"/>
    <n v="510595"/>
    <n v="595"/>
    <s v="WVGZZZE28SE000597"/>
    <s v="PROU XAVIER"/>
    <s v="ID 4"/>
    <n v="37605"/>
    <n v="4395.84"/>
    <n v="42000.84"/>
    <n v="462"/>
    <n v="-9469.07"/>
    <n v="95"/>
    <m/>
    <n v="-9564.07"/>
    <n v="-0.22544953862827508"/>
    <n v="-2100.04"/>
    <n v="0"/>
    <m/>
    <s v="marge négative  //  Challenge"/>
    <m/>
    <n v="0.13"/>
    <n v="0"/>
    <n v="150"/>
    <n v="150"/>
    <s v=""/>
    <n v="0"/>
    <m/>
    <n v="0"/>
    <n v="1"/>
    <m/>
    <m/>
    <n v="0"/>
    <s v="Valauto Arras"/>
    <s v="VOLKSWAGEN"/>
    <m/>
    <s v="Valauto Arras"/>
    <n v="-9469.07"/>
    <n v="-0.22544953862827508"/>
    <s v="OUI"/>
  </r>
  <r>
    <x v="4"/>
    <s v="C"/>
    <x v="0"/>
    <x v="3"/>
    <d v="2026-06-25T00:00:00"/>
    <m/>
    <m/>
    <m/>
    <m/>
    <m/>
    <n v="0"/>
    <s v="AREAZ"/>
    <n v="510614"/>
    <n v="614"/>
    <s v="WVGZZZCTXTW032250"/>
    <s v="HEUDENT GABRIEL"/>
    <s v="TIGUAN"/>
    <n v="43155"/>
    <n v="2054.16"/>
    <n v="45209.16"/>
    <n v="109"/>
    <n v="1645.12"/>
    <n v="95"/>
    <m/>
    <n v="1550.12"/>
    <n v="3.6389085751648557E-2"/>
    <n v="0"/>
    <n v="-5116.7299999999996"/>
    <m/>
    <m/>
    <n v="0.12"/>
    <n v="0.12"/>
    <n v="186.01439999999997"/>
    <m/>
    <n v="186.01439999999997"/>
    <s v="VWB"/>
    <n v="30"/>
    <n v="50"/>
    <n v="1"/>
    <n v="1"/>
    <m/>
    <m/>
    <n v="1"/>
    <s v="Valauto Arras"/>
    <s v="VOLKSWAGEN"/>
    <m/>
    <s v="Valauto Arras"/>
    <n v="1645.12"/>
    <n v="3.6389085751648557E-2"/>
    <s v="NON"/>
  </r>
  <r>
    <x v="6"/>
    <s v="C"/>
    <x v="0"/>
    <x v="32"/>
    <d v="2026-01-08T00:00:00"/>
    <m/>
    <m/>
    <m/>
    <m/>
    <m/>
    <n v="0"/>
    <s v="VAFFA"/>
    <n v="510624"/>
    <n v="624"/>
    <s v="WVGZZZA10RK012655"/>
    <s v="HANON CATHERINE"/>
    <s v="T ROC"/>
    <n v="27084.83"/>
    <n v="1879.16"/>
    <n v="28963.99"/>
    <n v="407"/>
    <n v="1487.02"/>
    <n v="95"/>
    <m/>
    <n v="1392.02"/>
    <n v="5.1340302216649016E-2"/>
    <n v="-5418"/>
    <n v="0"/>
    <m/>
    <s v="0 comm demandé  //  challenge noel"/>
    <m/>
    <n v="0.13"/>
    <n v="0"/>
    <n v="350"/>
    <n v="350"/>
    <s v=""/>
    <n v="30"/>
    <n v="20"/>
    <n v="1"/>
    <n v="1"/>
    <m/>
    <m/>
    <n v="1"/>
    <s v="Valauto Hainaut"/>
    <s v="VOLKSWAGEN"/>
    <m/>
    <s v="Valauto Hainaut VW"/>
    <n v="1487.02"/>
    <n v="5.1340302216649016E-2"/>
    <s v="NON"/>
  </r>
  <r>
    <x v="4"/>
    <s v="C"/>
    <x v="0"/>
    <x v="93"/>
    <d v="2026-02-26T00:00:00"/>
    <m/>
    <m/>
    <m/>
    <m/>
    <m/>
    <m/>
    <s v="ARLKO"/>
    <n v="510643"/>
    <n v="643"/>
    <s v="WVGZZZCT9TW533453"/>
    <s v="FOUGERE BERANGERE"/>
    <s v="TIGUAN"/>
    <n v="36863.33"/>
    <n v="1675"/>
    <n v="38538.33"/>
    <n v="97"/>
    <n v="831.3"/>
    <n v="95"/>
    <m/>
    <n v="736.3"/>
    <n v="2.1570732307289908E-2"/>
    <n v="-4474.45"/>
    <n v="0"/>
    <m/>
    <m/>
    <n v="0.13"/>
    <n v="0.13"/>
    <n v="95.718999999999994"/>
    <m/>
    <n v="95.718999999999994"/>
    <s v="VWB"/>
    <n v="30"/>
    <m/>
    <n v="0"/>
    <n v="1"/>
    <m/>
    <m/>
    <n v="0"/>
    <s v="Valauto Arras"/>
    <s v="VOLKSWAGEN"/>
    <m/>
    <s v="Valauto Arras"/>
    <n v="831.3"/>
    <n v="2.1570732307289908E-2"/>
    <s v="NON"/>
  </r>
  <r>
    <x v="4"/>
    <s v="C"/>
    <x v="0"/>
    <x v="58"/>
    <d v="2026-02-05T00:00:00"/>
    <m/>
    <m/>
    <m/>
    <m/>
    <m/>
    <n v="0"/>
    <s v="ARKDE"/>
    <n v="510664"/>
    <n v="664"/>
    <s v="WVGZZZC13TY050592"/>
    <s v="WAILLY FRANCIS"/>
    <s v="T CROSS"/>
    <n v="22089"/>
    <n v="0"/>
    <n v="22089"/>
    <n v="33"/>
    <n v="741.23"/>
    <n v="95"/>
    <m/>
    <n v="646.23"/>
    <n v="3.3556521345466071E-2"/>
    <n v="0"/>
    <n v="-1350"/>
    <m/>
    <m/>
    <n v="7.0000000000000007E-2"/>
    <n v="0.1"/>
    <n v="45.236100000000008"/>
    <m/>
    <n v="45.236100000000008"/>
    <s v="VWB"/>
    <m/>
    <n v="50"/>
    <n v="1"/>
    <n v="1"/>
    <n v="380"/>
    <d v="2026-03-09T00:00:00"/>
    <n v="1"/>
    <s v="Valauto Arras"/>
    <s v="VOLKSWAGEN"/>
    <m/>
    <s v="Valauto Arras"/>
    <n v="1121.23"/>
    <n v="5.07596541264883E-2"/>
    <s v="NON"/>
  </r>
  <r>
    <x v="4"/>
    <s v="C"/>
    <x v="0"/>
    <x v="76"/>
    <d v="2026-01-09T00:00:00"/>
    <m/>
    <m/>
    <m/>
    <m/>
    <m/>
    <n v="0"/>
    <s v="ARLKO"/>
    <n v="510676"/>
    <n v="676"/>
    <s v="WVGZZZA11SK001816"/>
    <s v="RODRIGUES DE CARVALHO TONY"/>
    <s v="T ROC"/>
    <n v="42230.67"/>
    <n v="2220.8200000000002"/>
    <n v="44451.49"/>
    <n v="323"/>
    <n v="30.58"/>
    <n v="95"/>
    <m/>
    <n v="-64.42"/>
    <n v="6.8794094416182669E-4"/>
    <n v="-4847.5"/>
    <n v="0"/>
    <m/>
    <s v="marge négative  //  Challenge noel  //  châssis absent du fichier Challenge noel"/>
    <m/>
    <n v="0.13"/>
    <n v="0"/>
    <n v="0"/>
    <n v="0"/>
    <s v=""/>
    <n v="30"/>
    <m/>
    <n v="0"/>
    <n v="1"/>
    <m/>
    <m/>
    <n v="0"/>
    <s v="Valauto Arras"/>
    <s v="VOLKSWAGEN"/>
    <m/>
    <s v="Valauto Arras"/>
    <n v="30.58"/>
    <n v="6.8794094416182669E-4"/>
    <s v="NON"/>
  </r>
  <r>
    <x v="4"/>
    <s v="C"/>
    <x v="0"/>
    <x v="94"/>
    <d v="2026-01-23T00:00:00"/>
    <m/>
    <m/>
    <m/>
    <m/>
    <m/>
    <n v="0"/>
    <s v="ARLKO"/>
    <n v="510689"/>
    <n v="689"/>
    <s v="WVGZZZCT8TW546422"/>
    <s v="TARNOWSKI CHRISTIAN"/>
    <s v="TIGUAN"/>
    <n v="36113.33"/>
    <n v="166.67"/>
    <n v="36280"/>
    <n v="24"/>
    <n v="723.92000000000007"/>
    <n v="95"/>
    <m/>
    <n v="628.92000000000007"/>
    <n v="1.9953693495038591E-2"/>
    <n v="0"/>
    <n v="-1400"/>
    <m/>
    <m/>
    <n v="0.1"/>
    <n v="0.1"/>
    <n v="62.89200000000001"/>
    <m/>
    <n v="62.89200000000001"/>
    <s v="VWB"/>
    <m/>
    <n v="50"/>
    <n v="1"/>
    <n v="1"/>
    <m/>
    <m/>
    <n v="1"/>
    <s v="Valauto Arras"/>
    <s v="VOLKSWAGEN"/>
    <m/>
    <s v="Valauto Arras"/>
    <n v="723.92000000000007"/>
    <n v="1.9953693495038591E-2"/>
    <s v="NON"/>
  </r>
  <r>
    <x v="4"/>
    <s v="C"/>
    <x v="0"/>
    <x v="0"/>
    <d v="2026-01-19T00:00:00"/>
    <m/>
    <m/>
    <m/>
    <m/>
    <m/>
    <m/>
    <s v="VSJTI"/>
    <n v="510720"/>
    <n v="720"/>
    <s v="WVWZZZCD3TW184934"/>
    <s v="AUTO ECOLE ALEX"/>
    <s v="GOLF"/>
    <n v="30333.33"/>
    <n v="666.67"/>
    <n v="31000"/>
    <n v="59"/>
    <n v="593.79999999999995"/>
    <n v="95"/>
    <m/>
    <n v="498.79999999999995"/>
    <n v="1.9154838709677418E-2"/>
    <n v="0"/>
    <n v="0"/>
    <m/>
    <m/>
    <n v="0.1"/>
    <n v="0.1"/>
    <n v="49.879999999999995"/>
    <m/>
    <n v="49.879999999999995"/>
    <s v="VWB"/>
    <m/>
    <n v="20"/>
    <n v="1"/>
    <n v="1"/>
    <m/>
    <m/>
    <n v="1"/>
    <s v="Valauto Arras"/>
    <s v="VOLKSWAGEN"/>
    <m/>
    <s v="Sociétés EST"/>
    <n v="593.79999999999995"/>
    <n v="1.9154838709677418E-2"/>
    <s v="NON"/>
  </r>
  <r>
    <x v="6"/>
    <s v="C"/>
    <x v="5"/>
    <x v="23"/>
    <d v="2026-06-20T00:00:00"/>
    <m/>
    <m/>
    <m/>
    <m/>
    <m/>
    <n v="0"/>
    <s v="VANLI"/>
    <n v="510764"/>
    <n v="764"/>
    <s v="WAUZZZGB6TR041173"/>
    <s v="LOUIS  ALAIN"/>
    <s v="A1"/>
    <n v="23166.33"/>
    <n v="2825"/>
    <n v="25991.33"/>
    <n v="99"/>
    <n v="751.13"/>
    <n v="108.33"/>
    <m/>
    <n v="642.79999999999995"/>
    <n v="2.8899252173705613E-2"/>
    <n v="0"/>
    <n v="-2579.96"/>
    <m/>
    <m/>
    <n v="0.1"/>
    <n v="0.12"/>
    <n v="64.28"/>
    <m/>
    <n v="64.28"/>
    <s v=""/>
    <n v="0"/>
    <n v="50"/>
    <n v="1"/>
    <n v="1"/>
    <m/>
    <m/>
    <n v="1"/>
    <s v="Valauto Hainaut"/>
    <s v="AUDI"/>
    <m/>
    <s v="Valauto Hainaut AUDI"/>
    <n v="751.13"/>
    <n v="2.8899252173705613E-2"/>
    <s v="NON"/>
  </r>
  <r>
    <x v="6"/>
    <s v="C"/>
    <x v="5"/>
    <x v="72"/>
    <d v="2026-06-24T00:00:00"/>
    <m/>
    <m/>
    <m/>
    <m/>
    <m/>
    <n v="0"/>
    <s v="VANLI"/>
    <n v="510768"/>
    <n v="768"/>
    <s v="WAUZZZGB7TR054742"/>
    <s v="NEVEUX LAURENCE"/>
    <s v="A1"/>
    <n v="23166.33"/>
    <n v="2825"/>
    <n v="25991.33"/>
    <n v="64"/>
    <n v="1558.12"/>
    <n v="108.33"/>
    <m/>
    <n v="1449.79"/>
    <n v="5.9947682554144011E-2"/>
    <n v="-909.7"/>
    <n v="-800"/>
    <m/>
    <m/>
    <n v="0.12"/>
    <n v="0.12"/>
    <n v="173.97479999999999"/>
    <m/>
    <n v="173.97479999999999"/>
    <s v=""/>
    <n v="0"/>
    <m/>
    <n v="0"/>
    <n v="1"/>
    <m/>
    <m/>
    <n v="0"/>
    <s v="Valauto Hainaut"/>
    <s v="AUDI"/>
    <m/>
    <s v="Valauto Hainaut AUDI"/>
    <n v="1558.12"/>
    <n v="5.9947682554144011E-2"/>
    <s v="NON"/>
  </r>
  <r>
    <x v="6"/>
    <s v="C"/>
    <x v="0"/>
    <x v="38"/>
    <d v="2026-04-09T00:00:00"/>
    <m/>
    <m/>
    <m/>
    <m/>
    <m/>
    <n v="0"/>
    <s v="VAFFA"/>
    <n v="510829"/>
    <n v="829"/>
    <s v="WVGZZZCT4TW022698"/>
    <s v="COVIN  SEVERINE"/>
    <s v="TIGUAN"/>
    <n v="33863.33"/>
    <n v="1125"/>
    <n v="34988.33"/>
    <n v="69"/>
    <n v="2014.04"/>
    <n v="95"/>
    <m/>
    <n v="1919.04"/>
    <n v="5.7563193213279969E-2"/>
    <n v="0"/>
    <n v="-3900"/>
    <m/>
    <m/>
    <n v="0.13"/>
    <n v="0.13"/>
    <n v="249.4752"/>
    <m/>
    <n v="249.4752"/>
    <s v="VWB"/>
    <n v="30"/>
    <n v="50"/>
    <n v="1"/>
    <n v="1"/>
    <m/>
    <m/>
    <n v="1"/>
    <s v="Valauto Hainaut"/>
    <s v="VOLKSWAGEN"/>
    <m/>
    <s v="Valauto Hainaut VW"/>
    <n v="2014.04"/>
    <n v="5.7563193213279969E-2"/>
    <s v="NON"/>
  </r>
  <r>
    <x v="5"/>
    <s v="C"/>
    <x v="0"/>
    <x v="94"/>
    <d v="2026-01-20T00:00:00"/>
    <m/>
    <m/>
    <m/>
    <m/>
    <m/>
    <n v="0"/>
    <s v="CAEBR"/>
    <n v="510916"/>
    <n v="916"/>
    <s v="WVWZZZAW9TU013623"/>
    <s v="ZIDOURI HAFIDA"/>
    <s v="POLO"/>
    <n v="20605.669999999998"/>
    <n v="1220.83"/>
    <n v="21826.5"/>
    <n v="44"/>
    <n v="457.11"/>
    <n v="95"/>
    <m/>
    <n v="362.11"/>
    <n v="2.094289052298811E-2"/>
    <n v="-2900.92"/>
    <n v="0"/>
    <m/>
    <m/>
    <n v="0.13"/>
    <n v="0.13"/>
    <n v="47.074300000000001"/>
    <m/>
    <n v="47.074300000000001"/>
    <s v=""/>
    <n v="30"/>
    <n v="50"/>
    <n v="1"/>
    <n v="1"/>
    <m/>
    <m/>
    <n v="1"/>
    <s v="Valauto Cambrai"/>
    <s v="VOLKSWAGEN"/>
    <m/>
    <s v="Valauto Cambrai"/>
    <n v="457.11"/>
    <n v="2.094289052298811E-2"/>
    <s v="NON"/>
  </r>
  <r>
    <x v="4"/>
    <s v="NP"/>
    <x v="0"/>
    <x v="50"/>
    <d v="2026-01-20T00:00:00"/>
    <m/>
    <m/>
    <m/>
    <s v="x"/>
    <m/>
    <n v="49394.61"/>
    <s v="LTMEL"/>
    <n v="510951"/>
    <n v="951"/>
    <s v="WVWZZZCD6TW192896"/>
    <s v="ARVAL SERVICE LEASE"/>
    <s v="GOLF"/>
    <n v="29225"/>
    <n v="1579.17"/>
    <n v="30804.17"/>
    <n v="40"/>
    <n v="711.1"/>
    <n v="95"/>
    <m/>
    <n v="616.1"/>
    <n v="2.3084536931201199E-2"/>
    <n v="0"/>
    <n v="0"/>
    <m/>
    <s v="ok vn payé / solde client factures atelier"/>
    <m/>
    <n v="0"/>
    <n v="0"/>
    <m/>
    <n v="0"/>
    <s v="ARVAL"/>
    <n v="0"/>
    <m/>
    <n v="0"/>
    <n v="1"/>
    <m/>
    <m/>
    <n v="0"/>
    <s v="Valauto Arras"/>
    <s v="VOLKSWAGEN"/>
    <m/>
    <s v="Sociétés NORD"/>
    <n v="711.1"/>
    <n v="2.3084536931201199E-2"/>
    <s v="NON"/>
  </r>
  <r>
    <x v="4"/>
    <s v="C"/>
    <x v="0"/>
    <x v="95"/>
    <d v="2026-01-27T00:00:00"/>
    <m/>
    <m/>
    <m/>
    <m/>
    <m/>
    <m/>
    <s v="ARLKO"/>
    <n v="510970"/>
    <n v="970"/>
    <s v="WVGZZZE23TE015090"/>
    <s v="BACQUET ANNE CHARLOTTE"/>
    <s v="ID 4"/>
    <n v="37605"/>
    <n v="4483.34"/>
    <n v="42088.34"/>
    <n v="66"/>
    <n v="1942.6599999999999"/>
    <n v="95"/>
    <m/>
    <n v="1847.6599999999999"/>
    <n v="4.6156726542315521E-2"/>
    <n v="0"/>
    <n v="0"/>
    <m/>
    <m/>
    <n v="7.0000000000000007E-2"/>
    <n v="7.0000000000000007E-2"/>
    <n v="129.33619999999999"/>
    <m/>
    <n v="129.33619999999999"/>
    <s v="VWB"/>
    <n v="0"/>
    <n v="50"/>
    <n v="1"/>
    <n v="1"/>
    <m/>
    <m/>
    <n v="1"/>
    <s v="Valauto Arras"/>
    <s v="VOLKSWAGEN"/>
    <m/>
    <s v="Valauto Arras"/>
    <n v="1942.6599999999999"/>
    <n v="4.6156726542315521E-2"/>
    <s v="NON"/>
  </r>
  <r>
    <x v="4"/>
    <s v="C"/>
    <x v="0"/>
    <x v="61"/>
    <d v="2026-03-27T00:00:00"/>
    <m/>
    <m/>
    <m/>
    <m/>
    <m/>
    <n v="0"/>
    <s v="VSRPO"/>
    <n v="510972"/>
    <n v="972"/>
    <s v="WVGZZZR45TW505164"/>
    <s v="ACD ACTIF CHAUFFAGE DEPANNAGE"/>
    <s v="TAYRON"/>
    <n v="53780"/>
    <n v="1900"/>
    <n v="55680"/>
    <n v="159"/>
    <n v="2380.5100000000002"/>
    <n v="95"/>
    <m/>
    <n v="2285.5100000000002"/>
    <n v="4.2753412356321845E-2"/>
    <n v="0"/>
    <n v="0"/>
    <m/>
    <m/>
    <n v="0.13"/>
    <n v="0.13"/>
    <n v="297.11630000000002"/>
    <m/>
    <n v="297.11630000000002"/>
    <s v="VWB"/>
    <n v="0"/>
    <n v="20"/>
    <n v="1"/>
    <n v="1"/>
    <m/>
    <m/>
    <n v="1"/>
    <s v="Valauto Arras"/>
    <s v="VOLKSWAGEN"/>
    <m/>
    <s v="Sociétés NORD"/>
    <n v="2380.5100000000002"/>
    <n v="4.2753412356321845E-2"/>
    <s v="NON"/>
  </r>
  <r>
    <x v="4"/>
    <s v="C"/>
    <x v="0"/>
    <x v="2"/>
    <d v="2026-06-27T00:00:00"/>
    <m/>
    <m/>
    <m/>
    <m/>
    <m/>
    <n v="0"/>
    <s v="ARECU"/>
    <n v="510976"/>
    <n v="976"/>
    <s v="WVWZZZAW0SU000824"/>
    <s v="BALLARD  NATHALIE"/>
    <s v="POLO"/>
    <n v="21176.5"/>
    <n v="1158.3399999999999"/>
    <n v="22334.84"/>
    <n v="454"/>
    <n v="1.19"/>
    <n v="95"/>
    <m/>
    <n v="-93.81"/>
    <n v="5.3279987678443185E-5"/>
    <n v="-3126.87"/>
    <n v="-446.7"/>
    <m/>
    <s v="marge négative"/>
    <m/>
    <n v="0.12"/>
    <n v="0"/>
    <m/>
    <n v="0"/>
    <s v=""/>
    <n v="30"/>
    <m/>
    <n v="0"/>
    <n v="1"/>
    <m/>
    <m/>
    <n v="0"/>
    <s v="Valauto Arras"/>
    <s v="VOLKSWAGEN"/>
    <m/>
    <s v="Valauto Arras"/>
    <n v="1.19"/>
    <n v="5.3279987678443185E-5"/>
    <s v="NON"/>
  </r>
  <r>
    <x v="4"/>
    <s v="NP"/>
    <x v="0"/>
    <x v="83"/>
    <d v="2026-03-24T00:00:00"/>
    <m/>
    <m/>
    <m/>
    <s v="x"/>
    <m/>
    <n v="-796.34"/>
    <s v="ARLKO"/>
    <n v="510984"/>
    <n v="984"/>
    <s v="WVWZZZE13TP042984"/>
    <s v="BIHOUIS AURORE"/>
    <s v="ID 3"/>
    <n v="28533.33"/>
    <n v="2766.67"/>
    <n v="31300"/>
    <n v="31"/>
    <n v="1456.83"/>
    <n v="95"/>
    <m/>
    <n v="1361.83"/>
    <n v="4.6544089456869005E-2"/>
    <n v="0"/>
    <n v="-3333.33"/>
    <m/>
    <s v="solde client diff prime CEE - 1er loyer a  rbt ?"/>
    <n v="7.0000000000000007E-2"/>
    <n v="0.1"/>
    <n v="95.328100000000006"/>
    <m/>
    <n v="95.328100000000006"/>
    <s v="VWB"/>
    <n v="30"/>
    <n v="100"/>
    <n v="1"/>
    <n v="1"/>
    <m/>
    <m/>
    <n v="1"/>
    <s v="Valauto Arras"/>
    <s v="VOLKSWAGEN"/>
    <m/>
    <s v="Valauto Arras"/>
    <n v="1456.83"/>
    <n v="4.6544089456869005E-2"/>
    <s v="NON"/>
  </r>
  <r>
    <x v="4"/>
    <s v="C"/>
    <x v="0"/>
    <x v="31"/>
    <d v="2026-03-05T00:00:00"/>
    <m/>
    <m/>
    <m/>
    <m/>
    <m/>
    <m/>
    <s v="ARLKO"/>
    <n v="510987"/>
    <n v="987"/>
    <s v="WVWZZZE12TP043172"/>
    <s v="DEVAUX SANDRINE"/>
    <s v="ID 3"/>
    <n v="28533.33"/>
    <n v="2608.34"/>
    <n v="31141.670000000002"/>
    <n v="13"/>
    <n v="1121.3799999999999"/>
    <n v="95"/>
    <m/>
    <n v="1026.3799999999999"/>
    <n v="3.6008987315066909E-2"/>
    <n v="-3333.33"/>
    <n v="-636.66999999999996"/>
    <m/>
    <s v="marge manquante "/>
    <n v="7.0000000000000007E-2"/>
    <n v="0.1"/>
    <n v="71.846599999999995"/>
    <m/>
    <n v="71.846599999999995"/>
    <s v="VWB"/>
    <n v="30"/>
    <s v="0"/>
    <n v="1"/>
    <n v="1"/>
    <m/>
    <m/>
    <n v="1"/>
    <s v="Valauto Arras"/>
    <s v="VOLKSWAGEN"/>
    <m/>
    <s v="Valauto Arras"/>
    <n v="1121.3799999999999"/>
    <n v="3.6008987315066909E-2"/>
    <s v="NON"/>
  </r>
  <r>
    <x v="5"/>
    <s v="C"/>
    <x v="0"/>
    <x v="93"/>
    <d v="2026-02-27T00:00:00"/>
    <m/>
    <m/>
    <m/>
    <m/>
    <m/>
    <m/>
    <s v="CAEBR"/>
    <n v="510988"/>
    <n v="988"/>
    <s v="WVGZZZCS5TY004433"/>
    <s v="DUBOIS YOANN"/>
    <s v="TAIGO"/>
    <n v="27264"/>
    <n v="162.5"/>
    <n v="27426.5"/>
    <n v="154"/>
    <n v="1038.2"/>
    <n v="95"/>
    <m/>
    <n v="943.2"/>
    <n v="3.7853900424771665E-2"/>
    <n v="0"/>
    <n v="-2773.34"/>
    <m/>
    <m/>
    <n v="0.13"/>
    <n v="0.13"/>
    <n v="122.61600000000001"/>
    <m/>
    <n v="122.61600000000001"/>
    <s v="VWB"/>
    <n v="30"/>
    <n v="100"/>
    <n v="1"/>
    <n v="1"/>
    <m/>
    <m/>
    <n v="1"/>
    <s v="Valauto Cambrai"/>
    <s v="VOLKSWAGEN"/>
    <m/>
    <s v="Valauto Cambrai"/>
    <n v="1038.2"/>
    <n v="3.7853900424771665E-2"/>
    <s v="NON"/>
  </r>
  <r>
    <x v="4"/>
    <s v="NP"/>
    <x v="0"/>
    <x v="11"/>
    <d v="2026-06-05T00:00:00"/>
    <m/>
    <m/>
    <m/>
    <s v="x"/>
    <m/>
    <n v="-490.6"/>
    <s v="RQCCL"/>
    <n v="510991"/>
    <n v="991"/>
    <s v="WVWZZZAW0TU010559"/>
    <s v="RERSA SADIA"/>
    <s v="POLO"/>
    <n v="22014"/>
    <n v="720.83"/>
    <n v="22734.83"/>
    <n v="196"/>
    <n v="-9.2899999999999991"/>
    <n v="95"/>
    <m/>
    <n v="-104.28999999999999"/>
    <n v="-4.0862412430618563E-4"/>
    <n v="-2500.83"/>
    <n v="-454.7"/>
    <m/>
    <s v="solde client / marge négative  Pas de forfait renseigné / "/>
    <m/>
    <n v="0.12"/>
    <n v="0"/>
    <m/>
    <n v="0"/>
    <s v="VWB"/>
    <n v="30"/>
    <n v="50"/>
    <n v="1"/>
    <n v="1"/>
    <m/>
    <m/>
    <n v="1"/>
    <s v="Valauto Arras"/>
    <s v="VOLKSWAGEN"/>
    <m/>
    <s v="Valauto Roncq VW"/>
    <n v="-9.2899999999999991"/>
    <n v="-4.0862412430618563E-4"/>
    <s v="OUI"/>
  </r>
  <r>
    <x v="3"/>
    <s v="C"/>
    <x v="0"/>
    <x v="33"/>
    <d v="2026-03-31T00:00:00"/>
    <m/>
    <m/>
    <m/>
    <m/>
    <m/>
    <n v="0"/>
    <s v="MALKA"/>
    <n v="510998"/>
    <n v="998"/>
    <s v="WVWZZZCD7TW188680"/>
    <s v="ET MME LEFRANC PASCAL"/>
    <s v="GOLF"/>
    <n v="32866.67"/>
    <n v="-408.33"/>
    <n v="32458.339999999997"/>
    <n v="123"/>
    <n v="1176.33"/>
    <n v="95"/>
    <m/>
    <n v="1081.33"/>
    <n v="3.6241224905525053E-2"/>
    <n v="0"/>
    <n v="-1000"/>
    <m/>
    <m/>
    <n v="0.13"/>
    <n v="0.13"/>
    <n v="140.5729"/>
    <m/>
    <n v="140.5729"/>
    <s v=""/>
    <n v="0"/>
    <m/>
    <n v="0"/>
    <n v="1"/>
    <m/>
    <m/>
    <n v="0"/>
    <s v="Valauto Maubeuge"/>
    <s v="VOLKSWAGEN"/>
    <m/>
    <s v="Valauto Maubeuge"/>
    <n v="1176.33"/>
    <n v="3.6241224905525053E-2"/>
    <s v="NON"/>
  </r>
  <r>
    <x v="4"/>
    <s v="C"/>
    <x v="0"/>
    <x v="9"/>
    <d v="2026-04-17T00:00:00"/>
    <m/>
    <m/>
    <m/>
    <m/>
    <m/>
    <n v="0"/>
    <s v="ARLKO"/>
    <n v="511004"/>
    <n v="1004"/>
    <s v="WVWZZZCDXSW419263"/>
    <s v="ANDRZEJEWSKI  ALAIN"/>
    <s v="GOLF"/>
    <n v="36325"/>
    <n v="674.99"/>
    <n v="36999.99"/>
    <n v="296"/>
    <n v="-278.13"/>
    <n v="95"/>
    <m/>
    <n v="-373.13"/>
    <n v="-7.517029058656503E-3"/>
    <n v="-4543.33"/>
    <n v="0"/>
    <m/>
    <s v="marge négative //  Forfait"/>
    <m/>
    <n v="0.13"/>
    <n v="0"/>
    <n v="150"/>
    <n v="150"/>
    <s v=""/>
    <m/>
    <m/>
    <n v="0"/>
    <n v="1"/>
    <m/>
    <m/>
    <n v="0"/>
    <s v="Valauto Arras"/>
    <s v="VOLKSWAGEN"/>
    <m/>
    <s v="Valauto Arras"/>
    <n v="-278.13"/>
    <n v="-7.517029058656503E-3"/>
    <s v="OUI"/>
  </r>
  <r>
    <x v="4"/>
    <s v="C"/>
    <x v="0"/>
    <x v="96"/>
    <d v="2026-01-28T00:00:00"/>
    <m/>
    <m/>
    <m/>
    <m/>
    <m/>
    <n v="0"/>
    <s v="VSJTI"/>
    <n v="511005"/>
    <n v="1005"/>
    <s v="WVWZZZAW7TU010462"/>
    <s v="LIGNE DE CONDUITE"/>
    <s v="POLO"/>
    <n v="22014"/>
    <n v="237.5"/>
    <n v="22251.5"/>
    <n v="57"/>
    <n v="527.99"/>
    <n v="95"/>
    <m/>
    <n v="432.99"/>
    <n v="2.3728287980585579E-2"/>
    <n v="0"/>
    <n v="0"/>
    <m/>
    <m/>
    <n v="0.1"/>
    <n v="0.1"/>
    <n v="43.299000000000007"/>
    <m/>
    <n v="43.299000000000007"/>
    <s v=""/>
    <n v="0"/>
    <m/>
    <n v="0"/>
    <n v="1"/>
    <m/>
    <m/>
    <n v="0"/>
    <s v="Valauto Arras"/>
    <s v="VOLKSWAGEN"/>
    <m/>
    <s v="Sociétés EST"/>
    <n v="527.99"/>
    <n v="2.3728287980585579E-2"/>
    <s v="NON"/>
  </r>
  <r>
    <x v="3"/>
    <s v="C"/>
    <x v="0"/>
    <x v="51"/>
    <d v="2026-01-24T00:00:00"/>
    <m/>
    <m/>
    <m/>
    <m/>
    <m/>
    <n v="0"/>
    <s v="MAMMA"/>
    <n v="511015"/>
    <n v="1015"/>
    <s v="WVWZZZCD7TW197962"/>
    <s v="RULLIER QUENTIN"/>
    <s v="GOLF"/>
    <n v="35025"/>
    <n v="3399.99"/>
    <n v="38424.99"/>
    <n v="37"/>
    <n v="311.42"/>
    <n v="95"/>
    <m/>
    <n v="216.42000000000002"/>
    <n v="8.1046214976243335E-3"/>
    <n v="0"/>
    <n v="-1000"/>
    <m/>
    <m/>
    <n v="7.0000000000000007E-2"/>
    <n v="7.0000000000000007E-2"/>
    <n v="15.149400000000002"/>
    <m/>
    <n v="15.149400000000002"/>
    <s v=""/>
    <n v="30"/>
    <m/>
    <n v="0"/>
    <n v="1"/>
    <m/>
    <m/>
    <n v="0"/>
    <s v="Valauto Maubeuge"/>
    <s v="VOLKSWAGEN"/>
    <m/>
    <s v="Valauto Maubeuge"/>
    <n v="311.42"/>
    <n v="8.1046214976243335E-3"/>
    <s v="NON"/>
  </r>
  <r>
    <x v="3"/>
    <s v="C"/>
    <x v="0"/>
    <x v="97"/>
    <d v="2026-01-27T00:00:00"/>
    <m/>
    <m/>
    <m/>
    <m/>
    <m/>
    <m/>
    <s v="LTBCL"/>
    <n v="511031"/>
    <n v="1031"/>
    <s v="WVGZZZCT6TW541395"/>
    <s v="MOUFLIN DELPHINE"/>
    <s v="TIGUAN"/>
    <n v="43863.33"/>
    <n v="3475.01"/>
    <n v="47338.340000000004"/>
    <n v="52"/>
    <n v="2791.46"/>
    <n v="95"/>
    <m/>
    <n v="2696.46"/>
    <n v="5.8968269694290081E-2"/>
    <n v="-1400"/>
    <n v="0"/>
    <m/>
    <m/>
    <n v="0.1"/>
    <n v="0.1"/>
    <n v="269.64600000000002"/>
    <m/>
    <n v="269.64600000000002"/>
    <s v="VWB"/>
    <n v="30"/>
    <n v="100"/>
    <n v="1"/>
    <n v="1"/>
    <m/>
    <m/>
    <n v="1"/>
    <s v="Valauto Maubeuge"/>
    <s v="VOLKSWAGEN"/>
    <m/>
    <s v="Valauto Lambersart VW"/>
    <n v="2791.46"/>
    <n v="5.8968269694290081E-2"/>
    <s v="NON"/>
  </r>
  <r>
    <x v="3"/>
    <s v="C"/>
    <x v="0"/>
    <x v="81"/>
    <d v="2026-01-13T00:00:00"/>
    <m/>
    <m/>
    <m/>
    <m/>
    <m/>
    <n v="0"/>
    <s v="VSGNI"/>
    <n v="511050"/>
    <n v="1050"/>
    <s v="WVGZZZCT4TW423961"/>
    <s v="DT FILTRES"/>
    <s v="TIGUAN"/>
    <n v="48825.83"/>
    <n v="4612.5"/>
    <n v="53438.33"/>
    <n v="17"/>
    <n v="1593.13"/>
    <n v="95"/>
    <m/>
    <n v="1498.13"/>
    <n v="2.9812496011757852E-2"/>
    <n v="0"/>
    <n v="0"/>
    <m/>
    <m/>
    <n v="0.1"/>
    <n v="0.1"/>
    <n v="149.81300000000002"/>
    <m/>
    <n v="149.81300000000002"/>
    <s v=""/>
    <m/>
    <n v="20"/>
    <n v="1"/>
    <n v="1"/>
    <m/>
    <m/>
    <n v="1"/>
    <s v="Valauto Maubeuge"/>
    <s v="VOLKSWAGEN"/>
    <m/>
    <s v="Sociétés NORD"/>
    <n v="1593.13"/>
    <n v="2.9812496011757852E-2"/>
    <s v="NON"/>
  </r>
  <r>
    <x v="4"/>
    <s v="NC"/>
    <x v="0"/>
    <x v="98"/>
    <d v="2026-04-30T00:00:00"/>
    <m/>
    <s v="x"/>
    <m/>
    <s v="x"/>
    <m/>
    <n v="-128.97999999999999"/>
    <s v="ARJQU"/>
    <n v="511051"/>
    <n v="1051"/>
    <s v="WVGZZZE27TE040851"/>
    <s v="MASQUELIER LIDWINE"/>
    <s v="ID 4"/>
    <n v="37605"/>
    <n v="1725"/>
    <n v="39330"/>
    <n v="40"/>
    <n v="1392.94"/>
    <n v="95"/>
    <m/>
    <n v="1297.94"/>
    <n v="3.5416730231375544E-2"/>
    <n v="0"/>
    <n v="-5566.67"/>
    <m/>
    <s v="Ecart de marge / solde client"/>
    <n v="7.0000000000000007E-2"/>
    <n v="0.1"/>
    <n v="90.855800000000016"/>
    <m/>
    <n v="90.855800000000016"/>
    <s v="VWB"/>
    <n v="30"/>
    <n v="0"/>
    <n v="0"/>
    <n v="1"/>
    <m/>
    <m/>
    <n v="0"/>
    <s v="Valauto Arras"/>
    <s v="VOLKSWAGEN"/>
    <m/>
    <s v="Valauto Arras"/>
    <n v="1392.94"/>
    <n v="3.5416730231375544E-2"/>
    <s v="NON"/>
  </r>
  <r>
    <x v="6"/>
    <s v="C"/>
    <x v="4"/>
    <x v="99"/>
    <d v="2026-05-15T00:00:00"/>
    <m/>
    <m/>
    <m/>
    <m/>
    <m/>
    <n v="0"/>
    <s v="VANBU"/>
    <n v="511060"/>
    <n v="1060"/>
    <s v="WV4ZZZTV9TK005952"/>
    <s v="JD TRANSPORTS"/>
    <s v="TRANSPORTER"/>
    <n v="44483.1"/>
    <n v="6608"/>
    <n v="51091.1"/>
    <n v="21"/>
    <n v="1547.76"/>
    <n v="95"/>
    <m/>
    <n v="1452.76"/>
    <n v="3.0294121676769536E-2"/>
    <n v="-3000"/>
    <n v="0"/>
    <m/>
    <m/>
    <n v="0.1"/>
    <n v="0.1"/>
    <n v="145.27600000000001"/>
    <m/>
    <n v="145.27600000000001"/>
    <s v=""/>
    <m/>
    <m/>
    <n v="0"/>
    <n v="1"/>
    <m/>
    <m/>
    <n v="0"/>
    <s v="Valauto Hainaut"/>
    <s v="VUL"/>
    <m/>
    <s v="Valauto Hainaut VW"/>
    <n v="1547.76"/>
    <n v="3.0294121676769536E-2"/>
    <s v="NON"/>
  </r>
  <r>
    <x v="4"/>
    <s v="C"/>
    <x v="0"/>
    <x v="87"/>
    <d v="2026-01-30T00:00:00"/>
    <m/>
    <m/>
    <m/>
    <m/>
    <m/>
    <n v="0"/>
    <s v="AREAZ"/>
    <n v="511060"/>
    <n v="1060"/>
    <s v="WVGZZZE26TE022695"/>
    <s v="ROLAND MARTIN"/>
    <s v="ID 4"/>
    <n v="37605"/>
    <n v="4141.67"/>
    <n v="41746.67"/>
    <n v="31"/>
    <n v="2310.8000000000002"/>
    <n v="95"/>
    <m/>
    <n v="2215.8000000000002"/>
    <n v="5.5352917969265579E-2"/>
    <n v="0"/>
    <n v="-5860"/>
    <m/>
    <m/>
    <n v="0.13"/>
    <n v="0.13"/>
    <n v="288.05400000000003"/>
    <m/>
    <n v="288.05400000000003"/>
    <s v=""/>
    <n v="0"/>
    <m/>
    <n v="0"/>
    <n v="1"/>
    <m/>
    <m/>
    <n v="0"/>
    <s v="Valauto Arras"/>
    <s v="VOLKSWAGEN"/>
    <m/>
    <s v="Valauto Arras"/>
    <n v="2310.8000000000002"/>
    <n v="5.5352917969265579E-2"/>
    <s v="NON"/>
  </r>
  <r>
    <x v="4"/>
    <s v="NP"/>
    <x v="0"/>
    <x v="37"/>
    <d v="2026-03-06T00:00:00"/>
    <m/>
    <m/>
    <m/>
    <s v="x"/>
    <m/>
    <n v="40831.760000000002"/>
    <s v="LTMEL"/>
    <n v="511063"/>
    <n v="1063"/>
    <s v="WVGZZZCT4TW552444"/>
    <s v="ARVAL SERVICE LEASE"/>
    <s v="TIGUAN"/>
    <n v="41030"/>
    <n v="3141.67"/>
    <n v="44171.67"/>
    <n v="16"/>
    <n v="1893.28"/>
    <n v="95"/>
    <m/>
    <n v="1798.28"/>
    <n v="4.2861861460071579E-2"/>
    <n v="0"/>
    <n v="0"/>
    <m/>
    <s v="ok vn payé solde client factures atelier"/>
    <m/>
    <n v="0"/>
    <n v="0"/>
    <m/>
    <n v="0"/>
    <s v=""/>
    <n v="0"/>
    <m/>
    <n v="0"/>
    <n v="1"/>
    <m/>
    <m/>
    <n v="0"/>
    <s v="Valauto Arras"/>
    <s v="VOLKSWAGEN"/>
    <m/>
    <s v="Sociétés NORD"/>
    <n v="1893.28"/>
    <n v="4.2861861460071579E-2"/>
    <s v="NON"/>
  </r>
  <r>
    <x v="4"/>
    <s v="C"/>
    <x v="0"/>
    <x v="77"/>
    <d v="2026-06-23T00:00:00"/>
    <m/>
    <m/>
    <m/>
    <m/>
    <m/>
    <m/>
    <s v="ARLKO"/>
    <n v="511083"/>
    <n v="1083"/>
    <s v="WVGZZZCT9TW537647"/>
    <s v="DELATTRE RENE"/>
    <s v="TIGUAN"/>
    <n v="33863.33"/>
    <n v="641.66999999999996"/>
    <n v="34505"/>
    <n v="195"/>
    <n v="289.33"/>
    <n v="95"/>
    <m/>
    <n v="194.32999999999998"/>
    <n v="8.3851615707868418E-3"/>
    <n v="0"/>
    <n v="-3900"/>
    <m/>
    <m/>
    <n v="0.12"/>
    <n v="0.12"/>
    <n v="23.319599999999998"/>
    <m/>
    <n v="23.319599999999998"/>
    <s v=""/>
    <n v="30"/>
    <n v="50"/>
    <n v="1"/>
    <n v="1"/>
    <m/>
    <m/>
    <n v="1"/>
    <s v="Valauto Arras"/>
    <s v="VOLKSWAGEN"/>
    <m/>
    <s v="Valauto Arras"/>
    <n v="289.33"/>
    <n v="8.3851615707868418E-3"/>
    <s v="NON"/>
  </r>
  <r>
    <x v="4"/>
    <s v="C"/>
    <x v="0"/>
    <x v="93"/>
    <d v="2026-02-27T00:00:00"/>
    <m/>
    <m/>
    <m/>
    <m/>
    <m/>
    <m/>
    <s v="ARJQU"/>
    <n v="511115"/>
    <n v="1115"/>
    <s v="WVWZZZAW2TU047709"/>
    <s v="CARPENTIER MARIE ANGE"/>
    <s v="POLO"/>
    <n v="21984.83"/>
    <n v="704.17"/>
    <n v="22689"/>
    <n v="7"/>
    <n v="745"/>
    <n v="95"/>
    <m/>
    <n v="650"/>
    <n v="3.2835294636167307E-2"/>
    <n v="0"/>
    <n v="-856.67"/>
    <m/>
    <m/>
    <n v="7.0000000000000007E-2"/>
    <n v="7.0000000000000007E-2"/>
    <n v="45.500000000000007"/>
    <m/>
    <n v="45.500000000000007"/>
    <s v="VWB"/>
    <n v="30"/>
    <n v="50"/>
    <n v="1"/>
    <n v="1"/>
    <n v="140"/>
    <d v="2026-03-09T00:00:00"/>
    <n v="1"/>
    <s v="Valauto Arras"/>
    <s v="VOLKSWAGEN"/>
    <m/>
    <s v="Valauto Arras"/>
    <n v="885"/>
    <n v="3.9005685574507468E-2"/>
    <s v="NON"/>
  </r>
  <r>
    <x v="6"/>
    <s v="NP"/>
    <x v="0"/>
    <x v="100"/>
    <d v="2026-01-26T00:00:00"/>
    <m/>
    <m/>
    <m/>
    <s v="x"/>
    <m/>
    <n v="1889794.8"/>
    <s v="LTMEL"/>
    <n v="511125"/>
    <n v="1125"/>
    <s v="WVWZZZCD6TW178285"/>
    <s v="DLM"/>
    <s v="GOLF"/>
    <n v="30333.33"/>
    <n v="666.67"/>
    <n v="31000"/>
    <n v="35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15"/>
    <n v="2.3064516129032257E-2"/>
    <s v="NON"/>
  </r>
  <r>
    <x v="4"/>
    <s v="C"/>
    <x v="0"/>
    <x v="32"/>
    <d v="2026-01-08T00:00:00"/>
    <m/>
    <m/>
    <m/>
    <m/>
    <m/>
    <n v="0"/>
    <s v="ARLKO"/>
    <n v="511128"/>
    <n v="1128"/>
    <s v="WVWZZZE10TP038116"/>
    <s v="AQUILANTI ETIENNE"/>
    <s v="ID 3"/>
    <n v="32700"/>
    <n v="1491.66"/>
    <n v="34191.660000000003"/>
    <n v="16"/>
    <n v="1550.28"/>
    <n v="95"/>
    <m/>
    <n v="1455.28"/>
    <n v="4.5340881372825999E-2"/>
    <n v="0"/>
    <n v="-4083.33"/>
    <m/>
    <m/>
    <n v="0.1"/>
    <n v="0.1"/>
    <n v="145.52799999999999"/>
    <m/>
    <n v="145.52799999999999"/>
    <s v="VWB"/>
    <n v="30"/>
    <m/>
    <n v="0"/>
    <n v="1"/>
    <m/>
    <m/>
    <n v="0"/>
    <s v="Valauto Arras"/>
    <s v="VOLKSWAGEN"/>
    <m/>
    <s v="Valauto Arras"/>
    <n v="1550.28"/>
    <n v="4.5340881372825999E-2"/>
    <s v="NON"/>
  </r>
  <r>
    <x v="6"/>
    <s v="NP"/>
    <x v="0"/>
    <x v="100"/>
    <d v="2026-01-23T00:00:00"/>
    <m/>
    <m/>
    <m/>
    <s v="x"/>
    <m/>
    <n v="1889794.8"/>
    <s v="LTMEL"/>
    <n v="511148"/>
    <n v="1148"/>
    <s v="WVWZZZCD5TW181954"/>
    <s v="DLM"/>
    <s v="GOLF"/>
    <n v="30333.33"/>
    <n v="666.67"/>
    <n v="31000"/>
    <n v="35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15"/>
    <n v="2.3064516129032257E-2"/>
    <s v="NON"/>
  </r>
  <r>
    <x v="6"/>
    <s v="NP"/>
    <x v="0"/>
    <x v="40"/>
    <d v="2026-01-01T00:00:00"/>
    <m/>
    <m/>
    <m/>
    <s v="x"/>
    <m/>
    <n v="1889794.8"/>
    <s v="LTMEL"/>
    <n v="511151"/>
    <n v="1151"/>
    <s v="WVWZZZCD7TW007397"/>
    <s v="DLM"/>
    <s v="GOLF"/>
    <n v="30333.33"/>
    <n v="666.67"/>
    <n v="31000"/>
    <n v="67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15"/>
    <n v="2.3064516129032257E-2"/>
    <s v="NON"/>
  </r>
  <r>
    <x v="6"/>
    <s v="NP"/>
    <x v="0"/>
    <x v="40"/>
    <d v="2026-01-01T00:00:00"/>
    <m/>
    <m/>
    <m/>
    <s v="x"/>
    <m/>
    <n v="1889794.8"/>
    <s v="LTMEL"/>
    <n v="511152"/>
    <n v="1152"/>
    <s v="WVWZZZCD7TW178120"/>
    <s v="DLM"/>
    <s v="GOLF"/>
    <n v="30333.33"/>
    <n v="666.67"/>
    <n v="31000"/>
    <n v="69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15"/>
    <n v="2.3064516129032257E-2"/>
    <s v="NON"/>
  </r>
  <r>
    <x v="6"/>
    <s v="NP"/>
    <x v="0"/>
    <x v="40"/>
    <d v="2026-01-01T00:00:00"/>
    <m/>
    <m/>
    <m/>
    <s v="x"/>
    <m/>
    <n v="1889794.8"/>
    <s v="LTMEL"/>
    <n v="511161"/>
    <n v="1161"/>
    <s v="WVWZZZCD5TW008418"/>
    <s v="DLM"/>
    <s v="GOLF"/>
    <n v="30333.33"/>
    <n v="666.67"/>
    <n v="31000"/>
    <n v="53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15"/>
    <n v="2.3064516129032257E-2"/>
    <s v="NON"/>
  </r>
  <r>
    <x v="6"/>
    <s v="C"/>
    <x v="0"/>
    <x v="72"/>
    <d v="2026-06-24T00:00:00"/>
    <m/>
    <m/>
    <m/>
    <m/>
    <m/>
    <n v="0"/>
    <s v="ASLME"/>
    <n v="511170"/>
    <n v="1170"/>
    <s v="WVGZZZ1T4SW009094"/>
    <s v="CAMPAGNE JEAN MARIE"/>
    <s v="TOURAN"/>
    <n v="41083.33"/>
    <n v="1779.16"/>
    <n v="42862.490000000005"/>
    <n v="485"/>
    <n v="-4664.18"/>
    <n v="95"/>
    <m/>
    <n v="-4759.18"/>
    <n v="-0.10881728989613063"/>
    <n v="0"/>
    <n v="0"/>
    <m/>
    <s v="marge négative  //  Forfait"/>
    <m/>
    <n v="0.12"/>
    <n v="0"/>
    <n v="300"/>
    <n v="300"/>
    <s v=""/>
    <n v="1"/>
    <s v="0"/>
    <n v="1"/>
    <n v="1"/>
    <m/>
    <m/>
    <n v="1"/>
    <s v="Valauto Hainaut"/>
    <s v="VOLKSWAGEN"/>
    <m/>
    <s v="Val de Lys "/>
    <n v="-4664.18"/>
    <n v="-0.10881728989613063"/>
    <s v="OUI"/>
  </r>
  <r>
    <x v="6"/>
    <s v="C"/>
    <x v="0"/>
    <x v="7"/>
    <d v="2026-02-25T00:00:00"/>
    <m/>
    <m/>
    <m/>
    <m/>
    <m/>
    <n v="0"/>
    <s v="VAGWO"/>
    <n v="511174"/>
    <n v="1174"/>
    <s v="WVGZZZCTXRW073020"/>
    <s v="ET MME BOTTE CHRISTOPHE &amp; LAURIE"/>
    <s v="TIGUAN"/>
    <n v="43821.67"/>
    <n v="2495.84"/>
    <n v="46317.509999999995"/>
    <n v="366"/>
    <n v="1707.92"/>
    <n v="95"/>
    <m/>
    <n v="1612.92"/>
    <n v="3.6874175662724537E-2"/>
    <n v="0"/>
    <n v="0"/>
    <m/>
    <s v="0 comm demandé  //  Forfait  //  Prise d'ordre le 06/02/2026"/>
    <m/>
    <n v="0.13"/>
    <n v="0"/>
    <n v="300"/>
    <n v="300"/>
    <s v=""/>
    <m/>
    <m/>
    <n v="0"/>
    <n v="1"/>
    <m/>
    <m/>
    <n v="0"/>
    <s v="Valauto Hainaut"/>
    <s v="VOLKSWAGEN"/>
    <m/>
    <s v="Valauto Hainaut VW"/>
    <n v="1707.92"/>
    <n v="3.6874175662724537E-2"/>
    <s v="NON"/>
  </r>
  <r>
    <x v="6"/>
    <s v="NP"/>
    <x v="0"/>
    <x v="27"/>
    <d v="2026-02-06T00:00:00"/>
    <m/>
    <m/>
    <m/>
    <s v="x"/>
    <m/>
    <n v="918207.45"/>
    <s v="LTMEL"/>
    <n v="511186"/>
    <n v="1186"/>
    <s v="WVWZZZCD8TW007456"/>
    <s v="DLM - CPTE"/>
    <s v="GOLF"/>
    <n v="30333.33"/>
    <n v="666.67"/>
    <n v="31000"/>
    <n v="45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NP"/>
    <x v="0"/>
    <x v="97"/>
    <d v="2026-01-30T00:00:00"/>
    <m/>
    <m/>
    <m/>
    <s v="x"/>
    <m/>
    <n v="918207.45"/>
    <s v="LTMEL"/>
    <n v="511190"/>
    <n v="1190"/>
    <s v="WVWZZZCD7TW177985"/>
    <s v="DLM - CPTE"/>
    <s v="GOLF"/>
    <n v="30333.33"/>
    <n v="666.67"/>
    <n v="31000"/>
    <n v="41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NP"/>
    <x v="0"/>
    <x v="13"/>
    <d v="2026-02-04T00:00:00"/>
    <m/>
    <m/>
    <m/>
    <s v="x"/>
    <m/>
    <n v="918207.45"/>
    <s v="LTMEL"/>
    <n v="511194"/>
    <n v="1194"/>
    <s v="WVWZZZCD5TW176771"/>
    <s v="DLM - CPTE"/>
    <s v="GOLF"/>
    <n v="30333.33"/>
    <n v="666.67"/>
    <n v="31000"/>
    <n v="44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NP"/>
    <x v="0"/>
    <x v="27"/>
    <d v="2026-02-04T00:00:00"/>
    <m/>
    <m/>
    <m/>
    <s v="x"/>
    <m/>
    <n v="918207.45"/>
    <s v="LTMEL"/>
    <n v="511196"/>
    <n v="1196"/>
    <s v="WVWZZZCD5TW007446"/>
    <s v="DLM - CPTE"/>
    <s v="GOLF"/>
    <n v="30333.33"/>
    <n v="666.67"/>
    <n v="31000"/>
    <n v="44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NP"/>
    <x v="0"/>
    <x v="53"/>
    <d v="2026-02-02T00:00:00"/>
    <m/>
    <m/>
    <m/>
    <s v="x"/>
    <m/>
    <n v="918207.45"/>
    <s v="LTMEL"/>
    <n v="511198"/>
    <n v="1198"/>
    <s v="WVWZZZCDXTW007166"/>
    <s v="DLM - CPTE"/>
    <s v="GOLF"/>
    <n v="30333.33"/>
    <n v="666.67"/>
    <n v="31000"/>
    <n v="42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NP"/>
    <x v="0"/>
    <x v="53"/>
    <d v="2026-02-02T00:00:00"/>
    <m/>
    <m/>
    <m/>
    <s v="x"/>
    <m/>
    <n v="918207.45"/>
    <s v="LTMEL"/>
    <n v="511200"/>
    <n v="1200"/>
    <s v="WVWZZZCD0TW178265"/>
    <s v="DLM - CPTE"/>
    <s v="GOLF"/>
    <n v="30333.33"/>
    <n v="666.67"/>
    <n v="31000"/>
    <n v="42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NP"/>
    <x v="0"/>
    <x v="36"/>
    <d v="2026-02-06T00:00:00"/>
    <m/>
    <m/>
    <m/>
    <s v="x"/>
    <m/>
    <n v="918207.45"/>
    <s v="LTMEL"/>
    <n v="511203"/>
    <n v="1203"/>
    <s v="WVWZZZCD6TW177931"/>
    <s v="DLM - CPTE"/>
    <s v="GOLF"/>
    <n v="30333.33"/>
    <n v="666.67"/>
    <n v="31000"/>
    <n v="48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NP"/>
    <x v="0"/>
    <x v="27"/>
    <d v="2026-02-06T00:00:00"/>
    <m/>
    <m/>
    <m/>
    <s v="x"/>
    <m/>
    <n v="918207.45"/>
    <s v="LTMEL"/>
    <n v="511205"/>
    <n v="1205"/>
    <s v="WVWZZZCDXTW007393"/>
    <s v="DLM - CPTE"/>
    <s v="GOLF"/>
    <n v="30333.33"/>
    <n v="666.67"/>
    <n v="31000"/>
    <n v="45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15"/>
    <n v="2.3064516129032257E-2"/>
    <s v="NON"/>
  </r>
  <r>
    <x v="6"/>
    <s v="C"/>
    <x v="0"/>
    <x v="101"/>
    <d v="2026-03-23T00:00:00"/>
    <m/>
    <m/>
    <m/>
    <m/>
    <m/>
    <m/>
    <s v="VSJTI"/>
    <n v="511218"/>
    <n v="1218"/>
    <s v="WVWZZZCD3TW185971"/>
    <s v="GROUPE GESTI-PRO- NSI4"/>
    <s v="GOLF"/>
    <n v="37341.67"/>
    <n v="0"/>
    <n v="37341.67"/>
    <n v="123"/>
    <n v="665.83"/>
    <n v="95"/>
    <m/>
    <n v="570.83000000000004"/>
    <n v="1.7830750472595362E-2"/>
    <n v="0"/>
    <n v="0"/>
    <m/>
    <m/>
    <n v="0.1"/>
    <n v="0.1"/>
    <n v="57.083000000000006"/>
    <m/>
    <n v="57.083000000000006"/>
    <s v="VWB"/>
    <n v="0"/>
    <n v="20"/>
    <n v="1"/>
    <n v="1"/>
    <m/>
    <m/>
    <n v="1"/>
    <s v="Valauto Hainaut"/>
    <s v="VOLKSWAGEN"/>
    <m/>
    <s v="Sociétés EST"/>
    <n v="665.83"/>
    <n v="1.7830750472595362E-2"/>
    <s v="NON"/>
  </r>
  <r>
    <x v="6"/>
    <s v="NC"/>
    <x v="0"/>
    <x v="23"/>
    <d v="2026-06-19T00:00:00"/>
    <s v="x"/>
    <m/>
    <m/>
    <s v="x"/>
    <m/>
    <n v="914.76"/>
    <s v="RQCCL"/>
    <n v="511234"/>
    <n v="1234"/>
    <s v="WVWZZZCD7TW196682"/>
    <s v="ET MME VERCAMBRE FRANCK"/>
    <s v="GOLF"/>
    <n v="29225"/>
    <n v="187.5"/>
    <n v="29412.5"/>
    <n v="190"/>
    <n v="1715.12"/>
    <n v="95"/>
    <m/>
    <n v="1620.12"/>
    <n v="5.8312622184445384E-2"/>
    <n v="0"/>
    <n v="0"/>
    <m/>
    <s v="solde client / marge manquante"/>
    <m/>
    <n v="0.12"/>
    <n v="0"/>
    <m/>
    <n v="0"/>
    <s v=""/>
    <n v="1"/>
    <s v="0"/>
    <n v="1"/>
    <n v="1"/>
    <m/>
    <m/>
    <n v="1"/>
    <s v="Valauto Hainaut"/>
    <s v="VOLKSWAGEN"/>
    <m/>
    <s v="Valauto Roncq VW"/>
    <n v="1715.12"/>
    <n v="5.8312622184445384E-2"/>
    <s v="NON"/>
  </r>
  <r>
    <x v="0"/>
    <s v="C"/>
    <x v="0"/>
    <x v="100"/>
    <d v="2026-01-29T00:00:00"/>
    <m/>
    <m/>
    <m/>
    <m/>
    <m/>
    <n v="0"/>
    <s v="ASLME"/>
    <n v="511240"/>
    <n v="1240"/>
    <s v="WVGZZZE27SE012384"/>
    <s v="BEAULIEU MARIE JULIE"/>
    <s v="ID 4"/>
    <n v="37605"/>
    <n v="2958.34"/>
    <n v="40563.339999999997"/>
    <n v="412"/>
    <n v="-5281.88"/>
    <n v="95"/>
    <m/>
    <n v="-5376.88"/>
    <n v="-0.13021314319777416"/>
    <n v="-2839.42"/>
    <n v="0"/>
    <m/>
    <s v="marge négative  //  Forfait"/>
    <m/>
    <n v="0.13"/>
    <n v="0"/>
    <n v="400"/>
    <n v="400"/>
    <s v="VWB"/>
    <m/>
    <m/>
    <n v="0"/>
    <n v="1"/>
    <m/>
    <m/>
    <n v="0"/>
    <s v="Val de Lys Automobiles"/>
    <s v="VOLKSWAGEN"/>
    <m/>
    <s v="Val de Lys "/>
    <n v="-5281.88"/>
    <n v="-0.13021314319777416"/>
    <s v="OUI"/>
  </r>
  <r>
    <x v="6"/>
    <s v="C"/>
    <x v="0"/>
    <x v="17"/>
    <d v="2026-05-22T00:00:00"/>
    <m/>
    <m/>
    <m/>
    <m/>
    <m/>
    <n v="0"/>
    <s v="VAFFA"/>
    <n v="511252"/>
    <n v="1252"/>
    <s v="WVWZZZAW4TU050496"/>
    <s v="MENDONCA YLAN"/>
    <s v="POLO"/>
    <n v="24705.67"/>
    <n v="2054.16"/>
    <n v="26759.829999999998"/>
    <n v="17"/>
    <n v="963.84"/>
    <n v="95"/>
    <m/>
    <n v="868.84"/>
    <n v="3.601816603468707E-2"/>
    <n v="-2390"/>
    <m/>
    <m/>
    <m/>
    <n v="0.12"/>
    <n v="0.12"/>
    <n v="104.2608"/>
    <m/>
    <n v="104.2608"/>
    <s v="VWB"/>
    <n v="30"/>
    <n v="50"/>
    <n v="1"/>
    <n v="1"/>
    <m/>
    <m/>
    <n v="1"/>
    <s v="Valauto Hainaut"/>
    <s v="VOLKSWAGEN"/>
    <m/>
    <s v="Valauto Hainaut VW"/>
    <n v="963.84"/>
    <n v="3.601816603468707E-2"/>
    <s v="NON"/>
  </r>
  <r>
    <x v="6"/>
    <s v="NP"/>
    <x v="0"/>
    <x v="27"/>
    <d v="2026-02-06T00:00:00"/>
    <m/>
    <m/>
    <m/>
    <s v="x"/>
    <m/>
    <n v="2163.7399999999998"/>
    <s v="LTMEL"/>
    <n v="511267"/>
    <n v="1267"/>
    <s v="WVWZZZCDXTW194621"/>
    <s v="ARVAL SERVICE LEASE"/>
    <s v="GOLF"/>
    <n v="37433.33"/>
    <n v="620.83000000000004"/>
    <n v="38054.160000000003"/>
    <n v="44"/>
    <n v="1617.17"/>
    <n v="94.99"/>
    <m/>
    <n v="1522.18"/>
    <n v="4.2496536515324472E-2"/>
    <n v="0"/>
    <n v="0"/>
    <m/>
    <s v="solde client vn payé mq rgt facture divers"/>
    <m/>
    <n v="0"/>
    <n v="0"/>
    <m/>
    <n v="0"/>
    <s v=""/>
    <n v="0"/>
    <s v="0"/>
    <n v="1"/>
    <n v="1"/>
    <m/>
    <m/>
    <n v="1"/>
    <s v="Valauto Hainaut"/>
    <s v="VOLKSWAGEN"/>
    <m/>
    <s v="Sociétés NORD"/>
    <n v="1617.17"/>
    <n v="4.2496536515324472E-2"/>
    <s v="NON"/>
  </r>
  <r>
    <x v="6"/>
    <s v="NP"/>
    <x v="0"/>
    <x v="24"/>
    <d v="2026-02-20T00:00:00"/>
    <m/>
    <m/>
    <m/>
    <s v="x"/>
    <m/>
    <n v="-427.15"/>
    <s v="VSJTI"/>
    <n v="511282"/>
    <n v="1282"/>
    <s v="WVWZZZAW6SU097737"/>
    <s v="NSI 1"/>
    <s v="POLO"/>
    <n v="20201.5"/>
    <n v="1858.34"/>
    <n v="22059.84"/>
    <n v="16"/>
    <n v="626.23"/>
    <n v="95"/>
    <m/>
    <n v="531.23"/>
    <n v="2.8387785224190203E-2"/>
    <n v="-90"/>
    <n v="0"/>
    <m/>
    <s v="solde client reprise balance slba 2023"/>
    <n v="0.1"/>
    <n v="0.1"/>
    <n v="53.123000000000005"/>
    <m/>
    <n v="53.123000000000005"/>
    <s v="VWB"/>
    <n v="0"/>
    <s v="0"/>
    <n v="1"/>
    <n v="1"/>
    <m/>
    <m/>
    <n v="1"/>
    <s v="Valauto Hainaut"/>
    <s v="VOLKSWAGEN"/>
    <m/>
    <s v="Sociétés EST"/>
    <n v="626.23"/>
    <n v="2.8387785224190203E-2"/>
    <s v="NON"/>
  </r>
  <r>
    <x v="6"/>
    <s v="C"/>
    <x v="0"/>
    <x v="75"/>
    <d v="2026-04-07T00:00:00"/>
    <m/>
    <m/>
    <m/>
    <m/>
    <m/>
    <m/>
    <s v="LTMEL"/>
    <n v="511285"/>
    <n v="1285"/>
    <s v="WVGZZZR47TW516215"/>
    <s v="ARVAL SERVICE LEASE"/>
    <s v="TAYRON"/>
    <n v="52280"/>
    <n v="8704.16"/>
    <n v="60984.160000000003"/>
    <n v="19"/>
    <n v="1314.69"/>
    <n v="95"/>
    <m/>
    <n v="1219.69"/>
    <n v="2.1557893066002712E-2"/>
    <n v="0"/>
    <n v="0"/>
    <m/>
    <m/>
    <m/>
    <n v="0"/>
    <n v="0"/>
    <m/>
    <n v="0"/>
    <s v=""/>
    <n v="0"/>
    <m/>
    <n v="0"/>
    <n v="1"/>
    <m/>
    <m/>
    <n v="0"/>
    <s v="Valauto Hainaut"/>
    <s v="VOLKSWAGEN"/>
    <m/>
    <s v="Sociétés NORD"/>
    <n v="1314.69"/>
    <n v="2.1557893066002712E-2"/>
    <s v="NON"/>
  </r>
  <r>
    <x v="6"/>
    <s v="C"/>
    <x v="0"/>
    <x v="14"/>
    <d v="2026-05-27T00:00:00"/>
    <m/>
    <m/>
    <m/>
    <m/>
    <m/>
    <n v="0"/>
    <s v="VAGWO"/>
    <n v="511299"/>
    <n v="1299"/>
    <s v="WVWZZZAW4TU012170"/>
    <s v="DUCORNET ROUMIANA"/>
    <s v="POLO"/>
    <n v="23880.67"/>
    <n v="945.83"/>
    <n v="24826.5"/>
    <n v="183"/>
    <n v="542.57000000000005"/>
    <n v="95"/>
    <m/>
    <n v="447.57000000000005"/>
    <n v="2.1854470021952351E-2"/>
    <n v="-2466.67"/>
    <n v="0"/>
    <m/>
    <m/>
    <n v="0.12"/>
    <n v="0.12"/>
    <n v="53.708400000000005"/>
    <m/>
    <n v="53.708400000000005"/>
    <s v="Uca Lease"/>
    <n v="30"/>
    <m/>
    <n v="0"/>
    <n v="1"/>
    <m/>
    <m/>
    <n v="0"/>
    <s v="Valauto Hainaut"/>
    <s v="VOLKSWAGEN"/>
    <m/>
    <s v="Valauto Hainaut VW"/>
    <n v="542.57000000000005"/>
    <n v="2.1854470021952351E-2"/>
    <s v="NON"/>
  </r>
  <r>
    <x v="0"/>
    <s v="C"/>
    <x v="0"/>
    <x v="23"/>
    <d v="2026-06-20T00:00:00"/>
    <m/>
    <m/>
    <m/>
    <m/>
    <m/>
    <m/>
    <s v="ASLME"/>
    <n v="511312"/>
    <n v="1312"/>
    <s v="WVGZZZCT9SW438678"/>
    <s v="WARLOP ALEXIS"/>
    <s v="TIGUAN"/>
    <n v="47238.33"/>
    <n v="2979.17"/>
    <n v="50217.5"/>
    <n v="373"/>
    <n v="-3595.68"/>
    <n v="95"/>
    <m/>
    <n v="-3690.68"/>
    <n v="-7.1602130731318755E-2"/>
    <n v="-4459.58"/>
    <n v="0"/>
    <m/>
    <s v="marge négative  //  Forfait "/>
    <m/>
    <n v="0.12"/>
    <n v="0"/>
    <n v="150"/>
    <n v="150"/>
    <s v=""/>
    <m/>
    <m/>
    <n v="0"/>
    <n v="1"/>
    <m/>
    <m/>
    <n v="0"/>
    <s v="Val de Lys Automobiles"/>
    <s v="VOLKSWAGEN"/>
    <m/>
    <s v="Val de Lys "/>
    <n v="-3595.68"/>
    <n v="-7.1602130731318755E-2"/>
    <s v="OUI"/>
  </r>
  <r>
    <x v="0"/>
    <s v="C"/>
    <x v="0"/>
    <x v="42"/>
    <d v="2026-02-21T00:00:00"/>
    <m/>
    <m/>
    <m/>
    <m/>
    <m/>
    <m/>
    <s v="ASLME"/>
    <n v="511316"/>
    <n v="1316"/>
    <s v="WVGZZZ1T0SW009612"/>
    <s v="OKAT JOCELYN"/>
    <s v="TOURAN"/>
    <n v="41083.33"/>
    <n v="1837.5"/>
    <n v="42920.83"/>
    <n v="359"/>
    <n v="-84.94"/>
    <n v="95"/>
    <m/>
    <n v="-179.94"/>
    <n v="-1.978992484534898E-3"/>
    <n v="-6150.5"/>
    <n v="0"/>
    <m/>
    <s v="marge négative  //  Challenge / solde client"/>
    <m/>
    <n v="0.13"/>
    <n v="0"/>
    <n v="300"/>
    <n v="300"/>
    <s v=""/>
    <n v="30"/>
    <m/>
    <n v="0"/>
    <n v="1"/>
    <m/>
    <m/>
    <n v="0"/>
    <s v="Val de Lys Automobiles"/>
    <s v="VOLKSWAGEN"/>
    <m/>
    <s v="Val de Lys "/>
    <n v="-84.94"/>
    <n v="-1.978992484534898E-3"/>
    <s v="OUI"/>
  </r>
  <r>
    <x v="6"/>
    <s v="C"/>
    <x v="0"/>
    <x v="84"/>
    <d v="2026-05-26T00:00:00"/>
    <m/>
    <m/>
    <m/>
    <s v="x"/>
    <s v="X"/>
    <n v="-699"/>
    <s v="VAFFA"/>
    <n v="511348"/>
    <n v="1348"/>
    <s v="WVGZZZR44TW519265"/>
    <s v="FAVERO JEAN PIERRE"/>
    <s v="TAYRON"/>
    <n v="50446.67"/>
    <n v="5595.83"/>
    <n v="56042.5"/>
    <n v="32"/>
    <n v="2484.65"/>
    <n v="95"/>
    <m/>
    <n v="2389.65"/>
    <n v="4.4335102823749833E-2"/>
    <n v="0"/>
    <n v="-1800"/>
    <m/>
    <s v="solde client RANC SLBA 2023 créditeur"/>
    <n v="0.08"/>
    <n v="0.08"/>
    <n v="191.17200000000003"/>
    <m/>
    <n v="191.17200000000003"/>
    <s v="VWB"/>
    <n v="30"/>
    <n v="50"/>
    <n v="1"/>
    <n v="1"/>
    <m/>
    <m/>
    <n v="1"/>
    <s v="Valauto Hainaut"/>
    <s v="VOLKSWAGEN"/>
    <m/>
    <s v="Valauto Hainaut VW"/>
    <n v="2484.65"/>
    <n v="4.4335102823749833E-2"/>
    <s v="NON"/>
  </r>
  <r>
    <x v="6"/>
    <s v="NP"/>
    <x v="0"/>
    <x v="92"/>
    <d v="2026-02-27T00:00:00"/>
    <m/>
    <m/>
    <m/>
    <s v="x"/>
    <m/>
    <n v="2163.7399999999998"/>
    <s v="LTMEL"/>
    <n v="511358"/>
    <n v="1358"/>
    <s v="WVWZZZE11TP045396"/>
    <s v="ARVAL SERVICE LEASE"/>
    <s v="ID 3"/>
    <n v="35200"/>
    <n v="1866.67"/>
    <n v="37066.67"/>
    <n v="17"/>
    <n v="2319"/>
    <n v="95.01"/>
    <m/>
    <n v="2223.9899999999998"/>
    <n v="6.2562944014123739E-2"/>
    <n v="0"/>
    <n v="0"/>
    <m/>
    <s v="ok vn payé"/>
    <m/>
    <n v="0"/>
    <n v="0"/>
    <m/>
    <n v="0"/>
    <s v=""/>
    <n v="0"/>
    <m/>
    <n v="0"/>
    <n v="1"/>
    <m/>
    <m/>
    <n v="0"/>
    <s v="Valauto Hainaut"/>
    <s v="VOLKSWAGEN"/>
    <m/>
    <s v="Sociétés NORD"/>
    <n v="2319"/>
    <n v="6.2562944014123739E-2"/>
    <s v="NON"/>
  </r>
  <r>
    <x v="3"/>
    <s v="NP"/>
    <x v="0"/>
    <x v="102"/>
    <d v="2026-04-24T00:00:00"/>
    <m/>
    <m/>
    <m/>
    <s v="x"/>
    <m/>
    <n v="-372.41"/>
    <s v="MAKDE"/>
    <n v="511360"/>
    <n v="1360"/>
    <s v="WVWZZZAW6TU036633"/>
    <s v="HOET MARGAUX"/>
    <s v="POLO"/>
    <n v="22430.67"/>
    <n v="941.66"/>
    <n v="23372.329999999998"/>
    <n v="49"/>
    <n v="919.93"/>
    <n v="95"/>
    <m/>
    <n v="824.93"/>
    <n v="3.9359789973870817E-2"/>
    <n v="-3272.13"/>
    <n v="0"/>
    <m/>
    <s v="solde client"/>
    <n v="0.13"/>
    <n v="0.13"/>
    <n v="107.2409"/>
    <m/>
    <n v="107.2409"/>
    <s v="VWB"/>
    <n v="30"/>
    <n v="50"/>
    <n v="1"/>
    <n v="1"/>
    <m/>
    <m/>
    <n v="1"/>
    <s v="Valauto Maubeuge"/>
    <s v="VOLKSWAGEN"/>
    <m/>
    <s v="Valauto Maubeuge"/>
    <n v="919.93"/>
    <n v="3.9359789973870817E-2"/>
    <s v="NON"/>
  </r>
  <r>
    <x v="6"/>
    <s v="NP"/>
    <x v="0"/>
    <x v="74"/>
    <d v="2026-03-05T00:00:00"/>
    <m/>
    <m/>
    <m/>
    <s v="x"/>
    <m/>
    <n v="36793.480000000003"/>
    <s v="VSJTI"/>
    <n v="511360"/>
    <n v="1360"/>
    <s v="WVWZZZCD4TW219657"/>
    <s v="NSI 3"/>
    <s v="GOLF"/>
    <n v="37341.67"/>
    <n v="0"/>
    <n v="37341.67"/>
    <n v="16"/>
    <n v="841.84"/>
    <n v="95"/>
    <m/>
    <n v="746.84"/>
    <n v="2.2544251502410045E-2"/>
    <n v="0"/>
    <n v="0"/>
    <m/>
    <s v="solde client mq financement paiement en cours First"/>
    <n v="0.1"/>
    <n v="0.1"/>
    <n v="74.684000000000012"/>
    <m/>
    <n v="74.684000000000012"/>
    <s v="VWB"/>
    <n v="0"/>
    <m/>
    <n v="0"/>
    <n v="1"/>
    <m/>
    <m/>
    <n v="0"/>
    <s v="Valauto Hainaut"/>
    <s v="VOLKSWAGEN"/>
    <m/>
    <s v="Sociétés EST"/>
    <n v="841.84"/>
    <n v="2.2544251502410045E-2"/>
    <s v="NON"/>
  </r>
  <r>
    <x v="6"/>
    <s v="C"/>
    <x v="0"/>
    <x v="6"/>
    <d v="2026-02-17T00:00:00"/>
    <m/>
    <m/>
    <m/>
    <m/>
    <m/>
    <n v="0"/>
    <s v="VAJSA"/>
    <n v="511371"/>
    <n v="1371"/>
    <s v="WVWZZZAW8TU031949"/>
    <s v="DELENATTE CHRISTIAN"/>
    <s v="POLO"/>
    <n v="20605.669999999998"/>
    <n v="679.16"/>
    <n v="21284.829999999998"/>
    <n v="34"/>
    <n v="-315.06"/>
    <n v="95"/>
    <m/>
    <n v="-410.06"/>
    <n v="-1.4802091442590804E-2"/>
    <n v="0"/>
    <n v="-856.67"/>
    <m/>
    <s v="mare négative"/>
    <m/>
    <n v="0.1"/>
    <n v="0"/>
    <m/>
    <n v="0"/>
    <s v="VWB"/>
    <m/>
    <m/>
    <n v="0"/>
    <n v="1"/>
    <m/>
    <m/>
    <n v="0"/>
    <s v="Valauto Hainaut"/>
    <s v="VOLKSWAGEN"/>
    <m/>
    <s v="Valauto Hainaut VW"/>
    <n v="-315.06"/>
    <n v="-1.4802091442590804E-2"/>
    <s v="OUI"/>
  </r>
  <r>
    <x v="6"/>
    <s v="C"/>
    <x v="0"/>
    <x v="11"/>
    <d v="2026-06-04T00:00:00"/>
    <m/>
    <m/>
    <m/>
    <m/>
    <m/>
    <n v="0"/>
    <s v="VAVVA"/>
    <n v="511372"/>
    <n v="1372"/>
    <s v="WVWZZZAW4TU051549"/>
    <s v="LEMAIRE  JOHAN"/>
    <s v="POLO"/>
    <n v="23014"/>
    <n v="1545.82"/>
    <n v="24559.82"/>
    <n v="31"/>
    <n v="26.829999999999927"/>
    <n v="95"/>
    <m/>
    <n v="-68.170000000000073"/>
    <n v="1.0924347165410793E-3"/>
    <n v="-1273.3399999999999"/>
    <n v="-739.31"/>
    <m/>
    <m/>
    <m/>
    <n v="0.1"/>
    <n v="0"/>
    <m/>
    <n v="0"/>
    <s v="VWB"/>
    <n v="30"/>
    <m/>
    <n v="0"/>
    <n v="1"/>
    <m/>
    <m/>
    <n v="0"/>
    <s v="Valauto Hainaut"/>
    <s v="VOLKSWAGEN"/>
    <m/>
    <s v="Valauto Hainaut VW"/>
    <n v="26.829999999999927"/>
    <n v="1.0924347165410793E-3"/>
    <s v="NON"/>
  </r>
  <r>
    <x v="6"/>
    <s v="C"/>
    <x v="0"/>
    <x v="103"/>
    <d v="2026-01-15T00:00:00"/>
    <m/>
    <m/>
    <m/>
    <m/>
    <m/>
    <n v="0"/>
    <s v="VAJSA"/>
    <n v="511375"/>
    <n v="1375"/>
    <s v="WVWZZZE18TP033682"/>
    <s v="BENMECHEDDAL MADJID"/>
    <s v="ID 3"/>
    <n v="28533.33"/>
    <n v="1858.34"/>
    <n v="30391.670000000002"/>
    <n v="37"/>
    <n v="545.96"/>
    <n v="95"/>
    <m/>
    <n v="450.96000000000004"/>
    <n v="1.7964132935110181E-2"/>
    <n v="0"/>
    <n v="-3333.33"/>
    <m/>
    <m/>
    <n v="7.0000000000000007E-2"/>
    <n v="0.1"/>
    <n v="31.567200000000007"/>
    <m/>
    <n v="31.567200000000007"/>
    <s v="VWB"/>
    <n v="30"/>
    <n v="20"/>
    <n v="1"/>
    <n v="1"/>
    <n v="916.67"/>
    <d v="2026-03-09T00:00:00"/>
    <n v="1"/>
    <s v="Valauto Hainaut"/>
    <s v="VOLKSWAGEN"/>
    <m/>
    <s v="Valauto Hainaut VW"/>
    <n v="1462.63"/>
    <n v="4.812601610901935E-2"/>
    <s v="NON"/>
  </r>
  <r>
    <x v="6"/>
    <s v="C"/>
    <x v="0"/>
    <x v="100"/>
    <d v="2026-01-19T00:00:00"/>
    <m/>
    <m/>
    <m/>
    <m/>
    <m/>
    <n v="0"/>
    <s v="VAGWO"/>
    <n v="511381"/>
    <n v="1381"/>
    <s v="WVWZZZAW9TU009328"/>
    <s v="DETOULET  YOHAN"/>
    <s v="POLO"/>
    <n v="21605.67"/>
    <n v="1833.33"/>
    <n v="23439"/>
    <n v="61"/>
    <n v="853.48"/>
    <n v="95"/>
    <m/>
    <n v="758.48"/>
    <n v="3.6412816246426893E-2"/>
    <n v="0"/>
    <n v="-1800.01"/>
    <m/>
    <m/>
    <n v="0.13"/>
    <n v="0.13"/>
    <n v="98.602400000000003"/>
    <m/>
    <n v="98.602400000000003"/>
    <s v="VWB"/>
    <n v="30"/>
    <n v="20"/>
    <n v="1"/>
    <n v="1"/>
    <m/>
    <m/>
    <n v="1"/>
    <s v="Valauto Hainaut"/>
    <s v="VOLKSWAGEN"/>
    <m/>
    <s v="Valauto Hainaut VW"/>
    <n v="853.48"/>
    <n v="3.6412816246426893E-2"/>
    <s v="NON"/>
  </r>
  <r>
    <x v="3"/>
    <s v="C"/>
    <x v="0"/>
    <x v="103"/>
    <d v="2026-01-16T00:00:00"/>
    <m/>
    <m/>
    <m/>
    <m/>
    <m/>
    <n v="0"/>
    <s v="MALKA"/>
    <n v="511389"/>
    <n v="1389"/>
    <s v="WVGZZZA21TV015014"/>
    <s v="AGACHE LAURENCE"/>
    <s v="T ROC"/>
    <n v="24380.67"/>
    <n v="1141.67"/>
    <n v="25522.339999999997"/>
    <n v="8"/>
    <n v="1384.13"/>
    <n v="95"/>
    <m/>
    <n v="1289.1300000000001"/>
    <n v="5.4232096273304102E-2"/>
    <n v="0"/>
    <n v="-916.67"/>
    <m/>
    <m/>
    <n v="0.1"/>
    <n v="0.1"/>
    <n v="128.91300000000001"/>
    <m/>
    <n v="128.91300000000001"/>
    <s v="VWB"/>
    <n v="30"/>
    <m/>
    <n v="0"/>
    <n v="1"/>
    <m/>
    <m/>
    <n v="0"/>
    <s v="Valauto Maubeuge"/>
    <s v="VOLKSWAGEN"/>
    <m/>
    <s v="Valauto Maubeuge"/>
    <n v="1384.13"/>
    <n v="5.4232096273304102E-2"/>
    <s v="NON"/>
  </r>
  <r>
    <x v="3"/>
    <s v="C"/>
    <x v="0"/>
    <x v="33"/>
    <d v="2026-03-31T00:00:00"/>
    <m/>
    <m/>
    <m/>
    <m/>
    <m/>
    <m/>
    <s v="MALKA"/>
    <n v="511390"/>
    <n v="1390"/>
    <s v="WVGZZZA2XTV017926"/>
    <s v="LEMPEREUR  JACQUES"/>
    <s v="T ROC"/>
    <n v="34805.67"/>
    <n v="2108.34"/>
    <n v="36914.009999999995"/>
    <n v="63"/>
    <n v="1332.82"/>
    <n v="95"/>
    <m/>
    <n v="1237.82"/>
    <n v="3.6106074631284985E-2"/>
    <n v="0"/>
    <n v="-916.67"/>
    <m/>
    <m/>
    <n v="0.13"/>
    <n v="0.13"/>
    <n v="160.91659999999999"/>
    <m/>
    <n v="160.91659999999999"/>
    <s v=""/>
    <n v="30"/>
    <n v="50"/>
    <n v="1"/>
    <n v="1"/>
    <m/>
    <m/>
    <n v="1"/>
    <s v="Valauto Maubeuge"/>
    <s v="VOLKSWAGEN"/>
    <m/>
    <s v="Valauto Maubeuge"/>
    <n v="1332.82"/>
    <n v="3.6106074631284985E-2"/>
    <s v="NON"/>
  </r>
  <r>
    <x v="5"/>
    <s v="C"/>
    <x v="0"/>
    <x v="104"/>
    <d v="2026-02-04T00:00:00"/>
    <m/>
    <m/>
    <m/>
    <m/>
    <m/>
    <n v="0"/>
    <s v="CAEBR"/>
    <n v="511390"/>
    <n v="1390"/>
    <s v="WVGZZZCT9TW540483"/>
    <s v="HANNEQUIN LAURE"/>
    <s v="TIGUAN"/>
    <n v="44655"/>
    <n v="3166.67"/>
    <n v="47821.67"/>
    <n v="57"/>
    <n v="515.97"/>
    <n v="95"/>
    <m/>
    <n v="420.97"/>
    <n v="1.0789460092046139E-2"/>
    <n v="-5303.95"/>
    <n v="0"/>
    <m/>
    <m/>
    <n v="0.13"/>
    <n v="0.13"/>
    <n v="54.726100000000002"/>
    <m/>
    <n v="54.726100000000002"/>
    <s v=""/>
    <n v="30"/>
    <n v="50"/>
    <n v="1"/>
    <n v="1"/>
    <m/>
    <m/>
    <n v="1"/>
    <s v="Valauto Cambrai"/>
    <s v="VOLKSWAGEN"/>
    <m/>
    <s v="Valauto Cambrai"/>
    <n v="515.97"/>
    <n v="1.0789460092046139E-2"/>
    <s v="NON"/>
  </r>
  <r>
    <x v="3"/>
    <s v="C"/>
    <x v="0"/>
    <x v="31"/>
    <d v="2026-03-16T00:00:00"/>
    <m/>
    <m/>
    <m/>
    <m/>
    <m/>
    <n v="0"/>
    <s v="VSJTI"/>
    <n v="511398"/>
    <n v="1398"/>
    <s v="WVWZZZAW9TU010169"/>
    <s v="NSI 4"/>
    <s v="POLO"/>
    <n v="20605.669999999998"/>
    <n v="237.5"/>
    <n v="20843.169999999998"/>
    <n v="97"/>
    <n v="511.87"/>
    <n v="95"/>
    <m/>
    <n v="416.87"/>
    <n v="2.4558164616994442E-2"/>
    <n v="-2501.1799999999998"/>
    <n v="0"/>
    <m/>
    <m/>
    <n v="0.13"/>
    <n v="0.13"/>
    <n v="54.193100000000001"/>
    <m/>
    <n v="54.193100000000001"/>
    <s v="VWB"/>
    <n v="0"/>
    <m/>
    <n v="0"/>
    <n v="1"/>
    <m/>
    <m/>
    <n v="0"/>
    <s v="Valauto Maubeuge"/>
    <s v="VOLKSWAGEN"/>
    <m/>
    <s v="Sociétés EST"/>
    <n v="511.87"/>
    <n v="2.4558164616994442E-2"/>
    <s v="NON"/>
  </r>
  <r>
    <x v="3"/>
    <s v="C"/>
    <x v="0"/>
    <x v="68"/>
    <d v="2026-06-05T00:00:00"/>
    <m/>
    <m/>
    <m/>
    <m/>
    <m/>
    <n v="0"/>
    <s v="VSJTI"/>
    <n v="511399"/>
    <n v="1399"/>
    <s v="WVGZZZA22TV056476"/>
    <s v="BENYOUCEF  MELISSA"/>
    <s v="T ROC"/>
    <n v="34805.67"/>
    <n v="2766.67"/>
    <n v="37572.339999999997"/>
    <n v="89"/>
    <n v="846.47"/>
    <n v="95.01"/>
    <m/>
    <n v="751.46"/>
    <n v="2.2529073249097611E-2"/>
    <n v="0"/>
    <n v="0"/>
    <m/>
    <m/>
    <n v="0.1"/>
    <n v="0.1"/>
    <n v="75.146000000000001"/>
    <m/>
    <n v="75.146000000000001"/>
    <s v="VWB"/>
    <n v="0"/>
    <n v="20"/>
    <n v="1"/>
    <n v="1"/>
    <m/>
    <m/>
    <n v="1"/>
    <s v="Valauto Maubeuge"/>
    <s v="VOLKSWAGEN"/>
    <m/>
    <s v="Sociétés EST"/>
    <n v="846.47"/>
    <n v="2.2529073249097611E-2"/>
    <s v="NON"/>
  </r>
  <r>
    <x v="3"/>
    <s v="C"/>
    <x v="0"/>
    <x v="85"/>
    <d v="2026-05-15T00:00:00"/>
    <m/>
    <m/>
    <m/>
    <m/>
    <m/>
    <n v="0"/>
    <s v="VSJTI"/>
    <n v="511401"/>
    <n v="1401"/>
    <s v="WVGZZZC11TY084711"/>
    <s v="SENENTZ CATHERINE"/>
    <s v="T CROSS"/>
    <n v="25139"/>
    <n v="1533.34"/>
    <n v="26672.34"/>
    <n v="55"/>
    <n v="628.46"/>
    <n v="95"/>
    <m/>
    <n v="533.46"/>
    <n v="2.3562237134049733E-2"/>
    <n v="0"/>
    <n v="0"/>
    <m/>
    <m/>
    <n v="0.1"/>
    <n v="0.1"/>
    <n v="53.346000000000004"/>
    <m/>
    <n v="53.346000000000004"/>
    <s v="VWB"/>
    <n v="0"/>
    <n v="20"/>
    <n v="1"/>
    <n v="1"/>
    <m/>
    <m/>
    <n v="1"/>
    <s v="Valauto Maubeuge"/>
    <s v="VOLKSWAGEN"/>
    <m/>
    <s v="Sociétés EST"/>
    <n v="628.46"/>
    <n v="2.3562237134049733E-2"/>
    <s v="NON"/>
  </r>
  <r>
    <x v="6"/>
    <s v="C"/>
    <x v="0"/>
    <x v="54"/>
    <d v="2026-02-23T00:00:00"/>
    <m/>
    <m/>
    <m/>
    <m/>
    <m/>
    <n v="0"/>
    <s v="VAGWO"/>
    <n v="511403"/>
    <n v="1403"/>
    <s v="WVGZZZCT4TW549365"/>
    <s v="DUBUS MARC"/>
    <s v="TIGUAN"/>
    <n v="36113.33"/>
    <n v="2683.34"/>
    <n v="38796.67"/>
    <n v="38"/>
    <n v="1647.89"/>
    <n v="95"/>
    <m/>
    <n v="1552.89"/>
    <n v="4.2475037161694554E-2"/>
    <n v="-1400"/>
    <n v="0"/>
    <m/>
    <m/>
    <n v="7.0000000000000007E-2"/>
    <n v="7.0000000000000007E-2"/>
    <n v="108.70230000000002"/>
    <m/>
    <n v="108.70230000000002"/>
    <s v=""/>
    <n v="0"/>
    <n v="50"/>
    <n v="1"/>
    <n v="1"/>
    <m/>
    <m/>
    <n v="1"/>
    <s v="Valauto Hainaut"/>
    <s v="VOLKSWAGEN"/>
    <m/>
    <s v="Valauto Hainaut VW"/>
    <n v="1647.89"/>
    <n v="4.2475037161694554E-2"/>
    <s v="NON"/>
  </r>
  <r>
    <x v="6"/>
    <s v="NC"/>
    <x v="0"/>
    <x v="105"/>
    <d v="2026-05-19T00:00:00"/>
    <m/>
    <s v="x"/>
    <m/>
    <m/>
    <m/>
    <m/>
    <s v="VSJTI"/>
    <n v="511404"/>
    <n v="1404"/>
    <s v="WVGZZZCT4TW448701"/>
    <s v="DDIS"/>
    <s v="TIGUAN"/>
    <n v="48530"/>
    <n v="2337.5100000000002"/>
    <n v="50867.51"/>
    <n v="18"/>
    <n v="-1685.36"/>
    <n v="95"/>
    <m/>
    <n v="-1780.36"/>
    <n v="-3.3132347150469914E-2"/>
    <n v="0"/>
    <n v="0"/>
    <m/>
    <s v="marge négative  //  Ecart de marge"/>
    <m/>
    <n v="0.1"/>
    <n v="0"/>
    <m/>
    <n v="0"/>
    <s v="VWB"/>
    <n v="0"/>
    <n v="20"/>
    <n v="1"/>
    <n v="1"/>
    <m/>
    <m/>
    <n v="1"/>
    <s v="Valauto Hainaut"/>
    <s v="VOLKSWAGEN"/>
    <m/>
    <s v="Sociétés EST"/>
    <n v="-1685.36"/>
    <n v="-3.3132347150469914E-2"/>
    <s v="OUI"/>
  </r>
  <r>
    <x v="5"/>
    <s v="C"/>
    <x v="0"/>
    <x v="97"/>
    <d v="2026-02-02T00:00:00"/>
    <m/>
    <m/>
    <m/>
    <m/>
    <m/>
    <n v="0"/>
    <s v="CAEBR"/>
    <n v="511405"/>
    <n v="1405"/>
    <s v="WVGZZZCS7TY024764"/>
    <s v="DOUCHET  SAMUEL"/>
    <s v="TAIGO"/>
    <n v="27264"/>
    <n v="-387.51"/>
    <n v="26876.49"/>
    <n v="80"/>
    <n v="654.02"/>
    <n v="95"/>
    <m/>
    <n v="559.02"/>
    <n v="2.4334278769288696E-2"/>
    <n v="0"/>
    <n v="-2773.34"/>
    <m/>
    <m/>
    <n v="0.13"/>
    <n v="0.13"/>
    <n v="72.672600000000003"/>
    <m/>
    <n v="72.672600000000003"/>
    <s v="VWB"/>
    <n v="30"/>
    <n v="100"/>
    <n v="1"/>
    <n v="1"/>
    <m/>
    <m/>
    <n v="1"/>
    <s v="Valauto Cambrai"/>
    <s v="VOLKSWAGEN"/>
    <m/>
    <s v="Valauto Cambrai"/>
    <n v="654.02"/>
    <n v="2.4334278769288696E-2"/>
    <s v="NON"/>
  </r>
  <r>
    <x v="6"/>
    <s v="C"/>
    <x v="0"/>
    <x v="5"/>
    <d v="2026-03-17T00:00:00"/>
    <m/>
    <m/>
    <m/>
    <m/>
    <m/>
    <n v="0"/>
    <s v="VAGWO"/>
    <n v="511412"/>
    <n v="1412"/>
    <s v="WVGZZZC11TY064975"/>
    <s v="DEDRIE BRIGITTE"/>
    <s v="T CROSS"/>
    <n v="28389"/>
    <n v="-425"/>
    <n v="27964"/>
    <n v="13"/>
    <n v="1152.47"/>
    <n v="95"/>
    <m/>
    <n v="1057.47"/>
    <n v="4.1212630524960665E-2"/>
    <n v="0"/>
    <n v="-3349.99"/>
    <m/>
    <m/>
    <n v="0.1"/>
    <n v="0.1"/>
    <n v="105.74700000000001"/>
    <m/>
    <n v="105.74700000000001"/>
    <s v="VWB"/>
    <n v="30"/>
    <n v="50"/>
    <n v="1"/>
    <n v="1"/>
    <m/>
    <m/>
    <n v="1"/>
    <s v="Valauto Hainaut"/>
    <s v="VOLKSWAGEN"/>
    <m/>
    <s v="Valauto Hainaut VW"/>
    <n v="1152.47"/>
    <n v="4.1212630524960665E-2"/>
    <s v="NON"/>
  </r>
  <r>
    <x v="6"/>
    <s v="C"/>
    <x v="0"/>
    <x v="50"/>
    <d v="2026-01-20T00:00:00"/>
    <m/>
    <m/>
    <m/>
    <m/>
    <m/>
    <m/>
    <s v="VAJSA"/>
    <n v="511414"/>
    <n v="1414"/>
    <s v="WVWZZZAWXTU031208"/>
    <s v="MELCHIORRE  PAULINE"/>
    <s v="POLO"/>
    <n v="20605.669999999998"/>
    <n v="179.16"/>
    <n v="20784.829999999998"/>
    <n v="7"/>
    <n v="-343.4"/>
    <n v="95"/>
    <m/>
    <n v="-438.4"/>
    <n v="-1.6521665079772124E-2"/>
    <n v="0"/>
    <n v="-1440"/>
    <m/>
    <s v="marge négative  //  "/>
    <m/>
    <n v="0.1"/>
    <n v="0"/>
    <m/>
    <n v="0"/>
    <s v="VWB"/>
    <m/>
    <m/>
    <n v="0"/>
    <n v="1"/>
    <m/>
    <m/>
    <n v="0"/>
    <s v="Valauto Hainaut"/>
    <s v="VOLKSWAGEN"/>
    <m/>
    <s v="Valauto Hainaut VW"/>
    <n v="-343.4"/>
    <n v="-1.6521665079772124E-2"/>
    <s v="OUI"/>
  </r>
  <r>
    <x v="6"/>
    <s v="C"/>
    <x v="0"/>
    <x v="93"/>
    <d v="2026-03-02T00:00:00"/>
    <m/>
    <m/>
    <m/>
    <m/>
    <m/>
    <m/>
    <s v="VAFFA"/>
    <n v="511438"/>
    <n v="1438"/>
    <s v="WVWZZZE14TP042296"/>
    <s v="BLAISE PATRICK"/>
    <s v="ID 3"/>
    <n v="28533.33"/>
    <n v="1666.67"/>
    <n v="30200"/>
    <n v="30"/>
    <n v="1454"/>
    <n v="95"/>
    <m/>
    <n v="1359"/>
    <n v="4.8145695364238413E-2"/>
    <n v="-3333.33"/>
    <n v="0"/>
    <m/>
    <m/>
    <n v="7.0000000000000007E-2"/>
    <n v="0.1"/>
    <n v="95.13000000000001"/>
    <m/>
    <n v="95.13000000000001"/>
    <s v="VWB"/>
    <n v="30"/>
    <n v="50"/>
    <n v="1"/>
    <n v="1"/>
    <m/>
    <m/>
    <n v="1"/>
    <s v="Valauto Hainaut"/>
    <s v="VOLKSWAGEN"/>
    <m/>
    <s v="Valauto Hainaut VW"/>
    <n v="1454"/>
    <n v="4.8145695364238413E-2"/>
    <s v="NON"/>
  </r>
  <r>
    <x v="6"/>
    <s v="C"/>
    <x v="0"/>
    <x v="106"/>
    <d v="2026-03-26T00:00:00"/>
    <m/>
    <m/>
    <m/>
    <m/>
    <m/>
    <m/>
    <s v="VAJSA"/>
    <n v="511439"/>
    <n v="1439"/>
    <s v="WVWZZZE11TP040019"/>
    <s v="GAILLOT CAROLINE"/>
    <s v="ID 3"/>
    <n v="32700"/>
    <n v="666.67"/>
    <n v="33366.67"/>
    <n v="79"/>
    <n v="1698.9"/>
    <n v="95"/>
    <m/>
    <n v="1603.9"/>
    <n v="5.0916078829562561E-2"/>
    <n v="0"/>
    <n v="-4083.33"/>
    <m/>
    <m/>
    <n v="7.0000000000000007E-2"/>
    <n v="0.1"/>
    <n v="112.27300000000001"/>
    <m/>
    <n v="112.27300000000001"/>
    <s v="VWB"/>
    <m/>
    <m/>
    <n v="0"/>
    <n v="1"/>
    <m/>
    <m/>
    <n v="0"/>
    <s v="Valauto Hainaut"/>
    <s v="VOLKSWAGEN"/>
    <m/>
    <s v="Valauto Hainaut VW"/>
    <n v="1698.9"/>
    <n v="5.0916078829562561E-2"/>
    <s v="NON"/>
  </r>
  <r>
    <x v="6"/>
    <s v="NP"/>
    <x v="0"/>
    <x v="67"/>
    <d v="2026-04-29T00:00:00"/>
    <m/>
    <m/>
    <m/>
    <s v="x"/>
    <m/>
    <n v="-8277.39"/>
    <s v="VAGWO"/>
    <n v="511440"/>
    <n v="1440"/>
    <s v="WVWZZZE1XTP034042"/>
    <s v="BUKOWSKI  JUSTINE"/>
    <s v="ID 3"/>
    <n v="28533.33"/>
    <n v="1666.67"/>
    <n v="30200"/>
    <n v="132"/>
    <n v="170.67"/>
    <n v="95"/>
    <m/>
    <n v="75.669999999999987"/>
    <n v="5.6513245033112582E-3"/>
    <n v="0"/>
    <n v="-3666.67"/>
    <m/>
    <s v="solde client"/>
    <n v="0.13"/>
    <n v="0.13"/>
    <n v="9.8370999999999995"/>
    <m/>
    <n v="9.8370999999999995"/>
    <s v="VWB"/>
    <n v="30"/>
    <m/>
    <n v="0"/>
    <n v="1"/>
    <m/>
    <m/>
    <n v="0"/>
    <s v="Valauto Hainaut"/>
    <s v="VOLKSWAGEN"/>
    <m/>
    <s v="Valauto Hainaut VW"/>
    <n v="170.67"/>
    <n v="5.6513245033112582E-3"/>
    <s v="NON"/>
  </r>
  <r>
    <x v="6"/>
    <s v="C"/>
    <x v="0"/>
    <x v="26"/>
    <d v="2026-02-13T00:00:00"/>
    <m/>
    <m/>
    <m/>
    <m/>
    <m/>
    <m/>
    <s v="VAFFA"/>
    <n v="511450"/>
    <n v="1450"/>
    <s v="WVGZZZE25TE021859"/>
    <s v="DUPONT CEDRIC"/>
    <s v="ID 4"/>
    <n v="39271.67"/>
    <n v="5016.67"/>
    <n v="44288.34"/>
    <n v="34"/>
    <n v="2261.86"/>
    <n v="95"/>
    <m/>
    <n v="2166.86"/>
    <n v="5.107123003481278E-2"/>
    <n v="-5566.67"/>
    <n v="0"/>
    <m/>
    <m/>
    <n v="7.0000000000000007E-2"/>
    <n v="7.0000000000000007E-2"/>
    <n v="151.68020000000001"/>
    <m/>
    <n v="151.68020000000001"/>
    <s v="VWB"/>
    <n v="0"/>
    <n v="50"/>
    <n v="1"/>
    <n v="1"/>
    <m/>
    <m/>
    <n v="1"/>
    <s v="Valauto Hainaut"/>
    <s v="VOLKSWAGEN"/>
    <m/>
    <s v="Valauto Hainaut VW"/>
    <n v="2261.86"/>
    <n v="5.107123003481278E-2"/>
    <s v="NON"/>
  </r>
  <r>
    <x v="6"/>
    <s v="C"/>
    <x v="0"/>
    <x v="33"/>
    <d v="2026-03-20T00:00:00"/>
    <m/>
    <m/>
    <m/>
    <m/>
    <m/>
    <m/>
    <s v="VAFFA"/>
    <n v="511451"/>
    <n v="1451"/>
    <s v="WVWZZZE11TP047326"/>
    <s v="PAUWELS GILLES"/>
    <s v="ID 3"/>
    <n v="28533.33"/>
    <n v="1666.67"/>
    <n v="30200"/>
    <n v="28"/>
    <n v="1454"/>
    <n v="95"/>
    <m/>
    <n v="1359"/>
    <n v="4.8145695364238413E-2"/>
    <n v="0"/>
    <n v="-3333.33"/>
    <m/>
    <m/>
    <n v="7.0000000000000007E-2"/>
    <n v="7.0000000000000007E-2"/>
    <n v="95.13000000000001"/>
    <m/>
    <n v="95.13000000000001"/>
    <s v="VWB"/>
    <n v="30"/>
    <n v="50"/>
    <n v="1"/>
    <n v="1"/>
    <m/>
    <m/>
    <n v="1"/>
    <s v="Valauto Hainaut"/>
    <s v="VOLKSWAGEN"/>
    <m/>
    <s v="Valauto Hainaut VW"/>
    <n v="1454"/>
    <n v="4.8145695364238413E-2"/>
    <s v="NON"/>
  </r>
  <r>
    <x v="0"/>
    <s v="C"/>
    <x v="0"/>
    <x v="56"/>
    <d v="2026-03-10T00:00:00"/>
    <m/>
    <m/>
    <m/>
    <m/>
    <m/>
    <n v="0"/>
    <s v="ASLME"/>
    <n v="511466"/>
    <n v="1466"/>
    <s v="WVWZZZAW9SU091382"/>
    <s v="HAMRAOUI  EMMA"/>
    <s v="POLO"/>
    <n v="21614"/>
    <n v="1145.8399999999999"/>
    <n v="22759.84"/>
    <n v="141"/>
    <n v="211.51999999999998"/>
    <n v="95"/>
    <m/>
    <n v="116.51999999999998"/>
    <n v="9.2935626963985673E-3"/>
    <n v="0"/>
    <n v="-1690"/>
    <m/>
    <m/>
    <n v="0.13"/>
    <n v="0.13"/>
    <n v="15.147599999999999"/>
    <m/>
    <n v="15.147599999999999"/>
    <s v="VWB"/>
    <n v="30"/>
    <n v="100"/>
    <n v="1"/>
    <n v="1"/>
    <m/>
    <m/>
    <n v="1"/>
    <s v="Val de Lys Automobiles"/>
    <s v="VOLKSWAGEN"/>
    <m/>
    <s v="Val de Lys "/>
    <n v="211.51999999999998"/>
    <n v="9.2935626963985673E-3"/>
    <s v="NON"/>
  </r>
  <r>
    <x v="6"/>
    <s v="C"/>
    <x v="0"/>
    <x v="13"/>
    <d v="2026-02-05T00:00:00"/>
    <m/>
    <m/>
    <m/>
    <m/>
    <m/>
    <n v="0"/>
    <s v="VAJSA"/>
    <n v="511474"/>
    <n v="1474"/>
    <s v="WVGZZZA2XTV009440"/>
    <s v="SZCZYPKA DOROTHEE DOROTHEE"/>
    <s v="T ROC"/>
    <n v="27305.67"/>
    <n v="2083.34"/>
    <n v="29389.01"/>
    <n v="21"/>
    <n v="1129.51"/>
    <n v="95"/>
    <m/>
    <n v="1034.51"/>
    <n v="3.8433074132133066E-2"/>
    <n v="0"/>
    <n v="-916.67"/>
    <m/>
    <m/>
    <n v="0.1"/>
    <n v="0.1"/>
    <n v="103.45100000000001"/>
    <m/>
    <n v="103.45100000000001"/>
    <s v="VWB"/>
    <n v="30"/>
    <m/>
    <n v="0"/>
    <n v="1"/>
    <m/>
    <m/>
    <n v="0"/>
    <s v="Valauto Hainaut"/>
    <s v="VOLKSWAGEN"/>
    <m/>
    <s v="Valauto Hainaut VW"/>
    <n v="1129.51"/>
    <n v="3.8433074132133066E-2"/>
    <s v="NON"/>
  </r>
  <r>
    <x v="6"/>
    <s v="C"/>
    <x v="0"/>
    <x v="6"/>
    <d v="2026-02-16T00:00:00"/>
    <m/>
    <m/>
    <m/>
    <m/>
    <m/>
    <n v="0"/>
    <s v="VAGWO"/>
    <n v="511480"/>
    <n v="1480"/>
    <s v="WVGZZZA26TV010990"/>
    <s v="-MME FONTAINE STEPHANE- FABIENNE"/>
    <s v="T ROC"/>
    <n v="27305.67"/>
    <n v="1875"/>
    <n v="29180.67"/>
    <n v="25"/>
    <n v="1233.8800000000001"/>
    <n v="95"/>
    <m/>
    <n v="1138.8800000000001"/>
    <n v="4.2284155915542729E-2"/>
    <n v="0"/>
    <n v="-916.67"/>
    <m/>
    <m/>
    <n v="0.1"/>
    <n v="0.1"/>
    <n v="113.88800000000002"/>
    <m/>
    <n v="113.88800000000002"/>
    <s v=""/>
    <n v="30"/>
    <n v="50"/>
    <n v="1"/>
    <n v="1"/>
    <m/>
    <m/>
    <n v="1"/>
    <s v="Valauto Hainaut"/>
    <s v="VOLKSWAGEN"/>
    <m/>
    <s v="Valauto Hainaut VW"/>
    <n v="1233.8800000000001"/>
    <n v="4.2284155915542729E-2"/>
    <s v="NON"/>
  </r>
  <r>
    <x v="6"/>
    <s v="C"/>
    <x v="0"/>
    <x v="88"/>
    <d v="2026-06-01T00:00:00"/>
    <m/>
    <m/>
    <m/>
    <m/>
    <m/>
    <n v="0"/>
    <s v="RQGDI"/>
    <n v="511481"/>
    <n v="1481"/>
    <s v="WVGZZZA21TV027275"/>
    <s v="LEMAIRE BERNARD"/>
    <s v="T ROC"/>
    <n v="33555.67"/>
    <n v="1283.3399999999999"/>
    <n v="34839.009999999995"/>
    <n v="104"/>
    <n v="1405.98"/>
    <n v="95"/>
    <m/>
    <n v="1310.98"/>
    <n v="4.0356485445481954E-2"/>
    <n v="-3105.73"/>
    <n v="0"/>
    <m/>
    <m/>
    <n v="0.1"/>
    <n v="0.12"/>
    <n v="131.09800000000001"/>
    <m/>
    <n v="131.09800000000001"/>
    <s v=""/>
    <n v="30"/>
    <m/>
    <n v="0"/>
    <n v="1"/>
    <m/>
    <m/>
    <n v="0"/>
    <s v="Valauto Hainaut"/>
    <s v="VOLKSWAGEN"/>
    <m/>
    <s v="Valauto Roncq VW"/>
    <n v="1405.98"/>
    <n v="4.0356485445481954E-2"/>
    <s v="NON"/>
  </r>
  <r>
    <x v="5"/>
    <s v="C"/>
    <x v="0"/>
    <x v="6"/>
    <d v="2026-02-16T00:00:00"/>
    <m/>
    <m/>
    <m/>
    <m/>
    <m/>
    <m/>
    <s v="CAMLA"/>
    <n v="511482"/>
    <n v="1482"/>
    <s v="WVWZZZCD4SW422692"/>
    <s v="CAUDRON CAMILLE"/>
    <s v="GOLF"/>
    <n v="40541.67"/>
    <n v="441.67"/>
    <n v="40983.339999999997"/>
    <n v="210"/>
    <n v="571.20000000000005"/>
    <n v="95"/>
    <m/>
    <n v="476.20000000000005"/>
    <n v="1.3937370648658701E-2"/>
    <n v="-4688.5"/>
    <n v="0"/>
    <m/>
    <s v="solde client"/>
    <n v="0.13"/>
    <n v="0.13"/>
    <n v="61.906000000000006"/>
    <m/>
    <n v="61.906000000000006"/>
    <s v=""/>
    <n v="0"/>
    <n v="50"/>
    <n v="1"/>
    <n v="1"/>
    <m/>
    <m/>
    <n v="1"/>
    <s v="Valauto Cambrai"/>
    <s v="VOLKSWAGEN"/>
    <m/>
    <s v="Valauto Cambrai"/>
    <n v="571.20000000000005"/>
    <n v="1.3937370648658701E-2"/>
    <s v="NON"/>
  </r>
  <r>
    <x v="6"/>
    <s v="C"/>
    <x v="0"/>
    <x v="1"/>
    <d v="2026-01-29T00:00:00"/>
    <m/>
    <m/>
    <m/>
    <s v="x"/>
    <s v="X"/>
    <n v="-1500"/>
    <s v="VAJSA"/>
    <n v="511485"/>
    <n v="1485"/>
    <s v="WVGZZZA26TV022783"/>
    <s v="THUILLIEZ PHILIPPE"/>
    <s v="T ROC"/>
    <n v="34805.67"/>
    <n v="1300.01"/>
    <n v="36105.68"/>
    <n v="17"/>
    <n v="752.79"/>
    <n v="95"/>
    <m/>
    <n v="657.79"/>
    <n v="2.0849628091757305E-2"/>
    <n v="0"/>
    <n v="-500"/>
    <m/>
    <s v="solde client demande rbt EXABANQUE"/>
    <n v="7.0000000000000007E-2"/>
    <n v="7.0000000000000007E-2"/>
    <n v="46.045300000000005"/>
    <m/>
    <n v="46.045300000000005"/>
    <s v="VWB"/>
    <n v="30"/>
    <m/>
    <n v="0"/>
    <n v="1"/>
    <m/>
    <m/>
    <n v="0"/>
    <s v="Valauto Hainaut"/>
    <s v="VOLKSWAGEN"/>
    <m/>
    <s v="Valauto Hainaut VW"/>
    <n v="752.79"/>
    <n v="2.0849628091757305E-2"/>
    <s v="NON"/>
  </r>
  <r>
    <x v="6"/>
    <s v="C"/>
    <x v="0"/>
    <x v="104"/>
    <d v="2026-02-04T00:00:00"/>
    <m/>
    <m/>
    <m/>
    <m/>
    <m/>
    <n v="0"/>
    <s v="VAGWO"/>
    <n v="511490"/>
    <n v="1490"/>
    <s v="WVGZZZE28TE024495"/>
    <s v="LAUWAGIE PHILIPPE"/>
    <s v="ID 4"/>
    <n v="37605"/>
    <n v="4654.17"/>
    <n v="42259.17"/>
    <n v="7"/>
    <n v="1619.81"/>
    <n v="95"/>
    <m/>
    <n v="1524.81"/>
    <n v="3.8330378944972182E-2"/>
    <n v="-5566.67"/>
    <n v="0"/>
    <m/>
    <m/>
    <n v="7.0000000000000007E-2"/>
    <n v="7.0000000000000007E-2"/>
    <n v="106.73670000000001"/>
    <m/>
    <n v="106.73670000000001"/>
    <s v="VWB"/>
    <n v="0"/>
    <n v="50"/>
    <n v="1"/>
    <n v="1"/>
    <m/>
    <m/>
    <n v="1"/>
    <s v="Valauto Hainaut"/>
    <s v="VOLKSWAGEN"/>
    <m/>
    <s v="Valauto Hainaut VW"/>
    <n v="1619.81"/>
    <n v="3.8330378944972182E-2"/>
    <s v="NON"/>
  </r>
  <r>
    <x v="6"/>
    <s v="NP"/>
    <x v="0"/>
    <x v="40"/>
    <d v="2026-01-01T00:00:00"/>
    <m/>
    <m/>
    <m/>
    <s v="x"/>
    <m/>
    <n v="1889794.8"/>
    <s v="LTMEL"/>
    <n v="511491"/>
    <n v="1491"/>
    <s v="WVGZZZA1XTV078099"/>
    <s v="DLM"/>
    <s v="T ROC"/>
    <n v="29930.67"/>
    <n v="1500"/>
    <n v="31430.67"/>
    <n v="3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n v="0"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1"/>
    <d v="2026-01-10T00:00:00"/>
    <m/>
    <m/>
    <m/>
    <s v="x"/>
    <m/>
    <n v="1889794.8"/>
    <s v="LTMEL"/>
    <n v="511493"/>
    <n v="1493"/>
    <s v="WVGZZZA16TV078567"/>
    <s v="DLM"/>
    <s v="T ROC"/>
    <n v="29930.67"/>
    <n v="1500"/>
    <n v="31430.67"/>
    <n v="4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5"/>
    <s v="C"/>
    <x v="0"/>
    <x v="16"/>
    <d v="2026-02-06T00:00:00"/>
    <m/>
    <m/>
    <m/>
    <m/>
    <m/>
    <n v="0"/>
    <s v="RQGDI"/>
    <n v="511494"/>
    <n v="1494"/>
    <s v="WVGZZZA16TV025190"/>
    <s v="DEPRAETERE JOHANN"/>
    <s v="T ROC"/>
    <n v="36068.17"/>
    <n v="666.67"/>
    <n v="36734.839999999997"/>
    <n v="138"/>
    <n v="1450.41"/>
    <n v="95"/>
    <m/>
    <n v="1355.41"/>
    <n v="3.948322627783326E-2"/>
    <n v="-5207.83"/>
    <m/>
    <m/>
    <m/>
    <n v="0.1"/>
    <n v="0.13"/>
    <n v="135.54100000000003"/>
    <m/>
    <n v="135.54100000000003"/>
    <s v="VWB"/>
    <n v="30"/>
    <m/>
    <n v="0"/>
    <n v="1"/>
    <m/>
    <m/>
    <n v="0"/>
    <s v="Valauto Cambrai"/>
    <s v="VOLKSWAGEN"/>
    <m/>
    <s v="Valauto Roncq VW"/>
    <n v="1450.41"/>
    <n v="3.948322627783326E-2"/>
    <s v="NON"/>
  </r>
  <r>
    <x v="6"/>
    <s v="NP"/>
    <x v="0"/>
    <x v="81"/>
    <d v="2026-01-09T00:00:00"/>
    <m/>
    <m/>
    <m/>
    <s v="x"/>
    <m/>
    <n v="1889794.8"/>
    <s v="LTMEL"/>
    <n v="511494"/>
    <n v="1494"/>
    <s v="WVGZZZA19TV078062"/>
    <s v="DLM"/>
    <s v="T ROC"/>
    <n v="29930.67"/>
    <n v="1500"/>
    <n v="31430.67"/>
    <n v="45"/>
    <n v="1007.9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07.93"/>
    <n v="3.206835870822989E-2"/>
    <s v="NON"/>
  </r>
  <r>
    <x v="6"/>
    <s v="NP"/>
    <x v="0"/>
    <x v="81"/>
    <d v="2026-01-09T00:00:00"/>
    <m/>
    <m/>
    <m/>
    <s v="x"/>
    <m/>
    <n v="1889794.8"/>
    <s v="LTMEL"/>
    <n v="511495"/>
    <n v="1495"/>
    <s v="WVGZZZA13TV078090"/>
    <s v="DLM"/>
    <s v="T ROC"/>
    <n v="29930.67"/>
    <n v="1500"/>
    <n v="31430.67"/>
    <n v="45"/>
    <n v="1007.9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07.93"/>
    <n v="3.206835870822989E-2"/>
    <s v="NON"/>
  </r>
  <r>
    <x v="6"/>
    <s v="NP"/>
    <x v="0"/>
    <x v="76"/>
    <d v="2026-01-07T00:00:00"/>
    <m/>
    <m/>
    <m/>
    <s v="x"/>
    <m/>
    <n v="1889794.8"/>
    <s v="LTMEL"/>
    <n v="511497"/>
    <n v="1497"/>
    <s v="WVGZZZA12TV078209"/>
    <s v="DLM"/>
    <s v="T ROC"/>
    <n v="29930.67"/>
    <n v="1500"/>
    <n v="31430.67"/>
    <n v="4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76"/>
    <d v="2026-01-08T00:00:00"/>
    <m/>
    <m/>
    <m/>
    <s v="x"/>
    <m/>
    <n v="1889794.8"/>
    <s v="LTMEL"/>
    <n v="511498"/>
    <n v="1498"/>
    <s v="WVGZZZA13TV079756"/>
    <s v="DLM"/>
    <s v="T ROC"/>
    <n v="29930.67"/>
    <n v="1500"/>
    <n v="31430.67"/>
    <n v="39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5"/>
    <s v="C"/>
    <x v="0"/>
    <x v="107"/>
    <d v="2026-01-07T00:00:00"/>
    <m/>
    <m/>
    <m/>
    <m/>
    <m/>
    <n v="0"/>
    <s v="CAEBR"/>
    <n v="511498"/>
    <n v="1498"/>
    <s v="WVWZZZE19TP029723"/>
    <s v="MOCQ CYNDIE"/>
    <s v="ID 3"/>
    <n v="28533.33"/>
    <n v="2350.0100000000002"/>
    <n v="30883.340000000004"/>
    <n v="47"/>
    <n v="1222.69"/>
    <n v="95"/>
    <m/>
    <n v="1127.69"/>
    <n v="3.9590601275639223E-2"/>
    <n v="0"/>
    <n v="-3333"/>
    <m/>
    <m/>
    <n v="7.0000000000000007E-2"/>
    <n v="0.1"/>
    <n v="78.938300000000012"/>
    <m/>
    <n v="78.938300000000012"/>
    <s v="VWB"/>
    <m/>
    <m/>
    <n v="0"/>
    <n v="1"/>
    <m/>
    <m/>
    <n v="0"/>
    <s v="Valauto Cambrai"/>
    <s v="VOLKSWAGEN"/>
    <m/>
    <s v="Valauto Cambrai"/>
    <n v="1222.69"/>
    <n v="3.9590601275639223E-2"/>
    <s v="NON"/>
  </r>
  <r>
    <x v="6"/>
    <s v="NP"/>
    <x v="0"/>
    <x v="40"/>
    <d v="2026-01-01T00:00:00"/>
    <m/>
    <m/>
    <m/>
    <s v="x"/>
    <m/>
    <n v="1889794.8"/>
    <s v="LTMEL"/>
    <n v="511499"/>
    <n v="1499"/>
    <s v="WVGZZZA12TV079814"/>
    <s v="DLM"/>
    <s v="T ROC"/>
    <n v="29930.67"/>
    <n v="1500"/>
    <n v="31430.67"/>
    <n v="3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25"/>
    <d v="2026-01-05T00:00:00"/>
    <m/>
    <m/>
    <m/>
    <s v="x"/>
    <m/>
    <n v="1889794.8"/>
    <s v="LTMEL"/>
    <n v="511500"/>
    <n v="1500"/>
    <s v="WVGZZZA13TV079997"/>
    <s v="DLM"/>
    <s v="T ROC"/>
    <n v="29930.67"/>
    <n v="1500"/>
    <n v="31430.67"/>
    <n v="34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19"/>
    <d v="2026-01-01T00:00:00"/>
    <m/>
    <m/>
    <m/>
    <s v="x"/>
    <m/>
    <n v="1889794.8"/>
    <s v="LTMEL"/>
    <n v="511501"/>
    <n v="1501"/>
    <s v="WVGZZZA16TV079668"/>
    <s v="DLM"/>
    <s v="T ROC"/>
    <n v="29930.67"/>
    <n v="1500"/>
    <n v="31430.67"/>
    <n v="3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n v="0"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32"/>
    <d v="2026-01-05T00:00:00"/>
    <m/>
    <m/>
    <m/>
    <s v="x"/>
    <m/>
    <n v="1889794.8"/>
    <s v="LTMEL"/>
    <n v="511502"/>
    <n v="1502"/>
    <s v="WVGZZZA18TV079820"/>
    <s v="DLM"/>
    <s v="T ROC"/>
    <n v="29930.67"/>
    <n v="1500"/>
    <n v="31430.67"/>
    <n v="36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25"/>
    <d v="2026-01-05T00:00:00"/>
    <m/>
    <m/>
    <m/>
    <s v="x"/>
    <m/>
    <n v="1889794.8"/>
    <s v="LTMEL"/>
    <n v="511503"/>
    <n v="1503"/>
    <s v="WVGZZZA13TV080311"/>
    <s v="DLM"/>
    <s v="T ROC"/>
    <n v="29930.67"/>
    <n v="1500"/>
    <n v="31430.67"/>
    <n v="3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"/>
    <d v="2026-02-09T00:00:00"/>
    <m/>
    <m/>
    <m/>
    <s v="x"/>
    <m/>
    <n v="918207.45"/>
    <s v="LTMEL"/>
    <n v="511504"/>
    <n v="1504"/>
    <s v="WVGZZZA11TV080307"/>
    <s v="DLM - CPTE"/>
    <s v="T ROC"/>
    <n v="29930.67"/>
    <n v="1500"/>
    <n v="31430.67"/>
    <n v="6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8"/>
    <d v="2026-02-09T00:00:00"/>
    <m/>
    <m/>
    <m/>
    <s v="x"/>
    <m/>
    <n v="918207.45"/>
    <s v="LTMEL"/>
    <n v="511505"/>
    <n v="1505"/>
    <s v="WVGZZZA10TV080492"/>
    <s v="DLM - CPTE"/>
    <s v="T ROC"/>
    <n v="29930.67"/>
    <n v="1500"/>
    <n v="31430.67"/>
    <n v="6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5"/>
    <s v="C"/>
    <x v="0"/>
    <x v="33"/>
    <d v="2026-03-30T00:00:00"/>
    <m/>
    <m/>
    <m/>
    <m/>
    <m/>
    <m/>
    <s v="CAEBR"/>
    <n v="511505"/>
    <n v="1505"/>
    <s v="WVGZZZCT3TW542116"/>
    <s v="GOGUILLON MARYSE"/>
    <s v="TIGUAN"/>
    <n v="43155"/>
    <n v="2137.5"/>
    <n v="45292.5"/>
    <n v="66"/>
    <n v="829.19"/>
    <n v="95"/>
    <m/>
    <n v="734.19"/>
    <n v="1.8307446045150964E-2"/>
    <n v="-1000"/>
    <n v="-3623.4"/>
    <m/>
    <m/>
    <n v="0.13"/>
    <n v="0.13"/>
    <n v="95.444700000000012"/>
    <m/>
    <n v="95.444700000000012"/>
    <s v="VWB"/>
    <n v="30"/>
    <n v="100"/>
    <n v="1"/>
    <n v="1"/>
    <m/>
    <m/>
    <n v="1"/>
    <s v="Valauto Cambrai"/>
    <s v="VOLKSWAGEN"/>
    <m/>
    <s v="Valauto Cambrai"/>
    <n v="829.19"/>
    <n v="1.8307446045150964E-2"/>
    <s v="NON"/>
  </r>
  <r>
    <x v="6"/>
    <s v="NP"/>
    <x v="0"/>
    <x v="8"/>
    <d v="2026-02-09T00:00:00"/>
    <m/>
    <m/>
    <m/>
    <s v="x"/>
    <m/>
    <n v="918207.45"/>
    <s v="LTMEL"/>
    <n v="511506"/>
    <n v="1506"/>
    <s v="WVGZZZA13TV080163"/>
    <s v="DLM - CPTE"/>
    <s v="T ROC"/>
    <n v="29930.67"/>
    <n v="1500"/>
    <n v="31430.67"/>
    <n v="6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87"/>
    <d v="2026-01-29T00:00:00"/>
    <m/>
    <m/>
    <m/>
    <s v="x"/>
    <m/>
    <n v="1889794.8"/>
    <s v="LTMEL"/>
    <n v="511507"/>
    <n v="1507"/>
    <s v="WVGZZZA17TV080358"/>
    <s v="DLM"/>
    <s v="T ROC"/>
    <n v="29930.67"/>
    <n v="1500"/>
    <n v="31430.67"/>
    <n v="5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104"/>
    <d v="2026-02-02T00:00:00"/>
    <m/>
    <m/>
    <m/>
    <s v="x"/>
    <m/>
    <n v="918207.45"/>
    <s v="LTMEL"/>
    <n v="511508"/>
    <n v="1508"/>
    <s v="WVGZZZA17TV079629"/>
    <s v="DLM - CPTE"/>
    <s v="T ROC"/>
    <n v="29930.67"/>
    <n v="1500"/>
    <n v="31430.67"/>
    <n v="6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103"/>
    <d v="2026-01-14T00:00:00"/>
    <m/>
    <m/>
    <m/>
    <s v="x"/>
    <m/>
    <n v="1889794.8"/>
    <s v="LTMEL"/>
    <n v="511509"/>
    <n v="1509"/>
    <s v="WVGZZZA16TV079864"/>
    <s v="DLM"/>
    <s v="T ROC"/>
    <n v="29930.67"/>
    <n v="1500"/>
    <n v="31430.67"/>
    <n v="41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100"/>
    <d v="2026-01-21T00:00:00"/>
    <m/>
    <m/>
    <m/>
    <s v="x"/>
    <m/>
    <n v="1889794.8"/>
    <s v="LTMEL"/>
    <n v="511510"/>
    <n v="1510"/>
    <s v="WVGZZZA16TV080304"/>
    <s v="DLM"/>
    <s v="T ROC"/>
    <n v="29930.67"/>
    <n v="1500"/>
    <n v="31430.67"/>
    <n v="54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104"/>
    <d v="2026-02-02T00:00:00"/>
    <m/>
    <m/>
    <m/>
    <s v="x"/>
    <m/>
    <n v="918207.45"/>
    <s v="LTMEL"/>
    <n v="511512"/>
    <n v="1512"/>
    <s v="WVGZZZA1XTV080497"/>
    <s v="DLM - CPTE"/>
    <s v="T ROC"/>
    <n v="29930.67"/>
    <n v="1500"/>
    <n v="31430.67"/>
    <n v="5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104"/>
    <d v="2026-02-03T00:00:00"/>
    <m/>
    <m/>
    <m/>
    <s v="x"/>
    <m/>
    <n v="918207.45"/>
    <s v="LTMEL"/>
    <n v="511513"/>
    <n v="1513"/>
    <s v="WVGZZZA10TV080279"/>
    <s v="DLM - CPTE"/>
    <s v="T ROC"/>
    <n v="29930.67"/>
    <n v="1500"/>
    <n v="31430.67"/>
    <n v="5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104"/>
    <d v="2026-02-02T00:00:00"/>
    <m/>
    <m/>
    <m/>
    <s v="x"/>
    <m/>
    <n v="918207.45"/>
    <s v="LTMEL"/>
    <n v="511514"/>
    <n v="1514"/>
    <s v="WVGZZZA16TV080335"/>
    <s v="DLM - CPTE"/>
    <s v="T ROC"/>
    <n v="29930.67"/>
    <n v="1500"/>
    <n v="31430.67"/>
    <n v="61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41"/>
    <d v="2026-01-19T00:00:00"/>
    <m/>
    <m/>
    <m/>
    <s v="x"/>
    <m/>
    <n v="1889794.8"/>
    <s v="LTMEL"/>
    <n v="511516"/>
    <n v="1516"/>
    <s v="WVGZZZA16TV080397"/>
    <s v="DLM"/>
    <s v="T ROC"/>
    <n v="29930.67"/>
    <n v="1500"/>
    <n v="31430.67"/>
    <n v="4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76"/>
    <d v="2026-01-08T00:00:00"/>
    <m/>
    <m/>
    <m/>
    <s v="x"/>
    <m/>
    <n v="1889794.8"/>
    <s v="LTMEL"/>
    <n v="511517"/>
    <n v="1517"/>
    <s v="WVGZZZA12TV080185"/>
    <s v="DLM"/>
    <s v="T ROC"/>
    <n v="29930.67"/>
    <n v="1500"/>
    <n v="31430.67"/>
    <n v="37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5"/>
    <s v="C"/>
    <x v="0"/>
    <x v="56"/>
    <d v="2026-03-18T00:00:00"/>
    <m/>
    <m/>
    <m/>
    <m/>
    <m/>
    <n v="0"/>
    <s v="CAEJO"/>
    <n v="511517"/>
    <n v="1517"/>
    <s v="WVGZZZCT9TW562838"/>
    <s v="GRARD JULIEN"/>
    <s v="TIGUAN"/>
    <n v="33280"/>
    <n v="458.33"/>
    <n v="33738.33"/>
    <n v="19"/>
    <n v="1107.1500000000001"/>
    <n v="95"/>
    <m/>
    <n v="1012.1500000000001"/>
    <n v="3.2815791415876247E-2"/>
    <n v="0"/>
    <n v="0"/>
    <m/>
    <m/>
    <n v="7.0000000000000007E-2"/>
    <n v="7.0000000000000007E-2"/>
    <n v="70.850500000000011"/>
    <m/>
    <n v="70.850500000000011"/>
    <s v="VWB"/>
    <n v="30"/>
    <n v="100"/>
    <n v="1"/>
    <n v="1"/>
    <m/>
    <m/>
    <n v="1"/>
    <s v="Valauto Cambrai"/>
    <s v="VOLKSWAGEN"/>
    <m/>
    <s v="Valauto Cambrai"/>
    <n v="1107.1500000000001"/>
    <n v="3.2815791415876247E-2"/>
    <s v="NON"/>
  </r>
  <r>
    <x v="6"/>
    <s v="NP"/>
    <x v="0"/>
    <x v="39"/>
    <d v="2026-01-12T00:00:00"/>
    <m/>
    <m/>
    <m/>
    <s v="x"/>
    <m/>
    <n v="1889794.8"/>
    <s v="LTMEL"/>
    <n v="511518"/>
    <n v="1518"/>
    <s v="WVGZZZA18TV080191"/>
    <s v="DLM"/>
    <s v="T ROC"/>
    <n v="29930.67"/>
    <n v="1500"/>
    <n v="31430.67"/>
    <n v="4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"/>
    <d v="2026-02-09T00:00:00"/>
    <m/>
    <m/>
    <m/>
    <s v="x"/>
    <m/>
    <n v="918207.45"/>
    <s v="LTMEL"/>
    <n v="511520"/>
    <n v="1520"/>
    <s v="WVGZZZA14TV079359"/>
    <s v="DLM - CPTE"/>
    <s v="T ROC"/>
    <n v="29930.67"/>
    <n v="1500"/>
    <n v="31430.67"/>
    <n v="7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8"/>
    <d v="2026-02-09T00:00:00"/>
    <m/>
    <m/>
    <m/>
    <s v="x"/>
    <m/>
    <n v="918207.45"/>
    <s v="LTMEL"/>
    <n v="511521"/>
    <n v="1521"/>
    <s v="WVGZZZA18TV080353"/>
    <s v="DLM - CPTE"/>
    <s v="T ROC"/>
    <n v="29930.67"/>
    <n v="1500"/>
    <n v="31430.67"/>
    <n v="69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8"/>
    <d v="2026-02-09T00:00:00"/>
    <m/>
    <m/>
    <m/>
    <s v="x"/>
    <m/>
    <n v="918207.45"/>
    <s v="LTMEL"/>
    <n v="511522"/>
    <n v="1522"/>
    <s v="WVGZZZA13TV080079"/>
    <s v="DLM - CPTE"/>
    <s v="T ROC"/>
    <n v="29930.67"/>
    <n v="1500"/>
    <n v="31430.67"/>
    <n v="7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100"/>
    <d v="2026-01-06T00:00:00"/>
    <m/>
    <m/>
    <m/>
    <s v="x"/>
    <m/>
    <n v="1889794.8"/>
    <s v="LTMEL"/>
    <n v="511524"/>
    <n v="1524"/>
    <s v="WVGZZZA12TV079568"/>
    <s v="DLM"/>
    <s v="T ROC"/>
    <n v="29930.67"/>
    <n v="1500"/>
    <n v="31430.67"/>
    <n v="5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1"/>
    <d v="2026-01-08T00:00:00"/>
    <m/>
    <m/>
    <m/>
    <s v="x"/>
    <m/>
    <n v="1889794.8"/>
    <s v="LTMEL"/>
    <n v="511525"/>
    <n v="1525"/>
    <s v="WVGZZZA18TV080160"/>
    <s v="DLM"/>
    <s v="T ROC"/>
    <n v="29930.67"/>
    <n v="1500"/>
    <n v="31430.67"/>
    <n v="40"/>
    <n v="1007.9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07.93"/>
    <n v="3.206835870822989E-2"/>
    <s v="NON"/>
  </r>
  <r>
    <x v="6"/>
    <s v="NP"/>
    <x v="0"/>
    <x v="81"/>
    <d v="2026-01-09T00:00:00"/>
    <m/>
    <m/>
    <m/>
    <s v="x"/>
    <m/>
    <n v="1889794.8"/>
    <s v="LTMEL"/>
    <n v="511526"/>
    <n v="1526"/>
    <s v="WVGZZZA19TV080166"/>
    <s v="DLM"/>
    <s v="T ROC"/>
    <n v="29930.67"/>
    <n v="1500"/>
    <n v="31430.67"/>
    <n v="35"/>
    <n v="1007.9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07.93"/>
    <n v="3.206835870822989E-2"/>
    <s v="NON"/>
  </r>
  <r>
    <x v="6"/>
    <s v="NP"/>
    <x v="0"/>
    <x v="107"/>
    <d v="2026-01-06T00:00:00"/>
    <m/>
    <m/>
    <m/>
    <s v="x"/>
    <m/>
    <n v="1889794.8"/>
    <s v="LTMEL"/>
    <n v="511528"/>
    <n v="1528"/>
    <s v="WVGZZZA11TV079819"/>
    <s v="DLM"/>
    <s v="T ROC"/>
    <n v="29930.67"/>
    <n v="1500"/>
    <n v="31430.67"/>
    <n v="3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0"/>
    <d v="2026-01-08T00:00:00"/>
    <m/>
    <m/>
    <m/>
    <s v="x"/>
    <m/>
    <n v="1889794.8"/>
    <s v="LTMEL"/>
    <n v="511529"/>
    <n v="1529"/>
    <s v="WVGZZZA12TV080364"/>
    <s v="DLM"/>
    <s v="T ROC"/>
    <n v="29930.67"/>
    <n v="1500"/>
    <n v="31430.67"/>
    <n v="39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"/>
    <d v="2026-02-09T00:00:00"/>
    <m/>
    <m/>
    <m/>
    <s v="x"/>
    <m/>
    <n v="918207.45"/>
    <s v="LTMEL"/>
    <n v="511530"/>
    <n v="1530"/>
    <s v="WVGZZZA17TV080490"/>
    <s v="DLM - CPTE"/>
    <s v="T ROC"/>
    <n v="29930.67"/>
    <n v="1500"/>
    <n v="31430.67"/>
    <n v="6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104"/>
    <d v="2026-02-02T00:00:00"/>
    <m/>
    <m/>
    <m/>
    <s v="x"/>
    <m/>
    <n v="918207.45"/>
    <s v="LTMEL"/>
    <n v="511531"/>
    <n v="1531"/>
    <s v="WVGZZZA13TV080535"/>
    <s v="DLM - CPTE"/>
    <s v="T ROC"/>
    <n v="29930.67"/>
    <n v="1500"/>
    <n v="31430.67"/>
    <n v="5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037.93"/>
    <n v="3.3022840429427693E-2"/>
    <s v="NON"/>
  </r>
  <r>
    <x v="6"/>
    <s v="NP"/>
    <x v="0"/>
    <x v="50"/>
    <d v="2026-01-07T00:00:00"/>
    <m/>
    <m/>
    <m/>
    <s v="x"/>
    <m/>
    <n v="1889794.8"/>
    <s v="LTMEL"/>
    <n v="511532"/>
    <n v="1532"/>
    <s v="WVGZZZA10TV079942"/>
    <s v="DLM"/>
    <s v="T ROC"/>
    <n v="29930.67"/>
    <n v="1500"/>
    <n v="31430.67"/>
    <n v="50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0"/>
    <d v="2026-01-07T00:00:00"/>
    <m/>
    <m/>
    <m/>
    <s v="x"/>
    <m/>
    <n v="1889794.8"/>
    <s v="LTMEL"/>
    <n v="511533"/>
    <n v="1533"/>
    <s v="WVGZZZA10TV080282"/>
    <s v="DLM"/>
    <s v="T ROC"/>
    <n v="29930.67"/>
    <n v="1500"/>
    <n v="31430.67"/>
    <n v="39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3"/>
    <s v="C"/>
    <x v="0"/>
    <x v="24"/>
    <d v="2026-02-20T00:00:00"/>
    <m/>
    <m/>
    <m/>
    <m/>
    <m/>
    <n v="0"/>
    <s v="MALKA"/>
    <n v="511533"/>
    <n v="1533"/>
    <s v="WVGZZZA26TV018801"/>
    <s v="LEMAIRE PIERRE"/>
    <s v="T ROC"/>
    <n v="27305.67"/>
    <n v="1141.67"/>
    <n v="28447.339999999997"/>
    <n v="24"/>
    <n v="1098.1500000000001"/>
    <n v="95"/>
    <m/>
    <n v="1003.1500000000001"/>
    <n v="3.8602906282274557E-2"/>
    <n v="0"/>
    <n v="-916.67"/>
    <m/>
    <m/>
    <n v="0.1"/>
    <n v="7.0000000000000007E-2"/>
    <n v="100.31500000000001"/>
    <m/>
    <n v="100.31500000000001"/>
    <s v=""/>
    <n v="30"/>
    <n v="50"/>
    <n v="1"/>
    <n v="1"/>
    <m/>
    <m/>
    <n v="1"/>
    <s v="Valauto Maubeuge"/>
    <s v="VOLKSWAGEN"/>
    <m/>
    <s v="Valauto Maubeuge"/>
    <n v="1098.1500000000001"/>
    <n v="3.8602906282274557E-2"/>
    <s v="NON"/>
  </r>
  <r>
    <x v="6"/>
    <s v="NP"/>
    <x v="0"/>
    <x v="50"/>
    <d v="2026-01-15T00:00:00"/>
    <m/>
    <m/>
    <m/>
    <s v="x"/>
    <m/>
    <n v="1889794.8"/>
    <s v="LTMEL"/>
    <n v="511534"/>
    <n v="1534"/>
    <s v="WVGZZZA15TV080472"/>
    <s v="DLM"/>
    <s v="T ROC"/>
    <n v="29930.67"/>
    <n v="1500"/>
    <n v="31430.67"/>
    <n v="46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3"/>
    <s v="C"/>
    <x v="0"/>
    <x v="87"/>
    <d v="2026-01-30T00:00:00"/>
    <m/>
    <m/>
    <m/>
    <m/>
    <m/>
    <n v="0"/>
    <s v="MAKDE"/>
    <n v="511534"/>
    <n v="1534"/>
    <s v="WVGZZZCS5TY018672"/>
    <s v="COUVREUR SAMANTHA"/>
    <s v="TAIGO"/>
    <n v="23375.67"/>
    <n v="233.33"/>
    <n v="23609"/>
    <n v="0"/>
    <n v="1192.79"/>
    <n v="0"/>
    <m/>
    <n v="1192.79"/>
    <n v="5.0522682028040153E-2"/>
    <n v="0"/>
    <n v="-2883.34"/>
    <m/>
    <m/>
    <n v="0.1"/>
    <n v="7.0000000000000007E-2"/>
    <n v="119.279"/>
    <m/>
    <n v="119.279"/>
    <s v="VWB"/>
    <n v="30"/>
    <n v="50"/>
    <n v="1"/>
    <n v="1"/>
    <m/>
    <m/>
    <n v="1"/>
    <s v="Valauto Maubeuge"/>
    <s v="VOLKSWAGEN"/>
    <m/>
    <s v="Valauto Maubeuge"/>
    <n v="1192.79"/>
    <n v="5.0522682028040153E-2"/>
    <s v="NON"/>
  </r>
  <r>
    <x v="3"/>
    <s v="C"/>
    <x v="0"/>
    <x v="7"/>
    <d v="2026-02-25T00:00:00"/>
    <m/>
    <m/>
    <m/>
    <m/>
    <m/>
    <n v="0"/>
    <s v="MAKDE"/>
    <n v="511535"/>
    <n v="1535"/>
    <s v="WVGZZZCT9TW416066"/>
    <s v="VOGLIMACCI-STEPHANOPOLI CLEMENCE"/>
    <s v="TIGUAN"/>
    <n v="44946.67"/>
    <n v="2558.35"/>
    <n v="47505.02"/>
    <n v="26"/>
    <n v="2264.59"/>
    <n v="95"/>
    <m/>
    <n v="2169.59"/>
    <n v="4.7670540923885521E-2"/>
    <n v="0"/>
    <n v="-5583.34"/>
    <m/>
    <m/>
    <n v="0.1"/>
    <n v="0.13"/>
    <n v="216.95900000000003"/>
    <m/>
    <n v="216.95900000000003"/>
    <s v="VWB"/>
    <n v="30"/>
    <n v="50"/>
    <n v="1"/>
    <n v="1"/>
    <m/>
    <m/>
    <n v="1"/>
    <s v="Valauto Maubeuge"/>
    <s v="VOLKSWAGEN"/>
    <m/>
    <s v="Valauto Maubeuge"/>
    <n v="2264.59"/>
    <n v="4.7670540923885521E-2"/>
    <s v="NON"/>
  </r>
  <r>
    <x v="6"/>
    <s v="NP"/>
    <x v="0"/>
    <x v="103"/>
    <d v="2026-01-15T00:00:00"/>
    <m/>
    <m/>
    <m/>
    <s v="x"/>
    <m/>
    <n v="1889794.8"/>
    <s v="LTMEL"/>
    <n v="511536"/>
    <n v="1536"/>
    <s v="WVGZZZA18TV079963"/>
    <s v="DLM"/>
    <s v="T ROC"/>
    <n v="29930.67"/>
    <n v="1500"/>
    <n v="31430.67"/>
    <n v="3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3"/>
    <s v="C"/>
    <x v="0"/>
    <x v="36"/>
    <d v="2026-02-07T00:00:00"/>
    <m/>
    <m/>
    <m/>
    <m/>
    <m/>
    <n v="0"/>
    <s v="MAKDE"/>
    <n v="511536"/>
    <n v="1536"/>
    <s v="WVWZZZAW6TU024658"/>
    <s v="CLIPPE  AMANDINE"/>
    <s v="POLO"/>
    <n v="22014"/>
    <n v="720.83"/>
    <n v="22734.83"/>
    <n v="11"/>
    <n v="876.45"/>
    <n v="95"/>
    <m/>
    <n v="781.45"/>
    <n v="3.8550981027788638E-2"/>
    <n v="0"/>
    <n v="-1690.01"/>
    <m/>
    <m/>
    <n v="0.13"/>
    <n v="0.13"/>
    <n v="101.58850000000001"/>
    <m/>
    <n v="101.58850000000001"/>
    <s v="VWB"/>
    <n v="30"/>
    <n v="50"/>
    <n v="1"/>
    <n v="1"/>
    <m/>
    <m/>
    <n v="1"/>
    <s v="Valauto Maubeuge"/>
    <s v="VOLKSWAGEN"/>
    <m/>
    <s v="Valauto Maubeuge"/>
    <n v="876.45"/>
    <n v="3.8550981027788638E-2"/>
    <s v="NON"/>
  </r>
  <r>
    <x v="6"/>
    <s v="NP"/>
    <x v="0"/>
    <x v="100"/>
    <d v="2026-01-22T00:00:00"/>
    <m/>
    <m/>
    <m/>
    <s v="x"/>
    <m/>
    <n v="1889794.8"/>
    <s v="LTMEL"/>
    <n v="511537"/>
    <n v="1537"/>
    <s v="WVGZZZA18TV080210"/>
    <s v="DLM"/>
    <s v="T ROC"/>
    <n v="29930.67"/>
    <n v="1500"/>
    <n v="31430.67"/>
    <n v="5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3"/>
    <s v="C"/>
    <x v="0"/>
    <x v="24"/>
    <d v="2026-02-20T00:00:00"/>
    <m/>
    <m/>
    <m/>
    <m/>
    <m/>
    <n v="0"/>
    <s v="MAKDE"/>
    <n v="511537"/>
    <n v="1537"/>
    <s v="WVGZZZA25TV018725"/>
    <s v="LECORNET MARYSE"/>
    <s v="T ROC"/>
    <n v="31472.33"/>
    <n v="1566.67"/>
    <n v="33039"/>
    <n v="21"/>
    <n v="1615.86"/>
    <n v="95"/>
    <m/>
    <n v="1520.86"/>
    <n v="4.8907654590029964E-2"/>
    <n v="0"/>
    <n v="-916.67"/>
    <m/>
    <m/>
    <n v="0.1"/>
    <n v="0.13"/>
    <n v="152.08599999999998"/>
    <m/>
    <n v="152.08599999999998"/>
    <s v="VWB"/>
    <n v="30"/>
    <n v="50"/>
    <n v="1"/>
    <n v="1"/>
    <m/>
    <m/>
    <n v="1"/>
    <s v="Valauto Maubeuge"/>
    <s v="VOLKSWAGEN"/>
    <m/>
    <s v="Valauto Maubeuge"/>
    <n v="1615.86"/>
    <n v="4.8907654590029964E-2"/>
    <s v="NON"/>
  </r>
  <r>
    <x v="6"/>
    <s v="NP"/>
    <x v="0"/>
    <x v="41"/>
    <d v="2026-01-19T00:00:00"/>
    <m/>
    <m/>
    <m/>
    <s v="x"/>
    <m/>
    <n v="1889794.8"/>
    <s v="LTMEL"/>
    <n v="511538"/>
    <n v="1538"/>
    <s v="WVGZZZA13TV081989"/>
    <s v="DLM"/>
    <s v="T ROC"/>
    <n v="29930.67"/>
    <n v="1500"/>
    <n v="31430.67"/>
    <n v="3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87"/>
    <d v="2026-01-29T00:00:00"/>
    <m/>
    <m/>
    <m/>
    <s v="x"/>
    <m/>
    <n v="1889794.8"/>
    <s v="LTMEL"/>
    <n v="511539"/>
    <n v="1539"/>
    <s v="WVGZZZA1XTV082055"/>
    <s v="DLM"/>
    <s v="T ROC"/>
    <n v="29930.67"/>
    <n v="1500"/>
    <n v="31430.67"/>
    <n v="50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037.93"/>
    <n v="3.3022840429427693E-2"/>
    <s v="NON"/>
  </r>
  <r>
    <x v="6"/>
    <s v="NP"/>
    <x v="0"/>
    <x v="26"/>
    <d v="2026-02-12T00:00:00"/>
    <m/>
    <m/>
    <m/>
    <s v="x"/>
    <m/>
    <n v="918207.45"/>
    <s v="LTMEL"/>
    <n v="511540"/>
    <n v="1540"/>
    <s v="WVGZZZA17TV081347"/>
    <s v="DLM - CPTE"/>
    <s v="T ROC"/>
    <n v="33689"/>
    <n v="1500"/>
    <n v="35189"/>
    <n v="63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150.67"/>
    <n v="3.2699707294893292E-2"/>
    <s v="NON"/>
  </r>
  <r>
    <x v="6"/>
    <s v="NP"/>
    <x v="0"/>
    <x v="6"/>
    <d v="2026-02-16T00:00:00"/>
    <m/>
    <m/>
    <m/>
    <s v="x"/>
    <m/>
    <n v="918207.45"/>
    <s v="LTMEL"/>
    <n v="511541"/>
    <n v="1541"/>
    <s v="WVGZZZA14TV081600"/>
    <s v="DLM - CPTE"/>
    <s v="T ROC"/>
    <n v="33689"/>
    <n v="1500"/>
    <n v="35189"/>
    <n v="68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150.67"/>
    <n v="3.2699707294893292E-2"/>
    <s v="NON"/>
  </r>
  <r>
    <x v="6"/>
    <s v="NP"/>
    <x v="0"/>
    <x v="26"/>
    <d v="2026-02-12T00:00:00"/>
    <m/>
    <m/>
    <m/>
    <s v="x"/>
    <m/>
    <n v="918207.45"/>
    <s v="LTMEL"/>
    <n v="511542"/>
    <n v="1542"/>
    <s v="WVGZZZA17TV081431"/>
    <s v="DLM - CPTE"/>
    <s v="T ROC"/>
    <n v="33689"/>
    <n v="1500"/>
    <n v="35189"/>
    <n v="63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150.67"/>
    <n v="3.2699707294893292E-2"/>
    <s v="NON"/>
  </r>
  <r>
    <x v="6"/>
    <s v="NP"/>
    <x v="0"/>
    <x v="50"/>
    <d v="2026-01-14T00:00:00"/>
    <m/>
    <m/>
    <m/>
    <s v="x"/>
    <m/>
    <n v="1889794.8"/>
    <s v="LTMEL"/>
    <n v="511543"/>
    <n v="1543"/>
    <s v="WVGZZZA17TV081767"/>
    <s v="DLM"/>
    <s v="T ROC"/>
    <n v="33689"/>
    <n v="1500"/>
    <n v="35189"/>
    <n v="41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150.67"/>
    <n v="3.2699707294893292E-2"/>
    <s v="NON"/>
  </r>
  <r>
    <x v="6"/>
    <s v="NP"/>
    <x v="0"/>
    <x v="8"/>
    <d v="2026-02-09T00:00:00"/>
    <m/>
    <m/>
    <m/>
    <s v="x"/>
    <m/>
    <n v="918207.45"/>
    <s v="LTMEL"/>
    <n v="511544"/>
    <n v="1544"/>
    <s v="WVGZZZA13TV082074"/>
    <s v="DLM - CPTE"/>
    <s v="T ROC"/>
    <n v="33689"/>
    <n v="1500"/>
    <n v="35189"/>
    <n v="63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150.67"/>
    <n v="3.2699707294893292E-2"/>
    <s v="NON"/>
  </r>
  <r>
    <x v="6"/>
    <s v="NP"/>
    <x v="0"/>
    <x v="26"/>
    <d v="2026-02-12T00:00:00"/>
    <m/>
    <m/>
    <m/>
    <s v="x"/>
    <m/>
    <n v="918207.45"/>
    <s v="LTMEL"/>
    <n v="511545"/>
    <n v="1545"/>
    <s v="WVGZZZA14TV081502"/>
    <s v="DLM - CPTE"/>
    <s v="T ROC"/>
    <n v="33689"/>
    <n v="1500"/>
    <n v="35189"/>
    <n v="64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150.67"/>
    <n v="3.2699707294893292E-2"/>
    <s v="NON"/>
  </r>
  <r>
    <x v="6"/>
    <s v="NP"/>
    <x v="0"/>
    <x v="100"/>
    <d v="2026-01-26T00:00:00"/>
    <m/>
    <m/>
    <m/>
    <s v="x"/>
    <m/>
    <n v="1889794.8"/>
    <s v="LTMEL"/>
    <n v="511546"/>
    <n v="1546"/>
    <s v="WVGZZZA18TV081888"/>
    <s v="DLM"/>
    <s v="T ROC"/>
    <n v="33689"/>
    <n v="1500"/>
    <n v="35189"/>
    <n v="49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150.67"/>
    <n v="3.2699707294893292E-2"/>
    <s v="NON"/>
  </r>
  <r>
    <x v="6"/>
    <s v="NP"/>
    <x v="0"/>
    <x v="29"/>
    <d v="2026-03-06T00:00:00"/>
    <m/>
    <m/>
    <m/>
    <s v="x"/>
    <m/>
    <n v="347644.99"/>
    <s v="LTMEL"/>
    <n v="511547"/>
    <n v="1547"/>
    <s v="WVGZZZA16TV081923"/>
    <s v="DLM - CPTE"/>
    <s v="T ROC"/>
    <n v="33689"/>
    <n v="1500"/>
    <n v="35189"/>
    <n v="91"/>
    <n v="1150.68"/>
    <n v="95.01"/>
    <m/>
    <n v="1055.67"/>
    <n v="3.2699991474608545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150.68"/>
    <n v="3.2699991474608545E-2"/>
    <s v="NON"/>
  </r>
  <r>
    <x v="6"/>
    <s v="NP"/>
    <x v="0"/>
    <x v="29"/>
    <d v="2026-03-06T00:00:00"/>
    <m/>
    <m/>
    <m/>
    <s v="x"/>
    <m/>
    <n v="347644.99"/>
    <s v="LTMEL"/>
    <n v="511548"/>
    <n v="1548"/>
    <s v="WVGZZZA13TV081457"/>
    <s v="DLM - CPTE"/>
    <s v="T ROC"/>
    <n v="33689"/>
    <n v="1500"/>
    <n v="35189"/>
    <n v="85"/>
    <n v="1150.68"/>
    <n v="95.01"/>
    <m/>
    <n v="1055.67"/>
    <n v="3.2699991474608545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1150.68"/>
    <n v="3.2699991474608545E-2"/>
    <s v="NON"/>
  </r>
  <r>
    <x v="6"/>
    <s v="NP"/>
    <x v="0"/>
    <x v="108"/>
    <d v="2026-02-06T00:00:00"/>
    <m/>
    <m/>
    <m/>
    <s v="x"/>
    <m/>
    <n v="918207.45"/>
    <s v="LTMEL"/>
    <n v="511549"/>
    <n v="1549"/>
    <s v="WVGZZZA15TV081315"/>
    <s v="DLM - CPTE"/>
    <s v="T ROC"/>
    <n v="33689"/>
    <n v="1500"/>
    <n v="35189"/>
    <n v="64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150.67"/>
    <n v="3.2699707294893292E-2"/>
    <s v="NON"/>
  </r>
  <r>
    <x v="6"/>
    <s v="NP"/>
    <x v="0"/>
    <x v="108"/>
    <d v="2026-02-13T00:00:00"/>
    <m/>
    <m/>
    <m/>
    <s v="x"/>
    <m/>
    <n v="918207.45"/>
    <s v="LTMEL"/>
    <n v="511550"/>
    <n v="1550"/>
    <s v="WVGZZZA16TV081713"/>
    <s v="DLM - CPTE"/>
    <s v="T ROC"/>
    <n v="33689"/>
    <n v="1500"/>
    <n v="35189"/>
    <n v="57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1150.67"/>
    <n v="3.2699707294893292E-2"/>
    <s v="NON"/>
  </r>
  <r>
    <x v="6"/>
    <s v="C"/>
    <x v="0"/>
    <x v="109"/>
    <d v="2026-04-09T00:00:00"/>
    <m/>
    <m/>
    <m/>
    <m/>
    <m/>
    <n v="0"/>
    <s v="VAFFA"/>
    <n v="511551"/>
    <n v="1551"/>
    <s v="WVGZZZE20TE023017"/>
    <s v="DRICOT ETIENNE"/>
    <s v="ID 4"/>
    <n v="37605"/>
    <n v="3137.5"/>
    <n v="40742.5"/>
    <n v="105"/>
    <n v="1844.65"/>
    <n v="95"/>
    <m/>
    <n v="1749.65"/>
    <n v="4.5275817635147576E-2"/>
    <n v="0"/>
    <n v="-5860"/>
    <m/>
    <m/>
    <n v="0.13"/>
    <n v="0.13"/>
    <n v="227.45450000000002"/>
    <m/>
    <n v="227.45450000000002"/>
    <s v="VWB"/>
    <n v="30"/>
    <m/>
    <n v="0"/>
    <n v="1"/>
    <m/>
    <m/>
    <n v="0"/>
    <s v="Valauto Hainaut"/>
    <s v="VOLKSWAGEN"/>
    <m/>
    <s v="Valauto Hainaut VW"/>
    <n v="1844.65"/>
    <n v="4.5275817635147576E-2"/>
    <s v="NON"/>
  </r>
  <r>
    <x v="6"/>
    <s v="C"/>
    <x v="0"/>
    <x v="19"/>
    <d v="2026-01-02T00:00:00"/>
    <m/>
    <m/>
    <m/>
    <m/>
    <m/>
    <n v="0"/>
    <s v="VAFFA"/>
    <n v="511553"/>
    <n v="1553"/>
    <s v="WVGZZZA24TV015928"/>
    <s v="JOLY ANNE MARIE"/>
    <s v="T ROC"/>
    <n v="27305.67"/>
    <n v="1475"/>
    <n v="28780.67"/>
    <n v="22"/>
    <n v="1722.81"/>
    <n v="95"/>
    <m/>
    <n v="1627.81"/>
    <n v="5.9859968513589157E-2"/>
    <n v="-500"/>
    <n v="0"/>
    <m/>
    <m/>
    <n v="7.0000000000000007E-2"/>
    <n v="7.0000000000000007E-2"/>
    <n v="113.94670000000001"/>
    <m/>
    <n v="113.94670000000001"/>
    <s v=""/>
    <n v="30"/>
    <n v="50"/>
    <n v="1"/>
    <n v="1"/>
    <m/>
    <m/>
    <n v="1"/>
    <s v="Valauto Hainaut"/>
    <s v="VOLKSWAGEN"/>
    <m/>
    <s v="Valauto Hainaut VW"/>
    <n v="1722.81"/>
    <n v="5.9859968513589157E-2"/>
    <s v="NON"/>
  </r>
  <r>
    <x v="1"/>
    <s v="C"/>
    <x v="2"/>
    <x v="94"/>
    <d v="2026-01-23T00:00:00"/>
    <m/>
    <m/>
    <m/>
    <m/>
    <m/>
    <n v="0"/>
    <s v="RQTHC"/>
    <n v="511645"/>
    <n v="1645"/>
    <s v="TMBGR6NW6T3031325"/>
    <s v="LAURENT ANNE SOPHIE"/>
    <s v="KAMIQ/YETI"/>
    <n v="29675"/>
    <n v="833.33"/>
    <n v="30508.33"/>
    <n v="129"/>
    <n v="1277.1199999999999"/>
    <n v="35"/>
    <m/>
    <n v="1242.1199999999999"/>
    <n v="4.1861353931860572E-2"/>
    <n v="0"/>
    <n v="-3719.53"/>
    <m/>
    <m/>
    <n v="0.13"/>
    <n v="0.13"/>
    <n v="161.47559999999999"/>
    <m/>
    <n v="161.47559999999999"/>
    <s v="VWB"/>
    <m/>
    <m/>
    <n v="0"/>
    <n v="1"/>
    <m/>
    <m/>
    <n v="0"/>
    <s v="Valauto Roncq"/>
    <s v="SKODA"/>
    <m/>
    <s v="Valauto Roncq Skoda"/>
    <n v="1277.1199999999999"/>
    <n v="4.1861353931860572E-2"/>
    <s v="NON"/>
  </r>
  <r>
    <x v="6"/>
    <s v="C"/>
    <x v="0"/>
    <x v="54"/>
    <d v="2026-02-23T00:00:00"/>
    <m/>
    <m/>
    <m/>
    <m/>
    <m/>
    <n v="0"/>
    <s v="VACLE"/>
    <n v="511686"/>
    <n v="1686"/>
    <s v="WVGZZZA13TV069115"/>
    <s v="DERAEDT SEVERINE"/>
    <s v="T ROC"/>
    <n v="26247.33"/>
    <n v="1070.8399999999999"/>
    <n v="27318.170000000002"/>
    <n v="101"/>
    <n v="1433.66"/>
    <n v="95"/>
    <m/>
    <n v="1338.66"/>
    <n v="5.2480089259273222E-2"/>
    <n v="-3966.67"/>
    <n v="0"/>
    <m/>
    <m/>
    <n v="0.13"/>
    <n v="0.13"/>
    <n v="174.0258"/>
    <m/>
    <n v="174.0258"/>
    <s v="VWB"/>
    <n v="30"/>
    <m/>
    <n v="0"/>
    <n v="1"/>
    <m/>
    <m/>
    <n v="0"/>
    <s v="Valauto Hainaut"/>
    <s v="VOLKSWAGEN"/>
    <m/>
    <s v="Valauto Hainaut VW"/>
    <n v="1433.66"/>
    <n v="5.2480089259273222E-2"/>
    <s v="NON"/>
  </r>
  <r>
    <x v="6"/>
    <s v="C"/>
    <x v="0"/>
    <x v="103"/>
    <d v="2026-01-15T00:00:00"/>
    <m/>
    <m/>
    <m/>
    <m/>
    <m/>
    <n v="0"/>
    <s v="VAFFA"/>
    <n v="511689"/>
    <n v="1689"/>
    <s v="WVGZZZA11TV073535"/>
    <s v="JAKUBOWSKI  MARIA GRAZIELLA"/>
    <s v="T ROC"/>
    <n v="26247.33"/>
    <n v="404.17"/>
    <n v="26651.5"/>
    <n v="57"/>
    <n v="766.99"/>
    <n v="95"/>
    <m/>
    <n v="671.99"/>
    <n v="2.8778492767761666E-2"/>
    <n v="-3966.67"/>
    <n v="0"/>
    <m/>
    <m/>
    <n v="0.13"/>
    <n v="0.13"/>
    <n v="87.358699999999999"/>
    <m/>
    <n v="87.358699999999999"/>
    <s v="VWB"/>
    <n v="30"/>
    <n v="100"/>
    <n v="1"/>
    <n v="1"/>
    <m/>
    <m/>
    <n v="1"/>
    <s v="Valauto Hainaut"/>
    <s v="VOLKSWAGEN"/>
    <m/>
    <s v="Valauto Hainaut VW"/>
    <n v="766.99"/>
    <n v="2.8778492767761666E-2"/>
    <s v="NON"/>
  </r>
  <r>
    <x v="6"/>
    <s v="C"/>
    <x v="0"/>
    <x v="76"/>
    <d v="2026-01-11T00:00:00"/>
    <m/>
    <m/>
    <m/>
    <m/>
    <m/>
    <n v="0"/>
    <s v="VAGWO"/>
    <n v="511692"/>
    <n v="1692"/>
    <s v="WVGZZZE22TE018854"/>
    <s v="DUPRIEZ THYPHAINE"/>
    <s v="ID 4"/>
    <n v="33863.33"/>
    <n v="1500"/>
    <n v="35363.33"/>
    <n v="29"/>
    <n v="2137.1"/>
    <n v="95"/>
    <m/>
    <n v="2042.1"/>
    <n v="6.0432657218649932E-2"/>
    <n v="-5566.67"/>
    <n v="0"/>
    <m/>
    <m/>
    <n v="7.0000000000000007E-2"/>
    <n v="7.0000000000000007E-2"/>
    <n v="142.947"/>
    <m/>
    <n v="142.947"/>
    <s v="VWB"/>
    <n v="0"/>
    <n v="50"/>
    <n v="1"/>
    <n v="1"/>
    <m/>
    <m/>
    <n v="1"/>
    <s v="Valauto Hainaut"/>
    <s v="VOLKSWAGEN"/>
    <m/>
    <s v="Valauto Hainaut VW"/>
    <n v="2137.1"/>
    <n v="6.0432657218649932E-2"/>
    <s v="NON"/>
  </r>
  <r>
    <x v="1"/>
    <s v="C"/>
    <x v="2"/>
    <x v="46"/>
    <d v="2026-05-02T00:00:00"/>
    <m/>
    <m/>
    <m/>
    <m/>
    <m/>
    <n v="0"/>
    <s v="RQTHC"/>
    <n v="511693"/>
    <n v="1693"/>
    <s v="TMBJB7PS1TT100383"/>
    <s v="LE CALVEZ ERWAN"/>
    <s v="KODIAQ"/>
    <n v="38500"/>
    <n v="3616.66"/>
    <n v="42116.66"/>
    <n v="17"/>
    <n v="2513.2800000000002"/>
    <n v="35"/>
    <m/>
    <n v="2478.2800000000002"/>
    <n v="5.9674247673011105E-2"/>
    <n v="-833"/>
    <n v="0"/>
    <m/>
    <m/>
    <n v="0.1"/>
    <n v="0.1"/>
    <n v="247.82800000000003"/>
    <m/>
    <n v="247.82800000000003"/>
    <s v=""/>
    <m/>
    <m/>
    <n v="0"/>
    <n v="1"/>
    <m/>
    <m/>
    <n v="0"/>
    <s v="Valauto Roncq"/>
    <s v="SKODA"/>
    <m/>
    <s v="Valauto Roncq Skoda"/>
    <n v="2513.2800000000002"/>
    <n v="5.9674247673011105E-2"/>
    <s v="NON"/>
  </r>
  <r>
    <x v="1"/>
    <s v="C"/>
    <x v="2"/>
    <x v="33"/>
    <d v="2026-03-31T00:00:00"/>
    <m/>
    <m/>
    <m/>
    <m/>
    <m/>
    <m/>
    <s v="RQNBA"/>
    <n v="511705"/>
    <n v="1705"/>
    <s v="TMBEP6PJ5T4042082"/>
    <s v="ROBIN SAMANTHA"/>
    <s v="FABIA"/>
    <n v="19775"/>
    <n v="808.33"/>
    <n v="20583.330000000002"/>
    <n v="144"/>
    <n v="900.85"/>
    <n v="35.01"/>
    <m/>
    <n v="865.84"/>
    <n v="4.3765998990445178E-2"/>
    <n v="0"/>
    <n v="-3210"/>
    <m/>
    <m/>
    <n v="0.13"/>
    <n v="0.13"/>
    <n v="112.5592"/>
    <m/>
    <n v="112.5592"/>
    <s v="VWB"/>
    <m/>
    <m/>
    <n v="0"/>
    <n v="1"/>
    <m/>
    <m/>
    <n v="0"/>
    <s v="Valauto Roncq"/>
    <s v="SKODA"/>
    <m/>
    <s v="Valauto Roncq SEAT"/>
    <n v="900.85"/>
    <n v="4.3765998990445178E-2"/>
    <s v="NON"/>
  </r>
  <r>
    <x v="6"/>
    <s v="C"/>
    <x v="0"/>
    <x v="87"/>
    <d v="2026-01-29T00:00:00"/>
    <m/>
    <m/>
    <m/>
    <m/>
    <m/>
    <m/>
    <s v="VAJSA"/>
    <n v="511705"/>
    <n v="1705"/>
    <s v="WVGZZZC13TY040967"/>
    <s v="DUYCK PHILIPPE"/>
    <s v="T CROSS"/>
    <n v="22622.33"/>
    <n v="941.67"/>
    <n v="23564"/>
    <n v="62"/>
    <n v="844.48"/>
    <n v="95"/>
    <m/>
    <n v="749.48"/>
    <n v="3.5837718553726021E-2"/>
    <n v="0"/>
    <n v="-2683.33"/>
    <m/>
    <m/>
    <n v="0.13"/>
    <n v="0.13"/>
    <n v="97.432400000000001"/>
    <m/>
    <n v="97.432400000000001"/>
    <s v="VWB"/>
    <n v="30"/>
    <n v="50"/>
    <n v="1"/>
    <n v="1"/>
    <m/>
    <m/>
    <n v="1"/>
    <s v="Valauto Hainaut"/>
    <s v="VOLKSWAGEN"/>
    <m/>
    <s v="Valauto Hainaut VW"/>
    <n v="844.48"/>
    <n v="3.5837718553726021E-2"/>
    <s v="NON"/>
  </r>
  <r>
    <x v="6"/>
    <s v="C"/>
    <x v="0"/>
    <x v="99"/>
    <d v="2026-05-15T00:00:00"/>
    <m/>
    <m/>
    <m/>
    <s v="x"/>
    <s v="X"/>
    <n v="-397.9"/>
    <s v="VAFFA"/>
    <n v="511711"/>
    <n v="1711"/>
    <s v="WVGZZZCS7TY026353"/>
    <s v="DELORY STEPHANIE"/>
    <s v="TAIGO"/>
    <n v="25797.33"/>
    <n v="-200"/>
    <n v="25597.33"/>
    <n v="113"/>
    <n v="922.85"/>
    <n v="95"/>
    <m/>
    <n v="827.85"/>
    <n v="3.6052588297295067E-2"/>
    <n v="-2773.34"/>
    <n v="0"/>
    <m/>
    <s v="solde client demande rbt sur Exabq"/>
    <n v="0.12"/>
    <n v="0.12"/>
    <n v="99.341999999999999"/>
    <m/>
    <n v="99.341999999999999"/>
    <s v="VWB"/>
    <n v="30"/>
    <m/>
    <n v="0"/>
    <n v="1"/>
    <m/>
    <m/>
    <n v="0"/>
    <s v="Valauto Hainaut"/>
    <s v="VOLKSWAGEN"/>
    <m/>
    <s v="Valauto Hainaut VW"/>
    <n v="922.85"/>
    <n v="3.6052588297295067E-2"/>
    <s v="NON"/>
  </r>
  <r>
    <x v="6"/>
    <s v="C"/>
    <x v="0"/>
    <x v="34"/>
    <d v="2026-03-30T00:00:00"/>
    <m/>
    <m/>
    <m/>
    <m/>
    <m/>
    <n v="0"/>
    <s v="RQJLA"/>
    <n v="511714"/>
    <n v="1714"/>
    <s v="WVGZZZA26TV018359"/>
    <s v="DEBOOSERE BRICE"/>
    <s v="T ROC"/>
    <n v="27305.67"/>
    <n v="1141.67"/>
    <n v="28447.339999999997"/>
    <n v="93"/>
    <n v="1089.25"/>
    <n v="95"/>
    <m/>
    <n v="994.25"/>
    <n v="3.8290047505320363E-2"/>
    <n v="-1991.31"/>
    <n v="0"/>
    <m/>
    <m/>
    <n v="0.13"/>
    <n v="0.13"/>
    <n v="129.2525"/>
    <m/>
    <n v="129.2525"/>
    <s v=""/>
    <n v="30"/>
    <m/>
    <n v="0"/>
    <n v="1"/>
    <m/>
    <m/>
    <n v="0"/>
    <s v="Valauto Hainaut"/>
    <s v="VOLKSWAGEN"/>
    <m/>
    <s v="Valauto Roncq VO"/>
    <n v="1089.25"/>
    <n v="3.8290047505320363E-2"/>
    <s v="NON"/>
  </r>
  <r>
    <x v="6"/>
    <s v="C"/>
    <x v="0"/>
    <x v="59"/>
    <d v="2026-03-20T00:00:00"/>
    <m/>
    <m/>
    <m/>
    <m/>
    <m/>
    <n v="0"/>
    <s v="VAFFA"/>
    <n v="511720"/>
    <n v="1720"/>
    <s v="WVGZZZA25TV019096"/>
    <s v="DEHON LUC"/>
    <s v="T ROC"/>
    <n v="24380.67"/>
    <n v="975"/>
    <n v="25355.67"/>
    <n v="52"/>
    <n v="855.2"/>
    <n v="95"/>
    <m/>
    <n v="760.2"/>
    <n v="3.3728156266428777E-2"/>
    <n v="0"/>
    <n v="-916.67"/>
    <m/>
    <m/>
    <n v="0.13"/>
    <n v="0.13"/>
    <n v="98.826000000000008"/>
    <m/>
    <n v="98.826000000000008"/>
    <s v="VWB"/>
    <n v="30"/>
    <n v="50"/>
    <n v="1"/>
    <n v="1"/>
    <m/>
    <m/>
    <n v="1"/>
    <s v="Valauto Hainaut"/>
    <s v="VOLKSWAGEN"/>
    <m/>
    <s v="Valauto Hainaut VW"/>
    <n v="855.2"/>
    <n v="3.3728156266428777E-2"/>
    <s v="NON"/>
  </r>
  <r>
    <x v="6"/>
    <s v="C"/>
    <x v="0"/>
    <x v="16"/>
    <d v="2026-02-10T00:00:00"/>
    <m/>
    <m/>
    <m/>
    <m/>
    <m/>
    <n v="0"/>
    <s v="VAFFA"/>
    <n v="511726"/>
    <n v="1726"/>
    <s v="WVWZZZCD8TW410837"/>
    <s v="LOCOGE BRUNO"/>
    <s v="GOLF"/>
    <n v="36791.67"/>
    <n v="608.34"/>
    <n v="37400.009999999995"/>
    <n v="11"/>
    <n v="1279.8800000000001"/>
    <n v="95"/>
    <m/>
    <n v="1184.8800000000001"/>
    <n v="3.422138122422963E-2"/>
    <n v="0"/>
    <n v="-2800"/>
    <m/>
    <m/>
    <n v="0.1"/>
    <n v="0.1"/>
    <n v="118.48800000000001"/>
    <m/>
    <n v="118.48800000000001"/>
    <s v="VWB"/>
    <n v="30"/>
    <n v="50"/>
    <n v="1"/>
    <n v="1"/>
    <m/>
    <m/>
    <n v="1"/>
    <s v="Valauto Hainaut"/>
    <s v="VOLKSWAGEN"/>
    <m/>
    <s v="Valauto Hainaut VW"/>
    <n v="1279.8800000000001"/>
    <n v="3.422138122422963E-2"/>
    <s v="NON"/>
  </r>
  <r>
    <x v="6"/>
    <s v="C"/>
    <x v="0"/>
    <x v="39"/>
    <d v="2026-01-14T00:00:00"/>
    <m/>
    <m/>
    <m/>
    <m/>
    <m/>
    <n v="0"/>
    <s v="VAGWO"/>
    <n v="511730"/>
    <n v="1730"/>
    <s v="WVWZZZE1XTP034476"/>
    <s v="LEDOUX MATHIEU"/>
    <s v="ID 3"/>
    <n v="28533.33"/>
    <n v="1250"/>
    <n v="29783.33"/>
    <n v="22"/>
    <n v="518.58000000000004"/>
    <n v="95"/>
    <m/>
    <n v="423.58000000000004"/>
    <n v="1.7411753487605316E-2"/>
    <n v="0"/>
    <n v="-3333.33"/>
    <m/>
    <m/>
    <n v="7.0000000000000007E-2"/>
    <n v="7.0000000000000007E-2"/>
    <n v="29.650600000000004"/>
    <m/>
    <n v="29.650600000000004"/>
    <s v="VWB"/>
    <n v="0"/>
    <m/>
    <n v="0"/>
    <n v="1"/>
    <n v="916.67"/>
    <d v="2026-03-09T00:00:00"/>
    <n v="0"/>
    <s v="Valauto Hainaut"/>
    <s v="VOLKSWAGEN"/>
    <m/>
    <s v="Valauto Hainaut VW"/>
    <n v="1435.25"/>
    <n v="4.8189708806906408E-2"/>
    <s v="NON"/>
  </r>
  <r>
    <x v="6"/>
    <s v="C"/>
    <x v="0"/>
    <x v="103"/>
    <d v="2026-01-16T00:00:00"/>
    <m/>
    <m/>
    <m/>
    <m/>
    <m/>
    <n v="0"/>
    <s v="VAGWO"/>
    <n v="511731"/>
    <n v="1731"/>
    <s v="WVGZZZE21TE017288"/>
    <s v="DADANI YACINE"/>
    <s v="ID 4"/>
    <n v="33863.33"/>
    <n v="833.33"/>
    <n v="34696.660000000003"/>
    <n v="49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s v="VOLKSWAGEN"/>
    <m/>
    <s v="Valauto Hainaut VW"/>
    <n v="1590.43"/>
    <n v="4.5838129664353855E-2"/>
    <s v="NON"/>
  </r>
  <r>
    <x v="6"/>
    <s v="C"/>
    <x v="0"/>
    <x v="41"/>
    <d v="2026-01-19T00:00:00"/>
    <m/>
    <m/>
    <m/>
    <m/>
    <m/>
    <n v="0"/>
    <s v="VAGWO"/>
    <n v="511732"/>
    <n v="1732"/>
    <s v="WVGZZZE29TE017586"/>
    <s v="MENDES MACHADO JOSE MANUEL"/>
    <s v="ID 4"/>
    <n v="33863.33"/>
    <n v="833.33"/>
    <n v="34696.660000000003"/>
    <n v="47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s v="VOLKSWAGEN"/>
    <m/>
    <s v="Valauto Hainaut VW"/>
    <n v="1590.43"/>
    <n v="4.5838129664353855E-2"/>
    <s v="NON"/>
  </r>
  <r>
    <x v="6"/>
    <s v="C"/>
    <x v="0"/>
    <x v="39"/>
    <d v="2026-01-14T00:00:00"/>
    <m/>
    <m/>
    <m/>
    <m/>
    <m/>
    <n v="0"/>
    <s v="VAGWO"/>
    <n v="511733"/>
    <n v="1733"/>
    <s v="WVGZZZE26TE017867"/>
    <s v="RICHARD FANNY"/>
    <s v="ID 4"/>
    <n v="33863.33"/>
    <n v="833.33"/>
    <n v="34696.660000000003"/>
    <n v="43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s v="VOLKSWAGEN"/>
    <m/>
    <s v="Valauto Hainaut VW"/>
    <n v="1590.43"/>
    <n v="4.5838129664353855E-2"/>
    <s v="NON"/>
  </r>
  <r>
    <x v="6"/>
    <s v="C"/>
    <x v="0"/>
    <x v="20"/>
    <d v="2026-01-21T00:00:00"/>
    <m/>
    <m/>
    <m/>
    <m/>
    <s v="X"/>
    <m/>
    <s v="VAFFA"/>
    <n v="511736"/>
    <n v="1736"/>
    <s v="WVGZZZA26TV021861"/>
    <s v="CAPPELLO THIERRY"/>
    <s v="T ROC"/>
    <n v="34805.67"/>
    <n v="4433.3500000000004"/>
    <n v="39239.019999999997"/>
    <n v="28"/>
    <n v="1563.01"/>
    <n v="95"/>
    <m/>
    <n v="1468.01"/>
    <n v="3.9833053934578387E-2"/>
    <n v="0"/>
    <n v="-500"/>
    <m/>
    <m/>
    <n v="7.0000000000000007E-2"/>
    <n v="7.0000000000000007E-2"/>
    <n v="102.76070000000001"/>
    <m/>
    <n v="102.76070000000001"/>
    <s v="Banque"/>
    <n v="30"/>
    <n v="20"/>
    <n v="1"/>
    <n v="1"/>
    <n v="-450"/>
    <d v="2026-02-03T00:00:00"/>
    <n v="1"/>
    <s v="Valauto Hainaut"/>
    <s v="VOLKSWAGEN"/>
    <m/>
    <s v="Valauto Hainaut VW"/>
    <n v="1113.01"/>
    <n v="2.8364877614170794E-2"/>
    <s v="NON"/>
  </r>
  <r>
    <x v="6"/>
    <s v="C"/>
    <x v="0"/>
    <x v="80"/>
    <d v="2026-01-13T00:00:00"/>
    <m/>
    <m/>
    <m/>
    <m/>
    <m/>
    <n v="0"/>
    <s v="VAGWO"/>
    <n v="511737"/>
    <n v="1737"/>
    <s v="WVGZZZE2XTE017368"/>
    <s v="BASTIEN FLORIAN"/>
    <s v="ID 4"/>
    <n v="33863.33"/>
    <n v="833.33"/>
    <n v="34696.660000000003"/>
    <n v="42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s v="VOLKSWAGEN"/>
    <m/>
    <s v="Valauto Hainaut VW"/>
    <n v="1590.43"/>
    <n v="4.5838129664353855E-2"/>
    <s v="NON"/>
  </r>
  <r>
    <x v="6"/>
    <s v="C"/>
    <x v="0"/>
    <x v="16"/>
    <d v="2026-02-10T00:00:00"/>
    <m/>
    <m/>
    <m/>
    <m/>
    <m/>
    <n v="0"/>
    <s v="VAJSA"/>
    <n v="511740"/>
    <n v="1740"/>
    <s v="WVGZZZA23TV019355"/>
    <s v="WALLET NADEGE"/>
    <s v="T ROC"/>
    <n v="27305.67"/>
    <n v="2033.34"/>
    <n v="29339.01"/>
    <n v="50"/>
    <n v="975.17"/>
    <n v="95"/>
    <m/>
    <n v="880.17"/>
    <n v="3.3237999509867583E-2"/>
    <n v="0"/>
    <n v="0"/>
    <m/>
    <m/>
    <n v="7.0000000000000007E-2"/>
    <n v="7.0000000000000007E-2"/>
    <n v="61.611900000000006"/>
    <m/>
    <n v="61.611900000000006"/>
    <s v="VWB"/>
    <n v="30"/>
    <m/>
    <n v="0"/>
    <n v="1"/>
    <m/>
    <m/>
    <n v="0"/>
    <s v="Valauto Hainaut"/>
    <s v="VOLKSWAGEN"/>
    <m/>
    <s v="Valauto Hainaut VW"/>
    <n v="975.17"/>
    <n v="3.3237999509867583E-2"/>
    <s v="NON"/>
  </r>
  <r>
    <x v="6"/>
    <s v="C"/>
    <x v="0"/>
    <x v="110"/>
    <d v="2026-02-18T00:00:00"/>
    <m/>
    <m/>
    <m/>
    <m/>
    <m/>
    <n v="0"/>
    <s v="VAFFA"/>
    <n v="511741"/>
    <n v="1741"/>
    <s v="WVGZZZE29TE016700"/>
    <s v="CHAREA JAMEL"/>
    <s v="ID 4"/>
    <n v="33863.33"/>
    <n v="833.33"/>
    <n v="34696.660000000003"/>
    <n v="83"/>
    <n v="1590.43"/>
    <n v="95"/>
    <m/>
    <n v="1495.43"/>
    <n v="4.5838129664353855E-2"/>
    <n v="-5566.67"/>
    <n v="0"/>
    <m/>
    <m/>
    <n v="7.0000000000000007E-2"/>
    <n v="7.0000000000000007E-2"/>
    <n v="104.68010000000001"/>
    <m/>
    <n v="104.68010000000001"/>
    <s v="VWB"/>
    <n v="0"/>
    <s v="0"/>
    <n v="1"/>
    <n v="1"/>
    <m/>
    <m/>
    <n v="1"/>
    <s v="Valauto Hainaut"/>
    <s v="VOLKSWAGEN"/>
    <m/>
    <s v="Valauto Hainaut VW"/>
    <n v="1590.43"/>
    <n v="4.5838129664353855E-2"/>
    <s v="NON"/>
  </r>
  <r>
    <x v="6"/>
    <s v="C"/>
    <x v="0"/>
    <x v="1"/>
    <d v="2026-01-30T00:00:00"/>
    <m/>
    <m/>
    <m/>
    <m/>
    <m/>
    <n v="0"/>
    <s v="LTMEL"/>
    <n v="511745"/>
    <n v="1745"/>
    <s v="WVWZZZCD9TW409437"/>
    <s v="AMS ELECTRICITE"/>
    <s v="GOLF"/>
    <n v="36791.67"/>
    <n v="812.5"/>
    <n v="37604.17"/>
    <n v="84"/>
    <n v="622.71"/>
    <n v="95"/>
    <m/>
    <n v="527.71"/>
    <n v="1.6559599640146295E-2"/>
    <n v="-8354.16"/>
    <n v="0"/>
    <m/>
    <m/>
    <m/>
    <n v="0"/>
    <n v="0"/>
    <m/>
    <n v="0"/>
    <s v="VWB"/>
    <m/>
    <m/>
    <n v="0"/>
    <n v="1"/>
    <m/>
    <m/>
    <n v="0"/>
    <s v="Valauto Hainaut"/>
    <s v="VOLKSWAGEN"/>
    <m/>
    <s v="Sociétés NORD"/>
    <n v="622.71"/>
    <n v="1.6559599640146295E-2"/>
    <s v="NON"/>
  </r>
  <r>
    <x v="5"/>
    <s v="C"/>
    <x v="0"/>
    <x v="39"/>
    <d v="2026-01-13T00:00:00"/>
    <m/>
    <m/>
    <m/>
    <m/>
    <m/>
    <m/>
    <s v="CAEBR"/>
    <n v="511775"/>
    <n v="1775"/>
    <s v="WVGZZZE26TE018906"/>
    <s v="HIRSON JORDANE"/>
    <s v="ID 4"/>
    <n v="34696.660000000003"/>
    <n v="666.67"/>
    <n v="35363.33"/>
    <n v="15"/>
    <n v="1887.1"/>
    <n v="95"/>
    <m/>
    <n v="1792.1"/>
    <n v="5.3363187233781431E-2"/>
    <n v="0"/>
    <n v="-5566.67"/>
    <m/>
    <m/>
    <n v="7.0000000000000007E-2"/>
    <n v="7.0000000000000007E-2"/>
    <n v="125.447"/>
    <m/>
    <n v="125.447"/>
    <s v="VWB"/>
    <n v="0"/>
    <n v="50"/>
    <n v="1"/>
    <n v="1"/>
    <m/>
    <m/>
    <n v="1"/>
    <s v="Valauto Cambrai"/>
    <s v="VOLKSWAGEN"/>
    <m/>
    <s v="Valauto Cambrai"/>
    <n v="1887.1"/>
    <n v="5.3363187233781431E-2"/>
    <s v="NON"/>
  </r>
  <r>
    <x v="6"/>
    <s v="C"/>
    <x v="0"/>
    <x v="80"/>
    <d v="2026-01-13T00:00:00"/>
    <m/>
    <m/>
    <m/>
    <m/>
    <m/>
    <n v="0"/>
    <s v="VAFFA"/>
    <n v="511778"/>
    <n v="1778"/>
    <s v="WVGZZZA27TV013333"/>
    <s v="BURETTE ERIC"/>
    <s v="T ROC"/>
    <n v="24380.67"/>
    <n v="475"/>
    <n v="24855.67"/>
    <n v="39"/>
    <n v="1389.04"/>
    <n v="95"/>
    <m/>
    <n v="1294.04"/>
    <n v="5.5884230841494117E-2"/>
    <n v="0"/>
    <n v="-500"/>
    <m/>
    <m/>
    <n v="7.0000000000000007E-2"/>
    <n v="7.0000000000000007E-2"/>
    <n v="90.582800000000006"/>
    <m/>
    <n v="90.582800000000006"/>
    <s v="VWB"/>
    <n v="30"/>
    <n v="50"/>
    <n v="1"/>
    <n v="1"/>
    <m/>
    <m/>
    <n v="1"/>
    <s v="Valauto Hainaut"/>
    <s v="VOLKSWAGEN"/>
    <m/>
    <s v="Valauto Hainaut VW"/>
    <n v="1389.04"/>
    <n v="5.5884230841494117E-2"/>
    <s v="NON"/>
  </r>
  <r>
    <x v="5"/>
    <s v="C"/>
    <x v="0"/>
    <x v="111"/>
    <d v="2026-03-16T00:00:00"/>
    <m/>
    <m/>
    <m/>
    <m/>
    <m/>
    <n v="0"/>
    <s v="CAEBR"/>
    <n v="511778"/>
    <n v="1778"/>
    <s v="WVGZZZC16TY058850"/>
    <s v="LECLERCQ CHRISTOPHE"/>
    <s v="T CROSS"/>
    <n v="22622.33"/>
    <n v="1154.17"/>
    <n v="23776.5"/>
    <n v="17"/>
    <n v="776.01"/>
    <n v="95"/>
    <m/>
    <n v="681.01"/>
    <n v="3.2637688473913316E-2"/>
    <n v="0"/>
    <n v="-3349.99"/>
    <m/>
    <m/>
    <n v="0.13"/>
    <n v="0.13"/>
    <n v="88.531300000000002"/>
    <m/>
    <n v="88.531300000000002"/>
    <s v="VWB"/>
    <n v="30"/>
    <n v="50"/>
    <n v="1"/>
    <n v="1"/>
    <m/>
    <m/>
    <n v="1"/>
    <s v="Valauto Cambrai"/>
    <s v="VOLKSWAGEN"/>
    <m/>
    <s v="Valauto Cambrai"/>
    <n v="776.01"/>
    <n v="3.2637688473913316E-2"/>
    <s v="NON"/>
  </r>
  <r>
    <x v="5"/>
    <s v="NP"/>
    <x v="0"/>
    <x v="106"/>
    <d v="2026-03-27T00:00:00"/>
    <m/>
    <m/>
    <m/>
    <s v="x"/>
    <m/>
    <n v="23226.46"/>
    <s v="CAMLA"/>
    <n v="511780"/>
    <n v="1780"/>
    <s v="WVGZZZCS9TY019260"/>
    <s v="MENEGHETTI AMANDINE"/>
    <s v="TAIGO"/>
    <n v="24205.67"/>
    <n v="1650"/>
    <n v="25855.67"/>
    <n v="154"/>
    <n v="1441.03"/>
    <n v="95"/>
    <m/>
    <n v="1346.03"/>
    <n v="5.5733616649655572E-2"/>
    <n v="-667"/>
    <n v="-2585.5700000000002"/>
    <m/>
    <s v="solde client mq financement self payment demandé ksiop"/>
    <n v="0.13"/>
    <n v="0.13"/>
    <n v="174.98390000000001"/>
    <m/>
    <n v="174.98390000000001"/>
    <s v="VWB"/>
    <n v="30"/>
    <m/>
    <n v="0"/>
    <n v="1"/>
    <m/>
    <m/>
    <n v="0"/>
    <s v="Valauto Cambrai"/>
    <s v="VOLKSWAGEN"/>
    <m/>
    <s v="Valauto Cambrai"/>
    <n v="1441.03"/>
    <n v="5.5733616649655572E-2"/>
    <s v="NON"/>
  </r>
  <r>
    <x v="6"/>
    <s v="C"/>
    <x v="0"/>
    <x v="8"/>
    <d v="2026-02-12T00:00:00"/>
    <m/>
    <m/>
    <m/>
    <m/>
    <m/>
    <n v="0"/>
    <s v="VAJSA"/>
    <n v="511782"/>
    <n v="1782"/>
    <s v="WVGZZZE2XTE025339"/>
    <s v="HECQUET  ISABELLE"/>
    <s v="ID 4"/>
    <n v="37605"/>
    <n v="2583.34"/>
    <n v="40188.339999999997"/>
    <n v="13"/>
    <n v="1724.86"/>
    <m/>
    <m/>
    <n v="1724.86"/>
    <n v="4.2919413939466022E-2"/>
    <n v="-5566.67"/>
    <n v="0"/>
    <m/>
    <m/>
    <n v="7.0000000000000007E-2"/>
    <n v="7.0000000000000007E-2"/>
    <n v="120.7402"/>
    <m/>
    <n v="120.7402"/>
    <s v=""/>
    <n v="30"/>
    <m/>
    <n v="0"/>
    <n v="1"/>
    <m/>
    <m/>
    <n v="0"/>
    <s v="Valauto Hainaut"/>
    <s v="VOLKSWAGEN"/>
    <m/>
    <s v="Valauto Hainaut VW"/>
    <n v="1724.86"/>
    <n v="4.2919413939466022E-2"/>
    <s v="NON"/>
  </r>
  <r>
    <x v="1"/>
    <s v="C"/>
    <x v="1"/>
    <x v="112"/>
    <d v="2026-05-15T00:00:00"/>
    <m/>
    <m/>
    <m/>
    <m/>
    <m/>
    <n v="0"/>
    <s v="RQTHC"/>
    <n v="511783"/>
    <n v="1783"/>
    <s v="VSSZZZKP6T1025879"/>
    <s v="BERNOT GREGORY"/>
    <s v="TERRAMAR"/>
    <n v="45704.33"/>
    <n v="1004.17"/>
    <n v="46708.5"/>
    <n v="50"/>
    <n v="2334.52"/>
    <n v="22"/>
    <m/>
    <n v="2312.52"/>
    <n v="4.9980624511598529E-2"/>
    <n v="0"/>
    <n v="-5975"/>
    <m/>
    <m/>
    <n v="0.1"/>
    <n v="0.1"/>
    <n v="231.25200000000001"/>
    <m/>
    <n v="231.25200000000001"/>
    <s v="VWB"/>
    <n v="1"/>
    <s v="0"/>
    <n v="1"/>
    <n v="1"/>
    <m/>
    <m/>
    <n v="1"/>
    <s v="Valauto Roncq"/>
    <s v="CUPRA"/>
    <m/>
    <s v="Valauto Roncq Skoda"/>
    <n v="2334.52"/>
    <n v="4.9980624511598529E-2"/>
    <s v="NON"/>
  </r>
  <r>
    <x v="1"/>
    <s v="C"/>
    <x v="1"/>
    <x v="80"/>
    <d v="2026-01-14T00:00:00"/>
    <m/>
    <m/>
    <m/>
    <m/>
    <m/>
    <n v="0"/>
    <s v="VSJTI"/>
    <n v="511785"/>
    <n v="1785"/>
    <s v="VSSZZZKR8SA004015"/>
    <s v="IPE  IMMOBILIER POUR"/>
    <s v="TAVASCAN"/>
    <n v="38154.33"/>
    <n v="1548.34"/>
    <n v="39702.67"/>
    <n v="90"/>
    <n v="1122.55"/>
    <n v="22"/>
    <m/>
    <n v="1100.55"/>
    <n v="2.8273917094240764E-2"/>
    <n v="0"/>
    <n v="-4352.82"/>
    <m/>
    <m/>
    <n v="0.13"/>
    <n v="0.13"/>
    <n v="143.07149999999999"/>
    <m/>
    <n v="143.07149999999999"/>
    <s v="VWB"/>
    <m/>
    <n v="20"/>
    <n v="1"/>
    <n v="1"/>
    <m/>
    <m/>
    <n v="1"/>
    <s v="Valauto Roncq"/>
    <s v="CUPRA"/>
    <m/>
    <s v="Sociétés EST"/>
    <n v="1122.55"/>
    <n v="2.8273917094240764E-2"/>
    <s v="NON"/>
  </r>
  <r>
    <x v="6"/>
    <s v="C"/>
    <x v="0"/>
    <x v="36"/>
    <d v="2026-02-09T00:00:00"/>
    <m/>
    <m/>
    <m/>
    <m/>
    <m/>
    <n v="0"/>
    <s v="VACLE"/>
    <n v="511786"/>
    <n v="1786"/>
    <s v="WVWZZZAW9TU035718"/>
    <s v="YAKIMOVICH YULIYA"/>
    <s v="POLO"/>
    <n v="24705.67"/>
    <n v="1287.49"/>
    <n v="25993.16"/>
    <n v="27"/>
    <n v="-343.48"/>
    <n v="95"/>
    <m/>
    <n v="-438.48"/>
    <n v="-1.3214245593840842E-2"/>
    <n v="0"/>
    <n v="-856.67000000000007"/>
    <m/>
    <s v="marge négative  //  0 forfait demandé"/>
    <m/>
    <n v="7.0000000000000007E-2"/>
    <n v="0"/>
    <m/>
    <n v="0"/>
    <s v="VWB"/>
    <n v="30"/>
    <n v="50"/>
    <n v="1"/>
    <n v="1"/>
    <m/>
    <m/>
    <n v="1"/>
    <s v="Valauto Hainaut"/>
    <s v="VOLKSWAGEN"/>
    <m/>
    <s v="Valauto Hainaut VW"/>
    <n v="-343.48"/>
    <n v="-1.3214245593840842E-2"/>
    <s v="OUI"/>
  </r>
  <r>
    <x v="6"/>
    <s v="C"/>
    <x v="0"/>
    <x v="8"/>
    <d v="2026-02-11T00:00:00"/>
    <m/>
    <m/>
    <m/>
    <m/>
    <m/>
    <n v="0"/>
    <s v="VAJSA"/>
    <n v="511788"/>
    <n v="1788"/>
    <s v="WVGZZZE27TE024293"/>
    <s v="MADAOUI  MOHAMED"/>
    <s v="ID 4"/>
    <n v="33863.33"/>
    <n v="833.33"/>
    <n v="34696.660000000003"/>
    <n v="14"/>
    <n v="1590.43"/>
    <n v="95"/>
    <m/>
    <n v="1495.43"/>
    <n v="4.5838129664353855E-2"/>
    <n v="-5566.67"/>
    <n v="0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s v="VOLKSWAGEN"/>
    <m/>
    <s v="Valauto Hainaut VW"/>
    <n v="1590.43"/>
    <n v="4.5838129664353855E-2"/>
    <s v="NON"/>
  </r>
  <r>
    <x v="6"/>
    <s v="C"/>
    <x v="0"/>
    <x v="24"/>
    <d v="2026-02-19T00:00:00"/>
    <m/>
    <m/>
    <m/>
    <m/>
    <m/>
    <n v="0"/>
    <s v="VAFFA"/>
    <n v="511789"/>
    <n v="1789"/>
    <s v="WVGZZZE20TE023535"/>
    <s v="BOURROI RICHARD"/>
    <s v="ID 4"/>
    <n v="33863.33"/>
    <n v="833.33"/>
    <n v="34696.660000000003"/>
    <n v="41"/>
    <n v="1590.42"/>
    <n v="95"/>
    <m/>
    <n v="1495.42"/>
    <n v="4.5837841452174358E-2"/>
    <n v="-5566.67"/>
    <n v="0"/>
    <m/>
    <m/>
    <n v="7.0000000000000007E-2"/>
    <n v="7.0000000000000007E-2"/>
    <n v="104.67940000000002"/>
    <m/>
    <n v="104.67940000000002"/>
    <s v="VWB"/>
    <n v="0"/>
    <s v="0"/>
    <n v="1"/>
    <n v="1"/>
    <m/>
    <m/>
    <n v="1"/>
    <s v="Valauto Hainaut"/>
    <s v="VOLKSWAGEN"/>
    <m/>
    <s v="Valauto Hainaut VW"/>
    <n v="1590.42"/>
    <n v="4.5837841452174358E-2"/>
    <s v="NON"/>
  </r>
  <r>
    <x v="6"/>
    <s v="C"/>
    <x v="0"/>
    <x v="26"/>
    <d v="2026-02-12T00:00:00"/>
    <m/>
    <m/>
    <m/>
    <m/>
    <m/>
    <n v="0"/>
    <s v="VAFFA"/>
    <n v="511790"/>
    <n v="1790"/>
    <s v="WVGZZZE23TE025196"/>
    <s v="FIEVET RUDY"/>
    <s v="ID 4"/>
    <n v="33863.33"/>
    <n v="833.33"/>
    <n v="34696.660000000003"/>
    <n v="14"/>
    <n v="1590.43"/>
    <n v="95"/>
    <m/>
    <n v="1495.43"/>
    <n v="4.5838129664353855E-2"/>
    <n v="-5566.67"/>
    <n v="0"/>
    <m/>
    <m/>
    <n v="7.0000000000000007E-2"/>
    <n v="7.0000000000000007E-2"/>
    <n v="104.68010000000001"/>
    <m/>
    <n v="104.68010000000001"/>
    <s v="VWB"/>
    <n v="0"/>
    <s v="0"/>
    <n v="1"/>
    <n v="1"/>
    <m/>
    <m/>
    <n v="1"/>
    <s v="Valauto Hainaut"/>
    <s v="VOLKSWAGEN"/>
    <m/>
    <s v="Valauto Hainaut VW"/>
    <n v="1590.43"/>
    <n v="4.5838129664353855E-2"/>
    <s v="NON"/>
  </r>
  <r>
    <x v="6"/>
    <s v="C"/>
    <x v="0"/>
    <x v="57"/>
    <d v="2026-04-17T00:00:00"/>
    <m/>
    <m/>
    <m/>
    <s v="x"/>
    <s v="X"/>
    <n v="-387.6"/>
    <s v="VAFFA"/>
    <n v="511798"/>
    <n v="1798"/>
    <s v="WVWZZZAWXTU028292"/>
    <s v="DANGUIN DOROTHEE"/>
    <s v="POLO"/>
    <n v="22014"/>
    <n v="720.83"/>
    <n v="22734.83"/>
    <n v="94"/>
    <n v="876.44"/>
    <n v="95"/>
    <m/>
    <n v="781.44"/>
    <n v="3.8550541174048804E-2"/>
    <n v="0"/>
    <n v="-2356.67"/>
    <m/>
    <s v="ok vn payé / solde RANC ATELIER 2025"/>
    <n v="0.13"/>
    <n v="0.13"/>
    <n v="101.58720000000001"/>
    <m/>
    <n v="101.58720000000001"/>
    <s v="VWB"/>
    <n v="30"/>
    <n v="50"/>
    <n v="1"/>
    <n v="1"/>
    <m/>
    <m/>
    <n v="1"/>
    <s v="Valauto Hainaut"/>
    <s v="VOLKSWAGEN"/>
    <m/>
    <s v="Valauto Hainaut VW"/>
    <n v="876.44"/>
    <n v="3.8550541174048804E-2"/>
    <s v="NON"/>
  </r>
  <r>
    <x v="6"/>
    <s v="C"/>
    <x v="0"/>
    <x v="113"/>
    <d v="2026-04-21T00:00:00"/>
    <m/>
    <m/>
    <m/>
    <m/>
    <m/>
    <n v="0"/>
    <s v="VAFFA"/>
    <n v="511802"/>
    <n v="1802"/>
    <s v="WVWZZZAW5TU028202"/>
    <s v="SAINTENOY MARION"/>
    <s v="POLO"/>
    <n v="20605.669999999998"/>
    <n v="720.83"/>
    <n v="21326.5"/>
    <n v="98"/>
    <n v="777.86"/>
    <n v="95"/>
    <m/>
    <n v="682.86"/>
    <n v="3.6473870536656273E-2"/>
    <n v="0"/>
    <n v="-2356.67"/>
    <m/>
    <m/>
    <n v="0.13"/>
    <n v="0.13"/>
    <n v="88.771799999999999"/>
    <m/>
    <n v="88.771799999999999"/>
    <s v="VWB"/>
    <n v="30"/>
    <m/>
    <n v="0"/>
    <n v="1"/>
    <m/>
    <m/>
    <n v="0"/>
    <s v="Valauto Hainaut"/>
    <s v="VOLKSWAGEN"/>
    <m/>
    <s v="Valauto Hainaut VW"/>
    <n v="777.86"/>
    <n v="3.6473870536656273E-2"/>
    <s v="NON"/>
  </r>
  <r>
    <x v="1"/>
    <s v="NP"/>
    <x v="1"/>
    <x v="102"/>
    <d v="2026-04-27T00:00:00"/>
    <m/>
    <m/>
    <m/>
    <s v="x"/>
    <m/>
    <n v="-9204.9599999999991"/>
    <s v="RQTHC"/>
    <n v="511808"/>
    <n v="1808"/>
    <s v="VSSZZZKMXTR070055"/>
    <s v="D'HONDT ANAIS"/>
    <s v="FORMENTOR"/>
    <n v="36308.5"/>
    <n v="2935.83"/>
    <n v="39244.33"/>
    <n v="14"/>
    <n v="1088.0999999999999"/>
    <n v="22"/>
    <m/>
    <n v="1066.0999999999999"/>
    <n v="2.7726298295830249E-2"/>
    <n v="0"/>
    <n v="-3000"/>
    <m/>
    <s v="solde client rbt en att validation exabq"/>
    <n v="0.1"/>
    <n v="0.1"/>
    <n v="106.61"/>
    <m/>
    <n v="106.61"/>
    <s v="VWB"/>
    <m/>
    <m/>
    <n v="0"/>
    <n v="1"/>
    <m/>
    <m/>
    <n v="0"/>
    <s v="Valauto Roncq"/>
    <s v="CUPRA"/>
    <m/>
    <s v="Valauto Roncq Skoda"/>
    <n v="1088.0999999999999"/>
    <n v="2.7726298295830249E-2"/>
    <s v="NON"/>
  </r>
  <r>
    <x v="5"/>
    <s v="C"/>
    <x v="0"/>
    <x v="106"/>
    <d v="2026-03-26T00:00:00"/>
    <m/>
    <m/>
    <m/>
    <m/>
    <m/>
    <n v="0"/>
    <s v="RQCCL"/>
    <n v="511810"/>
    <n v="1810"/>
    <s v="WVGZZZA25TV011872"/>
    <s v="DUBOT LAURENCE"/>
    <s v="T ROC"/>
    <n v="27305.67"/>
    <n v="1600"/>
    <n v="28905.67"/>
    <n v="97"/>
    <n v="888.38"/>
    <n v="95"/>
    <m/>
    <n v="793.38"/>
    <n v="3.0733762614739601E-2"/>
    <n v="-2023.4"/>
    <n v="0"/>
    <m/>
    <m/>
    <n v="0.1"/>
    <n v="0.13"/>
    <n v="79.338000000000008"/>
    <m/>
    <n v="79.338000000000008"/>
    <s v=""/>
    <n v="30"/>
    <n v="50"/>
    <n v="1"/>
    <n v="1"/>
    <m/>
    <m/>
    <n v="1"/>
    <s v="Valauto Cambrai"/>
    <s v="VOLKSWAGEN"/>
    <m/>
    <s v="Valauto Roncq VW"/>
    <n v="888.38"/>
    <n v="3.0733762614739601E-2"/>
    <s v="NON"/>
  </r>
  <r>
    <x v="6"/>
    <s v="C"/>
    <x v="0"/>
    <x v="78"/>
    <d v="2026-06-24T00:00:00"/>
    <m/>
    <m/>
    <m/>
    <m/>
    <m/>
    <n v="0"/>
    <s v="VSGNI"/>
    <n v="511821"/>
    <n v="1821"/>
    <s v="WVWZZZAW7TU069561"/>
    <s v="MOTTE HENRY"/>
    <s v="POLO"/>
    <n v="23014"/>
    <n v="1025"/>
    <n v="24039"/>
    <n v="41"/>
    <n v="595.16"/>
    <n v="95"/>
    <m/>
    <n v="500.15999999999997"/>
    <n v="2.4758101418528224E-2"/>
    <n v="-2644.29"/>
    <n v="0"/>
    <m/>
    <m/>
    <n v="0.13"/>
    <n v="0.13"/>
    <n v="65.020799999999994"/>
    <m/>
    <n v="65.020799999999994"/>
    <s v="VWB"/>
    <m/>
    <n v="20"/>
    <n v="1"/>
    <n v="1"/>
    <m/>
    <m/>
    <n v="1"/>
    <s v="Valauto Hainaut"/>
    <s v="VOLKSWAGEN"/>
    <m/>
    <s v="Sociétés NORD"/>
    <n v="595.16"/>
    <n v="2.4758101418528224E-2"/>
    <s v="NON"/>
  </r>
  <r>
    <x v="1"/>
    <s v="NP"/>
    <x v="0"/>
    <x v="33"/>
    <d v="2026-03-31T00:00:00"/>
    <m/>
    <m/>
    <m/>
    <s v="x"/>
    <m/>
    <n v="-11000"/>
    <s v="RQCSA"/>
    <n v="511824"/>
    <n v="1824"/>
    <s v="WVWZZZCJXSD024629"/>
    <s v="DEBOUDT ANNE"/>
    <s v="PASSAT"/>
    <n v="45291.67"/>
    <n v="1891.67"/>
    <n v="47183.34"/>
    <n v="389"/>
    <n v="2069.63"/>
    <n v="95"/>
    <m/>
    <n v="1974.63"/>
    <n v="4.3863575575616313E-2"/>
    <n v="-7162"/>
    <n v="0"/>
    <m/>
    <s v="Sole client rbt à mettre sur exabq"/>
    <n v="0.13"/>
    <n v="0.13"/>
    <n v="256.70190000000002"/>
    <m/>
    <n v="256.70190000000002"/>
    <s v="VWB"/>
    <n v="30"/>
    <m/>
    <n v="0"/>
    <n v="1"/>
    <m/>
    <m/>
    <n v="0"/>
    <s v="Valauto Roncq"/>
    <s v="VOLKSWAGEN"/>
    <m/>
    <s v="Valauto Roncq VW"/>
    <n v="2069.63"/>
    <n v="4.3863575575616313E-2"/>
    <s v="NON"/>
  </r>
  <r>
    <x v="5"/>
    <s v="C"/>
    <x v="0"/>
    <x v="16"/>
    <d v="2026-02-02T00:00:00"/>
    <m/>
    <m/>
    <m/>
    <m/>
    <m/>
    <n v="0"/>
    <s v="CAEBR"/>
    <n v="511834"/>
    <n v="1834"/>
    <s v="WVGZZZE23TE025862"/>
    <s v="LONGATTE ANTOINE "/>
    <s v="ID 4"/>
    <n v="38438.33"/>
    <n v="537.5"/>
    <n v="38975.83"/>
    <n v="19"/>
    <n v="1339.98"/>
    <n v="95"/>
    <m/>
    <n v="1244.98"/>
    <n v="3.4379768179407598E-2"/>
    <n v="0"/>
    <n v="-5566.67"/>
    <m/>
    <m/>
    <n v="7.0000000000000007E-2"/>
    <n v="7.0000000000000007E-2"/>
    <n v="87.148600000000016"/>
    <m/>
    <n v="87.148600000000016"/>
    <s v="VWB"/>
    <n v="0"/>
    <s v="0"/>
    <n v="1"/>
    <n v="1"/>
    <m/>
    <m/>
    <n v="1"/>
    <s v="Valauto Cambrai"/>
    <s v="VOLKSWAGEN"/>
    <m/>
    <s v="Valauto Cambrai"/>
    <n v="1339.98"/>
    <n v="3.4379768179407598E-2"/>
    <s v="NON"/>
  </r>
  <r>
    <x v="1"/>
    <s v="C"/>
    <x v="0"/>
    <x v="108"/>
    <d v="2026-02-17T00:00:00"/>
    <m/>
    <m/>
    <m/>
    <m/>
    <m/>
    <n v="0"/>
    <s v="CAMLA"/>
    <n v="511836"/>
    <n v="1836"/>
    <s v="WVWZZZAWXRU083107"/>
    <s v="VANCOMPERNOLLE LUC"/>
    <s v="POLO"/>
    <n v="20201.5"/>
    <n v="1104.17"/>
    <n v="21305.67"/>
    <n v="581"/>
    <n v="942.27"/>
    <n v="95"/>
    <m/>
    <n v="847.27"/>
    <n v="4.4226255264443695E-2"/>
    <n v="-3456.67"/>
    <n v="0"/>
    <m/>
    <s v="0 comm demand&amp;  //  forfait  //  Prise d'ordre le 30/01/2026"/>
    <m/>
    <n v="0.13"/>
    <n v="0"/>
    <n v="0"/>
    <n v="0"/>
    <s v=""/>
    <n v="30"/>
    <m/>
    <n v="0"/>
    <n v="1"/>
    <m/>
    <m/>
    <n v="0"/>
    <s v="Valauto Roncq"/>
    <s v="VOLKSWAGEN"/>
    <m/>
    <s v="Valauto Cambrai"/>
    <n v="942.27"/>
    <n v="4.4226255264443695E-2"/>
    <s v="NON"/>
  </r>
  <r>
    <x v="6"/>
    <s v="C"/>
    <x v="0"/>
    <x v="8"/>
    <d v="2026-02-11T00:00:00"/>
    <m/>
    <m/>
    <m/>
    <m/>
    <m/>
    <n v="0"/>
    <s v="VAGWO"/>
    <n v="511837"/>
    <n v="1837"/>
    <s v="WVGZZZA27TV027538"/>
    <s v="GUIDEZ JACQUES"/>
    <s v="T ROC"/>
    <n v="27305.67"/>
    <n v="2183.33"/>
    <n v="29489"/>
    <n v="20"/>
    <n v="1264.4000000000001"/>
    <n v="95"/>
    <m/>
    <n v="1169.4000000000001"/>
    <n v="4.2877004984909629E-2"/>
    <n v="0"/>
    <n v="-916.67"/>
    <m/>
    <m/>
    <n v="0.1"/>
    <n v="0.1"/>
    <n v="116.94000000000001"/>
    <m/>
    <n v="116.94000000000001"/>
    <s v=""/>
    <n v="30"/>
    <n v="50"/>
    <n v="1"/>
    <n v="1"/>
    <m/>
    <m/>
    <n v="1"/>
    <s v="Valauto Hainaut"/>
    <s v="VOLKSWAGEN"/>
    <m/>
    <s v="Valauto Hainaut VW"/>
    <n v="1264.4000000000001"/>
    <n v="4.2877004984909629E-2"/>
    <s v="NON"/>
  </r>
  <r>
    <x v="6"/>
    <s v="C"/>
    <x v="0"/>
    <x v="24"/>
    <d v="2026-02-20T00:00:00"/>
    <m/>
    <m/>
    <m/>
    <m/>
    <m/>
    <n v="0"/>
    <s v="VAGWO"/>
    <n v="511838"/>
    <n v="1838"/>
    <s v="WVGZZZA23TV027682"/>
    <s v="DELATTRE PATRICE"/>
    <s v="T ROC"/>
    <n v="27305.67"/>
    <n v="2183.33"/>
    <n v="29489"/>
    <n v="14"/>
    <n v="1264.4000000000001"/>
    <n v="95"/>
    <m/>
    <n v="1169.4000000000001"/>
    <n v="4.2877004984909629E-2"/>
    <n v="0"/>
    <n v="-916.67"/>
    <m/>
    <m/>
    <n v="0.1"/>
    <n v="0.1"/>
    <n v="116.94000000000001"/>
    <m/>
    <n v="116.94000000000001"/>
    <s v=""/>
    <n v="30"/>
    <n v="50"/>
    <n v="1"/>
    <n v="1"/>
    <m/>
    <m/>
    <n v="1"/>
    <s v="Valauto Hainaut"/>
    <s v="VOLKSWAGEN"/>
    <m/>
    <s v="Valauto Hainaut VW"/>
    <n v="1264.4000000000001"/>
    <n v="4.2877004984909629E-2"/>
    <s v="NON"/>
  </r>
  <r>
    <x v="5"/>
    <s v="C"/>
    <x v="0"/>
    <x v="47"/>
    <d v="2026-04-30T00:00:00"/>
    <m/>
    <m/>
    <m/>
    <m/>
    <m/>
    <n v="0"/>
    <s v="CAEBR"/>
    <n v="511843"/>
    <n v="1843"/>
    <s v="WVGZZZA20TV013187"/>
    <s v="GUIDEZ PATRICE"/>
    <s v="T ROC"/>
    <n v="27305.67"/>
    <n v="1725"/>
    <n v="29030.67"/>
    <n v="132"/>
    <n v="659.51"/>
    <n v="95"/>
    <m/>
    <n v="564.51"/>
    <n v="2.2717698213647844E-2"/>
    <n v="-2032.15"/>
    <n v="0"/>
    <m/>
    <m/>
    <n v="0.12"/>
    <n v="0.13"/>
    <n v="67.741199999999992"/>
    <m/>
    <n v="67.741199999999992"/>
    <s v="VWB"/>
    <n v="30"/>
    <n v="100"/>
    <n v="1"/>
    <n v="1"/>
    <m/>
    <m/>
    <n v="1"/>
    <s v="Valauto Cambrai"/>
    <s v="VOLKSWAGEN"/>
    <m/>
    <s v="Valauto Cambrai"/>
    <n v="659.51"/>
    <n v="2.2717698213647844E-2"/>
    <s v="NON"/>
  </r>
  <r>
    <x v="5"/>
    <s v="C"/>
    <x v="0"/>
    <x v="50"/>
    <d v="2026-01-20T00:00:00"/>
    <m/>
    <m/>
    <m/>
    <m/>
    <m/>
    <n v="0"/>
    <s v="CAEBR"/>
    <n v="511844"/>
    <n v="1844"/>
    <s v="WVGZZZA26TV018930"/>
    <s v="DAVOINE MATHIEU"/>
    <s v="T ROC"/>
    <n v="24380.67"/>
    <n v="1141.67"/>
    <n v="25522.339999999997"/>
    <n v="6"/>
    <n v="621.71"/>
    <n v="95"/>
    <m/>
    <n v="526.71"/>
    <n v="2.4359443530648058E-2"/>
    <n v="0"/>
    <n v="-916.67"/>
    <m/>
    <m/>
    <n v="0.13"/>
    <n v="0.13"/>
    <n v="68.472300000000004"/>
    <m/>
    <n v="68.472300000000004"/>
    <s v="VWB"/>
    <n v="30"/>
    <n v="100"/>
    <n v="1"/>
    <n v="1"/>
    <m/>
    <m/>
    <n v="1"/>
    <s v="Valauto Cambrai"/>
    <s v="VOLKSWAGEN"/>
    <m/>
    <s v="Valauto Cambrai"/>
    <n v="621.71"/>
    <n v="2.4359443530648058E-2"/>
    <s v="NON"/>
  </r>
  <r>
    <x v="5"/>
    <s v="C"/>
    <x v="0"/>
    <x v="44"/>
    <d v="2026-05-06T00:00:00"/>
    <m/>
    <m/>
    <m/>
    <m/>
    <m/>
    <m/>
    <s v="VSJTI"/>
    <n v="511846"/>
    <n v="1846"/>
    <s v="WVWZZZAW0TU066744"/>
    <s v="LES PAPILLONS BLANCS"/>
    <s v="POLO"/>
    <n v="20380.669999999998"/>
    <n v="791.67"/>
    <n v="21172.339999999997"/>
    <n v="13"/>
    <n v="280.84000000000003"/>
    <n v="95"/>
    <m/>
    <n v="185.84000000000003"/>
    <n v="1.3264476198662976E-2"/>
    <n v="0"/>
    <n v="-864"/>
    <m/>
    <m/>
    <n v="0.1"/>
    <n v="0.1"/>
    <n v="18.584000000000003"/>
    <m/>
    <n v="18.584000000000003"/>
    <s v="VWB"/>
    <m/>
    <n v="20"/>
    <n v="1"/>
    <n v="1"/>
    <m/>
    <m/>
    <n v="1"/>
    <s v="Valauto Cambrai"/>
    <s v="VOLKSWAGEN"/>
    <m/>
    <s v="Sociétés EST"/>
    <n v="280.84000000000003"/>
    <n v="1.3264476198662976E-2"/>
    <s v="NON"/>
  </r>
  <r>
    <x v="3"/>
    <s v="C"/>
    <x v="0"/>
    <x v="22"/>
    <d v="2026-05-29T00:00:00"/>
    <m/>
    <m/>
    <m/>
    <m/>
    <m/>
    <n v="0"/>
    <s v="MAKDE"/>
    <n v="511850"/>
    <n v="1850"/>
    <s v="WVGZZZC13TY059082"/>
    <s v="CAUFRIEZ  ERIC"/>
    <s v="T CROSS"/>
    <n v="23872.33"/>
    <n v="1154.17"/>
    <n v="25026.5"/>
    <n v="92"/>
    <n v="946.84"/>
    <n v="95"/>
    <m/>
    <n v="851.84"/>
    <n v="3.7833496493716659E-2"/>
    <n v="-3349.99"/>
    <n v="0"/>
    <m/>
    <m/>
    <n v="0.12"/>
    <n v="0.12"/>
    <n v="102.2208"/>
    <m/>
    <n v="102.2208"/>
    <s v="VWB"/>
    <n v="30"/>
    <n v="50"/>
    <n v="1"/>
    <n v="1"/>
    <m/>
    <m/>
    <n v="1"/>
    <s v="Valauto Maubeuge"/>
    <s v="VOLKSWAGEN"/>
    <m/>
    <s v="Valauto Maubeuge"/>
    <n v="946.84"/>
    <n v="3.7833496493716659E-2"/>
    <s v="NON"/>
  </r>
  <r>
    <x v="3"/>
    <s v="C"/>
    <x v="0"/>
    <x v="60"/>
    <d v="2026-02-18T00:00:00"/>
    <m/>
    <m/>
    <m/>
    <m/>
    <m/>
    <n v="0"/>
    <s v="MALKA"/>
    <n v="511854"/>
    <n v="1854"/>
    <s v="WVGZZZC1XTY059080"/>
    <s v="LIENARD JEAN CHRISTOPHE"/>
    <s v="T CROSS"/>
    <n v="23872.33"/>
    <n v="891.67"/>
    <n v="24764"/>
    <n v="7"/>
    <n v="928.47"/>
    <n v="95"/>
    <m/>
    <n v="833.47"/>
    <n v="3.7492731384267487E-2"/>
    <n v="0"/>
    <n v="-3349.99"/>
    <m/>
    <m/>
    <n v="0.1"/>
    <n v="0.1"/>
    <n v="83.347000000000008"/>
    <m/>
    <n v="83.347000000000008"/>
    <s v="VWB"/>
    <n v="30"/>
    <n v="50"/>
    <n v="1"/>
    <n v="1"/>
    <m/>
    <m/>
    <n v="1"/>
    <s v="Valauto Maubeuge"/>
    <s v="VOLKSWAGEN"/>
    <m/>
    <s v="Valauto Maubeuge"/>
    <n v="928.47"/>
    <n v="3.7492731384267487E-2"/>
    <s v="NON"/>
  </r>
  <r>
    <x v="5"/>
    <s v="C"/>
    <x v="0"/>
    <x v="79"/>
    <d v="2026-04-20T00:00:00"/>
    <m/>
    <m/>
    <m/>
    <m/>
    <m/>
    <n v="0"/>
    <s v="CAEBR"/>
    <n v="511855"/>
    <n v="1855"/>
    <s v="WVGZZZCS7TY051849"/>
    <s v="LAVALARD SYLVAIN"/>
    <s v="TAIGO"/>
    <n v="28597.33"/>
    <n v="1858.33"/>
    <n v="30455.660000000003"/>
    <n v="33"/>
    <n v="1160.8499999999999"/>
    <n v="95"/>
    <m/>
    <n v="1065.8499999999999"/>
    <n v="3.8116067752266732E-2"/>
    <n v="-609"/>
    <n v="0"/>
    <m/>
    <m/>
    <n v="7.0000000000000007E-2"/>
    <n v="0.1"/>
    <n v="74.609499999999997"/>
    <m/>
    <n v="74.609499999999997"/>
    <s v="VWB"/>
    <m/>
    <n v="100"/>
    <n v="1"/>
    <n v="1"/>
    <m/>
    <m/>
    <n v="1"/>
    <s v="Valauto Cambrai"/>
    <s v="VOLKSWAGEN"/>
    <m/>
    <s v="Valauto Cambrai"/>
    <n v="1160.8499999999999"/>
    <n v="3.8116067752266732E-2"/>
    <s v="NON"/>
  </r>
  <r>
    <x v="3"/>
    <s v="C"/>
    <x v="0"/>
    <x v="61"/>
    <d v="2026-03-31T00:00:00"/>
    <m/>
    <m/>
    <m/>
    <m/>
    <m/>
    <m/>
    <s v="MAKDE"/>
    <n v="511856"/>
    <n v="1856"/>
    <s v="WVWZZZAW1TU027483"/>
    <s v="LEBRUN CHRISTIAN"/>
    <s v="POLO"/>
    <n v="24705.67"/>
    <n v="129.16"/>
    <n v="24834.829999999998"/>
    <n v="15"/>
    <n v="1023.77"/>
    <n v="95"/>
    <m/>
    <n v="928.77"/>
    <n v="4.1223153128086644E-2"/>
    <n v="0"/>
    <n v="-2357"/>
    <m/>
    <m/>
    <n v="0.1"/>
    <n v="0.13"/>
    <n v="92.87700000000001"/>
    <m/>
    <n v="92.87700000000001"/>
    <s v="VWB"/>
    <n v="30"/>
    <n v="50"/>
    <n v="1"/>
    <n v="1"/>
    <m/>
    <m/>
    <n v="1"/>
    <s v="Valauto Maubeuge"/>
    <s v="VOLKSWAGEN"/>
    <m/>
    <s v="Valauto Maubeuge"/>
    <n v="1023.77"/>
    <n v="4.1223153128086644E-2"/>
    <s v="NON"/>
  </r>
  <r>
    <x v="5"/>
    <s v="C"/>
    <x v="0"/>
    <x v="60"/>
    <d v="2026-02-13T00:00:00"/>
    <m/>
    <m/>
    <m/>
    <m/>
    <m/>
    <n v="0"/>
    <s v="CAEBR"/>
    <n v="511856"/>
    <n v="1856"/>
    <s v="WVWZZZE16TP044048"/>
    <s v="NOIRMAIN DAMIEN"/>
    <s v="ID 3"/>
    <n v="29783.33"/>
    <n v="400"/>
    <n v="30183.33"/>
    <n v="19"/>
    <n v="1453.25"/>
    <n v="95"/>
    <m/>
    <n v="1358.25"/>
    <n v="4.814743767503453E-2"/>
    <n v="0"/>
    <n v="-4250"/>
    <m/>
    <m/>
    <n v="0.1"/>
    <n v="0.1"/>
    <n v="135.82500000000002"/>
    <m/>
    <n v="135.82500000000002"/>
    <s v="VWB"/>
    <m/>
    <n v="50"/>
    <n v="1"/>
    <n v="1"/>
    <m/>
    <m/>
    <n v="1"/>
    <s v="Valauto Cambrai"/>
    <s v="VOLKSWAGEN"/>
    <m/>
    <s v="Valauto Cambrai"/>
    <n v="1453.25"/>
    <n v="4.814743767503453E-2"/>
    <s v="NON"/>
  </r>
  <r>
    <x v="3"/>
    <s v="C"/>
    <x v="0"/>
    <x v="109"/>
    <d v="2026-04-13T00:00:00"/>
    <m/>
    <m/>
    <m/>
    <m/>
    <m/>
    <n v="0"/>
    <s v="MALKA"/>
    <n v="511857"/>
    <n v="1857"/>
    <s v="WVGZZZC14TY084217"/>
    <s v="CUVELIER SEBASTIEN"/>
    <s v="T CROSS"/>
    <n v="25139"/>
    <n v="1025"/>
    <n v="26164"/>
    <n v="18"/>
    <n v="1026.47"/>
    <n v="95"/>
    <m/>
    <n v="931.47"/>
    <n v="3.9232151047240482E-2"/>
    <n v="0"/>
    <n v="-3349.99"/>
    <m/>
    <m/>
    <n v="0.1"/>
    <n v="7.0000000000000007E-2"/>
    <n v="93.147000000000006"/>
    <m/>
    <n v="93.147000000000006"/>
    <s v="VWB"/>
    <n v="30"/>
    <n v="50"/>
    <n v="1"/>
    <n v="1"/>
    <m/>
    <m/>
    <n v="1"/>
    <s v="Valauto Maubeuge"/>
    <s v="VOLKSWAGEN"/>
    <m/>
    <s v="Valauto Maubeuge"/>
    <n v="1026.47"/>
    <n v="3.9232151047240482E-2"/>
    <s v="NON"/>
  </r>
  <r>
    <x v="5"/>
    <s v="C"/>
    <x v="0"/>
    <x v="54"/>
    <d v="2026-02-12T00:00:00"/>
    <m/>
    <m/>
    <m/>
    <m/>
    <m/>
    <n v="0"/>
    <s v="CAEBR"/>
    <n v="511857"/>
    <n v="1857"/>
    <s v="WVWZZZE11TP043549"/>
    <s v="NOIRMAIN JONATHAN"/>
    <s v="ID 3"/>
    <n v="29783.33"/>
    <n v="400"/>
    <n v="30183.33"/>
    <n v="18"/>
    <n v="1453.25"/>
    <n v="95"/>
    <m/>
    <n v="1358.25"/>
    <n v="4.814743767503453E-2"/>
    <n v="0"/>
    <n v="-4250"/>
    <m/>
    <m/>
    <n v="0.1"/>
    <n v="0.1"/>
    <n v="135.82500000000002"/>
    <m/>
    <n v="135.82500000000002"/>
    <s v="VWB"/>
    <m/>
    <n v="50"/>
    <n v="1"/>
    <n v="1"/>
    <m/>
    <m/>
    <n v="1"/>
    <s v="Valauto Cambrai"/>
    <s v="VOLKSWAGEN"/>
    <m/>
    <s v="Valauto Cambrai"/>
    <n v="1453.25"/>
    <n v="4.814743767503453E-2"/>
    <s v="NON"/>
  </r>
  <r>
    <x v="5"/>
    <s v="C"/>
    <x v="0"/>
    <x v="75"/>
    <d v="2026-04-02T00:00:00"/>
    <m/>
    <m/>
    <m/>
    <m/>
    <m/>
    <n v="0"/>
    <s v="CAMLA"/>
    <n v="511858"/>
    <n v="1858"/>
    <s v="WVWZZZE1XTP052881"/>
    <s v="BODECHON EMILIE"/>
    <s v="ID 3"/>
    <n v="29783.33"/>
    <n v="400"/>
    <n v="30183.33"/>
    <n v="28"/>
    <n v="663.16"/>
    <n v="95"/>
    <m/>
    <n v="568.16"/>
    <n v="2.1971068135954511E-2"/>
    <n v="-4376.58"/>
    <n v="0"/>
    <m/>
    <m/>
    <n v="0.1"/>
    <n v="0.1"/>
    <n v="56.816000000000003"/>
    <m/>
    <n v="56.816000000000003"/>
    <s v="VWB"/>
    <m/>
    <m/>
    <n v="0"/>
    <n v="1"/>
    <m/>
    <m/>
    <n v="0"/>
    <s v="Valauto Cambrai"/>
    <s v="VOLKSWAGEN"/>
    <m/>
    <s v="Valauto Cambrai"/>
    <n v="663.16"/>
    <n v="2.1971068135954511E-2"/>
    <s v="NON"/>
  </r>
  <r>
    <x v="5"/>
    <s v="C"/>
    <x v="0"/>
    <x v="58"/>
    <d v="2026-02-09T00:00:00"/>
    <m/>
    <m/>
    <m/>
    <m/>
    <m/>
    <n v="0"/>
    <s v="CAJLE"/>
    <n v="511859"/>
    <n v="1859"/>
    <s v="WVWZZZE19TP042357"/>
    <s v="BAUCHET ANTHONY"/>
    <s v="ID 3"/>
    <n v="29783.33"/>
    <n v="400"/>
    <n v="30183.33"/>
    <n v="18"/>
    <n v="1453.25"/>
    <n v="95"/>
    <m/>
    <n v="1358.25"/>
    <n v="4.814743767503453E-2"/>
    <n v="0"/>
    <n v="-4250"/>
    <m/>
    <m/>
    <n v="0.1"/>
    <n v="0.1"/>
    <n v="135.82500000000002"/>
    <m/>
    <n v="135.82500000000002"/>
    <s v="VWB"/>
    <m/>
    <n v="50"/>
    <n v="1"/>
    <n v="1"/>
    <m/>
    <m/>
    <n v="1"/>
    <s v="Valauto Cambrai"/>
    <s v="VOLKSWAGEN"/>
    <m/>
    <s v="Valauto Cambrai"/>
    <n v="1453.25"/>
    <n v="4.814743767503453E-2"/>
    <s v="NON"/>
  </r>
  <r>
    <x v="5"/>
    <s v="C"/>
    <x v="0"/>
    <x v="21"/>
    <d v="2026-04-04T00:00:00"/>
    <m/>
    <m/>
    <m/>
    <m/>
    <m/>
    <n v="0"/>
    <s v="CAEBR"/>
    <n v="511862"/>
    <n v="1862"/>
    <s v="WVGZZZCT4TW437763"/>
    <s v="DESPIERRE JEAN JACQUES"/>
    <s v="TIGUAN"/>
    <n v="48155"/>
    <n v="1979.16"/>
    <n v="50134.16"/>
    <n v="14"/>
    <n v="926.63"/>
    <n v="95"/>
    <m/>
    <n v="831.63"/>
    <n v="1.8483006397234939E-2"/>
    <n v="0"/>
    <n v="-5225.58"/>
    <m/>
    <m/>
    <n v="0.1"/>
    <n v="0.1"/>
    <n v="83.163000000000011"/>
    <m/>
    <n v="83.163000000000011"/>
    <s v=""/>
    <n v="30"/>
    <n v="50"/>
    <n v="1"/>
    <n v="1"/>
    <m/>
    <m/>
    <n v="1"/>
    <s v="Valauto Cambrai"/>
    <s v="VOLKSWAGEN"/>
    <m/>
    <s v="Valauto Cambrai"/>
    <n v="926.63"/>
    <n v="1.8483006397234939E-2"/>
    <s v="NON"/>
  </r>
  <r>
    <x v="5"/>
    <s v="NC"/>
    <x v="0"/>
    <x v="72"/>
    <d v="2026-06-25T00:00:00"/>
    <s v="x"/>
    <m/>
    <m/>
    <s v="x"/>
    <m/>
    <n v="-30.75"/>
    <s v="CAEBR"/>
    <n v="511863"/>
    <n v="1863"/>
    <s v="WVGZZZCT5TW437853"/>
    <s v="SAUTIERE MAXIME"/>
    <s v="TIGUAN"/>
    <n v="44946.67"/>
    <n v="1908.34"/>
    <n v="46855.009999999995"/>
    <n v="97"/>
    <n v="-94.279999999999745"/>
    <n v="95"/>
    <m/>
    <n v="-189.27999999999975"/>
    <n v="-2.0121647610362213E-3"/>
    <n v="-1500"/>
    <n v="-2189.19"/>
    <m/>
    <s v="solde client manque vétusté / marge manquante"/>
    <m/>
    <n v="0.12"/>
    <n v="0"/>
    <m/>
    <n v="0"/>
    <s v="VWB"/>
    <n v="1"/>
    <s v="classique"/>
    <n v="1"/>
    <n v="1"/>
    <m/>
    <m/>
    <n v="1"/>
    <s v="Valauto Cambrai"/>
    <s v="VOLKSWAGEN"/>
    <m/>
    <s v="Valauto Cambrai"/>
    <n v="-94.279999999999745"/>
    <n v="-2.0121647610362213E-3"/>
    <s v="OUI"/>
  </r>
  <r>
    <x v="3"/>
    <s v="C"/>
    <x v="0"/>
    <x v="61"/>
    <d v="2026-03-31T00:00:00"/>
    <m/>
    <m/>
    <m/>
    <m/>
    <m/>
    <m/>
    <s v="MAKDE"/>
    <n v="511867"/>
    <n v="1867"/>
    <s v="WVGZZZCS1TY022475"/>
    <s v="LOSILLA  GINES"/>
    <s v="TAIGO"/>
    <n v="27264"/>
    <n v="-558.34"/>
    <n v="26705.66"/>
    <n v="14"/>
    <n v="2151.85"/>
    <n v="95.01"/>
    <m/>
    <n v="2056.8399999999997"/>
    <n v="8.0576551936930224E-2"/>
    <n v="0"/>
    <n v="-2773.34"/>
    <m/>
    <m/>
    <n v="0.1"/>
    <n v="0.13"/>
    <n v="205.68399999999997"/>
    <m/>
    <n v="205.68399999999997"/>
    <s v="VWB"/>
    <n v="30"/>
    <n v="50"/>
    <n v="1"/>
    <n v="1"/>
    <m/>
    <m/>
    <n v="1"/>
    <s v="Valauto Maubeuge"/>
    <s v="VOLKSWAGEN"/>
    <m/>
    <s v="Valauto Maubeuge"/>
    <n v="2151.85"/>
    <n v="8.0576551936930224E-2"/>
    <s v="NON"/>
  </r>
  <r>
    <x v="6"/>
    <s v="C"/>
    <x v="0"/>
    <x v="114"/>
    <d v="2026-03-03T00:00:00"/>
    <m/>
    <m/>
    <m/>
    <m/>
    <m/>
    <n v="0"/>
    <s v="VAFFA"/>
    <n v="511867"/>
    <n v="1867"/>
    <s v="WVGZZZE29TE027888"/>
    <s v="CINAR EMEL"/>
    <s v="ID 4"/>
    <n v="37605"/>
    <n v="2137.5"/>
    <n v="39742.5"/>
    <n v="32"/>
    <n v="1943.65"/>
    <n v="95"/>
    <m/>
    <n v="1848.65"/>
    <n v="4.8906082908724918E-2"/>
    <n v="-5566.67"/>
    <n v="0"/>
    <m/>
    <m/>
    <n v="7.0000000000000007E-2"/>
    <n v="7.0000000000000007E-2"/>
    <n v="129.40550000000002"/>
    <m/>
    <n v="129.40550000000002"/>
    <s v="VWB"/>
    <n v="30"/>
    <n v="50"/>
    <n v="1"/>
    <n v="1"/>
    <m/>
    <m/>
    <n v="1"/>
    <s v="Valauto Hainaut"/>
    <s v="VOLKSWAGEN"/>
    <m/>
    <s v="Valauto Hainaut VW"/>
    <n v="1943.65"/>
    <n v="4.8906082908724918E-2"/>
    <s v="NON"/>
  </r>
  <r>
    <x v="6"/>
    <s v="C"/>
    <x v="0"/>
    <x v="114"/>
    <d v="2026-03-03T00:00:00"/>
    <m/>
    <m/>
    <m/>
    <m/>
    <m/>
    <n v="0"/>
    <s v="VAFFA"/>
    <n v="511870"/>
    <n v="1870"/>
    <s v="WVGZZZE23TE024436"/>
    <s v="TALMA GEOFFROY"/>
    <s v="ID 4"/>
    <n v="37605"/>
    <n v="4679.17"/>
    <n v="42284.17"/>
    <n v="34"/>
    <n v="1588.12"/>
    <n v="95"/>
    <m/>
    <n v="1493.12"/>
    <n v="3.7558263529826885E-2"/>
    <n v="-5566.67"/>
    <n v="0"/>
    <m/>
    <m/>
    <n v="7.0000000000000007E-2"/>
    <n v="7.0000000000000007E-2"/>
    <n v="104.5184"/>
    <m/>
    <n v="104.5184"/>
    <s v="VWB"/>
    <n v="30"/>
    <n v="50"/>
    <n v="1"/>
    <n v="1"/>
    <m/>
    <m/>
    <n v="1"/>
    <s v="Valauto Hainaut"/>
    <s v="VOLKSWAGEN"/>
    <m/>
    <s v="Valauto Hainaut VW"/>
    <n v="1588.12"/>
    <n v="3.7558263529826885E-2"/>
    <s v="NON"/>
  </r>
  <r>
    <x v="5"/>
    <s v="C"/>
    <x v="0"/>
    <x v="81"/>
    <d v="2026-01-12T00:00:00"/>
    <m/>
    <m/>
    <m/>
    <m/>
    <m/>
    <n v="0"/>
    <s v="CAEBR"/>
    <n v="511872"/>
    <n v="1872"/>
    <s v="WVGZZZA14TV081421"/>
    <s v="LEMOINE LAETITIA "/>
    <s v="T ROC"/>
    <n v="29930.67"/>
    <n v="933.34"/>
    <n v="30864.01"/>
    <n v="24"/>
    <n v="1141.9100000000001"/>
    <n v="95"/>
    <m/>
    <n v="1046.9100000000001"/>
    <n v="3.6998108800509077E-2"/>
    <n v="-5966.67"/>
    <n v="0"/>
    <m/>
    <m/>
    <n v="7.0000000000000007E-2"/>
    <n v="7.0000000000000007E-2"/>
    <n v="73.28370000000001"/>
    <m/>
    <n v="73.28370000000001"/>
    <s v=""/>
    <n v="30"/>
    <n v="100"/>
    <n v="1"/>
    <n v="1"/>
    <m/>
    <m/>
    <n v="1"/>
    <s v="Valauto Cambrai"/>
    <s v="VOLKSWAGEN"/>
    <m/>
    <s v="Valauto Cambrai"/>
    <n v="1141.9100000000001"/>
    <n v="3.6998108800509077E-2"/>
    <s v="NON"/>
  </r>
  <r>
    <x v="3"/>
    <s v="C"/>
    <x v="0"/>
    <x v="34"/>
    <d v="2026-03-27T00:00:00"/>
    <m/>
    <m/>
    <m/>
    <m/>
    <m/>
    <m/>
    <s v="MAKDE"/>
    <n v="511879"/>
    <n v="1879"/>
    <s v="WVGZZZA27TV035719"/>
    <s v="DENIS THOMAS"/>
    <s v="T ROC"/>
    <n v="27305.67"/>
    <n v="1958.34"/>
    <n v="29264.01"/>
    <n v="4"/>
    <n v="1158.79"/>
    <n v="95"/>
    <m/>
    <n v="1063.79"/>
    <n v="3.9597785812675708E-2"/>
    <n v="0"/>
    <n v="-1750"/>
    <m/>
    <m/>
    <n v="0.1"/>
    <n v="0.13"/>
    <n v="106.379"/>
    <m/>
    <n v="106.379"/>
    <s v=""/>
    <n v="30"/>
    <n v="50"/>
    <n v="1"/>
    <n v="1"/>
    <m/>
    <m/>
    <n v="1"/>
    <s v="Valauto Maubeuge"/>
    <s v="VOLKSWAGEN"/>
    <m/>
    <s v="Valauto Maubeuge"/>
    <n v="1158.79"/>
    <n v="3.9597785812675708E-2"/>
    <s v="NON"/>
  </r>
  <r>
    <x v="1"/>
    <s v="C"/>
    <x v="0"/>
    <x v="110"/>
    <d v="2026-02-20T00:00:00"/>
    <m/>
    <m/>
    <m/>
    <m/>
    <m/>
    <n v="0"/>
    <s v="RQCCL"/>
    <n v="511882"/>
    <n v="1882"/>
    <s v="WVGZZZE2XSE010936"/>
    <s v="MAUGER SEVERIN"/>
    <s v="ID 4"/>
    <n v="37605"/>
    <n v="1662.5"/>
    <n v="39267.5"/>
    <n v="498"/>
    <n v="-3421.68"/>
    <n v="95"/>
    <m/>
    <n v="-3516.68"/>
    <n v="-8.7137709301585278E-2"/>
    <n v="-3855.13"/>
    <n v="-785.35"/>
    <m/>
    <s v="marge négative  //  Challenge"/>
    <m/>
    <n v="0.13"/>
    <n v="0"/>
    <n v="400"/>
    <n v="400"/>
    <s v=""/>
    <n v="30"/>
    <m/>
    <n v="0"/>
    <n v="1"/>
    <m/>
    <m/>
    <n v="0"/>
    <s v="Valauto Roncq"/>
    <s v="VOLKSWAGEN"/>
    <m/>
    <s v="Valauto Roncq VW"/>
    <n v="-3421.68"/>
    <n v="-8.7137709301585278E-2"/>
    <s v="OUI"/>
  </r>
  <r>
    <x v="6"/>
    <s v="C"/>
    <x v="0"/>
    <x v="115"/>
    <d v="2026-04-03T00:00:00"/>
    <m/>
    <m/>
    <m/>
    <m/>
    <m/>
    <n v="0"/>
    <s v="VAFFA"/>
    <n v="511889"/>
    <n v="1889"/>
    <s v="WVGZZZC12TY068808"/>
    <s v="OOGHE  JOSE"/>
    <s v="T CROSS"/>
    <n v="22622.33"/>
    <n v="941.67"/>
    <n v="23564"/>
    <n v="24"/>
    <n v="745.5"/>
    <n v="95"/>
    <m/>
    <n v="650.5"/>
    <n v="3.1637243252418942E-2"/>
    <n v="-3349.99"/>
    <n v="0"/>
    <m/>
    <m/>
    <n v="0.13"/>
    <n v="0.13"/>
    <n v="84.564999999999998"/>
    <m/>
    <n v="84.564999999999998"/>
    <s v="VWB"/>
    <n v="30"/>
    <m/>
    <n v="0"/>
    <n v="1"/>
    <m/>
    <m/>
    <n v="0"/>
    <s v="Valauto Hainaut"/>
    <s v="VOLKSWAGEN"/>
    <m/>
    <s v="Valauto Hainaut VW"/>
    <n v="745.5"/>
    <n v="3.1637243252418942E-2"/>
    <s v="NON"/>
  </r>
  <r>
    <x v="6"/>
    <s v="C"/>
    <x v="0"/>
    <x v="101"/>
    <d v="2026-03-25T00:00:00"/>
    <m/>
    <m/>
    <m/>
    <m/>
    <m/>
    <n v="0"/>
    <s v="VAGWO"/>
    <n v="511891"/>
    <n v="1891"/>
    <s v="WVGZZZC19TY068899"/>
    <s v="WCZESNIAK EP.USAI MARGOT"/>
    <s v="T CROSS"/>
    <n v="23872.33"/>
    <n v="691.67"/>
    <n v="24564"/>
    <n v="14"/>
    <n v="433.22"/>
    <n v="95"/>
    <m/>
    <n v="338.22"/>
    <n v="1.7636378439993487E-2"/>
    <n v="0"/>
    <n v="-3349.99"/>
    <m/>
    <m/>
    <n v="0.13"/>
    <n v="0.13"/>
    <n v="43.968600000000002"/>
    <m/>
    <n v="43.968600000000002"/>
    <s v="VWB"/>
    <n v="30"/>
    <n v="50"/>
    <n v="1"/>
    <n v="1"/>
    <m/>
    <m/>
    <n v="1"/>
    <s v="Valauto Hainaut"/>
    <s v="VOLKSWAGEN"/>
    <m/>
    <s v="Valauto Hainaut VW"/>
    <n v="433.22"/>
    <n v="1.7636378439993487E-2"/>
    <s v="NON"/>
  </r>
  <r>
    <x v="3"/>
    <s v="C"/>
    <x v="0"/>
    <x v="2"/>
    <d v="2026-06-25T00:00:00"/>
    <m/>
    <m/>
    <m/>
    <m/>
    <m/>
    <m/>
    <s v="LTMEL"/>
    <n v="511891"/>
    <n v="1891"/>
    <s v="WVGZZZCT4TW454062"/>
    <s v="SPLTISA"/>
    <s v="TIGUAN"/>
    <n v="48863.33"/>
    <n v="666.67"/>
    <n v="49530"/>
    <n v="10"/>
    <n v="837.95"/>
    <n v="95"/>
    <m/>
    <n v="742.95"/>
    <n v="1.6918029477084595E-2"/>
    <n v="0"/>
    <n v="0"/>
    <m/>
    <m/>
    <m/>
    <n v="0"/>
    <n v="0"/>
    <m/>
    <n v="0"/>
    <s v="VWB"/>
    <n v="1"/>
    <s v="0"/>
    <n v="1"/>
    <n v="1"/>
    <m/>
    <m/>
    <n v="1"/>
    <s v="Valauto Maubeuge"/>
    <s v="VOLKSWAGEN"/>
    <m/>
    <s v="Sociétés NORD"/>
    <n v="837.95"/>
    <n v="1.6918029477084595E-2"/>
    <s v="NON"/>
  </r>
  <r>
    <x v="1"/>
    <s v="C"/>
    <x v="0"/>
    <x v="32"/>
    <d v="2026-01-22T00:00:00"/>
    <m/>
    <m/>
    <m/>
    <m/>
    <m/>
    <n v="0"/>
    <s v="RQCCL"/>
    <n v="511891"/>
    <n v="1891"/>
    <s v="WVGZZZE23RE025174"/>
    <s v="HU YANG"/>
    <s v="ID 4"/>
    <n v="37605"/>
    <n v="1500"/>
    <n v="39105"/>
    <n v="591"/>
    <n v="-3833.05"/>
    <n v="95"/>
    <m/>
    <n v="-3928.05"/>
    <n v="-9.8019434854877893E-2"/>
    <n v="1537.54"/>
    <n v="0"/>
    <m/>
    <s v="marge négative  //  Prime challenge VD  //  VN livré le 22/01/2026 alors qu'il devait être livré au plus tard le 09/01/2026"/>
    <m/>
    <n v="0.13"/>
    <n v="0"/>
    <n v="200"/>
    <n v="200"/>
    <s v=""/>
    <n v="0"/>
    <m/>
    <n v="0"/>
    <n v="1"/>
    <m/>
    <m/>
    <n v="0"/>
    <s v="Valauto Roncq"/>
    <s v="VOLKSWAGEN"/>
    <m/>
    <s v="Valauto Roncq VW"/>
    <n v="-3833.05"/>
    <n v="-9.8019434854877893E-2"/>
    <s v="OUI"/>
  </r>
  <r>
    <x v="3"/>
    <s v="C"/>
    <x v="0"/>
    <x v="113"/>
    <d v="2026-04-21T00:00:00"/>
    <m/>
    <m/>
    <m/>
    <m/>
    <m/>
    <n v="0"/>
    <s v="MALKA"/>
    <n v="511893"/>
    <n v="1893"/>
    <s v="WVGZZZCT1TW437316"/>
    <s v="FREMAUX HERVE"/>
    <s v="TIGUAN"/>
    <n v="49196.67"/>
    <n v="1441.67"/>
    <n v="50638.34"/>
    <n v="12"/>
    <n v="2428.7800000000002"/>
    <n v="95"/>
    <m/>
    <n v="2333.7800000000002"/>
    <n v="4.7963262618798332E-2"/>
    <n v="0"/>
    <n v="-5583.34"/>
    <m/>
    <m/>
    <n v="0.13"/>
    <n v="0.13"/>
    <n v="303.39140000000003"/>
    <m/>
    <n v="303.39140000000003"/>
    <s v=""/>
    <n v="30"/>
    <n v="50"/>
    <n v="1"/>
    <n v="1"/>
    <m/>
    <m/>
    <n v="1"/>
    <s v="Valauto Maubeuge"/>
    <s v="VOLKSWAGEN"/>
    <m/>
    <s v="Valauto Maubeuge"/>
    <n v="2428.7800000000002"/>
    <n v="4.7963262618798332E-2"/>
    <s v="NON"/>
  </r>
  <r>
    <x v="6"/>
    <s v="C"/>
    <x v="0"/>
    <x v="46"/>
    <d v="2026-05-04T00:00:00"/>
    <m/>
    <m/>
    <m/>
    <m/>
    <m/>
    <n v="0"/>
    <s v="VAJSA"/>
    <n v="511896"/>
    <n v="1896"/>
    <s v="WVGZZZA27TV041701"/>
    <s v="CLAUX EMMANUEL"/>
    <s v="T ROC"/>
    <n v="27305.67"/>
    <n v="1600"/>
    <n v="28905.67"/>
    <n v="80"/>
    <n v="918.78"/>
    <n v="95"/>
    <m/>
    <n v="823.78"/>
    <n v="3.1785459392569E-2"/>
    <n v="-916.67"/>
    <m/>
    <m/>
    <m/>
    <n v="0.1"/>
    <n v="0.1"/>
    <n v="82.378"/>
    <m/>
    <n v="82.378"/>
    <s v="VWB"/>
    <n v="30"/>
    <n v="50"/>
    <n v="1"/>
    <n v="1"/>
    <m/>
    <m/>
    <n v="1"/>
    <s v="Valauto Hainaut"/>
    <s v="VOLKSWAGEN"/>
    <m/>
    <s v="Valauto Hainaut VW"/>
    <n v="918.78"/>
    <n v="3.1785459392569E-2"/>
    <s v="NON"/>
  </r>
  <r>
    <x v="3"/>
    <s v="C"/>
    <x v="0"/>
    <x v="116"/>
    <d v="2026-06-05T00:00:00"/>
    <m/>
    <m/>
    <m/>
    <m/>
    <m/>
    <n v="0"/>
    <s v="MAKDE"/>
    <n v="511896"/>
    <n v="1896"/>
    <s v="WVGZZZE21TE037119"/>
    <s v="MURICE  SYLVAIN"/>
    <s v="ID 4"/>
    <n v="40105"/>
    <n v="1691.67"/>
    <n v="41796.67"/>
    <n v="53"/>
    <n v="2062.4299999999998"/>
    <n v="95"/>
    <m/>
    <n v="1967.4299999999998"/>
    <n v="4.9344361644121405E-2"/>
    <n v="0"/>
    <n v="-4100"/>
    <m/>
    <m/>
    <n v="0.12"/>
    <n v="0.12"/>
    <n v="236.09159999999997"/>
    <m/>
    <n v="236.09159999999997"/>
    <s v=""/>
    <n v="0"/>
    <n v="50"/>
    <n v="1"/>
    <n v="1"/>
    <m/>
    <m/>
    <n v="1"/>
    <s v="Valauto Maubeuge"/>
    <s v="VOLKSWAGEN"/>
    <m/>
    <s v="Valauto Maubeuge"/>
    <n v="2062.4299999999998"/>
    <n v="4.9344361644121405E-2"/>
    <s v="NON"/>
  </r>
  <r>
    <x v="3"/>
    <s v="C"/>
    <x v="0"/>
    <x v="86"/>
    <d v="2026-04-24T00:00:00"/>
    <m/>
    <m/>
    <m/>
    <m/>
    <m/>
    <n v="0"/>
    <s v="MALKA"/>
    <n v="511897"/>
    <n v="1897"/>
    <s v="WVGZZZCTXTW436987"/>
    <s v="&amp; MME DESCAMPS SEBASTIEN &amp;"/>
    <s v="TIGUAN"/>
    <n v="48155"/>
    <n v="3212.51"/>
    <n v="51367.51"/>
    <n v="10"/>
    <n v="2394.52"/>
    <n v="95"/>
    <m/>
    <n v="2299.52"/>
    <n v="4.6615457903254408E-2"/>
    <n v="0"/>
    <n v="-5583.34"/>
    <m/>
    <m/>
    <n v="0.13"/>
    <n v="0.13"/>
    <n v="298.93760000000003"/>
    <m/>
    <n v="298.93760000000003"/>
    <s v=""/>
    <n v="30"/>
    <n v="50"/>
    <n v="1"/>
    <n v="1"/>
    <m/>
    <m/>
    <n v="1"/>
    <s v="Valauto Maubeuge"/>
    <s v="VOLKSWAGEN"/>
    <m/>
    <s v="Valauto Maubeuge"/>
    <n v="2394.52"/>
    <n v="4.6615457903254408E-2"/>
    <s v="NON"/>
  </r>
  <r>
    <x v="3"/>
    <s v="C"/>
    <x v="0"/>
    <x v="102"/>
    <d v="2026-04-27T00:00:00"/>
    <m/>
    <m/>
    <m/>
    <m/>
    <m/>
    <n v="0"/>
    <s v="MAKDE"/>
    <n v="511898"/>
    <n v="1898"/>
    <s v="WVGZZZA20TV002688"/>
    <s v="ZERGOUN  SAMIA"/>
    <s v="T ROC"/>
    <n v="34805.67"/>
    <n v="3983.35"/>
    <n v="38789.019999999997"/>
    <n v="7"/>
    <n v="1019.47"/>
    <n v="95"/>
    <m/>
    <n v="924.47"/>
    <n v="2.6282437658904506E-2"/>
    <n v="-3917.69"/>
    <n v="0"/>
    <m/>
    <m/>
    <n v="0.13"/>
    <n v="0.13"/>
    <n v="120.1811"/>
    <m/>
    <n v="120.1811"/>
    <s v="VWB"/>
    <n v="0"/>
    <n v="50"/>
    <n v="1"/>
    <n v="1"/>
    <m/>
    <m/>
    <n v="1"/>
    <s v="Valauto Maubeuge"/>
    <s v="VOLKSWAGEN"/>
    <m/>
    <s v="Valauto Maubeuge"/>
    <n v="1019.47"/>
    <n v="2.6282437658904506E-2"/>
    <s v="NON"/>
  </r>
  <r>
    <x v="6"/>
    <s v="C"/>
    <x v="0"/>
    <x v="101"/>
    <d v="2026-03-24T00:00:00"/>
    <m/>
    <m/>
    <m/>
    <m/>
    <m/>
    <n v="0"/>
    <s v="VAGWO"/>
    <n v="511899"/>
    <n v="1899"/>
    <s v="WVGZZZA25TV041633"/>
    <s v="BETHEGNIES  JULIEN"/>
    <s v="T ROC"/>
    <n v="27305.67"/>
    <n v="1225"/>
    <n v="28530.67"/>
    <n v="39"/>
    <n v="919.53"/>
    <n v="95"/>
    <m/>
    <n v="824.53"/>
    <n v="3.2229527031787199E-2"/>
    <n v="0"/>
    <n v="-916.67"/>
    <m/>
    <m/>
    <n v="0.13"/>
    <n v="0.13"/>
    <n v="107.1889"/>
    <m/>
    <n v="107.1889"/>
    <s v="VWB"/>
    <n v="30"/>
    <m/>
    <n v="0"/>
    <n v="1"/>
    <m/>
    <m/>
    <n v="0"/>
    <s v="Valauto Hainaut"/>
    <s v="VOLKSWAGEN"/>
    <m/>
    <s v="Valauto Hainaut VW"/>
    <n v="919.53"/>
    <n v="3.2229527031787199E-2"/>
    <s v="NON"/>
  </r>
  <r>
    <x v="3"/>
    <s v="NP"/>
    <x v="0"/>
    <x v="68"/>
    <d v="2026-06-08T00:00:00"/>
    <m/>
    <m/>
    <m/>
    <s v="x"/>
    <m/>
    <n v="29.7"/>
    <s v="MAKDE"/>
    <n v="511899"/>
    <n v="1899"/>
    <s v="WVGZZZE2XTE028788"/>
    <s v="ROMKE  LUDIVINE"/>
    <s v="ID 4"/>
    <n v="33863.33"/>
    <n v="833.33"/>
    <n v="34696.660000000003"/>
    <n v="19"/>
    <n v="383.77"/>
    <n v="95"/>
    <m/>
    <n v="288.77"/>
    <n v="1.106071881270416E-2"/>
    <n v="0"/>
    <n v="-4860"/>
    <m/>
    <s v="solde client"/>
    <n v="0.1"/>
    <n v="0.12"/>
    <n v="28.876999999999999"/>
    <m/>
    <n v="28.876999999999999"/>
    <s v="VWB"/>
    <n v="0"/>
    <m/>
    <n v="0"/>
    <n v="1"/>
    <m/>
    <m/>
    <n v="0"/>
    <s v="Valauto Maubeuge"/>
    <s v="VOLKSWAGEN"/>
    <m/>
    <s v="Valauto Maubeuge"/>
    <n v="383.77"/>
    <n v="1.106071881270416E-2"/>
    <s v="NON"/>
  </r>
  <r>
    <x v="6"/>
    <s v="C"/>
    <x v="0"/>
    <x v="44"/>
    <d v="2026-05-07T00:00:00"/>
    <m/>
    <m/>
    <m/>
    <m/>
    <m/>
    <n v="0"/>
    <s v="VAVVA"/>
    <n v="511900"/>
    <n v="1900"/>
    <s v="WVGZZZA20TV042723"/>
    <s v="CARLIER  MEGANE"/>
    <s v="T ROC"/>
    <n v="27305.67"/>
    <n v="1558.33"/>
    <n v="28864"/>
    <n v="64"/>
    <n v="1952.53"/>
    <n v="95"/>
    <m/>
    <n v="1857.53"/>
    <n v="6.7645856430155207E-2"/>
    <n v="-2083.33"/>
    <n v="0"/>
    <m/>
    <m/>
    <n v="0.12"/>
    <n v="0.12"/>
    <n v="222.90359999999998"/>
    <m/>
    <n v="222.90359999999998"/>
    <s v="VWB"/>
    <n v="30"/>
    <m/>
    <n v="0"/>
    <n v="1"/>
    <m/>
    <m/>
    <n v="0"/>
    <s v="Valauto Hainaut"/>
    <s v="VOLKSWAGEN"/>
    <m/>
    <s v="Valauto Hainaut VW"/>
    <n v="1952.53"/>
    <n v="6.7645856430155207E-2"/>
    <s v="NON"/>
  </r>
  <r>
    <x v="6"/>
    <s v="C"/>
    <x v="0"/>
    <x v="17"/>
    <d v="2026-05-22T00:00:00"/>
    <m/>
    <m/>
    <m/>
    <m/>
    <m/>
    <n v="0"/>
    <s v="VAVVA"/>
    <n v="511902"/>
    <n v="1902"/>
    <s v="WVGZZZA24TV055328"/>
    <s v="DETREZ LUDOVIC"/>
    <s v="T ROC"/>
    <n v="34805.67"/>
    <n v="2741.67"/>
    <n v="37547.339999999997"/>
    <n v="78"/>
    <n v="1629.02"/>
    <n v="95"/>
    <m/>
    <n v="1534.02"/>
    <n v="4.3385763145937901E-2"/>
    <n v="2413.33"/>
    <n v="0"/>
    <m/>
    <m/>
    <n v="0.12"/>
    <n v="0.12"/>
    <n v="184.08239999999998"/>
    <m/>
    <n v="184.08239999999998"/>
    <s v=""/>
    <n v="30"/>
    <n v="50"/>
    <n v="1"/>
    <n v="1"/>
    <m/>
    <m/>
    <n v="1"/>
    <s v="Valauto Hainaut"/>
    <s v="VOLKSWAGEN"/>
    <m/>
    <s v="Valauto Hainaut VW"/>
    <n v="1629.02"/>
    <n v="4.3385763145937901E-2"/>
    <s v="NON"/>
  </r>
  <r>
    <x v="6"/>
    <s v="C"/>
    <x v="0"/>
    <x v="79"/>
    <d v="2026-04-20T00:00:00"/>
    <m/>
    <m/>
    <m/>
    <m/>
    <m/>
    <n v="0"/>
    <s v="VANBU"/>
    <n v="511903"/>
    <n v="1903"/>
    <s v="WVGZZZCT0TW439591"/>
    <s v="GARDIN  LUCAS"/>
    <s v="TIGUAN"/>
    <n v="49196.67"/>
    <n v="800"/>
    <n v="49996.67"/>
    <n v="31"/>
    <n v="1094.93"/>
    <n v="95"/>
    <m/>
    <n v="999.93000000000006"/>
    <n v="2.1900058543899027E-2"/>
    <n v="0"/>
    <n v="0"/>
    <m/>
    <m/>
    <n v="0.1"/>
    <n v="0.1"/>
    <n v="99.993000000000009"/>
    <m/>
    <n v="99.993000000000009"/>
    <s v="VWB"/>
    <m/>
    <m/>
    <n v="0"/>
    <n v="1"/>
    <m/>
    <m/>
    <n v="0"/>
    <s v="Valauto Hainaut"/>
    <s v="VOLKSWAGEN"/>
    <m/>
    <s v="Valauto Hainaut VW"/>
    <n v="1094.93"/>
    <n v="2.1900058543899027E-2"/>
    <s v="NON"/>
  </r>
  <r>
    <x v="6"/>
    <s v="NP"/>
    <x v="0"/>
    <x v="67"/>
    <d v="2026-04-27T00:00:00"/>
    <m/>
    <m/>
    <m/>
    <s v="x"/>
    <m/>
    <n v="1071256.81"/>
    <s v="LTMEL"/>
    <n v="511907"/>
    <n v="1907"/>
    <s v="WVWZZZCD5TW243384"/>
    <s v="DLM - CPTE"/>
    <s v="GOLF"/>
    <n v="33883.33"/>
    <n v="666.67"/>
    <n v="34550"/>
    <n v="2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98"/>
    <d v="2026-04-28T00:00:00"/>
    <m/>
    <m/>
    <m/>
    <s v="x"/>
    <m/>
    <n v="1071256.81"/>
    <s v="LTMEL"/>
    <n v="511908"/>
    <n v="1908"/>
    <s v="WVWZZZCD5TW239044"/>
    <s v="DLM - CPTE"/>
    <s v="GOLF"/>
    <n v="33883.33"/>
    <n v="666.67"/>
    <n v="34550"/>
    <n v="2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67"/>
    <d v="2026-04-27T00:00:00"/>
    <m/>
    <m/>
    <m/>
    <s v="x"/>
    <m/>
    <n v="1071256.81"/>
    <s v="LTMEL"/>
    <n v="511909"/>
    <n v="1909"/>
    <s v="WVWZZZCD2TW243455"/>
    <s v="DLM - CPTE"/>
    <s v="GOLF"/>
    <n v="33883.33"/>
    <n v="666.67"/>
    <n v="34550"/>
    <n v="2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98"/>
    <d v="2026-04-28T00:00:00"/>
    <m/>
    <m/>
    <m/>
    <s v="x"/>
    <m/>
    <n v="1071256.81"/>
    <s v="LTMEL"/>
    <n v="511910"/>
    <n v="1910"/>
    <s v="WVWZZZCD4TW238791"/>
    <s v="DLM - CPTE"/>
    <s v="GOLF"/>
    <n v="33883.33"/>
    <n v="666.67"/>
    <n v="34550"/>
    <n v="2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98"/>
    <d v="2026-04-28T00:00:00"/>
    <m/>
    <m/>
    <m/>
    <s v="x"/>
    <m/>
    <n v="1071256.81"/>
    <s v="LTMEL"/>
    <n v="511911"/>
    <n v="1911"/>
    <s v="WVWZZZCD6TW239795"/>
    <s v="DLM - CPTE"/>
    <s v="GOLF"/>
    <n v="33883.33"/>
    <n v="666.67"/>
    <n v="34550"/>
    <n v="2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98"/>
    <d v="2026-04-28T00:00:00"/>
    <m/>
    <m/>
    <m/>
    <s v="x"/>
    <m/>
    <n v="1071256.81"/>
    <s v="LTMEL"/>
    <n v="511912"/>
    <n v="1912"/>
    <s v="WVWZZZCDXTW239816"/>
    <s v="DLM - CPTE"/>
    <s v="GOLF"/>
    <n v="33883.33"/>
    <n v="666.67"/>
    <n v="34550"/>
    <n v="2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17"/>
    <d v="2026-04-10T00:00:00"/>
    <m/>
    <m/>
    <m/>
    <s v="x"/>
    <m/>
    <n v="1071256.81"/>
    <s v="LTMEL"/>
    <n v="511913"/>
    <n v="1913"/>
    <s v="WVWZZZCDXTW238018"/>
    <s v="DLM - CPTE"/>
    <s v="GOLF"/>
    <n v="33883.33"/>
    <n v="666.67"/>
    <n v="34550"/>
    <n v="19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67"/>
    <d v="2026-04-27T00:00:00"/>
    <m/>
    <m/>
    <m/>
    <s v="x"/>
    <m/>
    <n v="1071256.81"/>
    <s v="LTMEL"/>
    <n v="511914"/>
    <n v="1914"/>
    <s v="WVWZZZCD7TW020277"/>
    <s v="DLM - CPTE"/>
    <s v="GOLF"/>
    <n v="33883.33"/>
    <n v="666.67"/>
    <n v="34550"/>
    <n v="26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09"/>
    <d v="2026-04-10T00:00:00"/>
    <m/>
    <m/>
    <m/>
    <s v="x"/>
    <m/>
    <n v="1071256.81"/>
    <s v="LTMEL"/>
    <n v="511915"/>
    <n v="1915"/>
    <s v="WVWZZZCD3TW238085"/>
    <s v="DLM - CPTE"/>
    <s v="GOLF"/>
    <n v="33883.33"/>
    <n v="666.67"/>
    <n v="34550"/>
    <n v="18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52"/>
    <d v="2026-05-29T00:00:00"/>
    <m/>
    <m/>
    <m/>
    <s v="x"/>
    <m/>
    <n v="660392.68999999994"/>
    <s v="LTMEL"/>
    <n v="511916"/>
    <n v="1916"/>
    <s v="WVWZZZCD2TW243472"/>
    <s v="DLM - CPTE"/>
    <s v="GOLF"/>
    <n v="33883.33"/>
    <n v="666.67"/>
    <n v="34550"/>
    <n v="45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63"/>
    <d v="2026-04-13T00:00:00"/>
    <m/>
    <m/>
    <m/>
    <s v="x"/>
    <m/>
    <n v="1071256.81"/>
    <s v="LTMEL"/>
    <n v="511917"/>
    <n v="1917"/>
    <s v="WVWZZZCD0TW019813"/>
    <s v="DLM - CPTE"/>
    <s v="GOLF"/>
    <n v="33883.33"/>
    <n v="666.67"/>
    <n v="34550"/>
    <n v="2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18"/>
    <d v="2026-04-22T00:00:00"/>
    <m/>
    <m/>
    <m/>
    <s v="x"/>
    <m/>
    <n v="1071256.81"/>
    <s v="LTMEL"/>
    <n v="511918"/>
    <n v="1918"/>
    <s v="WVWZZZCD9TW238060"/>
    <s v="DLM - CPTE"/>
    <s v="GOLF"/>
    <n v="33883.33"/>
    <n v="666.67"/>
    <n v="34550"/>
    <n v="2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2"/>
    <d v="2026-04-30T00:00:00"/>
    <m/>
    <m/>
    <m/>
    <s v="x"/>
    <m/>
    <n v="660392.68999999994"/>
    <s v="LTMEL"/>
    <n v="511919"/>
    <n v="1919"/>
    <s v="WVWZZZCDXTW020631"/>
    <s v="DLM - CPTE"/>
    <s v="GOLF"/>
    <n v="33883.33"/>
    <n v="666.67"/>
    <n v="34550"/>
    <n v="28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67"/>
    <d v="2026-04-28T00:00:00"/>
    <m/>
    <m/>
    <m/>
    <s v="x"/>
    <m/>
    <n v="1071256.81"/>
    <s v="LTMEL"/>
    <n v="511920"/>
    <n v="1920"/>
    <s v="WVWZZZCD1TW242619"/>
    <s v="DLM - CPTE"/>
    <s v="GOLF"/>
    <n v="33883.33"/>
    <n v="666.67"/>
    <n v="34550"/>
    <n v="2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2"/>
    <d v="2026-05-04T00:00:00"/>
    <m/>
    <m/>
    <m/>
    <s v="x"/>
    <m/>
    <n v="660392.68999999994"/>
    <s v="LTMEL"/>
    <n v="511921"/>
    <n v="1921"/>
    <s v="WVWZZZCDXTW019933"/>
    <s v="DLM - CPTE"/>
    <s v="GOLF"/>
    <n v="33883.33"/>
    <n v="666.67"/>
    <n v="34550"/>
    <n v="34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12"/>
    <d v="2026-05-04T00:00:00"/>
    <m/>
    <m/>
    <m/>
    <s v="x"/>
    <m/>
    <n v="660392.68999999994"/>
    <s v="LTMEL"/>
    <n v="511922"/>
    <n v="1922"/>
    <s v="WVWZZZCD9TW238835"/>
    <s v="DLM - CPTE"/>
    <s v="GOLF"/>
    <n v="33883.33"/>
    <n v="666.67"/>
    <n v="34550"/>
    <n v="34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4"/>
    <d v="2026-05-11T00:00:00"/>
    <m/>
    <m/>
    <m/>
    <s v="x"/>
    <m/>
    <n v="660392.68999999994"/>
    <s v="LTMEL"/>
    <n v="511923"/>
    <n v="1923"/>
    <s v="WVWZZZCD1TW020050"/>
    <s v="DLM - CPTE"/>
    <s v="GOLF"/>
    <n v="33883.33"/>
    <n v="666.67"/>
    <n v="34550"/>
    <n v="4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11"/>
    <d v="2026-06-03T00:00:00"/>
    <m/>
    <m/>
    <m/>
    <s v="x"/>
    <m/>
    <n v="660392.68999999994"/>
    <s v="LTMEL"/>
    <n v="511924"/>
    <n v="1924"/>
    <s v="WVWZZZCD3TW243500"/>
    <s v="DLM - CPTE"/>
    <s v="GOLF"/>
    <n v="33883.33"/>
    <n v="666.67"/>
    <n v="34550"/>
    <n v="41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1"/>
    <d v="2026-06-04T00:00:00"/>
    <m/>
    <m/>
    <m/>
    <s v="x"/>
    <m/>
    <n v="660392.68999999994"/>
    <s v="LTMEL"/>
    <n v="511925"/>
    <n v="1925"/>
    <s v="WVWZZZCD8TW238485"/>
    <s v="DLM - CPTE"/>
    <s v="GOLF"/>
    <n v="33883.33"/>
    <n v="666.67"/>
    <n v="34550"/>
    <n v="28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1"/>
    <d v="2026-06-04T00:00:00"/>
    <m/>
    <m/>
    <m/>
    <s v="x"/>
    <m/>
    <n v="660392.68999999994"/>
    <s v="LTMEL"/>
    <n v="511926"/>
    <n v="1926"/>
    <s v="WVWZZZCD6TW243510"/>
    <s v="DLM - CPTE"/>
    <s v="GOLF"/>
    <n v="33883.33"/>
    <n v="666.67"/>
    <n v="34550"/>
    <n v="41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52"/>
    <d v="2026-06-01T00:00:00"/>
    <m/>
    <m/>
    <m/>
    <s v="x"/>
    <m/>
    <n v="660392.68999999994"/>
    <s v="LTMEL"/>
    <n v="511927"/>
    <n v="1927"/>
    <s v="WVWZZZCD1TW243513"/>
    <s v="DLM - CPTE"/>
    <s v="GOLF"/>
    <n v="33883.33"/>
    <n v="666.67"/>
    <n v="34550"/>
    <n v="38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44"/>
    <d v="2026-05-07T00:00:00"/>
    <m/>
    <m/>
    <m/>
    <s v="x"/>
    <m/>
    <n v="660392.68999999994"/>
    <s v="LTMEL"/>
    <n v="511928"/>
    <n v="1928"/>
    <s v="WVWZZZCD2TW020042"/>
    <s v="DLM - CPTE"/>
    <s v="GOLF"/>
    <n v="33883.33"/>
    <n v="666.67"/>
    <n v="34550"/>
    <n v="35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70"/>
    <d v="2026-05-06T00:00:00"/>
    <m/>
    <m/>
    <m/>
    <s v="x"/>
    <m/>
    <n v="660392.68999999994"/>
    <s v="LTMEL"/>
    <n v="511929"/>
    <n v="1929"/>
    <s v="WVWZZZCD0TW020296"/>
    <s v="DLM - CPTE"/>
    <s v="GOLF"/>
    <n v="33883.33"/>
    <n v="666.67"/>
    <n v="34550"/>
    <n v="46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4"/>
    <d v="2026-05-08T00:00:00"/>
    <m/>
    <m/>
    <m/>
    <s v="x"/>
    <m/>
    <n v="660392.68999999994"/>
    <s v="LTMEL"/>
    <n v="511930"/>
    <n v="1930"/>
    <s v="WVWZZZCDXTW239444"/>
    <s v="DLM - CPTE"/>
    <s v="GOLF"/>
    <n v="33883.33"/>
    <n v="666.67"/>
    <n v="34550"/>
    <n v="4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63"/>
    <d v="2026-04-14T00:00:00"/>
    <m/>
    <m/>
    <m/>
    <s v="x"/>
    <m/>
    <n v="1071256.81"/>
    <s v="LTMEL"/>
    <n v="511931"/>
    <n v="1931"/>
    <s v="WVWZZZCD1TW238294"/>
    <s v="DLM - CPTE"/>
    <s v="GOLF"/>
    <n v="33883.33"/>
    <n v="666.67"/>
    <n v="34550"/>
    <n v="2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57"/>
    <d v="2026-04-16T00:00:00"/>
    <m/>
    <m/>
    <m/>
    <s v="x"/>
    <m/>
    <n v="1071256.81"/>
    <s v="LTMEL"/>
    <n v="511932"/>
    <n v="1932"/>
    <s v="WVWZZZCD0TW238495"/>
    <s v="DLM - CPTE"/>
    <s v="GOLF"/>
    <n v="33883.33"/>
    <n v="666.67"/>
    <n v="34550"/>
    <n v="22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0"/>
    <s v="C"/>
    <x v="0"/>
    <x v="2"/>
    <d v="2026-06-25T00:00:00"/>
    <m/>
    <m/>
    <m/>
    <m/>
    <m/>
    <n v="0"/>
    <s v="ASNMA"/>
    <n v="511933"/>
    <n v="1933"/>
    <s v="WVGZZZCT2TW543340"/>
    <s v="VINDEVOGEL PHILIPPE"/>
    <s v="TIGUAN"/>
    <n v="41988.33"/>
    <n v="2125"/>
    <n v="44113.33"/>
    <n v="190"/>
    <n v="911.94"/>
    <n v="95"/>
    <m/>
    <n v="816.94"/>
    <n v="2.0672662888972564E-2"/>
    <n v="0"/>
    <n v="-4751.58"/>
    <m/>
    <m/>
    <n v="0.12"/>
    <n v="0.12"/>
    <n v="98.032800000000009"/>
    <m/>
    <n v="98.032800000000009"/>
    <s v=""/>
    <n v="30"/>
    <n v="50"/>
    <n v="1"/>
    <n v="1"/>
    <m/>
    <m/>
    <n v="1"/>
    <s v="Val de Lys Automobiles"/>
    <s v="VOLKSWAGEN"/>
    <m/>
    <s v="Val de Lys "/>
    <n v="911.94"/>
    <n v="2.0672662888972564E-2"/>
    <s v="NON"/>
  </r>
  <r>
    <x v="6"/>
    <s v="NP"/>
    <x v="0"/>
    <x v="22"/>
    <d v="2026-06-02T00:00:00"/>
    <m/>
    <m/>
    <m/>
    <s v="x"/>
    <m/>
    <n v="660392.68999999994"/>
    <s v="LTMEL"/>
    <n v="511933"/>
    <n v="1933"/>
    <s v="WVWZZZCD3TW020275"/>
    <s v="DLM - CPTE"/>
    <s v="GOLF"/>
    <n v="33883.33"/>
    <n v="666.67"/>
    <n v="34550"/>
    <n v="62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12"/>
    <d v="2026-05-06T00:00:00"/>
    <m/>
    <m/>
    <m/>
    <s v="x"/>
    <m/>
    <n v="660392.68999999994"/>
    <s v="LTMEL"/>
    <n v="511934"/>
    <n v="1934"/>
    <s v="WVWZZZCD8TW242939"/>
    <s v="DLM - CPTE"/>
    <s v="GOLF"/>
    <n v="33883.33"/>
    <n v="666.67"/>
    <n v="34550"/>
    <n v="28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9"/>
    <d v="2026-04-15T00:00:00"/>
    <m/>
    <m/>
    <m/>
    <s v="x"/>
    <m/>
    <n v="1071256.81"/>
    <s v="LTMEL"/>
    <n v="511935"/>
    <n v="1935"/>
    <s v="WVWZZZCD8TW237918"/>
    <s v="DLM - CPTE"/>
    <s v="GOLF"/>
    <n v="33883.33"/>
    <n v="666.67"/>
    <n v="34550"/>
    <n v="2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9"/>
    <d v="2026-04-16T00:00:00"/>
    <m/>
    <m/>
    <m/>
    <s v="x"/>
    <m/>
    <n v="1071256.81"/>
    <s v="LTMEL"/>
    <n v="511936"/>
    <n v="1936"/>
    <s v="WVWZZZCDXTW238603"/>
    <s v="DLM - CPTE"/>
    <s v="GOLF"/>
    <n v="33883.33"/>
    <n v="666.67"/>
    <n v="34550"/>
    <n v="21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68"/>
    <d v="2026-06-05T00:00:00"/>
    <m/>
    <m/>
    <m/>
    <s v="x"/>
    <m/>
    <n v="660392.68999999994"/>
    <s v="LTMEL"/>
    <n v="511937"/>
    <n v="1937"/>
    <s v="WVWZZZCD8TW243492"/>
    <s v="DLM - CPTE"/>
    <s v="GOLF"/>
    <n v="33883.33"/>
    <n v="666.67"/>
    <n v="34550"/>
    <n v="45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99"/>
    <d v="2026-05-13T00:00:00"/>
    <m/>
    <m/>
    <m/>
    <s v="x"/>
    <m/>
    <n v="660392.68999999994"/>
    <s v="LTMEL"/>
    <n v="511938"/>
    <n v="1938"/>
    <s v="WVWZZZCD5TW020648"/>
    <s v="DLM - CPTE"/>
    <s v="GOLF"/>
    <n v="33883.33"/>
    <n v="666.67"/>
    <n v="34550"/>
    <n v="4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99"/>
    <d v="2026-05-11T00:00:00"/>
    <m/>
    <m/>
    <m/>
    <s v="x"/>
    <m/>
    <n v="660392.68999999994"/>
    <s v="LTMEL"/>
    <n v="511939"/>
    <n v="1939"/>
    <s v="WVWZZZCD2TW238921"/>
    <s v="DLM - CPTE"/>
    <s v="GOLF"/>
    <n v="33883.33"/>
    <n v="666.67"/>
    <n v="34550"/>
    <n v="4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0"/>
    <s v="C"/>
    <x v="0"/>
    <x v="15"/>
    <d v="2026-04-07T00:00:00"/>
    <m/>
    <m/>
    <m/>
    <m/>
    <m/>
    <n v="0"/>
    <s v="ASNMA"/>
    <n v="511940"/>
    <n v="1940"/>
    <s v="WVGZZZCT0TW035237"/>
    <s v="HASBI RACHID ."/>
    <s v="TIGUAN"/>
    <n v="37280"/>
    <n v="516.66999999999996"/>
    <n v="37796.67"/>
    <n v="82"/>
    <n v="924.49"/>
    <n v="95"/>
    <m/>
    <n v="829.49"/>
    <n v="2.4459562178361215E-2"/>
    <n v="808.33"/>
    <n v="-3900"/>
    <m/>
    <s v="marge négative"/>
    <n v="0.13"/>
    <n v="0.13"/>
    <n v="107.83370000000001"/>
    <m/>
    <n v="107.83370000000001"/>
    <s v="VWB"/>
    <n v="0"/>
    <n v="50"/>
    <n v="1"/>
    <n v="1"/>
    <m/>
    <m/>
    <n v="1"/>
    <s v="Val de Lys Automobiles"/>
    <s v="VOLKSWAGEN"/>
    <m/>
    <s v="Val de Lys "/>
    <n v="924.49"/>
    <n v="2.4459562178361215E-2"/>
    <s v="NON"/>
  </r>
  <r>
    <x v="6"/>
    <s v="NP"/>
    <x v="0"/>
    <x v="99"/>
    <d v="2026-05-12T00:00:00"/>
    <m/>
    <m/>
    <m/>
    <s v="x"/>
    <m/>
    <n v="660392.68999999994"/>
    <s v="LTMEL"/>
    <n v="511940"/>
    <n v="1940"/>
    <s v="WVWZZZCD7TW243340"/>
    <s v="DLM - CPTE"/>
    <s v="GOLF"/>
    <n v="33883.33"/>
    <n v="666.67"/>
    <n v="34550"/>
    <n v="3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99"/>
    <d v="2026-05-12T00:00:00"/>
    <m/>
    <m/>
    <m/>
    <s v="x"/>
    <m/>
    <n v="660392.68999999994"/>
    <s v="LTMEL"/>
    <n v="511941"/>
    <n v="1941"/>
    <s v="WVWZZZCD9TW243615"/>
    <s v="DLM - CPTE"/>
    <s v="GOLF"/>
    <n v="33883.33"/>
    <n v="666.67"/>
    <n v="34550"/>
    <n v="31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99"/>
    <d v="2026-05-12T00:00:00"/>
    <m/>
    <m/>
    <m/>
    <s v="x"/>
    <m/>
    <n v="660392.68999999994"/>
    <s v="LTMEL"/>
    <n v="511942"/>
    <n v="1942"/>
    <s v="WVWZZZCD5TW238962"/>
    <s v="DLM - CPTE"/>
    <s v="GOLF"/>
    <n v="33883.33"/>
    <n v="666.67"/>
    <n v="34550"/>
    <n v="4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99"/>
    <d v="2026-05-13T00:00:00"/>
    <m/>
    <m/>
    <m/>
    <s v="x"/>
    <m/>
    <n v="660392.68999999994"/>
    <s v="LTMEL"/>
    <n v="511943"/>
    <n v="1943"/>
    <s v="WVWZZZCD8TW238664"/>
    <s v="DLM - CPTE"/>
    <s v="GOLF"/>
    <n v="33883.33"/>
    <n v="666.67"/>
    <n v="34550"/>
    <n v="4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s v="VOLKSWAGEN"/>
    <m/>
    <s v="Sociétés NORD"/>
    <n v="786"/>
    <n v="2.2749638205499276E-2"/>
    <s v="NON"/>
  </r>
  <r>
    <x v="6"/>
    <s v="NP"/>
    <x v="0"/>
    <x v="79"/>
    <d v="2026-04-17T00:00:00"/>
    <m/>
    <m/>
    <m/>
    <s v="x"/>
    <m/>
    <n v="1071256.81"/>
    <s v="LTMEL"/>
    <n v="511944"/>
    <n v="1944"/>
    <s v="WVWZZZCD7TW237943"/>
    <s v="DLM - CPTE"/>
    <s v="GOLF"/>
    <n v="33883.33"/>
    <n v="666.67"/>
    <n v="34550"/>
    <n v="25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NP"/>
    <x v="0"/>
    <x v="79"/>
    <d v="2026-04-17T00:00:00"/>
    <m/>
    <m/>
    <m/>
    <s v="x"/>
    <m/>
    <n v="1071256.81"/>
    <s v="LTMEL"/>
    <n v="511945"/>
    <n v="1945"/>
    <s v="WVWZZZCD4TW238838"/>
    <s v="DLM - CPTE"/>
    <s v="GOLF"/>
    <n v="33883.33"/>
    <n v="666.67"/>
    <n v="34550"/>
    <n v="2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s v="VOLKSWAGEN"/>
    <m/>
    <s v="Sociétés NORD"/>
    <n v="786"/>
    <n v="2.2749638205499276E-2"/>
    <s v="NON"/>
  </r>
  <r>
    <x v="6"/>
    <s v="C"/>
    <x v="0"/>
    <x v="40"/>
    <d v="2026-01-05T00:00:00"/>
    <m/>
    <m/>
    <m/>
    <m/>
    <m/>
    <n v="0"/>
    <s v="VAGWO"/>
    <n v="511948"/>
    <n v="1948"/>
    <s v="WVGZZZC13TY035879"/>
    <s v="ROBERT  ROSE"/>
    <s v="T CROSS"/>
    <n v="22622.33"/>
    <n v="1154.17"/>
    <n v="23776.5"/>
    <n v="35"/>
    <n v="859.34"/>
    <n v="95"/>
    <m/>
    <n v="764.34"/>
    <n v="3.6142409522007028E-2"/>
    <n v="-2766.66"/>
    <n v="0"/>
    <m/>
    <m/>
    <n v="0.1"/>
    <n v="0.13"/>
    <n v="76.434000000000012"/>
    <m/>
    <n v="76.434000000000012"/>
    <s v="VWB"/>
    <n v="30"/>
    <n v="50"/>
    <n v="1"/>
    <n v="1"/>
    <m/>
    <m/>
    <n v="1"/>
    <s v="Valauto Hainaut"/>
    <s v="VOLKSWAGEN"/>
    <m/>
    <s v="Valauto Hainaut VW"/>
    <n v="859.34"/>
    <n v="3.6142409522007028E-2"/>
    <s v="NON"/>
  </r>
  <r>
    <x v="6"/>
    <s v="C"/>
    <x v="0"/>
    <x v="90"/>
    <d v="2026-04-01T00:00:00"/>
    <m/>
    <m/>
    <m/>
    <m/>
    <m/>
    <n v="0"/>
    <s v="VAFFA"/>
    <n v="511949"/>
    <n v="1949"/>
    <s v="WVGZZZA29TV039254"/>
    <s v="SEKULAK  JULIE"/>
    <s v="T ROC"/>
    <n v="24380.67"/>
    <n v="308.33"/>
    <n v="24689"/>
    <n v="47"/>
    <n v="1136.54"/>
    <n v="95"/>
    <m/>
    <n v="1041.54"/>
    <n v="4.6034266272429014E-2"/>
    <n v="0"/>
    <n v="0"/>
    <m/>
    <m/>
    <n v="7.0000000000000007E-2"/>
    <n v="7.0000000000000007E-2"/>
    <n v="72.907800000000009"/>
    <m/>
    <n v="72.907800000000009"/>
    <s v="VWB"/>
    <n v="30"/>
    <n v="50"/>
    <n v="1"/>
    <n v="1"/>
    <m/>
    <m/>
    <n v="1"/>
    <s v="Valauto Hainaut"/>
    <s v="VOLKSWAGEN"/>
    <m/>
    <s v="Valauto Hainaut VW"/>
    <n v="1136.54"/>
    <n v="4.6034266272429014E-2"/>
    <s v="NON"/>
  </r>
  <r>
    <x v="6"/>
    <s v="C"/>
    <x v="0"/>
    <x v="0"/>
    <d v="2026-01-16T00:00:00"/>
    <m/>
    <m/>
    <m/>
    <m/>
    <m/>
    <n v="0"/>
    <s v="VAFFA"/>
    <n v="511950"/>
    <n v="1950"/>
    <s v="WVGZZZR47TW509250"/>
    <s v="NPEC"/>
    <s v="TAYRON"/>
    <n v="51446.67"/>
    <n v="3704.17"/>
    <n v="55150.84"/>
    <n v="23"/>
    <n v="1590.66"/>
    <n v="94.99"/>
    <m/>
    <n v="1495.67"/>
    <n v="2.8841990439311536E-2"/>
    <n v="0"/>
    <n v="0"/>
    <m/>
    <m/>
    <n v="0.1"/>
    <n v="7.0000000000000007E-2"/>
    <n v="149.56700000000001"/>
    <m/>
    <n v="149.56700000000001"/>
    <s v="VWB"/>
    <n v="30"/>
    <n v="50"/>
    <n v="1"/>
    <n v="1"/>
    <m/>
    <m/>
    <n v="1"/>
    <s v="Valauto Hainaut"/>
    <s v="VOLKSWAGEN"/>
    <m/>
    <s v="Valauto Hainaut VW"/>
    <n v="1590.66"/>
    <n v="2.8841990439311536E-2"/>
    <s v="NON"/>
  </r>
  <r>
    <x v="0"/>
    <s v="C"/>
    <x v="0"/>
    <x v="53"/>
    <d v="2026-02-04T00:00:00"/>
    <m/>
    <m/>
    <m/>
    <m/>
    <m/>
    <n v="0"/>
    <s v="ASYPA"/>
    <n v="511954"/>
    <n v="1954"/>
    <s v="WVGZZZCT1TW431810"/>
    <s v="DELEAU ISABELLE"/>
    <s v="TIGUAN"/>
    <n v="44196.67"/>
    <n v="462.5"/>
    <n v="44659.17"/>
    <n v="11"/>
    <n v="887.81999999999994"/>
    <n v="95"/>
    <m/>
    <n v="792.81999999999994"/>
    <n v="1.9879903724139968E-2"/>
    <n v="0"/>
    <n v="-2500"/>
    <m/>
    <m/>
    <n v="7.0000000000000007E-2"/>
    <n v="7.0000000000000007E-2"/>
    <n v="55.497399999999999"/>
    <m/>
    <n v="55.497399999999999"/>
    <s v="VWB"/>
    <m/>
    <s v="0"/>
    <n v="1"/>
    <n v="1"/>
    <m/>
    <m/>
    <n v="1"/>
    <s v="Val de Lys Automobiles"/>
    <s v="VOLKSWAGEN"/>
    <m/>
    <s v="Val de Lys "/>
    <n v="887.81999999999994"/>
    <n v="1.9879903724139968E-2"/>
    <s v="NON"/>
  </r>
  <r>
    <x v="5"/>
    <s v="C"/>
    <x v="0"/>
    <x v="94"/>
    <d v="2026-01-22T00:00:00"/>
    <m/>
    <m/>
    <m/>
    <m/>
    <m/>
    <n v="0"/>
    <s v="CAJLE"/>
    <n v="511954"/>
    <n v="1954"/>
    <s v="WVWZZZED7TE018516"/>
    <s v="VANDERSANDEN FRANCE SAS"/>
    <s v="ID 7"/>
    <n v="48438.33"/>
    <n v="5516.66"/>
    <n v="53954.990000000005"/>
    <n v="13"/>
    <n v="4950.95"/>
    <n v="95"/>
    <m/>
    <n v="4855.95"/>
    <n v="9.1760743538271419E-2"/>
    <n v="0"/>
    <n v="0"/>
    <m/>
    <m/>
    <n v="7.0000000000000007E-2"/>
    <n v="7.0000000000000007E-2"/>
    <n v="339.91650000000004"/>
    <m/>
    <n v="339.91650000000004"/>
    <s v=""/>
    <n v="0"/>
    <n v="100"/>
    <n v="1"/>
    <n v="1"/>
    <m/>
    <m/>
    <n v="1"/>
    <s v="Valauto Cambrai"/>
    <s v="VOLKSWAGEN"/>
    <m/>
    <s v="Valauto Cambrai"/>
    <n v="4950.95"/>
    <n v="9.1760743538271419E-2"/>
    <s v="NON"/>
  </r>
  <r>
    <x v="0"/>
    <s v="C"/>
    <x v="0"/>
    <x v="54"/>
    <d v="2026-02-24T00:00:00"/>
    <m/>
    <m/>
    <m/>
    <m/>
    <m/>
    <n v="0"/>
    <s v="VSYPA"/>
    <n v="511955"/>
    <n v="1955"/>
    <s v="WVWZZZAW0TU016023"/>
    <s v="LEPERS AURELIE"/>
    <s v="POLO"/>
    <n v="20201.5"/>
    <n v="-112.5"/>
    <n v="20089"/>
    <n v="76"/>
    <n v="697.69"/>
    <n v="95"/>
    <m/>
    <n v="602.69000000000005"/>
    <n v="3.472995171486884E-2"/>
    <n v="0"/>
    <n v="0"/>
    <m/>
    <m/>
    <n v="7.0000000000000007E-2"/>
    <n v="0.1"/>
    <n v="42.188300000000005"/>
    <m/>
    <n v="42.188300000000005"/>
    <s v="VWB"/>
    <n v="30"/>
    <m/>
    <n v="0"/>
    <n v="1"/>
    <m/>
    <m/>
    <n v="0"/>
    <s v="Val de Lys Automobiles"/>
    <s v="VOLKSWAGEN"/>
    <m/>
    <s v="Sociétés NORD"/>
    <n v="697.69"/>
    <n v="3.472995171486884E-2"/>
    <s v="NON"/>
  </r>
  <r>
    <x v="6"/>
    <s v="C"/>
    <x v="0"/>
    <x v="20"/>
    <d v="2026-01-21T00:00:00"/>
    <m/>
    <m/>
    <m/>
    <m/>
    <m/>
    <n v="0"/>
    <s v="VAFFA"/>
    <n v="511956"/>
    <n v="1956"/>
    <s v="WVGZZZA15TV067026"/>
    <s v="GALLET SYLVIE"/>
    <s v="T ROC"/>
    <n v="26247.33"/>
    <n v="933.34"/>
    <n v="27180.670000000002"/>
    <n v="33"/>
    <n v="231.4"/>
    <n v="95"/>
    <m/>
    <n v="136.4"/>
    <n v="8.5134030912409446E-3"/>
    <n v="-3966.67"/>
    <n v="0"/>
    <m/>
    <m/>
    <n v="0.1"/>
    <n v="0.13"/>
    <n v="13.64"/>
    <m/>
    <n v="13.64"/>
    <s v="VWB"/>
    <n v="30"/>
    <m/>
    <n v="0"/>
    <n v="1"/>
    <m/>
    <m/>
    <n v="0"/>
    <s v="Valauto Hainaut"/>
    <s v="VOLKSWAGEN"/>
    <m/>
    <s v="Valauto Hainaut VW"/>
    <n v="231.4"/>
    <n v="8.5134030912409446E-3"/>
    <s v="NON"/>
  </r>
  <r>
    <x v="6"/>
    <s v="C"/>
    <x v="0"/>
    <x v="20"/>
    <d v="2026-01-21T00:00:00"/>
    <m/>
    <m/>
    <m/>
    <m/>
    <m/>
    <n v="0"/>
    <s v="VAFFA"/>
    <n v="511957"/>
    <n v="1957"/>
    <s v="WVGZZZA27TV010500"/>
    <s v="LAURENT CELINE"/>
    <s v="T ROC"/>
    <n v="27305.67"/>
    <n v="1683.33"/>
    <n v="28989"/>
    <n v="33"/>
    <n v="964.65"/>
    <n v="95"/>
    <m/>
    <n v="869.65"/>
    <n v="3.3276415191969368E-2"/>
    <n v="0"/>
    <n v="-2348.1"/>
    <m/>
    <m/>
    <n v="0.1"/>
    <n v="0.13"/>
    <n v="86.965000000000003"/>
    <m/>
    <n v="86.965000000000003"/>
    <s v="VWB"/>
    <n v="30"/>
    <n v="50"/>
    <n v="1"/>
    <n v="1"/>
    <m/>
    <m/>
    <n v="1"/>
    <s v="Valauto Hainaut"/>
    <s v="VOLKSWAGEN"/>
    <m/>
    <s v="Valauto Hainaut VW"/>
    <n v="964.65"/>
    <n v="3.3276415191969368E-2"/>
    <s v="NON"/>
  </r>
  <r>
    <x v="6"/>
    <s v="NP"/>
    <x v="0"/>
    <x v="29"/>
    <d v="2026-03-06T00:00:00"/>
    <m/>
    <m/>
    <m/>
    <s v="x"/>
    <m/>
    <n v="90"/>
    <s v="VAFFA"/>
    <n v="511958"/>
    <n v="1958"/>
    <s v="WVWZZZAW0TU041519"/>
    <s v="AGNOLETTI  SIMON"/>
    <s v="POLO"/>
    <n v="17714"/>
    <n v="233.33"/>
    <n v="17947.330000000002"/>
    <n v="40"/>
    <n v="497.45"/>
    <n v="95"/>
    <m/>
    <n v="402.45"/>
    <n v="2.7717214761192887E-2"/>
    <n v="-966.67"/>
    <n v="0"/>
    <m/>
    <s v="solde client écart CG "/>
    <n v="0.1"/>
    <n v="7.0000000000000007E-2"/>
    <n v="40.245000000000005"/>
    <m/>
    <n v="40.245000000000005"/>
    <s v="VWB"/>
    <n v="30"/>
    <m/>
    <n v="0"/>
    <n v="1"/>
    <m/>
    <m/>
    <n v="0"/>
    <s v="Valauto Hainaut"/>
    <s v="VOLKSWAGEN"/>
    <m/>
    <s v="Valauto Hainaut VW"/>
    <n v="497.45"/>
    <n v="2.7717214761192887E-2"/>
    <s v="NON"/>
  </r>
  <r>
    <x v="5"/>
    <s v="C"/>
    <x v="0"/>
    <x v="87"/>
    <d v="2026-01-29T00:00:00"/>
    <m/>
    <m/>
    <m/>
    <m/>
    <m/>
    <m/>
    <s v="CAMLA"/>
    <n v="511958"/>
    <n v="1958"/>
    <s v="WVWZZZAW2TU035494"/>
    <s v="WIDEHEM MARYLISE"/>
    <s v="POLO"/>
    <n v="22014"/>
    <n v="766.67"/>
    <n v="22780.67"/>
    <n v="2"/>
    <n v="771.32"/>
    <n v="95"/>
    <m/>
    <n v="676.32"/>
    <n v="3.3858530060792771E-2"/>
    <n v="0"/>
    <n v="-856.67"/>
    <m/>
    <m/>
    <n v="0.1"/>
    <n v="7.0000000000000007E-2"/>
    <n v="67.632000000000005"/>
    <m/>
    <n v="67.632000000000005"/>
    <s v="VWB"/>
    <n v="30"/>
    <n v="50"/>
    <n v="1"/>
    <n v="1"/>
    <m/>
    <m/>
    <n v="1"/>
    <s v="Valauto Cambrai"/>
    <s v="VOLKSWAGEN"/>
    <m/>
    <s v="Valauto Cambrai"/>
    <n v="771.32"/>
    <n v="3.3858530060792771E-2"/>
    <s v="NON"/>
  </r>
  <r>
    <x v="6"/>
    <s v="C"/>
    <x v="0"/>
    <x v="0"/>
    <d v="2026-01-16T00:00:00"/>
    <m/>
    <m/>
    <m/>
    <m/>
    <m/>
    <n v="0"/>
    <s v="VACLE"/>
    <n v="511959"/>
    <n v="1959"/>
    <s v="WVGZZZC18TY021976"/>
    <s v="DELSARTE"/>
    <s v="T CROSS"/>
    <n v="23872.33"/>
    <n v="979.17"/>
    <n v="24851.5"/>
    <n v="25"/>
    <n v="934.59"/>
    <n v="95"/>
    <m/>
    <n v="839.59"/>
    <n v="3.7606985493833373E-2"/>
    <n v="-1083.33"/>
    <n v="-1683.33"/>
    <m/>
    <m/>
    <n v="0.1"/>
    <n v="0.13"/>
    <n v="83.959000000000003"/>
    <m/>
    <n v="83.959000000000003"/>
    <s v="VWB"/>
    <n v="30"/>
    <n v="20"/>
    <n v="1"/>
    <n v="1"/>
    <m/>
    <m/>
    <n v="1"/>
    <s v="Valauto Hainaut"/>
    <s v="VOLKSWAGEN"/>
    <m/>
    <s v="Valauto Hainaut VW"/>
    <n v="934.59"/>
    <n v="3.7606985493833373E-2"/>
    <s v="NON"/>
  </r>
  <r>
    <x v="5"/>
    <s v="NC"/>
    <x v="0"/>
    <x v="33"/>
    <d v="2026-03-27T00:00:00"/>
    <m/>
    <m/>
    <s v="x"/>
    <m/>
    <m/>
    <m/>
    <s v="CAEBR"/>
    <n v="511959"/>
    <n v="1959"/>
    <s v="WVWZZZAW2SU097704"/>
    <s v="BIENCOURT ERIC"/>
    <s v="POLO"/>
    <n v="20201.5"/>
    <n v="1029.17"/>
    <n v="21230.67"/>
    <n v="159"/>
    <n v="420.91"/>
    <n v="95"/>
    <m/>
    <n v="325.91000000000003"/>
    <n v="1.9825563677453424E-2"/>
    <n v="-2410.7600000000002"/>
    <n v="-416.67"/>
    <m/>
    <s v="prime 416€ non compatible VD"/>
    <m/>
    <n v="0.13"/>
    <n v="0"/>
    <m/>
    <n v="0"/>
    <s v="VWB"/>
    <n v="0"/>
    <s v="0"/>
    <n v="1"/>
    <n v="1"/>
    <m/>
    <m/>
    <n v="1"/>
    <s v="Valauto Cambrai"/>
    <s v="VOLKSWAGEN"/>
    <m/>
    <s v="Valauto Cambrai"/>
    <n v="420.91"/>
    <n v="1.9825563677453424E-2"/>
    <s v="NON"/>
  </r>
  <r>
    <x v="6"/>
    <s v="C"/>
    <x v="0"/>
    <x v="28"/>
    <d v="2026-06-17T00:00:00"/>
    <m/>
    <m/>
    <m/>
    <m/>
    <m/>
    <m/>
    <s v="RQFST"/>
    <n v="511961"/>
    <n v="1961"/>
    <s v="WVGZZZE26TE044180"/>
    <s v="DELCOURT CATHERINE"/>
    <s v="ID 4"/>
    <n v="37605"/>
    <n v="4708.34"/>
    <n v="42313.34"/>
    <n v="86"/>
    <n v="1994.6"/>
    <n v="95"/>
    <m/>
    <n v="1899.6"/>
    <n v="4.7138798308051316E-2"/>
    <n v="-5566.67"/>
    <n v="0"/>
    <m/>
    <m/>
    <n v="0.1"/>
    <n v="0.1"/>
    <n v="189.96"/>
    <m/>
    <n v="189.96"/>
    <s v="VWB"/>
    <n v="30"/>
    <n v="50"/>
    <n v="1"/>
    <n v="1"/>
    <m/>
    <m/>
    <n v="1"/>
    <s v="Valauto Hainaut"/>
    <s v="VOLKSWAGEN"/>
    <m/>
    <s v="Valauto Roncq VW"/>
    <n v="1994.6"/>
    <n v="4.7138798308051316E-2"/>
    <s v="NON"/>
  </r>
  <r>
    <x v="6"/>
    <s v="C"/>
    <x v="0"/>
    <x v="63"/>
    <d v="2026-04-15T00:00:00"/>
    <m/>
    <m/>
    <m/>
    <m/>
    <m/>
    <n v="0"/>
    <s v="VAGWO"/>
    <n v="511964"/>
    <n v="1964"/>
    <s v="WVGZZZA2XTV059786"/>
    <s v="VANDESQUILLE JOELLE"/>
    <s v="T ROC"/>
    <n v="33555.67"/>
    <n v="1800"/>
    <n v="35355.67"/>
    <n v="34"/>
    <n v="1611.24"/>
    <n v="95"/>
    <m/>
    <n v="1516.24"/>
    <n v="4.5572322628873958E-2"/>
    <n v="0"/>
    <n v="-916.67"/>
    <m/>
    <m/>
    <n v="7.0000000000000007E-2"/>
    <n v="7.0000000000000007E-2"/>
    <n v="106.13680000000001"/>
    <m/>
    <n v="106.13680000000001"/>
    <s v="VWB-no"/>
    <n v="30"/>
    <m/>
    <n v="0"/>
    <n v="1"/>
    <m/>
    <m/>
    <n v="0"/>
    <s v="Valauto Hainaut"/>
    <s v="VOLKSWAGEN"/>
    <m/>
    <s v="Valauto Hainaut VW"/>
    <n v="1611.24"/>
    <n v="4.5572322628873958E-2"/>
    <s v="NON"/>
  </r>
  <r>
    <x v="6"/>
    <s v="C"/>
    <x v="0"/>
    <x v="108"/>
    <d v="2026-02-13T00:00:00"/>
    <m/>
    <m/>
    <m/>
    <m/>
    <m/>
    <n v="0"/>
    <s v="VAFFA"/>
    <n v="511965"/>
    <n v="1965"/>
    <s v="WVGZZZA15TV079287"/>
    <s v="DECAUDIN ET MME BASTIEN MATTHIEU"/>
    <s v="T ROC"/>
    <n v="26247.33"/>
    <n v="933.34"/>
    <n v="27180.670000000002"/>
    <n v="30"/>
    <n v="814.09"/>
    <n v="95"/>
    <m/>
    <n v="719.09"/>
    <n v="2.9951064488108643E-2"/>
    <n v="-3966.67"/>
    <n v="0"/>
    <m/>
    <m/>
    <n v="0.1"/>
    <n v="0.13"/>
    <n v="71.909000000000006"/>
    <m/>
    <n v="71.909000000000006"/>
    <s v="VWB"/>
    <n v="30"/>
    <n v="50"/>
    <n v="1"/>
    <n v="1"/>
    <m/>
    <m/>
    <n v="1"/>
    <s v="Valauto Hainaut"/>
    <s v="VOLKSWAGEN"/>
    <m/>
    <s v="Valauto Hainaut VW"/>
    <n v="814.09"/>
    <n v="2.9951064488108643E-2"/>
    <s v="NON"/>
  </r>
  <r>
    <x v="6"/>
    <s v="C"/>
    <x v="0"/>
    <x v="100"/>
    <d v="2026-01-29T00:00:00"/>
    <m/>
    <m/>
    <m/>
    <m/>
    <m/>
    <n v="0"/>
    <s v="VAGWO"/>
    <n v="511967"/>
    <n v="1967"/>
    <s v="WVGZZZA24TV004573"/>
    <s v="MARKOWIAK ALAIN"/>
    <s v="T ROC"/>
    <n v="34805.67"/>
    <n v="3508.34"/>
    <n v="38314.009999999995"/>
    <n v="7"/>
    <n v="1604.77"/>
    <n v="95"/>
    <m/>
    <n v="1509.77"/>
    <n v="4.1884678737621049E-2"/>
    <n v="0"/>
    <n v="-916.67"/>
    <m/>
    <m/>
    <n v="0.1"/>
    <n v="0.13"/>
    <n v="150.977"/>
    <m/>
    <n v="150.977"/>
    <s v="VWB"/>
    <n v="0"/>
    <n v="20"/>
    <n v="1"/>
    <n v="1"/>
    <m/>
    <m/>
    <n v="1"/>
    <s v="Valauto Hainaut"/>
    <s v="VOLKSWAGEN"/>
    <m/>
    <s v="Valauto Hainaut VW"/>
    <n v="1604.77"/>
    <n v="4.1884678737621049E-2"/>
    <s v="NON"/>
  </r>
  <r>
    <x v="6"/>
    <s v="C"/>
    <x v="0"/>
    <x v="12"/>
    <d v="2026-05-06T00:00:00"/>
    <m/>
    <m/>
    <m/>
    <m/>
    <m/>
    <n v="0"/>
    <s v="VAGWO"/>
    <n v="511968"/>
    <n v="1968"/>
    <s v="WVWZZZE17TP054345"/>
    <s v="HIVERNIAUX  LUDIVINE"/>
    <s v="ID 3"/>
    <n v="28533.33"/>
    <n v="1666.67"/>
    <n v="30200"/>
    <n v="12"/>
    <n v="1037.3399999999999"/>
    <n v="95"/>
    <m/>
    <n v="942.33999999999992"/>
    <n v="3.4349006622516554E-2"/>
    <n v="-3666.67"/>
    <n v="0"/>
    <m/>
    <m/>
    <n v="0.08"/>
    <n v="0.08"/>
    <n v="75.387199999999993"/>
    <m/>
    <n v="75.387199999999993"/>
    <s v="VWB"/>
    <n v="30"/>
    <m/>
    <n v="0"/>
    <n v="1"/>
    <m/>
    <m/>
    <n v="0"/>
    <s v="Valauto Hainaut"/>
    <s v="VOLKSWAGEN"/>
    <m/>
    <s v="Valauto Hainaut VW"/>
    <n v="1037.3399999999999"/>
    <n v="3.4349006622516554E-2"/>
    <s v="NON"/>
  </r>
  <r>
    <x v="6"/>
    <s v="C"/>
    <x v="0"/>
    <x v="65"/>
    <d v="2026-06-26T00:00:00"/>
    <m/>
    <m/>
    <m/>
    <m/>
    <m/>
    <n v="0"/>
    <s v="VAFFA"/>
    <n v="511970"/>
    <n v="1970"/>
    <s v="WVGZZZC15VY028662"/>
    <s v="LEPERS ANN"/>
    <s v="T CROSS"/>
    <n v="22622.33"/>
    <n v="525"/>
    <n v="23147.33"/>
    <n v="23"/>
    <n v="815.31"/>
    <n v="95.01"/>
    <m/>
    <n v="720.3"/>
    <n v="3.5222636908878904E-2"/>
    <n v="0"/>
    <n v="-2016.66"/>
    <m/>
    <m/>
    <n v="7.0000000000000007E-2"/>
    <n v="7.0000000000000007E-2"/>
    <n v="50.420999999999999"/>
    <m/>
    <n v="50.420999999999999"/>
    <s v="VWB"/>
    <n v="30"/>
    <m/>
    <n v="0"/>
    <n v="1"/>
    <m/>
    <m/>
    <n v="0"/>
    <s v="Valauto Hainaut"/>
    <s v="VOLKSWAGEN"/>
    <m/>
    <s v="Valauto Hainaut VW"/>
    <n v="815.31"/>
    <n v="3.5222636908878904E-2"/>
    <s v="NON"/>
  </r>
  <r>
    <x v="6"/>
    <s v="C"/>
    <x v="0"/>
    <x v="6"/>
    <d v="2026-02-17T00:00:00"/>
    <m/>
    <m/>
    <m/>
    <m/>
    <m/>
    <n v="0"/>
    <s v="VAFFA"/>
    <n v="511971"/>
    <n v="1971"/>
    <s v="WVGZZZA20TV023458"/>
    <s v="GOLD NORD"/>
    <s v="T ROC"/>
    <n v="34805.67"/>
    <n v="3858.33"/>
    <n v="38664"/>
    <n v="11"/>
    <n v="1462.23"/>
    <n v="95"/>
    <m/>
    <n v="1367.23"/>
    <n v="3.7818901303538176E-2"/>
    <n v="0"/>
    <n v="0"/>
    <m/>
    <m/>
    <n v="0.1"/>
    <n v="7.0000000000000007E-2"/>
    <n v="136.72300000000001"/>
    <m/>
    <n v="136.72300000000001"/>
    <s v=""/>
    <n v="30"/>
    <m/>
    <n v="0"/>
    <n v="1"/>
    <m/>
    <m/>
    <n v="0"/>
    <s v="Valauto Hainaut"/>
    <s v="VOLKSWAGEN"/>
    <m/>
    <s v="Valauto Hainaut VW"/>
    <n v="1462.23"/>
    <n v="3.7818901303538176E-2"/>
    <s v="NON"/>
  </r>
  <r>
    <x v="6"/>
    <s v="C"/>
    <x v="0"/>
    <x v="6"/>
    <d v="2026-02-17T00:00:00"/>
    <m/>
    <m/>
    <m/>
    <m/>
    <m/>
    <n v="0"/>
    <s v="VAFFA"/>
    <n v="511972"/>
    <n v="1972"/>
    <s v="WVGZZZA22TV013384"/>
    <s v="DE SOUSA ELOISE"/>
    <s v="T ROC"/>
    <n v="24380.67"/>
    <n v="808.33"/>
    <n v="25189"/>
    <n v="18"/>
    <n v="767.25"/>
    <n v="95"/>
    <m/>
    <n v="672.25"/>
    <n v="3.0459724482909206E-2"/>
    <n v="0"/>
    <n v="-916.67"/>
    <m/>
    <m/>
    <n v="0.1"/>
    <n v="0.13"/>
    <n v="67.225000000000009"/>
    <m/>
    <n v="67.225000000000009"/>
    <s v="VWB"/>
    <n v="30"/>
    <n v="50"/>
    <n v="1"/>
    <n v="1"/>
    <m/>
    <m/>
    <n v="1"/>
    <s v="Valauto Hainaut"/>
    <s v="VOLKSWAGEN"/>
    <m/>
    <s v="Valauto Hainaut VW"/>
    <n v="767.25"/>
    <n v="3.0459724482909206E-2"/>
    <s v="NON"/>
  </r>
  <r>
    <x v="6"/>
    <s v="C"/>
    <x v="0"/>
    <x v="23"/>
    <d v="2026-06-19T00:00:00"/>
    <m/>
    <m/>
    <m/>
    <m/>
    <m/>
    <n v="0"/>
    <s v="VAGWO"/>
    <n v="511973"/>
    <n v="1973"/>
    <s v="WVGZZZA24TV111798"/>
    <s v="GOURGUECHON ALEXIS"/>
    <s v="T ROC"/>
    <n v="31472.33"/>
    <n v="666.67"/>
    <n v="32139"/>
    <n v="30"/>
    <n v="1693.43"/>
    <n v="95"/>
    <m/>
    <n v="1598.43"/>
    <n v="5.2690811786303249E-2"/>
    <n v="0"/>
    <n v="-916.67"/>
    <m/>
    <m/>
    <n v="7.0000000000000007E-2"/>
    <n v="7.0000000000000007E-2"/>
    <n v="111.89010000000002"/>
    <m/>
    <n v="111.89010000000002"/>
    <s v="VWB"/>
    <n v="0"/>
    <n v="50"/>
    <n v="1"/>
    <n v="1"/>
    <m/>
    <m/>
    <n v="1"/>
    <s v="Valauto Hainaut"/>
    <s v="VOLKSWAGEN"/>
    <m/>
    <s v="Valauto Hainaut VW"/>
    <n v="1693.43"/>
    <n v="5.2690811786303249E-2"/>
    <s v="NON"/>
  </r>
  <r>
    <x v="6"/>
    <s v="C"/>
    <x v="0"/>
    <x v="66"/>
    <d v="2026-06-12T00:00:00"/>
    <m/>
    <m/>
    <m/>
    <m/>
    <m/>
    <n v="0"/>
    <s v="VAFFA"/>
    <n v="511974"/>
    <n v="1974"/>
    <s v="WVWZZZAW2VU010839"/>
    <s v="RENARD  BERNARD"/>
    <s v="POLO"/>
    <n v="17714"/>
    <n v="775"/>
    <n v="18489"/>
    <n v="2"/>
    <n v="707.46"/>
    <n v="95"/>
    <m/>
    <n v="612.46"/>
    <n v="3.8263832549083242E-2"/>
    <n v="0"/>
    <n v="-1383.34"/>
    <m/>
    <m/>
    <n v="7.0000000000000007E-2"/>
    <n v="7.0000000000000007E-2"/>
    <n v="42.872200000000007"/>
    <m/>
    <n v="42.872200000000007"/>
    <s v="VWB"/>
    <n v="30"/>
    <m/>
    <n v="0"/>
    <n v="1"/>
    <m/>
    <m/>
    <n v="0"/>
    <s v="Valauto Hainaut"/>
    <s v="VOLKSWAGEN"/>
    <m/>
    <s v="Valauto Hainaut VW"/>
    <n v="707.46"/>
    <n v="3.8263832549083242E-2"/>
    <s v="NON"/>
  </r>
  <r>
    <x v="6"/>
    <s v="C"/>
    <x v="0"/>
    <x v="88"/>
    <d v="2026-05-28T00:00:00"/>
    <m/>
    <m/>
    <m/>
    <m/>
    <m/>
    <n v="0"/>
    <s v="VSJTI"/>
    <n v="511980"/>
    <n v="1980"/>
    <s v="WVGZZZCT3TW443909"/>
    <s v="STBM"/>
    <s v="TIGUAN"/>
    <n v="49196.67"/>
    <n v="2633.34"/>
    <n v="51830.009999999995"/>
    <n v="50"/>
    <n v="1658.24"/>
    <n v="95"/>
    <m/>
    <n v="1563.24"/>
    <n v="3.199381979667764E-2"/>
    <n v="0"/>
    <n v="0"/>
    <m/>
    <m/>
    <n v="0.1"/>
    <n v="0.1"/>
    <n v="156.32400000000001"/>
    <m/>
    <n v="156.32400000000001"/>
    <s v="VWB"/>
    <n v="0"/>
    <n v="20"/>
    <n v="1"/>
    <n v="1"/>
    <m/>
    <m/>
    <n v="1"/>
    <s v="Valauto Hainaut"/>
    <s v="VOLKSWAGEN"/>
    <m/>
    <s v="Sociétés EST"/>
    <n v="1658.24"/>
    <n v="3.199381979667764E-2"/>
    <s v="NON"/>
  </r>
  <r>
    <x v="5"/>
    <s v="C"/>
    <x v="0"/>
    <x v="94"/>
    <d v="2026-01-21T00:00:00"/>
    <m/>
    <m/>
    <m/>
    <m/>
    <m/>
    <n v="0"/>
    <s v="CAJLE"/>
    <n v="511990"/>
    <n v="1990"/>
    <s v="WVWZZZAW9TU025769"/>
    <s v="CHOVAUX MAIXENT"/>
    <s v="POLO"/>
    <n v="22430.67"/>
    <n v="579.16"/>
    <n v="23009.829999999998"/>
    <n v="23"/>
    <n v="895.69"/>
    <n v="95"/>
    <m/>
    <n v="800.69"/>
    <n v="3.8926406670540377E-2"/>
    <n v="-1440"/>
    <n v="0"/>
    <m/>
    <m/>
    <n v="0.1"/>
    <n v="7.0000000000000007E-2"/>
    <n v="80.069000000000017"/>
    <m/>
    <n v="80.069000000000017"/>
    <s v="VWB"/>
    <n v="30"/>
    <n v="50"/>
    <n v="1"/>
    <n v="1"/>
    <m/>
    <m/>
    <n v="1"/>
    <s v="Valauto Cambrai"/>
    <s v="VOLKSWAGEN"/>
    <m/>
    <s v="Valauto Cambrai"/>
    <n v="895.69"/>
    <n v="3.8926406670540377E-2"/>
    <s v="NON"/>
  </r>
  <r>
    <x v="5"/>
    <s v="C"/>
    <x v="0"/>
    <x v="96"/>
    <d v="2026-01-27T00:00:00"/>
    <m/>
    <m/>
    <m/>
    <m/>
    <m/>
    <n v="0"/>
    <s v="CAMLA"/>
    <n v="511993"/>
    <n v="1993"/>
    <s v="WVWZZZAW4TU024920"/>
    <s v="MAIRESSE  THEO"/>
    <s v="POLO"/>
    <n v="24705.67"/>
    <n v="670.83"/>
    <n v="25376.5"/>
    <n v="28"/>
    <n v="853.04"/>
    <n v="95"/>
    <m/>
    <n v="758.04"/>
    <n v="3.3615352787027368E-2"/>
    <n v="0"/>
    <n v="-1690.01"/>
    <m/>
    <m/>
    <n v="0.13"/>
    <n v="0.13"/>
    <n v="98.545199999999994"/>
    <m/>
    <n v="98.545199999999994"/>
    <s v="VWB"/>
    <n v="0"/>
    <n v="50"/>
    <n v="1"/>
    <n v="1"/>
    <m/>
    <m/>
    <n v="1"/>
    <s v="Valauto Cambrai"/>
    <s v="VOLKSWAGEN"/>
    <m/>
    <s v="Valauto Cambrai"/>
    <n v="853.04"/>
    <n v="3.3615352787027368E-2"/>
    <s v="NON"/>
  </r>
  <r>
    <x v="5"/>
    <s v="C"/>
    <x v="0"/>
    <x v="12"/>
    <d v="2026-05-06T00:00:00"/>
    <m/>
    <m/>
    <m/>
    <m/>
    <m/>
    <n v="0"/>
    <s v="CAJLE"/>
    <n v="511994"/>
    <n v="1994"/>
    <s v="WVGZZZA21TV089954"/>
    <s v="BIENCOURT ERIC"/>
    <s v="T ROC"/>
    <n v="27305.67"/>
    <n v="975"/>
    <n v="28280.67"/>
    <n v="12"/>
    <n v="159.36000000000001"/>
    <n v="95"/>
    <m/>
    <n v="64.360000000000014"/>
    <n v="5.6349442923381947E-3"/>
    <n v="-500"/>
    <n v="0"/>
    <m/>
    <m/>
    <n v="0.1"/>
    <n v="0.1"/>
    <n v="6.4360000000000017"/>
    <m/>
    <n v="6.4360000000000017"/>
    <s v="VWB"/>
    <n v="30"/>
    <m/>
    <n v="0"/>
    <n v="1"/>
    <m/>
    <m/>
    <n v="0"/>
    <s v="Valauto Cambrai"/>
    <s v="VOLKSWAGEN"/>
    <m/>
    <s v="Valauto Cambrai"/>
    <n v="159.36000000000001"/>
    <n v="5.6349442923381947E-3"/>
    <s v="NON"/>
  </r>
  <r>
    <x v="1"/>
    <s v="C"/>
    <x v="0"/>
    <x v="37"/>
    <d v="2026-03-06T00:00:00"/>
    <m/>
    <m/>
    <m/>
    <m/>
    <m/>
    <n v="0"/>
    <s v="RQGDI"/>
    <n v="511995"/>
    <n v="1995"/>
    <s v="WVGZZZCT4TW031885"/>
    <s v="DERIVAUX CHARLY"/>
    <s v="TIGUAN"/>
    <n v="37113.33"/>
    <n v="1000"/>
    <n v="38113.33"/>
    <n v="78"/>
    <n v="2655"/>
    <n v="95"/>
    <m/>
    <n v="2560"/>
    <n v="6.9660667278351171E-2"/>
    <n v="2587.71"/>
    <n v="-3900"/>
    <m/>
    <m/>
    <n v="0.1"/>
    <n v="0.13"/>
    <n v="256"/>
    <m/>
    <n v="256"/>
    <s v="VWB"/>
    <m/>
    <m/>
    <n v="0"/>
    <n v="1"/>
    <m/>
    <m/>
    <n v="0"/>
    <s v="Valauto Roncq"/>
    <s v="VOLKSWAGEN"/>
    <m/>
    <s v="Valauto Roncq VW"/>
    <n v="2655"/>
    <n v="6.9660667278351171E-2"/>
    <s v="NON"/>
  </r>
  <r>
    <x v="6"/>
    <s v="C"/>
    <x v="0"/>
    <x v="113"/>
    <d v="2026-04-21T00:00:00"/>
    <m/>
    <m/>
    <m/>
    <m/>
    <m/>
    <n v="0"/>
    <s v="VAGWO"/>
    <n v="511995"/>
    <n v="1995"/>
    <s v="WVGZZZE26TE045314"/>
    <s v="HELIN CAROLE"/>
    <s v="ID 4"/>
    <n v="37605"/>
    <n v="3370.83"/>
    <n v="40975.83"/>
    <n v="25"/>
    <n v="709.63"/>
    <n v="94.99"/>
    <m/>
    <n v="614.64"/>
    <n v="1.7318258104838877E-2"/>
    <n v="0"/>
    <n v="0"/>
    <m/>
    <m/>
    <n v="7.0000000000000007E-2"/>
    <n v="7.0000000000000007E-2"/>
    <n v="43.024800000000006"/>
    <m/>
    <n v="43.024800000000006"/>
    <s v="VWB"/>
    <n v="0"/>
    <m/>
    <n v="0"/>
    <n v="1"/>
    <m/>
    <m/>
    <n v="0"/>
    <s v="Valauto Hainaut"/>
    <s v="VOLKSWAGEN"/>
    <m/>
    <s v="Valauto Hainaut VW"/>
    <n v="709.63"/>
    <n v="1.7318258104838877E-2"/>
    <s v="NON"/>
  </r>
  <r>
    <x v="5"/>
    <s v="C"/>
    <x v="0"/>
    <x v="1"/>
    <d v="2026-01-30T00:00:00"/>
    <m/>
    <m/>
    <m/>
    <m/>
    <m/>
    <n v="0"/>
    <s v="CAJLE"/>
    <n v="511995"/>
    <n v="1995"/>
    <s v="WVGZZZE2XTE025972"/>
    <s v="AMEZZIANE ALI"/>
    <s v="ID 4"/>
    <n v="34696.660000000003"/>
    <n v="475"/>
    <n v="35171.660000000003"/>
    <n v="8"/>
    <n v="1623.68"/>
    <n v="95"/>
    <m/>
    <n v="1528.68"/>
    <n v="4.6164440347711763E-2"/>
    <n v="0"/>
    <n v="-5566.67"/>
    <m/>
    <m/>
    <n v="7.0000000000000007E-2"/>
    <n v="7.0000000000000007E-2"/>
    <n v="107.00760000000001"/>
    <m/>
    <n v="107.00760000000001"/>
    <s v="VWB"/>
    <n v="10"/>
    <n v="50"/>
    <n v="1"/>
    <n v="1"/>
    <m/>
    <m/>
    <n v="1"/>
    <s v="Valauto Cambrai"/>
    <s v="VOLKSWAGEN"/>
    <m/>
    <s v="Valauto Cambrai"/>
    <n v="1623.68"/>
    <n v="4.6164440347711763E-2"/>
    <s v="NON"/>
  </r>
  <r>
    <x v="6"/>
    <s v="C"/>
    <x v="0"/>
    <x v="83"/>
    <d v="2026-03-27T00:00:00"/>
    <m/>
    <m/>
    <m/>
    <m/>
    <m/>
    <n v="0"/>
    <s v="VANBU"/>
    <n v="511996"/>
    <n v="1996"/>
    <s v="WVWZZZCD2TW417671"/>
    <s v="DEMLOG"/>
    <s v="GOLF"/>
    <n v="44708.33"/>
    <n v="4375"/>
    <n v="49083.33"/>
    <n v="3"/>
    <n v="1322.07"/>
    <n v="95"/>
    <m/>
    <n v="1227.07"/>
    <n v="2.6935214053325232E-2"/>
    <n v="0"/>
    <n v="0"/>
    <m/>
    <m/>
    <n v="0.1"/>
    <n v="7.0000000000000007E-2"/>
    <n v="122.70699999999999"/>
    <m/>
    <n v="122.70699999999999"/>
    <s v=""/>
    <n v="0"/>
    <m/>
    <n v="0"/>
    <n v="1"/>
    <m/>
    <m/>
    <n v="0"/>
    <s v="Valauto Hainaut"/>
    <s v="VOLKSWAGEN"/>
    <m/>
    <s v="Valauto Hainaut VW"/>
    <n v="1322.07"/>
    <n v="2.6935214053325232E-2"/>
    <s v="NON"/>
  </r>
  <r>
    <x v="6"/>
    <s v="C"/>
    <x v="0"/>
    <x v="7"/>
    <d v="2026-02-25T00:00:00"/>
    <m/>
    <m/>
    <m/>
    <m/>
    <m/>
    <n v="0"/>
    <s v="VAGWO"/>
    <n v="511997"/>
    <n v="1997"/>
    <s v="WVWZZZAWXTU022301"/>
    <s v="-MME SEGUIN SEBASTIEN ET AURELIE"/>
    <s v="POLO"/>
    <n v="23014"/>
    <n v="1187.49"/>
    <n v="24201.49"/>
    <n v="14"/>
    <n v="979.1"/>
    <n v="95"/>
    <m/>
    <n v="884.1"/>
    <n v="4.0456186788499382E-2"/>
    <n v="0"/>
    <n v="-2356.67"/>
    <m/>
    <m/>
    <n v="0.1"/>
    <n v="0.13"/>
    <n v="88.410000000000011"/>
    <m/>
    <n v="88.410000000000011"/>
    <s v=""/>
    <n v="30"/>
    <n v="50"/>
    <n v="1"/>
    <n v="1"/>
    <m/>
    <m/>
    <n v="1"/>
    <s v="Valauto Hainaut"/>
    <s v="VOLKSWAGEN"/>
    <m/>
    <s v="Valauto Hainaut VW"/>
    <n v="979.1"/>
    <n v="4.0456186788499382E-2"/>
    <s v="NON"/>
  </r>
  <r>
    <x v="1"/>
    <s v="NC"/>
    <x v="0"/>
    <x v="2"/>
    <d v="2026-06-26T00:00:00"/>
    <m/>
    <m/>
    <s v="x"/>
    <s v="x"/>
    <m/>
    <n v="100.01"/>
    <s v="RQLGU"/>
    <n v="511999"/>
    <n v="1999"/>
    <s v="WVGZZZCT0TW532319"/>
    <s v="CARDON FRANCOIS"/>
    <s v="TIGUAN"/>
    <n v="42846.66"/>
    <n v="2858.34"/>
    <n v="45705"/>
    <n v="142"/>
    <n v="1618.48"/>
    <n v="95"/>
    <m/>
    <n v="1523.48"/>
    <n v="3.5411442949349087E-2"/>
    <n v="0"/>
    <n v="-4794.68"/>
    <m/>
    <s v="solde client / Aide laurent denis non justifiée"/>
    <n v="0.12"/>
    <n v="0.12"/>
    <n v="182.8176"/>
    <m/>
    <n v="182.8176"/>
    <s v=""/>
    <n v="30"/>
    <m/>
    <n v="0"/>
    <n v="1"/>
    <m/>
    <m/>
    <n v="0"/>
    <s v="Valauto Roncq"/>
    <s v="VOLKSWAGEN"/>
    <m/>
    <s v="Valauto Roncq VW"/>
    <n v="1618.48"/>
    <n v="3.5411442949349087E-2"/>
    <s v="NON"/>
  </r>
  <r>
    <x v="6"/>
    <s v="C"/>
    <x v="0"/>
    <x v="62"/>
    <d v="2026-03-25T00:00:00"/>
    <m/>
    <m/>
    <m/>
    <m/>
    <m/>
    <m/>
    <s v="VAGWO"/>
    <n v="512002"/>
    <n v="2002"/>
    <s v="WVWZZZAW2TU035429"/>
    <s v="LEVEAUX  HELENE"/>
    <s v="POLO"/>
    <n v="20605.669999999998"/>
    <n v="179.16"/>
    <n v="20784.829999999998"/>
    <n v="42"/>
    <n v="739.94"/>
    <n v="95"/>
    <m/>
    <n v="644.94000000000005"/>
    <n v="3.5600002501824657E-2"/>
    <n v="0"/>
    <n v="-2356.67"/>
    <m/>
    <m/>
    <n v="0.1"/>
    <n v="0.13"/>
    <n v="64.494000000000014"/>
    <m/>
    <n v="64.494000000000014"/>
    <s v="VWB"/>
    <n v="30"/>
    <m/>
    <n v="0"/>
    <n v="1"/>
    <m/>
    <m/>
    <n v="0"/>
    <s v="Valauto Hainaut"/>
    <s v="VOLKSWAGEN"/>
    <m/>
    <s v="Valauto Hainaut VW"/>
    <n v="739.94"/>
    <n v="3.5600002501824657E-2"/>
    <s v="NON"/>
  </r>
  <r>
    <x v="1"/>
    <s v="C"/>
    <x v="2"/>
    <x v="33"/>
    <d v="2026-03-31T00:00:00"/>
    <m/>
    <m/>
    <m/>
    <m/>
    <m/>
    <m/>
    <s v="RQNBA"/>
    <n v="512017"/>
    <n v="2017"/>
    <s v="TMBEP6PJXT4055460"/>
    <s v="LEPERS CAROLINE"/>
    <s v="FABIA"/>
    <n v="19775"/>
    <n v="2083.33"/>
    <n v="21858.33"/>
    <n v="103"/>
    <n v="572.5"/>
    <n v="35"/>
    <m/>
    <n v="537.5"/>
    <n v="2.6191387905663423E-2"/>
    <n v="0"/>
    <n v="-3210"/>
    <m/>
    <m/>
    <n v="0.13"/>
    <n v="0.13"/>
    <n v="69.875"/>
    <m/>
    <n v="69.875"/>
    <s v="VWB"/>
    <m/>
    <m/>
    <n v="0"/>
    <n v="1"/>
    <m/>
    <m/>
    <n v="0"/>
    <s v="Valauto Roncq"/>
    <s v="SKODA"/>
    <m/>
    <s v="Valauto Roncq SEAT"/>
    <n v="572.5"/>
    <n v="2.6191387905663423E-2"/>
    <s v="NON"/>
  </r>
  <r>
    <x v="6"/>
    <s v="C"/>
    <x v="0"/>
    <x v="119"/>
    <d v="2026-06-10T00:00:00"/>
    <m/>
    <m/>
    <m/>
    <m/>
    <m/>
    <n v="0"/>
    <s v="VAFFA"/>
    <n v="512019"/>
    <n v="2019"/>
    <s v="WVGZZZC10VY002504"/>
    <s v="PAROIS GERARD"/>
    <s v="T CROSS"/>
    <n v="25139"/>
    <n v="1025"/>
    <n v="26164"/>
    <n v="48"/>
    <n v="1226.47"/>
    <n v="95"/>
    <m/>
    <n v="1131.47"/>
    <n v="4.6876242164806604E-2"/>
    <n v="0"/>
    <n v="-3549.99"/>
    <m/>
    <m/>
    <n v="0.12"/>
    <n v="0.12"/>
    <n v="135.7764"/>
    <m/>
    <n v="135.7764"/>
    <s v="VWB"/>
    <n v="30"/>
    <n v="50"/>
    <n v="1"/>
    <n v="1"/>
    <m/>
    <m/>
    <n v="1"/>
    <s v="Valauto Hainaut"/>
    <s v="VOLKSWAGEN"/>
    <m/>
    <s v="Valauto Hainaut VW"/>
    <n v="1226.47"/>
    <n v="4.6876242164806604E-2"/>
    <s v="NON"/>
  </r>
  <r>
    <x v="5"/>
    <s v="C"/>
    <x v="0"/>
    <x v="96"/>
    <d v="2026-01-15T00:00:00"/>
    <m/>
    <m/>
    <m/>
    <m/>
    <m/>
    <n v="0"/>
    <s v="CAJLE"/>
    <n v="512019"/>
    <n v="2019"/>
    <s v="WVGZZZCS9TY025933"/>
    <s v="PUCHE LAURINE"/>
    <s v="TAIGO"/>
    <n v="25639"/>
    <n v="941.68"/>
    <n v="26580.68"/>
    <n v="74"/>
    <n v="892.43"/>
    <n v="95"/>
    <m/>
    <n v="797.43"/>
    <n v="3.3574385606387792E-2"/>
    <n v="0"/>
    <n v="-3987.1"/>
    <m/>
    <m/>
    <n v="0.1"/>
    <n v="0.1"/>
    <n v="79.742999999999995"/>
    <m/>
    <n v="79.742999999999995"/>
    <s v="VWB"/>
    <n v="30"/>
    <n v="100"/>
    <n v="1"/>
    <n v="1"/>
    <m/>
    <m/>
    <n v="1"/>
    <s v="Valauto Cambrai"/>
    <s v="VOLKSWAGEN"/>
    <m/>
    <s v="Valauto Cambrai"/>
    <n v="892.43"/>
    <n v="3.3574385606387792E-2"/>
    <s v="NON"/>
  </r>
  <r>
    <x v="5"/>
    <s v="C"/>
    <x v="0"/>
    <x v="33"/>
    <d v="2026-03-20T00:00:00"/>
    <m/>
    <m/>
    <m/>
    <m/>
    <m/>
    <n v="0"/>
    <s v="CAMLA"/>
    <n v="512021"/>
    <n v="2021"/>
    <s v="WVGZZZE25TE029363"/>
    <s v="KOMOROWSKI LAURINE"/>
    <s v="ID 4"/>
    <n v="34696.660000000003"/>
    <n v="191.67"/>
    <n v="34888.33"/>
    <n v="13"/>
    <n v="1603.85"/>
    <n v="95"/>
    <m/>
    <n v="1508.85"/>
    <n v="4.5970959343711773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Cambrai"/>
    <s v="VOLKSWAGEN"/>
    <m/>
    <s v="Valauto Cambrai"/>
    <n v="1603.85"/>
    <n v="4.5970959343711773E-2"/>
    <s v="NON"/>
  </r>
  <r>
    <x v="6"/>
    <s v="C"/>
    <x v="0"/>
    <x v="120"/>
    <d v="2026-06-10T00:00:00"/>
    <m/>
    <m/>
    <m/>
    <m/>
    <m/>
    <n v="0"/>
    <s v="VAGWO"/>
    <n v="512023"/>
    <n v="2023"/>
    <s v="WVGZZZCS8VY001593"/>
    <s v="COSTANZO MARIANO"/>
    <s v="TAIGO"/>
    <n v="25797.33"/>
    <n v="50"/>
    <n v="25847.33"/>
    <n v="51"/>
    <n v="1010.99"/>
    <n v="95.01"/>
    <m/>
    <n v="915.98"/>
    <n v="3.9113904608328982E-2"/>
    <n v="0"/>
    <n v="-2773.34"/>
    <m/>
    <m/>
    <n v="0.12"/>
    <n v="0.12"/>
    <n v="109.91759999999999"/>
    <m/>
    <n v="109.91759999999999"/>
    <s v="VWB"/>
    <n v="30"/>
    <m/>
    <n v="0"/>
    <n v="1"/>
    <m/>
    <m/>
    <n v="0"/>
    <s v="Valauto Hainaut"/>
    <s v="VOLKSWAGEN"/>
    <m/>
    <s v="Valauto Hainaut VW"/>
    <n v="1010.99"/>
    <n v="3.9113904608328982E-2"/>
    <s v="NON"/>
  </r>
  <r>
    <x v="6"/>
    <s v="C"/>
    <x v="0"/>
    <x v="14"/>
    <d v="2026-05-27T00:00:00"/>
    <m/>
    <m/>
    <m/>
    <m/>
    <m/>
    <n v="0"/>
    <s v="VAGWO"/>
    <n v="512024"/>
    <n v="2024"/>
    <s v="WVGZZZCS7VY001892"/>
    <s v="COTTIGNY CLAIRE"/>
    <s v="TAIGO"/>
    <n v="23280.67"/>
    <n v="50"/>
    <n v="23330.67"/>
    <n v="21"/>
    <n v="834.82"/>
    <n v="95"/>
    <m/>
    <n v="739.82"/>
    <n v="3.5782084269333034E-2"/>
    <n v="-2773.34"/>
    <n v="0"/>
    <m/>
    <m/>
    <n v="0.1"/>
    <n v="0.1"/>
    <n v="73.982000000000014"/>
    <m/>
    <n v="73.982000000000014"/>
    <s v="VWB"/>
    <n v="30"/>
    <m/>
    <n v="0"/>
    <n v="1"/>
    <m/>
    <m/>
    <n v="0"/>
    <s v="Valauto Hainaut"/>
    <s v="VOLKSWAGEN"/>
    <m/>
    <s v="Valauto Hainaut VW"/>
    <n v="834.82"/>
    <n v="3.5782084269333034E-2"/>
    <s v="NON"/>
  </r>
  <r>
    <x v="5"/>
    <s v="C"/>
    <x v="0"/>
    <x v="29"/>
    <d v="2026-03-06T00:00:00"/>
    <m/>
    <m/>
    <m/>
    <m/>
    <m/>
    <n v="0"/>
    <s v="CAEBR"/>
    <n v="512024"/>
    <n v="2024"/>
    <s v="WVGZZZE23TE037056"/>
    <s v="CHRETIEN ELODIE"/>
    <s v="ID 4"/>
    <n v="34696.660000000003"/>
    <n v="600"/>
    <n v="35296.660000000003"/>
    <n v="12"/>
    <n v="1632.43"/>
    <n v="95"/>
    <m/>
    <n v="1537.43"/>
    <n v="4.624885187436998E-2"/>
    <n v="0"/>
    <n v="-5566.67"/>
    <m/>
    <m/>
    <n v="7.0000000000000007E-2"/>
    <n v="7.0000000000000007E-2"/>
    <n v="107.62010000000001"/>
    <m/>
    <n v="107.62010000000001"/>
    <s v="VWB"/>
    <n v="10"/>
    <n v="50"/>
    <n v="1"/>
    <n v="1"/>
    <m/>
    <m/>
    <n v="1"/>
    <s v="Valauto Cambrai"/>
    <s v="VOLKSWAGEN"/>
    <m/>
    <s v="Valauto Cambrai"/>
    <n v="1632.43"/>
    <n v="4.624885187436998E-2"/>
    <s v="NON"/>
  </r>
  <r>
    <x v="5"/>
    <s v="NC"/>
    <x v="0"/>
    <x v="81"/>
    <d v="2026-01-13T00:00:00"/>
    <s v="x"/>
    <m/>
    <m/>
    <s v="x"/>
    <m/>
    <n v="43863.88"/>
    <s v="VSJTI"/>
    <n v="512026"/>
    <n v="2026"/>
    <s v="WVWZZZAW4TU001170"/>
    <s v="LES PAPILLONS BLANCS"/>
    <s v="POLO"/>
    <n v="20689"/>
    <n v="291.67"/>
    <n v="20980.67"/>
    <n v="31"/>
    <n v="724.46"/>
    <n v="95"/>
    <m/>
    <n v="629.46"/>
    <n v="3.4529879169731E-2"/>
    <n v="-2727.5"/>
    <n v="0"/>
    <m/>
    <s v="marge manquante / en attente de financement cyrille casier"/>
    <m/>
    <n v="0.1"/>
    <n v="0"/>
    <m/>
    <n v="0"/>
    <s v="VWB"/>
    <n v="0"/>
    <s v="0"/>
    <n v="1"/>
    <n v="1"/>
    <m/>
    <m/>
    <n v="1"/>
    <s v="Valauto Cambrai"/>
    <s v="VOLKSWAGEN"/>
    <m/>
    <s v="Sociétés EST"/>
    <n v="724.46"/>
    <n v="3.4529879169731E-2"/>
    <s v="NON"/>
  </r>
  <r>
    <x v="1"/>
    <s v="C"/>
    <x v="2"/>
    <x v="49"/>
    <d v="2026-03-20T00:00:00"/>
    <m/>
    <m/>
    <m/>
    <m/>
    <m/>
    <n v="0"/>
    <s v="RQTHC"/>
    <n v="512027"/>
    <n v="2027"/>
    <s v="TMBER6PJXT4054531"/>
    <s v="CRAPET RENE"/>
    <s v="FABIA"/>
    <n v="21250"/>
    <n v="2083.33"/>
    <n v="23333.33"/>
    <n v="99"/>
    <n v="699.02"/>
    <n v="35.01"/>
    <m/>
    <n v="664.01"/>
    <n v="2.9958004279714893E-2"/>
    <n v="0"/>
    <n v="-3216"/>
    <m/>
    <m/>
    <n v="0.13"/>
    <n v="0.13"/>
    <n v="86.321300000000008"/>
    <m/>
    <n v="86.321300000000008"/>
    <s v="VWB"/>
    <m/>
    <m/>
    <n v="0"/>
    <n v="1"/>
    <m/>
    <m/>
    <n v="0"/>
    <s v="Valauto Roncq"/>
    <s v="SKODA"/>
    <m/>
    <s v="Valauto Roncq Skoda"/>
    <n v="699.02"/>
    <n v="2.9958004279714893E-2"/>
    <s v="NON"/>
  </r>
  <r>
    <x v="5"/>
    <s v="NC"/>
    <x v="0"/>
    <x v="0"/>
    <d v="2026-01-13T00:00:00"/>
    <s v="x"/>
    <m/>
    <m/>
    <s v="x"/>
    <m/>
    <n v="43863.88"/>
    <s v="VSJTI"/>
    <n v="512027"/>
    <n v="2027"/>
    <s v="WVWZZZAW2TU001605"/>
    <s v="LES PAPILLONS BLANCS"/>
    <s v="POLO"/>
    <n v="20689"/>
    <n v="291.67"/>
    <n v="20980.67"/>
    <n v="35"/>
    <n v="724.46"/>
    <n v="95"/>
    <m/>
    <n v="629.46"/>
    <n v="3.4529879169731E-2"/>
    <n v="-2727.5"/>
    <n v="0"/>
    <m/>
    <s v="marge manquante / en attente de financement cyrille casier"/>
    <m/>
    <n v="0.1"/>
    <n v="0"/>
    <m/>
    <n v="0"/>
    <s v="VWB"/>
    <n v="0"/>
    <s v="0"/>
    <n v="1"/>
    <n v="1"/>
    <m/>
    <m/>
    <n v="1"/>
    <s v="Valauto Cambrai"/>
    <s v="VOLKSWAGEN"/>
    <m/>
    <s v="Sociétés EST"/>
    <n v="724.46"/>
    <n v="3.4529879169731E-2"/>
    <s v="NON"/>
  </r>
  <r>
    <x v="0"/>
    <s v="C"/>
    <x v="0"/>
    <x v="5"/>
    <d v="2026-03-17T00:00:00"/>
    <m/>
    <m/>
    <m/>
    <m/>
    <m/>
    <n v="0"/>
    <s v="ASALA"/>
    <n v="512044"/>
    <n v="2044"/>
    <s v="WVGZZZCTXSW528230"/>
    <s v="CAPILLO CALOGERO"/>
    <s v="TIGUAN"/>
    <n v="40696.67"/>
    <n v="1408.33"/>
    <n v="42105"/>
    <n v="322"/>
    <n v="610.57000000000005"/>
    <n v="95"/>
    <m/>
    <n v="515.57000000000005"/>
    <n v="1.4501128132050827E-2"/>
    <n v="-4624.2700000000004"/>
    <n v="0"/>
    <m/>
    <m/>
    <n v="0.13"/>
    <n v="0.13"/>
    <n v="67.024100000000004"/>
    <m/>
    <n v="67.024100000000004"/>
    <s v=""/>
    <n v="30"/>
    <m/>
    <n v="0"/>
    <n v="1"/>
    <m/>
    <m/>
    <n v="0"/>
    <s v="Val de Lys Automobiles"/>
    <s v="VOLKSWAGEN"/>
    <m/>
    <s v="Val de Lys "/>
    <n v="610.57000000000005"/>
    <n v="1.4501128132050827E-2"/>
    <s v="NON"/>
  </r>
  <r>
    <x v="6"/>
    <s v="C"/>
    <x v="0"/>
    <x v="4"/>
    <d v="2026-05-12T00:00:00"/>
    <m/>
    <m/>
    <m/>
    <m/>
    <m/>
    <n v="0"/>
    <s v="VAFFA"/>
    <n v="512060"/>
    <n v="2060"/>
    <s v="WVGZZZE22TE050980"/>
    <s v="VERRIEZ  SEBASTIEN"/>
    <s v="ID 4"/>
    <n v="37605"/>
    <n v="3995.84"/>
    <n v="41600.839999999997"/>
    <n v="18"/>
    <n v="1214.04"/>
    <n v="95"/>
    <m/>
    <n v="1119.04"/>
    <n v="2.9183064572734591E-2"/>
    <n v="0"/>
    <n v="0"/>
    <m/>
    <m/>
    <n v="0.08"/>
    <n v="7.0000000000000007E-2"/>
    <n v="89.523200000000003"/>
    <m/>
    <n v="89.523200000000003"/>
    <s v="VWB"/>
    <n v="30"/>
    <n v="50"/>
    <n v="1"/>
    <n v="1"/>
    <m/>
    <m/>
    <n v="1"/>
    <s v="Valauto Hainaut"/>
    <s v="VOLKSWAGEN"/>
    <m/>
    <s v="Valauto Hainaut VW"/>
    <n v="1214.04"/>
    <n v="2.9183064572734591E-2"/>
    <s v="NON"/>
  </r>
  <r>
    <x v="6"/>
    <s v="C"/>
    <x v="0"/>
    <x v="121"/>
    <d v="2026-03-16T00:00:00"/>
    <m/>
    <m/>
    <m/>
    <m/>
    <m/>
    <n v="0"/>
    <s v="VSJTI"/>
    <n v="512062"/>
    <n v="2062"/>
    <s v="WVWZZZAW9TU009622"/>
    <s v="NSI 4"/>
    <s v="POLO"/>
    <n v="22014"/>
    <n v="450"/>
    <n v="22464"/>
    <n v="25"/>
    <n v="3801.72"/>
    <n v="95"/>
    <n v="-3257.4399999999987"/>
    <n v="449.28000000000111"/>
    <n v="2.4228988603988654E-2"/>
    <n v="-6514.88"/>
    <n v="0"/>
    <m/>
    <m/>
    <n v="0.13"/>
    <n v="0.13"/>
    <n v="58.406400000000147"/>
    <m/>
    <n v="58.406400000000147"/>
    <s v="VWB"/>
    <m/>
    <m/>
    <n v="0"/>
    <n v="1"/>
    <m/>
    <m/>
    <n v="0"/>
    <s v="Valauto Hainaut"/>
    <s v="VOLKSWAGEN"/>
    <m/>
    <s v="Sociétés EST"/>
    <n v="3801.72"/>
    <n v="0.16923611111111111"/>
    <s v="NON"/>
  </r>
  <r>
    <x v="0"/>
    <s v="C"/>
    <x v="0"/>
    <x v="51"/>
    <d v="2026-01-23T00:00:00"/>
    <m/>
    <m/>
    <m/>
    <s v="x"/>
    <s v="X"/>
    <n v="-150"/>
    <s v="ASNMA"/>
    <n v="512063"/>
    <n v="2063"/>
    <s v="WVGZZZCT3TW403720"/>
    <s v="CRENET AMAURY"/>
    <s v="TIGUAN"/>
    <n v="50113.33"/>
    <n v="3987.51"/>
    <n v="54100.840000000004"/>
    <n v="155"/>
    <n v="1785.79"/>
    <n v="95"/>
    <m/>
    <n v="1690.79"/>
    <n v="3.3008544784147525E-2"/>
    <n v="-6870.58"/>
    <n v="0"/>
    <m/>
    <s v="ok vn payé / solde client acpte 2025 non déduit ni rbt"/>
    <n v="0.13"/>
    <n v="0.13"/>
    <n v="219.80270000000002"/>
    <m/>
    <n v="219.80270000000002"/>
    <s v="VWB"/>
    <n v="30"/>
    <n v="50"/>
    <n v="1"/>
    <n v="1"/>
    <m/>
    <m/>
    <n v="1"/>
    <s v="Val de Lys Automobiles"/>
    <s v="VOLKSWAGEN"/>
    <m/>
    <s v="Val de Lys "/>
    <n v="1785.79"/>
    <n v="3.3008544784147525E-2"/>
    <s v="NON"/>
  </r>
  <r>
    <x v="6"/>
    <s v="C"/>
    <x v="0"/>
    <x v="5"/>
    <d v="2026-03-17T00:00:00"/>
    <m/>
    <m/>
    <m/>
    <m/>
    <m/>
    <n v="0"/>
    <s v="VSJTI"/>
    <n v="512063"/>
    <n v="2063"/>
    <s v="WVWZZZAW0TU010948"/>
    <s v="NSI 4"/>
    <s v="POLO"/>
    <n v="20605.669999999998"/>
    <n v="850"/>
    <n v="21455.67"/>
    <n v="25"/>
    <n v="416.86"/>
    <n v="95"/>
    <m/>
    <n v="321.86"/>
    <n v="1.9428896883667581E-2"/>
    <n v="-2789.25"/>
    <n v="0"/>
    <m/>
    <m/>
    <n v="0.13"/>
    <n v="0.13"/>
    <n v="41.841800000000006"/>
    <m/>
    <n v="41.841800000000006"/>
    <s v="VWB"/>
    <m/>
    <m/>
    <n v="0"/>
    <n v="1"/>
    <m/>
    <m/>
    <n v="0"/>
    <s v="Valauto Hainaut"/>
    <s v="VOLKSWAGEN"/>
    <m/>
    <s v="Sociétés EST"/>
    <n v="416.86"/>
    <n v="1.9428896883667581E-2"/>
    <s v="NON"/>
  </r>
  <r>
    <x v="6"/>
    <s v="C"/>
    <x v="0"/>
    <x v="62"/>
    <d v="2026-03-26T00:00:00"/>
    <m/>
    <m/>
    <m/>
    <m/>
    <m/>
    <n v="0"/>
    <s v="VAFFA"/>
    <n v="512064"/>
    <n v="2064"/>
    <s v="WVWZZZAW4TU005901"/>
    <s v="DUPONT CHRISTOPHE"/>
    <s v="POLO"/>
    <n v="21605.67"/>
    <n v="1233.33"/>
    <n v="22839"/>
    <n v="33"/>
    <n v="1055.48"/>
    <n v="95"/>
    <m/>
    <n v="960.48"/>
    <n v="4.6213932308770085E-2"/>
    <n v="0"/>
    <n v="-2466.67"/>
    <m/>
    <m/>
    <n v="0.13"/>
    <n v="0.13"/>
    <n v="124.86240000000001"/>
    <m/>
    <n v="124.86240000000001"/>
    <s v="VWB"/>
    <n v="30"/>
    <n v="50"/>
    <n v="1"/>
    <n v="1"/>
    <m/>
    <m/>
    <n v="1"/>
    <s v="Valauto Hainaut"/>
    <s v="VOLKSWAGEN"/>
    <m/>
    <s v="Valauto Hainaut VW"/>
    <n v="1055.48"/>
    <n v="4.6213932308770085E-2"/>
    <s v="NON"/>
  </r>
  <r>
    <x v="6"/>
    <s v="C"/>
    <x v="0"/>
    <x v="5"/>
    <d v="2026-03-17T00:00:00"/>
    <m/>
    <m/>
    <m/>
    <m/>
    <m/>
    <n v="0"/>
    <s v="VAGWO"/>
    <n v="512065"/>
    <n v="2065"/>
    <s v="WVWZZZAW6TU018312"/>
    <s v="LEBRUN ANNE SOPHIE"/>
    <s v="POLO"/>
    <n v="21605.67"/>
    <n v="1233.33"/>
    <n v="22839"/>
    <n v="21"/>
    <n v="972.14"/>
    <n v="95"/>
    <m/>
    <n v="877.14"/>
    <n v="4.2564910898025304E-2"/>
    <n v="0"/>
    <n v="-2466.67"/>
    <m/>
    <m/>
    <n v="0.1"/>
    <n v="0.13"/>
    <n v="87.713999999999999"/>
    <m/>
    <n v="87.713999999999999"/>
    <s v=""/>
    <n v="30"/>
    <n v="50"/>
    <n v="1"/>
    <n v="1"/>
    <m/>
    <m/>
    <n v="1"/>
    <s v="Valauto Hainaut"/>
    <s v="VOLKSWAGEN"/>
    <m/>
    <s v="Valauto Hainaut VW"/>
    <n v="972.14"/>
    <n v="4.2564910898025304E-2"/>
    <s v="NON"/>
  </r>
  <r>
    <x v="6"/>
    <s v="C"/>
    <x v="0"/>
    <x v="120"/>
    <d v="2026-06-10T00:00:00"/>
    <m/>
    <m/>
    <m/>
    <m/>
    <m/>
    <n v="0"/>
    <s v="VAFFA"/>
    <n v="512069"/>
    <n v="2069"/>
    <s v="WVGZZZA2XTV125334"/>
    <s v="BAR  JONATHAN"/>
    <s v="T ROC"/>
    <n v="24380.67"/>
    <n v="641.66"/>
    <n v="25022.329999999998"/>
    <n v="7"/>
    <n v="797.21"/>
    <n v="95"/>
    <m/>
    <n v="702.21"/>
    <n v="3.1859942699181097E-2"/>
    <n v="0"/>
    <n v="-916.67"/>
    <m/>
    <m/>
    <n v="7.0000000000000007E-2"/>
    <n v="7.0000000000000007E-2"/>
    <n v="49.154700000000005"/>
    <m/>
    <n v="49.154700000000005"/>
    <s v="VWB"/>
    <n v="30"/>
    <m/>
    <n v="0"/>
    <n v="1"/>
    <m/>
    <m/>
    <n v="0"/>
    <s v="Valauto Hainaut"/>
    <s v="VOLKSWAGEN"/>
    <m/>
    <s v="Valauto Hainaut VW"/>
    <n v="797.21"/>
    <n v="3.1859942699181097E-2"/>
    <s v="NON"/>
  </r>
  <r>
    <x v="1"/>
    <s v="C"/>
    <x v="0"/>
    <x v="48"/>
    <d v="2026-05-19T00:00:00"/>
    <m/>
    <m/>
    <m/>
    <m/>
    <m/>
    <n v="0"/>
    <s v="RXNTA"/>
    <n v="512074"/>
    <n v="2074"/>
    <s v="WVGZZZCTXTW574058"/>
    <s v="ALAWWA IMAD"/>
    <s v="TIGUAN"/>
    <n v="42363.33"/>
    <n v="2754.18"/>
    <n v="45117.51"/>
    <n v="25"/>
    <n v="639.57000000000005"/>
    <n v="94.99"/>
    <m/>
    <n v="544.58000000000004"/>
    <n v="1.4175649321072905E-2"/>
    <n v="0"/>
    <n v="-1400.02"/>
    <m/>
    <m/>
    <n v="0.1"/>
    <n v="0.1"/>
    <n v="54.458000000000006"/>
    <m/>
    <n v="54.458000000000006"/>
    <s v=""/>
    <n v="30"/>
    <n v="50"/>
    <n v="1"/>
    <n v="1"/>
    <m/>
    <m/>
    <n v="1"/>
    <s v="Valauto Roncq"/>
    <s v="VOLKSWAGEN"/>
    <m/>
    <s v="Valauto Roubaix"/>
    <n v="639.57000000000005"/>
    <n v="1.4175649321072905E-2"/>
    <s v="NON"/>
  </r>
  <r>
    <x v="1"/>
    <s v="C"/>
    <x v="0"/>
    <x v="58"/>
    <d v="2026-02-17T00:00:00"/>
    <m/>
    <m/>
    <m/>
    <m/>
    <m/>
    <n v="0"/>
    <s v="RQCCL"/>
    <n v="512081"/>
    <n v="2081"/>
    <s v="WVGZZZ5N8RM174504"/>
    <s v="AOUF BASSAM"/>
    <s v="TIGUAN"/>
    <n v="46208.33"/>
    <n v="2349.9899999999998"/>
    <n v="48558.32"/>
    <n v="434"/>
    <n v="-6588.64"/>
    <n v="95"/>
    <m/>
    <n v="-6683.64"/>
    <n v="-0.13568508959947545"/>
    <n v="-4855.82"/>
    <n v="0"/>
    <m/>
    <s v="marge négative  //  Challenge //  Prise d'ordre le 27/01/26 et livré le 17/02/26"/>
    <m/>
    <n v="0.13"/>
    <n v="0"/>
    <n v="400"/>
    <n v="400"/>
    <s v="VWB"/>
    <n v="30"/>
    <n v="50"/>
    <n v="1"/>
    <n v="1"/>
    <m/>
    <m/>
    <n v="1"/>
    <s v="Valauto Roncq"/>
    <s v="VOLKSWAGEN"/>
    <m/>
    <s v="Valauto Roncq VW"/>
    <n v="-6588.64"/>
    <n v="-0.13568508959947545"/>
    <s v="OUI"/>
  </r>
  <r>
    <x v="6"/>
    <s v="C"/>
    <x v="0"/>
    <x v="112"/>
    <d v="2026-05-13T00:00:00"/>
    <m/>
    <m/>
    <m/>
    <m/>
    <m/>
    <n v="0"/>
    <s v="VAFFA"/>
    <n v="512083"/>
    <n v="2083"/>
    <s v="WVGZZZCS7VY004789"/>
    <s v="&amp; VANDORPE  DANIEL &amp; HELENE"/>
    <s v="TAIGO"/>
    <n v="24205.67"/>
    <n v="1279.1600000000001"/>
    <n v="25484.829999999998"/>
    <n v="15"/>
    <n v="664.14"/>
    <n v="95"/>
    <m/>
    <n v="569.14"/>
    <n v="2.6060209151875843E-2"/>
    <n v="-2106.67"/>
    <n v="0"/>
    <m/>
    <m/>
    <n v="0.08"/>
    <n v="7.0000000000000007E-2"/>
    <n v="45.531199999999998"/>
    <m/>
    <n v="45.531199999999998"/>
    <s v=""/>
    <n v="30"/>
    <m/>
    <n v="0"/>
    <n v="1"/>
    <m/>
    <m/>
    <n v="0"/>
    <s v="Valauto Hainaut"/>
    <s v="VOLKSWAGEN"/>
    <m/>
    <s v="Valauto Hainaut VW"/>
    <n v="664.14"/>
    <n v="2.6060209151875843E-2"/>
    <s v="NON"/>
  </r>
  <r>
    <x v="6"/>
    <s v="C"/>
    <x v="0"/>
    <x v="119"/>
    <d v="2026-06-15T00:00:00"/>
    <m/>
    <m/>
    <m/>
    <m/>
    <m/>
    <n v="0"/>
    <s v="VAFFA"/>
    <n v="512084"/>
    <n v="2084"/>
    <s v="WVGZZZA23TV109587"/>
    <s v="LOBRY  ANGELIQUE"/>
    <s v="T ROC"/>
    <n v="27305.67"/>
    <n v="1300.01"/>
    <n v="28605.679999999997"/>
    <n v="27"/>
    <n v="953.14"/>
    <n v="95"/>
    <m/>
    <n v="858.14"/>
    <n v="3.3319956036703201E-2"/>
    <n v="0"/>
    <n v="0"/>
    <m/>
    <m/>
    <n v="7.0000000000000007E-2"/>
    <n v="7.0000000000000007E-2"/>
    <n v="60.069800000000008"/>
    <m/>
    <n v="60.069800000000008"/>
    <s v="VWB"/>
    <n v="0"/>
    <m/>
    <n v="0"/>
    <n v="1"/>
    <m/>
    <m/>
    <n v="0"/>
    <s v="Valauto Hainaut"/>
    <s v="VOLKSWAGEN"/>
    <m/>
    <s v="Valauto Hainaut VW"/>
    <n v="953.14"/>
    <n v="3.3319956036703201E-2"/>
    <s v="NON"/>
  </r>
  <r>
    <x v="6"/>
    <s v="C"/>
    <x v="0"/>
    <x v="83"/>
    <d v="2026-03-18T00:00:00"/>
    <m/>
    <m/>
    <m/>
    <m/>
    <m/>
    <n v="0"/>
    <s v="VAGWO"/>
    <n v="512086"/>
    <n v="2086"/>
    <s v="WVWZZZAW8TU032292"/>
    <s v="MOYAUX CORINE"/>
    <s v="POLO"/>
    <n v="21605.67"/>
    <n v="1233.33"/>
    <n v="22839"/>
    <n v="14"/>
    <n v="930.48"/>
    <n v="95"/>
    <m/>
    <n v="835.48"/>
    <n v="4.0740838040194405E-2"/>
    <n v="-228.4"/>
    <n v="-2466.67"/>
    <m/>
    <m/>
    <n v="0.1"/>
    <n v="0.13"/>
    <n v="83.548000000000002"/>
    <m/>
    <n v="83.548000000000002"/>
    <s v="VWB"/>
    <n v="30"/>
    <m/>
    <n v="0"/>
    <n v="1"/>
    <m/>
    <m/>
    <n v="0"/>
    <s v="Valauto Hainaut"/>
    <s v="VOLKSWAGEN"/>
    <m/>
    <s v="Valauto Hainaut VW"/>
    <n v="930.48"/>
    <n v="4.0740838040194405E-2"/>
    <s v="NON"/>
  </r>
  <r>
    <x v="6"/>
    <s v="C"/>
    <x v="0"/>
    <x v="98"/>
    <d v="2026-04-29T00:00:00"/>
    <m/>
    <m/>
    <m/>
    <m/>
    <m/>
    <n v="0"/>
    <s v="VAGWO"/>
    <n v="512091"/>
    <n v="2091"/>
    <s v="WVWZZZAWXTU038501"/>
    <s v="DEHOVE YANNICK"/>
    <s v="POLO"/>
    <n v="24705.67"/>
    <n v="1287.49"/>
    <n v="25993.16"/>
    <n v="43"/>
    <n v="1104.52"/>
    <n v="95"/>
    <m/>
    <n v="1009.52"/>
    <n v="4.249271731486283E-2"/>
    <n v="0"/>
    <n v="-2356.67"/>
    <m/>
    <m/>
    <n v="0.1"/>
    <n v="0.13"/>
    <n v="100.952"/>
    <m/>
    <n v="100.952"/>
    <s v="VWB"/>
    <n v="30"/>
    <m/>
    <n v="0"/>
    <n v="1"/>
    <m/>
    <m/>
    <n v="0"/>
    <s v="Valauto Hainaut"/>
    <s v="VOLKSWAGEN"/>
    <m/>
    <s v="Valauto Hainaut VW"/>
    <n v="1104.52"/>
    <n v="4.249271731486283E-2"/>
    <s v="NON"/>
  </r>
  <r>
    <x v="6"/>
    <s v="C"/>
    <x v="0"/>
    <x v="3"/>
    <d v="2026-06-30T00:00:00"/>
    <m/>
    <m/>
    <m/>
    <m/>
    <m/>
    <m/>
    <s v="VAVVA"/>
    <n v="512092"/>
    <n v="2092"/>
    <s v="WVGZZZA28TV121153"/>
    <s v="DONNE  CHRISTOPHE"/>
    <s v="T ROC"/>
    <n v="31472.33"/>
    <n v="1491.67"/>
    <n v="32964"/>
    <n v="32"/>
    <n v="1125.0999999999999"/>
    <n v="95"/>
    <m/>
    <n v="1030.0999999999999"/>
    <n v="3.4131173401286248E-2"/>
    <n v="0"/>
    <n v="-916.67"/>
    <m/>
    <m/>
    <n v="7.0000000000000007E-2"/>
    <n v="0.08"/>
    <n v="72.106999999999999"/>
    <m/>
    <n v="72.106999999999999"/>
    <s v="VWB"/>
    <n v="30"/>
    <m/>
    <n v="0"/>
    <n v="1"/>
    <m/>
    <m/>
    <n v="0"/>
    <s v="Valauto Hainaut"/>
    <s v="VOLKSWAGEN"/>
    <m/>
    <s v="Valauto Hainaut VW"/>
    <n v="1125.0999999999999"/>
    <n v="3.4131173401286248E-2"/>
    <s v="NON"/>
  </r>
  <r>
    <x v="1"/>
    <s v="C"/>
    <x v="0"/>
    <x v="84"/>
    <d v="2026-05-28T00:00:00"/>
    <m/>
    <m/>
    <m/>
    <s v="x"/>
    <s v="X"/>
    <m/>
    <s v="RQNBA"/>
    <n v="512095"/>
    <n v="2095"/>
    <s v="WVGZZZE28TE054984"/>
    <s v="DEBRUYNE GREGORY"/>
    <s v="ID 4"/>
    <n v="37605"/>
    <n v="1862.49"/>
    <n v="39467.49"/>
    <n v="20"/>
    <n v="1884.39"/>
    <n v="95"/>
    <m/>
    <n v="1789.39"/>
    <n v="4.7745372203806223E-2"/>
    <n v="0"/>
    <n v="-5860"/>
    <m/>
    <m/>
    <n v="0.1"/>
    <n v="0.1"/>
    <n v="178.93900000000002"/>
    <m/>
    <n v="178.93900000000002"/>
    <s v="VWB"/>
    <m/>
    <m/>
    <n v="0"/>
    <n v="1"/>
    <m/>
    <m/>
    <n v="0"/>
    <s v="Valauto Roncq"/>
    <s v="VOLKSWAGEN"/>
    <m/>
    <s v="Valauto Roncq SEAT"/>
    <n v="1884.39"/>
    <n v="4.7745372203806223E-2"/>
    <s v="NON"/>
  </r>
  <r>
    <x v="6"/>
    <s v="C"/>
    <x v="0"/>
    <x v="45"/>
    <d v="2026-06-09T00:00:00"/>
    <m/>
    <m/>
    <m/>
    <m/>
    <m/>
    <n v="0"/>
    <s v="VAGWO"/>
    <n v="512101"/>
    <n v="2101"/>
    <s v="WVGZZZA29TV110842"/>
    <s v="MANDER  MANDY"/>
    <s v="T ROC"/>
    <n v="34805.67"/>
    <n v="1183.3399999999999"/>
    <n v="35989.009999999995"/>
    <n v="20"/>
    <n v="814.76"/>
    <n v="95"/>
    <m/>
    <n v="719.76"/>
    <n v="2.2639133446571608E-2"/>
    <n v="-3634.88"/>
    <n v="0"/>
    <m/>
    <m/>
    <n v="7.0000000000000007E-2"/>
    <n v="7.0000000000000007E-2"/>
    <n v="50.383200000000002"/>
    <m/>
    <n v="50.383200000000002"/>
    <s v="VWB"/>
    <n v="0"/>
    <m/>
    <n v="0"/>
    <n v="1"/>
    <m/>
    <m/>
    <n v="0"/>
    <s v="Valauto Hainaut"/>
    <s v="VOLKSWAGEN"/>
    <m/>
    <s v="Valauto Hainaut VW"/>
    <n v="814.76"/>
    <n v="2.2639133446571608E-2"/>
    <s v="NON"/>
  </r>
  <r>
    <x v="6"/>
    <s v="C"/>
    <x v="0"/>
    <x v="102"/>
    <d v="2026-04-27T00:00:00"/>
    <m/>
    <m/>
    <m/>
    <m/>
    <m/>
    <n v="0"/>
    <s v="VAGWO"/>
    <n v="512102"/>
    <n v="2102"/>
    <s v="WVGZZZCS7TY023257"/>
    <s v="BIELAWSKI DOROTHY"/>
    <s v="TAIGO"/>
    <n v="27264"/>
    <n v="-308.33999999999997"/>
    <n v="26955.66"/>
    <n v="41"/>
    <n v="1907.65"/>
    <n v="95"/>
    <m/>
    <n v="1812.65"/>
    <n v="7.0769923644978458E-2"/>
    <n v="0"/>
    <n v="-2773.34"/>
    <m/>
    <m/>
    <n v="0.13"/>
    <n v="0.13"/>
    <n v="235.64450000000002"/>
    <m/>
    <n v="235.64450000000002"/>
    <s v="VWB"/>
    <n v="30"/>
    <m/>
    <n v="0"/>
    <n v="1"/>
    <m/>
    <m/>
    <n v="0"/>
    <s v="Valauto Hainaut"/>
    <s v="VOLKSWAGEN"/>
    <m/>
    <s v="Valauto Hainaut VW"/>
    <n v="1907.65"/>
    <n v="7.0769923644978458E-2"/>
    <s v="NON"/>
  </r>
  <r>
    <x v="5"/>
    <s v="C"/>
    <x v="0"/>
    <x v="61"/>
    <d v="2026-04-01T00:00:00"/>
    <m/>
    <m/>
    <m/>
    <m/>
    <m/>
    <n v="0"/>
    <s v="VSJTI"/>
    <n v="512103"/>
    <n v="2103"/>
    <s v="WVGZZZA28TV057566"/>
    <s v="CMBTP"/>
    <s v="T ROC"/>
    <n v="27305.67"/>
    <n v="1125"/>
    <n v="28430.67"/>
    <n v="13"/>
    <n v="692.03"/>
    <n v="95"/>
    <m/>
    <n v="597.03"/>
    <n v="2.4340966990929164E-2"/>
    <n v="-3149.3"/>
    <n v="0"/>
    <m/>
    <m/>
    <n v="0.1"/>
    <n v="0.1"/>
    <n v="59.703000000000003"/>
    <m/>
    <n v="59.703000000000003"/>
    <s v="VWB"/>
    <m/>
    <m/>
    <n v="0"/>
    <n v="1"/>
    <m/>
    <m/>
    <n v="0"/>
    <s v="Valauto Cambrai"/>
    <s v="VOLKSWAGEN"/>
    <m/>
    <s v="Sociétés EST"/>
    <n v="692.03"/>
    <n v="2.4340966990929164E-2"/>
    <s v="NON"/>
  </r>
  <r>
    <x v="0"/>
    <s v="C"/>
    <x v="0"/>
    <x v="80"/>
    <d v="2026-01-13T00:00:00"/>
    <m/>
    <m/>
    <m/>
    <m/>
    <m/>
    <m/>
    <s v="VSYPA"/>
    <n v="512103"/>
    <n v="2103"/>
    <s v="WVGZZZC12TY050549"/>
    <s v="DUNKERQUE BOULOGNE LOCATION"/>
    <s v="T CROSS"/>
    <n v="22089"/>
    <n v="0"/>
    <n v="22089"/>
    <n v="40"/>
    <n v="246.78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s v="VOLKSWAGEN"/>
    <m/>
    <s v="Sociétés NORD"/>
    <n v="246.78"/>
    <n v="1.1172076599212278E-2"/>
    <s v="NON"/>
  </r>
  <r>
    <x v="6"/>
    <s v="NP"/>
    <x v="0"/>
    <x v="90"/>
    <d v="2026-04-03T00:00:00"/>
    <m/>
    <m/>
    <m/>
    <s v="x"/>
    <m/>
    <n v="-156"/>
    <s v="VAFFA"/>
    <n v="512103"/>
    <n v="2103"/>
    <s v="WVWZZZAW0TU012280"/>
    <s v="LEONELLI  VINCENT"/>
    <s v="POLO"/>
    <n v="20605.669999999998"/>
    <n v="720.83"/>
    <n v="21326.5"/>
    <n v="13"/>
    <n v="701.11"/>
    <n v="95"/>
    <m/>
    <n v="606.11"/>
    <n v="3.2875061543150542E-2"/>
    <n v="-2356.67"/>
    <n v="0"/>
    <m/>
    <s v="solde client mq reprise vo"/>
    <n v="0.13"/>
    <n v="0.13"/>
    <n v="78.794300000000007"/>
    <m/>
    <n v="78.794300000000007"/>
    <s v="VWB"/>
    <n v="30"/>
    <m/>
    <n v="0"/>
    <n v="1"/>
    <m/>
    <m/>
    <n v="0"/>
    <s v="Valauto Hainaut"/>
    <s v="VOLKSWAGEN"/>
    <m/>
    <s v="Valauto Hainaut VW"/>
    <n v="701.11"/>
    <n v="3.2875061543150542E-2"/>
    <s v="NON"/>
  </r>
  <r>
    <x v="0"/>
    <s v="C"/>
    <x v="0"/>
    <x v="80"/>
    <d v="2026-01-13T00:00:00"/>
    <m/>
    <m/>
    <m/>
    <m/>
    <m/>
    <m/>
    <s v="VSYPA"/>
    <n v="512104"/>
    <n v="2104"/>
    <s v="WVGZZZC11TY050428"/>
    <s v="DUNKERQUE BOULOGNE LOCATION"/>
    <s v="T CROSS"/>
    <n v="22089"/>
    <n v="0"/>
    <n v="22089"/>
    <n v="40"/>
    <n v="246.78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s v="VOLKSWAGEN"/>
    <m/>
    <s v="Sociétés NORD"/>
    <n v="246.78"/>
    <n v="1.1172076599212278E-2"/>
    <s v="NON"/>
  </r>
  <r>
    <x v="0"/>
    <s v="C"/>
    <x v="0"/>
    <x v="80"/>
    <d v="2026-01-13T00:00:00"/>
    <m/>
    <m/>
    <m/>
    <m/>
    <m/>
    <m/>
    <s v="VSYPA"/>
    <n v="512105"/>
    <n v="2105"/>
    <s v="WVGZZZC1XTY050458"/>
    <s v="DUNKERQUE BOULOGNE LOCATION"/>
    <s v="T CROSS"/>
    <n v="22089"/>
    <n v="0"/>
    <n v="22089"/>
    <n v="40"/>
    <n v="246.78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s v="VOLKSWAGEN"/>
    <m/>
    <s v="Sociétés NORD"/>
    <n v="246.78"/>
    <n v="1.1172076599212278E-2"/>
    <s v="NON"/>
  </r>
  <r>
    <x v="0"/>
    <s v="C"/>
    <x v="0"/>
    <x v="80"/>
    <d v="2026-01-13T00:00:00"/>
    <m/>
    <m/>
    <m/>
    <m/>
    <m/>
    <m/>
    <s v="VSYPA"/>
    <n v="512106"/>
    <n v="2106"/>
    <s v="WVGZZZC15TY050609"/>
    <s v="DUNKERQUE BOULOGNE LOCATION"/>
    <s v="T CROSS"/>
    <n v="22089"/>
    <n v="0"/>
    <n v="22089"/>
    <n v="40"/>
    <n v="246.78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s v="VOLKSWAGEN"/>
    <m/>
    <s v="Sociétés NORD"/>
    <n v="246.78"/>
    <n v="1.1172076599212278E-2"/>
    <s v="NON"/>
  </r>
  <r>
    <x v="0"/>
    <s v="C"/>
    <x v="0"/>
    <x v="80"/>
    <d v="2026-01-13T00:00:00"/>
    <m/>
    <m/>
    <m/>
    <m/>
    <m/>
    <m/>
    <s v="VSYPA"/>
    <n v="512107"/>
    <n v="2107"/>
    <s v="WVGZZZC12TY050454"/>
    <s v="DUNKERQUE BOULOGNE LOCATION"/>
    <s v="T CROSS"/>
    <n v="22089"/>
    <n v="0"/>
    <n v="22089"/>
    <n v="40"/>
    <n v="246.78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s v="VOLKSWAGEN"/>
    <m/>
    <s v="Sociétés NORD"/>
    <n v="246.78"/>
    <n v="1.1172076599212278E-2"/>
    <s v="NON"/>
  </r>
  <r>
    <x v="0"/>
    <s v="C"/>
    <x v="0"/>
    <x v="31"/>
    <d v="2026-03-04T00:00:00"/>
    <m/>
    <m/>
    <m/>
    <m/>
    <m/>
    <m/>
    <s v="VSYPA"/>
    <n v="512108"/>
    <n v="2108"/>
    <s v="WVWZZZAW8TU032048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0"/>
    <s v="C"/>
    <x v="0"/>
    <x v="31"/>
    <d v="2026-03-04T00:00:00"/>
    <m/>
    <m/>
    <m/>
    <m/>
    <m/>
    <m/>
    <s v="VSYPA"/>
    <n v="512109"/>
    <n v="2109"/>
    <s v="WVWZZZAW4TU031754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0"/>
    <s v="C"/>
    <x v="0"/>
    <x v="31"/>
    <d v="2026-03-04T00:00:00"/>
    <m/>
    <m/>
    <m/>
    <m/>
    <m/>
    <m/>
    <s v="VSYPA"/>
    <n v="512110"/>
    <n v="2110"/>
    <s v="WVWZZZAW5TU030676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0"/>
    <s v="C"/>
    <x v="0"/>
    <x v="31"/>
    <d v="2026-03-04T00:00:00"/>
    <m/>
    <m/>
    <m/>
    <m/>
    <m/>
    <m/>
    <s v="VSYPA"/>
    <n v="512111"/>
    <n v="2111"/>
    <s v="WVWZZZAW7TU029979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1"/>
    <s v="C"/>
    <x v="2"/>
    <x v="70"/>
    <d v="2026-05-19T00:00:00"/>
    <m/>
    <m/>
    <m/>
    <m/>
    <m/>
    <n v="0"/>
    <s v="RQTHC"/>
    <n v="512112"/>
    <n v="2112"/>
    <s v="TMBJJ7NU0V5006168"/>
    <s v="DA SILVA FERREIRA  MANUEL"/>
    <s v="KAROQ"/>
    <n v="38966.67"/>
    <n v="5258.34"/>
    <n v="44225.009999999995"/>
    <n v="11"/>
    <n v="2136.9299999999998"/>
    <n v="35.01"/>
    <m/>
    <n v="2101.9199999999996"/>
    <n v="4.8319491617978154E-2"/>
    <n v="0"/>
    <n v="-625"/>
    <m/>
    <m/>
    <n v="0.1"/>
    <n v="0.1"/>
    <n v="210.19199999999998"/>
    <m/>
    <n v="210.19199999999998"/>
    <s v="VWB"/>
    <m/>
    <m/>
    <n v="0"/>
    <n v="1"/>
    <m/>
    <m/>
    <n v="0"/>
    <s v="Valauto Roncq"/>
    <s v="SKODA"/>
    <m/>
    <s v="Valauto Roncq Skoda"/>
    <n v="2136.9299999999998"/>
    <n v="4.8319491617978154E-2"/>
    <s v="NON"/>
  </r>
  <r>
    <x v="5"/>
    <s v="C"/>
    <x v="0"/>
    <x v="50"/>
    <d v="2026-01-14T00:00:00"/>
    <m/>
    <m/>
    <m/>
    <m/>
    <m/>
    <n v="0"/>
    <s v="CAMLA"/>
    <n v="512112"/>
    <n v="2112"/>
    <s v="WVGZZZA10TV073736"/>
    <s v="TEIXEIRA MARTINS MANON"/>
    <s v="T ROC"/>
    <n v="39564"/>
    <n v="-429.17"/>
    <n v="39134.83"/>
    <n v="33"/>
    <n v="1044.67"/>
    <n v="95"/>
    <m/>
    <n v="949.67000000000007"/>
    <n v="2.669412387890787E-2"/>
    <n v="-5966.67"/>
    <n v="0"/>
    <m/>
    <m/>
    <n v="7.0000000000000007E-2"/>
    <n v="7.0000000000000007E-2"/>
    <n v="66.476900000000015"/>
    <m/>
    <n v="66.476900000000015"/>
    <s v="VWB"/>
    <n v="30"/>
    <m/>
    <n v="0"/>
    <n v="1"/>
    <m/>
    <m/>
    <n v="0"/>
    <s v="Valauto Cambrai"/>
    <s v="VOLKSWAGEN"/>
    <m/>
    <s v="Valauto Cambrai"/>
    <n v="1044.67"/>
    <n v="2.669412387890787E-2"/>
    <s v="NON"/>
  </r>
  <r>
    <x v="0"/>
    <s v="C"/>
    <x v="0"/>
    <x v="31"/>
    <d v="2026-03-04T00:00:00"/>
    <m/>
    <m/>
    <m/>
    <m/>
    <m/>
    <m/>
    <s v="VSYPA"/>
    <n v="512112"/>
    <n v="2112"/>
    <s v="WVWZZZAW4TU031964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5"/>
    <s v="C"/>
    <x v="0"/>
    <x v="70"/>
    <d v="2026-05-13T00:00:00"/>
    <m/>
    <m/>
    <m/>
    <m/>
    <m/>
    <n v="0"/>
    <s v="CAEBR"/>
    <n v="512113"/>
    <n v="2113"/>
    <s v="WVGZZZA22TV098811"/>
    <s v="MOULUT CHRISTOPHE "/>
    <s v="T ROC"/>
    <n v="33555.67"/>
    <n v="4841.68"/>
    <n v="38397.35"/>
    <n v="11"/>
    <n v="2729.68"/>
    <n v="95"/>
    <m/>
    <n v="2634.68"/>
    <n v="7.1090322639452988E-2"/>
    <n v="-500"/>
    <n v="0"/>
    <m/>
    <m/>
    <n v="0.08"/>
    <n v="7.0000000000000007E-2"/>
    <n v="210.77439999999999"/>
    <m/>
    <n v="210.77439999999999"/>
    <s v="VWB"/>
    <n v="30"/>
    <n v="100"/>
    <n v="1"/>
    <n v="1"/>
    <m/>
    <m/>
    <n v="1"/>
    <s v="Valauto Cambrai"/>
    <s v="VOLKSWAGEN"/>
    <m/>
    <s v="Valauto Cambrai"/>
    <n v="2729.68"/>
    <n v="7.1090322639452988E-2"/>
    <s v="NON"/>
  </r>
  <r>
    <x v="0"/>
    <s v="C"/>
    <x v="0"/>
    <x v="31"/>
    <d v="2026-03-04T00:00:00"/>
    <m/>
    <m/>
    <m/>
    <m/>
    <m/>
    <m/>
    <s v="VSYPA"/>
    <n v="512113"/>
    <n v="2113"/>
    <s v="WVWZZZAW7TU031392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5"/>
    <s v="C"/>
    <x v="0"/>
    <x v="120"/>
    <d v="2026-06-10T00:00:00"/>
    <m/>
    <m/>
    <m/>
    <m/>
    <m/>
    <n v="0"/>
    <s v="CAEBR"/>
    <n v="512114"/>
    <n v="2114"/>
    <s v="WVGZZZE20TE055739"/>
    <s v="TOURNEMINE  JEAN CLAUDE"/>
    <s v="ID 4"/>
    <n v="38438.33"/>
    <n v="283.33"/>
    <n v="38721.660000000003"/>
    <n v="2"/>
    <n v="1872.18"/>
    <n v="95"/>
    <m/>
    <n v="1777.18"/>
    <n v="4.8349683355517294E-2"/>
    <n v="0"/>
    <n v="-5566.67"/>
    <m/>
    <m/>
    <n v="7.0000000000000007E-2"/>
    <n v="0.08"/>
    <n v="124.40260000000002"/>
    <m/>
    <n v="124.40260000000002"/>
    <s v="VWB"/>
    <m/>
    <n v="100"/>
    <n v="1"/>
    <n v="1"/>
    <m/>
    <m/>
    <n v="1"/>
    <s v="Valauto Cambrai"/>
    <s v="VOLKSWAGEN"/>
    <m/>
    <s v="Valauto Cambrai"/>
    <n v="1872.18"/>
    <n v="4.8349683355517294E-2"/>
    <s v="NON"/>
  </r>
  <r>
    <x v="0"/>
    <s v="C"/>
    <x v="0"/>
    <x v="31"/>
    <d v="2026-03-04T00:00:00"/>
    <m/>
    <m/>
    <m/>
    <m/>
    <m/>
    <m/>
    <s v="VSYPA"/>
    <n v="512114"/>
    <n v="2114"/>
    <s v="WVWZZZAW6TU030105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5"/>
    <s v="C"/>
    <x v="0"/>
    <x v="14"/>
    <d v="2026-05-28T00:00:00"/>
    <m/>
    <m/>
    <m/>
    <m/>
    <m/>
    <n v="0"/>
    <s v="CAMLA"/>
    <n v="512115"/>
    <n v="2115"/>
    <s v="WVGZZZA2XTV094781"/>
    <s v="OUBRY STEPHANE"/>
    <s v="T ROC"/>
    <n v="27305.67"/>
    <n v="891.67"/>
    <n v="28197.339999999997"/>
    <n v="29"/>
    <n v="1403.21"/>
    <n v="95"/>
    <m/>
    <n v="1308.21"/>
    <n v="4.976391390109848E-2"/>
    <n v="-916.67"/>
    <n v="0"/>
    <m/>
    <m/>
    <n v="7.0000000000000007E-2"/>
    <n v="7.0000000000000007E-2"/>
    <n v="91.574700000000007"/>
    <m/>
    <n v="91.574700000000007"/>
    <s v="VWB"/>
    <m/>
    <m/>
    <n v="0"/>
    <n v="1"/>
    <m/>
    <m/>
    <n v="0"/>
    <s v="Valauto Cambrai"/>
    <s v="VOLKSWAGEN"/>
    <m/>
    <s v="Valauto Cambrai"/>
    <n v="1403.21"/>
    <n v="4.976391390109848E-2"/>
    <s v="NON"/>
  </r>
  <r>
    <x v="0"/>
    <s v="C"/>
    <x v="0"/>
    <x v="31"/>
    <d v="2026-03-04T00:00:00"/>
    <m/>
    <m/>
    <m/>
    <m/>
    <m/>
    <m/>
    <s v="VSYPA"/>
    <n v="512115"/>
    <n v="2115"/>
    <s v="WVWZZZAW4TU030166"/>
    <s v="DUNKERQUE BOULOGNE LOCATION"/>
    <s v="POLO"/>
    <n v="17414"/>
    <n v="541.66999999999996"/>
    <n v="17955.669999999998"/>
    <n v="44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0"/>
    <s v="C"/>
    <x v="0"/>
    <x v="49"/>
    <d v="2026-03-19T00:00:00"/>
    <m/>
    <m/>
    <m/>
    <m/>
    <m/>
    <m/>
    <s v="VSYPA"/>
    <n v="512116"/>
    <n v="2116"/>
    <s v="WVWZZZAW1TU030559"/>
    <s v="DUNKERQUE BOULOGNE LOCATION"/>
    <s v="POLO"/>
    <n v="17414"/>
    <n v="541.66999999999996"/>
    <n v="17955.669999999998"/>
    <n v="60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0"/>
    <s v="C"/>
    <x v="0"/>
    <x v="49"/>
    <d v="2026-03-19T00:00:00"/>
    <m/>
    <m/>
    <m/>
    <m/>
    <m/>
    <m/>
    <s v="VSYPA"/>
    <n v="512117"/>
    <n v="2117"/>
    <s v="WVWZZZAW2TU029937"/>
    <s v="DUNKERQUE BOULOGNE LOCATION"/>
    <s v="POLO"/>
    <n v="17414"/>
    <n v="541.66999999999996"/>
    <n v="17955.669999999998"/>
    <n v="50"/>
    <n v="454.12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s v="VOLKSWAGEN"/>
    <m/>
    <s v="Sociétés NORD"/>
    <n v="454.12"/>
    <n v="2.529117543372094E-2"/>
    <s v="NON"/>
  </r>
  <r>
    <x v="5"/>
    <s v="C"/>
    <x v="0"/>
    <x v="26"/>
    <d v="2026-02-06T00:00:00"/>
    <m/>
    <m/>
    <m/>
    <m/>
    <m/>
    <n v="0"/>
    <s v="CAMLA"/>
    <n v="512119"/>
    <n v="2119"/>
    <s v="WVGZZZC10TY021812"/>
    <s v="LEFEBVRE REMY"/>
    <s v="T CROSS"/>
    <n v="22622.33"/>
    <n v="1062.51"/>
    <n v="23684.84"/>
    <n v="23"/>
    <n v="545.64"/>
    <n v="95"/>
    <m/>
    <n v="450.64"/>
    <n v="2.3037521047218387E-2"/>
    <n v="0"/>
    <n v="-2683.33"/>
    <m/>
    <m/>
    <n v="0.13"/>
    <n v="0.13"/>
    <n v="58.583199999999998"/>
    <m/>
    <n v="58.583199999999998"/>
    <s v=""/>
    <n v="30"/>
    <m/>
    <n v="0"/>
    <n v="1"/>
    <m/>
    <m/>
    <n v="0"/>
    <s v="Valauto Cambrai"/>
    <s v="VOLKSWAGEN"/>
    <m/>
    <s v="Valauto Cambrai"/>
    <n v="545.64"/>
    <n v="2.3037521047218387E-2"/>
    <s v="NON"/>
  </r>
  <r>
    <x v="0"/>
    <s v="NC"/>
    <x v="0"/>
    <x v="69"/>
    <d v="2026-06-17T00:00:00"/>
    <s v="x"/>
    <m/>
    <m/>
    <s v="x"/>
    <m/>
    <n v="-279.3"/>
    <s v="VSYPA"/>
    <n v="512119"/>
    <n v="2119"/>
    <s v="WVWZZZAW0VU011259"/>
    <s v="DUNKERQUE BOULOGNE LOCATION"/>
    <s v="POLO"/>
    <n v="17714"/>
    <n v="541.66999999999996"/>
    <n v="18255.669999999998"/>
    <n v="7"/>
    <n v="450.79"/>
    <n v="95"/>
    <m/>
    <n v="355.79"/>
    <n v="2.4693150128151969E-2"/>
    <n v="0"/>
    <n v="0"/>
    <m/>
    <s v="marge manquante / ok vn payé"/>
    <m/>
    <n v="0.1"/>
    <n v="0"/>
    <m/>
    <n v="0"/>
    <s v="VWB"/>
    <n v="0"/>
    <s v="0"/>
    <n v="1"/>
    <n v="1"/>
    <m/>
    <m/>
    <n v="1"/>
    <s v="Val de Lys Automobiles"/>
    <s v="VOLKSWAGEN"/>
    <m/>
    <s v="Sociétés NORD"/>
    <n v="450.79"/>
    <n v="2.4693150128151969E-2"/>
    <s v="NON"/>
  </r>
  <r>
    <x v="0"/>
    <s v="NC"/>
    <x v="0"/>
    <x v="69"/>
    <d v="2026-06-17T00:00:00"/>
    <s v="x"/>
    <m/>
    <m/>
    <s v="x"/>
    <m/>
    <n v="-279.3"/>
    <s v="VSYPA"/>
    <n v="512121"/>
    <n v="2121"/>
    <s v="WVWZZZAWXVU011835"/>
    <s v="DUNKERQUE BOULOGNE LOCATION"/>
    <s v="POLO"/>
    <n v="17714"/>
    <n v="541.66999999999996"/>
    <n v="18255.669999999998"/>
    <n v="7"/>
    <n v="450.79"/>
    <n v="95"/>
    <m/>
    <n v="355.79"/>
    <n v="2.4693150128151969E-2"/>
    <n v="0"/>
    <n v="0"/>
    <m/>
    <s v="marge manquante / ok vn payé"/>
    <m/>
    <n v="0.1"/>
    <n v="0"/>
    <m/>
    <n v="0"/>
    <s v="VWB"/>
    <n v="0"/>
    <s v="0"/>
    <n v="1"/>
    <n v="1"/>
    <m/>
    <m/>
    <n v="1"/>
    <s v="Val de Lys Automobiles"/>
    <s v="VOLKSWAGEN"/>
    <m/>
    <s v="Sociétés NORD"/>
    <n v="450.79"/>
    <n v="2.4693150128151969E-2"/>
    <s v="NON"/>
  </r>
  <r>
    <x v="5"/>
    <s v="C"/>
    <x v="0"/>
    <x v="71"/>
    <d v="2026-05-29T00:00:00"/>
    <m/>
    <m/>
    <m/>
    <m/>
    <m/>
    <n v="0"/>
    <s v="CAEBR"/>
    <n v="512122"/>
    <n v="2122"/>
    <s v="WVGZZZA28TV096125"/>
    <s v="NATES  NADIA"/>
    <s v="T ROC"/>
    <n v="27305.67"/>
    <n v="1283.3399999999999"/>
    <n v="28589.01"/>
    <n v="31"/>
    <n v="462.18"/>
    <n v="95"/>
    <m/>
    <n v="367.18"/>
    <n v="1.6166352035275094E-2"/>
    <n v="-916.67"/>
    <n v="0"/>
    <m/>
    <m/>
    <n v="0.08"/>
    <n v="0.08"/>
    <n v="29.374400000000001"/>
    <m/>
    <n v="29.374400000000001"/>
    <s v=""/>
    <n v="30"/>
    <m/>
    <n v="0"/>
    <n v="1"/>
    <m/>
    <m/>
    <n v="0"/>
    <s v="Valauto Cambrai"/>
    <s v="VOLKSWAGEN"/>
    <m/>
    <s v="Valauto Cambrai"/>
    <n v="462.18"/>
    <n v="1.6166352035275094E-2"/>
    <s v="NON"/>
  </r>
  <r>
    <x v="0"/>
    <s v="NC"/>
    <x v="0"/>
    <x v="69"/>
    <d v="2026-06-17T00:00:00"/>
    <s v="x"/>
    <m/>
    <m/>
    <s v="x"/>
    <m/>
    <n v="-279.3"/>
    <s v="VSYPA"/>
    <n v="512122"/>
    <n v="2122"/>
    <s v="WVWZZZAW3VU011966"/>
    <s v="DUNKERQUE BOULOGNE LOCATION"/>
    <s v="POLO"/>
    <n v="17714"/>
    <n v="541.66999999999996"/>
    <n v="18255.669999999998"/>
    <n v="7"/>
    <n v="450.79"/>
    <n v="95"/>
    <m/>
    <n v="355.79"/>
    <n v="2.4693150128151969E-2"/>
    <n v="0"/>
    <n v="0"/>
    <m/>
    <s v="marge manquante / ok vn payé"/>
    <m/>
    <n v="0.1"/>
    <n v="0"/>
    <m/>
    <n v="0"/>
    <s v="VWB"/>
    <n v="0"/>
    <s v="0"/>
    <n v="1"/>
    <n v="1"/>
    <m/>
    <m/>
    <n v="1"/>
    <s v="Val de Lys Automobiles"/>
    <s v="VOLKSWAGEN"/>
    <m/>
    <s v="Sociétés NORD"/>
    <n v="450.79"/>
    <n v="2.4693150128151969E-2"/>
    <s v="NON"/>
  </r>
  <r>
    <x v="6"/>
    <s v="C"/>
    <x v="5"/>
    <x v="18"/>
    <d v="2026-06-02T00:00:00"/>
    <m/>
    <m/>
    <m/>
    <m/>
    <m/>
    <n v="0"/>
    <s v="VANLI"/>
    <n v="512123"/>
    <n v="2123"/>
    <s v="WAUZZZFZ4TP056412"/>
    <s v="BEAUMONT  CHRISTOPHE"/>
    <s v="Q4 e-tron"/>
    <n v="38616.33"/>
    <n v="16183.34"/>
    <n v="54799.67"/>
    <n v="12"/>
    <n v="2549.5"/>
    <n v="108.33"/>
    <m/>
    <n v="2441.17"/>
    <n v="4.6524002790527756E-2"/>
    <n v="0"/>
    <n v="-4739.99"/>
    <m/>
    <m/>
    <n v="0.08"/>
    <n v="0.08"/>
    <n v="195.2936"/>
    <m/>
    <n v="195.2936"/>
    <s v="VWB"/>
    <n v="0"/>
    <n v="50"/>
    <n v="1"/>
    <n v="1"/>
    <m/>
    <m/>
    <n v="1"/>
    <s v="Valauto Hainaut"/>
    <s v="AUDI"/>
    <m/>
    <s v="Valauto Hainaut AUDI"/>
    <n v="2549.5"/>
    <n v="4.6524002790527756E-2"/>
    <s v="NON"/>
  </r>
  <r>
    <x v="0"/>
    <s v="NP"/>
    <x v="0"/>
    <x v="82"/>
    <d v="2026-03-10T00:00:00"/>
    <m/>
    <m/>
    <m/>
    <s v="x"/>
    <m/>
    <n v="-279.3"/>
    <s v="VSYPA"/>
    <n v="512123"/>
    <n v="2123"/>
    <s v="WVWZZZCD0TW208882"/>
    <s v="DUNKERQUE BOULOGNE LOCATION"/>
    <s v="GOLF"/>
    <n v="26875"/>
    <n v="-208.33"/>
    <n v="26666.67"/>
    <n v="47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0"/>
    <s v="NP"/>
    <x v="0"/>
    <x v="82"/>
    <d v="2026-03-10T00:00:00"/>
    <m/>
    <m/>
    <m/>
    <s v="x"/>
    <m/>
    <n v="-279.3"/>
    <s v="VSYPA"/>
    <n v="512124"/>
    <n v="2124"/>
    <s v="WVWZZZCD5TW208828"/>
    <s v="DUNKERQUE BOULOGNE LOCATION"/>
    <s v="GOLF"/>
    <n v="26875"/>
    <n v="-208.33"/>
    <n v="26666.67"/>
    <n v="26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5"/>
    <s v="NC"/>
    <x v="0"/>
    <x v="92"/>
    <d v="2026-02-27T00:00:00"/>
    <s v="x"/>
    <m/>
    <m/>
    <s v="x"/>
    <m/>
    <n v="73681.899999999994"/>
    <s v="LTMEL"/>
    <n v="512124"/>
    <n v="2124"/>
    <s v="WVWZZZCD7TW410473"/>
    <s v="ARVAL SERVICE LEASE"/>
    <s v="GOLF"/>
    <n v="36791.67"/>
    <n v="662.5"/>
    <n v="37454.17"/>
    <n v="17"/>
    <n v="-279.52999999999997"/>
    <n v="95"/>
    <m/>
    <n v="-374.53"/>
    <n v="-7.4632544253416906E-3"/>
    <n v="0"/>
    <n v="0"/>
    <m/>
    <s v="marge manquante / solde client mq rgt arval"/>
    <m/>
    <n v="0"/>
    <n v="0"/>
    <m/>
    <n v="0"/>
    <s v=""/>
    <n v="1"/>
    <s v="0"/>
    <n v="1"/>
    <n v="1"/>
    <m/>
    <m/>
    <n v="1"/>
    <s v="Valauto Cambrai"/>
    <s v="VOLKSWAGEN"/>
    <m/>
    <s v="Sociétés NORD"/>
    <n v="-279.52999999999997"/>
    <n v="-7.4632544253416906E-3"/>
    <s v="OUI"/>
  </r>
  <r>
    <x v="0"/>
    <s v="C"/>
    <x v="0"/>
    <x v="82"/>
    <d v="2026-03-10T00:00:00"/>
    <m/>
    <m/>
    <m/>
    <m/>
    <m/>
    <m/>
    <s v="VSYPA"/>
    <n v="512125"/>
    <n v="2125"/>
    <s v="WVWZZZCD5TW208909"/>
    <s v="DUNKERQUE BOULOGNE LOCATION"/>
    <s v="GOLF"/>
    <n v="26875"/>
    <n v="-208.33"/>
    <n v="26666.67"/>
    <n v="47"/>
    <n v="1061.67"/>
    <n v="95"/>
    <m/>
    <n v="966.67000000000007"/>
    <n v="3.98126200234225E-2"/>
    <n v="0"/>
    <n v="0"/>
    <m/>
    <m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0"/>
    <s v="NP"/>
    <x v="0"/>
    <x v="82"/>
    <d v="2026-03-10T00:00:00"/>
    <m/>
    <m/>
    <m/>
    <s v="x"/>
    <m/>
    <n v="-279.3"/>
    <s v="VSYPA"/>
    <n v="512126"/>
    <n v="2126"/>
    <s v="WVWZZZCD2TW014449"/>
    <s v="DUNKERQUE BOULOGNE LOCATION"/>
    <s v="GOLF"/>
    <n v="26875"/>
    <n v="-208.33"/>
    <n v="26666.67"/>
    <n v="41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0"/>
    <s v="NP"/>
    <x v="0"/>
    <x v="82"/>
    <d v="2026-03-10T00:00:00"/>
    <m/>
    <m/>
    <m/>
    <s v="x"/>
    <m/>
    <n v="-279.3"/>
    <s v="VSYPA"/>
    <n v="512127"/>
    <n v="2127"/>
    <s v="WVWZZZCD2TW207992"/>
    <s v="DUNKERQUE BOULOGNE LOCATION"/>
    <s v="GOLF"/>
    <n v="26875"/>
    <n v="-208.33"/>
    <n v="26666.67"/>
    <n v="47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0"/>
    <s v="NP"/>
    <x v="0"/>
    <x v="82"/>
    <d v="2026-03-10T00:00:00"/>
    <m/>
    <m/>
    <m/>
    <s v="x"/>
    <m/>
    <n v="-279.3"/>
    <s v="VSYPA"/>
    <n v="512128"/>
    <n v="2128"/>
    <s v="WVWZZZCD3TW206799"/>
    <s v="DUNKERQUE BOULOGNE LOCATION"/>
    <s v="GOLF"/>
    <n v="26875"/>
    <n v="-208.33"/>
    <n v="26666.67"/>
    <n v="50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0"/>
    <s v="NP"/>
    <x v="0"/>
    <x v="82"/>
    <d v="2026-03-10T00:00:00"/>
    <m/>
    <m/>
    <m/>
    <s v="x"/>
    <m/>
    <n v="-279.3"/>
    <s v="VSYPA"/>
    <n v="512129"/>
    <n v="2129"/>
    <s v="WVWZZZCD5TW207453"/>
    <s v="DUNKERQUE BOULOGNE LOCATION"/>
    <s v="GOLF"/>
    <n v="26875"/>
    <n v="-208.33"/>
    <n v="26666.67"/>
    <n v="47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6"/>
    <s v="C"/>
    <x v="0"/>
    <x v="67"/>
    <d v="2026-04-28T00:00:00"/>
    <m/>
    <m/>
    <m/>
    <m/>
    <m/>
    <n v="0"/>
    <s v="VAVVA"/>
    <n v="512130"/>
    <n v="2130"/>
    <s v="WVWZZZAW9TU027795"/>
    <s v="LELONG DOMINIQUE"/>
    <s v="POLO"/>
    <n v="20605.669999999998"/>
    <n v="720.83"/>
    <n v="21326.5"/>
    <n v="7"/>
    <n v="777.86"/>
    <n v="95"/>
    <m/>
    <n v="682.86"/>
    <n v="3.6473870536656273E-2"/>
    <n v="0"/>
    <n v="-2356.67"/>
    <m/>
    <m/>
    <n v="0.1"/>
    <n v="0.13"/>
    <n v="68.286000000000001"/>
    <m/>
    <n v="68.286000000000001"/>
    <s v=""/>
    <n v="30"/>
    <n v="50"/>
    <n v="1"/>
    <n v="1"/>
    <m/>
    <m/>
    <n v="1"/>
    <s v="Valauto Hainaut"/>
    <s v="VOLKSWAGEN"/>
    <m/>
    <s v="Valauto Hainaut VW"/>
    <n v="777.86"/>
    <n v="3.6473870536656273E-2"/>
    <s v="NON"/>
  </r>
  <r>
    <x v="0"/>
    <s v="NP"/>
    <x v="0"/>
    <x v="82"/>
    <d v="2026-03-10T00:00:00"/>
    <m/>
    <m/>
    <m/>
    <s v="x"/>
    <m/>
    <n v="-279.3"/>
    <s v="VSYPA"/>
    <n v="512130"/>
    <n v="2130"/>
    <s v="WVWZZZCD0TW208820"/>
    <s v="DUNKERQUE BOULOGNE LOCATION"/>
    <s v="GOLF"/>
    <n v="26875"/>
    <n v="-208.33"/>
    <n v="26666.67"/>
    <n v="47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6"/>
    <s v="C"/>
    <x v="0"/>
    <x v="67"/>
    <d v="2026-04-28T00:00:00"/>
    <m/>
    <m/>
    <m/>
    <m/>
    <m/>
    <n v="0"/>
    <s v="VAVVA"/>
    <n v="512131"/>
    <n v="2131"/>
    <s v="WVGZZZCT0TW439526"/>
    <s v="BOUCAUT  SANDRINE"/>
    <s v="TIGUAN"/>
    <n v="45530"/>
    <n v="2075"/>
    <n v="47605"/>
    <n v="11"/>
    <n v="1760.69"/>
    <n v="95"/>
    <m/>
    <n v="1665.69"/>
    <n v="3.6985400693204495E-2"/>
    <n v="0"/>
    <n v="-5583.34"/>
    <m/>
    <m/>
    <n v="0.1"/>
    <n v="0.13"/>
    <n v="166.56900000000002"/>
    <m/>
    <n v="166.56900000000002"/>
    <s v="VWB"/>
    <n v="30"/>
    <m/>
    <n v="0"/>
    <n v="1"/>
    <m/>
    <m/>
    <n v="0"/>
    <s v="Valauto Hainaut"/>
    <s v="VOLKSWAGEN"/>
    <m/>
    <s v="Valauto Hainaut VW"/>
    <n v="1760.69"/>
    <n v="3.6985400693204495E-2"/>
    <s v="NON"/>
  </r>
  <r>
    <x v="0"/>
    <s v="NP"/>
    <x v="0"/>
    <x v="82"/>
    <d v="2026-03-10T00:00:00"/>
    <m/>
    <m/>
    <m/>
    <s v="x"/>
    <m/>
    <n v="-279.3"/>
    <s v="VSYPA"/>
    <n v="512131"/>
    <n v="2131"/>
    <s v="WVWZZZCD4TW208836"/>
    <s v="DUNKERQUE BOULOGNE LOCATION"/>
    <s v="GOLF"/>
    <n v="26875"/>
    <n v="-208.33"/>
    <n v="26666.67"/>
    <n v="25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6"/>
    <s v="C"/>
    <x v="0"/>
    <x v="112"/>
    <d v="2026-05-13T00:00:00"/>
    <m/>
    <m/>
    <m/>
    <m/>
    <m/>
    <n v="0"/>
    <s v="VAFFA"/>
    <n v="512132"/>
    <n v="2132"/>
    <s v="WVGZZZA25TV033516"/>
    <s v="DELOEIL CEDRIC"/>
    <s v="T ROC"/>
    <n v="24380.67"/>
    <n v="1141.67"/>
    <n v="25522.339999999997"/>
    <n v="0"/>
    <n v="782.26"/>
    <n v="95"/>
    <m/>
    <n v="687.26"/>
    <n v="3.0650010931599535E-2"/>
    <n v="-1250"/>
    <n v="0"/>
    <m/>
    <m/>
    <n v="0.1"/>
    <n v="0.12"/>
    <n v="68.725999999999999"/>
    <m/>
    <n v="68.725999999999999"/>
    <s v=""/>
    <n v="30"/>
    <n v="50"/>
    <n v="1"/>
    <n v="1"/>
    <m/>
    <m/>
    <n v="1"/>
    <s v="Valauto Hainaut"/>
    <s v="VOLKSWAGEN"/>
    <m/>
    <s v="Valauto Hainaut VW"/>
    <n v="782.26"/>
    <n v="3.0650010931599535E-2"/>
    <s v="NON"/>
  </r>
  <r>
    <x v="0"/>
    <s v="NP"/>
    <x v="0"/>
    <x v="82"/>
    <d v="2026-03-10T00:00:00"/>
    <m/>
    <m/>
    <m/>
    <s v="x"/>
    <m/>
    <n v="-279.3"/>
    <s v="VSYPA"/>
    <n v="512132"/>
    <n v="2132"/>
    <s v="WVWZZZCD1TW206817"/>
    <s v="DUNKERQUE BOULOGNE LOCATION"/>
    <s v="GOLF"/>
    <n v="26875"/>
    <n v="-208.33"/>
    <n v="26666.67"/>
    <n v="50"/>
    <n v="1061.67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s v="VOLKSWAGEN"/>
    <m/>
    <s v="Sociétés NORD"/>
    <n v="1061.67"/>
    <n v="3.98126200234225E-2"/>
    <s v="NON"/>
  </r>
  <r>
    <x v="0"/>
    <s v="C"/>
    <x v="0"/>
    <x v="84"/>
    <d v="2026-05-13T00:00:00"/>
    <m/>
    <m/>
    <m/>
    <m/>
    <m/>
    <m/>
    <s v="VSYPA"/>
    <n v="512133"/>
    <n v="2133"/>
    <s v="WVWZZZCD7TW235268"/>
    <s v="DUNKERQUE BOULOGNE LOCATION"/>
    <s v="GOLF"/>
    <n v="26875"/>
    <n v="-208.33"/>
    <n v="26666.67"/>
    <n v="68"/>
    <n v="1073.33"/>
    <n v="95"/>
    <m/>
    <n v="978.32999999999993"/>
    <n v="4.0249869968766255E-2"/>
    <n v="0"/>
    <n v="0"/>
    <m/>
    <m/>
    <n v="0.1"/>
    <n v="0.1"/>
    <n v="97.832999999999998"/>
    <m/>
    <n v="97.832999999999998"/>
    <s v="VWB"/>
    <n v="0"/>
    <s v="0"/>
    <n v="1"/>
    <n v="1"/>
    <m/>
    <m/>
    <n v="1"/>
    <s v="Val de Lys Automobiles"/>
    <s v="VOLKSWAGEN"/>
    <m/>
    <s v="Sociétés NORD"/>
    <n v="1073.33"/>
    <n v="4.0249869968766255E-2"/>
    <s v="NON"/>
  </r>
  <r>
    <x v="0"/>
    <s v="NP"/>
    <x v="0"/>
    <x v="84"/>
    <d v="2026-05-13T00:00:00"/>
    <m/>
    <m/>
    <m/>
    <s v="x"/>
    <m/>
    <n v="-279.3"/>
    <s v="VSYPA"/>
    <n v="512134"/>
    <n v="2134"/>
    <s v="WVWZZZCD7TW237098"/>
    <s v="DUNKERQUE BOULOGNE LOCATION"/>
    <s v="GOLF"/>
    <n v="26875"/>
    <n v="-208.33"/>
    <n v="26666.67"/>
    <n v="54"/>
    <n v="1073.33"/>
    <n v="95"/>
    <m/>
    <n v="978.32999999999993"/>
    <n v="4.0249869968766255E-2"/>
    <n v="0"/>
    <n v="0"/>
    <m/>
    <s v="ok vn payé"/>
    <n v="0.1"/>
    <n v="0.1"/>
    <n v="97.832999999999998"/>
    <m/>
    <n v="97.832999999999998"/>
    <s v="VWB"/>
    <n v="0"/>
    <s v="0"/>
    <n v="1"/>
    <n v="1"/>
    <m/>
    <m/>
    <n v="1"/>
    <s v="Val de Lys Automobiles"/>
    <s v="VOLKSWAGEN"/>
    <m/>
    <s v="Sociétés NORD"/>
    <n v="1073.33"/>
    <n v="4.0249869968766255E-2"/>
    <s v="NON"/>
  </r>
  <r>
    <x v="0"/>
    <s v="C"/>
    <x v="0"/>
    <x v="84"/>
    <d v="2026-05-13T00:00:00"/>
    <m/>
    <m/>
    <m/>
    <m/>
    <m/>
    <m/>
    <s v="VSYPA"/>
    <n v="512135"/>
    <n v="2135"/>
    <s v="WVWZZZCD5TW020097"/>
    <s v="DUNKERQUE BOULOGNE LOCATION"/>
    <s v="GOLF"/>
    <n v="26875"/>
    <n v="-208.33"/>
    <n v="26666.67"/>
    <n v="55"/>
    <n v="1073.33"/>
    <n v="95"/>
    <m/>
    <n v="978.32999999999993"/>
    <n v="4.0249869968766255E-2"/>
    <n v="0"/>
    <n v="0"/>
    <m/>
    <m/>
    <n v="0.1"/>
    <n v="0.1"/>
    <n v="97.832999999999998"/>
    <m/>
    <n v="97.832999999999998"/>
    <s v="VWB"/>
    <n v="0"/>
    <s v="0"/>
    <n v="1"/>
    <n v="1"/>
    <m/>
    <m/>
    <n v="1"/>
    <s v="Val de Lys Automobiles"/>
    <s v="VOLKSWAGEN"/>
    <m/>
    <s v="Sociétés NORD"/>
    <n v="1073.33"/>
    <n v="4.0249869968766255E-2"/>
    <s v="NON"/>
  </r>
  <r>
    <x v="6"/>
    <s v="C"/>
    <x v="0"/>
    <x v="4"/>
    <d v="2026-05-12T00:00:00"/>
    <m/>
    <m/>
    <m/>
    <m/>
    <m/>
    <n v="0"/>
    <s v="VAGWO"/>
    <n v="512136"/>
    <n v="2136"/>
    <s v="WVWZZZAW9TU063289"/>
    <s v="MACHEFAUX LYDIE"/>
    <s v="POLO"/>
    <n v="20605.669999999998"/>
    <n v="1050"/>
    <n v="21655.67"/>
    <n v="15"/>
    <n v="634.24"/>
    <n v="95"/>
    <m/>
    <n v="539.24"/>
    <n v="2.9287479907109781E-2"/>
    <n v="-2356.67"/>
    <n v="0"/>
    <m/>
    <m/>
    <n v="0.12"/>
    <n v="0.12"/>
    <n v="64.708799999999997"/>
    <m/>
    <n v="64.708799999999997"/>
    <s v="VWB"/>
    <n v="30"/>
    <n v="50"/>
    <n v="1"/>
    <n v="1"/>
    <m/>
    <m/>
    <n v="1"/>
    <s v="Valauto Hainaut"/>
    <s v="VOLKSWAGEN"/>
    <m/>
    <s v="Valauto Hainaut VW"/>
    <n v="634.24"/>
    <n v="2.9287479907109781E-2"/>
    <s v="NON"/>
  </r>
  <r>
    <x v="0"/>
    <s v="C"/>
    <x v="0"/>
    <x v="84"/>
    <d v="2026-05-13T00:00:00"/>
    <m/>
    <m/>
    <m/>
    <m/>
    <m/>
    <m/>
    <s v="VSYPA"/>
    <n v="512136"/>
    <n v="2136"/>
    <s v="WVWZZZCD4TW235356"/>
    <s v="DUNKERQUE BOULOGNE LOCATION"/>
    <s v="GOLF"/>
    <n v="26875"/>
    <n v="-208.33"/>
    <n v="26666.67"/>
    <n v="68"/>
    <n v="1073.33"/>
    <n v="95"/>
    <m/>
    <n v="978.32999999999993"/>
    <n v="4.0249869968766255E-2"/>
    <n v="0"/>
    <n v="0"/>
    <m/>
    <m/>
    <n v="0.1"/>
    <n v="0.1"/>
    <n v="97.832999999999998"/>
    <m/>
    <n v="97.832999999999998"/>
    <s v="VWB"/>
    <n v="0"/>
    <s v="0"/>
    <n v="1"/>
    <n v="1"/>
    <m/>
    <m/>
    <n v="1"/>
    <s v="Val de Lys Automobiles"/>
    <s v="VOLKSWAGEN"/>
    <m/>
    <s v="Sociétés NORD"/>
    <n v="1073.33"/>
    <n v="4.0249869968766255E-2"/>
    <s v="NON"/>
  </r>
  <r>
    <x v="0"/>
    <s v="C"/>
    <x v="0"/>
    <x v="84"/>
    <d v="2026-05-13T00:00:00"/>
    <m/>
    <m/>
    <m/>
    <m/>
    <m/>
    <m/>
    <s v="VSYPA"/>
    <n v="512137"/>
    <n v="2137"/>
    <s v="WVWZZZCD1TW020095"/>
    <s v="DUNKERQUE BOULOGNE LOCATION"/>
    <s v="GOLF"/>
    <n v="26875"/>
    <n v="-208.33"/>
    <n v="26666.67"/>
    <n v="54"/>
    <n v="1073.33"/>
    <n v="95"/>
    <m/>
    <n v="978.32999999999993"/>
    <n v="4.0249869968766255E-2"/>
    <n v="0"/>
    <n v="0"/>
    <m/>
    <s v="ok vn payé solde client prvt siv"/>
    <n v="0.1"/>
    <n v="0.1"/>
    <n v="97.832999999999998"/>
    <m/>
    <n v="97.832999999999998"/>
    <s v="VWB"/>
    <n v="0"/>
    <s v="0"/>
    <n v="1"/>
    <n v="1"/>
    <m/>
    <m/>
    <n v="1"/>
    <s v="Val de Lys Automobiles"/>
    <s v="VOLKSWAGEN"/>
    <m/>
    <s v="Sociétés NORD"/>
    <n v="1073.33"/>
    <n v="4.0249869968766255E-2"/>
    <s v="NON"/>
  </r>
  <r>
    <x v="0"/>
    <s v="C"/>
    <x v="0"/>
    <x v="38"/>
    <d v="2026-04-09T00:00:00"/>
    <m/>
    <m/>
    <m/>
    <m/>
    <m/>
    <n v="0"/>
    <s v="ASLME"/>
    <n v="512140"/>
    <n v="2140"/>
    <s v="WVGZZZCS0TY001701"/>
    <s v="DEBAVELAERE PHILIPPE"/>
    <s v="TAIGO"/>
    <n v="25797.33"/>
    <n v="262.5"/>
    <n v="26059.83"/>
    <n v="178"/>
    <n v="609.19000000000005"/>
    <n v="95"/>
    <m/>
    <n v="514.19000000000005"/>
    <n v="2.3376591481985877E-2"/>
    <n v="0"/>
    <n v="-2773.34"/>
    <m/>
    <m/>
    <n v="0.13"/>
    <n v="0.13"/>
    <n v="66.844700000000003"/>
    <m/>
    <n v="66.844700000000003"/>
    <s v="VWB"/>
    <n v="30"/>
    <m/>
    <n v="0"/>
    <n v="1"/>
    <m/>
    <m/>
    <n v="0"/>
    <s v="Val de Lys Automobiles"/>
    <s v="VOLKSWAGEN"/>
    <m/>
    <s v="Val de Lys "/>
    <n v="609.19000000000005"/>
    <n v="2.3376591481985877E-2"/>
    <s v="NON"/>
  </r>
  <r>
    <x v="0"/>
    <s v="C"/>
    <x v="0"/>
    <x v="32"/>
    <d v="2026-01-09T00:00:00"/>
    <m/>
    <m/>
    <m/>
    <m/>
    <m/>
    <n v="0"/>
    <s v="VSFCA"/>
    <n v="512147"/>
    <n v="2147"/>
    <s v="WVWZZZE10TP016665"/>
    <s v="GROUPE SECRE"/>
    <s v="ID 3"/>
    <n v="32700"/>
    <n v="3041.67"/>
    <n v="35741.67"/>
    <n v="83"/>
    <n v="809.84"/>
    <n v="95"/>
    <m/>
    <n v="714.84"/>
    <n v="2.2658146639482714E-2"/>
    <n v="-5539.96"/>
    <n v="0"/>
    <m/>
    <m/>
    <n v="0.13"/>
    <n v="0.13"/>
    <n v="92.929200000000009"/>
    <m/>
    <n v="92.929200000000009"/>
    <s v="VWB"/>
    <n v="30"/>
    <m/>
    <n v="0"/>
    <n v="1"/>
    <m/>
    <m/>
    <n v="0"/>
    <s v="Val de Lys Automobiles"/>
    <s v="VOLKSWAGEN"/>
    <m/>
    <s v="Sociétés NORD"/>
    <n v="809.84"/>
    <n v="2.2658146639482714E-2"/>
    <s v="NON"/>
  </r>
  <r>
    <x v="5"/>
    <s v="NP"/>
    <x v="0"/>
    <x v="58"/>
    <d v="2026-02-17T00:00:00"/>
    <m/>
    <m/>
    <m/>
    <s v="x"/>
    <m/>
    <n v="-252.14"/>
    <s v="CAMLA"/>
    <n v="512148"/>
    <n v="2148"/>
    <s v="WVGZZZA1XTV069936"/>
    <s v="VIGLIANISI GUILLAUME"/>
    <s v="T ROC"/>
    <n v="30193.17"/>
    <n v="1070.8399999999999"/>
    <n v="31264.01"/>
    <n v="11"/>
    <n v="92.009999999999991"/>
    <n v="95"/>
    <m/>
    <n v="-2.9900000000000091"/>
    <n v="2.9430005939737095E-3"/>
    <n v="-594.02"/>
    <n v="-3966.67"/>
    <m/>
    <s v="solde client 1er loyer non deduit  /  0 comm demandée"/>
    <m/>
    <n v="7.0000000000000007E-2"/>
    <n v="0"/>
    <m/>
    <n v="0"/>
    <s v="VWB"/>
    <n v="30"/>
    <n v="100"/>
    <n v="1"/>
    <n v="1"/>
    <m/>
    <m/>
    <n v="1"/>
    <s v="Valauto Cambrai"/>
    <s v="VOLKSWAGEN"/>
    <m/>
    <s v="Valauto Cambrai"/>
    <n v="92.009999999999991"/>
    <n v="2.9430005939737095E-3"/>
    <s v="NON"/>
  </r>
  <r>
    <x v="5"/>
    <s v="C"/>
    <x v="0"/>
    <x v="108"/>
    <d v="2026-02-13T00:00:00"/>
    <m/>
    <m/>
    <m/>
    <m/>
    <m/>
    <n v="0"/>
    <s v="CAMLA"/>
    <n v="512149"/>
    <n v="2149"/>
    <s v="WVGZZZA26TV037610"/>
    <s v="BROUETTE CHRISTIAN"/>
    <s v="T ROC"/>
    <n v="31472.33"/>
    <n v="2000"/>
    <n v="33472.33"/>
    <n v="7"/>
    <n v="408.76"/>
    <n v="95"/>
    <m/>
    <n v="313.76"/>
    <n v="1.22118776912154E-2"/>
    <n v="0"/>
    <n v="-916.67"/>
    <m/>
    <m/>
    <n v="0.1"/>
    <n v="7.0000000000000007E-2"/>
    <n v="31.376000000000001"/>
    <m/>
    <n v="31.376000000000001"/>
    <s v=""/>
    <n v="30"/>
    <n v="50"/>
    <n v="1"/>
    <n v="1"/>
    <m/>
    <m/>
    <n v="1"/>
    <s v="Valauto Cambrai"/>
    <s v="VOLKSWAGEN"/>
    <m/>
    <s v="Valauto Cambrai"/>
    <n v="408.76"/>
    <n v="1.22118776912154E-2"/>
    <s v="NON"/>
  </r>
  <r>
    <x v="0"/>
    <s v="C"/>
    <x v="0"/>
    <x v="32"/>
    <d v="2026-01-09T00:00:00"/>
    <m/>
    <m/>
    <m/>
    <m/>
    <m/>
    <n v="0"/>
    <s v="ASNMA"/>
    <n v="512149"/>
    <n v="2149"/>
    <s v="WVWZZZE10TP032266"/>
    <s v="DELEMME MATHILDE"/>
    <s v="ID 3"/>
    <n v="28533.33"/>
    <n v="1666.67"/>
    <n v="30200"/>
    <n v="37"/>
    <n v="1453.99"/>
    <n v="95"/>
    <m/>
    <n v="1358.99"/>
    <n v="4.8145364238410593E-2"/>
    <n v="0"/>
    <n v="-4249.99"/>
    <m/>
    <m/>
    <n v="0.1"/>
    <n v="0.1"/>
    <n v="135.899"/>
    <m/>
    <n v="135.899"/>
    <s v="VWB"/>
    <n v="30"/>
    <m/>
    <n v="0"/>
    <n v="1"/>
    <m/>
    <m/>
    <n v="0"/>
    <s v="Val de Lys Automobiles"/>
    <s v="VOLKSWAGEN"/>
    <m/>
    <s v="Val de Lys "/>
    <n v="1453.99"/>
    <n v="4.8145364238410593E-2"/>
    <s v="NON"/>
  </r>
  <r>
    <x v="5"/>
    <s v="C"/>
    <x v="0"/>
    <x v="60"/>
    <d v="2026-02-25T00:00:00"/>
    <m/>
    <m/>
    <m/>
    <m/>
    <m/>
    <n v="0"/>
    <s v="CAEBR"/>
    <n v="512151"/>
    <n v="2151"/>
    <s v="WVWZZZAW7TU041453"/>
    <s v="CARLOS CHASQUIEIRA  ALEXANDRE"/>
    <s v="POLO"/>
    <n v="22014"/>
    <n v="300"/>
    <n v="22314"/>
    <n v="5"/>
    <n v="596.98"/>
    <n v="95"/>
    <m/>
    <n v="501.98"/>
    <n v="2.6753607600609484E-2"/>
    <n v="0"/>
    <n v="-2356.67"/>
    <m/>
    <m/>
    <n v="0.1"/>
    <n v="7.0000000000000007E-2"/>
    <n v="50.198000000000008"/>
    <m/>
    <n v="50.198000000000008"/>
    <s v="VWB"/>
    <n v="30"/>
    <n v="100"/>
    <n v="1"/>
    <n v="1"/>
    <m/>
    <m/>
    <n v="1"/>
    <s v="Valauto Cambrai"/>
    <s v="VOLKSWAGEN"/>
    <m/>
    <s v="Valauto Cambrai"/>
    <n v="596.98"/>
    <n v="2.6753607600609484E-2"/>
    <s v="NON"/>
  </r>
  <r>
    <x v="5"/>
    <s v="C"/>
    <x v="0"/>
    <x v="14"/>
    <d v="2026-05-27T00:00:00"/>
    <m/>
    <m/>
    <m/>
    <m/>
    <m/>
    <n v="0"/>
    <s v="CAEBR"/>
    <n v="512152"/>
    <n v="2152"/>
    <s v="WVGZZZA22TV107409"/>
    <s v="ROUSSEAUX  JONAS"/>
    <s v="T ROC"/>
    <n v="27305.67"/>
    <n v="1500"/>
    <n v="28805.67"/>
    <n v="9"/>
    <n v="987.97"/>
    <n v="95"/>
    <m/>
    <n v="892.97"/>
    <n v="3.4297761517090214E-2"/>
    <n v="0"/>
    <n v="0"/>
    <m/>
    <m/>
    <n v="0.08"/>
    <n v="7.0000000000000007E-2"/>
    <n v="71.437600000000003"/>
    <m/>
    <n v="71.437600000000003"/>
    <s v="VWB"/>
    <n v="30"/>
    <m/>
    <n v="0"/>
    <n v="1"/>
    <m/>
    <m/>
    <n v="0"/>
    <s v="Valauto Cambrai"/>
    <s v="VOLKSWAGEN"/>
    <m/>
    <s v="Valauto Cambrai"/>
    <n v="987.97"/>
    <n v="3.4297761517090214E-2"/>
    <s v="NON"/>
  </r>
  <r>
    <x v="5"/>
    <s v="C"/>
    <x v="0"/>
    <x v="101"/>
    <d v="2026-03-25T00:00:00"/>
    <m/>
    <m/>
    <m/>
    <m/>
    <m/>
    <n v="0"/>
    <s v="CAEBR"/>
    <n v="512154"/>
    <n v="2154"/>
    <s v="WVGZZZCS9TY056082"/>
    <s v="FONTAINE CAMILLE"/>
    <s v="TAIGO"/>
    <n v="23280.67"/>
    <n v="50"/>
    <n v="23330.67"/>
    <n v="8"/>
    <n v="834.82"/>
    <n v="95"/>
    <m/>
    <n v="739.82"/>
    <n v="3.5782084269333034E-2"/>
    <n v="0"/>
    <n v="-2773.34"/>
    <m/>
    <m/>
    <n v="0.1"/>
    <n v="7.0000000000000007E-2"/>
    <n v="73.982000000000014"/>
    <m/>
    <n v="73.982000000000014"/>
    <s v="VWB"/>
    <n v="30"/>
    <m/>
    <n v="0"/>
    <n v="1"/>
    <m/>
    <m/>
    <n v="0"/>
    <s v="Valauto Cambrai"/>
    <s v="VOLKSWAGEN"/>
    <m/>
    <s v="Valauto Cambrai"/>
    <n v="834.82"/>
    <n v="3.5782084269333034E-2"/>
    <s v="NON"/>
  </r>
  <r>
    <x v="0"/>
    <s v="NC"/>
    <x v="0"/>
    <x v="85"/>
    <d v="2026-04-03T00:00:00"/>
    <s v="x"/>
    <m/>
    <m/>
    <m/>
    <m/>
    <n v="0"/>
    <s v="VSYPA"/>
    <n v="512154"/>
    <n v="2154"/>
    <s v="WVWZZZCD0TW017009"/>
    <s v="COLBERT AUTO ECOLE"/>
    <s v="GOLF"/>
    <n v="30333.33"/>
    <n v="0"/>
    <n v="30333.33"/>
    <n v="90"/>
    <n v="-256.17"/>
    <n v="95"/>
    <m/>
    <n v="-351.17"/>
    <n v="-8.4451657632050297E-3"/>
    <n v="0"/>
    <n v="0"/>
    <m/>
    <s v="marge manquante"/>
    <m/>
    <n v="0.1"/>
    <n v="0"/>
    <m/>
    <n v="0"/>
    <s v="VWB"/>
    <n v="0"/>
    <s v="0"/>
    <n v="1"/>
    <n v="1"/>
    <m/>
    <m/>
    <n v="1"/>
    <s v="Val de Lys Automobiles"/>
    <s v="VOLKSWAGEN"/>
    <m/>
    <s v="Sociétés NORD"/>
    <n v="-256.17"/>
    <n v="-8.4451657632050297E-3"/>
    <s v="OUI"/>
  </r>
  <r>
    <x v="0"/>
    <s v="NC"/>
    <x v="0"/>
    <x v="85"/>
    <d v="2026-05-20T00:00:00"/>
    <s v="x"/>
    <m/>
    <m/>
    <m/>
    <m/>
    <n v="0"/>
    <s v="VSYPA"/>
    <n v="512155"/>
    <n v="2155"/>
    <s v="WVWZZZCD4TW016994"/>
    <s v="COLBERT AUTO ECOLE"/>
    <s v="GOLF"/>
    <n v="30333.33"/>
    <n v="0"/>
    <n v="30333.33"/>
    <n v="90"/>
    <n v="-236.17"/>
    <n v="95"/>
    <m/>
    <n v="-331.16999999999996"/>
    <n v="-7.7858250314093436E-3"/>
    <n v="0"/>
    <n v="0"/>
    <m/>
    <s v="marge manquante"/>
    <m/>
    <n v="0.1"/>
    <n v="0"/>
    <m/>
    <n v="0"/>
    <s v="VWB"/>
    <n v="0"/>
    <s v="0"/>
    <n v="1"/>
    <n v="1"/>
    <m/>
    <m/>
    <n v="1"/>
    <s v="Val de Lys Automobiles"/>
    <s v="VOLKSWAGEN"/>
    <m/>
    <s v="Sociétés NORD"/>
    <n v="-236.17"/>
    <n v="-7.7858250314093436E-3"/>
    <s v="OUI"/>
  </r>
  <r>
    <x v="0"/>
    <s v="NC"/>
    <x v="0"/>
    <x v="85"/>
    <d v="2026-04-03T00:00:00"/>
    <s v="x"/>
    <m/>
    <m/>
    <m/>
    <m/>
    <n v="0"/>
    <s v="VSYPA"/>
    <n v="512157"/>
    <n v="2157"/>
    <s v="WVWZZZCD3TW224090"/>
    <s v="COLBERT AUTO ECOLE"/>
    <s v="GOLF"/>
    <n v="30333.33"/>
    <n v="0"/>
    <n v="30333.33"/>
    <n v="84"/>
    <n v="-256.17"/>
    <n v="95"/>
    <m/>
    <n v="-351.17"/>
    <n v="-8.4451657632050297E-3"/>
    <n v="0"/>
    <n v="0"/>
    <m/>
    <s v="marge manquante"/>
    <m/>
    <n v="0.1"/>
    <n v="0"/>
    <m/>
    <n v="0"/>
    <s v="VWB"/>
    <n v="0"/>
    <s v="0"/>
    <n v="1"/>
    <n v="1"/>
    <m/>
    <m/>
    <n v="1"/>
    <s v="Val de Lys Automobiles"/>
    <s v="VOLKSWAGEN"/>
    <m/>
    <s v="Sociétés NORD"/>
    <n v="-256.17"/>
    <n v="-8.4451657632050297E-3"/>
    <s v="OUI"/>
  </r>
  <r>
    <x v="0"/>
    <s v="C"/>
    <x v="0"/>
    <x v="54"/>
    <d v="2026-02-24T00:00:00"/>
    <m/>
    <m/>
    <m/>
    <m/>
    <m/>
    <n v="0"/>
    <s v="VSYPA"/>
    <n v="512158"/>
    <n v="2158"/>
    <s v="WVGZZZE24TE027491"/>
    <s v="DELANNOY DEWAILLY ENTREPRISE"/>
    <s v="ID 4"/>
    <n v="37605"/>
    <n v="833.33"/>
    <n v="38438.33"/>
    <n v="20"/>
    <n v="479.38"/>
    <n v="95"/>
    <m/>
    <n v="384.38"/>
    <n v="1.2471405495504096E-2"/>
    <n v="0"/>
    <n v="0"/>
    <m/>
    <m/>
    <n v="0.08"/>
    <n v="0.1"/>
    <n v="30.750399999999999"/>
    <m/>
    <n v="30.750399999999999"/>
    <s v="VWB"/>
    <n v="0"/>
    <s v="0"/>
    <n v="1"/>
    <n v="1"/>
    <m/>
    <m/>
    <n v="1"/>
    <s v="Val de Lys Automobiles"/>
    <s v="VOLKSWAGEN"/>
    <m/>
    <s v="Sociétés NORD"/>
    <n v="479.38"/>
    <n v="1.2471405495504096E-2"/>
    <s v="NON"/>
  </r>
  <r>
    <x v="0"/>
    <s v="C"/>
    <x v="0"/>
    <x v="7"/>
    <d v="2026-02-26T00:00:00"/>
    <m/>
    <m/>
    <m/>
    <m/>
    <m/>
    <n v="0"/>
    <s v="VSYPA"/>
    <n v="512159"/>
    <n v="2159"/>
    <s v="WVGZZZE27TE024763"/>
    <s v="DELANNOY DEWAILLY ENTREPRISE"/>
    <s v="ID 4"/>
    <n v="37605"/>
    <n v="1708.33"/>
    <n v="39313.33"/>
    <n v="48"/>
    <n v="488.13"/>
    <n v="95"/>
    <m/>
    <n v="393.13"/>
    <n v="1.2416399221332815E-2"/>
    <n v="0"/>
    <n v="0"/>
    <m/>
    <m/>
    <n v="0.08"/>
    <n v="0.1"/>
    <n v="31.450400000000002"/>
    <m/>
    <n v="31.450400000000002"/>
    <s v="VWB"/>
    <n v="0"/>
    <s v="0"/>
    <n v="1"/>
    <n v="1"/>
    <m/>
    <m/>
    <n v="1"/>
    <s v="Val de Lys Automobiles"/>
    <s v="VOLKSWAGEN"/>
    <m/>
    <s v="Sociétés NORD"/>
    <n v="488.13"/>
    <n v="1.2416399221332815E-2"/>
    <s v="NON"/>
  </r>
  <r>
    <x v="1"/>
    <s v="C"/>
    <x v="0"/>
    <x v="98"/>
    <d v="2026-04-29T00:00:00"/>
    <m/>
    <m/>
    <m/>
    <m/>
    <m/>
    <m/>
    <s v="RXNTA"/>
    <n v="512162"/>
    <n v="2162"/>
    <s v="WVWZZZCD2SW604200"/>
    <s v="VELGHE  CHARLES"/>
    <s v="GOLF"/>
    <n v="27750"/>
    <n v="1329.17"/>
    <n v="29079.17"/>
    <n v="496"/>
    <n v="1585.04"/>
    <n v="94.99"/>
    <m/>
    <n v="1490.05"/>
    <n v="5.4507745578708057E-2"/>
    <n v="-4198.71"/>
    <n v="0"/>
    <m/>
    <m/>
    <n v="0.13"/>
    <n v="0.13"/>
    <n v="193.70650000000001"/>
    <m/>
    <n v="193.70650000000001"/>
    <s v=""/>
    <n v="30"/>
    <m/>
    <n v="0"/>
    <n v="1"/>
    <n v="-1003"/>
    <d v="2026-05-31T00:00:00"/>
    <n v="0"/>
    <s v="Valauto Roncq"/>
    <s v="VOLKSWAGEN"/>
    <m/>
    <s v="Valauto Roubaix"/>
    <n v="582.04"/>
    <n v="2.0015701961232042E-2"/>
    <s v="NON"/>
  </r>
  <r>
    <x v="1"/>
    <s v="C"/>
    <x v="0"/>
    <x v="58"/>
    <d v="2026-02-17T00:00:00"/>
    <m/>
    <m/>
    <m/>
    <m/>
    <m/>
    <n v="0"/>
    <s v="RXNTA"/>
    <n v="512166"/>
    <n v="2166"/>
    <s v="WVGZZZCT1TW549534"/>
    <s v="FRANCOIS CECILE"/>
    <s v="TIGUAN"/>
    <n v="36113.33"/>
    <n v="1754.17"/>
    <n v="37867.5"/>
    <n v="5"/>
    <n v="1705.9"/>
    <n v="95"/>
    <m/>
    <n v="1610.9"/>
    <n v="4.5049184657027799E-2"/>
    <n v="0"/>
    <n v="-3138"/>
    <m/>
    <m/>
    <n v="0.1"/>
    <n v="0.1"/>
    <n v="161.09000000000003"/>
    <m/>
    <n v="161.09000000000003"/>
    <s v="VWB"/>
    <m/>
    <m/>
    <n v="0"/>
    <n v="1"/>
    <m/>
    <m/>
    <n v="0"/>
    <s v="Valauto Roncq"/>
    <s v="VOLKSWAGEN"/>
    <m/>
    <s v="Valauto Roubaix"/>
    <n v="1705.9"/>
    <n v="4.5049184657027799E-2"/>
    <s v="NON"/>
  </r>
  <r>
    <x v="1"/>
    <s v="C"/>
    <x v="0"/>
    <x v="45"/>
    <d v="2026-06-10T00:00:00"/>
    <m/>
    <m/>
    <m/>
    <m/>
    <m/>
    <n v="0"/>
    <s v="RQLGU"/>
    <n v="512167"/>
    <n v="2167"/>
    <s v="WVGZZZCT4TW532985"/>
    <s v="ALIVE EVENTS"/>
    <s v="TIGUAN"/>
    <n v="36863.33"/>
    <n v="2075.0100000000002"/>
    <n v="38938.340000000004"/>
    <n v="179"/>
    <n v="1291.28"/>
    <n v="95.01"/>
    <m/>
    <n v="1196.27"/>
    <n v="3.3162173836891864E-2"/>
    <n v="0"/>
    <n v="-4893.82"/>
    <m/>
    <m/>
    <n v="0.12"/>
    <n v="0.12"/>
    <n v="143.55240000000001"/>
    <m/>
    <n v="143.55240000000001"/>
    <s v="VWB"/>
    <m/>
    <m/>
    <n v="0"/>
    <n v="1"/>
    <m/>
    <m/>
    <n v="0"/>
    <s v="Valauto Roncq"/>
    <s v="VOLKSWAGEN"/>
    <m/>
    <s v="Valauto Roncq VW"/>
    <n v="1291.28"/>
    <n v="3.3162173836891864E-2"/>
    <s v="NON"/>
  </r>
  <r>
    <x v="1"/>
    <s v="C"/>
    <x v="0"/>
    <x v="23"/>
    <d v="2026-06-22T00:00:00"/>
    <m/>
    <m/>
    <m/>
    <m/>
    <m/>
    <m/>
    <s v="RQFST"/>
    <n v="512168"/>
    <n v="2168"/>
    <s v="WVGZZZCT8TW449138"/>
    <s v="LOMBARD-MALARD"/>
    <s v="TIGUAN"/>
    <n v="50233.33"/>
    <n v="3468.34"/>
    <n v="53701.67"/>
    <n v="44"/>
    <n v="1256.96"/>
    <n v="95"/>
    <m/>
    <n v="1161.96"/>
    <n v="2.3406348443167597E-2"/>
    <n v="0"/>
    <n v="0"/>
    <m/>
    <m/>
    <n v="0.1"/>
    <n v="0.1"/>
    <n v="116.19600000000001"/>
    <m/>
    <n v="116.19600000000001"/>
    <s v="VWB"/>
    <m/>
    <n v="50"/>
    <n v="1"/>
    <n v="1"/>
    <m/>
    <m/>
    <n v="1"/>
    <s v="Valauto Roncq"/>
    <s v="VOLKSWAGEN"/>
    <m/>
    <s v="Valauto Roncq VW"/>
    <n v="1256.96"/>
    <n v="2.3406348443167597E-2"/>
    <s v="NON"/>
  </r>
  <r>
    <x v="6"/>
    <s v="C"/>
    <x v="0"/>
    <x v="48"/>
    <d v="2026-05-19T00:00:00"/>
    <m/>
    <m/>
    <m/>
    <m/>
    <m/>
    <n v="0"/>
    <s v="VAGWO"/>
    <n v="512173"/>
    <n v="2173"/>
    <s v="WVWZZZAW7TU028296"/>
    <s v="GOUBET FLAVIA"/>
    <s v="POLO"/>
    <n v="20605.669999999998"/>
    <n v="550"/>
    <n v="21155.67"/>
    <n v="15"/>
    <n v="432.24"/>
    <n v="95"/>
    <m/>
    <n v="337.24"/>
    <n v="2.0431402078024474E-2"/>
    <n v="-2356.67"/>
    <n v="0"/>
    <m/>
    <m/>
    <n v="0.1"/>
    <n v="0.12"/>
    <n v="33.724000000000004"/>
    <m/>
    <n v="33.724000000000004"/>
    <s v="VWB"/>
    <n v="30"/>
    <m/>
    <n v="0"/>
    <n v="1"/>
    <m/>
    <m/>
    <n v="0"/>
    <s v="Valauto Hainaut"/>
    <s v="VOLKSWAGEN"/>
    <m/>
    <s v="Valauto Hainaut VW"/>
    <n v="432.24"/>
    <n v="2.0431402078024474E-2"/>
    <s v="NON"/>
  </r>
  <r>
    <x v="1"/>
    <s v="C"/>
    <x v="0"/>
    <x v="18"/>
    <d v="2026-06-02T00:00:00"/>
    <m/>
    <m/>
    <m/>
    <m/>
    <m/>
    <m/>
    <s v="VSGNI"/>
    <n v="512175"/>
    <n v="2175"/>
    <s v="WVWZZZCJ7TD023231"/>
    <s v="ARVAL SERVICE LEASE"/>
    <s v="PASSAT"/>
    <n v="46625"/>
    <n v="1391.67"/>
    <n v="48016.67"/>
    <n v="125"/>
    <n v="1055.3399999999999"/>
    <n v="95"/>
    <m/>
    <n v="960.33999999999992"/>
    <n v="2.1978617009467752E-2"/>
    <n v="-7202.5"/>
    <n v="0"/>
    <m/>
    <m/>
    <n v="0.13"/>
    <n v="0.13"/>
    <n v="124.8442"/>
    <m/>
    <n v="124.8442"/>
    <s v=""/>
    <m/>
    <n v="20"/>
    <n v="1"/>
    <n v="1"/>
    <m/>
    <m/>
    <n v="1"/>
    <s v="Valauto Roncq"/>
    <s v="VOLKSWAGEN"/>
    <m/>
    <s v="Sociétés NORD"/>
    <n v="1055.3399999999999"/>
    <n v="2.1978617009467752E-2"/>
    <s v="NON"/>
  </r>
  <r>
    <x v="0"/>
    <s v="C"/>
    <x v="0"/>
    <x v="42"/>
    <d v="2026-02-21T00:00:00"/>
    <m/>
    <m/>
    <m/>
    <m/>
    <m/>
    <m/>
    <s v="ASALA"/>
    <n v="512179"/>
    <n v="2179"/>
    <s v="WVWZZZAW8TU034463"/>
    <s v="CRESSON  CHRISTIAN"/>
    <s v="POLO"/>
    <n v="23014"/>
    <n v="1641.66"/>
    <n v="24655.66"/>
    <n v="25"/>
    <n v="927.57"/>
    <n v="95"/>
    <m/>
    <n v="832.57"/>
    <n v="3.7620976278874708E-2"/>
    <n v="0"/>
    <n v="-2356.67"/>
    <m/>
    <m/>
    <n v="0.13"/>
    <n v="0.13"/>
    <n v="108.23410000000001"/>
    <m/>
    <n v="108.23410000000001"/>
    <s v=""/>
    <n v="30"/>
    <m/>
    <n v="0"/>
    <n v="1"/>
    <m/>
    <m/>
    <n v="0"/>
    <s v="Val de Lys Automobiles"/>
    <s v="VOLKSWAGEN"/>
    <m/>
    <s v="Val de Lys "/>
    <n v="927.57"/>
    <n v="3.7620976278874708E-2"/>
    <s v="NON"/>
  </r>
  <r>
    <x v="0"/>
    <s v="C"/>
    <x v="0"/>
    <x v="121"/>
    <d v="2026-03-10T00:00:00"/>
    <m/>
    <m/>
    <m/>
    <m/>
    <m/>
    <n v="0"/>
    <s v="ASLME"/>
    <n v="512180"/>
    <n v="2180"/>
    <s v="WVWZZZAW7TU011742"/>
    <s v="SIX DOMINIQUE"/>
    <s v="POLO"/>
    <n v="20605.669999999998"/>
    <n v="550"/>
    <n v="21155.67"/>
    <n v="115"/>
    <n v="765.91"/>
    <n v="95"/>
    <m/>
    <n v="670.91"/>
    <n v="3.6203533142651595E-2"/>
    <n v="-1690.01"/>
    <n v="0"/>
    <m/>
    <m/>
    <n v="0.13"/>
    <n v="0.13"/>
    <n v="87.218299999999999"/>
    <m/>
    <n v="87.218299999999999"/>
    <s v="VWB"/>
    <n v="30"/>
    <m/>
    <n v="0"/>
    <n v="1"/>
    <m/>
    <m/>
    <n v="0"/>
    <s v="Val de Lys Automobiles"/>
    <s v="VOLKSWAGEN"/>
    <m/>
    <s v="Val de Lys "/>
    <n v="765.91"/>
    <n v="3.6203533142651595E-2"/>
    <s v="NON"/>
  </r>
  <r>
    <x v="6"/>
    <s v="C"/>
    <x v="0"/>
    <x v="116"/>
    <d v="2026-06-05T00:00:00"/>
    <m/>
    <m/>
    <m/>
    <m/>
    <m/>
    <n v="0"/>
    <s v="VAFFA"/>
    <n v="512181"/>
    <n v="2181"/>
    <s v="WVGZZZE29TE050135"/>
    <s v="BATEAU  BENJAMIN"/>
    <s v="ID 4"/>
    <n v="38438.33"/>
    <n v="5095.84"/>
    <n v="43534.17"/>
    <n v="14"/>
    <n v="2050.73"/>
    <n v="95"/>
    <m/>
    <n v="1955.73"/>
    <n v="4.7106215646238347E-2"/>
    <n v="0"/>
    <n v="-5860"/>
    <m/>
    <m/>
    <n v="0.1"/>
    <n v="0.1"/>
    <n v="195.57300000000001"/>
    <m/>
    <n v="195.57300000000001"/>
    <s v="VWB"/>
    <n v="30"/>
    <n v="50"/>
    <n v="1"/>
    <n v="1"/>
    <m/>
    <m/>
    <n v="1"/>
    <s v="Valauto Hainaut"/>
    <s v="VOLKSWAGEN"/>
    <m/>
    <s v="Valauto Hainaut VW"/>
    <n v="2050.73"/>
    <n v="4.7106215646238347E-2"/>
    <s v="NON"/>
  </r>
  <r>
    <x v="6"/>
    <s v="C"/>
    <x v="0"/>
    <x v="116"/>
    <d v="2026-06-05T00:00:00"/>
    <m/>
    <m/>
    <m/>
    <m/>
    <m/>
    <n v="0"/>
    <s v="VANBU"/>
    <n v="512185"/>
    <n v="2185"/>
    <s v="WVGZZZCT1TW437428"/>
    <s v="A.SOLAMITO"/>
    <s v="TIGUAN"/>
    <n v="48155"/>
    <n v="3695.84"/>
    <n v="51850.84"/>
    <n v="9"/>
    <n v="1132.02"/>
    <n v="95"/>
    <m/>
    <n v="1037.02"/>
    <n v="2.1832240326289797E-2"/>
    <n v="-4666.58"/>
    <n v="0"/>
    <m/>
    <m/>
    <n v="0.12"/>
    <n v="0.12"/>
    <n v="124.44239999999999"/>
    <m/>
    <n v="124.44239999999999"/>
    <s v="Sogelease"/>
    <m/>
    <m/>
    <n v="0"/>
    <n v="1"/>
    <m/>
    <m/>
    <n v="0"/>
    <s v="Valauto Hainaut"/>
    <s v="VOLKSWAGEN"/>
    <m/>
    <s v="Valauto Hainaut VW"/>
    <n v="1132.02"/>
    <n v="2.1832240326289797E-2"/>
    <s v="NON"/>
  </r>
  <r>
    <x v="0"/>
    <s v="C"/>
    <x v="0"/>
    <x v="81"/>
    <d v="2025-12-12T00:00:00"/>
    <m/>
    <m/>
    <m/>
    <m/>
    <m/>
    <n v="0"/>
    <s v="VRGWI"/>
    <n v="512189"/>
    <n v="2189"/>
    <s v="WVGZZZCT7TW403221"/>
    <s v="EDIFI SARL"/>
    <s v="TIGUAN"/>
    <n v="44946.67"/>
    <n v="3058.35"/>
    <n v="48005.02"/>
    <n v="152"/>
    <n v="2446.5100000000002"/>
    <n v="95"/>
    <m/>
    <n v="2351.5100000000002"/>
    <n v="5.0963628387197847E-2"/>
    <n v="-8708.84"/>
    <n v="0"/>
    <m/>
    <m/>
    <n v="0.12"/>
    <n v="0"/>
    <n v="282.18119999999999"/>
    <m/>
    <n v="282.18119999999999"/>
    <s v=""/>
    <n v="0"/>
    <n v="20"/>
    <n v="1"/>
    <n v="1"/>
    <m/>
    <m/>
    <n v="1"/>
    <s v="Val de Lys Automobiles"/>
    <s v="VOLKSWAGEN"/>
    <m/>
    <s v="Valauto PRO NORD"/>
    <n v="2446.5100000000002"/>
    <n v="5.0963628387197847E-2"/>
    <s v="NON"/>
  </r>
  <r>
    <x v="0"/>
    <s v="C"/>
    <x v="0"/>
    <x v="13"/>
    <d v="2026-02-05T00:00:00"/>
    <m/>
    <m/>
    <m/>
    <m/>
    <m/>
    <n v="0"/>
    <s v="VSYPA"/>
    <n v="512193"/>
    <n v="2193"/>
    <s v="WVWZZZAW6TU011084"/>
    <s v="SDB TRAITEURS"/>
    <s v="POLO"/>
    <n v="17414"/>
    <n v="0"/>
    <n v="17414"/>
    <n v="38"/>
    <n v="156.61000000000001"/>
    <n v="95"/>
    <m/>
    <n v="61.610000000000014"/>
    <n v="8.9933386930056286E-3"/>
    <n v="0"/>
    <n v="0"/>
    <m/>
    <m/>
    <n v="0.1"/>
    <n v="0.1"/>
    <n v="6.1610000000000014"/>
    <m/>
    <n v="6.1610000000000014"/>
    <s v="VWB"/>
    <n v="0"/>
    <m/>
    <n v="0"/>
    <n v="1"/>
    <m/>
    <m/>
    <n v="0"/>
    <s v="Val de Lys Automobiles"/>
    <s v="VOLKSWAGEN"/>
    <m/>
    <s v="Sociétés NORD"/>
    <n v="156.61000000000001"/>
    <n v="8.9933386930056286E-3"/>
    <s v="NON"/>
  </r>
  <r>
    <x v="0"/>
    <s v="C"/>
    <x v="0"/>
    <x v="13"/>
    <d v="2026-02-05T00:00:00"/>
    <m/>
    <m/>
    <m/>
    <m/>
    <m/>
    <n v="0"/>
    <s v="VSYPA"/>
    <n v="512194"/>
    <n v="2194"/>
    <s v="WVWZZZAW2TU011549"/>
    <s v="SDB TRAITEURS"/>
    <s v="POLO"/>
    <n v="17414"/>
    <n v="0"/>
    <n v="17414"/>
    <n v="38"/>
    <n v="156.61000000000001"/>
    <n v="95"/>
    <m/>
    <n v="61.610000000000014"/>
    <n v="8.9933386930056286E-3"/>
    <n v="0"/>
    <n v="0"/>
    <m/>
    <m/>
    <n v="0.1"/>
    <n v="0.1"/>
    <n v="6.1610000000000014"/>
    <m/>
    <n v="6.1610000000000014"/>
    <s v="VWB"/>
    <n v="0"/>
    <s v="0"/>
    <n v="1"/>
    <n v="1"/>
    <m/>
    <m/>
    <n v="1"/>
    <s v="Val de Lys Automobiles"/>
    <s v="VOLKSWAGEN"/>
    <m/>
    <s v="Sociétés NORD"/>
    <n v="156.61000000000001"/>
    <n v="8.9933386930056286E-3"/>
    <s v="NON"/>
  </r>
  <r>
    <x v="0"/>
    <s v="C"/>
    <x v="0"/>
    <x v="35"/>
    <d v="2026-03-13T00:00:00"/>
    <m/>
    <m/>
    <m/>
    <m/>
    <m/>
    <n v="0"/>
    <s v="ASALA"/>
    <n v="512195"/>
    <n v="2195"/>
    <s v="WVGZZZC17TY050756"/>
    <s v="CHRYSALIDES"/>
    <s v="T CROSS"/>
    <n v="23455.67"/>
    <n v="1062.51"/>
    <n v="24518.179999999997"/>
    <n v="98"/>
    <n v="423.87"/>
    <n v="95"/>
    <m/>
    <n v="328.87"/>
    <n v="1.7287987933851535E-2"/>
    <n v="0"/>
    <n v="0"/>
    <m/>
    <m/>
    <n v="7.0000000000000007E-2"/>
    <n v="7.0000000000000007E-2"/>
    <n v="23.020900000000001"/>
    <m/>
    <n v="23.020900000000001"/>
    <s v="VWB"/>
    <n v="30"/>
    <n v="50"/>
    <n v="1"/>
    <n v="1"/>
    <m/>
    <m/>
    <n v="1"/>
    <s v="Val de Lys Automobiles"/>
    <s v="VOLKSWAGEN"/>
    <m/>
    <s v="Val de Lys "/>
    <n v="423.87"/>
    <n v="1.7287987933851535E-2"/>
    <s v="NON"/>
  </r>
  <r>
    <x v="6"/>
    <s v="NL"/>
    <x v="0"/>
    <x v="73"/>
    <s v=""/>
    <m/>
    <m/>
    <m/>
    <m/>
    <m/>
    <n v="0"/>
    <s v="VAGWO"/>
    <n v="512203"/>
    <n v="2203"/>
    <s v="WVGZZZC15TY071217"/>
    <s v="DUEE MATHILDE"/>
    <s v="T CROSS"/>
    <n v="22622.33"/>
    <n v="691.67"/>
    <n v="23314"/>
    <n v="7"/>
    <n v="826.97"/>
    <n v="95"/>
    <m/>
    <n v="731.97"/>
    <n v="3.547096165394184E-2"/>
    <n v="0"/>
    <n v="-3349.99"/>
    <m/>
    <m/>
    <m/>
    <n v="0"/>
    <n v="0"/>
    <m/>
    <n v="0"/>
    <s v=""/>
    <n v="0"/>
    <n v="0"/>
    <n v="0"/>
    <n v="1"/>
    <m/>
    <m/>
    <n v="0"/>
    <s v="Valauto Hainaut"/>
    <s v="VOLKSWAGEN"/>
    <m/>
    <s v="Valauto Hainaut VW"/>
    <n v="826.97"/>
    <n v="3.547096165394184E-2"/>
    <s v="NON"/>
  </r>
  <r>
    <x v="1"/>
    <s v="NP"/>
    <x v="0"/>
    <x v="5"/>
    <d v="2026-03-17T00:00:00"/>
    <m/>
    <m/>
    <m/>
    <s v="x"/>
    <m/>
    <n v="175"/>
    <s v="RQTHC"/>
    <n v="512218"/>
    <n v="2218"/>
    <s v="WVGZZZCS7TY050166"/>
    <s v="FERRATON PASCAL"/>
    <s v="TAIGO"/>
    <n v="24205.66"/>
    <n v="-33.33"/>
    <n v="24172.329999999998"/>
    <n v="12"/>
    <n v="435.39"/>
    <n v="95"/>
    <m/>
    <n v="340.39"/>
    <n v="1.8011916931466681E-2"/>
    <n v="0"/>
    <n v="-1690.33"/>
    <m/>
    <s v="solde client mq indemnité rachat dossier non transmis"/>
    <n v="0.1"/>
    <n v="0.1"/>
    <n v="34.039000000000001"/>
    <m/>
    <n v="34.039000000000001"/>
    <s v="VWB"/>
    <m/>
    <m/>
    <n v="0"/>
    <n v="1"/>
    <m/>
    <m/>
    <n v="0"/>
    <s v="Valauto Roncq"/>
    <s v="VOLKSWAGEN"/>
    <m/>
    <s v="Valauto Roncq Skoda"/>
    <n v="435.39"/>
    <n v="1.8011916931466681E-2"/>
    <s v="NON"/>
  </r>
  <r>
    <x v="1"/>
    <s v="C"/>
    <x v="0"/>
    <x v="85"/>
    <d v="2026-05-21T00:00:00"/>
    <m/>
    <m/>
    <m/>
    <m/>
    <m/>
    <n v="0"/>
    <s v="RQTHC"/>
    <n v="512219"/>
    <n v="2219"/>
    <s v="WVGZZZC16VY005567"/>
    <s v="VERCAMERT VOLAILLES"/>
    <s v="T CROSS"/>
    <n v="25139"/>
    <n v="1533.34"/>
    <n v="26672.34"/>
    <n v="15"/>
    <n v="853.51"/>
    <n v="95"/>
    <m/>
    <n v="758.51"/>
    <n v="3.1999817038924967E-2"/>
    <n v="0"/>
    <n v="0"/>
    <m/>
    <m/>
    <n v="0.1"/>
    <n v="0.1"/>
    <n v="75.850999999999999"/>
    <m/>
    <n v="75.850999999999999"/>
    <s v="VWB"/>
    <m/>
    <m/>
    <n v="0"/>
    <n v="1"/>
    <m/>
    <m/>
    <n v="0"/>
    <s v="Valauto Roncq"/>
    <s v="VOLKSWAGEN"/>
    <m/>
    <s v="Valauto Roncq Skoda"/>
    <n v="853.51"/>
    <n v="3.1999817038924967E-2"/>
    <s v="NON"/>
  </r>
  <r>
    <x v="1"/>
    <s v="C"/>
    <x v="0"/>
    <x v="53"/>
    <d v="2026-01-31T00:00:00"/>
    <m/>
    <m/>
    <m/>
    <m/>
    <m/>
    <m/>
    <s v="LTHVI"/>
    <n v="512220"/>
    <n v="2220"/>
    <s v="WVWZZZCD2TW169289"/>
    <s v="VICAIRE SANDRINE"/>
    <s v="GOLF"/>
    <n v="35541.67"/>
    <n v="-833.33"/>
    <n v="34708.339999999997"/>
    <n v="125"/>
    <n v="793.09"/>
    <n v="95"/>
    <m/>
    <n v="698.09"/>
    <n v="2.2850127663841029E-2"/>
    <n v="-4123.75"/>
    <n v="0"/>
    <m/>
    <m/>
    <n v="0.13"/>
    <n v="0.13"/>
    <n v="90.751700000000014"/>
    <m/>
    <n v="90.751700000000014"/>
    <s v="VWB"/>
    <m/>
    <s v="0"/>
    <n v="1"/>
    <n v="1"/>
    <m/>
    <m/>
    <n v="1"/>
    <s v="Valauto Roncq"/>
    <s v="VOLKSWAGEN"/>
    <m/>
    <s v="Valauto Lambersart SKODA"/>
    <n v="793.09"/>
    <n v="2.2850127663841029E-2"/>
    <s v="NON"/>
  </r>
  <r>
    <x v="1"/>
    <s v="C"/>
    <x v="0"/>
    <x v="117"/>
    <d v="2026-04-15T00:00:00"/>
    <m/>
    <m/>
    <m/>
    <m/>
    <m/>
    <n v="0"/>
    <s v="RXNTA"/>
    <n v="512221"/>
    <n v="2221"/>
    <s v="WVWZZZCD8TW240785"/>
    <s v="DELCROIX PASCAL"/>
    <s v="GOLF"/>
    <n v="35541.67"/>
    <n v="895.83"/>
    <n v="36437.5"/>
    <n v="12"/>
    <n v="1430.87"/>
    <n v="95"/>
    <m/>
    <n v="1335.87"/>
    <n v="3.9269159519725552E-2"/>
    <n v="0"/>
    <n v="-1000"/>
    <m/>
    <m/>
    <n v="0.1"/>
    <n v="0.1"/>
    <n v="133.58699999999999"/>
    <m/>
    <n v="133.58699999999999"/>
    <s v=""/>
    <n v="30"/>
    <n v="50"/>
    <n v="1"/>
    <n v="1"/>
    <m/>
    <m/>
    <n v="1"/>
    <s v="Valauto Roncq"/>
    <s v="VOLKSWAGEN"/>
    <m/>
    <s v="Valauto Roubaix"/>
    <n v="1430.87"/>
    <n v="3.9269159519725552E-2"/>
    <s v="NON"/>
  </r>
  <r>
    <x v="5"/>
    <s v="C"/>
    <x v="0"/>
    <x v="122"/>
    <d v="2026-03-09T00:00:00"/>
    <m/>
    <m/>
    <m/>
    <m/>
    <m/>
    <n v="0"/>
    <s v="CAEBR"/>
    <n v="512245"/>
    <n v="2245"/>
    <s v="WVWZZZAW1TU029010"/>
    <s v="BOULANGER MICHEL"/>
    <s v="POLO"/>
    <n v="24705.67"/>
    <n v="2850"/>
    <n v="27555.67"/>
    <n v="11"/>
    <n v="213.9"/>
    <n v="95"/>
    <m/>
    <n v="118.9"/>
    <n v="7.7624677607185753E-3"/>
    <n v="0"/>
    <n v="-2356.67"/>
    <m/>
    <s v="0 comm demandée"/>
    <m/>
    <n v="0.13"/>
    <n v="0"/>
    <m/>
    <n v="0"/>
    <s v="VWB"/>
    <m/>
    <m/>
    <n v="0"/>
    <n v="1"/>
    <m/>
    <m/>
    <n v="0"/>
    <s v="Valauto Cambrai"/>
    <s v="VOLKSWAGEN"/>
    <m/>
    <s v="Valauto Cambrai"/>
    <n v="213.9"/>
    <n v="7.7624677607185753E-3"/>
    <s v="NON"/>
  </r>
  <r>
    <x v="5"/>
    <s v="C"/>
    <x v="0"/>
    <x v="12"/>
    <d v="2026-05-04T00:00:00"/>
    <m/>
    <m/>
    <m/>
    <m/>
    <m/>
    <n v="0"/>
    <s v="CAEBR"/>
    <n v="512246"/>
    <n v="2246"/>
    <s v="WVGZZZE25TE049466"/>
    <s v="GERARD CEDRIC"/>
    <s v="ID 4"/>
    <n v="38438.33"/>
    <n v="2620.84"/>
    <n v="41059.17"/>
    <n v="12"/>
    <n v="1662.48"/>
    <n v="95"/>
    <m/>
    <n v="1567.48"/>
    <n v="4.0489858903626157E-2"/>
    <n v="-5860"/>
    <n v="0"/>
    <m/>
    <m/>
    <n v="0.08"/>
    <n v="7.0000000000000007E-2"/>
    <n v="125.39840000000001"/>
    <m/>
    <n v="125.39840000000001"/>
    <s v="VWB"/>
    <n v="30"/>
    <m/>
    <n v="0"/>
    <n v="1"/>
    <m/>
    <m/>
    <n v="0"/>
    <s v="Valauto Cambrai"/>
    <s v="VOLKSWAGEN"/>
    <m/>
    <s v="Valauto Cambrai"/>
    <n v="1662.48"/>
    <n v="4.0489858903626157E-2"/>
    <s v="NON"/>
  </r>
  <r>
    <x v="5"/>
    <s v="C"/>
    <x v="0"/>
    <x v="74"/>
    <d v="2026-03-04T00:00:00"/>
    <m/>
    <m/>
    <m/>
    <s v="x"/>
    <s v="X"/>
    <n v="-210.33"/>
    <s v="CAEBR"/>
    <n v="512251"/>
    <n v="2251"/>
    <s v="WVGZZZC10TY021289"/>
    <s v="LEDUC ERIC"/>
    <s v="T CROSS"/>
    <n v="22622.33"/>
    <n v="691.67"/>
    <n v="23314"/>
    <n v="6"/>
    <n v="743.64"/>
    <n v="95"/>
    <m/>
    <n v="648.64"/>
    <n v="3.1896714420519862E-2"/>
    <n v="-3349.99"/>
    <n v="0"/>
    <m/>
    <s v="ok vn payé / solde reprise slba 2023"/>
    <n v="0.1"/>
    <n v="7.0000000000000007E-2"/>
    <n v="64.864000000000004"/>
    <m/>
    <n v="64.864000000000004"/>
    <s v="VWB"/>
    <n v="30"/>
    <n v="100"/>
    <n v="1"/>
    <n v="1"/>
    <m/>
    <m/>
    <n v="1"/>
    <s v="Valauto Cambrai"/>
    <s v="VOLKSWAGEN"/>
    <m/>
    <s v="Valauto Cambrai"/>
    <n v="743.64"/>
    <n v="3.1896714420519862E-2"/>
    <s v="NON"/>
  </r>
  <r>
    <x v="5"/>
    <s v="C"/>
    <x v="0"/>
    <x v="28"/>
    <d v="2026-06-17T00:00:00"/>
    <m/>
    <m/>
    <m/>
    <m/>
    <m/>
    <m/>
    <s v="CAEBR"/>
    <n v="512261"/>
    <n v="2261"/>
    <s v="WVGZZZA29TV129472"/>
    <s v="ANTINORI NADINE"/>
    <s v="T ROC"/>
    <n v="27305.67"/>
    <n v="1141.67"/>
    <n v="28447.339999999997"/>
    <n v="13"/>
    <n v="1369.61"/>
    <n v="95"/>
    <m/>
    <n v="1274.6099999999999"/>
    <n v="4.8145450506093014E-2"/>
    <n v="0"/>
    <n v="-1250"/>
    <m/>
    <m/>
    <n v="0.08"/>
    <n v="0.1"/>
    <n v="101.96879999999999"/>
    <m/>
    <n v="101.96879999999999"/>
    <s v="VWB"/>
    <n v="30"/>
    <n v="100"/>
    <n v="1"/>
    <n v="1"/>
    <m/>
    <m/>
    <n v="1"/>
    <s v="Valauto Cambrai"/>
    <s v="VOLKSWAGEN"/>
    <m/>
    <s v="Valauto Cambrai"/>
    <n v="1369.61"/>
    <n v="4.8145450506093014E-2"/>
    <s v="NON"/>
  </r>
  <r>
    <x v="5"/>
    <s v="C"/>
    <x v="0"/>
    <x v="11"/>
    <d v="2026-06-05T00:00:00"/>
    <m/>
    <m/>
    <m/>
    <m/>
    <m/>
    <n v="0"/>
    <s v="CAEBR"/>
    <n v="512266"/>
    <n v="2266"/>
    <s v="WVWZZZAWXVU004237"/>
    <s v="BLANCHARD  JEANINE"/>
    <s v="POLO"/>
    <n v="17714"/>
    <n v="233.33"/>
    <n v="17947.330000000002"/>
    <n v="6"/>
    <n v="-419.21000000000004"/>
    <n v="95"/>
    <m/>
    <n v="-514.21"/>
    <n v="-2.335779193896808E-2"/>
    <n v="-1383.84"/>
    <n v="0"/>
    <m/>
    <m/>
    <m/>
    <n v="7.0000000000000007E-2"/>
    <n v="0"/>
    <m/>
    <n v="0"/>
    <s v=""/>
    <n v="30"/>
    <n v="100"/>
    <n v="1"/>
    <n v="1"/>
    <m/>
    <m/>
    <n v="1"/>
    <s v="Valauto Cambrai"/>
    <s v="VOLKSWAGEN"/>
    <m/>
    <s v="Valauto Cambrai"/>
    <n v="-419.21000000000004"/>
    <n v="-2.335779193896808E-2"/>
    <s v="OUI"/>
  </r>
  <r>
    <x v="5"/>
    <s v="C"/>
    <x v="0"/>
    <x v="43"/>
    <d v="2026-04-10T00:00:00"/>
    <m/>
    <m/>
    <m/>
    <m/>
    <m/>
    <n v="0"/>
    <s v="CAMLA"/>
    <n v="512267"/>
    <n v="2267"/>
    <s v="WVGZZZCT5TW043513"/>
    <s v="CANETTE BENJAMIN"/>
    <s v="TIGUAN"/>
    <n v="36863.33"/>
    <n v="1391.67"/>
    <n v="38255"/>
    <n v="23"/>
    <n v="1977.85"/>
    <n v="95"/>
    <m/>
    <n v="1882.85"/>
    <n v="5.1701738334858187E-2"/>
    <n v="0"/>
    <n v="-3604.24"/>
    <m/>
    <m/>
    <n v="0.13"/>
    <n v="0.13"/>
    <n v="244.7705"/>
    <m/>
    <n v="244.7705"/>
    <s v=""/>
    <n v="30"/>
    <n v="50"/>
    <n v="1"/>
    <n v="1"/>
    <m/>
    <m/>
    <n v="1"/>
    <s v="Valauto Cambrai"/>
    <s v="VOLKSWAGEN"/>
    <m/>
    <s v="Valauto Cambrai"/>
    <n v="1977.85"/>
    <n v="5.1701738334858187E-2"/>
    <s v="NON"/>
  </r>
  <r>
    <x v="5"/>
    <s v="C"/>
    <x v="0"/>
    <x v="90"/>
    <d v="2026-04-02T00:00:00"/>
    <m/>
    <m/>
    <m/>
    <m/>
    <m/>
    <n v="0"/>
    <s v="CAEBR"/>
    <n v="512274"/>
    <n v="2274"/>
    <s v="WVWZZZAW2TU011003"/>
    <s v="SALEZ VALENTIN"/>
    <s v="POLO"/>
    <n v="22014"/>
    <n v="850"/>
    <n v="22864"/>
    <n v="7"/>
    <n v="635.49"/>
    <n v="95"/>
    <m/>
    <n v="540.49"/>
    <n v="2.7794349195241427E-2"/>
    <n v="0"/>
    <n v="-2356.67"/>
    <m/>
    <m/>
    <n v="0.1"/>
    <n v="0.13"/>
    <n v="54.049000000000007"/>
    <m/>
    <n v="54.049000000000007"/>
    <s v="VWB"/>
    <n v="30"/>
    <m/>
    <n v="0"/>
    <n v="1"/>
    <m/>
    <m/>
    <n v="0"/>
    <s v="Valauto Cambrai"/>
    <s v="VOLKSWAGEN"/>
    <m/>
    <s v="Valauto Cambrai"/>
    <n v="635.49"/>
    <n v="2.7794349195241427E-2"/>
    <s v="NON"/>
  </r>
  <r>
    <x v="5"/>
    <s v="NC"/>
    <x v="0"/>
    <x v="17"/>
    <d v="2026-05-20T00:00:00"/>
    <m/>
    <s v="x"/>
    <m/>
    <s v="x"/>
    <m/>
    <n v="202.4"/>
    <s v="CAEBR"/>
    <n v="512275"/>
    <n v="2275"/>
    <s v="WVGZZZC1XTY062769"/>
    <s v="LABY CHANTAL"/>
    <s v="T CROSS"/>
    <n v="22622.33"/>
    <n v="941.67"/>
    <n v="23564"/>
    <n v="57"/>
    <n v="2177.8000000000002"/>
    <n v="95"/>
    <n v="-1750"/>
    <n v="332.80000000000018"/>
    <n v="1.815481242573418E-2"/>
    <n v="-3349.99"/>
    <n v="0"/>
    <m/>
    <s v="solde client  //  Ecart de marge"/>
    <n v="0.1"/>
    <n v="0.13"/>
    <n v="33.280000000000022"/>
    <m/>
    <n v="33.280000000000022"/>
    <s v="VWB"/>
    <n v="30"/>
    <n v="50"/>
    <n v="1"/>
    <n v="1"/>
    <m/>
    <m/>
    <n v="1"/>
    <s v="Valauto Cambrai"/>
    <s v="VOLKSWAGEN"/>
    <m/>
    <s v="Valauto Cambrai"/>
    <n v="2177.8000000000002"/>
    <n v="9.2420641656764557E-2"/>
    <s v="NON"/>
  </r>
  <r>
    <x v="5"/>
    <s v="C"/>
    <x v="0"/>
    <x v="2"/>
    <d v="2026-06-24T00:00:00"/>
    <m/>
    <m/>
    <m/>
    <m/>
    <m/>
    <n v="0"/>
    <s v="CAEBR"/>
    <n v="512281"/>
    <n v="2281"/>
    <s v="WVGZZZCT1TW454648"/>
    <s v="SLE GROUP"/>
    <s v="TIGUAN"/>
    <n v="49196.67"/>
    <n v="2516.67"/>
    <n v="51713.34"/>
    <n v="17"/>
    <n v="612.15"/>
    <n v="95"/>
    <m/>
    <n v="517.15"/>
    <n v="1.1837371169605367E-2"/>
    <n v="0"/>
    <n v="0"/>
    <m/>
    <m/>
    <n v="0.08"/>
    <n v="0.08"/>
    <n v="41.372"/>
    <m/>
    <n v="41.372"/>
    <s v="VWB"/>
    <n v="0"/>
    <m/>
    <n v="0"/>
    <n v="1"/>
    <m/>
    <m/>
    <n v="0"/>
    <s v="Valauto Cambrai"/>
    <s v="VOLKSWAGEN"/>
    <m/>
    <s v="Valauto Cambrai"/>
    <n v="612.15"/>
    <n v="1.1837371169605367E-2"/>
    <s v="NON"/>
  </r>
  <r>
    <x v="5"/>
    <s v="C"/>
    <x v="0"/>
    <x v="77"/>
    <d v="2026-06-18T00:00:00"/>
    <m/>
    <m/>
    <m/>
    <m/>
    <m/>
    <n v="0"/>
    <s v="CAEBR"/>
    <n v="512286"/>
    <n v="2286"/>
    <s v="WVGZZZA2XTV125558"/>
    <s v="FERAUX CHRISTOPHE"/>
    <s v="T ROC"/>
    <n v="27305.67"/>
    <n v="1833.33"/>
    <n v="29139"/>
    <n v="17"/>
    <n v="669.96"/>
    <n v="95"/>
    <m/>
    <n v="574.96"/>
    <n v="2.2991866570575517E-2"/>
    <n v="0"/>
    <n v="-1250"/>
    <m/>
    <m/>
    <n v="0.08"/>
    <n v="0.08"/>
    <n v="45.9968"/>
    <m/>
    <n v="45.9968"/>
    <s v=""/>
    <n v="0"/>
    <m/>
    <n v="0"/>
    <n v="1"/>
    <m/>
    <m/>
    <n v="0"/>
    <s v="Valauto Cambrai"/>
    <s v="VOLKSWAGEN"/>
    <m/>
    <s v="Valauto Cambrai"/>
    <n v="669.96"/>
    <n v="2.2991866570575517E-2"/>
    <s v="NON"/>
  </r>
  <r>
    <x v="5"/>
    <s v="C"/>
    <x v="0"/>
    <x v="4"/>
    <d v="2026-05-13T00:00:00"/>
    <m/>
    <m/>
    <m/>
    <m/>
    <m/>
    <n v="0"/>
    <s v="CAEBR"/>
    <n v="512295"/>
    <n v="2295"/>
    <s v="WVGZZZC12VY002360"/>
    <s v="DANJOU CHRISTOPHE"/>
    <s v="T CROSS"/>
    <n v="25139"/>
    <n v="858.33"/>
    <n v="25997.33"/>
    <n v="5"/>
    <n v="948.13"/>
    <n v="95"/>
    <m/>
    <n v="853.13"/>
    <n v="3.647028367913166E-2"/>
    <n v="-3349.99"/>
    <n v="0"/>
    <m/>
    <m/>
    <n v="0.08"/>
    <n v="0.08"/>
    <n v="68.250399999999999"/>
    <m/>
    <n v="68.250399999999999"/>
    <s v="VWB"/>
    <n v="30"/>
    <n v="100"/>
    <n v="1"/>
    <n v="1"/>
    <m/>
    <m/>
    <n v="1"/>
    <s v="Valauto Cambrai"/>
    <s v="VOLKSWAGEN"/>
    <m/>
    <s v="Valauto Cambrai"/>
    <n v="948.13"/>
    <n v="3.647028367913166E-2"/>
    <s v="NON"/>
  </r>
  <r>
    <x v="5"/>
    <s v="C"/>
    <x v="0"/>
    <x v="70"/>
    <d v="2026-05-18T00:00:00"/>
    <m/>
    <m/>
    <m/>
    <m/>
    <m/>
    <n v="0"/>
    <s v="CAEBR"/>
    <n v="512297"/>
    <n v="2297"/>
    <s v="WVWZZZE18TP068402"/>
    <s v="LASSELIN  ALEXANDRA"/>
    <s v="ID 3"/>
    <n v="28533.33"/>
    <n v="2525.0100000000002"/>
    <n v="31058.340000000004"/>
    <n v="6"/>
    <n v="958.88"/>
    <n v="95"/>
    <m/>
    <n v="863.88"/>
    <n v="3.0873510947462095E-2"/>
    <n v="-4166.67"/>
    <n v="0"/>
    <m/>
    <m/>
    <n v="0.1"/>
    <n v="0.08"/>
    <n v="86.388000000000005"/>
    <m/>
    <n v="86.388000000000005"/>
    <s v=""/>
    <n v="30"/>
    <n v="50"/>
    <n v="1"/>
    <n v="1"/>
    <m/>
    <m/>
    <n v="1"/>
    <s v="Valauto Cambrai"/>
    <s v="VOLKSWAGEN"/>
    <m/>
    <s v="Valauto Cambrai"/>
    <n v="958.88"/>
    <n v="3.0873510947462095E-2"/>
    <s v="NON"/>
  </r>
  <r>
    <x v="0"/>
    <s v="C"/>
    <x v="0"/>
    <x v="31"/>
    <d v="2026-03-04T00:00:00"/>
    <m/>
    <m/>
    <m/>
    <m/>
    <m/>
    <m/>
    <s v="LTMEL"/>
    <n v="512317"/>
    <n v="2317"/>
    <s v="WVGZZZC18TY053827"/>
    <s v="DUNKERQUE BOULOGNE LOCATION"/>
    <s v="T CROSS"/>
    <n v="22205.67"/>
    <n v="541.66999999999996"/>
    <n v="22747.339999999997"/>
    <n v="43"/>
    <n v="5.8199999999999932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.8199999999999932"/>
    <n v="2.5585409107174701E-4"/>
    <s v="NON"/>
  </r>
  <r>
    <x v="0"/>
    <s v="C"/>
    <x v="0"/>
    <x v="31"/>
    <d v="2026-03-04T00:00:00"/>
    <m/>
    <m/>
    <m/>
    <m/>
    <m/>
    <m/>
    <s v="LTMEL"/>
    <n v="512318"/>
    <n v="2318"/>
    <s v="WVGZZZC19TY053254"/>
    <s v="DUNKERQUE BOULOGNE LOCATION"/>
    <s v="T CROSS"/>
    <n v="22205.67"/>
    <n v="541.66999999999996"/>
    <n v="22747.339999999997"/>
    <n v="43"/>
    <n v="5.8199999999999932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.8199999999999932"/>
    <n v="2.5585409107174701E-4"/>
    <s v="NON"/>
  </r>
  <r>
    <x v="5"/>
    <s v="NP"/>
    <x v="0"/>
    <x v="91"/>
    <d v="2026-05-21T00:00:00"/>
    <m/>
    <m/>
    <m/>
    <s v="x"/>
    <m/>
    <n v="62138.32"/>
    <s v="VSJTI"/>
    <n v="512318"/>
    <n v="2318"/>
    <s v="WVGZZZR41TW033772"/>
    <s v="BPCE LEASE"/>
    <s v="TAYRON"/>
    <n v="48946.67"/>
    <n v="9750"/>
    <n v="58696.67"/>
    <n v="10"/>
    <n v="1175.3599999999999"/>
    <n v="95"/>
    <m/>
    <n v="1080.3599999999999"/>
    <n v="2.0024304615576999E-2"/>
    <n v="-3580.51"/>
    <n v="0"/>
    <m/>
    <s v="solde client en att financement BPCE"/>
    <n v="0.13"/>
    <n v="0.13"/>
    <n v="140.4468"/>
    <m/>
    <n v="140.4468"/>
    <s v="Banque"/>
    <n v="1"/>
    <s v="0"/>
    <n v="1"/>
    <n v="1"/>
    <m/>
    <m/>
    <n v="1"/>
    <s v="Valauto Cambrai"/>
    <s v="VOLKSWAGEN"/>
    <m/>
    <s v="Sociétés EST"/>
    <n v="1175.3599999999999"/>
    <n v="2.0024304615576999E-2"/>
    <s v="NON"/>
  </r>
  <r>
    <x v="0"/>
    <s v="C"/>
    <x v="0"/>
    <x v="31"/>
    <d v="2026-03-04T00:00:00"/>
    <m/>
    <m/>
    <m/>
    <m/>
    <m/>
    <m/>
    <s v="LTMEL"/>
    <n v="512319"/>
    <n v="2319"/>
    <s v="WVGZZZC15TY053882"/>
    <s v="DUNKERQUE BOULOGNE LOCATION"/>
    <s v="T CROSS"/>
    <n v="22205.67"/>
    <n v="541.66999999999996"/>
    <n v="22747.339999999997"/>
    <n v="43"/>
    <n v="5.8199999999999932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.8199999999999932"/>
    <n v="2.5585409107174701E-4"/>
    <s v="NON"/>
  </r>
  <r>
    <x v="0"/>
    <s v="C"/>
    <x v="0"/>
    <x v="31"/>
    <d v="2026-03-04T00:00:00"/>
    <m/>
    <m/>
    <m/>
    <m/>
    <m/>
    <m/>
    <s v="LTMEL"/>
    <n v="512320"/>
    <n v="2320"/>
    <s v="WVGZZZC17TY053866"/>
    <s v="DUNKERQUE BOULOGNE LOCATION"/>
    <s v="T CROSS"/>
    <n v="22205.67"/>
    <n v="541.66999999999996"/>
    <n v="22747.339999999997"/>
    <n v="43"/>
    <n v="5.8199999999999932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.8199999999999932"/>
    <n v="2.5585409107174701E-4"/>
    <s v="NON"/>
  </r>
  <r>
    <x v="0"/>
    <s v="C"/>
    <x v="0"/>
    <x v="31"/>
    <d v="2026-03-04T00:00:00"/>
    <m/>
    <m/>
    <m/>
    <m/>
    <m/>
    <m/>
    <s v="LTMEL"/>
    <n v="512321"/>
    <n v="2321"/>
    <s v="WVGZZZC17TY054211"/>
    <s v="DUNKERQUE BOULOGNE LOCATION"/>
    <s v="T CROSS"/>
    <n v="22205.67"/>
    <n v="541.66999999999996"/>
    <n v="22747.339999999997"/>
    <n v="41"/>
    <n v="5.8199999999999932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.8199999999999932"/>
    <n v="2.5585409107174701E-4"/>
    <s v="NON"/>
  </r>
  <r>
    <x v="0"/>
    <s v="NP"/>
    <x v="0"/>
    <x v="84"/>
    <d v="2026-05-13T00:00:00"/>
    <m/>
    <m/>
    <m/>
    <s v="x"/>
    <m/>
    <n v="-279.3"/>
    <s v="LTMEL"/>
    <n v="512322"/>
    <n v="2322"/>
    <s v="WVGZZZC17TY062101"/>
    <s v="DUNKERQUE BOULOGNE LOCATION"/>
    <s v="T CROSS"/>
    <n v="22205.67"/>
    <n v="541.66999999999996"/>
    <n v="22747.339999999997"/>
    <n v="109"/>
    <n v="1.65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1.65"/>
    <n v="7.2535953654361354E-5"/>
    <s v="NON"/>
  </r>
  <r>
    <x v="0"/>
    <s v="NP"/>
    <x v="0"/>
    <x v="84"/>
    <d v="2026-05-13T00:00:00"/>
    <m/>
    <m/>
    <m/>
    <s v="x"/>
    <m/>
    <n v="-279.3"/>
    <s v="LTMEL"/>
    <n v="512323"/>
    <n v="2323"/>
    <s v="WVGZZZC10TY061744"/>
    <s v="DUNKERQUE BOULOGNE LOCATION"/>
    <s v="T CROSS"/>
    <n v="22205.67"/>
    <n v="541.66999999999996"/>
    <n v="22747.339999999997"/>
    <n v="109"/>
    <n v="1.65"/>
    <n v="95"/>
    <m/>
    <n v="-93.35"/>
    <n v="7.2535953654361354E-5"/>
    <n v="0"/>
    <n v="0"/>
    <m/>
    <s v="ok vn payé / marge négative "/>
    <m/>
    <n v="0"/>
    <n v="0"/>
    <m/>
    <n v="0"/>
    <s v="VWB"/>
    <n v="0"/>
    <m/>
    <n v="0"/>
    <n v="1"/>
    <m/>
    <m/>
    <n v="0"/>
    <s v="Val de Lys Automobiles"/>
    <s v="VOLKSWAGEN"/>
    <m/>
    <s v="Sociétés NORD"/>
    <n v="1.65"/>
    <n v="7.2535953654361354E-5"/>
    <s v="NON"/>
  </r>
  <r>
    <x v="0"/>
    <s v="NP"/>
    <x v="0"/>
    <x v="84"/>
    <d v="2026-05-13T00:00:00"/>
    <m/>
    <m/>
    <m/>
    <s v="x"/>
    <m/>
    <n v="-279.3"/>
    <s v="LTMEL"/>
    <n v="512324"/>
    <n v="2324"/>
    <s v="WVGZZZC14TY061214"/>
    <s v="DUNKERQUE BOULOGNE LOCATION"/>
    <s v="T CROSS"/>
    <n v="22205.67"/>
    <n v="541.66999999999996"/>
    <n v="22747.339999999997"/>
    <n v="106"/>
    <n v="1.65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1.65"/>
    <n v="7.2535953654361354E-5"/>
    <s v="NON"/>
  </r>
  <r>
    <x v="0"/>
    <s v="NP"/>
    <x v="0"/>
    <x v="84"/>
    <d v="2026-05-13T00:00:00"/>
    <m/>
    <m/>
    <m/>
    <s v="x"/>
    <m/>
    <n v="-279.3"/>
    <s v="LTMEL"/>
    <n v="512325"/>
    <n v="2325"/>
    <s v="WVGZZZC12TY061308"/>
    <s v="DUNKERQUE BOULOGNE LOCATION"/>
    <s v="T CROSS"/>
    <n v="22205.67"/>
    <n v="541.66999999999996"/>
    <n v="22747.339999999997"/>
    <n v="106"/>
    <n v="1.65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1.65"/>
    <n v="7.2535953654361354E-5"/>
    <s v="NON"/>
  </r>
  <r>
    <x v="0"/>
    <s v="NP"/>
    <x v="0"/>
    <x v="84"/>
    <d v="2026-05-13T00:00:00"/>
    <m/>
    <m/>
    <m/>
    <s v="x"/>
    <m/>
    <n v="-279.3"/>
    <s v="LTMEL"/>
    <n v="512326"/>
    <n v="2326"/>
    <s v="WVGZZZC18TY061927"/>
    <s v="DUNKERQUE BOULOGNE LOCATION"/>
    <s v="T CROSS"/>
    <n v="22205.67"/>
    <n v="541.66999999999996"/>
    <n v="22747.339999999997"/>
    <n v="109"/>
    <n v="1.65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1.65"/>
    <n v="7.2535953654361354E-5"/>
    <s v="NON"/>
  </r>
  <r>
    <x v="0"/>
    <s v="C"/>
    <x v="0"/>
    <x v="49"/>
    <d v="2026-03-19T00:00:00"/>
    <m/>
    <m/>
    <m/>
    <m/>
    <m/>
    <m/>
    <s v="LTMEL"/>
    <n v="512331"/>
    <n v="2331"/>
    <s v="WVWZZZAW0TU017401"/>
    <s v="DUNKERQUE BOULOGNE LOCATION"/>
    <s v="POLO"/>
    <n v="17414"/>
    <n v="541.66999999999996"/>
    <n v="17955.669999999998"/>
    <n v="81"/>
    <n v="543.67999999999995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43.67999999999995"/>
    <n v="3.0279014929545933E-2"/>
    <s v="NON"/>
  </r>
  <r>
    <x v="0"/>
    <s v="C"/>
    <x v="0"/>
    <x v="49"/>
    <d v="2026-03-19T00:00:00"/>
    <m/>
    <m/>
    <m/>
    <m/>
    <m/>
    <m/>
    <s v="LTMEL"/>
    <n v="512332"/>
    <n v="2332"/>
    <s v="WVWZZZAW5TU039958"/>
    <s v="DUNKERQUE BOULOGNE LOCATION"/>
    <s v="POLO"/>
    <n v="17414"/>
    <n v="541.66999999999996"/>
    <n v="17955.669999999998"/>
    <n v="25"/>
    <n v="543.67999999999995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43.67999999999995"/>
    <n v="3.0279014929545933E-2"/>
    <s v="NON"/>
  </r>
  <r>
    <x v="0"/>
    <s v="C"/>
    <x v="0"/>
    <x v="63"/>
    <d v="2026-04-02T00:00:00"/>
    <m/>
    <m/>
    <m/>
    <m/>
    <m/>
    <m/>
    <s v="LTMEL"/>
    <n v="512333"/>
    <n v="2333"/>
    <s v="WVWZZZAW0TU041729"/>
    <s v="DUNKERQUE BOULOGNE LOCATION"/>
    <s v="POLO"/>
    <n v="17414"/>
    <n v="541.66999999999996"/>
    <n v="17955.669999999998"/>
    <n v="51"/>
    <n v="543.67999999999995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43.67999999999995"/>
    <n v="3.0279014929545933E-2"/>
    <s v="NON"/>
  </r>
  <r>
    <x v="5"/>
    <s v="C"/>
    <x v="0"/>
    <x v="45"/>
    <d v="2026-06-03T00:00:00"/>
    <m/>
    <m/>
    <m/>
    <m/>
    <m/>
    <n v="0"/>
    <s v="VSJTI"/>
    <n v="512333"/>
    <n v="2333"/>
    <s v="WVWZZZED1SE053194"/>
    <s v="TAISNE  CHRISTOPHE"/>
    <s v="ID 7"/>
    <n v="48438.33"/>
    <n v="6595.83"/>
    <n v="55034.16"/>
    <n v="6"/>
    <n v="1195.6200000000008"/>
    <n v="95"/>
    <m/>
    <n v="1100.6200000000008"/>
    <n v="2.172505222211079E-2"/>
    <n v="0"/>
    <n v="-9741"/>
    <m/>
    <s v="0 comm demandée"/>
    <m/>
    <n v="0.13"/>
    <n v="0"/>
    <n v="200"/>
    <n v="200"/>
    <s v="VWB"/>
    <n v="1"/>
    <s v="0"/>
    <n v="1"/>
    <n v="1"/>
    <m/>
    <m/>
    <n v="1"/>
    <s v="Valauto Cambrai"/>
    <s v="VOLKSWAGEN"/>
    <m/>
    <s v="Sociétés EST"/>
    <n v="1195.6200000000008"/>
    <n v="2.172505222211079E-2"/>
    <s v="NON"/>
  </r>
  <r>
    <x v="0"/>
    <s v="C"/>
    <x v="0"/>
    <x v="49"/>
    <d v="2026-03-19T00:00:00"/>
    <m/>
    <m/>
    <m/>
    <m/>
    <m/>
    <m/>
    <s v="LTMEL"/>
    <n v="512334"/>
    <n v="2334"/>
    <s v="WVWZZZAW0TU040936"/>
    <s v="DUNKERQUE BOULOGNE LOCATION"/>
    <s v="POLO"/>
    <n v="17414"/>
    <n v="541.66999999999996"/>
    <n v="17955.669999999998"/>
    <n v="25"/>
    <n v="543.67999999999995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43.67999999999995"/>
    <n v="3.0279014929545933E-2"/>
    <s v="NON"/>
  </r>
  <r>
    <x v="0"/>
    <s v="C"/>
    <x v="0"/>
    <x v="49"/>
    <d v="2026-03-19T00:00:00"/>
    <m/>
    <m/>
    <m/>
    <m/>
    <m/>
    <m/>
    <s v="LTMEL"/>
    <n v="512335"/>
    <n v="2335"/>
    <s v="WVWZZZAW9TU041258"/>
    <s v="DUNKERQUE BOULOGNE LOCATION"/>
    <s v="POLO"/>
    <n v="17414"/>
    <n v="541.66999999999996"/>
    <n v="17955.669999999998"/>
    <n v="25"/>
    <n v="543.67999999999995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43.67999999999995"/>
    <n v="3.0279014929545933E-2"/>
    <s v="NON"/>
  </r>
  <r>
    <x v="0"/>
    <s v="C"/>
    <x v="0"/>
    <x v="49"/>
    <d v="2026-03-19T00:00:00"/>
    <m/>
    <m/>
    <m/>
    <m/>
    <m/>
    <m/>
    <s v="LTMEL"/>
    <n v="512336"/>
    <n v="2336"/>
    <s v="WVWZZZAW2TU040940"/>
    <s v="DUNKERQUE BOULOGNE LOCATION"/>
    <s v="POLO"/>
    <n v="17414"/>
    <n v="541.66999999999996"/>
    <n v="17955.669999999998"/>
    <n v="25"/>
    <n v="543.67999999999995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543.67999999999995"/>
    <n v="3.0279014929545933E-2"/>
    <s v="NON"/>
  </r>
  <r>
    <x v="5"/>
    <s v="C"/>
    <x v="0"/>
    <x v="78"/>
    <d v="2026-06-24T00:00:00"/>
    <m/>
    <m/>
    <m/>
    <m/>
    <m/>
    <n v="0"/>
    <s v="CAEBR"/>
    <n v="512338"/>
    <n v="2338"/>
    <s v="WVGZZZA24TV040988"/>
    <s v="DIAS MANUEL"/>
    <s v="T ROC"/>
    <n v="34805.67"/>
    <n v="3875.01"/>
    <n v="38680.68"/>
    <n v="13"/>
    <n v="566.26"/>
    <n v="95"/>
    <m/>
    <n v="471.26"/>
    <n v="1.4639349670171258E-2"/>
    <n v="-405.45"/>
    <n v="-1666.67"/>
    <m/>
    <m/>
    <n v="0.1"/>
    <n v="0.12"/>
    <n v="47.126000000000005"/>
    <m/>
    <n v="47.126000000000005"/>
    <s v=""/>
    <m/>
    <m/>
    <n v="0"/>
    <n v="1"/>
    <m/>
    <m/>
    <n v="0"/>
    <s v="Valauto Cambrai"/>
    <s v="VOLKSWAGEN"/>
    <m/>
    <s v="Valauto Cambrai"/>
    <n v="566.26"/>
    <n v="1.4639349670171258E-2"/>
    <s v="NON"/>
  </r>
  <r>
    <x v="1"/>
    <s v="C"/>
    <x v="0"/>
    <x v="37"/>
    <d v="2026-03-06T00:00:00"/>
    <m/>
    <m/>
    <m/>
    <m/>
    <m/>
    <n v="0"/>
    <s v="RQFST"/>
    <n v="512339"/>
    <n v="2339"/>
    <s v="WVGZZZCT3TW552368"/>
    <s v="FERLA BERANGERE"/>
    <s v="TIGUAN"/>
    <n v="41030"/>
    <n v="3770.84"/>
    <n v="44800.84"/>
    <n v="36"/>
    <n v="2389.9499999999998"/>
    <n v="95"/>
    <m/>
    <n v="2294.9499999999998"/>
    <n v="5.3346097974948686E-2"/>
    <n v="-666"/>
    <n v="-2225"/>
    <m/>
    <m/>
    <n v="0.1"/>
    <n v="0.1"/>
    <n v="229.495"/>
    <m/>
    <n v="229.495"/>
    <s v="VWB"/>
    <n v="30"/>
    <n v="50"/>
    <n v="1"/>
    <n v="1"/>
    <m/>
    <m/>
    <n v="1"/>
    <s v="Valauto Roncq"/>
    <s v="VOLKSWAGEN"/>
    <m/>
    <s v="Valauto Roncq VW"/>
    <n v="2389.9499999999998"/>
    <n v="5.3346097974948686E-2"/>
    <s v="NON"/>
  </r>
  <r>
    <x v="0"/>
    <s v="C"/>
    <x v="0"/>
    <x v="80"/>
    <d v="2026-01-08T00:00:00"/>
    <m/>
    <m/>
    <m/>
    <m/>
    <m/>
    <n v="0"/>
    <s v="ASNMA"/>
    <n v="512347"/>
    <n v="2347"/>
    <s v="WVWZZZE12TP032043"/>
    <s v="ZANZEN NAIMA"/>
    <s v="ID 3"/>
    <n v="28533.33"/>
    <n v="1666.67"/>
    <n v="30200"/>
    <n v="42"/>
    <n v="1453.99"/>
    <n v="95"/>
    <m/>
    <n v="1358.99"/>
    <n v="4.8145364238410593E-2"/>
    <n v="0"/>
    <n v="-4249.99"/>
    <m/>
    <m/>
    <n v="0.1"/>
    <n v="0.1"/>
    <n v="135.899"/>
    <m/>
    <n v="135.899"/>
    <s v="VWB"/>
    <n v="30"/>
    <m/>
    <n v="0"/>
    <n v="1"/>
    <m/>
    <m/>
    <n v="0"/>
    <s v="Val de Lys Automobiles"/>
    <s v="VOLKSWAGEN"/>
    <m/>
    <s v="Val de Lys "/>
    <n v="1453.99"/>
    <n v="4.8145364238410593E-2"/>
    <s v="NON"/>
  </r>
  <r>
    <x v="0"/>
    <s v="C"/>
    <x v="0"/>
    <x v="110"/>
    <d v="2026-02-14T00:00:00"/>
    <m/>
    <m/>
    <m/>
    <m/>
    <m/>
    <n v="0"/>
    <s v="ASNMA"/>
    <n v="512348"/>
    <n v="2348"/>
    <s v="WVWZZZE15TP035969"/>
    <s v="QUITERIO NELSSO MANUEL"/>
    <s v="ID 3"/>
    <n v="28533.33"/>
    <n v="1666.67"/>
    <n v="30200"/>
    <n v="61"/>
    <n v="454"/>
    <n v="95"/>
    <m/>
    <n v="359"/>
    <n v="1.5033112582781456E-2"/>
    <n v="0"/>
    <n v="-3333.33"/>
    <m/>
    <m/>
    <n v="0.1"/>
    <n v="0.1"/>
    <n v="35.9"/>
    <m/>
    <n v="35.9"/>
    <s v="VWB"/>
    <n v="30"/>
    <m/>
    <n v="0"/>
    <n v="1"/>
    <m/>
    <m/>
    <n v="0"/>
    <s v="Val de Lys Automobiles"/>
    <s v="VOLKSWAGEN"/>
    <m/>
    <s v="Val de Lys "/>
    <n v="454"/>
    <n v="1.5033112582781456E-2"/>
    <s v="NON"/>
  </r>
  <r>
    <x v="0"/>
    <s v="C"/>
    <x v="0"/>
    <x v="0"/>
    <d v="2026-01-17T00:00:00"/>
    <m/>
    <m/>
    <m/>
    <m/>
    <m/>
    <n v="0"/>
    <s v="ASNMA"/>
    <n v="512349"/>
    <n v="2349"/>
    <s v="WVWZZZE10TP035569"/>
    <s v="VERHOEST JOFFREY"/>
    <s v="ID 3"/>
    <n v="28533.33"/>
    <n v="1666.67"/>
    <n v="30200"/>
    <n v="28"/>
    <n v="1453.99"/>
    <n v="95"/>
    <m/>
    <n v="1358.99"/>
    <n v="4.8145364238410593E-2"/>
    <n v="0"/>
    <n v="-4249.99"/>
    <m/>
    <m/>
    <n v="0.1"/>
    <n v="0.1"/>
    <n v="135.899"/>
    <m/>
    <n v="135.899"/>
    <s v="VWB"/>
    <n v="30"/>
    <m/>
    <n v="0"/>
    <n v="1"/>
    <m/>
    <m/>
    <n v="0"/>
    <s v="Val de Lys Automobiles"/>
    <s v="VOLKSWAGEN"/>
    <m/>
    <s v="Val de Lys "/>
    <n v="1453.99"/>
    <n v="4.8145364238410593E-2"/>
    <s v="NON"/>
  </r>
  <r>
    <x v="0"/>
    <s v="C"/>
    <x v="0"/>
    <x v="80"/>
    <d v="2026-01-06T00:00:00"/>
    <m/>
    <m/>
    <m/>
    <m/>
    <m/>
    <n v="0"/>
    <s v="ASNMA"/>
    <n v="512353"/>
    <n v="2353"/>
    <s v="WVGZZZE23TP002456"/>
    <s v="TRANCART AURELIEN"/>
    <s v="ID 4"/>
    <n v="33863.33"/>
    <n v="1470.83"/>
    <n v="35334.160000000003"/>
    <n v="33"/>
    <n v="1635.06"/>
    <n v="95"/>
    <m/>
    <n v="1540.06"/>
    <n v="4.6274200377198718E-2"/>
    <n v="0"/>
    <n v="-5566.67"/>
    <m/>
    <m/>
    <n v="0.1"/>
    <n v="0.1"/>
    <n v="154.006"/>
    <m/>
    <n v="154.006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1"/>
    <s v="C"/>
    <x v="0"/>
    <x v="31"/>
    <d v="2026-03-05T00:00:00"/>
    <m/>
    <m/>
    <m/>
    <m/>
    <m/>
    <n v="0"/>
    <s v="RQLGU"/>
    <n v="512431"/>
    <n v="2431"/>
    <s v="WVGZZZCTXTW535776"/>
    <s v="ALIVE EVENTS"/>
    <s v="TIGUAN"/>
    <n v="37113.33"/>
    <n v="1616.68"/>
    <n v="38730.01"/>
    <n v="82"/>
    <n v="1459.41"/>
    <n v="95"/>
    <m/>
    <n v="1364.41"/>
    <n v="3.76816324085638E-2"/>
    <n v="-4304.01"/>
    <n v="0"/>
    <m/>
    <m/>
    <n v="0.13"/>
    <n v="0.13"/>
    <n v="177.37330000000003"/>
    <m/>
    <n v="177.37330000000003"/>
    <s v="VWB"/>
    <m/>
    <m/>
    <n v="0"/>
    <n v="1"/>
    <m/>
    <m/>
    <n v="0"/>
    <s v="Valauto Roncq"/>
    <s v="VOLKSWAGEN"/>
    <m/>
    <s v="Valauto Roncq VW"/>
    <n v="1459.41"/>
    <n v="3.76816324085638E-2"/>
    <s v="NON"/>
  </r>
  <r>
    <x v="1"/>
    <s v="C"/>
    <x v="0"/>
    <x v="17"/>
    <d v="2026-05-22T00:00:00"/>
    <m/>
    <m/>
    <m/>
    <m/>
    <m/>
    <n v="0"/>
    <s v="RQLGU"/>
    <n v="512434"/>
    <n v="2434"/>
    <s v="WVGZZZCT4TW516463"/>
    <s v="CHUZEVILLE THOMAS"/>
    <s v="TIGUAN"/>
    <n v="44655"/>
    <n v="1845.83"/>
    <n v="46500.83"/>
    <n v="224"/>
    <n v="600.35"/>
    <n v="95"/>
    <m/>
    <n v="505.35"/>
    <n v="1.2910522242291158E-2"/>
    <n v="-5191.08"/>
    <n v="0"/>
    <m/>
    <m/>
    <n v="0.12"/>
    <n v="0.13"/>
    <n v="60.642000000000003"/>
    <m/>
    <n v="60.642000000000003"/>
    <s v="VWB"/>
    <n v="30"/>
    <n v="50"/>
    <n v="1"/>
    <n v="1"/>
    <m/>
    <m/>
    <n v="1"/>
    <s v="Valauto Roncq"/>
    <s v="VOLKSWAGEN"/>
    <m/>
    <s v="Valauto Roncq VW"/>
    <n v="600.35"/>
    <n v="1.2910522242291158E-2"/>
    <s v="NON"/>
  </r>
  <r>
    <x v="1"/>
    <s v="C"/>
    <x v="0"/>
    <x v="51"/>
    <d v="2026-01-23T00:00:00"/>
    <m/>
    <m/>
    <m/>
    <m/>
    <m/>
    <n v="0"/>
    <s v="RQCSA"/>
    <n v="512436"/>
    <n v="2436"/>
    <s v="WVGZZZCTXSW510844"/>
    <s v="ZAHI LAMINE"/>
    <s v="TIGUAN"/>
    <n v="43696.67"/>
    <n v="1820.83"/>
    <n v="45517.5"/>
    <n v="374"/>
    <n v="-353.99"/>
    <n v="94.99"/>
    <m/>
    <n v="-448.98"/>
    <n v="-7.7770088427527879E-3"/>
    <n v="-4096.58"/>
    <n v="0"/>
    <m/>
    <s v="marge négative  //  1/2 comm tiguan  //  Prise d'ordre le 17/01 et livraison le 23/01/2026"/>
    <m/>
    <n v="0.13"/>
    <n v="0"/>
    <n v="150"/>
    <n v="150"/>
    <s v="VWB"/>
    <m/>
    <m/>
    <n v="0"/>
    <n v="1"/>
    <m/>
    <m/>
    <n v="0"/>
    <s v="Valauto Roncq"/>
    <s v="VOLKSWAGEN"/>
    <m/>
    <s v="Valauto Roncq VW"/>
    <n v="-353.99"/>
    <n v="-7.7770088427527879E-3"/>
    <s v="OUI"/>
  </r>
  <r>
    <x v="0"/>
    <s v="C"/>
    <x v="0"/>
    <x v="100"/>
    <d v="2026-01-29T00:00:00"/>
    <m/>
    <m/>
    <m/>
    <m/>
    <m/>
    <n v="0"/>
    <s v="ASNMA"/>
    <n v="512471"/>
    <n v="2471"/>
    <s v="WVWZZZE10TP033823"/>
    <s v="PICARD CAROLINE"/>
    <s v="ID 3"/>
    <n v="28533.33"/>
    <n v="1758.34"/>
    <n v="30291.670000000002"/>
    <n v="48"/>
    <n v="1458.12"/>
    <n v="95"/>
    <m/>
    <n v="1363.12"/>
    <n v="4.8136005707179561E-2"/>
    <n v="0"/>
    <n v="-4249.99"/>
    <m/>
    <m/>
    <n v="0.1"/>
    <n v="0.1"/>
    <n v="136.31199999999998"/>
    <m/>
    <n v="136.31199999999998"/>
    <s v="VWB"/>
    <n v="30"/>
    <m/>
    <n v="0"/>
    <n v="1"/>
    <m/>
    <m/>
    <n v="0"/>
    <s v="Val de Lys Automobiles"/>
    <s v="VOLKSWAGEN"/>
    <m/>
    <s v="Val de Lys "/>
    <n v="1458.12"/>
    <n v="4.8136005707179561E-2"/>
    <s v="NON"/>
  </r>
  <r>
    <x v="0"/>
    <s v="C"/>
    <x v="0"/>
    <x v="106"/>
    <d v="2026-03-27T00:00:00"/>
    <m/>
    <m/>
    <m/>
    <m/>
    <m/>
    <n v="0"/>
    <s v="ASALA"/>
    <n v="512472"/>
    <n v="2472"/>
    <s v="WVWZZZE13TP050132"/>
    <s v="REINQUIN STEPHANIE"/>
    <s v="ID 3"/>
    <n v="28533.33"/>
    <n v="1441.67"/>
    <n v="29975"/>
    <n v="27"/>
    <n v="694.51"/>
    <n v="95"/>
    <m/>
    <n v="599.51"/>
    <n v="2.3169641367806505E-2"/>
    <n v="0"/>
    <n v="0"/>
    <m/>
    <m/>
    <n v="0.1"/>
    <n v="0.1"/>
    <n v="59.951000000000001"/>
    <m/>
    <n v="59.951000000000001"/>
    <s v="VWB"/>
    <m/>
    <m/>
    <n v="0"/>
    <n v="1"/>
    <m/>
    <m/>
    <n v="0"/>
    <s v="Val de Lys Automobiles"/>
    <s v="VOLKSWAGEN"/>
    <m/>
    <s v="Val de Lys "/>
    <n v="694.51"/>
    <n v="2.3169641367806505E-2"/>
    <s v="NON"/>
  </r>
  <r>
    <x v="0"/>
    <s v="NC"/>
    <x v="0"/>
    <x v="14"/>
    <d v="2026-05-28T00:00:00"/>
    <s v="x"/>
    <m/>
    <m/>
    <m/>
    <m/>
    <n v="0"/>
    <s v="ASALA"/>
    <n v="512475"/>
    <n v="2475"/>
    <s v="WVWZZZAW7TU060276"/>
    <s v="MONCHEAUX AURELIE"/>
    <s v="POLO"/>
    <n v="23014"/>
    <n v="1545.83"/>
    <n v="24559.83"/>
    <n v="44"/>
    <n v="-82.38"/>
    <n v="95"/>
    <m/>
    <n v="-177.38"/>
    <n v="-3.3542577452694089E-3"/>
    <n v="423"/>
    <n v="0"/>
    <m/>
    <s v="marge manquante"/>
    <m/>
    <n v="0.08"/>
    <n v="0"/>
    <m/>
    <n v="0"/>
    <s v="VWB"/>
    <n v="1"/>
    <s v="0"/>
    <n v="1"/>
    <n v="1"/>
    <m/>
    <m/>
    <n v="1"/>
    <s v="Val de Lys Automobiles"/>
    <s v="VOLKSWAGEN"/>
    <m/>
    <s v="Val de Lys "/>
    <n v="-82.38"/>
    <n v="-3.3542577452694089E-3"/>
    <s v="OUI"/>
  </r>
  <r>
    <x v="0"/>
    <s v="C"/>
    <x v="0"/>
    <x v="60"/>
    <d v="2026-02-26T00:00:00"/>
    <m/>
    <m/>
    <m/>
    <m/>
    <m/>
    <n v="0"/>
    <s v="LTMEL"/>
    <n v="512476"/>
    <n v="2476"/>
    <s v="WVWZZZAW8TU033135"/>
    <s v="MARTINS-HAGNERELLE INES"/>
    <s v="POLO"/>
    <n v="20605.669999999998"/>
    <n v="720.83"/>
    <n v="21326.5"/>
    <n v="29"/>
    <n v="473.79999999999995"/>
    <n v="95"/>
    <m/>
    <n v="378.79999999999995"/>
    <n v="2.2216491219843853E-2"/>
    <n v="0"/>
    <n v="-2356.67"/>
    <m/>
    <m/>
    <m/>
    <n v="0"/>
    <n v="0"/>
    <m/>
    <n v="0"/>
    <s v="VWB"/>
    <n v="1"/>
    <s v="0"/>
    <n v="1"/>
    <n v="1"/>
    <m/>
    <m/>
    <n v="1"/>
    <s v="Val de Lys Automobiles"/>
    <s v="VOLKSWAGEN"/>
    <m/>
    <s v="Sociétés NORD"/>
    <n v="473.79999999999995"/>
    <n v="2.2216491219843853E-2"/>
    <s v="NON"/>
  </r>
  <r>
    <x v="0"/>
    <s v="C"/>
    <x v="0"/>
    <x v="7"/>
    <d v="2026-02-24T00:00:00"/>
    <m/>
    <m/>
    <m/>
    <m/>
    <m/>
    <m/>
    <s v="ASNMA"/>
    <n v="512477"/>
    <n v="2477"/>
    <s v="WVWZZZAW2TU035334"/>
    <s v="HANQUEZ VALENTIN"/>
    <s v="POLO"/>
    <n v="20605.669999999998"/>
    <n v="720.83"/>
    <n v="21326.5"/>
    <n v="30"/>
    <n v="777.86"/>
    <n v="95"/>
    <m/>
    <n v="682.86"/>
    <n v="3.6473870536656273E-2"/>
    <n v="0"/>
    <n v="-2356.67"/>
    <m/>
    <m/>
    <n v="0.13"/>
    <n v="0.13"/>
    <n v="88.771799999999999"/>
    <m/>
    <n v="88.771799999999999"/>
    <s v="VWB"/>
    <n v="30"/>
    <n v="50"/>
    <n v="1"/>
    <n v="1"/>
    <m/>
    <m/>
    <n v="1"/>
    <s v="Val de Lys Automobiles"/>
    <s v="VOLKSWAGEN"/>
    <m/>
    <s v="Val de Lys "/>
    <n v="777.86"/>
    <n v="3.6473870536656273E-2"/>
    <s v="NON"/>
  </r>
  <r>
    <x v="0"/>
    <s v="C"/>
    <x v="0"/>
    <x v="21"/>
    <d v="2026-04-03T00:00:00"/>
    <m/>
    <m/>
    <m/>
    <m/>
    <m/>
    <n v="0"/>
    <s v="ASNMA"/>
    <n v="512482"/>
    <n v="2482"/>
    <s v="WVWZZZAW9TU051871"/>
    <s v="NERVET BRANDON"/>
    <s v="POLO"/>
    <n v="23014"/>
    <n v="1237.49"/>
    <n v="24251.49"/>
    <n v="9"/>
    <n v="321.8"/>
    <n v="95"/>
    <m/>
    <n v="226.8"/>
    <n v="1.3269287783967089E-2"/>
    <n v="242.53"/>
    <n v="0"/>
    <m/>
    <m/>
    <n v="0.1"/>
    <n v="0.1"/>
    <n v="22.680000000000003"/>
    <m/>
    <n v="22.680000000000003"/>
    <s v="VWB"/>
    <n v="30"/>
    <m/>
    <n v="0"/>
    <n v="1"/>
    <m/>
    <m/>
    <n v="0"/>
    <s v="Val de Lys Automobiles"/>
    <s v="VOLKSWAGEN"/>
    <m/>
    <s v="Val de Lys "/>
    <n v="321.8"/>
    <n v="1.3269287783967089E-2"/>
    <s v="NON"/>
  </r>
  <r>
    <x v="0"/>
    <s v="C"/>
    <x v="0"/>
    <x v="25"/>
    <d v="2026-01-06T00:00:00"/>
    <m/>
    <m/>
    <m/>
    <m/>
    <m/>
    <n v="0"/>
    <s v="ASNMA"/>
    <n v="512487"/>
    <n v="2487"/>
    <s v="WVGZZZE21TP002374"/>
    <s v="TOULOTTE LOUIS ANDRE"/>
    <s v="ID 4"/>
    <n v="33863.33"/>
    <n v="1470.83"/>
    <n v="35334.160000000003"/>
    <n v="35"/>
    <n v="1635.06"/>
    <n v="95"/>
    <m/>
    <n v="1540.06"/>
    <n v="4.6274200377198718E-2"/>
    <n v="0"/>
    <n v="-5566.67"/>
    <m/>
    <m/>
    <n v="0.1"/>
    <n v="0.1"/>
    <n v="154.006"/>
    <m/>
    <n v="154.006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0"/>
    <s v="C"/>
    <x v="0"/>
    <x v="7"/>
    <d v="2026-02-26T00:00:00"/>
    <m/>
    <m/>
    <m/>
    <m/>
    <m/>
    <n v="0"/>
    <s v="ASNMA"/>
    <n v="512488"/>
    <n v="2488"/>
    <s v="WVGZZZA2XTV030126"/>
    <s v="GRAVIS OLIVIER"/>
    <s v="T ROC"/>
    <n v="34805.67"/>
    <n v="5866.67"/>
    <n v="40672.339999999997"/>
    <n v="29"/>
    <n v="2243.44"/>
    <n v="95"/>
    <m/>
    <n v="2148.44"/>
    <n v="5.5158862263641584E-2"/>
    <n v="0"/>
    <n v="-500"/>
    <m/>
    <m/>
    <n v="0.1"/>
    <n v="0.1"/>
    <n v="214.84400000000002"/>
    <m/>
    <n v="214.84400000000002"/>
    <s v=""/>
    <n v="30"/>
    <n v="100"/>
    <n v="1"/>
    <n v="1"/>
    <m/>
    <m/>
    <n v="1"/>
    <s v="Val de Lys Automobiles"/>
    <s v="VOLKSWAGEN"/>
    <m/>
    <s v="Val de Lys "/>
    <n v="2243.44"/>
    <n v="5.5158862263641584E-2"/>
    <s v="NON"/>
  </r>
  <r>
    <x v="1"/>
    <s v="C"/>
    <x v="0"/>
    <x v="71"/>
    <d v="2026-05-29T00:00:00"/>
    <m/>
    <m/>
    <m/>
    <m/>
    <m/>
    <m/>
    <s v="RQCSA"/>
    <n v="512498"/>
    <n v="2498"/>
    <s v="WVGZZZCT7TW528963"/>
    <s v="HAUTEKIET ANNE ISABELLE"/>
    <s v="TIGUAN"/>
    <n v="36863.33"/>
    <n v="2008.34"/>
    <n v="38871.67"/>
    <n v="211"/>
    <n v="2490.9699999999998"/>
    <n v="95"/>
    <m/>
    <n v="2395.9699999999998"/>
    <n v="6.408188791477186E-2"/>
    <n v="0"/>
    <n v="0"/>
    <m/>
    <m/>
    <n v="0.12"/>
    <n v="0.13"/>
    <n v="287.51639999999998"/>
    <m/>
    <n v="287.51639999999998"/>
    <s v="VWB"/>
    <n v="30"/>
    <m/>
    <n v="0"/>
    <n v="1"/>
    <m/>
    <m/>
    <n v="0"/>
    <s v="Valauto Roncq"/>
    <s v="VOLKSWAGEN"/>
    <m/>
    <s v="Valauto Roncq VW"/>
    <n v="2490.9699999999998"/>
    <n v="6.408188791477186E-2"/>
    <s v="NON"/>
  </r>
  <r>
    <x v="1"/>
    <s v="C"/>
    <x v="0"/>
    <x v="31"/>
    <d v="2026-03-05T00:00:00"/>
    <m/>
    <m/>
    <m/>
    <m/>
    <m/>
    <n v="0"/>
    <s v="RQLGU"/>
    <n v="512499"/>
    <n v="2499"/>
    <s v="WVGZZZCT8TW533735"/>
    <s v="ALIVE EVENTS"/>
    <s v="TIGUAN"/>
    <n v="37113.33"/>
    <n v="1616.68"/>
    <n v="38730.01"/>
    <n v="82"/>
    <n v="1459.41"/>
    <n v="95"/>
    <m/>
    <n v="1364.41"/>
    <n v="3.76816324085638E-2"/>
    <n v="-4304.01"/>
    <n v="0"/>
    <m/>
    <m/>
    <n v="0.13"/>
    <n v="0.13"/>
    <n v="177.37330000000003"/>
    <m/>
    <n v="177.37330000000003"/>
    <s v="VWB"/>
    <m/>
    <m/>
    <n v="0"/>
    <n v="1"/>
    <m/>
    <m/>
    <n v="0"/>
    <s v="Valauto Roncq"/>
    <s v="VOLKSWAGEN"/>
    <m/>
    <s v="Valauto Roncq VW"/>
    <n v="1459.41"/>
    <n v="3.76816324085638E-2"/>
    <s v="NON"/>
  </r>
  <r>
    <x v="1"/>
    <s v="C"/>
    <x v="0"/>
    <x v="31"/>
    <d v="2026-03-05T00:00:00"/>
    <m/>
    <m/>
    <m/>
    <m/>
    <m/>
    <n v="0"/>
    <s v="RQLGU"/>
    <n v="512503"/>
    <n v="2503"/>
    <s v="WVGZZZCT3TW533397"/>
    <s v="ALIVE EVENTS"/>
    <s v="TIGUAN"/>
    <n v="37113.33"/>
    <n v="1616.68"/>
    <n v="38730.01"/>
    <n v="82"/>
    <n v="1459.41"/>
    <n v="95"/>
    <m/>
    <n v="1364.41"/>
    <n v="3.76816324085638E-2"/>
    <n v="-4304.01"/>
    <n v="0"/>
    <m/>
    <m/>
    <n v="0.13"/>
    <n v="0.13"/>
    <n v="177.37330000000003"/>
    <m/>
    <n v="177.37330000000003"/>
    <s v="VWB"/>
    <m/>
    <m/>
    <n v="0"/>
    <n v="1"/>
    <m/>
    <m/>
    <n v="0"/>
    <s v="Valauto Roncq"/>
    <s v="VOLKSWAGEN"/>
    <m/>
    <s v="Valauto Roncq VW"/>
    <n v="1459.41"/>
    <n v="3.76816324085638E-2"/>
    <s v="NON"/>
  </r>
  <r>
    <x v="1"/>
    <s v="C"/>
    <x v="2"/>
    <x v="14"/>
    <d v="2026-05-28T00:00:00"/>
    <m/>
    <m/>
    <m/>
    <m/>
    <m/>
    <n v="0"/>
    <s v="VSGNI"/>
    <n v="512544"/>
    <n v="2544"/>
    <s v="TMBNC7NY7TF167302"/>
    <s v="BRASSERIE TANDEM"/>
    <s v="ELROQ"/>
    <n v="31091.66"/>
    <n v="2508.33"/>
    <n v="33599.99"/>
    <n v="55"/>
    <n v="875"/>
    <n v="35.01"/>
    <m/>
    <n v="839.99"/>
    <n v="2.6041674417165008E-2"/>
    <n v="-4200"/>
    <n v="0"/>
    <m/>
    <m/>
    <n v="0.12"/>
    <n v="0.13"/>
    <n v="100.7988"/>
    <m/>
    <n v="100.7988"/>
    <s v="VWB"/>
    <m/>
    <n v="20"/>
    <n v="1"/>
    <n v="1"/>
    <m/>
    <m/>
    <n v="1"/>
    <s v="Valauto Roncq"/>
    <s v="SKODA"/>
    <m/>
    <s v="Sociétés NORD"/>
    <n v="875"/>
    <n v="2.6041674417165008E-2"/>
    <s v="NON"/>
  </r>
  <r>
    <x v="1"/>
    <s v="C"/>
    <x v="2"/>
    <x v="55"/>
    <d v="2026-05-12T00:00:00"/>
    <m/>
    <m/>
    <m/>
    <m/>
    <m/>
    <n v="0"/>
    <s v="RQNBA"/>
    <n v="512547"/>
    <n v="2547"/>
    <s v="TMBJH7NY7TF166375"/>
    <s v="BALANCHE  PIERRE"/>
    <s v="ENYAQ"/>
    <n v="38608.33"/>
    <n v="3700"/>
    <n v="42308.33"/>
    <n v="25"/>
    <n v="2468.2600000000002"/>
    <n v="35.01"/>
    <m/>
    <n v="2433.25"/>
    <n v="5.8339811569021988E-2"/>
    <n v="0"/>
    <n v="-4774"/>
    <m/>
    <m/>
    <n v="0.12"/>
    <n v="0.12"/>
    <n v="291.99"/>
    <m/>
    <n v="291.99"/>
    <s v=""/>
    <m/>
    <m/>
    <n v="0"/>
    <n v="1"/>
    <m/>
    <m/>
    <n v="0"/>
    <s v="Valauto Roncq"/>
    <s v="SKODA"/>
    <m/>
    <s v="Valauto Roncq SEAT"/>
    <n v="2468.2600000000002"/>
    <n v="5.8339811569021988E-2"/>
    <s v="NON"/>
  </r>
  <r>
    <x v="1"/>
    <s v="C"/>
    <x v="2"/>
    <x v="64"/>
    <d v="2026-06-16T00:00:00"/>
    <m/>
    <m/>
    <m/>
    <m/>
    <m/>
    <n v="0"/>
    <s v="VSGNI"/>
    <n v="512585"/>
    <n v="2585"/>
    <s v="TMBJW7PS8TT108470"/>
    <s v="LUMINET"/>
    <s v="KODIAQ"/>
    <n v="43308.33"/>
    <n v="1708.33"/>
    <n v="45016.66"/>
    <n v="40"/>
    <n v="1950.38"/>
    <n v="35"/>
    <m/>
    <n v="1915.38"/>
    <n v="4.3325737626914121E-2"/>
    <n v="-6302.34"/>
    <n v="-916"/>
    <m/>
    <m/>
    <n v="0.1"/>
    <n v="0.1"/>
    <n v="191.53800000000001"/>
    <m/>
    <n v="191.53800000000001"/>
    <s v="VWB"/>
    <n v="0"/>
    <n v="20"/>
    <n v="1"/>
    <n v="1"/>
    <m/>
    <m/>
    <n v="1"/>
    <s v="Valauto Roncq"/>
    <s v="SKODA"/>
    <m/>
    <s v="Sociétés NORD"/>
    <n v="1950.38"/>
    <n v="4.3325737626914121E-2"/>
    <s v="NON"/>
  </r>
  <r>
    <x v="0"/>
    <s v="C"/>
    <x v="0"/>
    <x v="95"/>
    <d v="2026-01-27T00:00:00"/>
    <m/>
    <m/>
    <m/>
    <m/>
    <m/>
    <n v="0"/>
    <s v="ASALA"/>
    <n v="512587"/>
    <n v="2587"/>
    <s v="WVGZZZA25TV021883"/>
    <s v="VAAS ROBERT"/>
    <s v="T ROC"/>
    <n v="27305.67"/>
    <n v="1600"/>
    <n v="28905.67"/>
    <n v="12"/>
    <n v="1545.18"/>
    <n v="95"/>
    <m/>
    <n v="1450.18"/>
    <n v="5.3455948262053785E-2"/>
    <n v="0"/>
    <n v="-500"/>
    <m/>
    <m/>
    <n v="0.1"/>
    <n v="0.1"/>
    <n v="145.018"/>
    <m/>
    <n v="145.018"/>
    <s v=""/>
    <n v="30"/>
    <n v="100"/>
    <n v="1"/>
    <n v="1"/>
    <m/>
    <m/>
    <n v="1"/>
    <s v="Val de Lys Automobiles"/>
    <s v="VOLKSWAGEN"/>
    <m/>
    <s v="Val de Lys "/>
    <n v="1545.18"/>
    <n v="5.3455948262053785E-2"/>
    <s v="NON"/>
  </r>
  <r>
    <x v="1"/>
    <s v="C"/>
    <x v="2"/>
    <x v="48"/>
    <d v="2026-05-19T00:00:00"/>
    <m/>
    <m/>
    <m/>
    <m/>
    <m/>
    <n v="0"/>
    <s v="RQTHC"/>
    <n v="512589"/>
    <n v="2589"/>
    <s v="TMBJH9NY9TF185215"/>
    <s v="HORDE JEAN FRANCOIS"/>
    <s v="ENYAQ"/>
    <n v="42516.66"/>
    <n v="3491.66"/>
    <n v="46008.320000000007"/>
    <n v="13"/>
    <n v="1716.17"/>
    <n v="35.01"/>
    <m/>
    <n v="1681.16"/>
    <n v="3.7301296808924987E-2"/>
    <n v="0"/>
    <n v="-3941"/>
    <m/>
    <m/>
    <n v="0.1"/>
    <n v="0.1"/>
    <n v="168.11600000000001"/>
    <m/>
    <n v="168.11600000000001"/>
    <s v="VWB"/>
    <m/>
    <m/>
    <n v="0"/>
    <n v="1"/>
    <m/>
    <m/>
    <n v="0"/>
    <s v="Valauto Roncq"/>
    <s v="SKODA"/>
    <m/>
    <s v="Valauto Roncq Skoda"/>
    <n v="1716.17"/>
    <n v="3.7301296808924987E-2"/>
    <s v="NON"/>
  </r>
  <r>
    <x v="0"/>
    <s v="C"/>
    <x v="0"/>
    <x v="83"/>
    <d v="2026-03-24T00:00:00"/>
    <m/>
    <m/>
    <m/>
    <m/>
    <m/>
    <n v="0"/>
    <s v="ASALA"/>
    <n v="512589"/>
    <n v="2589"/>
    <s v="WVGZZZA28TV014877"/>
    <s v="SENICURT JULIEN"/>
    <s v="T ROC"/>
    <n v="31472.33"/>
    <n v="1733.34"/>
    <n v="33205.67"/>
    <n v="103"/>
    <n v="706.56"/>
    <n v="95"/>
    <m/>
    <n v="611.55999999999995"/>
    <n v="2.127829373718404E-2"/>
    <n v="-2324.4"/>
    <n v="0"/>
    <m/>
    <m/>
    <n v="0.13"/>
    <n v="0.13"/>
    <n v="79.502799999999993"/>
    <m/>
    <n v="79.502799999999993"/>
    <s v="VWB"/>
    <n v="30"/>
    <n v="50"/>
    <n v="1"/>
    <n v="1"/>
    <m/>
    <m/>
    <n v="1"/>
    <s v="Val de Lys Automobiles"/>
    <s v="VOLKSWAGEN"/>
    <m/>
    <s v="Val de Lys "/>
    <n v="706.56"/>
    <n v="2.127829373718404E-2"/>
    <s v="NON"/>
  </r>
  <r>
    <x v="1"/>
    <s v="C"/>
    <x v="2"/>
    <x v="28"/>
    <d v="2026-06-22T00:00:00"/>
    <m/>
    <m/>
    <m/>
    <m/>
    <m/>
    <m/>
    <s v="VSGNI"/>
    <n v="512594"/>
    <n v="2594"/>
    <s v="TMBER6PJ8V4019666"/>
    <s v="HDF CARRELAGE"/>
    <s v="FABIA"/>
    <n v="21250"/>
    <n v="2083.33"/>
    <n v="23333.33"/>
    <n v="27"/>
    <n v="501.66"/>
    <n v="35"/>
    <m/>
    <n v="466.66"/>
    <n v="2.1499717357102478E-2"/>
    <n v="0"/>
    <n v="0"/>
    <m/>
    <m/>
    <n v="0.1"/>
    <n v="0.1"/>
    <n v="46.666000000000004"/>
    <m/>
    <n v="46.666000000000004"/>
    <s v="VWB"/>
    <m/>
    <n v="20"/>
    <n v="1"/>
    <n v="1"/>
    <m/>
    <m/>
    <n v="1"/>
    <s v="Valauto Roncq"/>
    <s v="SKODA"/>
    <m/>
    <s v="Sociétés NORD"/>
    <n v="501.66"/>
    <n v="2.1499717357102478E-2"/>
    <s v="NON"/>
  </r>
  <r>
    <x v="1"/>
    <s v="C"/>
    <x v="2"/>
    <x v="2"/>
    <d v="2026-06-26T00:00:00"/>
    <m/>
    <m/>
    <m/>
    <m/>
    <m/>
    <m/>
    <s v="RQTHC"/>
    <n v="512599"/>
    <n v="2599"/>
    <s v="TMBEP6PJ2V4014758"/>
    <s v="CASTELEYN  LAURENCE"/>
    <s v="FABIA"/>
    <n v="19775"/>
    <n v="1091.6600000000001"/>
    <n v="20866.66"/>
    <n v="52"/>
    <n v="1046.02"/>
    <n v="35.01"/>
    <m/>
    <n v="1011.01"/>
    <n v="5.0128770009191699E-2"/>
    <n v="0"/>
    <n v="-2966"/>
    <m/>
    <m/>
    <n v="0.12"/>
    <n v="0.12"/>
    <n v="121.32119999999999"/>
    <m/>
    <n v="121.32119999999999"/>
    <s v=""/>
    <m/>
    <m/>
    <n v="0"/>
    <n v="1"/>
    <m/>
    <m/>
    <n v="0"/>
    <s v="Valauto Roncq"/>
    <s v="SKODA"/>
    <m/>
    <s v="Valauto Roncq Skoda"/>
    <n v="1046.02"/>
    <n v="5.0128770009191699E-2"/>
    <s v="NON"/>
  </r>
  <r>
    <x v="1"/>
    <s v="C"/>
    <x v="2"/>
    <x v="68"/>
    <d v="2026-06-08T00:00:00"/>
    <m/>
    <m/>
    <m/>
    <m/>
    <m/>
    <n v="0"/>
    <s v="RQTHC"/>
    <n v="512604"/>
    <n v="2604"/>
    <s v="TMBJH9NY0TF186074"/>
    <s v="REPA FRANCE  SAS"/>
    <s v="ENYAQ"/>
    <n v="42516.66"/>
    <n v="3074.99"/>
    <n v="45591.65"/>
    <n v="32"/>
    <n v="1308.28"/>
    <n v="35.01"/>
    <m/>
    <n v="1273.27"/>
    <n v="2.8695605445295355E-2"/>
    <n v="-4559.16"/>
    <n v="0"/>
    <m/>
    <m/>
    <n v="0.12"/>
    <n v="0.12"/>
    <n v="152.79239999999999"/>
    <m/>
    <n v="152.79239999999999"/>
    <s v=""/>
    <n v="0"/>
    <m/>
    <n v="0"/>
    <n v="1"/>
    <m/>
    <m/>
    <n v="0"/>
    <s v="Valauto Roncq"/>
    <s v="SKODA"/>
    <m/>
    <s v="Valauto Roncq Skoda"/>
    <n v="1308.28"/>
    <n v="2.8695605445295355E-2"/>
    <s v="NON"/>
  </r>
  <r>
    <x v="1"/>
    <s v="C"/>
    <x v="2"/>
    <x v="89"/>
    <d v="2026-06-15T00:00:00"/>
    <m/>
    <m/>
    <m/>
    <m/>
    <m/>
    <n v="0"/>
    <s v="RQTHC"/>
    <n v="512607"/>
    <n v="2607"/>
    <s v="TMBJH7NY7TF188652"/>
    <s v="CIUCH SERVICES"/>
    <s v="ENYAQ"/>
    <n v="38608.33"/>
    <n v="783.34"/>
    <n v="39391.67"/>
    <n v="36"/>
    <n v="1088.08"/>
    <n v="34.99"/>
    <m/>
    <n v="1053.0899999999999"/>
    <n v="2.7622083552182479E-2"/>
    <n v="-4723"/>
    <n v="0"/>
    <m/>
    <m/>
    <n v="0.13"/>
    <n v="0.12"/>
    <n v="136.90170000000001"/>
    <m/>
    <n v="136.90170000000001"/>
    <s v="VWB"/>
    <m/>
    <m/>
    <n v="0"/>
    <n v="1"/>
    <m/>
    <m/>
    <n v="0"/>
    <s v="Valauto Roncq"/>
    <s v="SKODA"/>
    <m/>
    <s v="Valauto Roncq Skoda"/>
    <n v="1088.08"/>
    <n v="2.7622083552182479E-2"/>
    <s v="NON"/>
  </r>
  <r>
    <x v="0"/>
    <s v="C"/>
    <x v="0"/>
    <x v="49"/>
    <d v="2026-03-20T00:00:00"/>
    <m/>
    <m/>
    <m/>
    <m/>
    <m/>
    <m/>
    <s v="ASNMA"/>
    <n v="512627"/>
    <n v="2627"/>
    <s v="WVGZZZA29TV010871"/>
    <s v="FACON GERARD"/>
    <s v="T ROC"/>
    <n v="27305.67"/>
    <n v="2041.67"/>
    <n v="29347.339999999997"/>
    <n v="105"/>
    <n v="160.49"/>
    <n v="95"/>
    <m/>
    <n v="65.490000000000009"/>
    <n v="5.4686387250088096E-3"/>
    <n v="0"/>
    <n v="-2054.31"/>
    <m/>
    <m/>
    <n v="0.13"/>
    <n v="0.13"/>
    <n v="8.5137000000000018"/>
    <m/>
    <n v="8.5137000000000018"/>
    <s v=""/>
    <n v="30"/>
    <m/>
    <n v="0"/>
    <n v="1"/>
    <m/>
    <m/>
    <n v="0"/>
    <s v="Val de Lys Automobiles"/>
    <s v="VOLKSWAGEN"/>
    <m/>
    <s v="Val de Lys "/>
    <n v="160.49"/>
    <n v="5.4686387250088096E-3"/>
    <s v="NON"/>
  </r>
  <r>
    <x v="0"/>
    <s v="C"/>
    <x v="0"/>
    <x v="47"/>
    <d v="2026-05-02T00:00:00"/>
    <m/>
    <m/>
    <m/>
    <m/>
    <m/>
    <m/>
    <s v="ASNMA"/>
    <n v="512631"/>
    <n v="2631"/>
    <s v="WVGZZZC16TY085112"/>
    <s v="DEMUER MARIE-CHRISTINE"/>
    <s v="T CROSS"/>
    <n v="28389"/>
    <n v="-508.33"/>
    <n v="27880.67"/>
    <n v="35"/>
    <n v="896.65"/>
    <n v="95"/>
    <m/>
    <n v="801.65"/>
    <n v="3.2160274484078037E-2"/>
    <n v="0"/>
    <n v="-1683.33"/>
    <m/>
    <m/>
    <n v="0.08"/>
    <n v="7.0000000000000007E-2"/>
    <n v="64.132000000000005"/>
    <m/>
    <n v="64.132000000000005"/>
    <s v="VWB"/>
    <m/>
    <n v="50"/>
    <n v="1"/>
    <n v="1"/>
    <m/>
    <m/>
    <n v="1"/>
    <s v="Val de Lys Automobiles"/>
    <s v="VOLKSWAGEN"/>
    <m/>
    <s v="Val de Lys "/>
    <n v="896.65"/>
    <n v="3.2160274484078037E-2"/>
    <s v="NON"/>
  </r>
  <r>
    <x v="0"/>
    <s v="C"/>
    <x v="0"/>
    <x v="115"/>
    <d v="2026-04-03T00:00:00"/>
    <m/>
    <m/>
    <m/>
    <m/>
    <m/>
    <n v="0"/>
    <s v="ASNMA"/>
    <n v="512632"/>
    <n v="2632"/>
    <s v="WVGZZZCS3TY049368"/>
    <s v="BLONDEZ JEAN PIERRE"/>
    <s v="TAIGO"/>
    <n v="24205.67"/>
    <n v="1216.67"/>
    <n v="25422.339999999997"/>
    <n v="39"/>
    <n v="981.23"/>
    <n v="95"/>
    <m/>
    <n v="886.23"/>
    <n v="3.8597155100592632E-2"/>
    <n v="0"/>
    <n v="-1690"/>
    <m/>
    <m/>
    <n v="7.0000000000000007E-2"/>
    <n v="7.0000000000000007E-2"/>
    <n v="62.036100000000005"/>
    <m/>
    <n v="62.036100000000005"/>
    <s v="VWB"/>
    <n v="30"/>
    <n v="50"/>
    <n v="1"/>
    <n v="1"/>
    <m/>
    <m/>
    <n v="1"/>
    <s v="Val de Lys Automobiles"/>
    <s v="VOLKSWAGEN"/>
    <m/>
    <s v="Val de Lys "/>
    <n v="981.23"/>
    <n v="3.8597155100592632E-2"/>
    <s v="NON"/>
  </r>
  <r>
    <x v="1"/>
    <s v="C"/>
    <x v="2"/>
    <x v="91"/>
    <d v="2026-05-25T00:00:00"/>
    <m/>
    <m/>
    <m/>
    <m/>
    <m/>
    <n v="0"/>
    <s v="RQTHC"/>
    <n v="512652"/>
    <n v="2652"/>
    <s v="TMBJA8NX8TY106384"/>
    <s v="LEPRINCE  QUENTIN"/>
    <s v="OCTAVIA"/>
    <n v="28958.33"/>
    <n v="1716.67"/>
    <n v="30675"/>
    <n v="9"/>
    <n v="1282.44"/>
    <n v="35"/>
    <m/>
    <n v="1247.44"/>
    <n v="4.1807334963325185E-2"/>
    <n v="333.75"/>
    <n v="-3733"/>
    <m/>
    <m/>
    <n v="0.1"/>
    <n v="0.1"/>
    <n v="124.74400000000001"/>
    <m/>
    <n v="124.74400000000001"/>
    <s v=""/>
    <n v="0"/>
    <s v="0"/>
    <n v="1"/>
    <n v="1"/>
    <m/>
    <m/>
    <n v="1"/>
    <s v="Valauto Roncq"/>
    <s v="SKODA"/>
    <m/>
    <s v="Valauto Roncq Skoda"/>
    <n v="1282.44"/>
    <n v="4.1807334963325185E-2"/>
    <s v="NON"/>
  </r>
  <r>
    <x v="4"/>
    <s v="C"/>
    <x v="0"/>
    <x v="92"/>
    <d v="2026-03-02T00:00:00"/>
    <m/>
    <m/>
    <m/>
    <m/>
    <m/>
    <n v="0"/>
    <s v="ARLKO"/>
    <n v="512835"/>
    <n v="2835"/>
    <s v="WVGZZZA19TV041660"/>
    <s v="DEMAGNY  MAURANE"/>
    <s v="T ROC"/>
    <n v="26247.33"/>
    <n v="933.34"/>
    <n v="27180.670000000002"/>
    <n v="151"/>
    <n v="705.76"/>
    <n v="95"/>
    <m/>
    <n v="610.76"/>
    <n v="2.5965511519767538E-2"/>
    <n v="0"/>
    <n v="-3966.67"/>
    <m/>
    <m/>
    <n v="0.13"/>
    <n v="0.13"/>
    <n v="79.398800000000008"/>
    <m/>
    <n v="79.398800000000008"/>
    <s v="VWB"/>
    <n v="30"/>
    <m/>
    <n v="0"/>
    <n v="1"/>
    <m/>
    <m/>
    <n v="0"/>
    <s v="Valauto Arras"/>
    <s v="VOLKSWAGEN"/>
    <m/>
    <s v="Valauto Arras"/>
    <n v="705.76"/>
    <n v="2.5965511519767538E-2"/>
    <s v="NON"/>
  </r>
  <r>
    <x v="4"/>
    <s v="C"/>
    <x v="0"/>
    <x v="23"/>
    <d v="2026-06-19T00:00:00"/>
    <m/>
    <m/>
    <m/>
    <m/>
    <m/>
    <m/>
    <s v="VSMGI"/>
    <n v="512841"/>
    <n v="2841"/>
    <s v="WVGZZZCT5TW438050"/>
    <s v="GABRYELCZYK MICHEL"/>
    <s v="TIGUAN"/>
    <n v="48155"/>
    <n v="3350.01"/>
    <n v="51505.01"/>
    <n v="100"/>
    <n v="2450.37"/>
    <n v="95"/>
    <m/>
    <n v="2355.37"/>
    <n v="4.7575371793928393E-2"/>
    <n v="0"/>
    <n v="-5583.34"/>
    <m/>
    <m/>
    <n v="0.12"/>
    <n v="0.13"/>
    <n v="282.64439999999996"/>
    <m/>
    <n v="282.64439999999996"/>
    <s v="VWB"/>
    <m/>
    <n v="20"/>
    <n v="1"/>
    <n v="1"/>
    <m/>
    <m/>
    <n v="1"/>
    <s v="Valauto Arras"/>
    <s v="VOLKSWAGEN"/>
    <m/>
    <s v="Sociétés EST"/>
    <n v="2450.37"/>
    <n v="4.7575371793928393E-2"/>
    <s v="NON"/>
  </r>
  <r>
    <x v="4"/>
    <s v="C"/>
    <x v="0"/>
    <x v="100"/>
    <d v="2026-01-28T00:00:00"/>
    <m/>
    <m/>
    <m/>
    <m/>
    <m/>
    <n v="0"/>
    <s v="ARLKO"/>
    <n v="512844"/>
    <n v="2844"/>
    <s v="WVWZZZAW9TU019115"/>
    <s v="MERINO PHILIPPE"/>
    <s v="POLO"/>
    <n v="22430.67"/>
    <n v="191.66"/>
    <n v="22622.329999999998"/>
    <n v="54"/>
    <n v="865.44"/>
    <n v="95"/>
    <m/>
    <n v="770.44"/>
    <n v="3.8256006344174101E-2"/>
    <n v="0"/>
    <n v="-1690.01"/>
    <m/>
    <m/>
    <n v="0.13"/>
    <n v="0.13"/>
    <n v="100.15720000000002"/>
    <m/>
    <n v="100.15720000000002"/>
    <s v=""/>
    <n v="30"/>
    <n v="50"/>
    <n v="1"/>
    <n v="1"/>
    <m/>
    <m/>
    <n v="1"/>
    <s v="Valauto Arras"/>
    <s v="VOLKSWAGEN"/>
    <m/>
    <s v="Valauto Arras"/>
    <n v="865.44"/>
    <n v="3.8256006344174101E-2"/>
    <s v="NON"/>
  </r>
  <r>
    <x v="4"/>
    <s v="C"/>
    <x v="0"/>
    <x v="7"/>
    <d v="2026-02-26T00:00:00"/>
    <m/>
    <m/>
    <m/>
    <s v="x"/>
    <s v="X"/>
    <n v="28.54"/>
    <s v="ARLKO"/>
    <n v="512851"/>
    <n v="2851"/>
    <s v="WVGZZZE25TE025149"/>
    <s v="BILLET BENOIT"/>
    <s v="ID 4"/>
    <n v="33863.33"/>
    <n v="1304.17"/>
    <n v="35167.5"/>
    <n v="37"/>
    <n v="306.73"/>
    <n v="95"/>
    <m/>
    <n v="211.73000000000002"/>
    <n v="8.7219734129523E-3"/>
    <n v="0"/>
    <n v="-5566.67"/>
    <m/>
    <s v="ok vn payé solde reprise balance slba 2023"/>
    <n v="7.0000000000000007E-2"/>
    <n v="7.0000000000000007E-2"/>
    <n v="14.821100000000003"/>
    <m/>
    <n v="14.821100000000003"/>
    <s v="VWB"/>
    <n v="30"/>
    <n v="50"/>
    <n v="1"/>
    <n v="1"/>
    <n v="916.67"/>
    <d v="2026-04-24T00:00:00"/>
    <n v="1"/>
    <s v="Valauto Arras"/>
    <s v="VOLKSWAGEN"/>
    <m/>
    <s v="Valauto Arras"/>
    <n v="1223.4000000000001"/>
    <n v="3.4787801236937518E-2"/>
    <s v="NON"/>
  </r>
  <r>
    <x v="4"/>
    <s v="NP"/>
    <x v="0"/>
    <x v="92"/>
    <d v="2026-03-02T00:00:00"/>
    <m/>
    <m/>
    <m/>
    <s v="x"/>
    <m/>
    <n v="651.25"/>
    <s v="ARLKO"/>
    <n v="512861"/>
    <n v="2861"/>
    <s v="WVGZZZC18TY050457"/>
    <s v="BECQUART MARINE"/>
    <s v="T CROSS"/>
    <n v="23872.33"/>
    <n v="525"/>
    <n v="24397.33"/>
    <n v="85"/>
    <n v="819.47"/>
    <n v="95"/>
    <m/>
    <n v="724.47"/>
    <n v="3.3588511529745263E-2"/>
    <n v="3320.16"/>
    <n v="-2683.33"/>
    <m/>
    <s v="ok vn payé / solde client mq rgt facture assurance sur reprise VO "/>
    <n v="0.13"/>
    <n v="0.13"/>
    <n v="94.181100000000001"/>
    <m/>
    <n v="94.181100000000001"/>
    <s v="VWB"/>
    <n v="30"/>
    <m/>
    <n v="0"/>
    <n v="1"/>
    <m/>
    <m/>
    <n v="0"/>
    <s v="Valauto Arras"/>
    <s v="VOLKSWAGEN"/>
    <m/>
    <s v="Valauto Arras"/>
    <n v="819.47"/>
    <n v="3.3588511529745263E-2"/>
    <s v="NON"/>
  </r>
  <r>
    <x v="4"/>
    <s v="C"/>
    <x v="0"/>
    <x v="11"/>
    <d v="2026-06-05T00:00:00"/>
    <m/>
    <m/>
    <m/>
    <m/>
    <m/>
    <n v="0"/>
    <s v="ARJQU"/>
    <n v="512868"/>
    <n v="2868"/>
    <s v="WVWZZZE17TP048318"/>
    <s v="GLAUBER SEBASTIEN"/>
    <s v="ID 3"/>
    <n v="28533.33"/>
    <n v="2333.34"/>
    <n v="30866.670000000002"/>
    <n v="105"/>
    <n v="1484"/>
    <n v="95"/>
    <m/>
    <n v="1389"/>
    <n v="4.8077748587716129E-2"/>
    <n v="0"/>
    <n v="-3333.33"/>
    <m/>
    <m/>
    <n v="7.0000000000000007E-2"/>
    <n v="0.1"/>
    <n v="97.23"/>
    <m/>
    <n v="97.23"/>
    <s v="VWB"/>
    <n v="30"/>
    <m/>
    <n v="0"/>
    <n v="1"/>
    <m/>
    <m/>
    <n v="0"/>
    <s v="Valauto Arras"/>
    <s v="VOLKSWAGEN"/>
    <m/>
    <s v="Valauto Arras"/>
    <n v="1484"/>
    <n v="4.8077748587716129E-2"/>
    <s v="NON"/>
  </r>
  <r>
    <x v="4"/>
    <s v="C"/>
    <x v="0"/>
    <x v="17"/>
    <d v="2026-05-22T00:00:00"/>
    <m/>
    <m/>
    <m/>
    <m/>
    <m/>
    <n v="0"/>
    <s v="AREAZ"/>
    <n v="512871"/>
    <n v="2871"/>
    <s v="WVWZZZE17TP067435"/>
    <s v="LHERBIER PAULINE"/>
    <s v="ID 3"/>
    <n v="28533.33"/>
    <n v="2525.0100000000002"/>
    <n v="31058.340000000004"/>
    <n v="17"/>
    <n v="1026.3399999999999"/>
    <n v="95"/>
    <m/>
    <n v="931.33999999999992"/>
    <n v="3.3045552337954955E-2"/>
    <n v="0"/>
    <n v="0"/>
    <m/>
    <m/>
    <n v="0.1"/>
    <n v="0.1"/>
    <n v="93.134"/>
    <m/>
    <n v="93.134"/>
    <s v="VWB"/>
    <n v="30"/>
    <n v="50"/>
    <n v="1"/>
    <n v="1"/>
    <m/>
    <m/>
    <n v="1"/>
    <s v="Valauto Arras"/>
    <s v="VOLKSWAGEN"/>
    <m/>
    <s v="Valauto Arras"/>
    <n v="1026.3399999999999"/>
    <n v="3.3045552337954955E-2"/>
    <s v="NON"/>
  </r>
  <r>
    <x v="4"/>
    <s v="C"/>
    <x v="0"/>
    <x v="114"/>
    <d v="2026-03-03T00:00:00"/>
    <m/>
    <m/>
    <m/>
    <m/>
    <m/>
    <n v="0"/>
    <s v="AREAZ"/>
    <n v="512877"/>
    <n v="2877"/>
    <s v="WVWZZZAW0TU034103"/>
    <s v="DEMELIN PATRICIA"/>
    <s v="POLO"/>
    <n v="17714"/>
    <n v="945.83"/>
    <n v="18659.830000000002"/>
    <n v="8"/>
    <n v="721.13"/>
    <n v="95"/>
    <m/>
    <n v="626.13"/>
    <n v="3.8646118426588022E-2"/>
    <n v="0"/>
    <n v="-2466.67"/>
    <m/>
    <m/>
    <n v="0.1"/>
    <n v="0.1"/>
    <n v="62.613"/>
    <m/>
    <n v="62.613"/>
    <s v="VWB"/>
    <n v="30"/>
    <n v="50"/>
    <n v="1"/>
    <n v="1"/>
    <m/>
    <m/>
    <n v="1"/>
    <s v="Valauto Arras"/>
    <s v="VOLKSWAGEN"/>
    <m/>
    <s v="Valauto Arras"/>
    <n v="721.13"/>
    <n v="3.8646118426588022E-2"/>
    <s v="NON"/>
  </r>
  <r>
    <x v="4"/>
    <s v="C"/>
    <x v="0"/>
    <x v="106"/>
    <d v="2026-03-26T00:00:00"/>
    <m/>
    <m/>
    <m/>
    <m/>
    <m/>
    <m/>
    <s v="AREAZ"/>
    <n v="512878"/>
    <n v="2878"/>
    <s v="WVGZZZA29TV015326"/>
    <s v="PEUVREL STEVE"/>
    <s v="T ROC"/>
    <n v="24380.67"/>
    <n v="975"/>
    <n v="25355.67"/>
    <n v="29"/>
    <n v="855.21"/>
    <n v="95"/>
    <m/>
    <n v="760.21"/>
    <n v="3.3728550655533852E-2"/>
    <n v="0"/>
    <n v="-916.67"/>
    <m/>
    <m/>
    <n v="0.13"/>
    <n v="0.13"/>
    <n v="98.827300000000008"/>
    <m/>
    <n v="98.827300000000008"/>
    <s v="VWB"/>
    <n v="30"/>
    <n v="50"/>
    <n v="1"/>
    <n v="1"/>
    <m/>
    <m/>
    <n v="1"/>
    <s v="Valauto Arras"/>
    <s v="VOLKSWAGEN"/>
    <m/>
    <s v="Valauto Arras"/>
    <n v="855.21"/>
    <n v="3.3728550655533852E-2"/>
    <s v="NON"/>
  </r>
  <r>
    <x v="4"/>
    <s v="C"/>
    <x v="0"/>
    <x v="10"/>
    <d v="2026-04-24T00:00:00"/>
    <m/>
    <m/>
    <m/>
    <m/>
    <m/>
    <m/>
    <s v="AREAZ"/>
    <n v="512880"/>
    <n v="2880"/>
    <s v="WVGZZZA29TV013351"/>
    <s v="EURIN PHILIPPE"/>
    <s v="T ROC"/>
    <n v="24380.67"/>
    <n v="1141.67"/>
    <n v="25522.339999999997"/>
    <n v="58"/>
    <n v="1705.04"/>
    <n v="95"/>
    <m/>
    <n v="1610.04"/>
    <n v="6.6805786616744398E-2"/>
    <n v="0"/>
    <n v="-2083.33"/>
    <m/>
    <m/>
    <n v="0.12"/>
    <n v="0.13"/>
    <n v="193.20479999999998"/>
    <m/>
    <n v="193.20479999999998"/>
    <s v=""/>
    <n v="30"/>
    <m/>
    <n v="0"/>
    <n v="1"/>
    <m/>
    <m/>
    <n v="0"/>
    <s v="Valauto Arras"/>
    <s v="VOLKSWAGEN"/>
    <m/>
    <s v="Valauto Arras"/>
    <n v="1705.04"/>
    <n v="6.6805786616744398E-2"/>
    <s v="NON"/>
  </r>
  <r>
    <x v="4"/>
    <s v="C"/>
    <x v="0"/>
    <x v="101"/>
    <d v="2026-03-24T00:00:00"/>
    <m/>
    <m/>
    <m/>
    <m/>
    <m/>
    <n v="0"/>
    <s v="ARLKO"/>
    <n v="512881"/>
    <n v="2881"/>
    <s v="WVGZZZA24TV013063"/>
    <s v="WILK PHILIPPE"/>
    <s v="T ROC"/>
    <n v="24380.67"/>
    <n v="808.33"/>
    <n v="25189"/>
    <n v="27"/>
    <n v="483.91"/>
    <n v="95"/>
    <m/>
    <n v="388.91"/>
    <n v="1.9211163603160112E-2"/>
    <n v="0"/>
    <n v="-916.67"/>
    <m/>
    <m/>
    <n v="0.13"/>
    <n v="0.13"/>
    <n v="50.558300000000003"/>
    <m/>
    <n v="50.558300000000003"/>
    <s v=""/>
    <n v="30"/>
    <m/>
    <n v="0"/>
    <n v="1"/>
    <m/>
    <m/>
    <n v="0"/>
    <s v="Valauto Arras"/>
    <s v="VOLKSWAGEN"/>
    <m/>
    <s v="Valauto Arras"/>
    <n v="483.91"/>
    <n v="1.9211163603160112E-2"/>
    <s v="NON"/>
  </r>
  <r>
    <x v="4"/>
    <s v="C"/>
    <x v="0"/>
    <x v="93"/>
    <d v="2026-02-27T00:00:00"/>
    <m/>
    <m/>
    <m/>
    <m/>
    <m/>
    <n v="0"/>
    <s v="AREAZ"/>
    <n v="512885"/>
    <n v="2885"/>
    <s v="WVWZZZAW1TU037981"/>
    <s v="LECLERCQ ORIANE"/>
    <s v="POLO"/>
    <n v="17714"/>
    <n v="945.83"/>
    <n v="18659.830000000002"/>
    <n v="3"/>
    <n v="1387.79"/>
    <n v="95"/>
    <m/>
    <n v="1292.79"/>
    <n v="7.4373132016743976E-2"/>
    <n v="0"/>
    <n v="-2466.67"/>
    <m/>
    <m/>
    <n v="0.1"/>
    <n v="0.1"/>
    <n v="129.279"/>
    <m/>
    <n v="129.279"/>
    <s v="VWB"/>
    <n v="30"/>
    <n v="50"/>
    <n v="1"/>
    <n v="1"/>
    <m/>
    <m/>
    <n v="1"/>
    <s v="Valauto Arras"/>
    <s v="VOLKSWAGEN"/>
    <m/>
    <s v="Valauto Arras"/>
    <n v="1387.79"/>
    <n v="7.4373132016743976E-2"/>
    <s v="NON"/>
  </r>
  <r>
    <x v="4"/>
    <s v="C"/>
    <x v="0"/>
    <x v="53"/>
    <d v="2026-02-04T00:00:00"/>
    <m/>
    <m/>
    <m/>
    <s v="x"/>
    <s v="X"/>
    <n v="109.32"/>
    <s v="ARLKO"/>
    <n v="512889"/>
    <n v="2889"/>
    <s v="WVGZZZA20TV019202"/>
    <s v="GEORGEL ANNE-FRANCE"/>
    <s v="T ROC"/>
    <n v="31472.33"/>
    <n v="3825"/>
    <n v="35297.33"/>
    <n v="42"/>
    <n v="1311.6"/>
    <n v="95"/>
    <m/>
    <n v="1216.5999999999999"/>
    <n v="3.7158617946456571E-2"/>
    <n v="0"/>
    <n v="-500"/>
    <m/>
    <s v="ok vn payé solde reprise balance slba 2023"/>
    <n v="0.1"/>
    <n v="0.1"/>
    <n v="121.66"/>
    <m/>
    <n v="121.66"/>
    <s v="VWB"/>
    <n v="30"/>
    <m/>
    <n v="0"/>
    <n v="1"/>
    <m/>
    <m/>
    <n v="0"/>
    <s v="Valauto Arras"/>
    <s v="VOLKSWAGEN"/>
    <m/>
    <s v="Valauto Arras"/>
    <n v="1311.6"/>
    <n v="3.7158617946456571E-2"/>
    <s v="NON"/>
  </r>
  <r>
    <x v="4"/>
    <s v="C"/>
    <x v="0"/>
    <x v="94"/>
    <d v="2026-01-24T00:00:00"/>
    <m/>
    <m/>
    <m/>
    <m/>
    <m/>
    <n v="0"/>
    <s v="ARJQU"/>
    <n v="512918"/>
    <n v="2918"/>
    <s v="WVGZZZA27TV022324"/>
    <s v="BAVENCOVE EMILIE GARNIER AURELIE"/>
    <s v="T ROC"/>
    <n v="24380.67"/>
    <n v="666.67"/>
    <n v="25047.339999999997"/>
    <n v="10"/>
    <n v="811.56"/>
    <n v="95"/>
    <m/>
    <n v="716.56"/>
    <n v="3.240104538046755E-2"/>
    <n v="0"/>
    <n v="-500"/>
    <m/>
    <m/>
    <n v="7.0000000000000007E-2"/>
    <n v="0.1"/>
    <n v="50.159199999999998"/>
    <m/>
    <n v="50.159199999999998"/>
    <s v=""/>
    <n v="0"/>
    <m/>
    <n v="0"/>
    <n v="1"/>
    <m/>
    <m/>
    <n v="0"/>
    <s v="Valauto Arras"/>
    <s v="VOLKSWAGEN"/>
    <m/>
    <s v="Valauto Arras"/>
    <n v="811.56"/>
    <n v="3.240104538046755E-2"/>
    <s v="NON"/>
  </r>
  <r>
    <x v="4"/>
    <s v="C"/>
    <x v="0"/>
    <x v="107"/>
    <d v="2026-01-07T00:00:00"/>
    <m/>
    <m/>
    <m/>
    <m/>
    <m/>
    <n v="0"/>
    <s v="ARLKO"/>
    <n v="512920"/>
    <n v="2920"/>
    <s v="WVGZZZA26TV013789"/>
    <s v="BACQUET FLORIAN"/>
    <s v="T ROC"/>
    <n v="31472.33"/>
    <n v="1341.67"/>
    <n v="32814"/>
    <n v="16"/>
    <n v="1176.92"/>
    <n v="95"/>
    <m/>
    <n v="1081.92"/>
    <n v="3.5866398488450052E-2"/>
    <n v="0"/>
    <n v="-500"/>
    <m/>
    <m/>
    <n v="7.0000000000000007E-2"/>
    <n v="7.0000000000000007E-2"/>
    <n v="75.734400000000008"/>
    <m/>
    <n v="75.734400000000008"/>
    <s v="VWB"/>
    <n v="0"/>
    <m/>
    <n v="0"/>
    <n v="1"/>
    <m/>
    <m/>
    <n v="0"/>
    <s v="Valauto Arras"/>
    <s v="VOLKSWAGEN"/>
    <m/>
    <s v="Valauto Arras"/>
    <n v="1176.92"/>
    <n v="3.5866398488450052E-2"/>
    <s v="NON"/>
  </r>
  <r>
    <x v="4"/>
    <s v="C"/>
    <x v="0"/>
    <x v="57"/>
    <d v="2026-04-17T00:00:00"/>
    <m/>
    <m/>
    <m/>
    <m/>
    <m/>
    <n v="0"/>
    <s v="ARLKO"/>
    <n v="512921"/>
    <n v="2921"/>
    <s v="WVGZZZC17TY085393"/>
    <s v="MISTRAL MARIE JOSEE"/>
    <s v="T CROSS"/>
    <n v="29680.67"/>
    <n v="1408.34"/>
    <n v="31089.01"/>
    <n v="16"/>
    <n v="1477.33"/>
    <n v="95"/>
    <m/>
    <n v="1382.33"/>
    <n v="4.7519364560016548E-2"/>
    <n v="0"/>
    <n v="-1833.33"/>
    <m/>
    <m/>
    <n v="7.0000000000000007E-2"/>
    <n v="7.0000000000000007E-2"/>
    <n v="96.763100000000009"/>
    <m/>
    <n v="96.763100000000009"/>
    <s v=""/>
    <n v="30"/>
    <m/>
    <n v="0"/>
    <n v="1"/>
    <m/>
    <m/>
    <n v="0"/>
    <s v="Valauto Arras"/>
    <s v="VOLKSWAGEN"/>
    <m/>
    <s v="Valauto Arras"/>
    <n v="1477.33"/>
    <n v="4.7519364560016548E-2"/>
    <s v="NON"/>
  </r>
  <r>
    <x v="4"/>
    <s v="C"/>
    <x v="0"/>
    <x v="7"/>
    <d v="2026-02-25T00:00:00"/>
    <m/>
    <m/>
    <m/>
    <m/>
    <m/>
    <n v="0"/>
    <s v="ARLKO"/>
    <n v="512926"/>
    <n v="2926"/>
    <s v="WVWZZZE1XTP048362"/>
    <s v="POTDEVIN EMMA"/>
    <s v="ID 3"/>
    <n v="28533.33"/>
    <n v="1908.33"/>
    <n v="30441.660000000003"/>
    <n v="5"/>
    <n v="751.72"/>
    <n v="95"/>
    <m/>
    <n v="656.72"/>
    <n v="2.46937913372661E-2"/>
    <n v="0"/>
    <n v="-3333.33"/>
    <m/>
    <m/>
    <n v="0.1"/>
    <n v="0.1"/>
    <n v="65.672000000000011"/>
    <m/>
    <n v="65.672000000000011"/>
    <s v="VWB"/>
    <n v="30"/>
    <m/>
    <n v="0"/>
    <n v="1"/>
    <m/>
    <m/>
    <n v="0"/>
    <s v="Valauto Arras"/>
    <s v="VOLKSWAGEN"/>
    <m/>
    <s v="Valauto Arras"/>
    <n v="751.72"/>
    <n v="2.46937913372661E-2"/>
    <s v="NON"/>
  </r>
  <r>
    <x v="4"/>
    <s v="C"/>
    <x v="0"/>
    <x v="56"/>
    <d v="2026-03-18T00:00:00"/>
    <m/>
    <m/>
    <m/>
    <m/>
    <m/>
    <n v="0"/>
    <s v="ARLKO"/>
    <n v="512927"/>
    <n v="2927"/>
    <s v="WVGZZZE23TE039034"/>
    <s v="TROTTIER LINDA"/>
    <s v="ID 4"/>
    <n v="37605"/>
    <n v="3166.67"/>
    <n v="40771.67"/>
    <n v="7"/>
    <n v="1318.15"/>
    <n v="95"/>
    <m/>
    <n v="1223.1500000000001"/>
    <n v="3.2330046819274268E-2"/>
    <n v="0"/>
    <n v="0"/>
    <m/>
    <m/>
    <n v="7.0000000000000007E-2"/>
    <n v="7.0000000000000007E-2"/>
    <n v="85.620500000000021"/>
    <m/>
    <n v="85.620500000000021"/>
    <s v="VWB"/>
    <n v="0"/>
    <n v="50"/>
    <n v="1"/>
    <n v="1"/>
    <m/>
    <m/>
    <n v="1"/>
    <s v="Valauto Arras"/>
    <s v="VOLKSWAGEN"/>
    <m/>
    <s v="Valauto Arras"/>
    <n v="1318.15"/>
    <n v="3.2330046819274268E-2"/>
    <s v="NON"/>
  </r>
  <r>
    <x v="4"/>
    <s v="C"/>
    <x v="0"/>
    <x v="82"/>
    <d v="2026-03-05T00:00:00"/>
    <m/>
    <m/>
    <m/>
    <m/>
    <m/>
    <n v="0"/>
    <s v="ARLKO"/>
    <n v="513008"/>
    <n v="3008"/>
    <s v="WVWZZZE15TP045112"/>
    <s v="LEMETTRE ANDRE"/>
    <s v="ID 3"/>
    <n v="28533.33"/>
    <n v="2583.34"/>
    <n v="31116.670000000002"/>
    <n v="19"/>
    <n v="1495.25"/>
    <n v="95"/>
    <m/>
    <n v="1400.25"/>
    <n v="4.8053021097694576E-2"/>
    <n v="0"/>
    <n v="-3333.33"/>
    <m/>
    <m/>
    <n v="7.0000000000000007E-2"/>
    <n v="7.0000000000000007E-2"/>
    <n v="98.017500000000013"/>
    <m/>
    <n v="98.017500000000013"/>
    <s v="VWB"/>
    <n v="30"/>
    <n v="50"/>
    <n v="1"/>
    <n v="1"/>
    <m/>
    <m/>
    <n v="1"/>
    <s v="Valauto Arras"/>
    <s v="VOLKSWAGEN"/>
    <m/>
    <s v="Valauto Arras"/>
    <n v="1495.25"/>
    <n v="4.8053021097694576E-2"/>
    <s v="NON"/>
  </r>
  <r>
    <x v="4"/>
    <s v="C"/>
    <x v="0"/>
    <x v="0"/>
    <d v="2026-01-10T00:00:00"/>
    <m/>
    <m/>
    <m/>
    <m/>
    <m/>
    <n v="0"/>
    <s v="ARJQU"/>
    <n v="513014"/>
    <n v="3014"/>
    <s v="WVGZZZCT0TW429059"/>
    <s v="TANGHE ADRIEN"/>
    <s v="TIGUAN"/>
    <n v="48155"/>
    <n v="2458.34"/>
    <n v="50613.34"/>
    <n v="10"/>
    <n v="854.21"/>
    <n v="95"/>
    <m/>
    <n v="759.21"/>
    <n v="1.6877171117337841E-2"/>
    <n v="0"/>
    <n v="0"/>
    <m/>
    <m/>
    <n v="0.1"/>
    <n v="0.1"/>
    <n v="75.921000000000006"/>
    <m/>
    <n v="75.921000000000006"/>
    <s v="VWB"/>
    <n v="30"/>
    <m/>
    <n v="0"/>
    <n v="1"/>
    <m/>
    <m/>
    <n v="0"/>
    <s v="Valauto Arras"/>
    <s v="VOLKSWAGEN"/>
    <m/>
    <s v="Valauto Arras"/>
    <n v="854.21"/>
    <n v="1.6877171117337841E-2"/>
    <s v="NON"/>
  </r>
  <r>
    <x v="0"/>
    <s v="C"/>
    <x v="0"/>
    <x v="118"/>
    <d v="2026-04-23T00:00:00"/>
    <m/>
    <m/>
    <m/>
    <m/>
    <m/>
    <n v="0"/>
    <s v="ASNMA"/>
    <n v="513014"/>
    <n v="3014"/>
    <s v="WVGZZZE25TE022591"/>
    <s v="GARCIA CLEMENT"/>
    <s v="ID 4"/>
    <n v="37605"/>
    <n v="2537.5"/>
    <n v="40142.5"/>
    <n v="114"/>
    <n v="1010.81"/>
    <n v="95"/>
    <m/>
    <n v="915.81"/>
    <n v="2.5180544310892443E-2"/>
    <n v="0"/>
    <n v="-5860"/>
    <m/>
    <m/>
    <n v="0.13"/>
    <n v="0.13"/>
    <n v="119.0553"/>
    <m/>
    <n v="119.0553"/>
    <s v="VWB"/>
    <n v="30"/>
    <m/>
    <n v="0"/>
    <n v="1"/>
    <m/>
    <m/>
    <n v="0"/>
    <s v="Val de Lys Automobiles"/>
    <s v="VOLKSWAGEN"/>
    <m/>
    <s v="Val de Lys "/>
    <n v="1010.81"/>
    <n v="2.5180544310892443E-2"/>
    <s v="NON"/>
  </r>
  <r>
    <x v="4"/>
    <s v="C"/>
    <x v="0"/>
    <x v="87"/>
    <d v="2026-01-30T00:00:00"/>
    <m/>
    <m/>
    <m/>
    <m/>
    <m/>
    <m/>
    <s v="ARLKO"/>
    <n v="513016"/>
    <n v="3016"/>
    <s v="WVGZZZCT7TW431195"/>
    <s v="MATELSKI HERVE"/>
    <s v="TIGUAN"/>
    <n v="44946.67"/>
    <n v="1858.34"/>
    <n v="46805.009999999995"/>
    <n v="10"/>
    <n v="2704.69"/>
    <n v="95"/>
    <m/>
    <n v="2609.69"/>
    <n v="5.7786335266246075E-2"/>
    <n v="0"/>
    <n v="-7000"/>
    <m/>
    <m/>
    <n v="0.1"/>
    <n v="0.1"/>
    <n v="260.96899999999999"/>
    <m/>
    <n v="260.96899999999999"/>
    <s v="VWB"/>
    <n v="30"/>
    <m/>
    <n v="0"/>
    <n v="1"/>
    <m/>
    <m/>
    <n v="0"/>
    <s v="Valauto Arras"/>
    <s v="VOLKSWAGEN"/>
    <m/>
    <s v="Valauto Arras"/>
    <n v="2704.69"/>
    <n v="5.7786335266246075E-2"/>
    <s v="NON"/>
  </r>
  <r>
    <x v="4"/>
    <s v="C"/>
    <x v="0"/>
    <x v="25"/>
    <d v="2026-01-06T00:00:00"/>
    <m/>
    <m/>
    <m/>
    <m/>
    <m/>
    <n v="0"/>
    <s v="ARLKO"/>
    <n v="513029"/>
    <n v="3029"/>
    <s v="WVWZZZED1TE019225"/>
    <s v="BELLAING DISTRIBUTION"/>
    <s v="ID 7"/>
    <n v="48438.33"/>
    <n v="9683.33"/>
    <n v="58121.66"/>
    <n v="21"/>
    <n v="1024.95"/>
    <n v="95"/>
    <m/>
    <n v="929.95"/>
    <n v="1.763456171072884E-2"/>
    <n v="0"/>
    <n v="0"/>
    <m/>
    <m/>
    <n v="7.0000000000000007E-2"/>
    <n v="7.0000000000000007E-2"/>
    <n v="65.096500000000006"/>
    <m/>
    <n v="65.096500000000006"/>
    <s v="VWB"/>
    <n v="0"/>
    <m/>
    <n v="0"/>
    <n v="1"/>
    <m/>
    <m/>
    <n v="0"/>
    <s v="Valauto Arras"/>
    <s v="VOLKSWAGEN"/>
    <m/>
    <s v="Valauto Arras"/>
    <n v="1024.95"/>
    <n v="1.763456171072884E-2"/>
    <s v="NON"/>
  </r>
  <r>
    <x v="4"/>
    <s v="C"/>
    <x v="0"/>
    <x v="96"/>
    <d v="2026-01-27T00:00:00"/>
    <m/>
    <m/>
    <m/>
    <m/>
    <m/>
    <n v="0"/>
    <s v="ARJQU"/>
    <n v="513032"/>
    <n v="3032"/>
    <s v="WVGZZZE27TE024729"/>
    <s v="PARAIN VIRGINIE"/>
    <s v="ID 4"/>
    <n v="37605"/>
    <n v="3020.84"/>
    <n v="40625.839999999997"/>
    <n v="8"/>
    <n v="1313.78"/>
    <n v="95"/>
    <m/>
    <n v="1218.78"/>
    <n v="3.2338531338675092E-2"/>
    <n v="0"/>
    <n v="-6093.88"/>
    <m/>
    <m/>
    <n v="7.0000000000000007E-2"/>
    <n v="7.0000000000000007E-2"/>
    <n v="85.314600000000013"/>
    <m/>
    <n v="85.314600000000013"/>
    <s v="VWB"/>
    <n v="30"/>
    <m/>
    <n v="0"/>
    <n v="1"/>
    <m/>
    <m/>
    <n v="0"/>
    <s v="Valauto Arras"/>
    <s v="VOLKSWAGEN"/>
    <m/>
    <s v="Valauto Arras"/>
    <n v="1313.78"/>
    <n v="3.2338531338675092E-2"/>
    <s v="NON"/>
  </r>
  <r>
    <x v="0"/>
    <s v="C"/>
    <x v="0"/>
    <x v="62"/>
    <d v="2026-03-26T00:00:00"/>
    <m/>
    <m/>
    <m/>
    <m/>
    <m/>
    <m/>
    <s v="ASNMA"/>
    <n v="513057"/>
    <n v="3057"/>
    <s v="WVGZZZE23TP002554"/>
    <s v="EL AMRI MOHAMED"/>
    <s v="ID 4"/>
    <n v="33863.33"/>
    <n v="1470.83"/>
    <n v="35334.160000000003"/>
    <n v="104"/>
    <n v="1635.06"/>
    <n v="95"/>
    <m/>
    <n v="1540.06"/>
    <n v="4.6274200377198718E-2"/>
    <n v="0"/>
    <n v="0"/>
    <m/>
    <m/>
    <n v="0.1"/>
    <n v="7.0000000000000007E-2"/>
    <n v="154.006"/>
    <m/>
    <n v="154.006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0"/>
    <s v="C"/>
    <x v="0"/>
    <x v="34"/>
    <d v="2026-03-28T00:00:00"/>
    <m/>
    <m/>
    <m/>
    <m/>
    <m/>
    <m/>
    <s v="ASLME"/>
    <n v="513058"/>
    <n v="3058"/>
    <s v="WVGZZZE28TP002601"/>
    <s v="MOUSSA JUSTINE"/>
    <s v="ID 4"/>
    <n v="33863.33"/>
    <n v="1725"/>
    <n v="35588.33"/>
    <n v="106"/>
    <n v="1398.69"/>
    <n v="95"/>
    <m/>
    <n v="1303.69"/>
    <n v="3.9301928469248203E-2"/>
    <n v="-5566.67"/>
    <n v="0"/>
    <m/>
    <m/>
    <n v="0.1"/>
    <n v="0.13"/>
    <n v="130.369"/>
    <m/>
    <n v="130.369"/>
    <s v="VWB"/>
    <n v="30"/>
    <m/>
    <n v="0"/>
    <n v="1"/>
    <m/>
    <m/>
    <n v="0"/>
    <s v="Val de Lys Automobiles"/>
    <s v="VOLKSWAGEN"/>
    <m/>
    <s v="Val de Lys "/>
    <n v="1398.69"/>
    <n v="3.9301928469248203E-2"/>
    <s v="NON"/>
  </r>
  <r>
    <x v="0"/>
    <s v="NP"/>
    <x v="0"/>
    <x v="21"/>
    <d v="2026-04-02T00:00:00"/>
    <m/>
    <m/>
    <m/>
    <s v="x"/>
    <m/>
    <n v="108"/>
    <s v="ASNMA"/>
    <n v="513059"/>
    <n v="3059"/>
    <s v="WVWZZZE19TP057120"/>
    <s v="RENAN  CLAIRE ANNE"/>
    <s v="ID 3"/>
    <n v="35200"/>
    <n v="2166.67"/>
    <n v="37366.67"/>
    <n v="7"/>
    <n v="1216"/>
    <n v="95"/>
    <m/>
    <n v="1121"/>
    <n v="3.2542369978379129E-2"/>
    <n v="0"/>
    <n v="0"/>
    <m/>
    <s v="solde client"/>
    <n v="0.1"/>
    <n v="0.1"/>
    <n v="112.10000000000001"/>
    <m/>
    <n v="112.10000000000001"/>
    <s v="VWB"/>
    <n v="30"/>
    <n v="50"/>
    <n v="1"/>
    <n v="1"/>
    <m/>
    <m/>
    <n v="1"/>
    <s v="Val de Lys Automobiles"/>
    <s v="VOLKSWAGEN"/>
    <m/>
    <s v="Val de Lys "/>
    <n v="1216"/>
    <n v="3.2542369978379129E-2"/>
    <s v="NON"/>
  </r>
  <r>
    <x v="0"/>
    <s v="C"/>
    <x v="0"/>
    <x v="23"/>
    <d v="2026-06-19T00:00:00"/>
    <m/>
    <m/>
    <m/>
    <m/>
    <m/>
    <n v="0"/>
    <s v="ASLME"/>
    <n v="513071"/>
    <n v="3071"/>
    <s v="WVWZZZAW4SU096215"/>
    <s v="DESCAMPS YANNICK"/>
    <s v="POLO"/>
    <n v="20201.5"/>
    <n v="1262.5"/>
    <n v="21464"/>
    <n v="240"/>
    <n v="534.11"/>
    <n v="95"/>
    <m/>
    <n v="439.11"/>
    <n v="2.4883991800223632E-2"/>
    <n v="-1800"/>
    <n v="-429.38"/>
    <m/>
    <m/>
    <n v="0.12"/>
    <n v="0.12"/>
    <n v="52.693199999999997"/>
    <m/>
    <n v="52.693199999999997"/>
    <s v=""/>
    <n v="30"/>
    <m/>
    <n v="0"/>
    <n v="1"/>
    <m/>
    <m/>
    <n v="0"/>
    <s v="Val de Lys Automobiles"/>
    <s v="VOLKSWAGEN"/>
    <m/>
    <s v="Val de Lys "/>
    <n v="534.11"/>
    <n v="2.4883991800223632E-2"/>
    <s v="NON"/>
  </r>
  <r>
    <x v="0"/>
    <s v="C"/>
    <x v="0"/>
    <x v="2"/>
    <d v="2026-06-26T00:00:00"/>
    <m/>
    <m/>
    <m/>
    <m/>
    <m/>
    <n v="0"/>
    <s v="ASNMA"/>
    <n v="513072"/>
    <n v="3072"/>
    <s v="WVGZZZE24TE025580"/>
    <s v="FOURNIER VINCENT"/>
    <s v="ID 4"/>
    <n v="37605"/>
    <n v="4225"/>
    <n v="41830"/>
    <n v="148"/>
    <n v="1982.27"/>
    <n v="95"/>
    <m/>
    <n v="1887.27"/>
    <n v="4.7388716232369114E-2"/>
    <n v="0"/>
    <n v="-5566.67"/>
    <m/>
    <m/>
    <n v="0.1"/>
    <n v="0.1"/>
    <n v="188.727"/>
    <m/>
    <n v="188.727"/>
    <s v="VWB"/>
    <n v="30"/>
    <n v="100"/>
    <n v="1"/>
    <n v="1"/>
    <m/>
    <m/>
    <n v="1"/>
    <s v="Val de Lys Automobiles"/>
    <s v="VOLKSWAGEN"/>
    <m/>
    <s v="Val de Lys "/>
    <n v="1982.27"/>
    <n v="4.7388716232369114E-2"/>
    <s v="NON"/>
  </r>
  <r>
    <x v="0"/>
    <s v="C"/>
    <x v="0"/>
    <x v="16"/>
    <d v="2026-02-11T00:00:00"/>
    <m/>
    <m/>
    <m/>
    <m/>
    <m/>
    <m/>
    <s v="ASLME"/>
    <n v="513073"/>
    <n v="3073"/>
    <s v="WVWZZZE16TP043630"/>
    <s v="ROUTIER PHILIPPE"/>
    <s v="ID 3"/>
    <n v="28533.33"/>
    <n v="2333.34"/>
    <n v="30866.670000000002"/>
    <n v="7"/>
    <n v="1483.99"/>
    <n v="95"/>
    <m/>
    <n v="1388.99"/>
    <n v="4.8077424613669047E-2"/>
    <n v="0"/>
    <n v="-4249.99"/>
    <m/>
    <m/>
    <n v="7.0000000000000007E-2"/>
    <n v="7.0000000000000007E-2"/>
    <n v="97.229300000000009"/>
    <m/>
    <n v="97.229300000000009"/>
    <s v="VWB"/>
    <n v="30"/>
    <m/>
    <n v="0"/>
    <n v="1"/>
    <m/>
    <m/>
    <n v="0"/>
    <s v="Val de Lys Automobiles"/>
    <s v="VOLKSWAGEN"/>
    <m/>
    <s v="Val de Lys "/>
    <n v="1483.99"/>
    <n v="4.8077424613669047E-2"/>
    <s v="NON"/>
  </r>
  <r>
    <x v="0"/>
    <s v="C"/>
    <x v="0"/>
    <x v="83"/>
    <d v="2026-03-24T00:00:00"/>
    <m/>
    <m/>
    <m/>
    <m/>
    <m/>
    <m/>
    <s v="LTBCL"/>
    <n v="513075"/>
    <n v="3075"/>
    <s v="WVGZZZC15TY045121"/>
    <s v="BOULANGER CEDRIC"/>
    <s v="T CROSS"/>
    <n v="28389"/>
    <n v="2729.17"/>
    <n v="31118.17"/>
    <n v="117"/>
    <n v="236.94000000000005"/>
    <n v="95"/>
    <m/>
    <n v="141.94000000000005"/>
    <n v="7.6142009636170783E-3"/>
    <n v="-3552.64"/>
    <n v="0"/>
    <m/>
    <m/>
    <n v="0.13"/>
    <n v="0.13"/>
    <n v="18.452200000000008"/>
    <m/>
    <n v="18.452200000000008"/>
    <s v=""/>
    <n v="30"/>
    <m/>
    <n v="0"/>
    <n v="1"/>
    <m/>
    <m/>
    <n v="0"/>
    <s v="Val de Lys Automobiles"/>
    <s v="VOLKSWAGEN"/>
    <m/>
    <s v="Valauto Lambersart VW"/>
    <n v="236.94000000000005"/>
    <n v="7.6142009636170783E-3"/>
    <s v="NON"/>
  </r>
  <r>
    <x v="0"/>
    <s v="C"/>
    <x v="0"/>
    <x v="87"/>
    <d v="2026-01-29T00:00:00"/>
    <m/>
    <m/>
    <m/>
    <m/>
    <m/>
    <n v="0"/>
    <s v="ASNMA"/>
    <n v="513078"/>
    <n v="3078"/>
    <s v="WVWZZZAW7TU029335"/>
    <s v="COINCENOT CLARA"/>
    <s v="POLO"/>
    <n v="24705.67"/>
    <n v="1045.83"/>
    <n v="25751.5"/>
    <n v="10"/>
    <n v="729.62"/>
    <n v="95"/>
    <m/>
    <n v="634.62"/>
    <n v="2.8333106809312079E-2"/>
    <n v="0"/>
    <n v="-1690.01"/>
    <m/>
    <m/>
    <n v="0.1"/>
    <n v="0.1"/>
    <n v="63.462000000000003"/>
    <m/>
    <n v="63.462000000000003"/>
    <s v="VWB"/>
    <n v="30"/>
    <n v="50"/>
    <n v="1"/>
    <n v="1"/>
    <m/>
    <m/>
    <n v="1"/>
    <s v="Val de Lys Automobiles"/>
    <s v="VOLKSWAGEN"/>
    <m/>
    <s v="Val de Lys "/>
    <n v="729.62"/>
    <n v="2.8333106809312079E-2"/>
    <s v="NON"/>
  </r>
  <r>
    <x v="0"/>
    <s v="C"/>
    <x v="0"/>
    <x v="73"/>
    <d v="2026-06-10T00:00:00"/>
    <m/>
    <m/>
    <m/>
    <m/>
    <m/>
    <n v="0"/>
    <s v="ASALA"/>
    <n v="513084"/>
    <n v="3084"/>
    <s v="WVGZZZCT5TW029241"/>
    <s v="DUMONT MARIE"/>
    <s v="TIGUAN"/>
    <n v="37113.33"/>
    <n v="1408.34"/>
    <n v="38521.67"/>
    <n v="159"/>
    <n v="752.19999999999993"/>
    <n v="95"/>
    <m/>
    <n v="657.19999999999993"/>
    <n v="1.9526671611069819E-2"/>
    <n v="-4100"/>
    <n v="-770.43"/>
    <m/>
    <m/>
    <n v="0.12"/>
    <n v="0.12"/>
    <n v="78.86399999999999"/>
    <m/>
    <n v="78.86399999999999"/>
    <s v="VWB"/>
    <n v="30"/>
    <m/>
    <n v="0"/>
    <n v="1"/>
    <m/>
    <m/>
    <n v="0"/>
    <s v="Val de Lys Automobiles"/>
    <s v="VOLKSWAGEN"/>
    <m/>
    <s v="Val de Lys "/>
    <n v="752.19999999999993"/>
    <n v="1.9526671611069819E-2"/>
    <s v="NON"/>
  </r>
  <r>
    <x v="4"/>
    <s v="C"/>
    <x v="0"/>
    <x v="19"/>
    <d v="2026-01-02T00:00:00"/>
    <m/>
    <m/>
    <m/>
    <m/>
    <m/>
    <n v="0"/>
    <s v="ARLKO"/>
    <n v="513084"/>
    <n v="3084"/>
    <s v="WVGZZZE26TP002550"/>
    <s v="BRACQ MEGANE"/>
    <s v="ID 4"/>
    <n v="33863.33"/>
    <n v="833.33"/>
    <n v="34696.660000000003"/>
    <n v="24"/>
    <n v="1590.43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Arras"/>
    <s v="VOLKSWAGEN"/>
    <m/>
    <s v="Valauto Arras"/>
    <n v="1590.43"/>
    <n v="4.5838129664353855E-2"/>
    <s v="NON"/>
  </r>
  <r>
    <x v="0"/>
    <s v="C"/>
    <x v="0"/>
    <x v="65"/>
    <d v="2026-06-27T00:00:00"/>
    <m/>
    <m/>
    <m/>
    <m/>
    <m/>
    <n v="0"/>
    <s v="ASLME"/>
    <n v="513096"/>
    <n v="3096"/>
    <s v="WVGZZZA27TV015504"/>
    <s v="PETIT JESSY"/>
    <s v="T ROC"/>
    <n v="34805.67"/>
    <n v="975"/>
    <n v="35780.67"/>
    <n v="186"/>
    <n v="1776.21"/>
    <n v="95"/>
    <m/>
    <n v="1681.21"/>
    <n v="4.9641608164408331E-2"/>
    <n v="-2898.23"/>
    <n v="-715.61"/>
    <m/>
    <m/>
    <n v="0.12"/>
    <n v="0.12"/>
    <n v="201.74519999999998"/>
    <m/>
    <n v="201.74519999999998"/>
    <s v="VWB"/>
    <n v="30"/>
    <n v="50"/>
    <n v="1"/>
    <n v="1"/>
    <m/>
    <m/>
    <n v="1"/>
    <s v="Val de Lys Automobiles"/>
    <s v="VOLKSWAGEN"/>
    <m/>
    <s v="Val de Lys "/>
    <n v="1776.21"/>
    <n v="4.9641608164408331E-2"/>
    <s v="NON"/>
  </r>
  <r>
    <x v="0"/>
    <s v="C"/>
    <x v="0"/>
    <x v="3"/>
    <d v="2026-06-29T00:00:00"/>
    <m/>
    <m/>
    <m/>
    <m/>
    <m/>
    <m/>
    <s v="ASLME"/>
    <n v="513100"/>
    <n v="3100"/>
    <s v="WVGZZZA2XTV021586"/>
    <s v="GALLET DANIEL"/>
    <s v="T ROC"/>
    <n v="31472.33"/>
    <n v="975"/>
    <n v="32447.33"/>
    <n v="172"/>
    <n v="371.37"/>
    <n v="95"/>
    <m/>
    <n v="276.37"/>
    <n v="1.1445317688697344E-2"/>
    <n v="-2271.31"/>
    <n v="0"/>
    <m/>
    <m/>
    <n v="0.12"/>
    <n v="0.12"/>
    <n v="33.164400000000001"/>
    <m/>
    <n v="33.164400000000001"/>
    <s v=""/>
    <n v="30"/>
    <m/>
    <n v="0"/>
    <n v="1"/>
    <m/>
    <m/>
    <n v="0"/>
    <s v="Val de Lys Automobiles"/>
    <s v="VOLKSWAGEN"/>
    <m/>
    <s v="Val de Lys "/>
    <n v="371.37"/>
    <n v="1.1445317688697344E-2"/>
    <s v="NON"/>
  </r>
  <r>
    <x v="0"/>
    <s v="C"/>
    <x v="0"/>
    <x v="17"/>
    <d v="2026-05-22T00:00:00"/>
    <m/>
    <m/>
    <m/>
    <m/>
    <m/>
    <n v="0"/>
    <s v="ASLME"/>
    <n v="513104"/>
    <n v="3104"/>
    <s v="WVGZZZC17TY082221"/>
    <s v="DEVERNAY JEAN MARIE"/>
    <s v="T CROSS"/>
    <n v="25139"/>
    <n v="2287.5"/>
    <n v="27426.5"/>
    <n v="64"/>
    <n v="1289.1300000000001"/>
    <n v="95"/>
    <m/>
    <n v="1194.1300000000001"/>
    <n v="4.7003080961843476E-2"/>
    <n v="-1833.33"/>
    <n v="0"/>
    <m/>
    <m/>
    <n v="0.08"/>
    <n v="7.0000000000000007E-2"/>
    <n v="95.530400000000014"/>
    <m/>
    <n v="95.530400000000014"/>
    <s v="VWB"/>
    <n v="30"/>
    <n v="100"/>
    <n v="1"/>
    <n v="1"/>
    <m/>
    <m/>
    <n v="1"/>
    <s v="Val de Lys Automobiles"/>
    <s v="VOLKSWAGEN"/>
    <m/>
    <s v="Val de Lys "/>
    <n v="1289.1300000000001"/>
    <n v="4.7003080961843476E-2"/>
    <s v="NON"/>
  </r>
  <r>
    <x v="0"/>
    <s v="C"/>
    <x v="0"/>
    <x v="20"/>
    <d v="2026-01-22T00:00:00"/>
    <m/>
    <m/>
    <m/>
    <m/>
    <m/>
    <n v="0"/>
    <s v="ASLME"/>
    <n v="513105"/>
    <n v="3105"/>
    <s v="WVGZZZE23TE024386"/>
    <s v="HOORNAERT CINDY"/>
    <s v="ID 4"/>
    <n v="33863.33"/>
    <n v="1470.83"/>
    <n v="35334.160000000003"/>
    <n v="13"/>
    <n v="1635.06"/>
    <n v="95"/>
    <m/>
    <n v="1540.06"/>
    <n v="4.6274200377198718E-2"/>
    <n v="0"/>
    <n v="-5566.67"/>
    <m/>
    <m/>
    <n v="0.1"/>
    <n v="7.0000000000000007E-2"/>
    <n v="154.006"/>
    <m/>
    <n v="154.006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4"/>
    <s v="C"/>
    <x v="0"/>
    <x v="70"/>
    <d v="2026-05-15T00:00:00"/>
    <m/>
    <m/>
    <m/>
    <m/>
    <m/>
    <n v="0"/>
    <s v="ARECU"/>
    <n v="513106"/>
    <n v="3106"/>
    <s v="WVGZZZA24TV010082"/>
    <s v="COCHET MARGOT"/>
    <s v="T ROC"/>
    <n v="34805.67"/>
    <n v="1016.67"/>
    <n v="35822.339999999997"/>
    <n v="164"/>
    <n v="772.84"/>
    <n v="95"/>
    <m/>
    <n v="677.84"/>
    <n v="2.157424668516909E-2"/>
    <n v="-2507.56"/>
    <n v="0"/>
    <m/>
    <m/>
    <n v="0.12"/>
    <n v="0.13"/>
    <n v="81.340800000000002"/>
    <m/>
    <n v="81.340800000000002"/>
    <s v=""/>
    <n v="0"/>
    <s v="0"/>
    <n v="1"/>
    <n v="1"/>
    <m/>
    <m/>
    <n v="1"/>
    <s v="Valauto Arras"/>
    <s v="VOLKSWAGEN"/>
    <m/>
    <s v="Valauto Arras"/>
    <n v="772.84"/>
    <n v="2.157424668516909E-2"/>
    <s v="NON"/>
  </r>
  <r>
    <x v="0"/>
    <s v="C"/>
    <x v="0"/>
    <x v="29"/>
    <d v="2026-03-11T00:00:00"/>
    <m/>
    <m/>
    <m/>
    <m/>
    <m/>
    <n v="0"/>
    <s v="ASLME"/>
    <n v="513106"/>
    <n v="3106"/>
    <s v="WVGZZZE24TE026065"/>
    <s v="JABAL NAOUAL"/>
    <s v="ID 4"/>
    <n v="33863.33"/>
    <n v="1470.83"/>
    <n v="35334.160000000003"/>
    <n v="42"/>
    <n v="1635.06"/>
    <n v="95"/>
    <m/>
    <n v="1540.06"/>
    <n v="4.6274200377198718E-2"/>
    <n v="0"/>
    <n v="-5566.67"/>
    <m/>
    <m/>
    <n v="0.1"/>
    <n v="7.0000000000000007E-2"/>
    <n v="154.006"/>
    <m/>
    <n v="154.006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0"/>
    <s v="C"/>
    <x v="0"/>
    <x v="24"/>
    <d v="2026-02-14T00:00:00"/>
    <m/>
    <m/>
    <m/>
    <m/>
    <m/>
    <n v="0"/>
    <s v="ASLME"/>
    <n v="513108"/>
    <n v="3108"/>
    <s v="WVGZZZE20TE023504"/>
    <s v="EL YOUSSOUFI LEILA"/>
    <s v="ID 4"/>
    <n v="33863.33"/>
    <n v="3012.5"/>
    <n v="36875.83"/>
    <n v="42"/>
    <n v="1742.98"/>
    <n v="95"/>
    <m/>
    <n v="1647.98"/>
    <n v="4.7266190347444378E-2"/>
    <n v="0"/>
    <n v="-5566.67"/>
    <m/>
    <m/>
    <n v="7.0000000000000007E-2"/>
    <n v="7.0000000000000007E-2"/>
    <n v="115.35860000000001"/>
    <m/>
    <n v="115.35860000000001"/>
    <s v="VWB"/>
    <n v="30"/>
    <m/>
    <n v="0"/>
    <n v="1"/>
    <m/>
    <m/>
    <n v="0"/>
    <s v="Val de Lys Automobiles"/>
    <s v="VOLKSWAGEN"/>
    <m/>
    <s v="Val de Lys "/>
    <n v="1742.98"/>
    <n v="4.7266190347444378E-2"/>
    <s v="NON"/>
  </r>
  <r>
    <x v="0"/>
    <s v="C"/>
    <x v="0"/>
    <x v="1"/>
    <d v="2026-01-31T00:00:00"/>
    <m/>
    <m/>
    <m/>
    <m/>
    <m/>
    <n v="0"/>
    <s v="ASLME"/>
    <n v="513110"/>
    <n v="3110"/>
    <s v="WVGZZZE26TE024981"/>
    <s v="HOUSTE MICKAEL"/>
    <s v="ID 4"/>
    <n v="37605"/>
    <n v="1862.49"/>
    <n v="39467.49"/>
    <n v="14"/>
    <n v="1507.7200000000003"/>
    <n v="95"/>
    <m/>
    <n v="1412.7200000000003"/>
    <n v="3.8201567923371878E-2"/>
    <n v="0"/>
    <n v="-5566.67"/>
    <m/>
    <m/>
    <n v="7.0000000000000007E-2"/>
    <n v="7.0000000000000007E-2"/>
    <n v="98.890400000000028"/>
    <m/>
    <n v="98.890400000000028"/>
    <s v="VWB"/>
    <m/>
    <n v="100"/>
    <n v="1"/>
    <n v="1"/>
    <m/>
    <m/>
    <n v="1"/>
    <s v="Val de Lys Automobiles"/>
    <s v="VOLKSWAGEN"/>
    <m/>
    <s v="Val de Lys "/>
    <n v="1507.7200000000003"/>
    <n v="3.8201567923371878E-2"/>
    <s v="NON"/>
  </r>
  <r>
    <x v="4"/>
    <s v="C"/>
    <x v="0"/>
    <x v="61"/>
    <d v="2026-03-31T00:00:00"/>
    <m/>
    <m/>
    <m/>
    <m/>
    <m/>
    <m/>
    <s v="ARLKO"/>
    <n v="513110"/>
    <n v="3110"/>
    <s v="WVWZZZAW3TU056967"/>
    <s v="PRUVOST CLEMENT"/>
    <s v="POLO"/>
    <n v="17714"/>
    <n v="404.16"/>
    <n v="18118.16"/>
    <n v="5"/>
    <n v="669.45"/>
    <n v="95"/>
    <m/>
    <n v="574.45000000000005"/>
    <n v="3.6949116245799794E-2"/>
    <n v="0"/>
    <n v="-2466.67"/>
    <m/>
    <m/>
    <n v="0.1"/>
    <n v="0.1"/>
    <n v="57.445000000000007"/>
    <m/>
    <n v="57.445000000000007"/>
    <s v="VWB"/>
    <n v="30"/>
    <n v="50"/>
    <n v="1"/>
    <n v="1"/>
    <m/>
    <m/>
    <n v="1"/>
    <s v="Valauto Arras"/>
    <s v="VOLKSWAGEN"/>
    <m/>
    <s v="Valauto Arras"/>
    <n v="669.45"/>
    <n v="3.6949116245799794E-2"/>
    <s v="NON"/>
  </r>
  <r>
    <x v="4"/>
    <s v="C"/>
    <x v="0"/>
    <x v="115"/>
    <d v="2026-04-04T00:00:00"/>
    <m/>
    <m/>
    <m/>
    <m/>
    <m/>
    <n v="0"/>
    <s v="ARLKO"/>
    <n v="513111"/>
    <n v="3111"/>
    <s v="WVWZZZAW9TU056701"/>
    <s v="LEROY VALENTIN"/>
    <s v="POLO"/>
    <n v="17714"/>
    <n v="404.16"/>
    <n v="18118.16"/>
    <n v="0"/>
    <n v="669.45"/>
    <n v="95"/>
    <m/>
    <n v="574.45000000000005"/>
    <n v="3.6949116245799794E-2"/>
    <n v="0"/>
    <n v="-2466.67"/>
    <m/>
    <m/>
    <n v="0.1"/>
    <n v="0.1"/>
    <n v="57.445000000000007"/>
    <m/>
    <n v="57.445000000000007"/>
    <s v="VWB"/>
    <n v="30"/>
    <n v="50"/>
    <n v="1"/>
    <n v="1"/>
    <m/>
    <m/>
    <n v="1"/>
    <s v="Valauto Arras"/>
    <s v="VOLKSWAGEN"/>
    <m/>
    <s v="Valauto Arras"/>
    <n v="669.45"/>
    <n v="3.6949116245799794E-2"/>
    <s v="NON"/>
  </r>
  <r>
    <x v="0"/>
    <s v="C"/>
    <x v="0"/>
    <x v="0"/>
    <d v="2026-01-19T00:00:00"/>
    <m/>
    <m/>
    <m/>
    <m/>
    <m/>
    <n v="0"/>
    <s v="ASNMA"/>
    <n v="513113"/>
    <n v="3113"/>
    <s v="WVGZZZE27TE024584"/>
    <s v="RINGEVAL  ALAN"/>
    <s v="ID 4"/>
    <n v="33863.33"/>
    <n v="3204.17"/>
    <n v="37067.5"/>
    <n v="8"/>
    <n v="1756.4"/>
    <n v="95"/>
    <m/>
    <n v="1661.4"/>
    <n v="4.7383826802454981E-2"/>
    <n v="0"/>
    <n v="-5566.67"/>
    <m/>
    <m/>
    <n v="0.1"/>
    <n v="7.0000000000000007E-2"/>
    <n v="166.14000000000001"/>
    <m/>
    <n v="166.14000000000001"/>
    <s v="VWB"/>
    <n v="30"/>
    <m/>
    <n v="0"/>
    <n v="1"/>
    <m/>
    <m/>
    <n v="0"/>
    <s v="Val de Lys Automobiles"/>
    <s v="VOLKSWAGEN"/>
    <m/>
    <s v="Val de Lys "/>
    <n v="1756.4"/>
    <n v="4.7383826802454981E-2"/>
    <s v="NON"/>
  </r>
  <r>
    <x v="0"/>
    <s v="C"/>
    <x v="0"/>
    <x v="104"/>
    <d v="2026-02-05T00:00:00"/>
    <m/>
    <m/>
    <m/>
    <m/>
    <m/>
    <m/>
    <s v="ASNMA"/>
    <n v="513114"/>
    <n v="3114"/>
    <s v="WVWZZZE15TP042324"/>
    <s v="BOUQUET JASON"/>
    <s v="ID 3"/>
    <n v="28533.33"/>
    <n v="1666.67"/>
    <n v="30200"/>
    <n v="6"/>
    <n v="1453.99"/>
    <n v="95"/>
    <m/>
    <n v="1358.99"/>
    <n v="4.8145364238410593E-2"/>
    <n v="0"/>
    <n v="-4249.99"/>
    <m/>
    <m/>
    <n v="7.0000000000000007E-2"/>
    <n v="7.0000000000000007E-2"/>
    <n v="95.129300000000015"/>
    <m/>
    <n v="95.129300000000015"/>
    <s v="VWB"/>
    <n v="30"/>
    <m/>
    <n v="0"/>
    <n v="1"/>
    <m/>
    <m/>
    <n v="0"/>
    <s v="Val de Lys Automobiles"/>
    <s v="VOLKSWAGEN"/>
    <m/>
    <s v="Val de Lys "/>
    <n v="1453.99"/>
    <n v="4.8145364238410593E-2"/>
    <s v="NON"/>
  </r>
  <r>
    <x v="0"/>
    <s v="C"/>
    <x v="0"/>
    <x v="104"/>
    <d v="2026-02-05T00:00:00"/>
    <m/>
    <m/>
    <m/>
    <m/>
    <m/>
    <m/>
    <s v="ASNMA"/>
    <n v="513115"/>
    <n v="3115"/>
    <s v="WVGZZZE27TE025038"/>
    <s v="DOS REIS SALVADO MIGUEL"/>
    <s v="ID 4"/>
    <n v="33863.33"/>
    <n v="1470.83"/>
    <n v="35334.160000000003"/>
    <n v="19"/>
    <n v="1635.06"/>
    <n v="95"/>
    <m/>
    <n v="1540.06"/>
    <n v="4.6274200377198718E-2"/>
    <n v="0"/>
    <n v="-5566.67"/>
    <m/>
    <m/>
    <n v="7.0000000000000007E-2"/>
    <n v="7.0000000000000007E-2"/>
    <n v="107.80420000000001"/>
    <m/>
    <n v="107.80420000000001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0"/>
    <s v="C"/>
    <x v="0"/>
    <x v="104"/>
    <d v="2026-02-05T00:00:00"/>
    <m/>
    <m/>
    <m/>
    <m/>
    <m/>
    <n v="0"/>
    <s v="ASNMA"/>
    <n v="513116"/>
    <n v="3116"/>
    <s v="WVGZZZE21TE026086"/>
    <s v="DUCROCQ JEAN"/>
    <s v="ID 4"/>
    <n v="33863.33"/>
    <n v="1470.83"/>
    <n v="35334.160000000003"/>
    <n v="7"/>
    <n v="1635.06"/>
    <n v="95"/>
    <m/>
    <n v="1540.06"/>
    <n v="4.6274200377198718E-2"/>
    <n v="0"/>
    <n v="-5566.67"/>
    <m/>
    <m/>
    <n v="7.0000000000000007E-2"/>
    <n v="7.0000000000000007E-2"/>
    <n v="107.80420000000001"/>
    <m/>
    <n v="107.80420000000001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4"/>
    <s v="C"/>
    <x v="0"/>
    <x v="11"/>
    <d v="2026-06-04T00:00:00"/>
    <m/>
    <m/>
    <m/>
    <s v="x"/>
    <s v="X"/>
    <n v="3635.98"/>
    <s v="AREAZ"/>
    <n v="513117"/>
    <n v="3117"/>
    <s v="WVWZZZE17TP068391"/>
    <s v="PETITJEAN ELODIE"/>
    <s v="ID 3"/>
    <n v="28533.33"/>
    <n v="2108.34"/>
    <n v="30641.670000000002"/>
    <n v="22"/>
    <n v="408.88"/>
    <n v="95"/>
    <m/>
    <n v="313.88"/>
    <n v="1.3343920223669271E-2"/>
    <n v="0"/>
    <n v="-4166.67"/>
    <m/>
    <s v="ok vn payé / solde client facture atelier assurance"/>
    <n v="0.1"/>
    <n v="0.1"/>
    <n v="31.388000000000002"/>
    <m/>
    <n v="31.388000000000002"/>
    <s v="VWB"/>
    <m/>
    <n v="50"/>
    <n v="1"/>
    <n v="1"/>
    <m/>
    <m/>
    <n v="1"/>
    <s v="Valauto Arras"/>
    <s v="VOLKSWAGEN"/>
    <m/>
    <s v="Valauto Arras"/>
    <n v="408.88"/>
    <n v="1.3343920223669271E-2"/>
    <s v="NON"/>
  </r>
  <r>
    <x v="4"/>
    <s v="C"/>
    <x v="0"/>
    <x v="92"/>
    <d v="2026-02-25T00:00:00"/>
    <m/>
    <m/>
    <m/>
    <m/>
    <m/>
    <m/>
    <s v="ARLKO"/>
    <n v="513126"/>
    <n v="3126"/>
    <s v="WVGZZZA29TV019280"/>
    <s v="DUPONT JEAN MARIE"/>
    <s v="T ROC"/>
    <n v="31472.33"/>
    <n v="1533.34"/>
    <n v="33005.67"/>
    <n v="66"/>
    <n v="956.22"/>
    <n v="95"/>
    <m/>
    <n v="861.22"/>
    <n v="2.8971385825526344E-2"/>
    <n v="0"/>
    <n v="-916.67"/>
    <m/>
    <m/>
    <n v="0.13"/>
    <n v="0.13"/>
    <n v="111.9586"/>
    <m/>
    <n v="111.9586"/>
    <s v="VWB"/>
    <n v="30"/>
    <m/>
    <n v="0"/>
    <n v="1"/>
    <m/>
    <m/>
    <n v="0"/>
    <s v="Valauto Arras"/>
    <s v="VOLKSWAGEN"/>
    <m/>
    <s v="Valauto Arras"/>
    <n v="956.22"/>
    <n v="2.8971385825526344E-2"/>
    <s v="NON"/>
  </r>
  <r>
    <x v="4"/>
    <s v="C"/>
    <x v="0"/>
    <x v="85"/>
    <d v="2026-05-22T00:00:00"/>
    <m/>
    <m/>
    <m/>
    <m/>
    <m/>
    <n v="0"/>
    <s v="ARLKO"/>
    <n v="513129"/>
    <n v="3129"/>
    <s v="WVGZZZE26TE026732"/>
    <s v="PARENT CHRISTOPHE"/>
    <s v="ID 4"/>
    <n v="37605"/>
    <n v="1433.33"/>
    <n v="39038.33"/>
    <n v="91"/>
    <n v="1779.35"/>
    <n v="95"/>
    <m/>
    <n v="1684.35"/>
    <n v="4.5579562445422224E-2"/>
    <n v="-5566.67"/>
    <n v="0"/>
    <m/>
    <m/>
    <n v="0.1"/>
    <n v="0.1"/>
    <n v="168.435"/>
    <m/>
    <n v="168.435"/>
    <s v="VWB"/>
    <m/>
    <n v="100"/>
    <n v="1"/>
    <n v="1"/>
    <m/>
    <m/>
    <n v="1"/>
    <s v="Valauto Arras"/>
    <s v="VOLKSWAGEN"/>
    <m/>
    <s v="Valauto Arras"/>
    <n v="1779.35"/>
    <n v="4.5579562445422224E-2"/>
    <s v="NON"/>
  </r>
  <r>
    <x v="4"/>
    <s v="C"/>
    <x v="0"/>
    <x v="20"/>
    <d v="2026-01-21T00:00:00"/>
    <m/>
    <m/>
    <m/>
    <m/>
    <m/>
    <n v="0"/>
    <s v="ARLKO"/>
    <n v="513137"/>
    <n v="3137"/>
    <s v="WVWZZZE13TP018345"/>
    <s v="TORCHY CELINE"/>
    <s v="ID 3"/>
    <n v="28533.33"/>
    <n v="2775.01"/>
    <n v="31308.340000000004"/>
    <n v="83"/>
    <n v="1436.92"/>
    <n v="95"/>
    <m/>
    <n v="1341.92"/>
    <n v="4.5895758127067733E-2"/>
    <n v="0"/>
    <n v="-3333.33"/>
    <m/>
    <m/>
    <n v="0.1"/>
    <n v="0.13"/>
    <n v="134.19200000000001"/>
    <m/>
    <n v="134.19200000000001"/>
    <s v="VWB"/>
    <n v="30"/>
    <m/>
    <n v="0"/>
    <n v="1"/>
    <m/>
    <m/>
    <n v="0"/>
    <s v="Valauto Arras"/>
    <s v="VOLKSWAGEN"/>
    <m/>
    <s v="Valauto Arras"/>
    <n v="1436.92"/>
    <n v="4.5895758127067733E-2"/>
    <s v="NON"/>
  </r>
  <r>
    <x v="4"/>
    <s v="C"/>
    <x v="0"/>
    <x v="42"/>
    <d v="2026-02-23T00:00:00"/>
    <m/>
    <m/>
    <m/>
    <m/>
    <m/>
    <m/>
    <s v="ARLKO"/>
    <n v="513138"/>
    <n v="3138"/>
    <s v="WVGZZZE25TE023448"/>
    <s v="FOURDRINIER ELISE"/>
    <s v="ID 4"/>
    <n v="33863.33"/>
    <n v="3933.34"/>
    <n v="37796.67"/>
    <n v="42"/>
    <n v="1807.44"/>
    <n v="95"/>
    <m/>
    <n v="1712.44"/>
    <n v="4.782008573771182E-2"/>
    <n v="0"/>
    <n v="-5566.67"/>
    <m/>
    <m/>
    <n v="0.1"/>
    <n v="0.1"/>
    <n v="171.24400000000003"/>
    <m/>
    <n v="171.24400000000003"/>
    <s v="VWB"/>
    <n v="30"/>
    <m/>
    <n v="0"/>
    <n v="1"/>
    <m/>
    <m/>
    <n v="0"/>
    <s v="Valauto Arras"/>
    <s v="VOLKSWAGEN"/>
    <m/>
    <s v="Valauto Arras"/>
    <n v="1807.44"/>
    <n v="4.782008573771182E-2"/>
    <s v="NON"/>
  </r>
  <r>
    <x v="4"/>
    <s v="C"/>
    <x v="0"/>
    <x v="42"/>
    <d v="2026-02-21T00:00:00"/>
    <m/>
    <m/>
    <m/>
    <m/>
    <m/>
    <n v="0"/>
    <s v="ARLKO"/>
    <n v="513139"/>
    <n v="3139"/>
    <s v="WVGZZZE20TE024331"/>
    <s v="QUIQUE JAMES"/>
    <s v="ID 4"/>
    <n v="33863.33"/>
    <n v="833.33"/>
    <n v="34696.660000000003"/>
    <n v="42"/>
    <n v="1590.43"/>
    <n v="95"/>
    <m/>
    <n v="1495.43"/>
    <n v="4.5838129664353855E-2"/>
    <n v="0"/>
    <n v="-5566.67"/>
    <m/>
    <m/>
    <n v="0.1"/>
    <n v="0.1"/>
    <n v="149.54300000000001"/>
    <m/>
    <n v="149.54300000000001"/>
    <s v="VWB"/>
    <n v="0"/>
    <s v="0"/>
    <n v="1"/>
    <n v="1"/>
    <m/>
    <m/>
    <n v="1"/>
    <s v="Valauto Arras"/>
    <s v="VOLKSWAGEN"/>
    <m/>
    <s v="Valauto Arras"/>
    <n v="1590.43"/>
    <n v="4.5838129664353855E-2"/>
    <s v="NON"/>
  </r>
  <r>
    <x v="4"/>
    <s v="C"/>
    <x v="0"/>
    <x v="49"/>
    <d v="2026-03-21T00:00:00"/>
    <m/>
    <m/>
    <m/>
    <m/>
    <m/>
    <n v="0"/>
    <s v="ARLKO"/>
    <n v="513140"/>
    <n v="3140"/>
    <s v="WVGZZZE24TE035056"/>
    <s v="DHENIN CHRISTOPHER"/>
    <s v="ID 4"/>
    <n v="33863.33"/>
    <n v="833.33"/>
    <n v="34696.660000000003"/>
    <n v="24"/>
    <n v="819.32"/>
    <n v="95"/>
    <m/>
    <n v="724.32"/>
    <n v="2.361380029086373E-2"/>
    <n v="0"/>
    <n v="-5566.67"/>
    <m/>
    <m/>
    <n v="0.1"/>
    <n v="0.1"/>
    <n v="72.432000000000002"/>
    <m/>
    <n v="72.432000000000002"/>
    <s v="VWB"/>
    <n v="30"/>
    <m/>
    <n v="0"/>
    <n v="1"/>
    <m/>
    <m/>
    <n v="0"/>
    <s v="Valauto Arras"/>
    <s v="VOLKSWAGEN"/>
    <m/>
    <s v="Valauto Arras"/>
    <n v="819.32"/>
    <n v="2.361380029086373E-2"/>
    <s v="NON"/>
  </r>
  <r>
    <x v="4"/>
    <s v="C"/>
    <x v="0"/>
    <x v="62"/>
    <d v="2026-03-25T00:00:00"/>
    <m/>
    <m/>
    <m/>
    <m/>
    <m/>
    <m/>
    <s v="ARLKO"/>
    <n v="513141"/>
    <n v="3141"/>
    <s v="WVGZZZR44TW033457"/>
    <s v="CAGNIART LAURE"/>
    <s v="TAYRON"/>
    <n v="45863.33"/>
    <n v="2075"/>
    <n v="47938.33"/>
    <n v="13"/>
    <n v="4311.51"/>
    <n v="95"/>
    <n v="0"/>
    <n v="4216.51"/>
    <n v="8.9938677463315894E-2"/>
    <n v="0"/>
    <n v="-2450"/>
    <m/>
    <m/>
    <n v="0.1"/>
    <n v="0.1"/>
    <n v="421.65100000000007"/>
    <m/>
    <n v="421.65100000000007"/>
    <s v="VWB"/>
    <n v="30"/>
    <n v="50"/>
    <n v="1"/>
    <n v="1"/>
    <m/>
    <m/>
    <n v="1"/>
    <s v="Valauto Arras"/>
    <s v="VOLKSWAGEN"/>
    <m/>
    <s v="Valauto Arras"/>
    <n v="4311.51"/>
    <n v="8.9938677463315894E-2"/>
    <s v="NON"/>
  </r>
  <r>
    <x v="4"/>
    <s v="C"/>
    <x v="0"/>
    <x v="20"/>
    <d v="2026-01-21T00:00:00"/>
    <m/>
    <m/>
    <m/>
    <m/>
    <m/>
    <n v="0"/>
    <s v="ARJQU"/>
    <n v="513142"/>
    <n v="3142"/>
    <s v="WVGZZZE25TE024258"/>
    <s v="LECAS OCEANE"/>
    <s v="ID 4"/>
    <n v="33863.33"/>
    <n v="833.33"/>
    <n v="34696.660000000003"/>
    <n v="12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Arras"/>
    <s v="VOLKSWAGEN"/>
    <m/>
    <s v="Valauto Arras"/>
    <n v="1590.43"/>
    <n v="4.5838129664353855E-2"/>
    <s v="NON"/>
  </r>
  <r>
    <x v="4"/>
    <s v="C"/>
    <x v="0"/>
    <x v="76"/>
    <d v="2026-01-10T00:00:00"/>
    <m/>
    <m/>
    <m/>
    <m/>
    <m/>
    <n v="0"/>
    <s v="ARJQU"/>
    <n v="513143"/>
    <n v="3143"/>
    <s v="WVGZZZE27TE024228"/>
    <s v="LECAT SAMUEL"/>
    <s v="ID 4"/>
    <n v="33863.33"/>
    <n v="833.33"/>
    <n v="34696.660000000003"/>
    <n v="11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Arras"/>
    <s v="VOLKSWAGEN"/>
    <m/>
    <s v="Valauto Arras"/>
    <n v="1590.43"/>
    <n v="4.5838129664353855E-2"/>
    <s v="NON"/>
  </r>
  <r>
    <x v="4"/>
    <s v="C"/>
    <x v="0"/>
    <x v="39"/>
    <d v="2026-01-15T00:00:00"/>
    <m/>
    <m/>
    <m/>
    <m/>
    <m/>
    <n v="0"/>
    <s v="ARJQU"/>
    <n v="513144"/>
    <n v="3144"/>
    <s v="WVGZZZE2XTE024417"/>
    <s v="CHRETIEN LAETITIA"/>
    <s v="ID 4"/>
    <n v="33863.33"/>
    <n v="833.33"/>
    <n v="34696.660000000003"/>
    <n v="2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Arras"/>
    <s v="VOLKSWAGEN"/>
    <m/>
    <s v="Valauto Arras"/>
    <n v="1590.43"/>
    <n v="4.5838129664353855E-2"/>
    <s v="NON"/>
  </r>
  <r>
    <x v="4"/>
    <s v="NP"/>
    <x v="0"/>
    <x v="61"/>
    <d v="2026-03-27T00:00:00"/>
    <m/>
    <m/>
    <m/>
    <s v="x"/>
    <m/>
    <n v="-1662.42"/>
    <s v="AREAZ"/>
    <n v="513152"/>
    <n v="3152"/>
    <s v="WVWZZZAW5TU027891"/>
    <s v="FLAMENT CORENTIN"/>
    <s v="POLO"/>
    <n v="20605.669999999998"/>
    <n v="720.83"/>
    <n v="21326.5"/>
    <n v="36"/>
    <n v="777.86"/>
    <n v="95"/>
    <m/>
    <n v="682.86"/>
    <n v="3.6473870536656273E-2"/>
    <n v="0"/>
    <n v="-2356.67"/>
    <m/>
    <s v="solde client"/>
    <n v="0.13"/>
    <n v="0.13"/>
    <n v="88.771799999999999"/>
    <m/>
    <n v="88.771799999999999"/>
    <s v="VWB"/>
    <n v="30"/>
    <n v="50"/>
    <n v="1"/>
    <n v="1"/>
    <m/>
    <m/>
    <n v="1"/>
    <s v="Valauto Arras"/>
    <s v="VOLKSWAGEN"/>
    <m/>
    <s v="Valauto Arras"/>
    <n v="777.86"/>
    <n v="3.6473870536656273E-2"/>
    <s v="NON"/>
  </r>
  <r>
    <x v="0"/>
    <s v="C"/>
    <x v="0"/>
    <x v="56"/>
    <d v="2026-03-20T00:00:00"/>
    <m/>
    <m/>
    <m/>
    <m/>
    <m/>
    <n v="0"/>
    <s v="VSGNI"/>
    <n v="513176"/>
    <n v="3176"/>
    <s v="WVGZZZA28TV010733"/>
    <s v="HARMA LILA"/>
    <s v="T ROC"/>
    <n v="27305.67"/>
    <n v="1283.3399999999999"/>
    <n v="28589.01"/>
    <n v="111"/>
    <n v="1175.31"/>
    <n v="95"/>
    <m/>
    <n v="1080.31"/>
    <n v="4.1110552621444398E-2"/>
    <n v="0"/>
    <n v="-916.67"/>
    <m/>
    <m/>
    <n v="0.13"/>
    <n v="0.13"/>
    <n v="140.44030000000001"/>
    <m/>
    <n v="140.44030000000001"/>
    <s v="VWB"/>
    <m/>
    <n v="20"/>
    <n v="1"/>
    <n v="1"/>
    <m/>
    <m/>
    <n v="1"/>
    <s v="Val de Lys Automobiles"/>
    <s v="VOLKSWAGEN"/>
    <m/>
    <s v="Sociétés NORD"/>
    <n v="1175.31"/>
    <n v="4.1110552621444398E-2"/>
    <s v="NON"/>
  </r>
  <r>
    <x v="0"/>
    <s v="NP"/>
    <x v="0"/>
    <x v="93"/>
    <d v="2026-02-27T00:00:00"/>
    <m/>
    <m/>
    <m/>
    <s v="x"/>
    <m/>
    <n v="17415.52"/>
    <s v="ASLME"/>
    <n v="513178"/>
    <n v="3178"/>
    <s v="WVGZZZA29TV012765"/>
    <s v="VANDERMERSCH SOLENE"/>
    <s v="T ROC"/>
    <n v="27305.67"/>
    <n v="950"/>
    <n v="28255.67"/>
    <n v="85"/>
    <n v="834.35"/>
    <n v="95"/>
    <m/>
    <n v="739.35"/>
    <n v="2.9528586651811833E-2"/>
    <n v="-2288.71"/>
    <n v="0"/>
    <m/>
    <s v="solde client mq finan cm cic "/>
    <n v="0.13"/>
    <n v="0.13"/>
    <n v="96.115500000000011"/>
    <m/>
    <n v="96.115500000000011"/>
    <s v=""/>
    <n v="30"/>
    <n v="100"/>
    <n v="1"/>
    <n v="1"/>
    <m/>
    <m/>
    <n v="1"/>
    <s v="Val de Lys Automobiles"/>
    <s v="VOLKSWAGEN"/>
    <m/>
    <s v="Val de Lys "/>
    <n v="834.35"/>
    <n v="2.9528586651811833E-2"/>
    <s v="NON"/>
  </r>
  <r>
    <x v="0"/>
    <s v="C"/>
    <x v="0"/>
    <x v="65"/>
    <d v="2026-06-29T00:00:00"/>
    <m/>
    <m/>
    <m/>
    <m/>
    <m/>
    <m/>
    <s v="ASALA"/>
    <n v="513181"/>
    <n v="3181"/>
    <s v="WVGZZZA27TV004194"/>
    <s v="BAEY  AURELIE"/>
    <s v="T ROC"/>
    <n v="34805.67"/>
    <n v="3508.34"/>
    <n v="38314.009999999995"/>
    <n v="225"/>
    <n v="859.56"/>
    <n v="95"/>
    <m/>
    <n v="764.56"/>
    <n v="2.24346133437873E-2"/>
    <n v="-2308.0300000000002"/>
    <n v="0"/>
    <m/>
    <m/>
    <n v="0.12"/>
    <n v="0.12"/>
    <n v="91.747199999999992"/>
    <m/>
    <n v="91.747199999999992"/>
    <s v=""/>
    <n v="30"/>
    <m/>
    <n v="0"/>
    <n v="1"/>
    <m/>
    <m/>
    <n v="0"/>
    <s v="Val de Lys Automobiles"/>
    <s v="VOLKSWAGEN"/>
    <m/>
    <s v="Val de Lys "/>
    <n v="859.56"/>
    <n v="2.24346133437873E-2"/>
    <s v="NON"/>
  </r>
  <r>
    <x v="0"/>
    <s v="C"/>
    <x v="0"/>
    <x v="97"/>
    <d v="2026-02-03T00:00:00"/>
    <m/>
    <m/>
    <m/>
    <m/>
    <m/>
    <n v="0"/>
    <s v="ASLME"/>
    <n v="513183"/>
    <n v="3183"/>
    <s v="WVGZZZCT3TW431260"/>
    <s v="INSTITUT NICOLAS BARRE"/>
    <s v="TIGUAN"/>
    <n v="51030"/>
    <n v="7725.01"/>
    <n v="58755.01"/>
    <n v="5"/>
    <n v="835.09999999999991"/>
    <n v="95"/>
    <m/>
    <n v="740.09999999999991"/>
    <n v="1.4213256027017949E-2"/>
    <n v="0"/>
    <n v="-646.29999999999995"/>
    <m/>
    <m/>
    <n v="0.1"/>
    <n v="0.1"/>
    <n v="74.009999999999991"/>
    <m/>
    <n v="74.009999999999991"/>
    <s v="VWB"/>
    <n v="0"/>
    <m/>
    <n v="0"/>
    <n v="1"/>
    <m/>
    <m/>
    <n v="0"/>
    <s v="Val de Lys Automobiles"/>
    <s v="VOLKSWAGEN"/>
    <m/>
    <s v="Val de Lys "/>
    <n v="835.09999999999991"/>
    <n v="1.4213256027017949E-2"/>
    <s v="NON"/>
  </r>
  <r>
    <x v="0"/>
    <s v="C"/>
    <x v="0"/>
    <x v="27"/>
    <d v="2026-02-06T00:00:00"/>
    <m/>
    <m/>
    <m/>
    <m/>
    <m/>
    <n v="0"/>
    <s v="ASLME"/>
    <n v="513184"/>
    <n v="3184"/>
    <s v="WVWZZZE11TP042725"/>
    <s v="FEMERY CLOTHILDE"/>
    <s v="ID 3"/>
    <n v="28533.33"/>
    <n v="1666.67"/>
    <n v="30200"/>
    <n v="8"/>
    <n v="1453.99"/>
    <n v="95"/>
    <m/>
    <n v="1358.99"/>
    <n v="4.8145364238410593E-2"/>
    <n v="0"/>
    <n v="-4249.99"/>
    <m/>
    <m/>
    <n v="7.0000000000000007E-2"/>
    <n v="7.0000000000000007E-2"/>
    <n v="95.129300000000015"/>
    <m/>
    <n v="95.129300000000015"/>
    <s v="VWB"/>
    <n v="30"/>
    <m/>
    <n v="0"/>
    <n v="1"/>
    <m/>
    <m/>
    <n v="0"/>
    <s v="Val de Lys Automobiles"/>
    <s v="VOLKSWAGEN"/>
    <m/>
    <s v="Val de Lys "/>
    <n v="1453.99"/>
    <n v="4.8145364238410593E-2"/>
    <s v="NON"/>
  </r>
  <r>
    <x v="0"/>
    <s v="C"/>
    <x v="0"/>
    <x v="114"/>
    <d v="2026-03-04T00:00:00"/>
    <m/>
    <m/>
    <m/>
    <m/>
    <m/>
    <n v="0"/>
    <s v="ASLME"/>
    <n v="513188"/>
    <n v="3188"/>
    <s v="WVGZZZC19TY061421"/>
    <s v="PEPIN PASCAL"/>
    <s v="T CROSS"/>
    <n v="23872.33"/>
    <n v="2054.17"/>
    <n v="25926.5"/>
    <n v="22"/>
    <n v="1169.1300000000001"/>
    <n v="95"/>
    <m/>
    <n v="1074.1300000000001"/>
    <n v="4.5094015775364982E-2"/>
    <n v="-1833.33"/>
    <n v="0"/>
    <m/>
    <m/>
    <n v="7.0000000000000007E-2"/>
    <n v="7.0000000000000007E-2"/>
    <n v="75.18910000000001"/>
    <m/>
    <n v="75.18910000000001"/>
    <s v=""/>
    <n v="0"/>
    <n v="100"/>
    <n v="1"/>
    <n v="1"/>
    <m/>
    <m/>
    <n v="1"/>
    <s v="Val de Lys Automobiles"/>
    <s v="VOLKSWAGEN"/>
    <m/>
    <s v="Val de Lys "/>
    <n v="1169.1300000000001"/>
    <n v="4.5094015775364982E-2"/>
    <s v="NON"/>
  </r>
  <r>
    <x v="4"/>
    <s v="C"/>
    <x v="0"/>
    <x v="94"/>
    <d v="2026-01-23T00:00:00"/>
    <m/>
    <m/>
    <m/>
    <m/>
    <m/>
    <m/>
    <s v="ARJQU"/>
    <n v="513201"/>
    <n v="3201"/>
    <s v="WVGZZZE22TE024234"/>
    <s v="BRAHIMI SONIA"/>
    <s v="ID 4"/>
    <n v="33863.33"/>
    <n v="833.33"/>
    <n v="34696.660000000003"/>
    <n v="10"/>
    <n v="1590.43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Arras"/>
    <s v="VOLKSWAGEN"/>
    <m/>
    <s v="Valauto Arras"/>
    <n v="1590.43"/>
    <n v="4.5838129664353855E-2"/>
    <s v="NON"/>
  </r>
  <r>
    <x v="4"/>
    <s v="C"/>
    <x v="0"/>
    <x v="118"/>
    <d v="2026-04-08T00:00:00"/>
    <m/>
    <m/>
    <m/>
    <m/>
    <m/>
    <n v="0"/>
    <s v="ARJQU"/>
    <n v="513205"/>
    <n v="3205"/>
    <s v="WVGZZZE21TE023821"/>
    <s v="DISTINGUIN JEREMY"/>
    <s v="ID 4"/>
    <n v="33863.339999999997"/>
    <n v="1241.6600000000001"/>
    <n v="35105"/>
    <n v="114"/>
    <n v="1202.3499999999999"/>
    <n v="95"/>
    <m/>
    <n v="1107.3499999999999"/>
    <n v="3.4250106822389971E-2"/>
    <n v="-5566.67"/>
    <n v="0"/>
    <m/>
    <m/>
    <n v="7.0000000000000007E-2"/>
    <n v="7.0000000000000007E-2"/>
    <n v="77.514499999999998"/>
    <m/>
    <n v="77.514499999999998"/>
    <s v="VWB"/>
    <n v="30"/>
    <m/>
    <n v="0"/>
    <n v="1"/>
    <m/>
    <m/>
    <n v="0"/>
    <s v="Valauto Arras"/>
    <s v="VOLKSWAGEN"/>
    <m/>
    <s v="Valauto Arras"/>
    <n v="1202.3499999999999"/>
    <n v="3.4250106822389971E-2"/>
    <s v="NON"/>
  </r>
  <r>
    <x v="4"/>
    <s v="C"/>
    <x v="0"/>
    <x v="45"/>
    <d v="2026-06-09T00:00:00"/>
    <m/>
    <m/>
    <m/>
    <m/>
    <m/>
    <n v="0"/>
    <s v="ARJQU"/>
    <n v="513207"/>
    <n v="3207"/>
    <s v="WVWZZZCD9TW639561"/>
    <s v="BAILLEUL  MICHEL"/>
    <s v="GOLF"/>
    <n v="28291.67"/>
    <n v="1883.34"/>
    <n v="30175.01"/>
    <n v="21"/>
    <n v="925.67"/>
    <n v="95"/>
    <m/>
    <n v="830.67"/>
    <n v="3.0676708972093132E-2"/>
    <n v="0"/>
    <n v="-760"/>
    <m/>
    <m/>
    <n v="7.0000000000000007E-2"/>
    <n v="0.1"/>
    <n v="58.146900000000002"/>
    <m/>
    <n v="58.146900000000002"/>
    <s v=""/>
    <n v="30"/>
    <m/>
    <n v="0"/>
    <n v="1"/>
    <m/>
    <m/>
    <n v="0"/>
    <s v="Valauto Arras"/>
    <s v="VOLKSWAGEN"/>
    <m/>
    <s v="Valauto Arras"/>
    <n v="925.67"/>
    <n v="3.0676708972093132E-2"/>
    <s v="NON"/>
  </r>
  <r>
    <x v="4"/>
    <s v="NP"/>
    <x v="0"/>
    <x v="106"/>
    <d v="2026-03-27T00:00:00"/>
    <m/>
    <m/>
    <m/>
    <s v="x"/>
    <m/>
    <n v="36.08"/>
    <s v="ARMVE"/>
    <n v="513210"/>
    <n v="3210"/>
    <s v="WVGZZZE25TE024390"/>
    <s v="BODELE AURELIE"/>
    <s v="ID 4"/>
    <n v="33863.33"/>
    <n v="833.33"/>
    <n v="34696.660000000003"/>
    <n v="66"/>
    <n v="717.09"/>
    <n v="95"/>
    <m/>
    <n v="622.09"/>
    <n v="2.0667407179826531E-2"/>
    <n v="0"/>
    <n v="-4860"/>
    <m/>
    <s v="solde client mq diff 1er loyer "/>
    <n v="0.13"/>
    <n v="0.13"/>
    <n v="80.871700000000004"/>
    <m/>
    <n v="80.871700000000004"/>
    <s v="VWB"/>
    <n v="0"/>
    <m/>
    <n v="0"/>
    <n v="1"/>
    <m/>
    <m/>
    <n v="0"/>
    <s v="Valauto Arras"/>
    <s v="VOLKSWAGEN"/>
    <m/>
    <s v="Valauto Arras"/>
    <n v="717.09"/>
    <n v="2.0667407179826531E-2"/>
    <s v="NON"/>
  </r>
  <r>
    <x v="4"/>
    <s v="C"/>
    <x v="0"/>
    <x v="95"/>
    <d v="2026-01-26T00:00:00"/>
    <m/>
    <m/>
    <m/>
    <m/>
    <m/>
    <n v="0"/>
    <s v="ARJQU"/>
    <n v="513211"/>
    <n v="3211"/>
    <s v="WVGZZZE20TE024104"/>
    <s v="DHAENE JULIEN"/>
    <s v="ID 4"/>
    <n v="33863.33"/>
    <n v="833.33"/>
    <n v="34696.660000000003"/>
    <n v="17"/>
    <n v="1590.43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Arras"/>
    <s v="VOLKSWAGEN"/>
    <m/>
    <s v="Valauto Arras"/>
    <n v="1590.43"/>
    <n v="4.5838129664353855E-2"/>
    <s v="NON"/>
  </r>
  <r>
    <x v="4"/>
    <s v="NP"/>
    <x v="0"/>
    <x v="60"/>
    <d v="2026-02-25T00:00:00"/>
    <m/>
    <m/>
    <m/>
    <s v="x"/>
    <m/>
    <n v="-700.52"/>
    <s v="ARLKO"/>
    <n v="513212"/>
    <n v="3212"/>
    <s v="WVWZZZE10TP041839"/>
    <s v="MARX JOACHIM"/>
    <s v="ID 3"/>
    <n v="28533.33"/>
    <n v="1733.34"/>
    <n v="30266.670000000002"/>
    <n v="5"/>
    <n v="623.66999999999996"/>
    <n v="95"/>
    <m/>
    <n v="528.66999999999996"/>
    <n v="2.0605834735040223E-2"/>
    <n v="0"/>
    <n v="-3333.33"/>
    <m/>
    <s v="solde client"/>
    <n v="7.0000000000000007E-2"/>
    <n v="7.0000000000000007E-2"/>
    <n v="37.006900000000002"/>
    <m/>
    <n v="37.006900000000002"/>
    <s v="VWB"/>
    <m/>
    <m/>
    <n v="0"/>
    <n v="1"/>
    <m/>
    <m/>
    <n v="0"/>
    <s v="Valauto Arras"/>
    <s v="VOLKSWAGEN"/>
    <m/>
    <s v="Valauto Arras"/>
    <n v="623.66999999999996"/>
    <n v="2.0605834735040223E-2"/>
    <s v="NON"/>
  </r>
  <r>
    <x v="4"/>
    <s v="C"/>
    <x v="0"/>
    <x v="82"/>
    <d v="2026-03-07T00:00:00"/>
    <m/>
    <m/>
    <m/>
    <m/>
    <m/>
    <n v="0"/>
    <s v="ARLKO"/>
    <n v="513213"/>
    <n v="3213"/>
    <s v="WVGZZZE27TE025878"/>
    <s v="KIMPE GUILLAUME"/>
    <s v="ID 4"/>
    <n v="33863.33"/>
    <n v="833.33"/>
    <n v="34696.660000000003"/>
    <n v="19"/>
    <n v="1590.43"/>
    <n v="95"/>
    <m/>
    <n v="1495.43"/>
    <n v="4.5838129664353855E-2"/>
    <n v="0"/>
    <n v="-5566.67"/>
    <m/>
    <m/>
    <n v="0.1"/>
    <n v="0.1"/>
    <n v="149.54300000000001"/>
    <m/>
    <n v="149.54300000000001"/>
    <s v="VWB"/>
    <n v="0"/>
    <m/>
    <n v="0"/>
    <n v="1"/>
    <m/>
    <m/>
    <n v="0"/>
    <s v="Valauto Arras"/>
    <s v="VOLKSWAGEN"/>
    <m/>
    <s v="Valauto Arras"/>
    <n v="1590.43"/>
    <n v="4.5838129664353855E-2"/>
    <s v="NON"/>
  </r>
  <r>
    <x v="4"/>
    <s v="C"/>
    <x v="0"/>
    <x v="85"/>
    <d v="2026-05-21T00:00:00"/>
    <m/>
    <m/>
    <m/>
    <m/>
    <m/>
    <m/>
    <s v="AREAZ"/>
    <n v="513215"/>
    <n v="3215"/>
    <s v="WVGZZZE29TE024828"/>
    <s v="LOISEAU GEOFFREY"/>
    <s v="ID 4"/>
    <n v="37605"/>
    <n v="3329.17"/>
    <n v="40934.17"/>
    <n v="120"/>
    <n v="2262.15"/>
    <n v="95"/>
    <m/>
    <n v="2167.15"/>
    <n v="5.5263121250534702E-2"/>
    <n v="1526.7"/>
    <n v="0"/>
    <m/>
    <m/>
    <n v="0.12"/>
    <n v="0.12"/>
    <n v="260.05799999999999"/>
    <m/>
    <n v="260.05799999999999"/>
    <s v=""/>
    <n v="30"/>
    <n v="50"/>
    <n v="1"/>
    <n v="1"/>
    <m/>
    <m/>
    <n v="1"/>
    <s v="Valauto Arras"/>
    <s v="VOLKSWAGEN"/>
    <m/>
    <s v="Valauto Arras"/>
    <n v="2262.15"/>
    <n v="5.5263121250534702E-2"/>
    <s v="NON"/>
  </r>
  <r>
    <x v="4"/>
    <s v="C"/>
    <x v="0"/>
    <x v="88"/>
    <d v="2026-05-29T00:00:00"/>
    <m/>
    <m/>
    <m/>
    <m/>
    <m/>
    <n v="0"/>
    <s v="AREAZ"/>
    <n v="513217"/>
    <n v="3217"/>
    <s v="WVGZZZA21TV091848"/>
    <s v="CAUCHY CARINE"/>
    <s v="T ROC"/>
    <n v="27305.67"/>
    <n v="1583.34"/>
    <n v="28889.01"/>
    <n v="37"/>
    <n v="1741.88"/>
    <n v="95"/>
    <m/>
    <n v="1646.88"/>
    <n v="6.0295593376166239E-2"/>
    <n v="-500"/>
    <n v="0"/>
    <m/>
    <m/>
    <n v="0.08"/>
    <n v="0.1"/>
    <n v="131.75040000000001"/>
    <m/>
    <n v="131.75040000000001"/>
    <s v=""/>
    <n v="30"/>
    <m/>
    <n v="0"/>
    <n v="1"/>
    <m/>
    <m/>
    <n v="0"/>
    <s v="Valauto Arras"/>
    <s v="VOLKSWAGEN"/>
    <m/>
    <s v="Valauto Arras"/>
    <n v="1741.88"/>
    <n v="6.0295593376166239E-2"/>
    <s v="NON"/>
  </r>
  <r>
    <x v="4"/>
    <s v="C"/>
    <x v="0"/>
    <x v="2"/>
    <d v="2026-06-25T00:00:00"/>
    <m/>
    <m/>
    <m/>
    <m/>
    <m/>
    <n v="0"/>
    <s v="ARLKO"/>
    <n v="513220"/>
    <n v="3220"/>
    <s v="WVGZZZA24TV010874"/>
    <s v="DELPLANQUE ADELINE ET NICOLAS"/>
    <s v="T ROC"/>
    <n v="27305.67"/>
    <n v="1283.3399999999999"/>
    <n v="28589.01"/>
    <n v="210"/>
    <n v="1128.3399999999999"/>
    <n v="95"/>
    <m/>
    <n v="1033.3399999999999"/>
    <n v="3.9467613603968797E-2"/>
    <n v="-2001.23"/>
    <n v="0"/>
    <m/>
    <m/>
    <n v="0.13"/>
    <n v="0.13"/>
    <n v="134.33419999999998"/>
    <m/>
    <n v="134.33419999999998"/>
    <s v=""/>
    <n v="30"/>
    <m/>
    <n v="0"/>
    <n v="1"/>
    <m/>
    <m/>
    <n v="0"/>
    <s v="Valauto Arras"/>
    <s v="VOLKSWAGEN"/>
    <m/>
    <s v="Valauto Arras"/>
    <n v="1128.3399999999999"/>
    <n v="3.9467613603968797E-2"/>
    <s v="NON"/>
  </r>
  <r>
    <x v="4"/>
    <s v="C"/>
    <x v="0"/>
    <x v="37"/>
    <d v="2026-03-07T00:00:00"/>
    <m/>
    <m/>
    <m/>
    <m/>
    <m/>
    <n v="0"/>
    <s v="ARAWA"/>
    <n v="513226"/>
    <n v="3226"/>
    <s v="WVGZZZA24TV034947"/>
    <s v="GAUDRE THIERRY"/>
    <s v="T ROC"/>
    <n v="33555.67"/>
    <n v="1608.34"/>
    <n v="35164.009999999995"/>
    <n v="11"/>
    <n v="902.67"/>
    <n v="95"/>
    <m/>
    <n v="807.67"/>
    <n v="2.5670280494175725E-2"/>
    <n v="-3551.56"/>
    <n v="0"/>
    <m/>
    <m/>
    <n v="0.1"/>
    <n v="0.13"/>
    <n v="80.766999999999996"/>
    <m/>
    <n v="80.766999999999996"/>
    <s v="VWB"/>
    <n v="0"/>
    <m/>
    <n v="0"/>
    <n v="1"/>
    <m/>
    <m/>
    <n v="0"/>
    <s v="Valauto Arras"/>
    <s v="VOLKSWAGEN"/>
    <m/>
    <s v="Valauto Arras"/>
    <n v="902.67"/>
    <n v="2.5670280494175725E-2"/>
    <s v="NON"/>
  </r>
  <r>
    <x v="4"/>
    <s v="C"/>
    <x v="0"/>
    <x v="92"/>
    <d v="2026-03-02T00:00:00"/>
    <m/>
    <m/>
    <m/>
    <s v="x"/>
    <s v="X"/>
    <n v="-950"/>
    <s v="ARJQU"/>
    <n v="513229"/>
    <n v="3229"/>
    <s v="WVGZZZE25TE028147"/>
    <s v="GUFFROY LAURENT ET CINDY"/>
    <s v="ID 4"/>
    <n v="33863.33"/>
    <n v="3262.5"/>
    <n v="37125.83"/>
    <n v="9"/>
    <n v="1343.78"/>
    <n v="95"/>
    <m/>
    <n v="1248.78"/>
    <n v="3.6195285061640367E-2"/>
    <n v="0"/>
    <n v="-5566.67"/>
    <m/>
    <s v="ok vn payé / solde client VN 03/2026"/>
    <n v="7.0000000000000007E-2"/>
    <n v="0.1"/>
    <n v="87.414600000000007"/>
    <m/>
    <n v="87.414600000000007"/>
    <s v="VWB"/>
    <n v="30"/>
    <n v="50"/>
    <n v="1"/>
    <n v="1"/>
    <m/>
    <m/>
    <n v="1"/>
    <s v="Valauto Arras"/>
    <s v="VOLKSWAGEN"/>
    <m/>
    <s v="Valauto Arras"/>
    <n v="1343.78"/>
    <n v="3.6195285061640367E-2"/>
    <s v="NON"/>
  </r>
  <r>
    <x v="7"/>
    <s v="C"/>
    <x v="0"/>
    <x v="1"/>
    <d v="2026-02-02T00:00:00"/>
    <m/>
    <m/>
    <m/>
    <m/>
    <m/>
    <n v="0"/>
    <s v="VSGNI"/>
    <n v="513238"/>
    <n v="3238"/>
    <s v="WVGZZZCTXTW426704"/>
    <s v="SOCIETE D ACHAT,DE RESTAURATION "/>
    <s v="TIGUAN"/>
    <n v="48321.67"/>
    <n v="666.67"/>
    <n v="48988.34"/>
    <n v="43"/>
    <n v="1074.77"/>
    <n v="95"/>
    <m/>
    <n v="979.77"/>
    <n v="2.1939302291116621E-2"/>
    <n v="0"/>
    <n v="0"/>
    <m/>
    <m/>
    <n v="0.1"/>
    <n v="0.1"/>
    <n v="97.977000000000004"/>
    <m/>
    <n v="97.977000000000004"/>
    <s v="VWB"/>
    <n v="0"/>
    <n v="20"/>
    <n v="1"/>
    <n v="1"/>
    <m/>
    <m/>
    <n v="1"/>
    <s v="Valauto Lambersart VW"/>
    <s v="VOLKSWAGEN"/>
    <m/>
    <s v="Sociétés NORD"/>
    <n v="1074.77"/>
    <n v="2.1939302291116621E-2"/>
    <s v="NON"/>
  </r>
  <r>
    <x v="4"/>
    <s v="C"/>
    <x v="0"/>
    <x v="33"/>
    <d v="2026-03-23T00:00:00"/>
    <m/>
    <m/>
    <m/>
    <m/>
    <s v="X"/>
    <m/>
    <s v="ARJQU"/>
    <n v="513303"/>
    <n v="3303"/>
    <s v="WVGZZZE24TE031055"/>
    <s v="WARCHALOWSKI MAREK"/>
    <s v="ID 4"/>
    <n v="33863.33"/>
    <n v="1725"/>
    <n v="35588.33"/>
    <n v="40"/>
    <n v="1652.85"/>
    <n v="95"/>
    <m/>
    <n v="1557.85"/>
    <n v="4.6443595414564262E-2"/>
    <n v="0"/>
    <n v="-5566.67"/>
    <m/>
    <m/>
    <n v="7.0000000000000007E-2"/>
    <n v="7.0000000000000007E-2"/>
    <n v="109.04950000000001"/>
    <m/>
    <n v="109.04950000000001"/>
    <s v="VWB"/>
    <n v="30"/>
    <n v="50"/>
    <n v="1"/>
    <n v="1"/>
    <m/>
    <m/>
    <n v="1"/>
    <s v="Valauto Arras"/>
    <s v="VOLKSWAGEN"/>
    <m/>
    <s v="Valauto Arras"/>
    <n v="1652.85"/>
    <n v="4.6443595414564262E-2"/>
    <s v="NON"/>
  </r>
  <r>
    <x v="4"/>
    <s v="C"/>
    <x v="0"/>
    <x v="60"/>
    <d v="2026-02-24T00:00:00"/>
    <m/>
    <m/>
    <m/>
    <m/>
    <m/>
    <m/>
    <s v="ARLKO"/>
    <n v="513304"/>
    <n v="3304"/>
    <s v="WVWZZZE16TP043806"/>
    <s v="LAMOUR CELINE"/>
    <s v="ID 3"/>
    <n v="28533.33"/>
    <n v="1250"/>
    <n v="29783.33"/>
    <n v="5"/>
    <n v="518.58000000000004"/>
    <n v="95"/>
    <m/>
    <n v="423.58000000000004"/>
    <n v="1.7411753487605316E-2"/>
    <n v="0"/>
    <n v="-3333.33"/>
    <m/>
    <m/>
    <n v="7.0000000000000007E-2"/>
    <n v="0.1"/>
    <n v="29.650600000000004"/>
    <m/>
    <n v="29.650600000000004"/>
    <s v="VWB"/>
    <n v="0"/>
    <s v="0"/>
    <n v="1"/>
    <n v="1"/>
    <n v="916.67"/>
    <d v="2026-03-31T00:00:00"/>
    <n v="1"/>
    <s v="Valauto Arras"/>
    <s v="VOLKSWAGEN"/>
    <m/>
    <s v="Valauto Arras"/>
    <n v="1435.25"/>
    <n v="4.8189708806906408E-2"/>
    <s v="NON"/>
  </r>
  <r>
    <x v="4"/>
    <s v="C"/>
    <x v="0"/>
    <x v="84"/>
    <d v="2026-05-26T00:00:00"/>
    <m/>
    <m/>
    <m/>
    <m/>
    <m/>
    <n v="0"/>
    <s v="ARLKO"/>
    <n v="513305"/>
    <n v="3305"/>
    <s v="WVGZZZA22TV107281"/>
    <s v="POGORZELSKI FRANCK"/>
    <s v="T ROC"/>
    <n v="31472.33"/>
    <n v="1800.01"/>
    <n v="33272.340000000004"/>
    <n v="13"/>
    <n v="888.67"/>
    <n v="95"/>
    <m/>
    <n v="793.67"/>
    <n v="2.6708972077106687E-2"/>
    <n v="-500"/>
    <n v="0"/>
    <m/>
    <m/>
    <n v="0.08"/>
    <n v="7.0000000000000007E-2"/>
    <n v="63.493600000000001"/>
    <m/>
    <n v="63.493600000000001"/>
    <s v="VWB"/>
    <n v="0"/>
    <s v="0"/>
    <n v="1"/>
    <n v="1"/>
    <m/>
    <m/>
    <n v="1"/>
    <s v="Valauto Arras"/>
    <s v="VOLKSWAGEN"/>
    <m/>
    <s v="Valauto Arras"/>
    <n v="888.67"/>
    <n v="2.6708972077106687E-2"/>
    <s v="NON"/>
  </r>
  <r>
    <x v="4"/>
    <s v="C"/>
    <x v="0"/>
    <x v="77"/>
    <d v="2026-06-23T00:00:00"/>
    <m/>
    <m/>
    <m/>
    <m/>
    <m/>
    <m/>
    <s v="ARLKO"/>
    <n v="513311"/>
    <n v="3311"/>
    <s v="WVWZZZAW3VU007836"/>
    <s v="NACRY VINCENT"/>
    <s v="POLO"/>
    <n v="22014"/>
    <n v="8.33"/>
    <n v="22022.33"/>
    <n v="17"/>
    <n v="743.23"/>
    <n v="95"/>
    <m/>
    <n v="648.23"/>
    <n v="3.3748926657624329E-2"/>
    <n v="0"/>
    <n v="-1273.3399999999999"/>
    <m/>
    <m/>
    <n v="0.1"/>
    <n v="0.1"/>
    <n v="64.823000000000008"/>
    <m/>
    <n v="64.823000000000008"/>
    <s v="VWB"/>
    <n v="30"/>
    <m/>
    <n v="0"/>
    <n v="1"/>
    <m/>
    <m/>
    <n v="0"/>
    <s v="Valauto Arras"/>
    <s v="VOLKSWAGEN"/>
    <m/>
    <s v="Valauto Arras"/>
    <n v="743.23"/>
    <n v="3.3748926657624329E-2"/>
    <s v="NON"/>
  </r>
  <r>
    <x v="4"/>
    <s v="C"/>
    <x v="0"/>
    <x v="66"/>
    <d v="2026-06-11T00:00:00"/>
    <m/>
    <m/>
    <m/>
    <m/>
    <m/>
    <n v="0"/>
    <s v="ARLKO"/>
    <n v="513318"/>
    <n v="3318"/>
    <s v="WVGZZZE2XTP504297"/>
    <s v="TABARY FRIGO"/>
    <s v="ID 5"/>
    <n v="41363.33"/>
    <n v="7270.83"/>
    <n v="48634.16"/>
    <n v="112"/>
    <n v="1239.53"/>
    <n v="95"/>
    <m/>
    <n v="1144.53"/>
    <n v="2.5486818318646808E-2"/>
    <n v="0"/>
    <n v="0"/>
    <m/>
    <m/>
    <n v="7.0000000000000007E-2"/>
    <n v="0.1"/>
    <n v="80.117100000000008"/>
    <m/>
    <n v="80.117100000000008"/>
    <s v="VWB"/>
    <n v="0"/>
    <m/>
    <n v="0"/>
    <n v="1"/>
    <m/>
    <m/>
    <n v="0"/>
    <s v="Valauto Arras"/>
    <s v="VOLKSWAGEN"/>
    <m/>
    <s v="Valauto Arras"/>
    <n v="1239.53"/>
    <n v="2.5486818318646808E-2"/>
    <s v="NON"/>
  </r>
  <r>
    <x v="4"/>
    <s v="C"/>
    <x v="0"/>
    <x v="41"/>
    <d v="2026-01-19T00:00:00"/>
    <m/>
    <m/>
    <m/>
    <m/>
    <m/>
    <n v="0"/>
    <s v="ARTRE"/>
    <n v="513319"/>
    <n v="3319"/>
    <s v="WVWZZZAW1TU011784"/>
    <s v="M3 SOLUTIONS"/>
    <s v="POLO"/>
    <n v="20605.669999999998"/>
    <n v="550"/>
    <n v="21155.67"/>
    <n v="56"/>
    <n v="340.41"/>
    <n v="95"/>
    <m/>
    <n v="245.41000000000003"/>
    <n v="1.6090721778133241E-2"/>
    <n v="0"/>
    <n v="-2538.6799999999998"/>
    <m/>
    <m/>
    <n v="0.1"/>
    <n v="0.13"/>
    <n v="24.541000000000004"/>
    <m/>
    <n v="24.541000000000004"/>
    <s v="VWB"/>
    <n v="30"/>
    <m/>
    <n v="0"/>
    <n v="1"/>
    <m/>
    <m/>
    <n v="0"/>
    <s v="Valauto Arras"/>
    <s v="VOLKSWAGEN"/>
    <m/>
    <s v="Valauto Arras"/>
    <n v="340.41"/>
    <n v="1.6090721778133241E-2"/>
    <s v="NON"/>
  </r>
  <r>
    <x v="4"/>
    <s v="NC"/>
    <x v="0"/>
    <x v="9"/>
    <d v="2026-04-16T00:00:00"/>
    <s v="x"/>
    <m/>
    <m/>
    <m/>
    <m/>
    <m/>
    <s v="LTMEL"/>
    <n v="513320"/>
    <n v="3320"/>
    <s v="WVGZZZCT7TW048731"/>
    <s v="ARVAL SERVICE LEASE"/>
    <s v="TIGUAN"/>
    <n v="37113.33"/>
    <n v="666.67"/>
    <n v="37780"/>
    <n v="20"/>
    <n v="10.6"/>
    <n v="95"/>
    <m/>
    <n v="-84.4"/>
    <n v="2.8057173107464269E-4"/>
    <n v="0"/>
    <n v="0"/>
    <m/>
    <s v="marge manquante"/>
    <m/>
    <n v="0"/>
    <n v="0"/>
    <m/>
    <n v="0"/>
    <s v=""/>
    <n v="0"/>
    <s v="0"/>
    <n v="1"/>
    <n v="1"/>
    <m/>
    <m/>
    <n v="1"/>
    <s v="Valauto Arras"/>
    <s v="VOLKSWAGEN"/>
    <m/>
    <s v="Sociétés NORD"/>
    <n v="10.6"/>
    <n v="2.8057173107464269E-4"/>
    <s v="NON"/>
  </r>
  <r>
    <x v="4"/>
    <s v="NP"/>
    <x v="0"/>
    <x v="44"/>
    <d v="2026-05-15T00:00:00"/>
    <m/>
    <m/>
    <m/>
    <s v="x"/>
    <m/>
    <n v="35"/>
    <s v="ARLKO"/>
    <n v="513321"/>
    <n v="3321"/>
    <s v="WVGZZZA27TV047417"/>
    <s v="AB HUISSIERS"/>
    <s v="T ROC"/>
    <n v="31472.33"/>
    <n v="1016.67"/>
    <n v="32489"/>
    <n v="29"/>
    <n v="1069.67"/>
    <n v="95"/>
    <m/>
    <n v="974.67000000000007"/>
    <n v="3.2924066607159345E-2"/>
    <n v="0"/>
    <n v="0"/>
    <m/>
    <s v="solde client FPS impayé en RANC"/>
    <n v="0.1"/>
    <n v="0.1"/>
    <n v="97.467000000000013"/>
    <m/>
    <n v="97.467000000000013"/>
    <s v="VWB"/>
    <n v="0"/>
    <m/>
    <n v="0"/>
    <n v="1"/>
    <m/>
    <m/>
    <n v="0"/>
    <s v="Valauto Arras"/>
    <s v="VOLKSWAGEN"/>
    <m/>
    <s v="Valauto Arras"/>
    <n v="1069.67"/>
    <n v="3.2924066607159345E-2"/>
    <s v="NON"/>
  </r>
  <r>
    <x v="4"/>
    <s v="NP"/>
    <x v="0"/>
    <x v="5"/>
    <d v="2026-03-17T00:00:00"/>
    <m/>
    <m/>
    <m/>
    <s v="x"/>
    <m/>
    <n v="-949.5"/>
    <s v="ARJQU"/>
    <n v="513324"/>
    <n v="3324"/>
    <s v="WVWZZZE11TP049478"/>
    <s v="GUFFROY LAURENT ET CINDY"/>
    <s v="ID 3"/>
    <n v="28533.33"/>
    <n v="1250"/>
    <n v="29783.33"/>
    <n v="21"/>
    <n v="1018.58"/>
    <n v="95"/>
    <m/>
    <n v="923.58"/>
    <n v="3.4199668069352887E-2"/>
    <n v="0"/>
    <n v="-3333.33"/>
    <m/>
    <s v="solde client"/>
    <n v="7.0000000000000007E-2"/>
    <n v="0.1"/>
    <n v="64.650600000000011"/>
    <m/>
    <n v="64.650600000000011"/>
    <s v="VWB"/>
    <n v="0"/>
    <m/>
    <n v="0"/>
    <n v="1"/>
    <m/>
    <m/>
    <n v="0"/>
    <s v="Valauto Arras"/>
    <s v="VOLKSWAGEN"/>
    <m/>
    <s v="Valauto Arras"/>
    <n v="1018.58"/>
    <n v="3.4199668069352887E-2"/>
    <s v="NON"/>
  </r>
  <r>
    <x v="4"/>
    <s v="C"/>
    <x v="0"/>
    <x v="2"/>
    <d v="2026-06-26T00:00:00"/>
    <m/>
    <m/>
    <m/>
    <m/>
    <m/>
    <m/>
    <s v="ARLKO"/>
    <n v="513326"/>
    <n v="3326"/>
    <s v="WVGZZZE2XTE047356"/>
    <s v="CAPITAINE OLIVIER"/>
    <s v="ID 4"/>
    <n v="37605"/>
    <n v="1470.83"/>
    <n v="39075.83"/>
    <n v="77"/>
    <n v="1671.98"/>
    <n v="95"/>
    <m/>
    <n v="1576.98"/>
    <n v="4.2788086651006516E-2"/>
    <n v="0"/>
    <n v="-5566.67"/>
    <m/>
    <m/>
    <n v="7.0000000000000007E-2"/>
    <n v="0.1"/>
    <n v="110.38860000000001"/>
    <m/>
    <n v="110.38860000000001"/>
    <s v="VWB"/>
    <n v="30"/>
    <n v="50"/>
    <n v="1"/>
    <n v="1"/>
    <m/>
    <m/>
    <n v="1"/>
    <s v="Valauto Arras"/>
    <s v="VOLKSWAGEN"/>
    <m/>
    <s v="Valauto Arras"/>
    <n v="1671.98"/>
    <n v="4.2788086651006516E-2"/>
    <s v="NON"/>
  </r>
  <r>
    <x v="4"/>
    <s v="C"/>
    <x v="0"/>
    <x v="94"/>
    <d v="2026-01-22T00:00:00"/>
    <m/>
    <m/>
    <m/>
    <m/>
    <m/>
    <m/>
    <s v="AREAZ"/>
    <n v="513327"/>
    <n v="3327"/>
    <s v="WVGZZZA12TV078162"/>
    <s v="LEDUC MARIE"/>
    <s v="T ROC"/>
    <n v="26247.33"/>
    <n v="933.34"/>
    <n v="27180.670000000002"/>
    <n v="29"/>
    <n v="1265.3499999999999"/>
    <n v="95"/>
    <m/>
    <n v="1170.3499999999999"/>
    <n v="4.6553304241580502E-2"/>
    <n v="0"/>
    <n v="-3966.67"/>
    <m/>
    <m/>
    <n v="0.1"/>
    <n v="0.13"/>
    <n v="117.035"/>
    <m/>
    <n v="117.035"/>
    <s v="VWB"/>
    <n v="30"/>
    <m/>
    <n v="0"/>
    <n v="1"/>
    <m/>
    <m/>
    <n v="0"/>
    <s v="Valauto Arras"/>
    <s v="VOLKSWAGEN"/>
    <m/>
    <s v="Valauto Arras"/>
    <n v="1265.3499999999999"/>
    <n v="4.6553304241580502E-2"/>
    <s v="NON"/>
  </r>
  <r>
    <x v="4"/>
    <s v="C"/>
    <x v="0"/>
    <x v="81"/>
    <d v="2026-01-13T00:00:00"/>
    <m/>
    <m/>
    <m/>
    <m/>
    <m/>
    <n v="0"/>
    <s v="ARLKO"/>
    <n v="513328"/>
    <n v="3328"/>
    <s v="WVGZZZA17TV078836"/>
    <s v="BERRIER EMELINE"/>
    <s v="T ROC"/>
    <n v="26247.33"/>
    <n v="933.34"/>
    <n v="27180.670000000002"/>
    <n v="19"/>
    <n v="951.29"/>
    <n v="95"/>
    <m/>
    <n v="856.29"/>
    <n v="3.4998769346009498E-2"/>
    <n v="0"/>
    <n v="-3966.67"/>
    <m/>
    <m/>
    <n v="0.1"/>
    <n v="0.13"/>
    <n v="85.629000000000005"/>
    <m/>
    <n v="85.629000000000005"/>
    <s v="VWB"/>
    <n v="30"/>
    <m/>
    <n v="0"/>
    <n v="1"/>
    <m/>
    <m/>
    <n v="0"/>
    <s v="Valauto Arras"/>
    <s v="VOLKSWAGEN"/>
    <m/>
    <s v="Valauto Arras"/>
    <n v="951.29"/>
    <n v="3.4998769346009498E-2"/>
    <s v="NON"/>
  </r>
  <r>
    <x v="4"/>
    <s v="C"/>
    <x v="0"/>
    <x v="70"/>
    <d v="2026-05-13T00:00:00"/>
    <m/>
    <m/>
    <m/>
    <m/>
    <m/>
    <n v="0"/>
    <s v="ARLKO"/>
    <n v="513329"/>
    <n v="3329"/>
    <s v="WVGZZZC1XTY085288"/>
    <s v="LETOMBE LINDA"/>
    <s v="T CROSS"/>
    <n v="29947.33"/>
    <n v="-833.33"/>
    <n v="29114"/>
    <n v="47"/>
    <n v="982.34"/>
    <n v="95"/>
    <m/>
    <n v="887.34"/>
    <n v="3.3741155457855332E-2"/>
    <n v="-1683.33"/>
    <n v="0"/>
    <m/>
    <m/>
    <n v="0.08"/>
    <n v="0.1"/>
    <n v="70.987200000000001"/>
    <m/>
    <n v="70.987200000000001"/>
    <s v="VWB"/>
    <n v="30"/>
    <n v="50"/>
    <n v="1"/>
    <n v="1"/>
    <m/>
    <m/>
    <n v="1"/>
    <s v="Valauto Arras"/>
    <s v="VOLKSWAGEN"/>
    <m/>
    <s v="Valauto Arras"/>
    <n v="982.34"/>
    <n v="3.3741155457855332E-2"/>
    <s v="NON"/>
  </r>
  <r>
    <x v="4"/>
    <s v="C"/>
    <x v="0"/>
    <x v="23"/>
    <d v="2026-06-22T00:00:00"/>
    <m/>
    <m/>
    <m/>
    <m/>
    <m/>
    <m/>
    <s v="ARLKO"/>
    <n v="513331"/>
    <n v="3331"/>
    <s v="WVGZZZE29TE051592"/>
    <s v="CAUCHET MICHEL"/>
    <s v="ID 4"/>
    <n v="37605"/>
    <n v="4075"/>
    <n v="41680"/>
    <n v="7"/>
    <n v="2079.27"/>
    <n v="95"/>
    <m/>
    <n v="1984.27"/>
    <n v="4.9886516314779271E-2"/>
    <n v="0"/>
    <n v="-5566.67"/>
    <m/>
    <m/>
    <n v="0.08"/>
    <n v="7.0000000000000007E-2"/>
    <n v="158.74160000000001"/>
    <m/>
    <n v="158.74160000000001"/>
    <s v="VWB"/>
    <m/>
    <n v="50"/>
    <n v="1"/>
    <n v="1"/>
    <m/>
    <m/>
    <n v="1"/>
    <s v="Valauto Arras"/>
    <s v="VOLKSWAGEN"/>
    <m/>
    <s v="Valauto Arras"/>
    <n v="2079.27"/>
    <n v="4.9886516314779271E-2"/>
    <s v="NON"/>
  </r>
  <r>
    <x v="4"/>
    <s v="C"/>
    <x v="0"/>
    <x v="103"/>
    <d v="2026-01-16T00:00:00"/>
    <m/>
    <m/>
    <m/>
    <m/>
    <m/>
    <n v="0"/>
    <s v="ARLKO"/>
    <n v="513333"/>
    <n v="3333"/>
    <s v="WVWZZZAW0TU010819"/>
    <s v="RENARD AURELIE"/>
    <s v="POLO"/>
    <n v="20605.669999999998"/>
    <n v="179.16"/>
    <n v="20784.829999999998"/>
    <n v="16"/>
    <n v="623.28"/>
    <n v="95"/>
    <m/>
    <n v="528.28"/>
    <n v="2.9987255127898571E-2"/>
    <n v="0"/>
    <n v="-1856.67"/>
    <m/>
    <m/>
    <n v="0.13"/>
    <n v="0.13"/>
    <n v="68.676400000000001"/>
    <m/>
    <n v="68.676400000000001"/>
    <s v=""/>
    <n v="30"/>
    <m/>
    <n v="0"/>
    <n v="1"/>
    <m/>
    <m/>
    <n v="0"/>
    <s v="Valauto Arras"/>
    <s v="VOLKSWAGEN"/>
    <m/>
    <s v="Valauto Arras"/>
    <n v="623.28"/>
    <n v="2.9987255127898571E-2"/>
    <s v="NON"/>
  </r>
  <r>
    <x v="4"/>
    <s v="C"/>
    <x v="0"/>
    <x v="115"/>
    <d v="2026-04-04T00:00:00"/>
    <m/>
    <m/>
    <m/>
    <m/>
    <m/>
    <n v="0"/>
    <s v="ARLKO"/>
    <n v="513334"/>
    <n v="3334"/>
    <s v="WVGZZZE2XTE045090"/>
    <s v="PRUVOST MARINE"/>
    <s v="ID 4"/>
    <n v="37605"/>
    <n v="2329.17"/>
    <n v="39934.17"/>
    <n v="4"/>
    <n v="1957.06"/>
    <n v="95"/>
    <m/>
    <n v="1862.06"/>
    <n v="4.9007153522910331E-2"/>
    <n v="0"/>
    <n v="-5566.67"/>
    <m/>
    <m/>
    <n v="7.0000000000000007E-2"/>
    <n v="7.0000000000000007E-2"/>
    <n v="130.3442"/>
    <m/>
    <n v="130.3442"/>
    <s v="VWB"/>
    <n v="30"/>
    <n v="50"/>
    <n v="1"/>
    <n v="1"/>
    <m/>
    <m/>
    <n v="1"/>
    <s v="Valauto Arras"/>
    <s v="VOLKSWAGEN"/>
    <m/>
    <s v="Valauto Arras"/>
    <n v="1957.06"/>
    <n v="4.9007153522910331E-2"/>
    <s v="NON"/>
  </r>
  <r>
    <x v="4"/>
    <s v="C"/>
    <x v="0"/>
    <x v="103"/>
    <d v="2026-01-16T00:00:00"/>
    <m/>
    <m/>
    <m/>
    <m/>
    <m/>
    <n v="0"/>
    <s v="AREAZ"/>
    <n v="513335"/>
    <n v="3335"/>
    <s v="WVGZZZC19TY042190"/>
    <s v="HENIN DOMINIQUE"/>
    <s v="T CROSS"/>
    <n v="22622.33"/>
    <n v="1025"/>
    <n v="23647.33"/>
    <n v="10"/>
    <n v="500.97"/>
    <n v="95"/>
    <m/>
    <n v="405.97"/>
    <n v="2.1185055564412556E-2"/>
    <n v="0"/>
    <n v="-2683.33"/>
    <m/>
    <m/>
    <n v="0.1"/>
    <n v="0.13"/>
    <n v="40.597000000000008"/>
    <m/>
    <n v="40.597000000000008"/>
    <s v="VWB"/>
    <n v="30"/>
    <m/>
    <n v="0"/>
    <n v="1"/>
    <m/>
    <m/>
    <n v="0"/>
    <s v="Valauto Arras"/>
    <s v="VOLKSWAGEN"/>
    <m/>
    <s v="Valauto Arras"/>
    <n v="500.97"/>
    <n v="2.1185055564412556E-2"/>
    <s v="NON"/>
  </r>
  <r>
    <x v="4"/>
    <s v="NP"/>
    <x v="0"/>
    <x v="11"/>
    <d v="2026-06-05T00:00:00"/>
    <m/>
    <m/>
    <m/>
    <s v="x"/>
    <m/>
    <n v="35"/>
    <s v="ARLKO"/>
    <n v="513337"/>
    <n v="3337"/>
    <s v="WVGZZZA28TV046440"/>
    <s v="AB HUISSIERS"/>
    <s v="T ROC"/>
    <n v="31472.33"/>
    <n v="1733.34"/>
    <n v="33205.67"/>
    <n v="55"/>
    <n v="1091.1600000000001"/>
    <n v="95"/>
    <m/>
    <n v="996.16000000000008"/>
    <n v="3.2860653014982082E-2"/>
    <n v="0"/>
    <n v="-3353.77"/>
    <m/>
    <s v="solde client FPS impayé en RANC"/>
    <n v="0.12"/>
    <n v="0.12"/>
    <n v="119.53920000000001"/>
    <m/>
    <n v="119.53920000000001"/>
    <s v="VWB"/>
    <n v="30"/>
    <m/>
    <n v="0"/>
    <n v="1"/>
    <m/>
    <m/>
    <n v="0"/>
    <s v="Valauto Arras"/>
    <s v="VOLKSWAGEN"/>
    <m/>
    <s v="Valauto Arras"/>
    <n v="1091.1600000000001"/>
    <n v="3.2860653014982082E-2"/>
    <s v="NON"/>
  </r>
  <r>
    <x v="4"/>
    <s v="C"/>
    <x v="0"/>
    <x v="9"/>
    <d v="2026-04-09T00:00:00"/>
    <m/>
    <m/>
    <m/>
    <m/>
    <m/>
    <n v="0"/>
    <s v="AREAZ"/>
    <n v="513340"/>
    <n v="3340"/>
    <s v="WVGZZZE29TE046411"/>
    <s v="PACHECO LAETITIA"/>
    <s v="ID 4"/>
    <n v="37605"/>
    <n v="1433.33"/>
    <n v="39038.33"/>
    <n v="16"/>
    <n v="1257.68"/>
    <n v="95"/>
    <m/>
    <n v="1162.68"/>
    <n v="3.2216542049826415E-2"/>
    <n v="0"/>
    <n v="-5860"/>
    <m/>
    <m/>
    <n v="0.1"/>
    <n v="0.1"/>
    <n v="116.26800000000001"/>
    <m/>
    <n v="116.26800000000001"/>
    <s v="VWB"/>
    <m/>
    <m/>
    <n v="0"/>
    <n v="1"/>
    <m/>
    <m/>
    <n v="0"/>
    <s v="Valauto Arras"/>
    <s v="VOLKSWAGEN"/>
    <m/>
    <s v="Valauto Arras"/>
    <n v="1257.68"/>
    <n v="3.2216542049826415E-2"/>
    <s v="NON"/>
  </r>
  <r>
    <x v="4"/>
    <s v="C"/>
    <x v="0"/>
    <x v="78"/>
    <d v="2026-06-23T00:00:00"/>
    <m/>
    <m/>
    <m/>
    <s v="x"/>
    <s v="X"/>
    <n v="1033.27"/>
    <s v="ARLKO"/>
    <n v="513342"/>
    <n v="3342"/>
    <s v="WVGZZZE20TE048774"/>
    <s v="DHEE PAULETTE"/>
    <s v="ID 4"/>
    <n v="33863.33"/>
    <n v="1470.83"/>
    <n v="35334.160000000003"/>
    <n v="14"/>
    <n v="1595.06"/>
    <n v="95"/>
    <m/>
    <n v="1500.06"/>
    <n v="4.5142151391174994E-2"/>
    <n v="0"/>
    <n v="-4860"/>
    <m/>
    <s v="ok vn payé / solde client RANC 2023"/>
    <n v="7.0000000000000007E-2"/>
    <n v="0.1"/>
    <n v="105.00420000000001"/>
    <m/>
    <n v="105.00420000000001"/>
    <s v="VWB"/>
    <n v="30"/>
    <m/>
    <n v="0"/>
    <n v="1"/>
    <m/>
    <m/>
    <n v="0"/>
    <s v="Valauto Arras"/>
    <s v="VOLKSWAGEN"/>
    <m/>
    <s v="Valauto Arras"/>
    <n v="1595.06"/>
    <n v="4.5142151391174994E-2"/>
    <s v="NON"/>
  </r>
  <r>
    <x v="7"/>
    <s v="C"/>
    <x v="2"/>
    <x v="20"/>
    <d v="2026-01-22T00:00:00"/>
    <m/>
    <m/>
    <m/>
    <m/>
    <m/>
    <n v="0"/>
    <s v="LESQU"/>
    <n v="513353"/>
    <n v="3353"/>
    <s v="TMBGP6NW6T3060717"/>
    <s v="EECKHOUTTE ELISA"/>
    <s v="KAMIQ/YETI"/>
    <n v="23191.67"/>
    <n v="833.33"/>
    <n v="24025"/>
    <n v="65"/>
    <n v="1593.76"/>
    <n v="35.01"/>
    <m/>
    <n v="1558.75"/>
    <n v="6.6337565036420396E-2"/>
    <n v="0"/>
    <n v="-3916"/>
    <m/>
    <m/>
    <n v="0.13"/>
    <n v="0.13"/>
    <n v="202.63750000000002"/>
    <m/>
    <n v="202.63750000000002"/>
    <s v="VWB"/>
    <m/>
    <m/>
    <n v="0"/>
    <n v="1"/>
    <m/>
    <m/>
    <n v="0"/>
    <s v="Valauto Lambersart VW"/>
    <s v="SKODA"/>
    <m/>
    <s v="Valauto Lambersart SKODA"/>
    <n v="1593.76"/>
    <n v="6.6337565036420396E-2"/>
    <s v="NON"/>
  </r>
  <r>
    <x v="4"/>
    <s v="C"/>
    <x v="0"/>
    <x v="17"/>
    <d v="2026-05-22T00:00:00"/>
    <m/>
    <m/>
    <m/>
    <m/>
    <m/>
    <n v="0"/>
    <s v="ARLKO"/>
    <n v="513356"/>
    <n v="3356"/>
    <s v="WVGZZZA21TV099240"/>
    <s v="DUVA VALERIE"/>
    <s v="T ROC"/>
    <n v="27305.67"/>
    <n v="1116.67"/>
    <n v="28422.339999999997"/>
    <n v="22"/>
    <n v="954.01"/>
    <n v="95"/>
    <m/>
    <n v="859.01"/>
    <n v="3.3565498125770088E-2"/>
    <n v="-916.67"/>
    <n v="0"/>
    <m/>
    <m/>
    <n v="0.08"/>
    <n v="7.0000000000000007E-2"/>
    <n v="68.720799999999997"/>
    <m/>
    <n v="68.720799999999997"/>
    <s v=""/>
    <n v="30"/>
    <n v="50"/>
    <n v="1"/>
    <n v="1"/>
    <m/>
    <m/>
    <n v="1"/>
    <s v="Valauto Arras"/>
    <s v="VOLKSWAGEN"/>
    <m/>
    <s v="Valauto Arras"/>
    <n v="954.01"/>
    <n v="3.3565498125770088E-2"/>
    <s v="NON"/>
  </r>
  <r>
    <x v="4"/>
    <s v="C"/>
    <x v="0"/>
    <x v="57"/>
    <d v="2026-04-18T00:00:00"/>
    <m/>
    <m/>
    <m/>
    <m/>
    <m/>
    <n v="0"/>
    <s v="AREAZ"/>
    <n v="513359"/>
    <n v="3359"/>
    <s v="WVGZZZCS0TY053734"/>
    <s v="OZANON KEVIN"/>
    <s v="TAIGO"/>
    <n v="23280.67"/>
    <n v="-366.67"/>
    <n v="22914"/>
    <n v="9"/>
    <n v="805.65"/>
    <n v="95"/>
    <m/>
    <n v="710.65"/>
    <n v="3.5159727677402462E-2"/>
    <n v="0"/>
    <n v="-2773.34"/>
    <m/>
    <m/>
    <n v="0.1"/>
    <n v="0.1"/>
    <n v="71.064999999999998"/>
    <m/>
    <n v="71.064999999999998"/>
    <s v="VWB"/>
    <n v="30"/>
    <n v="50"/>
    <n v="1"/>
    <n v="1"/>
    <m/>
    <m/>
    <n v="1"/>
    <s v="Valauto Arras"/>
    <s v="VOLKSWAGEN"/>
    <m/>
    <s v="Valauto Arras"/>
    <n v="805.65"/>
    <n v="3.5159727677402462E-2"/>
    <s v="NON"/>
  </r>
  <r>
    <x v="4"/>
    <s v="C"/>
    <x v="0"/>
    <x v="123"/>
    <d v="2026-03-03T00:00:00"/>
    <m/>
    <m/>
    <m/>
    <m/>
    <m/>
    <n v="0"/>
    <s v="ARLKO"/>
    <n v="513360"/>
    <n v="3360"/>
    <s v="WVGZZZC13TY054366"/>
    <s v="LEFEBVRE LAURENT"/>
    <s v="T CROSS"/>
    <n v="25139"/>
    <n v="941.67"/>
    <n v="26080.67"/>
    <n v="5"/>
    <n v="839.18"/>
    <n v="95"/>
    <m/>
    <n v="744.18"/>
    <n v="3.2176320623664961E-2"/>
    <n v="-2683.33"/>
    <n v="0"/>
    <m/>
    <m/>
    <n v="0.1"/>
    <n v="7.0000000000000007E-2"/>
    <n v="74.417999999999992"/>
    <m/>
    <n v="74.417999999999992"/>
    <s v=""/>
    <n v="30"/>
    <m/>
    <n v="0"/>
    <n v="1"/>
    <m/>
    <m/>
    <n v="0"/>
    <s v="Valauto Arras"/>
    <s v="VOLKSWAGEN"/>
    <m/>
    <s v="Valauto Arras"/>
    <n v="839.18"/>
    <n v="3.2176320623664961E-2"/>
    <s v="NON"/>
  </r>
  <r>
    <x v="4"/>
    <s v="NL"/>
    <x v="0"/>
    <x v="73"/>
    <d v="2026-07-01T00:00:00"/>
    <m/>
    <m/>
    <m/>
    <s v="x"/>
    <m/>
    <n v="-350.41"/>
    <s v="ARLKO"/>
    <n v="513362"/>
    <n v="3362"/>
    <s v="WVGZZZC19VY026347"/>
    <s v="DELMER MARIE"/>
    <s v="T CROSS"/>
    <n v="23872.33"/>
    <n v="645.84"/>
    <n v="24518.170000000002"/>
    <n v="4"/>
    <n v="797.76"/>
    <n v="95"/>
    <m/>
    <n v="702.76"/>
    <n v="3.2537501779292662E-2"/>
    <n v="0"/>
    <n v="0"/>
    <m/>
    <s v="solde client"/>
    <m/>
    <n v="0"/>
    <n v="0"/>
    <m/>
    <n v="0"/>
    <s v=""/>
    <n v="0"/>
    <n v="0"/>
    <n v="0"/>
    <n v="1"/>
    <m/>
    <m/>
    <n v="0"/>
    <s v="Valauto Arras"/>
    <s v="VOLKSWAGEN"/>
    <m/>
    <s v="Valauto Arras"/>
    <n v="797.76"/>
    <n v="3.2537501779292662E-2"/>
    <s v="NON"/>
  </r>
  <r>
    <x v="4"/>
    <s v="C"/>
    <x v="0"/>
    <x v="31"/>
    <d v="2026-03-05T00:00:00"/>
    <m/>
    <m/>
    <m/>
    <m/>
    <m/>
    <n v="0"/>
    <s v="AREAZ"/>
    <n v="513364"/>
    <n v="3364"/>
    <s v="WVGZZZCS0TY040434"/>
    <s v="PEUVREL CHRISTIAN"/>
    <s v="TAIGO"/>
    <n v="20130.669999999998"/>
    <n v="362.5"/>
    <n v="20493.169999999998"/>
    <n v="7"/>
    <n v="784.47"/>
    <n v="95"/>
    <m/>
    <n v="689.47"/>
    <n v="3.8279582904938575E-2"/>
    <n v="-2883.34"/>
    <n v="0"/>
    <m/>
    <m/>
    <n v="0.1"/>
    <n v="0.1"/>
    <n v="68.947000000000003"/>
    <m/>
    <n v="68.947000000000003"/>
    <s v="VWB"/>
    <n v="30"/>
    <m/>
    <n v="0"/>
    <n v="1"/>
    <m/>
    <m/>
    <n v="0"/>
    <s v="Valauto Arras"/>
    <s v="VOLKSWAGEN"/>
    <m/>
    <s v="Valauto Arras"/>
    <n v="784.47"/>
    <n v="3.8279582904938575E-2"/>
    <s v="NON"/>
  </r>
  <r>
    <x v="4"/>
    <s v="C"/>
    <x v="0"/>
    <x v="48"/>
    <d v="2026-05-19T00:00:00"/>
    <m/>
    <m/>
    <m/>
    <m/>
    <m/>
    <m/>
    <s v="ARLKO"/>
    <n v="513366"/>
    <n v="3366"/>
    <s v="WVGZZZE2XTE050922"/>
    <s v="DELORY  ANTOINE"/>
    <s v="ID 4"/>
    <n v="37605"/>
    <n v="3995.84"/>
    <n v="41600.839999999997"/>
    <n v="27"/>
    <n v="1343.03"/>
    <n v="95"/>
    <m/>
    <n v="1248.03"/>
    <n v="3.2283723117129369E-2"/>
    <n v="0"/>
    <n v="0"/>
    <m/>
    <m/>
    <n v="0.08"/>
    <n v="0.1"/>
    <n v="99.842399999999998"/>
    <m/>
    <n v="99.842399999999998"/>
    <s v="VWB"/>
    <n v="30"/>
    <n v="50"/>
    <n v="1"/>
    <n v="1"/>
    <m/>
    <m/>
    <n v="1"/>
    <s v="Valauto Arras"/>
    <s v="VOLKSWAGEN"/>
    <m/>
    <s v="Valauto Arras"/>
    <n v="1343.03"/>
    <n v="3.2283723117129369E-2"/>
    <s v="NON"/>
  </r>
  <r>
    <x v="4"/>
    <s v="NC"/>
    <x v="0"/>
    <x v="8"/>
    <d v="2026-02-11T00:00:00"/>
    <s v="x"/>
    <m/>
    <m/>
    <s v="x"/>
    <m/>
    <n v="48965.64"/>
    <s v="LTMEL"/>
    <n v="513370"/>
    <n v="3370"/>
    <s v="WVGZZZCTXTW408462"/>
    <s v="ARVAL SERVICE LEASE"/>
    <s v="TIGUAN"/>
    <n v="45530"/>
    <n v="2770.85"/>
    <n v="48300.85"/>
    <n v="21"/>
    <n v="36.78"/>
    <n v="95"/>
    <m/>
    <n v="-58.22"/>
    <n v="7.6147728249088787E-4"/>
    <n v="-6368.12"/>
    <n v="0"/>
    <m/>
    <s v="marge manquante / ok vn payé solde client factures atelier"/>
    <m/>
    <n v="0"/>
    <n v="0"/>
    <m/>
    <n v="0"/>
    <s v=""/>
    <n v="1"/>
    <s v="0"/>
    <n v="1"/>
    <n v="1"/>
    <m/>
    <m/>
    <n v="1"/>
    <s v="Valauto Arras"/>
    <s v="VOLKSWAGEN"/>
    <m/>
    <s v="Sociétés NORD"/>
    <n v="36.78"/>
    <n v="7.6147728249088787E-4"/>
    <s v="NON"/>
  </r>
  <r>
    <x v="4"/>
    <s v="C"/>
    <x v="0"/>
    <x v="78"/>
    <d v="2026-06-24T00:00:00"/>
    <m/>
    <m/>
    <m/>
    <m/>
    <m/>
    <m/>
    <s v="ARLKO"/>
    <n v="513371"/>
    <n v="3371"/>
    <s v="WVGZZZA26TV130966"/>
    <s v="PAJOT SOPHIE"/>
    <s v="T ROC"/>
    <n v="27305.67"/>
    <n v="1283.3399999999999"/>
    <n v="28589.01"/>
    <n v="13"/>
    <n v="1175.31"/>
    <n v="95"/>
    <m/>
    <n v="1080.31"/>
    <n v="4.1110552621444398E-2"/>
    <n v="0"/>
    <n v="-916.67"/>
    <m/>
    <m/>
    <n v="7.0000000000000007E-2"/>
    <n v="0.1"/>
    <n v="75.621700000000004"/>
    <m/>
    <n v="75.621700000000004"/>
    <s v="VWB"/>
    <n v="30"/>
    <m/>
    <n v="0"/>
    <n v="1"/>
    <m/>
    <m/>
    <n v="0"/>
    <s v="Valauto Arras"/>
    <s v="VOLKSWAGEN"/>
    <m/>
    <s v="Valauto Arras"/>
    <n v="1175.31"/>
    <n v="4.1110552621444398E-2"/>
    <s v="NON"/>
  </r>
  <r>
    <x v="4"/>
    <s v="C"/>
    <x v="0"/>
    <x v="44"/>
    <d v="2026-05-11T00:00:00"/>
    <m/>
    <m/>
    <m/>
    <m/>
    <m/>
    <n v="0"/>
    <s v="ARLKO"/>
    <n v="513374"/>
    <n v="3374"/>
    <s v="WVGZZZE29TE047963"/>
    <s v="JOVINEL  TATIANA"/>
    <s v="ID 4"/>
    <n v="33863.33"/>
    <n v="1500"/>
    <n v="35363.33"/>
    <n v="8"/>
    <n v="6597.1"/>
    <n v="95"/>
    <n v="-5190.7299999999996"/>
    <n v="1311.3700000000008"/>
    <n v="3.9769162010478108E-2"/>
    <n v="-4860"/>
    <n v="0"/>
    <m/>
    <m/>
    <n v="0.1"/>
    <n v="0.1"/>
    <n v="131.13700000000009"/>
    <m/>
    <n v="131.13700000000009"/>
    <s v="VWB"/>
    <n v="1"/>
    <s v="0"/>
    <n v="1"/>
    <n v="1"/>
    <m/>
    <m/>
    <n v="1"/>
    <s v="Valauto Arras"/>
    <s v="VOLKSWAGEN"/>
    <m/>
    <s v="Valauto Arras"/>
    <n v="6597.1"/>
    <n v="0.18655200174870409"/>
    <s v="NON"/>
  </r>
  <r>
    <x v="4"/>
    <s v="C"/>
    <x v="0"/>
    <x v="12"/>
    <d v="2026-05-07T00:00:00"/>
    <m/>
    <m/>
    <m/>
    <m/>
    <m/>
    <n v="0"/>
    <s v="ARAWA"/>
    <n v="513376"/>
    <n v="3376"/>
    <s v="WVGZZZE29TE045971"/>
    <s v="SLIMANE MELISSA"/>
    <s v="ID 4"/>
    <n v="37605"/>
    <n v="2329.17"/>
    <n v="39934.17"/>
    <n v="27"/>
    <n v="1419.57"/>
    <n v="95"/>
    <m/>
    <n v="1324.57"/>
    <n v="3.5547752714029116E-2"/>
    <n v="-5860"/>
    <n v="0"/>
    <m/>
    <m/>
    <n v="0.1"/>
    <n v="0.1"/>
    <n v="132.45699999999999"/>
    <m/>
    <n v="132.45699999999999"/>
    <s v="VWB"/>
    <n v="30"/>
    <n v="50"/>
    <n v="1"/>
    <n v="1"/>
    <m/>
    <m/>
    <n v="1"/>
    <s v="Valauto Arras"/>
    <s v="VOLKSWAGEN"/>
    <m/>
    <s v="Valauto Arras"/>
    <n v="1419.57"/>
    <n v="3.5547752714029116E-2"/>
    <s v="NON"/>
  </r>
  <r>
    <x v="4"/>
    <s v="C"/>
    <x v="0"/>
    <x v="104"/>
    <d v="2026-02-05T00:00:00"/>
    <m/>
    <m/>
    <m/>
    <m/>
    <m/>
    <n v="0"/>
    <s v="AREAZ"/>
    <n v="513378"/>
    <n v="3378"/>
    <s v="WVWZZZAW2TU033342"/>
    <s v="BEAUVAIS LAURINE"/>
    <s v="POLO"/>
    <n v="17714"/>
    <n v="945.83"/>
    <n v="18659.830000000002"/>
    <n v="8"/>
    <n v="534.53"/>
    <n v="95"/>
    <m/>
    <n v="439.53"/>
    <n v="2.8646027321792316E-2"/>
    <n v="0"/>
    <n v="-1800.01"/>
    <m/>
    <m/>
    <n v="0.13"/>
    <n v="0.13"/>
    <n v="57.1389"/>
    <m/>
    <n v="57.1389"/>
    <s v="VWB"/>
    <n v="30"/>
    <m/>
    <n v="0"/>
    <n v="1"/>
    <n v="186.6"/>
    <d v="2026-03-31T00:00:00"/>
    <n v="0"/>
    <s v="Valauto Arras"/>
    <s v="VOLKSWAGEN"/>
    <m/>
    <s v="Valauto Arras"/>
    <n v="721.13"/>
    <n v="3.8646118426588022E-2"/>
    <s v="NON"/>
  </r>
  <r>
    <x v="4"/>
    <s v="C"/>
    <x v="0"/>
    <x v="77"/>
    <d v="2026-06-22T00:00:00"/>
    <m/>
    <m/>
    <m/>
    <m/>
    <m/>
    <m/>
    <s v="ARLKO"/>
    <n v="513379"/>
    <n v="3379"/>
    <s v="WVWZZZAW4VU010647"/>
    <s v="COMORETTO REMI"/>
    <s v="POLO"/>
    <n v="20605.669999999998"/>
    <n v="550"/>
    <n v="21155.67"/>
    <n v="13"/>
    <n v="615.91"/>
    <n v="95"/>
    <m/>
    <n v="520.91"/>
    <n v="2.9113235364325498E-2"/>
    <n v="0"/>
    <n v="-1273.3399999999999"/>
    <m/>
    <m/>
    <n v="0.08"/>
    <n v="7.0000000000000007E-2"/>
    <n v="41.672799999999995"/>
    <m/>
    <n v="41.672799999999995"/>
    <s v="VWB"/>
    <n v="30"/>
    <m/>
    <n v="0"/>
    <n v="1"/>
    <m/>
    <m/>
    <n v="0"/>
    <s v="Valauto Arras"/>
    <s v="VOLKSWAGEN"/>
    <m/>
    <s v="Valauto Arras"/>
    <n v="615.91"/>
    <n v="2.9113235364325498E-2"/>
    <s v="NON"/>
  </r>
  <r>
    <x v="4"/>
    <s v="C"/>
    <x v="0"/>
    <x v="52"/>
    <d v="2026-06-01T00:00:00"/>
    <m/>
    <m/>
    <m/>
    <m/>
    <m/>
    <n v="0"/>
    <s v="AREAZ"/>
    <n v="513382"/>
    <n v="3382"/>
    <s v="WVWZZZE10TP065462"/>
    <s v="GAFFET DELPHINE"/>
    <s v="ID 3"/>
    <n v="32700"/>
    <n v="2350"/>
    <n v="35050"/>
    <n v="10"/>
    <n v="268"/>
    <n v="95"/>
    <m/>
    <n v="173"/>
    <n v="7.6462196861626251E-3"/>
    <n v="0"/>
    <n v="0"/>
    <m/>
    <m/>
    <n v="0.08"/>
    <n v="7.0000000000000007E-2"/>
    <n v="13.84"/>
    <m/>
    <n v="13.84"/>
    <s v="VWB"/>
    <n v="30"/>
    <m/>
    <n v="0"/>
    <n v="1"/>
    <m/>
    <m/>
    <n v="0"/>
    <s v="Valauto Arras"/>
    <s v="VOLKSWAGEN"/>
    <m/>
    <s v="Valauto Arras"/>
    <n v="268"/>
    <n v="7.6462196861626251E-3"/>
    <s v="NON"/>
  </r>
  <r>
    <x v="4"/>
    <s v="C"/>
    <x v="0"/>
    <x v="84"/>
    <d v="2026-05-26T00:00:00"/>
    <m/>
    <m/>
    <m/>
    <m/>
    <m/>
    <m/>
    <s v="ARLKO"/>
    <n v="513388"/>
    <n v="3388"/>
    <s v="WVGZZZA20TV108087"/>
    <s v="CHOTEAU CHRISTINE"/>
    <s v="T ROC"/>
    <n v="34805.67"/>
    <n v="2525"/>
    <n v="37330.67"/>
    <n v="4"/>
    <n v="1749.07"/>
    <n v="95"/>
    <m/>
    <n v="1654.07"/>
    <n v="4.6853431776070452E-2"/>
    <n v="-916.67"/>
    <n v="0"/>
    <m/>
    <m/>
    <n v="0.1"/>
    <n v="0.1"/>
    <n v="165.40700000000001"/>
    <m/>
    <n v="165.40700000000001"/>
    <s v="VWB"/>
    <n v="30"/>
    <n v="50"/>
    <n v="1"/>
    <n v="1"/>
    <m/>
    <m/>
    <n v="1"/>
    <s v="Valauto Arras"/>
    <s v="VOLKSWAGEN"/>
    <m/>
    <s v="Valauto Arras"/>
    <n v="1749.07"/>
    <n v="4.6853431776070452E-2"/>
    <s v="NON"/>
  </r>
  <r>
    <x v="4"/>
    <s v="C"/>
    <x v="0"/>
    <x v="2"/>
    <d v="2026-06-24T00:00:00"/>
    <m/>
    <m/>
    <m/>
    <m/>
    <m/>
    <m/>
    <s v="VSMGI"/>
    <n v="513392"/>
    <n v="3392"/>
    <s v="WVGZZZA25TV075202"/>
    <s v="DELAVAVCQUERY STEPHANE"/>
    <s v="T ROC"/>
    <n v="34805.67"/>
    <n v="2383.34"/>
    <n v="37189.009999999995"/>
    <n v="76"/>
    <n v="955.69"/>
    <n v="95"/>
    <m/>
    <n v="860.69"/>
    <n v="2.5698183414938989E-2"/>
    <n v="0"/>
    <n v="-3012.31"/>
    <m/>
    <m/>
    <n v="0.13"/>
    <n v="0.13"/>
    <n v="111.8897"/>
    <m/>
    <n v="111.8897"/>
    <s v=""/>
    <m/>
    <n v="20"/>
    <n v="1"/>
    <n v="1"/>
    <m/>
    <m/>
    <n v="1"/>
    <s v="Valauto Arras"/>
    <s v="VOLKSWAGEN"/>
    <m/>
    <s v="Sociétés EST"/>
    <n v="955.69"/>
    <n v="2.5698183414938989E-2"/>
    <s v="NON"/>
  </r>
  <r>
    <x v="0"/>
    <s v="C"/>
    <x v="0"/>
    <x v="35"/>
    <d v="2026-03-10T00:00:00"/>
    <m/>
    <m/>
    <m/>
    <m/>
    <m/>
    <m/>
    <s v="ASNMA"/>
    <n v="513438"/>
    <n v="3438"/>
    <s v="WVGZZZE26TE027511"/>
    <s v="OLIVIER CAROLINE"/>
    <s v="ID 4"/>
    <n v="37605"/>
    <n v="4462.51"/>
    <n v="42067.51"/>
    <n v="42"/>
    <n v="1357.04"/>
    <n v="95"/>
    <m/>
    <n v="1262.04"/>
    <n v="3.225862429223883E-2"/>
    <n v="0"/>
    <n v="0"/>
    <m/>
    <m/>
    <n v="7.0000000000000007E-2"/>
    <n v="7.0000000000000007E-2"/>
    <n v="88.342800000000011"/>
    <m/>
    <n v="88.342800000000011"/>
    <s v="VWB"/>
    <n v="30"/>
    <n v="100"/>
    <n v="1"/>
    <n v="1"/>
    <m/>
    <m/>
    <n v="1"/>
    <s v="Val de Lys Automobiles"/>
    <s v="VOLKSWAGEN"/>
    <m/>
    <s v="Val de Lys "/>
    <n v="1357.04"/>
    <n v="3.225862429223883E-2"/>
    <s v="NON"/>
  </r>
  <r>
    <x v="0"/>
    <s v="C"/>
    <x v="0"/>
    <x v="60"/>
    <d v="2026-02-11T00:00:00"/>
    <m/>
    <m/>
    <m/>
    <m/>
    <m/>
    <n v="0"/>
    <s v="ASLME"/>
    <n v="513442"/>
    <n v="3442"/>
    <s v="WVWZZZE15TP043294"/>
    <s v="DE SMEDT FLORENCE"/>
    <s v="ID 3"/>
    <n v="28533.33"/>
    <n v="1666.67"/>
    <n v="30200"/>
    <n v="21"/>
    <n v="1454"/>
    <n v="95"/>
    <m/>
    <n v="1359"/>
    <n v="4.8145695364238413E-2"/>
    <n v="0"/>
    <n v="-4250"/>
    <m/>
    <m/>
    <n v="7.0000000000000007E-2"/>
    <n v="7.0000000000000007E-2"/>
    <n v="95.13000000000001"/>
    <m/>
    <n v="95.13000000000001"/>
    <s v="VWB"/>
    <n v="30"/>
    <m/>
    <n v="0"/>
    <n v="1"/>
    <m/>
    <m/>
    <n v="0"/>
    <s v="Val de Lys Automobiles"/>
    <s v="VOLKSWAGEN"/>
    <m/>
    <s v="Val de Lys "/>
    <n v="1454"/>
    <n v="4.8145695364238413E-2"/>
    <s v="NON"/>
  </r>
  <r>
    <x v="4"/>
    <s v="C"/>
    <x v="0"/>
    <x v="116"/>
    <d v="2026-06-06T00:00:00"/>
    <m/>
    <m/>
    <m/>
    <m/>
    <m/>
    <n v="0"/>
    <s v="ARLKO"/>
    <n v="513443"/>
    <n v="3443"/>
    <s v="WVGZZZA20TV024514"/>
    <s v="VINCKEVLEUGEL JULIEN"/>
    <s v="T ROC"/>
    <n v="34805.67"/>
    <n v="2866.67"/>
    <n v="37672.339999999997"/>
    <n v="108"/>
    <n v="959.15"/>
    <n v="95"/>
    <m/>
    <n v="864.15"/>
    <n v="2.5460324471482262E-2"/>
    <n v="-2359.2399999999998"/>
    <n v="0"/>
    <m/>
    <m/>
    <n v="0.12"/>
    <n v="0.12"/>
    <n v="103.69799999999999"/>
    <m/>
    <n v="103.69799999999999"/>
    <s v=""/>
    <m/>
    <m/>
    <n v="0"/>
    <n v="1"/>
    <m/>
    <m/>
    <n v="0"/>
    <s v="Valauto Arras"/>
    <s v="VOLKSWAGEN"/>
    <m/>
    <s v="Valauto Arras"/>
    <n v="959.15"/>
    <n v="2.5460324471482262E-2"/>
    <s v="NON"/>
  </r>
  <r>
    <x v="4"/>
    <s v="NP"/>
    <x v="0"/>
    <x v="60"/>
    <d v="2026-02-24T00:00:00"/>
    <m/>
    <m/>
    <m/>
    <s v="x"/>
    <m/>
    <n v="-191.71"/>
    <s v="AREAZ"/>
    <n v="513444"/>
    <n v="3444"/>
    <s v="WVWZZZAW8TU035435"/>
    <s v="BEDU DAVID"/>
    <s v="POLO"/>
    <n v="20605.669999999998"/>
    <n v="679.16"/>
    <n v="21284.829999999998"/>
    <n v="11"/>
    <n v="775.72"/>
    <n v="95"/>
    <m/>
    <n v="680.72"/>
    <n v="3.6444735522905287E-2"/>
    <n v="0"/>
    <n v="-2356.67"/>
    <m/>
    <s v="solde client probleme indemnité rachat mail amandine "/>
    <n v="0.13"/>
    <n v="0.13"/>
    <n v="88.493600000000001"/>
    <m/>
    <n v="88.493600000000001"/>
    <s v="VWB"/>
    <n v="30"/>
    <n v="50"/>
    <n v="1"/>
    <n v="1"/>
    <m/>
    <m/>
    <n v="1"/>
    <s v="Valauto Arras"/>
    <s v="VOLKSWAGEN"/>
    <m/>
    <s v="Valauto Arras"/>
    <n v="775.72"/>
    <n v="3.6444735522905287E-2"/>
    <s v="NON"/>
  </r>
  <r>
    <x v="1"/>
    <s v="C"/>
    <x v="0"/>
    <x v="30"/>
    <d v="2026-05-04T00:00:00"/>
    <m/>
    <m/>
    <m/>
    <m/>
    <m/>
    <n v="0"/>
    <s v="RQGDI"/>
    <n v="513457"/>
    <n v="3457"/>
    <s v="WVWZZZCD5TW239013"/>
    <s v="POLLET FLORENCE"/>
    <s v="GOLF"/>
    <n v="29708.33"/>
    <n v="112.5"/>
    <n v="29820.83"/>
    <n v="32"/>
    <n v="1219.23"/>
    <n v="95"/>
    <m/>
    <n v="1124.23"/>
    <n v="4.0885179922892818E-2"/>
    <n v="0"/>
    <n v="0"/>
    <m/>
    <m/>
    <n v="0.1"/>
    <n v="0.1"/>
    <n v="112.423"/>
    <m/>
    <n v="112.423"/>
    <s v=""/>
    <n v="30"/>
    <m/>
    <n v="0"/>
    <n v="1"/>
    <m/>
    <m/>
    <n v="0"/>
    <s v="Valauto Roncq"/>
    <s v="VOLKSWAGEN"/>
    <m/>
    <s v="Valauto Roncq VW"/>
    <n v="1219.23"/>
    <n v="4.0885179922892818E-2"/>
    <s v="NON"/>
  </r>
  <r>
    <x v="4"/>
    <s v="C"/>
    <x v="0"/>
    <x v="114"/>
    <d v="2026-03-03T00:00:00"/>
    <m/>
    <m/>
    <m/>
    <m/>
    <m/>
    <n v="0"/>
    <s v="ARLKO"/>
    <n v="513465"/>
    <n v="3465"/>
    <s v="WVWZZZAW3TU032314"/>
    <s v="LEMPIRE PIERRE YVES"/>
    <s v="POLO"/>
    <n v="20605.669999999998"/>
    <n v="679.16"/>
    <n v="21284.829999999998"/>
    <n v="14"/>
    <n v="774.94"/>
    <n v="95"/>
    <m/>
    <n v="679.94"/>
    <n v="3.6408089705203192E-2"/>
    <n v="0"/>
    <n v="-2356.67"/>
    <m/>
    <m/>
    <n v="0.13"/>
    <n v="0.13"/>
    <n v="88.392200000000017"/>
    <m/>
    <n v="88.392200000000017"/>
    <s v="VWB"/>
    <n v="30"/>
    <m/>
    <n v="0"/>
    <n v="1"/>
    <m/>
    <m/>
    <n v="0"/>
    <s v="Valauto Arras"/>
    <s v="VOLKSWAGEN"/>
    <m/>
    <s v="Valauto Arras"/>
    <n v="774.94"/>
    <n v="3.6408089705203192E-2"/>
    <s v="NON"/>
  </r>
  <r>
    <x v="4"/>
    <s v="C"/>
    <x v="0"/>
    <x v="10"/>
    <d v="2026-04-24T00:00:00"/>
    <m/>
    <m/>
    <m/>
    <m/>
    <m/>
    <n v="0"/>
    <s v="ARLKO"/>
    <n v="513470"/>
    <n v="3470"/>
    <s v="WVGZZZC13TY094169"/>
    <s v="ROUSSEL MURIELLE"/>
    <s v="T CROSS"/>
    <n v="25139"/>
    <n v="691.67"/>
    <n v="25830.67"/>
    <n v="9"/>
    <n v="1000.02"/>
    <n v="95"/>
    <m/>
    <n v="905.02"/>
    <n v="3.8714442947085773E-2"/>
    <n v="0"/>
    <n v="-3350"/>
    <m/>
    <m/>
    <n v="0.1"/>
    <n v="0.1"/>
    <n v="90.50200000000001"/>
    <m/>
    <n v="90.50200000000001"/>
    <s v=""/>
    <n v="30"/>
    <n v="50"/>
    <n v="1"/>
    <n v="1"/>
    <m/>
    <m/>
    <n v="1"/>
    <s v="Valauto Arras"/>
    <s v="VOLKSWAGEN"/>
    <m/>
    <s v="Valauto Arras"/>
    <n v="1000.02"/>
    <n v="3.8714442947085773E-2"/>
    <s v="NON"/>
  </r>
  <r>
    <x v="0"/>
    <s v="C"/>
    <x v="0"/>
    <x v="110"/>
    <d v="2026-02-18T00:00:00"/>
    <m/>
    <m/>
    <m/>
    <m/>
    <m/>
    <n v="0"/>
    <s v="ASLME"/>
    <n v="513475"/>
    <n v="3475"/>
    <s v="WVWZZZE12TP044113"/>
    <s v="LEGRAND ALEXANDRE"/>
    <s v="ID 3"/>
    <n v="28533.33"/>
    <n v="1666.67"/>
    <n v="30200"/>
    <n v="13"/>
    <n v="1454"/>
    <n v="95"/>
    <m/>
    <n v="1359"/>
    <n v="4.8145695364238413E-2"/>
    <n v="0"/>
    <n v="-4250"/>
    <m/>
    <m/>
    <n v="7.0000000000000007E-2"/>
    <n v="7.0000000000000007E-2"/>
    <n v="95.13000000000001"/>
    <m/>
    <n v="95.13000000000001"/>
    <s v="VWB"/>
    <n v="30"/>
    <m/>
    <n v="0"/>
    <n v="1"/>
    <m/>
    <m/>
    <n v="0"/>
    <s v="Val de Lys Automobiles"/>
    <s v="VOLKSWAGEN"/>
    <m/>
    <s v="Val de Lys "/>
    <n v="1454"/>
    <n v="4.8145695364238413E-2"/>
    <s v="NON"/>
  </r>
  <r>
    <x v="0"/>
    <s v="C"/>
    <x v="0"/>
    <x v="4"/>
    <d v="2026-05-13T00:00:00"/>
    <m/>
    <m/>
    <m/>
    <m/>
    <m/>
    <n v="0"/>
    <s v="ASLME"/>
    <n v="513480"/>
    <n v="3480"/>
    <s v="WVGZZZA2XTV033835"/>
    <s v="JOZEFIAK  FANNY"/>
    <s v="T ROC"/>
    <n v="31472.33"/>
    <n v="641.66999999999996"/>
    <n v="32114"/>
    <n v="92"/>
    <n v="1001.9"/>
    <n v="95"/>
    <m/>
    <n v="906.9"/>
    <n v="3.1198231300990222E-2"/>
    <n v="-2601.2399999999998"/>
    <n v="0"/>
    <m/>
    <m/>
    <n v="0.1"/>
    <n v="0.1"/>
    <n v="90.69"/>
    <m/>
    <n v="90.69"/>
    <s v="VWB"/>
    <n v="0"/>
    <n v="50"/>
    <n v="1"/>
    <n v="1"/>
    <m/>
    <m/>
    <n v="1"/>
    <s v="Val de Lys Automobiles"/>
    <s v="VOLKSWAGEN"/>
    <m/>
    <s v="Val de Lys "/>
    <n v="1001.9"/>
    <n v="3.1198231300990222E-2"/>
    <s v="NON"/>
  </r>
  <r>
    <x v="0"/>
    <s v="C"/>
    <x v="0"/>
    <x v="10"/>
    <d v="2026-04-24T00:00:00"/>
    <m/>
    <m/>
    <m/>
    <m/>
    <m/>
    <m/>
    <s v="ASNMA"/>
    <n v="513483"/>
    <n v="3483"/>
    <s v="WVGZZZE23TE038904"/>
    <s v="NEVELESTYN DAVID"/>
    <s v="ID 4"/>
    <n v="37605"/>
    <n v="3666.67"/>
    <n v="41271.67"/>
    <n v="9"/>
    <n v="2050.69"/>
    <n v="95"/>
    <n v="-107"/>
    <n v="1848.69"/>
    <n v="4.7095016993496996E-2"/>
    <n v="-5566.67"/>
    <n v="0"/>
    <m/>
    <m/>
    <n v="0.1"/>
    <n v="7.0000000000000007E-2"/>
    <n v="184.86900000000003"/>
    <m/>
    <n v="184.86900000000003"/>
    <s v="VWB"/>
    <n v="30"/>
    <n v="50"/>
    <n v="1"/>
    <n v="1"/>
    <m/>
    <m/>
    <n v="1"/>
    <s v="Val de Lys Automobiles"/>
    <s v="VOLKSWAGEN"/>
    <m/>
    <s v="Val de Lys "/>
    <n v="2050.69"/>
    <n v="4.9687594420094947E-2"/>
    <s v="NON"/>
  </r>
  <r>
    <x v="0"/>
    <s v="NP"/>
    <x v="0"/>
    <x v="67"/>
    <d v="2026-04-28T00:00:00"/>
    <m/>
    <m/>
    <m/>
    <s v="x"/>
    <m/>
    <n v="-15433.15"/>
    <s v="ASLME"/>
    <n v="513484"/>
    <n v="3484"/>
    <s v="WVGZZZE25TE029248"/>
    <s v="VALERI ALBANO"/>
    <s v="ID 4"/>
    <n v="33863.33"/>
    <n v="1470.83"/>
    <n v="35334.160000000003"/>
    <n v="40"/>
    <n v="1358.35"/>
    <n v="95"/>
    <m/>
    <n v="1263.3499999999999"/>
    <n v="3.8442968504133104E-2"/>
    <n v="-5653.46"/>
    <n v="0"/>
    <m/>
    <s v="solde client"/>
    <n v="0.13"/>
    <n v="0.13"/>
    <n v="164.2355"/>
    <m/>
    <n v="164.2355"/>
    <s v="VWB"/>
    <n v="30"/>
    <m/>
    <n v="0"/>
    <n v="1"/>
    <m/>
    <m/>
    <n v="0"/>
    <s v="Val de Lys Automobiles"/>
    <s v="VOLKSWAGEN"/>
    <m/>
    <s v="Val de Lys "/>
    <n v="1358.35"/>
    <n v="3.8442968504133104E-2"/>
    <s v="NON"/>
  </r>
  <r>
    <x v="0"/>
    <s v="C"/>
    <x v="0"/>
    <x v="93"/>
    <d v="2026-02-27T00:00:00"/>
    <m/>
    <m/>
    <m/>
    <m/>
    <m/>
    <m/>
    <s v="ASLME"/>
    <n v="513485"/>
    <n v="3485"/>
    <s v="WVGZZZE27TE031177"/>
    <s v="MONTACQ  MAXIME"/>
    <s v="ID 4"/>
    <n v="33863.33"/>
    <n v="1470.83"/>
    <n v="35334.160000000003"/>
    <n v="13"/>
    <n v="1635.07"/>
    <n v="95"/>
    <m/>
    <n v="1540.07"/>
    <n v="4.6274483389445224E-2"/>
    <n v="0"/>
    <n v="-5566.67"/>
    <m/>
    <m/>
    <n v="7.0000000000000007E-2"/>
    <n v="7.0000000000000007E-2"/>
    <n v="107.8049"/>
    <m/>
    <n v="107.8049"/>
    <s v="VWB"/>
    <n v="30"/>
    <m/>
    <n v="0"/>
    <n v="1"/>
    <m/>
    <m/>
    <n v="0"/>
    <s v="Val de Lys Automobiles"/>
    <s v="VOLKSWAGEN"/>
    <m/>
    <s v="Val de Lys "/>
    <n v="1635.07"/>
    <n v="4.6274483389445224E-2"/>
    <s v="NON"/>
  </r>
  <r>
    <x v="4"/>
    <s v="C"/>
    <x v="0"/>
    <x v="72"/>
    <d v="2026-06-25T00:00:00"/>
    <m/>
    <m/>
    <m/>
    <m/>
    <m/>
    <n v="0"/>
    <s v="VSFCA"/>
    <n v="513486"/>
    <n v="3486"/>
    <s v="WVGZZZA29TV078054"/>
    <s v="PR BIO"/>
    <s v="T ROC"/>
    <n v="31472.33"/>
    <n v="1183.3399999999999"/>
    <n v="32655.670000000002"/>
    <n v="75"/>
    <n v="748.11"/>
    <n v="95"/>
    <m/>
    <n v="653.11"/>
    <n v="2.2909038461008453E-2"/>
    <n v="0"/>
    <n v="-3576.03"/>
    <m/>
    <m/>
    <n v="0.12"/>
    <n v="0.13"/>
    <n v="78.373199999999997"/>
    <m/>
    <n v="78.373199999999997"/>
    <s v="VWB"/>
    <m/>
    <m/>
    <n v="0"/>
    <n v="1"/>
    <m/>
    <m/>
    <n v="0"/>
    <s v="Valauto Arras"/>
    <s v="VOLKSWAGEN"/>
    <m/>
    <s v="Sociétés NORD"/>
    <n v="748.11"/>
    <n v="2.2909038461008453E-2"/>
    <s v="NON"/>
  </r>
  <r>
    <x v="4"/>
    <s v="C"/>
    <x v="0"/>
    <x v="102"/>
    <d v="2026-04-24T00:00:00"/>
    <m/>
    <m/>
    <m/>
    <m/>
    <m/>
    <n v="0"/>
    <s v="ARECU"/>
    <n v="513489"/>
    <n v="3489"/>
    <s v="WVGZZZCS1TY021066"/>
    <s v="FALEMPIN JEAN PIERRE"/>
    <s v="TAIGO"/>
    <n v="28597.33"/>
    <n v="-429.17"/>
    <n v="28168.160000000003"/>
    <n v="68"/>
    <n v="303.32"/>
    <n v="95"/>
    <m/>
    <n v="208.32"/>
    <n v="1.0768186491414419E-2"/>
    <n v="0"/>
    <n v="-2106.67"/>
    <m/>
    <m/>
    <n v="0.1"/>
    <n v="0.1"/>
    <n v="20.832000000000001"/>
    <m/>
    <n v="20.832000000000001"/>
    <s v=""/>
    <n v="30"/>
    <m/>
    <n v="0"/>
    <n v="1"/>
    <m/>
    <m/>
    <n v="0"/>
    <s v="Valauto Arras"/>
    <s v="VOLKSWAGEN"/>
    <m/>
    <s v="Valauto Arras"/>
    <n v="303.32"/>
    <n v="1.0768186491414419E-2"/>
    <s v="NON"/>
  </r>
  <r>
    <x v="7"/>
    <s v="C"/>
    <x v="2"/>
    <x v="0"/>
    <d v="2026-01-16T00:00:00"/>
    <m/>
    <m/>
    <m/>
    <m/>
    <m/>
    <n v="0"/>
    <s v="LTHVI"/>
    <n v="513497"/>
    <n v="3497"/>
    <s v="TMBEK6PJXT4014633"/>
    <s v="BENINCASA PAOLO"/>
    <s v="FABIA"/>
    <n v="25125"/>
    <n v="633.33000000000004"/>
    <n v="25758.33"/>
    <n v="148"/>
    <n v="835.09"/>
    <n v="35"/>
    <m/>
    <n v="800.09"/>
    <n v="3.2420191836970799E-2"/>
    <n v="0"/>
    <n v="-2550"/>
    <m/>
    <m/>
    <n v="0.13"/>
    <n v="0.13"/>
    <n v="104.0117"/>
    <m/>
    <n v="104.0117"/>
    <s v="VWB"/>
    <m/>
    <m/>
    <n v="0"/>
    <n v="1"/>
    <m/>
    <m/>
    <n v="0"/>
    <s v="Valauto Lambersart VW"/>
    <s v="SKODA"/>
    <m/>
    <s v="Valauto Lambersart SKODA"/>
    <n v="835.09"/>
    <n v="3.2420191836970799E-2"/>
    <s v="NON"/>
  </r>
  <r>
    <x v="0"/>
    <s v="C"/>
    <x v="0"/>
    <x v="21"/>
    <d v="2026-04-03T00:00:00"/>
    <m/>
    <m/>
    <m/>
    <m/>
    <m/>
    <n v="0"/>
    <s v="ASLME"/>
    <n v="513497"/>
    <n v="3497"/>
    <s v="WVGZZZE24TE042881"/>
    <s v="LECLERCQ ARNAUD"/>
    <s v="ID 4"/>
    <n v="37605"/>
    <n v="2137.5"/>
    <n v="39742.5"/>
    <n v="8"/>
    <n v="636.34"/>
    <n v="95"/>
    <m/>
    <n v="541.34"/>
    <n v="1.601157451091401E-2"/>
    <n v="-5566.67"/>
    <n v="0"/>
    <m/>
    <m/>
    <n v="7.0000000000000007E-2"/>
    <n v="7.0000000000000007E-2"/>
    <n v="37.893800000000006"/>
    <m/>
    <n v="37.893800000000006"/>
    <s v=""/>
    <n v="30"/>
    <m/>
    <n v="0"/>
    <n v="1"/>
    <m/>
    <m/>
    <n v="0"/>
    <s v="Val de Lys Automobiles"/>
    <s v="VOLKSWAGEN"/>
    <m/>
    <s v="Val de Lys "/>
    <n v="636.34"/>
    <n v="1.601157451091401E-2"/>
    <s v="NON"/>
  </r>
  <r>
    <x v="0"/>
    <s v="C"/>
    <x v="0"/>
    <x v="67"/>
    <d v="2026-04-28T00:00:00"/>
    <m/>
    <m/>
    <m/>
    <m/>
    <m/>
    <n v="0"/>
    <s v="ASALA"/>
    <n v="513499"/>
    <n v="3499"/>
    <s v="WVWZZZAW9TU055354"/>
    <s v="THOMAS DEVOS ELISABETH"/>
    <s v="POLO"/>
    <n v="17714"/>
    <n v="404.16"/>
    <n v="18118.16"/>
    <n v="48"/>
    <n v="677.79"/>
    <n v="95"/>
    <m/>
    <n v="582.79"/>
    <n v="3.74094278889247E-2"/>
    <n v="0"/>
    <n v="-966.67"/>
    <m/>
    <m/>
    <n v="7.0000000000000007E-2"/>
    <n v="7.0000000000000007E-2"/>
    <n v="40.795300000000005"/>
    <m/>
    <n v="40.795300000000005"/>
    <s v="VWB"/>
    <n v="30"/>
    <m/>
    <n v="0"/>
    <n v="1"/>
    <m/>
    <m/>
    <n v="0"/>
    <s v="Val de Lys Automobiles"/>
    <s v="VOLKSWAGEN"/>
    <m/>
    <s v="Val de Lys "/>
    <n v="677.79"/>
    <n v="3.74094278889247E-2"/>
    <s v="NON"/>
  </r>
  <r>
    <x v="0"/>
    <s v="C"/>
    <x v="0"/>
    <x v="32"/>
    <d v="2026-01-10T00:00:00"/>
    <m/>
    <m/>
    <m/>
    <m/>
    <m/>
    <n v="0"/>
    <s v="ASNMA"/>
    <n v="513502"/>
    <n v="3502"/>
    <s v="WVGZZZCT5SW451248"/>
    <s v="FAUQUEUR SYLVAIN"/>
    <s v="TIGUAN"/>
    <n v="48321.67"/>
    <n v="1308.3399999999999"/>
    <n v="49630.009999999995"/>
    <n v="15"/>
    <n v="1666.67"/>
    <n v="95.01"/>
    <m/>
    <n v="1571.66"/>
    <n v="3.3581899338726712E-2"/>
    <n v="-7833.33"/>
    <n v="0"/>
    <m/>
    <m/>
    <n v="0.13"/>
    <n v="0.13"/>
    <n v="204.31580000000002"/>
    <m/>
    <n v="204.31580000000002"/>
    <s v="VWB"/>
    <n v="30"/>
    <n v="50"/>
    <n v="1"/>
    <n v="1"/>
    <m/>
    <m/>
    <n v="1"/>
    <s v="Val de Lys Automobiles"/>
    <s v="VOLKSWAGEN"/>
    <m/>
    <s v="Val de Lys "/>
    <n v="1666.67"/>
    <n v="3.3581899338726712E-2"/>
    <s v="NON"/>
  </r>
  <r>
    <x v="0"/>
    <s v="C"/>
    <x v="0"/>
    <x v="46"/>
    <d v="2026-05-05T00:00:00"/>
    <m/>
    <m/>
    <m/>
    <m/>
    <m/>
    <n v="0"/>
    <s v="ASNMA"/>
    <n v="513505"/>
    <n v="3505"/>
    <s v="WVGZZZE25TP506619"/>
    <s v="DEMONT ERIC"/>
    <s v="ID 5"/>
    <n v="41363.33"/>
    <n v="6404.16"/>
    <n v="47767.490000000005"/>
    <n v="13"/>
    <n v="1014.55"/>
    <n v="95"/>
    <m/>
    <n v="919.55"/>
    <n v="2.1239340815269965E-2"/>
    <n v="-7266.66"/>
    <n v="0"/>
    <m/>
    <m/>
    <n v="0.1"/>
    <n v="7.0000000000000007E-2"/>
    <n v="91.954999999999998"/>
    <m/>
    <n v="91.954999999999998"/>
    <s v="VWB"/>
    <n v="30"/>
    <n v="100"/>
    <n v="1"/>
    <n v="1"/>
    <m/>
    <m/>
    <n v="1"/>
    <s v="Val de Lys Automobiles"/>
    <s v="VOLKSWAGEN"/>
    <m/>
    <s v="Val de Lys "/>
    <n v="1014.55"/>
    <n v="2.1239340815269965E-2"/>
    <s v="NON"/>
  </r>
  <r>
    <x v="0"/>
    <s v="C"/>
    <x v="0"/>
    <x v="28"/>
    <d v="2026-04-21T00:00:00"/>
    <m/>
    <m/>
    <m/>
    <m/>
    <m/>
    <n v="0"/>
    <s v="ASNMA"/>
    <n v="513506"/>
    <n v="3506"/>
    <s v="WVGZZZE25TE041531"/>
    <s v="CASSEZ SARAH"/>
    <s v="ID 4"/>
    <n v="37605"/>
    <n v="2345.83"/>
    <n v="39950.83"/>
    <n v="85"/>
    <n v="1834.89"/>
    <n v="95"/>
    <m/>
    <n v="1739.89"/>
    <n v="4.5928707864142E-2"/>
    <n v="-5860"/>
    <n v="0"/>
    <m/>
    <m/>
    <n v="0.08"/>
    <n v="7.0000000000000007E-2"/>
    <n v="139.19120000000001"/>
    <m/>
    <n v="139.19120000000001"/>
    <s v="VWB"/>
    <n v="30"/>
    <n v="50"/>
    <n v="1"/>
    <n v="1"/>
    <m/>
    <m/>
    <n v="1"/>
    <s v="Val de Lys Automobiles"/>
    <s v="VOLKSWAGEN"/>
    <m/>
    <s v="Val de Lys "/>
    <n v="1834.89"/>
    <n v="4.5928707864142E-2"/>
    <s v="NON"/>
  </r>
  <r>
    <x v="0"/>
    <s v="C"/>
    <x v="0"/>
    <x v="76"/>
    <d v="2026-01-10T00:00:00"/>
    <m/>
    <m/>
    <m/>
    <m/>
    <m/>
    <n v="0"/>
    <s v="ASLME"/>
    <n v="513507"/>
    <n v="3507"/>
    <s v="WVGZZZA10TV075681"/>
    <s v="DE BAUW AGATHE"/>
    <s v="T ROC"/>
    <n v="26247.33"/>
    <n v="933.34"/>
    <n v="27180.670000000002"/>
    <n v="4"/>
    <n v="814.09"/>
    <n v="95"/>
    <m/>
    <n v="719.09"/>
    <n v="2.9951064488108643E-2"/>
    <n v="0"/>
    <n v="-3966.67"/>
    <m/>
    <m/>
    <n v="0.13"/>
    <n v="0.13"/>
    <n v="93.481700000000004"/>
    <m/>
    <n v="93.481700000000004"/>
    <s v="VWB"/>
    <n v="30"/>
    <n v="50"/>
    <n v="1"/>
    <n v="1"/>
    <m/>
    <m/>
    <n v="1"/>
    <s v="Val de Lys Automobiles"/>
    <s v="VOLKSWAGEN"/>
    <m/>
    <s v="Val de Lys "/>
    <n v="814.09"/>
    <n v="2.9951064488108643E-2"/>
    <s v="NON"/>
  </r>
  <r>
    <x v="0"/>
    <s v="C"/>
    <x v="0"/>
    <x v="55"/>
    <d v="2026-05-06T00:00:00"/>
    <m/>
    <m/>
    <m/>
    <m/>
    <m/>
    <n v="0"/>
    <s v="ASLME"/>
    <n v="513508"/>
    <n v="3508"/>
    <s v="WVGZZZC17TY082610"/>
    <s v="DURIEU ALAIN"/>
    <s v="T CROSS"/>
    <n v="22622.33"/>
    <n v="775"/>
    <n v="23397.33"/>
    <n v="48"/>
    <n v="749.96"/>
    <n v="95"/>
    <m/>
    <n v="654.96"/>
    <n v="3.2053230005304023E-2"/>
    <n v="-3349.99"/>
    <n v="0"/>
    <m/>
    <m/>
    <n v="0.12"/>
    <n v="0.12"/>
    <n v="78.595200000000006"/>
    <m/>
    <n v="78.595200000000006"/>
    <s v="VWB"/>
    <n v="30"/>
    <n v="100"/>
    <n v="1"/>
    <n v="1"/>
    <m/>
    <m/>
    <n v="1"/>
    <s v="Val de Lys Automobiles"/>
    <s v="VOLKSWAGEN"/>
    <m/>
    <s v="Val de Lys "/>
    <n v="749.96"/>
    <n v="3.2053230005304023E-2"/>
    <s v="NON"/>
  </r>
  <r>
    <x v="0"/>
    <s v="C"/>
    <x v="0"/>
    <x v="41"/>
    <d v="2026-01-14T00:00:00"/>
    <m/>
    <m/>
    <m/>
    <m/>
    <m/>
    <n v="0"/>
    <s v="ASLME"/>
    <n v="513509"/>
    <n v="3509"/>
    <s v="WVGZZZA16TV075507"/>
    <s v="CRUNELLE BEATRICE"/>
    <s v="T ROC"/>
    <n v="26247.33"/>
    <n v="266.67"/>
    <n v="26514"/>
    <n v="11"/>
    <n v="754.75"/>
    <n v="95"/>
    <m/>
    <n v="659.75"/>
    <n v="2.8466093384626988E-2"/>
    <n v="0"/>
    <n v="-3966.67"/>
    <m/>
    <m/>
    <n v="0.13"/>
    <n v="0.13"/>
    <n v="85.767499999999998"/>
    <m/>
    <n v="85.767499999999998"/>
    <s v="VWB"/>
    <n v="30"/>
    <n v="50"/>
    <n v="1"/>
    <n v="1"/>
    <m/>
    <m/>
    <n v="1"/>
    <s v="Val de Lys Automobiles"/>
    <s v="VOLKSWAGEN"/>
    <m/>
    <s v="Val de Lys "/>
    <n v="754.75"/>
    <n v="2.8466093384626988E-2"/>
    <s v="NON"/>
  </r>
  <r>
    <x v="0"/>
    <s v="C"/>
    <x v="0"/>
    <x v="46"/>
    <d v="2026-05-04T00:00:00"/>
    <m/>
    <m/>
    <m/>
    <m/>
    <m/>
    <n v="0"/>
    <s v="ASNMA"/>
    <n v="513511"/>
    <n v="3511"/>
    <s v="WVGZZZA21TV081546"/>
    <s v="PERCHE FREDERIC"/>
    <s v="T ROC"/>
    <n v="34805.67"/>
    <n v="3975"/>
    <n v="38780.67"/>
    <n v="26"/>
    <n v="1157.3900000000001"/>
    <n v="95"/>
    <m/>
    <n v="1062.3900000000001"/>
    <n v="2.9844507585866882E-2"/>
    <n v="0"/>
    <n v="0"/>
    <m/>
    <m/>
    <n v="0.1"/>
    <n v="0.1"/>
    <n v="106.23900000000002"/>
    <m/>
    <n v="106.23900000000002"/>
    <s v=""/>
    <n v="30"/>
    <n v="50"/>
    <n v="1"/>
    <n v="1"/>
    <m/>
    <m/>
    <n v="1"/>
    <s v="Val de Lys Automobiles"/>
    <s v="VOLKSWAGEN"/>
    <m/>
    <s v="Val de Lys "/>
    <n v="1157.3900000000001"/>
    <n v="2.9844507585866882E-2"/>
    <s v="NON"/>
  </r>
  <r>
    <x v="0"/>
    <s v="C"/>
    <x v="0"/>
    <x v="87"/>
    <d v="2026-01-29T00:00:00"/>
    <m/>
    <m/>
    <m/>
    <m/>
    <m/>
    <n v="0"/>
    <s v="ASNMA"/>
    <n v="513512"/>
    <n v="3512"/>
    <s v="WVGZZZA1XTV063649"/>
    <s v="FOURNIER  LAURENCE"/>
    <s v="T ROC"/>
    <n v="26247.33"/>
    <n v="266.67"/>
    <n v="26514"/>
    <n v="16"/>
    <n v="1421.42"/>
    <n v="95"/>
    <m/>
    <n v="1326.42"/>
    <n v="5.3610168213019539E-2"/>
    <n v="0"/>
    <n v="-3966.67"/>
    <m/>
    <m/>
    <n v="0.13"/>
    <n v="0.13"/>
    <n v="172.43460000000002"/>
    <m/>
    <n v="172.43460000000002"/>
    <s v=""/>
    <n v="30"/>
    <n v="50"/>
    <n v="1"/>
    <n v="1"/>
    <m/>
    <m/>
    <n v="1"/>
    <s v="Val de Lys Automobiles"/>
    <s v="VOLKSWAGEN"/>
    <m/>
    <s v="Val de Lys "/>
    <n v="1421.42"/>
    <n v="5.3610168213019539E-2"/>
    <s v="NON"/>
  </r>
  <r>
    <x v="0"/>
    <s v="C"/>
    <x v="0"/>
    <x v="102"/>
    <d v="2026-04-28T00:00:00"/>
    <m/>
    <m/>
    <m/>
    <m/>
    <m/>
    <n v="0"/>
    <s v="ASALA"/>
    <n v="513513"/>
    <n v="3513"/>
    <s v="WVGZZZC13TY085262"/>
    <s v="DELATTRE MARIE-CLAIRE"/>
    <s v="T CROSS"/>
    <n v="28122.33"/>
    <n v="1075.01"/>
    <n v="29197.34"/>
    <n v="25"/>
    <n v="799.32"/>
    <n v="95"/>
    <m/>
    <n v="704.32"/>
    <n v="2.7376466486330606E-2"/>
    <n v="0"/>
    <n v="-2166.66"/>
    <m/>
    <m/>
    <n v="0.1"/>
    <n v="0.1"/>
    <n v="70.432000000000002"/>
    <m/>
    <n v="70.432000000000002"/>
    <s v=""/>
    <n v="30"/>
    <m/>
    <n v="0"/>
    <n v="1"/>
    <m/>
    <m/>
    <n v="0"/>
    <s v="Val de Lys Automobiles"/>
    <s v="VOLKSWAGEN"/>
    <m/>
    <s v="Val de Lys "/>
    <n v="799.32"/>
    <n v="2.7376466486330606E-2"/>
    <s v="NON"/>
  </r>
  <r>
    <x v="0"/>
    <s v="C"/>
    <x v="0"/>
    <x v="84"/>
    <d v="2026-05-27T00:00:00"/>
    <m/>
    <m/>
    <m/>
    <m/>
    <m/>
    <n v="0"/>
    <s v="ASLME"/>
    <n v="513521"/>
    <n v="3521"/>
    <s v="WVGZZZA22TV054212"/>
    <s v="DENEUVILLE JEAN-FRANCOIS"/>
    <s v="T ROC"/>
    <n v="34805.67"/>
    <n v="1475.01"/>
    <n v="36280.68"/>
    <n v="83"/>
    <n v="1270.1099999999999"/>
    <n v="95"/>
    <m/>
    <n v="1175.1099999999999"/>
    <n v="3.5007888496025978E-2"/>
    <n v="-916.67"/>
    <n v="0"/>
    <m/>
    <m/>
    <n v="0.1"/>
    <n v="0.1"/>
    <n v="117.511"/>
    <m/>
    <n v="117.511"/>
    <s v="VWB"/>
    <n v="1"/>
    <s v="0"/>
    <n v="1"/>
    <n v="1"/>
    <m/>
    <m/>
    <n v="1"/>
    <s v="Val de Lys Automobiles"/>
    <s v="VOLKSWAGEN"/>
    <m/>
    <s v="Val de Lys "/>
    <n v="1270.1099999999999"/>
    <n v="3.5007888496025978E-2"/>
    <s v="NON"/>
  </r>
  <r>
    <x v="0"/>
    <s v="C"/>
    <x v="0"/>
    <x v="38"/>
    <d v="2026-04-09T00:00:00"/>
    <m/>
    <m/>
    <m/>
    <m/>
    <m/>
    <n v="0"/>
    <s v="ASNMA"/>
    <n v="513526"/>
    <n v="3526"/>
    <s v="WVWZZZE13TP060028"/>
    <s v="LECOMTE FLORENCE"/>
    <s v="ID 3"/>
    <n v="32700"/>
    <n v="2358.34"/>
    <n v="35058.339999999997"/>
    <n v="8"/>
    <n v="672.63"/>
    <n v="95"/>
    <m/>
    <n v="577.63"/>
    <n v="1.9186019646109886E-2"/>
    <n v="0"/>
    <n v="-4166.67"/>
    <m/>
    <m/>
    <n v="0.1"/>
    <n v="0.1"/>
    <n v="57.763000000000005"/>
    <m/>
    <n v="57.763000000000005"/>
    <s v="VWB"/>
    <n v="30"/>
    <n v="50"/>
    <n v="1"/>
    <n v="1"/>
    <m/>
    <m/>
    <n v="1"/>
    <s v="Val de Lys Automobiles"/>
    <s v="VOLKSWAGEN"/>
    <m/>
    <s v="Val de Lys "/>
    <n v="672.63"/>
    <n v="1.9186019646109886E-2"/>
    <s v="NON"/>
  </r>
  <r>
    <x v="0"/>
    <s v="C"/>
    <x v="0"/>
    <x v="59"/>
    <d v="2026-03-17T00:00:00"/>
    <m/>
    <m/>
    <m/>
    <m/>
    <m/>
    <m/>
    <s v="ASLME"/>
    <n v="513528"/>
    <n v="3528"/>
    <s v="WVGZZZC12TY072020"/>
    <s v="ROUSSEAU ANNE FRANCOISE"/>
    <s v="T CROSS"/>
    <n v="25139"/>
    <n v="920.84"/>
    <n v="26059.84"/>
    <n v="15"/>
    <n v="915.03"/>
    <n v="95"/>
    <m/>
    <n v="820.03"/>
    <n v="3.5112648427618895E-2"/>
    <n v="0"/>
    <n v="-2016.66"/>
    <m/>
    <m/>
    <n v="7.0000000000000007E-2"/>
    <n v="7.0000000000000007E-2"/>
    <n v="57.402100000000004"/>
    <m/>
    <n v="57.402100000000004"/>
    <s v="VWB"/>
    <m/>
    <m/>
    <n v="0"/>
    <n v="1"/>
    <m/>
    <m/>
    <n v="0"/>
    <s v="Val de Lys Automobiles"/>
    <s v="VOLKSWAGEN"/>
    <m/>
    <s v="Val de Lys "/>
    <n v="915.03"/>
    <n v="3.5112648427618895E-2"/>
    <s v="NON"/>
  </r>
  <r>
    <x v="0"/>
    <s v="C"/>
    <x v="0"/>
    <x v="11"/>
    <d v="2026-06-04T00:00:00"/>
    <m/>
    <m/>
    <m/>
    <m/>
    <m/>
    <n v="0"/>
    <s v="ASNMA"/>
    <n v="513530"/>
    <n v="3530"/>
    <s v="WVGZZZE21TE046127"/>
    <s v="VANSEVEREN PASCAL"/>
    <s v="ID 4"/>
    <n v="37605"/>
    <n v="2537.5"/>
    <n v="40142.5"/>
    <n v="7"/>
    <n v="1864.15"/>
    <n v="95"/>
    <m/>
    <n v="1769.15"/>
    <n v="4.6438313508127299E-2"/>
    <n v="0"/>
    <n v="-5566.67"/>
    <m/>
    <m/>
    <n v="0.1"/>
    <n v="0.1"/>
    <n v="176.91500000000002"/>
    <m/>
    <n v="176.91500000000002"/>
    <s v="VWB"/>
    <n v="30"/>
    <n v="50"/>
    <n v="1"/>
    <n v="1"/>
    <m/>
    <m/>
    <n v="1"/>
    <s v="Val de Lys Automobiles"/>
    <s v="VOLKSWAGEN"/>
    <m/>
    <s v="Val de Lys "/>
    <n v="1864.15"/>
    <n v="4.6438313508127299E-2"/>
    <s v="NON"/>
  </r>
  <r>
    <x v="0"/>
    <s v="C"/>
    <x v="0"/>
    <x v="7"/>
    <d v="2026-02-26T00:00:00"/>
    <m/>
    <m/>
    <m/>
    <m/>
    <m/>
    <m/>
    <s v="ASLME"/>
    <n v="513531"/>
    <n v="3531"/>
    <s v="WVWZZZAW0TU031296"/>
    <s v="VERSTRAET LAURENT"/>
    <s v="POLO"/>
    <n v="20605.669999999998"/>
    <n v="179.16"/>
    <n v="20784.829999999998"/>
    <n v="30"/>
    <n v="739.95"/>
    <n v="95"/>
    <m/>
    <n v="644.95000000000005"/>
    <n v="3.5600483621949286E-2"/>
    <n v="0"/>
    <n v="-1690.01"/>
    <m/>
    <m/>
    <n v="0.1"/>
    <n v="7.0000000000000007E-2"/>
    <n v="64.495000000000005"/>
    <m/>
    <n v="64.495000000000005"/>
    <s v="VWB"/>
    <n v="30"/>
    <m/>
    <n v="0"/>
    <n v="1"/>
    <m/>
    <m/>
    <n v="0"/>
    <s v="Val de Lys Automobiles"/>
    <s v="VOLKSWAGEN"/>
    <m/>
    <s v="Val de Lys "/>
    <n v="739.95"/>
    <n v="3.5600483621949286E-2"/>
    <s v="NON"/>
  </r>
  <r>
    <x v="7"/>
    <s v="C"/>
    <x v="2"/>
    <x v="36"/>
    <d v="2026-02-11T00:00:00"/>
    <m/>
    <m/>
    <m/>
    <m/>
    <m/>
    <n v="0"/>
    <s v="VSGNI"/>
    <n v="513533"/>
    <n v="3533"/>
    <s v="TMBER6NW1T3084019"/>
    <s v="DISTA"/>
    <s v="SCALA/ROOMSTER"/>
    <n v="25450"/>
    <n v="583.33000000000004"/>
    <n v="26033.33"/>
    <n v="45"/>
    <n v="816"/>
    <n v="35"/>
    <m/>
    <n v="781"/>
    <n v="3.134443423104151E-2"/>
    <n v="0"/>
    <n v="0"/>
    <m/>
    <m/>
    <n v="0.1"/>
    <n v="0.1"/>
    <n v="78.100000000000009"/>
    <m/>
    <n v="78.100000000000009"/>
    <s v="VWB"/>
    <n v="0"/>
    <n v="20"/>
    <n v="1"/>
    <n v="1"/>
    <m/>
    <m/>
    <n v="1"/>
    <s v="Valauto Lambersart VW"/>
    <s v="SKODA"/>
    <m/>
    <s v="Sociétés NORD"/>
    <n v="816"/>
    <n v="3.134443423104151E-2"/>
    <s v="NON"/>
  </r>
  <r>
    <x v="0"/>
    <s v="C"/>
    <x v="0"/>
    <x v="48"/>
    <d v="2026-05-20T00:00:00"/>
    <m/>
    <m/>
    <m/>
    <m/>
    <m/>
    <n v="0"/>
    <s v="ASLME"/>
    <n v="513534"/>
    <n v="3534"/>
    <s v="WVGZZZE22TE043415"/>
    <s v="CHOPIN SEBASTIEN"/>
    <s v="ID 4"/>
    <n v="33863.33"/>
    <n v="1116.6600000000001"/>
    <n v="34979.990000000005"/>
    <n v="15"/>
    <n v="63.59"/>
    <n v="95"/>
    <m/>
    <n v="-31.409999999999997"/>
    <n v="1.8178964602334076E-3"/>
    <n v="-4860"/>
    <n v="0"/>
    <m/>
    <s v="marge négative"/>
    <m/>
    <n v="7.0000000000000007E-2"/>
    <n v="0"/>
    <m/>
    <n v="0"/>
    <s v="VWB"/>
    <n v="1"/>
    <s v="0"/>
    <n v="1"/>
    <n v="1"/>
    <m/>
    <m/>
    <n v="1"/>
    <s v="Val de Lys Automobiles"/>
    <s v="VOLKSWAGEN"/>
    <m/>
    <s v="Val de Lys "/>
    <n v="63.59"/>
    <n v="1.8178964602334076E-3"/>
    <s v="NON"/>
  </r>
  <r>
    <x v="0"/>
    <s v="C"/>
    <x v="0"/>
    <x v="102"/>
    <d v="2026-04-27T00:00:00"/>
    <m/>
    <m/>
    <m/>
    <m/>
    <m/>
    <n v="0"/>
    <s v="VRGWI"/>
    <n v="513537"/>
    <n v="3537"/>
    <s v="WVGZZZE22TE043561"/>
    <s v="TNRV"/>
    <s v="ID 4"/>
    <n v="37605"/>
    <n v="1454.16"/>
    <n v="39059.160000000003"/>
    <n v="38"/>
    <n v="1266.77"/>
    <n v="95"/>
    <m/>
    <n v="1171.77"/>
    <n v="3.2432085073002076E-2"/>
    <n v="0"/>
    <n v="0"/>
    <m/>
    <m/>
    <n v="0.1"/>
    <n v="0.1"/>
    <n v="117.17700000000001"/>
    <m/>
    <n v="117.17700000000001"/>
    <s v="VWB"/>
    <n v="0"/>
    <s v="0"/>
    <n v="1"/>
    <n v="1"/>
    <m/>
    <m/>
    <n v="1"/>
    <s v="Val de Lys Automobiles"/>
    <s v="VOLKSWAGEN"/>
    <m/>
    <s v="Valauto PRO NORD"/>
    <n v="1266.77"/>
    <n v="3.2432085073002076E-2"/>
    <s v="NON"/>
  </r>
  <r>
    <x v="0"/>
    <s v="C"/>
    <x v="0"/>
    <x v="102"/>
    <d v="2026-04-27T00:00:00"/>
    <m/>
    <m/>
    <m/>
    <m/>
    <m/>
    <n v="0"/>
    <s v="VRGWI"/>
    <n v="513538"/>
    <n v="3538"/>
    <s v="WVGZZZE24TE043822"/>
    <s v="2BSL"/>
    <s v="ID 4"/>
    <n v="37605"/>
    <n v="1454.16"/>
    <n v="39059.160000000003"/>
    <n v="34"/>
    <n v="1266.77"/>
    <n v="95"/>
    <m/>
    <n v="1171.77"/>
    <n v="3.2432085073002076E-2"/>
    <n v="0"/>
    <n v="0"/>
    <m/>
    <m/>
    <n v="0.1"/>
    <n v="0.1"/>
    <n v="117.17700000000001"/>
    <m/>
    <n v="117.17700000000001"/>
    <s v="VWB"/>
    <n v="0"/>
    <s v="0"/>
    <n v="1"/>
    <n v="1"/>
    <m/>
    <m/>
    <n v="1"/>
    <s v="Val de Lys Automobiles"/>
    <s v="VOLKSWAGEN"/>
    <m/>
    <s v="Valauto PRO NORD"/>
    <n v="1266.77"/>
    <n v="3.2432085073002076E-2"/>
    <s v="NON"/>
  </r>
  <r>
    <x v="0"/>
    <s v="C"/>
    <x v="0"/>
    <x v="102"/>
    <d v="2026-04-27T00:00:00"/>
    <m/>
    <m/>
    <m/>
    <m/>
    <m/>
    <n v="0"/>
    <s v="VRGWI"/>
    <n v="513539"/>
    <n v="3539"/>
    <s v="WVWZZZE19TP060096"/>
    <s v="TNRV"/>
    <s v="ID 3"/>
    <n v="32700"/>
    <n v="1500"/>
    <n v="34200"/>
    <n v="20"/>
    <n v="779"/>
    <n v="95"/>
    <m/>
    <n v="684"/>
    <n v="2.2777777777777779E-2"/>
    <n v="0"/>
    <n v="0"/>
    <m/>
    <m/>
    <n v="0.1"/>
    <n v="0.1"/>
    <n v="68.400000000000006"/>
    <m/>
    <n v="68.400000000000006"/>
    <s v="VWB"/>
    <n v="0"/>
    <s v="0"/>
    <n v="1"/>
    <n v="1"/>
    <m/>
    <m/>
    <n v="1"/>
    <s v="Val de Lys Automobiles"/>
    <s v="VOLKSWAGEN"/>
    <m/>
    <s v="Valauto PRO NORD"/>
    <n v="779"/>
    <n v="2.2777777777777779E-2"/>
    <s v="NON"/>
  </r>
  <r>
    <x v="0"/>
    <s v="C"/>
    <x v="0"/>
    <x v="98"/>
    <d v="2026-04-30T00:00:00"/>
    <m/>
    <m/>
    <m/>
    <m/>
    <m/>
    <n v="0"/>
    <s v="ASNMA"/>
    <n v="513541"/>
    <n v="3541"/>
    <s v="WVWZZZE11TP061002"/>
    <s v="PERCHE DIDIER"/>
    <s v="ID 3"/>
    <n v="35200"/>
    <n v="2866.67"/>
    <n v="38066.67"/>
    <n v="22"/>
    <n v="884.68"/>
    <n v="95"/>
    <m/>
    <n v="789.68"/>
    <n v="2.3240278175106991E-2"/>
    <n v="0"/>
    <n v="-4166.67"/>
    <m/>
    <m/>
    <n v="7.0000000000000007E-2"/>
    <n v="7.0000000000000007E-2"/>
    <n v="55.2776"/>
    <m/>
    <n v="55.2776"/>
    <s v=""/>
    <n v="30"/>
    <n v="50"/>
    <n v="1"/>
    <n v="1"/>
    <m/>
    <m/>
    <n v="1"/>
    <s v="Val de Lys Automobiles"/>
    <s v="VOLKSWAGEN"/>
    <m/>
    <s v="Val de Lys "/>
    <n v="884.68"/>
    <n v="2.3240278175106991E-2"/>
    <s v="NON"/>
  </r>
  <r>
    <x v="0"/>
    <s v="C"/>
    <x v="0"/>
    <x v="123"/>
    <d v="2026-03-02T00:00:00"/>
    <m/>
    <m/>
    <m/>
    <m/>
    <m/>
    <n v="0"/>
    <s v="ASLME"/>
    <n v="513544"/>
    <n v="3544"/>
    <s v="WVWZZZE15TP011414"/>
    <s v="SPORT IMAJ"/>
    <s v="ID 3"/>
    <n v="32700"/>
    <n v="833.33"/>
    <n v="33533.33"/>
    <n v="18"/>
    <n v="430.33000000000015"/>
    <n v="95"/>
    <m/>
    <n v="335.33000000000015"/>
    <n v="1.2832903860129613E-2"/>
    <n v="-3856.33"/>
    <n v="0"/>
    <m/>
    <m/>
    <n v="0.13"/>
    <n v="0.13"/>
    <n v="43.592900000000022"/>
    <m/>
    <n v="43.592900000000022"/>
    <s v="VWB"/>
    <n v="0"/>
    <s v="0"/>
    <n v="1"/>
    <n v="1"/>
    <m/>
    <m/>
    <n v="1"/>
    <s v="Val de Lys Automobiles"/>
    <s v="VOLKSWAGEN"/>
    <m/>
    <s v="Val de Lys "/>
    <n v="430.33000000000015"/>
    <n v="1.2832903860129613E-2"/>
    <s v="NON"/>
  </r>
  <r>
    <x v="0"/>
    <s v="C"/>
    <x v="0"/>
    <x v="88"/>
    <d v="2026-05-29T00:00:00"/>
    <m/>
    <m/>
    <m/>
    <m/>
    <m/>
    <n v="0"/>
    <s v="LTMEL"/>
    <n v="513545"/>
    <n v="3545"/>
    <s v="WVWZZZCD7TW419903"/>
    <s v="BECQUET"/>
    <s v="GOLF"/>
    <n v="40541.67"/>
    <n v="2408.34"/>
    <n v="42950.009999999995"/>
    <n v="34"/>
    <n v="954.01"/>
    <n v="95"/>
    <m/>
    <n v="859.01"/>
    <n v="2.2212101929661953E-2"/>
    <n v="0"/>
    <n v="0"/>
    <m/>
    <m/>
    <m/>
    <n v="0"/>
    <n v="0"/>
    <m/>
    <n v="0"/>
    <s v="VWB"/>
    <n v="0"/>
    <s v="0"/>
    <n v="1"/>
    <n v="1"/>
    <m/>
    <m/>
    <n v="1"/>
    <s v="Val de Lys Automobiles"/>
    <s v="VOLKSWAGEN"/>
    <m/>
    <s v="Sociétés NORD"/>
    <n v="954.01"/>
    <n v="2.2212101929661953E-2"/>
    <s v="NON"/>
  </r>
  <r>
    <x v="0"/>
    <s v="C"/>
    <x v="0"/>
    <x v="31"/>
    <d v="2026-03-05T00:00:00"/>
    <m/>
    <m/>
    <m/>
    <m/>
    <m/>
    <n v="0"/>
    <s v="ASALA"/>
    <n v="513546"/>
    <n v="3546"/>
    <s v="WVWZZZAW6TU032162"/>
    <s v="DAMMAN GEOFFRAY"/>
    <s v="POLO"/>
    <n v="22430.67"/>
    <n v="904.16"/>
    <n v="23334.829999999998"/>
    <n v="12"/>
    <n v="709.5"/>
    <n v="95"/>
    <m/>
    <n v="614.5"/>
    <n v="3.040519258121872E-2"/>
    <n v="0"/>
    <n v="-2333.48"/>
    <m/>
    <m/>
    <n v="0.13"/>
    <n v="0.13"/>
    <n v="79.885000000000005"/>
    <m/>
    <n v="79.885000000000005"/>
    <s v="VWB"/>
    <n v="30"/>
    <n v="50"/>
    <n v="1"/>
    <n v="1"/>
    <m/>
    <m/>
    <n v="1"/>
    <s v="Val de Lys Automobiles"/>
    <s v="VOLKSWAGEN"/>
    <m/>
    <s v="Val de Lys "/>
    <n v="709.5"/>
    <n v="3.040519258121872E-2"/>
    <s v="NON"/>
  </r>
  <r>
    <x v="7"/>
    <s v="C"/>
    <x v="2"/>
    <x v="74"/>
    <d v="2026-03-06T00:00:00"/>
    <m/>
    <m/>
    <m/>
    <m/>
    <m/>
    <n v="0"/>
    <s v="LESQU"/>
    <n v="513549"/>
    <n v="3549"/>
    <s v="TMBEK6PJ6T4017495"/>
    <s v="ELOIRE DAMIEN"/>
    <s v="FABIA"/>
    <n v="25125"/>
    <n v="941.66"/>
    <n v="26066.66"/>
    <n v="185"/>
    <n v="1148.67"/>
    <n v="35"/>
    <m/>
    <n v="1113.67"/>
    <n v="4.4066635311159931E-2"/>
    <n v="-3378"/>
    <n v="0"/>
    <m/>
    <m/>
    <n v="0.13"/>
    <n v="0.13"/>
    <n v="144.77710000000002"/>
    <m/>
    <n v="144.77710000000002"/>
    <s v=""/>
    <m/>
    <m/>
    <n v="0"/>
    <n v="1"/>
    <m/>
    <m/>
    <n v="0"/>
    <s v="Valauto Lambersart VW"/>
    <s v="SKODA"/>
    <m/>
    <s v="Valauto Lambersart SKODA"/>
    <n v="1148.67"/>
    <n v="4.4066635311159931E-2"/>
    <s v="NON"/>
  </r>
  <r>
    <x v="7"/>
    <s v="C"/>
    <x v="2"/>
    <x v="109"/>
    <d v="2026-04-15T00:00:00"/>
    <m/>
    <m/>
    <m/>
    <m/>
    <m/>
    <n v="0"/>
    <s v="VSGNI"/>
    <n v="513568"/>
    <n v="3568"/>
    <s v="TMBJW7PS3TT084336"/>
    <s v="DE BOSSCHER AURELIEN"/>
    <s v="KODIAQ"/>
    <n v="42666.66"/>
    <n v="583.33000000000004"/>
    <n v="43249.990000000005"/>
    <n v="38"/>
    <n v="1194.0999999999999"/>
    <n v="35"/>
    <m/>
    <n v="1159.0999999999999"/>
    <n v="2.7609254938556049E-2"/>
    <n v="0"/>
    <n v="0"/>
    <m/>
    <m/>
    <n v="0.1"/>
    <n v="0.1"/>
    <n v="115.91"/>
    <m/>
    <n v="115.91"/>
    <s v="VWB"/>
    <n v="0"/>
    <n v="20"/>
    <n v="1"/>
    <n v="1"/>
    <m/>
    <m/>
    <n v="1"/>
    <s v="Valauto Lambersart VW"/>
    <s v="SKODA"/>
    <m/>
    <s v="Sociétés NORD"/>
    <n v="1194.0999999999999"/>
    <n v="2.7609254938556049E-2"/>
    <s v="NON"/>
  </r>
  <r>
    <x v="4"/>
    <s v="C"/>
    <x v="0"/>
    <x v="109"/>
    <d v="2026-04-03T00:00:00"/>
    <m/>
    <m/>
    <m/>
    <m/>
    <m/>
    <n v="0"/>
    <s v="ARECU"/>
    <n v="513568"/>
    <n v="3568"/>
    <s v="WVWZZZAWXTU035615"/>
    <s v="EVRARD JULIE"/>
    <s v="POLO"/>
    <n v="20605.669999999998"/>
    <n v="91.66"/>
    <n v="20697.329999999998"/>
    <n v="42"/>
    <n v="650.48"/>
    <n v="95"/>
    <m/>
    <n v="555.48"/>
    <n v="3.1428208372770793E-2"/>
    <n v="-2356.67"/>
    <n v="0"/>
    <m/>
    <m/>
    <n v="0.1"/>
    <n v="0.1"/>
    <n v="55.548000000000002"/>
    <m/>
    <n v="55.548000000000002"/>
    <s v="VWB"/>
    <n v="30"/>
    <m/>
    <n v="0"/>
    <n v="1"/>
    <m/>
    <m/>
    <n v="0"/>
    <s v="Valauto Arras"/>
    <s v="VOLKSWAGEN"/>
    <m/>
    <s v="Valauto Arras"/>
    <n v="650.48"/>
    <n v="3.1428208372770793E-2"/>
    <s v="NON"/>
  </r>
  <r>
    <x v="4"/>
    <s v="C"/>
    <x v="0"/>
    <x v="44"/>
    <d v="2026-05-09T00:00:00"/>
    <m/>
    <m/>
    <m/>
    <m/>
    <m/>
    <n v="0"/>
    <s v="ARLKO"/>
    <n v="513572"/>
    <n v="3572"/>
    <s v="WVGZZZA23TV088059"/>
    <s v="JESSENNE JEAN PIERRE"/>
    <s v="T ROC"/>
    <n v="27305.67"/>
    <n v="975"/>
    <n v="28280.67"/>
    <n v="22"/>
    <n v="325.7"/>
    <n v="95"/>
    <m/>
    <n v="230.7"/>
    <n v="1.151670027619572E-2"/>
    <n v="-916.67"/>
    <n v="0"/>
    <m/>
    <m/>
    <n v="0.1"/>
    <n v="0.1"/>
    <n v="23.07"/>
    <m/>
    <n v="23.07"/>
    <s v=""/>
    <n v="30"/>
    <m/>
    <n v="0"/>
    <n v="1"/>
    <m/>
    <m/>
    <n v="0"/>
    <s v="Valauto Arras"/>
    <s v="VOLKSWAGEN"/>
    <m/>
    <s v="Valauto Arras"/>
    <n v="325.7"/>
    <n v="1.151670027619572E-2"/>
    <s v="NON"/>
  </r>
  <r>
    <x v="4"/>
    <s v="C"/>
    <x v="0"/>
    <x v="88"/>
    <d v="2026-05-29T00:00:00"/>
    <m/>
    <m/>
    <m/>
    <m/>
    <m/>
    <n v="0"/>
    <s v="ARLKO"/>
    <n v="513573"/>
    <n v="3573"/>
    <s v="WVGZZZE25TE055607"/>
    <s v="AGENCE PICARDE DES BOIS"/>
    <s v="ID 4"/>
    <n v="38438.33"/>
    <n v="3558.33"/>
    <n v="41996.66"/>
    <n v="6"/>
    <n v="1327.38"/>
    <n v="95"/>
    <m/>
    <n v="1232.3800000000001"/>
    <n v="3.1606799207365539E-2"/>
    <n v="0"/>
    <n v="0"/>
    <m/>
    <m/>
    <n v="0.1"/>
    <n v="0.1"/>
    <n v="123.23800000000001"/>
    <m/>
    <n v="123.23800000000001"/>
    <s v="VWB"/>
    <n v="0"/>
    <n v="50"/>
    <n v="1"/>
    <n v="1"/>
    <m/>
    <m/>
    <n v="1"/>
    <s v="Valauto Arras"/>
    <s v="VOLKSWAGEN"/>
    <m/>
    <s v="Valauto Arras"/>
    <n v="1327.38"/>
    <n v="3.1606799207365539E-2"/>
    <s v="NON"/>
  </r>
  <r>
    <x v="4"/>
    <s v="C"/>
    <x v="0"/>
    <x v="84"/>
    <d v="2026-05-27T00:00:00"/>
    <m/>
    <m/>
    <m/>
    <m/>
    <m/>
    <n v="0"/>
    <s v="ARLKO"/>
    <n v="513574"/>
    <n v="3574"/>
    <s v="WVWZZZE11TP067303"/>
    <s v="LOUCHART LOUIS"/>
    <s v="ID 3"/>
    <n v="28533.33"/>
    <n v="1250"/>
    <n v="29783.33"/>
    <n v="22"/>
    <n v="1185.25"/>
    <n v="95"/>
    <m/>
    <n v="1090.25"/>
    <n v="3.9795751516032624E-2"/>
    <n v="-3666.67"/>
    <n v="0"/>
    <m/>
    <m/>
    <n v="0.08"/>
    <n v="7.0000000000000007E-2"/>
    <n v="87.22"/>
    <m/>
    <n v="87.22"/>
    <s v="VWB"/>
    <n v="0"/>
    <m/>
    <n v="0"/>
    <n v="1"/>
    <m/>
    <m/>
    <n v="0"/>
    <s v="Valauto Arras"/>
    <s v="VOLKSWAGEN"/>
    <m/>
    <s v="Valauto Arras"/>
    <n v="1185.25"/>
    <n v="3.9795751516032624E-2"/>
    <s v="NON"/>
  </r>
  <r>
    <x v="0"/>
    <s v="C"/>
    <x v="0"/>
    <x v="22"/>
    <d v="2026-06-04T00:00:00"/>
    <m/>
    <m/>
    <m/>
    <m/>
    <m/>
    <m/>
    <s v="ASLME"/>
    <n v="513575"/>
    <n v="3575"/>
    <s v="WVGZZZC19VY002856"/>
    <s v="MONSTERLEET JEAN"/>
    <s v="T CROSS"/>
    <n v="23872.33"/>
    <n v="858.33"/>
    <n v="24730.660000000003"/>
    <n v="36"/>
    <n v="933"/>
    <n v="95"/>
    <m/>
    <n v="838"/>
    <n v="3.7726449678253629E-2"/>
    <n v="0"/>
    <n v="-3549.99"/>
    <m/>
    <m/>
    <n v="0.12"/>
    <n v="0.12"/>
    <n v="100.56"/>
    <m/>
    <n v="100.56"/>
    <s v=""/>
    <n v="30"/>
    <m/>
    <n v="0"/>
    <n v="1"/>
    <m/>
    <m/>
    <n v="0"/>
    <s v="Val de Lys Automobiles"/>
    <s v="VOLKSWAGEN"/>
    <m/>
    <s v="Val de Lys "/>
    <n v="933"/>
    <n v="3.7726449678253629E-2"/>
    <s v="NON"/>
  </r>
  <r>
    <x v="4"/>
    <s v="C"/>
    <x v="0"/>
    <x v="47"/>
    <d v="2026-05-04T00:00:00"/>
    <m/>
    <m/>
    <m/>
    <m/>
    <m/>
    <n v="0"/>
    <s v="ARAWA"/>
    <n v="513577"/>
    <n v="3577"/>
    <s v="WVGZZZC17TY075320"/>
    <s v="CATTEAU MARIE HELENE"/>
    <s v="T CROSS"/>
    <n v="29947.33"/>
    <n v="-1141.67"/>
    <n v="28805.660000000003"/>
    <n v="30"/>
    <n v="957.83"/>
    <n v="95"/>
    <n v="-350"/>
    <n v="512.83000000000004"/>
    <n v="2.1101061388629872E-2"/>
    <n v="0"/>
    <n v="-3349.99"/>
    <m/>
    <m/>
    <n v="0.1"/>
    <n v="0.1"/>
    <n v="51.283000000000008"/>
    <m/>
    <n v="51.283000000000008"/>
    <s v="VWB"/>
    <n v="30"/>
    <n v="50"/>
    <n v="1"/>
    <n v="1"/>
    <m/>
    <m/>
    <n v="1"/>
    <s v="Valauto Arras"/>
    <s v="VOLKSWAGEN"/>
    <m/>
    <s v="Valauto Arras"/>
    <n v="957.83"/>
    <n v="3.3251451277283697E-2"/>
    <s v="NON"/>
  </r>
  <r>
    <x v="4"/>
    <s v="C"/>
    <x v="0"/>
    <x v="88"/>
    <d v="2026-05-29T00:00:00"/>
    <m/>
    <m/>
    <m/>
    <m/>
    <m/>
    <n v="0"/>
    <s v="AREAZ"/>
    <n v="513578"/>
    <n v="3578"/>
    <s v="WVGZZZE20TE055045"/>
    <s v="HAHUSSEAU MATTHIEU"/>
    <s v="ID 4"/>
    <n v="37605"/>
    <n v="3137.5"/>
    <n v="40742.5"/>
    <n v="5"/>
    <n v="1640.31"/>
    <n v="95"/>
    <m/>
    <n v="1545.31"/>
    <n v="4.0260416027489719E-2"/>
    <n v="-5860"/>
    <n v="0"/>
    <m/>
    <m/>
    <n v="0.1"/>
    <n v="0.1"/>
    <n v="154.53100000000001"/>
    <m/>
    <n v="154.53100000000001"/>
    <s v="VWB"/>
    <n v="30"/>
    <n v="50"/>
    <n v="1"/>
    <n v="1"/>
    <m/>
    <m/>
    <n v="1"/>
    <s v="Valauto Arras"/>
    <s v="VOLKSWAGEN"/>
    <m/>
    <s v="Valauto Arras"/>
    <n v="1640.31"/>
    <n v="4.0260416027489719E-2"/>
    <s v="NON"/>
  </r>
  <r>
    <x v="4"/>
    <s v="C"/>
    <x v="0"/>
    <x v="18"/>
    <d v="2026-06-02T00:00:00"/>
    <m/>
    <m/>
    <m/>
    <m/>
    <m/>
    <m/>
    <s v="ARLKO"/>
    <n v="513579"/>
    <n v="3579"/>
    <s v="WVGZZZCS1VY003279"/>
    <s v="DEGRAVE MATHILDE"/>
    <s v="TAIGO"/>
    <n v="20130.669999999998"/>
    <n v="233.33"/>
    <n v="20364"/>
    <n v="5"/>
    <n v="774.13"/>
    <n v="95"/>
    <m/>
    <n v="679.13"/>
    <n v="3.8014633667255944E-2"/>
    <n v="-2883.34"/>
    <n v="0"/>
    <m/>
    <m/>
    <n v="0.1"/>
    <n v="0.1"/>
    <n v="67.912999999999997"/>
    <m/>
    <n v="67.912999999999997"/>
    <s v="VWB"/>
    <n v="30"/>
    <n v="50"/>
    <n v="1"/>
    <n v="1"/>
    <m/>
    <m/>
    <n v="1"/>
    <s v="Valauto Arras"/>
    <s v="VOLKSWAGEN"/>
    <m/>
    <s v="Valauto Arras"/>
    <n v="774.13"/>
    <n v="3.8014633667255944E-2"/>
    <s v="NON"/>
  </r>
  <r>
    <x v="4"/>
    <s v="C"/>
    <x v="0"/>
    <x v="28"/>
    <d v="2026-06-19T00:00:00"/>
    <m/>
    <m/>
    <m/>
    <m/>
    <m/>
    <n v="0"/>
    <s v="VSMGI"/>
    <n v="513580"/>
    <n v="3580"/>
    <s v="WVGZZZA29TV127687"/>
    <s v="DELCAMBRE MAXIME"/>
    <s v="T ROC"/>
    <n v="34805.67"/>
    <n v="1716.67"/>
    <n v="36522.339999999997"/>
    <n v="10"/>
    <n v="825.44"/>
    <n v="95"/>
    <m/>
    <n v="730.44"/>
    <n v="2.2600961493704951E-2"/>
    <n v="0"/>
    <n v="0"/>
    <m/>
    <m/>
    <n v="0.1"/>
    <n v="0.1"/>
    <n v="73.044000000000011"/>
    <m/>
    <n v="73.044000000000011"/>
    <s v="VWB"/>
    <n v="0"/>
    <n v="20"/>
    <n v="1"/>
    <n v="1"/>
    <m/>
    <m/>
    <n v="1"/>
    <s v="Valauto Arras"/>
    <s v="VOLKSWAGEN"/>
    <m/>
    <s v="Sociétés EST"/>
    <n v="825.44"/>
    <n v="2.2600961493704951E-2"/>
    <s v="NON"/>
  </r>
  <r>
    <x v="4"/>
    <s v="C"/>
    <x v="0"/>
    <x v="101"/>
    <d v="2026-03-23T00:00:00"/>
    <m/>
    <m/>
    <m/>
    <m/>
    <m/>
    <n v="0"/>
    <s v="ARECU"/>
    <n v="513584"/>
    <n v="3584"/>
    <s v="WVWZZZAW7TU010574"/>
    <s v="BONVARLET CELINE"/>
    <s v="POLO"/>
    <n v="22014"/>
    <n v="720.83"/>
    <n v="22734.83"/>
    <n v="6"/>
    <n v="876.94"/>
    <n v="95"/>
    <m/>
    <n v="781.94"/>
    <n v="3.857253386104053E-2"/>
    <n v="0"/>
    <n v="-2357.17"/>
    <m/>
    <m/>
    <n v="0.13"/>
    <n v="0.13"/>
    <n v="101.65220000000001"/>
    <m/>
    <n v="101.65220000000001"/>
    <s v="VWB"/>
    <n v="30"/>
    <m/>
    <n v="0"/>
    <n v="1"/>
    <m/>
    <m/>
    <n v="0"/>
    <s v="Valauto Arras"/>
    <s v="VOLKSWAGEN"/>
    <m/>
    <s v="Valauto Arras"/>
    <n v="876.94"/>
    <n v="3.857253386104053E-2"/>
    <s v="NON"/>
  </r>
  <r>
    <x v="0"/>
    <s v="C"/>
    <x v="0"/>
    <x v="37"/>
    <d v="2026-03-07T00:00:00"/>
    <m/>
    <m/>
    <m/>
    <m/>
    <m/>
    <n v="0"/>
    <s v="ASNMA"/>
    <n v="513586"/>
    <n v="3586"/>
    <s v="WVGZZZA24TV027139"/>
    <s v="FRENOY SOPHIE"/>
    <s v="T ROC"/>
    <n v="31472.33"/>
    <n v="1290.5899999999999"/>
    <n v="32762.920000000002"/>
    <n v="7"/>
    <n v="591.93999999999994"/>
    <n v="95"/>
    <m/>
    <n v="496.93999999999994"/>
    <n v="1.8067376167936189E-2"/>
    <n v="2656.59"/>
    <n v="-916.67"/>
    <m/>
    <m/>
    <n v="0.1"/>
    <n v="0.13"/>
    <n v="49.693999999999996"/>
    <m/>
    <n v="49.693999999999996"/>
    <s v=""/>
    <n v="0"/>
    <n v="50"/>
    <n v="1"/>
    <n v="1"/>
    <m/>
    <m/>
    <n v="1"/>
    <s v="Val de Lys Automobiles"/>
    <s v="VOLKSWAGEN"/>
    <m/>
    <s v="Val de Lys "/>
    <n v="591.93999999999994"/>
    <n v="1.8067376167936189E-2"/>
    <s v="NON"/>
  </r>
  <r>
    <x v="0"/>
    <s v="C"/>
    <x v="0"/>
    <x v="28"/>
    <d v="2026-06-18T00:00:00"/>
    <m/>
    <m/>
    <m/>
    <m/>
    <m/>
    <m/>
    <s v="ASLME"/>
    <n v="513587"/>
    <n v="3587"/>
    <s v="WVGZZZE22TE037517"/>
    <s v="BAILLY PHILIPPE"/>
    <s v="ID 4"/>
    <n v="37605"/>
    <n v="6745.85"/>
    <n v="44350.85"/>
    <n v="104"/>
    <n v="277.14"/>
    <n v="95"/>
    <m/>
    <n v="182.14"/>
    <n v="6.2488092110974201E-3"/>
    <n v="-4435.09"/>
    <n v="0"/>
    <m/>
    <m/>
    <n v="0.13"/>
    <n v="0.13"/>
    <n v="23.6782"/>
    <m/>
    <n v="23.6782"/>
    <s v="VWB"/>
    <n v="30"/>
    <m/>
    <n v="0"/>
    <n v="1"/>
    <m/>
    <m/>
    <n v="0"/>
    <s v="Val de Lys Automobiles"/>
    <s v="VOLKSWAGEN"/>
    <m/>
    <s v="Val de Lys "/>
    <n v="277.14"/>
    <n v="6.2488092110974201E-3"/>
    <s v="NON"/>
  </r>
  <r>
    <x v="0"/>
    <s v="C"/>
    <x v="0"/>
    <x v="49"/>
    <d v="2026-03-21T00:00:00"/>
    <m/>
    <m/>
    <m/>
    <m/>
    <m/>
    <m/>
    <s v="ASLME"/>
    <n v="513595"/>
    <n v="3595"/>
    <s v="WVWZZZAW0TU038121"/>
    <s v="WATTEL CLÉMENT"/>
    <s v="POLO"/>
    <n v="22430.67"/>
    <n v="904.16"/>
    <n v="23334.829999999998"/>
    <n v="4"/>
    <n v="818.44"/>
    <n v="95"/>
    <m/>
    <n v="723.44"/>
    <n v="3.5073750269447007E-2"/>
    <n v="0"/>
    <n v="-2356.67"/>
    <m/>
    <m/>
    <n v="0.13"/>
    <n v="0.13"/>
    <n v="94.047200000000004"/>
    <m/>
    <n v="94.047200000000004"/>
    <s v=""/>
    <n v="30"/>
    <m/>
    <n v="0"/>
    <n v="1"/>
    <m/>
    <m/>
    <n v="0"/>
    <s v="Val de Lys Automobiles"/>
    <s v="VOLKSWAGEN"/>
    <m/>
    <s v="Val de Lys "/>
    <n v="818.44"/>
    <n v="3.5073750269447007E-2"/>
    <s v="NON"/>
  </r>
  <r>
    <x v="0"/>
    <s v="C"/>
    <x v="0"/>
    <x v="124"/>
    <d v="2026-04-04T00:00:00"/>
    <m/>
    <m/>
    <m/>
    <m/>
    <m/>
    <n v="0"/>
    <s v="ASLME"/>
    <n v="513596"/>
    <n v="3596"/>
    <s v="WVGZZZCTXTW537768"/>
    <s v="MORDACQUE GUILLAUME"/>
    <s v="TIGUAN"/>
    <n v="33863.33"/>
    <n v="295.83"/>
    <n v="34159.160000000003"/>
    <n v="17"/>
    <n v="1323.01"/>
    <n v="95"/>
    <m/>
    <n v="1228.01"/>
    <n v="3.873075333234189E-2"/>
    <n v="0"/>
    <n v="-3900"/>
    <m/>
    <m/>
    <n v="0.13"/>
    <n v="0.13"/>
    <n v="159.6413"/>
    <m/>
    <n v="159.6413"/>
    <s v="VWB"/>
    <m/>
    <n v="50"/>
    <n v="1"/>
    <n v="1"/>
    <m/>
    <m/>
    <n v="1"/>
    <s v="Val de Lys Automobiles"/>
    <s v="VOLKSWAGEN"/>
    <m/>
    <s v="Val de Lys "/>
    <n v="1323.01"/>
    <n v="3.873075333234189E-2"/>
    <s v="NON"/>
  </r>
  <r>
    <x v="0"/>
    <s v="C"/>
    <x v="0"/>
    <x v="115"/>
    <d v="2026-04-03T00:00:00"/>
    <m/>
    <m/>
    <m/>
    <m/>
    <m/>
    <n v="0"/>
    <s v="ASLME"/>
    <n v="513597"/>
    <n v="3597"/>
    <s v="WVGZZZA21TV042651"/>
    <s v="DESMAREZ AXELLE"/>
    <s v="T ROC"/>
    <n v="27305.67"/>
    <n v="1600"/>
    <n v="28905.67"/>
    <n v="10"/>
    <n v="672.74"/>
    <n v="95"/>
    <m/>
    <n v="577.74"/>
    <n v="2.3273634549899728E-2"/>
    <n v="0"/>
    <n v="-2341.35"/>
    <m/>
    <m/>
    <n v="0.1"/>
    <n v="0.13"/>
    <n v="57.774000000000001"/>
    <m/>
    <n v="57.774000000000001"/>
    <s v="VWB"/>
    <n v="30"/>
    <m/>
    <n v="0"/>
    <n v="1"/>
    <m/>
    <m/>
    <n v="0"/>
    <s v="Val de Lys Automobiles"/>
    <s v="VOLKSWAGEN"/>
    <m/>
    <s v="Val de Lys "/>
    <n v="672.74"/>
    <n v="2.3273634549899728E-2"/>
    <s v="NON"/>
  </r>
  <r>
    <x v="0"/>
    <s v="C"/>
    <x v="0"/>
    <x v="38"/>
    <d v="2026-04-09T00:00:00"/>
    <m/>
    <m/>
    <m/>
    <m/>
    <m/>
    <n v="0"/>
    <s v="ASALA"/>
    <n v="513598"/>
    <n v="3598"/>
    <s v="WVGZZZE27TE047945"/>
    <s v="CLYNCKEMAILLIE FREDERIC"/>
    <s v="ID 4"/>
    <n v="37605"/>
    <n v="1750"/>
    <n v="39355"/>
    <n v="8"/>
    <n v="340.88"/>
    <n v="95"/>
    <m/>
    <n v="245.88"/>
    <n v="8.6616694193876256E-3"/>
    <n v="0"/>
    <n v="-5860"/>
    <m/>
    <m/>
    <n v="0.1"/>
    <n v="7.0000000000000007E-2"/>
    <n v="24.588000000000001"/>
    <m/>
    <n v="24.588000000000001"/>
    <s v="VWB"/>
    <n v="0"/>
    <m/>
    <n v="0"/>
    <n v="1"/>
    <m/>
    <m/>
    <n v="0"/>
    <s v="Val de Lys Automobiles"/>
    <s v="VOLKSWAGEN"/>
    <m/>
    <s v="Val de Lys "/>
    <n v="340.88"/>
    <n v="8.6616694193876256E-3"/>
    <s v="NON"/>
  </r>
  <r>
    <x v="0"/>
    <s v="C"/>
    <x v="0"/>
    <x v="71"/>
    <d v="2026-05-30T00:00:00"/>
    <m/>
    <m/>
    <m/>
    <m/>
    <m/>
    <n v="0"/>
    <s v="ASNMA"/>
    <n v="513600"/>
    <n v="3600"/>
    <s v="WVGZZZC13TY083205"/>
    <s v="HOUZE VIRGINIE"/>
    <s v="T CROSS"/>
    <n v="23872.33"/>
    <n v="1025"/>
    <n v="24897.33"/>
    <n v="64"/>
    <n v="739.16"/>
    <n v="95"/>
    <m/>
    <n v="644.16"/>
    <n v="2.9688324009040323E-2"/>
    <n v="0"/>
    <n v="-2987.68"/>
    <m/>
    <m/>
    <n v="0.1"/>
    <n v="0.1"/>
    <n v="64.415999999999997"/>
    <m/>
    <n v="64.415999999999997"/>
    <s v="VWB"/>
    <n v="30"/>
    <n v="50"/>
    <n v="1"/>
    <n v="1"/>
    <m/>
    <m/>
    <n v="1"/>
    <s v="Val de Lys Automobiles"/>
    <s v="VOLKSWAGEN"/>
    <m/>
    <s v="Val de Lys "/>
    <n v="739.16"/>
    <n v="2.9688324009040323E-2"/>
    <s v="NON"/>
  </r>
  <r>
    <x v="0"/>
    <s v="C"/>
    <x v="0"/>
    <x v="47"/>
    <d v="2026-04-30T00:00:00"/>
    <m/>
    <m/>
    <m/>
    <s v="x"/>
    <s v="X"/>
    <n v="-25954.03"/>
    <s v="ASLME"/>
    <n v="513602"/>
    <n v="3602"/>
    <s v="WVGZZZE24TE047904"/>
    <s v="MOMBRUN ANAIS"/>
    <s v="ID 4"/>
    <n v="37605"/>
    <n v="2816.67"/>
    <n v="40421.67"/>
    <n v="15"/>
    <n v="2113.59"/>
    <n v="95"/>
    <m/>
    <n v="2018.5900000000001"/>
    <n v="5.2288537311793407E-2"/>
    <n v="0"/>
    <n v="0"/>
    <m/>
    <s v="solde client"/>
    <n v="0.1"/>
    <n v="7.0000000000000007E-2"/>
    <n v="201.85900000000004"/>
    <m/>
    <n v="201.85900000000004"/>
    <s v="VWB"/>
    <n v="30"/>
    <n v="100"/>
    <n v="1"/>
    <n v="1"/>
    <n v="-607.47000000000025"/>
    <d v="2026-06-15T00:00:00"/>
    <n v="1"/>
    <s v="Val de Lys Automobiles"/>
    <s v="VOLKSWAGEN"/>
    <m/>
    <s v="Val de Lys "/>
    <n v="1506.12"/>
    <n v="3.7260212158478356E-2"/>
    <s v="NON"/>
  </r>
  <r>
    <x v="0"/>
    <s v="C"/>
    <x v="0"/>
    <x v="12"/>
    <d v="2026-05-07T00:00:00"/>
    <m/>
    <m/>
    <m/>
    <m/>
    <m/>
    <n v="0"/>
    <s v="ASLME"/>
    <n v="513603"/>
    <n v="3603"/>
    <s v="WVGZZZE27TE050831"/>
    <s v="DUVIVIER JEAN MARIE"/>
    <s v="ID 4"/>
    <n v="37605"/>
    <n v="4100.01"/>
    <n v="41705.01"/>
    <n v="13"/>
    <n v="1788.52"/>
    <n v="95"/>
    <m/>
    <n v="1693.52"/>
    <n v="4.2885015493342407E-2"/>
    <n v="-5860"/>
    <n v="0"/>
    <m/>
    <m/>
    <n v="0.08"/>
    <n v="0.08"/>
    <n v="135.48160000000001"/>
    <m/>
    <n v="135.48160000000001"/>
    <s v="VWB"/>
    <n v="30"/>
    <m/>
    <n v="0"/>
    <n v="1"/>
    <m/>
    <m/>
    <n v="0"/>
    <s v="Val de Lys Automobiles"/>
    <s v="VOLKSWAGEN"/>
    <m/>
    <s v="Val de Lys "/>
    <n v="1788.52"/>
    <n v="4.2885015493342407E-2"/>
    <s v="NON"/>
  </r>
  <r>
    <x v="0"/>
    <s v="C"/>
    <x v="0"/>
    <x v="47"/>
    <d v="2026-04-30T00:00:00"/>
    <m/>
    <m/>
    <m/>
    <m/>
    <m/>
    <n v="0"/>
    <s v="ASLME"/>
    <n v="513606"/>
    <n v="3606"/>
    <s v="WVGZZZE27TE048822"/>
    <s v="DEBOUVER FABRICE"/>
    <s v="ID 4"/>
    <n v="37605"/>
    <n v="1945.83"/>
    <n v="39550.83"/>
    <n v="14"/>
    <n v="825.22999999999956"/>
    <n v="95"/>
    <m/>
    <n v="730.22999999999956"/>
    <n v="2.0865048849796567E-2"/>
    <n v="0"/>
    <n v="-5860"/>
    <m/>
    <m/>
    <n v="7.0000000000000007E-2"/>
    <n v="7.0000000000000007E-2"/>
    <n v="51.116099999999975"/>
    <m/>
    <n v="51.116099999999975"/>
    <s v="VWB"/>
    <m/>
    <m/>
    <n v="0"/>
    <n v="1"/>
    <m/>
    <m/>
    <n v="0"/>
    <s v="Val de Lys Automobiles"/>
    <s v="VOLKSWAGEN"/>
    <m/>
    <s v="Val de Lys "/>
    <n v="825.22999999999956"/>
    <n v="2.0865048849796567E-2"/>
    <s v="NON"/>
  </r>
  <r>
    <x v="0"/>
    <s v="C"/>
    <x v="0"/>
    <x v="45"/>
    <d v="2026-06-10T00:00:00"/>
    <m/>
    <m/>
    <m/>
    <m/>
    <m/>
    <n v="0"/>
    <s v="ASLME"/>
    <n v="513607"/>
    <n v="3607"/>
    <s v="WVGZZZE29TE049244"/>
    <s v="WEISS PATRICIA"/>
    <s v="ID 4"/>
    <n v="37605"/>
    <n v="3995.84"/>
    <n v="41600.839999999997"/>
    <n v="53"/>
    <n v="1662.84"/>
    <n v="95"/>
    <m/>
    <n v="1567.84"/>
    <n v="3.99713082716599E-2"/>
    <n v="0"/>
    <n v="0"/>
    <m/>
    <m/>
    <n v="0.1"/>
    <n v="0.08"/>
    <n v="156.78399999999999"/>
    <m/>
    <n v="156.78399999999999"/>
    <s v="VWB"/>
    <n v="30"/>
    <n v="100"/>
    <n v="1"/>
    <n v="1"/>
    <m/>
    <m/>
    <n v="1"/>
    <s v="Val de Lys Automobiles"/>
    <s v="VOLKSWAGEN"/>
    <m/>
    <s v="Val de Lys "/>
    <n v="1662.84"/>
    <n v="3.99713082716599E-2"/>
    <s v="NON"/>
  </r>
  <r>
    <x v="0"/>
    <s v="C"/>
    <x v="0"/>
    <x v="71"/>
    <d v="2026-05-30T00:00:00"/>
    <m/>
    <m/>
    <m/>
    <s v="x"/>
    <s v="X"/>
    <m/>
    <s v="ASLME"/>
    <n v="513608"/>
    <n v="3608"/>
    <s v="WVGZZZE26TE049671"/>
    <s v="VERY JACKIE"/>
    <s v="ID 4"/>
    <n v="37605"/>
    <n v="2825.01"/>
    <n v="40430.01"/>
    <n v="44"/>
    <n v="1368.44"/>
    <n v="95"/>
    <m/>
    <n v="1273.44"/>
    <n v="3.3847134838700263E-2"/>
    <n v="-5860"/>
    <n v="0"/>
    <m/>
    <m/>
    <n v="0.12"/>
    <n v="0.12"/>
    <n v="152.81280000000001"/>
    <m/>
    <n v="152.81280000000001"/>
    <s v="VWB"/>
    <n v="30"/>
    <n v="50"/>
    <n v="1"/>
    <n v="1"/>
    <m/>
    <m/>
    <n v="1"/>
    <s v="Val de Lys Automobiles"/>
    <s v="VOLKSWAGEN"/>
    <m/>
    <s v="Val de Lys "/>
    <n v="1368.44"/>
    <n v="3.3847134838700263E-2"/>
    <s v="NON"/>
  </r>
  <r>
    <x v="0"/>
    <s v="C"/>
    <x v="0"/>
    <x v="118"/>
    <d v="2026-04-23T00:00:00"/>
    <m/>
    <m/>
    <m/>
    <m/>
    <m/>
    <n v="0"/>
    <s v="ASNMA"/>
    <n v="513609"/>
    <n v="3609"/>
    <s v="WVGZZZA21TV042259"/>
    <s v="COQUANT GUILLAUME"/>
    <s v="T ROC"/>
    <n v="24380.67"/>
    <n v="1058.3399999999999"/>
    <n v="25439.01"/>
    <n v="22"/>
    <n v="805.24"/>
    <n v="95"/>
    <m/>
    <n v="710.24"/>
    <n v="3.1653747531841844E-2"/>
    <n v="0"/>
    <n v="-1250"/>
    <m/>
    <m/>
    <n v="0.1"/>
    <n v="0.13"/>
    <n v="71.024000000000001"/>
    <m/>
    <n v="71.024000000000001"/>
    <s v="VWB"/>
    <m/>
    <n v="50"/>
    <n v="1"/>
    <n v="1"/>
    <m/>
    <m/>
    <n v="1"/>
    <s v="Val de Lys Automobiles"/>
    <s v="VOLKSWAGEN"/>
    <m/>
    <s v="Val de Lys "/>
    <n v="805.24"/>
    <n v="3.1653747531841844E-2"/>
    <s v="NON"/>
  </r>
  <r>
    <x v="4"/>
    <s v="C"/>
    <x v="0"/>
    <x v="17"/>
    <d v="2026-05-22T00:00:00"/>
    <m/>
    <m/>
    <m/>
    <m/>
    <m/>
    <m/>
    <s v="ARLKO"/>
    <n v="513617"/>
    <n v="3617"/>
    <s v="WVGZZZA22TV103344"/>
    <s v="LEROY CATHERINE"/>
    <s v="T ROC"/>
    <n v="33555.67"/>
    <n v="1741.66"/>
    <n v="35297.33"/>
    <n v="15"/>
    <n v="1422.77"/>
    <n v="95"/>
    <m/>
    <n v="1327.77"/>
    <n v="4.0308147953400437E-2"/>
    <n v="-916.67"/>
    <n v="0"/>
    <m/>
    <m/>
    <n v="0.08"/>
    <n v="7.0000000000000007E-2"/>
    <n v="106.2216"/>
    <m/>
    <n v="106.2216"/>
    <s v=""/>
    <n v="30"/>
    <n v="50"/>
    <n v="1"/>
    <n v="1"/>
    <m/>
    <m/>
    <n v="1"/>
    <s v="Valauto Arras"/>
    <s v="VOLKSWAGEN"/>
    <m/>
    <s v="Valauto Arras"/>
    <n v="1422.77"/>
    <n v="4.0308147953400437E-2"/>
    <s v="NON"/>
  </r>
  <r>
    <x v="4"/>
    <s v="C"/>
    <x v="0"/>
    <x v="106"/>
    <d v="2026-03-27T00:00:00"/>
    <m/>
    <m/>
    <m/>
    <m/>
    <m/>
    <n v="0"/>
    <s v="ARLKO"/>
    <n v="513618"/>
    <n v="3618"/>
    <s v="WVGZZZCT1TW437137"/>
    <s v="HOUSSIN FREDERIC ET CARPENTIER S"/>
    <s v="TIGUAN"/>
    <n v="48155"/>
    <n v="3695.84"/>
    <n v="51850.84"/>
    <n v="9"/>
    <n v="2852.22"/>
    <n v="95"/>
    <m/>
    <n v="2757.22"/>
    <n v="5.5008173445213228E-2"/>
    <n v="0"/>
    <n v="-5583.34"/>
    <m/>
    <m/>
    <n v="0.1"/>
    <n v="0.13"/>
    <n v="275.72199999999998"/>
    <m/>
    <n v="275.72199999999998"/>
    <s v="VWB"/>
    <n v="30"/>
    <n v="50"/>
    <n v="1"/>
    <n v="1"/>
    <m/>
    <m/>
    <n v="1"/>
    <s v="Valauto Arras"/>
    <s v="VOLKSWAGEN"/>
    <m/>
    <s v="Valauto Arras"/>
    <n v="2852.22"/>
    <n v="5.5008173445213228E-2"/>
    <s v="NON"/>
  </r>
  <r>
    <x v="0"/>
    <s v="C"/>
    <x v="0"/>
    <x v="30"/>
    <d v="2026-05-02T00:00:00"/>
    <m/>
    <m/>
    <m/>
    <m/>
    <m/>
    <n v="0"/>
    <s v="ASNMA"/>
    <n v="513620"/>
    <n v="3620"/>
    <s v="WVWZZZE19TP029088"/>
    <s v="GORDIET  MYRIAM"/>
    <s v="ID 3"/>
    <n v="32700"/>
    <n v="2450.0100000000002"/>
    <n v="35150.01"/>
    <n v="32"/>
    <n v="924.76"/>
    <n v="95"/>
    <m/>
    <n v="829.76"/>
    <n v="2.6308954108405658E-2"/>
    <n v="-4166.67"/>
    <n v="0"/>
    <m/>
    <m/>
    <n v="0.1"/>
    <n v="0.12"/>
    <n v="82.975999999999999"/>
    <m/>
    <n v="82.975999999999999"/>
    <s v="VWB"/>
    <n v="30"/>
    <n v="50"/>
    <n v="1"/>
    <n v="1"/>
    <m/>
    <m/>
    <n v="1"/>
    <s v="Val de Lys Automobiles"/>
    <s v="VOLKSWAGEN"/>
    <m/>
    <s v="Val de Lys "/>
    <n v="924.76"/>
    <n v="2.6308954108405658E-2"/>
    <s v="NON"/>
  </r>
  <r>
    <x v="0"/>
    <s v="C"/>
    <x v="0"/>
    <x v="4"/>
    <d v="2026-05-12T00:00:00"/>
    <m/>
    <m/>
    <m/>
    <m/>
    <m/>
    <n v="0"/>
    <s v="ASLME"/>
    <n v="513621"/>
    <n v="3621"/>
    <s v="WVGZZZA22TV078123"/>
    <s v="GINESTE CYRIL"/>
    <s v="T ROC"/>
    <n v="31472.33"/>
    <n v="1633.34"/>
    <n v="33105.67"/>
    <n v="26"/>
    <n v="539.35"/>
    <n v="95"/>
    <m/>
    <n v="444.35"/>
    <n v="1.6291771167899639E-2"/>
    <n v="0"/>
    <n v="0"/>
    <m/>
    <m/>
    <n v="0.1"/>
    <n v="0.08"/>
    <n v="44.435000000000002"/>
    <m/>
    <n v="44.435000000000002"/>
    <s v=""/>
    <n v="30"/>
    <n v="100"/>
    <n v="1"/>
    <n v="1"/>
    <m/>
    <m/>
    <n v="1"/>
    <s v="Val de Lys Automobiles"/>
    <s v="VOLKSWAGEN"/>
    <m/>
    <s v="Val de Lys "/>
    <n v="539.35"/>
    <n v="1.6291771167899639E-2"/>
    <s v="NON"/>
  </r>
  <r>
    <x v="0"/>
    <s v="C"/>
    <x v="0"/>
    <x v="30"/>
    <d v="2026-05-06T00:00:00"/>
    <m/>
    <m/>
    <m/>
    <m/>
    <m/>
    <n v="0"/>
    <s v="ASALA"/>
    <n v="513622"/>
    <n v="3622"/>
    <s v="WVGZZZA26TV077718"/>
    <s v="DEVULDER ANNIE"/>
    <s v="T ROC"/>
    <n v="31472.33"/>
    <n v="1633.34"/>
    <n v="33105.67"/>
    <n v="14"/>
    <n v="720.88"/>
    <n v="95"/>
    <m/>
    <n v="625.88"/>
    <n v="2.1775121905099643E-2"/>
    <n v="-2553.92"/>
    <n v="0"/>
    <m/>
    <m/>
    <n v="0.12"/>
    <n v="0.12"/>
    <n v="75.105599999999995"/>
    <m/>
    <n v="75.105599999999995"/>
    <s v=""/>
    <n v="30"/>
    <m/>
    <n v="0"/>
    <n v="1"/>
    <m/>
    <m/>
    <n v="0"/>
    <s v="Val de Lys Automobiles"/>
    <s v="VOLKSWAGEN"/>
    <m/>
    <s v="Val de Lys "/>
    <n v="720.88"/>
    <n v="2.1775121905099643E-2"/>
    <s v="NON"/>
  </r>
  <r>
    <x v="0"/>
    <s v="C"/>
    <x v="0"/>
    <x v="91"/>
    <d v="2026-05-25T00:00:00"/>
    <m/>
    <m/>
    <m/>
    <m/>
    <m/>
    <n v="0"/>
    <s v="ASALA"/>
    <n v="513627"/>
    <n v="3627"/>
    <s v="WVGZZZE29TE049891"/>
    <s v="RIVOIRE MATHILDE"/>
    <s v="ID 4"/>
    <n v="37605"/>
    <n v="4250.01"/>
    <n v="41855.01"/>
    <n v="32"/>
    <n v="2634.86"/>
    <n v="95"/>
    <m/>
    <n v="2539.86"/>
    <n v="6.2952081483196393E-2"/>
    <n v="-5860"/>
    <n v="0"/>
    <m/>
    <m/>
    <n v="0.1"/>
    <n v="0.12"/>
    <n v="253.98600000000002"/>
    <m/>
    <n v="253.98600000000002"/>
    <s v="VWB"/>
    <n v="30"/>
    <m/>
    <n v="0"/>
    <n v="1"/>
    <m/>
    <m/>
    <n v="0"/>
    <s v="Val de Lys Automobiles"/>
    <s v="VOLKSWAGEN"/>
    <m/>
    <s v="Val de Lys "/>
    <n v="2634.86"/>
    <n v="6.2952081483196393E-2"/>
    <s v="NON"/>
  </r>
  <r>
    <x v="0"/>
    <s v="C"/>
    <x v="0"/>
    <x v="12"/>
    <d v="2026-05-07T00:00:00"/>
    <m/>
    <m/>
    <m/>
    <m/>
    <m/>
    <n v="0"/>
    <s v="ASLME"/>
    <n v="513628"/>
    <n v="3628"/>
    <s v="WVGZZZC17TY083160"/>
    <s v="WATTEL GILBERT"/>
    <s v="T CROSS"/>
    <n v="23872.33"/>
    <n v="1025"/>
    <n v="24897.33"/>
    <n v="14"/>
    <n v="813"/>
    <n v="95"/>
    <m/>
    <n v="718"/>
    <n v="3.2654103873788871E-2"/>
    <n v="-3349.99"/>
    <n v="0"/>
    <m/>
    <m/>
    <n v="0.12"/>
    <n v="0.12"/>
    <n v="86.16"/>
    <m/>
    <n v="86.16"/>
    <s v=""/>
    <n v="30"/>
    <m/>
    <n v="0"/>
    <n v="1"/>
    <m/>
    <m/>
    <n v="0"/>
    <s v="Val de Lys Automobiles"/>
    <s v="VOLKSWAGEN"/>
    <m/>
    <s v="Val de Lys "/>
    <n v="813"/>
    <n v="3.2654103873788871E-2"/>
    <s v="NON"/>
  </r>
  <r>
    <x v="4"/>
    <s v="NP"/>
    <x v="0"/>
    <x v="91"/>
    <d v="2026-05-25T00:00:00"/>
    <m/>
    <m/>
    <m/>
    <s v="x"/>
    <m/>
    <n v="11586.76"/>
    <s v="ARLKO"/>
    <n v="513638"/>
    <n v="3638"/>
    <s v="WVWZZZAW8TU072470"/>
    <s v="DESAILLY BRITTANY"/>
    <s v="POLO"/>
    <n v="17714"/>
    <n v="404.16"/>
    <n v="18118.16"/>
    <n v="3"/>
    <n v="177.79"/>
    <n v="95"/>
    <m/>
    <n v="82.789999999999992"/>
    <n v="9.8128065984625368E-3"/>
    <n v="-1966.67"/>
    <n v="0"/>
    <m/>
    <s v="solde client mq financement en etude sur FIRST attente régul"/>
    <n v="0.1"/>
    <n v="7.0000000000000007E-2"/>
    <n v="8.2789999999999999"/>
    <m/>
    <n v="8.2789999999999999"/>
    <s v="VWB"/>
    <n v="30"/>
    <m/>
    <n v="0"/>
    <n v="1"/>
    <m/>
    <m/>
    <n v="0"/>
    <s v="Valauto Arras"/>
    <s v="VOLKSWAGEN"/>
    <m/>
    <s v="Valauto Arras"/>
    <n v="177.79"/>
    <n v="9.8128065984625368E-3"/>
    <s v="NON"/>
  </r>
  <r>
    <x v="4"/>
    <s v="C"/>
    <x v="0"/>
    <x v="63"/>
    <d v="2026-04-16T00:00:00"/>
    <m/>
    <m/>
    <m/>
    <s v="x"/>
    <s v="X"/>
    <n v="-4500"/>
    <s v="AREAZ"/>
    <n v="513645"/>
    <n v="3645"/>
    <s v="WVGZZZC19TY084133"/>
    <s v="LOISON HERVE"/>
    <s v="T CROSS"/>
    <n v="25139"/>
    <n v="1025"/>
    <n v="26164"/>
    <n v="7"/>
    <n v="944.8"/>
    <n v="95"/>
    <m/>
    <n v="849.8"/>
    <n v="3.6110686439382353E-2"/>
    <n v="0"/>
    <n v="-3349.99"/>
    <m/>
    <s v="solde client"/>
    <n v="0.1"/>
    <n v="7.0000000000000007E-2"/>
    <n v="84.98"/>
    <m/>
    <n v="84.98"/>
    <s v="VWB"/>
    <n v="30"/>
    <n v="50"/>
    <n v="1"/>
    <n v="1"/>
    <m/>
    <m/>
    <n v="1"/>
    <s v="Valauto Arras"/>
    <s v="VOLKSWAGEN"/>
    <m/>
    <s v="Valauto Arras"/>
    <n v="944.8"/>
    <n v="3.6110686439382353E-2"/>
    <s v="NON"/>
  </r>
  <r>
    <x v="4"/>
    <s v="C"/>
    <x v="0"/>
    <x v="109"/>
    <d v="2026-04-13T00:00:00"/>
    <m/>
    <m/>
    <m/>
    <m/>
    <m/>
    <n v="0"/>
    <s v="ARAWA"/>
    <n v="513646"/>
    <n v="3646"/>
    <s v="WVGZZZCT8TW045126"/>
    <s v="KINOWSKI PIERRE"/>
    <s v="TIGUAN"/>
    <n v="36696.67"/>
    <n v="2358.34"/>
    <n v="39055.009999999995"/>
    <n v="12"/>
    <n v="327.7"/>
    <n v="95"/>
    <m/>
    <n v="232.7"/>
    <n v="8.3907288719168183E-3"/>
    <n v="0"/>
    <n v="-3510"/>
    <m/>
    <m/>
    <n v="0.1"/>
    <n v="7.0000000000000007E-2"/>
    <n v="23.27"/>
    <m/>
    <n v="23.27"/>
    <s v=""/>
    <n v="30"/>
    <n v="50"/>
    <n v="1"/>
    <n v="1"/>
    <m/>
    <m/>
    <n v="1"/>
    <s v="Valauto Arras"/>
    <s v="VOLKSWAGEN"/>
    <m/>
    <s v="Valauto Arras"/>
    <n v="327.7"/>
    <n v="8.3907288719168183E-3"/>
    <s v="NON"/>
  </r>
  <r>
    <x v="7"/>
    <s v="C"/>
    <x v="2"/>
    <x v="76"/>
    <d v="2026-01-12T00:00:00"/>
    <m/>
    <m/>
    <m/>
    <m/>
    <m/>
    <n v="0"/>
    <s v="VSRPO"/>
    <n v="513724"/>
    <n v="3724"/>
    <s v="TMBNH7NY3TF097170"/>
    <s v="PROLUM NPDC"/>
    <s v="ELROQ"/>
    <n v="34875"/>
    <n v="1175"/>
    <n v="36050"/>
    <n v="32"/>
    <n v="531.14"/>
    <n v="35"/>
    <m/>
    <n v="496.14"/>
    <n v="1.4733425797503467E-2"/>
    <n v="0"/>
    <n v="0"/>
    <m/>
    <m/>
    <n v="0.1"/>
    <n v="0.1"/>
    <n v="49.614000000000004"/>
    <m/>
    <n v="49.614000000000004"/>
    <s v="VWB"/>
    <n v="0"/>
    <n v="20"/>
    <n v="1"/>
    <n v="1"/>
    <m/>
    <m/>
    <n v="1"/>
    <s v="Valauto Lambersart VW"/>
    <s v="SKODA"/>
    <m/>
    <s v="Sociétés NORD"/>
    <n v="531.14"/>
    <n v="1.4733425797503467E-2"/>
    <s v="NON"/>
  </r>
  <r>
    <x v="4"/>
    <s v="NP"/>
    <x v="0"/>
    <x v="86"/>
    <d v="2026-04-23T00:00:00"/>
    <m/>
    <m/>
    <m/>
    <s v="x"/>
    <m/>
    <n v="-210.24"/>
    <s v="AREAZ"/>
    <n v="513737"/>
    <n v="3737"/>
    <s v="WVGZZZC1XTY059919"/>
    <s v="GOBJI RIADH"/>
    <s v="T CROSS"/>
    <n v="23872.33"/>
    <n v="1025"/>
    <n v="24897.33"/>
    <n v="23"/>
    <n v="937.8"/>
    <n v="95"/>
    <m/>
    <n v="842.8"/>
    <n v="3.7666689560687826E-2"/>
    <n v="0"/>
    <n v="-3349.99"/>
    <m/>
    <s v="solde client"/>
    <n v="0.13"/>
    <n v="0.13"/>
    <n v="109.56399999999999"/>
    <m/>
    <n v="109.56399999999999"/>
    <s v=""/>
    <n v="30"/>
    <n v="50"/>
    <n v="1"/>
    <n v="1"/>
    <m/>
    <m/>
    <n v="1"/>
    <s v="Valauto Arras"/>
    <s v="VOLKSWAGEN"/>
    <m/>
    <s v="Valauto Arras"/>
    <n v="937.8"/>
    <n v="3.7666689560687826E-2"/>
    <s v="NON"/>
  </r>
  <r>
    <x v="4"/>
    <s v="C"/>
    <x v="0"/>
    <x v="113"/>
    <d v="2026-04-22T00:00:00"/>
    <m/>
    <m/>
    <m/>
    <m/>
    <m/>
    <m/>
    <s v="ARLKO"/>
    <n v="513738"/>
    <n v="3738"/>
    <s v="WVWZZZAW1TU034577"/>
    <s v="PHILIPPE ODILE"/>
    <s v="POLO"/>
    <n v="20605.669999999998"/>
    <n v="720.83"/>
    <n v="21326.5"/>
    <n v="21"/>
    <n v="690.36"/>
    <n v="95"/>
    <m/>
    <n v="595.36"/>
    <n v="3.2370993833962441E-2"/>
    <n v="0"/>
    <n v="-2356.67"/>
    <m/>
    <m/>
    <n v="0.1"/>
    <n v="0.13"/>
    <n v="59.536000000000001"/>
    <m/>
    <n v="59.536000000000001"/>
    <s v="VWB"/>
    <n v="30"/>
    <m/>
    <n v="0"/>
    <n v="1"/>
    <m/>
    <m/>
    <n v="0"/>
    <s v="Valauto Arras"/>
    <s v="VOLKSWAGEN"/>
    <m/>
    <s v="Valauto Arras"/>
    <n v="690.36"/>
    <n v="3.2370993833962441E-2"/>
    <s v="NON"/>
  </r>
  <r>
    <x v="4"/>
    <s v="C"/>
    <x v="0"/>
    <x v="68"/>
    <d v="2026-06-09T00:00:00"/>
    <m/>
    <m/>
    <m/>
    <m/>
    <m/>
    <n v="0"/>
    <s v="ARLKO"/>
    <n v="513741"/>
    <n v="3741"/>
    <s v="WVWZZZAW4TU074359"/>
    <s v="HENRY EVA"/>
    <s v="POLO"/>
    <n v="17714"/>
    <n v="404.16"/>
    <n v="18118.16"/>
    <n v="26"/>
    <n v="169.45"/>
    <n v="95"/>
    <m/>
    <n v="74.449999999999989"/>
    <n v="9.3524949553376278E-3"/>
    <n v="0"/>
    <n v="-1966.67"/>
    <m/>
    <m/>
    <n v="0.1"/>
    <n v="0.08"/>
    <n v="7.4449999999999994"/>
    <m/>
    <n v="7.4449999999999994"/>
    <s v="VWB"/>
    <n v="30"/>
    <m/>
    <n v="0"/>
    <n v="1"/>
    <m/>
    <m/>
    <n v="0"/>
    <s v="Valauto Arras"/>
    <s v="VOLKSWAGEN"/>
    <m/>
    <s v="Valauto Arras"/>
    <n v="169.45"/>
    <n v="9.3524949553376278E-3"/>
    <s v="NON"/>
  </r>
  <r>
    <x v="0"/>
    <s v="C"/>
    <x v="0"/>
    <x v="120"/>
    <d v="2026-06-11T00:00:00"/>
    <m/>
    <m/>
    <m/>
    <m/>
    <m/>
    <n v="0"/>
    <s v="ASNMA"/>
    <n v="513749"/>
    <n v="3749"/>
    <s v="WVGZZZA25TV110501"/>
    <s v="COLART CLAIRE"/>
    <s v="T ROC"/>
    <n v="27305.67"/>
    <n v="2291.67"/>
    <n v="29597.339999999997"/>
    <n v="15"/>
    <n v="891.25"/>
    <n v="95"/>
    <m/>
    <n v="796.25"/>
    <n v="3.0112503353341893E-2"/>
    <n v="0"/>
    <n v="0"/>
    <m/>
    <m/>
    <n v="0.1"/>
    <n v="0.08"/>
    <n v="79.625"/>
    <m/>
    <n v="79.625"/>
    <s v=""/>
    <n v="30"/>
    <n v="50"/>
    <n v="1"/>
    <n v="1"/>
    <m/>
    <m/>
    <n v="1"/>
    <s v="Val de Lys Automobiles"/>
    <s v="VOLKSWAGEN"/>
    <m/>
    <s v="Val de Lys "/>
    <n v="891.25"/>
    <n v="3.0112503353341893E-2"/>
    <s v="NON"/>
  </r>
  <r>
    <x v="0"/>
    <s v="C"/>
    <x v="0"/>
    <x v="91"/>
    <d v="2026-05-26T00:00:00"/>
    <m/>
    <m/>
    <m/>
    <m/>
    <m/>
    <n v="0"/>
    <s v="ASLME"/>
    <n v="513763"/>
    <n v="3763"/>
    <s v="WVGZZZA22TV014888"/>
    <s v="MEUNIER KEVIN"/>
    <s v="T ROC"/>
    <n v="24380.67"/>
    <n v="1141.67"/>
    <n v="25522.339999999997"/>
    <n v="1"/>
    <n v="349.59"/>
    <n v="95"/>
    <m/>
    <n v="254.58999999999997"/>
    <n v="1.3697411757699333E-2"/>
    <n v="-2083.33"/>
    <n v="0"/>
    <m/>
    <m/>
    <n v="0.1"/>
    <n v="0.12"/>
    <n v="25.459"/>
    <m/>
    <n v="25.459"/>
    <s v=""/>
    <n v="30"/>
    <n v="100"/>
    <n v="1"/>
    <n v="1"/>
    <m/>
    <m/>
    <n v="1"/>
    <s v="Val de Lys Automobiles"/>
    <s v="VOLKSWAGEN"/>
    <m/>
    <s v="Val de Lys "/>
    <n v="349.59"/>
    <n v="1.3697411757699333E-2"/>
    <s v="NON"/>
  </r>
  <r>
    <x v="0"/>
    <s v="C"/>
    <x v="0"/>
    <x v="18"/>
    <d v="2026-06-03T00:00:00"/>
    <m/>
    <m/>
    <m/>
    <m/>
    <m/>
    <m/>
    <s v="ASLME"/>
    <n v="513765"/>
    <n v="3765"/>
    <s v="WVGZZZE23TE049630"/>
    <s v="WROBLEWSKI DANY"/>
    <s v="ID 4"/>
    <n v="37605"/>
    <n v="3950.01"/>
    <n v="41555.01"/>
    <n v="13"/>
    <n v="1930.52"/>
    <n v="95"/>
    <m/>
    <n v="1835.52"/>
    <n v="4.6456973539411972E-2"/>
    <n v="0"/>
    <n v="-6060"/>
    <m/>
    <m/>
    <n v="0.1"/>
    <n v="0.12"/>
    <n v="183.55200000000002"/>
    <m/>
    <n v="183.55200000000002"/>
    <s v="VWB"/>
    <n v="30"/>
    <n v="100"/>
    <n v="1"/>
    <n v="1"/>
    <m/>
    <m/>
    <n v="1"/>
    <s v="Val de Lys Automobiles"/>
    <s v="VOLKSWAGEN"/>
    <m/>
    <s v="Val de Lys "/>
    <n v="1930.52"/>
    <n v="4.6456973539411972E-2"/>
    <s v="NON"/>
  </r>
  <r>
    <x v="0"/>
    <s v="C"/>
    <x v="0"/>
    <x v="120"/>
    <d v="2026-06-11T00:00:00"/>
    <m/>
    <m/>
    <m/>
    <m/>
    <m/>
    <m/>
    <s v="ASLME"/>
    <n v="513766"/>
    <n v="3766"/>
    <s v="WVGZZZCT1TW534158"/>
    <s v="DECUZZI DOMENICO"/>
    <s v="TIGUAN"/>
    <n v="36863.33"/>
    <n v="2916.67"/>
    <n v="39780"/>
    <n v="22"/>
    <n v="636.75"/>
    <n v="95"/>
    <m/>
    <n v="541.75"/>
    <n v="1.6006787330316741E-2"/>
    <n v="0"/>
    <n v="-4100"/>
    <m/>
    <m/>
    <n v="0.12"/>
    <n v="0.12"/>
    <n v="65.009999999999991"/>
    <m/>
    <n v="65.009999999999991"/>
    <s v=""/>
    <n v="30"/>
    <n v="100"/>
    <n v="1"/>
    <n v="1"/>
    <m/>
    <m/>
    <n v="1"/>
    <s v="Val de Lys Automobiles"/>
    <s v="VOLKSWAGEN"/>
    <m/>
    <s v="Val de Lys "/>
    <n v="636.75"/>
    <n v="1.6006787330316741E-2"/>
    <s v="NON"/>
  </r>
  <r>
    <x v="0"/>
    <s v="C"/>
    <x v="0"/>
    <x v="88"/>
    <d v="2026-05-29T00:00:00"/>
    <m/>
    <m/>
    <m/>
    <s v="x"/>
    <s v="X"/>
    <n v="-11999.99"/>
    <s v="ASNMA"/>
    <n v="513768"/>
    <n v="3768"/>
    <s v="WVGZZZE27TE051137"/>
    <s v="MAILLOT THIERRY"/>
    <s v="ID 4"/>
    <n v="37605"/>
    <n v="4100.01"/>
    <n v="41705.01"/>
    <n v="9"/>
    <n v="2824.35"/>
    <n v="95"/>
    <m/>
    <n v="2729.35"/>
    <n v="6.7722079433622004E-2"/>
    <n v="-5860"/>
    <n v="-200"/>
    <m/>
    <s v="solde client rbt sur exabanque"/>
    <n v="0.1"/>
    <n v="0.12"/>
    <n v="272.935"/>
    <m/>
    <n v="272.935"/>
    <s v="VWB"/>
    <n v="30"/>
    <n v="50"/>
    <n v="1"/>
    <n v="1"/>
    <m/>
    <m/>
    <n v="1"/>
    <s v="Val de Lys Automobiles"/>
    <s v="VOLKSWAGEN"/>
    <m/>
    <s v="Val de Lys "/>
    <n v="2824.35"/>
    <n v="6.7722079433622004E-2"/>
    <s v="NON"/>
  </r>
  <r>
    <x v="4"/>
    <s v="C"/>
    <x v="0"/>
    <x v="86"/>
    <d v="2026-04-24T00:00:00"/>
    <m/>
    <m/>
    <m/>
    <m/>
    <m/>
    <m/>
    <s v="VSMGI"/>
    <n v="513769"/>
    <n v="3769"/>
    <s v="WVGZZZCS1TY040247"/>
    <s v="LOCSEMA"/>
    <s v="TAIGO"/>
    <n v="27264"/>
    <n v="-558.34"/>
    <n v="26705.66"/>
    <n v="8"/>
    <n v="362.04"/>
    <n v="95"/>
    <m/>
    <n v="267.04000000000002"/>
    <n v="1.3556676749423157E-2"/>
    <n v="0"/>
    <n v="-3471.73"/>
    <m/>
    <m/>
    <n v="0.12"/>
    <n v="0.13"/>
    <n v="32.044800000000002"/>
    <m/>
    <n v="32.044800000000002"/>
    <s v=""/>
    <m/>
    <n v="20"/>
    <n v="1"/>
    <n v="1"/>
    <m/>
    <m/>
    <n v="1"/>
    <s v="Valauto Arras"/>
    <s v="VOLKSWAGEN"/>
    <m/>
    <s v="Sociétés EST"/>
    <n v="362.04"/>
    <n v="1.3556676749423157E-2"/>
    <s v="NON"/>
  </r>
  <r>
    <x v="0"/>
    <s v="C"/>
    <x v="0"/>
    <x v="66"/>
    <d v="2026-06-12T00:00:00"/>
    <m/>
    <m/>
    <m/>
    <m/>
    <m/>
    <m/>
    <s v="ASLME"/>
    <n v="513771"/>
    <n v="3771"/>
    <s v="WVGZZZA24TV077197"/>
    <s v="MAY CHEONG GROUP FRANCE"/>
    <s v="T ROC"/>
    <n v="33555.67"/>
    <n v="1183.3399999999999"/>
    <n v="34739.009999999995"/>
    <n v="15"/>
    <n v="338.52"/>
    <n v="95"/>
    <m/>
    <n v="243.51999999999998"/>
    <n v="9.7446645716156004E-3"/>
    <n v="0"/>
    <n v="-2813.86"/>
    <m/>
    <m/>
    <n v="0.1"/>
    <n v="0.12"/>
    <n v="24.352"/>
    <m/>
    <n v="24.352"/>
    <s v=""/>
    <m/>
    <m/>
    <n v="0"/>
    <n v="1"/>
    <m/>
    <m/>
    <n v="0"/>
    <s v="Val de Lys Automobiles"/>
    <s v="VOLKSWAGEN"/>
    <m/>
    <s v="Val de Lys "/>
    <n v="338.52"/>
    <n v="9.7446645716156004E-3"/>
    <s v="NON"/>
  </r>
  <r>
    <x v="4"/>
    <s v="C"/>
    <x v="0"/>
    <x v="30"/>
    <d v="2026-05-07T00:00:00"/>
    <m/>
    <m/>
    <m/>
    <m/>
    <m/>
    <n v="0"/>
    <s v="ARLKO"/>
    <n v="513771"/>
    <n v="3771"/>
    <s v="WVWZZZE11TP047522"/>
    <s v="LAMBIN  HUGUES"/>
    <s v="ID 3"/>
    <n v="28533.33"/>
    <n v="2200.0100000000002"/>
    <n v="30733.340000000004"/>
    <n v="6"/>
    <n v="1393.85"/>
    <n v="95"/>
    <m/>
    <n v="1298.8499999999999"/>
    <n v="4.5353027038388921E-2"/>
    <n v="-4166.67"/>
    <n v="0"/>
    <m/>
    <m/>
    <n v="0.1"/>
    <n v="0.12"/>
    <n v="129.88499999999999"/>
    <m/>
    <n v="129.88499999999999"/>
    <s v="VWB"/>
    <n v="0"/>
    <m/>
    <n v="0"/>
    <n v="1"/>
    <m/>
    <m/>
    <n v="0"/>
    <s v="Valauto Arras"/>
    <s v="VOLKSWAGEN"/>
    <m/>
    <s v="Valauto Arras"/>
    <n v="1393.85"/>
    <n v="4.5353027038388921E-2"/>
    <s v="NON"/>
  </r>
  <r>
    <x v="4"/>
    <s v="C"/>
    <x v="0"/>
    <x v="12"/>
    <d v="2026-05-06T00:00:00"/>
    <m/>
    <m/>
    <m/>
    <m/>
    <m/>
    <m/>
    <s v="ARLKO"/>
    <n v="513773"/>
    <n v="3773"/>
    <s v="WVGZZZE24TE038314"/>
    <s v="DUPUIS VINCENT"/>
    <s v="ID 4"/>
    <n v="38438.339999999997"/>
    <n v="2083.34"/>
    <n v="40521.679999999993"/>
    <n v="7"/>
    <n v="1899.86"/>
    <n v="95"/>
    <m/>
    <n v="1804.86"/>
    <n v="4.6885025497462103E-2"/>
    <n v="-5860"/>
    <n v="0"/>
    <m/>
    <m/>
    <n v="0.12"/>
    <n v="0.12"/>
    <n v="216.58319999999998"/>
    <m/>
    <n v="216.58319999999998"/>
    <s v="VWB"/>
    <n v="0"/>
    <n v="50"/>
    <n v="1"/>
    <n v="1"/>
    <m/>
    <m/>
    <n v="1"/>
    <s v="Valauto Arras"/>
    <s v="VOLKSWAGEN"/>
    <m/>
    <s v="Valauto Arras"/>
    <n v="1899.86"/>
    <n v="4.6885025497462103E-2"/>
    <s v="NON"/>
  </r>
  <r>
    <x v="4"/>
    <s v="C"/>
    <x v="0"/>
    <x v="44"/>
    <d v="2026-05-15T00:00:00"/>
    <m/>
    <m/>
    <m/>
    <m/>
    <m/>
    <n v="0"/>
    <s v="AREAZ"/>
    <n v="513786"/>
    <n v="3786"/>
    <s v="WVGZZZA28TV049760"/>
    <s v="MEREHUGIAS MARTINE"/>
    <s v="T ROC"/>
    <n v="27305.67"/>
    <n v="1266.6600000000001"/>
    <n v="28572.329999999998"/>
    <n v="2"/>
    <n v="1157.18"/>
    <n v="95"/>
    <m/>
    <n v="1062.18"/>
    <n v="4.0500022224298826E-2"/>
    <n v="-2083.33"/>
    <n v="0"/>
    <m/>
    <m/>
    <n v="0.1"/>
    <n v="0.1"/>
    <n v="106.21800000000002"/>
    <m/>
    <n v="106.21800000000002"/>
    <s v=""/>
    <n v="30"/>
    <n v="50"/>
    <n v="1"/>
    <n v="1"/>
    <m/>
    <m/>
    <n v="1"/>
    <s v="Valauto Arras"/>
    <s v="VOLKSWAGEN"/>
    <m/>
    <s v="Valauto Arras"/>
    <n v="1157.18"/>
    <n v="4.0500022224298826E-2"/>
    <s v="NON"/>
  </r>
  <r>
    <x v="0"/>
    <s v="C"/>
    <x v="0"/>
    <x v="73"/>
    <d v="2026-06-30T00:00:00"/>
    <m/>
    <m/>
    <m/>
    <m/>
    <m/>
    <m/>
    <s v="ASLME"/>
    <n v="513789"/>
    <n v="3789"/>
    <s v="WVGZZZE21TE050291"/>
    <s v="FRUCHART BERNARD"/>
    <s v="ID 4"/>
    <n v="37605"/>
    <n v="3108.34"/>
    <n v="40713.339999999997"/>
    <n v="26"/>
    <n v="1246.6099999999997"/>
    <n v="95"/>
    <m/>
    <n v="1151.6099999999997"/>
    <n v="3.0619202453053464E-2"/>
    <n v="-6073.13"/>
    <n v="0"/>
    <m/>
    <m/>
    <n v="0.1"/>
    <n v="0.12"/>
    <n v="115.16099999999997"/>
    <m/>
    <n v="115.16099999999997"/>
    <s v="VWB"/>
    <m/>
    <m/>
    <n v="0"/>
    <n v="1"/>
    <m/>
    <m/>
    <n v="0"/>
    <s v="Val de Lys Automobiles"/>
    <s v="VOLKSWAGEN"/>
    <m/>
    <s v="Val de Lys "/>
    <n v="1246.6099999999997"/>
    <n v="3.0619202453053464E-2"/>
    <s v="NON"/>
  </r>
  <r>
    <x v="4"/>
    <s v="C"/>
    <x v="0"/>
    <x v="14"/>
    <d v="2026-05-28T00:00:00"/>
    <m/>
    <m/>
    <m/>
    <m/>
    <m/>
    <n v="0"/>
    <s v="AREAZ"/>
    <n v="513790"/>
    <n v="3790"/>
    <s v="WVWZZZAW3TU032426"/>
    <s v="FLAMENT NADINE"/>
    <s v="POLO"/>
    <n v="21605.67"/>
    <n v="1233.33"/>
    <n v="22839"/>
    <n v="36"/>
    <n v="858.79"/>
    <n v="95"/>
    <m/>
    <n v="763.79"/>
    <n v="3.7601909015280877E-2"/>
    <n v="-2466.67"/>
    <n v="0"/>
    <m/>
    <m/>
    <n v="0.1"/>
    <n v="0.1"/>
    <n v="76.379000000000005"/>
    <m/>
    <n v="76.379000000000005"/>
    <s v="VWB"/>
    <n v="30"/>
    <m/>
    <n v="0"/>
    <n v="1"/>
    <m/>
    <m/>
    <n v="0"/>
    <s v="Valauto Arras"/>
    <s v="VOLKSWAGEN"/>
    <m/>
    <s v="Valauto Arras"/>
    <n v="858.79"/>
    <n v="3.7601909015280877E-2"/>
    <s v="NON"/>
  </r>
  <r>
    <x v="0"/>
    <s v="C"/>
    <x v="0"/>
    <x v="73"/>
    <d v="2026-06-30T00:00:00"/>
    <m/>
    <m/>
    <m/>
    <m/>
    <m/>
    <m/>
    <s v="ASLME"/>
    <n v="513790"/>
    <n v="3790"/>
    <s v="WVWZZZAW7TU069222"/>
    <s v="DEVERNAY JEAN MARIE"/>
    <s v="POLO"/>
    <n v="23014"/>
    <n v="312.49"/>
    <n v="23326.49"/>
    <n v="25"/>
    <n v="751.2"/>
    <n v="95"/>
    <m/>
    <n v="656.2"/>
    <n v="3.220373060841987E-2"/>
    <n v="-1690.01"/>
    <n v="0"/>
    <m/>
    <m/>
    <n v="0.1"/>
    <n v="0.12"/>
    <n v="65.62"/>
    <m/>
    <n v="65.62"/>
    <s v="VWB"/>
    <n v="30"/>
    <n v="100"/>
    <n v="1"/>
    <n v="1"/>
    <m/>
    <m/>
    <n v="1"/>
    <s v="Val de Lys Automobiles"/>
    <s v="VOLKSWAGEN"/>
    <m/>
    <s v="Val de Lys "/>
    <n v="751.2"/>
    <n v="3.220373060841987E-2"/>
    <s v="NON"/>
  </r>
  <r>
    <x v="0"/>
    <s v="C"/>
    <x v="0"/>
    <x v="28"/>
    <d v="2026-06-19T00:00:00"/>
    <m/>
    <m/>
    <m/>
    <m/>
    <m/>
    <m/>
    <s v="ASNMA"/>
    <n v="513791"/>
    <n v="3791"/>
    <s v="WVGZZZA24TV008431"/>
    <s v="ISORE JEAN LOUIS"/>
    <s v="T ROC"/>
    <n v="34805.67"/>
    <n v="2725.01"/>
    <n v="37530.68"/>
    <n v="10"/>
    <n v="1051.57"/>
    <n v="95"/>
    <m/>
    <n v="956.56999999999994"/>
    <n v="2.8018943435077645E-2"/>
    <n v="0"/>
    <n v="-1250"/>
    <m/>
    <m/>
    <n v="0.1"/>
    <n v="0.12"/>
    <n v="95.656999999999996"/>
    <m/>
    <n v="95.656999999999996"/>
    <s v=""/>
    <n v="30"/>
    <n v="50"/>
    <n v="1"/>
    <n v="1"/>
    <m/>
    <m/>
    <n v="1"/>
    <s v="Val de Lys Automobiles"/>
    <s v="VOLKSWAGEN"/>
    <m/>
    <s v="Val de Lys "/>
    <n v="1051.57"/>
    <n v="2.8018943435077645E-2"/>
    <s v="NON"/>
  </r>
  <r>
    <x v="0"/>
    <s v="C"/>
    <x v="0"/>
    <x v="73"/>
    <d v="2026-06-19T00:00:00"/>
    <m/>
    <m/>
    <m/>
    <s v="x"/>
    <s v="X"/>
    <n v="54"/>
    <s v="ASLME"/>
    <n v="513793"/>
    <n v="3793"/>
    <s v="WVGZZZE24TE028821"/>
    <s v="ALLOUCHERY PAUL"/>
    <s v="ID 4"/>
    <n v="33863.33"/>
    <n v="1666.67"/>
    <n v="35530"/>
    <n v="20"/>
    <n v="1612.86"/>
    <n v="95"/>
    <m/>
    <n v="1517.86"/>
    <n v="4.5394314663664503E-2"/>
    <n v="0"/>
    <n v="-4860"/>
    <m/>
    <s v="solde client"/>
    <n v="0.1"/>
    <n v="0.12"/>
    <n v="151.786"/>
    <m/>
    <n v="151.786"/>
    <s v="VWB"/>
    <n v="30"/>
    <n v="100"/>
    <n v="1"/>
    <n v="1"/>
    <m/>
    <m/>
    <n v="1"/>
    <s v="Val de Lys Automobiles"/>
    <s v="VOLKSWAGEN"/>
    <m/>
    <s v="Val de Lys "/>
    <n v="1612.86"/>
    <n v="4.5394314663664503E-2"/>
    <s v="NON"/>
  </r>
  <r>
    <x v="4"/>
    <s v="C"/>
    <x v="0"/>
    <x v="28"/>
    <d v="2026-06-19T00:00:00"/>
    <m/>
    <m/>
    <m/>
    <m/>
    <m/>
    <n v="0"/>
    <s v="ARLKO"/>
    <n v="513805"/>
    <n v="3805"/>
    <s v="WVGZZZA25TV123023"/>
    <s v="GOUDAILLIER DELPHINE ET MICHAEL"/>
    <s v="T ROC"/>
    <n v="27305.67"/>
    <n v="1141.67"/>
    <n v="28447.339999999997"/>
    <n v="10"/>
    <n v="1325.65"/>
    <n v="95"/>
    <m/>
    <n v="1230.6500000000001"/>
    <n v="4.6600139063968732E-2"/>
    <n v="0"/>
    <n v="-2283.33"/>
    <m/>
    <m/>
    <n v="0.1"/>
    <n v="0.08"/>
    <n v="123.06500000000001"/>
    <m/>
    <n v="123.06500000000001"/>
    <s v=""/>
    <n v="30"/>
    <m/>
    <n v="0"/>
    <n v="1"/>
    <m/>
    <m/>
    <n v="0"/>
    <s v="Valauto Arras"/>
    <s v="VOLKSWAGEN"/>
    <m/>
    <s v="Valauto Arras"/>
    <n v="1325.65"/>
    <n v="4.6600139063968732E-2"/>
    <s v="NON"/>
  </r>
  <r>
    <x v="4"/>
    <s v="NP"/>
    <x v="0"/>
    <x v="78"/>
    <d v="2026-06-24T00:00:00"/>
    <m/>
    <m/>
    <m/>
    <s v="x"/>
    <m/>
    <n v="-385"/>
    <s v="ARLKO"/>
    <n v="513809"/>
    <n v="3809"/>
    <s v="WVGZZZC11TY087687"/>
    <s v="FRANCHOMME MICHEL"/>
    <s v="T CROSS"/>
    <n v="25139"/>
    <n v="691.67"/>
    <n v="25830.67"/>
    <n v="5"/>
    <n v="730.84"/>
    <n v="95"/>
    <m/>
    <n v="635.84"/>
    <n v="2.8293497613495897E-2"/>
    <n v="0"/>
    <n v="-3349.99"/>
    <m/>
    <s v="solde client franchise (voir reprise VO)"/>
    <n v="0.1"/>
    <n v="0.1"/>
    <n v="63.584000000000003"/>
    <m/>
    <n v="63.584000000000003"/>
    <s v=""/>
    <n v="30"/>
    <n v="50"/>
    <n v="1"/>
    <n v="1"/>
    <m/>
    <m/>
    <n v="1"/>
    <s v="Valauto Arras"/>
    <s v="VOLKSWAGEN"/>
    <m/>
    <s v="Valauto Arras"/>
    <n v="730.84"/>
    <n v="2.8293497613495897E-2"/>
    <s v="NON"/>
  </r>
  <r>
    <x v="7"/>
    <s v="NP"/>
    <x v="2"/>
    <x v="25"/>
    <d v="2026-01-06T00:00:00"/>
    <m/>
    <m/>
    <m/>
    <s v="x"/>
    <m/>
    <n v="-19.989999999999998"/>
    <s v="VSYPA"/>
    <n v="513876"/>
    <n v="3876"/>
    <s v="TMBJF7NU7T5036041"/>
    <s v="DUNKERQUE BOULOGNE LOCATION"/>
    <s v="KAROQ"/>
    <n v="32658.34"/>
    <n v="583.33000000000004"/>
    <n v="33241.67"/>
    <n v="54"/>
    <n v="699.85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s v="SKODA"/>
    <m/>
    <s v="Sociétés NORD"/>
    <n v="699.85"/>
    <n v="2.1053394730168491E-2"/>
    <s v="NON"/>
  </r>
  <r>
    <x v="7"/>
    <s v="NP"/>
    <x v="2"/>
    <x v="25"/>
    <d v="2026-01-06T00:00:00"/>
    <m/>
    <m/>
    <m/>
    <s v="x"/>
    <m/>
    <n v="-19.989999999999998"/>
    <s v="VSYPA"/>
    <n v="513877"/>
    <n v="3877"/>
    <s v="TMBJF7NU6T5038749"/>
    <s v="DUNKERQUE BOULOGNE LOCATION"/>
    <s v="KAROQ"/>
    <n v="32658.34"/>
    <n v="583.33000000000004"/>
    <n v="33241.67"/>
    <n v="43"/>
    <n v="699.85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s v="SKODA"/>
    <m/>
    <s v="Sociétés NORD"/>
    <n v="699.85"/>
    <n v="2.1053394730168491E-2"/>
    <s v="NON"/>
  </r>
  <r>
    <x v="7"/>
    <s v="NP"/>
    <x v="2"/>
    <x v="25"/>
    <d v="2026-01-06T00:00:00"/>
    <m/>
    <m/>
    <m/>
    <s v="x"/>
    <m/>
    <n v="-19.989999999999998"/>
    <s v="VSYPA"/>
    <n v="513878"/>
    <n v="3878"/>
    <s v="TMBJF7NU7T5037755"/>
    <s v="DUNKERQUE BOULOGNE LOCATION"/>
    <s v="KAROQ"/>
    <n v="32658.34"/>
    <n v="583.33000000000004"/>
    <n v="33241.67"/>
    <n v="53"/>
    <n v="699.85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s v="SKODA"/>
    <m/>
    <s v="Sociétés NORD"/>
    <n v="699.85"/>
    <n v="2.1053394730168491E-2"/>
    <s v="NON"/>
  </r>
  <r>
    <x v="7"/>
    <s v="NP"/>
    <x v="2"/>
    <x v="40"/>
    <d v="2026-01-06T00:00:00"/>
    <m/>
    <m/>
    <m/>
    <s v="x"/>
    <m/>
    <n v="-19.989999999999998"/>
    <s v="VSYPA"/>
    <n v="513879"/>
    <n v="3879"/>
    <s v="TMBJF7NU1T5035810"/>
    <s v="DUNKERQUE BOULOGNE LOCATION"/>
    <s v="KAROQ"/>
    <n v="32658.34"/>
    <n v="583.33000000000004"/>
    <n v="33241.67"/>
    <n v="60"/>
    <n v="699.85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s v="SKODA"/>
    <m/>
    <s v="Sociétés NORD"/>
    <n v="699.85"/>
    <n v="2.1053394730168491E-2"/>
    <s v="NON"/>
  </r>
  <r>
    <x v="7"/>
    <s v="NP"/>
    <x v="2"/>
    <x v="47"/>
    <d v="2026-05-05T00:00:00"/>
    <m/>
    <m/>
    <m/>
    <s v="x"/>
    <m/>
    <n v="22813.98"/>
    <s v="VSYPA"/>
    <n v="513880"/>
    <n v="3880"/>
    <s v="TMBGP6NWXV3007148"/>
    <s v="DUNKERQUE BOULOGNE LOCATION"/>
    <s v="KAMIQ/YETI"/>
    <n v="22558.34"/>
    <n v="583.33000000000004"/>
    <n v="23141.670000000002"/>
    <n v="9"/>
    <n v="497.84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s v="SKODA"/>
    <m/>
    <s v="Sociétés NORD"/>
    <n v="497.84"/>
    <n v="2.1512708460538928E-2"/>
    <s v="NON"/>
  </r>
  <r>
    <x v="7"/>
    <s v="NP"/>
    <x v="2"/>
    <x v="47"/>
    <d v="2026-05-05T00:00:00"/>
    <m/>
    <m/>
    <m/>
    <s v="x"/>
    <m/>
    <n v="22813.98"/>
    <s v="VSYPA"/>
    <n v="513881"/>
    <n v="3881"/>
    <s v="TMBGP6NW8V3008623"/>
    <s v="DUNKERQUE BOULOGNE LOCATION"/>
    <s v="KAMIQ/YETI"/>
    <n v="22558.34"/>
    <n v="583.33000000000004"/>
    <n v="23141.670000000002"/>
    <n v="9"/>
    <n v="497.84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s v="SKODA"/>
    <m/>
    <s v="Sociétés NORD"/>
    <n v="497.84"/>
    <n v="2.1512708460538928E-2"/>
    <s v="NON"/>
  </r>
  <r>
    <x v="7"/>
    <s v="NP"/>
    <x v="2"/>
    <x v="47"/>
    <d v="2026-05-05T00:00:00"/>
    <m/>
    <m/>
    <m/>
    <s v="x"/>
    <m/>
    <n v="22813.98"/>
    <s v="VSYPA"/>
    <n v="513882"/>
    <n v="3882"/>
    <s v="TMBGP6NWXV3008316"/>
    <s v="DUNKERQUE BOULOGNE LOCATION"/>
    <s v="KAMIQ/YETI"/>
    <n v="22558.34"/>
    <n v="583.33000000000004"/>
    <n v="23141.670000000002"/>
    <n v="14"/>
    <n v="497.84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s v="SKODA"/>
    <m/>
    <s v="Sociétés NORD"/>
    <n v="497.84"/>
    <n v="2.1512708460538928E-2"/>
    <s v="NON"/>
  </r>
  <r>
    <x v="7"/>
    <s v="NP"/>
    <x v="2"/>
    <x v="47"/>
    <d v="2026-05-05T00:00:00"/>
    <m/>
    <m/>
    <m/>
    <s v="x"/>
    <m/>
    <n v="22813.98"/>
    <s v="VSYPA"/>
    <n v="513883"/>
    <n v="3883"/>
    <s v="TMBGP6NWXV3008462"/>
    <s v="DUNKERQUE BOULOGNE LOCATION"/>
    <s v="KAMIQ/YETI"/>
    <n v="22558.34"/>
    <n v="583.33000000000004"/>
    <n v="23141.670000000002"/>
    <n v="9"/>
    <n v="497.84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s v="SKODA"/>
    <m/>
    <s v="Sociétés NORD"/>
    <n v="497.84"/>
    <n v="2.1512708460538928E-2"/>
    <s v="NON"/>
  </r>
  <r>
    <x v="7"/>
    <s v="NP"/>
    <x v="2"/>
    <x v="45"/>
    <d v="2026-06-09T00:00:00"/>
    <m/>
    <m/>
    <m/>
    <s v="x"/>
    <m/>
    <n v="62798.22"/>
    <s v="VSYPA"/>
    <n v="513884"/>
    <n v="3884"/>
    <s v="TMBGP6NW2V3008634"/>
    <s v="DUNKERQUE BOULOGNE LOCATION"/>
    <s v="KAMIQ/YETI"/>
    <n v="22558.34"/>
    <n v="583.33000000000004"/>
    <n v="23141.670000000002"/>
    <n v="49"/>
    <n v="497.85"/>
    <n v="35.01"/>
    <m/>
    <n v="462.84000000000003"/>
    <n v="2.1513140581470566E-2"/>
    <n v="0"/>
    <n v="0"/>
    <m/>
    <s v="solde client en att financement"/>
    <n v="0.1"/>
    <n v="0.1"/>
    <n v="46.284000000000006"/>
    <m/>
    <n v="46.284000000000006"/>
    <s v="VWB"/>
    <n v="0"/>
    <m/>
    <n v="0"/>
    <n v="1"/>
    <m/>
    <m/>
    <n v="0"/>
    <s v="Valauto Lambersart VW"/>
    <s v="SKODA"/>
    <m/>
    <s v="Sociétés NORD"/>
    <n v="497.85"/>
    <n v="2.1513140581470566E-2"/>
    <s v="NON"/>
  </r>
  <r>
    <x v="7"/>
    <s v="NP"/>
    <x v="2"/>
    <x v="25"/>
    <d v="2026-01-06T00:00:00"/>
    <m/>
    <m/>
    <m/>
    <s v="x"/>
    <m/>
    <n v="-19.989999999999998"/>
    <s v="VSYPA"/>
    <n v="513895"/>
    <n v="3895"/>
    <s v="TMBEE6PJ3T4038411"/>
    <s v="DUNKERQUE BOULOGNE LOCATION"/>
    <s v="FABIA"/>
    <n v="16625"/>
    <n v="458.33"/>
    <n v="17083.330000000002"/>
    <n v="74"/>
    <n v="376.67"/>
    <n v="35"/>
    <m/>
    <n v="341.67"/>
    <n v="2.2048979911996079E-2"/>
    <n v="0"/>
    <n v="0"/>
    <m/>
    <s v="ok vn payé / solde créditeur diff rgt solde 31/12/25 +  annul fact"/>
    <n v="0.1"/>
    <n v="0.1"/>
    <n v="34.167000000000002"/>
    <m/>
    <n v="34.167000000000002"/>
    <s v="VWB"/>
    <n v="0"/>
    <m/>
    <n v="0"/>
    <n v="1"/>
    <m/>
    <m/>
    <n v="0"/>
    <s v="Valauto Lambersart VW"/>
    <s v="SKODA"/>
    <m/>
    <s v="Sociétés NORD"/>
    <n v="376.67"/>
    <n v="2.2048979911996079E-2"/>
    <s v="NON"/>
  </r>
  <r>
    <x v="7"/>
    <s v="NP"/>
    <x v="2"/>
    <x v="25"/>
    <d v="2026-01-06T00:00:00"/>
    <m/>
    <m/>
    <m/>
    <s v="x"/>
    <m/>
    <n v="-19.989999999999998"/>
    <s v="VSYPA"/>
    <n v="513897"/>
    <n v="3897"/>
    <s v="TMBEE6PJ3T4038599"/>
    <s v="DUNKERQUE BOULOGNE LOCATION"/>
    <s v="FABIA"/>
    <n v="16625"/>
    <n v="458.33"/>
    <n v="17083.330000000002"/>
    <n v="74"/>
    <n v="376.67"/>
    <n v="35"/>
    <m/>
    <n v="341.67"/>
    <n v="2.2048979911996079E-2"/>
    <n v="0"/>
    <n v="0"/>
    <m/>
    <s v="ok vn payé / solde créditeur diff rgt solde 31/12/25 +  annul fact"/>
    <n v="0.1"/>
    <n v="0.1"/>
    <n v="34.167000000000002"/>
    <m/>
    <n v="34.167000000000002"/>
    <s v="VWB"/>
    <n v="0"/>
    <m/>
    <n v="0"/>
    <n v="1"/>
    <m/>
    <m/>
    <n v="0"/>
    <s v="Valauto Lambersart VW"/>
    <s v="SKODA"/>
    <m/>
    <s v="Sociétés NORD"/>
    <n v="376.67"/>
    <n v="2.2048979911996079E-2"/>
    <s v="NON"/>
  </r>
  <r>
    <x v="1"/>
    <s v="C"/>
    <x v="0"/>
    <x v="87"/>
    <d v="2026-01-30T00:00:00"/>
    <m/>
    <m/>
    <m/>
    <m/>
    <m/>
    <m/>
    <s v="RQLGU"/>
    <n v="514050"/>
    <n v="4050"/>
    <s v="WVWZZZAW7TU018299"/>
    <s v="BERGHIOUA MYRIAM"/>
    <s v="POLO"/>
    <n v="24264"/>
    <n v="1937.49"/>
    <n v="26201.49"/>
    <n v="48"/>
    <n v="583.09000000000015"/>
    <n v="95"/>
    <m/>
    <n v="488.09000000000015"/>
    <n v="2.2254077916942897E-2"/>
    <n v="0"/>
    <n v="-1190"/>
    <m/>
    <m/>
    <n v="0.08"/>
    <n v="7.0000000000000007E-2"/>
    <n v="39.047200000000011"/>
    <m/>
    <n v="39.047200000000011"/>
    <s v="VWB"/>
    <n v="30"/>
    <m/>
    <n v="0"/>
    <n v="1"/>
    <m/>
    <m/>
    <n v="0"/>
    <s v="Valauto Roncq"/>
    <s v="VOLKSWAGEN"/>
    <m/>
    <s v="Valauto Roncq VW"/>
    <n v="583.09000000000015"/>
    <n v="2.2254077916942897E-2"/>
    <s v="NON"/>
  </r>
  <r>
    <x v="1"/>
    <s v="C"/>
    <x v="0"/>
    <x v="29"/>
    <d v="2026-03-11T00:00:00"/>
    <m/>
    <m/>
    <m/>
    <m/>
    <m/>
    <n v="0"/>
    <s v="RXNTA"/>
    <n v="514067"/>
    <n v="4067"/>
    <s v="WVWZZZAW7TU039198"/>
    <s v="MALLET FRANCOISE"/>
    <s v="POLO"/>
    <n v="22589"/>
    <n v="1112.5"/>
    <n v="23701.5"/>
    <n v="16"/>
    <n v="541.11"/>
    <n v="95"/>
    <m/>
    <n v="446.11"/>
    <n v="2.283020062021391E-2"/>
    <n v="0"/>
    <n v="-966.67"/>
    <m/>
    <m/>
    <n v="0.1"/>
    <n v="0.1"/>
    <n v="44.611000000000004"/>
    <m/>
    <n v="44.611000000000004"/>
    <s v="VWB"/>
    <m/>
    <m/>
    <n v="0"/>
    <n v="1"/>
    <m/>
    <m/>
    <n v="0"/>
    <s v="Valauto Roncq"/>
    <s v="VOLKSWAGEN"/>
    <m/>
    <s v="Valauto Roubaix"/>
    <n v="541.11"/>
    <n v="2.283020062021391E-2"/>
    <s v="NON"/>
  </r>
  <r>
    <x v="8"/>
    <s v="C"/>
    <x v="4"/>
    <x v="0"/>
    <d v="2026-03-18T00:00:00"/>
    <m/>
    <m/>
    <m/>
    <m/>
    <m/>
    <m/>
    <s v="VRGWI"/>
    <n v="514105"/>
    <n v="4105"/>
    <s v="WV1ZZZSY0S9045397"/>
    <s v="M.D TRANSPORT"/>
    <s v="LT/CRAFTER"/>
    <n v="52167.5"/>
    <n v="4652"/>
    <n v="56819.5"/>
    <n v="322"/>
    <n v="569.79999999999995"/>
    <n v="95"/>
    <m/>
    <n v="474.79999999999995"/>
    <n v="1.0028247344661604E-2"/>
    <n v="-563.99"/>
    <n v="-1000"/>
    <m/>
    <m/>
    <n v="0.1"/>
    <n v="0.12"/>
    <n v="47.48"/>
    <m/>
    <n v="47.48"/>
    <s v="Banque"/>
    <m/>
    <m/>
    <n v="0"/>
    <n v="1"/>
    <m/>
    <m/>
    <n v="0"/>
    <s v="Valauto Professionnels"/>
    <s v="VUL"/>
    <m/>
    <s v="Valauto PRO NORD"/>
    <n v="569.79999999999995"/>
    <n v="1.0028247344661604E-2"/>
    <s v="NON"/>
  </r>
  <r>
    <x v="8"/>
    <s v="C"/>
    <x v="4"/>
    <x v="0"/>
    <d v="2026-03-18T00:00:00"/>
    <m/>
    <m/>
    <m/>
    <m/>
    <m/>
    <m/>
    <s v="VRGWI"/>
    <n v="514106"/>
    <n v="4106"/>
    <s v="WV1ZZZSY0S9045285"/>
    <s v="M.D TRANSPORT"/>
    <s v="LT/CRAFTER"/>
    <n v="52167.5"/>
    <n v="4652"/>
    <n v="56819.5"/>
    <n v="309"/>
    <n v="569.79999999999995"/>
    <n v="95"/>
    <m/>
    <n v="474.79999999999995"/>
    <n v="1.0028247344661604E-2"/>
    <n v="-563.99"/>
    <n v="-1000"/>
    <m/>
    <m/>
    <n v="0.1"/>
    <n v="0.12"/>
    <n v="47.48"/>
    <m/>
    <n v="47.48"/>
    <s v="Banque"/>
    <m/>
    <m/>
    <n v="0"/>
    <n v="1"/>
    <m/>
    <m/>
    <n v="0"/>
    <s v="Valauto Professionnels"/>
    <s v="VUL"/>
    <m/>
    <s v="Valauto PRO NORD"/>
    <n v="569.79999999999995"/>
    <n v="1.0028247344661604E-2"/>
    <s v="NON"/>
  </r>
  <r>
    <x v="8"/>
    <s v="C"/>
    <x v="4"/>
    <x v="104"/>
    <d v="2026-02-05T00:00:00"/>
    <m/>
    <m/>
    <m/>
    <m/>
    <m/>
    <n v="0"/>
    <s v="VRGWI"/>
    <n v="514111"/>
    <n v="4111"/>
    <s v="WV1ZZZSY1S9058448"/>
    <s v="CIMME MANUTENTION"/>
    <s v="LT/CRAFTER"/>
    <n v="49747.5"/>
    <n v="355"/>
    <n v="50102.5"/>
    <n v="271"/>
    <n v="4806.03"/>
    <n v="95"/>
    <m/>
    <n v="4711.03"/>
    <n v="9.5923955890424628E-2"/>
    <n v="-1252.56"/>
    <n v="-3000"/>
    <m/>
    <m/>
    <n v="0.12"/>
    <n v="0.12"/>
    <n v="565.32359999999994"/>
    <m/>
    <n v="565.32359999999994"/>
    <s v="VWB"/>
    <m/>
    <n v="20"/>
    <n v="1"/>
    <n v="1"/>
    <m/>
    <m/>
    <n v="1"/>
    <s v="Valauto Professionnels"/>
    <s v="VUL"/>
    <m/>
    <s v="Valauto PRO NORD"/>
    <n v="4806.03"/>
    <n v="9.5923955890424628E-2"/>
    <s v="NON"/>
  </r>
  <r>
    <x v="7"/>
    <s v="C"/>
    <x v="2"/>
    <x v="90"/>
    <d v="2026-04-02T00:00:00"/>
    <m/>
    <m/>
    <m/>
    <m/>
    <m/>
    <m/>
    <s v="LTMEL"/>
    <n v="514147"/>
    <n v="4147"/>
    <s v="TMBEP6PJ2T4069207"/>
    <s v="ASS ENSEMBLE AUTREMENT"/>
    <s v="FABIA"/>
    <n v="19241.669999999998"/>
    <n v="458.33"/>
    <n v="19700"/>
    <n v="55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1"/>
    <s v="C"/>
    <x v="0"/>
    <x v="25"/>
    <d v="2026-01-08T00:00:00"/>
    <m/>
    <m/>
    <m/>
    <m/>
    <m/>
    <n v="0"/>
    <s v="RQHWI"/>
    <n v="514147"/>
    <n v="4147"/>
    <s v="WVGZZZCT2TW405796"/>
    <s v="PIERRE JACKY"/>
    <s v="TIGUAN"/>
    <n v="48155"/>
    <n v="8108.33"/>
    <n v="56263.33"/>
    <n v="131"/>
    <n v="318.89"/>
    <n v="95"/>
    <m/>
    <n v="223.89"/>
    <n v="5.6678124099657804E-3"/>
    <n v="-6563.7"/>
    <n v="0"/>
    <m/>
    <m/>
    <n v="0.13"/>
    <n v="0.13"/>
    <n v="29.105699999999999"/>
    <m/>
    <n v="29.105699999999999"/>
    <s v="VWB"/>
    <n v="30"/>
    <n v="100"/>
    <n v="1"/>
    <n v="1"/>
    <m/>
    <m/>
    <n v="1"/>
    <s v="Valauto Roncq"/>
    <s v="VOLKSWAGEN"/>
    <m/>
    <s v="Valauto Roncq VW"/>
    <n v="318.89"/>
    <n v="5.6678124099657804E-3"/>
    <s v="NON"/>
  </r>
  <r>
    <x v="7"/>
    <s v="C"/>
    <x v="2"/>
    <x v="43"/>
    <d v="2026-04-14T00:00:00"/>
    <m/>
    <m/>
    <m/>
    <m/>
    <m/>
    <m/>
    <s v="LTMEL"/>
    <n v="514153"/>
    <n v="4153"/>
    <s v="TMBEP6PJ1T4069618"/>
    <s v="ASS ENSEMBLE AUTREMENT"/>
    <s v="FABIA"/>
    <n v="19241.669999999998"/>
    <n v="458.33"/>
    <n v="19700"/>
    <n v="43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8"/>
    <s v="C"/>
    <x v="4"/>
    <x v="100"/>
    <d v="2026-01-30T00:00:00"/>
    <m/>
    <m/>
    <m/>
    <m/>
    <m/>
    <n v="0"/>
    <s v="VRTVA"/>
    <n v="514160"/>
    <n v="4160"/>
    <s v="WV1ZZZSK6TX036650"/>
    <s v="CROUZAT ALEXIS"/>
    <s v="CADDY"/>
    <n v="36052.5"/>
    <n v="1020.01"/>
    <n v="37072.51"/>
    <n v="48"/>
    <n v="2103.46"/>
    <n v="95"/>
    <m/>
    <n v="2008.46"/>
    <n v="5.6739077014208099E-2"/>
    <n v="-2193.2800000000002"/>
    <n v="-1048.3200000000002"/>
    <m/>
    <m/>
    <n v="0.12"/>
    <n v="0.12"/>
    <n v="241.01519999999999"/>
    <m/>
    <n v="241.01519999999999"/>
    <s v="VWB"/>
    <m/>
    <n v="20"/>
    <n v="1"/>
    <n v="1"/>
    <m/>
    <m/>
    <n v="1"/>
    <s v="Valauto Professionnels"/>
    <s v="VUL"/>
    <m/>
    <s v="Valauto PRO NORD"/>
    <n v="2103.46"/>
    <n v="5.6739077014208099E-2"/>
    <s v="NON"/>
  </r>
  <r>
    <x v="7"/>
    <s v="C"/>
    <x v="2"/>
    <x v="39"/>
    <d v="2026-01-16T00:00:00"/>
    <m/>
    <m/>
    <m/>
    <m/>
    <m/>
    <n v="0"/>
    <s v="VRGWI"/>
    <n v="514187"/>
    <n v="4187"/>
    <s v="TMBJJ8NX3TY054257"/>
    <s v="ASSOCIATIVE GROUP RECHANGE AUTOM"/>
    <s v="OCTAVIA"/>
    <n v="31700"/>
    <n v="550"/>
    <n v="32250"/>
    <n v="33"/>
    <n v="1266.2"/>
    <n v="35"/>
    <m/>
    <n v="1231.2"/>
    <n v="3.9262015503875973E-2"/>
    <n v="0"/>
    <n v="-322.5"/>
    <m/>
    <m/>
    <n v="0.1"/>
    <n v="0.1"/>
    <n v="123.12"/>
    <m/>
    <n v="123.12"/>
    <s v="VWB"/>
    <n v="0"/>
    <n v="20"/>
    <n v="1"/>
    <n v="1"/>
    <m/>
    <m/>
    <n v="1"/>
    <s v="Valauto Lambersart VW"/>
    <s v="SKODA"/>
    <m/>
    <s v="Valauto PRO NORD"/>
    <n v="1266.2"/>
    <n v="3.9262015503875973E-2"/>
    <s v="NON"/>
  </r>
  <r>
    <x v="7"/>
    <s v="NP"/>
    <x v="2"/>
    <x v="108"/>
    <d v="2026-02-16T00:00:00"/>
    <m/>
    <m/>
    <m/>
    <s v="x"/>
    <m/>
    <n v="-27454.15"/>
    <s v="LTMEL"/>
    <n v="514191"/>
    <n v="4191"/>
    <s v="TMBEH9NY2TF101298"/>
    <s v="ARVAL SERVICE LEASE"/>
    <s v="ENYAQ"/>
    <n v="40333"/>
    <n v="3833.33"/>
    <n v="44166.33"/>
    <n v="63"/>
    <n v="1272.31"/>
    <n v="35.33"/>
    <m/>
    <n v="1236.98"/>
    <n v="2.8807238455176146E-2"/>
    <n v="0"/>
    <n v="0"/>
    <m/>
    <s v="solde client / ok vn payé"/>
    <m/>
    <n v="0"/>
    <n v="0"/>
    <m/>
    <n v="0"/>
    <s v=""/>
    <n v="0"/>
    <s v="0"/>
    <n v="1"/>
    <n v="1"/>
    <m/>
    <m/>
    <n v="1"/>
    <s v="Valauto Lambersart VW"/>
    <s v="SKODA"/>
    <m/>
    <s v="Sociétés NORD"/>
    <n v="1272.31"/>
    <n v="2.8807238455176146E-2"/>
    <s v="NON"/>
  </r>
  <r>
    <x v="8"/>
    <s v="NP"/>
    <x v="4"/>
    <x v="56"/>
    <d v="2026-03-10T00:00:00"/>
    <m/>
    <m/>
    <m/>
    <s v="x"/>
    <m/>
    <n v="973.52"/>
    <s v="VRGWI"/>
    <n v="514211"/>
    <n v="4211"/>
    <s v="WV4ZZZTV2SK043862"/>
    <s v="FRANCE ALARME NORD"/>
    <s v="TRANSPORTER"/>
    <n v="36393.1"/>
    <n v="3088"/>
    <n v="39481.1"/>
    <n v="219"/>
    <n v="1179.5899999999999"/>
    <n v="95"/>
    <m/>
    <n v="1084.5899999999999"/>
    <n v="2.9877333711573386E-2"/>
    <n v="267"/>
    <n v="-3500"/>
    <m/>
    <s v="solde client annulations refacturations +fact divers impayées"/>
    <n v="0.1"/>
    <n v="0.1"/>
    <n v="108.459"/>
    <m/>
    <n v="108.459"/>
    <s v="VWB"/>
    <m/>
    <m/>
    <n v="0"/>
    <n v="1"/>
    <m/>
    <m/>
    <n v="0"/>
    <s v="Valauto Professionnels"/>
    <s v="VUL"/>
    <m/>
    <s v="Valauto PRO NORD"/>
    <n v="1179.5899999999999"/>
    <n v="2.9877333711573386E-2"/>
    <s v="NON"/>
  </r>
  <r>
    <x v="8"/>
    <s v="C"/>
    <x v="4"/>
    <x v="1"/>
    <d v="2026-02-02T00:00:00"/>
    <m/>
    <m/>
    <m/>
    <m/>
    <m/>
    <m/>
    <s v="LTMEL"/>
    <n v="514226"/>
    <n v="4226"/>
    <s v="WV4ZZZTV8SK068961"/>
    <s v="LE GARAGE A BIERES "/>
    <s v="TRANSPORTER"/>
    <n v="43433.1"/>
    <n v="2723"/>
    <n v="46156.1"/>
    <n v="91"/>
    <n v="1479.82"/>
    <n v="95"/>
    <m/>
    <n v="1384.82"/>
    <n v="3.2061201011350612E-2"/>
    <n v="0"/>
    <n v="-3500"/>
    <m/>
    <m/>
    <m/>
    <n v="0"/>
    <n v="0"/>
    <m/>
    <n v="0"/>
    <s v="VWB"/>
    <m/>
    <s v="0"/>
    <n v="1"/>
    <n v="1"/>
    <m/>
    <m/>
    <n v="1"/>
    <s v="Valauto Professionnels"/>
    <s v="VUL"/>
    <m/>
    <s v="Sociétés NORD"/>
    <n v="1479.82"/>
    <n v="3.2061201011350612E-2"/>
    <s v="NON"/>
  </r>
  <r>
    <x v="8"/>
    <s v="NL"/>
    <x v="4"/>
    <x v="86"/>
    <s v=""/>
    <m/>
    <m/>
    <m/>
    <s v="x"/>
    <m/>
    <n v="3111.68"/>
    <s v="LTMEL"/>
    <n v="514231"/>
    <n v="4231"/>
    <s v="WV4ZZZTV8SK088871"/>
    <s v="VALAUTO RENT"/>
    <s v="TRANSPORTER"/>
    <n v="48213.599999999999"/>
    <n v="14550.5"/>
    <n v="62764.1"/>
    <n v="70"/>
    <n v="-4926.03"/>
    <n v="95"/>
    <m/>
    <n v="-5021.03"/>
    <n v="-7.8484834483406915E-2"/>
    <n v="0"/>
    <n v="102.55"/>
    <m/>
    <s v="OK vn payé par LCR"/>
    <m/>
    <n v="0"/>
    <n v="0"/>
    <m/>
    <n v="0"/>
    <s v=""/>
    <n v="0"/>
    <n v="0"/>
    <n v="0"/>
    <n v="1"/>
    <m/>
    <m/>
    <n v="0"/>
    <s v="Valauto Professionnels"/>
    <s v="VUL"/>
    <m/>
    <s v="Sociétés NORD"/>
    <n v="-4926.03"/>
    <n v="-7.8484834483406915E-2"/>
    <s v="OUI"/>
  </r>
  <r>
    <x v="8"/>
    <s v="C"/>
    <x v="4"/>
    <x v="85"/>
    <d v="2026-05-29T00:00:00"/>
    <m/>
    <m/>
    <m/>
    <m/>
    <m/>
    <n v="0"/>
    <s v="VRTVA"/>
    <n v="514237"/>
    <n v="4237"/>
    <s v="WV2ZZZSK4TX022855"/>
    <s v="MOREAU  DAVID"/>
    <s v="CADDY"/>
    <n v="30329.17"/>
    <n v="2646.66"/>
    <n v="32975.83"/>
    <n v="212"/>
    <n v="239.62"/>
    <n v="95"/>
    <m/>
    <n v="144.62"/>
    <n v="7.2665343070970464E-3"/>
    <n v="0"/>
    <n v="-2000"/>
    <m/>
    <m/>
    <m/>
    <n v="0.12"/>
    <n v="0"/>
    <n v="700"/>
    <n v="700"/>
    <s v=""/>
    <n v="1"/>
    <s v="0"/>
    <n v="1"/>
    <n v="1"/>
    <m/>
    <m/>
    <n v="1"/>
    <s v="Valauto Professionnels"/>
    <s v="VUL"/>
    <m/>
    <s v="Valauto PRO NORD"/>
    <n v="239.62"/>
    <n v="7.2665343070970464E-3"/>
    <s v="NON"/>
  </r>
  <r>
    <x v="8"/>
    <s v="C"/>
    <x v="4"/>
    <x v="26"/>
    <d v="2026-02-13T00:00:00"/>
    <m/>
    <m/>
    <m/>
    <m/>
    <m/>
    <n v="0"/>
    <s v="VSGNI"/>
    <n v="514245"/>
    <n v="4245"/>
    <s v="WV1ZZZSYXT9025014"/>
    <s v="SOCIETE D'ELECTRICITE GENERALE"/>
    <s v="LT/CRAFTER"/>
    <n v="47447.5"/>
    <n v="1975"/>
    <n v="49422.5"/>
    <n v="62"/>
    <n v="1083.46"/>
    <n v="95"/>
    <m/>
    <n v="988.46"/>
    <n v="2.1922403763468056E-2"/>
    <n v="0"/>
    <n v="0"/>
    <m/>
    <m/>
    <n v="0.1"/>
    <n v="0.1"/>
    <n v="98.846000000000004"/>
    <m/>
    <n v="98.846000000000004"/>
    <s v="VWB"/>
    <m/>
    <n v="20"/>
    <n v="1"/>
    <n v="1"/>
    <m/>
    <m/>
    <n v="1"/>
    <s v="Valauto Professionnels"/>
    <s v="VUL"/>
    <m/>
    <s v="Sociétés NORD"/>
    <n v="1083.46"/>
    <n v="2.1922403763468056E-2"/>
    <s v="NON"/>
  </r>
  <r>
    <x v="8"/>
    <s v="C"/>
    <x v="4"/>
    <x v="25"/>
    <d v="2026-01-09T00:00:00"/>
    <m/>
    <m/>
    <m/>
    <m/>
    <m/>
    <n v="0"/>
    <s v="VRGWI"/>
    <n v="514250"/>
    <n v="4250"/>
    <s v="WV4ZZZTV1SK089201"/>
    <s v="ROBERT TIMOTHEE"/>
    <s v="TRANSPORTER"/>
    <n v="48143.1"/>
    <n v="7048"/>
    <n v="55191.1"/>
    <n v="14"/>
    <n v="1763.04"/>
    <n v="95"/>
    <m/>
    <n v="1668.04"/>
    <n v="3.1944280871372376E-2"/>
    <n v="0"/>
    <n v="-3000"/>
    <m/>
    <m/>
    <n v="0.1"/>
    <n v="0.1"/>
    <n v="166.804"/>
    <m/>
    <n v="166.804"/>
    <s v="VWB"/>
    <m/>
    <n v="20"/>
    <n v="1"/>
    <n v="1"/>
    <n v="500"/>
    <d v="2026-02-13T00:00:00"/>
    <n v="1"/>
    <s v="Valauto Professionnels"/>
    <s v="VUL"/>
    <m/>
    <s v="Valauto PRO NORD"/>
    <n v="2263.04"/>
    <n v="4.1003712555103995E-2"/>
    <s v="NON"/>
  </r>
  <r>
    <x v="8"/>
    <s v="C"/>
    <x v="4"/>
    <x v="104"/>
    <d v="2026-02-09T00:00:00"/>
    <m/>
    <m/>
    <m/>
    <m/>
    <m/>
    <n v="0"/>
    <s v="VRGWI"/>
    <n v="514253"/>
    <n v="4253"/>
    <s v="WV4ZZZTV9SK086191"/>
    <s v="DE SOUSA SAMUEL"/>
    <s v="TRANSPORTER"/>
    <n v="43433.1"/>
    <n v="2669"/>
    <n v="46102.1"/>
    <n v="55"/>
    <n v="467.99"/>
    <n v="95"/>
    <m/>
    <n v="372.99"/>
    <n v="1.0151164480576806E-2"/>
    <n v="0"/>
    <n v="-3000"/>
    <m/>
    <m/>
    <n v="0.1"/>
    <n v="0.1"/>
    <n v="37.298999999999999"/>
    <m/>
    <n v="37.298999999999999"/>
    <s v="VWB"/>
    <m/>
    <n v="20"/>
    <n v="1"/>
    <n v="1"/>
    <n v="500"/>
    <d v="2026-02-13T00:00:00"/>
    <n v="1"/>
    <s v="Valauto Professionnels"/>
    <s v="VUL"/>
    <m/>
    <s v="Valauto PRO NORD"/>
    <n v="967.99"/>
    <n v="2.0996657419076355E-2"/>
    <s v="NON"/>
  </r>
  <r>
    <x v="8"/>
    <s v="C"/>
    <x v="4"/>
    <x v="76"/>
    <d v="2026-01-16T00:00:00"/>
    <m/>
    <m/>
    <m/>
    <m/>
    <m/>
    <n v="0"/>
    <s v="VANBU"/>
    <n v="514256"/>
    <n v="4256"/>
    <s v="WV1ZZZSY4T9007737"/>
    <s v="TMT BATIMENT"/>
    <s v="LT/CRAFTER"/>
    <n v="48513.5"/>
    <n v="1975"/>
    <n v="50488.5"/>
    <n v="114"/>
    <n v="1744.88"/>
    <n v="95"/>
    <m/>
    <n v="1649.88"/>
    <n v="3.4559949295384099E-2"/>
    <n v="-1741"/>
    <n v="-1000"/>
    <m/>
    <m/>
    <n v="0.13"/>
    <n v="0.12"/>
    <n v="214.48440000000002"/>
    <m/>
    <n v="214.48440000000002"/>
    <s v="VWB"/>
    <m/>
    <m/>
    <n v="0"/>
    <n v="1"/>
    <m/>
    <m/>
    <n v="0"/>
    <s v="Valauto Professionnels"/>
    <s v="VUL"/>
    <m/>
    <s v="Valauto Hainaut VW"/>
    <n v="1744.88"/>
    <n v="3.4559949295384099E-2"/>
    <s v="NON"/>
  </r>
  <r>
    <x v="8"/>
    <s v="C"/>
    <x v="4"/>
    <x v="76"/>
    <d v="2026-01-12T00:00:00"/>
    <m/>
    <m/>
    <m/>
    <m/>
    <m/>
    <n v="0"/>
    <s v="VRGWI"/>
    <n v="514262"/>
    <n v="4262"/>
    <s v="WV4ZZZTV9SK081248"/>
    <s v="DEMOLITION SERVICE PLUS - CPTE"/>
    <s v="TRANSPORTER"/>
    <n v="40173.1"/>
    <n v="8872"/>
    <n v="49045.1"/>
    <n v="35"/>
    <n v="1977.46"/>
    <n v="95"/>
    <m/>
    <n v="1882.46"/>
    <n v="4.0319216394706099E-2"/>
    <n v="-1008.2"/>
    <n v="-4000"/>
    <m/>
    <m/>
    <n v="0.12"/>
    <n v="0.12"/>
    <n v="225.89519999999999"/>
    <m/>
    <n v="225.89519999999999"/>
    <s v="VWB"/>
    <m/>
    <n v="20"/>
    <n v="1"/>
    <n v="1"/>
    <m/>
    <m/>
    <n v="1"/>
    <s v="Valauto Professionnels"/>
    <s v="VUL"/>
    <m/>
    <s v="Valauto PRO NORD"/>
    <n v="1977.46"/>
    <n v="4.0319216394706099E-2"/>
    <s v="NON"/>
  </r>
  <r>
    <x v="8"/>
    <s v="C"/>
    <x v="4"/>
    <x v="80"/>
    <d v="2026-01-16T00:00:00"/>
    <m/>
    <m/>
    <m/>
    <m/>
    <m/>
    <n v="0"/>
    <s v="VRGWI"/>
    <n v="514264"/>
    <n v="4264"/>
    <s v="WV4ZZZTV7SK082141"/>
    <s v="ORES"/>
    <s v="TRANSPORTER"/>
    <n v="39513.1"/>
    <n v="3485"/>
    <n v="42998.1"/>
    <n v="55"/>
    <n v="1917.55"/>
    <n v="95"/>
    <m/>
    <n v="1822.55"/>
    <n v="4.4596156574360266E-2"/>
    <n v="0"/>
    <n v="-2500"/>
    <m/>
    <m/>
    <n v="0.1"/>
    <n v="0.1"/>
    <n v="182.255"/>
    <m/>
    <n v="182.255"/>
    <s v="VWB"/>
    <m/>
    <n v="20"/>
    <n v="1"/>
    <n v="1"/>
    <m/>
    <m/>
    <n v="1"/>
    <s v="Valauto Professionnels"/>
    <s v="VUL"/>
    <m/>
    <s v="Valauto PRO NORD"/>
    <n v="1917.55"/>
    <n v="4.4596156574360266E-2"/>
    <s v="NON"/>
  </r>
  <r>
    <x v="8"/>
    <s v="NP"/>
    <x v="4"/>
    <x v="88"/>
    <d v="2026-05-28T00:00:00"/>
    <m/>
    <m/>
    <m/>
    <s v="x"/>
    <m/>
    <n v="3849.12"/>
    <s v="VRGWI"/>
    <n v="514265"/>
    <n v="4265"/>
    <s v="WV1ZZZSY5T9020836"/>
    <s v="NORD DALLAGES - CPTE"/>
    <s v="LT/CRAFTER"/>
    <n v="53499.5"/>
    <n v="5028"/>
    <n v="58527.5"/>
    <n v="129"/>
    <n v="1035.05"/>
    <n v="95"/>
    <m/>
    <n v="940.05"/>
    <n v="1.7684849002605613E-2"/>
    <n v="0"/>
    <n v="-1000"/>
    <m/>
    <s v="ok vn payé solde client facture atelier "/>
    <n v="0.1"/>
    <n v="0.1"/>
    <n v="94.004999999999995"/>
    <m/>
    <n v="94.004999999999995"/>
    <s v=""/>
    <m/>
    <m/>
    <n v="0"/>
    <n v="1"/>
    <m/>
    <m/>
    <n v="0"/>
    <s v="Valauto Professionnels"/>
    <s v="VUL"/>
    <m/>
    <s v="Valauto PRO NORD"/>
    <n v="1035.05"/>
    <n v="1.7684849002605613E-2"/>
    <s v="NON"/>
  </r>
  <r>
    <x v="8"/>
    <s v="C"/>
    <x v="4"/>
    <x v="9"/>
    <d v="2026-04-28T00:00:00"/>
    <m/>
    <m/>
    <m/>
    <m/>
    <m/>
    <m/>
    <s v="VSMGI"/>
    <n v="514267"/>
    <n v="4267"/>
    <s v="WV1ZZZSK5TX011030"/>
    <s v="BATI VARPCAP"/>
    <s v="CADDY"/>
    <n v="26312.5"/>
    <n v="985"/>
    <n v="27297.5"/>
    <n v="211"/>
    <n v="862.42"/>
    <n v="95"/>
    <m/>
    <n v="767.42"/>
    <n v="3.1593369356168147E-2"/>
    <n v="-1637.86"/>
    <n v="-2000"/>
    <m/>
    <s v="manque justif pour 1500€, 500€ / Prime capot sans challenge"/>
    <m/>
    <n v="0.13"/>
    <n v="0"/>
    <n v="500"/>
    <n v="500"/>
    <s v="VWB"/>
    <m/>
    <m/>
    <n v="0"/>
    <n v="1"/>
    <m/>
    <m/>
    <n v="0"/>
    <s v="Valauto Professionnels"/>
    <s v="VUL"/>
    <m/>
    <s v="Sociétés EST"/>
    <n v="862.42"/>
    <n v="3.1593369356168147E-2"/>
    <s v="NON"/>
  </r>
  <r>
    <x v="8"/>
    <s v="C"/>
    <x v="4"/>
    <x v="62"/>
    <d v="2026-03-27T00:00:00"/>
    <m/>
    <m/>
    <m/>
    <m/>
    <m/>
    <n v="0"/>
    <s v="VRTVA"/>
    <n v="514268"/>
    <n v="4268"/>
    <s v="WV1ZZZSK6TX010582"/>
    <s v="ETS HECQUET LOERENDOPT"/>
    <s v="CADDY"/>
    <n v="27251.96"/>
    <n v="985"/>
    <n v="28236.959999999999"/>
    <n v="189"/>
    <n v="1937.82"/>
    <n v="95"/>
    <m/>
    <n v="1842.82"/>
    <n v="6.8627076002515858E-2"/>
    <n v="0"/>
    <n v="-1500"/>
    <m/>
    <m/>
    <n v="0.12"/>
    <n v="0.12"/>
    <n v="221.13839999999999"/>
    <m/>
    <n v="221.13839999999999"/>
    <s v=""/>
    <m/>
    <m/>
    <n v="0"/>
    <n v="1"/>
    <m/>
    <m/>
    <n v="0"/>
    <s v="Valauto Professionnels"/>
    <s v="VUL"/>
    <m/>
    <s v="Valauto PRO NORD"/>
    <n v="1937.82"/>
    <n v="6.8627076002515858E-2"/>
    <s v="NON"/>
  </r>
  <r>
    <x v="8"/>
    <s v="C"/>
    <x v="4"/>
    <x v="53"/>
    <d v="2026-02-04T00:00:00"/>
    <m/>
    <m/>
    <m/>
    <m/>
    <m/>
    <m/>
    <s v="VRGWI"/>
    <n v="514271"/>
    <n v="4271"/>
    <s v="WV1ZZZSY1T9004763"/>
    <s v="NORD COMPACT SERVICES"/>
    <s v="LT/CRAFTER"/>
    <n v="53347.5"/>
    <n v="1423"/>
    <n v="54770.5"/>
    <n v="68"/>
    <n v="1203.54"/>
    <n v="95"/>
    <m/>
    <n v="1108.54"/>
    <n v="2.1974237956564207E-2"/>
    <n v="0"/>
    <n v="-1000"/>
    <m/>
    <m/>
    <n v="0.1"/>
    <n v="0.1"/>
    <n v="110.854"/>
    <m/>
    <n v="110.854"/>
    <s v="Natiocredimurs"/>
    <m/>
    <n v="20"/>
    <n v="1"/>
    <n v="1"/>
    <n v="1000"/>
    <d v="2026-02-13T00:00:00"/>
    <n v="1"/>
    <s v="Valauto Professionnels"/>
    <s v="VUL"/>
    <m/>
    <s v="Valauto PRO NORD"/>
    <n v="2203.54"/>
    <n v="4.0232241809003019E-2"/>
    <s v="NON"/>
  </r>
  <r>
    <x v="8"/>
    <s v="C"/>
    <x v="4"/>
    <x v="59"/>
    <d v="2026-03-19T00:00:00"/>
    <m/>
    <m/>
    <m/>
    <m/>
    <m/>
    <n v="0"/>
    <s v="VRGWI"/>
    <n v="514272"/>
    <n v="4272"/>
    <s v="WV1ZZZSY2T9004822"/>
    <s v="NORD COMPACT SERVICES"/>
    <s v="LT/CRAFTER"/>
    <n v="53347.5"/>
    <n v="1423"/>
    <n v="54770.5"/>
    <n v="113"/>
    <n v="1229.04"/>
    <n v="95"/>
    <m/>
    <n v="1134.04"/>
    <n v="2.2439817054801397E-2"/>
    <n v="0"/>
    <n v="-1000"/>
    <m/>
    <m/>
    <n v="0.1"/>
    <n v="0.1"/>
    <n v="113.404"/>
    <m/>
    <n v="113.404"/>
    <s v="Natiocredimurs"/>
    <m/>
    <m/>
    <n v="0"/>
    <n v="1"/>
    <m/>
    <m/>
    <n v="0"/>
    <s v="Valauto Professionnels"/>
    <s v="VUL"/>
    <m/>
    <s v="Valauto PRO NORD"/>
    <n v="1229.04"/>
    <n v="2.2439817054801397E-2"/>
    <s v="NON"/>
  </r>
  <r>
    <x v="8"/>
    <s v="C"/>
    <x v="4"/>
    <x v="114"/>
    <d v="2026-03-03T00:00:00"/>
    <m/>
    <m/>
    <m/>
    <m/>
    <m/>
    <n v="0"/>
    <s v="VRGWI"/>
    <n v="514273"/>
    <n v="4273"/>
    <s v="WV1ZZZSY4T9005096"/>
    <s v="NORD COMPACT SERVICES"/>
    <s v="LT/CRAFTER"/>
    <n v="53347.5"/>
    <n v="1423"/>
    <n v="54770.5"/>
    <n v="97"/>
    <n v="1229.04"/>
    <n v="95"/>
    <m/>
    <n v="1134.04"/>
    <n v="2.2439817054801397E-2"/>
    <n v="0"/>
    <n v="-1000"/>
    <m/>
    <m/>
    <n v="0.1"/>
    <n v="0.1"/>
    <n v="113.404"/>
    <m/>
    <n v="113.404"/>
    <s v="Natiocredimurs"/>
    <m/>
    <m/>
    <n v="0"/>
    <n v="1"/>
    <n v="1000"/>
    <d v="2026-02-13T00:00:00"/>
    <n v="0"/>
    <s v="Valauto Professionnels"/>
    <s v="VUL"/>
    <m/>
    <s v="Valauto PRO NORD"/>
    <n v="2229.04"/>
    <n v="4.0697820907240209E-2"/>
    <s v="NON"/>
  </r>
  <r>
    <x v="8"/>
    <s v="NP"/>
    <x v="4"/>
    <x v="39"/>
    <d v="2026-01-15T00:00:00"/>
    <m/>
    <m/>
    <m/>
    <s v="x"/>
    <m/>
    <n v="712.56"/>
    <s v="LTMEL"/>
    <n v="514274"/>
    <n v="4274"/>
    <s v="WV4ZZZTV7SK083015"/>
    <s v="AMS ELECTRICITE CPTE"/>
    <s v="TRANSPORTER"/>
    <n v="37433.1"/>
    <n v="4272.25"/>
    <n v="41705.35"/>
    <n v="40"/>
    <n v="885.37"/>
    <n v="95"/>
    <m/>
    <n v="790.37"/>
    <n v="2.1229170837794194E-2"/>
    <n v="0"/>
    <n v="-2898.17"/>
    <m/>
    <s v="ok vn payé "/>
    <m/>
    <n v="0"/>
    <n v="0"/>
    <m/>
    <n v="0"/>
    <s v="VWB"/>
    <m/>
    <m/>
    <n v="0"/>
    <n v="1"/>
    <n v="1000"/>
    <d v="2026-02-13T00:00:00"/>
    <n v="0"/>
    <s v="Valauto Professionnels"/>
    <s v="VUL"/>
    <m/>
    <s v="Sociétés NORD"/>
    <n v="1885.37"/>
    <n v="4.5206909904844342E-2"/>
    <s v="NON"/>
  </r>
  <r>
    <x v="8"/>
    <s v="C"/>
    <x v="4"/>
    <x v="118"/>
    <d v="2026-04-23T00:00:00"/>
    <m/>
    <m/>
    <m/>
    <m/>
    <m/>
    <n v="0"/>
    <s v="VRGWI"/>
    <n v="514275"/>
    <n v="4275"/>
    <s v="WV4ZZZTV0SK082000"/>
    <s v="ETABLISSEMENT LUCIDARME"/>
    <s v="TRANSPORTER"/>
    <n v="39423.1"/>
    <n v="4008"/>
    <n v="43431.1"/>
    <n v="138"/>
    <n v="1058.2399999999998"/>
    <n v="95"/>
    <m/>
    <n v="963.23999999999978"/>
    <n v="2.4365949745689144E-2"/>
    <n v="-3500"/>
    <n v="1000"/>
    <m/>
    <m/>
    <n v="0.1"/>
    <n v="0.1"/>
    <n v="96.323999999999984"/>
    <m/>
    <n v="96.323999999999984"/>
    <s v=""/>
    <m/>
    <m/>
    <n v="0"/>
    <n v="1"/>
    <m/>
    <m/>
    <n v="0"/>
    <s v="Valauto Professionnels"/>
    <s v="VUL"/>
    <m/>
    <s v="Valauto PRO NORD"/>
    <n v="1058.2399999999998"/>
    <n v="2.4365949745689144E-2"/>
    <s v="NON"/>
  </r>
  <r>
    <x v="8"/>
    <s v="C"/>
    <x v="4"/>
    <x v="107"/>
    <d v="2026-01-07T00:00:00"/>
    <m/>
    <m/>
    <m/>
    <m/>
    <m/>
    <n v="0"/>
    <s v="LTMEL"/>
    <n v="514282"/>
    <n v="4282"/>
    <s v="WV1ZZZSY1T9018999"/>
    <s v="EDP MULTISERVICES - CPTE"/>
    <s v="LT/CRAFTER"/>
    <n v="50067.5"/>
    <n v="831"/>
    <n v="50898.5"/>
    <n v="72"/>
    <n v="1613.18"/>
    <n v="95"/>
    <m/>
    <n v="1518.18"/>
    <n v="3.1694057781663509E-2"/>
    <n v="-11452.18"/>
    <n v="-500"/>
    <m/>
    <m/>
    <m/>
    <n v="0"/>
    <n v="0"/>
    <m/>
    <n v="0"/>
    <s v="VWB"/>
    <m/>
    <m/>
    <n v="0"/>
    <n v="1"/>
    <m/>
    <m/>
    <n v="0"/>
    <s v="Valauto Professionnels"/>
    <s v="VUL"/>
    <m/>
    <s v="Sociétés NORD"/>
    <n v="1613.18"/>
    <n v="3.1694057781663509E-2"/>
    <s v="NON"/>
  </r>
  <r>
    <x v="8"/>
    <s v="C"/>
    <x v="4"/>
    <x v="92"/>
    <d v="2026-03-03T00:00:00"/>
    <m/>
    <m/>
    <m/>
    <m/>
    <m/>
    <n v="0"/>
    <s v="VSFCA"/>
    <n v="514288"/>
    <n v="4288"/>
    <s v="WV4ZZZTV3SK095680"/>
    <s v="C.I.T.E."/>
    <s v="TRANSPORTER"/>
    <n v="43433.1"/>
    <n v="1416"/>
    <n v="44849.1"/>
    <n v="21"/>
    <n v="-1992.69"/>
    <n v="95"/>
    <m/>
    <n v="-2087.69"/>
    <n v="-4.4430991926259392E-2"/>
    <n v="0"/>
    <n v="0"/>
    <m/>
    <s v="marge négative  //  0 prime demandée"/>
    <m/>
    <n v="0.1"/>
    <n v="0"/>
    <m/>
    <n v="0"/>
    <s v=""/>
    <n v="1"/>
    <s v="0"/>
    <n v="1"/>
    <n v="1"/>
    <m/>
    <m/>
    <n v="1"/>
    <s v="Valauto Professionnels"/>
    <s v="VUL"/>
    <m/>
    <s v="Sociétés NORD"/>
    <n v="-1992.69"/>
    <n v="-4.4430991926259392E-2"/>
    <s v="OUI"/>
  </r>
  <r>
    <x v="8"/>
    <s v="C"/>
    <x v="4"/>
    <x v="39"/>
    <d v="2026-01-14T00:00:00"/>
    <m/>
    <m/>
    <m/>
    <m/>
    <m/>
    <n v="0"/>
    <s v="VRGWI"/>
    <n v="514289"/>
    <n v="4289"/>
    <s v="WV4ZZZTVXSK088371"/>
    <s v="MEDICAL SERVICE"/>
    <s v="TRANSPORTER"/>
    <n v="40283.1"/>
    <n v="2602"/>
    <n v="42885.1"/>
    <n v="28"/>
    <n v="952.72"/>
    <n v="95"/>
    <m/>
    <n v="857.72"/>
    <n v="2.2215641329972415E-2"/>
    <n v="0"/>
    <n v="-2500"/>
    <m/>
    <m/>
    <n v="0.1"/>
    <n v="0.1"/>
    <n v="85.772000000000006"/>
    <m/>
    <n v="85.772000000000006"/>
    <s v="VWB"/>
    <m/>
    <n v="20"/>
    <n v="1"/>
    <n v="1"/>
    <m/>
    <m/>
    <n v="1"/>
    <s v="Valauto Professionnels"/>
    <s v="VUL"/>
    <m/>
    <s v="Valauto PRO NORD"/>
    <n v="952.72"/>
    <n v="2.2215641329972415E-2"/>
    <s v="NON"/>
  </r>
  <r>
    <x v="8"/>
    <s v="C"/>
    <x v="4"/>
    <x v="97"/>
    <d v="2026-02-03T00:00:00"/>
    <m/>
    <m/>
    <m/>
    <m/>
    <m/>
    <n v="0"/>
    <s v="VRGWI"/>
    <n v="514294"/>
    <n v="4294"/>
    <s v="WV4ZZZTV4SK087829"/>
    <s v="HERSA"/>
    <s v="TRANSPORTER"/>
    <n v="37253.1"/>
    <n v="3575"/>
    <n v="40828.1"/>
    <n v="3"/>
    <n v="961.88"/>
    <n v="95"/>
    <m/>
    <n v="866.88"/>
    <n v="2.3559264330203954E-2"/>
    <n v="0"/>
    <n v="-2500"/>
    <m/>
    <m/>
    <n v="0.1"/>
    <n v="0.1"/>
    <n v="86.688000000000002"/>
    <m/>
    <n v="86.688000000000002"/>
    <s v="VWB"/>
    <m/>
    <n v="20"/>
    <n v="1"/>
    <n v="1"/>
    <m/>
    <m/>
    <n v="1"/>
    <s v="Valauto Professionnels"/>
    <s v="VUL"/>
    <m/>
    <s v="Valauto PRO NORD"/>
    <n v="961.88"/>
    <n v="2.3559264330203954E-2"/>
    <s v="NON"/>
  </r>
  <r>
    <x v="8"/>
    <s v="C"/>
    <x v="4"/>
    <x v="83"/>
    <d v="2026-03-24T00:00:00"/>
    <m/>
    <m/>
    <m/>
    <m/>
    <m/>
    <m/>
    <s v="VANBU"/>
    <n v="514296"/>
    <n v="4296"/>
    <s v="WV3ZZZSZ7S9045347"/>
    <s v="INTER SERVICE FROID"/>
    <s v="LT/CRAFTER"/>
    <n v="49137.48"/>
    <n v="17727"/>
    <n v="66864.48000000001"/>
    <n v="172"/>
    <n v="1583.26"/>
    <n v="95"/>
    <m/>
    <n v="1488.26"/>
    <n v="2.3678640737204562E-2"/>
    <n v="-708.33"/>
    <n v="-2300"/>
    <m/>
    <m/>
    <n v="0.1"/>
    <n v="0.12"/>
    <n v="148.82599999999999"/>
    <m/>
    <n v="148.82599999999999"/>
    <s v=""/>
    <m/>
    <m/>
    <n v="0"/>
    <n v="1"/>
    <m/>
    <m/>
    <n v="0"/>
    <s v="Valauto Professionnels"/>
    <s v="VUL"/>
    <m/>
    <s v="Valauto Hainaut VW"/>
    <n v="1583.26"/>
    <n v="2.3678640737204562E-2"/>
    <s v="NON"/>
  </r>
  <r>
    <x v="8"/>
    <s v="NP"/>
    <x v="4"/>
    <x v="104"/>
    <d v="2026-02-10T00:00:00"/>
    <m/>
    <m/>
    <m/>
    <s v="x"/>
    <m/>
    <n v="712.56"/>
    <s v="VRGWI"/>
    <n v="514298"/>
    <n v="4298"/>
    <s v="WV2ZZZEB9TH017074"/>
    <s v="AMS ELECTRICITE CPTE"/>
    <s v="ID BUZZ"/>
    <n v="56762.27"/>
    <n v="2487.5"/>
    <n v="59249.77"/>
    <n v="100"/>
    <n v="839.32"/>
    <n v="95"/>
    <m/>
    <n v="744.32"/>
    <n v="1.4165793386202176E-2"/>
    <n v="0"/>
    <n v="-5750"/>
    <m/>
    <s v="solde client vn payé mq rgt facture divers"/>
    <n v="0.1"/>
    <n v="0.1"/>
    <n v="74.432000000000002"/>
    <m/>
    <n v="74.432000000000002"/>
    <s v="VWB"/>
    <n v="0"/>
    <n v="20"/>
    <n v="1"/>
    <n v="1"/>
    <m/>
    <m/>
    <n v="1"/>
    <s v="Valauto Professionnels"/>
    <s v="VUL"/>
    <m/>
    <s v="Valauto PRO NORD"/>
    <n v="839.32"/>
    <n v="1.4165793386202176E-2"/>
    <s v="NON"/>
  </r>
  <r>
    <x v="8"/>
    <s v="C"/>
    <x v="4"/>
    <x v="0"/>
    <d v="2026-01-19T00:00:00"/>
    <m/>
    <m/>
    <m/>
    <m/>
    <m/>
    <n v="0"/>
    <s v="VRGWI"/>
    <n v="514299"/>
    <n v="4299"/>
    <s v="WV4ZZZTV6SK089677"/>
    <s v="SARL DUPREELLE VALENTIN"/>
    <s v="TRANSPORTER"/>
    <n v="39423.1"/>
    <n v="3767"/>
    <n v="43190.1"/>
    <n v="7"/>
    <n v="2024.13"/>
    <n v="95"/>
    <m/>
    <n v="1929.13"/>
    <n v="4.6865601144706774E-2"/>
    <n v="0"/>
    <n v="-2500"/>
    <m/>
    <m/>
    <n v="0.1"/>
    <n v="0.1"/>
    <n v="192.91300000000001"/>
    <m/>
    <n v="192.91300000000001"/>
    <s v=""/>
    <m/>
    <n v="20"/>
    <n v="1"/>
    <n v="1"/>
    <m/>
    <m/>
    <n v="1"/>
    <s v="Valauto Professionnels"/>
    <s v="VUL"/>
    <m/>
    <s v="Valauto PRO NORD"/>
    <n v="2024.13"/>
    <n v="4.6865601144706774E-2"/>
    <s v="NON"/>
  </r>
  <r>
    <x v="8"/>
    <s v="C"/>
    <x v="4"/>
    <x v="0"/>
    <d v="2026-01-21T00:00:00"/>
    <m/>
    <m/>
    <m/>
    <m/>
    <m/>
    <n v="0"/>
    <s v="VRGWI"/>
    <n v="514300"/>
    <n v="4300"/>
    <s v="WV4ZZZTV2SK076201"/>
    <s v="KOKAB &amp; CO"/>
    <s v="TRANSPORTER"/>
    <n v="39423.1"/>
    <n v="5516"/>
    <n v="44939.1"/>
    <n v="70"/>
    <n v="2126.02"/>
    <n v="95"/>
    <m/>
    <n v="2031.02"/>
    <n v="4.7308913618652797E-2"/>
    <n v="0"/>
    <n v="-2500"/>
    <m/>
    <m/>
    <n v="0.1"/>
    <n v="0.1"/>
    <n v="203.102"/>
    <m/>
    <n v="203.102"/>
    <s v="VWB"/>
    <m/>
    <n v="20"/>
    <n v="1"/>
    <n v="1"/>
    <m/>
    <m/>
    <n v="1"/>
    <s v="Valauto Professionnels"/>
    <s v="VUL"/>
    <m/>
    <s v="Valauto PRO NORD"/>
    <n v="2126.02"/>
    <n v="4.7308913618652797E-2"/>
    <s v="NON"/>
  </r>
  <r>
    <x v="8"/>
    <s v="C"/>
    <x v="4"/>
    <x v="39"/>
    <d v="2026-01-14T00:00:00"/>
    <m/>
    <m/>
    <m/>
    <m/>
    <m/>
    <n v="0"/>
    <s v="VRGWI"/>
    <n v="514304"/>
    <n v="4304"/>
    <s v="WV1ZZZSY2T9020115"/>
    <s v="PANIFRAIS "/>
    <s v="LT/CRAFTER"/>
    <n v="52517.5"/>
    <n v="2105"/>
    <n v="54622.5"/>
    <n v="54"/>
    <n v="968.96"/>
    <n v="95.42"/>
    <m/>
    <n v="873.54000000000008"/>
    <n v="1.7739210032495768E-2"/>
    <n v="0"/>
    <n v="0"/>
    <m/>
    <m/>
    <n v="0.1"/>
    <n v="0.1"/>
    <n v="87.354000000000013"/>
    <m/>
    <n v="87.354000000000013"/>
    <s v="VWB"/>
    <m/>
    <n v="20"/>
    <n v="1"/>
    <n v="1"/>
    <m/>
    <m/>
    <n v="1"/>
    <s v="Valauto Professionnels"/>
    <s v="VUL"/>
    <m/>
    <s v="Valauto PRO NORD"/>
    <n v="968.96"/>
    <n v="1.7739210032495768E-2"/>
    <s v="NON"/>
  </r>
  <r>
    <x v="8"/>
    <s v="C"/>
    <x v="4"/>
    <x v="38"/>
    <d v="2026-04-13T00:00:00"/>
    <m/>
    <m/>
    <m/>
    <m/>
    <m/>
    <n v="0"/>
    <s v="VSRPO"/>
    <n v="514306"/>
    <n v="4306"/>
    <s v="WV4ZZZTV3SK101753"/>
    <s v="TANT COUVERTURES"/>
    <s v="TRANSPORTER"/>
    <n v="40442.94"/>
    <n v="1791"/>
    <n v="42233.94"/>
    <n v="36"/>
    <n v="3361.9"/>
    <n v="95"/>
    <m/>
    <n v="3266.9"/>
    <n v="7.960185575866234E-2"/>
    <n v="0"/>
    <n v="-2000"/>
    <m/>
    <m/>
    <n v="0.1"/>
    <n v="0.1"/>
    <n v="326.69000000000005"/>
    <m/>
    <n v="326.69000000000005"/>
    <s v="VWB"/>
    <m/>
    <n v="20"/>
    <n v="1"/>
    <n v="1"/>
    <m/>
    <m/>
    <n v="1"/>
    <s v="Valauto Professionnels"/>
    <s v="VUL"/>
    <m/>
    <s v="Sociétés NORD"/>
    <n v="3361.9"/>
    <n v="7.960185575866234E-2"/>
    <s v="NON"/>
  </r>
  <r>
    <x v="8"/>
    <s v="C"/>
    <x v="4"/>
    <x v="51"/>
    <d v="2026-01-26T00:00:00"/>
    <m/>
    <m/>
    <m/>
    <m/>
    <m/>
    <n v="0"/>
    <s v="VRGWI"/>
    <n v="514307"/>
    <n v="4307"/>
    <s v="WV2ZZZEB2TH026022"/>
    <s v="SARL HALBOT CREATIONS"/>
    <s v="ID BUZZ"/>
    <n v="42874.77"/>
    <n v="17530.009999999998"/>
    <n v="60404.78"/>
    <n v="4"/>
    <n v="2165.13"/>
    <n v="95"/>
    <m/>
    <n v="2070.13"/>
    <n v="3.584368654268752E-2"/>
    <n v="0"/>
    <n v="-4750"/>
    <n v="4750"/>
    <m/>
    <n v="0.1"/>
    <n v="0.1"/>
    <n v="207.01300000000003"/>
    <m/>
    <n v="207.01300000000003"/>
    <s v="VWB"/>
    <n v="0"/>
    <n v="20"/>
    <n v="1"/>
    <n v="1"/>
    <m/>
    <m/>
    <n v="1"/>
    <s v="Valauto Professionnels"/>
    <s v="VUL"/>
    <m/>
    <s v="Valauto PRO NORD"/>
    <n v="2165.13"/>
    <n v="3.584368654268752E-2"/>
    <s v="NON"/>
  </r>
  <r>
    <x v="8"/>
    <s v="C"/>
    <x v="4"/>
    <x v="113"/>
    <d v="2026-04-24T00:00:00"/>
    <m/>
    <m/>
    <m/>
    <m/>
    <m/>
    <m/>
    <s v="LTMEL"/>
    <n v="514310"/>
    <n v="4310"/>
    <s v="WV4ZZZTV1SK093779"/>
    <s v="HANDI PROPRE"/>
    <s v="TRANSPORTER"/>
    <n v="50533.1"/>
    <n v="11629"/>
    <n v="62162.1"/>
    <n v="74"/>
    <n v="969.69"/>
    <n v="95"/>
    <m/>
    <n v="874.69"/>
    <n v="1.5599376468941687E-2"/>
    <n v="0"/>
    <n v="-2000"/>
    <m/>
    <s v="Ecart de marge / + VOIR CC617527 FACTURE DIVERS VN4310"/>
    <m/>
    <n v="0"/>
    <n v="0"/>
    <m/>
    <n v="0"/>
    <s v="VWB"/>
    <m/>
    <m/>
    <n v="0"/>
    <n v="1"/>
    <m/>
    <m/>
    <n v="0"/>
    <s v="Valauto Professionnels"/>
    <s v="VUL"/>
    <m/>
    <s v="Sociétés NORD"/>
    <n v="969.69"/>
    <n v="1.5599376468941687E-2"/>
    <s v="NON"/>
  </r>
  <r>
    <x v="8"/>
    <s v="C"/>
    <x v="4"/>
    <x v="90"/>
    <d v="2026-04-02T00:00:00"/>
    <m/>
    <m/>
    <m/>
    <m/>
    <m/>
    <n v="0"/>
    <s v="VRGWI"/>
    <n v="514311"/>
    <n v="4311"/>
    <s v="WV3ZZZSZ7T9024094"/>
    <s v="TANT COUVERTURES"/>
    <s v="LT/CRAFTER"/>
    <n v="46897.5"/>
    <n v="2588"/>
    <n v="49485.5"/>
    <n v="118"/>
    <n v="1579.57"/>
    <n v="95"/>
    <m/>
    <n v="1484.57"/>
    <n v="3.1919855311151747E-2"/>
    <n v="0"/>
    <n v="0"/>
    <m/>
    <m/>
    <n v="0.1"/>
    <n v="0.1"/>
    <n v="148.45699999999999"/>
    <m/>
    <n v="148.45699999999999"/>
    <s v="VWB"/>
    <m/>
    <m/>
    <n v="0"/>
    <n v="1"/>
    <m/>
    <m/>
    <n v="0"/>
    <s v="Valauto Professionnels"/>
    <s v="VUL"/>
    <m/>
    <s v="Valauto PRO NORD"/>
    <n v="1579.57"/>
    <n v="3.1919855311151747E-2"/>
    <s v="NON"/>
  </r>
  <r>
    <x v="8"/>
    <s v="C"/>
    <x v="4"/>
    <x v="106"/>
    <d v="2026-03-30T00:00:00"/>
    <m/>
    <m/>
    <m/>
    <m/>
    <m/>
    <n v="0"/>
    <s v="VRTVA"/>
    <n v="514312"/>
    <n v="4312"/>
    <s v="WV4ZZZTV6SK098511"/>
    <s v="DOUAY SOPHIE"/>
    <s v="TRANSPORTER"/>
    <n v="45165.1"/>
    <n v="5381"/>
    <n v="50546.1"/>
    <n v="42"/>
    <n v="2063.6"/>
    <n v="95"/>
    <m/>
    <n v="1968.6"/>
    <n v="4.0826097364584014E-2"/>
    <n v="0"/>
    <n v="-2000"/>
    <m/>
    <m/>
    <n v="0.1"/>
    <n v="0.1"/>
    <n v="196.86"/>
    <m/>
    <n v="196.86"/>
    <s v="VWB"/>
    <m/>
    <m/>
    <n v="0"/>
    <n v="1"/>
    <m/>
    <m/>
    <n v="0"/>
    <s v="Valauto Professionnels"/>
    <s v="VUL"/>
    <m/>
    <s v="Valauto PRO NORD"/>
    <n v="2063.6"/>
    <n v="4.0826097364584014E-2"/>
    <s v="NON"/>
  </r>
  <r>
    <x v="8"/>
    <s v="NP"/>
    <x v="4"/>
    <x v="56"/>
    <d v="2026-03-10T00:00:00"/>
    <m/>
    <m/>
    <m/>
    <s v="x"/>
    <m/>
    <n v="973.52"/>
    <s v="VRGWI"/>
    <n v="514313"/>
    <n v="4313"/>
    <s v="WV1ZZZSK5TX038907"/>
    <s v="FRANCE ALARME NORD"/>
    <s v="CADDY"/>
    <n v="30182.5"/>
    <n v="1545"/>
    <n v="31727.5"/>
    <n v="96"/>
    <n v="888.18"/>
    <n v="94.99"/>
    <m/>
    <n v="793.18999999999994"/>
    <n v="2.7994011504215585E-2"/>
    <n v="0"/>
    <n v="0"/>
    <m/>
    <s v="solde client annulations refacturations +fact divers impayées"/>
    <n v="0.1"/>
    <n v="0.1"/>
    <n v="79.319000000000003"/>
    <m/>
    <n v="79.319000000000003"/>
    <s v="VWB"/>
    <m/>
    <m/>
    <n v="0"/>
    <n v="1"/>
    <m/>
    <m/>
    <n v="0"/>
    <s v="Valauto Professionnels"/>
    <s v="VUL"/>
    <m/>
    <s v="Valauto PRO NORD"/>
    <n v="888.18"/>
    <n v="2.7994011504215585E-2"/>
    <s v="NON"/>
  </r>
  <r>
    <x v="8"/>
    <s v="C"/>
    <x v="4"/>
    <x v="64"/>
    <d v="2026-06-16T00:00:00"/>
    <m/>
    <m/>
    <m/>
    <m/>
    <m/>
    <m/>
    <s v="VRGWI"/>
    <n v="514314"/>
    <n v="4314"/>
    <s v="WV1ZZZSY9T9047151"/>
    <s v="CIMME SODIMAT"/>
    <s v="LT/CRAFTER"/>
    <n v="50777.5"/>
    <n v="2113"/>
    <n v="52890.5"/>
    <n v="62"/>
    <n v="1681.72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NP"/>
    <x v="4"/>
    <x v="84"/>
    <d v="2026-05-26T00:00:00"/>
    <m/>
    <m/>
    <m/>
    <s v="x"/>
    <m/>
    <n v="284618.78999999998"/>
    <s v="VRGWI"/>
    <n v="514315"/>
    <n v="4315"/>
    <s v="WV1ZZZSY0T9047071"/>
    <s v="CIMME SODIMAT"/>
    <s v="LT/CRAFTER"/>
    <n v="50777.5"/>
    <n v="2113"/>
    <n v="52890.5"/>
    <n v="47"/>
    <n v="1681.72"/>
    <n v="95"/>
    <m/>
    <n v="1586.72"/>
    <n v="3.179625830725745E-2"/>
    <n v="0"/>
    <n v="0"/>
    <m/>
    <s v="ok vn payé"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NP"/>
    <x v="4"/>
    <x v="84"/>
    <d v="2026-05-26T00:00:00"/>
    <m/>
    <m/>
    <m/>
    <s v="x"/>
    <m/>
    <n v="284618.78999999998"/>
    <s v="VRGWI"/>
    <n v="514316"/>
    <n v="4316"/>
    <s v="WV1ZZZSYXT9047143"/>
    <s v="CIMME SODIMAT"/>
    <s v="LT/CRAFTER"/>
    <n v="50777.5"/>
    <n v="2113"/>
    <n v="52890.5"/>
    <n v="36"/>
    <n v="1681.72"/>
    <n v="95"/>
    <m/>
    <n v="1586.72"/>
    <n v="3.179625830725745E-2"/>
    <n v="0"/>
    <n v="0"/>
    <m/>
    <s v="ok vn payé"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NP"/>
    <x v="4"/>
    <x v="84"/>
    <d v="2026-05-26T00:00:00"/>
    <m/>
    <m/>
    <m/>
    <s v="x"/>
    <m/>
    <n v="284618.78999999998"/>
    <s v="VRGWI"/>
    <n v="514318"/>
    <n v="4318"/>
    <s v="WV1ZZZSY7T9047052"/>
    <s v="CIMME SODIMAT"/>
    <s v="LT/CRAFTER"/>
    <n v="50777.5"/>
    <n v="2113"/>
    <n v="52890.5"/>
    <n v="47"/>
    <n v="1681.72"/>
    <n v="95"/>
    <m/>
    <n v="1586.72"/>
    <n v="3.179625830725745E-2"/>
    <n v="0"/>
    <n v="0"/>
    <m/>
    <s v="ok vn payé"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C"/>
    <x v="4"/>
    <x v="9"/>
    <d v="2026-04-17T00:00:00"/>
    <m/>
    <m/>
    <m/>
    <m/>
    <m/>
    <n v="0"/>
    <s v="VRGWI"/>
    <n v="514320"/>
    <n v="4320"/>
    <s v="WV4ZZZTW3SK105794"/>
    <s v="NION CORENTIN"/>
    <s v="e-TRANSPORTER"/>
    <n v="48133.1"/>
    <n v="1465"/>
    <n v="49598.1"/>
    <n v="27"/>
    <n v="2355.9899999999998"/>
    <n v="95"/>
    <m/>
    <n v="2260.9899999999998"/>
    <n v="4.7501618005528434E-2"/>
    <n v="0"/>
    <n v="-10000"/>
    <m/>
    <m/>
    <n v="0.1"/>
    <n v="0.1"/>
    <n v="226.09899999999999"/>
    <m/>
    <n v="226.09899999999999"/>
    <s v="VWB"/>
    <m/>
    <m/>
    <n v="0"/>
    <n v="1"/>
    <m/>
    <m/>
    <n v="0"/>
    <s v="Valauto Professionnels"/>
    <s v="VUL"/>
    <m/>
    <s v="Valauto PRO NORD"/>
    <n v="2355.9899999999998"/>
    <n v="4.7501618005528434E-2"/>
    <s v="NON"/>
  </r>
  <r>
    <x v="8"/>
    <s v="NL"/>
    <x v="4"/>
    <x v="65"/>
    <s v=""/>
    <m/>
    <m/>
    <m/>
    <s v="x"/>
    <m/>
    <n v="43441.04"/>
    <s v="LTMEL"/>
    <n v="514321"/>
    <n v="4321"/>
    <s v="WV1ZZZSY3T9061630"/>
    <s v="DLM - CPTE"/>
    <s v="LT/CRAFTER"/>
    <n v="51637.5"/>
    <n v="3062"/>
    <n v="54699.5"/>
    <n v="8"/>
    <n v="2282.9899999999998"/>
    <n v="95"/>
    <m/>
    <n v="2187.9899999999998"/>
    <n v="4.1736944579018088E-2"/>
    <n v="0"/>
    <n v="-3828.97"/>
    <m/>
    <s v="solde client facture non échue"/>
    <m/>
    <n v="0"/>
    <n v="0"/>
    <m/>
    <n v="0"/>
    <s v=""/>
    <n v="0"/>
    <n v="0"/>
    <n v="0"/>
    <n v="1"/>
    <m/>
    <m/>
    <n v="0"/>
    <s v="Valauto Professionnels"/>
    <s v="VUL"/>
    <m/>
    <s v="Sociétés NORD"/>
    <n v="2282.9899999999998"/>
    <n v="4.1736944579018088E-2"/>
    <s v="NON"/>
  </r>
  <r>
    <x v="8"/>
    <s v="NP"/>
    <x v="4"/>
    <x v="57"/>
    <d v="2026-04-20T00:00:00"/>
    <m/>
    <m/>
    <m/>
    <s v="x"/>
    <m/>
    <n v="47407"/>
    <s v="VRTVA"/>
    <n v="514322"/>
    <n v="4322"/>
    <s v="WV4ZZZTV5TK002952"/>
    <s v="TD CONCEPT PRO"/>
    <s v="TRANSPORTER"/>
    <n v="41393.1"/>
    <n v="3973"/>
    <n v="45366.1"/>
    <n v="9"/>
    <n v="1170.45"/>
    <n v="95"/>
    <m/>
    <n v="1075.45"/>
    <n v="2.5800101838156689E-2"/>
    <n v="0"/>
    <n v="-2000"/>
    <m/>
    <s v="solde client mq finan"/>
    <n v="0.1"/>
    <n v="0.1"/>
    <n v="107.54500000000002"/>
    <m/>
    <n v="107.54500000000002"/>
    <s v=""/>
    <m/>
    <m/>
    <n v="0"/>
    <n v="1"/>
    <m/>
    <m/>
    <n v="0"/>
    <s v="Valauto Professionnels"/>
    <s v="VUL"/>
    <m/>
    <s v="Valauto PRO NORD"/>
    <n v="1170.45"/>
    <n v="2.5800101838156689E-2"/>
    <s v="NON"/>
  </r>
  <r>
    <x v="8"/>
    <s v="C"/>
    <x v="4"/>
    <x v="91"/>
    <d v="2026-06-01T00:00:00"/>
    <m/>
    <m/>
    <m/>
    <m/>
    <m/>
    <m/>
    <s v="VSFCA"/>
    <n v="514325"/>
    <n v="4325"/>
    <s v="WV1ZZZSK4TX062213"/>
    <s v="AGENOR LILLE"/>
    <s v="CADDY"/>
    <n v="26812.5"/>
    <n v="930.83"/>
    <n v="27743.33"/>
    <n v="32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84"/>
    <d v="2026-06-01T00:00:00"/>
    <m/>
    <m/>
    <m/>
    <m/>
    <m/>
    <m/>
    <s v="VSFCA"/>
    <n v="514326"/>
    <n v="4326"/>
    <s v="WV1ZZZSK4TX064768"/>
    <s v="AGENOR LILLE"/>
    <s v="CADDY"/>
    <n v="26812.5"/>
    <n v="930.83"/>
    <n v="27743.33"/>
    <n v="36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84"/>
    <d v="2026-06-01T00:00:00"/>
    <m/>
    <m/>
    <m/>
    <m/>
    <m/>
    <m/>
    <s v="VSFCA"/>
    <n v="514327"/>
    <n v="4327"/>
    <s v="WV1ZZZSK3TX065250"/>
    <s v="AGENOR LILLE"/>
    <s v="CADDY"/>
    <n v="26812.5"/>
    <n v="930.83"/>
    <n v="27743.33"/>
    <n v="35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91"/>
    <d v="2026-05-25T00:00:00"/>
    <m/>
    <m/>
    <m/>
    <m/>
    <m/>
    <n v="0"/>
    <s v="VSFCA"/>
    <n v="514330"/>
    <n v="4330"/>
    <s v="WV1ZZZSK6TX064576"/>
    <s v="AGENOR CHATEAU THIERRY"/>
    <s v="CADDY"/>
    <n v="30182.5"/>
    <n v="931"/>
    <n v="31113.5"/>
    <n v="32"/>
    <n v="555.73"/>
    <n v="95"/>
    <m/>
    <n v="460.73"/>
    <n v="1.786137850129365E-2"/>
    <n v="0"/>
    <n v="0"/>
    <m/>
    <m/>
    <n v="0.1"/>
    <n v="0.1"/>
    <n v="46.073000000000008"/>
    <m/>
    <n v="46.073000000000008"/>
    <s v="VWB"/>
    <n v="1"/>
    <s v="0"/>
    <n v="1"/>
    <n v="1"/>
    <m/>
    <m/>
    <n v="1"/>
    <s v="Valauto Professionnels"/>
    <s v="VUL"/>
    <m/>
    <s v="Sociétés NORD"/>
    <n v="555.73"/>
    <n v="1.786137850129365E-2"/>
    <s v="NON"/>
  </r>
  <r>
    <x v="8"/>
    <s v="C"/>
    <x v="4"/>
    <x v="91"/>
    <d v="2026-05-25T00:00:00"/>
    <m/>
    <m/>
    <m/>
    <m/>
    <m/>
    <n v="0"/>
    <s v="VSFCA"/>
    <n v="514331"/>
    <n v="4331"/>
    <s v="WV1ZZZSK5TX062463"/>
    <s v="AGENOR CHATEAU THIERRY"/>
    <s v="CADDY"/>
    <n v="26812.5"/>
    <n v="931"/>
    <n v="27743.5"/>
    <n v="32"/>
    <n v="505.17"/>
    <n v="95"/>
    <m/>
    <n v="410.17"/>
    <n v="1.8208589399318759E-2"/>
    <n v="0"/>
    <n v="0"/>
    <m/>
    <m/>
    <n v="0.1"/>
    <n v="0.1"/>
    <n v="41.017000000000003"/>
    <m/>
    <n v="41.017000000000003"/>
    <s v="VWB"/>
    <n v="1"/>
    <s v="0"/>
    <n v="1"/>
    <n v="1"/>
    <m/>
    <m/>
    <n v="1"/>
    <s v="Valauto Professionnels"/>
    <s v="VUL"/>
    <m/>
    <s v="Sociétés NORD"/>
    <n v="505.17"/>
    <n v="1.8208589399318759E-2"/>
    <s v="NON"/>
  </r>
  <r>
    <x v="8"/>
    <s v="C"/>
    <x v="4"/>
    <x v="91"/>
    <d v="2026-05-25T00:00:00"/>
    <m/>
    <m/>
    <m/>
    <m/>
    <m/>
    <n v="0"/>
    <s v="VSFCA"/>
    <n v="514332"/>
    <n v="4332"/>
    <s v="WV1ZZZSKXTX061826"/>
    <s v="AGENOR CHATEAU THIERRY"/>
    <s v="CADDY"/>
    <n v="26812.5"/>
    <n v="931"/>
    <n v="27743.5"/>
    <n v="32"/>
    <n v="505.18"/>
    <n v="95"/>
    <m/>
    <n v="410.18"/>
    <n v="1.820894984410763E-2"/>
    <n v="0"/>
    <n v="0"/>
    <m/>
    <m/>
    <n v="0.1"/>
    <n v="0.1"/>
    <n v="41.018000000000001"/>
    <m/>
    <n v="41.018000000000001"/>
    <s v="VWB"/>
    <n v="1"/>
    <s v="0"/>
    <n v="1"/>
    <n v="1"/>
    <m/>
    <m/>
    <n v="1"/>
    <s v="Valauto Professionnels"/>
    <s v="VUL"/>
    <m/>
    <s v="Sociétés NORD"/>
    <n v="505.18"/>
    <n v="1.820894984410763E-2"/>
    <s v="NON"/>
  </r>
  <r>
    <x v="8"/>
    <s v="C"/>
    <x v="4"/>
    <x v="91"/>
    <d v="2026-05-26T00:00:00"/>
    <m/>
    <m/>
    <m/>
    <m/>
    <m/>
    <m/>
    <s v="VSFCA"/>
    <n v="514334"/>
    <n v="4334"/>
    <s v="WV1ZZZSK4TX065256"/>
    <s v="AGENOR MARNE LA VALLEE"/>
    <s v="CADDY"/>
    <n v="26812.5"/>
    <n v="930.83"/>
    <n v="27743.33"/>
    <n v="32"/>
    <n v="511.01"/>
    <n v="95"/>
    <m/>
    <n v="416.01"/>
    <n v="1.8419202020810044E-2"/>
    <n v="0"/>
    <n v="0"/>
    <m/>
    <m/>
    <n v="0.1"/>
    <n v="0.1"/>
    <n v="41.600999999999999"/>
    <m/>
    <n v="41.600999999999999"/>
    <s v="VWB"/>
    <n v="1"/>
    <s v="0"/>
    <n v="1"/>
    <n v="1"/>
    <m/>
    <m/>
    <n v="1"/>
    <s v="Valauto Professionnels"/>
    <s v="VUL"/>
    <m/>
    <s v="Sociétés NORD"/>
    <n v="511.01"/>
    <n v="1.8419202020810044E-2"/>
    <s v="NON"/>
  </r>
  <r>
    <x v="8"/>
    <s v="C"/>
    <x v="4"/>
    <x v="18"/>
    <d v="2026-06-10T00:00:00"/>
    <m/>
    <m/>
    <m/>
    <m/>
    <m/>
    <m/>
    <s v="VSFCA"/>
    <n v="514335"/>
    <n v="4335"/>
    <s v="WV1ZZZSK3TX062252"/>
    <s v="AGENOR MARNE LA VALLEE"/>
    <s v="CADDY"/>
    <n v="26812.5"/>
    <n v="930.83"/>
    <n v="27743.33"/>
    <n v="43"/>
    <n v="511.01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s v="VUL"/>
    <m/>
    <s v="Sociétés NORD"/>
    <n v="511.01"/>
    <n v="1.8419202020810044E-2"/>
    <s v="NON"/>
  </r>
  <r>
    <x v="8"/>
    <s v="NP"/>
    <x v="4"/>
    <x v="22"/>
    <d v="2026-06-12T00:00:00"/>
    <m/>
    <m/>
    <m/>
    <s v="x"/>
    <m/>
    <n v="30773.57"/>
    <s v="VSFCA"/>
    <n v="514336"/>
    <n v="4336"/>
    <s v="WV1ZZZSK0TX062788"/>
    <s v="AGENOR MARNE LA VALLEE"/>
    <s v="CADDY"/>
    <n v="28862.5"/>
    <n v="1101.67"/>
    <n v="29964.17"/>
    <n v="44"/>
    <n v="544.20000000000005"/>
    <n v="95"/>
    <m/>
    <n v="449.20000000000005"/>
    <n v="1.8161691113086065E-2"/>
    <n v="0"/>
    <n v="0"/>
    <m/>
    <s v="solde client en att financement"/>
    <n v="0.1"/>
    <n v="0.1"/>
    <n v="44.920000000000009"/>
    <m/>
    <n v="44.920000000000009"/>
    <s v="VWB"/>
    <m/>
    <m/>
    <n v="0"/>
    <n v="1"/>
    <m/>
    <m/>
    <n v="0"/>
    <s v="Valauto Professionnels"/>
    <s v="VUL"/>
    <m/>
    <s v="Sociétés NORD"/>
    <n v="544.20000000000005"/>
    <n v="1.8161691113086065E-2"/>
    <s v="NON"/>
  </r>
  <r>
    <x v="8"/>
    <s v="C"/>
    <x v="4"/>
    <x v="52"/>
    <d v="2026-06-03T00:00:00"/>
    <m/>
    <m/>
    <m/>
    <m/>
    <m/>
    <n v="0"/>
    <s v="VSFCA"/>
    <n v="514337"/>
    <n v="4337"/>
    <s v="WV1ZZZSK5TX070126"/>
    <s v="AGENOR PARIS NORD"/>
    <s v="CADDY"/>
    <n v="32632.5"/>
    <n v="0"/>
    <n v="32632.5"/>
    <n v="47"/>
    <n v="584.48"/>
    <n v="95"/>
    <m/>
    <n v="489.48"/>
    <n v="1.7910978319160348E-2"/>
    <n v="0"/>
    <n v="0"/>
    <m/>
    <m/>
    <n v="0.1"/>
    <n v="0.1"/>
    <n v="48.948000000000008"/>
    <m/>
    <n v="48.948000000000008"/>
    <s v="VWB"/>
    <m/>
    <m/>
    <n v="0"/>
    <n v="1"/>
    <m/>
    <m/>
    <n v="0"/>
    <s v="Valauto Professionnels"/>
    <s v="VUL"/>
    <m/>
    <s v="Sociétés NORD"/>
    <n v="584.48"/>
    <n v="1.7910978319160348E-2"/>
    <s v="NON"/>
  </r>
  <r>
    <x v="8"/>
    <s v="C"/>
    <x v="4"/>
    <x v="52"/>
    <d v="2026-06-04T00:00:00"/>
    <m/>
    <m/>
    <m/>
    <m/>
    <m/>
    <n v="0"/>
    <s v="VSFCA"/>
    <n v="514338"/>
    <n v="4338"/>
    <s v="WV1ZZZSK8TX064790"/>
    <s v="AGENOR PARIS NORD"/>
    <s v="CADDY"/>
    <n v="26812.5"/>
    <n v="930.83"/>
    <n v="27743.33"/>
    <n v="42"/>
    <n v="511.01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s v="VUL"/>
    <m/>
    <s v="Sociétés NORD"/>
    <n v="511.01"/>
    <n v="1.8419202020810044E-2"/>
    <s v="NON"/>
  </r>
  <r>
    <x v="8"/>
    <s v="C"/>
    <x v="4"/>
    <x v="18"/>
    <d v="2026-06-05T00:00:00"/>
    <m/>
    <m/>
    <m/>
    <m/>
    <m/>
    <n v="0"/>
    <s v="VSFCA"/>
    <n v="514339"/>
    <n v="4339"/>
    <s v="WV1ZZZSK9TX062157"/>
    <s v="AGENOR PARIS NORD"/>
    <s v="CADDY"/>
    <n v="26812.5"/>
    <n v="930.83"/>
    <n v="27743.33"/>
    <n v="42"/>
    <n v="511.01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s v="VUL"/>
    <m/>
    <s v="Sociétés NORD"/>
    <n v="511.01"/>
    <n v="1.8419202020810044E-2"/>
    <s v="NON"/>
  </r>
  <r>
    <x v="8"/>
    <s v="C"/>
    <x v="4"/>
    <x v="84"/>
    <d v="2026-06-01T00:00:00"/>
    <m/>
    <m/>
    <m/>
    <m/>
    <m/>
    <m/>
    <s v="VSFCA"/>
    <n v="514340"/>
    <n v="4340"/>
    <s v="WV1ZZZSK9TX065270"/>
    <s v="AGENOR PARTIES COMMUNES"/>
    <s v="CADDY"/>
    <n v="26812.5"/>
    <n v="930.83"/>
    <n v="27743.33"/>
    <n v="36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84"/>
    <d v="2026-06-01T00:00:00"/>
    <m/>
    <m/>
    <m/>
    <m/>
    <m/>
    <m/>
    <s v="VSFCA"/>
    <n v="514341"/>
    <n v="4341"/>
    <s v="WV1ZZZSK2TX062288"/>
    <s v="AGENOR PARTIES COMMUNES"/>
    <s v="CADDY"/>
    <n v="26812.5"/>
    <n v="930.83"/>
    <n v="27743.33"/>
    <n v="36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84"/>
    <d v="2026-06-01T00:00:00"/>
    <m/>
    <m/>
    <m/>
    <m/>
    <m/>
    <m/>
    <s v="VSFCA"/>
    <n v="514342"/>
    <n v="4342"/>
    <s v="WV1ZZZSK9TX062644"/>
    <s v="AGENOR PARTIES COMMUNES"/>
    <s v="CADDY"/>
    <n v="26812.5"/>
    <n v="930.83"/>
    <n v="27743.33"/>
    <n v="36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84"/>
    <d v="2026-06-01T00:00:00"/>
    <m/>
    <m/>
    <m/>
    <m/>
    <m/>
    <m/>
    <s v="VSFCA"/>
    <n v="514343"/>
    <n v="4343"/>
    <s v="WV1ZZZSK5TX062673"/>
    <s v="AGENOR REIMS"/>
    <s v="CADDY"/>
    <n v="26812.5"/>
    <n v="930.83"/>
    <n v="27743.33"/>
    <n v="35"/>
    <n v="511.01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s v="VUL"/>
    <m/>
    <s v="Sociétés NORD"/>
    <n v="511.01"/>
    <n v="1.8419202020810044E-2"/>
    <s v="NON"/>
  </r>
  <r>
    <x v="8"/>
    <s v="C"/>
    <x v="4"/>
    <x v="84"/>
    <d v="2026-06-01T00:00:00"/>
    <m/>
    <m/>
    <m/>
    <m/>
    <m/>
    <m/>
    <s v="VSFCA"/>
    <n v="514344"/>
    <n v="4344"/>
    <s v="WV1ZZZSK6TX065419"/>
    <s v="AGENOR REIMS"/>
    <s v="CADDY"/>
    <n v="26812.5"/>
    <n v="930.83"/>
    <n v="27743.33"/>
    <n v="36"/>
    <n v="511.01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s v="VUL"/>
    <m/>
    <s v="Sociétés NORD"/>
    <n v="511.01"/>
    <n v="1.8419202020810044E-2"/>
    <s v="NON"/>
  </r>
  <r>
    <x v="8"/>
    <s v="C"/>
    <x v="4"/>
    <x v="91"/>
    <d v="2026-05-26T00:00:00"/>
    <m/>
    <m/>
    <m/>
    <m/>
    <m/>
    <m/>
    <s v="VSFCA"/>
    <n v="514345"/>
    <n v="4345"/>
    <s v="WV1ZZZSK2TX064798"/>
    <s v="AGENOR ROUEN"/>
    <s v="CADDY"/>
    <n v="26812.5"/>
    <n v="930.83"/>
    <n v="27743.33"/>
    <n v="32"/>
    <n v="511.01"/>
    <n v="95"/>
    <m/>
    <n v="416.01"/>
    <n v="1.8419202020810044E-2"/>
    <n v="0"/>
    <n v="0"/>
    <m/>
    <m/>
    <n v="0.1"/>
    <n v="0.1"/>
    <n v="41.600999999999999"/>
    <m/>
    <n v="41.600999999999999"/>
    <s v="VWB"/>
    <n v="1"/>
    <s v="0"/>
    <n v="1"/>
    <n v="1"/>
    <m/>
    <m/>
    <n v="1"/>
    <s v="Valauto Professionnels"/>
    <s v="VUL"/>
    <m/>
    <s v="Sociétés NORD"/>
    <n v="511.01"/>
    <n v="1.8419202020810044E-2"/>
    <s v="NON"/>
  </r>
  <r>
    <x v="8"/>
    <s v="C"/>
    <x v="4"/>
    <x v="84"/>
    <d v="2026-06-01T00:00:00"/>
    <m/>
    <m/>
    <m/>
    <m/>
    <m/>
    <n v="0"/>
    <s v="VSFCA"/>
    <n v="514346"/>
    <n v="4346"/>
    <s v="WV1ZZZSK0TX062676"/>
    <s v="AGENOR SOISONS"/>
    <s v="CADDY"/>
    <n v="26812.5"/>
    <n v="930.83"/>
    <n v="27743.33"/>
    <n v="35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84"/>
    <d v="2026-06-01T00:00:00"/>
    <m/>
    <m/>
    <m/>
    <m/>
    <m/>
    <n v="0"/>
    <s v="VSFCA"/>
    <n v="514347"/>
    <n v="4347"/>
    <s v="WV1ZZZSK9TX065219"/>
    <s v="AGENOR SOISONS"/>
    <s v="CADDY"/>
    <n v="26812.5"/>
    <n v="930.83"/>
    <n v="27743.33"/>
    <n v="35"/>
    <n v="505.17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s v="VUL"/>
    <m/>
    <s v="Sociétés NORD"/>
    <n v="505.17"/>
    <n v="1.8208700974252191E-2"/>
    <s v="NON"/>
  </r>
  <r>
    <x v="8"/>
    <s v="C"/>
    <x v="4"/>
    <x v="116"/>
    <d v="2026-06-08T00:00:00"/>
    <m/>
    <m/>
    <m/>
    <m/>
    <m/>
    <m/>
    <s v="VRGWI"/>
    <n v="514349"/>
    <n v="4349"/>
    <s v="WV1ZZZSY0T9036328"/>
    <s v="COFIDIS COMPETITION EURL - CPTE"/>
    <s v="LT/CRAFTER"/>
    <n v="54227.5"/>
    <n v="2436"/>
    <n v="56663.5"/>
    <n v="2"/>
    <n v="1794.92"/>
    <n v="95"/>
    <m/>
    <n v="1699.92"/>
    <n v="3.167682899926761E-2"/>
    <n v="0"/>
    <n v="0"/>
    <m/>
    <s v="solde client "/>
    <n v="0.1"/>
    <n v="0.1"/>
    <n v="169.99200000000002"/>
    <m/>
    <n v="169.99200000000002"/>
    <s v="VWB"/>
    <m/>
    <m/>
    <n v="0"/>
    <n v="1"/>
    <m/>
    <m/>
    <n v="0"/>
    <s v="Valauto Professionnels"/>
    <s v="VUL"/>
    <m/>
    <s v="Valauto PRO NORD"/>
    <n v="1794.92"/>
    <n v="3.167682899926761E-2"/>
    <s v="NON"/>
  </r>
  <r>
    <x v="8"/>
    <s v="C"/>
    <x v="4"/>
    <x v="4"/>
    <d v="2026-05-07T00:00:00"/>
    <m/>
    <m/>
    <m/>
    <m/>
    <m/>
    <n v="0"/>
    <s v="VRGWI"/>
    <n v="514350"/>
    <n v="4350"/>
    <s v="WV4ZZZTW2TK004439"/>
    <s v="DIMANET-DIMETAL"/>
    <s v="e-TRANSPORTER"/>
    <n v="48833.1"/>
    <n v="1947"/>
    <n v="50780.1"/>
    <n v="27"/>
    <n v="2083.6"/>
    <n v="95"/>
    <m/>
    <n v="1988.6"/>
    <n v="4.1031821520635052E-2"/>
    <n v="0"/>
    <n v="-10000"/>
    <m/>
    <m/>
    <n v="0.1"/>
    <n v="0.1"/>
    <n v="198.86"/>
    <m/>
    <n v="198.86"/>
    <s v="VWB"/>
    <m/>
    <m/>
    <n v="0"/>
    <n v="1"/>
    <m/>
    <m/>
    <n v="0"/>
    <s v="Valauto Professionnels"/>
    <s v="VUL"/>
    <m/>
    <s v="Valauto PRO NORD"/>
    <n v="2083.6"/>
    <n v="4.1031821520635052E-2"/>
    <s v="NON"/>
  </r>
  <r>
    <x v="8"/>
    <s v="C"/>
    <x v="4"/>
    <x v="67"/>
    <d v="2026-04-30T00:00:00"/>
    <m/>
    <m/>
    <m/>
    <m/>
    <m/>
    <m/>
    <s v="VRGWI"/>
    <n v="514351"/>
    <n v="4351"/>
    <s v="WV1ZZZSY8T9032561"/>
    <s v="DEPIN CHRISTOPHE"/>
    <s v="LT/CRAFTER"/>
    <n v="56387.5"/>
    <n v="4069"/>
    <n v="60456.5"/>
    <n v="74"/>
    <n v="2513.27"/>
    <n v="95"/>
    <m/>
    <n v="2418.27"/>
    <n v="4.1571543175671764E-2"/>
    <n v="0"/>
    <n v="0"/>
    <m/>
    <m/>
    <n v="0.1"/>
    <n v="0.1"/>
    <n v="241.827"/>
    <m/>
    <n v="241.827"/>
    <s v="VWB"/>
    <m/>
    <m/>
    <n v="0"/>
    <n v="1"/>
    <m/>
    <m/>
    <n v="0"/>
    <s v="Valauto Professionnels"/>
    <s v="VUL"/>
    <m/>
    <s v="Valauto PRO NORD"/>
    <n v="2513.27"/>
    <n v="4.1571543175671764E-2"/>
    <s v="NON"/>
  </r>
  <r>
    <x v="8"/>
    <s v="C"/>
    <x v="4"/>
    <x v="88"/>
    <d v="2026-05-29T00:00:00"/>
    <m/>
    <m/>
    <m/>
    <m/>
    <m/>
    <n v="0"/>
    <s v="VRTVA"/>
    <n v="514353"/>
    <n v="4353"/>
    <s v="WV4ZZZTVXTK004213"/>
    <s v="GARAGE DE LA MARNE"/>
    <s v="TRANSPORTER"/>
    <n v="45133.1"/>
    <n v="12414"/>
    <n v="57547.1"/>
    <n v="50"/>
    <n v="1966.18"/>
    <n v="95"/>
    <m/>
    <n v="1871.18"/>
    <n v="3.4166448005199218E-2"/>
    <n v="0"/>
    <n v="-3000"/>
    <m/>
    <m/>
    <n v="0.1"/>
    <n v="0.1"/>
    <n v="187.11800000000002"/>
    <m/>
    <n v="187.11800000000002"/>
    <s v=""/>
    <m/>
    <m/>
    <n v="0"/>
    <n v="1"/>
    <m/>
    <m/>
    <n v="0"/>
    <s v="Valauto Professionnels"/>
    <s v="VUL"/>
    <m/>
    <s v="Valauto PRO NORD"/>
    <n v="1966.18"/>
    <n v="3.4166448005199218E-2"/>
    <s v="NON"/>
  </r>
  <r>
    <x v="8"/>
    <s v="NP"/>
    <x v="4"/>
    <x v="2"/>
    <d v="2026-06-30T00:00:00"/>
    <m/>
    <m/>
    <m/>
    <s v="x"/>
    <m/>
    <n v="44212.25"/>
    <s v="LTMEL"/>
    <n v="514354"/>
    <n v="4354"/>
    <s v="WV4ZZZTV6TK005858"/>
    <s v="ARVAL SERVICE LEASE"/>
    <s v="TRANSPORTER"/>
    <n v="40533.1"/>
    <n v="4023"/>
    <n v="44556.1"/>
    <n v="78"/>
    <n v="4431.6899999999996"/>
    <n v="95"/>
    <m/>
    <n v="4336.6899999999996"/>
    <n v="9.9463148704666701E-2"/>
    <n v="0"/>
    <n v="-3000"/>
    <m/>
    <s v="solde client att rgt Arval"/>
    <m/>
    <n v="0"/>
    <n v="0"/>
    <m/>
    <n v="0"/>
    <s v=""/>
    <m/>
    <m/>
    <n v="0"/>
    <n v="1"/>
    <m/>
    <m/>
    <n v="0"/>
    <s v="Valauto Professionnels"/>
    <s v="VUL"/>
    <m/>
    <s v="Sociétés NORD"/>
    <n v="4431.6899999999996"/>
    <n v="9.9463148704666701E-2"/>
    <s v="NON"/>
  </r>
  <r>
    <x v="8"/>
    <s v="C"/>
    <x v="4"/>
    <x v="112"/>
    <d v="2026-05-15T00:00:00"/>
    <m/>
    <m/>
    <m/>
    <m/>
    <m/>
    <n v="0"/>
    <s v="VANBU"/>
    <n v="514357"/>
    <n v="4357"/>
    <s v="WV4ZZZTV4TK006023"/>
    <s v="NIMALTRANS"/>
    <s v="TRANSPORTER"/>
    <n v="44483.1"/>
    <n v="6608"/>
    <n v="51091.1"/>
    <n v="15"/>
    <n v="1621.92"/>
    <n v="95"/>
    <m/>
    <n v="1526.92"/>
    <n v="3.1745646502032647E-2"/>
    <n v="0"/>
    <n v="-3000"/>
    <m/>
    <m/>
    <n v="0.1"/>
    <n v="0.1"/>
    <n v="152.69200000000001"/>
    <m/>
    <n v="152.69200000000001"/>
    <s v="VWB"/>
    <m/>
    <m/>
    <n v="0"/>
    <n v="1"/>
    <m/>
    <m/>
    <n v="0"/>
    <s v="Valauto Professionnels"/>
    <s v="VUL"/>
    <m/>
    <s v="Valauto Hainaut VW"/>
    <n v="1621.92"/>
    <n v="3.1745646502032647E-2"/>
    <s v="NON"/>
  </r>
  <r>
    <x v="8"/>
    <s v="C"/>
    <x v="4"/>
    <x v="23"/>
    <d v="2026-06-23T00:00:00"/>
    <m/>
    <m/>
    <m/>
    <m/>
    <m/>
    <n v="0"/>
    <s v="VRTVA"/>
    <n v="514362"/>
    <n v="4362"/>
    <s v="WV1ZZZSK0TX081289"/>
    <s v="SOCIETE OVINE FLANDRES ARTOIS"/>
    <s v="CADDY"/>
    <n v="36052.5"/>
    <n v="6220"/>
    <n v="42272.5"/>
    <n v="31"/>
    <n v="1987.93"/>
    <n v="95"/>
    <m/>
    <n v="1892.93"/>
    <n v="4.7026553906203798E-2"/>
    <n v="0"/>
    <n v="-1500"/>
    <m/>
    <m/>
    <n v="0.1"/>
    <n v="0.1"/>
    <n v="189.29300000000001"/>
    <m/>
    <n v="189.29300000000001"/>
    <s v=""/>
    <m/>
    <m/>
    <n v="0"/>
    <n v="1"/>
    <m/>
    <m/>
    <n v="0"/>
    <s v="Valauto Professionnels"/>
    <s v="VUL"/>
    <m/>
    <s v="Valauto PRO NORD"/>
    <n v="1987.93"/>
    <n v="4.7026553906203798E-2"/>
    <s v="NON"/>
  </r>
  <r>
    <x v="8"/>
    <s v="C"/>
    <x v="4"/>
    <x v="25"/>
    <d v="2026-01-09T00:00:00"/>
    <m/>
    <m/>
    <m/>
    <m/>
    <m/>
    <n v="0"/>
    <s v="VRTVA"/>
    <n v="514363"/>
    <n v="4363"/>
    <s v="WV4ZZZTV7SK056865"/>
    <s v="SM COLORS"/>
    <s v="TRANSPORTER"/>
    <n v="43203.1"/>
    <n v="4215"/>
    <n v="47418.1"/>
    <n v="8"/>
    <n v="685.26"/>
    <n v="95"/>
    <m/>
    <n v="590.26"/>
    <n v="1.445144364704617E-2"/>
    <n v="-1841.04"/>
    <n v="-4300"/>
    <m/>
    <m/>
    <n v="0.1"/>
    <n v="0.1"/>
    <n v="59.026000000000003"/>
    <m/>
    <n v="59.026000000000003"/>
    <s v="VWB"/>
    <m/>
    <n v="20"/>
    <n v="1"/>
    <n v="1"/>
    <m/>
    <m/>
    <n v="1"/>
    <s v="Valauto Professionnels"/>
    <s v="VUL"/>
    <m/>
    <s v="Valauto PRO NORD"/>
    <n v="685.26"/>
    <n v="1.445144364704617E-2"/>
    <s v="NON"/>
  </r>
  <r>
    <x v="8"/>
    <s v="NP"/>
    <x v="4"/>
    <x v="71"/>
    <d v="2026-06-01T00:00:00"/>
    <m/>
    <m/>
    <m/>
    <s v="x"/>
    <m/>
    <n v="-6"/>
    <s v="LTMEL"/>
    <n v="514367"/>
    <n v="4367"/>
    <s v="WV4ZZZTV5TK017242"/>
    <s v="LE GARAGE A BIERES "/>
    <s v="TRANSPORTER"/>
    <n v="44483.1"/>
    <n v="3535"/>
    <n v="48018.1"/>
    <n v="24"/>
    <n v="1104.18"/>
    <n v="95"/>
    <m/>
    <n v="1009.1800000000001"/>
    <n v="2.2995078938983428E-2"/>
    <n v="0"/>
    <n v="-3000"/>
    <m/>
    <s v="ok vn payé / solde client diff annul refact fact divers"/>
    <m/>
    <n v="0"/>
    <n v="0"/>
    <m/>
    <n v="0"/>
    <s v="VWB"/>
    <m/>
    <m/>
    <n v="0"/>
    <n v="1"/>
    <m/>
    <m/>
    <n v="0"/>
    <s v="Valauto Professionnels"/>
    <s v="VUL"/>
    <m/>
    <s v="Sociétés NORD"/>
    <n v="1104.18"/>
    <n v="2.2995078938983428E-2"/>
    <s v="NON"/>
  </r>
  <r>
    <x v="8"/>
    <s v="C"/>
    <x v="4"/>
    <x v="45"/>
    <d v="2026-06-03T00:00:00"/>
    <m/>
    <m/>
    <m/>
    <m/>
    <m/>
    <m/>
    <s v="VRGWI"/>
    <n v="514368"/>
    <n v="4368"/>
    <s v="WV1ZZZSY5T9037636"/>
    <s v="CIMME SODIMAT"/>
    <s v="LT/CRAFTER"/>
    <n v="50777.5"/>
    <n v="2113"/>
    <n v="52890.5"/>
    <n v="63"/>
    <n v="1681.72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C"/>
    <x v="4"/>
    <x v="64"/>
    <d v="2026-06-16T00:00:00"/>
    <m/>
    <m/>
    <m/>
    <m/>
    <m/>
    <m/>
    <s v="VRGWI"/>
    <n v="514369"/>
    <n v="4369"/>
    <s v="WV1ZZZSY8T9037405"/>
    <s v="CIMME SODIMAT"/>
    <s v="LT/CRAFTER"/>
    <n v="50777.5"/>
    <n v="2113"/>
    <n v="52890.5"/>
    <n v="53"/>
    <n v="1681.72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C"/>
    <x v="4"/>
    <x v="45"/>
    <d v="2026-06-12T00:00:00"/>
    <m/>
    <m/>
    <m/>
    <m/>
    <m/>
    <m/>
    <s v="VRGWI"/>
    <n v="514370"/>
    <n v="4370"/>
    <s v="WV1ZZZSY2T9037691"/>
    <s v="CIMME SODIMAT"/>
    <s v="LT/CRAFTER"/>
    <n v="50777.5"/>
    <n v="2113"/>
    <n v="52890.5"/>
    <n v="40"/>
    <n v="1681.72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C"/>
    <x v="4"/>
    <x v="45"/>
    <d v="2026-06-12T00:00:00"/>
    <m/>
    <m/>
    <m/>
    <m/>
    <m/>
    <m/>
    <s v="VRGWI"/>
    <n v="514372"/>
    <n v="4372"/>
    <s v="WV1ZZZSY2T9037495"/>
    <s v="CIMME SODIMAT"/>
    <s v="LT/CRAFTER"/>
    <n v="50777.5"/>
    <n v="2113"/>
    <n v="52890.5"/>
    <n v="68"/>
    <n v="1681.72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C"/>
    <x v="4"/>
    <x v="45"/>
    <d v="2026-06-12T00:00:00"/>
    <m/>
    <m/>
    <m/>
    <m/>
    <m/>
    <m/>
    <s v="VRGWI"/>
    <n v="514373"/>
    <n v="4373"/>
    <s v="WV1ZZZSY9T9037333"/>
    <s v="CIMME SODIMAT"/>
    <s v="LT/CRAFTER"/>
    <n v="50777.5"/>
    <n v="2113"/>
    <n v="52890.5"/>
    <n v="70"/>
    <n v="1681.72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s v="VUL"/>
    <m/>
    <s v="Valauto PRO NORD"/>
    <n v="1681.72"/>
    <n v="3.179625830725745E-2"/>
    <s v="NON"/>
  </r>
  <r>
    <x v="8"/>
    <s v="C"/>
    <x v="4"/>
    <x v="22"/>
    <d v="2026-06-05T00:00:00"/>
    <m/>
    <m/>
    <m/>
    <m/>
    <m/>
    <n v="0"/>
    <s v="VRGWI"/>
    <n v="514375"/>
    <n v="4375"/>
    <s v="WV1ZZZSY2T9039375"/>
    <s v="PLATRE-RENOV"/>
    <s v="LT/CRAFTER"/>
    <n v="53027.5"/>
    <n v="2203"/>
    <n v="55230.5"/>
    <n v="61"/>
    <n v="2804.23"/>
    <n v="95"/>
    <m/>
    <n v="2709.23"/>
    <n v="5.0773214075556079E-2"/>
    <n v="0"/>
    <n v="-500"/>
    <m/>
    <m/>
    <n v="0.1"/>
    <n v="0.1"/>
    <n v="270.923"/>
    <m/>
    <n v="270.923"/>
    <s v="VWB"/>
    <m/>
    <m/>
    <n v="0"/>
    <n v="1"/>
    <m/>
    <m/>
    <n v="0"/>
    <s v="Valauto Professionnels"/>
    <s v="VUL"/>
    <m/>
    <s v="Valauto PRO NORD"/>
    <n v="2804.23"/>
    <n v="5.0773214075556079E-2"/>
    <s v="NON"/>
  </r>
  <r>
    <x v="8"/>
    <s v="C"/>
    <x v="4"/>
    <x v="105"/>
    <d v="2026-05-27T00:00:00"/>
    <m/>
    <m/>
    <m/>
    <m/>
    <m/>
    <m/>
    <s v="VRGWI"/>
    <n v="514376"/>
    <n v="4376"/>
    <s v="WV1ZZZSY0T9039603"/>
    <s v="PLATRE-RENOV"/>
    <s v="LT/CRAFTER"/>
    <n v="53027.5"/>
    <n v="2203"/>
    <n v="55230.5"/>
    <n v="76"/>
    <n v="2804.23"/>
    <n v="95"/>
    <m/>
    <n v="2709.23"/>
    <n v="5.0773214075556079E-2"/>
    <n v="0"/>
    <n v="-500"/>
    <m/>
    <m/>
    <n v="0.1"/>
    <n v="0.1"/>
    <n v="270.923"/>
    <m/>
    <n v="270.923"/>
    <s v="VWB"/>
    <m/>
    <m/>
    <n v="0"/>
    <n v="1"/>
    <m/>
    <m/>
    <n v="0"/>
    <s v="Valauto Professionnels"/>
    <s v="VUL"/>
    <m/>
    <s v="Valauto PRO NORD"/>
    <n v="2804.23"/>
    <n v="5.0773214075556079E-2"/>
    <s v="NON"/>
  </r>
  <r>
    <x v="8"/>
    <s v="NP"/>
    <x v="4"/>
    <x v="102"/>
    <d v="2026-04-27T00:00:00"/>
    <m/>
    <m/>
    <m/>
    <s v="x"/>
    <m/>
    <n v="53522.45"/>
    <s v="VANBU"/>
    <n v="514377"/>
    <n v="4377"/>
    <s v="WV3ZZZSZ8T9007871"/>
    <s v="ACR DISTRIBUTION NORD PICARDIE"/>
    <s v="LT/CRAFTER"/>
    <n v="49237.5"/>
    <n v="17570"/>
    <n v="66807.5"/>
    <n v="84"/>
    <n v="1431.15"/>
    <n v="95"/>
    <m/>
    <n v="1336.15"/>
    <n v="2.1421996033379489E-2"/>
    <n v="0"/>
    <n v="-3170.19"/>
    <m/>
    <s v="solde client en attente finan"/>
    <m/>
    <n v="0.12"/>
    <n v="0"/>
    <m/>
    <n v="0"/>
    <s v="VWB"/>
    <m/>
    <m/>
    <n v="0"/>
    <n v="1"/>
    <m/>
    <m/>
    <n v="0"/>
    <s v="Valauto Professionnels"/>
    <s v="VUL"/>
    <m/>
    <s v="Valauto Hainaut VW"/>
    <n v="1431.15"/>
    <n v="2.1421996033379489E-2"/>
    <s v="NON"/>
  </r>
  <r>
    <x v="8"/>
    <s v="NP"/>
    <x v="4"/>
    <x v="69"/>
    <d v="2026-06-19T00:00:00"/>
    <m/>
    <m/>
    <m/>
    <s v="x"/>
    <m/>
    <n v="41889.629999999997"/>
    <s v="LTMEL"/>
    <n v="514383"/>
    <n v="4383"/>
    <s v="WV1ZZZSYXT9047403"/>
    <s v="DLM - CPTE"/>
    <s v="LT/CRAFTER"/>
    <n v="42897.5"/>
    <n v="3119"/>
    <n v="46016.5"/>
    <n v="6"/>
    <n v="1935.67"/>
    <n v="95"/>
    <m/>
    <n v="1840.67"/>
    <n v="4.2064694185781189E-2"/>
    <n v="0"/>
    <n v="-2070.7399999999998"/>
    <m/>
    <s v="solde client facture non échue + facts atelier"/>
    <m/>
    <n v="0"/>
    <n v="0"/>
    <m/>
    <n v="0"/>
    <s v=""/>
    <m/>
    <m/>
    <n v="0"/>
    <n v="1"/>
    <m/>
    <m/>
    <n v="0"/>
    <s v="Valauto Professionnels"/>
    <s v="VUL"/>
    <m/>
    <s v="Sociétés NORD"/>
    <n v="1935.67"/>
    <n v="4.2064694185781189E-2"/>
    <s v="NON"/>
  </r>
  <r>
    <x v="8"/>
    <s v="C"/>
    <x v="4"/>
    <x v="30"/>
    <d v="2026-05-07T00:00:00"/>
    <m/>
    <m/>
    <m/>
    <m/>
    <m/>
    <n v="0"/>
    <s v="VRTVA"/>
    <n v="514390"/>
    <n v="4390"/>
    <s v="WV2ZZZSK9TX071355"/>
    <s v="BOUCHEZ FREDERIC"/>
    <s v="CADDY"/>
    <n v="35245.83"/>
    <n v="3385.83"/>
    <n v="38631.660000000003"/>
    <n v="15"/>
    <n v="1226.97"/>
    <n v="95"/>
    <m/>
    <n v="1131.97"/>
    <n v="3.1760737177744885E-2"/>
    <n v="0"/>
    <n v="-500"/>
    <m/>
    <m/>
    <n v="0.1"/>
    <n v="0.1"/>
    <n v="113.197"/>
    <m/>
    <n v="113.197"/>
    <s v=""/>
    <m/>
    <m/>
    <n v="0"/>
    <n v="1"/>
    <m/>
    <m/>
    <n v="0"/>
    <s v="Valauto Professionnels"/>
    <s v="VUL"/>
    <m/>
    <s v="Valauto PRO NORD"/>
    <n v="1226.97"/>
    <n v="3.1760737177744885E-2"/>
    <s v="NON"/>
  </r>
  <r>
    <x v="8"/>
    <s v="C"/>
    <x v="4"/>
    <x v="116"/>
    <d v="2026-06-05T00:00:00"/>
    <m/>
    <m/>
    <m/>
    <m/>
    <m/>
    <n v="0"/>
    <s v="VSRPO"/>
    <n v="514391"/>
    <n v="4391"/>
    <s v="WV1ZZZEB8TH038387"/>
    <s v="TANT COUVERTURES"/>
    <s v="ID BUZZ"/>
    <n v="49798.1"/>
    <n v="3910"/>
    <n v="53708.1"/>
    <n v="56"/>
    <n v="6942.02"/>
    <n v="95"/>
    <m/>
    <n v="6847.02"/>
    <n v="0.12925461894946946"/>
    <n v="0"/>
    <n v="-6000"/>
    <m/>
    <m/>
    <n v="0.1"/>
    <n v="0.1"/>
    <n v="684.70200000000011"/>
    <m/>
    <n v="684.70200000000011"/>
    <s v="VWB"/>
    <n v="0"/>
    <n v="20"/>
    <n v="1"/>
    <n v="1"/>
    <m/>
    <m/>
    <n v="1"/>
    <s v="Valauto Professionnels"/>
    <s v="VUL"/>
    <m/>
    <s v="Sociétés NORD"/>
    <n v="6942.02"/>
    <n v="0.12925461894946946"/>
    <s v="NON"/>
  </r>
  <r>
    <x v="8"/>
    <s v="C"/>
    <x v="4"/>
    <x v="45"/>
    <d v="2026-06-11T00:00:00"/>
    <m/>
    <m/>
    <m/>
    <m/>
    <m/>
    <n v="0"/>
    <s v="VRTVA"/>
    <n v="514437"/>
    <n v="4437"/>
    <s v="WV4ZZZTV3TK002321"/>
    <s v="VBS"/>
    <s v="TRANSPORTER"/>
    <n v="41393.1"/>
    <n v="2544"/>
    <n v="43937.1"/>
    <n v="21"/>
    <n v="610.19000000000005"/>
    <n v="95"/>
    <m/>
    <n v="515.19000000000005"/>
    <n v="1.388780779796573E-2"/>
    <n v="0"/>
    <n v="-3500"/>
    <m/>
    <m/>
    <n v="0.1"/>
    <n v="0.1"/>
    <n v="51.519000000000005"/>
    <m/>
    <n v="51.519000000000005"/>
    <s v=""/>
    <m/>
    <m/>
    <n v="0"/>
    <n v="1"/>
    <m/>
    <m/>
    <n v="0"/>
    <s v="Valauto Professionnels"/>
    <s v="VUL"/>
    <m/>
    <s v="Valauto PRO NORD"/>
    <n v="610.19000000000005"/>
    <n v="1.388780779796573E-2"/>
    <s v="NON"/>
  </r>
  <r>
    <x v="7"/>
    <s v="C"/>
    <x v="2"/>
    <x v="115"/>
    <d v="2026-04-08T00:00:00"/>
    <m/>
    <m/>
    <m/>
    <m/>
    <m/>
    <n v="0"/>
    <s v="VSRPO"/>
    <n v="514542"/>
    <n v="4542"/>
    <s v="TMBGR6NW5T3098157"/>
    <s v="TAG BAR"/>
    <s v="KAMIQ/YETI"/>
    <n v="29675"/>
    <n v="583.33000000000004"/>
    <n v="30258.33"/>
    <n v="64"/>
    <n v="640.17999999999995"/>
    <n v="35.01"/>
    <m/>
    <n v="605.16999999999996"/>
    <n v="2.1157149122241706E-2"/>
    <n v="0"/>
    <n v="-5143.92"/>
    <m/>
    <m/>
    <n v="0.13"/>
    <n v="0.13"/>
    <n v="78.6721"/>
    <m/>
    <n v="78.6721"/>
    <s v="VWB"/>
    <n v="0"/>
    <n v="20"/>
    <n v="1"/>
    <n v="1"/>
    <m/>
    <m/>
    <n v="1"/>
    <s v="Valauto Lambersart VW"/>
    <s v="SKODA"/>
    <m/>
    <s v="Sociétés NORD"/>
    <n v="640.17999999999995"/>
    <n v="2.1157149122241706E-2"/>
    <s v="NON"/>
  </r>
  <r>
    <x v="7"/>
    <s v="C"/>
    <x v="2"/>
    <x v="21"/>
    <d v="2026-04-07T00:00:00"/>
    <m/>
    <m/>
    <m/>
    <m/>
    <m/>
    <n v="0"/>
    <s v="VSRPO"/>
    <n v="514622"/>
    <n v="4622"/>
    <s v="TMBGR6NW8T3108308"/>
    <s v="HOLDING COOK"/>
    <s v="KAMIQ/YETI"/>
    <n v="25350"/>
    <n v="2166.67"/>
    <n v="27516.67"/>
    <n v="22"/>
    <n v="860.51"/>
    <n v="35"/>
    <m/>
    <n v="825.51"/>
    <n v="3.1272316017890246E-2"/>
    <n v="0"/>
    <n v="0"/>
    <m/>
    <m/>
    <n v="0.1"/>
    <n v="0.1"/>
    <n v="82.551000000000002"/>
    <m/>
    <n v="82.551000000000002"/>
    <s v="VWB"/>
    <n v="0"/>
    <n v="20"/>
    <n v="1"/>
    <n v="1"/>
    <m/>
    <m/>
    <n v="1"/>
    <s v="Valauto Lambersart VW"/>
    <s v="SKODA"/>
    <m/>
    <s v="Sociétés NORD"/>
    <n v="860.51"/>
    <n v="3.1272316017890246E-2"/>
    <s v="NON"/>
  </r>
  <r>
    <x v="1"/>
    <s v="C"/>
    <x v="0"/>
    <x v="93"/>
    <d v="2026-02-27T00:00:00"/>
    <m/>
    <m/>
    <m/>
    <m/>
    <m/>
    <m/>
    <s v="RQLGU"/>
    <n v="514647"/>
    <n v="4647"/>
    <s v="WVWZZZE17TP043555"/>
    <s v="AZOUZ AMAR"/>
    <s v="ID 3"/>
    <n v="28533.33"/>
    <n v="1441.67"/>
    <n v="29975"/>
    <n v="17"/>
    <n v="1443.88"/>
    <n v="95"/>
    <m/>
    <n v="1348.88"/>
    <n v="4.8169474562135113E-2"/>
    <n v="0"/>
    <n v="-4250"/>
    <m/>
    <m/>
    <n v="7.0000000000000007E-2"/>
    <n v="0.1"/>
    <n v="94.421600000000012"/>
    <m/>
    <n v="94.421600000000012"/>
    <s v="VWB"/>
    <n v="0"/>
    <m/>
    <n v="0"/>
    <n v="1"/>
    <m/>
    <m/>
    <n v="0"/>
    <s v="Valauto Roncq"/>
    <s v="VOLKSWAGEN"/>
    <m/>
    <s v="Valauto Roncq VW"/>
    <n v="1443.88"/>
    <n v="4.8169474562135113E-2"/>
    <s v="NON"/>
  </r>
  <r>
    <x v="1"/>
    <s v="C"/>
    <x v="0"/>
    <x v="13"/>
    <d v="2026-02-06T00:00:00"/>
    <m/>
    <m/>
    <m/>
    <m/>
    <m/>
    <n v="0"/>
    <s v="RQGDI"/>
    <n v="514668"/>
    <n v="4668"/>
    <s v="WVWZZZE16TP042123"/>
    <s v="HERLEM CAROLE ANNE"/>
    <s v="ID 3"/>
    <n v="28533.33"/>
    <n v="1858.34"/>
    <n v="30391.670000000002"/>
    <n v="6"/>
    <n v="1462.63"/>
    <n v="95"/>
    <m/>
    <n v="1367.63"/>
    <n v="4.812601610901935E-2"/>
    <n v="0"/>
    <n v="-4250"/>
    <m/>
    <m/>
    <n v="7.0000000000000007E-2"/>
    <n v="0.1"/>
    <n v="95.734100000000012"/>
    <m/>
    <n v="95.734100000000012"/>
    <s v="VWB"/>
    <n v="30"/>
    <m/>
    <n v="0"/>
    <n v="1"/>
    <m/>
    <m/>
    <n v="0"/>
    <s v="Valauto Roncq"/>
    <s v="VOLKSWAGEN"/>
    <m/>
    <s v="Valauto Roncq VW"/>
    <n v="1462.63"/>
    <n v="4.812601610901935E-2"/>
    <s v="NON"/>
  </r>
  <r>
    <x v="7"/>
    <s v="C"/>
    <x v="0"/>
    <x v="4"/>
    <d v="2026-05-15T00:00:00"/>
    <m/>
    <m/>
    <m/>
    <m/>
    <m/>
    <n v="0"/>
    <s v="LTBCL"/>
    <n v="514698"/>
    <n v="4698"/>
    <s v="WVGZZZC1XVY001327"/>
    <s v="LOQUET  ANNE SOPHIE"/>
    <s v="T CROSS"/>
    <n v="28389"/>
    <n v="-808.33"/>
    <n v="27580.67"/>
    <n v="18"/>
    <n v="917.3"/>
    <n v="94.99"/>
    <m/>
    <n v="822.31"/>
    <n v="3.3258800456986724E-2"/>
    <n v="-1333.33"/>
    <n v="-2016.66"/>
    <m/>
    <m/>
    <n v="0.1"/>
    <n v="0.1"/>
    <n v="82.230999999999995"/>
    <m/>
    <n v="82.230999999999995"/>
    <s v="VWB"/>
    <n v="30"/>
    <n v="50"/>
    <n v="1"/>
    <n v="1"/>
    <m/>
    <m/>
    <n v="1"/>
    <s v="Valauto Lambersart VW"/>
    <s v="VOLKSWAGEN"/>
    <m/>
    <s v="Valauto Lambersart VW"/>
    <n v="917.3"/>
    <n v="3.3258800456986724E-2"/>
    <s v="NON"/>
  </r>
  <r>
    <x v="1"/>
    <s v="C"/>
    <x v="0"/>
    <x v="69"/>
    <d v="2026-06-18T00:00:00"/>
    <m/>
    <m/>
    <m/>
    <m/>
    <m/>
    <n v="0"/>
    <s v="RQFST"/>
    <n v="514776"/>
    <n v="4776"/>
    <s v="WVGZZZCT2TW439673"/>
    <s v="BERTON MATTHIEU"/>
    <s v="TIGUAN"/>
    <n v="48155"/>
    <n v="2483.34"/>
    <n v="50638.34"/>
    <n v="98"/>
    <n v="376.1"/>
    <n v="95"/>
    <m/>
    <n v="281.10000000000002"/>
    <n v="7.427178695036213E-3"/>
    <n v="-357.5"/>
    <n v="0"/>
    <m/>
    <m/>
    <n v="0.1"/>
    <n v="0.1"/>
    <n v="28.110000000000003"/>
    <m/>
    <n v="28.110000000000003"/>
    <s v="VWB"/>
    <m/>
    <n v="50"/>
    <n v="1"/>
    <n v="1"/>
    <m/>
    <m/>
    <n v="1"/>
    <s v="Valauto Roncq"/>
    <s v="VOLKSWAGEN"/>
    <m/>
    <s v="Valauto Roncq VW"/>
    <n v="376.1"/>
    <n v="7.427178695036213E-3"/>
    <s v="NON"/>
  </r>
  <r>
    <x v="1"/>
    <s v="C"/>
    <x v="0"/>
    <x v="55"/>
    <d v="2026-05-13T00:00:00"/>
    <m/>
    <m/>
    <m/>
    <m/>
    <m/>
    <n v="0"/>
    <s v="LTMEL"/>
    <n v="514860"/>
    <n v="4860"/>
    <s v="WVGZZZCT5TW441417"/>
    <s v="LACROIX"/>
    <s v="TIGUAN"/>
    <n v="49321.67"/>
    <n v="9408.34"/>
    <n v="58730.009999999995"/>
    <n v="48"/>
    <n v="1347.51"/>
    <n v="95"/>
    <m/>
    <n v="1252.51"/>
    <n v="2.2944147293691933E-2"/>
    <n v="0"/>
    <n v="-3517.63"/>
    <m/>
    <m/>
    <m/>
    <n v="0"/>
    <n v="0"/>
    <m/>
    <n v="0"/>
    <s v="VWB"/>
    <n v="0"/>
    <m/>
    <n v="0"/>
    <n v="1"/>
    <m/>
    <m/>
    <n v="0"/>
    <s v="Valauto Roncq"/>
    <s v="VOLKSWAGEN"/>
    <m/>
    <s v="Sociétés NORD"/>
    <n v="1347.51"/>
    <n v="2.2944147293691933E-2"/>
    <s v="NON"/>
  </r>
  <r>
    <x v="7"/>
    <s v="C"/>
    <x v="0"/>
    <x v="100"/>
    <d v="2026-01-30T00:00:00"/>
    <m/>
    <m/>
    <m/>
    <m/>
    <m/>
    <m/>
    <s v="LTBDU"/>
    <n v="515071"/>
    <n v="5071"/>
    <s v="WVGZZZCTXTW425911"/>
    <s v="BEF"/>
    <s v="TIGUAN"/>
    <n v="48155"/>
    <n v="1891.67"/>
    <n v="50046.67"/>
    <n v="50"/>
    <n v="1148.47"/>
    <n v="95"/>
    <m/>
    <n v="1053.47"/>
    <n v="2.2947980355136517E-2"/>
    <n v="0"/>
    <n v="-833.33"/>
    <m/>
    <m/>
    <n v="7.0000000000000007E-2"/>
    <n v="0.1"/>
    <n v="73.742900000000006"/>
    <m/>
    <n v="73.742900000000006"/>
    <s v="VWB"/>
    <n v="30"/>
    <m/>
    <n v="0"/>
    <n v="1"/>
    <m/>
    <m/>
    <n v="0"/>
    <s v="Valauto Lambersart VW"/>
    <s v="VOLKSWAGEN"/>
    <m/>
    <s v="Valauto Lambersart VW"/>
    <n v="1148.47"/>
    <n v="2.2947980355136517E-2"/>
    <s v="NON"/>
  </r>
  <r>
    <x v="1"/>
    <s v="C"/>
    <x v="0"/>
    <x v="24"/>
    <d v="2026-02-20T00:00:00"/>
    <m/>
    <m/>
    <m/>
    <m/>
    <m/>
    <m/>
    <s v="RQLGU"/>
    <n v="515089"/>
    <n v="5089"/>
    <s v="WVGZZZC11TY064281"/>
    <s v="BARONE ANGELO"/>
    <s v="T CROSS"/>
    <n v="22622.33"/>
    <n v="941.67"/>
    <n v="23564"/>
    <n v="3"/>
    <n v="844.47"/>
    <n v="95"/>
    <m/>
    <n v="749.47"/>
    <n v="3.5837294177558987E-2"/>
    <n v="0"/>
    <n v="-3766.66"/>
    <m/>
    <m/>
    <n v="0.1"/>
    <n v="0.1"/>
    <n v="74.947000000000003"/>
    <m/>
    <n v="74.947000000000003"/>
    <s v="VWB"/>
    <n v="30"/>
    <m/>
    <n v="0"/>
    <n v="1"/>
    <m/>
    <m/>
    <n v="0"/>
    <s v="Valauto Roncq"/>
    <s v="VOLKSWAGEN"/>
    <m/>
    <s v="Valauto Roncq VW"/>
    <n v="844.47"/>
    <n v="3.5837294177558987E-2"/>
    <s v="NON"/>
  </r>
  <r>
    <x v="7"/>
    <s v="C"/>
    <x v="0"/>
    <x v="30"/>
    <d v="2026-05-11T00:00:00"/>
    <m/>
    <m/>
    <m/>
    <m/>
    <m/>
    <n v="0"/>
    <s v="VSGNI"/>
    <n v="515092"/>
    <n v="5092"/>
    <s v="WVGZZZCT5TW445290"/>
    <s v="DJEDOUI MOHAMED"/>
    <s v="TIGUAN"/>
    <n v="48155"/>
    <n v="7816.66"/>
    <n v="55971.66"/>
    <n v="18"/>
    <n v="732.63"/>
    <n v="95"/>
    <m/>
    <n v="637.63"/>
    <n v="1.3089302693541695E-2"/>
    <n v="0"/>
    <n v="0"/>
    <m/>
    <m/>
    <n v="0.1"/>
    <n v="0.1"/>
    <n v="63.763000000000005"/>
    <m/>
    <n v="63.763000000000005"/>
    <s v="VWB"/>
    <n v="0"/>
    <n v="20"/>
    <n v="1"/>
    <n v="1"/>
    <m/>
    <m/>
    <n v="1"/>
    <s v="Valauto Lambersart VW"/>
    <s v="VOLKSWAGEN"/>
    <m/>
    <s v="Sociétés NORD"/>
    <n v="732.63"/>
    <n v="1.3089302693541695E-2"/>
    <s v="NON"/>
  </r>
  <r>
    <x v="7"/>
    <s v="C"/>
    <x v="2"/>
    <x v="63"/>
    <d v="2026-04-16T00:00:00"/>
    <m/>
    <m/>
    <m/>
    <m/>
    <m/>
    <n v="0"/>
    <s v="LTHVI"/>
    <n v="515200"/>
    <n v="5200"/>
    <s v="TMBGP6NW4T3098057"/>
    <s v="LEFEBVRE LOUISE"/>
    <s v="KAMIQ/YETI"/>
    <n v="23191.67"/>
    <n v="2416.67"/>
    <n v="25608.339999999997"/>
    <n v="14"/>
    <n v="641.01"/>
    <n v="35"/>
    <m/>
    <n v="606.01"/>
    <n v="2.5031298397319001E-2"/>
    <n v="0"/>
    <n v="-4216"/>
    <m/>
    <m/>
    <n v="0.12"/>
    <n v="0.13"/>
    <n v="72.721199999999996"/>
    <m/>
    <n v="72.721199999999996"/>
    <s v="VWB"/>
    <m/>
    <n v="50"/>
    <n v="1"/>
    <n v="1"/>
    <m/>
    <m/>
    <n v="1"/>
    <s v="Valauto Lambersart VW"/>
    <s v="SKODA"/>
    <m/>
    <s v="Valauto Lambersart SKODA"/>
    <n v="641.01"/>
    <n v="2.5031298397319001E-2"/>
    <s v="NON"/>
  </r>
  <r>
    <x v="7"/>
    <s v="C"/>
    <x v="0"/>
    <x v="57"/>
    <d v="2026-04-28T00:00:00"/>
    <m/>
    <m/>
    <m/>
    <m/>
    <m/>
    <n v="0"/>
    <s v="VSGNI"/>
    <n v="515217"/>
    <n v="5217"/>
    <s v="WVGZZZCT4TW437388"/>
    <s v="SELARL PHARMACIE DU MELANTOIS"/>
    <s v="TIGUAN"/>
    <n v="48155"/>
    <n v="6375"/>
    <n v="54530"/>
    <n v="43"/>
    <n v="1786.62"/>
    <n v="95"/>
    <m/>
    <n v="1691.62"/>
    <n v="3.2763983128553088E-2"/>
    <n v="0"/>
    <n v="0"/>
    <m/>
    <m/>
    <n v="0.1"/>
    <n v="0.1"/>
    <n v="169.16200000000001"/>
    <m/>
    <n v="169.16200000000001"/>
    <s v="VWB"/>
    <n v="0"/>
    <n v="20"/>
    <n v="1"/>
    <n v="1"/>
    <m/>
    <m/>
    <n v="1"/>
    <s v="Valauto Lambersart VW"/>
    <s v="VOLKSWAGEN"/>
    <m/>
    <s v="Sociétés NORD"/>
    <n v="1786.62"/>
    <n v="3.2763983128553088E-2"/>
    <s v="NON"/>
  </r>
  <r>
    <x v="7"/>
    <s v="NP"/>
    <x v="0"/>
    <x v="19"/>
    <d v="2026-01-02T00:00:00"/>
    <m/>
    <m/>
    <m/>
    <s v="x"/>
    <m/>
    <n v="1126980.04"/>
    <s v="LTMEL"/>
    <n v="515221"/>
    <n v="5221"/>
    <s v="WVGZZZA16TV080240"/>
    <s v="DLM - CPTE"/>
    <s v="T ROC"/>
    <n v="33689"/>
    <n v="1500"/>
    <n v="35189"/>
    <n v="28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150.67"/>
    <n v="3.2699707294893292E-2"/>
    <s v="NON"/>
  </r>
  <r>
    <x v="7"/>
    <s v="NP"/>
    <x v="0"/>
    <x v="19"/>
    <d v="2026-01-02T00:00:00"/>
    <m/>
    <m/>
    <m/>
    <s v="x"/>
    <m/>
    <n v="1126980.04"/>
    <s v="LTMEL"/>
    <n v="515223"/>
    <n v="5223"/>
    <s v="WVGZZZA19TV080426"/>
    <s v="DLM - CPTE"/>
    <s v="T ROC"/>
    <n v="34522.33"/>
    <n v="666.67"/>
    <n v="35189"/>
    <n v="25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150.67"/>
    <n v="3.2699707294893292E-2"/>
    <s v="NON"/>
  </r>
  <r>
    <x v="7"/>
    <s v="NP"/>
    <x v="0"/>
    <x v="19"/>
    <d v="2026-01-06T00:00:00"/>
    <m/>
    <m/>
    <m/>
    <s v="x"/>
    <m/>
    <n v="1126980.04"/>
    <s v="LTMEL"/>
    <n v="515243"/>
    <n v="5243"/>
    <s v="WVGZZZA15TV082173"/>
    <s v="DLM - CPTE"/>
    <s v="T ROC"/>
    <n v="30764"/>
    <n v="666.67"/>
    <n v="31430.67"/>
    <n v="16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037.93"/>
    <n v="3.3022840429427693E-2"/>
    <s v="NON"/>
  </r>
  <r>
    <x v="7"/>
    <s v="C"/>
    <x v="2"/>
    <x v="66"/>
    <d v="2026-06-13T00:00:00"/>
    <m/>
    <m/>
    <m/>
    <m/>
    <m/>
    <n v="0"/>
    <s v="LTHVI"/>
    <n v="515440"/>
    <n v="5440"/>
    <s v="TMBEP6PJ2V4018275"/>
    <s v="ES SAIDI MARIEM"/>
    <s v="FABIA"/>
    <n v="19775"/>
    <n v="808.33"/>
    <n v="20583.330000000002"/>
    <n v="3"/>
    <n v="682.51"/>
    <n v="35.01"/>
    <m/>
    <n v="647.5"/>
    <n v="3.3158385936580714E-2"/>
    <n v="0"/>
    <n v="-2550"/>
    <m/>
    <m/>
    <n v="0.12"/>
    <n v="0.12"/>
    <n v="77.7"/>
    <m/>
    <n v="77.7"/>
    <s v="VWB"/>
    <m/>
    <n v="50"/>
    <n v="1"/>
    <n v="1"/>
    <m/>
    <m/>
    <n v="1"/>
    <s v="Valauto Lambersart VW"/>
    <s v="SKODA"/>
    <m/>
    <s v="Valauto Lambersart SKODA"/>
    <n v="682.51"/>
    <n v="3.3158385936580714E-2"/>
    <s v="NON"/>
  </r>
  <r>
    <x v="7"/>
    <s v="C"/>
    <x v="0"/>
    <x v="25"/>
    <d v="2026-01-07T00:00:00"/>
    <m/>
    <m/>
    <m/>
    <m/>
    <m/>
    <n v="0"/>
    <s v="LTNFA"/>
    <n v="515526"/>
    <n v="5526"/>
    <s v="WVGZZZA16TV068654"/>
    <s v="PERE GWENAELLE"/>
    <s v="T ROC"/>
    <n v="26247.33"/>
    <n v="933.34"/>
    <n v="27180.670000000002"/>
    <n v="55"/>
    <n v="1088.08"/>
    <n v="95"/>
    <m/>
    <n v="993.07999999999993"/>
    <n v="4.0031389954699417E-2"/>
    <n v="0"/>
    <n v="-3966.67"/>
    <m/>
    <m/>
    <n v="0.13"/>
    <n v="0.13"/>
    <n v="129.10040000000001"/>
    <m/>
    <n v="129.10040000000001"/>
    <s v="VWB"/>
    <n v="30"/>
    <m/>
    <n v="0"/>
    <n v="1"/>
    <m/>
    <m/>
    <n v="0"/>
    <s v="Valauto Lambersart VW"/>
    <s v="VOLKSWAGEN"/>
    <m/>
    <s v="Valauto Lambersart VW"/>
    <n v="1088.08"/>
    <n v="4.0031389954699417E-2"/>
    <s v="NON"/>
  </r>
  <r>
    <x v="7"/>
    <s v="C"/>
    <x v="0"/>
    <x v="113"/>
    <d v="2026-04-27T00:00:00"/>
    <m/>
    <m/>
    <m/>
    <m/>
    <m/>
    <n v="0"/>
    <s v="LTNFA"/>
    <n v="515567"/>
    <n v="5567"/>
    <s v="WVWZZZE13TP033878"/>
    <s v="LECLERCQ BERNARD"/>
    <s v="ID 3"/>
    <n v="35200"/>
    <n v="4300"/>
    <n v="39500"/>
    <n v="130"/>
    <n v="1539.16"/>
    <n v="95"/>
    <m/>
    <n v="1444.16"/>
    <n v="3.8966075949367088E-2"/>
    <n v="0"/>
    <n v="-4083.33"/>
    <m/>
    <m/>
    <n v="7.0000000000000007E-2"/>
    <n v="7.0000000000000007E-2"/>
    <n v="101.09120000000001"/>
    <m/>
    <n v="101.09120000000001"/>
    <s v="VWB"/>
    <n v="30"/>
    <n v="50"/>
    <n v="1"/>
    <n v="1"/>
    <m/>
    <m/>
    <n v="1"/>
    <s v="Valauto Lambersart VW"/>
    <s v="VOLKSWAGEN"/>
    <m/>
    <s v="Valauto Lambersart VW"/>
    <n v="1539.16"/>
    <n v="3.8966075949367088E-2"/>
    <s v="NON"/>
  </r>
  <r>
    <x v="7"/>
    <s v="C"/>
    <x v="0"/>
    <x v="76"/>
    <d v="2026-01-10T00:00:00"/>
    <m/>
    <m/>
    <m/>
    <m/>
    <m/>
    <n v="0"/>
    <s v="LTBDU"/>
    <n v="515603"/>
    <n v="5603"/>
    <s v="WVWZZZAW3TU024875"/>
    <s v="KORICHI CELYA"/>
    <s v="POLO"/>
    <n v="22014"/>
    <n v="720.83"/>
    <n v="22734.83"/>
    <n v="4"/>
    <n v="329.77"/>
    <n v="95"/>
    <m/>
    <n v="234.76999999999998"/>
    <n v="1.4505056778520004E-2"/>
    <n v="0"/>
    <n v="-1440"/>
    <m/>
    <m/>
    <n v="0.1"/>
    <n v="0.1"/>
    <n v="23.477"/>
    <m/>
    <n v="23.477"/>
    <s v="VWB"/>
    <n v="30"/>
    <n v="50"/>
    <n v="1"/>
    <n v="1"/>
    <m/>
    <m/>
    <n v="1"/>
    <s v="Valauto Lambersart VW"/>
    <s v="VOLKSWAGEN"/>
    <m/>
    <s v="Valauto Lambersart VW"/>
    <n v="329.77"/>
    <n v="1.4505056778520004E-2"/>
    <s v="NON"/>
  </r>
  <r>
    <x v="7"/>
    <s v="NP"/>
    <x v="0"/>
    <x v="112"/>
    <d v="2026-05-15T00:00:00"/>
    <m/>
    <m/>
    <m/>
    <s v="x"/>
    <m/>
    <n v="19134.650000000001"/>
    <s v="LTNFA"/>
    <n v="515658"/>
    <n v="5658"/>
    <s v="WVGZZZE22TE025013"/>
    <s v="MENU MATTHIEU"/>
    <s v="ID 4"/>
    <n v="37605"/>
    <n v="1958.33"/>
    <n v="39563.33"/>
    <n v="104"/>
    <n v="1931.1"/>
    <n v="95"/>
    <m/>
    <n v="1836.1"/>
    <n v="4.8810350392648943E-2"/>
    <n v="0"/>
    <n v="-5566.67"/>
    <m/>
    <s v="solde client mq reprise vo"/>
    <n v="0.08"/>
    <n v="7.0000000000000007E-2"/>
    <n v="146.88800000000001"/>
    <m/>
    <n v="146.88800000000001"/>
    <s v="VWB"/>
    <n v="0"/>
    <n v="50"/>
    <n v="1"/>
    <n v="1"/>
    <m/>
    <m/>
    <n v="1"/>
    <s v="Valauto Lambersart VW"/>
    <s v="VOLKSWAGEN"/>
    <m/>
    <s v="Valauto Lambersart VW"/>
    <n v="1931.1"/>
    <n v="4.8810350392648943E-2"/>
    <s v="NON"/>
  </r>
  <r>
    <x v="7"/>
    <s v="C"/>
    <x v="0"/>
    <x v="5"/>
    <d v="2026-04-17T00:00:00"/>
    <m/>
    <m/>
    <m/>
    <m/>
    <m/>
    <m/>
    <s v="VSRPO"/>
    <n v="515711"/>
    <n v="5711"/>
    <s v="WVGZZZE20TE026175"/>
    <s v="TRANSFERTPRESS"/>
    <s v="ID 4"/>
    <n v="37605"/>
    <n v="833.33"/>
    <n v="38438.33"/>
    <n v="47"/>
    <n v="748.45"/>
    <n v="95"/>
    <m/>
    <n v="653.45000000000005"/>
    <n v="1.9471449462034381E-2"/>
    <n v="0"/>
    <n v="0"/>
    <m/>
    <m/>
    <n v="0.1"/>
    <n v="0.1"/>
    <n v="65.345000000000013"/>
    <m/>
    <n v="65.345000000000013"/>
    <s v="VWB"/>
    <n v="0"/>
    <n v="20"/>
    <n v="1"/>
    <n v="1"/>
    <m/>
    <m/>
    <n v="1"/>
    <s v="Valauto Lambersart VW"/>
    <s v="VOLKSWAGEN"/>
    <m/>
    <s v="Sociétés NORD"/>
    <n v="748.45"/>
    <n v="1.9471449462034381E-2"/>
    <s v="NON"/>
  </r>
  <r>
    <x v="7"/>
    <s v="C"/>
    <x v="0"/>
    <x v="41"/>
    <d v="2026-01-20T00:00:00"/>
    <m/>
    <m/>
    <m/>
    <m/>
    <m/>
    <n v="0"/>
    <s v="LTBCL"/>
    <n v="515718"/>
    <n v="5718"/>
    <s v="WVGZZZA20TV018809"/>
    <s v="DEMILLY CORINNE"/>
    <s v="T ROC"/>
    <n v="24380.67"/>
    <n v="1141.67"/>
    <n v="25522.339999999997"/>
    <n v="10"/>
    <n v="1188.3800000000001"/>
    <n v="95"/>
    <m/>
    <n v="1093.3800000000001"/>
    <n v="4.6562344988743204E-2"/>
    <n v="0"/>
    <n v="-500"/>
    <m/>
    <m/>
    <n v="0.1"/>
    <n v="0.1"/>
    <n v="109.33800000000002"/>
    <m/>
    <n v="109.33800000000002"/>
    <s v=""/>
    <n v="30"/>
    <m/>
    <n v="0"/>
    <n v="1"/>
    <n v="320"/>
    <d v="2026-03-25T00:00:00"/>
    <n v="0"/>
    <s v="Valauto Lambersart VW"/>
    <s v="VOLKSWAGEN"/>
    <m/>
    <s v="Valauto Lambersart VW"/>
    <n v="1508.38"/>
    <n v="5.9100380294283376E-2"/>
    <s v="NON"/>
  </r>
  <r>
    <x v="1"/>
    <s v="C"/>
    <x v="0"/>
    <x v="7"/>
    <d v="2026-02-25T00:00:00"/>
    <m/>
    <m/>
    <m/>
    <m/>
    <m/>
    <n v="0"/>
    <s v="RQHWI"/>
    <n v="515727"/>
    <n v="5727"/>
    <s v="WVWZZZE10TP044434"/>
    <s v="IMMOSENS COPRO"/>
    <s v="ID 3"/>
    <n v="28533.33"/>
    <n v="1916.67"/>
    <n v="30450"/>
    <n v="19"/>
    <n v="551.75"/>
    <n v="95"/>
    <m/>
    <n v="456.75"/>
    <n v="1.8119868637110015E-2"/>
    <n v="0"/>
    <n v="0"/>
    <m/>
    <m/>
    <n v="7.0000000000000007E-2"/>
    <n v="7.0000000000000007E-2"/>
    <n v="31.972500000000004"/>
    <m/>
    <n v="31.972500000000004"/>
    <s v="VWB"/>
    <n v="0"/>
    <s v="0"/>
    <n v="1"/>
    <n v="1"/>
    <m/>
    <m/>
    <n v="1"/>
    <s v="Valauto Roncq"/>
    <s v="VOLKSWAGEN"/>
    <m/>
    <s v="Valauto Roncq VW"/>
    <n v="551.75"/>
    <n v="1.8119868637110015E-2"/>
    <s v="NON"/>
  </r>
  <r>
    <x v="7"/>
    <s v="C"/>
    <x v="0"/>
    <x v="6"/>
    <d v="2026-02-18T00:00:00"/>
    <m/>
    <m/>
    <m/>
    <m/>
    <m/>
    <n v="0"/>
    <s v="LTTGU"/>
    <n v="515740"/>
    <n v="5740"/>
    <s v="WVGZZZE27TE030384"/>
    <s v="RICHARD ARNAUD"/>
    <s v="ID 4"/>
    <n v="33863.33"/>
    <n v="1662.5"/>
    <n v="35525.83"/>
    <n v="5"/>
    <n v="1648.48"/>
    <n v="95"/>
    <m/>
    <n v="1553.48"/>
    <n v="4.6402293767661446E-2"/>
    <n v="0"/>
    <n v="-5566.67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Lambersart VW"/>
    <s v="VOLKSWAGEN"/>
    <m/>
    <s v="Valauto Lambersart VW"/>
    <n v="1648.48"/>
    <n v="4.6402293767661446E-2"/>
    <s v="NON"/>
  </r>
  <r>
    <x v="7"/>
    <s v="C"/>
    <x v="0"/>
    <x v="79"/>
    <d v="2026-04-21T00:00:00"/>
    <m/>
    <m/>
    <m/>
    <m/>
    <m/>
    <n v="0"/>
    <s v="LTBDU"/>
    <n v="515745"/>
    <n v="5745"/>
    <s v="WVGZZZA19SV141305"/>
    <s v="DUBOIS FRANCK"/>
    <s v="T ROC"/>
    <n v="26247.33"/>
    <n v="429.16"/>
    <n v="26676.49"/>
    <n v="63"/>
    <n v="769.21"/>
    <n v="95.01"/>
    <m/>
    <n v="674.2"/>
    <n v="2.8834752997864411E-2"/>
    <n v="0"/>
    <n v="-3966.67"/>
    <m/>
    <m/>
    <n v="0.1"/>
    <n v="7.0000000000000007E-2"/>
    <n v="67.42"/>
    <m/>
    <n v="67.42"/>
    <s v="VWB"/>
    <n v="30"/>
    <n v="50"/>
    <n v="1"/>
    <n v="1"/>
    <m/>
    <m/>
    <n v="1"/>
    <s v="Valauto Lambersart VW"/>
    <s v="VOLKSWAGEN"/>
    <m/>
    <s v="Valauto Lambersart VW"/>
    <n v="769.21"/>
    <n v="2.8834752997864411E-2"/>
    <s v="NON"/>
  </r>
  <r>
    <x v="7"/>
    <s v="NP"/>
    <x v="0"/>
    <x v="102"/>
    <d v="2026-04-28T00:00:00"/>
    <m/>
    <m/>
    <m/>
    <s v="x"/>
    <m/>
    <n v="1203727.02"/>
    <s v="LTMEL"/>
    <n v="515772"/>
    <n v="5772"/>
    <s v="WVWZZZCD9TW242691"/>
    <s v="DLM - CPTE"/>
    <s v="GOLF"/>
    <n v="33883.33"/>
    <n v="666.67"/>
    <n v="34550"/>
    <n v="12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45"/>
    <d v="2026-06-10T00:00:00"/>
    <m/>
    <m/>
    <m/>
    <s v="x"/>
    <m/>
    <n v="754353.41"/>
    <s v="LTMEL"/>
    <n v="515776"/>
    <n v="5776"/>
    <s v="WVWZZZCDXTW239492"/>
    <s v="DLM - CPTE"/>
    <s v="GOLF"/>
    <n v="33883.33"/>
    <n v="666.67"/>
    <n v="34550"/>
    <n v="11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C"/>
    <x v="0"/>
    <x v="67"/>
    <d v="2026-05-05T00:00:00"/>
    <m/>
    <m/>
    <m/>
    <m/>
    <m/>
    <m/>
    <s v="VRGWI"/>
    <n v="515809"/>
    <n v="5809"/>
    <s v="WVGZZZA25TV053104"/>
    <s v="FEELBACK"/>
    <s v="T ROC"/>
    <n v="27305.67"/>
    <n v="1950.01"/>
    <n v="29255.679999999997"/>
    <n v="48"/>
    <n v="972.67"/>
    <n v="95"/>
    <m/>
    <n v="877.67"/>
    <n v="3.3247219001575082E-2"/>
    <n v="0"/>
    <n v="0"/>
    <m/>
    <m/>
    <n v="0.1"/>
    <n v="0.1"/>
    <n v="87.766999999999996"/>
    <m/>
    <n v="87.766999999999996"/>
    <s v="VWB"/>
    <n v="0"/>
    <m/>
    <n v="0"/>
    <n v="1"/>
    <m/>
    <m/>
    <n v="0"/>
    <s v="Valauto Lambersart VW"/>
    <s v="VOLKSWAGEN"/>
    <m/>
    <s v="Valauto PRO NORD"/>
    <n v="972.67"/>
    <n v="3.3247219001575082E-2"/>
    <s v="NON"/>
  </r>
  <r>
    <x v="7"/>
    <s v="C"/>
    <x v="0"/>
    <x v="92"/>
    <d v="2026-02-28T00:00:00"/>
    <m/>
    <m/>
    <m/>
    <m/>
    <m/>
    <n v="0"/>
    <s v="LTNFA"/>
    <n v="515856"/>
    <n v="5856"/>
    <s v="WVGZZZCS1TY015946"/>
    <s v="CATRICE GAETAN"/>
    <s v="TAIGO"/>
    <n v="23280.67"/>
    <n v="-741.67"/>
    <n v="22539"/>
    <n v="37"/>
    <n v="446.07"/>
    <n v="109"/>
    <m/>
    <n v="337.07"/>
    <n v="1.9791028883269002E-2"/>
    <n v="0"/>
    <n v="-2773.34"/>
    <m/>
    <m/>
    <n v="0.1"/>
    <n v="0.13"/>
    <n v="33.707000000000001"/>
    <m/>
    <n v="33.707000000000001"/>
    <s v="VWB"/>
    <m/>
    <s v="0"/>
    <n v="1"/>
    <n v="1"/>
    <m/>
    <m/>
    <n v="1"/>
    <s v="Valauto Lambersart VW"/>
    <s v="VOLKSWAGEN"/>
    <m/>
    <s v="Valauto Lambersart VW"/>
    <n v="446.07"/>
    <n v="1.9791028883269002E-2"/>
    <s v="NON"/>
  </r>
  <r>
    <x v="7"/>
    <s v="C"/>
    <x v="0"/>
    <x v="71"/>
    <d v="2026-06-01T00:00:00"/>
    <m/>
    <m/>
    <m/>
    <m/>
    <m/>
    <n v="0"/>
    <s v="VSGNI"/>
    <n v="515894"/>
    <n v="5894"/>
    <s v="WVGZZZCTXTW580653"/>
    <s v="MUNGO  GELSOMINA"/>
    <s v="TIGUAN"/>
    <n v="42363.33"/>
    <n v="1070.8399999999999"/>
    <n v="43434.17"/>
    <n v="25"/>
    <n v="1458.65"/>
    <n v="95"/>
    <m/>
    <n v="1363.65"/>
    <n v="3.3583006190747978E-2"/>
    <n v="0"/>
    <n v="0"/>
    <m/>
    <m/>
    <n v="0.1"/>
    <n v="0.1"/>
    <n v="136.36500000000001"/>
    <m/>
    <n v="136.36500000000001"/>
    <s v="VWB"/>
    <m/>
    <n v="20"/>
    <n v="1"/>
    <n v="1"/>
    <m/>
    <m/>
    <n v="1"/>
    <s v="Valauto Lambersart VW"/>
    <s v="VOLKSWAGEN"/>
    <m/>
    <s v="Sociétés NORD"/>
    <n v="1458.65"/>
    <n v="3.3583006190747978E-2"/>
    <s v="NON"/>
  </r>
  <r>
    <x v="1"/>
    <s v="C"/>
    <x v="0"/>
    <x v="103"/>
    <d v="2026-01-06T00:00:00"/>
    <m/>
    <m/>
    <m/>
    <m/>
    <m/>
    <n v="0"/>
    <s v="RQLGU"/>
    <n v="515940"/>
    <n v="5940"/>
    <s v="WVGZZZC13TY048650"/>
    <s v="DELRUE JEAN"/>
    <s v="T CROSS"/>
    <n v="25139"/>
    <n v="691.67"/>
    <n v="25830.67"/>
    <n v="15"/>
    <n v="1003.14"/>
    <n v="95"/>
    <m/>
    <n v="908.14"/>
    <n v="3.8835229593347752E-2"/>
    <n v="0"/>
    <n v="-2766.66"/>
    <m/>
    <m/>
    <n v="0.1"/>
    <n v="7.0000000000000007E-2"/>
    <n v="90.814000000000007"/>
    <m/>
    <n v="90.814000000000007"/>
    <s v=""/>
    <n v="30"/>
    <n v="50"/>
    <n v="1"/>
    <n v="1"/>
    <m/>
    <m/>
    <n v="1"/>
    <s v="Valauto Roncq"/>
    <s v="VOLKSWAGEN"/>
    <m/>
    <s v="Valauto Roncq VW"/>
    <n v="1003.14"/>
    <n v="3.8835229593347752E-2"/>
    <s v="NON"/>
  </r>
  <r>
    <x v="7"/>
    <s v="C"/>
    <x v="0"/>
    <x v="75"/>
    <d v="2026-04-09T00:00:00"/>
    <m/>
    <m/>
    <m/>
    <m/>
    <m/>
    <n v="0"/>
    <s v="LTBCL"/>
    <n v="515968"/>
    <n v="5968"/>
    <s v="WVWZZZAW9TU039669"/>
    <s v="PILLOIS ELODY"/>
    <s v="POLO"/>
    <n v="20605.669999999998"/>
    <n v="550"/>
    <n v="21155.67"/>
    <n v="7"/>
    <n v="682.57"/>
    <n v="95"/>
    <m/>
    <n v="587.57000000000005"/>
    <n v="3.2264163697013619E-2"/>
    <n v="0"/>
    <n v="-2356.67"/>
    <m/>
    <m/>
    <n v="0.13"/>
    <n v="0.13"/>
    <n v="76.384100000000004"/>
    <m/>
    <n v="76.384100000000004"/>
    <s v="VWB"/>
    <n v="30"/>
    <n v="50"/>
    <n v="1"/>
    <n v="1"/>
    <m/>
    <m/>
    <n v="1"/>
    <s v="Valauto Lambersart VW"/>
    <s v="VOLKSWAGEN"/>
    <m/>
    <s v="Valauto Lambersart VW"/>
    <n v="682.57"/>
    <n v="3.2264163697013619E-2"/>
    <s v="NON"/>
  </r>
  <r>
    <x v="7"/>
    <s v="C"/>
    <x v="0"/>
    <x v="86"/>
    <d v="2026-04-24T00:00:00"/>
    <m/>
    <m/>
    <m/>
    <m/>
    <m/>
    <m/>
    <s v="LTTGU"/>
    <n v="515972"/>
    <n v="5972"/>
    <s v="WVGZZZE23TE048624"/>
    <s v="DE DETTER FABRICE"/>
    <s v="ID 4"/>
    <n v="37605"/>
    <n v="2100"/>
    <n v="39705"/>
    <n v="6"/>
    <n v="1734.35"/>
    <n v="95"/>
    <n v="-24"/>
    <n v="1615.35"/>
    <n v="4.3076438735675605E-2"/>
    <n v="0"/>
    <n v="-5860"/>
    <m/>
    <s v="solde client"/>
    <n v="0.1"/>
    <n v="7.0000000000000007E-2"/>
    <n v="161.535"/>
    <m/>
    <n v="161.535"/>
    <s v="VWB"/>
    <n v="30"/>
    <n v="50"/>
    <n v="1"/>
    <n v="1"/>
    <m/>
    <m/>
    <n v="1"/>
    <s v="Valauto Lambersart VW"/>
    <s v="VOLKSWAGEN"/>
    <m/>
    <s v="Valauto Lambersart VW"/>
    <n v="1734.35"/>
    <n v="4.3680896612517311E-2"/>
    <s v="NON"/>
  </r>
  <r>
    <x v="1"/>
    <s v="NP"/>
    <x v="0"/>
    <x v="110"/>
    <d v="2026-02-26T00:00:00"/>
    <m/>
    <m/>
    <m/>
    <s v="x"/>
    <m/>
    <n v="432"/>
    <s v="RQCCL"/>
    <n v="515977"/>
    <n v="5977"/>
    <s v="WVGZZZA15TV081993"/>
    <s v="PAULET LOUIS"/>
    <s v="T ROC"/>
    <n v="26247.33"/>
    <n v="1433.34"/>
    <n v="27680.670000000002"/>
    <n v="35"/>
    <n v="691.93"/>
    <n v="95"/>
    <m/>
    <n v="596.92999999999995"/>
    <n v="2.4996866044066125E-2"/>
    <n v="0"/>
    <n v="-3966.67"/>
    <m/>
    <s v="solde client mq 1er loyer"/>
    <n v="0.1"/>
    <n v="7.0000000000000007E-2"/>
    <n v="59.692999999999998"/>
    <m/>
    <n v="59.692999999999998"/>
    <s v="VWB"/>
    <n v="30"/>
    <n v="50"/>
    <n v="1"/>
    <n v="1"/>
    <m/>
    <m/>
    <n v="1"/>
    <s v="Valauto Roncq"/>
    <s v="VOLKSWAGEN"/>
    <m/>
    <s v="Valauto Roncq VW"/>
    <n v="691.93"/>
    <n v="2.4996866044066125E-2"/>
    <s v="NON"/>
  </r>
  <r>
    <x v="1"/>
    <s v="C"/>
    <x v="0"/>
    <x v="14"/>
    <d v="2026-05-27T00:00:00"/>
    <m/>
    <m/>
    <m/>
    <m/>
    <m/>
    <n v="0"/>
    <s v="RQGDI"/>
    <n v="516071"/>
    <n v="6071"/>
    <s v="WVWZZZCD5TW254109"/>
    <s v="MEGHAIETH ILIES"/>
    <s v="GOLF"/>
    <n v="38041.67"/>
    <n v="1720.84"/>
    <n v="39762.509999999995"/>
    <n v="27"/>
    <n v="837.44"/>
    <n v="95"/>
    <m/>
    <n v="742.44"/>
    <n v="2.1061044687571286E-2"/>
    <n v="0"/>
    <n v="-1000"/>
    <m/>
    <m/>
    <n v="0.1"/>
    <n v="0.1"/>
    <n v="74.244000000000014"/>
    <m/>
    <n v="74.244000000000014"/>
    <s v="VWB"/>
    <n v="30"/>
    <m/>
    <n v="0"/>
    <n v="1"/>
    <m/>
    <m/>
    <n v="0"/>
    <s v="Valauto Roncq"/>
    <s v="VOLKSWAGEN"/>
    <m/>
    <s v="Valauto Roncq VW"/>
    <n v="837.44"/>
    <n v="2.1061044687571286E-2"/>
    <s v="NON"/>
  </r>
  <r>
    <x v="7"/>
    <s v="C"/>
    <x v="0"/>
    <x v="66"/>
    <d v="2026-06-12T00:00:00"/>
    <m/>
    <m/>
    <m/>
    <m/>
    <m/>
    <n v="0"/>
    <s v="LTTGU"/>
    <n v="516278"/>
    <n v="6278"/>
    <s v="WVGZZZCS5VY002801"/>
    <s v="BRAEM ADRIEN"/>
    <s v="TAIGO"/>
    <n v="20130.669999999998"/>
    <n v="400"/>
    <n v="20530.669999999998"/>
    <n v="3"/>
    <n v="787.47"/>
    <n v="95"/>
    <m/>
    <n v="692.47"/>
    <n v="3.8355786732727187E-2"/>
    <n v="0"/>
    <n v="-3083.34"/>
    <m/>
    <m/>
    <n v="0.1"/>
    <n v="0.12"/>
    <n v="69.247"/>
    <m/>
    <n v="69.247"/>
    <s v="VWB"/>
    <n v="30"/>
    <m/>
    <n v="0"/>
    <n v="1"/>
    <m/>
    <m/>
    <n v="0"/>
    <s v="Valauto Lambersart VW"/>
    <s v="VOLKSWAGEN"/>
    <m/>
    <s v="Valauto Lambersart VW"/>
    <n v="787.47"/>
    <n v="3.8355786732727187E-2"/>
    <s v="NON"/>
  </r>
  <r>
    <x v="6"/>
    <s v="NC"/>
    <x v="5"/>
    <x v="123"/>
    <d v="2026-03-02T00:00:00"/>
    <m/>
    <s v="x"/>
    <m/>
    <m/>
    <m/>
    <n v="0"/>
    <s v="VANLI"/>
    <n v="516526"/>
    <n v="6526"/>
    <s v="WAUZZZGA3TA002143"/>
    <s v="COLIN AURELIE"/>
    <s v="Q2"/>
    <n v="30791.67"/>
    <n v="6158.33"/>
    <n v="36950"/>
    <n v="215"/>
    <n v="-216.6"/>
    <n v="108.33"/>
    <m/>
    <n v="-324.93"/>
    <n v="-5.8619756427604874E-3"/>
    <n v="0"/>
    <n v="-2608.5"/>
    <m/>
    <s v="Ecart de marge"/>
    <n v="0.13"/>
    <n v="0.13"/>
    <n v="-42.240900000000003"/>
    <m/>
    <n v="-42.240900000000003"/>
    <s v="VWB"/>
    <m/>
    <n v="50"/>
    <n v="1"/>
    <n v="1"/>
    <m/>
    <m/>
    <n v="1"/>
    <s v="Valauto Hainaut"/>
    <s v="AUDI"/>
    <m/>
    <s v="Valauto Hainaut AUDI"/>
    <n v="-216.6"/>
    <n v="-5.8619756427604874E-3"/>
    <s v="OUI"/>
  </r>
  <r>
    <x v="6"/>
    <s v="C"/>
    <x v="5"/>
    <x v="93"/>
    <d v="2026-02-26T00:00:00"/>
    <m/>
    <m/>
    <m/>
    <m/>
    <m/>
    <n v="0"/>
    <s v="VSJTI"/>
    <n v="516544"/>
    <n v="6544"/>
    <s v="WAUZZZF31S1094290"/>
    <s v="GRONTMANN"/>
    <s v="Q3"/>
    <n v="37704.17"/>
    <n v="8745.83"/>
    <n v="46450"/>
    <n v="248"/>
    <n v="518.84"/>
    <n v="108.33"/>
    <m/>
    <n v="410.51000000000005"/>
    <n v="1.1169860064585577E-2"/>
    <n v="-5787"/>
    <n v="0"/>
    <m/>
    <m/>
    <n v="0.13"/>
    <n v="0.13"/>
    <n v="53.36630000000001"/>
    <m/>
    <n v="53.36630000000001"/>
    <s v="VWB"/>
    <m/>
    <m/>
    <n v="0"/>
    <n v="1"/>
    <m/>
    <m/>
    <n v="0"/>
    <s v="Valauto Hainaut"/>
    <s v="AUDI"/>
    <m/>
    <s v="Sociétés EST"/>
    <n v="518.84"/>
    <n v="1.1169860064585577E-2"/>
    <s v="NON"/>
  </r>
  <r>
    <x v="6"/>
    <s v="C"/>
    <x v="5"/>
    <x v="112"/>
    <d v="2026-05-15T00:00:00"/>
    <m/>
    <m/>
    <m/>
    <m/>
    <m/>
    <n v="0"/>
    <s v="LTMEL"/>
    <n v="516618"/>
    <n v="6618"/>
    <s v="WAUZZZGF7SA083268"/>
    <s v="SPATOLA"/>
    <s v="Q6 e-tron"/>
    <n v="56600.33"/>
    <n v="17087.5"/>
    <n v="73687.83"/>
    <n v="230"/>
    <n v="1456.23"/>
    <n v="108.33"/>
    <m/>
    <n v="1347.9"/>
    <n v="1.9762150683498212E-2"/>
    <n v="0"/>
    <n v="0"/>
    <m/>
    <m/>
    <m/>
    <n v="0"/>
    <n v="0"/>
    <m/>
    <n v="0"/>
    <s v="VWB"/>
    <n v="0"/>
    <s v="0"/>
    <n v="1"/>
    <n v="1"/>
    <m/>
    <m/>
    <n v="1"/>
    <s v="Valauto Hainaut"/>
    <s v="AUDI"/>
    <m/>
    <s v="Sociétés NORD"/>
    <n v="1456.23"/>
    <n v="1.9762150683498212E-2"/>
    <s v="NON"/>
  </r>
  <r>
    <x v="6"/>
    <s v="C"/>
    <x v="5"/>
    <x v="13"/>
    <d v="2026-02-06T00:00:00"/>
    <m/>
    <m/>
    <m/>
    <m/>
    <m/>
    <n v="0"/>
    <s v="LTMEL"/>
    <n v="516620"/>
    <n v="6620"/>
    <s v="WAUZZZGF8SA093727"/>
    <s v="A.M.S ELECTRICITE "/>
    <s v="E TRON"/>
    <n v="76292"/>
    <n v="13191.67"/>
    <n v="89483.67"/>
    <n v="83"/>
    <n v="1767.1"/>
    <n v="108.33"/>
    <m/>
    <n v="1658.77"/>
    <n v="1.9747737212834474E-2"/>
    <n v="-894.84"/>
    <n v="-450"/>
    <m/>
    <m/>
    <m/>
    <n v="0"/>
    <n v="0"/>
    <m/>
    <n v="0"/>
    <s v="VWB"/>
    <n v="0"/>
    <s v="0"/>
    <n v="1"/>
    <n v="1"/>
    <m/>
    <m/>
    <n v="1"/>
    <s v="Valauto Hainaut"/>
    <s v="AUDI"/>
    <m/>
    <s v="Sociétés NORD"/>
    <n v="1767.1"/>
    <n v="1.9747737212834474E-2"/>
    <s v="NON"/>
  </r>
  <r>
    <x v="6"/>
    <s v="C"/>
    <x v="5"/>
    <x v="51"/>
    <d v="2026-01-23T00:00:00"/>
    <m/>
    <m/>
    <m/>
    <m/>
    <m/>
    <n v="0"/>
    <s v="VANBU"/>
    <n v="516625"/>
    <n v="6625"/>
    <s v="WAUZZZFZ9TP008033"/>
    <s v="FRANCESCHINI  MATHIEU"/>
    <s v="Q4"/>
    <n v="38616.33"/>
    <n v="14850.01"/>
    <n v="53466.340000000004"/>
    <n v="140"/>
    <n v="4246.99"/>
    <n v="108.33"/>
    <m/>
    <n v="4138.66"/>
    <n v="7.9432966610394493E-2"/>
    <n v="-6415.96"/>
    <n v="-2000"/>
    <m/>
    <m/>
    <n v="0.13"/>
    <n v="0.13"/>
    <n v="538.0258"/>
    <m/>
    <n v="538.0258"/>
    <s v="VWB"/>
    <n v="0"/>
    <n v="20"/>
    <n v="1"/>
    <n v="1"/>
    <m/>
    <m/>
    <n v="1"/>
    <s v="Valauto Hainaut"/>
    <s v="AUDI"/>
    <m/>
    <s v="Valauto Hainaut VW"/>
    <n v="4246.99"/>
    <n v="7.9432966610394493E-2"/>
    <s v="NON"/>
  </r>
  <r>
    <x v="6"/>
    <s v="C"/>
    <x v="5"/>
    <x v="50"/>
    <d v="2026-01-20T00:00:00"/>
    <m/>
    <m/>
    <m/>
    <m/>
    <m/>
    <n v="0"/>
    <s v="RQTHC"/>
    <n v="516627"/>
    <n v="6627"/>
    <s v="WAUZZZGF5SA096388"/>
    <s v="JATD"/>
    <s v="E TRON"/>
    <n v="76292"/>
    <n v="12466.68"/>
    <n v="88758.68"/>
    <n v="50"/>
    <n v="3836.18"/>
    <n v="108.33"/>
    <m/>
    <n v="3727.85"/>
    <n v="4.3220336309643184E-2"/>
    <n v="0"/>
    <n v="0"/>
    <m/>
    <m/>
    <n v="7.0000000000000007E-2"/>
    <n v="7.0000000000000007E-2"/>
    <n v="260.9495"/>
    <m/>
    <n v="260.9495"/>
    <s v="VWB"/>
    <n v="0"/>
    <m/>
    <n v="0"/>
    <n v="1"/>
    <m/>
    <m/>
    <n v="0"/>
    <s v="Valauto Hainaut"/>
    <s v="AUDI"/>
    <m/>
    <s v="Valauto Roncq Skoda"/>
    <n v="3836.18"/>
    <n v="4.3220336309643184E-2"/>
    <s v="NON"/>
  </r>
  <r>
    <x v="6"/>
    <s v="NC"/>
    <x v="5"/>
    <x v="3"/>
    <d v="2026-06-29T00:00:00"/>
    <m/>
    <s v="x"/>
    <m/>
    <m/>
    <m/>
    <m/>
    <s v="VSGNI"/>
    <n v="516644"/>
    <n v="6644"/>
    <s v="WAUZZZFZXTP051330"/>
    <s v="DELAFOSSE FRANCE"/>
    <s v="Q4 e-tron"/>
    <n v="38616.33"/>
    <n v="15166.66"/>
    <n v="53782.990000000005"/>
    <n v="75"/>
    <n v="673.04"/>
    <n v="108.33"/>
    <m/>
    <n v="564.70999999999992"/>
    <n v="1.2513993736681429E-2"/>
    <n v="0"/>
    <n v="0"/>
    <m/>
    <s v="non signée par Fabien Caignard (nouveau responsable)"/>
    <n v="0.1"/>
    <n v="0.1"/>
    <n v="56.470999999999997"/>
    <m/>
    <n v="56.470999999999997"/>
    <s v="VWB"/>
    <n v="0"/>
    <n v="20"/>
    <n v="1"/>
    <n v="1"/>
    <m/>
    <m/>
    <n v="1"/>
    <s v="Valauto Hainaut"/>
    <s v="AUDI"/>
    <m/>
    <s v="Sociétés NORD"/>
    <n v="673.04"/>
    <n v="1.2513993736681429E-2"/>
    <s v="NON"/>
  </r>
  <r>
    <x v="6"/>
    <s v="C"/>
    <x v="5"/>
    <x v="13"/>
    <d v="2026-02-05T00:00:00"/>
    <m/>
    <m/>
    <m/>
    <m/>
    <m/>
    <n v="0"/>
    <s v="LTMEL"/>
    <n v="516649"/>
    <n v="6649"/>
    <s v="WAUZZZFZ1TP032830"/>
    <s v="AU NOM DU VIN"/>
    <s v="Q4 e-tron"/>
    <n v="38616.33"/>
    <n v="20725.009999999998"/>
    <n v="59341.34"/>
    <n v="21"/>
    <n v="539.05999999999995"/>
    <n v="108.33"/>
    <m/>
    <n v="430.72999999999996"/>
    <n v="9.0840550617832354E-3"/>
    <n v="0"/>
    <n v="0"/>
    <m/>
    <m/>
    <m/>
    <n v="0"/>
    <n v="0"/>
    <m/>
    <n v="0"/>
    <s v="VWB"/>
    <n v="0"/>
    <m/>
    <n v="0"/>
    <n v="1"/>
    <m/>
    <m/>
    <n v="0"/>
    <s v="Valauto Hainaut"/>
    <s v="AUDI"/>
    <m/>
    <s v="Sociétés NORD"/>
    <n v="539.05999999999995"/>
    <n v="9.0840550617832354E-3"/>
    <s v="NON"/>
  </r>
  <r>
    <x v="6"/>
    <s v="C"/>
    <x v="5"/>
    <x v="97"/>
    <d v="2026-02-02T00:00:00"/>
    <m/>
    <m/>
    <m/>
    <m/>
    <m/>
    <n v="0"/>
    <s v="VANLI"/>
    <n v="516662"/>
    <n v="6662"/>
    <s v="WAUZZZFZ7TP026675"/>
    <s v="SULECK CELINE"/>
    <s v="Q4 e-tron"/>
    <n v="38826.33"/>
    <n v="791.67"/>
    <n v="39618"/>
    <n v="147"/>
    <n v="1880.65"/>
    <n v="108.33"/>
    <m/>
    <n v="1772.3200000000002"/>
    <n v="4.746958453228331E-2"/>
    <n v="0"/>
    <n v="0"/>
    <m/>
    <m/>
    <n v="7.0000000000000007E-2"/>
    <n v="7.0000000000000007E-2"/>
    <n v="124.06240000000003"/>
    <m/>
    <n v="124.06240000000003"/>
    <s v="VWB"/>
    <n v="0"/>
    <n v="50"/>
    <n v="1"/>
    <n v="1"/>
    <m/>
    <m/>
    <n v="1"/>
    <s v="Valauto Hainaut"/>
    <s v="AUDI"/>
    <m/>
    <s v="Valauto Hainaut AUDI"/>
    <n v="1880.65"/>
    <n v="4.746958453228331E-2"/>
    <s v="NON"/>
  </r>
  <r>
    <x v="6"/>
    <s v="C"/>
    <x v="5"/>
    <x v="91"/>
    <d v="2026-05-22T00:00:00"/>
    <m/>
    <m/>
    <m/>
    <m/>
    <m/>
    <n v="0"/>
    <s v="VANLI"/>
    <n v="516664"/>
    <n v="6664"/>
    <s v="WAUZZZGU1S2112000"/>
    <s v="JASPART FRANCK"/>
    <s v="Q5"/>
    <n v="55875.33"/>
    <n v="20000.830000000002"/>
    <n v="75876.160000000003"/>
    <n v="155"/>
    <n v="2230.15"/>
    <n v="108.33"/>
    <m/>
    <n v="2121.8200000000002"/>
    <n v="2.9391972392909711E-2"/>
    <n v="0"/>
    <n v="-4173.1899999999996"/>
    <m/>
    <s v="marge négative"/>
    <n v="7.0000000000000007E-2"/>
    <n v="7.0000000000000007E-2"/>
    <n v="148.52740000000003"/>
    <m/>
    <n v="148.52740000000003"/>
    <s v="VWB"/>
    <m/>
    <n v="100"/>
    <n v="1"/>
    <n v="1"/>
    <m/>
    <m/>
    <n v="1"/>
    <s v="Valauto Hainaut"/>
    <s v="AUDI"/>
    <m/>
    <s v="Valauto Hainaut AUDI"/>
    <n v="2230.15"/>
    <n v="2.9391972392909711E-2"/>
    <s v="NON"/>
  </r>
  <r>
    <x v="6"/>
    <s v="C"/>
    <x v="5"/>
    <x v="29"/>
    <d v="2026-02-03T00:00:00"/>
    <m/>
    <m/>
    <m/>
    <m/>
    <m/>
    <n v="0"/>
    <s v="VAEHA"/>
    <n v="516667"/>
    <n v="6667"/>
    <s v="WAUZZZFJ0T1034470"/>
    <s v="VERMEULEN CECILE"/>
    <s v="Q3"/>
    <n v="39750"/>
    <n v="8208.34"/>
    <n v="47958.34"/>
    <n v="50"/>
    <n v="2077.98"/>
    <n v="108.33"/>
    <m/>
    <n v="1969.65"/>
    <n v="4.3328855836127778E-2"/>
    <n v="-0.49"/>
    <n v="-3357.08"/>
    <m/>
    <m/>
    <n v="0.1"/>
    <n v="0.1"/>
    <n v="196.96500000000003"/>
    <m/>
    <n v="196.96500000000003"/>
    <s v=""/>
    <n v="0"/>
    <n v="50"/>
    <n v="1"/>
    <n v="1"/>
    <n v="-1438.75"/>
    <d v="2026-03-31T00:00:00"/>
    <n v="1"/>
    <s v="Valauto Hainaut"/>
    <s v="AUDI"/>
    <m/>
    <s v="Valauto Hainaut AUDI"/>
    <n v="639.23"/>
    <n v="1.3328860006413902E-2"/>
    <s v="NON"/>
  </r>
  <r>
    <x v="6"/>
    <s v="C"/>
    <x v="5"/>
    <x v="44"/>
    <d v="2026-05-04T00:00:00"/>
    <m/>
    <m/>
    <m/>
    <m/>
    <m/>
    <n v="0"/>
    <s v="VANLI"/>
    <n v="516669"/>
    <n v="6669"/>
    <s v="WAUZZZGB3TR058223"/>
    <s v="BOURLARD HELENE"/>
    <s v="A1"/>
    <n v="23374.67"/>
    <n v="2458.33"/>
    <n v="25833"/>
    <n v="21"/>
    <n v="484.97"/>
    <n v="108.33"/>
    <m/>
    <n v="376.64000000000004"/>
    <n v="1.8773274493864438E-2"/>
    <n v="0"/>
    <n v="-128.12"/>
    <m/>
    <m/>
    <n v="0.08"/>
    <n v="7.0000000000000007E-2"/>
    <n v="30.131200000000003"/>
    <m/>
    <n v="30.131200000000003"/>
    <s v="Uca Lease"/>
    <n v="0"/>
    <m/>
    <n v="0"/>
    <n v="1"/>
    <m/>
    <m/>
    <n v="0"/>
    <s v="Valauto Hainaut"/>
    <s v="AUDI"/>
    <m/>
    <s v="Valauto Hainaut AUDI"/>
    <n v="484.97"/>
    <n v="1.8773274493864438E-2"/>
    <s v="NON"/>
  </r>
  <r>
    <x v="6"/>
    <s v="NC"/>
    <x v="5"/>
    <x v="37"/>
    <d v="2026-02-27T00:00:00"/>
    <m/>
    <s v="x"/>
    <m/>
    <m/>
    <m/>
    <n v="0"/>
    <s v="VACMA"/>
    <n v="516670"/>
    <n v="6670"/>
    <s v="WAUZZZFZ9TP038231"/>
    <s v="QUENDOLO DIMITRI"/>
    <s v="Q4 e-tron"/>
    <n v="38616.33"/>
    <n v="14891.67"/>
    <n v="53508"/>
    <n v="17"/>
    <n v="-2513.44"/>
    <n v="108.33"/>
    <m/>
    <n v="-2621.77"/>
    <n v="-4.6973162891530237E-2"/>
    <n v="0"/>
    <n v="-2675.4"/>
    <m/>
    <s v="marge négative  //  En attente marge (remise client trop importante)"/>
    <m/>
    <n v="7.0000000000000007E-2"/>
    <n v="0"/>
    <m/>
    <n v="0"/>
    <s v="VWB"/>
    <n v="0"/>
    <m/>
    <n v="0"/>
    <n v="1"/>
    <m/>
    <m/>
    <n v="0"/>
    <s v="Valauto Hainaut"/>
    <s v="AUDI"/>
    <m/>
    <s v="Valauto Hainaut AUDI"/>
    <n v="-2513.44"/>
    <n v="-4.6973162891530237E-2"/>
    <s v="OUI"/>
  </r>
  <r>
    <x v="6"/>
    <s v="C"/>
    <x v="5"/>
    <x v="17"/>
    <d v="2026-05-20T00:00:00"/>
    <m/>
    <m/>
    <m/>
    <m/>
    <m/>
    <m/>
    <s v="RQHWI"/>
    <n v="516671"/>
    <n v="6671"/>
    <s v="WAUZZZGU7S2117511"/>
    <s v="CEDRES INDUSTRIES"/>
    <s v="Q5"/>
    <n v="55875.33"/>
    <n v="15599.99"/>
    <n v="71475.320000000007"/>
    <n v="28"/>
    <n v="1394.87"/>
    <n v="108.33"/>
    <m/>
    <n v="1286.54"/>
    <n v="1.9515407556062705E-2"/>
    <n v="-6432.06"/>
    <n v="0"/>
    <m/>
    <m/>
    <n v="0.08"/>
    <n v="7.0000000000000007E-2"/>
    <n v="102.92319999999999"/>
    <m/>
    <n v="102.92319999999999"/>
    <s v="VWB"/>
    <n v="0"/>
    <m/>
    <n v="0"/>
    <n v="1"/>
    <m/>
    <m/>
    <n v="0"/>
    <s v="Valauto Hainaut"/>
    <s v="AUDI"/>
    <m/>
    <s v="Valauto Roncq VW"/>
    <n v="1394.87"/>
    <n v="1.9515407556062705E-2"/>
    <s v="NON"/>
  </r>
  <r>
    <x v="6"/>
    <s v="C"/>
    <x v="5"/>
    <x v="100"/>
    <d v="2026-01-29T00:00:00"/>
    <m/>
    <m/>
    <m/>
    <m/>
    <m/>
    <n v="0"/>
    <s v="VSGNI"/>
    <n v="516674"/>
    <n v="6674"/>
    <s v="WAUZZZFZ2TP029113"/>
    <s v="SOCIETE D INVERTISSEMENT J.W"/>
    <s v="E TRON"/>
    <n v="38616.33"/>
    <n v="17445.84"/>
    <n v="56062.17"/>
    <n v="42"/>
    <n v="1509.88"/>
    <n v="108.33"/>
    <m/>
    <n v="1401.5500000000002"/>
    <n v="2.6932243257797552E-2"/>
    <n v="0"/>
    <n v="0"/>
    <m/>
    <m/>
    <n v="0.1"/>
    <n v="0.1"/>
    <n v="140.15500000000003"/>
    <m/>
    <n v="140.15500000000003"/>
    <s v="VWB"/>
    <n v="0"/>
    <n v="20"/>
    <n v="1"/>
    <n v="1"/>
    <m/>
    <m/>
    <n v="1"/>
    <s v="Valauto Hainaut"/>
    <s v="AUDI"/>
    <m/>
    <s v="Sociétés NORD"/>
    <n v="1509.88"/>
    <n v="2.6932243257797552E-2"/>
    <s v="NON"/>
  </r>
  <r>
    <x v="6"/>
    <s v="NC"/>
    <x v="5"/>
    <x v="4"/>
    <d v="2026-01-26T00:00:00"/>
    <s v="x"/>
    <m/>
    <m/>
    <s v="x"/>
    <m/>
    <n v="660392.68999999994"/>
    <s v="LTMEL"/>
    <n v="516677"/>
    <n v="6677"/>
    <s v="WAUZZZGY2TA066882"/>
    <s v="DLM - CPTE"/>
    <s v="A3"/>
    <n v="32816.33"/>
    <n v="10458.35"/>
    <n v="43274.68"/>
    <n v="145"/>
    <n v="1630.44"/>
    <n v="108.33"/>
    <m/>
    <n v="1522.1100000000001"/>
    <n v="3.7676535100895026E-2"/>
    <n v="0"/>
    <n v="-656.33"/>
    <m/>
    <s v="solde client facture non échue / marge manquante"/>
    <m/>
    <n v="0"/>
    <n v="0"/>
    <m/>
    <n v="0"/>
    <s v=""/>
    <n v="0"/>
    <s v="0"/>
    <n v="1"/>
    <n v="1"/>
    <m/>
    <m/>
    <n v="1"/>
    <s v="Valauto Hainaut"/>
    <s v="AUDI"/>
    <m/>
    <s v="Sociétés NORD"/>
    <n v="1630.44"/>
    <n v="3.7676535100895026E-2"/>
    <s v="NON"/>
  </r>
  <r>
    <x v="6"/>
    <s v="C"/>
    <x v="5"/>
    <x v="47"/>
    <d v="2026-05-05T00:00:00"/>
    <m/>
    <m/>
    <m/>
    <m/>
    <m/>
    <m/>
    <s v="RQTHC"/>
    <n v="516681"/>
    <n v="6681"/>
    <s v="WAUZZZGF3SA105749"/>
    <s v="BOULANGERIE PATISSERIE"/>
    <s v="Q6 e-tron"/>
    <n v="66000.33"/>
    <n v="16875"/>
    <n v="82875.33"/>
    <n v="7"/>
    <n v="3423.35"/>
    <n v="108.33"/>
    <m/>
    <n v="3315.02"/>
    <n v="4.1307226167304548E-2"/>
    <n v="0"/>
    <n v="0"/>
    <m/>
    <m/>
    <n v="0.08"/>
    <n v="7.0000000000000007E-2"/>
    <n v="265.20159999999998"/>
    <m/>
    <n v="265.20159999999998"/>
    <s v="VWB"/>
    <n v="0"/>
    <m/>
    <n v="0"/>
    <n v="1"/>
    <m/>
    <m/>
    <n v="0"/>
    <s v="Valauto Hainaut"/>
    <s v="AUDI"/>
    <m/>
    <s v="Valauto Roncq Skoda"/>
    <n v="3423.35"/>
    <n v="4.1307226167304548E-2"/>
    <s v="NON"/>
  </r>
  <r>
    <x v="6"/>
    <s v="C"/>
    <x v="5"/>
    <x v="76"/>
    <d v="2026-01-09T00:00:00"/>
    <m/>
    <m/>
    <m/>
    <m/>
    <m/>
    <n v="0"/>
    <s v="VSSQU"/>
    <n v="516682"/>
    <n v="6682"/>
    <s v="WAUZZZFJ6T1028219"/>
    <s v="TRANSPORT SENECA"/>
    <s v="Q3"/>
    <n v="45208.33"/>
    <n v="10625"/>
    <n v="55833.33"/>
    <n v="21"/>
    <n v="1225"/>
    <n v="108.33"/>
    <m/>
    <n v="1116.67"/>
    <n v="2.1940299817331331E-2"/>
    <n v="0"/>
    <n v="0"/>
    <m/>
    <m/>
    <n v="0.1"/>
    <n v="0.1"/>
    <n v="111.66700000000002"/>
    <m/>
    <n v="111.66700000000002"/>
    <s v="VWB"/>
    <n v="0"/>
    <m/>
    <n v="0"/>
    <n v="1"/>
    <m/>
    <m/>
    <n v="0"/>
    <s v="Valauto Hainaut"/>
    <s v="AUDI"/>
    <m/>
    <s v="Sociétés EST"/>
    <n v="1225"/>
    <n v="2.1940299817331331E-2"/>
    <s v="NON"/>
  </r>
  <r>
    <x v="6"/>
    <s v="C"/>
    <x v="5"/>
    <x v="25"/>
    <d v="2026-01-05T00:00:00"/>
    <m/>
    <m/>
    <m/>
    <m/>
    <m/>
    <n v="0"/>
    <s v="VSRPO"/>
    <n v="516686"/>
    <n v="6686"/>
    <s v="WAUZZZGF4SA099458"/>
    <s v="SPORT DEVELOPPEMENT DISTRIBUTION"/>
    <s v="E TRON"/>
    <n v="62958.67"/>
    <n v="12391.67"/>
    <n v="75350.34"/>
    <n v="26"/>
    <n v="2142.77"/>
    <n v="108.33"/>
    <m/>
    <n v="2034.44"/>
    <n v="2.8437429744842559E-2"/>
    <n v="0"/>
    <n v="0"/>
    <m/>
    <m/>
    <n v="0.1"/>
    <n v="0.1"/>
    <n v="203.44400000000002"/>
    <m/>
    <n v="203.44400000000002"/>
    <s v="VWB"/>
    <n v="0"/>
    <n v="20"/>
    <n v="1"/>
    <n v="1"/>
    <m/>
    <m/>
    <n v="1"/>
    <s v="Valauto Hainaut"/>
    <s v="AUDI"/>
    <m/>
    <s v="Sociétés NORD"/>
    <n v="2142.77"/>
    <n v="2.8437429744842559E-2"/>
    <s v="NON"/>
  </r>
  <r>
    <x v="6"/>
    <s v="C"/>
    <x v="5"/>
    <x v="55"/>
    <d v="2026-05-11T00:00:00"/>
    <m/>
    <m/>
    <m/>
    <m/>
    <m/>
    <n v="0"/>
    <s v="VANLI"/>
    <n v="516689"/>
    <n v="6689"/>
    <s v="WAUZZZGB6TR060922"/>
    <s v="MARLIERE  SANDRA"/>
    <s v="A1"/>
    <n v="23999.67"/>
    <n v="6900"/>
    <n v="30899.67"/>
    <n v="7"/>
    <n v="552.5"/>
    <n v="108.33"/>
    <m/>
    <n v="444.17"/>
    <n v="1.7880449855936974E-2"/>
    <n v="0"/>
    <n v="-154.5"/>
    <m/>
    <m/>
    <n v="0.08"/>
    <n v="7.0000000000000007E-2"/>
    <n v="35.5336"/>
    <m/>
    <n v="35.5336"/>
    <s v=""/>
    <n v="0"/>
    <n v="50"/>
    <n v="1"/>
    <n v="1"/>
    <m/>
    <m/>
    <n v="1"/>
    <s v="Valauto Hainaut"/>
    <s v="AUDI"/>
    <m/>
    <s v="Valauto Hainaut AUDI"/>
    <n v="552.5"/>
    <n v="1.7880449855936974E-2"/>
    <s v="NON"/>
  </r>
  <r>
    <x v="6"/>
    <s v="C"/>
    <x v="5"/>
    <x v="61"/>
    <d v="2026-03-26T00:00:00"/>
    <m/>
    <m/>
    <m/>
    <m/>
    <m/>
    <n v="0"/>
    <s v="VACMA"/>
    <n v="516691"/>
    <n v="6691"/>
    <s v="WAUZZZFZ4TP038878"/>
    <s v="BANS JEROME"/>
    <s v="Q4 e-tron"/>
    <n v="38616.33"/>
    <n v="17266.669999999998"/>
    <n v="55883"/>
    <n v="12"/>
    <n v="1147.6199999999999"/>
    <n v="108.33"/>
    <m/>
    <n v="1039.29"/>
    <n v="2.0536120108082957E-2"/>
    <n v="0"/>
    <n v="-2794.15"/>
    <m/>
    <m/>
    <n v="7.0000000000000007E-2"/>
    <n v="7.0000000000000007E-2"/>
    <n v="72.75030000000001"/>
    <m/>
    <n v="72.75030000000001"/>
    <s v="VWB"/>
    <n v="0"/>
    <n v="50"/>
    <n v="1"/>
    <n v="1"/>
    <m/>
    <m/>
    <n v="1"/>
    <s v="Valauto Hainaut"/>
    <s v="AUDI"/>
    <m/>
    <s v="Valauto Hainaut AUDI"/>
    <n v="1147.6199999999999"/>
    <n v="2.0536120108082957E-2"/>
    <s v="NON"/>
  </r>
  <r>
    <x v="6"/>
    <s v="C"/>
    <x v="5"/>
    <x v="32"/>
    <d v="2026-01-08T00:00:00"/>
    <m/>
    <m/>
    <m/>
    <m/>
    <m/>
    <m/>
    <s v="VSJTI"/>
    <n v="516692"/>
    <n v="6692"/>
    <s v="WAUZZZGF4SA101418"/>
    <s v="NORD AVENIR TECHNOLOGIES"/>
    <s v="Q6 e-tron"/>
    <n v="56600.33"/>
    <n v="5908.33"/>
    <n v="62508.66"/>
    <n v="21"/>
    <n v="1358.51"/>
    <n v="108.33"/>
    <m/>
    <n v="1250.18"/>
    <n v="2.1733148654922374E-2"/>
    <n v="0"/>
    <n v="0"/>
    <m/>
    <m/>
    <n v="0.1"/>
    <n v="0.1"/>
    <n v="125.01800000000001"/>
    <m/>
    <n v="125.01800000000001"/>
    <s v="VWB"/>
    <n v="0"/>
    <n v="20"/>
    <n v="1"/>
    <n v="1"/>
    <m/>
    <m/>
    <n v="1"/>
    <s v="Valauto Hainaut"/>
    <s v="AUDI"/>
    <m/>
    <s v="Sociétés EST"/>
    <n v="1358.51"/>
    <n v="2.1733148654922374E-2"/>
    <s v="NON"/>
  </r>
  <r>
    <x v="6"/>
    <s v="C"/>
    <x v="5"/>
    <x v="36"/>
    <d v="2026-02-09T00:00:00"/>
    <m/>
    <m/>
    <m/>
    <m/>
    <m/>
    <n v="0"/>
    <s v="RQHWI"/>
    <n v="516695"/>
    <n v="6695"/>
    <s v="WAUZZZGF3SA102799"/>
    <s v="CEDRES INDUSTRIES"/>
    <s v="Q6 e-tron"/>
    <n v="61246.18"/>
    <n v="13325"/>
    <n v="74571.179999999993"/>
    <n v="48"/>
    <n v="1600.27"/>
    <n v="108.33"/>
    <m/>
    <n v="1491.94"/>
    <n v="2.1459630919076246E-2"/>
    <n v="0"/>
    <n v="0"/>
    <m/>
    <m/>
    <n v="7.0000000000000007E-2"/>
    <n v="7.0000000000000007E-2"/>
    <n v="104.43580000000001"/>
    <m/>
    <n v="104.43580000000001"/>
    <s v="VWB"/>
    <n v="0"/>
    <s v="0"/>
    <n v="1"/>
    <n v="1"/>
    <m/>
    <m/>
    <n v="1"/>
    <s v="Valauto Hainaut"/>
    <s v="AUDI"/>
    <m/>
    <s v="Valauto Roncq VW"/>
    <n v="1600.27"/>
    <n v="2.1459630919076246E-2"/>
    <s v="NON"/>
  </r>
  <r>
    <x v="6"/>
    <s v="C"/>
    <x v="5"/>
    <x v="81"/>
    <d v="2026-01-12T00:00:00"/>
    <m/>
    <m/>
    <m/>
    <m/>
    <m/>
    <n v="0"/>
    <s v="VSJTI"/>
    <n v="516696"/>
    <n v="6696"/>
    <s v="WAUZZZGF6SA101288"/>
    <s v="GROUPE NAT"/>
    <s v="Q6 e-tron"/>
    <n v="56845.33"/>
    <n v="5908.33"/>
    <n v="62753.66"/>
    <n v="25"/>
    <n v="1603.51"/>
    <n v="108.33"/>
    <m/>
    <n v="1495.18"/>
    <n v="2.5552453832971653E-2"/>
    <n v="0"/>
    <n v="0"/>
    <m/>
    <m/>
    <n v="0.1"/>
    <n v="0.1"/>
    <n v="149.518"/>
    <m/>
    <n v="149.518"/>
    <s v="VWB"/>
    <n v="0"/>
    <n v="20"/>
    <n v="1"/>
    <n v="1"/>
    <m/>
    <m/>
    <n v="1"/>
    <s v="Valauto Hainaut"/>
    <s v="AUDI"/>
    <m/>
    <s v="Sociétés EST"/>
    <n v="1603.51"/>
    <n v="2.5552453832971653E-2"/>
    <s v="NON"/>
  </r>
  <r>
    <x v="6"/>
    <s v="NC"/>
    <x v="5"/>
    <x v="9"/>
    <d v="2026-04-14T00:00:00"/>
    <s v="x"/>
    <m/>
    <m/>
    <m/>
    <m/>
    <m/>
    <s v="LTMEL"/>
    <n v="516697"/>
    <n v="6697"/>
    <s v="WAUZZZFZ0TP045200"/>
    <s v="ARVAL SERVICE LEASE"/>
    <s v="Q4 e-tron"/>
    <n v="38616.33"/>
    <n v="2608.34"/>
    <n v="41224.67"/>
    <n v="29"/>
    <n v="1345.07"/>
    <n v="108.33"/>
    <m/>
    <n v="1236.74"/>
    <n v="3.2627793018112701E-2"/>
    <n v="0"/>
    <n v="0"/>
    <m/>
    <s v="marge manquante"/>
    <m/>
    <n v="0"/>
    <n v="0"/>
    <m/>
    <n v="0"/>
    <s v=""/>
    <n v="0"/>
    <s v="0"/>
    <n v="1"/>
    <n v="1"/>
    <m/>
    <m/>
    <n v="1"/>
    <s v="Valauto Hainaut"/>
    <s v="AUDI"/>
    <m/>
    <s v="Sociétés NORD"/>
    <n v="1345.07"/>
    <n v="3.2627793018112701E-2"/>
    <s v="NON"/>
  </r>
  <r>
    <x v="6"/>
    <s v="C"/>
    <x v="5"/>
    <x v="61"/>
    <d v="2026-03-31T00:00:00"/>
    <m/>
    <m/>
    <m/>
    <m/>
    <m/>
    <n v="0"/>
    <s v="VACMA"/>
    <n v="516699"/>
    <n v="6699"/>
    <s v="WAUZZZFZ1TP044461"/>
    <s v="VASSEUR  JEROME"/>
    <s v="Q4 e-tron"/>
    <n v="38616.33"/>
    <n v="1600"/>
    <n v="40216.33"/>
    <n v="12"/>
    <n v="450.87"/>
    <n v="108.33"/>
    <m/>
    <n v="342.54"/>
    <n v="1.1211117473921662E-2"/>
    <n v="0"/>
    <n v="-2010.82"/>
    <m/>
    <m/>
    <n v="7.0000000000000007E-2"/>
    <n v="7.0000000000000007E-2"/>
    <n v="23.977800000000002"/>
    <m/>
    <n v="23.977800000000002"/>
    <s v="VWB"/>
    <n v="0"/>
    <m/>
    <n v="0"/>
    <n v="1"/>
    <m/>
    <m/>
    <n v="0"/>
    <s v="Valauto Hainaut"/>
    <s v="AUDI"/>
    <m/>
    <s v="Valauto Hainaut AUDI"/>
    <n v="450.87"/>
    <n v="1.1211117473921662E-2"/>
    <s v="NON"/>
  </r>
  <r>
    <x v="6"/>
    <s v="C"/>
    <x v="5"/>
    <x v="91"/>
    <d v="2026-05-25T00:00:00"/>
    <m/>
    <m/>
    <m/>
    <m/>
    <m/>
    <m/>
    <s v="VANLI"/>
    <n v="516700"/>
    <n v="6700"/>
    <s v="WAUZZZGU4T2004410"/>
    <s v="DUVEAU JEAN LUC"/>
    <s v="Q5"/>
    <n v="57708.67"/>
    <n v="18366.66"/>
    <n v="76075.33"/>
    <n v="28"/>
    <n v="3048.24"/>
    <n v="108.33"/>
    <m/>
    <n v="2939.91"/>
    <n v="4.0068705584320172E-2"/>
    <n v="0"/>
    <n v="-3043.01"/>
    <m/>
    <m/>
    <n v="7.0000000000000007E-2"/>
    <n v="7.0000000000000007E-2"/>
    <n v="205.7937"/>
    <m/>
    <n v="205.7937"/>
    <s v=""/>
    <n v="0"/>
    <n v="100"/>
    <n v="1"/>
    <n v="1"/>
    <m/>
    <m/>
    <n v="1"/>
    <s v="Valauto Hainaut"/>
    <s v="AUDI"/>
    <m/>
    <s v="Valauto Hainaut AUDI"/>
    <n v="3048.24"/>
    <n v="4.0068705584320172E-2"/>
    <s v="NON"/>
  </r>
  <r>
    <x v="6"/>
    <s v="C"/>
    <x v="5"/>
    <x v="114"/>
    <d v="2026-03-02T00:00:00"/>
    <m/>
    <m/>
    <m/>
    <m/>
    <m/>
    <n v="0"/>
    <s v="RQHWI"/>
    <n v="516701"/>
    <n v="6701"/>
    <s v="WAUZZZGH0SA046855"/>
    <s v="CEDRES INDUSTRIES"/>
    <s v="A6 e-tron"/>
    <n v="63106.83"/>
    <n v="22347.67"/>
    <n v="85454.5"/>
    <n v="16"/>
    <n v="1581.84"/>
    <n v="108.33"/>
    <m/>
    <n v="1473.51"/>
    <n v="1.8510903463246523E-2"/>
    <n v="0"/>
    <n v="0"/>
    <m/>
    <m/>
    <n v="7.0000000000000007E-2"/>
    <n v="7.0000000000000007E-2"/>
    <n v="103.14570000000001"/>
    <m/>
    <n v="103.14570000000001"/>
    <s v="VWB"/>
    <n v="0"/>
    <m/>
    <n v="0"/>
    <n v="1"/>
    <m/>
    <m/>
    <n v="0"/>
    <s v="Valauto Hainaut"/>
    <s v="AUDI"/>
    <m/>
    <s v="Valauto Roncq VW"/>
    <n v="1581.84"/>
    <n v="1.8510903463246523E-2"/>
    <s v="NON"/>
  </r>
  <r>
    <x v="6"/>
    <s v="C"/>
    <x v="5"/>
    <x v="111"/>
    <d v="2026-03-16T00:00:00"/>
    <m/>
    <m/>
    <m/>
    <m/>
    <m/>
    <n v="0"/>
    <s v="VAEHA"/>
    <n v="516702"/>
    <n v="6702"/>
    <s v="WAUZZZFZXTP043776"/>
    <s v="CARION VIRGINIE"/>
    <s v="Q4 e-tron"/>
    <n v="38616.33"/>
    <n v="2600"/>
    <n v="41216.33"/>
    <n v="3"/>
    <n v="1756.98"/>
    <n v="108.33"/>
    <m/>
    <n v="1648.65"/>
    <n v="4.2628249531193096E-2"/>
    <n v="0"/>
    <n v="0"/>
    <m/>
    <m/>
    <n v="7.0000000000000007E-2"/>
    <n v="7.0000000000000007E-2"/>
    <n v="115.40550000000002"/>
    <m/>
    <n v="115.40550000000002"/>
    <s v="VWB"/>
    <n v="0"/>
    <m/>
    <n v="0"/>
    <n v="1"/>
    <m/>
    <m/>
    <n v="0"/>
    <s v="Valauto Hainaut"/>
    <s v="AUDI"/>
    <m/>
    <s v="Valauto Hainaut AUDI"/>
    <n v="1756.98"/>
    <n v="4.2628249531193096E-2"/>
    <s v="NON"/>
  </r>
  <r>
    <x v="6"/>
    <s v="C"/>
    <x v="5"/>
    <x v="98"/>
    <d v="2026-04-29T00:00:00"/>
    <m/>
    <m/>
    <m/>
    <m/>
    <m/>
    <n v="0"/>
    <s v="VAEHA"/>
    <n v="516703"/>
    <n v="6703"/>
    <s v="WAUZZZGU0T2005361"/>
    <s v="BOURDREZ EMMANUEL"/>
    <s v="Q5"/>
    <n v="57750.33"/>
    <n v="18076.669999999998"/>
    <n v="75827"/>
    <n v="12"/>
    <n v="3436.96"/>
    <n v="108.33"/>
    <m/>
    <n v="3328.63"/>
    <n v="4.5326334946654889E-2"/>
    <n v="0"/>
    <n v="-4168.1899999999996"/>
    <m/>
    <m/>
    <n v="7.0000000000000007E-2"/>
    <n v="7.0000000000000007E-2"/>
    <n v="233.00410000000002"/>
    <m/>
    <n v="233.00410000000002"/>
    <s v=""/>
    <m/>
    <n v="50"/>
    <n v="1"/>
    <n v="1"/>
    <m/>
    <m/>
    <n v="1"/>
    <s v="Valauto Hainaut"/>
    <s v="AUDI"/>
    <m/>
    <s v="Valauto Hainaut AUDI"/>
    <n v="3436.96"/>
    <n v="4.5326334946654889E-2"/>
    <s v="NON"/>
  </r>
  <r>
    <x v="6"/>
    <s v="C"/>
    <x v="5"/>
    <x v="68"/>
    <d v="2026-05-26T00:00:00"/>
    <m/>
    <m/>
    <m/>
    <m/>
    <m/>
    <n v="0"/>
    <s v="VSJTI"/>
    <n v="516704"/>
    <n v="6704"/>
    <s v="WAUZZZFZ9TP046068"/>
    <s v="ARVAL SERVICE LEASE"/>
    <s v="Q4 e-tron"/>
    <n v="38616.33"/>
    <n v="0"/>
    <n v="38616.33"/>
    <n v="82"/>
    <n v="1652.59"/>
    <n v="108.33"/>
    <m/>
    <n v="1544.26"/>
    <n v="4.2795107665591213E-2"/>
    <n v="-7336.71"/>
    <n v="2703.53"/>
    <m/>
    <m/>
    <n v="0.1"/>
    <n v="0.1"/>
    <n v="154.42600000000002"/>
    <m/>
    <n v="154.42600000000002"/>
    <s v=""/>
    <n v="0"/>
    <m/>
    <n v="0"/>
    <n v="1"/>
    <m/>
    <m/>
    <n v="0"/>
    <s v="Valauto Hainaut"/>
    <s v="AUDI"/>
    <m/>
    <s v="Sociétés EST"/>
    <n v="1652.59"/>
    <n v="4.2795107665591213E-2"/>
    <s v="NON"/>
  </r>
  <r>
    <x v="6"/>
    <s v="C"/>
    <x v="5"/>
    <x v="9"/>
    <d v="2026-03-19T00:00:00"/>
    <m/>
    <m/>
    <m/>
    <m/>
    <m/>
    <n v="0"/>
    <s v="VANLI"/>
    <n v="516705"/>
    <n v="6705"/>
    <s v="WAUZZZFZ7TP041919"/>
    <s v="DUBOIS  JEROME"/>
    <s v="Q4 e-tron"/>
    <n v="38616.33"/>
    <n v="15450"/>
    <n v="54066.33"/>
    <n v="44"/>
    <n v="1076.83"/>
    <n v="108.33"/>
    <m/>
    <n v="968.49999999999989"/>
    <n v="1.9916831787916804E-2"/>
    <n v="-2703.32"/>
    <n v="0"/>
    <m/>
    <m/>
    <n v="0.08"/>
    <n v="7.0000000000000007E-2"/>
    <n v="77.47999999999999"/>
    <m/>
    <n v="77.47999999999999"/>
    <s v="VWB"/>
    <n v="0"/>
    <n v="50"/>
    <n v="1"/>
    <n v="1"/>
    <m/>
    <m/>
    <n v="1"/>
    <s v="Valauto Hainaut"/>
    <s v="AUDI"/>
    <m/>
    <s v="Valauto Hainaut AUDI"/>
    <n v="1076.83"/>
    <n v="1.9916831787916804E-2"/>
    <s v="NON"/>
  </r>
  <r>
    <x v="6"/>
    <s v="C"/>
    <x v="5"/>
    <x v="49"/>
    <d v="2026-03-19T00:00:00"/>
    <m/>
    <m/>
    <m/>
    <m/>
    <m/>
    <n v="0"/>
    <s v="VANLI"/>
    <n v="516706"/>
    <n v="6706"/>
    <s v="WAUZZZFZ7TP042715"/>
    <s v="PACCOU GAETAN"/>
    <s v="Q4 e-tron"/>
    <n v="38616.33"/>
    <n v="17958.34"/>
    <n v="56574.67"/>
    <n v="11"/>
    <n v="1177.49"/>
    <n v="108.33"/>
    <m/>
    <n v="1069.1600000000001"/>
    <n v="2.0813024627452534E-2"/>
    <n v="0"/>
    <n v="-2828.73"/>
    <m/>
    <m/>
    <n v="7.0000000000000007E-2"/>
    <n v="0.1"/>
    <n v="74.841200000000015"/>
    <m/>
    <n v="74.841200000000015"/>
    <s v="VWB"/>
    <n v="0"/>
    <n v="50"/>
    <n v="1"/>
    <n v="1"/>
    <m/>
    <m/>
    <n v="1"/>
    <s v="Valauto Hainaut"/>
    <s v="AUDI"/>
    <m/>
    <s v="Valauto Hainaut AUDI"/>
    <n v="1177.49"/>
    <n v="2.0813024627452534E-2"/>
    <s v="NON"/>
  </r>
  <r>
    <x v="6"/>
    <s v="C"/>
    <x v="5"/>
    <x v="7"/>
    <d v="2026-02-25T00:00:00"/>
    <m/>
    <m/>
    <m/>
    <m/>
    <m/>
    <n v="0"/>
    <s v="VACMA"/>
    <n v="516707"/>
    <n v="6707"/>
    <s v="WAUZZZGY0TA081073"/>
    <s v="HETROIT MARYSE"/>
    <s v="A3"/>
    <n v="40999.67"/>
    <n v="3525.01"/>
    <n v="44524.68"/>
    <n v="12"/>
    <n v="1602.13"/>
    <n v="108.33"/>
    <m/>
    <n v="1493.8000000000002"/>
    <n v="3.5982964953369681E-2"/>
    <n v="0"/>
    <n v="-2448.86"/>
    <m/>
    <m/>
    <n v="7.0000000000000007E-2"/>
    <n v="7.0000000000000007E-2"/>
    <n v="104.56600000000002"/>
    <m/>
    <n v="104.56600000000002"/>
    <s v="VWB"/>
    <n v="0"/>
    <n v="50"/>
    <n v="1"/>
    <n v="1"/>
    <m/>
    <m/>
    <n v="1"/>
    <s v="Valauto Hainaut"/>
    <s v="AUDI"/>
    <m/>
    <s v="Valauto Hainaut AUDI"/>
    <n v="1602.13"/>
    <n v="3.5982964953369681E-2"/>
    <s v="NON"/>
  </r>
  <r>
    <x v="6"/>
    <s v="C"/>
    <x v="5"/>
    <x v="114"/>
    <d v="2026-03-03T00:00:00"/>
    <m/>
    <m/>
    <m/>
    <m/>
    <m/>
    <n v="0"/>
    <s v="VACMA"/>
    <n v="516708"/>
    <n v="6708"/>
    <s v="WAUZZZFJ0T1044156"/>
    <s v="MORMENTYN HERVE"/>
    <s v="Q3"/>
    <n v="47291.67"/>
    <n v="8791.67"/>
    <n v="56083.34"/>
    <n v="26"/>
    <n v="1435.97"/>
    <n v="108.33"/>
    <m/>
    <n v="1327.64"/>
    <n v="2.5604216867255055E-2"/>
    <n v="0"/>
    <n v="-3084.58"/>
    <m/>
    <m/>
    <n v="7.0000000000000007E-2"/>
    <n v="7.0000000000000007E-2"/>
    <n v="92.93480000000001"/>
    <m/>
    <n v="92.93480000000001"/>
    <s v=""/>
    <n v="0"/>
    <n v="50"/>
    <n v="1"/>
    <n v="1"/>
    <m/>
    <m/>
    <n v="1"/>
    <s v="Valauto Hainaut"/>
    <s v="AUDI"/>
    <m/>
    <s v="Valauto Hainaut AUDI"/>
    <n v="1435.97"/>
    <n v="2.5604216867255055E-2"/>
    <s v="NON"/>
  </r>
  <r>
    <x v="6"/>
    <s v="C"/>
    <x v="5"/>
    <x v="92"/>
    <d v="2026-02-27T00:00:00"/>
    <m/>
    <m/>
    <m/>
    <m/>
    <m/>
    <n v="0"/>
    <s v="VANLI"/>
    <n v="516709"/>
    <n v="6709"/>
    <s v="WAUZZZFJ7T1048401"/>
    <s v="LAVERSIN ISABELLE ET FREDERIC"/>
    <s v="Q3"/>
    <n v="45208.33"/>
    <n v="7291.66"/>
    <n v="52499.990000000005"/>
    <n v="14"/>
    <n v="973.53"/>
    <n v="108.33"/>
    <m/>
    <n v="865.19999999999993"/>
    <n v="1.8543432103510876E-2"/>
    <n v="0"/>
    <n v="-2100"/>
    <m/>
    <m/>
    <n v="7.0000000000000007E-2"/>
    <n v="7.0000000000000007E-2"/>
    <n v="60.564"/>
    <m/>
    <n v="60.564"/>
    <s v=""/>
    <n v="0"/>
    <n v="50"/>
    <n v="1"/>
    <n v="1"/>
    <m/>
    <m/>
    <n v="1"/>
    <s v="Valauto Hainaut"/>
    <s v="AUDI"/>
    <m/>
    <s v="Valauto Hainaut AUDI"/>
    <n v="973.53"/>
    <n v="1.8543432103510876E-2"/>
    <s v="NON"/>
  </r>
  <r>
    <x v="6"/>
    <s v="C"/>
    <x v="5"/>
    <x v="82"/>
    <d v="2026-03-10T00:00:00"/>
    <m/>
    <m/>
    <m/>
    <m/>
    <m/>
    <n v="0"/>
    <s v="RQNBA"/>
    <n v="516710"/>
    <n v="6710"/>
    <s v="WAUZZZGF7TA002304"/>
    <s v="FIRST MAGNETIC FRANCE"/>
    <s v="Q6 e-tron"/>
    <n v="60958.67"/>
    <n v="7875"/>
    <n v="68833.67"/>
    <n v="14"/>
    <n v="1829.16"/>
    <n v="108.33"/>
    <m/>
    <n v="1720.8300000000002"/>
    <n v="2.65736230539502E-2"/>
    <n v="0"/>
    <n v="0"/>
    <m/>
    <m/>
    <n v="7.0000000000000007E-2"/>
    <n v="7.0000000000000007E-2"/>
    <n v="120.45810000000002"/>
    <m/>
    <n v="120.45810000000002"/>
    <s v="VWB"/>
    <n v="0"/>
    <m/>
    <n v="0"/>
    <n v="1"/>
    <m/>
    <m/>
    <n v="0"/>
    <s v="Valauto Hainaut"/>
    <s v="AUDI"/>
    <m/>
    <s v="Valauto Roncq SEAT"/>
    <n v="1829.16"/>
    <n v="2.65736230539502E-2"/>
    <s v="NON"/>
  </r>
  <r>
    <x v="6"/>
    <s v="C"/>
    <x v="5"/>
    <x v="47"/>
    <d v="2026-04-30T00:00:00"/>
    <m/>
    <m/>
    <m/>
    <m/>
    <m/>
    <n v="0"/>
    <s v="VSJTI"/>
    <n v="516711"/>
    <n v="6711"/>
    <s v="WAUZZZFJ6T1064296"/>
    <s v="OUAZIZ SARAH"/>
    <s v="Q3"/>
    <n v="35916.67"/>
    <n v="8625.01"/>
    <n v="44541.68"/>
    <n v="36"/>
    <n v="108.32"/>
    <n v="108.33"/>
    <m/>
    <n v="-1.0000000000005116E-2"/>
    <n v="2.4318795339556116E-3"/>
    <n v="0"/>
    <n v="0"/>
    <m/>
    <m/>
    <n v="0.1"/>
    <n v="0.1"/>
    <n v="-1.0000000000005115E-3"/>
    <m/>
    <n v="-1.0000000000005115E-3"/>
    <s v="VWB"/>
    <n v="0"/>
    <n v="20"/>
    <n v="1"/>
    <n v="1"/>
    <m/>
    <m/>
    <n v="1"/>
    <s v="Valauto Hainaut"/>
    <s v="AUDI"/>
    <m/>
    <s v="Sociétés EST"/>
    <n v="108.32"/>
    <n v="2.4318795339556116E-3"/>
    <s v="NON"/>
  </r>
  <r>
    <x v="6"/>
    <s v="NC"/>
    <x v="5"/>
    <x v="49"/>
    <d v="2026-03-20T00:00:00"/>
    <s v="x"/>
    <m/>
    <m/>
    <m/>
    <m/>
    <n v="0"/>
    <s v="VACMA"/>
    <n v="516712"/>
    <n v="6712"/>
    <s v="WAUZZZGF8TA007155"/>
    <s v="HUBISTAR CONSEILS"/>
    <s v="Q6 e-tron"/>
    <n v="57550.33"/>
    <n v="17125"/>
    <n v="74675.33"/>
    <n v="7"/>
    <n v="-1189.58"/>
    <n v="108.33"/>
    <m/>
    <n v="-1297.9099999999999"/>
    <n v="-1.5930026690206791E-2"/>
    <n v="0"/>
    <n v="-6720.78"/>
    <m/>
    <s v="marge manquante"/>
    <m/>
    <n v="7.0000000000000007E-2"/>
    <n v="0"/>
    <m/>
    <n v="0"/>
    <s v=""/>
    <n v="0"/>
    <s v="classique"/>
    <n v="1"/>
    <n v="1"/>
    <m/>
    <m/>
    <n v="1"/>
    <s v="Valauto Hainaut"/>
    <s v="AUDI"/>
    <m/>
    <s v="Valauto Hainaut AUDI"/>
    <n v="-1189.58"/>
    <n v="-1.5930026690206791E-2"/>
    <s v="OUI"/>
  </r>
  <r>
    <x v="6"/>
    <s v="C"/>
    <x v="5"/>
    <x v="17"/>
    <d v="2026-05-21T00:00:00"/>
    <m/>
    <m/>
    <m/>
    <m/>
    <m/>
    <n v="0"/>
    <s v="VSRPO"/>
    <n v="516713"/>
    <n v="6713"/>
    <s v="WAUZZZFJ4T1080027"/>
    <s v="HOLDING COOK"/>
    <s v="Q3"/>
    <n v="38000"/>
    <n v="9708.34"/>
    <n v="47708.34"/>
    <n v="23"/>
    <n v="1062.5"/>
    <n v="108.33"/>
    <m/>
    <n v="954.17"/>
    <n v="2.2270739246010238E-2"/>
    <n v="0"/>
    <n v="0"/>
    <m/>
    <m/>
    <n v="0.1"/>
    <n v="0.1"/>
    <n v="95.417000000000002"/>
    <m/>
    <n v="95.417000000000002"/>
    <s v="VWB"/>
    <n v="0"/>
    <n v="20"/>
    <n v="1"/>
    <n v="1"/>
    <m/>
    <m/>
    <n v="1"/>
    <s v="Valauto Hainaut"/>
    <s v="AUDI"/>
    <m/>
    <s v="Sociétés NORD"/>
    <n v="1062.5"/>
    <n v="2.2270739246010238E-2"/>
    <s v="NON"/>
  </r>
  <r>
    <x v="6"/>
    <s v="NP"/>
    <x v="5"/>
    <x v="38"/>
    <d v="2026-04-10T00:00:00"/>
    <m/>
    <m/>
    <m/>
    <s v="x"/>
    <m/>
    <n v="4536"/>
    <s v="RQHWI"/>
    <n v="516714"/>
    <n v="6714"/>
    <s v="WAUZZZFJ8T1060363"/>
    <s v="CEDRES INDUSTRIES"/>
    <s v="Q3"/>
    <n v="47291.67"/>
    <n v="14375"/>
    <n v="61666.67"/>
    <n v="20"/>
    <n v="2197.44"/>
    <n v="108.33"/>
    <m/>
    <n v="2089.11"/>
    <n v="3.5634160235991343E-2"/>
    <n v="0"/>
    <n v="-3391.67"/>
    <m/>
    <s v="ok vn payé / solde client facture divers VN6671"/>
    <n v="7.0000000000000007E-2"/>
    <n v="7.0000000000000007E-2"/>
    <n v="146.23770000000002"/>
    <m/>
    <n v="146.23770000000002"/>
    <s v="VWB"/>
    <n v="0"/>
    <m/>
    <n v="0"/>
    <n v="1"/>
    <m/>
    <m/>
    <n v="0"/>
    <s v="Valauto Hainaut"/>
    <s v="AUDI"/>
    <m/>
    <s v="Valauto Roncq VW"/>
    <n v="2197.44"/>
    <n v="3.5634160235991343E-2"/>
    <s v="NON"/>
  </r>
  <r>
    <x v="6"/>
    <s v="C"/>
    <x v="5"/>
    <x v="49"/>
    <d v="2026-03-23T00:00:00"/>
    <m/>
    <m/>
    <m/>
    <m/>
    <m/>
    <n v="0"/>
    <s v="VANLI"/>
    <n v="516715"/>
    <n v="6715"/>
    <s v="WAUZZZGY6TA089873"/>
    <s v="LORTHIOIR FRANCOISE"/>
    <s v="A3"/>
    <n v="31470.5"/>
    <n v="3833.33"/>
    <n v="35303.83"/>
    <n v="8"/>
    <n v="748.86"/>
    <n v="108.33"/>
    <m/>
    <n v="640.53"/>
    <n v="2.1211862848875038E-2"/>
    <n v="0"/>
    <n v="-1059.1099999999999"/>
    <m/>
    <m/>
    <n v="7.0000000000000007E-2"/>
    <n v="7.0000000000000007E-2"/>
    <n v="44.8371"/>
    <m/>
    <n v="44.8371"/>
    <s v=""/>
    <n v="0"/>
    <n v="50"/>
    <n v="1"/>
    <n v="1"/>
    <m/>
    <m/>
    <n v="1"/>
    <s v="Valauto Hainaut"/>
    <s v="AUDI"/>
    <m/>
    <s v="Valauto Hainaut AUDI"/>
    <n v="748.86"/>
    <n v="2.1211862848875038E-2"/>
    <s v="NON"/>
  </r>
  <r>
    <x v="6"/>
    <s v="C"/>
    <x v="5"/>
    <x v="86"/>
    <d v="2026-04-22T00:00:00"/>
    <m/>
    <m/>
    <m/>
    <m/>
    <m/>
    <n v="0"/>
    <s v="VACMA"/>
    <n v="516716"/>
    <n v="6716"/>
    <s v="WAUZZZFJ6T1072611"/>
    <s v="LEPARLIER  VIRGINIE"/>
    <s v="Q3"/>
    <n v="39750"/>
    <n v="12000"/>
    <n v="51750"/>
    <n v="13"/>
    <n v="247.5"/>
    <n v="108.33"/>
    <m/>
    <n v="139.17000000000002"/>
    <n v="4.7826086956521737E-3"/>
    <n v="0"/>
    <n v="-1552.5"/>
    <m/>
    <m/>
    <n v="7.0000000000000007E-2"/>
    <n v="7.0000000000000007E-2"/>
    <n v="9.7419000000000029"/>
    <m/>
    <n v="9.7419000000000029"/>
    <s v=""/>
    <n v="0"/>
    <m/>
    <n v="0"/>
    <n v="1"/>
    <m/>
    <m/>
    <n v="0"/>
    <s v="Valauto Hainaut"/>
    <s v="AUDI"/>
    <m/>
    <s v="Valauto Hainaut AUDI"/>
    <n v="247.5"/>
    <n v="4.7826086956521737E-3"/>
    <s v="NON"/>
  </r>
  <r>
    <x v="6"/>
    <s v="NP"/>
    <x v="5"/>
    <x v="64"/>
    <d v="2026-06-15T00:00:00"/>
    <m/>
    <m/>
    <m/>
    <s v="x"/>
    <m/>
    <n v="73362.7"/>
    <s v="LTMEL"/>
    <n v="516718"/>
    <n v="6718"/>
    <s v="WAUZZZFU7TN005633"/>
    <s v="AYVENS"/>
    <s v="A5"/>
    <n v="63333.33"/>
    <n v="10825"/>
    <n v="74158.33"/>
    <n v="60"/>
    <n v="1271.42"/>
    <n v="108.33"/>
    <m/>
    <n v="1163.0900000000001"/>
    <n v="1.7144668710851498E-2"/>
    <n v="0"/>
    <n v="0"/>
    <m/>
    <s v="solde client facture impayée déposée sur SY 20/07/2026"/>
    <m/>
    <n v="0"/>
    <n v="0"/>
    <m/>
    <n v="0"/>
    <s v="Temsys"/>
    <n v="0"/>
    <m/>
    <n v="0"/>
    <n v="1"/>
    <m/>
    <m/>
    <n v="0"/>
    <s v="Valauto Hainaut"/>
    <s v="AUDI"/>
    <m/>
    <s v="Sociétés NORD"/>
    <n v="1271.42"/>
    <n v="1.7144668710851498E-2"/>
    <s v="NON"/>
  </r>
  <r>
    <x v="6"/>
    <s v="C"/>
    <x v="5"/>
    <x v="74"/>
    <d v="2026-03-05T00:00:00"/>
    <m/>
    <m/>
    <m/>
    <m/>
    <m/>
    <n v="0"/>
    <s v="VANLI"/>
    <n v="516720"/>
    <n v="6720"/>
    <s v="WAUZZZGA7TA037199"/>
    <s v="BALOSSIER GUILLAUME"/>
    <s v="Q2"/>
    <n v="32875"/>
    <n v="5644.15"/>
    <n v="38519.15"/>
    <n v="9"/>
    <n v="580.65"/>
    <n v="108.33"/>
    <m/>
    <n v="472.32"/>
    <n v="1.5074320175808655E-2"/>
    <n v="0"/>
    <n v="-1155.57"/>
    <m/>
    <m/>
    <n v="7.0000000000000007E-2"/>
    <n v="7.0000000000000007E-2"/>
    <n v="33.062400000000004"/>
    <m/>
    <n v="33.062400000000004"/>
    <s v="VWB"/>
    <m/>
    <n v="50"/>
    <n v="1"/>
    <n v="1"/>
    <m/>
    <m/>
    <n v="1"/>
    <s v="Valauto Hainaut"/>
    <s v="AUDI"/>
    <m/>
    <s v="Valauto Hainaut AUDI"/>
    <n v="580.65"/>
    <n v="1.5074320175808655E-2"/>
    <s v="NON"/>
  </r>
  <r>
    <x v="6"/>
    <s v="NL"/>
    <x v="5"/>
    <x v="73"/>
    <s v=""/>
    <m/>
    <m/>
    <m/>
    <m/>
    <m/>
    <m/>
    <s v="VRGWI"/>
    <n v="516721"/>
    <n v="6721"/>
    <s v="WAUZZZGF5TA015391"/>
    <s v="ELECTROTEC"/>
    <s v="Q6 e-tron"/>
    <n v="62592"/>
    <n v="18166.669999999998"/>
    <n v="80758.67"/>
    <n v="48"/>
    <n v="1679.5"/>
    <n v="108.33"/>
    <m/>
    <n v="1571.17"/>
    <n v="2.0796528719455136E-2"/>
    <n v="0"/>
    <n v="0"/>
    <m/>
    <m/>
    <m/>
    <n v="0"/>
    <n v="0"/>
    <m/>
    <n v="0"/>
    <s v=""/>
    <n v="0"/>
    <n v="0"/>
    <n v="0"/>
    <n v="1"/>
    <m/>
    <m/>
    <n v="0"/>
    <s v="Valauto Hainaut"/>
    <s v="AUDI"/>
    <m/>
    <s v="Valauto PRO NORD"/>
    <n v="1679.5"/>
    <n v="2.0796528719455136E-2"/>
    <s v="NON"/>
  </r>
  <r>
    <x v="6"/>
    <s v="C"/>
    <x v="5"/>
    <x v="121"/>
    <d v="2026-03-18T00:00:00"/>
    <m/>
    <m/>
    <m/>
    <m/>
    <m/>
    <n v="0"/>
    <s v="VACMA"/>
    <n v="516722"/>
    <n v="6722"/>
    <s v="WAUZZZGBXTR050703"/>
    <s v="KOLSKI JUTTA"/>
    <s v="A1"/>
    <n v="20749.669999999998"/>
    <n v="2458.33"/>
    <n v="23208"/>
    <n v="7"/>
    <n v="537.26"/>
    <n v="108.33"/>
    <m/>
    <n v="428.93"/>
    <n v="2.3149775939331263E-2"/>
    <n v="0"/>
    <n v="-116.04"/>
    <m/>
    <m/>
    <n v="7.0000000000000007E-2"/>
    <n v="7.0000000000000007E-2"/>
    <n v="30.025100000000002"/>
    <m/>
    <n v="30.025100000000002"/>
    <s v=""/>
    <n v="0"/>
    <n v="50"/>
    <n v="1"/>
    <n v="1"/>
    <m/>
    <m/>
    <n v="1"/>
    <s v="Valauto Hainaut"/>
    <s v="AUDI"/>
    <m/>
    <s v="Valauto Hainaut AUDI"/>
    <n v="537.26"/>
    <n v="2.3149775939331263E-2"/>
    <s v="NON"/>
  </r>
  <r>
    <x v="6"/>
    <s v="C"/>
    <x v="5"/>
    <x v="112"/>
    <d v="2026-05-19T00:00:00"/>
    <m/>
    <m/>
    <m/>
    <m/>
    <m/>
    <m/>
    <s v="VSJTI"/>
    <n v="516723"/>
    <n v="6723"/>
    <s v="WAUZZZGF3TA014448"/>
    <s v="DIRECT COURTAGE FINANCES"/>
    <s v="Q6 e-tron"/>
    <n v="57550.33"/>
    <n v="13141.67"/>
    <n v="70692"/>
    <n v="9"/>
    <n v="1168.71"/>
    <n v="108.33"/>
    <m/>
    <n v="1060.3800000000001"/>
    <n v="1.6532422339161433E-2"/>
    <n v="0"/>
    <n v="0"/>
    <m/>
    <m/>
    <n v="0.1"/>
    <n v="0.1"/>
    <n v="106.03800000000001"/>
    <m/>
    <n v="106.03800000000001"/>
    <s v="VWB"/>
    <n v="0"/>
    <n v="20"/>
    <n v="1"/>
    <n v="1"/>
    <m/>
    <m/>
    <n v="1"/>
    <s v="Valauto Hainaut"/>
    <s v="AUDI"/>
    <m/>
    <s v="Sociétés EST"/>
    <n v="1168.71"/>
    <n v="1.6532422339161433E-2"/>
    <s v="NON"/>
  </r>
  <r>
    <x v="6"/>
    <s v="C"/>
    <x v="5"/>
    <x v="112"/>
    <d v="2026-05-19T00:00:00"/>
    <m/>
    <m/>
    <m/>
    <m/>
    <m/>
    <m/>
    <s v="VSJTI"/>
    <n v="516724"/>
    <n v="6724"/>
    <s v="WAUZZZGF1TA014383"/>
    <s v="DIRECT COURTAGE FINANCES"/>
    <s v="Q6 e-tron"/>
    <n v="57550.33"/>
    <n v="13141.67"/>
    <n v="70692"/>
    <n v="9"/>
    <n v="1168.71"/>
    <n v="108.33"/>
    <m/>
    <n v="1060.3800000000001"/>
    <n v="1.6532422339161433E-2"/>
    <n v="0"/>
    <n v="0"/>
    <m/>
    <m/>
    <n v="0.1"/>
    <n v="0.1"/>
    <n v="106.03800000000001"/>
    <m/>
    <n v="106.03800000000001"/>
    <s v="VWB"/>
    <n v="0"/>
    <n v="20"/>
    <n v="1"/>
    <n v="1"/>
    <m/>
    <m/>
    <n v="1"/>
    <s v="Valauto Hainaut"/>
    <s v="AUDI"/>
    <m/>
    <s v="Sociétés EST"/>
    <n v="1168.71"/>
    <n v="1.6532422339161433E-2"/>
    <s v="NON"/>
  </r>
  <r>
    <x v="6"/>
    <s v="C"/>
    <x v="5"/>
    <x v="9"/>
    <d v="2026-04-15T00:00:00"/>
    <m/>
    <m/>
    <m/>
    <m/>
    <m/>
    <n v="0"/>
    <s v="VACMA"/>
    <n v="516726"/>
    <n v="6726"/>
    <s v="WAUZZZFZ7TP048157"/>
    <s v="BOEUF LUDOVIC"/>
    <s v="Q4 e-tron"/>
    <n v="38616.33"/>
    <n v="1600"/>
    <n v="40216.33"/>
    <n v="13"/>
    <n v="-257.7"/>
    <n v="108.33"/>
    <m/>
    <n v="-366.03"/>
    <n v="-6.4078447735036979E-3"/>
    <n v="0"/>
    <n v="-402.16"/>
    <m/>
    <m/>
    <m/>
    <n v="7.0000000000000007E-2"/>
    <n v="0"/>
    <m/>
    <n v="0"/>
    <s v="VWB"/>
    <n v="0"/>
    <m/>
    <n v="0"/>
    <n v="1"/>
    <m/>
    <m/>
    <n v="0"/>
    <s v="Valauto Hainaut"/>
    <s v="AUDI"/>
    <m/>
    <s v="Valauto Hainaut AUDI"/>
    <n v="-257.7"/>
    <n v="-6.4078447735036979E-3"/>
    <s v="OUI"/>
  </r>
  <r>
    <x v="6"/>
    <s v="C"/>
    <x v="5"/>
    <x v="109"/>
    <d v="2026-04-14T00:00:00"/>
    <m/>
    <m/>
    <m/>
    <m/>
    <m/>
    <n v="0"/>
    <s v="VACMA"/>
    <n v="516727"/>
    <n v="6727"/>
    <s v="WAUZZZGY9TA098700"/>
    <s v="DELANNAY  AMELIE"/>
    <s v="A3"/>
    <n v="39374.67"/>
    <n v="0"/>
    <n v="39374.67"/>
    <n v="5"/>
    <n v="1229.96"/>
    <n v="108.33"/>
    <m/>
    <n v="1121.6300000000001"/>
    <n v="3.123734116374817E-2"/>
    <n v="0"/>
    <n v="-5074.99"/>
    <m/>
    <m/>
    <n v="7.0000000000000007E-2"/>
    <n v="7.0000000000000007E-2"/>
    <n v="78.514100000000013"/>
    <m/>
    <n v="78.514100000000013"/>
    <s v="VWB"/>
    <n v="0"/>
    <m/>
    <n v="0"/>
    <n v="1"/>
    <m/>
    <m/>
    <n v="0"/>
    <s v="Valauto Hainaut"/>
    <s v="AUDI"/>
    <m/>
    <s v="Valauto Hainaut AUDI"/>
    <n v="1229.96"/>
    <n v="3.123734116374817E-2"/>
    <s v="NON"/>
  </r>
  <r>
    <x v="6"/>
    <s v="C"/>
    <x v="5"/>
    <x v="61"/>
    <d v="2026-03-31T00:00:00"/>
    <m/>
    <m/>
    <m/>
    <m/>
    <m/>
    <m/>
    <s v="VANLI"/>
    <n v="516728"/>
    <n v="6728"/>
    <s v="WAUZZZGF9TA007696"/>
    <s v=" LERICHE JEROME"/>
    <s v="Q6 e-tron"/>
    <n v="62592"/>
    <n v="21225.01"/>
    <n v="83817.009999999995"/>
    <n v="6"/>
    <n v="-13.92"/>
    <n v="108.33"/>
    <m/>
    <n v="-122.25"/>
    <n v="-1.6607607453427413E-4"/>
    <n v="11734.37"/>
    <n v="-5867.19"/>
    <m/>
    <s v="marge négative"/>
    <m/>
    <n v="7.0000000000000007E-2"/>
    <n v="0"/>
    <m/>
    <n v="0"/>
    <s v="VWB"/>
    <n v="0"/>
    <n v="50"/>
    <n v="1"/>
    <n v="1"/>
    <m/>
    <m/>
    <n v="1"/>
    <s v="Valauto Hainaut"/>
    <s v="AUDI"/>
    <m/>
    <s v="Valauto Hainaut AUDI"/>
    <n v="-13.92"/>
    <n v="-1.6607607453427413E-4"/>
    <s v="OUI"/>
  </r>
  <r>
    <x v="6"/>
    <s v="NP"/>
    <x v="5"/>
    <x v="28"/>
    <d v="2026-06-18T00:00:00"/>
    <m/>
    <m/>
    <m/>
    <s v="x"/>
    <m/>
    <n v="991.26"/>
    <s v="VANLI"/>
    <n v="516729"/>
    <n v="6729"/>
    <s v="WAUZZZGY1TA112668"/>
    <s v="BOUCLY OLIVIER"/>
    <s v="A3"/>
    <n v="39374.67"/>
    <n v="1833.33"/>
    <n v="41208"/>
    <n v="34"/>
    <n v="1260.98"/>
    <n v="108.33"/>
    <m/>
    <n v="1152.6500000000001"/>
    <n v="3.0600368860415453E-2"/>
    <n v="0"/>
    <n v="-5148.32"/>
    <m/>
    <s v="solde client facture atelier VO en REPRISE SECHE"/>
    <n v="0.08"/>
    <n v="7.0000000000000007E-2"/>
    <n v="92.212000000000003"/>
    <m/>
    <n v="92.212000000000003"/>
    <s v="VWB"/>
    <n v="0"/>
    <n v="50"/>
    <n v="1"/>
    <n v="1"/>
    <m/>
    <m/>
    <n v="1"/>
    <s v="Valauto Hainaut"/>
    <s v="AUDI"/>
    <m/>
    <s v="Valauto Hainaut AUDI"/>
    <n v="1260.98"/>
    <n v="3.0600368860415453E-2"/>
    <s v="NON"/>
  </r>
  <r>
    <x v="6"/>
    <s v="C"/>
    <x v="5"/>
    <x v="69"/>
    <d v="2026-06-30T00:00:00"/>
    <m/>
    <m/>
    <m/>
    <m/>
    <m/>
    <n v="0"/>
    <s v="VANLI"/>
    <n v="516731"/>
    <n v="6731"/>
    <s v="WAUZZZFJ0T1091378"/>
    <s v="JPK FINANCES"/>
    <s v="Q3"/>
    <n v="39750"/>
    <n v="8333.34"/>
    <n v="48083.34"/>
    <n v="20"/>
    <n v="652.35"/>
    <n v="108.33"/>
    <m/>
    <n v="544.02"/>
    <n v="1.3567069176142922E-2"/>
    <n v="0"/>
    <n v="-1923.33"/>
    <m/>
    <m/>
    <n v="7.0000000000000007E-2"/>
    <n v="7.0000000000000007E-2"/>
    <n v="38.081400000000002"/>
    <m/>
    <n v="38.081400000000002"/>
    <s v=""/>
    <n v="0"/>
    <n v="50"/>
    <n v="1"/>
    <n v="1"/>
    <m/>
    <m/>
    <n v="1"/>
    <s v="Valauto Hainaut"/>
    <s v="AUDI"/>
    <m/>
    <s v="Valauto Hainaut AUDI"/>
    <n v="652.35"/>
    <n v="1.3567069176142922E-2"/>
    <s v="NON"/>
  </r>
  <r>
    <x v="6"/>
    <s v="C"/>
    <x v="5"/>
    <x v="44"/>
    <d v="2026-05-09T00:00:00"/>
    <m/>
    <m/>
    <m/>
    <m/>
    <m/>
    <n v="0"/>
    <s v="ASNMA"/>
    <n v="516732"/>
    <n v="6732"/>
    <s v="WAUZZZFZ9TP051769"/>
    <s v="HUYGHE PASCAL"/>
    <s v="Q4 e-tron"/>
    <n v="38616.33"/>
    <n v="16475"/>
    <n v="55091.33"/>
    <n v="22"/>
    <n v="2506.54"/>
    <n v="108.33"/>
    <m/>
    <n v="2398.21"/>
    <n v="4.5497903209089342E-2"/>
    <n v="0"/>
    <n v="-3687.49"/>
    <m/>
    <m/>
    <n v="0.08"/>
    <n v="7.0000000000000007E-2"/>
    <n v="191.85680000000002"/>
    <m/>
    <n v="191.85680000000002"/>
    <s v=""/>
    <n v="0"/>
    <n v="100"/>
    <n v="1"/>
    <n v="1"/>
    <m/>
    <m/>
    <n v="1"/>
    <s v="Valauto Hainaut"/>
    <s v="AUDI"/>
    <m/>
    <s v="Val de Lys "/>
    <n v="2506.54"/>
    <n v="4.5497903209089342E-2"/>
    <s v="NON"/>
  </r>
  <r>
    <x v="6"/>
    <s v="C"/>
    <x v="5"/>
    <x v="61"/>
    <d v="2026-03-31T00:00:00"/>
    <m/>
    <m/>
    <m/>
    <m/>
    <m/>
    <n v="0"/>
    <s v="VSJTI"/>
    <n v="516733"/>
    <n v="6733"/>
    <s v="WAUZZZGF7TA009172"/>
    <s v="OSMOSE"/>
    <s v="Q6 e-tron"/>
    <n v="55550.33"/>
    <n v="15575"/>
    <n v="71125.33"/>
    <n v="6"/>
    <n v="463.96"/>
    <n v="108.33"/>
    <m/>
    <n v="355.63"/>
    <n v="6.5231331791360397E-3"/>
    <n v="0"/>
    <n v="0"/>
    <m/>
    <m/>
    <n v="0.1"/>
    <n v="0.1"/>
    <n v="35.563000000000002"/>
    <m/>
    <n v="35.563000000000002"/>
    <s v="VWB"/>
    <n v="0"/>
    <n v="20"/>
    <n v="1"/>
    <n v="1"/>
    <m/>
    <m/>
    <n v="1"/>
    <s v="Valauto Hainaut"/>
    <s v="AUDI"/>
    <m/>
    <s v="Sociétés EST"/>
    <n v="463.96"/>
    <n v="6.5231331791360397E-3"/>
    <s v="NON"/>
  </r>
  <r>
    <x v="6"/>
    <s v="C"/>
    <x v="5"/>
    <x v="117"/>
    <d v="2026-04-14T00:00:00"/>
    <m/>
    <m/>
    <m/>
    <m/>
    <m/>
    <n v="0"/>
    <s v="VACMA"/>
    <n v="516734"/>
    <n v="6734"/>
    <s v="WAUZZZFJ5T1069733"/>
    <s v="BEISEL JACQUES"/>
    <s v="Q3"/>
    <n v="38410"/>
    <n v="2958.33"/>
    <n v="41368.33"/>
    <n v="12"/>
    <n v="1275"/>
    <n v="108.33"/>
    <m/>
    <n v="1166.67"/>
    <n v="3.08206785238853E-2"/>
    <n v="0"/>
    <n v="-1228.75"/>
    <m/>
    <m/>
    <n v="7.0000000000000007E-2"/>
    <n v="7.0000000000000007E-2"/>
    <n v="81.666900000000012"/>
    <m/>
    <n v="81.666900000000012"/>
    <s v="Uca Lease"/>
    <n v="0"/>
    <n v="50"/>
    <n v="1"/>
    <n v="1"/>
    <m/>
    <m/>
    <n v="1"/>
    <s v="Valauto Hainaut"/>
    <s v="AUDI"/>
    <m/>
    <s v="Valauto Hainaut AUDI"/>
    <n v="1275"/>
    <n v="3.08206785238853E-2"/>
    <s v="NON"/>
  </r>
  <r>
    <x v="6"/>
    <s v="C"/>
    <x v="5"/>
    <x v="56"/>
    <d v="2026-03-18T00:00:00"/>
    <m/>
    <m/>
    <m/>
    <m/>
    <m/>
    <n v="0"/>
    <s v="VSGNI"/>
    <n v="516735"/>
    <n v="6735"/>
    <s v="WAUZZZGY1TA090574"/>
    <s v="H2 METAL"/>
    <s v="A3"/>
    <n v="32816.33"/>
    <n v="3250"/>
    <n v="36066.33"/>
    <n v="5"/>
    <n v="1370.65"/>
    <n v="108.33"/>
    <m/>
    <n v="1262.3200000000002"/>
    <n v="3.8003589497462041E-2"/>
    <n v="0"/>
    <n v="0"/>
    <m/>
    <m/>
    <n v="0.1"/>
    <n v="0.1"/>
    <n v="126.23200000000003"/>
    <m/>
    <n v="126.23200000000003"/>
    <s v="VWB"/>
    <n v="0"/>
    <n v="20"/>
    <n v="1"/>
    <n v="1"/>
    <m/>
    <m/>
    <n v="1"/>
    <s v="Valauto Hainaut"/>
    <s v="AUDI"/>
    <m/>
    <s v="Sociétés NORD"/>
    <n v="1370.65"/>
    <n v="3.8003589497462041E-2"/>
    <s v="NON"/>
  </r>
  <r>
    <x v="6"/>
    <s v="C"/>
    <x v="5"/>
    <x v="86"/>
    <d v="2026-04-23T00:00:00"/>
    <m/>
    <m/>
    <m/>
    <m/>
    <m/>
    <n v="0"/>
    <s v="VACMA"/>
    <n v="516737"/>
    <n v="6737"/>
    <s v="WAUZZZGF6TA010054"/>
    <s v="GORISSE  MATHIEU"/>
    <s v="Q6 e-tron"/>
    <n v="62592"/>
    <n v="21791.67"/>
    <n v="84383.67"/>
    <n v="13"/>
    <n v="838.98000000000047"/>
    <n v="108.33"/>
    <m/>
    <n v="730.65000000000043"/>
    <n v="9.9424450252045271E-3"/>
    <n v="0"/>
    <n v="-7594.53"/>
    <m/>
    <m/>
    <n v="7.0000000000000007E-2"/>
    <n v="7.0000000000000007E-2"/>
    <n v="51.145500000000034"/>
    <m/>
    <n v="51.145500000000034"/>
    <s v=""/>
    <n v="0"/>
    <s v="0"/>
    <n v="1"/>
    <n v="1"/>
    <m/>
    <m/>
    <n v="1"/>
    <s v="Valauto Hainaut"/>
    <s v="AUDI"/>
    <m/>
    <s v="Valauto Hainaut AUDI"/>
    <n v="838.98000000000047"/>
    <n v="9.9424450252045271E-3"/>
    <s v="NON"/>
  </r>
  <r>
    <x v="6"/>
    <s v="C"/>
    <x v="5"/>
    <x v="111"/>
    <d v="2026-03-13T00:00:00"/>
    <m/>
    <m/>
    <m/>
    <m/>
    <m/>
    <n v="0"/>
    <s v="VSJTI"/>
    <n v="516738"/>
    <n v="6738"/>
    <s v="WAUZZZFUXTN008087"/>
    <s v="GCS INDUSTRIES"/>
    <s v="A5"/>
    <n v="46791.67"/>
    <n v="12383.32"/>
    <n v="59174.99"/>
    <n v="14"/>
    <n v="1883.6"/>
    <n v="108.33"/>
    <m/>
    <n v="1775.27"/>
    <n v="3.1831015096073528E-2"/>
    <n v="0"/>
    <n v="0"/>
    <m/>
    <m/>
    <n v="0.1"/>
    <n v="0.1"/>
    <n v="177.52700000000002"/>
    <m/>
    <n v="177.52700000000002"/>
    <s v="VWB"/>
    <n v="0"/>
    <n v="20"/>
    <n v="1"/>
    <n v="1"/>
    <m/>
    <m/>
    <n v="1"/>
    <s v="Valauto Hainaut"/>
    <s v="AUDI"/>
    <m/>
    <s v="Sociétés EST"/>
    <n v="1883.6"/>
    <n v="3.1831015096073528E-2"/>
    <s v="NON"/>
  </r>
  <r>
    <x v="6"/>
    <s v="C"/>
    <x v="5"/>
    <x v="47"/>
    <d v="2026-05-06T00:00:00"/>
    <m/>
    <m/>
    <m/>
    <m/>
    <m/>
    <m/>
    <s v="VANLI"/>
    <n v="516739"/>
    <n v="6739"/>
    <s v="WAUZZZGY5TA101897"/>
    <s v="SANTERRE MATHIS"/>
    <s v="A3"/>
    <n v="40999.67"/>
    <n v="2416.67"/>
    <n v="43416.34"/>
    <n v="7"/>
    <n v="580"/>
    <n v="108.33"/>
    <m/>
    <n v="471.67"/>
    <n v="1.3359025657160416E-2"/>
    <n v="0"/>
    <n v="-5236.6499999999996"/>
    <m/>
    <m/>
    <n v="0.08"/>
    <n v="7.0000000000000007E-2"/>
    <n v="37.733600000000003"/>
    <m/>
    <n v="37.733600000000003"/>
    <s v="VWB"/>
    <n v="0"/>
    <m/>
    <n v="0"/>
    <n v="1"/>
    <m/>
    <m/>
    <n v="0"/>
    <s v="Valauto Hainaut"/>
    <s v="AUDI"/>
    <m/>
    <s v="Valauto Hainaut AUDI"/>
    <n v="580"/>
    <n v="1.3359025657160416E-2"/>
    <s v="NON"/>
  </r>
  <r>
    <x v="6"/>
    <s v="NL"/>
    <x v="5"/>
    <x v="2"/>
    <s v=""/>
    <m/>
    <m/>
    <m/>
    <m/>
    <m/>
    <n v="0"/>
    <s v="VANLI"/>
    <n v="516740"/>
    <n v="6740"/>
    <s v="WAUZZZFZ0TP052440"/>
    <s v="WAUTHIER ANNE-MARIE"/>
    <s v="E TRON"/>
    <n v="38616.33"/>
    <n v="16375"/>
    <n v="54991.33"/>
    <n v="43"/>
    <n v="558.41"/>
    <n v="108.33"/>
    <m/>
    <n v="450.08"/>
    <n v="1.0154509810910192E-2"/>
    <n v="0"/>
    <n v="-1000"/>
    <m/>
    <m/>
    <m/>
    <n v="0"/>
    <n v="0"/>
    <m/>
    <n v="0"/>
    <s v=""/>
    <n v="0"/>
    <n v="0"/>
    <n v="0"/>
    <n v="1"/>
    <m/>
    <m/>
    <n v="0"/>
    <s v="Valauto Hainaut"/>
    <s v="AUDI"/>
    <m/>
    <s v="Valauto Hainaut AUDI"/>
    <n v="558.41"/>
    <n v="1.0154509810910192E-2"/>
    <s v="NON"/>
  </r>
  <r>
    <x v="6"/>
    <s v="C"/>
    <x v="5"/>
    <x v="69"/>
    <d v="2026-06-19T00:00:00"/>
    <m/>
    <m/>
    <m/>
    <m/>
    <m/>
    <n v="0"/>
    <s v="VSJTI"/>
    <n v="516742"/>
    <n v="6742"/>
    <s v="WAUZZZFJ4T1100650"/>
    <s v="MUTTE  LOIC"/>
    <s v="Q3"/>
    <n v="37666.67"/>
    <n v="20083.34"/>
    <n v="57750.009999999995"/>
    <n v="5"/>
    <n v="473.92"/>
    <n v="108.33"/>
    <m/>
    <n v="365.59000000000003"/>
    <n v="8.2064055053843298E-3"/>
    <n v="0"/>
    <n v="-3344"/>
    <m/>
    <m/>
    <n v="0.1"/>
    <n v="0.1"/>
    <n v="36.559000000000005"/>
    <m/>
    <n v="36.559000000000005"/>
    <s v=""/>
    <n v="0"/>
    <n v="20"/>
    <n v="1"/>
    <n v="1"/>
    <m/>
    <m/>
    <n v="1"/>
    <s v="Valauto Hainaut"/>
    <s v="AUDI"/>
    <m/>
    <s v="Sociétés EST"/>
    <n v="473.92"/>
    <n v="8.2064055053843298E-3"/>
    <s v="NON"/>
  </r>
  <r>
    <x v="6"/>
    <s v="C"/>
    <x v="5"/>
    <x v="88"/>
    <d v="2026-06-02T00:00:00"/>
    <m/>
    <m/>
    <m/>
    <m/>
    <m/>
    <n v="0"/>
    <s v="VSJTI"/>
    <n v="516743"/>
    <n v="6743"/>
    <s v="WAUZZZGF0TA015976"/>
    <s v="LABEL IMMO"/>
    <s v="Q6 e-tron"/>
    <n v="62592"/>
    <n v="9925.01"/>
    <n v="72517.009999999995"/>
    <n v="13"/>
    <n v="1558.64"/>
    <n v="108.33"/>
    <m/>
    <n v="1450.3100000000002"/>
    <n v="2.1493439952915878E-2"/>
    <n v="0"/>
    <n v="0"/>
    <m/>
    <m/>
    <n v="0.1"/>
    <n v="0.1"/>
    <n v="145.03100000000003"/>
    <m/>
    <n v="145.03100000000003"/>
    <s v="VWB"/>
    <n v="0"/>
    <n v="20"/>
    <n v="1"/>
    <n v="1"/>
    <m/>
    <m/>
    <n v="1"/>
    <s v="Valauto Hainaut"/>
    <s v="AUDI"/>
    <m/>
    <s v="Sociétés EST"/>
    <n v="1558.64"/>
    <n v="2.1493439952915878E-2"/>
    <s v="NON"/>
  </r>
  <r>
    <x v="6"/>
    <s v="NC"/>
    <x v="5"/>
    <x v="44"/>
    <d v="2026-05-06T00:00:00"/>
    <m/>
    <s v="x"/>
    <m/>
    <m/>
    <m/>
    <n v="0"/>
    <s v="VACMA"/>
    <n v="516744"/>
    <n v="6744"/>
    <s v="WAUZZZFZ8TP048331"/>
    <s v="LECLERCQ PHILIPPE"/>
    <s v="E TRON"/>
    <n v="37883"/>
    <n v="18595.84"/>
    <n v="56478.84"/>
    <n v="17"/>
    <n v="1854.45"/>
    <n v="108.33"/>
    <m/>
    <n v="1746.1200000000001"/>
    <n v="3.2834420820257643E-2"/>
    <n v="0"/>
    <n v="-4823.9399999999996"/>
    <m/>
    <s v="Ecart de marge"/>
    <n v="0.08"/>
    <n v="7.0000000000000007E-2"/>
    <n v="139.68960000000001"/>
    <m/>
    <n v="139.68960000000001"/>
    <s v="VWB"/>
    <n v="0"/>
    <n v="50"/>
    <n v="1"/>
    <n v="1"/>
    <m/>
    <m/>
    <n v="1"/>
    <s v="Valauto Hainaut"/>
    <s v="AUDI"/>
    <m/>
    <s v="Valauto Hainaut AUDI"/>
    <n v="1854.45"/>
    <n v="3.2834420820257643E-2"/>
    <s v="NON"/>
  </r>
  <r>
    <x v="6"/>
    <s v="C"/>
    <x v="5"/>
    <x v="112"/>
    <d v="2026-05-19T00:00:00"/>
    <m/>
    <m/>
    <m/>
    <m/>
    <m/>
    <m/>
    <s v="VSJTI"/>
    <n v="516746"/>
    <n v="6746"/>
    <s v="WAUZZZGF9TA014597"/>
    <s v="FANNY BOUCHEZ NOTAIRES ASSOCI"/>
    <s v="Q6 e-tron"/>
    <n v="55550.33"/>
    <n v="19450"/>
    <n v="75000.33"/>
    <n v="9"/>
    <n v="1608.35"/>
    <n v="108.33"/>
    <m/>
    <n v="1500.02"/>
    <n v="2.1444572310548499E-2"/>
    <n v="0"/>
    <n v="0"/>
    <m/>
    <m/>
    <n v="0.1"/>
    <n v="0.1"/>
    <n v="150.00200000000001"/>
    <m/>
    <n v="150.00200000000001"/>
    <s v="VWB"/>
    <n v="0"/>
    <n v="20"/>
    <n v="1"/>
    <n v="1"/>
    <m/>
    <m/>
    <n v="1"/>
    <s v="Valauto Hainaut"/>
    <s v="AUDI"/>
    <m/>
    <s v="Sociétés EST"/>
    <n v="1608.35"/>
    <n v="2.1444572310548499E-2"/>
    <s v="NON"/>
  </r>
  <r>
    <x v="6"/>
    <s v="C"/>
    <x v="5"/>
    <x v="88"/>
    <d v="2026-05-29T00:00:00"/>
    <m/>
    <m/>
    <m/>
    <m/>
    <m/>
    <n v="0"/>
    <s v="VSJTI"/>
    <n v="516748"/>
    <n v="6748"/>
    <s v="WAUZZZFZ8TP053268"/>
    <s v="RJ MENUISERIES"/>
    <s v="Q4 e-tron"/>
    <n v="38616.33"/>
    <n v="0"/>
    <n v="38616.33"/>
    <n v="29"/>
    <n v="327.14999999999998"/>
    <n v="108.33"/>
    <m/>
    <n v="218.82"/>
    <n v="8.4718045448648263E-3"/>
    <n v="-462"/>
    <n v="-454"/>
    <m/>
    <m/>
    <n v="0.1"/>
    <n v="0.1"/>
    <n v="21.882000000000001"/>
    <m/>
    <n v="21.882000000000001"/>
    <s v="VWB"/>
    <n v="0"/>
    <n v="20"/>
    <n v="1"/>
    <n v="1"/>
    <m/>
    <m/>
    <n v="1"/>
    <s v="Valauto Hainaut"/>
    <s v="AUDI"/>
    <m/>
    <s v="Sociétés EST"/>
    <n v="327.14999999999998"/>
    <n v="8.4718045448648263E-3"/>
    <s v="NON"/>
  </r>
  <r>
    <x v="6"/>
    <s v="C"/>
    <x v="5"/>
    <x v="14"/>
    <d v="2026-05-27T00:00:00"/>
    <m/>
    <m/>
    <m/>
    <m/>
    <m/>
    <m/>
    <s v="VANLI"/>
    <n v="516751"/>
    <n v="6751"/>
    <s v="WAUZZZFJ2T1088174"/>
    <s v="FESTAS  THEO"/>
    <s v="Q3"/>
    <n v="47291.67"/>
    <n v="6458.34"/>
    <n v="53750.009999999995"/>
    <n v="5"/>
    <n v="1909.48"/>
    <n v="108.33"/>
    <m/>
    <n v="1801.15"/>
    <n v="3.552520269298555E-2"/>
    <n v="0"/>
    <n v="-2956.25"/>
    <m/>
    <m/>
    <n v="7.0000000000000007E-2"/>
    <n v="0.08"/>
    <n v="126.08050000000001"/>
    <m/>
    <n v="126.08050000000001"/>
    <s v=""/>
    <n v="0"/>
    <n v="50"/>
    <n v="1"/>
    <n v="1"/>
    <m/>
    <m/>
    <n v="1"/>
    <s v="Valauto Hainaut"/>
    <s v="AUDI"/>
    <m/>
    <s v="Valauto Hainaut AUDI"/>
    <n v="1909.48"/>
    <n v="3.552520269298555E-2"/>
    <s v="NON"/>
  </r>
  <r>
    <x v="6"/>
    <s v="C"/>
    <x v="5"/>
    <x v="88"/>
    <d v="2026-05-29T00:00:00"/>
    <m/>
    <m/>
    <m/>
    <m/>
    <m/>
    <m/>
    <s v="VSJTI"/>
    <n v="516755"/>
    <n v="6755"/>
    <s v="WAUZZZGF5TA017545"/>
    <s v="LAURENT GAUTHIER"/>
    <s v="Q6 e-tron"/>
    <n v="55550.33"/>
    <n v="8941.67"/>
    <n v="64492"/>
    <n v="6"/>
    <n v="2688.01"/>
    <n v="108.33"/>
    <m/>
    <n v="2579.6800000000003"/>
    <n v="4.1679743223965768E-2"/>
    <n v="0"/>
    <n v="-3000"/>
    <m/>
    <m/>
    <n v="0.1"/>
    <n v="0.1"/>
    <n v="257.96800000000002"/>
    <m/>
    <n v="257.96800000000002"/>
    <s v="VWB"/>
    <n v="0"/>
    <n v="20"/>
    <n v="1"/>
    <n v="1"/>
    <m/>
    <m/>
    <n v="1"/>
    <s v="Valauto Hainaut"/>
    <s v="AUDI"/>
    <m/>
    <s v="Sociétés EST"/>
    <n v="2688.01"/>
    <n v="4.1679743223965768E-2"/>
    <s v="NON"/>
  </r>
  <r>
    <x v="6"/>
    <s v="C"/>
    <x v="5"/>
    <x v="3"/>
    <d v="2026-06-26T00:00:00"/>
    <m/>
    <m/>
    <m/>
    <s v="x"/>
    <s v="X"/>
    <n v="265.8"/>
    <s v="VANLI"/>
    <n v="516760"/>
    <n v="6760"/>
    <s v="WAUZZZFJ8T1087112"/>
    <s v="MASSE FRANCOIS"/>
    <s v="Q3"/>
    <n v="39750"/>
    <n v="6500.01"/>
    <n v="46250.01"/>
    <n v="10"/>
    <n v="1256.02"/>
    <n v="108.33"/>
    <m/>
    <n v="1147.69"/>
    <n v="2.7157183317365767E-2"/>
    <n v="0"/>
    <n v="-1387.5"/>
    <m/>
    <s v="solde client RANC 2023"/>
    <n v="7.0000000000000007E-2"/>
    <n v="0.08"/>
    <n v="80.338300000000018"/>
    <m/>
    <n v="80.338300000000018"/>
    <s v=""/>
    <m/>
    <n v="50"/>
    <n v="1"/>
    <n v="1"/>
    <m/>
    <m/>
    <n v="1"/>
    <s v="Valauto Hainaut"/>
    <s v="AUDI"/>
    <m/>
    <s v="Valauto Hainaut AUDI"/>
    <n v="1256.02"/>
    <n v="2.7157183317365767E-2"/>
    <s v="NON"/>
  </r>
  <r>
    <x v="6"/>
    <s v="C"/>
    <x v="5"/>
    <x v="28"/>
    <d v="2026-06-19T00:00:00"/>
    <m/>
    <m/>
    <m/>
    <m/>
    <m/>
    <n v="0"/>
    <s v="VATDR"/>
    <n v="516770"/>
    <n v="6770"/>
    <s v="WAUZZZFJ2T1101571"/>
    <s v="ET MME NAYET NICOLAS"/>
    <s v="Q3"/>
    <n v="35916.67"/>
    <n v="5833.34"/>
    <n v="41750.009999999995"/>
    <n v="6"/>
    <n v="1672.48"/>
    <n v="108.33"/>
    <m/>
    <n v="1564.15"/>
    <n v="4.0059391602540941E-2"/>
    <n v="0"/>
    <n v="-1252.5"/>
    <m/>
    <m/>
    <n v="0.08"/>
    <n v="0.08"/>
    <n v="125.13200000000001"/>
    <m/>
    <n v="125.13200000000001"/>
    <s v=""/>
    <n v="0"/>
    <m/>
    <n v="0"/>
    <n v="1"/>
    <m/>
    <m/>
    <n v="0"/>
    <s v="Valauto Hainaut"/>
    <s v="AUDI"/>
    <m/>
    <s v="Valauto Hainaut AUDI"/>
    <n v="1672.48"/>
    <n v="4.0059391602540941E-2"/>
    <s v="NON"/>
  </r>
  <r>
    <x v="5"/>
    <s v="C"/>
    <x v="6"/>
    <x v="30"/>
    <d v="2026-03-31T00:00:00"/>
    <m/>
    <m/>
    <m/>
    <m/>
    <m/>
    <m/>
    <n v="0"/>
    <n v="517836"/>
    <n v="7836"/>
    <s v="VSSZZZKN0PW009636"/>
    <s v="VALAUTO RENT"/>
    <s v="TARRACO"/>
    <n v="35933.69"/>
    <n v="1147.5"/>
    <n v="37081.19"/>
    <n v="957"/>
    <n v="-4533.53"/>
    <n v="0"/>
    <m/>
    <n v="-4533.53"/>
    <n v="-0.1222595607098909"/>
    <n v="4310.18"/>
    <n v="0"/>
    <m/>
    <m/>
    <m/>
    <n v="0"/>
    <n v="0"/>
    <m/>
    <n v="0"/>
    <s v=""/>
    <n v="0"/>
    <n v="0"/>
    <n v="0"/>
    <n v="1"/>
    <m/>
    <m/>
    <n v="0"/>
    <s v="Valauto Cambrai"/>
    <s v="SEAT"/>
    <m/>
    <e v="#N/A"/>
    <n v="-4533.53"/>
    <n v="-0.1222595607098909"/>
    <s v="OUI"/>
  </r>
  <r>
    <x v="8"/>
    <s v="NL"/>
    <x v="4"/>
    <x v="120"/>
    <s v=""/>
    <m/>
    <m/>
    <m/>
    <s v="x"/>
    <m/>
    <n v="7290.65"/>
    <s v="LTMEL"/>
    <n v="519509"/>
    <n v="9509"/>
    <s v="WV4ZZZTV6SK006636"/>
    <s v="VALAUTO RENT"/>
    <s v="TRANSPORTER"/>
    <n v="39423.1"/>
    <n v="3563"/>
    <n v="42986.1"/>
    <n v="492"/>
    <n v="47.24"/>
    <n v="95"/>
    <m/>
    <n v="-47.76"/>
    <n v="1.0989598963385839E-3"/>
    <n v="-1074.6500000000001"/>
    <n v="47.76"/>
    <m/>
    <s v="VN payé par LCR OK"/>
    <m/>
    <n v="0"/>
    <n v="0"/>
    <m/>
    <n v="0"/>
    <s v=""/>
    <n v="0"/>
    <n v="0"/>
    <n v="0"/>
    <n v="1"/>
    <m/>
    <m/>
    <n v="0"/>
    <s v="Valauto Professionnels"/>
    <s v="VUL"/>
    <m/>
    <s v="Sociétés NORD"/>
    <n v="47.24"/>
    <n v="1.0989598963385839E-3"/>
    <s v="NON"/>
  </r>
  <r>
    <x v="5"/>
    <s v="C"/>
    <x v="0"/>
    <x v="49"/>
    <m/>
    <m/>
    <m/>
    <m/>
    <m/>
    <m/>
    <m/>
    <s v="DIRECTION"/>
    <n v="519515"/>
    <m/>
    <s v="WVWZZZCJ4RD002538"/>
    <s v="VALAUTO RENT"/>
    <s v="PASSAT"/>
    <n v="19916"/>
    <m/>
    <n v="19916"/>
    <m/>
    <n v="-17096.45"/>
    <m/>
    <m/>
    <n v="-17096.45"/>
    <n v="-0.85842789716810608"/>
    <m/>
    <m/>
    <m/>
    <m/>
    <m/>
    <m/>
    <n v="0"/>
    <m/>
    <n v="0"/>
    <m/>
    <m/>
    <m/>
    <n v="0"/>
    <n v="1"/>
    <m/>
    <m/>
    <n v="0"/>
    <s v="Valauto Cambrai"/>
    <s v="VOLKSWAGEN"/>
    <m/>
    <s v="Direction"/>
    <n v="-17096.45"/>
    <n v="-0.85842789716810608"/>
    <s v="OUI"/>
  </r>
  <r>
    <x v="3"/>
    <s v="NC"/>
    <x v="0"/>
    <x v="6"/>
    <d v="2026-02-13T00:00:00"/>
    <m/>
    <s v="x"/>
    <m/>
    <s v="x"/>
    <m/>
    <n v="-398.68"/>
    <s v="CAMLA"/>
    <n v="519519"/>
    <n v="9519"/>
    <s v="WVWZZZCD1RW306022"/>
    <s v="SOUFFLET HERVE"/>
    <s v="GOLF"/>
    <n v="42358.33"/>
    <n v="1912.5"/>
    <n v="44270.83"/>
    <n v="700"/>
    <n v="-6293.45"/>
    <n v="95"/>
    <m/>
    <n v="-6388.45"/>
    <n v="-0.14215794011542138"/>
    <n v="-6219.79"/>
    <n v="0"/>
    <m/>
    <s v="pb frais facturés / solde client"/>
    <m/>
    <n v="0.13"/>
    <n v="0"/>
    <n v="150"/>
    <n v="150"/>
    <s v="VWB"/>
    <n v="30"/>
    <m/>
    <n v="0"/>
    <n v="1"/>
    <m/>
    <m/>
    <n v="0"/>
    <s v="Valauto Maubeuge"/>
    <s v="VOLKSWAGEN"/>
    <m/>
    <s v="Valauto Cambrai"/>
    <n v="-6293.45"/>
    <n v="-0.14215794011542138"/>
    <s v="OUI"/>
  </r>
  <r>
    <x v="3"/>
    <s v="C"/>
    <x v="0"/>
    <x v="39"/>
    <d v="2026-01-03T00:00:00"/>
    <m/>
    <m/>
    <m/>
    <m/>
    <m/>
    <n v="0"/>
    <s v="AREAZ"/>
    <n v="519528"/>
    <n v="9528"/>
    <s v="WVGZZZE24SE026761"/>
    <s v="DUQUENNE  AURORE"/>
    <s v="ID 4"/>
    <n v="25084.17"/>
    <n v="1687.5"/>
    <n v="26771.67"/>
    <n v="404"/>
    <n v="-8726.9699999999993"/>
    <n v="95"/>
    <m/>
    <n v="-8821.9699999999993"/>
    <n v="-0.32597779667835441"/>
    <n v="-1966.5"/>
    <n v="0"/>
    <m/>
    <s v="marge négative  //  Challenge vieux stock"/>
    <m/>
    <n v="0.13"/>
    <n v="0"/>
    <n v="300"/>
    <n v="300"/>
    <s v="VWB"/>
    <n v="30"/>
    <m/>
    <n v="0"/>
    <n v="1"/>
    <m/>
    <m/>
    <n v="0"/>
    <s v="Valauto Maubeuge"/>
    <s v="VOLKSWAGEN"/>
    <m/>
    <s v="Valauto Arras"/>
    <n v="-8726.9699999999993"/>
    <n v="-0.32597779667835441"/>
    <s v="OUI"/>
  </r>
  <r>
    <x v="5"/>
    <s v="C"/>
    <x v="0"/>
    <x v="9"/>
    <d v="2026-04-14T00:00:00"/>
    <m/>
    <m/>
    <m/>
    <m/>
    <m/>
    <n v="0"/>
    <s v="CAMLA"/>
    <n v="519530"/>
    <n v="9530"/>
    <s v="WVWZZZCJ8SD012494"/>
    <s v="LEJOSNE NICOLAS"/>
    <s v="PASSAT"/>
    <n v="51533.33"/>
    <n v="3000"/>
    <n v="54533.33"/>
    <n v="533"/>
    <n v="-11541.84"/>
    <n v="95"/>
    <m/>
    <n v="-11636.84"/>
    <n v="-0.2116474456997216"/>
    <n v="-7062.79"/>
    <n v="0"/>
    <m/>
    <s v="Marge négative  //  Ecart de marge  //  manque TP"/>
    <m/>
    <n v="0.13"/>
    <n v="0"/>
    <n v="200"/>
    <n v="200"/>
    <s v=""/>
    <m/>
    <m/>
    <n v="0"/>
    <n v="1"/>
    <m/>
    <m/>
    <n v="0"/>
    <s v="Valauto Cambrai"/>
    <s v="VOLKSWAGEN"/>
    <m/>
    <s v="Valauto Cambrai"/>
    <n v="-11541.84"/>
    <n v="-0.2116474456997216"/>
    <s v="OUI"/>
  </r>
  <r>
    <x v="5"/>
    <s v="C"/>
    <x v="0"/>
    <x v="81"/>
    <d v="2026-01-09T00:00:00"/>
    <m/>
    <m/>
    <m/>
    <m/>
    <m/>
    <n v="0"/>
    <s v="CAEBR"/>
    <n v="519534"/>
    <n v="9534"/>
    <s v="WVWZZZCD1RW906586"/>
    <s v="DEBREU  NICOLAS"/>
    <s v="GOLF"/>
    <n v="34691.67"/>
    <n v="4774.99"/>
    <n v="39466.659999999996"/>
    <n v="529"/>
    <n v="-4486.45"/>
    <m/>
    <m/>
    <n v="-4486.45"/>
    <n v="-0.11367696176975706"/>
    <n v="-4341.33"/>
    <n v="0"/>
    <m/>
    <s v="marge négative  //  Forfait  //  VN vendu 33339,376€ au lieu de 34490€"/>
    <m/>
    <n v="0.13"/>
    <n v="0"/>
    <n v="175"/>
    <n v="175"/>
    <s v=""/>
    <m/>
    <m/>
    <n v="0"/>
    <n v="1"/>
    <m/>
    <m/>
    <n v="0"/>
    <s v="Valauto Cambrai"/>
    <s v="VOLKSWAGEN"/>
    <m/>
    <s v="Valauto Cambrai"/>
    <n v="-4486.45"/>
    <n v="-0.11367696176975706"/>
    <s v="OUI"/>
  </r>
  <r>
    <x v="3"/>
    <s v="C"/>
    <x v="0"/>
    <x v="95"/>
    <d v="2026-01-23T00:00:00"/>
    <m/>
    <m/>
    <m/>
    <m/>
    <m/>
    <n v="0"/>
    <s v="MAKDE"/>
    <n v="519534"/>
    <n v="9534"/>
    <s v="WVWZZZED6SE003245"/>
    <s v="DHELLEMMES OCTAVE"/>
    <s v="ID 7"/>
    <n v="48438.33"/>
    <n v="3329.17"/>
    <n v="51767.5"/>
    <n v="6"/>
    <n v="-7952.66"/>
    <m/>
    <m/>
    <n v="-7952.66"/>
    <n v="-0.15362263968706236"/>
    <n v="0"/>
    <n v="0"/>
    <m/>
    <s v="marge négative  //  1/2 forfait"/>
    <m/>
    <n v="7.0000000000000007E-2"/>
    <n v="0"/>
    <n v="200"/>
    <n v="200"/>
    <s v=""/>
    <n v="30"/>
    <m/>
    <n v="0"/>
    <n v="1"/>
    <m/>
    <m/>
    <n v="0"/>
    <s v="Valauto Maubeuge"/>
    <s v="VOLKSWAGEN"/>
    <m/>
    <s v="Valauto Maubeuge"/>
    <n v="-7952.66"/>
    <n v="-0.15362263968706236"/>
    <s v="OUI"/>
  </r>
  <r>
    <x v="3"/>
    <s v="NP"/>
    <x v="0"/>
    <x v="40"/>
    <d v="2026-01-05T00:00:00"/>
    <m/>
    <m/>
    <m/>
    <s v="x"/>
    <m/>
    <n v="-759.1"/>
    <s v="AREAZ"/>
    <n v="519535"/>
    <n v="9535"/>
    <s v="WVWZZZCD4RW514556"/>
    <s v="HUSEIN  SAMUEL"/>
    <s v="GOLF"/>
    <n v="39733.33"/>
    <n v="-141.66999999999999"/>
    <n v="39591.660000000003"/>
    <n v="531"/>
    <n v="-6691"/>
    <n v="95"/>
    <m/>
    <n v="-6786"/>
    <n v="-0.16900023893921093"/>
    <n v="-3167.33"/>
    <n v="0"/>
    <m/>
    <s v="solde client mq indemnité rachat pb facture vwb  // marge négative  //  Animation VD Noel /  VN vendu 33339€ au lieu de 35990€"/>
    <m/>
    <n v="0.13"/>
    <n v="0"/>
    <n v="150"/>
    <n v="150"/>
    <s v="VWB"/>
    <n v="30"/>
    <m/>
    <n v="0"/>
    <n v="1"/>
    <m/>
    <m/>
    <n v="0"/>
    <s v="Valauto Maubeuge"/>
    <s v="VOLKSWAGEN"/>
    <m/>
    <s v="Valauto Arras"/>
    <n v="-6691"/>
    <n v="-0.16900023893921093"/>
    <s v="OUI"/>
  </r>
  <r>
    <x v="3"/>
    <s v="NL"/>
    <x v="0"/>
    <x v="71"/>
    <s v=""/>
    <m/>
    <m/>
    <m/>
    <m/>
    <m/>
    <n v="0"/>
    <s v="RQFST"/>
    <n v="519536"/>
    <n v="9536"/>
    <s v="WVWZZZE13RP036451"/>
    <s v="VALAUTO RENT"/>
    <s v="ID 3"/>
    <n v="36300"/>
    <n v="3141.67"/>
    <n v="39441.67"/>
    <n v="682"/>
    <n v="-5444.2"/>
    <n v="95"/>
    <m/>
    <n v="-5539.2"/>
    <n v="-0.13803168070723171"/>
    <n v="-2760.92"/>
    <n v="0"/>
    <m/>
    <m/>
    <m/>
    <n v="0"/>
    <n v="0"/>
    <m/>
    <n v="0"/>
    <s v=""/>
    <n v="0"/>
    <n v="0"/>
    <n v="0"/>
    <n v="1"/>
    <m/>
    <m/>
    <n v="0"/>
    <s v="Valauto Maubeuge"/>
    <s v="VOLKSWAGEN"/>
    <m/>
    <s v="Valauto Roncq VW"/>
    <n v="-5444.2"/>
    <n v="-0.13803168070723171"/>
    <s v="OUI"/>
  </r>
  <r>
    <x v="6"/>
    <s v="C"/>
    <x v="0"/>
    <x v="24"/>
    <d v="2026-02-19T00:00:00"/>
    <m/>
    <m/>
    <m/>
    <m/>
    <m/>
    <n v="0"/>
    <s v="VAFFA"/>
    <n v="519539"/>
    <n v="9539"/>
    <s v="WVWZZZE10RP036505"/>
    <s v="LECOQ FLORENCE"/>
    <s v="ID 3"/>
    <n v="36300"/>
    <n v="3591.66"/>
    <n v="39891.660000000003"/>
    <n v="583"/>
    <n v="-3249.5"/>
    <n v="95"/>
    <m/>
    <n v="-3344.5"/>
    <n v="-8.1458129343326399E-2"/>
    <n v="0"/>
    <n v="0"/>
    <m/>
    <s v="marge négative  //  Prime vieux VD"/>
    <m/>
    <n v="0.13"/>
    <n v="0"/>
    <n v="300"/>
    <n v="300"/>
    <s v=""/>
    <n v="30"/>
    <m/>
    <n v="0"/>
    <n v="1"/>
    <m/>
    <m/>
    <n v="0"/>
    <s v="Valauto Hainaut"/>
    <s v="VOLKSWAGEN"/>
    <m/>
    <s v="Valauto Hainaut VW"/>
    <n v="-3249.5"/>
    <n v="-8.1458129343326399E-2"/>
    <s v="OUI"/>
  </r>
  <r>
    <x v="1"/>
    <s v="C"/>
    <x v="2"/>
    <x v="43"/>
    <d v="2026-04-10T00:00:00"/>
    <m/>
    <m/>
    <m/>
    <m/>
    <m/>
    <n v="0"/>
    <s v="RQTHC"/>
    <n v="519543"/>
    <n v="9543"/>
    <s v="TMBER6PJ7S4104266"/>
    <s v="VALDES  CHRISTOPHE"/>
    <s v="FABIA"/>
    <n v="20716.669999999998"/>
    <n v="2058.33"/>
    <n v="22775"/>
    <n v="274"/>
    <n v="-421.55"/>
    <n v="35"/>
    <m/>
    <n v="-456.55"/>
    <n v="-1.8509330406147093E-2"/>
    <n v="-2733"/>
    <n v="0"/>
    <m/>
    <s v="marge négative"/>
    <m/>
    <n v="0.13"/>
    <n v="0"/>
    <n v="100"/>
    <n v="100"/>
    <s v=""/>
    <m/>
    <m/>
    <n v="0"/>
    <n v="1"/>
    <m/>
    <m/>
    <n v="0"/>
    <s v="Valauto Roncq"/>
    <s v="SKODA"/>
    <m/>
    <s v="Valauto Roncq Skoda"/>
    <n v="-421.55"/>
    <n v="-1.8509330406147093E-2"/>
    <s v="OUI"/>
  </r>
  <r>
    <x v="5"/>
    <s v="NC"/>
    <x v="0"/>
    <x v="86"/>
    <d v="2026-04-22T00:00:00"/>
    <m/>
    <s v="x"/>
    <m/>
    <m/>
    <m/>
    <n v="0"/>
    <s v="CALDE"/>
    <n v="519544"/>
    <n v="9544"/>
    <s v="WVGZZZE25SE041365"/>
    <s v="JASNIN  SEBASTIEN"/>
    <s v="ID 4"/>
    <n v="37605"/>
    <n v="5291.67"/>
    <n v="42896.67"/>
    <n v="426"/>
    <n v="-7913.88"/>
    <n v="95"/>
    <m/>
    <n v="-8008.88"/>
    <n v="-0.18448704759600221"/>
    <n v="-1930.35"/>
    <n v="0"/>
    <m/>
    <s v="Ecart de marge  //  Marge négative"/>
    <m/>
    <n v="0.13"/>
    <n v="0"/>
    <m/>
    <n v="0"/>
    <s v=""/>
    <m/>
    <m/>
    <n v="0"/>
    <n v="1"/>
    <m/>
    <m/>
    <n v="0"/>
    <s v="Valauto Cambrai"/>
    <s v="VOLKSWAGEN"/>
    <m/>
    <s v="Valauto Cambrai"/>
    <n v="-7913.88"/>
    <n v="-0.18448704759600221"/>
    <s v="OUI"/>
  </r>
  <r>
    <x v="3"/>
    <s v="NL"/>
    <x v="0"/>
    <x v="71"/>
    <s v=""/>
    <m/>
    <m/>
    <m/>
    <m/>
    <m/>
    <n v="0"/>
    <s v="RQFST"/>
    <n v="519545"/>
    <n v="9545"/>
    <s v="WVWZZZE19SP033348"/>
    <s v="VALAUTO RENT"/>
    <s v="ID 3"/>
    <n v="39366.67"/>
    <n v="4408.34"/>
    <n v="43775.009999999995"/>
    <n v="437"/>
    <n v="-5945.87"/>
    <n v="95"/>
    <m/>
    <n v="-6040.87"/>
    <n v="-0.13582795298047906"/>
    <n v="-3064.25"/>
    <n v="0"/>
    <m/>
    <m/>
    <m/>
    <n v="0"/>
    <n v="0"/>
    <m/>
    <n v="0"/>
    <s v=""/>
    <n v="0"/>
    <n v="0"/>
    <n v="0"/>
    <n v="1"/>
    <m/>
    <m/>
    <n v="0"/>
    <s v="Valauto Maubeuge"/>
    <s v="VOLKSWAGEN"/>
    <m/>
    <s v="Valauto Roncq VW"/>
    <n v="-5945.87"/>
    <n v="-0.13582795298047906"/>
    <s v="OUI"/>
  </r>
  <r>
    <x v="6"/>
    <s v="NL"/>
    <x v="0"/>
    <x v="71"/>
    <s v=""/>
    <m/>
    <m/>
    <m/>
    <s v="x"/>
    <m/>
    <n v="1538.31"/>
    <s v="RQFST"/>
    <n v="519546"/>
    <n v="9546"/>
    <s v="WVGZZZE23SE041302"/>
    <s v="VALAUTO RENT"/>
    <s v="ID 4"/>
    <n v="37605"/>
    <n v="5291.67"/>
    <n v="42896.67"/>
    <n v="463"/>
    <n v="-2346.88"/>
    <n v="95"/>
    <m/>
    <n v="-2441.88"/>
    <n v="-5.4710074231869285E-2"/>
    <n v="-2730.35"/>
    <n v="800"/>
    <m/>
    <s v="vn payé  par LCR groupe"/>
    <m/>
    <n v="0"/>
    <n v="0"/>
    <m/>
    <n v="0"/>
    <s v=""/>
    <n v="0"/>
    <n v="0"/>
    <n v="0"/>
    <n v="1"/>
    <m/>
    <m/>
    <n v="0"/>
    <s v="Valauto Hainaut"/>
    <s v="VOLKSWAGEN"/>
    <m/>
    <s v="Valauto Roncq VW"/>
    <n v="-2346.88"/>
    <n v="-5.4710074231869285E-2"/>
    <s v="OUI"/>
  </r>
  <r>
    <x v="4"/>
    <s v="C"/>
    <x v="0"/>
    <x v="47"/>
    <d v="2026-05-07T00:00:00"/>
    <m/>
    <m/>
    <m/>
    <m/>
    <m/>
    <m/>
    <s v="ARLKO"/>
    <n v="519548"/>
    <n v="9548"/>
    <s v="WVGZZZCSXSY070667"/>
    <s v="FULLOY PHILIPPE"/>
    <s v="TAIGO"/>
    <n v="26689"/>
    <n v="-312.49"/>
    <n v="26376.51"/>
    <n v="330"/>
    <n v="-1469.7"/>
    <n v="95"/>
    <m/>
    <n v="-1564.7"/>
    <n v="-5.5720032710923476E-2"/>
    <n v="-2136.79"/>
    <n v="0"/>
    <m/>
    <s v="marge négative  //  challenge"/>
    <m/>
    <n v="0.12"/>
    <n v="0"/>
    <n v="200"/>
    <n v="200"/>
    <s v=""/>
    <n v="30"/>
    <m/>
    <n v="0"/>
    <n v="1"/>
    <m/>
    <m/>
    <n v="0"/>
    <s v="Valauto Arras"/>
    <s v="VOLKSWAGEN"/>
    <m/>
    <s v="Valauto Arras"/>
    <n v="-1469.7"/>
    <n v="-5.5720032710923476E-2"/>
    <s v="OUI"/>
  </r>
  <r>
    <x v="3"/>
    <s v="C"/>
    <x v="0"/>
    <x v="99"/>
    <d v="2026-05-05T00:00:00"/>
    <m/>
    <m/>
    <m/>
    <m/>
    <m/>
    <n v="0"/>
    <s v="MALKA"/>
    <n v="519549"/>
    <n v="9549"/>
    <s v="WVWZZZAW3TU025752"/>
    <s v="LIMOUSIN GUY"/>
    <s v="POLO"/>
    <n v="23014"/>
    <n v="1187.49"/>
    <n v="24201.49"/>
    <n v="142"/>
    <n v="1190.55"/>
    <n v="94.99"/>
    <m/>
    <n v="1095.56"/>
    <n v="4.9193252151003918E-2"/>
    <n v="-2678.13"/>
    <n v="0"/>
    <m/>
    <m/>
    <n v="0.12"/>
    <n v="0.13"/>
    <n v="131.46719999999999"/>
    <m/>
    <n v="131.46719999999999"/>
    <s v="VWB"/>
    <n v="30"/>
    <n v="50"/>
    <n v="1"/>
    <n v="1"/>
    <m/>
    <m/>
    <n v="1"/>
    <s v="Valauto Maubeuge"/>
    <s v="VOLKSWAGEN"/>
    <m/>
    <s v="Valauto Maubeuge"/>
    <n v="1190.55"/>
    <n v="4.9193252151003918E-2"/>
    <s v="NON"/>
  </r>
  <r>
    <x v="3"/>
    <s v="C"/>
    <x v="0"/>
    <x v="23"/>
    <d v="2026-06-19T00:00:00"/>
    <m/>
    <m/>
    <m/>
    <m/>
    <m/>
    <n v="0"/>
    <s v="MAKDE"/>
    <n v="519550"/>
    <n v="9550"/>
    <s v="WVGZZZA23TV004693"/>
    <s v="ET MME HOLLE SAMUEL ET ESTHER"/>
    <s v="T ROC"/>
    <n v="34805.67"/>
    <n v="3175.01"/>
    <n v="37980.68"/>
    <n v="224"/>
    <n v="208.94"/>
    <n v="95"/>
    <m/>
    <n v="113.94"/>
    <n v="5.5012179876716269E-3"/>
    <n v="-2658.65"/>
    <n v="0"/>
    <m/>
    <s v="0 comm demandée  //  Forfait VD"/>
    <m/>
    <n v="0.12"/>
    <n v="0"/>
    <n v="150"/>
    <n v="150"/>
    <s v=""/>
    <n v="0"/>
    <m/>
    <n v="0"/>
    <n v="1"/>
    <m/>
    <m/>
    <n v="0"/>
    <s v="Valauto Maubeuge"/>
    <s v="VOLKSWAGEN"/>
    <m/>
    <s v="Valauto Maubeuge"/>
    <n v="208.94"/>
    <n v="5.5012179876716269E-3"/>
    <s v="NON"/>
  </r>
  <r>
    <x v="4"/>
    <s v="C"/>
    <x v="0"/>
    <x v="5"/>
    <d v="2026-03-17T00:00:00"/>
    <m/>
    <m/>
    <m/>
    <m/>
    <m/>
    <n v="0"/>
    <s v="AREAZ"/>
    <n v="519550"/>
    <n v="9550"/>
    <s v="WVWZZZAW7TU025897"/>
    <s v="VASSEUR BERNARD"/>
    <s v="POLO"/>
    <n v="23014"/>
    <n v="1187.5"/>
    <n v="24201.5"/>
    <n v="60"/>
    <n v="812.45"/>
    <n v="95"/>
    <m/>
    <n v="717.45"/>
    <n v="3.3570233250005167E-2"/>
    <n v="0"/>
    <n v="-2356.67"/>
    <m/>
    <m/>
    <n v="0.13"/>
    <n v="0.13"/>
    <n v="93.268500000000003"/>
    <m/>
    <n v="93.268500000000003"/>
    <s v="VWB"/>
    <n v="30"/>
    <n v="50"/>
    <n v="1"/>
    <n v="1"/>
    <m/>
    <m/>
    <n v="1"/>
    <s v="Valauto Arras"/>
    <s v="VOLKSWAGEN"/>
    <m/>
    <s v="Valauto Arras"/>
    <n v="812.45"/>
    <n v="3.3570233250005167E-2"/>
    <s v="NON"/>
  </r>
  <r>
    <x v="4"/>
    <s v="C"/>
    <x v="0"/>
    <x v="61"/>
    <d v="2026-03-23T00:00:00"/>
    <m/>
    <m/>
    <m/>
    <m/>
    <m/>
    <m/>
    <s v="ARLKO"/>
    <n v="519551"/>
    <n v="9551"/>
    <s v="WVGZZZA20TV004246"/>
    <s v="FRANCOIS CHRISTIAN"/>
    <s v="T ROC"/>
    <n v="34805.67"/>
    <n v="4066.68"/>
    <n v="38872.35"/>
    <n v="139"/>
    <n v="1632.76"/>
    <n v="95"/>
    <m/>
    <n v="1537.76"/>
    <n v="4.2003120469948432E-2"/>
    <n v="-2721.06"/>
    <m/>
    <m/>
    <m/>
    <n v="0.13"/>
    <n v="0.13"/>
    <n v="199.90880000000001"/>
    <m/>
    <n v="199.90880000000001"/>
    <s v="VWB"/>
    <n v="0"/>
    <m/>
    <n v="0"/>
    <n v="1"/>
    <m/>
    <m/>
    <n v="0"/>
    <s v="Valauto Arras"/>
    <s v="VOLKSWAGEN"/>
    <m/>
    <s v="Valauto Arras"/>
    <n v="1632.76"/>
    <n v="4.2003120469948432E-2"/>
    <s v="NON"/>
  </r>
  <r>
    <x v="3"/>
    <s v="C"/>
    <x v="0"/>
    <x v="23"/>
    <d v="2026-06-19T00:00:00"/>
    <m/>
    <m/>
    <m/>
    <m/>
    <m/>
    <n v="0"/>
    <s v="MALBE"/>
    <n v="519551"/>
    <n v="9551"/>
    <s v="WVGZZZA27TV003840"/>
    <s v="&amp; MME DEFAULX GUY &amp; LILIANE"/>
    <s v="T ROC"/>
    <n v="34805.67"/>
    <n v="3483.34"/>
    <n v="38289.009999999995"/>
    <n v="224"/>
    <n v="1627.48"/>
    <n v="95"/>
    <m/>
    <n v="1532.48"/>
    <n v="4.250514703827548E-2"/>
    <n v="277.81"/>
    <n v="-1250"/>
    <m/>
    <m/>
    <n v="0.12"/>
    <n v="0.12"/>
    <n v="183.89759999999998"/>
    <m/>
    <n v="183.89759999999998"/>
    <s v=""/>
    <n v="30"/>
    <m/>
    <n v="0"/>
    <n v="1"/>
    <m/>
    <m/>
    <n v="0"/>
    <s v="Valauto Maubeuge"/>
    <s v="VOLKSWAGEN"/>
    <m/>
    <s v="Valauto Maubeuge"/>
    <n v="1627.48"/>
    <n v="4.250514703827548E-2"/>
    <s v="NON"/>
  </r>
  <r>
    <x v="5"/>
    <s v="C"/>
    <x v="0"/>
    <x v="100"/>
    <d v="2026-01-28T00:00:00"/>
    <m/>
    <m/>
    <m/>
    <m/>
    <m/>
    <n v="0"/>
    <s v="CAEBR"/>
    <n v="519551"/>
    <n v="9551"/>
    <s v="WVWZZZAW1TU025751"/>
    <s v="PREVOT JUSTINE"/>
    <s v="POLO"/>
    <n v="23014"/>
    <n v="1187.49"/>
    <n v="24201.49"/>
    <n v="29"/>
    <n v="770.78"/>
    <n v="95"/>
    <m/>
    <n v="675.78"/>
    <n v="3.1848452306035696E-2"/>
    <n v="0"/>
    <n v="-1690.01"/>
    <m/>
    <m/>
    <n v="0.13"/>
    <n v="0.13"/>
    <n v="87.851399999999998"/>
    <m/>
    <n v="87.851399999999998"/>
    <s v="VWB"/>
    <n v="30"/>
    <n v="100"/>
    <n v="1"/>
    <n v="1"/>
    <m/>
    <m/>
    <n v="1"/>
    <s v="Valauto Cambrai"/>
    <s v="VOLKSWAGEN"/>
    <m/>
    <s v="Valauto Cambrai"/>
    <n v="770.78"/>
    <n v="3.1848452306035696E-2"/>
    <s v="NON"/>
  </r>
  <r>
    <x v="4"/>
    <s v="C"/>
    <x v="0"/>
    <x v="123"/>
    <d v="2026-03-02T00:00:00"/>
    <m/>
    <m/>
    <m/>
    <m/>
    <m/>
    <n v="0"/>
    <s v="ARLKO"/>
    <n v="519552"/>
    <n v="9552"/>
    <s v="WVGZZZA28TV002602"/>
    <s v="DUPONCHELLE JEANNE MARIE"/>
    <s v="T ROC"/>
    <n v="34805.67"/>
    <n v="3983.35"/>
    <n v="38789.019999999997"/>
    <n v="115"/>
    <n v="1193.9000000000001"/>
    <n v="95"/>
    <m/>
    <n v="1098.9000000000001"/>
    <n v="3.0779328789435779E-2"/>
    <n v="-2715.23"/>
    <n v="0"/>
    <m/>
    <m/>
    <n v="0.13"/>
    <n v="0.13"/>
    <n v="142.85700000000003"/>
    <m/>
    <n v="142.85700000000003"/>
    <s v=""/>
    <n v="0"/>
    <m/>
    <n v="0"/>
    <n v="1"/>
    <m/>
    <m/>
    <n v="0"/>
    <s v="Valauto Arras"/>
    <s v="VOLKSWAGEN"/>
    <m/>
    <s v="Valauto Arras"/>
    <n v="1193.9000000000001"/>
    <n v="3.0779328789435779E-2"/>
    <s v="NON"/>
  </r>
  <r>
    <x v="6"/>
    <s v="C"/>
    <x v="0"/>
    <x v="80"/>
    <d v="2026-01-13T00:00:00"/>
    <m/>
    <m/>
    <m/>
    <m/>
    <m/>
    <n v="0"/>
    <s v="VAJSA"/>
    <n v="519552"/>
    <n v="9552"/>
    <s v="WVWZZZEDXSE051203"/>
    <s v="FULLSCALE"/>
    <s v="ID 7"/>
    <n v="48438.33"/>
    <n v="9900"/>
    <n v="58338.33"/>
    <n v="201"/>
    <n v="2195.12"/>
    <n v="95"/>
    <m/>
    <n v="2100.12"/>
    <n v="3.7627405515378992E-2"/>
    <n v="-9200.7999999999993"/>
    <n v="0"/>
    <m/>
    <m/>
    <n v="0.13"/>
    <n v="0.13"/>
    <n v="273.01560000000001"/>
    <m/>
    <n v="273.01560000000001"/>
    <s v="VWB"/>
    <n v="30"/>
    <n v="50"/>
    <n v="1"/>
    <n v="1"/>
    <m/>
    <m/>
    <n v="1"/>
    <s v="Valauto Hainaut"/>
    <s v="VOLKSWAGEN"/>
    <m/>
    <s v="Valauto Hainaut VW"/>
    <n v="2195.12"/>
    <n v="3.7627405515378992E-2"/>
    <s v="NON"/>
  </r>
  <r>
    <x v="6"/>
    <s v="C"/>
    <x v="0"/>
    <x v="92"/>
    <d v="2026-02-27T00:00:00"/>
    <m/>
    <m/>
    <m/>
    <m/>
    <m/>
    <n v="0"/>
    <s v="VAFFA"/>
    <n v="519553"/>
    <n v="9553"/>
    <s v="WVWZZZAW9TU026078"/>
    <s v="DI BARBORA  MICHAEL"/>
    <s v="POLO"/>
    <n v="23014"/>
    <n v="1187.49"/>
    <n v="24201.49"/>
    <n v="65"/>
    <n v="979.09"/>
    <n v="94.99"/>
    <m/>
    <n v="884.1"/>
    <n v="4.0455773590799576E-2"/>
    <n v="0"/>
    <n v="-2356.67"/>
    <m/>
    <m/>
    <n v="0.13"/>
    <n v="0.13"/>
    <n v="114.93300000000001"/>
    <m/>
    <n v="114.93300000000001"/>
    <s v="VWB"/>
    <n v="30"/>
    <n v="50"/>
    <n v="1"/>
    <n v="1"/>
    <m/>
    <m/>
    <n v="1"/>
    <s v="Valauto Hainaut"/>
    <s v="VOLKSWAGEN"/>
    <m/>
    <s v="Valauto Hainaut VW"/>
    <n v="979.09"/>
    <n v="4.0455773590799576E-2"/>
    <s v="NON"/>
  </r>
  <r>
    <x v="5"/>
    <s v="C"/>
    <x v="0"/>
    <x v="101"/>
    <d v="2026-03-25T00:00:00"/>
    <m/>
    <m/>
    <m/>
    <m/>
    <m/>
    <n v="0"/>
    <s v="CAEBR"/>
    <n v="519554"/>
    <n v="9554"/>
    <s v="WVGZZZA20TV004814"/>
    <s v="GARDEZ CELINE"/>
    <s v="T ROC"/>
    <n v="34805.67"/>
    <n v="4400.01"/>
    <n v="39205.68"/>
    <n v="130"/>
    <n v="514.1"/>
    <n v="95"/>
    <m/>
    <n v="419.1"/>
    <n v="1.3112895886514403E-2"/>
    <n v="-2744.4"/>
    <m/>
    <m/>
    <m/>
    <n v="0.13"/>
    <n v="0.13"/>
    <n v="54.483000000000004"/>
    <m/>
    <n v="54.483000000000004"/>
    <s v=""/>
    <n v="30"/>
    <m/>
    <n v="0"/>
    <n v="1"/>
    <m/>
    <m/>
    <n v="0"/>
    <s v="Valauto Cambrai"/>
    <s v="VOLKSWAGEN"/>
    <m/>
    <s v="Valauto Cambrai"/>
    <n v="514.1"/>
    <n v="1.3112895886514403E-2"/>
    <s v="NON"/>
  </r>
  <r>
    <x v="6"/>
    <s v="C"/>
    <x v="0"/>
    <x v="5"/>
    <d v="2026-03-17T00:00:00"/>
    <m/>
    <m/>
    <m/>
    <m/>
    <m/>
    <n v="0"/>
    <s v="VAFFA"/>
    <n v="519554"/>
    <n v="9554"/>
    <s v="WVGZZZA27TV004163"/>
    <s v="HAUSSY  LAURENT"/>
    <s v="T ROC"/>
    <n v="34805.67"/>
    <n v="4400.01"/>
    <n v="39205.68"/>
    <n v="132"/>
    <n v="976.8"/>
    <n v="95"/>
    <m/>
    <n v="881.8"/>
    <n v="2.4914757249459771E-2"/>
    <n v="-2744.4"/>
    <n v="0"/>
    <m/>
    <m/>
    <n v="0.13"/>
    <n v="0.13"/>
    <n v="114.634"/>
    <m/>
    <n v="114.634"/>
    <s v=""/>
    <n v="0"/>
    <m/>
    <n v="0"/>
    <n v="1"/>
    <m/>
    <m/>
    <n v="0"/>
    <s v="Valauto Hainaut"/>
    <s v="VOLKSWAGEN"/>
    <m/>
    <s v="Valauto Hainaut VW"/>
    <n v="976.8"/>
    <n v="2.4914757249459771E-2"/>
    <s v="NON"/>
  </r>
  <r>
    <x v="6"/>
    <s v="C"/>
    <x v="0"/>
    <x v="123"/>
    <d v="2026-03-02T00:00:00"/>
    <m/>
    <m/>
    <m/>
    <m/>
    <m/>
    <n v="0"/>
    <s v="VAGWO"/>
    <n v="519556"/>
    <n v="9556"/>
    <s v="WVGZZZA23TV004726"/>
    <s v="BOULOGNE BERNARD"/>
    <s v="T ROC"/>
    <n v="34805.67"/>
    <n v="3733.35"/>
    <n v="38539.019999999997"/>
    <n v="108"/>
    <n v="1355.78"/>
    <n v="95"/>
    <m/>
    <n v="1260.78"/>
    <n v="3.517941037421294E-2"/>
    <n v="-2697.73"/>
    <n v="0"/>
    <m/>
    <m/>
    <n v="0.13"/>
    <n v="0.13"/>
    <n v="163.9014"/>
    <m/>
    <n v="163.9014"/>
    <s v="VWB"/>
    <n v="0"/>
    <m/>
    <n v="0"/>
    <n v="1"/>
    <m/>
    <m/>
    <n v="0"/>
    <s v="Valauto Hainaut"/>
    <s v="VOLKSWAGEN"/>
    <m/>
    <s v="Valauto Hainaut VW"/>
    <n v="1355.78"/>
    <n v="3.517941037421294E-2"/>
    <s v="NON"/>
  </r>
  <r>
    <x v="0"/>
    <s v="C"/>
    <x v="0"/>
    <x v="60"/>
    <d v="2026-02-25T00:00:00"/>
    <m/>
    <m/>
    <m/>
    <m/>
    <m/>
    <n v="0"/>
    <s v="ASNMA"/>
    <n v="519621"/>
    <n v="9621"/>
    <s v="WVWZZZCJ0SD012764"/>
    <s v="DELESCLUSE ARNAUD"/>
    <s v="PASSAT"/>
    <n v="54366.67"/>
    <n v="4279.16"/>
    <n v="58645.83"/>
    <n v="482"/>
    <n v="-6767.17"/>
    <n v="95"/>
    <m/>
    <n v="-6862.17"/>
    <n v="-0.11539047192272664"/>
    <n v="-7623.96"/>
    <n v="0"/>
    <m/>
    <s v="marge négative  //  Challenge"/>
    <m/>
    <n v="0.13"/>
    <n v="0"/>
    <n v="250"/>
    <n v="250"/>
    <s v=""/>
    <n v="30"/>
    <m/>
    <n v="0"/>
    <n v="1"/>
    <m/>
    <m/>
    <n v="0"/>
    <s v="Val de Lys Automobiles"/>
    <s v="VOLKSWAGEN"/>
    <m/>
    <s v="Val de Lys "/>
    <n v="-6767.17"/>
    <n v="-0.11539047192272664"/>
    <s v="OUI"/>
  </r>
  <r>
    <x v="0"/>
    <s v="C"/>
    <x v="0"/>
    <x v="62"/>
    <d v="2026-03-25T00:00:00"/>
    <m/>
    <m/>
    <m/>
    <m/>
    <m/>
    <m/>
    <s v="RQGDI"/>
    <n v="519640"/>
    <n v="9640"/>
    <s v="WVWZZZAW3TU018073"/>
    <s v="DIAZ SYLVIE"/>
    <s v="POLO"/>
    <n v="23014"/>
    <n v="1187.49"/>
    <n v="24201.49"/>
    <n v="106"/>
    <n v="473.77"/>
    <n v="95"/>
    <m/>
    <n v="378.77"/>
    <n v="1.9576067423947862E-2"/>
    <n v="-3562.16"/>
    <n v="0"/>
    <m/>
    <m/>
    <n v="0.13"/>
    <n v="0.13"/>
    <n v="49.240099999999998"/>
    <m/>
    <n v="49.240099999999998"/>
    <s v="VWB"/>
    <n v="30"/>
    <m/>
    <n v="0"/>
    <n v="1"/>
    <m/>
    <m/>
    <n v="0"/>
    <s v="Val de Lys Automobiles"/>
    <s v="VOLKSWAGEN"/>
    <m/>
    <s v="Valauto Roncq VW"/>
    <n v="473.77"/>
    <n v="1.9576067423947862E-2"/>
    <s v="NON"/>
  </r>
  <r>
    <x v="0"/>
    <s v="C"/>
    <x v="0"/>
    <x v="42"/>
    <d v="2026-02-14T00:00:00"/>
    <m/>
    <m/>
    <m/>
    <m/>
    <m/>
    <n v="0"/>
    <s v="ASLME"/>
    <n v="519641"/>
    <n v="9641"/>
    <s v="WVGZZZA29TV001152"/>
    <s v="DECENDRE FREDERIC"/>
    <s v="T ROC"/>
    <n v="34805.67"/>
    <n v="4066.68"/>
    <n v="38872.35"/>
    <n v="106"/>
    <n v="919.21"/>
    <n v="95"/>
    <m/>
    <n v="824.21"/>
    <n v="2.3646885253914417E-2"/>
    <n v="-2721.06"/>
    <n v="0"/>
    <m/>
    <m/>
    <n v="0.13"/>
    <n v="0.13"/>
    <n v="107.1473"/>
    <m/>
    <n v="107.1473"/>
    <s v=""/>
    <n v="30"/>
    <m/>
    <n v="0"/>
    <n v="1"/>
    <m/>
    <m/>
    <n v="0"/>
    <s v="Val de Lys Automobiles"/>
    <s v="VOLKSWAGEN"/>
    <m/>
    <s v="Val de Lys "/>
    <n v="919.21"/>
    <n v="2.3646885253914417E-2"/>
    <s v="NON"/>
  </r>
  <r>
    <x v="0"/>
    <s v="C"/>
    <x v="0"/>
    <x v="109"/>
    <d v="2026-04-15T00:00:00"/>
    <m/>
    <m/>
    <m/>
    <m/>
    <m/>
    <n v="0"/>
    <s v="ASNMA"/>
    <n v="519643"/>
    <n v="9643"/>
    <s v="WVGZZZA27TV004230"/>
    <s v="BABIK LAURENT"/>
    <s v="T ROC"/>
    <n v="34805.67"/>
    <n v="4066.68"/>
    <n v="38872.35"/>
    <n v="151"/>
    <n v="245.86"/>
    <n v="95"/>
    <m/>
    <n v="150.86000000000001"/>
    <n v="6.3248041345583695E-3"/>
    <n v="-2721.06"/>
    <n v="0"/>
    <m/>
    <m/>
    <n v="0.13"/>
    <n v="0.13"/>
    <n v="19.611800000000002"/>
    <m/>
    <n v="19.611800000000002"/>
    <s v=""/>
    <n v="0"/>
    <m/>
    <n v="0"/>
    <n v="1"/>
    <m/>
    <m/>
    <n v="0"/>
    <s v="Val de Lys Automobiles"/>
    <s v="VOLKSWAGEN"/>
    <m/>
    <s v="Val de Lys "/>
    <n v="245.86"/>
    <n v="6.3248041345583695E-3"/>
    <s v="NON"/>
  </r>
  <r>
    <x v="7"/>
    <s v="C"/>
    <x v="0"/>
    <x v="1"/>
    <d v="2026-01-30T00:00:00"/>
    <m/>
    <m/>
    <m/>
    <m/>
    <m/>
    <n v="0"/>
    <s v="LTBDU"/>
    <n v="519682"/>
    <n v="9682"/>
    <s v="WVGZZZE26SE029290"/>
    <s v="VILLERS ALINE"/>
    <s v="ID 4"/>
    <n v="37605"/>
    <n v="1725"/>
    <n v="39330"/>
    <n v="410"/>
    <n v="-2782.4"/>
    <n v="95"/>
    <m/>
    <n v="-2877.4"/>
    <n v="-7.074497838799898E-2"/>
    <n v="-1966.5"/>
    <n v="0"/>
    <m/>
    <s v="marge négative   //  Challenge  //  VN vendu 36842,76€ au lieu de 36990€"/>
    <m/>
    <n v="0.13"/>
    <n v="0"/>
    <n v="200"/>
    <n v="200"/>
    <s v="VWB"/>
    <m/>
    <n v="50"/>
    <n v="1"/>
    <n v="1"/>
    <m/>
    <m/>
    <n v="1"/>
    <s v="Valauto Lambersart VW"/>
    <s v="VOLKSWAGEN"/>
    <m/>
    <s v="Valauto Lambersart VW"/>
    <n v="-2782.4"/>
    <n v="-7.074497838799898E-2"/>
    <s v="OUI"/>
  </r>
  <r>
    <x v="7"/>
    <s v="C"/>
    <x v="0"/>
    <x v="79"/>
    <d v="2026-04-03T00:00:00"/>
    <m/>
    <m/>
    <m/>
    <m/>
    <m/>
    <n v="0"/>
    <s v="ARLKO"/>
    <n v="519689"/>
    <n v="9689"/>
    <s v="WVWZZZED9SE003241"/>
    <s v="MONCOMBLE FLORENT"/>
    <s v="ID 7"/>
    <n v="48438.33"/>
    <n v="3329.17"/>
    <n v="51767.5"/>
    <n v="0"/>
    <n v="-12745.67"/>
    <n v="720"/>
    <m/>
    <n v="-13465.67"/>
    <n v="-0.24620988071666586"/>
    <n v="0"/>
    <n v="0"/>
    <m/>
    <s v="Marge négative  //  Forfait"/>
    <m/>
    <n v="0.13"/>
    <n v="0"/>
    <n v="250"/>
    <n v="250"/>
    <s v=""/>
    <n v="30"/>
    <m/>
    <n v="0"/>
    <n v="1"/>
    <m/>
    <m/>
    <n v="0"/>
    <s v="Valauto Lambersart VW"/>
    <s v="VOLKSWAGEN"/>
    <m/>
    <s v="Valauto Arras"/>
    <n v="-12745.67"/>
    <n v="-0.24620988071666586"/>
    <s v="OUI"/>
  </r>
  <r>
    <x v="7"/>
    <s v="NL"/>
    <x v="0"/>
    <x v="55"/>
    <s v=""/>
    <m/>
    <m/>
    <m/>
    <m/>
    <m/>
    <n v="110.01"/>
    <s v="RQFST"/>
    <n v="519691"/>
    <n v="9691"/>
    <s v="WVWZZZE18RP037398"/>
    <s v="VALAUTO RENT"/>
    <s v="ID 3"/>
    <n v="36300"/>
    <n v="3141.66"/>
    <n v="39441.660000000003"/>
    <n v="657"/>
    <n v="-5545.67"/>
    <n v="95"/>
    <m/>
    <n v="-5640.67"/>
    <n v="-0.14060437618497801"/>
    <n v="-2760.92"/>
    <n v="0"/>
    <m/>
    <s v="ok vn payé par LCR GROUPE"/>
    <m/>
    <n v="0"/>
    <n v="0"/>
    <m/>
    <n v="0"/>
    <s v=""/>
    <n v="0"/>
    <n v="0"/>
    <n v="0"/>
    <n v="1"/>
    <m/>
    <m/>
    <n v="0"/>
    <s v="Valauto Lambersart VW"/>
    <s v="VOLKSWAGEN"/>
    <m/>
    <s v="Valauto Roncq VW"/>
    <n v="-5545.67"/>
    <n v="-0.14060437618497801"/>
    <s v="OUI"/>
  </r>
  <r>
    <x v="7"/>
    <s v="C"/>
    <x v="0"/>
    <x v="109"/>
    <d v="2026-04-14T00:00:00"/>
    <m/>
    <m/>
    <m/>
    <m/>
    <m/>
    <n v="0"/>
    <s v="LTBDU"/>
    <n v="519696"/>
    <n v="9696"/>
    <s v="WVGZZZR4XSW501061"/>
    <s v="BOSSUT LAURENT"/>
    <s v="TAYRON"/>
    <n v="52280"/>
    <n v="10020.83"/>
    <n v="62300.83"/>
    <n v="403"/>
    <n v="-2521.7399999999998"/>
    <n v="95"/>
    <m/>
    <n v="-2616.7399999999998"/>
    <n v="-4.0476828318338612E-2"/>
    <n v="-5547.08"/>
    <n v="0"/>
    <m/>
    <s v="Marge négative  //  Forfait  //  VN vendu 61390€ au lieu de 62990€"/>
    <m/>
    <n v="0.13"/>
    <n v="0"/>
    <n v="200"/>
    <n v="200"/>
    <s v=""/>
    <n v="30"/>
    <m/>
    <n v="0"/>
    <n v="1"/>
    <m/>
    <m/>
    <n v="0"/>
    <s v="Valauto Lambersart VW"/>
    <s v="VOLKSWAGEN"/>
    <m/>
    <s v="Valauto Lambersart VW"/>
    <n v="-2521.7399999999998"/>
    <n v="-4.0476828318338612E-2"/>
    <s v="OUI"/>
  </r>
  <r>
    <x v="7"/>
    <s v="C"/>
    <x v="0"/>
    <x v="5"/>
    <d v="2026-03-14T00:00:00"/>
    <m/>
    <m/>
    <m/>
    <m/>
    <m/>
    <n v="0"/>
    <s v="LTLPI"/>
    <n v="519702"/>
    <n v="9702"/>
    <s v="WVWZZZCD8SW409220"/>
    <s v="EURL PAULINE DELENTAIGNE-LEROY"/>
    <s v="GOLF"/>
    <n v="36325"/>
    <n v="104.16"/>
    <n v="36429.160000000003"/>
    <n v="355"/>
    <n v="314.27"/>
    <n v="95"/>
    <m/>
    <n v="219.26999999999998"/>
    <n v="8.6268802245234293E-3"/>
    <n v="-4278.62"/>
    <n v="0"/>
    <m/>
    <s v="Commission + challenge  nnon cumulatifs  //  VN vendu 36900€ au lieu de 37990€"/>
    <m/>
    <n v="0.13"/>
    <n v="0"/>
    <n v="100"/>
    <n v="100"/>
    <s v=""/>
    <n v="30"/>
    <m/>
    <n v="0"/>
    <n v="1"/>
    <m/>
    <m/>
    <n v="0"/>
    <s v="Valauto Lambersart VW"/>
    <s v="VOLKSWAGEN"/>
    <m/>
    <s v="Valauto Lambersart VW"/>
    <n v="314.27"/>
    <n v="8.6268802245234293E-3"/>
    <s v="NON"/>
  </r>
  <r>
    <x v="1"/>
    <s v="C"/>
    <x v="0"/>
    <x v="39"/>
    <d v="2026-01-14T00:00:00"/>
    <m/>
    <m/>
    <m/>
    <m/>
    <m/>
    <m/>
    <s v="RQCCL"/>
    <n v="519705"/>
    <n v="9705"/>
    <s v="WVGZZZE29RE022568"/>
    <s v="BAUDUIN  YANNIS"/>
    <s v="ID 4"/>
    <n v="37605"/>
    <n v="1725"/>
    <n v="39330"/>
    <n v="639"/>
    <n v="-9143.64"/>
    <n v="95"/>
    <m/>
    <n v="-9238.64"/>
    <n v="-0.23248512585812356"/>
    <n v="-1966.5"/>
    <n v="0"/>
    <m/>
    <s v="marge négative  // VN livré le 14/01/2026 alors que la date maxi de livraison c'est le 09/01/2026"/>
    <m/>
    <n v="0.13"/>
    <n v="0"/>
    <n v="200"/>
    <n v="200"/>
    <s v="VWB"/>
    <n v="30"/>
    <m/>
    <n v="0"/>
    <n v="1"/>
    <m/>
    <m/>
    <n v="0"/>
    <s v="Valauto Roncq"/>
    <s v="VOLKSWAGEN"/>
    <m/>
    <s v="Valauto Roncq VW"/>
    <n v="-9143.64"/>
    <n v="-0.23248512585812356"/>
    <s v="OUI"/>
  </r>
  <r>
    <x v="7"/>
    <s v="C"/>
    <x v="0"/>
    <x v="95"/>
    <d v="2026-01-26T00:00:00"/>
    <m/>
    <m/>
    <m/>
    <m/>
    <m/>
    <n v="0"/>
    <s v="DIRECTION"/>
    <n v="519707"/>
    <n v="9707"/>
    <s v="WVWZZZED8SE053256"/>
    <s v="PERICAUD SAS rétrocession"/>
    <s v="ID 7"/>
    <n v="48438.33"/>
    <n v="9316.67"/>
    <n v="57755"/>
    <n v="188"/>
    <n v="6353.07"/>
    <n v="0"/>
    <m/>
    <n v="6353.07"/>
    <n v="0.11000034629036447"/>
    <n v="0"/>
    <n v="-6353.06"/>
    <m/>
    <m/>
    <m/>
    <n v="0"/>
    <n v="0"/>
    <m/>
    <n v="0"/>
    <s v=""/>
    <n v="0"/>
    <n v="0"/>
    <n v="0"/>
    <n v="1"/>
    <n v="-6353.07"/>
    <d v="2026-03-31T00:00:00"/>
    <n v="0"/>
    <s v="Valauto Lambersart VW"/>
    <s v="VOLKSWAGEN"/>
    <m/>
    <s v="Direction"/>
    <n v="0"/>
    <n v="0"/>
    <s v="NON"/>
  </r>
  <r>
    <x v="7"/>
    <s v="C"/>
    <x v="0"/>
    <x v="59"/>
    <d v="2026-03-21T00:00:00"/>
    <m/>
    <m/>
    <m/>
    <m/>
    <m/>
    <n v="0"/>
    <s v="LTBCL"/>
    <n v="519709"/>
    <n v="9709"/>
    <s v="WVGZZZA28TV004639"/>
    <s v="QUEVAL - ROGALSKI SIMON - JULIE"/>
    <s v="T ROC"/>
    <n v="34805.67"/>
    <n v="3508.34"/>
    <n v="38314.009999999995"/>
    <n v="125"/>
    <n v="1099.8399999999999"/>
    <n v="94.99"/>
    <m/>
    <n v="1004.8499999999999"/>
    <n v="2.8705948555110782E-2"/>
    <n v="-2681.98"/>
    <n v="0"/>
    <m/>
    <m/>
    <n v="0.13"/>
    <n v="0.13"/>
    <n v="130.63049999999998"/>
    <m/>
    <n v="130.63049999999998"/>
    <s v=""/>
    <n v="0"/>
    <m/>
    <n v="0"/>
    <n v="1"/>
    <m/>
    <m/>
    <n v="0"/>
    <s v="Valauto Lambersart VW"/>
    <s v="VOLKSWAGEN"/>
    <m/>
    <s v="Valauto Lambersart VW"/>
    <n v="1099.8399999999999"/>
    <n v="2.8705948555110782E-2"/>
    <s v="NON"/>
  </r>
  <r>
    <x v="7"/>
    <s v="C"/>
    <x v="0"/>
    <x v="0"/>
    <d v="2026-01-19T00:00:00"/>
    <m/>
    <m/>
    <m/>
    <m/>
    <m/>
    <n v="0"/>
    <s v="LTNFA"/>
    <n v="519710"/>
    <n v="9710"/>
    <s v="WVGZZZA29TV004133"/>
    <s v="VERCLEYEN MELANIE"/>
    <s v="T ROC"/>
    <n v="34805.67"/>
    <n v="4400.01"/>
    <n v="39205.68"/>
    <n v="67"/>
    <n v="383.23"/>
    <n v="95"/>
    <m/>
    <n v="288.23"/>
    <n v="9.7748591530614961E-3"/>
    <n v="0"/>
    <n v="-3175.68"/>
    <m/>
    <m/>
    <n v="0.13"/>
    <n v="0.13"/>
    <n v="37.469900000000003"/>
    <m/>
    <n v="37.469900000000003"/>
    <s v=""/>
    <n v="0"/>
    <m/>
    <n v="0"/>
    <n v="1"/>
    <m/>
    <m/>
    <n v="0"/>
    <s v="Valauto Lambersart VW"/>
    <s v="VOLKSWAGEN"/>
    <m/>
    <s v="Valauto Lambersart VW"/>
    <n v="383.23"/>
    <n v="9.7748591530614961E-3"/>
    <s v="NON"/>
  </r>
  <r>
    <x v="1"/>
    <s v="C"/>
    <x v="0"/>
    <x v="40"/>
    <d v="2026-01-02T00:00:00"/>
    <m/>
    <m/>
    <m/>
    <m/>
    <m/>
    <n v="0"/>
    <s v="RQCSA"/>
    <n v="519710"/>
    <n v="9710"/>
    <s v="WVGZZZE28SE012698"/>
    <s v="FOURMANTROUW SEBASTIEN"/>
    <s v="ID 4"/>
    <n v="37616.47"/>
    <n v="1725"/>
    <n v="39341.47"/>
    <n v="455"/>
    <n v="-7944.79"/>
    <n v="95"/>
    <m/>
    <n v="-8039.79"/>
    <n v="-0.20194441132982574"/>
    <n v="-1966.5"/>
    <n v="0"/>
    <m/>
    <s v="marge négative  //  Forfait challenge  //  VN vendu 33990€ au lieu de 35990€"/>
    <m/>
    <n v="0.13"/>
    <n v="0"/>
    <n v="200"/>
    <n v="200"/>
    <s v="VWB"/>
    <n v="30"/>
    <m/>
    <n v="0"/>
    <n v="1"/>
    <m/>
    <m/>
    <n v="0"/>
    <s v="Valauto Roncq"/>
    <s v="VOLKSWAGEN"/>
    <m/>
    <s v="Valauto Roncq VW"/>
    <n v="-7944.79"/>
    <n v="-0.20194441132982574"/>
    <s v="OUI"/>
  </r>
  <r>
    <x v="1"/>
    <s v="NP"/>
    <x v="0"/>
    <x v="3"/>
    <d v="2026-06-29T00:00:00"/>
    <m/>
    <m/>
    <m/>
    <s v="x"/>
    <m/>
    <n v="23745.27"/>
    <s v="RXNTA"/>
    <n v="519727"/>
    <n v="9727"/>
    <s v="WVGZZZR49SW020573"/>
    <s v="TAJ  ABDELKRIM"/>
    <s v="TAYRON"/>
    <n v="45030"/>
    <n v="5000.01"/>
    <n v="50030.01"/>
    <n v="347"/>
    <n v="1476.79"/>
    <n v="95"/>
    <m/>
    <n v="1381.79"/>
    <n v="2.9518083246435487E-2"/>
    <n v="-5002.1000000000004"/>
    <n v="0"/>
    <m/>
    <s v="solde client mq reprise vo + indemnité rachat"/>
    <n v="0.12"/>
    <n v="0.12"/>
    <n v="165.81479999999999"/>
    <m/>
    <n v="165.81479999999999"/>
    <s v="VWB"/>
    <n v="30"/>
    <m/>
    <n v="0"/>
    <n v="1"/>
    <m/>
    <m/>
    <n v="0"/>
    <s v="Valauto Roncq"/>
    <s v="VOLKSWAGEN"/>
    <m/>
    <s v="Valauto Roubaix"/>
    <n v="1476.79"/>
    <n v="2.9518083246435487E-2"/>
    <s v="NON"/>
  </r>
  <r>
    <x v="1"/>
    <s v="C"/>
    <x v="0"/>
    <x v="37"/>
    <d v="2026-03-06T00:00:00"/>
    <m/>
    <m/>
    <m/>
    <m/>
    <m/>
    <n v="0"/>
    <s v="RQLGU"/>
    <n v="519735"/>
    <n v="9735"/>
    <s v="WVWZZZE12SP034664"/>
    <s v="POULAIN SYLVIE"/>
    <s v="ID 3"/>
    <n v="39366.67"/>
    <n v="4408.34"/>
    <n v="43775.009999999995"/>
    <n v="352"/>
    <n v="-3844.84"/>
    <n v="95"/>
    <m/>
    <n v="-3939.84"/>
    <n v="-8.7831847439897803E-2"/>
    <n v="-3064.25"/>
    <n v="0"/>
    <m/>
    <s v="marge négative  //  Forfait Challenge VD"/>
    <m/>
    <n v="0.13"/>
    <n v="0"/>
    <n v="300"/>
    <n v="300"/>
    <s v="VWB"/>
    <n v="30"/>
    <m/>
    <n v="0"/>
    <n v="1"/>
    <m/>
    <m/>
    <n v="0"/>
    <s v="Valauto Roncq"/>
    <s v="VOLKSWAGEN"/>
    <m/>
    <s v="Valauto Roncq VW"/>
    <n v="-3844.84"/>
    <n v="-8.7831847439897803E-2"/>
    <s v="OUI"/>
  </r>
  <r>
    <x v="1"/>
    <s v="C"/>
    <x v="0"/>
    <x v="40"/>
    <d v="2026-01-02T00:00:00"/>
    <m/>
    <m/>
    <m/>
    <m/>
    <m/>
    <m/>
    <s v="RQLGU"/>
    <n v="519742"/>
    <n v="9742"/>
    <s v="WVWZZZAW8TU021082"/>
    <s v="DESCAMPS JACQUES"/>
    <s v="POLO"/>
    <n v="23014"/>
    <n v="1187.49"/>
    <n v="24201.49"/>
    <n v="24"/>
    <n v="583.80999999999995"/>
    <n v="95"/>
    <m/>
    <n v="488.80999999999995"/>
    <n v="2.4122894912668596E-2"/>
    <n v="0"/>
    <n v="-1856.67"/>
    <m/>
    <m/>
    <n v="0.13"/>
    <n v="0.13"/>
    <n v="63.545299999999997"/>
    <m/>
    <n v="63.545299999999997"/>
    <s v="VWB"/>
    <n v="30"/>
    <m/>
    <n v="0"/>
    <n v="1"/>
    <m/>
    <m/>
    <n v="0"/>
    <s v="Valauto Roncq"/>
    <s v="VOLKSWAGEN"/>
    <m/>
    <s v="Valauto Roncq VW"/>
    <n v="583.80999999999995"/>
    <n v="2.4122894912668596E-2"/>
    <s v="NON"/>
  </r>
  <r>
    <x v="1"/>
    <s v="NP"/>
    <x v="0"/>
    <x v="24"/>
    <d v="2026-02-20T00:00:00"/>
    <m/>
    <m/>
    <m/>
    <s v="x"/>
    <m/>
    <n v="17000"/>
    <s v="RQCCL"/>
    <n v="519743"/>
    <n v="9743"/>
    <s v="WVWZZZAW8TU019123"/>
    <s v="BOCQUET DOROTHEE"/>
    <s v="POLO"/>
    <n v="23014"/>
    <n v="1187.49"/>
    <n v="24201.49"/>
    <n v="69"/>
    <n v="979.11"/>
    <n v="95"/>
    <m/>
    <n v="884.11"/>
    <n v="4.0456599986199195E-2"/>
    <n v="0"/>
    <n v="-2773.34"/>
    <m/>
    <s v="solde client mq reprise vo + indemnite rachat"/>
    <n v="0.13"/>
    <n v="0.13"/>
    <n v="114.93430000000001"/>
    <m/>
    <n v="114.93430000000001"/>
    <s v="VWB"/>
    <n v="30"/>
    <m/>
    <n v="0"/>
    <n v="1"/>
    <m/>
    <m/>
    <n v="0"/>
    <s v="Valauto Roncq"/>
    <s v="VOLKSWAGEN"/>
    <m/>
    <s v="Valauto Roncq VW"/>
    <n v="979.11"/>
    <n v="4.0456599986199195E-2"/>
    <s v="NON"/>
  </r>
  <r>
    <x v="1"/>
    <s v="C"/>
    <x v="0"/>
    <x v="101"/>
    <d v="2026-03-25T00:00:00"/>
    <m/>
    <m/>
    <m/>
    <m/>
    <m/>
    <m/>
    <s v="RQLGU"/>
    <n v="519744"/>
    <n v="9744"/>
    <s v="WVGZZZA26TV001092"/>
    <s v="CAMMARATA MARIANO"/>
    <s v="T ROC"/>
    <n v="34805.67"/>
    <n v="4066.68"/>
    <n v="38872.35"/>
    <n v="139"/>
    <n v="612.07000000000005"/>
    <n v="95"/>
    <m/>
    <n v="517.07000000000005"/>
    <n v="1.5745639252579276E-2"/>
    <n v="-2721.06"/>
    <n v="0"/>
    <m/>
    <m/>
    <n v="0.13"/>
    <n v="0.13"/>
    <n v="67.219100000000012"/>
    <m/>
    <n v="67.219100000000012"/>
    <s v="VWB"/>
    <n v="30"/>
    <m/>
    <n v="0"/>
    <n v="1"/>
    <m/>
    <m/>
    <n v="0"/>
    <s v="Valauto Roncq"/>
    <s v="VOLKSWAGEN"/>
    <m/>
    <s v="Valauto Roncq VW"/>
    <n v="612.07000000000005"/>
    <n v="1.5745639252579276E-2"/>
    <s v="NON"/>
  </r>
  <r>
    <x v="1"/>
    <s v="C"/>
    <x v="0"/>
    <x v="74"/>
    <d v="2026-02-28T00:00:00"/>
    <m/>
    <m/>
    <m/>
    <m/>
    <m/>
    <n v="0"/>
    <s v="RQGDI"/>
    <n v="519749"/>
    <n v="9749"/>
    <s v="WVGZZZA24TV003665"/>
    <s v="MARET JEAN MARC"/>
    <s v="T ROC"/>
    <n v="34805.67"/>
    <n v="4066.68"/>
    <n v="38872.35"/>
    <n v="111"/>
    <n v="1220.95"/>
    <n v="95"/>
    <m/>
    <n v="1125.95"/>
    <n v="3.1409215033307736E-2"/>
    <n v="-2721.06"/>
    <m/>
    <m/>
    <m/>
    <n v="0.13"/>
    <n v="0.13"/>
    <n v="146.37350000000001"/>
    <m/>
    <n v="146.37350000000001"/>
    <s v=""/>
    <n v="0"/>
    <m/>
    <n v="0"/>
    <n v="1"/>
    <m/>
    <m/>
    <n v="0"/>
    <s v="Valauto Roncq"/>
    <s v="VOLKSWAGEN"/>
    <m/>
    <s v="Valauto Roncq VW"/>
    <n v="1220.95"/>
    <n v="3.1409215033307736E-2"/>
    <s v="NON"/>
  </r>
  <r>
    <x v="1"/>
    <s v="C"/>
    <x v="0"/>
    <x v="28"/>
    <d v="2026-06-18T00:00:00"/>
    <m/>
    <m/>
    <m/>
    <m/>
    <m/>
    <n v="0"/>
    <s v="RXNTA"/>
    <n v="519752"/>
    <n v="9752"/>
    <s v="WVGZZZA21TV088349"/>
    <s v="VERQUIN  VERONIQUE"/>
    <s v="T ROC"/>
    <n v="27305.67"/>
    <n v="1825"/>
    <n v="29130.67"/>
    <n v="55"/>
    <n v="848.61"/>
    <n v="95"/>
    <m/>
    <n v="753.61"/>
    <n v="2.9131152836512172E-2"/>
    <n v="-2039.15"/>
    <n v="0"/>
    <m/>
    <m/>
    <n v="0.12"/>
    <n v="0.12"/>
    <n v="90.433199999999999"/>
    <m/>
    <n v="90.433199999999999"/>
    <s v=""/>
    <n v="30"/>
    <m/>
    <n v="0"/>
    <n v="1"/>
    <m/>
    <m/>
    <n v="0"/>
    <s v="Valauto Roncq"/>
    <s v="VOLKSWAGEN"/>
    <m/>
    <s v="Valauto Roubaix"/>
    <n v="848.61"/>
    <n v="2.9131152836512172E-2"/>
    <s v="NON"/>
  </r>
  <r>
    <x v="5"/>
    <s v="C"/>
    <x v="6"/>
    <x v="100"/>
    <d v="2026-01-27T00:00:00"/>
    <m/>
    <m/>
    <m/>
    <m/>
    <m/>
    <m/>
    <s v="CATRE"/>
    <n v="520106"/>
    <n v="106"/>
    <s v="VSSZZZKJ0TR505025"/>
    <s v="WALCZAK JUSTINE"/>
    <s v="ARONA"/>
    <n v="21988.33"/>
    <n v="1655.84"/>
    <n v="23644.170000000002"/>
    <n v="191"/>
    <n v="805.66"/>
    <n v="36"/>
    <m/>
    <n v="769.66"/>
    <n v="3.4074361671397213E-2"/>
    <n v="0"/>
    <n v="-3100"/>
    <m/>
    <m/>
    <n v="0.13"/>
    <n v="0.13"/>
    <n v="100.0558"/>
    <m/>
    <n v="100.0558"/>
    <s v=""/>
    <m/>
    <m/>
    <n v="0"/>
    <n v="1"/>
    <m/>
    <m/>
    <n v="0"/>
    <s v="Valauto Cambrai"/>
    <s v="SEAT"/>
    <m/>
    <s v="Valauto Cambrai"/>
    <n v="805.66"/>
    <n v="3.4074361671397213E-2"/>
    <s v="NON"/>
  </r>
  <r>
    <x v="4"/>
    <s v="C"/>
    <x v="1"/>
    <x v="120"/>
    <d v="2026-06-10T00:00:00"/>
    <m/>
    <m/>
    <m/>
    <m/>
    <m/>
    <n v="0"/>
    <s v="ARSDE"/>
    <n v="520123"/>
    <n v="123"/>
    <s v="VSSZZZKP3T1031610"/>
    <s v="BROUWERS JASPER"/>
    <s v="TERRAMAR"/>
    <n v="38987.67"/>
    <n v="-3350"/>
    <n v="35637.67"/>
    <n v="13"/>
    <n v="419.1"/>
    <n v="22"/>
    <m/>
    <n v="397.1"/>
    <n v="1.1760028082644012E-2"/>
    <n v="0"/>
    <n v="-4500"/>
    <m/>
    <m/>
    <n v="0.12"/>
    <n v="0.1"/>
    <n v="47.652000000000001"/>
    <m/>
    <n v="47.652000000000001"/>
    <s v=""/>
    <n v="0"/>
    <n v="50"/>
    <n v="1"/>
    <n v="1"/>
    <m/>
    <m/>
    <n v="1"/>
    <s v="Valauto Arras"/>
    <s v="CUPRA"/>
    <m/>
    <s v="Valauto Arras"/>
    <n v="419.1"/>
    <n v="1.1760028082644012E-2"/>
    <s v="NON"/>
  </r>
  <r>
    <x v="5"/>
    <s v="C"/>
    <x v="6"/>
    <x v="65"/>
    <d v="2026-06-26T00:00:00"/>
    <m/>
    <m/>
    <m/>
    <m/>
    <m/>
    <m/>
    <s v="CALDE"/>
    <n v="520130"/>
    <n v="130"/>
    <s v="VSSZZZKJ4TR560433"/>
    <s v="PIN  MARCEL"/>
    <s v="IBIZA"/>
    <n v="18655"/>
    <n v="946.67"/>
    <n v="19601.669999999998"/>
    <n v="209"/>
    <n v="-445"/>
    <n v="36"/>
    <m/>
    <n v="-481"/>
    <n v="-2.2702147317039827E-2"/>
    <n v="-200"/>
    <n v="0"/>
    <m/>
    <s v="marge négative  //  0 prime demandée"/>
    <m/>
    <n v="0.12"/>
    <n v="0"/>
    <m/>
    <n v="0"/>
    <s v="VWB"/>
    <n v="30"/>
    <n v="50"/>
    <n v="1"/>
    <n v="1"/>
    <m/>
    <m/>
    <n v="1"/>
    <s v="Valauto Cambrai"/>
    <s v="SEAT"/>
    <m/>
    <s v="Valauto Cambrai"/>
    <n v="-445"/>
    <n v="-2.2702147317039827E-2"/>
    <s v="OUI"/>
  </r>
  <r>
    <x v="3"/>
    <s v="C"/>
    <x v="0"/>
    <x v="1"/>
    <d v="2026-01-30T00:00:00"/>
    <m/>
    <m/>
    <m/>
    <m/>
    <m/>
    <n v="0"/>
    <s v="MAKDE"/>
    <n v="520184"/>
    <n v="84"/>
    <s v="WVGZZZCS6TY022715"/>
    <s v="LHOTE MAGALIE"/>
    <s v="TAIGO"/>
    <n v="27264"/>
    <n v="-558.34"/>
    <n v="26705.66"/>
    <n v="65"/>
    <n v="2152.1799999999998"/>
    <n v="95"/>
    <m/>
    <n v="2057.1799999999998"/>
    <n v="8.058890886800775E-2"/>
    <n v="0"/>
    <n v="-2773.34"/>
    <m/>
    <m/>
    <n v="0.13"/>
    <n v="0.13"/>
    <n v="267.43340000000001"/>
    <m/>
    <n v="267.43340000000001"/>
    <s v="VWB"/>
    <n v="30"/>
    <n v="50"/>
    <n v="1"/>
    <n v="1"/>
    <m/>
    <m/>
    <n v="1"/>
    <s v="Valauto Maubeuge"/>
    <s v="VOLKSWAGEN"/>
    <m/>
    <s v="Valauto Maubeuge"/>
    <n v="2152.1799999999998"/>
    <n v="8.058890886800775E-2"/>
    <s v="NON"/>
  </r>
  <r>
    <x v="6"/>
    <s v="C"/>
    <x v="5"/>
    <x v="36"/>
    <d v="2026-01-02T00:00:00"/>
    <m/>
    <m/>
    <m/>
    <m/>
    <m/>
    <n v="0"/>
    <s v="VACMA"/>
    <n v="520188"/>
    <n v="188"/>
    <s v="WAUZZZFY6R2080160"/>
    <s v="LEJEUNE  CATHERINE"/>
    <s v="Q5"/>
    <n v="56283.33"/>
    <n v="11558.33"/>
    <n v="67841.66"/>
    <n v="578"/>
    <n v="-6955.56"/>
    <n v="108.33"/>
    <m/>
    <n v="-7063.89"/>
    <n v="-0.10252638275655401"/>
    <n v="-7892.77"/>
    <n v="0"/>
    <m/>
    <s v="marge négative  //  OP vieux stock non justifiée"/>
    <m/>
    <n v="0.13"/>
    <n v="0"/>
    <n v="500"/>
    <n v="500"/>
    <s v="VWB"/>
    <m/>
    <m/>
    <n v="0"/>
    <n v="1"/>
    <m/>
    <m/>
    <n v="0"/>
    <s v="Valauto Hainaut"/>
    <s v="AUDI"/>
    <m/>
    <s v="Valauto Hainaut AUDI"/>
    <n v="-6955.56"/>
    <n v="-0.10252638275655401"/>
    <s v="OUI"/>
  </r>
  <r>
    <x v="5"/>
    <s v="NC"/>
    <x v="2"/>
    <x v="27"/>
    <d v="2026-02-07T00:00:00"/>
    <s v="x"/>
    <m/>
    <m/>
    <m/>
    <m/>
    <m/>
    <s v="CATRI"/>
    <n v="520194"/>
    <n v="194"/>
    <s v="TMBEP6PJ5S4015978"/>
    <s v="CARPENTIER  THEO"/>
    <s v="FABIA"/>
    <n v="19241.669999999998"/>
    <n v="1674.99"/>
    <n v="20916.66"/>
    <n v="470"/>
    <n v="-1564.12"/>
    <n v="35"/>
    <m/>
    <n v="-1599.12"/>
    <n v="-7.4778669252165489E-2"/>
    <n v="0"/>
    <n v="125"/>
    <m/>
    <s v="marge manquante"/>
    <m/>
    <n v="0.13"/>
    <n v="0"/>
    <m/>
    <n v="0"/>
    <s v="VWB"/>
    <n v="1"/>
    <s v="classique"/>
    <n v="1"/>
    <n v="1"/>
    <m/>
    <m/>
    <n v="1"/>
    <s v="Valauto Cambrai"/>
    <s v="SKODA"/>
    <m/>
    <s v="Valauto Cambrai"/>
    <n v="-1564.12"/>
    <n v="-7.4778669252165489E-2"/>
    <s v="OUI"/>
  </r>
  <r>
    <x v="5"/>
    <s v="C"/>
    <x v="2"/>
    <x v="96"/>
    <d v="2026-01-10T00:00:00"/>
    <m/>
    <m/>
    <m/>
    <m/>
    <m/>
    <n v="0"/>
    <s v="CATRI"/>
    <n v="520211"/>
    <n v="211"/>
    <s v="TMBJV8NX6SY082377"/>
    <s v="WALLE  LAURENT"/>
    <s v="OCTAVIA"/>
    <n v="39274.33"/>
    <n v="5191.66"/>
    <n v="44465.990000000005"/>
    <n v="438"/>
    <n v="-219.92"/>
    <n v="35"/>
    <m/>
    <n v="-254.92"/>
    <n v="-4.9458023986421974E-3"/>
    <n v="-5895.15"/>
    <n v="0"/>
    <m/>
    <s v="margenégative  //  0 Prime demandée"/>
    <m/>
    <n v="0.13"/>
    <n v="0"/>
    <m/>
    <n v="0"/>
    <s v=""/>
    <n v="1"/>
    <s v="0"/>
    <n v="1"/>
    <n v="1"/>
    <m/>
    <m/>
    <n v="1"/>
    <s v="Valauto Cambrai"/>
    <s v="SKODA"/>
    <m/>
    <s v="Valauto Cambrai"/>
    <n v="-219.92"/>
    <n v="-4.9458023986421974E-3"/>
    <s v="OUI"/>
  </r>
  <r>
    <x v="5"/>
    <s v="C"/>
    <x v="2"/>
    <x v="65"/>
    <d v="2026-06-26T00:00:00"/>
    <m/>
    <m/>
    <m/>
    <m/>
    <m/>
    <n v="0"/>
    <s v="CAMLA"/>
    <n v="520236"/>
    <n v="236"/>
    <s v="TMBER6PJ5S4024402"/>
    <s v="DELTOUR  AMANDINE"/>
    <s v="FABIA"/>
    <n v="20300"/>
    <n v="1816.66"/>
    <n v="22116.66"/>
    <n v="588"/>
    <n v="-364.44"/>
    <n v="35.01"/>
    <m/>
    <n v="-399.45"/>
    <n v="-1.6478075803489315E-2"/>
    <n v="-3662.01"/>
    <n v="0"/>
    <m/>
    <s v="marge négative  //  0 prime demandée"/>
    <m/>
    <n v="0.12"/>
    <n v="0"/>
    <m/>
    <n v="0"/>
    <s v=""/>
    <m/>
    <s v="0"/>
    <n v="1"/>
    <n v="1"/>
    <m/>
    <m/>
    <n v="1"/>
    <s v="Valauto Cambrai"/>
    <s v="SKODA"/>
    <m/>
    <s v="Valauto Cambrai"/>
    <n v="-364.44"/>
    <n v="-1.6478075803489315E-2"/>
    <s v="OUI"/>
  </r>
  <r>
    <x v="5"/>
    <s v="C"/>
    <x v="2"/>
    <x v="30"/>
    <d v="2026-04-30T00:00:00"/>
    <m/>
    <m/>
    <m/>
    <m/>
    <m/>
    <n v="0"/>
    <s v="CAEBR"/>
    <n v="520242"/>
    <n v="242"/>
    <s v="TMBER6PJ5R4070290"/>
    <s v="LEJEUNE  ADRIEN"/>
    <s v="FABIA"/>
    <n v="19991.669999999998"/>
    <n v="1083.33"/>
    <n v="21075"/>
    <n v="593"/>
    <n v="-320.17"/>
    <n v="35"/>
    <m/>
    <n v="-355.17"/>
    <n v="-1.5191933570581259E-2"/>
    <n v="-2318.25"/>
    <n v="0"/>
    <m/>
    <s v="marge négative"/>
    <m/>
    <n v="0.13"/>
    <n v="0"/>
    <m/>
    <n v="0"/>
    <s v=""/>
    <m/>
    <n v="50"/>
    <n v="1"/>
    <n v="1"/>
    <m/>
    <m/>
    <n v="1"/>
    <s v="Valauto Cambrai"/>
    <s v="SKODA"/>
    <m/>
    <s v="Valauto Cambrai"/>
    <n v="-320.17"/>
    <n v="-1.5191933570581259E-2"/>
    <s v="OUI"/>
  </r>
  <r>
    <x v="4"/>
    <s v="C"/>
    <x v="2"/>
    <x v="75"/>
    <d v="2026-04-08T00:00:00"/>
    <m/>
    <m/>
    <m/>
    <m/>
    <m/>
    <m/>
    <s v="ARSDE"/>
    <n v="520271"/>
    <n v="271"/>
    <s v="TMBGP6NW3T3076843"/>
    <s v="CADINOT LORENZO"/>
    <s v="KAMIQ/YETI"/>
    <n v="23191.67"/>
    <n v="1275"/>
    <n v="24466.67"/>
    <n v="36"/>
    <n v="-56.990000000000009"/>
    <n v="35.01"/>
    <m/>
    <n v="-92"/>
    <n v="-2.3292912357913854E-3"/>
    <n v="-416.67"/>
    <n v="-3800"/>
    <m/>
    <s v="marge négative"/>
    <m/>
    <n v="0.13"/>
    <n v="0"/>
    <m/>
    <n v="0"/>
    <s v=""/>
    <n v="0"/>
    <s v="0"/>
    <n v="1"/>
    <n v="1"/>
    <m/>
    <m/>
    <n v="1"/>
    <s v="Valauto Arras"/>
    <s v="SKODA"/>
    <m/>
    <s v="Valauto Arras"/>
    <n v="-56.990000000000009"/>
    <n v="-2.3292912357913854E-3"/>
    <s v="OUI"/>
  </r>
  <r>
    <x v="5"/>
    <s v="C"/>
    <x v="2"/>
    <x v="6"/>
    <d v="2026-02-16T00:00:00"/>
    <m/>
    <m/>
    <m/>
    <m/>
    <m/>
    <m/>
    <s v="CAMLA"/>
    <n v="520276"/>
    <n v="276"/>
    <s v="TMBJB7PS9ST107225"/>
    <s v="CAMUS  SYLVIE"/>
    <s v="KODIAQ"/>
    <n v="42190.83"/>
    <n v="3566.65"/>
    <n v="45757.48"/>
    <n v="194"/>
    <n v="2809.8599999999997"/>
    <n v="35.01"/>
    <n v="-2000"/>
    <n v="774.84999999999945"/>
    <n v="1.7698964191209823E-2"/>
    <n v="-4829"/>
    <n v="0"/>
    <m/>
    <m/>
    <n v="0.13"/>
    <n v="0.13"/>
    <n v="100.73049999999994"/>
    <m/>
    <n v="100.73049999999994"/>
    <s v="VWB"/>
    <n v="30"/>
    <n v="50"/>
    <n v="1"/>
    <n v="1"/>
    <m/>
    <m/>
    <n v="1"/>
    <s v="Valauto Cambrai"/>
    <s v="SKODA"/>
    <m/>
    <s v="Valauto Cambrai"/>
    <n v="2809.8599999999997"/>
    <n v="6.1407664932596799E-2"/>
    <s v="NON"/>
  </r>
  <r>
    <x v="4"/>
    <s v="C"/>
    <x v="2"/>
    <x v="72"/>
    <d v="2026-06-12T00:00:00"/>
    <m/>
    <m/>
    <m/>
    <s v="x"/>
    <s v="X"/>
    <n v="239"/>
    <s v="ARNLE"/>
    <n v="520288"/>
    <n v="288"/>
    <s v="TMBEH7NY5TF179661"/>
    <s v="PARISEAUX JEAN-LOU"/>
    <s v="ENYAQ"/>
    <n v="40900"/>
    <n v="2758.34"/>
    <n v="43658.34"/>
    <n v="62"/>
    <n v="1755.43"/>
    <n v="35.01"/>
    <m/>
    <n v="1720.42"/>
    <n v="4.0208354234265442E-2"/>
    <n v="0"/>
    <n v="-4800"/>
    <m/>
    <s v="ok vn payé / solde client RANC SLBA 2023"/>
    <n v="0.12"/>
    <n v="0.12"/>
    <n v="206.4504"/>
    <m/>
    <n v="206.4504"/>
    <s v="VWB"/>
    <n v="0"/>
    <n v="50"/>
    <n v="1"/>
    <n v="1"/>
    <m/>
    <m/>
    <n v="1"/>
    <s v="Valauto Arras"/>
    <s v="SKODA"/>
    <m/>
    <s v="Valauto Arras"/>
    <n v="1755.43"/>
    <n v="4.0208354234265442E-2"/>
    <s v="NON"/>
  </r>
  <r>
    <x v="5"/>
    <s v="NP"/>
    <x v="2"/>
    <x v="83"/>
    <d v="2026-03-24T00:00:00"/>
    <m/>
    <m/>
    <m/>
    <s v="x"/>
    <m/>
    <n v="-274.42"/>
    <s v="CATRE"/>
    <n v="520316"/>
    <n v="316"/>
    <s v="TMBGP6NW9T3038078"/>
    <s v="TAVERNIEZ GEOFFREY "/>
    <s v="KAMIQ/YETI"/>
    <n v="23191.67"/>
    <n v="1808.33"/>
    <n v="25000"/>
    <n v="181"/>
    <n v="126.67"/>
    <n v="35"/>
    <m/>
    <n v="91.67"/>
    <n v="5.0667999999999998E-3"/>
    <n v="0"/>
    <n v="-3800"/>
    <m/>
    <s v="solde client "/>
    <n v="0.13"/>
    <n v="0.13"/>
    <n v="11.917100000000001"/>
    <m/>
    <n v="11.917100000000001"/>
    <s v=""/>
    <n v="30"/>
    <m/>
    <n v="0"/>
    <n v="1"/>
    <m/>
    <m/>
    <n v="0"/>
    <s v="Valauto Cambrai"/>
    <s v="SKODA"/>
    <m/>
    <s v="Valauto Cambrai"/>
    <n v="126.67"/>
    <n v="5.0667999999999998E-3"/>
    <s v="NON"/>
  </r>
  <r>
    <x v="5"/>
    <s v="C"/>
    <x v="2"/>
    <x v="30"/>
    <d v="2026-05-05T00:00:00"/>
    <m/>
    <m/>
    <m/>
    <m/>
    <m/>
    <n v="0"/>
    <s v="CAMLA"/>
    <n v="520318"/>
    <n v="318"/>
    <s v="TMBGP6NW7T3039374"/>
    <s v="SIGNORELLA THIERRY"/>
    <s v="KAMIQ/YETI"/>
    <n v="23191.67"/>
    <n v="1525"/>
    <n v="24716.67"/>
    <n v="210"/>
    <n v="667.46"/>
    <n v="35.01"/>
    <m/>
    <n v="632.45000000000005"/>
    <n v="2.7004446796433341E-2"/>
    <n v="-4216"/>
    <n v="0"/>
    <m/>
    <m/>
    <n v="0.12"/>
    <n v="0.13"/>
    <n v="75.894000000000005"/>
    <m/>
    <n v="75.894000000000005"/>
    <s v="VWB"/>
    <m/>
    <n v="50"/>
    <n v="1"/>
    <n v="1"/>
    <m/>
    <m/>
    <n v="1"/>
    <s v="Valauto Cambrai"/>
    <s v="SKODA"/>
    <m/>
    <s v="Valauto Cambrai"/>
    <n v="667.46"/>
    <n v="2.7004446796433341E-2"/>
    <s v="NON"/>
  </r>
  <r>
    <x v="5"/>
    <s v="NP"/>
    <x v="2"/>
    <x v="107"/>
    <d v="2026-01-01T00:00:00"/>
    <m/>
    <m/>
    <m/>
    <s v="x"/>
    <m/>
    <n v="5457"/>
    <s v="LTMEL"/>
    <n v="520323"/>
    <n v="323"/>
    <s v="TMBJN8NZ9TC027695"/>
    <s v="ARVAL SERVICE LEASE"/>
    <s v="SUPERB"/>
    <n v="38966"/>
    <n v="625"/>
    <n v="39591"/>
    <n v="54"/>
    <n v="856.98"/>
    <n v="65.67"/>
    <m/>
    <n v="791.31000000000006"/>
    <n v="2.1645828597408504E-2"/>
    <n v="0"/>
    <n v="0"/>
    <m/>
    <s v="ok vn payé / solde client factures atelier"/>
    <m/>
    <n v="0"/>
    <n v="0"/>
    <m/>
    <n v="0"/>
    <s v=""/>
    <n v="0"/>
    <n v="0"/>
    <n v="0"/>
    <n v="1"/>
    <m/>
    <m/>
    <n v="0"/>
    <s v="Valauto Cambrai"/>
    <s v="SKODA"/>
    <m/>
    <s v="Sociétés NORD"/>
    <n v="856.98"/>
    <n v="2.1645828597408504E-2"/>
    <s v="NON"/>
  </r>
  <r>
    <x v="5"/>
    <s v="NP"/>
    <x v="2"/>
    <x v="33"/>
    <d v="2026-03-30T00:00:00"/>
    <m/>
    <m/>
    <m/>
    <s v="x"/>
    <m/>
    <n v="72737.14"/>
    <s v="VSJTI"/>
    <n v="520330"/>
    <n v="330"/>
    <s v="TMBGR6NW2T3049045"/>
    <s v="LES PAPILLONS BLANCS"/>
    <s v="KAMIQ/YETI"/>
    <n v="29675"/>
    <n v="583.33000000000004"/>
    <n v="30258.33"/>
    <n v="156"/>
    <n v="942.77"/>
    <n v="35.01"/>
    <m/>
    <n v="907.76"/>
    <n v="3.1157370548870342E-2"/>
    <n v="-5143.92"/>
    <n v="0"/>
    <m/>
    <s v="solde client  en attente de financement cyrille casier"/>
    <n v="0.13"/>
    <n v="0.13"/>
    <n v="118.00880000000001"/>
    <m/>
    <n v="118.00880000000001"/>
    <s v="VWB"/>
    <n v="0"/>
    <n v="20"/>
    <n v="1"/>
    <n v="1"/>
    <m/>
    <m/>
    <n v="1"/>
    <s v="Valauto Cambrai"/>
    <s v="SKODA"/>
    <m/>
    <s v="Sociétés EST"/>
    <n v="942.77"/>
    <n v="3.1157370548870342E-2"/>
    <s v="NON"/>
  </r>
  <r>
    <x v="5"/>
    <s v="C"/>
    <x v="2"/>
    <x v="82"/>
    <d v="2026-03-10T00:00:00"/>
    <m/>
    <m/>
    <m/>
    <m/>
    <m/>
    <n v="0"/>
    <s v="CAMLA"/>
    <n v="520333"/>
    <n v="333"/>
    <s v="TMBER6PJ1T4041750"/>
    <s v="LEBAS NICOLAS"/>
    <s v="FABIA"/>
    <n v="23941.67"/>
    <n v="0"/>
    <n v="23941.67"/>
    <n v="123"/>
    <n v="1010.26"/>
    <n v="35.01"/>
    <m/>
    <n v="975.25"/>
    <n v="4.2196722283783884E-2"/>
    <n v="0"/>
    <n v="-2550"/>
    <m/>
    <m/>
    <n v="0.13"/>
    <n v="0.13"/>
    <n v="126.7825"/>
    <m/>
    <n v="126.7825"/>
    <s v="VWB"/>
    <n v="0"/>
    <n v="50"/>
    <n v="1"/>
    <n v="1"/>
    <m/>
    <m/>
    <n v="1"/>
    <s v="Valauto Cambrai"/>
    <s v="SKODA"/>
    <m/>
    <s v="Valauto Cambrai"/>
    <n v="1010.26"/>
    <n v="4.2196722283783884E-2"/>
    <s v="NON"/>
  </r>
  <r>
    <x v="5"/>
    <s v="C"/>
    <x v="2"/>
    <x v="114"/>
    <d v="2026-03-03T00:00:00"/>
    <m/>
    <m/>
    <m/>
    <m/>
    <m/>
    <n v="0"/>
    <s v="CAEBR"/>
    <n v="520334"/>
    <n v="334"/>
    <s v="TMBEK6PJ6T4040811"/>
    <s v="BARTHABURU  JEAN"/>
    <s v="FABIA"/>
    <n v="25125"/>
    <n v="0"/>
    <n v="25125"/>
    <n v="116"/>
    <n v="540.62"/>
    <n v="35"/>
    <m/>
    <n v="505.62"/>
    <n v="2.1517213930348261E-2"/>
    <n v="0"/>
    <n v="-2550"/>
    <m/>
    <m/>
    <n v="0.13"/>
    <n v="0.13"/>
    <n v="65.73060000000001"/>
    <m/>
    <n v="65.73060000000001"/>
    <s v=""/>
    <n v="0"/>
    <m/>
    <n v="0"/>
    <n v="1"/>
    <m/>
    <m/>
    <n v="0"/>
    <s v="Valauto Cambrai"/>
    <s v="SKODA"/>
    <m/>
    <s v="Valauto Cambrai"/>
    <n v="540.62"/>
    <n v="2.1517213930348261E-2"/>
    <s v="NON"/>
  </r>
  <r>
    <x v="5"/>
    <s v="C"/>
    <x v="6"/>
    <x v="83"/>
    <d v="2026-03-24T00:00:00"/>
    <m/>
    <m/>
    <m/>
    <m/>
    <m/>
    <m/>
    <s v="CAMLA"/>
    <n v="520371"/>
    <n v="371"/>
    <s v="VSSZZZKJ4TR592329"/>
    <s v="TIEN GREGORY"/>
    <s v="IBIZA"/>
    <n v="20575.830000000002"/>
    <n v="0"/>
    <n v="20575.830000000002"/>
    <n v="13"/>
    <n v="262.82"/>
    <n v="36"/>
    <m/>
    <n v="226.82"/>
    <n v="1.277323928123434E-2"/>
    <n v="0"/>
    <n v="-2725"/>
    <m/>
    <m/>
    <n v="7.0000000000000007E-2"/>
    <n v="7.0000000000000007E-2"/>
    <n v="15.877400000000002"/>
    <m/>
    <n v="15.877400000000002"/>
    <s v="VWB"/>
    <n v="0"/>
    <m/>
    <n v="0"/>
    <n v="1"/>
    <m/>
    <m/>
    <n v="0"/>
    <s v="Valauto Cambrai"/>
    <s v="SEAT"/>
    <m/>
    <s v="Valauto Cambrai"/>
    <n v="262.82"/>
    <n v="1.277323928123434E-2"/>
    <s v="NON"/>
  </r>
  <r>
    <x v="5"/>
    <s v="C"/>
    <x v="6"/>
    <x v="58"/>
    <d v="2026-02-11T00:00:00"/>
    <m/>
    <m/>
    <m/>
    <m/>
    <m/>
    <n v="0"/>
    <s v="CAMLA"/>
    <n v="520372"/>
    <n v="372"/>
    <s v="VSSZZZKJ6TR579243"/>
    <s v="DEZANDRE LAURIE"/>
    <s v="IBIZA"/>
    <n v="17905"/>
    <n v="836.68"/>
    <n v="18741.68"/>
    <n v="21"/>
    <n v="351.94"/>
    <n v="36"/>
    <m/>
    <n v="315.94"/>
    <n v="1.8778465964630706E-2"/>
    <n v="-2725"/>
    <n v="0"/>
    <m/>
    <m/>
    <n v="7.0000000000000007E-2"/>
    <n v="7.0000000000000007E-2"/>
    <n v="22.115800000000004"/>
    <m/>
    <n v="22.115800000000004"/>
    <s v="VWB"/>
    <m/>
    <m/>
    <n v="0"/>
    <n v="1"/>
    <m/>
    <m/>
    <n v="0"/>
    <s v="Valauto Cambrai"/>
    <s v="SEAT"/>
    <m/>
    <s v="Valauto Cambrai"/>
    <n v="351.94"/>
    <n v="1.8778465964630706E-2"/>
    <s v="NON"/>
  </r>
  <r>
    <x v="5"/>
    <s v="C"/>
    <x v="6"/>
    <x v="12"/>
    <d v="2026-05-07T00:00:00"/>
    <m/>
    <m/>
    <m/>
    <m/>
    <m/>
    <n v="0"/>
    <s v="CALDE"/>
    <n v="520373"/>
    <n v="373"/>
    <s v="VSSZZZKJ0TR593672"/>
    <s v="BENIT LEA"/>
    <s v="IBIZA"/>
    <n v="16655"/>
    <n v="967.51"/>
    <n v="17622.509999999998"/>
    <n v="72"/>
    <n v="255.37"/>
    <n v="36"/>
    <m/>
    <n v="219.37"/>
    <n v="1.44911252710312E-2"/>
    <n v="0"/>
    <n v="-1300"/>
    <m/>
    <m/>
    <n v="0.12"/>
    <n v="0.12"/>
    <n v="26.324400000000001"/>
    <m/>
    <n v="26.324400000000001"/>
    <s v="VWB"/>
    <m/>
    <m/>
    <n v="0"/>
    <n v="1"/>
    <m/>
    <m/>
    <n v="0"/>
    <s v="Valauto Cambrai"/>
    <s v="SEAT"/>
    <m/>
    <s v="Valauto Cambrai"/>
    <n v="255.37"/>
    <n v="1.44911252710312E-2"/>
    <s v="NON"/>
  </r>
  <r>
    <x v="5"/>
    <s v="C"/>
    <x v="6"/>
    <x v="49"/>
    <d v="2026-03-20T00:00:00"/>
    <m/>
    <m/>
    <m/>
    <m/>
    <m/>
    <n v="0"/>
    <s v="VSGNI"/>
    <n v="520376"/>
    <n v="376"/>
    <s v="VSSZZZKJ2TR584732"/>
    <s v="LIBERTY COFFEE"/>
    <s v="IBIZA"/>
    <n v="22663.33"/>
    <n v="3363.34"/>
    <n v="26026.670000000002"/>
    <n v="43"/>
    <n v="816.81"/>
    <n v="36"/>
    <m/>
    <n v="780.81"/>
    <n v="3.1383576923209922E-2"/>
    <n v="-4164.2700000000004"/>
    <n v="0"/>
    <m/>
    <m/>
    <n v="0.13"/>
    <n v="0.13"/>
    <n v="101.50529999999999"/>
    <m/>
    <n v="101.50529999999999"/>
    <s v="VWB"/>
    <m/>
    <n v="20"/>
    <n v="1"/>
    <n v="1"/>
    <m/>
    <m/>
    <n v="1"/>
    <s v="Valauto Cambrai"/>
    <s v="SEAT"/>
    <m/>
    <s v="Sociétés NORD"/>
    <n v="816.81"/>
    <n v="3.1383576923209922E-2"/>
    <s v="NON"/>
  </r>
  <r>
    <x v="5"/>
    <s v="C"/>
    <x v="6"/>
    <x v="44"/>
    <d v="2026-05-12T00:00:00"/>
    <m/>
    <m/>
    <m/>
    <m/>
    <m/>
    <n v="0"/>
    <s v="LTMEL"/>
    <n v="520378"/>
    <n v="378"/>
    <s v="VSSZZZKJXTR585823"/>
    <s v="PARTNER SYSTEMES GROUPE ,"/>
    <s v="ARONA"/>
    <n v="24963.33"/>
    <n v="2569.17"/>
    <n v="27532.5"/>
    <n v="93"/>
    <n v="461.7"/>
    <n v="36"/>
    <m/>
    <n v="425.7"/>
    <n v="1.6769272677744484E-2"/>
    <n v="-3854.55"/>
    <n v="0"/>
    <m/>
    <m/>
    <m/>
    <n v="0"/>
    <n v="0"/>
    <m/>
    <n v="0"/>
    <s v=""/>
    <n v="1"/>
    <s v="0"/>
    <n v="1"/>
    <n v="1"/>
    <m/>
    <m/>
    <n v="1"/>
    <s v="Valauto Cambrai"/>
    <s v="SEAT"/>
    <m/>
    <s v="Sociétés NORD"/>
    <n v="461.7"/>
    <n v="1.6769272677744484E-2"/>
    <s v="NON"/>
  </r>
  <r>
    <x v="5"/>
    <s v="C"/>
    <x v="2"/>
    <x v="109"/>
    <d v="2026-04-10T00:00:00"/>
    <m/>
    <m/>
    <m/>
    <m/>
    <m/>
    <n v="0"/>
    <s v="CAMLA"/>
    <n v="520381"/>
    <n v="381"/>
    <s v="TMBNH9NY9SF099063"/>
    <s v="CHOPIN ROMAIN"/>
    <s v="ELROQ"/>
    <n v="38583.33"/>
    <n v="2066.66"/>
    <n v="40649.990000000005"/>
    <n v="256"/>
    <n v="570.5"/>
    <n v="35"/>
    <m/>
    <n v="535.5"/>
    <n v="1.4034443796911142E-2"/>
    <n v="-5081.25"/>
    <n v="0"/>
    <m/>
    <m/>
    <n v="0.13"/>
    <n v="0.13"/>
    <n v="69.615000000000009"/>
    <m/>
    <n v="69.615000000000009"/>
    <s v="VWB"/>
    <n v="0"/>
    <m/>
    <n v="0"/>
    <n v="1"/>
    <m/>
    <m/>
    <n v="0"/>
    <s v="Valauto Cambrai"/>
    <s v="SKODA"/>
    <m/>
    <s v="Valauto Cambrai"/>
    <n v="570.5"/>
    <n v="1.4034443796911142E-2"/>
    <s v="NON"/>
  </r>
  <r>
    <x v="5"/>
    <s v="NC"/>
    <x v="2"/>
    <x v="84"/>
    <d v="2026-06-04T00:00:00"/>
    <m/>
    <s v="x"/>
    <m/>
    <m/>
    <m/>
    <m/>
    <s v="VSFCA"/>
    <n v="520422"/>
    <n v="422"/>
    <s v="TMBGK6NW2T3074726"/>
    <s v="CREDIT MUTUEL LEASING"/>
    <s v="KAMIQ/YETI"/>
    <n v="30958.34"/>
    <n v="583.33000000000004"/>
    <n v="31541.670000000002"/>
    <n v="165"/>
    <n v="2062.2600000000002"/>
    <n v="35"/>
    <m/>
    <n v="2027.2600000000002"/>
    <n v="6.5382080276662591E-2"/>
    <n v="-3516"/>
    <n v="0"/>
    <m/>
    <s v="manque signatures  "/>
    <m/>
    <n v="0.1"/>
    <n v="0"/>
    <m/>
    <n v="0"/>
    <s v=""/>
    <n v="0"/>
    <s v="0"/>
    <n v="1"/>
    <n v="1"/>
    <m/>
    <m/>
    <n v="1"/>
    <s v="Valauto Cambrai"/>
    <s v="SKODA"/>
    <m/>
    <s v="Sociétés NORD"/>
    <n v="2062.2600000000002"/>
    <n v="6.5382080276662591E-2"/>
    <s v="NON"/>
  </r>
  <r>
    <x v="5"/>
    <s v="C"/>
    <x v="2"/>
    <x v="58"/>
    <d v="2026-02-17T00:00:00"/>
    <m/>
    <m/>
    <m/>
    <m/>
    <m/>
    <n v="0"/>
    <s v="CATRI"/>
    <n v="520428"/>
    <n v="428"/>
    <s v="TMBEP6NW4T3078883"/>
    <s v="BEAUJOUR HUGO"/>
    <s v="SCALA/ROOMSTER"/>
    <n v="21825"/>
    <n v="583.33000000000004"/>
    <n v="22408.33"/>
    <n v="59"/>
    <n v="571.79"/>
    <n v="35"/>
    <m/>
    <n v="536.79"/>
    <n v="2.5516850207043539E-2"/>
    <n v="-3500"/>
    <n v="0"/>
    <m/>
    <m/>
    <n v="0.13"/>
    <n v="0.13"/>
    <n v="69.782699999999991"/>
    <m/>
    <n v="69.782699999999991"/>
    <s v="VWB"/>
    <n v="0"/>
    <m/>
    <n v="0"/>
    <n v="1"/>
    <m/>
    <m/>
    <n v="0"/>
    <s v="Valauto Cambrai"/>
    <s v="SKODA"/>
    <m/>
    <s v="Valauto Cambrai"/>
    <n v="571.79"/>
    <n v="2.5516850207043539E-2"/>
    <s v="NON"/>
  </r>
  <r>
    <x v="5"/>
    <s v="C"/>
    <x v="2"/>
    <x v="82"/>
    <d v="2026-03-10T00:00:00"/>
    <m/>
    <m/>
    <m/>
    <m/>
    <m/>
    <m/>
    <s v="LTMEL"/>
    <n v="520429"/>
    <n v="429"/>
    <s v="TMBJJ7NU8T5063649"/>
    <s v="ARVAL SERVICE LEASE"/>
    <s v="KAROQ"/>
    <n v="35575"/>
    <n v="1441.66"/>
    <n v="37016.660000000003"/>
    <n v="14"/>
    <n v="1145.6199999999999"/>
    <n v="35.01"/>
    <m/>
    <n v="1110.6099999999999"/>
    <n v="3.094876739284419E-2"/>
    <n v="0"/>
    <n v="0"/>
    <m/>
    <m/>
    <m/>
    <n v="0"/>
    <n v="0"/>
    <m/>
    <n v="0"/>
    <s v=""/>
    <n v="0"/>
    <m/>
    <n v="0"/>
    <n v="1"/>
    <m/>
    <m/>
    <n v="0"/>
    <s v="Valauto Cambrai"/>
    <s v="SKODA"/>
    <m/>
    <s v="Sociétés NORD"/>
    <n v="1145.6199999999999"/>
    <n v="3.094876739284419E-2"/>
    <s v="NON"/>
  </r>
  <r>
    <x v="5"/>
    <s v="C"/>
    <x v="2"/>
    <x v="59"/>
    <d v="2026-03-20T00:00:00"/>
    <m/>
    <m/>
    <m/>
    <m/>
    <m/>
    <n v="0"/>
    <s v="LTMEL"/>
    <n v="520434"/>
    <n v="434"/>
    <s v="TMBJB9PS3TT079743"/>
    <s v="ALPHABET FLEET MANAGEMENT"/>
    <s v="KODIAQ"/>
    <n v="38500"/>
    <n v="8175"/>
    <n v="46675"/>
    <n v="8"/>
    <n v="1902.06"/>
    <n v="35"/>
    <n v="-471.92"/>
    <n v="1395.1399999999999"/>
    <n v="3.0640385645420459E-2"/>
    <n v="0"/>
    <n v="0"/>
    <m/>
    <m/>
    <m/>
    <n v="0"/>
    <n v="0"/>
    <m/>
    <n v="0"/>
    <s v=""/>
    <n v="0"/>
    <m/>
    <n v="0"/>
    <n v="1"/>
    <m/>
    <m/>
    <n v="0"/>
    <s v="Valauto Cambrai"/>
    <s v="SKODA"/>
    <m/>
    <s v="Sociétés NORD"/>
    <n v="1902.06"/>
    <n v="4.0751151580074987E-2"/>
    <s v="NON"/>
  </r>
  <r>
    <x v="5"/>
    <s v="C"/>
    <x v="2"/>
    <x v="96"/>
    <d v="2026-01-27T00:00:00"/>
    <m/>
    <m/>
    <m/>
    <m/>
    <m/>
    <n v="0"/>
    <s v="CAMLA"/>
    <n v="520435"/>
    <n v="435"/>
    <s v="TMBNG7NY7TF119447"/>
    <s v="DE VLIEGER JEAN-PIERRE"/>
    <s v="ELROQ"/>
    <n v="27341.66"/>
    <n v="1866.66"/>
    <n v="29208.32"/>
    <n v="6"/>
    <n v="1349.05"/>
    <n v="35.01"/>
    <m/>
    <n v="1314.04"/>
    <n v="4.61871822823086E-2"/>
    <n v="0"/>
    <n v="-3333"/>
    <m/>
    <m/>
    <n v="7.0000000000000007E-2"/>
    <n v="7.0000000000000007E-2"/>
    <n v="91.982800000000012"/>
    <m/>
    <n v="91.982800000000012"/>
    <s v="VWB"/>
    <n v="0"/>
    <n v="100"/>
    <n v="1"/>
    <n v="1"/>
    <m/>
    <m/>
    <n v="1"/>
    <s v="Valauto Cambrai"/>
    <s v="SKODA"/>
    <m/>
    <s v="Valauto Cambrai"/>
    <n v="1349.05"/>
    <n v="4.61871822823086E-2"/>
    <s v="NON"/>
  </r>
  <r>
    <x v="5"/>
    <s v="C"/>
    <x v="2"/>
    <x v="61"/>
    <d v="2026-04-07T00:00:00"/>
    <m/>
    <m/>
    <m/>
    <m/>
    <m/>
    <m/>
    <s v="VSJTI"/>
    <n v="520437"/>
    <n v="437"/>
    <s v="TMBER6PJ5T4074816"/>
    <s v="IPH INGENIERIE"/>
    <s v="FABIA"/>
    <n v="23941.67"/>
    <n v="0"/>
    <n v="23941.67"/>
    <n v="40"/>
    <n v="465.95"/>
    <n v="35"/>
    <m/>
    <n v="430.95"/>
    <n v="1.9461883820134519E-2"/>
    <n v="0"/>
    <n v="0"/>
    <m/>
    <m/>
    <n v="0.1"/>
    <n v="0.1"/>
    <n v="43.094999999999999"/>
    <m/>
    <n v="43.094999999999999"/>
    <s v="VWB"/>
    <n v="0"/>
    <n v="20"/>
    <n v="1"/>
    <n v="1"/>
    <m/>
    <m/>
    <n v="1"/>
    <s v="Valauto Cambrai"/>
    <s v="SKODA"/>
    <m/>
    <s v="Sociétés EST"/>
    <n v="465.95"/>
    <n v="1.9461883820134519E-2"/>
    <s v="NON"/>
  </r>
  <r>
    <x v="5"/>
    <s v="C"/>
    <x v="2"/>
    <x v="79"/>
    <d v="2026-04-20T00:00:00"/>
    <m/>
    <m/>
    <m/>
    <m/>
    <m/>
    <n v="0"/>
    <s v="VSJTI"/>
    <n v="520438"/>
    <n v="438"/>
    <s v="TMBLJ9NY0TF160488"/>
    <s v="LE PETIT PINCEAU"/>
    <s v="ENYAQ"/>
    <n v="45225"/>
    <n v="5674.99"/>
    <n v="50899.99"/>
    <n v="21"/>
    <n v="840.81"/>
    <n v="35"/>
    <n v="-170"/>
    <n v="635.80999999999995"/>
    <n v="1.3178980978188797E-2"/>
    <n v="-169.57"/>
    <n v="0"/>
    <m/>
    <m/>
    <n v="0.1"/>
    <n v="0.1"/>
    <n v="63.580999999999996"/>
    <m/>
    <n v="63.580999999999996"/>
    <s v="VWB"/>
    <n v="0"/>
    <n v="20"/>
    <n v="1"/>
    <n v="1"/>
    <m/>
    <m/>
    <n v="1"/>
    <s v="Valauto Cambrai"/>
    <s v="SKODA"/>
    <m/>
    <s v="Sociétés EST"/>
    <n v="840.81"/>
    <n v="1.6518863756161836E-2"/>
    <s v="NON"/>
  </r>
  <r>
    <x v="5"/>
    <s v="C"/>
    <x v="2"/>
    <x v="60"/>
    <d v="2026-02-13T00:00:00"/>
    <m/>
    <m/>
    <m/>
    <m/>
    <m/>
    <n v="0"/>
    <s v="CAMLA"/>
    <n v="520445"/>
    <n v="445"/>
    <s v="TMBNG7NY7TF127046"/>
    <s v="LOISEAU AURELIEN"/>
    <s v="ELROQ"/>
    <n v="27658.33"/>
    <n v="2483.3200000000002"/>
    <n v="30141.65"/>
    <n v="19"/>
    <n v="974.36"/>
    <n v="35"/>
    <m/>
    <n v="939.36"/>
    <n v="3.2326033909888807E-2"/>
    <n v="-3333"/>
    <n v="0"/>
    <m/>
    <m/>
    <n v="7.0000000000000007E-2"/>
    <n v="7.0000000000000007E-2"/>
    <n v="65.755200000000002"/>
    <m/>
    <n v="65.755200000000002"/>
    <s v="VWB"/>
    <m/>
    <s v="0"/>
    <n v="1"/>
    <n v="1"/>
    <m/>
    <m/>
    <n v="1"/>
    <s v="Valauto Cambrai"/>
    <s v="SKODA"/>
    <m/>
    <s v="Valauto Cambrai"/>
    <n v="974.36"/>
    <n v="3.2326033909888807E-2"/>
    <s v="NON"/>
  </r>
  <r>
    <x v="5"/>
    <s v="NC"/>
    <x v="2"/>
    <x v="23"/>
    <d v="2026-06-15T00:00:00"/>
    <m/>
    <s v="x"/>
    <m/>
    <s v="x"/>
    <m/>
    <n v="35883.53"/>
    <s v="LTMEL"/>
    <n v="520452"/>
    <n v="452"/>
    <s v="TMBJJ7NU4V5011597"/>
    <s v="ARVAL SERVICE LEASE"/>
    <s v="KAROQ"/>
    <n v="35574.33"/>
    <n v="583.33000000000004"/>
    <n v="36157.660000000003"/>
    <n v="21"/>
    <n v="758.3"/>
    <n v="35.67"/>
    <m/>
    <n v="722.63"/>
    <n v="2.0972042991720147E-2"/>
    <n v="0"/>
    <n v="0"/>
    <m/>
    <s v="solde client mq rgt Arval / manque signatures  "/>
    <m/>
    <n v="0"/>
    <n v="0"/>
    <m/>
    <n v="0"/>
    <s v=""/>
    <n v="0"/>
    <s v="0"/>
    <n v="1"/>
    <n v="1"/>
    <m/>
    <m/>
    <n v="1"/>
    <s v="Valauto Cambrai"/>
    <s v="SKODA"/>
    <m/>
    <s v="Sociétés NORD"/>
    <n v="758.3"/>
    <n v="2.0972042991720147E-2"/>
    <s v="NON"/>
  </r>
  <r>
    <x v="5"/>
    <s v="C"/>
    <x v="2"/>
    <x v="104"/>
    <d v="2026-01-23T00:00:00"/>
    <m/>
    <m/>
    <m/>
    <m/>
    <m/>
    <n v="0"/>
    <s v="CATRI"/>
    <n v="520453"/>
    <n v="453"/>
    <s v="TMBJA8NX9TY038354"/>
    <s v="DUBLINEAU  MELANIE"/>
    <s v="OCTAVIA"/>
    <n v="28958.34"/>
    <n v="1666.67"/>
    <n v="30625.010000000002"/>
    <n v="35"/>
    <n v="1736.42"/>
    <n v="35"/>
    <m/>
    <n v="1701.42"/>
    <n v="5.6699410057335489E-2"/>
    <n v="-2916"/>
    <n v="0"/>
    <m/>
    <m/>
    <n v="0.13"/>
    <n v="0.13"/>
    <n v="221.18460000000002"/>
    <m/>
    <n v="221.18460000000002"/>
    <s v="VWB"/>
    <n v="0"/>
    <n v="100"/>
    <n v="1"/>
    <n v="1"/>
    <m/>
    <m/>
    <n v="1"/>
    <s v="Valauto Cambrai"/>
    <s v="SKODA"/>
    <m/>
    <s v="Valauto Cambrai"/>
    <n v="1736.42"/>
    <n v="5.6699410057335489E-2"/>
    <s v="NON"/>
  </r>
  <r>
    <x v="5"/>
    <s v="C"/>
    <x v="2"/>
    <x v="66"/>
    <d v="2026-06-08T00:00:00"/>
    <m/>
    <m/>
    <m/>
    <m/>
    <m/>
    <n v="0"/>
    <s v="CAEBR"/>
    <n v="520454"/>
    <n v="454"/>
    <s v="TMBNH9NY5TF142282"/>
    <s v="MERLOT ELISA"/>
    <s v="ELROQ"/>
    <n v="38583.33"/>
    <n v="1000"/>
    <n v="39583.33"/>
    <n v="105"/>
    <n v="634.33000000000004"/>
    <n v="35.01"/>
    <m/>
    <n v="599.32000000000005"/>
    <n v="1.6025180296857289E-2"/>
    <n v="-5145.83"/>
    <n v="0"/>
    <m/>
    <m/>
    <n v="0.12"/>
    <n v="0.12"/>
    <n v="71.918400000000005"/>
    <m/>
    <n v="71.918400000000005"/>
    <s v="VWB"/>
    <m/>
    <m/>
    <n v="0"/>
    <n v="1"/>
    <m/>
    <m/>
    <n v="0"/>
    <s v="Valauto Cambrai"/>
    <s v="SKODA"/>
    <m/>
    <s v="Valauto Cambrai"/>
    <n v="634.33000000000004"/>
    <n v="1.6025180296857289E-2"/>
    <s v="NON"/>
  </r>
  <r>
    <x v="5"/>
    <s v="C"/>
    <x v="1"/>
    <x v="116"/>
    <d v="2026-05-15T00:00:00"/>
    <m/>
    <m/>
    <m/>
    <m/>
    <m/>
    <n v="0"/>
    <s v="VSJTI"/>
    <n v="520460"/>
    <n v="460"/>
    <s v="VSSZZZKR1SA033467"/>
    <s v="FLAMME ISABELLE"/>
    <s v="TAVASCAN"/>
    <n v="38154.33"/>
    <n v="2673.34"/>
    <n v="40827.67"/>
    <n v="25"/>
    <n v="1246.83"/>
    <n v="22"/>
    <m/>
    <n v="1224.83"/>
    <n v="3.0538847796114741E-2"/>
    <n v="-6432.77"/>
    <n v="2350"/>
    <m/>
    <m/>
    <n v="0.1"/>
    <n v="0.1"/>
    <n v="122.483"/>
    <m/>
    <n v="122.483"/>
    <s v="VWB"/>
    <n v="1"/>
    <s v="0"/>
    <n v="1"/>
    <n v="1"/>
    <m/>
    <m/>
    <n v="1"/>
    <s v="Valauto Cambrai"/>
    <s v="CUPRA"/>
    <m/>
    <s v="Sociétés EST"/>
    <n v="1246.83"/>
    <n v="3.0538847796114741E-2"/>
    <s v="NON"/>
  </r>
  <r>
    <x v="5"/>
    <s v="C"/>
    <x v="2"/>
    <x v="90"/>
    <d v="2026-04-01T00:00:00"/>
    <m/>
    <m/>
    <m/>
    <m/>
    <m/>
    <n v="0"/>
    <s v="VSJTI"/>
    <n v="520469"/>
    <n v="469"/>
    <s v="TMBNH9NY9TF146464"/>
    <s v="CYROLI"/>
    <s v="ELROQ"/>
    <n v="37566.660000000003"/>
    <n v="583.34"/>
    <n v="38150"/>
    <n v="27"/>
    <n v="607.27"/>
    <n v="35"/>
    <m/>
    <n v="572.27"/>
    <n v="1.5917955439056355E-2"/>
    <n v="-4768.76"/>
    <n v="0"/>
    <m/>
    <m/>
    <n v="0.13"/>
    <n v="0.13"/>
    <n v="74.395099999999999"/>
    <m/>
    <n v="74.395099999999999"/>
    <s v="VWB"/>
    <n v="0"/>
    <n v="20"/>
    <n v="1"/>
    <n v="1"/>
    <m/>
    <m/>
    <n v="1"/>
    <s v="Valauto Cambrai"/>
    <s v="SKODA"/>
    <m/>
    <s v="Sociétés EST"/>
    <n v="607.27"/>
    <n v="1.5917955439056355E-2"/>
    <s v="NON"/>
  </r>
  <r>
    <x v="5"/>
    <s v="C"/>
    <x v="2"/>
    <x v="90"/>
    <d v="2026-04-01T00:00:00"/>
    <m/>
    <m/>
    <m/>
    <m/>
    <m/>
    <n v="0"/>
    <s v="VSJTI"/>
    <n v="520470"/>
    <n v="470"/>
    <s v="TMBNH7NY0TF144283"/>
    <s v="WYANDOTE"/>
    <s v="ELROQ"/>
    <n v="35883.33"/>
    <n v="1333.33"/>
    <n v="37216.660000000003"/>
    <n v="27"/>
    <n v="593.26"/>
    <n v="35"/>
    <m/>
    <n v="558.26"/>
    <n v="1.5940710423772576E-2"/>
    <n v="-4652.09"/>
    <n v="0"/>
    <m/>
    <m/>
    <n v="0.13"/>
    <n v="0.13"/>
    <n v="72.573800000000006"/>
    <m/>
    <n v="72.573800000000006"/>
    <s v="VWB"/>
    <n v="0"/>
    <n v="20"/>
    <n v="1"/>
    <n v="1"/>
    <m/>
    <m/>
    <n v="1"/>
    <s v="Valauto Cambrai"/>
    <s v="SKODA"/>
    <m/>
    <s v="Sociétés EST"/>
    <n v="593.26"/>
    <n v="1.5940710423772576E-2"/>
    <s v="NON"/>
  </r>
  <r>
    <x v="5"/>
    <s v="C"/>
    <x v="2"/>
    <x v="67"/>
    <d v="2026-04-28T00:00:00"/>
    <m/>
    <m/>
    <m/>
    <m/>
    <m/>
    <n v="0"/>
    <s v="CAMLA"/>
    <n v="520477"/>
    <n v="477"/>
    <s v="TMBJR8NX5TY098026"/>
    <s v="HENNINOT  CHRISTOPHE"/>
    <s v="OCTAVIA"/>
    <n v="30841.67"/>
    <n v="3408.34"/>
    <n v="34250.009999999995"/>
    <n v="11"/>
    <n v="1785.82"/>
    <n v="35"/>
    <m/>
    <n v="1750.82"/>
    <n v="5.214071470344097E-2"/>
    <n v="0"/>
    <n v="-3733.33"/>
    <m/>
    <m/>
    <n v="7.0000000000000007E-2"/>
    <n v="7.0000000000000007E-2"/>
    <n v="122.5574"/>
    <m/>
    <n v="122.5574"/>
    <s v="VWB"/>
    <n v="0"/>
    <n v="100"/>
    <n v="1"/>
    <n v="1"/>
    <m/>
    <m/>
    <n v="1"/>
    <s v="Valauto Cambrai"/>
    <s v="SKODA"/>
    <m/>
    <s v="Valauto Cambrai"/>
    <n v="1785.82"/>
    <n v="5.214071470344097E-2"/>
    <s v="NON"/>
  </r>
  <r>
    <x v="5"/>
    <s v="C"/>
    <x v="2"/>
    <x v="70"/>
    <d v="2026-05-18T00:00:00"/>
    <m/>
    <m/>
    <m/>
    <m/>
    <m/>
    <m/>
    <s v="CAEBR"/>
    <n v="520478"/>
    <n v="478"/>
    <s v="TMBEP6PJ9T4070709"/>
    <s v="RODRIGUES LEITE TEDDY"/>
    <s v="FABIA"/>
    <n v="19775"/>
    <n v="2083.33"/>
    <n v="21858.33"/>
    <n v="46"/>
    <n v="370.16"/>
    <n v="35"/>
    <m/>
    <n v="335.16"/>
    <n v="1.6934505060542136E-2"/>
    <n v="-416"/>
    <n v="-2550"/>
    <m/>
    <m/>
    <n v="0.12"/>
    <n v="0.12"/>
    <n v="40.219200000000001"/>
    <m/>
    <n v="40.219200000000001"/>
    <s v="VWB"/>
    <m/>
    <m/>
    <n v="0"/>
    <n v="1"/>
    <m/>
    <m/>
    <n v="0"/>
    <s v="Valauto Cambrai"/>
    <s v="SKODA"/>
    <m/>
    <s v="Valauto Cambrai"/>
    <n v="370.16"/>
    <n v="1.6934505060542136E-2"/>
    <s v="NON"/>
  </r>
  <r>
    <x v="6"/>
    <s v="NP"/>
    <x v="5"/>
    <x v="122"/>
    <d v="2026-03-09T00:00:00"/>
    <m/>
    <m/>
    <m/>
    <s v="x"/>
    <m/>
    <n v="33498.71"/>
    <s v="VADPO"/>
    <n v="520623"/>
    <n v="623"/>
    <s v="WAUZZZGB0TR046370"/>
    <s v="DELMARRE DANY"/>
    <s v="A1"/>
    <n v="23999.67"/>
    <n v="8459.16"/>
    <n v="32458.829999999998"/>
    <n v="14"/>
    <n v="1217.29"/>
    <n v="108.33"/>
    <m/>
    <n v="1108.96"/>
    <n v="3.7502584042616451E-2"/>
    <n v="0"/>
    <n v="-162.29"/>
    <m/>
    <s v="solde client mq financement"/>
    <n v="7.0000000000000007E-2"/>
    <n v="7.0000000000000007E-2"/>
    <n v="77.627200000000016"/>
    <m/>
    <n v="77.627200000000016"/>
    <s v="VWB"/>
    <m/>
    <n v="100"/>
    <n v="1"/>
    <n v="1"/>
    <m/>
    <m/>
    <n v="1"/>
    <s v="Valauto Hainaut"/>
    <s v="AUDI"/>
    <m/>
    <s v="Valauto Hainaut AUDI"/>
    <n v="1217.29"/>
    <n v="3.7502584042616451E-2"/>
    <s v="NON"/>
  </r>
  <r>
    <x v="6"/>
    <s v="C"/>
    <x v="5"/>
    <x v="93"/>
    <d v="2026-02-26T00:00:00"/>
    <m/>
    <m/>
    <m/>
    <m/>
    <m/>
    <n v="0"/>
    <s v="VANLI"/>
    <n v="520643"/>
    <n v="643"/>
    <s v="WAUZZZGB2TR015475"/>
    <s v="BISIAU MARTINE"/>
    <s v="A1"/>
    <n v="23166.33"/>
    <n v="3450.83"/>
    <n v="26617.160000000003"/>
    <n v="154"/>
    <n v="135.24"/>
    <n v="108.33"/>
    <m/>
    <n v="26.910000000000011"/>
    <n v="5.0809327516534442E-3"/>
    <n v="575.76"/>
    <n v="-800"/>
    <m/>
    <m/>
    <n v="0.13"/>
    <n v="0.13"/>
    <n v="3.4983000000000017"/>
    <m/>
    <n v="3.4983000000000017"/>
    <s v=""/>
    <m/>
    <n v="50"/>
    <n v="1"/>
    <n v="1"/>
    <m/>
    <m/>
    <n v="1"/>
    <s v="Valauto Hainaut"/>
    <s v="AUDI"/>
    <m/>
    <s v="Valauto Hainaut AUDI"/>
    <n v="135.24"/>
    <n v="5.0809327516534442E-3"/>
    <s v="NON"/>
  </r>
  <r>
    <x v="6"/>
    <s v="C"/>
    <x v="5"/>
    <x v="81"/>
    <d v="2026-01-09T00:00:00"/>
    <m/>
    <m/>
    <m/>
    <m/>
    <m/>
    <n v="0"/>
    <s v="LTMEL"/>
    <n v="520647"/>
    <n v="647"/>
    <s v="WAUZZZFY8S2066721"/>
    <s v="VESUVIUS EUROPE"/>
    <s v="Q5"/>
    <n v="56283.67"/>
    <n v="11675"/>
    <n v="67958.67"/>
    <n v="195"/>
    <n v="4876.34"/>
    <n v="108.33"/>
    <n v="-3000"/>
    <n v="1768.0100000000002"/>
    <n v="2.7610016499734328E-2"/>
    <n v="-17514.21"/>
    <n v="0"/>
    <m/>
    <m/>
    <m/>
    <n v="0"/>
    <n v="0"/>
    <m/>
    <n v="0"/>
    <s v="VWB"/>
    <m/>
    <m/>
    <n v="0"/>
    <n v="1"/>
    <m/>
    <m/>
    <n v="0"/>
    <s v="Valauto Hainaut"/>
    <s v="AUDI"/>
    <m/>
    <s v="Sociétés NORD"/>
    <n v="4876.34"/>
    <n v="7.1754494312499056E-2"/>
    <s v="NON"/>
  </r>
  <r>
    <x v="6"/>
    <s v="C"/>
    <x v="5"/>
    <x v="60"/>
    <d v="2026-02-24T00:00:00"/>
    <m/>
    <m/>
    <m/>
    <m/>
    <m/>
    <m/>
    <s v="VACMA"/>
    <n v="520718"/>
    <n v="718"/>
    <s v="WAUZZZGY5TA042141"/>
    <s v="BEGIER LUCIE"/>
    <s v="A3"/>
    <n v="33287.17"/>
    <n v="3250"/>
    <n v="36537.17"/>
    <n v="109"/>
    <n v="1413.16"/>
    <n v="108.33"/>
    <m/>
    <n v="1304.8300000000002"/>
    <n v="3.8677325036394448E-2"/>
    <n v="0"/>
    <n v="0"/>
    <m/>
    <m/>
    <n v="7.0000000000000007E-2"/>
    <n v="7.0000000000000007E-2"/>
    <n v="91.338100000000026"/>
    <m/>
    <n v="91.338100000000026"/>
    <s v="VWB"/>
    <n v="0"/>
    <n v="50"/>
    <n v="1"/>
    <n v="1"/>
    <m/>
    <m/>
    <n v="1"/>
    <s v="Valauto Hainaut"/>
    <s v="AUDI"/>
    <m/>
    <s v="Valauto Hainaut AUDI"/>
    <n v="1413.16"/>
    <n v="3.8677325036394448E-2"/>
    <s v="NON"/>
  </r>
  <r>
    <x v="6"/>
    <s v="C"/>
    <x v="5"/>
    <x v="93"/>
    <d v="2026-02-26T00:00:00"/>
    <m/>
    <m/>
    <m/>
    <m/>
    <m/>
    <n v="0"/>
    <s v="VACMA"/>
    <n v="520762"/>
    <n v="762"/>
    <s v="WAUZZZGB5TR036188"/>
    <s v="MALLET  HELENE"/>
    <s v="A1"/>
    <n v="23166.33"/>
    <n v="2825"/>
    <n v="25991.33"/>
    <n v="71"/>
    <n v="429.64"/>
    <n v="108.33"/>
    <m/>
    <n v="321.31"/>
    <n v="1.6530127546377962E-2"/>
    <n v="0"/>
    <n v="-800"/>
    <m/>
    <m/>
    <n v="0.13"/>
    <n v="0.13"/>
    <n v="41.770299999999999"/>
    <m/>
    <n v="41.770299999999999"/>
    <s v=""/>
    <n v="0"/>
    <n v="50"/>
    <n v="1"/>
    <n v="1"/>
    <m/>
    <m/>
    <n v="1"/>
    <s v="Valauto Hainaut"/>
    <s v="AUDI"/>
    <m/>
    <s v="Valauto Hainaut AUDI"/>
    <n v="429.64"/>
    <n v="1.6530127546377962E-2"/>
    <s v="NON"/>
  </r>
  <r>
    <x v="6"/>
    <s v="C"/>
    <x v="5"/>
    <x v="1"/>
    <d v="2026-01-30T00:00:00"/>
    <m/>
    <m/>
    <m/>
    <m/>
    <m/>
    <n v="0"/>
    <s v="VSGNI"/>
    <n v="520763"/>
    <n v="763"/>
    <s v="WAUZZZGB7TR036273"/>
    <s v="H2 METAL"/>
    <s v="A1"/>
    <n v="23999.67"/>
    <n v="4125"/>
    <n v="28124.67"/>
    <n v="44"/>
    <n v="757.45"/>
    <n v="108.33"/>
    <m/>
    <n v="649.12"/>
    <n v="2.6931871556181819E-2"/>
    <n v="0"/>
    <n v="0"/>
    <m/>
    <m/>
    <n v="0.1"/>
    <n v="0.1"/>
    <n v="64.912000000000006"/>
    <m/>
    <n v="64.912000000000006"/>
    <s v="VWB"/>
    <n v="0"/>
    <n v="20"/>
    <n v="1"/>
    <n v="1"/>
    <m/>
    <m/>
    <n v="1"/>
    <s v="Valauto Hainaut"/>
    <s v="AUDI"/>
    <m/>
    <s v="Sociétés NORD"/>
    <n v="757.45"/>
    <n v="2.6931871556181819E-2"/>
    <s v="NON"/>
  </r>
  <r>
    <x v="6"/>
    <s v="C"/>
    <x v="5"/>
    <x v="69"/>
    <d v="2026-06-18T00:00:00"/>
    <m/>
    <m/>
    <m/>
    <m/>
    <m/>
    <n v="0"/>
    <s v="VATDR"/>
    <n v="520767"/>
    <n v="767"/>
    <s v="WAUZZZGB9TR051048"/>
    <s v="SESSELIN ANNE SOPHIE"/>
    <s v="A1"/>
    <n v="23166.33"/>
    <n v="3450.83"/>
    <n v="26617.160000000003"/>
    <n v="70"/>
    <n v="212.67"/>
    <n v="108.33"/>
    <m/>
    <n v="104.33999999999999"/>
    <n v="7.9899583576910523E-3"/>
    <n v="575.76"/>
    <n v="-2583.09"/>
    <m/>
    <m/>
    <n v="0.12"/>
    <n v="0.12"/>
    <n v="12.520799999999998"/>
    <m/>
    <n v="12.520799999999998"/>
    <s v=""/>
    <m/>
    <m/>
    <n v="0"/>
    <n v="1"/>
    <m/>
    <m/>
    <n v="0"/>
    <s v="Valauto Hainaut"/>
    <s v="AUDI"/>
    <m/>
    <s v="Valauto Hainaut AUDI"/>
    <n v="212.67"/>
    <n v="7.9899583576910523E-3"/>
    <s v="NON"/>
  </r>
  <r>
    <x v="6"/>
    <s v="C"/>
    <x v="5"/>
    <x v="78"/>
    <d v="2026-06-23T00:00:00"/>
    <m/>
    <m/>
    <m/>
    <m/>
    <m/>
    <n v="0"/>
    <s v="VANLI"/>
    <n v="520771"/>
    <n v="771"/>
    <s v="WAUZZZGB7TR059827"/>
    <s v="KOSLOFF  ISABEAU"/>
    <s v="A1"/>
    <n v="23166.33"/>
    <n v="2825"/>
    <n v="25991.33"/>
    <n v="50"/>
    <n v="367.8"/>
    <n v="108.33"/>
    <m/>
    <n v="259.47000000000003"/>
    <n v="1.4150872617907586E-2"/>
    <n v="0"/>
    <n v="-2579.96"/>
    <m/>
    <s v="Challenge forfait"/>
    <n v="0.12"/>
    <n v="0.12"/>
    <n v="31.136400000000002"/>
    <m/>
    <n v="31.136400000000002"/>
    <s v="VWB"/>
    <n v="0"/>
    <m/>
    <n v="0"/>
    <n v="1"/>
    <m/>
    <m/>
    <n v="0"/>
    <s v="Valauto Hainaut"/>
    <s v="AUDI"/>
    <m/>
    <s v="Valauto Hainaut AUDI"/>
    <n v="367.8"/>
    <n v="1.4150872617907586E-2"/>
    <s v="NON"/>
  </r>
  <r>
    <x v="6"/>
    <s v="C"/>
    <x v="5"/>
    <x v="54"/>
    <d v="2026-02-24T00:00:00"/>
    <m/>
    <m/>
    <m/>
    <m/>
    <m/>
    <n v="0"/>
    <s v="VANLI"/>
    <n v="520803"/>
    <n v="803"/>
    <s v="WAUZZZGB3TR027442"/>
    <s v="DARRAS PASCAL"/>
    <s v="A1"/>
    <n v="23166.33"/>
    <n v="2825"/>
    <n v="25991.33"/>
    <n v="95"/>
    <n v="500.17"/>
    <n v="108.33"/>
    <m/>
    <n v="391.84000000000003"/>
    <n v="1.9243724734363341E-2"/>
    <n v="0"/>
    <n v="-1800"/>
    <m/>
    <m/>
    <n v="0.13"/>
    <n v="0.13"/>
    <n v="50.939200000000007"/>
    <m/>
    <n v="50.939200000000007"/>
    <s v=""/>
    <n v="0"/>
    <n v="50"/>
    <n v="1"/>
    <n v="1"/>
    <m/>
    <m/>
    <n v="1"/>
    <s v="Valauto Hainaut"/>
    <s v="AUDI"/>
    <m/>
    <s v="Valauto Hainaut AUDI"/>
    <n v="500.17"/>
    <n v="1.9243724734363341E-2"/>
    <s v="NON"/>
  </r>
  <r>
    <x v="6"/>
    <s v="C"/>
    <x v="5"/>
    <x v="9"/>
    <d v="2026-04-03T00:00:00"/>
    <m/>
    <m/>
    <m/>
    <m/>
    <m/>
    <n v="0"/>
    <s v="VANLI"/>
    <n v="520805"/>
    <n v="805"/>
    <s v="WAUZZZFZ3TP047149"/>
    <s v="DEWATINES ISABELLE"/>
    <s v="Q4 e-tron"/>
    <n v="38616.33"/>
    <n v="791.67"/>
    <n v="39408"/>
    <n v="21"/>
    <n v="197.86999999999998"/>
    <n v="108.33"/>
    <m/>
    <n v="89.539999999999978"/>
    <n v="5.0210617133576935E-3"/>
    <n v="0"/>
    <n v="-394.08"/>
    <m/>
    <m/>
    <n v="0.1"/>
    <n v="0.1"/>
    <n v="8.9539999999999988"/>
    <m/>
    <n v="8.9539999999999988"/>
    <s v="VWB"/>
    <n v="0"/>
    <m/>
    <n v="0"/>
    <n v="1"/>
    <m/>
    <m/>
    <n v="0"/>
    <s v="Valauto Hainaut"/>
    <s v="AUDI"/>
    <m/>
    <s v="Valauto Hainaut AUDI"/>
    <n v="197.86999999999998"/>
    <n v="5.0210617133576935E-3"/>
    <s v="NON"/>
  </r>
  <r>
    <x v="6"/>
    <s v="C"/>
    <x v="5"/>
    <x v="48"/>
    <d v="2026-05-19T00:00:00"/>
    <m/>
    <m/>
    <m/>
    <m/>
    <m/>
    <n v="0"/>
    <s v="VANLI"/>
    <n v="520812"/>
    <n v="812"/>
    <s v="WAUZZZFJXT1078623"/>
    <s v="MARECHAL BRIGITTE"/>
    <s v="Q3"/>
    <n v="39750"/>
    <n v="8285.01"/>
    <n v="48035.01"/>
    <n v="21"/>
    <n v="506.88"/>
    <n v="108.33"/>
    <m/>
    <n v="398.55"/>
    <n v="1.0552303413697634E-2"/>
    <n v="0"/>
    <n v="-1921.4"/>
    <m/>
    <m/>
    <n v="0.08"/>
    <n v="0.1"/>
    <n v="31.884"/>
    <m/>
    <n v="31.884"/>
    <s v=""/>
    <n v="30"/>
    <n v="50"/>
    <n v="1"/>
    <n v="1"/>
    <m/>
    <m/>
    <n v="1"/>
    <s v="Valauto Hainaut"/>
    <s v="AUDI"/>
    <m/>
    <s v="Valauto Hainaut AUDI"/>
    <n v="506.88"/>
    <n v="1.0552303413697634E-2"/>
    <s v="NON"/>
  </r>
  <r>
    <x v="6"/>
    <s v="C"/>
    <x v="0"/>
    <x v="97"/>
    <d v="2026-02-02T00:00:00"/>
    <m/>
    <m/>
    <m/>
    <m/>
    <m/>
    <n v="0"/>
    <s v="VACLE"/>
    <n v="521012"/>
    <n v="1012"/>
    <s v="WVWZZZAW6RU066594"/>
    <s v="VERWAERDE MARYVONNE"/>
    <s v="POLO"/>
    <n v="21176.5"/>
    <n v="891.67"/>
    <n v="22068.17"/>
    <n v="416"/>
    <n v="1354.18"/>
    <n v="95"/>
    <m/>
    <n v="1259.18"/>
    <n v="6.1363493212169391E-2"/>
    <n v="0"/>
    <n v="0"/>
    <m/>
    <m/>
    <n v="0.13"/>
    <n v="0.13"/>
    <n v="163.69340000000003"/>
    <m/>
    <n v="163.69340000000003"/>
    <s v=""/>
    <n v="30"/>
    <m/>
    <n v="0"/>
    <n v="1"/>
    <m/>
    <m/>
    <n v="0"/>
    <s v="Valauto Hainaut"/>
    <s v="VOLKSWAGEN"/>
    <m/>
    <s v="Valauto Hainaut VW"/>
    <n v="1354.18"/>
    <n v="6.1363493212169391E-2"/>
    <s v="NON"/>
  </r>
  <r>
    <x v="6"/>
    <s v="C"/>
    <x v="4"/>
    <x v="70"/>
    <d v="2026-05-20T00:00:00"/>
    <m/>
    <m/>
    <m/>
    <m/>
    <m/>
    <n v="0"/>
    <s v="VANBU"/>
    <n v="521064"/>
    <n v="1064"/>
    <s v="WV1ZZZSY9T9044640"/>
    <s v="BARRE CHAUFFAGE"/>
    <s v="LT/CRAFTER"/>
    <n v="48477.5"/>
    <n v="3081"/>
    <n v="51558.5"/>
    <n v="11"/>
    <n v="457.99"/>
    <n v="95"/>
    <m/>
    <n v="362.99"/>
    <n v="8.8829194022324153E-3"/>
    <n v="0"/>
    <n v="-500"/>
    <m/>
    <m/>
    <n v="0.1"/>
    <n v="0.1"/>
    <n v="36.298999999999999"/>
    <m/>
    <n v="36.298999999999999"/>
    <s v=""/>
    <m/>
    <m/>
    <n v="0"/>
    <n v="1"/>
    <m/>
    <m/>
    <n v="0"/>
    <s v="Valauto Hainaut"/>
    <s v="VUL"/>
    <m/>
    <s v="Valauto Hainaut VW"/>
    <n v="457.99"/>
    <n v="8.8829194022324153E-3"/>
    <s v="NON"/>
  </r>
  <r>
    <x v="6"/>
    <s v="C"/>
    <x v="4"/>
    <x v="59"/>
    <d v="2026-03-19T00:00:00"/>
    <m/>
    <m/>
    <m/>
    <m/>
    <m/>
    <n v="0"/>
    <s v="VANBU"/>
    <n v="521065"/>
    <n v="1065"/>
    <s v="WV3ZZZSZ2T9002441"/>
    <s v="JARDIN PLUS"/>
    <s v="LT/CRAFTER"/>
    <n v="47637.5"/>
    <n v="9667"/>
    <n v="57304.5"/>
    <n v="44"/>
    <n v="1734.14"/>
    <n v="95"/>
    <m/>
    <n v="1639.14"/>
    <n v="3.0261846800862063E-2"/>
    <n v="-1432.62"/>
    <n v="-1200"/>
    <m/>
    <m/>
    <n v="0.13"/>
    <n v="0.12"/>
    <n v="213.08820000000003"/>
    <m/>
    <n v="213.08820000000003"/>
    <s v="VWB"/>
    <m/>
    <m/>
    <n v="0"/>
    <n v="1"/>
    <m/>
    <m/>
    <n v="0"/>
    <s v="Valauto Hainaut"/>
    <s v="VUL"/>
    <m/>
    <s v="Valauto Hainaut VW"/>
    <n v="1734.14"/>
    <n v="3.0261846800862063E-2"/>
    <s v="NON"/>
  </r>
  <r>
    <x v="6"/>
    <s v="C"/>
    <x v="4"/>
    <x v="18"/>
    <d v="2026-06-02T00:00:00"/>
    <m/>
    <m/>
    <m/>
    <m/>
    <m/>
    <n v="0"/>
    <s v="VANBU"/>
    <n v="521070"/>
    <n v="1070"/>
    <s v="WV1ZZZSY3T9038378"/>
    <s v="ECLAT"/>
    <s v="LT/CRAFTER"/>
    <n v="42897.5"/>
    <n v="1476"/>
    <n v="44373.5"/>
    <n v="12"/>
    <n v="1216.23"/>
    <n v="95"/>
    <m/>
    <n v="1121.23"/>
    <n v="2.7408926498923909E-2"/>
    <n v="-500"/>
    <n v="0"/>
    <m/>
    <m/>
    <n v="0.1"/>
    <n v="0.1"/>
    <n v="112.123"/>
    <m/>
    <n v="112.123"/>
    <s v="VWB"/>
    <m/>
    <m/>
    <n v="0"/>
    <n v="1"/>
    <m/>
    <m/>
    <n v="0"/>
    <s v="Valauto Hainaut"/>
    <s v="VUL"/>
    <m/>
    <s v="Valauto Hainaut VW"/>
    <n v="1216.23"/>
    <n v="2.7408926498923909E-2"/>
    <s v="NON"/>
  </r>
  <r>
    <x v="6"/>
    <s v="C"/>
    <x v="4"/>
    <x v="116"/>
    <d v="2026-06-05T00:00:00"/>
    <m/>
    <m/>
    <m/>
    <m/>
    <m/>
    <m/>
    <s v="VANBU"/>
    <n v="521087"/>
    <n v="1087"/>
    <s v="WV2ZZZEB5TH045096"/>
    <s v="SERIN PIERRE"/>
    <s v="ID BUZZ"/>
    <n v="43566.43"/>
    <n v="1625"/>
    <n v="45191.43"/>
    <n v="7"/>
    <n v="1547.7"/>
    <n v="95"/>
    <m/>
    <n v="1452.7"/>
    <n v="3.4247643856368346E-2"/>
    <n v="0"/>
    <n v="-6000"/>
    <m/>
    <m/>
    <n v="0.1"/>
    <n v="0.1"/>
    <n v="145.27000000000001"/>
    <m/>
    <n v="145.27000000000001"/>
    <s v="VWB"/>
    <n v="0"/>
    <m/>
    <n v="0"/>
    <n v="1"/>
    <m/>
    <m/>
    <n v="0"/>
    <s v="Valauto Hainaut"/>
    <s v="VUL"/>
    <m/>
    <s v="Valauto Hainaut VW"/>
    <n v="1547.7"/>
    <n v="3.4247643856368346E-2"/>
    <s v="NON"/>
  </r>
  <r>
    <x v="6"/>
    <s v="C"/>
    <x v="4"/>
    <x v="67"/>
    <d v="2026-04-28T00:00:00"/>
    <m/>
    <m/>
    <m/>
    <s v="x"/>
    <s v="X"/>
    <n v="-17000"/>
    <s v="VANBU"/>
    <n v="521094"/>
    <n v="1094"/>
    <s v="WV3ZZZSZXT9003482"/>
    <s v="HOME SPIRIT"/>
    <s v="LT/CRAFTER"/>
    <n v="49237.5"/>
    <n v="17570"/>
    <n v="66807.5"/>
    <n v="4"/>
    <n v="2099.2199999999998"/>
    <n v="95"/>
    <m/>
    <n v="2004.2199999999998"/>
    <n v="3.1421921191482988E-2"/>
    <n v="0"/>
    <n v="-1000"/>
    <m/>
    <s v="solde client "/>
    <n v="0.1"/>
    <n v="0.1"/>
    <n v="200.422"/>
    <m/>
    <n v="200.422"/>
    <s v="VWB"/>
    <m/>
    <m/>
    <n v="0"/>
    <n v="1"/>
    <m/>
    <m/>
    <n v="0"/>
    <s v="Valauto Hainaut"/>
    <s v="VUL"/>
    <m/>
    <s v="Valauto Hainaut VW"/>
    <n v="2099.2199999999998"/>
    <n v="3.1421921191482988E-2"/>
    <s v="NON"/>
  </r>
  <r>
    <x v="6"/>
    <s v="NC"/>
    <x v="4"/>
    <x v="84"/>
    <d v="2026-05-22T00:00:00"/>
    <m/>
    <m/>
    <s v="x"/>
    <m/>
    <m/>
    <n v="0"/>
    <s v="VANBU"/>
    <n v="521102"/>
    <n v="1102"/>
    <s v="WV3ZZZSZ8T9007479"/>
    <s v="DISTRI EXPRESS"/>
    <s v="LT/CRAFTER"/>
    <n v="49237.5"/>
    <n v="17570"/>
    <n v="66807.5"/>
    <n v="29"/>
    <n v="-408.47000000000025"/>
    <n v="2052.5"/>
    <m/>
    <n v="-2460.9700000000003"/>
    <n v="-6.1141338921528307E-3"/>
    <n v="0"/>
    <n v="-2101.9699999999998"/>
    <m/>
    <s v="Aide Julien non justifiées"/>
    <n v="0.1"/>
    <n v="0.1"/>
    <n v="-246.09700000000004"/>
    <m/>
    <n v="-246.09700000000004"/>
    <s v="VWB"/>
    <m/>
    <m/>
    <n v="0"/>
    <n v="1"/>
    <m/>
    <m/>
    <n v="0"/>
    <s v="Valauto Hainaut"/>
    <s v="VUL"/>
    <m/>
    <s v="Valauto Hainaut VW"/>
    <n v="-408.47000000000025"/>
    <n v="-6.1141338921528307E-3"/>
    <s v="OUI"/>
  </r>
  <r>
    <x v="6"/>
    <s v="NC"/>
    <x v="4"/>
    <x v="50"/>
    <d v="2026-01-20T00:00:00"/>
    <m/>
    <m/>
    <s v="x"/>
    <m/>
    <m/>
    <n v="0"/>
    <s v="VSNBU"/>
    <n v="521117"/>
    <n v="117"/>
    <s v="WV4ZZZTV8SK089051"/>
    <s v="EBRC"/>
    <s v="TRANSPORTER"/>
    <n v="44293.1"/>
    <n v="4782"/>
    <n v="49075.1"/>
    <n v="12"/>
    <n v="1321.9"/>
    <n v="95"/>
    <m/>
    <n v="1226.9000000000001"/>
    <n v="2.6936267068228086E-2"/>
    <n v="0"/>
    <n v="-3500"/>
    <m/>
    <s v="Justif non valide"/>
    <n v="0.1"/>
    <n v="0.1"/>
    <n v="122.69000000000001"/>
    <m/>
    <n v="122.69000000000001"/>
    <s v="VWB"/>
    <m/>
    <n v="20"/>
    <n v="1"/>
    <n v="1"/>
    <m/>
    <m/>
    <n v="1"/>
    <s v="Valauto Hainaut"/>
    <s v="VUL"/>
    <m/>
    <s v="Sociétés EST"/>
    <n v="1321.9"/>
    <n v="2.6936267068228086E-2"/>
    <s v="NON"/>
  </r>
  <r>
    <x v="6"/>
    <s v="C"/>
    <x v="4"/>
    <x v="29"/>
    <d v="2026-03-06T00:00:00"/>
    <m/>
    <m/>
    <m/>
    <m/>
    <m/>
    <n v="0"/>
    <s v="VANBU"/>
    <n v="521120"/>
    <n v="120"/>
    <s v="WV2ZZZSK0TX024117"/>
    <s v="YANARA TECHNOLOGIES"/>
    <s v="CADDY"/>
    <n v="35540.83"/>
    <n v="2351.66"/>
    <n v="37892.490000000005"/>
    <n v="145"/>
    <n v="4657.22"/>
    <n v="95"/>
    <m/>
    <n v="4562.22"/>
    <n v="0.1229061484214946"/>
    <n v="-2143.44"/>
    <n v="-500"/>
    <m/>
    <m/>
    <n v="0.13"/>
    <n v="0.12"/>
    <n v="593.08860000000004"/>
    <m/>
    <n v="593.08860000000004"/>
    <s v="VWB"/>
    <m/>
    <m/>
    <n v="0"/>
    <n v="1"/>
    <m/>
    <m/>
    <n v="0"/>
    <s v="Valauto Hainaut"/>
    <s v="VUL"/>
    <m/>
    <s v="Valauto Hainaut VW"/>
    <n v="4657.22"/>
    <n v="0.1229061484214946"/>
    <s v="NON"/>
  </r>
  <r>
    <x v="6"/>
    <s v="NP"/>
    <x v="4"/>
    <x v="101"/>
    <d v="2026-03-25T00:00:00"/>
    <m/>
    <m/>
    <m/>
    <s v="x"/>
    <m/>
    <n v="-486.76"/>
    <s v="VRTVA"/>
    <n v="521141"/>
    <n v="141"/>
    <s v="WV1ZZZSK4TX024187"/>
    <s v="DURAND  CHRISTOPHE"/>
    <s v="CADDY"/>
    <n v="30182.5"/>
    <n v="640"/>
    <n v="30822.5"/>
    <n v="158"/>
    <n v="1603.01"/>
    <n v="95"/>
    <m/>
    <n v="1508.01"/>
    <n v="5.2007786519587963E-2"/>
    <n v="-1849.35"/>
    <n v="-1200"/>
    <m/>
    <s v="solde client doublon rgt f44077"/>
    <n v="0.12"/>
    <n v="0.12"/>
    <n v="180.96119999999999"/>
    <m/>
    <n v="180.96119999999999"/>
    <s v="VWB"/>
    <m/>
    <m/>
    <n v="0"/>
    <n v="1"/>
    <m/>
    <m/>
    <n v="0"/>
    <s v="Valauto Hainaut"/>
    <s v="VUL"/>
    <m/>
    <s v="Valauto PRO NORD"/>
    <n v="1603.01"/>
    <n v="5.2007786519587963E-2"/>
    <s v="NON"/>
  </r>
  <r>
    <x v="6"/>
    <s v="C"/>
    <x v="4"/>
    <x v="121"/>
    <d v="2026-03-12T00:00:00"/>
    <m/>
    <m/>
    <m/>
    <m/>
    <m/>
    <n v="0"/>
    <s v="VANBU"/>
    <n v="521142"/>
    <n v="142"/>
    <s v="WV4ZZZTV0SK086564"/>
    <s v="MCCM"/>
    <s v="TRANSPORTER"/>
    <n v="37433.1"/>
    <n v="2225"/>
    <n v="39658.1"/>
    <n v="98"/>
    <n v="1024.02"/>
    <n v="95"/>
    <m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s v="VUL"/>
    <m/>
    <s v="Valauto Hainaut VW"/>
    <n v="1024.02"/>
    <n v="2.5821206764822319E-2"/>
    <s v="NON"/>
  </r>
  <r>
    <x v="6"/>
    <s v="C"/>
    <x v="4"/>
    <x v="26"/>
    <d v="2026-02-11T00:00:00"/>
    <m/>
    <m/>
    <m/>
    <m/>
    <m/>
    <n v="0"/>
    <s v="VANBU"/>
    <n v="521158"/>
    <n v="158"/>
    <s v="WV1ZZZSK8TX050355"/>
    <s v="FORETS ET PAYSAGES"/>
    <s v="CADDY"/>
    <n v="36052.5"/>
    <n v="1350"/>
    <n v="37402.5"/>
    <n v="7"/>
    <n v="712.14"/>
    <n v="95"/>
    <m/>
    <n v="617.14"/>
    <n v="1.9039903749749346E-2"/>
    <n v="0"/>
    <n v="0"/>
    <m/>
    <m/>
    <n v="0.1"/>
    <n v="0.1"/>
    <n v="61.713999999999999"/>
    <m/>
    <n v="61.713999999999999"/>
    <s v=""/>
    <m/>
    <n v="20"/>
    <n v="1"/>
    <n v="1"/>
    <m/>
    <m/>
    <n v="1"/>
    <s v="Valauto Hainaut"/>
    <s v="VUL"/>
    <m/>
    <s v="Valauto Hainaut VW"/>
    <n v="712.14"/>
    <n v="1.9039903749749346E-2"/>
    <s v="NON"/>
  </r>
  <r>
    <x v="5"/>
    <s v="C"/>
    <x v="2"/>
    <x v="116"/>
    <d v="2026-06-05T00:00:00"/>
    <m/>
    <m/>
    <m/>
    <m/>
    <m/>
    <n v="0"/>
    <s v="VSJTI"/>
    <n v="521337"/>
    <n v="337"/>
    <s v="TMBER6PJ2T4025492"/>
    <s v="ENVU2"/>
    <s v="FABIA"/>
    <n v="23941.67"/>
    <n v="250"/>
    <n v="24191.67"/>
    <n v="255"/>
    <n v="591.41"/>
    <n v="35.01"/>
    <m/>
    <n v="556.4"/>
    <n v="2.4446844719690705E-2"/>
    <n v="-2903"/>
    <n v="0"/>
    <m/>
    <m/>
    <n v="0.13"/>
    <n v="0.13"/>
    <n v="72.331999999999994"/>
    <m/>
    <n v="72.331999999999994"/>
    <s v="VWB"/>
    <m/>
    <n v="20"/>
    <n v="1"/>
    <n v="1"/>
    <m/>
    <m/>
    <n v="1"/>
    <s v="Valauto Cambrai"/>
    <s v="SKODA"/>
    <m/>
    <s v="Sociétés EST"/>
    <n v="591.41"/>
    <n v="2.4446844719690705E-2"/>
    <s v="NON"/>
  </r>
  <r>
    <x v="5"/>
    <s v="C"/>
    <x v="6"/>
    <x v="14"/>
    <d v="2026-05-27T00:00:00"/>
    <m/>
    <m/>
    <m/>
    <m/>
    <m/>
    <n v="0"/>
    <s v="CAEBR"/>
    <n v="521403"/>
    <n v="403"/>
    <s v="VSSZZZKJ3TR565428"/>
    <s v="LEMAIRE DAMIEN"/>
    <s v="IBIZA"/>
    <n v="17905"/>
    <n v="2904.19"/>
    <n v="20809.189999999999"/>
    <n v="170"/>
    <n v="232.98"/>
    <n v="36"/>
    <m/>
    <n v="196.98"/>
    <n v="1.1196014837675084E-2"/>
    <n v="-2913.29"/>
    <n v="0"/>
    <m/>
    <m/>
    <n v="0.12"/>
    <n v="0.12"/>
    <n v="23.637599999999999"/>
    <m/>
    <n v="23.637599999999999"/>
    <s v="VWB"/>
    <n v="0"/>
    <m/>
    <n v="0"/>
    <n v="1"/>
    <m/>
    <m/>
    <n v="0"/>
    <s v="Valauto Cambrai"/>
    <s v="SEAT"/>
    <m/>
    <s v="Valauto Cambrai"/>
    <n v="232.98"/>
    <n v="1.1196014837675084E-2"/>
    <s v="NON"/>
  </r>
  <r>
    <x v="1"/>
    <s v="C"/>
    <x v="2"/>
    <x v="40"/>
    <d v="2026-01-06T00:00:00"/>
    <m/>
    <m/>
    <m/>
    <m/>
    <m/>
    <n v="0"/>
    <s v="RQTHC"/>
    <n v="521421"/>
    <n v="1421"/>
    <s v="TMBJR8NXXTY033494"/>
    <s v="MOUTON TATIANA"/>
    <s v="OCTAVIA"/>
    <n v="29925"/>
    <n v="2825"/>
    <n v="32750"/>
    <n v="70"/>
    <n v="828.75"/>
    <n v="35"/>
    <m/>
    <n v="793.75"/>
    <n v="2.5305343511450383E-2"/>
    <n v="0"/>
    <n v="0"/>
    <m/>
    <m/>
    <n v="0.1"/>
    <n v="0.1"/>
    <n v="79.375"/>
    <m/>
    <n v="79.375"/>
    <s v="VWB"/>
    <m/>
    <m/>
    <n v="0"/>
    <n v="1"/>
    <m/>
    <m/>
    <n v="0"/>
    <s v="Valauto Roncq"/>
    <s v="SKODA"/>
    <m/>
    <s v="Valauto Roncq Skoda"/>
    <n v="828.75"/>
    <n v="2.5305343511450383E-2"/>
    <s v="NON"/>
  </r>
  <r>
    <x v="5"/>
    <s v="C"/>
    <x v="2"/>
    <x v="61"/>
    <d v="2026-04-07T00:00:00"/>
    <m/>
    <m/>
    <m/>
    <m/>
    <m/>
    <m/>
    <s v="VSJTI"/>
    <n v="521448"/>
    <n v="448"/>
    <s v="TMBER6PJ8T4077743"/>
    <s v="IPH INGENIERIE"/>
    <s v="FABIA"/>
    <n v="23941.67"/>
    <n v="0"/>
    <n v="23941.67"/>
    <n v="33"/>
    <n v="465.95"/>
    <n v="35"/>
    <m/>
    <n v="430.95"/>
    <n v="1.9461883820134519E-2"/>
    <n v="0"/>
    <n v="0"/>
    <m/>
    <m/>
    <n v="0.1"/>
    <n v="0.1"/>
    <n v="43.094999999999999"/>
    <m/>
    <n v="43.094999999999999"/>
    <s v="VWB"/>
    <n v="0"/>
    <n v="20"/>
    <n v="1"/>
    <n v="1"/>
    <m/>
    <m/>
    <n v="1"/>
    <s v="Valauto Cambrai"/>
    <s v="SKODA"/>
    <m/>
    <s v="Sociétés EST"/>
    <n v="465.95"/>
    <n v="1.9461883820134519E-2"/>
    <s v="NON"/>
  </r>
  <r>
    <x v="5"/>
    <s v="C"/>
    <x v="2"/>
    <x v="102"/>
    <d v="2026-04-27T00:00:00"/>
    <m/>
    <m/>
    <m/>
    <m/>
    <m/>
    <n v="0"/>
    <s v="CAMLA"/>
    <n v="521488"/>
    <n v="488"/>
    <s v="TMBRJ9NY0TF123144"/>
    <s v="SAS RHC RENOV"/>
    <s v="ELROQ"/>
    <n v="42391.66"/>
    <n v="4666.67"/>
    <n v="47058.33"/>
    <n v="26"/>
    <n v="976.18"/>
    <n v="35"/>
    <m/>
    <n v="941.18"/>
    <n v="2.0744042553146273E-2"/>
    <n v="-5882.3"/>
    <n v="0"/>
    <m/>
    <m/>
    <n v="0.1"/>
    <n v="0.13"/>
    <n v="94.117999999999995"/>
    <m/>
    <n v="94.117999999999995"/>
    <s v="VWB"/>
    <n v="0"/>
    <n v="50"/>
    <n v="1"/>
    <n v="1"/>
    <m/>
    <m/>
    <n v="1"/>
    <s v="Valauto Cambrai"/>
    <s v="SKODA"/>
    <m/>
    <s v="Valauto Cambrai"/>
    <n v="976.18"/>
    <n v="2.0744042553146273E-2"/>
    <s v="NON"/>
  </r>
  <r>
    <x v="5"/>
    <s v="C"/>
    <x v="2"/>
    <x v="48"/>
    <d v="2026-05-20T00:00:00"/>
    <m/>
    <m/>
    <m/>
    <m/>
    <m/>
    <n v="0"/>
    <s v="VSJTI"/>
    <n v="521496"/>
    <n v="496"/>
    <s v="TMBNG7NYXTF141264"/>
    <s v="ENVU2"/>
    <s v="ELROQ"/>
    <n v="27658.33"/>
    <n v="741.66"/>
    <n v="28399.99"/>
    <n v="22"/>
    <n v="836.59000000000015"/>
    <n v="35"/>
    <m/>
    <n v="801.59000000000015"/>
    <n v="2.9457404738522798E-2"/>
    <n v="-3500"/>
    <n v="0"/>
    <m/>
    <m/>
    <n v="0.13"/>
    <n v="0.13"/>
    <n v="104.20670000000003"/>
    <m/>
    <n v="104.20670000000003"/>
    <s v="VWB"/>
    <n v="0"/>
    <n v="20"/>
    <n v="1"/>
    <n v="1"/>
    <m/>
    <m/>
    <n v="1"/>
    <s v="Valauto Cambrai"/>
    <s v="SKODA"/>
    <m/>
    <s v="Sociétés EST"/>
    <n v="836.59000000000015"/>
    <n v="2.9457404738522798E-2"/>
    <s v="NON"/>
  </r>
  <r>
    <x v="5"/>
    <s v="C"/>
    <x v="2"/>
    <x v="73"/>
    <d v="2026-06-26T00:00:00"/>
    <m/>
    <m/>
    <m/>
    <m/>
    <m/>
    <m/>
    <s v="CATRE"/>
    <n v="521504"/>
    <n v="504"/>
    <s v="TMBNH7NY2TF144155"/>
    <s v="BESIN  MANON"/>
    <s v="ELROQ"/>
    <n v="35883.33"/>
    <n v="1733.32"/>
    <n v="37616.65"/>
    <n v="34"/>
    <n v="1044.07"/>
    <n v="35"/>
    <m/>
    <n v="1009.0699999999999"/>
    <n v="2.7755528469441057E-2"/>
    <n v="0"/>
    <n v="-4333"/>
    <m/>
    <m/>
    <n v="0.1"/>
    <n v="0.12"/>
    <n v="100.907"/>
    <m/>
    <n v="100.907"/>
    <s v=""/>
    <m/>
    <n v="50"/>
    <n v="1"/>
    <n v="1"/>
    <m/>
    <m/>
    <n v="1"/>
    <s v="Valauto Cambrai"/>
    <s v="SKODA"/>
    <m/>
    <s v="Valauto Cambrai"/>
    <n v="1044.07"/>
    <n v="2.7755528469441057E-2"/>
    <s v="NON"/>
  </r>
  <r>
    <x v="1"/>
    <s v="C"/>
    <x v="1"/>
    <x v="82"/>
    <d v="2026-03-13T00:00:00"/>
    <m/>
    <m/>
    <m/>
    <m/>
    <m/>
    <n v="0"/>
    <s v="VSRPO"/>
    <n v="521586"/>
    <n v="1586"/>
    <s v="VSSZZZK18TP025228"/>
    <s v="CHAB'FAMILY HOLDING"/>
    <s v="Cupra el-Born"/>
    <n v="33168"/>
    <n v="1387.5"/>
    <n v="34555.5"/>
    <n v="6"/>
    <n v="560.96"/>
    <n v="27"/>
    <m/>
    <n v="533.96"/>
    <n v="1.6233595230860501E-2"/>
    <n v="0"/>
    <n v="0"/>
    <m/>
    <m/>
    <n v="0.1"/>
    <n v="0.1"/>
    <n v="53.396000000000008"/>
    <m/>
    <n v="53.396000000000008"/>
    <s v=""/>
    <n v="0"/>
    <n v="0"/>
    <n v="0"/>
    <n v="1"/>
    <m/>
    <m/>
    <n v="0"/>
    <s v="Valauto Roncq"/>
    <s v="CUPRA"/>
    <m/>
    <s v="Sociétés NORD"/>
    <n v="560.96"/>
    <n v="1.6233595230860501E-2"/>
    <s v="NON"/>
  </r>
  <r>
    <x v="1"/>
    <s v="C"/>
    <x v="1"/>
    <x v="118"/>
    <d v="2026-04-23T00:00:00"/>
    <m/>
    <m/>
    <m/>
    <m/>
    <m/>
    <m/>
    <s v="VSRPO"/>
    <n v="521595"/>
    <n v="1595"/>
    <s v="VSSZZZKR7SA026961"/>
    <s v="VITTU DAVY"/>
    <s v="TAVASCAN"/>
    <n v="38154.33"/>
    <n v="1423.34"/>
    <n v="39577.67"/>
    <n v="49"/>
    <n v="2567.75"/>
    <n v="22"/>
    <m/>
    <n v="2545.75"/>
    <n v="6.4878756126876602E-2"/>
    <n v="0"/>
    <n v="0"/>
    <m/>
    <m/>
    <n v="0.1"/>
    <n v="0.1"/>
    <n v="254.57500000000002"/>
    <m/>
    <n v="254.57500000000002"/>
    <s v="VWB"/>
    <m/>
    <n v="20"/>
    <n v="1"/>
    <n v="1"/>
    <m/>
    <m/>
    <n v="1"/>
    <s v="Valauto Roncq"/>
    <s v="CUPRA"/>
    <m/>
    <s v="Sociétés NORD"/>
    <n v="2567.75"/>
    <n v="6.4878756126876602E-2"/>
    <s v="NON"/>
  </r>
  <r>
    <x v="1"/>
    <s v="C"/>
    <x v="2"/>
    <x v="108"/>
    <d v="2026-02-16T00:00:00"/>
    <m/>
    <m/>
    <m/>
    <m/>
    <m/>
    <n v="0"/>
    <s v="RQTHC"/>
    <n v="521613"/>
    <n v="1613"/>
    <s v="TMBNC7NY5TF126750"/>
    <s v="ANSELME  JONATHAN"/>
    <s v="ELROQ"/>
    <n v="30283.33"/>
    <n v="1000"/>
    <n v="31283.33"/>
    <n v="4"/>
    <n v="1433.42"/>
    <n v="35"/>
    <m/>
    <n v="1398.42"/>
    <n v="4.5820569613273264E-2"/>
    <n v="0"/>
    <n v="-3749"/>
    <m/>
    <m/>
    <n v="0.1"/>
    <n v="0.1"/>
    <n v="139.84200000000001"/>
    <m/>
    <n v="139.84200000000001"/>
    <s v="VWB"/>
    <m/>
    <m/>
    <n v="0"/>
    <n v="1"/>
    <m/>
    <m/>
    <n v="0"/>
    <s v="Valauto Roncq"/>
    <s v="SKODA"/>
    <m/>
    <s v="Valauto Roncq Skoda"/>
    <n v="1433.42"/>
    <n v="4.5820569613273264E-2"/>
    <s v="NON"/>
  </r>
  <r>
    <x v="1"/>
    <s v="C"/>
    <x v="2"/>
    <x v="30"/>
    <d v="2026-05-06T00:00:00"/>
    <m/>
    <m/>
    <m/>
    <m/>
    <m/>
    <n v="0"/>
    <s v="RQTHC"/>
    <n v="521614"/>
    <n v="1614"/>
    <s v="TMBNH7NY8TF161610"/>
    <s v="HAVOT KARINE"/>
    <s v="ELROQ"/>
    <n v="34983.33"/>
    <n v="583.33000000000004"/>
    <n v="35566.660000000003"/>
    <n v="39"/>
    <n v="1102.01"/>
    <n v="35.01"/>
    <m/>
    <n v="1067"/>
    <n v="3.0984354448801207E-2"/>
    <n v="0"/>
    <n v="0"/>
    <m/>
    <m/>
    <n v="0.1"/>
    <n v="0.1"/>
    <n v="106.7"/>
    <m/>
    <n v="106.7"/>
    <s v="VWB"/>
    <n v="0"/>
    <m/>
    <n v="0"/>
    <n v="1"/>
    <m/>
    <m/>
    <n v="0"/>
    <s v="Valauto Roncq"/>
    <s v="SKODA"/>
    <m/>
    <s v="Valauto Roncq Skoda"/>
    <n v="1102.01"/>
    <n v="3.0984354448801207E-2"/>
    <s v="NON"/>
  </r>
  <r>
    <x v="1"/>
    <s v="C"/>
    <x v="2"/>
    <x v="33"/>
    <d v="2026-03-31T00:00:00"/>
    <m/>
    <m/>
    <m/>
    <m/>
    <m/>
    <n v="0"/>
    <s v="RQTHC"/>
    <n v="521615"/>
    <n v="1615"/>
    <s v="TMBNH9NY9TF155620"/>
    <s v="DUBOIS DAVID"/>
    <s v="ELROQ"/>
    <n v="37691.660000000003"/>
    <n v="3983.33"/>
    <n v="41674.990000000005"/>
    <n v="11"/>
    <n v="2118.75"/>
    <n v="35.01"/>
    <m/>
    <n v="2083.7399999999998"/>
    <n v="5.0839844232716064E-2"/>
    <n v="0"/>
    <n v="0"/>
    <m/>
    <m/>
    <n v="0.1"/>
    <n v="0.1"/>
    <n v="208.374"/>
    <m/>
    <n v="208.374"/>
    <s v="VWB"/>
    <m/>
    <m/>
    <n v="0"/>
    <n v="1"/>
    <m/>
    <m/>
    <n v="0"/>
    <s v="Valauto Roncq"/>
    <s v="SKODA"/>
    <m/>
    <s v="Valauto Roncq Skoda"/>
    <n v="2118.75"/>
    <n v="5.0839844232716064E-2"/>
    <s v="NON"/>
  </r>
  <r>
    <x v="1"/>
    <s v="C"/>
    <x v="2"/>
    <x v="1"/>
    <d v="2026-01-31T00:00:00"/>
    <m/>
    <m/>
    <m/>
    <m/>
    <m/>
    <m/>
    <s v="RQTHC"/>
    <n v="521616"/>
    <n v="1616"/>
    <s v="TMBNG7NY5TF113257"/>
    <s v="DELMOTTE LAURENCE"/>
    <s v="ELROQ"/>
    <n v="27341.66"/>
    <n v="2441.67"/>
    <n v="29783.33"/>
    <n v="18"/>
    <n v="1375.25"/>
    <n v="35"/>
    <m/>
    <n v="1340.25"/>
    <n v="4.6175159057096703E-2"/>
    <n v="0"/>
    <n v="-3333.33"/>
    <m/>
    <m/>
    <n v="0.1"/>
    <n v="0.1"/>
    <n v="134.02500000000001"/>
    <m/>
    <n v="134.02500000000001"/>
    <s v="VWB"/>
    <m/>
    <m/>
    <n v="0"/>
    <n v="1"/>
    <m/>
    <m/>
    <n v="0"/>
    <s v="Valauto Roncq"/>
    <s v="SKODA"/>
    <m/>
    <s v="Valauto Roncq Skoda"/>
    <n v="1375.25"/>
    <n v="4.6175159057096703E-2"/>
    <s v="NON"/>
  </r>
  <r>
    <x v="1"/>
    <s v="C"/>
    <x v="2"/>
    <x v="79"/>
    <d v="2026-04-21T00:00:00"/>
    <m/>
    <m/>
    <m/>
    <m/>
    <m/>
    <n v="0"/>
    <s v="VSGNI"/>
    <n v="521634"/>
    <n v="1634"/>
    <s v="TMBGR6NW6T3047508"/>
    <s v="MERZOUK  DJERRIDI"/>
    <s v="KAMIQ/YETI"/>
    <n v="29675"/>
    <n v="833.33"/>
    <n v="30508.33"/>
    <n v="185"/>
    <n v="721.45"/>
    <n v="35"/>
    <m/>
    <n v="686.45"/>
    <n v="2.364763984131547E-2"/>
    <n v="-5186.42"/>
    <n v="0"/>
    <m/>
    <m/>
    <n v="0.13"/>
    <n v="0.13"/>
    <n v="89.238500000000002"/>
    <m/>
    <n v="89.238500000000002"/>
    <s v="VWB"/>
    <m/>
    <n v="20"/>
    <n v="1"/>
    <n v="1"/>
    <m/>
    <m/>
    <n v="1"/>
    <s v="Valauto Roncq"/>
    <s v="SKODA"/>
    <m/>
    <s v="Sociétés NORD"/>
    <n v="721.45"/>
    <n v="2.364763984131547E-2"/>
    <s v="NON"/>
  </r>
  <r>
    <x v="1"/>
    <s v="C"/>
    <x v="1"/>
    <x v="0"/>
    <d v="2026-01-19T00:00:00"/>
    <m/>
    <m/>
    <m/>
    <m/>
    <m/>
    <n v="0"/>
    <s v="RQNBA"/>
    <n v="521676"/>
    <n v="1676"/>
    <s v="VSSZZZKL5TR006206"/>
    <s v="LEROI CELINE"/>
    <s v="CUPRA LEON"/>
    <n v="33629.33"/>
    <n v="1204.17"/>
    <n v="34833.5"/>
    <n v="176"/>
    <n v="1191.4000000000001"/>
    <n v="22"/>
    <m/>
    <n v="1169.4000000000001"/>
    <n v="3.420270716408056E-2"/>
    <n v="-2786.68"/>
    <n v="-500"/>
    <m/>
    <m/>
    <n v="0.13"/>
    <n v="0.13"/>
    <n v="152.02200000000002"/>
    <m/>
    <n v="152.02200000000002"/>
    <s v=""/>
    <n v="0"/>
    <m/>
    <n v="0"/>
    <n v="1"/>
    <m/>
    <m/>
    <n v="0"/>
    <s v="Valauto Roncq"/>
    <s v="CUPRA"/>
    <m/>
    <s v="Valauto Roncq SEAT"/>
    <n v="1191.4000000000001"/>
    <n v="3.420270716408056E-2"/>
    <s v="NON"/>
  </r>
  <r>
    <x v="1"/>
    <s v="C"/>
    <x v="2"/>
    <x v="49"/>
    <d v="2026-03-20T00:00:00"/>
    <m/>
    <m/>
    <m/>
    <m/>
    <m/>
    <m/>
    <s v="RQTHC"/>
    <n v="521692"/>
    <n v="1692"/>
    <s v="TMBJF7NU5T5066753"/>
    <s v="VANDENBULCKE BRUNO"/>
    <s v="KAROQ"/>
    <n v="32766.67"/>
    <n v="1408.34"/>
    <n v="34175.009999999995"/>
    <n v="10"/>
    <n v="1341.1"/>
    <n v="35"/>
    <m/>
    <n v="1306.0999999999999"/>
    <n v="3.9242124581675329E-2"/>
    <n v="0"/>
    <n v="-2750"/>
    <m/>
    <m/>
    <n v="0.1"/>
    <n v="0.1"/>
    <n v="130.60999999999999"/>
    <m/>
    <n v="130.60999999999999"/>
    <s v=""/>
    <m/>
    <n v="50"/>
    <n v="1"/>
    <n v="1"/>
    <m/>
    <m/>
    <n v="1"/>
    <s v="Valauto Roncq"/>
    <s v="SKODA"/>
    <m/>
    <s v="Valauto Roncq Skoda"/>
    <n v="1341.1"/>
    <n v="3.9242124581675329E-2"/>
    <s v="NON"/>
  </r>
  <r>
    <x v="1"/>
    <s v="C"/>
    <x v="2"/>
    <x v="40"/>
    <d v="2026-01-07T00:00:00"/>
    <m/>
    <m/>
    <m/>
    <m/>
    <m/>
    <n v="0"/>
    <s v="RQTHC"/>
    <n v="521696"/>
    <n v="1696"/>
    <s v="TMBNC7NY9TF059649"/>
    <s v="BAILLIEUX LAETITIA"/>
    <s v="ELROQ"/>
    <n v="30283.33"/>
    <n v="1158.33"/>
    <n v="31441.660000000003"/>
    <n v="89"/>
    <n v="1471.79"/>
    <n v="35"/>
    <m/>
    <n v="1436.79"/>
    <n v="4.6810187502822682E-2"/>
    <n v="0"/>
    <n v="-3374"/>
    <m/>
    <m/>
    <n v="0.13"/>
    <n v="0.13"/>
    <n v="186.78270000000001"/>
    <m/>
    <n v="186.78270000000001"/>
    <s v="VWB"/>
    <n v="0"/>
    <m/>
    <n v="0"/>
    <n v="1"/>
    <m/>
    <m/>
    <n v="0"/>
    <s v="Valauto Roncq"/>
    <s v="SKODA"/>
    <m/>
    <s v="Valauto Roncq Skoda"/>
    <n v="1471.79"/>
    <n v="4.6810187502822682E-2"/>
    <s v="NON"/>
  </r>
  <r>
    <x v="1"/>
    <s v="C"/>
    <x v="2"/>
    <x v="40"/>
    <d v="2026-01-06T00:00:00"/>
    <m/>
    <m/>
    <m/>
    <m/>
    <m/>
    <n v="0"/>
    <s v="RQTHC"/>
    <n v="521697"/>
    <n v="1697"/>
    <s v="TMBNC7NY2TF055491"/>
    <s v="BARTHELS GUILLAUME"/>
    <s v="ELROQ"/>
    <n v="30633.33"/>
    <n v="1949.99"/>
    <n v="32583.320000000003"/>
    <n v="96"/>
    <n v="1012.48"/>
    <n v="35"/>
    <m/>
    <n v="977.48"/>
    <n v="3.10735677027387E-2"/>
    <n v="0"/>
    <n v="-4311.2"/>
    <m/>
    <m/>
    <n v="0.13"/>
    <n v="0.13"/>
    <n v="127.0724"/>
    <m/>
    <n v="127.0724"/>
    <s v="VWB"/>
    <n v="0"/>
    <m/>
    <n v="0"/>
    <n v="1"/>
    <m/>
    <m/>
    <n v="0"/>
    <s v="Valauto Roncq"/>
    <s v="SKODA"/>
    <m/>
    <s v="Valauto Roncq Skoda"/>
    <n v="1012.48"/>
    <n v="3.10735677027387E-2"/>
    <s v="NON"/>
  </r>
  <r>
    <x v="1"/>
    <s v="C"/>
    <x v="2"/>
    <x v="60"/>
    <d v="2026-02-25T00:00:00"/>
    <m/>
    <m/>
    <m/>
    <m/>
    <m/>
    <n v="0"/>
    <s v="LTMEL"/>
    <n v="521699"/>
    <n v="1699"/>
    <s v="TMBNH9NY4TF056025"/>
    <s v="CABRE"/>
    <s v="ELROQ"/>
    <n v="35291.660000000003"/>
    <n v="3316.66"/>
    <n v="38608.320000000007"/>
    <n v="146"/>
    <n v="421.09"/>
    <n v="35"/>
    <m/>
    <n v="386.09"/>
    <n v="1.0906716479763944E-2"/>
    <n v="0"/>
    <n v="-4475.88"/>
    <m/>
    <m/>
    <m/>
    <n v="0"/>
    <n v="0"/>
    <m/>
    <n v="0"/>
    <s v="VWB"/>
    <n v="0"/>
    <s v="0"/>
    <n v="1"/>
    <n v="1"/>
    <m/>
    <m/>
    <n v="1"/>
    <s v="Valauto Roncq"/>
    <s v="SKODA"/>
    <m/>
    <s v="Sociétés NORD"/>
    <n v="421.09"/>
    <n v="1.0906716479763944E-2"/>
    <s v="NON"/>
  </r>
  <r>
    <x v="1"/>
    <s v="NP"/>
    <x v="2"/>
    <x v="16"/>
    <d v="2026-01-28T00:00:00"/>
    <m/>
    <m/>
    <m/>
    <s v="x"/>
    <m/>
    <n v="594.38"/>
    <s v="LTMEL"/>
    <n v="521700"/>
    <n v="1700"/>
    <s v="TMBNH9NY6TF050534"/>
    <s v="ARVAL SERVICE LEASE"/>
    <s v="ELROQ"/>
    <n v="38000"/>
    <n v="1175"/>
    <n v="39175"/>
    <n v="138"/>
    <n v="818.57"/>
    <n v="35"/>
    <m/>
    <n v="783.57"/>
    <n v="2.0895213784301214E-2"/>
    <n v="-4994.18"/>
    <n v="0"/>
    <m/>
    <s v="ok vn payé / solde client facture atelier redeposée sur SY"/>
    <m/>
    <n v="0"/>
    <n v="0"/>
    <m/>
    <n v="0"/>
    <s v=""/>
    <n v="0"/>
    <s v="0"/>
    <n v="1"/>
    <n v="1"/>
    <m/>
    <m/>
    <n v="1"/>
    <s v="Valauto Roncq"/>
    <s v="SKODA"/>
    <m/>
    <s v="Sociétés NORD"/>
    <n v="818.57"/>
    <n v="2.0895213784301214E-2"/>
    <s v="NON"/>
  </r>
  <r>
    <x v="1"/>
    <s v="C"/>
    <x v="2"/>
    <x v="74"/>
    <d v="2026-03-05T00:00:00"/>
    <m/>
    <m/>
    <m/>
    <m/>
    <m/>
    <n v="0"/>
    <s v="RQNRA"/>
    <n v="521706"/>
    <n v="1706"/>
    <s v="TMBEP6PJ3T4040508"/>
    <s v="TAVERNE EMILIE"/>
    <s v="FABIA"/>
    <n v="19775"/>
    <n v="808.33"/>
    <n v="20583.330000000002"/>
    <n v="125"/>
    <n v="536.66999999999996"/>
    <n v="35"/>
    <m/>
    <n v="501.66999999999996"/>
    <n v="2.6073040659601723E-2"/>
    <n v="0"/>
    <n v="-2550"/>
    <m/>
    <m/>
    <n v="0.13"/>
    <n v="0.13"/>
    <n v="65.217100000000002"/>
    <m/>
    <n v="65.217100000000002"/>
    <s v=""/>
    <m/>
    <m/>
    <n v="0"/>
    <n v="1"/>
    <m/>
    <m/>
    <n v="0"/>
    <s v="Valauto Roncq"/>
    <s v="SKODA"/>
    <m/>
    <s v="Valauto Roncq Skoda"/>
    <n v="536.66999999999996"/>
    <n v="2.6073040659601723E-2"/>
    <s v="NON"/>
  </r>
  <r>
    <x v="1"/>
    <s v="C"/>
    <x v="1"/>
    <x v="12"/>
    <d v="2026-05-07T00:00:00"/>
    <m/>
    <m/>
    <m/>
    <m/>
    <m/>
    <n v="0"/>
    <s v="RQHWI"/>
    <n v="521714"/>
    <n v="1714"/>
    <s v="VSSZZZK19TP032964"/>
    <s v="DERVEAUX NICOLAS"/>
    <s v="Cupra el-Born"/>
    <n v="30751.33"/>
    <n v="262.5"/>
    <n v="31013.83"/>
    <n v="15"/>
    <n v="1422.95"/>
    <n v="27"/>
    <m/>
    <n v="1395.95"/>
    <n v="4.5881143992857379E-2"/>
    <n v="0"/>
    <n v="-2917"/>
    <m/>
    <m/>
    <n v="0.08"/>
    <n v="7.0000000000000007E-2"/>
    <n v="111.676"/>
    <m/>
    <n v="111.676"/>
    <s v="VWB"/>
    <m/>
    <m/>
    <n v="0"/>
    <n v="1"/>
    <m/>
    <m/>
    <n v="0"/>
    <s v="Valauto Roncq"/>
    <s v="CUPRA"/>
    <m/>
    <s v="Valauto Roncq VW"/>
    <n v="1422.95"/>
    <n v="4.5881143992857379E-2"/>
    <s v="NON"/>
  </r>
  <r>
    <x v="1"/>
    <s v="C"/>
    <x v="1"/>
    <x v="69"/>
    <d v="2026-06-17T00:00:00"/>
    <m/>
    <m/>
    <m/>
    <m/>
    <m/>
    <n v="0"/>
    <s v="RQTHC"/>
    <n v="521719"/>
    <n v="1719"/>
    <s v="VSSZZZKL3TR102450"/>
    <s v="DELRUE THOMAS"/>
    <s v="CUPRA LEON"/>
    <n v="39621"/>
    <n v="4704.16"/>
    <n v="44325.16"/>
    <n v="15"/>
    <n v="2033.95"/>
    <n v="22.01"/>
    <m/>
    <n v="2011.94"/>
    <n v="4.5887031203045853E-2"/>
    <n v="0"/>
    <n v="-5718.33"/>
    <m/>
    <m/>
    <n v="0.1"/>
    <n v="0.1"/>
    <n v="201.19400000000002"/>
    <m/>
    <n v="201.19400000000002"/>
    <s v="VWB"/>
    <m/>
    <m/>
    <n v="0"/>
    <n v="1"/>
    <m/>
    <m/>
    <n v="0"/>
    <s v="Valauto Roncq"/>
    <s v="CUPRA"/>
    <m/>
    <s v="Valauto Roncq Skoda"/>
    <n v="2033.95"/>
    <n v="4.5887031203045853E-2"/>
    <s v="NON"/>
  </r>
  <r>
    <x v="1"/>
    <s v="C"/>
    <x v="2"/>
    <x v="38"/>
    <d v="2026-04-10T00:00:00"/>
    <m/>
    <m/>
    <m/>
    <m/>
    <m/>
    <m/>
    <s v="RQTHC"/>
    <n v="521729"/>
    <n v="1729"/>
    <s v="TMBER6PJ4T4029544"/>
    <s v="FERNANDES MONTEIRO ARMANDO"/>
    <s v="FABIA"/>
    <n v="23941.67"/>
    <n v="250"/>
    <n v="24191.67"/>
    <n v="76"/>
    <n v="1053.75"/>
    <n v="35"/>
    <m/>
    <n v="1018.75"/>
    <n v="4.3558381872768608E-2"/>
    <n v="-416"/>
    <n v="-2550"/>
    <m/>
    <m/>
    <n v="0.13"/>
    <n v="0.13"/>
    <n v="132.4375"/>
    <m/>
    <n v="132.4375"/>
    <s v=""/>
    <m/>
    <m/>
    <n v="0"/>
    <n v="1"/>
    <m/>
    <m/>
    <n v="0"/>
    <s v="Valauto Roncq"/>
    <s v="SKODA"/>
    <m/>
    <s v="Valauto Roncq Skoda"/>
    <n v="1053.75"/>
    <n v="4.3558381872768608E-2"/>
    <s v="NON"/>
  </r>
  <r>
    <x v="1"/>
    <s v="C"/>
    <x v="2"/>
    <x v="102"/>
    <d v="2026-04-28T00:00:00"/>
    <m/>
    <m/>
    <m/>
    <m/>
    <m/>
    <n v="0"/>
    <s v="RQTHC"/>
    <n v="521732"/>
    <n v="1732"/>
    <s v="TMBJW9PS3TT041823"/>
    <s v="SAINTYVES PASCAL"/>
    <s v="KODIAQ"/>
    <n v="46641.66"/>
    <n v="7258.34"/>
    <n v="53900"/>
    <n v="165"/>
    <n v="1726.99"/>
    <n v="35"/>
    <m/>
    <n v="1691.99"/>
    <n v="3.2040630797773653E-2"/>
    <n v="-7433.01"/>
    <n v="0"/>
    <m/>
    <m/>
    <n v="0.13"/>
    <n v="0.13"/>
    <n v="219.95870000000002"/>
    <m/>
    <n v="219.95870000000002"/>
    <s v=""/>
    <m/>
    <m/>
    <n v="0"/>
    <n v="1"/>
    <m/>
    <m/>
    <n v="0"/>
    <s v="Valauto Roncq"/>
    <s v="SKODA"/>
    <m/>
    <s v="Valauto Roncq Skoda"/>
    <n v="1726.99"/>
    <n v="3.2040630797773653E-2"/>
    <s v="NON"/>
  </r>
  <r>
    <x v="1"/>
    <s v="C"/>
    <x v="1"/>
    <x v="41"/>
    <d v="2026-01-22T00:00:00"/>
    <m/>
    <m/>
    <m/>
    <m/>
    <m/>
    <n v="0"/>
    <s v="VSRPO"/>
    <n v="521734"/>
    <n v="1734"/>
    <s v="VSSZZZKL1TR028297"/>
    <s v="LA SEVE PAYSAGE"/>
    <s v="CUPRA LEON"/>
    <n v="39621"/>
    <n v="2279.17"/>
    <n v="41900.17"/>
    <n v="96"/>
    <n v="441.01"/>
    <n v="22"/>
    <m/>
    <n v="419.01"/>
    <n v="1.0525255625454503E-2"/>
    <n v="0"/>
    <n v="-5340.03"/>
    <m/>
    <m/>
    <n v="0.13"/>
    <n v="0.13"/>
    <n v="54.471299999999999"/>
    <m/>
    <n v="54.471299999999999"/>
    <s v="VWB"/>
    <m/>
    <n v="20"/>
    <n v="1"/>
    <n v="1"/>
    <m/>
    <m/>
    <n v="1"/>
    <s v="Valauto Roncq"/>
    <s v="CUPRA"/>
    <m/>
    <s v="Sociétés NORD"/>
    <n v="441.01"/>
    <n v="1.0525255625454503E-2"/>
    <s v="NON"/>
  </r>
  <r>
    <x v="1"/>
    <s v="C"/>
    <x v="1"/>
    <x v="15"/>
    <d v="2026-04-08T00:00:00"/>
    <m/>
    <m/>
    <m/>
    <m/>
    <m/>
    <n v="0"/>
    <s v="RQTHC"/>
    <n v="521742"/>
    <n v="1742"/>
    <s v="VSSZZZKP2T1010229"/>
    <s v="FINET LAURENT"/>
    <s v="TERRAMAR"/>
    <n v="38987.67"/>
    <n v="1065.83"/>
    <n v="40053.5"/>
    <n v="202"/>
    <n v="1258.7"/>
    <n v="22"/>
    <m/>
    <n v="1236.7"/>
    <n v="3.1425468435966893E-2"/>
    <n v="-4979.18"/>
    <n v="0"/>
    <m/>
    <m/>
    <n v="0.13"/>
    <n v="0.13"/>
    <n v="160.77100000000002"/>
    <m/>
    <n v="160.77100000000002"/>
    <s v="VWB"/>
    <m/>
    <m/>
    <n v="0"/>
    <n v="1"/>
    <m/>
    <m/>
    <n v="0"/>
    <s v="Valauto Roncq"/>
    <s v="CUPRA"/>
    <m/>
    <s v="Valauto Roncq Skoda"/>
    <n v="1258.7"/>
    <n v="3.1425468435966893E-2"/>
    <s v="NON"/>
  </r>
  <r>
    <x v="1"/>
    <s v="C"/>
    <x v="1"/>
    <x v="81"/>
    <d v="2026-01-13T00:00:00"/>
    <m/>
    <m/>
    <m/>
    <m/>
    <m/>
    <n v="0"/>
    <s v="RQNBA"/>
    <n v="521754"/>
    <n v="1754"/>
    <s v="VSSZZZK13TP008983"/>
    <s v="CATOIRE SERGINE"/>
    <s v="EL-BORN"/>
    <n v="30359.67"/>
    <n v="1337.5"/>
    <n v="31697.17"/>
    <n v="116"/>
    <n v="1074.01"/>
    <n v="27"/>
    <m/>
    <n v="1047.01"/>
    <n v="3.3883466568151041E-2"/>
    <n v="-183.04"/>
    <n v="-4620.63"/>
    <m/>
    <m/>
    <n v="0.13"/>
    <n v="0"/>
    <n v="136.1113"/>
    <m/>
    <n v="136.1113"/>
    <s v=""/>
    <n v="0"/>
    <n v="0"/>
    <n v="0"/>
    <n v="1"/>
    <m/>
    <m/>
    <n v="0"/>
    <s v="Valauto Roncq"/>
    <s v="CUPRA"/>
    <m/>
    <s v="Valauto Roncq SEAT"/>
    <n v="1074.01"/>
    <n v="3.3883466568151041E-2"/>
    <s v="NON"/>
  </r>
  <r>
    <x v="1"/>
    <s v="C"/>
    <x v="2"/>
    <x v="40"/>
    <d v="2026-01-05T00:00:00"/>
    <m/>
    <m/>
    <m/>
    <m/>
    <m/>
    <n v="0"/>
    <s v="RQTHC"/>
    <n v="521756"/>
    <n v="1756"/>
    <s v="TMBNH9NY8SF097479"/>
    <s v="DENIS NICOLAS"/>
    <s v="ELROQ"/>
    <n v="38000"/>
    <n v="583.33000000000004"/>
    <n v="38583.33"/>
    <n v="151"/>
    <n v="1162.5"/>
    <n v="35"/>
    <m/>
    <n v="1127.5"/>
    <n v="3.0129592235817904E-2"/>
    <n v="0"/>
    <n v="-5152.5"/>
    <m/>
    <m/>
    <n v="0.13"/>
    <n v="0.13"/>
    <n v="146.57500000000002"/>
    <m/>
    <n v="146.57500000000002"/>
    <s v="VWB"/>
    <n v="0"/>
    <s v="0"/>
    <n v="1"/>
    <n v="1"/>
    <n v="186"/>
    <d v="2026-03-31T00:00:00"/>
    <n v="1"/>
    <s v="Valauto Roncq"/>
    <s v="SKODA"/>
    <m/>
    <s v="Valauto Roncq Skoda"/>
    <n v="1348.5"/>
    <n v="3.4950326993548768E-2"/>
    <s v="NON"/>
  </r>
  <r>
    <x v="1"/>
    <s v="C"/>
    <x v="1"/>
    <x v="23"/>
    <d v="2026-06-19T00:00:00"/>
    <m/>
    <m/>
    <m/>
    <m/>
    <m/>
    <m/>
    <s v="RQNBA"/>
    <n v="521770"/>
    <n v="1770"/>
    <s v="VSSZZZKL2TR076469"/>
    <s v="MAREM CLAIRE"/>
    <s v="CUPRA LEON"/>
    <n v="39621"/>
    <n v="0"/>
    <n v="39621"/>
    <n v="38"/>
    <n v="789.42"/>
    <n v="22"/>
    <m/>
    <n v="767.42"/>
    <n v="1.9924282577421064E-2"/>
    <n v="0"/>
    <n v="0"/>
    <m/>
    <m/>
    <n v="0.1"/>
    <n v="0.1"/>
    <n v="76.742000000000004"/>
    <m/>
    <n v="76.742000000000004"/>
    <s v="VWB"/>
    <m/>
    <m/>
    <n v="0"/>
    <n v="1"/>
    <m/>
    <m/>
    <n v="0"/>
    <s v="Valauto Roncq"/>
    <s v="CUPRA"/>
    <m/>
    <s v="Valauto Roncq SEAT"/>
    <n v="789.42"/>
    <n v="1.9924282577421064E-2"/>
    <s v="NON"/>
  </r>
  <r>
    <x v="1"/>
    <s v="C"/>
    <x v="6"/>
    <x v="34"/>
    <d v="2026-03-31T00:00:00"/>
    <m/>
    <m/>
    <m/>
    <m/>
    <m/>
    <n v="0"/>
    <s v="RQNBA"/>
    <n v="521771"/>
    <n v="1771"/>
    <s v="VSSZZZKJ7TR552536"/>
    <s v="FEUILLOY FREDERIC"/>
    <s v="IBIZA"/>
    <n v="17613.330000000002"/>
    <n v="1463.33"/>
    <n v="19076.660000000003"/>
    <n v="22"/>
    <n v="561.25"/>
    <n v="36"/>
    <m/>
    <n v="525.25"/>
    <n v="2.9420768625115713E-2"/>
    <n v="0"/>
    <n v="-2725"/>
    <m/>
    <m/>
    <n v="7.0000000000000007E-2"/>
    <n v="7.0000000000000007E-2"/>
    <n v="36.767500000000005"/>
    <m/>
    <n v="36.767500000000005"/>
    <s v="VWB"/>
    <m/>
    <m/>
    <n v="0"/>
    <n v="1"/>
    <m/>
    <m/>
    <n v="0"/>
    <s v="Valauto Roncq"/>
    <s v="SEAT"/>
    <m/>
    <s v="Valauto Roncq SEAT"/>
    <n v="561.25"/>
    <n v="2.9420768625115713E-2"/>
    <s v="NON"/>
  </r>
  <r>
    <x v="1"/>
    <s v="C"/>
    <x v="6"/>
    <x v="33"/>
    <d v="2026-03-31T00:00:00"/>
    <m/>
    <m/>
    <m/>
    <m/>
    <m/>
    <n v="0"/>
    <s v="RQNBA"/>
    <n v="521773"/>
    <n v="1773"/>
    <s v="VSSZZZKJ8TR550763"/>
    <s v="VIRASONE ALLISSON"/>
    <s v="IBIZA"/>
    <n v="17613.330000000002"/>
    <n v="1463.33"/>
    <n v="19076.660000000003"/>
    <n v="147"/>
    <n v="718.21"/>
    <n v="36"/>
    <m/>
    <n v="682.21"/>
    <n v="3.7648624025379697E-2"/>
    <n v="0"/>
    <n v="-3345.73"/>
    <m/>
    <m/>
    <n v="0.13"/>
    <n v="0.13"/>
    <n v="88.687300000000008"/>
    <m/>
    <n v="88.687300000000008"/>
    <s v="VWB"/>
    <m/>
    <m/>
    <n v="0"/>
    <n v="1"/>
    <m/>
    <m/>
    <n v="0"/>
    <s v="Valauto Roncq"/>
    <s v="SEAT"/>
    <m/>
    <s v="Valauto Roncq SEAT"/>
    <n v="718.21"/>
    <n v="3.7648624025379697E-2"/>
    <s v="NON"/>
  </r>
  <r>
    <x v="1"/>
    <s v="C"/>
    <x v="1"/>
    <x v="24"/>
    <d v="2026-02-23T00:00:00"/>
    <m/>
    <m/>
    <m/>
    <m/>
    <m/>
    <n v="0"/>
    <s v="VSRPO"/>
    <n v="521782"/>
    <n v="1782"/>
    <s v="VSSZZZKMXTR035239"/>
    <s v="SARL ETS SERGE BAETENS"/>
    <s v="FORMENTOR"/>
    <n v="43075.17"/>
    <n v="666.67"/>
    <n v="43741.84"/>
    <n v="69"/>
    <n v="1334.27"/>
    <n v="22"/>
    <m/>
    <n v="1312.27"/>
    <n v="3.0503289299215582E-2"/>
    <n v="0"/>
    <n v="0"/>
    <m/>
    <m/>
    <n v="0.1"/>
    <n v="0.1"/>
    <n v="131.227"/>
    <m/>
    <n v="131.227"/>
    <s v="VWB"/>
    <n v="0"/>
    <n v="20"/>
    <n v="1"/>
    <n v="1"/>
    <m/>
    <m/>
    <n v="1"/>
    <s v="Valauto Roncq"/>
    <s v="CUPRA"/>
    <m/>
    <s v="Sociétés NORD"/>
    <n v="1334.27"/>
    <n v="3.0503289299215582E-2"/>
    <s v="NON"/>
  </r>
  <r>
    <x v="1"/>
    <s v="C"/>
    <x v="1"/>
    <x v="26"/>
    <d v="2026-02-13T00:00:00"/>
    <m/>
    <m/>
    <m/>
    <s v="x"/>
    <s v="X"/>
    <n v="45985.79"/>
    <s v="VSMGI"/>
    <n v="521787"/>
    <n v="1787"/>
    <s v="VSSZZZKM7TR017913"/>
    <s v="LABORATOIRE BIOVE ."/>
    <s v="FORMENTOR"/>
    <n v="43075.17"/>
    <n v="2664.17"/>
    <n v="45739.34"/>
    <n v="120"/>
    <n v="2340.3000000000002"/>
    <n v="22"/>
    <m/>
    <n v="2318.3000000000002"/>
    <n v="5.1166020322986741E-2"/>
    <n v="0"/>
    <n v="-6403.5"/>
    <m/>
    <s v="solde client mq financement payé à cambrai sur first"/>
    <n v="0.13"/>
    <n v="0.13"/>
    <n v="301.37900000000002"/>
    <m/>
    <n v="301.37900000000002"/>
    <s v="VWB"/>
    <m/>
    <n v="20"/>
    <n v="1"/>
    <n v="1"/>
    <m/>
    <m/>
    <n v="1"/>
    <s v="Valauto Roncq"/>
    <s v="CUPRA"/>
    <m/>
    <s v="Sociétés EST"/>
    <n v="2340.3000000000002"/>
    <n v="5.1166020322986741E-2"/>
    <s v="NON"/>
  </r>
  <r>
    <x v="1"/>
    <s v="NP"/>
    <x v="6"/>
    <x v="39"/>
    <d v="2026-01-16T00:00:00"/>
    <m/>
    <m/>
    <m/>
    <s v="x"/>
    <m/>
    <n v="100"/>
    <s v="RQNBA"/>
    <n v="521788"/>
    <n v="1788"/>
    <s v="VSSZZZKJXTR574417"/>
    <s v="DELESCLUSE CATHY"/>
    <s v="IBIZA"/>
    <n v="16791.669999999998"/>
    <n v="200"/>
    <n v="16991.669999999998"/>
    <n v="9"/>
    <n v="373.59000000000009"/>
    <n v="36"/>
    <m/>
    <n v="337.59000000000009"/>
    <n v="2.1986655814290185E-2"/>
    <n v="-2775"/>
    <n v="-106.17"/>
    <m/>
    <s v="solde client diff rgt 1er loyer"/>
    <n v="7.0000000000000007E-2"/>
    <n v="7.0000000000000007E-2"/>
    <n v="23.63130000000001"/>
    <m/>
    <n v="23.63130000000001"/>
    <s v="VWB"/>
    <m/>
    <m/>
    <n v="0"/>
    <n v="1"/>
    <m/>
    <m/>
    <n v="0"/>
    <s v="Valauto Roncq"/>
    <s v="SEAT"/>
    <m/>
    <s v="Valauto Roncq SEAT"/>
    <n v="373.59000000000009"/>
    <n v="2.1986655814290185E-2"/>
    <s v="NON"/>
  </r>
  <r>
    <x v="1"/>
    <s v="C"/>
    <x v="1"/>
    <x v="55"/>
    <d v="2026-05-11T00:00:00"/>
    <m/>
    <m/>
    <m/>
    <m/>
    <m/>
    <n v="0"/>
    <s v="RQTHC"/>
    <n v="521790"/>
    <n v="1790"/>
    <s v="VSSZZZKM8TR058700"/>
    <s v="ARTHEMIS"/>
    <s v="FORMENTOR"/>
    <n v="48254.33"/>
    <n v="8566.67"/>
    <n v="56821"/>
    <n v="67"/>
    <n v="1182.75"/>
    <n v="22"/>
    <m/>
    <n v="1160.75"/>
    <n v="2.0815367557769134E-2"/>
    <n v="0"/>
    <m/>
    <m/>
    <m/>
    <n v="0.1"/>
    <n v="0.1"/>
    <n v="116.075"/>
    <m/>
    <n v="116.075"/>
    <s v="VWB"/>
    <m/>
    <m/>
    <n v="0"/>
    <n v="1"/>
    <m/>
    <m/>
    <n v="0"/>
    <s v="Valauto Roncq"/>
    <s v="CUPRA"/>
    <m/>
    <s v="Valauto Roncq Skoda"/>
    <n v="1182.75"/>
    <n v="2.0815367557769134E-2"/>
    <s v="NON"/>
  </r>
  <r>
    <x v="1"/>
    <s v="C"/>
    <x v="1"/>
    <x v="11"/>
    <d v="2026-06-05T00:00:00"/>
    <m/>
    <m/>
    <m/>
    <m/>
    <m/>
    <n v="0"/>
    <s v="RQTHC"/>
    <n v="521792"/>
    <n v="1792"/>
    <s v="VSSZZZKL4TR100433"/>
    <s v="VANDENHEEDE MICKAEL"/>
    <s v="CUPRA LEON"/>
    <n v="42937.67"/>
    <n v="1129.17"/>
    <n v="44066.84"/>
    <n v="9"/>
    <n v="2229.52"/>
    <n v="22"/>
    <m/>
    <n v="2207.52"/>
    <n v="5.0594052126270009E-2"/>
    <n v="0"/>
    <n v="-5750"/>
    <m/>
    <m/>
    <n v="0.1"/>
    <n v="0.1"/>
    <n v="220.75200000000001"/>
    <m/>
    <n v="220.75200000000001"/>
    <s v="VWB"/>
    <m/>
    <m/>
    <n v="0"/>
    <n v="1"/>
    <m/>
    <m/>
    <n v="0"/>
    <s v="Valauto Roncq"/>
    <s v="CUPRA"/>
    <m/>
    <s v="Valauto Roncq Skoda"/>
    <n v="2229.52"/>
    <n v="5.0594052126270009E-2"/>
    <s v="NON"/>
  </r>
  <r>
    <x v="1"/>
    <s v="C"/>
    <x v="6"/>
    <x v="92"/>
    <d v="2026-02-27T00:00:00"/>
    <m/>
    <m/>
    <m/>
    <m/>
    <m/>
    <n v="0"/>
    <s v="RQNBA"/>
    <n v="521793"/>
    <n v="1793"/>
    <s v="VSSZZZKJXTR585398"/>
    <s v="COINCE AURELIE"/>
    <s v="ARONA"/>
    <n v="22955"/>
    <n v="623.34"/>
    <n v="23578.34"/>
    <n v="22"/>
    <n v="1066.73"/>
    <n v="36"/>
    <m/>
    <n v="1030.73"/>
    <n v="4.5241946634071779E-2"/>
    <n v="0"/>
    <n v="-3767"/>
    <m/>
    <m/>
    <n v="0.1"/>
    <n v="0.1"/>
    <n v="103.07300000000001"/>
    <m/>
    <n v="103.07300000000001"/>
    <s v="VWB"/>
    <m/>
    <s v="0"/>
    <n v="1"/>
    <n v="1"/>
    <m/>
    <m/>
    <n v="1"/>
    <s v="Valauto Roncq"/>
    <s v="SEAT"/>
    <m/>
    <s v="Valauto Roncq SEAT"/>
    <n v="1066.73"/>
    <n v="4.5241946634071779E-2"/>
    <s v="NON"/>
  </r>
  <r>
    <x v="1"/>
    <s v="C"/>
    <x v="6"/>
    <x v="47"/>
    <d v="2026-04-30T00:00:00"/>
    <m/>
    <m/>
    <m/>
    <s v="x"/>
    <s v="X"/>
    <n v="220"/>
    <s v="VSJTI"/>
    <n v="521794"/>
    <n v="1794"/>
    <s v="VSSZZZKJ2TR585749"/>
    <s v="SCIEGAJ YOHAN"/>
    <s v="IBIZA"/>
    <n v="17613.330000000002"/>
    <n v="779.17"/>
    <n v="18392.5"/>
    <n v="20"/>
    <n v="587.78"/>
    <n v="36"/>
    <m/>
    <n v="551.78"/>
    <n v="3.1957591409541929E-2"/>
    <n v="0"/>
    <n v="-735.71"/>
    <m/>
    <s v="ok solde voir 46700000 cambrai 2x110€"/>
    <n v="0.1"/>
    <n v="0.1"/>
    <n v="55.177999999999997"/>
    <m/>
    <n v="55.177999999999997"/>
    <s v="VWB"/>
    <n v="0"/>
    <n v="20"/>
    <n v="1"/>
    <n v="1"/>
    <m/>
    <m/>
    <n v="1"/>
    <s v="Valauto Roncq"/>
    <s v="SEAT"/>
    <m/>
    <s v="Sociétés EST"/>
    <n v="587.78"/>
    <n v="3.1957591409541929E-2"/>
    <s v="NON"/>
  </r>
  <r>
    <x v="1"/>
    <s v="C"/>
    <x v="6"/>
    <x v="47"/>
    <d v="2026-04-30T00:00:00"/>
    <m/>
    <m/>
    <m/>
    <s v="x"/>
    <s v="X"/>
    <n v="220"/>
    <s v="VSJTI"/>
    <n v="521795"/>
    <n v="1795"/>
    <s v="VSSZZZKJ0TR585846"/>
    <s v="SCIEGAJ YOHAN"/>
    <s v="IBIZA"/>
    <n v="17613.330000000002"/>
    <n v="779.17"/>
    <n v="18392.5"/>
    <n v="20"/>
    <n v="587.78"/>
    <n v="36"/>
    <m/>
    <n v="551.78"/>
    <n v="3.1957591409541929E-2"/>
    <n v="0"/>
    <n v="-735.71"/>
    <m/>
    <s v="ok solde voir 46700000 cambrai 2x110€"/>
    <n v="0.1"/>
    <n v="0.1"/>
    <n v="55.177999999999997"/>
    <m/>
    <n v="55.177999999999997"/>
    <s v="VWB"/>
    <n v="0"/>
    <n v="20"/>
    <n v="1"/>
    <n v="1"/>
    <m/>
    <m/>
    <n v="1"/>
    <s v="Valauto Roncq"/>
    <s v="SEAT"/>
    <m/>
    <s v="Sociétés EST"/>
    <n v="587.78"/>
    <n v="3.1957591409541929E-2"/>
    <s v="NON"/>
  </r>
  <r>
    <x v="6"/>
    <s v="C"/>
    <x v="5"/>
    <x v="93"/>
    <d v="2026-02-26T00:00:00"/>
    <m/>
    <m/>
    <m/>
    <m/>
    <m/>
    <n v="0"/>
    <s v="VANLI"/>
    <n v="521800"/>
    <n v="800"/>
    <s v="WAUZZZGB9TR027896"/>
    <s v="MOSTEFA  NOUNIA"/>
    <s v="A1"/>
    <n v="23166.33"/>
    <n v="2825"/>
    <n v="25991.33"/>
    <n v="94"/>
    <n v="679.51"/>
    <n v="108.33"/>
    <m/>
    <n v="571.17999999999995"/>
    <n v="2.6143717924400171E-2"/>
    <n v="0"/>
    <n v="-1000"/>
    <m/>
    <m/>
    <n v="0.13"/>
    <n v="0.13"/>
    <n v="74.253399999999999"/>
    <m/>
    <n v="74.253399999999999"/>
    <s v="VWB"/>
    <n v="0"/>
    <n v="50"/>
    <n v="1"/>
    <n v="1"/>
    <m/>
    <m/>
    <n v="1"/>
    <s v="Valauto Hainaut"/>
    <s v="AUDI"/>
    <m/>
    <s v="Valauto Hainaut AUDI"/>
    <n v="679.51"/>
    <n v="2.6143717924400171E-2"/>
    <s v="NON"/>
  </r>
  <r>
    <x v="6"/>
    <s v="C"/>
    <x v="5"/>
    <x v="49"/>
    <d v="2026-03-20T00:00:00"/>
    <m/>
    <m/>
    <m/>
    <m/>
    <m/>
    <n v="0"/>
    <s v="VANLI"/>
    <n v="521801"/>
    <n v="801"/>
    <s v="WAUZZZGB8TR027517"/>
    <s v="CARTRY  CHRISTELLE"/>
    <s v="A1"/>
    <n v="23166.33"/>
    <n v="2825"/>
    <n v="25991.33"/>
    <n v="120"/>
    <n v="796.8"/>
    <n v="108.33"/>
    <m/>
    <n v="688.46999999999991"/>
    <n v="3.0656376568648079E-2"/>
    <n v="0"/>
    <n v="-1929.96"/>
    <m/>
    <m/>
    <n v="0.13"/>
    <n v="0.13"/>
    <n v="89.501099999999994"/>
    <m/>
    <n v="89.501099999999994"/>
    <s v="VWB"/>
    <n v="0"/>
    <n v="50"/>
    <n v="1"/>
    <n v="1"/>
    <m/>
    <m/>
    <n v="1"/>
    <s v="Valauto Hainaut"/>
    <s v="AUDI"/>
    <m/>
    <s v="Valauto Hainaut AUDI"/>
    <n v="796.8"/>
    <n v="3.0656376568648079E-2"/>
    <s v="NON"/>
  </r>
  <r>
    <x v="1"/>
    <s v="C"/>
    <x v="2"/>
    <x v="53"/>
    <d v="2026-02-03T00:00:00"/>
    <m/>
    <m/>
    <m/>
    <m/>
    <m/>
    <m/>
    <s v="RQTHC"/>
    <n v="521804"/>
    <n v="1804"/>
    <s v="TMBAA8NX2TM035657"/>
    <s v="DERUYTERE BERNARD"/>
    <s v="OCTAVIA"/>
    <n v="28175"/>
    <n v="2183.33"/>
    <n v="30358.33"/>
    <n v="11"/>
    <n v="1577.42"/>
    <n v="35"/>
    <m/>
    <n v="1542.42"/>
    <n v="5.1960038645076985E-2"/>
    <n v="0"/>
    <n v="-2500"/>
    <m/>
    <m/>
    <n v="0.1"/>
    <n v="0.1"/>
    <n v="154.24200000000002"/>
    <m/>
    <n v="154.24200000000002"/>
    <s v="VWB"/>
    <m/>
    <m/>
    <n v="0"/>
    <n v="1"/>
    <m/>
    <m/>
    <n v="0"/>
    <s v="Valauto Roncq"/>
    <s v="SKODA"/>
    <m/>
    <s v="Valauto Roncq Skoda"/>
    <n v="1577.42"/>
    <n v="5.1960038645076985E-2"/>
    <s v="NON"/>
  </r>
  <r>
    <x v="1"/>
    <s v="C"/>
    <x v="2"/>
    <x v="111"/>
    <d v="2026-03-16T00:00:00"/>
    <m/>
    <m/>
    <m/>
    <m/>
    <m/>
    <m/>
    <s v="RQTHC"/>
    <n v="521805"/>
    <n v="1805"/>
    <s v="TMBNG7NY0TF127762"/>
    <s v="GOURDIN VALERIE"/>
    <s v="ELROQ"/>
    <n v="27341.66"/>
    <n v="1000"/>
    <n v="28341.66"/>
    <n v="36"/>
    <n v="1310.04"/>
    <n v="35"/>
    <n v="-333.33"/>
    <n v="941.71"/>
    <n v="3.446198987638692E-2"/>
    <n v="0"/>
    <n v="-3333"/>
    <m/>
    <m/>
    <n v="0.1"/>
    <n v="0.1"/>
    <n v="94.171000000000006"/>
    <m/>
    <n v="94.171000000000006"/>
    <s v="VWB"/>
    <m/>
    <m/>
    <n v="0"/>
    <n v="1"/>
    <m/>
    <m/>
    <n v="0"/>
    <s v="Valauto Roncq"/>
    <s v="SKODA"/>
    <m/>
    <s v="Valauto Roncq Skoda"/>
    <n v="1310.04"/>
    <n v="4.6223121722580821E-2"/>
    <s v="NON"/>
  </r>
  <r>
    <x v="1"/>
    <s v="NP"/>
    <x v="2"/>
    <x v="12"/>
    <d v="2026-05-12T00:00:00"/>
    <m/>
    <m/>
    <m/>
    <s v="x"/>
    <m/>
    <n v="36737.75"/>
    <s v="VANBU"/>
    <n v="521812"/>
    <n v="1812"/>
    <s v="TMBJR8NX5TY063101"/>
    <s v="ELECTEKA"/>
    <s v="OCTAVIA"/>
    <n v="36133.33"/>
    <n v="3116.67"/>
    <n v="39250"/>
    <n v="103"/>
    <n v="1652.99"/>
    <n v="35"/>
    <m/>
    <n v="1617.99"/>
    <n v="4.2114394904458598E-2"/>
    <n v="-6280"/>
    <n v="-833"/>
    <m/>
    <s v="solde client Finan payé voir 4670000 cambrai"/>
    <n v="0.12"/>
    <n v="0.12"/>
    <n v="194.15879999999999"/>
    <m/>
    <n v="194.15879999999999"/>
    <s v="VWB"/>
    <m/>
    <n v="0"/>
    <n v="0"/>
    <n v="1"/>
    <m/>
    <m/>
    <n v="0"/>
    <s v="Valauto Roncq"/>
    <s v="SKODA"/>
    <m/>
    <s v="Valauto Hainaut VW"/>
    <n v="1652.99"/>
    <n v="4.2114394904458598E-2"/>
    <s v="NON"/>
  </r>
  <r>
    <x v="1"/>
    <s v="C"/>
    <x v="2"/>
    <x v="66"/>
    <d v="2026-06-12T00:00:00"/>
    <m/>
    <m/>
    <m/>
    <m/>
    <m/>
    <n v="0"/>
    <s v="RQLMO"/>
    <n v="521814"/>
    <n v="1814"/>
    <s v="TMBGP6NW0T3058509"/>
    <s v="CERUTTI LAURA"/>
    <s v="KAMIQ/YETI"/>
    <n v="23191.67"/>
    <n v="833.33"/>
    <n v="24025"/>
    <n v="199"/>
    <n v="722.92"/>
    <n v="35"/>
    <m/>
    <n v="687.92"/>
    <n v="3.009032258064516E-2"/>
    <n v="0"/>
    <n v="-4216"/>
    <m/>
    <m/>
    <n v="0.12"/>
    <n v="0.12"/>
    <n v="82.550399999999996"/>
    <m/>
    <n v="82.550399999999996"/>
    <s v=""/>
    <m/>
    <m/>
    <n v="0"/>
    <n v="1"/>
    <m/>
    <m/>
    <n v="0"/>
    <s v="Valauto Roncq"/>
    <s v="SKODA"/>
    <m/>
    <s v="Valauto Roncq Skoda"/>
    <n v="722.92"/>
    <n v="3.009032258064516E-2"/>
    <s v="NON"/>
  </r>
  <r>
    <x v="1"/>
    <s v="C"/>
    <x v="2"/>
    <x v="102"/>
    <d v="2026-04-24T00:00:00"/>
    <m/>
    <m/>
    <m/>
    <m/>
    <m/>
    <n v="0"/>
    <s v="VSRPO"/>
    <n v="521816"/>
    <n v="1816"/>
    <s v="TMBGP6NW4T3059694"/>
    <s v="DAUPHIN DENIS"/>
    <s v="KAMIQ/YETI"/>
    <n v="23191.67"/>
    <n v="833.33"/>
    <n v="24025"/>
    <n v="151"/>
    <n v="887.75"/>
    <n v="35"/>
    <m/>
    <n v="852.75"/>
    <n v="3.6951092611862642E-2"/>
    <n v="0"/>
    <n v="-4210"/>
    <m/>
    <m/>
    <n v="0.13"/>
    <n v="0.13"/>
    <n v="110.8575"/>
    <m/>
    <n v="110.8575"/>
    <s v="VWB"/>
    <m/>
    <m/>
    <n v="0"/>
    <n v="1"/>
    <m/>
    <m/>
    <n v="0"/>
    <s v="Valauto Roncq"/>
    <s v="SKODA"/>
    <m/>
    <s v="Sociétés NORD"/>
    <n v="887.75"/>
    <n v="3.6951092611862642E-2"/>
    <s v="NON"/>
  </r>
  <r>
    <x v="1"/>
    <s v="C"/>
    <x v="2"/>
    <x v="100"/>
    <d v="2026-02-02T00:00:00"/>
    <m/>
    <m/>
    <m/>
    <m/>
    <m/>
    <m/>
    <s v="VRGWI"/>
    <n v="521818"/>
    <n v="1818"/>
    <s v="TMBJA8NX3TY038348"/>
    <s v="ADISS"/>
    <s v="OCTAVIA"/>
    <n v="28958.33"/>
    <n v="1666.67"/>
    <n v="30625"/>
    <n v="62"/>
    <n v="953.07"/>
    <n v="35"/>
    <m/>
    <n v="918.07"/>
    <n v="3.1120653061224492E-2"/>
    <n v="0"/>
    <n v="-416"/>
    <m/>
    <m/>
    <n v="0.1"/>
    <n v="0.1"/>
    <n v="91.807000000000016"/>
    <m/>
    <n v="91.807000000000016"/>
    <s v="VWB"/>
    <n v="0"/>
    <n v="20"/>
    <n v="1"/>
    <n v="1"/>
    <m/>
    <m/>
    <n v="1"/>
    <s v="Valauto Roncq"/>
    <s v="SKODA"/>
    <m/>
    <s v="Valauto PRO NORD"/>
    <n v="953.07"/>
    <n v="3.1120653061224492E-2"/>
    <s v="NON"/>
  </r>
  <r>
    <x v="1"/>
    <s v="C"/>
    <x v="2"/>
    <x v="56"/>
    <d v="2026-03-20T00:00:00"/>
    <m/>
    <m/>
    <m/>
    <m/>
    <m/>
    <m/>
    <s v="RQTHC"/>
    <n v="521819"/>
    <n v="1819"/>
    <s v="TMBRH9NY1TF138599"/>
    <s v="PEUGNET FREDERIC"/>
    <s v="ELROQ"/>
    <n v="39900"/>
    <n v="4633.33"/>
    <n v="44533.33"/>
    <n v="19"/>
    <n v="5967.67"/>
    <n v="35"/>
    <n v="-4095.41"/>
    <n v="1837.2600000000002"/>
    <n v="4.2041769613904913E-2"/>
    <n v="0"/>
    <n v="0"/>
    <m/>
    <m/>
    <n v="0.1"/>
    <n v="0.1"/>
    <n v="183.72600000000003"/>
    <m/>
    <n v="183.72600000000003"/>
    <s v="VWB"/>
    <m/>
    <m/>
    <n v="0"/>
    <n v="1"/>
    <m/>
    <m/>
    <n v="0"/>
    <s v="Valauto Roncq"/>
    <s v="SKODA"/>
    <m/>
    <s v="Valauto Roncq Skoda"/>
    <n v="5967.67"/>
    <n v="0.13400457589854609"/>
    <s v="NON"/>
  </r>
  <r>
    <x v="1"/>
    <s v="C"/>
    <x v="2"/>
    <x v="11"/>
    <d v="2026-06-05T00:00:00"/>
    <m/>
    <m/>
    <m/>
    <m/>
    <m/>
    <n v="0"/>
    <s v="RQTHC"/>
    <n v="521820"/>
    <n v="1820"/>
    <s v="TMBJH7NY8TF201294"/>
    <s v="OENO GESTION"/>
    <s v="ENYAQ"/>
    <n v="38150"/>
    <n v="2941.67"/>
    <n v="41091.67"/>
    <n v="7"/>
    <n v="1267.75"/>
    <n v="35"/>
    <m/>
    <n v="1232.75"/>
    <n v="3.0851751705394306E-2"/>
    <n v="0"/>
    <n v="0"/>
    <m/>
    <m/>
    <n v="0.1"/>
    <n v="0.1"/>
    <n v="123.27500000000001"/>
    <m/>
    <n v="123.27500000000001"/>
    <s v="VWB"/>
    <m/>
    <m/>
    <n v="0"/>
    <n v="1"/>
    <m/>
    <m/>
    <n v="0"/>
    <s v="Valauto Roncq"/>
    <s v="SKODA"/>
    <m/>
    <s v="Valauto Roncq Skoda"/>
    <n v="1267.75"/>
    <n v="3.0851751705394306E-2"/>
    <s v="NON"/>
  </r>
  <r>
    <x v="1"/>
    <s v="C"/>
    <x v="1"/>
    <x v="105"/>
    <d v="2026-05-29T00:00:00"/>
    <m/>
    <m/>
    <m/>
    <m/>
    <m/>
    <m/>
    <s v="RQNBA"/>
    <n v="521821"/>
    <n v="1821"/>
    <s v="VSSZZZKR4SA017358"/>
    <s v="OUBELAID MALIKA"/>
    <s v="TAVASCAN"/>
    <n v="38529.33"/>
    <n v="2166.67"/>
    <n v="40696"/>
    <n v="187"/>
    <n v="2223.94"/>
    <n v="22"/>
    <m/>
    <n v="2201.94"/>
    <n v="5.4647631216827211E-2"/>
    <n v="-4883.5200000000004"/>
    <n v="0"/>
    <m/>
    <m/>
    <n v="0.12"/>
    <n v="0.12"/>
    <n v="264.2328"/>
    <m/>
    <n v="264.2328"/>
    <s v="VWB"/>
    <n v="1"/>
    <m/>
    <n v="0"/>
    <n v="1"/>
    <m/>
    <m/>
    <n v="0"/>
    <s v="Valauto Roncq"/>
    <s v="CUPRA"/>
    <m/>
    <s v="Valauto Roncq SEAT"/>
    <n v="2223.94"/>
    <n v="5.4647631216827211E-2"/>
    <s v="NON"/>
  </r>
  <r>
    <x v="1"/>
    <s v="C"/>
    <x v="2"/>
    <x v="64"/>
    <d v="2026-06-18T00:00:00"/>
    <m/>
    <m/>
    <m/>
    <m/>
    <m/>
    <n v="0"/>
    <s v="VSRPO"/>
    <n v="521823"/>
    <n v="1823"/>
    <s v="TMBJH9NY6TF200074"/>
    <s v="FRENCH PAYROLL SERVICES  SECRETA"/>
    <s v="ENYAQ"/>
    <n v="42516.66"/>
    <n v="4875.01"/>
    <n v="47391.670000000006"/>
    <n v="19"/>
    <n v="1490.51"/>
    <n v="35"/>
    <m/>
    <n v="1455.51"/>
    <n v="3.1450885778028077E-2"/>
    <n v="-5682"/>
    <n v="0"/>
    <m/>
    <m/>
    <n v="0.1"/>
    <n v="0.1"/>
    <n v="145.55100000000002"/>
    <m/>
    <n v="145.55100000000002"/>
    <s v="VWB"/>
    <m/>
    <n v="20"/>
    <n v="1"/>
    <n v="1"/>
    <m/>
    <m/>
    <n v="1"/>
    <s v="Valauto Roncq"/>
    <s v="SKODA"/>
    <m/>
    <s v="Sociétés NORD"/>
    <n v="1490.51"/>
    <n v="3.1450885778028077E-2"/>
    <s v="NON"/>
  </r>
  <r>
    <x v="1"/>
    <s v="C"/>
    <x v="2"/>
    <x v="15"/>
    <d v="2026-04-09T00:00:00"/>
    <m/>
    <m/>
    <m/>
    <m/>
    <m/>
    <n v="0"/>
    <s v="RQTHC"/>
    <n v="521824"/>
    <n v="1824"/>
    <s v="TMBNH9NY0TF155036"/>
    <s v="BEYLS CLAIRE"/>
    <s v="ELROQ"/>
    <n v="35291.660000000003"/>
    <n v="2858.33"/>
    <n v="38149.990000000005"/>
    <n v="19"/>
    <n v="1179.5"/>
    <n v="35"/>
    <n v="-459.48"/>
    <n v="685.02"/>
    <n v="1.8873399442568658E-2"/>
    <n v="0"/>
    <n v="0"/>
    <m/>
    <m/>
    <n v="0.1"/>
    <n v="0.1"/>
    <n v="68.501999999999995"/>
    <m/>
    <n v="68.501999999999995"/>
    <s v="VWB"/>
    <n v="0"/>
    <m/>
    <n v="0"/>
    <n v="1"/>
    <m/>
    <m/>
    <n v="0"/>
    <s v="Valauto Roncq"/>
    <s v="SKODA"/>
    <m/>
    <s v="Valauto Roncq Skoda"/>
    <n v="1179.5"/>
    <n v="3.0917439296838607E-2"/>
    <s v="NON"/>
  </r>
  <r>
    <x v="1"/>
    <s v="C"/>
    <x v="6"/>
    <x v="48"/>
    <d v="2026-05-16T00:00:00"/>
    <m/>
    <m/>
    <m/>
    <m/>
    <m/>
    <n v="0"/>
    <s v="RQTHC"/>
    <n v="521851"/>
    <n v="1851"/>
    <s v="VSSZZZKJ5TR564989"/>
    <s v="DUBOQUET ANTONIN "/>
    <s v="IBIZA"/>
    <n v="17904.98"/>
    <n v="2904.19"/>
    <n v="20809.169999999998"/>
    <n v="162"/>
    <n v="633.84"/>
    <n v="36"/>
    <m/>
    <n v="597.84"/>
    <n v="3.0459648318505742E-2"/>
    <n v="0"/>
    <n v="-1300"/>
    <m/>
    <m/>
    <n v="0.12"/>
    <n v="0.12"/>
    <n v="71.740800000000007"/>
    <m/>
    <n v="71.740800000000007"/>
    <s v="VWB"/>
    <n v="0"/>
    <m/>
    <n v="0"/>
    <n v="1"/>
    <m/>
    <m/>
    <n v="0"/>
    <s v="Valauto Roncq"/>
    <s v="SEAT"/>
    <m/>
    <s v="Valauto Roncq Skoda"/>
    <n v="633.84"/>
    <n v="3.0459648318505742E-2"/>
    <s v="NON"/>
  </r>
  <r>
    <x v="1"/>
    <s v="NP"/>
    <x v="6"/>
    <x v="117"/>
    <d v="2026-04-16T00:00:00"/>
    <m/>
    <m/>
    <m/>
    <s v="x"/>
    <m/>
    <n v="4000"/>
    <s v="RQNBA"/>
    <n v="521852"/>
    <n v="1852"/>
    <s v="VSSZZZKJ1TR567369"/>
    <s v="GUILBERT VIRGINIE"/>
    <s v="IBIZA"/>
    <n v="23109.15"/>
    <n v="2004.18"/>
    <n v="25113.33"/>
    <n v="99"/>
    <n v="350.2"/>
    <n v="36"/>
    <m/>
    <n v="314.2"/>
    <n v="1.3944785498378747E-2"/>
    <n v="0"/>
    <n v="-3181.62"/>
    <m/>
    <s v="solde client mq financement bon à pauer à valider"/>
    <n v="0.13"/>
    <n v="0.13"/>
    <n v="40.845999999999997"/>
    <m/>
    <n v="40.845999999999997"/>
    <s v="VWB"/>
    <n v="0"/>
    <m/>
    <n v="0"/>
    <n v="1"/>
    <m/>
    <m/>
    <n v="0"/>
    <s v="Valauto Roncq"/>
    <s v="SEAT"/>
    <m/>
    <s v="Valauto Roncq SEAT"/>
    <n v="350.2"/>
    <n v="1.3944785498378747E-2"/>
    <s v="NON"/>
  </r>
  <r>
    <x v="1"/>
    <s v="C"/>
    <x v="6"/>
    <x v="17"/>
    <d v="2026-05-26T00:00:00"/>
    <m/>
    <m/>
    <m/>
    <m/>
    <m/>
    <n v="0"/>
    <s v="VSGNI"/>
    <n v="521854"/>
    <n v="1854"/>
    <s v="VSSZZZKJXVR009460"/>
    <s v="MAETIE  JONATHAN"/>
    <s v="ARONA"/>
    <n v="22955"/>
    <n v="89.17"/>
    <n v="23044.17"/>
    <n v="10"/>
    <n v="1043.6500000000001"/>
    <n v="36"/>
    <m/>
    <n v="1007.6500000000001"/>
    <n v="4.528911217023656E-2"/>
    <n v="0"/>
    <n v="-3767"/>
    <m/>
    <m/>
    <n v="0.1"/>
    <n v="0.1"/>
    <n v="100.76500000000001"/>
    <m/>
    <n v="100.76500000000001"/>
    <s v="VWB"/>
    <m/>
    <n v="20"/>
    <n v="1"/>
    <n v="1"/>
    <m/>
    <m/>
    <n v="1"/>
    <s v="Valauto Roncq"/>
    <s v="SEAT"/>
    <m/>
    <s v="Sociétés NORD"/>
    <n v="1043.6500000000001"/>
    <n v="4.528911217023656E-2"/>
    <s v="NON"/>
  </r>
  <r>
    <x v="1"/>
    <s v="NP"/>
    <x v="6"/>
    <x v="86"/>
    <d v="2026-04-24T00:00:00"/>
    <m/>
    <m/>
    <m/>
    <s v="x"/>
    <m/>
    <n v="1899.96"/>
    <s v="RQTHC"/>
    <n v="521855"/>
    <n v="1855"/>
    <s v="VSSZZZKJ2VR001062"/>
    <s v="CARREZ FLORIAN"/>
    <s v="IBIZA"/>
    <n v="17905"/>
    <n v="1090.8499999999999"/>
    <n v="18995.849999999999"/>
    <n v="10"/>
    <n v="499.8"/>
    <n v="36"/>
    <m/>
    <n v="463.8"/>
    <n v="2.6311010036402689E-2"/>
    <n v="0"/>
    <n v="-2724.83"/>
    <m/>
    <s v="solde client mq reprise vo"/>
    <n v="0.1"/>
    <n v="0.1"/>
    <n v="46.38"/>
    <m/>
    <n v="46.38"/>
    <s v="VWB"/>
    <m/>
    <m/>
    <n v="0"/>
    <n v="1"/>
    <m/>
    <m/>
    <n v="0"/>
    <s v="Valauto Roncq"/>
    <s v="SEAT"/>
    <m/>
    <s v="Valauto Roncq Skoda"/>
    <n v="499.8"/>
    <n v="2.6311010036402689E-2"/>
    <s v="NON"/>
  </r>
  <r>
    <x v="1"/>
    <s v="C"/>
    <x v="1"/>
    <x v="4"/>
    <d v="2026-05-13T00:00:00"/>
    <m/>
    <m/>
    <m/>
    <m/>
    <m/>
    <n v="0"/>
    <s v="VSGNI"/>
    <n v="521858"/>
    <n v="1858"/>
    <s v="VSSZZZKMXTR059637"/>
    <s v="OURIACHI SAMIR"/>
    <s v="FORMENTOR"/>
    <n v="48254.33"/>
    <n v="4125"/>
    <n v="52379.33"/>
    <n v="71"/>
    <n v="692.45"/>
    <n v="22"/>
    <m/>
    <n v="670.45"/>
    <n v="1.3219909456650171E-2"/>
    <n v="0"/>
    <n v="0"/>
    <m/>
    <m/>
    <n v="0.1"/>
    <n v="0.1"/>
    <n v="67.045000000000002"/>
    <m/>
    <n v="67.045000000000002"/>
    <s v="VWB"/>
    <n v="0"/>
    <n v="20"/>
    <n v="1"/>
    <n v="1"/>
    <m/>
    <m/>
    <n v="1"/>
    <s v="Valauto Roncq"/>
    <s v="CUPRA"/>
    <m/>
    <s v="Sociétés NORD"/>
    <n v="692.45"/>
    <n v="1.3219909456650171E-2"/>
    <s v="NON"/>
  </r>
  <r>
    <x v="1"/>
    <s v="C"/>
    <x v="1"/>
    <x v="57"/>
    <d v="2026-05-12T00:00:00"/>
    <m/>
    <m/>
    <m/>
    <m/>
    <m/>
    <m/>
    <s v="VSGNI"/>
    <n v="521859"/>
    <n v="1859"/>
    <s v="VSSZZZKM5TR059111"/>
    <s v="OURIACHI SAMIR"/>
    <s v="FORMENTOR"/>
    <n v="48254.33"/>
    <n v="4125"/>
    <n v="52379.33"/>
    <n v="46"/>
    <n v="388.65"/>
    <n v="22"/>
    <m/>
    <n v="366.65"/>
    <n v="7.4199116330812163E-3"/>
    <n v="0"/>
    <n v="0"/>
    <m/>
    <m/>
    <n v="0.1"/>
    <n v="0.1"/>
    <n v="36.664999999999999"/>
    <m/>
    <n v="36.664999999999999"/>
    <s v="VWB"/>
    <n v="0"/>
    <n v="20"/>
    <n v="1"/>
    <n v="1"/>
    <m/>
    <m/>
    <n v="1"/>
    <s v="Valauto Roncq"/>
    <s v="CUPRA"/>
    <m/>
    <s v="Sociétés NORD"/>
    <n v="388.65"/>
    <n v="7.4199116330812163E-3"/>
    <s v="NON"/>
  </r>
  <r>
    <x v="1"/>
    <s v="C"/>
    <x v="1"/>
    <x v="46"/>
    <d v="2026-05-05T00:00:00"/>
    <m/>
    <m/>
    <m/>
    <m/>
    <m/>
    <n v="0"/>
    <s v="VSFCA"/>
    <n v="521860"/>
    <n v="1860"/>
    <s v="VSSZZZKM4TR059634"/>
    <s v="BATILOC"/>
    <s v="FORMENTOR"/>
    <n v="43075.17"/>
    <n v="1916.67"/>
    <n v="44991.839999999997"/>
    <n v="63"/>
    <n v="1146.8"/>
    <n v="22"/>
    <m/>
    <n v="1124.8"/>
    <n v="2.5489066461829524E-2"/>
    <n v="0"/>
    <n v="0"/>
    <m/>
    <m/>
    <n v="0.1"/>
    <n v="0.1"/>
    <n v="112.48"/>
    <m/>
    <n v="112.48"/>
    <s v="VWB"/>
    <n v="0"/>
    <m/>
    <n v="0"/>
    <n v="1"/>
    <m/>
    <m/>
    <n v="0"/>
    <s v="Valauto Roncq"/>
    <s v="CUPRA"/>
    <m/>
    <s v="Sociétés NORD"/>
    <n v="1146.8"/>
    <n v="2.5489066461829524E-2"/>
    <s v="NON"/>
  </r>
  <r>
    <x v="1"/>
    <s v="C"/>
    <x v="1"/>
    <x v="38"/>
    <d v="2026-04-10T00:00:00"/>
    <m/>
    <m/>
    <m/>
    <m/>
    <m/>
    <n v="0"/>
    <s v="VRGWI"/>
    <n v="521862"/>
    <n v="1862"/>
    <s v="VSSZZZKL2TR069134"/>
    <s v="AEROLIA"/>
    <s v="CUPRA LEON"/>
    <n v="41421"/>
    <n v="0"/>
    <n v="41421"/>
    <n v="38"/>
    <n v="1264.6300000000001"/>
    <n v="22"/>
    <m/>
    <n v="1242.6300000000001"/>
    <n v="3.0531131551628402E-2"/>
    <n v="0"/>
    <n v="0"/>
    <m/>
    <m/>
    <n v="0.1"/>
    <n v="0.1"/>
    <n v="124.26300000000002"/>
    <m/>
    <n v="124.26300000000002"/>
    <s v="VWB"/>
    <n v="0"/>
    <m/>
    <n v="0"/>
    <n v="1"/>
    <m/>
    <m/>
    <n v="0"/>
    <s v="Valauto Roncq"/>
    <s v="CUPRA"/>
    <m/>
    <s v="Valauto PRO NORD"/>
    <n v="1264.6300000000001"/>
    <n v="3.0531131551628402E-2"/>
    <s v="NON"/>
  </r>
  <r>
    <x v="1"/>
    <s v="C"/>
    <x v="6"/>
    <x v="111"/>
    <d v="2026-03-17T00:00:00"/>
    <m/>
    <m/>
    <m/>
    <m/>
    <m/>
    <n v="0"/>
    <s v="VSGNI"/>
    <n v="521863"/>
    <n v="1863"/>
    <s v="VSSZZZKJXTR593601"/>
    <s v="OURIACHI SAMIR"/>
    <s v="IBIZA"/>
    <n v="16655"/>
    <n v="836.68"/>
    <n v="17491.68"/>
    <n v="18"/>
    <n v="418.59"/>
    <n v="35.99"/>
    <m/>
    <n v="382.59999999999997"/>
    <n v="2.3930805960319417E-2"/>
    <n v="0"/>
    <n v="-2725"/>
    <m/>
    <m/>
    <n v="0.1"/>
    <n v="0.1"/>
    <n v="38.26"/>
    <m/>
    <n v="38.26"/>
    <s v="VWB"/>
    <m/>
    <n v="20"/>
    <n v="1"/>
    <n v="1"/>
    <m/>
    <m/>
    <n v="1"/>
    <s v="Valauto Roncq"/>
    <s v="SEAT"/>
    <m/>
    <s v="Sociétés NORD"/>
    <n v="418.59"/>
    <n v="2.3930805960319417E-2"/>
    <s v="NON"/>
  </r>
  <r>
    <x v="1"/>
    <s v="C"/>
    <x v="6"/>
    <x v="23"/>
    <d v="2026-06-19T00:00:00"/>
    <m/>
    <m/>
    <m/>
    <m/>
    <m/>
    <n v="0"/>
    <s v="RQTHC"/>
    <n v="521879"/>
    <n v="1879"/>
    <s v="VSSZZZKJ4VR035648"/>
    <s v="TAHON FABIEN"/>
    <s v="IBIZA"/>
    <n v="17205"/>
    <n v="1625.02"/>
    <n v="18830.02"/>
    <n v="9"/>
    <n v="505.71"/>
    <n v="35.99"/>
    <m/>
    <n v="469.71999999999997"/>
    <n v="2.6856583264383147E-2"/>
    <n v="0"/>
    <n v="-1300"/>
    <m/>
    <m/>
    <n v="0.1"/>
    <n v="0.1"/>
    <n v="46.972000000000001"/>
    <m/>
    <n v="46.972000000000001"/>
    <s v="VWB"/>
    <m/>
    <m/>
    <n v="0"/>
    <n v="1"/>
    <m/>
    <m/>
    <n v="0"/>
    <s v="Valauto Roncq"/>
    <s v="SEAT"/>
    <m/>
    <s v="Valauto Roncq Skoda"/>
    <n v="505.71"/>
    <n v="2.6856583264383147E-2"/>
    <s v="NON"/>
  </r>
  <r>
    <x v="1"/>
    <s v="C"/>
    <x v="1"/>
    <x v="101"/>
    <d v="2026-03-25T00:00:00"/>
    <m/>
    <m/>
    <m/>
    <m/>
    <m/>
    <n v="0"/>
    <s v="RQTHC"/>
    <n v="521884"/>
    <n v="1884"/>
    <s v="VSSZZZKM2TR057008"/>
    <s v="PARRENT DAMIEN"/>
    <s v="FORMENTOR"/>
    <n v="43075.17"/>
    <n v="1650.01"/>
    <n v="44725.18"/>
    <n v="13"/>
    <n v="1261.6400000000001"/>
    <n v="21.99"/>
    <m/>
    <n v="1239.6500000000001"/>
    <n v="2.8208718220921639E-2"/>
    <n v="0"/>
    <n v="0"/>
    <m/>
    <m/>
    <n v="0.1"/>
    <n v="0.1"/>
    <n v="123.96500000000002"/>
    <m/>
    <n v="123.96500000000002"/>
    <s v="VWB"/>
    <m/>
    <m/>
    <n v="0"/>
    <n v="1"/>
    <m/>
    <m/>
    <n v="0"/>
    <s v="Valauto Roncq"/>
    <s v="CUPRA"/>
    <m/>
    <s v="Valauto Roncq Skoda"/>
    <n v="1261.6400000000001"/>
    <n v="2.8208718220921639E-2"/>
    <s v="NON"/>
  </r>
  <r>
    <x v="1"/>
    <s v="C"/>
    <x v="1"/>
    <x v="63"/>
    <d v="2026-04-29T00:00:00"/>
    <m/>
    <m/>
    <m/>
    <m/>
    <m/>
    <m/>
    <s v="VSVLE"/>
    <n v="521886"/>
    <n v="1886"/>
    <s v="VSSZZZKL9TR080387"/>
    <s v="SOLARONICS CHAUFFAGE"/>
    <s v="CUPRA LEON"/>
    <n v="37646"/>
    <n v="675"/>
    <n v="38321"/>
    <n v="2"/>
    <n v="675.2"/>
    <n v="22"/>
    <m/>
    <n v="653.20000000000005"/>
    <n v="1.761958195245427E-2"/>
    <n v="0"/>
    <n v="0"/>
    <m/>
    <m/>
    <n v="0.1"/>
    <n v="0.1"/>
    <n v="65.320000000000007"/>
    <m/>
    <n v="65.320000000000007"/>
    <s v=""/>
    <n v="0"/>
    <m/>
    <n v="0"/>
    <n v="1"/>
    <m/>
    <m/>
    <n v="0"/>
    <s v="Valauto Roncq"/>
    <s v="CUPRA"/>
    <m/>
    <s v="Sociétés EST"/>
    <n v="675.2"/>
    <n v="1.761958195245427E-2"/>
    <s v="NON"/>
  </r>
  <r>
    <x v="1"/>
    <s v="C"/>
    <x v="6"/>
    <x v="55"/>
    <d v="2026-05-12T00:00:00"/>
    <m/>
    <m/>
    <m/>
    <m/>
    <m/>
    <n v="0"/>
    <s v="RQNBA"/>
    <n v="521887"/>
    <n v="1887"/>
    <s v="VSSZZZKJ1VR003417"/>
    <s v="DEBONNET COLETTE"/>
    <s v="ARONA"/>
    <n v="19955"/>
    <n v="1905.85"/>
    <n v="21860.85"/>
    <n v="19"/>
    <n v="907.64"/>
    <n v="35.99"/>
    <m/>
    <n v="871.65"/>
    <n v="4.1518971128753003E-2"/>
    <n v="0"/>
    <n v="-3099.83"/>
    <m/>
    <m/>
    <n v="0.1"/>
    <n v="0.1"/>
    <n v="87.165000000000006"/>
    <m/>
    <n v="87.165000000000006"/>
    <s v="VWB"/>
    <m/>
    <m/>
    <n v="0"/>
    <n v="1"/>
    <m/>
    <m/>
    <n v="0"/>
    <s v="Valauto Roncq"/>
    <s v="SEAT"/>
    <m/>
    <s v="Valauto Roncq SEAT"/>
    <n v="907.64"/>
    <n v="4.1518971128753003E-2"/>
    <s v="NON"/>
  </r>
  <r>
    <x v="1"/>
    <s v="C"/>
    <x v="2"/>
    <x v="16"/>
    <d v="2026-02-12T00:00:00"/>
    <m/>
    <m/>
    <m/>
    <m/>
    <m/>
    <m/>
    <s v="VSFCA"/>
    <n v="521908"/>
    <n v="1908"/>
    <s v="TMBJJ8NX0TY013200"/>
    <s v="STICK IT FRANCE"/>
    <s v="OCTAVIA"/>
    <n v="37741.67"/>
    <n v="1933.34"/>
    <n v="39675.009999999995"/>
    <n v="120"/>
    <n v="1046.1199999999999"/>
    <n v="35.01"/>
    <m/>
    <n v="1011.1099999999999"/>
    <n v="2.63672271286132E-2"/>
    <n v="-4761"/>
    <n v="-416"/>
    <m/>
    <m/>
    <n v="0.1"/>
    <n v="0.13"/>
    <n v="101.11099999999999"/>
    <m/>
    <n v="101.11099999999999"/>
    <s v="VWB"/>
    <n v="0"/>
    <s v="0"/>
    <n v="1"/>
    <n v="1"/>
    <m/>
    <m/>
    <n v="1"/>
    <s v="Valauto Roncq"/>
    <s v="SKODA"/>
    <m/>
    <s v="Sociétés NORD"/>
    <n v="1046.1199999999999"/>
    <n v="2.63672271286132E-2"/>
    <s v="NON"/>
  </r>
  <r>
    <x v="1"/>
    <s v="C"/>
    <x v="2"/>
    <x v="53"/>
    <d v="2026-01-31T00:00:00"/>
    <m/>
    <m/>
    <m/>
    <m/>
    <m/>
    <n v="0"/>
    <s v="RQTHC"/>
    <n v="521909"/>
    <n v="1909"/>
    <s v="TMBNH9NY4SF095552"/>
    <s v="MEALZ"/>
    <s v="ELROQ"/>
    <n v="37583.33"/>
    <n v="4299.99"/>
    <n v="41883.32"/>
    <n v="110"/>
    <n v="1577.04"/>
    <n v="35"/>
    <m/>
    <n v="1542.04"/>
    <n v="3.7653175536227788E-2"/>
    <n v="-5235.42"/>
    <n v="0"/>
    <m/>
    <m/>
    <n v="0.13"/>
    <n v="0.13"/>
    <n v="200.46520000000001"/>
    <m/>
    <n v="200.46520000000001"/>
    <s v=""/>
    <n v="0"/>
    <m/>
    <n v="0"/>
    <n v="1"/>
    <m/>
    <m/>
    <n v="0"/>
    <s v="Valauto Roncq"/>
    <s v="SKODA"/>
    <m/>
    <s v="Valauto Roncq Skoda"/>
    <n v="1577.04"/>
    <n v="3.7653175536227788E-2"/>
    <s v="NON"/>
  </r>
  <r>
    <x v="1"/>
    <s v="C"/>
    <x v="6"/>
    <x v="85"/>
    <d v="2026-05-28T00:00:00"/>
    <m/>
    <m/>
    <m/>
    <m/>
    <m/>
    <n v="0"/>
    <s v="VSGNI"/>
    <n v="521931"/>
    <n v="1931"/>
    <s v="VSSZZZKJ9VR002144"/>
    <s v="TOUZANI ADIL"/>
    <s v="IBIZA"/>
    <n v="19992.5"/>
    <n v="836.68"/>
    <n v="20829.18"/>
    <n v="37"/>
    <n v="718.97"/>
    <n v="36"/>
    <m/>
    <n v="682.97"/>
    <n v="3.4517441397116932E-2"/>
    <n v="0"/>
    <n v="-2725"/>
    <m/>
    <m/>
    <n v="0.1"/>
    <n v="0.1"/>
    <n v="68.297000000000011"/>
    <m/>
    <n v="68.297000000000011"/>
    <s v="VWB"/>
    <m/>
    <n v="20"/>
    <n v="1"/>
    <n v="1"/>
    <m/>
    <m/>
    <n v="1"/>
    <s v="Valauto Roncq"/>
    <s v="SEAT"/>
    <m/>
    <s v="Sociétés NORD"/>
    <n v="718.97"/>
    <n v="3.4517441397116932E-2"/>
    <s v="NON"/>
  </r>
  <r>
    <x v="1"/>
    <s v="C"/>
    <x v="1"/>
    <x v="30"/>
    <d v="2026-05-07T00:00:00"/>
    <m/>
    <m/>
    <m/>
    <m/>
    <m/>
    <n v="0"/>
    <s v="VSGNI"/>
    <n v="521932"/>
    <n v="1932"/>
    <s v="VSSZZZKL8TR086889"/>
    <s v="YAHIAOUI FARIDA"/>
    <s v="CUPRA LEON"/>
    <n v="39621"/>
    <n v="2004.17"/>
    <n v="41625.17"/>
    <n v="13"/>
    <n v="1976.19"/>
    <n v="22"/>
    <m/>
    <n v="1954.19"/>
    <n v="4.7475842140704771E-2"/>
    <n v="0"/>
    <n v="-5750"/>
    <m/>
    <m/>
    <n v="0.1"/>
    <n v="0.1"/>
    <n v="195.41900000000001"/>
    <m/>
    <n v="195.41900000000001"/>
    <s v="VWB"/>
    <m/>
    <n v="20"/>
    <n v="1"/>
    <n v="1"/>
    <m/>
    <m/>
    <n v="1"/>
    <s v="Valauto Roncq"/>
    <s v="CUPRA"/>
    <m/>
    <s v="Sociétés NORD"/>
    <n v="1976.19"/>
    <n v="4.7475842140704771E-2"/>
    <s v="NON"/>
  </r>
  <r>
    <x v="1"/>
    <s v="C"/>
    <x v="6"/>
    <x v="102"/>
    <d v="2026-04-28T00:00:00"/>
    <m/>
    <m/>
    <m/>
    <m/>
    <m/>
    <m/>
    <s v="VSGNI"/>
    <n v="521933"/>
    <n v="1933"/>
    <s v="VSSZZZKJ7VR000490"/>
    <s v=" YAHIAOUI FATAH"/>
    <s v="IBIZA"/>
    <n v="19992.5"/>
    <n v="1415.85"/>
    <n v="21408.35"/>
    <n v="14"/>
    <n v="771.1"/>
    <n v="35.99"/>
    <m/>
    <n v="735.11"/>
    <n v="3.6018656271968652E-2"/>
    <n v="0"/>
    <n v="-2725"/>
    <m/>
    <m/>
    <n v="0.1"/>
    <n v="0.1"/>
    <n v="73.51100000000001"/>
    <m/>
    <n v="73.51100000000001"/>
    <s v="VWB"/>
    <m/>
    <n v="20"/>
    <n v="1"/>
    <n v="1"/>
    <m/>
    <m/>
    <n v="1"/>
    <s v="Valauto Roncq"/>
    <s v="SEAT"/>
    <m/>
    <s v="Sociétés NORD"/>
    <n v="771.1"/>
    <n v="3.6018656271968652E-2"/>
    <s v="NON"/>
  </r>
  <r>
    <x v="1"/>
    <s v="C"/>
    <x v="6"/>
    <x v="9"/>
    <d v="2026-04-18T00:00:00"/>
    <m/>
    <m/>
    <m/>
    <m/>
    <m/>
    <n v="0"/>
    <s v="RQLMO"/>
    <n v="521934"/>
    <n v="1934"/>
    <s v="VSSZZZKJ8TR610055"/>
    <s v="DESROUSSEAUX ROMAIN"/>
    <s v="IBIZA"/>
    <n v="16655"/>
    <n v="3449.18"/>
    <n v="20104.18"/>
    <n v="20"/>
    <n v="628.72"/>
    <n v="35.99"/>
    <m/>
    <n v="592.73"/>
    <n v="3.1273098430276688E-2"/>
    <n v="0"/>
    <n v="-2725"/>
    <m/>
    <m/>
    <n v="7.0000000000000007E-2"/>
    <n v="7.0000000000000007E-2"/>
    <n v="41.491100000000003"/>
    <m/>
    <n v="41.491100000000003"/>
    <s v=""/>
    <m/>
    <m/>
    <n v="0"/>
    <n v="1"/>
    <m/>
    <m/>
    <n v="0"/>
    <s v="Valauto Roncq"/>
    <s v="SEAT"/>
    <m/>
    <s v="Valauto Roncq Skoda"/>
    <n v="628.72"/>
    <n v="3.1273098430276688E-2"/>
    <s v="NON"/>
  </r>
  <r>
    <x v="1"/>
    <s v="C"/>
    <x v="1"/>
    <x v="92"/>
    <d v="2026-02-27T00:00:00"/>
    <m/>
    <m/>
    <m/>
    <m/>
    <m/>
    <n v="0"/>
    <s v="VSJTI"/>
    <n v="521942"/>
    <n v="1942"/>
    <s v="VSSZZZKR4SA013097"/>
    <s v="1001 PARE BRISE"/>
    <s v="TAVASCAN"/>
    <n v="38154.33"/>
    <n v="1881.67"/>
    <n v="40036"/>
    <n v="45"/>
    <n v="1223.08"/>
    <n v="22"/>
    <m/>
    <n v="1201.08"/>
    <n v="3.054950544509941E-2"/>
    <n v="0"/>
    <n v="-5605.04"/>
    <m/>
    <m/>
    <n v="0.13"/>
    <n v="0.13"/>
    <n v="156.1404"/>
    <m/>
    <n v="156.1404"/>
    <s v="VWB"/>
    <m/>
    <n v="20"/>
    <n v="1"/>
    <n v="1"/>
    <m/>
    <m/>
    <n v="1"/>
    <s v="Valauto Roncq"/>
    <s v="CUPRA"/>
    <m/>
    <s v="Sociétés EST"/>
    <n v="1223.08"/>
    <n v="3.054950544509941E-2"/>
    <s v="NON"/>
  </r>
  <r>
    <x v="1"/>
    <s v="C"/>
    <x v="1"/>
    <x v="77"/>
    <d v="2026-06-23T00:00:00"/>
    <m/>
    <m/>
    <m/>
    <m/>
    <m/>
    <n v="0"/>
    <s v="RQTHC"/>
    <n v="521943"/>
    <n v="1943"/>
    <s v="VSSZZZKL0TR109873"/>
    <s v="HERMINET ERIC"/>
    <s v="CUPRA LEON"/>
    <n v="39621"/>
    <n v="379.17"/>
    <n v="40000.17"/>
    <n v="11"/>
    <n v="1282.02"/>
    <n v="22"/>
    <m/>
    <n v="1260.02"/>
    <n v="3.2050363785953911E-2"/>
    <n v="0"/>
    <n v="-5750"/>
    <m/>
    <m/>
    <n v="0.1"/>
    <n v="0.1"/>
    <n v="126.00200000000001"/>
    <m/>
    <n v="126.00200000000001"/>
    <s v="VWB"/>
    <m/>
    <m/>
    <n v="0"/>
    <n v="1"/>
    <m/>
    <m/>
    <n v="0"/>
    <s v="Valauto Roncq"/>
    <s v="CUPRA"/>
    <m/>
    <s v="Valauto Roncq Skoda"/>
    <n v="1282.02"/>
    <n v="3.2050363785953911E-2"/>
    <s v="NON"/>
  </r>
  <r>
    <x v="1"/>
    <s v="C"/>
    <x v="2"/>
    <x v="84"/>
    <d v="2026-05-27T00:00:00"/>
    <m/>
    <m/>
    <m/>
    <m/>
    <m/>
    <n v="0"/>
    <s v="RQTHC"/>
    <n v="521947"/>
    <n v="1947"/>
    <s v="TMBEP6PJ3V4007883"/>
    <s v="DUBOQUET ANNE SOPHIE"/>
    <s v="FABIA"/>
    <n v="19775"/>
    <n v="2083.33"/>
    <n v="21858.33"/>
    <n v="41"/>
    <n v="629.16999999999996"/>
    <n v="35.01"/>
    <m/>
    <n v="594.16"/>
    <n v="2.8783992189705249E-2"/>
    <n v="0"/>
    <n v="-2350"/>
    <m/>
    <m/>
    <n v="0.1"/>
    <n v="0.1"/>
    <n v="59.415999999999997"/>
    <m/>
    <n v="59.415999999999997"/>
    <s v="VWB"/>
    <m/>
    <m/>
    <n v="0"/>
    <n v="1"/>
    <m/>
    <m/>
    <n v="0"/>
    <s v="Valauto Roncq"/>
    <s v="SKODA"/>
    <m/>
    <s v="Valauto Roncq Skoda"/>
    <n v="629.16999999999996"/>
    <n v="2.8783992189705249E-2"/>
    <s v="NON"/>
  </r>
  <r>
    <x v="1"/>
    <s v="C"/>
    <x v="2"/>
    <x v="60"/>
    <d v="2026-02-23T00:00:00"/>
    <m/>
    <m/>
    <m/>
    <m/>
    <m/>
    <m/>
    <s v="RQNRA"/>
    <n v="521995"/>
    <n v="1995"/>
    <s v="TMBEP6PJXT4056169"/>
    <s v="GREBAUT SIMON"/>
    <s v="FABIA"/>
    <n v="19775"/>
    <n v="808.33"/>
    <n v="20583.330000000002"/>
    <n v="67"/>
    <n v="657.51"/>
    <n v="35.01"/>
    <m/>
    <n v="622.5"/>
    <n v="3.1943810841102968E-2"/>
    <n v="0"/>
    <n v="-2550"/>
    <m/>
    <m/>
    <n v="0.13"/>
    <n v="0.13"/>
    <n v="80.924999999999997"/>
    <m/>
    <n v="80.924999999999997"/>
    <s v="VWB"/>
    <m/>
    <m/>
    <n v="0"/>
    <n v="1"/>
    <m/>
    <m/>
    <n v="0"/>
    <s v="Valauto Roncq"/>
    <s v="SKODA"/>
    <m/>
    <s v="Valauto Roncq Skoda"/>
    <n v="657.51"/>
    <n v="3.1943810841102968E-2"/>
    <s v="NON"/>
  </r>
  <r>
    <x v="1"/>
    <s v="C"/>
    <x v="2"/>
    <x v="69"/>
    <d v="2026-06-19T00:00:00"/>
    <m/>
    <m/>
    <m/>
    <m/>
    <m/>
    <n v="0"/>
    <s v="RQTHC"/>
    <n v="521997"/>
    <n v="1997"/>
    <s v="TMBEP6PJ1T4054150"/>
    <s v="ROELENS  MARIE"/>
    <s v="FABIA"/>
    <n v="19775"/>
    <n v="808.33"/>
    <n v="20583.330000000002"/>
    <n v="187"/>
    <n v="656.84"/>
    <n v="35"/>
    <m/>
    <n v="621.84"/>
    <n v="3.1911260228544167E-2"/>
    <n v="0"/>
    <n v="-2966"/>
    <m/>
    <m/>
    <n v="0.12"/>
    <n v="0.12"/>
    <n v="74.620800000000003"/>
    <m/>
    <n v="74.620800000000003"/>
    <s v="VWB"/>
    <m/>
    <m/>
    <n v="0"/>
    <n v="1"/>
    <m/>
    <m/>
    <n v="0"/>
    <s v="Valauto Roncq"/>
    <s v="SKODA"/>
    <m/>
    <s v="Valauto Roncq Skoda"/>
    <n v="656.84"/>
    <n v="3.1911260228544167E-2"/>
    <s v="NON"/>
  </r>
  <r>
    <x v="1"/>
    <s v="C"/>
    <x v="2"/>
    <x v="27"/>
    <d v="2026-02-10T00:00:00"/>
    <m/>
    <m/>
    <m/>
    <m/>
    <m/>
    <n v="0"/>
    <s v="RQTHC"/>
    <n v="521998"/>
    <n v="1998"/>
    <s v="TMBEP6PJXT4055376"/>
    <s v="SAHRAOUI NABILA"/>
    <s v="FABIA"/>
    <n v="19775"/>
    <n v="808.33"/>
    <n v="20583.330000000002"/>
    <n v="51"/>
    <n v="490.84"/>
    <n v="35"/>
    <m/>
    <n v="455.84"/>
    <n v="2.3846481594571915E-2"/>
    <n v="0"/>
    <n v="-2800"/>
    <m/>
    <m/>
    <n v="0.13"/>
    <n v="0.13"/>
    <n v="59.2592"/>
    <m/>
    <n v="59.2592"/>
    <s v="VWB"/>
    <m/>
    <m/>
    <n v="0"/>
    <n v="1"/>
    <m/>
    <m/>
    <n v="0"/>
    <s v="Valauto Roncq"/>
    <s v="SKODA"/>
    <m/>
    <s v="Valauto Roncq Skoda"/>
    <n v="490.84"/>
    <n v="2.3846481594571915E-2"/>
    <s v="NON"/>
  </r>
  <r>
    <x v="1"/>
    <s v="C"/>
    <x v="2"/>
    <x v="25"/>
    <d v="2026-01-09T00:00:00"/>
    <m/>
    <m/>
    <m/>
    <m/>
    <m/>
    <n v="0"/>
    <s v="RQTHC"/>
    <n v="521999"/>
    <n v="1999"/>
    <s v="TMBEP6PJ1T4054763"/>
    <s v="MELON CORALIE"/>
    <s v="FABIA"/>
    <n v="19775"/>
    <n v="808.33"/>
    <n v="20583.330000000002"/>
    <n v="20"/>
    <n v="706.84"/>
    <n v="35"/>
    <m/>
    <n v="671.84"/>
    <n v="3.4340410419499659E-2"/>
    <n v="0"/>
    <n v="-2991"/>
    <m/>
    <m/>
    <n v="0.13"/>
    <n v="0.13"/>
    <n v="87.339200000000005"/>
    <m/>
    <n v="87.339200000000005"/>
    <s v="VWB"/>
    <m/>
    <m/>
    <n v="0"/>
    <n v="1"/>
    <m/>
    <m/>
    <n v="0"/>
    <s v="Valauto Roncq"/>
    <s v="SKODA"/>
    <m/>
    <s v="Valauto Roncq Skoda"/>
    <n v="706.84"/>
    <n v="3.4340410419499659E-2"/>
    <s v="NON"/>
  </r>
  <r>
    <x v="1"/>
    <s v="C"/>
    <x v="2"/>
    <x v="112"/>
    <d v="2026-05-15T00:00:00"/>
    <m/>
    <m/>
    <m/>
    <m/>
    <m/>
    <n v="0"/>
    <s v="RQTHC"/>
    <n v="522002"/>
    <n v="2002"/>
    <s v="TMBJW7PS9TT104492"/>
    <s v="CHATELAIN SEVERINE"/>
    <s v="KODIAQ"/>
    <n v="43308.33"/>
    <n v="1850"/>
    <n v="45158.33"/>
    <n v="13"/>
    <n v="2165.33"/>
    <n v="35.01"/>
    <m/>
    <n v="2130.3199999999997"/>
    <n v="4.7949735962335184E-2"/>
    <n v="0"/>
    <n v="-4724"/>
    <m/>
    <m/>
    <n v="0.1"/>
    <n v="0.1"/>
    <n v="213.03199999999998"/>
    <m/>
    <n v="213.03199999999998"/>
    <s v="VWB"/>
    <m/>
    <m/>
    <n v="0"/>
    <n v="1"/>
    <m/>
    <m/>
    <n v="0"/>
    <s v="Valauto Roncq"/>
    <s v="SKODA"/>
    <m/>
    <s v="Valauto Roncq Skoda"/>
    <n v="2165.33"/>
    <n v="4.7949735962335184E-2"/>
    <s v="NON"/>
  </r>
  <r>
    <x v="1"/>
    <s v="C"/>
    <x v="2"/>
    <x v="120"/>
    <d v="2026-06-12T00:00:00"/>
    <m/>
    <m/>
    <m/>
    <m/>
    <m/>
    <n v="0"/>
    <s v="RQTHC"/>
    <n v="522003"/>
    <n v="2003"/>
    <s v="TMBNH9NY3TF196101"/>
    <s v="ACTEMIS CONSEIL"/>
    <s v="ELROQ"/>
    <n v="38000"/>
    <n v="583.33000000000004"/>
    <n v="38583.33"/>
    <n v="22"/>
    <n v="893.53"/>
    <n v="35"/>
    <m/>
    <n v="858.53"/>
    <n v="2.31584469251358E-2"/>
    <n v="0"/>
    <n v="0"/>
    <m/>
    <m/>
    <n v="0.1"/>
    <n v="0.1"/>
    <n v="85.853000000000009"/>
    <m/>
    <n v="85.853000000000009"/>
    <s v="VWB"/>
    <m/>
    <m/>
    <n v="0"/>
    <n v="1"/>
    <m/>
    <m/>
    <n v="0"/>
    <s v="Valauto Roncq"/>
    <s v="SKODA"/>
    <m/>
    <s v="Valauto Roncq Skoda"/>
    <n v="893.53"/>
    <n v="2.31584469251358E-2"/>
    <s v="NON"/>
  </r>
  <r>
    <x v="1"/>
    <s v="C"/>
    <x v="2"/>
    <x v="38"/>
    <d v="2026-04-09T00:00:00"/>
    <m/>
    <m/>
    <m/>
    <m/>
    <m/>
    <n v="0"/>
    <s v="RQTHC"/>
    <n v="522004"/>
    <n v="2004"/>
    <s v="TMBLJ9NY5TF160406"/>
    <s v="SEBILLEAU QUENTIN"/>
    <s v="ENYAQ"/>
    <n v="45225"/>
    <n v="5158.33"/>
    <n v="50383.33"/>
    <n v="14"/>
    <n v="2126.79"/>
    <n v="35"/>
    <m/>
    <n v="2091.79"/>
    <n v="4.2212176130478077E-2"/>
    <n v="-3941"/>
    <n v="0"/>
    <m/>
    <m/>
    <n v="0.1"/>
    <n v="0.1"/>
    <n v="209.179"/>
    <m/>
    <n v="209.179"/>
    <s v="VWB"/>
    <m/>
    <m/>
    <n v="0"/>
    <n v="1"/>
    <m/>
    <m/>
    <n v="0"/>
    <s v="Valauto Roncq"/>
    <s v="SKODA"/>
    <m/>
    <s v="Valauto Roncq Skoda"/>
    <n v="2126.79"/>
    <n v="4.2212176130478077E-2"/>
    <s v="NON"/>
  </r>
  <r>
    <x v="1"/>
    <s v="C"/>
    <x v="2"/>
    <x v="46"/>
    <d v="2026-05-02T00:00:00"/>
    <m/>
    <m/>
    <m/>
    <m/>
    <m/>
    <n v="0"/>
    <s v="RQTHC"/>
    <n v="522005"/>
    <n v="2005"/>
    <s v="TMBJW9PS2TT101235"/>
    <s v="RAUCOURT ALEXANDRE"/>
    <s v="KODIAQ"/>
    <n v="43308.33"/>
    <n v="8425"/>
    <n v="51733.33"/>
    <n v="17"/>
    <n v="974.67"/>
    <n v="35"/>
    <m/>
    <n v="939.67"/>
    <n v="1.8840271832491741E-2"/>
    <n v="-4749"/>
    <n v="0"/>
    <m/>
    <m/>
    <n v="0.1"/>
    <n v="0.1"/>
    <n v="93.966999999999999"/>
    <m/>
    <n v="93.966999999999999"/>
    <s v="VWB"/>
    <m/>
    <m/>
    <n v="0"/>
    <n v="1"/>
    <m/>
    <m/>
    <n v="0"/>
    <s v="Valauto Roncq"/>
    <s v="SKODA"/>
    <m/>
    <s v="Valauto Roncq Skoda"/>
    <n v="974.67"/>
    <n v="1.8840271832491741E-2"/>
    <s v="NON"/>
  </r>
  <r>
    <x v="1"/>
    <s v="NP"/>
    <x v="2"/>
    <x v="62"/>
    <d v="2026-03-31T00:00:00"/>
    <m/>
    <m/>
    <m/>
    <s v="x"/>
    <m/>
    <n v="244.8"/>
    <s v="RQTHC"/>
    <n v="522010"/>
    <n v="2010"/>
    <s v="TMBJB9PS6TT077937"/>
    <s v="PRODEV"/>
    <s v="KODIAQ"/>
    <n v="41833.33"/>
    <n v="5083.33"/>
    <n v="46916.66"/>
    <n v="36"/>
    <n v="1417.52"/>
    <n v="35.01"/>
    <m/>
    <n v="1382.51"/>
    <n v="3.0213574453083401E-2"/>
    <n v="0"/>
    <n v="-6568.34"/>
    <m/>
    <s v="soilde client facture magasin impayée / barres de toit "/>
    <n v="0.13"/>
    <n v="0.13"/>
    <n v="179.72630000000001"/>
    <m/>
    <n v="179.72630000000001"/>
    <s v="VWB"/>
    <m/>
    <m/>
    <n v="0"/>
    <n v="1"/>
    <m/>
    <m/>
    <n v="0"/>
    <s v="Valauto Roncq"/>
    <s v="SKODA"/>
    <m/>
    <s v="Valauto Roncq Skoda"/>
    <n v="1417.52"/>
    <n v="3.0213574453083401E-2"/>
    <s v="NON"/>
  </r>
  <r>
    <x v="1"/>
    <s v="C"/>
    <x v="2"/>
    <x v="104"/>
    <d v="2026-02-06T00:00:00"/>
    <m/>
    <m/>
    <m/>
    <m/>
    <m/>
    <n v="0"/>
    <s v="RQTHC"/>
    <n v="522012"/>
    <n v="2012"/>
    <s v="TMBGP6NW9T3079116"/>
    <s v="LECLERCQ JEROME"/>
    <s v="KAMIQ/YETI"/>
    <n v="23191.67"/>
    <n v="833.33"/>
    <n v="24025"/>
    <n v="55"/>
    <n v="665.83"/>
    <n v="35"/>
    <m/>
    <n v="630.83000000000004"/>
    <n v="2.7714047866805414E-2"/>
    <n v="-4166"/>
    <n v="0"/>
    <m/>
    <m/>
    <n v="0.13"/>
    <n v="0.13"/>
    <n v="82.007900000000006"/>
    <m/>
    <n v="82.007900000000006"/>
    <s v="VWB"/>
    <m/>
    <m/>
    <n v="0"/>
    <n v="1"/>
    <m/>
    <m/>
    <n v="0"/>
    <s v="Valauto Roncq"/>
    <s v="SKODA"/>
    <m/>
    <s v="Valauto Roncq Skoda"/>
    <n v="665.83"/>
    <n v="2.7714047866805414E-2"/>
    <s v="NON"/>
  </r>
  <r>
    <x v="1"/>
    <s v="C"/>
    <x v="2"/>
    <x v="77"/>
    <d v="2026-06-22T00:00:00"/>
    <m/>
    <m/>
    <m/>
    <m/>
    <m/>
    <n v="0"/>
    <s v="RQTHC"/>
    <n v="522014"/>
    <n v="2014"/>
    <s v="TMBGP6NW1T3080356"/>
    <s v="DELANNOY  DELPHINE"/>
    <s v="KAMIQ/YETI"/>
    <n v="23191.67"/>
    <n v="1116.6600000000001"/>
    <n v="24308.329999999998"/>
    <n v="187"/>
    <n v="734.63"/>
    <n v="35"/>
    <m/>
    <n v="699.63"/>
    <n v="3.0221327421505306E-2"/>
    <n v="0"/>
    <n v="-4725"/>
    <m/>
    <m/>
    <n v="0.12"/>
    <n v="0.12"/>
    <n v="83.95559999999999"/>
    <m/>
    <n v="83.95559999999999"/>
    <s v="VWB"/>
    <m/>
    <m/>
    <n v="0"/>
    <n v="1"/>
    <m/>
    <m/>
    <n v="0"/>
    <s v="Valauto Roncq"/>
    <s v="SKODA"/>
    <m/>
    <s v="Valauto Roncq Skoda"/>
    <n v="734.63"/>
    <n v="3.0221327421505306E-2"/>
    <s v="NON"/>
  </r>
  <r>
    <x v="1"/>
    <s v="C"/>
    <x v="2"/>
    <x v="34"/>
    <d v="2026-03-30T00:00:00"/>
    <m/>
    <m/>
    <m/>
    <m/>
    <m/>
    <n v="0"/>
    <s v="VSGNI"/>
    <n v="522015"/>
    <n v="2015"/>
    <s v="TMBGP6NWXT3078735"/>
    <s v="MAGNUM"/>
    <s v="KAMIQ/YETI"/>
    <n v="23191.67"/>
    <n v="833.33"/>
    <n v="24025"/>
    <n v="105"/>
    <n v="515.51"/>
    <n v="35.01"/>
    <m/>
    <n v="480.5"/>
    <n v="2.1457232049947969E-2"/>
    <n v="0"/>
    <n v="-4084.25"/>
    <m/>
    <m/>
    <n v="0.13"/>
    <n v="0.13"/>
    <n v="62.465000000000003"/>
    <m/>
    <n v="62.465000000000003"/>
    <s v="VWB"/>
    <m/>
    <n v="20"/>
    <n v="1"/>
    <n v="1"/>
    <m/>
    <m/>
    <n v="1"/>
    <s v="Valauto Roncq"/>
    <s v="SKODA"/>
    <m/>
    <s v="Sociétés NORD"/>
    <n v="515.51"/>
    <n v="2.1457232049947969E-2"/>
    <s v="NON"/>
  </r>
  <r>
    <x v="1"/>
    <s v="C"/>
    <x v="2"/>
    <x v="75"/>
    <d v="2026-04-09T00:00:00"/>
    <m/>
    <m/>
    <m/>
    <m/>
    <m/>
    <n v="0"/>
    <s v="RQNBA"/>
    <n v="522020"/>
    <n v="2020"/>
    <s v="TMBEP6PJ1T4055458"/>
    <s v="LEMOINE  CATHERINE"/>
    <s v="FABIA"/>
    <n v="19775"/>
    <n v="2083.33"/>
    <n v="21858.33"/>
    <n v="112"/>
    <n v="328.5"/>
    <n v="35"/>
    <m/>
    <n v="293.5"/>
    <n v="1.5028595505695082E-2"/>
    <n v="0"/>
    <n v="-2966"/>
    <m/>
    <m/>
    <n v="0.13"/>
    <n v="0.13"/>
    <n v="38.155000000000001"/>
    <m/>
    <n v="38.155000000000001"/>
    <s v="VWB"/>
    <m/>
    <m/>
    <n v="0"/>
    <n v="1"/>
    <m/>
    <m/>
    <n v="0"/>
    <s v="Valauto Roncq"/>
    <s v="SKODA"/>
    <m/>
    <s v="Valauto Roncq SEAT"/>
    <n v="328.5"/>
    <n v="1.5028595505695082E-2"/>
    <s v="NON"/>
  </r>
  <r>
    <x v="1"/>
    <s v="C"/>
    <x v="2"/>
    <x v="64"/>
    <d v="2026-06-16T00:00:00"/>
    <m/>
    <m/>
    <m/>
    <m/>
    <m/>
    <n v="0"/>
    <s v="RQLMO"/>
    <n v="522026"/>
    <n v="2026"/>
    <s v="TMBER6PJ0T4054232"/>
    <s v="CLAUSSMANN  FREDERIC"/>
    <s v="FABIA"/>
    <n v="21250"/>
    <n v="2083.33"/>
    <n v="23333.33"/>
    <n v="181"/>
    <n v="1142.67"/>
    <n v="35.01"/>
    <m/>
    <n v="1107.6600000000001"/>
    <n v="4.8971578424511206E-2"/>
    <n v="0"/>
    <n v="-2941"/>
    <m/>
    <m/>
    <n v="0.12"/>
    <n v="0.12"/>
    <n v="132.91920000000002"/>
    <m/>
    <n v="132.91920000000002"/>
    <s v="VWB"/>
    <m/>
    <m/>
    <n v="0"/>
    <n v="1"/>
    <m/>
    <m/>
    <n v="0"/>
    <s v="Valauto Roncq"/>
    <s v="SKODA"/>
    <m/>
    <s v="Valauto Roncq Skoda"/>
    <n v="1142.67"/>
    <n v="4.8971578424511206E-2"/>
    <s v="NON"/>
  </r>
  <r>
    <x v="1"/>
    <s v="C"/>
    <x v="2"/>
    <x v="95"/>
    <d v="2026-01-27T00:00:00"/>
    <m/>
    <m/>
    <m/>
    <m/>
    <m/>
    <m/>
    <s v="RQTHC"/>
    <n v="522031"/>
    <n v="2031"/>
    <s v="TMBER6PJ3T4056931"/>
    <s v="THIBAUT ELIANA"/>
    <s v="FABIA"/>
    <n v="23941.67"/>
    <n v="250"/>
    <n v="24191.67"/>
    <n v="39"/>
    <n v="1304.4100000000001"/>
    <n v="35"/>
    <m/>
    <n v="1269.4100000000001"/>
    <n v="5.3919799666579456E-2"/>
    <n v="0"/>
    <n v="-2800"/>
    <m/>
    <m/>
    <n v="0.13"/>
    <n v="0.13"/>
    <n v="165.02330000000001"/>
    <m/>
    <n v="165.02330000000001"/>
    <s v=""/>
    <m/>
    <m/>
    <n v="0"/>
    <n v="1"/>
    <m/>
    <m/>
    <n v="0"/>
    <s v="Valauto Roncq"/>
    <s v="SKODA"/>
    <m/>
    <s v="Valauto Roncq Skoda"/>
    <n v="1304.4100000000001"/>
    <n v="5.3919799666579456E-2"/>
    <s v="NON"/>
  </r>
  <r>
    <x v="1"/>
    <s v="C"/>
    <x v="2"/>
    <x v="49"/>
    <d v="2026-03-23T00:00:00"/>
    <m/>
    <m/>
    <m/>
    <m/>
    <m/>
    <n v="0"/>
    <s v="RQTHC"/>
    <n v="522032"/>
    <n v="2032"/>
    <s v="TMBER6PJ1T4058211"/>
    <s v="GOMES JUNIOR ALENCAR"/>
    <s v="FABIA"/>
    <n v="23941.67"/>
    <n v="250"/>
    <n v="24191.67"/>
    <n v="86"/>
    <n v="1303.76"/>
    <n v="35.01"/>
    <m/>
    <n v="1268.75"/>
    <n v="5.3892930913822822E-2"/>
    <n v="0"/>
    <n v="-3216"/>
    <m/>
    <m/>
    <n v="0.13"/>
    <n v="0.13"/>
    <n v="164.9375"/>
    <m/>
    <n v="164.9375"/>
    <s v="VWB"/>
    <m/>
    <m/>
    <n v="0"/>
    <n v="1"/>
    <m/>
    <m/>
    <n v="0"/>
    <s v="Valauto Roncq"/>
    <s v="SKODA"/>
    <m/>
    <s v="Valauto Roncq Skoda"/>
    <n v="1303.76"/>
    <n v="5.3892930913822822E-2"/>
    <s v="NON"/>
  </r>
  <r>
    <x v="1"/>
    <s v="C"/>
    <x v="2"/>
    <x v="2"/>
    <d v="2026-06-27T00:00:00"/>
    <m/>
    <m/>
    <m/>
    <m/>
    <m/>
    <m/>
    <s v="RQTHC"/>
    <n v="522033"/>
    <n v="2033"/>
    <s v="TMBEP6PJ6T4055374"/>
    <s v="HAUW  FRANCOIS"/>
    <s v="FABIA"/>
    <n v="22466.67"/>
    <n v="533.33000000000004"/>
    <n v="23000"/>
    <n v="189"/>
    <n v="859"/>
    <n v="35.01"/>
    <m/>
    <n v="823.99"/>
    <n v="3.7347826086956519E-2"/>
    <n v="0"/>
    <n v="-2966"/>
    <m/>
    <m/>
    <n v="0.12"/>
    <n v="0.12"/>
    <n v="98.878799999999998"/>
    <m/>
    <n v="98.878799999999998"/>
    <s v="VWB"/>
    <m/>
    <m/>
    <n v="0"/>
    <n v="1"/>
    <m/>
    <m/>
    <n v="0"/>
    <s v="Valauto Roncq"/>
    <s v="SKODA"/>
    <m/>
    <s v="Valauto Roncq Skoda"/>
    <n v="859"/>
    <n v="3.7347826086956519E-2"/>
    <s v="NON"/>
  </r>
  <r>
    <x v="1"/>
    <s v="C"/>
    <x v="2"/>
    <x v="100"/>
    <d v="2026-01-28T00:00:00"/>
    <m/>
    <m/>
    <m/>
    <m/>
    <m/>
    <n v="0"/>
    <s v="RQLMO"/>
    <n v="522034"/>
    <n v="2034"/>
    <s v="TMBEP6PJ5T4055995"/>
    <s v="DELANNOY MARGAUX"/>
    <s v="FABIA"/>
    <n v="19775"/>
    <n v="808.33"/>
    <n v="20583.330000000002"/>
    <n v="42"/>
    <n v="532.5"/>
    <n v="35"/>
    <m/>
    <n v="497.5"/>
    <n v="2.5870449533676034E-2"/>
    <n v="0"/>
    <n v="-2800"/>
    <m/>
    <s v="Pas de  challenge vd noel sur ce VN"/>
    <n v="0.13"/>
    <n v="0.13"/>
    <n v="64.674999999999997"/>
    <m/>
    <n v="64.674999999999997"/>
    <s v="VWB"/>
    <m/>
    <m/>
    <n v="0"/>
    <n v="1"/>
    <m/>
    <m/>
    <n v="0"/>
    <s v="Valauto Roncq"/>
    <s v="SKODA"/>
    <m/>
    <s v="Valauto Roncq Skoda"/>
    <n v="532.5"/>
    <n v="2.5870449533676034E-2"/>
    <s v="NON"/>
  </r>
  <r>
    <x v="1"/>
    <s v="C"/>
    <x v="2"/>
    <x v="95"/>
    <d v="2026-01-26T00:00:00"/>
    <m/>
    <m/>
    <m/>
    <m/>
    <m/>
    <n v="0"/>
    <s v="LTMEL"/>
    <n v="522035"/>
    <n v="2035"/>
    <s v="TMBJA8NX6TY053264"/>
    <s v="LE CASIER FRANCAIS"/>
    <s v="OCTAVIA"/>
    <n v="28958.33"/>
    <n v="1708.33"/>
    <n v="30666.660000000003"/>
    <n v="46"/>
    <n v="858.33"/>
    <n v="35"/>
    <m/>
    <n v="823.33"/>
    <n v="2.79890278237017E-2"/>
    <n v="0"/>
    <n v="-3680"/>
    <m/>
    <m/>
    <m/>
    <n v="0"/>
    <n v="0"/>
    <m/>
    <n v="0"/>
    <s v="Banque"/>
    <m/>
    <m/>
    <n v="0"/>
    <n v="1"/>
    <m/>
    <m/>
    <n v="0"/>
    <s v="Valauto Roncq"/>
    <s v="SKODA"/>
    <m/>
    <s v="Sociétés NORD"/>
    <n v="858.33"/>
    <n v="2.79890278237017E-2"/>
    <s v="NON"/>
  </r>
  <r>
    <x v="1"/>
    <s v="C"/>
    <x v="2"/>
    <x v="90"/>
    <d v="2026-04-03T00:00:00"/>
    <m/>
    <m/>
    <m/>
    <m/>
    <m/>
    <n v="0"/>
    <s v="RQLMO"/>
    <n v="522036"/>
    <n v="2036"/>
    <s v="TMBNG7NY0TF159093"/>
    <s v="MARTIN SOPHIE"/>
    <s v="ELROQ"/>
    <n v="27658.33"/>
    <n v="1158.33"/>
    <n v="28816.660000000003"/>
    <n v="8"/>
    <n v="1213.69"/>
    <n v="35"/>
    <m/>
    <n v="1178.69"/>
    <n v="4.2117649998299589E-2"/>
    <n v="-3333"/>
    <n v="0"/>
    <m/>
    <m/>
    <n v="0.1"/>
    <n v="0.1"/>
    <n v="117.86900000000001"/>
    <m/>
    <n v="117.86900000000001"/>
    <s v="VWB"/>
    <m/>
    <m/>
    <n v="0"/>
    <n v="1"/>
    <m/>
    <m/>
    <n v="0"/>
    <s v="Valauto Roncq"/>
    <s v="SKODA"/>
    <m/>
    <s v="Valauto Roncq Skoda"/>
    <n v="1213.69"/>
    <n v="4.2117649998299589E-2"/>
    <s v="NON"/>
  </r>
  <r>
    <x v="1"/>
    <s v="C"/>
    <x v="2"/>
    <x v="30"/>
    <d v="2026-05-05T00:00:00"/>
    <m/>
    <m/>
    <m/>
    <m/>
    <m/>
    <n v="0"/>
    <s v="RQTHC"/>
    <n v="522041"/>
    <n v="2041"/>
    <s v="TMBLH9NY9TF161747"/>
    <s v="COISNE OLIVIER"/>
    <s v="ENYAQ"/>
    <n v="44325"/>
    <n v="2599.9899999999998"/>
    <n v="46924.99"/>
    <n v="40"/>
    <n v="1117.42"/>
    <n v="35.01"/>
    <m/>
    <n v="1082.4100000000001"/>
    <n v="2.3812897988896749E-2"/>
    <n v="0"/>
    <n v="0"/>
    <m/>
    <m/>
    <n v="0.1"/>
    <n v="0.1"/>
    <n v="108.24100000000001"/>
    <m/>
    <n v="108.24100000000001"/>
    <s v="VWB"/>
    <m/>
    <m/>
    <n v="0"/>
    <n v="1"/>
    <m/>
    <m/>
    <n v="0"/>
    <s v="Valauto Roncq"/>
    <s v="SKODA"/>
    <m/>
    <s v="Valauto Roncq Skoda"/>
    <n v="1117.42"/>
    <n v="2.3812897988896749E-2"/>
    <s v="NON"/>
  </r>
  <r>
    <x v="1"/>
    <s v="C"/>
    <x v="2"/>
    <x v="105"/>
    <d v="2026-05-25T00:00:00"/>
    <m/>
    <m/>
    <m/>
    <m/>
    <m/>
    <n v="0"/>
    <s v="RQTHC"/>
    <n v="522042"/>
    <n v="2042"/>
    <s v="TMBNC7NY8TF192239"/>
    <s v="MARTIN  GREGORY"/>
    <s v="ELROQ"/>
    <n v="30633.33"/>
    <n v="1158.33"/>
    <n v="31791.660000000003"/>
    <n v="12"/>
    <n v="988.74"/>
    <n v="35"/>
    <m/>
    <n v="953.74"/>
    <n v="3.1100609405108129E-2"/>
    <n v="0"/>
    <n v="0"/>
    <m/>
    <m/>
    <n v="0.1"/>
    <n v="0.1"/>
    <n v="95.374000000000009"/>
    <m/>
    <n v="95.374000000000009"/>
    <s v="VWB"/>
    <m/>
    <m/>
    <n v="0"/>
    <n v="1"/>
    <m/>
    <m/>
    <n v="0"/>
    <s v="Valauto Roncq"/>
    <s v="SKODA"/>
    <m/>
    <s v="Valauto Roncq Skoda"/>
    <n v="988.74"/>
    <n v="3.1100609405108129E-2"/>
    <s v="NON"/>
  </r>
  <r>
    <x v="1"/>
    <s v="C"/>
    <x v="2"/>
    <x v="72"/>
    <d v="2026-06-26T00:00:00"/>
    <m/>
    <m/>
    <m/>
    <m/>
    <m/>
    <m/>
    <s v="VSRPO"/>
    <n v="522043"/>
    <n v="2043"/>
    <s v="TMBJW7PS6TT080703"/>
    <s v="S D O SARL"/>
    <s v="KODIAQ"/>
    <n v="43308.33"/>
    <n v="1708.33"/>
    <n v="45016.66"/>
    <n v="120"/>
    <n v="1385.18"/>
    <n v="35.01"/>
    <m/>
    <n v="1350.17"/>
    <n v="3.0770385897132307E-2"/>
    <n v="-6302.34"/>
    <n v="-916"/>
    <m/>
    <m/>
    <n v="0.13"/>
    <n v="0.13"/>
    <n v="175.52210000000002"/>
    <m/>
    <n v="175.52210000000002"/>
    <s v="VWB"/>
    <n v="0"/>
    <n v="20"/>
    <n v="1"/>
    <n v="1"/>
    <m/>
    <m/>
    <n v="1"/>
    <s v="Valauto Roncq"/>
    <s v="SKODA"/>
    <m/>
    <s v="Sociétés NORD"/>
    <n v="1385.18"/>
    <n v="3.0770385897132307E-2"/>
    <s v="NON"/>
  </r>
  <r>
    <x v="1"/>
    <s v="C"/>
    <x v="2"/>
    <x v="43"/>
    <d v="2026-04-10T00:00:00"/>
    <m/>
    <m/>
    <m/>
    <m/>
    <m/>
    <n v="0"/>
    <s v="RQTHC"/>
    <n v="522046"/>
    <n v="2046"/>
    <s v="TMBGR6NW1T3120560"/>
    <s v="BOUCHEZ ANNE MARIE"/>
    <s v="KAMIQ/YETI"/>
    <n v="25350"/>
    <n v="3275"/>
    <n v="28625"/>
    <n v="31"/>
    <n v="1396.84"/>
    <n v="35.01"/>
    <m/>
    <n v="1361.83"/>
    <n v="4.8797903930131004E-2"/>
    <n v="0"/>
    <n v="-3916"/>
    <m/>
    <m/>
    <n v="0.1"/>
    <n v="0.1"/>
    <n v="136.18299999999999"/>
    <m/>
    <n v="136.18299999999999"/>
    <s v="VWB"/>
    <m/>
    <n v="50"/>
    <n v="1"/>
    <n v="1"/>
    <m/>
    <m/>
    <n v="1"/>
    <s v="Valauto Roncq"/>
    <s v="SKODA"/>
    <m/>
    <s v="Valauto Roncq Skoda"/>
    <n v="1396.84"/>
    <n v="4.8797903930131004E-2"/>
    <s v="NON"/>
  </r>
  <r>
    <x v="1"/>
    <s v="C"/>
    <x v="2"/>
    <x v="1"/>
    <d v="2026-01-30T00:00:00"/>
    <m/>
    <m/>
    <m/>
    <m/>
    <m/>
    <n v="0"/>
    <s v="VSJTI"/>
    <n v="522049"/>
    <n v="2049"/>
    <s v="TMBGK6NW7T3087973"/>
    <s v="LEKOEUGE ELODIE"/>
    <s v="KAMIQ/YETI"/>
    <n v="30958.33"/>
    <n v="1400"/>
    <n v="32358.33"/>
    <n v="35"/>
    <n v="688.27"/>
    <n v="35"/>
    <m/>
    <n v="653.27"/>
    <n v="2.1270257148622934E-2"/>
    <n v="0"/>
    <n v="-4946.16"/>
    <m/>
    <m/>
    <n v="0.13"/>
    <n v="0.13"/>
    <n v="84.9251"/>
    <m/>
    <n v="84.9251"/>
    <s v=""/>
    <n v="0"/>
    <n v="20"/>
    <n v="1"/>
    <n v="1"/>
    <n v="250"/>
    <d v="2026-02-20T00:00:00"/>
    <n v="1"/>
    <s v="Valauto Roncq"/>
    <s v="SKODA"/>
    <m/>
    <s v="Sociétés EST"/>
    <n v="938.27"/>
    <n v="2.8996243007596498E-2"/>
    <s v="NON"/>
  </r>
  <r>
    <x v="1"/>
    <s v="C"/>
    <x v="1"/>
    <x v="66"/>
    <d v="2026-06-15T00:00:00"/>
    <m/>
    <m/>
    <m/>
    <m/>
    <m/>
    <n v="0"/>
    <s v="RQTHC"/>
    <n v="522050"/>
    <n v="2050"/>
    <s v="VSSZZZKL5TR104880"/>
    <s v="FRANCOIS BAPTISTE"/>
    <s v="CUPRA LEON"/>
    <n v="33629.33"/>
    <n v="379.17"/>
    <n v="34008.5"/>
    <n v="6"/>
    <n v="724.72"/>
    <n v="22"/>
    <m/>
    <n v="702.72"/>
    <n v="2.1309966625990561E-2"/>
    <n v="0"/>
    <n v="-3500"/>
    <m/>
    <m/>
    <n v="0.1"/>
    <n v="0.1"/>
    <n v="70.272000000000006"/>
    <m/>
    <n v="70.272000000000006"/>
    <s v="VWB"/>
    <m/>
    <m/>
    <n v="0"/>
    <n v="1"/>
    <m/>
    <m/>
    <n v="0"/>
    <s v="Valauto Roncq"/>
    <s v="CUPRA"/>
    <m/>
    <s v="Valauto Roncq Skoda"/>
    <n v="724.72"/>
    <n v="2.1309966625990561E-2"/>
    <s v="NON"/>
  </r>
  <r>
    <x v="1"/>
    <s v="C"/>
    <x v="1"/>
    <x v="60"/>
    <d v="2026-02-24T00:00:00"/>
    <m/>
    <m/>
    <m/>
    <m/>
    <m/>
    <n v="0"/>
    <s v="RQNBA"/>
    <n v="522069"/>
    <n v="2069"/>
    <s v="VSSZZZKM9TR041274"/>
    <s v="DALLE BAPTISTE"/>
    <s v="FORMENTOR"/>
    <n v="48254.33"/>
    <n v="2640"/>
    <n v="50894.33"/>
    <n v="27"/>
    <n v="1524.5699999999997"/>
    <n v="22"/>
    <m/>
    <n v="1502.5699999999997"/>
    <n v="2.9955596232429028E-2"/>
    <n v="-11196.75"/>
    <m/>
    <m/>
    <s v="marge manquante"/>
    <n v="0.13"/>
    <n v="0.13"/>
    <n v="195.33409999999998"/>
    <m/>
    <n v="195.33409999999998"/>
    <s v="VWB"/>
    <m/>
    <m/>
    <n v="0"/>
    <n v="1"/>
    <m/>
    <m/>
    <n v="0"/>
    <s v="Valauto Roncq"/>
    <s v="CUPRA"/>
    <m/>
    <s v="Valauto Roncq SEAT"/>
    <n v="1524.5699999999997"/>
    <n v="2.9955596232429028E-2"/>
    <s v="NON"/>
  </r>
  <r>
    <x v="1"/>
    <s v="C"/>
    <x v="6"/>
    <x v="54"/>
    <d v="2026-02-20T00:00:00"/>
    <m/>
    <m/>
    <m/>
    <m/>
    <m/>
    <n v="0"/>
    <s v="LTMEL"/>
    <n v="522089"/>
    <n v="2089"/>
    <s v="VSSZZZKL4TR057941"/>
    <s v="LYS AUTO 59"/>
    <s v="LEON"/>
    <n v="24796"/>
    <n v="575"/>
    <n v="25371"/>
    <n v="19"/>
    <n v="759.8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s v="SEAT"/>
    <m/>
    <s v="Sociétés NORD"/>
    <n v="759.8"/>
    <n v="2.9947577943321112E-2"/>
    <s v="NON"/>
  </r>
  <r>
    <x v="1"/>
    <s v="C"/>
    <x v="6"/>
    <x v="54"/>
    <d v="2026-02-20T00:00:00"/>
    <m/>
    <m/>
    <m/>
    <m/>
    <m/>
    <n v="0"/>
    <s v="LTMEL"/>
    <n v="522090"/>
    <n v="2090"/>
    <s v="VSSZZZKL3TR058756"/>
    <s v="LYS AUTO 59"/>
    <s v="LEON"/>
    <n v="24796"/>
    <n v="575"/>
    <n v="25371"/>
    <n v="19"/>
    <n v="759.8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s v="SEAT"/>
    <m/>
    <s v="Sociétés NORD"/>
    <n v="759.8"/>
    <n v="2.9947577943321112E-2"/>
    <s v="NON"/>
  </r>
  <r>
    <x v="1"/>
    <s v="C"/>
    <x v="6"/>
    <x v="54"/>
    <d v="2026-02-20T00:00:00"/>
    <m/>
    <m/>
    <m/>
    <m/>
    <m/>
    <n v="0"/>
    <s v="LTMEL"/>
    <n v="522091"/>
    <n v="2091"/>
    <s v="VSSZZZKL3TR059454"/>
    <s v="LYS AUTO 59"/>
    <s v="LEON"/>
    <n v="24796"/>
    <n v="575"/>
    <n v="25371"/>
    <n v="19"/>
    <n v="759.8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s v="SEAT"/>
    <m/>
    <s v="Sociétés NORD"/>
    <n v="759.8"/>
    <n v="2.9947577943321112E-2"/>
    <s v="NON"/>
  </r>
  <r>
    <x v="1"/>
    <s v="C"/>
    <x v="1"/>
    <x v="84"/>
    <d v="2026-05-27T00:00:00"/>
    <m/>
    <m/>
    <m/>
    <m/>
    <m/>
    <n v="0"/>
    <s v="LTNFA"/>
    <n v="522103"/>
    <n v="2103"/>
    <s v="VSSZZZK12TP034278"/>
    <s v="NORY TRAITEUR"/>
    <s v="Cupra el-Born"/>
    <n v="33359.67"/>
    <n v="1125"/>
    <n v="34484.67"/>
    <n v="27"/>
    <n v="337.37"/>
    <n v="27"/>
    <m/>
    <n v="310.37"/>
    <n v="9.7831877179047969E-3"/>
    <n v="0"/>
    <n v="0"/>
    <m/>
    <m/>
    <n v="0.08"/>
    <n v="7.0000000000000007E-2"/>
    <n v="24.829599999999999"/>
    <m/>
    <n v="24.829599999999999"/>
    <s v="VWB"/>
    <n v="0"/>
    <s v="0"/>
    <n v="1"/>
    <n v="1"/>
    <m/>
    <m/>
    <n v="1"/>
    <s v="Valauto Roncq"/>
    <s v="CUPRA"/>
    <m/>
    <s v="Valauto Lambersart VW"/>
    <n v="337.37"/>
    <n v="9.7831877179047969E-3"/>
    <s v="NON"/>
  </r>
  <r>
    <x v="1"/>
    <s v="C"/>
    <x v="2"/>
    <x v="108"/>
    <d v="2026-02-18T00:00:00"/>
    <m/>
    <m/>
    <m/>
    <m/>
    <m/>
    <n v="0"/>
    <s v="VSGNI"/>
    <n v="522108"/>
    <n v="2108"/>
    <s v="TMBJW7PS1TT056101"/>
    <s v="LEGAA"/>
    <s v="KODIAQ"/>
    <n v="43308.33"/>
    <n v="3691.66"/>
    <n v="46999.990000000005"/>
    <n v="63"/>
    <n v="1784.02"/>
    <n v="35"/>
    <m/>
    <n v="1749.02"/>
    <n v="3.7957880416570298E-2"/>
    <n v="0"/>
    <n v="-1749"/>
    <m/>
    <m/>
    <n v="0.1"/>
    <n v="0.1"/>
    <n v="174.90200000000002"/>
    <m/>
    <n v="174.90200000000002"/>
    <s v="VWB"/>
    <n v="0"/>
    <n v="20"/>
    <n v="1"/>
    <n v="1"/>
    <m/>
    <m/>
    <n v="1"/>
    <s v="Valauto Roncq"/>
    <s v="SKODA"/>
    <m/>
    <s v="Sociétés NORD"/>
    <n v="1784.02"/>
    <n v="3.7957880416570298E-2"/>
    <s v="NON"/>
  </r>
  <r>
    <x v="6"/>
    <s v="C"/>
    <x v="0"/>
    <x v="57"/>
    <d v="2026-04-17T00:00:00"/>
    <m/>
    <m/>
    <m/>
    <m/>
    <m/>
    <n v="0"/>
    <s v="VANBU"/>
    <n v="522108"/>
    <n v="2108"/>
    <s v="WVGZZZE26TE048147"/>
    <s v="MACRIV"/>
    <s v="ID 4"/>
    <n v="38438.33"/>
    <n v="2866.67"/>
    <n v="41305"/>
    <n v="14"/>
    <n v="1285.08"/>
    <n v="95"/>
    <m/>
    <n v="1190.08"/>
    <n v="3.1111971916232901E-2"/>
    <n v="0"/>
    <n v="0"/>
    <m/>
    <m/>
    <n v="7.0000000000000007E-2"/>
    <n v="7.0000000000000007E-2"/>
    <n v="83.305599999999998"/>
    <m/>
    <n v="83.305599999999998"/>
    <s v="VWB"/>
    <m/>
    <m/>
    <n v="0"/>
    <n v="1"/>
    <m/>
    <m/>
    <n v="0"/>
    <s v="Valauto Hainaut"/>
    <s v="VOLKSWAGEN"/>
    <m/>
    <s v="Valauto Hainaut VW"/>
    <n v="1285.08"/>
    <n v="3.1111971916232901E-2"/>
    <s v="NON"/>
  </r>
  <r>
    <x v="6"/>
    <s v="C"/>
    <x v="0"/>
    <x v="34"/>
    <d v="2026-03-27T00:00:00"/>
    <m/>
    <m/>
    <m/>
    <m/>
    <m/>
    <n v="0"/>
    <s v="VAGWO"/>
    <n v="522109"/>
    <n v="2109"/>
    <s v="WVGZZZCS9TY056843"/>
    <s v="DELSARTE  MATTEO"/>
    <s v="TAIGO"/>
    <n v="24205.67"/>
    <n v="50"/>
    <n v="24255.67"/>
    <n v="3"/>
    <n v="482.91"/>
    <n v="95"/>
    <m/>
    <n v="387.91"/>
    <n v="1.9909159384176981E-2"/>
    <n v="0"/>
    <n v="-2773.34"/>
    <m/>
    <m/>
    <n v="0.1"/>
    <n v="0.1"/>
    <n v="38.791000000000004"/>
    <m/>
    <n v="38.791000000000004"/>
    <s v="VWB"/>
    <n v="30"/>
    <m/>
    <n v="0"/>
    <n v="1"/>
    <m/>
    <m/>
    <n v="0"/>
    <s v="Valauto Hainaut"/>
    <s v="VOLKSWAGEN"/>
    <m/>
    <s v="Valauto Hainaut VW"/>
    <n v="482.91"/>
    <n v="1.9909159384176981E-2"/>
    <s v="NON"/>
  </r>
  <r>
    <x v="6"/>
    <s v="C"/>
    <x v="0"/>
    <x v="79"/>
    <d v="2026-04-20T00:00:00"/>
    <m/>
    <m/>
    <m/>
    <m/>
    <m/>
    <n v="0"/>
    <s v="VAVVA"/>
    <n v="522111"/>
    <n v="2111"/>
    <s v="WVGZZZC11TY035489"/>
    <s v="THIEDE MARIE-ANNE"/>
    <s v="T CROSS"/>
    <n v="22622.33"/>
    <n v="941.67"/>
    <n v="23564"/>
    <n v="24"/>
    <n v="844.47"/>
    <n v="95"/>
    <m/>
    <n v="749.47"/>
    <n v="3.5837294177558987E-2"/>
    <n v="0"/>
    <n v="-3349.99"/>
    <m/>
    <m/>
    <n v="0.13"/>
    <n v="0.13"/>
    <n v="97.431100000000001"/>
    <m/>
    <n v="97.431100000000001"/>
    <s v="VWB"/>
    <n v="30"/>
    <m/>
    <n v="0"/>
    <n v="1"/>
    <m/>
    <m/>
    <n v="0"/>
    <s v="Valauto Hainaut"/>
    <s v="VOLKSWAGEN"/>
    <m/>
    <s v="Valauto Hainaut VW"/>
    <n v="844.47"/>
    <n v="3.5837294177558987E-2"/>
    <s v="NON"/>
  </r>
  <r>
    <x v="1"/>
    <s v="C"/>
    <x v="2"/>
    <x v="70"/>
    <d v="2026-05-18T00:00:00"/>
    <m/>
    <m/>
    <m/>
    <m/>
    <m/>
    <n v="0"/>
    <s v="RQTHC"/>
    <n v="522113"/>
    <n v="2113"/>
    <s v="TMBEP6PJ8T4085458"/>
    <s v="LACQUEMENT  FRANCOISE"/>
    <s v="FABIA"/>
    <n v="19775"/>
    <n v="666.66"/>
    <n v="20441.66"/>
    <n v="60"/>
    <n v="641.92999999999995"/>
    <n v="35.01"/>
    <m/>
    <n v="606.91999999999996"/>
    <n v="3.140302695573647E-2"/>
    <n v="0"/>
    <n v="-2550"/>
    <m/>
    <m/>
    <n v="0.1"/>
    <n v="0.1"/>
    <n v="60.692"/>
    <m/>
    <n v="60.692"/>
    <s v="VWB"/>
    <m/>
    <m/>
    <n v="0"/>
    <n v="1"/>
    <m/>
    <m/>
    <n v="0"/>
    <s v="Valauto Roncq"/>
    <s v="SKODA"/>
    <m/>
    <s v="Valauto Roncq Skoda"/>
    <n v="641.92999999999995"/>
    <n v="3.140302695573647E-2"/>
    <s v="NON"/>
  </r>
  <r>
    <x v="1"/>
    <s v="C"/>
    <x v="1"/>
    <x v="120"/>
    <d v="2026-06-12T00:00:00"/>
    <m/>
    <m/>
    <m/>
    <m/>
    <m/>
    <n v="0"/>
    <s v="LTMEL"/>
    <n v="522115"/>
    <n v="2115"/>
    <s v="VSSZZZKP3T1074957"/>
    <s v="LABORATOIRE LITTERI"/>
    <s v="TERRAMAR"/>
    <n v="48671"/>
    <n v="3791.67"/>
    <n v="52462.67"/>
    <n v="19"/>
    <n v="997.58"/>
    <n v="21.99"/>
    <m/>
    <n v="975.59"/>
    <n v="1.9015044411578749E-2"/>
    <n v="0"/>
    <n v="-1000"/>
    <m/>
    <m/>
    <m/>
    <n v="0"/>
    <n v="0"/>
    <m/>
    <n v="0"/>
    <s v="VWB"/>
    <n v="0"/>
    <m/>
    <n v="0"/>
    <n v="1"/>
    <m/>
    <m/>
    <n v="0"/>
    <s v="Valauto Roncq"/>
    <s v="CUPRA"/>
    <m/>
    <s v="Sociétés NORD"/>
    <n v="997.58"/>
    <n v="1.9015044411578749E-2"/>
    <s v="NON"/>
  </r>
  <r>
    <x v="1"/>
    <s v="NC"/>
    <x v="6"/>
    <x v="125"/>
    <d v="2026-04-02T00:00:00"/>
    <s v="x"/>
    <m/>
    <m/>
    <s v="x"/>
    <m/>
    <n v="1111.52"/>
    <s v="LTMEL"/>
    <n v="522123"/>
    <n v="2123"/>
    <s v="VSSZZZKL3TR055095"/>
    <s v="LYS AUTO 59"/>
    <s v="LEON"/>
    <n v="24796"/>
    <n v="729.17"/>
    <n v="25525.17"/>
    <n v="22"/>
    <n v="-233.24"/>
    <n v="22"/>
    <m/>
    <n v="-255.24"/>
    <n v="-9.1376472713012302E-3"/>
    <n v="0"/>
    <n v="0"/>
    <m/>
    <s v="marge manquante / solde client mq rgt facture divers"/>
    <m/>
    <n v="0"/>
    <n v="0"/>
    <m/>
    <n v="0"/>
    <s v="VWB"/>
    <n v="0"/>
    <s v="0"/>
    <n v="1"/>
    <n v="1"/>
    <m/>
    <m/>
    <n v="1"/>
    <s v="Valauto Roncq"/>
    <s v="SEAT"/>
    <m/>
    <s v="Sociétés NORD"/>
    <n v="-233.24"/>
    <n v="-9.1376472713012302E-3"/>
    <s v="OUI"/>
  </r>
  <r>
    <x v="1"/>
    <s v="NC"/>
    <x v="6"/>
    <x v="125"/>
    <d v="2026-04-02T00:00:00"/>
    <s v="x"/>
    <m/>
    <m/>
    <s v="x"/>
    <m/>
    <n v="1111.52"/>
    <s v="LTMEL"/>
    <n v="522124"/>
    <n v="2124"/>
    <s v="VSSZZZKL4TR055154"/>
    <s v="LYS AUTO 59"/>
    <s v="LEON"/>
    <n v="24796"/>
    <n v="729.17"/>
    <n v="25525.17"/>
    <n v="22"/>
    <n v="-233.24"/>
    <n v="22"/>
    <m/>
    <n v="-255.24"/>
    <n v="-9.1376472713012302E-3"/>
    <n v="0"/>
    <n v="0"/>
    <m/>
    <s v="marge manquante / solde client mq rgt facture divers"/>
    <m/>
    <n v="0"/>
    <n v="0"/>
    <m/>
    <n v="0"/>
    <s v="VWB"/>
    <n v="0"/>
    <s v="0"/>
    <n v="1"/>
    <n v="1"/>
    <m/>
    <m/>
    <n v="1"/>
    <s v="Valauto Roncq"/>
    <s v="SEAT"/>
    <m/>
    <s v="Sociétés NORD"/>
    <n v="-233.24"/>
    <n v="-9.1376472713012302E-3"/>
    <s v="OUI"/>
  </r>
  <r>
    <x v="1"/>
    <s v="C"/>
    <x v="1"/>
    <x v="38"/>
    <d v="2026-04-10T00:00:00"/>
    <m/>
    <m/>
    <m/>
    <m/>
    <m/>
    <n v="0"/>
    <s v="RQNBA"/>
    <n v="522126"/>
    <n v="2126"/>
    <s v="VSSZZZKR4SA009163"/>
    <s v="JS AGENCEMENT"/>
    <s v="TAVASCAN"/>
    <n v="38154.33"/>
    <n v="1548.34"/>
    <n v="39702.67"/>
    <n v="29"/>
    <n v="1210.58"/>
    <n v="22"/>
    <m/>
    <n v="1188.58"/>
    <n v="3.0491148328311419E-2"/>
    <n v="-5558.37"/>
    <n v="0"/>
    <m/>
    <m/>
    <n v="0.13"/>
    <n v="0.13"/>
    <n v="154.5154"/>
    <m/>
    <n v="154.5154"/>
    <s v="VWB"/>
    <m/>
    <m/>
    <n v="0"/>
    <n v="1"/>
    <m/>
    <m/>
    <n v="0"/>
    <s v="Valauto Roncq"/>
    <s v="CUPRA"/>
    <m/>
    <s v="Valauto Roncq SEAT"/>
    <n v="1210.58"/>
    <n v="3.0491148328311419E-2"/>
    <s v="NON"/>
  </r>
  <r>
    <x v="1"/>
    <s v="C"/>
    <x v="1"/>
    <x v="78"/>
    <d v="2026-06-25T00:00:00"/>
    <m/>
    <m/>
    <m/>
    <m/>
    <m/>
    <n v="0"/>
    <s v="LTMEL"/>
    <n v="522133"/>
    <n v="2133"/>
    <s v="VSSZZZKMXTR092864"/>
    <s v="KALIACOM"/>
    <s v="FORMENTOR"/>
    <n v="48254.33"/>
    <n v="2670.83"/>
    <n v="50925.16"/>
    <n v="12"/>
    <n v="1040.49"/>
    <n v="22"/>
    <m/>
    <n v="1018.49"/>
    <n v="2.0431747293479293E-2"/>
    <n v="0"/>
    <n v="0"/>
    <m/>
    <m/>
    <m/>
    <n v="0"/>
    <n v="0"/>
    <m/>
    <n v="0"/>
    <s v="VWB"/>
    <n v="0"/>
    <m/>
    <n v="0"/>
    <n v="1"/>
    <m/>
    <m/>
    <n v="0"/>
    <s v="Valauto Roncq"/>
    <s v="CUPRA"/>
    <m/>
    <s v="Sociétés NORD"/>
    <n v="1040.49"/>
    <n v="2.0431747293479293E-2"/>
    <s v="NON"/>
  </r>
  <r>
    <x v="1"/>
    <s v="C"/>
    <x v="1"/>
    <x v="115"/>
    <d v="2026-04-10T00:00:00"/>
    <m/>
    <m/>
    <m/>
    <m/>
    <m/>
    <n v="0"/>
    <s v="RQNBA"/>
    <n v="522135"/>
    <n v="2135"/>
    <s v="VSSZZZKM5TR040591"/>
    <s v="JS AGENCEMENT"/>
    <s v="FORMENTOR"/>
    <n v="43075.17"/>
    <n v="2223.33"/>
    <n v="45298.5"/>
    <n v="7"/>
    <n v="1199.29"/>
    <n v="22"/>
    <m/>
    <n v="1177.29"/>
    <n v="2.6475269600538649E-2"/>
    <n v="-9965.67"/>
    <n v="0"/>
    <m/>
    <m/>
    <n v="0.1"/>
    <n v="7.0000000000000007E-2"/>
    <n v="117.729"/>
    <m/>
    <n v="117.729"/>
    <s v="VWB"/>
    <m/>
    <m/>
    <n v="0"/>
    <n v="1"/>
    <m/>
    <m/>
    <n v="0"/>
    <s v="Valauto Roncq"/>
    <s v="CUPRA"/>
    <m/>
    <s v="Valauto Roncq SEAT"/>
    <n v="1199.29"/>
    <n v="2.6475269600538649E-2"/>
    <s v="NON"/>
  </r>
  <r>
    <x v="6"/>
    <s v="C"/>
    <x v="0"/>
    <x v="22"/>
    <d v="2026-06-03T00:00:00"/>
    <m/>
    <m/>
    <m/>
    <m/>
    <m/>
    <n v="0"/>
    <s v="VAFFA"/>
    <n v="522137"/>
    <n v="2137"/>
    <s v="WVWZZZAWXTU038482"/>
    <s v="PERETTI MARTIN"/>
    <s v="POLO"/>
    <n v="22430.67"/>
    <n v="1287.49"/>
    <n v="23718.16"/>
    <n v="36"/>
    <n v="613.82000000000005"/>
    <n v="95"/>
    <m/>
    <n v="518.82000000000005"/>
    <n v="2.5879747838786823E-2"/>
    <n v="-2356.67"/>
    <n v="0"/>
    <m/>
    <m/>
    <n v="0.12"/>
    <n v="0.12"/>
    <n v="62.258400000000002"/>
    <m/>
    <n v="62.258400000000002"/>
    <s v=""/>
    <n v="30"/>
    <n v="50"/>
    <n v="1"/>
    <n v="1"/>
    <m/>
    <m/>
    <n v="1"/>
    <s v="Valauto Hainaut"/>
    <s v="VOLKSWAGEN"/>
    <m/>
    <s v="Valauto Hainaut VW"/>
    <n v="613.82000000000005"/>
    <n v="2.5879747838786823E-2"/>
    <s v="NON"/>
  </r>
  <r>
    <x v="1"/>
    <s v="C"/>
    <x v="6"/>
    <x v="10"/>
    <d v="2026-04-24T00:00:00"/>
    <m/>
    <m/>
    <m/>
    <m/>
    <m/>
    <n v="0"/>
    <s v="RQNBA"/>
    <n v="522154"/>
    <n v="2154"/>
    <s v="VSSZZZKJXTR584946"/>
    <s v="DUHAMEL  JEROME"/>
    <s v="IBIZA"/>
    <n v="17905"/>
    <n v="1680.01"/>
    <n v="19585.009999999998"/>
    <n v="78"/>
    <n v="924.01"/>
    <n v="36"/>
    <m/>
    <n v="888.01"/>
    <n v="4.7179449997727857E-2"/>
    <n v="0"/>
    <n v="-1717"/>
    <m/>
    <m/>
    <n v="0.1"/>
    <n v="0.13"/>
    <n v="88.801000000000002"/>
    <m/>
    <n v="88.801000000000002"/>
    <s v="VWB"/>
    <m/>
    <m/>
    <n v="0"/>
    <n v="1"/>
    <m/>
    <m/>
    <n v="0"/>
    <s v="Valauto Roncq"/>
    <s v="SEAT"/>
    <m/>
    <s v="Valauto Roncq SEAT"/>
    <n v="924.01"/>
    <n v="4.7179449997727857E-2"/>
    <s v="NON"/>
  </r>
  <r>
    <x v="1"/>
    <s v="C"/>
    <x v="6"/>
    <x v="2"/>
    <d v="2026-06-26T00:00:00"/>
    <m/>
    <m/>
    <m/>
    <m/>
    <m/>
    <m/>
    <s v="RQLMO"/>
    <n v="522159"/>
    <n v="2159"/>
    <s v="VSSZZZKJ3VR044387"/>
    <s v="LEFEBVRE JEAN CHARLES"/>
    <s v="IBIZA"/>
    <n v="22663.33"/>
    <n v="2383.34"/>
    <n v="25046.670000000002"/>
    <n v="8"/>
    <n v="698.03"/>
    <n v="36"/>
    <m/>
    <n v="662.03"/>
    <n v="2.7869173826301059E-2"/>
    <n v="0"/>
    <n v="-1700"/>
    <m/>
    <m/>
    <n v="7.0000000000000007E-2"/>
    <n v="0.1"/>
    <n v="46.342100000000002"/>
    <m/>
    <n v="46.342100000000002"/>
    <s v=""/>
    <m/>
    <m/>
    <n v="0"/>
    <n v="1"/>
    <m/>
    <m/>
    <n v="0"/>
    <s v="Valauto Roncq"/>
    <s v="SEAT"/>
    <m/>
    <s v="Valauto Roncq Skoda"/>
    <n v="698.03"/>
    <n v="2.7869173826301059E-2"/>
    <s v="NON"/>
  </r>
  <r>
    <x v="1"/>
    <s v="NC"/>
    <x v="1"/>
    <x v="89"/>
    <d v="2026-05-29T00:00:00"/>
    <m/>
    <s v="x"/>
    <m/>
    <m/>
    <m/>
    <n v="0"/>
    <s v="LTMEL"/>
    <n v="522160"/>
    <n v="2160"/>
    <s v="VSSZZZKP8T1026421"/>
    <s v="LEASEWAY"/>
    <s v="TERRAMAR"/>
    <n v="49204.33"/>
    <n v="666.67"/>
    <n v="49871"/>
    <n v="43"/>
    <n v="-476.71"/>
    <n v="22"/>
    <m/>
    <n v="-498.71"/>
    <n v="-9.5588618636081087E-3"/>
    <n v="0"/>
    <n v="0"/>
    <m/>
    <s v="manque signatures  "/>
    <m/>
    <n v="0"/>
    <n v="0"/>
    <m/>
    <n v="0"/>
    <s v="VWB"/>
    <m/>
    <m/>
    <n v="0"/>
    <n v="1"/>
    <m/>
    <m/>
    <n v="0"/>
    <s v="Valauto Roncq"/>
    <s v="CUPRA"/>
    <m/>
    <s v="Sociétés NORD"/>
    <n v="-476.71"/>
    <n v="-9.5588618636081087E-3"/>
    <s v="OUI"/>
  </r>
  <r>
    <x v="1"/>
    <s v="C"/>
    <x v="2"/>
    <x v="120"/>
    <d v="2026-06-12T00:00:00"/>
    <m/>
    <m/>
    <m/>
    <m/>
    <m/>
    <n v="0"/>
    <s v="RQNBA"/>
    <n v="522195"/>
    <n v="2195"/>
    <s v="TMBGR6NW4V3027518"/>
    <s v="HEINTJE  AMELIE"/>
    <s v="KAMIQ/YETI"/>
    <n v="23991.67"/>
    <n v="2908.34"/>
    <n v="26900.01"/>
    <n v="6"/>
    <n v="1228"/>
    <n v="35"/>
    <m/>
    <n v="1193"/>
    <n v="4.565054065035664E-2"/>
    <n v="0"/>
    <n v="-416"/>
    <m/>
    <m/>
    <n v="0.1"/>
    <n v="0.1"/>
    <n v="119.30000000000001"/>
    <m/>
    <n v="119.30000000000001"/>
    <s v="VWB"/>
    <n v="0"/>
    <m/>
    <n v="0"/>
    <n v="1"/>
    <m/>
    <m/>
    <n v="0"/>
    <s v="Valauto Roncq"/>
    <s v="SKODA"/>
    <m/>
    <s v="Valauto Roncq SEAT"/>
    <n v="1228"/>
    <n v="4.565054065035664E-2"/>
    <s v="NON"/>
  </r>
  <r>
    <x v="1"/>
    <s v="C"/>
    <x v="2"/>
    <x v="120"/>
    <d v="2026-06-10T00:00:00"/>
    <m/>
    <m/>
    <m/>
    <m/>
    <m/>
    <n v="0"/>
    <s v="RQTHC"/>
    <n v="522196"/>
    <n v="2196"/>
    <s v="TMBJF7NU9V5012407"/>
    <s v="DULONGCHAMPS SOPHIE"/>
    <s v="KAROQ"/>
    <n v="32766.67"/>
    <n v="1175"/>
    <n v="33941.67"/>
    <n v="13"/>
    <n v="637.75"/>
    <n v="35"/>
    <m/>
    <n v="602.75"/>
    <n v="1.8789588137531243E-2"/>
    <n v="0"/>
    <n v="-4250"/>
    <m/>
    <m/>
    <n v="0.1"/>
    <n v="0.1"/>
    <n v="60.275000000000006"/>
    <m/>
    <n v="60.275000000000006"/>
    <s v=""/>
    <n v="0"/>
    <m/>
    <n v="0"/>
    <n v="1"/>
    <m/>
    <m/>
    <n v="0"/>
    <s v="Valauto Roncq"/>
    <s v="SKODA"/>
    <m/>
    <s v="Valauto Roncq Skoda"/>
    <n v="637.75"/>
    <n v="1.8789588137531243E-2"/>
    <s v="NON"/>
  </r>
  <r>
    <x v="1"/>
    <s v="C"/>
    <x v="2"/>
    <x v="2"/>
    <d v="2026-06-26T00:00:00"/>
    <m/>
    <m/>
    <m/>
    <m/>
    <m/>
    <m/>
    <s v="RQTHC"/>
    <n v="522197"/>
    <n v="2197"/>
    <s v="TMBJJ7PS9TT510626"/>
    <s v="GHESQUIER JEAN-MARC"/>
    <s v="KODIAQ"/>
    <n v="42241.66"/>
    <n v="1800"/>
    <n v="44041.66"/>
    <n v="20"/>
    <n v="1324.59"/>
    <n v="35.01"/>
    <m/>
    <n v="1289.58"/>
    <n v="3.0075841827941995E-2"/>
    <n v="0"/>
    <n v="0"/>
    <m/>
    <m/>
    <n v="0.1"/>
    <n v="0.1"/>
    <n v="128.958"/>
    <m/>
    <n v="128.958"/>
    <s v="VWB"/>
    <m/>
    <m/>
    <n v="0"/>
    <n v="1"/>
    <m/>
    <m/>
    <n v="0"/>
    <s v="Valauto Roncq"/>
    <s v="SKODA"/>
    <m/>
    <s v="Valauto Roncq Skoda"/>
    <n v="1324.59"/>
    <n v="3.0075841827941995E-2"/>
    <s v="NON"/>
  </r>
  <r>
    <x v="1"/>
    <s v="C"/>
    <x v="2"/>
    <x v="117"/>
    <d v="2026-04-16T00:00:00"/>
    <m/>
    <m/>
    <m/>
    <m/>
    <m/>
    <n v="0"/>
    <s v="VRRKE"/>
    <n v="522202"/>
    <n v="2202"/>
    <s v="TMBJJ8NX7TY066072"/>
    <s v="MEDICAL SERVICE"/>
    <s v="OCTAVIA"/>
    <n v="32450"/>
    <n v="2200"/>
    <n v="34650"/>
    <n v="68"/>
    <n v="1561"/>
    <n v="35"/>
    <m/>
    <n v="1526"/>
    <n v="4.5050505050505049E-2"/>
    <n v="-5544"/>
    <n v="-833"/>
    <m/>
    <m/>
    <n v="0.13"/>
    <n v="0.12"/>
    <n v="198.38"/>
    <m/>
    <n v="198.38"/>
    <s v="VWB"/>
    <n v="0"/>
    <n v="0"/>
    <n v="0"/>
    <n v="1"/>
    <m/>
    <m/>
    <n v="0"/>
    <s v="Valauto Roncq"/>
    <s v="SKODA"/>
    <m/>
    <s v="Valauto PRO NORD"/>
    <n v="1561"/>
    <n v="4.5050505050505049E-2"/>
    <s v="NON"/>
  </r>
  <r>
    <x v="1"/>
    <s v="C"/>
    <x v="1"/>
    <x v="11"/>
    <d v="2026-06-05T00:00:00"/>
    <m/>
    <m/>
    <m/>
    <m/>
    <m/>
    <n v="0"/>
    <s v="RQLMO"/>
    <n v="522209"/>
    <n v="2209"/>
    <s v="VSSZZZKP9T1031272"/>
    <s v="LUINI ALEXIS"/>
    <s v="TERRAMAR"/>
    <n v="38987.67"/>
    <n v="-3933.33"/>
    <n v="35054.339999999997"/>
    <n v="6"/>
    <n v="963.35"/>
    <n v="22"/>
    <m/>
    <n v="941.35"/>
    <n v="2.7481618538531895E-2"/>
    <n v="0"/>
    <n v="-3505.44"/>
    <m/>
    <m/>
    <n v="0.1"/>
    <n v="0.12"/>
    <n v="94.135000000000005"/>
    <m/>
    <n v="94.135000000000005"/>
    <s v="VWB"/>
    <n v="0"/>
    <m/>
    <n v="0"/>
    <n v="1"/>
    <m/>
    <m/>
    <n v="0"/>
    <s v="Valauto Roncq"/>
    <s v="CUPRA"/>
    <m/>
    <s v="Valauto Roncq Skoda"/>
    <n v="963.35"/>
    <n v="2.7481618538531895E-2"/>
    <s v="NON"/>
  </r>
  <r>
    <x v="1"/>
    <s v="C"/>
    <x v="2"/>
    <x v="31"/>
    <d v="2026-03-05T00:00:00"/>
    <m/>
    <m/>
    <m/>
    <m/>
    <m/>
    <n v="0"/>
    <s v="VSRPO"/>
    <n v="522347"/>
    <n v="2347"/>
    <s v="TMBGR6NW0T3079211"/>
    <s v="HOLDING COOK"/>
    <s v="KAMIQ/YETI"/>
    <n v="25350"/>
    <n v="2166.67"/>
    <n v="27516.67"/>
    <n v="83"/>
    <n v="860.5"/>
    <n v="35"/>
    <m/>
    <n v="825.5"/>
    <n v="3.1271952601822826E-2"/>
    <n v="-4677.83"/>
    <n v="0"/>
    <m/>
    <m/>
    <n v="0.13"/>
    <n v="0.13"/>
    <n v="107.315"/>
    <m/>
    <n v="107.315"/>
    <s v="VWB"/>
    <n v="0"/>
    <n v="20"/>
    <n v="1"/>
    <n v="1"/>
    <m/>
    <m/>
    <n v="1"/>
    <s v="Valauto Roncq"/>
    <s v="SKODA"/>
    <m/>
    <s v="Sociétés NORD"/>
    <n v="860.5"/>
    <n v="3.1271952601822826E-2"/>
    <s v="NON"/>
  </r>
  <r>
    <x v="1"/>
    <s v="C"/>
    <x v="2"/>
    <x v="85"/>
    <d v="2026-05-20T00:00:00"/>
    <m/>
    <m/>
    <m/>
    <m/>
    <m/>
    <n v="0"/>
    <s v="RQTHC"/>
    <n v="522349"/>
    <n v="2349"/>
    <s v="TMBJB7PS4TT110079"/>
    <s v="DEMEYERE GUY"/>
    <s v="KODIAQ"/>
    <n v="41833.33"/>
    <n v="2299.9899999999998"/>
    <n v="44133.32"/>
    <n v="13"/>
    <n v="-32.79"/>
    <n v="35.01"/>
    <m/>
    <n v="-67.8"/>
    <n v="-7.4297605527977502E-4"/>
    <n v="0"/>
    <n v="-1939"/>
    <m/>
    <s v="marge négative"/>
    <m/>
    <n v="0.1"/>
    <n v="0"/>
    <m/>
    <n v="0"/>
    <s v="VWB"/>
    <m/>
    <m/>
    <n v="0"/>
    <n v="1"/>
    <m/>
    <m/>
    <n v="0"/>
    <s v="Valauto Roncq"/>
    <s v="SKODA"/>
    <m/>
    <s v="Valauto Roncq Skoda"/>
    <n v="-32.79"/>
    <n v="-7.4297605527977502E-4"/>
    <s v="OUI"/>
  </r>
  <r>
    <x v="1"/>
    <s v="C"/>
    <x v="2"/>
    <x v="22"/>
    <d v="2026-06-04T00:00:00"/>
    <m/>
    <m/>
    <m/>
    <m/>
    <m/>
    <n v="0"/>
    <s v="RQNBA"/>
    <n v="522350"/>
    <n v="2350"/>
    <s v="TMBJW7PS6TT112713"/>
    <s v="BELORGEY NICOLAS"/>
    <s v="KODIAQ"/>
    <n v="46641.66"/>
    <n v="4524.99"/>
    <n v="51166.65"/>
    <n v="12"/>
    <n v="3104.35"/>
    <n v="35.01"/>
    <m/>
    <n v="3069.3399999999997"/>
    <n v="6.0671355267542429E-2"/>
    <n v="0"/>
    <n v="-4716"/>
    <m/>
    <m/>
    <n v="0.1"/>
    <n v="0.1"/>
    <n v="306.93399999999997"/>
    <m/>
    <n v="306.93399999999997"/>
    <s v="VWB"/>
    <m/>
    <m/>
    <n v="0"/>
    <n v="1"/>
    <m/>
    <m/>
    <n v="0"/>
    <s v="Valauto Roncq"/>
    <s v="SKODA"/>
    <m/>
    <s v="Valauto Roncq SEAT"/>
    <n v="3104.35"/>
    <n v="6.0671355267542429E-2"/>
    <s v="NON"/>
  </r>
  <r>
    <x v="1"/>
    <s v="C"/>
    <x v="2"/>
    <x v="67"/>
    <d v="2026-04-29T00:00:00"/>
    <m/>
    <m/>
    <m/>
    <m/>
    <m/>
    <n v="0"/>
    <s v="RQTHC"/>
    <n v="522351"/>
    <n v="2351"/>
    <s v="TMBNG7NY6TF138071"/>
    <s v="CLERET  CELINE"/>
    <s v="ELROQ"/>
    <n v="27658.33"/>
    <n v="1158.33"/>
    <n v="28816.660000000003"/>
    <n v="67"/>
    <n v="878.28"/>
    <n v="35.01"/>
    <m/>
    <n v="843.27"/>
    <n v="3.0478202539780803E-2"/>
    <n v="0"/>
    <n v="-3333"/>
    <m/>
    <m/>
    <n v="0.13"/>
    <n v="0.13"/>
    <n v="109.6251"/>
    <m/>
    <n v="109.6251"/>
    <s v=""/>
    <m/>
    <m/>
    <n v="0"/>
    <n v="1"/>
    <m/>
    <m/>
    <n v="0"/>
    <s v="Valauto Roncq"/>
    <s v="SKODA"/>
    <m/>
    <s v="Valauto Roncq Skoda"/>
    <n v="878.28"/>
    <n v="3.0478202539780803E-2"/>
    <s v="NON"/>
  </r>
  <r>
    <x v="1"/>
    <s v="C"/>
    <x v="2"/>
    <x v="52"/>
    <d v="2026-06-02T00:00:00"/>
    <m/>
    <m/>
    <m/>
    <m/>
    <m/>
    <n v="0"/>
    <s v="RQTHC"/>
    <n v="522352"/>
    <n v="2352"/>
    <s v="TMBGP6NW4T3110451"/>
    <s v="HAMROUNI  YNES"/>
    <s v="KAMIQ/YETI"/>
    <n v="23191.67"/>
    <n v="2416.67"/>
    <n v="25608.339999999997"/>
    <n v="101"/>
    <n v="778.25"/>
    <n v="35"/>
    <m/>
    <n v="743.25"/>
    <n v="3.0390489973188425E-2"/>
    <n v="-4353.41"/>
    <n v="0"/>
    <m/>
    <m/>
    <n v="0.12"/>
    <n v="0.12"/>
    <n v="89.19"/>
    <m/>
    <n v="89.19"/>
    <s v="VWB"/>
    <m/>
    <m/>
    <n v="0"/>
    <n v="1"/>
    <m/>
    <m/>
    <n v="0"/>
    <s v="Valauto Roncq"/>
    <s v="SKODA"/>
    <m/>
    <s v="Valauto Roncq Skoda"/>
    <n v="778.25"/>
    <n v="3.0390489973188425E-2"/>
    <s v="NON"/>
  </r>
  <r>
    <x v="1"/>
    <s v="C"/>
    <x v="2"/>
    <x v="21"/>
    <d v="2026-04-03T00:00:00"/>
    <m/>
    <m/>
    <m/>
    <m/>
    <m/>
    <n v="0"/>
    <s v="RQLMO"/>
    <n v="522353"/>
    <n v="2353"/>
    <s v="TMBGP6NW2T3107970"/>
    <s v="CROMBET CYRIL"/>
    <s v="KAMIQ/YETI"/>
    <n v="23191.67"/>
    <n v="2416.67"/>
    <n v="25608.339999999997"/>
    <n v="41"/>
    <n v="595.16999999999996"/>
    <n v="35"/>
    <m/>
    <n v="560.16999999999996"/>
    <n v="2.3241256559386515E-2"/>
    <n v="-4466"/>
    <n v="0"/>
    <m/>
    <m/>
    <n v="0.13"/>
    <n v="0.13"/>
    <n v="72.822099999999992"/>
    <m/>
    <n v="72.822099999999992"/>
    <s v="VWB"/>
    <m/>
    <n v="50"/>
    <n v="1"/>
    <n v="1"/>
    <m/>
    <m/>
    <n v="1"/>
    <s v="Valauto Roncq"/>
    <s v="SKODA"/>
    <m/>
    <s v="Valauto Roncq Skoda"/>
    <n v="595.16999999999996"/>
    <n v="2.3241256559386515E-2"/>
    <s v="NON"/>
  </r>
  <r>
    <x v="1"/>
    <s v="C"/>
    <x v="2"/>
    <x v="65"/>
    <d v="2026-06-30T00:00:00"/>
    <m/>
    <m/>
    <m/>
    <m/>
    <m/>
    <m/>
    <s v="VSGNI"/>
    <n v="522354"/>
    <n v="2354"/>
    <s v="TMBJW7PSXTT083006"/>
    <s v="ECNV"/>
    <s v="KODIAQ"/>
    <n v="43308.33"/>
    <n v="1708.33"/>
    <n v="45016.66"/>
    <n v="115"/>
    <n v="1788.52"/>
    <n v="35.01"/>
    <m/>
    <n v="1753.51"/>
    <n v="3.9730179893399463E-2"/>
    <n v="-6302.34"/>
    <n v="-916"/>
    <m/>
    <m/>
    <n v="0.13"/>
    <n v="0.13"/>
    <n v="227.9563"/>
    <m/>
    <n v="227.9563"/>
    <s v="VWB"/>
    <n v="0"/>
    <n v="20"/>
    <n v="1"/>
    <n v="1"/>
    <m/>
    <m/>
    <n v="1"/>
    <s v="Valauto Roncq"/>
    <s v="SKODA"/>
    <m/>
    <s v="Sociétés NORD"/>
    <n v="1788.52"/>
    <n v="3.9730179893399463E-2"/>
    <s v="NON"/>
  </r>
  <r>
    <x v="1"/>
    <s v="C"/>
    <x v="2"/>
    <x v="24"/>
    <d v="2026-02-20T00:00:00"/>
    <m/>
    <m/>
    <m/>
    <m/>
    <m/>
    <m/>
    <s v="RQTHC"/>
    <n v="522356"/>
    <n v="2356"/>
    <s v="TMBJH9NY8TF124972"/>
    <s v="MICROCOSME"/>
    <s v="ENYAQ"/>
    <n v="41941.660000000003"/>
    <n v="3074.99"/>
    <n v="45016.65"/>
    <n v="14"/>
    <n v="915.2"/>
    <n v="35.01"/>
    <m/>
    <n v="880.19"/>
    <n v="2.0330255583211991E-2"/>
    <n v="0"/>
    <n v="-340"/>
    <m/>
    <m/>
    <n v="0.1"/>
    <n v="0.1"/>
    <n v="88.019000000000005"/>
    <m/>
    <n v="88.019000000000005"/>
    <s v=""/>
    <n v="0"/>
    <s v="0"/>
    <n v="1"/>
    <n v="1"/>
    <m/>
    <m/>
    <n v="1"/>
    <s v="Valauto Roncq"/>
    <s v="SKODA"/>
    <m/>
    <s v="Valauto Roncq Skoda"/>
    <n v="915.2"/>
    <n v="2.0330255583211991E-2"/>
    <s v="NON"/>
  </r>
  <r>
    <x v="1"/>
    <s v="C"/>
    <x v="2"/>
    <x v="72"/>
    <d v="2026-06-25T00:00:00"/>
    <m/>
    <m/>
    <m/>
    <m/>
    <m/>
    <n v="0"/>
    <s v="RQTHC"/>
    <n v="522359"/>
    <n v="2359"/>
    <s v="TMBJW9PS9TT118744"/>
    <s v="WD-40"/>
    <s v="KODIAQ"/>
    <n v="46641.67"/>
    <n v="6000"/>
    <n v="52641.67"/>
    <n v="19"/>
    <n v="2130.0700000000002"/>
    <n v="35"/>
    <m/>
    <n v="2095.0700000000002"/>
    <n v="4.0463571919355908E-2"/>
    <n v="0"/>
    <n v="-916"/>
    <m/>
    <m/>
    <n v="0.1"/>
    <n v="0.1"/>
    <n v="209.50700000000003"/>
    <m/>
    <n v="209.50700000000003"/>
    <s v=""/>
    <m/>
    <m/>
    <n v="0"/>
    <n v="1"/>
    <m/>
    <m/>
    <n v="0"/>
    <s v="Valauto Roncq"/>
    <s v="SKODA"/>
    <m/>
    <s v="Valauto Roncq Skoda"/>
    <n v="2130.0700000000002"/>
    <n v="4.0463571919355908E-2"/>
    <s v="NON"/>
  </r>
  <r>
    <x v="1"/>
    <s v="C"/>
    <x v="2"/>
    <x v="52"/>
    <d v="2026-06-02T00:00:00"/>
    <m/>
    <m/>
    <m/>
    <m/>
    <m/>
    <n v="0"/>
    <s v="RQTHC"/>
    <n v="522361"/>
    <n v="2361"/>
    <s v="TMBJB9PS0TT113301"/>
    <s v="OLIVIER JEAN PHILIPPE"/>
    <s v="KODIAQ"/>
    <n v="38500"/>
    <n v="2433.33"/>
    <n v="40933.33"/>
    <n v="10"/>
    <n v="1677.04"/>
    <n v="35"/>
    <m/>
    <n v="1642.04"/>
    <n v="4.097003590961204E-2"/>
    <n v="-5050"/>
    <n v="0"/>
    <m/>
    <m/>
    <n v="0.1"/>
    <n v="0.1"/>
    <n v="164.20400000000001"/>
    <m/>
    <n v="164.20400000000001"/>
    <s v=""/>
    <m/>
    <m/>
    <n v="0"/>
    <n v="1"/>
    <m/>
    <m/>
    <n v="0"/>
    <s v="Valauto Roncq"/>
    <s v="SKODA"/>
    <m/>
    <s v="Valauto Roncq Skoda"/>
    <n v="1677.04"/>
    <n v="4.097003590961204E-2"/>
    <s v="NON"/>
  </r>
  <r>
    <x v="1"/>
    <s v="C"/>
    <x v="2"/>
    <x v="52"/>
    <d v="2026-06-02T00:00:00"/>
    <m/>
    <m/>
    <m/>
    <m/>
    <m/>
    <n v="0"/>
    <s v="RQTHC"/>
    <n v="522362"/>
    <n v="2362"/>
    <s v="TMBJB9PS0TT112956"/>
    <s v="HUMBERT  LIONEL"/>
    <s v="KODIAQ"/>
    <n v="38500"/>
    <n v="3191.66"/>
    <n v="41691.660000000003"/>
    <n v="11"/>
    <n v="1829.43"/>
    <n v="35.01"/>
    <m/>
    <n v="1794.42"/>
    <n v="4.3879999021387006E-2"/>
    <n v="-3400"/>
    <n v="0"/>
    <m/>
    <m/>
    <n v="0.1"/>
    <n v="0.1"/>
    <n v="179.44200000000001"/>
    <m/>
    <n v="179.44200000000001"/>
    <s v="VWB"/>
    <m/>
    <m/>
    <n v="0"/>
    <n v="1"/>
    <m/>
    <m/>
    <n v="0"/>
    <s v="Valauto Roncq"/>
    <s v="SKODA"/>
    <m/>
    <s v="Valauto Roncq Skoda"/>
    <n v="1829.43"/>
    <n v="4.3879999021387006E-2"/>
    <s v="NON"/>
  </r>
  <r>
    <x v="1"/>
    <s v="C"/>
    <x v="2"/>
    <x v="66"/>
    <d v="2026-06-15T00:00:00"/>
    <m/>
    <m/>
    <m/>
    <m/>
    <m/>
    <n v="0"/>
    <s v="RQTHC"/>
    <n v="522408"/>
    <n v="2408"/>
    <s v="TMBEP6PJ7V4024640"/>
    <s v="FRULEUX  JEAN-CLAUDE"/>
    <s v="FABIA"/>
    <n v="19775"/>
    <n v="208.33"/>
    <n v="19983.330000000002"/>
    <n v="7"/>
    <n v="590.84"/>
    <n v="35"/>
    <m/>
    <n v="555.84"/>
    <n v="2.9566643797605301E-2"/>
    <n v="0"/>
    <n v="-2966"/>
    <m/>
    <m/>
    <n v="0.1"/>
    <n v="0.1"/>
    <n v="55.584000000000003"/>
    <m/>
    <n v="55.584000000000003"/>
    <s v="VWB"/>
    <m/>
    <m/>
    <n v="0"/>
    <n v="1"/>
    <m/>
    <m/>
    <n v="0"/>
    <s v="Valauto Roncq"/>
    <s v="SKODA"/>
    <m/>
    <s v="Valauto Roncq Skoda"/>
    <n v="590.84"/>
    <n v="2.9566643797605301E-2"/>
    <s v="NON"/>
  </r>
  <r>
    <x v="5"/>
    <s v="C"/>
    <x v="6"/>
    <x v="68"/>
    <d v="2026-06-08T00:00:00"/>
    <m/>
    <m/>
    <m/>
    <m/>
    <m/>
    <n v="0"/>
    <s v="CAMLA"/>
    <n v="522408"/>
    <n v="408"/>
    <s v="VSSZZZKJ5VR016851"/>
    <s v="SAUREAU  CLEMENT"/>
    <s v="ARONA"/>
    <n v="19955"/>
    <n v="2315"/>
    <n v="22270"/>
    <n v="21"/>
    <n v="806.98"/>
    <n v="36"/>
    <m/>
    <n v="770.98"/>
    <n v="3.6236192186798383E-2"/>
    <n v="0"/>
    <n v="-3100"/>
    <m/>
    <m/>
    <n v="7.0000000000000007E-2"/>
    <n v="7.0000000000000007E-2"/>
    <n v="53.968600000000009"/>
    <m/>
    <n v="53.968600000000009"/>
    <s v="VWB"/>
    <n v="30"/>
    <m/>
    <n v="0"/>
    <n v="1"/>
    <m/>
    <m/>
    <n v="0"/>
    <s v="Valauto Cambrai"/>
    <s v="SEAT"/>
    <m/>
    <s v="Valauto Cambrai"/>
    <n v="806.98"/>
    <n v="3.6236192186798383E-2"/>
    <s v="NON"/>
  </r>
  <r>
    <x v="1"/>
    <s v="C"/>
    <x v="2"/>
    <x v="75"/>
    <d v="2026-04-09T00:00:00"/>
    <m/>
    <m/>
    <m/>
    <m/>
    <m/>
    <n v="0"/>
    <s v="RQTHC"/>
    <n v="522443"/>
    <n v="2443"/>
    <s v="TMBJW9PS4TT096135"/>
    <s v="LESCROART FREDERIC"/>
    <s v="KODIAQ"/>
    <n v="46641.66"/>
    <n v="5275"/>
    <n v="51916.66"/>
    <n v="7"/>
    <n v="1514.35"/>
    <n v="35.01"/>
    <m/>
    <n v="1479.34"/>
    <n v="2.916886409873054E-2"/>
    <n v="0"/>
    <n v="-916"/>
    <m/>
    <m/>
    <n v="0.1"/>
    <n v="0.1"/>
    <n v="147.934"/>
    <m/>
    <n v="147.934"/>
    <s v="VWB"/>
    <n v="0"/>
    <m/>
    <n v="0"/>
    <n v="1"/>
    <m/>
    <m/>
    <n v="0"/>
    <s v="Valauto Roncq"/>
    <s v="SKODA"/>
    <m/>
    <s v="Valauto Roncq Skoda"/>
    <n v="1514.35"/>
    <n v="2.916886409873054E-2"/>
    <s v="NON"/>
  </r>
  <r>
    <x v="1"/>
    <s v="C"/>
    <x v="2"/>
    <x v="89"/>
    <d v="2026-06-16T00:00:00"/>
    <m/>
    <m/>
    <m/>
    <m/>
    <m/>
    <n v="0"/>
    <s v="RQTHC"/>
    <n v="522445"/>
    <n v="2445"/>
    <s v="TMBGR6NW9V3035825"/>
    <s v="DELHAYE JEAN JACQUES"/>
    <s v="KAMIQ/YETI"/>
    <n v="23991.67"/>
    <n v="2416.67"/>
    <n v="26408.339999999997"/>
    <n v="8"/>
    <n v="695.17"/>
    <n v="35"/>
    <m/>
    <n v="660.17"/>
    <n v="2.6323881016375891E-2"/>
    <n v="0"/>
    <n v="-4216"/>
    <m/>
    <m/>
    <n v="0.1"/>
    <n v="0.1"/>
    <n v="66.016999999999996"/>
    <m/>
    <n v="66.016999999999996"/>
    <s v=""/>
    <m/>
    <m/>
    <n v="0"/>
    <n v="1"/>
    <m/>
    <m/>
    <n v="0"/>
    <s v="Valauto Roncq"/>
    <s v="SKODA"/>
    <m/>
    <s v="Valauto Roncq Skoda"/>
    <n v="695.17"/>
    <n v="2.6323881016375891E-2"/>
    <s v="NON"/>
  </r>
  <r>
    <x v="1"/>
    <s v="C"/>
    <x v="2"/>
    <x v="23"/>
    <d v="2026-06-19T00:00:00"/>
    <m/>
    <m/>
    <m/>
    <m/>
    <m/>
    <n v="0"/>
    <s v="RQTHC"/>
    <n v="522446"/>
    <n v="2446"/>
    <s v="TMBEP6PJ2V4023332"/>
    <s v="SAMAIN LIONEL"/>
    <s v="FABIA"/>
    <n v="19775"/>
    <n v="1191.6600000000001"/>
    <n v="20966.66"/>
    <n v="22"/>
    <n v="694.85"/>
    <n v="35.01"/>
    <m/>
    <n v="659.84"/>
    <n v="3.3140710060639129E-2"/>
    <n v="0"/>
    <n v="-2966"/>
    <m/>
    <m/>
    <n v="0.1"/>
    <n v="0.1"/>
    <n v="65.984000000000009"/>
    <m/>
    <n v="65.984000000000009"/>
    <s v="VWB"/>
    <m/>
    <m/>
    <n v="0"/>
    <n v="1"/>
    <m/>
    <m/>
    <n v="0"/>
    <s v="Valauto Roncq"/>
    <s v="SKODA"/>
    <m/>
    <s v="Valauto Roncq Skoda"/>
    <n v="694.85"/>
    <n v="3.3140710060639129E-2"/>
    <s v="NON"/>
  </r>
  <r>
    <x v="1"/>
    <s v="C"/>
    <x v="2"/>
    <x v="10"/>
    <d v="2026-04-27T00:00:00"/>
    <m/>
    <m/>
    <m/>
    <m/>
    <m/>
    <n v="0"/>
    <s v="RQTHC"/>
    <n v="522471"/>
    <n v="2471"/>
    <s v="TMBER6PJ4T4077514"/>
    <s v="CARETTE AMANDINE"/>
    <s v="FABIA"/>
    <n v="23941.67"/>
    <n v="250"/>
    <n v="24191.67"/>
    <n v="59"/>
    <n v="1048.95"/>
    <n v="35"/>
    <m/>
    <n v="1013.95"/>
    <n v="4.3359966467796565E-2"/>
    <n v="-3216"/>
    <n v="0"/>
    <m/>
    <m/>
    <n v="0.13"/>
    <n v="0.13"/>
    <n v="131.8135"/>
    <m/>
    <n v="131.8135"/>
    <s v=""/>
    <m/>
    <m/>
    <n v="0"/>
    <n v="1"/>
    <m/>
    <m/>
    <n v="0"/>
    <s v="Valauto Roncq"/>
    <s v="SKODA"/>
    <m/>
    <s v="Valauto Roncq Skoda"/>
    <n v="1048.95"/>
    <n v="4.3359966467796565E-2"/>
    <s v="NON"/>
  </r>
  <r>
    <x v="1"/>
    <s v="C"/>
    <x v="2"/>
    <x v="42"/>
    <d v="2026-02-21T00:00:00"/>
    <m/>
    <m/>
    <m/>
    <m/>
    <m/>
    <m/>
    <s v="RQTHC"/>
    <n v="522483"/>
    <n v="2483"/>
    <s v="TMBGR6NW9T3092006"/>
    <s v="COTTRET MATHILDE"/>
    <s v="KAMIQ/YETI"/>
    <n v="29675"/>
    <n v="583.33000000000004"/>
    <n v="30258.33"/>
    <n v="7"/>
    <n v="917.77"/>
    <n v="35.01"/>
    <m/>
    <n v="882.76"/>
    <n v="3.0331151785310026E-2"/>
    <n v="0"/>
    <n v="-5143.92"/>
    <m/>
    <m/>
    <n v="0.13"/>
    <n v="0.13"/>
    <n v="114.75880000000001"/>
    <m/>
    <n v="114.75880000000001"/>
    <s v="VWB"/>
    <n v="0"/>
    <m/>
    <n v="0"/>
    <n v="1"/>
    <m/>
    <m/>
    <n v="0"/>
    <s v="Valauto Roncq"/>
    <s v="SKODA"/>
    <m/>
    <s v="Valauto Roncq Skoda"/>
    <n v="917.77"/>
    <n v="3.0331151785310026E-2"/>
    <s v="NON"/>
  </r>
  <r>
    <x v="1"/>
    <s v="C"/>
    <x v="0"/>
    <x v="13"/>
    <d v="2026-02-17T00:00:00"/>
    <m/>
    <m/>
    <m/>
    <m/>
    <m/>
    <n v="0"/>
    <s v="RQLGU"/>
    <n v="522502"/>
    <n v="2502"/>
    <s v="WVGZZZCT5TW533661"/>
    <s v="BUTTERFLY"/>
    <s v="TIGUAN"/>
    <n v="37113.33"/>
    <n v="1616.68"/>
    <n v="38730.01"/>
    <n v="55"/>
    <n v="1459.41"/>
    <n v="95"/>
    <m/>
    <n v="1364.41"/>
    <n v="3.76816324085638E-2"/>
    <n v="-389.36"/>
    <n v="-3914.65"/>
    <m/>
    <m/>
    <n v="0.13"/>
    <n v="0.13"/>
    <n v="177.37330000000003"/>
    <m/>
    <n v="177.37330000000003"/>
    <s v="VWB"/>
    <m/>
    <s v="0"/>
    <n v="1"/>
    <n v="1"/>
    <m/>
    <m/>
    <n v="1"/>
    <s v="Valauto Roncq"/>
    <s v="VOLKSWAGEN"/>
    <m/>
    <s v="Valauto Roncq VW"/>
    <n v="1459.41"/>
    <n v="3.76816324085638E-2"/>
    <s v="NON"/>
  </r>
  <r>
    <x v="1"/>
    <s v="C"/>
    <x v="2"/>
    <x v="17"/>
    <d v="2026-05-22T00:00:00"/>
    <m/>
    <m/>
    <m/>
    <m/>
    <m/>
    <n v="0"/>
    <s v="RQTHC"/>
    <n v="522517"/>
    <n v="2517"/>
    <s v="TMBLH9NY8TF156474"/>
    <s v="VANHUYSSE FRANCIS"/>
    <s v="ENYAQ"/>
    <n v="44900"/>
    <n v="4866.66"/>
    <n v="49766.66"/>
    <n v="63"/>
    <n v="2034.34"/>
    <n v="35.01"/>
    <m/>
    <n v="1999.33"/>
    <n v="4.0877567431690208E-2"/>
    <n v="0"/>
    <n v="-4774"/>
    <m/>
    <m/>
    <n v="0.12"/>
    <n v="0.12"/>
    <n v="239.91959999999997"/>
    <m/>
    <n v="239.91959999999997"/>
    <s v="VWB"/>
    <m/>
    <m/>
    <n v="0"/>
    <n v="1"/>
    <m/>
    <m/>
    <n v="0"/>
    <s v="Valauto Roncq"/>
    <s v="SKODA"/>
    <m/>
    <s v="Valauto Roncq Skoda"/>
    <n v="2034.34"/>
    <n v="4.0877567431690208E-2"/>
    <s v="NON"/>
  </r>
  <r>
    <x v="1"/>
    <s v="C"/>
    <x v="2"/>
    <x v="14"/>
    <d v="2026-05-27T00:00:00"/>
    <m/>
    <m/>
    <m/>
    <m/>
    <m/>
    <n v="0"/>
    <s v="RQTHC"/>
    <n v="522524"/>
    <n v="2524"/>
    <s v="TMBGK6NWXV3013739"/>
    <s v="GERING JEAN-MARC"/>
    <s v="KAMIQ/YETI"/>
    <n v="30958.34"/>
    <n v="1650"/>
    <n v="32608.34"/>
    <n v="27"/>
    <n v="1646.25"/>
    <n v="35"/>
    <m/>
    <n v="1611.25"/>
    <n v="5.0485550629072194E-2"/>
    <n v="0"/>
    <n v="-4191"/>
    <m/>
    <m/>
    <n v="0.12"/>
    <n v="0.12"/>
    <n v="193.35"/>
    <m/>
    <n v="193.35"/>
    <s v=""/>
    <m/>
    <m/>
    <n v="0"/>
    <n v="1"/>
    <m/>
    <m/>
    <n v="0"/>
    <s v="Valauto Roncq"/>
    <s v="SKODA"/>
    <m/>
    <s v="Valauto Roncq Skoda"/>
    <n v="1646.25"/>
    <n v="5.0485550629072194E-2"/>
    <s v="NON"/>
  </r>
  <r>
    <x v="1"/>
    <s v="C"/>
    <x v="2"/>
    <x v="101"/>
    <d v="2026-03-24T00:00:00"/>
    <m/>
    <m/>
    <m/>
    <m/>
    <m/>
    <m/>
    <s v="RQTHC"/>
    <n v="522542"/>
    <n v="2542"/>
    <s v="TMBEP6PJ4T4069287"/>
    <s v="GIGANTE VICTORINE"/>
    <s v="FABIA"/>
    <n v="19775"/>
    <n v="2083.33"/>
    <n v="21858.33"/>
    <n v="34"/>
    <n v="495.84"/>
    <n v="35.01"/>
    <m/>
    <n v="460.83"/>
    <n v="2.2684258129509433E-2"/>
    <n v="0"/>
    <n v="-2550"/>
    <m/>
    <m/>
    <n v="0.1"/>
    <n v="7.0000000000000007E-2"/>
    <n v="46.082999999999998"/>
    <m/>
    <n v="46.082999999999998"/>
    <s v="VWB"/>
    <m/>
    <m/>
    <n v="0"/>
    <n v="1"/>
    <m/>
    <m/>
    <n v="0"/>
    <s v="Valauto Roncq"/>
    <s v="SKODA"/>
    <m/>
    <s v="Valauto Roncq Skoda"/>
    <n v="495.84"/>
    <n v="2.2684258129509433E-2"/>
    <s v="NON"/>
  </r>
  <r>
    <x v="7"/>
    <s v="C"/>
    <x v="0"/>
    <x v="49"/>
    <d v="2026-03-21T00:00:00"/>
    <m/>
    <m/>
    <m/>
    <m/>
    <m/>
    <n v="0"/>
    <s v="LTNFA"/>
    <n v="522677"/>
    <n v="2677"/>
    <s v="WVGZZZCT2TW535173"/>
    <s v="CAPPELLE BARBARA"/>
    <s v="TIGUAN"/>
    <n v="36863.33"/>
    <n v="1391.67"/>
    <n v="38255"/>
    <n v="116"/>
    <n v="2106.9499999999998"/>
    <n v="95"/>
    <m/>
    <n v="2011.9499999999998"/>
    <n v="5.507646059338648E-2"/>
    <n v="1855.38"/>
    <n v="-3900"/>
    <m/>
    <m/>
    <n v="0.13"/>
    <n v="0.13"/>
    <n v="261.55349999999999"/>
    <m/>
    <n v="261.55349999999999"/>
    <s v=""/>
    <n v="30"/>
    <n v="50"/>
    <n v="1"/>
    <n v="1"/>
    <m/>
    <m/>
    <n v="1"/>
    <s v="Valauto Lambersart VW"/>
    <s v="VOLKSWAGEN"/>
    <m/>
    <s v="Valauto Lambersart VW"/>
    <n v="2106.9499999999998"/>
    <n v="5.507646059338648E-2"/>
    <s v="NON"/>
  </r>
  <r>
    <x v="7"/>
    <s v="NP"/>
    <x v="0"/>
    <x v="51"/>
    <d v="2026-01-27T00:00:00"/>
    <m/>
    <m/>
    <m/>
    <s v="x"/>
    <m/>
    <n v="1126980.04"/>
    <s v="LTMEL"/>
    <n v="522732"/>
    <n v="2732"/>
    <s v="WVWZZZCD0TW007497"/>
    <s v="DLM - CPTE"/>
    <s v="GOLF"/>
    <n v="30333.33"/>
    <n v="666.67"/>
    <n v="31000"/>
    <n v="31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15"/>
    <n v="2.3064516129032257E-2"/>
    <s v="NON"/>
  </r>
  <r>
    <x v="7"/>
    <s v="NP"/>
    <x v="0"/>
    <x v="0"/>
    <d v="2026-01-20T00:00:00"/>
    <m/>
    <m/>
    <m/>
    <s v="x"/>
    <m/>
    <n v="1126980.04"/>
    <s v="LTMEL"/>
    <n v="522739"/>
    <n v="2739"/>
    <s v="WVWZZZCD9TW180418"/>
    <s v="DLM - CPTE"/>
    <s v="GOLF"/>
    <n v="30333.33"/>
    <n v="666.67"/>
    <n v="31000"/>
    <n v="24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15"/>
    <n v="2.3064516129032257E-2"/>
    <s v="NON"/>
  </r>
  <r>
    <x v="7"/>
    <s v="C"/>
    <x v="0"/>
    <x v="112"/>
    <d v="2026-05-18T00:00:00"/>
    <m/>
    <m/>
    <m/>
    <m/>
    <m/>
    <n v="0"/>
    <s v="VSGNI"/>
    <n v="522764"/>
    <n v="2764"/>
    <s v="WVGZZZCT5TW574842"/>
    <s v="BERNARD ET LEON"/>
    <s v="TIGUAN"/>
    <n v="36113.33"/>
    <n v="1195.8399999999999"/>
    <n v="37309.17"/>
    <n v="35"/>
    <n v="904.6"/>
    <n v="95"/>
    <m/>
    <n v="809.6"/>
    <n v="2.4246049965732288E-2"/>
    <n v="0"/>
    <n v="0"/>
    <m/>
    <m/>
    <n v="0.1"/>
    <n v="0.1"/>
    <n v="80.960000000000008"/>
    <m/>
    <n v="80.960000000000008"/>
    <s v="VWB"/>
    <n v="0"/>
    <n v="20"/>
    <n v="1"/>
    <n v="1"/>
    <m/>
    <m/>
    <n v="1"/>
    <s v="Valauto Lambersart VW"/>
    <s v="VOLKSWAGEN"/>
    <m/>
    <s v="Sociétés NORD"/>
    <n v="904.6"/>
    <n v="2.4246049965732288E-2"/>
    <s v="NON"/>
  </r>
  <r>
    <x v="7"/>
    <s v="C"/>
    <x v="0"/>
    <x v="54"/>
    <d v="2026-02-23T00:00:00"/>
    <m/>
    <m/>
    <m/>
    <s v="x"/>
    <s v="X"/>
    <n v="-96"/>
    <s v="VSGNI"/>
    <n v="522778"/>
    <n v="2778"/>
    <s v="WVWZZZCD2TW219771"/>
    <s v="NECC NORD EXPERTISE COMPTABLE"/>
    <s v="GOLF"/>
    <n v="34850"/>
    <n v="666.67"/>
    <n v="35516.67"/>
    <n v="10"/>
    <n v="1160.5"/>
    <n v="95"/>
    <m/>
    <n v="1065.5"/>
    <n v="3.2674797496499534E-2"/>
    <n v="0"/>
    <n v="0"/>
    <m/>
    <s v="solde client créditeur RANC 2023"/>
    <n v="0.1"/>
    <n v="0.1"/>
    <n v="106.55000000000001"/>
    <m/>
    <n v="106.55000000000001"/>
    <s v="VWB"/>
    <n v="0"/>
    <n v="20"/>
    <n v="1"/>
    <n v="1"/>
    <m/>
    <m/>
    <n v="1"/>
    <s v="Valauto Lambersart VW"/>
    <s v="VOLKSWAGEN"/>
    <m/>
    <s v="Sociétés NORD"/>
    <n v="1160.5"/>
    <n v="3.2674797496499534E-2"/>
    <s v="NON"/>
  </r>
  <r>
    <x v="7"/>
    <s v="C"/>
    <x v="0"/>
    <x v="121"/>
    <d v="2026-03-18T00:00:00"/>
    <m/>
    <m/>
    <m/>
    <m/>
    <m/>
    <n v="0"/>
    <s v="VSGNI"/>
    <n v="523028"/>
    <n v="3028"/>
    <s v="WVGZZZC1XTY065302"/>
    <s v="VERHOEVE STEPHANE"/>
    <s v="T CROSS"/>
    <n v="23339"/>
    <n v="83.33"/>
    <n v="23422.33"/>
    <n v="28"/>
    <n v="797.67"/>
    <n v="95"/>
    <m/>
    <n v="702.67"/>
    <n v="3.405596283546513E-2"/>
    <n v="0"/>
    <n v="0"/>
    <m/>
    <m/>
    <n v="0.1"/>
    <n v="0.1"/>
    <n v="70.266999999999996"/>
    <m/>
    <n v="70.266999999999996"/>
    <s v="VWB"/>
    <n v="0"/>
    <n v="20"/>
    <n v="1"/>
    <n v="1"/>
    <m/>
    <m/>
    <n v="1"/>
    <s v="Valauto Lambersart VW"/>
    <s v="VOLKSWAGEN"/>
    <m/>
    <s v="Sociétés NORD"/>
    <n v="797.67"/>
    <n v="3.405596283546513E-2"/>
    <s v="NON"/>
  </r>
  <r>
    <x v="0"/>
    <s v="C"/>
    <x v="0"/>
    <x v="51"/>
    <d v="2026-01-23T00:00:00"/>
    <m/>
    <m/>
    <m/>
    <m/>
    <m/>
    <n v="0"/>
    <s v="ASLME"/>
    <n v="523107"/>
    <n v="3107"/>
    <s v="WVGZZZE21TE024385"/>
    <s v="BEN AHMED ABDELKADER"/>
    <s v="ID 4"/>
    <n v="33863.33"/>
    <n v="1470.83"/>
    <n v="35334.160000000003"/>
    <n v="15"/>
    <n v="1635.06"/>
    <n v="95"/>
    <m/>
    <n v="1540.06"/>
    <n v="4.6274200377198718E-2"/>
    <n v="0"/>
    <n v="-5566.67"/>
    <m/>
    <m/>
    <n v="0.1"/>
    <n v="7.0000000000000007E-2"/>
    <n v="154.006"/>
    <m/>
    <n v="154.006"/>
    <s v="VWB"/>
    <n v="30"/>
    <m/>
    <n v="0"/>
    <n v="1"/>
    <m/>
    <m/>
    <n v="0"/>
    <s v="Val de Lys Automobiles"/>
    <s v="VOLKSWAGEN"/>
    <m/>
    <s v="Val de Lys "/>
    <n v="1635.06"/>
    <n v="4.6274200377198718E-2"/>
    <s v="NON"/>
  </r>
  <r>
    <x v="7"/>
    <s v="C"/>
    <x v="2"/>
    <x v="95"/>
    <d v="2026-01-28T00:00:00"/>
    <m/>
    <m/>
    <m/>
    <m/>
    <m/>
    <n v="0"/>
    <s v="LTHVI"/>
    <n v="523114"/>
    <n v="3114"/>
    <s v="TMBGR6NW0T3024225"/>
    <s v="LAPERE FREDERIC ET NATHALIE"/>
    <s v="KAMIQ/YETI"/>
    <n v="29675"/>
    <n v="833.33"/>
    <n v="30508.33"/>
    <n v="146"/>
    <n v="1366.25"/>
    <n v="35"/>
    <m/>
    <n v="1331.25"/>
    <n v="4.4782851109844424E-2"/>
    <n v="-4327"/>
    <n v="0"/>
    <m/>
    <m/>
    <n v="0.13"/>
    <n v="0.13"/>
    <n v="173.0625"/>
    <m/>
    <n v="173.0625"/>
    <s v=""/>
    <n v="30"/>
    <m/>
    <n v="0"/>
    <n v="1"/>
    <m/>
    <m/>
    <n v="0"/>
    <s v="Valauto Lambersart VW"/>
    <s v="SKODA"/>
    <m/>
    <s v="Valauto Lambersart SKODA"/>
    <n v="1366.25"/>
    <n v="4.4782851109844424E-2"/>
    <s v="NON"/>
  </r>
  <r>
    <x v="4"/>
    <s v="C"/>
    <x v="1"/>
    <x v="45"/>
    <d v="2026-06-09T00:00:00"/>
    <m/>
    <m/>
    <m/>
    <m/>
    <m/>
    <n v="0"/>
    <s v="ARNLE"/>
    <n v="523124"/>
    <n v="124"/>
    <s v="VSSZZZKR3SA028531"/>
    <s v="BOUET SAUVETERRE ANNE MARIE"/>
    <s v="TAVASCAN"/>
    <n v="38154.33"/>
    <n v="6510.84"/>
    <n v="44665.17"/>
    <n v="8"/>
    <n v="2165.23"/>
    <n v="22"/>
    <m/>
    <n v="2143.23"/>
    <n v="4.8476922846146117E-2"/>
    <n v="0"/>
    <n v="-2350"/>
    <m/>
    <m/>
    <n v="0.1"/>
    <n v="0.1"/>
    <n v="214.32300000000001"/>
    <m/>
    <n v="214.32300000000001"/>
    <s v="VWB"/>
    <m/>
    <n v="50"/>
    <n v="1"/>
    <n v="1"/>
    <m/>
    <m/>
    <n v="1"/>
    <s v="Valauto Arras"/>
    <s v="CUPRA"/>
    <m/>
    <s v="Valauto Arras"/>
    <n v="2165.23"/>
    <n v="4.8476922846146117E-2"/>
    <s v="NON"/>
  </r>
  <r>
    <x v="4"/>
    <s v="C"/>
    <x v="1"/>
    <x v="65"/>
    <d v="2026-06-27T00:00:00"/>
    <m/>
    <m/>
    <m/>
    <m/>
    <m/>
    <m/>
    <s v="ARNLE"/>
    <n v="523131"/>
    <n v="131"/>
    <s v="VSSZZZKS9TR003509"/>
    <s v="FORTAINE GUILLAUME"/>
    <s v="RAVAL"/>
    <n v="31234.17"/>
    <n v="1887.49"/>
    <n v="33121.659999999996"/>
    <n v="10"/>
    <n v="1526.49"/>
    <n v="36"/>
    <m/>
    <n v="1490.49"/>
    <n v="4.6087363978737785E-2"/>
    <n v="0"/>
    <n v="-2500"/>
    <m/>
    <m/>
    <n v="0.08"/>
    <n v="0.12"/>
    <n v="119.2392"/>
    <m/>
    <n v="119.2392"/>
    <s v="VWB"/>
    <n v="0"/>
    <n v="50"/>
    <n v="1"/>
    <n v="1"/>
    <m/>
    <m/>
    <n v="1"/>
    <s v="Valauto Arras"/>
    <s v="CUPRA"/>
    <m/>
    <s v="Valauto Arras"/>
    <n v="1526.49"/>
    <n v="4.6087363978737785E-2"/>
    <s v="NON"/>
  </r>
  <r>
    <x v="7"/>
    <s v="NP"/>
    <x v="0"/>
    <x v="96"/>
    <d v="2026-01-29T00:00:00"/>
    <m/>
    <m/>
    <m/>
    <s v="x"/>
    <m/>
    <n v="1126980.04"/>
    <s v="LTMEL"/>
    <n v="523180"/>
    <n v="3180"/>
    <s v="WVWZZZCD6TW006645"/>
    <s v="DLM - CPTE"/>
    <s v="GOLF"/>
    <n v="33883.33"/>
    <n v="666.67"/>
    <n v="34550"/>
    <n v="35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C"/>
    <x v="0"/>
    <x v="19"/>
    <d v="2026-01-02T00:00:00"/>
    <m/>
    <m/>
    <m/>
    <m/>
    <m/>
    <n v="0"/>
    <s v="VSGNI"/>
    <n v="523198"/>
    <n v="3198"/>
    <s v="WVGZZZCT8TW033011"/>
    <s v="DUTOIT CHRISTELLE"/>
    <s v="TIGUAN"/>
    <n v="36280"/>
    <n v="1612.5"/>
    <n v="37892.5"/>
    <n v="9"/>
    <n v="852.85"/>
    <n v="95"/>
    <m/>
    <n v="757.85"/>
    <n v="2.250709243253942E-2"/>
    <n v="0"/>
    <n v="0"/>
    <m/>
    <m/>
    <n v="0.1"/>
    <n v="0.1"/>
    <n v="75.785000000000011"/>
    <m/>
    <n v="75.785000000000011"/>
    <s v="VWB"/>
    <n v="0"/>
    <n v="20"/>
    <n v="1"/>
    <n v="1"/>
    <m/>
    <m/>
    <n v="1"/>
    <s v="Valauto Lambersart VW"/>
    <s v="VOLKSWAGEN"/>
    <m/>
    <s v="Sociétés NORD"/>
    <n v="852.85"/>
    <n v="2.250709243253942E-2"/>
    <s v="NON"/>
  </r>
  <r>
    <x v="7"/>
    <s v="C"/>
    <x v="0"/>
    <x v="40"/>
    <d v="2026-01-08T00:00:00"/>
    <m/>
    <m/>
    <m/>
    <m/>
    <m/>
    <n v="0"/>
    <s v="VSGNI"/>
    <n v="523208"/>
    <n v="3208"/>
    <s v="WVGZZZR42TW016544"/>
    <s v="CHIMIE IMPORT DEVELOPPEMENT"/>
    <s v="TAYRON"/>
    <n v="48113.33"/>
    <n v="666.67"/>
    <n v="48780"/>
    <n v="42"/>
    <n v="1070.5999999999999"/>
    <n v="95"/>
    <m/>
    <n v="975.59999999999991"/>
    <n v="2.194751947519475E-2"/>
    <n v="0"/>
    <n v="0"/>
    <m/>
    <m/>
    <n v="0.1"/>
    <n v="0.1"/>
    <n v="97.56"/>
    <m/>
    <n v="97.56"/>
    <s v="VWB"/>
    <n v="0"/>
    <n v="20"/>
    <n v="1"/>
    <n v="1"/>
    <m/>
    <m/>
    <n v="1"/>
    <s v="Valauto Lambersart VW"/>
    <s v="VOLKSWAGEN"/>
    <m/>
    <s v="Sociétés NORD"/>
    <n v="1070.5999999999999"/>
    <n v="2.194751947519475E-2"/>
    <s v="NON"/>
  </r>
  <r>
    <x v="7"/>
    <s v="C"/>
    <x v="2"/>
    <x v="21"/>
    <d v="2026-04-04T00:00:00"/>
    <m/>
    <m/>
    <m/>
    <m/>
    <m/>
    <n v="0"/>
    <s v="LTHVI"/>
    <n v="523226"/>
    <n v="3226"/>
    <s v="TMBGP6NW2T3017332"/>
    <s v="LECLERCQ ISABELLE"/>
    <s v="KAMIQ/YETI"/>
    <n v="23191.67"/>
    <n v="2416.67"/>
    <n v="25608.339999999997"/>
    <n v="224"/>
    <n v="558.34"/>
    <n v="35"/>
    <m/>
    <n v="523.34"/>
    <n v="2.1803053224066851E-2"/>
    <n v="0"/>
    <n v="-3800"/>
    <m/>
    <m/>
    <n v="0.13"/>
    <n v="0.13"/>
    <n v="68.034200000000013"/>
    <m/>
    <n v="68.034200000000013"/>
    <s v="VWB"/>
    <m/>
    <n v="50"/>
    <n v="1"/>
    <n v="1"/>
    <m/>
    <m/>
    <n v="1"/>
    <s v="Valauto Lambersart VW"/>
    <s v="SKODA"/>
    <m/>
    <s v="Valauto Lambersart SKODA"/>
    <n v="558.34"/>
    <n v="2.1803053224066851E-2"/>
    <s v="NON"/>
  </r>
  <r>
    <x v="7"/>
    <s v="C"/>
    <x v="2"/>
    <x v="33"/>
    <d v="2026-03-31T00:00:00"/>
    <m/>
    <m/>
    <m/>
    <m/>
    <m/>
    <n v="0"/>
    <s v="LESQU"/>
    <n v="523241"/>
    <n v="3241"/>
    <s v="TMBEP6PJ1S4061999"/>
    <s v="MAURICE JEAN-CHARLES"/>
    <s v="FABIA"/>
    <n v="21933.34"/>
    <n v="250"/>
    <n v="22183.34"/>
    <n v="382"/>
    <n v="308.33"/>
    <n v="35.01"/>
    <m/>
    <n v="273.32"/>
    <n v="1.3899169376658338E-2"/>
    <n v="-3549.83"/>
    <n v="0"/>
    <m/>
    <s v="Forfait demandé"/>
    <m/>
    <n v="0.13"/>
    <n v="0"/>
    <n v="100"/>
    <n v="100"/>
    <s v=""/>
    <m/>
    <m/>
    <n v="0"/>
    <n v="1"/>
    <m/>
    <m/>
    <n v="0"/>
    <s v="Valauto Lambersart VW"/>
    <s v="SKODA"/>
    <m/>
    <s v="Valauto Lambersart SKODA"/>
    <n v="308.33"/>
    <n v="1.3899169376658338E-2"/>
    <s v="NON"/>
  </r>
  <r>
    <x v="7"/>
    <s v="C"/>
    <x v="2"/>
    <x v="87"/>
    <d v="2026-02-02T00:00:00"/>
    <m/>
    <m/>
    <m/>
    <m/>
    <m/>
    <n v="0"/>
    <s v="LTMEL"/>
    <n v="523255"/>
    <n v="3255"/>
    <s v="TMBJA8NX5SY147960"/>
    <s v="LE CASIER FRANCAIS"/>
    <s v="OCTAVIA"/>
    <n v="28041.67"/>
    <n v="2333.34"/>
    <n v="30375.01"/>
    <n v="227"/>
    <n v="1353.9"/>
    <n v="35"/>
    <m/>
    <n v="1318.9"/>
    <n v="4.4572824831991834E-2"/>
    <n v="-3483.5"/>
    <n v="0"/>
    <m/>
    <m/>
    <m/>
    <n v="0"/>
    <n v="0"/>
    <m/>
    <n v="0"/>
    <s v="Banque"/>
    <m/>
    <s v="0"/>
    <n v="1"/>
    <n v="1"/>
    <m/>
    <m/>
    <n v="1"/>
    <s v="Valauto Lambersart VW"/>
    <s v="SKODA"/>
    <m/>
    <s v="Sociétés NORD"/>
    <n v="1353.9"/>
    <n v="4.4572824831991834E-2"/>
    <s v="NON"/>
  </r>
  <r>
    <x v="7"/>
    <s v="C"/>
    <x v="0"/>
    <x v="77"/>
    <d v="2026-06-18T00:00:00"/>
    <m/>
    <m/>
    <m/>
    <m/>
    <m/>
    <n v="0"/>
    <s v="VSGNI"/>
    <n v="523259"/>
    <n v="3259"/>
    <s v="WVGZZZR45TW521753"/>
    <s v="I-PEX EUROPE"/>
    <s v="TAYRON"/>
    <n v="50446.67"/>
    <n v="4129.17"/>
    <n v="54575.839999999997"/>
    <n v="17"/>
    <n v="1186.53"/>
    <n v="95"/>
    <m/>
    <n v="1091.53"/>
    <n v="2.1740938847665928E-2"/>
    <n v="0"/>
    <n v="0"/>
    <m/>
    <m/>
    <n v="0.1"/>
    <n v="0.1"/>
    <n v="109.15300000000001"/>
    <m/>
    <n v="109.15300000000001"/>
    <s v="VWB"/>
    <n v="0"/>
    <n v="20"/>
    <n v="1"/>
    <n v="1"/>
    <m/>
    <m/>
    <n v="1"/>
    <s v="Valauto Lambersart VW"/>
    <s v="VOLKSWAGEN"/>
    <m/>
    <s v="Sociétés NORD"/>
    <n v="1186.53"/>
    <n v="2.1740938847665928E-2"/>
    <s v="NON"/>
  </r>
  <r>
    <x v="7"/>
    <s v="C"/>
    <x v="2"/>
    <x v="34"/>
    <d v="2026-03-30T00:00:00"/>
    <m/>
    <m/>
    <m/>
    <m/>
    <m/>
    <m/>
    <s v="LESQU"/>
    <n v="523352"/>
    <n v="3352"/>
    <s v="TMBJA8NX3TY073259"/>
    <s v="NOCLAIN ANNICK"/>
    <s v="OCTAVIA"/>
    <n v="28208.34"/>
    <n v="4233.33"/>
    <n v="32441.67"/>
    <n v="45"/>
    <n v="1661.93"/>
    <n v="35.01"/>
    <m/>
    <n v="1626.92"/>
    <n v="5.1228250580195166E-2"/>
    <n v="0"/>
    <n v="-2500"/>
    <m/>
    <m/>
    <n v="0.1"/>
    <n v="0.1"/>
    <n v="162.69200000000001"/>
    <m/>
    <n v="162.69200000000001"/>
    <s v="VWB"/>
    <m/>
    <n v="50"/>
    <n v="1"/>
    <n v="1"/>
    <m/>
    <m/>
    <n v="1"/>
    <s v="Valauto Lambersart VW"/>
    <s v="SKODA"/>
    <m/>
    <s v="Valauto Lambersart SKODA"/>
    <n v="1661.93"/>
    <n v="5.1228250580195166E-2"/>
    <s v="NON"/>
  </r>
  <r>
    <x v="4"/>
    <s v="C"/>
    <x v="2"/>
    <x v="126"/>
    <d v="2026-03-30T00:00:00"/>
    <m/>
    <m/>
    <m/>
    <m/>
    <m/>
    <n v="0"/>
    <s v="ARSDE"/>
    <n v="523376"/>
    <n v="376"/>
    <s v="TMBJW9PS5TT012002"/>
    <s v="VERHAEGHE MATHIEU"/>
    <s v="KODIAQ"/>
    <n v="46641.66"/>
    <n v="6283.33"/>
    <n v="52924.990000000005"/>
    <n v="32"/>
    <n v="1325"/>
    <n v="35.01"/>
    <m/>
    <n v="1289.99"/>
    <n v="2.5035432222093947E-2"/>
    <n v="0"/>
    <n v="-6666.92"/>
    <m/>
    <m/>
    <n v="0.13"/>
    <n v="0.13"/>
    <n v="167.6987"/>
    <m/>
    <n v="167.6987"/>
    <s v=""/>
    <n v="30"/>
    <n v="50"/>
    <n v="1"/>
    <n v="1"/>
    <m/>
    <m/>
    <n v="1"/>
    <s v="Valauto Arras"/>
    <s v="SKODA"/>
    <m/>
    <s v="Valauto Arras"/>
    <n v="1325"/>
    <n v="2.5035432222093947E-2"/>
    <s v="NON"/>
  </r>
  <r>
    <x v="4"/>
    <s v="C"/>
    <x v="2"/>
    <x v="49"/>
    <d v="2026-03-21T00:00:00"/>
    <m/>
    <m/>
    <m/>
    <m/>
    <m/>
    <n v="0"/>
    <s v="ARSDE"/>
    <n v="523379"/>
    <n v="379"/>
    <s v="TMBJW9PS0TT083639"/>
    <s v="LECHARTIER MICKAEL"/>
    <s v="KODIAQ"/>
    <n v="46641.66"/>
    <n v="5275"/>
    <n v="51916.66"/>
    <n v="16"/>
    <n v="1071.42"/>
    <n v="35.01"/>
    <m/>
    <n v="1036.4100000000001"/>
    <n v="2.0637306020841864E-2"/>
    <n v="0"/>
    <n v="-4966"/>
    <m/>
    <m/>
    <n v="0.13"/>
    <n v="0.13"/>
    <n v="134.73330000000001"/>
    <m/>
    <n v="134.73330000000001"/>
    <s v=""/>
    <n v="0"/>
    <m/>
    <n v="0"/>
    <n v="1"/>
    <m/>
    <m/>
    <n v="0"/>
    <s v="Valauto Arras"/>
    <s v="SKODA"/>
    <m/>
    <s v="Valauto Arras"/>
    <n v="1071.42"/>
    <n v="2.0637306020841864E-2"/>
    <s v="NON"/>
  </r>
  <r>
    <x v="4"/>
    <s v="C"/>
    <x v="2"/>
    <x v="69"/>
    <d v="2026-06-24T00:00:00"/>
    <m/>
    <m/>
    <m/>
    <m/>
    <m/>
    <m/>
    <s v="ARSDE"/>
    <n v="523380"/>
    <n v="380"/>
    <s v="TMBGR6NW1V3026214"/>
    <s v="BEAUMONT MAGALIE"/>
    <s v="KAMIQ/YETI"/>
    <n v="25350"/>
    <n v="2066.67"/>
    <n v="27416.67"/>
    <n v="12"/>
    <n v="1434.18"/>
    <n v="35.01"/>
    <m/>
    <n v="1399.17"/>
    <n v="5.2310510357384765E-2"/>
    <n v="0"/>
    <n v="-4216.67"/>
    <m/>
    <m/>
    <n v="7.0000000000000007E-2"/>
    <n v="0.1"/>
    <n v="97.941900000000018"/>
    <m/>
    <n v="97.941900000000018"/>
    <s v=""/>
    <n v="0"/>
    <n v="50"/>
    <n v="1"/>
    <n v="1"/>
    <m/>
    <m/>
    <n v="1"/>
    <s v="Valauto Arras"/>
    <s v="SKODA"/>
    <m/>
    <s v="Valauto Arras"/>
    <n v="1434.18"/>
    <n v="5.2310510357384765E-2"/>
    <s v="NON"/>
  </r>
  <r>
    <x v="7"/>
    <s v="C"/>
    <x v="0"/>
    <x v="80"/>
    <d v="2026-01-15T00:00:00"/>
    <m/>
    <m/>
    <m/>
    <m/>
    <m/>
    <n v="0"/>
    <s v="VSGNI"/>
    <n v="523425"/>
    <n v="3425"/>
    <s v="WVWZZZAW8TU010874"/>
    <s v="PERACCHIO GIOVANNI"/>
    <s v="POLO"/>
    <n v="22014"/>
    <n v="633.33000000000004"/>
    <n v="22647.33"/>
    <n v="7"/>
    <n v="1000.89"/>
    <n v="95"/>
    <m/>
    <n v="905.89"/>
    <n v="4.4194613669690859E-2"/>
    <n v="0"/>
    <n v="0"/>
    <m/>
    <m/>
    <n v="0.1"/>
    <n v="0.1"/>
    <n v="90.588999999999999"/>
    <m/>
    <n v="90.588999999999999"/>
    <s v="VWB"/>
    <m/>
    <n v="20"/>
    <n v="1"/>
    <n v="1"/>
    <m/>
    <m/>
    <n v="1"/>
    <s v="Valauto Lambersart VW"/>
    <s v="VOLKSWAGEN"/>
    <m/>
    <s v="Sociétés NORD"/>
    <n v="1000.89"/>
    <n v="4.4194613669690859E-2"/>
    <s v="NON"/>
  </r>
  <r>
    <x v="7"/>
    <s v="C"/>
    <x v="0"/>
    <x v="8"/>
    <d v="2026-02-13T00:00:00"/>
    <m/>
    <m/>
    <m/>
    <m/>
    <m/>
    <n v="0"/>
    <s v="VSMGI"/>
    <n v="523431"/>
    <n v="3431"/>
    <s v="WVWZZZAW1SU092476"/>
    <s v="SWELL"/>
    <s v="POLO"/>
    <n v="17714"/>
    <n v="525"/>
    <n v="18239"/>
    <n v="100"/>
    <n v="879.17"/>
    <n v="95"/>
    <m/>
    <n v="784.17"/>
    <n v="4.8202752343878497E-2"/>
    <n v="-2332.0700000000002"/>
    <n v="0"/>
    <m/>
    <m/>
    <n v="0.13"/>
    <n v="0.13"/>
    <n v="101.9421"/>
    <m/>
    <n v="101.9421"/>
    <s v="VWB"/>
    <m/>
    <n v="20"/>
    <n v="1"/>
    <n v="1"/>
    <m/>
    <m/>
    <n v="1"/>
    <s v="Valauto Lambersart VW"/>
    <s v="VOLKSWAGEN"/>
    <m/>
    <s v="Sociétés EST"/>
    <n v="879.17"/>
    <n v="4.8202752343878497E-2"/>
    <s v="NON"/>
  </r>
  <r>
    <x v="7"/>
    <s v="C"/>
    <x v="0"/>
    <x v="9"/>
    <d v="2026-04-17T00:00:00"/>
    <m/>
    <m/>
    <m/>
    <m/>
    <m/>
    <m/>
    <s v="LTBCL"/>
    <n v="523432"/>
    <n v="3432"/>
    <s v="WVWZZZAW1TU021991"/>
    <s v="CUBALA SARAH"/>
    <s v="POLO"/>
    <n v="23880.67"/>
    <n v="1866.66"/>
    <n v="25747.329999999998"/>
    <n v="98"/>
    <n v="996.97"/>
    <n v="95"/>
    <m/>
    <n v="901.97"/>
    <n v="3.8721296538320675E-2"/>
    <n v="0"/>
    <n v="-2467.17"/>
    <m/>
    <m/>
    <n v="0.13"/>
    <n v="0.13"/>
    <n v="117.2561"/>
    <m/>
    <n v="117.2561"/>
    <s v="VWB"/>
    <n v="30"/>
    <n v="50"/>
    <n v="1"/>
    <n v="1"/>
    <m/>
    <m/>
    <n v="1"/>
    <s v="Valauto Lambersart VW"/>
    <s v="VOLKSWAGEN"/>
    <m/>
    <s v="Valauto Lambersart VW"/>
    <n v="996.97"/>
    <n v="3.8721296538320675E-2"/>
    <s v="NON"/>
  </r>
  <r>
    <x v="7"/>
    <s v="C"/>
    <x v="2"/>
    <x v="1"/>
    <d v="2026-02-02T00:00:00"/>
    <m/>
    <m/>
    <m/>
    <m/>
    <m/>
    <n v="0"/>
    <s v="LESQU"/>
    <n v="523435"/>
    <n v="3435"/>
    <s v="TMBJW7PS3TT040577"/>
    <s v="CARBONNIER AMANDINE"/>
    <s v="KODIAQ"/>
    <n v="42666.66"/>
    <n v="583.33000000000004"/>
    <n v="43249.990000000005"/>
    <n v="95"/>
    <n v="1186.0899999999999"/>
    <n v="35.01"/>
    <m/>
    <n v="1151.08"/>
    <n v="2.7424052583595968E-2"/>
    <n v="0"/>
    <n v="0"/>
    <m/>
    <m/>
    <n v="0.1"/>
    <n v="0.1"/>
    <n v="115.108"/>
    <m/>
    <n v="115.108"/>
    <s v="VWB"/>
    <n v="0"/>
    <n v="50"/>
    <n v="1"/>
    <n v="1"/>
    <m/>
    <m/>
    <n v="1"/>
    <s v="Valauto Lambersart VW"/>
    <s v="SKODA"/>
    <m/>
    <s v="Valauto Lambersart SKODA"/>
    <n v="1186.0899999999999"/>
    <n v="2.7424052583595968E-2"/>
    <s v="NON"/>
  </r>
  <r>
    <x v="1"/>
    <s v="C"/>
    <x v="0"/>
    <x v="51"/>
    <d v="2026-01-22T00:00:00"/>
    <m/>
    <m/>
    <m/>
    <m/>
    <m/>
    <n v="0"/>
    <s v="RQGDI"/>
    <n v="523499"/>
    <n v="3499"/>
    <s v="WVGZZZCS4SY076853"/>
    <s v="DELBEKE ELLIOTT"/>
    <s v="TAIGO"/>
    <n v="23230.67"/>
    <n v="-145.84"/>
    <n v="23084.829999999998"/>
    <n v="176"/>
    <n v="28.56"/>
    <n v="95"/>
    <m/>
    <n v="-66.44"/>
    <n v="1.2371761022281732E-3"/>
    <n v="-2513.79"/>
    <n v="0"/>
    <m/>
    <s v="marge négative"/>
    <m/>
    <n v="0.13"/>
    <n v="0"/>
    <m/>
    <n v="0"/>
    <s v="VWB"/>
    <n v="30"/>
    <m/>
    <n v="0"/>
    <n v="1"/>
    <m/>
    <m/>
    <n v="0"/>
    <s v="Valauto Roncq"/>
    <s v="VOLKSWAGEN"/>
    <m/>
    <s v="Valauto Roncq VW"/>
    <n v="28.56"/>
    <n v="1.2371761022281732E-3"/>
    <s v="NON"/>
  </r>
  <r>
    <x v="1"/>
    <s v="C"/>
    <x v="0"/>
    <x v="46"/>
    <d v="2026-05-02T00:00:00"/>
    <m/>
    <m/>
    <m/>
    <m/>
    <m/>
    <n v="0"/>
    <s v="RQLGU"/>
    <n v="523503"/>
    <n v="3503"/>
    <s v="WVWZZZAW2TU022275"/>
    <s v="CUVILLIER LAURA"/>
    <s v="POLO"/>
    <n v="22430.67"/>
    <n v="1233.33"/>
    <n v="23664"/>
    <n v="140"/>
    <n v="1038.1400000000001"/>
    <n v="95"/>
    <m/>
    <n v="943.1400000000001"/>
    <n v="4.3870013522650443E-2"/>
    <n v="-3549.6"/>
    <n v="1082.93"/>
    <m/>
    <m/>
    <n v="0.12"/>
    <n v="0.12"/>
    <n v="113.17680000000001"/>
    <m/>
    <n v="113.17680000000001"/>
    <s v="VWB"/>
    <n v="30"/>
    <m/>
    <n v="0"/>
    <n v="1"/>
    <m/>
    <m/>
    <n v="0"/>
    <s v="Valauto Roncq"/>
    <s v="VOLKSWAGEN"/>
    <m/>
    <s v="Valauto Roncq VW"/>
    <n v="1038.1400000000001"/>
    <n v="4.3870013522650443E-2"/>
    <s v="NON"/>
  </r>
  <r>
    <x v="7"/>
    <s v="C"/>
    <x v="2"/>
    <x v="97"/>
    <d v="2026-02-03T00:00:00"/>
    <m/>
    <m/>
    <m/>
    <m/>
    <m/>
    <n v="0"/>
    <s v="LESQU"/>
    <n v="523508"/>
    <n v="3508"/>
    <s v="TMBJW9PS2TT044793"/>
    <s v="DE RUYTER  JEAN FRANCOIS"/>
    <s v="KODIAQ"/>
    <n v="42666.66"/>
    <n v="8291.67"/>
    <n v="50958.33"/>
    <n v="76"/>
    <n v="2089.9900000000002"/>
    <n v="35"/>
    <m/>
    <n v="2054.9900000000002"/>
    <n v="4.1013706689367574E-2"/>
    <n v="0"/>
    <n v="-509.57"/>
    <m/>
    <m/>
    <n v="0.1"/>
    <n v="0.1"/>
    <n v="205.49900000000002"/>
    <m/>
    <n v="205.49900000000002"/>
    <s v="VWB"/>
    <n v="0"/>
    <n v="50"/>
    <n v="1"/>
    <n v="1"/>
    <m/>
    <m/>
    <n v="1"/>
    <s v="Valauto Lambersart VW"/>
    <s v="SKODA"/>
    <m/>
    <s v="Valauto Lambersart SKODA"/>
    <n v="2089.9900000000002"/>
    <n v="4.1013706689367574E-2"/>
    <s v="NON"/>
  </r>
  <r>
    <x v="1"/>
    <s v="C"/>
    <x v="0"/>
    <x v="8"/>
    <d v="2026-02-12T00:00:00"/>
    <m/>
    <m/>
    <m/>
    <m/>
    <m/>
    <n v="0"/>
    <s v="RQGDI"/>
    <n v="523508"/>
    <n v="3508"/>
    <s v="WVGZZZR44TW005948"/>
    <s v="AMORE GT HOLDING"/>
    <s v="TAYRON"/>
    <n v="43946.67"/>
    <n v="1666.67"/>
    <n v="45613.34"/>
    <n v="146"/>
    <n v="2510.0700000000002"/>
    <n v="95"/>
    <n v="-800"/>
    <n v="1615.0700000000002"/>
    <n v="3.7490567452416336E-2"/>
    <n v="-2697.31"/>
    <n v="0"/>
    <m/>
    <m/>
    <n v="0.13"/>
    <n v="0.13"/>
    <n v="209.95910000000003"/>
    <m/>
    <n v="209.95910000000003"/>
    <s v="VWB"/>
    <n v="30"/>
    <m/>
    <n v="0"/>
    <n v="1"/>
    <m/>
    <m/>
    <n v="0"/>
    <s v="Valauto Roncq"/>
    <s v="VOLKSWAGEN"/>
    <m/>
    <s v="Valauto Roncq VW"/>
    <n v="2510.0700000000002"/>
    <n v="5.5029296254122159E-2"/>
    <s v="NON"/>
  </r>
  <r>
    <x v="7"/>
    <s v="C"/>
    <x v="0"/>
    <x v="96"/>
    <d v="2026-02-06T00:00:00"/>
    <m/>
    <m/>
    <m/>
    <m/>
    <m/>
    <m/>
    <s v="CATRE"/>
    <n v="523518"/>
    <n v="3518"/>
    <s v="WVGZZZCTXSW451925"/>
    <s v="DENIS NICOLAS ET SOPHIE"/>
    <s v="TIGUAN"/>
    <n v="44196.67"/>
    <n v="1525.01"/>
    <n v="45721.68"/>
    <n v="195"/>
    <n v="1499.01"/>
    <n v="95"/>
    <n v="-100"/>
    <n v="1304.01"/>
    <n v="3.0598394459696143E-2"/>
    <n v="-5614.95"/>
    <n v="0"/>
    <m/>
    <m/>
    <n v="0.1"/>
    <n v="0.13"/>
    <n v="130.40100000000001"/>
    <m/>
    <n v="130.40100000000001"/>
    <s v=""/>
    <n v="30"/>
    <m/>
    <n v="0"/>
    <n v="1"/>
    <m/>
    <m/>
    <n v="0"/>
    <s v="Valauto Lambersart VW"/>
    <s v="VOLKSWAGEN"/>
    <m/>
    <s v="Valauto Cambrai"/>
    <n v="1499.01"/>
    <n v="3.2785540688793587E-2"/>
    <s v="NON"/>
  </r>
  <r>
    <x v="7"/>
    <s v="C"/>
    <x v="0"/>
    <x v="16"/>
    <d v="2026-02-12T00:00:00"/>
    <m/>
    <m/>
    <m/>
    <m/>
    <m/>
    <n v="0"/>
    <s v="LTBDU"/>
    <n v="523525"/>
    <n v="3525"/>
    <s v="WVGZZZCT5SW454733"/>
    <s v="OCHAN RISLENE"/>
    <s v="TIGUAN"/>
    <n v="47238.33"/>
    <n v="1616.67"/>
    <n v="48855"/>
    <n v="202"/>
    <n v="2264.86"/>
    <n v="95"/>
    <m/>
    <n v="2169.86"/>
    <n v="4.6358816907174291E-2"/>
    <n v="0"/>
    <n v="-5583.34"/>
    <m/>
    <m/>
    <n v="0.13"/>
    <n v="0.13"/>
    <n v="282.08180000000004"/>
    <m/>
    <n v="282.08180000000004"/>
    <s v="VWB"/>
    <m/>
    <n v="50"/>
    <n v="1"/>
    <n v="1"/>
    <m/>
    <m/>
    <n v="1"/>
    <s v="Valauto Lambersart VW"/>
    <s v="VOLKSWAGEN"/>
    <m/>
    <s v="Valauto Lambersart VW"/>
    <n v="2264.86"/>
    <n v="4.6358816907174291E-2"/>
    <s v="NON"/>
  </r>
  <r>
    <x v="7"/>
    <s v="C"/>
    <x v="2"/>
    <x v="64"/>
    <d v="2026-06-17T00:00:00"/>
    <m/>
    <m/>
    <m/>
    <m/>
    <m/>
    <n v="0"/>
    <s v="VSGNI"/>
    <n v="523534"/>
    <n v="3534"/>
    <s v="TMBER6NW8V3006131"/>
    <s v="DISTA"/>
    <s v="SCALA/ROOMSTER"/>
    <n v="25450"/>
    <n v="583.33000000000004"/>
    <n v="26033.33"/>
    <n v="61"/>
    <n v="816.01"/>
    <n v="35.01"/>
    <m/>
    <n v="781"/>
    <n v="3.1344818354010033E-2"/>
    <n v="0"/>
    <n v="0"/>
    <m/>
    <m/>
    <n v="0.1"/>
    <n v="0.1"/>
    <n v="78.100000000000009"/>
    <m/>
    <n v="78.100000000000009"/>
    <s v="VWB"/>
    <n v="0"/>
    <n v="20"/>
    <n v="1"/>
    <n v="1"/>
    <m/>
    <m/>
    <n v="1"/>
    <s v="Valauto Lambersart VW"/>
    <s v="SKODA"/>
    <m/>
    <s v="Sociétés NORD"/>
    <n v="816.01"/>
    <n v="3.1344818354010033E-2"/>
    <s v="NON"/>
  </r>
  <r>
    <x v="7"/>
    <s v="C"/>
    <x v="2"/>
    <x v="93"/>
    <d v="2026-03-02T00:00:00"/>
    <m/>
    <m/>
    <m/>
    <m/>
    <m/>
    <m/>
    <s v="LTMEL"/>
    <n v="523538"/>
    <n v="3538"/>
    <s v="TMBJW8NZ8TC040385"/>
    <s v="FACING"/>
    <s v="SUPERB"/>
    <n v="49358.34"/>
    <n v="3625.01"/>
    <n v="52983.35"/>
    <n v="27"/>
    <n v="564.83000000000004"/>
    <n v="35"/>
    <m/>
    <n v="529.83000000000004"/>
    <n v="1.0660518823366209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564.83000000000004"/>
    <n v="1.0660518823366209E-2"/>
    <s v="NON"/>
  </r>
  <r>
    <x v="7"/>
    <s v="C"/>
    <x v="2"/>
    <x v="115"/>
    <d v="2026-04-07T00:00:00"/>
    <m/>
    <m/>
    <m/>
    <m/>
    <m/>
    <n v="0"/>
    <s v="LESQU"/>
    <n v="523539"/>
    <n v="3539"/>
    <s v="TMBJB7PS6TT058082"/>
    <s v="DEKETELE FREDERIC ET NATHALIE"/>
    <s v="KODIAQ"/>
    <n v="41833.33"/>
    <n v="3141.66"/>
    <n v="44974.990000000005"/>
    <n v="106"/>
    <n v="3296.02"/>
    <n v="35.01"/>
    <m/>
    <n v="3261.0099999999998"/>
    <n v="7.3285619407586294E-2"/>
    <n v="-5713.75"/>
    <n v="0"/>
    <m/>
    <m/>
    <n v="0.13"/>
    <n v="0.13"/>
    <n v="423.93129999999996"/>
    <m/>
    <n v="423.93129999999996"/>
    <s v=""/>
    <m/>
    <m/>
    <n v="0"/>
    <n v="1"/>
    <m/>
    <m/>
    <n v="0"/>
    <s v="Valauto Lambersart VW"/>
    <s v="SKODA"/>
    <m/>
    <s v="Valauto Lambersart SKODA"/>
    <n v="3296.02"/>
    <n v="7.3285619407586294E-2"/>
    <s v="NON"/>
  </r>
  <r>
    <x v="7"/>
    <s v="NP"/>
    <x v="2"/>
    <x v="119"/>
    <d v="2026-06-17T00:00:00"/>
    <m/>
    <m/>
    <m/>
    <s v="x"/>
    <m/>
    <n v="661.4"/>
    <s v="VSGNI"/>
    <n v="523577"/>
    <n v="3577"/>
    <s v="TMBJR7NU8V5010283"/>
    <s v="DEJAEGHERE CLOTILDE"/>
    <s v="KAROQ"/>
    <n v="32375"/>
    <n v="1683.33"/>
    <n v="34058.33"/>
    <n v="19"/>
    <n v="1056.76"/>
    <n v="35.01"/>
    <m/>
    <n v="1021.75"/>
    <n v="3.1027945292678764E-2"/>
    <n v="0"/>
    <n v="0"/>
    <m/>
    <s v="solde client "/>
    <n v="0.1"/>
    <n v="0.1"/>
    <n v="102.17500000000001"/>
    <m/>
    <n v="102.17500000000001"/>
    <s v="VWB"/>
    <n v="0"/>
    <n v="20"/>
    <n v="1"/>
    <n v="1"/>
    <m/>
    <m/>
    <n v="1"/>
    <s v="Valauto Lambersart VW"/>
    <s v="SKODA"/>
    <m/>
    <s v="Sociétés NORD"/>
    <n v="1056.76"/>
    <n v="3.1027945292678764E-2"/>
    <s v="NON"/>
  </r>
  <r>
    <x v="7"/>
    <s v="C"/>
    <x v="2"/>
    <x v="84"/>
    <d v="2026-05-27T00:00:00"/>
    <m/>
    <m/>
    <m/>
    <m/>
    <m/>
    <n v="0"/>
    <s v="LESQU"/>
    <n v="523591"/>
    <n v="3591"/>
    <s v="TMBJW7PS0TT101447"/>
    <s v="MOLLET LOUISE"/>
    <s v="KODIAQ"/>
    <n v="43308.33"/>
    <n v="1000"/>
    <n v="44308.33"/>
    <n v="28"/>
    <n v="1370.07"/>
    <n v="35"/>
    <m/>
    <n v="1335.07"/>
    <n v="3.0921273719862606E-2"/>
    <n v="0"/>
    <n v="0"/>
    <m/>
    <m/>
    <n v="0.1"/>
    <n v="0.1"/>
    <n v="133.50700000000001"/>
    <m/>
    <n v="133.50700000000001"/>
    <s v="VWB"/>
    <n v="0"/>
    <m/>
    <n v="0"/>
    <n v="1"/>
    <m/>
    <m/>
    <n v="0"/>
    <s v="Valauto Lambersart VW"/>
    <s v="SKODA"/>
    <m/>
    <s v="Valauto Lambersart SKODA"/>
    <n v="1370.07"/>
    <n v="3.0921273719862606E-2"/>
    <s v="NON"/>
  </r>
  <r>
    <x v="7"/>
    <s v="C"/>
    <x v="2"/>
    <x v="114"/>
    <d v="2026-03-04T00:00:00"/>
    <m/>
    <m/>
    <m/>
    <m/>
    <m/>
    <n v="0"/>
    <s v="LESQU"/>
    <n v="523592"/>
    <n v="3592"/>
    <s v="TMBJH9NY2TF125907"/>
    <s v="THOMAS LUC"/>
    <s v="ENYAQ"/>
    <n v="41941.660000000003"/>
    <n v="1125"/>
    <n v="43066.66"/>
    <n v="26"/>
    <n v="1671.54"/>
    <n v="35"/>
    <m/>
    <n v="1636.54"/>
    <n v="3.8812854305395397E-2"/>
    <n v="0"/>
    <n v="0"/>
    <m/>
    <m/>
    <n v="0.1"/>
    <n v="0.1"/>
    <n v="163.654"/>
    <m/>
    <n v="163.654"/>
    <s v="VWB"/>
    <m/>
    <n v="50"/>
    <n v="1"/>
    <n v="1"/>
    <m/>
    <m/>
    <n v="1"/>
    <s v="Valauto Lambersart VW"/>
    <s v="SKODA"/>
    <m/>
    <s v="Valauto Lambersart SKODA"/>
    <n v="1671.54"/>
    <n v="3.8812854305395397E-2"/>
    <s v="NON"/>
  </r>
  <r>
    <x v="7"/>
    <s v="C"/>
    <x v="2"/>
    <x v="90"/>
    <d v="2026-04-02T00:00:00"/>
    <m/>
    <m/>
    <m/>
    <m/>
    <m/>
    <n v="0"/>
    <s v="VSGNI"/>
    <n v="523613"/>
    <n v="3613"/>
    <s v="TMBGR6NW3T3120687"/>
    <s v="ENTREPRISE VERBRUGGHE"/>
    <s v="KAMIQ/YETI"/>
    <n v="29041.67"/>
    <n v="950"/>
    <n v="29991.67"/>
    <n v="21"/>
    <n v="844.77"/>
    <n v="35"/>
    <m/>
    <n v="809.77"/>
    <n v="2.8166820987294141E-2"/>
    <n v="0"/>
    <n v="0"/>
    <m/>
    <m/>
    <n v="0.1"/>
    <n v="0.1"/>
    <n v="80.977000000000004"/>
    <m/>
    <n v="80.977000000000004"/>
    <s v="VWB"/>
    <n v="0"/>
    <n v="20"/>
    <n v="1"/>
    <n v="1"/>
    <m/>
    <m/>
    <n v="1"/>
    <s v="Valauto Lambersart VW"/>
    <s v="SKODA"/>
    <m/>
    <s v="Sociétés NORD"/>
    <n v="844.77"/>
    <n v="2.8166820987294141E-2"/>
    <s v="NON"/>
  </r>
  <r>
    <x v="7"/>
    <s v="C"/>
    <x v="2"/>
    <x v="6"/>
    <d v="2026-02-18T00:00:00"/>
    <m/>
    <m/>
    <m/>
    <m/>
    <m/>
    <n v="0"/>
    <s v="VSGNI"/>
    <n v="523700"/>
    <n v="3700"/>
    <s v="TMBAA8NX0TM033227"/>
    <s v="CANCIANI TONY"/>
    <s v="OCTAVIA"/>
    <n v="27258.34"/>
    <n v="0"/>
    <n v="27258.34"/>
    <n v="52"/>
    <n v="852.76"/>
    <n v="35"/>
    <m/>
    <n v="817.76"/>
    <n v="3.1284370214767293E-2"/>
    <n v="0"/>
    <n v="0"/>
    <m/>
    <m/>
    <n v="0.1"/>
    <n v="0.1"/>
    <n v="81.77600000000001"/>
    <m/>
    <n v="81.77600000000001"/>
    <s v="VWB"/>
    <n v="0"/>
    <n v="20"/>
    <n v="1"/>
    <n v="1"/>
    <m/>
    <m/>
    <n v="1"/>
    <s v="Valauto Lambersart VW"/>
    <s v="SKODA"/>
    <m/>
    <s v="Sociétés NORD"/>
    <n v="852.76"/>
    <n v="3.1284370214767293E-2"/>
    <s v="NON"/>
  </r>
  <r>
    <x v="7"/>
    <s v="C"/>
    <x v="2"/>
    <x v="20"/>
    <d v="2026-01-22T00:00:00"/>
    <m/>
    <m/>
    <m/>
    <m/>
    <m/>
    <n v="0"/>
    <s v="LESQU"/>
    <n v="523703"/>
    <n v="3703"/>
    <s v="TMBER6PJ0T4054554"/>
    <s v="DELECROIX PATRICK"/>
    <s v="FABIA"/>
    <n v="23941.67"/>
    <n v="916.67"/>
    <n v="24858.339999999997"/>
    <n v="30"/>
    <n v="1202.75"/>
    <n v="35.01"/>
    <m/>
    <n v="1167.74"/>
    <n v="4.8384164027042841E-2"/>
    <n v="0"/>
    <n v="-2350"/>
    <m/>
    <m/>
    <n v="0.1"/>
    <n v="0.1"/>
    <n v="116.774"/>
    <m/>
    <n v="116.774"/>
    <s v="VWB"/>
    <m/>
    <n v="50"/>
    <n v="1"/>
    <n v="1"/>
    <m/>
    <m/>
    <n v="1"/>
    <s v="Valauto Lambersart VW"/>
    <s v="SKODA"/>
    <m/>
    <s v="Valauto Lambersart SKODA"/>
    <n v="1202.75"/>
    <n v="4.8384164027042841E-2"/>
    <s v="NON"/>
  </r>
  <r>
    <x v="7"/>
    <s v="C"/>
    <x v="2"/>
    <x v="111"/>
    <d v="2026-03-14T00:00:00"/>
    <m/>
    <m/>
    <m/>
    <m/>
    <m/>
    <m/>
    <s v="LTHVI"/>
    <n v="523709"/>
    <n v="3709"/>
    <s v="TMBJW9PS7TT038584"/>
    <s v="BRAGXET MANAGEMENT"/>
    <s v="KODIAQ"/>
    <n v="42666.67"/>
    <n v="4016.67"/>
    <n v="46683.34"/>
    <n v="141"/>
    <n v="2653.87"/>
    <n v="35"/>
    <m/>
    <n v="2618.87"/>
    <n v="5.6848331760323924E-2"/>
    <n v="-2115.16"/>
    <n v="0"/>
    <m/>
    <m/>
    <n v="0.13"/>
    <n v="0.13"/>
    <n v="340.45310000000001"/>
    <m/>
    <n v="340.45310000000001"/>
    <s v=""/>
    <m/>
    <n v="50"/>
    <n v="1"/>
    <n v="1"/>
    <m/>
    <m/>
    <n v="1"/>
    <s v="Valauto Lambersart VW"/>
    <s v="SKODA"/>
    <m/>
    <s v="Valauto Lambersart SKODA"/>
    <n v="2653.87"/>
    <n v="5.6848331760323924E-2"/>
    <s v="NON"/>
  </r>
  <r>
    <x v="8"/>
    <s v="C"/>
    <x v="4"/>
    <x v="26"/>
    <d v="2026-02-06T00:00:00"/>
    <m/>
    <m/>
    <m/>
    <m/>
    <m/>
    <n v="0"/>
    <s v="VRTVA"/>
    <n v="523713"/>
    <n v="713"/>
    <s v="WV1ZZZEB5SH052780"/>
    <s v="DEBAILLEUL FRANCOIS"/>
    <s v="ID BUZZ"/>
    <n v="49798.1"/>
    <n v="3355"/>
    <n v="53153.1"/>
    <n v="149"/>
    <n v="1626.37"/>
    <n v="0.9"/>
    <m/>
    <n v="1625.4699999999998"/>
    <n v="3.0597839072415343E-2"/>
    <n v="-5838.05"/>
    <n v="-3000"/>
    <m/>
    <m/>
    <n v="0.12"/>
    <n v="0.12"/>
    <n v="195.05639999999997"/>
    <m/>
    <n v="195.05639999999997"/>
    <s v="VWB"/>
    <n v="0"/>
    <n v="20"/>
    <n v="1"/>
    <n v="1"/>
    <m/>
    <m/>
    <n v="1"/>
    <s v="Valauto Professionnels"/>
    <s v="VUL"/>
    <m/>
    <s v="Valauto PRO NORD"/>
    <n v="1626.37"/>
    <n v="3.0597839072415343E-2"/>
    <s v="NON"/>
  </r>
  <r>
    <x v="7"/>
    <s v="C"/>
    <x v="2"/>
    <x v="32"/>
    <d v="2026-01-09T00:00:00"/>
    <m/>
    <m/>
    <m/>
    <m/>
    <m/>
    <n v="0"/>
    <s v="LESQU"/>
    <n v="523714"/>
    <n v="3714"/>
    <s v="TMBEE6PJ5T4024171"/>
    <s v="MASQUELIER CHLOE"/>
    <s v="FABIA"/>
    <n v="18775"/>
    <n v="708.33"/>
    <n v="19483.330000000002"/>
    <n v="112"/>
    <n v="777.51"/>
    <n v="35.01"/>
    <m/>
    <n v="742.5"/>
    <n v="3.9906422567394788E-2"/>
    <n v="0"/>
    <n v="-2766"/>
    <m/>
    <m/>
    <n v="0.13"/>
    <n v="0.13"/>
    <n v="96.525000000000006"/>
    <m/>
    <n v="96.525000000000006"/>
    <s v="VWB"/>
    <m/>
    <m/>
    <n v="0"/>
    <n v="1"/>
    <m/>
    <m/>
    <n v="0"/>
    <s v="Valauto Lambersart VW"/>
    <s v="SKODA"/>
    <m/>
    <s v="Valauto Lambersart SKODA"/>
    <n v="777.51"/>
    <n v="3.9906422567394788E-2"/>
    <s v="NON"/>
  </r>
  <r>
    <x v="8"/>
    <s v="C"/>
    <x v="4"/>
    <x v="9"/>
    <d v="2026-04-28T00:00:00"/>
    <m/>
    <m/>
    <m/>
    <s v="x"/>
    <s v="X"/>
    <n v="40996.61"/>
    <s v="VSMGI"/>
    <n v="523717"/>
    <n v="717"/>
    <s v="WV4ZZZTV1SK042542"/>
    <s v="BATI VARPCAP"/>
    <s v="TRANSPORTER"/>
    <n v="45233.1"/>
    <n v="4215"/>
    <n v="49448.1"/>
    <n v="168"/>
    <n v="1778.14"/>
    <n v="95"/>
    <m/>
    <n v="1683.14"/>
    <n v="3.5959723427189318E-2"/>
    <n v="0"/>
    <n v="-8161.39"/>
    <m/>
    <s v="pas de challenge validé Prime capot / ok vn payé voir 46700000 ARRAS"/>
    <n v="0.12"/>
    <n v="0.13"/>
    <n v="201.9768"/>
    <m/>
    <n v="201.9768"/>
    <s v="VWB"/>
    <m/>
    <m/>
    <n v="0"/>
    <n v="1"/>
    <m/>
    <m/>
    <n v="0"/>
    <s v="Valauto Professionnels"/>
    <s v="VUL"/>
    <m/>
    <s v="Sociétés EST"/>
    <n v="1778.14"/>
    <n v="3.5959723427189318E-2"/>
    <s v="NON"/>
  </r>
  <r>
    <x v="7"/>
    <s v="C"/>
    <x v="2"/>
    <x v="123"/>
    <d v="2026-03-06T00:00:00"/>
    <m/>
    <m/>
    <m/>
    <m/>
    <m/>
    <n v="0"/>
    <s v="VSYPA"/>
    <n v="523720"/>
    <n v="3720"/>
    <s v="TMBJA8NX2TY071373"/>
    <s v="DELANNOY DEWAILLY MAINTENANCE"/>
    <s v="OCTAVIA"/>
    <n v="28208.34"/>
    <n v="550"/>
    <n v="28758.34"/>
    <n v="19"/>
    <n v="292.98"/>
    <n v="35"/>
    <m/>
    <n v="257.98"/>
    <n v="1.0187653390286088E-2"/>
    <n v="-3163.41"/>
    <n v="0"/>
    <m/>
    <m/>
    <n v="0.1"/>
    <n v="0.1"/>
    <n v="25.798000000000002"/>
    <m/>
    <n v="25.798000000000002"/>
    <s v="VWB"/>
    <n v="0"/>
    <m/>
    <n v="0"/>
    <n v="1"/>
    <m/>
    <m/>
    <n v="0"/>
    <s v="Valauto Lambersart VW"/>
    <s v="SKODA"/>
    <m/>
    <s v="Sociétés NORD"/>
    <n v="292.98"/>
    <n v="1.0187653390286088E-2"/>
    <s v="NON"/>
  </r>
  <r>
    <x v="7"/>
    <s v="C"/>
    <x v="2"/>
    <x v="68"/>
    <d v="2026-06-05T00:00:00"/>
    <m/>
    <m/>
    <m/>
    <m/>
    <m/>
    <n v="0"/>
    <s v="VSYPA"/>
    <n v="523721"/>
    <n v="3721"/>
    <s v="TMBJH7NY9TF152882"/>
    <s v="DELANNOY DEWAILLY MAINTENANCE"/>
    <s v="ENYAQ"/>
    <n v="38041.660000000003"/>
    <n v="2508.33"/>
    <n v="40549.990000000005"/>
    <n v="86"/>
    <n v="1454.26"/>
    <n v="35.01"/>
    <m/>
    <n v="1419.25"/>
    <n v="3.586338738924473E-2"/>
    <n v="0"/>
    <n v="0"/>
    <m/>
    <m/>
    <n v="0.1"/>
    <n v="0.1"/>
    <n v="141.92500000000001"/>
    <m/>
    <n v="141.92500000000001"/>
    <s v="VWB"/>
    <n v="0"/>
    <m/>
    <n v="0"/>
    <n v="1"/>
    <m/>
    <m/>
    <n v="0"/>
    <s v="Valauto Lambersart VW"/>
    <s v="SKODA"/>
    <m/>
    <s v="Sociétés NORD"/>
    <n v="1454.26"/>
    <n v="3.586338738924473E-2"/>
    <s v="NON"/>
  </r>
  <r>
    <x v="4"/>
    <s v="C"/>
    <x v="1"/>
    <x v="28"/>
    <d v="2026-06-06T00:00:00"/>
    <m/>
    <m/>
    <m/>
    <m/>
    <m/>
    <n v="0"/>
    <s v="ARNLE"/>
    <n v="523784"/>
    <n v="84"/>
    <s v="VSSZZZKR1SA021304"/>
    <s v="CARRE PHILIPPE"/>
    <s v="TAVASCAN"/>
    <n v="38154.33"/>
    <n v="1756.67"/>
    <n v="39911"/>
    <n v="30"/>
    <n v="481.34"/>
    <n v="22"/>
    <m/>
    <n v="459.34"/>
    <n v="1.2060334243692215E-2"/>
    <n v="0"/>
    <n v="-2850"/>
    <m/>
    <m/>
    <n v="7.0000000000000007E-2"/>
    <n v="0.12"/>
    <n v="32.153800000000004"/>
    <m/>
    <n v="32.153800000000004"/>
    <s v="VWB"/>
    <m/>
    <m/>
    <n v="0"/>
    <n v="1"/>
    <m/>
    <m/>
    <n v="0"/>
    <s v="Valauto Arras"/>
    <s v="CUPRA"/>
    <m/>
    <s v="Valauto Arras"/>
    <n v="481.34"/>
    <n v="1.2060334243692215E-2"/>
    <s v="NON"/>
  </r>
  <r>
    <x v="8"/>
    <s v="C"/>
    <x v="4"/>
    <x v="76"/>
    <d v="2026-01-09T00:00:00"/>
    <m/>
    <m/>
    <m/>
    <m/>
    <m/>
    <n v="0"/>
    <s v="VRGWI"/>
    <n v="523891"/>
    <n v="891"/>
    <s v="WV4ZZZTV0SK012805"/>
    <s v="DESCHODT FABRICE"/>
    <s v="TRANSPORTER"/>
    <n v="40205.1"/>
    <n v="3855"/>
    <n v="44060.1"/>
    <n v="14"/>
    <n v="2511.7800000000007"/>
    <n v="1166.9000000000001"/>
    <m/>
    <n v="1344.8800000000006"/>
    <n v="5.7008041289057461E-2"/>
    <n v="300"/>
    <n v="-8569.44"/>
    <m/>
    <m/>
    <n v="0.1"/>
    <n v="0.1"/>
    <n v="134.48800000000006"/>
    <m/>
    <n v="134.48800000000006"/>
    <s v="VWB"/>
    <m/>
    <m/>
    <n v="0"/>
    <n v="1"/>
    <m/>
    <m/>
    <n v="0"/>
    <s v="Valauto Professionnels"/>
    <s v="VUL"/>
    <m/>
    <s v="Valauto PRO NORD"/>
    <n v="2511.7800000000007"/>
    <n v="5.7008041289057461E-2"/>
    <s v="NON"/>
  </r>
  <r>
    <x v="7"/>
    <s v="NP"/>
    <x v="2"/>
    <x v="25"/>
    <d v="2026-01-06T00:00:00"/>
    <m/>
    <m/>
    <m/>
    <s v="x"/>
    <m/>
    <n v="-19.989999999999998"/>
    <s v="VSYPA"/>
    <n v="523899"/>
    <n v="3899"/>
    <s v="TMBEE6PJ7T4043028"/>
    <s v="DUNKERQUE BOULOGNE LOCATION"/>
    <s v="FABIA"/>
    <n v="16625"/>
    <n v="458.33"/>
    <n v="17083.330000000002"/>
    <n v="53"/>
    <n v="376.67"/>
    <n v="35"/>
    <m/>
    <n v="341.67"/>
    <n v="2.2048979911996079E-2"/>
    <n v="0"/>
    <n v="0"/>
    <m/>
    <s v="ok vn payé / solde créditeur diff rgt solde 31/12/25 +  annul fact"/>
    <n v="0.1"/>
    <n v="0.1"/>
    <n v="34.167000000000002"/>
    <m/>
    <n v="34.167000000000002"/>
    <s v="VWB"/>
    <n v="0"/>
    <m/>
    <n v="0"/>
    <n v="1"/>
    <m/>
    <m/>
    <n v="0"/>
    <s v="Valauto Lambersart VW"/>
    <s v="SKODA"/>
    <m/>
    <s v="Sociétés NORD"/>
    <n v="376.67"/>
    <n v="2.2048979911996079E-2"/>
    <s v="NON"/>
  </r>
  <r>
    <x v="7"/>
    <s v="C"/>
    <x v="2"/>
    <x v="101"/>
    <d v="2026-04-01T00:00:00"/>
    <m/>
    <m/>
    <m/>
    <s v="x"/>
    <s v="X"/>
    <n v="44897.93"/>
    <s v="VSYPA"/>
    <n v="523900"/>
    <n v="3900"/>
    <s v="TMBEE6PJ6T4079857"/>
    <s v="DUNKERQUE BOULOGNE LOCATION"/>
    <s v="FABIA"/>
    <n v="16625"/>
    <n v="458.33"/>
    <n v="17083.330000000002"/>
    <n v="21"/>
    <n v="301.67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7"/>
    <n v="1.7658735152923932E-2"/>
    <s v="NON"/>
  </r>
  <r>
    <x v="7"/>
    <s v="C"/>
    <x v="2"/>
    <x v="101"/>
    <d v="2026-04-01T00:00:00"/>
    <m/>
    <m/>
    <m/>
    <s v="x"/>
    <s v="X"/>
    <n v="44897.93"/>
    <s v="VSYPA"/>
    <n v="523901"/>
    <n v="3901"/>
    <s v="TMBEE6PJ6T4072858"/>
    <s v="DUNKERQUE BOULOGNE LOCATION"/>
    <s v="FABIA"/>
    <n v="16625"/>
    <n v="458.33"/>
    <n v="17083.330000000002"/>
    <n v="13"/>
    <n v="301.68"/>
    <n v="35.01"/>
    <m/>
    <n v="266.67"/>
    <n v="1.7659320518891807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8"/>
    <n v="1.7659320518891807E-2"/>
    <s v="NON"/>
  </r>
  <r>
    <x v="7"/>
    <s v="C"/>
    <x v="2"/>
    <x v="101"/>
    <d v="2026-04-01T00:00:00"/>
    <m/>
    <m/>
    <m/>
    <s v="x"/>
    <s v="X"/>
    <n v="44897.93"/>
    <s v="VSYPA"/>
    <n v="523902"/>
    <n v="3902"/>
    <s v="TMBEE6PJ4T4072339"/>
    <s v="DUNKERQUE BOULOGNE LOCATION"/>
    <s v="FABIA"/>
    <n v="16625"/>
    <n v="458.33"/>
    <n v="17083.330000000002"/>
    <n v="13"/>
    <n v="301.67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7"/>
    <n v="1.7658735152923932E-2"/>
    <s v="NON"/>
  </r>
  <r>
    <x v="7"/>
    <s v="C"/>
    <x v="2"/>
    <x v="101"/>
    <d v="2026-04-01T00:00:00"/>
    <m/>
    <m/>
    <m/>
    <s v="x"/>
    <s v="X"/>
    <n v="44897.93"/>
    <s v="VSYPA"/>
    <n v="523903"/>
    <n v="3903"/>
    <s v="TMBEE6PJ8T4079732"/>
    <s v="DUNKERQUE BOULOGNE LOCATION"/>
    <s v="FABIA"/>
    <n v="16625"/>
    <n v="458.33"/>
    <n v="17083.330000000002"/>
    <n v="21"/>
    <n v="301.67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7"/>
    <n v="1.7658735152923932E-2"/>
    <s v="NON"/>
  </r>
  <r>
    <x v="7"/>
    <s v="C"/>
    <x v="2"/>
    <x v="101"/>
    <d v="2026-04-01T00:00:00"/>
    <m/>
    <m/>
    <m/>
    <s v="x"/>
    <s v="X"/>
    <n v="44897.93"/>
    <s v="VSYPA"/>
    <n v="523904"/>
    <n v="3904"/>
    <s v="TMBEE6PJ7T4079656"/>
    <s v="DUNKERQUE BOULOGNE LOCATION"/>
    <s v="FABIA"/>
    <n v="16625"/>
    <n v="458.33"/>
    <n v="17083.330000000002"/>
    <n v="21"/>
    <n v="301.67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7"/>
    <n v="1.7658735152923932E-2"/>
    <s v="NON"/>
  </r>
  <r>
    <x v="7"/>
    <s v="C"/>
    <x v="2"/>
    <x v="101"/>
    <d v="2026-04-01T00:00:00"/>
    <m/>
    <m/>
    <m/>
    <s v="x"/>
    <s v="X"/>
    <n v="44897.93"/>
    <s v="VSYPA"/>
    <n v="523905"/>
    <n v="3905"/>
    <s v="TMBEE6PJ9T4072630"/>
    <s v="DUNKERQUE BOULOGNE LOCATION"/>
    <s v="FABIA"/>
    <n v="16625"/>
    <n v="458.33"/>
    <n v="17083.330000000002"/>
    <n v="13"/>
    <n v="301.67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7"/>
    <n v="1.7658735152923932E-2"/>
    <s v="NON"/>
  </r>
  <r>
    <x v="7"/>
    <s v="C"/>
    <x v="2"/>
    <x v="101"/>
    <d v="2026-04-01T00:00:00"/>
    <m/>
    <m/>
    <m/>
    <s v="x"/>
    <s v="X"/>
    <n v="44897.93"/>
    <s v="VSYPA"/>
    <n v="523906"/>
    <n v="3906"/>
    <s v="TMBEE6PJ9T4072403"/>
    <s v="DUNKERQUE BOULOGNE LOCATION"/>
    <s v="FABIA"/>
    <n v="16625"/>
    <n v="458.33"/>
    <n v="17083.330000000002"/>
    <n v="13"/>
    <n v="301.67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7"/>
    <n v="1.7658735152923932E-2"/>
    <s v="NON"/>
  </r>
  <r>
    <x v="7"/>
    <s v="C"/>
    <x v="2"/>
    <x v="61"/>
    <d v="2026-04-01T00:00:00"/>
    <m/>
    <m/>
    <m/>
    <s v="x"/>
    <s v="X"/>
    <n v="44897.93"/>
    <s v="VSYPA"/>
    <n v="523907"/>
    <n v="3907"/>
    <s v="TMBEE6PJXT4071535"/>
    <s v="DUNKERQUE BOULOGNE LOCATION"/>
    <s v="FABIA"/>
    <n v="16625"/>
    <n v="458.33"/>
    <n v="17083.330000000002"/>
    <n v="20"/>
    <n v="301.68"/>
    <n v="35.01"/>
    <m/>
    <n v="266.67"/>
    <n v="1.7659320518891807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8"/>
    <n v="1.7659320518891807E-2"/>
    <s v="NON"/>
  </r>
  <r>
    <x v="7"/>
    <s v="C"/>
    <x v="2"/>
    <x v="61"/>
    <d v="2026-04-01T00:00:00"/>
    <m/>
    <m/>
    <m/>
    <s v="x"/>
    <s v="X"/>
    <n v="44897.93"/>
    <s v="VSYPA"/>
    <n v="523908"/>
    <n v="3908"/>
    <s v="TMBEE6PJ2T4072016"/>
    <s v="DUNKERQUE BOULOGNE LOCATION"/>
    <s v="FABIA"/>
    <n v="16625"/>
    <n v="458.33"/>
    <n v="17083.330000000002"/>
    <n v="20"/>
    <n v="301.68"/>
    <n v="35.01"/>
    <m/>
    <n v="266.67"/>
    <n v="1.7659320518891807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s v="SKODA"/>
    <m/>
    <s v="Sociétés NORD"/>
    <n v="301.68"/>
    <n v="1.7659320518891807E-2"/>
    <s v="NON"/>
  </r>
  <r>
    <x v="7"/>
    <s v="C"/>
    <x v="2"/>
    <x v="106"/>
    <d v="2026-04-01T00:00:00"/>
    <m/>
    <m/>
    <m/>
    <s v="x"/>
    <s v="X"/>
    <n v="44897.93"/>
    <s v="VSYPA"/>
    <n v="523918"/>
    <n v="3918"/>
    <s v="TMBJJ8NX0TY041028"/>
    <s v="DUNKERQUE BOULOGNE LOCATION"/>
    <s v="OCTAVIA"/>
    <n v="31700"/>
    <n v="550"/>
    <n v="32250"/>
    <n v="132"/>
    <n v="596.66999999999996"/>
    <n v="35"/>
    <m/>
    <n v="561.66999999999996"/>
    <n v="1.8501395348837209E-2"/>
    <n v="0"/>
    <n v="0"/>
    <m/>
    <s v="ok vn payé"/>
    <n v="0.1"/>
    <n v="0.1"/>
    <n v="56.167000000000002"/>
    <m/>
    <n v="56.167000000000002"/>
    <s v="VWB"/>
    <n v="0"/>
    <m/>
    <n v="0"/>
    <n v="1"/>
    <m/>
    <m/>
    <n v="0"/>
    <s v="Valauto Lambersart VW"/>
    <s v="SKODA"/>
    <m/>
    <s v="Sociétés NORD"/>
    <n v="596.66999999999996"/>
    <n v="1.8501395348837209E-2"/>
    <s v="NON"/>
  </r>
  <r>
    <x v="7"/>
    <s v="C"/>
    <x v="2"/>
    <x v="101"/>
    <d v="2026-04-01T00:00:00"/>
    <m/>
    <m/>
    <m/>
    <s v="x"/>
    <s v="X"/>
    <n v="44897.93"/>
    <s v="VSYPA"/>
    <n v="523919"/>
    <n v="3919"/>
    <s v="TMBJJ8NX5TY041591"/>
    <s v="DUNKERQUE BOULOGNE LOCATION"/>
    <s v="OCTAVIA"/>
    <n v="31700"/>
    <n v="550"/>
    <n v="32250"/>
    <n v="131"/>
    <n v="596.66999999999996"/>
    <n v="35"/>
    <m/>
    <n v="561.66999999999996"/>
    <n v="1.8501395348837209E-2"/>
    <n v="0"/>
    <n v="0"/>
    <m/>
    <s v="ok vn payé"/>
    <n v="0.1"/>
    <n v="0.1"/>
    <n v="56.167000000000002"/>
    <m/>
    <n v="56.167000000000002"/>
    <s v="VWB"/>
    <n v="0"/>
    <m/>
    <n v="0"/>
    <n v="1"/>
    <m/>
    <m/>
    <n v="0"/>
    <s v="Valauto Lambersart VW"/>
    <s v="SKODA"/>
    <m/>
    <s v="Sociétés NORD"/>
    <n v="596.66999999999996"/>
    <n v="1.8501395348837209E-2"/>
    <s v="NON"/>
  </r>
  <r>
    <x v="7"/>
    <s v="C"/>
    <x v="2"/>
    <x v="101"/>
    <d v="2026-04-01T00:00:00"/>
    <m/>
    <m/>
    <m/>
    <s v="x"/>
    <s v="X"/>
    <n v="44897.93"/>
    <s v="VSYPA"/>
    <n v="523920"/>
    <n v="3920"/>
    <s v="TMBJJ8NX0TY041367"/>
    <s v="DUNKERQUE BOULOGNE LOCATION"/>
    <s v="OCTAVIA"/>
    <n v="31700"/>
    <n v="550"/>
    <n v="32250"/>
    <n v="130"/>
    <n v="596.66999999999996"/>
    <n v="35"/>
    <m/>
    <n v="561.66999999999996"/>
    <n v="1.8501395348837209E-2"/>
    <n v="0"/>
    <n v="0"/>
    <m/>
    <s v="ok vn payé"/>
    <n v="0.1"/>
    <n v="0.1"/>
    <n v="56.167000000000002"/>
    <m/>
    <n v="56.167000000000002"/>
    <s v="VWB"/>
    <n v="0"/>
    <m/>
    <n v="0"/>
    <n v="1"/>
    <m/>
    <m/>
    <n v="0"/>
    <s v="Valauto Lambersart VW"/>
    <s v="SKODA"/>
    <m/>
    <s v="Sociétés NORD"/>
    <n v="596.66999999999996"/>
    <n v="1.8501395348837209E-2"/>
    <s v="NON"/>
  </r>
  <r>
    <x v="8"/>
    <s v="C"/>
    <x v="4"/>
    <x v="46"/>
    <d v="2026-05-05T00:00:00"/>
    <m/>
    <m/>
    <m/>
    <m/>
    <m/>
    <m/>
    <s v="VRRKE"/>
    <n v="523922"/>
    <n v="922"/>
    <s v="WV3ZZZSZXT9005927"/>
    <s v="DEMOLITION SERVICE PLUS - CPTE"/>
    <s v="LT/CRAFTER"/>
    <n v="47637.5"/>
    <n v="9667"/>
    <n v="57304.5"/>
    <n v="144"/>
    <n v="1611.15"/>
    <n v="95"/>
    <m/>
    <n v="1516.15"/>
    <n v="2.8115593016255269E-2"/>
    <n v="-1432.62"/>
    <n v="-2100"/>
    <m/>
    <s v="Aide Julien déstockage"/>
    <m/>
    <n v="0.12"/>
    <n v="0"/>
    <m/>
    <n v="0"/>
    <s v="VWB"/>
    <n v="1"/>
    <s v="classique"/>
    <n v="1"/>
    <n v="1"/>
    <m/>
    <m/>
    <n v="1"/>
    <s v="Valauto Professionnels"/>
    <s v="VUL"/>
    <m/>
    <s v="Valauto PRO NORD"/>
    <n v="1611.15"/>
    <n v="2.8115593016255269E-2"/>
    <s v="NON"/>
  </r>
  <r>
    <x v="7"/>
    <s v="C"/>
    <x v="2"/>
    <x v="14"/>
    <d v="2026-05-28T00:00:00"/>
    <m/>
    <m/>
    <m/>
    <m/>
    <m/>
    <n v="0"/>
    <s v="LTHVI"/>
    <n v="523933"/>
    <n v="3933"/>
    <s v="TMBJB9PS6TT080675"/>
    <s v="VINCHON LOU-ANNE"/>
    <s v="KODIAQ"/>
    <n v="40833.33"/>
    <n v="2716.66"/>
    <n v="43549.990000000005"/>
    <n v="36"/>
    <n v="1341.51"/>
    <n v="35.01"/>
    <m/>
    <n v="1306.5"/>
    <n v="3.0803910632356053E-2"/>
    <n v="0"/>
    <n v="0"/>
    <m/>
    <m/>
    <n v="0.08"/>
    <n v="7.0000000000000007E-2"/>
    <n v="104.52"/>
    <m/>
    <n v="104.52"/>
    <s v="VWB"/>
    <n v="0"/>
    <m/>
    <n v="0"/>
    <n v="1"/>
    <m/>
    <m/>
    <n v="0"/>
    <s v="Valauto Lambersart VW"/>
    <s v="SKODA"/>
    <m/>
    <s v="Valauto Lambersart SKODA"/>
    <n v="1341.51"/>
    <n v="3.0803910632356053E-2"/>
    <s v="NON"/>
  </r>
  <r>
    <x v="7"/>
    <s v="NP"/>
    <x v="0"/>
    <x v="108"/>
    <d v="2026-02-17T00:00:00"/>
    <m/>
    <m/>
    <m/>
    <s v="x"/>
    <m/>
    <n v="-27454.15"/>
    <s v="LTMEL"/>
    <n v="524029"/>
    <n v="4029"/>
    <s v="WVGZZZCTXTW036010"/>
    <s v="ARVAL SERVICE LEASE"/>
    <s v="TIGUAN"/>
    <n v="36113.33"/>
    <n v="1562.5"/>
    <n v="37675.83"/>
    <n v="22"/>
    <n v="1602.02"/>
    <n v="95"/>
    <m/>
    <n v="1507.02"/>
    <n v="4.2521160117773113E-2"/>
    <n v="0"/>
    <n v="0"/>
    <m/>
    <s v="solde client / 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602.02"/>
    <n v="4.2521160117773113E-2"/>
    <s v="NON"/>
  </r>
  <r>
    <x v="7"/>
    <s v="C"/>
    <x v="2"/>
    <x v="90"/>
    <d v="2026-04-03T00:00:00"/>
    <m/>
    <m/>
    <m/>
    <m/>
    <m/>
    <n v="0"/>
    <s v="VSRPO"/>
    <n v="524037"/>
    <n v="4037"/>
    <s v="TMBJW9PS6TT081233"/>
    <s v="ASL ELECTRICITE"/>
    <s v="KODIAQ"/>
    <n v="46000"/>
    <n v="6100"/>
    <n v="52100"/>
    <n v="14"/>
    <n v="556"/>
    <n v="35"/>
    <m/>
    <n v="521"/>
    <n v="1.0671785028790787E-2"/>
    <n v="0"/>
    <n v="0"/>
    <m/>
    <m/>
    <n v="0.1"/>
    <n v="0.1"/>
    <n v="52.1"/>
    <m/>
    <n v="52.1"/>
    <s v="VWB"/>
    <n v="0"/>
    <n v="20"/>
    <n v="1"/>
    <n v="1"/>
    <m/>
    <m/>
    <n v="1"/>
    <s v="Valauto Lambersart VW"/>
    <s v="SKODA"/>
    <m/>
    <s v="Sociétés NORD"/>
    <n v="556"/>
    <n v="1.0671785028790787E-2"/>
    <s v="NON"/>
  </r>
  <r>
    <x v="1"/>
    <s v="C"/>
    <x v="0"/>
    <x v="122"/>
    <d v="2026-03-12T00:00:00"/>
    <m/>
    <m/>
    <m/>
    <m/>
    <m/>
    <n v="0"/>
    <s v="RQGDI"/>
    <n v="524043"/>
    <n v="4043"/>
    <s v="WVWZZZCD6TW008363"/>
    <s v="DE ABREU JOAQUIM"/>
    <s v="GOLF"/>
    <n v="27416.67"/>
    <n v="1316.68"/>
    <n v="28733.35"/>
    <n v="115"/>
    <n v="683.15"/>
    <n v="95"/>
    <m/>
    <n v="588.15"/>
    <n v="2.3775508250865284E-2"/>
    <n v="0"/>
    <n v="-1000"/>
    <m/>
    <m/>
    <n v="0.13"/>
    <n v="0.13"/>
    <n v="76.459500000000006"/>
    <m/>
    <n v="76.459500000000006"/>
    <s v=""/>
    <n v="30"/>
    <m/>
    <n v="0"/>
    <n v="1"/>
    <m/>
    <m/>
    <n v="0"/>
    <s v="Valauto Roncq"/>
    <s v="VOLKSWAGEN"/>
    <m/>
    <s v="Valauto Roncq VW"/>
    <n v="683.15"/>
    <n v="2.3775508250865284E-2"/>
    <s v="NON"/>
  </r>
  <r>
    <x v="7"/>
    <s v="NP"/>
    <x v="2"/>
    <x v="91"/>
    <d v="2026-05-22T00:00:00"/>
    <m/>
    <m/>
    <m/>
    <s v="x"/>
    <m/>
    <n v="-3361.44"/>
    <s v="VSVRO"/>
    <n v="524048"/>
    <n v="4048"/>
    <s v="TMBEP6PJ9T4038780"/>
    <s v="AUTO ECOLE DU NORD "/>
    <s v="FABIA"/>
    <n v="19241.669999999998"/>
    <n v="2124.16"/>
    <n v="21365.829999999998"/>
    <n v="147"/>
    <n v="675.3"/>
    <n v="35"/>
    <m/>
    <n v="640.29999999999995"/>
    <n v="3.1606541847426478E-2"/>
    <n v="0"/>
    <n v="0"/>
    <m/>
    <s v="solde client diff rgt 1er loyer"/>
    <n v="0.1"/>
    <n v="0.1"/>
    <n v="64.03"/>
    <m/>
    <n v="64.03"/>
    <s v="VWB"/>
    <n v="0"/>
    <n v="20"/>
    <n v="1"/>
    <n v="1"/>
    <m/>
    <m/>
    <n v="1"/>
    <s v="Valauto Lambersart VW"/>
    <s v="SKODA"/>
    <m/>
    <s v="Sociétés NORD"/>
    <n v="675.3"/>
    <n v="3.1606541847426478E-2"/>
    <s v="NON"/>
  </r>
  <r>
    <x v="7"/>
    <s v="NP"/>
    <x v="2"/>
    <x v="50"/>
    <d v="2026-01-22T00:00:00"/>
    <m/>
    <m/>
    <m/>
    <s v="x"/>
    <m/>
    <n v="-361.09"/>
    <s v="LTMEL"/>
    <n v="524055"/>
    <n v="4055"/>
    <s v="TMBJJ8NX5TY056074"/>
    <s v="PREVENTEC-CPTE"/>
    <s v="OCTAVIA"/>
    <n v="31700"/>
    <n v="0"/>
    <n v="31700"/>
    <n v="32"/>
    <n v="510.5"/>
    <n v="35"/>
    <m/>
    <n v="475.5"/>
    <n v="1.6104100946372241E-2"/>
    <n v="0"/>
    <n v="-317"/>
    <m/>
    <s v="vn payé solde client RANC 2022"/>
    <m/>
    <n v="0"/>
    <n v="0"/>
    <m/>
    <n v="0"/>
    <s v="VWB"/>
    <n v="0"/>
    <m/>
    <n v="0"/>
    <n v="1"/>
    <m/>
    <m/>
    <n v="0"/>
    <s v="Valauto Lambersart VW"/>
    <s v="SKODA"/>
    <m/>
    <s v="Sociétés NORD"/>
    <n v="510.5"/>
    <n v="1.6104100946372241E-2"/>
    <s v="NON"/>
  </r>
  <r>
    <x v="7"/>
    <s v="NP"/>
    <x v="2"/>
    <x v="52"/>
    <d v="2026-06-03T00:00:00"/>
    <m/>
    <m/>
    <m/>
    <s v="x"/>
    <m/>
    <n v="45639.54"/>
    <s v="LTMEL"/>
    <n v="524057"/>
    <n v="4057"/>
    <s v="TMBGR6NW8T3049664"/>
    <s v="PREVENTEC-CPTE"/>
    <s v="KAMIQ/YETI"/>
    <n v="24716.67"/>
    <n v="975"/>
    <n v="25691.67"/>
    <n v="227"/>
    <n v="420.46"/>
    <n v="35.01"/>
    <m/>
    <n v="385.45"/>
    <n v="1.6365615781301877E-2"/>
    <n v="0"/>
    <n v="-257"/>
    <m/>
    <s v="ok vn payé"/>
    <m/>
    <n v="0"/>
    <n v="0"/>
    <m/>
    <n v="0"/>
    <s v="VWB"/>
    <n v="0"/>
    <m/>
    <n v="0"/>
    <n v="1"/>
    <m/>
    <m/>
    <n v="0"/>
    <s v="Valauto Lambersart VW"/>
    <s v="SKODA"/>
    <m/>
    <s v="Sociétés NORD"/>
    <n v="420.46"/>
    <n v="1.6365615781301877E-2"/>
    <s v="NON"/>
  </r>
  <r>
    <x v="1"/>
    <s v="C"/>
    <x v="0"/>
    <x v="74"/>
    <d v="2026-03-05T00:00:00"/>
    <m/>
    <m/>
    <m/>
    <m/>
    <m/>
    <n v="0"/>
    <s v="RQFST"/>
    <n v="524064"/>
    <n v="4064"/>
    <s v="WVWZZZCD4TW209873"/>
    <s v="BERTHE PHILIPPE"/>
    <s v="GOLF"/>
    <n v="29225"/>
    <n v="1620.84"/>
    <n v="30845.84"/>
    <n v="34"/>
    <n v="789.44"/>
    <n v="95"/>
    <m/>
    <n v="694.44"/>
    <n v="2.559307835351542E-2"/>
    <n v="0"/>
    <n v="-1000"/>
    <m/>
    <m/>
    <n v="7.0000000000000007E-2"/>
    <n v="0.1"/>
    <n v="48.610800000000012"/>
    <m/>
    <n v="48.610800000000012"/>
    <s v="VWB"/>
    <n v="30"/>
    <n v="50"/>
    <n v="1"/>
    <n v="1"/>
    <m/>
    <m/>
    <n v="1"/>
    <s v="Valauto Roncq"/>
    <s v="VOLKSWAGEN"/>
    <m/>
    <s v="Valauto Roncq VW"/>
    <n v="789.44"/>
    <n v="2.559307835351542E-2"/>
    <s v="NON"/>
  </r>
  <r>
    <x v="1"/>
    <s v="NP"/>
    <x v="0"/>
    <x v="17"/>
    <d v="2026-05-21T00:00:00"/>
    <m/>
    <m/>
    <m/>
    <s v="x"/>
    <m/>
    <n v="-1268.24"/>
    <s v="RXNTA"/>
    <n v="524069"/>
    <n v="4069"/>
    <s v="WVGZZZR45TW033306"/>
    <s v="YAMANI MILOUD"/>
    <s v="TAYRON"/>
    <n v="47780"/>
    <n v="2562.5100000000002"/>
    <n v="50342.51"/>
    <n v="69"/>
    <n v="684.63"/>
    <n v="94.99"/>
    <m/>
    <n v="589.64"/>
    <n v="1.3599441108518427E-2"/>
    <n v="0"/>
    <n v="0"/>
    <m/>
    <s v="solde client"/>
    <n v="0.1"/>
    <n v="0.1"/>
    <n v="58.963999999999999"/>
    <m/>
    <n v="58.963999999999999"/>
    <s v=""/>
    <m/>
    <m/>
    <n v="0"/>
    <n v="1"/>
    <m/>
    <m/>
    <n v="0"/>
    <s v="Valauto Roncq"/>
    <s v="VOLKSWAGEN"/>
    <m/>
    <s v="Valauto Roubaix"/>
    <n v="684.63"/>
    <n v="1.3599441108518427E-2"/>
    <s v="NON"/>
  </r>
  <r>
    <x v="1"/>
    <s v="NC"/>
    <x v="0"/>
    <x v="72"/>
    <d v="2026-06-24T00:00:00"/>
    <m/>
    <m/>
    <s v="x"/>
    <m/>
    <m/>
    <n v="0"/>
    <s v="RQLGU"/>
    <n v="524072"/>
    <n v="4072"/>
    <s v="WVWZZZAW1TU017715"/>
    <s v="MALBRANCQ CATHERINE"/>
    <s v="POLO"/>
    <n v="21605.67"/>
    <n v="1233.33"/>
    <n v="22839"/>
    <n v="191"/>
    <n v="1036.9100000000001"/>
    <n v="95"/>
    <m/>
    <n v="941.91000000000008"/>
    <n v="4.5400849424230484E-2"/>
    <n v="0"/>
    <n v="-2456.79"/>
    <m/>
    <s v="Aide laurent denis non justifiée"/>
    <n v="0.12"/>
    <n v="0.12"/>
    <n v="113.0292"/>
    <m/>
    <n v="113.0292"/>
    <s v="VWB"/>
    <n v="30"/>
    <m/>
    <n v="0"/>
    <n v="1"/>
    <m/>
    <m/>
    <n v="0"/>
    <s v="Valauto Roncq"/>
    <s v="VOLKSWAGEN"/>
    <m/>
    <s v="Valauto Roncq VW"/>
    <n v="1036.9100000000001"/>
    <n v="4.5400849424230484E-2"/>
    <s v="NON"/>
  </r>
  <r>
    <x v="7"/>
    <s v="C"/>
    <x v="2"/>
    <x v="25"/>
    <d v="2026-01-08T00:00:00"/>
    <m/>
    <m/>
    <m/>
    <m/>
    <m/>
    <n v="0"/>
    <s v="VSGNI"/>
    <n v="524075"/>
    <n v="4075"/>
    <s v="TMBGR6NW5T3050044"/>
    <s v="N&amp;S RENOVATION"/>
    <s v="KAMIQ/YETI"/>
    <n v="29675"/>
    <n v="583.33000000000004"/>
    <n v="30258.33"/>
    <n v="77"/>
    <n v="700.68"/>
    <n v="35"/>
    <m/>
    <n v="665.68"/>
    <n v="2.3156598530057672E-2"/>
    <n v="0"/>
    <n v="-3933.58"/>
    <m/>
    <m/>
    <n v="0.13"/>
    <n v="0.13"/>
    <n v="86.538399999999996"/>
    <m/>
    <n v="86.538399999999996"/>
    <s v="VWB"/>
    <n v="0"/>
    <n v="20"/>
    <n v="1"/>
    <n v="1"/>
    <m/>
    <m/>
    <n v="1"/>
    <s v="Valauto Lambersart VW"/>
    <s v="SKODA"/>
    <m/>
    <s v="Sociétés NORD"/>
    <n v="700.68"/>
    <n v="2.3156598530057672E-2"/>
    <s v="NON"/>
  </r>
  <r>
    <x v="7"/>
    <s v="C"/>
    <x v="2"/>
    <x v="64"/>
    <d v="2026-06-17T00:00:00"/>
    <m/>
    <m/>
    <m/>
    <m/>
    <m/>
    <n v="0"/>
    <s v="LTHVI"/>
    <n v="524077"/>
    <n v="4077"/>
    <s v="TMBJR7NU9V5016688"/>
    <s v="ROSE ISABELLE"/>
    <s v="KAROQ"/>
    <n v="33066.67"/>
    <n v="1550"/>
    <n v="34616.67"/>
    <n v="7"/>
    <n v="772.58"/>
    <n v="35"/>
    <m/>
    <n v="737.58"/>
    <n v="2.2318149030510447E-2"/>
    <n v="0"/>
    <n v="-3500"/>
    <m/>
    <m/>
    <n v="0.1"/>
    <n v="0.1"/>
    <n v="73.75800000000001"/>
    <m/>
    <n v="73.75800000000001"/>
    <s v=""/>
    <m/>
    <n v="50"/>
    <n v="1"/>
    <n v="1"/>
    <m/>
    <m/>
    <n v="1"/>
    <s v="Valauto Lambersart VW"/>
    <s v="SKODA"/>
    <m/>
    <s v="Valauto Lambersart SKODA"/>
    <n v="772.58"/>
    <n v="2.2318149030510447E-2"/>
    <s v="NON"/>
  </r>
  <r>
    <x v="7"/>
    <s v="C"/>
    <x v="2"/>
    <x v="106"/>
    <d v="2026-03-30T00:00:00"/>
    <m/>
    <m/>
    <m/>
    <m/>
    <m/>
    <m/>
    <s v="LESQU"/>
    <n v="524081"/>
    <n v="4081"/>
    <s v="TMBJR7NU1T5067051"/>
    <s v="TALMA CORNA GAETAN"/>
    <s v="KAROQ"/>
    <n v="31583.34"/>
    <n v="958.33"/>
    <n v="32541.670000000002"/>
    <n v="12"/>
    <n v="1197.93"/>
    <n v="35.01"/>
    <m/>
    <n v="1162.92"/>
    <n v="3.6812185729865742E-2"/>
    <n v="0"/>
    <n v="-2750"/>
    <m/>
    <m/>
    <n v="0.1"/>
    <n v="0.1"/>
    <n v="116.29200000000002"/>
    <m/>
    <n v="116.29200000000002"/>
    <s v="VWB"/>
    <m/>
    <n v="50"/>
    <n v="1"/>
    <n v="1"/>
    <m/>
    <m/>
    <n v="1"/>
    <s v="Valauto Lambersart VW"/>
    <s v="SKODA"/>
    <m/>
    <s v="Valauto Lambersart SKODA"/>
    <n v="1197.93"/>
    <n v="3.6812185729865742E-2"/>
    <s v="NON"/>
  </r>
  <r>
    <x v="7"/>
    <s v="NP"/>
    <x v="2"/>
    <x v="13"/>
    <d v="2026-02-06T00:00:00"/>
    <m/>
    <m/>
    <m/>
    <s v="x"/>
    <m/>
    <n v="15728.03"/>
    <s v="LESQU"/>
    <n v="524083"/>
    <n v="4083"/>
    <s v="TMBER6PJ2T4060081"/>
    <s v="FORMAGNE ALAIN"/>
    <s v="FABIA"/>
    <n v="21250"/>
    <n v="2883.33"/>
    <n v="24133.33"/>
    <n v="21"/>
    <n v="2298.33"/>
    <n v="35"/>
    <n v="-1356.69"/>
    <n v="906.63999999999987"/>
    <n v="3.9018237433458204E-2"/>
    <n v="0"/>
    <n v="-2350"/>
    <m/>
    <s v="solde client mq reprise vo"/>
    <n v="0.1"/>
    <n v="0.1"/>
    <n v="90.663999999999987"/>
    <m/>
    <n v="90.663999999999987"/>
    <s v="VWB"/>
    <m/>
    <n v="50"/>
    <n v="1"/>
    <n v="1"/>
    <m/>
    <m/>
    <n v="1"/>
    <s v="Valauto Lambersart VW"/>
    <s v="SKODA"/>
    <m/>
    <s v="Valauto Lambersart SKODA"/>
    <n v="2298.33"/>
    <n v="9.5234681662248841E-2"/>
    <s v="NON"/>
  </r>
  <r>
    <x v="7"/>
    <s v="C"/>
    <x v="2"/>
    <x v="40"/>
    <d v="2026-01-07T00:00:00"/>
    <m/>
    <m/>
    <m/>
    <s v="x"/>
    <s v="X"/>
    <n v="-211.79"/>
    <s v="VSGNI"/>
    <n v="524089"/>
    <n v="4089"/>
    <s v="TMBJJ8NX4TY041114"/>
    <s v="FISA"/>
    <s v="OCTAVIA"/>
    <n v="31700"/>
    <n v="550"/>
    <n v="32250"/>
    <n v="52"/>
    <n v="1002.5"/>
    <n v="35"/>
    <m/>
    <n v="967.5"/>
    <n v="3.1085271317829458E-2"/>
    <n v="0"/>
    <n v="-322.5"/>
    <m/>
    <s v="ok vn payé solde créditeur RANC 2022"/>
    <n v="0.1"/>
    <n v="0.1"/>
    <n v="96.75"/>
    <m/>
    <n v="96.75"/>
    <s v="VWB"/>
    <n v="0"/>
    <n v="20"/>
    <n v="1"/>
    <n v="1"/>
    <m/>
    <m/>
    <n v="1"/>
    <s v="Valauto Lambersart VW"/>
    <s v="SKODA"/>
    <m/>
    <s v="Sociétés NORD"/>
    <n v="1002.5"/>
    <n v="3.1085271317829458E-2"/>
    <s v="NON"/>
  </r>
  <r>
    <x v="7"/>
    <s v="C"/>
    <x v="2"/>
    <x v="36"/>
    <d v="2026-02-11T00:00:00"/>
    <m/>
    <m/>
    <m/>
    <s v="x"/>
    <s v="X"/>
    <n v="-480"/>
    <s v="VANBU"/>
    <n v="524101"/>
    <n v="4101"/>
    <s v="TMBJJ8NX8TY055923"/>
    <s v="ROTHO BLAAS FRANCE"/>
    <s v="OCTAVIA"/>
    <n v="31700"/>
    <n v="1458.34"/>
    <n v="33158.339999999997"/>
    <n v="52"/>
    <n v="530.57000000000005"/>
    <n v="35"/>
    <m/>
    <n v="495.57000000000005"/>
    <n v="1.600110258836842E-2"/>
    <n v="0"/>
    <n v="-331.58"/>
    <m/>
    <s v="ok vn payé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s v="SKODA"/>
    <m/>
    <s v="Valauto Hainaut VW"/>
    <n v="530.57000000000005"/>
    <n v="1.600110258836842E-2"/>
    <s v="NON"/>
  </r>
  <r>
    <x v="7"/>
    <s v="C"/>
    <x v="2"/>
    <x v="33"/>
    <d v="2026-03-31T00:00:00"/>
    <m/>
    <m/>
    <m/>
    <m/>
    <m/>
    <n v="0"/>
    <s v="LESQU"/>
    <n v="524116"/>
    <n v="4116"/>
    <s v="TMBEE6PJ5T4025370"/>
    <s v="BOUTEILLER ARIANE"/>
    <s v="FABIA"/>
    <n v="16625"/>
    <n v="483.33"/>
    <n v="17108.330000000002"/>
    <n v="192"/>
    <n v="760.26"/>
    <n v="35.01"/>
    <m/>
    <n v="725.25"/>
    <n v="4.4438001838870297E-2"/>
    <n v="1539.75"/>
    <n v="-2960"/>
    <m/>
    <m/>
    <n v="0.13"/>
    <n v="0.13"/>
    <n v="94.282499999999999"/>
    <m/>
    <n v="94.282499999999999"/>
    <s v=""/>
    <n v="0"/>
    <m/>
    <n v="0"/>
    <n v="1"/>
    <m/>
    <m/>
    <n v="0"/>
    <s v="Valauto Lambersart VW"/>
    <s v="SKODA"/>
    <m/>
    <s v="Valauto Lambersart SKODA"/>
    <n v="760.26"/>
    <n v="4.4438001838870297E-2"/>
    <s v="NON"/>
  </r>
  <r>
    <x v="7"/>
    <s v="C"/>
    <x v="2"/>
    <x v="123"/>
    <d v="2026-03-04T00:00:00"/>
    <m/>
    <m/>
    <m/>
    <m/>
    <m/>
    <n v="0"/>
    <s v="VSGNI"/>
    <n v="524121"/>
    <n v="4121"/>
    <s v="TMBER6PJXT4070681"/>
    <s v="SADEK ABELHADJ"/>
    <s v="FABIA"/>
    <n v="23408.34"/>
    <n v="0"/>
    <n v="23408.34"/>
    <n v="12"/>
    <n v="503.17"/>
    <n v="35"/>
    <m/>
    <n v="468.17"/>
    <n v="2.1495330296808744E-2"/>
    <n v="0"/>
    <n v="0"/>
    <m/>
    <m/>
    <n v="0.1"/>
    <n v="0.1"/>
    <n v="46.817000000000007"/>
    <m/>
    <n v="46.817000000000007"/>
    <s v="VWB"/>
    <n v="0"/>
    <n v="20"/>
    <n v="1"/>
    <n v="1"/>
    <m/>
    <m/>
    <n v="1"/>
    <s v="Valauto Lambersart VW"/>
    <s v="SKODA"/>
    <m/>
    <s v="Sociétés NORD"/>
    <n v="503.17"/>
    <n v="2.1495330296808744E-2"/>
    <s v="NON"/>
  </r>
  <r>
    <x v="1"/>
    <s v="C"/>
    <x v="0"/>
    <x v="50"/>
    <d v="2026-01-22T00:00:00"/>
    <m/>
    <m/>
    <m/>
    <m/>
    <m/>
    <n v="0"/>
    <s v="RQLGU"/>
    <n v="524127"/>
    <n v="4127"/>
    <s v="WVWZZZAW6TU025678"/>
    <s v="HAMLAOUI CHAREUF NASSIM"/>
    <s v="POLO"/>
    <n v="24705.67"/>
    <n v="3020.83"/>
    <n v="27726.5"/>
    <n v="22"/>
    <n v="1315.86"/>
    <n v="95"/>
    <m/>
    <n v="1220.8599999999999"/>
    <n v="4.7458568517483271E-2"/>
    <n v="0"/>
    <n v="-1856.67"/>
    <m/>
    <m/>
    <n v="0.1"/>
    <n v="0.1"/>
    <n v="122.086"/>
    <m/>
    <n v="122.086"/>
    <s v="VWB"/>
    <n v="30"/>
    <n v="50"/>
    <n v="1"/>
    <n v="1"/>
    <m/>
    <m/>
    <n v="1"/>
    <s v="Valauto Roncq"/>
    <s v="VOLKSWAGEN"/>
    <m/>
    <s v="Valauto Roncq VW"/>
    <n v="1315.86"/>
    <n v="4.7458568517483271E-2"/>
    <s v="NON"/>
  </r>
  <r>
    <x v="7"/>
    <s v="C"/>
    <x v="2"/>
    <x v="120"/>
    <d v="2026-06-15T00:00:00"/>
    <m/>
    <m/>
    <m/>
    <m/>
    <m/>
    <n v="0"/>
    <s v="VSGNI"/>
    <n v="524130"/>
    <n v="4130"/>
    <s v="TMBJW7PS3TT110188"/>
    <s v="M&amp;D CREATION"/>
    <s v="KODIAQ"/>
    <n v="42666.66"/>
    <n v="1675"/>
    <n v="44341.66"/>
    <n v="30"/>
    <n v="1808.68"/>
    <n v="35.01"/>
    <m/>
    <n v="1773.67"/>
    <n v="4.0789632142774986E-2"/>
    <n v="0"/>
    <n v="-443.42"/>
    <m/>
    <m/>
    <n v="0.1"/>
    <n v="0.1"/>
    <n v="177.36700000000002"/>
    <m/>
    <n v="177.36700000000002"/>
    <s v="VWB"/>
    <n v="0"/>
    <n v="20"/>
    <n v="1"/>
    <n v="1"/>
    <m/>
    <m/>
    <n v="1"/>
    <s v="Valauto Lambersart VW"/>
    <s v="SKODA"/>
    <m/>
    <s v="Sociétés NORD"/>
    <n v="1808.68"/>
    <n v="4.0789632142774986E-2"/>
    <s v="NON"/>
  </r>
  <r>
    <x v="7"/>
    <s v="C"/>
    <x v="2"/>
    <x v="4"/>
    <d v="2026-05-15T00:00:00"/>
    <m/>
    <m/>
    <m/>
    <m/>
    <m/>
    <n v="0"/>
    <s v="VSVRO"/>
    <n v="524131"/>
    <n v="4131"/>
    <s v="TMBEH9NY7TF168818"/>
    <s v="FLORENT HURET"/>
    <s v="ENYAQ"/>
    <n v="44125"/>
    <n v="583.33000000000004"/>
    <n v="44708.33"/>
    <n v="33"/>
    <n v="2046.87"/>
    <n v="35"/>
    <m/>
    <n v="2011.87"/>
    <n v="4.5782743394799132E-2"/>
    <n v="0"/>
    <n v="0"/>
    <m/>
    <m/>
    <n v="0.1"/>
    <n v="0.1"/>
    <n v="201.18700000000001"/>
    <m/>
    <n v="201.18700000000001"/>
    <s v="VWB"/>
    <n v="0"/>
    <n v="20"/>
    <n v="1"/>
    <n v="1"/>
    <m/>
    <m/>
    <n v="1"/>
    <s v="Valauto Lambersart VW"/>
    <s v="SKODA"/>
    <m/>
    <s v="Sociétés NORD"/>
    <n v="2046.87"/>
    <n v="4.5782743394799132E-2"/>
    <s v="NON"/>
  </r>
  <r>
    <x v="7"/>
    <s v="NP"/>
    <x v="2"/>
    <x v="121"/>
    <d v="2026-03-18T00:00:00"/>
    <m/>
    <m/>
    <m/>
    <s v="x"/>
    <m/>
    <n v="171140.04"/>
    <s v="LTMEL"/>
    <n v="524132"/>
    <n v="4132"/>
    <s v="TMBEP6PJ5T4070965"/>
    <s v="ASS ENSEMBLE AUTREMENT"/>
    <s v="FABIA"/>
    <n v="19241.669999999998"/>
    <n v="458.33"/>
    <n v="19700"/>
    <n v="25"/>
    <n v="330.5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NP"/>
    <x v="2"/>
    <x v="121"/>
    <d v="2026-03-18T00:00:00"/>
    <m/>
    <m/>
    <m/>
    <s v="x"/>
    <m/>
    <n v="171140.04"/>
    <s v="LTMEL"/>
    <n v="524133"/>
    <n v="4133"/>
    <s v="TMBEP6PJ0T4070159"/>
    <s v="ASS ENSEMBLE AUTREMENT"/>
    <s v="FABIA"/>
    <n v="19241.669999999998"/>
    <n v="458.33"/>
    <n v="19700"/>
    <n v="27"/>
    <n v="330.5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1"/>
    <s v="C"/>
    <x v="0"/>
    <x v="54"/>
    <d v="2026-02-23T00:00:00"/>
    <m/>
    <m/>
    <m/>
    <m/>
    <m/>
    <m/>
    <s v="RXNTA"/>
    <n v="524133"/>
    <n v="4133"/>
    <s v="WVGZZZC12TY033427"/>
    <s v="EVANS ISABELLE"/>
    <s v="T CROSS"/>
    <n v="22622.33"/>
    <n v="1025"/>
    <n v="23647.33"/>
    <n v="108"/>
    <n v="850.31"/>
    <n v="95"/>
    <m/>
    <n v="755.31"/>
    <n v="3.5957970730733653E-2"/>
    <n v="0"/>
    <n v="-2683.33"/>
    <m/>
    <m/>
    <n v="0.13"/>
    <n v="0.13"/>
    <n v="98.190299999999993"/>
    <m/>
    <n v="98.190299999999993"/>
    <s v=""/>
    <n v="30"/>
    <n v="50"/>
    <n v="1"/>
    <n v="1"/>
    <m/>
    <m/>
    <n v="1"/>
    <s v="Valauto Roncq"/>
    <s v="VOLKSWAGEN"/>
    <m/>
    <s v="Valauto Roubaix"/>
    <n v="850.31"/>
    <n v="3.5957970730733653E-2"/>
    <s v="NON"/>
  </r>
  <r>
    <x v="7"/>
    <s v="NP"/>
    <x v="2"/>
    <x v="121"/>
    <d v="2026-03-18T00:00:00"/>
    <m/>
    <m/>
    <m/>
    <s v="x"/>
    <m/>
    <n v="171140.04"/>
    <s v="LTMEL"/>
    <n v="524134"/>
    <n v="4134"/>
    <s v="TMBEP6PJ4T4069239"/>
    <s v="ASS ENSEMBLE AUTREMENT"/>
    <s v="FABIA"/>
    <n v="19241.669999999998"/>
    <n v="458.33"/>
    <n v="19700"/>
    <n v="33"/>
    <n v="330.5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NP"/>
    <x v="2"/>
    <x v="5"/>
    <d v="2026-03-19T00:00:00"/>
    <m/>
    <m/>
    <m/>
    <s v="x"/>
    <m/>
    <n v="171140.04"/>
    <s v="LTMEL"/>
    <n v="524135"/>
    <n v="4135"/>
    <s v="TMBEP6PJ8T4070376"/>
    <s v="ASS ENSEMBLE AUTREMENT"/>
    <s v="FABIA"/>
    <n v="19241.669999999998"/>
    <n v="458.33"/>
    <n v="19700"/>
    <n v="32"/>
    <n v="330.51"/>
    <n v="35.01"/>
    <m/>
    <n v="295.5"/>
    <n v="1.6777157360406091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s v="SKODA"/>
    <m/>
    <s v="Sociétés NORD"/>
    <n v="330.51"/>
    <n v="1.6777157360406091E-2"/>
    <s v="NON"/>
  </r>
  <r>
    <x v="7"/>
    <s v="NP"/>
    <x v="2"/>
    <x v="56"/>
    <d v="2026-03-19T00:00:00"/>
    <m/>
    <m/>
    <m/>
    <s v="x"/>
    <m/>
    <n v="171140.04"/>
    <s v="LTMEL"/>
    <n v="524136"/>
    <n v="4136"/>
    <s v="TMBEP6PJ8T4071141"/>
    <s v="ASS ENSEMBLE AUTREMENT"/>
    <s v="FABIA"/>
    <n v="19241.669999999998"/>
    <n v="458.33"/>
    <n v="19700"/>
    <n v="27"/>
    <n v="330.51"/>
    <n v="35.01"/>
    <m/>
    <n v="295.5"/>
    <n v="1.6777157360406091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s v="SKODA"/>
    <m/>
    <s v="Sociétés NORD"/>
    <n v="330.51"/>
    <n v="1.6777157360406091E-2"/>
    <s v="NON"/>
  </r>
  <r>
    <x v="7"/>
    <s v="NP"/>
    <x v="2"/>
    <x v="101"/>
    <d v="2026-03-26T00:00:00"/>
    <m/>
    <m/>
    <m/>
    <s v="x"/>
    <m/>
    <n v="171140.04"/>
    <s v="LTMEL"/>
    <n v="524137"/>
    <n v="4137"/>
    <s v="TMBEP6PJXT4070220"/>
    <s v="ASS ENSEMBLE AUTREMENT"/>
    <s v="FABIA"/>
    <n v="19241.669999999998"/>
    <n v="458.33"/>
    <n v="19700"/>
    <n v="41"/>
    <n v="330.5"/>
    <n v="35"/>
    <m/>
    <n v="295.5"/>
    <n v="1.6776649746192893E-2"/>
    <n v="0"/>
    <n v="-394"/>
    <m/>
    <s v="solde client mq financement"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NP"/>
    <x v="2"/>
    <x v="101"/>
    <d v="2026-03-26T00:00:00"/>
    <m/>
    <m/>
    <m/>
    <s v="x"/>
    <m/>
    <n v="171140.04"/>
    <s v="LTMEL"/>
    <n v="524138"/>
    <n v="4138"/>
    <s v="TMBEP6PJXT4070248"/>
    <s v="ASS ENSEMBLE AUTREMENT"/>
    <s v="FABIA"/>
    <n v="19241.669999999998"/>
    <n v="458.33"/>
    <n v="19700"/>
    <n v="41"/>
    <n v="330.5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21"/>
    <d v="2026-04-07T00:00:00"/>
    <m/>
    <m/>
    <m/>
    <m/>
    <m/>
    <m/>
    <s v="LTMEL"/>
    <n v="524139"/>
    <n v="4139"/>
    <s v="TMBEP6PJ3T4068924"/>
    <s v="ASS ENSEMBLE AUTREMENT"/>
    <s v="FABIA"/>
    <n v="19241.669999999998"/>
    <n v="458.33"/>
    <n v="19700"/>
    <n v="51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21"/>
    <d v="2026-04-07T00:00:00"/>
    <m/>
    <m/>
    <m/>
    <m/>
    <m/>
    <m/>
    <s v="LTMEL"/>
    <n v="524140"/>
    <n v="4140"/>
    <s v="TMBEP6PJ1T4069408"/>
    <s v="ASS ENSEMBLE AUTREMENT"/>
    <s v="FABIA"/>
    <n v="19241.669999999998"/>
    <n v="458.33"/>
    <n v="19700"/>
    <n v="50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21"/>
    <d v="2026-04-07T00:00:00"/>
    <m/>
    <m/>
    <m/>
    <m/>
    <m/>
    <m/>
    <s v="LTMEL"/>
    <n v="524141"/>
    <n v="4141"/>
    <s v="TMBEP6PJ6T4069629"/>
    <s v="ASS ENSEMBLE AUTREMENT"/>
    <s v="FABIA"/>
    <n v="19241.669999999998"/>
    <n v="458.33"/>
    <n v="19700"/>
    <n v="51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21"/>
    <d v="2026-04-07T00:00:00"/>
    <m/>
    <m/>
    <m/>
    <m/>
    <m/>
    <m/>
    <s v="LTMEL"/>
    <n v="524142"/>
    <n v="4142"/>
    <s v="TMBEP6PJ2T4069465"/>
    <s v="ASS ENSEMBLE AUTREMENT"/>
    <s v="FABIA"/>
    <n v="19241.669999999998"/>
    <n v="458.33"/>
    <n v="19700"/>
    <n v="51"/>
    <n v="330.51"/>
    <n v="35.01"/>
    <m/>
    <n v="295.5"/>
    <n v="1.6777157360406091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1"/>
    <n v="1.6777157360406091E-2"/>
    <s v="NON"/>
  </r>
  <r>
    <x v="7"/>
    <s v="C"/>
    <x v="2"/>
    <x v="21"/>
    <d v="2026-04-07T00:00:00"/>
    <m/>
    <m/>
    <m/>
    <m/>
    <m/>
    <m/>
    <s v="LTMEL"/>
    <n v="524143"/>
    <n v="4143"/>
    <s v="TMBEP6PJ0T4069884"/>
    <s v="ASS ENSEMBLE AUTREMENT"/>
    <s v="FABIA"/>
    <n v="19241.669999999998"/>
    <n v="458.33"/>
    <n v="19700"/>
    <n v="51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109"/>
    <d v="2026-04-15T00:00:00"/>
    <m/>
    <m/>
    <m/>
    <m/>
    <m/>
    <m/>
    <s v="LTMEL"/>
    <n v="524144"/>
    <n v="4144"/>
    <s v="TMBEP6PJXT4069200"/>
    <s v="ASS ENSEMBLE AUTREMENT"/>
    <s v="FABIA"/>
    <n v="19241.669999999998"/>
    <n v="458.33"/>
    <n v="19700"/>
    <n v="30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21"/>
    <d v="2026-04-07T00:00:00"/>
    <m/>
    <m/>
    <m/>
    <m/>
    <m/>
    <m/>
    <s v="LTMEL"/>
    <n v="524145"/>
    <n v="4145"/>
    <s v="TMBEP6PJ1T4070963"/>
    <s v="ASS ENSEMBLE AUTREMENT"/>
    <s v="FABIA"/>
    <n v="19241.669999999998"/>
    <n v="458.33"/>
    <n v="19700"/>
    <n v="42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90"/>
    <d v="2026-04-02T00:00:00"/>
    <m/>
    <m/>
    <m/>
    <m/>
    <m/>
    <m/>
    <s v="LTMEL"/>
    <n v="524146"/>
    <n v="4146"/>
    <s v="TMBEP6PJ3T4070768"/>
    <s v="ASS ENSEMBLE AUTREMENT"/>
    <s v="FABIA"/>
    <n v="19241.669999999998"/>
    <n v="458.33"/>
    <n v="19700"/>
    <n v="42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90"/>
    <d v="2026-04-02T00:00:00"/>
    <m/>
    <m/>
    <m/>
    <m/>
    <m/>
    <m/>
    <s v="LTMEL"/>
    <n v="524148"/>
    <n v="4148"/>
    <s v="TMBEP6PJ6T4069307"/>
    <s v="ASS ENSEMBLE AUTREMENT"/>
    <s v="FABIA"/>
    <n v="19241.669999999998"/>
    <n v="458.33"/>
    <n v="19700"/>
    <n v="50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1"/>
    <s v="C"/>
    <x v="0"/>
    <x v="98"/>
    <d v="2026-04-30T00:00:00"/>
    <m/>
    <m/>
    <m/>
    <m/>
    <m/>
    <n v="0"/>
    <s v="RQLGU"/>
    <n v="524148"/>
    <n v="4148"/>
    <s v="WVGZZZCT1TW575101"/>
    <s v="ARICKX LUCAS"/>
    <s v="TIGUAN"/>
    <n v="37113.33"/>
    <n v="1000.01"/>
    <n v="38113.340000000004"/>
    <n v="14"/>
    <n v="2504.3000000000002"/>
    <n v="95"/>
    <m/>
    <n v="2409.3000000000002"/>
    <n v="6.5706652841236168E-2"/>
    <n v="0"/>
    <n v="-2483.33"/>
    <m/>
    <m/>
    <n v="0.1"/>
    <n v="0.1"/>
    <n v="240.93000000000004"/>
    <m/>
    <n v="240.93000000000004"/>
    <s v="VWB"/>
    <m/>
    <m/>
    <n v="0"/>
    <n v="1"/>
    <m/>
    <m/>
    <n v="0"/>
    <s v="Valauto Roncq"/>
    <s v="VOLKSWAGEN"/>
    <m/>
    <s v="Valauto Roncq VW"/>
    <n v="2504.3000000000002"/>
    <n v="6.5706652841236168E-2"/>
    <s v="NON"/>
  </r>
  <r>
    <x v="7"/>
    <s v="NP"/>
    <x v="2"/>
    <x v="90"/>
    <d v="2026-04-02T00:00:00"/>
    <m/>
    <m/>
    <m/>
    <s v="x"/>
    <m/>
    <n v="18159.560000000001"/>
    <s v="LTMEL"/>
    <n v="524149"/>
    <n v="4149"/>
    <s v="TMBEP6PJ0T4070288"/>
    <s v="ASS ENSEMBLE AUTREMENT"/>
    <s v="FABIA"/>
    <n v="19241.669999999998"/>
    <n v="458.33"/>
    <n v="19700"/>
    <n v="50"/>
    <n v="330.5"/>
    <n v="35"/>
    <m/>
    <n v="295.5"/>
    <n v="1.6776649746192893E-2"/>
    <n v="0"/>
    <n v="-394"/>
    <m/>
    <s v="solde client mq financement offre+"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43"/>
    <d v="2026-04-14T00:00:00"/>
    <m/>
    <m/>
    <m/>
    <m/>
    <m/>
    <m/>
    <s v="LTMEL"/>
    <n v="524151"/>
    <n v="4151"/>
    <s v="TMBEP6PJXT4070198"/>
    <s v="ASS ENSEMBLE AUTREMENT"/>
    <s v="FABIA"/>
    <n v="19241.669999999998"/>
    <n v="458.33"/>
    <n v="19700"/>
    <n v="50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43"/>
    <d v="2026-04-14T00:00:00"/>
    <m/>
    <m/>
    <m/>
    <m/>
    <m/>
    <m/>
    <s v="LTMEL"/>
    <n v="524152"/>
    <n v="4152"/>
    <s v="TMBEP6PJ2T4070809"/>
    <s v="ASS ENSEMBLE AUTREMENT"/>
    <s v="FABIA"/>
    <n v="19241.669999999998"/>
    <n v="458.33"/>
    <n v="19700"/>
    <n v="51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43"/>
    <d v="2026-04-14T00:00:00"/>
    <m/>
    <m/>
    <m/>
    <m/>
    <m/>
    <m/>
    <s v="LTMEL"/>
    <n v="524154"/>
    <n v="4154"/>
    <s v="TMBEP6PJ6T4070294"/>
    <s v="ASS ENSEMBLE AUTREMENT"/>
    <s v="FABIA"/>
    <n v="19241.669999999998"/>
    <n v="458.33"/>
    <n v="19700"/>
    <n v="53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109"/>
    <d v="2026-04-15T00:00:00"/>
    <m/>
    <m/>
    <m/>
    <m/>
    <m/>
    <m/>
    <s v="LTMEL"/>
    <n v="524155"/>
    <n v="4155"/>
    <s v="TMBEP6PJ6T4070361"/>
    <s v="ASS ENSEMBLE AUTREMENT"/>
    <s v="FABIA"/>
    <n v="19241.669999999998"/>
    <n v="458.33"/>
    <n v="19700"/>
    <n v="56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109"/>
    <d v="2026-04-15T00:00:00"/>
    <m/>
    <m/>
    <m/>
    <m/>
    <m/>
    <m/>
    <s v="LTMEL"/>
    <n v="524156"/>
    <n v="4156"/>
    <s v="TMBEP6PJ4T4069256"/>
    <s v="ASS ENSEMBLE AUTREMENT"/>
    <s v="FABIA"/>
    <n v="19241.669999999998"/>
    <n v="458.33"/>
    <n v="19700"/>
    <n v="61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109"/>
    <d v="2026-04-15T00:00:00"/>
    <m/>
    <m/>
    <m/>
    <m/>
    <m/>
    <m/>
    <s v="LTMEL"/>
    <n v="524157"/>
    <n v="4157"/>
    <s v="TMBEP6PJ2T4071085"/>
    <s v="ASS ENSEMBLE AUTREMENT"/>
    <s v="FABIA"/>
    <n v="19241.669999999998"/>
    <n v="458.33"/>
    <n v="19700"/>
    <n v="54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109"/>
    <d v="2026-04-15T00:00:00"/>
    <m/>
    <m/>
    <m/>
    <m/>
    <m/>
    <m/>
    <s v="LTMEL"/>
    <n v="524158"/>
    <n v="4158"/>
    <s v="TMBEP6PJXT4070041"/>
    <s v="ASS ENSEMBLE AUTREMENT"/>
    <s v="FABIA"/>
    <n v="19241.669999999998"/>
    <n v="458.33"/>
    <n v="19700"/>
    <n v="56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109"/>
    <d v="2026-04-15T00:00:00"/>
    <m/>
    <m/>
    <m/>
    <m/>
    <m/>
    <m/>
    <s v="LTMEL"/>
    <n v="524159"/>
    <n v="4159"/>
    <s v="TMBEP6PJ1T4069716"/>
    <s v="ASS ENSEMBLE AUTREMENT"/>
    <s v="FABIA"/>
    <n v="19241.669999999998"/>
    <n v="458.33"/>
    <n v="19700"/>
    <n v="62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117"/>
    <d v="2026-04-16T00:00:00"/>
    <m/>
    <m/>
    <m/>
    <m/>
    <m/>
    <m/>
    <s v="VSGNI"/>
    <n v="524160"/>
    <n v="4160"/>
    <s v="TMBJA8NXXTY045359"/>
    <s v="IBB ."/>
    <s v="OCTAVIA"/>
    <n v="28208.34"/>
    <n v="1708.33"/>
    <n v="29916.67"/>
    <n v="140"/>
    <n v="932.52"/>
    <n v="35"/>
    <m/>
    <n v="897.52"/>
    <n v="3.1170581485171982E-2"/>
    <n v="0"/>
    <n v="-299.17"/>
    <m/>
    <m/>
    <n v="0.1"/>
    <n v="0.1"/>
    <n v="89.75200000000001"/>
    <m/>
    <n v="89.75200000000001"/>
    <s v="VWB"/>
    <n v="0"/>
    <n v="20"/>
    <n v="1"/>
    <n v="1"/>
    <m/>
    <m/>
    <n v="1"/>
    <s v="Valauto Lambersart VW"/>
    <s v="SKODA"/>
    <m/>
    <s v="Sociétés NORD"/>
    <n v="932.52"/>
    <n v="3.1170581485171982E-2"/>
    <s v="NON"/>
  </r>
  <r>
    <x v="7"/>
    <s v="C"/>
    <x v="2"/>
    <x v="63"/>
    <d v="2026-04-17T00:00:00"/>
    <m/>
    <m/>
    <m/>
    <m/>
    <m/>
    <m/>
    <s v="VSGNI"/>
    <n v="524161"/>
    <n v="4161"/>
    <s v="TMBJA8NX1TY047307"/>
    <s v="IBB ."/>
    <s v="OCTAVIA"/>
    <n v="28208.34"/>
    <n v="1708.33"/>
    <n v="29916.67"/>
    <n v="141"/>
    <n v="932.52"/>
    <n v="35"/>
    <m/>
    <n v="897.52"/>
    <n v="3.1170581485171982E-2"/>
    <n v="0"/>
    <n v="-299.17"/>
    <m/>
    <m/>
    <n v="0.1"/>
    <n v="0.1"/>
    <n v="89.75200000000001"/>
    <m/>
    <n v="89.75200000000001"/>
    <s v="VWB"/>
    <n v="0"/>
    <n v="20"/>
    <n v="1"/>
    <n v="1"/>
    <m/>
    <m/>
    <n v="1"/>
    <s v="Valauto Lambersart VW"/>
    <s v="SKODA"/>
    <m/>
    <s v="Sociétés NORD"/>
    <n v="932.52"/>
    <n v="3.1170581485171982E-2"/>
    <s v="NON"/>
  </r>
  <r>
    <x v="7"/>
    <s v="C"/>
    <x v="2"/>
    <x v="123"/>
    <d v="2026-03-04T00:00:00"/>
    <m/>
    <m/>
    <m/>
    <s v="x"/>
    <s v="X"/>
    <n v="61988.52"/>
    <s v="VSGNI"/>
    <n v="524173"/>
    <n v="4173"/>
    <s v="TMBJA8NX2TY047137"/>
    <s v="IBB ."/>
    <s v="OCTAVIA"/>
    <n v="28208.34"/>
    <n v="1708.33"/>
    <n v="29916.67"/>
    <n v="97"/>
    <n v="932.52"/>
    <n v="35"/>
    <m/>
    <n v="897.52"/>
    <n v="3.1170581485171982E-2"/>
    <n v="0"/>
    <n v="-299.17"/>
    <m/>
    <s v="ok vn payé"/>
    <n v="0.1"/>
    <n v="0.1"/>
    <n v="89.75200000000001"/>
    <m/>
    <n v="89.75200000000001"/>
    <s v="VWB"/>
    <n v="0"/>
    <n v="20"/>
    <n v="1"/>
    <n v="1"/>
    <m/>
    <m/>
    <n v="1"/>
    <s v="Valauto Lambersart VW"/>
    <s v="SKODA"/>
    <m/>
    <s v="Sociétés NORD"/>
    <n v="932.52"/>
    <n v="3.1170581485171982E-2"/>
    <s v="NON"/>
  </r>
  <r>
    <x v="7"/>
    <s v="C"/>
    <x v="2"/>
    <x v="111"/>
    <d v="2026-03-17T00:00:00"/>
    <m/>
    <m/>
    <m/>
    <s v="x"/>
    <s v="X"/>
    <n v="61988.52"/>
    <s v="VSGNI"/>
    <n v="524174"/>
    <n v="4174"/>
    <s v="TMBJA8NX9TY047135"/>
    <s v="IBB ."/>
    <s v="OCTAVIA"/>
    <n v="28208.34"/>
    <n v="1708.33"/>
    <n v="29916.67"/>
    <n v="107"/>
    <n v="932.52"/>
    <n v="35"/>
    <m/>
    <n v="897.52"/>
    <n v="3.1170581485171982E-2"/>
    <n v="-299.17"/>
    <n v="0"/>
    <m/>
    <s v="ok vn payé"/>
    <n v="0.1"/>
    <n v="0.1"/>
    <n v="89.75200000000001"/>
    <m/>
    <n v="89.75200000000001"/>
    <s v="VWB"/>
    <n v="0"/>
    <n v="20"/>
    <n v="1"/>
    <n v="1"/>
    <m/>
    <m/>
    <n v="1"/>
    <s v="Valauto Lambersart VW"/>
    <s v="SKODA"/>
    <m/>
    <s v="Sociétés NORD"/>
    <n v="932.52"/>
    <n v="3.1170581485171982E-2"/>
    <s v="NON"/>
  </r>
  <r>
    <x v="7"/>
    <s v="C"/>
    <x v="2"/>
    <x v="27"/>
    <d v="2026-02-10T00:00:00"/>
    <m/>
    <m/>
    <m/>
    <m/>
    <m/>
    <m/>
    <s v="VSGNI"/>
    <n v="524175"/>
    <n v="4175"/>
    <s v="TMBJA8NX6TY045990"/>
    <s v="IBB ."/>
    <s v="OCTAVIA"/>
    <n v="28208.34"/>
    <n v="1708.33"/>
    <n v="29916.67"/>
    <n v="74"/>
    <n v="932.5"/>
    <n v="35"/>
    <m/>
    <n v="897.5"/>
    <n v="3.1169912961569589E-2"/>
    <n v="0"/>
    <n v="-299.17"/>
    <m/>
    <m/>
    <n v="0.1"/>
    <n v="0.1"/>
    <n v="89.75"/>
    <m/>
    <n v="89.75"/>
    <s v="VWB"/>
    <n v="0"/>
    <n v="20"/>
    <n v="1"/>
    <n v="1"/>
    <m/>
    <m/>
    <n v="1"/>
    <s v="Valauto Lambersart VW"/>
    <s v="SKODA"/>
    <m/>
    <s v="Sociétés NORD"/>
    <n v="932.5"/>
    <n v="3.1169912961569589E-2"/>
    <s v="NON"/>
  </r>
  <r>
    <x v="7"/>
    <s v="C"/>
    <x v="2"/>
    <x v="19"/>
    <d v="2026-01-05T00:00:00"/>
    <m/>
    <m/>
    <m/>
    <s v="x"/>
    <s v="X"/>
    <n v="49478.92"/>
    <s v="VSGNI"/>
    <n v="524176"/>
    <n v="4176"/>
    <s v="TMBJA8NX4TY045874"/>
    <s v="IBB ."/>
    <s v="OCTAVIA"/>
    <n v="28208.34"/>
    <n v="1708.33"/>
    <n v="29916.67"/>
    <n v="39"/>
    <n v="932.51"/>
    <n v="35"/>
    <m/>
    <n v="897.51"/>
    <n v="3.1170247223370785E-2"/>
    <n v="0"/>
    <n v="-299.16000000000003"/>
    <m/>
    <s v="ok vn payé "/>
    <n v="0.1"/>
    <n v="0.1"/>
    <n v="89.751000000000005"/>
    <m/>
    <n v="89.751000000000005"/>
    <s v="VWB"/>
    <n v="0"/>
    <n v="20"/>
    <n v="1"/>
    <n v="1"/>
    <m/>
    <m/>
    <n v="1"/>
    <s v="Valauto Lambersart VW"/>
    <s v="SKODA"/>
    <m/>
    <s v="Sociétés NORD"/>
    <n v="932.51"/>
    <n v="3.1170247223370785E-2"/>
    <s v="NON"/>
  </r>
  <r>
    <x v="7"/>
    <s v="C"/>
    <x v="2"/>
    <x v="103"/>
    <d v="2026-01-17T00:00:00"/>
    <m/>
    <m/>
    <m/>
    <m/>
    <m/>
    <m/>
    <s v="VSGNI"/>
    <n v="524177"/>
    <n v="4177"/>
    <s v="TMBJA8NXXTY046852"/>
    <s v="IBB ."/>
    <s v="OCTAVIA"/>
    <n v="28208.34"/>
    <n v="1708.33"/>
    <n v="29916.67"/>
    <n v="51"/>
    <n v="932.52"/>
    <n v="35"/>
    <m/>
    <n v="897.52"/>
    <n v="3.1170581485171982E-2"/>
    <n v="0"/>
    <n v="-299.17"/>
    <m/>
    <m/>
    <n v="0.1"/>
    <n v="0.1"/>
    <n v="89.75200000000001"/>
    <m/>
    <n v="89.75200000000001"/>
    <s v="VWB"/>
    <n v="0"/>
    <n v="20"/>
    <n v="1"/>
    <n v="1"/>
    <m/>
    <m/>
    <n v="1"/>
    <s v="Valauto Lambersart VW"/>
    <s v="SKODA"/>
    <m/>
    <s v="Sociétés NORD"/>
    <n v="932.52"/>
    <n v="3.1170581485171982E-2"/>
    <s v="NON"/>
  </r>
  <r>
    <x v="7"/>
    <s v="NP"/>
    <x v="2"/>
    <x v="7"/>
    <d v="2026-02-26T00:00:00"/>
    <m/>
    <m/>
    <m/>
    <s v="x"/>
    <m/>
    <n v="503005.87"/>
    <s v="LTMEL"/>
    <n v="524185"/>
    <n v="4185"/>
    <s v="TMBJH7NY8TF134079"/>
    <s v="DLM - CPTE"/>
    <s v="ENYAQ"/>
    <n v="38076.660000000003"/>
    <n v="583.33000000000004"/>
    <n v="38659.990000000005"/>
    <n v="7"/>
    <n v="2152.36"/>
    <n v="0"/>
    <m/>
    <n v="2152.36"/>
    <n v="5.5674096139186786E-2"/>
    <n v="0"/>
    <n v="-1544.99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2152.36"/>
    <n v="5.5674096139186786E-2"/>
    <s v="NON"/>
  </r>
  <r>
    <x v="7"/>
    <s v="C"/>
    <x v="2"/>
    <x v="71"/>
    <d v="2026-06-01T00:00:00"/>
    <m/>
    <m/>
    <m/>
    <m/>
    <m/>
    <n v="0"/>
    <s v="VSRPO"/>
    <n v="524192"/>
    <n v="4192"/>
    <s v="TMBGR6NWXV3009461"/>
    <s v="ZARADNY AURELIE"/>
    <s v="KAMIQ/YETI"/>
    <n v="24716.67"/>
    <n v="2616.67"/>
    <n v="27333.339999999997"/>
    <n v="38"/>
    <n v="308.33"/>
    <n v="35"/>
    <m/>
    <n v="273.33"/>
    <n v="1.1280363102350463E-2"/>
    <n v="0"/>
    <n v="-734.16"/>
    <m/>
    <m/>
    <n v="0.1"/>
    <n v="0.1"/>
    <n v="27.332999999999998"/>
    <m/>
    <n v="27.332999999999998"/>
    <s v="VWB"/>
    <n v="0"/>
    <n v="20"/>
    <n v="1"/>
    <n v="1"/>
    <m/>
    <m/>
    <n v="1"/>
    <s v="Valauto Lambersart VW"/>
    <s v="SKODA"/>
    <m/>
    <s v="Sociétés NORD"/>
    <n v="308.33"/>
    <n v="1.1280363102350463E-2"/>
    <s v="NON"/>
  </r>
  <r>
    <x v="7"/>
    <s v="NP"/>
    <x v="2"/>
    <x v="4"/>
    <d v="2026-05-15T00:00:00"/>
    <m/>
    <m/>
    <m/>
    <s v="x"/>
    <m/>
    <n v="681157.84"/>
    <s v="LTMEL"/>
    <n v="524196"/>
    <n v="4196"/>
    <s v="TMBJH7NY3TF172397"/>
    <s v="DLM - CPTE"/>
    <s v="ENYAQ"/>
    <n v="38150"/>
    <n v="1183.33"/>
    <n v="39333.33"/>
    <n v="21"/>
    <n v="1214.99"/>
    <n v="35"/>
    <m/>
    <n v="1179.99"/>
    <n v="3.0889578888947361E-2"/>
    <n v="0"/>
    <n v="-1573.33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1214.99"/>
    <n v="3.0889578888947361E-2"/>
    <s v="NON"/>
  </r>
  <r>
    <x v="7"/>
    <s v="NP"/>
    <x v="2"/>
    <x v="4"/>
    <d v="2026-05-15T00:00:00"/>
    <m/>
    <m/>
    <m/>
    <s v="x"/>
    <m/>
    <n v="681157.84"/>
    <s v="LTMEL"/>
    <n v="524197"/>
    <n v="4197"/>
    <s v="TMBJH7NY5TF174314"/>
    <s v="DLM - CPTE"/>
    <s v="ENYAQ"/>
    <n v="38150"/>
    <n v="1183.33"/>
    <n v="39333.33"/>
    <n v="21"/>
    <n v="1214.99"/>
    <n v="35"/>
    <m/>
    <n v="1179.99"/>
    <n v="3.0889578888947361E-2"/>
    <n v="0"/>
    <n v="-1573.33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1214.99"/>
    <n v="3.0889578888947361E-2"/>
    <s v="NON"/>
  </r>
  <r>
    <x v="7"/>
    <s v="C"/>
    <x v="2"/>
    <x v="35"/>
    <d v="2026-03-13T00:00:00"/>
    <m/>
    <m/>
    <m/>
    <m/>
    <m/>
    <n v="0"/>
    <s v="LTHVI"/>
    <n v="524200"/>
    <n v="4200"/>
    <s v="TMBEP6PJXT4042742"/>
    <s v="VANDENBROECK ANNE-SOPHIE"/>
    <s v="FABIA"/>
    <n v="19775"/>
    <n v="708.33"/>
    <n v="20483.330000000002"/>
    <n v="126"/>
    <n v="671.51"/>
    <n v="35.01"/>
    <m/>
    <n v="636.5"/>
    <n v="3.2783243740153574E-2"/>
    <n v="0"/>
    <n v="-2550"/>
    <m/>
    <m/>
    <n v="0.13"/>
    <n v="0.13"/>
    <n v="82.745000000000005"/>
    <m/>
    <n v="82.745000000000005"/>
    <s v="VWB"/>
    <m/>
    <n v="50"/>
    <n v="1"/>
    <n v="1"/>
    <m/>
    <m/>
    <n v="1"/>
    <s v="Valauto Lambersart VW"/>
    <s v="SKODA"/>
    <m/>
    <s v="Valauto Lambersart SKODA"/>
    <n v="671.51"/>
    <n v="3.2783243740153574E-2"/>
    <s v="NON"/>
  </r>
  <r>
    <x v="7"/>
    <s v="C"/>
    <x v="2"/>
    <x v="37"/>
    <d v="2026-03-09T00:00:00"/>
    <m/>
    <m/>
    <m/>
    <m/>
    <m/>
    <n v="0"/>
    <s v="LESQU"/>
    <n v="524205"/>
    <n v="4205"/>
    <s v="TMBJR8NX3TY064523"/>
    <s v="HUGEUX JEAN MICHEL "/>
    <s v="OCTAVIA"/>
    <n v="30841.67"/>
    <n v="2391.67"/>
    <n v="33233.339999999997"/>
    <n v="44"/>
    <n v="1289.04"/>
    <n v="35"/>
    <m/>
    <n v="1254.04"/>
    <n v="3.8787554907210656E-2"/>
    <n v="0"/>
    <n v="-3733.33"/>
    <m/>
    <m/>
    <n v="0.1"/>
    <n v="0.1"/>
    <n v="125.404"/>
    <m/>
    <n v="125.404"/>
    <s v="VWB"/>
    <m/>
    <n v="50"/>
    <n v="1"/>
    <n v="1"/>
    <m/>
    <m/>
    <n v="1"/>
    <s v="Valauto Lambersart VW"/>
    <s v="SKODA"/>
    <m/>
    <s v="Valauto Lambersart SKODA"/>
    <n v="1289.04"/>
    <n v="3.8787554907210656E-2"/>
    <s v="NON"/>
  </r>
  <r>
    <x v="7"/>
    <s v="C"/>
    <x v="2"/>
    <x v="13"/>
    <d v="2026-02-09T00:00:00"/>
    <m/>
    <m/>
    <m/>
    <m/>
    <m/>
    <n v="0"/>
    <s v="VSGNI"/>
    <n v="524320"/>
    <n v="4320"/>
    <s v="TMBJB7PSXTT063544"/>
    <s v="INTERNATIONAL BEERS AND"/>
    <s v="KODIAQ"/>
    <n v="40833.33"/>
    <n v="5424.99"/>
    <n v="46258.32"/>
    <n v="20"/>
    <n v="777.48"/>
    <n v="35"/>
    <m/>
    <n v="742.48"/>
    <n v="1.6807354871512845E-2"/>
    <n v="0"/>
    <n v="0"/>
    <m/>
    <m/>
    <n v="0.1"/>
    <n v="0.1"/>
    <n v="74.248000000000005"/>
    <m/>
    <n v="74.248000000000005"/>
    <s v="VWB"/>
    <n v="0"/>
    <n v="20"/>
    <n v="1"/>
    <n v="1"/>
    <m/>
    <m/>
    <n v="1"/>
    <s v="Valauto Lambersart VW"/>
    <s v="SKODA"/>
    <m/>
    <s v="Sociétés NORD"/>
    <n v="777.48"/>
    <n v="1.6807354871512845E-2"/>
    <s v="NON"/>
  </r>
  <r>
    <x v="7"/>
    <s v="C"/>
    <x v="2"/>
    <x v="25"/>
    <d v="2026-01-09T00:00:00"/>
    <m/>
    <m/>
    <m/>
    <s v="x"/>
    <s v="X"/>
    <n v="44777.66"/>
    <s v="VSRPO"/>
    <n v="524323"/>
    <n v="4323"/>
    <s v="TMBNC9NYXTF072017"/>
    <s v="TEMSYS"/>
    <s v="ELROQ"/>
    <n v="30283"/>
    <n v="6225"/>
    <n v="36508"/>
    <n v="74"/>
    <n v="1130.27"/>
    <n v="35.33"/>
    <m/>
    <n v="1094.94"/>
    <n v="3.0959515722581352E-2"/>
    <n v="0"/>
    <n v="0"/>
    <m/>
    <s v="solde client / ok vn payé"/>
    <n v="0.1"/>
    <n v="0.1"/>
    <n v="109.49400000000001"/>
    <m/>
    <n v="109.49400000000001"/>
    <s v="Temsys"/>
    <n v="0"/>
    <m/>
    <n v="0"/>
    <n v="1"/>
    <m/>
    <m/>
    <n v="0"/>
    <s v="Valauto Lambersart VW"/>
    <s v="SKODA"/>
    <m/>
    <s v="Sociétés NORD"/>
    <n v="1130.27"/>
    <n v="3.0959515722581352E-2"/>
    <s v="NON"/>
  </r>
  <r>
    <x v="7"/>
    <s v="C"/>
    <x v="2"/>
    <x v="91"/>
    <d v="2026-05-23T00:00:00"/>
    <m/>
    <m/>
    <m/>
    <m/>
    <m/>
    <n v="0"/>
    <s v="LTHVI"/>
    <n v="524324"/>
    <n v="4324"/>
    <s v="TMBJA8NX6TY093196"/>
    <s v="VAN CALSTER REMI"/>
    <s v="OCTAVIA"/>
    <n v="28993.33"/>
    <n v="1375"/>
    <n v="30368.33"/>
    <n v="31"/>
    <n v="816.67"/>
    <n v="0.01"/>
    <m/>
    <n v="816.66"/>
    <n v="2.689216035257783E-2"/>
    <n v="0"/>
    <n v="-2500"/>
    <m/>
    <m/>
    <n v="0.08"/>
    <n v="7.0000000000000007E-2"/>
    <n v="65.332799999999992"/>
    <m/>
    <n v="65.332799999999992"/>
    <s v="VWB"/>
    <m/>
    <n v="50"/>
    <n v="1"/>
    <n v="1"/>
    <m/>
    <m/>
    <n v="1"/>
    <s v="Valauto Lambersart VW"/>
    <s v="SKODA"/>
    <m/>
    <s v="Valauto Lambersart SKODA"/>
    <n v="816.67"/>
    <n v="2.689216035257783E-2"/>
    <s v="NON"/>
  </r>
  <r>
    <x v="7"/>
    <s v="C"/>
    <x v="2"/>
    <x v="27"/>
    <d v="2026-02-09T00:00:00"/>
    <m/>
    <m/>
    <m/>
    <m/>
    <m/>
    <n v="0"/>
    <s v="LTMEL"/>
    <n v="524331"/>
    <n v="4331"/>
    <s v="TMBJR7NU3T5051496"/>
    <s v="KAPPA DATA FRANCE"/>
    <s v="KAROQ"/>
    <n v="31583.34"/>
    <n v="2083.34"/>
    <n v="33666.68"/>
    <n v="22"/>
    <n v="708.33"/>
    <n v="35"/>
    <m/>
    <n v="673.33"/>
    <n v="2.1039496618021142E-2"/>
    <n v="0"/>
    <n v="0"/>
    <m/>
    <m/>
    <m/>
    <n v="0"/>
    <n v="0"/>
    <m/>
    <n v="0"/>
    <s v="VWB"/>
    <n v="0"/>
    <s v="0"/>
    <n v="1"/>
    <n v="1"/>
    <m/>
    <m/>
    <n v="1"/>
    <s v="Valauto Lambersart VW"/>
    <s v="SKODA"/>
    <m/>
    <s v="Sociétés NORD"/>
    <n v="708.33"/>
    <n v="2.1039496618021142E-2"/>
    <s v="NON"/>
  </r>
  <r>
    <x v="7"/>
    <s v="C"/>
    <x v="2"/>
    <x v="121"/>
    <d v="2026-03-17T00:00:00"/>
    <m/>
    <m/>
    <m/>
    <m/>
    <m/>
    <m/>
    <s v="LESQU"/>
    <n v="524338"/>
    <n v="4338"/>
    <s v="TMBAG8NX5TM040558"/>
    <s v="PICARD BERNARD"/>
    <s v="OCTAVIA"/>
    <n v="28758.34"/>
    <n v="3975"/>
    <n v="32733.34"/>
    <n v="18"/>
    <n v="1969.01"/>
    <n v="35.01"/>
    <m/>
    <n v="1934"/>
    <n v="6.015304273868783E-2"/>
    <n v="0"/>
    <n v="-2500"/>
    <m/>
    <m/>
    <n v="0.1"/>
    <n v="0.1"/>
    <n v="193.4"/>
    <m/>
    <n v="193.4"/>
    <s v=""/>
    <m/>
    <n v="50"/>
    <n v="1"/>
    <n v="1"/>
    <m/>
    <m/>
    <n v="1"/>
    <s v="Valauto Lambersart VW"/>
    <s v="SKODA"/>
    <m/>
    <s v="Valauto Lambersart SKODA"/>
    <n v="1969.01"/>
    <n v="6.015304273868783E-2"/>
    <s v="NON"/>
  </r>
  <r>
    <x v="7"/>
    <s v="C"/>
    <x v="2"/>
    <x v="85"/>
    <d v="2026-05-21T00:00:00"/>
    <m/>
    <m/>
    <m/>
    <m/>
    <m/>
    <n v="0"/>
    <s v="LESQU"/>
    <n v="524345"/>
    <n v="4345"/>
    <s v="TMBEP6PJ1V4009535"/>
    <s v="BLICQ SERGE"/>
    <s v="FABIA"/>
    <n v="19775"/>
    <n v="858.33"/>
    <n v="20633.330000000002"/>
    <n v="29"/>
    <n v="700.51"/>
    <n v="35.01"/>
    <m/>
    <n v="665.5"/>
    <n v="3.3950409361940118E-2"/>
    <n v="0"/>
    <n v="-2550"/>
    <m/>
    <m/>
    <n v="0.1"/>
    <n v="0.1"/>
    <n v="66.55"/>
    <m/>
    <n v="66.55"/>
    <s v="VWB"/>
    <m/>
    <m/>
    <n v="0"/>
    <n v="1"/>
    <m/>
    <m/>
    <n v="0"/>
    <s v="Valauto Lambersart VW"/>
    <s v="SKODA"/>
    <m/>
    <s v="Valauto Lambersart SKODA"/>
    <n v="700.51"/>
    <n v="3.3950409361940118E-2"/>
    <s v="NON"/>
  </r>
  <r>
    <x v="7"/>
    <s v="NP"/>
    <x v="2"/>
    <x v="24"/>
    <d v="2026-02-23T00:00:00"/>
    <m/>
    <m/>
    <m/>
    <s v="x"/>
    <m/>
    <n v="22100"/>
    <s v="VSRPO"/>
    <n v="524358"/>
    <n v="4358"/>
    <s v="TMBJR7NU7T5058225"/>
    <s v="ZARADNY AURELIE"/>
    <s v="KAROQ"/>
    <n v="36458.339999999997"/>
    <n v="1766.67"/>
    <n v="38225.009999999995"/>
    <n v="14"/>
    <n v="990.62"/>
    <n v="35"/>
    <m/>
    <n v="955.62"/>
    <n v="2.5915493547287498E-2"/>
    <n v="0"/>
    <n v="0"/>
    <m/>
    <s v="solde client mq reprise + vétusté"/>
    <n v="0.1"/>
    <n v="0.1"/>
    <n v="95.562000000000012"/>
    <m/>
    <n v="95.562000000000012"/>
    <s v="VWB"/>
    <n v="0"/>
    <n v="20"/>
    <n v="1"/>
    <n v="1"/>
    <m/>
    <m/>
    <n v="1"/>
    <s v="Valauto Lambersart VW"/>
    <s v="SKODA"/>
    <m/>
    <s v="Sociétés NORD"/>
    <n v="990.62"/>
    <n v="2.5915493547287498E-2"/>
    <s v="NON"/>
  </r>
  <r>
    <x v="7"/>
    <s v="C"/>
    <x v="2"/>
    <x v="26"/>
    <d v="2026-02-13T00:00:00"/>
    <m/>
    <m/>
    <m/>
    <m/>
    <m/>
    <n v="0"/>
    <s v="LTHVI"/>
    <n v="524360"/>
    <n v="4360"/>
    <s v="TMBEP6PJ5T4053390"/>
    <s v="CAPELLE PATRICIA"/>
    <s v="FABIA"/>
    <n v="19775"/>
    <n v="708.33"/>
    <n v="20483.330000000002"/>
    <n v="62"/>
    <n v="888.17"/>
    <n v="35"/>
    <m/>
    <n v="853.17"/>
    <n v="4.3360625445179074E-2"/>
    <n v="0"/>
    <n v="-2350"/>
    <m/>
    <m/>
    <n v="7.0000000000000007E-2"/>
    <n v="7.0000000000000007E-2"/>
    <n v="59.721900000000005"/>
    <m/>
    <n v="59.721900000000005"/>
    <s v="VWB"/>
    <m/>
    <n v="50"/>
    <n v="1"/>
    <n v="1"/>
    <m/>
    <m/>
    <n v="1"/>
    <s v="Valauto Lambersart VW"/>
    <s v="SKODA"/>
    <m/>
    <s v="Valauto Lambersart SKODA"/>
    <n v="888.17"/>
    <n v="4.3360625445179074E-2"/>
    <s v="NON"/>
  </r>
  <r>
    <x v="7"/>
    <s v="C"/>
    <x v="2"/>
    <x v="21"/>
    <d v="2026-04-08T00:00:00"/>
    <m/>
    <m/>
    <m/>
    <m/>
    <m/>
    <n v="0"/>
    <s v="VSJTI"/>
    <n v="524362"/>
    <n v="4362"/>
    <s v="TMBJJ7PS6TT505626"/>
    <s v="R.M.H. FRANCE"/>
    <s v="KODIAQ"/>
    <n v="41250"/>
    <n v="8275.01"/>
    <n v="49525.01"/>
    <n v="15"/>
    <n v="1520.74"/>
    <n v="35"/>
    <m/>
    <n v="1485.74"/>
    <n v="3.0706505662492545E-2"/>
    <n v="0"/>
    <n v="0"/>
    <m/>
    <m/>
    <n v="0.1"/>
    <n v="0.1"/>
    <n v="148.57400000000001"/>
    <m/>
    <n v="148.57400000000001"/>
    <s v="VWB"/>
    <n v="0"/>
    <n v="20"/>
    <n v="1"/>
    <n v="1"/>
    <m/>
    <m/>
    <n v="1"/>
    <s v="Valauto Lambersart VW"/>
    <s v="SKODA"/>
    <m/>
    <s v="Sociétés EST"/>
    <n v="1520.74"/>
    <n v="3.0706505662492545E-2"/>
    <s v="NON"/>
  </r>
  <r>
    <x v="7"/>
    <s v="C"/>
    <x v="2"/>
    <x v="32"/>
    <d v="2026-01-08T00:00:00"/>
    <m/>
    <m/>
    <m/>
    <m/>
    <m/>
    <n v="0"/>
    <s v="LESQU"/>
    <n v="524363"/>
    <n v="4363"/>
    <s v="TMBGP6NW9T3062140"/>
    <s v="ADAMKIEWICZ VERONIQUE"/>
    <s v="KAMIQ/YETI"/>
    <n v="23191.67"/>
    <n v="833.33"/>
    <n v="24025"/>
    <n v="56"/>
    <n v="2447.58"/>
    <n v="35"/>
    <m/>
    <n v="2412.58"/>
    <n v="0.10187637877211238"/>
    <n v="0"/>
    <n v="-3766"/>
    <m/>
    <m/>
    <n v="0.13"/>
    <n v="0.13"/>
    <n v="313.6354"/>
    <m/>
    <n v="313.6354"/>
    <s v="VWB"/>
    <m/>
    <n v="50"/>
    <n v="1"/>
    <n v="1"/>
    <m/>
    <m/>
    <n v="1"/>
    <s v="Valauto Lambersart VW"/>
    <s v="SKODA"/>
    <m/>
    <s v="Valauto Lambersart SKODA"/>
    <n v="2447.58"/>
    <n v="0.10187637877211238"/>
    <s v="NON"/>
  </r>
  <r>
    <x v="7"/>
    <s v="C"/>
    <x v="2"/>
    <x v="45"/>
    <d v="2026-06-10T00:00:00"/>
    <m/>
    <m/>
    <m/>
    <m/>
    <m/>
    <n v="0"/>
    <s v="LTHVI"/>
    <n v="524371"/>
    <n v="4371"/>
    <s v="TMBJH7NY7TF198761"/>
    <s v="JEAN NICOLAS"/>
    <s v="ENYAQ"/>
    <n v="38150"/>
    <n v="1041.6600000000001"/>
    <n v="39191.660000000003"/>
    <n v="15"/>
    <n v="1802.75"/>
    <n v="35.01"/>
    <m/>
    <n v="1767.74"/>
    <n v="4.5998306782616502E-2"/>
    <n v="0"/>
    <n v="-3941"/>
    <m/>
    <m/>
    <n v="0.08"/>
    <n v="7.0000000000000007E-2"/>
    <n v="141.41920000000002"/>
    <m/>
    <n v="141.41920000000002"/>
    <s v="VWB"/>
    <m/>
    <m/>
    <n v="0"/>
    <n v="1"/>
    <m/>
    <m/>
    <n v="0"/>
    <s v="Valauto Lambersart VW"/>
    <s v="SKODA"/>
    <m/>
    <s v="Valauto Lambersart SKODA"/>
    <n v="1802.75"/>
    <n v="4.5998306782616502E-2"/>
    <s v="NON"/>
  </r>
  <r>
    <x v="7"/>
    <s v="C"/>
    <x v="2"/>
    <x v="80"/>
    <d v="2026-01-15T00:00:00"/>
    <m/>
    <m/>
    <m/>
    <m/>
    <m/>
    <n v="0"/>
    <s v="LESQU"/>
    <n v="524373"/>
    <n v="4373"/>
    <s v="TMBNG7NY4TF105781"/>
    <s v="VARINOT NICOLAS"/>
    <s v="ELROQ"/>
    <n v="27341.66"/>
    <n v="1158.33"/>
    <n v="28499.989999999998"/>
    <n v="18"/>
    <n v="1158.1600000000001"/>
    <n v="35"/>
    <m/>
    <n v="1123.1600000000001"/>
    <n v="4.063720724112535E-2"/>
    <n v="0"/>
    <n v="-3749"/>
    <m/>
    <m/>
    <n v="7.0000000000000007E-2"/>
    <n v="7.0000000000000007E-2"/>
    <n v="78.621200000000016"/>
    <m/>
    <n v="78.621200000000016"/>
    <s v="VWB"/>
    <m/>
    <m/>
    <n v="0"/>
    <n v="1"/>
    <m/>
    <m/>
    <n v="0"/>
    <s v="Valauto Lambersart VW"/>
    <s v="SKODA"/>
    <m/>
    <s v="Valauto Lambersart SKODA"/>
    <n v="1158.1600000000001"/>
    <n v="4.063720724112535E-2"/>
    <s v="NON"/>
  </r>
  <r>
    <x v="7"/>
    <s v="C"/>
    <x v="2"/>
    <x v="0"/>
    <d v="2026-01-19T00:00:00"/>
    <m/>
    <m/>
    <m/>
    <m/>
    <m/>
    <n v="0"/>
    <s v="LESQU"/>
    <n v="524374"/>
    <n v="4374"/>
    <s v="TMBNC7NY6TF108533"/>
    <s v="BIZEUR JEROME"/>
    <s v="ELROQ"/>
    <n v="30283.33"/>
    <n v="1750"/>
    <n v="32033.33"/>
    <n v="21"/>
    <n v="1317.17"/>
    <n v="35"/>
    <m/>
    <n v="1282.17"/>
    <n v="4.1118734767818396E-2"/>
    <n v="0"/>
    <n v="-3749"/>
    <m/>
    <m/>
    <n v="7.0000000000000007E-2"/>
    <n v="7.0000000000000007E-2"/>
    <n v="89.75190000000002"/>
    <m/>
    <n v="89.75190000000002"/>
    <s v="VWB"/>
    <m/>
    <m/>
    <n v="0"/>
    <n v="1"/>
    <m/>
    <m/>
    <n v="0"/>
    <s v="Valauto Lambersart VW"/>
    <s v="SKODA"/>
    <m/>
    <s v="Valauto Lambersart SKODA"/>
    <n v="1317.17"/>
    <n v="4.1118734767818396E-2"/>
    <s v="NON"/>
  </r>
  <r>
    <x v="7"/>
    <s v="C"/>
    <x v="2"/>
    <x v="41"/>
    <d v="2026-01-23T00:00:00"/>
    <m/>
    <m/>
    <m/>
    <m/>
    <m/>
    <n v="0"/>
    <s v="LTHVI"/>
    <n v="524375"/>
    <n v="4375"/>
    <s v="TMBNC7NY5TF107731"/>
    <s v="RIZKI IMANE"/>
    <s v="ELROQ"/>
    <n v="30283.33"/>
    <n v="1199.99"/>
    <n v="31483.320000000003"/>
    <n v="24"/>
    <n v="1332.2"/>
    <n v="35"/>
    <m/>
    <n v="1297.2"/>
    <n v="4.2314470011421919E-2"/>
    <n v="0"/>
    <n v="-3749"/>
    <m/>
    <m/>
    <n v="7.0000000000000007E-2"/>
    <n v="7.0000000000000007E-2"/>
    <n v="90.804000000000016"/>
    <m/>
    <n v="90.804000000000016"/>
    <s v="VWB"/>
    <m/>
    <m/>
    <n v="0"/>
    <n v="1"/>
    <m/>
    <m/>
    <n v="0"/>
    <s v="Valauto Lambersart VW"/>
    <s v="SKODA"/>
    <m/>
    <s v="Valauto Lambersart SKODA"/>
    <n v="1332.2"/>
    <n v="4.2314470011421919E-2"/>
    <s v="NON"/>
  </r>
  <r>
    <x v="7"/>
    <s v="C"/>
    <x v="2"/>
    <x v="41"/>
    <d v="2026-01-20T00:00:00"/>
    <m/>
    <m/>
    <m/>
    <m/>
    <m/>
    <n v="0"/>
    <s v="LTHVI"/>
    <n v="524376"/>
    <n v="4376"/>
    <s v="TMBNC7NY6TF106314"/>
    <s v="DUBOIS REMI"/>
    <s v="ELROQ"/>
    <n v="30283.33"/>
    <n v="1199.99"/>
    <n v="31483.320000000003"/>
    <n v="24"/>
    <n v="1292.4100000000001"/>
    <n v="35"/>
    <m/>
    <n v="1257.4100000000001"/>
    <n v="4.1050626172843267E-2"/>
    <n v="0"/>
    <n v="-3749"/>
    <m/>
    <m/>
    <n v="7.0000000000000007E-2"/>
    <n v="7.0000000000000007E-2"/>
    <n v="88.01870000000001"/>
    <m/>
    <n v="88.01870000000001"/>
    <s v="VWB"/>
    <m/>
    <n v="50"/>
    <n v="1"/>
    <n v="1"/>
    <m/>
    <m/>
    <n v="1"/>
    <s v="Valauto Lambersart VW"/>
    <s v="SKODA"/>
    <m/>
    <s v="Valauto Lambersart SKODA"/>
    <n v="1292.4100000000001"/>
    <n v="4.1050626172843267E-2"/>
    <s v="NON"/>
  </r>
  <r>
    <x v="7"/>
    <s v="C"/>
    <x v="2"/>
    <x v="0"/>
    <d v="2026-01-17T00:00:00"/>
    <m/>
    <m/>
    <m/>
    <m/>
    <m/>
    <n v="0"/>
    <s v="LESQU"/>
    <n v="524377"/>
    <n v="4377"/>
    <s v="TMBNG7NY6TF108844"/>
    <s v="LEVIVIER JADE"/>
    <s v="ELROQ"/>
    <n v="27341.67"/>
    <n v="1158.33"/>
    <n v="28500"/>
    <n v="21"/>
    <n v="1158.17"/>
    <n v="35"/>
    <m/>
    <n v="1123.17"/>
    <n v="4.0637543859649128E-2"/>
    <n v="0"/>
    <n v="-3749"/>
    <m/>
    <m/>
    <n v="7.0000000000000007E-2"/>
    <n v="7.0000000000000007E-2"/>
    <n v="78.621900000000011"/>
    <m/>
    <n v="78.621900000000011"/>
    <s v="VWB"/>
    <m/>
    <m/>
    <n v="0"/>
    <n v="1"/>
    <m/>
    <m/>
    <n v="0"/>
    <s v="Valauto Lambersart VW"/>
    <s v="SKODA"/>
    <m/>
    <s v="Valauto Lambersart SKODA"/>
    <n v="1158.17"/>
    <n v="4.0637543859649128E-2"/>
    <s v="NON"/>
  </r>
  <r>
    <x v="7"/>
    <s v="C"/>
    <x v="2"/>
    <x v="80"/>
    <d v="2026-01-13T00:00:00"/>
    <m/>
    <m/>
    <m/>
    <m/>
    <m/>
    <n v="0"/>
    <s v="LESQU"/>
    <n v="524381"/>
    <n v="4381"/>
    <s v="TMBNC7NY3TF106335"/>
    <s v="CUFFARO OPHILIE"/>
    <s v="ELROQ"/>
    <n v="30283.33"/>
    <n v="1158.33"/>
    <n v="31441.660000000003"/>
    <n v="18"/>
    <n v="1290.54"/>
    <n v="35"/>
    <m/>
    <n v="1255.54"/>
    <n v="4.1045542760782983E-2"/>
    <n v="0"/>
    <n v="-3749"/>
    <m/>
    <m/>
    <n v="7.0000000000000007E-2"/>
    <n v="7.0000000000000007E-2"/>
    <n v="87.887800000000013"/>
    <m/>
    <n v="87.887800000000013"/>
    <s v="VWB"/>
    <m/>
    <m/>
    <n v="0"/>
    <n v="1"/>
    <m/>
    <m/>
    <n v="0"/>
    <s v="Valauto Lambersart VW"/>
    <s v="SKODA"/>
    <m/>
    <s v="Valauto Lambersart SKODA"/>
    <n v="1290.54"/>
    <n v="4.1045542760782983E-2"/>
    <s v="NON"/>
  </r>
  <r>
    <x v="7"/>
    <s v="C"/>
    <x v="2"/>
    <x v="94"/>
    <d v="2026-01-23T00:00:00"/>
    <m/>
    <m/>
    <m/>
    <m/>
    <m/>
    <n v="0"/>
    <s v="LTHVI"/>
    <n v="524387"/>
    <n v="4387"/>
    <s v="TMBNC7NY6TF107723"/>
    <s v="ANDRIEUX OLIVIER"/>
    <s v="ELROQ"/>
    <n v="30283.33"/>
    <n v="1199.99"/>
    <n v="31483.320000000003"/>
    <n v="27"/>
    <n v="1292.4100000000001"/>
    <n v="35"/>
    <m/>
    <n v="1257.4100000000001"/>
    <n v="4.1050626172843267E-2"/>
    <n v="0"/>
    <n v="-3749"/>
    <m/>
    <m/>
    <n v="7.0000000000000007E-2"/>
    <n v="7.0000000000000007E-2"/>
    <n v="88.01870000000001"/>
    <m/>
    <n v="88.01870000000001"/>
    <s v="VWB"/>
    <m/>
    <m/>
    <n v="0"/>
    <n v="1"/>
    <m/>
    <m/>
    <n v="0"/>
    <s v="Valauto Lambersart VW"/>
    <s v="SKODA"/>
    <m/>
    <s v="Valauto Lambersart SKODA"/>
    <n v="1292.4100000000001"/>
    <n v="4.1050626172843267E-2"/>
    <s v="NON"/>
  </r>
  <r>
    <x v="7"/>
    <s v="C"/>
    <x v="2"/>
    <x v="100"/>
    <d v="2026-01-30T00:00:00"/>
    <m/>
    <m/>
    <m/>
    <m/>
    <m/>
    <n v="0"/>
    <s v="LTHVI"/>
    <n v="524393"/>
    <n v="4393"/>
    <s v="TMBGP6NWXT3073793"/>
    <s v="VERESSE SEBASTIEN"/>
    <s v="KAMIQ/YETI"/>
    <n v="23191.67"/>
    <n v="833.33"/>
    <n v="24025"/>
    <n v="57"/>
    <n v="777.75"/>
    <n v="35"/>
    <m/>
    <n v="742.75"/>
    <n v="3.2372528616024972E-2"/>
    <n v="0"/>
    <n v="-3100"/>
    <m/>
    <m/>
    <n v="7.0000000000000007E-2"/>
    <n v="7.0000000000000007E-2"/>
    <n v="51.992500000000007"/>
    <m/>
    <n v="51.992500000000007"/>
    <s v="VWB"/>
    <m/>
    <n v="50"/>
    <n v="1"/>
    <n v="1"/>
    <m/>
    <m/>
    <n v="1"/>
    <s v="Valauto Lambersart VW"/>
    <s v="SKODA"/>
    <m/>
    <s v="Valauto Lambersart SKODA"/>
    <n v="777.75"/>
    <n v="3.2372528616024972E-2"/>
    <s v="NON"/>
  </r>
  <r>
    <x v="7"/>
    <s v="C"/>
    <x v="2"/>
    <x v="84"/>
    <d v="2026-05-26T00:00:00"/>
    <m/>
    <m/>
    <m/>
    <m/>
    <m/>
    <m/>
    <s v="LTHVI"/>
    <n v="524394"/>
    <n v="4394"/>
    <s v="TMBNC7NY3TF089360"/>
    <s v="GOEMINE ERIC"/>
    <s v="ELROQ"/>
    <n v="31091.66"/>
    <n v="1199.99"/>
    <n v="32291.65"/>
    <n v="183"/>
    <n v="2175.4"/>
    <n v="35.01"/>
    <m/>
    <n v="2140.39"/>
    <n v="6.7367260576650614E-2"/>
    <n v="-4138.33"/>
    <n v="0"/>
    <m/>
    <m/>
    <n v="0.12"/>
    <n v="0.12"/>
    <n v="256.84679999999997"/>
    <m/>
    <n v="256.84679999999997"/>
    <s v="VWB"/>
    <m/>
    <n v="50"/>
    <n v="1"/>
    <n v="1"/>
    <m/>
    <m/>
    <n v="1"/>
    <s v="Valauto Lambersart VW"/>
    <s v="SKODA"/>
    <m/>
    <s v="Valauto Lambersart SKODA"/>
    <n v="2175.4"/>
    <n v="6.7367260576650614E-2"/>
    <s v="NON"/>
  </r>
  <r>
    <x v="7"/>
    <s v="C"/>
    <x v="2"/>
    <x v="26"/>
    <d v="2026-02-16T00:00:00"/>
    <m/>
    <m/>
    <m/>
    <m/>
    <m/>
    <n v="0"/>
    <s v="VSGNI"/>
    <n v="524395"/>
    <n v="4395"/>
    <s v="TMBNC7NY6TF090888"/>
    <s v="NODELINK"/>
    <s v="ELROQ"/>
    <n v="30633.33"/>
    <n v="741.66"/>
    <n v="31374.99"/>
    <n v="78"/>
    <n v="976.24"/>
    <n v="35"/>
    <m/>
    <n v="941.24"/>
    <n v="3.111522904071045E-2"/>
    <n v="0"/>
    <n v="0"/>
    <m/>
    <m/>
    <n v="0.1"/>
    <n v="0.1"/>
    <n v="94.124000000000009"/>
    <m/>
    <n v="94.124000000000009"/>
    <s v="VWB"/>
    <n v="0"/>
    <n v="20"/>
    <n v="1"/>
    <n v="1"/>
    <m/>
    <m/>
    <n v="1"/>
    <s v="Valauto Lambersart VW"/>
    <s v="SKODA"/>
    <m/>
    <s v="Sociétés NORD"/>
    <n v="976.24"/>
    <n v="3.111522904071045E-2"/>
    <s v="NON"/>
  </r>
  <r>
    <x v="7"/>
    <s v="C"/>
    <x v="2"/>
    <x v="86"/>
    <d v="2026-04-24T00:00:00"/>
    <m/>
    <m/>
    <m/>
    <m/>
    <m/>
    <n v="0"/>
    <s v="VSGNI"/>
    <n v="524396"/>
    <n v="4396"/>
    <s v="TMBJR8NX0TY085376"/>
    <s v="EVIDENCE DEVELOPPEMENT FONCIER"/>
    <s v="OCTAVIA"/>
    <n v="30841.67"/>
    <n v="2716.67"/>
    <n v="33558.339999999997"/>
    <n v="36"/>
    <n v="1285.5"/>
    <n v="35.01"/>
    <m/>
    <n v="1250.49"/>
    <n v="3.8306423976871326E-2"/>
    <n v="0"/>
    <n v="0"/>
    <m/>
    <m/>
    <n v="0.1"/>
    <n v="0.1"/>
    <n v="125.04900000000001"/>
    <m/>
    <n v="125.04900000000001"/>
    <s v=""/>
    <n v="0"/>
    <n v="20"/>
    <n v="1"/>
    <n v="1"/>
    <m/>
    <m/>
    <n v="1"/>
    <s v="Valauto Lambersart VW"/>
    <s v="SKODA"/>
    <m/>
    <s v="Sociétés NORD"/>
    <n v="1285.5"/>
    <n v="3.8306423976871326E-2"/>
    <s v="NON"/>
  </r>
  <r>
    <x v="7"/>
    <s v="C"/>
    <x v="2"/>
    <x v="106"/>
    <d v="2026-03-28T00:00:00"/>
    <m/>
    <m/>
    <m/>
    <m/>
    <m/>
    <n v="0"/>
    <s v="LESQU"/>
    <n v="524400"/>
    <n v="4400"/>
    <s v="TMBJW7PS8TT087510"/>
    <s v="SQUEDIN THOMAS"/>
    <s v="KODIAQ"/>
    <n v="46641.66"/>
    <n v="3224.99"/>
    <n v="49866.65"/>
    <n v="12"/>
    <n v="1069.68"/>
    <n v="35.01"/>
    <m/>
    <n v="1034.67"/>
    <n v="2.1450809308425571E-2"/>
    <n v="0"/>
    <n v="-4716"/>
    <m/>
    <m/>
    <n v="0.1"/>
    <n v="0.1"/>
    <n v="103.46700000000001"/>
    <m/>
    <n v="103.46700000000001"/>
    <s v=""/>
    <m/>
    <n v="50"/>
    <n v="1"/>
    <n v="1"/>
    <m/>
    <m/>
    <n v="1"/>
    <s v="Valauto Lambersart VW"/>
    <s v="SKODA"/>
    <m/>
    <s v="Valauto Lambersart SKODA"/>
    <n v="1069.68"/>
    <n v="2.1450809308425571E-2"/>
    <s v="NON"/>
  </r>
  <r>
    <x v="7"/>
    <s v="C"/>
    <x v="2"/>
    <x v="12"/>
    <d v="2026-05-07T00:00:00"/>
    <m/>
    <m/>
    <m/>
    <m/>
    <m/>
    <n v="0"/>
    <s v="LESQU"/>
    <n v="524407"/>
    <n v="4407"/>
    <s v="TMBGR6NWXT3135039"/>
    <s v="BITAM CONSTANCE"/>
    <s v="KAMIQ/YETI"/>
    <n v="25350"/>
    <n v="1175"/>
    <n v="26525"/>
    <n v="15"/>
    <n v="1035.43"/>
    <n v="35.01"/>
    <m/>
    <n v="1000.4200000000001"/>
    <n v="3.9036003770028277E-2"/>
    <n v="0"/>
    <n v="-3916"/>
    <m/>
    <m/>
    <n v="0.1"/>
    <n v="0.1"/>
    <n v="100.04200000000002"/>
    <m/>
    <n v="100.04200000000002"/>
    <s v=""/>
    <m/>
    <n v="50"/>
    <n v="1"/>
    <n v="1"/>
    <m/>
    <m/>
    <n v="1"/>
    <s v="Valauto Lambersart VW"/>
    <s v="SKODA"/>
    <m/>
    <s v="Valauto Lambersart SKODA"/>
    <n v="1035.43"/>
    <n v="3.9036003770028277E-2"/>
    <s v="NON"/>
  </r>
  <r>
    <x v="7"/>
    <s v="C"/>
    <x v="2"/>
    <x v="28"/>
    <d v="2026-06-19T00:00:00"/>
    <m/>
    <m/>
    <m/>
    <m/>
    <m/>
    <n v="0"/>
    <s v="LESQU"/>
    <n v="524408"/>
    <n v="4408"/>
    <s v="TMBLN9PS9TT115757"/>
    <s v="DUDICOURT GABRIEL"/>
    <s v="KODIAQ"/>
    <n v="45575"/>
    <n v="11400"/>
    <n v="56975"/>
    <n v="15"/>
    <n v="3009.46"/>
    <n v="35.01"/>
    <m/>
    <n v="2974.45"/>
    <n v="5.2820710838086878E-2"/>
    <n v="0"/>
    <n v="-3400"/>
    <m/>
    <m/>
    <n v="0.1"/>
    <n v="0.1"/>
    <n v="297.44499999999999"/>
    <m/>
    <n v="297.44499999999999"/>
    <s v=""/>
    <m/>
    <n v="50"/>
    <n v="1"/>
    <n v="1"/>
    <m/>
    <m/>
    <n v="1"/>
    <s v="Valauto Lambersart VW"/>
    <s v="SKODA"/>
    <m/>
    <s v="Valauto Lambersart SKODA"/>
    <n v="3009.46"/>
    <n v="5.2820710838086878E-2"/>
    <s v="NON"/>
  </r>
  <r>
    <x v="7"/>
    <s v="NP"/>
    <x v="2"/>
    <x v="26"/>
    <d v="2026-02-16T00:00:00"/>
    <m/>
    <m/>
    <m/>
    <s v="x"/>
    <m/>
    <n v="503005.87"/>
    <s v="LTMEL"/>
    <n v="524414"/>
    <n v="4414"/>
    <s v="TMBAA8NX1TM036055"/>
    <s v="DLM - CPTE"/>
    <s v="OCTAVIA"/>
    <n v="28175"/>
    <n v="691.67"/>
    <n v="28866.67"/>
    <n v="7"/>
    <n v="1189.6600000000001"/>
    <n v="35"/>
    <m/>
    <n v="1154.6600000000001"/>
    <n v="4.1212235425838871E-2"/>
    <n v="0"/>
    <n v="-1443.33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1189.6600000000001"/>
    <n v="4.1212235425838871E-2"/>
    <s v="NON"/>
  </r>
  <r>
    <x v="7"/>
    <s v="C"/>
    <x v="2"/>
    <x v="104"/>
    <d v="2026-02-04T00:00:00"/>
    <m/>
    <m/>
    <m/>
    <m/>
    <m/>
    <n v="0"/>
    <s v="LESQU"/>
    <n v="524422"/>
    <n v="4422"/>
    <s v="TMBJA8NX3TY053075"/>
    <s v="STUDIO TOVAR"/>
    <s v="OCTAVIA"/>
    <n v="28958.34"/>
    <n v="3783.34"/>
    <n v="32741.68"/>
    <n v="5"/>
    <n v="1433.25"/>
    <n v="35"/>
    <m/>
    <n v="1398.25"/>
    <n v="4.3774479501357294E-2"/>
    <n v="0"/>
    <n v="-416"/>
    <m/>
    <m/>
    <n v="0.1"/>
    <n v="0.1"/>
    <n v="139.82500000000002"/>
    <m/>
    <n v="139.82500000000002"/>
    <s v="VWB"/>
    <m/>
    <n v="50"/>
    <n v="1"/>
    <n v="1"/>
    <m/>
    <m/>
    <n v="1"/>
    <s v="Valauto Lambersart VW"/>
    <s v="SKODA"/>
    <m/>
    <s v="Valauto Lambersart SKODA"/>
    <n v="1433.25"/>
    <n v="4.3774479501357294E-2"/>
    <s v="NON"/>
  </r>
  <r>
    <x v="7"/>
    <s v="C"/>
    <x v="2"/>
    <x v="10"/>
    <d v="2026-04-30T00:00:00"/>
    <m/>
    <m/>
    <m/>
    <m/>
    <m/>
    <n v="0"/>
    <s v="LESQU"/>
    <n v="524426"/>
    <n v="4426"/>
    <s v="TMBGR6NW5T3134025"/>
    <s v="VERDOY SANDRINE"/>
    <s v="KAMIQ/YETI"/>
    <n v="23991.67"/>
    <n v="2416.67"/>
    <n v="26408.339999999997"/>
    <n v="15"/>
    <n v="758.52"/>
    <n v="35.01"/>
    <m/>
    <n v="723.51"/>
    <n v="2.8722744405744551E-2"/>
    <n v="0"/>
    <n v="-3916"/>
    <m/>
    <m/>
    <n v="0.1"/>
    <n v="0.1"/>
    <n v="72.350999999999999"/>
    <m/>
    <n v="72.350999999999999"/>
    <s v=""/>
    <m/>
    <n v="50"/>
    <n v="1"/>
    <n v="1"/>
    <m/>
    <m/>
    <n v="1"/>
    <s v="Valauto Lambersart VW"/>
    <s v="SKODA"/>
    <m/>
    <s v="Valauto Lambersart SKODA"/>
    <n v="758.52"/>
    <n v="2.8722744405744551E-2"/>
    <s v="NON"/>
  </r>
  <r>
    <x v="7"/>
    <s v="C"/>
    <x v="2"/>
    <x v="8"/>
    <d v="2026-02-11T00:00:00"/>
    <m/>
    <m/>
    <m/>
    <m/>
    <m/>
    <n v="0"/>
    <s v="VRTVA"/>
    <n v="524438"/>
    <n v="4438"/>
    <s v="TMBNC7NYXTF109992"/>
    <s v="DC SHOP"/>
    <s v="ELROQ"/>
    <n v="31841.67"/>
    <n v="741.66"/>
    <n v="32583.329999999998"/>
    <n v="47"/>
    <n v="2511.46"/>
    <n v="35"/>
    <m/>
    <n v="2476.46"/>
    <n v="7.7078064151208617E-2"/>
    <n v="-3921.88"/>
    <n v="0"/>
    <m/>
    <m/>
    <n v="0.12"/>
    <n v="0.12"/>
    <n v="297.17520000000002"/>
    <m/>
    <n v="297.17520000000002"/>
    <s v=""/>
    <n v="0"/>
    <n v="20"/>
    <n v="1"/>
    <n v="1"/>
    <m/>
    <m/>
    <n v="1"/>
    <s v="Valauto Lambersart VW"/>
    <s v="SKODA"/>
    <m/>
    <s v="Valauto PRO NORD"/>
    <n v="2511.46"/>
    <n v="7.7078064151208617E-2"/>
    <s v="NON"/>
  </r>
  <r>
    <x v="7"/>
    <s v="C"/>
    <x v="2"/>
    <x v="16"/>
    <d v="2026-02-11T00:00:00"/>
    <m/>
    <m/>
    <m/>
    <m/>
    <m/>
    <n v="0"/>
    <s v="LTHVI"/>
    <n v="524441"/>
    <n v="4441"/>
    <s v="TMBEE6PJ7T4060556"/>
    <s v="ISLIC SANDY"/>
    <s v="FABIA"/>
    <n v="18775"/>
    <n v="708.33"/>
    <n v="19483.330000000002"/>
    <n v="41"/>
    <n v="778.17"/>
    <n v="35"/>
    <m/>
    <n v="743.17"/>
    <n v="3.9940297680119356E-2"/>
    <n v="0"/>
    <n v="-2350"/>
    <m/>
    <m/>
    <n v="7.0000000000000007E-2"/>
    <n v="7.0000000000000007E-2"/>
    <n v="52.021900000000002"/>
    <m/>
    <n v="52.021900000000002"/>
    <s v="VWB"/>
    <m/>
    <s v="0"/>
    <n v="1"/>
    <n v="1"/>
    <m/>
    <m/>
    <n v="1"/>
    <s v="Valauto Lambersart VW"/>
    <s v="SKODA"/>
    <m/>
    <s v="Valauto Lambersart SKODA"/>
    <n v="778.17"/>
    <n v="3.9940297680119356E-2"/>
    <s v="NON"/>
  </r>
  <r>
    <x v="7"/>
    <s v="C"/>
    <x v="2"/>
    <x v="99"/>
    <d v="2026-05-18T00:00:00"/>
    <m/>
    <m/>
    <m/>
    <m/>
    <m/>
    <n v="0"/>
    <s v="LESQU"/>
    <n v="524444"/>
    <n v="4444"/>
    <s v="TMBJW7PS1TT104681"/>
    <s v="MEJOR EMMANUEL"/>
    <s v="KODIAQ"/>
    <n v="43308.33"/>
    <n v="4483.34"/>
    <n v="47791.67"/>
    <n v="10"/>
    <n v="2724.41"/>
    <n v="34.99"/>
    <m/>
    <n v="2689.42"/>
    <n v="5.7005959406733434E-2"/>
    <n v="0"/>
    <n v="-4749"/>
    <m/>
    <m/>
    <n v="0.1"/>
    <n v="0.1"/>
    <n v="268.94200000000001"/>
    <m/>
    <n v="268.94200000000001"/>
    <s v="VWB"/>
    <m/>
    <n v="50"/>
    <n v="1"/>
    <n v="1"/>
    <m/>
    <m/>
    <n v="1"/>
    <s v="Valauto Lambersart VW"/>
    <s v="SKODA"/>
    <m/>
    <s v="Valauto Lambersart SKODA"/>
    <n v="2724.41"/>
    <n v="5.7005959406733434E-2"/>
    <s v="NON"/>
  </r>
  <r>
    <x v="7"/>
    <s v="C"/>
    <x v="2"/>
    <x v="89"/>
    <d v="2026-06-12T00:00:00"/>
    <m/>
    <m/>
    <m/>
    <m/>
    <m/>
    <n v="0"/>
    <s v="LESQU"/>
    <n v="524451"/>
    <n v="4451"/>
    <s v="TMBEP6PJ5T4059917"/>
    <s v="REINE DIT REINETTE DIMITRI"/>
    <s v="FABIA"/>
    <n v="19775"/>
    <n v="2366.66"/>
    <n v="22141.66"/>
    <n v="168"/>
    <n v="823.84"/>
    <n v="35.01"/>
    <m/>
    <n v="788.83"/>
    <n v="3.7207689035058798E-2"/>
    <n v="0"/>
    <n v="-2550"/>
    <m/>
    <m/>
    <n v="0.12"/>
    <n v="0.12"/>
    <n v="94.659599999999998"/>
    <m/>
    <n v="94.659599999999998"/>
    <s v="VWB"/>
    <m/>
    <n v="50"/>
    <n v="1"/>
    <n v="1"/>
    <m/>
    <m/>
    <n v="1"/>
    <s v="Valauto Lambersart VW"/>
    <s v="SKODA"/>
    <m/>
    <s v="Valauto Lambersart SKODA"/>
    <n v="823.84"/>
    <n v="3.7207689035058798E-2"/>
    <s v="NON"/>
  </r>
  <r>
    <x v="7"/>
    <s v="C"/>
    <x v="2"/>
    <x v="27"/>
    <d v="2026-02-10T00:00:00"/>
    <m/>
    <m/>
    <m/>
    <m/>
    <m/>
    <n v="0"/>
    <s v="VSGNI"/>
    <n v="524454"/>
    <n v="4454"/>
    <s v="TMBGR6NW2T3088850"/>
    <s v="ACFLAM"/>
    <s v="KAMIQ/YETI"/>
    <n v="25350"/>
    <n v="375"/>
    <n v="25725"/>
    <n v="22"/>
    <n v="806.75"/>
    <n v="35"/>
    <m/>
    <n v="771.75"/>
    <n v="3.1360544217687074E-2"/>
    <n v="0"/>
    <n v="0"/>
    <m/>
    <m/>
    <n v="0.1"/>
    <n v="0.1"/>
    <n v="77.175000000000011"/>
    <m/>
    <n v="77.175000000000011"/>
    <s v="VWB"/>
    <n v="0"/>
    <n v="20"/>
    <n v="1"/>
    <n v="1"/>
    <m/>
    <m/>
    <n v="1"/>
    <s v="Valauto Lambersart VW"/>
    <s v="SKODA"/>
    <m/>
    <s v="Sociétés NORD"/>
    <n v="806.75"/>
    <n v="3.1360544217687074E-2"/>
    <s v="NON"/>
  </r>
  <r>
    <x v="7"/>
    <s v="C"/>
    <x v="2"/>
    <x v="48"/>
    <d v="2026-05-20T00:00:00"/>
    <m/>
    <m/>
    <m/>
    <m/>
    <m/>
    <n v="0"/>
    <s v="VSRPO"/>
    <n v="524466"/>
    <n v="4466"/>
    <s v="TMBEP6PJ9T4077045"/>
    <s v="EURL AUTO ECOLE DAVID BOGAERT"/>
    <s v="FABIA"/>
    <n v="19775"/>
    <n v="2125"/>
    <n v="21900"/>
    <n v="74"/>
    <n v="788.83"/>
    <n v="35.01"/>
    <m/>
    <n v="753.82"/>
    <n v="3.601963470319635E-2"/>
    <n v="0"/>
    <n v="0"/>
    <m/>
    <m/>
    <n v="0.1"/>
    <n v="0.1"/>
    <n v="75.382000000000005"/>
    <m/>
    <n v="75.382000000000005"/>
    <s v="VWB"/>
    <n v="0"/>
    <n v="20"/>
    <n v="1"/>
    <n v="1"/>
    <m/>
    <m/>
    <n v="1"/>
    <s v="Valauto Lambersart VW"/>
    <s v="SKODA"/>
    <m/>
    <s v="Sociétés NORD"/>
    <n v="788.83"/>
    <n v="3.601963470319635E-2"/>
    <s v="NON"/>
  </r>
  <r>
    <x v="7"/>
    <s v="C"/>
    <x v="2"/>
    <x v="112"/>
    <d v="2026-05-12T00:00:00"/>
    <m/>
    <m/>
    <m/>
    <m/>
    <m/>
    <n v="0"/>
    <s v="VSRPO"/>
    <n v="524473"/>
    <n v="4473"/>
    <s v="TMBJW9PS8TT104771"/>
    <s v="SAVOURAT JUSTIN"/>
    <s v="KODIAQ"/>
    <n v="42666.66"/>
    <n v="3908.33"/>
    <n v="46574.990000000005"/>
    <n v="13"/>
    <n v="670.9"/>
    <n v="35"/>
    <m/>
    <n v="635.9"/>
    <n v="1.4404726656946139E-2"/>
    <n v="0"/>
    <n v="0"/>
    <m/>
    <m/>
    <n v="0.1"/>
    <n v="0.1"/>
    <n v="63.59"/>
    <m/>
    <n v="63.59"/>
    <s v="VWB"/>
    <m/>
    <n v="20"/>
    <n v="1"/>
    <n v="1"/>
    <m/>
    <m/>
    <n v="1"/>
    <s v="Valauto Lambersart VW"/>
    <s v="SKODA"/>
    <m/>
    <s v="Sociétés NORD"/>
    <n v="670.9"/>
    <n v="1.4404726656946139E-2"/>
    <s v="NON"/>
  </r>
  <r>
    <x v="7"/>
    <s v="C"/>
    <x v="2"/>
    <x v="114"/>
    <d v="2026-03-05T00:00:00"/>
    <m/>
    <m/>
    <m/>
    <m/>
    <m/>
    <n v="0"/>
    <s v="VSGNI"/>
    <n v="524474"/>
    <n v="4474"/>
    <s v="TMBGR6NW8T3096709"/>
    <s v="PENARD'S WINE &amp; PARTNERS"/>
    <s v="KAMIQ/YETI"/>
    <n v="25350"/>
    <n v="1705"/>
    <n v="27055"/>
    <n v="14"/>
    <n v="790.01"/>
    <n v="35"/>
    <m/>
    <n v="755.01"/>
    <n v="2.9200147846978376E-2"/>
    <n v="0"/>
    <n v="0"/>
    <m/>
    <m/>
    <n v="0.1"/>
    <n v="0.1"/>
    <n v="75.501000000000005"/>
    <m/>
    <n v="75.501000000000005"/>
    <s v="VWB"/>
    <n v="0"/>
    <n v="20"/>
    <n v="1"/>
    <n v="1"/>
    <m/>
    <m/>
    <n v="1"/>
    <s v="Valauto Lambersart VW"/>
    <s v="SKODA"/>
    <m/>
    <s v="Sociétés NORD"/>
    <n v="790.01"/>
    <n v="2.9200147846978376E-2"/>
    <s v="NON"/>
  </r>
  <r>
    <x v="7"/>
    <s v="C"/>
    <x v="2"/>
    <x v="123"/>
    <d v="2026-03-05T00:00:00"/>
    <m/>
    <m/>
    <m/>
    <m/>
    <m/>
    <n v="0"/>
    <s v="VRGWI"/>
    <n v="524476"/>
    <n v="4476"/>
    <s v="TMBGR6NW4T3094844"/>
    <s v="PENARD'S WINE &amp; PARTNERS"/>
    <s v="KAMIQ/YETI"/>
    <n v="25350"/>
    <n v="1705"/>
    <n v="27055"/>
    <n v="20"/>
    <n v="790.01"/>
    <n v="35"/>
    <m/>
    <n v="755.01"/>
    <n v="2.9200147846978376E-2"/>
    <n v="0"/>
    <n v="0"/>
    <m/>
    <m/>
    <n v="0.1"/>
    <n v="0.1"/>
    <n v="75.501000000000005"/>
    <m/>
    <n v="75.501000000000005"/>
    <s v="VWB"/>
    <n v="0"/>
    <m/>
    <n v="0"/>
    <n v="1"/>
    <m/>
    <m/>
    <n v="0"/>
    <s v="Valauto Lambersart VW"/>
    <s v="SKODA"/>
    <m/>
    <s v="Valauto PRO NORD"/>
    <n v="790.01"/>
    <n v="2.9200147846978376E-2"/>
    <s v="NON"/>
  </r>
  <r>
    <x v="7"/>
    <s v="C"/>
    <x v="2"/>
    <x v="54"/>
    <d v="2026-02-25T00:00:00"/>
    <m/>
    <m/>
    <m/>
    <m/>
    <m/>
    <m/>
    <s v="VRGWI"/>
    <n v="524477"/>
    <n v="4477"/>
    <s v="TMBGR6NW9T3094113"/>
    <s v="PENARD'S WINE &amp; PARTNERS"/>
    <s v="KAMIQ/YETI"/>
    <n v="25350"/>
    <n v="1705"/>
    <n v="27055"/>
    <n v="13"/>
    <n v="790.01"/>
    <n v="35"/>
    <m/>
    <n v="755.01"/>
    <n v="2.9200147846978376E-2"/>
    <n v="0"/>
    <n v="0"/>
    <m/>
    <m/>
    <n v="0.1"/>
    <n v="0.1"/>
    <n v="75.501000000000005"/>
    <m/>
    <n v="75.501000000000005"/>
    <s v="VWB"/>
    <n v="0"/>
    <n v="20"/>
    <n v="1"/>
    <n v="1"/>
    <m/>
    <m/>
    <n v="1"/>
    <s v="Valauto Lambersart VW"/>
    <s v="SKODA"/>
    <m/>
    <s v="Valauto PRO NORD"/>
    <n v="790.01"/>
    <n v="2.9200147846978376E-2"/>
    <s v="NON"/>
  </r>
  <r>
    <x v="7"/>
    <s v="C"/>
    <x v="2"/>
    <x v="15"/>
    <d v="2026-04-09T00:00:00"/>
    <m/>
    <m/>
    <m/>
    <m/>
    <m/>
    <n v="0"/>
    <s v="LTMEL"/>
    <n v="524478"/>
    <n v="4478"/>
    <s v="TMBNC7NY8TF159628"/>
    <s v="MY AVOCAT"/>
    <s v="ELROQ"/>
    <n v="30283.33"/>
    <n v="2208.33"/>
    <n v="32491.660000000003"/>
    <n v="11"/>
    <n v="522.36"/>
    <n v="35"/>
    <m/>
    <n v="487.36"/>
    <n v="1.6076740923670872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522.36"/>
    <n v="1.6076740923670872E-2"/>
    <s v="NON"/>
  </r>
  <r>
    <x v="7"/>
    <s v="C"/>
    <x v="2"/>
    <x v="109"/>
    <d v="2026-04-15T00:00:00"/>
    <m/>
    <m/>
    <m/>
    <m/>
    <m/>
    <n v="0"/>
    <s v="VSGNI"/>
    <n v="524479"/>
    <n v="4479"/>
    <s v="TMBJR7NU2T5072095"/>
    <s v="HDF CARRELAGE"/>
    <s v="KAROQ"/>
    <n v="36458.339999999997"/>
    <n v="0"/>
    <n v="36458.339999999997"/>
    <n v="13"/>
    <n v="1607.92"/>
    <n v="35"/>
    <m/>
    <n v="1572.92"/>
    <n v="4.4102940506890884E-2"/>
    <n v="0"/>
    <n v="-625"/>
    <m/>
    <m/>
    <n v="0.1"/>
    <n v="0.1"/>
    <n v="157.29200000000003"/>
    <m/>
    <n v="157.29200000000003"/>
    <s v="VWB"/>
    <n v="0"/>
    <n v="20"/>
    <n v="1"/>
    <n v="1"/>
    <m/>
    <m/>
    <n v="1"/>
    <s v="Valauto Lambersart VW"/>
    <s v="SKODA"/>
    <m/>
    <s v="Sociétés NORD"/>
    <n v="1607.92"/>
    <n v="4.4102940506890884E-2"/>
    <s v="NON"/>
  </r>
  <r>
    <x v="1"/>
    <s v="C"/>
    <x v="0"/>
    <x v="46"/>
    <d v="2026-05-04T00:00:00"/>
    <m/>
    <m/>
    <m/>
    <m/>
    <m/>
    <n v="0"/>
    <s v="RXNTA"/>
    <n v="524525"/>
    <n v="4525"/>
    <s v="WVWZZZAW3TU039893"/>
    <s v="LECOMPTE  CECILE"/>
    <s v="POLO"/>
    <n v="23014"/>
    <n v="854.16"/>
    <n v="23868.16"/>
    <n v="80"/>
    <n v="593.27"/>
    <n v="95"/>
    <m/>
    <n v="498.27"/>
    <n v="2.485612632058776E-2"/>
    <n v="0"/>
    <n v="-2356.67"/>
    <m/>
    <m/>
    <n v="0.12"/>
    <n v="0.13"/>
    <n v="59.792399999999994"/>
    <m/>
    <n v="59.792399999999994"/>
    <s v="VWB"/>
    <n v="30"/>
    <n v="0"/>
    <n v="0"/>
    <n v="1"/>
    <m/>
    <m/>
    <n v="0"/>
    <s v="Valauto Roncq"/>
    <s v="VOLKSWAGEN"/>
    <m/>
    <s v="Valauto Roubaix"/>
    <n v="593.27"/>
    <n v="2.485612632058776E-2"/>
    <s v="NON"/>
  </r>
  <r>
    <x v="1"/>
    <s v="C"/>
    <x v="0"/>
    <x v="87"/>
    <d v="2026-01-29T00:00:00"/>
    <m/>
    <m/>
    <m/>
    <m/>
    <m/>
    <m/>
    <s v="RQCSA"/>
    <n v="524534"/>
    <n v="4534"/>
    <s v="WVWZZZAW7SU072751"/>
    <s v="DUTILLEUL JEAN PIERRE"/>
    <s v="POLO"/>
    <n v="20839"/>
    <n v="-54.17"/>
    <n v="20784.830000000002"/>
    <n v="176"/>
    <n v="1570.85"/>
    <n v="95"/>
    <m/>
    <n v="1475.85"/>
    <n v="7.5576754777402541E-2"/>
    <n v="2409.6799999999998"/>
    <n v="-1856.67"/>
    <m/>
    <m/>
    <n v="0.13"/>
    <n v="0.13"/>
    <n v="191.8605"/>
    <m/>
    <n v="191.8605"/>
    <s v="VWB"/>
    <m/>
    <m/>
    <n v="0"/>
    <n v="1"/>
    <m/>
    <m/>
    <n v="0"/>
    <s v="Valauto Roncq"/>
    <s v="VOLKSWAGEN"/>
    <m/>
    <s v="Valauto Roncq VW"/>
    <n v="1570.85"/>
    <n v="7.5576754777402541E-2"/>
    <s v="NON"/>
  </r>
  <r>
    <x v="1"/>
    <s v="C"/>
    <x v="0"/>
    <x v="59"/>
    <d v="2026-03-19T00:00:00"/>
    <m/>
    <m/>
    <m/>
    <m/>
    <m/>
    <n v="0"/>
    <s v="RXNTA"/>
    <n v="524536"/>
    <n v="4536"/>
    <s v="WVWZZZAW6TU039547"/>
    <s v="ECH CHAROUI SABAH"/>
    <s v="POLO"/>
    <n v="23014"/>
    <n v="854.16"/>
    <n v="23868.16"/>
    <n v="34"/>
    <n v="747.44"/>
    <n v="95"/>
    <m/>
    <n v="652.44000000000005"/>
    <n v="3.1315359038987509E-2"/>
    <n v="0"/>
    <n v="-2356.67"/>
    <m/>
    <m/>
    <n v="0.13"/>
    <n v="0.13"/>
    <n v="84.817200000000014"/>
    <m/>
    <n v="84.817200000000014"/>
    <s v="VWB"/>
    <n v="30"/>
    <m/>
    <n v="0"/>
    <n v="1"/>
    <m/>
    <m/>
    <n v="0"/>
    <s v="Valauto Roncq"/>
    <s v="VOLKSWAGEN"/>
    <m/>
    <s v="Valauto Roubaix"/>
    <n v="747.44"/>
    <n v="3.1315359038987509E-2"/>
    <s v="NON"/>
  </r>
  <r>
    <x v="1"/>
    <s v="C"/>
    <x v="0"/>
    <x v="60"/>
    <d v="2026-02-24T00:00:00"/>
    <m/>
    <m/>
    <m/>
    <m/>
    <m/>
    <n v="0"/>
    <s v="RQLGU"/>
    <n v="524537"/>
    <n v="4537"/>
    <s v="WVWZZZAW2TU044230"/>
    <s v="HAMDI INES"/>
    <s v="POLO"/>
    <n v="23014"/>
    <n v="854.16"/>
    <n v="23868.16"/>
    <n v="11"/>
    <n v="622.44000000000005"/>
    <n v="95"/>
    <m/>
    <n v="527.44000000000005"/>
    <n v="2.6078256556014374E-2"/>
    <n v="0"/>
    <n v="-2773.34"/>
    <m/>
    <m/>
    <n v="0.1"/>
    <n v="0.1"/>
    <n v="52.744000000000007"/>
    <m/>
    <n v="52.744000000000007"/>
    <s v="VWB"/>
    <n v="30"/>
    <m/>
    <n v="0"/>
    <n v="1"/>
    <m/>
    <m/>
    <n v="0"/>
    <s v="Valauto Roncq"/>
    <s v="VOLKSWAGEN"/>
    <m/>
    <s v="Valauto Roncq VW"/>
    <n v="622.44000000000005"/>
    <n v="2.6078256556014374E-2"/>
    <s v="NON"/>
  </r>
  <r>
    <x v="7"/>
    <s v="C"/>
    <x v="2"/>
    <x v="112"/>
    <d v="2026-05-15T00:00:00"/>
    <m/>
    <m/>
    <m/>
    <m/>
    <m/>
    <n v="0"/>
    <s v="LESQU"/>
    <n v="524541"/>
    <n v="4541"/>
    <s v="TMBGR6NWXT3085422"/>
    <s v="BOITEAU ROMAIN"/>
    <s v="KAMIQ/YETI"/>
    <n v="29675"/>
    <n v="833.33"/>
    <n v="30508.33"/>
    <n v="138"/>
    <n v="1019.26"/>
    <n v="35.01"/>
    <m/>
    <n v="984.25"/>
    <n v="3.3409236100435516E-2"/>
    <n v="0"/>
    <n v="-3800"/>
    <m/>
    <m/>
    <n v="0.12"/>
    <n v="0.13"/>
    <n v="118.11"/>
    <m/>
    <n v="118.11"/>
    <s v="VWB"/>
    <m/>
    <m/>
    <n v="0"/>
    <n v="1"/>
    <m/>
    <m/>
    <n v="0"/>
    <s v="Valauto Lambersart VW"/>
    <s v="SKODA"/>
    <m/>
    <s v="Valauto Lambersart SKODA"/>
    <n v="1019.26"/>
    <n v="3.3409236100435516E-2"/>
    <s v="NON"/>
  </r>
  <r>
    <x v="7"/>
    <s v="C"/>
    <x v="2"/>
    <x v="88"/>
    <d v="2026-05-29T00:00:00"/>
    <m/>
    <m/>
    <m/>
    <m/>
    <m/>
    <n v="0"/>
    <s v="LESQU"/>
    <n v="524543"/>
    <n v="4543"/>
    <s v="TMBAA8NX5TM051402"/>
    <s v="DUMOULIN PASCAL"/>
    <s v="OCTAVIA"/>
    <n v="26058.34"/>
    <n v="7133.33"/>
    <n v="33191.67"/>
    <n v="34"/>
    <n v="1414.62"/>
    <n v="35"/>
    <n v="-83.33"/>
    <n v="1296.29"/>
    <n v="4.0109159918738646E-2"/>
    <n v="0"/>
    <n v="-2700"/>
    <m/>
    <m/>
    <n v="0.1"/>
    <n v="0.1"/>
    <n v="129.62899999999999"/>
    <m/>
    <n v="129.62899999999999"/>
    <s v=""/>
    <m/>
    <n v="50"/>
    <n v="1"/>
    <n v="1"/>
    <m/>
    <m/>
    <n v="1"/>
    <s v="Valauto Lambersart VW"/>
    <s v="SKODA"/>
    <m/>
    <s v="Valauto Lambersart SKODA"/>
    <n v="1414.62"/>
    <n v="4.2619729588779354E-2"/>
    <s v="NON"/>
  </r>
  <r>
    <x v="1"/>
    <s v="C"/>
    <x v="0"/>
    <x v="49"/>
    <d v="2026-03-20T00:00:00"/>
    <m/>
    <m/>
    <m/>
    <m/>
    <m/>
    <n v="0"/>
    <s v="RQCSA"/>
    <n v="524543"/>
    <n v="4543"/>
    <s v="WVWZZZAW5TU029883"/>
    <s v="VACCALLUZZO  ENZO"/>
    <s v="POLO"/>
    <n v="20605.669999999998"/>
    <n v="1137.5"/>
    <n v="21743.17"/>
    <n v="45"/>
    <n v="685.56"/>
    <n v="94.99"/>
    <m/>
    <n v="590.56999999999994"/>
    <n v="3.1529901113775037E-2"/>
    <n v="0"/>
    <n v="-2356.67"/>
    <m/>
    <m/>
    <n v="0.13"/>
    <n v="0.13"/>
    <n v="76.77409999999999"/>
    <m/>
    <n v="76.77409999999999"/>
    <s v="VWB"/>
    <m/>
    <m/>
    <n v="0"/>
    <n v="1"/>
    <m/>
    <m/>
    <n v="0"/>
    <s v="Valauto Roncq"/>
    <s v="VOLKSWAGEN"/>
    <m/>
    <s v="Valauto Roncq VW"/>
    <n v="685.56"/>
    <n v="3.1529901113775037E-2"/>
    <s v="NON"/>
  </r>
  <r>
    <x v="7"/>
    <s v="C"/>
    <x v="2"/>
    <x v="28"/>
    <d v="2026-06-18T00:00:00"/>
    <m/>
    <m/>
    <m/>
    <m/>
    <m/>
    <n v="0"/>
    <s v="LESQU"/>
    <n v="524544"/>
    <n v="4544"/>
    <s v="TMBJB9PS0TT113430"/>
    <s v="BOUTE REMI"/>
    <s v="KODIAQ"/>
    <n v="38500"/>
    <n v="2975"/>
    <n v="41475"/>
    <n v="24"/>
    <n v="2163.92"/>
    <n v="35"/>
    <m/>
    <n v="2128.92"/>
    <n v="5.2174080771549128E-2"/>
    <n v="0"/>
    <n v="-3400"/>
    <m/>
    <m/>
    <n v="0.1"/>
    <n v="0.1"/>
    <n v="212.89200000000002"/>
    <m/>
    <n v="212.89200000000002"/>
    <s v="VWB"/>
    <m/>
    <n v="50"/>
    <n v="1"/>
    <n v="1"/>
    <m/>
    <m/>
    <n v="1"/>
    <s v="Valauto Lambersart VW"/>
    <s v="SKODA"/>
    <m/>
    <s v="Valauto Lambersart SKODA"/>
    <n v="2163.92"/>
    <n v="5.2174080771549128E-2"/>
    <s v="NON"/>
  </r>
  <r>
    <x v="7"/>
    <s v="C"/>
    <x v="2"/>
    <x v="5"/>
    <d v="2026-03-19T00:00:00"/>
    <m/>
    <m/>
    <m/>
    <s v="x"/>
    <s v="X"/>
    <n v="88"/>
    <s v="VSGNI"/>
    <n v="524545"/>
    <n v="4545"/>
    <s v="TMBGR6NW6T3087295"/>
    <s v="GLOBAL EXPERTISE"/>
    <s v="KAMIQ/YETI"/>
    <n v="25350"/>
    <n v="1850"/>
    <n v="27200"/>
    <n v="54"/>
    <n v="579"/>
    <n v="35"/>
    <m/>
    <n v="544"/>
    <n v="2.1286764705882352E-2"/>
    <n v="0"/>
    <n v="-272"/>
    <m/>
    <s v="ok vn payé / solde client facture atelier "/>
    <n v="0.1"/>
    <n v="0.1"/>
    <n v="54.400000000000006"/>
    <m/>
    <n v="54.400000000000006"/>
    <s v="VWB"/>
    <n v="0"/>
    <n v="20"/>
    <n v="1"/>
    <n v="1"/>
    <m/>
    <m/>
    <n v="1"/>
    <s v="Valauto Lambersart VW"/>
    <s v="SKODA"/>
    <m/>
    <s v="Sociétés NORD"/>
    <n v="579"/>
    <n v="2.1286764705882352E-2"/>
    <s v="NON"/>
  </r>
  <r>
    <x v="7"/>
    <s v="C"/>
    <x v="2"/>
    <x v="75"/>
    <d v="2026-04-10T00:00:00"/>
    <m/>
    <m/>
    <m/>
    <m/>
    <m/>
    <n v="0"/>
    <s v="VSGNI"/>
    <n v="524546"/>
    <n v="4546"/>
    <s v="TMBGR6NW3T3088887"/>
    <s v="GLOBAL EXPERTISE"/>
    <s v="KAMIQ/YETI"/>
    <n v="25350"/>
    <n v="1850"/>
    <n v="27200"/>
    <n v="76"/>
    <n v="579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s v="SKODA"/>
    <m/>
    <s v="Sociétés NORD"/>
    <n v="579"/>
    <n v="2.1286764705882352E-2"/>
    <s v="NON"/>
  </r>
  <r>
    <x v="7"/>
    <s v="C"/>
    <x v="2"/>
    <x v="75"/>
    <d v="2026-04-10T00:00:00"/>
    <m/>
    <m/>
    <m/>
    <m/>
    <m/>
    <n v="0"/>
    <s v="VSGNI"/>
    <n v="524547"/>
    <n v="4547"/>
    <s v="TMBGR6NW0T3088362"/>
    <s v="GLOBAL EXPERTISE"/>
    <s v="KAMIQ/YETI"/>
    <n v="25350"/>
    <n v="1850"/>
    <n v="27200"/>
    <n v="76"/>
    <n v="579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s v="SKODA"/>
    <m/>
    <s v="Sociétés NORD"/>
    <n v="579"/>
    <n v="2.1286764705882352E-2"/>
    <s v="NON"/>
  </r>
  <r>
    <x v="7"/>
    <s v="C"/>
    <x v="2"/>
    <x v="75"/>
    <d v="2026-04-10T00:00:00"/>
    <m/>
    <m/>
    <m/>
    <m/>
    <m/>
    <n v="0"/>
    <s v="VSGNI"/>
    <n v="524548"/>
    <n v="4548"/>
    <s v="TMBGR6NW3T3087447"/>
    <s v="GLOBAL EXPERTISE"/>
    <s v="KAMIQ/YETI"/>
    <n v="25350"/>
    <n v="1850"/>
    <n v="27200"/>
    <n v="82"/>
    <n v="579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s v="SKODA"/>
    <m/>
    <s v="Sociétés NORD"/>
    <n v="579"/>
    <n v="2.1286764705882352E-2"/>
    <s v="NON"/>
  </r>
  <r>
    <x v="7"/>
    <s v="C"/>
    <x v="2"/>
    <x v="75"/>
    <d v="2026-04-10T00:00:00"/>
    <m/>
    <m/>
    <m/>
    <m/>
    <m/>
    <n v="0"/>
    <s v="VSGNI"/>
    <n v="524549"/>
    <n v="4549"/>
    <s v="TMBGR6NW1T3088905"/>
    <s v="GLOBAL EXPERTISE"/>
    <s v="KAMIQ/YETI"/>
    <n v="25350"/>
    <n v="1850"/>
    <n v="27200"/>
    <n v="72"/>
    <n v="579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s v="SKODA"/>
    <m/>
    <s v="Sociétés NORD"/>
    <n v="579"/>
    <n v="2.1286764705882352E-2"/>
    <s v="NON"/>
  </r>
  <r>
    <x v="7"/>
    <s v="C"/>
    <x v="2"/>
    <x v="75"/>
    <d v="2026-04-10T00:00:00"/>
    <m/>
    <m/>
    <m/>
    <m/>
    <m/>
    <n v="0"/>
    <s v="VSGNI"/>
    <n v="524550"/>
    <n v="4550"/>
    <s v="TMBGR6NW6T3088916"/>
    <s v="GLOBAL EXPERTISE"/>
    <s v="KAMIQ/YETI"/>
    <n v="25350"/>
    <n v="1850"/>
    <n v="27200"/>
    <n v="72"/>
    <n v="579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s v="SKODA"/>
    <m/>
    <s v="Sociétés NORD"/>
    <n v="579"/>
    <n v="2.1286764705882352E-2"/>
    <s v="NON"/>
  </r>
  <r>
    <x v="7"/>
    <s v="C"/>
    <x v="2"/>
    <x v="34"/>
    <d v="2026-03-30T00:00:00"/>
    <m/>
    <m/>
    <m/>
    <m/>
    <m/>
    <n v="0"/>
    <s v="LTMEL"/>
    <n v="524553"/>
    <n v="4553"/>
    <s v="TMBER6NWXT3101335"/>
    <s v="BR-UNITS CPTE"/>
    <s v="SCALA/ROOMSTER"/>
    <n v="26108.34"/>
    <n v="1275"/>
    <n v="27383.34"/>
    <n v="16"/>
    <n v="582.66999999999996"/>
    <n v="35"/>
    <m/>
    <n v="547.66999999999996"/>
    <n v="2.1278266274311314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582.66999999999996"/>
    <n v="2.1278266274311314E-2"/>
    <s v="NON"/>
  </r>
  <r>
    <x v="1"/>
    <s v="C"/>
    <x v="0"/>
    <x v="25"/>
    <d v="2026-01-07T00:00:00"/>
    <m/>
    <m/>
    <m/>
    <m/>
    <m/>
    <n v="0"/>
    <s v="RQGDI"/>
    <n v="524553"/>
    <n v="4553"/>
    <s v="WVGZZZC18TY041936"/>
    <s v="MANGNIERS JUSTINE"/>
    <s v="T CROSS"/>
    <n v="22622.33"/>
    <n v="1025"/>
    <n v="23647.33"/>
    <n v="11"/>
    <n v="850.3"/>
    <n v="95"/>
    <m/>
    <n v="755.3"/>
    <n v="3.5957547850010971E-2"/>
    <n v="0"/>
    <n v="-2766.66"/>
    <m/>
    <m/>
    <n v="0.1"/>
    <n v="0.1"/>
    <n v="75.53"/>
    <m/>
    <n v="75.53"/>
    <s v="VWB"/>
    <n v="30"/>
    <m/>
    <n v="0"/>
    <n v="1"/>
    <m/>
    <m/>
    <n v="0"/>
    <s v="Valauto Roncq"/>
    <s v="VOLKSWAGEN"/>
    <m/>
    <s v="Valauto Roncq VW"/>
    <n v="850.3"/>
    <n v="3.5957547850010971E-2"/>
    <s v="NON"/>
  </r>
  <r>
    <x v="7"/>
    <s v="C"/>
    <x v="2"/>
    <x v="27"/>
    <d v="2026-02-10T00:00:00"/>
    <m/>
    <m/>
    <m/>
    <m/>
    <m/>
    <n v="0"/>
    <s v="VSSQU"/>
    <n v="524555"/>
    <n v="4555"/>
    <s v="TMBGR6NWXT3091561"/>
    <s v="EUROPERMIS DENAIN"/>
    <s v="KAMIQ/YETI"/>
    <n v="25350"/>
    <n v="2674.17"/>
    <n v="28024.17"/>
    <n v="7"/>
    <n v="1242.42"/>
    <n v="35"/>
    <m/>
    <n v="1207.42"/>
    <n v="4.4333873224434488E-2"/>
    <n v="0"/>
    <n v="0"/>
    <m/>
    <m/>
    <n v="0.1"/>
    <n v="0.1"/>
    <n v="120.74200000000002"/>
    <m/>
    <n v="120.74200000000002"/>
    <s v="VWB"/>
    <n v="0"/>
    <n v="20"/>
    <n v="1"/>
    <n v="1"/>
    <m/>
    <m/>
    <n v="1"/>
    <s v="Valauto Lambersart VW"/>
    <s v="SKODA"/>
    <m/>
    <s v="Sociétés EST"/>
    <n v="1242.42"/>
    <n v="4.4333873224434488E-2"/>
    <s v="NON"/>
  </r>
  <r>
    <x v="7"/>
    <s v="NP"/>
    <x v="2"/>
    <x v="64"/>
    <d v="2026-06-18T00:00:00"/>
    <m/>
    <m/>
    <m/>
    <s v="x"/>
    <m/>
    <n v="754353.41"/>
    <s v="LTMEL"/>
    <n v="524556"/>
    <n v="4556"/>
    <s v="TMBJA8NX8TY112704"/>
    <s v="DLM - CPTE"/>
    <s v="OCTAVIA"/>
    <n v="28958.34"/>
    <n v="691.67"/>
    <n v="29650.01"/>
    <n v="11"/>
    <n v="924.49"/>
    <n v="35.01"/>
    <m/>
    <n v="889.48"/>
    <n v="3.1180090664387636E-2"/>
    <n v="0"/>
    <n v="-1779"/>
    <m/>
    <s v="solde client facture impayée"/>
    <m/>
    <n v="0"/>
    <n v="0"/>
    <m/>
    <n v="0"/>
    <s v=""/>
    <n v="0"/>
    <m/>
    <n v="0"/>
    <n v="1"/>
    <m/>
    <m/>
    <n v="0"/>
    <s v="Valauto Lambersart VW"/>
    <s v="SKODA"/>
    <m/>
    <s v="Sociétés NORD"/>
    <n v="924.49"/>
    <n v="3.1180090664387636E-2"/>
    <s v="NON"/>
  </r>
  <r>
    <x v="7"/>
    <s v="NP"/>
    <x v="0"/>
    <x v="16"/>
    <d v="2026-02-12T00:00:00"/>
    <m/>
    <m/>
    <m/>
    <s v="x"/>
    <m/>
    <n v="136443.44"/>
    <s v="LTMEL"/>
    <n v="524568"/>
    <n v="4568"/>
    <s v="WVWZZZCD5TW204858"/>
    <s v="LOSC LILLE"/>
    <s v="GOLF"/>
    <n v="29225"/>
    <n v="-208.33"/>
    <n v="29016.67"/>
    <n v="25"/>
    <n v="965.5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NP"/>
    <x v="0"/>
    <x v="13"/>
    <d v="2026-02-05T00:00:00"/>
    <m/>
    <m/>
    <m/>
    <s v="x"/>
    <m/>
    <n v="136443.44"/>
    <s v="LTMEL"/>
    <n v="524569"/>
    <n v="4569"/>
    <s v="WVWZZZCDXTW203804"/>
    <s v="LOSC LILLE"/>
    <s v="GOLF"/>
    <n v="29225"/>
    <n v="-208.33"/>
    <n v="29016.67"/>
    <n v="27"/>
    <n v="965.5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NP"/>
    <x v="0"/>
    <x v="13"/>
    <d v="2026-02-06T00:00:00"/>
    <m/>
    <m/>
    <m/>
    <s v="x"/>
    <m/>
    <n v="136443.44"/>
    <s v="LTMEL"/>
    <n v="524573"/>
    <n v="4573"/>
    <s v="WVWZZZCD1TW204503"/>
    <s v="LOSC LILLE"/>
    <s v="GOLF"/>
    <n v="29225"/>
    <n v="-208.33"/>
    <n v="29016.67"/>
    <n v="21"/>
    <n v="965.5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0"/>
    <x v="110"/>
    <d v="2026-02-24T00:00:00"/>
    <m/>
    <m/>
    <m/>
    <m/>
    <m/>
    <m/>
    <s v="LTMEL"/>
    <n v="524577"/>
    <n v="4577"/>
    <s v="WVWZZZCD4TW204236"/>
    <s v="LOSC LILLE"/>
    <s v="GOLF"/>
    <n v="29225"/>
    <n v="-208.33"/>
    <n v="29016.67"/>
    <n v="33"/>
    <n v="965.5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0"/>
    <x v="110"/>
    <d v="2026-02-24T00:00:00"/>
    <m/>
    <m/>
    <m/>
    <m/>
    <m/>
    <m/>
    <s v="LTMEL"/>
    <n v="524578"/>
    <n v="4578"/>
    <s v="WVWZZZCD3TW013388"/>
    <s v="LOSC LILLE"/>
    <s v="GOLF"/>
    <n v="29225"/>
    <n v="-208.33"/>
    <n v="29016.67"/>
    <n v="28"/>
    <n v="965.5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1"/>
    <s v="C"/>
    <x v="0"/>
    <x v="81"/>
    <d v="2026-01-02T00:00:00"/>
    <m/>
    <m/>
    <m/>
    <m/>
    <m/>
    <n v="0"/>
    <s v="RQLGU"/>
    <n v="524608"/>
    <n v="4608"/>
    <s v="WVGZZZA11TV019068"/>
    <s v="LADGHEM CHIKOUCHE SABRINA"/>
    <s v="T ROC"/>
    <n v="35864"/>
    <n v="-500"/>
    <n v="35364"/>
    <n v="132"/>
    <n v="1498.75"/>
    <n v="95"/>
    <m/>
    <n v="1403.75"/>
    <n v="4.2380669607510461E-2"/>
    <n v="0"/>
    <n v="0"/>
    <m/>
    <m/>
    <n v="7.0000000000000007E-2"/>
    <n v="7.0000000000000007E-2"/>
    <n v="98.262500000000003"/>
    <m/>
    <n v="98.262500000000003"/>
    <s v="VWB"/>
    <n v="0"/>
    <m/>
    <n v="0"/>
    <n v="1"/>
    <m/>
    <m/>
    <n v="0"/>
    <s v="Valauto Roncq"/>
    <s v="VOLKSWAGEN"/>
    <m/>
    <s v="Valauto Roncq VW"/>
    <n v="1498.75"/>
    <n v="4.2380669607510461E-2"/>
    <s v="NON"/>
  </r>
  <r>
    <x v="7"/>
    <s v="C"/>
    <x v="2"/>
    <x v="62"/>
    <d v="2026-03-27T00:00:00"/>
    <m/>
    <m/>
    <m/>
    <m/>
    <m/>
    <n v="0"/>
    <s v="VRGWI"/>
    <n v="524623"/>
    <n v="4623"/>
    <s v="TMBER6NW7T3097275"/>
    <s v="HEXA INGENIERIE"/>
    <s v="SCALA/ROOMSTER"/>
    <n v="26108.34"/>
    <n v="1462.5"/>
    <n v="27570.84"/>
    <n v="36"/>
    <n v="560.65"/>
    <n v="35.01"/>
    <m/>
    <n v="525.64"/>
    <n v="2.0334890050502631E-2"/>
    <n v="0"/>
    <n v="0"/>
    <m/>
    <m/>
    <n v="0.1"/>
    <n v="0.1"/>
    <n v="52.564"/>
    <m/>
    <n v="52.564"/>
    <s v="VWB"/>
    <n v="0"/>
    <s v="classique"/>
    <n v="1"/>
    <n v="1"/>
    <m/>
    <m/>
    <n v="1"/>
    <s v="Valauto Lambersart VW"/>
    <s v="SKODA"/>
    <m/>
    <s v="Valauto PRO NORD"/>
    <n v="560.65"/>
    <n v="2.0334890050502631E-2"/>
    <s v="NON"/>
  </r>
  <r>
    <x v="7"/>
    <s v="NP"/>
    <x v="2"/>
    <x v="63"/>
    <d v="2026-04-17T00:00:00"/>
    <m/>
    <m/>
    <m/>
    <s v="x"/>
    <m/>
    <n v="-2472"/>
    <s v="VRGWI"/>
    <n v="524627"/>
    <n v="4627"/>
    <s v="TMBER6NW5T3104644"/>
    <s v="HEXA INGENIERIE"/>
    <s v="SCALA/ROOMSTER"/>
    <n v="26108.34"/>
    <n v="1462.5"/>
    <n v="27570.84"/>
    <n v="40"/>
    <n v="560.65"/>
    <n v="35.01"/>
    <m/>
    <n v="525.64"/>
    <n v="2.0334890050502631E-2"/>
    <n v="0"/>
    <n v="0"/>
    <m/>
    <s v="ok vn payé"/>
    <n v="0.1"/>
    <n v="0.1"/>
    <n v="52.564"/>
    <m/>
    <n v="52.564"/>
    <s v="VWB"/>
    <n v="0"/>
    <m/>
    <n v="0"/>
    <n v="1"/>
    <m/>
    <m/>
    <n v="0"/>
    <s v="Valauto Lambersart VW"/>
    <s v="SKODA"/>
    <m/>
    <s v="Valauto PRO NORD"/>
    <n v="560.65"/>
    <n v="2.0334890050502631E-2"/>
    <s v="NON"/>
  </r>
  <r>
    <x v="7"/>
    <s v="C"/>
    <x v="2"/>
    <x v="111"/>
    <d v="2026-03-17T00:00:00"/>
    <m/>
    <m/>
    <m/>
    <m/>
    <m/>
    <n v="0"/>
    <s v="VRGWI"/>
    <n v="524630"/>
    <n v="4630"/>
    <s v="TMBER6NW3T3097970"/>
    <s v="HEXA INGENIERIE"/>
    <s v="SCALA/ROOMSTER"/>
    <n v="26108.34"/>
    <n v="1462.5"/>
    <n v="27570.84"/>
    <n v="24"/>
    <n v="560.65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s v="SKODA"/>
    <m/>
    <s v="Valauto PRO NORD"/>
    <n v="560.65"/>
    <n v="2.0334890050502631E-2"/>
    <s v="NON"/>
  </r>
  <r>
    <x v="7"/>
    <s v="C"/>
    <x v="2"/>
    <x v="62"/>
    <d v="2026-03-27T00:00:00"/>
    <m/>
    <m/>
    <m/>
    <m/>
    <m/>
    <n v="0"/>
    <s v="VRGWI"/>
    <n v="524631"/>
    <n v="4631"/>
    <s v="TMBER6NW6T3104040"/>
    <s v="HEXA INGENIERIE"/>
    <s v="SCALA/ROOMSTER"/>
    <n v="26108.34"/>
    <n v="1462.5"/>
    <n v="27570.84"/>
    <n v="28"/>
    <n v="560.65"/>
    <n v="35.01"/>
    <m/>
    <n v="525.64"/>
    <n v="2.0334890050502631E-2"/>
    <n v="0"/>
    <n v="0"/>
    <m/>
    <m/>
    <n v="0.1"/>
    <n v="0.1"/>
    <n v="52.564"/>
    <m/>
    <n v="52.564"/>
    <s v="VWB"/>
    <n v="0"/>
    <s v="classique"/>
    <n v="1"/>
    <n v="1"/>
    <m/>
    <m/>
    <n v="1"/>
    <s v="Valauto Lambersart VW"/>
    <s v="SKODA"/>
    <m/>
    <s v="Valauto PRO NORD"/>
    <n v="560.65"/>
    <n v="2.0334890050502631E-2"/>
    <s v="NON"/>
  </r>
  <r>
    <x v="7"/>
    <s v="NP"/>
    <x v="2"/>
    <x v="113"/>
    <d v="2026-04-24T00:00:00"/>
    <m/>
    <m/>
    <m/>
    <s v="x"/>
    <m/>
    <n v="-2472"/>
    <s v="VRGWI"/>
    <n v="524632"/>
    <n v="4632"/>
    <s v="TMBER6NW5T3104174"/>
    <s v="HEXA INGENIERIE"/>
    <s v="SCALA/ROOMSTER"/>
    <n v="26108.34"/>
    <n v="1462.5"/>
    <n v="27570.84"/>
    <n v="25"/>
    <n v="560.65"/>
    <n v="35.01"/>
    <m/>
    <n v="525.64"/>
    <n v="2.0334890050502631E-2"/>
    <n v="0"/>
    <n v="0"/>
    <m/>
    <s v="ok vn payé"/>
    <n v="0.1"/>
    <n v="0.1"/>
    <n v="52.564"/>
    <m/>
    <n v="52.564"/>
    <s v="VWB"/>
    <n v="0"/>
    <m/>
    <n v="0"/>
    <n v="1"/>
    <m/>
    <m/>
    <n v="0"/>
    <s v="Valauto Lambersart VW"/>
    <s v="SKODA"/>
    <m/>
    <s v="Valauto PRO NORD"/>
    <n v="560.65"/>
    <n v="2.0334890050502631E-2"/>
    <s v="NON"/>
  </r>
  <r>
    <x v="7"/>
    <s v="C"/>
    <x v="2"/>
    <x v="30"/>
    <d v="2026-05-11T00:00:00"/>
    <m/>
    <m/>
    <m/>
    <m/>
    <m/>
    <n v="0"/>
    <s v="VRGWI"/>
    <n v="524635"/>
    <n v="4635"/>
    <s v="TMBER6NW3T3108255"/>
    <s v="HEXA INGENIERIE"/>
    <s v="SCALA/ROOMSTER"/>
    <n v="26108.34"/>
    <n v="716.67"/>
    <n v="26825.01"/>
    <n v="55"/>
    <n v="612.27"/>
    <n v="35"/>
    <m/>
    <n v="577.27"/>
    <n v="2.2824595405556234E-2"/>
    <n v="0"/>
    <n v="0"/>
    <m/>
    <m/>
    <n v="0.1"/>
    <n v="0.1"/>
    <n v="57.727000000000004"/>
    <m/>
    <n v="57.727000000000004"/>
    <s v="VWB"/>
    <n v="0"/>
    <m/>
    <n v="0"/>
    <n v="1"/>
    <m/>
    <m/>
    <n v="0"/>
    <s v="Valauto Lambersart VW"/>
    <s v="SKODA"/>
    <m/>
    <s v="Valauto PRO NORD"/>
    <n v="612.27"/>
    <n v="2.2824595405556234E-2"/>
    <s v="NON"/>
  </r>
  <r>
    <x v="7"/>
    <s v="C"/>
    <x v="2"/>
    <x v="56"/>
    <d v="2026-03-20T00:00:00"/>
    <m/>
    <m/>
    <m/>
    <m/>
    <m/>
    <n v="0"/>
    <s v="VRGWI"/>
    <n v="524636"/>
    <n v="4636"/>
    <s v="TMBER6NW5T3106121"/>
    <s v="HEXA INGENIERIE"/>
    <s v="SCALA/ROOMSTER"/>
    <n v="26108.34"/>
    <n v="716.67"/>
    <n v="26825.01"/>
    <n v="7"/>
    <n v="612.28"/>
    <n v="35.01"/>
    <m/>
    <n v="577.27"/>
    <n v="2.2824968191996947E-2"/>
    <n v="0"/>
    <n v="0"/>
    <m/>
    <m/>
    <n v="0.1"/>
    <n v="0.1"/>
    <n v="57.727000000000004"/>
    <m/>
    <n v="57.727000000000004"/>
    <s v="VWB"/>
    <n v="0"/>
    <s v="classique"/>
    <n v="1"/>
    <n v="1"/>
    <m/>
    <m/>
    <n v="1"/>
    <s v="Valauto Lambersart VW"/>
    <s v="SKODA"/>
    <m/>
    <s v="Valauto PRO NORD"/>
    <n v="612.28"/>
    <n v="2.2824968191996947E-2"/>
    <s v="NON"/>
  </r>
  <r>
    <x v="7"/>
    <s v="C"/>
    <x v="2"/>
    <x v="99"/>
    <d v="2026-05-18T00:00:00"/>
    <m/>
    <m/>
    <m/>
    <m/>
    <m/>
    <n v="0"/>
    <s v="VSGNI"/>
    <n v="524644"/>
    <n v="4644"/>
    <s v="TMBJR8NX1TY067825"/>
    <s v="EVIDENCE DEVELOPPEMENT FONCIER"/>
    <s v="OCTAVIA"/>
    <n v="30841.67"/>
    <n v="3925.01"/>
    <n v="34766.68"/>
    <n v="107"/>
    <n v="2338.25"/>
    <n v="35"/>
    <m/>
    <n v="2303.25"/>
    <n v="6.7255487150340493E-2"/>
    <n v="-4519.68"/>
    <n v="-833"/>
    <m/>
    <m/>
    <n v="0.12"/>
    <n v="0.13"/>
    <n v="276.39"/>
    <m/>
    <n v="276.39"/>
    <s v=""/>
    <n v="0"/>
    <n v="20"/>
    <n v="1"/>
    <n v="1"/>
    <m/>
    <m/>
    <n v="1"/>
    <s v="Valauto Lambersart VW"/>
    <s v="SKODA"/>
    <m/>
    <s v="Sociétés NORD"/>
    <n v="2338.25"/>
    <n v="6.7255487150340493E-2"/>
    <s v="NON"/>
  </r>
  <r>
    <x v="7"/>
    <s v="C"/>
    <x v="2"/>
    <x v="75"/>
    <d v="2026-04-10T00:00:00"/>
    <m/>
    <m/>
    <m/>
    <m/>
    <m/>
    <n v="0"/>
    <s v="LTMEL"/>
    <n v="524645"/>
    <n v="4645"/>
    <s v="TMBJA8NX6TY069514"/>
    <s v="ETABLISSEMENTS G.DUFLOT"/>
    <s v="OCTAVIA"/>
    <n v="28958.34"/>
    <n v="1316.67"/>
    <n v="30275.010000000002"/>
    <n v="62"/>
    <n v="534.16999999999996"/>
    <n v="35"/>
    <m/>
    <n v="499.16999999999996"/>
    <n v="1.7643924807952165E-2"/>
    <n v="0"/>
    <n v="-3935.75"/>
    <m/>
    <m/>
    <m/>
    <n v="0"/>
    <n v="0"/>
    <m/>
    <n v="0"/>
    <s v=""/>
    <n v="0"/>
    <m/>
    <n v="0"/>
    <n v="1"/>
    <m/>
    <m/>
    <n v="0"/>
    <s v="Valauto Lambersart VW"/>
    <s v="SKODA"/>
    <m/>
    <s v="Sociétés NORD"/>
    <n v="534.16999999999996"/>
    <n v="1.7643924807952165E-2"/>
    <s v="NON"/>
  </r>
  <r>
    <x v="7"/>
    <s v="C"/>
    <x v="2"/>
    <x v="69"/>
    <d v="2026-06-19T00:00:00"/>
    <m/>
    <m/>
    <m/>
    <m/>
    <m/>
    <m/>
    <s v="VSRPO"/>
    <n v="524650"/>
    <n v="4650"/>
    <s v="TMBEH7NY1TF180628"/>
    <s v="R3"/>
    <s v="ENYAQ"/>
    <n v="40441.660000000003"/>
    <n v="3441.66"/>
    <n v="43883.320000000007"/>
    <n v="30"/>
    <n v="912.67"/>
    <n v="35.01"/>
    <m/>
    <n v="877.66"/>
    <n v="2.0797651590627141E-2"/>
    <n v="0"/>
    <n v="0"/>
    <m/>
    <m/>
    <n v="0.1"/>
    <n v="0.1"/>
    <n v="87.766000000000005"/>
    <m/>
    <n v="87.766000000000005"/>
    <s v="VWB"/>
    <n v="0"/>
    <n v="20"/>
    <n v="1"/>
    <n v="1"/>
    <m/>
    <m/>
    <n v="1"/>
    <s v="Valauto Lambersart VW"/>
    <s v="SKODA"/>
    <m/>
    <s v="Sociétés NORD"/>
    <n v="912.67"/>
    <n v="2.0797651590627141E-2"/>
    <s v="NON"/>
  </r>
  <r>
    <x v="7"/>
    <s v="C"/>
    <x v="2"/>
    <x v="66"/>
    <d v="2026-06-12T00:00:00"/>
    <m/>
    <m/>
    <m/>
    <m/>
    <m/>
    <n v="0"/>
    <s v="VSFCA"/>
    <n v="524658"/>
    <n v="4658"/>
    <s v="TMBEP6PJ1V4015223"/>
    <s v="AGENOR SAINT QUENTIN"/>
    <s v="FABIA"/>
    <n v="19775"/>
    <n v="1459.16"/>
    <n v="21234.16"/>
    <n v="15"/>
    <n v="276.33"/>
    <n v="35.01"/>
    <m/>
    <n v="241.32"/>
    <n v="1.3013465095864398E-2"/>
    <n v="0"/>
    <n v="-211.92"/>
    <m/>
    <m/>
    <n v="0.1"/>
    <n v="0.1"/>
    <n v="24.132000000000001"/>
    <m/>
    <n v="24.132000000000001"/>
    <s v="VWB"/>
    <n v="0"/>
    <m/>
    <n v="0"/>
    <n v="1"/>
    <m/>
    <m/>
    <n v="0"/>
    <s v="Valauto Lambersart VW"/>
    <s v="SKODA"/>
    <m/>
    <s v="Sociétés NORD"/>
    <n v="276.33"/>
    <n v="1.3013465095864398E-2"/>
    <s v="NON"/>
  </r>
  <r>
    <x v="7"/>
    <s v="C"/>
    <x v="2"/>
    <x v="78"/>
    <d v="2026-06-29T00:00:00"/>
    <m/>
    <m/>
    <m/>
    <m/>
    <m/>
    <m/>
    <s v="VSGNI"/>
    <n v="524660"/>
    <n v="4660"/>
    <s v="TMBEK6PJ8V4022779"/>
    <s v="RICHARD FREDERIK-ANTOINE"/>
    <s v="FABIA"/>
    <n v="25125"/>
    <n v="0"/>
    <n v="25125"/>
    <n v="27"/>
    <n v="788.75"/>
    <n v="35"/>
    <m/>
    <n v="753.75"/>
    <n v="3.139303482587065E-2"/>
    <n v="0"/>
    <n v="0"/>
    <m/>
    <m/>
    <n v="0.1"/>
    <n v="0.1"/>
    <n v="75.375"/>
    <m/>
    <n v="75.375"/>
    <s v="VWB"/>
    <n v="0"/>
    <n v="20"/>
    <n v="1"/>
    <n v="1"/>
    <m/>
    <m/>
    <n v="1"/>
    <s v="Valauto Lambersart VW"/>
    <s v="SKODA"/>
    <m/>
    <s v="Sociétés NORD"/>
    <n v="788.75"/>
    <n v="3.139303482587065E-2"/>
    <s v="NON"/>
  </r>
  <r>
    <x v="7"/>
    <s v="C"/>
    <x v="2"/>
    <x v="70"/>
    <d v="2026-05-20T00:00:00"/>
    <m/>
    <m/>
    <m/>
    <m/>
    <m/>
    <n v="0"/>
    <s v="VSGNI"/>
    <n v="524666"/>
    <n v="4666"/>
    <s v="TMBJA8NX8TY097833"/>
    <s v="BRIQUETERIES DU NORD -CPTE"/>
    <s v="OCTAVIA"/>
    <n v="28958.34"/>
    <n v="700"/>
    <n v="29658.34"/>
    <n v="27"/>
    <n v="940.4"/>
    <n v="35.01"/>
    <m/>
    <n v="905.39"/>
    <n v="3.1707775957791298E-2"/>
    <n v="0"/>
    <n v="-416"/>
    <m/>
    <m/>
    <n v="0.1"/>
    <n v="0.1"/>
    <n v="90.539000000000001"/>
    <m/>
    <n v="90.539000000000001"/>
    <s v="VWB"/>
    <n v="0"/>
    <n v="20"/>
    <n v="1"/>
    <n v="1"/>
    <m/>
    <m/>
    <n v="1"/>
    <s v="Valauto Lambersart VW"/>
    <s v="SKODA"/>
    <m/>
    <s v="Sociétés NORD"/>
    <n v="940.4"/>
    <n v="3.1707775957791298E-2"/>
    <s v="NON"/>
  </r>
  <r>
    <x v="1"/>
    <s v="C"/>
    <x v="0"/>
    <x v="15"/>
    <d v="2026-04-08T00:00:00"/>
    <m/>
    <m/>
    <m/>
    <m/>
    <m/>
    <n v="0"/>
    <s v="RQGDI"/>
    <n v="524667"/>
    <n v="4667"/>
    <s v="WVWZZZE17TP042437"/>
    <s v="CATEL  LAURENT"/>
    <s v="ID 3"/>
    <n v="28533.33"/>
    <n v="5083.3500000000004"/>
    <n v="33616.68"/>
    <n v="68"/>
    <n v="1191.08"/>
    <n v="94.99"/>
    <m/>
    <n v="1096.0899999999999"/>
    <n v="3.5431220453655744E-2"/>
    <n v="0"/>
    <n v="-3333.33"/>
    <m/>
    <m/>
    <n v="0.1"/>
    <n v="0.1"/>
    <n v="109.60899999999999"/>
    <m/>
    <n v="109.60899999999999"/>
    <s v="VWB"/>
    <n v="30"/>
    <m/>
    <n v="0"/>
    <n v="1"/>
    <m/>
    <m/>
    <n v="0"/>
    <s v="Valauto Roncq"/>
    <s v="VOLKSWAGEN"/>
    <m/>
    <s v="Valauto Roncq VW"/>
    <n v="1191.08"/>
    <n v="3.5431220453655744E-2"/>
    <s v="NON"/>
  </r>
  <r>
    <x v="1"/>
    <s v="C"/>
    <x v="0"/>
    <x v="93"/>
    <d v="2026-02-27T00:00:00"/>
    <m/>
    <m/>
    <m/>
    <m/>
    <m/>
    <n v="0"/>
    <s v="RQLGU"/>
    <n v="524671"/>
    <n v="4671"/>
    <s v="WVWZZZE10TP042926"/>
    <s v="CHIGRI MAJDA"/>
    <s v="ID 3"/>
    <n v="28533.33"/>
    <n v="1250"/>
    <n v="29783.33"/>
    <n v="20"/>
    <n v="1435.25"/>
    <n v="95"/>
    <m/>
    <n v="1340.25"/>
    <n v="4.8189708806906408E-2"/>
    <n v="0"/>
    <n v="-4250"/>
    <m/>
    <m/>
    <n v="7.0000000000000007E-2"/>
    <n v="0.1"/>
    <n v="93.81750000000001"/>
    <m/>
    <n v="93.81750000000001"/>
    <s v="VWB"/>
    <m/>
    <m/>
    <n v="0"/>
    <n v="1"/>
    <m/>
    <m/>
    <n v="0"/>
    <s v="Valauto Roncq"/>
    <s v="VOLKSWAGEN"/>
    <m/>
    <s v="Valauto Roncq VW"/>
    <n v="1435.25"/>
    <n v="4.8189708806906408E-2"/>
    <s v="NON"/>
  </r>
  <r>
    <x v="1"/>
    <s v="C"/>
    <x v="0"/>
    <x v="62"/>
    <d v="2026-03-26T00:00:00"/>
    <m/>
    <m/>
    <m/>
    <m/>
    <m/>
    <n v="0"/>
    <s v="RQLGU"/>
    <n v="524676"/>
    <n v="4676"/>
    <s v="WVGZZZC18TY016809"/>
    <s v="GRASSET  MAURICE"/>
    <s v="T CROSS"/>
    <n v="22622.33"/>
    <n v="941.67"/>
    <n v="23564"/>
    <n v="167"/>
    <n v="779.47"/>
    <n v="95"/>
    <m/>
    <n v="684.47"/>
    <n v="3.3078849091835005E-2"/>
    <n v="0"/>
    <n v="-3349.99"/>
    <m/>
    <m/>
    <n v="0.13"/>
    <n v="0.13"/>
    <n v="88.981100000000012"/>
    <m/>
    <n v="88.981100000000012"/>
    <s v="VWB"/>
    <n v="30"/>
    <m/>
    <n v="0"/>
    <n v="1"/>
    <m/>
    <m/>
    <n v="0"/>
    <s v="Valauto Roncq"/>
    <s v="VOLKSWAGEN"/>
    <m/>
    <s v="Valauto Roncq VW"/>
    <n v="779.47"/>
    <n v="3.3078849091835005E-2"/>
    <s v="NON"/>
  </r>
  <r>
    <x v="1"/>
    <s v="C"/>
    <x v="0"/>
    <x v="58"/>
    <d v="2026-02-17T00:00:00"/>
    <m/>
    <m/>
    <m/>
    <m/>
    <m/>
    <n v="0"/>
    <s v="RXNTA"/>
    <n v="524684"/>
    <n v="4684"/>
    <s v="WVGZZZCT3TW431906"/>
    <s v="GRIMONPONT ARNAUD"/>
    <s v="TIGUAN"/>
    <n v="48155"/>
    <n v="3862.5"/>
    <n v="52017.5"/>
    <n v="5"/>
    <n v="2902.89"/>
    <n v="95"/>
    <m/>
    <n v="2807.89"/>
    <n v="5.5806026817897821E-2"/>
    <n v="0"/>
    <n v="-7000"/>
    <m/>
    <m/>
    <n v="0.1"/>
    <n v="0.1"/>
    <n v="280.78899999999999"/>
    <m/>
    <n v="280.78899999999999"/>
    <s v="VWB"/>
    <m/>
    <m/>
    <n v="0"/>
    <n v="1"/>
    <m/>
    <m/>
    <n v="0"/>
    <s v="Valauto Roncq"/>
    <s v="VOLKSWAGEN"/>
    <m/>
    <s v="Valauto Roubaix"/>
    <n v="2902.89"/>
    <n v="5.5806026817897821E-2"/>
    <s v="NON"/>
  </r>
  <r>
    <x v="1"/>
    <s v="C"/>
    <x v="0"/>
    <x v="33"/>
    <d v="2026-03-30T00:00:00"/>
    <m/>
    <m/>
    <m/>
    <m/>
    <m/>
    <m/>
    <s v="RQFST"/>
    <n v="524690"/>
    <n v="4690"/>
    <s v="WVGZZZCT6TW427820"/>
    <s v="TEAM"/>
    <s v="TIGUAN"/>
    <n v="50113.33"/>
    <n v="1433.34"/>
    <n v="51546.67"/>
    <n v="101"/>
    <n v="1641.4"/>
    <n v="95"/>
    <m/>
    <n v="1546.4"/>
    <n v="3.1842988111550175E-2"/>
    <n v="0"/>
    <n v="0"/>
    <m/>
    <m/>
    <n v="0.1"/>
    <n v="0.1"/>
    <n v="154.64000000000001"/>
    <m/>
    <n v="154.64000000000001"/>
    <s v="VWB"/>
    <m/>
    <n v="50"/>
    <n v="1"/>
    <n v="1"/>
    <m/>
    <m/>
    <n v="1"/>
    <s v="Valauto Roncq"/>
    <s v="VOLKSWAGEN"/>
    <m/>
    <s v="Valauto Roncq VW"/>
    <n v="1641.4"/>
    <n v="3.1842988111550175E-2"/>
    <s v="NON"/>
  </r>
  <r>
    <x v="7"/>
    <s v="C"/>
    <x v="0"/>
    <x v="36"/>
    <d v="2026-02-02T00:00:00"/>
    <m/>
    <m/>
    <m/>
    <m/>
    <m/>
    <n v="0"/>
    <s v="LTBDU"/>
    <n v="524711"/>
    <n v="4711"/>
    <s v="WVGZZZCT6TW400486"/>
    <s v="ARHARBI NOUAAMA"/>
    <s v="TIGUAN"/>
    <n v="50238.33"/>
    <n v="2016.67"/>
    <n v="52255"/>
    <n v="181"/>
    <n v="411.19000000000005"/>
    <n v="95"/>
    <m/>
    <n v="316.19000000000005"/>
    <n v="7.8689120658310217E-3"/>
    <n v="-8631.7900000000009"/>
    <n v="0"/>
    <m/>
    <m/>
    <n v="0.13"/>
    <n v="0.13"/>
    <n v="41.104700000000008"/>
    <m/>
    <n v="41.104700000000008"/>
    <s v="VWB"/>
    <n v="30"/>
    <m/>
    <n v="0"/>
    <n v="1"/>
    <m/>
    <m/>
    <n v="0"/>
    <s v="Valauto Lambersart VW"/>
    <s v="VOLKSWAGEN"/>
    <m/>
    <s v="Valauto Lambersart VW"/>
    <n v="411.19000000000005"/>
    <n v="7.8689120658310217E-3"/>
    <s v="NON"/>
  </r>
  <r>
    <x v="7"/>
    <s v="C"/>
    <x v="2"/>
    <x v="97"/>
    <d v="2026-02-06T00:00:00"/>
    <m/>
    <m/>
    <m/>
    <m/>
    <m/>
    <n v="0"/>
    <s v="VSGNI"/>
    <n v="524739"/>
    <n v="4739"/>
    <s v="TMBGR6NW3T3080451"/>
    <s v="INSEPTI"/>
    <s v="KAMIQ/YETI"/>
    <n v="25350"/>
    <n v="2166.67"/>
    <n v="27516.67"/>
    <n v="52"/>
    <n v="1276.5"/>
    <n v="35"/>
    <m/>
    <n v="1241.5"/>
    <n v="4.6390061006655242E-2"/>
    <n v="-4677.83"/>
    <n v="-416"/>
    <m/>
    <m/>
    <n v="0.13"/>
    <n v="0.13"/>
    <n v="161.39500000000001"/>
    <m/>
    <n v="161.39500000000001"/>
    <s v="VWB"/>
    <n v="0"/>
    <n v="20"/>
    <n v="1"/>
    <n v="1"/>
    <n v="250"/>
    <d v="2026-02-20T00:00:00"/>
    <n v="1"/>
    <s v="Valauto Lambersart VW"/>
    <s v="SKODA"/>
    <m/>
    <s v="Sociétés NORD"/>
    <n v="1526.5"/>
    <n v="5.5475462692251648E-2"/>
    <s v="NON"/>
  </r>
  <r>
    <x v="1"/>
    <s v="C"/>
    <x v="0"/>
    <x v="17"/>
    <d v="2026-05-22T00:00:00"/>
    <m/>
    <m/>
    <m/>
    <m/>
    <m/>
    <n v="0"/>
    <s v="RQCCL"/>
    <n v="524751"/>
    <n v="4751"/>
    <s v="WVWZZZAW3TU060288"/>
    <s v="DEFIVES LOU"/>
    <s v="POLO"/>
    <n v="23014.02"/>
    <n v="312.49"/>
    <n v="23326.510000000002"/>
    <n v="38"/>
    <n v="751.21"/>
    <n v="95"/>
    <m/>
    <n v="656.21"/>
    <n v="3.2204131693939639E-2"/>
    <n v="0"/>
    <n v="-1690.01"/>
    <m/>
    <m/>
    <n v="0.12"/>
    <n v="0.12"/>
    <n v="78.745199999999997"/>
    <m/>
    <n v="78.745199999999997"/>
    <s v="VWB"/>
    <n v="30"/>
    <n v="50"/>
    <n v="1"/>
    <n v="1"/>
    <m/>
    <m/>
    <n v="1"/>
    <s v="Valauto Roncq"/>
    <s v="VOLKSWAGEN"/>
    <m/>
    <s v="Valauto Roncq VW"/>
    <n v="751.21"/>
    <n v="3.2204131693939639E-2"/>
    <s v="NON"/>
  </r>
  <r>
    <x v="1"/>
    <s v="C"/>
    <x v="0"/>
    <x v="94"/>
    <d v="2026-01-23T00:00:00"/>
    <m/>
    <m/>
    <m/>
    <m/>
    <m/>
    <m/>
    <s v="RQCSA"/>
    <n v="524753"/>
    <n v="4753"/>
    <s v="WVWZZZAW9TU021320"/>
    <s v="VERCLEYEN FRANCOIS"/>
    <s v="POLO"/>
    <n v="17714"/>
    <n v="695.83"/>
    <n v="18409.830000000002"/>
    <n v="38"/>
    <n v="387.17"/>
    <n v="95"/>
    <m/>
    <n v="292.17"/>
    <n v="2.1030612449979169E-2"/>
    <n v="0"/>
    <n v="-1800.01"/>
    <m/>
    <m/>
    <n v="0.13"/>
    <n v="0.13"/>
    <n v="37.982100000000003"/>
    <m/>
    <n v="37.982100000000003"/>
    <s v="VWB"/>
    <n v="30"/>
    <m/>
    <n v="0"/>
    <n v="1"/>
    <m/>
    <m/>
    <n v="0"/>
    <s v="Valauto Roncq"/>
    <s v="VOLKSWAGEN"/>
    <m/>
    <s v="Valauto Roncq VW"/>
    <n v="387.17"/>
    <n v="2.1030612449979169E-2"/>
    <s v="NON"/>
  </r>
  <r>
    <x v="1"/>
    <s v="C"/>
    <x v="0"/>
    <x v="100"/>
    <d v="2026-01-29T00:00:00"/>
    <m/>
    <m/>
    <m/>
    <m/>
    <m/>
    <n v="0"/>
    <s v="RQCSA"/>
    <n v="524755"/>
    <n v="4755"/>
    <s v="WVWZZZAW6TU023476"/>
    <s v="DILLIES CHLOE"/>
    <s v="POLO"/>
    <n v="17714"/>
    <n v="945.83"/>
    <n v="18659.830000000002"/>
    <n v="9"/>
    <n v="753.9"/>
    <n v="95"/>
    <m/>
    <n v="658.9"/>
    <n v="4.0402297341401286E-2"/>
    <n v="0"/>
    <n v="-1800"/>
    <m/>
    <m/>
    <n v="0.1"/>
    <n v="0.1"/>
    <n v="65.89"/>
    <m/>
    <n v="65.89"/>
    <s v="VWB"/>
    <n v="30"/>
    <m/>
    <n v="0"/>
    <n v="1"/>
    <m/>
    <m/>
    <n v="0"/>
    <s v="Valauto Roncq"/>
    <s v="VOLKSWAGEN"/>
    <m/>
    <s v="Valauto Roncq VW"/>
    <n v="753.9"/>
    <n v="4.0402297341401286E-2"/>
    <s v="NON"/>
  </r>
  <r>
    <x v="7"/>
    <s v="C"/>
    <x v="2"/>
    <x v="109"/>
    <d v="2026-04-14T00:00:00"/>
    <m/>
    <m/>
    <m/>
    <m/>
    <m/>
    <n v="0"/>
    <s v="LTHVI"/>
    <n v="524759"/>
    <n v="4759"/>
    <s v="TMBJW9PS4TT086107"/>
    <s v="CUNIN  FRANCOIS-XAVIER"/>
    <s v="KODIAQ"/>
    <n v="46641.66"/>
    <n v="3391.66"/>
    <n v="50033.320000000007"/>
    <n v="30"/>
    <n v="3106.01"/>
    <n v="35.01"/>
    <m/>
    <n v="3071"/>
    <n v="6.2078830667243345E-2"/>
    <n v="0"/>
    <n v="-4749"/>
    <m/>
    <m/>
    <n v="7.0000000000000007E-2"/>
    <n v="7.0000000000000007E-2"/>
    <n v="214.97000000000003"/>
    <m/>
    <n v="214.97000000000003"/>
    <s v="VWB"/>
    <m/>
    <n v="50"/>
    <n v="1"/>
    <n v="1"/>
    <m/>
    <m/>
    <n v="1"/>
    <s v="Valauto Lambersart VW"/>
    <s v="SKODA"/>
    <m/>
    <s v="Valauto Lambersart SKODA"/>
    <n v="3106.01"/>
    <n v="6.2078830667243345E-2"/>
    <s v="NON"/>
  </r>
  <r>
    <x v="7"/>
    <s v="NP"/>
    <x v="2"/>
    <x v="98"/>
    <d v="2026-05-04T00:00:00"/>
    <m/>
    <m/>
    <m/>
    <s v="x"/>
    <m/>
    <n v="681157.84"/>
    <s v="LTMEL"/>
    <n v="524772"/>
    <n v="4772"/>
    <s v="TMBJH7NY5TF178346"/>
    <s v="DLM - CPTE"/>
    <s v="ENYAQ"/>
    <n v="38150"/>
    <n v="2841.66"/>
    <n v="40991.660000000003"/>
    <n v="7"/>
    <n v="649.88"/>
    <n v="35.01"/>
    <m/>
    <n v="614.87"/>
    <n v="1.5853956634105569E-2"/>
    <n v="0"/>
    <n v="-2459.5"/>
    <m/>
    <s v="ok vn payé"/>
    <m/>
    <n v="0"/>
    <n v="0"/>
    <m/>
    <n v="0"/>
    <s v=""/>
    <n v="0"/>
    <s v="0"/>
    <n v="1"/>
    <n v="1"/>
    <m/>
    <m/>
    <n v="1"/>
    <s v="Valauto Lambersart VW"/>
    <s v="SKODA"/>
    <m/>
    <s v="Sociétés NORD"/>
    <n v="649.88"/>
    <n v="1.5853956634105569E-2"/>
    <s v="NON"/>
  </r>
  <r>
    <x v="1"/>
    <s v="C"/>
    <x v="0"/>
    <x v="7"/>
    <d v="2026-02-26T00:00:00"/>
    <m/>
    <m/>
    <m/>
    <m/>
    <m/>
    <n v="0"/>
    <s v="RQHWI"/>
    <n v="524774"/>
    <n v="4774"/>
    <s v="WVGZZZA16TV049599"/>
    <s v="MOLDERS JULIE"/>
    <s v="T ROC"/>
    <n v="26247.33"/>
    <n v="625.01"/>
    <n v="26872.34"/>
    <n v="140"/>
    <n v="2541.66"/>
    <n v="95"/>
    <n v="-1921.66"/>
    <n v="524.99999999999977"/>
    <n v="2.3072051038353927E-2"/>
    <n v="0"/>
    <n v="-3966.67"/>
    <m/>
    <m/>
    <n v="0.13"/>
    <n v="0.13"/>
    <n v="68.249999999999972"/>
    <m/>
    <n v="68.249999999999972"/>
    <s v="VWB"/>
    <m/>
    <m/>
    <n v="0"/>
    <n v="1"/>
    <m/>
    <m/>
    <n v="0"/>
    <s v="Valauto Roncq"/>
    <s v="VOLKSWAGEN"/>
    <m/>
    <s v="Valauto Roncq VW"/>
    <n v="2541.66"/>
    <n v="9.4582756842165577E-2"/>
    <s v="NON"/>
  </r>
  <r>
    <x v="7"/>
    <s v="NP"/>
    <x v="2"/>
    <x v="112"/>
    <d v="2026-05-18T00:00:00"/>
    <m/>
    <m/>
    <m/>
    <s v="x"/>
    <m/>
    <n v="681157.84"/>
    <s v="LTMEL"/>
    <n v="524778"/>
    <n v="4778"/>
    <s v="TMBJH7NY2TF179891"/>
    <s v="DLM - CPTE"/>
    <s v="ENYAQ"/>
    <n v="38150"/>
    <n v="2841.66"/>
    <n v="40991.660000000003"/>
    <n v="19"/>
    <n v="649.87"/>
    <n v="35"/>
    <m/>
    <n v="614.87"/>
    <n v="1.5853712682043126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649.87"/>
    <n v="1.5853712682043126E-2"/>
    <s v="NON"/>
  </r>
  <r>
    <x v="1"/>
    <s v="C"/>
    <x v="0"/>
    <x v="18"/>
    <d v="2026-06-02T00:00:00"/>
    <m/>
    <m/>
    <m/>
    <m/>
    <m/>
    <n v="0"/>
    <s v="RQHWI"/>
    <n v="524780"/>
    <n v="4780"/>
    <s v="WVGZZZR49TW520072"/>
    <s v="CPA STE"/>
    <s v="TAYRON"/>
    <n v="53446.67"/>
    <n v="8275.01"/>
    <n v="61721.68"/>
    <n v="33"/>
    <n v="979.16"/>
    <n v="95"/>
    <m/>
    <n v="884.16"/>
    <n v="1.5864117762186641E-2"/>
    <n v="0"/>
    <n v="0"/>
    <m/>
    <m/>
    <n v="0.1"/>
    <n v="0.1"/>
    <n v="88.415999999999997"/>
    <m/>
    <n v="88.415999999999997"/>
    <s v="VWB"/>
    <m/>
    <m/>
    <n v="0"/>
    <n v="1"/>
    <m/>
    <m/>
    <n v="0"/>
    <s v="Valauto Roncq"/>
    <s v="VOLKSWAGEN"/>
    <m/>
    <s v="Valauto Roncq VW"/>
    <n v="979.16"/>
    <n v="1.5864117762186641E-2"/>
    <s v="NON"/>
  </r>
  <r>
    <x v="7"/>
    <s v="NP"/>
    <x v="2"/>
    <x v="55"/>
    <d v="2026-05-12T00:00:00"/>
    <m/>
    <m/>
    <m/>
    <s v="x"/>
    <m/>
    <n v="681157.84"/>
    <s v="LTMEL"/>
    <n v="524781"/>
    <n v="4781"/>
    <s v="TMBJH7NY6TF184723"/>
    <s v="DLM - CPTE"/>
    <s v="ENYAQ"/>
    <n v="38150"/>
    <n v="2841.66"/>
    <n v="40991.660000000003"/>
    <n v="6"/>
    <n v="649.87"/>
    <n v="35"/>
    <m/>
    <n v="614.87"/>
    <n v="1.5853712682043126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649.87"/>
    <n v="1.5853712682043126E-2"/>
    <s v="NON"/>
  </r>
  <r>
    <x v="1"/>
    <s v="C"/>
    <x v="0"/>
    <x v="108"/>
    <d v="2026-02-23T00:00:00"/>
    <m/>
    <m/>
    <m/>
    <m/>
    <m/>
    <n v="0"/>
    <s v="RQCCL"/>
    <n v="524783"/>
    <n v="4783"/>
    <s v="WVWZZZE18TP042270"/>
    <s v="LOONES JUSTINE"/>
    <s v="ID 3"/>
    <n v="28533.33"/>
    <n v="1858.34"/>
    <n v="30391.670000000002"/>
    <n v="14"/>
    <n v="1462.63"/>
    <n v="95"/>
    <m/>
    <n v="1367.63"/>
    <n v="4.812601610901935E-2"/>
    <n v="0"/>
    <n v="-4250"/>
    <m/>
    <m/>
    <n v="7.0000000000000007E-2"/>
    <n v="0.1"/>
    <n v="95.734100000000012"/>
    <m/>
    <n v="95.734100000000012"/>
    <s v="VWB"/>
    <n v="30"/>
    <m/>
    <n v="0"/>
    <n v="1"/>
    <m/>
    <m/>
    <n v="0"/>
    <s v="Valauto Roncq"/>
    <s v="VOLKSWAGEN"/>
    <m/>
    <s v="Valauto Roncq VW"/>
    <n v="1462.63"/>
    <n v="4.812601610901935E-2"/>
    <s v="NON"/>
  </r>
  <r>
    <x v="1"/>
    <s v="C"/>
    <x v="0"/>
    <x v="62"/>
    <d v="2026-03-26T00:00:00"/>
    <m/>
    <m/>
    <m/>
    <m/>
    <m/>
    <m/>
    <s v="RQHWI"/>
    <n v="524784"/>
    <n v="4784"/>
    <s v="WVWZZZE14TP052911"/>
    <s v="CHATEAU VICTOR"/>
    <s v="ID 3"/>
    <n v="28533.33"/>
    <n v="1441.67"/>
    <n v="29975"/>
    <n v="15"/>
    <n v="610.54"/>
    <n v="95"/>
    <m/>
    <n v="515.54"/>
    <n v="2.036830692243536E-2"/>
    <n v="0"/>
    <n v="-3333.33"/>
    <m/>
    <m/>
    <n v="0.1"/>
    <n v="0.1"/>
    <n v="51.554000000000002"/>
    <m/>
    <n v="51.554000000000002"/>
    <s v="VWB"/>
    <m/>
    <m/>
    <n v="0"/>
    <n v="1"/>
    <m/>
    <m/>
    <n v="0"/>
    <s v="Valauto Roncq"/>
    <s v="VOLKSWAGEN"/>
    <m/>
    <s v="Valauto Roncq VW"/>
    <n v="610.54"/>
    <n v="2.036830692243536E-2"/>
    <s v="NON"/>
  </r>
  <r>
    <x v="1"/>
    <s v="C"/>
    <x v="0"/>
    <x v="35"/>
    <d v="2026-03-13T00:00:00"/>
    <m/>
    <m/>
    <m/>
    <m/>
    <m/>
    <n v="0"/>
    <s v="RQLGU"/>
    <n v="524785"/>
    <n v="4785"/>
    <s v="WVGZZZE20TE033904"/>
    <s v="EUREKAM"/>
    <s v="ID 4"/>
    <n v="37605"/>
    <n v="4683.34"/>
    <n v="42288.34"/>
    <n v="22"/>
    <n v="1363.65"/>
    <n v="94.99"/>
    <m/>
    <n v="1268.6600000000001"/>
    <n v="3.2246477397788617E-2"/>
    <n v="0"/>
    <n v="0"/>
    <m/>
    <m/>
    <n v="0.1"/>
    <n v="0.1"/>
    <n v="126.86600000000001"/>
    <m/>
    <n v="126.86600000000001"/>
    <s v="VWB"/>
    <m/>
    <m/>
    <n v="0"/>
    <n v="1"/>
    <m/>
    <m/>
    <n v="0"/>
    <s v="Valauto Roncq"/>
    <s v="VOLKSWAGEN"/>
    <m/>
    <s v="Valauto Roncq VW"/>
    <n v="1363.65"/>
    <n v="3.2246477397788617E-2"/>
    <s v="NON"/>
  </r>
  <r>
    <x v="1"/>
    <s v="C"/>
    <x v="0"/>
    <x v="34"/>
    <d v="2026-03-27T00:00:00"/>
    <m/>
    <m/>
    <m/>
    <m/>
    <m/>
    <m/>
    <s v="RQHWI"/>
    <n v="524786"/>
    <n v="4786"/>
    <s v="WVWZZZE12TP054673"/>
    <s v="ETCI"/>
    <s v="ID 3"/>
    <n v="35200"/>
    <n v="1750"/>
    <n v="36950"/>
    <n v="15"/>
    <n v="984"/>
    <n v="95"/>
    <m/>
    <n v="889"/>
    <n v="2.6630581867388363E-2"/>
    <n v="0"/>
    <n v="0"/>
    <m/>
    <m/>
    <n v="0.1"/>
    <n v="0.1"/>
    <n v="88.9"/>
    <m/>
    <n v="88.9"/>
    <s v="VWB"/>
    <m/>
    <m/>
    <n v="0"/>
    <n v="1"/>
    <m/>
    <m/>
    <n v="0"/>
    <s v="Valauto Roncq"/>
    <s v="VOLKSWAGEN"/>
    <m/>
    <s v="Valauto Roncq VW"/>
    <n v="984"/>
    <n v="2.6630581867388363E-2"/>
    <s v="NON"/>
  </r>
  <r>
    <x v="1"/>
    <s v="C"/>
    <x v="0"/>
    <x v="60"/>
    <d v="2026-02-28T00:00:00"/>
    <m/>
    <m/>
    <m/>
    <m/>
    <m/>
    <n v="0"/>
    <s v="RXNTA"/>
    <n v="524787"/>
    <n v="4787"/>
    <s v="WVWZZZE15TP044378"/>
    <s v="MARX ALEXANDRE"/>
    <s v="ID 3"/>
    <n v="28533.33"/>
    <n v="3150.01"/>
    <n v="31683.340000000004"/>
    <n v="11"/>
    <n v="1114.83"/>
    <n v="95"/>
    <m/>
    <n v="1019.8299999999999"/>
    <n v="3.5186631207442136E-2"/>
    <n v="0"/>
    <n v="0"/>
    <m/>
    <m/>
    <n v="7.0000000000000007E-2"/>
    <n v="0.1"/>
    <n v="71.388100000000009"/>
    <m/>
    <n v="71.388100000000009"/>
    <s v=""/>
    <m/>
    <m/>
    <n v="0"/>
    <n v="1"/>
    <m/>
    <m/>
    <n v="0"/>
    <s v="Valauto Roncq"/>
    <s v="VOLKSWAGEN"/>
    <m/>
    <s v="Valauto Roubaix"/>
    <n v="1114.83"/>
    <n v="3.5186631207442136E-2"/>
    <s v="NON"/>
  </r>
  <r>
    <x v="1"/>
    <s v="C"/>
    <x v="0"/>
    <x v="7"/>
    <d v="2026-02-25T00:00:00"/>
    <m/>
    <m/>
    <m/>
    <m/>
    <m/>
    <m/>
    <s v="RQCSA"/>
    <n v="524788"/>
    <n v="4788"/>
    <s v="WVWZZZE10TP044224"/>
    <s v="HUBAUT PHILIPPE"/>
    <s v="ID 3"/>
    <n v="35200"/>
    <n v="3425"/>
    <n v="38625"/>
    <n v="20"/>
    <n v="1404.98"/>
    <n v="95"/>
    <m/>
    <n v="1309.98"/>
    <n v="3.6374886731391588E-2"/>
    <n v="0"/>
    <n v="-4083.33"/>
    <m/>
    <m/>
    <n v="7.0000000000000007E-2"/>
    <n v="0.1"/>
    <n v="91.698600000000013"/>
    <m/>
    <n v="91.698600000000013"/>
    <s v="VWB"/>
    <n v="30"/>
    <m/>
    <n v="0"/>
    <n v="1"/>
    <m/>
    <m/>
    <n v="0"/>
    <s v="Valauto Roncq"/>
    <s v="VOLKSWAGEN"/>
    <m/>
    <s v="Valauto Roncq VW"/>
    <n v="1404.98"/>
    <n v="3.6374886731391588E-2"/>
    <s v="NON"/>
  </r>
  <r>
    <x v="1"/>
    <s v="NP"/>
    <x v="0"/>
    <x v="92"/>
    <d v="2026-02-27T00:00:00"/>
    <m/>
    <m/>
    <m/>
    <s v="x"/>
    <m/>
    <n v="-35"/>
    <s v="RQFST"/>
    <n v="524790"/>
    <n v="4790"/>
    <s v="WVGZZZCT5SW454232"/>
    <s v="CARREIN LAURENT"/>
    <s v="TIGUAN"/>
    <n v="49155"/>
    <n v="4512.51"/>
    <n v="53667.51"/>
    <n v="205"/>
    <n v="3174.19"/>
    <n v="95"/>
    <m/>
    <n v="3079.19"/>
    <n v="5.914546808674373E-2"/>
    <n v="-6330.08"/>
    <n v="0"/>
    <m/>
    <s v="solde client rgt fa673840 annulée"/>
    <n v="0.13"/>
    <n v="0.13"/>
    <n v="400.29470000000003"/>
    <m/>
    <n v="400.29470000000003"/>
    <s v="VWB"/>
    <n v="30"/>
    <n v="50"/>
    <n v="1"/>
    <n v="1"/>
    <m/>
    <m/>
    <n v="1"/>
    <s v="Valauto Roncq"/>
    <s v="VOLKSWAGEN"/>
    <m/>
    <s v="Valauto Roncq VW"/>
    <n v="3174.19"/>
    <n v="5.914546808674373E-2"/>
    <s v="NON"/>
  </r>
  <r>
    <x v="1"/>
    <s v="C"/>
    <x v="0"/>
    <x v="17"/>
    <d v="2026-05-23T00:00:00"/>
    <m/>
    <m/>
    <m/>
    <m/>
    <m/>
    <n v="0"/>
    <s v="RQHWI"/>
    <n v="524792"/>
    <n v="4792"/>
    <s v="WVGZZZR41TW519918"/>
    <s v="FAVRELLE BAPTISTE"/>
    <s v="TAYRON"/>
    <n v="52280"/>
    <n v="3429.17"/>
    <n v="55709.17"/>
    <n v="16"/>
    <n v="1209.2"/>
    <n v="95"/>
    <m/>
    <n v="1114.2"/>
    <n v="2.1705582761329958E-2"/>
    <n v="0"/>
    <n v="0"/>
    <m/>
    <m/>
    <n v="0.08"/>
    <n v="7.0000000000000007E-2"/>
    <n v="89.13600000000001"/>
    <m/>
    <n v="89.13600000000001"/>
    <s v="VWB"/>
    <n v="0"/>
    <s v="0"/>
    <n v="1"/>
    <n v="1"/>
    <m/>
    <m/>
    <n v="1"/>
    <s v="Valauto Roncq"/>
    <s v="VOLKSWAGEN"/>
    <m/>
    <s v="Valauto Roncq VW"/>
    <n v="1209.2"/>
    <n v="2.1705582761329958E-2"/>
    <s v="NON"/>
  </r>
  <r>
    <x v="7"/>
    <s v="C"/>
    <x v="0"/>
    <x v="90"/>
    <d v="2026-04-01T00:00:00"/>
    <m/>
    <m/>
    <m/>
    <m/>
    <m/>
    <n v="0"/>
    <s v="VSRPO"/>
    <n v="524800"/>
    <n v="4800"/>
    <s v="WVGZZZR40TW515682"/>
    <s v="GASTRO FLANDRES"/>
    <s v="TAYRON"/>
    <n v="50780"/>
    <n v="2958.33"/>
    <n v="53738.33"/>
    <n v="20"/>
    <n v="1707.16"/>
    <n v="95"/>
    <m/>
    <n v="1612.16"/>
    <n v="3.1768013631982985E-2"/>
    <n v="0"/>
    <n v="0"/>
    <m/>
    <m/>
    <n v="0.1"/>
    <n v="0.1"/>
    <n v="161.21600000000001"/>
    <m/>
    <n v="161.21600000000001"/>
    <s v="VWB"/>
    <n v="0"/>
    <n v="20"/>
    <n v="1"/>
    <n v="1"/>
    <m/>
    <m/>
    <n v="1"/>
    <s v="Valauto Lambersart VW"/>
    <s v="VOLKSWAGEN"/>
    <m/>
    <s v="Sociétés NORD"/>
    <n v="1707.16"/>
    <n v="3.1768013631982985E-2"/>
    <s v="NON"/>
  </r>
  <r>
    <x v="7"/>
    <s v="C"/>
    <x v="0"/>
    <x v="95"/>
    <d v="2026-01-28T00:00:00"/>
    <m/>
    <m/>
    <m/>
    <m/>
    <m/>
    <m/>
    <s v="LTBCL"/>
    <n v="524806"/>
    <n v="4806"/>
    <s v="WVGZZZCT2TW545542"/>
    <s v="TEMSYS"/>
    <s v="TIGUAN"/>
    <n v="41196.67"/>
    <n v="837.5"/>
    <n v="42034.17"/>
    <n v="28"/>
    <n v="1381.03"/>
    <n v="95"/>
    <m/>
    <n v="1286.03"/>
    <n v="3.2854936828775258E-2"/>
    <n v="0"/>
    <n v="0"/>
    <m/>
    <m/>
    <n v="7.0000000000000007E-2"/>
    <n v="7.0000000000000007E-2"/>
    <n v="90.022100000000009"/>
    <m/>
    <n v="90.022100000000009"/>
    <s v="Temsys"/>
    <n v="0"/>
    <m/>
    <n v="0"/>
    <n v="1"/>
    <m/>
    <m/>
    <n v="0"/>
    <s v="Valauto Lambersart VW"/>
    <s v="VOLKSWAGEN"/>
    <m/>
    <s v="Valauto Lambersart VW"/>
    <n v="1381.03"/>
    <n v="3.2854936828775258E-2"/>
    <s v="NON"/>
  </r>
  <r>
    <x v="7"/>
    <s v="NL"/>
    <x v="0"/>
    <x v="65"/>
    <s v=""/>
    <m/>
    <m/>
    <m/>
    <s v="x"/>
    <m/>
    <n v="2262.25"/>
    <s v="RQFST"/>
    <n v="524807"/>
    <n v="4807"/>
    <s v="WVGZZZCT5TW501843"/>
    <s v="VALAUTO RENT"/>
    <s v="TIGUAN"/>
    <n v="41446.67"/>
    <n v="833.34"/>
    <n v="42280.009999999995"/>
    <n v="323"/>
    <n v="1853.37"/>
    <n v="95"/>
    <m/>
    <n v="1758.37"/>
    <n v="4.3835609310404609E-2"/>
    <n v="-4805.2"/>
    <n v="2509.7600000000002"/>
    <m/>
    <s v="OK VN PAYE EN LCR"/>
    <m/>
    <n v="0"/>
    <n v="0"/>
    <m/>
    <n v="0"/>
    <s v=""/>
    <n v="0"/>
    <n v="0"/>
    <n v="0"/>
    <n v="1"/>
    <m/>
    <m/>
    <n v="0"/>
    <s v="Valauto Lambersart VW"/>
    <s v="VOLKSWAGEN"/>
    <m/>
    <s v="Valauto Roncq VW"/>
    <n v="1853.37"/>
    <n v="4.3835609310404609E-2"/>
    <s v="NON"/>
  </r>
  <r>
    <x v="7"/>
    <s v="C"/>
    <x v="2"/>
    <x v="60"/>
    <d v="2026-02-26T00:00:00"/>
    <m/>
    <m/>
    <m/>
    <s v="x"/>
    <s v="X"/>
    <n v="-96"/>
    <s v="VSGNI"/>
    <n v="524820"/>
    <n v="4820"/>
    <s v="TMBNH7NY5TF126104"/>
    <s v="NECC NORD EXPERTISE COMPTABLE"/>
    <s v="ELROQ"/>
    <n v="35291.660000000003"/>
    <n v="1199.99"/>
    <n v="36491.65"/>
    <n v="19"/>
    <n v="1129.72"/>
    <n v="35"/>
    <m/>
    <n v="1094.72"/>
    <n v="3.0958315121404484E-2"/>
    <n v="0"/>
    <n v="0"/>
    <m/>
    <s v="solde client créditeur RANC 2023"/>
    <n v="0.1"/>
    <n v="0.1"/>
    <n v="109.47200000000001"/>
    <m/>
    <n v="109.47200000000001"/>
    <s v="VWB"/>
    <m/>
    <n v="20"/>
    <n v="1"/>
    <n v="1"/>
    <m/>
    <m/>
    <n v="1"/>
    <s v="Valauto Lambersart VW"/>
    <s v="SKODA"/>
    <m/>
    <s v="Sociétés NORD"/>
    <n v="1129.72"/>
    <n v="3.0958315121404484E-2"/>
    <s v="NON"/>
  </r>
  <r>
    <x v="7"/>
    <s v="C"/>
    <x v="2"/>
    <x v="23"/>
    <d v="2026-06-23T00:00:00"/>
    <m/>
    <m/>
    <m/>
    <m/>
    <m/>
    <n v="0"/>
    <s v="VSGNI"/>
    <n v="524827"/>
    <n v="4827"/>
    <s v="TMBJJ7NU2V5011338"/>
    <s v="HDF CARRELAGE"/>
    <s v="KAROQ"/>
    <n v="38966.67"/>
    <n v="250"/>
    <n v="39216.67"/>
    <n v="21"/>
    <n v="1211.5"/>
    <n v="35"/>
    <m/>
    <n v="1176.5"/>
    <n v="3.0892475062263065E-2"/>
    <n v="0"/>
    <n v="0"/>
    <m/>
    <m/>
    <n v="0.1"/>
    <n v="0.1"/>
    <n v="117.65"/>
    <m/>
    <n v="117.65"/>
    <s v="VWB"/>
    <n v="0"/>
    <n v="20"/>
    <n v="1"/>
    <n v="1"/>
    <m/>
    <m/>
    <n v="1"/>
    <s v="Valauto Lambersart VW"/>
    <s v="SKODA"/>
    <m/>
    <s v="Sociétés NORD"/>
    <n v="1211.5"/>
    <n v="3.0892475062263065E-2"/>
    <s v="NON"/>
  </r>
  <r>
    <x v="7"/>
    <s v="C"/>
    <x v="0"/>
    <x v="86"/>
    <d v="2026-04-24T00:00:00"/>
    <m/>
    <m/>
    <m/>
    <m/>
    <m/>
    <m/>
    <s v="LTBCL"/>
    <n v="524855"/>
    <n v="4855"/>
    <s v="WVGZZZCT8TW573958"/>
    <s v="PIETRONIEC PIOTR"/>
    <s v="TIGUAN"/>
    <n v="36113.33"/>
    <n v="1462.5"/>
    <n v="37575.83"/>
    <n v="21"/>
    <n v="2172.59"/>
    <n v="95.01"/>
    <m/>
    <n v="2077.58"/>
    <n v="5.7818815978249852E-2"/>
    <n v="0"/>
    <n v="-1400"/>
    <m/>
    <m/>
    <n v="7.0000000000000007E-2"/>
    <n v="7.0000000000000007E-2"/>
    <n v="145.4306"/>
    <m/>
    <n v="145.4306"/>
    <s v="VWB"/>
    <n v="30"/>
    <n v="50"/>
    <n v="1"/>
    <n v="1"/>
    <m/>
    <m/>
    <n v="1"/>
    <s v="Valauto Lambersart VW"/>
    <s v="VOLKSWAGEN"/>
    <m/>
    <s v="Valauto Lambersart VW"/>
    <n v="2172.59"/>
    <n v="5.7818815978249852E-2"/>
    <s v="NON"/>
  </r>
  <r>
    <x v="1"/>
    <s v="C"/>
    <x v="0"/>
    <x v="3"/>
    <d v="2026-06-30T00:00:00"/>
    <m/>
    <m/>
    <m/>
    <m/>
    <m/>
    <n v="0"/>
    <s v="RQFST"/>
    <n v="524869"/>
    <n v="4869"/>
    <s v="WVGZZZCT2TW400355"/>
    <s v="DUHAYON OLIVIER"/>
    <s v="TIGUAN"/>
    <n v="49321.67"/>
    <n v="9054.18"/>
    <n v="58375.85"/>
    <n v="320"/>
    <n v="2480.7199999999998"/>
    <n v="95"/>
    <m/>
    <n v="2385.7199999999998"/>
    <n v="4.2495655309515837E-2"/>
    <n v="-357.87"/>
    <n v="0"/>
    <m/>
    <m/>
    <n v="0.13"/>
    <n v="0.12"/>
    <n v="310.14359999999999"/>
    <m/>
    <n v="310.14359999999999"/>
    <s v=""/>
    <n v="30"/>
    <m/>
    <n v="0"/>
    <n v="1"/>
    <m/>
    <m/>
    <n v="0"/>
    <s v="Valauto Roncq"/>
    <s v="VOLKSWAGEN"/>
    <m/>
    <s v="Valauto Roncq VW"/>
    <n v="2480.7199999999998"/>
    <n v="4.2495655309515837E-2"/>
    <s v="NON"/>
  </r>
  <r>
    <x v="7"/>
    <s v="C"/>
    <x v="2"/>
    <x v="91"/>
    <d v="2026-05-26T00:00:00"/>
    <m/>
    <m/>
    <m/>
    <m/>
    <m/>
    <n v="0"/>
    <s v="VSGNI"/>
    <n v="524888"/>
    <n v="4888"/>
    <s v="TMBGR6NW8V3021902"/>
    <s v="IMMO DIAGNOSTICS &amp; EXPERTISES"/>
    <s v="KAMIQ/YETI"/>
    <n v="25350"/>
    <n v="583.33000000000004"/>
    <n v="25933.33"/>
    <n v="10"/>
    <n v="840.01"/>
    <n v="35"/>
    <m/>
    <n v="805.01"/>
    <n v="3.2391135268783448E-2"/>
    <n v="0"/>
    <n v="-416"/>
    <m/>
    <m/>
    <n v="0.1"/>
    <n v="0.1"/>
    <n v="80.501000000000005"/>
    <m/>
    <n v="80.501000000000005"/>
    <s v="VWB"/>
    <n v="0"/>
    <n v="20"/>
    <n v="1"/>
    <n v="1"/>
    <m/>
    <m/>
    <n v="1"/>
    <s v="Valauto Lambersart VW"/>
    <s v="SKODA"/>
    <m/>
    <s v="Sociétés NORD"/>
    <n v="840.01"/>
    <n v="3.2391135268783448E-2"/>
    <s v="NON"/>
  </r>
  <r>
    <x v="7"/>
    <s v="C"/>
    <x v="2"/>
    <x v="88"/>
    <d v="2026-05-29T00:00:00"/>
    <m/>
    <m/>
    <m/>
    <m/>
    <m/>
    <m/>
    <s v="LTHVI"/>
    <n v="524891"/>
    <n v="4891"/>
    <s v="TMBJW7PS9TT108087"/>
    <s v="MARCHYLLIE MICHEL"/>
    <s v="KODIAQ"/>
    <n v="46641.65"/>
    <n v="2975"/>
    <n v="49616.65"/>
    <n v="17"/>
    <n v="4375.5"/>
    <n v="35.01"/>
    <m/>
    <n v="4340.49"/>
    <n v="8.8186123005079942E-2"/>
    <n v="0"/>
    <n v="-4716"/>
    <m/>
    <m/>
    <n v="0.08"/>
    <n v="7.0000000000000007E-2"/>
    <n v="347.23919999999998"/>
    <m/>
    <n v="347.23919999999998"/>
    <s v="VWB"/>
    <m/>
    <n v="50"/>
    <n v="1"/>
    <n v="1"/>
    <m/>
    <m/>
    <n v="1"/>
    <s v="Valauto Lambersart VW"/>
    <s v="SKODA"/>
    <m/>
    <s v="Valauto Lambersart SKODA"/>
    <n v="4375.5"/>
    <n v="8.8186123005079942E-2"/>
    <s v="NON"/>
  </r>
  <r>
    <x v="7"/>
    <s v="C"/>
    <x v="2"/>
    <x v="63"/>
    <d v="2026-04-21T00:00:00"/>
    <m/>
    <m/>
    <m/>
    <m/>
    <m/>
    <n v="0"/>
    <s v="VSGNI"/>
    <n v="524919"/>
    <n v="4919"/>
    <s v="TMBER6NW9T3131751"/>
    <s v="EOD NORD"/>
    <s v="SCALA/ROOMSTER"/>
    <n v="26108.34"/>
    <n v="1275"/>
    <n v="27383.34"/>
    <n v="13"/>
    <n v="358.13"/>
    <n v="35.01"/>
    <m/>
    <n v="323.12"/>
    <n v="1.307838999917468E-2"/>
    <n v="0"/>
    <n v="0"/>
    <m/>
    <m/>
    <n v="0.1"/>
    <n v="0.1"/>
    <n v="32.312000000000005"/>
    <m/>
    <n v="32.312000000000005"/>
    <s v="VWB"/>
    <n v="0"/>
    <n v="20"/>
    <n v="1"/>
    <n v="1"/>
    <m/>
    <m/>
    <n v="1"/>
    <s v="Valauto Lambersart VW"/>
    <s v="SKODA"/>
    <m/>
    <s v="Sociétés NORD"/>
    <n v="358.13"/>
    <n v="1.307838999917468E-2"/>
    <s v="NON"/>
  </r>
  <r>
    <x v="7"/>
    <s v="C"/>
    <x v="2"/>
    <x v="64"/>
    <d v="2026-06-17T00:00:00"/>
    <m/>
    <m/>
    <m/>
    <m/>
    <m/>
    <n v="0"/>
    <s v="VSGNI"/>
    <n v="524920"/>
    <n v="4920"/>
    <s v="TMBJA8NX1TY112785"/>
    <s v="BRIQUETERIES DU NORD -CPTE"/>
    <s v="OCTAVIA"/>
    <n v="28958.34"/>
    <n v="550"/>
    <n v="29508.34"/>
    <n v="13"/>
    <n v="920.25"/>
    <n v="35"/>
    <m/>
    <n v="885.25"/>
    <n v="3.1186098574165811E-2"/>
    <n v="0"/>
    <n v="0"/>
    <m/>
    <m/>
    <n v="0.1"/>
    <n v="0.1"/>
    <n v="88.525000000000006"/>
    <m/>
    <n v="88.525000000000006"/>
    <s v="VWB"/>
    <n v="0"/>
    <n v="20"/>
    <n v="1"/>
    <n v="1"/>
    <m/>
    <m/>
    <n v="1"/>
    <s v="Valauto Lambersart VW"/>
    <s v="SKODA"/>
    <m/>
    <s v="Sociétés NORD"/>
    <n v="920.25"/>
    <n v="3.1186098574165811E-2"/>
    <s v="NON"/>
  </r>
  <r>
    <x v="7"/>
    <s v="C"/>
    <x v="2"/>
    <x v="66"/>
    <d v="2026-06-15T00:00:00"/>
    <m/>
    <m/>
    <m/>
    <m/>
    <m/>
    <n v="0"/>
    <s v="VSGNI"/>
    <n v="524925"/>
    <n v="4925"/>
    <s v="TMBJN8NZ5TC058877"/>
    <s v="CB STOCK"/>
    <s v="SUPERB"/>
    <n v="39616.67"/>
    <n v="1666.67"/>
    <n v="41283.339999999997"/>
    <n v="48"/>
    <n v="379.22"/>
    <n v="35"/>
    <m/>
    <n v="344.22"/>
    <n v="9.1857877778299922E-3"/>
    <n v="0"/>
    <n v="0"/>
    <m/>
    <m/>
    <n v="0.1"/>
    <n v="0.1"/>
    <n v="34.422000000000004"/>
    <m/>
    <n v="34.422000000000004"/>
    <s v="VWB"/>
    <n v="0"/>
    <n v="20"/>
    <n v="1"/>
    <n v="1"/>
    <m/>
    <m/>
    <n v="1"/>
    <s v="Valauto Lambersart VW"/>
    <s v="SKODA"/>
    <m/>
    <s v="Sociétés NORD"/>
    <n v="379.22"/>
    <n v="9.1857877778299922E-3"/>
    <s v="NON"/>
  </r>
  <r>
    <x v="7"/>
    <s v="C"/>
    <x v="2"/>
    <x v="116"/>
    <d v="2026-06-06T00:00:00"/>
    <m/>
    <m/>
    <m/>
    <m/>
    <m/>
    <n v="0"/>
    <s v="LESQU"/>
    <n v="524935"/>
    <n v="4935"/>
    <s v="TMBER6PJ3V4020627"/>
    <s v="CARLIER DOMINIQUE"/>
    <s v="FABIA"/>
    <n v="21250"/>
    <n v="2083.33"/>
    <n v="23333.33"/>
    <n v="11"/>
    <n v="751"/>
    <n v="35"/>
    <m/>
    <n v="716"/>
    <n v="3.2185718883674122E-2"/>
    <n v="0"/>
    <n v="-2966"/>
    <m/>
    <m/>
    <n v="0.1"/>
    <n v="0.1"/>
    <n v="71.600000000000009"/>
    <m/>
    <n v="71.600000000000009"/>
    <s v=""/>
    <m/>
    <n v="50"/>
    <n v="1"/>
    <n v="1"/>
    <m/>
    <m/>
    <n v="1"/>
    <s v="Valauto Lambersart VW"/>
    <s v="SKODA"/>
    <m/>
    <s v="Valauto Lambersart SKODA"/>
    <n v="751"/>
    <n v="3.2185718883674122E-2"/>
    <s v="NON"/>
  </r>
  <r>
    <x v="1"/>
    <s v="C"/>
    <x v="0"/>
    <x v="32"/>
    <d v="2026-01-08T00:00:00"/>
    <m/>
    <m/>
    <m/>
    <m/>
    <m/>
    <m/>
    <s v="RXNTA"/>
    <n v="524936"/>
    <n v="4936"/>
    <s v="WVGZZZCS7TY027132"/>
    <s v="TOUATI MOHAMMED"/>
    <s v="TAIGO"/>
    <n v="28597.33"/>
    <n v="-695.84"/>
    <n v="27901.49"/>
    <n v="55"/>
    <n v="1664.51"/>
    <n v="95"/>
    <n v="-17"/>
    <n v="1552.51"/>
    <n v="5.9047384207796781E-2"/>
    <n v="0"/>
    <n v="-1690"/>
    <m/>
    <s v="solde client diff rgt VN"/>
    <n v="0.1"/>
    <n v="7.0000000000000007E-2"/>
    <n v="155.251"/>
    <m/>
    <n v="155.251"/>
    <s v=""/>
    <n v="0"/>
    <m/>
    <n v="0"/>
    <n v="1"/>
    <m/>
    <m/>
    <n v="0"/>
    <s v="Valauto Roncq"/>
    <s v="VOLKSWAGEN"/>
    <m/>
    <s v="Valauto Roubaix"/>
    <n v="1664.51"/>
    <n v="5.9656670665258378E-2"/>
    <s v="NON"/>
  </r>
  <r>
    <x v="7"/>
    <s v="C"/>
    <x v="0"/>
    <x v="90"/>
    <d v="2026-04-03T00:00:00"/>
    <m/>
    <m/>
    <m/>
    <m/>
    <m/>
    <n v="0"/>
    <s v="VSGNI"/>
    <n v="524967"/>
    <n v="4967"/>
    <s v="WVGZZZCT2TW441455"/>
    <s v="EDO SPORT ANIMATION"/>
    <s v="TIGUAN"/>
    <n v="48155"/>
    <n v="8700"/>
    <n v="56855"/>
    <n v="6"/>
    <n v="1878.55"/>
    <n v="95"/>
    <m/>
    <n v="1783.55"/>
    <n v="3.30410693870372E-2"/>
    <n v="0"/>
    <n v="0"/>
    <m/>
    <m/>
    <n v="0.1"/>
    <n v="0.1"/>
    <n v="178.35500000000002"/>
    <m/>
    <n v="178.35500000000002"/>
    <s v="VWB"/>
    <m/>
    <n v="20"/>
    <n v="1"/>
    <n v="1"/>
    <m/>
    <m/>
    <n v="1"/>
    <s v="Valauto Lambersart VW"/>
    <s v="VOLKSWAGEN"/>
    <m/>
    <s v="Sociétés NORD"/>
    <n v="1878.55"/>
    <n v="3.30410693870372E-2"/>
    <s v="NON"/>
  </r>
  <r>
    <x v="7"/>
    <s v="C"/>
    <x v="0"/>
    <x v="58"/>
    <d v="2026-02-19T00:00:00"/>
    <m/>
    <m/>
    <m/>
    <m/>
    <m/>
    <m/>
    <s v="LTBCL"/>
    <n v="524972"/>
    <n v="4972"/>
    <s v="WVWZZZE17TP037027"/>
    <s v="PILLA CLOTHAIRE"/>
    <s v="ID 3"/>
    <n v="32700"/>
    <n v="3466.68"/>
    <n v="36166.68"/>
    <n v="29"/>
    <n v="1180.01"/>
    <n v="95"/>
    <m/>
    <n v="1085.01"/>
    <n v="3.2626992579910571E-2"/>
    <n v="723.34"/>
    <n v="0"/>
    <m/>
    <m/>
    <n v="0.1"/>
    <n v="0.1"/>
    <n v="108.501"/>
    <m/>
    <n v="108.501"/>
    <s v="VWB"/>
    <n v="30"/>
    <n v="100"/>
    <n v="1"/>
    <n v="1"/>
    <m/>
    <m/>
    <n v="1"/>
    <s v="Valauto Lambersart VW"/>
    <s v="VOLKSWAGEN"/>
    <m/>
    <s v="Valauto Lambersart VW"/>
    <n v="1180.01"/>
    <n v="3.2626992579910571E-2"/>
    <s v="NON"/>
  </r>
  <r>
    <x v="7"/>
    <s v="C"/>
    <x v="0"/>
    <x v="25"/>
    <d v="2026-01-09T00:00:00"/>
    <m/>
    <m/>
    <m/>
    <m/>
    <m/>
    <n v="0"/>
    <s v="VSFCA"/>
    <n v="524973"/>
    <n v="4973"/>
    <s v="WVWZZZE18TP022682"/>
    <s v="GROUPE SECRE"/>
    <s v="ID 3"/>
    <n v="32700"/>
    <n v="3716.68"/>
    <n v="36416.68"/>
    <n v="64"/>
    <n v="823.34"/>
    <n v="95"/>
    <m/>
    <n v="728.34"/>
    <n v="2.260887044068817E-2"/>
    <n v="0"/>
    <n v="-5644.58"/>
    <m/>
    <m/>
    <n v="0.13"/>
    <n v="0.13"/>
    <n v="94.684200000000004"/>
    <m/>
    <n v="94.684200000000004"/>
    <s v="VWB"/>
    <m/>
    <m/>
    <n v="0"/>
    <n v="1"/>
    <m/>
    <m/>
    <n v="0"/>
    <s v="Valauto Lambersart VW"/>
    <s v="VOLKSWAGEN"/>
    <m/>
    <s v="Sociétés NORD"/>
    <n v="823.34"/>
    <n v="2.260887044068817E-2"/>
    <s v="NON"/>
  </r>
  <r>
    <x v="7"/>
    <s v="C"/>
    <x v="2"/>
    <x v="120"/>
    <d v="2026-06-11T00:00:00"/>
    <m/>
    <m/>
    <m/>
    <m/>
    <m/>
    <n v="0"/>
    <s v="LESQU"/>
    <n v="524986"/>
    <n v="4986"/>
    <s v="TMBGP6NW1V3017888"/>
    <s v="GUILBERT YVES 0"/>
    <s v="KAMIQ/YETI"/>
    <n v="23191.67"/>
    <n v="2416.67"/>
    <n v="25608.339999999997"/>
    <n v="30"/>
    <n v="1145.17"/>
    <n v="35"/>
    <m/>
    <n v="1110.17"/>
    <n v="4.4718634632311204E-2"/>
    <n v="0"/>
    <n v="-4216"/>
    <m/>
    <m/>
    <n v="0.1"/>
    <n v="0.1"/>
    <n v="111.01700000000001"/>
    <m/>
    <n v="111.01700000000001"/>
    <s v="VWB"/>
    <m/>
    <n v="50"/>
    <n v="1"/>
    <n v="1"/>
    <m/>
    <m/>
    <n v="1"/>
    <s v="Valauto Lambersart VW"/>
    <s v="SKODA"/>
    <m/>
    <s v="Valauto Lambersart SKODA"/>
    <n v="1145.17"/>
    <n v="4.4718634632311204E-2"/>
    <s v="NON"/>
  </r>
  <r>
    <x v="7"/>
    <s v="C"/>
    <x v="0"/>
    <x v="4"/>
    <d v="2026-05-15T00:00:00"/>
    <m/>
    <m/>
    <m/>
    <m/>
    <m/>
    <n v="0"/>
    <s v="VSGNI"/>
    <n v="525001"/>
    <n v="5001"/>
    <s v="WVWZZZAW3TU049582"/>
    <s v="FOUQUEREAU ALICE"/>
    <s v="POLO"/>
    <n v="22589"/>
    <n v="2029.17"/>
    <n v="24618.17"/>
    <n v="13"/>
    <n v="833.54"/>
    <n v="95"/>
    <m/>
    <n v="738.54"/>
    <n v="3.3858731172950712E-2"/>
    <n v="0"/>
    <n v="0"/>
    <m/>
    <m/>
    <n v="0.1"/>
    <n v="0.1"/>
    <n v="73.853999999999999"/>
    <m/>
    <n v="73.853999999999999"/>
    <s v="VWB"/>
    <n v="0"/>
    <n v="20"/>
    <n v="1"/>
    <n v="1"/>
    <m/>
    <m/>
    <n v="1"/>
    <s v="Valauto Lambersart VW"/>
    <s v="VOLKSWAGEN"/>
    <m/>
    <s v="Sociétés NORD"/>
    <n v="833.54"/>
    <n v="3.3858731172950712E-2"/>
    <s v="NON"/>
  </r>
  <r>
    <x v="7"/>
    <s v="C"/>
    <x v="0"/>
    <x v="13"/>
    <d v="2026-02-09T00:00:00"/>
    <m/>
    <m/>
    <m/>
    <m/>
    <m/>
    <m/>
    <s v="VSGNI"/>
    <n v="525007"/>
    <n v="5007"/>
    <s v="WVGZZZCT4TW036164"/>
    <s v="IBB ."/>
    <s v="TIGUAN"/>
    <n v="36113.33"/>
    <n v="833.34"/>
    <n v="36946.67"/>
    <n v="17"/>
    <n v="1203.4100000000001"/>
    <n v="95"/>
    <m/>
    <n v="1108.4100000000001"/>
    <n v="3.2571541630138798E-2"/>
    <n v="0"/>
    <n v="0"/>
    <m/>
    <m/>
    <n v="0.1"/>
    <n v="0.1"/>
    <n v="110.84100000000001"/>
    <m/>
    <n v="110.84100000000001"/>
    <s v="VWB"/>
    <n v="0"/>
    <n v="20"/>
    <n v="1"/>
    <n v="1"/>
    <m/>
    <m/>
    <n v="1"/>
    <s v="Valauto Lambersart VW"/>
    <s v="VOLKSWAGEN"/>
    <m/>
    <s v="Sociétés NORD"/>
    <n v="1203.4100000000001"/>
    <n v="3.2571541630138798E-2"/>
    <s v="NON"/>
  </r>
  <r>
    <x v="7"/>
    <s v="C"/>
    <x v="2"/>
    <x v="45"/>
    <d v="2026-06-11T00:00:00"/>
    <m/>
    <m/>
    <m/>
    <m/>
    <m/>
    <m/>
    <s v="VSGNI"/>
    <n v="525010"/>
    <n v="5010"/>
    <s v="TMBGR6NW7V3029327"/>
    <s v="LOGER HABITAT"/>
    <s v="KAMIQ/YETI"/>
    <n v="29675"/>
    <n v="583.33000000000004"/>
    <n v="30258.33"/>
    <n v="11"/>
    <n v="942.77"/>
    <n v="35.01"/>
    <m/>
    <n v="907.76"/>
    <n v="3.1157370548870342E-2"/>
    <n v="0"/>
    <n v="0"/>
    <m/>
    <m/>
    <n v="0.1"/>
    <n v="0.1"/>
    <n v="90.77600000000001"/>
    <m/>
    <n v="90.77600000000001"/>
    <s v="VWB"/>
    <n v="0"/>
    <n v="20"/>
    <n v="1"/>
    <n v="1"/>
    <m/>
    <m/>
    <n v="1"/>
    <s v="Valauto Lambersart VW"/>
    <s v="SKODA"/>
    <m/>
    <s v="Sociétés NORD"/>
    <n v="942.77"/>
    <n v="3.1157370548870342E-2"/>
    <s v="NON"/>
  </r>
  <r>
    <x v="7"/>
    <s v="C"/>
    <x v="2"/>
    <x v="45"/>
    <d v="2026-06-23T00:00:00"/>
    <m/>
    <m/>
    <m/>
    <m/>
    <m/>
    <m/>
    <s v="VSGNI"/>
    <n v="525011"/>
    <n v="5011"/>
    <s v="TMBGR6NW2V3018946"/>
    <s v="LOGER HABITAT"/>
    <s v="KAMIQ/YETI"/>
    <n v="29675"/>
    <n v="583.33000000000004"/>
    <n v="30258.33"/>
    <n v="29"/>
    <n v="942.77"/>
    <n v="35.01"/>
    <m/>
    <n v="907.76"/>
    <n v="3.1157370548870342E-2"/>
    <n v="0"/>
    <n v="0"/>
    <m/>
    <m/>
    <n v="0.1"/>
    <n v="0.1"/>
    <n v="90.77600000000001"/>
    <m/>
    <n v="90.77600000000001"/>
    <s v="VWB"/>
    <n v="0"/>
    <n v="20"/>
    <n v="1"/>
    <n v="1"/>
    <m/>
    <m/>
    <n v="1"/>
    <s v="Valauto Lambersart VW"/>
    <s v="SKODA"/>
    <m/>
    <s v="Sociétés NORD"/>
    <n v="942.77"/>
    <n v="3.1157370548870342E-2"/>
    <s v="NON"/>
  </r>
  <r>
    <x v="7"/>
    <s v="C"/>
    <x v="0"/>
    <x v="115"/>
    <d v="2026-04-04T00:00:00"/>
    <m/>
    <m/>
    <m/>
    <m/>
    <m/>
    <n v="0"/>
    <s v="LTBCL"/>
    <n v="525034"/>
    <n v="5034"/>
    <s v="WVGZZZA15TV084585"/>
    <s v="DELECROIX NINA"/>
    <s v="T ROC"/>
    <n v="26247.33"/>
    <n v="1183.33"/>
    <n v="27430.660000000003"/>
    <n v="77"/>
    <n v="917.94"/>
    <n v="95.01"/>
    <m/>
    <n v="822.93000000000006"/>
    <n v="3.3464014354740279E-2"/>
    <n v="0"/>
    <n v="0"/>
    <m/>
    <m/>
    <n v="7.0000000000000007E-2"/>
    <n v="7.0000000000000007E-2"/>
    <n v="57.605100000000007"/>
    <m/>
    <n v="57.605100000000007"/>
    <s v="VWB"/>
    <n v="30"/>
    <n v="50"/>
    <n v="1"/>
    <n v="1"/>
    <m/>
    <m/>
    <n v="1"/>
    <s v="Valauto Lambersart VW"/>
    <s v="VOLKSWAGEN"/>
    <m/>
    <s v="Valauto Lambersart VW"/>
    <n v="917.94"/>
    <n v="3.3464014354740279E-2"/>
    <s v="NON"/>
  </r>
  <r>
    <x v="7"/>
    <s v="NP"/>
    <x v="0"/>
    <x v="4"/>
    <d v="2026-05-13T00:00:00"/>
    <m/>
    <m/>
    <m/>
    <s v="x"/>
    <m/>
    <n v="681157.84"/>
    <s v="LTMEL"/>
    <n v="525036"/>
    <n v="5036"/>
    <s v="WVGZZZCT6TW581248"/>
    <s v="DLM - CPTE"/>
    <s v="TIGUAN"/>
    <n v="36113.33"/>
    <n v="833.34"/>
    <n v="36946.67"/>
    <n v="8"/>
    <n v="464.47"/>
    <n v="95"/>
    <m/>
    <n v="369.47"/>
    <n v="1.2571362994283384E-2"/>
    <n v="0"/>
    <n v="-2216.8000000000002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464.47"/>
    <n v="1.2571362994283384E-2"/>
    <s v="NON"/>
  </r>
  <r>
    <x v="7"/>
    <s v="C"/>
    <x v="0"/>
    <x v="101"/>
    <d v="2026-03-26T00:00:00"/>
    <m/>
    <m/>
    <m/>
    <s v="x"/>
    <s v="X"/>
    <n v="61988.52"/>
    <s v="VSGNI"/>
    <n v="525039"/>
    <n v="5039"/>
    <s v="WVGZZZCT6TW434234"/>
    <s v="IBB ."/>
    <s v="TIGUAN"/>
    <n v="44196.67"/>
    <n v="833.34"/>
    <n v="45030.009999999995"/>
    <n v="22"/>
    <n v="1445.91"/>
    <n v="95"/>
    <m/>
    <n v="1350.91"/>
    <n v="3.2109919584739161E-2"/>
    <n v="0"/>
    <n v="-2701.8"/>
    <m/>
    <s v="ok vn payé"/>
    <n v="0.1"/>
    <n v="0.1"/>
    <n v="135.09100000000001"/>
    <m/>
    <n v="135.09100000000001"/>
    <s v="VWB"/>
    <n v="0"/>
    <n v="20"/>
    <n v="1"/>
    <n v="1"/>
    <m/>
    <m/>
    <n v="1"/>
    <s v="Valauto Lambersart VW"/>
    <s v="VOLKSWAGEN"/>
    <m/>
    <s v="Sociétés NORD"/>
    <n v="1445.91"/>
    <n v="3.2109919584739161E-2"/>
    <s v="NON"/>
  </r>
  <r>
    <x v="7"/>
    <s v="C"/>
    <x v="0"/>
    <x v="29"/>
    <d v="2026-03-06T00:00:00"/>
    <m/>
    <m/>
    <m/>
    <s v="x"/>
    <s v="X"/>
    <n v="61988.52"/>
    <s v="VSGNI"/>
    <n v="525040"/>
    <n v="5040"/>
    <s v="WVGZZZCT7TW434582"/>
    <s v="IBB ."/>
    <s v="TIGUAN"/>
    <n v="44196.67"/>
    <n v="833.34"/>
    <n v="45030.009999999995"/>
    <n v="23"/>
    <n v="1445.91"/>
    <n v="95"/>
    <m/>
    <n v="1350.91"/>
    <n v="3.2109919584739161E-2"/>
    <n v="-2701.8"/>
    <n v="0"/>
    <m/>
    <s v="ok vn payé"/>
    <n v="0.1"/>
    <n v="0.1"/>
    <n v="135.09100000000001"/>
    <m/>
    <n v="135.09100000000001"/>
    <s v="VWB"/>
    <n v="0"/>
    <n v="20"/>
    <n v="1"/>
    <n v="1"/>
    <m/>
    <m/>
    <n v="1"/>
    <s v="Valauto Lambersart VW"/>
    <s v="VOLKSWAGEN"/>
    <m/>
    <s v="Sociétés NORD"/>
    <n v="1445.91"/>
    <n v="3.2109919584739161E-2"/>
    <s v="NON"/>
  </r>
  <r>
    <x v="7"/>
    <s v="C"/>
    <x v="0"/>
    <x v="108"/>
    <d v="2026-02-16T00:00:00"/>
    <m/>
    <m/>
    <m/>
    <m/>
    <m/>
    <m/>
    <s v="VSGNI"/>
    <n v="525041"/>
    <n v="5041"/>
    <s v="WVGZZZCT5TW433818"/>
    <s v="IBB ."/>
    <s v="TIGUAN"/>
    <n v="44196.67"/>
    <n v="833.34"/>
    <n v="45030.009999999995"/>
    <n v="4"/>
    <n v="1445.91"/>
    <n v="95"/>
    <m/>
    <n v="1350.91"/>
    <n v="3.2109919584739161E-2"/>
    <n v="0"/>
    <n v="-2701.8"/>
    <m/>
    <m/>
    <n v="0.1"/>
    <n v="0.1"/>
    <n v="135.09100000000001"/>
    <m/>
    <n v="135.09100000000001"/>
    <s v="VWB"/>
    <n v="0"/>
    <n v="20"/>
    <n v="1"/>
    <n v="1"/>
    <m/>
    <m/>
    <n v="1"/>
    <s v="Valauto Lambersart VW"/>
    <s v="VOLKSWAGEN"/>
    <m/>
    <s v="Sociétés NORD"/>
    <n v="1445.91"/>
    <n v="3.2109919584739161E-2"/>
    <s v="NON"/>
  </r>
  <r>
    <x v="7"/>
    <s v="NC"/>
    <x v="0"/>
    <x v="115"/>
    <d v="2026-04-08T00:00:00"/>
    <m/>
    <s v="x"/>
    <m/>
    <m/>
    <m/>
    <n v="0"/>
    <s v="VSGNI"/>
    <n v="525042"/>
    <n v="5042"/>
    <s v="WVGZZZCT3TW438550"/>
    <s v="CLIPLE"/>
    <s v="TIGUAN"/>
    <n v="48530"/>
    <n v="1695.84"/>
    <n v="50225.84"/>
    <n v="29"/>
    <n v="1099.52"/>
    <n v="95"/>
    <m/>
    <n v="1004.52"/>
    <n v="2.1891520380744257E-2"/>
    <n v="0"/>
    <n v="-3013.55"/>
    <m/>
    <s v="en attente refacturation VW"/>
    <n v="0.1"/>
    <n v="0.1"/>
    <n v="100.452"/>
    <m/>
    <n v="100.452"/>
    <s v="VWB"/>
    <n v="0"/>
    <n v="20"/>
    <n v="1"/>
    <n v="1"/>
    <m/>
    <m/>
    <n v="1"/>
    <s v="Valauto Lambersart VW"/>
    <s v="VOLKSWAGEN"/>
    <m/>
    <s v="Sociétés NORD"/>
    <n v="1099.52"/>
    <n v="2.1891520380744257E-2"/>
    <s v="NON"/>
  </r>
  <r>
    <x v="7"/>
    <s v="C"/>
    <x v="0"/>
    <x v="50"/>
    <d v="2026-01-22T00:00:00"/>
    <m/>
    <m/>
    <m/>
    <m/>
    <m/>
    <n v="0"/>
    <s v="LTMEL"/>
    <n v="525045"/>
    <n v="5045"/>
    <s v="WVGZZZCT0TW429661"/>
    <s v="BROCHOT THAIS"/>
    <s v="TIGUAN"/>
    <n v="47363.33"/>
    <n v="3779.17"/>
    <n v="51142.5"/>
    <n v="4"/>
    <n v="504.15"/>
    <n v="95"/>
    <m/>
    <n v="409.15"/>
    <n v="9.8577504032849386E-3"/>
    <n v="0"/>
    <n v="-3068.55"/>
    <m/>
    <m/>
    <m/>
    <n v="0"/>
    <n v="0"/>
    <m/>
    <n v="0"/>
    <s v="VWB"/>
    <n v="0"/>
    <m/>
    <n v="0"/>
    <n v="1"/>
    <m/>
    <m/>
    <n v="0"/>
    <s v="Valauto Lambersart VW"/>
    <s v="VOLKSWAGEN"/>
    <m/>
    <s v="Sociétés NORD"/>
    <n v="504.15"/>
    <n v="9.8577504032849386E-3"/>
    <s v="NON"/>
  </r>
  <r>
    <x v="7"/>
    <s v="C"/>
    <x v="0"/>
    <x v="108"/>
    <d v="2026-02-16T00:00:00"/>
    <m/>
    <m/>
    <m/>
    <m/>
    <m/>
    <n v="0"/>
    <s v="LTNFA"/>
    <n v="525049"/>
    <n v="5049"/>
    <s v="WVWZZZAW2TU022423"/>
    <s v="KURZYDLO SYLVIE"/>
    <s v="POLO"/>
    <n v="17714"/>
    <n v="525"/>
    <n v="18239"/>
    <n v="38"/>
    <n v="104.12"/>
    <n v="95"/>
    <m/>
    <n v="9.1200000000000045"/>
    <n v="5.7086463073633426E-3"/>
    <n v="0"/>
    <n v="-966.67"/>
    <m/>
    <m/>
    <n v="0.1"/>
    <n v="0.1"/>
    <n v="0.91200000000000048"/>
    <m/>
    <n v="0.91200000000000048"/>
    <s v="VWB"/>
    <n v="30"/>
    <m/>
    <n v="0"/>
    <n v="1"/>
    <m/>
    <m/>
    <n v="0"/>
    <s v="Valauto Lambersart VW"/>
    <s v="VOLKSWAGEN"/>
    <m/>
    <s v="Valauto Lambersart VW"/>
    <n v="104.12"/>
    <n v="5.7086463073633426E-3"/>
    <s v="NON"/>
  </r>
  <r>
    <x v="7"/>
    <s v="C"/>
    <x v="0"/>
    <x v="94"/>
    <d v="2026-01-23T00:00:00"/>
    <m/>
    <m/>
    <m/>
    <m/>
    <m/>
    <m/>
    <s v="LTBDU"/>
    <n v="525050"/>
    <n v="5050"/>
    <s v="WVWZZZAW4TU023587"/>
    <s v="KNOCKAERT JOSETTE"/>
    <s v="POLO"/>
    <n v="22014"/>
    <n v="-112.5"/>
    <n v="21901.5"/>
    <n v="16"/>
    <n v="188.94"/>
    <n v="95"/>
    <m/>
    <n v="93.94"/>
    <n v="8.6268063831244426E-3"/>
    <n v="0"/>
    <n v="-1440"/>
    <m/>
    <m/>
    <n v="0.1"/>
    <n v="0.1"/>
    <n v="9.3940000000000001"/>
    <m/>
    <n v="9.3940000000000001"/>
    <s v="VWB"/>
    <m/>
    <n v="20"/>
    <n v="1"/>
    <n v="1"/>
    <m/>
    <m/>
    <n v="1"/>
    <s v="Valauto Lambersart VW"/>
    <s v="VOLKSWAGEN"/>
    <m/>
    <s v="Valauto Lambersart VW"/>
    <n v="188.94"/>
    <n v="8.6268063831244426E-3"/>
    <s v="NON"/>
  </r>
  <r>
    <x v="7"/>
    <s v="C"/>
    <x v="0"/>
    <x v="104"/>
    <d v="2026-02-05T00:00:00"/>
    <m/>
    <m/>
    <m/>
    <m/>
    <m/>
    <n v="0"/>
    <s v="LTBDU"/>
    <n v="525051"/>
    <n v="5051"/>
    <s v="WVGZZZC16TY047010"/>
    <s v="O'BERGE DU LAC"/>
    <s v="T CROSS"/>
    <n v="22622.33"/>
    <n v="791.67"/>
    <n v="23414"/>
    <n v="7"/>
    <n v="329.14"/>
    <n v="95"/>
    <m/>
    <n v="234.14"/>
    <n v="1.4057401554625436E-2"/>
    <n v="-3494.96"/>
    <n v="0"/>
    <m/>
    <m/>
    <n v="0.1"/>
    <n v="0.1"/>
    <n v="23.414000000000001"/>
    <m/>
    <n v="23.414000000000001"/>
    <s v="VWB"/>
    <m/>
    <s v="0"/>
    <n v="1"/>
    <n v="1"/>
    <m/>
    <m/>
    <n v="1"/>
    <s v="Valauto Lambersart VW"/>
    <s v="VOLKSWAGEN"/>
    <m/>
    <s v="Valauto Lambersart VW"/>
    <n v="329.14"/>
    <n v="1.4057401554625436E-2"/>
    <s v="NON"/>
  </r>
  <r>
    <x v="7"/>
    <s v="NC"/>
    <x v="0"/>
    <x v="70"/>
    <d v="2026-05-20T00:00:00"/>
    <s v="x"/>
    <m/>
    <m/>
    <m/>
    <m/>
    <n v="0"/>
    <s v="VRGWI"/>
    <n v="525065"/>
    <n v="5065"/>
    <s v="WVGZZZCT5TW444950"/>
    <s v="PECQUEUR JONATHAN"/>
    <s v="TIGUAN"/>
    <n v="47363.33"/>
    <n v="3475"/>
    <n v="50838.33"/>
    <n v="31"/>
    <n v="1191.71"/>
    <n v="95"/>
    <m/>
    <n v="1096.71"/>
    <n v="2.3441171257985855E-2"/>
    <n v="0"/>
    <n v="-3044.14"/>
    <m/>
    <s v="marge manquante"/>
    <n v="0.1"/>
    <n v="0.1"/>
    <n v="109.67100000000001"/>
    <m/>
    <n v="109.67100000000001"/>
    <s v="VWB"/>
    <n v="0"/>
    <m/>
    <n v="0"/>
    <n v="1"/>
    <m/>
    <m/>
    <n v="0"/>
    <s v="Valauto Lambersart VW"/>
    <s v="VOLKSWAGEN"/>
    <m/>
    <s v="Valauto PRO NORD"/>
    <n v="1191.71"/>
    <n v="2.3441171257985855E-2"/>
    <s v="NON"/>
  </r>
  <r>
    <x v="7"/>
    <s v="NP"/>
    <x v="0"/>
    <x v="94"/>
    <d v="2026-01-23T00:00:00"/>
    <m/>
    <m/>
    <m/>
    <s v="x"/>
    <m/>
    <n v="57454.52"/>
    <s v="LTMEL"/>
    <n v="525066"/>
    <n v="5066"/>
    <s v="WVGZZZE20TP502140"/>
    <s v="ARVAL SERVICE LEASE"/>
    <s v="ID 5"/>
    <n v="41363.33"/>
    <n v="1500"/>
    <n v="42863.33"/>
    <n v="69"/>
    <n v="1380.9"/>
    <n v="95"/>
    <m/>
    <n v="1285.9000000000001"/>
    <n v="3.2216349033077928E-2"/>
    <n v="0"/>
    <n v="0"/>
    <m/>
    <s v="solde client / ok vn payé"/>
    <m/>
    <n v="0"/>
    <n v="0"/>
    <m/>
    <n v="0"/>
    <s v=""/>
    <n v="0"/>
    <m/>
    <n v="0"/>
    <n v="1"/>
    <m/>
    <m/>
    <n v="0"/>
    <s v="Valauto Lambersart VW"/>
    <s v="VOLKSWAGEN"/>
    <m/>
    <s v="Sociétés NORD"/>
    <n v="1380.9"/>
    <n v="3.2216349033077928E-2"/>
    <s v="NON"/>
  </r>
  <r>
    <x v="7"/>
    <s v="C"/>
    <x v="0"/>
    <x v="67"/>
    <d v="2026-04-29T00:00:00"/>
    <m/>
    <m/>
    <m/>
    <m/>
    <m/>
    <m/>
    <s v="LTNFA"/>
    <n v="525069"/>
    <n v="5069"/>
    <s v="WVGZZZCT2TW416278"/>
    <s v="BALLONE ROMAIN"/>
    <s v="TIGUAN"/>
    <n v="44946.67"/>
    <n v="2475.0100000000002"/>
    <n v="47421.68"/>
    <n v="111"/>
    <n v="560.23"/>
    <n v="95"/>
    <m/>
    <n v="465.23"/>
    <n v="1.1813794871881384E-2"/>
    <n v="-3833.06"/>
    <n v="0"/>
    <m/>
    <m/>
    <n v="0.13"/>
    <n v="0.13"/>
    <n v="60.479900000000008"/>
    <m/>
    <n v="60.479900000000008"/>
    <s v="VWB"/>
    <n v="30"/>
    <m/>
    <n v="0"/>
    <n v="1"/>
    <m/>
    <m/>
    <n v="0"/>
    <s v="Valauto Lambersart VW"/>
    <s v="VOLKSWAGEN"/>
    <m/>
    <s v="Valauto Lambersart VW"/>
    <n v="560.23"/>
    <n v="1.1813794871881384E-2"/>
    <s v="NON"/>
  </r>
  <r>
    <x v="7"/>
    <s v="C"/>
    <x v="0"/>
    <x v="103"/>
    <d v="2026-01-13T00:00:00"/>
    <m/>
    <m/>
    <m/>
    <m/>
    <m/>
    <n v="0"/>
    <s v="LTBCL"/>
    <n v="525073"/>
    <n v="5073"/>
    <s v="WVGZZZCT0TW417218"/>
    <s v="GABANNE"/>
    <s v="TIGUAN"/>
    <n v="49321.67"/>
    <n v="1308.3399999999999"/>
    <n v="50630.009999999995"/>
    <n v="66"/>
    <n v="1251.1300000000001"/>
    <n v="95"/>
    <m/>
    <n v="1156.1300000000001"/>
    <n v="2.4711233515458526E-2"/>
    <n v="0"/>
    <n v="-8151.43"/>
    <m/>
    <m/>
    <n v="0.1"/>
    <n v="0.1"/>
    <n v="115.61300000000001"/>
    <m/>
    <n v="115.61300000000001"/>
    <s v="VWB"/>
    <n v="30"/>
    <m/>
    <n v="0"/>
    <n v="1"/>
    <m/>
    <m/>
    <n v="0"/>
    <s v="Valauto Lambersart VW"/>
    <s v="VOLKSWAGEN"/>
    <m/>
    <s v="Valauto Lambersart VW"/>
    <n v="1251.1300000000001"/>
    <n v="2.4711233515458526E-2"/>
    <s v="NON"/>
  </r>
  <r>
    <x v="7"/>
    <s v="C"/>
    <x v="0"/>
    <x v="64"/>
    <d v="2026-06-16T00:00:00"/>
    <m/>
    <m/>
    <m/>
    <m/>
    <m/>
    <n v="0"/>
    <s v="LTBDU"/>
    <n v="525074"/>
    <n v="5074"/>
    <s v="WVGZZZCTXTW454972"/>
    <s v="HEYMAN MICHEL"/>
    <s v="TIGUAN"/>
    <n v="49196.67"/>
    <n v="6725.01"/>
    <n v="55921.68"/>
    <n v="1"/>
    <n v="955.35"/>
    <n v="94.99"/>
    <m/>
    <n v="860.36"/>
    <n v="1.7083714223177844E-2"/>
    <n v="0"/>
    <n v="-7000"/>
    <m/>
    <m/>
    <n v="0.1"/>
    <n v="0.1"/>
    <n v="86.036000000000001"/>
    <m/>
    <n v="86.036000000000001"/>
    <s v="VWB"/>
    <n v="30"/>
    <n v="50"/>
    <n v="1"/>
    <n v="1"/>
    <m/>
    <m/>
    <n v="1"/>
    <s v="Valauto Lambersart VW"/>
    <s v="VOLKSWAGEN"/>
    <m/>
    <s v="Valauto Lambersart VW"/>
    <n v="955.35"/>
    <n v="1.7083714223177844E-2"/>
    <s v="NON"/>
  </r>
  <r>
    <x v="7"/>
    <s v="C"/>
    <x v="0"/>
    <x v="6"/>
    <d v="2026-02-06T00:00:00"/>
    <m/>
    <m/>
    <m/>
    <m/>
    <m/>
    <m/>
    <s v="LTBDU"/>
    <n v="525075"/>
    <n v="5075"/>
    <s v="WVGZZZCT8TW429326"/>
    <s v="BEF"/>
    <s v="TIGUAN"/>
    <n v="49321.67"/>
    <n v="295.83"/>
    <n v="49617.5"/>
    <n v="40"/>
    <n v="343.1"/>
    <n v="95.01"/>
    <m/>
    <n v="248.09000000000003"/>
    <n v="6.9148989771753919E-3"/>
    <n v="0"/>
    <n v="0"/>
    <m/>
    <m/>
    <n v="7.0000000000000007E-2"/>
    <n v="0.1"/>
    <n v="17.366300000000003"/>
    <m/>
    <n v="17.366300000000003"/>
    <s v="VWB"/>
    <n v="30"/>
    <m/>
    <n v="0"/>
    <n v="1"/>
    <m/>
    <m/>
    <n v="0"/>
    <s v="Valauto Lambersart VW"/>
    <s v="VOLKSWAGEN"/>
    <m/>
    <s v="Valauto Lambersart VW"/>
    <n v="343.1"/>
    <n v="6.9148989771753919E-3"/>
    <s v="NON"/>
  </r>
  <r>
    <x v="7"/>
    <s v="C"/>
    <x v="0"/>
    <x v="55"/>
    <d v="2026-05-12T00:00:00"/>
    <m/>
    <m/>
    <m/>
    <m/>
    <m/>
    <n v="0"/>
    <s v="VSFCA"/>
    <n v="525077"/>
    <n v="5077"/>
    <s v="WVWZZZE12TP063423"/>
    <s v="AVENTIM"/>
    <s v="ID 3"/>
    <n v="28533.33"/>
    <n v="1533.34"/>
    <n v="30066.670000000002"/>
    <n v="20"/>
    <n v="395.69"/>
    <n v="95"/>
    <m/>
    <n v="300.69"/>
    <n v="1.3160419827004452E-2"/>
    <n v="0"/>
    <n v="0"/>
    <m/>
    <s v="0 comm demandée"/>
    <m/>
    <n v="0.1"/>
    <n v="0"/>
    <m/>
    <n v="0"/>
    <s v="VWB"/>
    <n v="0"/>
    <m/>
    <n v="0"/>
    <n v="1"/>
    <m/>
    <m/>
    <n v="0"/>
    <s v="Valauto Lambersart VW"/>
    <s v="VOLKSWAGEN"/>
    <m/>
    <s v="Sociétés NORD"/>
    <n v="395.69"/>
    <n v="1.3160419827004452E-2"/>
    <s v="NON"/>
  </r>
  <r>
    <x v="7"/>
    <s v="C"/>
    <x v="0"/>
    <x v="2"/>
    <d v="2026-06-25T00:00:00"/>
    <m/>
    <m/>
    <m/>
    <m/>
    <m/>
    <n v="0"/>
    <s v="LTBCL"/>
    <n v="525081"/>
    <n v="5081"/>
    <s v="WVGZZZ1T4TW005550"/>
    <s v="PAUWELS AUDREY"/>
    <s v="TOURAN"/>
    <n v="38875"/>
    <n v="1058.3399999999999"/>
    <n v="39933.339999999997"/>
    <n v="164"/>
    <n v="-218.75"/>
    <n v="95"/>
    <m/>
    <n v="-313.75"/>
    <n v="-5.4778788851621235E-3"/>
    <n v="0"/>
    <n v="-5731.67"/>
    <m/>
    <s v="marge négative  //  Challenge VD"/>
    <m/>
    <n v="0.12"/>
    <n v="0"/>
    <n v="200"/>
    <n v="200"/>
    <s v=""/>
    <m/>
    <m/>
    <n v="0"/>
    <n v="1"/>
    <m/>
    <m/>
    <n v="0"/>
    <s v="Valauto Lambersart VW"/>
    <s v="VOLKSWAGEN"/>
    <m/>
    <s v="Valauto Lambersart VW"/>
    <n v="-218.75"/>
    <n v="-5.4778788851621235E-3"/>
    <s v="OUI"/>
  </r>
  <r>
    <x v="7"/>
    <s v="C"/>
    <x v="0"/>
    <x v="102"/>
    <d v="2026-04-29T00:00:00"/>
    <m/>
    <m/>
    <m/>
    <m/>
    <m/>
    <n v="0"/>
    <s v="VSRPO"/>
    <n v="525083"/>
    <n v="5083"/>
    <s v="WVWZZZE17TP059156"/>
    <s v="PROLUM NPDC"/>
    <s v="ID 3"/>
    <n v="32700"/>
    <n v="4908.33"/>
    <n v="37608.33"/>
    <n v="26"/>
    <n v="659.14"/>
    <n v="95"/>
    <m/>
    <n v="564.14"/>
    <n v="1.7526436297490476E-2"/>
    <n v="0"/>
    <n v="0"/>
    <m/>
    <m/>
    <n v="0.1"/>
    <n v="0.1"/>
    <n v="56.414000000000001"/>
    <m/>
    <n v="56.414000000000001"/>
    <s v="VWB"/>
    <n v="0"/>
    <n v="50"/>
    <n v="1"/>
    <n v="1"/>
    <m/>
    <m/>
    <n v="1"/>
    <s v="Valauto Lambersart VW"/>
    <s v="VOLKSWAGEN"/>
    <m/>
    <s v="Sociétés NORD"/>
    <n v="659.14"/>
    <n v="1.7526436297490476E-2"/>
    <s v="NON"/>
  </r>
  <r>
    <x v="1"/>
    <s v="C"/>
    <x v="0"/>
    <x v="34"/>
    <d v="2026-03-28T00:00:00"/>
    <m/>
    <m/>
    <m/>
    <m/>
    <m/>
    <n v="0"/>
    <s v="RQLGU"/>
    <n v="525087"/>
    <n v="5087"/>
    <s v="WVGZZZC13TY064069"/>
    <s v="TOULEMONDE JESSIE"/>
    <s v="T CROSS"/>
    <n v="22622.33"/>
    <n v="941.67"/>
    <n v="23564"/>
    <n v="39"/>
    <n v="677.8"/>
    <n v="95"/>
    <n v="-500"/>
    <n v="82.799999999999955"/>
    <n v="7.545408249872685E-3"/>
    <n v="0"/>
    <n v="-3349.99"/>
    <m/>
    <m/>
    <n v="0.13"/>
    <n v="0.13"/>
    <n v="10.763999999999994"/>
    <m/>
    <n v="10.763999999999994"/>
    <s v="VWB"/>
    <m/>
    <m/>
    <n v="0"/>
    <n v="1"/>
    <m/>
    <m/>
    <n v="0"/>
    <s v="Valauto Roncq"/>
    <s v="VOLKSWAGEN"/>
    <m/>
    <s v="Valauto Roncq VW"/>
    <n v="677.8"/>
    <n v="2.8764216601595654E-2"/>
    <s v="NON"/>
  </r>
  <r>
    <x v="7"/>
    <s v="C"/>
    <x v="0"/>
    <x v="51"/>
    <d v="2026-01-26T00:00:00"/>
    <m/>
    <m/>
    <m/>
    <m/>
    <m/>
    <n v="0"/>
    <s v="VSGNI"/>
    <n v="525094"/>
    <n v="5094"/>
    <s v="WVGZZZCTXTW430168"/>
    <s v="ABRAPON ."/>
    <s v="TIGUAN"/>
    <n v="48155"/>
    <n v="3050.01"/>
    <n v="51205.01"/>
    <n v="4"/>
    <n v="1631.16"/>
    <n v="95"/>
    <m/>
    <n v="1536.16"/>
    <n v="3.1855476641836411E-2"/>
    <n v="0"/>
    <n v="0"/>
    <m/>
    <m/>
    <n v="0.1"/>
    <n v="0.1"/>
    <n v="153.61600000000001"/>
    <m/>
    <n v="153.61600000000001"/>
    <s v="VWB"/>
    <n v="0"/>
    <n v="20"/>
    <n v="1"/>
    <n v="1"/>
    <m/>
    <m/>
    <n v="1"/>
    <s v="Valauto Lambersart VW"/>
    <s v="VOLKSWAGEN"/>
    <m/>
    <s v="Sociétés NORD"/>
    <n v="1631.16"/>
    <n v="3.1855476641836411E-2"/>
    <s v="NON"/>
  </r>
  <r>
    <x v="1"/>
    <s v="C"/>
    <x v="0"/>
    <x v="26"/>
    <d v="2026-02-13T00:00:00"/>
    <m/>
    <m/>
    <m/>
    <m/>
    <m/>
    <n v="0"/>
    <s v="RQHWI"/>
    <n v="525095"/>
    <n v="5095"/>
    <s v="WVWZZZAW8TU033605"/>
    <s v="VANDEN DORPE CATHERINE"/>
    <s v="POLO"/>
    <n v="17714"/>
    <n v="945.83"/>
    <n v="18659.830000000002"/>
    <n v="16"/>
    <n v="721.12999999999988"/>
    <n v="95"/>
    <m/>
    <n v="626.12999999999988"/>
    <n v="3.8646118426588015E-2"/>
    <n v="-186"/>
    <n v="-1800"/>
    <m/>
    <m/>
    <n v="0.1"/>
    <n v="0.1"/>
    <n v="62.612999999999992"/>
    <m/>
    <n v="62.612999999999992"/>
    <s v=""/>
    <n v="30"/>
    <m/>
    <n v="0"/>
    <n v="1"/>
    <m/>
    <m/>
    <n v="0"/>
    <s v="Valauto Roncq"/>
    <s v="VOLKSWAGEN"/>
    <m/>
    <s v="Valauto Roncq VW"/>
    <n v="721.12999999999988"/>
    <n v="3.8646118426588015E-2"/>
    <s v="NON"/>
  </r>
  <r>
    <x v="7"/>
    <s v="NP"/>
    <x v="0"/>
    <x v="59"/>
    <d v="2026-03-23T00:00:00"/>
    <m/>
    <m/>
    <m/>
    <s v="x"/>
    <m/>
    <n v="93111.3"/>
    <s v="VSGNI"/>
    <n v="525096"/>
    <n v="5096"/>
    <s v="WVGZZZCT7TW437563"/>
    <s v="INTERNATIONAL BEERS AND"/>
    <s v="TIGUAN"/>
    <n v="50113.33"/>
    <n v="9529.17"/>
    <n v="59642.5"/>
    <n v="15"/>
    <n v="1663.97"/>
    <n v="95"/>
    <m/>
    <n v="1568.97"/>
    <n v="2.7899065263863855E-2"/>
    <n v="0"/>
    <n v="0"/>
    <m/>
    <s v="solde client mq financement + rgt fact divers"/>
    <n v="0.1"/>
    <n v="0.1"/>
    <n v="156.89700000000002"/>
    <m/>
    <n v="156.89700000000002"/>
    <s v="VWB"/>
    <n v="0"/>
    <n v="20"/>
    <n v="1"/>
    <n v="1"/>
    <m/>
    <m/>
    <n v="1"/>
    <s v="Valauto Lambersart VW"/>
    <s v="VOLKSWAGEN"/>
    <m/>
    <s v="Sociétés NORD"/>
    <n v="1663.97"/>
    <n v="2.7899065263863855E-2"/>
    <s v="NON"/>
  </r>
  <r>
    <x v="1"/>
    <s v="NP"/>
    <x v="0"/>
    <x v="13"/>
    <d v="2026-02-09T00:00:00"/>
    <m/>
    <m/>
    <m/>
    <s v="x"/>
    <m/>
    <n v="50"/>
    <s v="RQCCL"/>
    <n v="525096"/>
    <n v="5096"/>
    <s v="WVWZZZAW0TU033968"/>
    <s v="ELIPOT MAURINE"/>
    <s v="POLO"/>
    <n v="17714"/>
    <n v="945.83"/>
    <n v="18659.830000000002"/>
    <n v="9"/>
    <n v="471.13"/>
    <n v="95"/>
    <n v="-186"/>
    <n v="190.13"/>
    <n v="1.5280417881620571E-2"/>
    <n v="0"/>
    <n v="-1986.61"/>
    <m/>
    <s v="solde client"/>
    <n v="0.1"/>
    <n v="0.1"/>
    <n v="19.013000000000002"/>
    <m/>
    <n v="19.013000000000002"/>
    <s v="VWB"/>
    <n v="30"/>
    <m/>
    <n v="0"/>
    <n v="1"/>
    <m/>
    <m/>
    <n v="0"/>
    <s v="Valauto Roncq"/>
    <s v="VOLKSWAGEN"/>
    <m/>
    <s v="Valauto Roncq VW"/>
    <n v="471.13"/>
    <n v="2.5248354352638794E-2"/>
    <s v="NON"/>
  </r>
  <r>
    <x v="7"/>
    <s v="C"/>
    <x v="0"/>
    <x v="41"/>
    <d v="2026-01-21T00:00:00"/>
    <m/>
    <m/>
    <m/>
    <m/>
    <m/>
    <n v="0"/>
    <s v="LTNFA"/>
    <n v="525104"/>
    <n v="5104"/>
    <s v="WVWZZZAWXTU034058"/>
    <s v="BRUYANT ARNAUD"/>
    <s v="POLO"/>
    <n v="23014"/>
    <n v="1616.66"/>
    <n v="24630.66"/>
    <n v="5"/>
    <n v="723.8"/>
    <n v="95"/>
    <m/>
    <n v="628.79999999999995"/>
    <n v="2.9386139064077048E-2"/>
    <n v="0"/>
    <n v="-966.67"/>
    <m/>
    <m/>
    <n v="0.1"/>
    <n v="0.1"/>
    <n v="62.879999999999995"/>
    <m/>
    <n v="62.879999999999995"/>
    <s v="VWB"/>
    <n v="30"/>
    <n v="50"/>
    <n v="1"/>
    <n v="1"/>
    <m/>
    <m/>
    <n v="1"/>
    <s v="Valauto Lambersart VW"/>
    <s v="VOLKSWAGEN"/>
    <m/>
    <s v="Valauto Lambersart VW"/>
    <n v="723.8"/>
    <n v="2.9386139064077048E-2"/>
    <s v="NON"/>
  </r>
  <r>
    <x v="1"/>
    <s v="C"/>
    <x v="0"/>
    <x v="60"/>
    <d v="2026-02-24T00:00:00"/>
    <m/>
    <m/>
    <m/>
    <m/>
    <m/>
    <m/>
    <s v="RQHWI"/>
    <n v="525110"/>
    <n v="5110"/>
    <s v="WVGZZZA25TV032950"/>
    <s v="AGACHE PATRICE"/>
    <s v="T ROC"/>
    <n v="33555.67"/>
    <n v="833.34"/>
    <n v="34389.009999999995"/>
    <n v="15"/>
    <n v="1416.18"/>
    <n v="95"/>
    <m/>
    <n v="1321.18"/>
    <n v="4.1181179685021475E-2"/>
    <n v="0"/>
    <n v="-500"/>
    <m/>
    <m/>
    <n v="0.1"/>
    <n v="0.1"/>
    <n v="132.11800000000002"/>
    <m/>
    <n v="132.11800000000002"/>
    <s v="VWB"/>
    <n v="0"/>
    <n v="50"/>
    <n v="1"/>
    <n v="1"/>
    <m/>
    <m/>
    <n v="1"/>
    <s v="Valauto Roncq"/>
    <s v="VOLKSWAGEN"/>
    <m/>
    <s v="Valauto Roncq VW"/>
    <n v="1416.18"/>
    <n v="4.1181179685021475E-2"/>
    <s v="NON"/>
  </r>
  <r>
    <x v="7"/>
    <s v="C"/>
    <x v="0"/>
    <x v="1"/>
    <d v="2026-01-31T00:00:00"/>
    <m/>
    <m/>
    <m/>
    <m/>
    <m/>
    <m/>
    <s v="LTNFA"/>
    <n v="525114"/>
    <n v="5114"/>
    <s v="WVGZZZCS7TY023193"/>
    <s v="FLETCHER ANNE"/>
    <s v="TAIGO"/>
    <n v="25639.200000000001"/>
    <n v="1025"/>
    <n v="26664.2"/>
    <n v="60"/>
    <n v="219.99"/>
    <n v="95"/>
    <m/>
    <n v="124.99000000000001"/>
    <n v="8.250388160904884E-3"/>
    <n v="-667"/>
    <n v="-3116.3999999999996"/>
    <m/>
    <s v="0 comm demandée"/>
    <m/>
    <n v="0.13"/>
    <n v="0"/>
    <m/>
    <n v="0"/>
    <s v="VWB"/>
    <n v="30"/>
    <n v="50"/>
    <n v="1"/>
    <n v="1"/>
    <m/>
    <m/>
    <n v="1"/>
    <s v="Valauto Lambersart VW"/>
    <s v="VOLKSWAGEN"/>
    <m/>
    <s v="Valauto Lambersart VW"/>
    <n v="219.99"/>
    <n v="8.250388160904884E-3"/>
    <s v="NON"/>
  </r>
  <r>
    <x v="7"/>
    <s v="C"/>
    <x v="0"/>
    <x v="62"/>
    <d v="2026-03-27T00:00:00"/>
    <m/>
    <m/>
    <m/>
    <m/>
    <m/>
    <m/>
    <s v="VSRPO"/>
    <n v="525117"/>
    <n v="5117"/>
    <s v="WVWZZZE17TP052949"/>
    <s v="ATECNA"/>
    <s v="ID 3"/>
    <n v="28533.33"/>
    <n v="1533.34"/>
    <n v="30066.670000000002"/>
    <n v="13"/>
    <n v="546.02"/>
    <n v="95"/>
    <m/>
    <n v="451.02"/>
    <n v="1.8160308407948068E-2"/>
    <n v="0"/>
    <n v="0"/>
    <m/>
    <m/>
    <n v="0.1"/>
    <n v="0.1"/>
    <n v="45.102000000000004"/>
    <m/>
    <n v="45.102000000000004"/>
    <s v="VWB"/>
    <n v="0"/>
    <n v="20"/>
    <n v="1"/>
    <n v="1"/>
    <m/>
    <m/>
    <n v="1"/>
    <s v="Valauto Lambersart VW"/>
    <s v="VOLKSWAGEN"/>
    <m/>
    <s v="Sociétés NORD"/>
    <n v="546.02"/>
    <n v="1.8160308407948068E-2"/>
    <s v="NON"/>
  </r>
  <r>
    <x v="7"/>
    <s v="C"/>
    <x v="0"/>
    <x v="103"/>
    <d v="2026-01-16T00:00:00"/>
    <m/>
    <m/>
    <m/>
    <m/>
    <m/>
    <n v="0"/>
    <s v="LTBDU"/>
    <n v="525119"/>
    <n v="5119"/>
    <s v="WVGZZZE24TE021366"/>
    <s v="SCRIVE VIANNEY"/>
    <s v="ID 4"/>
    <n v="37605"/>
    <n v="2366.66"/>
    <n v="39971.660000000003"/>
    <n v="28"/>
    <n v="959.68"/>
    <n v="95"/>
    <m/>
    <n v="864.68"/>
    <n v="2.4009010383856961E-2"/>
    <n v="0"/>
    <n v="-5566.67"/>
    <m/>
    <m/>
    <n v="7.0000000000000007E-2"/>
    <n v="7.0000000000000007E-2"/>
    <n v="60.5276"/>
    <m/>
    <n v="60.5276"/>
    <s v="VWB"/>
    <m/>
    <n v="50"/>
    <n v="1"/>
    <n v="1"/>
    <m/>
    <m/>
    <n v="1"/>
    <s v="Valauto Lambersart VW"/>
    <s v="VOLKSWAGEN"/>
    <m/>
    <s v="Valauto Lambersart VW"/>
    <n v="959.68"/>
    <n v="2.4009010383856961E-2"/>
    <s v="NON"/>
  </r>
  <r>
    <x v="7"/>
    <s v="C"/>
    <x v="0"/>
    <x v="82"/>
    <d v="2026-03-12T00:00:00"/>
    <m/>
    <m/>
    <m/>
    <m/>
    <m/>
    <n v="0"/>
    <s v="VSGNI"/>
    <n v="525125"/>
    <n v="5125"/>
    <s v="WVGZZZCT2TW437020"/>
    <s v="QUEYRAS"/>
    <s v="TIGUAN"/>
    <n v="50113.33"/>
    <n v="8512.5"/>
    <n v="58625.83"/>
    <n v="7"/>
    <n v="1733.61"/>
    <n v="95"/>
    <m/>
    <n v="1638.61"/>
    <n v="2.9570754051584425E-2"/>
    <n v="0"/>
    <n v="0"/>
    <m/>
    <m/>
    <n v="0.1"/>
    <n v="0.1"/>
    <n v="163.86099999999999"/>
    <m/>
    <n v="163.86099999999999"/>
    <s v="VWB"/>
    <n v="0"/>
    <n v="20"/>
    <n v="1"/>
    <n v="1"/>
    <m/>
    <m/>
    <n v="1"/>
    <s v="Valauto Lambersart VW"/>
    <s v="VOLKSWAGEN"/>
    <m/>
    <s v="Sociétés NORD"/>
    <n v="1733.61"/>
    <n v="2.9570754051584425E-2"/>
    <s v="NON"/>
  </r>
  <r>
    <x v="6"/>
    <s v="NC"/>
    <x v="5"/>
    <x v="13"/>
    <d v="2026-02-06T00:00:00"/>
    <m/>
    <s v="x"/>
    <m/>
    <m/>
    <m/>
    <n v="0"/>
    <s v="VANLI"/>
    <n v="525126"/>
    <n v="26"/>
    <s v="WAUZZZF48RA055358"/>
    <s v="FREDDY M. CONSTRUCTIONS"/>
    <s v="A4"/>
    <n v="28677.7"/>
    <n v="10642.5"/>
    <n v="39320.199999999997"/>
    <n v="741"/>
    <n v="-2681.77"/>
    <n v="108.33"/>
    <m/>
    <n v="-2790.1"/>
    <n v="-6.8203366208717156E-2"/>
    <n v="-4311.6899999999996"/>
    <n v="0"/>
    <m/>
    <s v="Ecart de marge"/>
    <m/>
    <n v="0.13"/>
    <n v="0"/>
    <n v="1000"/>
    <n v="1000"/>
    <s v=""/>
    <n v="1"/>
    <s v="0"/>
    <n v="1"/>
    <n v="1"/>
    <m/>
    <m/>
    <n v="1"/>
    <s v="Valauto Hainaut"/>
    <s v="AUDI"/>
    <m/>
    <s v="Valauto Hainaut AUDI"/>
    <n v="-2681.77"/>
    <n v="-6.8203366208717156E-2"/>
    <s v="OUI"/>
  </r>
  <r>
    <x v="7"/>
    <s v="C"/>
    <x v="0"/>
    <x v="19"/>
    <d v="2026-01-05T00:00:00"/>
    <m/>
    <m/>
    <m/>
    <m/>
    <m/>
    <n v="0"/>
    <s v="VSGNI"/>
    <n v="525129"/>
    <n v="5129"/>
    <s v="WVGZZZCT5TW427887"/>
    <s v="SABE AURELIEN"/>
    <s v="TIGUAN"/>
    <n v="55821.66"/>
    <n v="1233.3399999999999"/>
    <n v="57055"/>
    <n v="9"/>
    <n v="665.54"/>
    <n v="95"/>
    <m/>
    <n v="570.54"/>
    <n v="1.166488476031899E-2"/>
    <n v="0"/>
    <n v="0"/>
    <m/>
    <m/>
    <n v="0.1"/>
    <n v="0.1"/>
    <n v="57.054000000000002"/>
    <m/>
    <n v="57.054000000000002"/>
    <s v="VWB"/>
    <n v="0"/>
    <n v="20"/>
    <n v="1"/>
    <n v="1"/>
    <m/>
    <m/>
    <n v="1"/>
    <s v="Valauto Lambersart VW"/>
    <s v="VOLKSWAGEN"/>
    <m/>
    <s v="Sociétés NORD"/>
    <n v="665.54"/>
    <n v="1.166488476031899E-2"/>
    <s v="NON"/>
  </r>
  <r>
    <x v="7"/>
    <s v="C"/>
    <x v="0"/>
    <x v="46"/>
    <d v="2026-05-06T00:00:00"/>
    <m/>
    <m/>
    <m/>
    <m/>
    <m/>
    <n v="0"/>
    <s v="VSGNI"/>
    <n v="525130"/>
    <n v="5130"/>
    <s v="WVGZZZCT5TW438758"/>
    <s v="DECOROOM"/>
    <s v="TIGUAN"/>
    <n v="49321.67"/>
    <n v="666.67"/>
    <n v="49988.34"/>
    <n v="52"/>
    <n v="1594.66"/>
    <n v="95"/>
    <m/>
    <n v="1499.66"/>
    <n v="3.1900639229068224E-2"/>
    <n v="0"/>
    <n v="0"/>
    <m/>
    <m/>
    <n v="0.1"/>
    <n v="0.1"/>
    <n v="149.96600000000001"/>
    <m/>
    <n v="149.96600000000001"/>
    <s v="VWB"/>
    <n v="0"/>
    <n v="20"/>
    <n v="1"/>
    <n v="1"/>
    <m/>
    <m/>
    <n v="1"/>
    <s v="Valauto Lambersart VW"/>
    <s v="VOLKSWAGEN"/>
    <m/>
    <s v="Sociétés NORD"/>
    <n v="1594.66"/>
    <n v="3.1900639229068224E-2"/>
    <s v="NON"/>
  </r>
  <r>
    <x v="7"/>
    <s v="C"/>
    <x v="0"/>
    <x v="59"/>
    <d v="2026-03-20T00:00:00"/>
    <m/>
    <m/>
    <m/>
    <m/>
    <m/>
    <n v="0"/>
    <s v="LTBDU"/>
    <n v="525132"/>
    <n v="5132"/>
    <s v="WVWZZZE17TP047556"/>
    <s v="DUMORTIER VALERIE"/>
    <s v="ID 3"/>
    <n v="28533.33"/>
    <n v="1650"/>
    <n v="30183.33"/>
    <n v="14"/>
    <n v="1404.33"/>
    <n v="95"/>
    <m/>
    <n v="1309.33"/>
    <n v="4.652667548610441E-2"/>
    <n v="0"/>
    <n v="-3333.33"/>
    <m/>
    <m/>
    <n v="0.1"/>
    <n v="7.0000000000000007E-2"/>
    <n v="130.93299999999999"/>
    <m/>
    <n v="130.93299999999999"/>
    <s v="VWB"/>
    <m/>
    <m/>
    <n v="0"/>
    <n v="1"/>
    <m/>
    <m/>
    <n v="0"/>
    <s v="Valauto Lambersart VW"/>
    <s v="VOLKSWAGEN"/>
    <m/>
    <s v="Valauto Lambersart VW"/>
    <n v="1404.33"/>
    <n v="4.652667548610441E-2"/>
    <s v="NON"/>
  </r>
  <r>
    <x v="7"/>
    <s v="C"/>
    <x v="0"/>
    <x v="0"/>
    <d v="2026-01-17T00:00:00"/>
    <m/>
    <m/>
    <m/>
    <m/>
    <m/>
    <n v="0"/>
    <s v="LTNFA"/>
    <n v="525133"/>
    <n v="5133"/>
    <s v="WVGZZZE29TE022058"/>
    <s v="HIGELIN JEAN YVES"/>
    <s v="ID 4"/>
    <n v="37605"/>
    <n v="2604.17"/>
    <n v="40209.17"/>
    <n v="18"/>
    <n v="1379.22"/>
    <n v="95"/>
    <m/>
    <n v="1284.22"/>
    <n v="3.4301130811702905E-2"/>
    <n v="0"/>
    <n v="-5564.38"/>
    <m/>
    <m/>
    <n v="0.1"/>
    <n v="0.1"/>
    <n v="128.422"/>
    <m/>
    <n v="128.422"/>
    <s v="VWB"/>
    <n v="0"/>
    <m/>
    <n v="0"/>
    <n v="1"/>
    <m/>
    <m/>
    <n v="0"/>
    <s v="Valauto Lambersart VW"/>
    <s v="VOLKSWAGEN"/>
    <m/>
    <s v="Valauto Lambersart VW"/>
    <n v="1379.22"/>
    <n v="3.4301130811702905E-2"/>
    <s v="NON"/>
  </r>
  <r>
    <x v="6"/>
    <s v="C"/>
    <x v="4"/>
    <x v="53"/>
    <d v="2026-02-03T00:00:00"/>
    <m/>
    <m/>
    <m/>
    <m/>
    <m/>
    <n v="0"/>
    <s v="VSMGI"/>
    <n v="525134"/>
    <n v="134"/>
    <s v="WV4ZZZTV5SK081098"/>
    <s v="ALEX DECOLUXE"/>
    <s v="TRANSPORTER"/>
    <n v="40450.1"/>
    <n v="3104"/>
    <n v="43554.1"/>
    <n v="63"/>
    <n v="1610.77"/>
    <n v="95"/>
    <m/>
    <n v="1515.77"/>
    <n v="3.6983200203884369E-2"/>
    <n v="-3029.41"/>
    <n v="-3000"/>
    <m/>
    <m/>
    <n v="0.13"/>
    <n v="0.13"/>
    <n v="197.05010000000001"/>
    <m/>
    <n v="197.05010000000001"/>
    <s v="VWB"/>
    <m/>
    <n v="20"/>
    <n v="1"/>
    <n v="1"/>
    <m/>
    <m/>
    <n v="1"/>
    <s v="Valauto Hainaut"/>
    <s v="VUL"/>
    <m/>
    <s v="Sociétés EST"/>
    <n v="1610.77"/>
    <n v="3.6983200203884369E-2"/>
    <s v="NON"/>
  </r>
  <r>
    <x v="6"/>
    <s v="C"/>
    <x v="4"/>
    <x v="110"/>
    <d v="2026-02-18T00:00:00"/>
    <m/>
    <m/>
    <m/>
    <m/>
    <m/>
    <n v="0"/>
    <s v="VRTVA"/>
    <n v="525135"/>
    <n v="135"/>
    <s v="WV4ZZZTV5SK079528"/>
    <s v="RAFOU DECOR"/>
    <s v="TRANSPORTER"/>
    <n v="40450.1"/>
    <n v="3104"/>
    <n v="43554.1"/>
    <n v="78"/>
    <n v="1893"/>
    <n v="95"/>
    <m/>
    <n v="1798"/>
    <n v="4.3463187162632221E-2"/>
    <n v="-3029.41"/>
    <n v="-3000"/>
    <m/>
    <m/>
    <n v="0.12"/>
    <n v="0.12"/>
    <n v="215.76"/>
    <m/>
    <n v="215.76"/>
    <s v="VWB"/>
    <m/>
    <n v="20"/>
    <n v="1"/>
    <n v="1"/>
    <m/>
    <m/>
    <n v="1"/>
    <s v="Valauto Hainaut"/>
    <s v="VUL"/>
    <m/>
    <s v="Valauto PRO NORD"/>
    <n v="1893"/>
    <n v="4.3463187162632221E-2"/>
    <s v="NON"/>
  </r>
  <r>
    <x v="7"/>
    <s v="C"/>
    <x v="2"/>
    <x v="49"/>
    <d v="2026-03-21T00:00:00"/>
    <m/>
    <m/>
    <m/>
    <m/>
    <m/>
    <n v="0"/>
    <s v="LTHVI"/>
    <n v="525141"/>
    <n v="5141"/>
    <s v="TMBER6PJ6T4054879"/>
    <s v="BOUKHEDCHA ELODIE"/>
    <s v="FABIA"/>
    <n v="21250"/>
    <n v="2083.33"/>
    <n v="23333.33"/>
    <n v="2"/>
    <n v="1236.6600000000001"/>
    <n v="35"/>
    <m/>
    <n v="1201.6600000000001"/>
    <n v="5.2999721857103124E-2"/>
    <n v="0"/>
    <n v="-2960"/>
    <m/>
    <m/>
    <n v="0.13"/>
    <n v="0.13"/>
    <n v="156.21580000000003"/>
    <m/>
    <n v="156.21580000000003"/>
    <s v="VWB"/>
    <m/>
    <m/>
    <n v="0"/>
    <n v="1"/>
    <m/>
    <m/>
    <n v="0"/>
    <s v="Valauto Lambersart VW"/>
    <s v="SKODA"/>
    <m/>
    <s v="Valauto Lambersart SKODA"/>
    <n v="1236.6600000000001"/>
    <n v="5.2999721857103124E-2"/>
    <s v="NON"/>
  </r>
  <r>
    <x v="6"/>
    <s v="C"/>
    <x v="4"/>
    <x v="71"/>
    <d v="2026-05-28T00:00:00"/>
    <m/>
    <m/>
    <m/>
    <m/>
    <m/>
    <n v="0"/>
    <s v="VANBU"/>
    <n v="525147"/>
    <n v="147"/>
    <s v="WV4ZZZTV8SK088000"/>
    <s v="MCCM"/>
    <s v="TRANSPORTER"/>
    <n v="37433.1"/>
    <n v="2225"/>
    <n v="39658.1"/>
    <n v="169"/>
    <n v="1224.02"/>
    <n v="95"/>
    <n v="-200"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s v="VUL"/>
    <m/>
    <s v="Valauto Hainaut VW"/>
    <n v="1224.02"/>
    <n v="3.0864312712913629E-2"/>
    <s v="NON"/>
  </r>
  <r>
    <x v="7"/>
    <s v="C"/>
    <x v="2"/>
    <x v="109"/>
    <d v="2026-04-14T00:00:00"/>
    <m/>
    <m/>
    <m/>
    <m/>
    <m/>
    <n v="0"/>
    <s v="LTHVI"/>
    <n v="525149"/>
    <n v="5149"/>
    <s v="TMBJJ8NX3TY066666"/>
    <s v="BECAMEL DIDIER"/>
    <s v="OCTAVIA"/>
    <n v="32450"/>
    <n v="1500"/>
    <n v="33950"/>
    <n v="20"/>
    <n v="2495.83"/>
    <n v="35"/>
    <m/>
    <n v="2460.83"/>
    <n v="7.351487481590574E-2"/>
    <n v="0"/>
    <n v="-3733"/>
    <m/>
    <m/>
    <n v="0.12"/>
    <n v="0.13"/>
    <n v="295.2996"/>
    <m/>
    <n v="295.2996"/>
    <s v="VWB"/>
    <m/>
    <n v="50"/>
    <n v="1"/>
    <n v="1"/>
    <m/>
    <m/>
    <n v="1"/>
    <s v="Valauto Lambersart VW"/>
    <s v="SKODA"/>
    <m/>
    <s v="Valauto Lambersart SKODA"/>
    <n v="2495.83"/>
    <n v="7.351487481590574E-2"/>
    <s v="NON"/>
  </r>
  <r>
    <x v="6"/>
    <s v="C"/>
    <x v="4"/>
    <x v="100"/>
    <d v="2026-01-27T00:00:00"/>
    <m/>
    <m/>
    <m/>
    <m/>
    <m/>
    <m/>
    <s v="VANBU"/>
    <n v="525149"/>
    <n v="149"/>
    <s v="WV1ZZZSK3TX037979"/>
    <s v="LE PAIN JENLINOIS"/>
    <s v="CADDY"/>
    <n v="35552.5"/>
    <n v="49"/>
    <n v="35601.5"/>
    <n v="48"/>
    <n v="807.71"/>
    <n v="95"/>
    <m/>
    <n v="712.71"/>
    <n v="2.2687527210932125E-2"/>
    <n v="-1746.06"/>
    <n v="0"/>
    <m/>
    <m/>
    <n v="0.1"/>
    <n v="0.1"/>
    <n v="71.271000000000001"/>
    <m/>
    <n v="71.271000000000001"/>
    <s v=""/>
    <m/>
    <m/>
    <n v="0"/>
    <n v="1"/>
    <m/>
    <m/>
    <n v="0"/>
    <s v="Valauto Hainaut"/>
    <s v="VUL"/>
    <m/>
    <s v="Valauto Hainaut VW"/>
    <n v="807.71"/>
    <n v="2.2687527210932125E-2"/>
    <s v="NON"/>
  </r>
  <r>
    <x v="7"/>
    <s v="C"/>
    <x v="2"/>
    <x v="64"/>
    <d v="2026-06-17T00:00:00"/>
    <m/>
    <m/>
    <m/>
    <m/>
    <m/>
    <n v="0"/>
    <s v="LTHVI"/>
    <n v="525151"/>
    <n v="5151"/>
    <s v="TMBGR6NW8V3033676"/>
    <s v="BLOUIN REMI"/>
    <s v="KAMIQ/YETI"/>
    <n v="29675"/>
    <n v="1425"/>
    <n v="31100"/>
    <n v="14"/>
    <n v="1838.68"/>
    <n v="35.01"/>
    <m/>
    <n v="1803.67"/>
    <n v="5.9121543408360129E-2"/>
    <n v="0"/>
    <n v="-4216"/>
    <m/>
    <m/>
    <n v="0.08"/>
    <n v="7.0000000000000007E-2"/>
    <n v="144.2936"/>
    <m/>
    <n v="144.2936"/>
    <s v=""/>
    <m/>
    <n v="50"/>
    <n v="1"/>
    <n v="1"/>
    <m/>
    <m/>
    <n v="1"/>
    <s v="Valauto Lambersart VW"/>
    <s v="SKODA"/>
    <m/>
    <s v="Valauto Lambersart SKODA"/>
    <n v="1838.68"/>
    <n v="5.9121543408360129E-2"/>
    <s v="NON"/>
  </r>
  <r>
    <x v="7"/>
    <s v="C"/>
    <x v="0"/>
    <x v="99"/>
    <d v="2026-05-19T00:00:00"/>
    <m/>
    <m/>
    <m/>
    <m/>
    <m/>
    <n v="0"/>
    <s v="VSGNI"/>
    <n v="525155"/>
    <n v="5155"/>
    <s v="WVGZZZR40TW519778"/>
    <s v="DEBIEVRE THIBAUD"/>
    <s v="TAYRON"/>
    <n v="53446.67"/>
    <n v="8908.34"/>
    <n v="62355.009999999995"/>
    <n v="4"/>
    <n v="1965.68"/>
    <n v="95"/>
    <m/>
    <n v="1870.68"/>
    <n v="3.1524010660891569E-2"/>
    <n v="0"/>
    <n v="0"/>
    <m/>
    <m/>
    <n v="0.1"/>
    <n v="0.1"/>
    <n v="187.06800000000001"/>
    <m/>
    <n v="187.06800000000001"/>
    <s v="VWB"/>
    <n v="0"/>
    <n v="20"/>
    <n v="1"/>
    <n v="1"/>
    <m/>
    <m/>
    <n v="1"/>
    <s v="Valauto Lambersart VW"/>
    <s v="VOLKSWAGEN"/>
    <m/>
    <s v="Sociétés NORD"/>
    <n v="1965.68"/>
    <n v="3.1524010660891569E-2"/>
    <s v="NON"/>
  </r>
  <r>
    <x v="6"/>
    <s v="NL"/>
    <x v="4"/>
    <x v="77"/>
    <s v=""/>
    <m/>
    <m/>
    <m/>
    <m/>
    <m/>
    <m/>
    <s v="VANBU"/>
    <n v="525159"/>
    <n v="159"/>
    <s v="WV1ZZZEB6TH030448"/>
    <s v="RTE"/>
    <s v="ID BUZZ"/>
    <n v="49798.1"/>
    <n v="8000"/>
    <n v="57798.1"/>
    <n v="125"/>
    <n v="2695.91"/>
    <n v="95"/>
    <m/>
    <n v="2600.91"/>
    <n v="4.664357478879063E-2"/>
    <n v="0"/>
    <n v="-3756.87"/>
    <m/>
    <m/>
    <m/>
    <n v="0"/>
    <n v="0"/>
    <m/>
    <n v="0"/>
    <s v=""/>
    <n v="0"/>
    <n v="0"/>
    <n v="0"/>
    <n v="1"/>
    <m/>
    <m/>
    <n v="0"/>
    <s v="Valauto Hainaut"/>
    <s v="VUL"/>
    <m/>
    <s v="Valauto Hainaut VW"/>
    <n v="2695.91"/>
    <n v="4.664357478879063E-2"/>
    <s v="NON"/>
  </r>
  <r>
    <x v="7"/>
    <s v="C"/>
    <x v="0"/>
    <x v="33"/>
    <d v="2026-03-31T00:00:00"/>
    <m/>
    <m/>
    <m/>
    <m/>
    <m/>
    <n v="0"/>
    <s v="LTBCL"/>
    <n v="525159"/>
    <n v="5159"/>
    <s v="WVGZZZA21TV015062"/>
    <s v="OTLET JONATHAN"/>
    <s v="T ROC"/>
    <n v="24380.67"/>
    <n v="1141.67"/>
    <n v="25522.339999999997"/>
    <n v="109"/>
    <n v="701.37"/>
    <n v="94.99"/>
    <m/>
    <n v="606.38"/>
    <n v="2.7480630694520961E-2"/>
    <n v="-1786.56"/>
    <n v="0"/>
    <m/>
    <m/>
    <n v="0.13"/>
    <n v="0.13"/>
    <n v="78.829400000000007"/>
    <m/>
    <n v="78.829400000000007"/>
    <s v="VWB"/>
    <n v="30"/>
    <m/>
    <n v="0"/>
    <n v="1"/>
    <m/>
    <m/>
    <n v="0"/>
    <s v="Valauto Lambersart VW"/>
    <s v="VOLKSWAGEN"/>
    <m/>
    <s v="Valauto Lambersart VW"/>
    <n v="701.37"/>
    <n v="2.7480630694520961E-2"/>
    <s v="NON"/>
  </r>
  <r>
    <x v="7"/>
    <s v="C"/>
    <x v="0"/>
    <x v="8"/>
    <d v="2026-02-13T00:00:00"/>
    <m/>
    <m/>
    <m/>
    <m/>
    <m/>
    <n v="0"/>
    <s v="VSGNI"/>
    <n v="525160"/>
    <n v="5160"/>
    <s v="WVGZZZA26TV016403"/>
    <s v="EVIDENCE DEVELOPPEMENT FONCIER"/>
    <s v="T ROC"/>
    <n v="31472.33"/>
    <n v="2166.67"/>
    <n v="33639"/>
    <n v="16"/>
    <n v="1183.77"/>
    <n v="95"/>
    <m/>
    <n v="1088.77"/>
    <n v="3.5190403995362524E-2"/>
    <n v="0"/>
    <n v="0"/>
    <m/>
    <m/>
    <n v="0.1"/>
    <n v="0.1"/>
    <n v="108.87700000000001"/>
    <m/>
    <n v="108.87700000000001"/>
    <s v=""/>
    <n v="0"/>
    <n v="20"/>
    <n v="1"/>
    <n v="1"/>
    <m/>
    <m/>
    <n v="1"/>
    <s v="Valauto Lambersart VW"/>
    <s v="VOLKSWAGEN"/>
    <m/>
    <s v="Sociétés NORD"/>
    <n v="1183.77"/>
    <n v="3.5190403995362524E-2"/>
    <s v="NON"/>
  </r>
  <r>
    <x v="7"/>
    <s v="C"/>
    <x v="0"/>
    <x v="19"/>
    <d v="2026-01-03T00:00:00"/>
    <m/>
    <m/>
    <m/>
    <m/>
    <m/>
    <n v="0"/>
    <s v="LTBDU"/>
    <n v="525164"/>
    <n v="5164"/>
    <s v="WVGZZZA24TV019218"/>
    <s v="BOCQUET DANIEL"/>
    <s v="T ROC"/>
    <n v="33555.67"/>
    <n v="4058.34"/>
    <n v="37614.009999999995"/>
    <n v="3"/>
    <n v="2244.4299999999998"/>
    <n v="95"/>
    <m/>
    <n v="2149.4299999999998"/>
    <n v="5.9670053791127296E-2"/>
    <n v="0"/>
    <n v="-500"/>
    <m/>
    <m/>
    <n v="0.1"/>
    <n v="0.1"/>
    <n v="214.94299999999998"/>
    <m/>
    <n v="214.94299999999998"/>
    <s v=""/>
    <n v="30"/>
    <n v="50"/>
    <n v="1"/>
    <n v="1"/>
    <m/>
    <m/>
    <n v="1"/>
    <s v="Valauto Lambersart VW"/>
    <s v="VOLKSWAGEN"/>
    <m/>
    <s v="Valauto Lambersart VW"/>
    <n v="2244.4299999999998"/>
    <n v="5.9670053791127296E-2"/>
    <s v="NON"/>
  </r>
  <r>
    <x v="7"/>
    <s v="C"/>
    <x v="2"/>
    <x v="116"/>
    <d v="2026-06-08T00:00:00"/>
    <m/>
    <m/>
    <m/>
    <m/>
    <m/>
    <n v="0"/>
    <s v="LTMEL"/>
    <n v="525174"/>
    <n v="5174"/>
    <s v="TMBEH9NY9TF197995"/>
    <s v="PIKASSO"/>
    <s v="ENYAQ"/>
    <n v="44808.33"/>
    <n v="3866.66"/>
    <n v="48674.990000000005"/>
    <n v="7"/>
    <n v="521.75"/>
    <n v="35.01"/>
    <m/>
    <n v="486.74"/>
    <n v="1.0719057158511999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521.75"/>
    <n v="1.0719057158511999E-2"/>
    <s v="NON"/>
  </r>
  <r>
    <x v="7"/>
    <s v="C"/>
    <x v="2"/>
    <x v="22"/>
    <d v="2026-06-05T00:00:00"/>
    <m/>
    <m/>
    <m/>
    <m/>
    <m/>
    <n v="0"/>
    <s v="LTMEL"/>
    <n v="525176"/>
    <n v="5176"/>
    <s v="TMBEH9NY7TF196456"/>
    <s v="VESUVIUS SERT"/>
    <s v="ENYAQ"/>
    <n v="44808.33"/>
    <n v="2116.66"/>
    <n v="46924.990000000005"/>
    <n v="7"/>
    <n v="738.88"/>
    <n v="35.01"/>
    <m/>
    <n v="703.87"/>
    <n v="1.5745980979431213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738.88"/>
    <n v="1.5745980979431213E-2"/>
    <s v="NON"/>
  </r>
  <r>
    <x v="7"/>
    <s v="C"/>
    <x v="2"/>
    <x v="43"/>
    <d v="2026-04-11T00:00:00"/>
    <m/>
    <m/>
    <m/>
    <m/>
    <m/>
    <n v="0"/>
    <s v="LTHVI"/>
    <n v="525181"/>
    <n v="5181"/>
    <s v="TMBGP6NW5T3078187"/>
    <s v="VENIAT ANAIS"/>
    <s v="KAMIQ/YETI"/>
    <n v="23191.67"/>
    <n v="833.33"/>
    <n v="24025"/>
    <n v="9"/>
    <n v="431.26"/>
    <n v="35.01"/>
    <m/>
    <n v="396.25"/>
    <n v="1.7950468262226845E-2"/>
    <n v="0"/>
    <n v="-4216"/>
    <m/>
    <m/>
    <n v="0.13"/>
    <n v="0.13"/>
    <n v="51.512500000000003"/>
    <m/>
    <n v="51.512500000000003"/>
    <s v="VWB"/>
    <m/>
    <m/>
    <n v="0"/>
    <n v="1"/>
    <m/>
    <m/>
    <n v="0"/>
    <s v="Valauto Lambersart VW"/>
    <s v="SKODA"/>
    <m/>
    <s v="Valauto Lambersart SKODA"/>
    <n v="431.26"/>
    <n v="1.7950468262226845E-2"/>
    <s v="NON"/>
  </r>
  <r>
    <x v="7"/>
    <s v="C"/>
    <x v="2"/>
    <x v="23"/>
    <d v="2026-06-23T00:00:00"/>
    <m/>
    <m/>
    <m/>
    <m/>
    <m/>
    <n v="0"/>
    <s v="VRRKE"/>
    <n v="525188"/>
    <n v="5188"/>
    <s v="TMBAW0NZ7TC068020"/>
    <s v="HELIOS"/>
    <s v="SUPERB"/>
    <n v="43983.34"/>
    <n v="8016.67"/>
    <n v="52000.009999999995"/>
    <n v="14"/>
    <n v="2154.98"/>
    <n v="35.01"/>
    <m/>
    <n v="2119.9699999999998"/>
    <n v="4.1441915107324021E-2"/>
    <n v="0"/>
    <n v="-1750"/>
    <m/>
    <m/>
    <n v="0.1"/>
    <n v="0.1"/>
    <n v="211.99699999999999"/>
    <m/>
    <n v="211.99699999999999"/>
    <s v="VWB"/>
    <n v="0"/>
    <m/>
    <n v="0"/>
    <n v="1"/>
    <m/>
    <m/>
    <n v="0"/>
    <s v="Valauto Lambersart VW"/>
    <s v="SKODA"/>
    <m/>
    <s v="Valauto PRO NORD"/>
    <n v="2154.98"/>
    <n v="4.1441915107324021E-2"/>
    <s v="NON"/>
  </r>
  <r>
    <x v="7"/>
    <s v="C"/>
    <x v="2"/>
    <x v="38"/>
    <d v="2026-04-10T00:00:00"/>
    <m/>
    <m/>
    <m/>
    <m/>
    <m/>
    <m/>
    <s v="LTHVI"/>
    <n v="525195"/>
    <n v="5195"/>
    <s v="TMBER6PJ5T4055196"/>
    <s v="LEMOINE THOMAS"/>
    <s v="FABIA"/>
    <n v="21250"/>
    <n v="2083.33"/>
    <n v="23333.33"/>
    <n v="8"/>
    <n v="751"/>
    <n v="35"/>
    <m/>
    <n v="716"/>
    <n v="3.2185718883674122E-2"/>
    <n v="0"/>
    <n v="-2966"/>
    <m/>
    <m/>
    <n v="0.12"/>
    <n v="0.13"/>
    <n v="85.92"/>
    <m/>
    <n v="85.92"/>
    <s v="VWB"/>
    <m/>
    <m/>
    <n v="0"/>
    <n v="1"/>
    <m/>
    <m/>
    <n v="0"/>
    <s v="Valauto Lambersart VW"/>
    <s v="SKODA"/>
    <m/>
    <s v="Valauto Lambersart SKODA"/>
    <n v="751"/>
    <n v="3.2185718883674122E-2"/>
    <s v="NON"/>
  </r>
  <r>
    <x v="7"/>
    <s v="C"/>
    <x v="2"/>
    <x v="55"/>
    <d v="2026-05-12T00:00:00"/>
    <m/>
    <m/>
    <m/>
    <m/>
    <m/>
    <n v="0"/>
    <s v="LTHVI"/>
    <n v="525220"/>
    <n v="5220"/>
    <s v="TMBGR6NW9T3128826"/>
    <s v="CARNIERE SOPHIE"/>
    <s v="KAMIQ/YETI"/>
    <n v="29675"/>
    <n v="833.33"/>
    <n v="30508.33"/>
    <n v="33"/>
    <n v="1754.03"/>
    <n v="35.01"/>
    <m/>
    <n v="1719.02"/>
    <n v="5.7493478010759679E-2"/>
    <n v="0"/>
    <n v="-4210"/>
    <m/>
    <m/>
    <n v="0.12"/>
    <n v="0.1"/>
    <n v="206.2824"/>
    <m/>
    <n v="206.2824"/>
    <s v="VWB"/>
    <m/>
    <n v="50"/>
    <n v="1"/>
    <n v="1"/>
    <m/>
    <m/>
    <n v="1"/>
    <s v="Valauto Lambersart VW"/>
    <s v="SKODA"/>
    <m/>
    <s v="Valauto Lambersart SKODA"/>
    <n v="1754.03"/>
    <n v="5.7493478010759679E-2"/>
    <s v="NON"/>
  </r>
  <r>
    <x v="7"/>
    <s v="NP"/>
    <x v="0"/>
    <x v="19"/>
    <d v="2026-01-02T00:00:00"/>
    <m/>
    <m/>
    <m/>
    <s v="x"/>
    <m/>
    <n v="1126980.04"/>
    <s v="LTMEL"/>
    <n v="525222"/>
    <n v="5222"/>
    <s v="WVGZZZA17TV079663"/>
    <s v="DLM - CPTE"/>
    <s v="T ROC"/>
    <n v="34522.33"/>
    <n v="666.67"/>
    <n v="35189"/>
    <n v="29"/>
    <n v="1150.67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150.67"/>
    <n v="3.2699707294893292E-2"/>
    <s v="NON"/>
  </r>
  <r>
    <x v="7"/>
    <s v="NP"/>
    <x v="0"/>
    <x v="50"/>
    <d v="2026-01-21T00:00:00"/>
    <m/>
    <m/>
    <m/>
    <s v="x"/>
    <m/>
    <n v="1126980.04"/>
    <s v="LTMEL"/>
    <n v="525237"/>
    <n v="5237"/>
    <s v="WVGZZZA17TV080263"/>
    <s v="DLM - CPTE"/>
    <s v="T ROC"/>
    <n v="29930.67"/>
    <n v="1500"/>
    <n v="31430.67"/>
    <n v="46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037.93"/>
    <n v="3.3022840429427693E-2"/>
    <s v="NON"/>
  </r>
  <r>
    <x v="7"/>
    <s v="NP"/>
    <x v="0"/>
    <x v="0"/>
    <d v="2026-01-19T00:00:00"/>
    <m/>
    <m/>
    <m/>
    <s v="x"/>
    <m/>
    <n v="1126980.04"/>
    <s v="LTMEL"/>
    <n v="525238"/>
    <n v="5238"/>
    <s v="WVGZZZA1XTV082024"/>
    <s v="DLM - CPTE"/>
    <s v="T ROC"/>
    <n v="29930.67"/>
    <n v="1500"/>
    <n v="31430.67"/>
    <n v="17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037.93"/>
    <n v="3.3022840429427693E-2"/>
    <s v="NON"/>
  </r>
  <r>
    <x v="7"/>
    <s v="NP"/>
    <x v="0"/>
    <x v="1"/>
    <d v="2026-02-02T00:00:00"/>
    <m/>
    <m/>
    <m/>
    <s v="x"/>
    <m/>
    <n v="503005.87"/>
    <s v="LTMEL"/>
    <n v="525239"/>
    <n v="5239"/>
    <s v="WVGZZZA15TV082058"/>
    <s v="DLM - CPTE"/>
    <s v="T ROC"/>
    <n v="29930.67"/>
    <n v="1500"/>
    <n v="31430.67"/>
    <n v="50"/>
    <n v="1037.93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36"/>
    <d v="2026-02-11T00:00:00"/>
    <m/>
    <m/>
    <m/>
    <s v="x"/>
    <m/>
    <n v="503005.87"/>
    <s v="LTMEL"/>
    <n v="525240"/>
    <n v="5240"/>
    <s v="WVGZZZA12TV082079"/>
    <s v="DLM - CPTE"/>
    <s v="T ROC"/>
    <n v="29930.67"/>
    <n v="1500"/>
    <n v="31430.67"/>
    <n v="54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36"/>
    <d v="2026-02-11T00:00:00"/>
    <m/>
    <m/>
    <m/>
    <s v="x"/>
    <m/>
    <n v="503005.87"/>
    <s v="LTMEL"/>
    <n v="525241"/>
    <n v="5241"/>
    <s v="WVGZZZA11TV081361"/>
    <s v="DLM - CPTE"/>
    <s v="T ROC"/>
    <n v="29930.67"/>
    <n v="1500"/>
    <n v="31430.67"/>
    <n v="59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26"/>
    <d v="2026-02-16T00:00:00"/>
    <m/>
    <m/>
    <m/>
    <s v="x"/>
    <m/>
    <n v="503005.87"/>
    <s v="LTMEL"/>
    <n v="525242"/>
    <n v="5242"/>
    <s v="WVGZZZA15TV081427"/>
    <s v="DLM - CPTE"/>
    <s v="T ROC"/>
    <n v="29930.67"/>
    <n v="1500"/>
    <n v="31430.67"/>
    <n v="62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"/>
    <d v="2026-02-02T00:00:00"/>
    <m/>
    <m/>
    <m/>
    <s v="x"/>
    <m/>
    <n v="503005.87"/>
    <s v="LTMEL"/>
    <n v="525244"/>
    <n v="5244"/>
    <s v="WVGZZZA19TV081642"/>
    <s v="DLM - CPTE"/>
    <s v="T ROC"/>
    <n v="29930.67"/>
    <n v="1500"/>
    <n v="31430.67"/>
    <n v="44"/>
    <n v="1037.93"/>
    <n v="95"/>
    <m/>
    <n v="942.93000000000006"/>
    <n v="3.3022840429427693E-2"/>
    <n v="0"/>
    <n v="-3771.68"/>
    <m/>
    <s v="525255 /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"/>
    <d v="2026-02-02T00:00:00"/>
    <m/>
    <m/>
    <m/>
    <s v="x"/>
    <m/>
    <n v="503005.87"/>
    <s v="LTMEL"/>
    <n v="525245"/>
    <n v="5245"/>
    <s v="WVGZZZA10TV081514"/>
    <s v="DLM - CPTE"/>
    <s v="T ROC"/>
    <n v="29930.67"/>
    <n v="1500"/>
    <n v="31430.67"/>
    <n v="49"/>
    <n v="1037.93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"/>
    <d v="2026-02-02T00:00:00"/>
    <m/>
    <m/>
    <m/>
    <s v="x"/>
    <m/>
    <n v="503005.87"/>
    <s v="LTMEL"/>
    <n v="525246"/>
    <n v="5246"/>
    <s v="WVGZZZA11TV082025"/>
    <s v="DLM - CPTE"/>
    <s v="T ROC"/>
    <n v="29930.67"/>
    <n v="1500"/>
    <n v="31430.67"/>
    <n v="50"/>
    <n v="1037.93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10"/>
    <d v="2026-02-20T00:00:00"/>
    <m/>
    <m/>
    <m/>
    <s v="x"/>
    <m/>
    <n v="503005.87"/>
    <s v="LTMEL"/>
    <n v="525248"/>
    <n v="5248"/>
    <s v="WVGZZZA12TV081756"/>
    <s v="DLM - CPTE"/>
    <s v="T ROC"/>
    <n v="29930.67"/>
    <n v="1500"/>
    <n v="31430.67"/>
    <n v="63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"/>
    <d v="2026-02-02T00:00:00"/>
    <m/>
    <m/>
    <m/>
    <s v="x"/>
    <m/>
    <n v="503005.87"/>
    <s v="LTMEL"/>
    <n v="525250"/>
    <n v="5250"/>
    <s v="WVGZZZA14TV082486"/>
    <s v="DLM - CPTE"/>
    <s v="T ROC"/>
    <n v="29930.67"/>
    <n v="1500"/>
    <n v="31430.67"/>
    <n v="35"/>
    <n v="1017.93"/>
    <n v="95"/>
    <m/>
    <n v="922.93"/>
    <n v="3.2386519281962491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17.93"/>
    <n v="3.2386519281962491E-2"/>
    <s v="NON"/>
  </r>
  <r>
    <x v="7"/>
    <s v="NP"/>
    <x v="0"/>
    <x v="1"/>
    <d v="2026-02-02T00:00:00"/>
    <m/>
    <m/>
    <m/>
    <s v="x"/>
    <m/>
    <n v="503005.87"/>
    <s v="LTMEL"/>
    <n v="525251"/>
    <n v="5251"/>
    <s v="WVGZZZA13TV082026"/>
    <s v="DLM - CPTE"/>
    <s v="T ROC"/>
    <n v="29930.67"/>
    <n v="1500"/>
    <n v="31430.67"/>
    <n v="31"/>
    <n v="1037.93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3"/>
    <d v="2026-02-09T00:00:00"/>
    <m/>
    <m/>
    <m/>
    <s v="x"/>
    <m/>
    <n v="503005.87"/>
    <s v="LTMEL"/>
    <n v="525252"/>
    <n v="5252"/>
    <s v="WVGZZZA16TV081470"/>
    <s v="DLM - CPTE"/>
    <s v="T ROC"/>
    <n v="29930.67"/>
    <n v="1500"/>
    <n v="31430.67"/>
    <n v="55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3"/>
    <d v="2026-02-09T00:00:00"/>
    <m/>
    <m/>
    <m/>
    <s v="x"/>
    <m/>
    <n v="503005.87"/>
    <s v="LTMEL"/>
    <n v="525253"/>
    <n v="5253"/>
    <s v="WVGZZZA12TV081871"/>
    <s v="DLM - CPTE"/>
    <s v="T ROC"/>
    <n v="29930.67"/>
    <n v="1500"/>
    <n v="31430.67"/>
    <n v="41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25"/>
    <d v="2026-01-07T00:00:00"/>
    <m/>
    <m/>
    <m/>
    <s v="x"/>
    <m/>
    <n v="1126980.04"/>
    <s v="LTMEL"/>
    <n v="525254"/>
    <n v="5254"/>
    <s v="WVGZZZA18TV081535"/>
    <s v="DLM - CPTE"/>
    <s v="T ROC"/>
    <n v="29930.67"/>
    <n v="1500"/>
    <n v="31430.67"/>
    <n v="20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037.93"/>
    <n v="3.3022840429427693E-2"/>
    <s v="NON"/>
  </r>
  <r>
    <x v="7"/>
    <s v="NP"/>
    <x v="0"/>
    <x v="76"/>
    <d v="2026-01-12T00:00:00"/>
    <m/>
    <m/>
    <m/>
    <s v="x"/>
    <m/>
    <n v="1126980.04"/>
    <s v="LTMEL"/>
    <n v="525255"/>
    <n v="5255"/>
    <s v="WVGZZZA16TV081372"/>
    <s v="DLM - CPTE"/>
    <s v="T ROC"/>
    <n v="29930.67"/>
    <n v="1500"/>
    <n v="31430.67"/>
    <n v="28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037.93"/>
    <n v="3.3022840429427693E-2"/>
    <s v="NON"/>
  </r>
  <r>
    <x v="7"/>
    <s v="NP"/>
    <x v="0"/>
    <x v="13"/>
    <d v="2026-02-09T00:00:00"/>
    <m/>
    <m/>
    <m/>
    <s v="x"/>
    <m/>
    <n v="503005.87"/>
    <s v="LTMEL"/>
    <n v="525256"/>
    <n v="5256"/>
    <s v="WVGZZZA1XTV081875"/>
    <s v="DLM - CPTE"/>
    <s v="T ROC"/>
    <n v="29930.67"/>
    <n v="1500"/>
    <n v="31430.67"/>
    <n v="56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13"/>
    <d v="2026-02-09T00:00:00"/>
    <m/>
    <m/>
    <m/>
    <s v="x"/>
    <m/>
    <n v="503005.87"/>
    <s v="LTMEL"/>
    <n v="525257"/>
    <n v="5257"/>
    <s v="WVGZZZA1XTV081780"/>
    <s v="DLM - CPTE"/>
    <s v="T ROC"/>
    <n v="29930.67"/>
    <n v="1500"/>
    <n v="31430.67"/>
    <n v="56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6"/>
    <d v="2026-02-18T00:00:00"/>
    <m/>
    <m/>
    <m/>
    <s v="x"/>
    <m/>
    <n v="503005.87"/>
    <s v="LTMEL"/>
    <n v="525258"/>
    <n v="5258"/>
    <s v="WVGZZZA14TV081516"/>
    <s v="DLM - CPTE"/>
    <s v="T ROC"/>
    <n v="29930.67"/>
    <n v="1500"/>
    <n v="31430.67"/>
    <n v="66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6"/>
    <d v="2026-02-18T00:00:00"/>
    <m/>
    <m/>
    <m/>
    <s v="x"/>
    <m/>
    <n v="503005.87"/>
    <s v="LTMEL"/>
    <n v="525259"/>
    <n v="5259"/>
    <s v="WVGZZZA1XTV082041"/>
    <s v="DLM - CPTE"/>
    <s v="T ROC"/>
    <n v="29930.67"/>
    <n v="1500"/>
    <n v="31430.67"/>
    <n v="67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7"/>
    <s v="NP"/>
    <x v="0"/>
    <x v="6"/>
    <d v="2026-02-18T00:00:00"/>
    <m/>
    <m/>
    <m/>
    <s v="x"/>
    <m/>
    <n v="503005.87"/>
    <s v="LTMEL"/>
    <n v="525260"/>
    <n v="5260"/>
    <s v="WVGZZZA1XTV081813"/>
    <s v="DLM - CPTE"/>
    <s v="T ROC"/>
    <n v="29930.67"/>
    <n v="1500"/>
    <n v="31430.67"/>
    <n v="61"/>
    <n v="1037.93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1037.93"/>
    <n v="3.3022840429427693E-2"/>
    <s v="NON"/>
  </r>
  <r>
    <x v="1"/>
    <s v="C"/>
    <x v="0"/>
    <x v="49"/>
    <d v="2026-03-20T00:00:00"/>
    <m/>
    <m/>
    <m/>
    <m/>
    <m/>
    <m/>
    <s v="RQCCL"/>
    <n v="525260"/>
    <n v="5260"/>
    <s v="WVGZZZCT3TW437494"/>
    <s v="VICTOR LIETAR"/>
    <s v="TIGUAN"/>
    <n v="50113.33"/>
    <n v="9414.17"/>
    <n v="59527.5"/>
    <n v="16"/>
    <n v="1357.17"/>
    <n v="95"/>
    <m/>
    <n v="1262.17"/>
    <n v="2.2799042459367522E-2"/>
    <n v="0"/>
    <n v="0"/>
    <m/>
    <m/>
    <n v="7.0000000000000007E-2"/>
    <n v="7.0000000000000007E-2"/>
    <n v="88.351900000000015"/>
    <m/>
    <n v="88.351900000000015"/>
    <s v="VWB"/>
    <n v="30"/>
    <n v="50"/>
    <n v="1"/>
    <n v="1"/>
    <m/>
    <m/>
    <n v="1"/>
    <s v="Valauto Roncq"/>
    <s v="VOLKSWAGEN"/>
    <m/>
    <s v="Valauto Roncq VW"/>
    <n v="1357.17"/>
    <n v="2.2799042459367522E-2"/>
    <s v="NON"/>
  </r>
  <r>
    <x v="7"/>
    <s v="C"/>
    <x v="0"/>
    <x v="32"/>
    <d v="2026-01-09T00:00:00"/>
    <m/>
    <m/>
    <m/>
    <m/>
    <m/>
    <n v="0"/>
    <s v="LTBDU"/>
    <n v="525264"/>
    <n v="5264"/>
    <s v="WVGZZZA10TV081531"/>
    <s v="DEROO YOHANN"/>
    <s v="T ROC"/>
    <n v="26247.33"/>
    <n v="850"/>
    <n v="27097.33"/>
    <n v="24"/>
    <n v="806.66"/>
    <n v="95"/>
    <m/>
    <n v="711.66"/>
    <n v="2.9768984619517862E-2"/>
    <n v="0"/>
    <n v="-3966.67"/>
    <m/>
    <m/>
    <n v="0.1"/>
    <n v="0.1"/>
    <n v="71.165999999999997"/>
    <m/>
    <n v="71.165999999999997"/>
    <s v="VWB"/>
    <n v="30"/>
    <n v="50"/>
    <n v="1"/>
    <n v="1"/>
    <m/>
    <m/>
    <n v="1"/>
    <s v="Valauto Lambersart VW"/>
    <s v="VOLKSWAGEN"/>
    <m/>
    <s v="Valauto Lambersart VW"/>
    <n v="806.66"/>
    <n v="2.9768984619517862E-2"/>
    <s v="NON"/>
  </r>
  <r>
    <x v="7"/>
    <s v="C"/>
    <x v="0"/>
    <x v="100"/>
    <d v="2026-01-26T00:00:00"/>
    <m/>
    <m/>
    <m/>
    <m/>
    <m/>
    <n v="0"/>
    <s v="LTBCL"/>
    <n v="525270"/>
    <n v="5270"/>
    <s v="WVGZZZE21TE021471"/>
    <s v="THELLIER LAURENT"/>
    <s v="ID 4"/>
    <n v="37605"/>
    <n v="4016.67"/>
    <n v="41621.67"/>
    <n v="41"/>
    <n v="2075.19"/>
    <n v="95"/>
    <m/>
    <n v="1980.19"/>
    <n v="4.9858403086661347E-2"/>
    <n v="0"/>
    <n v="-5566.67"/>
    <m/>
    <m/>
    <n v="7.0000000000000007E-2"/>
    <n v="7.0000000000000007E-2"/>
    <n v="138.61330000000001"/>
    <m/>
    <n v="138.61330000000001"/>
    <s v=""/>
    <n v="30"/>
    <n v="50"/>
    <n v="1"/>
    <n v="1"/>
    <m/>
    <m/>
    <n v="1"/>
    <s v="Valauto Lambersart VW"/>
    <s v="VOLKSWAGEN"/>
    <m/>
    <s v="Valauto Lambersart VW"/>
    <n v="2075.19"/>
    <n v="4.9858403086661347E-2"/>
    <s v="NON"/>
  </r>
  <r>
    <x v="7"/>
    <s v="C"/>
    <x v="0"/>
    <x v="32"/>
    <d v="2026-01-09T00:00:00"/>
    <m/>
    <m/>
    <m/>
    <m/>
    <m/>
    <n v="0"/>
    <s v="LTNFA"/>
    <n v="525271"/>
    <n v="5271"/>
    <s v="WVGZZZA17SK003389"/>
    <s v="MOUKAHAL MOUNAYAT"/>
    <s v="T ROC"/>
    <n v="42230.67"/>
    <n v="3437.5"/>
    <n v="45668.17"/>
    <n v="112"/>
    <n v="551.67999999999995"/>
    <n v="94.99"/>
    <m/>
    <n v="456.68999999999994"/>
    <n v="1.2080186265401043E-2"/>
    <n v="-6895.89"/>
    <n v="0"/>
    <m/>
    <m/>
    <n v="0.13"/>
    <n v="0.13"/>
    <n v="59.369699999999995"/>
    <m/>
    <n v="59.369699999999995"/>
    <s v="VWB"/>
    <n v="30"/>
    <m/>
    <n v="0"/>
    <n v="1"/>
    <m/>
    <m/>
    <n v="0"/>
    <s v="Valauto Lambersart VW"/>
    <s v="VOLKSWAGEN"/>
    <m/>
    <s v="Valauto Lambersart VW"/>
    <n v="551.67999999999995"/>
    <n v="1.2080186265401043E-2"/>
    <s v="NON"/>
  </r>
  <r>
    <x v="7"/>
    <s v="C"/>
    <x v="2"/>
    <x v="77"/>
    <d v="2026-06-24T00:00:00"/>
    <m/>
    <m/>
    <m/>
    <m/>
    <m/>
    <m/>
    <s v="LTMEL"/>
    <n v="525315"/>
    <n v="5315"/>
    <s v="TMBGP6NW4V3032806"/>
    <s v="CONTROLE TECHNIQUE LYSSOIS"/>
    <s v="KAMIQ/YETI"/>
    <n v="21000"/>
    <n v="375"/>
    <n v="21375"/>
    <n v="18"/>
    <n v="922.42"/>
    <n v="35"/>
    <m/>
    <n v="887.42"/>
    <n v="4.3154152046783627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922.42"/>
    <n v="4.3154152046783627E-2"/>
    <s v="NON"/>
  </r>
  <r>
    <x v="7"/>
    <s v="C"/>
    <x v="2"/>
    <x v="64"/>
    <d v="2026-06-18T00:00:00"/>
    <m/>
    <m/>
    <m/>
    <m/>
    <m/>
    <n v="0"/>
    <s v="LTHVI"/>
    <n v="525332"/>
    <n v="5332"/>
    <s v="TMBJA8NX5TY094551"/>
    <s v="KURCZ HENRI"/>
    <s v="OCTAVIA"/>
    <n v="28958.34"/>
    <n v="1566.67"/>
    <n v="30525.010000000002"/>
    <n v="8"/>
    <n v="626.49"/>
    <n v="35.01"/>
    <m/>
    <n v="591.48"/>
    <n v="2.0523826200220734E-2"/>
    <n v="0"/>
    <n v="-2900"/>
    <m/>
    <m/>
    <n v="0.12"/>
    <n v="0.12"/>
    <n v="70.977599999999995"/>
    <m/>
    <n v="70.977599999999995"/>
    <s v="VWB"/>
    <m/>
    <n v="50"/>
    <n v="1"/>
    <n v="1"/>
    <m/>
    <m/>
    <n v="1"/>
    <s v="Valauto Lambersart VW"/>
    <s v="SKODA"/>
    <m/>
    <s v="Valauto Lambersart SKODA"/>
    <n v="626.49"/>
    <n v="2.0523826200220734E-2"/>
    <s v="NON"/>
  </r>
  <r>
    <x v="1"/>
    <s v="C"/>
    <x v="0"/>
    <x v="9"/>
    <d v="2026-04-17T00:00:00"/>
    <m/>
    <m/>
    <m/>
    <m/>
    <m/>
    <n v="0"/>
    <s v="RQGDI"/>
    <n v="525497"/>
    <n v="5497"/>
    <s v="WVGZZZC10TY080035"/>
    <s v="MEKACHER HAMIDA"/>
    <s v="T CROSS"/>
    <n v="25139"/>
    <n v="691.67"/>
    <n v="25830.67"/>
    <n v="22"/>
    <n v="414.8"/>
    <n v="94.99"/>
    <m/>
    <n v="319.81"/>
    <n v="1.605842976585586E-2"/>
    <n v="0"/>
    <n v="-3349.99"/>
    <m/>
    <m/>
    <n v="0.13"/>
    <n v="0.13"/>
    <n v="41.575299999999999"/>
    <m/>
    <n v="41.575299999999999"/>
    <s v="VWB"/>
    <n v="30"/>
    <m/>
    <n v="0"/>
    <n v="1"/>
    <m/>
    <m/>
    <n v="0"/>
    <s v="Valauto Roncq"/>
    <s v="VOLKSWAGEN"/>
    <m/>
    <s v="Valauto Roncq VW"/>
    <n v="414.8"/>
    <n v="1.605842976585586E-2"/>
    <s v="NON"/>
  </r>
  <r>
    <x v="1"/>
    <s v="C"/>
    <x v="0"/>
    <x v="34"/>
    <d v="2026-03-30T00:00:00"/>
    <m/>
    <m/>
    <m/>
    <m/>
    <m/>
    <m/>
    <s v="RQGDI"/>
    <n v="525499"/>
    <n v="5499"/>
    <s v="WVWZZZE18TP042835"/>
    <s v="COPPIN VALENTIN"/>
    <s v="ID 3"/>
    <n v="28533.33"/>
    <n v="1858.34"/>
    <n v="30391.670000000002"/>
    <n v="50"/>
    <n v="1462.62"/>
    <n v="95"/>
    <m/>
    <n v="1367.62"/>
    <n v="4.8125687071490307E-2"/>
    <n v="0"/>
    <n v="-4249.99"/>
    <m/>
    <m/>
    <n v="7.0000000000000007E-2"/>
    <n v="0.1"/>
    <n v="95.733400000000003"/>
    <m/>
    <n v="95.733400000000003"/>
    <s v="VWB"/>
    <n v="30"/>
    <m/>
    <n v="0"/>
    <n v="1"/>
    <m/>
    <m/>
    <n v="0"/>
    <s v="Valauto Roncq"/>
    <s v="VOLKSWAGEN"/>
    <m/>
    <s v="Valauto Roncq VW"/>
    <n v="1462.62"/>
    <n v="4.8125687071490307E-2"/>
    <s v="NON"/>
  </r>
  <r>
    <x v="1"/>
    <s v="C"/>
    <x v="0"/>
    <x v="37"/>
    <d v="2026-03-06T00:00:00"/>
    <m/>
    <m/>
    <m/>
    <m/>
    <m/>
    <n v="0"/>
    <s v="RQHWI"/>
    <n v="525500"/>
    <n v="5500"/>
    <s v="WVWZZZE19TP041533"/>
    <s v="VIENNE BENEDICTE"/>
    <s v="ID 3"/>
    <n v="28533.33"/>
    <n v="1858.34"/>
    <n v="30391.670000000002"/>
    <n v="43"/>
    <n v="1462.62"/>
    <n v="95"/>
    <m/>
    <n v="1367.62"/>
    <n v="4.8125687071490307E-2"/>
    <n v="0"/>
    <n v="-4249.99"/>
    <m/>
    <m/>
    <n v="7.0000000000000007E-2"/>
    <n v="7.0000000000000007E-2"/>
    <n v="95.733400000000003"/>
    <m/>
    <n v="95.733400000000003"/>
    <s v="VWB"/>
    <n v="30"/>
    <m/>
    <n v="0"/>
    <n v="1"/>
    <m/>
    <m/>
    <n v="0"/>
    <s v="Valauto Roncq"/>
    <s v="VOLKSWAGEN"/>
    <m/>
    <s v="Valauto Roncq VW"/>
    <n v="1462.62"/>
    <n v="4.8125687071490307E-2"/>
    <s v="NON"/>
  </r>
  <r>
    <x v="1"/>
    <s v="C"/>
    <x v="0"/>
    <x v="114"/>
    <d v="2026-03-05T00:00:00"/>
    <m/>
    <m/>
    <m/>
    <m/>
    <m/>
    <n v="0"/>
    <s v="RQHWI"/>
    <n v="525501"/>
    <n v="5501"/>
    <s v="WVWZZZE14TP041908"/>
    <s v="VANHOECKE FANNY"/>
    <s v="ID 3"/>
    <n v="28533.33"/>
    <n v="1858.34"/>
    <n v="30391.670000000002"/>
    <n v="26"/>
    <n v="1462.62"/>
    <n v="95"/>
    <m/>
    <n v="1367.62"/>
    <n v="4.8125687071490307E-2"/>
    <n v="0"/>
    <n v="-4249.99"/>
    <m/>
    <m/>
    <n v="7.0000000000000007E-2"/>
    <n v="7.0000000000000007E-2"/>
    <n v="95.733400000000003"/>
    <m/>
    <n v="95.733400000000003"/>
    <s v="VWB"/>
    <n v="30"/>
    <m/>
    <n v="0"/>
    <n v="1"/>
    <m/>
    <m/>
    <n v="0"/>
    <s v="Valauto Roncq"/>
    <s v="VOLKSWAGEN"/>
    <m/>
    <s v="Valauto Roncq VW"/>
    <n v="1462.62"/>
    <n v="4.8125687071490307E-2"/>
    <s v="NON"/>
  </r>
  <r>
    <x v="1"/>
    <s v="C"/>
    <x v="0"/>
    <x v="92"/>
    <d v="2026-02-28T00:00:00"/>
    <m/>
    <m/>
    <m/>
    <m/>
    <m/>
    <m/>
    <s v="RQLGU"/>
    <n v="525504"/>
    <n v="5504"/>
    <s v="WVWZZZE1XTP043632"/>
    <s v="DOMONT AMANT CHRISTELLE"/>
    <s v="ID 3"/>
    <n v="28533.33"/>
    <n v="1250"/>
    <n v="29783.33"/>
    <n v="21"/>
    <n v="1435.25"/>
    <n v="95"/>
    <m/>
    <n v="1340.25"/>
    <n v="4.8189708806906408E-2"/>
    <n v="0"/>
    <n v="-4250"/>
    <m/>
    <m/>
    <n v="7.0000000000000007E-2"/>
    <n v="7.0000000000000007E-2"/>
    <n v="93.81750000000001"/>
    <m/>
    <n v="93.81750000000001"/>
    <s v="VWB"/>
    <m/>
    <m/>
    <n v="0"/>
    <n v="1"/>
    <m/>
    <m/>
    <n v="0"/>
    <s v="Valauto Roncq"/>
    <s v="VOLKSWAGEN"/>
    <m/>
    <s v="Valauto Roncq VW"/>
    <n v="1435.25"/>
    <n v="4.8189708806906408E-2"/>
    <s v="NON"/>
  </r>
  <r>
    <x v="1"/>
    <s v="C"/>
    <x v="0"/>
    <x v="60"/>
    <d v="2026-02-24T00:00:00"/>
    <m/>
    <m/>
    <m/>
    <m/>
    <m/>
    <n v="0"/>
    <s v="RXNTA"/>
    <n v="525507"/>
    <n v="5507"/>
    <s v="WVGZZZE22TE027067"/>
    <s v="FERDOUZ SALIM"/>
    <s v="ID 4"/>
    <n v="33863.33"/>
    <n v="833.33"/>
    <n v="34696.660000000003"/>
    <n v="21"/>
    <n v="1590.42"/>
    <n v="94.99"/>
    <m/>
    <n v="1495.43"/>
    <n v="4.5837841452174358E-2"/>
    <n v="0"/>
    <n v="-5566.67"/>
    <m/>
    <m/>
    <n v="7.0000000000000007E-2"/>
    <n v="0.1"/>
    <n v="104.68010000000001"/>
    <m/>
    <n v="104.68010000000001"/>
    <s v="VWB"/>
    <m/>
    <s v="0"/>
    <n v="1"/>
    <n v="1"/>
    <m/>
    <m/>
    <n v="1"/>
    <s v="Valauto Roncq"/>
    <s v="VOLKSWAGEN"/>
    <m/>
    <s v="Valauto Roubaix"/>
    <n v="1590.42"/>
    <n v="4.5837841452174358E-2"/>
    <s v="NON"/>
  </r>
  <r>
    <x v="1"/>
    <s v="C"/>
    <x v="0"/>
    <x v="123"/>
    <d v="2026-03-02T00:00:00"/>
    <m/>
    <m/>
    <m/>
    <m/>
    <m/>
    <n v="0"/>
    <s v="RXNTA"/>
    <n v="525510"/>
    <n v="5510"/>
    <s v="WVWZZZAW5TU029043"/>
    <s v="DJALO CISSE"/>
    <s v="POLO"/>
    <n v="24705.67"/>
    <n v="1116.6600000000001"/>
    <n v="25822.329999999998"/>
    <n v="41"/>
    <n v="719.23"/>
    <n v="95"/>
    <m/>
    <n v="624.23"/>
    <n v="2.7853024881952949E-2"/>
    <n v="-856.67"/>
    <n v="0"/>
    <m/>
    <m/>
    <n v="0.1"/>
    <n v="7.0000000000000007E-2"/>
    <n v="62.423000000000002"/>
    <m/>
    <n v="62.423000000000002"/>
    <s v="VWB"/>
    <n v="30"/>
    <n v="50"/>
    <n v="1"/>
    <n v="1"/>
    <m/>
    <m/>
    <n v="1"/>
    <s v="Valauto Roncq"/>
    <s v="VOLKSWAGEN"/>
    <m/>
    <s v="Valauto Roubaix"/>
    <n v="719.23"/>
    <n v="2.7853024881952949E-2"/>
    <s v="NON"/>
  </r>
  <r>
    <x v="1"/>
    <s v="C"/>
    <x v="0"/>
    <x v="24"/>
    <d v="2026-02-20T00:00:00"/>
    <m/>
    <m/>
    <m/>
    <m/>
    <m/>
    <n v="0"/>
    <s v="RXNTA"/>
    <n v="525516"/>
    <n v="5516"/>
    <s v="WVGZZZE25TE024339"/>
    <s v="DAHMANI SAMIRA"/>
    <s v="ID 4"/>
    <n v="33863.33"/>
    <n v="833.33"/>
    <n v="34696.660000000003"/>
    <n v="41"/>
    <n v="1590.43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Roncq"/>
    <s v="VOLKSWAGEN"/>
    <m/>
    <s v="Valauto Roubaix"/>
    <n v="1590.43"/>
    <n v="4.5838129664353855E-2"/>
    <s v="NON"/>
  </r>
  <r>
    <x v="7"/>
    <s v="C"/>
    <x v="0"/>
    <x v="15"/>
    <d v="2026-04-07T00:00:00"/>
    <m/>
    <m/>
    <m/>
    <m/>
    <m/>
    <n v="0"/>
    <s v="LTNFA"/>
    <n v="525527"/>
    <n v="5527"/>
    <s v="WVGZZZA10TV074255"/>
    <s v="LIBERAL XAVIER"/>
    <s v="T ROC"/>
    <n v="26247.33"/>
    <n v="1070.8399999999999"/>
    <n v="27318.170000000002"/>
    <n v="138"/>
    <n v="1195.33"/>
    <n v="95"/>
    <m/>
    <n v="1100.33"/>
    <n v="4.37558591955464E-2"/>
    <n v="0"/>
    <n v="-3966.67"/>
    <m/>
    <m/>
    <n v="0.13"/>
    <n v="0.13"/>
    <n v="143.0429"/>
    <m/>
    <n v="143.0429"/>
    <s v="VWB"/>
    <n v="30"/>
    <n v="50"/>
    <n v="1"/>
    <n v="1"/>
    <m/>
    <m/>
    <n v="1"/>
    <s v="Valauto Lambersart VW"/>
    <s v="VOLKSWAGEN"/>
    <m/>
    <s v="Valauto Lambersart VW"/>
    <n v="1195.33"/>
    <n v="4.37558591955464E-2"/>
    <s v="NON"/>
  </r>
  <r>
    <x v="7"/>
    <s v="C"/>
    <x v="0"/>
    <x v="114"/>
    <d v="2026-03-05T00:00:00"/>
    <m/>
    <m/>
    <m/>
    <m/>
    <m/>
    <n v="0"/>
    <s v="LTMEL"/>
    <n v="525529"/>
    <n v="5529"/>
    <s v="WVGZZZCT3TW433932"/>
    <s v="WAKERS"/>
    <s v="TIGUAN"/>
    <n v="44946.67"/>
    <n v="833.34"/>
    <n v="45780.009999999995"/>
    <n v="13"/>
    <n v="781.71"/>
    <n v="95"/>
    <m/>
    <n v="686.71"/>
    <n v="1.7075356689524535E-2"/>
    <n v="0"/>
    <n v="0"/>
    <m/>
    <m/>
    <m/>
    <n v="0"/>
    <n v="0"/>
    <m/>
    <n v="0"/>
    <s v="VWB"/>
    <n v="0"/>
    <m/>
    <n v="0"/>
    <n v="1"/>
    <m/>
    <m/>
    <n v="0"/>
    <s v="Valauto Lambersart VW"/>
    <s v="VOLKSWAGEN"/>
    <m/>
    <s v="Sociétés NORD"/>
    <n v="781.71"/>
    <n v="1.7075356689524535E-2"/>
    <s v="NON"/>
  </r>
  <r>
    <x v="7"/>
    <s v="C"/>
    <x v="0"/>
    <x v="24"/>
    <d v="2026-02-23T00:00:00"/>
    <m/>
    <m/>
    <m/>
    <m/>
    <m/>
    <n v="0"/>
    <s v="VSGNI"/>
    <n v="525532"/>
    <n v="5532"/>
    <s v="WVGZZZE27TE032121"/>
    <s v="LF GROUP"/>
    <s v="ID 4"/>
    <n v="37605"/>
    <n v="1500"/>
    <n v="39105"/>
    <n v="3"/>
    <n v="1268.1500000000001"/>
    <n v="95"/>
    <m/>
    <n v="1173.1500000000001"/>
    <n v="3.2429356859736608E-2"/>
    <n v="0"/>
    <n v="0"/>
    <m/>
    <m/>
    <n v="0.1"/>
    <n v="0.1"/>
    <n v="117.31500000000001"/>
    <m/>
    <n v="117.31500000000001"/>
    <s v="VWB"/>
    <n v="0"/>
    <n v="20"/>
    <n v="1"/>
    <n v="1"/>
    <m/>
    <m/>
    <n v="1"/>
    <s v="Valauto Lambersart VW"/>
    <s v="VOLKSWAGEN"/>
    <m/>
    <s v="Sociétés NORD"/>
    <n v="1268.1500000000001"/>
    <n v="3.2429356859736608E-2"/>
    <s v="NON"/>
  </r>
  <r>
    <x v="7"/>
    <s v="C"/>
    <x v="0"/>
    <x v="19"/>
    <d v="2026-01-02T00:00:00"/>
    <m/>
    <m/>
    <m/>
    <m/>
    <m/>
    <n v="0"/>
    <s v="VSGNI"/>
    <n v="525538"/>
    <n v="5538"/>
    <s v="WVGZZZCT2TW428642"/>
    <s v="VANDENBULCKE AXEL"/>
    <s v="TIGUAN"/>
    <n v="55821.66"/>
    <n v="2804.17"/>
    <n v="58625.83"/>
    <n v="9"/>
    <n v="1267.51"/>
    <n v="95"/>
    <m/>
    <n v="1172.51"/>
    <n v="2.1620333562868108E-2"/>
    <n v="0"/>
    <n v="0"/>
    <m/>
    <m/>
    <n v="0.1"/>
    <n v="0.1"/>
    <n v="117.251"/>
    <m/>
    <n v="117.251"/>
    <s v="VWB"/>
    <n v="0"/>
    <n v="20"/>
    <n v="1"/>
    <n v="1"/>
    <m/>
    <m/>
    <n v="1"/>
    <s v="Valauto Lambersart VW"/>
    <s v="VOLKSWAGEN"/>
    <m/>
    <s v="Sociétés NORD"/>
    <n v="1267.51"/>
    <n v="2.1620333562868108E-2"/>
    <s v="NON"/>
  </r>
  <r>
    <x v="7"/>
    <s v="C"/>
    <x v="0"/>
    <x v="57"/>
    <d v="2026-04-20T00:00:00"/>
    <m/>
    <m/>
    <m/>
    <m/>
    <m/>
    <n v="0"/>
    <s v="VSVRO"/>
    <n v="525539"/>
    <n v="5539"/>
    <s v="WVGZZZA23TV074212"/>
    <s v="WATERLOT ET ASSOCIES"/>
    <s v="T ROC"/>
    <n v="34805.67"/>
    <n v="1716.67"/>
    <n v="36522.339999999997"/>
    <n v="21"/>
    <n v="1190.67"/>
    <n v="95"/>
    <m/>
    <n v="1095.67"/>
    <n v="3.2601142205017537E-2"/>
    <n v="0"/>
    <n v="0"/>
    <m/>
    <m/>
    <n v="0.1"/>
    <n v="0.1"/>
    <n v="109.56700000000001"/>
    <m/>
    <n v="109.56700000000001"/>
    <s v="VWB"/>
    <n v="0"/>
    <n v="20"/>
    <n v="1"/>
    <n v="1"/>
    <m/>
    <m/>
    <n v="1"/>
    <s v="Valauto Lambersart VW"/>
    <s v="VOLKSWAGEN"/>
    <m/>
    <s v="Sociétés NORD"/>
    <n v="1190.67"/>
    <n v="3.2601142205017537E-2"/>
    <s v="NON"/>
  </r>
  <r>
    <x v="7"/>
    <s v="C"/>
    <x v="0"/>
    <x v="71"/>
    <d v="2026-06-02T00:00:00"/>
    <m/>
    <m/>
    <m/>
    <m/>
    <m/>
    <n v="0"/>
    <s v="VSRPO"/>
    <n v="525543"/>
    <n v="5543"/>
    <s v="WVGZZZCT4TW056642"/>
    <s v="CENTRE SOCIAL ALMA"/>
    <s v="TIGUAN"/>
    <n v="41446.67"/>
    <n v="3933.35"/>
    <n v="45380.02"/>
    <n v="18"/>
    <n v="1002.65"/>
    <n v="95"/>
    <m/>
    <n v="907.65"/>
    <n v="2.2094525299900705E-2"/>
    <n v="0"/>
    <n v="0"/>
    <m/>
    <m/>
    <n v="0.1"/>
    <n v="0.1"/>
    <n v="90.765000000000001"/>
    <m/>
    <n v="90.765000000000001"/>
    <s v="VWB"/>
    <n v="0"/>
    <n v="20"/>
    <n v="1"/>
    <n v="1"/>
    <m/>
    <m/>
    <n v="1"/>
    <s v="Valauto Lambersart VW"/>
    <s v="VOLKSWAGEN"/>
    <m/>
    <s v="Sociétés NORD"/>
    <n v="1002.65"/>
    <n v="2.2094525299900705E-2"/>
    <s v="NON"/>
  </r>
  <r>
    <x v="7"/>
    <s v="C"/>
    <x v="0"/>
    <x v="20"/>
    <d v="2026-02-03T00:00:00"/>
    <m/>
    <m/>
    <m/>
    <m/>
    <m/>
    <m/>
    <s v="VSGNI"/>
    <n v="525544"/>
    <n v="5544"/>
    <s v="WVGZZZA25TV023584"/>
    <s v="BERDIN SONIA"/>
    <s v="T ROC"/>
    <n v="34805.67"/>
    <n v="4850.01"/>
    <n v="39655.68"/>
    <n v="8"/>
    <n v="2854.25"/>
    <n v="95"/>
    <m/>
    <n v="2759.25"/>
    <n v="7.1975817839966427E-2"/>
    <n v="0"/>
    <n v="-500"/>
    <m/>
    <m/>
    <n v="0.1"/>
    <n v="0.1"/>
    <n v="275.92500000000001"/>
    <m/>
    <n v="275.92500000000001"/>
    <s v="VWB"/>
    <m/>
    <n v="20"/>
    <n v="1"/>
    <n v="1"/>
    <m/>
    <m/>
    <n v="1"/>
    <s v="Valauto Lambersart VW"/>
    <s v="VOLKSWAGEN"/>
    <m/>
    <s v="Sociétés NORD"/>
    <n v="2854.25"/>
    <n v="7.1975817839966427E-2"/>
    <s v="NON"/>
  </r>
  <r>
    <x v="7"/>
    <s v="C"/>
    <x v="0"/>
    <x v="26"/>
    <d v="2026-02-16T00:00:00"/>
    <m/>
    <m/>
    <m/>
    <m/>
    <m/>
    <n v="0"/>
    <s v="VSRPO"/>
    <n v="525547"/>
    <n v="5547"/>
    <s v="WVGZZZE26TE027184"/>
    <s v="BIG BEN INTERACTIVE"/>
    <s v="ID 4"/>
    <n v="37605"/>
    <n v="1454.16"/>
    <n v="39059.160000000003"/>
    <n v="6"/>
    <n v="739.39"/>
    <n v="95"/>
    <m/>
    <n v="644.39"/>
    <n v="1.8930002590941533E-2"/>
    <n v="0"/>
    <n v="0"/>
    <m/>
    <m/>
    <n v="0.1"/>
    <n v="0.1"/>
    <n v="64.439000000000007"/>
    <m/>
    <n v="64.439000000000007"/>
    <s v=""/>
    <n v="0"/>
    <n v="100"/>
    <n v="1"/>
    <n v="1"/>
    <m/>
    <m/>
    <n v="1"/>
    <s v="Valauto Lambersart VW"/>
    <s v="VOLKSWAGEN"/>
    <m/>
    <s v="Sociétés NORD"/>
    <n v="739.39"/>
    <n v="1.8930002590941533E-2"/>
    <s v="NON"/>
  </r>
  <r>
    <x v="7"/>
    <s v="C"/>
    <x v="0"/>
    <x v="40"/>
    <d v="2026-01-06T00:00:00"/>
    <m/>
    <m/>
    <m/>
    <m/>
    <m/>
    <n v="0"/>
    <s v="LTBDU"/>
    <n v="525552"/>
    <n v="5552"/>
    <s v="WVGZZZE26TP002578"/>
    <s v="DOS ANJOS SEBASTIEN"/>
    <s v="ID 4"/>
    <n v="33863.33"/>
    <n v="1241.6600000000001"/>
    <n v="35104.990000000005"/>
    <n v="24"/>
    <n v="1619.01"/>
    <n v="95"/>
    <m/>
    <n v="1524.01"/>
    <n v="4.6119084494825373E-2"/>
    <n v="0"/>
    <n v="-5566.67"/>
    <m/>
    <m/>
    <n v="7.0000000000000007E-2"/>
    <n v="7.0000000000000007E-2"/>
    <n v="106.68070000000002"/>
    <m/>
    <n v="106.68070000000002"/>
    <s v="VWB"/>
    <n v="30"/>
    <m/>
    <n v="0"/>
    <n v="1"/>
    <m/>
    <m/>
    <n v="0"/>
    <s v="Valauto Lambersart VW"/>
    <s v="VOLKSWAGEN"/>
    <m/>
    <s v="Valauto Lambersart VW"/>
    <n v="1619.01"/>
    <n v="4.6119084494825373E-2"/>
    <s v="NON"/>
  </r>
  <r>
    <x v="7"/>
    <s v="C"/>
    <x v="0"/>
    <x v="80"/>
    <d v="2026-01-14T00:00:00"/>
    <m/>
    <m/>
    <m/>
    <m/>
    <m/>
    <n v="0"/>
    <s v="LTBCL"/>
    <n v="525556"/>
    <n v="5556"/>
    <s v="WVWZZZE13TP036375"/>
    <s v="BARAFFE PIERRE HENRI"/>
    <s v="ID 3"/>
    <n v="28533.33"/>
    <n v="1250"/>
    <n v="29783.33"/>
    <n v="27"/>
    <n v="518.58000000000004"/>
    <n v="95"/>
    <m/>
    <n v="423.58000000000004"/>
    <n v="1.7411753487605316E-2"/>
    <n v="0"/>
    <n v="-3333.33"/>
    <m/>
    <m/>
    <n v="7.0000000000000007E-2"/>
    <n v="7.0000000000000007E-2"/>
    <n v="29.650600000000004"/>
    <m/>
    <n v="29.650600000000004"/>
    <s v="VWB"/>
    <n v="0"/>
    <n v="50"/>
    <n v="1"/>
    <n v="1"/>
    <n v="916.67"/>
    <d v="2026-03-09T00:00:00"/>
    <n v="1"/>
    <s v="Valauto Lambersart VW"/>
    <s v="VOLKSWAGEN"/>
    <m/>
    <s v="Valauto Lambersart VW"/>
    <n v="1435.25"/>
    <n v="4.8189708806906408E-2"/>
    <s v="NON"/>
  </r>
  <r>
    <x v="7"/>
    <s v="NP"/>
    <x v="0"/>
    <x v="80"/>
    <d v="2026-01-15T00:00:00"/>
    <m/>
    <m/>
    <m/>
    <s v="x"/>
    <m/>
    <n v="1126980.04"/>
    <s v="LTMEL"/>
    <n v="525559"/>
    <n v="5559"/>
    <s v="WVGZZZCT7TW429320"/>
    <s v="DLM - CPTE"/>
    <s v="TIGUAN"/>
    <n v="48155"/>
    <n v="1841.67"/>
    <n v="49996.67"/>
    <n v="6"/>
    <n v="4594.7"/>
    <n v="95"/>
    <m/>
    <n v="4499.7"/>
    <n v="9.1900120548028499E-2"/>
    <n v="0"/>
    <n v="-2999.8"/>
    <m/>
    <s v="solde client facture non échue"/>
    <m/>
    <n v="0"/>
    <n v="0"/>
    <m/>
    <n v="0"/>
    <s v=""/>
    <n v="0"/>
    <m/>
    <n v="0"/>
    <n v="1"/>
    <n v="-1000"/>
    <d v="2026-05-31T00:00:00"/>
    <n v="0"/>
    <s v="Valauto Lambersart VW"/>
    <s v="VOLKSWAGEN"/>
    <m/>
    <s v="Sociétés NORD"/>
    <n v="3594.7"/>
    <n v="7.1898788459311386E-2"/>
    <s v="NON"/>
  </r>
  <r>
    <x v="7"/>
    <s v="C"/>
    <x v="0"/>
    <x v="76"/>
    <d v="2026-01-10T00:00:00"/>
    <m/>
    <m/>
    <m/>
    <m/>
    <m/>
    <n v="0"/>
    <s v="LTNFA"/>
    <n v="525562"/>
    <n v="5562"/>
    <s v="WVWZZZE19TP036395"/>
    <s v="LECLERC AUDREY"/>
    <s v="ID 3"/>
    <n v="28533.33"/>
    <n v="1250"/>
    <n v="29783.33"/>
    <n v="23"/>
    <n v="518.58000000000004"/>
    <n v="95"/>
    <m/>
    <n v="423.58000000000004"/>
    <n v="1.7411753487605316E-2"/>
    <n v="0"/>
    <n v="-3333.33"/>
    <m/>
    <m/>
    <n v="7.0000000000000007E-2"/>
    <n v="7.0000000000000007E-2"/>
    <n v="29.650600000000004"/>
    <m/>
    <n v="29.650600000000004"/>
    <s v="VWB"/>
    <n v="0"/>
    <m/>
    <n v="0"/>
    <n v="1"/>
    <n v="916.67"/>
    <d v="2026-03-09T00:00:00"/>
    <n v="0"/>
    <s v="Valauto Lambersart VW"/>
    <s v="VOLKSWAGEN"/>
    <m/>
    <s v="Valauto Lambersart VW"/>
    <n v="1435.25"/>
    <n v="4.8189708806906408E-2"/>
    <s v="NON"/>
  </r>
  <r>
    <x v="7"/>
    <s v="C"/>
    <x v="0"/>
    <x v="24"/>
    <d v="2026-02-23T00:00:00"/>
    <m/>
    <m/>
    <m/>
    <m/>
    <m/>
    <n v="0"/>
    <s v="VSGNI"/>
    <n v="525563"/>
    <n v="5563"/>
    <s v="WVGZZZA25TV021348"/>
    <s v="ELIZEE I"/>
    <s v="T ROC"/>
    <n v="33555.67"/>
    <n v="2750"/>
    <n v="36305.67"/>
    <n v="28"/>
    <n v="1184.19"/>
    <n v="95"/>
    <m/>
    <n v="1089.19"/>
    <n v="3.2617219293845839E-2"/>
    <n v="0"/>
    <n v="0"/>
    <m/>
    <m/>
    <n v="0.1"/>
    <n v="0.1"/>
    <n v="108.91900000000001"/>
    <m/>
    <n v="108.91900000000001"/>
    <s v="VWB"/>
    <n v="0"/>
    <n v="20"/>
    <n v="1"/>
    <n v="1"/>
    <m/>
    <m/>
    <n v="1"/>
    <s v="Valauto Lambersart VW"/>
    <s v="VOLKSWAGEN"/>
    <m/>
    <s v="Sociétés NORD"/>
    <n v="1184.19"/>
    <n v="3.2617219293845839E-2"/>
    <s v="NON"/>
  </r>
  <r>
    <x v="7"/>
    <s v="C"/>
    <x v="0"/>
    <x v="20"/>
    <d v="2026-01-23T00:00:00"/>
    <m/>
    <m/>
    <m/>
    <m/>
    <m/>
    <n v="0"/>
    <s v="LTTGU"/>
    <n v="525564"/>
    <n v="5564"/>
    <s v="WVGZZZE23TE019088"/>
    <s v="BLIDI NORDYN"/>
    <s v="ID 4"/>
    <n v="33863.33"/>
    <n v="2137.5"/>
    <n v="36000.83"/>
    <n v="40"/>
    <n v="1681.73"/>
    <n v="95"/>
    <m/>
    <n v="1586.73"/>
    <n v="4.6713645213179805E-2"/>
    <n v="0"/>
    <n v="-5566.67"/>
    <m/>
    <m/>
    <n v="7.0000000000000007E-2"/>
    <n v="7.0000000000000007E-2"/>
    <n v="111.07110000000002"/>
    <m/>
    <n v="111.07110000000002"/>
    <s v="VWB"/>
    <n v="30"/>
    <m/>
    <n v="0"/>
    <n v="1"/>
    <m/>
    <m/>
    <n v="0"/>
    <s v="Valauto Lambersart VW"/>
    <s v="VOLKSWAGEN"/>
    <m/>
    <s v="Valauto Lambersart VW"/>
    <n v="1681.73"/>
    <n v="4.6713645213179805E-2"/>
    <s v="NON"/>
  </r>
  <r>
    <x v="7"/>
    <s v="C"/>
    <x v="0"/>
    <x v="84"/>
    <d v="2026-05-28T00:00:00"/>
    <m/>
    <m/>
    <m/>
    <m/>
    <m/>
    <n v="0"/>
    <s v="VSGNI"/>
    <n v="525570"/>
    <n v="5570"/>
    <s v="WVGZZZA28TV110539"/>
    <s v="SABE AURELIEN"/>
    <s v="T ROC"/>
    <n v="27305.67"/>
    <n v="666.67"/>
    <n v="27972.339999999997"/>
    <n v="4"/>
    <n v="514.59"/>
    <n v="95"/>
    <m/>
    <n v="419.59000000000003"/>
    <n v="1.8396387288299801E-2"/>
    <n v="0"/>
    <n v="0"/>
    <m/>
    <m/>
    <n v="0.1"/>
    <n v="0.1"/>
    <n v="41.959000000000003"/>
    <m/>
    <n v="41.959000000000003"/>
    <s v="VWB"/>
    <n v="0"/>
    <n v="20"/>
    <n v="1"/>
    <n v="1"/>
    <m/>
    <m/>
    <n v="1"/>
    <s v="Valauto Lambersart VW"/>
    <s v="VOLKSWAGEN"/>
    <m/>
    <s v="Sociétés NORD"/>
    <n v="514.59"/>
    <n v="1.8396387288299801E-2"/>
    <s v="NON"/>
  </r>
  <r>
    <x v="7"/>
    <s v="C"/>
    <x v="0"/>
    <x v="80"/>
    <d v="2026-01-14T00:00:00"/>
    <m/>
    <m/>
    <m/>
    <m/>
    <m/>
    <n v="0"/>
    <s v="LTBCL"/>
    <n v="525573"/>
    <n v="5573"/>
    <s v="WVGZZZE24TE016961"/>
    <s v="HOVART NORDINE"/>
    <s v="ID 4"/>
    <n v="33863.33"/>
    <n v="1662.5"/>
    <n v="35525.83"/>
    <n v="48"/>
    <n v="1648.48"/>
    <n v="95"/>
    <m/>
    <n v="1553.48"/>
    <n v="4.6402293767661446E-2"/>
    <n v="-5566.67"/>
    <n v="0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Lambersart VW"/>
    <s v="VOLKSWAGEN"/>
    <m/>
    <s v="Valauto Lambersart VW"/>
    <n v="1648.48"/>
    <n v="4.6402293767661446E-2"/>
    <s v="NON"/>
  </r>
  <r>
    <x v="7"/>
    <s v="C"/>
    <x v="0"/>
    <x v="74"/>
    <d v="2026-03-07T00:00:00"/>
    <m/>
    <m/>
    <m/>
    <m/>
    <m/>
    <n v="0"/>
    <s v="LTBCL"/>
    <n v="525577"/>
    <n v="5577"/>
    <s v="WVWZZZAW4SU082606"/>
    <s v="WARLOUZET AUDREY"/>
    <s v="POLO"/>
    <n v="20201.5"/>
    <n v="1029.17"/>
    <n v="21230.67"/>
    <n v="128"/>
    <n v="551.82000000000005"/>
    <n v="95"/>
    <m/>
    <n v="456.82000000000005"/>
    <n v="2.5991643221810714E-2"/>
    <n v="-416.67"/>
    <n v="-1383.34"/>
    <m/>
    <m/>
    <n v="0.13"/>
    <n v="0.13"/>
    <n v="59.386600000000008"/>
    <m/>
    <n v="59.386600000000008"/>
    <s v="VWB"/>
    <n v="0"/>
    <m/>
    <n v="0"/>
    <n v="1"/>
    <m/>
    <m/>
    <n v="0"/>
    <s v="Valauto Lambersart VW"/>
    <s v="VOLKSWAGEN"/>
    <m/>
    <s v="Valauto Lambersart VW"/>
    <n v="551.82000000000005"/>
    <n v="2.5991643221810714E-2"/>
    <s v="NON"/>
  </r>
  <r>
    <x v="7"/>
    <s v="C"/>
    <x v="0"/>
    <x v="0"/>
    <d v="2026-01-19T00:00:00"/>
    <m/>
    <m/>
    <m/>
    <m/>
    <m/>
    <n v="0"/>
    <s v="LTNFA"/>
    <n v="525578"/>
    <n v="5578"/>
    <s v="WVWZZZAW4SU093864"/>
    <s v="DUPONT DOMINIQUE"/>
    <s v="POLO"/>
    <n v="20201.5"/>
    <n v="1029.17"/>
    <n v="21230.67"/>
    <n v="70"/>
    <n v="865.35"/>
    <n v="95"/>
    <m/>
    <n v="770.35"/>
    <n v="4.075942963646461E-2"/>
    <n v="0"/>
    <n v="-1966.67"/>
    <m/>
    <m/>
    <n v="0.13"/>
    <n v="0.13"/>
    <n v="100.14550000000001"/>
    <m/>
    <n v="100.14550000000001"/>
    <s v=""/>
    <n v="0"/>
    <m/>
    <n v="0"/>
    <n v="1"/>
    <m/>
    <m/>
    <n v="0"/>
    <s v="Valauto Lambersart VW"/>
    <s v="VOLKSWAGEN"/>
    <m/>
    <s v="Valauto Lambersart VW"/>
    <n v="865.35"/>
    <n v="4.075942963646461E-2"/>
    <s v="NON"/>
  </r>
  <r>
    <x v="7"/>
    <s v="C"/>
    <x v="0"/>
    <x v="1"/>
    <d v="2026-01-30T00:00:00"/>
    <m/>
    <m/>
    <m/>
    <m/>
    <m/>
    <n v="0"/>
    <s v="LTBCL"/>
    <n v="525581"/>
    <n v="5581"/>
    <s v="WVWZZZAW1SU088394"/>
    <s v="DASSONNEVILLE  SYLVIE"/>
    <s v="POLO"/>
    <n v="20201.5"/>
    <n v="1029.26"/>
    <n v="21230.76"/>
    <n v="99"/>
    <n v="975.8"/>
    <n v="95"/>
    <m/>
    <n v="880.8"/>
    <n v="4.5961614186209067E-2"/>
    <n v="0"/>
    <n v="-2835.37"/>
    <m/>
    <m/>
    <n v="0.13"/>
    <n v="0.13"/>
    <n v="114.504"/>
    <m/>
    <n v="114.504"/>
    <s v="VWB"/>
    <n v="0"/>
    <n v="50"/>
    <n v="1"/>
    <n v="1"/>
    <m/>
    <m/>
    <n v="1"/>
    <s v="Valauto Lambersart VW"/>
    <s v="VOLKSWAGEN"/>
    <m/>
    <s v="Valauto Lambersart VW"/>
    <n v="975.8"/>
    <n v="4.5961614186209067E-2"/>
    <s v="NON"/>
  </r>
  <r>
    <x v="7"/>
    <s v="C"/>
    <x v="0"/>
    <x v="93"/>
    <d v="2026-03-02T00:00:00"/>
    <m/>
    <m/>
    <m/>
    <m/>
    <m/>
    <n v="0"/>
    <s v="VSGNI"/>
    <n v="525583"/>
    <n v="5583"/>
    <s v="WVGZZZA2XTV029641"/>
    <s v="EVIDENCE DEVELOPPEMENT FONCIER"/>
    <s v="T ROC"/>
    <n v="31472.33"/>
    <n v="1800"/>
    <n v="33272.33"/>
    <n v="28"/>
    <n v="1001.52"/>
    <n v="95"/>
    <m/>
    <n v="906.52"/>
    <n v="3.0100687267768742E-2"/>
    <n v="0"/>
    <n v="0"/>
    <m/>
    <m/>
    <n v="0.1"/>
    <n v="0.1"/>
    <n v="90.652000000000001"/>
    <m/>
    <n v="90.652000000000001"/>
    <s v=""/>
    <n v="0"/>
    <n v="20"/>
    <n v="1"/>
    <n v="1"/>
    <m/>
    <m/>
    <n v="1"/>
    <s v="Valauto Lambersart VW"/>
    <s v="VOLKSWAGEN"/>
    <m/>
    <s v="Sociétés NORD"/>
    <n v="1001.52"/>
    <n v="3.0100687267768742E-2"/>
    <s v="NON"/>
  </r>
  <r>
    <x v="7"/>
    <s v="C"/>
    <x v="0"/>
    <x v="35"/>
    <d v="2026-03-13T00:00:00"/>
    <m/>
    <m/>
    <m/>
    <m/>
    <m/>
    <n v="0"/>
    <s v="LTTGU"/>
    <n v="525585"/>
    <n v="5585"/>
    <s v="WVGZZZC10TY072792"/>
    <s v="DANCHIN AMAMOU FRANCOIS XAVIER"/>
    <s v="T CROSS"/>
    <n v="29947.33"/>
    <n v="-1225"/>
    <n v="28722.33"/>
    <n v="3"/>
    <n v="238.89"/>
    <n v="95"/>
    <m/>
    <n v="143.88999999999999"/>
    <n v="8.317222175220464E-3"/>
    <n v="0"/>
    <n v="-1683.33"/>
    <m/>
    <m/>
    <n v="7.0000000000000007E-2"/>
    <n v="7.0000000000000007E-2"/>
    <n v="10.0723"/>
    <m/>
    <n v="10.0723"/>
    <s v=""/>
    <n v="30"/>
    <n v="50"/>
    <n v="1"/>
    <n v="1"/>
    <m/>
    <m/>
    <n v="1"/>
    <s v="Valauto Lambersart VW"/>
    <s v="VOLKSWAGEN"/>
    <m/>
    <s v="Valauto Lambersart VW"/>
    <n v="238.89"/>
    <n v="8.317222175220464E-3"/>
    <s v="NON"/>
  </r>
  <r>
    <x v="7"/>
    <s v="C"/>
    <x v="0"/>
    <x v="108"/>
    <d v="2026-02-18T00:00:00"/>
    <m/>
    <m/>
    <m/>
    <m/>
    <m/>
    <n v="0"/>
    <s v="LTMEL"/>
    <n v="525586"/>
    <n v="5586"/>
    <s v="WVGZZZCT8TW432615"/>
    <s v="WANIN MELANIE"/>
    <s v="TIGUAN"/>
    <n v="48155"/>
    <n v="2475"/>
    <n v="50630"/>
    <n v="4"/>
    <n v="1107.6199999999999"/>
    <n v="95"/>
    <m/>
    <n v="1012.6199999999999"/>
    <n v="2.1876752913292514E-2"/>
    <n v="0"/>
    <n v="0"/>
    <m/>
    <m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1107.6199999999999"/>
    <n v="2.1876752913292514E-2"/>
    <s v="NON"/>
  </r>
  <r>
    <x v="7"/>
    <s v="C"/>
    <x v="0"/>
    <x v="57"/>
    <d v="2026-04-22T00:00:00"/>
    <m/>
    <m/>
    <m/>
    <m/>
    <m/>
    <n v="0"/>
    <s v="LTMEL"/>
    <n v="525587"/>
    <n v="5587"/>
    <s v="WVWZZZE15TP060919"/>
    <s v="WAKERS"/>
    <s v="ID 3"/>
    <n v="35200"/>
    <n v="1025"/>
    <n v="36225"/>
    <n v="7"/>
    <n v="747.06"/>
    <n v="95"/>
    <m/>
    <n v="652.05999999999995"/>
    <n v="2.0622774327122152E-2"/>
    <n v="0"/>
    <n v="0"/>
    <m/>
    <m/>
    <m/>
    <n v="0"/>
    <n v="0"/>
    <m/>
    <n v="0"/>
    <s v="VWB"/>
    <n v="0"/>
    <m/>
    <n v="0"/>
    <n v="1"/>
    <m/>
    <m/>
    <n v="0"/>
    <s v="Valauto Lambersart VW"/>
    <s v="VOLKSWAGEN"/>
    <m/>
    <s v="Sociétés NORD"/>
    <n v="747.06"/>
    <n v="2.0622774327122152E-2"/>
    <s v="NON"/>
  </r>
  <r>
    <x v="7"/>
    <s v="C"/>
    <x v="0"/>
    <x v="23"/>
    <d v="2026-06-22T00:00:00"/>
    <m/>
    <m/>
    <m/>
    <m/>
    <m/>
    <m/>
    <s v="LTNFA"/>
    <n v="525590"/>
    <n v="5590"/>
    <s v="WVGZZZE21TE026721"/>
    <s v="STRAKA DANIEL"/>
    <s v="ID 4"/>
    <n v="37605"/>
    <n v="2595.83"/>
    <n v="40200.83"/>
    <n v="130"/>
    <n v="1770.06"/>
    <n v="95"/>
    <m/>
    <n v="1675.06"/>
    <n v="4.4030434197502882E-2"/>
    <n v="0"/>
    <n v="-5566.67"/>
    <m/>
    <m/>
    <n v="0.08"/>
    <n v="7.0000000000000007E-2"/>
    <n v="134.00479999999999"/>
    <m/>
    <n v="134.00479999999999"/>
    <s v="VWB"/>
    <m/>
    <n v="50"/>
    <n v="1"/>
    <n v="1"/>
    <m/>
    <m/>
    <n v="1"/>
    <s v="Valauto Lambersart VW"/>
    <s v="VOLKSWAGEN"/>
    <m/>
    <s v="Valauto Lambersart VW"/>
    <n v="1770.06"/>
    <n v="4.4030434197502882E-2"/>
    <s v="NON"/>
  </r>
  <r>
    <x v="7"/>
    <s v="C"/>
    <x v="0"/>
    <x v="104"/>
    <d v="2026-02-05T00:00:00"/>
    <m/>
    <m/>
    <m/>
    <m/>
    <m/>
    <n v="0"/>
    <s v="LTBDU"/>
    <n v="525597"/>
    <n v="5597"/>
    <s v="WVWZZZAW2TU026956"/>
    <s v="LECLERCQ NADIA"/>
    <s v="POLO"/>
    <n v="22014"/>
    <n v="-112.5"/>
    <n v="21901.5"/>
    <n v="29"/>
    <n v="439.39"/>
    <n v="95"/>
    <m/>
    <n v="344.39"/>
    <n v="2.0062096203456385E-2"/>
    <n v="0"/>
    <n v="-1690.01"/>
    <m/>
    <m/>
    <n v="0.13"/>
    <n v="0.13"/>
    <n v="44.770699999999998"/>
    <m/>
    <n v="44.770699999999998"/>
    <s v="VWB"/>
    <m/>
    <m/>
    <n v="0"/>
    <n v="1"/>
    <m/>
    <m/>
    <n v="0"/>
    <s v="Valauto Lambersart VW"/>
    <s v="VOLKSWAGEN"/>
    <m/>
    <s v="Valauto Lambersart VW"/>
    <n v="439.39"/>
    <n v="2.0062096203456385E-2"/>
    <s v="NON"/>
  </r>
  <r>
    <x v="7"/>
    <s v="C"/>
    <x v="0"/>
    <x v="101"/>
    <d v="2026-03-26T00:00:00"/>
    <m/>
    <m/>
    <m/>
    <m/>
    <m/>
    <n v="0"/>
    <s v="LTLPI"/>
    <n v="525599"/>
    <n v="5599"/>
    <s v="WVWZZZAW8TU029361"/>
    <s v="HANNOTHIAUX MARIE-HELENE"/>
    <s v="POLO"/>
    <n v="20605.669999999998"/>
    <n v="720.83"/>
    <n v="21326.5"/>
    <n v="69"/>
    <n v="545.55999999999995"/>
    <n v="94.86"/>
    <m/>
    <n v="450.69999999999993"/>
    <n v="2.5581319016247391E-2"/>
    <n v="0"/>
    <n v="-2356.67"/>
    <m/>
    <m/>
    <n v="0.13"/>
    <n v="0.13"/>
    <n v="58.590999999999994"/>
    <m/>
    <n v="58.590999999999994"/>
    <s v=""/>
    <n v="30"/>
    <n v="50"/>
    <n v="1"/>
    <n v="1"/>
    <m/>
    <m/>
    <n v="1"/>
    <s v="Valauto Lambersart VW"/>
    <s v="VOLKSWAGEN"/>
    <m/>
    <s v="Valauto Lambersart VW"/>
    <n v="545.55999999999995"/>
    <n v="2.5581319016247391E-2"/>
    <s v="NON"/>
  </r>
  <r>
    <x v="0"/>
    <s v="C"/>
    <x v="0"/>
    <x v="15"/>
    <d v="2026-04-07T00:00:00"/>
    <m/>
    <m/>
    <m/>
    <m/>
    <m/>
    <n v="0"/>
    <s v="ASALA"/>
    <n v="525607"/>
    <n v="607"/>
    <s v="WVGZZZCS0TY003870"/>
    <s v="WACRENIER VALERIE"/>
    <s v="TAIGO"/>
    <n v="28597.33"/>
    <n v="245.83"/>
    <n v="28843.160000000003"/>
    <n v="166"/>
    <n v="2234.46"/>
    <n v="95"/>
    <m/>
    <n v="2139.46"/>
    <n v="7.7469320282521043E-2"/>
    <n v="-2773.34"/>
    <n v="0"/>
    <m/>
    <m/>
    <n v="0.13"/>
    <n v="0.13"/>
    <n v="278.12979999999999"/>
    <m/>
    <n v="278.12979999999999"/>
    <s v=""/>
    <n v="30"/>
    <n v="100"/>
    <n v="1"/>
    <n v="1"/>
    <m/>
    <m/>
    <n v="1"/>
    <s v="Val de Lys Automobiles"/>
    <s v="VOLKSWAGEN"/>
    <m/>
    <s v="Val de Lys "/>
    <n v="2234.46"/>
    <n v="7.7469320282521043E-2"/>
    <s v="NON"/>
  </r>
  <r>
    <x v="7"/>
    <s v="C"/>
    <x v="0"/>
    <x v="99"/>
    <d v="2026-02-13T00:00:00"/>
    <s v="x"/>
    <m/>
    <m/>
    <m/>
    <s v="X"/>
    <n v="0"/>
    <s v="LTNFA"/>
    <n v="525617"/>
    <n v="5617"/>
    <s v="WVGZZZE22TE024217"/>
    <s v="POULLAIN  DELPHINE"/>
    <s v="ID 4"/>
    <n v="33863.33"/>
    <n v="833.33"/>
    <n v="34696.660000000003"/>
    <n v="119"/>
    <n v="1590.43"/>
    <n v="95"/>
    <m/>
    <n v="1495.43"/>
    <n v="4.5838129664353855E-2"/>
    <n v="-5566.67"/>
    <n v="0"/>
    <m/>
    <s v="marge manquante"/>
    <m/>
    <n v="7.0000000000000007E-2"/>
    <n v="0"/>
    <m/>
    <n v="0"/>
    <s v="VWB"/>
    <n v="0"/>
    <s v="0"/>
    <n v="1"/>
    <n v="1"/>
    <m/>
    <m/>
    <n v="1"/>
    <s v="Valauto Lambersart VW"/>
    <s v="VOLKSWAGEN"/>
    <m/>
    <s v="Valauto Lambersart VW"/>
    <n v="1590.43"/>
    <n v="4.5838129664353855E-2"/>
    <s v="NON"/>
  </r>
  <r>
    <x v="7"/>
    <s v="C"/>
    <x v="0"/>
    <x v="92"/>
    <d v="2026-02-28T00:00:00"/>
    <m/>
    <m/>
    <m/>
    <m/>
    <m/>
    <m/>
    <s v="LTBDU"/>
    <n v="525707"/>
    <n v="5707"/>
    <s v="WVGZZZCS2TY047210"/>
    <s v="DUPUIS BENJAMIN"/>
    <s v="TAIGO"/>
    <n v="27264"/>
    <n v="-766.67"/>
    <n v="26497.33"/>
    <n v="2"/>
    <n v="723.16"/>
    <n v="95"/>
    <m/>
    <n v="628.16"/>
    <n v="2.7291806382001505E-2"/>
    <n v="0"/>
    <n v="-2773.34"/>
    <m/>
    <m/>
    <n v="0.1"/>
    <n v="0.1"/>
    <n v="62.816000000000003"/>
    <m/>
    <n v="62.816000000000003"/>
    <s v="VWB"/>
    <n v="30"/>
    <m/>
    <n v="0"/>
    <n v="1"/>
    <m/>
    <m/>
    <n v="0"/>
    <s v="Valauto Lambersart VW"/>
    <s v="VOLKSWAGEN"/>
    <m/>
    <s v="Valauto Lambersart VW"/>
    <n v="723.16"/>
    <n v="2.7291806382001505E-2"/>
    <s v="NON"/>
  </r>
  <r>
    <x v="7"/>
    <s v="C"/>
    <x v="0"/>
    <x v="5"/>
    <d v="2026-03-19T00:00:00"/>
    <m/>
    <m/>
    <m/>
    <m/>
    <m/>
    <m/>
    <s v="VSRPO"/>
    <n v="525708"/>
    <n v="5708"/>
    <s v="WVGZZZE22TE025903"/>
    <s v="TRANSFERTPRESS"/>
    <s v="ID 4"/>
    <n v="37605"/>
    <n v="833.33"/>
    <n v="38438.33"/>
    <n v="47"/>
    <n v="748.45"/>
    <n v="95"/>
    <m/>
    <n v="653.45000000000005"/>
    <n v="1.9471449462034381E-2"/>
    <n v="0"/>
    <n v="0"/>
    <m/>
    <s v="ok vn payé"/>
    <n v="0.1"/>
    <n v="0.1"/>
    <n v="65.345000000000013"/>
    <m/>
    <n v="65.345000000000013"/>
    <s v="VWB"/>
    <n v="0"/>
    <n v="20"/>
    <n v="1"/>
    <n v="1"/>
    <m/>
    <m/>
    <n v="1"/>
    <s v="Valauto Lambersart VW"/>
    <s v="VOLKSWAGEN"/>
    <m/>
    <s v="Sociétés NORD"/>
    <n v="748.45"/>
    <n v="1.9471449462034381E-2"/>
    <s v="NON"/>
  </r>
  <r>
    <x v="7"/>
    <s v="C"/>
    <x v="0"/>
    <x v="5"/>
    <d v="2026-03-19T00:00:00"/>
    <m/>
    <m/>
    <m/>
    <m/>
    <m/>
    <m/>
    <s v="VSRPO"/>
    <n v="525709"/>
    <n v="5709"/>
    <s v="WVGZZZE29TE025817"/>
    <s v="TRANSFERTPRESS"/>
    <s v="ID 4"/>
    <n v="37605"/>
    <n v="833.33"/>
    <n v="38438.33"/>
    <n v="53"/>
    <n v="748.45"/>
    <n v="95"/>
    <m/>
    <n v="653.45000000000005"/>
    <n v="1.9471449462034381E-2"/>
    <n v="0"/>
    <n v="0"/>
    <m/>
    <s v="ok vn payé"/>
    <n v="0.1"/>
    <n v="0.1"/>
    <n v="65.345000000000013"/>
    <m/>
    <n v="65.345000000000013"/>
    <s v="VWB"/>
    <n v="0"/>
    <n v="20"/>
    <n v="1"/>
    <n v="1"/>
    <m/>
    <m/>
    <n v="1"/>
    <s v="Valauto Lambersart VW"/>
    <s v="VOLKSWAGEN"/>
    <m/>
    <s v="Sociétés NORD"/>
    <n v="748.45"/>
    <n v="1.9471449462034381E-2"/>
    <s v="NON"/>
  </r>
  <r>
    <x v="7"/>
    <s v="C"/>
    <x v="0"/>
    <x v="5"/>
    <d v="2026-03-19T00:00:00"/>
    <m/>
    <m/>
    <m/>
    <m/>
    <m/>
    <m/>
    <s v="VSRPO"/>
    <n v="525710"/>
    <n v="5710"/>
    <s v="WVGZZZE23TE025098"/>
    <s v="TRANSFERTPRESS"/>
    <s v="ID 4"/>
    <n v="37605"/>
    <n v="833.33"/>
    <n v="38438.33"/>
    <n v="54"/>
    <n v="748.45"/>
    <n v="95"/>
    <m/>
    <n v="653.45000000000005"/>
    <n v="1.9471449462034381E-2"/>
    <n v="0"/>
    <n v="0"/>
    <m/>
    <s v="ok vn payé"/>
    <n v="0.1"/>
    <n v="0.1"/>
    <n v="65.345000000000013"/>
    <m/>
    <n v="65.345000000000013"/>
    <s v="VWB"/>
    <n v="0"/>
    <n v="20"/>
    <n v="1"/>
    <n v="1"/>
    <m/>
    <m/>
    <n v="1"/>
    <s v="Valauto Lambersart VW"/>
    <s v="VOLKSWAGEN"/>
    <m/>
    <s v="Sociétés NORD"/>
    <n v="748.45"/>
    <n v="1.9471449462034381E-2"/>
    <s v="NON"/>
  </r>
  <r>
    <x v="7"/>
    <s v="C"/>
    <x v="0"/>
    <x v="101"/>
    <d v="2026-03-26T00:00:00"/>
    <m/>
    <m/>
    <m/>
    <m/>
    <m/>
    <n v="0"/>
    <s v="LTHVI"/>
    <n v="525712"/>
    <n v="5712"/>
    <s v="WVGZZZC11TY066709"/>
    <s v="SAIDANI TOURIA"/>
    <s v="T CROSS"/>
    <n v="28389"/>
    <n v="-1395.83"/>
    <n v="26993.17"/>
    <n v="36"/>
    <n v="1738.7"/>
    <n v="95"/>
    <m/>
    <n v="1643.7"/>
    <n v="6.4412590295989697E-2"/>
    <n v="0"/>
    <n v="0"/>
    <m/>
    <m/>
    <n v="7.0000000000000007E-2"/>
    <n v="7.0000000000000007E-2"/>
    <n v="115.05900000000001"/>
    <m/>
    <n v="115.05900000000001"/>
    <s v="VWB"/>
    <n v="30"/>
    <m/>
    <n v="0"/>
    <n v="1"/>
    <m/>
    <m/>
    <n v="0"/>
    <s v="Valauto Lambersart VW"/>
    <s v="VOLKSWAGEN"/>
    <m/>
    <s v="Valauto Lambersart SKODA"/>
    <n v="1738.7"/>
    <n v="6.4412590295989697E-2"/>
    <s v="NON"/>
  </r>
  <r>
    <x v="7"/>
    <s v="C"/>
    <x v="0"/>
    <x v="99"/>
    <d v="2026-05-16T00:00:00"/>
    <m/>
    <m/>
    <m/>
    <m/>
    <m/>
    <n v="0"/>
    <s v="LTBCL"/>
    <n v="525716"/>
    <n v="5716"/>
    <s v="WVGZZZA2XTV027677"/>
    <s v="BOVOY JUSTINE"/>
    <s v="T ROC"/>
    <n v="31472.33"/>
    <n v="1908.33"/>
    <n v="33380.660000000003"/>
    <n v="102"/>
    <n v="1528.11"/>
    <n v="95"/>
    <m/>
    <n v="1433.11"/>
    <n v="4.5778303964031861E-2"/>
    <n v="-2336.65"/>
    <n v="0"/>
    <m/>
    <m/>
    <n v="0.12"/>
    <n v="0.13"/>
    <n v="171.97319999999999"/>
    <m/>
    <n v="171.97319999999999"/>
    <s v="VWB"/>
    <n v="30"/>
    <n v="50"/>
    <n v="1"/>
    <n v="1"/>
    <m/>
    <m/>
    <n v="1"/>
    <s v="Valauto Lambersart VW"/>
    <s v="VOLKSWAGEN"/>
    <m/>
    <s v="Valauto Lambersart VW"/>
    <n v="1528.11"/>
    <n v="4.5778303964031861E-2"/>
    <s v="NON"/>
  </r>
  <r>
    <x v="7"/>
    <s v="C"/>
    <x v="0"/>
    <x v="30"/>
    <d v="2026-05-05T00:00:00"/>
    <m/>
    <m/>
    <m/>
    <m/>
    <m/>
    <n v="0"/>
    <s v="LTNFA"/>
    <n v="525719"/>
    <n v="5719"/>
    <s v="WVGZZZA20TV025114"/>
    <s v="BEN SOUSSAN HENRI"/>
    <s v="T ROC"/>
    <n v="31472.33"/>
    <n v="2391.67"/>
    <n v="33864"/>
    <n v="92"/>
    <n v="1375.12"/>
    <n v="95"/>
    <m/>
    <n v="1280.1199999999999"/>
    <n v="4.0607134420033067E-2"/>
    <n v="-2370.48"/>
    <n v="0"/>
    <m/>
    <m/>
    <n v="0.12"/>
    <n v="0.12"/>
    <n v="153.61439999999999"/>
    <m/>
    <n v="153.61439999999999"/>
    <s v=""/>
    <n v="30"/>
    <m/>
    <n v="0"/>
    <n v="1"/>
    <m/>
    <m/>
    <n v="0"/>
    <s v="Valauto Lambersart VW"/>
    <s v="VOLKSWAGEN"/>
    <m/>
    <s v="Valauto Lambersart VW"/>
    <n v="1375.12"/>
    <n v="4.0607134420033067E-2"/>
    <s v="NON"/>
  </r>
  <r>
    <x v="7"/>
    <s v="C"/>
    <x v="0"/>
    <x v="66"/>
    <d v="2026-06-15T00:00:00"/>
    <m/>
    <m/>
    <m/>
    <m/>
    <m/>
    <n v="0"/>
    <s v="VSGNI"/>
    <n v="525720"/>
    <n v="5720"/>
    <s v="WVGZZZCT3TW446387"/>
    <s v="GHESTEM - THOMAS &amp; ASSOCIES"/>
    <s v="TIGUAN"/>
    <n v="49196.67"/>
    <n v="916.67"/>
    <n v="50113.34"/>
    <n v="49"/>
    <n v="1598.41"/>
    <n v="95"/>
    <m/>
    <n v="1503.41"/>
    <n v="3.1895898377557755E-2"/>
    <n v="0"/>
    <n v="0"/>
    <m/>
    <m/>
    <n v="0.1"/>
    <n v="0.1"/>
    <n v="150.34100000000001"/>
    <m/>
    <n v="150.34100000000001"/>
    <s v="VWB"/>
    <n v="0"/>
    <n v="20"/>
    <n v="1"/>
    <n v="1"/>
    <m/>
    <m/>
    <n v="1"/>
    <s v="Valauto Lambersart VW"/>
    <s v="VOLKSWAGEN"/>
    <m/>
    <s v="Sociétés NORD"/>
    <n v="1598.41"/>
    <n v="3.1895898377557755E-2"/>
    <s v="NON"/>
  </r>
  <r>
    <x v="7"/>
    <s v="C"/>
    <x v="0"/>
    <x v="98"/>
    <d v="2026-04-28T00:00:00"/>
    <m/>
    <m/>
    <m/>
    <m/>
    <m/>
    <m/>
    <s v="VSJTI"/>
    <n v="525721"/>
    <n v="5721"/>
    <s v="WVWZZZE15TP061262"/>
    <s v="GROUPE NAT"/>
    <s v="ID 3"/>
    <n v="28533.33"/>
    <n v="1916.67"/>
    <n v="30450"/>
    <n v="12"/>
    <n v="789"/>
    <n v="95"/>
    <m/>
    <n v="694"/>
    <n v="2.5911330049261085E-2"/>
    <n v="0"/>
    <n v="0"/>
    <m/>
    <m/>
    <n v="0.1"/>
    <n v="0.1"/>
    <n v="69.400000000000006"/>
    <m/>
    <n v="69.400000000000006"/>
    <s v="VWB"/>
    <n v="0"/>
    <n v="20"/>
    <n v="1"/>
    <n v="1"/>
    <m/>
    <m/>
    <n v="1"/>
    <s v="Valauto Lambersart VW"/>
    <s v="VOLKSWAGEN"/>
    <m/>
    <s v="Sociétés EST"/>
    <n v="789"/>
    <n v="2.5911330049261085E-2"/>
    <s v="NON"/>
  </r>
  <r>
    <x v="7"/>
    <s v="C"/>
    <x v="0"/>
    <x v="98"/>
    <d v="2026-04-28T00:00:00"/>
    <m/>
    <m/>
    <m/>
    <m/>
    <m/>
    <m/>
    <s v="VSJTI"/>
    <n v="525722"/>
    <n v="5722"/>
    <s v="WVWZZZE16TP060895"/>
    <s v="GROUPE NAT"/>
    <s v="ID 3"/>
    <n v="28533.33"/>
    <n v="1916.67"/>
    <n v="30450"/>
    <n v="19"/>
    <n v="704"/>
    <n v="95"/>
    <m/>
    <n v="609"/>
    <n v="2.3119868637110016E-2"/>
    <n v="0"/>
    <n v="0"/>
    <m/>
    <s v="solde client mq financement offre+"/>
    <n v="0.1"/>
    <n v="0.1"/>
    <n v="60.900000000000006"/>
    <m/>
    <n v="60.900000000000006"/>
    <s v="VWB"/>
    <n v="0"/>
    <n v="20"/>
    <n v="1"/>
    <n v="1"/>
    <m/>
    <m/>
    <n v="1"/>
    <s v="Valauto Lambersart VW"/>
    <s v="VOLKSWAGEN"/>
    <m/>
    <s v="Sociétés EST"/>
    <n v="704"/>
    <n v="2.3119868637110016E-2"/>
    <s v="NON"/>
  </r>
  <r>
    <x v="7"/>
    <s v="C"/>
    <x v="0"/>
    <x v="82"/>
    <d v="2026-03-12T00:00:00"/>
    <m/>
    <m/>
    <m/>
    <m/>
    <m/>
    <n v="0"/>
    <s v="LTTGU"/>
    <n v="525723"/>
    <n v="5723"/>
    <s v="WVGZZZCT5TW433575"/>
    <s v="PORTE KARINE"/>
    <s v="TIGUAN"/>
    <n v="44946.67"/>
    <n v="625"/>
    <n v="45571.67"/>
    <n v="27"/>
    <n v="285.02"/>
    <n v="95"/>
    <m/>
    <n v="190.01999999999998"/>
    <n v="6.2543242325769494E-3"/>
    <n v="0"/>
    <n v="-7000"/>
    <m/>
    <m/>
    <n v="7.0000000000000007E-2"/>
    <n v="7.0000000000000007E-2"/>
    <n v="13.301399999999999"/>
    <m/>
    <n v="13.301399999999999"/>
    <s v="VWB"/>
    <n v="30"/>
    <m/>
    <n v="0"/>
    <n v="1"/>
    <m/>
    <m/>
    <n v="0"/>
    <s v="Valauto Lambersart VW"/>
    <s v="VOLKSWAGEN"/>
    <m/>
    <s v="Valauto Lambersart VW"/>
    <n v="285.02"/>
    <n v="6.2543242325769494E-3"/>
    <s v="NON"/>
  </r>
  <r>
    <x v="7"/>
    <s v="C"/>
    <x v="0"/>
    <x v="81"/>
    <d v="2026-01-13T00:00:00"/>
    <m/>
    <m/>
    <m/>
    <m/>
    <m/>
    <n v="0"/>
    <s v="LTTGU"/>
    <n v="525724"/>
    <n v="5724"/>
    <s v="WVGZZZE26TE024236"/>
    <s v="EBANNAHMARAN NORA"/>
    <s v="ID 4"/>
    <n v="33863.33"/>
    <n v="1470.83"/>
    <n v="35334.160000000003"/>
    <n v="13"/>
    <n v="1635.06"/>
    <n v="95"/>
    <m/>
    <n v="1540.06"/>
    <n v="4.6274200377198718E-2"/>
    <n v="0"/>
    <n v="-5566.67"/>
    <m/>
    <m/>
    <n v="7.0000000000000007E-2"/>
    <n v="7.0000000000000007E-2"/>
    <n v="107.80420000000001"/>
    <m/>
    <n v="107.80420000000001"/>
    <s v="VWB"/>
    <n v="30"/>
    <m/>
    <n v="0"/>
    <n v="1"/>
    <m/>
    <m/>
    <n v="0"/>
    <s v="Valauto Lambersart VW"/>
    <s v="VOLKSWAGEN"/>
    <m/>
    <s v="Valauto Lambersart VW"/>
    <n v="1635.06"/>
    <n v="4.6274200377198718E-2"/>
    <s v="NON"/>
  </r>
  <r>
    <x v="7"/>
    <s v="C"/>
    <x v="0"/>
    <x v="53"/>
    <d v="2026-02-04T00:00:00"/>
    <m/>
    <m/>
    <m/>
    <m/>
    <m/>
    <n v="0"/>
    <s v="LTTGU"/>
    <n v="525726"/>
    <n v="5726"/>
    <s v="WVWZZZCD5TW208408"/>
    <s v="KFA DISTRIBUTION"/>
    <s v="GOLF"/>
    <n v="38041.67"/>
    <n v="1595.83"/>
    <n v="39637.5"/>
    <n v="6"/>
    <n v="1068.74"/>
    <n v="95"/>
    <m/>
    <n v="973.74"/>
    <n v="2.6962850835698517E-2"/>
    <n v="0"/>
    <n v="0"/>
    <m/>
    <m/>
    <n v="7.0000000000000007E-2"/>
    <n v="7.0000000000000007E-2"/>
    <n v="68.161800000000014"/>
    <m/>
    <n v="68.161800000000014"/>
    <s v="VWB"/>
    <n v="30"/>
    <m/>
    <n v="0"/>
    <n v="1"/>
    <m/>
    <m/>
    <n v="0"/>
    <s v="Valauto Lambersart VW"/>
    <s v="VOLKSWAGEN"/>
    <m/>
    <s v="Valauto Lambersart VW"/>
    <n v="1068.74"/>
    <n v="2.6962850835698517E-2"/>
    <s v="NON"/>
  </r>
  <r>
    <x v="7"/>
    <s v="C"/>
    <x v="0"/>
    <x v="30"/>
    <d v="2026-05-07T00:00:00"/>
    <m/>
    <m/>
    <m/>
    <m/>
    <m/>
    <n v="0"/>
    <s v="VSRPO"/>
    <n v="525728"/>
    <n v="5728"/>
    <s v="WVWZZZE19TP059174"/>
    <s v="NOVACENS"/>
    <s v="ID 3"/>
    <n v="28533.33"/>
    <n v="2208.33"/>
    <n v="30741.660000000003"/>
    <n v="34"/>
    <n v="679.09"/>
    <n v="95"/>
    <m/>
    <n v="584.09"/>
    <n v="2.2090218940681798E-2"/>
    <n v="0"/>
    <n v="0"/>
    <m/>
    <m/>
    <n v="0.1"/>
    <n v="0.1"/>
    <n v="58.409000000000006"/>
    <m/>
    <n v="58.409000000000006"/>
    <s v="VWB"/>
    <n v="0"/>
    <n v="20"/>
    <n v="1"/>
    <n v="1"/>
    <m/>
    <m/>
    <n v="1"/>
    <s v="Valauto Lambersart VW"/>
    <s v="VOLKSWAGEN"/>
    <m/>
    <s v="Sociétés NORD"/>
    <n v="679.09"/>
    <n v="2.2090218940681798E-2"/>
    <s v="NON"/>
  </r>
  <r>
    <x v="7"/>
    <s v="C"/>
    <x v="0"/>
    <x v="113"/>
    <d v="2026-04-24T00:00:00"/>
    <m/>
    <m/>
    <m/>
    <m/>
    <m/>
    <m/>
    <s v="VSGNI"/>
    <n v="525729"/>
    <n v="5729"/>
    <s v="WVGZZZCTXTW577803"/>
    <s v="BERDIN SONIA"/>
    <s v="TIGUAN"/>
    <n v="46413.33"/>
    <n v="6000.01"/>
    <n v="52413.340000000004"/>
    <n v="6"/>
    <n v="3674.68"/>
    <n v="95"/>
    <m/>
    <n v="3579.68"/>
    <n v="7.0109632395111615E-2"/>
    <n v="0"/>
    <n v="-1400"/>
    <m/>
    <m/>
    <n v="0.1"/>
    <n v="0.1"/>
    <n v="357.96800000000002"/>
    <m/>
    <n v="357.96800000000002"/>
    <s v="VWB"/>
    <n v="0"/>
    <n v="20"/>
    <n v="1"/>
    <n v="1"/>
    <m/>
    <m/>
    <n v="1"/>
    <s v="Valauto Lambersart VW"/>
    <s v="VOLKSWAGEN"/>
    <m/>
    <s v="Sociétés NORD"/>
    <n v="3674.68"/>
    <n v="7.0109632395111615E-2"/>
    <s v="NON"/>
  </r>
  <r>
    <x v="7"/>
    <s v="C"/>
    <x v="0"/>
    <x v="66"/>
    <d v="2026-06-12T00:00:00"/>
    <m/>
    <m/>
    <m/>
    <m/>
    <m/>
    <n v="0"/>
    <s v="LTNFA"/>
    <n v="525733"/>
    <n v="5733"/>
    <s v="WVGZZZC13TY062418"/>
    <s v="TOURDOT ANTOINE "/>
    <s v="T CROSS"/>
    <n v="25139"/>
    <n v="525"/>
    <n v="25664"/>
    <n v="121"/>
    <n v="797.31"/>
    <n v="95"/>
    <m/>
    <n v="702.31"/>
    <n v="3.1067253740648375E-2"/>
    <n v="0"/>
    <n v="-1683.33"/>
    <m/>
    <m/>
    <n v="0.08"/>
    <n v="7.0000000000000007E-2"/>
    <n v="56.184799999999996"/>
    <m/>
    <n v="56.184799999999996"/>
    <s v="VWB"/>
    <n v="30"/>
    <n v="50"/>
    <n v="1"/>
    <n v="1"/>
    <m/>
    <m/>
    <n v="1"/>
    <s v="Valauto Lambersart VW"/>
    <s v="VOLKSWAGEN"/>
    <m/>
    <s v="Valauto Lambersart VW"/>
    <n v="797.31"/>
    <n v="3.1067253740648375E-2"/>
    <s v="NON"/>
  </r>
  <r>
    <x v="7"/>
    <s v="NP"/>
    <x v="0"/>
    <x v="108"/>
    <d v="2026-02-14T00:00:00"/>
    <m/>
    <m/>
    <m/>
    <s v="x"/>
    <m/>
    <n v="-153.96"/>
    <s v="LTBDU"/>
    <n v="525734"/>
    <n v="5734"/>
    <s v="WVWZZZAW8TU041929"/>
    <s v="DUFOSSE MANON"/>
    <s v="POLO"/>
    <n v="17714"/>
    <n v="233.33"/>
    <n v="17947.330000000002"/>
    <n v="2"/>
    <n v="414.12"/>
    <n v="95"/>
    <m/>
    <n v="319.12"/>
    <n v="2.3074184293708309E-2"/>
    <n v="0"/>
    <n v="-1383.34"/>
    <m/>
    <s v="solde client"/>
    <n v="0.1"/>
    <n v="7.0000000000000007E-2"/>
    <n v="31.912000000000003"/>
    <m/>
    <n v="31.912000000000003"/>
    <s v="VWB"/>
    <n v="30"/>
    <m/>
    <n v="0"/>
    <n v="1"/>
    <m/>
    <m/>
    <n v="0"/>
    <s v="Valauto Lambersart VW"/>
    <s v="VOLKSWAGEN"/>
    <m/>
    <s v="Valauto Lambersart VW"/>
    <n v="414.12"/>
    <n v="2.3074184293708309E-2"/>
    <s v="NON"/>
  </r>
  <r>
    <x v="1"/>
    <s v="C"/>
    <x v="0"/>
    <x v="102"/>
    <d v="2026-04-27T00:00:00"/>
    <m/>
    <m/>
    <m/>
    <m/>
    <m/>
    <m/>
    <s v="RQCSA"/>
    <n v="525735"/>
    <n v="5735"/>
    <s v="WVGZZZA21TV054931"/>
    <s v="JOUMIER CAMILLE"/>
    <s v="T ROC"/>
    <n v="27305.67"/>
    <n v="1141.67"/>
    <n v="28447.339999999997"/>
    <n v="48"/>
    <n v="876.48"/>
    <n v="95"/>
    <m/>
    <n v="781.48"/>
    <n v="3.0810613575821152E-2"/>
    <n v="0"/>
    <n v="-500"/>
    <m/>
    <m/>
    <n v="0.1"/>
    <n v="0.1"/>
    <n v="78.14800000000001"/>
    <m/>
    <n v="78.14800000000001"/>
    <s v="VWB"/>
    <n v="30"/>
    <m/>
    <n v="0"/>
    <n v="1"/>
    <m/>
    <m/>
    <n v="0"/>
    <s v="Valauto Roncq"/>
    <s v="VOLKSWAGEN"/>
    <m/>
    <s v="Valauto Roncq VW"/>
    <n v="876.48"/>
    <n v="3.0810613575821152E-2"/>
    <s v="NON"/>
  </r>
  <r>
    <x v="7"/>
    <s v="NP"/>
    <x v="0"/>
    <x v="49"/>
    <d v="2026-03-21T00:00:00"/>
    <m/>
    <m/>
    <m/>
    <s v="x"/>
    <m/>
    <n v="27713.75"/>
    <s v="LTNFA"/>
    <n v="525735"/>
    <n v="5735"/>
    <s v="WVGZZZE23TE026932"/>
    <s v="MOREAU  RAPHAELLE"/>
    <s v="ID 4"/>
    <n v="33863.33"/>
    <n v="833.33"/>
    <n v="34696.660000000003"/>
    <n v="50"/>
    <n v="1590.43"/>
    <n v="95"/>
    <m/>
    <n v="1495.43"/>
    <n v="4.5838129664353855E-2"/>
    <n v="0"/>
    <n v="-5566.67"/>
    <m/>
    <s v="solde client dossier en accepté sur First"/>
    <n v="7.0000000000000007E-2"/>
    <n v="7.0000000000000007E-2"/>
    <n v="104.68010000000001"/>
    <m/>
    <n v="104.68010000000001"/>
    <s v="VWB"/>
    <n v="0"/>
    <m/>
    <n v="0"/>
    <n v="1"/>
    <m/>
    <m/>
    <n v="0"/>
    <s v="Valauto Lambersart VW"/>
    <s v="VOLKSWAGEN"/>
    <m/>
    <s v="Valauto Lambersart VW"/>
    <n v="1590.43"/>
    <n v="4.5838129664353855E-2"/>
    <s v="NON"/>
  </r>
  <r>
    <x v="1"/>
    <s v="C"/>
    <x v="0"/>
    <x v="60"/>
    <d v="2026-02-28T00:00:00"/>
    <m/>
    <m/>
    <m/>
    <m/>
    <m/>
    <n v="0"/>
    <s v="RXNTA"/>
    <n v="525737"/>
    <n v="5737"/>
    <s v="WVGZZZA25TV037727"/>
    <s v="VANHOVE EMILIE"/>
    <s v="T ROC"/>
    <n v="31472.33"/>
    <n v="1183.3399999999999"/>
    <n v="32655.670000000002"/>
    <n v="8"/>
    <n v="477.11"/>
    <n v="95"/>
    <m/>
    <n v="382.11"/>
    <n v="1.4610326476229089E-2"/>
    <n v="0"/>
    <n v="0"/>
    <m/>
    <m/>
    <n v="0.1"/>
    <n v="0.1"/>
    <n v="38.211000000000006"/>
    <m/>
    <n v="38.211000000000006"/>
    <s v="VWB"/>
    <m/>
    <m/>
    <n v="0"/>
    <n v="1"/>
    <m/>
    <m/>
    <n v="0"/>
    <s v="Valauto Roncq"/>
    <s v="VOLKSWAGEN"/>
    <m/>
    <s v="Valauto Roubaix"/>
    <n v="477.11"/>
    <n v="1.4610326476229089E-2"/>
    <s v="NON"/>
  </r>
  <r>
    <x v="7"/>
    <s v="NP"/>
    <x v="0"/>
    <x v="6"/>
    <d v="2026-02-18T00:00:00"/>
    <m/>
    <m/>
    <m/>
    <s v="x"/>
    <m/>
    <n v="1037.3800000000001"/>
    <s v="LTTGU"/>
    <n v="525737"/>
    <n v="5737"/>
    <s v="WVGZZZE23TE026378"/>
    <s v="DESMULIE JEAN-FRANCOIS"/>
    <s v="ID 4"/>
    <n v="37605"/>
    <n v="3133.34"/>
    <n v="40738.339999999997"/>
    <n v="4"/>
    <n v="763.36"/>
    <n v="95"/>
    <m/>
    <n v="668.36"/>
    <n v="1.8738122368265376E-2"/>
    <n v="0"/>
    <n v="-5566.67"/>
    <m/>
    <s v="ok vn payé solde client facture DAT 06/2022"/>
    <n v="7.0000000000000007E-2"/>
    <n v="7.0000000000000007E-2"/>
    <n v="46.785200000000003"/>
    <m/>
    <n v="46.785200000000003"/>
    <s v=""/>
    <n v="0"/>
    <n v="50"/>
    <n v="1"/>
    <n v="1"/>
    <m/>
    <m/>
    <n v="1"/>
    <s v="Valauto Lambersart VW"/>
    <s v="VOLKSWAGEN"/>
    <m/>
    <s v="Valauto Lambersart VW"/>
    <n v="763.36"/>
    <n v="1.8738122368265376E-2"/>
    <s v="NON"/>
  </r>
  <r>
    <x v="1"/>
    <s v="C"/>
    <x v="0"/>
    <x v="113"/>
    <d v="2026-04-22T00:00:00"/>
    <m/>
    <m/>
    <m/>
    <m/>
    <m/>
    <m/>
    <s v="RQLGU"/>
    <n v="525739"/>
    <n v="5739"/>
    <s v="WVGZZZA2XTV070240"/>
    <s v="DELTOUR THOMAS"/>
    <s v="T ROC"/>
    <n v="33555.67"/>
    <n v="2525"/>
    <n v="36080.67"/>
    <n v="28"/>
    <n v="1075.3900000000001"/>
    <n v="95"/>
    <m/>
    <n v="980.3900000000001"/>
    <n v="2.9805156057246169E-2"/>
    <n v="0"/>
    <n v="-500"/>
    <m/>
    <m/>
    <n v="0.1"/>
    <n v="0.1"/>
    <n v="98.039000000000016"/>
    <m/>
    <n v="98.039000000000016"/>
    <s v="VWB"/>
    <n v="30"/>
    <m/>
    <n v="0"/>
    <n v="1"/>
    <m/>
    <m/>
    <n v="0"/>
    <s v="Valauto Roncq"/>
    <s v="VOLKSWAGEN"/>
    <m/>
    <s v="Valauto Roncq VW"/>
    <n v="1075.3900000000001"/>
    <n v="2.9805156057246169E-2"/>
    <s v="NON"/>
  </r>
  <r>
    <x v="1"/>
    <s v="C"/>
    <x v="0"/>
    <x v="77"/>
    <d v="2026-06-22T00:00:00"/>
    <m/>
    <m/>
    <m/>
    <m/>
    <m/>
    <n v="0"/>
    <s v="RQCCL"/>
    <n v="525741"/>
    <n v="5741"/>
    <s v="WVGZZZCS4TY063537"/>
    <s v="CARETTE  CINDY"/>
    <s v="TAIGO"/>
    <n v="23280.67"/>
    <n v="50"/>
    <n v="23330.67"/>
    <n v="74"/>
    <n v="501.49"/>
    <n v="95"/>
    <m/>
    <n v="406.49"/>
    <n v="2.1494882058680699E-2"/>
    <n v="0"/>
    <n v="-2773.34"/>
    <m/>
    <m/>
    <n v="0.12"/>
    <n v="0.12"/>
    <n v="48.778799999999997"/>
    <m/>
    <n v="48.778799999999997"/>
    <s v="VWB"/>
    <n v="30"/>
    <n v="50"/>
    <n v="1"/>
    <n v="1"/>
    <m/>
    <m/>
    <n v="1"/>
    <s v="Valauto Roncq"/>
    <s v="VOLKSWAGEN"/>
    <m/>
    <s v="Valauto Roncq VW"/>
    <n v="501.49"/>
    <n v="2.1494882058680699E-2"/>
    <s v="NON"/>
  </r>
  <r>
    <x v="7"/>
    <s v="C"/>
    <x v="0"/>
    <x v="49"/>
    <d v="2026-03-24T00:00:00"/>
    <m/>
    <m/>
    <m/>
    <m/>
    <m/>
    <n v="0"/>
    <s v="VRTVA"/>
    <n v="525744"/>
    <n v="5744"/>
    <s v="WVGZZZE2XTE039158"/>
    <s v="LECOUSTRE CAMILLE"/>
    <s v="ID 4"/>
    <n v="37605"/>
    <n v="2254.17"/>
    <n v="39859.17"/>
    <n v="7"/>
    <n v="1290.78"/>
    <n v="95"/>
    <m/>
    <n v="1195.78"/>
    <n v="3.238351425782323E-2"/>
    <n v="0"/>
    <n v="0"/>
    <m/>
    <m/>
    <n v="0.1"/>
    <n v="0.1"/>
    <n v="119.578"/>
    <m/>
    <n v="119.578"/>
    <s v="VWB"/>
    <n v="0"/>
    <m/>
    <n v="0"/>
    <n v="1"/>
    <m/>
    <m/>
    <n v="0"/>
    <s v="Valauto Lambersart VW"/>
    <s v="VOLKSWAGEN"/>
    <m/>
    <s v="Valauto PRO NORD"/>
    <n v="1290.78"/>
    <n v="3.238351425782323E-2"/>
    <s v="NON"/>
  </r>
  <r>
    <x v="7"/>
    <s v="C"/>
    <x v="0"/>
    <x v="69"/>
    <d v="2026-06-19T00:00:00"/>
    <m/>
    <m/>
    <m/>
    <m/>
    <m/>
    <m/>
    <s v="VSRPO"/>
    <n v="525749"/>
    <n v="5749"/>
    <s v="WVGZZZE24TE044923"/>
    <s v="R3"/>
    <s v="ID 4"/>
    <n v="37605"/>
    <n v="2475"/>
    <n v="40080"/>
    <n v="12"/>
    <n v="896.6"/>
    <n v="95"/>
    <m/>
    <n v="801.6"/>
    <n v="2.2370259481037925E-2"/>
    <n v="0"/>
    <n v="0"/>
    <m/>
    <m/>
    <n v="0.1"/>
    <n v="0.1"/>
    <n v="80.160000000000011"/>
    <m/>
    <n v="80.160000000000011"/>
    <s v="VWB"/>
    <n v="0"/>
    <n v="20"/>
    <n v="1"/>
    <n v="1"/>
    <m/>
    <m/>
    <n v="1"/>
    <s v="Valauto Lambersart VW"/>
    <s v="VOLKSWAGEN"/>
    <m/>
    <s v="Sociétés NORD"/>
    <n v="896.6"/>
    <n v="2.2370259481037925E-2"/>
    <s v="NON"/>
  </r>
  <r>
    <x v="7"/>
    <s v="C"/>
    <x v="0"/>
    <x v="69"/>
    <d v="2026-06-19T00:00:00"/>
    <m/>
    <m/>
    <m/>
    <m/>
    <m/>
    <m/>
    <s v="VSRPO"/>
    <n v="525750"/>
    <n v="5750"/>
    <s v="WVGZZZE21TE044393"/>
    <s v="R3"/>
    <s v="ID 4"/>
    <n v="37605"/>
    <n v="3350"/>
    <n v="40955"/>
    <n v="12"/>
    <n v="914.1"/>
    <n v="95"/>
    <m/>
    <n v="819.1"/>
    <n v="2.2319619094127701E-2"/>
    <n v="0"/>
    <n v="0"/>
    <m/>
    <m/>
    <n v="0.1"/>
    <n v="0.1"/>
    <n v="81.910000000000011"/>
    <m/>
    <n v="81.910000000000011"/>
    <s v="VWB"/>
    <n v="0"/>
    <n v="20"/>
    <n v="1"/>
    <n v="1"/>
    <m/>
    <m/>
    <n v="1"/>
    <s v="Valauto Lambersart VW"/>
    <s v="VOLKSWAGEN"/>
    <m/>
    <s v="Sociétés NORD"/>
    <n v="914.1"/>
    <n v="2.2319619094127701E-2"/>
    <s v="NON"/>
  </r>
  <r>
    <x v="7"/>
    <s v="C"/>
    <x v="0"/>
    <x v="69"/>
    <d v="2026-06-19T00:00:00"/>
    <m/>
    <m/>
    <m/>
    <m/>
    <m/>
    <m/>
    <s v="VSRPO"/>
    <n v="525751"/>
    <n v="5751"/>
    <s v="WVGZZZE29TE044979"/>
    <s v="R3"/>
    <s v="ID 4"/>
    <n v="37605"/>
    <n v="2475"/>
    <n v="40080"/>
    <n v="8"/>
    <n v="896.6"/>
    <n v="95"/>
    <m/>
    <n v="801.6"/>
    <n v="2.2370259481037925E-2"/>
    <n v="0"/>
    <n v="0"/>
    <m/>
    <m/>
    <n v="0.1"/>
    <n v="0.1"/>
    <n v="80.160000000000011"/>
    <m/>
    <n v="80.160000000000011"/>
    <s v="VWB"/>
    <n v="0"/>
    <n v="20"/>
    <n v="1"/>
    <n v="1"/>
    <m/>
    <m/>
    <n v="1"/>
    <s v="Valauto Lambersart VW"/>
    <s v="VOLKSWAGEN"/>
    <m/>
    <s v="Sociétés NORD"/>
    <n v="896.6"/>
    <n v="2.2370259481037925E-2"/>
    <s v="NON"/>
  </r>
  <r>
    <x v="7"/>
    <s v="C"/>
    <x v="0"/>
    <x v="81"/>
    <d v="2026-01-02T00:00:00"/>
    <m/>
    <m/>
    <m/>
    <m/>
    <m/>
    <n v="0"/>
    <s v="LTBCL"/>
    <n v="525752"/>
    <n v="5752"/>
    <s v="WVWZZZAW8SU094709"/>
    <s v="CERCUS LISON"/>
    <s v="POLO"/>
    <n v="17414"/>
    <n v="629.16999999999996"/>
    <n v="18043.169999999998"/>
    <n v="41"/>
    <n v="671.79"/>
    <n v="95"/>
    <m/>
    <n v="576.79"/>
    <n v="3.7232371030146032E-2"/>
    <n v="0"/>
    <n v="-1383.34"/>
    <m/>
    <m/>
    <n v="0.1"/>
    <n v="7.0000000000000007E-2"/>
    <n v="57.679000000000002"/>
    <m/>
    <n v="57.679000000000002"/>
    <s v="VWB"/>
    <n v="30"/>
    <n v="50"/>
    <n v="1"/>
    <n v="1"/>
    <m/>
    <m/>
    <n v="1"/>
    <s v="Valauto Lambersart VW"/>
    <s v="VOLKSWAGEN"/>
    <m/>
    <s v="Valauto Lambersart VW"/>
    <n v="671.79"/>
    <n v="3.7232371030146032E-2"/>
    <s v="NON"/>
  </r>
  <r>
    <x v="7"/>
    <s v="C"/>
    <x v="0"/>
    <x v="19"/>
    <d v="2026-01-05T00:00:00"/>
    <m/>
    <m/>
    <m/>
    <m/>
    <m/>
    <n v="0"/>
    <s v="LTBCL"/>
    <n v="525755"/>
    <n v="5755"/>
    <s v="WVGZZZC15TY027217"/>
    <s v="LANDSHEERE DANIEL"/>
    <s v="T CROSS"/>
    <n v="25139"/>
    <n v="1025"/>
    <n v="26164"/>
    <n v="28"/>
    <n v="883.34"/>
    <n v="95"/>
    <m/>
    <n v="788.34"/>
    <n v="3.3761657238954287E-2"/>
    <n v="0"/>
    <n v="-2766.66"/>
    <m/>
    <m/>
    <n v="7.0000000000000007E-2"/>
    <n v="0.1"/>
    <n v="55.183800000000005"/>
    <m/>
    <n v="55.183800000000005"/>
    <s v=""/>
    <n v="30"/>
    <m/>
    <n v="0"/>
    <n v="1"/>
    <m/>
    <m/>
    <n v="0"/>
    <s v="Valauto Lambersart VW"/>
    <s v="VOLKSWAGEN"/>
    <m/>
    <s v="Valauto Lambersart VW"/>
    <n v="883.34"/>
    <n v="3.3761657238954287E-2"/>
    <s v="NON"/>
  </r>
  <r>
    <x v="7"/>
    <s v="NP"/>
    <x v="0"/>
    <x v="9"/>
    <d v="2026-04-17T00:00:00"/>
    <m/>
    <m/>
    <m/>
    <s v="x"/>
    <m/>
    <n v="1203727.02"/>
    <s v="LTMEL"/>
    <n v="525756"/>
    <n v="5756"/>
    <s v="WVWZZZCD9TW020300"/>
    <s v="DLM - CPTE"/>
    <s v="GOLF"/>
    <n v="33883.33"/>
    <n v="666.67"/>
    <n v="34550"/>
    <n v="14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9"/>
    <d v="2026-04-17T00:00:00"/>
    <m/>
    <m/>
    <m/>
    <s v="x"/>
    <m/>
    <n v="1203727.02"/>
    <s v="LTMEL"/>
    <n v="525757"/>
    <n v="5757"/>
    <s v="WVWZZZCD0TW239887"/>
    <s v="DLM - CPTE"/>
    <s v="GOLF"/>
    <n v="33883.33"/>
    <n v="666.67"/>
    <n v="34550"/>
    <n v="8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63"/>
    <d v="2026-04-17T00:00:00"/>
    <m/>
    <m/>
    <m/>
    <s v="x"/>
    <m/>
    <n v="1203727.02"/>
    <s v="LTMEL"/>
    <n v="525758"/>
    <n v="5758"/>
    <s v="WVWZZZCD6TW238064"/>
    <s v="DLM - CPTE"/>
    <s v="GOLF"/>
    <n v="33883.33"/>
    <n v="666.67"/>
    <n v="34550"/>
    <n v="2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57"/>
    <d v="2026-04-21T00:00:00"/>
    <m/>
    <m/>
    <m/>
    <s v="x"/>
    <m/>
    <n v="1203727.02"/>
    <s v="LTMEL"/>
    <n v="525759"/>
    <n v="5759"/>
    <s v="WVWZZZCD2TW243228"/>
    <s v="DLM - CPTE"/>
    <s v="GOLF"/>
    <n v="33883.33"/>
    <n v="666.67"/>
    <n v="34550"/>
    <n v="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1"/>
    <d v="2026-06-05T00:00:00"/>
    <m/>
    <m/>
    <m/>
    <s v="x"/>
    <m/>
    <n v="754353.41"/>
    <s v="LTMEL"/>
    <n v="525760"/>
    <n v="5760"/>
    <s v="WVWZZZCD1TW243690"/>
    <s v="DLM - CPTE"/>
    <s v="GOLF"/>
    <n v="33883.33"/>
    <n v="666.67"/>
    <n v="34550"/>
    <n v="16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69"/>
    <d v="2026-06-19T00:00:00"/>
    <m/>
    <m/>
    <m/>
    <s v="x"/>
    <m/>
    <n v="754353.41"/>
    <s v="LTMEL"/>
    <n v="525761"/>
    <n v="5761"/>
    <s v="WVWZZZCD6TW020707"/>
    <s v="DLM - CPTE"/>
    <s v="GOLF"/>
    <n v="33883.33"/>
    <n v="666.67"/>
    <n v="34550"/>
    <n v="20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57"/>
    <d v="2026-04-21T00:00:00"/>
    <m/>
    <m/>
    <m/>
    <s v="x"/>
    <m/>
    <n v="1203727.02"/>
    <s v="LTMEL"/>
    <n v="525762"/>
    <n v="5762"/>
    <s v="WVWZZZCD3TW243349"/>
    <s v="DLM - CPTE"/>
    <s v="GOLF"/>
    <n v="33883.33"/>
    <n v="666.67"/>
    <n v="34550"/>
    <n v="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18"/>
    <d v="2026-04-27T00:00:00"/>
    <m/>
    <m/>
    <m/>
    <s v="x"/>
    <m/>
    <n v="1203727.02"/>
    <s v="LTMEL"/>
    <n v="525763"/>
    <n v="5763"/>
    <s v="WVWZZZCD6TW239909"/>
    <s v="DLM - CPTE"/>
    <s v="GOLF"/>
    <n v="33883.33"/>
    <n v="666.67"/>
    <n v="34550"/>
    <n v="14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28"/>
    <d v="2026-06-22T00:00:00"/>
    <m/>
    <m/>
    <m/>
    <s v="x"/>
    <m/>
    <n v="754353.41"/>
    <s v="LTMEL"/>
    <n v="525764"/>
    <n v="5764"/>
    <s v="WVWZZZCD2TW243701"/>
    <s v="DLM - CPTE"/>
    <s v="GOLF"/>
    <n v="33883.33"/>
    <n v="666.67"/>
    <n v="34550"/>
    <n v="18"/>
    <n v="786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1"/>
    <s v="C"/>
    <x v="0"/>
    <x v="93"/>
    <d v="2026-02-27T00:00:00"/>
    <m/>
    <m/>
    <m/>
    <m/>
    <m/>
    <m/>
    <s v="RQLGU"/>
    <n v="525765"/>
    <n v="5765"/>
    <s v="WVGZZZE23TE027529"/>
    <s v="CISSOKHO MAMADOU"/>
    <s v="ID 4"/>
    <n v="33863.33"/>
    <n v="1025"/>
    <n v="34888.33"/>
    <n v="27"/>
    <n v="1603.85"/>
    <n v="95"/>
    <m/>
    <n v="1508.85"/>
    <n v="4.5970959343711773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Roncq"/>
    <s v="VOLKSWAGEN"/>
    <m/>
    <s v="Valauto Roncq VW"/>
    <n v="1603.85"/>
    <n v="4.5970959343711773E-2"/>
    <s v="NON"/>
  </r>
  <r>
    <x v="7"/>
    <s v="NP"/>
    <x v="0"/>
    <x v="102"/>
    <d v="2026-04-28T00:00:00"/>
    <m/>
    <m/>
    <m/>
    <s v="x"/>
    <m/>
    <n v="1203727.02"/>
    <s v="LTMEL"/>
    <n v="525765"/>
    <n v="5765"/>
    <s v="WVWZZZCDXTW242666"/>
    <s v="DLM - CPTE"/>
    <s v="GOLF"/>
    <n v="33883.33"/>
    <n v="666.67"/>
    <n v="34550"/>
    <n v="12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79"/>
    <d v="2026-04-22T00:00:00"/>
    <m/>
    <m/>
    <m/>
    <s v="x"/>
    <m/>
    <n v="1203727.02"/>
    <s v="LTMEL"/>
    <n v="525766"/>
    <n v="5766"/>
    <s v="WVWZZZCD1TW240062"/>
    <s v="DLM - CPTE"/>
    <s v="GOLF"/>
    <n v="33883.33"/>
    <n v="666.67"/>
    <n v="34550"/>
    <n v="1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63"/>
    <d v="2026-04-17T00:00:00"/>
    <m/>
    <m/>
    <m/>
    <s v="x"/>
    <m/>
    <n v="1203727.02"/>
    <s v="LTMEL"/>
    <n v="525767"/>
    <n v="5767"/>
    <s v="WVWZZZCDXTW238472"/>
    <s v="DLM - CPTE"/>
    <s v="GOLF"/>
    <n v="33883.33"/>
    <n v="666.67"/>
    <n v="34550"/>
    <n v="16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9"/>
    <d v="2026-04-17T00:00:00"/>
    <m/>
    <m/>
    <m/>
    <s v="x"/>
    <m/>
    <n v="1203727.02"/>
    <s v="LTMEL"/>
    <n v="525768"/>
    <n v="5768"/>
    <s v="WVWZZZCD7TW020294"/>
    <s v="DLM - CPTE"/>
    <s v="GOLF"/>
    <n v="33883.33"/>
    <n v="666.67"/>
    <n v="34550"/>
    <n v="1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09"/>
    <d v="2026-04-13T00:00:00"/>
    <m/>
    <m/>
    <m/>
    <s v="x"/>
    <m/>
    <n v="1203727.02"/>
    <s v="LTMEL"/>
    <n v="525769"/>
    <n v="5769"/>
    <s v="WVWZZZCD9TW020040"/>
    <s v="DLM - CPTE"/>
    <s v="GOLF"/>
    <n v="33883.33"/>
    <n v="666.67"/>
    <n v="34550"/>
    <n v="5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15"/>
    <d v="2026-04-07T00:00:00"/>
    <m/>
    <m/>
    <m/>
    <s v="x"/>
    <m/>
    <n v="1203727.02"/>
    <s v="LTMEL"/>
    <n v="525770"/>
    <n v="5770"/>
    <s v="WVWZZZCD9TW239452"/>
    <s v="DLM - CPTE"/>
    <s v="GOLF"/>
    <n v="33883.33"/>
    <n v="666.67"/>
    <n v="34550"/>
    <n v="8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09"/>
    <d v="2026-04-13T00:00:00"/>
    <m/>
    <m/>
    <m/>
    <s v="x"/>
    <m/>
    <n v="1203727.02"/>
    <s v="LTMEL"/>
    <n v="525771"/>
    <n v="5771"/>
    <s v="WVWZZZCDXTW020046"/>
    <s v="DLM - CPTE"/>
    <s v="GOLF"/>
    <n v="33883.33"/>
    <n v="666.67"/>
    <n v="34550"/>
    <n v="5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98"/>
    <d v="2026-05-06T00:00:00"/>
    <m/>
    <m/>
    <m/>
    <s v="x"/>
    <m/>
    <n v="681157.84"/>
    <s v="LTMEL"/>
    <n v="525774"/>
    <n v="5774"/>
    <s v="WVWZZZCD7TW243497"/>
    <s v="DLM - CPTE"/>
    <s v="GOLF"/>
    <n v="33883.33"/>
    <n v="666.67"/>
    <n v="34550"/>
    <n v="13"/>
    <n v="786"/>
    <n v="95"/>
    <m/>
    <n v="691"/>
    <n v="2.2749638205499276E-2"/>
    <n v="0"/>
    <n v="-2418.5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786"/>
    <n v="2.2749638205499276E-2"/>
    <s v="NON"/>
  </r>
  <r>
    <x v="7"/>
    <s v="NP"/>
    <x v="0"/>
    <x v="57"/>
    <d v="2026-04-21T00:00:00"/>
    <m/>
    <m/>
    <m/>
    <s v="x"/>
    <m/>
    <n v="1203727.02"/>
    <s v="LTMEL"/>
    <n v="525775"/>
    <n v="5775"/>
    <s v="WVWZZZCD8TW243539"/>
    <s v="DLM - CPTE"/>
    <s v="GOLF"/>
    <n v="33883.33"/>
    <n v="666.67"/>
    <n v="34550"/>
    <n v="7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9"/>
    <d v="2026-04-17T00:00:00"/>
    <m/>
    <m/>
    <m/>
    <s v="x"/>
    <m/>
    <n v="1203727.02"/>
    <s v="LTMEL"/>
    <n v="525777"/>
    <n v="5777"/>
    <s v="WVWZZZCD0TW020279"/>
    <s v="DLM - CPTE"/>
    <s v="GOLF"/>
    <n v="33883.33"/>
    <n v="666.67"/>
    <n v="34550"/>
    <n v="14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02"/>
    <d v="2026-04-28T00:00:00"/>
    <m/>
    <m/>
    <m/>
    <s v="x"/>
    <m/>
    <n v="1203727.02"/>
    <s v="LTMEL"/>
    <n v="525778"/>
    <n v="5778"/>
    <s v="WVWZZZCD2TW242953"/>
    <s v="DLM - CPTE"/>
    <s v="GOLF"/>
    <n v="33883.33"/>
    <n v="666.67"/>
    <n v="34550"/>
    <n v="12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13"/>
    <d v="2026-04-24T00:00:00"/>
    <m/>
    <m/>
    <m/>
    <s v="x"/>
    <m/>
    <n v="1203727.02"/>
    <s v="LTMEL"/>
    <n v="525779"/>
    <n v="5779"/>
    <s v="WVWZZZCDXTW242926"/>
    <s v="DLM - CPTE"/>
    <s v="GOLF"/>
    <n v="33883.33"/>
    <n v="666.67"/>
    <n v="34550"/>
    <n v="11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1"/>
    <d v="2026-06-05T00:00:00"/>
    <m/>
    <m/>
    <m/>
    <s v="x"/>
    <m/>
    <n v="754353.41"/>
    <s v="LTMEL"/>
    <n v="525780"/>
    <n v="5780"/>
    <s v="WVWZZZCD9TW243792"/>
    <s v="DLM - CPTE"/>
    <s v="GOLF"/>
    <n v="33883.33"/>
    <n v="666.67"/>
    <n v="34550"/>
    <n v="16"/>
    <n v="785.99"/>
    <n v="95"/>
    <m/>
    <n v="690.99"/>
    <n v="2.2749348769898699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s v="VOLKSWAGEN"/>
    <m/>
    <s v="Sociétés NORD"/>
    <n v="785.99"/>
    <n v="2.2749348769898699E-2"/>
    <s v="NON"/>
  </r>
  <r>
    <x v="7"/>
    <s v="NP"/>
    <x v="0"/>
    <x v="113"/>
    <d v="2026-04-23T00:00:00"/>
    <m/>
    <m/>
    <m/>
    <s v="x"/>
    <m/>
    <n v="1203727.02"/>
    <s v="LTMEL"/>
    <n v="525781"/>
    <n v="5781"/>
    <s v="WVWZZZCD3TW020048"/>
    <s v="DLM - CPTE"/>
    <s v="GOLF"/>
    <n v="33883.33"/>
    <n v="666.67"/>
    <n v="34550"/>
    <n v="1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13"/>
    <d v="2026-05-06T00:00:00"/>
    <m/>
    <m/>
    <m/>
    <s v="x"/>
    <m/>
    <n v="681157.84"/>
    <s v="LTMEL"/>
    <n v="525782"/>
    <n v="5782"/>
    <s v="WVWZZZCD3TW019840"/>
    <s v="DLM - CPTE"/>
    <s v="GOLF"/>
    <n v="33883.33"/>
    <n v="666.67"/>
    <n v="34550"/>
    <n v="19"/>
    <n v="786"/>
    <n v="95"/>
    <m/>
    <n v="691"/>
    <n v="2.2749638205499276E-2"/>
    <n v="0"/>
    <n v="-2418.5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786"/>
    <n v="2.2749638205499276E-2"/>
    <s v="NON"/>
  </r>
  <r>
    <x v="7"/>
    <s v="NP"/>
    <x v="0"/>
    <x v="47"/>
    <d v="2026-05-05T00:00:00"/>
    <m/>
    <m/>
    <m/>
    <s v="x"/>
    <m/>
    <n v="681157.84"/>
    <s v="LTMEL"/>
    <n v="525783"/>
    <n v="5783"/>
    <s v="WVWZZZCD6TW243426"/>
    <s v="DLM - CPTE"/>
    <s v="GOLF"/>
    <n v="33883.33"/>
    <n v="666.67"/>
    <n v="34550"/>
    <n v="14"/>
    <n v="786"/>
    <n v="95"/>
    <m/>
    <n v="691"/>
    <n v="2.2749638205499276E-2"/>
    <n v="0"/>
    <n v="-2418.5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786"/>
    <n v="2.2749638205499276E-2"/>
    <s v="NON"/>
  </r>
  <r>
    <x v="7"/>
    <s v="NP"/>
    <x v="0"/>
    <x v="79"/>
    <d v="2026-04-22T00:00:00"/>
    <m/>
    <m/>
    <m/>
    <s v="x"/>
    <m/>
    <n v="1203727.02"/>
    <s v="LTMEL"/>
    <n v="525784"/>
    <n v="5784"/>
    <s v="WVWZZZCD1TW243415"/>
    <s v="DLM - CPTE"/>
    <s v="GOLF"/>
    <n v="33883.33"/>
    <n v="666.67"/>
    <n v="34550"/>
    <n v="10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113"/>
    <d v="2026-04-24T00:00:00"/>
    <m/>
    <m/>
    <m/>
    <s v="x"/>
    <m/>
    <n v="1203727.02"/>
    <s v="LTMEL"/>
    <n v="525785"/>
    <n v="5785"/>
    <s v="WVWZZZCD7TW243354"/>
    <s v="DLM - CPTE"/>
    <s v="GOLF"/>
    <n v="33883.33"/>
    <n v="666.67"/>
    <n v="34550"/>
    <n v="11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NP"/>
    <x v="0"/>
    <x v="67"/>
    <d v="2026-04-30T00:00:00"/>
    <m/>
    <m/>
    <m/>
    <s v="x"/>
    <m/>
    <n v="1203727.02"/>
    <s v="LTMEL"/>
    <n v="525786"/>
    <n v="5786"/>
    <s v="WVWZZZCD6TW243796"/>
    <s v="DLM - CPTE"/>
    <s v="GOLF"/>
    <n v="33883.33"/>
    <n v="666.67"/>
    <n v="34550"/>
    <n v="13"/>
    <n v="786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86"/>
    <n v="2.2749638205499276E-2"/>
    <s v="NON"/>
  </r>
  <r>
    <x v="7"/>
    <s v="C"/>
    <x v="0"/>
    <x v="116"/>
    <d v="2026-06-08T00:00:00"/>
    <m/>
    <m/>
    <m/>
    <m/>
    <m/>
    <n v="0"/>
    <s v="VSGNI"/>
    <n v="525788"/>
    <n v="5788"/>
    <s v="WVGZZZCT8TW438205"/>
    <s v="TILDEO"/>
    <s v="TIGUAN"/>
    <n v="51030"/>
    <n v="1383.33"/>
    <n v="52413.33"/>
    <n v="92"/>
    <n v="1667.4"/>
    <n v="95"/>
    <m/>
    <n v="1572.4"/>
    <n v="3.1812517922444536E-2"/>
    <n v="0"/>
    <n v="0"/>
    <m/>
    <m/>
    <n v="0.1"/>
    <n v="0.1"/>
    <n v="157.24"/>
    <m/>
    <n v="157.24"/>
    <s v="VWB"/>
    <n v="0"/>
    <n v="20"/>
    <n v="1"/>
    <n v="1"/>
    <m/>
    <m/>
    <n v="1"/>
    <s v="Valauto Lambersart VW"/>
    <s v="VOLKSWAGEN"/>
    <m/>
    <s v="Sociétés NORD"/>
    <n v="1667.4"/>
    <n v="3.1812517922444536E-2"/>
    <s v="NON"/>
  </r>
  <r>
    <x v="7"/>
    <s v="C"/>
    <x v="0"/>
    <x v="105"/>
    <d v="2026-05-26T00:00:00"/>
    <m/>
    <m/>
    <m/>
    <m/>
    <m/>
    <m/>
    <s v="LTBCL"/>
    <n v="525790"/>
    <n v="5790"/>
    <s v="WVGZZZCT5TW449503"/>
    <s v="SCRIVE EDOUARD"/>
    <s v="TIGUAN"/>
    <n v="48863.33"/>
    <n v="641.66999999999996"/>
    <n v="49505"/>
    <n v="7"/>
    <n v="3339.23"/>
    <n v="95"/>
    <m/>
    <n v="3244.23"/>
    <n v="6.7452378547621455E-2"/>
    <n v="0"/>
    <n v="-7000"/>
    <m/>
    <m/>
    <n v="0.08"/>
    <n v="0.08"/>
    <n v="259.53840000000002"/>
    <m/>
    <n v="259.53840000000002"/>
    <s v="VWB"/>
    <n v="30"/>
    <m/>
    <n v="0"/>
    <n v="1"/>
    <m/>
    <m/>
    <n v="0"/>
    <s v="Valauto Lambersart VW"/>
    <s v="VOLKSWAGEN"/>
    <m/>
    <s v="Valauto Lambersart VW"/>
    <n v="3339.23"/>
    <n v="6.7452378547621455E-2"/>
    <s v="NON"/>
  </r>
  <r>
    <x v="7"/>
    <s v="C"/>
    <x v="0"/>
    <x v="117"/>
    <d v="2026-04-15T00:00:00"/>
    <m/>
    <m/>
    <m/>
    <m/>
    <m/>
    <n v="0"/>
    <s v="LTTGU"/>
    <n v="525791"/>
    <n v="5791"/>
    <s v="WVGZZZCS1TY051815"/>
    <s v="AUMERCIER PIERRETTE"/>
    <s v="TAIGO"/>
    <n v="28597.33"/>
    <n v="1529.16"/>
    <n v="30126.49"/>
    <n v="15"/>
    <n v="1013.25"/>
    <n v="95"/>
    <m/>
    <n v="918.25"/>
    <n v="3.3633191254606822E-2"/>
    <n v="0"/>
    <n v="-2106.67"/>
    <m/>
    <m/>
    <n v="7.0000000000000007E-2"/>
    <n v="7.0000000000000007E-2"/>
    <n v="64.277500000000003"/>
    <m/>
    <n v="64.277500000000003"/>
    <s v=""/>
    <n v="30"/>
    <n v="100"/>
    <n v="1"/>
    <n v="1"/>
    <m/>
    <m/>
    <n v="1"/>
    <s v="Valauto Lambersart VW"/>
    <s v="VOLKSWAGEN"/>
    <m/>
    <s v="Valauto Lambersart VW"/>
    <n v="1013.25"/>
    <n v="3.3633191254606822E-2"/>
    <s v="NON"/>
  </r>
  <r>
    <x v="7"/>
    <s v="C"/>
    <x v="0"/>
    <x v="70"/>
    <d v="2026-05-19T00:00:00"/>
    <m/>
    <m/>
    <m/>
    <m/>
    <m/>
    <n v="0"/>
    <s v="LTNFA"/>
    <n v="525792"/>
    <n v="5792"/>
    <s v="WVGZZZA2XTV099088"/>
    <s v="MESANS CECILE"/>
    <s v="T ROC"/>
    <n v="33555.67"/>
    <n v="1908.33"/>
    <n v="35464"/>
    <n v="13"/>
    <n v="2251.7600000000002"/>
    <n v="95"/>
    <m/>
    <n v="2156.7600000000002"/>
    <n v="6.3494247687796088E-2"/>
    <n v="0"/>
    <n v="-500"/>
    <m/>
    <m/>
    <n v="0.08"/>
    <n v="7.0000000000000007E-2"/>
    <n v="172.54080000000002"/>
    <m/>
    <n v="172.54080000000002"/>
    <s v="VWB"/>
    <n v="30"/>
    <n v="50"/>
    <n v="1"/>
    <n v="1"/>
    <m/>
    <m/>
    <n v="1"/>
    <s v="Valauto Lambersart VW"/>
    <s v="VOLKSWAGEN"/>
    <m/>
    <s v="Valauto Lambersart VW"/>
    <n v="2251.7600000000002"/>
    <n v="6.3494247687796088E-2"/>
    <s v="NON"/>
  </r>
  <r>
    <x v="7"/>
    <s v="C"/>
    <x v="0"/>
    <x v="43"/>
    <d v="2026-04-10T00:00:00"/>
    <m/>
    <m/>
    <m/>
    <m/>
    <m/>
    <n v="0"/>
    <s v="LTTSA"/>
    <n v="525793"/>
    <n v="5793"/>
    <s v="WVGZZZA27TV034831"/>
    <s v="L'ATOMIC"/>
    <s v="T ROC"/>
    <n v="27305.67"/>
    <n v="2025"/>
    <n v="29330.67"/>
    <n v="25"/>
    <n v="681.61"/>
    <n v="95.01"/>
    <m/>
    <n v="586.6"/>
    <n v="2.3238814524182368E-2"/>
    <n v="0"/>
    <n v="0"/>
    <m/>
    <m/>
    <n v="7.0000000000000007E-2"/>
    <n v="7.0000000000000007E-2"/>
    <n v="41.062000000000005"/>
    <m/>
    <n v="41.062000000000005"/>
    <s v="VWB"/>
    <n v="30"/>
    <m/>
    <n v="0"/>
    <n v="1"/>
    <m/>
    <m/>
    <n v="0"/>
    <s v="Valauto Lambersart VW"/>
    <s v="VOLKSWAGEN"/>
    <m/>
    <s v="Valauto Lambersart VW"/>
    <n v="681.61"/>
    <n v="2.3238814524182368E-2"/>
    <s v="NON"/>
  </r>
  <r>
    <x v="7"/>
    <s v="C"/>
    <x v="0"/>
    <x v="26"/>
    <d v="2026-02-13T00:00:00"/>
    <m/>
    <m/>
    <m/>
    <m/>
    <m/>
    <n v="0"/>
    <s v="LTBDU"/>
    <n v="525794"/>
    <n v="5794"/>
    <s v="WVGZZZE2XTE028211"/>
    <s v="PAUCHET VINCENT"/>
    <s v="ID 4"/>
    <n v="37605"/>
    <n v="2241.66"/>
    <n v="39846.660000000003"/>
    <n v="3"/>
    <n v="1617.6"/>
    <n v="95"/>
    <m/>
    <n v="1522.6"/>
    <n v="4.0595623322004899E-2"/>
    <n v="0"/>
    <n v="-5566.67"/>
    <m/>
    <m/>
    <n v="7.0000000000000007E-2"/>
    <n v="7.0000000000000007E-2"/>
    <n v="106.58200000000001"/>
    <m/>
    <n v="106.58200000000001"/>
    <s v="VWB"/>
    <m/>
    <s v="0"/>
    <n v="1"/>
    <n v="1"/>
    <m/>
    <m/>
    <n v="1"/>
    <s v="Valauto Lambersart VW"/>
    <s v="VOLKSWAGEN"/>
    <m/>
    <s v="Valauto Lambersart VW"/>
    <n v="1617.6"/>
    <n v="4.0595623322004899E-2"/>
    <s v="NON"/>
  </r>
  <r>
    <x v="7"/>
    <s v="C"/>
    <x v="0"/>
    <x v="21"/>
    <d v="2026-03-31T00:00:00"/>
    <m/>
    <m/>
    <m/>
    <m/>
    <m/>
    <n v="0"/>
    <s v="LTNFA"/>
    <n v="525797"/>
    <n v="5797"/>
    <s v="WVGZZZA23TV061363"/>
    <s v="MAECHEL PATRICE"/>
    <s v="T ROC"/>
    <n v="31472.33"/>
    <n v="2633.33"/>
    <n v="34105.660000000003"/>
    <n v="17"/>
    <n v="1471.46"/>
    <n v="95"/>
    <m/>
    <n v="1376.46"/>
    <n v="4.3144158476921421E-2"/>
    <n v="0"/>
    <n v="-500"/>
    <m/>
    <m/>
    <n v="7.0000000000000007E-2"/>
    <n v="7.0000000000000007E-2"/>
    <n v="96.352200000000011"/>
    <m/>
    <n v="96.352200000000011"/>
    <s v="VWB"/>
    <n v="30"/>
    <n v="50"/>
    <n v="1"/>
    <n v="1"/>
    <m/>
    <m/>
    <n v="1"/>
    <s v="Valauto Lambersart VW"/>
    <s v="VOLKSWAGEN"/>
    <m/>
    <s v="Valauto Lambersart VW"/>
    <n v="1471.46"/>
    <n v="4.3144158476921421E-2"/>
    <s v="NON"/>
  </r>
  <r>
    <x v="7"/>
    <s v="C"/>
    <x v="0"/>
    <x v="93"/>
    <d v="2026-02-27T00:00:00"/>
    <m/>
    <m/>
    <m/>
    <m/>
    <m/>
    <m/>
    <s v="LTNFA"/>
    <n v="525798"/>
    <n v="5798"/>
    <s v="WVWZZZAW7TU045096"/>
    <s v="DEWAILLY VANESSA"/>
    <s v="POLO"/>
    <n v="23014"/>
    <n v="1237.49"/>
    <n v="24251.49"/>
    <n v="2"/>
    <n v="1445.93"/>
    <n v="95"/>
    <m/>
    <n v="1350.93"/>
    <n v="5.962231598965672E-2"/>
    <n v="0"/>
    <n v="-1440"/>
    <m/>
    <m/>
    <n v="7.0000000000000007E-2"/>
    <n v="7.0000000000000007E-2"/>
    <n v="94.565100000000015"/>
    <m/>
    <n v="94.565100000000015"/>
    <s v="VWB"/>
    <m/>
    <n v="50"/>
    <n v="1"/>
    <n v="1"/>
    <m/>
    <m/>
    <n v="1"/>
    <s v="Valauto Lambersart VW"/>
    <s v="VOLKSWAGEN"/>
    <m/>
    <s v="Valauto Lambersart VW"/>
    <n v="1445.93"/>
    <n v="5.962231598965672E-2"/>
    <s v="NON"/>
  </r>
  <r>
    <x v="7"/>
    <s v="NP"/>
    <x v="0"/>
    <x v="108"/>
    <d v="2026-02-14T00:00:00"/>
    <m/>
    <m/>
    <m/>
    <s v="x"/>
    <m/>
    <n v="-399.6"/>
    <s v="LTBDU"/>
    <n v="525800"/>
    <n v="5800"/>
    <s v="WVWZZZAW9TU043656"/>
    <s v="LELONG CELINE"/>
    <s v="POLO"/>
    <n v="23014"/>
    <n v="312.49"/>
    <n v="23326.49"/>
    <n v="2"/>
    <n v="284.52"/>
    <n v="95"/>
    <m/>
    <n v="189.51999999999998"/>
    <n v="1.2197291577086822E-2"/>
    <n v="0"/>
    <n v="-1856.67"/>
    <m/>
    <s v="solde client"/>
    <n v="0.1"/>
    <n v="7.0000000000000007E-2"/>
    <n v="18.951999999999998"/>
    <m/>
    <n v="18.951999999999998"/>
    <s v=""/>
    <n v="30"/>
    <m/>
    <n v="0"/>
    <n v="1"/>
    <m/>
    <m/>
    <n v="0"/>
    <s v="Valauto Lambersart VW"/>
    <s v="VOLKSWAGEN"/>
    <m/>
    <s v="Valauto Lambersart VW"/>
    <n v="284.52"/>
    <n v="1.2197291577086822E-2"/>
    <s v="NON"/>
  </r>
  <r>
    <x v="7"/>
    <s v="C"/>
    <x v="0"/>
    <x v="65"/>
    <d v="2026-06-30T00:00:00"/>
    <m/>
    <m/>
    <m/>
    <m/>
    <m/>
    <m/>
    <s v="VSGNI"/>
    <n v="525805"/>
    <n v="5805"/>
    <s v="WVGZZZE29TE049339"/>
    <s v="REEMPRO"/>
    <s v="ID 4"/>
    <n v="37605"/>
    <n v="833.33"/>
    <n v="38438.33"/>
    <n v="64"/>
    <n v="863.77"/>
    <n v="95.01"/>
    <m/>
    <n v="768.76"/>
    <n v="2.2471579800683327E-2"/>
    <n v="0"/>
    <n v="0"/>
    <m/>
    <m/>
    <n v="0.1"/>
    <n v="0.1"/>
    <n v="76.876000000000005"/>
    <m/>
    <n v="76.876000000000005"/>
    <s v="VWB"/>
    <n v="0"/>
    <n v="20"/>
    <n v="1"/>
    <n v="1"/>
    <m/>
    <m/>
    <n v="1"/>
    <s v="Valauto Lambersart VW"/>
    <s v="VOLKSWAGEN"/>
    <m/>
    <s v="Sociétés NORD"/>
    <n v="863.77"/>
    <n v="2.2471579800683327E-2"/>
    <s v="NON"/>
  </r>
  <r>
    <x v="7"/>
    <s v="C"/>
    <x v="0"/>
    <x v="65"/>
    <d v="2026-06-30T00:00:00"/>
    <m/>
    <m/>
    <m/>
    <m/>
    <m/>
    <m/>
    <s v="VSGNI"/>
    <n v="525806"/>
    <n v="5806"/>
    <s v="WVGZZZE28TE048912"/>
    <s v="REEMPRO"/>
    <s v="ID 4"/>
    <n v="37605"/>
    <n v="833.33"/>
    <n v="38438.33"/>
    <n v="10"/>
    <n v="863.77"/>
    <n v="95.01"/>
    <m/>
    <n v="768.76"/>
    <n v="2.2471579800683327E-2"/>
    <n v="0"/>
    <n v="0"/>
    <m/>
    <m/>
    <n v="0.1"/>
    <n v="0.1"/>
    <n v="76.876000000000005"/>
    <m/>
    <n v="76.876000000000005"/>
    <s v="VWB"/>
    <n v="0"/>
    <n v="20"/>
    <n v="1"/>
    <n v="1"/>
    <m/>
    <m/>
    <n v="1"/>
    <s v="Valauto Lambersart VW"/>
    <s v="VOLKSWAGEN"/>
    <m/>
    <s v="Sociétés NORD"/>
    <n v="863.77"/>
    <n v="2.2471579800683327E-2"/>
    <s v="NON"/>
  </r>
  <r>
    <x v="7"/>
    <s v="C"/>
    <x v="0"/>
    <x v="65"/>
    <d v="2026-06-30T00:00:00"/>
    <m/>
    <m/>
    <m/>
    <m/>
    <m/>
    <m/>
    <s v="VSGNI"/>
    <n v="525807"/>
    <n v="5807"/>
    <s v="WVGZZZE29TE049227"/>
    <s v="REEMPRO"/>
    <s v="ID 4"/>
    <n v="37605"/>
    <n v="833.33"/>
    <n v="38438.33"/>
    <n v="10"/>
    <n v="863.77"/>
    <n v="95.01"/>
    <m/>
    <n v="768.76"/>
    <n v="2.2471579800683327E-2"/>
    <n v="0"/>
    <n v="0"/>
    <m/>
    <m/>
    <n v="0.1"/>
    <n v="0.1"/>
    <n v="76.876000000000005"/>
    <m/>
    <n v="76.876000000000005"/>
    <s v="VWB"/>
    <n v="0"/>
    <n v="20"/>
    <n v="1"/>
    <n v="1"/>
    <m/>
    <m/>
    <n v="1"/>
    <s v="Valauto Lambersart VW"/>
    <s v="VOLKSWAGEN"/>
    <m/>
    <s v="Sociétés NORD"/>
    <n v="863.77"/>
    <n v="2.2471579800683327E-2"/>
    <s v="NON"/>
  </r>
  <r>
    <x v="7"/>
    <s v="C"/>
    <x v="0"/>
    <x v="44"/>
    <d v="2026-05-09T00:00:00"/>
    <m/>
    <m/>
    <m/>
    <m/>
    <m/>
    <n v="0"/>
    <s v="LTNFA"/>
    <n v="525811"/>
    <n v="5811"/>
    <s v="WVWZZZE10TP060634"/>
    <s v="GODEFROY NADEGE"/>
    <s v="ID 3"/>
    <n v="28533.33"/>
    <n v="1341.67"/>
    <n v="29875"/>
    <n v="16"/>
    <n v="356.04"/>
    <n v="95"/>
    <m/>
    <n v="261.04000000000002"/>
    <n v="1.1917656903765691E-2"/>
    <n v="0"/>
    <n v="-3333.33"/>
    <m/>
    <m/>
    <n v="0.08"/>
    <n v="7.0000000000000007E-2"/>
    <n v="20.883200000000002"/>
    <m/>
    <n v="20.883200000000002"/>
    <s v="VWB"/>
    <n v="0"/>
    <n v="50"/>
    <n v="1"/>
    <n v="1"/>
    <m/>
    <m/>
    <n v="1"/>
    <s v="Valauto Lambersart VW"/>
    <s v="VOLKSWAGEN"/>
    <m/>
    <s v="Valauto Lambersart VW"/>
    <n v="356.04"/>
    <n v="1.1917656903765691E-2"/>
    <s v="NON"/>
  </r>
  <r>
    <x v="7"/>
    <s v="NP"/>
    <x v="0"/>
    <x v="44"/>
    <d v="2026-05-11T00:00:00"/>
    <m/>
    <m/>
    <m/>
    <s v="x"/>
    <m/>
    <n v="-3135.01"/>
    <s v="LTNFA"/>
    <n v="525812"/>
    <n v="5812"/>
    <s v="WVWZZZE11TP060951"/>
    <s v="DENEUVILLE JEAN PAUL"/>
    <s v="ID 3"/>
    <n v="28533.33"/>
    <n v="1916.67"/>
    <n v="30450"/>
    <n v="9"/>
    <n v="756.91"/>
    <n v="95"/>
    <m/>
    <n v="661.91"/>
    <n v="2.4857471264367815E-2"/>
    <n v="0"/>
    <n v="-3333.33"/>
    <m/>
    <s v="solde client"/>
    <n v="0.08"/>
    <n v="7.0000000000000007E-2"/>
    <n v="52.952799999999996"/>
    <m/>
    <n v="52.952799999999996"/>
    <s v="VWB"/>
    <n v="0"/>
    <s v="0"/>
    <n v="1"/>
    <n v="1"/>
    <m/>
    <m/>
    <n v="1"/>
    <s v="Valauto Lambersart VW"/>
    <s v="VOLKSWAGEN"/>
    <m/>
    <s v="Valauto Lambersart VW"/>
    <n v="756.91"/>
    <n v="2.4857471264367815E-2"/>
    <s v="NON"/>
  </r>
  <r>
    <x v="7"/>
    <s v="C"/>
    <x v="0"/>
    <x v="3"/>
    <d v="2026-06-30T00:00:00"/>
    <m/>
    <m/>
    <m/>
    <m/>
    <m/>
    <m/>
    <s v="LTNFA"/>
    <n v="525815"/>
    <n v="5815"/>
    <s v="WVGZZZA2XTV048402"/>
    <s v="BROUTEELE HERVE"/>
    <s v="T ROC"/>
    <n v="33555.67"/>
    <n v="4083.33"/>
    <n v="37639"/>
    <n v="116"/>
    <n v="1529.6"/>
    <n v="95"/>
    <m/>
    <n v="1434.6"/>
    <n v="4.063869922155211E-2"/>
    <n v="0"/>
    <n v="-500"/>
    <m/>
    <m/>
    <n v="0.08"/>
    <n v="7.0000000000000007E-2"/>
    <n v="114.768"/>
    <m/>
    <n v="114.768"/>
    <s v="VWB"/>
    <n v="30"/>
    <m/>
    <n v="0"/>
    <n v="1"/>
    <m/>
    <m/>
    <n v="0"/>
    <s v="Valauto Lambersart VW"/>
    <s v="VOLKSWAGEN"/>
    <m/>
    <s v="Valauto Lambersart VW"/>
    <n v="1529.6"/>
    <n v="4.063869922155211E-2"/>
    <s v="NON"/>
  </r>
  <r>
    <x v="7"/>
    <s v="C"/>
    <x v="0"/>
    <x v="55"/>
    <d v="2026-05-12T00:00:00"/>
    <m/>
    <m/>
    <m/>
    <m/>
    <m/>
    <n v="0"/>
    <s v="LTBCL"/>
    <n v="525818"/>
    <n v="5818"/>
    <s v="WVGZZZC15TY002754"/>
    <s v="MACE STEPHANE"/>
    <s v="T CROSS"/>
    <n v="23339"/>
    <n v="1508.34"/>
    <n v="24847.34"/>
    <n v="122"/>
    <n v="853.75"/>
    <n v="95"/>
    <m/>
    <n v="758.75"/>
    <n v="3.4359814772929417E-2"/>
    <n v="-2484.73"/>
    <n v="0"/>
    <m/>
    <m/>
    <n v="0.12"/>
    <n v="0.13"/>
    <n v="91.05"/>
    <m/>
    <n v="91.05"/>
    <s v=""/>
    <n v="0"/>
    <m/>
    <n v="0"/>
    <n v="1"/>
    <m/>
    <m/>
    <n v="0"/>
    <s v="Valauto Lambersart VW"/>
    <s v="VOLKSWAGEN"/>
    <m/>
    <s v="Valauto Lambersart VW"/>
    <n v="853.75"/>
    <n v="3.4359814772929417E-2"/>
    <s v="NON"/>
  </r>
  <r>
    <x v="7"/>
    <s v="C"/>
    <x v="0"/>
    <x v="59"/>
    <d v="2026-03-20T00:00:00"/>
    <m/>
    <m/>
    <m/>
    <m/>
    <m/>
    <n v="0"/>
    <s v="LTBCL"/>
    <n v="525819"/>
    <n v="5819"/>
    <s v="WVWZZZAW1SU095765"/>
    <s v="VANHOUTTE MICHELE"/>
    <s v="POLO"/>
    <n v="20201.5"/>
    <n v="779.17"/>
    <n v="20980.67"/>
    <n v="72"/>
    <n v="906.82"/>
    <n v="95"/>
    <m/>
    <n v="811.82"/>
    <n v="4.3221689297815565E-2"/>
    <n v="0"/>
    <n v="-2466.67"/>
    <m/>
    <m/>
    <n v="0.13"/>
    <n v="0.13"/>
    <n v="105.53660000000001"/>
    <m/>
    <n v="105.53660000000001"/>
    <s v="VWB"/>
    <n v="0"/>
    <n v="100"/>
    <n v="1"/>
    <n v="1"/>
    <m/>
    <m/>
    <n v="1"/>
    <s v="Valauto Lambersart VW"/>
    <s v="VOLKSWAGEN"/>
    <m/>
    <s v="Valauto Lambersart VW"/>
    <n v="906.82"/>
    <n v="4.3221689297815565E-2"/>
    <s v="NON"/>
  </r>
  <r>
    <x v="7"/>
    <s v="C"/>
    <x v="0"/>
    <x v="94"/>
    <d v="2026-01-23T00:00:00"/>
    <m/>
    <m/>
    <m/>
    <m/>
    <m/>
    <m/>
    <s v="LTBCL"/>
    <n v="525823"/>
    <n v="5823"/>
    <s v="WVGZZZA23TV018867"/>
    <s v="STAERCK RICHARD"/>
    <s v="T ROC"/>
    <n v="24380.67"/>
    <n v="1141.67"/>
    <n v="25522.339999999997"/>
    <n v="9"/>
    <n v="1455.04"/>
    <n v="95"/>
    <m/>
    <n v="1360.04"/>
    <n v="5.7010446534291138E-2"/>
    <n v="0"/>
    <n v="-500"/>
    <m/>
    <m/>
    <n v="0.1"/>
    <n v="7.0000000000000007E-2"/>
    <n v="136.00399999999999"/>
    <m/>
    <n v="136.00399999999999"/>
    <s v="VWB"/>
    <n v="30"/>
    <n v="50"/>
    <n v="1"/>
    <n v="1"/>
    <m/>
    <m/>
    <n v="1"/>
    <s v="Valauto Lambersart VW"/>
    <s v="VOLKSWAGEN"/>
    <m/>
    <s v="Valauto Lambersart VW"/>
    <n v="1455.04"/>
    <n v="5.7010446534291138E-2"/>
    <s v="NON"/>
  </r>
  <r>
    <x v="7"/>
    <s v="C"/>
    <x v="0"/>
    <x v="83"/>
    <d v="2026-03-25T00:00:00"/>
    <m/>
    <m/>
    <m/>
    <m/>
    <m/>
    <n v="0"/>
    <s v="VSGNI"/>
    <n v="525824"/>
    <n v="5824"/>
    <s v="WVGZZZCT8TW439418"/>
    <s v="DERACHE MELISSA"/>
    <s v="TIGUAN"/>
    <n v="48863.33"/>
    <n v="666.67"/>
    <n v="49530"/>
    <n v="10"/>
    <n v="1085.5999999999999"/>
    <n v="95"/>
    <m/>
    <n v="990.59999999999991"/>
    <n v="2.1918029477084593E-2"/>
    <n v="0"/>
    <n v="0"/>
    <m/>
    <m/>
    <n v="0.1"/>
    <n v="0.1"/>
    <n v="99.06"/>
    <m/>
    <n v="99.06"/>
    <s v="VWB"/>
    <n v="0"/>
    <n v="20"/>
    <n v="1"/>
    <n v="1"/>
    <m/>
    <m/>
    <n v="1"/>
    <s v="Valauto Lambersart VW"/>
    <s v="VOLKSWAGEN"/>
    <m/>
    <s v="Sociétés NORD"/>
    <n v="1085.5999999999999"/>
    <n v="2.1918029477084593E-2"/>
    <s v="NON"/>
  </r>
  <r>
    <x v="7"/>
    <s v="C"/>
    <x v="0"/>
    <x v="81"/>
    <d v="2026-01-13T00:00:00"/>
    <m/>
    <m/>
    <m/>
    <m/>
    <m/>
    <n v="0"/>
    <s v="LTBCL"/>
    <n v="525826"/>
    <n v="5826"/>
    <s v="WVWZZZAW4TU010094"/>
    <s v="DELCROIX ANNE-CHARLOTTE"/>
    <s v="POLO"/>
    <n v="22014"/>
    <n v="679.17"/>
    <n v="22693.17"/>
    <n v="6"/>
    <n v="873.53"/>
    <n v="95"/>
    <m/>
    <n v="778.53"/>
    <n v="3.8493079635855194E-2"/>
    <n v="0"/>
    <n v="-1856.67"/>
    <m/>
    <m/>
    <n v="0.1"/>
    <n v="0.13"/>
    <n v="77.853000000000009"/>
    <m/>
    <n v="77.853000000000009"/>
    <s v="VWB"/>
    <n v="30"/>
    <n v="50"/>
    <n v="1"/>
    <n v="1"/>
    <m/>
    <m/>
    <n v="1"/>
    <s v="Valauto Lambersart VW"/>
    <s v="VOLKSWAGEN"/>
    <m/>
    <s v="Valauto Lambersart VW"/>
    <n v="873.53"/>
    <n v="3.8493079635855194E-2"/>
    <s v="NON"/>
  </r>
  <r>
    <x v="7"/>
    <s v="C"/>
    <x v="0"/>
    <x v="50"/>
    <d v="2026-01-21T00:00:00"/>
    <m/>
    <m/>
    <m/>
    <m/>
    <m/>
    <n v="0"/>
    <s v="LTBCL"/>
    <n v="525830"/>
    <n v="5830"/>
    <s v="WVGZZZA27TV011114"/>
    <s v="DECATOIRE AUDREY"/>
    <s v="T ROC"/>
    <n v="27305.67"/>
    <n v="766.66"/>
    <n v="28072.329999999998"/>
    <n v="7"/>
    <n v="1707.49"/>
    <n v="95"/>
    <m/>
    <n v="1612.49"/>
    <n v="6.082466257699308E-2"/>
    <n v="0"/>
    <n v="-500"/>
    <m/>
    <m/>
    <n v="0.1"/>
    <n v="7.0000000000000007E-2"/>
    <n v="161.24900000000002"/>
    <m/>
    <n v="161.24900000000002"/>
    <s v="VWB"/>
    <n v="30"/>
    <n v="50"/>
    <n v="1"/>
    <n v="1"/>
    <m/>
    <m/>
    <n v="1"/>
    <s v="Valauto Lambersart VW"/>
    <s v="VOLKSWAGEN"/>
    <m/>
    <s v="Valauto Lambersart VW"/>
    <n v="1707.49"/>
    <n v="6.082466257699308E-2"/>
    <s v="NON"/>
  </r>
  <r>
    <x v="7"/>
    <s v="C"/>
    <x v="0"/>
    <x v="76"/>
    <d v="2026-01-10T00:00:00"/>
    <m/>
    <m/>
    <m/>
    <m/>
    <m/>
    <n v="0"/>
    <s v="LTNFA"/>
    <n v="525831"/>
    <n v="5831"/>
    <s v="WVGZZZA12TV075391"/>
    <s v="DECAMPS BENOIT"/>
    <s v="T ROC"/>
    <n v="26247.33"/>
    <n v="933.34"/>
    <n v="27180.670000000002"/>
    <n v="11"/>
    <n v="589.09"/>
    <n v="95"/>
    <m/>
    <n v="494.09000000000003"/>
    <n v="2.1673122847965114E-2"/>
    <n v="0"/>
    <n v="-3966.67"/>
    <m/>
    <m/>
    <n v="0.13"/>
    <n v="0.13"/>
    <n v="64.231700000000004"/>
    <m/>
    <n v="64.231700000000004"/>
    <s v="VWB"/>
    <n v="30"/>
    <n v="50"/>
    <n v="1"/>
    <n v="1"/>
    <m/>
    <m/>
    <n v="1"/>
    <s v="Valauto Lambersart VW"/>
    <s v="VOLKSWAGEN"/>
    <m/>
    <s v="Valauto Lambersart VW"/>
    <n v="589.09"/>
    <n v="2.1673122847965114E-2"/>
    <s v="NON"/>
  </r>
  <r>
    <x v="7"/>
    <s v="C"/>
    <x v="0"/>
    <x v="103"/>
    <d v="2026-01-16T00:00:00"/>
    <m/>
    <m/>
    <m/>
    <m/>
    <m/>
    <n v="0"/>
    <s v="LTBDU"/>
    <n v="525832"/>
    <n v="5832"/>
    <s v="WVGZZZA26TV018751"/>
    <s v="SCHOLASCH ROMAIN"/>
    <s v="T ROC"/>
    <n v="24380.67"/>
    <n v="975"/>
    <n v="25355.67"/>
    <n v="2"/>
    <n v="688.54"/>
    <n v="95"/>
    <m/>
    <n v="593.54"/>
    <n v="2.7155267441167991E-2"/>
    <n v="0"/>
    <n v="-500"/>
    <m/>
    <m/>
    <n v="0.1"/>
    <n v="7.0000000000000007E-2"/>
    <n v="59.353999999999999"/>
    <m/>
    <n v="59.353999999999999"/>
    <s v="VWB"/>
    <n v="30"/>
    <m/>
    <n v="0"/>
    <n v="1"/>
    <m/>
    <m/>
    <n v="0"/>
    <s v="Valauto Lambersart VW"/>
    <s v="VOLKSWAGEN"/>
    <m/>
    <s v="Valauto Lambersart VW"/>
    <n v="688.54"/>
    <n v="2.7155267441167991E-2"/>
    <s v="NON"/>
  </r>
  <r>
    <x v="7"/>
    <s v="C"/>
    <x v="0"/>
    <x v="101"/>
    <d v="2026-03-26T00:00:00"/>
    <m/>
    <m/>
    <m/>
    <m/>
    <m/>
    <n v="0"/>
    <s v="LTMEL"/>
    <n v="525834"/>
    <n v="5834"/>
    <s v="WVGZZZE24TE037535"/>
    <s v="SYBIOMED"/>
    <s v="ID 4"/>
    <n v="37605"/>
    <n v="833.33"/>
    <n v="38438.33"/>
    <n v="21"/>
    <n v="364.07"/>
    <n v="95"/>
    <m/>
    <n v="269.07"/>
    <n v="9.4715353138390759E-3"/>
    <n v="0"/>
    <n v="0"/>
    <m/>
    <m/>
    <m/>
    <n v="0"/>
    <n v="0"/>
    <m/>
    <n v="0"/>
    <s v="VWB"/>
    <n v="0"/>
    <m/>
    <n v="0"/>
    <n v="1"/>
    <m/>
    <m/>
    <n v="0"/>
    <s v="Valauto Lambersart VW"/>
    <s v="VOLKSWAGEN"/>
    <m/>
    <s v="Sociétés NORD"/>
    <n v="364.07"/>
    <n v="9.4715353138390759E-3"/>
    <s v="NON"/>
  </r>
  <r>
    <x v="7"/>
    <s v="C"/>
    <x v="0"/>
    <x v="91"/>
    <d v="2026-05-23T00:00:00"/>
    <m/>
    <m/>
    <m/>
    <m/>
    <m/>
    <n v="0"/>
    <s v="LTTGU"/>
    <n v="525835"/>
    <n v="5835"/>
    <s v="WVWZZZCD6TW418788"/>
    <s v="DELANNOY TIBO"/>
    <s v="GOLF"/>
    <n v="44708.33"/>
    <n v="5837.5"/>
    <n v="50545.83"/>
    <n v="4"/>
    <n v="533.30999999999995"/>
    <n v="95"/>
    <m/>
    <n v="438.30999999999995"/>
    <n v="1.0551018748727638E-2"/>
    <n v="0"/>
    <n v="-4050"/>
    <m/>
    <m/>
    <n v="0.08"/>
    <n v="7.0000000000000007E-2"/>
    <n v="35.064799999999998"/>
    <m/>
    <n v="35.064799999999998"/>
    <s v=""/>
    <n v="30"/>
    <m/>
    <n v="0"/>
    <n v="1"/>
    <m/>
    <m/>
    <n v="0"/>
    <s v="Valauto Lambersart VW"/>
    <s v="VOLKSWAGEN"/>
    <m/>
    <s v="Valauto Lambersart VW"/>
    <n v="533.30999999999995"/>
    <n v="1.0551018748727638E-2"/>
    <s v="NON"/>
  </r>
  <r>
    <x v="7"/>
    <s v="C"/>
    <x v="0"/>
    <x v="3"/>
    <d v="2026-06-30T00:00:00"/>
    <m/>
    <m/>
    <m/>
    <m/>
    <m/>
    <m/>
    <s v="LTTGU"/>
    <n v="525836"/>
    <n v="5836"/>
    <s v="WVGZZZE27TE036234"/>
    <s v="DEBAVELAERE MARGAUX NATHALIE "/>
    <s v="ID 4"/>
    <n v="37605"/>
    <n v="1470.83"/>
    <n v="39075.83"/>
    <n v="119"/>
    <n v="1730.31"/>
    <n v="95"/>
    <m/>
    <n v="1635.31"/>
    <n v="4.4280825256942713E-2"/>
    <n v="0"/>
    <n v="-5566.67"/>
    <m/>
    <m/>
    <n v="0.08"/>
    <n v="7.0000000000000007E-2"/>
    <n v="130.82480000000001"/>
    <m/>
    <n v="130.82480000000001"/>
    <s v="VWB"/>
    <n v="30"/>
    <n v="50"/>
    <n v="1"/>
    <n v="1"/>
    <m/>
    <m/>
    <n v="1"/>
    <s v="Valauto Lambersart VW"/>
    <s v="VOLKSWAGEN"/>
    <m/>
    <s v="Valauto Lambersart VW"/>
    <n v="1730.31"/>
    <n v="4.4280825256942713E-2"/>
    <s v="NON"/>
  </r>
  <r>
    <x v="7"/>
    <s v="C"/>
    <x v="0"/>
    <x v="37"/>
    <d v="2026-03-07T00:00:00"/>
    <m/>
    <m/>
    <m/>
    <m/>
    <m/>
    <n v="0"/>
    <s v="LTTGU"/>
    <n v="525837"/>
    <n v="5837"/>
    <s v="WVGZZZE27TE036220"/>
    <s v="GNADO FLORIAN"/>
    <s v="ID 4"/>
    <n v="37605"/>
    <n v="1470.83"/>
    <n v="39075.83"/>
    <n v="3"/>
    <n v="1896.98"/>
    <n v="95"/>
    <m/>
    <n v="1801.98"/>
    <n v="4.854612173305084E-2"/>
    <n v="0"/>
    <n v="-5566.67"/>
    <m/>
    <m/>
    <n v="0.1"/>
    <n v="0.1"/>
    <n v="180.19800000000001"/>
    <m/>
    <n v="180.19800000000001"/>
    <s v="VWB"/>
    <n v="30"/>
    <m/>
    <n v="0"/>
    <n v="1"/>
    <m/>
    <m/>
    <n v="0"/>
    <s v="Valauto Lambersart VW"/>
    <s v="VOLKSWAGEN"/>
    <m/>
    <s v="Valauto Lambersart VW"/>
    <n v="1896.98"/>
    <n v="4.854612173305084E-2"/>
    <s v="NON"/>
  </r>
  <r>
    <x v="7"/>
    <s v="C"/>
    <x v="0"/>
    <x v="80"/>
    <d v="2026-01-14T00:00:00"/>
    <m/>
    <m/>
    <m/>
    <m/>
    <m/>
    <n v="0"/>
    <s v="LTBCL"/>
    <n v="525838"/>
    <n v="5838"/>
    <s v="WVGZZZC11TY028171"/>
    <s v="MARTIN DELPHINE"/>
    <s v="T CROSS"/>
    <n v="22622.33"/>
    <n v="941.67"/>
    <n v="23564"/>
    <n v="13"/>
    <n v="761.14"/>
    <n v="95"/>
    <m/>
    <n v="666.14"/>
    <n v="3.2300967577660836E-2"/>
    <n v="0"/>
    <n v="-2766.66"/>
    <m/>
    <m/>
    <n v="0.13"/>
    <n v="0.13"/>
    <n v="86.598200000000006"/>
    <m/>
    <n v="86.598200000000006"/>
    <s v="VWB"/>
    <n v="30"/>
    <m/>
    <n v="0"/>
    <n v="1"/>
    <m/>
    <m/>
    <n v="0"/>
    <s v="Valauto Lambersart VW"/>
    <s v="VOLKSWAGEN"/>
    <m/>
    <s v="Valauto Lambersart VW"/>
    <n v="761.14"/>
    <n v="3.2300967577660836E-2"/>
    <s v="NON"/>
  </r>
  <r>
    <x v="7"/>
    <s v="C"/>
    <x v="0"/>
    <x v="55"/>
    <d v="2026-05-12T00:00:00"/>
    <m/>
    <m/>
    <m/>
    <m/>
    <m/>
    <n v="0"/>
    <s v="VSVLE"/>
    <n v="525840"/>
    <n v="5840"/>
    <s v="WVGZZZA24TV086384"/>
    <s v="OA BARBER"/>
    <s v="T ROC"/>
    <n v="34805.67"/>
    <n v="2608.34"/>
    <n v="37414.009999999995"/>
    <n v="6"/>
    <n v="843.29"/>
    <n v="95"/>
    <m/>
    <n v="748.29"/>
    <n v="2.2539417720794968E-2"/>
    <n v="0"/>
    <n v="0"/>
    <m/>
    <m/>
    <n v="0.1"/>
    <n v="0.1"/>
    <n v="74.828999999999994"/>
    <m/>
    <n v="74.828999999999994"/>
    <s v="VWB"/>
    <n v="0"/>
    <n v="20"/>
    <n v="1"/>
    <n v="1"/>
    <m/>
    <m/>
    <n v="1"/>
    <s v="Valauto Lambersart VW"/>
    <s v="VOLKSWAGEN"/>
    <m/>
    <s v="Sociétés EST"/>
    <n v="843.29"/>
    <n v="2.2539417720794968E-2"/>
    <s v="NON"/>
  </r>
  <r>
    <x v="7"/>
    <s v="C"/>
    <x v="0"/>
    <x v="55"/>
    <d v="2026-05-13T00:00:00"/>
    <m/>
    <m/>
    <m/>
    <m/>
    <m/>
    <n v="0"/>
    <s v="VSRPO"/>
    <n v="525841"/>
    <n v="5841"/>
    <s v="WVWZZZE12TP065222"/>
    <s v="EXTERN IT"/>
    <s v="ID 3"/>
    <n v="32700"/>
    <n v="833.33"/>
    <n v="33533.33"/>
    <n v="14"/>
    <n v="1101"/>
    <n v="95"/>
    <m/>
    <n v="1006"/>
    <n v="3.2833005251789782E-2"/>
    <n v="0"/>
    <n v="0"/>
    <m/>
    <m/>
    <n v="0.1"/>
    <n v="0.1"/>
    <n v="100.60000000000001"/>
    <m/>
    <n v="100.60000000000001"/>
    <s v="VWB"/>
    <n v="0"/>
    <n v="20"/>
    <n v="1"/>
    <n v="1"/>
    <m/>
    <m/>
    <n v="1"/>
    <s v="Valauto Lambersart VW"/>
    <s v="VOLKSWAGEN"/>
    <m/>
    <s v="Sociétés NORD"/>
    <n v="1101"/>
    <n v="3.2833005251789782E-2"/>
    <s v="NON"/>
  </r>
  <r>
    <x v="7"/>
    <s v="C"/>
    <x v="0"/>
    <x v="110"/>
    <d v="2026-02-11T00:00:00"/>
    <m/>
    <m/>
    <m/>
    <m/>
    <m/>
    <n v="0"/>
    <s v="LTHVI"/>
    <n v="525843"/>
    <n v="5843"/>
    <s v="WVWZZZAWXSU091763"/>
    <s v="TRANSUNIVERSE FRANCE"/>
    <s v="POLO"/>
    <n v="21614"/>
    <n v="1145.8399999999999"/>
    <n v="22759.84"/>
    <n v="37"/>
    <n v="723.62"/>
    <n v="94.99"/>
    <m/>
    <n v="628.63"/>
    <n v="3.1793720869742491E-2"/>
    <n v="-2731.18"/>
    <n v="0"/>
    <m/>
    <m/>
    <n v="0.13"/>
    <n v="0.13"/>
    <n v="81.721900000000005"/>
    <m/>
    <n v="81.721900000000005"/>
    <s v="VWB"/>
    <n v="30"/>
    <m/>
    <n v="0"/>
    <n v="1"/>
    <m/>
    <m/>
    <n v="0"/>
    <s v="Valauto Lambersart VW"/>
    <s v="VOLKSWAGEN"/>
    <m/>
    <s v="Valauto Lambersart SKODA"/>
    <n v="723.62"/>
    <n v="3.1793720869742491E-2"/>
    <s v="NON"/>
  </r>
  <r>
    <x v="7"/>
    <s v="C"/>
    <x v="0"/>
    <x v="106"/>
    <d v="2026-03-28T00:00:00"/>
    <m/>
    <m/>
    <m/>
    <m/>
    <m/>
    <m/>
    <s v="LTBCL"/>
    <n v="525844"/>
    <n v="5844"/>
    <s v="WVWZZZCD9TW417313"/>
    <s v="NOTAPARC NOTAIRES"/>
    <s v="GOLF"/>
    <n v="36791.67"/>
    <n v="1925"/>
    <n v="38716.67"/>
    <n v="13"/>
    <n v="1256.49"/>
    <n v="95"/>
    <m/>
    <n v="1161.49"/>
    <n v="3.2453462552435426E-2"/>
    <n v="0"/>
    <n v="0"/>
    <m/>
    <m/>
    <n v="7.0000000000000007E-2"/>
    <n v="7.0000000000000007E-2"/>
    <n v="81.304300000000012"/>
    <m/>
    <n v="81.304300000000012"/>
    <s v="VWB"/>
    <n v="0"/>
    <m/>
    <n v="0"/>
    <n v="1"/>
    <m/>
    <m/>
    <n v="0"/>
    <s v="Valauto Lambersart VW"/>
    <s v="VOLKSWAGEN"/>
    <m/>
    <s v="Valauto Lambersart VW"/>
    <n v="1256.49"/>
    <n v="3.2453462552435426E-2"/>
    <s v="NON"/>
  </r>
  <r>
    <x v="7"/>
    <s v="NC"/>
    <x v="0"/>
    <x v="104"/>
    <d v="2026-02-05T00:00:00"/>
    <m/>
    <s v="x"/>
    <m/>
    <m/>
    <m/>
    <n v="0"/>
    <s v="LTBCL"/>
    <n v="525846"/>
    <n v="5846"/>
    <s v="WVGZZZA28TV022252"/>
    <s v="BRAEM VIRGINIE"/>
    <s v="T ROC"/>
    <n v="34805.67"/>
    <n v="4433.3500000000004"/>
    <n v="39239.019999999997"/>
    <n v="13"/>
    <n v="2146.35"/>
    <n v="95"/>
    <m/>
    <n v="2051.35"/>
    <n v="5.4699378322904092E-2"/>
    <n v="3963.14"/>
    <n v="-916.67"/>
    <m/>
    <s v="manque TP"/>
    <n v="0.1"/>
    <n v="0.1"/>
    <n v="205.13499999999999"/>
    <m/>
    <n v="205.13499999999999"/>
    <s v="VWB"/>
    <n v="30"/>
    <n v="50"/>
    <n v="1"/>
    <n v="1"/>
    <m/>
    <m/>
    <n v="1"/>
    <s v="Valauto Lambersart VW"/>
    <s v="VOLKSWAGEN"/>
    <m/>
    <s v="Valauto Lambersart VW"/>
    <n v="2146.35"/>
    <n v="5.4699378322904092E-2"/>
    <s v="NON"/>
  </r>
  <r>
    <x v="7"/>
    <s v="C"/>
    <x v="0"/>
    <x v="90"/>
    <d v="2026-04-01T00:00:00"/>
    <m/>
    <m/>
    <m/>
    <m/>
    <m/>
    <n v="0"/>
    <s v="LTMEL"/>
    <n v="525847"/>
    <n v="5847"/>
    <s v="WVGZZZA26TV053404"/>
    <s v="CONTOIS CAMILLE"/>
    <s v="T ROC"/>
    <n v="31472.33"/>
    <n v="1716.67"/>
    <n v="33189"/>
    <n v="21"/>
    <n v="758.78"/>
    <n v="95"/>
    <m/>
    <n v="663.78"/>
    <n v="2.2862394166741993E-2"/>
    <n v="0"/>
    <n v="0"/>
    <m/>
    <m/>
    <m/>
    <n v="0"/>
    <n v="0"/>
    <m/>
    <n v="0"/>
    <s v="VWB"/>
    <n v="0"/>
    <m/>
    <n v="0"/>
    <n v="1"/>
    <m/>
    <m/>
    <n v="0"/>
    <s v="Valauto Lambersart VW"/>
    <s v="VOLKSWAGEN"/>
    <m/>
    <s v="Sociétés NORD"/>
    <n v="758.78"/>
    <n v="2.2862394166741993E-2"/>
    <s v="NON"/>
  </r>
  <r>
    <x v="7"/>
    <s v="C"/>
    <x v="0"/>
    <x v="116"/>
    <d v="2026-06-09T00:00:00"/>
    <m/>
    <m/>
    <m/>
    <m/>
    <m/>
    <n v="0"/>
    <s v="VSGNI"/>
    <n v="525848"/>
    <n v="5848"/>
    <s v="WVGZZZCT3TW576041"/>
    <s v="COTTON BLUE"/>
    <s v="TIGUAN"/>
    <n v="37113.33"/>
    <n v="833.34"/>
    <n v="37946.67"/>
    <n v="50"/>
    <n v="853.94"/>
    <n v="95"/>
    <m/>
    <n v="758.94"/>
    <n v="2.2503687411833506E-2"/>
    <n v="0"/>
    <n v="0"/>
    <m/>
    <m/>
    <n v="0.1"/>
    <n v="0.1"/>
    <n v="75.894000000000005"/>
    <m/>
    <n v="75.894000000000005"/>
    <s v="VWB"/>
    <n v="0"/>
    <n v="20"/>
    <n v="1"/>
    <n v="1"/>
    <m/>
    <m/>
    <n v="1"/>
    <s v="Valauto Lambersart VW"/>
    <s v="VOLKSWAGEN"/>
    <m/>
    <s v="Sociétés NORD"/>
    <n v="853.94"/>
    <n v="2.2503687411833506E-2"/>
    <s v="NON"/>
  </r>
  <r>
    <x v="7"/>
    <s v="C"/>
    <x v="0"/>
    <x v="79"/>
    <d v="2026-04-23T00:00:00"/>
    <m/>
    <m/>
    <m/>
    <m/>
    <m/>
    <n v="0"/>
    <s v="VSRPO"/>
    <n v="525853"/>
    <n v="5853"/>
    <s v="WVGZZZA29TV069757"/>
    <s v="GROUPE IRD ."/>
    <s v="T ROC"/>
    <n v="31472.33"/>
    <n v="833.33"/>
    <n v="32305.660000000003"/>
    <n v="21"/>
    <n v="1064.18"/>
    <n v="95.01"/>
    <m/>
    <n v="969.17000000000007"/>
    <n v="3.2940976906213955E-2"/>
    <n v="0"/>
    <n v="0"/>
    <m/>
    <m/>
    <n v="0.1"/>
    <n v="0.1"/>
    <n v="96.917000000000016"/>
    <m/>
    <n v="96.917000000000016"/>
    <s v="VWB"/>
    <n v="0"/>
    <n v="20"/>
    <n v="1"/>
    <n v="1"/>
    <m/>
    <m/>
    <n v="1"/>
    <s v="Valauto Lambersart VW"/>
    <s v="VOLKSWAGEN"/>
    <m/>
    <s v="Sociétés NORD"/>
    <n v="1064.18"/>
    <n v="3.2940976906213955E-2"/>
    <s v="NON"/>
  </r>
  <r>
    <x v="7"/>
    <s v="C"/>
    <x v="0"/>
    <x v="13"/>
    <d v="2026-02-05T00:00:00"/>
    <m/>
    <m/>
    <m/>
    <m/>
    <m/>
    <n v="0"/>
    <s v="LTBDU"/>
    <n v="525855"/>
    <n v="5855"/>
    <s v="WVGZZZC11TY057542"/>
    <s v="LEFRANCOIS CLAUDINE"/>
    <s v="T CROSS"/>
    <n v="25139"/>
    <n v="1237.5"/>
    <n v="26376.5"/>
    <n v="3"/>
    <n v="874.68"/>
    <n v="95"/>
    <m/>
    <n v="779.68"/>
    <n v="3.3161336796011597E-2"/>
    <n v="0"/>
    <n v="-2683.33"/>
    <m/>
    <m/>
    <n v="0.1"/>
    <n v="7.0000000000000007E-2"/>
    <n v="77.968000000000004"/>
    <m/>
    <n v="77.968000000000004"/>
    <s v="VWB"/>
    <n v="30"/>
    <n v="50"/>
    <n v="1"/>
    <n v="1"/>
    <m/>
    <m/>
    <n v="1"/>
    <s v="Valauto Lambersart VW"/>
    <s v="VOLKSWAGEN"/>
    <m/>
    <s v="Valauto Lambersart VW"/>
    <n v="874.68"/>
    <n v="3.3161336796011597E-2"/>
    <s v="NON"/>
  </r>
  <r>
    <x v="7"/>
    <s v="C"/>
    <x v="0"/>
    <x v="48"/>
    <d v="2026-05-20T00:00:00"/>
    <m/>
    <m/>
    <m/>
    <m/>
    <m/>
    <n v="0"/>
    <s v="LTNFA"/>
    <n v="525858"/>
    <n v="5858"/>
    <s v="WVGZZZCS2TY054805"/>
    <s v="MENU JEAN-LUC"/>
    <s v="TAIGO"/>
    <n v="28597.33"/>
    <n v="-1062.5"/>
    <n v="27534.83"/>
    <n v="63"/>
    <n v="1128.48"/>
    <n v="95"/>
    <m/>
    <n v="1033.48"/>
    <n v="4.0983728608456997E-2"/>
    <n v="0"/>
    <n v="-2106.67"/>
    <m/>
    <m/>
    <n v="0.08"/>
    <n v="7.0000000000000007E-2"/>
    <n v="82.678399999999996"/>
    <m/>
    <n v="82.678399999999996"/>
    <s v=""/>
    <n v="0"/>
    <m/>
    <n v="0"/>
    <n v="1"/>
    <m/>
    <m/>
    <n v="0"/>
    <s v="Valauto Lambersart VW"/>
    <s v="VOLKSWAGEN"/>
    <m/>
    <s v="Valauto Lambersart VW"/>
    <n v="1128.48"/>
    <n v="4.0983728608456997E-2"/>
    <s v="NON"/>
  </r>
  <r>
    <x v="7"/>
    <s v="C"/>
    <x v="0"/>
    <x v="36"/>
    <d v="2026-02-10T00:00:00"/>
    <m/>
    <m/>
    <m/>
    <m/>
    <m/>
    <m/>
    <s v="LTTGU"/>
    <n v="525859"/>
    <n v="5859"/>
    <s v="WVGZZZE23TE006003"/>
    <s v="CARLIER ANTOINE"/>
    <s v="ID 4"/>
    <n v="33863.33"/>
    <n v="1691.67"/>
    <n v="35555"/>
    <n v="7"/>
    <n v="277.19"/>
    <n v="95"/>
    <m/>
    <n v="182.19"/>
    <n v="7.7960905639150608E-3"/>
    <n v="0"/>
    <n v="-4860"/>
    <m/>
    <m/>
    <n v="0.13"/>
    <n v="0.13"/>
    <n v="23.684699999999999"/>
    <m/>
    <n v="23.684699999999999"/>
    <s v="VWB"/>
    <m/>
    <m/>
    <n v="0"/>
    <n v="1"/>
    <m/>
    <m/>
    <n v="0"/>
    <s v="Valauto Lambersart VW"/>
    <s v="VOLKSWAGEN"/>
    <m/>
    <s v="Valauto Lambersart VW"/>
    <n v="277.19"/>
    <n v="7.7960905639150608E-3"/>
    <s v="NON"/>
  </r>
  <r>
    <x v="7"/>
    <s v="C"/>
    <x v="0"/>
    <x v="79"/>
    <d v="2026-04-23T00:00:00"/>
    <m/>
    <m/>
    <m/>
    <m/>
    <m/>
    <n v="0"/>
    <s v="VSGNI"/>
    <n v="525861"/>
    <n v="5861"/>
    <s v="WVGZZZCT1TW577141"/>
    <s v="NASH &amp; YOUNG"/>
    <s v="TIGUAN"/>
    <n v="37113.33"/>
    <n v="833.34"/>
    <n v="37946.67"/>
    <n v="5"/>
    <n v="1233.4100000000001"/>
    <n v="95"/>
    <m/>
    <n v="1138.4100000000001"/>
    <n v="3.2503774375986089E-2"/>
    <n v="0"/>
    <n v="0"/>
    <m/>
    <m/>
    <n v="0.1"/>
    <n v="0.1"/>
    <n v="113.84100000000001"/>
    <m/>
    <n v="113.84100000000001"/>
    <s v="VWB"/>
    <n v="0"/>
    <n v="20"/>
    <n v="1"/>
    <n v="1"/>
    <m/>
    <m/>
    <n v="1"/>
    <s v="Valauto Lambersart VW"/>
    <s v="VOLKSWAGEN"/>
    <m/>
    <s v="Sociétés NORD"/>
    <n v="1233.4100000000001"/>
    <n v="3.2503774375986089E-2"/>
    <s v="NON"/>
  </r>
  <r>
    <x v="7"/>
    <s v="C"/>
    <x v="0"/>
    <x v="102"/>
    <d v="2026-04-29T00:00:00"/>
    <m/>
    <m/>
    <m/>
    <m/>
    <m/>
    <m/>
    <s v="VSGNI"/>
    <n v="525862"/>
    <n v="5862"/>
    <s v="WVGZZZCT7TW576690"/>
    <s v="INTERNATIONAL BEERS AND"/>
    <s v="TIGUAN"/>
    <n v="37113.33"/>
    <n v="833.34"/>
    <n v="37946.67"/>
    <n v="11"/>
    <n v="2751.28"/>
    <n v="95"/>
    <m/>
    <n v="2656.28"/>
    <n v="7.2503858704861326E-2"/>
    <n v="0"/>
    <n v="0"/>
    <m/>
    <m/>
    <n v="0.1"/>
    <n v="0.1"/>
    <n v="265.62800000000004"/>
    <m/>
    <n v="265.62800000000004"/>
    <s v="VWB"/>
    <n v="0"/>
    <n v="20"/>
    <n v="1"/>
    <n v="1"/>
    <m/>
    <m/>
    <n v="1"/>
    <s v="Valauto Lambersart VW"/>
    <s v="VOLKSWAGEN"/>
    <m/>
    <s v="Sociétés NORD"/>
    <n v="2751.28"/>
    <n v="7.2503858704861326E-2"/>
    <s v="NON"/>
  </r>
  <r>
    <x v="7"/>
    <s v="C"/>
    <x v="0"/>
    <x v="66"/>
    <d v="2026-06-15T00:00:00"/>
    <m/>
    <m/>
    <m/>
    <m/>
    <m/>
    <n v="0"/>
    <s v="VSFCA"/>
    <n v="525863"/>
    <n v="5863"/>
    <s v="WVGZZZA20TV082025"/>
    <s v="BAILLET AUDREY"/>
    <s v="T ROC"/>
    <n v="34805.67"/>
    <n v="3100.01"/>
    <n v="37905.68"/>
    <n v="55"/>
    <n v="853.13"/>
    <n v="95"/>
    <m/>
    <n v="758.13"/>
    <n v="2.2506653356436292E-2"/>
    <n v="0"/>
    <n v="0"/>
    <m/>
    <m/>
    <n v="0.1"/>
    <n v="0.1"/>
    <n v="75.813000000000002"/>
    <m/>
    <n v="75.813000000000002"/>
    <s v="VWB"/>
    <n v="0"/>
    <m/>
    <n v="0"/>
    <n v="1"/>
    <m/>
    <m/>
    <n v="0"/>
    <s v="Valauto Lambersart VW"/>
    <s v="VOLKSWAGEN"/>
    <m/>
    <s v="Sociétés NORD"/>
    <n v="853.13"/>
    <n v="2.2506653356436292E-2"/>
    <s v="NON"/>
  </r>
  <r>
    <x v="7"/>
    <s v="C"/>
    <x v="0"/>
    <x v="67"/>
    <d v="2026-04-30T00:00:00"/>
    <m/>
    <m/>
    <m/>
    <m/>
    <m/>
    <m/>
    <s v="VSGNI"/>
    <n v="525865"/>
    <n v="5865"/>
    <s v="WVGZZZA27TV082538"/>
    <s v="DA FONSECA NOAH"/>
    <s v="T ROC"/>
    <n v="27305.67"/>
    <n v="891.67"/>
    <n v="28197.339999999997"/>
    <n v="5"/>
    <n v="1136.55"/>
    <n v="95"/>
    <m/>
    <n v="1041.55"/>
    <n v="4.0306993496549676E-2"/>
    <n v="0"/>
    <n v="-916.67"/>
    <m/>
    <m/>
    <n v="0.1"/>
    <n v="0.1"/>
    <n v="104.155"/>
    <m/>
    <n v="104.155"/>
    <s v="VWB"/>
    <m/>
    <n v="20"/>
    <n v="1"/>
    <n v="1"/>
    <m/>
    <m/>
    <n v="1"/>
    <s v="Valauto Lambersart VW"/>
    <s v="VOLKSWAGEN"/>
    <m/>
    <s v="Sociétés NORD"/>
    <n v="1136.55"/>
    <n v="4.0306993496549676E-2"/>
    <s v="NON"/>
  </r>
  <r>
    <x v="7"/>
    <s v="C"/>
    <x v="0"/>
    <x v="88"/>
    <d v="2026-05-29T00:00:00"/>
    <m/>
    <m/>
    <m/>
    <m/>
    <m/>
    <n v="0"/>
    <s v="LTTGU"/>
    <n v="525866"/>
    <n v="5866"/>
    <s v="WVGZZZA27TV105235"/>
    <s v="DELEPLACE LUDOVIC"/>
    <s v="T ROC"/>
    <n v="27305.67"/>
    <n v="2883.34"/>
    <n v="30189.01"/>
    <n v="9"/>
    <n v="1167.04"/>
    <n v="94.99"/>
    <m/>
    <n v="1072.05"/>
    <n v="3.865777645573671E-2"/>
    <n v="0"/>
    <n v="-916.67"/>
    <m/>
    <m/>
    <n v="0.08"/>
    <n v="7.0000000000000007E-2"/>
    <n v="85.763999999999996"/>
    <m/>
    <n v="85.763999999999996"/>
    <s v="VWB"/>
    <n v="30"/>
    <n v="50"/>
    <n v="1"/>
    <n v="1"/>
    <m/>
    <m/>
    <n v="1"/>
    <s v="Valauto Lambersart VW"/>
    <s v="VOLKSWAGEN"/>
    <m/>
    <s v="Valauto Lambersart VW"/>
    <n v="1167.04"/>
    <n v="3.865777645573671E-2"/>
    <s v="NON"/>
  </r>
  <r>
    <x v="7"/>
    <s v="C"/>
    <x v="0"/>
    <x v="52"/>
    <d v="2026-06-03T00:00:00"/>
    <m/>
    <m/>
    <m/>
    <m/>
    <m/>
    <n v="0"/>
    <s v="VSRPO"/>
    <n v="525870"/>
    <n v="5870"/>
    <s v="WVGZZZA2XTV092934"/>
    <s v="P2J CONSULTANT"/>
    <s v="T ROC"/>
    <n v="31472.33"/>
    <n v="1083.33"/>
    <n v="32555.660000000003"/>
    <n v="34"/>
    <n v="746.12"/>
    <n v="95"/>
    <m/>
    <n v="651.12"/>
    <n v="2.2918288248495036E-2"/>
    <n v="0"/>
    <n v="0"/>
    <m/>
    <m/>
    <n v="0.1"/>
    <n v="0.1"/>
    <n v="65.112000000000009"/>
    <m/>
    <n v="65.112000000000009"/>
    <s v="VWB"/>
    <n v="0"/>
    <n v="20"/>
    <n v="1"/>
    <n v="1"/>
    <m/>
    <m/>
    <n v="1"/>
    <s v="Valauto Lambersart VW"/>
    <s v="VOLKSWAGEN"/>
    <m/>
    <s v="Sociétés NORD"/>
    <n v="746.12"/>
    <n v="2.2918288248495036E-2"/>
    <s v="NON"/>
  </r>
  <r>
    <x v="7"/>
    <s v="C"/>
    <x v="0"/>
    <x v="123"/>
    <d v="2026-03-03T00:00:00"/>
    <m/>
    <m/>
    <m/>
    <m/>
    <m/>
    <n v="0"/>
    <s v="LTBDU"/>
    <n v="525872"/>
    <n v="5872"/>
    <s v="WVGZZZC1XTY057457"/>
    <s v="HEUSDENS MARC "/>
    <s v="T CROSS"/>
    <n v="23872.33"/>
    <n v="1395.84"/>
    <n v="25268.170000000002"/>
    <n v="21"/>
    <n v="706.34"/>
    <n v="95"/>
    <m/>
    <n v="611.34"/>
    <n v="2.7953745759981826E-2"/>
    <n v="-2683.33"/>
    <n v="0"/>
    <m/>
    <m/>
    <n v="0.1"/>
    <n v="7.0000000000000007E-2"/>
    <n v="61.134000000000007"/>
    <m/>
    <n v="61.134000000000007"/>
    <s v="VWB"/>
    <n v="30"/>
    <n v="50"/>
    <n v="1"/>
    <n v="1"/>
    <m/>
    <m/>
    <n v="1"/>
    <s v="Valauto Lambersart VW"/>
    <s v="VOLKSWAGEN"/>
    <m/>
    <s v="Valauto Lambersart VW"/>
    <n v="706.34"/>
    <n v="2.7953745759981826E-2"/>
    <s v="NON"/>
  </r>
  <r>
    <x v="7"/>
    <s v="C"/>
    <x v="0"/>
    <x v="23"/>
    <d v="2026-06-19T00:00:00"/>
    <m/>
    <m/>
    <m/>
    <m/>
    <m/>
    <n v="0"/>
    <s v="VSGNI"/>
    <n v="525886"/>
    <n v="5886"/>
    <s v="WVWZZZCD7TW257657"/>
    <s v="QUASSIM CONSOLIDATED"/>
    <s v="GOLF"/>
    <n v="35541.67"/>
    <n v="2750.01"/>
    <n v="38291.68"/>
    <n v="32"/>
    <n v="860.85"/>
    <n v="95"/>
    <m/>
    <n v="765.85"/>
    <n v="2.2481384990159742E-2"/>
    <n v="0"/>
    <n v="0"/>
    <m/>
    <m/>
    <n v="0.1"/>
    <n v="0.1"/>
    <n v="76.585000000000008"/>
    <m/>
    <n v="76.585000000000008"/>
    <s v="VWB"/>
    <n v="0"/>
    <n v="20"/>
    <n v="1"/>
    <n v="1"/>
    <m/>
    <m/>
    <n v="1"/>
    <s v="Valauto Lambersart VW"/>
    <s v="VOLKSWAGEN"/>
    <m/>
    <s v="Sociétés NORD"/>
    <n v="860.85"/>
    <n v="2.2481384990159742E-2"/>
    <s v="NON"/>
  </r>
  <r>
    <x v="7"/>
    <s v="C"/>
    <x v="0"/>
    <x v="9"/>
    <d v="2026-04-20T00:00:00"/>
    <m/>
    <m/>
    <m/>
    <m/>
    <m/>
    <m/>
    <s v="VSFCA"/>
    <n v="525889"/>
    <n v="5889"/>
    <s v="WVGZZZE20TE048855"/>
    <s v="GROUPE SECRE"/>
    <s v="ID 4"/>
    <n v="37605"/>
    <n v="1025"/>
    <n v="38630"/>
    <n v="3"/>
    <n v="867.6"/>
    <n v="95"/>
    <m/>
    <n v="772.6"/>
    <n v="2.245922857882475E-2"/>
    <n v="0"/>
    <n v="0"/>
    <m/>
    <s v="0 comm demandée"/>
    <m/>
    <n v="0.1"/>
    <n v="0"/>
    <m/>
    <n v="0"/>
    <s v="VWB"/>
    <n v="0"/>
    <m/>
    <n v="0"/>
    <n v="1"/>
    <m/>
    <m/>
    <n v="0"/>
    <s v="Valauto Lambersart VW"/>
    <s v="VOLKSWAGEN"/>
    <m/>
    <s v="Sociétés NORD"/>
    <n v="867.6"/>
    <n v="2.245922857882475E-2"/>
    <s v="NON"/>
  </r>
  <r>
    <x v="7"/>
    <s v="C"/>
    <x v="0"/>
    <x v="64"/>
    <d v="2026-06-17T00:00:00"/>
    <m/>
    <m/>
    <m/>
    <m/>
    <m/>
    <n v="0"/>
    <s v="VSRPO"/>
    <n v="525890"/>
    <n v="5890"/>
    <s v="WVGZZZA25TV107338"/>
    <s v="WIBAUT MARC EMMANUEL"/>
    <s v="T ROC"/>
    <n v="34805.67"/>
    <n v="2116.67"/>
    <n v="36922.339999999997"/>
    <n v="28"/>
    <n v="648.83000000000004"/>
    <n v="95"/>
    <m/>
    <n v="553.83000000000004"/>
    <n v="1.7572829891063246E-2"/>
    <n v="0"/>
    <n v="0"/>
    <m/>
    <m/>
    <n v="0.1"/>
    <n v="0.1"/>
    <n v="55.38300000000001"/>
    <m/>
    <n v="55.38300000000001"/>
    <s v="VWB"/>
    <n v="0"/>
    <n v="20"/>
    <n v="1"/>
    <n v="1"/>
    <m/>
    <m/>
    <n v="1"/>
    <s v="Valauto Lambersart VW"/>
    <s v="VOLKSWAGEN"/>
    <m/>
    <s v="Sociétés NORD"/>
    <n v="648.83000000000004"/>
    <n v="1.7572829891063246E-2"/>
    <s v="NON"/>
  </r>
  <r>
    <x v="7"/>
    <s v="C"/>
    <x v="0"/>
    <x v="54"/>
    <d v="2026-02-25T00:00:00"/>
    <m/>
    <m/>
    <m/>
    <m/>
    <m/>
    <n v="0"/>
    <s v="LTTGU"/>
    <n v="525896"/>
    <n v="5896"/>
    <s v="WVWZZZAW8TU029182"/>
    <s v="TRACE ARCHITECTES"/>
    <s v="POLO"/>
    <n v="20605.669999999998"/>
    <n v="179.16"/>
    <n v="20784.829999999998"/>
    <n v="5"/>
    <n v="718.55"/>
    <n v="95"/>
    <m/>
    <n v="623.54999999999995"/>
    <n v="3.4570886555242451E-2"/>
    <n v="-2702.03"/>
    <n v="0"/>
    <m/>
    <m/>
    <n v="0.1"/>
    <n v="0.13"/>
    <n v="62.354999999999997"/>
    <m/>
    <n v="62.354999999999997"/>
    <s v="VWB"/>
    <n v="30"/>
    <m/>
    <n v="0"/>
    <n v="1"/>
    <m/>
    <m/>
    <n v="0"/>
    <s v="Valauto Lambersart VW"/>
    <s v="VOLKSWAGEN"/>
    <m/>
    <s v="Valauto Lambersart VW"/>
    <n v="718.55"/>
    <n v="3.4570886555242451E-2"/>
    <s v="NON"/>
  </r>
  <r>
    <x v="7"/>
    <s v="C"/>
    <x v="0"/>
    <x v="84"/>
    <d v="2026-05-28T00:00:00"/>
    <m/>
    <m/>
    <m/>
    <m/>
    <m/>
    <n v="0"/>
    <s v="VSGNI"/>
    <n v="525898"/>
    <n v="5898"/>
    <s v="WVGZZZCT9TW450993"/>
    <s v="LAMA"/>
    <s v="TIGUAN"/>
    <n v="45530"/>
    <n v="2050"/>
    <n v="47580"/>
    <n v="5"/>
    <n v="1355.87"/>
    <n v="95"/>
    <m/>
    <n v="1260.8699999999999"/>
    <n v="2.849663724253888E-2"/>
    <n v="0"/>
    <n v="0"/>
    <m/>
    <m/>
    <n v="0.1"/>
    <n v="0.1"/>
    <n v="126.08699999999999"/>
    <m/>
    <n v="126.08699999999999"/>
    <s v="VWB"/>
    <n v="0"/>
    <n v="20"/>
    <n v="1"/>
    <n v="1"/>
    <m/>
    <m/>
    <n v="1"/>
    <s v="Valauto Lambersart VW"/>
    <s v="VOLKSWAGEN"/>
    <m/>
    <s v="Sociétés NORD"/>
    <n v="1355.87"/>
    <n v="2.849663724253888E-2"/>
    <s v="NON"/>
  </r>
  <r>
    <x v="7"/>
    <s v="C"/>
    <x v="0"/>
    <x v="9"/>
    <d v="2026-04-17T00:00:00"/>
    <m/>
    <m/>
    <m/>
    <m/>
    <m/>
    <m/>
    <s v="LTBCL"/>
    <n v="525910"/>
    <n v="5910"/>
    <s v="WVGZZZC17TY036940"/>
    <s v="CASTEL SAMANTHA"/>
    <s v="T CROSS"/>
    <n v="22622.33"/>
    <n v="1025"/>
    <n v="23647.33"/>
    <n v="52"/>
    <n v="850.31"/>
    <n v="95"/>
    <m/>
    <n v="755.31"/>
    <n v="3.5957970730733653E-2"/>
    <n v="0"/>
    <n v="-3349.99"/>
    <m/>
    <m/>
    <n v="0.13"/>
    <n v="0.13"/>
    <n v="98.190299999999993"/>
    <m/>
    <n v="98.190299999999993"/>
    <s v="VWB"/>
    <n v="30"/>
    <m/>
    <n v="0"/>
    <n v="1"/>
    <m/>
    <m/>
    <n v="0"/>
    <s v="Valauto Lambersart VW"/>
    <s v="VOLKSWAGEN"/>
    <m/>
    <s v="Valauto Lambersart VW"/>
    <n v="850.31"/>
    <n v="3.5957970730733653E-2"/>
    <s v="NON"/>
  </r>
  <r>
    <x v="7"/>
    <s v="C"/>
    <x v="0"/>
    <x v="91"/>
    <d v="2026-05-26T00:00:00"/>
    <m/>
    <m/>
    <m/>
    <m/>
    <m/>
    <n v="0"/>
    <s v="VSGNI"/>
    <n v="525912"/>
    <n v="5912"/>
    <s v="WVGZZZCT3TW450276"/>
    <s v="ROSZCZYC THOMAS"/>
    <s v="TIGUAN"/>
    <n v="48863.33"/>
    <n v="916.67"/>
    <n v="49780"/>
    <n v="4"/>
    <n v="1513.73"/>
    <n v="95"/>
    <m/>
    <n v="1418.73"/>
    <n v="3.0408396946564886E-2"/>
    <n v="0"/>
    <n v="0"/>
    <m/>
    <m/>
    <n v="0.1"/>
    <n v="0.1"/>
    <n v="141.87300000000002"/>
    <m/>
    <n v="141.87300000000002"/>
    <s v="VWB"/>
    <n v="0"/>
    <n v="20"/>
    <n v="1"/>
    <n v="1"/>
    <m/>
    <m/>
    <n v="1"/>
    <s v="Valauto Lambersart VW"/>
    <s v="VOLKSWAGEN"/>
    <m/>
    <s v="Sociétés NORD"/>
    <n v="1513.73"/>
    <n v="3.0408396946564886E-2"/>
    <s v="NON"/>
  </r>
  <r>
    <x v="7"/>
    <s v="C"/>
    <x v="0"/>
    <x v="71"/>
    <d v="2026-05-30T00:00:00"/>
    <m/>
    <m/>
    <m/>
    <m/>
    <m/>
    <n v="0"/>
    <s v="LTBCL"/>
    <n v="525921"/>
    <n v="5921"/>
    <s v="WVGZZZA28TV110671"/>
    <s v="GOEB MATHILDE"/>
    <s v="T ROC"/>
    <n v="27305.67"/>
    <n v="450"/>
    <n v="27755.67"/>
    <n v="7"/>
    <n v="1021.37"/>
    <n v="95"/>
    <m/>
    <n v="926.37"/>
    <n v="3.6798607275558476E-2"/>
    <n v="0"/>
    <n v="0"/>
    <m/>
    <m/>
    <n v="0.08"/>
    <n v="7.0000000000000007E-2"/>
    <n v="74.1096"/>
    <m/>
    <n v="74.1096"/>
    <s v="VWB"/>
    <n v="30"/>
    <n v="50"/>
    <n v="1"/>
    <n v="1"/>
    <m/>
    <m/>
    <n v="1"/>
    <s v="Valauto Lambersart VW"/>
    <s v="VOLKSWAGEN"/>
    <m/>
    <s v="Valauto Lambersart VW"/>
    <n v="1021.37"/>
    <n v="3.6798607275558476E-2"/>
    <s v="NON"/>
  </r>
  <r>
    <x v="7"/>
    <s v="C"/>
    <x v="0"/>
    <x v="78"/>
    <d v="2026-06-25T00:00:00"/>
    <m/>
    <m/>
    <m/>
    <m/>
    <m/>
    <m/>
    <s v="LTNFA"/>
    <n v="525922"/>
    <n v="5922"/>
    <s v="WVGZZZA21TV122161"/>
    <s v="LEFEBVRE LUCIE"/>
    <s v="T ROC"/>
    <n v="27305.67"/>
    <n v="666.67"/>
    <n v="27972.339999999997"/>
    <n v="22"/>
    <n v="649.44000000000005"/>
    <n v="95"/>
    <m/>
    <n v="554.44000000000005"/>
    <n v="2.3217221011899616E-2"/>
    <n v="0"/>
    <n v="0"/>
    <m/>
    <m/>
    <n v="0.08"/>
    <n v="7.0000000000000007E-2"/>
    <n v="44.355200000000004"/>
    <m/>
    <n v="44.355200000000004"/>
    <s v="VWB"/>
    <n v="0"/>
    <m/>
    <n v="0"/>
    <n v="1"/>
    <m/>
    <m/>
    <n v="0"/>
    <s v="Valauto Lambersart VW"/>
    <s v="VOLKSWAGEN"/>
    <m/>
    <s v="Valauto Lambersart VW"/>
    <n v="649.44000000000005"/>
    <n v="2.3217221011899616E-2"/>
    <s v="NON"/>
  </r>
  <r>
    <x v="7"/>
    <s v="C"/>
    <x v="0"/>
    <x v="75"/>
    <d v="2026-03-31T00:00:00"/>
    <m/>
    <m/>
    <m/>
    <m/>
    <m/>
    <n v="0"/>
    <s v="LTNFA"/>
    <n v="525924"/>
    <n v="5924"/>
    <s v="WVWZZZE14TP052374"/>
    <s v="DELACROIX THIBAULT"/>
    <s v="ID 3"/>
    <n v="28533.33"/>
    <n v="1916.67"/>
    <n v="30450"/>
    <n v="21"/>
    <n v="1008.5"/>
    <n v="95"/>
    <m/>
    <n v="913.5"/>
    <n v="3.3119868637110014E-2"/>
    <n v="609"/>
    <n v="0"/>
    <m/>
    <m/>
    <n v="0.1"/>
    <n v="7.0000000000000007E-2"/>
    <n v="91.350000000000009"/>
    <m/>
    <n v="91.350000000000009"/>
    <s v="VWB"/>
    <n v="0"/>
    <m/>
    <n v="0"/>
    <n v="1"/>
    <m/>
    <m/>
    <n v="0"/>
    <s v="Valauto Lambersart VW"/>
    <s v="VOLKSWAGEN"/>
    <m/>
    <s v="Valauto Lambersart VW"/>
    <n v="1008.5"/>
    <n v="3.3119868637110014E-2"/>
    <s v="NON"/>
  </r>
  <r>
    <x v="7"/>
    <s v="C"/>
    <x v="0"/>
    <x v="5"/>
    <d v="2026-03-17T00:00:00"/>
    <m/>
    <m/>
    <m/>
    <m/>
    <m/>
    <n v="0"/>
    <s v="LTTGU"/>
    <n v="525926"/>
    <n v="5926"/>
    <s v="WVWZZZE17TP026500"/>
    <s v="YVON ET FIRA"/>
    <s v="ID 3"/>
    <n v="32700"/>
    <n v="1916.67"/>
    <n v="34616.67"/>
    <n v="5"/>
    <n v="1133.5"/>
    <n v="95"/>
    <m/>
    <n v="1038.5"/>
    <n v="3.2744339649076588E-2"/>
    <n v="0"/>
    <n v="-5711.75"/>
    <m/>
    <m/>
    <n v="0.13"/>
    <n v="0.13"/>
    <n v="135.005"/>
    <m/>
    <n v="135.005"/>
    <s v="VWB"/>
    <n v="30"/>
    <n v="100"/>
    <n v="1"/>
    <n v="1"/>
    <m/>
    <m/>
    <n v="1"/>
    <s v="Valauto Lambersart VW"/>
    <s v="VOLKSWAGEN"/>
    <m/>
    <s v="Valauto Lambersart VW"/>
    <n v="1133.5"/>
    <n v="3.2744339649076588E-2"/>
    <s v="NON"/>
  </r>
  <r>
    <x v="7"/>
    <s v="C"/>
    <x v="0"/>
    <x v="4"/>
    <d v="2026-05-11T00:00:00"/>
    <m/>
    <m/>
    <m/>
    <m/>
    <m/>
    <m/>
    <s v="VSRPO"/>
    <n v="525927"/>
    <n v="5927"/>
    <s v="WVGZZZCT0TW446458"/>
    <s v="IRD INVEST"/>
    <s v="TIGUAN"/>
    <n v="49196.67"/>
    <n v="2516.67"/>
    <n v="51713.34"/>
    <n v="18"/>
    <n v="560.42999999999995"/>
    <n v="95"/>
    <m/>
    <n v="465.42999999999995"/>
    <n v="1.0837242382719816E-2"/>
    <n v="0"/>
    <n v="0"/>
    <m/>
    <m/>
    <n v="0.1"/>
    <n v="0.1"/>
    <n v="46.542999999999999"/>
    <m/>
    <n v="46.542999999999999"/>
    <s v="VWB"/>
    <n v="0"/>
    <n v="20"/>
    <n v="1"/>
    <n v="1"/>
    <m/>
    <m/>
    <n v="1"/>
    <s v="Valauto Lambersart VW"/>
    <s v="VOLKSWAGEN"/>
    <m/>
    <s v="Sociétés NORD"/>
    <n v="560.42999999999995"/>
    <n v="1.0837242382719816E-2"/>
    <s v="NON"/>
  </r>
  <r>
    <x v="7"/>
    <s v="C"/>
    <x v="0"/>
    <x v="15"/>
    <d v="2026-04-07T00:00:00"/>
    <m/>
    <m/>
    <m/>
    <m/>
    <m/>
    <n v="0"/>
    <s v="LTBCL"/>
    <n v="525929"/>
    <n v="5929"/>
    <s v="WVGZZZC15TY064364"/>
    <s v="ADAMUS CORENTIN"/>
    <s v="T CROSS"/>
    <n v="22622.33"/>
    <n v="691.67"/>
    <n v="23314"/>
    <n v="19"/>
    <n v="826.01"/>
    <n v="95"/>
    <m/>
    <n v="731.01"/>
    <n v="3.5429784678733804E-2"/>
    <n v="0"/>
    <n v="-3349.99"/>
    <m/>
    <m/>
    <n v="0.13"/>
    <n v="0.13"/>
    <n v="95.031300000000002"/>
    <m/>
    <n v="95.031300000000002"/>
    <s v="VWB"/>
    <n v="30"/>
    <m/>
    <n v="0"/>
    <n v="1"/>
    <m/>
    <m/>
    <n v="0"/>
    <s v="Valauto Lambersart VW"/>
    <s v="VOLKSWAGEN"/>
    <m/>
    <s v="Valauto Lambersart VW"/>
    <n v="826.01"/>
    <n v="3.5429784678733804E-2"/>
    <s v="NON"/>
  </r>
  <r>
    <x v="7"/>
    <s v="C"/>
    <x v="0"/>
    <x v="62"/>
    <d v="2026-03-27T00:00:00"/>
    <m/>
    <m/>
    <m/>
    <m/>
    <m/>
    <n v="0"/>
    <s v="LTBCL"/>
    <n v="525930"/>
    <n v="5930"/>
    <s v="WVGZZZC15TY062081"/>
    <s v="DELAMBRE REMI"/>
    <s v="T CROSS"/>
    <n v="22622.33"/>
    <n v="691.67"/>
    <n v="23314"/>
    <n v="6"/>
    <n v="826.97"/>
    <n v="95"/>
    <m/>
    <n v="731.97"/>
    <n v="3.547096165394184E-2"/>
    <n v="0"/>
    <n v="-3349.99"/>
    <m/>
    <m/>
    <n v="0.13"/>
    <n v="0.13"/>
    <n v="95.156100000000009"/>
    <m/>
    <n v="95.156100000000009"/>
    <s v="VWB"/>
    <n v="30"/>
    <n v="100"/>
    <n v="1"/>
    <n v="1"/>
    <m/>
    <m/>
    <n v="1"/>
    <s v="Valauto Lambersart VW"/>
    <s v="VOLKSWAGEN"/>
    <m/>
    <s v="Valauto Lambersart VW"/>
    <n v="826.97"/>
    <n v="3.547096165394184E-2"/>
    <s v="NON"/>
  </r>
  <r>
    <x v="7"/>
    <s v="C"/>
    <x v="0"/>
    <x v="38"/>
    <d v="2026-04-10T00:00:00"/>
    <m/>
    <m/>
    <m/>
    <m/>
    <m/>
    <n v="0"/>
    <s v="LTNFA"/>
    <n v="525931"/>
    <n v="5931"/>
    <s v="WVWZZZAWXTU040748"/>
    <s v="DEGROISE JOHANNE"/>
    <s v="POLO"/>
    <n v="20605.669999999998"/>
    <n v="550"/>
    <n v="21155.67"/>
    <n v="21"/>
    <n v="762.91"/>
    <n v="99.17"/>
    <m/>
    <n v="663.74"/>
    <n v="3.6061727187085071E-2"/>
    <n v="0"/>
    <n v="-2356.67"/>
    <m/>
    <m/>
    <n v="0.1"/>
    <n v="0.13"/>
    <n v="66.374000000000009"/>
    <m/>
    <n v="66.374000000000009"/>
    <s v="VWB"/>
    <n v="30"/>
    <m/>
    <n v="0"/>
    <n v="1"/>
    <m/>
    <m/>
    <n v="0"/>
    <s v="Valauto Lambersart VW"/>
    <s v="VOLKSWAGEN"/>
    <m/>
    <s v="Valauto Lambersart VW"/>
    <n v="762.91"/>
    <n v="3.6061727187085071E-2"/>
    <s v="NON"/>
  </r>
  <r>
    <x v="7"/>
    <s v="C"/>
    <x v="0"/>
    <x v="84"/>
    <d v="2026-05-27T00:00:00"/>
    <m/>
    <m/>
    <m/>
    <m/>
    <m/>
    <n v="0"/>
    <s v="LTNFA"/>
    <n v="525932"/>
    <n v="5932"/>
    <s v="WVWZZZAWXTU072910"/>
    <s v="HENRY PAUL"/>
    <s v="POLO"/>
    <n v="20605.669999999998"/>
    <n v="179.16"/>
    <n v="20784.829999999998"/>
    <n v="6"/>
    <n v="312.07"/>
    <n v="95"/>
    <m/>
    <n v="217.07"/>
    <n v="1.5014315729308348E-2"/>
    <n v="0"/>
    <n v="0"/>
    <m/>
    <m/>
    <n v="0.1"/>
    <n v="7.0000000000000007E-2"/>
    <n v="21.707000000000001"/>
    <m/>
    <n v="21.707000000000001"/>
    <s v="VWB"/>
    <n v="30"/>
    <n v="50"/>
    <n v="1"/>
    <n v="1"/>
    <m/>
    <m/>
    <n v="1"/>
    <s v="Valauto Lambersart VW"/>
    <s v="VOLKSWAGEN"/>
    <m/>
    <s v="Valauto Lambersart VW"/>
    <n v="312.07"/>
    <n v="1.5014315729308348E-2"/>
    <s v="NON"/>
  </r>
  <r>
    <x v="7"/>
    <s v="C"/>
    <x v="0"/>
    <x v="38"/>
    <d v="2026-04-10T00:00:00"/>
    <m/>
    <m/>
    <m/>
    <m/>
    <m/>
    <n v="0"/>
    <s v="LTTGU"/>
    <n v="525933"/>
    <n v="5933"/>
    <s v="WVGZZZCS7TY053598"/>
    <s v="LOUCHART STEPHANE"/>
    <s v="TAIGO"/>
    <n v="20130.669999999998"/>
    <n v="233.33"/>
    <n v="20364"/>
    <n v="13"/>
    <n v="774.13"/>
    <n v="95"/>
    <m/>
    <n v="679.13"/>
    <n v="3.8014633667255944E-2"/>
    <n v="0"/>
    <n v="-2883.34"/>
    <m/>
    <m/>
    <n v="0.1"/>
    <n v="7.0000000000000007E-2"/>
    <n v="67.912999999999997"/>
    <m/>
    <n v="67.912999999999997"/>
    <s v="VWB"/>
    <n v="30"/>
    <n v="50"/>
    <n v="1"/>
    <n v="1"/>
    <m/>
    <m/>
    <n v="1"/>
    <s v="Valauto Lambersart VW"/>
    <s v="VOLKSWAGEN"/>
    <m/>
    <s v="Valauto Lambersart VW"/>
    <n v="774.13"/>
    <n v="3.8014633667255944E-2"/>
    <s v="NON"/>
  </r>
  <r>
    <x v="7"/>
    <s v="C"/>
    <x v="0"/>
    <x v="44"/>
    <d v="2026-05-09T00:00:00"/>
    <m/>
    <m/>
    <m/>
    <m/>
    <m/>
    <n v="0"/>
    <s v="LTTGU"/>
    <n v="525935"/>
    <n v="5935"/>
    <s v="WVGZZZE22TE050042"/>
    <s v="LEDENT JULIE"/>
    <s v="ID 4"/>
    <n v="37605"/>
    <n v="1433.33"/>
    <n v="39038.33"/>
    <n v="14"/>
    <n v="1854.35"/>
    <n v="95"/>
    <m/>
    <n v="1759.35"/>
    <n v="4.7500751184797088E-2"/>
    <n v="0"/>
    <n v="-5860"/>
    <m/>
    <m/>
    <n v="0.08"/>
    <n v="7.0000000000000007E-2"/>
    <n v="140.74799999999999"/>
    <m/>
    <n v="140.74799999999999"/>
    <s v="VWB"/>
    <n v="30"/>
    <n v="50"/>
    <n v="1"/>
    <n v="1"/>
    <m/>
    <m/>
    <n v="1"/>
    <s v="Valauto Lambersart VW"/>
    <s v="VOLKSWAGEN"/>
    <m/>
    <s v="Valauto Lambersart VW"/>
    <n v="1854.35"/>
    <n v="4.7500751184797088E-2"/>
    <s v="NON"/>
  </r>
  <r>
    <x v="1"/>
    <s v="C"/>
    <x v="0"/>
    <x v="37"/>
    <d v="2026-03-06T00:00:00"/>
    <m/>
    <m/>
    <m/>
    <m/>
    <m/>
    <m/>
    <s v="RQLGU"/>
    <n v="525936"/>
    <n v="5936"/>
    <s v="WVGZZZE28TE035707"/>
    <s v="CROQUEFER INGRID"/>
    <s v="ID 4"/>
    <n v="33863.33"/>
    <n v="833.33"/>
    <n v="34696.660000000003"/>
    <n v="10"/>
    <n v="1590.42"/>
    <n v="94.99"/>
    <m/>
    <n v="1495.43"/>
    <n v="4.5837841452174358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Roncq"/>
    <s v="VOLKSWAGEN"/>
    <m/>
    <s v="Valauto Roncq VW"/>
    <n v="1590.42"/>
    <n v="4.5837841452174358E-2"/>
    <s v="NON"/>
  </r>
  <r>
    <x v="7"/>
    <s v="C"/>
    <x v="0"/>
    <x v="61"/>
    <d v="2026-03-31T00:00:00"/>
    <m/>
    <m/>
    <m/>
    <m/>
    <m/>
    <m/>
    <s v="LTNFA"/>
    <n v="525936"/>
    <n v="5936"/>
    <s v="WVWZZZAW8TU023415"/>
    <s v="COURCIER MARIE"/>
    <s v="POLO"/>
    <n v="20605.669999999998"/>
    <n v="720.83"/>
    <n v="21326.5"/>
    <n v="12"/>
    <n v="444.53"/>
    <n v="95"/>
    <m/>
    <n v="349.53"/>
    <n v="2.0844020350268444E-2"/>
    <n v="0"/>
    <n v="-2356.67"/>
    <m/>
    <m/>
    <n v="0.1"/>
    <n v="0.13"/>
    <n v="34.952999999999996"/>
    <m/>
    <n v="34.952999999999996"/>
    <s v="VWB"/>
    <n v="30"/>
    <n v="50"/>
    <n v="1"/>
    <n v="1"/>
    <m/>
    <m/>
    <n v="1"/>
    <s v="Valauto Lambersart VW"/>
    <s v="VOLKSWAGEN"/>
    <m/>
    <s v="Valauto Lambersart VW"/>
    <n v="444.53"/>
    <n v="2.0844020350268444E-2"/>
    <s v="NON"/>
  </r>
  <r>
    <x v="7"/>
    <s v="C"/>
    <x v="0"/>
    <x v="70"/>
    <d v="2026-05-19T00:00:00"/>
    <m/>
    <m/>
    <m/>
    <m/>
    <m/>
    <n v="0"/>
    <s v="LTBCL"/>
    <n v="525938"/>
    <n v="5938"/>
    <s v="WVGZZZA20TV099469"/>
    <s v="DELABAERE JEAN-LUC"/>
    <s v="T ROC"/>
    <n v="33555.67"/>
    <n v="5308.34"/>
    <n v="38864.009999999995"/>
    <n v="13"/>
    <n v="1775.88"/>
    <n v="95"/>
    <m/>
    <n v="1680.88"/>
    <n v="4.5694718584109062E-2"/>
    <n v="0"/>
    <n v="-916.67"/>
    <m/>
    <m/>
    <n v="0.08"/>
    <n v="7.0000000000000007E-2"/>
    <n v="134.47040000000001"/>
    <m/>
    <n v="134.47040000000001"/>
    <s v=""/>
    <n v="0"/>
    <m/>
    <n v="0"/>
    <n v="1"/>
    <m/>
    <m/>
    <n v="0"/>
    <s v="Valauto Lambersart VW"/>
    <s v="VOLKSWAGEN"/>
    <m/>
    <s v="Valauto Lambersart VW"/>
    <n v="1775.88"/>
    <n v="4.5694718584109062E-2"/>
    <s v="NON"/>
  </r>
  <r>
    <x v="7"/>
    <s v="C"/>
    <x v="0"/>
    <x v="4"/>
    <d v="2026-05-13T00:00:00"/>
    <m/>
    <m/>
    <m/>
    <m/>
    <m/>
    <n v="0"/>
    <s v="LTTGU"/>
    <n v="525943"/>
    <n v="5943"/>
    <s v="WVGZZZA28TV099073"/>
    <s v="GRABARSKI CHRISTOPHE"/>
    <s v="T ROC"/>
    <n v="31472.33"/>
    <n v="1475"/>
    <n v="32947.33"/>
    <n v="7"/>
    <n v="1540.12"/>
    <n v="95"/>
    <m/>
    <n v="1445.12"/>
    <n v="4.6744910740870345E-2"/>
    <n v="0"/>
    <n v="-916.67"/>
    <m/>
    <m/>
    <n v="0.08"/>
    <n v="7.0000000000000007E-2"/>
    <n v="115.6096"/>
    <m/>
    <n v="115.6096"/>
    <s v="VWB"/>
    <n v="30"/>
    <n v="50"/>
    <n v="1"/>
    <n v="1"/>
    <m/>
    <m/>
    <n v="1"/>
    <s v="Valauto Lambersart VW"/>
    <s v="VOLKSWAGEN"/>
    <m/>
    <s v="Valauto Lambersart VW"/>
    <n v="1540.12"/>
    <n v="4.6744910740870345E-2"/>
    <s v="NON"/>
  </r>
  <r>
    <x v="7"/>
    <s v="C"/>
    <x v="0"/>
    <x v="90"/>
    <d v="2026-04-01T00:00:00"/>
    <m/>
    <m/>
    <m/>
    <m/>
    <m/>
    <n v="0"/>
    <s v="LTTGU"/>
    <n v="525945"/>
    <n v="5945"/>
    <s v="WVWZZZAW3TU027890"/>
    <s v="DUFLY MICHEL"/>
    <s v="POLO"/>
    <n v="20605.669999999998"/>
    <n v="862.5"/>
    <n v="21468.17"/>
    <n v="12"/>
    <n v="787.78"/>
    <n v="95"/>
    <m/>
    <n v="692.78"/>
    <n v="3.6695256279412732E-2"/>
    <n v="131.75"/>
    <n v="-2356.67"/>
    <m/>
    <m/>
    <n v="0.1"/>
    <n v="0.13"/>
    <n v="69.278000000000006"/>
    <m/>
    <n v="69.278000000000006"/>
    <s v=""/>
    <n v="30"/>
    <n v="50"/>
    <n v="1"/>
    <n v="1"/>
    <m/>
    <m/>
    <n v="1"/>
    <s v="Valauto Lambersart VW"/>
    <s v="VOLKSWAGEN"/>
    <m/>
    <s v="Valauto Lambersart VW"/>
    <n v="787.78"/>
    <n v="3.6695256279412732E-2"/>
    <s v="NON"/>
  </r>
  <r>
    <x v="7"/>
    <s v="C"/>
    <x v="0"/>
    <x v="33"/>
    <d v="2026-03-31T00:00:00"/>
    <m/>
    <m/>
    <m/>
    <m/>
    <m/>
    <m/>
    <s v="LTBCL"/>
    <n v="525948"/>
    <n v="5948"/>
    <s v="WVGZZZA25TV036531"/>
    <s v="BOUQUILLON AURELIEN"/>
    <s v="T ROC"/>
    <n v="24380.67"/>
    <n v="1141.67"/>
    <n v="25522.339999999997"/>
    <n v="10"/>
    <n v="871.71"/>
    <n v="95"/>
    <m/>
    <n v="776.71"/>
    <n v="3.4154783613101314E-2"/>
    <n v="0"/>
    <n v="-916.67"/>
    <m/>
    <m/>
    <n v="0.1"/>
    <n v="0.13"/>
    <n v="77.671000000000006"/>
    <m/>
    <n v="77.671000000000006"/>
    <s v="VWB"/>
    <n v="30"/>
    <n v="100"/>
    <n v="1"/>
    <n v="1"/>
    <m/>
    <m/>
    <n v="1"/>
    <s v="Valauto Lambersart VW"/>
    <s v="VOLKSWAGEN"/>
    <m/>
    <s v="Valauto Lambersart VW"/>
    <n v="871.71"/>
    <n v="3.4154783613101314E-2"/>
    <s v="NON"/>
  </r>
  <r>
    <x v="1"/>
    <s v="C"/>
    <x v="0"/>
    <x v="25"/>
    <d v="2026-01-15T00:00:00"/>
    <m/>
    <m/>
    <m/>
    <m/>
    <m/>
    <n v="0"/>
    <s v="RQGDI"/>
    <n v="525948"/>
    <n v="5948"/>
    <s v="WVGZZZC12TY044315"/>
    <s v="NZUWONEMEYE DIANE"/>
    <s v="T CROSS"/>
    <n v="28389"/>
    <n v="-770.83"/>
    <n v="27618.17"/>
    <n v="41"/>
    <n v="338.26"/>
    <n v="95"/>
    <m/>
    <n v="243.26"/>
    <n v="1.2247734009892763E-2"/>
    <n v="0"/>
    <n v="-2766.66"/>
    <m/>
    <m/>
    <n v="0.1"/>
    <n v="0.13"/>
    <n v="24.326000000000001"/>
    <m/>
    <n v="24.326000000000001"/>
    <s v="VWB"/>
    <n v="30"/>
    <m/>
    <n v="0"/>
    <n v="1"/>
    <m/>
    <m/>
    <n v="0"/>
    <s v="Valauto Roncq"/>
    <s v="VOLKSWAGEN"/>
    <m/>
    <s v="Valauto Roncq VW"/>
    <n v="338.26"/>
    <n v="1.2247734009892763E-2"/>
    <s v="NON"/>
  </r>
  <r>
    <x v="7"/>
    <s v="C"/>
    <x v="0"/>
    <x v="30"/>
    <d v="2026-05-06T00:00:00"/>
    <m/>
    <m/>
    <m/>
    <m/>
    <m/>
    <n v="0"/>
    <s v="LTNFA"/>
    <n v="525959"/>
    <n v="5959"/>
    <s v="WVWZZZAW3TU062977"/>
    <s v="WAMBRE SUZY"/>
    <s v="POLO"/>
    <n v="17714"/>
    <n v="525"/>
    <n v="18239"/>
    <n v="6"/>
    <n v="687.46"/>
    <n v="95"/>
    <m/>
    <n v="592.46"/>
    <n v="3.7691759416634683E-2"/>
    <n v="-1083.33"/>
    <n v="-1383.34"/>
    <m/>
    <m/>
    <n v="0.08"/>
    <n v="7.0000000000000007E-2"/>
    <n v="47.396800000000006"/>
    <m/>
    <n v="47.396800000000006"/>
    <s v="VWB"/>
    <n v="30"/>
    <m/>
    <n v="0"/>
    <n v="1"/>
    <m/>
    <m/>
    <n v="0"/>
    <s v="Valauto Lambersart VW"/>
    <s v="VOLKSWAGEN"/>
    <m/>
    <s v="Valauto Lambersart VW"/>
    <n v="687.46"/>
    <n v="3.7691759416634683E-2"/>
    <s v="NON"/>
  </r>
  <r>
    <x v="1"/>
    <s v="C"/>
    <x v="0"/>
    <x v="116"/>
    <d v="2026-06-05T00:00:00"/>
    <m/>
    <m/>
    <m/>
    <m/>
    <m/>
    <n v="0"/>
    <s v="RQLGU"/>
    <n v="525960"/>
    <n v="5960"/>
    <s v="WVGZZZA25TV095773"/>
    <s v="SEIGNEUR LOUIS"/>
    <s v="T ROC"/>
    <n v="27305.67"/>
    <n v="2108.34"/>
    <n v="29414.01"/>
    <n v="38"/>
    <n v="1013.85"/>
    <n v="95"/>
    <m/>
    <n v="918.85"/>
    <n v="3.4468268692368027E-2"/>
    <n v="0"/>
    <n v="-916.67"/>
    <m/>
    <m/>
    <n v="0.1"/>
    <n v="0.1"/>
    <n v="91.885000000000005"/>
    <m/>
    <n v="91.885000000000005"/>
    <s v="VWB"/>
    <n v="30"/>
    <n v="50"/>
    <n v="1"/>
    <n v="1"/>
    <m/>
    <m/>
    <n v="1"/>
    <s v="Valauto Roncq"/>
    <s v="VOLKSWAGEN"/>
    <m/>
    <s v="Valauto Roncq VW"/>
    <n v="1013.85"/>
    <n v="3.4468268692368027E-2"/>
    <s v="NON"/>
  </r>
  <r>
    <x v="7"/>
    <s v="C"/>
    <x v="0"/>
    <x v="109"/>
    <d v="2026-04-14T00:00:00"/>
    <m/>
    <m/>
    <m/>
    <m/>
    <m/>
    <n v="0"/>
    <s v="LTBDU"/>
    <n v="525960"/>
    <n v="5960"/>
    <s v="WVGZZZCS4TY055809"/>
    <s v="DUFOREAU AGNES"/>
    <s v="TAIGO"/>
    <n v="27264"/>
    <n v="125"/>
    <n v="27389"/>
    <n v="13"/>
    <n v="905.58"/>
    <n v="95"/>
    <m/>
    <n v="810.58"/>
    <n v="3.3063638687064148E-2"/>
    <n v="0"/>
    <n v="-2773.34"/>
    <m/>
    <m/>
    <n v="0.1"/>
    <n v="0.1"/>
    <n v="81.058000000000007"/>
    <m/>
    <n v="81.058000000000007"/>
    <s v="VWB"/>
    <n v="30"/>
    <n v="50"/>
    <n v="1"/>
    <n v="1"/>
    <m/>
    <m/>
    <n v="1"/>
    <s v="Valauto Lambersart VW"/>
    <s v="VOLKSWAGEN"/>
    <m/>
    <s v="Valauto Lambersart VW"/>
    <n v="905.58"/>
    <n v="3.3063638687064148E-2"/>
    <s v="NON"/>
  </r>
  <r>
    <x v="1"/>
    <s v="C"/>
    <x v="0"/>
    <x v="40"/>
    <d v="2026-01-02T00:00:00"/>
    <m/>
    <m/>
    <m/>
    <m/>
    <m/>
    <n v="0"/>
    <s v="RQLGU"/>
    <n v="525961"/>
    <n v="5961"/>
    <s v="WVGZZZA10TV081870"/>
    <s v="GIGNET MAXENCE"/>
    <s v="T ROC"/>
    <n v="26247.33"/>
    <n v="850"/>
    <n v="27097.33"/>
    <n v="13"/>
    <n v="2473.33"/>
    <n v="95"/>
    <n v="-1816.8"/>
    <n v="561.53"/>
    <n v="2.4228586358877421E-2"/>
    <n v="0"/>
    <n v="-3966.67"/>
    <m/>
    <m/>
    <n v="0.1"/>
    <n v="7.0000000000000007E-2"/>
    <n v="56.152999999999999"/>
    <m/>
    <n v="56.152999999999999"/>
    <s v="VWB"/>
    <n v="30"/>
    <m/>
    <n v="0"/>
    <n v="1"/>
    <m/>
    <m/>
    <n v="0"/>
    <s v="Valauto Roncq"/>
    <s v="VOLKSWAGEN"/>
    <m/>
    <s v="Valauto Roncq VW"/>
    <n v="2473.33"/>
    <n v="9.1275782521746604E-2"/>
    <s v="NON"/>
  </r>
  <r>
    <x v="7"/>
    <s v="C"/>
    <x v="0"/>
    <x v="55"/>
    <d v="2026-05-13T00:00:00"/>
    <m/>
    <m/>
    <m/>
    <m/>
    <m/>
    <n v="0"/>
    <s v="VSGNI"/>
    <n v="525966"/>
    <n v="5966"/>
    <s v="WVGZZZE25TE046468"/>
    <s v="AQUASTAR CONSULTING"/>
    <s v="ID 4"/>
    <n v="37605"/>
    <n v="833.33"/>
    <n v="38438.33"/>
    <n v="28"/>
    <n v="403.99"/>
    <n v="95"/>
    <m/>
    <n v="308.99"/>
    <n v="1.0510081993676625E-2"/>
    <n v="0"/>
    <n v="-432"/>
    <m/>
    <m/>
    <n v="0.1"/>
    <n v="0.1"/>
    <n v="30.899000000000001"/>
    <m/>
    <n v="30.899000000000001"/>
    <s v="VWB"/>
    <n v="0"/>
    <n v="20"/>
    <n v="1"/>
    <n v="1"/>
    <m/>
    <m/>
    <n v="1"/>
    <s v="Valauto Lambersart VW"/>
    <s v="VOLKSWAGEN"/>
    <m/>
    <s v="Sociétés NORD"/>
    <n v="403.99"/>
    <n v="1.0510081993676625E-2"/>
    <s v="NON"/>
  </r>
  <r>
    <x v="1"/>
    <s v="C"/>
    <x v="0"/>
    <x v="32"/>
    <d v="2026-01-09T00:00:00"/>
    <m/>
    <m/>
    <m/>
    <m/>
    <m/>
    <n v="0"/>
    <s v="RQHWI"/>
    <n v="525973"/>
    <n v="5973"/>
    <s v="WVWZZZCD6TW409377"/>
    <s v="CEDRES INDUSTRIES"/>
    <s v="GOLF"/>
    <n v="36791.67"/>
    <n v="1145.8399999999999"/>
    <n v="37937.509999999995"/>
    <n v="9"/>
    <n v="777.88"/>
    <n v="95.01"/>
    <m/>
    <n v="682.87"/>
    <n v="2.0504245007118286E-2"/>
    <n v="0"/>
    <n v="0"/>
    <m/>
    <m/>
    <n v="0.1"/>
    <n v="7.0000000000000007E-2"/>
    <n v="68.287000000000006"/>
    <m/>
    <n v="68.287000000000006"/>
    <s v=""/>
    <n v="0"/>
    <m/>
    <n v="0"/>
    <n v="1"/>
    <m/>
    <m/>
    <n v="0"/>
    <s v="Valauto Roncq"/>
    <s v="VOLKSWAGEN"/>
    <m/>
    <s v="Valauto Roncq VW"/>
    <n v="777.88"/>
    <n v="2.0504245007118286E-2"/>
    <s v="NON"/>
  </r>
  <r>
    <x v="1"/>
    <s v="C"/>
    <x v="0"/>
    <x v="34"/>
    <d v="2026-03-27T00:00:00"/>
    <m/>
    <m/>
    <m/>
    <m/>
    <m/>
    <m/>
    <s v="RQHWI"/>
    <n v="525974"/>
    <n v="5974"/>
    <s v="WVGZZZA27TV038202"/>
    <s v="ROGER MAXIMILIEN"/>
    <s v="T ROC"/>
    <n v="24380.67"/>
    <n v="1141.67"/>
    <n v="25522.339999999997"/>
    <n v="46"/>
    <n v="434.56"/>
    <n v="94.99"/>
    <n v="-190"/>
    <n v="149.57"/>
    <n v="9.582193482259074E-3"/>
    <n v="0"/>
    <n v="-500"/>
    <m/>
    <m/>
    <n v="0.1"/>
    <n v="7.0000000000000007E-2"/>
    <n v="14.957000000000001"/>
    <m/>
    <n v="14.957000000000001"/>
    <s v="VWB"/>
    <n v="30"/>
    <m/>
    <n v="0"/>
    <n v="1"/>
    <m/>
    <m/>
    <n v="0"/>
    <s v="Valauto Roncq"/>
    <s v="VOLKSWAGEN"/>
    <m/>
    <s v="Valauto Roncq VW"/>
    <n v="434.56"/>
    <n v="1.7026651944923549E-2"/>
    <s v="NON"/>
  </r>
  <r>
    <x v="1"/>
    <s v="C"/>
    <x v="0"/>
    <x v="37"/>
    <d v="2026-03-20T00:00:00"/>
    <m/>
    <m/>
    <m/>
    <m/>
    <m/>
    <n v="0"/>
    <s v="RQFST"/>
    <n v="525978"/>
    <n v="5978"/>
    <s v="WVGZZZCT2TW420945"/>
    <s v="ISTYA CONSEIL"/>
    <s v="TIGUAN"/>
    <n v="50738.33"/>
    <n v="8645.83"/>
    <n v="59384.160000000003"/>
    <n v="60"/>
    <n v="1776.45"/>
    <n v="94.99"/>
    <m/>
    <n v="1681.46"/>
    <n v="2.9914542867997121E-2"/>
    <n v="-8288.44"/>
    <n v="0"/>
    <m/>
    <m/>
    <n v="0.13"/>
    <n v="0.13"/>
    <n v="218.58980000000003"/>
    <m/>
    <n v="218.58980000000003"/>
    <s v="VWB"/>
    <m/>
    <n v="50"/>
    <n v="1"/>
    <n v="1"/>
    <m/>
    <m/>
    <n v="1"/>
    <s v="Valauto Roncq"/>
    <s v="VOLKSWAGEN"/>
    <m/>
    <s v="Valauto Roncq VW"/>
    <n v="1776.45"/>
    <n v="2.9914542867997121E-2"/>
    <s v="NON"/>
  </r>
  <r>
    <x v="7"/>
    <s v="C"/>
    <x v="0"/>
    <x v="99"/>
    <d v="2026-05-16T00:00:00"/>
    <m/>
    <m/>
    <m/>
    <s v="x"/>
    <s v="X"/>
    <m/>
    <s v="LTTGU"/>
    <n v="525982"/>
    <n v="5982"/>
    <s v="WVGZZZE20TE047334"/>
    <s v="DECORTE PAULINE"/>
    <s v="ID 4"/>
    <n v="37605"/>
    <n v="2020.84"/>
    <n v="39625.839999999997"/>
    <n v="37"/>
    <n v="1812.14"/>
    <n v="95"/>
    <m/>
    <n v="1717.14"/>
    <n v="4.5731270302408734E-2"/>
    <n v="0"/>
    <n v="-5860"/>
    <m/>
    <m/>
    <n v="0.1"/>
    <n v="0.08"/>
    <n v="171.71400000000003"/>
    <m/>
    <n v="171.71400000000003"/>
    <s v="VWB"/>
    <n v="30"/>
    <m/>
    <n v="0"/>
    <n v="1"/>
    <m/>
    <m/>
    <n v="0"/>
    <s v="Valauto Lambersart VW"/>
    <s v="VOLKSWAGEN"/>
    <m/>
    <s v="Valauto Lambersart VW"/>
    <n v="1812.14"/>
    <n v="4.5731270302408734E-2"/>
    <s v="NON"/>
  </r>
  <r>
    <x v="7"/>
    <s v="C"/>
    <x v="0"/>
    <x v="57"/>
    <d v="2026-04-20T00:00:00"/>
    <m/>
    <m/>
    <m/>
    <m/>
    <m/>
    <n v="0"/>
    <s v="LTNFA"/>
    <n v="525983"/>
    <n v="5983"/>
    <s v="WVWZZZAW1TU032750"/>
    <s v="ROYER AURELIE"/>
    <s v="POLO"/>
    <n v="21605.67"/>
    <n v="1233.33"/>
    <n v="22839"/>
    <n v="16"/>
    <n v="852.81"/>
    <n v="95"/>
    <m/>
    <n v="757.81"/>
    <n v="3.7340076185472214E-2"/>
    <n v="0"/>
    <n v="-2466.67"/>
    <m/>
    <m/>
    <n v="0.13"/>
    <n v="0.13"/>
    <n v="98.515299999999996"/>
    <m/>
    <n v="98.515299999999996"/>
    <s v="VWB"/>
    <n v="30"/>
    <n v="50"/>
    <n v="1"/>
    <n v="1"/>
    <m/>
    <m/>
    <n v="1"/>
    <s v="Valauto Lambersart VW"/>
    <s v="VOLKSWAGEN"/>
    <m/>
    <s v="Valauto Lambersart VW"/>
    <n v="852.81"/>
    <n v="3.7340076185472214E-2"/>
    <s v="NON"/>
  </r>
  <r>
    <x v="7"/>
    <s v="C"/>
    <x v="0"/>
    <x v="78"/>
    <d v="2026-06-25T00:00:00"/>
    <m/>
    <m/>
    <m/>
    <m/>
    <m/>
    <n v="0"/>
    <s v="LTBDU"/>
    <n v="525986"/>
    <n v="5986"/>
    <s v="WVWZZZE11TP078771"/>
    <s v="VELY EDOUARD"/>
    <s v="ID 3"/>
    <n v="32700"/>
    <n v="4325.01"/>
    <n v="37025.01"/>
    <n v="1"/>
    <n v="525.29999999999995"/>
    <n v="95"/>
    <m/>
    <n v="430.29999999999995"/>
    <n v="1.418770717415066E-2"/>
    <n v="0"/>
    <n v="-4166.67"/>
    <m/>
    <m/>
    <n v="7.0000000000000007E-2"/>
    <n v="0.08"/>
    <n v="30.120999999999999"/>
    <m/>
    <n v="30.120999999999999"/>
    <s v="Uca Lease"/>
    <m/>
    <m/>
    <n v="0"/>
    <n v="1"/>
    <m/>
    <m/>
    <n v="0"/>
    <s v="Valauto Lambersart VW"/>
    <s v="VOLKSWAGEN"/>
    <m/>
    <s v="Valauto Lambersart VW"/>
    <n v="525.29999999999995"/>
    <n v="1.418770717415066E-2"/>
    <s v="NON"/>
  </r>
  <r>
    <x v="1"/>
    <s v="C"/>
    <x v="0"/>
    <x v="127"/>
    <d v="2026-01-30T00:00:00"/>
    <m/>
    <m/>
    <m/>
    <m/>
    <m/>
    <m/>
    <s v="RQHWI"/>
    <n v="525987"/>
    <n v="5987"/>
    <s v="WVWZZZAW4TU004571"/>
    <s v="COMBEMALE ANNE"/>
    <s v="POLO"/>
    <n v="20605.669999999998"/>
    <n v="720.83"/>
    <n v="21326.5"/>
    <n v="18"/>
    <n v="777.87"/>
    <n v="95"/>
    <n v="-160"/>
    <n v="522.87"/>
    <n v="2.8971936323353573E-2"/>
    <n v="0"/>
    <n v="-1690.01"/>
    <m/>
    <m/>
    <n v="0.13"/>
    <n v="0.13"/>
    <n v="67.973100000000002"/>
    <m/>
    <n v="67.973100000000002"/>
    <s v="VWB"/>
    <n v="30"/>
    <m/>
    <n v="0"/>
    <n v="1"/>
    <m/>
    <m/>
    <n v="0"/>
    <s v="Valauto Roncq"/>
    <s v="VOLKSWAGEN"/>
    <m/>
    <s v="Valauto Roncq VW"/>
    <n v="777.87"/>
    <n v="3.6474339436850869E-2"/>
    <s v="NON"/>
  </r>
  <r>
    <x v="7"/>
    <s v="C"/>
    <x v="0"/>
    <x v="57"/>
    <d v="2026-04-20T00:00:00"/>
    <m/>
    <m/>
    <m/>
    <m/>
    <m/>
    <n v="0"/>
    <s v="LTBDU"/>
    <n v="525988"/>
    <n v="5988"/>
    <s v="WVGZZZA22TV011036"/>
    <s v="FOUCART BIANCA"/>
    <s v="T ROC"/>
    <n v="27305.67"/>
    <n v="1283.3399999999999"/>
    <n v="28589.01"/>
    <n v="15"/>
    <n v="892.67"/>
    <n v="94.99"/>
    <m/>
    <n v="797.68"/>
    <n v="3.1224236166275083E-2"/>
    <n v="0"/>
    <n v="-1975.95"/>
    <m/>
    <m/>
    <n v="0.1"/>
    <n v="0.13"/>
    <n v="79.768000000000001"/>
    <m/>
    <n v="79.768000000000001"/>
    <s v="VWB"/>
    <n v="30"/>
    <m/>
    <n v="0"/>
    <n v="1"/>
    <m/>
    <m/>
    <n v="0"/>
    <s v="Valauto Lambersart VW"/>
    <s v="VOLKSWAGEN"/>
    <m/>
    <s v="Valauto Lambersart VW"/>
    <n v="892.67"/>
    <n v="3.1224236166275083E-2"/>
    <s v="NON"/>
  </r>
  <r>
    <x v="1"/>
    <s v="C"/>
    <x v="0"/>
    <x v="103"/>
    <d v="2026-01-15T00:00:00"/>
    <m/>
    <m/>
    <m/>
    <m/>
    <m/>
    <n v="0"/>
    <s v="RXNTA"/>
    <n v="525988"/>
    <n v="5988"/>
    <s v="WVWZZZAW4TU010791"/>
    <s v="DA COSTA MARIA JOSE"/>
    <s v="POLO"/>
    <n v="20605.669999999998"/>
    <n v="720.83"/>
    <n v="21326.5"/>
    <n v="1"/>
    <n v="711.53"/>
    <n v="95"/>
    <m/>
    <n v="616.53"/>
    <n v="3.3363655545917054E-2"/>
    <n v="0"/>
    <n v="-1690.01"/>
    <m/>
    <m/>
    <n v="0.13"/>
    <n v="0.1"/>
    <n v="80.148899999999998"/>
    <m/>
    <n v="80.148899999999998"/>
    <s v=""/>
    <n v="30"/>
    <m/>
    <n v="0"/>
    <n v="1"/>
    <m/>
    <m/>
    <n v="0"/>
    <s v="Valauto Roncq"/>
    <s v="VOLKSWAGEN"/>
    <m/>
    <s v="Valauto Roubaix"/>
    <n v="711.53"/>
    <n v="3.3363655545917054E-2"/>
    <s v="NON"/>
  </r>
  <r>
    <x v="1"/>
    <s v="C"/>
    <x v="0"/>
    <x v="11"/>
    <d v="2026-06-05T00:00:00"/>
    <m/>
    <m/>
    <m/>
    <m/>
    <m/>
    <n v="0"/>
    <s v="RQCCL"/>
    <n v="525989"/>
    <n v="5989"/>
    <s v="WVGZZZA23TV111629"/>
    <s v="LAURENT GUILLAUME"/>
    <s v="T ROC"/>
    <n v="27305.67"/>
    <n v="1583.34"/>
    <n v="28889.01"/>
    <n v="16"/>
    <n v="491.67"/>
    <n v="94.99"/>
    <m/>
    <n v="396.68"/>
    <n v="1.7019274803809478E-2"/>
    <n v="0"/>
    <n v="-916.67"/>
    <m/>
    <m/>
    <n v="7.0000000000000007E-2"/>
    <n v="7.0000000000000007E-2"/>
    <n v="27.767600000000002"/>
    <m/>
    <n v="27.767600000000002"/>
    <s v=""/>
    <n v="0"/>
    <m/>
    <n v="0"/>
    <n v="1"/>
    <m/>
    <m/>
    <n v="0"/>
    <s v="Valauto Roncq"/>
    <s v="VOLKSWAGEN"/>
    <m/>
    <s v="Valauto Roncq VW"/>
    <n v="491.67"/>
    <n v="1.7019274803809478E-2"/>
    <s v="NON"/>
  </r>
  <r>
    <x v="1"/>
    <s v="C"/>
    <x v="0"/>
    <x v="87"/>
    <d v="2026-01-30T00:00:00"/>
    <m/>
    <m/>
    <m/>
    <m/>
    <m/>
    <n v="0"/>
    <s v="RQGDI"/>
    <n v="525990"/>
    <n v="5990"/>
    <s v="WVGZZZC11TY037369"/>
    <s v="DELSARTE THEO"/>
    <s v="T CROSS"/>
    <n v="22622.33"/>
    <n v="891.67"/>
    <n v="23514"/>
    <n v="64"/>
    <n v="527.22"/>
    <n v="95"/>
    <m/>
    <n v="432.22"/>
    <n v="2.2421536106149529E-2"/>
    <n v="0"/>
    <n v="-2683.33"/>
    <m/>
    <m/>
    <n v="0.1"/>
    <n v="0.13"/>
    <n v="43.222000000000008"/>
    <m/>
    <n v="43.222000000000008"/>
    <s v="VWB"/>
    <n v="30"/>
    <m/>
    <n v="0"/>
    <n v="1"/>
    <m/>
    <m/>
    <n v="0"/>
    <s v="Valauto Roncq"/>
    <s v="VOLKSWAGEN"/>
    <m/>
    <s v="Valauto Roncq VW"/>
    <n v="527.22"/>
    <n v="2.2421536106149529E-2"/>
    <s v="NON"/>
  </r>
  <r>
    <x v="1"/>
    <s v="C"/>
    <x v="0"/>
    <x v="13"/>
    <d v="2026-02-06T00:00:00"/>
    <m/>
    <m/>
    <m/>
    <m/>
    <m/>
    <n v="0"/>
    <s v="RQHWI"/>
    <n v="525991"/>
    <n v="5991"/>
    <s v="WVGZZZA29TV011258"/>
    <s v="VERSCHAEVER DOMINIQUE"/>
    <s v="T ROC"/>
    <n v="27305.67"/>
    <n v="1141.67"/>
    <n v="28447.339999999997"/>
    <n v="14"/>
    <n v="994.62"/>
    <n v="95"/>
    <m/>
    <n v="899.62"/>
    <n v="3.4963550194851263E-2"/>
    <n v="0"/>
    <n v="-916.67"/>
    <m/>
    <m/>
    <n v="0.1"/>
    <n v="7.0000000000000007E-2"/>
    <n v="89.962000000000003"/>
    <m/>
    <n v="89.962000000000003"/>
    <s v="VWB"/>
    <n v="30"/>
    <n v="50"/>
    <n v="1"/>
    <n v="1"/>
    <m/>
    <m/>
    <n v="1"/>
    <s v="Valauto Roncq"/>
    <s v="VOLKSWAGEN"/>
    <m/>
    <s v="Valauto Roncq VW"/>
    <n v="994.62"/>
    <n v="3.4963550194851263E-2"/>
    <s v="NON"/>
  </r>
  <r>
    <x v="1"/>
    <s v="C"/>
    <x v="0"/>
    <x v="100"/>
    <d v="2026-01-29T00:00:00"/>
    <m/>
    <m/>
    <m/>
    <m/>
    <m/>
    <n v="0"/>
    <s v="RQGDI"/>
    <n v="525992"/>
    <n v="5992"/>
    <s v="WVWZZZAW1TU005743"/>
    <s v="DELLETTE CAROLE"/>
    <s v="POLO"/>
    <n v="22014"/>
    <n v="804.16"/>
    <n v="22818.16"/>
    <n v="90"/>
    <n v="516.27"/>
    <n v="95"/>
    <m/>
    <n v="421.27"/>
    <n v="2.2625400119904496E-2"/>
    <n v="0"/>
    <n v="-1690.01"/>
    <m/>
    <m/>
    <n v="0.1"/>
    <n v="0.13"/>
    <n v="42.127000000000002"/>
    <m/>
    <n v="42.127000000000002"/>
    <s v=""/>
    <n v="30"/>
    <n v="50"/>
    <n v="1"/>
    <n v="1"/>
    <m/>
    <m/>
    <n v="1"/>
    <s v="Valauto Roncq"/>
    <s v="VOLKSWAGEN"/>
    <m/>
    <s v="Valauto Roncq VW"/>
    <n v="516.27"/>
    <n v="2.2625400119904496E-2"/>
    <s v="NON"/>
  </r>
  <r>
    <x v="1"/>
    <s v="C"/>
    <x v="0"/>
    <x v="36"/>
    <d v="2026-02-10T00:00:00"/>
    <m/>
    <m/>
    <m/>
    <m/>
    <m/>
    <n v="0"/>
    <s v="RQTHC"/>
    <n v="525993"/>
    <n v="5993"/>
    <s v="WVGZZZC11TY057458"/>
    <s v="DEVIGNES JEAN LUC"/>
    <s v="T CROSS"/>
    <n v="23872.33"/>
    <n v="1404.17"/>
    <n v="25276.5"/>
    <n v="13"/>
    <n v="923.01"/>
    <n v="95"/>
    <m/>
    <n v="828.01"/>
    <n v="3.6516527209067708E-2"/>
    <n v="0"/>
    <n v="-2641.66"/>
    <m/>
    <m/>
    <n v="7.0000000000000007E-2"/>
    <n v="7.0000000000000007E-2"/>
    <n v="57.960700000000003"/>
    <m/>
    <n v="57.960700000000003"/>
    <s v="VWB"/>
    <m/>
    <m/>
    <n v="0"/>
    <n v="1"/>
    <m/>
    <m/>
    <n v="0"/>
    <s v="Valauto Roncq"/>
    <s v="VOLKSWAGEN"/>
    <m/>
    <s v="Valauto Roncq Skoda"/>
    <n v="923.01"/>
    <n v="3.6516527209067708E-2"/>
    <s v="NON"/>
  </r>
  <r>
    <x v="1"/>
    <s v="C"/>
    <x v="0"/>
    <x v="123"/>
    <d v="2026-03-03T00:00:00"/>
    <m/>
    <m/>
    <m/>
    <m/>
    <m/>
    <n v="0"/>
    <s v="RQFST"/>
    <n v="525994"/>
    <n v="5994"/>
    <s v="WVGZZZA2XTV007798"/>
    <s v="MANCON YVES"/>
    <s v="T ROC"/>
    <n v="34805.67"/>
    <n v="2700.01"/>
    <n v="37505.68"/>
    <n v="35"/>
    <n v="1558.07"/>
    <n v="95"/>
    <m/>
    <n v="1463.07"/>
    <n v="4.1542241068552817E-2"/>
    <n v="-916.67000000000007"/>
    <n v="0"/>
    <m/>
    <m/>
    <n v="0.13"/>
    <n v="0.13"/>
    <n v="190.19909999999999"/>
    <m/>
    <n v="190.19909999999999"/>
    <s v="VWB"/>
    <n v="30"/>
    <n v="50"/>
    <n v="1"/>
    <n v="1"/>
    <m/>
    <m/>
    <n v="1"/>
    <s v="Valauto Roncq"/>
    <s v="VOLKSWAGEN"/>
    <m/>
    <s v="Valauto Roncq VW"/>
    <n v="1558.07"/>
    <n v="4.1542241068552817E-2"/>
    <s v="NON"/>
  </r>
  <r>
    <x v="1"/>
    <s v="C"/>
    <x v="0"/>
    <x v="109"/>
    <d v="2026-04-14T00:00:00"/>
    <m/>
    <m/>
    <m/>
    <m/>
    <m/>
    <m/>
    <s v="RQCCL"/>
    <n v="525995"/>
    <n v="5995"/>
    <s v="WVGZZZC10TY085817"/>
    <s v="LEBON ANNIE"/>
    <s v="T CROSS"/>
    <n v="28389"/>
    <n v="-1225"/>
    <n v="27164"/>
    <n v="12"/>
    <n v="929.81"/>
    <n v="95"/>
    <m/>
    <n v="834.81"/>
    <n v="3.4229494919746722E-2"/>
    <n v="0"/>
    <n v="-2016.66"/>
    <m/>
    <m/>
    <n v="7.0000000000000007E-2"/>
    <n v="7.0000000000000007E-2"/>
    <n v="58.436700000000002"/>
    <m/>
    <n v="58.436700000000002"/>
    <s v="VWB"/>
    <n v="30"/>
    <m/>
    <n v="0"/>
    <n v="1"/>
    <m/>
    <m/>
    <n v="0"/>
    <s v="Valauto Roncq"/>
    <s v="VOLKSWAGEN"/>
    <m/>
    <s v="Valauto Roncq VW"/>
    <n v="929.81"/>
    <n v="3.4229494919746722E-2"/>
    <s v="NON"/>
  </r>
  <r>
    <x v="1"/>
    <s v="C"/>
    <x v="0"/>
    <x v="53"/>
    <d v="2026-02-04T00:00:00"/>
    <m/>
    <m/>
    <m/>
    <m/>
    <m/>
    <n v="0"/>
    <s v="RQLGU"/>
    <n v="525996"/>
    <n v="5996"/>
    <s v="WVGZZZA22TV015281"/>
    <s v="MENDES ROLAND"/>
    <s v="T ROC"/>
    <n v="24380.67"/>
    <n v="808.33"/>
    <n v="25189"/>
    <n v="20"/>
    <n v="640.58000000000004"/>
    <n v="95"/>
    <m/>
    <n v="545.58000000000004"/>
    <n v="2.5430942077891143E-2"/>
    <n v="0"/>
    <n v="-916.67"/>
    <m/>
    <m/>
    <n v="0.1"/>
    <n v="0.13"/>
    <n v="54.558000000000007"/>
    <m/>
    <n v="54.558000000000007"/>
    <s v=""/>
    <n v="30"/>
    <m/>
    <n v="0"/>
    <n v="1"/>
    <m/>
    <m/>
    <n v="0"/>
    <s v="Valauto Roncq"/>
    <s v="VOLKSWAGEN"/>
    <m/>
    <s v="Valauto Roncq VW"/>
    <n v="640.58000000000004"/>
    <n v="2.5430942077891143E-2"/>
    <s v="NON"/>
  </r>
  <r>
    <x v="1"/>
    <s v="C"/>
    <x v="0"/>
    <x v="24"/>
    <d v="2026-02-20T00:00:00"/>
    <m/>
    <m/>
    <m/>
    <m/>
    <m/>
    <m/>
    <s v="RQLGU"/>
    <n v="525997"/>
    <n v="5997"/>
    <s v="WVGZZZA26TV014683"/>
    <s v="VERMEIRE ROMAIN"/>
    <s v="T ROC"/>
    <n v="27305.67"/>
    <n v="1141.67"/>
    <n v="28447.339999999997"/>
    <n v="23"/>
    <n v="586.28"/>
    <n v="95"/>
    <m/>
    <n v="491.28"/>
    <n v="2.0609308286820491E-2"/>
    <n v="0"/>
    <n v="-916.67"/>
    <m/>
    <m/>
    <n v="0.13"/>
    <n v="0.13"/>
    <n v="63.866399999999999"/>
    <m/>
    <n v="63.866399999999999"/>
    <s v="VWB"/>
    <n v="30"/>
    <m/>
    <n v="0"/>
    <n v="1"/>
    <m/>
    <m/>
    <n v="0"/>
    <s v="Valauto Roncq"/>
    <s v="VOLKSWAGEN"/>
    <m/>
    <s v="Valauto Roncq VW"/>
    <n v="586.28"/>
    <n v="2.0609308286820491E-2"/>
    <s v="NON"/>
  </r>
  <r>
    <x v="1"/>
    <s v="C"/>
    <x v="0"/>
    <x v="1"/>
    <d v="2026-01-30T00:00:00"/>
    <m/>
    <m/>
    <m/>
    <m/>
    <m/>
    <n v="0"/>
    <s v="RQLGU"/>
    <n v="525998"/>
    <n v="5998"/>
    <s v="WVGZZZA26TV010262"/>
    <s v="DELCROIX LAURENT"/>
    <s v="T ROC"/>
    <n v="27305.67"/>
    <n v="1141.67"/>
    <n v="28447.339999999997"/>
    <n v="60"/>
    <n v="619.62"/>
    <n v="95"/>
    <m/>
    <n v="524.62"/>
    <n v="2.1781298356893828E-2"/>
    <n v="0"/>
    <n v="-916.67"/>
    <m/>
    <m/>
    <n v="0.13"/>
    <n v="0.13"/>
    <n v="68.200600000000009"/>
    <m/>
    <n v="68.200600000000009"/>
    <s v="VWB"/>
    <n v="30"/>
    <m/>
    <n v="0"/>
    <n v="1"/>
    <m/>
    <m/>
    <n v="0"/>
    <s v="Valauto Roncq"/>
    <s v="VOLKSWAGEN"/>
    <m/>
    <s v="Valauto Roncq VW"/>
    <n v="619.62"/>
    <n v="2.1781298356893828E-2"/>
    <s v="NON"/>
  </r>
  <r>
    <x v="1"/>
    <s v="C"/>
    <x v="0"/>
    <x v="87"/>
    <d v="2026-01-30T00:00:00"/>
    <m/>
    <m/>
    <m/>
    <m/>
    <m/>
    <n v="0"/>
    <s v="RQLGU"/>
    <n v="525999"/>
    <n v="5999"/>
    <s v="WVGZZZC19TY021792"/>
    <s v="HERLIN BENJAMIN"/>
    <s v="T CROSS"/>
    <n v="22622.33"/>
    <n v="858.33"/>
    <n v="23480.660000000003"/>
    <n v="99"/>
    <n v="838.64"/>
    <n v="95"/>
    <m/>
    <n v="743.64"/>
    <n v="3.5716202185117452E-2"/>
    <n v="0"/>
    <n v="-2683.33"/>
    <m/>
    <m/>
    <n v="0.13"/>
    <n v="0.13"/>
    <n v="96.673200000000008"/>
    <m/>
    <n v="96.673200000000008"/>
    <s v="VWB"/>
    <n v="30"/>
    <n v="50"/>
    <n v="1"/>
    <n v="1"/>
    <m/>
    <m/>
    <n v="1"/>
    <s v="Valauto Roncq"/>
    <s v="VOLKSWAGEN"/>
    <m/>
    <s v="Valauto Roncq VW"/>
    <n v="838.64"/>
    <n v="3.5716202185117452E-2"/>
    <s v="NON"/>
  </r>
  <r>
    <x v="7"/>
    <s v="C"/>
    <x v="0"/>
    <x v="112"/>
    <d v="2026-05-15T00:00:00"/>
    <m/>
    <m/>
    <m/>
    <m/>
    <m/>
    <n v="0"/>
    <s v="LTTGU"/>
    <n v="526003"/>
    <n v="6003"/>
    <s v="WVGZZZE20TE048550"/>
    <s v="TOP GUILLAUME"/>
    <s v="ID 4"/>
    <n v="37605"/>
    <n v="2825"/>
    <n v="40430"/>
    <n v="8"/>
    <n v="1782.6"/>
    <n v="95"/>
    <m/>
    <n v="1687.6"/>
    <n v="4.409102151867425E-2"/>
    <n v="0"/>
    <n v="-5860"/>
    <m/>
    <m/>
    <n v="0.08"/>
    <n v="0.08"/>
    <n v="135.00799999999998"/>
    <m/>
    <n v="135.00799999999998"/>
    <s v="VWB"/>
    <n v="30"/>
    <m/>
    <n v="0"/>
    <n v="1"/>
    <m/>
    <m/>
    <n v="0"/>
    <s v="Valauto Lambersart VW"/>
    <s v="VOLKSWAGEN"/>
    <m/>
    <s v="Valauto Lambersart VW"/>
    <n v="1782.6"/>
    <n v="4.409102151867425E-2"/>
    <s v="NON"/>
  </r>
  <r>
    <x v="7"/>
    <s v="C"/>
    <x v="0"/>
    <x v="119"/>
    <d v="2026-06-15T00:00:00"/>
    <m/>
    <m/>
    <m/>
    <m/>
    <m/>
    <n v="0"/>
    <s v="LTBCL"/>
    <n v="526005"/>
    <n v="6005"/>
    <s v="WVGZZZA29TV129214"/>
    <s v="LEBORGNE FRANCK"/>
    <s v="T ROC"/>
    <n v="33555.67"/>
    <n v="2275"/>
    <n v="35830.67"/>
    <n v="3"/>
    <n v="463.87"/>
    <n v="94.99"/>
    <m/>
    <n v="368.88"/>
    <n v="1.2946171534051695E-2"/>
    <n v="0"/>
    <n v="0"/>
    <m/>
    <m/>
    <n v="0.08"/>
    <n v="0.08"/>
    <n v="29.510400000000001"/>
    <m/>
    <n v="29.510400000000001"/>
    <s v=""/>
    <n v="0"/>
    <m/>
    <n v="0"/>
    <n v="1"/>
    <m/>
    <m/>
    <n v="0"/>
    <s v="Valauto Lambersart VW"/>
    <s v="VOLKSWAGEN"/>
    <m/>
    <s v="Valauto Lambersart VW"/>
    <n v="463.87"/>
    <n v="1.2946171534051695E-2"/>
    <s v="NON"/>
  </r>
  <r>
    <x v="7"/>
    <s v="C"/>
    <x v="0"/>
    <x v="86"/>
    <d v="2026-04-27T00:00:00"/>
    <m/>
    <m/>
    <m/>
    <m/>
    <m/>
    <m/>
    <s v="LTBDU"/>
    <n v="526006"/>
    <n v="6006"/>
    <s v="WVGZZZA21TV048854"/>
    <s v="MEZIANI JAMILLA"/>
    <s v="T ROC"/>
    <n v="31472.33"/>
    <n v="2083.34"/>
    <n v="33555.67"/>
    <n v="14"/>
    <n v="668.35"/>
    <n v="95"/>
    <m/>
    <n v="573.35"/>
    <n v="1.991764730073934E-2"/>
    <n v="0"/>
    <n v="-2718.01"/>
    <m/>
    <m/>
    <n v="0.1"/>
    <n v="0.1"/>
    <n v="57.335000000000008"/>
    <m/>
    <n v="57.335000000000008"/>
    <s v=""/>
    <n v="30"/>
    <m/>
    <n v="0"/>
    <n v="1"/>
    <m/>
    <m/>
    <n v="0"/>
    <s v="Valauto Lambersart VW"/>
    <s v="VOLKSWAGEN"/>
    <m/>
    <s v="Valauto Lambersart VW"/>
    <n v="668.35"/>
    <n v="1.991764730073934E-2"/>
    <s v="NON"/>
  </r>
  <r>
    <x v="1"/>
    <s v="C"/>
    <x v="0"/>
    <x v="105"/>
    <d v="2026-05-25T00:00:00"/>
    <m/>
    <m/>
    <m/>
    <m/>
    <m/>
    <n v="0"/>
    <s v="RQCCL"/>
    <n v="526006"/>
    <n v="6006"/>
    <s v="WVGZZZE25TE053128"/>
    <s v="GEUJON  NADIA"/>
    <s v="ID 4"/>
    <n v="37605"/>
    <n v="2537.5"/>
    <n v="40142.5"/>
    <n v="19"/>
    <n v="1931.65"/>
    <n v="95"/>
    <m/>
    <n v="1836.65"/>
    <n v="4.8119823130099028E-2"/>
    <n v="0"/>
    <n v="-5860"/>
    <m/>
    <m/>
    <n v="0.08"/>
    <n v="7.0000000000000007E-2"/>
    <n v="146.93200000000002"/>
    <m/>
    <n v="146.93200000000002"/>
    <s v="VWB"/>
    <n v="30"/>
    <n v="50"/>
    <n v="1"/>
    <n v="1"/>
    <m/>
    <m/>
    <n v="1"/>
    <s v="Valauto Roncq"/>
    <s v="VOLKSWAGEN"/>
    <m/>
    <s v="Valauto Roncq VW"/>
    <n v="1931.65"/>
    <n v="4.8119823130099028E-2"/>
    <s v="NON"/>
  </r>
  <r>
    <x v="7"/>
    <s v="C"/>
    <x v="0"/>
    <x v="30"/>
    <d v="2026-05-06T00:00:00"/>
    <m/>
    <m/>
    <m/>
    <m/>
    <m/>
    <n v="0"/>
    <s v="LTTGU"/>
    <n v="526008"/>
    <n v="6008"/>
    <s v="WVGZZZC14TY079552"/>
    <s v="DEVULDER JEAN MARC"/>
    <s v="T CROSS"/>
    <n v="25139"/>
    <n v="1275.01"/>
    <n v="26414.01"/>
    <n v="27"/>
    <n v="1043.98"/>
    <n v="95"/>
    <m/>
    <n v="948.98"/>
    <n v="3.9523722448806524E-2"/>
    <n v="310"/>
    <n v="-3349.99"/>
    <m/>
    <m/>
    <n v="0.1"/>
    <n v="0.1"/>
    <n v="94.89800000000001"/>
    <m/>
    <n v="94.89800000000001"/>
    <s v=""/>
    <n v="30"/>
    <n v="50"/>
    <n v="1"/>
    <n v="1"/>
    <m/>
    <m/>
    <n v="1"/>
    <s v="Valauto Lambersart VW"/>
    <s v="VOLKSWAGEN"/>
    <m/>
    <s v="Valauto Lambersart VW"/>
    <n v="1043.98"/>
    <n v="3.9523722448806524E-2"/>
    <s v="NON"/>
  </r>
  <r>
    <x v="1"/>
    <s v="C"/>
    <x v="0"/>
    <x v="114"/>
    <d v="2026-03-03T00:00:00"/>
    <m/>
    <m/>
    <m/>
    <m/>
    <m/>
    <n v="0"/>
    <s v="RQHWI"/>
    <n v="526008"/>
    <n v="6008"/>
    <s v="WVGZZZC1XTY059631"/>
    <s v="COUTANT NICOLE"/>
    <s v="T CROSS"/>
    <n v="22622.33"/>
    <n v="608.33000000000004"/>
    <n v="23230.660000000003"/>
    <n v="22"/>
    <n v="1487.8"/>
    <n v="95"/>
    <m/>
    <n v="1392.8"/>
    <n v="6.4044671998126607E-2"/>
    <n v="-3349.99"/>
    <n v="0"/>
    <m/>
    <m/>
    <n v="0.1"/>
    <n v="7.0000000000000007E-2"/>
    <n v="139.28"/>
    <m/>
    <n v="139.28"/>
    <s v="VWB"/>
    <n v="30"/>
    <n v="50"/>
    <n v="1"/>
    <n v="1"/>
    <m/>
    <m/>
    <n v="1"/>
    <s v="Valauto Roncq"/>
    <s v="VOLKSWAGEN"/>
    <m/>
    <s v="Valauto Roncq VW"/>
    <n v="1487.8"/>
    <n v="6.4044671998126607E-2"/>
    <s v="NON"/>
  </r>
  <r>
    <x v="7"/>
    <s v="C"/>
    <x v="0"/>
    <x v="79"/>
    <d v="2026-04-21T00:00:00"/>
    <m/>
    <m/>
    <m/>
    <m/>
    <m/>
    <n v="0"/>
    <s v="LTTGU"/>
    <n v="526009"/>
    <n v="6009"/>
    <s v="WVGZZZE28TE045444"/>
    <s v="BRUNELLE JEAN-CHRISTOPHE"/>
    <s v="ID 4"/>
    <n v="37605"/>
    <n v="3654.16"/>
    <n v="41259.160000000003"/>
    <n v="5"/>
    <n v="2199.27"/>
    <n v="95"/>
    <m/>
    <n v="2104.27"/>
    <n v="5.3303799689571961E-2"/>
    <n v="0"/>
    <n v="-5860"/>
    <m/>
    <m/>
    <n v="0.1"/>
    <n v="0.13"/>
    <n v="210.42700000000002"/>
    <m/>
    <n v="210.42700000000002"/>
    <s v="VWB"/>
    <n v="30"/>
    <m/>
    <n v="0"/>
    <n v="1"/>
    <m/>
    <m/>
    <n v="0"/>
    <s v="Valauto Lambersart VW"/>
    <s v="VOLKSWAGEN"/>
    <m/>
    <s v="Valauto Lambersart VW"/>
    <n v="2199.27"/>
    <n v="5.3303799689571961E-2"/>
    <s v="NON"/>
  </r>
  <r>
    <x v="1"/>
    <s v="C"/>
    <x v="0"/>
    <x v="11"/>
    <d v="2026-06-05T00:00:00"/>
    <m/>
    <m/>
    <m/>
    <m/>
    <m/>
    <n v="0"/>
    <s v="RQCSA"/>
    <n v="526009"/>
    <n v="6009"/>
    <s v="WVWZZZE19TP068280"/>
    <s v="GOBERT ALAIN"/>
    <s v="ID 3"/>
    <n v="28533.33"/>
    <n v="1458.33"/>
    <n v="29991.660000000003"/>
    <n v="22"/>
    <n v="503.91"/>
    <n v="95"/>
    <m/>
    <n v="408.91"/>
    <n v="1.680167086450033E-2"/>
    <n v="0"/>
    <n v="-3666.67"/>
    <m/>
    <m/>
    <n v="7.0000000000000007E-2"/>
    <n v="7.0000000000000007E-2"/>
    <n v="28.623700000000003"/>
    <m/>
    <n v="28.623700000000003"/>
    <s v="VWB"/>
    <m/>
    <m/>
    <n v="0"/>
    <n v="1"/>
    <m/>
    <m/>
    <n v="0"/>
    <s v="Valauto Roncq"/>
    <s v="VOLKSWAGEN"/>
    <m/>
    <s v="Valauto Roncq VW"/>
    <n v="503.91"/>
    <n v="1.680167086450033E-2"/>
    <s v="NON"/>
  </r>
  <r>
    <x v="1"/>
    <s v="C"/>
    <x v="0"/>
    <x v="26"/>
    <d v="2026-02-13T00:00:00"/>
    <m/>
    <m/>
    <m/>
    <m/>
    <m/>
    <m/>
    <s v="RQGDI"/>
    <n v="526015"/>
    <n v="6015"/>
    <s v="WVGZZZC13TY045053"/>
    <s v="BAUMONT YANNICK"/>
    <s v="T CROSS"/>
    <n v="28389"/>
    <n v="-770.83"/>
    <n v="27618.17"/>
    <n v="73"/>
    <n v="1794.93"/>
    <n v="95"/>
    <m/>
    <n v="1699.93"/>
    <n v="6.4990909969777147E-2"/>
    <n v="0"/>
    <n v="-3349.99"/>
    <m/>
    <m/>
    <n v="0.1"/>
    <n v="0.13"/>
    <n v="169.99300000000002"/>
    <m/>
    <n v="169.99300000000002"/>
    <s v="VWB"/>
    <n v="30"/>
    <m/>
    <n v="0"/>
    <n v="1"/>
    <m/>
    <m/>
    <n v="0"/>
    <s v="Valauto Roncq"/>
    <s v="VOLKSWAGEN"/>
    <m/>
    <s v="Valauto Roncq VW"/>
    <n v="1794.93"/>
    <n v="6.4990909969777147E-2"/>
    <s v="NON"/>
  </r>
  <r>
    <x v="1"/>
    <s v="C"/>
    <x v="0"/>
    <x v="24"/>
    <d v="2026-02-20T00:00:00"/>
    <m/>
    <m/>
    <m/>
    <m/>
    <m/>
    <m/>
    <s v="RQLGU"/>
    <n v="526021"/>
    <n v="6021"/>
    <s v="WVGZZZA27TV010089"/>
    <s v="GARDIN TIPHAINE"/>
    <s v="T ROC"/>
    <n v="27305.67"/>
    <n v="1141.67"/>
    <n v="28447.339999999997"/>
    <n v="16"/>
    <n v="663.93"/>
    <n v="95"/>
    <m/>
    <n v="568.92999999999995"/>
    <n v="2.3338913234066876E-2"/>
    <n v="0"/>
    <n v="-3000.81"/>
    <m/>
    <m/>
    <n v="0.13"/>
    <n v="0.13"/>
    <n v="73.960899999999995"/>
    <m/>
    <n v="73.960899999999995"/>
    <s v="VWB"/>
    <n v="30"/>
    <m/>
    <n v="0"/>
    <n v="1"/>
    <m/>
    <m/>
    <n v="0"/>
    <s v="Valauto Roncq"/>
    <s v="VOLKSWAGEN"/>
    <m/>
    <s v="Valauto Roncq VW"/>
    <n v="663.93"/>
    <n v="2.3338913234066876E-2"/>
    <s v="NON"/>
  </r>
  <r>
    <x v="7"/>
    <s v="C"/>
    <x v="0"/>
    <x v="18"/>
    <d v="2026-06-03T00:00:00"/>
    <m/>
    <m/>
    <m/>
    <m/>
    <m/>
    <n v="0"/>
    <s v="LTNFA"/>
    <n v="526021"/>
    <n v="6021"/>
    <s v="WVWZZZAW6TU072595"/>
    <s v="BAFCOP GREGORY"/>
    <s v="POLO"/>
    <n v="23014"/>
    <n v="1162.5"/>
    <n v="24176.5"/>
    <n v="1"/>
    <n v="239.01"/>
    <n v="95"/>
    <m/>
    <n v="144.01"/>
    <n v="9.8860463673401851E-3"/>
    <n v="0"/>
    <n v="0"/>
    <m/>
    <m/>
    <n v="0.1"/>
    <n v="0.08"/>
    <n v="14.401"/>
    <m/>
    <n v="14.401"/>
    <s v="VWB"/>
    <n v="30"/>
    <m/>
    <n v="0"/>
    <n v="1"/>
    <m/>
    <m/>
    <n v="0"/>
    <s v="Valauto Lambersart VW"/>
    <s v="VOLKSWAGEN"/>
    <m/>
    <s v="Valauto Lambersart VW"/>
    <n v="239.01"/>
    <n v="9.8860463673401851E-3"/>
    <s v="NON"/>
  </r>
  <r>
    <x v="7"/>
    <s v="C"/>
    <x v="0"/>
    <x v="3"/>
    <d v="2026-06-30T00:00:00"/>
    <m/>
    <m/>
    <m/>
    <m/>
    <m/>
    <m/>
    <s v="VSFCA"/>
    <n v="526025"/>
    <n v="6025"/>
    <s v="WVGZZZA21TV125660"/>
    <s v="GAVOIS DOMINIQUE ET MARTHE"/>
    <s v="T ROC"/>
    <n v="33555.67"/>
    <n v="1741.67"/>
    <n v="35297.339999999997"/>
    <n v="18"/>
    <n v="1339.43"/>
    <n v="95"/>
    <m/>
    <n v="1244.43"/>
    <n v="3.7947052100809869E-2"/>
    <n v="0"/>
    <n v="-1250"/>
    <m/>
    <m/>
    <n v="0.1"/>
    <n v="0.1"/>
    <n v="124.44300000000001"/>
    <m/>
    <n v="124.44300000000001"/>
    <s v="VWB"/>
    <m/>
    <m/>
    <n v="0"/>
    <n v="1"/>
    <m/>
    <m/>
    <n v="0"/>
    <s v="Valauto Lambersart VW"/>
    <s v="VOLKSWAGEN"/>
    <m/>
    <s v="Sociétés NORD"/>
    <n v="1339.43"/>
    <n v="3.7947052100809869E-2"/>
    <s v="NON"/>
  </r>
  <r>
    <x v="7"/>
    <s v="C"/>
    <x v="0"/>
    <x v="105"/>
    <d v="2026-05-23T00:00:00"/>
    <m/>
    <m/>
    <m/>
    <m/>
    <m/>
    <n v="0"/>
    <s v="LTNFA"/>
    <n v="526026"/>
    <n v="6026"/>
    <s v="WVGZZZA23TV106785"/>
    <s v="AUDITION 59"/>
    <s v="T ROC"/>
    <n v="27305.67"/>
    <n v="2300"/>
    <n v="29605.67"/>
    <n v="6"/>
    <n v="90.45"/>
    <n v="95.01"/>
    <m/>
    <n v="-4.5600000000000023"/>
    <n v="3.0551580153396294E-3"/>
    <n v="0"/>
    <n v="0"/>
    <m/>
    <s v="marge négative"/>
    <m/>
    <n v="0.1"/>
    <n v="0"/>
    <m/>
    <n v="0"/>
    <s v="VWB"/>
    <m/>
    <m/>
    <n v="0"/>
    <n v="1"/>
    <m/>
    <m/>
    <n v="0"/>
    <s v="Valauto Lambersart VW"/>
    <s v="VOLKSWAGEN"/>
    <m/>
    <s v="Valauto Lambersart VW"/>
    <n v="90.45"/>
    <n v="3.0551580153396294E-3"/>
    <s v="NON"/>
  </r>
  <r>
    <x v="7"/>
    <s v="C"/>
    <x v="0"/>
    <x v="88"/>
    <d v="2026-05-26T00:00:00"/>
    <m/>
    <m/>
    <m/>
    <m/>
    <m/>
    <n v="0"/>
    <s v="LTBCL"/>
    <n v="526030"/>
    <n v="6030"/>
    <s v="WVWZZZAW7TU068247"/>
    <s v="TACCONE ARSENE"/>
    <s v="POLO"/>
    <n v="17714"/>
    <n v="533.33000000000004"/>
    <n v="18247.330000000002"/>
    <n v="8"/>
    <n v="104.8"/>
    <n v="94.99"/>
    <m/>
    <n v="9.8100000000000023"/>
    <n v="5.7433060069610178E-3"/>
    <n v="0"/>
    <n v="-1800.01"/>
    <m/>
    <m/>
    <n v="0.08"/>
    <n v="0.08"/>
    <n v="0.78480000000000016"/>
    <m/>
    <n v="0.78480000000000016"/>
    <s v="VWB"/>
    <n v="30"/>
    <m/>
    <n v="0"/>
    <n v="1"/>
    <m/>
    <m/>
    <n v="0"/>
    <s v="Valauto Lambersart VW"/>
    <s v="VOLKSWAGEN"/>
    <m/>
    <s v="Valauto Lambersart VW"/>
    <n v="104.8"/>
    <n v="5.7433060069610178E-3"/>
    <s v="NON"/>
  </r>
  <r>
    <x v="1"/>
    <s v="C"/>
    <x v="0"/>
    <x v="7"/>
    <d v="2026-02-25T00:00:00"/>
    <m/>
    <m/>
    <m/>
    <m/>
    <m/>
    <n v="0"/>
    <s v="RXNTA"/>
    <n v="526036"/>
    <n v="6036"/>
    <s v="WVWZZZAW4TU013884"/>
    <s v="BACHIR CHERIF MOHAMED"/>
    <s v="POLO"/>
    <n v="22014"/>
    <n v="1220.83"/>
    <n v="23234.83"/>
    <n v="96"/>
    <n v="1536.44"/>
    <n v="95"/>
    <m/>
    <n v="1441.44"/>
    <n v="6.6126586680427618E-2"/>
    <n v="0"/>
    <n v="-2315"/>
    <m/>
    <m/>
    <n v="0.13"/>
    <n v="7.0000000000000007E-2"/>
    <n v="187.38720000000001"/>
    <m/>
    <n v="187.38720000000001"/>
    <s v="VWB"/>
    <n v="30"/>
    <m/>
    <n v="0"/>
    <n v="1"/>
    <m/>
    <m/>
    <n v="0"/>
    <s v="Valauto Roncq"/>
    <s v="VOLKSWAGEN"/>
    <m/>
    <s v="Valauto Roubaix"/>
    <n v="1536.44"/>
    <n v="6.6126586680427618E-2"/>
    <s v="NON"/>
  </r>
  <r>
    <x v="1"/>
    <s v="C"/>
    <x v="0"/>
    <x v="93"/>
    <d v="2026-02-26T00:00:00"/>
    <m/>
    <m/>
    <m/>
    <m/>
    <m/>
    <n v="0"/>
    <s v="RQCCL"/>
    <n v="526041"/>
    <n v="6041"/>
    <s v="WVWZZZAW4TU018504"/>
    <s v="DEMERLIER  KEVIN"/>
    <s v="POLO"/>
    <n v="22014"/>
    <n v="816.67"/>
    <n v="22830.67"/>
    <n v="30"/>
    <n v="883.16"/>
    <n v="95"/>
    <m/>
    <n v="788.16"/>
    <n v="3.8683052227551799E-2"/>
    <n v="0"/>
    <n v="-2773.34"/>
    <m/>
    <m/>
    <n v="0.1"/>
    <n v="0.13"/>
    <n v="78.816000000000003"/>
    <m/>
    <n v="78.816000000000003"/>
    <s v="VWB"/>
    <n v="0"/>
    <s v="0"/>
    <n v="1"/>
    <n v="1"/>
    <m/>
    <m/>
    <n v="1"/>
    <s v="Valauto Roncq"/>
    <s v="VOLKSWAGEN"/>
    <m/>
    <s v="Valauto Roncq VW"/>
    <n v="883.16"/>
    <n v="3.8683052227551799E-2"/>
    <s v="NON"/>
  </r>
  <r>
    <x v="7"/>
    <s v="C"/>
    <x v="0"/>
    <x v="14"/>
    <d v="2026-05-28T00:00:00"/>
    <m/>
    <m/>
    <m/>
    <m/>
    <m/>
    <n v="0"/>
    <s v="LTBDU"/>
    <n v="526047"/>
    <n v="6047"/>
    <s v="WVWZZZAW3TU051106"/>
    <s v="BEGHDADI NACERA"/>
    <s v="POLO"/>
    <n v="23014"/>
    <n v="1724.99"/>
    <n v="24738.99"/>
    <n v="8"/>
    <n v="416.74"/>
    <n v="95.01"/>
    <m/>
    <n v="321.73"/>
    <n v="1.6845473481334524E-2"/>
    <n v="0"/>
    <n v="-1690.01"/>
    <m/>
    <m/>
    <n v="0.1"/>
    <n v="0.12"/>
    <n v="32.173000000000002"/>
    <m/>
    <n v="32.173000000000002"/>
    <s v=""/>
    <n v="30"/>
    <n v="50"/>
    <n v="1"/>
    <n v="1"/>
    <m/>
    <m/>
    <n v="1"/>
    <s v="Valauto Lambersart VW"/>
    <s v="VOLKSWAGEN"/>
    <m/>
    <s v="Valauto Lambersart VW"/>
    <n v="416.74"/>
    <n v="1.6845473481334524E-2"/>
    <s v="NON"/>
  </r>
  <r>
    <x v="1"/>
    <s v="C"/>
    <x v="0"/>
    <x v="74"/>
    <d v="2026-03-05T00:00:00"/>
    <m/>
    <m/>
    <m/>
    <m/>
    <m/>
    <n v="0"/>
    <s v="RXNTA"/>
    <n v="526062"/>
    <n v="6062"/>
    <s v="WVWZZZAWXTU017423"/>
    <s v="DESTOMBES CAROLINE"/>
    <s v="POLO"/>
    <n v="20605.669999999998"/>
    <n v="720.83"/>
    <n v="21326.5"/>
    <n v="2"/>
    <n v="598.70000000000005"/>
    <n v="95"/>
    <m/>
    <n v="503.70000000000005"/>
    <n v="2.8073054650317682E-2"/>
    <n v="0"/>
    <n v="-2356.67"/>
    <m/>
    <m/>
    <n v="0.13"/>
    <n v="0.13"/>
    <n v="65.481000000000009"/>
    <m/>
    <n v="65.481000000000009"/>
    <s v=""/>
    <n v="30"/>
    <m/>
    <n v="0"/>
    <n v="1"/>
    <m/>
    <m/>
    <n v="0"/>
    <s v="Valauto Roncq"/>
    <s v="VOLKSWAGEN"/>
    <m/>
    <s v="Valauto Roubaix"/>
    <n v="598.70000000000005"/>
    <n v="2.8073054650317682E-2"/>
    <s v="NON"/>
  </r>
  <r>
    <x v="1"/>
    <s v="NP"/>
    <x v="0"/>
    <x v="11"/>
    <d v="2026-06-05T00:00:00"/>
    <m/>
    <m/>
    <m/>
    <s v="x"/>
    <m/>
    <n v="4600.01"/>
    <s v="RQLGU"/>
    <n v="526064"/>
    <n v="6064"/>
    <s v="WVGZZZE26TE055387"/>
    <s v="FOURNEAU  LUDOVIC"/>
    <s v="ID 4"/>
    <n v="37605"/>
    <n v="833.33"/>
    <n v="38438.33"/>
    <n v="35"/>
    <n v="1145.68"/>
    <n v="95"/>
    <m/>
    <n v="1050.68"/>
    <n v="2.9805665334576192E-2"/>
    <n v="0"/>
    <n v="-5860"/>
    <m/>
    <s v="solde client mq prime CEE à déduire"/>
    <n v="7.0000000000000007E-2"/>
    <n v="7.0000000000000007E-2"/>
    <n v="73.547600000000017"/>
    <m/>
    <n v="73.547600000000017"/>
    <s v="VWB"/>
    <n v="0"/>
    <m/>
    <n v="0"/>
    <n v="1"/>
    <m/>
    <m/>
    <n v="0"/>
    <s v="Valauto Roncq"/>
    <s v="VOLKSWAGEN"/>
    <m/>
    <s v="Valauto Roncq VW"/>
    <n v="1145.68"/>
    <n v="2.9805665334576192E-2"/>
    <s v="NON"/>
  </r>
  <r>
    <x v="1"/>
    <s v="NP"/>
    <x v="0"/>
    <x v="5"/>
    <d v="2026-03-23T00:00:00"/>
    <m/>
    <m/>
    <m/>
    <s v="x"/>
    <m/>
    <n v="-1520.49"/>
    <s v="RQGDI"/>
    <n v="526073"/>
    <n v="6073"/>
    <s v="WVGZZZE28TE023802"/>
    <s v="NYS FREDERIC"/>
    <s v="ID 4"/>
    <n v="33863.33"/>
    <n v="1470.83"/>
    <n v="35334.160000000003"/>
    <n v="76"/>
    <n v="658.57"/>
    <n v="95"/>
    <m/>
    <n v="563.57000000000005"/>
    <n v="1.8638337518141083E-2"/>
    <n v="0"/>
    <n v="-4860"/>
    <m/>
    <s v="solde client demande rbt en att justif prime cee"/>
    <n v="0.1"/>
    <n v="0.13"/>
    <n v="56.357000000000006"/>
    <m/>
    <n v="56.357000000000006"/>
    <s v="VWB"/>
    <n v="30"/>
    <m/>
    <n v="0"/>
    <n v="1"/>
    <m/>
    <m/>
    <n v="0"/>
    <s v="Valauto Roncq"/>
    <s v="VOLKSWAGEN"/>
    <m/>
    <s v="Valauto Roncq VW"/>
    <n v="658.57"/>
    <n v="1.8638337518141083E-2"/>
    <s v="NON"/>
  </r>
  <r>
    <x v="1"/>
    <s v="C"/>
    <x v="0"/>
    <x v="67"/>
    <d v="2026-04-28T00:00:00"/>
    <m/>
    <m/>
    <m/>
    <m/>
    <m/>
    <n v="0"/>
    <s v="RQNBA"/>
    <n v="526076"/>
    <n v="6076"/>
    <s v="WVGZZZCT0TW423052"/>
    <s v="CEDRES INDUSTRIES"/>
    <s v="TIGUAN"/>
    <n v="49321.67"/>
    <n v="1254.17"/>
    <n v="50575.839999999997"/>
    <n v="69"/>
    <n v="805.31"/>
    <n v="95"/>
    <m/>
    <n v="710.31"/>
    <n v="1.5922820065865442E-2"/>
    <n v="0"/>
    <n v="-6541.8"/>
    <m/>
    <m/>
    <n v="0.1"/>
    <n v="0.13"/>
    <n v="71.030999999999992"/>
    <m/>
    <n v="71.030999999999992"/>
    <s v="VWB"/>
    <n v="0"/>
    <m/>
    <n v="0"/>
    <n v="1"/>
    <m/>
    <m/>
    <n v="0"/>
    <s v="Valauto Roncq"/>
    <s v="VOLKSWAGEN"/>
    <m/>
    <s v="Valauto Roncq SEAT"/>
    <n v="805.31"/>
    <n v="1.5922820065865442E-2"/>
    <s v="NON"/>
  </r>
  <r>
    <x v="1"/>
    <s v="C"/>
    <x v="0"/>
    <x v="90"/>
    <d v="2026-04-01T00:00:00"/>
    <m/>
    <m/>
    <m/>
    <m/>
    <m/>
    <n v="0"/>
    <s v="RQCCL"/>
    <n v="526096"/>
    <n v="6096"/>
    <s v="WVWZZZAW8TU033314"/>
    <s v="CLUPPEL  THIBAUT"/>
    <s v="POLO"/>
    <n v="23014"/>
    <n v="58.33"/>
    <n v="23072.33"/>
    <n v="58"/>
    <n v="650.07000000000005"/>
    <n v="95.01"/>
    <m/>
    <n v="555.06000000000006"/>
    <n v="2.817530782543419E-2"/>
    <n v="0"/>
    <n v="-2356.67"/>
    <m/>
    <m/>
    <n v="0.13"/>
    <n v="0.13"/>
    <n v="72.157800000000009"/>
    <m/>
    <n v="72.157800000000009"/>
    <s v="VWB"/>
    <n v="30"/>
    <m/>
    <n v="0"/>
    <n v="1"/>
    <m/>
    <m/>
    <n v="0"/>
    <s v="Valauto Roncq"/>
    <s v="VOLKSWAGEN"/>
    <m/>
    <s v="Valauto Roncq VW"/>
    <n v="650.07000000000005"/>
    <n v="2.817530782543419E-2"/>
    <s v="NON"/>
  </r>
  <r>
    <x v="1"/>
    <s v="NP"/>
    <x v="0"/>
    <x v="47"/>
    <d v="2026-04-30T00:00:00"/>
    <m/>
    <m/>
    <m/>
    <s v="x"/>
    <m/>
    <n v="-1149.1199999999999"/>
    <s v="RQFST"/>
    <n v="526097"/>
    <n v="6097"/>
    <s v="WVWZZZE11TP060478"/>
    <s v="CUVELIER SEBASTIEN"/>
    <s v="ID 3"/>
    <n v="28533.33"/>
    <n v="2100"/>
    <n v="30633.33"/>
    <n v="28"/>
    <n v="1056.42"/>
    <n v="95"/>
    <m/>
    <n v="961.42000000000007"/>
    <n v="3.4485966755817929E-2"/>
    <n v="0"/>
    <n v="-3666.67"/>
    <m/>
    <s v="solde client rbt a mettre sur exabq"/>
    <n v="7.0000000000000007E-2"/>
    <n v="7.0000000000000007E-2"/>
    <n v="67.299400000000006"/>
    <m/>
    <n v="67.299400000000006"/>
    <s v="VWB"/>
    <n v="30"/>
    <n v="50"/>
    <n v="1"/>
    <n v="1"/>
    <m/>
    <m/>
    <n v="1"/>
    <s v="Valauto Roncq"/>
    <s v="VOLKSWAGEN"/>
    <m/>
    <s v="Valauto Roncq VW"/>
    <n v="1056.42"/>
    <n v="3.4485966755817929E-2"/>
    <s v="NON"/>
  </r>
  <r>
    <x v="6"/>
    <s v="C"/>
    <x v="4"/>
    <x v="101"/>
    <d v="2026-03-18T00:00:00"/>
    <m/>
    <m/>
    <m/>
    <m/>
    <m/>
    <n v="0"/>
    <s v="VSRPO"/>
    <n v="526122"/>
    <n v="122"/>
    <s v="WV1ZZZEB7SH052201"/>
    <s v="PROLUM NORD PAS DE CALAIS"/>
    <s v="ID BUZZ"/>
    <n v="49878.1"/>
    <n v="3275"/>
    <n v="53153.1"/>
    <n v="225"/>
    <n v="1290.1600000000001"/>
    <n v="0.9"/>
    <m/>
    <n v="1289.26"/>
    <n v="2.4272525967441224E-2"/>
    <n v="-5838.05"/>
    <n v="-6000"/>
    <m/>
    <m/>
    <n v="0.13"/>
    <n v="0.13"/>
    <n v="167.60380000000001"/>
    <m/>
    <n v="167.60380000000001"/>
    <s v="VWB"/>
    <n v="0"/>
    <n v="20"/>
    <n v="1"/>
    <n v="1"/>
    <m/>
    <m/>
    <n v="1"/>
    <s v="Valauto Hainaut"/>
    <s v="VUL"/>
    <m/>
    <s v="Sociétés NORD"/>
    <n v="1290.1600000000001"/>
    <n v="2.4272525967441224E-2"/>
    <s v="NON"/>
  </r>
  <r>
    <x v="1"/>
    <s v="C"/>
    <x v="0"/>
    <x v="21"/>
    <d v="2026-04-02T00:00:00"/>
    <m/>
    <m/>
    <m/>
    <s v="x"/>
    <s v="X"/>
    <n v="-11475.35"/>
    <s v="RXNTA"/>
    <n v="526167"/>
    <n v="6167"/>
    <s v="WVWZZZE14TP053301"/>
    <s v="VOET JACQUES"/>
    <s v="ID 3"/>
    <n v="32700"/>
    <n v="1533.34"/>
    <n v="34233.339999999997"/>
    <n v="3"/>
    <n v="1468.83"/>
    <n v="94.99"/>
    <m/>
    <n v="1373.84"/>
    <n v="4.2906418129227242E-2"/>
    <n v="0"/>
    <n v="-4083.33"/>
    <m/>
    <s v="solde client vir rbt en attente exabq"/>
    <n v="0.1"/>
    <n v="0.1"/>
    <n v="137.38399999999999"/>
    <m/>
    <n v="137.38399999999999"/>
    <s v="VWB"/>
    <n v="30"/>
    <m/>
    <n v="0"/>
    <n v="1"/>
    <m/>
    <m/>
    <n v="0"/>
    <s v="Valauto Roncq"/>
    <s v="VOLKSWAGEN"/>
    <m/>
    <s v="Valauto Roubaix"/>
    <n v="1468.83"/>
    <n v="4.2906418129227242E-2"/>
    <s v="NON"/>
  </r>
  <r>
    <x v="7"/>
    <s v="C"/>
    <x v="0"/>
    <x v="77"/>
    <d v="2026-06-20T00:00:00"/>
    <m/>
    <m/>
    <m/>
    <m/>
    <m/>
    <m/>
    <s v="LTBDU"/>
    <n v="526266"/>
    <n v="6266"/>
    <s v="WVWZZZE16TP076210"/>
    <s v="MINNECI SEBASTIEN"/>
    <s v="ID 3"/>
    <n v="39366.67"/>
    <n v="5675.01"/>
    <n v="45041.68"/>
    <n v="7"/>
    <n v="792.9"/>
    <n v="95"/>
    <m/>
    <n v="697.9"/>
    <n v="1.7603695066436241E-2"/>
    <n v="0"/>
    <n v="-9366.67"/>
    <m/>
    <m/>
    <n v="0.08"/>
    <n v="0.08"/>
    <n v="55.832000000000001"/>
    <m/>
    <n v="55.832000000000001"/>
    <s v=""/>
    <n v="30"/>
    <m/>
    <n v="0"/>
    <n v="1"/>
    <m/>
    <m/>
    <n v="0"/>
    <s v="Valauto Lambersart VW"/>
    <s v="VOLKSWAGEN"/>
    <m/>
    <s v="Valauto Lambersart VW"/>
    <n v="792.9"/>
    <n v="1.7603695066436241E-2"/>
    <s v="NON"/>
  </r>
  <r>
    <x v="7"/>
    <s v="C"/>
    <x v="0"/>
    <x v="2"/>
    <d v="2026-06-29T00:00:00"/>
    <m/>
    <m/>
    <m/>
    <m/>
    <m/>
    <m/>
    <s v="LTBCL"/>
    <n v="526273"/>
    <n v="6273"/>
    <s v="WVGZZZA23TV130228"/>
    <s v="PETY JULIEN"/>
    <s v="T ROC"/>
    <n v="24380.67"/>
    <n v="891.67"/>
    <n v="25272.339999999997"/>
    <n v="6"/>
    <n v="827.54000000000008"/>
    <n v="95"/>
    <m/>
    <n v="732.54000000000008"/>
    <n v="3.2744890263426349E-2"/>
    <n v="0"/>
    <n v="-1250"/>
    <m/>
    <s v="solde client diff 1er loyer"/>
    <n v="0.1"/>
    <n v="0.1"/>
    <n v="73.254000000000005"/>
    <m/>
    <n v="73.254000000000005"/>
    <s v="VWB"/>
    <m/>
    <n v="50"/>
    <n v="1"/>
    <n v="1"/>
    <m/>
    <m/>
    <n v="1"/>
    <s v="Valauto Lambersart VW"/>
    <s v="VOLKSWAGEN"/>
    <m/>
    <s v="Valauto Lambersart VW"/>
    <n v="827.54000000000008"/>
    <n v="3.2744890263426349E-2"/>
    <s v="NON"/>
  </r>
  <r>
    <x v="1"/>
    <s v="C"/>
    <x v="0"/>
    <x v="71"/>
    <d v="2026-05-29T00:00:00"/>
    <m/>
    <m/>
    <m/>
    <m/>
    <m/>
    <n v="0"/>
    <s v="RQCCL"/>
    <n v="526378"/>
    <n v="6378"/>
    <s v="WVGZZZCT6TW536164"/>
    <s v="DEVOS  MAXIMILIEN"/>
    <s v="TIGUAN"/>
    <n v="37113.33"/>
    <n v="1408.34"/>
    <n v="38521.67"/>
    <n v="105"/>
    <n v="1055.8900000000001"/>
    <n v="95"/>
    <m/>
    <n v="960.8900000000001"/>
    <n v="2.7410286210333045E-2"/>
    <n v="-3900"/>
    <n v="-772"/>
    <m/>
    <m/>
    <n v="0.1"/>
    <n v="0.12"/>
    <n v="96.089000000000013"/>
    <m/>
    <n v="96.089000000000013"/>
    <s v="VWB"/>
    <n v="30"/>
    <n v="50"/>
    <n v="1"/>
    <n v="1"/>
    <m/>
    <m/>
    <n v="1"/>
    <s v="Valauto Roncq"/>
    <s v="VOLKSWAGEN"/>
    <m/>
    <s v="Valauto Roncq VW"/>
    <n v="1055.8900000000001"/>
    <n v="2.7410286210333045E-2"/>
    <s v="NON"/>
  </r>
  <r>
    <x v="6"/>
    <s v="NC"/>
    <x v="5"/>
    <x v="105"/>
    <d v="2026-05-22T00:00:00"/>
    <m/>
    <s v="x"/>
    <m/>
    <s v="x"/>
    <m/>
    <n v="-3000"/>
    <s v="VATDR"/>
    <n v="526490"/>
    <n v="490"/>
    <s v="WAUZZZFU0SN015080"/>
    <s v="TDAF"/>
    <s v="A5"/>
    <n v="45291.67"/>
    <n v="21771.67"/>
    <n v="67063.34"/>
    <n v="517"/>
    <n v="-13097.72"/>
    <n v="108.33"/>
    <m/>
    <n v="-13206.05"/>
    <n v="-0.19530372331589807"/>
    <n v="-5023.8"/>
    <n v="0"/>
    <m/>
    <s v="solde client / marge négative  //  Opé destockage VD  //  Ecart de marge"/>
    <m/>
    <n v="0.12"/>
    <n v="0"/>
    <n v="500"/>
    <n v="500"/>
    <s v=""/>
    <m/>
    <m/>
    <n v="0"/>
    <n v="1"/>
    <m/>
    <m/>
    <n v="0"/>
    <s v="Valauto Hainaut"/>
    <s v="AUDI"/>
    <m/>
    <s v="Valauto Hainaut AUDI"/>
    <n v="-13097.72"/>
    <n v="-0.19530372331589807"/>
    <s v="OUI"/>
  </r>
  <r>
    <x v="6"/>
    <s v="C"/>
    <x v="4"/>
    <x v="35"/>
    <d v="2026-03-12T00:00:00"/>
    <m/>
    <m/>
    <m/>
    <m/>
    <m/>
    <n v="0"/>
    <s v="VANBU"/>
    <n v="526573"/>
    <n v="573"/>
    <s v="WV1ZZZSK4TX055827"/>
    <s v="CLINIQUE VETERINAIRE DES"/>
    <s v="CADDY"/>
    <n v="36052.5"/>
    <n v="2535"/>
    <n v="38587.5"/>
    <n v="16"/>
    <n v="1252.6400000000001"/>
    <n v="95"/>
    <m/>
    <n v="1157.6400000000001"/>
    <n v="3.2462325882734046E-2"/>
    <n v="0"/>
    <n v="0"/>
    <m/>
    <m/>
    <n v="0.1"/>
    <n v="0.1"/>
    <n v="115.76400000000001"/>
    <m/>
    <n v="115.76400000000001"/>
    <s v="Banque"/>
    <m/>
    <m/>
    <n v="0"/>
    <n v="1"/>
    <m/>
    <m/>
    <n v="0"/>
    <s v="Valauto Hainaut"/>
    <s v="VUL"/>
    <m/>
    <s v="Valauto Hainaut VW"/>
    <n v="1252.6400000000001"/>
    <n v="3.2462325882734046E-2"/>
    <s v="NON"/>
  </r>
  <r>
    <x v="1"/>
    <s v="C"/>
    <x v="0"/>
    <x v="65"/>
    <d v="2026-06-29T00:00:00"/>
    <m/>
    <m/>
    <m/>
    <m/>
    <m/>
    <m/>
    <s v="RQEBA"/>
    <n v="526586"/>
    <n v="6586"/>
    <s v="WVWZZZAW4TU069615"/>
    <s v="LIAGRE  CECILE"/>
    <s v="POLO"/>
    <n v="20605.669999999998"/>
    <n v="550"/>
    <n v="21155.67"/>
    <n v="28"/>
    <n v="506.91"/>
    <n v="95"/>
    <m/>
    <n v="411.91"/>
    <n v="2.3960952312075207E-2"/>
    <n v="0"/>
    <n v="-1690.01"/>
    <m/>
    <m/>
    <n v="7.0000000000000007E-2"/>
    <n v="0.12"/>
    <n v="28.833700000000004"/>
    <m/>
    <n v="28.833700000000004"/>
    <s v="VWB"/>
    <n v="30"/>
    <m/>
    <n v="0"/>
    <n v="1"/>
    <m/>
    <m/>
    <n v="0"/>
    <s v="Valauto Roncq"/>
    <s v="VOLKSWAGEN"/>
    <m/>
    <s v="Valauto Roncq VW"/>
    <n v="506.91"/>
    <n v="2.3960952312075207E-2"/>
    <s v="NON"/>
  </r>
  <r>
    <x v="6"/>
    <s v="NP"/>
    <x v="5"/>
    <x v="88"/>
    <d v="2026-05-28T00:00:00"/>
    <m/>
    <m/>
    <m/>
    <s v="x"/>
    <m/>
    <n v="-3583.92"/>
    <s v="VSJTI"/>
    <n v="526605"/>
    <n v="605"/>
    <s v="WAUZZZGFXSA076136"/>
    <s v="CABINET AX COURTAGE"/>
    <s v="Q6 e-tron"/>
    <n v="60958.23"/>
    <n v="13905.01"/>
    <n v="74863.240000000005"/>
    <n v="307"/>
    <n v="2853.33"/>
    <n v="108.33"/>
    <m/>
    <n v="2745"/>
    <n v="3.8113899425138424E-2"/>
    <n v="-15080.9"/>
    <n v="-3000"/>
    <m/>
    <s v="solde client mq 1er loyer  / Challenge vu MEL"/>
    <m/>
    <n v="0.13"/>
    <n v="0"/>
    <n v="800"/>
    <n v="800"/>
    <s v="VWB"/>
    <m/>
    <n v="20"/>
    <n v="1"/>
    <n v="1"/>
    <m/>
    <m/>
    <n v="1"/>
    <s v="Valauto Hainaut"/>
    <s v="AUDI"/>
    <m/>
    <s v="Sociétés EST"/>
    <n v="2853.33"/>
    <n v="3.8113899425138424E-2"/>
    <s v="NON"/>
  </r>
  <r>
    <x v="6"/>
    <s v="NP"/>
    <x v="4"/>
    <x v="91"/>
    <d v="2026-05-22T00:00:00"/>
    <m/>
    <m/>
    <m/>
    <s v="x"/>
    <m/>
    <n v="2767.16"/>
    <s v="LTMEL"/>
    <n v="526681"/>
    <n v="681"/>
    <s v="WV1ZZZSK2TX074196"/>
    <s v="ARVAL SERVICE LEASE"/>
    <s v="CADDY"/>
    <n v="36812.5"/>
    <n v="0"/>
    <n v="36812.5"/>
    <n v="38"/>
    <n v="831.24"/>
    <n v="95"/>
    <m/>
    <n v="736.24"/>
    <n v="2.2580373514431238E-2"/>
    <n v="0"/>
    <n v="0"/>
    <m/>
    <s v="ok vn payé "/>
    <m/>
    <n v="0"/>
    <n v="0"/>
    <m/>
    <n v="0"/>
    <s v=""/>
    <n v="1"/>
    <s v="0"/>
    <n v="1"/>
    <n v="1"/>
    <m/>
    <m/>
    <n v="1"/>
    <s v="Valauto Hainaut"/>
    <s v="VUL"/>
    <m/>
    <s v="Sociétés NORD"/>
    <n v="831.24"/>
    <n v="2.2580373514431238E-2"/>
    <s v="NON"/>
  </r>
  <r>
    <x v="5"/>
    <s v="C"/>
    <x v="2"/>
    <x v="123"/>
    <d v="2026-03-02T00:00:00"/>
    <m/>
    <m/>
    <m/>
    <m/>
    <m/>
    <n v="0"/>
    <s v="CAEBR"/>
    <n v="527464"/>
    <n v="464"/>
    <s v="TMBEP6PJ3T4032408"/>
    <s v="MIROIR CHANEL"/>
    <s v="FABIA"/>
    <n v="19241.669999999998"/>
    <n v="616.66"/>
    <n v="19858.329999999998"/>
    <n v="4"/>
    <n v="1052.75"/>
    <n v="35"/>
    <m/>
    <n v="1017.75"/>
    <n v="5.3013017710955561E-2"/>
    <n v="-2550"/>
    <n v="0"/>
    <m/>
    <m/>
    <n v="0.13"/>
    <n v="0.13"/>
    <n v="132.3075"/>
    <m/>
    <n v="132.3075"/>
    <s v="VWB"/>
    <n v="0"/>
    <n v="100"/>
    <n v="1"/>
    <n v="1"/>
    <m/>
    <m/>
    <n v="1"/>
    <s v="Valauto Cambrai"/>
    <s v="SKODA"/>
    <m/>
    <s v="Valauto Cambrai"/>
    <n v="1052.75"/>
    <n v="5.3013017710955561E-2"/>
    <s v="NON"/>
  </r>
  <r>
    <x v="5"/>
    <s v="C"/>
    <x v="0"/>
    <x v="58"/>
    <d v="2026-02-18T00:00:00"/>
    <m/>
    <m/>
    <m/>
    <m/>
    <m/>
    <n v="0"/>
    <s v="VSJTI"/>
    <n v="527919"/>
    <n v="919"/>
    <s v="WVWZZZAW2TU042168"/>
    <s v="SCH AUTOMOBILES - CPTE"/>
    <s v="POLO"/>
    <n v="24705.67"/>
    <n v="791.66"/>
    <n v="25497.329999999998"/>
    <n v="7"/>
    <n v="388.1"/>
    <n v="95"/>
    <m/>
    <n v="293.10000000000002"/>
    <n v="1.5221201592480469E-2"/>
    <n v="0"/>
    <n v="0"/>
    <m/>
    <m/>
    <n v="0.1"/>
    <n v="0.1"/>
    <n v="29.310000000000002"/>
    <m/>
    <n v="29.310000000000002"/>
    <s v=""/>
    <m/>
    <n v="20"/>
    <n v="1"/>
    <n v="1"/>
    <m/>
    <m/>
    <n v="1"/>
    <s v="Valauto Cambrai"/>
    <s v="VOLKSWAGEN"/>
    <m/>
    <s v="Sociétés EST"/>
    <n v="388.1"/>
    <n v="1.5221201592480469E-2"/>
    <s v="NON"/>
  </r>
  <r>
    <x v="7"/>
    <s v="C"/>
    <x v="0"/>
    <x v="19"/>
    <d v="2026-01-02T00:00:00"/>
    <m/>
    <m/>
    <m/>
    <m/>
    <m/>
    <n v="0"/>
    <s v="AREAZ"/>
    <n v="527967"/>
    <n v="7967"/>
    <s v="WVGZZZCS7RY078395"/>
    <s v="MOUTON FLORENCE"/>
    <s v="TAIGO"/>
    <n v="24822.33"/>
    <n v="1016.67"/>
    <n v="25839"/>
    <n v="576"/>
    <n v="-3415.19"/>
    <n v="95"/>
    <m/>
    <n v="-3510.19"/>
    <n v="-0.13217191067765779"/>
    <n v="0"/>
    <n v="0"/>
    <m/>
    <s v="marge négative  //  Animation VD Noel"/>
    <m/>
    <n v="0.13"/>
    <n v="0"/>
    <n v="200"/>
    <n v="200"/>
    <s v=""/>
    <m/>
    <n v="50"/>
    <n v="1"/>
    <n v="1"/>
    <m/>
    <m/>
    <n v="1"/>
    <s v="Valauto Lambersart VW"/>
    <s v="VOLKSWAGEN"/>
    <m/>
    <s v="Valauto Arras"/>
    <n v="-3415.19"/>
    <n v="-0.13217191067765779"/>
    <s v="OUI"/>
  </r>
  <r>
    <x v="7"/>
    <s v="C"/>
    <x v="0"/>
    <x v="50"/>
    <d v="2026-01-21T00:00:00"/>
    <m/>
    <m/>
    <m/>
    <m/>
    <m/>
    <m/>
    <s v="RQGDI"/>
    <n v="528190"/>
    <n v="8190"/>
    <s v="WVGZZZE24RP506605"/>
    <s v="NEXTOO"/>
    <s v="ID 5"/>
    <n v="41363.33"/>
    <n v="2979.17"/>
    <n v="44342.5"/>
    <n v="608"/>
    <n v="-2942.83"/>
    <n v="95"/>
    <m/>
    <n v="-3037.83"/>
    <n v="-6.6365901787224443E-2"/>
    <n v="-3688.84"/>
    <n v="0"/>
    <m/>
    <s v="marge négative  //  Challenge  //  PO le 15/01/2026 et livraison le 21/01/2026"/>
    <m/>
    <n v="0.13"/>
    <n v="0"/>
    <n v="400"/>
    <n v="400"/>
    <s v="VWB"/>
    <n v="30"/>
    <m/>
    <n v="0"/>
    <n v="1"/>
    <m/>
    <m/>
    <n v="0"/>
    <s v="Valauto Lambersart VW"/>
    <s v="VOLKSWAGEN"/>
    <m/>
    <s v="Valauto Roncq VW"/>
    <n v="-2942.83"/>
    <n v="-6.6365901787224443E-2"/>
    <s v="OUI"/>
  </r>
  <r>
    <x v="7"/>
    <s v="C"/>
    <x v="0"/>
    <x v="50"/>
    <d v="2026-01-21T00:00:00"/>
    <m/>
    <m/>
    <m/>
    <m/>
    <m/>
    <n v="0"/>
    <s v="LTBCL"/>
    <n v="528201"/>
    <n v="8201"/>
    <s v="WVGZZZ5N6RM162996"/>
    <s v="COVIAUX FRANCOIS ET VANESSA"/>
    <s v="TIGUAN"/>
    <n v="46125"/>
    <n v="1541.66"/>
    <n v="47666.66"/>
    <n v="424"/>
    <n v="-4358.5600000000004"/>
    <n v="95"/>
    <m/>
    <n v="-4453.5600000000004"/>
    <n v="-9.1438334466899931E-2"/>
    <n v="-6196.67"/>
    <n v="0"/>
    <m/>
    <s v="Marge négative  //  Forfait VD"/>
    <m/>
    <n v="0.13"/>
    <n v="0"/>
    <n v="500"/>
    <n v="500"/>
    <s v=""/>
    <m/>
    <m/>
    <n v="0"/>
    <n v="1"/>
    <m/>
    <m/>
    <n v="0"/>
    <s v="Valauto Lambersart VW"/>
    <s v="VOLKSWAGEN"/>
    <m/>
    <s v="Valauto Lambersart VW"/>
    <n v="-4358.5600000000004"/>
    <n v="-9.1438334466899931E-2"/>
    <s v="OUI"/>
  </r>
  <r>
    <x v="7"/>
    <s v="NP"/>
    <x v="0"/>
    <x v="102"/>
    <d v="2026-05-22T00:00:00"/>
    <m/>
    <m/>
    <m/>
    <s v="x"/>
    <m/>
    <n v="28808.6"/>
    <s v="VSGNI"/>
    <n v="528597"/>
    <n v="8597"/>
    <s v="WVWZZZCD2TW019229"/>
    <s v="GTS"/>
    <s v="GOLF"/>
    <n v="29225"/>
    <n v="666.67"/>
    <n v="29891.67"/>
    <n v="35"/>
    <n v="1394.92"/>
    <n v="95"/>
    <m/>
    <n v="1299.92"/>
    <n v="4.6665843694915679E-2"/>
    <n v="0"/>
    <n v="0"/>
    <m/>
    <s v="ok vn payé"/>
    <n v="0.1"/>
    <n v="0.1"/>
    <n v="129.99200000000002"/>
    <m/>
    <n v="129.99200000000002"/>
    <s v="VWB"/>
    <n v="0"/>
    <n v="20"/>
    <n v="1"/>
    <n v="1"/>
    <m/>
    <m/>
    <n v="1"/>
    <s v="Valauto Lambersart VW"/>
    <s v="VOLKSWAGEN"/>
    <m/>
    <s v="Sociétés NORD"/>
    <n v="1394.92"/>
    <n v="4.6665843694915679E-2"/>
    <s v="NON"/>
  </r>
  <r>
    <x v="7"/>
    <s v="C"/>
    <x v="0"/>
    <x v="74"/>
    <d v="2026-03-07T00:00:00"/>
    <m/>
    <m/>
    <m/>
    <m/>
    <m/>
    <n v="0"/>
    <s v="LTBCL"/>
    <n v="528601"/>
    <n v="8601"/>
    <s v="WVWZZZCDXTW196532"/>
    <s v="FENEZ FRANK"/>
    <s v="GOLF"/>
    <n v="29708.33"/>
    <n v="779.17"/>
    <n v="30487.5"/>
    <n v="77"/>
    <n v="1693.87"/>
    <n v="95"/>
    <m/>
    <n v="1598.87"/>
    <n v="5.5559491594915945E-2"/>
    <n v="0"/>
    <n v="0"/>
    <m/>
    <m/>
    <n v="0.1"/>
    <n v="0.1"/>
    <n v="159.887"/>
    <m/>
    <n v="159.887"/>
    <s v="VWB"/>
    <n v="30"/>
    <m/>
    <n v="0"/>
    <n v="1"/>
    <m/>
    <m/>
    <n v="0"/>
    <s v="Valauto Lambersart VW"/>
    <s v="VOLKSWAGEN"/>
    <m/>
    <s v="Valauto Lambersart VW"/>
    <n v="1693.87"/>
    <n v="5.5559491594915945E-2"/>
    <s v="NON"/>
  </r>
  <r>
    <x v="7"/>
    <s v="C"/>
    <x v="0"/>
    <x v="39"/>
    <d v="2026-01-09T00:00:00"/>
    <m/>
    <m/>
    <m/>
    <m/>
    <m/>
    <n v="0"/>
    <s v="VSGNI"/>
    <n v="528693"/>
    <n v="8693"/>
    <s v="WVWZZZCD4TW413492"/>
    <s v="TANAMAN"/>
    <s v="GOLF"/>
    <n v="36791.67"/>
    <n v="995.84"/>
    <n v="37787.509999999995"/>
    <n v="21"/>
    <n v="907.43"/>
    <n v="95"/>
    <m/>
    <n v="812.43"/>
    <n v="2.4014019447166541E-2"/>
    <n v="0"/>
    <n v="0"/>
    <m/>
    <m/>
    <n v="0.1"/>
    <n v="0.1"/>
    <n v="81.242999999999995"/>
    <m/>
    <n v="81.242999999999995"/>
    <s v="VWB"/>
    <m/>
    <n v="20"/>
    <n v="1"/>
    <n v="1"/>
    <m/>
    <m/>
    <n v="1"/>
    <s v="Valauto Lambersart VW"/>
    <s v="VOLKSWAGEN"/>
    <m/>
    <s v="Sociétés NORD"/>
    <n v="907.43"/>
    <n v="2.4014019447166541E-2"/>
    <s v="NON"/>
  </r>
  <r>
    <x v="7"/>
    <s v="C"/>
    <x v="0"/>
    <x v="15"/>
    <d v="2026-04-09T00:00:00"/>
    <m/>
    <m/>
    <m/>
    <m/>
    <m/>
    <n v="0"/>
    <s v="VSGNI"/>
    <n v="528694"/>
    <n v="8694"/>
    <s v="WVWZZZCD7TW417519"/>
    <s v="ADF AMBULANCES"/>
    <s v="GOLF"/>
    <n v="40541.67"/>
    <n v="1675.01"/>
    <n v="42216.68"/>
    <n v="13"/>
    <n v="541.66"/>
    <n v="95"/>
    <m/>
    <n v="446.65999999999997"/>
    <n v="1.2830473642171766E-2"/>
    <n v="0"/>
    <n v="0"/>
    <m/>
    <m/>
    <n v="0.1"/>
    <n v="0.1"/>
    <n v="44.665999999999997"/>
    <m/>
    <n v="44.665999999999997"/>
    <s v=""/>
    <m/>
    <m/>
    <n v="0"/>
    <n v="1"/>
    <m/>
    <m/>
    <n v="0"/>
    <s v="Valauto Lambersart VW"/>
    <s v="VOLKSWAGEN"/>
    <m/>
    <s v="Sociétés NORD"/>
    <n v="541.66"/>
    <n v="1.2830473642171766E-2"/>
    <s v="NON"/>
  </r>
  <r>
    <x v="7"/>
    <s v="C"/>
    <x v="0"/>
    <x v="56"/>
    <d v="2026-03-20T00:00:00"/>
    <m/>
    <m/>
    <m/>
    <m/>
    <m/>
    <n v="497222.98"/>
    <s v="LTMEL"/>
    <n v="528718"/>
    <n v="8718"/>
    <s v="WVWZZZCD8TW232394"/>
    <s v="DLM - CPTE"/>
    <s v="GOLF"/>
    <n v="33458.33"/>
    <n v="-666.66"/>
    <n v="32791.67"/>
    <n v="5"/>
    <n v="1078.76"/>
    <n v="95"/>
    <m/>
    <n v="983.76"/>
    <n v="3.2897379120977982E-2"/>
    <n v="0"/>
    <n v="-2295.42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1078.76"/>
    <n v="3.2897379120977982E-2"/>
    <s v="NON"/>
  </r>
  <r>
    <x v="7"/>
    <s v="C"/>
    <x v="0"/>
    <x v="4"/>
    <d v="2026-05-15T00:00:00"/>
    <m/>
    <m/>
    <m/>
    <m/>
    <m/>
    <n v="40568.42"/>
    <s v="LTMEL"/>
    <n v="528794"/>
    <n v="8794"/>
    <s v="WVWZZZCD8TW418095"/>
    <s v="PARTNER SYSTEMES - CPTE"/>
    <s v="GOLF"/>
    <n v="44708.33"/>
    <n v="970.83"/>
    <n v="45679.16"/>
    <n v="28"/>
    <n v="1009.08"/>
    <n v="95"/>
    <m/>
    <n v="914.08"/>
    <n v="2.209059886390205E-2"/>
    <n v="0"/>
    <n v="0"/>
    <m/>
    <m/>
    <m/>
    <n v="0"/>
    <n v="0"/>
    <m/>
    <n v="0"/>
    <s v="Banque"/>
    <n v="1"/>
    <s v="0"/>
    <n v="1"/>
    <n v="1"/>
    <m/>
    <m/>
    <n v="1"/>
    <s v="Valauto Lambersart VW"/>
    <s v="VOLKSWAGEN"/>
    <m/>
    <s v="Sociétés NORD"/>
    <n v="1009.08"/>
    <n v="2.209059886390205E-2"/>
    <s v="NON"/>
  </r>
  <r>
    <x v="7"/>
    <s v="C"/>
    <x v="0"/>
    <x v="90"/>
    <d v="2026-04-01T00:00:00"/>
    <m/>
    <m/>
    <m/>
    <m/>
    <m/>
    <n v="0"/>
    <s v="VSRPO"/>
    <n v="528795"/>
    <n v="8795"/>
    <s v="WVWZZZCD6TW019069"/>
    <s v="K-H GLOBAL SECURITY"/>
    <s v="GOLF"/>
    <n v="29708.33"/>
    <n v="500"/>
    <n v="30208.33"/>
    <n v="13"/>
    <n v="699.17"/>
    <n v="95"/>
    <m/>
    <n v="604.16999999999996"/>
    <n v="2.3144940484958947E-2"/>
    <n v="0"/>
    <n v="0"/>
    <m/>
    <m/>
    <n v="0.1"/>
    <n v="0.1"/>
    <n v="60.417000000000002"/>
    <m/>
    <n v="60.417000000000002"/>
    <s v="VWB"/>
    <m/>
    <n v="20"/>
    <n v="1"/>
    <n v="1"/>
    <m/>
    <m/>
    <n v="1"/>
    <s v="Valauto Lambersart VW"/>
    <s v="VOLKSWAGEN"/>
    <m/>
    <s v="Sociétés NORD"/>
    <n v="699.17"/>
    <n v="2.3144940484958947E-2"/>
    <s v="NON"/>
  </r>
  <r>
    <x v="7"/>
    <s v="C"/>
    <x v="0"/>
    <x v="2"/>
    <d v="2026-06-27T00:00:00"/>
    <m/>
    <m/>
    <m/>
    <m/>
    <m/>
    <m/>
    <s v="ASLME"/>
    <n v="528821"/>
    <n v="8821"/>
    <s v="WVWZZZAW8RU078827"/>
    <s v="CREPIN MARIE-PIERRE ET XAVIER"/>
    <s v="POLO"/>
    <n v="21176.5"/>
    <n v="1358.34"/>
    <n v="22534.84"/>
    <n v="605"/>
    <n v="-1395.24"/>
    <n v="95"/>
    <m/>
    <n v="-1490.24"/>
    <n v="-6.1914795046248389E-2"/>
    <n v="-3154.87"/>
    <n v="0"/>
    <m/>
    <s v="marge négative  //  1/2 forfait"/>
    <m/>
    <n v="0.12"/>
    <n v="0"/>
    <n v="75"/>
    <n v="75"/>
    <s v=""/>
    <n v="30"/>
    <m/>
    <n v="0"/>
    <n v="1"/>
    <m/>
    <m/>
    <n v="0"/>
    <s v="Valauto Lambersart VW"/>
    <s v="VOLKSWAGEN"/>
    <m/>
    <s v="Val de Lys "/>
    <n v="-1395.24"/>
    <n v="-6.1914795046248389E-2"/>
    <s v="OUI"/>
  </r>
  <r>
    <x v="7"/>
    <s v="C"/>
    <x v="2"/>
    <x v="40"/>
    <d v="2026-01-08T00:00:00"/>
    <m/>
    <m/>
    <m/>
    <m/>
    <m/>
    <n v="0"/>
    <s v="VSRPO"/>
    <n v="528826"/>
    <n v="8826"/>
    <s v="TMBJR8NX2TY030010"/>
    <s v="DEN HARTOGH FRANCE"/>
    <s v="OCTAVIA"/>
    <n v="29925"/>
    <n v="1241.67"/>
    <n v="31166.67"/>
    <n v="87"/>
    <n v="658.33"/>
    <n v="35"/>
    <m/>
    <n v="623.33000000000004"/>
    <n v="2.1122885441402631E-2"/>
    <n v="0"/>
    <n v="0"/>
    <m/>
    <m/>
    <n v="0.1"/>
    <n v="0.1"/>
    <n v="62.333000000000006"/>
    <m/>
    <n v="62.333000000000006"/>
    <s v="VWB"/>
    <n v="0"/>
    <n v="20"/>
    <n v="1"/>
    <n v="1"/>
    <m/>
    <m/>
    <n v="1"/>
    <s v="Valauto Lambersart VW"/>
    <s v="SKODA"/>
    <m/>
    <s v="Sociétés NORD"/>
    <n v="658.33"/>
    <n v="2.1122885441402631E-2"/>
    <s v="NON"/>
  </r>
  <r>
    <x v="7"/>
    <s v="NC"/>
    <x v="2"/>
    <x v="38"/>
    <d v="2026-04-13T00:00:00"/>
    <m/>
    <m/>
    <s v="x"/>
    <m/>
    <m/>
    <m/>
    <s v="VSGNI"/>
    <n v="528837"/>
    <n v="8837"/>
    <s v="TMBJA8NX3TY086450"/>
    <s v="INTERNATIONAL BEERS AND"/>
    <s v="OCTAVIA"/>
    <n v="28041.67"/>
    <n v="3008.33"/>
    <n v="31050"/>
    <n v="21"/>
    <n v="773.29"/>
    <n v="35.01"/>
    <m/>
    <n v="738.28"/>
    <n v="2.4904669887278581E-2"/>
    <n v="0"/>
    <n v="-316"/>
    <m/>
    <s v="Justif non valide"/>
    <n v="0.1"/>
    <n v="0.1"/>
    <n v="73.828000000000003"/>
    <m/>
    <n v="73.828000000000003"/>
    <s v="VWB"/>
    <n v="0"/>
    <n v="20"/>
    <n v="1"/>
    <n v="1"/>
    <m/>
    <m/>
    <n v="1"/>
    <s v="Valauto Lambersart VW"/>
    <s v="SKODA"/>
    <m/>
    <s v="Sociétés NORD"/>
    <n v="773.29"/>
    <n v="2.4904669887278581E-2"/>
    <s v="NON"/>
  </r>
  <r>
    <x v="7"/>
    <s v="C"/>
    <x v="2"/>
    <x v="98"/>
    <d v="2026-05-04T00:00:00"/>
    <m/>
    <m/>
    <m/>
    <m/>
    <m/>
    <m/>
    <s v="VSGNI"/>
    <n v="528839"/>
    <n v="8839"/>
    <s v="TMBJA8NX0TY092402"/>
    <s v="INTERNATIONAL BEERS AND"/>
    <s v="OCTAVIA"/>
    <n v="28041.67"/>
    <n v="3008.33"/>
    <n v="31050"/>
    <n v="29"/>
    <n v="767.78"/>
    <n v="35"/>
    <m/>
    <n v="732.78"/>
    <n v="2.472721417069243E-2"/>
    <n v="0"/>
    <n v="-310.5"/>
    <m/>
    <m/>
    <n v="0.1"/>
    <n v="0.1"/>
    <n v="73.278000000000006"/>
    <m/>
    <n v="73.278000000000006"/>
    <s v="VWB"/>
    <n v="0"/>
    <n v="20"/>
    <n v="1"/>
    <n v="1"/>
    <m/>
    <m/>
    <n v="1"/>
    <s v="Valauto Lambersart VW"/>
    <s v="SKODA"/>
    <m/>
    <s v="Sociétés NORD"/>
    <n v="767.78"/>
    <n v="2.472721417069243E-2"/>
    <s v="NON"/>
  </r>
  <r>
    <x v="7"/>
    <s v="C"/>
    <x v="0"/>
    <x v="28"/>
    <d v="2026-06-19T00:00:00"/>
    <m/>
    <m/>
    <m/>
    <m/>
    <m/>
    <m/>
    <s v="RQEBA"/>
    <n v="528853"/>
    <n v="8853"/>
    <s v="WVWZZZAW9SU044238"/>
    <s v="DUJARDIN ANNE"/>
    <s v="POLO"/>
    <n v="22589"/>
    <n v="1779.17"/>
    <n v="24368.17"/>
    <n v="387"/>
    <n v="-2495.27"/>
    <n v="95"/>
    <m/>
    <n v="-2590.27"/>
    <n v="-0.1023987439352237"/>
    <n v="0"/>
    <n v="-487.36"/>
    <m/>
    <s v="marge négative  //  0 prime demandée"/>
    <m/>
    <n v="0.12"/>
    <n v="0"/>
    <n v="75"/>
    <n v="75"/>
    <s v=""/>
    <n v="30"/>
    <m/>
    <n v="0"/>
    <n v="1"/>
    <m/>
    <m/>
    <n v="0"/>
    <s v="Valauto Lambersart VW"/>
    <s v="VOLKSWAGEN"/>
    <m/>
    <s v="Valauto Roncq VW"/>
    <n v="-2495.27"/>
    <n v="-0.1023987439352237"/>
    <s v="OUI"/>
  </r>
  <r>
    <x v="7"/>
    <s v="C"/>
    <x v="2"/>
    <x v="59"/>
    <d v="2026-03-23T00:00:00"/>
    <m/>
    <m/>
    <m/>
    <s v="x"/>
    <s v="X"/>
    <n v="-96"/>
    <s v="VSGNI"/>
    <n v="528863"/>
    <n v="8863"/>
    <s v="TMBJR7NU6T5060869"/>
    <s v="NECC NORD EXPERTISE COMPTABLE"/>
    <s v="KAROQ"/>
    <n v="36350"/>
    <n v="250"/>
    <n v="36600"/>
    <n v="21"/>
    <n v="1133"/>
    <n v="35"/>
    <m/>
    <n v="1098"/>
    <n v="3.0956284153005463E-2"/>
    <n v="0"/>
    <n v="0"/>
    <m/>
    <s v="ok vn payé / solde client doublon rgt RANC"/>
    <n v="0.1"/>
    <n v="0.1"/>
    <n v="109.80000000000001"/>
    <m/>
    <n v="109.80000000000001"/>
    <s v="VWB"/>
    <n v="0"/>
    <n v="20"/>
    <n v="1"/>
    <n v="1"/>
    <m/>
    <m/>
    <n v="1"/>
    <s v="Valauto Lambersart VW"/>
    <s v="SKODA"/>
    <m/>
    <s v="Sociétés NORD"/>
    <n v="1133"/>
    <n v="3.0956284153005463E-2"/>
    <s v="NON"/>
  </r>
  <r>
    <x v="7"/>
    <s v="C"/>
    <x v="2"/>
    <x v="40"/>
    <d v="2026-01-07T00:00:00"/>
    <m/>
    <m/>
    <m/>
    <m/>
    <m/>
    <n v="0"/>
    <s v="VSGNI"/>
    <n v="528879"/>
    <n v="8879"/>
    <s v="TMBGR6NW9T3056705"/>
    <s v="EQUATION BY NECC"/>
    <s v="KAMIQ/YETI"/>
    <n v="29041.67"/>
    <n v="583.33000000000004"/>
    <n v="29625"/>
    <n v="61"/>
    <n v="923.75"/>
    <n v="35"/>
    <m/>
    <n v="888.75"/>
    <n v="3.1181434599156118E-2"/>
    <n v="0"/>
    <n v="0"/>
    <m/>
    <m/>
    <n v="0.1"/>
    <n v="0.1"/>
    <n v="88.875"/>
    <m/>
    <n v="88.875"/>
    <s v="VWB"/>
    <n v="0"/>
    <n v="20"/>
    <n v="1"/>
    <n v="1"/>
    <m/>
    <m/>
    <n v="1"/>
    <s v="Valauto Lambersart VW"/>
    <s v="SKODA"/>
    <m/>
    <s v="Sociétés NORD"/>
    <n v="923.75"/>
    <n v="3.1181434599156118E-2"/>
    <s v="NON"/>
  </r>
  <r>
    <x v="7"/>
    <s v="C"/>
    <x v="2"/>
    <x v="82"/>
    <d v="2026-03-11T00:00:00"/>
    <m/>
    <m/>
    <m/>
    <m/>
    <m/>
    <n v="0"/>
    <s v="VSGNI"/>
    <n v="528896"/>
    <n v="8896"/>
    <s v="TMBJW7PS3TT081307"/>
    <s v="KALIDO"/>
    <s v="KODIAQ"/>
    <n v="42666.66"/>
    <n v="583.33000000000004"/>
    <n v="43249.990000000005"/>
    <n v="6"/>
    <n v="1332.5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s v="SKODA"/>
    <m/>
    <s v="Sociétés NORD"/>
    <n v="1332.5"/>
    <n v="3.0809255678440617E-2"/>
    <s v="NON"/>
  </r>
  <r>
    <x v="7"/>
    <s v="C"/>
    <x v="2"/>
    <x v="54"/>
    <d v="2026-02-25T00:00:00"/>
    <m/>
    <m/>
    <m/>
    <m/>
    <m/>
    <n v="0"/>
    <s v="VSGNI"/>
    <n v="528909"/>
    <n v="8909"/>
    <s v="TMBJA8NX9TY038760"/>
    <s v="LES MOULINS DE LA BASSEE"/>
    <s v="OCTAVIA"/>
    <n v="28041.67"/>
    <n v="808.33"/>
    <n v="28850"/>
    <n v="32"/>
    <n v="900.5"/>
    <n v="35"/>
    <m/>
    <n v="865.5"/>
    <n v="3.1213171577123049E-2"/>
    <n v="0"/>
    <n v="0"/>
    <m/>
    <m/>
    <n v="0.1"/>
    <n v="0.1"/>
    <n v="86.550000000000011"/>
    <m/>
    <n v="86.550000000000011"/>
    <s v="VWB"/>
    <n v="0"/>
    <n v="20"/>
    <n v="1"/>
    <n v="1"/>
    <m/>
    <m/>
    <n v="1"/>
    <s v="Valauto Lambersart VW"/>
    <s v="SKODA"/>
    <m/>
    <s v="Sociétés NORD"/>
    <n v="900.5"/>
    <n v="3.1213171577123049E-2"/>
    <s v="NON"/>
  </r>
  <r>
    <x v="7"/>
    <s v="C"/>
    <x v="2"/>
    <x v="97"/>
    <d v="2026-02-04T00:00:00"/>
    <m/>
    <m/>
    <m/>
    <m/>
    <m/>
    <n v="0"/>
    <s v="VSGNI"/>
    <n v="528914"/>
    <n v="8914"/>
    <s v="TMBJR7NU2T5049979"/>
    <s v="MEDJAHED MALIKA"/>
    <s v="KAROQ"/>
    <n v="36350"/>
    <n v="250"/>
    <n v="36600"/>
    <n v="38"/>
    <n v="1133"/>
    <n v="35"/>
    <m/>
    <n v="1098"/>
    <n v="3.0956284153005463E-2"/>
    <n v="0"/>
    <n v="0"/>
    <m/>
    <m/>
    <n v="0.1"/>
    <n v="0.1"/>
    <n v="109.80000000000001"/>
    <m/>
    <n v="109.80000000000001"/>
    <s v="VWB"/>
    <n v="0"/>
    <n v="20"/>
    <n v="1"/>
    <n v="1"/>
    <m/>
    <m/>
    <n v="1"/>
    <s v="Valauto Lambersart VW"/>
    <s v="SKODA"/>
    <m/>
    <s v="Sociétés NORD"/>
    <n v="1133"/>
    <n v="3.0956284153005463E-2"/>
    <s v="NON"/>
  </r>
  <r>
    <x v="7"/>
    <s v="C"/>
    <x v="2"/>
    <x v="110"/>
    <d v="2026-02-20T00:00:00"/>
    <m/>
    <m/>
    <m/>
    <m/>
    <m/>
    <n v="0"/>
    <s v="VSGNI"/>
    <n v="528919"/>
    <n v="8919"/>
    <s v="TMBJW7PSXTT074385"/>
    <s v="ENVELOPPE THERMIQUE POUR"/>
    <s v="KODIAQ"/>
    <n v="42666.66"/>
    <n v="583.33000000000004"/>
    <n v="43249.990000000005"/>
    <n v="13"/>
    <n v="1332.5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s v="SKODA"/>
    <m/>
    <s v="Sociétés NORD"/>
    <n v="1332.5"/>
    <n v="3.0809255678440617E-2"/>
    <s v="NON"/>
  </r>
  <r>
    <x v="7"/>
    <s v="C"/>
    <x v="2"/>
    <x v="123"/>
    <d v="2026-03-05T00:00:00"/>
    <m/>
    <m/>
    <m/>
    <m/>
    <m/>
    <n v="0"/>
    <s v="VSGNI"/>
    <n v="528936"/>
    <n v="8936"/>
    <s v="TMBJJ8NX4TY065669"/>
    <s v="COUSIN JULIETTE"/>
    <s v="OCTAVIA"/>
    <n v="31541.67"/>
    <n v="1808.33"/>
    <n v="33350"/>
    <n v="39"/>
    <n v="868.75"/>
    <n v="35"/>
    <m/>
    <n v="833.75"/>
    <n v="2.6049475262368817E-2"/>
    <n v="0"/>
    <n v="0"/>
    <m/>
    <m/>
    <n v="0.1"/>
    <n v="0.1"/>
    <n v="83.375"/>
    <m/>
    <n v="83.375"/>
    <s v="VWB"/>
    <n v="0"/>
    <n v="20"/>
    <n v="1"/>
    <n v="1"/>
    <m/>
    <m/>
    <n v="1"/>
    <s v="Valauto Lambersart VW"/>
    <s v="SKODA"/>
    <m/>
    <s v="Sociétés NORD"/>
    <n v="868.75"/>
    <n v="2.6049475262368817E-2"/>
    <s v="NON"/>
  </r>
  <r>
    <x v="7"/>
    <s v="C"/>
    <x v="0"/>
    <x v="4"/>
    <d v="2026-05-13T00:00:00"/>
    <m/>
    <m/>
    <m/>
    <m/>
    <m/>
    <n v="0"/>
    <s v="RQLGU"/>
    <n v="528969"/>
    <n v="8969"/>
    <s v="WVWZZZAW5TU023386"/>
    <s v="BELHOUARI SOFIANE"/>
    <s v="POLO"/>
    <n v="24705.67"/>
    <n v="904.16"/>
    <n v="25609.829999999998"/>
    <n v="124"/>
    <n v="1310.4100000000001"/>
    <n v="95.01"/>
    <m/>
    <n v="1215.4000000000001"/>
    <n v="5.1168242819261203E-2"/>
    <n v="-2804.88"/>
    <n v="0"/>
    <m/>
    <m/>
    <n v="0.12"/>
    <n v="0.13"/>
    <n v="145.84800000000001"/>
    <m/>
    <n v="145.84800000000001"/>
    <s v="VWB"/>
    <n v="30"/>
    <n v="50"/>
    <n v="1"/>
    <n v="1"/>
    <m/>
    <m/>
    <n v="1"/>
    <s v="Valauto Lambersart VW"/>
    <s v="VOLKSWAGEN"/>
    <m/>
    <s v="Valauto Roncq VW"/>
    <n v="1310.4100000000001"/>
    <n v="5.1168242819261203E-2"/>
    <s v="NON"/>
  </r>
  <r>
    <x v="5"/>
    <s v="C"/>
    <x v="2"/>
    <x v="65"/>
    <d v="2026-06-26T00:00:00"/>
    <m/>
    <m/>
    <m/>
    <m/>
    <m/>
    <m/>
    <s v="VANBU"/>
    <n v="529514"/>
    <n v="9514"/>
    <s v="TMBJB7NY4RF029162"/>
    <s v="CAPLIER JONATHAN"/>
    <s v="ENYAQ"/>
    <n v="38108.339999999997"/>
    <n v="529.16999999999996"/>
    <n v="38637.509999999995"/>
    <n v="756"/>
    <n v="-6915.34"/>
    <n v="35.01"/>
    <m/>
    <n v="-6950.35"/>
    <n v="-0.17897996014753542"/>
    <n v="-833.34"/>
    <n v="0"/>
    <m/>
    <s v="marge négative  //  Forfait"/>
    <m/>
    <n v="0.12"/>
    <n v="0"/>
    <n v="300"/>
    <n v="300"/>
    <s v="VWB"/>
    <n v="0"/>
    <m/>
    <n v="0"/>
    <n v="1"/>
    <m/>
    <m/>
    <n v="0"/>
    <s v="Valauto Cambrai"/>
    <s v="SKODA"/>
    <m/>
    <s v="Valauto Hainaut VW"/>
    <n v="-6915.34"/>
    <n v="-0.17897996014753542"/>
    <s v="OUI"/>
  </r>
  <r>
    <x v="5"/>
    <s v="C"/>
    <x v="2"/>
    <x v="16"/>
    <d v="2026-02-10T00:00:00"/>
    <m/>
    <m/>
    <m/>
    <m/>
    <m/>
    <n v="0"/>
    <s v="CATRI"/>
    <n v="529518"/>
    <n v="9518"/>
    <s v="TMBJA8NX6SY009988"/>
    <s v="MALLET DELPHINE"/>
    <s v="OCTAVIA"/>
    <n v="27216.67"/>
    <n v="3833.34"/>
    <n v="31050.01"/>
    <n v="602"/>
    <n v="-3730.81"/>
    <n v="35.01"/>
    <m/>
    <n v="-3765.82"/>
    <n v="-0.12015487273595081"/>
    <n v="0"/>
    <n v="0"/>
    <m/>
    <s v="marge négative  //  0 prime demandée"/>
    <m/>
    <n v="0.13"/>
    <n v="0"/>
    <m/>
    <n v="0"/>
    <s v="VWB"/>
    <m/>
    <m/>
    <n v="0"/>
    <n v="1"/>
    <m/>
    <m/>
    <n v="0"/>
    <s v="Valauto Cambrai"/>
    <s v="SKODA"/>
    <m/>
    <s v="Valauto Cambrai"/>
    <n v="-3730.81"/>
    <n v="-0.12015487273595081"/>
    <s v="OUI"/>
  </r>
  <r>
    <x v="5"/>
    <s v="C"/>
    <x v="2"/>
    <x v="27"/>
    <d v="2026-02-06T00:00:00"/>
    <m/>
    <m/>
    <m/>
    <m/>
    <m/>
    <n v="0"/>
    <s v="CATRI"/>
    <n v="529521"/>
    <n v="9521"/>
    <s v="TMBEP6PJ8S4020687"/>
    <s v="FRYDRYSCZAK ROSE NOELLE"/>
    <s v="FABIA"/>
    <n v="19241.669999999998"/>
    <n v="1450"/>
    <n v="20691.669999999998"/>
    <n v="457"/>
    <n v="-1226.74"/>
    <n v="35.01"/>
    <m/>
    <n v="-1261.75"/>
    <n v="-5.928665980077974E-2"/>
    <n v="1578.24"/>
    <n v="0"/>
    <m/>
    <s v="marge négative"/>
    <m/>
    <n v="0.13"/>
    <n v="0"/>
    <m/>
    <n v="0"/>
    <s v="VWB"/>
    <n v="30"/>
    <n v="100"/>
    <n v="1"/>
    <n v="1"/>
    <m/>
    <m/>
    <n v="1"/>
    <s v="Valauto Cambrai"/>
    <s v="SKODA"/>
    <m/>
    <s v="Valauto Cambrai"/>
    <n v="-1226.74"/>
    <n v="-5.928665980077974E-2"/>
    <s v="OUI"/>
  </r>
  <r>
    <x v="5"/>
    <s v="NP"/>
    <x v="2"/>
    <x v="92"/>
    <d v="2026-02-27T00:00:00"/>
    <m/>
    <m/>
    <m/>
    <s v="x"/>
    <m/>
    <n v="-9880.7999999999993"/>
    <s v="CATRI"/>
    <n v="529527"/>
    <n v="9527"/>
    <s v="TMBJB9PS5TT045884"/>
    <s v="MOREAUX  VALERIE"/>
    <s v="KODIAQ"/>
    <n v="38500"/>
    <n v="8716.67"/>
    <n v="47216.67"/>
    <n v="102"/>
    <n v="195.66000000000008"/>
    <n v="35.01"/>
    <m/>
    <n v="160.65000000000009"/>
    <n v="4.143875457544975E-3"/>
    <n v="-4249.5"/>
    <n v="0"/>
    <m/>
    <s v="solde client rbt en att validation exabq"/>
    <n v="0.13"/>
    <n v="0.13"/>
    <n v="20.884500000000013"/>
    <m/>
    <n v="20.884500000000013"/>
    <s v="VWB"/>
    <m/>
    <n v="50"/>
    <n v="1"/>
    <n v="1"/>
    <m/>
    <m/>
    <n v="1"/>
    <s v="Valauto Cambrai"/>
    <s v="SKODA"/>
    <m/>
    <s v="Valauto Cambrai"/>
    <n v="195.66000000000008"/>
    <n v="4.143875457544975E-3"/>
    <s v="NON"/>
  </r>
  <r>
    <x v="5"/>
    <s v="C"/>
    <x v="2"/>
    <x v="2"/>
    <d v="2026-06-25T00:00:00"/>
    <m/>
    <m/>
    <m/>
    <m/>
    <m/>
    <m/>
    <s v="CAMLA"/>
    <n v="529528"/>
    <n v="9528"/>
    <s v="TMBEJ6PJ3T4080069"/>
    <s v="CHATELAIN GEOFFREY"/>
    <s v="FABIA"/>
    <n v="28141.67"/>
    <n v="941.66"/>
    <n v="29083.329999999998"/>
    <n v="99"/>
    <n v="775"/>
    <n v="35"/>
    <m/>
    <n v="740"/>
    <n v="2.6647567524076508E-2"/>
    <n v="-3780.83"/>
    <n v="0"/>
    <m/>
    <m/>
    <n v="0.12"/>
    <n v="0.12"/>
    <n v="88.8"/>
    <m/>
    <n v="88.8"/>
    <s v="VWB"/>
    <n v="30"/>
    <m/>
    <n v="0"/>
    <n v="1"/>
    <m/>
    <m/>
    <n v="0"/>
    <s v="Valauto Cambrai"/>
    <s v="SKODA"/>
    <m/>
    <s v="Valauto Cambrai"/>
    <n v="775"/>
    <n v="2.6647567524076508E-2"/>
    <s v="NON"/>
  </r>
  <r>
    <x v="6"/>
    <s v="C"/>
    <x v="5"/>
    <x v="85"/>
    <d v="2026-05-19T00:00:00"/>
    <m/>
    <m/>
    <m/>
    <m/>
    <m/>
    <n v="0"/>
    <s v="VANLI"/>
    <n v="529528"/>
    <n v="9528"/>
    <s v="WAUZZZFZ9SP058820"/>
    <s v="RORTHAIS  ELODIE"/>
    <s v="Q4"/>
    <n v="38616.33"/>
    <n v="18687.509999999998"/>
    <n v="57303.839999999997"/>
    <n v="408"/>
    <n v="-11658.85"/>
    <n v="108.33"/>
    <m/>
    <n v="-11767.18"/>
    <n v="-0.20345669679379255"/>
    <n v="-5157.3500000000004"/>
    <n v="0"/>
    <m/>
    <s v="marge négative  //  Challenge VD"/>
    <m/>
    <n v="0.12"/>
    <n v="0"/>
    <n v="400"/>
    <n v="400"/>
    <s v=""/>
    <m/>
    <m/>
    <n v="0"/>
    <n v="1"/>
    <m/>
    <m/>
    <n v="0"/>
    <s v="Valauto Hainaut"/>
    <s v="AUDI"/>
    <m/>
    <s v="Valauto Hainaut AUDI"/>
    <n v="-11658.85"/>
    <n v="-0.20345669679379255"/>
    <s v="OUI"/>
  </r>
  <r>
    <x v="4"/>
    <s v="C"/>
    <x v="4"/>
    <x v="50"/>
    <d v="2026-01-21T00:00:00"/>
    <m/>
    <m/>
    <m/>
    <m/>
    <m/>
    <n v="0"/>
    <s v="LTMEL"/>
    <n v="529528"/>
    <n v="28"/>
    <s v="WV4ZZZTV3SK062906"/>
    <s v="A.M.S ELECTRICITE"/>
    <s v="TRANSPORTER"/>
    <n v="37433.1"/>
    <n v="4272"/>
    <n v="41705.1"/>
    <n v="113"/>
    <n v="863.78"/>
    <n v="95"/>
    <m/>
    <n v="768.78"/>
    <n v="2.0711615605765243E-2"/>
    <n v="0"/>
    <n v="-3500"/>
    <m/>
    <m/>
    <m/>
    <n v="0"/>
    <n v="0"/>
    <m/>
    <n v="0"/>
    <s v=""/>
    <m/>
    <m/>
    <n v="0"/>
    <n v="1"/>
    <m/>
    <m/>
    <n v="0"/>
    <s v="Valauto Arras"/>
    <s v="VUL"/>
    <m/>
    <s v="Sociétés NORD"/>
    <n v="863.78"/>
    <n v="2.0711615605765243E-2"/>
    <s v="NON"/>
  </r>
  <r>
    <x v="6"/>
    <s v="C"/>
    <x v="5"/>
    <x v="40"/>
    <d v="2026-01-05T00:00:00"/>
    <m/>
    <m/>
    <m/>
    <m/>
    <m/>
    <n v="0"/>
    <s v="VANBU"/>
    <n v="529534"/>
    <n v="9534"/>
    <s v="WAUZZZGUXS2068224"/>
    <s v="HOLDING NORD EXPERTISE AUTOMOBIL"/>
    <s v="Q5"/>
    <n v="51300.33"/>
    <n v="13408.33"/>
    <n v="64708.66"/>
    <n v="111"/>
    <n v="1854.38"/>
    <n v="108.33"/>
    <m/>
    <n v="1746.0500000000002"/>
    <n v="2.8657369817270208E-2"/>
    <n v="-5542.69"/>
    <n v="0"/>
    <m/>
    <m/>
    <n v="0.13"/>
    <n v="0.13"/>
    <n v="226.98650000000004"/>
    <m/>
    <n v="226.98650000000004"/>
    <s v="Lixxbail"/>
    <m/>
    <n v="20"/>
    <n v="1"/>
    <n v="1"/>
    <m/>
    <m/>
    <n v="1"/>
    <s v="Valauto Hainaut"/>
    <s v="AUDI"/>
    <m/>
    <s v="Valauto Hainaut VW"/>
    <n v="1854.38"/>
    <n v="2.8657369817270208E-2"/>
    <s v="NON"/>
  </r>
  <r>
    <x v="6"/>
    <s v="C"/>
    <x v="5"/>
    <x v="100"/>
    <d v="2026-01-29T00:00:00"/>
    <m/>
    <m/>
    <m/>
    <m/>
    <m/>
    <n v="0"/>
    <s v="LTMEL"/>
    <n v="529536"/>
    <n v="9536"/>
    <s v="WAUZZZGU6S2062680"/>
    <s v="MAJE"/>
    <s v="Q5"/>
    <n v="55417"/>
    <n v="15533.33"/>
    <n v="70950.33"/>
    <n v="127"/>
    <n v="11000.22"/>
    <n v="108.33"/>
    <m/>
    <n v="10891.89"/>
    <n v="0.15504113934353791"/>
    <n v="-5859.36"/>
    <n v="0"/>
    <m/>
    <m/>
    <m/>
    <n v="0"/>
    <n v="0"/>
    <m/>
    <n v="0"/>
    <s v="VWB"/>
    <m/>
    <m/>
    <n v="0"/>
    <n v="1"/>
    <m/>
    <m/>
    <n v="0"/>
    <s v="Valauto Hainaut"/>
    <s v="AUDI"/>
    <m/>
    <s v="Sociétés NORD"/>
    <n v="11000.22"/>
    <n v="0.15504113934353791"/>
    <s v="NON"/>
  </r>
  <r>
    <x v="4"/>
    <s v="C"/>
    <x v="4"/>
    <x v="44"/>
    <d v="2026-06-12T00:00:00"/>
    <m/>
    <m/>
    <m/>
    <m/>
    <m/>
    <n v="0"/>
    <s v="VRTVA"/>
    <n v="529539"/>
    <n v="39"/>
    <s v="WV2ZZZEB7SH053294"/>
    <s v="H2D AUDIT CONSEIL"/>
    <s v="ID BUZZ"/>
    <n v="48291.43"/>
    <n v="9531.67"/>
    <n v="57823.1"/>
    <n v="281"/>
    <n v="1566.97"/>
    <n v="0.9"/>
    <m/>
    <n v="1566.07"/>
    <n v="2.7099377238508488E-2"/>
    <n v="-575.14"/>
    <n v="-6600"/>
    <m/>
    <m/>
    <n v="0.12"/>
    <n v="0.12"/>
    <n v="187.92839999999998"/>
    <m/>
    <n v="187.92839999999998"/>
    <s v=""/>
    <n v="0"/>
    <m/>
    <n v="0"/>
    <n v="1"/>
    <m/>
    <m/>
    <n v="0"/>
    <s v="Valauto Arras"/>
    <s v="VUL"/>
    <m/>
    <s v="Valauto PRO NORD"/>
    <n v="1566.97"/>
    <n v="2.7099377238508488E-2"/>
    <s v="NON"/>
  </r>
  <r>
    <x v="6"/>
    <s v="C"/>
    <x v="5"/>
    <x v="109"/>
    <d v="2026-04-10T00:00:00"/>
    <m/>
    <m/>
    <m/>
    <m/>
    <m/>
    <m/>
    <s v="LTMEL"/>
    <n v="529541"/>
    <n v="9541"/>
    <s v="WAUZZZFZ5TP014377"/>
    <s v="VESUVIUS-SERT"/>
    <s v="E TRON"/>
    <n v="38616.33"/>
    <n v="22162.51"/>
    <n v="60778.84"/>
    <n v="192"/>
    <n v="1278.8800000000001"/>
    <n v="108.33"/>
    <m/>
    <n v="1170.5500000000002"/>
    <n v="2.1041533533710091E-2"/>
    <n v="-7825.46"/>
    <n v="-2000"/>
    <m/>
    <m/>
    <m/>
    <n v="0"/>
    <n v="0"/>
    <m/>
    <n v="0"/>
    <s v="VWB"/>
    <m/>
    <m/>
    <n v="0"/>
    <n v="1"/>
    <m/>
    <m/>
    <n v="0"/>
    <s v="Valauto Hainaut"/>
    <s v="AUDI"/>
    <m/>
    <s v="Sociétés NORD"/>
    <n v="1278.8800000000001"/>
    <n v="2.1041533533710091E-2"/>
    <s v="NON"/>
  </r>
  <r>
    <x v="4"/>
    <s v="NC"/>
    <x v="4"/>
    <x v="73"/>
    <d v="2026-06-30T00:00:00"/>
    <m/>
    <m/>
    <s v="x"/>
    <m/>
    <m/>
    <m/>
    <s v="VSMGI"/>
    <n v="529541"/>
    <n v="41"/>
    <s v="WV4ZZZTV3SK057768"/>
    <s v="LA BALADE GOURMANDE"/>
    <s v="TRANSPORTER"/>
    <n v="45233.1"/>
    <n v="4215"/>
    <n v="49448.1"/>
    <n v="210"/>
    <n v="1142.2700000000004"/>
    <n v="95"/>
    <m/>
    <n v="1047.2700000000004"/>
    <n v="2.3100382016700349E-2"/>
    <n v="-4000"/>
    <n v="-5261.3899999999994"/>
    <n v="1800"/>
    <s v="marge manquante"/>
    <m/>
    <n v="0.13"/>
    <n v="0"/>
    <m/>
    <n v="0"/>
    <s v="VWB"/>
    <n v="1"/>
    <s v="classique"/>
    <n v="1"/>
    <n v="1"/>
    <m/>
    <m/>
    <n v="1"/>
    <s v="Valauto Arras"/>
    <s v="VUL"/>
    <m/>
    <s v="Sociétés EST"/>
    <n v="1142.2700000000004"/>
    <n v="2.3100382016700349E-2"/>
    <s v="NON"/>
  </r>
  <r>
    <x v="1"/>
    <s v="C"/>
    <x v="2"/>
    <x v="0"/>
    <d v="2026-01-20T00:00:00"/>
    <m/>
    <m/>
    <m/>
    <m/>
    <m/>
    <n v="0"/>
    <s v="RQJHE"/>
    <n v="529542"/>
    <n v="9542"/>
    <s v="TMBJR7NUXS5069217"/>
    <s v="MAES  LUC-ERIC"/>
    <s v="KAROQ"/>
    <n v="36350"/>
    <n v="1566.67"/>
    <n v="37916.67"/>
    <n v="238"/>
    <n v="18.329999999999998"/>
    <n v="35"/>
    <m/>
    <n v="-16.670000000000002"/>
    <n v="4.8342852892936005E-4"/>
    <n v="-3412.5"/>
    <n v="0"/>
    <m/>
    <s v="marge négative  //  Forfait"/>
    <m/>
    <n v="0.13"/>
    <n v="0"/>
    <n v="150"/>
    <n v="150"/>
    <s v=""/>
    <m/>
    <m/>
    <n v="0"/>
    <n v="1"/>
    <m/>
    <m/>
    <n v="0"/>
    <s v="Valauto Roncq"/>
    <s v="SKODA"/>
    <m/>
    <s v="Valauto Roncq Skoda"/>
    <n v="18.329999999999998"/>
    <n v="4.8342852892936005E-4"/>
    <s v="NON"/>
  </r>
  <r>
    <x v="4"/>
    <s v="C"/>
    <x v="4"/>
    <x v="93"/>
    <d v="2026-02-27T00:00:00"/>
    <m/>
    <m/>
    <m/>
    <m/>
    <m/>
    <n v="0"/>
    <s v="VSMGI"/>
    <n v="529543"/>
    <n v="43"/>
    <s v="WV1ZZZSYXT9021092"/>
    <s v="LEDUC  FABIEN"/>
    <s v="LT/CRAFTER"/>
    <n v="57477.5"/>
    <n v="1051"/>
    <n v="58528.5"/>
    <n v="111"/>
    <n v="1776.16"/>
    <n v="95"/>
    <m/>
    <n v="1681.16"/>
    <n v="3.0346925002349284E-2"/>
    <n v="0"/>
    <n v="-500"/>
    <m/>
    <m/>
    <n v="0.13"/>
    <n v="0.13"/>
    <n v="218.55080000000001"/>
    <m/>
    <n v="218.55080000000001"/>
    <s v=""/>
    <m/>
    <n v="20"/>
    <n v="1"/>
    <n v="1"/>
    <m/>
    <m/>
    <n v="1"/>
    <s v="Valauto Arras"/>
    <s v="VUL"/>
    <m/>
    <s v="Sociétés EST"/>
    <n v="1776.16"/>
    <n v="3.0346925002349284E-2"/>
    <s v="NON"/>
  </r>
  <r>
    <x v="6"/>
    <s v="C"/>
    <x v="5"/>
    <x v="71"/>
    <d v="2026-05-30T00:00:00"/>
    <m/>
    <m/>
    <m/>
    <m/>
    <m/>
    <n v="0"/>
    <s v="VATDR"/>
    <n v="529544"/>
    <n v="9544"/>
    <s v="WAUZZZFJXT1009379"/>
    <s v="HUTIN  CATHERINE"/>
    <s v="Q3"/>
    <n v="47291.67"/>
    <n v="10613.33"/>
    <n v="57905"/>
    <n v="203"/>
    <n v="1271.55"/>
    <n v="108.33"/>
    <m/>
    <n v="1163.22"/>
    <n v="2.1959243588636559E-2"/>
    <n v="-4632.3999999999996"/>
    <n v="-3000"/>
    <m/>
    <m/>
    <n v="0.12"/>
    <n v="0.12"/>
    <n v="139.5864"/>
    <m/>
    <n v="139.5864"/>
    <s v=""/>
    <m/>
    <n v="50"/>
    <n v="1"/>
    <n v="1"/>
    <m/>
    <m/>
    <n v="1"/>
    <s v="Valauto Hainaut"/>
    <s v="AUDI"/>
    <m/>
    <s v="Valauto Hainaut AUDI"/>
    <n v="1271.55"/>
    <n v="2.1959243588636559E-2"/>
    <s v="NON"/>
  </r>
  <r>
    <x v="1"/>
    <s v="C"/>
    <x v="2"/>
    <x v="24"/>
    <d v="2026-02-20T00:00:00"/>
    <m/>
    <m/>
    <m/>
    <m/>
    <m/>
    <m/>
    <s v="RQTHC"/>
    <n v="529545"/>
    <n v="9545"/>
    <s v="TMBJB9PS3TT040098"/>
    <s v="SCHERPEREEL ARNAUD"/>
    <s v="KODIAQ"/>
    <n v="38500"/>
    <n v="9483.34"/>
    <n v="47983.34"/>
    <n v="97"/>
    <n v="1260.6600000000001"/>
    <n v="35"/>
    <m/>
    <n v="1225.6600000000001"/>
    <n v="2.6272868874905337E-2"/>
    <n v="-4318.5"/>
    <n v="0"/>
    <m/>
    <m/>
    <n v="0.13"/>
    <n v="0.13"/>
    <n v="159.33580000000001"/>
    <m/>
    <n v="159.33580000000001"/>
    <s v="VWB"/>
    <m/>
    <m/>
    <n v="0"/>
    <n v="1"/>
    <m/>
    <m/>
    <n v="0"/>
    <s v="Valauto Roncq"/>
    <s v="SKODA"/>
    <m/>
    <s v="Valauto Roncq Skoda"/>
    <n v="1260.6600000000001"/>
    <n v="2.6272868874905337E-2"/>
    <s v="NON"/>
  </r>
  <r>
    <x v="4"/>
    <s v="C"/>
    <x v="4"/>
    <x v="14"/>
    <d v="2026-05-28T00:00:00"/>
    <m/>
    <m/>
    <m/>
    <m/>
    <m/>
    <n v="0"/>
    <s v="VANBU"/>
    <n v="529546"/>
    <n v="46"/>
    <s v="WV1ZZZSY5T9042318"/>
    <s v="XTREME TRANSPORT"/>
    <s v="LT/CRAFTER"/>
    <n v="52877.5"/>
    <n v="1813"/>
    <n v="54690.5"/>
    <n v="1"/>
    <n v="915.37"/>
    <n v="95"/>
    <m/>
    <n v="820.37"/>
    <n v="1.673727612656677E-2"/>
    <n v="0"/>
    <n v="0"/>
    <m/>
    <m/>
    <n v="0.1"/>
    <n v="0.1"/>
    <n v="82.037000000000006"/>
    <m/>
    <n v="82.037000000000006"/>
    <s v="VWB"/>
    <n v="1"/>
    <s v="0"/>
    <n v="1"/>
    <n v="1"/>
    <m/>
    <m/>
    <n v="1"/>
    <s v="Valauto Arras"/>
    <s v="VUL"/>
    <m/>
    <s v="Valauto Hainaut VW"/>
    <n v="915.37"/>
    <n v="1.673727612656677E-2"/>
    <s v="NON"/>
  </r>
  <r>
    <x v="7"/>
    <s v="C"/>
    <x v="2"/>
    <x v="93"/>
    <d v="2026-03-02T00:00:00"/>
    <m/>
    <m/>
    <m/>
    <m/>
    <m/>
    <m/>
    <s v="VSFCA"/>
    <n v="529552"/>
    <n v="9552"/>
    <s v="TMBJR7NU1S5070756"/>
    <s v="VALETTE PIERRE"/>
    <s v="KAROQ"/>
    <n v="36350"/>
    <n v="1625"/>
    <n v="37975"/>
    <n v="275"/>
    <n v="-133.76"/>
    <n v="35"/>
    <m/>
    <n v="-168.76"/>
    <n v="-3.5223173140223828E-3"/>
    <n v="-4368.75"/>
    <n v="0"/>
    <m/>
    <s v="marge négative  //  0 forfait demandé"/>
    <m/>
    <n v="0.13"/>
    <n v="0"/>
    <m/>
    <n v="0"/>
    <s v=""/>
    <m/>
    <m/>
    <n v="0"/>
    <n v="1"/>
    <m/>
    <m/>
    <n v="0"/>
    <s v="Valauto Lambersart VW"/>
    <s v="SKODA"/>
    <m/>
    <s v="Sociétés NORD"/>
    <n v="-133.76"/>
    <n v="-3.5223173140223828E-3"/>
    <s v="OUI"/>
  </r>
  <r>
    <x v="7"/>
    <s v="C"/>
    <x v="2"/>
    <x v="75"/>
    <d v="2026-04-09T00:00:00"/>
    <m/>
    <m/>
    <m/>
    <s v="x"/>
    <s v="X"/>
    <n v="-267"/>
    <s v="LESQU"/>
    <n v="529555"/>
    <n v="9555"/>
    <s v="TMBJB9PSXTT031284"/>
    <s v="THARREAU - JOLY SAMUEL - JULIENN"/>
    <s v="KODIAQ"/>
    <n v="37500"/>
    <n v="9391.67"/>
    <n v="46891.67"/>
    <n v="188"/>
    <n v="1610.66"/>
    <n v="35"/>
    <m/>
    <n v="1575.66"/>
    <n v="3.4348531412935389E-2"/>
    <n v="-4220.25"/>
    <n v="0"/>
    <m/>
    <s v="ok vn payé / solde client avoir en RANC 2023"/>
    <n v="0.13"/>
    <n v="0.13"/>
    <n v="204.83580000000001"/>
    <m/>
    <n v="204.83580000000001"/>
    <s v=""/>
    <m/>
    <m/>
    <n v="0"/>
    <n v="1"/>
    <m/>
    <m/>
    <n v="0"/>
    <s v="Valauto Lambersart VW"/>
    <s v="SKODA"/>
    <m/>
    <s v="Valauto Lambersart SKODA"/>
    <n v="1610.66"/>
    <n v="3.4348531412935389E-2"/>
    <s v="NON"/>
  </r>
  <r>
    <x v="0"/>
    <s v="C"/>
    <x v="0"/>
    <x v="117"/>
    <d v="2026-04-15T00:00:00"/>
    <m/>
    <m/>
    <m/>
    <m/>
    <m/>
    <n v="0"/>
    <s v="ASLME"/>
    <n v="529634"/>
    <n v="9634"/>
    <s v="WVWZZZE16SP034358"/>
    <s v="CRINQUETTE JEAN PAUL"/>
    <s v="ID 3"/>
    <n v="39366.67"/>
    <n v="4408.34"/>
    <n v="43775.009999999995"/>
    <n v="392"/>
    <n v="-6792.97"/>
    <n v="95"/>
    <m/>
    <n v="-6887.97"/>
    <n v="-0.15517917642965703"/>
    <n v="-3064.25"/>
    <n v="0"/>
    <m/>
    <s v="marge négative  //  1/2 Forfait"/>
    <m/>
    <n v="0.13"/>
    <n v="0"/>
    <n v="150"/>
    <n v="150"/>
    <s v=""/>
    <m/>
    <m/>
    <n v="0"/>
    <n v="1"/>
    <m/>
    <m/>
    <n v="0"/>
    <s v="Val de Lys Automobiles"/>
    <s v="VOLKSWAGEN"/>
    <m/>
    <s v="Val de Lys "/>
    <n v="-6792.97"/>
    <n v="-0.15517917642965703"/>
    <s v="OUI"/>
  </r>
  <r>
    <x v="5"/>
    <s v="C"/>
    <x v="1"/>
    <x v="44"/>
    <d v="2026-05-07T00:00:00"/>
    <m/>
    <m/>
    <m/>
    <m/>
    <m/>
    <n v="0"/>
    <s v="CALDE"/>
    <n v="530435"/>
    <n v="435"/>
    <s v="VSSZZZKPXT1030180"/>
    <s v="CATTELAIN XAVIER"/>
    <s v="TERRAMAR"/>
    <n v="38987.67"/>
    <n v="-2600"/>
    <n v="36387.67"/>
    <n v="111"/>
    <n v="860.40999999999985"/>
    <n v="22"/>
    <m/>
    <n v="838.40999999999985"/>
    <n v="2.3645647000756023E-2"/>
    <n v="2541.3100000000013"/>
    <n v="0"/>
    <m/>
    <m/>
    <n v="0.12"/>
    <n v="0.12"/>
    <n v="100.60919999999997"/>
    <m/>
    <n v="100.60919999999997"/>
    <s v="VWB"/>
    <n v="0"/>
    <n v="50"/>
    <n v="1"/>
    <n v="1"/>
    <m/>
    <m/>
    <n v="1"/>
    <s v="Valauto Cambrai"/>
    <s v="CUPRA"/>
    <m/>
    <s v="Valauto Cambrai"/>
    <n v="860.40999999999985"/>
    <n v="2.3645647000756023E-2"/>
    <s v="NON"/>
  </r>
  <r>
    <x v="5"/>
    <s v="C"/>
    <x v="1"/>
    <x v="28"/>
    <d v="2026-06-10T00:00:00"/>
    <m/>
    <m/>
    <m/>
    <m/>
    <m/>
    <m/>
    <s v="CAEBR"/>
    <n v="530440"/>
    <n v="440"/>
    <s v="VSSZZZKR3SA017223"/>
    <s v="BARBOSA DE SOUSA EVA"/>
    <s v="TAVASCAN"/>
    <n v="38154.33"/>
    <n v="2673.34"/>
    <n v="40827.67"/>
    <n v="142"/>
    <n v="1162.04"/>
    <n v="22"/>
    <m/>
    <n v="1140.04"/>
    <n v="2.8462069963826005E-2"/>
    <n v="-6932.32"/>
    <n v="0"/>
    <m/>
    <m/>
    <n v="0.12"/>
    <n v="0.12"/>
    <n v="136.8048"/>
    <m/>
    <n v="136.8048"/>
    <s v="VWB"/>
    <n v="30"/>
    <m/>
    <n v="0"/>
    <n v="1"/>
    <m/>
    <m/>
    <n v="0"/>
    <s v="Valauto Cambrai"/>
    <s v="CUPRA"/>
    <m/>
    <s v="Valauto Cambrai"/>
    <n v="1162.04"/>
    <n v="2.8462069963826005E-2"/>
    <s v="NON"/>
  </r>
  <r>
    <x v="5"/>
    <s v="C"/>
    <x v="1"/>
    <x v="102"/>
    <d v="2026-04-27T00:00:00"/>
    <m/>
    <m/>
    <m/>
    <m/>
    <m/>
    <m/>
    <s v="CAMLA"/>
    <n v="530441"/>
    <n v="441"/>
    <s v="VSSZZZKLXTR080611"/>
    <s v="DESMIDT  VALENTIN"/>
    <s v="CUPRA LEON"/>
    <n v="33629.33"/>
    <n v="2095.83"/>
    <n v="35725.160000000003"/>
    <n v="11"/>
    <n v="844.52"/>
    <n v="22"/>
    <m/>
    <n v="822.52"/>
    <n v="2.3639362286970861E-2"/>
    <n v="0"/>
    <n v="-3500"/>
    <m/>
    <m/>
    <n v="7.0000000000000007E-2"/>
    <n v="7.0000000000000007E-2"/>
    <n v="57.576400000000007"/>
    <m/>
    <n v="57.576400000000007"/>
    <s v="VWB"/>
    <m/>
    <m/>
    <n v="0"/>
    <n v="1"/>
    <m/>
    <m/>
    <n v="0"/>
    <s v="Valauto Cambrai"/>
    <s v="CUPRA"/>
    <m/>
    <s v="Valauto Cambrai"/>
    <n v="844.52"/>
    <n v="2.3639362286970861E-2"/>
    <s v="NON"/>
  </r>
  <r>
    <x v="5"/>
    <s v="C"/>
    <x v="6"/>
    <x v="64"/>
    <d v="2026-06-17T00:00:00"/>
    <m/>
    <m/>
    <m/>
    <m/>
    <m/>
    <m/>
    <s v="CAEBR"/>
    <n v="530450"/>
    <n v="450"/>
    <s v="VSSZZZKJ6VR039233"/>
    <s v="MARSALLON ALAIN"/>
    <s v="IBIZA"/>
    <n v="24500.83"/>
    <n v="1200.8399999999999"/>
    <n v="25701.670000000002"/>
    <n v="8"/>
    <n v="1095.33"/>
    <n v="36"/>
    <m/>
    <n v="1059.33"/>
    <n v="4.2617075077222601E-2"/>
    <n v="0"/>
    <n v="-3392"/>
    <m/>
    <m/>
    <n v="0.08"/>
    <n v="0.08"/>
    <n v="84.746399999999994"/>
    <m/>
    <n v="84.746399999999994"/>
    <s v=""/>
    <n v="30"/>
    <n v="50"/>
    <n v="1"/>
    <n v="1"/>
    <m/>
    <m/>
    <n v="1"/>
    <s v="Valauto Cambrai"/>
    <s v="SEAT"/>
    <m/>
    <s v="Valauto Cambrai"/>
    <n v="1095.33"/>
    <n v="4.2617075077222601E-2"/>
    <s v="NON"/>
  </r>
  <r>
    <x v="5"/>
    <s v="C"/>
    <x v="6"/>
    <x v="64"/>
    <d v="2026-06-17T00:00:00"/>
    <m/>
    <m/>
    <m/>
    <m/>
    <m/>
    <n v="0"/>
    <s v="CALDE"/>
    <n v="530457"/>
    <n v="457"/>
    <s v="VSSZZZKJ8VR035362"/>
    <s v="DESBONNET  GEORGES"/>
    <s v="IBIZA"/>
    <n v="20575.830000000002"/>
    <n v="1437.5"/>
    <n v="22013.33"/>
    <n v="8"/>
    <n v="800.53"/>
    <n v="36"/>
    <m/>
    <n v="764.53"/>
    <n v="3.6365692968760285E-2"/>
    <n v="0"/>
    <n v="-1700"/>
    <m/>
    <m/>
    <n v="0.08"/>
    <n v="0.08"/>
    <n v="61.162399999999998"/>
    <m/>
    <n v="61.162399999999998"/>
    <s v="VWB"/>
    <n v="0"/>
    <n v="50"/>
    <n v="1"/>
    <n v="1"/>
    <m/>
    <m/>
    <n v="1"/>
    <s v="Valauto Cambrai"/>
    <s v="SEAT"/>
    <m/>
    <s v="Valauto Cambrai"/>
    <n v="800.53"/>
    <n v="3.6365692968760285E-2"/>
    <s v="NON"/>
  </r>
  <r>
    <x v="4"/>
    <s v="C"/>
    <x v="4"/>
    <x v="109"/>
    <d v="2026-04-14T00:00:00"/>
    <m/>
    <m/>
    <m/>
    <m/>
    <m/>
    <n v="0"/>
    <s v="VRTVA"/>
    <n v="530537"/>
    <n v="37"/>
    <s v="WV1ZZZEB9SH053155"/>
    <s v="CREPY PNEUS"/>
    <s v="ID BUZZ"/>
    <n v="49798.1"/>
    <n v="3355"/>
    <n v="53153.1"/>
    <n v="243"/>
    <n v="2193.94"/>
    <n v="0.9"/>
    <m/>
    <n v="2193.04"/>
    <n v="4.1275861614844665E-2"/>
    <n v="0"/>
    <n v="-12838.05"/>
    <m/>
    <m/>
    <n v="0.12"/>
    <n v="0.12"/>
    <n v="263.16480000000001"/>
    <m/>
    <n v="263.16480000000001"/>
    <s v="VWB"/>
    <n v="0"/>
    <m/>
    <n v="0"/>
    <n v="1"/>
    <m/>
    <m/>
    <n v="0"/>
    <s v="Valauto Arras"/>
    <s v="VUL"/>
    <m/>
    <s v="Valauto PRO NORD"/>
    <n v="2193.94"/>
    <n v="4.1275861614844665E-2"/>
    <s v="NON"/>
  </r>
  <r>
    <x v="6"/>
    <s v="C"/>
    <x v="4"/>
    <x v="73"/>
    <d v="2026-06-30T00:00:00"/>
    <m/>
    <m/>
    <m/>
    <m/>
    <m/>
    <m/>
    <s v="VANBU"/>
    <n v="531105"/>
    <n v="1105"/>
    <s v="WV4ZZZTV4TK027793"/>
    <s v="ELITE PACKAGING"/>
    <s v="TRANSPORTER"/>
    <n v="40533.1"/>
    <n v="7280"/>
    <n v="47813.1"/>
    <n v="7"/>
    <n v="2880.02"/>
    <n v="95.01"/>
    <m/>
    <n v="2785.0099999999998"/>
    <n v="6.0234956528650102E-2"/>
    <n v="0"/>
    <n v="-4000"/>
    <m/>
    <m/>
    <n v="0.1"/>
    <n v="0.1"/>
    <n v="278.50099999999998"/>
    <m/>
    <n v="278.50099999999998"/>
    <s v="Uca Lease"/>
    <m/>
    <n v="0"/>
    <n v="0"/>
    <n v="1"/>
    <m/>
    <m/>
    <n v="0"/>
    <s v="Valauto Hainaut"/>
    <s v="VUL"/>
    <m/>
    <s v="Valauto Hainaut VW"/>
    <n v="2880.02"/>
    <n v="6.0234956528650102E-2"/>
    <s v="NON"/>
  </r>
  <r>
    <x v="1"/>
    <s v="C"/>
    <x v="0"/>
    <x v="59"/>
    <d v="2026-03-13T00:00:00"/>
    <m/>
    <m/>
    <m/>
    <m/>
    <m/>
    <n v="0"/>
    <s v="RXNTA"/>
    <n v="531233"/>
    <n v="1233"/>
    <s v="WVGZZZCS8RY106107"/>
    <s v="MENDES KIMBERLEY"/>
    <s v="TAIGO"/>
    <n v="26689"/>
    <n v="1479.17"/>
    <n v="28168.17"/>
    <n v="552"/>
    <n v="-947.83"/>
    <n v="95"/>
    <m/>
    <n v="-1042.83"/>
    <n v="-3.3648973291484682E-2"/>
    <n v="0"/>
    <n v="0"/>
    <m/>
    <s v="marge négative  //  Forfait VD"/>
    <m/>
    <n v="0.13"/>
    <n v="0"/>
    <n v="200"/>
    <n v="200"/>
    <s v="VWB"/>
    <n v="30"/>
    <m/>
    <n v="0"/>
    <n v="1"/>
    <m/>
    <m/>
    <n v="0"/>
    <s v="Valauto Roncq"/>
    <s v="VOLKSWAGEN"/>
    <m/>
    <s v="Valauto Roubaix"/>
    <n v="-947.83"/>
    <n v="-3.3648973291484682E-2"/>
    <s v="OUI"/>
  </r>
  <r>
    <x v="1"/>
    <s v="C"/>
    <x v="1"/>
    <x v="95"/>
    <d v="2026-01-28T00:00:00"/>
    <m/>
    <m/>
    <m/>
    <m/>
    <m/>
    <n v="0"/>
    <s v="VSRPO"/>
    <n v="531325"/>
    <n v="1325"/>
    <s v="VSSZZZKM8TR021307"/>
    <s v="ROOSES VIRGINIE"/>
    <s v="FORMENTOR"/>
    <n v="42158.5"/>
    <n v="3704.17"/>
    <n v="45862.67"/>
    <n v="84"/>
    <n v="939.26"/>
    <n v="22"/>
    <m/>
    <n v="917.26"/>
    <n v="2.0479836869506291E-2"/>
    <n v="0"/>
    <n v="0"/>
    <m/>
    <m/>
    <n v="0.1"/>
    <n v="0.1"/>
    <n v="91.725999999999999"/>
    <m/>
    <n v="91.725999999999999"/>
    <s v="VWB"/>
    <n v="0"/>
    <n v="20"/>
    <n v="1"/>
    <n v="1"/>
    <m/>
    <m/>
    <n v="1"/>
    <s v="Valauto Roncq"/>
    <s v="CUPRA"/>
    <m/>
    <s v="Sociétés NORD"/>
    <n v="939.26"/>
    <n v="2.0479836869506291E-2"/>
    <s v="NON"/>
  </r>
  <r>
    <x v="1"/>
    <s v="C"/>
    <x v="1"/>
    <x v="53"/>
    <d v="2026-02-09T00:00:00"/>
    <m/>
    <m/>
    <m/>
    <m/>
    <m/>
    <m/>
    <s v="RQNBA"/>
    <n v="531397"/>
    <n v="1397"/>
    <s v="VSSZZZKM2TR046753"/>
    <s v="VERQUIN MICHAEL"/>
    <s v="FORMENTOR"/>
    <n v="35766.83"/>
    <n v="595.83000000000004"/>
    <n v="36362.660000000003"/>
    <n v="29"/>
    <n v="1087.9100000000001"/>
    <n v="22"/>
    <m/>
    <n v="1065.9100000000001"/>
    <n v="2.9918328307115046E-2"/>
    <n v="0"/>
    <n v="0"/>
    <m/>
    <m/>
    <n v="0.1"/>
    <n v="0.1"/>
    <n v="106.59100000000001"/>
    <m/>
    <n v="106.59100000000001"/>
    <s v="VWB"/>
    <m/>
    <s v="0"/>
    <n v="1"/>
    <n v="1"/>
    <m/>
    <m/>
    <n v="1"/>
    <s v="Valauto Roncq"/>
    <s v="CUPRA"/>
    <m/>
    <s v="Valauto Roncq SEAT"/>
    <n v="1087.9100000000001"/>
    <n v="2.9918328307115046E-2"/>
    <s v="NON"/>
  </r>
  <r>
    <x v="1"/>
    <s v="C"/>
    <x v="2"/>
    <x v="122"/>
    <d v="2026-03-09T00:00:00"/>
    <m/>
    <m/>
    <m/>
    <m/>
    <m/>
    <m/>
    <s v="VSMGI"/>
    <n v="531432"/>
    <n v="1432"/>
    <s v="TMBJW9PSXTT058800"/>
    <s v="RM COUVERTURE"/>
    <s v="KODIAQ"/>
    <n v="46641.67"/>
    <n v="5275"/>
    <n v="51916.67"/>
    <n v="75"/>
    <n v="1592.9300000000003"/>
    <n v="35"/>
    <m/>
    <n v="1557.9300000000003"/>
    <n v="3.0682437837403678E-2"/>
    <n v="-7344.16"/>
    <n v="0"/>
    <m/>
    <m/>
    <n v="0.13"/>
    <n v="0.13"/>
    <n v="202.53090000000003"/>
    <m/>
    <n v="202.53090000000003"/>
    <s v="VWB"/>
    <n v="0"/>
    <n v="20"/>
    <n v="1"/>
    <n v="1"/>
    <m/>
    <m/>
    <n v="1"/>
    <s v="Valauto Roncq"/>
    <s v="SKODA"/>
    <m/>
    <s v="Sociétés EST"/>
    <n v="1592.9300000000003"/>
    <n v="3.0682437837403678E-2"/>
    <s v="NON"/>
  </r>
  <r>
    <x v="5"/>
    <s v="C"/>
    <x v="6"/>
    <x v="17"/>
    <d v="2026-05-19T00:00:00"/>
    <m/>
    <m/>
    <m/>
    <m/>
    <m/>
    <n v="0"/>
    <s v="CAMLA"/>
    <n v="531443"/>
    <n v="443"/>
    <s v="VSSZZZKJ6VR007320"/>
    <s v="GISCARD CYNTHIA"/>
    <s v="IBIZA"/>
    <n v="16655"/>
    <n v="836.68"/>
    <n v="17491.68"/>
    <n v="10"/>
    <n v="335.27"/>
    <n v="36"/>
    <m/>
    <n v="299.27"/>
    <n v="1.916739844314554E-2"/>
    <n v="0"/>
    <n v="-2725"/>
    <m/>
    <m/>
    <n v="0.08"/>
    <n v="7.0000000000000007E-2"/>
    <n v="23.941599999999998"/>
    <m/>
    <n v="23.941599999999998"/>
    <s v="VWB"/>
    <m/>
    <n v="50"/>
    <n v="1"/>
    <n v="1"/>
    <m/>
    <m/>
    <n v="1"/>
    <s v="Valauto Cambrai"/>
    <s v="SEAT"/>
    <m/>
    <s v="Valauto Cambrai"/>
    <n v="335.27"/>
    <n v="1.916739844314554E-2"/>
    <s v="NON"/>
  </r>
  <r>
    <x v="1"/>
    <s v="C"/>
    <x v="1"/>
    <x v="124"/>
    <d v="2026-03-31T00:00:00"/>
    <m/>
    <m/>
    <m/>
    <m/>
    <m/>
    <n v="0"/>
    <s v="RQNBA"/>
    <n v="531481"/>
    <n v="1481"/>
    <s v="VSSZZZKP7S1046075"/>
    <s v="TOITURE NIVESSE"/>
    <s v="TERRAMAR"/>
    <n v="49204.33"/>
    <n v="5108.34"/>
    <n v="54312.67"/>
    <n v="311"/>
    <n v="1146.81"/>
    <n v="22"/>
    <m/>
    <n v="1124.81"/>
    <n v="2.1114962678137533E-2"/>
    <n v="1629.38"/>
    <n v="0"/>
    <m/>
    <m/>
    <n v="0.13"/>
    <n v="0.1"/>
    <n v="146.2253"/>
    <m/>
    <n v="146.2253"/>
    <s v=""/>
    <m/>
    <m/>
    <n v="0"/>
    <n v="1"/>
    <m/>
    <m/>
    <n v="0"/>
    <s v="Valauto Roncq"/>
    <s v="CUPRA"/>
    <m/>
    <s v="Valauto Roncq SEAT"/>
    <n v="1146.81"/>
    <n v="2.1114962678137533E-2"/>
    <s v="NON"/>
  </r>
  <r>
    <x v="1"/>
    <s v="C"/>
    <x v="6"/>
    <x v="40"/>
    <d v="2026-01-05T00:00:00"/>
    <m/>
    <m/>
    <m/>
    <m/>
    <m/>
    <n v="0"/>
    <s v="RQNBA"/>
    <n v="531490"/>
    <n v="1490"/>
    <s v="VSSZZZKJ1TR552967"/>
    <s v="KHELKHAL MABJID"/>
    <s v="IBIZA"/>
    <n v="16905"/>
    <n v="291.67"/>
    <n v="17196.669999999998"/>
    <n v="53"/>
    <n v="392.04"/>
    <n v="36"/>
    <m/>
    <n v="356.04"/>
    <n v="2.2797436945641222E-2"/>
    <n v="0"/>
    <n v="-2725"/>
    <m/>
    <m/>
    <n v="0.1"/>
    <n v="0.1"/>
    <n v="35.604000000000006"/>
    <m/>
    <n v="35.604000000000006"/>
    <s v="VWB"/>
    <m/>
    <m/>
    <n v="0"/>
    <n v="1"/>
    <m/>
    <m/>
    <n v="0"/>
    <s v="Valauto Roncq"/>
    <s v="SEAT"/>
    <m/>
    <s v="Valauto Roncq SEAT"/>
    <n v="392.04"/>
    <n v="2.2797436945641222E-2"/>
    <s v="NON"/>
  </r>
  <r>
    <x v="1"/>
    <s v="C"/>
    <x v="1"/>
    <x v="103"/>
    <d v="2026-01-16T00:00:00"/>
    <m/>
    <m/>
    <m/>
    <m/>
    <m/>
    <n v="0"/>
    <s v="RQNBA"/>
    <n v="531491"/>
    <n v="1491"/>
    <s v="VSSZZZKL7TR042673"/>
    <s v="CARDON BAPTISTE"/>
    <s v="CUPRA LEON"/>
    <n v="35429.33"/>
    <n v="2600"/>
    <n v="38029.33"/>
    <n v="48"/>
    <n v="1162.8800000000001"/>
    <n v="22"/>
    <m/>
    <n v="1140.8800000000001"/>
    <n v="3.0578503486650963E-2"/>
    <n v="0"/>
    <n v="0"/>
    <m/>
    <m/>
    <n v="0.1"/>
    <n v="0.1"/>
    <n v="114.08800000000002"/>
    <m/>
    <n v="114.08800000000002"/>
    <s v="VWB"/>
    <m/>
    <m/>
    <n v="0"/>
    <n v="1"/>
    <m/>
    <m/>
    <n v="0"/>
    <s v="Valauto Roncq"/>
    <s v="CUPRA"/>
    <m/>
    <s v="Valauto Roncq SEAT"/>
    <n v="1162.8800000000001"/>
    <n v="3.0578503486650963E-2"/>
    <s v="NON"/>
  </r>
  <r>
    <x v="1"/>
    <s v="C"/>
    <x v="2"/>
    <x v="8"/>
    <d v="2026-02-11T00:00:00"/>
    <m/>
    <m/>
    <m/>
    <m/>
    <m/>
    <n v="0"/>
    <s v="RQTHC"/>
    <n v="531508"/>
    <n v="1508"/>
    <s v="TMBGK6NW9T3038628"/>
    <s v="GUILLARD JEAN"/>
    <s v="KAMIQ/YETI"/>
    <n v="30958.34"/>
    <n v="1650"/>
    <n v="32608.34"/>
    <n v="139"/>
    <n v="1743.86"/>
    <n v="35.01"/>
    <m/>
    <n v="1708.85"/>
    <n v="5.3478956610486759E-2"/>
    <n v="-4655.08"/>
    <n v="0"/>
    <m/>
    <m/>
    <n v="0.13"/>
    <n v="0.13"/>
    <n v="222.15049999999999"/>
    <m/>
    <n v="222.15049999999999"/>
    <s v="VWB"/>
    <m/>
    <m/>
    <n v="0"/>
    <n v="1"/>
    <m/>
    <m/>
    <n v="0"/>
    <s v="Valauto Roncq"/>
    <s v="SKODA"/>
    <m/>
    <s v="Valauto Roncq Skoda"/>
    <n v="1743.86"/>
    <n v="5.3478956610486759E-2"/>
    <s v="NON"/>
  </r>
  <r>
    <x v="1"/>
    <s v="C"/>
    <x v="2"/>
    <x v="96"/>
    <d v="2026-01-27T00:00:00"/>
    <m/>
    <m/>
    <m/>
    <m/>
    <s v="X"/>
    <m/>
    <s v="RQTHC"/>
    <n v="531510"/>
    <n v="1510"/>
    <s v="TMBJB9PS0TT053018"/>
    <s v="DESCAMPS D HAUSSY ET CIE"/>
    <s v="KODIAQ"/>
    <n v="38500.01"/>
    <n v="9391.67"/>
    <n v="47891.68"/>
    <n v="50"/>
    <n v="1446.75"/>
    <n v="35"/>
    <m/>
    <n v="1411.75"/>
    <n v="3.0208796183387177E-2"/>
    <n v="0"/>
    <n v="-6704.83"/>
    <m/>
    <m/>
    <n v="0.13"/>
    <n v="0.13"/>
    <n v="183.5275"/>
    <m/>
    <n v="183.5275"/>
    <s v="VWB"/>
    <m/>
    <m/>
    <n v="0"/>
    <n v="1"/>
    <m/>
    <m/>
    <n v="0"/>
    <s v="Valauto Roncq"/>
    <s v="SKODA"/>
    <m/>
    <s v="Valauto Roncq Skoda"/>
    <n v="1446.75"/>
    <n v="3.0208796183387177E-2"/>
    <s v="NON"/>
  </r>
  <r>
    <x v="1"/>
    <s v="C"/>
    <x v="1"/>
    <x v="30"/>
    <d v="2026-05-05T00:00:00"/>
    <m/>
    <m/>
    <m/>
    <m/>
    <m/>
    <n v="0"/>
    <s v="RQNBA"/>
    <n v="531569"/>
    <n v="1569"/>
    <s v="VSSZZZKM2SR089102"/>
    <s v="FRUIT FRANCIS"/>
    <s v="FORMENTOR"/>
    <n v="36308.5"/>
    <n v="1933.33"/>
    <n v="38241.83"/>
    <n v="329"/>
    <n v="-37.299999999999997"/>
    <n v="22"/>
    <m/>
    <n v="-59.3"/>
    <n v="-9.7537173299499515E-4"/>
    <n v="-3059.35"/>
    <n v="-600"/>
    <m/>
    <s v="marge négative "/>
    <m/>
    <n v="0.13"/>
    <n v="0"/>
    <m/>
    <n v="0"/>
    <s v="VWB"/>
    <m/>
    <m/>
    <n v="0"/>
    <n v="1"/>
    <m/>
    <m/>
    <n v="0"/>
    <s v="Valauto Roncq"/>
    <s v="CUPRA"/>
    <m/>
    <s v="Valauto Roncq SEAT"/>
    <n v="-37.299999999999997"/>
    <n v="-9.7537173299499515E-4"/>
    <s v="OUI"/>
  </r>
  <r>
    <x v="1"/>
    <s v="C"/>
    <x v="1"/>
    <x v="55"/>
    <d v="2026-05-09T00:00:00"/>
    <m/>
    <m/>
    <m/>
    <m/>
    <m/>
    <n v="0"/>
    <s v="RQEBA"/>
    <n v="531570"/>
    <n v="1570"/>
    <s v="VSSZZZKP2S1050941"/>
    <s v="HADDADI FATIMA"/>
    <s v="TERRAMAR"/>
    <n v="39521"/>
    <n v="3154.16"/>
    <n v="42675.16"/>
    <n v="327"/>
    <n v="431.9"/>
    <n v="22"/>
    <m/>
    <n v="409.9"/>
    <n v="1.0120641609779551E-2"/>
    <n v="-3414.01"/>
    <n v="-600"/>
    <m/>
    <m/>
    <n v="0.12"/>
    <n v="0.12"/>
    <n v="49.187999999999995"/>
    <m/>
    <n v="49.187999999999995"/>
    <s v="VWB"/>
    <m/>
    <m/>
    <n v="0"/>
    <n v="1"/>
    <m/>
    <m/>
    <n v="0"/>
    <s v="Valauto Roncq"/>
    <s v="CUPRA"/>
    <m/>
    <s v="Valauto Roncq VW"/>
    <n v="431.9"/>
    <n v="1.0120641609779551E-2"/>
    <s v="NON"/>
  </r>
  <r>
    <x v="1"/>
    <s v="C"/>
    <x v="1"/>
    <x v="86"/>
    <d v="2026-04-24T00:00:00"/>
    <m/>
    <m/>
    <m/>
    <m/>
    <m/>
    <n v="0"/>
    <s v="VSGNI"/>
    <n v="531574"/>
    <n v="1574"/>
    <s v="VSSZZZKP5T1063961"/>
    <s v="BORDERIE BENJAMIN"/>
    <s v="TERRAMAR"/>
    <n v="49204.33"/>
    <n v="5108.34"/>
    <n v="54312.67"/>
    <n v="34"/>
    <n v="1379.81"/>
    <n v="22"/>
    <m/>
    <n v="1357.81"/>
    <n v="2.5404937742887618E-2"/>
    <n v="0"/>
    <n v="0"/>
    <m/>
    <m/>
    <n v="0.1"/>
    <n v="0.1"/>
    <n v="135.78100000000001"/>
    <m/>
    <n v="135.78100000000001"/>
    <s v="VWB"/>
    <m/>
    <n v="20"/>
    <n v="1"/>
    <n v="1"/>
    <m/>
    <m/>
    <n v="1"/>
    <s v="Valauto Roncq"/>
    <s v="CUPRA"/>
    <m/>
    <s v="Sociétés NORD"/>
    <n v="1379.81"/>
    <n v="2.5404937742887618E-2"/>
    <s v="NON"/>
  </r>
  <r>
    <x v="1"/>
    <s v="C"/>
    <x v="1"/>
    <x v="2"/>
    <d v="2026-06-26T00:00:00"/>
    <m/>
    <m/>
    <m/>
    <m/>
    <m/>
    <m/>
    <s v="RQHWI"/>
    <n v="531579"/>
    <n v="1579"/>
    <s v="VSSZZZKPXT1076043"/>
    <s v="GRIMONPONT QUENTIN"/>
    <s v="TERRAMAR"/>
    <n v="49000.15"/>
    <n v="4200.01"/>
    <n v="53200.160000000003"/>
    <n v="27"/>
    <n v="1061"/>
    <n v="22"/>
    <m/>
    <n v="1039"/>
    <n v="1.9943549041957769E-2"/>
    <n v="0"/>
    <n v="0"/>
    <m/>
    <m/>
    <n v="7.0000000000000007E-2"/>
    <n v="0.08"/>
    <n v="72.73"/>
    <m/>
    <n v="72.73"/>
    <s v="VWB"/>
    <m/>
    <m/>
    <n v="0"/>
    <n v="1"/>
    <m/>
    <m/>
    <n v="0"/>
    <s v="Valauto Roncq"/>
    <s v="CUPRA"/>
    <m/>
    <s v="Valauto Roncq VW"/>
    <n v="1061"/>
    <n v="1.9943549041957769E-2"/>
    <s v="NON"/>
  </r>
  <r>
    <x v="1"/>
    <s v="C"/>
    <x v="6"/>
    <x v="79"/>
    <d v="2026-04-22T00:00:00"/>
    <m/>
    <m/>
    <m/>
    <m/>
    <m/>
    <m/>
    <s v="VSGNI"/>
    <n v="531582"/>
    <n v="1582"/>
    <s v="VSSZZZKJ6TR550180"/>
    <s v="DELANOY MARIE"/>
    <s v="IBIZA"/>
    <n v="17613.330000000002"/>
    <n v="779.17"/>
    <n v="18392.5"/>
    <n v="49"/>
    <n v="587.78"/>
    <n v="36"/>
    <m/>
    <n v="551.78"/>
    <n v="3.1957591409541929E-2"/>
    <n v="0"/>
    <n v="0"/>
    <m/>
    <m/>
    <n v="0.1"/>
    <n v="0.1"/>
    <n v="55.177999999999997"/>
    <m/>
    <n v="55.177999999999997"/>
    <s v="VWB"/>
    <n v="0"/>
    <n v="20"/>
    <n v="1"/>
    <n v="1"/>
    <m/>
    <m/>
    <n v="1"/>
    <s v="Valauto Roncq"/>
    <s v="SEAT"/>
    <m/>
    <s v="Sociétés NORD"/>
    <n v="587.78"/>
    <n v="3.1957591409541929E-2"/>
    <s v="NON"/>
  </r>
  <r>
    <x v="1"/>
    <s v="C"/>
    <x v="1"/>
    <x v="106"/>
    <d v="2026-03-26T00:00:00"/>
    <m/>
    <m/>
    <m/>
    <m/>
    <m/>
    <n v="0"/>
    <s v="RQNBA"/>
    <n v="531584"/>
    <n v="1584"/>
    <s v="VSSZZZKP3T1053655"/>
    <s v="C.F.N SARL CONSTRUCTIONS ET FERM"/>
    <s v="TERRAMAR"/>
    <n v="38675.17"/>
    <n v="3145.82"/>
    <n v="41820.99"/>
    <n v="57"/>
    <n v="1224.6199999999999"/>
    <n v="22"/>
    <m/>
    <n v="1202.6199999999999"/>
    <n v="2.9282424925856608E-2"/>
    <n v="-712.13"/>
    <n v="0"/>
    <m/>
    <m/>
    <n v="7.0000000000000007E-2"/>
    <n v="7.0000000000000007E-2"/>
    <n v="84.183400000000006"/>
    <m/>
    <n v="84.183400000000006"/>
    <s v="VWB"/>
    <m/>
    <m/>
    <n v="0"/>
    <n v="1"/>
    <m/>
    <m/>
    <n v="0"/>
    <s v="Valauto Roncq"/>
    <s v="CUPRA"/>
    <m/>
    <s v="Valauto Roncq SEAT"/>
    <n v="1224.6199999999999"/>
    <n v="2.9282424925856608E-2"/>
    <s v="NON"/>
  </r>
  <r>
    <x v="1"/>
    <s v="C"/>
    <x v="1"/>
    <x v="56"/>
    <d v="2026-03-21T00:00:00"/>
    <m/>
    <m/>
    <m/>
    <m/>
    <m/>
    <m/>
    <s v="RQNBA"/>
    <n v="531725"/>
    <n v="1725"/>
    <s v="VSSZZZKM4TR036662"/>
    <s v="MOREL CEDRIC"/>
    <s v="FORMENTOR"/>
    <n v="36308.5"/>
    <n v="1323.33"/>
    <n v="37631.83"/>
    <n v="12"/>
    <n v="1260.18"/>
    <n v="22"/>
    <m/>
    <n v="1238.18"/>
    <n v="3.3487077296001817E-2"/>
    <n v="0"/>
    <n v="-3000"/>
    <m/>
    <m/>
    <n v="0.1"/>
    <n v="0.1"/>
    <n v="123.81800000000001"/>
    <m/>
    <n v="123.81800000000001"/>
    <s v="VWB"/>
    <m/>
    <m/>
    <n v="0"/>
    <n v="1"/>
    <m/>
    <m/>
    <n v="0"/>
    <s v="Valauto Roncq"/>
    <s v="CUPRA"/>
    <m/>
    <s v="Valauto Roncq SEAT"/>
    <n v="1260.18"/>
    <n v="3.3487077296001817E-2"/>
    <s v="NON"/>
  </r>
  <r>
    <x v="1"/>
    <s v="C"/>
    <x v="2"/>
    <x v="80"/>
    <d v="2026-01-20T00:00:00"/>
    <m/>
    <m/>
    <m/>
    <m/>
    <m/>
    <n v="0"/>
    <s v="VSJTI"/>
    <n v="531731"/>
    <n v="1731"/>
    <s v="TMBJR8NXXTY026786"/>
    <s v="IPH INGENIERIE"/>
    <s v="OCTAVIA"/>
    <n v="30841.67"/>
    <n v="3708.34"/>
    <n v="34550.009999999995"/>
    <n v="104"/>
    <n v="725.99"/>
    <n v="35"/>
    <m/>
    <n v="690.99"/>
    <n v="2.1012729084593611E-2"/>
    <n v="0"/>
    <n v="-4146"/>
    <m/>
    <m/>
    <n v="0.13"/>
    <n v="0.13"/>
    <n v="89.828699999999998"/>
    <m/>
    <n v="89.828699999999998"/>
    <s v="VWB"/>
    <n v="0"/>
    <n v="20"/>
    <n v="1"/>
    <n v="1"/>
    <m/>
    <m/>
    <n v="1"/>
    <s v="Valauto Roncq"/>
    <s v="SKODA"/>
    <m/>
    <s v="Sociétés EST"/>
    <n v="725.99"/>
    <n v="2.1012729084593611E-2"/>
    <s v="NON"/>
  </r>
  <r>
    <x v="1"/>
    <s v="NP"/>
    <x v="2"/>
    <x v="34"/>
    <d v="2026-03-30T00:00:00"/>
    <m/>
    <m/>
    <m/>
    <s v="x"/>
    <m/>
    <n v="32390.01"/>
    <s v="LTHVI"/>
    <n v="531801"/>
    <n v="1801"/>
    <s v="TMBNH9NY6SF095990"/>
    <s v="POUILLON SAMUEL"/>
    <s v="ELROQ"/>
    <n v="38000"/>
    <n v="1633.33"/>
    <n v="39633.33"/>
    <n v="225"/>
    <n v="1948.7"/>
    <n v="35.01"/>
    <m/>
    <n v="1913.69"/>
    <n v="4.9168212713895099E-2"/>
    <n v="-4902.08"/>
    <n v="0"/>
    <m/>
    <s v="solde client dossier paiement en cours FIRST"/>
    <n v="0.13"/>
    <n v="0.13"/>
    <n v="248.77970000000002"/>
    <m/>
    <n v="248.77970000000002"/>
    <s v="VWB"/>
    <m/>
    <m/>
    <n v="0"/>
    <n v="1"/>
    <m/>
    <m/>
    <n v="0"/>
    <s v="Valauto Roncq"/>
    <s v="SKODA"/>
    <m/>
    <s v="Valauto Lambersart SKODA"/>
    <n v="1948.7"/>
    <n v="4.9168212713895099E-2"/>
    <s v="NON"/>
  </r>
  <r>
    <x v="1"/>
    <s v="C"/>
    <x v="1"/>
    <x v="58"/>
    <d v="2026-02-20T00:00:00"/>
    <m/>
    <m/>
    <m/>
    <m/>
    <m/>
    <n v="0"/>
    <s v="VRGWI"/>
    <n v="531805"/>
    <n v="1805"/>
    <s v="VSSZZZKM2TR051189"/>
    <s v="LENGLIN CATHY"/>
    <s v="FORMENTOR"/>
    <n v="48254.33"/>
    <n v="4329.16"/>
    <n v="52583.490000000005"/>
    <n v="12"/>
    <n v="1599.5"/>
    <n v="22"/>
    <m/>
    <n v="1577.5"/>
    <n v="3.0418292890030688E-2"/>
    <n v="0"/>
    <n v="0"/>
    <m/>
    <m/>
    <n v="0.1"/>
    <n v="0.1"/>
    <n v="157.75"/>
    <m/>
    <n v="157.75"/>
    <s v="VWB"/>
    <n v="0"/>
    <n v="20"/>
    <n v="1"/>
    <n v="1"/>
    <m/>
    <m/>
    <n v="1"/>
    <s v="Valauto Roncq"/>
    <s v="CUPRA"/>
    <m/>
    <s v="Valauto PRO NORD"/>
    <n v="1599.5"/>
    <n v="3.0418292890030688E-2"/>
    <s v="NON"/>
  </r>
  <r>
    <x v="1"/>
    <s v="C"/>
    <x v="6"/>
    <x v="68"/>
    <d v="2026-06-09T00:00:00"/>
    <m/>
    <m/>
    <m/>
    <m/>
    <m/>
    <n v="0"/>
    <s v="RQNBA"/>
    <n v="531807"/>
    <n v="1807"/>
    <s v="VSSZZZKJ5VR019412"/>
    <s v="LOUIS AXELLE"/>
    <s v="IBIZA"/>
    <n v="16655"/>
    <n v="1246.68"/>
    <n v="17901.68"/>
    <n v="21"/>
    <n v="430.5"/>
    <n v="35.99"/>
    <m/>
    <n v="394.51"/>
    <n v="2.4048022308520763E-2"/>
    <n v="0"/>
    <n v="-2725"/>
    <m/>
    <m/>
    <n v="0.1"/>
    <n v="0.1"/>
    <n v="39.451000000000001"/>
    <m/>
    <n v="39.451000000000001"/>
    <s v="VWB"/>
    <m/>
    <m/>
    <n v="0"/>
    <n v="1"/>
    <m/>
    <m/>
    <n v="0"/>
    <s v="Valauto Roncq"/>
    <s v="SEAT"/>
    <m/>
    <s v="Valauto Roncq SEAT"/>
    <n v="430.5"/>
    <n v="2.4048022308520763E-2"/>
    <s v="NON"/>
  </r>
  <r>
    <x v="1"/>
    <s v="C"/>
    <x v="6"/>
    <x v="28"/>
    <d v="2026-06-19T00:00:00"/>
    <m/>
    <m/>
    <m/>
    <m/>
    <m/>
    <n v="0"/>
    <s v="RQNBA"/>
    <n v="531812"/>
    <n v="1812"/>
    <s v="VSSZZZKJ9VR036486"/>
    <s v="GOLAZ SERGE"/>
    <s v="ARONA"/>
    <n v="19955"/>
    <n v="2022.51"/>
    <n v="21977.51"/>
    <n v="13"/>
    <n v="943.15"/>
    <n v="36"/>
    <m/>
    <n v="907.15"/>
    <n v="4.2914324689193636E-2"/>
    <n v="0"/>
    <n v="-3100"/>
    <m/>
    <m/>
    <n v="0.1"/>
    <n v="0.1"/>
    <n v="90.715000000000003"/>
    <m/>
    <n v="90.715000000000003"/>
    <s v="VWB"/>
    <m/>
    <n v="50"/>
    <n v="1"/>
    <n v="1"/>
    <m/>
    <m/>
    <n v="1"/>
    <s v="Valauto Roncq"/>
    <s v="SEAT"/>
    <m/>
    <s v="Valauto Roncq SEAT"/>
    <n v="943.15"/>
    <n v="4.2914324689193636E-2"/>
    <s v="NON"/>
  </r>
  <r>
    <x v="1"/>
    <s v="C"/>
    <x v="1"/>
    <x v="68"/>
    <d v="2026-06-08T00:00:00"/>
    <m/>
    <m/>
    <m/>
    <m/>
    <m/>
    <n v="0"/>
    <s v="RQNBA"/>
    <n v="531814"/>
    <n v="1814"/>
    <s v="VSSZZZK16TP029844"/>
    <s v="HIMPE HENRI"/>
    <s v="Cupra el-Born"/>
    <n v="33359.67"/>
    <n v="2000"/>
    <n v="35359.67"/>
    <n v="39"/>
    <n v="4318.53"/>
    <n v="27"/>
    <n v="-2323.64"/>
    <n v="1967.8899999999999"/>
    <n v="5.641709891523309E-2"/>
    <n v="0"/>
    <n v="-2917"/>
    <m/>
    <m/>
    <n v="0.1"/>
    <n v="0.1"/>
    <n v="196.78899999999999"/>
    <m/>
    <n v="196.78899999999999"/>
    <s v="VWB"/>
    <n v="0"/>
    <m/>
    <n v="0"/>
    <n v="1"/>
    <m/>
    <m/>
    <n v="0"/>
    <s v="Valauto Roncq"/>
    <s v="CUPRA"/>
    <m/>
    <s v="Valauto Roncq SEAT"/>
    <n v="4318.53"/>
    <n v="0.12213151310518452"/>
    <s v="NON"/>
  </r>
  <r>
    <x v="1"/>
    <s v="C"/>
    <x v="2"/>
    <x v="16"/>
    <d v="2026-02-11T00:00:00"/>
    <m/>
    <m/>
    <m/>
    <m/>
    <m/>
    <n v="0"/>
    <s v="RQTHC"/>
    <n v="532000"/>
    <n v="2000"/>
    <s v="TMBEP6PJ3T4060824"/>
    <s v="GIL MARINA"/>
    <s v="FABIA"/>
    <n v="19775"/>
    <n v="2083.33"/>
    <n v="21858.33"/>
    <n v="28"/>
    <n v="579.16"/>
    <n v="35"/>
    <m/>
    <n v="544.16"/>
    <n v="2.6496077239203539E-2"/>
    <n v="0"/>
    <n v="-2550"/>
    <m/>
    <m/>
    <n v="0.13"/>
    <n v="0.13"/>
    <n v="70.740799999999993"/>
    <m/>
    <n v="70.740799999999993"/>
    <s v="VWB"/>
    <m/>
    <m/>
    <n v="0"/>
    <n v="1"/>
    <m/>
    <m/>
    <n v="0"/>
    <s v="Valauto Roncq"/>
    <s v="SKODA"/>
    <m/>
    <s v="Valauto Roncq Skoda"/>
    <n v="579.16"/>
    <n v="2.6496077239203539E-2"/>
    <s v="NON"/>
  </r>
  <r>
    <x v="1"/>
    <s v="C"/>
    <x v="2"/>
    <x v="115"/>
    <d v="2026-04-08T00:00:00"/>
    <m/>
    <m/>
    <m/>
    <m/>
    <m/>
    <n v="0"/>
    <s v="RQTHC"/>
    <n v="532001"/>
    <n v="2001"/>
    <s v="TMBNG7NY0TF157862"/>
    <s v="DEVOS THIBAULT"/>
    <s v="ELROQ"/>
    <n v="27658.33"/>
    <n v="2441.66"/>
    <n v="30099.99"/>
    <n v="15"/>
    <n v="1379.93"/>
    <n v="35"/>
    <m/>
    <n v="1344.93"/>
    <n v="4.5844865729191268E-2"/>
    <n v="-3333"/>
    <n v="0"/>
    <m/>
    <m/>
    <n v="0.1"/>
    <n v="0.1"/>
    <n v="134.49300000000002"/>
    <m/>
    <n v="134.49300000000002"/>
    <s v="VWB"/>
    <m/>
    <m/>
    <n v="0"/>
    <n v="1"/>
    <m/>
    <m/>
    <n v="0"/>
    <s v="Valauto Roncq"/>
    <s v="SKODA"/>
    <m/>
    <s v="Valauto Roncq Skoda"/>
    <n v="1379.93"/>
    <n v="4.5844865729191268E-2"/>
    <s v="NON"/>
  </r>
  <r>
    <x v="1"/>
    <s v="NP"/>
    <x v="2"/>
    <x v="26"/>
    <d v="2026-02-13T00:00:00"/>
    <m/>
    <m/>
    <m/>
    <s v="x"/>
    <m/>
    <n v="33750"/>
    <s v="VRTVA"/>
    <n v="532006"/>
    <n v="2006"/>
    <s v="TMBNC7NY7TF109058"/>
    <s v="CARPENTIER-DORCHY"/>
    <s v="ELROQ"/>
    <n v="30633.33"/>
    <n v="1199.99"/>
    <n v="31833.320000000003"/>
    <n v="48"/>
    <n v="386.02"/>
    <n v="35"/>
    <m/>
    <n v="351.02"/>
    <n v="1.2126287801586512E-2"/>
    <n v="0"/>
    <n v="-3275.83"/>
    <m/>
    <s v="solde client mq financement cm cic "/>
    <n v="0.13"/>
    <n v="0.12"/>
    <n v="45.632599999999996"/>
    <m/>
    <n v="45.632599999999996"/>
    <s v=""/>
    <m/>
    <n v="20"/>
    <n v="1"/>
    <n v="1"/>
    <m/>
    <m/>
    <n v="1"/>
    <s v="Valauto Roncq"/>
    <s v="SKODA"/>
    <m/>
    <s v="Valauto PRO NORD"/>
    <n v="386.02"/>
    <n v="1.2126287801586512E-2"/>
    <s v="NON"/>
  </r>
  <r>
    <x v="1"/>
    <s v="C"/>
    <x v="2"/>
    <x v="94"/>
    <d v="2026-01-23T00:00:00"/>
    <m/>
    <m/>
    <m/>
    <m/>
    <m/>
    <m/>
    <s v="RQTHC"/>
    <n v="532007"/>
    <n v="2007"/>
    <s v="TMBNC7NY9TF109501"/>
    <s v="L2F CONCEPT"/>
    <s v="ELROQ"/>
    <n v="30633.33"/>
    <n v="1199.99"/>
    <n v="31833.320000000003"/>
    <n v="29"/>
    <n v="989.98"/>
    <n v="35"/>
    <m/>
    <n v="954.98"/>
    <n v="3.1098861193240287E-2"/>
    <n v="0"/>
    <n v="0"/>
    <m/>
    <m/>
    <n v="0.1"/>
    <n v="0.1"/>
    <n v="95.498000000000005"/>
    <m/>
    <n v="95.498000000000005"/>
    <s v="VWB"/>
    <m/>
    <m/>
    <n v="0"/>
    <n v="1"/>
    <m/>
    <m/>
    <n v="0"/>
    <s v="Valauto Roncq"/>
    <s v="SKODA"/>
    <m/>
    <s v="Valauto Roncq Skoda"/>
    <n v="989.98"/>
    <n v="3.1098861193240287E-2"/>
    <s v="NON"/>
  </r>
  <r>
    <x v="1"/>
    <s v="C"/>
    <x v="1"/>
    <x v="34"/>
    <d v="2026-03-30T00:00:00"/>
    <m/>
    <m/>
    <m/>
    <m/>
    <m/>
    <m/>
    <s v="VSJTI"/>
    <n v="532046"/>
    <n v="2046"/>
    <s v="VSSZZZKRXSA021561"/>
    <s v="SARL OSMOSE"/>
    <s v="TAVASCAN"/>
    <n v="38154.33"/>
    <n v="1548.34"/>
    <n v="39702.67"/>
    <n v="65"/>
    <n v="617.54"/>
    <n v="22"/>
    <m/>
    <n v="595.54"/>
    <n v="1.5554117644984581E-2"/>
    <n v="0"/>
    <n v="-4367.29"/>
    <m/>
    <m/>
    <n v="0.1"/>
    <n v="0.1"/>
    <n v="59.554000000000002"/>
    <m/>
    <n v="59.554000000000002"/>
    <s v="VWB"/>
    <m/>
    <n v="20"/>
    <n v="1"/>
    <n v="1"/>
    <m/>
    <m/>
    <n v="1"/>
    <s v="Valauto Roncq"/>
    <s v="CUPRA"/>
    <m/>
    <s v="Sociétés EST"/>
    <n v="617.54"/>
    <n v="1.5554117644984581E-2"/>
    <s v="NON"/>
  </r>
  <r>
    <x v="1"/>
    <s v="C"/>
    <x v="2"/>
    <x v="18"/>
    <d v="2026-06-02T00:00:00"/>
    <m/>
    <m/>
    <m/>
    <m/>
    <m/>
    <n v="0"/>
    <s v="RQTHC"/>
    <n v="532109"/>
    <n v="2109"/>
    <s v="TMBNC7NY3TF198384"/>
    <s v="THUAULT  VINCENT"/>
    <s v="ELROQ"/>
    <n v="30633.33"/>
    <n v="2700"/>
    <n v="33333.33"/>
    <n v="11"/>
    <n v="1284.6600000000001"/>
    <n v="35"/>
    <m/>
    <n v="1249.6600000000001"/>
    <n v="3.8539803853980384E-2"/>
    <n v="0"/>
    <n v="-3333"/>
    <m/>
    <m/>
    <n v="0.1"/>
    <n v="0.1"/>
    <n v="124.96600000000001"/>
    <m/>
    <n v="124.96600000000001"/>
    <s v="VWB"/>
    <m/>
    <m/>
    <n v="0"/>
    <n v="1"/>
    <m/>
    <m/>
    <n v="0"/>
    <s v="Valauto Roncq"/>
    <s v="SKODA"/>
    <m/>
    <s v="Valauto Roncq Skoda"/>
    <n v="1284.6600000000001"/>
    <n v="3.8539803853980384E-2"/>
    <s v="NON"/>
  </r>
  <r>
    <x v="1"/>
    <s v="C"/>
    <x v="2"/>
    <x v="96"/>
    <d v="2026-01-27T00:00:00"/>
    <m/>
    <m/>
    <m/>
    <m/>
    <m/>
    <n v="0"/>
    <s v="RQTHC"/>
    <n v="532111"/>
    <n v="2111"/>
    <s v="TMBNG7NY6TF113722"/>
    <s v="RICHET LEGROS  CORENTIN"/>
    <s v="ELROQ"/>
    <n v="27658.33"/>
    <n v="2324.9899999999998"/>
    <n v="29983.32"/>
    <n v="15"/>
    <n v="1217.24"/>
    <n v="35"/>
    <m/>
    <n v="1182.24"/>
    <n v="4.0597238731401329E-2"/>
    <n v="0"/>
    <n v="-3333"/>
    <m/>
    <m/>
    <n v="0.13"/>
    <n v="0.13"/>
    <n v="153.69120000000001"/>
    <m/>
    <n v="153.69120000000001"/>
    <s v="VWB"/>
    <m/>
    <m/>
    <n v="0"/>
    <n v="1"/>
    <m/>
    <m/>
    <n v="0"/>
    <s v="Valauto Roncq"/>
    <s v="SKODA"/>
    <m/>
    <s v="Valauto Roncq Skoda"/>
    <n v="1217.24"/>
    <n v="4.0597238731401329E-2"/>
    <s v="NON"/>
  </r>
  <r>
    <x v="7"/>
    <s v="NP"/>
    <x v="0"/>
    <x v="95"/>
    <d v="2026-01-28T00:00:00"/>
    <m/>
    <m/>
    <m/>
    <s v="x"/>
    <m/>
    <n v="1126980.04"/>
    <s v="LTMEL"/>
    <n v="532696"/>
    <n v="2696"/>
    <s v="WVWZZZCD4TW180472"/>
    <s v="DLM - CPTE"/>
    <s v="GOLF"/>
    <n v="30333.33"/>
    <n v="666.67"/>
    <n v="31000"/>
    <n v="27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15"/>
    <n v="2.3064516129032257E-2"/>
    <s v="NON"/>
  </r>
  <r>
    <x v="7"/>
    <s v="NP"/>
    <x v="0"/>
    <x v="50"/>
    <d v="2026-01-22T00:00:00"/>
    <m/>
    <m/>
    <m/>
    <s v="x"/>
    <m/>
    <n v="1126980.04"/>
    <s v="LTMEL"/>
    <n v="532730"/>
    <n v="2730"/>
    <s v="WVWZZZCD6TW007472"/>
    <s v="DLM - CPTE"/>
    <s v="GOLF"/>
    <n v="30333.33"/>
    <n v="666.67"/>
    <n v="31000"/>
    <n v="28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m/>
    <m/>
    <n v="0"/>
    <s v="Valauto Lambersart VW"/>
    <s v="VOLKSWAGEN"/>
    <m/>
    <s v="Sociétés NORD"/>
    <n v="715"/>
    <n v="2.3064516129032257E-2"/>
    <s v="NON"/>
  </r>
  <r>
    <x v="7"/>
    <s v="C"/>
    <x v="0"/>
    <x v="98"/>
    <d v="2026-05-05T00:00:00"/>
    <m/>
    <m/>
    <m/>
    <m/>
    <m/>
    <m/>
    <s v="VSGNI"/>
    <n v="532763"/>
    <n v="2763"/>
    <s v="WVGZZZCT6TW574834"/>
    <s v="BERNARD ET LEON"/>
    <s v="TIGUAN"/>
    <n v="36113.33"/>
    <n v="1195.8399999999999"/>
    <n v="37309.17"/>
    <n v="21"/>
    <n v="904.6"/>
    <n v="95"/>
    <m/>
    <n v="809.6"/>
    <n v="2.4246049965732288E-2"/>
    <n v="0"/>
    <n v="0"/>
    <m/>
    <m/>
    <n v="0.1"/>
    <n v="0.1"/>
    <n v="80.960000000000008"/>
    <m/>
    <n v="80.960000000000008"/>
    <s v="VWB"/>
    <n v="0"/>
    <n v="20"/>
    <n v="1"/>
    <n v="1"/>
    <m/>
    <m/>
    <n v="1"/>
    <s v="Valauto Lambersart VW"/>
    <s v="VOLKSWAGEN"/>
    <m/>
    <s v="Sociétés NORD"/>
    <n v="904.6"/>
    <n v="2.4246049965732288E-2"/>
    <s v="NON"/>
  </r>
  <r>
    <x v="1"/>
    <s v="NP"/>
    <x v="0"/>
    <x v="35"/>
    <d v="2026-03-12T00:00:00"/>
    <m/>
    <m/>
    <m/>
    <s v="x"/>
    <m/>
    <n v="29593.360000000001"/>
    <s v="RXNTA"/>
    <n v="533108"/>
    <n v="3108"/>
    <s v="WVGZZZC11TY017526"/>
    <s v="DEBUSSCHERE FRANCK"/>
    <s v="T CROSS"/>
    <n v="28389"/>
    <n v="-200"/>
    <n v="28189"/>
    <n v="161"/>
    <n v="2196.0500000000002"/>
    <n v="95"/>
    <m/>
    <n v="2101.0500000000002"/>
    <n v="7.7904501756004121E-2"/>
    <n v="0"/>
    <n v="-3349.9900000000002"/>
    <m/>
    <s v="solde client mq financement"/>
    <n v="0.13"/>
    <n v="0.13"/>
    <n v="273.13650000000001"/>
    <m/>
    <n v="273.13650000000001"/>
    <s v="VWB"/>
    <n v="30"/>
    <m/>
    <n v="0"/>
    <n v="1"/>
    <m/>
    <m/>
    <n v="0"/>
    <s v="Valauto Roncq"/>
    <s v="VOLKSWAGEN"/>
    <m/>
    <s v="Valauto Roubaix"/>
    <n v="2196.0500000000002"/>
    <n v="7.7904501756004121E-2"/>
    <s v="NON"/>
  </r>
  <r>
    <x v="7"/>
    <s v="C"/>
    <x v="0"/>
    <x v="35"/>
    <d v="2026-03-16T00:00:00"/>
    <m/>
    <m/>
    <m/>
    <m/>
    <m/>
    <m/>
    <s v="VSRPO"/>
    <n v="533148"/>
    <n v="3148"/>
    <s v="WVGZZZCT6TW534138"/>
    <s v="GRIMME FRANCE"/>
    <s v="TIGUAN"/>
    <n v="44863.33"/>
    <n v="2487.5"/>
    <n v="47350.83"/>
    <n v="114"/>
    <n v="-308.02999999999997"/>
    <n v="95"/>
    <m/>
    <n v="-403.03"/>
    <n v="-6.5052713965098388E-3"/>
    <n v="0"/>
    <n v="0"/>
    <m/>
    <s v="marge négative  //  0 forfait demandé"/>
    <m/>
    <n v="0.1"/>
    <n v="0"/>
    <m/>
    <n v="0"/>
    <s v=""/>
    <n v="0"/>
    <m/>
    <n v="0"/>
    <n v="1"/>
    <m/>
    <m/>
    <n v="0"/>
    <s v="Valauto Lambersart VW"/>
    <s v="VOLKSWAGEN"/>
    <m/>
    <s v="Sociétés NORD"/>
    <n v="-308.02999999999997"/>
    <n v="-6.5052713965098388E-3"/>
    <s v="OUI"/>
  </r>
  <r>
    <x v="7"/>
    <s v="NP"/>
    <x v="0"/>
    <x v="27"/>
    <d v="2026-02-10T00:00:00"/>
    <m/>
    <m/>
    <m/>
    <s v="x"/>
    <m/>
    <n v="503005.87"/>
    <s v="LTMEL"/>
    <n v="533152"/>
    <n v="3152"/>
    <s v="WVWZZZCD3TW007476"/>
    <s v="DLM - CPTE"/>
    <s v="GOLF"/>
    <n v="30333.33"/>
    <n v="666.67"/>
    <n v="31000"/>
    <n v="45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715"/>
    <n v="2.3064516129032257E-2"/>
    <s v="NON"/>
  </r>
  <r>
    <x v="4"/>
    <s v="NC"/>
    <x v="1"/>
    <x v="17"/>
    <d v="2026-05-22T00:00:00"/>
    <s v="x"/>
    <m/>
    <m/>
    <s v="x"/>
    <m/>
    <n v="40795.71"/>
    <s v="ARNLE"/>
    <n v="533153"/>
    <n v="53"/>
    <s v="VSSZZZKR4SA023810"/>
    <s v="CAMUS AUDREY"/>
    <s v="TAVASCAN"/>
    <n v="38154.33"/>
    <n v="506.67"/>
    <n v="38661"/>
    <n v="56"/>
    <n v="-2684.27"/>
    <n v="22"/>
    <m/>
    <n v="-2706.27"/>
    <n v="-6.9430951087659398E-2"/>
    <n v="0"/>
    <n v="0"/>
    <m/>
    <s v="solde client mq financement / marge manquante"/>
    <m/>
    <n v="0.12"/>
    <n v="0"/>
    <m/>
    <n v="0"/>
    <s v="VWB"/>
    <n v="1"/>
    <s v="0"/>
    <n v="1"/>
    <n v="1"/>
    <m/>
    <m/>
    <n v="1"/>
    <s v="Valauto Arras"/>
    <s v="CUPRA"/>
    <m/>
    <s v="Valauto Arras"/>
    <n v="-2684.27"/>
    <n v="-6.9430951087659398E-2"/>
    <s v="OUI"/>
  </r>
  <r>
    <x v="7"/>
    <s v="NP"/>
    <x v="0"/>
    <x v="16"/>
    <d v="2026-02-12T00:00:00"/>
    <m/>
    <m/>
    <m/>
    <s v="x"/>
    <m/>
    <n v="503005.87"/>
    <s v="LTMEL"/>
    <n v="533166"/>
    <n v="3166"/>
    <s v="WVWZZZCD3TW176638"/>
    <s v="DLM - CPTE"/>
    <s v="GOLF"/>
    <n v="30333.33"/>
    <n v="666.67"/>
    <n v="31000"/>
    <n v="49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715"/>
    <n v="2.3064516129032257E-2"/>
    <s v="NON"/>
  </r>
  <r>
    <x v="7"/>
    <s v="NP"/>
    <x v="0"/>
    <x v="13"/>
    <d v="2026-02-09T00:00:00"/>
    <m/>
    <m/>
    <m/>
    <s v="x"/>
    <m/>
    <n v="503005.87"/>
    <s v="LTMEL"/>
    <n v="533177"/>
    <n v="3177"/>
    <s v="WVWZZZCD7TW006671"/>
    <s v="DLM - CPTE"/>
    <s v="GOLF"/>
    <n v="30333.33"/>
    <n v="666.67"/>
    <n v="31000"/>
    <n v="44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715"/>
    <n v="2.3064516129032257E-2"/>
    <s v="NON"/>
  </r>
  <r>
    <x v="7"/>
    <s v="C"/>
    <x v="0"/>
    <x v="5"/>
    <d v="2026-03-19T00:00:00"/>
    <m/>
    <m/>
    <m/>
    <m/>
    <m/>
    <n v="0"/>
    <s v="VSGNI"/>
    <n v="533226"/>
    <n v="3226"/>
    <s v="WVGZZZR47TW515954"/>
    <s v="NASH &amp; YOUNG"/>
    <s v="TAYRON"/>
    <n v="52280"/>
    <n v="3654.17"/>
    <n v="55934.17"/>
    <n v="6"/>
    <n v="1773.04"/>
    <n v="95"/>
    <m/>
    <n v="1678.04"/>
    <n v="3.1698691515401049E-2"/>
    <n v="0"/>
    <n v="0"/>
    <m/>
    <m/>
    <n v="0.1"/>
    <n v="0.1"/>
    <n v="167.804"/>
    <m/>
    <n v="167.804"/>
    <s v="VWB"/>
    <n v="0"/>
    <n v="20"/>
    <n v="1"/>
    <n v="1"/>
    <m/>
    <m/>
    <n v="1"/>
    <s v="Valauto Lambersart VW"/>
    <s v="VOLKSWAGEN"/>
    <m/>
    <s v="Sociétés NORD"/>
    <n v="1773.04"/>
    <n v="3.1698691515401049E-2"/>
    <s v="NON"/>
  </r>
  <r>
    <x v="7"/>
    <s v="C"/>
    <x v="0"/>
    <x v="19"/>
    <d v="2026-01-05T00:00:00"/>
    <m/>
    <m/>
    <m/>
    <m/>
    <m/>
    <n v="0"/>
    <s v="LTMEL"/>
    <n v="533241"/>
    <n v="3241"/>
    <s v="WVWZZZCJ0TD023166"/>
    <s v="NEW LOG"/>
    <s v="PASSAT"/>
    <n v="46208.33"/>
    <n v="5183.34"/>
    <n v="51391.67"/>
    <n v="49"/>
    <n v="1661.83"/>
    <n v="95"/>
    <m/>
    <n v="1566.83"/>
    <n v="3.2336563493655684E-2"/>
    <n v="0"/>
    <n v="0"/>
    <m/>
    <m/>
    <m/>
    <n v="0"/>
    <n v="0"/>
    <m/>
    <n v="0"/>
    <s v="VWB"/>
    <n v="0"/>
    <m/>
    <n v="0"/>
    <n v="1"/>
    <m/>
    <m/>
    <n v="0"/>
    <s v="Valauto Lambersart VW"/>
    <s v="VOLKSWAGEN"/>
    <m/>
    <s v="Sociétés NORD"/>
    <n v="1661.83"/>
    <n v="3.2336563493655684E-2"/>
    <s v="NON"/>
  </r>
  <r>
    <x v="7"/>
    <s v="C"/>
    <x v="2"/>
    <x v="32"/>
    <d v="2026-01-10T00:00:00"/>
    <m/>
    <m/>
    <m/>
    <m/>
    <m/>
    <m/>
    <s v="LESQU"/>
    <n v="533368"/>
    <n v="3368"/>
    <s v="TMBJA8NX9TY035230"/>
    <s v="LECOUFLE  GREGOIRE"/>
    <s v="OCTAVIA"/>
    <n v="28958.34"/>
    <n v="1883.34"/>
    <n v="30841.68"/>
    <n v="77"/>
    <n v="1284.79"/>
    <n v="35.01"/>
    <m/>
    <n v="1249.78"/>
    <n v="4.1657588043193493E-2"/>
    <n v="0"/>
    <n v="-2916"/>
    <m/>
    <m/>
    <n v="0.13"/>
    <n v="0.13"/>
    <n v="162.47139999999999"/>
    <m/>
    <n v="162.47139999999999"/>
    <s v=""/>
    <m/>
    <n v="50"/>
    <n v="1"/>
    <n v="1"/>
    <m/>
    <m/>
    <n v="1"/>
    <s v="Valauto Lambersart VW"/>
    <s v="SKODA"/>
    <m/>
    <s v="Valauto Lambersart SKODA"/>
    <n v="1284.79"/>
    <n v="4.1657588043193493E-2"/>
    <s v="NON"/>
  </r>
  <r>
    <x v="7"/>
    <s v="NP"/>
    <x v="2"/>
    <x v="76"/>
    <d v="2026-01-10T00:00:00"/>
    <m/>
    <m/>
    <m/>
    <s v="x"/>
    <m/>
    <n v="2000.02"/>
    <s v="LESQU"/>
    <n v="533370"/>
    <n v="3370"/>
    <s v="TMBAR8NX7TM020869"/>
    <s v="DE BRUYN JEAN-PHILIPPE"/>
    <s v="OCTAVIA"/>
    <n v="34433.339999999997"/>
    <n v="2925.01"/>
    <n v="37358.35"/>
    <n v="84"/>
    <n v="1986.09"/>
    <n v="35.01"/>
    <n v="-833.33"/>
    <n v="1117.75"/>
    <n v="3.085682317340032E-2"/>
    <n v="0"/>
    <n v="-2500"/>
    <m/>
    <s v="solde client mq reprise vo+indemnité rachat"/>
    <n v="0.1"/>
    <n v="0.1"/>
    <n v="111.77500000000001"/>
    <m/>
    <n v="111.77500000000001"/>
    <s v="VWB"/>
    <m/>
    <n v="50"/>
    <n v="1"/>
    <n v="1"/>
    <m/>
    <m/>
    <n v="1"/>
    <s v="Valauto Lambersart VW"/>
    <s v="SKODA"/>
    <m/>
    <s v="Valauto Lambersart SKODA"/>
    <n v="1986.09"/>
    <n v="5.3163215184824808E-2"/>
    <s v="NON"/>
  </r>
  <r>
    <x v="4"/>
    <s v="C"/>
    <x v="1"/>
    <x v="48"/>
    <d v="2026-05-20T00:00:00"/>
    <m/>
    <m/>
    <m/>
    <m/>
    <m/>
    <n v="0"/>
    <s v="ARNLE"/>
    <n v="533374"/>
    <n v="74"/>
    <s v="VSSZZZKR9SA033409"/>
    <s v="BRFF TECH INNOVATIONS"/>
    <s v="TAVASCAN"/>
    <n v="38154.33"/>
    <n v="2506.67"/>
    <n v="40661"/>
    <n v="20"/>
    <n v="428.61"/>
    <n v="22"/>
    <m/>
    <n v="406.61"/>
    <n v="1.0541059000024593E-2"/>
    <n v="0"/>
    <n v="0"/>
    <m/>
    <m/>
    <n v="0.1"/>
    <n v="0.1"/>
    <n v="40.661000000000001"/>
    <m/>
    <n v="40.661000000000001"/>
    <s v="VWB"/>
    <m/>
    <n v="50"/>
    <n v="1"/>
    <n v="1"/>
    <m/>
    <m/>
    <n v="1"/>
    <s v="Valauto Arras"/>
    <s v="CUPRA"/>
    <m/>
    <s v="Valauto Arras"/>
    <n v="428.61"/>
    <n v="1.0541059000024593E-2"/>
    <s v="NON"/>
  </r>
  <r>
    <x v="4"/>
    <s v="C"/>
    <x v="1"/>
    <x v="22"/>
    <d v="2026-06-03T00:00:00"/>
    <m/>
    <m/>
    <m/>
    <m/>
    <m/>
    <n v="0"/>
    <s v="ARNLE"/>
    <n v="533379"/>
    <n v="79"/>
    <s v="VSSZZZKM1TR037428"/>
    <s v="BEUGIN VERONIQUE"/>
    <s v="FORMENTOR"/>
    <n v="36308.5"/>
    <n v="1062.5"/>
    <n v="37371"/>
    <n v="16"/>
    <n v="650.77"/>
    <n v="22"/>
    <m/>
    <n v="628.77"/>
    <n v="1.7413770035589093E-2"/>
    <n v="0"/>
    <n v="-1650"/>
    <m/>
    <m/>
    <n v="0.1"/>
    <n v="0.1"/>
    <n v="62.877000000000002"/>
    <m/>
    <n v="62.877000000000002"/>
    <s v="VWB"/>
    <n v="0"/>
    <m/>
    <n v="0"/>
    <n v="1"/>
    <m/>
    <m/>
    <n v="0"/>
    <s v="Valauto Arras"/>
    <s v="CUPRA"/>
    <m/>
    <s v="Valauto Arras"/>
    <n v="650.77"/>
    <n v="1.7413770035589093E-2"/>
    <s v="NON"/>
  </r>
  <r>
    <x v="4"/>
    <s v="C"/>
    <x v="6"/>
    <x v="65"/>
    <d v="2026-06-30T00:00:00"/>
    <m/>
    <m/>
    <m/>
    <m/>
    <m/>
    <m/>
    <s v="ARNLE"/>
    <n v="533481"/>
    <n v="81"/>
    <s v="VSSZZZKJ8VR040447"/>
    <s v="PENIN FREDERIC"/>
    <s v="ARONA"/>
    <n v="22630"/>
    <n v="2079.1799999999998"/>
    <n v="24709.18"/>
    <n v="10"/>
    <n v="-1071.79"/>
    <n v="36"/>
    <m/>
    <n v="-1107.79"/>
    <n v="-4.3376186502344469E-2"/>
    <n v="0"/>
    <n v="-1300"/>
    <m/>
    <s v="marge négative  //  0 forfait demandé"/>
    <m/>
    <n v="0.08"/>
    <n v="0"/>
    <m/>
    <n v="0"/>
    <s v="VWB"/>
    <n v="0"/>
    <n v="50"/>
    <n v="1"/>
    <n v="1"/>
    <m/>
    <m/>
    <n v="1"/>
    <s v="Valauto Arras"/>
    <s v="SEAT"/>
    <m/>
    <s v="Valauto Arras"/>
    <n v="-1071.79"/>
    <n v="-4.3376186502344469E-2"/>
    <s v="OUI"/>
  </r>
  <r>
    <x v="7"/>
    <s v="C"/>
    <x v="2"/>
    <x v="32"/>
    <d v="2026-01-09T00:00:00"/>
    <m/>
    <m/>
    <m/>
    <m/>
    <m/>
    <n v="0"/>
    <s v="LESQU"/>
    <n v="533502"/>
    <n v="3502"/>
    <s v="TMBJB7PS7TT501467"/>
    <s v="YESSO DAVID"/>
    <s v="KODIAQ"/>
    <n v="41833.33"/>
    <n v="1125"/>
    <n v="42958.33"/>
    <n v="43"/>
    <n v="1057.76"/>
    <n v="35"/>
    <m/>
    <n v="1022.76"/>
    <n v="2.4622931105562063E-2"/>
    <n v="0"/>
    <n v="-3000"/>
    <m/>
    <m/>
    <n v="0.1"/>
    <n v="0.1"/>
    <n v="102.27600000000001"/>
    <m/>
    <n v="102.27600000000001"/>
    <s v="VWB"/>
    <m/>
    <n v="50"/>
    <n v="1"/>
    <n v="1"/>
    <m/>
    <m/>
    <n v="1"/>
    <s v="Valauto Lambersart VW"/>
    <s v="SKODA"/>
    <m/>
    <s v="Valauto Lambersart SKODA"/>
    <n v="1057.76"/>
    <n v="2.4622931105562063E-2"/>
    <s v="NON"/>
  </r>
  <r>
    <x v="7"/>
    <s v="NP"/>
    <x v="0"/>
    <x v="57"/>
    <d v="2026-04-18T00:00:00"/>
    <m/>
    <m/>
    <m/>
    <s v="x"/>
    <m/>
    <n v="19398.759999999998"/>
    <s v="LTBDU"/>
    <n v="533536"/>
    <n v="3536"/>
    <s v="WVWZZZE13TP017986"/>
    <s v="PEREZ THIERRY"/>
    <s v="ID 3"/>
    <n v="32700"/>
    <n v="2450"/>
    <n v="35150"/>
    <n v="191"/>
    <n v="1053.92"/>
    <n v="95"/>
    <n v="-747.5"/>
    <n v="211.42000000000007"/>
    <n v="8.7174964438122352E-3"/>
    <n v="-3960.5"/>
    <n v="0"/>
    <m/>
    <s v="solde client mq financement"/>
    <n v="0.13"/>
    <n v="0.13"/>
    <n v="27.484600000000011"/>
    <m/>
    <n v="27.484600000000011"/>
    <s v="VWB"/>
    <m/>
    <m/>
    <n v="0"/>
    <n v="1"/>
    <m/>
    <m/>
    <n v="0"/>
    <s v="Valauto Lambersart VW"/>
    <s v="VOLKSWAGEN"/>
    <m/>
    <s v="Valauto Lambersart VW"/>
    <n v="1053.92"/>
    <n v="2.9983499288762448E-2"/>
    <s v="NON"/>
  </r>
  <r>
    <x v="1"/>
    <s v="C"/>
    <x v="0"/>
    <x v="50"/>
    <d v="2026-01-22T00:00:00"/>
    <m/>
    <m/>
    <m/>
    <m/>
    <m/>
    <n v="0"/>
    <s v="RXNTA"/>
    <n v="534008"/>
    <n v="4008"/>
    <s v="WVGZZZCT3TW534677"/>
    <s v="BENALI AKLI"/>
    <s v="TIGUAN"/>
    <n v="43696.67"/>
    <n v="3091.67"/>
    <n v="46788.34"/>
    <n v="60"/>
    <n v="2243"/>
    <n v="95"/>
    <m/>
    <n v="2148"/>
    <n v="4.7939294277163931E-2"/>
    <n v="0"/>
    <n v="-1400"/>
    <m/>
    <m/>
    <n v="7.0000000000000007E-2"/>
    <n v="7.0000000000000007E-2"/>
    <n v="150.36000000000001"/>
    <m/>
    <n v="150.36000000000001"/>
    <s v=""/>
    <n v="30"/>
    <m/>
    <n v="0"/>
    <n v="1"/>
    <m/>
    <m/>
    <n v="0"/>
    <s v="Valauto Roncq"/>
    <s v="VOLKSWAGEN"/>
    <m/>
    <s v="Valauto Roubaix"/>
    <n v="2243"/>
    <n v="4.7939294277163931E-2"/>
    <s v="NON"/>
  </r>
  <r>
    <x v="7"/>
    <s v="C"/>
    <x v="2"/>
    <x v="11"/>
    <d v="2026-06-05T00:00:00"/>
    <m/>
    <m/>
    <m/>
    <m/>
    <m/>
    <n v="0"/>
    <s v="LTHVI"/>
    <n v="534026"/>
    <n v="4026"/>
    <s v="TMBNH9NY9SF111051"/>
    <s v="SAUNIER PIERRE YVES"/>
    <s v="ELROQ"/>
    <n v="37583.33"/>
    <n v="1633.33"/>
    <n v="39216.660000000003"/>
    <n v="337"/>
    <n v="1858.67"/>
    <n v="35.03"/>
    <m/>
    <n v="1823.64"/>
    <n v="4.7394908184429776E-2"/>
    <n v="-4902.08"/>
    <n v="0"/>
    <m/>
    <m/>
    <n v="0.12"/>
    <n v="0.12"/>
    <n v="218.83680000000001"/>
    <m/>
    <n v="218.83680000000001"/>
    <s v="VWB"/>
    <m/>
    <n v="50"/>
    <n v="1"/>
    <n v="1"/>
    <m/>
    <m/>
    <n v="1"/>
    <s v="Valauto Lambersart VW"/>
    <s v="SKODA"/>
    <m/>
    <s v="Valauto Lambersart SKODA"/>
    <n v="1858.67"/>
    <n v="4.7394908184429776E-2"/>
    <s v="NON"/>
  </r>
  <r>
    <x v="7"/>
    <s v="C"/>
    <x v="2"/>
    <x v="78"/>
    <d v="2026-06-26T00:00:00"/>
    <m/>
    <m/>
    <m/>
    <m/>
    <m/>
    <n v="0"/>
    <s v="VSGNI"/>
    <n v="534031"/>
    <n v="4031"/>
    <s v="TMBJW7PS1TT084674"/>
    <s v="TELLUS IMMOBILIER"/>
    <s v="KODIAQ"/>
    <n v="42666.66"/>
    <n v="1666.66"/>
    <n v="44333.320000000007"/>
    <n v="15"/>
    <n v="921.01"/>
    <n v="35.01"/>
    <m/>
    <n v="886"/>
    <n v="2.0774667902155756E-2"/>
    <n v="0"/>
    <n v="-886"/>
    <m/>
    <m/>
    <n v="0.1"/>
    <n v="0.1"/>
    <n v="88.600000000000009"/>
    <m/>
    <n v="88.600000000000009"/>
    <s v="VWB"/>
    <n v="0"/>
    <n v="20"/>
    <n v="1"/>
    <n v="1"/>
    <m/>
    <m/>
    <n v="1"/>
    <s v="Valauto Lambersart VW"/>
    <s v="SKODA"/>
    <m/>
    <s v="Sociétés NORD"/>
    <n v="921.01"/>
    <n v="2.0774667902155756E-2"/>
    <s v="NON"/>
  </r>
  <r>
    <x v="7"/>
    <s v="C"/>
    <x v="2"/>
    <x v="20"/>
    <d v="2026-01-30T00:00:00"/>
    <m/>
    <m/>
    <m/>
    <m/>
    <m/>
    <n v="0"/>
    <s v="VSVRO"/>
    <n v="534046"/>
    <n v="4046"/>
    <s v="TMBEP6PJ4T4039254"/>
    <s v="AUTO ECOLE SAM"/>
    <s v="FABIA"/>
    <n v="19241.669999999998"/>
    <n v="2125"/>
    <n v="21366.67"/>
    <n v="26"/>
    <n v="675.3"/>
    <n v="34.17"/>
    <m/>
    <n v="641.13"/>
    <n v="3.1605299281544576E-2"/>
    <n v="0"/>
    <n v="0"/>
    <m/>
    <m/>
    <n v="0.1"/>
    <n v="0.1"/>
    <n v="64.113"/>
    <m/>
    <n v="64.113"/>
    <s v="VWB"/>
    <n v="0"/>
    <n v="20"/>
    <n v="1"/>
    <n v="1"/>
    <m/>
    <m/>
    <n v="1"/>
    <s v="Valauto Lambersart VW"/>
    <s v="SKODA"/>
    <m/>
    <s v="Sociétés NORD"/>
    <n v="675.3"/>
    <n v="3.1605299281544576E-2"/>
    <s v="NON"/>
  </r>
  <r>
    <x v="7"/>
    <s v="C"/>
    <x v="2"/>
    <x v="40"/>
    <d v="2026-01-06T00:00:00"/>
    <m/>
    <m/>
    <m/>
    <m/>
    <m/>
    <n v="0"/>
    <s v="LESQU"/>
    <n v="534060"/>
    <n v="4060"/>
    <s v="TMBGR6NW1T3027781"/>
    <s v="LEONARDI GIORGIO"/>
    <s v="KAMIQ/YETI"/>
    <n v="29675"/>
    <n v="833.33"/>
    <n v="30508.33"/>
    <n v="122"/>
    <n v="992.79"/>
    <n v="35"/>
    <m/>
    <n v="957.79"/>
    <n v="3.2541604211046619E-2"/>
    <n v="0"/>
    <n v="-3766"/>
    <m/>
    <m/>
    <n v="0.13"/>
    <n v="0.13"/>
    <n v="124.5127"/>
    <m/>
    <n v="124.5127"/>
    <s v="VWB"/>
    <m/>
    <n v="50"/>
    <n v="1"/>
    <n v="1"/>
    <m/>
    <m/>
    <n v="1"/>
    <s v="Valauto Lambersart VW"/>
    <s v="SKODA"/>
    <m/>
    <s v="Valauto Lambersart SKODA"/>
    <n v="992.79"/>
    <n v="3.2541604211046619E-2"/>
    <s v="NON"/>
  </r>
  <r>
    <x v="7"/>
    <s v="C"/>
    <x v="2"/>
    <x v="5"/>
    <d v="2026-03-19T00:00:00"/>
    <m/>
    <m/>
    <m/>
    <m/>
    <m/>
    <n v="0"/>
    <s v="VSGNI"/>
    <n v="534062"/>
    <n v="4062"/>
    <s v="TMBEP6PJ5T4016839"/>
    <s v="ORGANISME DE GESTION DU LEP"/>
    <s v="FABIA"/>
    <n v="19775"/>
    <n v="808.33"/>
    <n v="20583.330000000002"/>
    <n v="197"/>
    <n v="652.51"/>
    <n v="35.01"/>
    <m/>
    <n v="617.5"/>
    <n v="3.170089582200742E-2"/>
    <n v="-2470"/>
    <n v="0"/>
    <m/>
    <m/>
    <n v="0.13"/>
    <n v="0.13"/>
    <n v="80.275000000000006"/>
    <m/>
    <n v="80.275000000000006"/>
    <s v="VWB"/>
    <m/>
    <n v="20"/>
    <n v="1"/>
    <n v="1"/>
    <m/>
    <m/>
    <n v="1"/>
    <s v="Valauto Lambersart VW"/>
    <s v="SKODA"/>
    <m/>
    <s v="Sociétés NORD"/>
    <n v="652.51"/>
    <n v="3.170089582200742E-2"/>
    <s v="NON"/>
  </r>
  <r>
    <x v="7"/>
    <s v="C"/>
    <x v="2"/>
    <x v="101"/>
    <d v="2026-03-25T00:00:00"/>
    <m/>
    <m/>
    <m/>
    <m/>
    <m/>
    <n v="0"/>
    <s v="VSGNI"/>
    <n v="534065"/>
    <n v="4065"/>
    <s v="TMBGR6NW6T3100966"/>
    <s v="OBER CATHY"/>
    <s v="KAMIQ/YETI"/>
    <n v="29041.67"/>
    <n v="1275"/>
    <n v="30316.67"/>
    <n v="35"/>
    <n v="641.33000000000004"/>
    <n v="35"/>
    <m/>
    <n v="606.33000000000004"/>
    <n v="2.1154368207326205E-2"/>
    <n v="0"/>
    <n v="0"/>
    <m/>
    <m/>
    <n v="0.1"/>
    <n v="0.1"/>
    <n v="60.63300000000001"/>
    <m/>
    <n v="60.63300000000001"/>
    <s v="VWB"/>
    <n v="0"/>
    <n v="20"/>
    <n v="1"/>
    <n v="1"/>
    <m/>
    <m/>
    <n v="1"/>
    <s v="Valauto Lambersart VW"/>
    <s v="SKODA"/>
    <m/>
    <s v="Sociétés NORD"/>
    <n v="641.33000000000004"/>
    <n v="2.1154368207326205E-2"/>
    <s v="NON"/>
  </r>
  <r>
    <x v="7"/>
    <s v="C"/>
    <x v="2"/>
    <x v="102"/>
    <d v="2026-04-29T00:00:00"/>
    <m/>
    <m/>
    <m/>
    <m/>
    <m/>
    <n v="0"/>
    <s v="VSGNI"/>
    <n v="534066"/>
    <n v="4066"/>
    <s v="TMBJW7PS7TT080919"/>
    <s v="B.E.A."/>
    <s v="KODIAQ"/>
    <n v="46000"/>
    <n v="583.33000000000004"/>
    <n v="46583.33"/>
    <n v="11"/>
    <n v="966.67"/>
    <n v="35"/>
    <m/>
    <n v="931.67"/>
    <n v="2.0751414722820372E-2"/>
    <n v="0"/>
    <n v="0"/>
    <m/>
    <m/>
    <n v="0.1"/>
    <n v="0.1"/>
    <n v="93.167000000000002"/>
    <m/>
    <n v="93.167000000000002"/>
    <s v="VWB"/>
    <n v="0"/>
    <n v="20"/>
    <n v="1"/>
    <n v="1"/>
    <m/>
    <m/>
    <n v="1"/>
    <s v="Valauto Lambersart VW"/>
    <s v="SKODA"/>
    <m/>
    <s v="Sociétés NORD"/>
    <n v="966.67"/>
    <n v="2.0751414722820372E-2"/>
    <s v="NON"/>
  </r>
  <r>
    <x v="7"/>
    <s v="C"/>
    <x v="2"/>
    <x v="54"/>
    <d v="2026-02-24T00:00:00"/>
    <m/>
    <m/>
    <m/>
    <m/>
    <m/>
    <n v="0"/>
    <s v="LESQU"/>
    <n v="534067"/>
    <n v="4067"/>
    <s v="TMBEP6PJ7T4038468"/>
    <s v="VEZIN  ANDREA"/>
    <s v="FABIA"/>
    <n v="19775"/>
    <n v="708.33"/>
    <n v="20483.330000000002"/>
    <n v="122"/>
    <n v="671.5"/>
    <n v="35"/>
    <m/>
    <n v="636.5"/>
    <n v="3.2782755538284053E-2"/>
    <n v="0"/>
    <n v="-2550"/>
    <m/>
    <m/>
    <n v="0.13"/>
    <n v="0.13"/>
    <n v="82.745000000000005"/>
    <m/>
    <n v="82.745000000000005"/>
    <s v="VWB"/>
    <m/>
    <n v="50"/>
    <n v="1"/>
    <n v="1"/>
    <m/>
    <m/>
    <n v="1"/>
    <s v="Valauto Lambersart VW"/>
    <s v="SKODA"/>
    <m/>
    <s v="Valauto Lambersart SKODA"/>
    <n v="671.5"/>
    <n v="3.2782755538284053E-2"/>
    <s v="NON"/>
  </r>
  <r>
    <x v="1"/>
    <s v="C"/>
    <x v="0"/>
    <x v="118"/>
    <d v="2026-04-23T00:00:00"/>
    <m/>
    <m/>
    <m/>
    <s v="x"/>
    <s v="X"/>
    <n v="4018.8"/>
    <s v="RXNTA"/>
    <n v="534068"/>
    <n v="4068"/>
    <s v="WVWZZZAW1TU041139"/>
    <s v="TRAD MAIRAME"/>
    <s v="POLO"/>
    <n v="23014"/>
    <n v="854.16"/>
    <n v="23868.16"/>
    <n v="68"/>
    <n v="826.7"/>
    <n v="95"/>
    <m/>
    <n v="731.7"/>
    <n v="3.463610098139111E-2"/>
    <n v="0"/>
    <n v="-2352.6"/>
    <m/>
    <s v="ok solde voir 46700000 LT Erreur vir roncq"/>
    <n v="0.13"/>
    <n v="0.13"/>
    <n v="95.121000000000009"/>
    <m/>
    <n v="95.121000000000009"/>
    <s v="VWB"/>
    <n v="30"/>
    <n v="50"/>
    <n v="1"/>
    <n v="1"/>
    <m/>
    <m/>
    <n v="1"/>
    <s v="Valauto Roncq"/>
    <s v="VOLKSWAGEN"/>
    <m/>
    <s v="Valauto Roubaix"/>
    <n v="826.7"/>
    <n v="3.463610098139111E-2"/>
    <s v="NON"/>
  </r>
  <r>
    <x v="7"/>
    <s v="C"/>
    <x v="2"/>
    <x v="35"/>
    <d v="2026-03-13T00:00:00"/>
    <m/>
    <m/>
    <m/>
    <m/>
    <m/>
    <n v="0"/>
    <s v="LTHVI"/>
    <n v="534071"/>
    <n v="4071"/>
    <s v="TMBEP6PJ3T4040931"/>
    <s v="CHARTOIS NOA"/>
    <s v="FABIA"/>
    <n v="19775"/>
    <n v="658.33"/>
    <n v="20433.330000000002"/>
    <n v="127"/>
    <n v="357.68"/>
    <n v="35.01"/>
    <m/>
    <n v="322.67"/>
    <n v="1.7504733687558512E-2"/>
    <n v="0"/>
    <n v="-2550"/>
    <m/>
    <m/>
    <n v="0.13"/>
    <n v="0.13"/>
    <n v="41.947100000000006"/>
    <m/>
    <n v="41.947100000000006"/>
    <s v="VWB"/>
    <m/>
    <n v="50"/>
    <n v="1"/>
    <n v="1"/>
    <m/>
    <m/>
    <n v="1"/>
    <s v="Valauto Lambersart VW"/>
    <s v="SKODA"/>
    <m/>
    <s v="Valauto Lambersart SKODA"/>
    <n v="357.68"/>
    <n v="1.7504733687558512E-2"/>
    <s v="NON"/>
  </r>
  <r>
    <x v="7"/>
    <s v="C"/>
    <x v="2"/>
    <x v="87"/>
    <d v="2026-01-30T00:00:00"/>
    <m/>
    <m/>
    <m/>
    <m/>
    <m/>
    <m/>
    <s v="VSSQU"/>
    <n v="534072"/>
    <n v="4072"/>
    <s v="TMBEP6PJ9T4041422"/>
    <s v="AU FIL DU TEMPS"/>
    <s v="FABIA"/>
    <n v="19775"/>
    <n v="2083.33"/>
    <n v="21858.33"/>
    <n v="85"/>
    <n v="455.58"/>
    <n v="35"/>
    <m/>
    <n v="420.58"/>
    <n v="2.0842397383514656E-2"/>
    <n v="0"/>
    <n v="-2185.83"/>
    <m/>
    <s v="pas de commission"/>
    <n v="0.12"/>
    <n v="0.13"/>
    <n v="50.469599999999993"/>
    <m/>
    <n v="50.469599999999993"/>
    <s v="VWB"/>
    <m/>
    <m/>
    <n v="0"/>
    <n v="1"/>
    <m/>
    <m/>
    <n v="0"/>
    <s v="Valauto Lambersart VW"/>
    <s v="SKODA"/>
    <m/>
    <s v="Sociétés EST"/>
    <n v="455.58"/>
    <n v="2.0842397383514656E-2"/>
    <s v="NON"/>
  </r>
  <r>
    <x v="7"/>
    <s v="C"/>
    <x v="2"/>
    <x v="9"/>
    <d v="2026-04-17T00:00:00"/>
    <m/>
    <m/>
    <m/>
    <m/>
    <m/>
    <n v="0"/>
    <s v="LESQU"/>
    <n v="534073"/>
    <n v="4073"/>
    <s v="TMBJR7NU8T5033091"/>
    <s v="DE RUYTER JEAN-FRANCOIS"/>
    <s v="KAROQ"/>
    <n v="33066.67"/>
    <n v="583.33000000000004"/>
    <n v="33650"/>
    <n v="171"/>
    <n v="1004.18"/>
    <n v="35"/>
    <m/>
    <n v="969.18"/>
    <n v="2.9841901931649331E-2"/>
    <n v="0"/>
    <n v="0"/>
    <m/>
    <m/>
    <n v="0.1"/>
    <n v="0.1"/>
    <n v="96.918000000000006"/>
    <m/>
    <n v="96.918000000000006"/>
    <s v="VWB"/>
    <n v="0"/>
    <n v="50"/>
    <n v="1"/>
    <n v="1"/>
    <m/>
    <m/>
    <n v="1"/>
    <s v="Valauto Lambersart VW"/>
    <s v="SKODA"/>
    <m/>
    <s v="Valauto Lambersart SKODA"/>
    <n v="1004.18"/>
    <n v="2.9841901931649331E-2"/>
    <s v="NON"/>
  </r>
  <r>
    <x v="7"/>
    <s v="C"/>
    <x v="2"/>
    <x v="25"/>
    <d v="2026-01-09T00:00:00"/>
    <m/>
    <m/>
    <m/>
    <s v="x"/>
    <s v="X"/>
    <n v="49478.92"/>
    <s v="VSGNI"/>
    <n v="534091"/>
    <n v="4091"/>
    <s v="TMBER6NW6T3044339"/>
    <s v="IBB ."/>
    <s v="SCALA/ROOMSTER"/>
    <n v="25450"/>
    <n v="1716.66"/>
    <n v="27166.66"/>
    <n v="53"/>
    <n v="850"/>
    <n v="35"/>
    <m/>
    <n v="815"/>
    <n v="3.1288351236405214E-2"/>
    <n v="0"/>
    <n v="0"/>
    <m/>
    <s v="ok vn payé"/>
    <n v="0.1"/>
    <n v="0.1"/>
    <n v="81.5"/>
    <m/>
    <n v="81.5"/>
    <s v="VWB"/>
    <n v="0"/>
    <n v="20"/>
    <n v="1"/>
    <n v="1"/>
    <m/>
    <m/>
    <n v="1"/>
    <s v="Valauto Lambersart VW"/>
    <s v="SKODA"/>
    <m/>
    <s v="Sociétés NORD"/>
    <n v="850"/>
    <n v="3.1288351236405214E-2"/>
    <s v="NON"/>
  </r>
  <r>
    <x v="7"/>
    <s v="C"/>
    <x v="2"/>
    <x v="9"/>
    <d v="2026-04-20T00:00:00"/>
    <m/>
    <m/>
    <m/>
    <m/>
    <m/>
    <n v="0"/>
    <s v="VSGNI"/>
    <n v="534098"/>
    <n v="4098"/>
    <s v="TMBGR6NW3T3102982"/>
    <s v="BEAUMONT BERNARD "/>
    <s v="KAMIQ/YETI"/>
    <n v="23358.34"/>
    <n v="1241.6600000000001"/>
    <n v="24600"/>
    <n v="36"/>
    <n v="924.35"/>
    <n v="35"/>
    <m/>
    <n v="889.35"/>
    <n v="3.7575203252032521E-2"/>
    <n v="0"/>
    <n v="-3100"/>
    <m/>
    <m/>
    <n v="0.1"/>
    <n v="0.1"/>
    <n v="88.935000000000002"/>
    <m/>
    <n v="88.935000000000002"/>
    <s v="VWB"/>
    <m/>
    <n v="20"/>
    <n v="1"/>
    <n v="1"/>
    <m/>
    <m/>
    <n v="1"/>
    <s v="Valauto Lambersart VW"/>
    <s v="SKODA"/>
    <m/>
    <s v="Sociétés NORD"/>
    <n v="924.35"/>
    <n v="3.7575203252032521E-2"/>
    <s v="NON"/>
  </r>
  <r>
    <x v="7"/>
    <s v="NP"/>
    <x v="2"/>
    <x v="107"/>
    <d v="2026-01-09T00:00:00"/>
    <m/>
    <m/>
    <m/>
    <s v="x"/>
    <m/>
    <n v="480"/>
    <s v="VANBU"/>
    <n v="534102"/>
    <n v="4102"/>
    <s v="TMBJJ8NX1TY053401"/>
    <s v="ROTHO BLAAS FRANCE"/>
    <s v="OCTAVIA"/>
    <n v="31700"/>
    <n v="1458.34"/>
    <n v="33158.339999999997"/>
    <n v="26"/>
    <n v="530.58000000000004"/>
    <n v="35.01"/>
    <m/>
    <n v="495.57000000000005"/>
    <n v="1.6001404171620173E-2"/>
    <n v="0"/>
    <n v="-331.58"/>
    <m/>
    <s v="solde client diff rgt VN 120€ par VN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s v="SKODA"/>
    <m/>
    <s v="Valauto Hainaut VW"/>
    <n v="530.58000000000004"/>
    <n v="1.6001404171620173E-2"/>
    <s v="NON"/>
  </r>
  <r>
    <x v="7"/>
    <s v="C"/>
    <x v="2"/>
    <x v="108"/>
    <d v="2026-02-17T00:00:00"/>
    <m/>
    <m/>
    <m/>
    <s v="x"/>
    <s v="X"/>
    <n v="-480"/>
    <s v="VANBU"/>
    <n v="534103"/>
    <n v="4103"/>
    <s v="TMBJJ8NX6TY056939"/>
    <s v="ROTHO BLAAS FRANCE"/>
    <s v="OCTAVIA"/>
    <n v="31700"/>
    <n v="1458.34"/>
    <n v="33158.339999999997"/>
    <n v="56"/>
    <n v="530.57000000000005"/>
    <n v="35"/>
    <m/>
    <n v="495.57000000000005"/>
    <n v="1.600110258836842E-2"/>
    <n v="0"/>
    <n v="-331.58"/>
    <m/>
    <s v="ok vn payé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s v="SKODA"/>
    <m/>
    <s v="Valauto Hainaut VW"/>
    <n v="530.57000000000005"/>
    <n v="1.600110258836842E-2"/>
    <s v="NON"/>
  </r>
  <r>
    <x v="7"/>
    <s v="NP"/>
    <x v="2"/>
    <x v="76"/>
    <d v="2026-01-12T00:00:00"/>
    <m/>
    <m/>
    <m/>
    <s v="x"/>
    <m/>
    <n v="480"/>
    <s v="VANBU"/>
    <n v="534104"/>
    <n v="4104"/>
    <s v="TMBJJ8NX6TY053524"/>
    <s v="ROTHO BLAAS FRANCE"/>
    <s v="OCTAVIA"/>
    <n v="31700"/>
    <n v="1458.34"/>
    <n v="33158.339999999997"/>
    <n v="28"/>
    <n v="471.77"/>
    <n v="35"/>
    <m/>
    <n v="436.77"/>
    <n v="1.4227793068048642E-2"/>
    <n v="0"/>
    <n v="-331.58"/>
    <m/>
    <s v="solde client diff rgt VN 120€ par VN"/>
    <n v="7.0000000000000007E-2"/>
    <n v="7.0000000000000007E-2"/>
    <n v="30.573900000000002"/>
    <m/>
    <n v="30.573900000000002"/>
    <s v=""/>
    <n v="0"/>
    <n v="20"/>
    <n v="1"/>
    <n v="1"/>
    <m/>
    <m/>
    <n v="1"/>
    <s v="Valauto Lambersart VW"/>
    <s v="SKODA"/>
    <m/>
    <s v="Valauto Hainaut VW"/>
    <n v="471.77"/>
    <n v="1.4227793068048642E-2"/>
    <s v="NON"/>
  </r>
  <r>
    <x v="7"/>
    <s v="C"/>
    <x v="2"/>
    <x v="31"/>
    <d v="2026-03-05T00:00:00"/>
    <m/>
    <m/>
    <m/>
    <m/>
    <m/>
    <n v="0"/>
    <s v="LESQU"/>
    <n v="534127"/>
    <n v="4127"/>
    <s v="TMBEP6PJ6T4032760"/>
    <s v="RENSCH NORA"/>
    <s v="FABIA"/>
    <n v="19241.669999999998"/>
    <n v="866.66"/>
    <n v="20108.329999999998"/>
    <n v="86"/>
    <n v="1038.5999999999999"/>
    <n v="35.01"/>
    <m/>
    <n v="1003.5899999999999"/>
    <n v="5.165023649403009E-2"/>
    <n v="-2327.5"/>
    <n v="0"/>
    <m/>
    <m/>
    <n v="0.13"/>
    <n v="0.13"/>
    <n v="130.4667"/>
    <m/>
    <n v="130.4667"/>
    <s v="VWB"/>
    <m/>
    <n v="50"/>
    <n v="1"/>
    <n v="1"/>
    <m/>
    <m/>
    <n v="1"/>
    <s v="Valauto Lambersart VW"/>
    <s v="SKODA"/>
    <m/>
    <s v="Valauto Lambersart SKODA"/>
    <n v="1038.5999999999999"/>
    <n v="5.165023649403009E-2"/>
    <s v="NON"/>
  </r>
  <r>
    <x v="7"/>
    <s v="C"/>
    <x v="2"/>
    <x v="26"/>
    <d v="2026-02-13T00:00:00"/>
    <m/>
    <m/>
    <m/>
    <m/>
    <m/>
    <n v="0"/>
    <s v="VSGNI"/>
    <n v="534129"/>
    <n v="4129"/>
    <s v="TMBEP6PJXT4033135"/>
    <s v="INTERRESTO"/>
    <s v="FABIA"/>
    <n v="19775"/>
    <n v="1724.99"/>
    <n v="21499.99"/>
    <n v="87"/>
    <n v="572"/>
    <n v="35"/>
    <m/>
    <n v="537"/>
    <n v="2.6604663537052806E-2"/>
    <n v="0"/>
    <n v="218.34"/>
    <m/>
    <m/>
    <n v="0.13"/>
    <n v="0.13"/>
    <n v="69.81"/>
    <m/>
    <n v="69.81"/>
    <s v="VWB"/>
    <n v="0"/>
    <n v="20"/>
    <n v="1"/>
    <n v="1"/>
    <m/>
    <m/>
    <n v="1"/>
    <s v="Valauto Lambersart VW"/>
    <s v="SKODA"/>
    <m/>
    <s v="Sociétés NORD"/>
    <n v="572"/>
    <n v="2.6604663537052806E-2"/>
    <s v="NON"/>
  </r>
  <r>
    <x v="7"/>
    <s v="C"/>
    <x v="2"/>
    <x v="43"/>
    <d v="2026-04-14T00:00:00"/>
    <m/>
    <m/>
    <m/>
    <m/>
    <m/>
    <m/>
    <s v="LTMEL"/>
    <n v="534150"/>
    <n v="4150"/>
    <s v="TMBEP6PJ1T4069909"/>
    <s v="ASS ENSEMBLE AUTREMENT"/>
    <s v="FABIA"/>
    <n v="19241.669999999998"/>
    <n v="458.33"/>
    <n v="19700"/>
    <n v="59"/>
    <n v="330.5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30.5"/>
    <n v="1.6776649746192893E-2"/>
    <s v="NON"/>
  </r>
  <r>
    <x v="7"/>
    <s v="C"/>
    <x v="2"/>
    <x v="42"/>
    <d v="2026-02-24T00:00:00"/>
    <m/>
    <m/>
    <m/>
    <m/>
    <m/>
    <n v="0"/>
    <s v="VSFCA"/>
    <n v="534456"/>
    <n v="4456"/>
    <s v="TMBNC7NY3TF127962"/>
    <s v="MIZON JEROME"/>
    <s v="ELROQ"/>
    <n v="30283.33"/>
    <n v="583.33000000000004"/>
    <n v="30866.660000000003"/>
    <n v="15"/>
    <n v="652.33000000000004"/>
    <n v="35"/>
    <m/>
    <n v="617.33000000000004"/>
    <n v="2.113380586043323E-2"/>
    <n v="0"/>
    <n v="0"/>
    <m/>
    <s v="0 comm demandée"/>
    <m/>
    <n v="0.1"/>
    <n v="0"/>
    <m/>
    <n v="0"/>
    <s v="VWB"/>
    <n v="0"/>
    <s v="0"/>
    <n v="1"/>
    <n v="1"/>
    <m/>
    <m/>
    <n v="1"/>
    <s v="Valauto Lambersart VW"/>
    <s v="SKODA"/>
    <m/>
    <s v="Sociétés NORD"/>
    <n v="652.33000000000004"/>
    <n v="2.113380586043323E-2"/>
    <s v="NON"/>
  </r>
  <r>
    <x v="7"/>
    <s v="C"/>
    <x v="2"/>
    <x v="9"/>
    <d v="2026-04-20T00:00:00"/>
    <m/>
    <m/>
    <m/>
    <m/>
    <m/>
    <n v="0"/>
    <s v="VSGNI"/>
    <n v="534484"/>
    <n v="4484"/>
    <s v="TMBGR6NW5T3092567"/>
    <s v="RENAUT JEAN-CHARLES"/>
    <s v="KAMIQ/YETI"/>
    <n v="29675"/>
    <n v="583.33000000000004"/>
    <n v="30258.33"/>
    <n v="84"/>
    <n v="791.47"/>
    <n v="35.01"/>
    <m/>
    <n v="756.46"/>
    <n v="2.6157094591803313E-2"/>
    <n v="-5143.92"/>
    <n v="0"/>
    <m/>
    <m/>
    <n v="0.13"/>
    <n v="0.13"/>
    <n v="98.339800000000011"/>
    <m/>
    <n v="98.339800000000011"/>
    <s v="VWB"/>
    <n v="0"/>
    <n v="20"/>
    <n v="1"/>
    <n v="1"/>
    <m/>
    <m/>
    <n v="1"/>
    <s v="Valauto Lambersart VW"/>
    <s v="SKODA"/>
    <m/>
    <s v="Sociétés NORD"/>
    <n v="791.47"/>
    <n v="2.6157094591803313E-2"/>
    <s v="NON"/>
  </r>
  <r>
    <x v="1"/>
    <s v="C"/>
    <x v="0"/>
    <x v="21"/>
    <d v="2026-04-02T00:00:00"/>
    <m/>
    <m/>
    <m/>
    <m/>
    <m/>
    <n v="0"/>
    <s v="RXNTA"/>
    <n v="534535"/>
    <n v="4535"/>
    <s v="WVWZZZAW8TU039467"/>
    <s v="LEPOUTRE BEATRICE"/>
    <s v="POLO"/>
    <n v="23014"/>
    <n v="854.16"/>
    <n v="23868.16"/>
    <n v="37"/>
    <n v="726.61"/>
    <n v="95.01"/>
    <m/>
    <n v="631.6"/>
    <n v="3.0442648281224862E-2"/>
    <n v="0"/>
    <n v="-856.67000000000007"/>
    <m/>
    <m/>
    <n v="0.1"/>
    <n v="0.1"/>
    <n v="63.160000000000004"/>
    <m/>
    <n v="63.160000000000004"/>
    <s v="VWB"/>
    <n v="30"/>
    <m/>
    <n v="0"/>
    <n v="1"/>
    <m/>
    <m/>
    <n v="0"/>
    <s v="Valauto Roncq"/>
    <s v="VOLKSWAGEN"/>
    <m/>
    <s v="Valauto Roubaix"/>
    <n v="726.61"/>
    <n v="3.0442648281224862E-2"/>
    <s v="NON"/>
  </r>
  <r>
    <x v="7"/>
    <s v="NP"/>
    <x v="0"/>
    <x v="16"/>
    <d v="2026-02-12T00:00:00"/>
    <m/>
    <m/>
    <m/>
    <s v="x"/>
    <m/>
    <n v="136443.44"/>
    <s v="LTMEL"/>
    <n v="534565"/>
    <n v="4565"/>
    <s v="WVWZZZCD9TW204152"/>
    <s v="LOSC LILLE"/>
    <s v="GOLF"/>
    <n v="29225"/>
    <n v="-208.33"/>
    <n v="29016.67"/>
    <n v="26"/>
    <n v="965.5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0"/>
    <x v="110"/>
    <d v="2026-02-24T00:00:00"/>
    <m/>
    <m/>
    <m/>
    <m/>
    <m/>
    <m/>
    <s v="LTMEL"/>
    <n v="534579"/>
    <n v="4579"/>
    <s v="WVWZZZCD0TW013543"/>
    <s v="LOSC LILLE"/>
    <s v="GOLF"/>
    <n v="29225"/>
    <n v="-208.33"/>
    <n v="29016.67"/>
    <n v="34"/>
    <n v="965.5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2"/>
    <x v="4"/>
    <d v="2026-05-13T00:00:00"/>
    <m/>
    <m/>
    <m/>
    <m/>
    <m/>
    <n v="0"/>
    <s v="VSGNI"/>
    <n v="534673"/>
    <n v="4673"/>
    <s v="TMBJJ8NX3TY094094"/>
    <s v="SARL COL DE CYGNE"/>
    <s v="OCTAVIA"/>
    <n v="32450"/>
    <n v="2583.33"/>
    <n v="35033.33"/>
    <n v="7"/>
    <n v="1327"/>
    <n v="35"/>
    <m/>
    <n v="1292"/>
    <n v="3.7878214831419108E-2"/>
    <n v="0"/>
    <n v="-416"/>
    <m/>
    <m/>
    <n v="0.1"/>
    <n v="0.1"/>
    <n v="129.20000000000002"/>
    <m/>
    <n v="129.20000000000002"/>
    <s v=""/>
    <m/>
    <n v="20"/>
    <n v="1"/>
    <n v="1"/>
    <m/>
    <m/>
    <n v="1"/>
    <s v="Valauto Lambersart VW"/>
    <s v="SKODA"/>
    <m/>
    <s v="Sociétés NORD"/>
    <n v="1327"/>
    <n v="3.7878214831419108E-2"/>
    <s v="NON"/>
  </r>
  <r>
    <x v="7"/>
    <s v="C"/>
    <x v="2"/>
    <x v="99"/>
    <d v="2026-05-19T00:00:00"/>
    <m/>
    <m/>
    <m/>
    <m/>
    <m/>
    <n v="0"/>
    <s v="VSRPO"/>
    <n v="534674"/>
    <n v="4674"/>
    <s v="TMBJA8NX0TY103303"/>
    <s v="DESORMEAUX STEPHANE"/>
    <s v="OCTAVIA"/>
    <n v="28958.34"/>
    <n v="2900"/>
    <n v="31858.34"/>
    <n v="9"/>
    <n v="672.17"/>
    <n v="35"/>
    <m/>
    <n v="637.16999999999996"/>
    <n v="2.1098713868958646E-2"/>
    <n v="0"/>
    <n v="0"/>
    <m/>
    <m/>
    <n v="0.1"/>
    <n v="0.1"/>
    <n v="63.716999999999999"/>
    <m/>
    <n v="63.716999999999999"/>
    <s v="VWB"/>
    <n v="0"/>
    <n v="20"/>
    <n v="1"/>
    <n v="1"/>
    <m/>
    <m/>
    <n v="1"/>
    <s v="Valauto Lambersart VW"/>
    <s v="SKODA"/>
    <m/>
    <s v="Sociétés NORD"/>
    <n v="672.17"/>
    <n v="2.1098713868958646E-2"/>
    <s v="NON"/>
  </r>
  <r>
    <x v="7"/>
    <s v="C"/>
    <x v="2"/>
    <x v="67"/>
    <d v="2026-05-06T00:00:00"/>
    <m/>
    <m/>
    <m/>
    <m/>
    <m/>
    <m/>
    <s v="VSGNI"/>
    <n v="534676"/>
    <n v="4676"/>
    <s v="TMBJA8NX7TY065679"/>
    <s v="AEDIFIS CONTROL TECHNIC"/>
    <s v="OCTAVIA"/>
    <n v="28958.34"/>
    <n v="1316.67"/>
    <n v="30275.010000000002"/>
    <n v="62"/>
    <n v="640.51"/>
    <n v="35.01"/>
    <m/>
    <n v="605.5"/>
    <n v="2.1156392681620912E-2"/>
    <n v="-4844"/>
    <n v="0"/>
    <m/>
    <m/>
    <n v="0.12"/>
    <n v="0.13"/>
    <n v="72.66"/>
    <m/>
    <n v="72.66"/>
    <s v="VWB"/>
    <n v="0"/>
    <n v="20"/>
    <n v="1"/>
    <n v="1"/>
    <m/>
    <m/>
    <n v="1"/>
    <s v="Valauto Lambersart VW"/>
    <s v="SKODA"/>
    <m/>
    <s v="Sociétés NORD"/>
    <n v="640.51"/>
    <n v="2.1156392681620912E-2"/>
    <s v="NON"/>
  </r>
  <r>
    <x v="7"/>
    <s v="C"/>
    <x v="2"/>
    <x v="46"/>
    <d v="2026-05-06T00:00:00"/>
    <m/>
    <m/>
    <m/>
    <m/>
    <m/>
    <n v="0"/>
    <s v="VSGNI"/>
    <n v="534728"/>
    <n v="4728"/>
    <s v="TMBER6NW0T3100890"/>
    <s v="BRIQUETERIES DU NORD -CPTE"/>
    <s v="SCALA/ROOMSTER"/>
    <n v="26108.34"/>
    <n v="2366.67"/>
    <n v="28475.010000000002"/>
    <n v="54"/>
    <n v="604.5"/>
    <n v="35"/>
    <m/>
    <n v="569.5"/>
    <n v="2.122914092040705E-2"/>
    <n v="0"/>
    <n v="0"/>
    <m/>
    <m/>
    <n v="0.1"/>
    <n v="0.1"/>
    <n v="56.95"/>
    <m/>
    <n v="56.95"/>
    <s v="VWB"/>
    <n v="0"/>
    <n v="20"/>
    <n v="1"/>
    <n v="1"/>
    <m/>
    <m/>
    <n v="1"/>
    <s v="Valauto Lambersart VW"/>
    <s v="SKODA"/>
    <m/>
    <s v="Sociétés NORD"/>
    <n v="604.5"/>
    <n v="2.122914092040705E-2"/>
    <s v="NON"/>
  </r>
  <r>
    <x v="7"/>
    <s v="NP"/>
    <x v="2"/>
    <x v="91"/>
    <d v="2026-05-25T00:00:00"/>
    <m/>
    <m/>
    <m/>
    <s v="x"/>
    <m/>
    <n v="681157.84"/>
    <s v="LTMEL"/>
    <n v="534770"/>
    <n v="4770"/>
    <s v="TMBJR8NX0TY106176"/>
    <s v="DLM - CPTE"/>
    <s v="OCTAVIA"/>
    <n v="30841.67"/>
    <n v="550"/>
    <n v="31391.67"/>
    <n v="10"/>
    <n v="976.75"/>
    <n v="35"/>
    <m/>
    <n v="941.75"/>
    <n v="3.1114942276087895E-2"/>
    <n v="0"/>
    <n v="-1883.5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976.75"/>
    <n v="3.1114942276087895E-2"/>
    <s v="NON"/>
  </r>
  <r>
    <x v="4"/>
    <s v="C"/>
    <x v="4"/>
    <x v="51"/>
    <d v="2026-01-24T00:00:00"/>
    <m/>
    <m/>
    <m/>
    <m/>
    <m/>
    <n v="0"/>
    <s v="ARLKO"/>
    <n v="534836"/>
    <n v="36"/>
    <s v="WV2ZZZEBXSH053032"/>
    <s v="PONCHEL TOURNAY CELINE"/>
    <s v="ID BUZZ"/>
    <n v="47499.77"/>
    <n v="10012.51"/>
    <n v="57512.28"/>
    <n v="186"/>
    <n v="2012.69"/>
    <n v="0.9"/>
    <m/>
    <n v="2011.79"/>
    <n v="3.4995830455687028E-2"/>
    <n v="0"/>
    <n v="0"/>
    <m/>
    <m/>
    <n v="0.13"/>
    <n v="0.12"/>
    <n v="261.53269999999998"/>
    <m/>
    <n v="261.53269999999998"/>
    <s v=""/>
    <n v="0"/>
    <m/>
    <n v="0"/>
    <n v="1"/>
    <m/>
    <m/>
    <n v="0"/>
    <s v="Valauto Arras"/>
    <s v="VUL"/>
    <m/>
    <s v="Valauto Arras"/>
    <n v="2012.69"/>
    <n v="3.4995830455687028E-2"/>
    <s v="NON"/>
  </r>
  <r>
    <x v="7"/>
    <s v="C"/>
    <x v="2"/>
    <x v="28"/>
    <d v="2026-06-19T00:00:00"/>
    <m/>
    <m/>
    <m/>
    <m/>
    <m/>
    <n v="0"/>
    <s v="LESQU"/>
    <n v="534855"/>
    <n v="4855"/>
    <s v="TMBJW9PS1TT116535"/>
    <s v="DEREGNAUCOURT FRANCIS"/>
    <s v="KODIAQ"/>
    <n v="43308.33"/>
    <n v="8016.67"/>
    <n v="51325"/>
    <n v="15"/>
    <n v="1244.8800000000001"/>
    <n v="35.01"/>
    <m/>
    <n v="1209.8700000000001"/>
    <n v="2.4254846566000975E-2"/>
    <n v="0"/>
    <n v="0"/>
    <m/>
    <m/>
    <n v="0.1"/>
    <n v="0.1"/>
    <n v="120.98700000000002"/>
    <m/>
    <n v="120.98700000000002"/>
    <s v=""/>
    <n v="0"/>
    <n v="50"/>
    <n v="1"/>
    <n v="1"/>
    <m/>
    <m/>
    <n v="1"/>
    <s v="Valauto Lambersart VW"/>
    <s v="SKODA"/>
    <m/>
    <s v="Valauto Lambersart SKODA"/>
    <n v="1244.8800000000001"/>
    <n v="2.4254846566000975E-2"/>
    <s v="NON"/>
  </r>
  <r>
    <x v="7"/>
    <s v="C"/>
    <x v="0"/>
    <x v="96"/>
    <d v="2026-01-29T00:00:00"/>
    <m/>
    <m/>
    <m/>
    <m/>
    <m/>
    <n v="0"/>
    <s v="LTMEL"/>
    <n v="534861"/>
    <n v="4861"/>
    <s v="WVGZZZC17TY050370"/>
    <s v="DELESCLUSE SEVERINE"/>
    <s v="T CROSS"/>
    <n v="24722.33"/>
    <n v="691.67"/>
    <n v="25414"/>
    <n v="53"/>
    <n v="723.98"/>
    <n v="95"/>
    <m/>
    <n v="628.98"/>
    <n v="2.8487447863382389E-2"/>
    <n v="0"/>
    <n v="-2450"/>
    <m/>
    <m/>
    <m/>
    <n v="0"/>
    <n v="0"/>
    <m/>
    <n v="0"/>
    <s v="VWB"/>
    <m/>
    <m/>
    <n v="0"/>
    <n v="1"/>
    <m/>
    <m/>
    <n v="0"/>
    <s v="Valauto Lambersart VW"/>
    <s v="VOLKSWAGEN"/>
    <m/>
    <s v="Sociétés NORD"/>
    <n v="723.98"/>
    <n v="2.8487447863382389E-2"/>
    <s v="NON"/>
  </r>
  <r>
    <x v="7"/>
    <s v="NP"/>
    <x v="2"/>
    <x v="90"/>
    <d v="2026-04-03T00:00:00"/>
    <m/>
    <m/>
    <m/>
    <s v="x"/>
    <m/>
    <n v="-32848.9"/>
    <s v="VRGWI"/>
    <n v="534863"/>
    <n v="4863"/>
    <s v="TMBJJ8NX4TY086750"/>
    <s v="MDV DISTRIBUTION"/>
    <s v="OCTAVIA"/>
    <n v="32450"/>
    <n v="550"/>
    <n v="33000"/>
    <n v="14"/>
    <n v="1905"/>
    <n v="35"/>
    <m/>
    <n v="1870"/>
    <n v="5.7727272727272724E-2"/>
    <n v="0"/>
    <n v="0"/>
    <m/>
    <s v="ok vn payé  / solde client doublon finan RANC"/>
    <n v="0.1"/>
    <n v="0.1"/>
    <n v="187"/>
    <m/>
    <n v="187"/>
    <s v="VWB"/>
    <n v="0"/>
    <n v="0"/>
    <n v="0"/>
    <n v="1"/>
    <m/>
    <m/>
    <n v="0"/>
    <s v="Valauto Lambersart VW"/>
    <s v="SKODA"/>
    <m/>
    <s v="Valauto PRO NORD"/>
    <n v="1905"/>
    <n v="5.7727272727272724E-2"/>
    <s v="NON"/>
  </r>
  <r>
    <x v="7"/>
    <s v="C"/>
    <x v="2"/>
    <x v="71"/>
    <d v="2026-06-01T00:00:00"/>
    <m/>
    <m/>
    <m/>
    <m/>
    <m/>
    <n v="0"/>
    <s v="VSGNI"/>
    <n v="534902"/>
    <n v="4902"/>
    <s v="TMBJR8NX6TY102097"/>
    <s v="EVIDENCE DEVELOPPEMENT FONCIER"/>
    <s v="OCTAVIA"/>
    <n v="30841.67"/>
    <n v="3408.34"/>
    <n v="34250.009999999995"/>
    <n v="23"/>
    <n v="2488.67"/>
    <n v="35"/>
    <m/>
    <n v="2453.67"/>
    <n v="7.2661876595072547E-2"/>
    <n v="0"/>
    <n v="-833"/>
    <m/>
    <m/>
    <n v="0.13"/>
    <n v="0.13"/>
    <n v="318.97710000000001"/>
    <m/>
    <n v="318.97710000000001"/>
    <s v=""/>
    <n v="0"/>
    <n v="20"/>
    <n v="1"/>
    <n v="1"/>
    <m/>
    <m/>
    <n v="1"/>
    <s v="Valauto Lambersart VW"/>
    <s v="SKODA"/>
    <m/>
    <s v="Sociétés NORD"/>
    <n v="2488.67"/>
    <n v="7.2661876595072547E-2"/>
    <s v="NON"/>
  </r>
  <r>
    <x v="7"/>
    <s v="C"/>
    <x v="2"/>
    <x v="18"/>
    <d v="2026-06-04T00:00:00"/>
    <m/>
    <m/>
    <m/>
    <m/>
    <m/>
    <n v="0"/>
    <s v="VSRPO"/>
    <n v="534942"/>
    <n v="4942"/>
    <s v="TMBER6PJ5V4021178"/>
    <s v="SBRUAY"/>
    <s v="FABIA"/>
    <n v="21250"/>
    <n v="1058.33"/>
    <n v="22308.33"/>
    <n v="8"/>
    <n v="481.18"/>
    <n v="35.01"/>
    <m/>
    <n v="446.17"/>
    <n v="2.1569521340234789E-2"/>
    <n v="0"/>
    <n v="0"/>
    <m/>
    <m/>
    <n v="0.1"/>
    <n v="0.1"/>
    <n v="44.617000000000004"/>
    <m/>
    <n v="44.617000000000004"/>
    <s v="VWB"/>
    <n v="0"/>
    <n v="20"/>
    <n v="1"/>
    <n v="1"/>
    <m/>
    <m/>
    <n v="1"/>
    <s v="Valauto Lambersart VW"/>
    <s v="SKODA"/>
    <m/>
    <s v="Sociétés NORD"/>
    <n v="481.18"/>
    <n v="2.1569521340234789E-2"/>
    <s v="NON"/>
  </r>
  <r>
    <x v="7"/>
    <s v="C"/>
    <x v="2"/>
    <x v="122"/>
    <d v="2026-03-10T00:00:00"/>
    <m/>
    <m/>
    <m/>
    <m/>
    <m/>
    <m/>
    <s v="VSGNI"/>
    <n v="534949"/>
    <n v="4949"/>
    <s v="TMBGP6NW0T3093227"/>
    <s v="VMAF LOCATIONS"/>
    <s v="KAMIQ/YETI"/>
    <n v="20999.33"/>
    <n v="375"/>
    <n v="21374.33"/>
    <n v="12"/>
    <n v="676.42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s v="SKODA"/>
    <m/>
    <s v="Sociétés NORD"/>
    <n v="676.42"/>
    <n v="3.1646372073417035E-2"/>
    <s v="NON"/>
  </r>
  <r>
    <x v="7"/>
    <s v="C"/>
    <x v="2"/>
    <x v="122"/>
    <d v="2026-03-11T00:00:00"/>
    <m/>
    <m/>
    <m/>
    <m/>
    <m/>
    <m/>
    <s v="VSGNI"/>
    <n v="534951"/>
    <n v="4951"/>
    <s v="TMBGP6NW5T3090663"/>
    <s v="VMAF LOCATIONS"/>
    <s v="KAMIQ/YETI"/>
    <n v="20999.33"/>
    <n v="375"/>
    <n v="21374.33"/>
    <n v="12"/>
    <n v="676.42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s v="SKODA"/>
    <m/>
    <s v="Sociétés NORD"/>
    <n v="676.42"/>
    <n v="3.1646372073417035E-2"/>
    <s v="NON"/>
  </r>
  <r>
    <x v="7"/>
    <s v="C"/>
    <x v="2"/>
    <x v="68"/>
    <d v="2026-05-05T00:00:00"/>
    <m/>
    <m/>
    <m/>
    <m/>
    <m/>
    <n v="0"/>
    <s v="LTHVI"/>
    <n v="535035"/>
    <n v="5035"/>
    <s v="TMBGP6NWXT3075463"/>
    <s v="VALNOIR LOUIS"/>
    <s v="KAMIQ/YETI"/>
    <n v="23191.67"/>
    <n v="1525"/>
    <n v="24716.67"/>
    <n v="97"/>
    <n v="803.83"/>
    <n v="35"/>
    <m/>
    <n v="768.83"/>
    <n v="3.2521775789376164E-2"/>
    <n v="0"/>
    <n v="-3800"/>
    <m/>
    <m/>
    <n v="0.12"/>
    <n v="0.12"/>
    <n v="92.259600000000006"/>
    <m/>
    <n v="92.259600000000006"/>
    <s v="VWB"/>
    <m/>
    <n v="50"/>
    <n v="1"/>
    <n v="1"/>
    <m/>
    <m/>
    <n v="1"/>
    <s v="Valauto Lambersart VW"/>
    <s v="SKODA"/>
    <m/>
    <s v="Valauto Lambersart SKODA"/>
    <n v="803.83"/>
    <n v="3.2521775789376164E-2"/>
    <s v="NON"/>
  </r>
  <r>
    <x v="7"/>
    <s v="C"/>
    <x v="2"/>
    <x v="112"/>
    <d v="2026-05-15T00:00:00"/>
    <m/>
    <m/>
    <m/>
    <m/>
    <m/>
    <n v="0"/>
    <s v="LTHVI"/>
    <n v="535037"/>
    <n v="5037"/>
    <s v="TMBGR6NW2V3010667"/>
    <s v="BERTHO CHARLOTTE"/>
    <s v="KAMIQ/YETI"/>
    <n v="25350"/>
    <n v="2166.67"/>
    <n v="27516.67"/>
    <n v="22"/>
    <n v="930.5"/>
    <n v="35"/>
    <m/>
    <n v="895.5"/>
    <n v="3.3815865073789815E-2"/>
    <n v="0"/>
    <n v="0"/>
    <m/>
    <m/>
    <n v="0.1"/>
    <n v="0.1"/>
    <n v="89.550000000000011"/>
    <m/>
    <n v="89.550000000000011"/>
    <s v="VWB"/>
    <n v="0"/>
    <n v="50"/>
    <n v="1"/>
    <n v="1"/>
    <m/>
    <m/>
    <n v="1"/>
    <s v="Valauto Lambersart VW"/>
    <s v="SKODA"/>
    <m/>
    <s v="Valauto Lambersart SKODA"/>
    <n v="930.5"/>
    <n v="3.3815865073789815E-2"/>
    <s v="NON"/>
  </r>
  <r>
    <x v="7"/>
    <s v="C"/>
    <x v="2"/>
    <x v="71"/>
    <d v="2026-05-30T00:00:00"/>
    <m/>
    <m/>
    <m/>
    <m/>
    <m/>
    <n v="0"/>
    <s v="LESQU"/>
    <n v="535038"/>
    <n v="5038"/>
    <s v="TMBGR6NW4V3011741"/>
    <s v="KEIGNAERT CLEMENCE"/>
    <s v="KAMIQ/YETI"/>
    <n v="25350"/>
    <n v="2416.67"/>
    <n v="27766.67"/>
    <n v="37"/>
    <n v="778.34"/>
    <n v="35"/>
    <m/>
    <n v="743.34"/>
    <n v="2.8031449215912461E-2"/>
    <n v="0"/>
    <n v="-3800"/>
    <m/>
    <m/>
    <n v="0.12"/>
    <n v="0.12"/>
    <n v="89.200800000000001"/>
    <m/>
    <n v="89.200800000000001"/>
    <s v="VWB"/>
    <m/>
    <m/>
    <n v="0"/>
    <n v="1"/>
    <m/>
    <m/>
    <n v="0"/>
    <s v="Valauto Lambersart VW"/>
    <s v="SKODA"/>
    <m/>
    <s v="Valauto Lambersart SKODA"/>
    <n v="778.34"/>
    <n v="2.8031449215912461E-2"/>
    <s v="NON"/>
  </r>
  <r>
    <x v="7"/>
    <s v="C"/>
    <x v="2"/>
    <x v="77"/>
    <d v="2026-06-24T00:00:00"/>
    <m/>
    <m/>
    <m/>
    <m/>
    <m/>
    <n v="0"/>
    <s v="VSGNI"/>
    <n v="535045"/>
    <n v="5045"/>
    <s v="TMBGK6NW9V3036140"/>
    <s v="DEPRE HERMANN"/>
    <s v="KAMIQ/YETI"/>
    <n v="30958.34"/>
    <n v="2416.67"/>
    <n v="33375.01"/>
    <n v="13"/>
    <n v="676.37"/>
    <n v="35"/>
    <m/>
    <n v="641.37"/>
    <n v="2.0265761718123828E-2"/>
    <n v="0"/>
    <n v="0"/>
    <m/>
    <m/>
    <n v="0.1"/>
    <n v="0.1"/>
    <n v="64.137"/>
    <m/>
    <n v="64.137"/>
    <s v="VWB"/>
    <n v="0"/>
    <n v="20"/>
    <n v="1"/>
    <n v="1"/>
    <m/>
    <m/>
    <n v="1"/>
    <s v="Valauto Lambersart VW"/>
    <s v="SKODA"/>
    <m/>
    <s v="Sociétés NORD"/>
    <n v="676.37"/>
    <n v="2.0265761718123828E-2"/>
    <s v="NON"/>
  </r>
  <r>
    <x v="7"/>
    <s v="C"/>
    <x v="2"/>
    <x v="72"/>
    <d v="2026-06-26T00:00:00"/>
    <m/>
    <m/>
    <m/>
    <m/>
    <m/>
    <n v="0"/>
    <s v="VSGNI"/>
    <n v="535047"/>
    <n v="5047"/>
    <s v="TMBEK6PJ0V4014885"/>
    <s v="LUMINET"/>
    <s v="FABIA"/>
    <n v="25125"/>
    <n v="250"/>
    <n v="25375"/>
    <n v="21"/>
    <n v="796.25"/>
    <n v="35"/>
    <m/>
    <n v="761.25"/>
    <n v="3.1379310344827584E-2"/>
    <n v="-3045"/>
    <n v="0"/>
    <m/>
    <m/>
    <n v="0.13"/>
    <n v="0.13"/>
    <n v="98.962500000000006"/>
    <m/>
    <n v="98.962500000000006"/>
    <s v="VWB"/>
    <m/>
    <n v="20"/>
    <n v="1"/>
    <n v="1"/>
    <m/>
    <m/>
    <n v="1"/>
    <s v="Valauto Lambersart VW"/>
    <s v="SKODA"/>
    <m/>
    <s v="Sociétés NORD"/>
    <n v="796.25"/>
    <n v="3.1379310344827584E-2"/>
    <s v="NON"/>
  </r>
  <r>
    <x v="7"/>
    <s v="C"/>
    <x v="2"/>
    <x v="72"/>
    <d v="2026-06-26T00:00:00"/>
    <m/>
    <m/>
    <m/>
    <m/>
    <m/>
    <n v="0"/>
    <s v="VSGNI"/>
    <n v="535048"/>
    <n v="5048"/>
    <s v="TMBEK6PJ0V4013994"/>
    <s v="LUMINET"/>
    <s v="FABIA"/>
    <n v="25125"/>
    <n v="250"/>
    <n v="25375"/>
    <n v="21"/>
    <n v="796.25"/>
    <n v="35"/>
    <m/>
    <n v="761.25"/>
    <n v="3.1379310344827584E-2"/>
    <n v="-3045"/>
    <n v="0"/>
    <m/>
    <m/>
    <n v="0.13"/>
    <n v="0.13"/>
    <n v="98.962500000000006"/>
    <m/>
    <n v="98.962500000000006"/>
    <s v="VWB"/>
    <m/>
    <n v="20"/>
    <n v="1"/>
    <n v="1"/>
    <m/>
    <m/>
    <n v="1"/>
    <s v="Valauto Lambersart VW"/>
    <s v="SKODA"/>
    <m/>
    <s v="Sociétés NORD"/>
    <n v="796.25"/>
    <n v="3.1379310344827584E-2"/>
    <s v="NON"/>
  </r>
  <r>
    <x v="1"/>
    <s v="C"/>
    <x v="0"/>
    <x v="33"/>
    <d v="2026-03-30T00:00:00"/>
    <m/>
    <m/>
    <m/>
    <s v="x"/>
    <s v="X"/>
    <n v="676.03"/>
    <s v="RQCSA"/>
    <n v="535080"/>
    <n v="5080"/>
    <s v="WVGZZZC1XTY060973"/>
    <s v="MORTREUX ELODIE"/>
    <s v="T CROSS"/>
    <n v="22622.33"/>
    <n v="941.67"/>
    <n v="23564"/>
    <n v="42"/>
    <n v="791.34"/>
    <n v="95"/>
    <m/>
    <n v="696.34"/>
    <n v="3.3582583602104907E-2"/>
    <n v="0"/>
    <n v="-3349.99"/>
    <m/>
    <s v="ok vn payé / solde client facture athoris impayée 2023"/>
    <n v="0.13"/>
    <n v="0.13"/>
    <n v="90.524200000000008"/>
    <m/>
    <n v="90.524200000000008"/>
    <s v="VWB"/>
    <n v="30"/>
    <m/>
    <n v="0"/>
    <n v="1"/>
    <m/>
    <m/>
    <n v="0"/>
    <s v="Valauto Roncq"/>
    <s v="VOLKSWAGEN"/>
    <m/>
    <s v="Valauto Roncq VW"/>
    <n v="791.34"/>
    <n v="3.3582583602104907E-2"/>
    <s v="NON"/>
  </r>
  <r>
    <x v="1"/>
    <s v="C"/>
    <x v="0"/>
    <x v="62"/>
    <d v="2026-03-26T00:00:00"/>
    <m/>
    <m/>
    <m/>
    <m/>
    <m/>
    <m/>
    <s v="RQLGU"/>
    <n v="535085"/>
    <n v="5085"/>
    <s v="WVGZZZC11TY061994"/>
    <s v="TASZEK FRANCOISE"/>
    <s v="T CROSS"/>
    <n v="22622.33"/>
    <n v="941.67"/>
    <n v="23564"/>
    <n v="37"/>
    <n v="610.61"/>
    <n v="95"/>
    <m/>
    <n v="515.61"/>
    <n v="2.5912833135291122E-2"/>
    <n v="0"/>
    <n v="-3349.99"/>
    <m/>
    <m/>
    <n v="0.13"/>
    <n v="0.13"/>
    <n v="67.029300000000006"/>
    <m/>
    <n v="67.029300000000006"/>
    <s v="VWB"/>
    <n v="30"/>
    <m/>
    <n v="0"/>
    <n v="1"/>
    <m/>
    <m/>
    <n v="0"/>
    <s v="Valauto Roncq"/>
    <s v="VOLKSWAGEN"/>
    <m/>
    <s v="Valauto Roncq VW"/>
    <n v="610.61"/>
    <n v="2.5912833135291122E-2"/>
    <s v="NON"/>
  </r>
  <r>
    <x v="1"/>
    <s v="C"/>
    <x v="0"/>
    <x v="30"/>
    <d v="2026-05-06T00:00:00"/>
    <m/>
    <m/>
    <m/>
    <m/>
    <m/>
    <n v="0"/>
    <s v="RQHWI"/>
    <n v="535092"/>
    <n v="5092"/>
    <s v="WVGZZZC19TY065680"/>
    <s v="STEVENS REGIS"/>
    <s v="T CROSS"/>
    <n v="22622.33"/>
    <n v="1658.34"/>
    <n v="24280.670000000002"/>
    <n v="76"/>
    <n v="811.31"/>
    <n v="95"/>
    <m/>
    <n v="716.31"/>
    <n v="3.3413822600447181E-2"/>
    <n v="0"/>
    <n v="-1683.33"/>
    <m/>
    <m/>
    <n v="0.1"/>
    <n v="0.1"/>
    <n v="71.631"/>
    <m/>
    <n v="71.631"/>
    <s v="VWB"/>
    <n v="30"/>
    <n v="50"/>
    <n v="1"/>
    <n v="1"/>
    <m/>
    <m/>
    <n v="1"/>
    <s v="Valauto Roncq"/>
    <s v="VOLKSWAGEN"/>
    <m/>
    <s v="Valauto Roncq VW"/>
    <n v="811.31"/>
    <n v="3.3413822600447181E-2"/>
    <s v="NON"/>
  </r>
  <r>
    <x v="1"/>
    <s v="C"/>
    <x v="0"/>
    <x v="34"/>
    <d v="2026-03-27T00:00:00"/>
    <m/>
    <m/>
    <m/>
    <m/>
    <m/>
    <n v="0"/>
    <s v="RQHWI"/>
    <n v="535093"/>
    <n v="5093"/>
    <s v="WVGZZZC10TY062943"/>
    <s v="EUSTACHE JACQUES"/>
    <s v="T CROSS"/>
    <n v="22622.33"/>
    <n v="941.67"/>
    <n v="23564"/>
    <n v="43"/>
    <n v="527.80999999999995"/>
    <n v="95"/>
    <m/>
    <n v="432.80999999999995"/>
    <n v="2.2398998472245798E-2"/>
    <n v="0"/>
    <n v="-1683.3300000000002"/>
    <m/>
    <m/>
    <n v="0.1"/>
    <n v="0.1"/>
    <n v="43.280999999999999"/>
    <m/>
    <n v="43.280999999999999"/>
    <s v="VWB"/>
    <n v="30"/>
    <m/>
    <n v="0"/>
    <n v="1"/>
    <m/>
    <m/>
    <n v="0"/>
    <s v="Valauto Roncq"/>
    <s v="VOLKSWAGEN"/>
    <m/>
    <s v="Valauto Roncq VW"/>
    <n v="527.80999999999995"/>
    <n v="2.2398998472245798E-2"/>
    <s v="NON"/>
  </r>
  <r>
    <x v="1"/>
    <s v="C"/>
    <x v="0"/>
    <x v="83"/>
    <d v="2026-03-24T00:00:00"/>
    <m/>
    <m/>
    <m/>
    <m/>
    <m/>
    <n v="0"/>
    <s v="RQCCL"/>
    <n v="535094"/>
    <n v="5094"/>
    <s v="WVWZZZAW6TU035501"/>
    <s v="GRUSON LAETITIA"/>
    <s v="POLO"/>
    <n v="17714"/>
    <n v="945.83"/>
    <n v="18659.830000000002"/>
    <n v="38"/>
    <n v="471.14"/>
    <n v="95.01"/>
    <m/>
    <n v="376.13"/>
    <n v="2.5248890263201752E-2"/>
    <n v="0"/>
    <n v="-2883.34"/>
    <m/>
    <m/>
    <n v="0.13"/>
    <n v="0.13"/>
    <n v="48.896900000000002"/>
    <m/>
    <n v="48.896900000000002"/>
    <s v="VWB"/>
    <n v="30"/>
    <m/>
    <n v="0"/>
    <n v="1"/>
    <m/>
    <m/>
    <n v="0"/>
    <s v="Valauto Roncq"/>
    <s v="VOLKSWAGEN"/>
    <m/>
    <s v="Valauto Roncq VW"/>
    <n v="471.14"/>
    <n v="2.5248890263201752E-2"/>
    <s v="NON"/>
  </r>
  <r>
    <x v="7"/>
    <s v="NP"/>
    <x v="2"/>
    <x v="120"/>
    <d v="2026-06-12T00:00:00"/>
    <m/>
    <m/>
    <m/>
    <s v="x"/>
    <m/>
    <n v="1034.99"/>
    <s v="LTMEL"/>
    <n v="535096"/>
    <n v="5096"/>
    <s v="TMBJW8NZ2TC065265"/>
    <s v="PARTNER SYSTEMES - CPTE"/>
    <s v="SUPERB"/>
    <n v="44250"/>
    <n v="0"/>
    <n v="44250"/>
    <n v="14"/>
    <n v="804.01"/>
    <n v="35.01"/>
    <m/>
    <n v="769"/>
    <n v="1.8169717514124294E-2"/>
    <n v="0"/>
    <n v="-1750"/>
    <m/>
    <s v="ok vn payé"/>
    <m/>
    <n v="0"/>
    <n v="0"/>
    <m/>
    <n v="0"/>
    <s v="Sofinco"/>
    <n v="0"/>
    <m/>
    <n v="0"/>
    <n v="1"/>
    <m/>
    <m/>
    <n v="0"/>
    <s v="Valauto Lambersart VW"/>
    <s v="SKODA"/>
    <m/>
    <s v="Sociétés NORD"/>
    <n v="804.01"/>
    <n v="1.8169717514124294E-2"/>
    <s v="NON"/>
  </r>
  <r>
    <x v="1"/>
    <s v="C"/>
    <x v="0"/>
    <x v="104"/>
    <d v="2026-02-05T00:00:00"/>
    <m/>
    <m/>
    <m/>
    <m/>
    <m/>
    <n v="0"/>
    <s v="RQHWI"/>
    <n v="535100"/>
    <n v="5100"/>
    <s v="WVGZZZA27TV027992"/>
    <s v="FRANQUET LAURENT"/>
    <s v="T ROC"/>
    <n v="33555.67"/>
    <n v="1250"/>
    <n v="34805.67"/>
    <n v="7"/>
    <n v="1499.29"/>
    <n v="95"/>
    <m/>
    <n v="1404.29"/>
    <n v="4.3076027555280505E-2"/>
    <n v="0"/>
    <n v="-500"/>
    <m/>
    <m/>
    <n v="0.1"/>
    <n v="0.1"/>
    <n v="140.429"/>
    <m/>
    <n v="140.429"/>
    <s v=""/>
    <n v="0"/>
    <s v="0"/>
    <n v="1"/>
    <n v="1"/>
    <m/>
    <m/>
    <n v="1"/>
    <s v="Valauto Roncq"/>
    <s v="VOLKSWAGEN"/>
    <m/>
    <s v="Valauto Roncq VW"/>
    <n v="1499.29"/>
    <n v="4.3076027555280505E-2"/>
    <s v="NON"/>
  </r>
  <r>
    <x v="7"/>
    <s v="C"/>
    <x v="2"/>
    <x v="12"/>
    <d v="2026-05-06T00:00:00"/>
    <m/>
    <m/>
    <m/>
    <m/>
    <m/>
    <n v="0"/>
    <s v="LTHVI"/>
    <n v="535104"/>
    <n v="5104"/>
    <s v="TMBGP6NW8T3075770"/>
    <s v="REKOULA LEANDRE"/>
    <s v="KAMIQ/YETI"/>
    <n v="23191.67"/>
    <n v="1525"/>
    <n v="24716.67"/>
    <n v="50"/>
    <n v="803.83"/>
    <n v="35"/>
    <m/>
    <n v="768.83"/>
    <n v="3.2521775789376164E-2"/>
    <n v="0"/>
    <n v="-3800"/>
    <m/>
    <m/>
    <n v="0.12"/>
    <n v="0.12"/>
    <n v="92.259600000000006"/>
    <m/>
    <n v="92.259600000000006"/>
    <s v="VWB"/>
    <m/>
    <n v="50"/>
    <n v="1"/>
    <n v="1"/>
    <m/>
    <m/>
    <n v="1"/>
    <s v="Valauto Lambersart VW"/>
    <s v="SKODA"/>
    <m/>
    <s v="Valauto Lambersart SKODA"/>
    <n v="803.83"/>
    <n v="3.2521775789376164E-2"/>
    <s v="NON"/>
  </r>
  <r>
    <x v="1"/>
    <s v="C"/>
    <x v="0"/>
    <x v="40"/>
    <d v="2026-01-02T00:00:00"/>
    <m/>
    <m/>
    <m/>
    <m/>
    <m/>
    <n v="0"/>
    <s v="RQLGU"/>
    <n v="535109"/>
    <n v="5109"/>
    <s v="WVGZZZA21TV014462"/>
    <s v="BONNEVILLE JEAN MARC"/>
    <s v="T ROC"/>
    <n v="31472.33"/>
    <n v="1016.67"/>
    <n v="32489"/>
    <n v="21"/>
    <n v="1111.4100000000001"/>
    <n v="95"/>
    <m/>
    <n v="1016.4100000000001"/>
    <n v="3.4208809135399677E-2"/>
    <n v="0"/>
    <n v="-500"/>
    <m/>
    <m/>
    <n v="0.1"/>
    <n v="0.1"/>
    <n v="101.64100000000002"/>
    <m/>
    <n v="101.64100000000002"/>
    <s v="VWB"/>
    <n v="0"/>
    <m/>
    <n v="0"/>
    <n v="1"/>
    <m/>
    <m/>
    <n v="0"/>
    <s v="Valauto Roncq"/>
    <s v="VOLKSWAGEN"/>
    <m/>
    <s v="Valauto Roncq VW"/>
    <n v="1111.4100000000001"/>
    <n v="3.4208809135399677E-2"/>
    <s v="NON"/>
  </r>
  <r>
    <x v="7"/>
    <s v="C"/>
    <x v="2"/>
    <x v="28"/>
    <d v="2026-06-18T00:00:00"/>
    <m/>
    <m/>
    <m/>
    <m/>
    <m/>
    <n v="0"/>
    <s v="LESQU"/>
    <n v="535111"/>
    <n v="5111"/>
    <s v="TMBJB7PS0TT120592"/>
    <s v="PLAISANT GODEFROY"/>
    <s v="KODIAQ"/>
    <n v="38500"/>
    <n v="2941.66"/>
    <n v="41441.660000000003"/>
    <n v="6"/>
    <n v="1471.44"/>
    <n v="35.01"/>
    <m/>
    <n v="1436.43"/>
    <n v="3.5506299699384625E-2"/>
    <n v="0"/>
    <n v="-4586.17"/>
    <m/>
    <m/>
    <n v="0.1"/>
    <n v="0.1"/>
    <n v="143.643"/>
    <m/>
    <n v="143.643"/>
    <s v="VWB"/>
    <m/>
    <n v="50"/>
    <n v="1"/>
    <n v="1"/>
    <m/>
    <m/>
    <n v="1"/>
    <s v="Valauto Lambersart VW"/>
    <s v="SKODA"/>
    <m/>
    <s v="Valauto Lambersart SKODA"/>
    <n v="1471.44"/>
    <n v="3.5506299699384625E-2"/>
    <s v="NON"/>
  </r>
  <r>
    <x v="6"/>
    <s v="C"/>
    <x v="4"/>
    <x v="100"/>
    <d v="2026-01-29T00:00:00"/>
    <m/>
    <m/>
    <m/>
    <m/>
    <m/>
    <m/>
    <s v="VSMGI"/>
    <n v="535123"/>
    <n v="123"/>
    <s v="WV2ZZZEB7SH053053"/>
    <s v="CHANART"/>
    <s v="ID BUZZ"/>
    <n v="47926.45"/>
    <n v="9795.85"/>
    <n v="57722.299999999996"/>
    <n v="201"/>
    <n v="2222.08"/>
    <n v="0.9"/>
    <n v="-200"/>
    <n v="2021.1799999999998"/>
    <n v="3.5031175126424278E-2"/>
    <n v="-3738.32"/>
    <n v="-2500"/>
    <m/>
    <m/>
    <n v="0.13"/>
    <n v="0.13"/>
    <n v="262.7534"/>
    <m/>
    <n v="262.7534"/>
    <s v="VWB"/>
    <n v="0"/>
    <n v="20"/>
    <n v="1"/>
    <n v="1"/>
    <m/>
    <m/>
    <n v="1"/>
    <s v="Valauto Hainaut"/>
    <s v="VUL"/>
    <m/>
    <s v="Sociétés EST"/>
    <n v="2222.08"/>
    <n v="3.8496040525065701E-2"/>
    <s v="NON"/>
  </r>
  <r>
    <x v="7"/>
    <s v="NP"/>
    <x v="2"/>
    <x v="118"/>
    <d v="2026-04-27T00:00:00"/>
    <m/>
    <m/>
    <m/>
    <s v="x"/>
    <m/>
    <n v="48048.99"/>
    <s v="VSGNI"/>
    <n v="535124"/>
    <n v="5124"/>
    <s v="TMBLH9NY2TF156289"/>
    <s v="ATHLON CAR LEASE"/>
    <s v="ENYAQ"/>
    <n v="44900"/>
    <n v="2141.66"/>
    <n v="47041.66"/>
    <n v="33"/>
    <n v="1446.25"/>
    <n v="35"/>
    <m/>
    <n v="1411.25"/>
    <n v="3.0744025614742335E-2"/>
    <n v="0"/>
    <n v="0"/>
    <m/>
    <s v="solde client mq financement"/>
    <n v="0.1"/>
    <n v="0.1"/>
    <n v="141.125"/>
    <m/>
    <n v="141.125"/>
    <s v="Athlon Car Lease"/>
    <n v="0"/>
    <n v="20"/>
    <n v="1"/>
    <n v="1"/>
    <m/>
    <m/>
    <n v="1"/>
    <s v="Valauto Lambersart VW"/>
    <s v="SKODA"/>
    <m/>
    <s v="Sociétés NORD"/>
    <n v="1446.25"/>
    <n v="3.0744025614742335E-2"/>
    <s v="NON"/>
  </r>
  <r>
    <x v="6"/>
    <s v="C"/>
    <x v="4"/>
    <x v="44"/>
    <d v="2026-05-12T00:00:00"/>
    <m/>
    <m/>
    <m/>
    <m/>
    <m/>
    <n v="0"/>
    <s v="VRTVA"/>
    <n v="535124"/>
    <n v="124"/>
    <s v="WV2ZZZEB8SH053983"/>
    <s v="FLASQUE JEREMY"/>
    <s v="ID BUZZ"/>
    <n v="48291.43"/>
    <n v="9531.67"/>
    <n v="57823.1"/>
    <n v="315"/>
    <n v="906.31"/>
    <n v="0.89"/>
    <m/>
    <n v="905.42"/>
    <n v="1.5673839693824784E-2"/>
    <n v="-3738.32"/>
    <n v="-7600"/>
    <m/>
    <s v="Forfait"/>
    <m/>
    <n v="0.12"/>
    <n v="0"/>
    <n v="600"/>
    <n v="600"/>
    <s v="VWB"/>
    <n v="0"/>
    <m/>
    <n v="0"/>
    <n v="1"/>
    <m/>
    <m/>
    <n v="0"/>
    <s v="Valauto Hainaut"/>
    <s v="VUL"/>
    <m/>
    <s v="Valauto PRO NORD"/>
    <n v="906.31"/>
    <n v="1.5673839693824784E-2"/>
    <s v="NON"/>
  </r>
  <r>
    <x v="6"/>
    <s v="C"/>
    <x v="4"/>
    <x v="84"/>
    <d v="2026-05-26T00:00:00"/>
    <m/>
    <m/>
    <m/>
    <m/>
    <m/>
    <n v="0"/>
    <s v="VANBU"/>
    <n v="535136"/>
    <n v="136"/>
    <s v="WV4ZZZTV2SK083696"/>
    <s v="PGE"/>
    <s v="TRANSPORTER"/>
    <n v="40258.1"/>
    <n v="8901"/>
    <n v="49159.1"/>
    <n v="175"/>
    <n v="1972.08"/>
    <n v="95"/>
    <m/>
    <n v="1877.08"/>
    <n v="4.0116275521724358E-2"/>
    <n v="-5367.84"/>
    <n v="-4000"/>
    <m/>
    <m/>
    <n v="0.12"/>
    <n v="0.12"/>
    <n v="225.24959999999999"/>
    <m/>
    <n v="225.24959999999999"/>
    <s v="VWB"/>
    <m/>
    <m/>
    <n v="0"/>
    <n v="1"/>
    <m/>
    <m/>
    <n v="0"/>
    <s v="Valauto Hainaut"/>
    <s v="VUL"/>
    <m/>
    <s v="Valauto Hainaut VW"/>
    <n v="1972.08"/>
    <n v="4.0116275521724358E-2"/>
    <s v="NON"/>
  </r>
  <r>
    <x v="6"/>
    <s v="NC"/>
    <x v="4"/>
    <x v="80"/>
    <d v="2026-01-13T00:00:00"/>
    <m/>
    <s v="x"/>
    <m/>
    <m/>
    <m/>
    <n v="0"/>
    <s v="VRGWI"/>
    <n v="535137"/>
    <n v="137"/>
    <s v="WV4ZZZTV7SK080941"/>
    <s v="DEGARDIN DYLAN"/>
    <s v="TRANSPORTER"/>
    <n v="40173.1"/>
    <n v="8872"/>
    <n v="49045.1"/>
    <n v="42"/>
    <n v="370.15"/>
    <n v="95.01"/>
    <m/>
    <n v="275.14"/>
    <n v="7.5471351878169278E-3"/>
    <n v="-2520.48"/>
    <n v="-3000"/>
    <m/>
    <s v="Ecart de marge"/>
    <n v="0.12"/>
    <n v="0.12"/>
    <n v="33.016799999999996"/>
    <m/>
    <n v="33.016799999999996"/>
    <s v="VWB"/>
    <m/>
    <n v="20"/>
    <n v="1"/>
    <n v="1"/>
    <m/>
    <m/>
    <n v="1"/>
    <s v="Valauto Hainaut"/>
    <s v="VUL"/>
    <m/>
    <s v="Valauto PRO NORD"/>
    <n v="370.15"/>
    <n v="7.5471351878169278E-3"/>
    <s v="NON"/>
  </r>
  <r>
    <x v="6"/>
    <s v="NC"/>
    <x v="4"/>
    <x v="71"/>
    <d v="2026-05-28T00:00:00"/>
    <m/>
    <s v="x"/>
    <m/>
    <m/>
    <m/>
    <n v="0"/>
    <s v="VANBU"/>
    <n v="535143"/>
    <n v="143"/>
    <s v="WV4ZZZTV1SK087769"/>
    <s v="MCCM"/>
    <s v="TRANSPORTER"/>
    <n v="37433.1"/>
    <n v="2225"/>
    <n v="39658.1"/>
    <n v="157"/>
    <n v="-1275.98"/>
    <n v="95"/>
    <m/>
    <n v="-1370.98"/>
    <n v="-3.2174511638227751E-2"/>
    <n v="0"/>
    <n v="0"/>
    <m/>
    <s v="Ecart de marge  //  marge négative"/>
    <m/>
    <n v="0.1"/>
    <n v="0"/>
    <m/>
    <n v="0"/>
    <s v="VWB"/>
    <m/>
    <m/>
    <n v="0"/>
    <n v="1"/>
    <m/>
    <m/>
    <n v="0"/>
    <s v="Valauto Hainaut"/>
    <s v="VUL"/>
    <m/>
    <s v="Valauto Hainaut VW"/>
    <n v="-1275.98"/>
    <n v="-3.2174511638227751E-2"/>
    <s v="OUI"/>
  </r>
  <r>
    <x v="6"/>
    <s v="C"/>
    <x v="4"/>
    <x v="46"/>
    <d v="2026-04-30T00:00:00"/>
    <m/>
    <m/>
    <m/>
    <m/>
    <m/>
    <n v="0"/>
    <s v="VANBU"/>
    <n v="535144"/>
    <n v="144"/>
    <s v="WV4ZZZTV7SK088151"/>
    <s v="MCCM"/>
    <s v="TRANSPORTER"/>
    <n v="37433.1"/>
    <n v="2225"/>
    <n v="39658.1"/>
    <n v="138"/>
    <n v="1024.02"/>
    <n v="95"/>
    <m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s v="VUL"/>
    <m/>
    <s v="Valauto Hainaut VW"/>
    <n v="1024.02"/>
    <n v="2.5821206764822319E-2"/>
    <s v="NON"/>
  </r>
  <r>
    <x v="6"/>
    <s v="C"/>
    <x v="4"/>
    <x v="46"/>
    <d v="2026-04-30T00:00:00"/>
    <m/>
    <m/>
    <m/>
    <m/>
    <m/>
    <n v="0"/>
    <s v="VANBU"/>
    <n v="535145"/>
    <n v="145"/>
    <s v="WV4ZZZTV9SK087874"/>
    <s v="MCCM"/>
    <s v="TRANSPORTER"/>
    <n v="37433.1"/>
    <n v="2225"/>
    <n v="39658.1"/>
    <n v="132"/>
    <n v="1024.02"/>
    <n v="95"/>
    <m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s v="VUL"/>
    <m/>
    <s v="Valauto Hainaut VW"/>
    <n v="1024.02"/>
    <n v="2.5821206764822319E-2"/>
    <s v="NON"/>
  </r>
  <r>
    <x v="6"/>
    <s v="C"/>
    <x v="4"/>
    <x v="71"/>
    <d v="2026-05-28T00:00:00"/>
    <m/>
    <m/>
    <m/>
    <m/>
    <m/>
    <n v="0"/>
    <s v="VANBU"/>
    <n v="535146"/>
    <n v="146"/>
    <s v="WV4ZZZTV1SK087707"/>
    <s v="MCCM"/>
    <s v="TRANSPORTER"/>
    <n v="37433.1"/>
    <n v="2225"/>
    <n v="39658.1"/>
    <n v="165"/>
    <n v="1224.02"/>
    <n v="95"/>
    <n v="-200"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s v="VUL"/>
    <m/>
    <s v="Valauto Hainaut VW"/>
    <n v="1224.02"/>
    <n v="3.0864312712913629E-2"/>
    <s v="NON"/>
  </r>
  <r>
    <x v="6"/>
    <s v="C"/>
    <x v="4"/>
    <x v="103"/>
    <d v="2026-02-12T00:00:00"/>
    <m/>
    <m/>
    <m/>
    <m/>
    <m/>
    <m/>
    <s v="VANBU"/>
    <n v="535150"/>
    <n v="150"/>
    <s v="WV1ZZZSY0T9024745"/>
    <s v="CONCEPT BATI ECO"/>
    <s v="LT/CRAFTER"/>
    <n v="52167.5"/>
    <n v="1032"/>
    <n v="53199.5"/>
    <n v="44"/>
    <n v="1690.99"/>
    <n v="95"/>
    <m/>
    <n v="1595.99"/>
    <n v="3.1785825054746752E-2"/>
    <n v="0"/>
    <n v="0"/>
    <m/>
    <m/>
    <n v="0.1"/>
    <n v="0.1"/>
    <n v="159.59900000000002"/>
    <m/>
    <n v="159.59900000000002"/>
    <s v="VWB"/>
    <m/>
    <n v="20"/>
    <n v="1"/>
    <n v="1"/>
    <m/>
    <m/>
    <n v="1"/>
    <s v="Valauto Hainaut"/>
    <s v="VUL"/>
    <m/>
    <s v="Valauto Hainaut VW"/>
    <n v="1690.99"/>
    <n v="3.1785825054746752E-2"/>
    <s v="NON"/>
  </r>
  <r>
    <x v="6"/>
    <s v="C"/>
    <x v="4"/>
    <x v="121"/>
    <d v="2026-03-11T00:00:00"/>
    <m/>
    <m/>
    <m/>
    <m/>
    <m/>
    <n v="0"/>
    <s v="VANBU"/>
    <n v="535151"/>
    <n v="151"/>
    <s v="WV4ZZZTW1SK088896"/>
    <s v="SICAE DE LA SOMME ET DU CAMBRAIS"/>
    <s v="TRANSPORTER"/>
    <n v="52193.1"/>
    <n v="605"/>
    <n v="52798.1"/>
    <n v="67"/>
    <n v="4244.4799999999996"/>
    <n v="95"/>
    <m/>
    <n v="4149.4799999999996"/>
    <n v="8.0390771637615738E-2"/>
    <n v="0"/>
    <n v="-10000"/>
    <m/>
    <m/>
    <n v="0.1"/>
    <n v="0.1"/>
    <n v="414.94799999999998"/>
    <m/>
    <n v="414.94799999999998"/>
    <s v="VWB"/>
    <m/>
    <m/>
    <n v="0"/>
    <n v="1"/>
    <m/>
    <m/>
    <n v="0"/>
    <s v="Valauto Hainaut"/>
    <s v="VUL"/>
    <m/>
    <s v="Valauto Hainaut VW"/>
    <n v="4244.4799999999996"/>
    <n v="8.0390771637615738E-2"/>
    <s v="NON"/>
  </r>
  <r>
    <x v="6"/>
    <s v="C"/>
    <x v="4"/>
    <x v="27"/>
    <d v="2026-02-06T00:00:00"/>
    <m/>
    <m/>
    <m/>
    <m/>
    <m/>
    <n v="0"/>
    <s v="CAEBR"/>
    <n v="535154"/>
    <n v="154"/>
    <s v="WV2ZZZEB7TH026968"/>
    <s v="CAFE RESTAURANT CHEZ EVA"/>
    <s v="ID BUZZ"/>
    <n v="42874.77"/>
    <n v="2566.67"/>
    <n v="45441.439999999995"/>
    <n v="8"/>
    <n v="2139.87"/>
    <n v="95"/>
    <m/>
    <n v="2044.87"/>
    <n v="4.7090717195581833E-2"/>
    <n v="0"/>
    <n v="0"/>
    <m/>
    <s v="Pas de commission"/>
    <m/>
    <n v="0.1"/>
    <n v="0"/>
    <m/>
    <n v="0"/>
    <s v="VWB"/>
    <n v="0"/>
    <s v="0"/>
    <n v="1"/>
    <n v="1"/>
    <m/>
    <m/>
    <n v="1"/>
    <s v="Valauto Hainaut"/>
    <s v="VUL"/>
    <m/>
    <s v="Valauto Cambrai"/>
    <n v="2139.87"/>
    <n v="4.7090717195581833E-2"/>
    <s v="NON"/>
  </r>
  <r>
    <x v="6"/>
    <s v="C"/>
    <x v="4"/>
    <x v="31"/>
    <d v="2026-03-06T00:00:00"/>
    <m/>
    <m/>
    <m/>
    <m/>
    <m/>
    <n v="0"/>
    <s v="VSNBU"/>
    <n v="535155"/>
    <n v="55"/>
    <s v="WV1ZZZSY5S9060798"/>
    <s v="TRANSPORTS FJ EXPRESS"/>
    <s v="LT/CRAFTER"/>
    <n v="49747.5"/>
    <n v="289"/>
    <n v="50036.5"/>
    <n v="292"/>
    <n v="1036"/>
    <n v="95"/>
    <m/>
    <n v="941"/>
    <n v="2.0704885433633448E-2"/>
    <n v="0"/>
    <n v="-940"/>
    <m/>
    <m/>
    <n v="0.1"/>
    <n v="0.1"/>
    <n v="94.100000000000009"/>
    <m/>
    <n v="94.100000000000009"/>
    <s v="Banque"/>
    <m/>
    <n v="20"/>
    <n v="1"/>
    <n v="1"/>
    <m/>
    <m/>
    <n v="1"/>
    <s v="Valauto Hainaut"/>
    <s v="VUL"/>
    <m/>
    <s v="Sociétés EST"/>
    <n v="1036"/>
    <n v="2.0704885433633448E-2"/>
    <s v="NON"/>
  </r>
  <r>
    <x v="6"/>
    <s v="C"/>
    <x v="4"/>
    <x v="50"/>
    <d v="2026-01-19T00:00:00"/>
    <m/>
    <m/>
    <m/>
    <m/>
    <m/>
    <n v="0"/>
    <s v="VANBU"/>
    <n v="535156"/>
    <n v="156"/>
    <s v="WV2ZZZSK6TX037860"/>
    <s v="LEROUX "/>
    <s v="CADDY"/>
    <n v="30370.83"/>
    <n v="798.33"/>
    <n v="31169.160000000003"/>
    <n v="40"/>
    <n v="367.2"/>
    <n v="95"/>
    <m/>
    <n v="272.2"/>
    <n v="1.178087571176124E-2"/>
    <n v="0"/>
    <n v="-1000"/>
    <m/>
    <m/>
    <n v="0.1"/>
    <n v="0.1"/>
    <n v="27.22"/>
    <m/>
    <n v="27.22"/>
    <s v=""/>
    <m/>
    <m/>
    <n v="0"/>
    <n v="1"/>
    <m/>
    <m/>
    <n v="0"/>
    <s v="Valauto Hainaut"/>
    <s v="VUL"/>
    <m/>
    <s v="Valauto Hainaut VW"/>
    <n v="367.2"/>
    <n v="1.178087571176124E-2"/>
    <s v="NON"/>
  </r>
  <r>
    <x v="7"/>
    <s v="C"/>
    <x v="2"/>
    <x v="62"/>
    <d v="2026-03-27T00:00:00"/>
    <m/>
    <m/>
    <m/>
    <m/>
    <m/>
    <n v="0"/>
    <s v="LTHVI"/>
    <n v="535157"/>
    <n v="5157"/>
    <s v="TMBGP6NWXT3096541"/>
    <s v="RIVIERE ANTHONY"/>
    <s v="KAMIQ/YETI"/>
    <n v="23191.67"/>
    <n v="2416.67"/>
    <n v="25608.339999999997"/>
    <n v="1"/>
    <n v="889.16"/>
    <n v="34.99"/>
    <m/>
    <n v="854.17"/>
    <n v="3.4721500886039473E-2"/>
    <n v="0"/>
    <n v="-4460"/>
    <m/>
    <m/>
    <n v="0.13"/>
    <n v="0.13"/>
    <n v="111.0421"/>
    <m/>
    <n v="111.0421"/>
    <s v="VWB"/>
    <m/>
    <n v="50"/>
    <n v="1"/>
    <n v="1"/>
    <m/>
    <m/>
    <n v="1"/>
    <s v="Valauto Lambersart VW"/>
    <s v="SKODA"/>
    <m/>
    <s v="Valauto Lambersart SKODA"/>
    <n v="889.16"/>
    <n v="3.4721500886039473E-2"/>
    <s v="NON"/>
  </r>
  <r>
    <x v="1"/>
    <s v="C"/>
    <x v="0"/>
    <x v="97"/>
    <d v="2026-02-02T00:00:00"/>
    <m/>
    <m/>
    <m/>
    <m/>
    <m/>
    <n v="0"/>
    <s v="RQHWI"/>
    <n v="535214"/>
    <n v="5214"/>
    <s v="WVGZZZA12TV077772"/>
    <s v="VANDENWEGHE JEAN PAUL"/>
    <s v="T ROC"/>
    <n v="26247.33"/>
    <n v="933.34"/>
    <n v="27180.670000000002"/>
    <n v="52"/>
    <n v="969.37"/>
    <n v="95"/>
    <m/>
    <n v="874.37"/>
    <n v="3.5663947945359695E-2"/>
    <n v="0"/>
    <n v="-3966.67"/>
    <m/>
    <m/>
    <n v="0.13"/>
    <n v="0.13"/>
    <n v="113.66810000000001"/>
    <m/>
    <n v="113.66810000000001"/>
    <s v="VWB"/>
    <n v="30"/>
    <n v="50"/>
    <n v="1"/>
    <n v="1"/>
    <m/>
    <m/>
    <n v="1"/>
    <s v="Valauto Roncq"/>
    <s v="VOLKSWAGEN"/>
    <m/>
    <s v="Valauto Roncq VW"/>
    <n v="969.37"/>
    <n v="3.5663947945359695E-2"/>
    <s v="NON"/>
  </r>
  <r>
    <x v="7"/>
    <s v="C"/>
    <x v="2"/>
    <x v="99"/>
    <d v="2026-05-16T00:00:00"/>
    <m/>
    <m/>
    <m/>
    <m/>
    <m/>
    <n v="0"/>
    <s v="LTHVI"/>
    <n v="535219"/>
    <n v="5219"/>
    <s v="TMBGR6NW8T3131510"/>
    <s v="TIABLIKOFF TATIANA"/>
    <s v="KAMIQ/YETI"/>
    <n v="29675"/>
    <n v="1208.33"/>
    <n v="30883.33"/>
    <n v="36"/>
    <n v="881.51"/>
    <n v="35"/>
    <m/>
    <n v="846.51"/>
    <n v="2.8543230279895332E-2"/>
    <n v="-5250.17"/>
    <n v="0"/>
    <m/>
    <m/>
    <n v="0.1"/>
    <n v="0.1"/>
    <n v="84.65100000000001"/>
    <m/>
    <n v="84.65100000000001"/>
    <s v="VWB"/>
    <m/>
    <n v="50"/>
    <n v="1"/>
    <n v="1"/>
    <m/>
    <m/>
    <n v="1"/>
    <s v="Valauto Lambersart VW"/>
    <s v="SKODA"/>
    <m/>
    <s v="Valauto Lambersart SKODA"/>
    <n v="881.51"/>
    <n v="2.8543230279895332E-2"/>
    <s v="NON"/>
  </r>
  <r>
    <x v="1"/>
    <s v="C"/>
    <x v="0"/>
    <x v="29"/>
    <d v="2026-03-13T00:00:00"/>
    <m/>
    <m/>
    <m/>
    <m/>
    <m/>
    <m/>
    <s v="RQCSA"/>
    <n v="535228"/>
    <n v="5228"/>
    <s v="WVWZZZE17TP045581"/>
    <s v="HAZEBROUCQ JULIEN"/>
    <s v="ID 3"/>
    <n v="28533.33"/>
    <n v="2316.67"/>
    <n v="30850"/>
    <n v="26"/>
    <n v="821.78"/>
    <n v="95"/>
    <m/>
    <n v="726.78"/>
    <n v="2.6637925445705025E-2"/>
    <n v="0"/>
    <n v="-3333.33"/>
    <m/>
    <m/>
    <n v="7.0000000000000007E-2"/>
    <n v="7.0000000000000007E-2"/>
    <n v="50.874600000000001"/>
    <m/>
    <n v="50.874600000000001"/>
    <s v="VWB"/>
    <m/>
    <m/>
    <n v="0"/>
    <n v="1"/>
    <m/>
    <m/>
    <n v="0"/>
    <s v="Valauto Roncq"/>
    <s v="VOLKSWAGEN"/>
    <m/>
    <s v="Valauto Roncq VW"/>
    <n v="821.78"/>
    <n v="2.6637925445705025E-2"/>
    <s v="NON"/>
  </r>
  <r>
    <x v="1"/>
    <s v="C"/>
    <x v="0"/>
    <x v="101"/>
    <d v="2026-03-24T00:00:00"/>
    <m/>
    <m/>
    <m/>
    <m/>
    <m/>
    <n v="0"/>
    <s v="RQCCL"/>
    <n v="535269"/>
    <n v="5269"/>
    <s v="WVWZZZE14TP036000"/>
    <s v="AFONSO FERREIRA ELODIE"/>
    <s v="ID 3"/>
    <n v="28533.33"/>
    <n v="1858.34"/>
    <n v="30391.670000000002"/>
    <n v="95"/>
    <n v="1045.96"/>
    <n v="95"/>
    <m/>
    <n v="950.96"/>
    <n v="3.4416009386782624E-2"/>
    <n v="0"/>
    <n v="-3333.33"/>
    <m/>
    <m/>
    <n v="7.0000000000000007E-2"/>
    <n v="7.0000000000000007E-2"/>
    <n v="66.567200000000014"/>
    <m/>
    <n v="66.567200000000014"/>
    <s v="VWB"/>
    <n v="30"/>
    <m/>
    <n v="0"/>
    <n v="1"/>
    <m/>
    <m/>
    <n v="0"/>
    <s v="Valauto Roncq"/>
    <s v="VOLKSWAGEN"/>
    <m/>
    <s v="Valauto Roncq VW"/>
    <n v="1045.96"/>
    <n v="3.4416009386782624E-2"/>
    <s v="NON"/>
  </r>
  <r>
    <x v="1"/>
    <s v="C"/>
    <x v="0"/>
    <x v="88"/>
    <d v="2026-05-29T00:00:00"/>
    <m/>
    <m/>
    <m/>
    <m/>
    <m/>
    <n v="0"/>
    <s v="RQFST"/>
    <n v="535272"/>
    <n v="5272"/>
    <s v="WVWZZZAW6VU000413"/>
    <s v="DORET CHRISTOPHE"/>
    <s v="POLO"/>
    <n v="23014"/>
    <n v="1112.49"/>
    <n v="24126.49"/>
    <n v="1"/>
    <n v="693.97"/>
    <n v="95"/>
    <m/>
    <n v="598.97"/>
    <n v="2.8763819353747683E-2"/>
    <n v="0"/>
    <n v="0"/>
    <m/>
    <m/>
    <n v="7.0000000000000007E-2"/>
    <n v="0.1"/>
    <n v="41.927900000000008"/>
    <m/>
    <n v="41.927900000000008"/>
    <s v="VWB"/>
    <n v="30"/>
    <n v="50"/>
    <n v="1"/>
    <n v="1"/>
    <m/>
    <m/>
    <n v="1"/>
    <s v="Valauto Roncq"/>
    <s v="VOLKSWAGEN"/>
    <m/>
    <s v="Valauto Roncq VW"/>
    <n v="693.97"/>
    <n v="2.8763819353747683E-2"/>
    <s v="NON"/>
  </r>
  <r>
    <x v="1"/>
    <s v="NP"/>
    <x v="0"/>
    <x v="69"/>
    <d v="2026-06-18T00:00:00"/>
    <m/>
    <m/>
    <m/>
    <s v="x"/>
    <m/>
    <n v="5"/>
    <s v="RQCCL"/>
    <n v="535273"/>
    <n v="5273"/>
    <s v="WVWZZZAW8VU002244"/>
    <s v="LEFEBVRE OPHELIE"/>
    <s v="POLO"/>
    <n v="23014"/>
    <n v="1370.83"/>
    <n v="24384.83"/>
    <n v="8"/>
    <n v="1145.79"/>
    <n v="95"/>
    <m/>
    <n v="1050.79"/>
    <n v="4.6987819886380178E-2"/>
    <n v="0"/>
    <n v="-1550"/>
    <m/>
    <s v="solde client"/>
    <n v="0.1"/>
    <n v="0.1"/>
    <n v="105.07900000000001"/>
    <m/>
    <n v="105.07900000000001"/>
    <s v="VWB"/>
    <n v="30"/>
    <n v="100"/>
    <n v="1"/>
    <n v="1"/>
    <m/>
    <m/>
    <n v="1"/>
    <s v="Valauto Roncq"/>
    <s v="VOLKSWAGEN"/>
    <m/>
    <s v="Valauto Roncq VW"/>
    <n v="1145.79"/>
    <n v="4.6987819886380178E-2"/>
    <s v="NON"/>
  </r>
  <r>
    <x v="1"/>
    <s v="C"/>
    <x v="0"/>
    <x v="63"/>
    <d v="2026-04-15T00:00:00"/>
    <m/>
    <m/>
    <m/>
    <m/>
    <m/>
    <n v="0"/>
    <s v="RQEBA"/>
    <n v="535282"/>
    <n v="5282"/>
    <s v="WVGZZZC11TY084000"/>
    <s v="NAGY GABRIEL"/>
    <s v="T CROSS"/>
    <n v="25139"/>
    <n v="1025"/>
    <n v="26164"/>
    <n v="8"/>
    <n v="939.8"/>
    <n v="95"/>
    <m/>
    <n v="844.8"/>
    <n v="3.5919584161443203E-2"/>
    <n v="0"/>
    <n v="-3349.98"/>
    <m/>
    <m/>
    <n v="0.1"/>
    <n v="0.1"/>
    <n v="84.48"/>
    <m/>
    <n v="84.48"/>
    <s v="VWB"/>
    <n v="30"/>
    <n v="50"/>
    <n v="1"/>
    <n v="1"/>
    <m/>
    <m/>
    <n v="1"/>
    <s v="Valauto Roncq"/>
    <s v="VOLKSWAGEN"/>
    <m/>
    <s v="Valauto Roncq VW"/>
    <n v="939.8"/>
    <n v="3.5919584161443203E-2"/>
    <s v="NON"/>
  </r>
  <r>
    <x v="1"/>
    <s v="C"/>
    <x v="0"/>
    <x v="33"/>
    <d v="2026-03-31T00:00:00"/>
    <m/>
    <m/>
    <m/>
    <m/>
    <m/>
    <m/>
    <s v="RQLGU"/>
    <n v="535293"/>
    <n v="5293"/>
    <s v="WVGZZZCSXTY055183"/>
    <s v="LAMBREIT  SEBASTIEN"/>
    <s v="TAIGO"/>
    <n v="23280.67"/>
    <n v="50"/>
    <n v="23330.67"/>
    <n v="18"/>
    <n v="865.03"/>
    <n v="95"/>
    <m/>
    <n v="770.03"/>
    <n v="3.70769463543053E-2"/>
    <n v="0"/>
    <n v="-3190.01"/>
    <m/>
    <m/>
    <n v="0.1"/>
    <n v="0.1"/>
    <n v="77.003"/>
    <m/>
    <n v="77.003"/>
    <s v=""/>
    <n v="30"/>
    <n v="50"/>
    <n v="1"/>
    <n v="1"/>
    <m/>
    <m/>
    <n v="1"/>
    <s v="Valauto Roncq"/>
    <s v="VOLKSWAGEN"/>
    <m/>
    <s v="Valauto Roncq VW"/>
    <n v="865.03"/>
    <n v="3.70769463543053E-2"/>
    <s v="NON"/>
  </r>
  <r>
    <x v="1"/>
    <s v="C"/>
    <x v="0"/>
    <x v="33"/>
    <d v="2026-03-30T00:00:00"/>
    <m/>
    <m/>
    <m/>
    <m/>
    <m/>
    <n v="0"/>
    <s v="RXNTA"/>
    <n v="535294"/>
    <n v="5294"/>
    <s v="WVGZZZCSXTY055197"/>
    <s v="GAUTHIER LUDIVINE"/>
    <s v="TAIGO"/>
    <n v="23280.67"/>
    <n v="50"/>
    <n v="23330.67"/>
    <n v="11"/>
    <n v="626.49"/>
    <n v="95"/>
    <m/>
    <n v="531.49"/>
    <n v="2.685263646521939E-2"/>
    <n v="0"/>
    <n v="-2773.34"/>
    <m/>
    <m/>
    <n v="0.1"/>
    <n v="0.1"/>
    <n v="53.149000000000001"/>
    <m/>
    <n v="53.149000000000001"/>
    <s v="VWB"/>
    <n v="30"/>
    <m/>
    <n v="0"/>
    <n v="1"/>
    <m/>
    <m/>
    <n v="0"/>
    <s v="Valauto Roncq"/>
    <s v="VOLKSWAGEN"/>
    <m/>
    <s v="Valauto Roubaix"/>
    <n v="626.49"/>
    <n v="2.685263646521939E-2"/>
    <s v="NON"/>
  </r>
  <r>
    <x v="1"/>
    <s v="C"/>
    <x v="0"/>
    <x v="87"/>
    <d v="2026-01-30T00:00:00"/>
    <m/>
    <m/>
    <m/>
    <m/>
    <m/>
    <n v="0"/>
    <s v="RQFST"/>
    <n v="535296"/>
    <n v="5296"/>
    <s v="WVWZZZE11TP037864"/>
    <s v="BENMOUSSA HABELFATAH"/>
    <s v="ID 3"/>
    <n v="28533.33"/>
    <n v="1858.34"/>
    <n v="30391.670000000002"/>
    <n v="36"/>
    <n v="1462.63"/>
    <n v="95"/>
    <m/>
    <n v="1367.63"/>
    <n v="4.812601610901935E-2"/>
    <n v="0"/>
    <n v="-4250"/>
    <m/>
    <m/>
    <n v="0.1"/>
    <n v="0.1"/>
    <n v="136.76300000000001"/>
    <m/>
    <n v="136.76300000000001"/>
    <s v="VWB"/>
    <n v="30"/>
    <n v="50"/>
    <n v="1"/>
    <n v="1"/>
    <m/>
    <m/>
    <n v="1"/>
    <s v="Valauto Roncq"/>
    <s v="VOLKSWAGEN"/>
    <m/>
    <s v="Valauto Roncq VW"/>
    <n v="1462.63"/>
    <n v="4.812601610901935E-2"/>
    <s v="NON"/>
  </r>
  <r>
    <x v="1"/>
    <s v="C"/>
    <x v="0"/>
    <x v="60"/>
    <d v="2026-02-23T00:00:00"/>
    <m/>
    <m/>
    <m/>
    <m/>
    <m/>
    <m/>
    <s v="RQCCL"/>
    <n v="535297"/>
    <n v="5297"/>
    <s v="WVWZZZE1XTP043470"/>
    <s v="AZAOUN  MEHDI"/>
    <s v="ID 3"/>
    <n v="28533.33"/>
    <n v="1950.01"/>
    <n v="30483.34"/>
    <n v="18"/>
    <n v="1466.76"/>
    <n v="95"/>
    <m/>
    <n v="1371.76"/>
    <n v="4.8116774605407413E-2"/>
    <n v="0"/>
    <n v="-4250"/>
    <m/>
    <m/>
    <n v="7.0000000000000007E-2"/>
    <n v="0.1"/>
    <n v="96.023200000000003"/>
    <m/>
    <n v="96.023200000000003"/>
    <s v="VWB"/>
    <n v="30"/>
    <m/>
    <n v="0"/>
    <n v="1"/>
    <m/>
    <m/>
    <n v="0"/>
    <s v="Valauto Roncq"/>
    <s v="VOLKSWAGEN"/>
    <m/>
    <s v="Valauto Roncq VW"/>
    <n v="1466.76"/>
    <n v="4.8116774605407413E-2"/>
    <s v="NON"/>
  </r>
  <r>
    <x v="1"/>
    <s v="C"/>
    <x v="0"/>
    <x v="103"/>
    <d v="2026-01-16T00:00:00"/>
    <m/>
    <m/>
    <m/>
    <m/>
    <m/>
    <n v="0"/>
    <s v="RQHWI"/>
    <n v="535298"/>
    <n v="5298"/>
    <s v="WVGZZZE20TE018366"/>
    <s v="BLICQ JULIEN"/>
    <s v="ID 4"/>
    <n v="33863.33"/>
    <n v="1662.5"/>
    <n v="35525.83"/>
    <n v="43"/>
    <n v="1648.48"/>
    <n v="95"/>
    <m/>
    <n v="1553.48"/>
    <n v="4.6402293767661446E-2"/>
    <n v="0"/>
    <n v="-5566.67"/>
    <m/>
    <m/>
    <n v="0.1"/>
    <n v="0.1"/>
    <n v="155.34800000000001"/>
    <m/>
    <n v="155.34800000000001"/>
    <s v=""/>
    <n v="30"/>
    <m/>
    <n v="0"/>
    <n v="1"/>
    <m/>
    <m/>
    <n v="0"/>
    <s v="Valauto Roncq"/>
    <s v="VOLKSWAGEN"/>
    <m/>
    <s v="Valauto Roncq VW"/>
    <n v="1648.48"/>
    <n v="4.6402293767661446E-2"/>
    <s v="NON"/>
  </r>
  <r>
    <x v="1"/>
    <s v="C"/>
    <x v="0"/>
    <x v="92"/>
    <d v="2026-02-28T00:00:00"/>
    <m/>
    <m/>
    <m/>
    <m/>
    <m/>
    <m/>
    <s v="RQCSA"/>
    <n v="535309"/>
    <n v="5309"/>
    <s v="WVGZZZA27TV036966"/>
    <s v="MORTIER FLORIAN"/>
    <s v="T ROC"/>
    <n v="27305.67"/>
    <n v="3241.67"/>
    <n v="30547.339999999997"/>
    <n v="22"/>
    <n v="466.06"/>
    <n v="95"/>
    <m/>
    <n v="371.06"/>
    <n v="1.5256974911727176E-2"/>
    <n v="0"/>
    <n v="-500"/>
    <m/>
    <m/>
    <n v="0.1"/>
    <n v="0.1"/>
    <n v="37.106000000000002"/>
    <m/>
    <n v="37.106000000000002"/>
    <s v="VWB"/>
    <m/>
    <m/>
    <n v="0"/>
    <n v="1"/>
    <m/>
    <m/>
    <n v="0"/>
    <s v="Valauto Roncq"/>
    <s v="VOLKSWAGEN"/>
    <m/>
    <s v="Valauto Roncq VW"/>
    <n v="466.06"/>
    <n v="1.5256974911727176E-2"/>
    <s v="NON"/>
  </r>
  <r>
    <x v="1"/>
    <s v="C"/>
    <x v="0"/>
    <x v="116"/>
    <d v="2026-06-05T00:00:00"/>
    <m/>
    <m/>
    <m/>
    <m/>
    <m/>
    <n v="0"/>
    <s v="RQCSA"/>
    <n v="535481"/>
    <n v="5481"/>
    <s v="WVGZZZE26TE045054"/>
    <s v="DOUTERLUINGNE SYLVAIN"/>
    <s v="ID 4"/>
    <n v="37605"/>
    <n v="1241.6600000000001"/>
    <n v="38846.660000000003"/>
    <n v="73"/>
    <n v="1757.6"/>
    <n v="95.01"/>
    <m/>
    <n v="1662.59"/>
    <n v="4.5244558991686792E-2"/>
    <n v="-5860"/>
    <n v="0"/>
    <m/>
    <m/>
    <n v="7.0000000000000007E-2"/>
    <n v="0.1"/>
    <n v="116.38130000000001"/>
    <m/>
    <n v="116.38130000000001"/>
    <s v="VWB"/>
    <m/>
    <m/>
    <n v="0"/>
    <n v="1"/>
    <m/>
    <m/>
    <n v="0"/>
    <s v="Valauto Roncq"/>
    <s v="VOLKSWAGEN"/>
    <m/>
    <s v="Valauto Roncq VW"/>
    <n v="1757.6"/>
    <n v="4.5244558991686792E-2"/>
    <s v="NON"/>
  </r>
  <r>
    <x v="1"/>
    <s v="C"/>
    <x v="0"/>
    <x v="33"/>
    <d v="2026-03-31T00:00:00"/>
    <m/>
    <m/>
    <m/>
    <m/>
    <m/>
    <n v="0"/>
    <s v="RQLGU"/>
    <n v="535495"/>
    <n v="5495"/>
    <s v="WVGZZZC17TY078928"/>
    <s v="PEIXOTO MACHADO JOSE"/>
    <s v="T CROSS"/>
    <n v="25139"/>
    <n v="941.67"/>
    <n v="26080.67"/>
    <n v="18"/>
    <n v="755.84"/>
    <n v="95"/>
    <m/>
    <n v="660.84"/>
    <n v="2.8980850568639537E-2"/>
    <n v="0"/>
    <n v="-3349.99"/>
    <m/>
    <m/>
    <n v="0.1"/>
    <n v="0.1"/>
    <n v="66.084000000000003"/>
    <m/>
    <n v="66.084000000000003"/>
    <s v=""/>
    <n v="30"/>
    <m/>
    <n v="0"/>
    <n v="1"/>
    <m/>
    <m/>
    <n v="0"/>
    <s v="Valauto Roncq"/>
    <s v="VOLKSWAGEN"/>
    <m/>
    <s v="Valauto Roncq VW"/>
    <n v="755.84"/>
    <n v="2.8980850568639537E-2"/>
    <s v="NON"/>
  </r>
  <r>
    <x v="1"/>
    <s v="C"/>
    <x v="0"/>
    <x v="90"/>
    <d v="2026-04-01T00:00:00"/>
    <m/>
    <m/>
    <m/>
    <m/>
    <m/>
    <m/>
    <s v="RQGDI"/>
    <n v="535498"/>
    <n v="5498"/>
    <s v="WVGZZZC12TY080313"/>
    <s v="DELSALLE BRUNO"/>
    <s v="T CROSS"/>
    <n v="25139"/>
    <n v="941.67"/>
    <n v="26080.67"/>
    <n v="6"/>
    <n v="553.97"/>
    <n v="95"/>
    <m/>
    <n v="458.97"/>
    <n v="2.1240635305764768E-2"/>
    <n v="-3349.99"/>
    <n v="0"/>
    <m/>
    <m/>
    <n v="0.1"/>
    <n v="0.1"/>
    <n v="45.897000000000006"/>
    <m/>
    <n v="45.897000000000006"/>
    <s v="VWB"/>
    <n v="30"/>
    <m/>
    <n v="0"/>
    <n v="1"/>
    <m/>
    <m/>
    <n v="0"/>
    <s v="Valauto Roncq"/>
    <s v="VOLKSWAGEN"/>
    <m/>
    <s v="Valauto Roncq VW"/>
    <n v="553.97"/>
    <n v="2.1240635305764768E-2"/>
    <s v="NON"/>
  </r>
  <r>
    <x v="1"/>
    <s v="C"/>
    <x v="0"/>
    <x v="24"/>
    <d v="2026-02-20T00:00:00"/>
    <m/>
    <m/>
    <m/>
    <m/>
    <m/>
    <m/>
    <s v="RQHWI"/>
    <n v="535502"/>
    <n v="5502"/>
    <s v="WVWZZZE17TP044009"/>
    <s v="CHAUVEAU DE QUERZICE EMILIE"/>
    <s v="ID 3"/>
    <n v="28533.33"/>
    <n v="1441.67"/>
    <n v="29975"/>
    <n v="14"/>
    <n v="1445.55"/>
    <n v="95"/>
    <m/>
    <n v="1350.55"/>
    <n v="4.8225187656380314E-2"/>
    <n v="0"/>
    <n v="-4250"/>
    <m/>
    <m/>
    <n v="7.0000000000000007E-2"/>
    <n v="7.0000000000000007E-2"/>
    <n v="94.538499999999999"/>
    <m/>
    <n v="94.538499999999999"/>
    <s v="VWB"/>
    <m/>
    <m/>
    <n v="0"/>
    <n v="1"/>
    <m/>
    <m/>
    <n v="0"/>
    <s v="Valauto Roncq"/>
    <s v="VOLKSWAGEN"/>
    <m/>
    <s v="Valauto Roncq VW"/>
    <n v="1445.55"/>
    <n v="4.8225187656380314E-2"/>
    <s v="NON"/>
  </r>
  <r>
    <x v="1"/>
    <s v="C"/>
    <x v="0"/>
    <x v="111"/>
    <d v="2026-03-06T00:00:00"/>
    <m/>
    <m/>
    <m/>
    <m/>
    <m/>
    <m/>
    <s v="RQCCL"/>
    <n v="535503"/>
    <n v="5503"/>
    <s v="WVWZZZE13TP042905"/>
    <s v="LENGLART STEPHIE"/>
    <s v="ID 3"/>
    <n v="28533.33"/>
    <n v="1666.67"/>
    <n v="30200"/>
    <n v="35"/>
    <n v="1454"/>
    <n v="95"/>
    <m/>
    <n v="1359"/>
    <n v="4.8145695364238413E-2"/>
    <n v="0"/>
    <n v="-4250"/>
    <m/>
    <m/>
    <n v="7.0000000000000007E-2"/>
    <n v="0.1"/>
    <n v="95.13000000000001"/>
    <m/>
    <n v="95.13000000000001"/>
    <s v="VWB"/>
    <n v="30"/>
    <m/>
    <n v="0"/>
    <n v="1"/>
    <m/>
    <m/>
    <n v="0"/>
    <s v="Valauto Roncq"/>
    <s v="VOLKSWAGEN"/>
    <m/>
    <s v="Valauto Roncq VW"/>
    <n v="1454"/>
    <n v="4.8145695364238413E-2"/>
    <s v="NON"/>
  </r>
  <r>
    <x v="1"/>
    <s v="C"/>
    <x v="0"/>
    <x v="58"/>
    <d v="2026-02-18T00:00:00"/>
    <m/>
    <m/>
    <m/>
    <m/>
    <m/>
    <n v="0"/>
    <s v="RQHWI"/>
    <n v="535505"/>
    <n v="5505"/>
    <s v="WVGZZZE29TE030905"/>
    <s v="KHERZANE MEKTOUB"/>
    <s v="ID 4"/>
    <n v="33863.33"/>
    <n v="2566.67"/>
    <n v="36430"/>
    <n v="6"/>
    <n v="1711.77"/>
    <n v="95"/>
    <m/>
    <n v="1616.77"/>
    <n v="4.6987922042272853E-2"/>
    <n v="0"/>
    <n v="-5566.67"/>
    <m/>
    <m/>
    <n v="7.0000000000000007E-2"/>
    <n v="7.0000000000000007E-2"/>
    <n v="113.1739"/>
    <m/>
    <n v="113.1739"/>
    <s v="VWB"/>
    <n v="30"/>
    <m/>
    <n v="0"/>
    <n v="1"/>
    <m/>
    <m/>
    <n v="0"/>
    <s v="Valauto Roncq"/>
    <s v="VOLKSWAGEN"/>
    <m/>
    <s v="Valauto Roncq VW"/>
    <n v="1711.77"/>
    <n v="4.6987922042272853E-2"/>
    <s v="NON"/>
  </r>
  <r>
    <x v="1"/>
    <s v="NP"/>
    <x v="0"/>
    <x v="24"/>
    <d v="2026-02-20T00:00:00"/>
    <m/>
    <m/>
    <m/>
    <s v="x"/>
    <m/>
    <n v="27713.759999999998"/>
    <s v="RXNTA"/>
    <n v="535506"/>
    <n v="5506"/>
    <s v="WVGZZZE20TE024314"/>
    <s v="EL YAGHMOURI KARIMA"/>
    <s v="ID 4"/>
    <n v="33863.33"/>
    <n v="833.33"/>
    <n v="34696.660000000003"/>
    <n v="41"/>
    <n v="1590.43"/>
    <n v="95"/>
    <m/>
    <n v="1495.43"/>
    <n v="4.5838129664353855E-2"/>
    <n v="0"/>
    <n v="-5566.67"/>
    <m/>
    <s v="solde client mq financement en étude FIRST pb docs renvoyés 16/03/2026"/>
    <n v="7.0000000000000007E-2"/>
    <n v="7.0000000000000007E-2"/>
    <n v="104.68010000000001"/>
    <m/>
    <n v="104.68010000000001"/>
    <s v="VWB"/>
    <n v="0"/>
    <s v="0"/>
    <n v="1"/>
    <n v="1"/>
    <m/>
    <m/>
    <n v="1"/>
    <s v="Valauto Roncq"/>
    <s v="VOLKSWAGEN"/>
    <m/>
    <s v="Valauto Roubaix"/>
    <n v="1590.43"/>
    <n v="4.5838129664353855E-2"/>
    <s v="NON"/>
  </r>
  <r>
    <x v="1"/>
    <s v="C"/>
    <x v="0"/>
    <x v="59"/>
    <d v="2026-03-20T00:00:00"/>
    <m/>
    <m/>
    <m/>
    <m/>
    <m/>
    <n v="0"/>
    <s v="RQHWI"/>
    <n v="535508"/>
    <n v="5508"/>
    <s v="WVGZZZE21TE036374"/>
    <s v="MAO MASSIMA"/>
    <s v="ID 4"/>
    <n v="33863.33"/>
    <n v="1662.5"/>
    <n v="35525.83"/>
    <n v="22"/>
    <n v="1648.48"/>
    <n v="95"/>
    <m/>
    <n v="1553.48"/>
    <n v="4.6402293767661446E-2"/>
    <n v="0"/>
    <n v="-5566.67"/>
    <m/>
    <m/>
    <n v="0.1"/>
    <n v="0.1"/>
    <n v="155.34800000000001"/>
    <m/>
    <n v="155.34800000000001"/>
    <s v="VWB"/>
    <n v="30"/>
    <m/>
    <n v="0"/>
    <n v="1"/>
    <m/>
    <m/>
    <n v="0"/>
    <s v="Valauto Roncq"/>
    <s v="VOLKSWAGEN"/>
    <m/>
    <s v="Valauto Roncq VW"/>
    <n v="1648.48"/>
    <n v="4.6402293767661446E-2"/>
    <s v="NON"/>
  </r>
  <r>
    <x v="1"/>
    <s v="C"/>
    <x v="0"/>
    <x v="38"/>
    <d v="2026-04-10T00:00:00"/>
    <m/>
    <m/>
    <m/>
    <m/>
    <m/>
    <n v="0"/>
    <s v="RQCCL"/>
    <n v="535532"/>
    <n v="5532"/>
    <s v="WVWZZZAW5TU028376"/>
    <s v="BORE CATHERINE"/>
    <s v="POLO"/>
    <n v="20605.669999999998"/>
    <n v="550"/>
    <n v="21155.67"/>
    <n v="45"/>
    <n v="515.91"/>
    <n v="95"/>
    <m/>
    <n v="420.90999999999997"/>
    <n v="2.438637017877477E-2"/>
    <n v="0"/>
    <n v="-2773.34"/>
    <m/>
    <m/>
    <n v="0.13"/>
    <n v="0.13"/>
    <n v="54.718299999999999"/>
    <m/>
    <n v="54.718299999999999"/>
    <s v="VWB"/>
    <n v="30"/>
    <m/>
    <n v="0"/>
    <n v="1"/>
    <m/>
    <m/>
    <n v="0"/>
    <s v="Valauto Roncq"/>
    <s v="VOLKSWAGEN"/>
    <m/>
    <s v="Valauto Roncq VW"/>
    <n v="515.91"/>
    <n v="2.438637017877477E-2"/>
    <s v="NON"/>
  </r>
  <r>
    <x v="7"/>
    <s v="C"/>
    <x v="0"/>
    <x v="117"/>
    <d v="2026-04-15T00:00:00"/>
    <m/>
    <m/>
    <m/>
    <m/>
    <m/>
    <n v="0"/>
    <s v="LTBCL"/>
    <n v="535574"/>
    <n v="5574"/>
    <s v="WVGZZZC16TY050585"/>
    <s v="SOLEIL ANTOINE"/>
    <s v="T CROSS"/>
    <n v="25139"/>
    <n v="1275.01"/>
    <n v="26414.01"/>
    <n v="130"/>
    <n v="1415.69"/>
    <n v="95"/>
    <m/>
    <n v="1320.69"/>
    <n v="5.3596178694563991E-2"/>
    <n v="0"/>
    <n v="0"/>
    <m/>
    <m/>
    <n v="7.0000000000000007E-2"/>
    <n v="7.0000000000000007E-2"/>
    <n v="92.448300000000017"/>
    <m/>
    <n v="92.448300000000017"/>
    <s v="VWB"/>
    <n v="30"/>
    <n v="50"/>
    <n v="1"/>
    <n v="1"/>
    <m/>
    <m/>
    <n v="1"/>
    <s v="Valauto Lambersart VW"/>
    <s v="VOLKSWAGEN"/>
    <m/>
    <s v="Valauto Lambersart VW"/>
    <n v="1415.69"/>
    <n v="5.3596178694563991E-2"/>
    <s v="NON"/>
  </r>
  <r>
    <x v="1"/>
    <s v="C"/>
    <x v="0"/>
    <x v="21"/>
    <d v="2026-04-02T00:00:00"/>
    <m/>
    <m/>
    <m/>
    <m/>
    <m/>
    <n v="0"/>
    <s v="RXNTA"/>
    <n v="535720"/>
    <n v="5720"/>
    <s v="WVWZZZAW1TU028701"/>
    <s v="EPEE MANGA JEAN"/>
    <s v="POLO"/>
    <n v="20605.669999999998"/>
    <n v="550"/>
    <n v="21155.67"/>
    <n v="38"/>
    <n v="553.39"/>
    <n v="94.99"/>
    <m/>
    <n v="458.4"/>
    <n v="2.6157999250319183E-2"/>
    <n v="0"/>
    <n v="-2356.63"/>
    <m/>
    <m/>
    <n v="0.13"/>
    <n v="0.13"/>
    <n v="59.591999999999999"/>
    <m/>
    <n v="59.591999999999999"/>
    <s v="VWB"/>
    <n v="30"/>
    <m/>
    <n v="0"/>
    <n v="1"/>
    <m/>
    <m/>
    <n v="0"/>
    <s v="Valauto Roncq"/>
    <s v="VOLKSWAGEN"/>
    <m/>
    <s v="Valauto Roubaix"/>
    <n v="553.39"/>
    <n v="2.6157999250319183E-2"/>
    <s v="NON"/>
  </r>
  <r>
    <x v="1"/>
    <s v="C"/>
    <x v="0"/>
    <x v="106"/>
    <d v="2026-03-26T00:00:00"/>
    <m/>
    <m/>
    <m/>
    <m/>
    <m/>
    <m/>
    <s v="RXNTA"/>
    <n v="535721"/>
    <n v="5721"/>
    <s v="WVWZZZAWXTU028700"/>
    <s v="BOULET ALICIA"/>
    <s v="POLO"/>
    <n v="20605.669999999998"/>
    <n v="550"/>
    <n v="21155.67"/>
    <n v="31"/>
    <n v="724.23"/>
    <n v="95"/>
    <m/>
    <n v="629.23"/>
    <n v="3.4233375733314052E-2"/>
    <n v="0"/>
    <n v="-2357"/>
    <m/>
    <m/>
    <n v="0.13"/>
    <n v="0.13"/>
    <n v="81.799900000000008"/>
    <m/>
    <n v="81.799900000000008"/>
    <s v="VWB"/>
    <n v="30"/>
    <m/>
    <n v="0"/>
    <n v="1"/>
    <m/>
    <m/>
    <n v="0"/>
    <s v="Valauto Roncq"/>
    <s v="VOLKSWAGEN"/>
    <m/>
    <s v="Valauto Roubaix"/>
    <n v="724.23"/>
    <n v="3.4233375733314052E-2"/>
    <s v="NON"/>
  </r>
  <r>
    <x v="1"/>
    <s v="C"/>
    <x v="0"/>
    <x v="8"/>
    <d v="2026-02-12T00:00:00"/>
    <m/>
    <m/>
    <m/>
    <m/>
    <m/>
    <n v="0"/>
    <s v="RQGDI"/>
    <n v="535723"/>
    <n v="5723"/>
    <s v="WVGZZZE29TE025378"/>
    <s v="DUBRULLE EMMANUELLE"/>
    <s v="ID 4"/>
    <n v="33863.33"/>
    <n v="1662.5"/>
    <n v="35525.83"/>
    <n v="13"/>
    <n v="1648.47"/>
    <n v="94.99"/>
    <m/>
    <n v="1553.48"/>
    <n v="4.6402012282330908E-2"/>
    <n v="0"/>
    <n v="-5566.67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Roncq"/>
    <s v="VOLKSWAGEN"/>
    <m/>
    <s v="Valauto Roncq VW"/>
    <n v="1648.47"/>
    <n v="4.6402012282330908E-2"/>
    <s v="NON"/>
  </r>
  <r>
    <x v="1"/>
    <s v="C"/>
    <x v="0"/>
    <x v="37"/>
    <d v="2026-03-06T00:00:00"/>
    <m/>
    <m/>
    <m/>
    <m/>
    <m/>
    <n v="0"/>
    <s v="RQHWI"/>
    <n v="535725"/>
    <n v="5725"/>
    <s v="WVWZZZE18TP041667"/>
    <s v="ROLLET MARC"/>
    <s v="ID 3"/>
    <n v="28533.33"/>
    <n v="2775.01"/>
    <n v="31308.340000000004"/>
    <n v="36"/>
    <n v="1067.8399999999999"/>
    <n v="95"/>
    <m/>
    <n v="972.83999999999992"/>
    <n v="3.4107205939375891E-2"/>
    <n v="0"/>
    <n v="-3333.33"/>
    <m/>
    <m/>
    <n v="7.0000000000000007E-2"/>
    <n v="7.0000000000000007E-2"/>
    <n v="68.098799999999997"/>
    <m/>
    <n v="68.098799999999997"/>
    <s v="VWB"/>
    <n v="30"/>
    <m/>
    <n v="0"/>
    <n v="1"/>
    <m/>
    <m/>
    <n v="0"/>
    <s v="Valauto Roncq"/>
    <s v="VOLKSWAGEN"/>
    <m/>
    <s v="Valauto Roncq VW"/>
    <n v="1067.8399999999999"/>
    <n v="3.4107205939375891E-2"/>
    <s v="NON"/>
  </r>
  <r>
    <x v="1"/>
    <s v="C"/>
    <x v="0"/>
    <x v="27"/>
    <d v="2026-02-17T00:00:00"/>
    <m/>
    <m/>
    <m/>
    <m/>
    <m/>
    <n v="0"/>
    <s v="RQHWI"/>
    <n v="535728"/>
    <n v="5728"/>
    <s v="WVWZZZE19TP042343"/>
    <s v="BOISSON  CASSANDRE"/>
    <s v="ID 3"/>
    <n v="28533.33"/>
    <n v="1441.67"/>
    <n v="29975"/>
    <n v="9"/>
    <n v="818.88"/>
    <n v="95"/>
    <m/>
    <n v="723.88"/>
    <n v="2.7318765638031692E-2"/>
    <n v="0"/>
    <n v="-3333.33"/>
    <m/>
    <m/>
    <n v="7.0000000000000007E-2"/>
    <n v="7.0000000000000007E-2"/>
    <n v="50.671600000000005"/>
    <m/>
    <n v="50.671600000000005"/>
    <s v="VWB"/>
    <n v="0"/>
    <s v="0"/>
    <n v="1"/>
    <n v="1"/>
    <m/>
    <m/>
    <n v="1"/>
    <s v="Valauto Roncq"/>
    <s v="VOLKSWAGEN"/>
    <m/>
    <s v="Valauto Roncq VW"/>
    <n v="818.88"/>
    <n v="2.7318765638031692E-2"/>
    <s v="NON"/>
  </r>
  <r>
    <x v="1"/>
    <s v="C"/>
    <x v="0"/>
    <x v="74"/>
    <d v="2026-03-05T00:00:00"/>
    <m/>
    <m/>
    <m/>
    <m/>
    <m/>
    <n v="0"/>
    <s v="RQHWI"/>
    <n v="535733"/>
    <n v="5733"/>
    <s v="WVGZZZA28TV033459"/>
    <s v="TOULEMONDE THOMAS"/>
    <s v="T ROC"/>
    <n v="27305.67"/>
    <n v="833.34"/>
    <n v="28139.01"/>
    <n v="37"/>
    <n v="559.09"/>
    <n v="95"/>
    <m/>
    <n v="464.09000000000003"/>
    <n v="1.9868858214983402E-2"/>
    <n v="0"/>
    <n v="0"/>
    <m/>
    <m/>
    <n v="0.1"/>
    <n v="0.1"/>
    <n v="46.409000000000006"/>
    <m/>
    <n v="46.409000000000006"/>
    <s v=""/>
    <m/>
    <m/>
    <n v="0"/>
    <n v="1"/>
    <m/>
    <m/>
    <n v="0"/>
    <s v="Valauto Roncq"/>
    <s v="VOLKSWAGEN"/>
    <m/>
    <s v="Valauto Roncq VW"/>
    <n v="559.09"/>
    <n v="1.9868858214983402E-2"/>
    <s v="NON"/>
  </r>
  <r>
    <x v="1"/>
    <s v="C"/>
    <x v="0"/>
    <x v="71"/>
    <d v="2026-05-29T00:00:00"/>
    <m/>
    <m/>
    <m/>
    <m/>
    <m/>
    <n v="0"/>
    <s v="RQLGU"/>
    <n v="535736"/>
    <n v="5736"/>
    <s v="WVGZZZA2XTV038288"/>
    <s v="MBABU PHILIPPE"/>
    <s v="T ROC"/>
    <n v="27305.66"/>
    <n v="1858.34"/>
    <n v="29164"/>
    <n v="102"/>
    <n v="1507.37"/>
    <n v="95"/>
    <m/>
    <n v="1412.37"/>
    <n v="5.1685982718419968E-2"/>
    <n v="-2708.48"/>
    <n v="0"/>
    <m/>
    <m/>
    <n v="0.12"/>
    <n v="0.12"/>
    <n v="169.48439999999999"/>
    <m/>
    <n v="169.48439999999999"/>
    <s v="VWB"/>
    <n v="30"/>
    <m/>
    <n v="0"/>
    <n v="1"/>
    <m/>
    <m/>
    <n v="0"/>
    <s v="Valauto Roncq"/>
    <s v="VOLKSWAGEN"/>
    <m/>
    <s v="Valauto Roncq VW"/>
    <n v="1507.37"/>
    <n v="5.1685982718419968E-2"/>
    <s v="NON"/>
  </r>
  <r>
    <x v="1"/>
    <s v="C"/>
    <x v="0"/>
    <x v="7"/>
    <d v="2026-02-25T00:00:00"/>
    <m/>
    <m/>
    <m/>
    <m/>
    <m/>
    <m/>
    <s v="RXNTA"/>
    <n v="535749"/>
    <n v="5749"/>
    <s v="WVWZZZE10TP042344"/>
    <s v="BUGNION  ANNABELLE"/>
    <s v="ID 3"/>
    <n v="28533.33"/>
    <n v="1250"/>
    <n v="29783.33"/>
    <n v="27"/>
    <n v="1435.25"/>
    <n v="95"/>
    <m/>
    <n v="1340.25"/>
    <n v="4.8189708806906408E-2"/>
    <n v="0"/>
    <n v="-4250"/>
    <m/>
    <m/>
    <n v="7.0000000000000007E-2"/>
    <n v="7.0000000000000007E-2"/>
    <n v="93.81750000000001"/>
    <m/>
    <n v="93.81750000000001"/>
    <s v="VWB"/>
    <n v="0"/>
    <s v="0"/>
    <n v="1"/>
    <n v="1"/>
    <m/>
    <m/>
    <n v="1"/>
    <s v="Valauto Roncq"/>
    <s v="VOLKSWAGEN"/>
    <m/>
    <s v="Valauto Roubaix"/>
    <n v="1435.25"/>
    <n v="4.8189708806906408E-2"/>
    <s v="NON"/>
  </r>
  <r>
    <x v="1"/>
    <s v="C"/>
    <x v="0"/>
    <x v="90"/>
    <d v="2026-04-02T00:00:00"/>
    <m/>
    <m/>
    <m/>
    <m/>
    <m/>
    <n v="0"/>
    <s v="RQGDI"/>
    <n v="535752"/>
    <n v="5752"/>
    <s v="WVGZZZE21TE033619"/>
    <s v="LEMAITRE THOMAS"/>
    <s v="ID 4"/>
    <n v="37605"/>
    <n v="2329.17"/>
    <n v="39934.17"/>
    <n v="40"/>
    <n v="1237.9000000000001"/>
    <n v="95"/>
    <m/>
    <n v="1142.9000000000001"/>
    <n v="3.0998515807390017E-2"/>
    <n v="-5860"/>
    <n v="0"/>
    <m/>
    <m/>
    <n v="0.13"/>
    <n v="0.13"/>
    <n v="148.57700000000003"/>
    <m/>
    <n v="148.57700000000003"/>
    <s v="VWB"/>
    <n v="30"/>
    <m/>
    <n v="0"/>
    <n v="1"/>
    <m/>
    <m/>
    <n v="0"/>
    <s v="Valauto Roncq"/>
    <s v="VOLKSWAGEN"/>
    <m/>
    <s v="Valauto Roncq VW"/>
    <n v="1237.9000000000001"/>
    <n v="3.0998515807390017E-2"/>
    <s v="NON"/>
  </r>
  <r>
    <x v="1"/>
    <s v="C"/>
    <x v="0"/>
    <x v="59"/>
    <d v="2026-03-19T00:00:00"/>
    <m/>
    <m/>
    <m/>
    <m/>
    <m/>
    <n v="0"/>
    <s v="RXNTA"/>
    <n v="535761"/>
    <n v="5761"/>
    <s v="WVGZZZE27TE037996"/>
    <s v="DIAW AMADOU"/>
    <s v="ID 4"/>
    <n v="33863.33"/>
    <n v="833.33"/>
    <n v="34696.660000000003"/>
    <n v="13"/>
    <n v="1590.43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m/>
    <m/>
    <n v="0"/>
    <n v="1"/>
    <m/>
    <m/>
    <n v="0"/>
    <s v="Valauto Roncq"/>
    <s v="VOLKSWAGEN"/>
    <m/>
    <s v="Valauto Roubaix"/>
    <n v="1590.43"/>
    <n v="4.5838129664353855E-2"/>
    <s v="NON"/>
  </r>
  <r>
    <x v="7"/>
    <s v="NP"/>
    <x v="0"/>
    <x v="54"/>
    <d v="2026-02-25T00:00:00"/>
    <m/>
    <m/>
    <m/>
    <s v="x"/>
    <m/>
    <n v="-1419.77"/>
    <s v="LTTGU"/>
    <n v="535789"/>
    <n v="5789"/>
    <s v="WVGZZZE28TE027929"/>
    <s v="BECART JEAN-LOU"/>
    <s v="ID 4"/>
    <n v="37605"/>
    <n v="1470.83"/>
    <n v="39075.83"/>
    <n v="7"/>
    <n v="3088.29"/>
    <n v="95"/>
    <n v="-2167"/>
    <n v="826.29"/>
    <n v="2.3576978403273836E-2"/>
    <n v="0"/>
    <n v="-5566.67"/>
    <m/>
    <s v="solde client mq reprise vo+vétusté"/>
    <n v="7.0000000000000007E-2"/>
    <n v="7.0000000000000007E-2"/>
    <n v="57.840300000000006"/>
    <m/>
    <n v="57.840300000000006"/>
    <s v="VWB"/>
    <n v="30"/>
    <m/>
    <n v="0"/>
    <n v="1"/>
    <m/>
    <m/>
    <n v="0"/>
    <s v="Valauto Lambersart VW"/>
    <s v="VOLKSWAGEN"/>
    <m/>
    <s v="Valauto Lambersart VW"/>
    <n v="3088.29"/>
    <n v="7.9033254060118491E-2"/>
    <s v="NON"/>
  </r>
  <r>
    <x v="1"/>
    <s v="C"/>
    <x v="0"/>
    <x v="100"/>
    <d v="2026-01-28T00:00:00"/>
    <m/>
    <m/>
    <m/>
    <m/>
    <m/>
    <n v="0"/>
    <s v="RQLGU"/>
    <n v="535809"/>
    <n v="5809"/>
    <s v="WVGZZZC12TY024520"/>
    <s v="ALLOUCHERIE ISABELLE"/>
    <s v="T CROSS"/>
    <n v="22622.33"/>
    <n v="1816.68"/>
    <n v="24439.010000000002"/>
    <n v="65"/>
    <n v="664.06"/>
    <n v="95"/>
    <m/>
    <n v="569.05999999999995"/>
    <n v="2.7172131768021694E-2"/>
    <n v="0"/>
    <n v="-2683.33"/>
    <m/>
    <m/>
    <n v="0.13"/>
    <n v="0.13"/>
    <n v="73.977800000000002"/>
    <m/>
    <n v="73.977800000000002"/>
    <s v="VWB"/>
    <n v="30"/>
    <m/>
    <n v="0"/>
    <n v="1"/>
    <m/>
    <m/>
    <n v="0"/>
    <s v="Valauto Roncq"/>
    <s v="VOLKSWAGEN"/>
    <m/>
    <s v="Valauto Roncq VW"/>
    <n v="664.06"/>
    <n v="2.7172131768021694E-2"/>
    <s v="NON"/>
  </r>
  <r>
    <x v="7"/>
    <s v="C"/>
    <x v="0"/>
    <x v="47"/>
    <d v="2026-05-05T00:00:00"/>
    <m/>
    <m/>
    <m/>
    <m/>
    <m/>
    <m/>
    <s v="VSFCA"/>
    <n v="535888"/>
    <n v="5888"/>
    <s v="WVGZZZE25TE049323"/>
    <s v="GROUPE SECRE"/>
    <s v="ID 4"/>
    <n v="37605"/>
    <n v="1025"/>
    <n v="38630"/>
    <n v="14"/>
    <n v="867.6"/>
    <n v="95"/>
    <m/>
    <n v="772.6"/>
    <n v="2.245922857882475E-2"/>
    <n v="0"/>
    <n v="0"/>
    <m/>
    <s v="0 comm demandée"/>
    <m/>
    <n v="0.1"/>
    <n v="0"/>
    <m/>
    <n v="0"/>
    <s v="VWB"/>
    <n v="0"/>
    <m/>
    <n v="0"/>
    <n v="1"/>
    <m/>
    <m/>
    <n v="0"/>
    <s v="Valauto Lambersart VW"/>
    <s v="VOLKSWAGEN"/>
    <m/>
    <s v="Sociétés NORD"/>
    <n v="867.6"/>
    <n v="2.245922857882475E-2"/>
    <s v="NON"/>
  </r>
  <r>
    <x v="7"/>
    <s v="C"/>
    <x v="0"/>
    <x v="102"/>
    <d v="2026-04-29T00:00:00"/>
    <m/>
    <m/>
    <m/>
    <m/>
    <m/>
    <n v="0"/>
    <s v="VSGNI"/>
    <n v="535895"/>
    <n v="5895"/>
    <s v="WVGZZZA23TV091849"/>
    <s v="PREMIUM TRUCK"/>
    <s v="T ROC"/>
    <n v="34805.67"/>
    <n v="6525"/>
    <n v="41330.67"/>
    <n v="4"/>
    <n v="1128.27"/>
    <n v="95"/>
    <m/>
    <n v="1033.27"/>
    <n v="2.7298613838101345E-2"/>
    <n v="0"/>
    <n v="0"/>
    <m/>
    <m/>
    <n v="0.1"/>
    <n v="0.1"/>
    <n v="103.327"/>
    <m/>
    <n v="103.327"/>
    <s v="VWB"/>
    <n v="0"/>
    <n v="20"/>
    <n v="1"/>
    <n v="1"/>
    <m/>
    <m/>
    <n v="1"/>
    <s v="Valauto Lambersart VW"/>
    <s v="VOLKSWAGEN"/>
    <m/>
    <s v="Sociétés NORD"/>
    <n v="1128.27"/>
    <n v="2.7298613838101345E-2"/>
    <s v="NON"/>
  </r>
  <r>
    <x v="7"/>
    <s v="C"/>
    <x v="0"/>
    <x v="28"/>
    <d v="2026-06-19T00:00:00"/>
    <m/>
    <m/>
    <m/>
    <m/>
    <m/>
    <n v="0"/>
    <s v="LTMEL"/>
    <n v="535901"/>
    <n v="5901"/>
    <s v="WVGZZZE26TE050075"/>
    <s v="BPCE LEASE"/>
    <s v="ID 4"/>
    <n v="39271.67"/>
    <n v="5558.34"/>
    <n v="44830.009999999995"/>
    <n v="44"/>
    <n v="1439.92"/>
    <n v="95"/>
    <m/>
    <n v="1344.92"/>
    <n v="3.2119555628026854E-2"/>
    <n v="0"/>
    <n v="0"/>
    <m/>
    <m/>
    <m/>
    <n v="0"/>
    <n v="0"/>
    <m/>
    <n v="0"/>
    <s v="Athlon Car Lease"/>
    <n v="0"/>
    <m/>
    <n v="0"/>
    <n v="1"/>
    <m/>
    <m/>
    <n v="0"/>
    <s v="Valauto Lambersart VW"/>
    <s v="VOLKSWAGEN"/>
    <m/>
    <s v="Sociétés NORD"/>
    <n v="1439.92"/>
    <n v="3.2119555628026854E-2"/>
    <s v="NON"/>
  </r>
  <r>
    <x v="7"/>
    <s v="C"/>
    <x v="0"/>
    <x v="114"/>
    <d v="2026-03-04T00:00:00"/>
    <m/>
    <m/>
    <m/>
    <m/>
    <m/>
    <n v="0"/>
    <s v="LTBCL"/>
    <n v="535903"/>
    <n v="5903"/>
    <s v="WVGZZZC10TY053918"/>
    <s v="BERTEAU SOIZIC"/>
    <s v="T CROSS"/>
    <n v="22622.33"/>
    <n v="775"/>
    <n v="23397.33"/>
    <n v="7"/>
    <n v="832.8"/>
    <n v="95"/>
    <m/>
    <n v="737.8"/>
    <n v="3.5593804934152741E-2"/>
    <n v="0"/>
    <n v="-3349.99"/>
    <m/>
    <m/>
    <n v="0.13"/>
    <n v="0.13"/>
    <n v="95.914000000000001"/>
    <m/>
    <n v="95.914000000000001"/>
    <s v="VWB"/>
    <n v="30"/>
    <n v="100"/>
    <n v="1"/>
    <n v="1"/>
    <m/>
    <m/>
    <n v="1"/>
    <s v="Valauto Lambersart VW"/>
    <s v="VOLKSWAGEN"/>
    <m/>
    <s v="Valauto Lambersart VW"/>
    <n v="832.8"/>
    <n v="3.5593804934152741E-2"/>
    <s v="NON"/>
  </r>
  <r>
    <x v="1"/>
    <s v="C"/>
    <x v="0"/>
    <x v="32"/>
    <d v="2026-01-08T00:00:00"/>
    <m/>
    <m/>
    <m/>
    <m/>
    <m/>
    <n v="0"/>
    <s v="RXNTA"/>
    <n v="535928"/>
    <n v="5928"/>
    <s v="WVGZZZA17TV038823"/>
    <s v="BENHOUHOU ABDELMADJID"/>
    <s v="T ROC"/>
    <n v="30193.17"/>
    <n v="1550"/>
    <n v="31743.17"/>
    <n v="34"/>
    <n v="1038.6400000000001"/>
    <n v="95"/>
    <m/>
    <n v="943.6400000000001"/>
    <n v="3.2720109554275775E-2"/>
    <n v="0"/>
    <n v="-3966.67"/>
    <m/>
    <m/>
    <n v="7.0000000000000007E-2"/>
    <n v="7.0000000000000007E-2"/>
    <n v="66.054800000000014"/>
    <m/>
    <n v="66.054800000000014"/>
    <s v=""/>
    <n v="30"/>
    <m/>
    <n v="0"/>
    <n v="1"/>
    <m/>
    <m/>
    <n v="0"/>
    <s v="Valauto Roncq"/>
    <s v="VOLKSWAGEN"/>
    <m/>
    <s v="Valauto Roubaix"/>
    <n v="1038.6400000000001"/>
    <n v="3.2720109554275775E-2"/>
    <s v="NON"/>
  </r>
  <r>
    <x v="1"/>
    <s v="C"/>
    <x v="0"/>
    <x v="39"/>
    <d v="2026-01-16T00:00:00"/>
    <m/>
    <m/>
    <m/>
    <m/>
    <m/>
    <n v="0"/>
    <s v="RQLGU"/>
    <n v="535965"/>
    <n v="5965"/>
    <s v="WVGZZZA25TV019986"/>
    <s v="PIXAPUB"/>
    <s v="T ROC"/>
    <n v="34805.67"/>
    <n v="3983.34"/>
    <n v="38789.009999999995"/>
    <n v="6"/>
    <n v="800.31"/>
    <n v="95"/>
    <m/>
    <n v="705.31"/>
    <n v="2.0632390463175009E-2"/>
    <n v="0"/>
    <n v="0"/>
    <m/>
    <m/>
    <n v="0.1"/>
    <n v="7.0000000000000007E-2"/>
    <n v="70.530999999999992"/>
    <m/>
    <n v="70.530999999999992"/>
    <s v="VWB"/>
    <n v="30"/>
    <m/>
    <n v="0"/>
    <n v="1"/>
    <m/>
    <m/>
    <n v="0"/>
    <s v="Valauto Roncq"/>
    <s v="VOLKSWAGEN"/>
    <m/>
    <s v="Valauto Roncq VW"/>
    <n v="800.31"/>
    <n v="2.0632390463175009E-2"/>
    <s v="NON"/>
  </r>
  <r>
    <x v="1"/>
    <s v="C"/>
    <x v="0"/>
    <x v="21"/>
    <d v="2026-04-04T00:00:00"/>
    <m/>
    <m/>
    <m/>
    <m/>
    <m/>
    <n v="0"/>
    <s v="RQHWI"/>
    <n v="535968"/>
    <n v="5968"/>
    <s v="WVGZZZA28TV066333"/>
    <s v="LEMAIRE FLORIAN"/>
    <s v="T ROC"/>
    <n v="34805.67"/>
    <n v="2250"/>
    <n v="37055.67"/>
    <n v="15"/>
    <n v="724.94"/>
    <n v="95"/>
    <m/>
    <n v="629.94000000000005"/>
    <n v="1.9563537779778373E-2"/>
    <n v="0"/>
    <n v="0"/>
    <m/>
    <m/>
    <n v="7.0000000000000007E-2"/>
    <n v="7.0000000000000007E-2"/>
    <n v="44.095800000000011"/>
    <m/>
    <n v="44.095800000000011"/>
    <s v="VWB"/>
    <n v="0"/>
    <m/>
    <n v="0"/>
    <n v="1"/>
    <m/>
    <m/>
    <n v="0"/>
    <s v="Valauto Roncq"/>
    <s v="VOLKSWAGEN"/>
    <m/>
    <s v="Valauto Roncq VW"/>
    <n v="724.94"/>
    <n v="1.9563537779778373E-2"/>
    <s v="NON"/>
  </r>
  <r>
    <x v="7"/>
    <s v="C"/>
    <x v="0"/>
    <x v="46"/>
    <d v="2026-05-05T00:00:00"/>
    <m/>
    <m/>
    <m/>
    <m/>
    <m/>
    <n v="0"/>
    <s v="LTNFA"/>
    <n v="535970"/>
    <n v="5970"/>
    <s v="WVWZZZCJ5TD031067"/>
    <s v="SPOUTNIK"/>
    <s v="PASSAT"/>
    <n v="46625"/>
    <n v="833.34"/>
    <n v="47458.34"/>
    <n v="38"/>
    <n v="1183.75"/>
    <n v="94.99"/>
    <m/>
    <n v="1088.76"/>
    <n v="2.4942928893003844E-2"/>
    <n v="-6909.38"/>
    <n v="0"/>
    <m/>
    <m/>
    <n v="0.1"/>
    <n v="0.12"/>
    <n v="108.876"/>
    <m/>
    <n v="108.876"/>
    <s v="VWB"/>
    <n v="0"/>
    <s v="0"/>
    <n v="1"/>
    <n v="1"/>
    <m/>
    <m/>
    <n v="1"/>
    <s v="Valauto Lambersart VW"/>
    <s v="VOLKSWAGEN"/>
    <m/>
    <s v="Valauto Lambersart VW"/>
    <n v="1183.75"/>
    <n v="2.4942928893003844E-2"/>
    <s v="NON"/>
  </r>
  <r>
    <x v="1"/>
    <s v="C"/>
    <x v="0"/>
    <x v="113"/>
    <d v="2026-04-22T00:00:00"/>
    <m/>
    <m/>
    <m/>
    <m/>
    <m/>
    <n v="0"/>
    <s v="RQCSA"/>
    <n v="535981"/>
    <n v="5981"/>
    <s v="WVGZZZA21TV065248"/>
    <s v="CORNILLE ROMAIN"/>
    <s v="T ROC"/>
    <n v="34805.67"/>
    <n v="1658.33"/>
    <n v="36464"/>
    <n v="34"/>
    <n v="1586.8"/>
    <n v="95"/>
    <m/>
    <n v="1491.8"/>
    <n v="4.3516893374286963E-2"/>
    <n v="0"/>
    <n v="-916.67"/>
    <m/>
    <m/>
    <n v="7.0000000000000007E-2"/>
    <n v="7.0000000000000007E-2"/>
    <n v="104.426"/>
    <m/>
    <n v="104.426"/>
    <s v="VWB"/>
    <n v="30"/>
    <m/>
    <n v="0"/>
    <n v="1"/>
    <m/>
    <m/>
    <n v="0"/>
    <s v="Valauto Roncq"/>
    <s v="VOLKSWAGEN"/>
    <m/>
    <s v="Valauto Roncq VW"/>
    <n v="1586.8"/>
    <n v="4.3516893374286963E-2"/>
    <s v="NON"/>
  </r>
  <r>
    <x v="1"/>
    <s v="C"/>
    <x v="0"/>
    <x v="100"/>
    <d v="2026-01-29T00:00:00"/>
    <m/>
    <m/>
    <m/>
    <m/>
    <m/>
    <n v="0"/>
    <s v="RQHWI"/>
    <n v="536000"/>
    <n v="6000"/>
    <s v="WVWZZZCD9TW187711"/>
    <s v="DEWAMES NATHALIE"/>
    <s v="GOLF"/>
    <n v="27375"/>
    <n v="1358.34"/>
    <n v="28733.34"/>
    <n v="30"/>
    <n v="588.41999999999996"/>
    <n v="95"/>
    <m/>
    <n v="493.41999999999996"/>
    <n v="2.0478649540916577E-2"/>
    <n v="0"/>
    <n v="-1000"/>
    <m/>
    <m/>
    <n v="0.13"/>
    <n v="0.13"/>
    <n v="64.144599999999997"/>
    <m/>
    <n v="64.144599999999997"/>
    <s v="VWB"/>
    <n v="30"/>
    <n v="50"/>
    <n v="1"/>
    <n v="1"/>
    <m/>
    <m/>
    <n v="1"/>
    <s v="Valauto Roncq"/>
    <s v="VOLKSWAGEN"/>
    <m/>
    <s v="Valauto Roncq VW"/>
    <n v="588.41999999999996"/>
    <n v="2.0478649540916577E-2"/>
    <s v="NON"/>
  </r>
  <r>
    <x v="1"/>
    <s v="C"/>
    <x v="0"/>
    <x v="1"/>
    <d v="2026-01-30T00:00:00"/>
    <m/>
    <m/>
    <m/>
    <m/>
    <m/>
    <n v="0"/>
    <s v="RQCSA"/>
    <n v="536002"/>
    <n v="6002"/>
    <s v="WVWZZZAW4TU015473"/>
    <s v="CAMMARATA MARIA"/>
    <s v="POLO"/>
    <n v="20605.669999999998"/>
    <n v="720.83"/>
    <n v="21326.5"/>
    <n v="49"/>
    <n v="770.57"/>
    <n v="95"/>
    <m/>
    <n v="675.57"/>
    <n v="3.6132042294797558E-2"/>
    <n v="0"/>
    <n v="-1690.01"/>
    <m/>
    <m/>
    <n v="0.13"/>
    <n v="0.13"/>
    <n v="87.824100000000016"/>
    <m/>
    <n v="87.824100000000016"/>
    <s v="VWB"/>
    <n v="30"/>
    <m/>
    <n v="0"/>
    <n v="1"/>
    <m/>
    <m/>
    <n v="0"/>
    <s v="Valauto Roncq"/>
    <s v="VOLKSWAGEN"/>
    <m/>
    <s v="Valauto Roncq VW"/>
    <n v="770.57"/>
    <n v="3.6132042294797558E-2"/>
    <s v="NON"/>
  </r>
  <r>
    <x v="1"/>
    <s v="C"/>
    <x v="0"/>
    <x v="10"/>
    <d v="2026-04-27T00:00:00"/>
    <m/>
    <m/>
    <m/>
    <m/>
    <m/>
    <n v="0"/>
    <s v="RQGDI"/>
    <n v="536003"/>
    <n v="6003"/>
    <s v="WVGZZZE24TE045540"/>
    <s v="VANNESTE BENOIT"/>
    <s v="ID 4"/>
    <n v="37605"/>
    <n v="4341.67"/>
    <n v="41946.67"/>
    <n v="21"/>
    <n v="724.6"/>
    <n v="95"/>
    <m/>
    <n v="629.6"/>
    <n v="1.7274315219777875E-2"/>
    <n v="0"/>
    <n v="-5860"/>
    <m/>
    <m/>
    <n v="7.0000000000000007E-2"/>
    <n v="7.0000000000000007E-2"/>
    <n v="44.072000000000003"/>
    <m/>
    <n v="44.072000000000003"/>
    <s v="VWB"/>
    <n v="0"/>
    <m/>
    <n v="0"/>
    <n v="1"/>
    <m/>
    <m/>
    <n v="0"/>
    <s v="Valauto Roncq"/>
    <s v="VOLKSWAGEN"/>
    <m/>
    <s v="Valauto Roncq VW"/>
    <n v="724.6"/>
    <n v="1.7274315219777875E-2"/>
    <s v="NON"/>
  </r>
  <r>
    <x v="1"/>
    <s v="C"/>
    <x v="0"/>
    <x v="13"/>
    <d v="2026-02-09T00:00:00"/>
    <m/>
    <m/>
    <m/>
    <m/>
    <m/>
    <n v="0"/>
    <s v="RQGDI"/>
    <n v="536004"/>
    <n v="6004"/>
    <s v="WVWZZZAW7TU033272"/>
    <s v="DELATTRE OPHELIE"/>
    <s v="POLO"/>
    <n v="22014"/>
    <n v="300"/>
    <n v="22314"/>
    <n v="2"/>
    <n v="513.66"/>
    <n v="95"/>
    <m/>
    <n v="418.65999999999997"/>
    <n v="2.3019628932508737E-2"/>
    <n v="0"/>
    <n v="-1690.01"/>
    <m/>
    <m/>
    <n v="0.1"/>
    <n v="7.0000000000000007E-2"/>
    <n v="41.866"/>
    <m/>
    <n v="41.866"/>
    <s v="VWB"/>
    <n v="30"/>
    <m/>
    <n v="0"/>
    <n v="1"/>
    <m/>
    <m/>
    <n v="0"/>
    <s v="Valauto Roncq"/>
    <s v="VOLKSWAGEN"/>
    <m/>
    <s v="Valauto Roncq VW"/>
    <n v="513.66"/>
    <n v="2.3019628932508737E-2"/>
    <s v="NON"/>
  </r>
  <r>
    <x v="1"/>
    <s v="C"/>
    <x v="0"/>
    <x v="106"/>
    <d v="2026-03-26T00:00:00"/>
    <m/>
    <m/>
    <m/>
    <m/>
    <m/>
    <n v="0"/>
    <s v="RXNTA"/>
    <n v="536005"/>
    <n v="6005"/>
    <s v="WVGZZZE20TE042764"/>
    <s v="LET IT BE"/>
    <s v="ID 4"/>
    <n v="37605"/>
    <n v="3270.84"/>
    <n v="40875.839999999997"/>
    <n v="6"/>
    <n v="912.52"/>
    <n v="95"/>
    <m/>
    <n v="817.52"/>
    <n v="2.2324189545707196E-2"/>
    <n v="0"/>
    <n v="0"/>
    <m/>
    <m/>
    <n v="0.1"/>
    <n v="7.0000000000000007E-2"/>
    <n v="81.75200000000001"/>
    <m/>
    <n v="81.75200000000001"/>
    <s v="VWB"/>
    <n v="0"/>
    <m/>
    <n v="0"/>
    <n v="1"/>
    <m/>
    <m/>
    <n v="0"/>
    <s v="Valauto Roncq"/>
    <s v="VOLKSWAGEN"/>
    <m/>
    <s v="Valauto Roubaix"/>
    <n v="912.52"/>
    <n v="2.2324189545707196E-2"/>
    <s v="NON"/>
  </r>
  <r>
    <x v="1"/>
    <s v="C"/>
    <x v="0"/>
    <x v="52"/>
    <d v="2026-06-02T00:00:00"/>
    <m/>
    <m/>
    <m/>
    <m/>
    <m/>
    <n v="0"/>
    <s v="RQCSA"/>
    <n v="536011"/>
    <n v="6011"/>
    <s v="WVGZZZA28TV101338"/>
    <s v="BOUACHERA FARIDA"/>
    <s v="T ROC"/>
    <n v="27305.67"/>
    <n v="1141.67"/>
    <n v="28447.339999999997"/>
    <n v="27"/>
    <n v="749.28"/>
    <n v="95"/>
    <m/>
    <n v="654.28"/>
    <n v="2.6339193752385991E-2"/>
    <n v="0"/>
    <n v="0"/>
    <m/>
    <m/>
    <n v="7.0000000000000007E-2"/>
    <n v="7.0000000000000007E-2"/>
    <n v="45.799600000000005"/>
    <m/>
    <n v="45.799600000000005"/>
    <s v="VWB"/>
    <n v="30"/>
    <n v="50"/>
    <n v="1"/>
    <n v="1"/>
    <m/>
    <m/>
    <n v="1"/>
    <s v="Valauto Roncq"/>
    <s v="VOLKSWAGEN"/>
    <m/>
    <s v="Valauto Roncq VW"/>
    <n v="749.28"/>
    <n v="2.6339193752385991E-2"/>
    <s v="NON"/>
  </r>
  <r>
    <x v="1"/>
    <s v="C"/>
    <x v="0"/>
    <x v="8"/>
    <d v="2026-02-12T00:00:00"/>
    <m/>
    <m/>
    <m/>
    <m/>
    <m/>
    <n v="0"/>
    <s v="RQLGU"/>
    <n v="536016"/>
    <n v="6016"/>
    <s v="WVGZZZC19TY022134"/>
    <s v="MARESCAUX ALAIN"/>
    <s v="T CROSS"/>
    <n v="23872.33"/>
    <n v="858.33"/>
    <n v="24730.660000000003"/>
    <n v="111"/>
    <n v="1373"/>
    <n v="95"/>
    <m/>
    <n v="1278"/>
    <n v="5.5518130126733366E-2"/>
    <n v="0"/>
    <n v="-3349.99"/>
    <m/>
    <m/>
    <n v="0.1"/>
    <n v="0.13"/>
    <n v="127.80000000000001"/>
    <m/>
    <n v="127.80000000000001"/>
    <s v="VWB"/>
    <n v="30"/>
    <n v="50"/>
    <n v="1"/>
    <n v="1"/>
    <m/>
    <m/>
    <n v="1"/>
    <s v="Valauto Roncq"/>
    <s v="VOLKSWAGEN"/>
    <m/>
    <s v="Valauto Roncq VW"/>
    <n v="1373"/>
    <n v="5.5518130126733366E-2"/>
    <s v="NON"/>
  </r>
  <r>
    <x v="1"/>
    <s v="C"/>
    <x v="0"/>
    <x v="34"/>
    <d v="2026-03-27T00:00:00"/>
    <m/>
    <m/>
    <m/>
    <m/>
    <m/>
    <n v="0"/>
    <s v="RQLGU"/>
    <n v="536019"/>
    <n v="6019"/>
    <s v="WVGZZZA21TV035411"/>
    <s v="RODRIGUES MARYSE"/>
    <s v="T ROC"/>
    <n v="27305.67"/>
    <n v="3483.33"/>
    <n v="30789"/>
    <n v="46"/>
    <n v="759.77"/>
    <n v="95"/>
    <m/>
    <n v="664.77"/>
    <n v="2.4676670239371205E-2"/>
    <n v="0"/>
    <n v="-916.67"/>
    <m/>
    <m/>
    <n v="0.1"/>
    <n v="7.0000000000000007E-2"/>
    <n v="66.477000000000004"/>
    <m/>
    <n v="66.477000000000004"/>
    <s v="VWB"/>
    <n v="30"/>
    <m/>
    <n v="0"/>
    <n v="1"/>
    <m/>
    <m/>
    <n v="0"/>
    <s v="Valauto Roncq"/>
    <s v="VOLKSWAGEN"/>
    <m/>
    <s v="Valauto Roncq VW"/>
    <n v="759.77"/>
    <n v="2.4676670239371205E-2"/>
    <s v="NON"/>
  </r>
  <r>
    <x v="1"/>
    <s v="C"/>
    <x v="0"/>
    <x v="47"/>
    <d v="2026-04-28T00:00:00"/>
    <m/>
    <m/>
    <m/>
    <m/>
    <m/>
    <m/>
    <s v="RQLGU"/>
    <n v="536020"/>
    <n v="6020"/>
    <s v="WVGZZZE27TE046598"/>
    <s v="BULTEAU AURELIE"/>
    <s v="ID 4"/>
    <n v="37605"/>
    <n v="833.33"/>
    <n v="38438.33"/>
    <n v="28"/>
    <n v="1038.18"/>
    <n v="95"/>
    <m/>
    <n v="943.18000000000006"/>
    <n v="2.7008977757358346E-2"/>
    <n v="0"/>
    <n v="-5860"/>
    <m/>
    <m/>
    <n v="7.0000000000000007E-2"/>
    <n v="7.0000000000000007E-2"/>
    <n v="66.022600000000011"/>
    <m/>
    <n v="66.022600000000011"/>
    <s v="VWB"/>
    <n v="0"/>
    <m/>
    <n v="0"/>
    <n v="1"/>
    <m/>
    <m/>
    <n v="0"/>
    <s v="Valauto Roncq"/>
    <s v="VOLKSWAGEN"/>
    <m/>
    <s v="Valauto Roncq VW"/>
    <n v="1038.18"/>
    <n v="2.7008977757358346E-2"/>
    <s v="NON"/>
  </r>
  <r>
    <x v="1"/>
    <s v="NP"/>
    <x v="0"/>
    <x v="35"/>
    <d v="2026-03-13T00:00:00"/>
    <m/>
    <m/>
    <m/>
    <s v="x"/>
    <m/>
    <n v="-1000"/>
    <s v="RQHWI"/>
    <n v="536023"/>
    <n v="6023"/>
    <s v="WVGZZZC18TY059823"/>
    <s v="DHELLEMMES FLAVIEN"/>
    <s v="T CROSS"/>
    <n v="22622.33"/>
    <n v="625"/>
    <n v="23247.33"/>
    <n v="24"/>
    <n v="835.97"/>
    <n v="95"/>
    <m/>
    <n v="740.97"/>
    <n v="3.5959828505036921E-2"/>
    <n v="0"/>
    <n v="-3349.99"/>
    <m/>
    <s v="solde client mq vétusté dossier non transmis"/>
    <n v="0.1"/>
    <n v="7.0000000000000007E-2"/>
    <n v="74.097000000000008"/>
    <m/>
    <n v="74.097000000000008"/>
    <s v="VWB"/>
    <m/>
    <m/>
    <n v="0"/>
    <n v="1"/>
    <m/>
    <m/>
    <n v="0"/>
    <s v="Valauto Roncq"/>
    <s v="VOLKSWAGEN"/>
    <m/>
    <s v="Valauto Roncq VW"/>
    <n v="835.97"/>
    <n v="3.5959828505036921E-2"/>
    <s v="NON"/>
  </r>
  <r>
    <x v="1"/>
    <s v="C"/>
    <x v="0"/>
    <x v="123"/>
    <d v="2026-03-02T00:00:00"/>
    <m/>
    <m/>
    <m/>
    <m/>
    <m/>
    <n v="0"/>
    <s v="RQCCL"/>
    <n v="536025"/>
    <n v="6025"/>
    <s v="WVWZZZAW3TU011110"/>
    <s v="WIMBEE GREGORY "/>
    <s v="POLO"/>
    <n v="22014"/>
    <n v="850"/>
    <n v="22864"/>
    <n v="56"/>
    <n v="1135.48"/>
    <n v="95"/>
    <m/>
    <n v="1040.48"/>
    <n v="4.966235129461162E-2"/>
    <n v="-2356.67"/>
    <n v="0"/>
    <m/>
    <m/>
    <n v="0.13"/>
    <n v="0.13"/>
    <n v="135.26240000000001"/>
    <m/>
    <n v="135.26240000000001"/>
    <s v="VWB"/>
    <n v="30"/>
    <m/>
    <n v="0"/>
    <n v="1"/>
    <m/>
    <m/>
    <n v="0"/>
    <s v="Valauto Roncq"/>
    <s v="VOLKSWAGEN"/>
    <m/>
    <s v="Valauto Roncq VW"/>
    <n v="1135.48"/>
    <n v="4.966235129461162E-2"/>
    <s v="NON"/>
  </r>
  <r>
    <x v="1"/>
    <s v="C"/>
    <x v="0"/>
    <x v="74"/>
    <d v="2026-03-05T00:00:00"/>
    <m/>
    <m/>
    <m/>
    <m/>
    <m/>
    <n v="0"/>
    <s v="RXNTA"/>
    <n v="536034"/>
    <n v="6034"/>
    <s v="WVWZZZAW9TU035945"/>
    <s v="DEWILDE LISA"/>
    <s v="POLO"/>
    <n v="17714"/>
    <n v="945.83"/>
    <n v="18659.830000000002"/>
    <n v="8"/>
    <n v="679.46"/>
    <n v="95"/>
    <m/>
    <n v="584.46"/>
    <n v="3.6412979110742164E-2"/>
    <n v="0"/>
    <n v="-2466.67"/>
    <m/>
    <m/>
    <n v="0.1"/>
    <n v="7.0000000000000007E-2"/>
    <n v="58.446000000000005"/>
    <m/>
    <n v="58.446000000000005"/>
    <s v="VWB"/>
    <n v="30"/>
    <m/>
    <n v="0"/>
    <n v="1"/>
    <m/>
    <m/>
    <n v="0"/>
    <s v="Valauto Roncq"/>
    <s v="VOLKSWAGEN"/>
    <m/>
    <s v="Valauto Roubaix"/>
    <n v="679.46"/>
    <n v="3.6412979110742164E-2"/>
    <s v="NON"/>
  </r>
  <r>
    <x v="1"/>
    <s v="C"/>
    <x v="0"/>
    <x v="31"/>
    <d v="2026-03-06T00:00:00"/>
    <m/>
    <m/>
    <m/>
    <m/>
    <m/>
    <n v="0"/>
    <s v="RQGDI"/>
    <n v="536037"/>
    <n v="6037"/>
    <s v="WVWZZZAW9TU028445"/>
    <s v="KUS MINE"/>
    <s v="POLO"/>
    <n v="22014"/>
    <n v="550"/>
    <n v="22564"/>
    <n v="9"/>
    <n v="531.15"/>
    <n v="95"/>
    <m/>
    <n v="436.15"/>
    <n v="2.3539709271405779E-2"/>
    <n v="0"/>
    <n v="-2356.67"/>
    <m/>
    <m/>
    <n v="0.1"/>
    <n v="0.1"/>
    <n v="43.615000000000002"/>
    <m/>
    <n v="43.615000000000002"/>
    <s v="VWB"/>
    <n v="30"/>
    <m/>
    <n v="0"/>
    <n v="1"/>
    <m/>
    <m/>
    <n v="0"/>
    <s v="Valauto Roncq"/>
    <s v="VOLKSWAGEN"/>
    <m/>
    <s v="Valauto Roncq VW"/>
    <n v="531.15"/>
    <n v="2.3539709271405779E-2"/>
    <s v="NON"/>
  </r>
  <r>
    <x v="1"/>
    <s v="C"/>
    <x v="0"/>
    <x v="90"/>
    <d v="2026-04-02T00:00:00"/>
    <m/>
    <m/>
    <m/>
    <m/>
    <m/>
    <n v="0"/>
    <s v="RQCCL"/>
    <n v="536040"/>
    <n v="6040"/>
    <s v="WVWZZZAW3TU030658"/>
    <s v="MOURA DE CASTRO ANTONIO"/>
    <s v="POLO"/>
    <n v="20605.669999999998"/>
    <n v="633.33000000000004"/>
    <n v="21239"/>
    <n v="40"/>
    <n v="771.74"/>
    <n v="95"/>
    <m/>
    <n v="676.74"/>
    <n v="3.6335985686708414E-2"/>
    <n v="-2773.34"/>
    <n v="0"/>
    <m/>
    <m/>
    <n v="0.1"/>
    <n v="0.13"/>
    <n v="67.674000000000007"/>
    <m/>
    <n v="67.674000000000007"/>
    <s v=""/>
    <n v="30"/>
    <n v="50"/>
    <n v="1"/>
    <n v="1"/>
    <m/>
    <m/>
    <n v="1"/>
    <s v="Valauto Roncq"/>
    <s v="VOLKSWAGEN"/>
    <m/>
    <s v="Valauto Roncq VW"/>
    <n v="771.74"/>
    <n v="3.6335985686708414E-2"/>
    <s v="NON"/>
  </r>
  <r>
    <x v="1"/>
    <s v="NP"/>
    <x v="0"/>
    <x v="34"/>
    <d v="2026-03-30T00:00:00"/>
    <m/>
    <m/>
    <m/>
    <s v="x"/>
    <m/>
    <n v="269.89"/>
    <s v="RQCSA"/>
    <n v="536042"/>
    <n v="6042"/>
    <s v="WVWZZZAW5SU097325"/>
    <s v="CAILLAUX CATHERINE"/>
    <s v="POLO"/>
    <n v="20605.669999999998"/>
    <n v="1266.67"/>
    <n v="21872.339999999997"/>
    <n v="36"/>
    <n v="844.36"/>
    <n v="94.99"/>
    <m/>
    <n v="749.37"/>
    <n v="3.8604008533151921E-2"/>
    <n v="0"/>
    <n v="-2883.34"/>
    <m/>
    <s v="solde client mq indemnité reprise vo"/>
    <n v="0.1"/>
    <n v="0.13"/>
    <n v="74.936999999999998"/>
    <m/>
    <n v="74.936999999999998"/>
    <s v="VWB"/>
    <n v="30"/>
    <m/>
    <n v="0"/>
    <n v="1"/>
    <m/>
    <m/>
    <n v="0"/>
    <s v="Valauto Roncq"/>
    <s v="VOLKSWAGEN"/>
    <m/>
    <s v="Valauto Roncq VW"/>
    <n v="844.36"/>
    <n v="3.8604008533151921E-2"/>
    <s v="NON"/>
  </r>
  <r>
    <x v="1"/>
    <s v="C"/>
    <x v="0"/>
    <x v="29"/>
    <d v="2026-03-11T00:00:00"/>
    <m/>
    <m/>
    <m/>
    <m/>
    <m/>
    <n v="0"/>
    <s v="RXNTA"/>
    <n v="536050"/>
    <n v="6050"/>
    <s v="WVGZZZCT6TW543910"/>
    <s v="AGACHE ALEXANDRE"/>
    <s v="TIGUAN"/>
    <n v="41988.33"/>
    <n v="2495.84"/>
    <n v="44484.17"/>
    <n v="12"/>
    <n v="2690.59"/>
    <n v="95"/>
    <m/>
    <n v="2595.59"/>
    <n v="6.0484212698584693E-2"/>
    <n v="0"/>
    <n v="-3900"/>
    <m/>
    <m/>
    <n v="0.1"/>
    <n v="7.0000000000000007E-2"/>
    <n v="259.55900000000003"/>
    <m/>
    <n v="259.55900000000003"/>
    <s v="VWB"/>
    <n v="30"/>
    <m/>
    <n v="0"/>
    <n v="1"/>
    <m/>
    <m/>
    <n v="0"/>
    <s v="Valauto Roncq"/>
    <s v="VOLKSWAGEN"/>
    <m/>
    <s v="Valauto Roubaix"/>
    <n v="2690.59"/>
    <n v="6.0484212698584693E-2"/>
    <s v="NON"/>
  </r>
  <r>
    <x v="1"/>
    <s v="C"/>
    <x v="0"/>
    <x v="121"/>
    <d v="2026-03-16T00:00:00"/>
    <m/>
    <m/>
    <m/>
    <m/>
    <m/>
    <m/>
    <s v="RXNTA"/>
    <n v="536052"/>
    <n v="6052"/>
    <s v="WVGZZZC18TY037126"/>
    <s v="SNOUCI CHRISTINE"/>
    <s v="T CROSS"/>
    <n v="22622.33"/>
    <n v="691.67"/>
    <n v="23314"/>
    <n v="17"/>
    <n v="3493.63"/>
    <n v="95"/>
    <n v="-2709.77"/>
    <n v="688.86000000000013"/>
    <n v="3.3621858111006271E-2"/>
    <n v="0"/>
    <n v="-3349"/>
    <m/>
    <s v="solde client mq reprise vo"/>
    <n v="0.1"/>
    <n v="0.13"/>
    <n v="68.88600000000001"/>
    <m/>
    <n v="68.88600000000001"/>
    <s v="VWB"/>
    <n v="30"/>
    <m/>
    <n v="0"/>
    <n v="1"/>
    <m/>
    <m/>
    <n v="0"/>
    <s v="Valauto Roncq"/>
    <s v="VOLKSWAGEN"/>
    <m/>
    <s v="Valauto Roubaix"/>
    <n v="3493.63"/>
    <n v="0.14985116239169599"/>
    <s v="NON"/>
  </r>
  <r>
    <x v="1"/>
    <s v="C"/>
    <x v="0"/>
    <x v="88"/>
    <d v="2026-05-29T00:00:00"/>
    <m/>
    <m/>
    <m/>
    <m/>
    <m/>
    <m/>
    <s v="RXNTA"/>
    <n v="536054"/>
    <n v="6054"/>
    <s v="WVGZZZA22TV096797"/>
    <s v="COQUEREL JEROME"/>
    <s v="T ROC"/>
    <n v="34805.67"/>
    <n v="1141.67"/>
    <n v="35947.339999999997"/>
    <n v="22"/>
    <n v="1605.44"/>
    <n v="95"/>
    <m/>
    <n v="1510.44"/>
    <n v="4.4660884504945292E-2"/>
    <n v="0"/>
    <n v="-916.67000000000007"/>
    <m/>
    <m/>
    <n v="0.08"/>
    <n v="7.0000000000000007E-2"/>
    <n v="120.8352"/>
    <m/>
    <n v="120.8352"/>
    <s v="VWB"/>
    <n v="30"/>
    <m/>
    <n v="0"/>
    <n v="1"/>
    <m/>
    <m/>
    <n v="0"/>
    <s v="Valauto Roncq"/>
    <s v="VOLKSWAGEN"/>
    <m/>
    <s v="Valauto Roubaix"/>
    <n v="1605.44"/>
    <n v="4.4660884504945292E-2"/>
    <s v="NON"/>
  </r>
  <r>
    <x v="1"/>
    <s v="C"/>
    <x v="0"/>
    <x v="56"/>
    <d v="2026-03-19T00:00:00"/>
    <m/>
    <m/>
    <m/>
    <m/>
    <m/>
    <m/>
    <s v="RQLGU"/>
    <n v="536055"/>
    <n v="6055"/>
    <s v="WVGZZZA25TV038960"/>
    <s v="LEDUCQ CYRIL"/>
    <s v="T ROC"/>
    <n v="24380.66"/>
    <n v="1141.67"/>
    <n v="25522.33"/>
    <n v="8"/>
    <n v="738.37"/>
    <n v="95"/>
    <m/>
    <n v="643.37"/>
    <n v="2.8930352362029642E-2"/>
    <n v="0"/>
    <n v="-916.67"/>
    <m/>
    <m/>
    <n v="0.1"/>
    <n v="7.0000000000000007E-2"/>
    <n v="64.337000000000003"/>
    <m/>
    <n v="64.337000000000003"/>
    <s v="VWB"/>
    <n v="30"/>
    <m/>
    <n v="0"/>
    <n v="1"/>
    <m/>
    <m/>
    <n v="0"/>
    <s v="Valauto Roncq"/>
    <s v="VOLKSWAGEN"/>
    <m/>
    <s v="Valauto Roncq VW"/>
    <n v="738.37"/>
    <n v="2.8930352362029642E-2"/>
    <s v="NON"/>
  </r>
  <r>
    <x v="1"/>
    <s v="C"/>
    <x v="0"/>
    <x v="116"/>
    <d v="2026-06-06T00:00:00"/>
    <m/>
    <m/>
    <m/>
    <m/>
    <m/>
    <n v="0"/>
    <s v="RQCCL"/>
    <n v="536056"/>
    <n v="6056"/>
    <s v="WVGZZZE28TE055438"/>
    <s v="COSYN LOUIS"/>
    <s v="ID 4"/>
    <n v="37605"/>
    <n v="1116.6600000000001"/>
    <n v="38721.660000000003"/>
    <n v="14"/>
    <n v="1332.18"/>
    <n v="95"/>
    <m/>
    <n v="1237.18"/>
    <n v="3.4404000241725172E-2"/>
    <n v="0"/>
    <n v="-5860"/>
    <m/>
    <m/>
    <n v="7.0000000000000007E-2"/>
    <n v="7.0000000000000007E-2"/>
    <n v="86.60260000000001"/>
    <m/>
    <n v="86.60260000000001"/>
    <s v="VWB"/>
    <n v="0"/>
    <m/>
    <n v="0"/>
    <n v="1"/>
    <m/>
    <m/>
    <n v="0"/>
    <s v="Valauto Roncq"/>
    <s v="VOLKSWAGEN"/>
    <m/>
    <s v="Valauto Roncq VW"/>
    <n v="1332.18"/>
    <n v="3.4404000241725172E-2"/>
    <s v="NON"/>
  </r>
  <r>
    <x v="1"/>
    <s v="C"/>
    <x v="0"/>
    <x v="49"/>
    <d v="2026-03-23T00:00:00"/>
    <m/>
    <m/>
    <m/>
    <m/>
    <m/>
    <n v="0"/>
    <s v="RQCCL"/>
    <n v="536057"/>
    <n v="6057"/>
    <s v="WVGZZZA24TV012026"/>
    <s v="NAVAS THOMAS"/>
    <s v="T ROC"/>
    <n v="27305.67"/>
    <n v="1141.67"/>
    <n v="28447.339999999997"/>
    <n v="21"/>
    <n v="911.27"/>
    <n v="94.99"/>
    <m/>
    <n v="816.28"/>
    <n v="3.2033575019667922E-2"/>
    <n v="0"/>
    <n v="-916.67"/>
    <m/>
    <m/>
    <n v="0.1"/>
    <n v="0.13"/>
    <n v="81.628"/>
    <m/>
    <n v="81.628"/>
    <s v="VWB"/>
    <n v="30"/>
    <n v="50"/>
    <n v="1"/>
    <n v="1"/>
    <m/>
    <m/>
    <n v="1"/>
    <s v="Valauto Roncq"/>
    <s v="VOLKSWAGEN"/>
    <m/>
    <s v="Valauto Roncq VW"/>
    <n v="911.27"/>
    <n v="3.2033575019667922E-2"/>
    <s v="NON"/>
  </r>
  <r>
    <x v="1"/>
    <s v="C"/>
    <x v="0"/>
    <x v="55"/>
    <d v="2026-05-26T00:00:00"/>
    <m/>
    <m/>
    <m/>
    <m/>
    <m/>
    <n v="0"/>
    <s v="RQGDI"/>
    <n v="536058"/>
    <n v="6058"/>
    <s v="WVGZZZCT0TW580225"/>
    <s v="CATTEAU BENOIT"/>
    <s v="TIGUAN"/>
    <n v="41696.67"/>
    <n v="1383.34"/>
    <n v="43080.009999999995"/>
    <n v="11"/>
    <n v="949.94"/>
    <n v="95"/>
    <m/>
    <n v="854.94"/>
    <n v="2.2050598409796101E-2"/>
    <n v="0"/>
    <n v="0"/>
    <m/>
    <m/>
    <n v="0.08"/>
    <n v="7.0000000000000007E-2"/>
    <n v="68.395200000000003"/>
    <m/>
    <n v="68.395200000000003"/>
    <s v="VWB"/>
    <n v="0"/>
    <m/>
    <n v="0"/>
    <n v="1"/>
    <m/>
    <m/>
    <n v="0"/>
    <s v="Valauto Roncq"/>
    <s v="VOLKSWAGEN"/>
    <m/>
    <s v="Valauto Roncq VW"/>
    <n v="949.94"/>
    <n v="2.2050598409796101E-2"/>
    <s v="NON"/>
  </r>
  <r>
    <x v="1"/>
    <s v="C"/>
    <x v="0"/>
    <x v="68"/>
    <d v="2026-06-08T00:00:00"/>
    <m/>
    <m/>
    <m/>
    <m/>
    <m/>
    <n v="0"/>
    <s v="RQGDI"/>
    <n v="536065"/>
    <n v="6065"/>
    <s v="WVGZZZA26TV117165"/>
    <s v="DESMETTRE AURELIEN"/>
    <s v="T ROC"/>
    <n v="34805.67"/>
    <n v="2558.33"/>
    <n v="37364"/>
    <n v="12"/>
    <n v="877.37"/>
    <n v="95"/>
    <m/>
    <n v="782.37"/>
    <n v="2.3481693608821325E-2"/>
    <n v="0"/>
    <n v="-916.67"/>
    <m/>
    <m/>
    <n v="0.08"/>
    <n v="7.0000000000000007E-2"/>
    <n v="62.589600000000004"/>
    <m/>
    <n v="62.589600000000004"/>
    <s v="VWB"/>
    <n v="30"/>
    <m/>
    <n v="0"/>
    <n v="1"/>
    <m/>
    <m/>
    <n v="0"/>
    <s v="Valauto Roncq"/>
    <s v="VOLKSWAGEN"/>
    <m/>
    <s v="Valauto Roncq VW"/>
    <n v="877.37"/>
    <n v="2.3481693608821325E-2"/>
    <s v="NON"/>
  </r>
  <r>
    <x v="1"/>
    <s v="C"/>
    <x v="0"/>
    <x v="90"/>
    <d v="2026-04-01T00:00:00"/>
    <m/>
    <m/>
    <m/>
    <m/>
    <m/>
    <n v="0"/>
    <s v="RXNTA"/>
    <n v="536068"/>
    <n v="6068"/>
    <s v="WVGZZZA2XTV010247"/>
    <s v="CAILLEAU PIERRE"/>
    <s v="T ROC"/>
    <n v="27305.67"/>
    <n v="808.33"/>
    <n v="28114"/>
    <n v="121"/>
    <n v="478.28"/>
    <n v="95"/>
    <m/>
    <n v="383.28"/>
    <n v="1.7012164757771928E-2"/>
    <n v="0"/>
    <n v="-916.67"/>
    <m/>
    <m/>
    <n v="0.13"/>
    <n v="0.13"/>
    <n v="49.8264"/>
    <m/>
    <n v="49.8264"/>
    <s v="VWB"/>
    <n v="30"/>
    <m/>
    <n v="0"/>
    <n v="1"/>
    <m/>
    <m/>
    <n v="0"/>
    <s v="Valauto Roncq"/>
    <s v="VOLKSWAGEN"/>
    <m/>
    <s v="Valauto Roubaix"/>
    <n v="478.28"/>
    <n v="1.7012164757771928E-2"/>
    <s v="NON"/>
  </r>
  <r>
    <x v="1"/>
    <s v="C"/>
    <x v="0"/>
    <x v="23"/>
    <d v="2026-06-19T00:00:00"/>
    <m/>
    <m/>
    <m/>
    <m/>
    <m/>
    <m/>
    <s v="RQCCL"/>
    <n v="536070"/>
    <n v="6070"/>
    <s v="WVGZZZE21TE055474"/>
    <s v="GEORGES JOSCELINE"/>
    <s v="ID 4"/>
    <n v="37605"/>
    <n v="1470.83"/>
    <n v="39075.83"/>
    <n v="37"/>
    <n v="1356.98"/>
    <n v="95"/>
    <m/>
    <n v="1261.98"/>
    <n v="3.4726837536144466E-2"/>
    <n v="-5860"/>
    <n v="0"/>
    <m/>
    <m/>
    <n v="7.0000000000000007E-2"/>
    <n v="0.08"/>
    <n v="88.338600000000014"/>
    <m/>
    <n v="88.338600000000014"/>
    <s v="VWB"/>
    <n v="30"/>
    <m/>
    <n v="0"/>
    <n v="1"/>
    <m/>
    <m/>
    <n v="0"/>
    <s v="Valauto Roncq"/>
    <s v="VOLKSWAGEN"/>
    <m/>
    <s v="Valauto Roncq VW"/>
    <n v="1356.98"/>
    <n v="3.4726837536144466E-2"/>
    <s v="NON"/>
  </r>
  <r>
    <x v="1"/>
    <s v="C"/>
    <x v="0"/>
    <x v="62"/>
    <d v="2026-03-25T00:00:00"/>
    <m/>
    <m/>
    <m/>
    <m/>
    <m/>
    <n v="0"/>
    <s v="RQGDI"/>
    <n v="536072"/>
    <n v="6072"/>
    <s v="WVGZZZCT1TW438109"/>
    <s v="DESCAMPS XAVIER"/>
    <s v="TIGUAN"/>
    <n v="45530"/>
    <n v="1908.34"/>
    <n v="47438.34"/>
    <n v="0"/>
    <n v="332.36"/>
    <n v="95"/>
    <m/>
    <n v="237.36"/>
    <n v="7.0061473483262705E-3"/>
    <n v="0"/>
    <n v="-5583.34"/>
    <m/>
    <m/>
    <n v="0.1"/>
    <n v="0.1"/>
    <n v="23.736000000000004"/>
    <m/>
    <n v="23.736000000000004"/>
    <s v=""/>
    <n v="30"/>
    <m/>
    <n v="0"/>
    <n v="1"/>
    <m/>
    <m/>
    <n v="0"/>
    <s v="Valauto Roncq"/>
    <s v="VOLKSWAGEN"/>
    <m/>
    <s v="Valauto Roncq VW"/>
    <n v="332.36"/>
    <n v="7.0061473483262705E-3"/>
    <s v="NON"/>
  </r>
  <r>
    <x v="1"/>
    <s v="C"/>
    <x v="0"/>
    <x v="118"/>
    <d v="2026-04-24T00:00:00"/>
    <m/>
    <m/>
    <m/>
    <m/>
    <m/>
    <n v="0"/>
    <s v="RQLGU"/>
    <n v="536078"/>
    <n v="6078"/>
    <s v="WVGZZZCTXTW533901"/>
    <s v="FERRAH ISLAM"/>
    <s v="TIGUAN"/>
    <n v="42355"/>
    <n v="833.34"/>
    <n v="43188.34"/>
    <n v="35"/>
    <n v="962.35"/>
    <n v="95"/>
    <m/>
    <n v="867.35"/>
    <n v="2.2282634618510461E-2"/>
    <n v="-578"/>
    <n v="-3900"/>
    <m/>
    <m/>
    <n v="0.13"/>
    <n v="0.13"/>
    <n v="112.75550000000001"/>
    <m/>
    <n v="112.75550000000001"/>
    <s v=""/>
    <n v="0"/>
    <m/>
    <n v="0"/>
    <n v="1"/>
    <m/>
    <m/>
    <n v="0"/>
    <s v="Valauto Roncq"/>
    <s v="VOLKSWAGEN"/>
    <m/>
    <s v="Valauto Roncq VW"/>
    <n v="962.35"/>
    <n v="2.2282634618510461E-2"/>
    <s v="NON"/>
  </r>
  <r>
    <x v="1"/>
    <s v="C"/>
    <x v="0"/>
    <x v="72"/>
    <d v="2026-06-24T00:00:00"/>
    <m/>
    <m/>
    <m/>
    <m/>
    <m/>
    <m/>
    <s v="RXNTA"/>
    <n v="536089"/>
    <n v="6089"/>
    <s v="WVGZZZA27TV130572"/>
    <s v="MOERMAN MATHILDE"/>
    <s v="T ROC"/>
    <n v="27305.67"/>
    <n v="1141.67"/>
    <n v="28447.339999999997"/>
    <n v="15"/>
    <n v="856.28"/>
    <n v="95"/>
    <m/>
    <n v="761.28"/>
    <n v="3.0100529610149845E-2"/>
    <n v="0"/>
    <n v="-1250"/>
    <m/>
    <m/>
    <n v="0.1"/>
    <n v="0.1"/>
    <n v="76.128"/>
    <m/>
    <n v="76.128"/>
    <s v="VWB-no"/>
    <n v="30"/>
    <m/>
    <n v="0"/>
    <n v="1"/>
    <m/>
    <m/>
    <n v="0"/>
    <s v="Valauto Roncq"/>
    <s v="VOLKSWAGEN"/>
    <m/>
    <s v="Valauto Roubaix"/>
    <n v="856.28"/>
    <n v="3.0100529610149845E-2"/>
    <s v="NON"/>
  </r>
  <r>
    <x v="1"/>
    <s v="C"/>
    <x v="0"/>
    <x v="43"/>
    <d v="2026-04-10T00:00:00"/>
    <m/>
    <m/>
    <m/>
    <m/>
    <m/>
    <n v="0"/>
    <s v="RQGDI"/>
    <n v="536132"/>
    <n v="6132"/>
    <s v="WVGZZZCT4TW424334"/>
    <s v="BANYAN"/>
    <s v="TIGUAN"/>
    <n v="49321.67"/>
    <n v="916.67"/>
    <n v="50238.34"/>
    <n v="14"/>
    <n v="1081.6400000000001"/>
    <n v="95"/>
    <m/>
    <n v="986.6400000000001"/>
    <n v="2.1530169985712111E-2"/>
    <n v="0"/>
    <n v="-6500.97"/>
    <m/>
    <m/>
    <n v="0.1"/>
    <n v="0.13"/>
    <n v="98.664000000000016"/>
    <m/>
    <n v="98.664000000000016"/>
    <s v="VWB"/>
    <n v="0"/>
    <m/>
    <n v="0"/>
    <n v="1"/>
    <m/>
    <m/>
    <n v="0"/>
    <s v="Valauto Roncq"/>
    <s v="VOLKSWAGEN"/>
    <m/>
    <s v="Valauto Roncq VW"/>
    <n v="1081.6400000000001"/>
    <n v="2.1530169985712111E-2"/>
    <s v="NON"/>
  </r>
  <r>
    <x v="6"/>
    <s v="C"/>
    <x v="4"/>
    <x v="39"/>
    <d v="2026-01-15T00:00:00"/>
    <m/>
    <m/>
    <m/>
    <m/>
    <m/>
    <n v="0"/>
    <s v="VANBU"/>
    <n v="536133"/>
    <n v="133"/>
    <s v="WV4ZZZTV4SK081285"/>
    <s v="J.P.CARLIER"/>
    <s v="TRANSPORTER"/>
    <n v="40173.1"/>
    <n v="3104"/>
    <n v="43277.1"/>
    <n v="49"/>
    <n v="839.98"/>
    <n v="95"/>
    <m/>
    <n v="744.98"/>
    <n v="1.9409341198925067E-2"/>
    <n v="0"/>
    <n v="-2000"/>
    <m/>
    <m/>
    <n v="0.1"/>
    <n v="0.1"/>
    <n v="74.498000000000005"/>
    <m/>
    <n v="74.498000000000005"/>
    <s v="VWB"/>
    <n v="1"/>
    <s v="0"/>
    <n v="1"/>
    <n v="1"/>
    <m/>
    <m/>
    <n v="1"/>
    <s v="Valauto Hainaut"/>
    <s v="VUL"/>
    <m/>
    <s v="Valauto Hainaut VW"/>
    <n v="839.98"/>
    <n v="1.9409341198925067E-2"/>
    <s v="NON"/>
  </r>
  <r>
    <x v="1"/>
    <s v="C"/>
    <x v="0"/>
    <x v="118"/>
    <d v="2026-04-23T00:00:00"/>
    <m/>
    <m/>
    <m/>
    <m/>
    <m/>
    <n v="0"/>
    <s v="RQCCL"/>
    <n v="536140"/>
    <n v="6140"/>
    <s v="WVGZZZA26TV056710"/>
    <s v="LA FLEUR DE L AGE"/>
    <s v="T ROC"/>
    <n v="27305.67"/>
    <n v="1433.33"/>
    <n v="28739"/>
    <n v="15"/>
    <n v="377.37"/>
    <n v="95"/>
    <m/>
    <n v="282.37"/>
    <n v="1.313093705417725E-2"/>
    <n v="-574.78"/>
    <n v="0"/>
    <m/>
    <m/>
    <n v="7.0000000000000007E-2"/>
    <n v="7.0000000000000007E-2"/>
    <n v="19.765900000000002"/>
    <m/>
    <n v="19.765900000000002"/>
    <s v="VWB"/>
    <n v="30"/>
    <m/>
    <n v="0"/>
    <n v="1"/>
    <m/>
    <m/>
    <n v="0"/>
    <s v="Valauto Roncq"/>
    <s v="VOLKSWAGEN"/>
    <m/>
    <s v="Valauto Roncq VW"/>
    <n v="377.37"/>
    <n v="1.313093705417725E-2"/>
    <s v="NON"/>
  </r>
  <r>
    <x v="6"/>
    <s v="NP"/>
    <x v="4"/>
    <x v="99"/>
    <d v="2026-05-15T00:00:00"/>
    <m/>
    <m/>
    <m/>
    <s v="x"/>
    <m/>
    <n v="1035.76"/>
    <s v="VRRKE"/>
    <n v="536148"/>
    <n v="148"/>
    <s v="WV4ZZZTV7SK087968"/>
    <s v="DELTA ,AP"/>
    <s v="TRANSPORTER"/>
    <n v="38183.1"/>
    <n v="2231"/>
    <n v="40414.1"/>
    <n v="149"/>
    <n v="999.08"/>
    <n v="95"/>
    <m/>
    <n v="904.08"/>
    <n v="2.4721075070334365E-2"/>
    <n v="1798.33"/>
    <n v="-4500"/>
    <m/>
    <s v="solde client mq rgt facture divers"/>
    <n v="0.1"/>
    <n v="0.12"/>
    <n v="90.408000000000015"/>
    <m/>
    <n v="90.408000000000015"/>
    <s v="VWB"/>
    <m/>
    <m/>
    <n v="0"/>
    <n v="1"/>
    <m/>
    <m/>
    <n v="0"/>
    <s v="Valauto Hainaut"/>
    <s v="VUL"/>
    <m/>
    <s v="Valauto PRO NORD"/>
    <n v="999.08"/>
    <n v="2.4721075070334365E-2"/>
    <s v="NON"/>
  </r>
  <r>
    <x v="1"/>
    <s v="C"/>
    <x v="0"/>
    <x v="38"/>
    <d v="2026-04-09T00:00:00"/>
    <m/>
    <m/>
    <m/>
    <m/>
    <m/>
    <m/>
    <s v="RQLGU"/>
    <n v="536322"/>
    <n v="6322"/>
    <s v="WVGZZZC12TY074916"/>
    <s v="CHOUIA OURIDA"/>
    <s v="T CROSS"/>
    <n v="28389"/>
    <n v="-975"/>
    <n v="27414"/>
    <n v="0"/>
    <n v="1186.47"/>
    <n v="95"/>
    <m/>
    <n v="1091.47"/>
    <n v="4.3279711096520027E-2"/>
    <n v="0"/>
    <n v="-5358.14"/>
    <m/>
    <m/>
    <n v="7.0000000000000007E-2"/>
    <n v="0.1"/>
    <n v="76.402900000000002"/>
    <m/>
    <n v="76.402900000000002"/>
    <s v="VWB"/>
    <n v="30"/>
    <m/>
    <n v="0"/>
    <n v="1"/>
    <m/>
    <m/>
    <n v="0"/>
    <s v="Valauto Roncq"/>
    <s v="VOLKSWAGEN"/>
    <m/>
    <s v="Valauto Roncq VW"/>
    <n v="1186.47"/>
    <n v="4.3279711096520027E-2"/>
    <s v="NON"/>
  </r>
  <r>
    <x v="1"/>
    <s v="C"/>
    <x v="0"/>
    <x v="112"/>
    <d v="2026-05-13T00:00:00"/>
    <m/>
    <m/>
    <m/>
    <m/>
    <m/>
    <n v="0"/>
    <s v="RQLGU"/>
    <n v="536326"/>
    <n v="6326"/>
    <s v="WVGZZZE2XTE048815"/>
    <s v="DELVOYE  JOHAN"/>
    <s v="ID 4"/>
    <n v="38438.33"/>
    <n v="1766.67"/>
    <n v="40205"/>
    <n v="22"/>
    <n v="2044.35"/>
    <n v="95"/>
    <m/>
    <n v="1949.35"/>
    <n v="5.0848153214774282E-2"/>
    <n v="0"/>
    <n v="-5860"/>
    <m/>
    <m/>
    <n v="0.1"/>
    <n v="0.08"/>
    <n v="194.935"/>
    <m/>
    <n v="194.935"/>
    <s v="VWB"/>
    <n v="30"/>
    <m/>
    <n v="0"/>
    <n v="1"/>
    <m/>
    <m/>
    <n v="0"/>
    <s v="Valauto Roncq"/>
    <s v="VOLKSWAGEN"/>
    <m/>
    <s v="Valauto Roncq VW"/>
    <n v="2044.35"/>
    <n v="5.0848153214774282E-2"/>
    <s v="NON"/>
  </r>
  <r>
    <x v="1"/>
    <s v="C"/>
    <x v="0"/>
    <x v="45"/>
    <d v="2026-06-10T00:00:00"/>
    <m/>
    <m/>
    <m/>
    <m/>
    <m/>
    <n v="0"/>
    <s v="RQLGU"/>
    <n v="536327"/>
    <n v="6327"/>
    <s v="WVGZZZC14VY010153"/>
    <s v="PINTO FLORENCE"/>
    <s v="T CROSS"/>
    <n v="28122.33"/>
    <n v="1283.3399999999999"/>
    <n v="29405.670000000002"/>
    <n v="35"/>
    <n v="1402.65"/>
    <n v="95"/>
    <m/>
    <n v="1307.6500000000001"/>
    <n v="4.7699984390765456E-2"/>
    <n v="0"/>
    <n v="-3499.99"/>
    <m/>
    <m/>
    <n v="0.1"/>
    <n v="0.08"/>
    <n v="130.76500000000001"/>
    <m/>
    <n v="130.76500000000001"/>
    <s v=""/>
    <n v="30"/>
    <n v="50"/>
    <n v="1"/>
    <n v="1"/>
    <m/>
    <m/>
    <n v="1"/>
    <s v="Valauto Roncq"/>
    <s v="VOLKSWAGEN"/>
    <m/>
    <s v="Valauto Roncq VW"/>
    <n v="1402.65"/>
    <n v="4.7699984390765456E-2"/>
    <s v="NON"/>
  </r>
  <r>
    <x v="1"/>
    <s v="C"/>
    <x v="0"/>
    <x v="71"/>
    <d v="2026-05-29T00:00:00"/>
    <m/>
    <m/>
    <m/>
    <m/>
    <m/>
    <n v="0"/>
    <s v="RQGDI"/>
    <n v="536347"/>
    <n v="6347"/>
    <s v="WVGZZZCS4TY042316"/>
    <s v="BOUHDIDA  ELHADJ"/>
    <s v="TAIGO"/>
    <n v="25797.33"/>
    <n v="-33.33"/>
    <n v="25764"/>
    <n v="29"/>
    <n v="505.15"/>
    <n v="95"/>
    <m/>
    <n v="410.15"/>
    <n v="1.9606815711845985E-2"/>
    <n v="0"/>
    <n v="-2773.34"/>
    <m/>
    <m/>
    <n v="0.1"/>
    <n v="0.12"/>
    <n v="41.015000000000001"/>
    <m/>
    <n v="41.015000000000001"/>
    <s v="VWB"/>
    <n v="30"/>
    <m/>
    <n v="0"/>
    <n v="1"/>
    <m/>
    <m/>
    <n v="0"/>
    <s v="Valauto Roncq"/>
    <s v="VOLKSWAGEN"/>
    <m/>
    <s v="Valauto Roncq VW"/>
    <n v="505.15"/>
    <n v="1.9606815711845985E-2"/>
    <s v="NON"/>
  </r>
  <r>
    <x v="1"/>
    <s v="C"/>
    <x v="0"/>
    <x v="11"/>
    <d v="2026-06-01T00:00:00"/>
    <m/>
    <m/>
    <m/>
    <m/>
    <m/>
    <n v="0"/>
    <s v="RQGDI"/>
    <n v="536349"/>
    <n v="6349"/>
    <s v="WVWZZZAW6TU065176"/>
    <s v="TIGMRATINE  MOUNIR"/>
    <s v="POLO"/>
    <n v="20605.669999999998"/>
    <n v="550"/>
    <n v="21155.67"/>
    <n v="36"/>
    <n v="599.24"/>
    <n v="95"/>
    <m/>
    <n v="504.24"/>
    <n v="2.8325266937894195E-2"/>
    <n v="-2356.67"/>
    <n v="0"/>
    <m/>
    <m/>
    <n v="0.1"/>
    <n v="0.12"/>
    <n v="50.424000000000007"/>
    <m/>
    <n v="50.424000000000007"/>
    <s v="VWB"/>
    <n v="30"/>
    <m/>
    <n v="0"/>
    <n v="1"/>
    <m/>
    <m/>
    <n v="0"/>
    <s v="Valauto Roncq"/>
    <s v="VOLKSWAGEN"/>
    <m/>
    <s v="Valauto Roncq VW"/>
    <n v="599.24"/>
    <n v="2.8325266937894195E-2"/>
    <s v="NON"/>
  </r>
  <r>
    <x v="1"/>
    <s v="C"/>
    <x v="0"/>
    <x v="68"/>
    <d v="2026-06-08T00:00:00"/>
    <m/>
    <m/>
    <m/>
    <m/>
    <m/>
    <n v="0"/>
    <s v="RQEBA"/>
    <n v="536377"/>
    <n v="6377"/>
    <s v="WVGZZZE2XTE028869"/>
    <s v="VANALDERWERELT  THIERRY"/>
    <s v="ID 4"/>
    <n v="33863.33"/>
    <n v="1500"/>
    <n v="35363.33"/>
    <n v="13"/>
    <n v="1130.02"/>
    <n v="95"/>
    <m/>
    <n v="1035.02"/>
    <n v="3.1954569889204434E-2"/>
    <n v="0"/>
    <n v="-5060"/>
    <m/>
    <m/>
    <n v="0.1"/>
    <n v="0.12"/>
    <n v="103.50200000000001"/>
    <m/>
    <n v="103.50200000000001"/>
    <s v=""/>
    <n v="0"/>
    <m/>
    <n v="0"/>
    <n v="1"/>
    <m/>
    <m/>
    <n v="0"/>
    <s v="Valauto Roncq"/>
    <s v="VOLKSWAGEN"/>
    <m/>
    <s v="Valauto Roncq VW"/>
    <n v="1130.02"/>
    <n v="3.1954569889204434E-2"/>
    <s v="NON"/>
  </r>
  <r>
    <x v="6"/>
    <s v="C"/>
    <x v="4"/>
    <x v="114"/>
    <d v="2026-03-03T00:00:00"/>
    <m/>
    <m/>
    <m/>
    <m/>
    <m/>
    <n v="0"/>
    <s v="VRGWI"/>
    <n v="536386"/>
    <n v="86"/>
    <s v="WV4ZZZTW8SK016688"/>
    <s v="CAMILLE FLEURS"/>
    <s v="e-TRANSPORTER"/>
    <n v="51333.1"/>
    <n v="4600"/>
    <n v="55933.1"/>
    <n v="105"/>
    <n v="2900.53"/>
    <n v="95"/>
    <m/>
    <n v="2805.53"/>
    <n v="5.1857129320563321E-2"/>
    <n v="-3355.98"/>
    <n v="-1000"/>
    <m/>
    <s v="0 comm demandée"/>
    <m/>
    <n v="0.12"/>
    <n v="0"/>
    <m/>
    <n v="0"/>
    <s v="VWB"/>
    <m/>
    <m/>
    <n v="0"/>
    <n v="1"/>
    <m/>
    <m/>
    <n v="0"/>
    <s v="Valauto Hainaut"/>
    <s v="VUL"/>
    <m/>
    <s v="Valauto PRO NORD"/>
    <n v="2900.53"/>
    <n v="5.1857129320563321E-2"/>
    <s v="NON"/>
  </r>
  <r>
    <x v="6"/>
    <s v="C"/>
    <x v="4"/>
    <x v="79"/>
    <d v="2026-04-20T00:00:00"/>
    <m/>
    <m/>
    <m/>
    <m/>
    <m/>
    <n v="0"/>
    <s v="VANBU"/>
    <n v="536462"/>
    <n v="62"/>
    <s v="WV1ZZZSK6SX118974"/>
    <s v="TECHNI-GAINE PLUS"/>
    <s v="CADDY"/>
    <n v="26828.5"/>
    <n v="1189"/>
    <n v="28017.5"/>
    <n v="290"/>
    <n v="573.87"/>
    <n v="95"/>
    <m/>
    <n v="478.87"/>
    <n v="2.0482555545641119E-2"/>
    <n v="-4362.68"/>
    <n v="0"/>
    <m/>
    <m/>
    <n v="0.12"/>
    <n v="0.12"/>
    <n v="57.464399999999998"/>
    <m/>
    <n v="57.464399999999998"/>
    <s v="VWB"/>
    <m/>
    <m/>
    <n v="0"/>
    <n v="1"/>
    <m/>
    <m/>
    <n v="0"/>
    <s v="Valauto Hainaut"/>
    <s v="VUL"/>
    <m/>
    <s v="Valauto Hainaut VW"/>
    <n v="573.87"/>
    <n v="2.0482555545641119E-2"/>
    <s v="NON"/>
  </r>
  <r>
    <x v="5"/>
    <s v="NP"/>
    <x v="2"/>
    <x v="108"/>
    <d v="2026-02-14T00:00:00"/>
    <m/>
    <m/>
    <m/>
    <s v="x"/>
    <m/>
    <n v="-60.01"/>
    <s v="LTHVI"/>
    <n v="537431"/>
    <n v="431"/>
    <s v="TMBNG7NY3TF107571"/>
    <s v="RIBEIRO GWENAELLE "/>
    <s v="ELROQ"/>
    <n v="27341.66"/>
    <n v="741.66"/>
    <n v="28083.32"/>
    <n v="44"/>
    <n v="723.41"/>
    <n v="35"/>
    <m/>
    <n v="688.41"/>
    <n v="2.575941875818101E-2"/>
    <n v="-3333"/>
    <n v="0"/>
    <m/>
    <s v="solde client"/>
    <n v="7.0000000000000007E-2"/>
    <n v="7.0000000000000007E-2"/>
    <n v="48.188700000000004"/>
    <m/>
    <n v="48.188700000000004"/>
    <s v="VWB"/>
    <n v="0"/>
    <n v="50"/>
    <n v="1"/>
    <n v="1"/>
    <m/>
    <m/>
    <n v="1"/>
    <s v="Valauto Cambrai"/>
    <s v="SKODA"/>
    <m/>
    <s v="Valauto Lambersart SKODA"/>
    <n v="723.41"/>
    <n v="2.575941875818101E-2"/>
    <s v="NON"/>
  </r>
  <r>
    <x v="5"/>
    <s v="C"/>
    <x v="2"/>
    <x v="22"/>
    <d v="2026-06-02T00:00:00"/>
    <m/>
    <m/>
    <m/>
    <m/>
    <m/>
    <m/>
    <s v="LTMEL"/>
    <n v="537463"/>
    <n v="463"/>
    <s v="TMBEP6PJ3V4006734"/>
    <s v="ALPHABET FRANCE"/>
    <s v="FABIA"/>
    <n v="19775"/>
    <n v="1058.33"/>
    <n v="20833.330000000002"/>
    <n v="49"/>
    <n v="446.93"/>
    <n v="35"/>
    <m/>
    <n v="411.93"/>
    <n v="2.1452643432422949E-2"/>
    <n v="0"/>
    <n v="0"/>
    <m/>
    <m/>
    <m/>
    <n v="0"/>
    <n v="0"/>
    <m/>
    <n v="0"/>
    <s v=""/>
    <n v="0"/>
    <m/>
    <n v="0"/>
    <n v="1"/>
    <m/>
    <m/>
    <n v="0"/>
    <s v="Valauto Cambrai"/>
    <s v="SKODA"/>
    <m/>
    <s v="Sociétés NORD"/>
    <n v="446.93"/>
    <n v="2.1452643432422949E-2"/>
    <s v="NON"/>
  </r>
  <r>
    <x v="7"/>
    <s v="C"/>
    <x v="0"/>
    <x v="98"/>
    <d v="2026-05-04T00:00:00"/>
    <m/>
    <m/>
    <m/>
    <m/>
    <m/>
    <n v="0"/>
    <s v="VSGNI"/>
    <n v="537618"/>
    <n v="7618"/>
    <s v="WVGZZZCS6VY001267"/>
    <s v="MAGNIER FRANCOISE"/>
    <s v="TAIGO"/>
    <n v="28022.33"/>
    <n v="-37.49"/>
    <n v="27984.84"/>
    <n v="6"/>
    <n v="1160.6099999999999"/>
    <n v="95"/>
    <m/>
    <n v="1065.6099999999999"/>
    <n v="4.1472811708053357E-2"/>
    <n v="0"/>
    <n v="-1690"/>
    <m/>
    <m/>
    <n v="0.1"/>
    <n v="0.1"/>
    <n v="106.56099999999999"/>
    <m/>
    <n v="106.56099999999999"/>
    <s v="VWB"/>
    <m/>
    <n v="20"/>
    <n v="1"/>
    <n v="1"/>
    <m/>
    <m/>
    <n v="1"/>
    <s v="Valauto Lambersart VW"/>
    <s v="VOLKSWAGEN"/>
    <m/>
    <s v="Sociétés NORD"/>
    <n v="1160.6099999999999"/>
    <n v="4.1472811708053357E-2"/>
    <s v="NON"/>
  </r>
  <r>
    <x v="5"/>
    <s v="C"/>
    <x v="0"/>
    <x v="68"/>
    <d v="2026-06-08T00:00:00"/>
    <m/>
    <m/>
    <m/>
    <m/>
    <m/>
    <m/>
    <s v="RQFST"/>
    <n v="537924"/>
    <n v="924"/>
    <s v="WVWZZZE12TP014996"/>
    <s v="VALAUTO RENT"/>
    <s v="ID 3"/>
    <n v="32700"/>
    <n v="3191.67"/>
    <n v="35891.67"/>
    <n v="258"/>
    <n v="1697.17"/>
    <n v="95"/>
    <m/>
    <n v="1602.17"/>
    <n v="4.7285902272031367E-2"/>
    <n v="-4845.38"/>
    <n v="0"/>
    <m/>
    <m/>
    <m/>
    <n v="0"/>
    <n v="0"/>
    <m/>
    <n v="0"/>
    <s v=""/>
    <n v="0"/>
    <n v="0"/>
    <n v="0"/>
    <n v="1"/>
    <m/>
    <m/>
    <n v="0"/>
    <s v="Valauto Cambrai"/>
    <s v="VOLKSWAGEN"/>
    <m/>
    <s v="Valauto Roncq VW"/>
    <n v="1697.17"/>
    <n v="4.7285902272031367E-2"/>
    <s v="NON"/>
  </r>
  <r>
    <x v="5"/>
    <s v="C"/>
    <x v="0"/>
    <x v="1"/>
    <d v="2026-02-02T00:00:00"/>
    <m/>
    <m/>
    <m/>
    <m/>
    <m/>
    <n v="0"/>
    <s v="VSGNI"/>
    <n v="537925"/>
    <n v="925"/>
    <s v="WVWZZZE11TP029070"/>
    <s v="NC DEMENAGEMENT"/>
    <s v="ID 3"/>
    <n v="29783.33"/>
    <n v="1941.68"/>
    <n v="31725.010000000002"/>
    <n v="49"/>
    <n v="1046.75"/>
    <n v="95"/>
    <m/>
    <n v="951.75"/>
    <n v="3.2994473445398437E-2"/>
    <n v="-4917.37"/>
    <n v="0"/>
    <m/>
    <m/>
    <n v="0.13"/>
    <n v="0.13"/>
    <n v="123.72750000000001"/>
    <m/>
    <n v="123.72750000000001"/>
    <s v="VWB"/>
    <m/>
    <n v="20"/>
    <n v="1"/>
    <n v="1"/>
    <m/>
    <m/>
    <n v="1"/>
    <s v="Valauto Cambrai"/>
    <s v="VOLKSWAGEN"/>
    <m/>
    <s v="Sociétés NORD"/>
    <n v="1046.75"/>
    <n v="3.2994473445398437E-2"/>
    <s v="NON"/>
  </r>
  <r>
    <x v="7"/>
    <s v="C"/>
    <x v="0"/>
    <x v="92"/>
    <d v="2026-02-28T00:00:00"/>
    <m/>
    <m/>
    <m/>
    <m/>
    <m/>
    <n v="0"/>
    <s v="RQCCL"/>
    <n v="538257"/>
    <n v="8257"/>
    <s v="WVGZZZ5N0RM173380"/>
    <s v="GILLON ROGER"/>
    <s v="TIGUAN"/>
    <n v="46208.33"/>
    <n v="2645.83"/>
    <n v="48854.16"/>
    <n v="437"/>
    <n v="-6439.2"/>
    <n v="95"/>
    <m/>
    <n v="-6534.2"/>
    <n v="-0.13180453824198388"/>
    <n v="-4885.41"/>
    <n v="-977.07999999999993"/>
    <m/>
    <s v="prix vente non respecté"/>
    <m/>
    <n v="0.13"/>
    <n v="0"/>
    <n v="250"/>
    <n v="250"/>
    <s v=""/>
    <n v="30"/>
    <m/>
    <n v="0"/>
    <n v="1"/>
    <m/>
    <m/>
    <n v="0"/>
    <s v="Valauto Lambersart VW"/>
    <s v="VOLKSWAGEN"/>
    <m/>
    <s v="Valauto Roncq VW"/>
    <n v="-6439.2"/>
    <n v="-0.13180453824198388"/>
    <s v="OUI"/>
  </r>
  <r>
    <x v="7"/>
    <s v="C"/>
    <x v="0"/>
    <x v="92"/>
    <d v="2026-03-03T00:00:00"/>
    <m/>
    <m/>
    <m/>
    <m/>
    <m/>
    <n v="0"/>
    <s v="VRGWI"/>
    <n v="538259"/>
    <n v="8259"/>
    <s v="WVWZZZCD8TW218690"/>
    <s v="ADISS"/>
    <s v="GOLF"/>
    <n v="34941.67"/>
    <n v="-1087.5"/>
    <n v="33854.17"/>
    <n v="9"/>
    <n v="1110.6400000000001"/>
    <n v="95"/>
    <m/>
    <n v="1015.6400000000001"/>
    <n v="3.2806593692889241E-2"/>
    <n v="0"/>
    <n v="0"/>
    <m/>
    <m/>
    <n v="0.1"/>
    <n v="0.1"/>
    <n v="101.56400000000002"/>
    <m/>
    <n v="101.56400000000002"/>
    <s v="VWB"/>
    <n v="0"/>
    <m/>
    <n v="0"/>
    <n v="1"/>
    <m/>
    <m/>
    <n v="0"/>
    <s v="Valauto Lambersart VW"/>
    <s v="VOLKSWAGEN"/>
    <m/>
    <s v="Valauto PRO NORD"/>
    <n v="1110.6400000000001"/>
    <n v="3.2806593692889241E-2"/>
    <s v="NON"/>
  </r>
  <r>
    <x v="7"/>
    <s v="C"/>
    <x v="0"/>
    <x v="119"/>
    <d v="2026-06-15T00:00:00"/>
    <m/>
    <m/>
    <m/>
    <m/>
    <m/>
    <m/>
    <s v="ARLKO"/>
    <n v="538412"/>
    <n v="8412"/>
    <s v="WVWZZZCD5TW011268"/>
    <s v="DUHAMEL SANDRINE"/>
    <s v="GOLF"/>
    <n v="29225"/>
    <n v="641.66999999999996"/>
    <n v="29866.67"/>
    <n v="188"/>
    <n v="1809.01"/>
    <n v="95"/>
    <m/>
    <n v="1714.01"/>
    <n v="6.0569524490008429E-2"/>
    <n v="0"/>
    <n v="0"/>
    <m/>
    <m/>
    <n v="0.1"/>
    <n v="0.12"/>
    <n v="171.40100000000001"/>
    <m/>
    <n v="171.40100000000001"/>
    <s v="VWB"/>
    <n v="30"/>
    <m/>
    <n v="0"/>
    <n v="1"/>
    <m/>
    <m/>
    <n v="0"/>
    <s v="Valauto Lambersart VW"/>
    <s v="VOLKSWAGEN"/>
    <m/>
    <s v="Valauto Arras"/>
    <n v="1809.01"/>
    <n v="6.0569524490008429E-2"/>
    <s v="NON"/>
  </r>
  <r>
    <x v="7"/>
    <s v="C"/>
    <x v="0"/>
    <x v="67"/>
    <d v="2026-04-30T00:00:00"/>
    <m/>
    <m/>
    <m/>
    <m/>
    <m/>
    <n v="0"/>
    <s v="LTMEL"/>
    <n v="538413"/>
    <n v="8413"/>
    <s v="WVWZZZCD9TW418414"/>
    <s v="SUD PIZZA"/>
    <s v="GOLF"/>
    <n v="40541.67"/>
    <n v="3158.34"/>
    <n v="43700.009999999995"/>
    <n v="26"/>
    <n v="962.32"/>
    <n v="95"/>
    <m/>
    <n v="867.32"/>
    <n v="2.2021047592437625E-2"/>
    <n v="0"/>
    <n v="-437"/>
    <m/>
    <m/>
    <m/>
    <n v="0"/>
    <n v="0"/>
    <m/>
    <n v="0"/>
    <s v="VWB"/>
    <m/>
    <m/>
    <n v="0"/>
    <n v="1"/>
    <m/>
    <m/>
    <n v="0"/>
    <s v="Valauto Lambersart VW"/>
    <s v="VOLKSWAGEN"/>
    <m/>
    <s v="Sociétés NORD"/>
    <n v="962.32"/>
    <n v="2.2021047592437625E-2"/>
    <s v="NON"/>
  </r>
  <r>
    <x v="7"/>
    <s v="NP"/>
    <x v="0"/>
    <x v="98"/>
    <d v="2026-05-04T00:00:00"/>
    <m/>
    <m/>
    <m/>
    <s v="x"/>
    <m/>
    <n v="681157.84"/>
    <s v="LTMEL"/>
    <n v="538467"/>
    <n v="8467"/>
    <s v="WVWZZZCD4TW244994"/>
    <s v="DLM - CPTE"/>
    <s v="GOLF"/>
    <n v="29225"/>
    <n v="0"/>
    <n v="29225"/>
    <n v="14"/>
    <n v="387.26"/>
    <n v="95"/>
    <m/>
    <n v="292.26"/>
    <n v="1.3250983746792129E-2"/>
    <n v="0"/>
    <n v="-2045.75"/>
    <m/>
    <s v="ok vn payé"/>
    <m/>
    <n v="0"/>
    <n v="0"/>
    <m/>
    <n v="0"/>
    <s v=""/>
    <n v="1"/>
    <s v="0"/>
    <n v="1"/>
    <n v="1"/>
    <m/>
    <m/>
    <n v="1"/>
    <s v="Valauto Lambersart VW"/>
    <s v="VOLKSWAGEN"/>
    <m/>
    <s v="Sociétés NORD"/>
    <n v="387.26"/>
    <n v="1.3250983746792129E-2"/>
    <s v="NON"/>
  </r>
  <r>
    <x v="7"/>
    <s v="NP"/>
    <x v="0"/>
    <x v="98"/>
    <d v="2026-05-04T00:00:00"/>
    <m/>
    <m/>
    <m/>
    <s v="x"/>
    <m/>
    <n v="681157.84"/>
    <s v="LTMEL"/>
    <n v="538498"/>
    <n v="8498"/>
    <s v="WVWZZZCD6TW020917"/>
    <s v="DLM - CPTE"/>
    <s v="GOLF"/>
    <n v="29225"/>
    <n v="0"/>
    <n v="29225"/>
    <n v="14"/>
    <n v="387.26"/>
    <n v="95"/>
    <m/>
    <n v="292.26"/>
    <n v="1.3250983746792129E-2"/>
    <n v="0"/>
    <n v="-2045.75"/>
    <m/>
    <s v="ok vn payé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387.26"/>
    <n v="1.3250983746792129E-2"/>
    <s v="NON"/>
  </r>
  <r>
    <x v="7"/>
    <s v="NP"/>
    <x v="0"/>
    <x v="102"/>
    <d v="2026-05-22T00:00:00"/>
    <m/>
    <m/>
    <m/>
    <s v="x"/>
    <m/>
    <n v="28808.6"/>
    <s v="VSGNI"/>
    <n v="538600"/>
    <n v="8600"/>
    <s v="WVWZZZCD2TW233413"/>
    <s v="GTS"/>
    <s v="GOLF"/>
    <n v="29225"/>
    <n v="666.67"/>
    <n v="29891.67"/>
    <n v="39"/>
    <n v="393.92"/>
    <n v="95"/>
    <m/>
    <n v="298.92"/>
    <n v="1.3178253339475515E-2"/>
    <n v="0"/>
    <n v="0"/>
    <m/>
    <s v="solde client en attente finan dossiers LOU"/>
    <n v="0.1"/>
    <n v="0.1"/>
    <n v="29.892000000000003"/>
    <m/>
    <n v="29.892000000000003"/>
    <s v="VWB"/>
    <m/>
    <n v="20"/>
    <n v="1"/>
    <n v="1"/>
    <m/>
    <m/>
    <n v="1"/>
    <s v="Valauto Lambersart VW"/>
    <s v="VOLKSWAGEN"/>
    <m/>
    <s v="Sociétés NORD"/>
    <n v="393.92"/>
    <n v="1.3178253339475515E-2"/>
    <s v="NON"/>
  </r>
  <r>
    <x v="7"/>
    <s v="NP"/>
    <x v="0"/>
    <x v="120"/>
    <d v="2026-06-12T00:00:00"/>
    <m/>
    <m/>
    <m/>
    <s v="x"/>
    <m/>
    <n v="13945.97"/>
    <s v="LTMEL"/>
    <n v="538603"/>
    <n v="8603"/>
    <s v="WVWZZZCD5TW239402"/>
    <s v="ARVAL SERVICE LEASE"/>
    <s v="GOLF"/>
    <n v="34941.67"/>
    <n v="1212.5"/>
    <n v="36154.17"/>
    <n v="75"/>
    <n v="1179.6500000000001"/>
    <n v="95"/>
    <m/>
    <n v="1084.6500000000001"/>
    <n v="3.2628324754793159E-2"/>
    <n v="0"/>
    <n v="0"/>
    <m/>
    <s v="ok vn payé"/>
    <m/>
    <n v="0"/>
    <n v="0"/>
    <m/>
    <n v="0"/>
    <s v=""/>
    <n v="0"/>
    <m/>
    <n v="0"/>
    <n v="1"/>
    <m/>
    <m/>
    <n v="0"/>
    <s v="Valauto Lambersart VW"/>
    <s v="VOLKSWAGEN"/>
    <m/>
    <s v="Sociétés NORD"/>
    <n v="1179.6500000000001"/>
    <n v="3.2628324754793159E-2"/>
    <s v="NON"/>
  </r>
  <r>
    <x v="7"/>
    <s v="NC"/>
    <x v="2"/>
    <x v="118"/>
    <d v="2026-04-27T00:00:00"/>
    <m/>
    <m/>
    <s v="x"/>
    <m/>
    <m/>
    <m/>
    <s v="VSGNI"/>
    <n v="538838"/>
    <n v="8838"/>
    <s v="TMBJA8NXXTY091726"/>
    <s v="INTERNATIONAL BEERS AND"/>
    <s v="OCTAVIA"/>
    <n v="28041.67"/>
    <n v="3008.33"/>
    <n v="31050"/>
    <n v="26"/>
    <n v="767.79"/>
    <n v="35.01"/>
    <m/>
    <n v="732.78"/>
    <n v="2.4727536231884058E-2"/>
    <n v="0"/>
    <n v="-310.5"/>
    <m/>
    <s v="Justif non valide"/>
    <n v="0.1"/>
    <n v="0.1"/>
    <n v="73.278000000000006"/>
    <m/>
    <n v="73.278000000000006"/>
    <s v="VWB"/>
    <n v="0"/>
    <n v="20"/>
    <n v="1"/>
    <n v="1"/>
    <m/>
    <m/>
    <n v="1"/>
    <s v="Valauto Lambersart VW"/>
    <s v="SKODA"/>
    <m/>
    <s v="Sociétés NORD"/>
    <n v="767.79"/>
    <n v="2.4727536231884058E-2"/>
    <s v="NON"/>
  </r>
  <r>
    <x v="7"/>
    <s v="C"/>
    <x v="2"/>
    <x v="108"/>
    <d v="2026-02-16T00:00:00"/>
    <m/>
    <m/>
    <m/>
    <m/>
    <m/>
    <n v="0"/>
    <s v="VSGNI"/>
    <n v="538840"/>
    <n v="8840"/>
    <s v="TMBJA8NXXTY047838"/>
    <s v="INTERNATIONAL BEERS AND"/>
    <s v="OCTAVIA"/>
    <n v="28041.67"/>
    <n v="3008.33"/>
    <n v="31050"/>
    <n v="79"/>
    <n v="773.28"/>
    <n v="35"/>
    <m/>
    <n v="738.28"/>
    <n v="2.4904347826086956E-2"/>
    <n v="0"/>
    <n v="-316"/>
    <m/>
    <m/>
    <n v="0.1"/>
    <n v="0.1"/>
    <n v="73.828000000000003"/>
    <m/>
    <n v="73.828000000000003"/>
    <s v="VWB"/>
    <n v="0"/>
    <n v="20"/>
    <n v="1"/>
    <n v="1"/>
    <m/>
    <m/>
    <n v="1"/>
    <s v="Valauto Lambersart VW"/>
    <s v="SKODA"/>
    <m/>
    <s v="Sociétés NORD"/>
    <n v="773.28"/>
    <n v="2.4904347826086956E-2"/>
    <s v="NON"/>
  </r>
  <r>
    <x v="7"/>
    <s v="C"/>
    <x v="2"/>
    <x v="39"/>
    <d v="2026-01-16T00:00:00"/>
    <m/>
    <m/>
    <m/>
    <s v="x"/>
    <s v="X"/>
    <n v="33190.300000000003"/>
    <s v="VSGNI"/>
    <n v="538843"/>
    <n v="8843"/>
    <s v="TMBJA8NX3TY046532"/>
    <s v="INTERNATIONAL BEERS AND"/>
    <s v="OCTAVIA"/>
    <n v="28041.67"/>
    <n v="3008.33"/>
    <n v="31050"/>
    <n v="54"/>
    <n v="714.48"/>
    <n v="35"/>
    <m/>
    <n v="679.48"/>
    <n v="2.3010628019323673E-2"/>
    <n v="0"/>
    <n v="-316"/>
    <m/>
    <s v="ok vn payé"/>
    <n v="0.1"/>
    <n v="0.1"/>
    <n v="67.948000000000008"/>
    <m/>
    <n v="67.948000000000008"/>
    <s v="VWB"/>
    <n v="0"/>
    <n v="20"/>
    <n v="1"/>
    <n v="1"/>
    <m/>
    <m/>
    <n v="1"/>
    <s v="Valauto Lambersart VW"/>
    <s v="SKODA"/>
    <m/>
    <s v="Sociétés NORD"/>
    <n v="714.48"/>
    <n v="2.3010628019323673E-2"/>
    <s v="NON"/>
  </r>
  <r>
    <x v="7"/>
    <s v="NP"/>
    <x v="2"/>
    <x v="59"/>
    <d v="2026-03-23T00:00:00"/>
    <m/>
    <m/>
    <m/>
    <s v="x"/>
    <m/>
    <n v="93111.3"/>
    <s v="VSGNI"/>
    <n v="538844"/>
    <n v="8844"/>
    <s v="TMBJA8NX2TY044741"/>
    <s v="INTERNATIONAL BEERS AND"/>
    <s v="OCTAVIA"/>
    <n v="28041.67"/>
    <n v="3008.33"/>
    <n v="31050"/>
    <n v="118"/>
    <n v="773.29"/>
    <n v="35.01"/>
    <m/>
    <n v="738.28"/>
    <n v="2.4904669887278581E-2"/>
    <n v="0"/>
    <n v="-316"/>
    <m/>
    <s v="solde client mq rgt fact divers"/>
    <n v="0.1"/>
    <n v="0.1"/>
    <n v="73.828000000000003"/>
    <m/>
    <n v="73.828000000000003"/>
    <s v="VWB"/>
    <n v="0"/>
    <n v="20"/>
    <n v="1"/>
    <n v="1"/>
    <m/>
    <m/>
    <n v="1"/>
    <s v="Valauto Lambersart VW"/>
    <s v="SKODA"/>
    <m/>
    <s v="Sociétés NORD"/>
    <n v="773.29"/>
    <n v="2.4904669887278581E-2"/>
    <s v="NON"/>
  </r>
  <r>
    <x v="7"/>
    <s v="C"/>
    <x v="2"/>
    <x v="80"/>
    <d v="2026-01-15T00:00:00"/>
    <m/>
    <m/>
    <m/>
    <m/>
    <m/>
    <n v="0"/>
    <s v="VSGNI"/>
    <n v="538880"/>
    <n v="8880"/>
    <s v="TMBGR6NW6T3056628"/>
    <s v="EQUATION BY NECC"/>
    <s v="KAMIQ/YETI"/>
    <n v="29041.67"/>
    <n v="583.33000000000004"/>
    <n v="29625"/>
    <n v="26"/>
    <n v="864.95"/>
    <n v="35"/>
    <m/>
    <n v="829.95"/>
    <n v="2.9196624472573842E-2"/>
    <n v="0"/>
    <n v="0"/>
    <m/>
    <m/>
    <n v="0.1"/>
    <n v="0.1"/>
    <n v="82.995000000000005"/>
    <m/>
    <n v="82.995000000000005"/>
    <s v="VWB"/>
    <n v="0"/>
    <n v="20"/>
    <n v="1"/>
    <n v="1"/>
    <m/>
    <m/>
    <n v="1"/>
    <s v="Valauto Lambersart VW"/>
    <s v="SKODA"/>
    <m/>
    <s v="Sociétés NORD"/>
    <n v="864.95"/>
    <n v="2.9196624472573842E-2"/>
    <s v="NON"/>
  </r>
  <r>
    <x v="7"/>
    <s v="C"/>
    <x v="2"/>
    <x v="40"/>
    <d v="2026-01-08T00:00:00"/>
    <m/>
    <m/>
    <m/>
    <m/>
    <m/>
    <n v="0"/>
    <s v="VSGNI"/>
    <n v="538881"/>
    <n v="8881"/>
    <s v="TMBGR6NW4T3056661"/>
    <s v="EQUATION BY NECC"/>
    <s v="KAMIQ/YETI"/>
    <n v="29041.67"/>
    <n v="583.33000000000004"/>
    <n v="29625"/>
    <n v="59"/>
    <n v="923.75"/>
    <n v="35"/>
    <m/>
    <n v="888.75"/>
    <n v="3.1181434599156118E-2"/>
    <n v="0"/>
    <n v="0"/>
    <m/>
    <m/>
    <n v="0.1"/>
    <n v="0.1"/>
    <n v="88.875"/>
    <m/>
    <n v="88.875"/>
    <s v="VWB"/>
    <n v="0"/>
    <n v="20"/>
    <n v="1"/>
    <n v="1"/>
    <m/>
    <m/>
    <n v="1"/>
    <s v="Valauto Lambersart VW"/>
    <s v="SKODA"/>
    <m/>
    <s v="Sociétés NORD"/>
    <n v="923.75"/>
    <n v="3.1181434599156118E-2"/>
    <s v="NON"/>
  </r>
  <r>
    <x v="7"/>
    <s v="C"/>
    <x v="2"/>
    <x v="31"/>
    <d v="2026-03-06T00:00:00"/>
    <m/>
    <m/>
    <m/>
    <m/>
    <m/>
    <n v="0"/>
    <s v="VSGNI"/>
    <n v="538897"/>
    <n v="8897"/>
    <s v="TMBJW7PS3TT081212"/>
    <s v="KALIDO"/>
    <s v="KODIAQ"/>
    <n v="42666.66"/>
    <n v="583.33000000000004"/>
    <n v="43249.990000000005"/>
    <n v="7"/>
    <n v="1332.51"/>
    <n v="35.01"/>
    <m/>
    <n v="1297.5"/>
    <n v="3.080948689236690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s v="SKODA"/>
    <m/>
    <s v="Sociétés NORD"/>
    <n v="1332.51"/>
    <n v="3.0809486892366907E-2"/>
    <s v="NON"/>
  </r>
  <r>
    <x v="7"/>
    <s v="C"/>
    <x v="2"/>
    <x v="8"/>
    <d v="2026-02-13T00:00:00"/>
    <m/>
    <m/>
    <m/>
    <m/>
    <m/>
    <n v="0"/>
    <s v="VSGNI"/>
    <n v="538898"/>
    <n v="8898"/>
    <s v="TMBJW9PS5TT068747"/>
    <s v="NEWKADO"/>
    <s v="KODIAQ"/>
    <n v="46000"/>
    <n v="7316.67"/>
    <n v="53316.67"/>
    <n v="13"/>
    <n v="1291.33"/>
    <n v="35"/>
    <m/>
    <n v="1256.33"/>
    <n v="2.4220004737730245E-2"/>
    <n v="0"/>
    <n v="0"/>
    <m/>
    <m/>
    <n v="0.1"/>
    <n v="0.1"/>
    <n v="125.633"/>
    <m/>
    <n v="125.633"/>
    <s v="VWB"/>
    <n v="0"/>
    <n v="20"/>
    <n v="1"/>
    <n v="1"/>
    <m/>
    <m/>
    <n v="1"/>
    <s v="Valauto Lambersart VW"/>
    <s v="SKODA"/>
    <m/>
    <s v="Sociétés NORD"/>
    <n v="1291.33"/>
    <n v="2.4220004737730245E-2"/>
    <s v="NON"/>
  </r>
  <r>
    <x v="7"/>
    <s v="C"/>
    <x v="2"/>
    <x v="81"/>
    <d v="2026-01-14T00:00:00"/>
    <m/>
    <m/>
    <m/>
    <m/>
    <m/>
    <n v="0"/>
    <s v="VSRPO"/>
    <n v="538906"/>
    <n v="8906"/>
    <s v="TMBJW7PS4TT044928"/>
    <s v="CATTEAU SIMON"/>
    <s v="KODIAQ"/>
    <n v="43308.33"/>
    <n v="1258.33"/>
    <n v="44566.66"/>
    <n v="55"/>
    <n v="1200.67"/>
    <n v="35"/>
    <m/>
    <n v="1165.67"/>
    <n v="2.6940991315032359E-2"/>
    <n v="0"/>
    <n v="-1749"/>
    <m/>
    <m/>
    <n v="0.1"/>
    <n v="0.1"/>
    <n v="116.56700000000001"/>
    <m/>
    <n v="116.56700000000001"/>
    <s v="VWB"/>
    <n v="0"/>
    <n v="20"/>
    <n v="1"/>
    <n v="1"/>
    <m/>
    <m/>
    <n v="1"/>
    <s v="Valauto Lambersart VW"/>
    <s v="SKODA"/>
    <m/>
    <s v="Sociétés NORD"/>
    <n v="1200.67"/>
    <n v="2.6940991315032359E-2"/>
    <s v="NON"/>
  </r>
  <r>
    <x v="7"/>
    <s v="C"/>
    <x v="2"/>
    <x v="121"/>
    <d v="2026-03-18T00:00:00"/>
    <m/>
    <m/>
    <m/>
    <m/>
    <m/>
    <n v="0"/>
    <s v="VSGNI"/>
    <n v="538913"/>
    <n v="8913"/>
    <s v="TMBGK6NW7T3093014"/>
    <s v="BOUQUET MARIE PASCALE"/>
    <s v="KAMIQ/YETI"/>
    <n v="30325"/>
    <n v="950"/>
    <n v="31275"/>
    <n v="39"/>
    <n v="910.7"/>
    <n v="35"/>
    <m/>
    <n v="875.7"/>
    <n v="2.9119104716227018E-2"/>
    <n v="0"/>
    <n v="0"/>
    <m/>
    <m/>
    <n v="0.1"/>
    <n v="0.1"/>
    <n v="87.570000000000007"/>
    <m/>
    <n v="87.570000000000007"/>
    <s v="VWB"/>
    <n v="0"/>
    <n v="20"/>
    <n v="1"/>
    <n v="1"/>
    <m/>
    <m/>
    <n v="1"/>
    <s v="Valauto Lambersart VW"/>
    <s v="SKODA"/>
    <m/>
    <s v="Sociétés NORD"/>
    <n v="910.7"/>
    <n v="2.9119104716227018E-2"/>
    <s v="NON"/>
  </r>
  <r>
    <x v="7"/>
    <s v="C"/>
    <x v="2"/>
    <x v="51"/>
    <d v="2026-01-27T00:00:00"/>
    <m/>
    <m/>
    <m/>
    <m/>
    <m/>
    <n v="0"/>
    <s v="VSGNI"/>
    <n v="538917"/>
    <n v="8917"/>
    <s v="TMBJA8NX3TY060494"/>
    <s v="YR CENTRE"/>
    <s v="OCTAVIA"/>
    <n v="28041.67"/>
    <n v="1050"/>
    <n v="29091.67"/>
    <n v="28"/>
    <n v="849.56"/>
    <n v="35"/>
    <m/>
    <n v="814.56"/>
    <n v="2.9202861162662713E-2"/>
    <n v="0"/>
    <n v="0"/>
    <m/>
    <m/>
    <n v="0.1"/>
    <n v="0.1"/>
    <n v="81.456000000000003"/>
    <m/>
    <n v="81.456000000000003"/>
    <s v="VWB"/>
    <n v="0"/>
    <n v="20"/>
    <n v="1"/>
    <n v="1"/>
    <m/>
    <m/>
    <n v="1"/>
    <s v="Valauto Lambersart VW"/>
    <s v="SKODA"/>
    <m/>
    <s v="Sociétés NORD"/>
    <n v="849.56"/>
    <n v="2.9202861162662713E-2"/>
    <s v="NON"/>
  </r>
  <r>
    <x v="7"/>
    <s v="C"/>
    <x v="0"/>
    <x v="92"/>
    <d v="2026-03-02T00:00:00"/>
    <m/>
    <m/>
    <m/>
    <m/>
    <m/>
    <n v="0"/>
    <s v="ASLME"/>
    <n v="538920"/>
    <n v="8920"/>
    <s v="WVGZZZA12SV145227"/>
    <s v="BOTTE THIERRY"/>
    <s v="T ROC"/>
    <n v="35864"/>
    <n v="308.33"/>
    <n v="36172.33"/>
    <n v="298"/>
    <n v="2164.8200000000002"/>
    <n v="95"/>
    <m/>
    <n v="2069.8200000000002"/>
    <n v="5.9847402697033897E-2"/>
    <n v="0"/>
    <n v="0"/>
    <m/>
    <m/>
    <n v="0.13"/>
    <n v="0.13"/>
    <n v="269.07660000000004"/>
    <m/>
    <n v="269.07660000000004"/>
    <s v=""/>
    <n v="30"/>
    <m/>
    <n v="0"/>
    <n v="1"/>
    <m/>
    <m/>
    <n v="0"/>
    <s v="Valauto Lambersart VW"/>
    <s v="VOLKSWAGEN"/>
    <m/>
    <s v="Val de Lys "/>
    <n v="2164.8200000000002"/>
    <n v="5.9847402697033897E-2"/>
    <s v="NON"/>
  </r>
  <r>
    <x v="7"/>
    <s v="C"/>
    <x v="2"/>
    <x v="82"/>
    <d v="2026-03-11T00:00:00"/>
    <m/>
    <m/>
    <m/>
    <m/>
    <m/>
    <n v="0"/>
    <s v="VSGNI"/>
    <n v="538955"/>
    <n v="8955"/>
    <s v="TMBJW7PS2TT084845"/>
    <s v="MAGNUM"/>
    <s v="KODIAQ"/>
    <n v="42666.66"/>
    <n v="583.33000000000004"/>
    <n v="43249.990000000005"/>
    <n v="6"/>
    <n v="1332.5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s v="SKODA"/>
    <m/>
    <s v="Sociétés NORD"/>
    <n v="1332.5"/>
    <n v="3.0809255678440617E-2"/>
    <s v="NON"/>
  </r>
  <r>
    <x v="7"/>
    <s v="C"/>
    <x v="2"/>
    <x v="115"/>
    <d v="2026-04-08T00:00:00"/>
    <m/>
    <m/>
    <m/>
    <s v="x"/>
    <s v="X"/>
    <n v="-350"/>
    <s v="VSGNI"/>
    <n v="538960"/>
    <n v="8960"/>
    <s v="TMBNH7NY9TF153399"/>
    <s v="SANDER GASPARD"/>
    <s v="ELROQ"/>
    <n v="34875"/>
    <n v="583.33000000000004"/>
    <n v="35458.33"/>
    <n v="16"/>
    <n v="779.63"/>
    <n v="35"/>
    <m/>
    <n v="744.63"/>
    <n v="2.1987217108081512E-2"/>
    <n v="0"/>
    <n v="0"/>
    <m/>
    <s v="ok vn payé / solde client cb franchise en RANC 2023"/>
    <n v="0.1"/>
    <n v="0.1"/>
    <n v="74.463000000000008"/>
    <m/>
    <n v="74.463000000000008"/>
    <s v="VWB"/>
    <n v="0"/>
    <n v="20"/>
    <n v="1"/>
    <n v="1"/>
    <m/>
    <m/>
    <n v="1"/>
    <s v="Valauto Lambersart VW"/>
    <s v="SKODA"/>
    <m/>
    <s v="Sociétés NORD"/>
    <n v="779.63"/>
    <n v="2.1987217108081512E-2"/>
    <s v="NON"/>
  </r>
  <r>
    <x v="7"/>
    <s v="C"/>
    <x v="2"/>
    <x v="0"/>
    <d v="2026-01-19T00:00:00"/>
    <m/>
    <m/>
    <m/>
    <m/>
    <m/>
    <n v="0"/>
    <s v="VSGNI"/>
    <n v="538961"/>
    <n v="8961"/>
    <s v="TMBJR8NX8TY040427"/>
    <s v="RENAUTJEAN-CHARLES"/>
    <s v="OCTAVIA"/>
    <n v="35141.67"/>
    <n v="2741.67"/>
    <n v="37883.339999999997"/>
    <n v="56"/>
    <n v="868.42"/>
    <n v="35"/>
    <m/>
    <n v="833.42"/>
    <n v="2.2923533141481191E-2"/>
    <n v="0"/>
    <n v="0"/>
    <m/>
    <m/>
    <n v="0.1"/>
    <n v="0.1"/>
    <n v="83.341999999999999"/>
    <m/>
    <n v="83.341999999999999"/>
    <s v="VWB"/>
    <n v="0"/>
    <n v="20"/>
    <n v="1"/>
    <n v="1"/>
    <m/>
    <m/>
    <n v="1"/>
    <s v="Valauto Lambersart VW"/>
    <s v="SKODA"/>
    <m/>
    <s v="Sociétés NORD"/>
    <n v="868.42"/>
    <n v="2.2923533141481191E-2"/>
    <s v="NON"/>
  </r>
  <r>
    <x v="7"/>
    <s v="C"/>
    <x v="0"/>
    <x v="11"/>
    <d v="2026-05-30T00:00:00"/>
    <m/>
    <m/>
    <m/>
    <m/>
    <m/>
    <n v="0"/>
    <s v="LTTGU"/>
    <n v="538975"/>
    <n v="8975"/>
    <s v="WVGZZZ1T7TW003145"/>
    <s v="ROUZE BENOIT"/>
    <s v="TOURAN"/>
    <n v="38875"/>
    <n v="391.67"/>
    <n v="39266.67"/>
    <n v="174"/>
    <n v="944.62"/>
    <n v="95"/>
    <m/>
    <n v="849.62"/>
    <n v="2.4056534460396056E-2"/>
    <n v="-1000"/>
    <n v="-3926.67"/>
    <m/>
    <m/>
    <n v="0.08"/>
    <n v="0.12"/>
    <n v="67.9696"/>
    <m/>
    <n v="67.9696"/>
    <s v=""/>
    <n v="30"/>
    <n v="50"/>
    <n v="1"/>
    <n v="1"/>
    <m/>
    <m/>
    <n v="1"/>
    <s v="Valauto Lambersart VW"/>
    <s v="VOLKSWAGEN"/>
    <m/>
    <s v="Valauto Lambersart VW"/>
    <n v="944.62"/>
    <n v="2.4056534460396056E-2"/>
    <s v="NON"/>
  </r>
  <r>
    <x v="7"/>
    <s v="C"/>
    <x v="2"/>
    <x v="100"/>
    <d v="2026-01-29T00:00:00"/>
    <m/>
    <m/>
    <m/>
    <m/>
    <m/>
    <n v="0"/>
    <s v="VSNBU"/>
    <n v="538995"/>
    <n v="8995"/>
    <s v="TMBNH7NY5TF116723"/>
    <s v="ACR DISTRIBUTION NORD PICARDIE"/>
    <s v="ELROQ"/>
    <n v="34875"/>
    <n v="583.33000000000004"/>
    <n v="35458.33"/>
    <n v="7"/>
    <n v="389.59"/>
    <n v="35"/>
    <m/>
    <n v="354.59"/>
    <n v="1.0987263077533543E-2"/>
    <n v="0"/>
    <n v="0"/>
    <m/>
    <m/>
    <n v="0.1"/>
    <n v="0.1"/>
    <n v="35.458999999999996"/>
    <m/>
    <n v="35.458999999999996"/>
    <s v="VWB"/>
    <n v="0"/>
    <m/>
    <n v="0"/>
    <n v="1"/>
    <m/>
    <m/>
    <n v="0"/>
    <s v="Valauto Lambersart VW"/>
    <s v="SKODA"/>
    <m/>
    <s v="Sociétés EST"/>
    <n v="389.59"/>
    <n v="1.0987263077533543E-2"/>
    <s v="NON"/>
  </r>
  <r>
    <x v="6"/>
    <s v="NP"/>
    <x v="5"/>
    <x v="7"/>
    <d v="2026-02-27T00:00:00"/>
    <m/>
    <m/>
    <m/>
    <s v="x"/>
    <m/>
    <n v="-2504.7600000000002"/>
    <s v="VANBU"/>
    <n v="539513"/>
    <n v="9513"/>
    <s v="WAUZZZ4M9RD012410"/>
    <s v="ARC DISTRIBUTION NORD PICARDIE"/>
    <s v="Q7"/>
    <n v="64970.83"/>
    <n v="33500.01"/>
    <n v="98470.84"/>
    <n v="628"/>
    <n v="-2392.3999999999996"/>
    <n v="108.33"/>
    <m/>
    <n v="-2500.7299999999996"/>
    <n v="-2.4295517332846961E-2"/>
    <n v="-13258.83"/>
    <n v="8830"/>
    <m/>
    <s v="solde client"/>
    <m/>
    <n v="0.13"/>
    <n v="0"/>
    <n v="500"/>
    <n v="500"/>
    <s v="VWB"/>
    <n v="0"/>
    <m/>
    <n v="0"/>
    <n v="1"/>
    <m/>
    <m/>
    <n v="0"/>
    <s v="Valauto Hainaut"/>
    <s v="AUDI"/>
    <m/>
    <s v="Valauto Hainaut VW"/>
    <n v="-2392.3999999999996"/>
    <n v="-2.4295517332846961E-2"/>
    <s v="OUI"/>
  </r>
  <r>
    <x v="1"/>
    <s v="C"/>
    <x v="1"/>
    <x v="20"/>
    <d v="2026-01-06T00:00:00"/>
    <m/>
    <m/>
    <m/>
    <m/>
    <m/>
    <n v="0"/>
    <s v="RQNBA"/>
    <n v="539515"/>
    <n v="9515"/>
    <s v="VSSZZZK14SP031381"/>
    <s v="SCHEERS MARVIN"/>
    <s v="Cupra el-Born"/>
    <n v="38334.67"/>
    <n v="2711.67"/>
    <n v="41046.339999999997"/>
    <n v="51"/>
    <n v="851.17"/>
    <m/>
    <m/>
    <n v="851.17"/>
    <n v="2.0736806253614817E-2"/>
    <n v="0"/>
    <n v="0"/>
    <m/>
    <m/>
    <n v="0.13"/>
    <n v="0"/>
    <n v="110.6521"/>
    <m/>
    <n v="110.6521"/>
    <s v=""/>
    <n v="0"/>
    <n v="0"/>
    <n v="0"/>
    <n v="1"/>
    <m/>
    <m/>
    <n v="0"/>
    <s v="Valauto Roncq"/>
    <s v="CUPRA"/>
    <m/>
    <s v="Valauto Roncq SEAT"/>
    <n v="851.17"/>
    <n v="2.0736806253614817E-2"/>
    <s v="NON"/>
  </r>
  <r>
    <x v="4"/>
    <s v="C"/>
    <x v="2"/>
    <x v="72"/>
    <d v="2026-06-15T00:00:00"/>
    <m/>
    <m/>
    <m/>
    <m/>
    <m/>
    <n v="0"/>
    <s v="ARSDE"/>
    <n v="539520"/>
    <n v="20"/>
    <s v="TMBEH9NY6TF147569"/>
    <s v="PLUCHART DELPHINE"/>
    <s v="ENYAQ"/>
    <n v="44808.33"/>
    <n v="1191.6600000000001"/>
    <n v="45999.990000000005"/>
    <n v="112"/>
    <n v="969"/>
    <n v="100"/>
    <m/>
    <n v="869"/>
    <n v="2.1065221970700425E-2"/>
    <n v="-4600"/>
    <n v="0"/>
    <m/>
    <m/>
    <n v="0.13"/>
    <n v="0.12"/>
    <n v="112.97"/>
    <m/>
    <n v="112.97"/>
    <s v=""/>
    <n v="0"/>
    <m/>
    <n v="0"/>
    <n v="1"/>
    <m/>
    <m/>
    <n v="0"/>
    <s v="Valauto Arras"/>
    <s v="SKODA"/>
    <m/>
    <s v="Valauto Arras"/>
    <n v="969"/>
    <n v="2.1065221970700425E-2"/>
    <s v="NON"/>
  </r>
  <r>
    <x v="4"/>
    <s v="C"/>
    <x v="2"/>
    <x v="27"/>
    <d v="2026-02-06T00:00:00"/>
    <m/>
    <m/>
    <m/>
    <m/>
    <m/>
    <n v="0"/>
    <s v="ARSDE"/>
    <n v="539525"/>
    <n v="25"/>
    <s v="TMBGP6NW8T3058385"/>
    <s v="DABROWSKI ENZO"/>
    <s v="KAMIQ/YETI"/>
    <n v="23191.67"/>
    <n v="833.33"/>
    <n v="24025"/>
    <n v="18"/>
    <n v="10.42"/>
    <n v="35"/>
    <m/>
    <n v="-24.58"/>
    <n v="4.337148803329865E-4"/>
    <n v="0"/>
    <n v="-3916"/>
    <m/>
    <s v="marge négative  //  0 forfait demandé"/>
    <m/>
    <n v="0.13"/>
    <n v="0"/>
    <m/>
    <n v="0"/>
    <s v="VWB"/>
    <n v="30"/>
    <m/>
    <n v="0"/>
    <n v="1"/>
    <m/>
    <m/>
    <n v="0"/>
    <s v="Valauto Arras"/>
    <s v="SKODA"/>
    <m/>
    <s v="Valauto Arras"/>
    <n v="10.42"/>
    <n v="4.337148803329865E-4"/>
    <s v="NON"/>
  </r>
  <r>
    <x v="4"/>
    <s v="C"/>
    <x v="1"/>
    <x v="98"/>
    <d v="2026-04-30T00:00:00"/>
    <m/>
    <m/>
    <m/>
    <m/>
    <m/>
    <m/>
    <s v="RQNBA"/>
    <n v="539526"/>
    <n v="26"/>
    <s v="VSSZZZKR2SA021084"/>
    <s v="AQUAKINE"/>
    <s v="TAVASCAN"/>
    <n v="38154.33"/>
    <n v="1756.67"/>
    <n v="39911"/>
    <n v="65"/>
    <n v="1219.33"/>
    <n v="22"/>
    <m/>
    <n v="1197.33"/>
    <n v="3.0551226478915585E-2"/>
    <n v="0"/>
    <n v="-5587.54"/>
    <m/>
    <m/>
    <n v="0.1"/>
    <n v="0.13"/>
    <n v="119.733"/>
    <m/>
    <n v="119.733"/>
    <s v="VWB"/>
    <m/>
    <m/>
    <n v="0"/>
    <n v="1"/>
    <m/>
    <m/>
    <n v="0"/>
    <s v="Valauto Arras"/>
    <s v="CUPRA"/>
    <m/>
    <s v="Valauto Roncq SEAT"/>
    <n v="1219.33"/>
    <n v="3.0551226478915585E-2"/>
    <s v="NON"/>
  </r>
  <r>
    <x v="4"/>
    <s v="C"/>
    <x v="2"/>
    <x v="2"/>
    <d v="2026-06-29T00:00:00"/>
    <m/>
    <m/>
    <m/>
    <m/>
    <m/>
    <n v="0"/>
    <s v="VSGNI"/>
    <n v="539539"/>
    <n v="39"/>
    <s v="TMBJR7NU9T5079688"/>
    <s v="EVIDENCE DEVELOPPEMENT FONCIER"/>
    <s v="KAROQ"/>
    <n v="36458.339999999997"/>
    <n v="1291.67"/>
    <n v="37750.009999999995"/>
    <n v="43"/>
    <n v="2000.84"/>
    <n v="35.01"/>
    <m/>
    <n v="1965.83"/>
    <n v="5.300237006559734E-2"/>
    <n v="0"/>
    <n v="-6873.33"/>
    <m/>
    <m/>
    <n v="0.13"/>
    <n v="0.13"/>
    <n v="255.55789999999999"/>
    <m/>
    <n v="255.55789999999999"/>
    <s v="VWB"/>
    <n v="0"/>
    <n v="20"/>
    <n v="1"/>
    <n v="1"/>
    <m/>
    <m/>
    <n v="1"/>
    <s v="Valauto Arras"/>
    <s v="SKODA"/>
    <m/>
    <s v="Sociétés NORD"/>
    <n v="2000.84"/>
    <n v="5.300237006559734E-2"/>
    <s v="NON"/>
  </r>
  <r>
    <x v="4"/>
    <s v="C"/>
    <x v="2"/>
    <x v="18"/>
    <d v="2026-06-03T00:00:00"/>
    <m/>
    <m/>
    <m/>
    <m/>
    <m/>
    <n v="0"/>
    <s v="LTMEL"/>
    <n v="539545"/>
    <n v="45"/>
    <s v="TMBGR6NW1V3014435"/>
    <s v="NEW LOG"/>
    <s v="KAMIQ/YETI"/>
    <n v="29675"/>
    <n v="1066.6600000000001"/>
    <n v="30741.66"/>
    <n v="40"/>
    <n v="649.86"/>
    <n v="35.01"/>
    <m/>
    <n v="614.85"/>
    <n v="2.1139391952158731E-2"/>
    <n v="0"/>
    <n v="-5226.09"/>
    <m/>
    <m/>
    <m/>
    <n v="0"/>
    <n v="0"/>
    <m/>
    <n v="0"/>
    <s v="VWB"/>
    <n v="0"/>
    <m/>
    <n v="0"/>
    <n v="1"/>
    <m/>
    <m/>
    <n v="0"/>
    <s v="Valauto Arras"/>
    <s v="SKODA"/>
    <m/>
    <s v="Sociétés NORD"/>
    <n v="649.86"/>
    <n v="2.1139391952158731E-2"/>
    <s v="NON"/>
  </r>
  <r>
    <x v="4"/>
    <s v="C"/>
    <x v="2"/>
    <x v="73"/>
    <d v="2026-06-30T00:00:00"/>
    <m/>
    <m/>
    <m/>
    <m/>
    <m/>
    <m/>
    <s v="ARSDE"/>
    <n v="539551"/>
    <n v="51"/>
    <s v="TMBJR7NU7V5012722"/>
    <s v="JOGA  PIERRE-ALEXANDRE ET CLAIRE"/>
    <s v="KAROQ"/>
    <n v="33066.67"/>
    <n v="583.33000000000004"/>
    <n v="33650"/>
    <n v="14"/>
    <n v="1300.27"/>
    <n v="35.01"/>
    <m/>
    <n v="1265.26"/>
    <n v="3.8641010401188704E-2"/>
    <n v="0"/>
    <n v="-3500"/>
    <m/>
    <m/>
    <n v="7.0000000000000007E-2"/>
    <n v="7.0000000000000007E-2"/>
    <n v="88.568200000000004"/>
    <m/>
    <n v="88.568200000000004"/>
    <s v="VWB"/>
    <n v="0"/>
    <n v="50"/>
    <n v="1"/>
    <n v="1"/>
    <m/>
    <m/>
    <n v="1"/>
    <s v="Valauto Arras"/>
    <s v="SKODA"/>
    <m/>
    <s v="Valauto Arras"/>
    <n v="1300.27"/>
    <n v="3.8641010401188704E-2"/>
    <s v="NON"/>
  </r>
  <r>
    <x v="1"/>
    <s v="C"/>
    <x v="1"/>
    <x v="81"/>
    <d v="2026-01-22T00:00:00"/>
    <m/>
    <m/>
    <m/>
    <m/>
    <m/>
    <n v="0"/>
    <s v="RQNBA"/>
    <n v="541181"/>
    <n v="1181"/>
    <s v="VSSZZZKM0SR000904"/>
    <s v="LARUE THEO"/>
    <s v="FORMENTOR"/>
    <n v="34933.5"/>
    <n v="5004.18"/>
    <n v="39937.68"/>
    <n v="564"/>
    <n v="-5674.91"/>
    <n v="22"/>
    <m/>
    <n v="-5696.91"/>
    <n v="-0.14209413265868223"/>
    <n v="-2018.92"/>
    <n v="0"/>
    <m/>
    <s v="marge négative"/>
    <m/>
    <n v="0.13"/>
    <n v="0"/>
    <n v="200"/>
    <n v="200"/>
    <s v="VWB"/>
    <m/>
    <m/>
    <n v="0"/>
    <n v="1"/>
    <m/>
    <m/>
    <n v="0"/>
    <s v="Valauto Roncq"/>
    <s v="CUPRA"/>
    <m/>
    <s v="Valauto Roncq SEAT"/>
    <n v="-5674.91"/>
    <n v="-0.14209413265868223"/>
    <s v="OUI"/>
  </r>
  <r>
    <x v="1"/>
    <s v="C"/>
    <x v="1"/>
    <x v="122"/>
    <d v="2026-03-09T00:00:00"/>
    <m/>
    <m/>
    <m/>
    <m/>
    <m/>
    <n v="0"/>
    <s v="RQNBA"/>
    <n v="541361"/>
    <n v="1361"/>
    <s v="VSSZZZKP7S1013013"/>
    <s v="TAGLIABUE RICHARD"/>
    <s v="TERRAMAR"/>
    <n v="45704.33"/>
    <n v="2133.33"/>
    <n v="47837.66"/>
    <n v="423"/>
    <n v="-3748.9"/>
    <n v="22"/>
    <n v="-2000"/>
    <n v="-5770.9"/>
    <n v="-0.12017519251568741"/>
    <n v="-3827.01"/>
    <n v="0"/>
    <m/>
    <s v="marge négative  //  Forfait"/>
    <m/>
    <n v="0.13"/>
    <n v="0"/>
    <n v="300"/>
    <n v="300"/>
    <s v=""/>
    <m/>
    <m/>
    <n v="0"/>
    <n v="1"/>
    <m/>
    <m/>
    <n v="0"/>
    <s v="Valauto Roncq"/>
    <s v="CUPRA"/>
    <m/>
    <s v="Valauto Roncq SEAT"/>
    <n v="-3748.9"/>
    <n v="-7.8367127489095412E-2"/>
    <s v="OUI"/>
  </r>
  <r>
    <x v="1"/>
    <s v="C"/>
    <x v="1"/>
    <x v="58"/>
    <d v="2026-02-20T00:00:00"/>
    <m/>
    <m/>
    <m/>
    <m/>
    <m/>
    <n v="0"/>
    <s v="VSGNI"/>
    <n v="541363"/>
    <n v="1363"/>
    <s v="VSSZZZKM5TR048111"/>
    <s v="HAGNERE JEAN EMMANUEL"/>
    <s v="FORMENTOR"/>
    <n v="43075.17"/>
    <n v="633.33000000000004"/>
    <n v="43708.5"/>
    <n v="20"/>
    <n v="1333.26"/>
    <n v="22"/>
    <m/>
    <n v="1311.26"/>
    <n v="3.0503448985895191E-2"/>
    <n v="0"/>
    <n v="0"/>
    <m/>
    <m/>
    <n v="0.1"/>
    <n v="0.1"/>
    <n v="131.126"/>
    <m/>
    <n v="131.126"/>
    <s v="VWB"/>
    <n v="0"/>
    <n v="20"/>
    <n v="1"/>
    <n v="1"/>
    <m/>
    <m/>
    <n v="1"/>
    <s v="Valauto Roncq"/>
    <s v="CUPRA"/>
    <m/>
    <s v="Sociétés NORD"/>
    <n v="1333.26"/>
    <n v="3.0503448985895191E-2"/>
    <s v="NON"/>
  </r>
  <r>
    <x v="1"/>
    <s v="C"/>
    <x v="6"/>
    <x v="90"/>
    <d v="2026-04-02T00:00:00"/>
    <m/>
    <m/>
    <m/>
    <m/>
    <m/>
    <n v="0"/>
    <s v="VSGNI"/>
    <n v="541384"/>
    <n v="1384"/>
    <s v="VSSZZZ5F1T6531500"/>
    <s v="HOUZIAUX AMANDINE"/>
    <s v="ATECA"/>
    <n v="39412.67"/>
    <n v="1700"/>
    <n v="41112.67"/>
    <n v="36"/>
    <n v="638.69000000000005"/>
    <n v="22"/>
    <m/>
    <n v="616.69000000000005"/>
    <n v="1.5535113627988649E-2"/>
    <n v="0"/>
    <n v="0"/>
    <m/>
    <m/>
    <n v="0.1"/>
    <n v="0.1"/>
    <n v="61.669000000000011"/>
    <m/>
    <n v="61.669000000000011"/>
    <s v="VWB"/>
    <n v="0"/>
    <n v="20"/>
    <n v="1"/>
    <n v="1"/>
    <m/>
    <m/>
    <n v="1"/>
    <s v="Valauto Roncq"/>
    <s v="SEAT"/>
    <m/>
    <s v="Sociétés NORD"/>
    <n v="638.69000000000005"/>
    <n v="1.5535113627988649E-2"/>
    <s v="NON"/>
  </r>
  <r>
    <x v="1"/>
    <s v="C"/>
    <x v="2"/>
    <x v="76"/>
    <d v="2026-01-12T00:00:00"/>
    <m/>
    <m/>
    <m/>
    <m/>
    <m/>
    <n v="0"/>
    <s v="RQTHC"/>
    <n v="541424"/>
    <n v="1424"/>
    <s v="TMBJW9PS1TT044445"/>
    <s v="WROBEL FABIENNE"/>
    <s v="KODIAQ"/>
    <n v="46000"/>
    <n v="6016.67"/>
    <n v="52016.67"/>
    <n v="56"/>
    <n v="2478.17"/>
    <n v="35"/>
    <m/>
    <n v="2443.17"/>
    <n v="4.764184250933403E-2"/>
    <n v="-916"/>
    <n v="0"/>
    <m/>
    <m/>
    <n v="0.1"/>
    <n v="0.1"/>
    <n v="244.31700000000001"/>
    <m/>
    <n v="244.31700000000001"/>
    <s v="VWB"/>
    <n v="0"/>
    <m/>
    <n v="0"/>
    <n v="1"/>
    <m/>
    <m/>
    <n v="0"/>
    <s v="Valauto Roncq"/>
    <s v="SKODA"/>
    <m/>
    <s v="Valauto Roncq Skoda"/>
    <n v="2478.17"/>
    <n v="4.764184250933403E-2"/>
    <s v="NON"/>
  </r>
  <r>
    <x v="1"/>
    <s v="C"/>
    <x v="2"/>
    <x v="53"/>
    <d v="2026-02-03T00:00:00"/>
    <m/>
    <m/>
    <m/>
    <m/>
    <m/>
    <n v="0"/>
    <s v="RQTHC"/>
    <n v="541439"/>
    <n v="1439"/>
    <s v="TMBGR6NW9T3057370"/>
    <s v="CUVELIER ESTELLE"/>
    <s v="KAMIQ/YETI"/>
    <n v="24716.67"/>
    <n v="2208.34"/>
    <n v="26925.01"/>
    <n v="95"/>
    <n v="656.19"/>
    <n v="35"/>
    <m/>
    <n v="621.19000000000005"/>
    <n v="2.4371021589221328E-2"/>
    <n v="0"/>
    <n v="0"/>
    <m/>
    <m/>
    <n v="0.1"/>
    <n v="0.1"/>
    <n v="62.119000000000007"/>
    <m/>
    <n v="62.119000000000007"/>
    <s v="VWB"/>
    <m/>
    <s v="0"/>
    <n v="1"/>
    <n v="1"/>
    <m/>
    <m/>
    <n v="1"/>
    <s v="Valauto Roncq"/>
    <s v="SKODA"/>
    <m/>
    <s v="Valauto Roncq Skoda"/>
    <n v="656.19"/>
    <n v="2.4371021589221328E-2"/>
    <s v="NON"/>
  </r>
  <r>
    <x v="1"/>
    <s v="C"/>
    <x v="2"/>
    <x v="95"/>
    <d v="2026-01-26T00:00:00"/>
    <m/>
    <m/>
    <m/>
    <m/>
    <m/>
    <m/>
    <s v="RQTHC"/>
    <n v="541442"/>
    <n v="1442"/>
    <s v="TMBLJ9NY6TF085571"/>
    <s v="FERME DE LA GONTIERE"/>
    <s v="ENYAQ"/>
    <n v="45100"/>
    <n v="5199.99"/>
    <n v="50299.99"/>
    <n v="73"/>
    <n v="1559.27"/>
    <n v="35"/>
    <m/>
    <n v="1524.27"/>
    <n v="3.0999409741433351E-2"/>
    <n v="0"/>
    <m/>
    <m/>
    <m/>
    <n v="0.1"/>
    <n v="0.1"/>
    <n v="152.42699999999999"/>
    <m/>
    <n v="152.42699999999999"/>
    <s v="VWB"/>
    <n v="0"/>
    <s v="0"/>
    <n v="1"/>
    <n v="1"/>
    <m/>
    <m/>
    <n v="1"/>
    <s v="Valauto Roncq"/>
    <s v="SKODA"/>
    <m/>
    <s v="Valauto Roncq Skoda"/>
    <n v="1559.27"/>
    <n v="3.0999409741433351E-2"/>
    <s v="NON"/>
  </r>
  <r>
    <x v="1"/>
    <s v="C"/>
    <x v="2"/>
    <x v="0"/>
    <d v="2026-01-20T00:00:00"/>
    <m/>
    <m/>
    <m/>
    <m/>
    <m/>
    <n v="0"/>
    <s v="RQTHC"/>
    <n v="541461"/>
    <n v="1461"/>
    <s v="TMBNG7NY9TF102195"/>
    <s v="SCRIVE ANNE "/>
    <s v="ELROQ"/>
    <n v="27341.67"/>
    <n v="1000"/>
    <n v="28341.67"/>
    <n v="30"/>
    <n v="1087.05"/>
    <n v="35"/>
    <m/>
    <n v="1052.05"/>
    <n v="3.8355185139054969E-2"/>
    <n v="0"/>
    <n v="-3333"/>
    <m/>
    <m/>
    <n v="0.1"/>
    <n v="0.1"/>
    <n v="105.205"/>
    <m/>
    <n v="105.205"/>
    <s v="VWB"/>
    <m/>
    <m/>
    <n v="0"/>
    <n v="1"/>
    <m/>
    <m/>
    <n v="0"/>
    <s v="Valauto Roncq"/>
    <s v="SKODA"/>
    <m/>
    <s v="Valauto Roncq Skoda"/>
    <n v="1087.05"/>
    <n v="3.8355185139054969E-2"/>
    <s v="NON"/>
  </r>
  <r>
    <x v="1"/>
    <s v="C"/>
    <x v="2"/>
    <x v="87"/>
    <d v="2026-01-30T00:00:00"/>
    <m/>
    <m/>
    <m/>
    <m/>
    <m/>
    <n v="0"/>
    <s v="RQTHC"/>
    <n v="541463"/>
    <n v="1463"/>
    <s v="TMBGR6NW3T3038619"/>
    <s v="ASSOCIATION POUR LA REEDUCATION "/>
    <s v="KAMIQ/YETI"/>
    <n v="29675"/>
    <n v="833.33"/>
    <n v="30508.33"/>
    <n v="126"/>
    <n v="1591.27"/>
    <n v="35"/>
    <m/>
    <n v="1556.27"/>
    <n v="5.2158541617977776E-2"/>
    <n v="0"/>
    <n v="-5827.43"/>
    <m/>
    <m/>
    <n v="0.13"/>
    <n v="0.13"/>
    <n v="202.3151"/>
    <m/>
    <n v="202.3151"/>
    <s v="VWB"/>
    <m/>
    <m/>
    <n v="0"/>
    <n v="1"/>
    <m/>
    <m/>
    <n v="0"/>
    <s v="Valauto Roncq"/>
    <s v="SKODA"/>
    <m/>
    <s v="Valauto Roncq Skoda"/>
    <n v="1591.27"/>
    <n v="5.2158541617977776E-2"/>
    <s v="NON"/>
  </r>
  <r>
    <x v="1"/>
    <s v="C"/>
    <x v="2"/>
    <x v="45"/>
    <d v="2026-06-10T00:00:00"/>
    <m/>
    <m/>
    <m/>
    <m/>
    <m/>
    <m/>
    <s v="RQTHC"/>
    <n v="541466"/>
    <n v="1466"/>
    <s v="TMBJB7PS5TT510135"/>
    <s v="DUPIRE FRANCK"/>
    <s v="KODIAQ"/>
    <n v="37500"/>
    <n v="2083.33"/>
    <n v="39583.33"/>
    <n v="12"/>
    <n v="1880.34"/>
    <n v="35"/>
    <m/>
    <n v="1845.34"/>
    <n v="4.7503330316069917E-2"/>
    <n v="0"/>
    <n v="-3243"/>
    <m/>
    <m/>
    <n v="0.1"/>
    <n v="0.1"/>
    <n v="184.53399999999999"/>
    <m/>
    <n v="184.53399999999999"/>
    <s v="VWB"/>
    <m/>
    <m/>
    <n v="0"/>
    <n v="1"/>
    <m/>
    <m/>
    <n v="0"/>
    <s v="Valauto Roncq"/>
    <s v="SKODA"/>
    <m/>
    <s v="Valauto Roncq Skoda"/>
    <n v="1880.34"/>
    <n v="4.7503330316069917E-2"/>
    <s v="NON"/>
  </r>
  <r>
    <x v="1"/>
    <s v="C"/>
    <x v="2"/>
    <x v="56"/>
    <d v="2026-03-19T00:00:00"/>
    <m/>
    <m/>
    <m/>
    <m/>
    <m/>
    <m/>
    <s v="RQNBA"/>
    <n v="541470"/>
    <n v="1470"/>
    <s v="TMBGK6NW3T3090501"/>
    <s v="DUMOULIN MANDY"/>
    <s v="KAMIQ/YETI"/>
    <n v="30958.34"/>
    <n v="583.33000000000004"/>
    <n v="31541.670000000002"/>
    <n v="61"/>
    <n v="956.26"/>
    <n v="35"/>
    <m/>
    <n v="921.26"/>
    <n v="3.0317354788126308E-2"/>
    <n v="0"/>
    <n v="0"/>
    <m/>
    <m/>
    <n v="0.1"/>
    <n v="0.1"/>
    <n v="92.126000000000005"/>
    <m/>
    <n v="92.126000000000005"/>
    <s v="VWB"/>
    <n v="0"/>
    <m/>
    <n v="0"/>
    <n v="1"/>
    <m/>
    <m/>
    <n v="0"/>
    <s v="Valauto Roncq"/>
    <s v="SKODA"/>
    <m/>
    <s v="Valauto Roncq SEAT"/>
    <n v="956.26"/>
    <n v="3.0317354788126308E-2"/>
    <s v="NON"/>
  </r>
  <r>
    <x v="1"/>
    <s v="NP"/>
    <x v="2"/>
    <x v="81"/>
    <d v="2026-01-06T00:00:00"/>
    <m/>
    <m/>
    <m/>
    <s v="x"/>
    <m/>
    <n v="111"/>
    <s v="LTMEL"/>
    <n v="541476"/>
    <n v="1476"/>
    <s v="TMBJH7NY6TF083178"/>
    <s v="TEMSYS"/>
    <s v="ENYAQ"/>
    <n v="38041.660000000003"/>
    <n v="1908.33"/>
    <n v="39949.990000000005"/>
    <n v="52"/>
    <n v="2232.29"/>
    <n v="35"/>
    <m/>
    <n v="2197.29"/>
    <n v="5.5877110357224112E-2"/>
    <n v="0"/>
    <n v="0"/>
    <m/>
    <s v="ok vn payé / solde facture atelier 09/03"/>
    <m/>
    <n v="0"/>
    <n v="0"/>
    <m/>
    <n v="0"/>
    <s v=""/>
    <n v="0"/>
    <s v="0"/>
    <n v="1"/>
    <n v="1"/>
    <m/>
    <m/>
    <n v="1"/>
    <s v="Valauto Roncq"/>
    <s v="SKODA"/>
    <m/>
    <s v="Sociétés NORD"/>
    <n v="2232.29"/>
    <n v="5.5877110357224112E-2"/>
    <s v="NON"/>
  </r>
  <r>
    <x v="1"/>
    <s v="C"/>
    <x v="2"/>
    <x v="16"/>
    <d v="2026-02-10T00:00:00"/>
    <m/>
    <m/>
    <m/>
    <m/>
    <m/>
    <n v="0"/>
    <s v="RQTHC"/>
    <n v="541478"/>
    <n v="1478"/>
    <s v="TMBJW7PSXTT069266"/>
    <s v="IMMO FROM"/>
    <s v="KODIAQ"/>
    <n v="46000.01"/>
    <n v="2341.66"/>
    <n v="48341.67"/>
    <n v="12"/>
    <n v="1315.23"/>
    <n v="35"/>
    <m/>
    <n v="1280.23"/>
    <n v="2.720696244047837E-2"/>
    <n v="0"/>
    <n v="0"/>
    <m/>
    <m/>
    <n v="0.1"/>
    <n v="0.1"/>
    <n v="128.023"/>
    <m/>
    <n v="128.023"/>
    <s v="VWB"/>
    <n v="0"/>
    <m/>
    <n v="0"/>
    <n v="1"/>
    <m/>
    <m/>
    <n v="0"/>
    <s v="Valauto Roncq"/>
    <s v="SKODA"/>
    <m/>
    <s v="Valauto Roncq Skoda"/>
    <n v="1315.23"/>
    <n v="2.720696244047837E-2"/>
    <s v="NON"/>
  </r>
  <r>
    <x v="1"/>
    <s v="C"/>
    <x v="1"/>
    <x v="89"/>
    <d v="2026-06-17T00:00:00"/>
    <m/>
    <m/>
    <m/>
    <m/>
    <m/>
    <n v="0"/>
    <s v="VSGNI"/>
    <n v="541506"/>
    <n v="1506"/>
    <s v="VSSZZZKL9TR098162"/>
    <s v="ELEC CITY"/>
    <s v="CUPRA LEON"/>
    <n v="39621"/>
    <n v="1916.67"/>
    <n v="41537.67"/>
    <n v="17"/>
    <n v="935.83"/>
    <n v="22"/>
    <m/>
    <n v="913.83"/>
    <n v="2.2529670056120145E-2"/>
    <n v="0"/>
    <n v="0"/>
    <m/>
    <m/>
    <n v="0.1"/>
    <n v="0.1"/>
    <n v="91.38300000000001"/>
    <m/>
    <n v="91.38300000000001"/>
    <s v="VWB"/>
    <n v="0"/>
    <n v="20"/>
    <n v="1"/>
    <n v="1"/>
    <m/>
    <m/>
    <n v="1"/>
    <s v="Valauto Roncq"/>
    <s v="CUPRA"/>
    <m/>
    <s v="Sociétés NORD"/>
    <n v="935.83"/>
    <n v="2.2529670056120145E-2"/>
    <s v="NON"/>
  </r>
  <r>
    <x v="1"/>
    <s v="C"/>
    <x v="2"/>
    <x v="30"/>
    <d v="2026-05-06T00:00:00"/>
    <m/>
    <m/>
    <m/>
    <m/>
    <m/>
    <n v="0"/>
    <s v="RQTHC"/>
    <n v="541507"/>
    <n v="1507"/>
    <s v="TMBEH9NYXTF168652"/>
    <s v="L2F CONCEPT"/>
    <s v="ENYAQ"/>
    <n v="40441.660000000003"/>
    <n v="6966.66"/>
    <n v="47408.320000000007"/>
    <n v="27"/>
    <n v="1338.3"/>
    <n v="35.01"/>
    <m/>
    <n v="1303.29"/>
    <n v="2.8229222212472406E-2"/>
    <n v="0"/>
    <n v="0"/>
    <m/>
    <m/>
    <n v="0.1"/>
    <n v="0.1"/>
    <n v="130.32900000000001"/>
    <m/>
    <n v="130.32900000000001"/>
    <s v="VWB"/>
    <n v="0"/>
    <m/>
    <n v="0"/>
    <n v="1"/>
    <m/>
    <m/>
    <n v="0"/>
    <s v="Valauto Roncq"/>
    <s v="SKODA"/>
    <m/>
    <s v="Valauto Roncq Skoda"/>
    <n v="1338.3"/>
    <n v="2.8229222212472406E-2"/>
    <s v="NON"/>
  </r>
  <r>
    <x v="1"/>
    <s v="C"/>
    <x v="2"/>
    <x v="39"/>
    <d v="2026-01-17T00:00:00"/>
    <m/>
    <m/>
    <m/>
    <m/>
    <m/>
    <n v="0"/>
    <s v="RQTHC"/>
    <n v="541533"/>
    <n v="1533"/>
    <s v="TMBER6PJ3T4027316"/>
    <s v="DO NASCIMENTO JORGE"/>
    <s v="FABIA"/>
    <n v="23941.67"/>
    <n v="558.33000000000004"/>
    <n v="24500"/>
    <n v="111"/>
    <n v="1046.67"/>
    <n v="35"/>
    <m/>
    <n v="1011.6700000000001"/>
    <n v="4.2721224489795921E-2"/>
    <n v="0"/>
    <n v="-2550"/>
    <m/>
    <m/>
    <n v="0.13"/>
    <n v="0.13"/>
    <n v="131.51710000000003"/>
    <m/>
    <n v="131.51710000000003"/>
    <s v="VWB"/>
    <m/>
    <m/>
    <n v="0"/>
    <n v="1"/>
    <m/>
    <m/>
    <n v="0"/>
    <s v="Valauto Roncq"/>
    <s v="SKODA"/>
    <m/>
    <s v="Valauto Roncq Skoda"/>
    <n v="1046.67"/>
    <n v="4.2721224489795921E-2"/>
    <s v="NON"/>
  </r>
  <r>
    <x v="1"/>
    <s v="C"/>
    <x v="2"/>
    <x v="60"/>
    <d v="2026-02-25T00:00:00"/>
    <m/>
    <m/>
    <m/>
    <m/>
    <m/>
    <n v="0"/>
    <s v="LTMEL"/>
    <n v="541538"/>
    <n v="1538"/>
    <s v="TMBNH7NY9SF131675"/>
    <s v="CABRE"/>
    <s v="ELROQ"/>
    <n v="34875"/>
    <n v="1133.33"/>
    <n v="36008.33"/>
    <n v="181"/>
    <n v="755.18"/>
    <n v="35"/>
    <m/>
    <n v="720.18"/>
    <n v="2.0972369448958059E-2"/>
    <n v="0"/>
    <n v="-4501.05"/>
    <m/>
    <m/>
    <m/>
    <n v="0"/>
    <n v="0"/>
    <m/>
    <n v="0"/>
    <s v="VWB"/>
    <m/>
    <s v="0"/>
    <n v="1"/>
    <n v="1"/>
    <m/>
    <m/>
    <n v="1"/>
    <s v="Valauto Roncq"/>
    <s v="SKODA"/>
    <m/>
    <s v="Sociétés NORD"/>
    <n v="755.18"/>
    <n v="2.0972369448958059E-2"/>
    <s v="NON"/>
  </r>
  <r>
    <x v="1"/>
    <s v="C"/>
    <x v="1"/>
    <x v="15"/>
    <d v="2026-04-09T00:00:00"/>
    <m/>
    <m/>
    <m/>
    <m/>
    <m/>
    <n v="0"/>
    <s v="VSGNI"/>
    <n v="541540"/>
    <n v="1540"/>
    <s v="VSSZZZKM8TR057630"/>
    <s v="GOLDIN THEOPHILE"/>
    <s v="FORMENTOR"/>
    <n v="47983.5"/>
    <n v="800"/>
    <n v="48783.5"/>
    <n v="36"/>
    <n v="1485.51"/>
    <n v="22"/>
    <m/>
    <n v="1463.51"/>
    <n v="3.0451074646140601E-2"/>
    <n v="0"/>
    <n v="0"/>
    <m/>
    <m/>
    <n v="0.1"/>
    <n v="0.1"/>
    <n v="146.351"/>
    <m/>
    <n v="146.351"/>
    <s v="VWB"/>
    <n v="0"/>
    <n v="20"/>
    <n v="1"/>
    <n v="1"/>
    <m/>
    <m/>
    <n v="1"/>
    <s v="Valauto Roncq"/>
    <s v="CUPRA"/>
    <m/>
    <s v="Sociétés NORD"/>
    <n v="1485.51"/>
    <n v="3.0451074646140601E-2"/>
    <s v="NON"/>
  </r>
  <r>
    <x v="1"/>
    <s v="C"/>
    <x v="1"/>
    <x v="40"/>
    <d v="2026-01-05T00:00:00"/>
    <m/>
    <m/>
    <m/>
    <m/>
    <m/>
    <n v="0"/>
    <s v="RQNBA"/>
    <n v="541554"/>
    <n v="1554"/>
    <s v="VSSZZZKP7T1002692"/>
    <s v="GERARD NOE "/>
    <s v="TERRAMAR"/>
    <n v="45704.33"/>
    <n v="5179.18"/>
    <n v="50883.51"/>
    <n v="70"/>
    <n v="1523.51"/>
    <n v="22"/>
    <m/>
    <n v="1501.51"/>
    <n v="2.9941134170972088E-2"/>
    <n v="0"/>
    <n v="0"/>
    <m/>
    <m/>
    <n v="0.1"/>
    <n v="0.1"/>
    <n v="150.15100000000001"/>
    <m/>
    <n v="150.15100000000001"/>
    <s v="VWB"/>
    <m/>
    <m/>
    <n v="0"/>
    <n v="1"/>
    <m/>
    <m/>
    <n v="0"/>
    <s v="Valauto Roncq"/>
    <s v="CUPRA"/>
    <m/>
    <s v="Valauto Roncq SEAT"/>
    <n v="1523.51"/>
    <n v="2.9941134170972088E-2"/>
    <s v="NON"/>
  </r>
  <r>
    <x v="1"/>
    <s v="C"/>
    <x v="6"/>
    <x v="63"/>
    <d v="2026-04-17T00:00:00"/>
    <m/>
    <m/>
    <m/>
    <m/>
    <m/>
    <n v="0"/>
    <s v="RQNBA"/>
    <n v="541811"/>
    <n v="1811"/>
    <s v="VSSZZZKJ1TR612102"/>
    <s v="CABANELLAS MICHEL"/>
    <s v="IBIZA"/>
    <n v="22663.33"/>
    <n v="928.34"/>
    <n v="23591.670000000002"/>
    <n v="2"/>
    <n v="859.26"/>
    <n v="36"/>
    <m/>
    <n v="823.26"/>
    <n v="3.6422177828021499E-2"/>
    <n v="0"/>
    <n v="-2725"/>
    <m/>
    <m/>
    <n v="0.1"/>
    <n v="0.1"/>
    <n v="82.326000000000008"/>
    <m/>
    <n v="82.326000000000008"/>
    <s v="VWB"/>
    <m/>
    <m/>
    <n v="0"/>
    <n v="1"/>
    <m/>
    <m/>
    <n v="0"/>
    <s v="Valauto Roncq"/>
    <s v="SEAT"/>
    <m/>
    <s v="Valauto Roncq SEAT"/>
    <n v="859.26"/>
    <n v="3.6422177828021499E-2"/>
    <s v="NON"/>
  </r>
  <r>
    <x v="1"/>
    <s v="C"/>
    <x v="2"/>
    <x v="15"/>
    <d v="2026-04-07T00:00:00"/>
    <m/>
    <m/>
    <m/>
    <m/>
    <m/>
    <n v="0"/>
    <s v="RQTHC"/>
    <n v="541911"/>
    <n v="1911"/>
    <s v="TMBJB7PS8TT506774"/>
    <s v="LOYER FREDERIC"/>
    <s v="KODIAQ"/>
    <n v="41833.33"/>
    <n v="1466.66"/>
    <n v="43299.990000000005"/>
    <n v="6"/>
    <n v="821.03"/>
    <n v="35.01"/>
    <m/>
    <n v="786.02"/>
    <n v="1.8961436249754327E-2"/>
    <n v="0"/>
    <n v="0"/>
    <m/>
    <m/>
    <n v="0.1"/>
    <n v="0.1"/>
    <n v="78.602000000000004"/>
    <m/>
    <n v="78.602000000000004"/>
    <s v=""/>
    <m/>
    <m/>
    <n v="0"/>
    <n v="1"/>
    <m/>
    <m/>
    <n v="0"/>
    <s v="Valauto Roncq"/>
    <s v="SKODA"/>
    <m/>
    <s v="Valauto Roncq Skoda"/>
    <n v="821.03"/>
    <n v="1.8961436249754327E-2"/>
    <s v="NON"/>
  </r>
  <r>
    <x v="1"/>
    <s v="C"/>
    <x v="6"/>
    <x v="54"/>
    <d v="2026-02-20T00:00:00"/>
    <m/>
    <m/>
    <m/>
    <m/>
    <m/>
    <n v="0"/>
    <s v="LTMEL"/>
    <n v="542105"/>
    <n v="2105"/>
    <s v="VSSZZZKLXTR063260"/>
    <s v="LYS AUTO 59"/>
    <s v="LEON"/>
    <n v="24796"/>
    <n v="575"/>
    <n v="25371"/>
    <n v="17"/>
    <n v="759.8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s v="SEAT"/>
    <m/>
    <s v="Sociétés NORD"/>
    <n v="759.8"/>
    <n v="2.9947577943321112E-2"/>
    <s v="NON"/>
  </r>
  <r>
    <x v="1"/>
    <s v="C"/>
    <x v="1"/>
    <x v="52"/>
    <d v="2026-06-01T00:00:00"/>
    <m/>
    <m/>
    <m/>
    <m/>
    <m/>
    <n v="0"/>
    <s v="RQNBA"/>
    <n v="542109"/>
    <n v="2109"/>
    <s v="VSSZZZKM8TR081054"/>
    <s v="DTF4I"/>
    <s v="FORMENTOR"/>
    <n v="48254.33"/>
    <n v="4445.8500000000004"/>
    <n v="52700.18"/>
    <n v="20"/>
    <n v="1578.02"/>
    <n v="22"/>
    <m/>
    <n v="1556.02"/>
    <n v="2.9943351237130499E-2"/>
    <n v="0"/>
    <n v="0"/>
    <m/>
    <m/>
    <n v="0.1"/>
    <n v="0.1"/>
    <n v="155.602"/>
    <m/>
    <n v="155.602"/>
    <s v="VWB"/>
    <m/>
    <m/>
    <n v="0"/>
    <n v="1"/>
    <m/>
    <m/>
    <n v="0"/>
    <s v="Valauto Roncq"/>
    <s v="CUPRA"/>
    <m/>
    <s v="Valauto Roncq SEAT"/>
    <n v="1578.02"/>
    <n v="2.9943351237130499E-2"/>
    <s v="NON"/>
  </r>
  <r>
    <x v="1"/>
    <s v="C"/>
    <x v="1"/>
    <x v="11"/>
    <d v="2026-05-30T00:00:00"/>
    <m/>
    <m/>
    <m/>
    <m/>
    <m/>
    <n v="0"/>
    <s v="RQNBA"/>
    <n v="542110"/>
    <n v="2110"/>
    <s v="VSSZZZKR3SA021515"/>
    <s v="HENNION STEVE"/>
    <s v="TAVASCAN"/>
    <n v="38154.33"/>
    <n v="1756.67"/>
    <n v="39911"/>
    <n v="101"/>
    <n v="2038.09"/>
    <n v="22"/>
    <m/>
    <n v="2016.09"/>
    <n v="5.1065871564230411E-2"/>
    <n v="-6822.32"/>
    <n v="0"/>
    <m/>
    <m/>
    <n v="0.13"/>
    <n v="0.13"/>
    <n v="262.0917"/>
    <m/>
    <n v="262.0917"/>
    <s v="VWB"/>
    <m/>
    <m/>
    <n v="0"/>
    <n v="1"/>
    <m/>
    <m/>
    <n v="0"/>
    <s v="Valauto Roncq"/>
    <s v="CUPRA"/>
    <m/>
    <s v="Valauto Roncq SEAT"/>
    <n v="2038.09"/>
    <n v="5.1065871564230411E-2"/>
    <s v="NON"/>
  </r>
  <r>
    <x v="7"/>
    <s v="NP"/>
    <x v="0"/>
    <x v="97"/>
    <d v="2026-02-03T00:00:00"/>
    <m/>
    <m/>
    <m/>
    <s v="x"/>
    <m/>
    <n v="503005.87"/>
    <s v="LTMEL"/>
    <n v="543172"/>
    <n v="3172"/>
    <s v="WVWZZZCD2TW006884"/>
    <s v="DLM - CPTE"/>
    <s v="GOLF"/>
    <n v="30333.33"/>
    <n v="666.67"/>
    <n v="31000"/>
    <n v="41"/>
    <n v="715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s v="VOLKSWAGEN"/>
    <m/>
    <s v="Sociétés NORD"/>
    <n v="715"/>
    <n v="2.3064516129032257E-2"/>
    <s v="NON"/>
  </r>
  <r>
    <x v="7"/>
    <s v="C"/>
    <x v="2"/>
    <x v="83"/>
    <d v="2026-03-23T00:00:00"/>
    <m/>
    <m/>
    <m/>
    <m/>
    <m/>
    <n v="0"/>
    <s v="LESQU"/>
    <n v="543230"/>
    <n v="3230"/>
    <s v="TMBGP6NW8T3021224"/>
    <s v="VASSEUR NATACHA"/>
    <s v="KAMIQ/YETI"/>
    <n v="23191.67"/>
    <n v="2416.67"/>
    <n v="25608.339999999997"/>
    <n v="203"/>
    <n v="261.85000000000002"/>
    <n v="35.01"/>
    <m/>
    <n v="226.84000000000003"/>
    <n v="1.0225184451627871E-2"/>
    <n v="0"/>
    <n v="-3916"/>
    <m/>
    <m/>
    <n v="0.13"/>
    <n v="0.13"/>
    <n v="29.489200000000004"/>
    <m/>
    <n v="29.489200000000004"/>
    <s v="VWB"/>
    <m/>
    <m/>
    <n v="0"/>
    <n v="1"/>
    <m/>
    <m/>
    <n v="0"/>
    <s v="Valauto Lambersart VW"/>
    <s v="SKODA"/>
    <m/>
    <s v="Valauto Lambersart SKODA"/>
    <n v="261.85000000000002"/>
    <n v="1.0225184451627871E-2"/>
    <s v="NON"/>
  </r>
  <r>
    <x v="4"/>
    <s v="C"/>
    <x v="1"/>
    <x v="3"/>
    <d v="2026-06-24T00:00:00"/>
    <m/>
    <m/>
    <m/>
    <m/>
    <m/>
    <m/>
    <s v="ARNLE"/>
    <n v="543465"/>
    <n v="65"/>
    <s v="VSSZZZK14TP002173"/>
    <s v="FLEURY WILFRID"/>
    <s v="Cupra el-Born"/>
    <n v="30359.67"/>
    <n v="583.33000000000004"/>
    <n v="30943"/>
    <n v="12"/>
    <n v="1394.49"/>
    <n v="27"/>
    <m/>
    <n v="1367.49"/>
    <n v="4.5066412435768997E-2"/>
    <n v="0"/>
    <n v="-2917"/>
    <m/>
    <m/>
    <n v="0.1"/>
    <n v="0.1"/>
    <n v="136.749"/>
    <m/>
    <n v="136.749"/>
    <s v="VWB"/>
    <m/>
    <n v="50"/>
    <n v="1"/>
    <n v="1"/>
    <m/>
    <m/>
    <n v="1"/>
    <s v="Valauto Arras"/>
    <s v="CUPRA"/>
    <m/>
    <s v="Valauto Arras"/>
    <n v="1394.49"/>
    <n v="4.5066412435768997E-2"/>
    <s v="NON"/>
  </r>
  <r>
    <x v="7"/>
    <s v="NP"/>
    <x v="2"/>
    <x v="25"/>
    <d v="2026-01-07T00:00:00"/>
    <m/>
    <m/>
    <m/>
    <s v="x"/>
    <m/>
    <n v="480"/>
    <s v="VANBU"/>
    <n v="544100"/>
    <n v="4100"/>
    <s v="TMBJJ8NX2TY054184"/>
    <s v="ROTHO BLAAS FRANCE"/>
    <s v="OCTAVIA"/>
    <n v="31700"/>
    <n v="1458.34"/>
    <n v="33158.339999999997"/>
    <n v="25"/>
    <n v="530.58000000000004"/>
    <n v="35.01"/>
    <m/>
    <n v="495.57000000000005"/>
    <n v="1.6001404171620173E-2"/>
    <n v="0"/>
    <n v="-331.58"/>
    <m/>
    <s v="solde client diff rgt VN 120€ par VN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s v="SKODA"/>
    <m/>
    <s v="Valauto Hainaut VW"/>
    <n v="530.58000000000004"/>
    <n v="1.6001404171620173E-2"/>
    <s v="NON"/>
  </r>
  <r>
    <x v="7"/>
    <s v="NP"/>
    <x v="2"/>
    <x v="80"/>
    <d v="2026-02-01T00:00:00"/>
    <m/>
    <m/>
    <m/>
    <s v="x"/>
    <m/>
    <n v="-480"/>
    <s v="VANBU"/>
    <n v="544105"/>
    <n v="4105"/>
    <s v="TMBJJ8NX1TY055620"/>
    <s v="ROTHO BLAAS FRANCE"/>
    <s v="OCTAVIA"/>
    <n v="31700"/>
    <n v="1458.34"/>
    <n v="33158.339999999997"/>
    <n v="26"/>
    <n v="471.78999999999996"/>
    <n v="35.01"/>
    <m/>
    <n v="436.78"/>
    <n v="1.4228396234552153E-2"/>
    <n v="0"/>
    <n v="-331.58"/>
    <m/>
    <s v="solde client diff rgt VN 120€ par VN"/>
    <n v="7.0000000000000007E-2"/>
    <n v="7.0000000000000007E-2"/>
    <n v="30.5746"/>
    <m/>
    <n v="30.5746"/>
    <s v=""/>
    <n v="0"/>
    <n v="20"/>
    <n v="1"/>
    <n v="1"/>
    <m/>
    <m/>
    <n v="1"/>
    <s v="Valauto Lambersart VW"/>
    <s v="SKODA"/>
    <m/>
    <s v="Valauto Hainaut VW"/>
    <n v="471.78999999999996"/>
    <n v="1.4228396234552153E-2"/>
    <s v="NON"/>
  </r>
  <r>
    <x v="7"/>
    <s v="C"/>
    <x v="2"/>
    <x v="48"/>
    <d v="2026-05-22T00:00:00"/>
    <m/>
    <m/>
    <m/>
    <m/>
    <m/>
    <n v="0"/>
    <s v="VSGNI"/>
    <n v="544108"/>
    <n v="4108"/>
    <s v="TMBGR6NW0V3007847"/>
    <s v="APPART'HOTEL BUISSES"/>
    <s v="KAMIQ/YETI"/>
    <n v="29041.67"/>
    <n v="583.33000000000004"/>
    <n v="29625"/>
    <n v="33"/>
    <n v="923.76"/>
    <n v="35.01"/>
    <m/>
    <n v="888.75"/>
    <n v="3.1181772151898733E-2"/>
    <n v="0"/>
    <n v="0"/>
    <m/>
    <m/>
    <n v="0.1"/>
    <n v="0.1"/>
    <n v="88.875"/>
    <m/>
    <n v="88.875"/>
    <s v="VWB"/>
    <n v="0"/>
    <n v="20"/>
    <n v="1"/>
    <n v="1"/>
    <m/>
    <m/>
    <n v="1"/>
    <s v="Valauto Lambersart VW"/>
    <s v="SKODA"/>
    <m/>
    <s v="Sociétés NORD"/>
    <n v="923.76"/>
    <n v="3.1181772151898733E-2"/>
    <s v="NON"/>
  </r>
  <r>
    <x v="7"/>
    <s v="NP"/>
    <x v="2"/>
    <x v="1"/>
    <d v="2026-02-03T00:00:00"/>
    <m/>
    <m/>
    <m/>
    <s v="x"/>
    <m/>
    <n v="-27454.15"/>
    <s v="LTMEL"/>
    <n v="544109"/>
    <n v="4109"/>
    <s v="TMBJH9NY5TF118353"/>
    <s v="ARVAL SERVICE LEASE"/>
    <s v="ENYAQ"/>
    <n v="38041.33"/>
    <n v="3833.33"/>
    <n v="41874.660000000003"/>
    <n v="9"/>
    <n v="2338.1799999999998"/>
    <n v="35.33"/>
    <m/>
    <n v="2302.85"/>
    <n v="5.5837587696234418E-2"/>
    <n v="0"/>
    <n v="0"/>
    <m/>
    <s v="solde client / ok vn payé"/>
    <m/>
    <n v="0"/>
    <n v="0"/>
    <m/>
    <n v="0"/>
    <s v=""/>
    <n v="0"/>
    <s v="0"/>
    <n v="1"/>
    <n v="1"/>
    <m/>
    <m/>
    <n v="1"/>
    <s v="Valauto Lambersart VW"/>
    <s v="SKODA"/>
    <m/>
    <s v="Sociétés NORD"/>
    <n v="2338.1799999999998"/>
    <n v="5.5837587696234418E-2"/>
    <s v="NON"/>
  </r>
  <r>
    <x v="7"/>
    <s v="C"/>
    <x v="2"/>
    <x v="39"/>
    <d v="2026-01-16T00:00:00"/>
    <m/>
    <m/>
    <m/>
    <m/>
    <m/>
    <m/>
    <s v="LTMEL"/>
    <n v="544114"/>
    <n v="4114"/>
    <s v="TMBJR8NX5TY051174"/>
    <s v="VDL BUS &amp; COACH FRANCE"/>
    <s v="OCTAVIA"/>
    <n v="30091"/>
    <n v="1708.33"/>
    <n v="31799.33"/>
    <n v="40"/>
    <n v="984.3"/>
    <n v="35.67"/>
    <m/>
    <n v="948.63"/>
    <n v="3.0953482353244546E-2"/>
    <n v="0"/>
    <n v="-318"/>
    <m/>
    <m/>
    <m/>
    <n v="0"/>
    <n v="0"/>
    <m/>
    <n v="0"/>
    <s v="VWB"/>
    <n v="0"/>
    <s v="0"/>
    <n v="1"/>
    <n v="1"/>
    <m/>
    <m/>
    <n v="1"/>
    <s v="Valauto Lambersart VW"/>
    <s v="SKODA"/>
    <m/>
    <s v="Sociétés NORD"/>
    <n v="984.3"/>
    <n v="3.0953482353244546E-2"/>
    <s v="NON"/>
  </r>
  <r>
    <x v="7"/>
    <s v="C"/>
    <x v="2"/>
    <x v="80"/>
    <d v="2026-01-15T00:00:00"/>
    <m/>
    <m/>
    <m/>
    <m/>
    <m/>
    <n v="0"/>
    <s v="LTMEL"/>
    <n v="544190"/>
    <n v="4190"/>
    <s v="TMBJH7NY1TF106561"/>
    <s v="WAKERS"/>
    <s v="ENYAQ"/>
    <n v="38041.660000000003"/>
    <n v="2508.33"/>
    <n v="40549.990000000005"/>
    <n v="18"/>
    <n v="1657"/>
    <n v="35"/>
    <m/>
    <n v="1622"/>
    <n v="4.08631420131053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1657"/>
    <n v="4.08631420131053E-2"/>
    <s v="NON"/>
  </r>
  <r>
    <x v="7"/>
    <s v="C"/>
    <x v="2"/>
    <x v="42"/>
    <d v="2026-02-10T00:00:00"/>
    <m/>
    <m/>
    <m/>
    <m/>
    <m/>
    <n v="0"/>
    <s v="CAMLA"/>
    <n v="544317"/>
    <n v="4317"/>
    <s v="TMBNH9NYXSF110474"/>
    <s v="SAUVAGE LAURENCE"/>
    <s v="ELROQ"/>
    <n v="38000"/>
    <n v="1041.6600000000001"/>
    <n v="39041.660000000003"/>
    <n v="171"/>
    <n v="976.24"/>
    <n v="35"/>
    <m/>
    <n v="941.24"/>
    <n v="2.5005084312501053E-2"/>
    <n v="-4828.12"/>
    <n v="0"/>
    <m/>
    <m/>
    <n v="0.1"/>
    <n v="0.13"/>
    <n v="94.124000000000009"/>
    <m/>
    <n v="94.124000000000009"/>
    <s v="VWB"/>
    <m/>
    <s v="0"/>
    <n v="1"/>
    <n v="1"/>
    <m/>
    <m/>
    <n v="1"/>
    <s v="Valauto Lambersart VW"/>
    <s v="SKODA"/>
    <m/>
    <s v="Valauto Cambrai"/>
    <n v="976.24"/>
    <n v="2.5005084312501053E-2"/>
    <s v="NON"/>
  </r>
  <r>
    <x v="7"/>
    <s v="C"/>
    <x v="2"/>
    <x v="58"/>
    <d v="2026-02-19T00:00:00"/>
    <m/>
    <m/>
    <m/>
    <m/>
    <m/>
    <n v="0"/>
    <s v="VSGNI"/>
    <n v="544326"/>
    <n v="4326"/>
    <s v="TMBJW7PS9TT064320"/>
    <s v="DELOBEL ANTOINE"/>
    <s v="KODIAQ"/>
    <n v="46000"/>
    <n v="1900"/>
    <n v="47900"/>
    <n v="32"/>
    <n v="1951.01"/>
    <n v="35"/>
    <m/>
    <n v="1916.01"/>
    <n v="4.0730897703549061E-2"/>
    <n v="0"/>
    <n v="0"/>
    <m/>
    <m/>
    <n v="0.1"/>
    <n v="0.1"/>
    <n v="191.601"/>
    <m/>
    <n v="191.601"/>
    <s v="VWB"/>
    <n v="0"/>
    <n v="20"/>
    <n v="1"/>
    <n v="1"/>
    <m/>
    <m/>
    <n v="1"/>
    <s v="Valauto Lambersart VW"/>
    <s v="SKODA"/>
    <m/>
    <s v="Sociétés NORD"/>
    <n v="1951.01"/>
    <n v="4.0730897703549061E-2"/>
    <s v="NON"/>
  </r>
  <r>
    <x v="7"/>
    <s v="C"/>
    <x v="2"/>
    <x v="123"/>
    <d v="2026-03-04T00:00:00"/>
    <m/>
    <m/>
    <m/>
    <m/>
    <m/>
    <n v="0"/>
    <s v="LTMEL"/>
    <n v="544329"/>
    <n v="4329"/>
    <s v="TMBJR7NU8T5052983"/>
    <s v="KAPPA DATA FRANCE"/>
    <s v="KAROQ"/>
    <n v="36458.339999999997"/>
    <n v="250"/>
    <n v="36708.339999999997"/>
    <n v="45"/>
    <n v="769.16"/>
    <n v="35"/>
    <m/>
    <n v="734.16"/>
    <n v="2.095327655786124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769.16"/>
    <n v="2.095327655786124E-2"/>
    <s v="NON"/>
  </r>
  <r>
    <x v="7"/>
    <s v="C"/>
    <x v="2"/>
    <x v="75"/>
    <d v="2026-04-09T00:00:00"/>
    <m/>
    <m/>
    <m/>
    <m/>
    <m/>
    <n v="0"/>
    <s v="LESQU"/>
    <n v="544339"/>
    <n v="4339"/>
    <s v="TMBJH7NY5TF165323"/>
    <s v="LEMANSKI CLAIRE"/>
    <s v="ENYAQ"/>
    <n v="38150"/>
    <n v="3091.67"/>
    <n v="41241.67"/>
    <n v="6"/>
    <n v="1687.92"/>
    <n v="35"/>
    <m/>
    <n v="1652.92"/>
    <n v="4.0927537609413006E-2"/>
    <n v="0"/>
    <n v="-3941"/>
    <m/>
    <m/>
    <n v="0.1"/>
    <n v="0.1"/>
    <n v="165.29200000000003"/>
    <m/>
    <n v="165.29200000000003"/>
    <s v="VWB"/>
    <m/>
    <n v="50"/>
    <n v="1"/>
    <n v="1"/>
    <m/>
    <m/>
    <n v="1"/>
    <s v="Valauto Lambersart VW"/>
    <s v="SKODA"/>
    <m/>
    <s v="Valauto Lambersart SKODA"/>
    <n v="1687.92"/>
    <n v="4.0927537609413006E-2"/>
    <s v="NON"/>
  </r>
  <r>
    <x v="7"/>
    <s v="C"/>
    <x v="2"/>
    <x v="116"/>
    <d v="2026-06-09T00:00:00"/>
    <m/>
    <m/>
    <m/>
    <m/>
    <m/>
    <n v="0"/>
    <s v="VSGNI"/>
    <n v="544343"/>
    <n v="4343"/>
    <s v="TMBER6NW6V3022487"/>
    <s v="MAISONNAVE LOUIS"/>
    <s v="SCALA/ROOMSTER"/>
    <n v="30750"/>
    <n v="583.33000000000004"/>
    <n v="31333.33"/>
    <n v="18"/>
    <n v="661.68"/>
    <n v="35.01"/>
    <m/>
    <n v="626.66999999999996"/>
    <n v="2.1117449055047768E-2"/>
    <n v="0"/>
    <n v="0"/>
    <m/>
    <m/>
    <n v="0.1"/>
    <n v="0.1"/>
    <n v="62.667000000000002"/>
    <m/>
    <n v="62.667000000000002"/>
    <s v="VWB"/>
    <n v="0"/>
    <n v="20"/>
    <n v="1"/>
    <n v="1"/>
    <m/>
    <m/>
    <n v="1"/>
    <s v="Valauto Lambersart VW"/>
    <s v="SKODA"/>
    <m/>
    <s v="Sociétés NORD"/>
    <n v="661.68"/>
    <n v="2.1117449055047768E-2"/>
    <s v="NON"/>
  </r>
  <r>
    <x v="7"/>
    <s v="C"/>
    <x v="2"/>
    <x v="27"/>
    <d v="2026-02-20T00:00:00"/>
    <m/>
    <m/>
    <m/>
    <m/>
    <m/>
    <n v="0"/>
    <s v="VSRPO"/>
    <n v="544354"/>
    <n v="4354"/>
    <s v="TMBGK6NWXT3085344"/>
    <s v="CRASQUIN CHARLES"/>
    <s v="KAMIQ/YETI"/>
    <n v="30958.34"/>
    <n v="958.33"/>
    <n v="31916.670000000002"/>
    <n v="15"/>
    <n v="673.34"/>
    <n v="35"/>
    <m/>
    <n v="638.34"/>
    <n v="2.1096812418087477E-2"/>
    <n v="0"/>
    <n v="0"/>
    <m/>
    <m/>
    <n v="0.1"/>
    <n v="0.1"/>
    <n v="63.834000000000003"/>
    <m/>
    <n v="63.834000000000003"/>
    <s v="VWB"/>
    <n v="0"/>
    <n v="20"/>
    <n v="1"/>
    <n v="1"/>
    <m/>
    <m/>
    <n v="1"/>
    <s v="Valauto Lambersart VW"/>
    <s v="SKODA"/>
    <m/>
    <s v="Sociétés NORD"/>
    <n v="673.34"/>
    <n v="2.1096812418087477E-2"/>
    <s v="NON"/>
  </r>
  <r>
    <x v="7"/>
    <s v="C"/>
    <x v="2"/>
    <x v="11"/>
    <d v="2026-06-05T00:00:00"/>
    <m/>
    <m/>
    <m/>
    <m/>
    <m/>
    <m/>
    <s v="LESQU"/>
    <n v="544357"/>
    <n v="4357"/>
    <s v="TMBER6NW3T3104559"/>
    <s v="RAYNEAU MORGANE"/>
    <s v="SCALA/ROOMSTER"/>
    <n v="30750"/>
    <n v="583.33000000000004"/>
    <n v="31333.33"/>
    <n v="85"/>
    <n v="787.01"/>
    <n v="35.01"/>
    <m/>
    <n v="752"/>
    <n v="2.511734309758969E-2"/>
    <n v="0"/>
    <n v="0"/>
    <m/>
    <m/>
    <n v="0.1"/>
    <n v="0.1"/>
    <n v="75.2"/>
    <m/>
    <n v="75.2"/>
    <s v="VWB"/>
    <n v="0"/>
    <m/>
    <n v="0"/>
    <n v="1"/>
    <m/>
    <m/>
    <n v="0"/>
    <s v="Valauto Lambersart VW"/>
    <s v="SKODA"/>
    <m/>
    <s v="Valauto Lambersart SKODA"/>
    <n v="787.01"/>
    <n v="2.511734309758969E-2"/>
    <s v="NON"/>
  </r>
  <r>
    <x v="7"/>
    <s v="C"/>
    <x v="2"/>
    <x v="53"/>
    <d v="2026-02-04T00:00:00"/>
    <m/>
    <m/>
    <m/>
    <m/>
    <m/>
    <n v="0"/>
    <s v="LESQU"/>
    <n v="544365"/>
    <n v="4365"/>
    <s v="TMBGP6NW5T3061423"/>
    <s v="DEUDON GUY"/>
    <s v="KAMIQ/YETI"/>
    <n v="23191.67"/>
    <n v="833.33"/>
    <n v="24025"/>
    <n v="81"/>
    <n v="719.85"/>
    <n v="35.01"/>
    <m/>
    <n v="684.84"/>
    <n v="2.9962539021852239E-2"/>
    <n v="0"/>
    <n v="-4166"/>
    <m/>
    <m/>
    <n v="0.13"/>
    <n v="0.13"/>
    <n v="89.029200000000003"/>
    <m/>
    <n v="89.029200000000003"/>
    <s v="VWB"/>
    <m/>
    <n v="50"/>
    <n v="1"/>
    <n v="1"/>
    <m/>
    <m/>
    <n v="1"/>
    <s v="Valauto Lambersart VW"/>
    <s v="SKODA"/>
    <m/>
    <s v="Valauto Lambersart SKODA"/>
    <n v="719.85"/>
    <n v="2.9962539021852239E-2"/>
    <s v="NON"/>
  </r>
  <r>
    <x v="7"/>
    <s v="C"/>
    <x v="2"/>
    <x v="94"/>
    <d v="2026-01-24T00:00:00"/>
    <m/>
    <m/>
    <m/>
    <m/>
    <m/>
    <n v="0"/>
    <s v="LESQU"/>
    <n v="544369"/>
    <n v="4369"/>
    <s v="TMBER6PJ6T4050153"/>
    <s v="GRUMETZ GAUTHIER"/>
    <s v="FABIA"/>
    <n v="21250"/>
    <n v="2083.33"/>
    <n v="23333.33"/>
    <n v="49"/>
    <n v="751.66"/>
    <n v="35"/>
    <m/>
    <n v="716.66"/>
    <n v="3.2214004602000655E-2"/>
    <n v="0"/>
    <n v="-2800"/>
    <m/>
    <m/>
    <n v="0.13"/>
    <n v="0.13"/>
    <n v="93.165800000000004"/>
    <m/>
    <n v="93.165800000000004"/>
    <s v="VWB"/>
    <m/>
    <n v="50"/>
    <n v="1"/>
    <n v="1"/>
    <m/>
    <m/>
    <n v="1"/>
    <s v="Valauto Lambersart VW"/>
    <s v="SKODA"/>
    <m/>
    <s v="Valauto Lambersart SKODA"/>
    <n v="751.66"/>
    <n v="3.2214004602000655E-2"/>
    <s v="NON"/>
  </r>
  <r>
    <x v="7"/>
    <s v="C"/>
    <x v="2"/>
    <x v="96"/>
    <d v="2026-01-27T00:00:00"/>
    <m/>
    <m/>
    <m/>
    <m/>
    <m/>
    <m/>
    <s v="LTHVI"/>
    <n v="544378"/>
    <n v="4378"/>
    <s v="TMBNC7NY5TF107096"/>
    <s v="RIBEIRO ALEXANDRE"/>
    <s v="ELROQ"/>
    <n v="30283.33"/>
    <n v="1041.6600000000001"/>
    <n v="31324.99"/>
    <n v="32"/>
    <n v="1292.4100000000001"/>
    <n v="35"/>
    <m/>
    <n v="1257.4100000000001"/>
    <n v="4.1258113729645246E-2"/>
    <n v="0"/>
    <n v="-3749"/>
    <m/>
    <m/>
    <n v="7.0000000000000007E-2"/>
    <n v="7.0000000000000007E-2"/>
    <n v="88.01870000000001"/>
    <m/>
    <n v="88.01870000000001"/>
    <s v="VWB"/>
    <m/>
    <n v="50"/>
    <n v="1"/>
    <n v="1"/>
    <m/>
    <m/>
    <n v="1"/>
    <s v="Valauto Lambersart VW"/>
    <s v="SKODA"/>
    <m/>
    <s v="Valauto Lambersart SKODA"/>
    <n v="1292.4100000000001"/>
    <n v="4.1258113729645246E-2"/>
    <s v="NON"/>
  </r>
  <r>
    <x v="7"/>
    <s v="C"/>
    <x v="2"/>
    <x v="94"/>
    <d v="2026-01-23T00:00:00"/>
    <m/>
    <m/>
    <m/>
    <m/>
    <m/>
    <n v="0"/>
    <s v="LESQU"/>
    <n v="544382"/>
    <n v="4382"/>
    <s v="TMBNC7NY6TF114008"/>
    <s v="LIBBRECHT KEVIN"/>
    <s v="ELROQ"/>
    <n v="30283.33"/>
    <n v="1158.33"/>
    <n v="31441.660000000003"/>
    <n v="7"/>
    <n v="1290.54"/>
    <n v="35"/>
    <m/>
    <n v="1255.54"/>
    <n v="4.1045542760782983E-2"/>
    <n v="0"/>
    <n v="-3749"/>
    <m/>
    <m/>
    <n v="7.0000000000000007E-2"/>
    <n v="7.0000000000000007E-2"/>
    <n v="87.887800000000013"/>
    <m/>
    <n v="87.887800000000013"/>
    <s v="VWB"/>
    <m/>
    <m/>
    <n v="0"/>
    <n v="1"/>
    <m/>
    <m/>
    <n v="0"/>
    <s v="Valauto Lambersart VW"/>
    <s v="SKODA"/>
    <m/>
    <s v="Valauto Lambersart SKODA"/>
    <n v="1290.54"/>
    <n v="4.1045542760782983E-2"/>
    <s v="NON"/>
  </r>
  <r>
    <x v="7"/>
    <s v="C"/>
    <x v="2"/>
    <x v="80"/>
    <d v="2026-01-15T00:00:00"/>
    <m/>
    <m/>
    <m/>
    <m/>
    <m/>
    <n v="0"/>
    <s v="LTHVI"/>
    <n v="544383"/>
    <n v="4383"/>
    <s v="TMBNC7NY9TF109370"/>
    <s v="AZOUANI FERHAT"/>
    <s v="ELROQ"/>
    <n v="30283.33"/>
    <n v="1199.99"/>
    <n v="31483.320000000003"/>
    <n v="18"/>
    <n v="1292.4100000000001"/>
    <n v="35"/>
    <n v="-416"/>
    <n v="841.41000000000008"/>
    <n v="2.7837280185190126E-2"/>
    <n v="0"/>
    <n v="-3333"/>
    <m/>
    <m/>
    <n v="7.0000000000000007E-2"/>
    <n v="7.0000000000000007E-2"/>
    <n v="58.898700000000012"/>
    <m/>
    <n v="58.898700000000012"/>
    <s v="VWB"/>
    <m/>
    <m/>
    <n v="0"/>
    <n v="1"/>
    <m/>
    <m/>
    <n v="0"/>
    <s v="Valauto Lambersart VW"/>
    <s v="SKODA"/>
    <m/>
    <s v="Valauto Lambersart SKODA"/>
    <n v="1292.4100000000001"/>
    <n v="4.1050626172843267E-2"/>
    <s v="NON"/>
  </r>
  <r>
    <x v="7"/>
    <s v="C"/>
    <x v="2"/>
    <x v="26"/>
    <d v="2026-02-13T00:00:00"/>
    <m/>
    <m/>
    <m/>
    <m/>
    <m/>
    <n v="0"/>
    <s v="LTHVI"/>
    <n v="544385"/>
    <n v="4385"/>
    <s v="TMBNG7NY8TF110045"/>
    <s v="BOUFELLAH MOHAMMED"/>
    <s v="ELROQ"/>
    <n v="27341.66"/>
    <n v="1199.99"/>
    <n v="28541.65"/>
    <n v="48"/>
    <n v="1160.03"/>
    <n v="35"/>
    <m/>
    <n v="1125.03"/>
    <n v="4.0643410594692314E-2"/>
    <n v="0"/>
    <n v="-3749"/>
    <m/>
    <m/>
    <n v="7.0000000000000007E-2"/>
    <n v="7.0000000000000007E-2"/>
    <n v="78.752099999999999"/>
    <m/>
    <n v="78.752099999999999"/>
    <s v="VWB"/>
    <m/>
    <s v="0"/>
    <n v="1"/>
    <n v="1"/>
    <m/>
    <m/>
    <n v="1"/>
    <s v="Valauto Lambersart VW"/>
    <s v="SKODA"/>
    <m/>
    <s v="Valauto Lambersart SKODA"/>
    <n v="1160.03"/>
    <n v="4.0643410594692314E-2"/>
    <s v="NON"/>
  </r>
  <r>
    <x v="7"/>
    <s v="C"/>
    <x v="2"/>
    <x v="41"/>
    <d v="2026-01-21T00:00:00"/>
    <m/>
    <m/>
    <m/>
    <m/>
    <m/>
    <n v="0"/>
    <s v="LTHVI"/>
    <n v="544389"/>
    <n v="4389"/>
    <s v="TMBNG7NY0TF105924"/>
    <s v="GUERY JEROME"/>
    <s v="ELROQ"/>
    <n v="27341.66"/>
    <n v="1041.6600000000001"/>
    <n v="28383.32"/>
    <n v="28"/>
    <n v="1160.04"/>
    <n v="35.01"/>
    <m/>
    <n v="1125.03"/>
    <n v="4.0870483086545194E-2"/>
    <n v="0"/>
    <n v="-3749"/>
    <m/>
    <m/>
    <n v="7.0000000000000007E-2"/>
    <n v="7.0000000000000007E-2"/>
    <n v="78.752099999999999"/>
    <m/>
    <n v="78.752099999999999"/>
    <s v="VWB"/>
    <m/>
    <m/>
    <n v="0"/>
    <n v="1"/>
    <m/>
    <m/>
    <n v="0"/>
    <s v="Valauto Lambersart VW"/>
    <s v="SKODA"/>
    <m/>
    <s v="Valauto Lambersart SKODA"/>
    <n v="1160.04"/>
    <n v="4.0870483086545194E-2"/>
    <s v="NON"/>
  </r>
  <r>
    <x v="7"/>
    <s v="C"/>
    <x v="2"/>
    <x v="4"/>
    <d v="2026-05-13T00:00:00"/>
    <m/>
    <m/>
    <m/>
    <m/>
    <m/>
    <m/>
    <s v="LTHVI"/>
    <n v="544390"/>
    <n v="4390"/>
    <s v="TMBNG7NYXTF110063"/>
    <s v="LEMENS SOPHIE"/>
    <s v="ELROQ"/>
    <n v="27341.66"/>
    <n v="1199.99"/>
    <n v="28541.65"/>
    <n v="137"/>
    <n v="1594.37"/>
    <n v="35.01"/>
    <m/>
    <n v="1559.36"/>
    <n v="5.5861171305793454E-2"/>
    <n v="0"/>
    <n v="-3500"/>
    <m/>
    <m/>
    <n v="0.12"/>
    <n v="0.12"/>
    <n v="187.12319999999997"/>
    <m/>
    <n v="187.12319999999997"/>
    <s v="VWB"/>
    <m/>
    <n v="50"/>
    <n v="1"/>
    <n v="1"/>
    <m/>
    <m/>
    <n v="1"/>
    <s v="Valauto Lambersart VW"/>
    <s v="SKODA"/>
    <m/>
    <s v="Valauto Lambersart SKODA"/>
    <n v="1594.37"/>
    <n v="5.5861171305793454E-2"/>
    <s v="NON"/>
  </r>
  <r>
    <x v="7"/>
    <s v="C"/>
    <x v="2"/>
    <x v="6"/>
    <d v="2026-02-18T00:00:00"/>
    <m/>
    <m/>
    <m/>
    <m/>
    <m/>
    <n v="0"/>
    <s v="VSRPO"/>
    <n v="544391"/>
    <n v="4391"/>
    <s v="TMBNH7NY7TF121681"/>
    <s v="ITELIANCE"/>
    <s v="ELROQ"/>
    <n v="34983.33"/>
    <n v="583.33000000000004"/>
    <n v="35566.660000000003"/>
    <n v="19"/>
    <n v="746.33"/>
    <n v="35"/>
    <m/>
    <n v="711.33"/>
    <n v="2.0983977691467232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s v="SKODA"/>
    <m/>
    <s v="Sociétés NORD"/>
    <n v="746.33"/>
    <n v="2.0983977691467232E-2"/>
    <s v="NON"/>
  </r>
  <r>
    <x v="7"/>
    <s v="C"/>
    <x v="2"/>
    <x v="58"/>
    <d v="2026-02-19T00:00:00"/>
    <m/>
    <m/>
    <m/>
    <m/>
    <m/>
    <n v="0"/>
    <s v="VSRPO"/>
    <n v="544392"/>
    <n v="4392"/>
    <s v="TMBRH9NYXTF085398"/>
    <s v="NOVACENS"/>
    <s v="ELROQ"/>
    <n v="36841.660000000003"/>
    <n v="5941.67"/>
    <n v="42783.33"/>
    <n v="77"/>
    <n v="890.67"/>
    <n v="35"/>
    <m/>
    <n v="855.67"/>
    <n v="2.0818155108543443E-2"/>
    <n v="0"/>
    <n v="0"/>
    <m/>
    <m/>
    <n v="0.1"/>
    <n v="0.1"/>
    <n v="85.567000000000007"/>
    <m/>
    <n v="85.567000000000007"/>
    <s v="VWB"/>
    <n v="0"/>
    <n v="20"/>
    <n v="1"/>
    <n v="1"/>
    <m/>
    <m/>
    <n v="1"/>
    <s v="Valauto Lambersart VW"/>
    <s v="SKODA"/>
    <m/>
    <s v="Sociétés NORD"/>
    <n v="890.67"/>
    <n v="2.0818155108543443E-2"/>
    <s v="NON"/>
  </r>
  <r>
    <x v="7"/>
    <s v="C"/>
    <x v="2"/>
    <x v="23"/>
    <d v="2026-06-22T00:00:00"/>
    <m/>
    <m/>
    <m/>
    <m/>
    <m/>
    <m/>
    <s v="LESQU"/>
    <n v="544401"/>
    <n v="4401"/>
    <s v="TMBEP6PJ5V4012082"/>
    <s v="DORSCH MARIE-CHRISTINE"/>
    <s v="FABIA"/>
    <n v="19775"/>
    <n v="708.33"/>
    <n v="20483.330000000002"/>
    <n v="50"/>
    <n v="738.18"/>
    <n v="35.01"/>
    <m/>
    <n v="703.17"/>
    <n v="3.6038085604245006E-2"/>
    <n v="0"/>
    <n v="-2350"/>
    <m/>
    <m/>
    <n v="0.1"/>
    <n v="0.1"/>
    <n v="70.316999999999993"/>
    <m/>
    <n v="70.316999999999993"/>
    <s v="VWB"/>
    <m/>
    <n v="50"/>
    <n v="1"/>
    <n v="1"/>
    <m/>
    <m/>
    <n v="1"/>
    <s v="Valauto Lambersart VW"/>
    <s v="SKODA"/>
    <m/>
    <s v="Valauto Lambersart SKODA"/>
    <n v="738.18"/>
    <n v="3.6038085604245006E-2"/>
    <s v="NON"/>
  </r>
  <r>
    <x v="7"/>
    <s v="NP"/>
    <x v="2"/>
    <x v="120"/>
    <d v="2026-06-12T00:00:00"/>
    <m/>
    <m/>
    <m/>
    <s v="x"/>
    <m/>
    <n v="13945.97"/>
    <s v="LTMEL"/>
    <n v="544403"/>
    <n v="4403"/>
    <s v="TMBJH7NYXTF201121"/>
    <s v="ARVAL SERVICE LEASE"/>
    <s v="ENYAQ"/>
    <n v="38149.68"/>
    <n v="1908.33"/>
    <n v="40058.01"/>
    <n v="14"/>
    <n v="836.23"/>
    <n v="35.33"/>
    <m/>
    <n v="800.9"/>
    <n v="2.0875475341885431E-2"/>
    <n v="0"/>
    <n v="0"/>
    <m/>
    <s v="ok vn payé"/>
    <m/>
    <n v="0"/>
    <n v="0"/>
    <m/>
    <n v="0"/>
    <s v=""/>
    <n v="0"/>
    <m/>
    <n v="0"/>
    <n v="1"/>
    <m/>
    <m/>
    <n v="0"/>
    <s v="Valauto Lambersart VW"/>
    <s v="SKODA"/>
    <m/>
    <s v="Sociétés NORD"/>
    <n v="836.23"/>
    <n v="2.0875475341885431E-2"/>
    <s v="NON"/>
  </r>
  <r>
    <x v="7"/>
    <s v="C"/>
    <x v="2"/>
    <x v="87"/>
    <d v="2026-01-30T00:00:00"/>
    <m/>
    <m/>
    <m/>
    <m/>
    <m/>
    <n v="0"/>
    <s v="VSVRO"/>
    <n v="544404"/>
    <n v="4404"/>
    <s v="TMBNC7NYXTF117428"/>
    <s v="BATIMENT CHIMIE APPLIQUEE"/>
    <s v="ELROQ"/>
    <n v="30283.33"/>
    <n v="583.33000000000004"/>
    <n v="30866.660000000003"/>
    <n v="8"/>
    <n v="569.67999999999995"/>
    <n v="35.01"/>
    <m/>
    <n v="534.66999999999996"/>
    <n v="1.8456159493770944E-2"/>
    <n v="0"/>
    <n v="0"/>
    <m/>
    <m/>
    <n v="0.1"/>
    <n v="0.1"/>
    <n v="53.466999999999999"/>
    <m/>
    <n v="53.466999999999999"/>
    <s v=""/>
    <n v="0"/>
    <n v="20"/>
    <n v="1"/>
    <n v="1"/>
    <m/>
    <m/>
    <n v="1"/>
    <s v="Valauto Lambersart VW"/>
    <s v="SKODA"/>
    <m/>
    <s v="Sociétés NORD"/>
    <n v="569.67999999999995"/>
    <n v="1.8456159493770944E-2"/>
    <s v="NON"/>
  </r>
  <r>
    <x v="7"/>
    <s v="NP"/>
    <x v="2"/>
    <x v="55"/>
    <d v="2026-05-11T00:00:00"/>
    <m/>
    <m/>
    <m/>
    <s v="x"/>
    <m/>
    <n v="681157.84"/>
    <s v="LTMEL"/>
    <n v="544405"/>
    <n v="4405"/>
    <s v="TMBJH7NY7TF178316"/>
    <s v="DLM - CPTE"/>
    <s v="ENYAQ"/>
    <n v="38150"/>
    <n v="2841.66"/>
    <n v="40991.660000000003"/>
    <n v="20"/>
    <n v="1264.75"/>
    <n v="35"/>
    <m/>
    <n v="1229.75"/>
    <n v="3.0853837097594972E-2"/>
    <n v="0"/>
    <n v="-1639.67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1264.75"/>
    <n v="3.0853837097594972E-2"/>
    <s v="NON"/>
  </r>
  <r>
    <x v="7"/>
    <s v="C"/>
    <x v="2"/>
    <x v="91"/>
    <d v="2026-05-22T00:00:00"/>
    <m/>
    <m/>
    <m/>
    <m/>
    <m/>
    <n v="0"/>
    <s v="LTHVI"/>
    <n v="544413"/>
    <n v="4413"/>
    <s v="TMBJR7NU6T5077123"/>
    <s v="MONTEGNIES ALAIN"/>
    <s v="KAROQ"/>
    <n v="36458.339999999997"/>
    <n v="3258.34"/>
    <n v="39716.679999999993"/>
    <n v="28"/>
    <n v="1320.51"/>
    <n v="35.01"/>
    <m/>
    <n v="1285.5"/>
    <n v="3.3248247335880041E-2"/>
    <n v="0"/>
    <n v="-2750"/>
    <m/>
    <m/>
    <n v="0.08"/>
    <n v="7.0000000000000007E-2"/>
    <n v="102.84"/>
    <m/>
    <n v="102.84"/>
    <s v="VWB"/>
    <m/>
    <m/>
    <n v="0"/>
    <n v="1"/>
    <m/>
    <m/>
    <n v="0"/>
    <s v="Valauto Lambersart VW"/>
    <s v="SKODA"/>
    <m/>
    <s v="Valauto Lambersart SKODA"/>
    <n v="1320.51"/>
    <n v="3.3248247335880041E-2"/>
    <s v="NON"/>
  </r>
  <r>
    <x v="7"/>
    <s v="C"/>
    <x v="2"/>
    <x v="52"/>
    <d v="2026-06-02T00:00:00"/>
    <m/>
    <m/>
    <m/>
    <m/>
    <m/>
    <m/>
    <s v="LESQU"/>
    <n v="544416"/>
    <n v="4416"/>
    <s v="TMBAR8NX7TM053600"/>
    <s v="DALLY FRANCOIS ET FABIENNE"/>
    <s v="OCTAVIA"/>
    <n v="29916.67"/>
    <n v="3408.33"/>
    <n v="33325"/>
    <n v="21"/>
    <n v="2033.42"/>
    <n v="35"/>
    <m/>
    <n v="1998.42"/>
    <n v="6.1017854463615906E-2"/>
    <n v="-2916"/>
    <n v="0"/>
    <m/>
    <m/>
    <n v="0.1"/>
    <n v="0.1"/>
    <n v="199.84200000000001"/>
    <m/>
    <n v="199.84200000000001"/>
    <s v="VWB"/>
    <m/>
    <n v="50"/>
    <n v="1"/>
    <n v="1"/>
    <m/>
    <m/>
    <n v="1"/>
    <s v="Valauto Lambersart VW"/>
    <s v="SKODA"/>
    <m/>
    <s v="Valauto Lambersart SKODA"/>
    <n v="2033.42"/>
    <n v="6.1017854463615906E-2"/>
    <s v="NON"/>
  </r>
  <r>
    <x v="7"/>
    <s v="C"/>
    <x v="2"/>
    <x v="77"/>
    <d v="2026-06-23T00:00:00"/>
    <m/>
    <m/>
    <m/>
    <m/>
    <m/>
    <m/>
    <s v="LTHVI"/>
    <n v="544417"/>
    <n v="4417"/>
    <s v="TMBNH9NY6TF143540"/>
    <s v="VILLEZ BAPTISTE"/>
    <s v="ELROQ"/>
    <n v="38583.33"/>
    <n v="1633.33"/>
    <n v="40216.660000000003"/>
    <n v="116"/>
    <n v="1466.43"/>
    <n v="35.01"/>
    <m/>
    <n v="1431.42"/>
    <n v="3.6463246823580077E-2"/>
    <n v="-5228.17"/>
    <n v="0"/>
    <m/>
    <m/>
    <n v="0.12"/>
    <n v="0.13"/>
    <n v="171.7704"/>
    <m/>
    <n v="171.7704"/>
    <s v=""/>
    <m/>
    <n v="50"/>
    <n v="1"/>
    <n v="1"/>
    <m/>
    <m/>
    <n v="1"/>
    <s v="Valauto Lambersart VW"/>
    <s v="SKODA"/>
    <m/>
    <s v="Valauto Lambersart SKODA"/>
    <n v="1466.43"/>
    <n v="3.6463246823580077E-2"/>
    <s v="NON"/>
  </r>
  <r>
    <x v="7"/>
    <s v="C"/>
    <x v="2"/>
    <x v="3"/>
    <d v="2026-06-24T00:00:00"/>
    <m/>
    <m/>
    <m/>
    <m/>
    <m/>
    <m/>
    <s v="LESQU"/>
    <n v="544419"/>
    <n v="4419"/>
    <s v="TMBNH7NY1TF145183"/>
    <s v="MOREL  AURELIEN"/>
    <s v="ELROQ"/>
    <n v="35883.33"/>
    <n v="1600"/>
    <n v="37483.33"/>
    <n v="118"/>
    <n v="-136.63999999999999"/>
    <n v="35.01"/>
    <m/>
    <n v="-171.64999999999998"/>
    <n v="-3.6453538146157234E-3"/>
    <n v="0"/>
    <n v="-3332.99"/>
    <m/>
    <m/>
    <m/>
    <n v="0.12"/>
    <n v="0"/>
    <n v="200"/>
    <n v="200"/>
    <s v="VWB"/>
    <m/>
    <m/>
    <n v="0"/>
    <n v="1"/>
    <m/>
    <m/>
    <n v="0"/>
    <s v="Valauto Lambersart VW"/>
    <s v="SKODA"/>
    <m/>
    <s v="Valauto Lambersart SKODA"/>
    <n v="-136.63999999999999"/>
    <n v="-3.6453538146157234E-3"/>
    <s v="OUI"/>
  </r>
  <r>
    <x v="7"/>
    <s v="C"/>
    <x v="2"/>
    <x v="89"/>
    <d v="2026-06-15T00:00:00"/>
    <m/>
    <m/>
    <m/>
    <m/>
    <m/>
    <m/>
    <s v="LESQU"/>
    <n v="544427"/>
    <n v="4427"/>
    <s v="TMBGP6NW1T3133945"/>
    <s v="BODIER CHRISTIAN"/>
    <s v="KAMIQ/YETI"/>
    <n v="23191.67"/>
    <n v="1225"/>
    <n v="24416.67"/>
    <n v="52"/>
    <n v="799.34"/>
    <n v="35.01"/>
    <m/>
    <n v="764.33"/>
    <n v="3.273746993345121E-2"/>
    <n v="0"/>
    <n v="-3916"/>
    <m/>
    <m/>
    <n v="0.1"/>
    <n v="0.1"/>
    <n v="76.433000000000007"/>
    <m/>
    <n v="76.433000000000007"/>
    <s v="VWB"/>
    <m/>
    <n v="50"/>
    <n v="1"/>
    <n v="1"/>
    <m/>
    <m/>
    <n v="1"/>
    <s v="Valauto Lambersart VW"/>
    <s v="SKODA"/>
    <m/>
    <s v="Valauto Lambersart SKODA"/>
    <n v="799.34"/>
    <n v="3.273746993345121E-2"/>
    <s v="NON"/>
  </r>
  <r>
    <x v="7"/>
    <s v="C"/>
    <x v="2"/>
    <x v="90"/>
    <d v="2026-04-03T00:00:00"/>
    <m/>
    <m/>
    <m/>
    <m/>
    <m/>
    <n v="0"/>
    <s v="VSGNI"/>
    <n v="544428"/>
    <n v="4428"/>
    <s v="TMBNH7NY9TF152799"/>
    <s v="EURO P.V.C CONCEPT"/>
    <s v="ELROQ"/>
    <n v="34983.33"/>
    <n v="583.33000000000004"/>
    <n v="35566.660000000003"/>
    <n v="18"/>
    <n v="746.34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s v="SKODA"/>
    <m/>
    <s v="Sociétés NORD"/>
    <n v="746.34"/>
    <n v="2.0984258853656765E-2"/>
    <s v="NON"/>
  </r>
  <r>
    <x v="7"/>
    <s v="C"/>
    <x v="2"/>
    <x v="90"/>
    <d v="2026-04-03T00:00:00"/>
    <m/>
    <m/>
    <m/>
    <m/>
    <m/>
    <n v="0"/>
    <s v="VSGNI"/>
    <n v="544429"/>
    <n v="4429"/>
    <s v="TMBNH7NY7TF154129"/>
    <s v="EURO P.V.C"/>
    <s v="ELROQ"/>
    <n v="34983.33"/>
    <n v="583.33000000000004"/>
    <n v="35566.660000000003"/>
    <n v="18"/>
    <n v="746.34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s v="SKODA"/>
    <m/>
    <s v="Sociétés NORD"/>
    <n v="746.34"/>
    <n v="2.0984258853656765E-2"/>
    <s v="NON"/>
  </r>
  <r>
    <x v="7"/>
    <s v="C"/>
    <x v="2"/>
    <x v="15"/>
    <d v="2026-04-09T00:00:00"/>
    <m/>
    <m/>
    <m/>
    <m/>
    <m/>
    <n v="0"/>
    <s v="VSGNI"/>
    <n v="544430"/>
    <n v="4430"/>
    <s v="TMBNH7NY6TF153862"/>
    <s v="EURO PVC SERVICE"/>
    <s v="ELROQ"/>
    <n v="34983.33"/>
    <n v="583.33000000000004"/>
    <n v="35566.660000000003"/>
    <n v="11"/>
    <n v="746.34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s v="SKODA"/>
    <m/>
    <s v="Sociétés NORD"/>
    <n v="746.34"/>
    <n v="2.0984258853656765E-2"/>
    <s v="NON"/>
  </r>
  <r>
    <x v="7"/>
    <s v="C"/>
    <x v="2"/>
    <x v="90"/>
    <d v="2026-04-03T00:00:00"/>
    <m/>
    <m/>
    <m/>
    <m/>
    <m/>
    <n v="0"/>
    <s v="VSGNI"/>
    <n v="544431"/>
    <n v="4431"/>
    <s v="TMBNH7NY5TF154047"/>
    <s v="EURO PVC SERVICE"/>
    <s v="ELROQ"/>
    <n v="34983.33"/>
    <n v="583.33000000000004"/>
    <n v="35566.660000000003"/>
    <n v="14"/>
    <n v="746.34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s v="SKODA"/>
    <m/>
    <s v="Sociétés NORD"/>
    <n v="746.34"/>
    <n v="2.0984258853656765E-2"/>
    <s v="NON"/>
  </r>
  <r>
    <x v="7"/>
    <s v="C"/>
    <x v="2"/>
    <x v="27"/>
    <d v="2026-02-09T00:00:00"/>
    <m/>
    <m/>
    <m/>
    <m/>
    <m/>
    <n v="0"/>
    <s v="VSGNI"/>
    <n v="544432"/>
    <n v="4432"/>
    <s v="TMBJR7NU7T5053235"/>
    <s v="LOPACINSKI MANON"/>
    <s v="KAROQ"/>
    <n v="36458.33"/>
    <n v="250"/>
    <n v="36708.33"/>
    <n v="21"/>
    <n v="769.16"/>
    <n v="35"/>
    <m/>
    <n v="734.16"/>
    <n v="2.0953282265905312E-2"/>
    <n v="0"/>
    <n v="0"/>
    <m/>
    <m/>
    <n v="0.1"/>
    <n v="0.1"/>
    <n v="73.415999999999997"/>
    <m/>
    <n v="73.415999999999997"/>
    <s v="VWB"/>
    <n v="0"/>
    <n v="20"/>
    <n v="1"/>
    <n v="1"/>
    <m/>
    <m/>
    <n v="1"/>
    <s v="Valauto Lambersart VW"/>
    <s v="SKODA"/>
    <m/>
    <s v="Sociétés NORD"/>
    <n v="769.16"/>
    <n v="2.0953282265905312E-2"/>
    <s v="NON"/>
  </r>
  <r>
    <x v="7"/>
    <s v="C"/>
    <x v="2"/>
    <x v="34"/>
    <d v="2026-03-31T00:00:00"/>
    <m/>
    <m/>
    <m/>
    <m/>
    <m/>
    <m/>
    <s v="VRGWI"/>
    <n v="544433"/>
    <n v="4433"/>
    <s v="TMBJJ8NX1TY077228"/>
    <s v="DUTHOIT FRERES"/>
    <s v="OCTAVIA"/>
    <n v="32450"/>
    <n v="1193.33"/>
    <n v="33643.33"/>
    <n v="21"/>
    <n v="781.84"/>
    <n v="35"/>
    <m/>
    <n v="746.84"/>
    <n v="2.3239078890228762E-2"/>
    <n v="0"/>
    <n v="0"/>
    <m/>
    <m/>
    <n v="0.1"/>
    <n v="0.1"/>
    <n v="74.684000000000012"/>
    <m/>
    <n v="74.684000000000012"/>
    <s v=""/>
    <n v="0"/>
    <s v="classique"/>
    <n v="1"/>
    <n v="1"/>
    <m/>
    <m/>
    <n v="1"/>
    <s v="Valauto Lambersart VW"/>
    <s v="SKODA"/>
    <m/>
    <s v="Valauto PRO NORD"/>
    <n v="781.84"/>
    <n v="2.3239078890228762E-2"/>
    <s v="NON"/>
  </r>
  <r>
    <x v="7"/>
    <s v="C"/>
    <x v="2"/>
    <x v="82"/>
    <d v="2026-03-12T00:00:00"/>
    <m/>
    <m/>
    <m/>
    <m/>
    <m/>
    <n v="0"/>
    <s v="LESQU"/>
    <n v="544434"/>
    <n v="4434"/>
    <s v="TMBNC7NY6TF146215"/>
    <s v="TOLLITTE LUDIVINE"/>
    <s v="ELROQ"/>
    <n v="30633.33"/>
    <n v="1333.33"/>
    <n v="31966.660000000003"/>
    <n v="7"/>
    <n v="1056.5"/>
    <n v="35"/>
    <m/>
    <n v="1021.5"/>
    <n v="3.3050059030252141E-2"/>
    <n v="0"/>
    <n v="-3333"/>
    <m/>
    <m/>
    <n v="0.1"/>
    <n v="0.1"/>
    <n v="102.15"/>
    <m/>
    <n v="102.15"/>
    <s v=""/>
    <n v="0"/>
    <n v="50"/>
    <n v="1"/>
    <n v="1"/>
    <m/>
    <m/>
    <n v="1"/>
    <s v="Valauto Lambersart VW"/>
    <s v="SKODA"/>
    <m/>
    <s v="Valauto Lambersart SKODA"/>
    <n v="1056.5"/>
    <n v="3.3050059030252141E-2"/>
    <s v="NON"/>
  </r>
  <r>
    <x v="7"/>
    <s v="NP"/>
    <x v="2"/>
    <x v="56"/>
    <d v="2026-03-18T00:00:00"/>
    <m/>
    <m/>
    <m/>
    <s v="x"/>
    <m/>
    <n v="15500.03"/>
    <s v="LTHVI"/>
    <n v="544435"/>
    <n v="4435"/>
    <s v="TMBNC7NY4TF108028"/>
    <s v="MAGAT ALICE"/>
    <s v="ELROQ"/>
    <n v="31091.66"/>
    <n v="1791.66"/>
    <n v="32883.32"/>
    <n v="82"/>
    <n v="1098.08"/>
    <n v="35.01"/>
    <m/>
    <n v="1063.07"/>
    <n v="3.3393221852294715E-2"/>
    <n v="0"/>
    <n v="-3333.33"/>
    <m/>
    <s v="solde client mq reprise vo + indemnité rachat"/>
    <n v="0.13"/>
    <n v="0.13"/>
    <n v="138.19909999999999"/>
    <m/>
    <n v="138.19909999999999"/>
    <s v="VWB"/>
    <m/>
    <n v="50"/>
    <n v="1"/>
    <n v="1"/>
    <m/>
    <m/>
    <n v="1"/>
    <s v="Valauto Lambersart VW"/>
    <s v="SKODA"/>
    <m/>
    <s v="Valauto Lambersart SKODA"/>
    <n v="1098.08"/>
    <n v="3.3393221852294715E-2"/>
    <s v="NON"/>
  </r>
  <r>
    <x v="7"/>
    <s v="C"/>
    <x v="2"/>
    <x v="82"/>
    <d v="2026-03-12T00:00:00"/>
    <m/>
    <m/>
    <m/>
    <m/>
    <m/>
    <n v="0"/>
    <s v="LESQU"/>
    <n v="544436"/>
    <n v="4436"/>
    <s v="TMBNG7NY8TF129792"/>
    <s v="PLANCKEEL DAVID"/>
    <s v="ELROQ"/>
    <n v="27658.33"/>
    <n v="1158.33"/>
    <n v="28816.660000000003"/>
    <n v="28"/>
    <n v="956.41"/>
    <n v="35"/>
    <m/>
    <n v="921.41"/>
    <n v="3.318948136251737E-2"/>
    <n v="0"/>
    <n v="-3333"/>
    <m/>
    <m/>
    <n v="0.1"/>
    <n v="0.1"/>
    <n v="92.141000000000005"/>
    <m/>
    <n v="92.141000000000005"/>
    <s v="VWB"/>
    <m/>
    <m/>
    <n v="0"/>
    <n v="1"/>
    <m/>
    <m/>
    <n v="0"/>
    <s v="Valauto Lambersart VW"/>
    <s v="SKODA"/>
    <m/>
    <s v="Valauto Lambersart SKODA"/>
    <n v="956.41"/>
    <n v="3.318948136251737E-2"/>
    <s v="NON"/>
  </r>
  <r>
    <x v="7"/>
    <s v="C"/>
    <x v="2"/>
    <x v="70"/>
    <d v="2026-05-28T00:00:00"/>
    <m/>
    <m/>
    <m/>
    <m/>
    <m/>
    <n v="0"/>
    <s v="LESQU"/>
    <n v="544437"/>
    <n v="4437"/>
    <s v="TMBEP6NW1T3128588"/>
    <s v="GROSBOIS SIMON"/>
    <s v="SCALA/ROOMSTER"/>
    <n v="23866.67"/>
    <n v="341.67"/>
    <n v="24208.339999999997"/>
    <n v="52"/>
    <n v="697.24"/>
    <n v="35"/>
    <m/>
    <n v="662.24"/>
    <n v="2.880164439197401E-2"/>
    <n v="0"/>
    <n v="-3916"/>
    <m/>
    <m/>
    <n v="0.1"/>
    <n v="0.1"/>
    <n v="66.224000000000004"/>
    <m/>
    <n v="66.224000000000004"/>
    <s v=""/>
    <n v="0"/>
    <s v="0"/>
    <n v="1"/>
    <n v="1"/>
    <m/>
    <m/>
    <n v="1"/>
    <s v="Valauto Lambersart VW"/>
    <s v="SKODA"/>
    <m/>
    <s v="Valauto Lambersart SKODA"/>
    <n v="697.24"/>
    <n v="2.880164439197401E-2"/>
    <s v="NON"/>
  </r>
  <r>
    <x v="7"/>
    <s v="C"/>
    <x v="2"/>
    <x v="90"/>
    <d v="2026-04-02T00:00:00"/>
    <m/>
    <m/>
    <m/>
    <m/>
    <m/>
    <n v="0"/>
    <s v="LESQU"/>
    <n v="544439"/>
    <n v="4439"/>
    <s v="TMBEP6NW3T3119892"/>
    <s v="MARQUET - ROUSSE JEAN-NOEL ET MA"/>
    <s v="SCALA/ROOMSTER"/>
    <n v="21825"/>
    <n v="1358.33"/>
    <n v="23183.33"/>
    <n v="21"/>
    <n v="1001.18"/>
    <n v="35.01"/>
    <m/>
    <n v="966.17"/>
    <n v="4.3185340501127316E-2"/>
    <n v="0"/>
    <n v="-3916"/>
    <m/>
    <m/>
    <n v="0.1"/>
    <n v="0.1"/>
    <n v="96.617000000000004"/>
    <m/>
    <n v="96.617000000000004"/>
    <s v=""/>
    <m/>
    <n v="50"/>
    <n v="1"/>
    <n v="1"/>
    <m/>
    <m/>
    <n v="1"/>
    <s v="Valauto Lambersart VW"/>
    <s v="SKODA"/>
    <m/>
    <s v="Valauto Lambersart SKODA"/>
    <n v="1001.18"/>
    <n v="4.3185340501127316E-2"/>
    <s v="NON"/>
  </r>
  <r>
    <x v="7"/>
    <s v="C"/>
    <x v="2"/>
    <x v="63"/>
    <d v="2026-04-16T00:00:00"/>
    <m/>
    <m/>
    <m/>
    <m/>
    <m/>
    <n v="0"/>
    <s v="LESQU"/>
    <n v="544440"/>
    <n v="4440"/>
    <s v="TMBER6PJ8T4089665"/>
    <s v="GOFFETTE BERNARD"/>
    <s v="FABIA"/>
    <n v="23941.67"/>
    <n v="2583.33"/>
    <n v="26525"/>
    <n v="15"/>
    <n v="1326.29"/>
    <n v="35.01"/>
    <m/>
    <n v="1291.28"/>
    <n v="5.0001508011310085E-2"/>
    <n v="0"/>
    <n v="-2550"/>
    <m/>
    <m/>
    <n v="0.1"/>
    <n v="0.1"/>
    <n v="129.12800000000001"/>
    <m/>
    <n v="129.12800000000001"/>
    <s v=""/>
    <m/>
    <m/>
    <n v="0"/>
    <n v="1"/>
    <m/>
    <m/>
    <n v="0"/>
    <s v="Valauto Lambersart VW"/>
    <s v="SKODA"/>
    <m/>
    <s v="Valauto Lambersart SKODA"/>
    <n v="1326.29"/>
    <n v="5.0001508011310085E-2"/>
    <s v="NON"/>
  </r>
  <r>
    <x v="7"/>
    <s v="C"/>
    <x v="2"/>
    <x v="86"/>
    <d v="2026-04-27T00:00:00"/>
    <m/>
    <m/>
    <m/>
    <m/>
    <m/>
    <n v="0"/>
    <s v="LESQU"/>
    <n v="544447"/>
    <n v="4447"/>
    <s v="TMBGP6NW5T3134404"/>
    <s v="JEANNET WALTER ET SYLVIE"/>
    <s v="KAMIQ/YETI"/>
    <n v="21000"/>
    <n v="375"/>
    <n v="21375"/>
    <n v="14"/>
    <n v="412.74"/>
    <n v="35"/>
    <m/>
    <n v="377.74"/>
    <n v="1.9309473684210526E-2"/>
    <n v="0"/>
    <n v="-3916"/>
    <m/>
    <m/>
    <n v="0.1"/>
    <n v="0.1"/>
    <n v="37.774000000000001"/>
    <m/>
    <n v="37.774000000000001"/>
    <s v=""/>
    <n v="0"/>
    <m/>
    <n v="0"/>
    <n v="1"/>
    <m/>
    <m/>
    <n v="0"/>
    <s v="Valauto Lambersart VW"/>
    <s v="SKODA"/>
    <m/>
    <s v="Valauto Lambersart SKODA"/>
    <n v="412.74"/>
    <n v="1.9309473684210526E-2"/>
    <s v="NON"/>
  </r>
  <r>
    <x v="7"/>
    <s v="C"/>
    <x v="2"/>
    <x v="121"/>
    <d v="2026-03-17T00:00:00"/>
    <m/>
    <m/>
    <m/>
    <m/>
    <m/>
    <n v="0"/>
    <s v="LTHVI"/>
    <n v="544452"/>
    <n v="4452"/>
    <s v="TMBJB7PSXTT078027"/>
    <s v="SWYSEN BENEDICTE"/>
    <s v="KODIAQ"/>
    <n v="41833.33"/>
    <n v="4666.66"/>
    <n v="46499.990000000005"/>
    <n v="19"/>
    <n v="1482.73"/>
    <n v="35.01"/>
    <m/>
    <n v="1447.72"/>
    <n v="3.1886673524015807E-2"/>
    <n v="0"/>
    <n v="0"/>
    <m/>
    <m/>
    <n v="0.1"/>
    <n v="0.1"/>
    <n v="144.77200000000002"/>
    <m/>
    <n v="144.77200000000002"/>
    <s v="VWB"/>
    <n v="30"/>
    <m/>
    <n v="0"/>
    <n v="1"/>
    <m/>
    <m/>
    <n v="0"/>
    <s v="Valauto Lambersart VW"/>
    <s v="SKODA"/>
    <m/>
    <s v="Valauto Lambersart SKODA"/>
    <n v="1482.73"/>
    <n v="3.1886673524015807E-2"/>
    <s v="NON"/>
  </r>
  <r>
    <x v="7"/>
    <s v="C"/>
    <x v="2"/>
    <x v="44"/>
    <d v="2026-05-11T00:00:00"/>
    <m/>
    <m/>
    <m/>
    <m/>
    <m/>
    <n v="0"/>
    <s v="LESQU"/>
    <n v="544453"/>
    <n v="4453"/>
    <s v="TMBGP6NW4V3011678"/>
    <s v="PHILIPPO VINCENT"/>
    <s v="KAMIQ/YETI"/>
    <n v="23191.67"/>
    <n v="2416.67"/>
    <n v="25608.339999999997"/>
    <n v="15"/>
    <n v="729.18"/>
    <n v="35"/>
    <m/>
    <n v="694.18"/>
    <n v="2.8474317351300397E-2"/>
    <n v="0"/>
    <n v="-3800"/>
    <m/>
    <m/>
    <n v="0.1"/>
    <n v="0.1"/>
    <n v="69.417999999999992"/>
    <m/>
    <n v="69.417999999999992"/>
    <s v="VWB"/>
    <m/>
    <n v="50"/>
    <n v="1"/>
    <n v="1"/>
    <m/>
    <m/>
    <n v="1"/>
    <s v="Valauto Lambersart VW"/>
    <s v="SKODA"/>
    <m/>
    <s v="Valauto Lambersart SKODA"/>
    <n v="729.18"/>
    <n v="2.8474317351300397E-2"/>
    <s v="NON"/>
  </r>
  <r>
    <x v="7"/>
    <s v="C"/>
    <x v="2"/>
    <x v="106"/>
    <d v="2026-03-30T00:00:00"/>
    <m/>
    <m/>
    <m/>
    <m/>
    <m/>
    <n v="0"/>
    <s v="VSGNI"/>
    <n v="544455"/>
    <n v="4455"/>
    <s v="TMBAG8NXXTM040412"/>
    <s v="ADAC - AVION AMBULANCES"/>
    <s v="OCTAVIA"/>
    <n v="28758.34"/>
    <n v="450"/>
    <n v="29208.34"/>
    <n v="15"/>
    <n v="911.25"/>
    <n v="35"/>
    <m/>
    <n v="876.25"/>
    <n v="3.1198281038908749E-2"/>
    <n v="0"/>
    <n v="0"/>
    <m/>
    <m/>
    <n v="0.1"/>
    <n v="0.1"/>
    <n v="87.625"/>
    <m/>
    <n v="87.625"/>
    <s v="VWB"/>
    <n v="0"/>
    <n v="20"/>
    <n v="1"/>
    <n v="1"/>
    <m/>
    <m/>
    <n v="1"/>
    <s v="Valauto Lambersart VW"/>
    <s v="SKODA"/>
    <m/>
    <s v="Sociétés NORD"/>
    <n v="911.25"/>
    <n v="3.1198281038908749E-2"/>
    <s v="NON"/>
  </r>
  <r>
    <x v="7"/>
    <s v="C"/>
    <x v="2"/>
    <x v="70"/>
    <d v="2026-05-20T00:00:00"/>
    <m/>
    <m/>
    <m/>
    <m/>
    <m/>
    <n v="0"/>
    <s v="VSVRO"/>
    <n v="544458"/>
    <n v="4458"/>
    <s v="TMBJA8NX8TY093412"/>
    <s v="DELESALLE FRANKLIN"/>
    <s v="OCTAVIA"/>
    <n v="28958.34"/>
    <n v="550"/>
    <n v="29508.34"/>
    <n v="41"/>
    <n v="713.7"/>
    <n v="35.01"/>
    <m/>
    <n v="678.69"/>
    <n v="2.4186382561675785E-2"/>
    <n v="0"/>
    <n v="0"/>
    <m/>
    <m/>
    <n v="0.1"/>
    <n v="0.1"/>
    <n v="67.869000000000014"/>
    <m/>
    <n v="67.869000000000014"/>
    <s v="VWB"/>
    <n v="0"/>
    <n v="20"/>
    <n v="1"/>
    <n v="1"/>
    <m/>
    <m/>
    <n v="1"/>
    <s v="Valauto Lambersart VW"/>
    <s v="SKODA"/>
    <m/>
    <s v="Sociétés NORD"/>
    <n v="713.7"/>
    <n v="2.4186382561675785E-2"/>
    <s v="NON"/>
  </r>
  <r>
    <x v="7"/>
    <s v="NP"/>
    <x v="2"/>
    <x v="66"/>
    <d v="2026-06-15T00:00:00"/>
    <m/>
    <m/>
    <m/>
    <s v="x"/>
    <m/>
    <n v="754353.41"/>
    <s v="LTMEL"/>
    <n v="544460"/>
    <n v="4460"/>
    <s v="TMBJA8NX9TY100822"/>
    <s v="DLM - CPTE"/>
    <s v="OCTAVIA"/>
    <n v="28958.34"/>
    <n v="1495"/>
    <n v="30453.34"/>
    <n v="16"/>
    <n v="945.06"/>
    <n v="35"/>
    <m/>
    <n v="910.06"/>
    <n v="3.1033049248456818E-2"/>
    <n v="0"/>
    <n v="-1827.5"/>
    <m/>
    <s v="solde client facture impayée"/>
    <m/>
    <n v="0"/>
    <n v="0"/>
    <m/>
    <n v="0"/>
    <s v=""/>
    <n v="0"/>
    <m/>
    <n v="0"/>
    <n v="1"/>
    <m/>
    <m/>
    <n v="0"/>
    <s v="Valauto Lambersart VW"/>
    <s v="SKODA"/>
    <m/>
    <s v="Sociétés NORD"/>
    <n v="945.06"/>
    <n v="3.1033049248456818E-2"/>
    <s v="NON"/>
  </r>
  <r>
    <x v="7"/>
    <s v="NP"/>
    <x v="2"/>
    <x v="64"/>
    <d v="2026-05-25T00:00:00"/>
    <m/>
    <m/>
    <m/>
    <s v="x"/>
    <m/>
    <n v="754353.41"/>
    <s v="LTMEL"/>
    <n v="544461"/>
    <n v="4461"/>
    <s v="TMBJA8NX8TY099338"/>
    <s v="DLM - CPTE"/>
    <s v="OCTAVIA"/>
    <n v="28958.34"/>
    <n v="1495"/>
    <n v="30453.34"/>
    <n v="36"/>
    <n v="945.06"/>
    <n v="35"/>
    <m/>
    <n v="910.06"/>
    <n v="3.1033049248456818E-2"/>
    <n v="0"/>
    <n v="-1827.5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945.06"/>
    <n v="3.1033049248456818E-2"/>
    <s v="NON"/>
  </r>
  <r>
    <x v="7"/>
    <s v="C"/>
    <x v="2"/>
    <x v="117"/>
    <d v="2026-04-16T00:00:00"/>
    <m/>
    <m/>
    <m/>
    <m/>
    <m/>
    <n v="0"/>
    <s v="VSRPO"/>
    <n v="544462"/>
    <n v="4462"/>
    <s v="TMBJR8NX6TY091912"/>
    <s v="FORASS"/>
    <s v="OCTAVIA"/>
    <n v="36133.339999999997"/>
    <n v="5733.34"/>
    <n v="41866.679999999993"/>
    <n v="5"/>
    <n v="872.33"/>
    <n v="35"/>
    <m/>
    <n v="837.33"/>
    <n v="2.0835901007674844E-2"/>
    <n v="0"/>
    <n v="0"/>
    <m/>
    <m/>
    <n v="0.1"/>
    <n v="0.1"/>
    <n v="83.733000000000004"/>
    <m/>
    <n v="83.733000000000004"/>
    <s v="VWB"/>
    <n v="0"/>
    <n v="20"/>
    <n v="1"/>
    <n v="1"/>
    <m/>
    <m/>
    <n v="1"/>
    <s v="Valauto Lambersart VW"/>
    <s v="SKODA"/>
    <m/>
    <s v="Sociétés NORD"/>
    <n v="872.33"/>
    <n v="2.0835901007674844E-2"/>
    <s v="NON"/>
  </r>
  <r>
    <x v="7"/>
    <s v="C"/>
    <x v="2"/>
    <x v="114"/>
    <d v="2026-03-06T00:00:00"/>
    <m/>
    <m/>
    <m/>
    <m/>
    <m/>
    <n v="0"/>
    <s v="LTMEL"/>
    <n v="544463"/>
    <n v="4463"/>
    <s v="TMBGR6NWXT3096257"/>
    <s v="SPARTNER"/>
    <s v="KAMIQ/YETI"/>
    <n v="25350"/>
    <n v="2166.67"/>
    <n v="27516.67"/>
    <n v="21"/>
    <n v="403.84"/>
    <n v="35"/>
    <m/>
    <n v="368.84"/>
    <n v="1.4676194466845007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403.84"/>
    <n v="1.4676194466845007E-2"/>
    <s v="NON"/>
  </r>
  <r>
    <x v="7"/>
    <s v="C"/>
    <x v="2"/>
    <x v="116"/>
    <d v="2026-06-08T00:00:00"/>
    <m/>
    <m/>
    <m/>
    <m/>
    <m/>
    <m/>
    <s v="LESQU"/>
    <n v="544464"/>
    <n v="4464"/>
    <s v="TMBGR6NW7V3022362"/>
    <s v="WAROQUIER PIERRE-MARIE"/>
    <s v="KAMIQ/YETI"/>
    <n v="29675"/>
    <n v="1525"/>
    <n v="31200"/>
    <n v="24"/>
    <n v="1549.67"/>
    <n v="35"/>
    <m/>
    <n v="1514.67"/>
    <n v="4.9668910256410258E-2"/>
    <n v="0"/>
    <n v="-3916"/>
    <m/>
    <m/>
    <n v="0.1"/>
    <n v="0.1"/>
    <n v="151.46700000000001"/>
    <m/>
    <n v="151.46700000000001"/>
    <s v="VWB"/>
    <m/>
    <n v="50"/>
    <n v="1"/>
    <n v="1"/>
    <m/>
    <m/>
    <n v="1"/>
    <s v="Valauto Lambersart VW"/>
    <s v="SKODA"/>
    <m/>
    <s v="Valauto Lambersart SKODA"/>
    <n v="1549.67"/>
    <n v="4.9668910256410258E-2"/>
    <s v="NON"/>
  </r>
  <r>
    <x v="7"/>
    <s v="C"/>
    <x v="2"/>
    <x v="117"/>
    <d v="2026-04-15T00:00:00"/>
    <m/>
    <m/>
    <m/>
    <m/>
    <m/>
    <n v="0"/>
    <s v="LTHVI"/>
    <n v="544468"/>
    <n v="4468"/>
    <s v="TMBJA8NX4TY090300"/>
    <s v="LAMBLIN GAELLE"/>
    <s v="OCTAVIA"/>
    <n v="28958.34"/>
    <n v="3016.66"/>
    <n v="31975"/>
    <n v="18"/>
    <n v="989.24"/>
    <n v="35"/>
    <m/>
    <n v="954.24"/>
    <n v="3.0937920250195466E-2"/>
    <n v="0"/>
    <n v="0"/>
    <m/>
    <m/>
    <n v="7.0000000000000007E-2"/>
    <n v="7.0000000000000007E-2"/>
    <n v="66.796800000000005"/>
    <m/>
    <n v="66.796800000000005"/>
    <s v="VWB"/>
    <n v="0"/>
    <n v="50"/>
    <n v="1"/>
    <n v="1"/>
    <m/>
    <m/>
    <n v="1"/>
    <s v="Valauto Lambersart VW"/>
    <s v="SKODA"/>
    <m/>
    <s v="Valauto Lambersart SKODA"/>
    <n v="989.24"/>
    <n v="3.0937920250195466E-2"/>
    <s v="NON"/>
  </r>
  <r>
    <x v="7"/>
    <s v="C"/>
    <x v="2"/>
    <x v="116"/>
    <d v="2026-06-09T00:00:00"/>
    <m/>
    <m/>
    <m/>
    <m/>
    <m/>
    <n v="0"/>
    <s v="LTMEL"/>
    <n v="544472"/>
    <n v="4472"/>
    <s v="TMBJA8NX2TY111841"/>
    <s v="GMT OUTDOOR"/>
    <s v="OCTAVIA"/>
    <n v="28958.34"/>
    <n v="1333.33"/>
    <n v="30291.67"/>
    <n v="9"/>
    <n v="640.85"/>
    <n v="35.01"/>
    <m/>
    <n v="605.84"/>
    <n v="2.1155981165779242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640.85"/>
    <n v="2.1155981165779242E-2"/>
    <s v="NON"/>
  </r>
  <r>
    <x v="7"/>
    <s v="C"/>
    <x v="2"/>
    <x v="114"/>
    <d v="2026-03-05T00:00:00"/>
    <m/>
    <m/>
    <m/>
    <m/>
    <m/>
    <n v="0"/>
    <s v="VRGWI"/>
    <n v="544475"/>
    <n v="4475"/>
    <s v="TMBGR6NW4T3096318"/>
    <s v="PENARD'S WINE &amp; PARTNERS"/>
    <s v="KAMIQ/YETI"/>
    <n v="25350"/>
    <n v="1705"/>
    <n v="27055"/>
    <n v="13"/>
    <n v="790.01"/>
    <n v="35"/>
    <m/>
    <n v="755.01"/>
    <n v="2.9200147846978376E-2"/>
    <n v="0"/>
    <n v="0"/>
    <m/>
    <m/>
    <n v="0.1"/>
    <n v="0.1"/>
    <n v="75.501000000000005"/>
    <m/>
    <n v="75.501000000000005"/>
    <s v="VWB"/>
    <n v="0"/>
    <s v="classique"/>
    <n v="1"/>
    <n v="1"/>
    <m/>
    <m/>
    <n v="1"/>
    <s v="Valauto Lambersart VW"/>
    <s v="SKODA"/>
    <m/>
    <s v="Valauto PRO NORD"/>
    <n v="790.01"/>
    <n v="2.9200147846978376E-2"/>
    <s v="NON"/>
  </r>
  <r>
    <x v="7"/>
    <s v="C"/>
    <x v="2"/>
    <x v="69"/>
    <d v="2026-06-19T00:00:00"/>
    <m/>
    <m/>
    <m/>
    <m/>
    <m/>
    <n v="0"/>
    <s v="VSGNI"/>
    <n v="544551"/>
    <n v="4551"/>
    <s v="TMBGR6NW9V3022413"/>
    <s v="OXANA DENFER"/>
    <s v="KAMIQ/YETI"/>
    <n v="29675"/>
    <n v="583.33000000000004"/>
    <n v="30258.33"/>
    <n v="30"/>
    <n v="942.76"/>
    <n v="35.01"/>
    <m/>
    <n v="907.75"/>
    <n v="3.1157040061364917E-2"/>
    <n v="0"/>
    <n v="0"/>
    <m/>
    <m/>
    <n v="0.1"/>
    <n v="0.1"/>
    <n v="90.775000000000006"/>
    <m/>
    <n v="90.775000000000006"/>
    <s v="VWB"/>
    <n v="0"/>
    <n v="20"/>
    <n v="1"/>
    <n v="1"/>
    <m/>
    <m/>
    <n v="1"/>
    <s v="Valauto Lambersart VW"/>
    <s v="SKODA"/>
    <m/>
    <s v="Sociétés NORD"/>
    <n v="942.76"/>
    <n v="3.1157040061364917E-2"/>
    <s v="NON"/>
  </r>
  <r>
    <x v="7"/>
    <s v="C"/>
    <x v="2"/>
    <x v="34"/>
    <d v="2026-03-30T00:00:00"/>
    <m/>
    <m/>
    <m/>
    <m/>
    <m/>
    <n v="0"/>
    <s v="LTMEL"/>
    <n v="544552"/>
    <n v="4552"/>
    <s v="TMBER6NW2T3104228"/>
    <s v="BR-UNITS CPTE"/>
    <s v="SCALA/ROOMSTER"/>
    <n v="26108.34"/>
    <n v="1275"/>
    <n v="27383.34"/>
    <n v="16"/>
    <n v="582.66999999999996"/>
    <n v="35"/>
    <m/>
    <n v="547.66999999999996"/>
    <n v="2.1278266274311314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582.66999999999996"/>
    <n v="2.1278266274311314E-2"/>
    <s v="NON"/>
  </r>
  <r>
    <x v="7"/>
    <s v="C"/>
    <x v="2"/>
    <x v="74"/>
    <d v="2026-03-09T00:00:00"/>
    <m/>
    <m/>
    <m/>
    <m/>
    <m/>
    <n v="0"/>
    <s v="LTMEL"/>
    <n v="544557"/>
    <n v="4557"/>
    <s v="TMBEP6PJXT4064613"/>
    <s v="IANORD"/>
    <s v="FABIA"/>
    <n v="19775"/>
    <n v="600"/>
    <n v="20375"/>
    <n v="36"/>
    <n v="646.25"/>
    <n v="35"/>
    <m/>
    <n v="611.25"/>
    <n v="3.1717791411042945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646.25"/>
    <n v="3.1717791411042945E-2"/>
    <s v="NON"/>
  </r>
  <r>
    <x v="7"/>
    <s v="C"/>
    <x v="2"/>
    <x v="60"/>
    <d v="2026-02-25T00:00:00"/>
    <m/>
    <m/>
    <m/>
    <m/>
    <m/>
    <n v="0"/>
    <s v="LTMEL"/>
    <n v="544558"/>
    <n v="4558"/>
    <s v="TMBGR6NW6T3104919"/>
    <s v="HERSA "/>
    <s v="KAMIQ/YETI"/>
    <n v="25350"/>
    <n v="583.33000000000004"/>
    <n v="25933.33"/>
    <n v="8"/>
    <n v="553.66"/>
    <n v="35"/>
    <m/>
    <n v="518.66"/>
    <n v="2.134936007061183E-2"/>
    <n v="0"/>
    <n v="-259.33"/>
    <m/>
    <m/>
    <m/>
    <n v="0"/>
    <n v="0"/>
    <m/>
    <n v="0"/>
    <s v="VWB"/>
    <n v="0"/>
    <s v="0"/>
    <n v="1"/>
    <n v="1"/>
    <m/>
    <m/>
    <n v="1"/>
    <s v="Valauto Lambersart VW"/>
    <s v="SKODA"/>
    <m/>
    <s v="Sociétés NORD"/>
    <n v="553.66"/>
    <n v="2.134936007061183E-2"/>
    <s v="NON"/>
  </r>
  <r>
    <x v="7"/>
    <s v="C"/>
    <x v="2"/>
    <x v="35"/>
    <d v="2026-03-13T00:00:00"/>
    <m/>
    <m/>
    <m/>
    <m/>
    <m/>
    <n v="0"/>
    <s v="LTHVI"/>
    <n v="544560"/>
    <n v="4560"/>
    <s v="TMBEP6PJ0T4066967"/>
    <s v="FABRE VALERIE"/>
    <s v="FABIA"/>
    <n v="19775"/>
    <n v="2083.33"/>
    <n v="21858.33"/>
    <n v="22"/>
    <n v="604.16999999999996"/>
    <n v="35.01"/>
    <m/>
    <n v="569.16"/>
    <n v="2.7640263460200296E-2"/>
    <n v="0"/>
    <n v="-2550"/>
    <m/>
    <m/>
    <n v="0.13"/>
    <n v="0.13"/>
    <n v="73.990799999999993"/>
    <m/>
    <n v="73.990799999999993"/>
    <s v="VWB"/>
    <m/>
    <n v="50"/>
    <n v="1"/>
    <n v="1"/>
    <m/>
    <m/>
    <n v="1"/>
    <s v="Valauto Lambersart VW"/>
    <s v="SKODA"/>
    <m/>
    <s v="Valauto Lambersart SKODA"/>
    <n v="604.16999999999996"/>
    <n v="2.7640263460200296E-2"/>
    <s v="NON"/>
  </r>
  <r>
    <x v="7"/>
    <s v="NP"/>
    <x v="0"/>
    <x v="16"/>
    <d v="2026-02-12T00:00:00"/>
    <m/>
    <m/>
    <m/>
    <s v="x"/>
    <m/>
    <n v="136443.44"/>
    <s v="LTMEL"/>
    <n v="544566"/>
    <n v="4566"/>
    <s v="WVWZZZCD2TW013611"/>
    <s v="LOSC LILLE"/>
    <s v="GOLF"/>
    <n v="29225"/>
    <n v="-208.33"/>
    <n v="29016.67"/>
    <n v="25"/>
    <n v="965.5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NP"/>
    <x v="0"/>
    <x v="16"/>
    <d v="2026-02-12T00:00:00"/>
    <m/>
    <m/>
    <m/>
    <s v="x"/>
    <m/>
    <n v="136443.44"/>
    <s v="LTMEL"/>
    <n v="544567"/>
    <n v="4567"/>
    <s v="WVWZZZCD4TW203376"/>
    <s v="LOSC LILLE"/>
    <s v="GOLF"/>
    <n v="29225"/>
    <n v="-208.33"/>
    <n v="29016.67"/>
    <n v="32"/>
    <n v="965.5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0"/>
    <x v="13"/>
    <d v="2026-02-05T00:00:00"/>
    <m/>
    <m/>
    <m/>
    <m/>
    <m/>
    <m/>
    <s v="LTMEL"/>
    <n v="544570"/>
    <n v="4570"/>
    <s v="WVWZZZCD6TW204206"/>
    <s v="LOSC LILLE"/>
    <s v="GOLF"/>
    <n v="29225"/>
    <n v="-208.33"/>
    <n v="29016.67"/>
    <n v="20"/>
    <n v="965.5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NP"/>
    <x v="0"/>
    <x v="13"/>
    <d v="2026-02-06T00:00:00"/>
    <m/>
    <m/>
    <m/>
    <s v="x"/>
    <m/>
    <n v="136443.44"/>
    <s v="LTMEL"/>
    <n v="544571"/>
    <n v="4571"/>
    <s v="WVWZZZCD8TW203395"/>
    <s v="LOSC LILLE"/>
    <s v="GOLF"/>
    <n v="29225"/>
    <n v="-208.33"/>
    <n v="29016.67"/>
    <n v="20"/>
    <n v="965.5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0"/>
    <x v="13"/>
    <d v="2026-02-06T00:00:00"/>
    <m/>
    <m/>
    <m/>
    <m/>
    <m/>
    <m/>
    <s v="LTMEL"/>
    <n v="544572"/>
    <n v="4572"/>
    <s v="WVWZZZCD6TW013854"/>
    <s v="LOSC LILLE"/>
    <s v="GOLF"/>
    <n v="29225"/>
    <n v="-208.33"/>
    <n v="29016.67"/>
    <n v="20"/>
    <n v="965.5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NP"/>
    <x v="0"/>
    <x v="13"/>
    <d v="2026-02-05T00:00:00"/>
    <m/>
    <m/>
    <m/>
    <s v="x"/>
    <m/>
    <n v="136443.44"/>
    <s v="LTMEL"/>
    <n v="544574"/>
    <n v="4574"/>
    <s v="WVWZZZCDXTW013615"/>
    <s v="LOSC LILLE"/>
    <s v="GOLF"/>
    <n v="29225"/>
    <n v="-208.33"/>
    <n v="29016.67"/>
    <n v="20"/>
    <n v="965.5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NP"/>
    <x v="0"/>
    <x v="13"/>
    <d v="2026-02-05T00:00:00"/>
    <m/>
    <m/>
    <m/>
    <s v="x"/>
    <m/>
    <n v="136443.44"/>
    <s v="LTMEL"/>
    <n v="544575"/>
    <n v="4575"/>
    <s v="WVWZZZCD5TW203810"/>
    <s v="LOSC LILLE"/>
    <s v="GOLF"/>
    <n v="29225"/>
    <n v="-208.33"/>
    <n v="29016.67"/>
    <n v="20"/>
    <n v="965.5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0"/>
    <x v="13"/>
    <d v="2026-02-06T00:00:00"/>
    <m/>
    <m/>
    <m/>
    <m/>
    <m/>
    <m/>
    <s v="LTMEL"/>
    <n v="544576"/>
    <n v="4576"/>
    <s v="WVWZZZCD0TW013347"/>
    <s v="LOSC LILLE"/>
    <s v="GOLF"/>
    <n v="29225"/>
    <n v="-208.33"/>
    <n v="29016.67"/>
    <n v="27"/>
    <n v="965.5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s v="VOLKSWAGEN"/>
    <m/>
    <s v="Sociétés NORD"/>
    <n v="965.5"/>
    <n v="3.3273976648595445E-2"/>
    <s v="NON"/>
  </r>
  <r>
    <x v="7"/>
    <s v="C"/>
    <x v="2"/>
    <x v="57"/>
    <d v="2026-04-22T00:00:00"/>
    <m/>
    <m/>
    <m/>
    <m/>
    <m/>
    <n v="0"/>
    <s v="VSGNI"/>
    <n v="544585"/>
    <n v="4585"/>
    <s v="TMBAR8NX9TM044414"/>
    <s v="NIGRO GIANNI"/>
    <s v="OCTAVIA"/>
    <n v="35075"/>
    <n v="550"/>
    <n v="35625"/>
    <n v="34"/>
    <n v="163.41999999999999"/>
    <n v="35"/>
    <m/>
    <n v="128.41999999999999"/>
    <n v="4.587228070175438E-3"/>
    <n v="0"/>
    <n v="-1884.67"/>
    <m/>
    <m/>
    <n v="0.1"/>
    <n v="0.1"/>
    <n v="12.841999999999999"/>
    <m/>
    <n v="12.841999999999999"/>
    <s v="VWB"/>
    <n v="0"/>
    <m/>
    <n v="0"/>
    <n v="1"/>
    <m/>
    <m/>
    <n v="0"/>
    <s v="Valauto Lambersart VW"/>
    <s v="SKODA"/>
    <m/>
    <s v="Sociétés NORD"/>
    <n v="163.41999999999999"/>
    <n v="4.587228070175438E-3"/>
    <s v="NON"/>
  </r>
  <r>
    <x v="7"/>
    <s v="C"/>
    <x v="2"/>
    <x v="57"/>
    <d v="2026-04-18T00:00:00"/>
    <m/>
    <m/>
    <m/>
    <m/>
    <m/>
    <n v="0"/>
    <s v="LESQU"/>
    <n v="544590"/>
    <n v="4590"/>
    <s v="TMBEP6PJ4T4070200"/>
    <s v="SELOSSE LAURENCE"/>
    <s v="FABIA"/>
    <n v="19775"/>
    <n v="2083.33"/>
    <n v="21858.33"/>
    <n v="45"/>
    <n v="1016.01"/>
    <n v="35.01"/>
    <m/>
    <n v="981"/>
    <n v="4.6481593058573092E-2"/>
    <n v="0"/>
    <n v="-2966"/>
    <m/>
    <m/>
    <n v="0.13"/>
    <n v="0.13"/>
    <n v="127.53"/>
    <m/>
    <n v="127.53"/>
    <s v="VWB"/>
    <m/>
    <n v="50"/>
    <n v="1"/>
    <n v="1"/>
    <m/>
    <m/>
    <n v="1"/>
    <s v="Valauto Lambersart VW"/>
    <s v="SKODA"/>
    <m/>
    <s v="Valauto Lambersart SKODA"/>
    <n v="1016.01"/>
    <n v="4.6481593058573092E-2"/>
    <s v="NON"/>
  </r>
  <r>
    <x v="7"/>
    <s v="NP"/>
    <x v="2"/>
    <x v="70"/>
    <d v="2026-05-19T00:00:00"/>
    <m/>
    <m/>
    <m/>
    <s v="x"/>
    <m/>
    <n v="8911.3799999999992"/>
    <s v="LTHVI"/>
    <n v="544593"/>
    <n v="4593"/>
    <s v="TMBEP6PJ0T4069643"/>
    <s v="BAYART ERIC"/>
    <s v="FABIA"/>
    <n v="19775"/>
    <n v="2083.33"/>
    <n v="21858.33"/>
    <n v="75"/>
    <n v="1020.17"/>
    <n v="35.01"/>
    <m/>
    <n v="985.16"/>
    <n v="4.667190951916271E-2"/>
    <n v="0"/>
    <n v="-2966"/>
    <m/>
    <s v="solde client mq reprise vo"/>
    <n v="0.12"/>
    <n v="0.12"/>
    <n v="118.21919999999999"/>
    <m/>
    <n v="118.21919999999999"/>
    <s v="VWB"/>
    <m/>
    <n v="50"/>
    <n v="1"/>
    <n v="1"/>
    <m/>
    <m/>
    <n v="1"/>
    <s v="Valauto Lambersart VW"/>
    <s v="SKODA"/>
    <m/>
    <s v="Valauto Lambersart SKODA"/>
    <n v="1020.17"/>
    <n v="4.667190951916271E-2"/>
    <s v="NON"/>
  </r>
  <r>
    <x v="7"/>
    <s v="C"/>
    <x v="2"/>
    <x v="99"/>
    <d v="2026-05-15T00:00:00"/>
    <m/>
    <m/>
    <m/>
    <m/>
    <m/>
    <n v="0"/>
    <s v="VSGNI"/>
    <n v="544594"/>
    <n v="4594"/>
    <s v="TMBER6PJ7T4089785"/>
    <s v="SPECIAL DEBLAIS"/>
    <s v="FABIA"/>
    <n v="23941.67"/>
    <n v="0"/>
    <n v="23941.67"/>
    <n v="43"/>
    <n v="753.25"/>
    <n v="35"/>
    <m/>
    <n v="718.25"/>
    <n v="3.1461882149407289E-2"/>
    <n v="-2873"/>
    <n v="0"/>
    <m/>
    <m/>
    <n v="0.12"/>
    <n v="0.13"/>
    <n v="86.19"/>
    <m/>
    <n v="86.19"/>
    <s v="VWB"/>
    <n v="0"/>
    <n v="20"/>
    <n v="1"/>
    <n v="1"/>
    <m/>
    <m/>
    <n v="1"/>
    <s v="Valauto Lambersart VW"/>
    <s v="SKODA"/>
    <m/>
    <s v="Sociétés NORD"/>
    <n v="753.25"/>
    <n v="3.1461882149407289E-2"/>
    <s v="NON"/>
  </r>
  <r>
    <x v="7"/>
    <s v="C"/>
    <x v="2"/>
    <x v="56"/>
    <d v="2026-03-20T00:00:00"/>
    <m/>
    <m/>
    <m/>
    <m/>
    <m/>
    <n v="0"/>
    <s v="VRGWI"/>
    <n v="544624"/>
    <n v="4624"/>
    <s v="TMBER6NW4T3100553"/>
    <s v="HEXA INGENIERIE"/>
    <s v="SCALA/ROOMSTER"/>
    <n v="26108.34"/>
    <n v="1462.5"/>
    <n v="27570.84"/>
    <n v="29"/>
    <n v="560.65"/>
    <n v="35.01"/>
    <m/>
    <n v="525.64"/>
    <n v="2.0334890050502631E-2"/>
    <n v="0"/>
    <n v="0"/>
    <m/>
    <m/>
    <n v="0.1"/>
    <n v="0.1"/>
    <n v="52.564"/>
    <m/>
    <n v="52.564"/>
    <s v="VWB"/>
    <n v="0"/>
    <s v="classique"/>
    <n v="1"/>
    <n v="1"/>
    <m/>
    <m/>
    <n v="1"/>
    <s v="Valauto Lambersart VW"/>
    <s v="SKODA"/>
    <m/>
    <s v="Valauto PRO NORD"/>
    <n v="560.65"/>
    <n v="2.0334890050502631E-2"/>
    <s v="NON"/>
  </r>
  <r>
    <x v="7"/>
    <s v="C"/>
    <x v="2"/>
    <x v="5"/>
    <d v="2026-03-19T00:00:00"/>
    <m/>
    <m/>
    <m/>
    <m/>
    <m/>
    <n v="0"/>
    <s v="VRGWI"/>
    <n v="544625"/>
    <n v="4625"/>
    <s v="TMBER6NWXT3098842"/>
    <s v="HEXA INGENIERIE"/>
    <s v="SCALA/ROOMSTER"/>
    <n v="26108.34"/>
    <n v="1462.5"/>
    <n v="27570.84"/>
    <n v="28"/>
    <n v="560.65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s v="SKODA"/>
    <m/>
    <s v="Valauto PRO NORD"/>
    <n v="560.65"/>
    <n v="2.0334890050502631E-2"/>
    <s v="NON"/>
  </r>
  <r>
    <x v="7"/>
    <s v="NP"/>
    <x v="2"/>
    <x v="63"/>
    <d v="2026-04-17T00:00:00"/>
    <m/>
    <m/>
    <m/>
    <s v="x"/>
    <m/>
    <n v="-2472"/>
    <s v="VRGWI"/>
    <n v="544626"/>
    <n v="4626"/>
    <s v="TMBER6NW5T3104403"/>
    <s v="HEXA INGENIERIE"/>
    <s v="SCALA/ROOMSTER"/>
    <n v="26108.34"/>
    <n v="1462.5"/>
    <n v="27570.84"/>
    <n v="42"/>
    <n v="560.65"/>
    <n v="35.01"/>
    <m/>
    <n v="525.64"/>
    <n v="2.0334890050502631E-2"/>
    <n v="0"/>
    <n v="0"/>
    <m/>
    <s v="ok vn payé"/>
    <n v="0.1"/>
    <n v="0.1"/>
    <n v="52.564"/>
    <m/>
    <n v="52.564"/>
    <s v="VWB"/>
    <n v="0"/>
    <n v="0"/>
    <n v="0"/>
    <n v="1"/>
    <m/>
    <m/>
    <n v="0"/>
    <s v="Valauto Lambersart VW"/>
    <s v="SKODA"/>
    <m/>
    <s v="Valauto PRO NORD"/>
    <n v="560.65"/>
    <n v="2.0334890050502631E-2"/>
    <s v="NON"/>
  </r>
  <r>
    <x v="7"/>
    <s v="C"/>
    <x v="2"/>
    <x v="5"/>
    <d v="2026-03-19T00:00:00"/>
    <m/>
    <m/>
    <m/>
    <m/>
    <m/>
    <n v="0"/>
    <s v="VRGWI"/>
    <n v="544628"/>
    <n v="4628"/>
    <s v="TMBER6NW2T3102382"/>
    <s v="HEXA INGENIERIE"/>
    <s v="SCALA/ROOMSTER"/>
    <n v="26108.34"/>
    <n v="1462.5"/>
    <n v="27570.84"/>
    <n v="20"/>
    <n v="560.65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s v="SKODA"/>
    <m/>
    <s v="Valauto PRO NORD"/>
    <n v="560.65"/>
    <n v="2.0334890050502631E-2"/>
    <s v="NON"/>
  </r>
  <r>
    <x v="7"/>
    <s v="C"/>
    <x v="2"/>
    <x v="111"/>
    <d v="2026-03-19T00:00:00"/>
    <m/>
    <m/>
    <m/>
    <m/>
    <m/>
    <n v="0"/>
    <s v="VRGWI"/>
    <n v="544629"/>
    <n v="4629"/>
    <s v="TMBER6NW3T3097600"/>
    <s v="HEXA INGENIERIE"/>
    <s v="SCALA/ROOMSTER"/>
    <n v="26108.34"/>
    <n v="1462.5"/>
    <n v="27570.84"/>
    <n v="22"/>
    <n v="560.65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s v="SKODA"/>
    <m/>
    <s v="Valauto PRO NORD"/>
    <n v="560.65"/>
    <n v="2.0334890050502631E-2"/>
    <s v="NON"/>
  </r>
  <r>
    <x v="7"/>
    <s v="NP"/>
    <x v="2"/>
    <x v="113"/>
    <d v="2026-04-24T00:00:00"/>
    <m/>
    <m/>
    <m/>
    <s v="x"/>
    <m/>
    <n v="-2472"/>
    <s v="VRGWI"/>
    <n v="544633"/>
    <n v="4633"/>
    <s v="TMBER6NW0T3104244"/>
    <s v="HEXA INGENIERIE"/>
    <s v="SCALA/ROOMSTER"/>
    <n v="26108.34"/>
    <n v="1462.5"/>
    <n v="27570.84"/>
    <n v="25"/>
    <n v="560.65"/>
    <n v="35.01"/>
    <m/>
    <n v="525.64"/>
    <n v="2.0334890050502631E-2"/>
    <n v="0"/>
    <n v="0"/>
    <m/>
    <s v="ok vn payé"/>
    <n v="0.1"/>
    <n v="0.1"/>
    <n v="52.564"/>
    <m/>
    <n v="52.564"/>
    <s v="VWB"/>
    <n v="0"/>
    <m/>
    <n v="0"/>
    <n v="1"/>
    <m/>
    <m/>
    <n v="0"/>
    <s v="Valauto Lambersart VW"/>
    <s v="SKODA"/>
    <m/>
    <s v="Valauto PRO NORD"/>
    <n v="560.65"/>
    <n v="2.0334890050502631E-2"/>
    <s v="NON"/>
  </r>
  <r>
    <x v="7"/>
    <s v="NP"/>
    <x v="2"/>
    <x v="63"/>
    <d v="2026-04-17T00:00:00"/>
    <m/>
    <m/>
    <m/>
    <s v="x"/>
    <m/>
    <n v="-2472"/>
    <s v="VRGWI"/>
    <n v="544634"/>
    <n v="4634"/>
    <s v="TMBER6NW3T3104447"/>
    <s v="HEXA INGENIERIE"/>
    <s v="SCALA/ROOMSTER"/>
    <n v="26108.34"/>
    <n v="716.66"/>
    <n v="26825"/>
    <n v="35"/>
    <n v="612.27"/>
    <n v="35.01"/>
    <m/>
    <n v="577.26"/>
    <n v="2.2824603914259087E-2"/>
    <n v="0"/>
    <n v="0"/>
    <m/>
    <s v="ok vn payé"/>
    <n v="0.1"/>
    <n v="0.1"/>
    <n v="57.725999999999999"/>
    <m/>
    <n v="57.725999999999999"/>
    <s v="VWB"/>
    <n v="0"/>
    <m/>
    <n v="0"/>
    <n v="1"/>
    <m/>
    <m/>
    <n v="0"/>
    <s v="Valauto Lambersart VW"/>
    <s v="SKODA"/>
    <m/>
    <s v="Valauto PRO NORD"/>
    <n v="612.27"/>
    <n v="2.2824603914259087E-2"/>
    <s v="NON"/>
  </r>
  <r>
    <x v="7"/>
    <s v="C"/>
    <x v="2"/>
    <x v="59"/>
    <d v="2026-03-21T00:00:00"/>
    <m/>
    <m/>
    <m/>
    <m/>
    <m/>
    <m/>
    <s v="LESQU"/>
    <n v="544641"/>
    <n v="4641"/>
    <s v="TMBAA8NX9TM043349"/>
    <s v="MAZIRE YANNICK"/>
    <s v="OCTAVIA"/>
    <n v="26058.34"/>
    <n v="825"/>
    <n v="26883.34"/>
    <n v="16"/>
    <n v="908.17"/>
    <n v="35"/>
    <m/>
    <n v="873.17"/>
    <n v="3.3781888708769074E-2"/>
    <n v="0"/>
    <n v="-2916"/>
    <m/>
    <m/>
    <n v="0.1"/>
    <n v="0.1"/>
    <n v="87.317000000000007"/>
    <m/>
    <n v="87.317000000000007"/>
    <s v="VWB"/>
    <n v="0"/>
    <n v="50"/>
    <n v="1"/>
    <n v="1"/>
    <m/>
    <m/>
    <n v="1"/>
    <s v="Valauto Lambersart VW"/>
    <s v="SKODA"/>
    <m/>
    <s v="Valauto Lambersart SKODA"/>
    <n v="908.17"/>
    <n v="3.3781888708769074E-2"/>
    <s v="NON"/>
  </r>
  <r>
    <x v="7"/>
    <s v="C"/>
    <x v="2"/>
    <x v="7"/>
    <d v="2026-02-26T00:00:00"/>
    <m/>
    <m/>
    <m/>
    <m/>
    <m/>
    <n v="0"/>
    <s v="LESQU"/>
    <n v="544643"/>
    <n v="4643"/>
    <s v="TMBJA8NX6TY068556"/>
    <s v="CARRE GESTION"/>
    <s v="OCTAVIA"/>
    <n v="28958.33"/>
    <n v="3791.67"/>
    <n v="32750"/>
    <n v="27"/>
    <n v="898.32"/>
    <n v="35"/>
    <m/>
    <n v="863.32"/>
    <n v="2.742961832061069E-2"/>
    <n v="-5240"/>
    <n v="0"/>
    <m/>
    <m/>
    <n v="0.13"/>
    <n v="0.13"/>
    <n v="112.23160000000001"/>
    <m/>
    <n v="112.23160000000001"/>
    <s v="VWB"/>
    <n v="0"/>
    <n v="50"/>
    <n v="1"/>
    <n v="1"/>
    <m/>
    <m/>
    <n v="1"/>
    <s v="Valauto Lambersart VW"/>
    <s v="SKODA"/>
    <m/>
    <s v="Valauto Lambersart SKODA"/>
    <n v="898.32"/>
    <n v="2.742961832061069E-2"/>
    <s v="NON"/>
  </r>
  <r>
    <x v="7"/>
    <s v="C"/>
    <x v="2"/>
    <x v="28"/>
    <d v="2026-06-20T00:00:00"/>
    <m/>
    <m/>
    <m/>
    <m/>
    <m/>
    <n v="0"/>
    <s v="LESQU"/>
    <n v="544652"/>
    <n v="4652"/>
    <s v="TMBGK6NW8V3024335"/>
    <s v="MOUTIER CASSANDRE"/>
    <s v="KAMIQ/YETI"/>
    <n v="30958.33"/>
    <n v="1400"/>
    <n v="32358.33"/>
    <n v="28"/>
    <n v="1005.75"/>
    <n v="35"/>
    <m/>
    <n v="970.75"/>
    <n v="3.1081641110650642E-2"/>
    <n v="0"/>
    <n v="0"/>
    <m/>
    <m/>
    <n v="0.1"/>
    <n v="0.1"/>
    <n v="97.075000000000003"/>
    <m/>
    <n v="97.075000000000003"/>
    <s v="VWB"/>
    <n v="0"/>
    <m/>
    <n v="0"/>
    <n v="1"/>
    <m/>
    <m/>
    <n v="0"/>
    <s v="Valauto Lambersart VW"/>
    <s v="SKODA"/>
    <m/>
    <s v="Valauto Lambersart SKODA"/>
    <n v="1005.75"/>
    <n v="3.1081641110650642E-2"/>
    <s v="NON"/>
  </r>
  <r>
    <x v="7"/>
    <s v="NP"/>
    <x v="2"/>
    <x v="120"/>
    <d v="2026-06-22T00:00:00"/>
    <m/>
    <m/>
    <m/>
    <s v="x"/>
    <m/>
    <n v="70"/>
    <s v="VSFCA"/>
    <n v="544655"/>
    <n v="4655"/>
    <s v="TMBEP6PJ7V4015341"/>
    <s v="AGENOR CDG"/>
    <s v="FABIA"/>
    <n v="19775"/>
    <n v="1459.16"/>
    <n v="21234.16"/>
    <n v="14"/>
    <n v="280.5"/>
    <n v="35.01"/>
    <m/>
    <n v="245.49"/>
    <n v="1.3209846775196193E-2"/>
    <n v="0"/>
    <n v="-211.92"/>
    <m/>
    <s v="solde client mq facture divers"/>
    <n v="0.1"/>
    <n v="0.1"/>
    <n v="24.549000000000003"/>
    <m/>
    <n v="24.549000000000003"/>
    <s v="VWB"/>
    <n v="0"/>
    <m/>
    <n v="0"/>
    <n v="1"/>
    <m/>
    <m/>
    <n v="0"/>
    <s v="Valauto Lambersart VW"/>
    <s v="SKODA"/>
    <m/>
    <s v="Sociétés NORD"/>
    <n v="280.5"/>
    <n v="1.3209846775196193E-2"/>
    <s v="NON"/>
  </r>
  <r>
    <x v="7"/>
    <s v="NP"/>
    <x v="2"/>
    <x v="10"/>
    <d v="2026-05-11T00:00:00"/>
    <m/>
    <m/>
    <m/>
    <s v="x"/>
    <m/>
    <n v="126"/>
    <s v="VSFCA"/>
    <n v="544657"/>
    <n v="4657"/>
    <s v="TMBER6NW4T3104828"/>
    <s v="AGENOR SUPPORT"/>
    <s v="SCALA/ROOMSTER"/>
    <n v="26108.34"/>
    <n v="583.33000000000004"/>
    <n v="26691.670000000002"/>
    <n v="51"/>
    <n v="301.93"/>
    <n v="35.01"/>
    <m/>
    <n v="266.92"/>
    <n v="1.1311768802776297E-2"/>
    <n v="0"/>
    <n v="-266.92"/>
    <m/>
    <s v="ok vn payé solde client mq rgt facture divers"/>
    <n v="0.1"/>
    <n v="0.1"/>
    <n v="26.692000000000004"/>
    <m/>
    <n v="26.692000000000004"/>
    <s v="VWB"/>
    <n v="0"/>
    <m/>
    <n v="0"/>
    <n v="1"/>
    <m/>
    <m/>
    <n v="0"/>
    <s v="Valauto Lambersart VW"/>
    <s v="SKODA"/>
    <m/>
    <s v="Sociétés NORD"/>
    <n v="301.93"/>
    <n v="1.1311768802776297E-2"/>
    <s v="NON"/>
  </r>
  <r>
    <x v="7"/>
    <s v="C"/>
    <x v="2"/>
    <x v="22"/>
    <d v="2026-06-05T00:00:00"/>
    <m/>
    <m/>
    <m/>
    <m/>
    <m/>
    <n v="0"/>
    <s v="VSGNI"/>
    <n v="544659"/>
    <n v="4659"/>
    <s v="TMBEK6NW4T3133430"/>
    <s v="WARNAULT ARTHUR"/>
    <s v="SCALA/ROOMSTER"/>
    <n v="31991.67"/>
    <n v="1066.6600000000001"/>
    <n v="33058.33"/>
    <n v="55"/>
    <n v="1026.76"/>
    <n v="35.01"/>
    <m/>
    <n v="991.75"/>
    <n v="3.1059040187450482E-2"/>
    <n v="0"/>
    <n v="0"/>
    <m/>
    <m/>
    <n v="0.1"/>
    <n v="0.1"/>
    <n v="99.175000000000011"/>
    <m/>
    <n v="99.175000000000011"/>
    <s v="VWB"/>
    <n v="0"/>
    <n v="20"/>
    <n v="1"/>
    <n v="1"/>
    <m/>
    <m/>
    <n v="1"/>
    <s v="Valauto Lambersart VW"/>
    <s v="SKODA"/>
    <m/>
    <s v="Sociétés NORD"/>
    <n v="1026.76"/>
    <n v="3.1059040187450482E-2"/>
    <s v="NON"/>
  </r>
  <r>
    <x v="7"/>
    <s v="C"/>
    <x v="2"/>
    <x v="72"/>
    <d v="2026-06-30T00:00:00"/>
    <m/>
    <m/>
    <m/>
    <m/>
    <m/>
    <m/>
    <s v="VSGNI"/>
    <n v="544663"/>
    <n v="4663"/>
    <s v="TMBGR6NW3V3023508"/>
    <s v="NUMERIDIA"/>
    <s v="KAMIQ/YETI"/>
    <n v="25350"/>
    <n v="583.33000000000004"/>
    <n v="25933.33"/>
    <n v="37"/>
    <n v="813.01"/>
    <n v="35.01"/>
    <m/>
    <n v="778"/>
    <n v="3.1350004029563498E-2"/>
    <n v="0"/>
    <n v="0"/>
    <m/>
    <m/>
    <n v="0.1"/>
    <n v="0.1"/>
    <n v="77.800000000000011"/>
    <m/>
    <n v="77.800000000000011"/>
    <s v="VWB"/>
    <n v="0"/>
    <n v="20"/>
    <n v="1"/>
    <n v="1"/>
    <m/>
    <m/>
    <n v="1"/>
    <s v="Valauto Lambersart VW"/>
    <s v="SKODA"/>
    <m/>
    <s v="Sociétés NORD"/>
    <n v="813.01"/>
    <n v="3.1350004029563498E-2"/>
    <s v="NON"/>
  </r>
  <r>
    <x v="7"/>
    <s v="C"/>
    <x v="2"/>
    <x v="123"/>
    <d v="2026-03-04T00:00:00"/>
    <m/>
    <m/>
    <m/>
    <m/>
    <m/>
    <n v="0"/>
    <s v="VSGNI"/>
    <n v="544667"/>
    <n v="4667"/>
    <s v="TMBEK6PJ7T4076104"/>
    <s v="SPECIAL DEBLAIS"/>
    <s v="FABIA"/>
    <n v="25125"/>
    <n v="458.33"/>
    <n v="25583.33"/>
    <n v="5"/>
    <n v="802.5"/>
    <n v="35"/>
    <m/>
    <n v="767.5"/>
    <n v="3.1368082262942312E-2"/>
    <n v="0"/>
    <n v="0"/>
    <m/>
    <m/>
    <n v="0.1"/>
    <n v="0.1"/>
    <n v="76.75"/>
    <m/>
    <n v="76.75"/>
    <s v="VWB"/>
    <n v="0"/>
    <n v="20"/>
    <n v="1"/>
    <n v="1"/>
    <m/>
    <m/>
    <n v="1"/>
    <s v="Valauto Lambersart VW"/>
    <s v="SKODA"/>
    <m/>
    <s v="Sociétés NORD"/>
    <n v="802.5"/>
    <n v="3.1368082262942312E-2"/>
    <s v="NON"/>
  </r>
  <r>
    <x v="7"/>
    <s v="C"/>
    <x v="2"/>
    <x v="7"/>
    <d v="2026-02-27T00:00:00"/>
    <m/>
    <m/>
    <m/>
    <m/>
    <m/>
    <n v="0"/>
    <s v="VSGNI"/>
    <n v="544668"/>
    <n v="4668"/>
    <s v="TMBEK6PJXT4073374"/>
    <s v="SPECIAL DEBLAIS"/>
    <s v="FABIA"/>
    <n v="25125"/>
    <n v="458.33"/>
    <n v="25583.33"/>
    <n v="7"/>
    <n v="802.51"/>
    <n v="35"/>
    <m/>
    <n v="767.51"/>
    <n v="3.136847314247207E-2"/>
    <n v="0"/>
    <n v="0"/>
    <m/>
    <m/>
    <n v="0.1"/>
    <n v="0.1"/>
    <n v="76.751000000000005"/>
    <m/>
    <n v="76.751000000000005"/>
    <s v="VWB"/>
    <n v="0"/>
    <n v="20"/>
    <n v="1"/>
    <n v="1"/>
    <m/>
    <m/>
    <n v="1"/>
    <s v="Valauto Lambersart VW"/>
    <s v="SKODA"/>
    <m/>
    <s v="Sociétés NORD"/>
    <n v="802.51"/>
    <n v="3.136847314247207E-2"/>
    <s v="NON"/>
  </r>
  <r>
    <x v="7"/>
    <s v="C"/>
    <x v="2"/>
    <x v="123"/>
    <d v="2026-03-04T00:00:00"/>
    <m/>
    <m/>
    <m/>
    <m/>
    <m/>
    <n v="0"/>
    <s v="VSGNI"/>
    <n v="544669"/>
    <n v="4669"/>
    <s v="TMBEK6PJ5T4076019"/>
    <s v="SPECIAL DEBLAIS"/>
    <s v="FABIA"/>
    <n v="25125"/>
    <n v="458.33"/>
    <n v="25583.33"/>
    <n v="5"/>
    <n v="802.5"/>
    <n v="35"/>
    <m/>
    <n v="767.5"/>
    <n v="3.1368082262942312E-2"/>
    <n v="0"/>
    <n v="0"/>
    <m/>
    <m/>
    <n v="0.1"/>
    <n v="0.1"/>
    <n v="76.75"/>
    <m/>
    <n v="76.75"/>
    <s v="VWB"/>
    <n v="0"/>
    <n v="20"/>
    <n v="1"/>
    <n v="1"/>
    <m/>
    <m/>
    <n v="1"/>
    <s v="Valauto Lambersart VW"/>
    <s v="SKODA"/>
    <m/>
    <s v="Sociétés NORD"/>
    <n v="802.5"/>
    <n v="3.1368082262942312E-2"/>
    <s v="NON"/>
  </r>
  <r>
    <x v="7"/>
    <s v="C"/>
    <x v="2"/>
    <x v="92"/>
    <d v="2026-03-03T00:00:00"/>
    <m/>
    <m/>
    <m/>
    <m/>
    <m/>
    <m/>
    <s v="VSGNI"/>
    <n v="544670"/>
    <n v="4670"/>
    <s v="TMBAG8NX4TM037263"/>
    <s v="ADAC - AVION AMBULANCES"/>
    <s v="OCTAVIA"/>
    <n v="28758.34"/>
    <n v="450"/>
    <n v="29208.34"/>
    <n v="8"/>
    <n v="1327.26"/>
    <n v="35"/>
    <m/>
    <n v="1292.26"/>
    <n v="4.544113085509139E-2"/>
    <n v="0"/>
    <n v="-416"/>
    <m/>
    <m/>
    <n v="0.1"/>
    <n v="0.1"/>
    <n v="129.226"/>
    <m/>
    <n v="129.226"/>
    <s v="VWB"/>
    <n v="0"/>
    <n v="20"/>
    <n v="1"/>
    <n v="1"/>
    <m/>
    <m/>
    <n v="1"/>
    <s v="Valauto Lambersart VW"/>
    <s v="SKODA"/>
    <m/>
    <s v="Sociétés NORD"/>
    <n v="1327.26"/>
    <n v="4.544113085509139E-2"/>
    <s v="NON"/>
  </r>
  <r>
    <x v="7"/>
    <s v="NP"/>
    <x v="2"/>
    <x v="28"/>
    <d v="2026-06-22T00:00:00"/>
    <m/>
    <m/>
    <m/>
    <s v="x"/>
    <m/>
    <n v="13945.97"/>
    <s v="LTMEL"/>
    <n v="544671"/>
    <n v="4671"/>
    <s v="TMBAR8NX4TM053196"/>
    <s v="ARVAL SERVICE LEASE"/>
    <s v="OCTAVIA"/>
    <n v="35074.33"/>
    <n v="2833.34"/>
    <n v="37907.67"/>
    <n v="31"/>
    <n v="1172.3699999999999"/>
    <n v="35.67"/>
    <m/>
    <n v="1136.6999999999998"/>
    <n v="3.0926986543884125E-2"/>
    <n v="0"/>
    <n v="0"/>
    <m/>
    <s v="solde client mq rgt facture Arval"/>
    <m/>
    <n v="0"/>
    <n v="0"/>
    <m/>
    <n v="0"/>
    <s v=""/>
    <n v="0"/>
    <m/>
    <n v="0"/>
    <n v="1"/>
    <m/>
    <m/>
    <n v="0"/>
    <s v="Valauto Lambersart VW"/>
    <s v="SKODA"/>
    <m/>
    <s v="Sociétés NORD"/>
    <n v="1172.3699999999999"/>
    <n v="3.0926986543884125E-2"/>
    <s v="NON"/>
  </r>
  <r>
    <x v="7"/>
    <s v="C"/>
    <x v="0"/>
    <x v="74"/>
    <d v="2026-03-07T00:00:00"/>
    <m/>
    <m/>
    <m/>
    <m/>
    <m/>
    <n v="0"/>
    <s v="LTBDU"/>
    <n v="544693"/>
    <n v="4693"/>
    <s v="WVWZZZAW7TU028377"/>
    <s v="DEMAL AXEL"/>
    <s v="POLO"/>
    <n v="24705.67"/>
    <n v="745.82"/>
    <n v="25451.489999999998"/>
    <n v="8"/>
    <n v="885.44"/>
    <n v="95"/>
    <m/>
    <n v="790.44"/>
    <n v="3.4789318817876683E-2"/>
    <n v="0"/>
    <n v="-2357.17"/>
    <m/>
    <m/>
    <n v="0.13"/>
    <n v="0.13"/>
    <n v="102.75720000000001"/>
    <m/>
    <n v="102.75720000000001"/>
    <s v=""/>
    <n v="30"/>
    <n v="100"/>
    <n v="1"/>
    <n v="1"/>
    <m/>
    <m/>
    <n v="1"/>
    <s v="Valauto Lambersart VW"/>
    <s v="VOLKSWAGEN"/>
    <m/>
    <s v="Valauto Lambersart VW"/>
    <n v="885.44"/>
    <n v="3.4789318817876683E-2"/>
    <s v="NON"/>
  </r>
  <r>
    <x v="7"/>
    <s v="C"/>
    <x v="0"/>
    <x v="19"/>
    <d v="2026-01-02T00:00:00"/>
    <m/>
    <m/>
    <m/>
    <s v="x"/>
    <s v="X"/>
    <n v="57454.52"/>
    <s v="VSGNI"/>
    <n v="544708"/>
    <n v="4708"/>
    <s v="WVGZZZCT6TW409298"/>
    <s v="ARVAL SERVICE LEASE"/>
    <s v="TIGUAN"/>
    <n v="48155"/>
    <n v="1962.51"/>
    <n v="50117.51"/>
    <n v="113"/>
    <n v="1714.86"/>
    <n v="95"/>
    <m/>
    <n v="1619.86"/>
    <n v="3.4216783714913206E-2"/>
    <n v="0"/>
    <n v="-2959.55"/>
    <m/>
    <s v="solde client / ok vn payé"/>
    <n v="0.13"/>
    <n v="0.13"/>
    <n v="210.58179999999999"/>
    <m/>
    <n v="210.58179999999999"/>
    <s v=""/>
    <m/>
    <m/>
    <n v="0"/>
    <n v="1"/>
    <m/>
    <m/>
    <n v="0"/>
    <s v="Valauto Lambersart VW"/>
    <s v="VOLKSWAGEN"/>
    <m/>
    <s v="Sociétés NORD"/>
    <n v="1714.86"/>
    <n v="3.4216783714913206E-2"/>
    <s v="NON"/>
  </r>
  <r>
    <x v="7"/>
    <s v="C"/>
    <x v="0"/>
    <x v="72"/>
    <d v="2026-06-26T00:00:00"/>
    <m/>
    <m/>
    <m/>
    <m/>
    <m/>
    <m/>
    <s v="LTNFA"/>
    <n v="544717"/>
    <n v="4717"/>
    <s v="WVGZZZ1T5TW005184"/>
    <s v="SAGNIEZ MICKAEL"/>
    <s v="TOURAN"/>
    <n v="42375"/>
    <n v="1258.3399999999999"/>
    <n v="43633.34"/>
    <n v="163"/>
    <n v="861.45"/>
    <n v="95"/>
    <m/>
    <n v="766.45"/>
    <n v="1.9742930520560656E-2"/>
    <n v="-3534.31"/>
    <n v="-872.67"/>
    <m/>
    <m/>
    <n v="0.12"/>
    <n v="0.12"/>
    <n v="91.974000000000004"/>
    <m/>
    <n v="91.974000000000004"/>
    <s v="BPCE"/>
    <n v="30"/>
    <m/>
    <n v="0"/>
    <n v="1"/>
    <m/>
    <m/>
    <n v="0"/>
    <s v="Valauto Lambersart VW"/>
    <s v="VOLKSWAGEN"/>
    <m/>
    <s v="Valauto Lambersart VW"/>
    <n v="861.45"/>
    <n v="1.9742930520560656E-2"/>
    <s v="NON"/>
  </r>
  <r>
    <x v="7"/>
    <s v="C"/>
    <x v="0"/>
    <x v="14"/>
    <d v="2026-05-28T00:00:00"/>
    <m/>
    <m/>
    <m/>
    <m/>
    <m/>
    <n v="0"/>
    <s v="LTNFA"/>
    <n v="544726"/>
    <n v="4726"/>
    <s v="WVGZZZCT9TW049749"/>
    <s v="LEROUGE AURELIE"/>
    <s v="TIGUAN"/>
    <n v="36113.33"/>
    <n v="166.67"/>
    <n v="36280"/>
    <n v="54"/>
    <n v="1269.23"/>
    <n v="95"/>
    <m/>
    <n v="1174.23"/>
    <n v="3.4984288864388091E-2"/>
    <n v="0"/>
    <n v="0"/>
    <m/>
    <m/>
    <n v="0.08"/>
    <n v="7.0000000000000007E-2"/>
    <n v="93.938400000000001"/>
    <m/>
    <n v="93.938400000000001"/>
    <s v="VWB"/>
    <n v="0"/>
    <m/>
    <n v="0"/>
    <n v="1"/>
    <m/>
    <m/>
    <n v="0"/>
    <s v="Valauto Lambersart VW"/>
    <s v="VOLKSWAGEN"/>
    <m/>
    <s v="Valauto Lambersart VW"/>
    <n v="1269.23"/>
    <n v="3.4984288864388091E-2"/>
    <s v="NON"/>
  </r>
  <r>
    <x v="7"/>
    <s v="C"/>
    <x v="0"/>
    <x v="80"/>
    <d v="2026-01-28T00:00:00"/>
    <m/>
    <m/>
    <m/>
    <m/>
    <m/>
    <m/>
    <s v="LTNFA"/>
    <n v="544727"/>
    <n v="4727"/>
    <s v="WVWZZZCD9TW407994"/>
    <s v="FICHAUX MELANIE"/>
    <s v="GOLF"/>
    <n v="40041.67"/>
    <n v="2379.17"/>
    <n v="42420.84"/>
    <n v="82"/>
    <n v="943.44"/>
    <n v="95"/>
    <m/>
    <n v="848.44"/>
    <n v="2.224001222040865E-2"/>
    <n v="0"/>
    <n v="-1696.83"/>
    <m/>
    <m/>
    <n v="7.0000000000000007E-2"/>
    <n v="7.0000000000000007E-2"/>
    <n v="59.390800000000013"/>
    <m/>
    <n v="59.390800000000013"/>
    <s v="VWB"/>
    <n v="0"/>
    <n v="50"/>
    <n v="1"/>
    <n v="1"/>
    <m/>
    <m/>
    <n v="1"/>
    <s v="Valauto Lambersart VW"/>
    <s v="VOLKSWAGEN"/>
    <m/>
    <s v="Valauto Lambersart VW"/>
    <n v="943.44"/>
    <n v="2.224001222040865E-2"/>
    <s v="NON"/>
  </r>
  <r>
    <x v="7"/>
    <s v="C"/>
    <x v="0"/>
    <x v="114"/>
    <d v="2026-03-09T00:00:00"/>
    <m/>
    <m/>
    <m/>
    <m/>
    <m/>
    <n v="0"/>
    <s v="VSGNI"/>
    <n v="544730"/>
    <n v="4730"/>
    <s v="WVWZZZCD5TW218730"/>
    <s v="CABINET SAHYA SERVICES"/>
    <s v="GOLF"/>
    <n v="29225"/>
    <n v="-208.33"/>
    <n v="29016.67"/>
    <n v="15"/>
    <n v="1545.84"/>
    <n v="95"/>
    <m/>
    <n v="1450.84"/>
    <n v="5.3274204104054666E-2"/>
    <n v="0"/>
    <n v="0"/>
    <m/>
    <m/>
    <n v="0.1"/>
    <n v="0.1"/>
    <n v="145.084"/>
    <m/>
    <n v="145.084"/>
    <s v="VWB"/>
    <n v="0"/>
    <n v="20"/>
    <n v="1"/>
    <n v="1"/>
    <m/>
    <m/>
    <n v="1"/>
    <s v="Valauto Lambersart VW"/>
    <s v="VOLKSWAGEN"/>
    <m/>
    <s v="Sociétés NORD"/>
    <n v="1545.84"/>
    <n v="5.3274204104054666E-2"/>
    <s v="NON"/>
  </r>
  <r>
    <x v="7"/>
    <s v="C"/>
    <x v="0"/>
    <x v="66"/>
    <d v="2026-06-15T00:00:00"/>
    <m/>
    <m/>
    <m/>
    <m/>
    <m/>
    <n v="0"/>
    <s v="VSGNI"/>
    <n v="544733"/>
    <n v="4733"/>
    <s v="WVGZZZA16TV082425"/>
    <s v="PATERNOSTER JULIE"/>
    <s v="T ROC"/>
    <n v="30193.17"/>
    <n v="1500"/>
    <n v="31693.17"/>
    <n v="24"/>
    <n v="1045.79"/>
    <n v="95"/>
    <m/>
    <n v="950.79"/>
    <n v="3.2997330339628379E-2"/>
    <n v="0"/>
    <n v="0"/>
    <m/>
    <m/>
    <n v="0.1"/>
    <n v="0.1"/>
    <n v="95.079000000000008"/>
    <m/>
    <n v="95.079000000000008"/>
    <s v="VWB"/>
    <n v="0"/>
    <n v="20"/>
    <n v="1"/>
    <n v="1"/>
    <m/>
    <m/>
    <n v="1"/>
    <s v="Valauto Lambersart VW"/>
    <s v="VOLKSWAGEN"/>
    <m/>
    <s v="Sociétés NORD"/>
    <n v="1045.79"/>
    <n v="3.2997330339628379E-2"/>
    <s v="NON"/>
  </r>
  <r>
    <x v="7"/>
    <s v="NP"/>
    <x v="2"/>
    <x v="117"/>
    <d v="2026-04-15T00:00:00"/>
    <m/>
    <m/>
    <m/>
    <s v="x"/>
    <m/>
    <n v="1203727.02"/>
    <s v="LTMEL"/>
    <n v="544740"/>
    <n v="4740"/>
    <s v="TMBJA8NX3TY093091"/>
    <s v="DLM - CPTE"/>
    <s v="OCTAVIA"/>
    <n v="28958.34"/>
    <n v="1391.67"/>
    <n v="30350.010000000002"/>
    <n v="12"/>
    <n v="945.5"/>
    <n v="35"/>
    <m/>
    <n v="910.5"/>
    <n v="3.1153202255946536E-2"/>
    <n v="0"/>
    <n v="-1821"/>
    <m/>
    <s v="solde client facture non échue"/>
    <m/>
    <n v="0"/>
    <n v="0"/>
    <m/>
    <n v="0"/>
    <s v=""/>
    <n v="0"/>
    <m/>
    <n v="0"/>
    <n v="1"/>
    <m/>
    <m/>
    <n v="0"/>
    <s v="Valauto Lambersart VW"/>
    <s v="SKODA"/>
    <m/>
    <s v="Sociétés NORD"/>
    <n v="945.5"/>
    <n v="3.1153202255946536E-2"/>
    <s v="NON"/>
  </r>
  <r>
    <x v="7"/>
    <s v="C"/>
    <x v="2"/>
    <x v="71"/>
    <d v="2026-06-01T00:00:00"/>
    <m/>
    <m/>
    <m/>
    <m/>
    <m/>
    <m/>
    <s v="VSFCA"/>
    <n v="544741"/>
    <n v="4741"/>
    <s v="TMBJW7PS1TT110173"/>
    <s v="BATILOC"/>
    <s v="KODIAQ"/>
    <n v="43308.33"/>
    <n v="583.33000000000004"/>
    <n v="43891.66"/>
    <n v="18"/>
    <n v="2047.37"/>
    <n v="35.01"/>
    <m/>
    <n v="2012.36"/>
    <n v="4.6645991516383746E-2"/>
    <n v="0"/>
    <n v="-1749"/>
    <m/>
    <m/>
    <n v="0.1"/>
    <n v="0.1"/>
    <n v="201.23599999999999"/>
    <m/>
    <n v="201.23599999999999"/>
    <s v="VWB"/>
    <n v="0"/>
    <m/>
    <n v="0"/>
    <n v="1"/>
    <m/>
    <m/>
    <n v="0"/>
    <s v="Valauto Lambersart VW"/>
    <s v="SKODA"/>
    <m/>
    <s v="Sociétés NORD"/>
    <n v="2047.37"/>
    <n v="4.6645991516383746E-2"/>
    <s v="NON"/>
  </r>
  <r>
    <x v="7"/>
    <s v="C"/>
    <x v="2"/>
    <x v="71"/>
    <d v="2026-06-01T00:00:00"/>
    <m/>
    <m/>
    <m/>
    <m/>
    <m/>
    <m/>
    <s v="VSFCA"/>
    <n v="544742"/>
    <n v="4742"/>
    <s v="TMBNH7NY8TF187558"/>
    <s v="BATILOC"/>
    <s v="ELROQ"/>
    <n v="35291.660000000003"/>
    <n v="741.66"/>
    <n v="36033.320000000007"/>
    <n v="18"/>
    <n v="575.49"/>
    <n v="35.01"/>
    <m/>
    <n v="540.48"/>
    <n v="1.5971051238131816E-2"/>
    <n v="0"/>
    <n v="0"/>
    <m/>
    <m/>
    <n v="0.1"/>
    <n v="0.1"/>
    <n v="54.048000000000002"/>
    <m/>
    <n v="54.048000000000002"/>
    <s v="VWB"/>
    <n v="0"/>
    <m/>
    <n v="0"/>
    <n v="1"/>
    <m/>
    <m/>
    <n v="0"/>
    <s v="Valauto Lambersart VW"/>
    <s v="SKODA"/>
    <m/>
    <s v="Sociétés NORD"/>
    <n v="575.49"/>
    <n v="1.5971051238131816E-2"/>
    <s v="NON"/>
  </r>
  <r>
    <x v="4"/>
    <s v="C"/>
    <x v="2"/>
    <x v="88"/>
    <d v="2026-05-29T00:00:00"/>
    <m/>
    <m/>
    <m/>
    <m/>
    <m/>
    <n v="0"/>
    <s v="ARLKO"/>
    <n v="544748"/>
    <n v="48"/>
    <s v="TMBJW7PS5TT112279"/>
    <s v="DEMAREST CHRISTOPHE"/>
    <s v="KODIAQ"/>
    <n v="43308.33"/>
    <n v="4125"/>
    <n v="47433.33"/>
    <n v="3"/>
    <n v="1635.35"/>
    <n v="35.01"/>
    <m/>
    <n v="1600.34"/>
    <n v="3.447681198009922E-2"/>
    <n v="0"/>
    <n v="-4716"/>
    <m/>
    <m/>
    <n v="0.08"/>
    <n v="0.08"/>
    <n v="128.02719999999999"/>
    <m/>
    <n v="128.02719999999999"/>
    <s v="VWB"/>
    <n v="0"/>
    <s v="0"/>
    <n v="1"/>
    <n v="1"/>
    <m/>
    <m/>
    <n v="1"/>
    <s v="Valauto Arras"/>
    <s v="SKODA"/>
    <m/>
    <s v="Valauto Arras"/>
    <n v="1635.35"/>
    <n v="3.447681198009922E-2"/>
    <s v="NON"/>
  </r>
  <r>
    <x v="7"/>
    <s v="C"/>
    <x v="2"/>
    <x v="120"/>
    <d v="2026-06-12T00:00:00"/>
    <m/>
    <m/>
    <m/>
    <m/>
    <m/>
    <n v="0"/>
    <s v="VSRPO"/>
    <n v="544748"/>
    <n v="4748"/>
    <s v="TMBJW7PS7TT115765"/>
    <s v="IRD INVEST"/>
    <s v="KODIAQ"/>
    <n v="43308.33"/>
    <n v="583.33000000000004"/>
    <n v="43891.66"/>
    <n v="7"/>
    <n v="911.86"/>
    <n v="35.01"/>
    <m/>
    <n v="876.85"/>
    <n v="2.0775245228820235E-2"/>
    <n v="0"/>
    <n v="-1749"/>
    <m/>
    <m/>
    <n v="0.1"/>
    <n v="0.1"/>
    <n v="87.685000000000002"/>
    <m/>
    <n v="87.685000000000002"/>
    <s v="VWB"/>
    <n v="0"/>
    <n v="20"/>
    <n v="1"/>
    <n v="1"/>
    <m/>
    <m/>
    <n v="1"/>
    <s v="Valauto Lambersart VW"/>
    <s v="SKODA"/>
    <m/>
    <s v="Sociétés NORD"/>
    <n v="911.86"/>
    <n v="2.0775245228820235E-2"/>
    <s v="NON"/>
  </r>
  <r>
    <x v="4"/>
    <s v="NP"/>
    <x v="4"/>
    <x v="44"/>
    <d v="2026-05-12T00:00:00"/>
    <m/>
    <m/>
    <m/>
    <s v="x"/>
    <m/>
    <n v="474.07"/>
    <s v="LTMEL"/>
    <n v="544754"/>
    <n v="54"/>
    <s v="WV4ZZZTVXTK011159"/>
    <s v="AMS ELECTRICITE - CPTE"/>
    <s v="TRANSPORTER"/>
    <n v="40533.1"/>
    <n v="11053"/>
    <n v="51586.1"/>
    <n v="28"/>
    <n v="-1057.6199999999999"/>
    <n v="95"/>
    <m/>
    <n v="-1152.6199999999999"/>
    <n v="-2.0502034462771948E-2"/>
    <n v="0"/>
    <n v="-3000"/>
    <m/>
    <s v="ok vn payé"/>
    <m/>
    <n v="0"/>
    <n v="0"/>
    <m/>
    <n v="0"/>
    <s v="VWB"/>
    <m/>
    <m/>
    <n v="0"/>
    <n v="1"/>
    <m/>
    <m/>
    <n v="0"/>
    <s v="Valauto Arras"/>
    <s v="VUL"/>
    <m/>
    <s v="Sociétés NORD"/>
    <n v="-1057.6199999999999"/>
    <n v="-2.0502034462771948E-2"/>
    <s v="OUI"/>
  </r>
  <r>
    <x v="7"/>
    <s v="C"/>
    <x v="2"/>
    <x v="38"/>
    <d v="2026-04-13T00:00:00"/>
    <m/>
    <m/>
    <m/>
    <m/>
    <m/>
    <n v="0"/>
    <s v="VSGNI"/>
    <n v="544757"/>
    <n v="4757"/>
    <s v="TMBEE6PJ3T4074812"/>
    <s v="OPALE AERO SERVICES"/>
    <s v="FABIA"/>
    <n v="17158.34"/>
    <n v="1025"/>
    <n v="18183.34"/>
    <n v="13"/>
    <n v="404.42"/>
    <n v="35"/>
    <m/>
    <n v="369.42"/>
    <n v="2.2241238408345222E-2"/>
    <n v="0"/>
    <n v="0"/>
    <m/>
    <m/>
    <n v="0.1"/>
    <n v="0.1"/>
    <n v="36.942"/>
    <m/>
    <n v="36.942"/>
    <s v="VWB"/>
    <n v="0"/>
    <n v="20"/>
    <n v="1"/>
    <n v="1"/>
    <m/>
    <m/>
    <n v="1"/>
    <s v="Valauto Lambersart VW"/>
    <s v="SKODA"/>
    <m/>
    <s v="Sociétés NORD"/>
    <n v="404.42"/>
    <n v="2.2241238408345222E-2"/>
    <s v="NON"/>
  </r>
  <r>
    <x v="7"/>
    <s v="NP"/>
    <x v="2"/>
    <x v="55"/>
    <d v="2026-05-12T00:00:00"/>
    <m/>
    <m/>
    <m/>
    <s v="x"/>
    <m/>
    <n v="47382.69"/>
    <s v="LTMEL"/>
    <n v="544768"/>
    <n v="4768"/>
    <s v="TMBAJ8NX4TM048538"/>
    <s v="ARVAL SERVICE LEASE"/>
    <s v="OCTAVIA"/>
    <n v="31532.67"/>
    <n v="2658.33"/>
    <n v="34191"/>
    <n v="25"/>
    <n v="1060.8900000000001"/>
    <n v="35.67"/>
    <m/>
    <n v="1025.22"/>
    <n v="3.1028340791436345E-2"/>
    <n v="0"/>
    <n v="0"/>
    <m/>
    <s v="ok vn payé"/>
    <m/>
    <n v="0"/>
    <n v="0"/>
    <m/>
    <n v="0"/>
    <s v=""/>
    <n v="0"/>
    <s v="0"/>
    <n v="1"/>
    <n v="1"/>
    <m/>
    <m/>
    <n v="1"/>
    <s v="Valauto Lambersart VW"/>
    <s v="SKODA"/>
    <m/>
    <s v="Sociétés NORD"/>
    <n v="1060.8900000000001"/>
    <n v="3.1028340791436345E-2"/>
    <s v="NON"/>
  </r>
  <r>
    <x v="7"/>
    <s v="NP"/>
    <x v="2"/>
    <x v="23"/>
    <d v="2026-06-29T00:00:00"/>
    <m/>
    <m/>
    <m/>
    <s v="x"/>
    <m/>
    <n v="754353.41"/>
    <s v="LTMEL"/>
    <n v="544769"/>
    <n v="4769"/>
    <s v="TMBAA8NX7TM059985"/>
    <s v="DLM - CPTE"/>
    <s v="OCTAVIA"/>
    <n v="28175"/>
    <n v="691.67"/>
    <n v="28866.67"/>
    <n v="7"/>
    <n v="901"/>
    <n v="35"/>
    <m/>
    <n v="866"/>
    <n v="3.1212467527428695E-2"/>
    <n v="0"/>
    <n v="-1732"/>
    <m/>
    <s v="solde client facture impayée"/>
    <m/>
    <n v="0"/>
    <n v="0"/>
    <m/>
    <n v="0"/>
    <s v=""/>
    <n v="0"/>
    <m/>
    <n v="0"/>
    <n v="1"/>
    <m/>
    <m/>
    <n v="0"/>
    <s v="Valauto Lambersart VW"/>
    <s v="SKODA"/>
    <m/>
    <s v="Sociétés NORD"/>
    <n v="901"/>
    <n v="3.1212467527428695E-2"/>
    <s v="NON"/>
  </r>
  <r>
    <x v="7"/>
    <s v="NP"/>
    <x v="2"/>
    <x v="112"/>
    <d v="2026-05-18T00:00:00"/>
    <m/>
    <m/>
    <m/>
    <s v="x"/>
    <m/>
    <n v="681157.84"/>
    <s v="LTMEL"/>
    <n v="544771"/>
    <m/>
    <s v="TMBJH7NY7TF184567"/>
    <s v="DLM - CPTE"/>
    <s v="ENYAQ"/>
    <n v="38150"/>
    <n v="2841.66"/>
    <n v="40991.660000000003"/>
    <n v="9"/>
    <n v="649.87"/>
    <n v="35"/>
    <m/>
    <n v="614.87"/>
    <n v="1.5853712682043126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649.87"/>
    <n v="1.5853712682043126E-2"/>
    <s v="NON"/>
  </r>
  <r>
    <x v="7"/>
    <s v="NP"/>
    <x v="2"/>
    <x v="52"/>
    <d v="2026-06-02T00:00:00"/>
    <m/>
    <m/>
    <m/>
    <s v="x"/>
    <m/>
    <n v="754353.41"/>
    <s v="LTMEL"/>
    <n v="544780"/>
    <n v="4780"/>
    <s v="TMBJH7NY6TF185015"/>
    <s v="DLM - CPTE"/>
    <s v="ENYAQ"/>
    <n v="38150"/>
    <n v="2841.66"/>
    <n v="40991.660000000003"/>
    <n v="21"/>
    <n v="649.87"/>
    <n v="35"/>
    <m/>
    <n v="614.87"/>
    <n v="1.5853712682043126E-2"/>
    <n v="0"/>
    <n v="-2459.5"/>
    <m/>
    <s v="solde client facture impayée"/>
    <m/>
    <n v="0"/>
    <n v="0"/>
    <m/>
    <n v="0"/>
    <s v=""/>
    <n v="0"/>
    <m/>
    <n v="0"/>
    <n v="1"/>
    <m/>
    <m/>
    <n v="0"/>
    <s v="Valauto Lambersart VW"/>
    <s v="SKODA"/>
    <m/>
    <s v="Sociétés NORD"/>
    <n v="649.87"/>
    <n v="1.5853712682043126E-2"/>
    <s v="NON"/>
  </r>
  <r>
    <x v="7"/>
    <s v="NP"/>
    <x v="2"/>
    <x v="17"/>
    <d v="2026-05-22T00:00:00"/>
    <m/>
    <m/>
    <m/>
    <s v="x"/>
    <m/>
    <n v="681157.84"/>
    <s v="LTMEL"/>
    <n v="544786"/>
    <n v="4786"/>
    <s v="TMBJH7NY0TF183177"/>
    <s v="DLM - CPTE"/>
    <s v="ENYAQ"/>
    <n v="38150"/>
    <n v="2841.66"/>
    <n v="40991.660000000003"/>
    <n v="15"/>
    <n v="649.88"/>
    <n v="35.01"/>
    <m/>
    <n v="614.87"/>
    <n v="1.5853956634105569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s v="SKODA"/>
    <m/>
    <s v="Sociétés NORD"/>
    <n v="649.88"/>
    <n v="1.5853956634105569E-2"/>
    <s v="NON"/>
  </r>
  <r>
    <x v="7"/>
    <s v="NP"/>
    <x v="2"/>
    <x v="116"/>
    <d v="2026-06-09T00:00:00"/>
    <m/>
    <m/>
    <m/>
    <s v="x"/>
    <m/>
    <n v="754353.41"/>
    <s v="LTMEL"/>
    <n v="544787"/>
    <n v="4787"/>
    <s v="TMBJR8NX9TY109707"/>
    <s v="DLM - CPTE"/>
    <s v="OCTAVIA"/>
    <n v="30841.67"/>
    <n v="550"/>
    <n v="31391.67"/>
    <n v="11"/>
    <n v="976.76"/>
    <n v="35.01"/>
    <m/>
    <n v="941.75"/>
    <n v="3.1115260831934079E-2"/>
    <n v="0"/>
    <n v="-1883.5"/>
    <m/>
    <s v="solde client facture impayée"/>
    <m/>
    <n v="0"/>
    <n v="0"/>
    <m/>
    <n v="0"/>
    <s v=""/>
    <n v="0"/>
    <m/>
    <n v="0"/>
    <n v="1"/>
    <m/>
    <m/>
    <n v="0"/>
    <s v="Valauto Lambersart VW"/>
    <s v="SKODA"/>
    <m/>
    <s v="Sociétés NORD"/>
    <n v="976.76"/>
    <n v="3.1115260831934079E-2"/>
    <s v="NON"/>
  </r>
  <r>
    <x v="4"/>
    <s v="C"/>
    <x v="6"/>
    <x v="113"/>
    <d v="2026-04-22T00:00:00"/>
    <m/>
    <m/>
    <m/>
    <m/>
    <m/>
    <m/>
    <s v="ARSDE"/>
    <n v="544827"/>
    <n v="27"/>
    <s v="VSSZZZKJ0TR615525"/>
    <s v="PAYEN ANNE"/>
    <s v="IBIZA"/>
    <n v="19992.5"/>
    <n v="1483.34"/>
    <n v="21475.84"/>
    <n v="13"/>
    <n v="346.36"/>
    <n v="36"/>
    <m/>
    <n v="310.36"/>
    <n v="1.6127890690189533E-2"/>
    <n v="0"/>
    <n v="-2725"/>
    <m/>
    <m/>
    <n v="7.0000000000000007E-2"/>
    <n v="7.0000000000000007E-2"/>
    <n v="21.725200000000005"/>
    <m/>
    <n v="21.725200000000005"/>
    <s v="VWB"/>
    <n v="0"/>
    <m/>
    <n v="0"/>
    <n v="1"/>
    <m/>
    <m/>
    <n v="0"/>
    <s v="Valauto Arras"/>
    <s v="SEAT"/>
    <m/>
    <s v="Valauto Arras"/>
    <n v="346.36"/>
    <n v="1.6127890690189533E-2"/>
    <s v="NON"/>
  </r>
  <r>
    <x v="7"/>
    <s v="C"/>
    <x v="2"/>
    <x v="63"/>
    <d v="2026-04-09T00:00:00"/>
    <m/>
    <m/>
    <m/>
    <m/>
    <m/>
    <n v="0"/>
    <s v="LESQU"/>
    <n v="544838"/>
    <n v="4838"/>
    <s v="TMBGP6NW7T3071659"/>
    <s v="D'ALESSANDRO BENJAMIN"/>
    <s v="KAMIQ/YETI"/>
    <n v="23191.67"/>
    <n v="1525"/>
    <n v="24716.67"/>
    <n v="97"/>
    <n v="1082.33"/>
    <n v="35"/>
    <m/>
    <n v="1047.33"/>
    <n v="4.3789474876672306E-2"/>
    <n v="0"/>
    <n v="-4416"/>
    <m/>
    <m/>
    <n v="0.13"/>
    <n v="0.13"/>
    <n v="136.15289999999999"/>
    <m/>
    <n v="136.15289999999999"/>
    <s v="VWB"/>
    <m/>
    <m/>
    <n v="0"/>
    <n v="1"/>
    <m/>
    <m/>
    <n v="0"/>
    <s v="Valauto Lambersart VW"/>
    <s v="SKODA"/>
    <m/>
    <s v="Valauto Lambersart SKODA"/>
    <n v="1082.33"/>
    <n v="4.3789474876672306E-2"/>
    <s v="NON"/>
  </r>
  <r>
    <x v="7"/>
    <s v="C"/>
    <x v="2"/>
    <x v="108"/>
    <d v="2026-02-14T00:00:00"/>
    <m/>
    <m/>
    <m/>
    <m/>
    <m/>
    <n v="0"/>
    <s v="LESQU"/>
    <n v="544839"/>
    <n v="4839"/>
    <s v="TMBGP6NW7T3075114"/>
    <s v="DEFOSSEZ FREDERIC"/>
    <s v="KAMIQ/YETI"/>
    <n v="23191.67"/>
    <n v="1525"/>
    <n v="24716.67"/>
    <n v="36"/>
    <n v="1336.5"/>
    <n v="35"/>
    <m/>
    <n v="1301.5"/>
    <n v="5.4072818061656369E-2"/>
    <n v="0"/>
    <n v="-4666"/>
    <m/>
    <m/>
    <n v="0.13"/>
    <n v="0.13"/>
    <n v="169.19499999999999"/>
    <m/>
    <n v="169.19499999999999"/>
    <s v="VWB"/>
    <m/>
    <n v="50"/>
    <n v="1"/>
    <n v="1"/>
    <m/>
    <m/>
    <n v="1"/>
    <s v="Valauto Lambersart VW"/>
    <s v="SKODA"/>
    <m/>
    <s v="Valauto Lambersart SKODA"/>
    <n v="1336.5"/>
    <n v="5.4072818061656369E-2"/>
    <s v="NON"/>
  </r>
  <r>
    <x v="7"/>
    <s v="C"/>
    <x v="2"/>
    <x v="11"/>
    <d v="2026-06-05T00:00:00"/>
    <m/>
    <m/>
    <m/>
    <m/>
    <m/>
    <n v="0"/>
    <s v="LTMEL"/>
    <n v="544843"/>
    <n v="4843"/>
    <s v="TMBJW7PS6TT115076"/>
    <s v="LA DUCHESSE"/>
    <s v="KODIAQ"/>
    <n v="43308.33"/>
    <n v="2083.33"/>
    <n v="45391.66"/>
    <n v="8"/>
    <n v="488.52"/>
    <n v="35.01"/>
    <m/>
    <n v="453.51"/>
    <n v="1.0762329467571795E-2"/>
    <n v="0"/>
    <n v="-1749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488.52"/>
    <n v="1.0762329467571795E-2"/>
    <s v="NON"/>
  </r>
  <r>
    <x v="7"/>
    <s v="C"/>
    <x v="2"/>
    <x v="105"/>
    <d v="2026-05-27T00:00:00"/>
    <m/>
    <m/>
    <m/>
    <m/>
    <m/>
    <n v="0"/>
    <s v="LTMEL"/>
    <n v="544844"/>
    <n v="4844"/>
    <s v="TMBJW9PSXTT109972"/>
    <s v="TOLLENS FLORENT ET HELENE"/>
    <s v="KODIAQ"/>
    <n v="43308.33"/>
    <n v="3474.99"/>
    <n v="46783.32"/>
    <n v="14"/>
    <n v="1544.23"/>
    <n v="35"/>
    <m/>
    <n v="1509.23"/>
    <n v="3.3008131958142346E-2"/>
    <n v="0"/>
    <n v="-2583"/>
    <m/>
    <m/>
    <m/>
    <n v="0"/>
    <n v="0"/>
    <m/>
    <n v="0"/>
    <s v=""/>
    <n v="1"/>
    <s v="0"/>
    <n v="1"/>
    <n v="1"/>
    <m/>
    <m/>
    <n v="1"/>
    <s v="Valauto Lambersart VW"/>
    <s v="SKODA"/>
    <m/>
    <s v="Sociétés NORD"/>
    <n v="1544.23"/>
    <n v="3.3008131958142346E-2"/>
    <s v="NON"/>
  </r>
  <r>
    <x v="7"/>
    <s v="NP"/>
    <x v="2"/>
    <x v="46"/>
    <d v="2026-05-05T00:00:00"/>
    <m/>
    <m/>
    <m/>
    <s v="x"/>
    <m/>
    <n v="33160.629999999997"/>
    <s v="LTMEL"/>
    <n v="544848"/>
    <n v="4848"/>
    <s v="TMBJJ8NX1TY081182"/>
    <s v="GMT OUTDOOR"/>
    <s v="OCTAVIA"/>
    <n v="32450"/>
    <n v="2136.66"/>
    <n v="34586.660000000003"/>
    <n v="38"/>
    <n v="965.95"/>
    <n v="35"/>
    <m/>
    <n v="930.95"/>
    <n v="2.7928397827370437E-2"/>
    <n v="0"/>
    <n v="-416"/>
    <m/>
    <s v="ok vn payé"/>
    <m/>
    <n v="0"/>
    <n v="0"/>
    <m/>
    <n v="0"/>
    <s v="VWB"/>
    <n v="0"/>
    <s v="0"/>
    <n v="1"/>
    <n v="1"/>
    <m/>
    <m/>
    <n v="1"/>
    <s v="Valauto Lambersart VW"/>
    <s v="SKODA"/>
    <m/>
    <s v="Sociétés NORD"/>
    <n v="965.95"/>
    <n v="2.7928397827370437E-2"/>
    <s v="NON"/>
  </r>
  <r>
    <x v="7"/>
    <s v="NP"/>
    <x v="2"/>
    <x v="86"/>
    <d v="2026-04-24T00:00:00"/>
    <m/>
    <m/>
    <m/>
    <s v="x"/>
    <m/>
    <n v="32008.63"/>
    <s v="LTMEL"/>
    <n v="544849"/>
    <n v="4849"/>
    <s v="TMBJJ8NX4TY079507"/>
    <s v="GMT OUTDOOR"/>
    <s v="OCTAVIA"/>
    <n v="32450"/>
    <n v="2136.66"/>
    <n v="34586.660000000003"/>
    <n v="50"/>
    <n v="549.96"/>
    <n v="35.01"/>
    <m/>
    <n v="514.95000000000005"/>
    <n v="1.5900928276971524E-2"/>
    <n v="0"/>
    <n v="0"/>
    <m/>
    <s v="solde client mq financement offre+"/>
    <m/>
    <n v="0"/>
    <n v="0"/>
    <m/>
    <n v="0"/>
    <s v="VWB"/>
    <n v="0"/>
    <m/>
    <n v="0"/>
    <n v="1"/>
    <m/>
    <m/>
    <n v="0"/>
    <s v="Valauto Lambersart VW"/>
    <s v="SKODA"/>
    <m/>
    <s v="Sociétés NORD"/>
    <n v="549.96"/>
    <n v="1.5900928276971524E-2"/>
    <s v="NON"/>
  </r>
  <r>
    <x v="7"/>
    <s v="C"/>
    <x v="2"/>
    <x v="71"/>
    <d v="2026-06-02T00:00:00"/>
    <m/>
    <m/>
    <m/>
    <m/>
    <m/>
    <n v="0"/>
    <s v="VSRPO"/>
    <n v="544850"/>
    <n v="4850"/>
    <s v="TMBJW7PS9TT090903"/>
    <s v="VERAN CELINE"/>
    <s v="KODIAQ"/>
    <n v="46641.66"/>
    <n v="3733.33"/>
    <n v="50374.990000000005"/>
    <n v="71"/>
    <n v="1706.51"/>
    <n v="35.01"/>
    <m/>
    <n v="1671.5"/>
    <n v="3.3876135757049279E-2"/>
    <n v="0"/>
    <n v="-1749"/>
    <m/>
    <m/>
    <n v="0.1"/>
    <n v="0.1"/>
    <n v="167.15"/>
    <m/>
    <n v="167.15"/>
    <s v="VWB"/>
    <n v="0"/>
    <m/>
    <n v="0"/>
    <n v="1"/>
    <m/>
    <m/>
    <n v="0"/>
    <s v="Valauto Lambersart VW"/>
    <s v="SKODA"/>
    <m/>
    <s v="Sociétés NORD"/>
    <n v="1706.51"/>
    <n v="3.3876135757049279E-2"/>
    <s v="NON"/>
  </r>
  <r>
    <x v="7"/>
    <s v="C"/>
    <x v="2"/>
    <x v="116"/>
    <d v="2026-06-09T00:00:00"/>
    <m/>
    <m/>
    <m/>
    <m/>
    <m/>
    <n v="0"/>
    <s v="VRGWI"/>
    <n v="544865"/>
    <n v="4865"/>
    <s v="TMBJA8NX0TY111000"/>
    <s v="FORMACTION SANTE"/>
    <s v="OCTAVIA"/>
    <n v="26975"/>
    <n v="2074.9899999999998"/>
    <n v="29049.989999999998"/>
    <n v="9"/>
    <n v="616.01"/>
    <n v="35.01"/>
    <m/>
    <n v="581"/>
    <n v="2.1205170810730055E-2"/>
    <n v="0"/>
    <n v="0"/>
    <m/>
    <m/>
    <n v="0.1"/>
    <n v="0.1"/>
    <n v="58.1"/>
    <m/>
    <n v="58.1"/>
    <s v="VWB"/>
    <n v="0"/>
    <m/>
    <n v="0"/>
    <n v="1"/>
    <m/>
    <m/>
    <n v="0"/>
    <s v="Valauto Lambersart VW"/>
    <s v="SKODA"/>
    <m/>
    <s v="Valauto PRO NORD"/>
    <n v="616.01"/>
    <n v="2.1205170810730055E-2"/>
    <s v="NON"/>
  </r>
  <r>
    <x v="7"/>
    <s v="C"/>
    <x v="2"/>
    <x v="46"/>
    <d v="2026-05-05T00:00:00"/>
    <m/>
    <m/>
    <m/>
    <m/>
    <m/>
    <n v="0"/>
    <s v="LTHVI"/>
    <n v="544874"/>
    <n v="4874"/>
    <s v="TMBEE6PJ4V4006361"/>
    <s v="PILLIARD MARYNE"/>
    <s v="FABIA"/>
    <n v="18775"/>
    <n v="708.33"/>
    <n v="19483.330000000002"/>
    <n v="13"/>
    <n v="561.51"/>
    <n v="35.01"/>
    <m/>
    <n v="526.5"/>
    <n v="2.8820022039353639E-2"/>
    <n v="-2550"/>
    <n v="0"/>
    <m/>
    <m/>
    <n v="0.08"/>
    <n v="7.0000000000000007E-2"/>
    <n v="42.12"/>
    <m/>
    <n v="42.12"/>
    <s v="VWB"/>
    <m/>
    <n v="50"/>
    <n v="1"/>
    <n v="1"/>
    <m/>
    <m/>
    <n v="1"/>
    <s v="Valauto Lambersart VW"/>
    <s v="SKODA"/>
    <m/>
    <s v="Valauto Lambersart SKODA"/>
    <n v="561.51"/>
    <n v="2.8820022039353639E-2"/>
    <s v="NON"/>
  </r>
  <r>
    <x v="7"/>
    <s v="C"/>
    <x v="2"/>
    <x v="98"/>
    <d v="2026-05-04T00:00:00"/>
    <m/>
    <m/>
    <m/>
    <m/>
    <m/>
    <n v="0"/>
    <s v="VSGNI"/>
    <n v="544880"/>
    <n v="4880"/>
    <s v="TMBGR6NW1V3006464"/>
    <s v="GILMANT CONSTRUCTION"/>
    <s v="KAMIQ/YETI"/>
    <n v="25350"/>
    <n v="2166.67"/>
    <n v="27516.67"/>
    <n v="13"/>
    <n v="1001.33"/>
    <n v="35"/>
    <m/>
    <n v="966.33"/>
    <n v="3.6389941079352991E-2"/>
    <n v="0"/>
    <n v="-416"/>
    <m/>
    <m/>
    <n v="0.1"/>
    <n v="0.1"/>
    <n v="96.63300000000001"/>
    <m/>
    <n v="96.63300000000001"/>
    <s v="VWB"/>
    <n v="0"/>
    <n v="20"/>
    <n v="1"/>
    <n v="1"/>
    <m/>
    <m/>
    <n v="1"/>
    <s v="Valauto Lambersart VW"/>
    <s v="SKODA"/>
    <m/>
    <s v="Sociétés NORD"/>
    <n v="1001.33"/>
    <n v="3.6389941079352991E-2"/>
    <s v="NON"/>
  </r>
  <r>
    <x v="7"/>
    <s v="C"/>
    <x v="2"/>
    <x v="98"/>
    <d v="2026-05-04T00:00:00"/>
    <m/>
    <m/>
    <m/>
    <m/>
    <m/>
    <n v="0"/>
    <s v="VSGNI"/>
    <n v="544881"/>
    <n v="4881"/>
    <s v="TMBGR6NW8V3006316"/>
    <s v="GILMANT CONSTRUCTION"/>
    <s v="KAMIQ/YETI"/>
    <n v="25350"/>
    <n v="2166.67"/>
    <n v="27516.67"/>
    <n v="13"/>
    <n v="1001.34"/>
    <n v="35.01"/>
    <m/>
    <n v="966.33"/>
    <n v="3.6390304495420418E-2"/>
    <n v="0"/>
    <n v="-416"/>
    <m/>
    <m/>
    <n v="0.1"/>
    <n v="0.1"/>
    <n v="96.63300000000001"/>
    <m/>
    <n v="96.63300000000001"/>
    <s v="VWB"/>
    <n v="0"/>
    <n v="20"/>
    <n v="1"/>
    <n v="1"/>
    <m/>
    <m/>
    <n v="1"/>
    <s v="Valauto Lambersart VW"/>
    <s v="SKODA"/>
    <m/>
    <s v="Sociétés NORD"/>
    <n v="1001.34"/>
    <n v="3.6390304495420418E-2"/>
    <s v="NON"/>
  </r>
  <r>
    <x v="7"/>
    <s v="C"/>
    <x v="2"/>
    <x v="18"/>
    <d v="2026-06-04T00:00:00"/>
    <m/>
    <m/>
    <m/>
    <m/>
    <m/>
    <n v="0"/>
    <s v="VSRPO"/>
    <n v="544883"/>
    <n v="4883"/>
    <s v="TMBNC9NY9TF195968"/>
    <s v="GROUPE KALI"/>
    <s v="ELROQ"/>
    <n v="34500"/>
    <n v="583.33000000000004"/>
    <n v="35083.33"/>
    <n v="7"/>
    <n v="736.67"/>
    <n v="35"/>
    <m/>
    <n v="701.67"/>
    <n v="2.0997721709997311E-2"/>
    <n v="0"/>
    <n v="0"/>
    <m/>
    <m/>
    <n v="0.1"/>
    <n v="0.1"/>
    <n v="70.167000000000002"/>
    <m/>
    <n v="70.167000000000002"/>
    <s v="VWB"/>
    <n v="0"/>
    <n v="20"/>
    <n v="1"/>
    <n v="1"/>
    <m/>
    <m/>
    <n v="1"/>
    <s v="Valauto Lambersart VW"/>
    <s v="SKODA"/>
    <m/>
    <s v="Sociétés NORD"/>
    <n v="736.67"/>
    <n v="2.0997721709997311E-2"/>
    <s v="NON"/>
  </r>
  <r>
    <x v="7"/>
    <s v="NP"/>
    <x v="2"/>
    <x v="117"/>
    <d v="2026-04-16T00:00:00"/>
    <m/>
    <m/>
    <m/>
    <s v="x"/>
    <m/>
    <n v="228"/>
    <s v="VSFCA"/>
    <n v="544884"/>
    <n v="4884"/>
    <s v="TMBER6NW0T3127877"/>
    <s v="BATILOC"/>
    <s v="SCALA/ROOMSTER"/>
    <n v="26108.34"/>
    <n v="1275"/>
    <n v="27383.34"/>
    <n v="18"/>
    <n v="308.67"/>
    <n v="35"/>
    <m/>
    <n v="273.67"/>
    <n v="1.1272182283096219E-2"/>
    <n v="0"/>
    <n v="-416"/>
    <m/>
    <s v="0 comm demandée / ok vn payé"/>
    <m/>
    <n v="0.1"/>
    <n v="0"/>
    <m/>
    <n v="0"/>
    <s v="VWB"/>
    <n v="0"/>
    <m/>
    <n v="0"/>
    <n v="1"/>
    <m/>
    <m/>
    <n v="0"/>
    <s v="Valauto Lambersart VW"/>
    <s v="SKODA"/>
    <m/>
    <s v="Sociétés NORD"/>
    <n v="308.67"/>
    <n v="1.1272182283096219E-2"/>
    <s v="NON"/>
  </r>
  <r>
    <x v="7"/>
    <s v="C"/>
    <x v="2"/>
    <x v="55"/>
    <d v="2026-05-13T00:00:00"/>
    <m/>
    <m/>
    <m/>
    <s v="x"/>
    <s v="X"/>
    <n v="876"/>
    <s v="VSFCA"/>
    <n v="544885"/>
    <n v="4885"/>
    <s v="TMBNC7NY4TF180721"/>
    <s v="BATILOC"/>
    <s v="ELROQ"/>
    <n v="30633.33"/>
    <n v="1791.66"/>
    <n v="32424.99"/>
    <n v="17"/>
    <n v="359.25"/>
    <n v="35"/>
    <m/>
    <n v="324.25"/>
    <n v="1.1079417449319182E-2"/>
    <n v="0"/>
    <n v="0"/>
    <m/>
    <s v="ok vn payé  //  0 comm demandée"/>
    <m/>
    <n v="0.1"/>
    <n v="0"/>
    <m/>
    <n v="0"/>
    <s v="VWB"/>
    <n v="0"/>
    <s v="0"/>
    <n v="1"/>
    <n v="1"/>
    <m/>
    <m/>
    <n v="1"/>
    <s v="Valauto Lambersart VW"/>
    <s v="SKODA"/>
    <m/>
    <s v="Sociétés NORD"/>
    <n v="359.25"/>
    <n v="1.1079417449319182E-2"/>
    <s v="NON"/>
  </r>
  <r>
    <x v="7"/>
    <s v="C"/>
    <x v="2"/>
    <x v="55"/>
    <d v="2026-05-13T00:00:00"/>
    <m/>
    <m/>
    <m/>
    <s v="x"/>
    <s v="X"/>
    <n v="876"/>
    <s v="VSFCA"/>
    <n v="544886"/>
    <n v="4886"/>
    <s v="TMBNC7NY6TF181501"/>
    <s v="BATILOC"/>
    <s v="ELROQ"/>
    <n v="30633.33"/>
    <n v="1791.66"/>
    <n v="32424.99"/>
    <n v="13"/>
    <n v="359.25"/>
    <n v="35"/>
    <m/>
    <n v="324.25"/>
    <n v="1.1079417449319182E-2"/>
    <n v="0"/>
    <n v="0"/>
    <m/>
    <s v="ok vn payé  //  0 comm demandée"/>
    <m/>
    <n v="0.1"/>
    <n v="0"/>
    <m/>
    <n v="0"/>
    <s v="VWB"/>
    <n v="0"/>
    <s v="0"/>
    <n v="1"/>
    <n v="1"/>
    <m/>
    <m/>
    <n v="1"/>
    <s v="Valauto Lambersart VW"/>
    <s v="SKODA"/>
    <m/>
    <s v="Sociétés NORD"/>
    <n v="359.25"/>
    <n v="1.1079417449319182E-2"/>
    <s v="NON"/>
  </r>
  <r>
    <x v="7"/>
    <s v="C"/>
    <x v="2"/>
    <x v="71"/>
    <d v="2026-06-01T00:00:00"/>
    <m/>
    <m/>
    <m/>
    <m/>
    <m/>
    <n v="0"/>
    <s v="VSGNI"/>
    <n v="544889"/>
    <n v="4889"/>
    <s v="TMBGR6NW9V3019981"/>
    <s v="IMMO DIAGNOSTICS &amp; EXPERTISES"/>
    <s v="KAMIQ/YETI"/>
    <n v="25350"/>
    <n v="583.33000000000004"/>
    <n v="25933.33"/>
    <n v="18"/>
    <n v="840.01"/>
    <n v="35"/>
    <m/>
    <n v="805.01"/>
    <n v="3.2391135268783448E-2"/>
    <n v="0"/>
    <n v="-416"/>
    <m/>
    <m/>
    <n v="0.1"/>
    <n v="0.1"/>
    <n v="80.501000000000005"/>
    <m/>
    <n v="80.501000000000005"/>
    <s v="VWB"/>
    <n v="0"/>
    <n v="20"/>
    <n v="1"/>
    <n v="1"/>
    <m/>
    <m/>
    <n v="1"/>
    <s v="Valauto Lambersart VW"/>
    <s v="SKODA"/>
    <m/>
    <s v="Sociétés NORD"/>
    <n v="840.01"/>
    <n v="3.2391135268783448E-2"/>
    <s v="NON"/>
  </r>
  <r>
    <x v="7"/>
    <s v="C"/>
    <x v="2"/>
    <x v="85"/>
    <d v="2026-05-22T00:00:00"/>
    <m/>
    <m/>
    <m/>
    <m/>
    <m/>
    <n v="0"/>
    <s v="VSRPO"/>
    <n v="544898"/>
    <n v="4898"/>
    <s v="TMBJR8NX1TY101455"/>
    <s v="DEFRENNES"/>
    <s v="OCTAVIA"/>
    <n v="30841.67"/>
    <n v="2350"/>
    <n v="33191.67"/>
    <n v="20"/>
    <n v="698.84"/>
    <n v="35.01"/>
    <m/>
    <n v="663.83"/>
    <n v="2.1054680285746395E-2"/>
    <n v="0"/>
    <n v="0"/>
    <m/>
    <m/>
    <n v="0.1"/>
    <n v="0.1"/>
    <n v="66.38300000000001"/>
    <m/>
    <n v="66.38300000000001"/>
    <s v="VWB"/>
    <n v="0"/>
    <n v="20"/>
    <n v="1"/>
    <n v="1"/>
    <m/>
    <m/>
    <n v="1"/>
    <s v="Valauto Lambersart VW"/>
    <s v="SKODA"/>
    <m/>
    <s v="Sociétés NORD"/>
    <n v="698.84"/>
    <n v="2.1054680285746395E-2"/>
    <s v="NON"/>
  </r>
  <r>
    <x v="7"/>
    <s v="C"/>
    <x v="2"/>
    <x v="85"/>
    <d v="2026-05-22T00:00:00"/>
    <m/>
    <m/>
    <m/>
    <m/>
    <m/>
    <n v="0"/>
    <s v="VSRPO"/>
    <n v="544899"/>
    <n v="4899"/>
    <s v="TMBJR8NX2TY102131"/>
    <s v="DEFRENNES"/>
    <s v="OCTAVIA"/>
    <n v="30841.67"/>
    <n v="2350"/>
    <n v="33191.67"/>
    <n v="15"/>
    <n v="698.84"/>
    <n v="35.01"/>
    <m/>
    <n v="663.83"/>
    <n v="2.1054680285746395E-2"/>
    <n v="0"/>
    <n v="0"/>
    <m/>
    <m/>
    <n v="0.1"/>
    <n v="0.1"/>
    <n v="66.38300000000001"/>
    <m/>
    <n v="66.38300000000001"/>
    <s v="VWB"/>
    <n v="0"/>
    <n v="20"/>
    <n v="1"/>
    <n v="1"/>
    <m/>
    <m/>
    <n v="1"/>
    <s v="Valauto Lambersart VW"/>
    <s v="SKODA"/>
    <m/>
    <s v="Sociétés NORD"/>
    <n v="698.84"/>
    <n v="2.1054680285746395E-2"/>
    <s v="NON"/>
  </r>
  <r>
    <x v="7"/>
    <s v="C"/>
    <x v="2"/>
    <x v="66"/>
    <d v="2026-06-15T00:00:00"/>
    <m/>
    <m/>
    <m/>
    <m/>
    <m/>
    <n v="0"/>
    <s v="VSGNI"/>
    <n v="544926"/>
    <n v="4926"/>
    <s v="TMBJA8NXXTY107813"/>
    <s v="CB STOCK"/>
    <s v="OCTAVIA"/>
    <n v="28958.34"/>
    <n v="1358.33"/>
    <n v="30316.67"/>
    <n v="8"/>
    <n v="333.17"/>
    <n v="35"/>
    <m/>
    <n v="298.17"/>
    <n v="1.0989663442587857E-2"/>
    <n v="0"/>
    <n v="0"/>
    <m/>
    <m/>
    <n v="0.1"/>
    <n v="0.1"/>
    <n v="29.817000000000004"/>
    <m/>
    <n v="29.817000000000004"/>
    <s v="VWB"/>
    <n v="0"/>
    <n v="20"/>
    <n v="1"/>
    <n v="1"/>
    <m/>
    <m/>
    <n v="1"/>
    <s v="Valauto Lambersart VW"/>
    <s v="SKODA"/>
    <m/>
    <s v="Sociétés NORD"/>
    <n v="333.17"/>
    <n v="1.0989663442587857E-2"/>
    <s v="NON"/>
  </r>
  <r>
    <x v="7"/>
    <s v="C"/>
    <x v="2"/>
    <x v="18"/>
    <d v="2026-06-04T00:00:00"/>
    <m/>
    <m/>
    <m/>
    <m/>
    <m/>
    <n v="0"/>
    <s v="VSRPO"/>
    <n v="544943"/>
    <n v="4943"/>
    <s v="TMBER6PJXV4020785"/>
    <s v="SVENDIN"/>
    <s v="FABIA"/>
    <n v="21250"/>
    <n v="1058.33"/>
    <n v="22308.33"/>
    <n v="8"/>
    <n v="481.18"/>
    <n v="35.01"/>
    <m/>
    <n v="446.17"/>
    <n v="2.1569521340234789E-2"/>
    <n v="0"/>
    <n v="0"/>
    <m/>
    <m/>
    <n v="0.1"/>
    <n v="0.1"/>
    <n v="44.617000000000004"/>
    <m/>
    <n v="44.617000000000004"/>
    <s v="VWB"/>
    <n v="0"/>
    <n v="20"/>
    <n v="1"/>
    <n v="1"/>
    <m/>
    <m/>
    <n v="1"/>
    <s v="Valauto Lambersart VW"/>
    <s v="SKODA"/>
    <m/>
    <s v="Sociétés NORD"/>
    <n v="481.18"/>
    <n v="2.1569521340234789E-2"/>
    <s v="NON"/>
  </r>
  <r>
    <x v="7"/>
    <s v="C"/>
    <x v="0"/>
    <x v="84"/>
    <d v="2026-05-28T00:00:00"/>
    <m/>
    <m/>
    <m/>
    <m/>
    <m/>
    <n v="0"/>
    <s v="VSGNI"/>
    <n v="544947"/>
    <n v="4947"/>
    <s v="WVGZZZCT4TW442705"/>
    <s v="COHEN-SABBAN &amp; COUSIN"/>
    <s v="TIGUAN"/>
    <n v="48530"/>
    <n v="666.67"/>
    <n v="49196.67"/>
    <n v="54"/>
    <n v="2062.87"/>
    <n v="95"/>
    <m/>
    <n v="1967.87"/>
    <n v="4.1931090051420143E-2"/>
    <n v="0"/>
    <n v="-2951.8"/>
    <m/>
    <m/>
    <n v="0.1"/>
    <n v="0.1"/>
    <n v="196.78700000000001"/>
    <m/>
    <n v="196.78700000000001"/>
    <s v="VWB"/>
    <n v="0"/>
    <n v="20"/>
    <n v="1"/>
    <n v="1"/>
    <m/>
    <m/>
    <n v="1"/>
    <s v="Valauto Lambersart VW"/>
    <s v="VOLKSWAGEN"/>
    <m/>
    <s v="Sociétés NORD"/>
    <n v="2062.87"/>
    <n v="4.1931090051420143E-2"/>
    <s v="NON"/>
  </r>
  <r>
    <x v="7"/>
    <s v="C"/>
    <x v="2"/>
    <x v="122"/>
    <d v="2026-03-10T00:00:00"/>
    <m/>
    <m/>
    <m/>
    <m/>
    <m/>
    <m/>
    <s v="VSGNI"/>
    <n v="544950"/>
    <n v="4950"/>
    <s v="TMBGP6NW7T3089966"/>
    <s v="VMAF LOCATIONS"/>
    <s v="KAMIQ/YETI"/>
    <n v="20999.33"/>
    <n v="375"/>
    <n v="21374.33"/>
    <n v="12"/>
    <n v="676.42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s v="SKODA"/>
    <m/>
    <s v="Sociétés NORD"/>
    <n v="676.42"/>
    <n v="3.1646372073417035E-2"/>
    <s v="NON"/>
  </r>
  <r>
    <x v="7"/>
    <s v="C"/>
    <x v="0"/>
    <x v="13"/>
    <d v="2026-02-06T00:00:00"/>
    <m/>
    <m/>
    <m/>
    <m/>
    <m/>
    <n v="0"/>
    <s v="RQCCL"/>
    <n v="544953"/>
    <n v="4953"/>
    <s v="WVWZZZAW1TU013311"/>
    <s v="GOUBET JIMMY"/>
    <s v="POLO"/>
    <n v="22014"/>
    <n v="300"/>
    <n v="22314"/>
    <n v="72"/>
    <n v="1184.42"/>
    <n v="95"/>
    <m/>
    <n v="1089.42"/>
    <n v="5.3079680917809451E-2"/>
    <n v="-2954.54"/>
    <n v="0"/>
    <m/>
    <m/>
    <n v="0.13"/>
    <n v="0.13"/>
    <n v="141.62460000000002"/>
    <m/>
    <n v="141.62460000000002"/>
    <s v="VWB"/>
    <n v="30"/>
    <n v="50"/>
    <n v="1"/>
    <n v="1"/>
    <m/>
    <m/>
    <n v="1"/>
    <s v="Valauto Lambersart VW"/>
    <s v="VOLKSWAGEN"/>
    <m/>
    <s v="Valauto Roncq VW"/>
    <n v="1184.42"/>
    <n v="5.3079680917809451E-2"/>
    <s v="NON"/>
  </r>
  <r>
    <x v="7"/>
    <s v="C"/>
    <x v="2"/>
    <x v="111"/>
    <d v="2026-03-17T00:00:00"/>
    <m/>
    <m/>
    <m/>
    <m/>
    <m/>
    <n v="0"/>
    <s v="VSGNI"/>
    <n v="544978"/>
    <n v="4978"/>
    <s v="TMBGR6NWXT3095917"/>
    <s v="EVIDENCE INGENIERIE"/>
    <s v="KAMIQ/YETI"/>
    <n v="25350"/>
    <n v="2166.67"/>
    <n v="27516.67"/>
    <n v="15"/>
    <n v="815"/>
    <n v="35"/>
    <m/>
    <n v="780"/>
    <n v="2.9618409495044278E-2"/>
    <n v="-3852.33"/>
    <n v="0"/>
    <m/>
    <m/>
    <n v="0.13"/>
    <n v="0.13"/>
    <n v="101.4"/>
    <m/>
    <n v="101.4"/>
    <s v=""/>
    <n v="0"/>
    <n v="20"/>
    <n v="1"/>
    <n v="1"/>
    <m/>
    <m/>
    <n v="1"/>
    <s v="Valauto Lambersart VW"/>
    <s v="SKODA"/>
    <m/>
    <s v="Sociétés NORD"/>
    <n v="815"/>
    <n v="2.9618409495044278E-2"/>
    <s v="NON"/>
  </r>
  <r>
    <x v="1"/>
    <s v="C"/>
    <x v="0"/>
    <x v="46"/>
    <d v="2026-05-04T00:00:00"/>
    <m/>
    <m/>
    <m/>
    <m/>
    <m/>
    <n v="0"/>
    <s v="RQNBA"/>
    <n v="545081"/>
    <n v="5081"/>
    <s v="WVGZZZC11TY088516"/>
    <s v="HALGAND AURELIE"/>
    <s v="T CROSS"/>
    <n v="22622.33"/>
    <n v="1808.33"/>
    <n v="24430.660000000003"/>
    <n v="40"/>
    <n v="1257.77"/>
    <n v="95"/>
    <m/>
    <n v="1162.77"/>
    <n v="5.148325915059191E-2"/>
    <n v="0"/>
    <n v="-1833.3300000000002"/>
    <m/>
    <m/>
    <n v="0.1"/>
    <n v="0.1"/>
    <n v="116.277"/>
    <m/>
    <n v="116.277"/>
    <s v="VWB"/>
    <m/>
    <m/>
    <n v="0"/>
    <n v="1"/>
    <m/>
    <m/>
    <n v="0"/>
    <s v="Valauto Roncq"/>
    <s v="VOLKSWAGEN"/>
    <m/>
    <s v="Valauto Roncq SEAT"/>
    <n v="1257.77"/>
    <n v="5.148325915059191E-2"/>
    <s v="NON"/>
  </r>
  <r>
    <x v="1"/>
    <s v="C"/>
    <x v="0"/>
    <x v="14"/>
    <d v="2026-05-28T00:00:00"/>
    <m/>
    <m/>
    <m/>
    <m/>
    <m/>
    <n v="0"/>
    <s v="RQHWI"/>
    <n v="545108"/>
    <n v="5108"/>
    <s v="WVGZZZA21TV047879"/>
    <s v="JORISSEN FABIENNE"/>
    <s v="T ROC"/>
    <n v="33555.67"/>
    <n v="3241.67"/>
    <n v="36797.339999999997"/>
    <n v="48"/>
    <n v="1737.93"/>
    <n v="95"/>
    <m/>
    <n v="1642.93"/>
    <n v="4.7229772586822857E-2"/>
    <n v="0"/>
    <n v="-500"/>
    <m/>
    <m/>
    <n v="0.1"/>
    <n v="0.1"/>
    <n v="164.29300000000001"/>
    <m/>
    <n v="164.29300000000001"/>
    <s v="VWB"/>
    <n v="30"/>
    <m/>
    <n v="0"/>
    <n v="1"/>
    <m/>
    <m/>
    <n v="0"/>
    <s v="Valauto Roncq"/>
    <s v="VOLKSWAGEN"/>
    <m/>
    <s v="Valauto Roncq VW"/>
    <n v="1737.93"/>
    <n v="4.7229772586822857E-2"/>
    <s v="NON"/>
  </r>
  <r>
    <x v="1"/>
    <s v="C"/>
    <x v="0"/>
    <x v="35"/>
    <d v="2026-03-13T00:00:00"/>
    <m/>
    <m/>
    <m/>
    <m/>
    <m/>
    <n v="0"/>
    <s v="RQCSA"/>
    <n v="545223"/>
    <n v="5223"/>
    <s v="WVGZZZA26TV034674"/>
    <s v="VERMEERSCH FRANCOIS"/>
    <s v="T ROC"/>
    <n v="27305.67"/>
    <n v="2025.01"/>
    <n v="29330.679999999997"/>
    <n v="31"/>
    <n v="910.18"/>
    <n v="94.99"/>
    <m/>
    <n v="815.18999999999994"/>
    <n v="3.1031670592021735E-2"/>
    <n v="0"/>
    <n v="-500"/>
    <m/>
    <m/>
    <n v="7.0000000000000007E-2"/>
    <n v="7.0000000000000007E-2"/>
    <n v="57.063299999999998"/>
    <m/>
    <n v="57.063299999999998"/>
    <s v="VWB"/>
    <m/>
    <m/>
    <n v="0"/>
    <n v="1"/>
    <m/>
    <m/>
    <n v="0"/>
    <s v="Valauto Roncq"/>
    <s v="VOLKSWAGEN"/>
    <m/>
    <s v="Valauto Roncq VW"/>
    <n v="910.18"/>
    <n v="3.1031670592021735E-2"/>
    <s v="NON"/>
  </r>
  <r>
    <x v="1"/>
    <s v="NP"/>
    <x v="0"/>
    <x v="27"/>
    <d v="2026-02-06T00:00:00"/>
    <m/>
    <m/>
    <m/>
    <s v="x"/>
    <m/>
    <n v="39711.08"/>
    <s v="RXNTA"/>
    <n v="545251"/>
    <n v="5251"/>
    <s v="WVGZZZA2XTV020583"/>
    <s v="GUERLUS LOTTE MARIE"/>
    <s v="T ROC"/>
    <n v="34805.67"/>
    <n v="2625"/>
    <n v="37430.67"/>
    <n v="46"/>
    <n v="801.96"/>
    <n v="95"/>
    <m/>
    <n v="706.96"/>
    <n v="2.1425210929967325E-2"/>
    <n v="0"/>
    <n v="0"/>
    <m/>
    <s v="solde client mq finan"/>
    <n v="7.0000000000000007E-2"/>
    <n v="7.0000000000000007E-2"/>
    <n v="49.487200000000009"/>
    <m/>
    <n v="49.487200000000009"/>
    <s v=""/>
    <m/>
    <m/>
    <n v="0"/>
    <n v="1"/>
    <m/>
    <m/>
    <n v="0"/>
    <s v="Valauto Roncq"/>
    <s v="VOLKSWAGEN"/>
    <m/>
    <s v="Valauto Roubaix"/>
    <n v="801.96"/>
    <n v="2.1425210929967325E-2"/>
    <s v="NON"/>
  </r>
  <r>
    <x v="1"/>
    <s v="C"/>
    <x v="0"/>
    <x v="121"/>
    <d v="2026-03-16T00:00:00"/>
    <m/>
    <m/>
    <m/>
    <m/>
    <m/>
    <m/>
    <s v="RQGDI"/>
    <n v="545252"/>
    <n v="5252"/>
    <s v="WVGZZZE2XTE036437"/>
    <s v="VERBRUGGHE GREGORY"/>
    <s v="ID 4"/>
    <n v="33863.33"/>
    <n v="2329.17"/>
    <n v="36192.5"/>
    <n v="18"/>
    <n v="886.82"/>
    <n v="95"/>
    <m/>
    <n v="791.82"/>
    <n v="2.4502866616011604E-2"/>
    <n v="0"/>
    <n v="-5566.67"/>
    <m/>
    <m/>
    <n v="7.0000000000000007E-2"/>
    <n v="7.0000000000000007E-2"/>
    <n v="55.427400000000006"/>
    <m/>
    <n v="55.427400000000006"/>
    <s v="VWB"/>
    <n v="30"/>
    <m/>
    <n v="0"/>
    <n v="1"/>
    <m/>
    <m/>
    <n v="0"/>
    <s v="Valauto Roncq"/>
    <s v="VOLKSWAGEN"/>
    <m/>
    <s v="Valauto Roncq VW"/>
    <n v="886.82"/>
    <n v="2.4502866616011604E-2"/>
    <s v="NON"/>
  </r>
  <r>
    <x v="1"/>
    <s v="C"/>
    <x v="0"/>
    <x v="112"/>
    <d v="2026-05-13T00:00:00"/>
    <m/>
    <m/>
    <m/>
    <m/>
    <m/>
    <n v="0"/>
    <s v="RQGDI"/>
    <n v="545259"/>
    <n v="5259"/>
    <s v="WVGZZZA2XTV091136"/>
    <s v="DERACHE AUDREY"/>
    <s v="T ROC"/>
    <n v="27305.67"/>
    <n v="1883.34"/>
    <n v="29189.01"/>
    <n v="19"/>
    <n v="637.11"/>
    <n v="95"/>
    <m/>
    <n v="542.11"/>
    <n v="2.1827050660505446E-2"/>
    <n v="0"/>
    <n v="0"/>
    <m/>
    <m/>
    <n v="0.08"/>
    <n v="7.0000000000000007E-2"/>
    <n v="43.3688"/>
    <m/>
    <n v="43.3688"/>
    <s v="VWB"/>
    <n v="0"/>
    <m/>
    <n v="0"/>
    <n v="1"/>
    <m/>
    <m/>
    <n v="0"/>
    <s v="Valauto Roncq"/>
    <s v="VOLKSWAGEN"/>
    <m/>
    <s v="Valauto Roncq VW"/>
    <n v="637.11"/>
    <n v="2.1827050660505446E-2"/>
    <s v="NON"/>
  </r>
  <r>
    <x v="1"/>
    <s v="C"/>
    <x v="0"/>
    <x v="38"/>
    <d v="2026-04-09T00:00:00"/>
    <m/>
    <m/>
    <m/>
    <m/>
    <m/>
    <n v="0"/>
    <s v="RQLGU"/>
    <n v="545291"/>
    <n v="5291"/>
    <s v="WVGZZZC18TY082678"/>
    <s v="D HALLUIN PIERRE OLIVIER"/>
    <s v="T CROSS"/>
    <n v="22622.33"/>
    <n v="775"/>
    <n v="23397.33"/>
    <n v="15"/>
    <n v="828.63"/>
    <n v="95"/>
    <n v="-378"/>
    <n v="355.63"/>
    <n v="1.9259889910515429E-2"/>
    <n v="0"/>
    <n v="-3345.82"/>
    <m/>
    <m/>
    <n v="0.13"/>
    <n v="0.13"/>
    <n v="46.231900000000003"/>
    <m/>
    <n v="46.231900000000003"/>
    <s v="VWB"/>
    <n v="30"/>
    <m/>
    <n v="0"/>
    <n v="1"/>
    <m/>
    <m/>
    <n v="0"/>
    <s v="Valauto Roncq"/>
    <s v="VOLKSWAGEN"/>
    <m/>
    <s v="Valauto Roncq VW"/>
    <n v="828.63"/>
    <n v="3.541557946996516E-2"/>
    <s v="NON"/>
  </r>
  <r>
    <x v="1"/>
    <s v="NP"/>
    <x v="0"/>
    <x v="118"/>
    <d v="2026-04-23T00:00:00"/>
    <m/>
    <m/>
    <m/>
    <s v="x"/>
    <m/>
    <n v="-799.99"/>
    <s v="RQFST"/>
    <n v="545306"/>
    <n v="5306"/>
    <s v="WVGZZZCT3TW443375"/>
    <s v="VION  CHRISTINE"/>
    <s v="TIGUAN"/>
    <n v="44946.67"/>
    <n v="1300.01"/>
    <n v="46246.68"/>
    <n v="19"/>
    <n v="1475.74"/>
    <n v="95"/>
    <m/>
    <n v="1380.74"/>
    <n v="3.1910182525534805E-2"/>
    <n v="0"/>
    <n v="0"/>
    <m/>
    <s v="solde client avoir retard livraison"/>
    <n v="0.1"/>
    <n v="0.1"/>
    <n v="138.07400000000001"/>
    <m/>
    <n v="138.07400000000001"/>
    <s v="VWB"/>
    <m/>
    <n v="50"/>
    <n v="1"/>
    <n v="1"/>
    <m/>
    <m/>
    <n v="1"/>
    <s v="Valauto Roncq"/>
    <s v="VOLKSWAGEN"/>
    <m/>
    <s v="Valauto Roncq VW"/>
    <n v="1475.74"/>
    <n v="3.1910182525534805E-2"/>
    <s v="NON"/>
  </r>
  <r>
    <x v="1"/>
    <s v="C"/>
    <x v="0"/>
    <x v="16"/>
    <d v="2026-02-10T00:00:00"/>
    <m/>
    <m/>
    <m/>
    <m/>
    <m/>
    <n v="0"/>
    <s v="RXNTA"/>
    <n v="545308"/>
    <n v="5308"/>
    <s v="WVGZZZA26TV027594"/>
    <s v="KACEDALI BENYOUCEF"/>
    <s v="T ROC"/>
    <n v="27305.67"/>
    <n v="2475"/>
    <n v="29780.67"/>
    <n v="15"/>
    <n v="1057.28"/>
    <n v="95"/>
    <m/>
    <n v="962.28"/>
    <n v="3.5502223422105683E-2"/>
    <n v="0"/>
    <n v="-500"/>
    <m/>
    <m/>
    <n v="0.1"/>
    <n v="0.1"/>
    <n v="96.228000000000009"/>
    <m/>
    <n v="96.228000000000009"/>
    <s v=""/>
    <n v="30"/>
    <m/>
    <n v="0"/>
    <n v="1"/>
    <m/>
    <m/>
    <n v="0"/>
    <s v="Valauto Roncq"/>
    <s v="VOLKSWAGEN"/>
    <m/>
    <s v="Valauto Roubaix"/>
    <n v="1057.28"/>
    <n v="3.5502223422105683E-2"/>
    <s v="NON"/>
  </r>
  <r>
    <x v="1"/>
    <s v="C"/>
    <x v="0"/>
    <x v="86"/>
    <d v="2026-04-23T00:00:00"/>
    <m/>
    <m/>
    <m/>
    <m/>
    <m/>
    <n v="0"/>
    <s v="RQCCL"/>
    <n v="545310"/>
    <n v="5310"/>
    <s v="WVGZZZA20TV030300"/>
    <s v="LA FLEUR DE L AGE"/>
    <s v="T ROC"/>
    <n v="27305.67"/>
    <n v="1600"/>
    <n v="28905.67"/>
    <n v="66"/>
    <n v="379.03"/>
    <n v="95"/>
    <m/>
    <n v="284.02999999999997"/>
    <n v="1.3112652292785463E-2"/>
    <n v="-2919.46"/>
    <n v="0"/>
    <m/>
    <m/>
    <n v="0.13"/>
    <n v="0.13"/>
    <n v="36.923899999999996"/>
    <m/>
    <n v="36.923899999999996"/>
    <s v="VWB"/>
    <n v="30"/>
    <m/>
    <n v="0"/>
    <n v="1"/>
    <m/>
    <m/>
    <n v="0"/>
    <s v="Valauto Roncq"/>
    <s v="VOLKSWAGEN"/>
    <m/>
    <s v="Valauto Roncq VW"/>
    <n v="379.03"/>
    <n v="1.3112652292785463E-2"/>
    <s v="NON"/>
  </r>
  <r>
    <x v="1"/>
    <s v="C"/>
    <x v="0"/>
    <x v="47"/>
    <d v="2026-04-30T00:00:00"/>
    <m/>
    <m/>
    <m/>
    <m/>
    <m/>
    <m/>
    <s v="RQCSA"/>
    <n v="545311"/>
    <n v="5311"/>
    <s v="WVGZZZA28TV075839"/>
    <s v="DELOBELLE FABRICE"/>
    <s v="T ROC"/>
    <n v="33555.67"/>
    <n v="2708.34"/>
    <n v="36264.009999999995"/>
    <n v="23"/>
    <n v="1605.34"/>
    <n v="95"/>
    <m/>
    <n v="1510.34"/>
    <n v="4.4268132509339156E-2"/>
    <n v="0"/>
    <n v="-500"/>
    <m/>
    <m/>
    <n v="7.0000000000000007E-2"/>
    <n v="0.1"/>
    <n v="105.72380000000001"/>
    <m/>
    <n v="105.72380000000001"/>
    <s v="VWB"/>
    <n v="30"/>
    <n v="50"/>
    <n v="1"/>
    <n v="1"/>
    <m/>
    <m/>
    <n v="1"/>
    <s v="Valauto Roncq"/>
    <s v="VOLKSWAGEN"/>
    <m/>
    <s v="Valauto Roncq VW"/>
    <n v="1605.34"/>
    <n v="4.4268132509339156E-2"/>
    <s v="NON"/>
  </r>
  <r>
    <x v="1"/>
    <s v="C"/>
    <x v="0"/>
    <x v="58"/>
    <d v="2026-02-18T00:00:00"/>
    <m/>
    <m/>
    <m/>
    <m/>
    <m/>
    <n v="0"/>
    <s v="RQHWI"/>
    <n v="545312"/>
    <n v="5312"/>
    <s v="WVGZZZA25TV030261"/>
    <s v="BLONDEAU DOMINIQUE"/>
    <s v="T ROC"/>
    <n v="31472.33"/>
    <n v="1250"/>
    <n v="32722.33"/>
    <n v="21"/>
    <n v="1529.71"/>
    <n v="95"/>
    <m/>
    <n v="1434.71"/>
    <n v="4.6748199165523967E-2"/>
    <n v="0"/>
    <n v="-500"/>
    <m/>
    <m/>
    <n v="0.1"/>
    <n v="0.1"/>
    <n v="143.471"/>
    <m/>
    <n v="143.471"/>
    <s v=""/>
    <m/>
    <s v="0"/>
    <n v="1"/>
    <n v="1"/>
    <m/>
    <m/>
    <n v="1"/>
    <s v="Valauto Roncq"/>
    <s v="VOLKSWAGEN"/>
    <m/>
    <s v="Valauto Roncq VW"/>
    <n v="1529.71"/>
    <n v="4.6748199165523967E-2"/>
    <s v="NON"/>
  </r>
  <r>
    <x v="1"/>
    <s v="C"/>
    <x v="0"/>
    <x v="3"/>
    <d v="2026-06-29T00:00:00"/>
    <m/>
    <m/>
    <m/>
    <m/>
    <m/>
    <m/>
    <s v="RQGDI"/>
    <n v="545313"/>
    <n v="5313"/>
    <s v="WVGZZZA26TV038420"/>
    <s v="DECOTTIGNIES  JEAN-CLAUDE"/>
    <s v="T ROC"/>
    <n v="31472.33"/>
    <n v="1950"/>
    <n v="33422.33"/>
    <n v="116"/>
    <n v="1052.3599999999999"/>
    <n v="95"/>
    <m/>
    <n v="957.3599999999999"/>
    <n v="3.1486733570041343E-2"/>
    <n v="-3006.56"/>
    <n v="0"/>
    <m/>
    <m/>
    <n v="0.12"/>
    <n v="0.12"/>
    <n v="114.88319999999999"/>
    <m/>
    <n v="114.88319999999999"/>
    <s v="VWB"/>
    <n v="30"/>
    <m/>
    <n v="0"/>
    <n v="1"/>
    <m/>
    <m/>
    <n v="0"/>
    <s v="Valauto Roncq"/>
    <s v="VOLKSWAGEN"/>
    <m/>
    <s v="Valauto Roncq VW"/>
    <n v="1052.3599999999999"/>
    <n v="3.1486733570041343E-2"/>
    <s v="NON"/>
  </r>
  <r>
    <x v="1"/>
    <s v="C"/>
    <x v="0"/>
    <x v="92"/>
    <d v="2026-02-28T00:00:00"/>
    <m/>
    <m/>
    <m/>
    <m/>
    <s v="X"/>
    <m/>
    <s v="RQHWI"/>
    <n v="545314"/>
    <n v="5314"/>
    <s v="WVGZZZA29TV035351"/>
    <s v="GREEN HORIZON"/>
    <s v="T ROC"/>
    <n v="33555.67"/>
    <n v="2983.34"/>
    <n v="36539.009999999995"/>
    <n v="18"/>
    <n v="1191.17"/>
    <n v="95"/>
    <m/>
    <n v="1096.17"/>
    <n v="3.2599952762814327E-2"/>
    <n v="0"/>
    <n v="0"/>
    <m/>
    <m/>
    <n v="0.1"/>
    <n v="0.1"/>
    <n v="109.61700000000002"/>
    <m/>
    <n v="109.61700000000002"/>
    <s v="VWB"/>
    <n v="1"/>
    <s v="0"/>
    <n v="1"/>
    <n v="1"/>
    <m/>
    <m/>
    <n v="1"/>
    <s v="Valauto Roncq"/>
    <s v="VOLKSWAGEN"/>
    <m/>
    <s v="Valauto Roncq VW"/>
    <n v="1191.17"/>
    <n v="3.2599952762814327E-2"/>
    <s v="NON"/>
  </r>
  <r>
    <x v="1"/>
    <s v="C"/>
    <x v="0"/>
    <x v="38"/>
    <d v="2026-04-09T00:00:00"/>
    <m/>
    <m/>
    <m/>
    <m/>
    <m/>
    <m/>
    <s v="RXNTA"/>
    <n v="545320"/>
    <n v="5320"/>
    <s v="WVGZZZE29TE039961"/>
    <s v="DUJARDIN FAIROUZ"/>
    <s v="ID 4"/>
    <n v="37605"/>
    <n v="2500"/>
    <n v="40105"/>
    <n v="27"/>
    <n v="476.28"/>
    <n v="95"/>
    <m/>
    <n v="381.28"/>
    <n v="1.1875825956863234E-2"/>
    <n v="0"/>
    <n v="0"/>
    <m/>
    <m/>
    <n v="7.0000000000000007E-2"/>
    <n v="7.0000000000000007E-2"/>
    <n v="26.689600000000002"/>
    <m/>
    <n v="26.689600000000002"/>
    <s v="VWB"/>
    <n v="0"/>
    <m/>
    <n v="0"/>
    <n v="1"/>
    <m/>
    <m/>
    <n v="0"/>
    <s v="Valauto Roncq"/>
    <s v="VOLKSWAGEN"/>
    <m/>
    <s v="Valauto Roubaix"/>
    <n v="476.28"/>
    <n v="1.1875825956863234E-2"/>
    <s v="NON"/>
  </r>
  <r>
    <x v="1"/>
    <s v="NP"/>
    <x v="0"/>
    <x v="47"/>
    <d v="2026-04-30T00:00:00"/>
    <m/>
    <m/>
    <m/>
    <s v="x"/>
    <m/>
    <n v="-479.99"/>
    <s v="RQFST"/>
    <n v="545466"/>
    <n v="5466"/>
    <s v="WVGZZZE2XTE040150"/>
    <s v="DOBY THIERRY"/>
    <s v="ID 4"/>
    <n v="37605"/>
    <n v="2791.67"/>
    <n v="40396.67"/>
    <n v="48"/>
    <n v="2082.77"/>
    <n v="95"/>
    <m/>
    <n v="1987.77"/>
    <n v="5.1557962574637961E-2"/>
    <n v="0"/>
    <n v="-5566.67"/>
    <m/>
    <s v="solde client"/>
    <n v="7.0000000000000007E-2"/>
    <n v="7.0000000000000007E-2"/>
    <n v="139.1439"/>
    <m/>
    <n v="139.1439"/>
    <s v="VWB"/>
    <n v="30"/>
    <n v="50"/>
    <n v="1"/>
    <n v="1"/>
    <m/>
    <m/>
    <n v="1"/>
    <s v="Valauto Roncq"/>
    <s v="VOLKSWAGEN"/>
    <m/>
    <s v="Valauto Roncq VW"/>
    <n v="2082.77"/>
    <n v="5.1557962574637961E-2"/>
    <s v="NON"/>
  </r>
  <r>
    <x v="1"/>
    <s v="NP"/>
    <x v="0"/>
    <x v="74"/>
    <d v="2026-03-05T00:00:00"/>
    <m/>
    <m/>
    <m/>
    <s v="x"/>
    <m/>
    <n v="13.78"/>
    <s v="RQCCL"/>
    <n v="545480"/>
    <n v="5480"/>
    <s v="WVGZZZE29TE035067"/>
    <s v="POSTEL  LAURIE"/>
    <s v="ID 4"/>
    <n v="37709.17"/>
    <n v="3329.17"/>
    <n v="41038.339999999997"/>
    <n v="13"/>
    <n v="2131.2399999999998"/>
    <n v="95"/>
    <m/>
    <n v="2036.2399999999998"/>
    <n v="5.1932899820021958E-2"/>
    <n v="0"/>
    <n v="-5566.67"/>
    <m/>
    <s v="solde client mq rgt facture divers"/>
    <n v="7.0000000000000007E-2"/>
    <n v="7.0000000000000007E-2"/>
    <n v="142.5368"/>
    <m/>
    <n v="142.5368"/>
    <s v="VWB"/>
    <m/>
    <s v="classique"/>
    <n v="1"/>
    <n v="1"/>
    <m/>
    <m/>
    <n v="1"/>
    <s v="Valauto Roncq"/>
    <s v="VOLKSWAGEN"/>
    <m/>
    <s v="Valauto Roncq VW"/>
    <n v="2131.2399999999998"/>
    <n v="5.1932899820021958E-2"/>
    <s v="NON"/>
  </r>
  <r>
    <x v="1"/>
    <s v="C"/>
    <x v="0"/>
    <x v="51"/>
    <d v="2026-01-26T00:00:00"/>
    <m/>
    <m/>
    <m/>
    <m/>
    <m/>
    <m/>
    <s v="RQHWI"/>
    <n v="545485"/>
    <n v="5485"/>
    <s v="WVGZZZE27TE023547"/>
    <s v="JACOBS VIRGILE"/>
    <s v="ID 4"/>
    <n v="33863.33"/>
    <n v="1025"/>
    <n v="34888.33"/>
    <n v="14"/>
    <n v="1603.84"/>
    <n v="94.99"/>
    <m/>
    <n v="1508.85"/>
    <n v="4.5970672714916415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Roncq"/>
    <s v="VOLKSWAGEN"/>
    <m/>
    <s v="Valauto Roncq VW"/>
    <n v="1603.84"/>
    <n v="4.5970672714916415E-2"/>
    <s v="NON"/>
  </r>
  <r>
    <x v="1"/>
    <s v="C"/>
    <x v="0"/>
    <x v="31"/>
    <d v="2026-03-04T00:00:00"/>
    <m/>
    <m/>
    <m/>
    <m/>
    <m/>
    <n v="0"/>
    <s v="RXNTA"/>
    <n v="545513"/>
    <n v="5513"/>
    <s v="WVGZZZE21TE024256"/>
    <s v="ACHTIOUI  ZAKARI"/>
    <s v="ID 4"/>
    <n v="33863.33"/>
    <n v="833.33"/>
    <n v="34696.660000000003"/>
    <n v="54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m/>
    <m/>
    <n v="0"/>
    <n v="1"/>
    <m/>
    <m/>
    <n v="0"/>
    <s v="Valauto Roncq"/>
    <s v="VOLKSWAGEN"/>
    <m/>
    <s v="Valauto Roubaix"/>
    <n v="1590.43"/>
    <n v="4.5838129664353855E-2"/>
    <s v="NON"/>
  </r>
  <r>
    <x v="1"/>
    <s v="C"/>
    <x v="1"/>
    <x v="128"/>
    <d v="2026-02-27T00:00:00"/>
    <m/>
    <m/>
    <m/>
    <m/>
    <m/>
    <m/>
    <s v="RQNBA"/>
    <n v="545658"/>
    <n v="658"/>
    <s v="VSSZZZKMXRR052938"/>
    <s v="DOCHY MICHAEL"/>
    <s v="FORMENTOR"/>
    <n v="35196"/>
    <n v="795.84"/>
    <n v="35991.839999999997"/>
    <n v="705"/>
    <n v="-2327.87"/>
    <n v="22"/>
    <m/>
    <n v="-2349.87"/>
    <n v="-6.4677715837812136E-2"/>
    <n v="-2439.67"/>
    <n v="0"/>
    <m/>
    <m/>
    <m/>
    <n v="0.13"/>
    <n v="0"/>
    <n v="200"/>
    <n v="200"/>
    <s v=""/>
    <n v="0"/>
    <m/>
    <n v="0"/>
    <n v="1"/>
    <m/>
    <m/>
    <n v="0"/>
    <s v="Valauto Roncq"/>
    <s v="CUPRA"/>
    <m/>
    <s v="Valauto Roncq SEAT"/>
    <n v="-2327.87"/>
    <n v="-6.4677715837812136E-2"/>
    <s v="OUI"/>
  </r>
  <r>
    <x v="1"/>
    <s v="C"/>
    <x v="0"/>
    <x v="7"/>
    <d v="2026-02-26T00:00:00"/>
    <m/>
    <m/>
    <m/>
    <s v="x"/>
    <s v="X"/>
    <n v="19.53"/>
    <s v="RXNTA"/>
    <n v="545745"/>
    <n v="5745"/>
    <s v="WVGZZZE25TE030366"/>
    <s v="CHATEOUI HOUSSNIYA"/>
    <s v="ID 4"/>
    <n v="33863.33"/>
    <n v="833.33"/>
    <n v="34696.660000000003"/>
    <n v="14"/>
    <n v="1590.42"/>
    <n v="94.99"/>
    <m/>
    <n v="1495.43"/>
    <n v="4.5837841452174358E-2"/>
    <n v="0"/>
    <n v="-5566.67"/>
    <m/>
    <s v="OK VIR RBX 24/03/2026 NON COMPTA RONCQ"/>
    <n v="7.0000000000000007E-2"/>
    <n v="7.0000000000000007E-2"/>
    <n v="104.68010000000001"/>
    <m/>
    <n v="104.68010000000001"/>
    <s v="VWB"/>
    <m/>
    <m/>
    <n v="0"/>
    <n v="1"/>
    <m/>
    <m/>
    <n v="0"/>
    <s v="Valauto Roncq"/>
    <s v="VOLKSWAGEN"/>
    <m/>
    <s v="Valauto Roubaix"/>
    <n v="1590.42"/>
    <n v="4.5837841452174358E-2"/>
    <s v="NON"/>
  </r>
  <r>
    <x v="1"/>
    <s v="C"/>
    <x v="0"/>
    <x v="41"/>
    <d v="2026-01-21T00:00:00"/>
    <m/>
    <m/>
    <m/>
    <m/>
    <m/>
    <n v="0"/>
    <s v="RQLGU"/>
    <n v="545750"/>
    <n v="5750"/>
    <s v="WVGZZZE20TE023812"/>
    <s v="GIMER  PAULINE"/>
    <s v="ID 4"/>
    <n v="33863.33"/>
    <n v="833.33"/>
    <n v="34696.660000000003"/>
    <n v="10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m/>
    <m/>
    <n v="0"/>
    <n v="1"/>
    <m/>
    <m/>
    <n v="0"/>
    <s v="Valauto Roncq"/>
    <s v="VOLKSWAGEN"/>
    <m/>
    <s v="Valauto Roncq VW"/>
    <n v="1590.43"/>
    <n v="4.5838129664353855E-2"/>
    <s v="NON"/>
  </r>
  <r>
    <x v="1"/>
    <s v="C"/>
    <x v="0"/>
    <x v="116"/>
    <d v="2026-06-05T00:00:00"/>
    <m/>
    <m/>
    <m/>
    <m/>
    <m/>
    <n v="0"/>
    <s v="RQCCL"/>
    <n v="545759"/>
    <n v="5759"/>
    <s v="WVWZZZE14TP068431"/>
    <s v="ALLART ESTELLE"/>
    <s v="ID 3"/>
    <n v="28533.33"/>
    <n v="1666.67"/>
    <n v="30200"/>
    <n v="14"/>
    <n v="1037.33"/>
    <n v="95"/>
    <m/>
    <n v="942.32999999999993"/>
    <n v="3.4348675496688741E-2"/>
    <n v="0"/>
    <n v="-3333.33"/>
    <m/>
    <m/>
    <n v="0.1"/>
    <n v="0.1"/>
    <n v="94.233000000000004"/>
    <m/>
    <n v="94.233000000000004"/>
    <s v="VWB"/>
    <n v="30"/>
    <n v="50"/>
    <n v="1"/>
    <n v="1"/>
    <m/>
    <m/>
    <n v="1"/>
    <s v="Valauto Roncq"/>
    <s v="VOLKSWAGEN"/>
    <m/>
    <s v="Valauto Roncq VW"/>
    <n v="1037.33"/>
    <n v="3.4348675496688741E-2"/>
    <s v="NON"/>
  </r>
  <r>
    <x v="1"/>
    <s v="C"/>
    <x v="0"/>
    <x v="82"/>
    <d v="2026-03-10T00:00:00"/>
    <m/>
    <m/>
    <m/>
    <m/>
    <m/>
    <n v="0"/>
    <s v="RXNTA"/>
    <n v="545760"/>
    <n v="5760"/>
    <s v="WVWZZZE13TP047764"/>
    <s v="CHARTON  THEO"/>
    <s v="ID 3"/>
    <n v="28533.33"/>
    <n v="1250"/>
    <n v="29783.33"/>
    <n v="11"/>
    <n v="1650.13"/>
    <n v="95"/>
    <n v="-398"/>
    <n v="1157.1300000000001"/>
    <n v="4.2041302970487186E-2"/>
    <n v="0"/>
    <n v="-4647.92"/>
    <m/>
    <m/>
    <n v="7.0000000000000007E-2"/>
    <n v="0.1"/>
    <n v="80.999100000000013"/>
    <m/>
    <n v="80.999100000000013"/>
    <s v="VWB"/>
    <m/>
    <m/>
    <n v="0"/>
    <n v="1"/>
    <m/>
    <m/>
    <n v="0"/>
    <s v="Valauto Roncq"/>
    <s v="VOLKSWAGEN"/>
    <m/>
    <s v="Valauto Roubaix"/>
    <n v="1650.13"/>
    <n v="5.5404482977558255E-2"/>
    <s v="NON"/>
  </r>
  <r>
    <x v="1"/>
    <s v="C"/>
    <x v="0"/>
    <x v="49"/>
    <d v="2026-03-21T00:00:00"/>
    <m/>
    <m/>
    <m/>
    <m/>
    <m/>
    <n v="0"/>
    <s v="RQCCL"/>
    <n v="545783"/>
    <n v="5783"/>
    <s v="WVGZZZA29TV009770"/>
    <s v="PLUCHARD CAMILLE"/>
    <s v="T ROC"/>
    <n v="27305.67"/>
    <n v="1700"/>
    <n v="29005.67"/>
    <n v="115"/>
    <n v="1291.96"/>
    <n v="95"/>
    <m/>
    <n v="1196.96"/>
    <n v="4.4541636169755781E-2"/>
    <n v="-2030.4"/>
    <n v="0"/>
    <m/>
    <m/>
    <n v="0.13"/>
    <n v="0.13"/>
    <n v="155.60480000000001"/>
    <m/>
    <n v="155.60480000000001"/>
    <s v="VWB"/>
    <n v="30"/>
    <n v="50"/>
    <n v="1"/>
    <n v="1"/>
    <m/>
    <m/>
    <n v="1"/>
    <s v="Valauto Roncq"/>
    <s v="VOLKSWAGEN"/>
    <m/>
    <s v="Valauto Roncq VW"/>
    <n v="1291.96"/>
    <n v="4.4541636169755781E-2"/>
    <s v="NON"/>
  </r>
  <r>
    <x v="1"/>
    <s v="C"/>
    <x v="0"/>
    <x v="1"/>
    <d v="2026-01-30T00:00:00"/>
    <m/>
    <m/>
    <m/>
    <m/>
    <m/>
    <n v="0"/>
    <s v="RXNTA"/>
    <n v="545941"/>
    <n v="5941"/>
    <s v="WVGZZZA18TV081325"/>
    <s v="GAOUAOUI GHALIA"/>
    <s v="T ROC"/>
    <n v="29930.67"/>
    <n v="850"/>
    <n v="30780.67"/>
    <n v="35"/>
    <n v="1134.49"/>
    <n v="95"/>
    <m/>
    <n v="1039.49"/>
    <n v="3.6857222406139957E-2"/>
    <n v="0"/>
    <n v="-3966.67"/>
    <m/>
    <m/>
    <n v="0.1"/>
    <n v="7.0000000000000007E-2"/>
    <n v="103.94900000000001"/>
    <m/>
    <n v="103.94900000000001"/>
    <s v=""/>
    <n v="30"/>
    <m/>
    <n v="0"/>
    <n v="1"/>
    <m/>
    <m/>
    <n v="0"/>
    <s v="Valauto Roncq"/>
    <s v="VOLKSWAGEN"/>
    <m/>
    <s v="Valauto Roubaix"/>
    <n v="1134.49"/>
    <n v="3.6857222406139957E-2"/>
    <s v="NON"/>
  </r>
  <r>
    <x v="1"/>
    <s v="C"/>
    <x v="0"/>
    <x v="114"/>
    <d v="2026-03-03T00:00:00"/>
    <m/>
    <m/>
    <m/>
    <m/>
    <m/>
    <n v="0"/>
    <s v="RXNTA"/>
    <n v="545947"/>
    <n v="5947"/>
    <s v="WVGZZZE24TE033016"/>
    <s v="IDRAHOU JAMAL"/>
    <s v="ID 4"/>
    <n v="33863.33"/>
    <n v="1025"/>
    <n v="34888.33"/>
    <n v="11"/>
    <n v="1603.84"/>
    <n v="94.99"/>
    <m/>
    <n v="1508.85"/>
    <n v="4.5970672714916415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Roncq"/>
    <s v="VOLKSWAGEN"/>
    <m/>
    <s v="Valauto Roubaix"/>
    <n v="1603.84"/>
    <n v="4.5970672714916415E-2"/>
    <s v="NON"/>
  </r>
  <r>
    <x v="1"/>
    <s v="NP"/>
    <x v="0"/>
    <x v="45"/>
    <d v="2026-06-05T00:00:00"/>
    <m/>
    <m/>
    <m/>
    <s v="x"/>
    <m/>
    <n v="-85"/>
    <s v="RQLGU"/>
    <n v="545953"/>
    <n v="5953"/>
    <s v="WVGZZZA29TV112929"/>
    <s v="SIMON JACQUES"/>
    <s v="T ROC"/>
    <n v="33555.67"/>
    <n v="5050.01"/>
    <n v="38605.68"/>
    <n v="21"/>
    <n v="1091.32"/>
    <n v="94.98"/>
    <m/>
    <n v="996.33999999999992"/>
    <n v="2.82683791607867E-2"/>
    <n v="0"/>
    <n v="-500"/>
    <m/>
    <s v="solde client"/>
    <n v="7.0000000000000007E-2"/>
    <n v="0.08"/>
    <n v="69.743800000000007"/>
    <m/>
    <n v="69.743800000000007"/>
    <s v=""/>
    <n v="30"/>
    <n v="50"/>
    <n v="1"/>
    <n v="1"/>
    <m/>
    <m/>
    <n v="1"/>
    <s v="Valauto Roncq"/>
    <s v="VOLKSWAGEN"/>
    <m/>
    <s v="Valauto Roncq VW"/>
    <n v="1091.32"/>
    <n v="2.82683791607867E-2"/>
    <s v="NON"/>
  </r>
  <r>
    <x v="1"/>
    <s v="C"/>
    <x v="0"/>
    <x v="2"/>
    <d v="2026-06-26T00:00:00"/>
    <m/>
    <m/>
    <m/>
    <m/>
    <m/>
    <m/>
    <s v="RQLGU"/>
    <n v="545954"/>
    <n v="5954"/>
    <s v="WVGZZZA2XTV114317"/>
    <s v="KHNAGUI ZAKARIA"/>
    <s v="T ROC"/>
    <n v="34805.67"/>
    <n v="7425.01"/>
    <n v="42230.68"/>
    <n v="37"/>
    <n v="1160.42"/>
    <n v="95"/>
    <m/>
    <n v="1065.42"/>
    <n v="2.7478127276188782E-2"/>
    <n v="0"/>
    <n v="-500"/>
    <m/>
    <m/>
    <n v="7.0000000000000007E-2"/>
    <n v="0.08"/>
    <n v="74.579400000000007"/>
    <m/>
    <n v="74.579400000000007"/>
    <s v="VWB"/>
    <n v="30"/>
    <n v="50"/>
    <n v="1"/>
    <n v="1"/>
    <m/>
    <m/>
    <n v="1"/>
    <s v="Valauto Roncq"/>
    <s v="VOLKSWAGEN"/>
    <m/>
    <s v="Valauto Roncq VW"/>
    <n v="1160.42"/>
    <n v="2.7478127276188782E-2"/>
    <s v="NON"/>
  </r>
  <r>
    <x v="1"/>
    <s v="C"/>
    <x v="0"/>
    <x v="3"/>
    <d v="2026-06-29T00:00:00"/>
    <m/>
    <m/>
    <m/>
    <m/>
    <m/>
    <n v="0"/>
    <s v="RQCSA"/>
    <n v="545976"/>
    <n v="5976"/>
    <s v="WVGZZZR44SW003650"/>
    <s v="BERNIER EUGENE"/>
    <s v="TAYRON"/>
    <n v="45030"/>
    <n v="3258.34"/>
    <n v="48288.34"/>
    <n v="182"/>
    <n v="1203.67"/>
    <n v="95"/>
    <m/>
    <n v="1108.67"/>
    <n v="2.4926721440413982E-2"/>
    <n v="-5350.75"/>
    <n v="-964.1"/>
    <m/>
    <m/>
    <n v="0.12"/>
    <n v="0.12"/>
    <n v="133.04040000000001"/>
    <m/>
    <n v="133.04040000000001"/>
    <s v="VWB"/>
    <n v="30"/>
    <m/>
    <n v="0"/>
    <n v="1"/>
    <m/>
    <m/>
    <n v="0"/>
    <s v="Valauto Roncq"/>
    <s v="VOLKSWAGEN"/>
    <m/>
    <s v="Valauto Roncq VW"/>
    <n v="1203.67"/>
    <n v="2.4926721440413982E-2"/>
    <s v="NON"/>
  </r>
  <r>
    <x v="1"/>
    <s v="C"/>
    <x v="0"/>
    <x v="21"/>
    <d v="2026-04-02T00:00:00"/>
    <m/>
    <m/>
    <m/>
    <m/>
    <m/>
    <n v="0"/>
    <s v="RQCSA"/>
    <n v="545979"/>
    <n v="5979"/>
    <s v="WVGZZZ1T5TW016783"/>
    <s v="FAUVERGUE CHRISTOPHE"/>
    <s v="TOURAN"/>
    <n v="42375"/>
    <n v="1033.3399999999999"/>
    <n v="43408.34"/>
    <n v="9"/>
    <n v="467.96"/>
    <n v="95"/>
    <m/>
    <n v="372.96"/>
    <n v="1.0780416850771073E-2"/>
    <n v="0"/>
    <n v="0"/>
    <m/>
    <m/>
    <n v="7.0000000000000007E-2"/>
    <n v="7.0000000000000007E-2"/>
    <n v="26.107200000000002"/>
    <m/>
    <n v="26.107200000000002"/>
    <s v=""/>
    <m/>
    <m/>
    <n v="0"/>
    <n v="1"/>
    <m/>
    <m/>
    <n v="0"/>
    <s v="Valauto Roncq"/>
    <s v="VOLKSWAGEN"/>
    <m/>
    <s v="Valauto Roncq VW"/>
    <n v="467.96"/>
    <n v="1.0780416850771073E-2"/>
    <s v="NON"/>
  </r>
  <r>
    <x v="1"/>
    <s v="NP"/>
    <x v="0"/>
    <x v="94"/>
    <d v="2026-01-23T00:00:00"/>
    <m/>
    <m/>
    <m/>
    <s v="x"/>
    <m/>
    <n v="21120.65"/>
    <s v="RQGDI"/>
    <n v="545985"/>
    <n v="5985"/>
    <s v="WVWZZZAW3TU011611"/>
    <s v="MONTAINE CHLOE"/>
    <s v="POLO"/>
    <n v="22014"/>
    <n v="720.83"/>
    <n v="22734.83"/>
    <n v="3"/>
    <n v="876.45"/>
    <n v="95"/>
    <m/>
    <n v="781.45"/>
    <n v="3.8550981027788638E-2"/>
    <n v="0"/>
    <n v="-1690.01"/>
    <m/>
    <s v="Financement non payé"/>
    <n v="0.1"/>
    <n v="7.0000000000000007E-2"/>
    <n v="78.14500000000001"/>
    <m/>
    <n v="78.14500000000001"/>
    <s v="VWB"/>
    <n v="30"/>
    <s v="0"/>
    <n v="1"/>
    <n v="1"/>
    <m/>
    <m/>
    <n v="1"/>
    <s v="Valauto Roncq"/>
    <s v="VOLKSWAGEN"/>
    <m/>
    <s v="Valauto Roncq VW"/>
    <n v="876.45"/>
    <n v="3.8550981027788638E-2"/>
    <s v="NON"/>
  </r>
  <r>
    <x v="1"/>
    <s v="C"/>
    <x v="0"/>
    <x v="98"/>
    <d v="2026-04-29T00:00:00"/>
    <m/>
    <m/>
    <m/>
    <m/>
    <m/>
    <n v="0"/>
    <s v="RQCSA"/>
    <n v="546013"/>
    <n v="6013"/>
    <s v="WVWZZZCD4TW246633"/>
    <s v="BAL ELSA"/>
    <s v="GOLF"/>
    <n v="27375"/>
    <n v="962.5"/>
    <n v="28337.5"/>
    <n v="13"/>
    <n v="656.75"/>
    <n v="95"/>
    <m/>
    <n v="561.75"/>
    <n v="2.3176003528892809E-2"/>
    <n v="0"/>
    <n v="0"/>
    <m/>
    <m/>
    <n v="7.0000000000000007E-2"/>
    <n v="7.0000000000000007E-2"/>
    <n v="39.322500000000005"/>
    <m/>
    <n v="39.322500000000005"/>
    <s v="VWB"/>
    <m/>
    <m/>
    <n v="0"/>
    <n v="1"/>
    <m/>
    <m/>
    <n v="0"/>
    <s v="Valauto Roncq"/>
    <s v="VOLKSWAGEN"/>
    <m/>
    <s v="Valauto Roncq VW"/>
    <n v="656.75"/>
    <n v="2.3176003528892809E-2"/>
    <s v="NON"/>
  </r>
  <r>
    <x v="1"/>
    <s v="C"/>
    <x v="0"/>
    <x v="47"/>
    <d v="2026-04-30T00:00:00"/>
    <m/>
    <m/>
    <m/>
    <m/>
    <m/>
    <m/>
    <s v="RQLGU"/>
    <n v="546014"/>
    <n v="6014"/>
    <s v="WVWZZZCD1TW419654"/>
    <s v="DELTA.AP"/>
    <s v="GOLF"/>
    <n v="44708.33"/>
    <n v="1841.67"/>
    <n v="46550"/>
    <n v="8"/>
    <n v="1212.17"/>
    <n v="95"/>
    <m/>
    <n v="1117.17"/>
    <n v="2.6040171858216974E-2"/>
    <n v="0"/>
    <n v="0"/>
    <m/>
    <m/>
    <n v="7.0000000000000007E-2"/>
    <n v="7.0000000000000007E-2"/>
    <n v="78.201900000000009"/>
    <m/>
    <n v="78.201900000000009"/>
    <s v="VWB"/>
    <n v="0"/>
    <m/>
    <n v="0"/>
    <n v="1"/>
    <m/>
    <m/>
    <n v="0"/>
    <s v="Valauto Roncq"/>
    <s v="VOLKSWAGEN"/>
    <m/>
    <s v="Valauto Roncq VW"/>
    <n v="1212.17"/>
    <n v="2.6040171858216974E-2"/>
    <s v="NON"/>
  </r>
  <r>
    <x v="1"/>
    <s v="C"/>
    <x v="0"/>
    <x v="27"/>
    <d v="2026-02-06T00:00:00"/>
    <m/>
    <m/>
    <m/>
    <m/>
    <m/>
    <n v="0"/>
    <s v="RXNTA"/>
    <n v="546017"/>
    <n v="6017"/>
    <s v="WVWZZZAW1TU021750"/>
    <s v="LEROY PATRICIA"/>
    <s v="POLO"/>
    <n v="20605.669999999998"/>
    <n v="550"/>
    <n v="21155.67"/>
    <n v="9"/>
    <n v="1207.57"/>
    <n v="95"/>
    <m/>
    <n v="1112.57"/>
    <n v="5.7080205921154946E-2"/>
    <n v="0"/>
    <n v="-2356.67"/>
    <m/>
    <m/>
    <n v="0.1"/>
    <n v="0.13"/>
    <n v="111.25700000000001"/>
    <m/>
    <n v="111.25700000000001"/>
    <s v="VWB"/>
    <n v="30"/>
    <n v="50"/>
    <n v="1"/>
    <n v="1"/>
    <m/>
    <m/>
    <n v="1"/>
    <s v="Valauto Roncq"/>
    <s v="VOLKSWAGEN"/>
    <m/>
    <s v="Valauto Roubaix"/>
    <n v="1207.57"/>
    <n v="5.7080205921154946E-2"/>
    <s v="NON"/>
  </r>
  <r>
    <x v="1"/>
    <s v="C"/>
    <x v="0"/>
    <x v="47"/>
    <d v="2026-04-30T00:00:00"/>
    <m/>
    <m/>
    <m/>
    <m/>
    <m/>
    <m/>
    <s v="RQLGU"/>
    <n v="546029"/>
    <n v="6029"/>
    <s v="WVGZZZE25TE049189"/>
    <s v="CORNET WILFRIED"/>
    <s v="ID 4"/>
    <n v="37605"/>
    <n v="2595.84"/>
    <n v="40200.839999999997"/>
    <n v="13"/>
    <n v="995.78"/>
    <n v="95"/>
    <m/>
    <n v="900.78"/>
    <n v="2.4770129181380291E-2"/>
    <n v="0"/>
    <n v="-5860"/>
    <m/>
    <m/>
    <n v="0.1"/>
    <n v="0.1"/>
    <n v="90.078000000000003"/>
    <m/>
    <n v="90.078000000000003"/>
    <s v="VWB"/>
    <n v="0"/>
    <m/>
    <n v="0"/>
    <n v="1"/>
    <m/>
    <m/>
    <n v="0"/>
    <s v="Valauto Roncq"/>
    <s v="VOLKSWAGEN"/>
    <m/>
    <s v="Valauto Roncq VW"/>
    <n v="995.78"/>
    <n v="2.4770129181380291E-2"/>
    <s v="NON"/>
  </r>
  <r>
    <x v="1"/>
    <s v="NP"/>
    <x v="0"/>
    <x v="114"/>
    <d v="2026-03-03T00:00:00"/>
    <m/>
    <m/>
    <m/>
    <s v="x"/>
    <m/>
    <n v="-40"/>
    <s v="RQLGU"/>
    <n v="546031"/>
    <n v="6031"/>
    <s v="WVGZZZA25TV013282"/>
    <s v="TAVERNIER CATHERINE"/>
    <s v="T ROC"/>
    <n v="33555.67"/>
    <n v="1258.3399999999999"/>
    <n v="34814.009999999995"/>
    <n v="81"/>
    <n v="858.27"/>
    <n v="95"/>
    <m/>
    <n v="763.27"/>
    <n v="2.465300607427872E-2"/>
    <n v="0"/>
    <n v="-1333.34"/>
    <m/>
    <s v="solde client"/>
    <n v="0.13"/>
    <n v="0.13"/>
    <n v="99.225099999999998"/>
    <m/>
    <n v="99.225099999999998"/>
    <s v=""/>
    <m/>
    <m/>
    <n v="0"/>
    <n v="1"/>
    <m/>
    <m/>
    <n v="0"/>
    <s v="Valauto Roncq"/>
    <s v="VOLKSWAGEN"/>
    <m/>
    <s v="Valauto Roncq VW"/>
    <n v="858.27"/>
    <n v="2.465300607427872E-2"/>
    <s v="NON"/>
  </r>
  <r>
    <x v="1"/>
    <s v="C"/>
    <x v="0"/>
    <x v="17"/>
    <d v="2026-05-22T00:00:00"/>
    <m/>
    <m/>
    <m/>
    <m/>
    <m/>
    <n v="0"/>
    <s v="RQTHC"/>
    <n v="546039"/>
    <n v="6039"/>
    <s v="WVGZZZCT5TW580141"/>
    <s v="TRUNET NICOLAS"/>
    <s v="TIGUAN"/>
    <n v="42363.33"/>
    <n v="666.67"/>
    <n v="43030"/>
    <n v="27"/>
    <n v="1465.5"/>
    <n v="95"/>
    <m/>
    <n v="1370.5"/>
    <n v="3.4057634208691609E-2"/>
    <n v="0"/>
    <n v="-444"/>
    <m/>
    <m/>
    <n v="0.08"/>
    <n v="0.08"/>
    <n v="109.64"/>
    <m/>
    <n v="109.64"/>
    <s v="VWB"/>
    <n v="0"/>
    <m/>
    <n v="0"/>
    <n v="1"/>
    <m/>
    <m/>
    <n v="0"/>
    <s v="Valauto Roncq"/>
    <s v="VOLKSWAGEN"/>
    <m/>
    <s v="Valauto Roncq Skoda"/>
    <n v="1465.5"/>
    <n v="3.4057634208691609E-2"/>
    <s v="NON"/>
  </r>
  <r>
    <x v="1"/>
    <s v="C"/>
    <x v="0"/>
    <x v="93"/>
    <d v="2026-02-26T00:00:00"/>
    <m/>
    <m/>
    <m/>
    <m/>
    <m/>
    <n v="0"/>
    <s v="RXNTA"/>
    <n v="546049"/>
    <n v="6049"/>
    <s v="WVWZZZAW5TU040026"/>
    <s v="JOLY THOMAS"/>
    <s v="POLO"/>
    <n v="17714"/>
    <n v="695.83"/>
    <n v="18409.830000000002"/>
    <n v="0"/>
    <n v="701.13"/>
    <n v="95"/>
    <m/>
    <n v="606.13"/>
    <n v="3.8084545050117241E-2"/>
    <n v="0"/>
    <n v="-2466.67"/>
    <m/>
    <m/>
    <n v="0.1"/>
    <n v="0.1"/>
    <n v="60.613"/>
    <m/>
    <n v="60.613"/>
    <s v=""/>
    <n v="30"/>
    <n v="50"/>
    <n v="1"/>
    <n v="1"/>
    <m/>
    <m/>
    <n v="1"/>
    <s v="Valauto Roncq"/>
    <s v="VOLKSWAGEN"/>
    <m/>
    <s v="Valauto Roubaix"/>
    <n v="701.13"/>
    <n v="3.8084545050117241E-2"/>
    <s v="NON"/>
  </r>
  <r>
    <x v="1"/>
    <s v="C"/>
    <x v="0"/>
    <x v="29"/>
    <d v="2026-03-11T00:00:00"/>
    <m/>
    <m/>
    <m/>
    <m/>
    <m/>
    <m/>
    <s v="RXNTA"/>
    <n v="546051"/>
    <n v="6051"/>
    <s v="WVGZZZA24TV014987"/>
    <s v="GHELBOUN AKLI"/>
    <s v="T ROC"/>
    <n v="24380.67"/>
    <n v="1141.67"/>
    <n v="25522.339999999997"/>
    <n v="14"/>
    <n v="871.71"/>
    <n v="95"/>
    <m/>
    <n v="776.71"/>
    <n v="3.4154783613101314E-2"/>
    <n v="0"/>
    <n v="-916.67"/>
    <m/>
    <m/>
    <n v="0.1"/>
    <n v="0.13"/>
    <n v="77.671000000000006"/>
    <m/>
    <n v="77.671000000000006"/>
    <s v=""/>
    <n v="30"/>
    <m/>
    <n v="0"/>
    <n v="1"/>
    <m/>
    <m/>
    <n v="0"/>
    <s v="Valauto Roncq"/>
    <s v="VOLKSWAGEN"/>
    <m/>
    <s v="Valauto Roubaix"/>
    <n v="871.71"/>
    <n v="3.4154783613101314E-2"/>
    <s v="NON"/>
  </r>
  <r>
    <x v="1"/>
    <s v="C"/>
    <x v="0"/>
    <x v="43"/>
    <d v="2026-04-10T00:00:00"/>
    <m/>
    <m/>
    <m/>
    <m/>
    <m/>
    <n v="0"/>
    <s v="RQLGU"/>
    <n v="546066"/>
    <n v="6066"/>
    <s v="WVWZZZCD5TW167312"/>
    <s v="TOULIS"/>
    <s v="GOLF"/>
    <n v="37958.33"/>
    <n v="2845.85"/>
    <n v="40804.18"/>
    <n v="38"/>
    <n v="1017.8"/>
    <n v="95"/>
    <m/>
    <n v="922.8"/>
    <n v="2.4943522942992603E-2"/>
    <n v="-6285.99"/>
    <n v="0"/>
    <m/>
    <m/>
    <n v="0.1"/>
    <n v="0.13"/>
    <n v="92.28"/>
    <m/>
    <n v="92.28"/>
    <s v="VWB"/>
    <n v="0"/>
    <s v="0"/>
    <n v="1"/>
    <n v="1"/>
    <m/>
    <m/>
    <n v="1"/>
    <s v="Valauto Roncq"/>
    <s v="VOLKSWAGEN"/>
    <m/>
    <s v="Valauto Roncq VW"/>
    <n v="1017.8"/>
    <n v="2.4943522942992603E-2"/>
    <s v="NON"/>
  </r>
  <r>
    <x v="1"/>
    <s v="C"/>
    <x v="0"/>
    <x v="46"/>
    <d v="2026-05-04T00:00:00"/>
    <m/>
    <m/>
    <m/>
    <m/>
    <m/>
    <n v="0"/>
    <s v="RQFST"/>
    <n v="546079"/>
    <n v="6079"/>
    <s v="WVWZZZAW3SU097131"/>
    <s v="HOME SPIRIT"/>
    <s v="POLO"/>
    <n v="20605.669999999998"/>
    <n v="1029.17"/>
    <n v="21634.839999999997"/>
    <n v="42"/>
    <n v="850.39"/>
    <n v="95"/>
    <m/>
    <n v="755.39"/>
    <n v="3.9306507466660263E-2"/>
    <n v="-2759.98"/>
    <n v="0"/>
    <m/>
    <m/>
    <n v="0.13"/>
    <n v="0.13"/>
    <n v="98.200699999999998"/>
    <m/>
    <n v="98.200699999999998"/>
    <s v="VWB"/>
    <n v="0"/>
    <n v="50"/>
    <n v="1"/>
    <n v="1"/>
    <m/>
    <m/>
    <n v="1"/>
    <s v="Valauto Roncq"/>
    <s v="VOLKSWAGEN"/>
    <m/>
    <s v="Valauto Roncq VW"/>
    <n v="850.39"/>
    <n v="3.9306507466660263E-2"/>
    <s v="NON"/>
  </r>
  <r>
    <x v="1"/>
    <s v="C"/>
    <x v="0"/>
    <x v="115"/>
    <d v="2026-04-02T00:00:00"/>
    <m/>
    <m/>
    <m/>
    <m/>
    <m/>
    <m/>
    <s v="RQGDI"/>
    <n v="546080"/>
    <n v="6080"/>
    <s v="WVWZZZAW2SU086444"/>
    <s v="JOSSERAND BERNARD"/>
    <s v="POLO"/>
    <n v="20605.669999999998"/>
    <n v="1262.5"/>
    <n v="21868.17"/>
    <n v="157"/>
    <n v="1182.98"/>
    <n v="95"/>
    <m/>
    <n v="1087.98"/>
    <n v="5.4095976023599605E-2"/>
    <n v="0"/>
    <n v="-2466.67"/>
    <m/>
    <m/>
    <n v="0.13"/>
    <n v="0.13"/>
    <n v="141.4374"/>
    <m/>
    <n v="141.4374"/>
    <s v=""/>
    <n v="30"/>
    <m/>
    <n v="0"/>
    <n v="1"/>
    <m/>
    <m/>
    <n v="0"/>
    <s v="Valauto Roncq"/>
    <s v="VOLKSWAGEN"/>
    <m/>
    <s v="Valauto Roncq VW"/>
    <n v="1182.98"/>
    <n v="5.4095976023599605E-2"/>
    <s v="NON"/>
  </r>
  <r>
    <x v="1"/>
    <s v="NP"/>
    <x v="0"/>
    <x v="34"/>
    <d v="2026-03-27T00:00:00"/>
    <m/>
    <m/>
    <m/>
    <s v="x"/>
    <m/>
    <n v="900"/>
    <s v="RQCCL"/>
    <n v="546082"/>
    <n v="6082"/>
    <s v="WVWZZZAW1TU027791"/>
    <s v="FIN BEATRICE"/>
    <s v="POLO"/>
    <n v="20605.669999999998"/>
    <n v="720.83"/>
    <n v="21326.5"/>
    <n v="7"/>
    <n v="527.87"/>
    <n v="95"/>
    <m/>
    <n v="432.87"/>
    <n v="2.4751834572011348E-2"/>
    <n v="0"/>
    <n v="-2773.34"/>
    <m/>
    <s v="solde client mq reprise vo"/>
    <n v="0.13"/>
    <n v="0.13"/>
    <n v="56.273099999999999"/>
    <m/>
    <n v="56.273099999999999"/>
    <s v="VWB"/>
    <n v="30"/>
    <n v="50"/>
    <n v="1"/>
    <n v="1"/>
    <m/>
    <m/>
    <n v="1"/>
    <s v="Valauto Roncq"/>
    <s v="VOLKSWAGEN"/>
    <m/>
    <s v="Valauto Roncq VW"/>
    <n v="527.87"/>
    <n v="2.4751834572011348E-2"/>
    <s v="NON"/>
  </r>
  <r>
    <x v="1"/>
    <s v="C"/>
    <x v="0"/>
    <x v="23"/>
    <d v="2026-06-20T00:00:00"/>
    <m/>
    <m/>
    <m/>
    <m/>
    <m/>
    <n v="0"/>
    <s v="RQCCL"/>
    <n v="546092"/>
    <n v="6092"/>
    <s v="WVWZZZAW5VU001262"/>
    <s v="RIGOLE  AURELIE"/>
    <s v="POLO"/>
    <n v="20605.669999999998"/>
    <n v="445.83"/>
    <n v="21051.5"/>
    <n v="10"/>
    <n v="504.45"/>
    <n v="95"/>
    <m/>
    <n v="409.45"/>
    <n v="2.3962662993135882E-2"/>
    <n v="0"/>
    <n v="-1690.01"/>
    <m/>
    <m/>
    <n v="0.1"/>
    <n v="7.0000000000000007E-2"/>
    <n v="40.945"/>
    <m/>
    <n v="40.945"/>
    <s v="VWB-no"/>
    <n v="0"/>
    <n v="50"/>
    <n v="1"/>
    <n v="1"/>
    <m/>
    <m/>
    <n v="1"/>
    <s v="Valauto Roncq"/>
    <s v="VOLKSWAGEN"/>
    <m/>
    <s v="Valauto Roncq VW"/>
    <n v="504.45"/>
    <n v="2.3962662993135882E-2"/>
    <s v="NON"/>
  </r>
  <r>
    <x v="1"/>
    <s v="C"/>
    <x v="0"/>
    <x v="115"/>
    <d v="2026-04-03T00:00:00"/>
    <m/>
    <m/>
    <m/>
    <m/>
    <m/>
    <n v="0"/>
    <s v="RXNTA"/>
    <n v="546093"/>
    <n v="6093"/>
    <s v="WVGZZZA23TV048919"/>
    <s v="DELANNOY FRANCOIS"/>
    <s v="T ROC"/>
    <n v="31472.33"/>
    <n v="1875.01"/>
    <n v="33347.340000000004"/>
    <n v="28"/>
    <n v="867.42"/>
    <n v="95"/>
    <m/>
    <n v="772.42"/>
    <n v="2.6011669896309566E-2"/>
    <n v="0"/>
    <n v="-916.67"/>
    <m/>
    <m/>
    <n v="0.1"/>
    <n v="0.13"/>
    <n v="77.242000000000004"/>
    <m/>
    <n v="77.242000000000004"/>
    <s v=""/>
    <n v="30"/>
    <m/>
    <n v="0"/>
    <n v="1"/>
    <m/>
    <m/>
    <n v="0"/>
    <s v="Valauto Roncq"/>
    <s v="VOLKSWAGEN"/>
    <m/>
    <s v="Valauto Roubaix"/>
    <n v="867.42"/>
    <n v="2.6011669896309566E-2"/>
    <s v="NON"/>
  </r>
  <r>
    <x v="1"/>
    <s v="C"/>
    <x v="0"/>
    <x v="85"/>
    <d v="2026-05-20T00:00:00"/>
    <m/>
    <m/>
    <m/>
    <m/>
    <m/>
    <m/>
    <s v="RXNTA"/>
    <n v="546094"/>
    <n v="6094"/>
    <s v="WVGZZZC15TY038072"/>
    <s v="PLANCKAERT ANNICK"/>
    <s v="T CROSS"/>
    <n v="22622.33"/>
    <n v="858.33"/>
    <n v="23480.660000000003"/>
    <n v="0"/>
    <n v="626.13"/>
    <n v="95"/>
    <m/>
    <n v="531.13"/>
    <n v="2.6665775152827899E-2"/>
    <n v="0"/>
    <n v="-3304.16"/>
    <m/>
    <m/>
    <n v="0.1"/>
    <n v="0.12"/>
    <n v="53.113"/>
    <m/>
    <n v="53.113"/>
    <s v="VWB"/>
    <n v="30"/>
    <m/>
    <n v="0"/>
    <n v="1"/>
    <m/>
    <m/>
    <n v="0"/>
    <s v="Valauto Roncq"/>
    <s v="VOLKSWAGEN"/>
    <m/>
    <s v="Valauto Roubaix"/>
    <n v="626.13"/>
    <n v="2.6665775152827899E-2"/>
    <s v="NON"/>
  </r>
  <r>
    <x v="1"/>
    <s v="NC"/>
    <x v="0"/>
    <x v="3"/>
    <d v="2026-06-30T00:00:00"/>
    <m/>
    <m/>
    <s v="x"/>
    <m/>
    <m/>
    <n v="0"/>
    <s v="RQLGU"/>
    <n v="546295"/>
    <n v="6295"/>
    <s v="WVGZZZC16TY015402"/>
    <s v="DHELLEMMES ALIX"/>
    <s v="T CROSS"/>
    <n v="22622.33"/>
    <n v="541.66999999999996"/>
    <n v="23164"/>
    <n v="171"/>
    <n v="1091.3900000000001"/>
    <n v="95"/>
    <m/>
    <n v="996.3900000000001"/>
    <n v="4.7115783111725096E-2"/>
    <n v="0"/>
    <n v="-3952.6"/>
    <m/>
    <s v="Aide laurent denis non justifiée"/>
    <n v="0.12"/>
    <n v="0.12"/>
    <n v="119.5668"/>
    <m/>
    <n v="119.5668"/>
    <s v="VWB"/>
    <n v="30"/>
    <m/>
    <n v="0"/>
    <n v="1"/>
    <m/>
    <m/>
    <n v="0"/>
    <s v="Valauto Roncq"/>
    <s v="VOLKSWAGEN"/>
    <m/>
    <s v="Valauto Roncq VW"/>
    <n v="1091.3900000000001"/>
    <n v="4.7115783111725096E-2"/>
    <s v="NON"/>
  </r>
  <r>
    <x v="1"/>
    <s v="C"/>
    <x v="0"/>
    <x v="47"/>
    <d v="2026-04-30T00:00:00"/>
    <m/>
    <m/>
    <m/>
    <m/>
    <m/>
    <n v="0"/>
    <s v="RQCCL"/>
    <n v="546331"/>
    <n v="6331"/>
    <s v="WVGZZZA26TV038546"/>
    <s v="SIERACKI CORALIE"/>
    <s v="T ROC"/>
    <n v="27305.67"/>
    <n v="1600"/>
    <n v="28905.67"/>
    <n v="63"/>
    <n v="1123.31"/>
    <n v="94.99"/>
    <m/>
    <n v="1028.32"/>
    <n v="3.8861233799458723E-2"/>
    <n v="0"/>
    <n v="-1250"/>
    <m/>
    <m/>
    <n v="0.1"/>
    <n v="0.13"/>
    <n v="102.83199999999999"/>
    <m/>
    <n v="102.83199999999999"/>
    <s v="VWB"/>
    <n v="30"/>
    <n v="50"/>
    <n v="1"/>
    <n v="1"/>
    <m/>
    <m/>
    <n v="1"/>
    <s v="Valauto Roncq"/>
    <s v="VOLKSWAGEN"/>
    <m/>
    <s v="Valauto Roncq VW"/>
    <n v="1123.31"/>
    <n v="3.8861233799458723E-2"/>
    <s v="NON"/>
  </r>
  <r>
    <x v="6"/>
    <s v="NC"/>
    <x v="4"/>
    <x v="81"/>
    <d v="2026-01-12T00:00:00"/>
    <m/>
    <s v="x"/>
    <m/>
    <m/>
    <m/>
    <n v="0"/>
    <s v="LTMEL"/>
    <n v="546465"/>
    <n v="65"/>
    <s v="WV4ZZZTV0SK009161"/>
    <s v="LATTE"/>
    <s v="TRANSPORTER"/>
    <n v="42643.1"/>
    <n v="3006"/>
    <n v="45649.1"/>
    <n v="160"/>
    <n v="1662.01"/>
    <n v="95"/>
    <m/>
    <n v="1567.01"/>
    <n v="3.6408384831245304E-2"/>
    <n v="0"/>
    <n v="-5000"/>
    <m/>
    <s v="Ecart de marge"/>
    <m/>
    <n v="0"/>
    <n v="0"/>
    <m/>
    <n v="0"/>
    <s v=""/>
    <m/>
    <m/>
    <n v="0"/>
    <n v="1"/>
    <m/>
    <m/>
    <n v="0"/>
    <s v="Valauto Hainaut"/>
    <s v="VUL"/>
    <m/>
    <s v="Sociétés NORD"/>
    <n v="1662.01"/>
    <n v="3.6408384831245304E-2"/>
    <s v="NON"/>
  </r>
  <r>
    <x v="1"/>
    <s v="C"/>
    <x v="0"/>
    <x v="72"/>
    <d v="2026-06-25T00:00:00"/>
    <m/>
    <m/>
    <m/>
    <m/>
    <m/>
    <n v="0"/>
    <s v="RQCCL"/>
    <n v="546505"/>
    <n v="6505"/>
    <s v="WVGZZZC19VY003053"/>
    <s v="DESSERS CATHERINE"/>
    <s v="T CROSS"/>
    <n v="25139"/>
    <n v="908.34"/>
    <n v="26047.34"/>
    <n v="9"/>
    <n v="1184.98"/>
    <n v="95"/>
    <m/>
    <n v="1089.98"/>
    <n v="4.5493321007058683E-2"/>
    <n v="0"/>
    <n v="-3766.66"/>
    <m/>
    <m/>
    <n v="0.12"/>
    <n v="0.12"/>
    <n v="130.79759999999999"/>
    <m/>
    <n v="130.79759999999999"/>
    <s v=""/>
    <n v="30"/>
    <n v="50"/>
    <n v="1"/>
    <n v="1"/>
    <m/>
    <m/>
    <n v="1"/>
    <s v="Valauto Roncq"/>
    <s v="VOLKSWAGEN"/>
    <m/>
    <s v="Valauto Roncq VW"/>
    <n v="1184.98"/>
    <n v="4.5493321007058683E-2"/>
    <s v="NON"/>
  </r>
  <r>
    <x v="5"/>
    <s v="C"/>
    <x v="6"/>
    <x v="72"/>
    <d v="2026-06-18T00:00:00"/>
    <m/>
    <m/>
    <m/>
    <m/>
    <m/>
    <m/>
    <s v="CAMLA"/>
    <n v="547471"/>
    <n v="471"/>
    <s v="VSSZZZKJ8TR570608"/>
    <s v="LALISSE REMY"/>
    <s v="IBIZA"/>
    <n v="22663.33"/>
    <n v="1429.17"/>
    <n v="24092.5"/>
    <n v="16"/>
    <n v="464.75"/>
    <n v="36"/>
    <m/>
    <n v="428.75"/>
    <n v="1.9290235550482517E-2"/>
    <n v="0"/>
    <n v="-2117"/>
    <m/>
    <m/>
    <n v="0.1"/>
    <n v="0.12"/>
    <n v="42.875"/>
    <m/>
    <n v="42.875"/>
    <s v="VWB"/>
    <n v="0"/>
    <s v="0"/>
    <n v="1"/>
    <n v="1"/>
    <m/>
    <m/>
    <n v="1"/>
    <s v="Valauto Cambrai"/>
    <s v="SEAT"/>
    <m/>
    <s v="Valauto Cambrai"/>
    <n v="464.75"/>
    <n v="1.9290235550482517E-2"/>
    <s v="NON"/>
  </r>
  <r>
    <x v="7"/>
    <s v="NL"/>
    <x v="0"/>
    <x v="55"/>
    <s v=""/>
    <m/>
    <m/>
    <m/>
    <m/>
    <m/>
    <n v="110.01"/>
    <s v="RQFST"/>
    <n v="548334"/>
    <n v="8334"/>
    <s v="WVGZZZE23RE042430"/>
    <s v="VALAUTO RENT"/>
    <s v="ID 4"/>
    <n v="37605"/>
    <n v="2537.5"/>
    <n v="40142.5"/>
    <n v="573"/>
    <n v="-4781.96"/>
    <n v="95"/>
    <m/>
    <n v="-4876.96"/>
    <n v="-0.11912461854642835"/>
    <n v="-1806.41"/>
    <n v="0"/>
    <m/>
    <s v="ok vn payé par LCR GROUPE"/>
    <m/>
    <n v="0"/>
    <n v="0"/>
    <m/>
    <n v="0"/>
    <s v=""/>
    <n v="0"/>
    <n v="0"/>
    <n v="0"/>
    <n v="1"/>
    <m/>
    <m/>
    <n v="0"/>
    <s v="Valauto Lambersart VW"/>
    <s v="VOLKSWAGEN"/>
    <m/>
    <s v="Valauto Roncq VW"/>
    <n v="-4781.96"/>
    <n v="-0.11912461854642835"/>
    <s v="OUI"/>
  </r>
  <r>
    <x v="7"/>
    <s v="C"/>
    <x v="0"/>
    <x v="19"/>
    <d v="2026-01-05T00:00:00"/>
    <m/>
    <m/>
    <m/>
    <m/>
    <m/>
    <n v="0"/>
    <s v="VSRPO"/>
    <n v="548408"/>
    <n v="8408"/>
    <s v="WVWZZZCD6TW408455"/>
    <s v="CARRE GESTION"/>
    <s v="GOLF"/>
    <n v="36541.67"/>
    <n v="1508.34"/>
    <n v="38050.009999999995"/>
    <n v="28"/>
    <n v="985.36"/>
    <n v="95"/>
    <m/>
    <n v="890.36"/>
    <n v="2.5896445230894818E-2"/>
    <n v="0"/>
    <n v="0"/>
    <m/>
    <m/>
    <n v="0.1"/>
    <n v="0.1"/>
    <n v="89.036000000000001"/>
    <m/>
    <n v="89.036000000000001"/>
    <s v="VWB"/>
    <m/>
    <n v="20"/>
    <n v="1"/>
    <n v="1"/>
    <m/>
    <m/>
    <n v="1"/>
    <s v="Valauto Lambersart VW"/>
    <s v="VOLKSWAGEN"/>
    <m/>
    <s v="Sociétés NORD"/>
    <n v="985.36"/>
    <n v="2.5896445230894818E-2"/>
    <s v="NON"/>
  </r>
  <r>
    <x v="7"/>
    <s v="C"/>
    <x v="0"/>
    <x v="2"/>
    <d v="2026-06-26T00:00:00"/>
    <m/>
    <m/>
    <m/>
    <m/>
    <m/>
    <m/>
    <s v="LTNFA"/>
    <n v="548410"/>
    <n v="8410"/>
    <s v="WVWZZZCD1TW011283"/>
    <s v="CHATELAIN ALAIN"/>
    <s v="GOLF"/>
    <n v="29225"/>
    <n v="641.66999999999996"/>
    <n v="29866.67"/>
    <n v="188"/>
    <n v="1321.78"/>
    <n v="95"/>
    <m/>
    <n v="1226.78"/>
    <n v="4.4256021846426137E-2"/>
    <n v="0"/>
    <n v="0"/>
    <m/>
    <m/>
    <n v="0.12"/>
    <n v="0.13"/>
    <n v="147.21359999999999"/>
    <m/>
    <n v="147.21359999999999"/>
    <s v=""/>
    <n v="30"/>
    <n v="50"/>
    <n v="1"/>
    <n v="1"/>
    <m/>
    <m/>
    <n v="1"/>
    <s v="Valauto Lambersart VW"/>
    <s v="VOLKSWAGEN"/>
    <m/>
    <s v="Valauto Lambersart VW"/>
    <n v="1321.78"/>
    <n v="4.4256021846426137E-2"/>
    <s v="NON"/>
  </r>
  <r>
    <x v="7"/>
    <s v="C"/>
    <x v="0"/>
    <x v="7"/>
    <d v="2026-02-27T00:00:00"/>
    <m/>
    <m/>
    <m/>
    <m/>
    <m/>
    <n v="0"/>
    <s v="VSFCA"/>
    <n v="548414"/>
    <n v="8414"/>
    <s v="WVWZZZCD8TW207172"/>
    <s v="ROBIC JOELLE"/>
    <s v="GOLF"/>
    <n v="29225"/>
    <n v="-58.33"/>
    <n v="29166.67"/>
    <n v="33"/>
    <n v="745"/>
    <n v="95"/>
    <m/>
    <n v="650"/>
    <n v="2.5542854223673805E-2"/>
    <n v="0"/>
    <n v="-1000"/>
    <m/>
    <m/>
    <n v="0.1"/>
    <n v="0.1"/>
    <n v="65"/>
    <m/>
    <n v="65"/>
    <s v="VWB"/>
    <m/>
    <m/>
    <n v="0"/>
    <n v="1"/>
    <m/>
    <m/>
    <n v="0"/>
    <s v="Valauto Lambersart VW"/>
    <s v="VOLKSWAGEN"/>
    <m/>
    <s v="Sociétés NORD"/>
    <n v="745"/>
    <n v="2.5542854223673805E-2"/>
    <s v="NON"/>
  </r>
  <r>
    <x v="7"/>
    <s v="C"/>
    <x v="2"/>
    <x v="76"/>
    <d v="2026-01-12T00:00:00"/>
    <m/>
    <m/>
    <m/>
    <s v="x"/>
    <s v="X"/>
    <n v="-96"/>
    <s v="VSGNI"/>
    <n v="548864"/>
    <m/>
    <s v="TMBJB7PS4TT052006"/>
    <s v="NECC NORD EXPERTISE COMPTABLE"/>
    <s v="KODIAQ"/>
    <n v="37500"/>
    <n v="1508.33"/>
    <n v="39008.33"/>
    <n v="42"/>
    <n v="1146.45"/>
    <n v="35"/>
    <m/>
    <n v="1111.45"/>
    <n v="2.9389876469974489E-2"/>
    <n v="0"/>
    <n v="0"/>
    <m/>
    <s v="ok vn payé / solde créditeur RANC2023"/>
    <n v="0.1"/>
    <n v="0.1"/>
    <n v="111.14500000000001"/>
    <m/>
    <n v="111.14500000000001"/>
    <s v="VWB"/>
    <n v="0"/>
    <n v="20"/>
    <n v="1"/>
    <n v="1"/>
    <m/>
    <m/>
    <n v="1"/>
    <s v="Valauto Lambersart VW"/>
    <s v="SKODA"/>
    <m/>
    <s v="Sociétés NORD"/>
    <n v="1146.45"/>
    <n v="2.9389876469974489E-2"/>
    <s v="NON"/>
  </r>
  <r>
    <x v="7"/>
    <s v="C"/>
    <x v="2"/>
    <x v="95"/>
    <d v="2026-01-28T00:00:00"/>
    <m/>
    <m/>
    <m/>
    <m/>
    <m/>
    <n v="0"/>
    <s v="VSGNI"/>
    <n v="548894"/>
    <n v="8894"/>
    <s v="TMBJW7PS4TT061132"/>
    <s v="STOKELP"/>
    <s v="KODIAQ"/>
    <n v="42666.66"/>
    <n v="583.33000000000004"/>
    <n v="43249.990000000005"/>
    <n v="31"/>
    <n v="1332.5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s v="SKODA"/>
    <m/>
    <s v="Sociétés NORD"/>
    <n v="1332.5"/>
    <n v="3.0809255678440617E-2"/>
    <s v="NON"/>
  </r>
  <r>
    <x v="7"/>
    <s v="C"/>
    <x v="2"/>
    <x v="0"/>
    <d v="2026-01-19T00:00:00"/>
    <m/>
    <m/>
    <m/>
    <m/>
    <m/>
    <n v="0"/>
    <s v="VSGNI"/>
    <n v="548920"/>
    <n v="8920"/>
    <s v="TMBJW7PS0TT044988"/>
    <s v="ENVELOPPE THERMIQUE POUR"/>
    <s v="KODIAQ"/>
    <n v="42666.66"/>
    <n v="583.33000000000004"/>
    <n v="43249.990000000005"/>
    <n v="59"/>
    <n v="1332.5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s v="SKODA"/>
    <m/>
    <s v="Sociétés NORD"/>
    <n v="1332.5"/>
    <n v="3.0809255678440617E-2"/>
    <s v="NON"/>
  </r>
  <r>
    <x v="7"/>
    <s v="C"/>
    <x v="2"/>
    <x v="74"/>
    <d v="2026-03-09T00:00:00"/>
    <m/>
    <m/>
    <m/>
    <m/>
    <m/>
    <n v="0"/>
    <s v="VSGNI"/>
    <n v="548949"/>
    <n v="8949"/>
    <s v="TMBGR6NW7T3093400"/>
    <s v="AX2LAN"/>
    <s v="KAMIQ/YETI"/>
    <n v="29041.67"/>
    <n v="825"/>
    <n v="29866.67"/>
    <n v="42"/>
    <n v="871.26"/>
    <n v="35"/>
    <m/>
    <n v="836.26"/>
    <n v="2.9171648529949943E-2"/>
    <n v="0"/>
    <n v="0"/>
    <m/>
    <m/>
    <n v="0.1"/>
    <n v="0.1"/>
    <n v="83.626000000000005"/>
    <m/>
    <n v="83.626000000000005"/>
    <s v="VWB"/>
    <n v="0"/>
    <n v="20"/>
    <n v="1"/>
    <n v="1"/>
    <m/>
    <m/>
    <n v="1"/>
    <s v="Valauto Lambersart VW"/>
    <s v="SKODA"/>
    <m/>
    <s v="Sociétés NORD"/>
    <n v="871.26"/>
    <n v="2.9171648529949943E-2"/>
    <s v="NON"/>
  </r>
  <r>
    <x v="7"/>
    <s v="C"/>
    <x v="2"/>
    <x v="58"/>
    <d v="2026-02-18T00:00:00"/>
    <m/>
    <m/>
    <m/>
    <m/>
    <m/>
    <n v="0"/>
    <s v="VSGNI"/>
    <n v="548973"/>
    <n v="8973"/>
    <s v="TMBGR6NW8T3056792"/>
    <s v="GILMANT CONSTRUCTION"/>
    <s v="KAMIQ/YETI"/>
    <n v="29041.67"/>
    <n v="1366.66"/>
    <n v="30408.329999999998"/>
    <n v="92"/>
    <n v="795.21"/>
    <n v="35"/>
    <m/>
    <n v="760.21"/>
    <n v="2.6151057950239295E-2"/>
    <n v="0"/>
    <n v="0"/>
    <m/>
    <m/>
    <n v="0.1"/>
    <n v="0.1"/>
    <n v="76.021000000000001"/>
    <m/>
    <n v="76.021000000000001"/>
    <s v="VWB"/>
    <n v="0"/>
    <n v="20"/>
    <n v="1"/>
    <n v="1"/>
    <m/>
    <m/>
    <n v="1"/>
    <s v="Valauto Lambersart VW"/>
    <s v="SKODA"/>
    <m/>
    <s v="Sociétés NORD"/>
    <n v="795.21"/>
    <n v="2.6151057950239295E-2"/>
    <s v="NON"/>
  </r>
  <r>
    <x v="7"/>
    <s v="C"/>
    <x v="2"/>
    <x v="25"/>
    <d v="2026-01-08T00:00:00"/>
    <m/>
    <m/>
    <m/>
    <m/>
    <m/>
    <n v="0"/>
    <s v="VSNBU"/>
    <n v="548994"/>
    <n v="8994"/>
    <s v="TMBNH7NY2TF068047"/>
    <s v="ACR DISTRIBUTION NORD PICARDIE"/>
    <s v="ELROQ"/>
    <n v="34875"/>
    <n v="583.33000000000004"/>
    <n v="35458.33"/>
    <n v="75"/>
    <n v="389.59"/>
    <n v="35"/>
    <m/>
    <n v="354.59"/>
    <n v="1.0987263077533543E-2"/>
    <n v="0"/>
    <n v="0"/>
    <m/>
    <m/>
    <n v="0.1"/>
    <n v="0.1"/>
    <n v="35.458999999999996"/>
    <m/>
    <n v="35.458999999999996"/>
    <s v="VWB"/>
    <n v="0"/>
    <m/>
    <n v="0"/>
    <n v="1"/>
    <m/>
    <m/>
    <n v="0"/>
    <s v="Valauto Lambersart VW"/>
    <s v="SKODA"/>
    <m/>
    <s v="Sociétés EST"/>
    <n v="389.59"/>
    <n v="1.0987263077533543E-2"/>
    <s v="NON"/>
  </r>
  <r>
    <x v="7"/>
    <s v="C"/>
    <x v="2"/>
    <x v="76"/>
    <d v="2026-01-15T00:00:00"/>
    <m/>
    <m/>
    <m/>
    <m/>
    <m/>
    <n v="0"/>
    <s v="VSNBU"/>
    <n v="548996"/>
    <m/>
    <s v="TMBNC7NYXTF078873"/>
    <s v="ACR DISTRIBUTION NORD PICARDIE"/>
    <s v="ELROQ"/>
    <n v="30000"/>
    <n v="2058.33"/>
    <n v="32058.33"/>
    <n v="65"/>
    <n v="515.88"/>
    <n v="35"/>
    <m/>
    <n v="480.88"/>
    <n v="1.6091917451720037E-2"/>
    <n v="0"/>
    <n v="0"/>
    <m/>
    <m/>
    <n v="0.1"/>
    <n v="0.1"/>
    <n v="48.088000000000001"/>
    <m/>
    <n v="48.088000000000001"/>
    <s v="VWB"/>
    <n v="0"/>
    <m/>
    <n v="0"/>
    <n v="1"/>
    <m/>
    <m/>
    <n v="0"/>
    <s v="Valauto Lambersart VW"/>
    <s v="SKODA"/>
    <m/>
    <s v="Sociétés EST"/>
    <n v="515.88"/>
    <n v="1.6091917451720037E-2"/>
    <s v="NON"/>
  </r>
  <r>
    <x v="5"/>
    <s v="C"/>
    <x v="6"/>
    <x v="2"/>
    <d v="2026-06-26T00:00:00"/>
    <m/>
    <m/>
    <m/>
    <m/>
    <m/>
    <n v="0"/>
    <s v="CALDE"/>
    <n v="549510"/>
    <n v="510"/>
    <s v="VSSZZZKJ0VR037333"/>
    <s v="LEFEBVRE  JEAN-MAX"/>
    <s v="IBIZA"/>
    <n v="17405"/>
    <n v="1829.18"/>
    <n v="19234.18"/>
    <n v="10"/>
    <n v="567.42999999999995"/>
    <n v="36"/>
    <m/>
    <n v="531.42999999999995"/>
    <n v="2.9501127679994674E-2"/>
    <n v="0"/>
    <n v="-1717"/>
    <m/>
    <m/>
    <n v="0.1"/>
    <n v="0.1"/>
    <n v="53.143000000000001"/>
    <m/>
    <n v="53.143000000000001"/>
    <s v=""/>
    <m/>
    <n v="50"/>
    <n v="1"/>
    <n v="1"/>
    <m/>
    <m/>
    <n v="1"/>
    <s v="Valauto Cambrai"/>
    <s v="SEAT"/>
    <m/>
    <s v="Valauto Cambrai"/>
    <n v="567.42999999999995"/>
    <n v="2.9501127679994674E-2"/>
    <s v="NON"/>
  </r>
  <r>
    <x v="4"/>
    <s v="C"/>
    <x v="1"/>
    <x v="113"/>
    <d v="2026-04-21T00:00:00"/>
    <m/>
    <m/>
    <m/>
    <m/>
    <m/>
    <n v="0"/>
    <s v="ARNLE"/>
    <n v="549541"/>
    <n v="41"/>
    <s v="VSSZZZKM0TR012486"/>
    <s v="PEYRON  DOMINIQUE"/>
    <s v="FORMENTOR"/>
    <n v="36308.5"/>
    <n v="4566.67"/>
    <n v="40875.17"/>
    <n v="49"/>
    <n v="1301.3899999999999"/>
    <n v="22"/>
    <m/>
    <n v="1279.3899999999999"/>
    <n v="3.183815504620531E-2"/>
    <n v="-1650"/>
    <n v="0"/>
    <m/>
    <m/>
    <n v="0.12"/>
    <n v="0.13"/>
    <n v="153.52679999999998"/>
    <m/>
    <n v="153.52679999999998"/>
    <s v=""/>
    <n v="0"/>
    <n v="50"/>
    <n v="1"/>
    <n v="1"/>
    <m/>
    <m/>
    <n v="1"/>
    <s v="Valauto Arras"/>
    <s v="CUPRA"/>
    <m/>
    <s v="Valauto Arras"/>
    <n v="1301.3899999999999"/>
    <n v="3.183815504620531E-2"/>
    <s v="NON"/>
  </r>
  <r>
    <x v="4"/>
    <s v="C"/>
    <x v="1"/>
    <x v="68"/>
    <d v="2026-06-08T00:00:00"/>
    <m/>
    <m/>
    <m/>
    <m/>
    <m/>
    <m/>
    <s v="ARNLE"/>
    <n v="549542"/>
    <n v="42"/>
    <s v="VSSZZZKL0TR096641"/>
    <s v="MASSY CHRISTOPHE"/>
    <s v="CUPRA LEON"/>
    <n v="44762.67"/>
    <n v="5887.5"/>
    <n v="50650.17"/>
    <n v="19"/>
    <n v="2337.02"/>
    <n v="22"/>
    <m/>
    <n v="2315.02"/>
    <n v="4.6140417692576353E-2"/>
    <n v="0"/>
    <n v="-5750"/>
    <m/>
    <m/>
    <n v="7.0000000000000007E-2"/>
    <n v="0.08"/>
    <n v="162.0514"/>
    <m/>
    <n v="162.0514"/>
    <s v="VWB"/>
    <n v="0"/>
    <n v="50"/>
    <n v="1"/>
    <n v="1"/>
    <m/>
    <m/>
    <n v="1"/>
    <s v="Valauto Arras"/>
    <s v="CUPRA"/>
    <m/>
    <s v="Valauto Arras"/>
    <n v="2337.02"/>
    <n v="4.6140417692576353E-2"/>
    <s v="NON"/>
  </r>
  <r>
    <x v="4"/>
    <s v="NC"/>
    <x v="1"/>
    <x v="26"/>
    <d v="2026-02-13T00:00:00"/>
    <m/>
    <s v="x"/>
    <m/>
    <s v="x"/>
    <m/>
    <n v="44191.55"/>
    <s v="LTMEL"/>
    <n v="549545"/>
    <n v="5"/>
    <s v="VSSZZZKMXSR070524"/>
    <s v="PROTEC STORES ALARME"/>
    <s v="FORMENTOR"/>
    <n v="47983.5"/>
    <n v="2708.34"/>
    <n v="50691.839999999997"/>
    <n v="30"/>
    <n v="932.19999999999891"/>
    <n v="22"/>
    <m/>
    <n v="910.19999999999891"/>
    <n v="1.8389547509027073E-2"/>
    <n v="0"/>
    <n v="-12596.85"/>
    <m/>
    <s v="FDM à rééditer / solde client mq finan payé sur first RQ"/>
    <m/>
    <n v="0"/>
    <n v="0"/>
    <m/>
    <n v="0"/>
    <s v="VWB"/>
    <m/>
    <n v="20"/>
    <n v="1"/>
    <n v="1"/>
    <m/>
    <m/>
    <n v="1"/>
    <s v="Valauto Arras"/>
    <s v="CUPRA"/>
    <m/>
    <s v="Sociétés NORD"/>
    <n v="932.19999999999891"/>
    <n v="1.8389547509027073E-2"/>
    <s v="NON"/>
  </r>
  <r>
    <x v="1"/>
    <s v="C"/>
    <x v="2"/>
    <x v="107"/>
    <d v="2026-01-12T00:00:00"/>
    <m/>
    <m/>
    <m/>
    <m/>
    <m/>
    <n v="0"/>
    <s v="RQTHC"/>
    <n v="551255"/>
    <n v="1255"/>
    <s v="TMBEP6PJ2S4022810"/>
    <s v="BIZ DAVID"/>
    <s v="FABIA"/>
    <n v="22466.67"/>
    <n v="558.33000000000004"/>
    <n v="23025"/>
    <n v="397"/>
    <n v="1326.17"/>
    <n v="35"/>
    <m/>
    <n v="1291.17"/>
    <n v="5.7596959826275787E-2"/>
    <n v="-3083.75"/>
    <n v="0"/>
    <m/>
    <m/>
    <n v="0.13"/>
    <n v="0.13"/>
    <n v="167.85210000000001"/>
    <m/>
    <n v="167.85210000000001"/>
    <s v="VWB"/>
    <m/>
    <m/>
    <n v="0"/>
    <n v="1"/>
    <m/>
    <m/>
    <n v="0"/>
    <s v="Valauto Roncq"/>
    <s v="SKODA"/>
    <m/>
    <s v="Valauto Roncq Skoda"/>
    <n v="1326.17"/>
    <n v="5.7596959826275787E-2"/>
    <s v="NON"/>
  </r>
  <r>
    <x v="1"/>
    <s v="C"/>
    <x v="6"/>
    <x v="101"/>
    <d v="2026-03-25T00:00:00"/>
    <m/>
    <m/>
    <m/>
    <m/>
    <m/>
    <n v="0"/>
    <s v="VSGNI"/>
    <n v="551306"/>
    <n v="1306"/>
    <s v="VSSZZZ5F0T6531486"/>
    <s v="CHRYSALIDES-PHYGITAL"/>
    <s v="ATECA"/>
    <n v="39379.33"/>
    <n v="-516.66999999999996"/>
    <n v="38862.660000000003"/>
    <n v="28"/>
    <n v="1187.8699999999999"/>
    <n v="22"/>
    <m/>
    <n v="1165.8699999999999"/>
    <n v="3.0565843923190016E-2"/>
    <n v="0"/>
    <n v="0"/>
    <m/>
    <m/>
    <n v="0.1"/>
    <n v="0.1"/>
    <n v="116.58699999999999"/>
    <m/>
    <n v="116.58699999999999"/>
    <s v="VWB"/>
    <n v="0"/>
    <n v="20"/>
    <n v="1"/>
    <n v="1"/>
    <m/>
    <m/>
    <n v="1"/>
    <s v="Valauto Roncq"/>
    <s v="SEAT"/>
    <m/>
    <s v="Sociétés NORD"/>
    <n v="1187.8699999999999"/>
    <n v="3.0565843923190016E-2"/>
    <s v="NON"/>
  </r>
  <r>
    <x v="1"/>
    <s v="C"/>
    <x v="2"/>
    <x v="40"/>
    <d v="2026-01-06T00:00:00"/>
    <m/>
    <m/>
    <m/>
    <m/>
    <m/>
    <n v="0"/>
    <s v="RQTHC"/>
    <n v="551447"/>
    <n v="1447"/>
    <s v="TMBEH9NY4TF091504"/>
    <s v="IGT COURTAGE ET SOLUTIONS"/>
    <s v="ENYAQ"/>
    <n v="44125"/>
    <n v="583.33000000000004"/>
    <n v="44708.33"/>
    <n v="39"/>
    <n v="1980.62"/>
    <n v="35"/>
    <m/>
    <n v="1945.62"/>
    <n v="4.4300916630077659E-2"/>
    <n v="0"/>
    <n v="-6482.71"/>
    <m/>
    <m/>
    <n v="0.1"/>
    <n v="0.1"/>
    <n v="194.56200000000001"/>
    <m/>
    <n v="194.56200000000001"/>
    <s v="VWB"/>
    <m/>
    <m/>
    <n v="0"/>
    <n v="1"/>
    <m/>
    <m/>
    <n v="0"/>
    <s v="Valauto Roncq"/>
    <s v="SKODA"/>
    <m/>
    <s v="Valauto Roncq Skoda"/>
    <n v="1980.62"/>
    <n v="4.4300916630077659E-2"/>
    <s v="NON"/>
  </r>
  <r>
    <x v="1"/>
    <s v="C"/>
    <x v="2"/>
    <x v="24"/>
    <d v="2026-02-21T00:00:00"/>
    <m/>
    <m/>
    <m/>
    <m/>
    <m/>
    <n v="0"/>
    <s v="RQTHC"/>
    <n v="551451"/>
    <n v="1451"/>
    <s v="TMBJA8NXXTY056829"/>
    <s v="MASSELOT MICHAEL"/>
    <s v="OCTAVIA"/>
    <n v="28208.33"/>
    <n v="3683.32"/>
    <n v="31891.65"/>
    <n v="38"/>
    <n v="1380.59"/>
    <n v="35"/>
    <m/>
    <n v="1345.59"/>
    <n v="4.3290014784434165E-2"/>
    <n v="0"/>
    <n v="-2500"/>
    <m/>
    <m/>
    <n v="0.1"/>
    <n v="0.1"/>
    <n v="134.559"/>
    <m/>
    <n v="134.559"/>
    <s v="VWB"/>
    <m/>
    <m/>
    <n v="0"/>
    <n v="1"/>
    <m/>
    <m/>
    <n v="0"/>
    <s v="Valauto Roncq"/>
    <s v="SKODA"/>
    <m/>
    <s v="Valauto Roncq Skoda"/>
    <n v="1380.59"/>
    <n v="4.3290014784434165E-2"/>
    <s v="NON"/>
  </r>
  <r>
    <x v="1"/>
    <s v="C"/>
    <x v="2"/>
    <x v="24"/>
    <d v="2026-02-20T00:00:00"/>
    <m/>
    <m/>
    <m/>
    <m/>
    <m/>
    <n v="0"/>
    <s v="RQTHC"/>
    <n v="551453"/>
    <n v="1453"/>
    <s v="TMBJJ8NX9TY069250"/>
    <s v="LIGNON STEPHANE"/>
    <s v="OCTAVIA"/>
    <n v="32450"/>
    <n v="1233.33"/>
    <n v="33683.33"/>
    <n v="14"/>
    <n v="1020.65"/>
    <n v="35.01"/>
    <m/>
    <n v="985.64"/>
    <n v="3.0301338970939035E-2"/>
    <n v="0"/>
    <n v="0"/>
    <m/>
    <m/>
    <n v="0.1"/>
    <n v="0.1"/>
    <n v="98.564000000000007"/>
    <m/>
    <n v="98.564000000000007"/>
    <s v="VWB"/>
    <m/>
    <m/>
    <n v="0"/>
    <n v="1"/>
    <m/>
    <m/>
    <n v="0"/>
    <s v="Valauto Roncq"/>
    <s v="SKODA"/>
    <m/>
    <s v="Valauto Roncq Skoda"/>
    <n v="1020.65"/>
    <n v="3.0301338970939035E-2"/>
    <s v="NON"/>
  </r>
  <r>
    <x v="1"/>
    <s v="C"/>
    <x v="2"/>
    <x v="82"/>
    <d v="2026-03-10T00:00:00"/>
    <m/>
    <m/>
    <m/>
    <m/>
    <m/>
    <n v="0"/>
    <s v="RQTHC"/>
    <n v="551454"/>
    <n v="1454"/>
    <s v="TMBER6PJXT4067599"/>
    <s v="LAMBOLEZ CHRISTOPHER"/>
    <s v="FABIA"/>
    <n v="23941.67"/>
    <n v="250"/>
    <n v="24191.67"/>
    <n v="29"/>
    <n v="962.75"/>
    <n v="35"/>
    <m/>
    <n v="927.75"/>
    <n v="3.9796756486840307E-2"/>
    <n v="0"/>
    <n v="-2350"/>
    <m/>
    <m/>
    <n v="0.1"/>
    <n v="0.1"/>
    <n v="92.775000000000006"/>
    <m/>
    <n v="92.775000000000006"/>
    <s v="VWB"/>
    <m/>
    <m/>
    <n v="0"/>
    <n v="1"/>
    <m/>
    <m/>
    <n v="0"/>
    <s v="Valauto Roncq"/>
    <s v="SKODA"/>
    <m/>
    <s v="Valauto Roncq Skoda"/>
    <n v="962.75"/>
    <n v="3.9796756486840307E-2"/>
    <s v="NON"/>
  </r>
  <r>
    <x v="1"/>
    <s v="C"/>
    <x v="2"/>
    <x v="34"/>
    <d v="2026-03-31T00:00:00"/>
    <m/>
    <m/>
    <m/>
    <m/>
    <m/>
    <n v="0"/>
    <s v="RQTHC"/>
    <n v="551460"/>
    <n v="1460"/>
    <s v="TMBNC7NY2TF142596"/>
    <s v="VANHULLE MYLENE"/>
    <s v="ELROQ"/>
    <n v="30283.33"/>
    <n v="2050"/>
    <n v="32333.33"/>
    <n v="31"/>
    <n v="1005.01"/>
    <n v="35.01"/>
    <m/>
    <n v="970"/>
    <n v="3.1082786709565637E-2"/>
    <n v="0"/>
    <n v="0"/>
    <m/>
    <m/>
    <n v="0.1"/>
    <n v="0.1"/>
    <n v="97"/>
    <m/>
    <n v="97"/>
    <s v="VWB"/>
    <m/>
    <m/>
    <n v="0"/>
    <n v="1"/>
    <m/>
    <m/>
    <n v="0"/>
    <s v="Valauto Roncq"/>
    <s v="SKODA"/>
    <m/>
    <s v="Valauto Roncq Skoda"/>
    <n v="1005.01"/>
    <n v="3.1082786709565637E-2"/>
    <s v="NON"/>
  </r>
  <r>
    <x v="1"/>
    <s v="C"/>
    <x v="2"/>
    <x v="37"/>
    <d v="2026-03-06T00:00:00"/>
    <m/>
    <m/>
    <m/>
    <m/>
    <m/>
    <m/>
    <s v="RQTHC"/>
    <n v="551467"/>
    <n v="1467"/>
    <s v="TMBJB9PS0TT077612"/>
    <s v="MILLEQUANT MANON"/>
    <s v="KODIAQ"/>
    <n v="38500"/>
    <n v="8850"/>
    <n v="47350"/>
    <n v="10"/>
    <n v="1430.51"/>
    <n v="35.01"/>
    <m/>
    <n v="1395.5"/>
    <n v="3.0211404435058077E-2"/>
    <n v="0"/>
    <n v="0"/>
    <m/>
    <m/>
    <n v="0.1"/>
    <n v="0.1"/>
    <n v="139.55000000000001"/>
    <m/>
    <n v="139.55000000000001"/>
    <s v="VWB"/>
    <m/>
    <m/>
    <n v="0"/>
    <n v="1"/>
    <m/>
    <m/>
    <n v="0"/>
    <s v="Valauto Roncq"/>
    <s v="SKODA"/>
    <m/>
    <s v="Valauto Roncq Skoda"/>
    <n v="1430.51"/>
    <n v="3.0211404435058077E-2"/>
    <s v="NON"/>
  </r>
  <r>
    <x v="1"/>
    <s v="C"/>
    <x v="2"/>
    <x v="72"/>
    <d v="2026-06-25T00:00:00"/>
    <m/>
    <m/>
    <m/>
    <m/>
    <m/>
    <n v="0"/>
    <s v="RQTHC"/>
    <n v="551500"/>
    <n v="1500"/>
    <s v="TMBGH9NY3TF184751"/>
    <s v="DELICQ MARJORIE"/>
    <s v="ENYAQ"/>
    <n v="42825"/>
    <n v="3833.33"/>
    <n v="46658.33"/>
    <n v="42"/>
    <n v="1434.75"/>
    <n v="35"/>
    <m/>
    <n v="1399.75"/>
    <n v="3.0750136149322104E-2"/>
    <n v="0"/>
    <n v="0"/>
    <m/>
    <m/>
    <n v="0.1"/>
    <n v="0.1"/>
    <n v="139.97499999999999"/>
    <m/>
    <n v="139.97499999999999"/>
    <s v="VWB"/>
    <n v="0"/>
    <m/>
    <n v="0"/>
    <n v="1"/>
    <m/>
    <m/>
    <n v="0"/>
    <s v="Valauto Roncq"/>
    <s v="SKODA"/>
    <m/>
    <s v="Valauto Roncq Skoda"/>
    <n v="1434.75"/>
    <n v="3.0750136149322104E-2"/>
    <s v="NON"/>
  </r>
  <r>
    <x v="1"/>
    <s v="C"/>
    <x v="2"/>
    <x v="96"/>
    <d v="2026-01-27T00:00:00"/>
    <m/>
    <m/>
    <m/>
    <m/>
    <m/>
    <m/>
    <s v="RQTHC"/>
    <n v="551501"/>
    <n v="1501"/>
    <s v="TMBEP6PJ6T4061689"/>
    <s v="VERHAEGHE JEAN MARIE"/>
    <s v="FABIA"/>
    <n v="22466.67"/>
    <n v="250"/>
    <n v="22716.67"/>
    <n v="11"/>
    <n v="942.16"/>
    <n v="35"/>
    <m/>
    <n v="907.16"/>
    <n v="4.1474388631784501E-2"/>
    <n v="0"/>
    <n v="-2350"/>
    <m/>
    <m/>
    <n v="0.1"/>
    <n v="0.1"/>
    <n v="90.716000000000008"/>
    <m/>
    <n v="90.716000000000008"/>
    <s v="VWB"/>
    <m/>
    <m/>
    <n v="0"/>
    <n v="1"/>
    <m/>
    <m/>
    <n v="0"/>
    <s v="Valauto Roncq"/>
    <s v="SKODA"/>
    <m/>
    <s v="Valauto Roncq Skoda"/>
    <n v="942.16"/>
    <n v="4.1474388631784501E-2"/>
    <s v="NON"/>
  </r>
  <r>
    <x v="1"/>
    <s v="C"/>
    <x v="2"/>
    <x v="26"/>
    <d v="2026-02-14T00:00:00"/>
    <m/>
    <m/>
    <m/>
    <m/>
    <m/>
    <n v="0"/>
    <s v="RQTHC"/>
    <n v="551506"/>
    <n v="1506"/>
    <s v="TMBNG7NY5TF121813"/>
    <s v="FELIX  LAURA"/>
    <s v="ELROQ"/>
    <n v="27341.67"/>
    <n v="1000"/>
    <n v="28341.67"/>
    <n v="21"/>
    <n v="1309.3800000000001"/>
    <n v="35"/>
    <n v="-600"/>
    <n v="674.38000000000011"/>
    <n v="2.5029576591640512E-2"/>
    <n v="0"/>
    <n v="-3749"/>
    <m/>
    <m/>
    <n v="0.1"/>
    <n v="0.1"/>
    <n v="67.438000000000017"/>
    <m/>
    <n v="67.438000000000017"/>
    <s v="VWB"/>
    <m/>
    <m/>
    <n v="0"/>
    <n v="1"/>
    <m/>
    <m/>
    <n v="0"/>
    <s v="Valauto Roncq"/>
    <s v="SKODA"/>
    <m/>
    <s v="Valauto Roncq Skoda"/>
    <n v="1309.3800000000001"/>
    <n v="4.6199818147625041E-2"/>
    <s v="NON"/>
  </r>
  <r>
    <x v="1"/>
    <s v="C"/>
    <x v="2"/>
    <x v="96"/>
    <d v="2026-01-28T00:00:00"/>
    <m/>
    <m/>
    <m/>
    <m/>
    <m/>
    <n v="0"/>
    <s v="VSFCA"/>
    <n v="551540"/>
    <n v="1540"/>
    <s v="TMBJR8NX3TY040772"/>
    <s v="CH4 SYSTEMES"/>
    <s v="OCTAVIA"/>
    <n v="30841.67"/>
    <n v="3783.34"/>
    <n v="34625.009999999995"/>
    <n v="74"/>
    <n v="381.25"/>
    <n v="35"/>
    <m/>
    <n v="346.25"/>
    <n v="1.1010827144887469E-2"/>
    <n v="0"/>
    <n v="-5540.01"/>
    <m/>
    <m/>
    <n v="0.1"/>
    <n v="0.13"/>
    <n v="34.625"/>
    <m/>
    <n v="34.625"/>
    <s v="VWB"/>
    <m/>
    <m/>
    <n v="0"/>
    <n v="1"/>
    <m/>
    <m/>
    <n v="0"/>
    <s v="Valauto Roncq"/>
    <s v="SKODA"/>
    <m/>
    <s v="Sociétés NORD"/>
    <n v="381.25"/>
    <n v="1.1010827144887469E-2"/>
    <s v="NON"/>
  </r>
  <r>
    <x v="1"/>
    <s v="NP"/>
    <x v="2"/>
    <x v="40"/>
    <d v="2026-01-06T00:00:00"/>
    <m/>
    <m/>
    <m/>
    <s v="x"/>
    <m/>
    <n v="-70"/>
    <s v="VSGNI"/>
    <n v="551541"/>
    <n v="1541"/>
    <s v="TMBJR8NX0TY041748"/>
    <s v="TRATO INDUSTRIES"/>
    <s v="OCTAVIA"/>
    <n v="30841.67"/>
    <n v="3783.34"/>
    <n v="34625.009999999995"/>
    <n v="45"/>
    <n v="450.99"/>
    <n v="35"/>
    <m/>
    <n v="415.99"/>
    <n v="1.3024978187731934E-2"/>
    <n v="0"/>
    <n v="-4571"/>
    <m/>
    <s v="solde client annul+refact diff rgt faveur client"/>
    <n v="0.1"/>
    <n v="0.1"/>
    <n v="41.599000000000004"/>
    <m/>
    <n v="41.599000000000004"/>
    <s v="VWB"/>
    <m/>
    <n v="20"/>
    <n v="1"/>
    <n v="1"/>
    <m/>
    <m/>
    <n v="1"/>
    <s v="Valauto Roncq"/>
    <s v="SKODA"/>
    <m/>
    <s v="Sociétés NORD"/>
    <n v="450.99"/>
    <n v="1.3024978187731934E-2"/>
    <s v="NON"/>
  </r>
  <r>
    <x v="1"/>
    <s v="C"/>
    <x v="1"/>
    <x v="111"/>
    <d v="2026-03-16T00:00:00"/>
    <m/>
    <m/>
    <m/>
    <m/>
    <m/>
    <n v="0"/>
    <s v="RQNBA"/>
    <n v="551556"/>
    <n v="1556"/>
    <s v="VSSZZZKM4TR051081"/>
    <s v="LETERME PHILIPPE"/>
    <s v="FORMENTOR"/>
    <n v="35935.17"/>
    <n v="3098.33"/>
    <n v="39033.5"/>
    <n v="36"/>
    <n v="1356.02"/>
    <n v="22"/>
    <m/>
    <n v="1334.02"/>
    <n v="3.4739902903915869E-2"/>
    <n v="0"/>
    <n v="-3000"/>
    <m/>
    <m/>
    <n v="0.1"/>
    <n v="0.1"/>
    <n v="133.40200000000002"/>
    <m/>
    <n v="133.40200000000002"/>
    <s v="VWB"/>
    <m/>
    <m/>
    <n v="0"/>
    <n v="1"/>
    <m/>
    <m/>
    <n v="0"/>
    <s v="Valauto Roncq"/>
    <s v="CUPRA"/>
    <m/>
    <s v="Valauto Roncq SEAT"/>
    <n v="1356.02"/>
    <n v="3.4739902903915869E-2"/>
    <s v="NON"/>
  </r>
  <r>
    <x v="7"/>
    <s v="C"/>
    <x v="2"/>
    <x v="119"/>
    <d v="2026-06-16T00:00:00"/>
    <m/>
    <m/>
    <m/>
    <m/>
    <m/>
    <m/>
    <s v="LESQU"/>
    <n v="554406"/>
    <n v="4406"/>
    <s v="TMBJR7NU1V5012621"/>
    <s v="SIHRENER CLEMENT"/>
    <s v="KAROQ"/>
    <n v="33066.67"/>
    <n v="2016.66"/>
    <n v="35083.33"/>
    <n v="19"/>
    <n v="1227.51"/>
    <n v="35.01"/>
    <m/>
    <n v="1192.5"/>
    <n v="3.4988411875383547E-2"/>
    <n v="0"/>
    <n v="-3500"/>
    <m/>
    <m/>
    <n v="0.1"/>
    <n v="0.1"/>
    <n v="119.25"/>
    <m/>
    <n v="119.25"/>
    <s v="VWB"/>
    <n v="0"/>
    <n v="50"/>
    <n v="1"/>
    <n v="1"/>
    <m/>
    <m/>
    <n v="1"/>
    <s v="Valauto Lambersart VW"/>
    <s v="SKODA"/>
    <m/>
    <s v="Valauto Lambersart SKODA"/>
    <n v="1227.51"/>
    <n v="3.4988411875383547E-2"/>
    <s v="NON"/>
  </r>
  <r>
    <x v="7"/>
    <s v="C"/>
    <x v="2"/>
    <x v="97"/>
    <d v="2026-02-04T00:00:00"/>
    <m/>
    <m/>
    <m/>
    <m/>
    <m/>
    <n v="0"/>
    <s v="VSGNI"/>
    <n v="554409"/>
    <n v="4409"/>
    <s v="TMBGP6NWXT3079657"/>
    <s v="ALKINE LILLE"/>
    <s v="KAMIQ/YETI"/>
    <n v="23191.67"/>
    <n v="375"/>
    <n v="23566.67"/>
    <n v="45"/>
    <n v="572.32000000000005"/>
    <n v="35"/>
    <m/>
    <n v="537.32000000000005"/>
    <n v="2.4285145079894616E-2"/>
    <n v="0"/>
    <n v="0"/>
    <m/>
    <m/>
    <n v="0.1"/>
    <n v="0.1"/>
    <n v="53.732000000000006"/>
    <m/>
    <n v="53.732000000000006"/>
    <s v="VWB"/>
    <n v="0"/>
    <n v="20"/>
    <n v="1"/>
    <n v="1"/>
    <m/>
    <m/>
    <n v="1"/>
    <s v="Valauto Lambersart VW"/>
    <s v="SKODA"/>
    <m/>
    <s v="Sociétés NORD"/>
    <n v="572.32000000000005"/>
    <n v="2.4285145079894616E-2"/>
    <s v="NON"/>
  </r>
  <r>
    <x v="7"/>
    <s v="NP"/>
    <x v="2"/>
    <x v="78"/>
    <d v="2026-06-25T00:00:00"/>
    <m/>
    <m/>
    <m/>
    <s v="x"/>
    <m/>
    <n v="1164.99"/>
    <s v="VSGNI"/>
    <n v="554412"/>
    <n v="4412"/>
    <s v="TMBJW7PS8TT113264"/>
    <s v="PROVDEV"/>
    <s v="KODIAQ"/>
    <n v="46641.66"/>
    <n v="583.33000000000004"/>
    <n v="47224.990000000005"/>
    <n v="27"/>
    <n v="1451.76"/>
    <n v="35.01"/>
    <m/>
    <n v="1416.75"/>
    <n v="3.0741351136336924E-2"/>
    <n v="0"/>
    <n v="0"/>
    <m/>
    <s v="solde client"/>
    <n v="0.1"/>
    <n v="0.1"/>
    <n v="141.67500000000001"/>
    <m/>
    <n v="141.67500000000001"/>
    <s v="VWB"/>
    <n v="0"/>
    <n v="20"/>
    <n v="1"/>
    <n v="1"/>
    <m/>
    <m/>
    <n v="1"/>
    <s v="Valauto Lambersart VW"/>
    <s v="SKODA"/>
    <m/>
    <s v="Sociétés NORD"/>
    <n v="1451.76"/>
    <n v="3.0741351136336924E-2"/>
    <s v="NON"/>
  </r>
  <r>
    <x v="7"/>
    <s v="C"/>
    <x v="2"/>
    <x v="104"/>
    <d v="2026-02-06T00:00:00"/>
    <m/>
    <m/>
    <m/>
    <m/>
    <m/>
    <n v="0"/>
    <s v="VSGNI"/>
    <n v="554469"/>
    <n v="4469"/>
    <s v="TMBGP6NW2T3088238"/>
    <s v="ALKINE ROUBAIX"/>
    <s v="KAMIQ/YETI"/>
    <n v="23191.67"/>
    <n v="375"/>
    <n v="23566.67"/>
    <n v="21"/>
    <n v="572.32000000000005"/>
    <n v="35"/>
    <m/>
    <n v="537.32000000000005"/>
    <n v="2.4285145079894616E-2"/>
    <n v="0"/>
    <n v="0"/>
    <m/>
    <m/>
    <n v="0.1"/>
    <n v="0.1"/>
    <n v="53.732000000000006"/>
    <m/>
    <n v="53.732000000000006"/>
    <s v="VWB"/>
    <n v="0"/>
    <n v="20"/>
    <n v="1"/>
    <n v="1"/>
    <m/>
    <m/>
    <n v="1"/>
    <s v="Valauto Lambersart VW"/>
    <s v="SKODA"/>
    <m/>
    <s v="Sociétés NORD"/>
    <n v="572.32000000000005"/>
    <n v="2.4285145079894616E-2"/>
    <s v="NON"/>
  </r>
  <r>
    <x v="4"/>
    <s v="C"/>
    <x v="2"/>
    <x v="48"/>
    <d v="2026-05-19T00:00:00"/>
    <m/>
    <m/>
    <m/>
    <m/>
    <m/>
    <n v="0"/>
    <s v="ARNLE"/>
    <n v="554477"/>
    <n v="477"/>
    <s v="TMBGR6NW6T3079407"/>
    <s v="PARISEAUX JEAN LOUIS"/>
    <s v="KAMIQ/YETI"/>
    <n v="25350"/>
    <n v="2166.67"/>
    <n v="27516.67"/>
    <n v="20"/>
    <n v="860.5"/>
    <n v="35"/>
    <m/>
    <n v="825.5"/>
    <n v="3.1271952601822826E-2"/>
    <n v="-4677.83"/>
    <n v="0"/>
    <m/>
    <m/>
    <n v="0.12"/>
    <n v="0.12"/>
    <n v="99.06"/>
    <m/>
    <n v="99.06"/>
    <s v="VWB"/>
    <n v="0"/>
    <n v="50"/>
    <n v="1"/>
    <n v="1"/>
    <m/>
    <m/>
    <n v="1"/>
    <s v="Valauto Arras"/>
    <s v="SKODA"/>
    <m/>
    <s v="Valauto Arras"/>
    <n v="860.5"/>
    <n v="3.1271952601822826E-2"/>
    <s v="NON"/>
  </r>
  <r>
    <x v="7"/>
    <s v="C"/>
    <x v="2"/>
    <x v="16"/>
    <d v="2026-02-12T00:00:00"/>
    <m/>
    <m/>
    <m/>
    <m/>
    <m/>
    <n v="0"/>
    <s v="VRGWI"/>
    <n v="554637"/>
    <n v="4637"/>
    <s v="TMBER6NW4T3095029"/>
    <s v="FX CONSEIL"/>
    <s v="SCALA/ROOMSTER"/>
    <n v="26108.34"/>
    <n v="1462.5"/>
    <n v="27570.84"/>
    <n v="11"/>
    <n v="721.06"/>
    <n v="35"/>
    <m/>
    <n v="686.06"/>
    <n v="2.6152993525043123E-2"/>
    <n v="0"/>
    <n v="0"/>
    <m/>
    <m/>
    <n v="0.1"/>
    <n v="0.1"/>
    <n v="68.605999999999995"/>
    <m/>
    <n v="68.605999999999995"/>
    <s v="VWB"/>
    <n v="0"/>
    <n v="20"/>
    <n v="1"/>
    <n v="1"/>
    <m/>
    <m/>
    <n v="1"/>
    <s v="Valauto Lambersart VW"/>
    <s v="SKODA"/>
    <m/>
    <s v="Valauto PRO NORD"/>
    <n v="721.06"/>
    <n v="2.6152993525043123E-2"/>
    <s v="NON"/>
  </r>
  <r>
    <x v="7"/>
    <s v="C"/>
    <x v="2"/>
    <x v="74"/>
    <d v="2026-03-07T00:00:00"/>
    <m/>
    <m/>
    <m/>
    <m/>
    <m/>
    <n v="0"/>
    <s v="LTHVI"/>
    <n v="554678"/>
    <n v="4678"/>
    <s v="TMBGP6NW6T3104246"/>
    <s v="LEBLANC DAMIEN"/>
    <s v="KAMIQ/YETI"/>
    <n v="23191.67"/>
    <n v="2416.67"/>
    <n v="25608.339999999997"/>
    <n v="17"/>
    <n v="645.84"/>
    <n v="35"/>
    <m/>
    <n v="610.84"/>
    <n v="2.5219908826577597E-2"/>
    <n v="-3800"/>
    <n v="0"/>
    <m/>
    <m/>
    <n v="0.13"/>
    <n v="0.13"/>
    <n v="79.409200000000013"/>
    <m/>
    <n v="79.409200000000013"/>
    <s v="VWB"/>
    <m/>
    <n v="50"/>
    <n v="1"/>
    <n v="1"/>
    <m/>
    <m/>
    <n v="1"/>
    <s v="Valauto Lambersart VW"/>
    <s v="SKODA"/>
    <m/>
    <s v="Valauto Lambersart SKODA"/>
    <n v="645.84"/>
    <n v="2.5219908826577597E-2"/>
    <s v="NON"/>
  </r>
  <r>
    <x v="7"/>
    <s v="C"/>
    <x v="2"/>
    <x v="71"/>
    <d v="2026-05-30T00:00:00"/>
    <m/>
    <m/>
    <m/>
    <s v="x"/>
    <s v="X"/>
    <n v="4759.58"/>
    <s v="LTHVI"/>
    <n v="554724"/>
    <n v="4724"/>
    <s v="TMBGR6NW3T3079297"/>
    <s v="BETTIGNY PERE ET FILS"/>
    <s v="KAMIQ/YETI"/>
    <n v="25350"/>
    <n v="2416.67"/>
    <n v="27766.67"/>
    <n v="162"/>
    <n v="1279"/>
    <n v="35"/>
    <m/>
    <n v="1244"/>
    <n v="4.6062419440285787E-2"/>
    <n v="-4495.33"/>
    <n v="-416"/>
    <m/>
    <s v="ok vn payé"/>
    <n v="0.12"/>
    <n v="0.13"/>
    <n v="149.28"/>
    <m/>
    <n v="149.28"/>
    <s v="VWB"/>
    <m/>
    <n v="50"/>
    <n v="1"/>
    <n v="1"/>
    <m/>
    <m/>
    <n v="1"/>
    <s v="Valauto Lambersart VW"/>
    <s v="SKODA"/>
    <m/>
    <s v="Valauto Lambersart SKODA"/>
    <n v="1279"/>
    <n v="4.6062419440285787E-2"/>
    <s v="NON"/>
  </r>
  <r>
    <x v="7"/>
    <s v="C"/>
    <x v="2"/>
    <x v="18"/>
    <d v="2026-06-04T00:00:00"/>
    <m/>
    <m/>
    <m/>
    <m/>
    <m/>
    <n v="0"/>
    <s v="LTMEL"/>
    <n v="554725"/>
    <n v="4725"/>
    <s v="TMBJJ8NX8TY080952"/>
    <s v="PUBLI SCREEN"/>
    <s v="OCTAVIA"/>
    <n v="32450"/>
    <n v="866.67"/>
    <n v="33316.67"/>
    <n v="83"/>
    <n v="368.16"/>
    <n v="35"/>
    <m/>
    <n v="333.16"/>
    <n v="1.1050324056996094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68.16"/>
    <n v="1.1050324056996094E-2"/>
    <s v="NON"/>
  </r>
  <r>
    <x v="7"/>
    <s v="C"/>
    <x v="2"/>
    <x v="21"/>
    <d v="2026-04-03T00:00:00"/>
    <m/>
    <m/>
    <m/>
    <m/>
    <m/>
    <n v="0"/>
    <s v="LTMEL"/>
    <n v="554726"/>
    <n v="4726"/>
    <s v="TMBJJ8NX5TY080410"/>
    <s v="PUBLI SCREEN"/>
    <s v="OCTAVIA"/>
    <n v="32450"/>
    <n v="866.67"/>
    <n v="33316.67"/>
    <n v="29"/>
    <n v="784.16"/>
    <n v="35"/>
    <m/>
    <n v="749.16"/>
    <n v="2.353656592930806E-2"/>
    <n v="0"/>
    <n v="-416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784.16"/>
    <n v="2.353656592930806E-2"/>
    <s v="NON"/>
  </r>
  <r>
    <x v="7"/>
    <s v="C"/>
    <x v="2"/>
    <x v="18"/>
    <d v="2026-06-04T00:00:00"/>
    <m/>
    <m/>
    <m/>
    <m/>
    <m/>
    <n v="0"/>
    <s v="LTMEL"/>
    <n v="554727"/>
    <n v="4727"/>
    <s v="TMBJJ8NX7TY081798"/>
    <s v="PUBLI SCREEN"/>
    <s v="OCTAVIA"/>
    <n v="32450"/>
    <n v="866.67"/>
    <n v="33316.67"/>
    <n v="91"/>
    <n v="368.17"/>
    <n v="35"/>
    <m/>
    <n v="333.17"/>
    <n v="1.1050624207041101E-2"/>
    <n v="0"/>
    <n v="0"/>
    <m/>
    <m/>
    <m/>
    <n v="0"/>
    <n v="0"/>
    <m/>
    <n v="0"/>
    <s v="VWB"/>
    <n v="0"/>
    <m/>
    <n v="0"/>
    <n v="1"/>
    <m/>
    <m/>
    <n v="0"/>
    <s v="Valauto Lambersart VW"/>
    <s v="SKODA"/>
    <m/>
    <s v="Sociétés NORD"/>
    <n v="368.17"/>
    <n v="1.1050624207041101E-2"/>
    <s v="NON"/>
  </r>
  <r>
    <x v="7"/>
    <s v="C"/>
    <x v="2"/>
    <x v="90"/>
    <d v="2026-04-02T00:00:00"/>
    <m/>
    <m/>
    <m/>
    <m/>
    <m/>
    <n v="0"/>
    <s v="LTHVI"/>
    <n v="554729"/>
    <n v="4729"/>
    <s v="TMBEE6PJ0T4073701"/>
    <s v="GODE NICOLE"/>
    <s v="FABIA"/>
    <n v="18775"/>
    <n v="708.33"/>
    <n v="19483.330000000002"/>
    <n v="42"/>
    <n v="1086.5"/>
    <n v="35"/>
    <m/>
    <n v="1051.5"/>
    <n v="5.5765621174614394E-2"/>
    <n v="0"/>
    <n v="-2350"/>
    <m/>
    <m/>
    <n v="7.0000000000000007E-2"/>
    <n v="7.0000000000000007E-2"/>
    <n v="73.605000000000004"/>
    <m/>
    <n v="73.605000000000004"/>
    <s v="VWB"/>
    <m/>
    <n v="50"/>
    <n v="1"/>
    <n v="1"/>
    <m/>
    <m/>
    <n v="1"/>
    <s v="Valauto Lambersart VW"/>
    <s v="SKODA"/>
    <m/>
    <s v="Valauto Lambersart SKODA"/>
    <n v="1086.5"/>
    <n v="5.5765621174614394E-2"/>
    <s v="NON"/>
  </r>
  <r>
    <x v="7"/>
    <s v="C"/>
    <x v="2"/>
    <x v="121"/>
    <d v="2026-03-17T00:00:00"/>
    <m/>
    <m/>
    <m/>
    <m/>
    <m/>
    <m/>
    <s v="VRGWI"/>
    <n v="554732"/>
    <n v="4732"/>
    <s v="TMBJJ8NX3TY084746"/>
    <s v="AUTO MULTI SERVICES NORD"/>
    <s v="OCTAVIA"/>
    <n v="32450"/>
    <n v="1250"/>
    <n v="33700"/>
    <n v="5"/>
    <n v="2136"/>
    <n v="35"/>
    <m/>
    <n v="2101"/>
    <n v="6.3382789317507418E-2"/>
    <n v="0"/>
    <n v="-416"/>
    <m/>
    <m/>
    <n v="0.1"/>
    <n v="0.1"/>
    <n v="210.10000000000002"/>
    <m/>
    <n v="210.10000000000002"/>
    <s v="VWB"/>
    <n v="0"/>
    <m/>
    <n v="0"/>
    <n v="1"/>
    <m/>
    <m/>
    <n v="0"/>
    <s v="Valauto Lambersart VW"/>
    <s v="SKODA"/>
    <m/>
    <s v="Valauto PRO NORD"/>
    <n v="2136"/>
    <n v="6.3382789317507418E-2"/>
    <s v="NON"/>
  </r>
  <r>
    <x v="7"/>
    <s v="C"/>
    <x v="2"/>
    <x v="7"/>
    <d v="2026-02-26T00:00:00"/>
    <m/>
    <m/>
    <m/>
    <m/>
    <m/>
    <m/>
    <s v="LESQU"/>
    <n v="554733"/>
    <n v="4733"/>
    <s v="TMBEP6NW4T3104334"/>
    <s v="COPIN NICOLAS"/>
    <s v="SCALA/ROOMSTER"/>
    <n v="21825"/>
    <n v="775"/>
    <n v="22600"/>
    <n v="9"/>
    <n v="391"/>
    <n v="35"/>
    <m/>
    <n v="356"/>
    <n v="1.7300884955752212E-2"/>
    <n v="0"/>
    <n v="-3120"/>
    <m/>
    <m/>
    <n v="0.1"/>
    <n v="0.1"/>
    <n v="35.6"/>
    <m/>
    <n v="35.6"/>
    <s v=""/>
    <n v="1"/>
    <n v="50"/>
    <n v="1"/>
    <n v="1"/>
    <m/>
    <m/>
    <n v="1"/>
    <s v="Valauto Lambersart VW"/>
    <s v="SKODA"/>
    <m/>
    <s v="Valauto Lambersart SKODA"/>
    <n v="391"/>
    <n v="1.7300884955752212E-2"/>
    <s v="NON"/>
  </r>
  <r>
    <x v="7"/>
    <s v="NP"/>
    <x v="2"/>
    <x v="78"/>
    <d v="2026-06-26T00:00:00"/>
    <m/>
    <m/>
    <m/>
    <s v="x"/>
    <m/>
    <n v="13945.97"/>
    <s v="LTMEL"/>
    <n v="554767"/>
    <n v="4767"/>
    <s v="TMBJJ8NX4TY112778"/>
    <s v="ARVAL SERVICE LEASE"/>
    <s v="OCTAVIA"/>
    <n v="32449.33"/>
    <n v="2658.33"/>
    <n v="35107.660000000003"/>
    <n v="20"/>
    <n v="1088.3800000000001"/>
    <n v="35.67"/>
    <m/>
    <n v="1052.71"/>
    <n v="3.1001211701377991E-2"/>
    <n v="0"/>
    <n v="0"/>
    <m/>
    <s v="ok vn payé"/>
    <m/>
    <n v="0"/>
    <n v="0"/>
    <m/>
    <n v="0"/>
    <s v=""/>
    <n v="0"/>
    <m/>
    <n v="0"/>
    <n v="1"/>
    <m/>
    <m/>
    <n v="0"/>
    <s v="Valauto Lambersart VW"/>
    <s v="SKODA"/>
    <m/>
    <s v="Sociétés NORD"/>
    <n v="1088.3800000000001"/>
    <n v="3.1001211701377991E-2"/>
    <s v="NON"/>
  </r>
  <r>
    <x v="4"/>
    <s v="C"/>
    <x v="2"/>
    <x v="24"/>
    <d v="2026-02-20T00:00:00"/>
    <m/>
    <m/>
    <m/>
    <m/>
    <m/>
    <m/>
    <s v="ARSDE"/>
    <n v="554849"/>
    <n v="49"/>
    <s v="TMBJA8NX0TY065443"/>
    <s v="LE NOIR MAXENCE"/>
    <s v="OCTAVIA"/>
    <n v="28958.34"/>
    <n v="1233.33"/>
    <n v="30191.67"/>
    <n v="15"/>
    <n v="447.75"/>
    <n v="35"/>
    <m/>
    <n v="412.75"/>
    <n v="1.483024953571631E-2"/>
    <n v="0"/>
    <n v="-2700"/>
    <m/>
    <m/>
    <n v="0.13"/>
    <n v="0.13"/>
    <n v="53.657499999999999"/>
    <m/>
    <n v="53.657499999999999"/>
    <s v="VWB"/>
    <n v="30"/>
    <n v="50"/>
    <n v="1"/>
    <n v="1"/>
    <m/>
    <m/>
    <n v="1"/>
    <s v="Valauto Arras"/>
    <s v="SKODA"/>
    <m/>
    <s v="Valauto Arras"/>
    <n v="447.75"/>
    <n v="1.483024953571631E-2"/>
    <s v="NON"/>
  </r>
  <r>
    <x v="7"/>
    <s v="C"/>
    <x v="2"/>
    <x v="85"/>
    <d v="2026-05-21T00:00:00"/>
    <m/>
    <m/>
    <m/>
    <m/>
    <m/>
    <n v="0"/>
    <s v="LESQU"/>
    <n v="554854"/>
    <n v="4854"/>
    <s v="TMBNH9NY9TF189377"/>
    <s v="TENDANCE PEINTURES"/>
    <s v="ELROQ"/>
    <n v="38583.33"/>
    <n v="3666.66"/>
    <n v="42249.990000000005"/>
    <n v="1"/>
    <n v="415.28"/>
    <n v="35.020000000000003"/>
    <m/>
    <n v="380.26"/>
    <n v="9.8291147524531934E-3"/>
    <n v="0"/>
    <n v="0"/>
    <m/>
    <m/>
    <n v="0.1"/>
    <n v="0.1"/>
    <n v="38.026000000000003"/>
    <m/>
    <n v="38.026000000000003"/>
    <s v="VWB"/>
    <n v="0"/>
    <s v="0"/>
    <n v="1"/>
    <n v="1"/>
    <m/>
    <m/>
    <n v="1"/>
    <s v="Valauto Lambersart VW"/>
    <s v="SKODA"/>
    <m/>
    <s v="Valauto Lambersart SKODA"/>
    <n v="415.28"/>
    <n v="9.8291147524531934E-3"/>
    <s v="NON"/>
  </r>
  <r>
    <x v="7"/>
    <s v="C"/>
    <x v="2"/>
    <x v="30"/>
    <d v="2026-05-11T00:00:00"/>
    <m/>
    <m/>
    <m/>
    <m/>
    <m/>
    <m/>
    <s v="VSFCA"/>
    <n v="554856"/>
    <n v="4856"/>
    <s v="TMBJJ8NX6TY097698"/>
    <s v="CH4 SYSTEMES"/>
    <s v="OCTAVIA"/>
    <n v="32450"/>
    <n v="1725"/>
    <n v="34175"/>
    <n v="13"/>
    <n v="703.7"/>
    <n v="35"/>
    <m/>
    <n v="668.7"/>
    <n v="2.0591075347476225E-2"/>
    <n v="0"/>
    <n v="0"/>
    <m/>
    <m/>
    <m/>
    <n v="0.1"/>
    <n v="0"/>
    <m/>
    <n v="0"/>
    <s v="VWB"/>
    <n v="0"/>
    <m/>
    <n v="0"/>
    <n v="1"/>
    <m/>
    <m/>
    <n v="0"/>
    <s v="Valauto Lambersart VW"/>
    <s v="SKODA"/>
    <m/>
    <s v="Sociétés NORD"/>
    <n v="703.7"/>
    <n v="2.0591075347476225E-2"/>
    <s v="NON"/>
  </r>
  <r>
    <x v="7"/>
    <s v="C"/>
    <x v="2"/>
    <x v="91"/>
    <d v="2026-05-26T00:00:00"/>
    <m/>
    <m/>
    <m/>
    <m/>
    <m/>
    <m/>
    <s v="VSFCA"/>
    <n v="554876"/>
    <n v="4876"/>
    <s v="TMBJH8NZ6TC062573"/>
    <s v="CH4 SYSTEMES"/>
    <s v="SUPERB"/>
    <n v="42525"/>
    <n v="2258.34"/>
    <n v="44783.34"/>
    <n v="15"/>
    <n v="482.82"/>
    <n v="35"/>
    <m/>
    <n v="447.82"/>
    <n v="1.0781241417009094E-2"/>
    <n v="0"/>
    <n v="0"/>
    <m/>
    <m/>
    <m/>
    <n v="0.1"/>
    <n v="0"/>
    <m/>
    <n v="0"/>
    <s v="VWB"/>
    <n v="0"/>
    <s v="0"/>
    <n v="1"/>
    <n v="1"/>
    <m/>
    <m/>
    <n v="1"/>
    <s v="Valauto Lambersart VW"/>
    <s v="SKODA"/>
    <m/>
    <s v="Sociétés NORD"/>
    <n v="482.82"/>
    <n v="1.0781241417009094E-2"/>
    <s v="NON"/>
  </r>
  <r>
    <x v="7"/>
    <s v="C"/>
    <x v="2"/>
    <x v="45"/>
    <d v="2026-06-11T00:00:00"/>
    <m/>
    <m/>
    <m/>
    <m/>
    <m/>
    <n v="0"/>
    <s v="VSRPO"/>
    <n v="554887"/>
    <n v="4887"/>
    <s v="TMBJW7PS2TT112949"/>
    <s v="GROUPE IRD ."/>
    <s v="KODIAQ"/>
    <n v="46641.66"/>
    <n v="1258.33"/>
    <n v="47899.990000000005"/>
    <n v="15"/>
    <n v="1555.18"/>
    <n v="35.01"/>
    <m/>
    <n v="1520.17"/>
    <n v="3.2467230160173312E-2"/>
    <n v="0"/>
    <n v="-916"/>
    <m/>
    <m/>
    <n v="0.1"/>
    <n v="0.1"/>
    <n v="152.01700000000002"/>
    <m/>
    <n v="152.01700000000002"/>
    <s v="VWB"/>
    <n v="0"/>
    <n v="20"/>
    <n v="1"/>
    <n v="1"/>
    <m/>
    <m/>
    <n v="1"/>
    <s v="Valauto Lambersart VW"/>
    <s v="SKODA"/>
    <m/>
    <s v="Sociétés NORD"/>
    <n v="1555.18"/>
    <n v="3.2467230160173312E-2"/>
    <s v="NON"/>
  </r>
  <r>
    <x v="7"/>
    <s v="C"/>
    <x v="2"/>
    <x v="122"/>
    <d v="2026-03-11T00:00:00"/>
    <m/>
    <m/>
    <m/>
    <m/>
    <m/>
    <m/>
    <s v="VSGNI"/>
    <n v="554952"/>
    <n v="4952"/>
    <s v="TMBGP6NW3T3091147"/>
    <s v="VMAF LOCATIONS"/>
    <s v="KAMIQ/YETI"/>
    <n v="20999.33"/>
    <n v="375"/>
    <n v="21374.33"/>
    <n v="12"/>
    <n v="676.42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s v="SKODA"/>
    <m/>
    <s v="Sociétés NORD"/>
    <n v="676.42"/>
    <n v="3.1646372073417035E-2"/>
    <s v="NON"/>
  </r>
  <r>
    <x v="7"/>
    <s v="C"/>
    <x v="2"/>
    <x v="82"/>
    <d v="2026-03-12T00:00:00"/>
    <m/>
    <m/>
    <m/>
    <m/>
    <m/>
    <m/>
    <s v="VSGNI"/>
    <n v="554953"/>
    <n v="4953"/>
    <s v="TMBGP6NW8T3090964"/>
    <s v="VMAF LOCATIONS"/>
    <s v="KAMIQ/YETI"/>
    <n v="20999.33"/>
    <n v="375"/>
    <n v="21374.33"/>
    <n v="13"/>
    <n v="676.42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s v="SKODA"/>
    <m/>
    <s v="Sociétés NORD"/>
    <n v="676.42"/>
    <n v="3.1646372073417035E-2"/>
    <s v="NON"/>
  </r>
  <r>
    <x v="7"/>
    <s v="C"/>
    <x v="2"/>
    <x v="82"/>
    <d v="2026-03-12T00:00:00"/>
    <m/>
    <m/>
    <m/>
    <m/>
    <m/>
    <m/>
    <s v="VSGNI"/>
    <n v="554954"/>
    <n v="4954"/>
    <s v="TMBGP6NW9T3091881"/>
    <s v="VMAF LOCATIONS"/>
    <s v="KAMIQ/YETI"/>
    <n v="20999.33"/>
    <n v="375"/>
    <n v="21374.33"/>
    <n v="13"/>
    <n v="676.42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s v="SKODA"/>
    <m/>
    <s v="Sociétés NORD"/>
    <n v="676.42"/>
    <n v="3.1646372073417035E-2"/>
    <s v="NON"/>
  </r>
  <r>
    <x v="7"/>
    <s v="C"/>
    <x v="2"/>
    <x v="11"/>
    <d v="2026-06-04T00:00:00"/>
    <m/>
    <m/>
    <m/>
    <m/>
    <m/>
    <n v="0"/>
    <s v="LTHVI"/>
    <n v="554956"/>
    <n v="4956"/>
    <s v="TMBGK6NW7V3018784"/>
    <s v="JAILLARD EDOUARD"/>
    <s v="KAMIQ/YETI"/>
    <n v="30958.34"/>
    <n v="1208.33"/>
    <n v="32166.67"/>
    <n v="24"/>
    <n v="1206.67"/>
    <n v="35"/>
    <m/>
    <n v="1171.67"/>
    <n v="3.7513053107455639E-2"/>
    <n v="0"/>
    <n v="-3800"/>
    <m/>
    <m/>
    <n v="0.12"/>
    <n v="0.12"/>
    <n v="140.60040000000001"/>
    <m/>
    <n v="140.60040000000001"/>
    <s v="VWB"/>
    <m/>
    <n v="50"/>
    <n v="1"/>
    <n v="1"/>
    <m/>
    <m/>
    <n v="1"/>
    <s v="Valauto Lambersart VW"/>
    <s v="SKODA"/>
    <m/>
    <s v="Valauto Lambersart SKODA"/>
    <n v="1206.67"/>
    <n v="3.7513053107455639E-2"/>
    <s v="NON"/>
  </r>
  <r>
    <x v="7"/>
    <s v="C"/>
    <x v="2"/>
    <x v="119"/>
    <d v="2026-06-16T00:00:00"/>
    <m/>
    <m/>
    <m/>
    <m/>
    <m/>
    <m/>
    <s v="LTHVI"/>
    <n v="554979"/>
    <n v="4979"/>
    <s v="TMBJW9PS7TT117737"/>
    <s v="HURTREL AND CO"/>
    <s v="KODIAQ"/>
    <n v="43308.33"/>
    <n v="8208.34"/>
    <n v="51516.67"/>
    <n v="12"/>
    <n v="1580.49"/>
    <n v="35.01"/>
    <n v="-8"/>
    <n v="1537.48"/>
    <n v="3.0523906145331212E-2"/>
    <n v="0"/>
    <n v="0"/>
    <m/>
    <m/>
    <n v="0.08"/>
    <n v="7.0000000000000007E-2"/>
    <n v="122.9984"/>
    <m/>
    <n v="122.9984"/>
    <s v="VWB"/>
    <m/>
    <n v="50"/>
    <n v="1"/>
    <n v="1"/>
    <m/>
    <m/>
    <n v="1"/>
    <s v="Valauto Lambersart VW"/>
    <s v="SKODA"/>
    <m/>
    <s v="Valauto Lambersart SKODA"/>
    <n v="1580.49"/>
    <n v="3.0679195685590705E-2"/>
    <s v="NON"/>
  </r>
  <r>
    <x v="1"/>
    <s v="C"/>
    <x v="0"/>
    <x v="104"/>
    <d v="2026-02-05T00:00:00"/>
    <m/>
    <m/>
    <m/>
    <m/>
    <m/>
    <n v="0"/>
    <s v="RQHWI"/>
    <n v="555101"/>
    <n v="5101"/>
    <s v="WVGZZZA26TV028258"/>
    <s v="NORENI DANIEL"/>
    <s v="T ROC"/>
    <n v="27305.67"/>
    <n v="1525"/>
    <n v="28830.67"/>
    <n v="9"/>
    <n v="1219.43"/>
    <n v="95"/>
    <m/>
    <n v="1124.43"/>
    <n v="4.2296276846844005E-2"/>
    <n v="0"/>
    <n v="-500"/>
    <m/>
    <m/>
    <n v="0.1"/>
    <n v="0.1"/>
    <n v="112.44300000000001"/>
    <m/>
    <n v="112.44300000000001"/>
    <s v=""/>
    <n v="30"/>
    <m/>
    <n v="0"/>
    <n v="1"/>
    <m/>
    <m/>
    <n v="0"/>
    <s v="Valauto Roncq"/>
    <s v="VOLKSWAGEN"/>
    <m/>
    <s v="Valauto Roncq VW"/>
    <n v="1219.43"/>
    <n v="4.2296276846844005E-2"/>
    <s v="NON"/>
  </r>
  <r>
    <x v="1"/>
    <s v="C"/>
    <x v="0"/>
    <x v="51"/>
    <d v="2026-01-26T00:00:00"/>
    <m/>
    <m/>
    <m/>
    <m/>
    <m/>
    <m/>
    <s v="RQCCL"/>
    <n v="555207"/>
    <n v="5207"/>
    <s v="WVGZZZA13TV075304"/>
    <s v="GONCALVES DAVID"/>
    <s v="T ROC"/>
    <n v="26247.33"/>
    <n v="933.34"/>
    <n v="27180.670000000002"/>
    <n v="28"/>
    <n v="647.42999999999995"/>
    <n v="95"/>
    <m/>
    <n v="552.42999999999995"/>
    <n v="2.3819501138124994E-2"/>
    <n v="0"/>
    <n v="-3966.67"/>
    <m/>
    <m/>
    <n v="0.13"/>
    <n v="0.13"/>
    <n v="71.815899999999999"/>
    <m/>
    <n v="71.815899999999999"/>
    <s v="VWB"/>
    <n v="30"/>
    <n v="50"/>
    <n v="1"/>
    <n v="1"/>
    <m/>
    <m/>
    <n v="1"/>
    <s v="Valauto Roncq"/>
    <s v="VOLKSWAGEN"/>
    <m/>
    <s v="Valauto Roncq VW"/>
    <n v="647.42999999999995"/>
    <n v="2.3819501138124994E-2"/>
    <s v="NON"/>
  </r>
  <r>
    <x v="1"/>
    <s v="C"/>
    <x v="0"/>
    <x v="13"/>
    <d v="2026-02-05T00:00:00"/>
    <m/>
    <m/>
    <m/>
    <m/>
    <m/>
    <n v="0"/>
    <s v="RQGDI"/>
    <n v="555247"/>
    <n v="5247"/>
    <s v="WVWZZZED3TE023017"/>
    <s v="TEMSYS"/>
    <s v="ID 7"/>
    <n v="49855"/>
    <n v="4875"/>
    <n v="54730"/>
    <n v="17"/>
    <n v="1741.03"/>
    <n v="95"/>
    <m/>
    <n v="1646.03"/>
    <n v="3.1811255253060479E-2"/>
    <n v="0"/>
    <n v="0"/>
    <m/>
    <m/>
    <n v="7.0000000000000007E-2"/>
    <n v="7.0000000000000007E-2"/>
    <n v="115.22210000000001"/>
    <m/>
    <n v="115.22210000000001"/>
    <s v=""/>
    <n v="0"/>
    <s v="0"/>
    <n v="1"/>
    <n v="1"/>
    <m/>
    <m/>
    <n v="1"/>
    <s v="Valauto Roncq"/>
    <s v="VOLKSWAGEN"/>
    <m/>
    <s v="Valauto Roncq VW"/>
    <n v="1741.03"/>
    <n v="3.1811255253060479E-2"/>
    <s v="NON"/>
  </r>
  <r>
    <x v="1"/>
    <s v="C"/>
    <x v="0"/>
    <x v="63"/>
    <d v="2026-04-16T00:00:00"/>
    <m/>
    <m/>
    <m/>
    <m/>
    <m/>
    <n v="0"/>
    <s v="RQGDI"/>
    <n v="555318"/>
    <n v="5318"/>
    <s v="WVWZZZAW3TU040056"/>
    <s v="MEKACHER NORDIN"/>
    <s v="POLO"/>
    <n v="24705.67"/>
    <n v="2912.49"/>
    <n v="27618.159999999996"/>
    <n v="51"/>
    <n v="307.82"/>
    <n v="95"/>
    <m/>
    <n v="212.82"/>
    <n v="1.1145565091953991E-2"/>
    <n v="3287.68"/>
    <n v="-2356.67"/>
    <m/>
    <m/>
    <n v="0.13"/>
    <n v="0.13"/>
    <n v="27.666599999999999"/>
    <m/>
    <n v="27.666599999999999"/>
    <s v="VWB"/>
    <n v="30"/>
    <m/>
    <n v="0"/>
    <n v="1"/>
    <m/>
    <m/>
    <n v="0"/>
    <s v="Valauto Roncq"/>
    <s v="VOLKSWAGEN"/>
    <m/>
    <s v="Valauto Roncq VW"/>
    <n v="307.82"/>
    <n v="1.1145565091953991E-2"/>
    <s v="NON"/>
  </r>
  <r>
    <x v="1"/>
    <s v="C"/>
    <x v="0"/>
    <x v="24"/>
    <d v="2026-02-20T00:00:00"/>
    <m/>
    <m/>
    <m/>
    <m/>
    <m/>
    <m/>
    <s v="RXNTA"/>
    <n v="555747"/>
    <n v="5747"/>
    <s v="WVGZZZE28TE027316"/>
    <s v="BOUHYA SIHAM"/>
    <s v="ID 4"/>
    <n v="33863.33"/>
    <n v="833.33"/>
    <n v="34696.660000000003"/>
    <n v="22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m/>
    <s v="0"/>
    <n v="1"/>
    <n v="1"/>
    <m/>
    <m/>
    <n v="1"/>
    <s v="Valauto Roncq"/>
    <s v="VOLKSWAGEN"/>
    <m/>
    <s v="Valauto Roubaix"/>
    <n v="1590.43"/>
    <n v="4.5838129664353855E-2"/>
    <s v="NON"/>
  </r>
  <r>
    <x v="1"/>
    <s v="C"/>
    <x v="0"/>
    <x v="85"/>
    <d v="2026-05-13T00:00:00"/>
    <m/>
    <m/>
    <m/>
    <m/>
    <m/>
    <n v="0"/>
    <s v="RQHWI"/>
    <n v="555753"/>
    <n v="5753"/>
    <s v="WVWZZZE19TP062026"/>
    <s v="VERPOORT  CATHERINE"/>
    <s v="ID 3"/>
    <n v="32700"/>
    <n v="1691.67"/>
    <n v="34391.67"/>
    <n v="33"/>
    <n v="1865.13"/>
    <n v="95"/>
    <m/>
    <n v="1770.13"/>
    <n v="5.4232027697404636E-2"/>
    <n v="0"/>
    <n v="-4479.17"/>
    <m/>
    <m/>
    <n v="0.08"/>
    <n v="7.0000000000000007E-2"/>
    <n v="141.6104"/>
    <m/>
    <n v="141.6104"/>
    <s v="VWB"/>
    <n v="0"/>
    <m/>
    <n v="0"/>
    <n v="1"/>
    <m/>
    <m/>
    <n v="0"/>
    <s v="Valauto Roncq"/>
    <s v="VOLKSWAGEN"/>
    <m/>
    <s v="Valauto Roncq VW"/>
    <n v="1865.13"/>
    <n v="5.4232027697404636E-2"/>
    <s v="NON"/>
  </r>
  <r>
    <x v="1"/>
    <s v="C"/>
    <x v="0"/>
    <x v="94"/>
    <d v="2026-01-23T00:00:00"/>
    <m/>
    <m/>
    <m/>
    <m/>
    <m/>
    <n v="0"/>
    <s v="RQGDI"/>
    <n v="555755"/>
    <n v="5755"/>
    <s v="WVGZZZE22TE024721"/>
    <s v="POINTE JEAN PHILIPPE"/>
    <s v="ID 4"/>
    <n v="33863.33"/>
    <n v="2537.5"/>
    <n v="36400.83"/>
    <n v="13"/>
    <n v="1709.73"/>
    <n v="95"/>
    <m/>
    <n v="1614.73"/>
    <n v="4.6969533387013429E-2"/>
    <n v="0"/>
    <n v="-5566.67"/>
    <m/>
    <m/>
    <n v="7.0000000000000007E-2"/>
    <n v="7.0000000000000007E-2"/>
    <n v="113.03110000000001"/>
    <m/>
    <n v="113.03110000000001"/>
    <s v="VWB"/>
    <n v="30"/>
    <m/>
    <n v="0"/>
    <n v="1"/>
    <m/>
    <m/>
    <n v="0"/>
    <s v="Valauto Roncq"/>
    <s v="VOLKSWAGEN"/>
    <m/>
    <s v="Valauto Roncq VW"/>
    <n v="1709.73"/>
    <n v="4.6969533387013429E-2"/>
    <s v="NON"/>
  </r>
  <r>
    <x v="1"/>
    <s v="C"/>
    <x v="0"/>
    <x v="82"/>
    <d v="2026-03-11T00:00:00"/>
    <m/>
    <m/>
    <m/>
    <m/>
    <m/>
    <n v="0"/>
    <s v="RQLGU"/>
    <n v="555766"/>
    <n v="5766"/>
    <s v="WVWZZZE15TP042159"/>
    <s v="BASSERY VALERIE"/>
    <s v="ID 3"/>
    <n v="28533.33"/>
    <n v="1250"/>
    <n v="29783.33"/>
    <n v="40"/>
    <n v="1435.24"/>
    <n v="95"/>
    <m/>
    <n v="1340.24"/>
    <n v="4.8189373048614779E-2"/>
    <n v="0"/>
    <n v="-4249.99"/>
    <m/>
    <m/>
    <n v="7.0000000000000007E-2"/>
    <n v="7.0000000000000007E-2"/>
    <n v="93.816800000000015"/>
    <m/>
    <n v="93.816800000000015"/>
    <s v="VWB"/>
    <n v="0"/>
    <m/>
    <n v="0"/>
    <n v="1"/>
    <m/>
    <m/>
    <n v="0"/>
    <s v="Valauto Roncq"/>
    <s v="VOLKSWAGEN"/>
    <m/>
    <s v="Valauto Roncq VW"/>
    <n v="1435.24"/>
    <n v="4.8189373048614779E-2"/>
    <s v="NON"/>
  </r>
  <r>
    <x v="1"/>
    <s v="C"/>
    <x v="0"/>
    <x v="74"/>
    <d v="2026-03-07T00:00:00"/>
    <m/>
    <m/>
    <m/>
    <m/>
    <m/>
    <n v="0"/>
    <s v="RQGDI"/>
    <n v="555781"/>
    <n v="5781"/>
    <s v="WVGZZZE22TE030390"/>
    <s v="CHAMBERLIN QUENTIN"/>
    <s v="ID 4"/>
    <n v="33863.33"/>
    <n v="1662.5"/>
    <n v="35525.83"/>
    <n v="14"/>
    <n v="1648.47"/>
    <n v="94.99"/>
    <m/>
    <n v="1553.48"/>
    <n v="4.6402012282330908E-2"/>
    <n v="0"/>
    <n v="-5566.67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Roncq"/>
    <s v="VOLKSWAGEN"/>
    <m/>
    <s v="Valauto Roncq VW"/>
    <n v="1648.47"/>
    <n v="4.6402012282330908E-2"/>
    <s v="NON"/>
  </r>
  <r>
    <x v="1"/>
    <s v="C"/>
    <x v="0"/>
    <x v="123"/>
    <d v="2026-03-02T00:00:00"/>
    <m/>
    <m/>
    <m/>
    <m/>
    <m/>
    <n v="0"/>
    <s v="RXNTA"/>
    <n v="555890"/>
    <n v="5890"/>
    <s v="WVGZZZE28TE032550"/>
    <s v="CARLIER LAURENT"/>
    <s v="ID 4"/>
    <n v="33863.33"/>
    <n v="1025"/>
    <n v="34888.33"/>
    <n v="13"/>
    <n v="1603.85"/>
    <n v="95"/>
    <m/>
    <n v="1508.85"/>
    <n v="4.5970959343711773E-2"/>
    <n v="-5566.67"/>
    <n v="0"/>
    <m/>
    <s v="0 comm demandée"/>
    <m/>
    <n v="0.1"/>
    <n v="0"/>
    <m/>
    <n v="0"/>
    <s v="VWB"/>
    <m/>
    <m/>
    <n v="0"/>
    <n v="1"/>
    <m/>
    <m/>
    <n v="0"/>
    <s v="Valauto Roncq"/>
    <s v="VOLKSWAGEN"/>
    <m/>
    <s v="Valauto Roubaix"/>
    <n v="1603.85"/>
    <n v="4.5970959343711773E-2"/>
    <s v="NON"/>
  </r>
  <r>
    <x v="1"/>
    <s v="C"/>
    <x v="0"/>
    <x v="82"/>
    <d v="2026-03-11T00:00:00"/>
    <m/>
    <m/>
    <m/>
    <m/>
    <m/>
    <m/>
    <s v="RQLGU"/>
    <n v="555929"/>
    <n v="5929"/>
    <s v="WVGZZZE28TE036257"/>
    <s v="QRITA ADIL"/>
    <s v="ID 4"/>
    <n v="33863.33"/>
    <n v="833.33"/>
    <n v="34696.660000000003"/>
    <n v="13"/>
    <n v="1574.15"/>
    <n v="94.99"/>
    <m/>
    <n v="1479.16"/>
    <n v="4.5368920236126473E-2"/>
    <n v="0"/>
    <n v="-5550.4"/>
    <m/>
    <m/>
    <n v="7.0000000000000007E-2"/>
    <n v="7.0000000000000007E-2"/>
    <n v="103.54120000000002"/>
    <m/>
    <n v="103.54120000000002"/>
    <s v="VWB"/>
    <n v="0"/>
    <m/>
    <n v="0"/>
    <n v="1"/>
    <m/>
    <m/>
    <n v="0"/>
    <s v="Valauto Roncq"/>
    <s v="VOLKSWAGEN"/>
    <m/>
    <s v="Valauto Roncq VW"/>
    <n v="1574.15"/>
    <n v="4.5368920236126473E-2"/>
    <s v="NON"/>
  </r>
  <r>
    <x v="1"/>
    <s v="C"/>
    <x v="0"/>
    <x v="86"/>
    <d v="2026-04-23T00:00:00"/>
    <m/>
    <m/>
    <m/>
    <m/>
    <m/>
    <m/>
    <s v="RXNTA"/>
    <n v="555930"/>
    <n v="5930"/>
    <s v="WVWZZZE1XTP049138"/>
    <s v="BOUHADJA SABRINA"/>
    <s v="ID 3"/>
    <n v="28533.33"/>
    <n v="2166.67"/>
    <n v="30700"/>
    <n v="58"/>
    <n v="1025.03"/>
    <n v="95"/>
    <m/>
    <n v="930.03"/>
    <n v="3.3388599348534199E-2"/>
    <n v="0"/>
    <n v="-3333.33"/>
    <m/>
    <m/>
    <n v="7.0000000000000007E-2"/>
    <n v="7.0000000000000007E-2"/>
    <n v="65.102100000000007"/>
    <m/>
    <n v="65.102100000000007"/>
    <s v="VWB"/>
    <n v="30"/>
    <m/>
    <n v="0"/>
    <n v="1"/>
    <m/>
    <m/>
    <n v="0"/>
    <s v="Valauto Roncq"/>
    <s v="VOLKSWAGEN"/>
    <m/>
    <s v="Valauto Roubaix"/>
    <n v="1025.03"/>
    <n v="3.3388599348534199E-2"/>
    <s v="NON"/>
  </r>
  <r>
    <x v="1"/>
    <s v="C"/>
    <x v="0"/>
    <x v="59"/>
    <d v="2026-03-19T00:00:00"/>
    <m/>
    <m/>
    <m/>
    <m/>
    <m/>
    <n v="0"/>
    <s v="RQLGU"/>
    <n v="555937"/>
    <n v="5937"/>
    <s v="WVGZZZE29TE038566"/>
    <s v="MEDDAH CELINE"/>
    <s v="ID 4"/>
    <n v="33863.33"/>
    <n v="833.33"/>
    <n v="34696.660000000003"/>
    <n v="7"/>
    <n v="1590.43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Roncq"/>
    <s v="VOLKSWAGEN"/>
    <m/>
    <s v="Valauto Roncq VW"/>
    <n v="1590.43"/>
    <n v="4.5838129664353855E-2"/>
    <s v="NON"/>
  </r>
  <r>
    <x v="1"/>
    <s v="C"/>
    <x v="0"/>
    <x v="101"/>
    <d v="2026-03-24T00:00:00"/>
    <m/>
    <m/>
    <m/>
    <s v="x"/>
    <s v="X"/>
    <n v="-1950.48"/>
    <s v="RQLGU"/>
    <n v="555945"/>
    <n v="5945"/>
    <s v="WVWZZZE10TP052937"/>
    <s v="MARCELLI HELENE"/>
    <s v="ID 3"/>
    <n v="28533.33"/>
    <n v="2358.34"/>
    <n v="30891.670000000002"/>
    <n v="11"/>
    <n v="985.13"/>
    <n v="95"/>
    <m/>
    <n v="890.13"/>
    <n v="3.1889826610215631E-2"/>
    <n v="0"/>
    <n v="-3666.67"/>
    <m/>
    <s v="solde client demande rbt en att justif prime cee"/>
    <n v="0.1"/>
    <n v="0.1"/>
    <n v="89.013000000000005"/>
    <m/>
    <n v="89.013000000000005"/>
    <s v="VWB"/>
    <m/>
    <m/>
    <n v="0"/>
    <n v="1"/>
    <m/>
    <m/>
    <n v="0"/>
    <s v="Valauto Roncq"/>
    <s v="VOLKSWAGEN"/>
    <m/>
    <s v="Valauto Roncq VW"/>
    <n v="985.13"/>
    <n v="3.1889826610215631E-2"/>
    <s v="NON"/>
  </r>
  <r>
    <x v="1"/>
    <s v="C"/>
    <x v="0"/>
    <x v="92"/>
    <d v="2026-03-03T00:00:00"/>
    <m/>
    <m/>
    <m/>
    <m/>
    <m/>
    <m/>
    <s v="RQLGU"/>
    <n v="555949"/>
    <n v="5949"/>
    <s v="WVWZZZAW3TU037819"/>
    <s v="TEKIN ESE"/>
    <s v="POLO"/>
    <n v="23014"/>
    <n v="312.49"/>
    <n v="23326.49"/>
    <n v="4"/>
    <n v="-103.06"/>
    <n v="95"/>
    <m/>
    <n v="-198.06"/>
    <n v="-4.4181529239932793E-3"/>
    <n v="0"/>
    <n v="-1269.0899999999999"/>
    <m/>
    <s v="marge négative"/>
    <m/>
    <n v="7.0000000000000007E-2"/>
    <n v="0"/>
    <m/>
    <n v="0"/>
    <s v="VWB"/>
    <m/>
    <m/>
    <n v="0"/>
    <n v="1"/>
    <m/>
    <m/>
    <n v="0"/>
    <s v="Valauto Roncq"/>
    <s v="VOLKSWAGEN"/>
    <m/>
    <s v="Valauto Roncq VW"/>
    <n v="-103.06"/>
    <n v="-4.4181529239932793E-3"/>
    <s v="OUI"/>
  </r>
  <r>
    <x v="1"/>
    <s v="C"/>
    <x v="0"/>
    <x v="2"/>
    <d v="2026-06-26T00:00:00"/>
    <m/>
    <m/>
    <m/>
    <m/>
    <m/>
    <m/>
    <s v="RQGDI"/>
    <n v="555957"/>
    <n v="5957"/>
    <s v="WVGZZZA22TV117079"/>
    <s v="ZERROUK HOCINE"/>
    <s v="T ROC"/>
    <n v="27305.67"/>
    <n v="2908.34"/>
    <n v="30214.01"/>
    <n v="29"/>
    <n v="700.18"/>
    <n v="95"/>
    <m/>
    <n v="605.17999999999995"/>
    <n v="2.3174017616330967E-2"/>
    <n v="0"/>
    <n v="0"/>
    <m/>
    <m/>
    <n v="0.1"/>
    <n v="0.1"/>
    <n v="60.518000000000001"/>
    <m/>
    <n v="60.518000000000001"/>
    <s v="VWB"/>
    <m/>
    <m/>
    <n v="0"/>
    <n v="1"/>
    <m/>
    <m/>
    <n v="0"/>
    <s v="Valauto Roncq"/>
    <s v="VOLKSWAGEN"/>
    <m/>
    <s v="Valauto Roncq VW"/>
    <n v="700.18"/>
    <n v="2.3174017616330967E-2"/>
    <s v="NON"/>
  </r>
  <r>
    <x v="1"/>
    <s v="C"/>
    <x v="0"/>
    <x v="2"/>
    <d v="2026-06-26T00:00:00"/>
    <m/>
    <m/>
    <m/>
    <m/>
    <m/>
    <m/>
    <s v="RQFST"/>
    <n v="555959"/>
    <n v="5959"/>
    <s v="WVGZZZA22TV131029"/>
    <s v="JOVENEAU FRANCK"/>
    <s v="T ROC"/>
    <n v="34805.67"/>
    <n v="2333.34"/>
    <n v="37139.009999999995"/>
    <n v="14"/>
    <n v="1563.43"/>
    <n v="95"/>
    <n v="-400"/>
    <n v="1068.43"/>
    <n v="3.1326360072602907E-2"/>
    <n v="0"/>
    <n v="-916.67"/>
    <m/>
    <m/>
    <n v="0.1"/>
    <n v="0.1"/>
    <n v="106.84300000000002"/>
    <m/>
    <n v="106.84300000000002"/>
    <s v="VWB"/>
    <n v="30"/>
    <n v="50"/>
    <n v="1"/>
    <n v="1"/>
    <m/>
    <m/>
    <n v="1"/>
    <s v="Valauto Roncq"/>
    <s v="VOLKSWAGEN"/>
    <m/>
    <s v="Valauto Roncq VW"/>
    <n v="1563.43"/>
    <n v="4.2096706401166868E-2"/>
    <s v="NON"/>
  </r>
  <r>
    <x v="1"/>
    <s v="C"/>
    <x v="0"/>
    <x v="24"/>
    <d v="2026-02-20T00:00:00"/>
    <m/>
    <m/>
    <m/>
    <m/>
    <m/>
    <n v="0"/>
    <s v="RQLGU"/>
    <n v="555969"/>
    <n v="5969"/>
    <s v="WVWZZZAW1TU039519"/>
    <s v="HAMLAOUI CHAREUF NASSIM"/>
    <s v="POLO"/>
    <n v="24705.67"/>
    <n v="1649.99"/>
    <n v="26355.66"/>
    <n v="10"/>
    <n v="1264.44"/>
    <n v="95"/>
    <m/>
    <n v="1169.44"/>
    <n v="4.7976032472721232E-2"/>
    <n v="0"/>
    <n v="-1440"/>
    <m/>
    <m/>
    <n v="0.1"/>
    <n v="7.0000000000000007E-2"/>
    <n v="116.94400000000002"/>
    <m/>
    <n v="116.94400000000002"/>
    <s v="VWB"/>
    <n v="30"/>
    <n v="50"/>
    <n v="1"/>
    <n v="1"/>
    <m/>
    <m/>
    <n v="1"/>
    <s v="Valauto Roncq"/>
    <s v="VOLKSWAGEN"/>
    <m/>
    <s v="Valauto Roncq VW"/>
    <n v="1264.44"/>
    <n v="4.7976032472721232E-2"/>
    <s v="NON"/>
  </r>
  <r>
    <x v="1"/>
    <s v="C"/>
    <x v="0"/>
    <x v="72"/>
    <d v="2026-06-25T00:00:00"/>
    <m/>
    <m/>
    <m/>
    <m/>
    <m/>
    <n v="0"/>
    <s v="RQCSA"/>
    <n v="555980"/>
    <n v="5980"/>
    <s v="WVWZZZE1XTP066120"/>
    <s v="ATOUTCLIMAT"/>
    <s v="ID 3"/>
    <n v="32700"/>
    <n v="2316.67"/>
    <n v="35016.67"/>
    <n v="51"/>
    <n v="887.08"/>
    <n v="95"/>
    <m/>
    <n v="792.08"/>
    <n v="2.5333077074433406E-2"/>
    <n v="0"/>
    <n v="0"/>
    <m/>
    <m/>
    <n v="0.08"/>
    <n v="7.0000000000000007E-2"/>
    <n v="63.366400000000006"/>
    <m/>
    <n v="63.366400000000006"/>
    <s v="VWB"/>
    <n v="0"/>
    <m/>
    <n v="0"/>
    <n v="1"/>
    <m/>
    <m/>
    <n v="0"/>
    <s v="Valauto Roncq"/>
    <s v="VOLKSWAGEN"/>
    <m/>
    <s v="Valauto Roncq VW"/>
    <n v="887.08"/>
    <n v="2.5333077074433406E-2"/>
    <s v="NON"/>
  </r>
  <r>
    <x v="1"/>
    <s v="C"/>
    <x v="0"/>
    <x v="113"/>
    <d v="2026-04-22T00:00:00"/>
    <m/>
    <m/>
    <m/>
    <m/>
    <m/>
    <n v="0"/>
    <s v="RQLGU"/>
    <n v="556294"/>
    <n v="6294"/>
    <s v="WVGZZZE25TE047071"/>
    <s v="HACKENYS  NATHALIE"/>
    <s v="ID 4"/>
    <n v="38438.33"/>
    <n v="1025"/>
    <n v="39463.33"/>
    <n v="18"/>
    <n v="1789"/>
    <n v="95"/>
    <m/>
    <n v="1694"/>
    <n v="4.5333224540351762E-2"/>
    <n v="0"/>
    <n v="-5860"/>
    <m/>
    <m/>
    <n v="0.1"/>
    <n v="7.0000000000000007E-2"/>
    <n v="169.4"/>
    <m/>
    <n v="169.4"/>
    <s v="VWB"/>
    <n v="0"/>
    <m/>
    <n v="0"/>
    <n v="1"/>
    <m/>
    <m/>
    <n v="0"/>
    <s v="Valauto Roncq"/>
    <s v="VOLKSWAGEN"/>
    <m/>
    <s v="Valauto Roncq VW"/>
    <n v="1789"/>
    <n v="4.5333224540351762E-2"/>
    <s v="NON"/>
  </r>
  <r>
    <x v="1"/>
    <s v="C"/>
    <x v="0"/>
    <x v="70"/>
    <d v="2026-05-19T00:00:00"/>
    <m/>
    <m/>
    <m/>
    <m/>
    <m/>
    <m/>
    <s v="RXNTA"/>
    <n v="556351"/>
    <n v="6351"/>
    <s v="WVWZZZAW9TU050333"/>
    <s v="BENBOUZID BAKHTA"/>
    <s v="POLO"/>
    <n v="22430.67"/>
    <n v="1083.33"/>
    <n v="23514"/>
    <n v="25"/>
    <n v="773.68"/>
    <n v="95"/>
    <n v="-43"/>
    <n v="635.67999999999995"/>
    <n v="3.1074253636131664E-2"/>
    <n v="0"/>
    <n v="-2356.67"/>
    <m/>
    <m/>
    <n v="0.1"/>
    <n v="0.12"/>
    <n v="63.567999999999998"/>
    <m/>
    <n v="63.567999999999998"/>
    <s v="VWB"/>
    <n v="30"/>
    <m/>
    <n v="0"/>
    <n v="1"/>
    <m/>
    <m/>
    <n v="0"/>
    <s v="Valauto Roncq"/>
    <s v="VOLKSWAGEN"/>
    <m/>
    <s v="Valauto Roubaix"/>
    <n v="773.68"/>
    <n v="3.2902951433188735E-2"/>
    <s v="NON"/>
  </r>
  <r>
    <x v="7"/>
    <s v="C"/>
    <x v="2"/>
    <x v="19"/>
    <d v="2026-01-05T00:00:00"/>
    <m/>
    <m/>
    <m/>
    <s v="x"/>
    <s v="X"/>
    <n v="49913.5"/>
    <s v="VSGNI"/>
    <n v="558842"/>
    <n v="8842"/>
    <s v="TMBJA8NXXTY045216"/>
    <s v="INTERNATIONAL BEERS AND"/>
    <s v="OCTAVIA"/>
    <n v="28041.67"/>
    <n v="3008.33"/>
    <n v="31050"/>
    <n v="39"/>
    <n v="773.28"/>
    <n v="35"/>
    <m/>
    <n v="738.28"/>
    <n v="2.4904347826086956E-2"/>
    <n v="0"/>
    <n v="-316"/>
    <m/>
    <s v="ok vn payé"/>
    <n v="0.1"/>
    <n v="0.1"/>
    <n v="73.828000000000003"/>
    <m/>
    <n v="73.828000000000003"/>
    <s v="VWB"/>
    <n v="0"/>
    <n v="20"/>
    <n v="1"/>
    <n v="1"/>
    <m/>
    <m/>
    <n v="1"/>
    <s v="Valauto Lambersart VW"/>
    <s v="SKODA"/>
    <m/>
    <s v="Sociétés NORD"/>
    <n v="773.28"/>
    <n v="2.4904347826086956E-2"/>
    <s v="NON"/>
  </r>
  <r>
    <x v="4"/>
    <s v="C"/>
    <x v="1"/>
    <x v="116"/>
    <d v="2026-06-06T00:00:00"/>
    <m/>
    <m/>
    <m/>
    <m/>
    <m/>
    <n v="0"/>
    <s v="ARNLE"/>
    <n v="564849"/>
    <n v="49"/>
    <s v="VSSZZZKL9TR104610"/>
    <s v="DEVILLE ARNAUD"/>
    <s v="CUPRA LEON"/>
    <n v="39621"/>
    <n v="1541.67"/>
    <n v="41162.67"/>
    <n v="4"/>
    <n v="1554.94"/>
    <n v="22"/>
    <m/>
    <n v="1532.94"/>
    <n v="3.7775489296491216E-2"/>
    <n v="0"/>
    <n v="-5750"/>
    <m/>
    <m/>
    <n v="7.0000000000000007E-2"/>
    <n v="0.1"/>
    <n v="107.30580000000002"/>
    <m/>
    <n v="107.30580000000002"/>
    <s v="VWB"/>
    <n v="0"/>
    <n v="50"/>
    <n v="1"/>
    <n v="1"/>
    <m/>
    <m/>
    <n v="1"/>
    <s v="Valauto Arras"/>
    <s v="CUPRA"/>
    <m/>
    <s v="Valauto Arras"/>
    <n v="1554.94"/>
    <n v="3.7775489296491216E-2"/>
    <s v="NON"/>
  </r>
  <r>
    <x v="1"/>
    <s v="C"/>
    <x v="0"/>
    <x v="24"/>
    <d v="2026-02-20T00:00:00"/>
    <m/>
    <m/>
    <m/>
    <m/>
    <m/>
    <n v="0"/>
    <s v="RQCSA"/>
    <n v="565103"/>
    <n v="5103"/>
    <s v="WVGZZZA24TV030316"/>
    <s v="JONIAUX MAGALI"/>
    <s v="T ROC"/>
    <n v="33555.67"/>
    <n v="2483.34"/>
    <n v="36039.009999999995"/>
    <n v="23"/>
    <n v="413.72"/>
    <n v="95"/>
    <m/>
    <n v="318.72000000000003"/>
    <n v="1.1479782602241296E-2"/>
    <n v="0"/>
    <n v="0"/>
    <m/>
    <m/>
    <n v="0.1"/>
    <n v="0.1"/>
    <n v="31.872000000000003"/>
    <m/>
    <n v="31.872000000000003"/>
    <s v="VWB"/>
    <n v="0"/>
    <m/>
    <n v="0"/>
    <n v="1"/>
    <m/>
    <m/>
    <n v="0"/>
    <s v="Valauto Roncq"/>
    <s v="VOLKSWAGEN"/>
    <m/>
    <s v="Valauto Roncq VW"/>
    <n v="413.72"/>
    <n v="1.1479782602241296E-2"/>
    <s v="NON"/>
  </r>
  <r>
    <x v="1"/>
    <s v="C"/>
    <x v="0"/>
    <x v="83"/>
    <d v="2026-03-24T00:00:00"/>
    <m/>
    <m/>
    <m/>
    <m/>
    <m/>
    <n v="0"/>
    <s v="RQLGU"/>
    <n v="565242"/>
    <n v="5242"/>
    <s v="WVGZZZE2XTE030654"/>
    <s v="AGS"/>
    <s v="ID 4"/>
    <n v="37605"/>
    <n v="2375"/>
    <n v="39980"/>
    <n v="40"/>
    <n v="1294.4000000000001"/>
    <n v="95"/>
    <m/>
    <n v="1199.4000000000001"/>
    <n v="3.2376188094047027E-2"/>
    <n v="0"/>
    <n v="0"/>
    <m/>
    <m/>
    <n v="7.0000000000000007E-2"/>
    <n v="7.0000000000000007E-2"/>
    <n v="83.958000000000013"/>
    <m/>
    <n v="83.958000000000013"/>
    <s v="VWB"/>
    <n v="0"/>
    <m/>
    <n v="0"/>
    <n v="1"/>
    <m/>
    <m/>
    <n v="0"/>
    <s v="Valauto Roncq"/>
    <s v="VOLKSWAGEN"/>
    <m/>
    <s v="Valauto Roncq VW"/>
    <n v="1294.4000000000001"/>
    <n v="3.2376188094047027E-2"/>
    <s v="NON"/>
  </r>
  <r>
    <x v="1"/>
    <s v="C"/>
    <x v="0"/>
    <x v="21"/>
    <d v="2026-04-02T00:00:00"/>
    <m/>
    <m/>
    <m/>
    <m/>
    <m/>
    <n v="0"/>
    <s v="RXNTA"/>
    <n v="565476"/>
    <n v="5476"/>
    <s v="WVGZZZA24TV033121"/>
    <s v="ISSAD HAMID"/>
    <s v="T ROC"/>
    <n v="24380.67"/>
    <n v="1141.67"/>
    <n v="25522.339999999997"/>
    <n v="52"/>
    <n v="871.72"/>
    <n v="95"/>
    <m/>
    <n v="776.72"/>
    <n v="3.4155175426704612E-2"/>
    <n v="0"/>
    <n v="-916.67"/>
    <m/>
    <m/>
    <n v="0.13"/>
    <n v="0.13"/>
    <n v="100.9736"/>
    <m/>
    <n v="100.9736"/>
    <s v=""/>
    <n v="30"/>
    <m/>
    <n v="0"/>
    <n v="1"/>
    <m/>
    <m/>
    <n v="0"/>
    <s v="Valauto Roncq"/>
    <s v="VOLKSWAGEN"/>
    <m/>
    <s v="Valauto Roubaix"/>
    <n v="871.72"/>
    <n v="3.4155175426704612E-2"/>
    <s v="NON"/>
  </r>
  <r>
    <x v="1"/>
    <s v="C"/>
    <x v="0"/>
    <x v="2"/>
    <d v="2026-06-27T00:00:00"/>
    <m/>
    <m/>
    <m/>
    <m/>
    <m/>
    <n v="0"/>
    <s v="RQCCL"/>
    <n v="565746"/>
    <n v="5746"/>
    <s v="WVGZZZE25TE034191"/>
    <s v="VANDENDRIESSCHE LAURE"/>
    <s v="ID 4"/>
    <n v="39271.67"/>
    <n v="3470.84"/>
    <n v="42742.509999999995"/>
    <n v="83"/>
    <n v="949.86"/>
    <n v="95"/>
    <m/>
    <n v="854.86"/>
    <n v="2.2222840914115714E-2"/>
    <n v="0"/>
    <n v="0"/>
    <m/>
    <m/>
    <n v="7.0000000000000007E-2"/>
    <n v="7.0000000000000007E-2"/>
    <n v="59.84020000000001"/>
    <m/>
    <n v="59.84020000000001"/>
    <s v="VWB"/>
    <n v="0"/>
    <m/>
    <n v="0"/>
    <n v="1"/>
    <m/>
    <m/>
    <n v="0"/>
    <s v="Valauto Roncq"/>
    <s v="VOLKSWAGEN"/>
    <m/>
    <s v="Valauto Roncq VW"/>
    <n v="949.86"/>
    <n v="2.2222840914115714E-2"/>
    <s v="NON"/>
  </r>
  <r>
    <x v="1"/>
    <s v="C"/>
    <x v="0"/>
    <x v="21"/>
    <d v="2026-04-09T00:00:00"/>
    <m/>
    <m/>
    <m/>
    <m/>
    <m/>
    <n v="0"/>
    <s v="RXNTA"/>
    <n v="565756"/>
    <n v="5756"/>
    <s v="WVWZZZAW2TU057009"/>
    <s v="MEKIRECHE LAID"/>
    <s v="POLO"/>
    <n v="17714"/>
    <n v="404.16"/>
    <n v="18118.16"/>
    <n v="23"/>
    <n v="672.63"/>
    <n v="95"/>
    <m/>
    <n v="577.63"/>
    <n v="3.7124630757207136E-2"/>
    <n v="0"/>
    <n v="-966.67"/>
    <m/>
    <m/>
    <n v="7.0000000000000007E-2"/>
    <n v="7.0000000000000007E-2"/>
    <n v="40.434100000000001"/>
    <m/>
    <n v="40.434100000000001"/>
    <s v=""/>
    <n v="30"/>
    <m/>
    <n v="0"/>
    <n v="1"/>
    <m/>
    <m/>
    <n v="0"/>
    <s v="Valauto Roncq"/>
    <s v="VOLKSWAGEN"/>
    <m/>
    <s v="Valauto Roubaix"/>
    <n v="672.63"/>
    <n v="3.7124630757207136E-2"/>
    <s v="NON"/>
  </r>
  <r>
    <x v="1"/>
    <s v="C"/>
    <x v="0"/>
    <x v="63"/>
    <d v="2026-04-16T00:00:00"/>
    <m/>
    <m/>
    <m/>
    <m/>
    <m/>
    <n v="0"/>
    <s v="RQGDI"/>
    <n v="566321"/>
    <n v="6321"/>
    <s v="WVGZZZCS6TY056119"/>
    <s v="SWILLENS PAULINE"/>
    <s v="TAIGO"/>
    <n v="24205.67"/>
    <n v="-491.67"/>
    <n v="23714"/>
    <n v="5"/>
    <n v="528.32000000000005"/>
    <n v="95"/>
    <m/>
    <n v="433.32000000000005"/>
    <n v="2.2278822636417308E-2"/>
    <n v="0"/>
    <n v="-2773.34"/>
    <m/>
    <m/>
    <n v="7.0000000000000007E-2"/>
    <n v="7.0000000000000007E-2"/>
    <n v="30.332400000000007"/>
    <m/>
    <n v="30.332400000000007"/>
    <s v="VWB"/>
    <n v="30"/>
    <m/>
    <n v="0"/>
    <n v="1"/>
    <m/>
    <m/>
    <n v="0"/>
    <s v="Valauto Roncq"/>
    <s v="VOLKSWAGEN"/>
    <m/>
    <s v="Valauto Roncq VW"/>
    <n v="528.32000000000005"/>
    <n v="2.2278822636417308E-2"/>
    <s v="NON"/>
  </r>
  <r>
    <x v="1"/>
    <s v="NP"/>
    <x v="0"/>
    <x v="47"/>
    <d v="2026-04-30T00:00:00"/>
    <m/>
    <m/>
    <m/>
    <s v="x"/>
    <m/>
    <n v="30525.78"/>
    <s v="RXNTA"/>
    <n v="566323"/>
    <n v="6323"/>
    <s v="WVGZZZA28TV037091"/>
    <s v="ESTEVES DAVID"/>
    <s v="T ROC"/>
    <n v="34805.67"/>
    <n v="4575.01"/>
    <n v="39380.68"/>
    <n v="22"/>
    <n v="1260.19"/>
    <n v="95"/>
    <m/>
    <n v="1165.19"/>
    <n v="3.2000209239657622E-2"/>
    <n v="-3189.84"/>
    <n v="0"/>
    <m/>
    <s v="solde client en attente finan sogelease"/>
    <n v="0.1"/>
    <n v="0.13"/>
    <n v="116.51900000000001"/>
    <m/>
    <n v="116.51900000000001"/>
    <s v=""/>
    <n v="30"/>
    <m/>
    <n v="0"/>
    <n v="1"/>
    <m/>
    <m/>
    <n v="0"/>
    <s v="Valauto Roncq"/>
    <s v="VOLKSWAGEN"/>
    <m/>
    <s v="Valauto Roubaix"/>
    <n v="1260.19"/>
    <n v="3.2000209239657622E-2"/>
    <s v="NON"/>
  </r>
  <r>
    <x v="1"/>
    <s v="C"/>
    <x v="0"/>
    <x v="77"/>
    <d v="2026-06-22T00:00:00"/>
    <m/>
    <m/>
    <m/>
    <m/>
    <m/>
    <n v="0"/>
    <s v="RQCSA"/>
    <n v="566330"/>
    <n v="6330"/>
    <s v="WVGZZZA27TV126330"/>
    <s v="ROSE JEAN LOUIS"/>
    <s v="T ROC"/>
    <n v="31472.33"/>
    <n v="1633.34"/>
    <n v="33105.67"/>
    <n v="18"/>
    <n v="697.66"/>
    <n v="95"/>
    <m/>
    <n v="602.66"/>
    <n v="2.1073731478625866E-2"/>
    <n v="0"/>
    <n v="-1250"/>
    <m/>
    <m/>
    <n v="7.0000000000000007E-2"/>
    <n v="0.08"/>
    <n v="42.186199999999999"/>
    <m/>
    <n v="42.186199999999999"/>
    <s v=""/>
    <n v="30"/>
    <m/>
    <n v="0"/>
    <n v="1"/>
    <m/>
    <m/>
    <n v="0"/>
    <s v="Valauto Roncq"/>
    <s v="VOLKSWAGEN"/>
    <m/>
    <s v="Valauto Roncq VW"/>
    <n v="697.66"/>
    <n v="2.1073731478625866E-2"/>
    <s v="NON"/>
  </r>
  <r>
    <x v="1"/>
    <s v="C"/>
    <x v="0"/>
    <x v="85"/>
    <d v="2026-05-20T00:00:00"/>
    <m/>
    <m/>
    <m/>
    <m/>
    <m/>
    <m/>
    <s v="RXNTA"/>
    <n v="566336"/>
    <n v="6336"/>
    <s v="WVWZZZAW3TU028554"/>
    <s v="MESSI NJANGUE MARTINE"/>
    <s v="POLO"/>
    <n v="22014"/>
    <n v="720.83"/>
    <n v="22734.83"/>
    <n v="20"/>
    <n v="709.78"/>
    <n v="95"/>
    <m/>
    <n v="614.78"/>
    <n v="3.1219938745968186E-2"/>
    <n v="0"/>
    <n v="-2356.67"/>
    <m/>
    <m/>
    <n v="0.1"/>
    <n v="0.12"/>
    <n v="61.478000000000002"/>
    <m/>
    <n v="61.478000000000002"/>
    <s v="VWB"/>
    <n v="30"/>
    <n v="50"/>
    <n v="1"/>
    <n v="1"/>
    <m/>
    <m/>
    <n v="1"/>
    <s v="Valauto Roncq"/>
    <s v="VOLKSWAGEN"/>
    <m/>
    <s v="Valauto Roubaix"/>
    <n v="709.78"/>
    <n v="3.1219938745968186E-2"/>
    <s v="NON"/>
  </r>
  <r>
    <x v="1"/>
    <s v="C"/>
    <x v="0"/>
    <x v="18"/>
    <d v="2026-06-03T00:00:00"/>
    <m/>
    <m/>
    <m/>
    <m/>
    <m/>
    <n v="0"/>
    <s v="RQGDI"/>
    <n v="566350"/>
    <n v="6350"/>
    <s v="WVWZZZE18TP067900"/>
    <s v="GALBRUN  JESSICA"/>
    <s v="ID 3"/>
    <n v="28533.33"/>
    <n v="2525.0100000000002"/>
    <n v="31058.340000000004"/>
    <n v="20"/>
    <n v="658.88"/>
    <n v="95"/>
    <m/>
    <n v="563.88"/>
    <n v="2.121426966154662E-2"/>
    <n v="0"/>
    <n v="-4166.67"/>
    <m/>
    <m/>
    <n v="0.1"/>
    <n v="0.08"/>
    <n v="56.388000000000005"/>
    <m/>
    <n v="56.388000000000005"/>
    <s v=""/>
    <n v="30"/>
    <m/>
    <n v="0"/>
    <n v="1"/>
    <m/>
    <m/>
    <n v="0"/>
    <s v="Valauto Roncq"/>
    <s v="VOLKSWAGEN"/>
    <m/>
    <s v="Valauto Roncq VW"/>
    <n v="658.88"/>
    <n v="2.121426966154662E-2"/>
    <s v="NON"/>
  </r>
  <r>
    <x v="1"/>
    <s v="C"/>
    <x v="0"/>
    <x v="11"/>
    <d v="2026-06-06T00:00:00"/>
    <m/>
    <m/>
    <m/>
    <m/>
    <m/>
    <n v="0"/>
    <s v="RQLGU"/>
    <n v="566356"/>
    <n v="6356"/>
    <s v="WVWZZZE15TP067403"/>
    <s v="DI LULLO  LEONARDO"/>
    <s v="ID 3"/>
    <n v="28533.33"/>
    <n v="2525.0100000000002"/>
    <n v="31058.340000000004"/>
    <n v="22"/>
    <n v="950.54"/>
    <n v="95"/>
    <m/>
    <n v="855.54"/>
    <n v="3.0604984039713644E-2"/>
    <n v="0"/>
    <n v="-4166.67"/>
    <m/>
    <m/>
    <n v="0.1"/>
    <n v="0.08"/>
    <n v="85.554000000000002"/>
    <m/>
    <n v="85.554000000000002"/>
    <s v=""/>
    <n v="30"/>
    <m/>
    <n v="0"/>
    <n v="1"/>
    <m/>
    <m/>
    <n v="0"/>
    <s v="Valauto Roncq"/>
    <s v="VOLKSWAGEN"/>
    <m/>
    <s v="Valauto Roncq VW"/>
    <n v="950.54"/>
    <n v="3.0604984039713644E-2"/>
    <s v="NON"/>
  </r>
  <r>
    <x v="1"/>
    <s v="C"/>
    <x v="0"/>
    <x v="17"/>
    <d v="2026-05-21T00:00:00"/>
    <m/>
    <m/>
    <m/>
    <m/>
    <m/>
    <n v="0"/>
    <s v="RXNTA"/>
    <n v="566358"/>
    <n v="6358"/>
    <s v="WVGZZZC16VY001437"/>
    <s v="LORTHIOIR ERIC ET CATHERINE"/>
    <s v="T CROSS"/>
    <n v="23872.33"/>
    <n v="1025"/>
    <n v="24897.33"/>
    <n v="3"/>
    <n v="937.8"/>
    <n v="95"/>
    <m/>
    <n v="842.8"/>
    <n v="3.7666689560687826E-2"/>
    <n v="0"/>
    <n v="-3349.99"/>
    <m/>
    <m/>
    <n v="0.1"/>
    <n v="0.12"/>
    <n v="84.28"/>
    <m/>
    <n v="84.28"/>
    <s v="VWB"/>
    <n v="30"/>
    <m/>
    <n v="0"/>
    <n v="1"/>
    <m/>
    <m/>
    <n v="0"/>
    <s v="Valauto Roncq"/>
    <s v="VOLKSWAGEN"/>
    <m/>
    <s v="Valauto Roubaix"/>
    <n v="937.8"/>
    <n v="3.7666689560687826E-2"/>
    <s v="NON"/>
  </r>
  <r>
    <x v="1"/>
    <s v="C"/>
    <x v="0"/>
    <x v="72"/>
    <d v="2026-06-25T00:00:00"/>
    <m/>
    <m/>
    <m/>
    <m/>
    <m/>
    <n v="0"/>
    <s v="RXNTA"/>
    <n v="566499"/>
    <n v="6499"/>
    <s v="WVGZZZA21TV129353"/>
    <s v="CHAKAL  FAZIA"/>
    <s v="T ROC"/>
    <n v="27305.67"/>
    <n v="833.34"/>
    <n v="28139.01"/>
    <n v="7"/>
    <n v="616.1"/>
    <n v="95"/>
    <m/>
    <n v="521.1"/>
    <n v="2.1894871212597745E-2"/>
    <n v="0"/>
    <n v="0"/>
    <m/>
    <m/>
    <n v="0.1"/>
    <n v="0.08"/>
    <n v="52.110000000000007"/>
    <m/>
    <n v="52.110000000000007"/>
    <s v="VWB"/>
    <n v="0"/>
    <m/>
    <n v="0"/>
    <n v="1"/>
    <m/>
    <m/>
    <n v="0"/>
    <s v="Valauto Roncq"/>
    <s v="VOLKSWAGEN"/>
    <m/>
    <s v="Valauto Roubaix"/>
    <n v="616.1"/>
    <n v="2.1894871212597745E-2"/>
    <s v="NON"/>
  </r>
  <r>
    <x v="1"/>
    <s v="C"/>
    <x v="2"/>
    <x v="87"/>
    <d v="2026-01-26T00:00:00"/>
    <m/>
    <m/>
    <m/>
    <m/>
    <m/>
    <n v="0"/>
    <s v="RQTHC"/>
    <n v="571157"/>
    <n v="1157"/>
    <s v="TMBJR8NX5SY150429"/>
    <s v="DEFILEASE"/>
    <s v="OCTAVIA"/>
    <n v="35491.67"/>
    <n v="4441.67"/>
    <n v="39933.339999999997"/>
    <n v="220"/>
    <n v="-305.69"/>
    <n v="35"/>
    <m/>
    <n v="-340.69"/>
    <n v="-7.655007069280957E-3"/>
    <n v="1550.35"/>
    <n v="0"/>
    <m/>
    <s v="marge négative  //  Forfait"/>
    <m/>
    <n v="0.13"/>
    <n v="0"/>
    <n v="200"/>
    <n v="200"/>
    <s v=""/>
    <m/>
    <m/>
    <n v="0"/>
    <n v="1"/>
    <m/>
    <m/>
    <n v="0"/>
    <s v="Valauto Roncq"/>
    <s v="SKODA"/>
    <m/>
    <s v="Valauto Roncq Skoda"/>
    <n v="-305.69"/>
    <n v="-7.655007069280957E-3"/>
    <s v="OUI"/>
  </r>
  <r>
    <x v="1"/>
    <s v="C"/>
    <x v="0"/>
    <x v="100"/>
    <d v="2026-01-28T00:00:00"/>
    <m/>
    <m/>
    <m/>
    <m/>
    <m/>
    <m/>
    <s v="RQLGU"/>
    <n v="575102"/>
    <n v="5102"/>
    <s v="WVGZZZA21TV016373"/>
    <s v="SAMAIN DOMINIQUE"/>
    <s v="T ROC"/>
    <n v="27305.67"/>
    <n v="1891.67"/>
    <n v="29197.339999999997"/>
    <n v="33"/>
    <n v="795.37"/>
    <n v="95"/>
    <m/>
    <n v="700.37"/>
    <n v="2.7241180189702216E-2"/>
    <n v="0"/>
    <n v="-500"/>
    <m/>
    <m/>
    <n v="0.1"/>
    <n v="0.1"/>
    <n v="70.037000000000006"/>
    <m/>
    <n v="70.037000000000006"/>
    <s v="VWB"/>
    <n v="30"/>
    <m/>
    <n v="0"/>
    <n v="1"/>
    <m/>
    <m/>
    <n v="0"/>
    <s v="Valauto Roncq"/>
    <s v="VOLKSWAGEN"/>
    <m/>
    <s v="Valauto Roncq VW"/>
    <n v="795.37"/>
    <n v="2.7241180189702216E-2"/>
    <s v="NON"/>
  </r>
  <r>
    <x v="1"/>
    <s v="C"/>
    <x v="0"/>
    <x v="17"/>
    <d v="2026-05-22T00:00:00"/>
    <m/>
    <m/>
    <m/>
    <s v="x"/>
    <s v="X"/>
    <m/>
    <s v="RQHWI"/>
    <n v="575106"/>
    <n v="5106"/>
    <s v="WVGZZZA25TV021639"/>
    <s v="LECOUSTRE JEAN CHRISTOPHE"/>
    <s v="T ROC"/>
    <n v="34805.67"/>
    <n v="3091.67"/>
    <n v="37897.339999999997"/>
    <n v="120"/>
    <n v="1288.4100000000001"/>
    <n v="95"/>
    <m/>
    <n v="1193.4100000000001"/>
    <n v="3.399737290268922E-2"/>
    <n v="-2652.81"/>
    <n v="0"/>
    <m/>
    <m/>
    <n v="0.12"/>
    <n v="0.1"/>
    <n v="143.20920000000001"/>
    <m/>
    <n v="143.20920000000001"/>
    <s v="VWB"/>
    <n v="30"/>
    <m/>
    <n v="0"/>
    <n v="1"/>
    <m/>
    <m/>
    <n v="0"/>
    <s v="Valauto Roncq"/>
    <s v="VOLKSWAGEN"/>
    <m/>
    <s v="Valauto Roncq VW"/>
    <n v="1288.4100000000001"/>
    <n v="3.399737290268922E-2"/>
    <s v="NON"/>
  </r>
  <r>
    <x v="1"/>
    <s v="C"/>
    <x v="0"/>
    <x v="9"/>
    <d v="2026-04-17T00:00:00"/>
    <m/>
    <m/>
    <m/>
    <m/>
    <m/>
    <m/>
    <s v="RQCCL"/>
    <n v="575226"/>
    <n v="5226"/>
    <s v="WVWZZZE11TP053000"/>
    <s v="VASSAUX NATHALIE"/>
    <s v="ID 3"/>
    <n v="28533.33"/>
    <n v="1858.34"/>
    <n v="30391.670000000002"/>
    <n v="37"/>
    <n v="970.96"/>
    <n v="95"/>
    <m/>
    <n v="875.96"/>
    <n v="3.1948227919031763E-2"/>
    <n v="0"/>
    <n v="-3333.33"/>
    <m/>
    <m/>
    <n v="7.0000000000000007E-2"/>
    <n v="7.0000000000000007E-2"/>
    <n v="61.317200000000007"/>
    <m/>
    <n v="61.317200000000007"/>
    <s v="VWB"/>
    <n v="30"/>
    <n v="50"/>
    <n v="1"/>
    <n v="1"/>
    <m/>
    <m/>
    <n v="1"/>
    <s v="Valauto Roncq"/>
    <s v="VOLKSWAGEN"/>
    <m/>
    <s v="Valauto Roncq VW"/>
    <n v="970.96"/>
    <n v="3.1948227919031763E-2"/>
    <s v="NON"/>
  </r>
  <r>
    <x v="1"/>
    <s v="C"/>
    <x v="0"/>
    <x v="119"/>
    <d v="2026-06-16T00:00:00"/>
    <m/>
    <m/>
    <m/>
    <m/>
    <m/>
    <n v="0"/>
    <s v="RQCCL"/>
    <n v="575289"/>
    <n v="5289"/>
    <s v="WVGZZZC11TY083364"/>
    <s v="CAZAU  LAURE"/>
    <s v="T CROSS"/>
    <n v="22622.33"/>
    <n v="1025"/>
    <n v="23647.33"/>
    <n v="82"/>
    <n v="1433.64"/>
    <n v="95.01"/>
    <m/>
    <n v="1338.63"/>
    <n v="6.0625871927190086E-2"/>
    <n v="0"/>
    <n v="-3349.99"/>
    <m/>
    <m/>
    <n v="0.12"/>
    <n v="0.12"/>
    <n v="160.63560000000001"/>
    <m/>
    <n v="160.63560000000001"/>
    <s v="VWB"/>
    <n v="30"/>
    <m/>
    <n v="0"/>
    <n v="1"/>
    <m/>
    <m/>
    <n v="0"/>
    <s v="Valauto Roncq"/>
    <s v="VOLKSWAGEN"/>
    <m/>
    <s v="Valauto Roncq VW"/>
    <n v="1433.64"/>
    <n v="6.0625871927190086E-2"/>
    <s v="NON"/>
  </r>
  <r>
    <x v="1"/>
    <s v="C"/>
    <x v="0"/>
    <x v="0"/>
    <d v="2026-01-20T00:00:00"/>
    <m/>
    <m/>
    <m/>
    <m/>
    <m/>
    <n v="0"/>
    <s v="RQLGU"/>
    <n v="575299"/>
    <n v="5299"/>
    <s v="WVGZZZE28TE023508"/>
    <s v="ORTOLANO  KEVIN"/>
    <s v="ID 4"/>
    <n v="33863.33"/>
    <n v="1025"/>
    <n v="34888.33"/>
    <n v="7"/>
    <n v="1603.85"/>
    <n v="95"/>
    <m/>
    <n v="1508.85"/>
    <n v="4.5970959343711773E-2"/>
    <n v="0"/>
    <n v="-5566.67"/>
    <m/>
    <m/>
    <n v="7.0000000000000007E-2"/>
    <n v="0.1"/>
    <n v="105.6195"/>
    <m/>
    <n v="105.6195"/>
    <s v="VWB"/>
    <m/>
    <m/>
    <n v="0"/>
    <n v="1"/>
    <m/>
    <m/>
    <n v="0"/>
    <s v="Valauto Roncq"/>
    <s v="VOLKSWAGEN"/>
    <m/>
    <s v="Valauto Roncq VW"/>
    <n v="1603.85"/>
    <n v="4.5970959343711773E-2"/>
    <s v="NON"/>
  </r>
  <r>
    <x v="1"/>
    <s v="NP"/>
    <x v="0"/>
    <x v="109"/>
    <d v="2026-04-13T00:00:00"/>
    <m/>
    <m/>
    <m/>
    <s v="x"/>
    <m/>
    <n v="-308.97000000000003"/>
    <s v="RQCCL"/>
    <n v="576320"/>
    <n v="6320"/>
    <s v="WVGZZZA26TV058926"/>
    <s v="VANDENBOSSCHE HUBERT"/>
    <s v="T ROC"/>
    <n v="34805.67"/>
    <n v="1875"/>
    <n v="36680.67"/>
    <n v="0"/>
    <n v="1386.38"/>
    <n v="95"/>
    <m/>
    <n v="1291.3800000000001"/>
    <n v="3.7795929027468693E-2"/>
    <n v="0"/>
    <n v="-1250"/>
    <m/>
    <s v="solde client "/>
    <n v="0.1"/>
    <n v="0.1"/>
    <n v="129.13800000000001"/>
    <m/>
    <n v="129.13800000000001"/>
    <s v=""/>
    <n v="30"/>
    <n v="50"/>
    <n v="1"/>
    <n v="1"/>
    <m/>
    <m/>
    <n v="1"/>
    <s v="Valauto Roncq"/>
    <s v="VOLKSWAGEN"/>
    <m/>
    <s v="Valauto Roncq VW"/>
    <n v="1386.38"/>
    <n v="3.7795929027468693E-2"/>
    <s v="NON"/>
  </r>
  <r>
    <x v="1"/>
    <s v="C"/>
    <x v="0"/>
    <x v="117"/>
    <d v="2026-04-15T00:00:00"/>
    <m/>
    <m/>
    <m/>
    <m/>
    <m/>
    <n v="0"/>
    <s v="RQEBA"/>
    <n v="576324"/>
    <n v="6324"/>
    <s v="WVGZZZA27TV054724"/>
    <s v="DEPOERS JEAN-LOUIS"/>
    <s v="T ROC"/>
    <n v="31472.33"/>
    <n v="1058.33"/>
    <n v="32530.660000000003"/>
    <n v="33"/>
    <n v="1898.87"/>
    <n v="95.01"/>
    <m/>
    <n v="1803.86"/>
    <n v="5.8371702264878721E-2"/>
    <n v="0"/>
    <n v="-1250"/>
    <m/>
    <m/>
    <n v="0.1"/>
    <n v="0.13"/>
    <n v="180.386"/>
    <m/>
    <n v="180.386"/>
    <s v="VWB"/>
    <n v="30"/>
    <n v="50"/>
    <n v="1"/>
    <n v="1"/>
    <m/>
    <m/>
    <n v="1"/>
    <s v="Valauto Roncq"/>
    <s v="VOLKSWAGEN"/>
    <m/>
    <s v="Valauto Roncq VW"/>
    <n v="1898.87"/>
    <n v="5.8371702264878721E-2"/>
    <s v="NON"/>
  </r>
  <r>
    <x v="1"/>
    <s v="C"/>
    <x v="0"/>
    <x v="48"/>
    <d v="2026-05-19T00:00:00"/>
    <m/>
    <m/>
    <m/>
    <m/>
    <m/>
    <n v="0"/>
    <s v="RQLGU"/>
    <n v="576352"/>
    <n v="6352"/>
    <s v="WVWZZZAW3TU064292"/>
    <s v="PERROUD PHILIBERT"/>
    <s v="POLO"/>
    <n v="20605.669999999998"/>
    <n v="508.33"/>
    <n v="21114"/>
    <n v="26"/>
    <n v="637.98"/>
    <n v="95"/>
    <m/>
    <n v="542.98"/>
    <n v="3.0215970446149477E-2"/>
    <n v="0"/>
    <n v="-2356.67"/>
    <m/>
    <m/>
    <n v="0.1"/>
    <n v="0.12"/>
    <n v="54.298000000000002"/>
    <m/>
    <n v="54.298000000000002"/>
    <s v="VWB"/>
    <n v="30"/>
    <m/>
    <n v="0"/>
    <n v="1"/>
    <m/>
    <m/>
    <n v="0"/>
    <s v="Valauto Roncq"/>
    <s v="VOLKSWAGEN"/>
    <m/>
    <s v="Valauto Roncq VW"/>
    <n v="637.98"/>
    <n v="3.0215970446149477E-2"/>
    <s v="NON"/>
  </r>
  <r>
    <x v="1"/>
    <s v="C"/>
    <x v="0"/>
    <x v="119"/>
    <d v="2026-06-15T00:00:00"/>
    <m/>
    <m/>
    <m/>
    <m/>
    <m/>
    <n v="0"/>
    <s v="RQCCL"/>
    <n v="576405"/>
    <n v="6405"/>
    <s v="WVGZZZA24TV047729"/>
    <s v="SYNERGIE NETTOYAGE"/>
    <s v="T ROC"/>
    <n v="31472.33"/>
    <n v="1883.34"/>
    <n v="33355.67"/>
    <n v="66"/>
    <n v="1429.2"/>
    <n v="94.98"/>
    <m/>
    <n v="1334.22"/>
    <n v="4.2847288032289564E-2"/>
    <n v="0"/>
    <n v="-4036.03"/>
    <m/>
    <m/>
    <n v="0.12"/>
    <n v="0.12"/>
    <n v="160.10640000000001"/>
    <m/>
    <n v="160.10640000000001"/>
    <s v="VWB"/>
    <n v="0"/>
    <m/>
    <n v="0"/>
    <n v="1"/>
    <m/>
    <m/>
    <n v="0"/>
    <s v="Valauto Roncq"/>
    <s v="VOLKSWAGEN"/>
    <m/>
    <s v="Valauto Roncq VW"/>
    <n v="1429.2"/>
    <n v="4.2847288032289564E-2"/>
    <s v="NON"/>
  </r>
  <r>
    <x v="1"/>
    <s v="C"/>
    <x v="0"/>
    <x v="41"/>
    <d v="2026-01-20T00:00:00"/>
    <m/>
    <m/>
    <m/>
    <m/>
    <m/>
    <n v="0"/>
    <s v="RQHWI"/>
    <n v="585107"/>
    <n v="5107"/>
    <s v="WVGZZZA26TV020659"/>
    <s v="GAUCHEZ HUGUES AMAURY"/>
    <s v="T ROC"/>
    <n v="31472.33"/>
    <n v="1558.33"/>
    <n v="33030.660000000003"/>
    <n v="28"/>
    <n v="689.56"/>
    <n v="95"/>
    <m/>
    <n v="594.55999999999995"/>
    <n v="2.0876361538037687E-2"/>
    <n v="0"/>
    <n v="0"/>
    <m/>
    <m/>
    <n v="0.1"/>
    <n v="0.1"/>
    <n v="59.455999999999996"/>
    <m/>
    <n v="59.455999999999996"/>
    <s v="VWB"/>
    <n v="0"/>
    <m/>
    <n v="0"/>
    <n v="1"/>
    <m/>
    <m/>
    <n v="0"/>
    <s v="Valauto Roncq"/>
    <s v="VOLKSWAGEN"/>
    <m/>
    <s v="Valauto Roncq VW"/>
    <n v="689.56"/>
    <n v="2.0876361538037687E-2"/>
    <s v="NON"/>
  </r>
  <r>
    <x v="1"/>
    <s v="C"/>
    <x v="0"/>
    <x v="87"/>
    <d v="2026-01-30T00:00:00"/>
    <m/>
    <m/>
    <m/>
    <m/>
    <m/>
    <m/>
    <s v="RQHWI"/>
    <n v="585238"/>
    <n v="5238"/>
    <s v="WVGZZZA17TV081459"/>
    <s v="CREPY KEVIN"/>
    <s v="T ROC"/>
    <n v="26247.33"/>
    <n v="850"/>
    <n v="27097.33"/>
    <n v="32"/>
    <n v="640"/>
    <n v="95"/>
    <n v="-80"/>
    <n v="465"/>
    <n v="2.066624276266333E-2"/>
    <n v="0"/>
    <n v="-3966.67"/>
    <m/>
    <m/>
    <n v="0.13"/>
    <n v="0.13"/>
    <n v="60.45"/>
    <m/>
    <n v="60.45"/>
    <s v="VWB"/>
    <n v="30"/>
    <n v="50"/>
    <n v="1"/>
    <n v="1"/>
    <m/>
    <m/>
    <n v="1"/>
    <s v="Valauto Roncq"/>
    <s v="VOLKSWAGEN"/>
    <m/>
    <s v="Valauto Roncq VW"/>
    <n v="640"/>
    <n v="2.3618563157329523E-2"/>
    <s v="NON"/>
  </r>
  <r>
    <x v="1"/>
    <s v="C"/>
    <x v="0"/>
    <x v="22"/>
    <d v="2026-06-04T00:00:00"/>
    <m/>
    <m/>
    <m/>
    <m/>
    <m/>
    <n v="0"/>
    <s v="RQLGU"/>
    <n v="585287"/>
    <n v="5287"/>
    <s v="WVGZZZC16TY083277"/>
    <s v="BENOUADEN  ABDESLEM"/>
    <s v="T CROSS"/>
    <n v="22622.33"/>
    <n v="1025"/>
    <n v="23647.33"/>
    <n v="70"/>
    <n v="865.51"/>
    <n v="95.01"/>
    <m/>
    <n v="770.5"/>
    <n v="3.660074942921674E-2"/>
    <n v="0"/>
    <n v="-3549.99"/>
    <m/>
    <m/>
    <n v="0.12"/>
    <n v="0.12"/>
    <n v="92.46"/>
    <m/>
    <n v="92.46"/>
    <s v="VWB"/>
    <n v="30"/>
    <m/>
    <n v="0"/>
    <n v="1"/>
    <m/>
    <m/>
    <n v="0"/>
    <s v="Valauto Roncq"/>
    <s v="VOLKSWAGEN"/>
    <m/>
    <s v="Valauto Roncq VW"/>
    <n v="865.51"/>
    <n v="3.660074942921674E-2"/>
    <s v="NON"/>
  </r>
  <r>
    <x v="1"/>
    <s v="C"/>
    <x v="0"/>
    <x v="46"/>
    <d v="2026-05-02T00:00:00"/>
    <m/>
    <m/>
    <m/>
    <m/>
    <m/>
    <n v="0"/>
    <s v="RQGDI"/>
    <n v="585531"/>
    <n v="5531"/>
    <s v="WVWZZZAW2TU028299"/>
    <s v="MERIOT PEGGY"/>
    <s v="POLO"/>
    <n v="20605.669999999998"/>
    <n v="550"/>
    <n v="21155.67"/>
    <n v="70"/>
    <n v="207.57"/>
    <n v="95"/>
    <m/>
    <n v="112.57"/>
    <n v="9.8115540656476489E-3"/>
    <n v="-1083.33"/>
    <n v="-1273.3399999999999"/>
    <m/>
    <m/>
    <n v="0.12"/>
    <n v="0.12"/>
    <n v="13.508399999999998"/>
    <m/>
    <n v="13.508399999999998"/>
    <s v="VWB"/>
    <n v="30"/>
    <m/>
    <n v="0"/>
    <n v="1"/>
    <m/>
    <m/>
    <n v="0"/>
    <s v="Valauto Roncq"/>
    <s v="VOLKSWAGEN"/>
    <m/>
    <s v="Valauto Roncq VW"/>
    <n v="207.57"/>
    <n v="9.8115540656476489E-3"/>
    <s v="NON"/>
  </r>
  <r>
    <x v="1"/>
    <s v="C"/>
    <x v="6"/>
    <x v="21"/>
    <d v="2026-04-04T00:00:00"/>
    <m/>
    <m/>
    <m/>
    <m/>
    <m/>
    <n v="0"/>
    <s v="RQNBA"/>
    <n v="591184"/>
    <n v="1184"/>
    <s v="VSSZZZKL5RR099902"/>
    <s v="BUY GUILLAUME"/>
    <s v="LEON"/>
    <n v="38112.67"/>
    <n v="541.66999999999996"/>
    <n v="38654.339999999997"/>
    <n v="652"/>
    <n v="-2414.2199999999998"/>
    <n v="21.99"/>
    <m/>
    <n v="-2436.2099999999996"/>
    <n v="-6.2456634882396132E-2"/>
    <n v="-5798.15"/>
    <n v="0"/>
    <m/>
    <s v="marge négative  //  Forfait"/>
    <m/>
    <n v="0.13"/>
    <n v="0"/>
    <n v="200"/>
    <n v="200"/>
    <s v=""/>
    <n v="0"/>
    <m/>
    <n v="0"/>
    <n v="1"/>
    <m/>
    <m/>
    <n v="0"/>
    <s v="Valauto Roncq"/>
    <s v="SEAT"/>
    <m/>
    <s v="Valauto Roncq SEAT"/>
    <n v="-2414.2199999999998"/>
    <n v="-6.2456634882396132E-2"/>
    <s v="OUI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35">
  <r>
    <x v="0"/>
    <x v="0"/>
    <x v="0"/>
    <x v="0"/>
    <x v="0"/>
    <m/>
    <m/>
    <m/>
    <m/>
    <m/>
    <n v="0"/>
    <x v="0"/>
    <n v="89"/>
    <x v="0"/>
    <s v="WVGZZZE2XRP505667"/>
    <x v="0"/>
    <x v="0"/>
    <n v="41363.33"/>
    <n v="1433.33"/>
    <n v="42796.66"/>
    <n v="353"/>
    <x v="0"/>
    <n v="95"/>
    <m/>
    <n v="-4335.68"/>
    <n v="-9.9089041060680907E-2"/>
    <n v="-2995.77"/>
    <n v="0"/>
    <m/>
    <s v="marge négative  //  1/2 cmm //  Prise d'ordre le 08/01 et livraison le 22/01/2026"/>
    <m/>
    <n v="0.13"/>
    <n v="0"/>
    <n v="200"/>
    <n v="200"/>
    <s v=""/>
    <m/>
    <m/>
    <n v="0"/>
    <n v="1"/>
    <m/>
    <m/>
    <n v="0"/>
    <s v="Val de Lys Automobiles"/>
    <x v="0"/>
    <m/>
    <x v="0"/>
    <n v="-4240.68"/>
    <n v="-9.9089041060680907E-2"/>
    <x v="0"/>
    <n v="200"/>
  </r>
  <r>
    <x v="0"/>
    <x v="0"/>
    <x v="0"/>
    <x v="1"/>
    <x v="1"/>
    <m/>
    <m/>
    <m/>
    <s v="x"/>
    <s v="X"/>
    <n v="-150"/>
    <x v="1"/>
    <n v="94"/>
    <x v="1"/>
    <s v="WVGZZZCS8SY037022"/>
    <x v="1"/>
    <x v="1"/>
    <n v="24822.33"/>
    <n v="-145.84"/>
    <n v="24676.49"/>
    <n v="123"/>
    <x v="1"/>
    <n v="95"/>
    <m/>
    <n v="285.41000000000003"/>
    <n v="1.5415887753890445E-2"/>
    <n v="-2641.12"/>
    <n v="0"/>
    <m/>
    <s v="ok vn payé / solde client acpte 2025 non déduit ni rbt"/>
    <n v="0.13"/>
    <n v="0.13"/>
    <n v="37.103300000000004"/>
    <m/>
    <n v="37.103300000000004"/>
    <s v="VWB"/>
    <n v="30"/>
    <n v="50"/>
    <n v="1"/>
    <n v="1"/>
    <m/>
    <m/>
    <n v="1"/>
    <s v="Val de Lys Automobiles"/>
    <x v="0"/>
    <m/>
    <x v="1"/>
    <n v="380.41"/>
    <n v="1.5415887753890445E-2"/>
    <x v="1"/>
    <n v="117.1033"/>
  </r>
  <r>
    <x v="0"/>
    <x v="0"/>
    <x v="0"/>
    <x v="2"/>
    <x v="2"/>
    <m/>
    <m/>
    <m/>
    <m/>
    <m/>
    <m/>
    <x v="2"/>
    <n v="97"/>
    <x v="2"/>
    <s v="WVGZZZA15SK002127"/>
    <x v="2"/>
    <x v="2"/>
    <n v="42230.67"/>
    <n v="1083.33"/>
    <n v="43314"/>
    <n v="171"/>
    <x v="2"/>
    <n v="95"/>
    <m/>
    <n v="389.39"/>
    <n v="1.1183220205938033E-2"/>
    <n v="-5764.54"/>
    <n v="0"/>
    <m/>
    <s v="0 comm demandée  //  Forfait"/>
    <m/>
    <n v="0.12"/>
    <n v="0"/>
    <n v="200"/>
    <n v="200"/>
    <s v=""/>
    <n v="30"/>
    <m/>
    <n v="0"/>
    <n v="1"/>
    <m/>
    <m/>
    <n v="0"/>
    <s v="Val de Lys Automobiles"/>
    <x v="0"/>
    <m/>
    <x v="1"/>
    <n v="484.39"/>
    <n v="1.1183220205938033E-2"/>
    <x v="1"/>
    <n v="230"/>
  </r>
  <r>
    <x v="0"/>
    <x v="0"/>
    <x v="0"/>
    <x v="3"/>
    <x v="3"/>
    <m/>
    <m/>
    <m/>
    <m/>
    <m/>
    <m/>
    <x v="3"/>
    <n v="98"/>
    <x v="3"/>
    <s v="WVGZZZE21TE048962"/>
    <x v="3"/>
    <x v="3"/>
    <n v="37605"/>
    <n v="1433.33"/>
    <n v="39038.33"/>
    <n v="63"/>
    <x v="3"/>
    <n v="95"/>
    <m/>
    <n v="780.76"/>
    <n v="2.2433336671932431E-2"/>
    <n v="0"/>
    <n v="0"/>
    <m/>
    <m/>
    <n v="0.1"/>
    <n v="0.12"/>
    <n v="78.076000000000008"/>
    <m/>
    <n v="78.076000000000008"/>
    <s v="VWB"/>
    <m/>
    <m/>
    <n v="0"/>
    <n v="1"/>
    <m/>
    <m/>
    <n v="0"/>
    <s v="Val de Lys Automobiles"/>
    <x v="0"/>
    <m/>
    <x v="1"/>
    <n v="875.76"/>
    <n v="2.2433336671932431E-2"/>
    <x v="1"/>
    <n v="78.076000000000008"/>
  </r>
  <r>
    <x v="1"/>
    <x v="0"/>
    <x v="1"/>
    <x v="4"/>
    <x v="4"/>
    <m/>
    <m/>
    <m/>
    <m/>
    <m/>
    <n v="0"/>
    <x v="4"/>
    <n v="572"/>
    <x v="0"/>
    <s v="VSSZZZK1ZNP023607"/>
    <x v="4"/>
    <x v="4"/>
    <n v="28388.74"/>
    <n v="0"/>
    <n v="28388.74"/>
    <n v="1258"/>
    <x v="4"/>
    <n v="0"/>
    <m/>
    <n v="-2998.39"/>
    <n v="-0.10561898837355936"/>
    <n v="0"/>
    <n v="0"/>
    <m/>
    <s v="marge négative  //  manque signatures "/>
    <m/>
    <n v="0.1"/>
    <n v="0"/>
    <n v="150"/>
    <n v="150"/>
    <s v=""/>
    <n v="0"/>
    <n v="50"/>
    <n v="1"/>
    <n v="1"/>
    <m/>
    <m/>
    <n v="1"/>
    <s v="Valauto Roncq"/>
    <x v="1"/>
    <m/>
    <x v="2"/>
    <n v="-2998.39"/>
    <n v="-0.10561898837355936"/>
    <x v="0"/>
    <n v="200"/>
  </r>
  <r>
    <x v="1"/>
    <x v="0"/>
    <x v="0"/>
    <x v="5"/>
    <x v="5"/>
    <m/>
    <m/>
    <m/>
    <m/>
    <m/>
    <n v="0"/>
    <x v="5"/>
    <n v="594"/>
    <x v="4"/>
    <s v="WVGZZZE20RP506374"/>
    <x v="5"/>
    <x v="0"/>
    <n v="41363.33"/>
    <n v="1433.33"/>
    <n v="42796.66"/>
    <n v="413"/>
    <x v="5"/>
    <n v="95"/>
    <m/>
    <n v="-6999.53"/>
    <n v="-0.16133338442766326"/>
    <n v="-2995.77"/>
    <n v="0"/>
    <m/>
    <s v="marge négative //  challenge  //  VN vendu 38493,76€ au lieu de 38990€"/>
    <m/>
    <n v="0.13"/>
    <n v="0"/>
    <n v="200"/>
    <n v="200"/>
    <s v="VWB"/>
    <m/>
    <n v="50"/>
    <n v="1"/>
    <n v="1"/>
    <m/>
    <m/>
    <n v="1"/>
    <s v="Valauto Roncq"/>
    <x v="0"/>
    <m/>
    <x v="0"/>
    <n v="-6904.53"/>
    <n v="-0.16133338442766326"/>
    <x v="0"/>
    <n v="250"/>
  </r>
  <r>
    <x v="1"/>
    <x v="0"/>
    <x v="2"/>
    <x v="6"/>
    <x v="6"/>
    <m/>
    <m/>
    <m/>
    <m/>
    <m/>
    <n v="0"/>
    <x v="6"/>
    <n v="609"/>
    <x v="5"/>
    <s v="TMBJB7PSXST106889"/>
    <x v="6"/>
    <x v="5"/>
    <n v="40833.33"/>
    <n v="2775"/>
    <n v="43608.33"/>
    <n v="146"/>
    <x v="6"/>
    <n v="35.01"/>
    <m/>
    <n v="1154.22"/>
    <n v="2.7270707224972844E-2"/>
    <n v="-4712"/>
    <n v="0"/>
    <m/>
    <m/>
    <n v="0.13"/>
    <n v="0.13"/>
    <n v="150.04860000000002"/>
    <m/>
    <n v="150.04860000000002"/>
    <s v=""/>
    <m/>
    <m/>
    <n v="0"/>
    <n v="1"/>
    <m/>
    <m/>
    <n v="0"/>
    <s v="Valauto Roncq"/>
    <x v="2"/>
    <m/>
    <x v="3"/>
    <n v="1189.23"/>
    <n v="2.7270707224972844E-2"/>
    <x v="1"/>
    <n v="150.04860000000002"/>
  </r>
  <r>
    <x v="1"/>
    <x v="1"/>
    <x v="0"/>
    <x v="7"/>
    <x v="7"/>
    <m/>
    <m/>
    <m/>
    <s v="x"/>
    <m/>
    <n v="24432.880000000001"/>
    <x v="7"/>
    <n v="612"/>
    <x v="0"/>
    <s v="WVGZZZCS9TY011112"/>
    <x v="7"/>
    <x v="1"/>
    <n v="27264"/>
    <n v="922.83"/>
    <n v="28186.83"/>
    <n v="118"/>
    <x v="7"/>
    <n v="95"/>
    <m/>
    <n v="869.11"/>
    <n v="3.4204271995112612E-2"/>
    <n v="-2921.79"/>
    <n v="0"/>
    <m/>
    <s v="solde client mq financement"/>
    <n v="0.13"/>
    <n v="0.13"/>
    <n v="112.9843"/>
    <m/>
    <n v="112.9843"/>
    <s v=""/>
    <n v="30"/>
    <n v="50"/>
    <n v="1"/>
    <n v="1"/>
    <m/>
    <m/>
    <n v="1"/>
    <s v="Valauto Roncq"/>
    <x v="0"/>
    <m/>
    <x v="4"/>
    <n v="964.11"/>
    <n v="3.4204271995112612E-2"/>
    <x v="1"/>
    <n v="192.98430000000002"/>
  </r>
  <r>
    <x v="1"/>
    <x v="0"/>
    <x v="0"/>
    <x v="8"/>
    <x v="8"/>
    <m/>
    <m/>
    <m/>
    <m/>
    <m/>
    <n v="0"/>
    <x v="8"/>
    <n v="615"/>
    <x v="6"/>
    <s v="WVGZZZCT4TW424074"/>
    <x v="8"/>
    <x v="6"/>
    <n v="48155"/>
    <n v="5220.84"/>
    <n v="53375.839999999997"/>
    <n v="57"/>
    <x v="8"/>
    <n v="95"/>
    <m/>
    <n v="930.17000000000007"/>
    <n v="1.9206629816036623E-2"/>
    <n v="-4803.83"/>
    <n v="-2000"/>
    <m/>
    <m/>
    <n v="0.13"/>
    <n v="0.13"/>
    <n v="120.92210000000001"/>
    <m/>
    <n v="120.92210000000001"/>
    <s v=""/>
    <n v="30"/>
    <m/>
    <n v="0"/>
    <n v="1"/>
    <m/>
    <m/>
    <n v="0"/>
    <s v="Valauto Roncq"/>
    <x v="0"/>
    <m/>
    <x v="5"/>
    <n v="1025.17"/>
    <n v="1.9206629816036623E-2"/>
    <x v="1"/>
    <n v="150.9221"/>
  </r>
  <r>
    <x v="1"/>
    <x v="0"/>
    <x v="0"/>
    <x v="9"/>
    <x v="9"/>
    <m/>
    <m/>
    <m/>
    <m/>
    <m/>
    <m/>
    <x v="8"/>
    <n v="616"/>
    <x v="0"/>
    <s v="WVGZZZCT5TW519887"/>
    <x v="9"/>
    <x v="6"/>
    <n v="44655"/>
    <n v="8791.67"/>
    <n v="53446.67"/>
    <n v="73"/>
    <x v="9"/>
    <n v="95"/>
    <m/>
    <n v="1287.28"/>
    <n v="2.586278995492142E-2"/>
    <n v="-5810.2"/>
    <n v="0"/>
    <m/>
    <m/>
    <n v="0.13"/>
    <n v="0.13"/>
    <n v="167.34639999999999"/>
    <m/>
    <n v="167.34639999999999"/>
    <s v=""/>
    <n v="30"/>
    <m/>
    <n v="0"/>
    <n v="1"/>
    <m/>
    <m/>
    <n v="0"/>
    <s v="Valauto Roncq"/>
    <x v="0"/>
    <m/>
    <x v="5"/>
    <n v="1382.28"/>
    <n v="2.586278995492142E-2"/>
    <x v="1"/>
    <n v="197.34639999999999"/>
  </r>
  <r>
    <x v="1"/>
    <x v="0"/>
    <x v="0"/>
    <x v="10"/>
    <x v="10"/>
    <m/>
    <m/>
    <m/>
    <m/>
    <m/>
    <n v="0"/>
    <x v="8"/>
    <n v="619"/>
    <x v="7"/>
    <s v="WVGZZZC17TY067136"/>
    <x v="10"/>
    <x v="7"/>
    <n v="28389"/>
    <n v="-1516.67"/>
    <n v="26872.33"/>
    <n v="46"/>
    <x v="10"/>
    <n v="95"/>
    <m/>
    <n v="981.06"/>
    <n v="4.0043420127692679E-2"/>
    <n v="0"/>
    <n v="-3349.99"/>
    <m/>
    <m/>
    <n v="0.1"/>
    <n v="0.1"/>
    <n v="98.105999999999995"/>
    <m/>
    <n v="98.105999999999995"/>
    <s v=""/>
    <n v="30"/>
    <m/>
    <n v="0"/>
    <n v="1"/>
    <m/>
    <m/>
    <n v="0"/>
    <s v="Valauto Roncq"/>
    <x v="0"/>
    <m/>
    <x v="5"/>
    <n v="1076.06"/>
    <n v="4.0043420127692679E-2"/>
    <x v="1"/>
    <n v="128.10599999999999"/>
  </r>
  <r>
    <x v="1"/>
    <x v="0"/>
    <x v="0"/>
    <x v="11"/>
    <x v="11"/>
    <m/>
    <m/>
    <m/>
    <m/>
    <m/>
    <n v="0"/>
    <x v="8"/>
    <n v="620"/>
    <x v="0"/>
    <s v="WVGZZZA26TV038191"/>
    <x v="11"/>
    <x v="2"/>
    <n v="24380.67"/>
    <n v="808.33"/>
    <n v="25189"/>
    <n v="62"/>
    <x v="11"/>
    <n v="95"/>
    <m/>
    <n v="562.87"/>
    <n v="2.6117352812735719E-2"/>
    <n v="0"/>
    <n v="-1250"/>
    <m/>
    <m/>
    <n v="0.13"/>
    <n v="0.12"/>
    <n v="73.173100000000005"/>
    <m/>
    <n v="73.173100000000005"/>
    <s v=""/>
    <n v="30"/>
    <m/>
    <n v="0"/>
    <n v="1"/>
    <m/>
    <m/>
    <n v="0"/>
    <s v="Valauto Roncq"/>
    <x v="0"/>
    <m/>
    <x v="5"/>
    <n v="657.87"/>
    <n v="2.6117352812735719E-2"/>
    <x v="1"/>
    <n v="103.17310000000001"/>
  </r>
  <r>
    <x v="1"/>
    <x v="2"/>
    <x v="1"/>
    <x v="12"/>
    <x v="12"/>
    <m/>
    <m/>
    <m/>
    <m/>
    <m/>
    <m/>
    <x v="9"/>
    <n v="621"/>
    <x v="0"/>
    <s v="VSSZZZP4T1068908"/>
    <x v="12"/>
    <x v="8"/>
    <n v="49204.33"/>
    <n v="1612.5"/>
    <n v="50816.83"/>
    <n v="20"/>
    <x v="12"/>
    <n v="22"/>
    <m/>
    <n v="309.87"/>
    <n v="6.5307103965359502E-3"/>
    <n v="0"/>
    <n v="611.66999999999996"/>
    <m/>
    <m/>
    <m/>
    <n v="0"/>
    <n v="0"/>
    <m/>
    <n v="0"/>
    <s v=""/>
    <n v="0"/>
    <n v="0"/>
    <n v="0"/>
    <n v="1"/>
    <m/>
    <m/>
    <n v="0"/>
    <s v="Valauto Roncq"/>
    <x v="1"/>
    <m/>
    <x v="6"/>
    <n v="331.87"/>
    <n v="6.5307103965359502E-3"/>
    <x v="1"/>
    <n v="0"/>
  </r>
  <r>
    <x v="2"/>
    <x v="0"/>
    <x v="3"/>
    <x v="13"/>
    <x v="13"/>
    <m/>
    <m/>
    <m/>
    <m/>
    <m/>
    <n v="0"/>
    <x v="10"/>
    <n v="5059"/>
    <x v="8"/>
    <s v="KMHKR81EFPU180873"/>
    <x v="13"/>
    <x v="9"/>
    <n v="49500.480000000003"/>
    <n v="750"/>
    <n v="50250.48"/>
    <n v="986"/>
    <x v="13"/>
    <n v="-0.01"/>
    <m/>
    <n v="-12931.5"/>
    <n v="-0.25734102440414497"/>
    <n v="-4681.54"/>
    <n v="0"/>
    <m/>
    <s v="marge négative  //  Vieux stock"/>
    <m/>
    <n v="0.13"/>
    <n v="0"/>
    <n v="300"/>
    <n v="300"/>
    <s v=""/>
    <n v="0"/>
    <n v="100"/>
    <n v="1"/>
    <n v="1"/>
    <m/>
    <m/>
    <n v="1"/>
    <s v="Valauto Lomme  "/>
    <x v="3"/>
    <m/>
    <x v="7"/>
    <n v="-12931.51"/>
    <n v="-0.25734102440414497"/>
    <x v="0"/>
    <n v="400"/>
  </r>
  <r>
    <x v="2"/>
    <x v="0"/>
    <x v="3"/>
    <x v="14"/>
    <x v="14"/>
    <m/>
    <m/>
    <m/>
    <m/>
    <m/>
    <n v="0"/>
    <x v="11"/>
    <n v="5084"/>
    <x v="9"/>
    <s v="TMAK281GFPJ093622"/>
    <x v="14"/>
    <x v="10"/>
    <n v="34754.089999999997"/>
    <n v="0"/>
    <n v="34754.089999999997"/>
    <n v="1072"/>
    <x v="14"/>
    <n v="0"/>
    <m/>
    <n v="-11953.03"/>
    <n v="-0.34393160632316949"/>
    <n v="-2084.7600000000002"/>
    <n v="0"/>
    <m/>
    <s v="marge négative  //  Forfait vieux stock"/>
    <m/>
    <n v="0.13"/>
    <n v="0"/>
    <n v="300"/>
    <n v="300"/>
    <s v="Hyundai Finance"/>
    <n v="0"/>
    <s v="0"/>
    <n v="1"/>
    <n v="1"/>
    <m/>
    <m/>
    <n v="1"/>
    <s v="Valauto Lomme  "/>
    <x v="3"/>
    <m/>
    <x v="7"/>
    <n v="-11953.03"/>
    <n v="-0.34393160632316949"/>
    <x v="0"/>
    <n v="300"/>
  </r>
  <r>
    <x v="2"/>
    <x v="0"/>
    <x v="3"/>
    <x v="15"/>
    <x v="9"/>
    <m/>
    <m/>
    <m/>
    <m/>
    <m/>
    <n v="0"/>
    <x v="12"/>
    <n v="5141"/>
    <x v="10"/>
    <s v="TMAH881A9RJ002231"/>
    <x v="15"/>
    <x v="10"/>
    <n v="34670.76"/>
    <n v="541.66999999999996"/>
    <n v="35212.43"/>
    <n v="946"/>
    <x v="15"/>
    <n v="0"/>
    <m/>
    <n v="-3575.79"/>
    <n v="-0.10154908366165016"/>
    <n v="-6795.26"/>
    <n v="0"/>
    <m/>
    <s v="Marge négative  //  Forfait vieux stock  //  1 AN pour livrer"/>
    <m/>
    <n v="0.13"/>
    <n v="0"/>
    <m/>
    <n v="0"/>
    <s v="Hyundai Finance"/>
    <n v="0"/>
    <n v="50"/>
    <n v="1"/>
    <n v="1"/>
    <m/>
    <m/>
    <n v="1"/>
    <s v="Valauto Lomme  "/>
    <x v="3"/>
    <m/>
    <x v="7"/>
    <n v="-3575.79"/>
    <n v="-0.10154908366165016"/>
    <x v="0"/>
    <n v="50"/>
  </r>
  <r>
    <x v="2"/>
    <x v="0"/>
    <x v="3"/>
    <x v="16"/>
    <x v="15"/>
    <m/>
    <m/>
    <m/>
    <m/>
    <m/>
    <n v="0"/>
    <x v="10"/>
    <n v="5258"/>
    <x v="11"/>
    <s v="TMAH381BGPJ154164"/>
    <x v="16"/>
    <x v="11"/>
    <n v="25129.09"/>
    <n v="0"/>
    <n v="25129.09"/>
    <n v="806"/>
    <x v="16"/>
    <m/>
    <m/>
    <n v="-1615.07"/>
    <n v="-6.4270930622636946E-2"/>
    <n v="-2322.66"/>
    <n v="0"/>
    <m/>
    <s v="marge négative  //  Challenge vieux stock"/>
    <m/>
    <n v="0.13"/>
    <n v="0"/>
    <n v="300"/>
    <n v="300"/>
    <s v=""/>
    <n v="0"/>
    <s v="0"/>
    <n v="1"/>
    <n v="1"/>
    <m/>
    <m/>
    <n v="1"/>
    <s v="Valauto Lomme  "/>
    <x v="3"/>
    <m/>
    <x v="7"/>
    <n v="-1615.07"/>
    <n v="-6.4270930622636946E-2"/>
    <x v="0"/>
    <n v="300"/>
  </r>
  <r>
    <x v="2"/>
    <x v="0"/>
    <x v="3"/>
    <x v="17"/>
    <x v="16"/>
    <m/>
    <m/>
    <m/>
    <m/>
    <m/>
    <m/>
    <x v="11"/>
    <n v="5270"/>
    <x v="12"/>
    <s v="KMHKR81FPPU181397"/>
    <x v="17"/>
    <x v="9"/>
    <n v="53083.81"/>
    <n v="333.33"/>
    <n v="53417.14"/>
    <n v="896"/>
    <x v="17"/>
    <n v="0.01"/>
    <m/>
    <n v="-8143.95"/>
    <n v="-0.15245930426076723"/>
    <n v="-17930.68"/>
    <n v="0"/>
    <m/>
    <s v="marge négative  //  Forfait vieux stock"/>
    <m/>
    <n v="0.13"/>
    <n v="0"/>
    <n v="300"/>
    <n v="300"/>
    <s v="Banque"/>
    <n v="0"/>
    <s v="0"/>
    <n v="1"/>
    <n v="1"/>
    <m/>
    <m/>
    <n v="1"/>
    <s v="Valauto Lomme  "/>
    <x v="3"/>
    <m/>
    <x v="7"/>
    <n v="-8143.94"/>
    <n v="-0.15245930426076723"/>
    <x v="0"/>
    <n v="300"/>
  </r>
  <r>
    <x v="2"/>
    <x v="0"/>
    <x v="3"/>
    <x v="17"/>
    <x v="16"/>
    <m/>
    <m/>
    <m/>
    <m/>
    <m/>
    <m/>
    <x v="11"/>
    <n v="5304"/>
    <x v="13"/>
    <s v="KMHKR81EFPU225522"/>
    <x v="17"/>
    <x v="9"/>
    <n v="49833.81"/>
    <n v="0"/>
    <n v="49833.81"/>
    <n v="864"/>
    <x v="18"/>
    <n v="0"/>
    <m/>
    <n v="-8054.43"/>
    <n v="-0.16162581187350517"/>
    <n v="-11808.7"/>
    <n v="0"/>
    <m/>
    <s v="marge négative  //  Forfait vieux stock"/>
    <m/>
    <n v="0.13"/>
    <n v="0"/>
    <n v="300"/>
    <n v="300"/>
    <s v="Banque"/>
    <n v="0"/>
    <s v="0"/>
    <n v="1"/>
    <n v="1"/>
    <m/>
    <m/>
    <n v="1"/>
    <s v="Valauto Lomme  "/>
    <x v="3"/>
    <m/>
    <x v="7"/>
    <n v="-8054.43"/>
    <n v="-0.16162581187350517"/>
    <x v="0"/>
    <n v="300"/>
  </r>
  <r>
    <x v="2"/>
    <x v="0"/>
    <x v="3"/>
    <x v="17"/>
    <x v="16"/>
    <m/>
    <m/>
    <m/>
    <m/>
    <m/>
    <m/>
    <x v="11"/>
    <n v="5308"/>
    <x v="14"/>
    <s v="KMHKR81FPPU210158"/>
    <x v="17"/>
    <x v="9"/>
    <n v="52750.48"/>
    <n v="750"/>
    <n v="53500.480000000003"/>
    <n v="862"/>
    <x v="19"/>
    <n v="0"/>
    <m/>
    <n v="-8130.31"/>
    <n v="-0.15196704777228168"/>
    <n v="-12677.69"/>
    <n v="0"/>
    <m/>
    <s v="marge négative  //  Forfait vieux stock"/>
    <m/>
    <n v="0.13"/>
    <n v="0"/>
    <n v="300"/>
    <n v="300"/>
    <s v="Banque"/>
    <n v="0"/>
    <s v="0"/>
    <n v="1"/>
    <n v="1"/>
    <m/>
    <m/>
    <n v="1"/>
    <s v="Valauto Lomme  "/>
    <x v="3"/>
    <m/>
    <x v="7"/>
    <n v="-8130.31"/>
    <n v="-0.15196704777228168"/>
    <x v="0"/>
    <n v="300"/>
  </r>
  <r>
    <x v="2"/>
    <x v="0"/>
    <x v="3"/>
    <x v="13"/>
    <x v="17"/>
    <m/>
    <m/>
    <m/>
    <m/>
    <m/>
    <n v="0"/>
    <x v="11"/>
    <n v="5368"/>
    <x v="15"/>
    <s v="TMAH351BGPJ227180"/>
    <x v="18"/>
    <x v="11"/>
    <n v="24295.759999999998"/>
    <n v="583.33000000000004"/>
    <n v="24879.09"/>
    <n v="685"/>
    <x v="20"/>
    <n v="0"/>
    <m/>
    <n v="-2510.8200000000002"/>
    <n v="-0.1009208938108267"/>
    <n v="-2818.02"/>
    <n v="0"/>
    <m/>
    <s v="marge négative  //  Challenge vieux stock"/>
    <m/>
    <n v="0.13"/>
    <n v="0"/>
    <n v="300"/>
    <n v="300"/>
    <s v=""/>
    <n v="0"/>
    <s v="0"/>
    <n v="1"/>
    <n v="1"/>
    <m/>
    <m/>
    <n v="1"/>
    <s v="Valauto Lomme  "/>
    <x v="3"/>
    <m/>
    <x v="7"/>
    <n v="-2510.8200000000002"/>
    <n v="-0.1009208938108267"/>
    <x v="0"/>
    <n v="300"/>
  </r>
  <r>
    <x v="2"/>
    <x v="0"/>
    <x v="3"/>
    <x v="18"/>
    <x v="18"/>
    <m/>
    <m/>
    <m/>
    <m/>
    <m/>
    <n v="0"/>
    <x v="11"/>
    <n v="5393"/>
    <x v="16"/>
    <s v="KMHM541A9PA017624"/>
    <x v="19"/>
    <x v="9"/>
    <n v="51167.14"/>
    <n v="825"/>
    <n v="51992.14"/>
    <n v="771"/>
    <x v="21"/>
    <n v="0"/>
    <m/>
    <n v="-6596.57"/>
    <n v="-0.12687629322432198"/>
    <n v="-9944.77"/>
    <n v="0"/>
    <m/>
    <s v="marge négative  //  Challenge vieux stock"/>
    <m/>
    <n v="0.13"/>
    <n v="0"/>
    <n v="300"/>
    <n v="300"/>
    <s v=""/>
    <n v="0"/>
    <m/>
    <n v="0"/>
    <n v="1"/>
    <m/>
    <m/>
    <n v="0"/>
    <s v="Valauto Lomme  "/>
    <x v="3"/>
    <m/>
    <x v="7"/>
    <n v="-6596.57"/>
    <n v="-0.12687629322432198"/>
    <x v="0"/>
    <n v="300"/>
  </r>
  <r>
    <x v="2"/>
    <x v="0"/>
    <x v="3"/>
    <x v="19"/>
    <x v="19"/>
    <m/>
    <m/>
    <m/>
    <m/>
    <m/>
    <n v="0"/>
    <x v="12"/>
    <n v="5519"/>
    <x v="17"/>
    <s v="NLHBN51H8SZ493976"/>
    <x v="20"/>
    <x v="12"/>
    <n v="16545.759999999998"/>
    <n v="458.33"/>
    <n v="17004.09"/>
    <n v="519"/>
    <x v="22"/>
    <n v="0"/>
    <m/>
    <n v="739.64"/>
    <n v="4.3497770242335816E-2"/>
    <n v="-792"/>
    <n v="0"/>
    <m/>
    <m/>
    <n v="0.13"/>
    <n v="0.13"/>
    <n v="96.153199999999998"/>
    <m/>
    <n v="96.153199999999998"/>
    <s v=""/>
    <n v="0"/>
    <n v="100"/>
    <n v="1"/>
    <n v="1"/>
    <m/>
    <m/>
    <n v="1"/>
    <s v="Valauto Lomme  "/>
    <x v="3"/>
    <m/>
    <x v="7"/>
    <n v="739.64"/>
    <n v="4.3497770242335816E-2"/>
    <x v="1"/>
    <n v="196.1532"/>
  </r>
  <r>
    <x v="2"/>
    <x v="0"/>
    <x v="3"/>
    <x v="17"/>
    <x v="16"/>
    <m/>
    <m/>
    <m/>
    <m/>
    <m/>
    <n v="0"/>
    <x v="11"/>
    <n v="5530"/>
    <x v="18"/>
    <s v="KMHKR81A2SU316365"/>
    <x v="21"/>
    <x v="9"/>
    <n v="49042.14"/>
    <n v="575"/>
    <n v="49617.14"/>
    <n v="631"/>
    <x v="23"/>
    <n v="0"/>
    <m/>
    <n v="-4215.91"/>
    <n v="-8.4968823273570387E-2"/>
    <n v="-11650.7"/>
    <n v="0"/>
    <m/>
    <s v="mage négative  //  Forfait vieux stock"/>
    <m/>
    <n v="0.13"/>
    <n v="0"/>
    <n v="300"/>
    <n v="300"/>
    <s v="Banque"/>
    <n v="0"/>
    <s v="0"/>
    <n v="1"/>
    <n v="1"/>
    <m/>
    <m/>
    <n v="1"/>
    <s v="Valauto Lomme  "/>
    <x v="3"/>
    <m/>
    <x v="7"/>
    <n v="-4215.91"/>
    <n v="-8.4968823273570387E-2"/>
    <x v="0"/>
    <n v="300"/>
  </r>
  <r>
    <x v="2"/>
    <x v="0"/>
    <x v="3"/>
    <x v="20"/>
    <x v="20"/>
    <m/>
    <m/>
    <m/>
    <m/>
    <m/>
    <n v="0"/>
    <x v="13"/>
    <n v="5579"/>
    <x v="19"/>
    <s v="NLHBN51G0SZ549836"/>
    <x v="22"/>
    <x v="12"/>
    <n v="19879.09"/>
    <n v="458.33"/>
    <n v="20337.420000000002"/>
    <n v="443"/>
    <x v="24"/>
    <n v="0"/>
    <m/>
    <n v="806.89"/>
    <n v="3.9675140701229551E-2"/>
    <n v="-2021.76"/>
    <n v="0"/>
    <m/>
    <m/>
    <n v="0.13"/>
    <n v="0.13"/>
    <n v="104.89570000000001"/>
    <m/>
    <n v="104.89570000000001"/>
    <s v="Hyundai Finance"/>
    <n v="30"/>
    <n v="100"/>
    <n v="1"/>
    <n v="1"/>
    <m/>
    <m/>
    <n v="1"/>
    <s v="Valauto Lomme  "/>
    <x v="3"/>
    <m/>
    <x v="7"/>
    <n v="806.89"/>
    <n v="3.9675140701229551E-2"/>
    <x v="1"/>
    <n v="234.89570000000001"/>
  </r>
  <r>
    <x v="2"/>
    <x v="0"/>
    <x v="3"/>
    <x v="21"/>
    <x v="21"/>
    <m/>
    <m/>
    <m/>
    <m/>
    <m/>
    <n v="0"/>
    <x v="11"/>
    <n v="5593"/>
    <x v="20"/>
    <s v="NLHBN81G7SZ532095"/>
    <x v="23"/>
    <x v="13"/>
    <n v="21795.759999999998"/>
    <n v="166.67"/>
    <n v="21962.429999999997"/>
    <n v="486"/>
    <x v="25"/>
    <n v="0"/>
    <m/>
    <n v="547.27"/>
    <n v="2.4918463029819562E-2"/>
    <n v="-3569.26"/>
    <n v="0"/>
    <m/>
    <s v="VN vendu  19990€ au lieu de 21990€"/>
    <m/>
    <n v="0.13"/>
    <n v="0"/>
    <n v="150"/>
    <n v="150"/>
    <s v=""/>
    <n v="0"/>
    <m/>
    <n v="0"/>
    <n v="1"/>
    <m/>
    <m/>
    <n v="0"/>
    <s v="Valauto Lomme  "/>
    <x v="3"/>
    <m/>
    <x v="7"/>
    <n v="547.27"/>
    <n v="2.4918463029819562E-2"/>
    <x v="1"/>
    <n v="150"/>
  </r>
  <r>
    <x v="2"/>
    <x v="0"/>
    <x v="3"/>
    <x v="4"/>
    <x v="22"/>
    <m/>
    <m/>
    <m/>
    <m/>
    <m/>
    <m/>
    <x v="12"/>
    <n v="5604"/>
    <x v="21"/>
    <s v="NLHBN51G4SZ562234"/>
    <x v="24"/>
    <x v="12"/>
    <n v="18712.43"/>
    <n v="166.67"/>
    <n v="18879.099999999999"/>
    <n v="526"/>
    <x v="26"/>
    <n v="-0.01"/>
    <n v="-354.08"/>
    <n v="997.91000000000008"/>
    <n v="5.2857392566382944E-2"/>
    <n v="-2257.2600000000002"/>
    <n v="0"/>
    <m/>
    <m/>
    <n v="0.12"/>
    <n v="0.13"/>
    <n v="119.7492"/>
    <m/>
    <n v="119.7492"/>
    <s v="Hyundai Finance"/>
    <n v="0"/>
    <n v="50"/>
    <n v="1"/>
    <n v="1"/>
    <m/>
    <m/>
    <n v="1"/>
    <s v="Valauto Lomme  "/>
    <x v="3"/>
    <m/>
    <x v="7"/>
    <n v="1351.98"/>
    <n v="7.1612523902092801E-2"/>
    <x v="1"/>
    <n v="169.7492"/>
  </r>
  <r>
    <x v="2"/>
    <x v="0"/>
    <x v="3"/>
    <x v="22"/>
    <x v="23"/>
    <m/>
    <m/>
    <m/>
    <m/>
    <m/>
    <m/>
    <x v="12"/>
    <n v="5606"/>
    <x v="22"/>
    <s v="NLHBR81G7SZ491584"/>
    <x v="25"/>
    <x v="13"/>
    <n v="23045.759999999998"/>
    <n v="166.67"/>
    <n v="23212.429999999997"/>
    <n v="548"/>
    <x v="27"/>
    <n v="0"/>
    <m/>
    <n v="-590.08000000000004"/>
    <n v="-2.5420862873899896E-2"/>
    <n v="-3679.26"/>
    <n v="0"/>
    <m/>
    <s v="marge négative  //  0 forfait demandé"/>
    <m/>
    <n v="0.13"/>
    <n v="0"/>
    <m/>
    <n v="0"/>
    <s v="Hyundai Finance"/>
    <n v="0"/>
    <m/>
    <n v="0"/>
    <n v="1"/>
    <m/>
    <m/>
    <n v="0"/>
    <s v="Valauto Lomme  "/>
    <x v="3"/>
    <m/>
    <x v="7"/>
    <n v="-590.08000000000004"/>
    <n v="-2.5420862873899896E-2"/>
    <x v="0"/>
    <n v="0"/>
  </r>
  <r>
    <x v="2"/>
    <x v="0"/>
    <x v="3"/>
    <x v="2"/>
    <x v="23"/>
    <m/>
    <m/>
    <m/>
    <m/>
    <m/>
    <m/>
    <x v="12"/>
    <n v="5622"/>
    <x v="23"/>
    <s v="NLHDR51C1SZ333228"/>
    <x v="26"/>
    <x v="14"/>
    <n v="16670.759999999998"/>
    <n v="416.67"/>
    <n v="17087.429999999997"/>
    <n v="553"/>
    <x v="28"/>
    <n v="0"/>
    <m/>
    <n v="968.3"/>
    <n v="5.6667386494048559E-2"/>
    <n v="-1830.26"/>
    <n v="0"/>
    <m/>
    <m/>
    <n v="0.13"/>
    <n v="0.13"/>
    <n v="125.879"/>
    <m/>
    <n v="125.879"/>
    <s v="Hyundai Finance"/>
    <n v="30"/>
    <n v="100"/>
    <n v="1"/>
    <n v="1"/>
    <m/>
    <m/>
    <n v="1"/>
    <s v="Valauto Lomme  "/>
    <x v="3"/>
    <m/>
    <x v="7"/>
    <n v="968.3"/>
    <n v="5.6667386494048559E-2"/>
    <x v="1"/>
    <n v="255.87900000000002"/>
  </r>
  <r>
    <x v="2"/>
    <x v="0"/>
    <x v="3"/>
    <x v="23"/>
    <x v="24"/>
    <m/>
    <m/>
    <m/>
    <m/>
    <m/>
    <n v="0"/>
    <x v="13"/>
    <n v="5676"/>
    <x v="24"/>
    <s v="NLHBR81G8SZ600781"/>
    <x v="27"/>
    <x v="13"/>
    <n v="23420.76"/>
    <n v="0"/>
    <n v="23420.76"/>
    <n v="478"/>
    <x v="29"/>
    <n v="0"/>
    <m/>
    <n v="297.10000000000002"/>
    <n v="1.2685327034647895E-2"/>
    <n v="-1389.76"/>
    <n v="-2292"/>
    <m/>
    <s v="0 comm demandée  //  Challenge VD"/>
    <m/>
    <n v="0.13"/>
    <n v="0"/>
    <n v="300"/>
    <n v="300"/>
    <s v="Hyundai Finance"/>
    <n v="0"/>
    <n v="100"/>
    <n v="1"/>
    <n v="1"/>
    <m/>
    <m/>
    <n v="1"/>
    <s v="Valauto Lomme  "/>
    <x v="3"/>
    <m/>
    <x v="7"/>
    <n v="297.10000000000002"/>
    <n v="1.2685327034647895E-2"/>
    <x v="1"/>
    <n v="400"/>
  </r>
  <r>
    <x v="2"/>
    <x v="0"/>
    <x v="3"/>
    <x v="24"/>
    <x v="25"/>
    <m/>
    <m/>
    <m/>
    <m/>
    <m/>
    <n v="0"/>
    <x v="13"/>
    <n v="5682"/>
    <x v="25"/>
    <s v="KMHP58119SU095400"/>
    <x v="28"/>
    <x v="15"/>
    <n v="49000.480000000003"/>
    <n v="833.33"/>
    <n v="49833.810000000005"/>
    <n v="358"/>
    <x v="30"/>
    <n v="-0.01"/>
    <n v="-7166"/>
    <n v="1779.1100000000006"/>
    <n v="3.5700661859889904E-2"/>
    <n v="-10334.540000000001"/>
    <n v="0"/>
    <m/>
    <s v="marge négative  //  Challenge vieux stock"/>
    <m/>
    <n v="0.13"/>
    <n v="0"/>
    <n v="300"/>
    <n v="300"/>
    <s v=""/>
    <n v="0"/>
    <n v="100"/>
    <n v="1"/>
    <n v="1"/>
    <m/>
    <m/>
    <n v="1"/>
    <s v="Valauto Lomme  "/>
    <x v="3"/>
    <m/>
    <x v="7"/>
    <n v="8945.1"/>
    <n v="0.17949861750486265"/>
    <x v="1"/>
    <n v="400"/>
  </r>
  <r>
    <x v="2"/>
    <x v="0"/>
    <x v="3"/>
    <x v="25"/>
    <x v="26"/>
    <m/>
    <m/>
    <m/>
    <m/>
    <m/>
    <n v="0"/>
    <x v="12"/>
    <n v="5702"/>
    <x v="26"/>
    <s v="TMAJB811XSJ333148"/>
    <x v="29"/>
    <x v="16"/>
    <n v="40792.14"/>
    <n v="541.66999999999996"/>
    <n v="41333.81"/>
    <n v="288"/>
    <x v="31"/>
    <n v="0"/>
    <m/>
    <n v="2630.27"/>
    <n v="6.3634830662839939E-2"/>
    <n v="-4131.54"/>
    <n v="0"/>
    <m/>
    <m/>
    <n v="0.13"/>
    <n v="0.13"/>
    <n v="341.93510000000003"/>
    <m/>
    <n v="341.93510000000003"/>
    <s v="Hyundai Finance"/>
    <n v="0"/>
    <n v="50"/>
    <n v="1"/>
    <n v="1"/>
    <m/>
    <m/>
    <n v="1"/>
    <s v="Valauto Lomme  "/>
    <x v="3"/>
    <m/>
    <x v="7"/>
    <n v="2630.27"/>
    <n v="6.3634830662839939E-2"/>
    <x v="1"/>
    <n v="391.93510000000003"/>
  </r>
  <r>
    <x v="2"/>
    <x v="0"/>
    <x v="3"/>
    <x v="26"/>
    <x v="27"/>
    <m/>
    <m/>
    <m/>
    <m/>
    <m/>
    <n v="0"/>
    <x v="11"/>
    <n v="5774"/>
    <x v="27"/>
    <s v="KMHB15124TW037827"/>
    <x v="30"/>
    <x v="17"/>
    <n v="20379.09"/>
    <n v="250"/>
    <n v="20629.09"/>
    <n v="227"/>
    <x v="32"/>
    <n v="0"/>
    <m/>
    <n v="1706.88"/>
    <n v="8.2741410309422281E-2"/>
    <n v="-2070.2600000000002"/>
    <n v="0"/>
    <m/>
    <m/>
    <n v="0.13"/>
    <n v="0.13"/>
    <n v="221.89440000000002"/>
    <m/>
    <n v="221.89440000000002"/>
    <s v="Hyundai Finance"/>
    <n v="0"/>
    <s v="0"/>
    <n v="1"/>
    <n v="1"/>
    <m/>
    <m/>
    <n v="1"/>
    <s v="Valauto Lomme  "/>
    <x v="3"/>
    <m/>
    <x v="7"/>
    <n v="1706.88"/>
    <n v="8.2741410309422281E-2"/>
    <x v="1"/>
    <n v="221.89440000000002"/>
  </r>
  <r>
    <x v="2"/>
    <x v="0"/>
    <x v="3"/>
    <x v="27"/>
    <x v="13"/>
    <m/>
    <m/>
    <m/>
    <m/>
    <m/>
    <n v="0"/>
    <x v="11"/>
    <n v="5776"/>
    <x v="28"/>
    <s v="TMAH881B1SJ064706"/>
    <x v="31"/>
    <x v="10"/>
    <n v="30254.09"/>
    <n v="541.66999999999996"/>
    <n v="30795.759999999998"/>
    <n v="213"/>
    <x v="33"/>
    <n v="0"/>
    <m/>
    <n v="1170.18"/>
    <n v="3.7998088048484598E-2"/>
    <n v="-3180.26"/>
    <n v="0"/>
    <m/>
    <m/>
    <n v="0.13"/>
    <n v="0.13"/>
    <n v="152.1234"/>
    <m/>
    <n v="152.1234"/>
    <s v="Hyundai Finance"/>
    <n v="0"/>
    <s v="0"/>
    <n v="1"/>
    <n v="1"/>
    <m/>
    <m/>
    <n v="1"/>
    <s v="Valauto Lomme  "/>
    <x v="3"/>
    <m/>
    <x v="7"/>
    <n v="1170.18"/>
    <n v="3.7998088048484598E-2"/>
    <x v="1"/>
    <n v="152.1234"/>
  </r>
  <r>
    <x v="2"/>
    <x v="0"/>
    <x v="3"/>
    <x v="27"/>
    <x v="0"/>
    <m/>
    <m/>
    <m/>
    <m/>
    <m/>
    <m/>
    <x v="12"/>
    <n v="5787"/>
    <x v="29"/>
    <s v="KMHHE8115SU132110"/>
    <x v="32"/>
    <x v="10"/>
    <n v="33004.089999999997"/>
    <n v="833.34"/>
    <n v="33837.429999999993"/>
    <n v="190"/>
    <x v="34"/>
    <n v="0"/>
    <m/>
    <n v="2830.09"/>
    <n v="8.3637853111184879E-2"/>
    <n v="-4014.76"/>
    <n v="0"/>
    <m/>
    <m/>
    <n v="0.13"/>
    <n v="0.13"/>
    <n v="367.91170000000005"/>
    <m/>
    <n v="367.91170000000005"/>
    <s v="Hyundai Finance"/>
    <n v="0"/>
    <n v="100"/>
    <n v="1"/>
    <n v="1"/>
    <m/>
    <m/>
    <n v="1"/>
    <s v="Valauto Lomme  "/>
    <x v="3"/>
    <m/>
    <x v="7"/>
    <n v="2830.09"/>
    <n v="8.3637853111184879E-2"/>
    <x v="1"/>
    <n v="467.91170000000005"/>
  </r>
  <r>
    <x v="2"/>
    <x v="0"/>
    <x v="3"/>
    <x v="27"/>
    <x v="28"/>
    <m/>
    <m/>
    <m/>
    <m/>
    <m/>
    <n v="0"/>
    <x v="10"/>
    <n v="5791"/>
    <x v="30"/>
    <s v="NLHBN51G5SZ631710"/>
    <x v="33"/>
    <x v="12"/>
    <n v="20045.759999999998"/>
    <n v="458.33"/>
    <n v="20504.09"/>
    <n v="189"/>
    <x v="35"/>
    <n v="0"/>
    <m/>
    <n v="1619.64"/>
    <n v="7.8991069586604429E-2"/>
    <n v="-792"/>
    <n v="0"/>
    <m/>
    <m/>
    <n v="0.13"/>
    <n v="0.13"/>
    <n v="210.55320000000003"/>
    <m/>
    <n v="210.55320000000003"/>
    <s v="Hyundai Finance"/>
    <n v="0"/>
    <n v="50"/>
    <n v="1"/>
    <n v="1"/>
    <m/>
    <m/>
    <n v="1"/>
    <s v="Valauto Lomme  "/>
    <x v="3"/>
    <m/>
    <x v="7"/>
    <n v="1619.64"/>
    <n v="7.8991069586604429E-2"/>
    <x v="1"/>
    <n v="260.55320000000006"/>
  </r>
  <r>
    <x v="2"/>
    <x v="0"/>
    <x v="3"/>
    <x v="28"/>
    <x v="24"/>
    <m/>
    <m/>
    <m/>
    <m/>
    <m/>
    <n v="0"/>
    <x v="12"/>
    <n v="5793"/>
    <x v="31"/>
    <s v="KMHMY8158TA006285"/>
    <x v="34"/>
    <x v="18"/>
    <n v="71750.48"/>
    <n v="0"/>
    <n v="71750.48"/>
    <n v="316"/>
    <x v="36"/>
    <n v="0"/>
    <m/>
    <n v="1864.83"/>
    <n v="2.5990488147256994E-2"/>
    <n v="-4304.54"/>
    <n v="-15209.39"/>
    <m/>
    <m/>
    <n v="0.13"/>
    <n v="0.13"/>
    <n v="242.42789999999999"/>
    <m/>
    <n v="242.42789999999999"/>
    <s v=""/>
    <n v="0"/>
    <n v="50"/>
    <n v="1"/>
    <n v="1"/>
    <m/>
    <m/>
    <n v="1"/>
    <s v="Valauto Lomme  "/>
    <x v="3"/>
    <m/>
    <x v="7"/>
    <n v="1864.83"/>
    <n v="2.5990488147256994E-2"/>
    <x v="1"/>
    <n v="292.42790000000002"/>
  </r>
  <r>
    <x v="2"/>
    <x v="0"/>
    <x v="3"/>
    <x v="4"/>
    <x v="22"/>
    <m/>
    <m/>
    <m/>
    <m/>
    <m/>
    <n v="0"/>
    <x v="13"/>
    <n v="5804"/>
    <x v="32"/>
    <s v="TMAJE8114SJ415030"/>
    <x v="35"/>
    <x v="16"/>
    <n v="39958.81"/>
    <n v="541.66999999999996"/>
    <n v="40500.479999999996"/>
    <n v="256"/>
    <x v="37"/>
    <n v="0"/>
    <m/>
    <n v="2173.61"/>
    <n v="5.3668746642015118E-2"/>
    <n v="-5330.54"/>
    <n v="0"/>
    <m/>
    <m/>
    <n v="0.12"/>
    <n v="0.13"/>
    <n v="260.83320000000003"/>
    <m/>
    <n v="260.83320000000003"/>
    <s v=""/>
    <n v="0"/>
    <n v="50"/>
    <n v="1"/>
    <n v="1"/>
    <m/>
    <m/>
    <n v="1"/>
    <s v="Valauto Lomme  "/>
    <x v="3"/>
    <m/>
    <x v="7"/>
    <n v="2173.61"/>
    <n v="5.3668746642015118E-2"/>
    <x v="1"/>
    <n v="310.83320000000003"/>
  </r>
  <r>
    <x v="2"/>
    <x v="0"/>
    <x v="3"/>
    <x v="29"/>
    <x v="29"/>
    <m/>
    <m/>
    <m/>
    <m/>
    <m/>
    <m/>
    <x v="13"/>
    <n v="5811"/>
    <x v="33"/>
    <s v="KMHHB8111TU166507"/>
    <x v="36"/>
    <x v="10"/>
    <n v="35504.089999999997"/>
    <n v="458.33"/>
    <n v="35962.42"/>
    <n v="191"/>
    <x v="38"/>
    <n v="0"/>
    <m/>
    <n v="1082.31"/>
    <n v="3.0095583111481375E-2"/>
    <n v="-3784.26"/>
    <n v="0"/>
    <m/>
    <m/>
    <n v="0.13"/>
    <n v="0.13"/>
    <n v="140.7003"/>
    <m/>
    <n v="140.7003"/>
    <s v="Hyundai Finance"/>
    <m/>
    <n v="100"/>
    <n v="1"/>
    <n v="1"/>
    <m/>
    <m/>
    <n v="1"/>
    <s v="Valauto Lomme  "/>
    <x v="3"/>
    <m/>
    <x v="7"/>
    <n v="1082.31"/>
    <n v="3.0095583111481375E-2"/>
    <x v="1"/>
    <n v="240.7003"/>
  </r>
  <r>
    <x v="2"/>
    <x v="0"/>
    <x v="3"/>
    <x v="30"/>
    <x v="30"/>
    <m/>
    <m/>
    <m/>
    <m/>
    <m/>
    <n v="0"/>
    <x v="11"/>
    <n v="5819"/>
    <x v="34"/>
    <s v="KMHB35117TW043591"/>
    <x v="37"/>
    <x v="17"/>
    <n v="27287.43"/>
    <n v="500"/>
    <n v="27787.43"/>
    <n v="229"/>
    <x v="39"/>
    <n v="-0.01"/>
    <m/>
    <n v="33.280000000000008"/>
    <n v="1.1973039608196947E-3"/>
    <n v="-2482.2600000000002"/>
    <n v="0"/>
    <m/>
    <m/>
    <n v="0.12"/>
    <n v="0.13"/>
    <n v="3.9936000000000007"/>
    <m/>
    <n v="3.9936000000000007"/>
    <s v="Hyundai Finance"/>
    <n v="0"/>
    <m/>
    <n v="0"/>
    <n v="1"/>
    <m/>
    <m/>
    <n v="0"/>
    <s v="Valauto Lomme  "/>
    <x v="3"/>
    <m/>
    <x v="7"/>
    <n v="33.27000000000001"/>
    <n v="1.1973039608196947E-3"/>
    <x v="1"/>
    <n v="3.9936000000000007"/>
  </r>
  <r>
    <x v="2"/>
    <x v="0"/>
    <x v="3"/>
    <x v="13"/>
    <x v="28"/>
    <m/>
    <m/>
    <m/>
    <s v="x"/>
    <s v="X"/>
    <n v="75209.440000000002"/>
    <x v="13"/>
    <n v="5827"/>
    <x v="35"/>
    <s v="TMAJB8119SJ419695"/>
    <x v="38"/>
    <x v="16"/>
    <n v="30875.48"/>
    <n v="541.66999999999996"/>
    <n v="31417.149999999998"/>
    <n v="127"/>
    <x v="40"/>
    <n v="-0.01"/>
    <m/>
    <n v="274.8"/>
    <n v="8.7464967382464686E-3"/>
    <n v="-3863.32"/>
    <n v="0"/>
    <m/>
    <s v="ok vn payé"/>
    <n v="7.0000000000000007E-2"/>
    <n v="7.0000000000000007E-2"/>
    <n v="19.236000000000004"/>
    <m/>
    <n v="19.236000000000004"/>
    <s v="Hyundai Leasing"/>
    <n v="0"/>
    <n v="50"/>
    <n v="1"/>
    <n v="1"/>
    <m/>
    <m/>
    <n v="1"/>
    <s v="Valauto Lomme  "/>
    <x v="3"/>
    <m/>
    <x v="7"/>
    <n v="274.79000000000002"/>
    <n v="8.7464967382464686E-3"/>
    <x v="1"/>
    <n v="69.236000000000004"/>
  </r>
  <r>
    <x v="2"/>
    <x v="0"/>
    <x v="3"/>
    <x v="31"/>
    <x v="31"/>
    <m/>
    <m/>
    <m/>
    <m/>
    <m/>
    <n v="0"/>
    <x v="12"/>
    <n v="5836"/>
    <x v="36"/>
    <s v="TMAJB8116SJ415880"/>
    <x v="39"/>
    <x v="16"/>
    <n v="30875.48"/>
    <n v="541.66999999999996"/>
    <n v="31417.149999999998"/>
    <n v="154"/>
    <x v="41"/>
    <n v="-0.01"/>
    <m/>
    <n v="1209.31"/>
    <n v="3.849171551206905E-2"/>
    <n v="-2917"/>
    <n v="0"/>
    <m/>
    <m/>
    <n v="0.13"/>
    <n v="0.13"/>
    <n v="157.21029999999999"/>
    <m/>
    <n v="157.21029999999999"/>
    <s v="Hyundai Finance"/>
    <n v="0"/>
    <n v="100"/>
    <n v="1"/>
    <n v="1"/>
    <m/>
    <m/>
    <n v="1"/>
    <s v="Valauto Lomme  "/>
    <x v="3"/>
    <m/>
    <x v="7"/>
    <n v="1209.3"/>
    <n v="3.849171551206905E-2"/>
    <x v="1"/>
    <n v="257.21029999999996"/>
  </r>
  <r>
    <x v="2"/>
    <x v="0"/>
    <x v="3"/>
    <x v="24"/>
    <x v="32"/>
    <m/>
    <m/>
    <m/>
    <s v="x"/>
    <s v="X"/>
    <n v="75209.440000000002"/>
    <x v="11"/>
    <n v="5841"/>
    <x v="37"/>
    <s v="TMAJF812XSJ386882"/>
    <x v="38"/>
    <x v="16"/>
    <n v="34833.81"/>
    <n v="541.66999999999996"/>
    <n v="35375.479999999996"/>
    <n v="141"/>
    <x v="42"/>
    <n v="0"/>
    <m/>
    <n v="514.38"/>
    <n v="1.4540580085415098E-2"/>
    <n v="-4739.2299999999996"/>
    <n v="-689.5"/>
    <m/>
    <s v="ok vn payé"/>
    <n v="0.13"/>
    <n v="0.13"/>
    <n v="66.869399999999999"/>
    <m/>
    <n v="66.869399999999999"/>
    <s v="Hyundai Leasing"/>
    <n v="0"/>
    <s v="0"/>
    <n v="1"/>
    <n v="1"/>
    <m/>
    <m/>
    <n v="1"/>
    <s v="Valauto Lomme  "/>
    <x v="3"/>
    <m/>
    <x v="7"/>
    <n v="514.38"/>
    <n v="1.4540580085415098E-2"/>
    <x v="1"/>
    <n v="66.869399999999999"/>
  </r>
  <r>
    <x v="2"/>
    <x v="0"/>
    <x v="3"/>
    <x v="32"/>
    <x v="33"/>
    <s v="x"/>
    <m/>
    <m/>
    <m/>
    <s v="X"/>
    <n v="0"/>
    <x v="11"/>
    <n v="5846"/>
    <x v="38"/>
    <s v="KMHB5512XTW052319"/>
    <x v="40"/>
    <x v="17"/>
    <n v="21629.09"/>
    <n v="250"/>
    <n v="21879.09"/>
    <n v="79"/>
    <x v="43"/>
    <n v="0"/>
    <m/>
    <n v="1070.83"/>
    <n v="4.8943077614288344E-2"/>
    <n v="-833"/>
    <n v="0"/>
    <m/>
    <s v="déjà commissionnée"/>
    <m/>
    <n v="7.0000000000000007E-2"/>
    <n v="0"/>
    <m/>
    <n v="0"/>
    <s v="Hyundai Finance"/>
    <n v="0"/>
    <s v="premium"/>
    <n v="1"/>
    <n v="1"/>
    <m/>
    <m/>
    <n v="1"/>
    <s v="Valauto Lomme  "/>
    <x v="3"/>
    <m/>
    <x v="7"/>
    <n v="1070.83"/>
    <n v="4.8943077614288344E-2"/>
    <x v="1"/>
    <e v="#VALUE!"/>
  </r>
  <r>
    <x v="2"/>
    <x v="0"/>
    <x v="3"/>
    <x v="16"/>
    <x v="27"/>
    <m/>
    <m/>
    <m/>
    <m/>
    <m/>
    <n v="0"/>
    <x v="13"/>
    <n v="5851"/>
    <x v="39"/>
    <s v="TMAJA8119SJ433759"/>
    <x v="41"/>
    <x v="16"/>
    <n v="36617.14"/>
    <n v="541.66999999999996"/>
    <n v="37158.81"/>
    <n v="112"/>
    <x v="44"/>
    <n v="0"/>
    <m/>
    <n v="2697.22"/>
    <n v="7.258628572874104E-2"/>
    <n v="-2017.91"/>
    <n v="-1250"/>
    <m/>
    <m/>
    <n v="0.13"/>
    <n v="0.13"/>
    <n v="350.6386"/>
    <m/>
    <n v="350.6386"/>
    <s v="Hyundai Finance"/>
    <n v="0"/>
    <n v="50"/>
    <n v="1"/>
    <n v="1"/>
    <m/>
    <m/>
    <n v="1"/>
    <s v="Valauto Lomme  "/>
    <x v="3"/>
    <m/>
    <x v="7"/>
    <n v="2697.22"/>
    <n v="7.258628572874104E-2"/>
    <x v="1"/>
    <n v="400.6386"/>
  </r>
  <r>
    <x v="2"/>
    <x v="0"/>
    <x v="3"/>
    <x v="33"/>
    <x v="34"/>
    <m/>
    <m/>
    <m/>
    <m/>
    <m/>
    <m/>
    <x v="12"/>
    <n v="5862"/>
    <x v="40"/>
    <s v="TMAJA8114SJ429182"/>
    <x v="42"/>
    <x v="16"/>
    <n v="35792.14"/>
    <n v="541.66999999999996"/>
    <n v="36333.81"/>
    <n v="151"/>
    <x v="45"/>
    <n v="0"/>
    <n v="-3900"/>
    <n v="2603.5699999999997"/>
    <n v="7.1656949821667468E-2"/>
    <n v="-2916"/>
    <n v="-1667"/>
    <m/>
    <m/>
    <n v="0.13"/>
    <n v="0.13"/>
    <n v="338.46409999999997"/>
    <m/>
    <n v="338.46409999999997"/>
    <s v="Hyundai Finance"/>
    <n v="0"/>
    <n v="100"/>
    <n v="1"/>
    <n v="1"/>
    <m/>
    <m/>
    <n v="1"/>
    <s v="Valauto Lomme  "/>
    <x v="3"/>
    <m/>
    <x v="7"/>
    <n v="6503.57"/>
    <n v="0.17899499116662965"/>
    <x v="1"/>
    <n v="438.46409999999997"/>
  </r>
  <r>
    <x v="2"/>
    <x v="0"/>
    <x v="3"/>
    <x v="21"/>
    <x v="35"/>
    <m/>
    <m/>
    <m/>
    <m/>
    <m/>
    <n v="0"/>
    <x v="13"/>
    <n v="5864"/>
    <x v="41"/>
    <s v="TMAJC8129SJ392214"/>
    <x v="43"/>
    <x v="16"/>
    <n v="36417.14"/>
    <n v="541.66999999999996"/>
    <n v="36958.81"/>
    <n v="154"/>
    <x v="46"/>
    <n v="0"/>
    <m/>
    <n v="724.8"/>
    <n v="1.9611021025839306E-2"/>
    <n v="-4623.0600000000004"/>
    <n v="0"/>
    <m/>
    <m/>
    <n v="0.13"/>
    <n v="0.13"/>
    <n v="94.224000000000004"/>
    <m/>
    <n v="94.224000000000004"/>
    <s v="Hyundai Finance"/>
    <n v="0"/>
    <m/>
    <n v="0"/>
    <n v="1"/>
    <m/>
    <m/>
    <n v="0"/>
    <s v="Valauto Lomme  "/>
    <x v="3"/>
    <m/>
    <x v="7"/>
    <n v="724.8"/>
    <n v="1.9611021025839306E-2"/>
    <x v="1"/>
    <n v="94.224000000000004"/>
  </r>
  <r>
    <x v="2"/>
    <x v="0"/>
    <x v="3"/>
    <x v="34"/>
    <x v="36"/>
    <m/>
    <m/>
    <m/>
    <m/>
    <m/>
    <m/>
    <x v="10"/>
    <n v="5867"/>
    <x v="42"/>
    <s v="TMAJD8118SJ424431"/>
    <x v="44"/>
    <x v="16"/>
    <n v="34958.81"/>
    <n v="541.66999999999996"/>
    <n v="35500.479999999996"/>
    <n v="148"/>
    <x v="47"/>
    <n v="0"/>
    <m/>
    <n v="1916.81"/>
    <n v="5.3993917828716688E-2"/>
    <n v="-2546.54"/>
    <n v="0"/>
    <m/>
    <m/>
    <n v="0.13"/>
    <n v="0.13"/>
    <n v="249.18530000000001"/>
    <m/>
    <n v="249.18530000000001"/>
    <s v=""/>
    <n v="0"/>
    <n v="100"/>
    <n v="1"/>
    <n v="1"/>
    <m/>
    <m/>
    <n v="1"/>
    <s v="Valauto Lomme  "/>
    <x v="3"/>
    <m/>
    <x v="7"/>
    <n v="1916.81"/>
    <n v="5.3993917828716688E-2"/>
    <x v="1"/>
    <n v="349.18529999999998"/>
  </r>
  <r>
    <x v="2"/>
    <x v="3"/>
    <x v="3"/>
    <x v="35"/>
    <x v="37"/>
    <m/>
    <s v="x"/>
    <m/>
    <m/>
    <m/>
    <m/>
    <x v="11"/>
    <n v="5868"/>
    <x v="43"/>
    <s v="TMAJE8118SJ420800"/>
    <x v="45"/>
    <x v="16"/>
    <n v="39958.81"/>
    <n v="541.66999999999996"/>
    <n v="40500.479999999996"/>
    <n v="133"/>
    <x v="48"/>
    <n v="-0.01"/>
    <m/>
    <n v="578.99"/>
    <n v="1.4295633039410893E-2"/>
    <n v="-4992.6400000000003"/>
    <n v="411.66"/>
    <m/>
    <s v="Ecart de marge "/>
    <n v="0.13"/>
    <n v="0.13"/>
    <n v="75.26870000000001"/>
    <m/>
    <n v="75.26870000000001"/>
    <s v="Temsys"/>
    <n v="0"/>
    <m/>
    <n v="0"/>
    <n v="1"/>
    <m/>
    <m/>
    <n v="0"/>
    <s v="Valauto Lomme  "/>
    <x v="3"/>
    <m/>
    <x v="7"/>
    <n v="578.98"/>
    <n v="1.4295633039410893E-2"/>
    <x v="1"/>
    <n v="75.26870000000001"/>
  </r>
  <r>
    <x v="2"/>
    <x v="0"/>
    <x v="3"/>
    <x v="36"/>
    <x v="8"/>
    <m/>
    <m/>
    <m/>
    <m/>
    <m/>
    <n v="0"/>
    <x v="13"/>
    <n v="5874"/>
    <x v="44"/>
    <s v="NLHBN81G8SZ658269"/>
    <x v="46"/>
    <x v="13"/>
    <n v="21795.759999999998"/>
    <n v="458.33"/>
    <n v="22254.09"/>
    <n v="97"/>
    <x v="49"/>
    <n v="0"/>
    <m/>
    <n v="1205.1300000000001"/>
    <n v="5.4153191615563707E-2"/>
    <n v="-1250"/>
    <n v="0"/>
    <m/>
    <m/>
    <n v="0.13"/>
    <n v="0.13"/>
    <n v="156.66690000000003"/>
    <m/>
    <n v="156.66690000000003"/>
    <s v=""/>
    <n v="0"/>
    <n v="100"/>
    <n v="1"/>
    <n v="1"/>
    <m/>
    <m/>
    <n v="1"/>
    <s v="Valauto Lomme  "/>
    <x v="3"/>
    <m/>
    <x v="7"/>
    <n v="1205.1300000000001"/>
    <n v="5.4153191615563707E-2"/>
    <x v="1"/>
    <n v="256.66690000000006"/>
  </r>
  <r>
    <x v="2"/>
    <x v="0"/>
    <x v="3"/>
    <x v="27"/>
    <x v="17"/>
    <m/>
    <m/>
    <m/>
    <m/>
    <m/>
    <n v="0"/>
    <x v="11"/>
    <n v="5875"/>
    <x v="45"/>
    <s v="KMHHB8117TU175132"/>
    <x v="47"/>
    <x v="10"/>
    <n v="28837.43"/>
    <n v="0"/>
    <n v="28837.43"/>
    <n v="98"/>
    <x v="50"/>
    <n v="-0.01"/>
    <m/>
    <n v="1884.14"/>
    <n v="6.5336266095834483E-2"/>
    <n v="-2334"/>
    <n v="0"/>
    <m/>
    <m/>
    <n v="0.13"/>
    <n v="0.13"/>
    <n v="244.93820000000002"/>
    <m/>
    <n v="244.93820000000002"/>
    <s v="Hyundai Finance"/>
    <n v="0"/>
    <n v="100"/>
    <n v="1"/>
    <n v="1"/>
    <m/>
    <m/>
    <n v="1"/>
    <s v="Valauto Lomme  "/>
    <x v="3"/>
    <m/>
    <x v="7"/>
    <n v="1884.13"/>
    <n v="6.5336266095834483E-2"/>
    <x v="1"/>
    <n v="344.93820000000005"/>
  </r>
  <r>
    <x v="2"/>
    <x v="0"/>
    <x v="3"/>
    <x v="25"/>
    <x v="38"/>
    <m/>
    <m/>
    <m/>
    <m/>
    <m/>
    <m/>
    <x v="12"/>
    <n v="5880"/>
    <x v="46"/>
    <s v="NLHBM51H4SZ627000"/>
    <x v="48"/>
    <x v="12"/>
    <n v="16545.759999999998"/>
    <n v="458.33"/>
    <n v="17004.09"/>
    <n v="50"/>
    <x v="51"/>
    <n v="0"/>
    <m/>
    <n v="450.17"/>
    <n v="2.647421884970028E-2"/>
    <n v="-792"/>
    <n v="0"/>
    <m/>
    <m/>
    <n v="7.0000000000000007E-2"/>
    <n v="7.0000000000000007E-2"/>
    <n v="31.511900000000004"/>
    <m/>
    <n v="31.511900000000004"/>
    <s v="Hyundai Finance"/>
    <n v="0"/>
    <n v="50"/>
    <n v="1"/>
    <n v="1"/>
    <m/>
    <m/>
    <n v="1"/>
    <s v="Valauto Lomme  "/>
    <x v="3"/>
    <m/>
    <x v="7"/>
    <n v="450.17"/>
    <n v="2.647421884970028E-2"/>
    <x v="1"/>
    <n v="81.511899999999997"/>
  </r>
  <r>
    <x v="2"/>
    <x v="0"/>
    <x v="3"/>
    <x v="37"/>
    <x v="39"/>
    <m/>
    <m/>
    <m/>
    <m/>
    <m/>
    <n v="0"/>
    <x v="12"/>
    <n v="5883"/>
    <x v="47"/>
    <s v="NLHBM51H1SZ627651"/>
    <x v="49"/>
    <x v="12"/>
    <n v="16545.759999999998"/>
    <n v="458.33"/>
    <n v="17004.09"/>
    <n v="109"/>
    <x v="52"/>
    <n v="0"/>
    <m/>
    <n v="582.34"/>
    <n v="3.4247054679197773E-2"/>
    <n v="-1458"/>
    <n v="0"/>
    <m/>
    <m/>
    <n v="0.13"/>
    <n v="0.13"/>
    <n v="75.7042"/>
    <m/>
    <n v="75.7042"/>
    <s v="Hyundai Finance"/>
    <n v="0"/>
    <n v="50"/>
    <n v="1"/>
    <n v="1"/>
    <m/>
    <m/>
    <n v="1"/>
    <s v="Valauto Lomme  "/>
    <x v="3"/>
    <m/>
    <x v="7"/>
    <n v="582.34"/>
    <n v="3.4247054679197773E-2"/>
    <x v="1"/>
    <n v="125.7042"/>
  </r>
  <r>
    <x v="2"/>
    <x v="0"/>
    <x v="3"/>
    <x v="38"/>
    <x v="40"/>
    <m/>
    <m/>
    <m/>
    <m/>
    <m/>
    <n v="0"/>
    <x v="11"/>
    <n v="5888"/>
    <x v="48"/>
    <s v="TMAJB812XTJ442235"/>
    <x v="50"/>
    <x v="16"/>
    <n v="45292.14"/>
    <n v="541.66999999999996"/>
    <n v="45833.81"/>
    <n v="136"/>
    <x v="53"/>
    <n v="0"/>
    <m/>
    <n v="1854.72"/>
    <n v="4.0466197333365921E-2"/>
    <n v="-4832.54"/>
    <n v="-833"/>
    <m/>
    <m/>
    <n v="0.13"/>
    <n v="0.13"/>
    <n v="241.11360000000002"/>
    <m/>
    <n v="241.11360000000002"/>
    <s v="Hyundai Finance"/>
    <n v="0"/>
    <n v="100"/>
    <n v="1"/>
    <n v="1"/>
    <m/>
    <m/>
    <n v="1"/>
    <s v="Valauto Lomme  "/>
    <x v="3"/>
    <m/>
    <x v="7"/>
    <n v="1854.72"/>
    <n v="4.0466197333365921E-2"/>
    <x v="1"/>
    <n v="341.11360000000002"/>
  </r>
  <r>
    <x v="2"/>
    <x v="0"/>
    <x v="3"/>
    <x v="19"/>
    <x v="41"/>
    <m/>
    <m/>
    <m/>
    <m/>
    <m/>
    <n v="0"/>
    <x v="10"/>
    <n v="5890"/>
    <x v="49"/>
    <s v="NLHBM81G3SZ677833"/>
    <x v="51"/>
    <x v="13"/>
    <n v="18962.43"/>
    <n v="458.33"/>
    <n v="19420.760000000002"/>
    <n v="36"/>
    <x v="54"/>
    <n v="-0.01"/>
    <m/>
    <n v="1887.54"/>
    <n v="9.7191356054037004E-2"/>
    <n v="-1874.67"/>
    <n v="0"/>
    <m/>
    <m/>
    <n v="0.13"/>
    <n v="0.13"/>
    <n v="245.3802"/>
    <m/>
    <n v="245.3802"/>
    <s v="Hyundai Finance"/>
    <n v="0"/>
    <n v="100"/>
    <n v="1"/>
    <n v="1"/>
    <m/>
    <m/>
    <n v="1"/>
    <s v="Valauto Lomme  "/>
    <x v="3"/>
    <m/>
    <x v="7"/>
    <n v="1887.53"/>
    <n v="9.7191356054037004E-2"/>
    <x v="1"/>
    <n v="345.3802"/>
  </r>
  <r>
    <x v="2"/>
    <x v="0"/>
    <x v="3"/>
    <x v="39"/>
    <x v="42"/>
    <m/>
    <m/>
    <m/>
    <s v="x"/>
    <s v="X"/>
    <n v="495.13"/>
    <x v="11"/>
    <n v="5891"/>
    <x v="50"/>
    <s v="KMHHC8116TU181789"/>
    <x v="52"/>
    <x v="10"/>
    <n v="30795.759999999998"/>
    <n v="0"/>
    <n v="30795.759999999998"/>
    <n v="48"/>
    <x v="55"/>
    <n v="0"/>
    <m/>
    <n v="384.93"/>
    <n v="1.2499447975955133E-2"/>
    <n v="-3479.01"/>
    <n v="0"/>
    <m/>
    <s v="ok vn payé / solde facture atelier "/>
    <n v="0.13"/>
    <n v="0.13"/>
    <n v="50.040900000000001"/>
    <m/>
    <n v="50.040900000000001"/>
    <s v="Temsys"/>
    <n v="0"/>
    <m/>
    <n v="0"/>
    <n v="1"/>
    <m/>
    <m/>
    <n v="0"/>
    <s v="Valauto Lomme  "/>
    <x v="3"/>
    <m/>
    <x v="7"/>
    <n v="384.93"/>
    <n v="1.2499447975955133E-2"/>
    <x v="1"/>
    <n v="50.040900000000001"/>
  </r>
  <r>
    <x v="2"/>
    <x v="0"/>
    <x v="3"/>
    <x v="40"/>
    <x v="26"/>
    <m/>
    <m/>
    <m/>
    <m/>
    <m/>
    <n v="0"/>
    <x v="11"/>
    <n v="5892"/>
    <x v="51"/>
    <s v="KMHHC8129SU282929"/>
    <x v="53"/>
    <x v="10"/>
    <n v="25170.76"/>
    <n v="458.33"/>
    <n v="25629.09"/>
    <n v="39"/>
    <x v="56"/>
    <n v="0"/>
    <m/>
    <n v="591.54999999999995"/>
    <n v="2.3081194065025328E-2"/>
    <n v="-3341.68"/>
    <n v="-2500"/>
    <m/>
    <m/>
    <n v="0.13"/>
    <n v="0.13"/>
    <n v="76.901499999999999"/>
    <m/>
    <n v="76.901499999999999"/>
    <s v="Hyundai Finance"/>
    <n v="0"/>
    <m/>
    <n v="0"/>
    <n v="1"/>
    <m/>
    <m/>
    <n v="0"/>
    <s v="Valauto Lomme  "/>
    <x v="3"/>
    <m/>
    <x v="7"/>
    <n v="591.54999999999995"/>
    <n v="2.3081194065025328E-2"/>
    <x v="1"/>
    <n v="76.901499999999999"/>
  </r>
  <r>
    <x v="2"/>
    <x v="0"/>
    <x v="3"/>
    <x v="41"/>
    <x v="43"/>
    <m/>
    <m/>
    <m/>
    <m/>
    <m/>
    <n v="0"/>
    <x v="10"/>
    <n v="5894"/>
    <x v="52"/>
    <s v="KMHHC8123SU282943"/>
    <x v="54"/>
    <x v="10"/>
    <n v="25170.76"/>
    <n v="458.33"/>
    <n v="25629.09"/>
    <n v="52"/>
    <x v="57"/>
    <n v="0"/>
    <m/>
    <n v="364.92999999999984"/>
    <n v="1.4238898064660112E-2"/>
    <n v="-3341.68"/>
    <n v="-2500"/>
    <m/>
    <m/>
    <n v="0.13"/>
    <n v="0.13"/>
    <n v="47.440899999999978"/>
    <m/>
    <n v="47.440899999999978"/>
    <s v=""/>
    <n v="0"/>
    <n v="100"/>
    <n v="1"/>
    <n v="1"/>
    <m/>
    <m/>
    <n v="1"/>
    <s v="Valauto Lomme  "/>
    <x v="3"/>
    <m/>
    <x v="7"/>
    <n v="364.92999999999984"/>
    <n v="1.4238898064660112E-2"/>
    <x v="1"/>
    <n v="147.44089999999997"/>
  </r>
  <r>
    <x v="2"/>
    <x v="0"/>
    <x v="3"/>
    <x v="42"/>
    <x v="44"/>
    <m/>
    <m/>
    <m/>
    <m/>
    <m/>
    <n v="0"/>
    <x v="12"/>
    <n v="5896"/>
    <x v="53"/>
    <s v="KMHHC811XTU181729"/>
    <x v="55"/>
    <x v="10"/>
    <n v="30795.759999999998"/>
    <n v="0"/>
    <n v="30795.759999999998"/>
    <n v="84"/>
    <x v="58"/>
    <n v="0"/>
    <m/>
    <n v="1728.39"/>
    <n v="5.612428464178186E-2"/>
    <n v="-1667"/>
    <n v="0"/>
    <m/>
    <m/>
    <n v="0.13"/>
    <n v="0.13"/>
    <n v="224.69070000000002"/>
    <m/>
    <n v="224.69070000000002"/>
    <s v="Hyundai Finance"/>
    <n v="0"/>
    <n v="100"/>
    <n v="1"/>
    <n v="1"/>
    <m/>
    <m/>
    <n v="1"/>
    <s v="Valauto Lomme  "/>
    <x v="3"/>
    <m/>
    <x v="7"/>
    <n v="1728.39"/>
    <n v="5.612428464178186E-2"/>
    <x v="1"/>
    <n v="324.69069999999999"/>
  </r>
  <r>
    <x v="2"/>
    <x v="1"/>
    <x v="3"/>
    <x v="43"/>
    <x v="36"/>
    <m/>
    <m/>
    <m/>
    <s v="x"/>
    <m/>
    <n v="30"/>
    <x v="11"/>
    <n v="5899"/>
    <x v="54"/>
    <s v="NLHBR51G5SZ698070"/>
    <x v="56"/>
    <x v="12"/>
    <n v="21962.43"/>
    <n v="458.33"/>
    <n v="22420.760000000002"/>
    <n v="130"/>
    <x v="59"/>
    <n v="0"/>
    <m/>
    <n v="1504.57"/>
    <n v="6.7106110586795442E-2"/>
    <n v="-2469.7600000000002"/>
    <n v="333"/>
    <m/>
    <s v="ok vn payé solde client refacturation fps"/>
    <n v="0.13"/>
    <n v="0.13"/>
    <n v="195.5941"/>
    <m/>
    <n v="195.5941"/>
    <s v="Hyundai Finance"/>
    <n v="0"/>
    <m/>
    <n v="0"/>
    <n v="1"/>
    <m/>
    <m/>
    <n v="0"/>
    <s v="Valauto Lomme  "/>
    <x v="3"/>
    <m/>
    <x v="7"/>
    <n v="1504.57"/>
    <n v="6.7106110586795442E-2"/>
    <x v="1"/>
    <n v="195.5941"/>
  </r>
  <r>
    <x v="2"/>
    <x v="0"/>
    <x v="3"/>
    <x v="24"/>
    <x v="25"/>
    <m/>
    <m/>
    <m/>
    <m/>
    <m/>
    <n v="0"/>
    <x v="13"/>
    <n v="5901"/>
    <x v="55"/>
    <s v="NLHDR51C7SZ404125"/>
    <x v="57"/>
    <x v="14"/>
    <n v="16670.759999999998"/>
    <n v="0"/>
    <n v="16670.759999999998"/>
    <n v="80"/>
    <x v="60"/>
    <n v="0"/>
    <m/>
    <n v="1539.17"/>
    <n v="9.2327524360017191E-2"/>
    <n v="-833"/>
    <n v="0"/>
    <m/>
    <m/>
    <n v="0.13"/>
    <n v="0.13"/>
    <n v="200.09210000000002"/>
    <m/>
    <n v="200.09210000000002"/>
    <s v=""/>
    <n v="0"/>
    <n v="100"/>
    <n v="1"/>
    <n v="1"/>
    <m/>
    <m/>
    <n v="1"/>
    <s v="Valauto Lomme  "/>
    <x v="3"/>
    <m/>
    <x v="7"/>
    <n v="1539.17"/>
    <n v="9.2327524360017191E-2"/>
    <x v="1"/>
    <n v="300.09210000000002"/>
  </r>
  <r>
    <x v="2"/>
    <x v="1"/>
    <x v="3"/>
    <x v="7"/>
    <x v="45"/>
    <m/>
    <m/>
    <m/>
    <s v="x"/>
    <m/>
    <n v="75209.440000000002"/>
    <x v="14"/>
    <n v="5906"/>
    <x v="56"/>
    <s v="TMAJD8116SJ410494"/>
    <x v="38"/>
    <x v="16"/>
    <n v="34708.81"/>
    <n v="541.66999999999996"/>
    <n v="35250.479999999996"/>
    <n v="77"/>
    <x v="61"/>
    <n v="0.01"/>
    <m/>
    <n v="324.63"/>
    <n v="9.209519983841355E-3"/>
    <n v="-3982.39"/>
    <n v="0"/>
    <m/>
    <s v="ok vn payé"/>
    <m/>
    <n v="0"/>
    <n v="0"/>
    <m/>
    <n v="0"/>
    <s v=""/>
    <n v="0"/>
    <s v="0"/>
    <n v="1"/>
    <n v="1"/>
    <m/>
    <m/>
    <n v="1"/>
    <s v="Valauto Lomme  "/>
    <x v="3"/>
    <m/>
    <x v="8"/>
    <n v="324.64"/>
    <n v="9.209519983841355E-3"/>
    <x v="1"/>
    <n v="0"/>
  </r>
  <r>
    <x v="2"/>
    <x v="0"/>
    <x v="3"/>
    <x v="44"/>
    <x v="46"/>
    <m/>
    <m/>
    <m/>
    <m/>
    <m/>
    <n v="0"/>
    <x v="12"/>
    <n v="5909"/>
    <x v="57"/>
    <s v="KMHHE8117TU190396"/>
    <x v="58"/>
    <x v="10"/>
    <n v="33420.76"/>
    <n v="166.67"/>
    <n v="33587.43"/>
    <n v="142"/>
    <x v="62"/>
    <n v="-0.01"/>
    <m/>
    <n v="758.23"/>
    <n v="2.257451671652163E-2"/>
    <n v="-3889.76"/>
    <n v="0"/>
    <m/>
    <m/>
    <n v="0.12"/>
    <n v="0.13"/>
    <n v="90.9876"/>
    <m/>
    <n v="90.9876"/>
    <s v=""/>
    <n v="0"/>
    <n v="100"/>
    <n v="1"/>
    <n v="1"/>
    <m/>
    <m/>
    <n v="1"/>
    <s v="Valauto Lomme  "/>
    <x v="3"/>
    <m/>
    <x v="7"/>
    <n v="758.22"/>
    <n v="2.257451671652163E-2"/>
    <x v="1"/>
    <n v="190.98759999999999"/>
  </r>
  <r>
    <x v="2"/>
    <x v="0"/>
    <x v="3"/>
    <x v="45"/>
    <x v="47"/>
    <m/>
    <m/>
    <m/>
    <m/>
    <m/>
    <n v="0"/>
    <x v="13"/>
    <n v="5910"/>
    <x v="58"/>
    <s v="TMAH681A1TJ083318"/>
    <x v="59"/>
    <x v="10"/>
    <n v="34754.089999999997"/>
    <n v="250"/>
    <n v="35004.089999999997"/>
    <n v="172"/>
    <x v="63"/>
    <n v="0"/>
    <m/>
    <n v="1328.31"/>
    <n v="3.7947279875008892E-2"/>
    <n v="-2099.7600000000002"/>
    <n v="-1333"/>
    <m/>
    <m/>
    <n v="0.13"/>
    <n v="0.13"/>
    <n v="172.68029999999999"/>
    <m/>
    <n v="172.68029999999999"/>
    <s v="Hyundai Finance"/>
    <n v="0"/>
    <m/>
    <n v="0"/>
    <n v="1"/>
    <m/>
    <m/>
    <n v="0"/>
    <s v="Valauto Lomme  "/>
    <x v="3"/>
    <m/>
    <x v="7"/>
    <n v="1328.31"/>
    <n v="3.7947279875008892E-2"/>
    <x v="1"/>
    <n v="172.68029999999999"/>
  </r>
  <r>
    <x v="2"/>
    <x v="0"/>
    <x v="3"/>
    <x v="46"/>
    <x v="30"/>
    <m/>
    <m/>
    <m/>
    <m/>
    <m/>
    <n v="0"/>
    <x v="13"/>
    <n v="5911"/>
    <x v="59"/>
    <s v="KMHHB8112TU191464"/>
    <x v="60"/>
    <x v="10"/>
    <n v="28837.43"/>
    <n v="166.67"/>
    <n v="29004.1"/>
    <n v="136"/>
    <x v="64"/>
    <n v="0"/>
    <m/>
    <n v="2242.64"/>
    <n v="7.7321482135284322E-2"/>
    <n v="-3986.68"/>
    <n v="0"/>
    <m/>
    <m/>
    <n v="0.12"/>
    <n v="0.13"/>
    <n v="269.11679999999996"/>
    <m/>
    <n v="269.11679999999996"/>
    <s v="Hyundai Finance"/>
    <n v="30"/>
    <n v="100"/>
    <n v="1"/>
    <n v="1"/>
    <m/>
    <m/>
    <n v="1"/>
    <s v="Valauto Lomme  "/>
    <x v="3"/>
    <m/>
    <x v="7"/>
    <n v="2242.64"/>
    <n v="7.7321482135284322E-2"/>
    <x v="1"/>
    <n v="399.11679999999996"/>
  </r>
  <r>
    <x v="2"/>
    <x v="0"/>
    <x v="3"/>
    <x v="47"/>
    <x v="46"/>
    <m/>
    <m/>
    <m/>
    <m/>
    <m/>
    <n v="0"/>
    <x v="10"/>
    <n v="5912"/>
    <x v="60"/>
    <s v="KMHHE8115TU189649"/>
    <x v="61"/>
    <x v="10"/>
    <n v="33420.769999999997"/>
    <n v="458.33"/>
    <n v="33879.1"/>
    <n v="132"/>
    <x v="65"/>
    <n v="0"/>
    <m/>
    <n v="1841.48"/>
    <n v="5.4354454516206158E-2"/>
    <n v="-2032.26"/>
    <n v="-1667"/>
    <m/>
    <m/>
    <n v="0.12"/>
    <n v="0.13"/>
    <n v="220.9776"/>
    <m/>
    <n v="220.9776"/>
    <s v=""/>
    <n v="0"/>
    <n v="100"/>
    <n v="1"/>
    <n v="1"/>
    <m/>
    <m/>
    <n v="1"/>
    <s v="Valauto Lomme  "/>
    <x v="3"/>
    <m/>
    <x v="7"/>
    <n v="1841.48"/>
    <n v="5.4354454516206158E-2"/>
    <x v="1"/>
    <n v="320.9776"/>
  </r>
  <r>
    <x v="2"/>
    <x v="0"/>
    <x v="3"/>
    <x v="19"/>
    <x v="43"/>
    <m/>
    <m/>
    <m/>
    <m/>
    <m/>
    <n v="0"/>
    <x v="11"/>
    <n v="5913"/>
    <x v="61"/>
    <s v="KMHB15120TW058805"/>
    <x v="62"/>
    <x v="17"/>
    <n v="20379.09"/>
    <n v="500"/>
    <n v="20879.09"/>
    <n v="14"/>
    <x v="66"/>
    <n v="0"/>
    <m/>
    <n v="802"/>
    <n v="3.841163575615604E-2"/>
    <n v="0"/>
    <n v="0"/>
    <m/>
    <m/>
    <n v="7.0000000000000007E-2"/>
    <n v="0.1"/>
    <n v="56.140000000000008"/>
    <m/>
    <n v="56.140000000000008"/>
    <s v="Hyundai Finance"/>
    <n v="0"/>
    <n v="100"/>
    <n v="1"/>
    <n v="1"/>
    <m/>
    <m/>
    <n v="1"/>
    <s v="Valauto Lomme  "/>
    <x v="3"/>
    <m/>
    <x v="7"/>
    <n v="802"/>
    <n v="3.841163575615604E-2"/>
    <x v="1"/>
    <n v="156.14000000000001"/>
  </r>
  <r>
    <x v="2"/>
    <x v="0"/>
    <x v="3"/>
    <x v="48"/>
    <x v="48"/>
    <m/>
    <m/>
    <m/>
    <m/>
    <m/>
    <n v="0"/>
    <x v="11"/>
    <n v="5916"/>
    <x v="62"/>
    <s v="TMAJE8121TJ452563"/>
    <x v="63"/>
    <x v="16"/>
    <n v="44458.81"/>
    <n v="541.66999999999996"/>
    <n v="45000.479999999996"/>
    <n v="151"/>
    <x v="67"/>
    <n v="0"/>
    <m/>
    <n v="1467.1"/>
    <n v="3.2601874468894558E-2"/>
    <n v="-5313"/>
    <n v="0"/>
    <m/>
    <m/>
    <n v="0.12"/>
    <n v="0.13"/>
    <n v="176.05199999999999"/>
    <m/>
    <n v="176.05199999999999"/>
    <s v="Hyundai Finance"/>
    <n v="0"/>
    <m/>
    <n v="0"/>
    <n v="1"/>
    <m/>
    <m/>
    <n v="0"/>
    <s v="Valauto Lomme  "/>
    <x v="3"/>
    <m/>
    <x v="7"/>
    <n v="1467.1"/>
    <n v="3.2601874468894558E-2"/>
    <x v="1"/>
    <n v="176.05199999999999"/>
  </r>
  <r>
    <x v="2"/>
    <x v="0"/>
    <x v="3"/>
    <x v="48"/>
    <x v="46"/>
    <m/>
    <m/>
    <m/>
    <m/>
    <m/>
    <n v="0"/>
    <x v="12"/>
    <n v="5918"/>
    <x v="63"/>
    <s v="TMAJA8117TJ450710"/>
    <x v="64"/>
    <x v="16"/>
    <n v="36625.47"/>
    <n v="0"/>
    <n v="36625.47"/>
    <n v="151"/>
    <x v="68"/>
    <n v="0.01"/>
    <m/>
    <n v="2743.9799999999996"/>
    <n v="7.492026723479589E-2"/>
    <n v="-5833"/>
    <n v="0"/>
    <m/>
    <m/>
    <n v="0.12"/>
    <n v="0.13"/>
    <n v="329.27759999999995"/>
    <m/>
    <n v="329.27759999999995"/>
    <s v="Hyundai Finance"/>
    <n v="0"/>
    <n v="100"/>
    <n v="1"/>
    <n v="1"/>
    <m/>
    <m/>
    <n v="1"/>
    <s v="Valauto Lomme  "/>
    <x v="3"/>
    <m/>
    <x v="7"/>
    <n v="2743.99"/>
    <n v="7.492026723479589E-2"/>
    <x v="1"/>
    <n v="429.27759999999995"/>
  </r>
  <r>
    <x v="2"/>
    <x v="0"/>
    <x v="3"/>
    <x v="36"/>
    <x v="49"/>
    <m/>
    <m/>
    <m/>
    <m/>
    <m/>
    <n v="0"/>
    <x v="12"/>
    <n v="5919"/>
    <x v="64"/>
    <s v="KMHHE8111TU182956"/>
    <x v="65"/>
    <x v="10"/>
    <n v="33420.76"/>
    <n v="0"/>
    <n v="33420.76"/>
    <n v="52"/>
    <x v="69"/>
    <n v="0"/>
    <m/>
    <n v="2953.49"/>
    <n v="8.837291551718153E-2"/>
    <n v="-3584"/>
    <n v="0"/>
    <m/>
    <m/>
    <n v="0.13"/>
    <n v="0.13"/>
    <n v="383.95369999999997"/>
    <m/>
    <n v="383.95369999999997"/>
    <s v=""/>
    <n v="0"/>
    <n v="100"/>
    <n v="1"/>
    <n v="1"/>
    <m/>
    <m/>
    <n v="1"/>
    <s v="Valauto Lomme  "/>
    <x v="3"/>
    <m/>
    <x v="7"/>
    <n v="2953.49"/>
    <n v="8.837291551718153E-2"/>
    <x v="1"/>
    <n v="483.95369999999997"/>
  </r>
  <r>
    <x v="2"/>
    <x v="1"/>
    <x v="3"/>
    <x v="14"/>
    <x v="50"/>
    <m/>
    <m/>
    <m/>
    <s v="x"/>
    <m/>
    <n v="81071.06"/>
    <x v="14"/>
    <n v="5920"/>
    <x v="65"/>
    <s v="TMAJC8115SJ401479"/>
    <x v="38"/>
    <x v="16"/>
    <n v="32208.81"/>
    <n v="541.66999999999996"/>
    <n v="32750.48"/>
    <n v="148"/>
    <x v="70"/>
    <n v="0"/>
    <m/>
    <n v="255.38"/>
    <n v="7.7977483078110607E-3"/>
    <n v="-3699.89"/>
    <n v="0"/>
    <m/>
    <s v="ok vn payé"/>
    <m/>
    <n v="0"/>
    <n v="0"/>
    <m/>
    <n v="0"/>
    <s v=""/>
    <n v="0"/>
    <s v="0"/>
    <n v="1"/>
    <n v="1"/>
    <m/>
    <m/>
    <n v="1"/>
    <s v="Valauto Lomme  "/>
    <x v="3"/>
    <m/>
    <x v="8"/>
    <n v="255.38"/>
    <n v="7.7977483078110607E-3"/>
    <x v="1"/>
    <n v="0"/>
  </r>
  <r>
    <x v="2"/>
    <x v="0"/>
    <x v="3"/>
    <x v="38"/>
    <x v="51"/>
    <m/>
    <m/>
    <m/>
    <m/>
    <m/>
    <n v="0"/>
    <x v="11"/>
    <n v="5921"/>
    <x v="66"/>
    <s v="TMAJC8114TJ458046"/>
    <x v="66"/>
    <x v="16"/>
    <n v="32958.81"/>
    <n v="541.66999999999996"/>
    <n v="33500.479999999996"/>
    <n v="100"/>
    <x v="71"/>
    <n v="0"/>
    <n v="-4337.3"/>
    <n v="1135.1399999999994"/>
    <n v="3.3884290613149411E-2"/>
    <n v="-3750"/>
    <n v="0"/>
    <m/>
    <m/>
    <n v="0.13"/>
    <n v="0.13"/>
    <n v="147.56819999999993"/>
    <m/>
    <n v="147.56819999999993"/>
    <s v="Hyundai Finance"/>
    <n v="0"/>
    <m/>
    <n v="0"/>
    <n v="1"/>
    <m/>
    <m/>
    <n v="0"/>
    <s v="Valauto Lomme  "/>
    <x v="3"/>
    <m/>
    <x v="7"/>
    <n v="5472.44"/>
    <n v="0.1633540773147131"/>
    <x v="1"/>
    <n v="147.56819999999993"/>
  </r>
  <r>
    <x v="2"/>
    <x v="0"/>
    <x v="3"/>
    <x v="24"/>
    <x v="52"/>
    <m/>
    <m/>
    <m/>
    <s v="x"/>
    <s v="X"/>
    <n v="466.08"/>
    <x v="11"/>
    <n v="5922"/>
    <x v="67"/>
    <s v="TMAJC8116TJ457111"/>
    <x v="67"/>
    <x v="16"/>
    <n v="32958.81"/>
    <n v="541.66999999999996"/>
    <n v="33500.479999999996"/>
    <n v="51"/>
    <x v="72"/>
    <n v="0"/>
    <m/>
    <n v="1156.8800000000001"/>
    <n v="3.453323653870035E-2"/>
    <n v="-5034.6400000000003"/>
    <n v="0"/>
    <m/>
    <s v="ok vn payé / solde client facture atelier 03/2026"/>
    <n v="0.13"/>
    <n v="0.13"/>
    <n v="150.39440000000002"/>
    <m/>
    <n v="150.39440000000002"/>
    <s v=""/>
    <n v="0"/>
    <s v="0"/>
    <n v="1"/>
    <n v="1"/>
    <m/>
    <m/>
    <n v="1"/>
    <s v="Valauto Lomme  "/>
    <x v="3"/>
    <m/>
    <x v="7"/>
    <n v="1156.8800000000001"/>
    <n v="3.453323653870035E-2"/>
    <x v="1"/>
    <n v="150.39440000000002"/>
  </r>
  <r>
    <x v="2"/>
    <x v="0"/>
    <x v="3"/>
    <x v="5"/>
    <x v="53"/>
    <m/>
    <m/>
    <m/>
    <s v="x"/>
    <s v="X"/>
    <n v="41990.47"/>
    <x v="11"/>
    <n v="5923"/>
    <x v="68"/>
    <s v="TMAJC8113TJ456708"/>
    <x v="38"/>
    <x v="16"/>
    <n v="32958.81"/>
    <n v="541.66999999999996"/>
    <n v="33500.479999999996"/>
    <n v="77"/>
    <x v="73"/>
    <n v="0"/>
    <m/>
    <n v="863.61"/>
    <n v="2.577903361384673E-2"/>
    <n v="-5737.98"/>
    <n v="0"/>
    <m/>
    <s v="ok vn payé"/>
    <n v="0.13"/>
    <n v="0.13"/>
    <n v="112.2693"/>
    <m/>
    <n v="112.2693"/>
    <s v="Hyundai Leasing"/>
    <n v="0"/>
    <n v="100"/>
    <n v="1"/>
    <n v="1"/>
    <m/>
    <m/>
    <n v="1"/>
    <s v="Valauto Lomme  "/>
    <x v="3"/>
    <m/>
    <x v="7"/>
    <n v="863.61"/>
    <n v="2.577903361384673E-2"/>
    <x v="1"/>
    <n v="212.26929999999999"/>
  </r>
  <r>
    <x v="2"/>
    <x v="0"/>
    <x v="3"/>
    <x v="49"/>
    <x v="54"/>
    <m/>
    <m/>
    <m/>
    <m/>
    <m/>
    <n v="0"/>
    <x v="11"/>
    <n v="5926"/>
    <x v="69"/>
    <s v="KMHB1512XTW062117"/>
    <x v="68"/>
    <x v="17"/>
    <n v="20379.09"/>
    <n v="0"/>
    <n v="20379.09"/>
    <n v="67"/>
    <x v="74"/>
    <n v="0"/>
    <m/>
    <n v="772"/>
    <n v="3.7881966270329047E-2"/>
    <n v="-833"/>
    <n v="833"/>
    <m/>
    <m/>
    <n v="7.0000000000000007E-2"/>
    <n v="7.0000000000000007E-2"/>
    <n v="54.040000000000006"/>
    <m/>
    <n v="54.040000000000006"/>
    <s v="Hyundai Finance"/>
    <n v="0"/>
    <n v="50"/>
    <n v="1"/>
    <n v="1"/>
    <m/>
    <m/>
    <n v="1"/>
    <s v="Valauto Lomme  "/>
    <x v="3"/>
    <m/>
    <x v="7"/>
    <n v="772"/>
    <n v="3.7881966270329047E-2"/>
    <x v="1"/>
    <n v="104.04"/>
  </r>
  <r>
    <x v="2"/>
    <x v="0"/>
    <x v="3"/>
    <x v="50"/>
    <x v="42"/>
    <m/>
    <m/>
    <m/>
    <m/>
    <m/>
    <n v="0"/>
    <x v="11"/>
    <n v="5927"/>
    <x v="70"/>
    <s v="KMHB15122TW062967"/>
    <x v="69"/>
    <x v="17"/>
    <n v="20379.09"/>
    <n v="0"/>
    <n v="20379.09"/>
    <n v="8"/>
    <x v="74"/>
    <n v="0"/>
    <m/>
    <n v="772"/>
    <n v="3.7881966270329047E-2"/>
    <n v="0"/>
    <n v="0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x v="3"/>
    <m/>
    <x v="7"/>
    <n v="772"/>
    <n v="3.7881966270329047E-2"/>
    <x v="1"/>
    <n v="154.04000000000002"/>
  </r>
  <r>
    <x v="2"/>
    <x v="1"/>
    <x v="3"/>
    <x v="24"/>
    <x v="32"/>
    <m/>
    <m/>
    <m/>
    <s v="x"/>
    <m/>
    <n v="75209.440000000002"/>
    <x v="14"/>
    <n v="5928"/>
    <x v="71"/>
    <s v="TMAJA8115TJ453802"/>
    <x v="38"/>
    <x v="16"/>
    <n v="36625.480000000003"/>
    <n v="541.66999999999996"/>
    <n v="37167.15"/>
    <n v="36"/>
    <x v="75"/>
    <n v="0"/>
    <m/>
    <n v="1599.56"/>
    <n v="4.3036929116168444E-2"/>
    <n v="-5448.98"/>
    <n v="0"/>
    <m/>
    <s v="ok vn payé"/>
    <m/>
    <n v="0"/>
    <n v="0"/>
    <m/>
    <n v="0"/>
    <s v=""/>
    <n v="0"/>
    <s v="0"/>
    <n v="1"/>
    <n v="1"/>
    <m/>
    <m/>
    <n v="1"/>
    <s v="Valauto Lomme  "/>
    <x v="3"/>
    <m/>
    <x v="8"/>
    <n v="1599.56"/>
    <n v="4.3036929116168444E-2"/>
    <x v="1"/>
    <n v="0"/>
  </r>
  <r>
    <x v="2"/>
    <x v="0"/>
    <x v="3"/>
    <x v="4"/>
    <x v="55"/>
    <m/>
    <m/>
    <m/>
    <m/>
    <m/>
    <n v="0"/>
    <x v="10"/>
    <n v="5930"/>
    <x v="72"/>
    <s v="TMAJE8113TJ455553"/>
    <x v="70"/>
    <x v="16"/>
    <n v="40458.81"/>
    <n v="541.66999999999996"/>
    <n v="41000.479999999996"/>
    <n v="113"/>
    <x v="76"/>
    <n v="0"/>
    <m/>
    <n v="4830.7700000000004"/>
    <n v="0.11782227915380505"/>
    <n v="-5000"/>
    <n v="0"/>
    <m/>
    <m/>
    <n v="0.12"/>
    <n v="0.13"/>
    <n v="579.69240000000002"/>
    <m/>
    <n v="579.69240000000002"/>
    <s v=""/>
    <n v="0"/>
    <n v="100"/>
    <n v="1"/>
    <n v="1"/>
    <m/>
    <m/>
    <n v="1"/>
    <s v="Valauto Lomme  "/>
    <x v="3"/>
    <m/>
    <x v="7"/>
    <n v="4830.7700000000004"/>
    <n v="0.11782227915380505"/>
    <x v="1"/>
    <n v="679.69240000000002"/>
  </r>
  <r>
    <x v="2"/>
    <x v="0"/>
    <x v="3"/>
    <x v="27"/>
    <x v="56"/>
    <m/>
    <m/>
    <m/>
    <m/>
    <m/>
    <n v="0"/>
    <x v="10"/>
    <n v="5931"/>
    <x v="73"/>
    <s v="TMAH881B8SJ055596"/>
    <x v="71"/>
    <x v="10"/>
    <n v="31087.43"/>
    <n v="541.66999999999996"/>
    <n v="31629.1"/>
    <n v="18"/>
    <x v="77"/>
    <n v="-0.01"/>
    <m/>
    <n v="1618.76"/>
    <n v="5.117913566936777E-2"/>
    <n v="-1333"/>
    <n v="0"/>
    <m/>
    <m/>
    <n v="7.0000000000000007E-2"/>
    <n v="0.1"/>
    <n v="113.31320000000001"/>
    <m/>
    <n v="113.31320000000001"/>
    <s v="Hyundai Finance"/>
    <n v="0"/>
    <n v="50"/>
    <n v="1"/>
    <n v="1"/>
    <m/>
    <m/>
    <n v="1"/>
    <s v="Valauto Lomme  "/>
    <x v="3"/>
    <m/>
    <x v="7"/>
    <n v="1618.75"/>
    <n v="5.117913566936777E-2"/>
    <x v="1"/>
    <n v="163.31319999999999"/>
  </r>
  <r>
    <x v="2"/>
    <x v="1"/>
    <x v="3"/>
    <x v="26"/>
    <x v="57"/>
    <m/>
    <m/>
    <m/>
    <s v="x"/>
    <m/>
    <n v="75209.440000000002"/>
    <x v="14"/>
    <n v="5932"/>
    <x v="74"/>
    <s v="TMAH881A9TJ083478"/>
    <x v="38"/>
    <x v="10"/>
    <n v="33920.76"/>
    <n v="541.66999999999996"/>
    <n v="34462.43"/>
    <n v="24"/>
    <x v="78"/>
    <n v="0.01"/>
    <m/>
    <n v="303.85000000000002"/>
    <n v="8.8171379673458901E-3"/>
    <n v="-4685.79"/>
    <n v="0"/>
    <m/>
    <s v="ok vn payé"/>
    <m/>
    <n v="0"/>
    <n v="0"/>
    <m/>
    <n v="0"/>
    <s v=""/>
    <n v="0"/>
    <s v="0"/>
    <n v="1"/>
    <n v="1"/>
    <m/>
    <m/>
    <n v="1"/>
    <s v="Valauto Lomme  "/>
    <x v="3"/>
    <m/>
    <x v="8"/>
    <n v="303.86"/>
    <n v="8.8171379673458901E-3"/>
    <x v="1"/>
    <n v="0"/>
  </r>
  <r>
    <x v="2"/>
    <x v="0"/>
    <x v="3"/>
    <x v="51"/>
    <x v="58"/>
    <m/>
    <m/>
    <m/>
    <m/>
    <m/>
    <m/>
    <x v="12"/>
    <n v="5933"/>
    <x v="75"/>
    <s v="TMAH081A5TJ086823"/>
    <x v="58"/>
    <x v="10"/>
    <n v="38504.089999999997"/>
    <n v="541.66999999999996"/>
    <n v="39045.759999999995"/>
    <n v="4"/>
    <x v="79"/>
    <n v="0"/>
    <m/>
    <n v="3488.14"/>
    <n v="8.933466783589307E-2"/>
    <n v="-1333"/>
    <n v="0"/>
    <m/>
    <m/>
    <n v="0.1"/>
    <n v="0.1"/>
    <n v="348.81400000000002"/>
    <m/>
    <n v="348.81400000000002"/>
    <s v=""/>
    <n v="0"/>
    <n v="100"/>
    <n v="1"/>
    <n v="1"/>
    <m/>
    <m/>
    <n v="1"/>
    <s v="Valauto Lomme  "/>
    <x v="3"/>
    <m/>
    <x v="7"/>
    <n v="3488.14"/>
    <n v="8.933466783589307E-2"/>
    <x v="1"/>
    <n v="448.81400000000002"/>
  </r>
  <r>
    <x v="2"/>
    <x v="0"/>
    <x v="3"/>
    <x v="52"/>
    <x v="59"/>
    <m/>
    <m/>
    <m/>
    <m/>
    <m/>
    <m/>
    <x v="13"/>
    <n v="5934"/>
    <x v="76"/>
    <s v="TMAJB8119TJ455100"/>
    <x v="72"/>
    <x v="16"/>
    <n v="41292.14"/>
    <n v="541.66999999999996"/>
    <n v="41833.81"/>
    <n v="133"/>
    <x v="80"/>
    <n v="0"/>
    <m/>
    <n v="3775.57"/>
    <n v="9.0251640957397863E-2"/>
    <n v="-3333"/>
    <n v="-1667"/>
    <m/>
    <m/>
    <n v="0.13"/>
    <n v="0.13"/>
    <n v="490.82410000000004"/>
    <m/>
    <n v="490.82410000000004"/>
    <s v="Hyundai Finance"/>
    <n v="0"/>
    <n v="100"/>
    <n v="1"/>
    <n v="1"/>
    <m/>
    <m/>
    <n v="1"/>
    <s v="Valauto Lomme  "/>
    <x v="3"/>
    <m/>
    <x v="7"/>
    <n v="3775.57"/>
    <n v="9.0251640957397863E-2"/>
    <x v="1"/>
    <n v="590.82410000000004"/>
  </r>
  <r>
    <x v="2"/>
    <x v="0"/>
    <x v="3"/>
    <x v="9"/>
    <x v="60"/>
    <m/>
    <m/>
    <m/>
    <m/>
    <m/>
    <n v="0"/>
    <x v="12"/>
    <n v="5935"/>
    <x v="77"/>
    <s v="TMAJC8114TJ456457"/>
    <x v="73"/>
    <x v="16"/>
    <n v="32958.81"/>
    <n v="541.66999999999996"/>
    <n v="33500.479999999996"/>
    <n v="87"/>
    <x v="81"/>
    <n v="0"/>
    <m/>
    <n v="2684.74"/>
    <n v="8.0140344257753918E-2"/>
    <n v="-4063"/>
    <n v="278.36"/>
    <m/>
    <m/>
    <n v="0.13"/>
    <n v="0.13"/>
    <n v="349.01619999999997"/>
    <m/>
    <n v="349.01619999999997"/>
    <s v="Banque"/>
    <n v="0"/>
    <n v="100"/>
    <n v="1"/>
    <n v="1"/>
    <m/>
    <m/>
    <n v="1"/>
    <s v="Valauto Lomme  "/>
    <x v="3"/>
    <m/>
    <x v="7"/>
    <n v="2684.74"/>
    <n v="8.0140344257753918E-2"/>
    <x v="1"/>
    <n v="449.01619999999997"/>
  </r>
  <r>
    <x v="2"/>
    <x v="0"/>
    <x v="3"/>
    <x v="53"/>
    <x v="61"/>
    <m/>
    <m/>
    <m/>
    <m/>
    <m/>
    <n v="0"/>
    <x v="13"/>
    <n v="5937"/>
    <x v="78"/>
    <s v="KMHB15125TW065779"/>
    <x v="74"/>
    <x v="17"/>
    <n v="20379.09"/>
    <n v="0"/>
    <n v="20379.09"/>
    <n v="11"/>
    <x v="74"/>
    <n v="0"/>
    <m/>
    <n v="772"/>
    <n v="3.7881966270329047E-2"/>
    <n v="-833"/>
    <n v="833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x v="3"/>
    <m/>
    <x v="7"/>
    <n v="772"/>
    <n v="3.7881966270329047E-2"/>
    <x v="1"/>
    <n v="154.04000000000002"/>
  </r>
  <r>
    <x v="2"/>
    <x v="0"/>
    <x v="3"/>
    <x v="21"/>
    <x v="35"/>
    <m/>
    <m/>
    <m/>
    <m/>
    <m/>
    <m/>
    <x v="14"/>
    <n v="5938"/>
    <x v="79"/>
    <s v="TMAJB8116TJ460366"/>
    <x v="38"/>
    <x v="16"/>
    <n v="41292.14"/>
    <n v="541.66999999999996"/>
    <n v="41833.81"/>
    <n v="69"/>
    <x v="82"/>
    <n v="0"/>
    <m/>
    <n v="410.21000000000004"/>
    <n v="9.8057050027238746E-3"/>
    <n v="-4726.3100000000004"/>
    <n v="0"/>
    <m/>
    <m/>
    <m/>
    <n v="0"/>
    <n v="0"/>
    <m/>
    <n v="0"/>
    <s v=""/>
    <n v="0"/>
    <m/>
    <n v="0"/>
    <n v="1"/>
    <m/>
    <m/>
    <n v="0"/>
    <s v="Valauto Lomme  "/>
    <x v="3"/>
    <m/>
    <x v="8"/>
    <n v="410.21000000000004"/>
    <n v="9.8057050027238746E-3"/>
    <x v="1"/>
    <n v="0"/>
  </r>
  <r>
    <x v="2"/>
    <x v="0"/>
    <x v="3"/>
    <x v="54"/>
    <x v="45"/>
    <m/>
    <m/>
    <m/>
    <m/>
    <m/>
    <n v="0"/>
    <x v="11"/>
    <n v="5939"/>
    <x v="80"/>
    <s v="TMAJB8110TJ460766"/>
    <x v="75"/>
    <x v="16"/>
    <n v="31375.48"/>
    <n v="541.66999999999996"/>
    <n v="31917.149999999998"/>
    <n v="27"/>
    <x v="83"/>
    <n v="-0.01"/>
    <n v="-2443.7600000000002"/>
    <n v="656.55000000000018"/>
    <n v="2.0570132358308936E-2"/>
    <n v="-3584"/>
    <n v="-1250"/>
    <m/>
    <m/>
    <n v="0.1"/>
    <n v="0.1"/>
    <n v="65.655000000000015"/>
    <m/>
    <n v="65.655000000000015"/>
    <s v="Hyundai Finance"/>
    <n v="0"/>
    <s v="0"/>
    <n v="1"/>
    <n v="1"/>
    <m/>
    <m/>
    <n v="1"/>
    <s v="Valauto Lomme  "/>
    <x v="3"/>
    <m/>
    <x v="7"/>
    <n v="3100.3"/>
    <n v="9.7135865827619336E-2"/>
    <x v="1"/>
    <n v="65.655000000000015"/>
  </r>
  <r>
    <x v="2"/>
    <x v="0"/>
    <x v="3"/>
    <x v="6"/>
    <x v="6"/>
    <m/>
    <m/>
    <m/>
    <m/>
    <m/>
    <n v="0"/>
    <x v="12"/>
    <n v="5940"/>
    <x v="81"/>
    <s v="TMAJB8113TJ457344"/>
    <x v="76"/>
    <x v="16"/>
    <n v="31375.48"/>
    <n v="541.66999999999996"/>
    <n v="31917.149999999998"/>
    <n v="19"/>
    <x v="84"/>
    <n v="-0.01"/>
    <m/>
    <n v="1532.98"/>
    <n v="4.8029664302733803E-2"/>
    <n v="-3584"/>
    <n v="0"/>
    <m/>
    <m/>
    <n v="7.0000000000000007E-2"/>
    <n v="7.0000000000000007E-2"/>
    <n v="107.30860000000001"/>
    <m/>
    <n v="107.30860000000001"/>
    <s v="Hyundai Finance"/>
    <n v="0"/>
    <n v="100"/>
    <n v="1"/>
    <n v="1"/>
    <m/>
    <m/>
    <n v="1"/>
    <s v="Valauto Lomme  "/>
    <x v="3"/>
    <m/>
    <x v="7"/>
    <n v="1532.97"/>
    <n v="4.8029664302733803E-2"/>
    <x v="1"/>
    <n v="207.30860000000001"/>
  </r>
  <r>
    <x v="2"/>
    <x v="0"/>
    <x v="3"/>
    <x v="55"/>
    <x v="62"/>
    <m/>
    <m/>
    <m/>
    <m/>
    <m/>
    <n v="0"/>
    <x v="12"/>
    <n v="5941"/>
    <x v="82"/>
    <s v="TMAJB8111TJ457892"/>
    <x v="77"/>
    <x v="16"/>
    <n v="31375.48"/>
    <n v="0"/>
    <n v="31375.48"/>
    <n v="108"/>
    <x v="85"/>
    <n v="0"/>
    <m/>
    <n v="1478.81"/>
    <n v="4.71326653807368E-2"/>
    <n v="-3584"/>
    <n v="0"/>
    <m/>
    <m/>
    <n v="0.08"/>
    <n v="7.0000000000000007E-2"/>
    <n v="118.3048"/>
    <m/>
    <n v="118.3048"/>
    <s v="Hyundai Finance"/>
    <n v="0"/>
    <n v="50"/>
    <n v="1"/>
    <n v="1"/>
    <m/>
    <m/>
    <n v="1"/>
    <s v="Valauto Lomme  "/>
    <x v="3"/>
    <m/>
    <x v="7"/>
    <n v="1478.81"/>
    <n v="4.71326653807368E-2"/>
    <x v="1"/>
    <n v="168.3048"/>
  </r>
  <r>
    <x v="2"/>
    <x v="0"/>
    <x v="3"/>
    <x v="7"/>
    <x v="54"/>
    <m/>
    <m/>
    <m/>
    <m/>
    <m/>
    <n v="0"/>
    <x v="10"/>
    <n v="5942"/>
    <x v="83"/>
    <s v="TMAH881AXTJ087331"/>
    <x v="78"/>
    <x v="10"/>
    <n v="33920.76"/>
    <n v="0"/>
    <n v="33920.76"/>
    <n v="33"/>
    <x v="86"/>
    <n v="0"/>
    <m/>
    <n v="1872.94"/>
    <n v="5.5215154377437299E-2"/>
    <n v="-1333"/>
    <n v="0"/>
    <m/>
    <m/>
    <n v="7.0000000000000007E-2"/>
    <n v="7.0000000000000007E-2"/>
    <n v="131.10580000000002"/>
    <m/>
    <n v="131.10580000000002"/>
    <s v="Hyundai Finance"/>
    <n v="0"/>
    <n v="100"/>
    <n v="1"/>
    <n v="1"/>
    <m/>
    <m/>
    <n v="1"/>
    <s v="Valauto Lomme  "/>
    <x v="3"/>
    <m/>
    <x v="7"/>
    <n v="1872.94"/>
    <n v="5.5215154377437299E-2"/>
    <x v="1"/>
    <n v="231.10580000000002"/>
  </r>
  <r>
    <x v="2"/>
    <x v="0"/>
    <x v="3"/>
    <x v="13"/>
    <x v="63"/>
    <m/>
    <m/>
    <m/>
    <m/>
    <m/>
    <n v="0"/>
    <x v="13"/>
    <n v="5943"/>
    <x v="84"/>
    <s v="KMHB15129TW064845"/>
    <x v="79"/>
    <x v="17"/>
    <n v="20670.759999999998"/>
    <n v="0"/>
    <n v="20670.759999999998"/>
    <n v="9"/>
    <x v="74"/>
    <n v="0"/>
    <m/>
    <n v="772"/>
    <n v="3.734744150674673E-2"/>
    <n v="-833"/>
    <n v="833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x v="3"/>
    <m/>
    <x v="7"/>
    <n v="772"/>
    <n v="3.734744150674673E-2"/>
    <x v="1"/>
    <n v="154.04000000000002"/>
  </r>
  <r>
    <x v="2"/>
    <x v="0"/>
    <x v="3"/>
    <x v="56"/>
    <x v="64"/>
    <m/>
    <m/>
    <m/>
    <m/>
    <m/>
    <m/>
    <x v="12"/>
    <n v="5944"/>
    <x v="85"/>
    <s v="KMHB15123TW065523"/>
    <x v="80"/>
    <x v="17"/>
    <n v="20670.759999999998"/>
    <n v="0"/>
    <n v="20670.759999999998"/>
    <n v="47"/>
    <x v="87"/>
    <n v="0"/>
    <m/>
    <n v="1747.5"/>
    <n v="8.4539707296683822E-2"/>
    <n v="-833"/>
    <n v="0"/>
    <m/>
    <m/>
    <n v="0.13"/>
    <n v="0.13"/>
    <n v="227.17500000000001"/>
    <m/>
    <n v="227.17500000000001"/>
    <s v="Hyundai Finance"/>
    <n v="0"/>
    <n v="100"/>
    <n v="1"/>
    <n v="1"/>
    <m/>
    <m/>
    <n v="1"/>
    <s v="Valauto Lomme  "/>
    <x v="3"/>
    <m/>
    <x v="7"/>
    <n v="1747.5"/>
    <n v="8.4539707296683822E-2"/>
    <x v="1"/>
    <n v="327.17500000000001"/>
  </r>
  <r>
    <x v="2"/>
    <x v="0"/>
    <x v="3"/>
    <x v="7"/>
    <x v="44"/>
    <m/>
    <m/>
    <m/>
    <m/>
    <m/>
    <n v="0"/>
    <x v="10"/>
    <n v="5946"/>
    <x v="86"/>
    <s v="TMAJA8118TJ463031"/>
    <x v="81"/>
    <x v="16"/>
    <n v="36625.480000000003"/>
    <n v="541.66999999999996"/>
    <n v="37167.15"/>
    <n v="26"/>
    <x v="88"/>
    <n v="-0.01"/>
    <m/>
    <n v="3408.6000000000004"/>
    <n v="9.1709749066043539E-2"/>
    <n v="-1667"/>
    <n v="-2500"/>
    <m/>
    <m/>
    <n v="0.13"/>
    <n v="0.13"/>
    <n v="443.11800000000005"/>
    <m/>
    <n v="443.11800000000005"/>
    <s v="Hyundai Finance"/>
    <n v="0"/>
    <n v="100"/>
    <n v="1"/>
    <n v="1"/>
    <m/>
    <m/>
    <n v="1"/>
    <s v="Valauto Lomme  "/>
    <x v="3"/>
    <m/>
    <x v="7"/>
    <n v="3408.59"/>
    <n v="9.1709749066043539E-2"/>
    <x v="1"/>
    <n v="543.11800000000005"/>
  </r>
  <r>
    <x v="2"/>
    <x v="0"/>
    <x v="3"/>
    <x v="56"/>
    <x v="64"/>
    <m/>
    <m/>
    <m/>
    <m/>
    <m/>
    <m/>
    <x v="10"/>
    <n v="5948"/>
    <x v="87"/>
    <s v="TMAJC8114TJ458791"/>
    <x v="82"/>
    <x v="16"/>
    <n v="32958.82"/>
    <n v="541.66"/>
    <n v="33500.480000000003"/>
    <n v="47"/>
    <x v="89"/>
    <n v="-0.01"/>
    <m/>
    <n v="2883.9100000000003"/>
    <n v="8.6085333702681274E-2"/>
    <n v="-2083"/>
    <n v="-2917"/>
    <m/>
    <m/>
    <n v="0.13"/>
    <n v="0.13"/>
    <n v="374.90830000000005"/>
    <m/>
    <n v="374.90830000000005"/>
    <s v="Hyundai Finance"/>
    <n v="0"/>
    <n v="100"/>
    <n v="1"/>
    <n v="1"/>
    <m/>
    <m/>
    <n v="1"/>
    <s v="Valauto Lomme  "/>
    <x v="3"/>
    <m/>
    <x v="7"/>
    <n v="2883.9"/>
    <n v="8.6085333702681274E-2"/>
    <x v="1"/>
    <n v="474.90830000000005"/>
  </r>
  <r>
    <x v="2"/>
    <x v="0"/>
    <x v="3"/>
    <x v="57"/>
    <x v="65"/>
    <m/>
    <m/>
    <m/>
    <m/>
    <m/>
    <n v="0"/>
    <x v="12"/>
    <n v="5949"/>
    <x v="88"/>
    <s v="TMAJE8112TJ459612"/>
    <x v="83"/>
    <x v="16"/>
    <n v="40458.81"/>
    <n v="541.66999999999996"/>
    <n v="41000.479999999996"/>
    <n v="77"/>
    <x v="90"/>
    <n v="0"/>
    <m/>
    <n v="2570.44"/>
    <n v="6.2692924570639186E-2"/>
    <n v="-2916"/>
    <n v="-2917"/>
    <m/>
    <m/>
    <n v="0.13"/>
    <n v="0.13"/>
    <n v="334.15720000000005"/>
    <m/>
    <n v="334.15720000000005"/>
    <s v=""/>
    <n v="0"/>
    <n v="50"/>
    <n v="1"/>
    <n v="1"/>
    <m/>
    <m/>
    <n v="1"/>
    <s v="Valauto Lomme  "/>
    <x v="3"/>
    <m/>
    <x v="7"/>
    <n v="2570.44"/>
    <n v="6.2692924570639186E-2"/>
    <x v="1"/>
    <n v="384.15720000000005"/>
  </r>
  <r>
    <x v="2"/>
    <x v="0"/>
    <x v="3"/>
    <x v="58"/>
    <x v="66"/>
    <m/>
    <m/>
    <m/>
    <m/>
    <m/>
    <n v="0"/>
    <x v="10"/>
    <n v="5951"/>
    <x v="89"/>
    <s v="KMHB15129TW064750"/>
    <x v="84"/>
    <x v="17"/>
    <n v="20379.09"/>
    <n v="0"/>
    <n v="20379.09"/>
    <n v="13"/>
    <x v="74"/>
    <n v="0"/>
    <m/>
    <n v="772"/>
    <n v="3.7881966270329047E-2"/>
    <n v="-833"/>
    <n v="833"/>
    <m/>
    <m/>
    <n v="7.0000000000000007E-2"/>
    <n v="7.0000000000000007E-2"/>
    <n v="54.040000000000006"/>
    <m/>
    <n v="54.040000000000006"/>
    <s v="Hyundai Finance"/>
    <n v="0"/>
    <n v="100"/>
    <n v="1"/>
    <n v="1"/>
    <m/>
    <m/>
    <n v="1"/>
    <s v="Valauto Lomme  "/>
    <x v="3"/>
    <m/>
    <x v="7"/>
    <n v="772"/>
    <n v="3.7881966270329047E-2"/>
    <x v="1"/>
    <n v="154.04000000000002"/>
  </r>
  <r>
    <x v="2"/>
    <x v="0"/>
    <x v="3"/>
    <x v="16"/>
    <x v="15"/>
    <m/>
    <m/>
    <m/>
    <m/>
    <m/>
    <n v="0"/>
    <x v="13"/>
    <n v="5952"/>
    <x v="90"/>
    <s v="KMHHB8119TU202881"/>
    <x v="85"/>
    <x v="10"/>
    <n v="28837.43"/>
    <n v="458.33"/>
    <n v="29295.760000000002"/>
    <n v="6"/>
    <x v="91"/>
    <n v="-0.01"/>
    <m/>
    <n v="1459.92"/>
    <n v="4.9833491262899474E-2"/>
    <n v="-1500"/>
    <n v="0"/>
    <m/>
    <m/>
    <n v="7.0000000000000007E-2"/>
    <n v="0.1"/>
    <n v="102.19440000000002"/>
    <m/>
    <n v="102.19440000000002"/>
    <s v="Hyundai Finance"/>
    <n v="0"/>
    <n v="50"/>
    <n v="1"/>
    <n v="1"/>
    <m/>
    <m/>
    <n v="1"/>
    <s v="Valauto Lomme  "/>
    <x v="3"/>
    <m/>
    <x v="7"/>
    <n v="1459.91"/>
    <n v="4.9833491262899474E-2"/>
    <x v="1"/>
    <n v="152.19440000000003"/>
  </r>
  <r>
    <x v="2"/>
    <x v="0"/>
    <x v="3"/>
    <x v="59"/>
    <x v="37"/>
    <m/>
    <m/>
    <m/>
    <s v="x"/>
    <s v="X"/>
    <n v="41990.47"/>
    <x v="12"/>
    <n v="5953"/>
    <x v="91"/>
    <s v="TMAJC8116TJ456802"/>
    <x v="38"/>
    <x v="16"/>
    <n v="32958.81"/>
    <n v="541.66999999999996"/>
    <n v="33500.479999999996"/>
    <n v="38"/>
    <x v="92"/>
    <n v="0"/>
    <m/>
    <n v="663.55"/>
    <n v="1.9807178882213033E-2"/>
    <n v="-4487.9799999999996"/>
    <n v="0"/>
    <m/>
    <s v="ok vn payé"/>
    <n v="7.0000000000000007E-2"/>
    <n v="7.0000000000000007E-2"/>
    <n v="46.448500000000003"/>
    <m/>
    <n v="46.448500000000003"/>
    <s v="Hyundai Leasing"/>
    <n v="0"/>
    <m/>
    <n v="0"/>
    <n v="1"/>
    <m/>
    <m/>
    <n v="0"/>
    <s v="Valauto Lomme  "/>
    <x v="3"/>
    <m/>
    <x v="7"/>
    <n v="663.55"/>
    <n v="1.9807178882213033E-2"/>
    <x v="1"/>
    <n v="46.448500000000003"/>
  </r>
  <r>
    <x v="2"/>
    <x v="0"/>
    <x v="3"/>
    <x v="5"/>
    <x v="5"/>
    <m/>
    <m/>
    <m/>
    <m/>
    <m/>
    <m/>
    <x v="11"/>
    <n v="5954"/>
    <x v="92"/>
    <s v="TMAH881B1TJ083127"/>
    <x v="86"/>
    <x v="10"/>
    <n v="30254.09"/>
    <n v="0"/>
    <n v="30254.09"/>
    <n v="36"/>
    <x v="93"/>
    <n v="0"/>
    <n v="-3277.76"/>
    <n v="-1023.3600000000001"/>
    <n v="-3.382550921214289E-2"/>
    <n v="-1333"/>
    <n v="0"/>
    <m/>
    <s v="marge négative"/>
    <m/>
    <n v="7.0000000000000007E-2"/>
    <n v="0"/>
    <m/>
    <n v="0"/>
    <s v="Hyundai Finance"/>
    <n v="0"/>
    <n v="50"/>
    <n v="1"/>
    <n v="1"/>
    <m/>
    <m/>
    <n v="1"/>
    <s v="Valauto Lomme  "/>
    <x v="3"/>
    <m/>
    <x v="7"/>
    <n v="2254.4"/>
    <n v="7.4515544840383571E-2"/>
    <x v="1"/>
    <n v="50"/>
  </r>
  <r>
    <x v="2"/>
    <x v="0"/>
    <x v="3"/>
    <x v="58"/>
    <x v="66"/>
    <m/>
    <m/>
    <m/>
    <m/>
    <m/>
    <n v="0"/>
    <x v="12"/>
    <n v="5955"/>
    <x v="93"/>
    <s v="KMHB35111TW066994"/>
    <x v="87"/>
    <x v="17"/>
    <n v="26462.43"/>
    <n v="1908.34"/>
    <n v="28370.77"/>
    <n v="7"/>
    <x v="94"/>
    <n v="-0.01"/>
    <m/>
    <n v="2025.33"/>
    <n v="7.1387558391964687E-2"/>
    <n v="-833"/>
    <n v="0"/>
    <m/>
    <m/>
    <n v="7.0000000000000007E-2"/>
    <n v="7.0000000000000007E-2"/>
    <n v="141.7731"/>
    <m/>
    <n v="141.7731"/>
    <s v=""/>
    <n v="0"/>
    <n v="100"/>
    <n v="1"/>
    <n v="1"/>
    <m/>
    <m/>
    <n v="1"/>
    <s v="Valauto Lomme  "/>
    <x v="3"/>
    <m/>
    <x v="7"/>
    <n v="2025.32"/>
    <n v="7.1387558391964687E-2"/>
    <x v="1"/>
    <n v="241.7731"/>
  </r>
  <r>
    <x v="2"/>
    <x v="0"/>
    <x v="3"/>
    <x v="9"/>
    <x v="60"/>
    <m/>
    <m/>
    <m/>
    <m/>
    <m/>
    <m/>
    <x v="11"/>
    <n v="5956"/>
    <x v="94"/>
    <s v="KMHHB8119TU198654"/>
    <x v="38"/>
    <x v="10"/>
    <n v="33837.43"/>
    <n v="1125"/>
    <n v="34962.43"/>
    <n v="65"/>
    <x v="95"/>
    <n v="0"/>
    <m/>
    <n v="852.9"/>
    <n v="2.4394757458220152E-2"/>
    <n v="-3949.84"/>
    <n v="0"/>
    <m/>
    <m/>
    <n v="7.0000000000000007E-2"/>
    <n v="7.0000000000000007E-2"/>
    <n v="59.703000000000003"/>
    <m/>
    <n v="59.703000000000003"/>
    <s v="Hyundai Leasing"/>
    <n v="0"/>
    <s v="0"/>
    <n v="1"/>
    <n v="1"/>
    <n v="-133.32999999999993"/>
    <d v="2026-05-05T00:00:00"/>
    <n v="1"/>
    <s v="Valauto Lomme  "/>
    <x v="3"/>
    <m/>
    <x v="7"/>
    <n v="719.57"/>
    <n v="2.0581235343195541E-2"/>
    <x v="1"/>
    <n v="59.703000000000003"/>
  </r>
  <r>
    <x v="2"/>
    <x v="1"/>
    <x v="3"/>
    <x v="35"/>
    <x v="37"/>
    <m/>
    <m/>
    <m/>
    <s v="x"/>
    <m/>
    <n v="41990.47"/>
    <x v="14"/>
    <n v="5957"/>
    <x v="95"/>
    <s v="TMAH881A0TJ088732"/>
    <x v="38"/>
    <x v="10"/>
    <n v="33920.769999999997"/>
    <n v="541.66999999999996"/>
    <n v="34462.439999999995"/>
    <n v="30"/>
    <x v="78"/>
    <n v="0"/>
    <m/>
    <n v="303.86"/>
    <n v="8.8171354088683231E-3"/>
    <n v="-4685.79"/>
    <n v="0"/>
    <m/>
    <s v="ok vn payé"/>
    <m/>
    <n v="0"/>
    <n v="0"/>
    <m/>
    <n v="0"/>
    <s v=""/>
    <n v="0"/>
    <m/>
    <n v="0"/>
    <n v="1"/>
    <m/>
    <m/>
    <n v="0"/>
    <s v="Valauto Lomme  "/>
    <x v="3"/>
    <m/>
    <x v="8"/>
    <n v="303.86"/>
    <n v="8.8171354088683231E-3"/>
    <x v="1"/>
    <n v="0"/>
  </r>
  <r>
    <x v="2"/>
    <x v="0"/>
    <x v="3"/>
    <x v="59"/>
    <x v="67"/>
    <m/>
    <m/>
    <m/>
    <m/>
    <m/>
    <m/>
    <x v="11"/>
    <n v="5958"/>
    <x v="96"/>
    <s v="TMAH881A7TJ087318"/>
    <x v="88"/>
    <x v="10"/>
    <n v="33087.42"/>
    <n v="541.66999999999996"/>
    <n v="33629.089999999997"/>
    <n v="37"/>
    <x v="96"/>
    <n v="0"/>
    <m/>
    <n v="1856.89"/>
    <n v="5.5216778093014125E-2"/>
    <n v="-1333"/>
    <n v="0"/>
    <m/>
    <m/>
    <n v="7.0000000000000007E-2"/>
    <n v="7.0000000000000007E-2"/>
    <n v="129.98230000000001"/>
    <m/>
    <n v="129.98230000000001"/>
    <s v="Hyundai Finance"/>
    <n v="0"/>
    <n v="100"/>
    <n v="1"/>
    <n v="1"/>
    <m/>
    <m/>
    <n v="1"/>
    <s v="Valauto Lomme  "/>
    <x v="3"/>
    <m/>
    <x v="7"/>
    <n v="1856.89"/>
    <n v="5.5216778093014125E-2"/>
    <x v="1"/>
    <n v="229.98230000000001"/>
  </r>
  <r>
    <x v="2"/>
    <x v="1"/>
    <x v="3"/>
    <x v="7"/>
    <x v="54"/>
    <m/>
    <m/>
    <m/>
    <s v="x"/>
    <m/>
    <n v="-247.81"/>
    <x v="10"/>
    <n v="5959"/>
    <x v="97"/>
    <s v="NLHBN81G3SZ678798"/>
    <x v="89"/>
    <x v="13"/>
    <n v="21795.759999999998"/>
    <n v="458.33"/>
    <n v="22254.09"/>
    <n v="13"/>
    <x v="97"/>
    <n v="0"/>
    <m/>
    <n v="1110.33"/>
    <n v="4.9893300512400186E-2"/>
    <n v="-1250"/>
    <n v="0"/>
    <m/>
    <s v="solde client / mq dossier indemnité rachat"/>
    <n v="7.0000000000000007E-2"/>
    <n v="7.0000000000000007E-2"/>
    <n v="77.723100000000002"/>
    <m/>
    <n v="77.723100000000002"/>
    <s v="Hyundai Finance"/>
    <n v="0"/>
    <n v="100"/>
    <n v="1"/>
    <n v="1"/>
    <m/>
    <m/>
    <n v="1"/>
    <s v="Valauto Lomme  "/>
    <x v="3"/>
    <m/>
    <x v="7"/>
    <n v="1110.33"/>
    <n v="4.9893300512400186E-2"/>
    <x v="1"/>
    <n v="177.72309999999999"/>
  </r>
  <r>
    <x v="2"/>
    <x v="0"/>
    <x v="3"/>
    <x v="9"/>
    <x v="68"/>
    <m/>
    <m/>
    <m/>
    <m/>
    <m/>
    <m/>
    <x v="10"/>
    <n v="5960"/>
    <x v="98"/>
    <s v="TMAJA8119TJ463247"/>
    <x v="90"/>
    <x v="16"/>
    <n v="36625.480000000003"/>
    <n v="541.66999999999996"/>
    <n v="37167.15"/>
    <n v="59"/>
    <x v="98"/>
    <n v="0"/>
    <m/>
    <n v="3853.9"/>
    <n v="0.10369102823326512"/>
    <n v="-3750"/>
    <n v="0"/>
    <m/>
    <m/>
    <n v="0.13"/>
    <n v="0.13"/>
    <n v="501.00700000000001"/>
    <m/>
    <n v="501.00700000000001"/>
    <s v="Hyundai Finance"/>
    <n v="0"/>
    <n v="100"/>
    <n v="1"/>
    <n v="1"/>
    <m/>
    <m/>
    <n v="1"/>
    <s v="Valauto Lomme  "/>
    <x v="3"/>
    <m/>
    <x v="7"/>
    <n v="3853.9"/>
    <n v="0.10369102823326512"/>
    <x v="1"/>
    <n v="601.00700000000006"/>
  </r>
  <r>
    <x v="2"/>
    <x v="0"/>
    <x v="3"/>
    <x v="37"/>
    <x v="69"/>
    <m/>
    <m/>
    <m/>
    <s v="x"/>
    <s v="X"/>
    <n v="41990.47"/>
    <x v="11"/>
    <n v="5961"/>
    <x v="99"/>
    <s v="KMHHC8112TU204453"/>
    <x v="38"/>
    <x v="10"/>
    <n v="30795.759999999998"/>
    <n v="458.33"/>
    <n v="31254.09"/>
    <n v="17"/>
    <x v="99"/>
    <n v="0"/>
    <m/>
    <n v="310.24"/>
    <n v="9.926380835276279E-3"/>
    <n v="-3530.8"/>
    <n v="-468.69"/>
    <m/>
    <s v="ok vn payé"/>
    <n v="7.0000000000000007E-2"/>
    <n v="0.1"/>
    <n v="21.716800000000003"/>
    <m/>
    <n v="21.716800000000003"/>
    <s v="Hyundai Leasing"/>
    <n v="0"/>
    <n v="50"/>
    <n v="1"/>
    <n v="1"/>
    <m/>
    <m/>
    <n v="1"/>
    <s v="Valauto Lomme  "/>
    <x v="3"/>
    <m/>
    <x v="7"/>
    <n v="310.24"/>
    <n v="9.926380835276279E-3"/>
    <x v="1"/>
    <n v="71.716800000000006"/>
  </r>
  <r>
    <x v="2"/>
    <x v="0"/>
    <x v="3"/>
    <x v="60"/>
    <x v="70"/>
    <m/>
    <m/>
    <m/>
    <m/>
    <m/>
    <n v="0"/>
    <x v="10"/>
    <n v="5963"/>
    <x v="100"/>
    <s v="KMHHC8116TU196311"/>
    <x v="91"/>
    <x v="10"/>
    <n v="30795.759999999998"/>
    <n v="0"/>
    <n v="30795.759999999998"/>
    <n v="6"/>
    <x v="100"/>
    <n v="0"/>
    <m/>
    <n v="2561.39"/>
    <n v="8.3173462840339066E-2"/>
    <n v="-2500"/>
    <n v="0"/>
    <m/>
    <m/>
    <n v="7.0000000000000007E-2"/>
    <n v="7.0000000000000007E-2"/>
    <n v="179.29730000000001"/>
    <m/>
    <n v="179.29730000000001"/>
    <s v="Hyundai Finance"/>
    <n v="0"/>
    <n v="100"/>
    <n v="1"/>
    <n v="1"/>
    <m/>
    <m/>
    <n v="1"/>
    <s v="Valauto Lomme  "/>
    <x v="3"/>
    <m/>
    <x v="7"/>
    <n v="2561.39"/>
    <n v="8.3173462840339066E-2"/>
    <x v="1"/>
    <n v="279.29730000000001"/>
  </r>
  <r>
    <x v="2"/>
    <x v="0"/>
    <x v="3"/>
    <x v="4"/>
    <x v="22"/>
    <m/>
    <m/>
    <m/>
    <m/>
    <m/>
    <n v="0"/>
    <x v="10"/>
    <n v="5965"/>
    <x v="101"/>
    <s v="TMAJB8115TJ463260"/>
    <x v="92"/>
    <x v="16"/>
    <n v="41292.14"/>
    <n v="541.66999999999996"/>
    <n v="41833.81"/>
    <n v="82"/>
    <x v="101"/>
    <n v="0"/>
    <m/>
    <n v="2875.77"/>
    <n v="6.8742722692482466E-2"/>
    <n v="-3750"/>
    <n v="0"/>
    <m/>
    <m/>
    <n v="0.12"/>
    <n v="0.13"/>
    <n v="345.0924"/>
    <m/>
    <n v="345.0924"/>
    <s v=""/>
    <n v="0"/>
    <n v="100"/>
    <n v="1"/>
    <n v="1"/>
    <m/>
    <m/>
    <n v="1"/>
    <s v="Valauto Lomme  "/>
    <x v="3"/>
    <m/>
    <x v="7"/>
    <n v="2875.77"/>
    <n v="6.8742722692482466E-2"/>
    <x v="1"/>
    <n v="445.0924"/>
  </r>
  <r>
    <x v="2"/>
    <x v="0"/>
    <x v="3"/>
    <x v="61"/>
    <x v="36"/>
    <m/>
    <m/>
    <m/>
    <m/>
    <m/>
    <m/>
    <x v="14"/>
    <n v="5966"/>
    <x v="102"/>
    <s v="TMAH881A1TJ082700"/>
    <x v="45"/>
    <x v="10"/>
    <n v="33087.42"/>
    <n v="541.66999999999996"/>
    <n v="33629.089999999997"/>
    <n v="36"/>
    <x v="102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x v="3"/>
    <m/>
    <x v="8"/>
    <n v="635.5"/>
    <n v="1.889732966309823E-2"/>
    <x v="1"/>
    <n v="0"/>
  </r>
  <r>
    <x v="2"/>
    <x v="0"/>
    <x v="3"/>
    <x v="61"/>
    <x v="36"/>
    <m/>
    <m/>
    <m/>
    <m/>
    <m/>
    <m/>
    <x v="14"/>
    <n v="5967"/>
    <x v="103"/>
    <s v="TMAH881A4TJ084893"/>
    <x v="45"/>
    <x v="10"/>
    <n v="33087.42"/>
    <n v="541.66999999999996"/>
    <n v="33629.089999999997"/>
    <n v="36"/>
    <x v="102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x v="3"/>
    <m/>
    <x v="8"/>
    <n v="635.5"/>
    <n v="1.889732966309823E-2"/>
    <x v="1"/>
    <n v="0"/>
  </r>
  <r>
    <x v="2"/>
    <x v="0"/>
    <x v="3"/>
    <x v="61"/>
    <x v="36"/>
    <m/>
    <m/>
    <m/>
    <m/>
    <m/>
    <m/>
    <x v="14"/>
    <n v="5968"/>
    <x v="104"/>
    <s v="TMAH881A4TJ084652"/>
    <x v="45"/>
    <x v="10"/>
    <n v="33087.42"/>
    <n v="541.66999999999996"/>
    <n v="33629.089999999997"/>
    <n v="36"/>
    <x v="102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x v="3"/>
    <m/>
    <x v="8"/>
    <n v="635.5"/>
    <n v="1.889732966309823E-2"/>
    <x v="1"/>
    <n v="0"/>
  </r>
  <r>
    <x v="2"/>
    <x v="0"/>
    <x v="3"/>
    <x v="9"/>
    <x v="71"/>
    <m/>
    <m/>
    <m/>
    <m/>
    <m/>
    <n v="0"/>
    <x v="11"/>
    <n v="5969"/>
    <x v="105"/>
    <s v="TMAH081A0TJ084929"/>
    <x v="93"/>
    <x v="10"/>
    <n v="38504.089999999997"/>
    <n v="250"/>
    <n v="38754.089999999997"/>
    <n v="52"/>
    <x v="103"/>
    <n v="0.01"/>
    <m/>
    <n v="85.63"/>
    <n v="2.2098312720025166E-3"/>
    <n v="-1333"/>
    <n v="0"/>
    <m/>
    <m/>
    <n v="7.0000000000000007E-2"/>
    <n v="7.0000000000000007E-2"/>
    <n v="5.9941000000000004"/>
    <m/>
    <n v="5.9941000000000004"/>
    <s v="Hyundai Finance"/>
    <n v="0"/>
    <n v="100"/>
    <n v="1"/>
    <n v="1"/>
    <m/>
    <m/>
    <n v="1"/>
    <s v="Valauto Lomme  "/>
    <x v="3"/>
    <m/>
    <x v="7"/>
    <n v="85.64"/>
    <n v="2.2098312720025166E-3"/>
    <x v="1"/>
    <n v="105.9941"/>
  </r>
  <r>
    <x v="2"/>
    <x v="0"/>
    <x v="3"/>
    <x v="34"/>
    <x v="72"/>
    <m/>
    <m/>
    <m/>
    <m/>
    <m/>
    <m/>
    <x v="10"/>
    <n v="5970"/>
    <x v="106"/>
    <s v="KMHB15121TW066878"/>
    <x v="94"/>
    <x v="17"/>
    <n v="20670.759999999998"/>
    <n v="500"/>
    <n v="21170.76"/>
    <n v="31"/>
    <x v="104"/>
    <n v="0"/>
    <n v="-115.34"/>
    <n v="1995.49"/>
    <n v="9.4256890163603016E-2"/>
    <n v="-833"/>
    <n v="0"/>
    <m/>
    <m/>
    <n v="7.0000000000000007E-2"/>
    <n v="7.0000000000000007E-2"/>
    <n v="139.68430000000001"/>
    <m/>
    <n v="139.68430000000001"/>
    <s v="Hyundai Finance"/>
    <n v="0"/>
    <n v="100"/>
    <n v="1"/>
    <n v="1"/>
    <m/>
    <m/>
    <n v="1"/>
    <s v="Valauto Lomme  "/>
    <x v="3"/>
    <m/>
    <x v="7"/>
    <n v="2110.83"/>
    <n v="9.9704970440362084E-2"/>
    <x v="1"/>
    <n v="239.68430000000001"/>
  </r>
  <r>
    <x v="2"/>
    <x v="0"/>
    <x v="3"/>
    <x v="61"/>
    <x v="36"/>
    <m/>
    <m/>
    <m/>
    <m/>
    <m/>
    <m/>
    <x v="14"/>
    <n v="5971"/>
    <x v="107"/>
    <s v="TMAH881A5TJ083901"/>
    <x v="45"/>
    <x v="10"/>
    <n v="33087.42"/>
    <n v="541.66999999999996"/>
    <n v="33629.089999999997"/>
    <n v="36"/>
    <x v="102"/>
    <n v="-0.01"/>
    <m/>
    <n v="635.51"/>
    <n v="1.889732966309823E-2"/>
    <n v="-4572.46"/>
    <n v="0"/>
    <m/>
    <m/>
    <m/>
    <n v="0"/>
    <n v="0"/>
    <m/>
    <n v="0"/>
    <s v="Temsys"/>
    <n v="0"/>
    <m/>
    <n v="0"/>
    <n v="1"/>
    <m/>
    <m/>
    <n v="0"/>
    <s v="Valauto Lomme  "/>
    <x v="3"/>
    <m/>
    <x v="8"/>
    <n v="635.5"/>
    <n v="1.889732966309823E-2"/>
    <x v="1"/>
    <n v="0"/>
  </r>
  <r>
    <x v="2"/>
    <x v="1"/>
    <x v="3"/>
    <x v="2"/>
    <x v="2"/>
    <m/>
    <m/>
    <m/>
    <s v="x"/>
    <m/>
    <n v="14577.32"/>
    <x v="12"/>
    <n v="5972"/>
    <x v="108"/>
    <s v="KMHHB8114TU208023"/>
    <x v="95"/>
    <x v="10"/>
    <n v="28837.43"/>
    <n v="458.33"/>
    <n v="29295.760000000002"/>
    <n v="120"/>
    <x v="105"/>
    <n v="0"/>
    <n v="-3474.43"/>
    <n v="229.22000000000025"/>
    <n v="7.8243404506317723E-3"/>
    <n v="-1757.26"/>
    <n v="-1875"/>
    <m/>
    <s v="solde client mq reprise vo"/>
    <n v="0.13"/>
    <n v="0.13"/>
    <n v="29.798600000000032"/>
    <m/>
    <n v="29.798600000000032"/>
    <s v="Hyundai Finance"/>
    <n v="0"/>
    <n v="50"/>
    <n v="1"/>
    <n v="1"/>
    <m/>
    <m/>
    <n v="1"/>
    <s v="Valauto Lomme  "/>
    <x v="3"/>
    <m/>
    <x v="7"/>
    <n v="3703.65"/>
    <n v="0.12642273148059652"/>
    <x v="1"/>
    <n v="79.798600000000036"/>
  </r>
  <r>
    <x v="2"/>
    <x v="0"/>
    <x v="3"/>
    <x v="5"/>
    <x v="5"/>
    <m/>
    <m/>
    <m/>
    <m/>
    <m/>
    <m/>
    <x v="11"/>
    <n v="5975"/>
    <x v="109"/>
    <s v="TMAJB8117TJ463308"/>
    <x v="96"/>
    <x v="16"/>
    <n v="41292.14"/>
    <n v="541.66999999999996"/>
    <n v="41833.81"/>
    <n v="19"/>
    <x v="106"/>
    <n v="0"/>
    <m/>
    <n v="3718.28"/>
    <n v="8.8882174489963994E-2"/>
    <n v="-2083"/>
    <n v="-1667"/>
    <m/>
    <m/>
    <n v="7.0000000000000007E-2"/>
    <n v="7.0000000000000007E-2"/>
    <n v="260.27960000000002"/>
    <m/>
    <n v="260.27960000000002"/>
    <s v=""/>
    <n v="0"/>
    <n v="100"/>
    <n v="1"/>
    <n v="1"/>
    <m/>
    <m/>
    <n v="1"/>
    <s v="Valauto Lomme  "/>
    <x v="3"/>
    <m/>
    <x v="7"/>
    <n v="3718.28"/>
    <n v="8.8882174489963994E-2"/>
    <x v="1"/>
    <n v="360.27960000000002"/>
  </r>
  <r>
    <x v="2"/>
    <x v="0"/>
    <x v="3"/>
    <x v="59"/>
    <x v="67"/>
    <m/>
    <m/>
    <m/>
    <m/>
    <m/>
    <m/>
    <x v="10"/>
    <n v="5976"/>
    <x v="110"/>
    <s v="KMHHE811XTU200323"/>
    <x v="97"/>
    <x v="10"/>
    <n v="33420.76"/>
    <n v="1125"/>
    <n v="34545.760000000002"/>
    <n v="16"/>
    <x v="107"/>
    <n v="0"/>
    <m/>
    <n v="2121.09"/>
    <n v="6.1399430783980434E-2"/>
    <n v="-1667"/>
    <n v="0"/>
    <m/>
    <m/>
    <n v="7.0000000000000007E-2"/>
    <n v="7.0000000000000007E-2"/>
    <n v="148.47630000000004"/>
    <m/>
    <n v="148.47630000000004"/>
    <s v=""/>
    <n v="0"/>
    <n v="100"/>
    <n v="1"/>
    <n v="1"/>
    <m/>
    <m/>
    <n v="1"/>
    <s v="Valauto Lomme  "/>
    <x v="3"/>
    <m/>
    <x v="7"/>
    <n v="2121.09"/>
    <n v="6.1399430783980434E-2"/>
    <x v="1"/>
    <n v="248.47630000000004"/>
  </r>
  <r>
    <x v="2"/>
    <x v="0"/>
    <x v="3"/>
    <x v="34"/>
    <x v="72"/>
    <m/>
    <m/>
    <m/>
    <m/>
    <m/>
    <m/>
    <x v="10"/>
    <n v="5977"/>
    <x v="111"/>
    <s v="NLHDR51C6SZ403516"/>
    <x v="98"/>
    <x v="14"/>
    <n v="16670.759999999998"/>
    <n v="416.67"/>
    <n v="17087.429999999997"/>
    <n v="24"/>
    <x v="108"/>
    <n v="-0.01"/>
    <m/>
    <n v="1119.17"/>
    <n v="6.5496098594112762E-2"/>
    <n v="-833"/>
    <n v="0"/>
    <m/>
    <m/>
    <n v="7.0000000000000007E-2"/>
    <n v="7.0000000000000007E-2"/>
    <n v="78.34190000000001"/>
    <m/>
    <n v="78.34190000000001"/>
    <s v=""/>
    <n v="0"/>
    <n v="100"/>
    <n v="1"/>
    <n v="1"/>
    <m/>
    <m/>
    <n v="1"/>
    <s v="Valauto Lomme  "/>
    <x v="3"/>
    <m/>
    <x v="7"/>
    <n v="1119.1600000000001"/>
    <n v="6.5496098594112762E-2"/>
    <x v="1"/>
    <n v="178.34190000000001"/>
  </r>
  <r>
    <x v="2"/>
    <x v="0"/>
    <x v="3"/>
    <x v="62"/>
    <x v="73"/>
    <m/>
    <m/>
    <m/>
    <m/>
    <m/>
    <m/>
    <x v="13"/>
    <n v="5980"/>
    <x v="112"/>
    <s v="KMHHE8113TU176656"/>
    <x v="99"/>
    <x v="10"/>
    <n v="33208.81"/>
    <n v="0"/>
    <n v="33208.81"/>
    <n v="13"/>
    <x v="109"/>
    <n v="0"/>
    <m/>
    <n v="1641.47"/>
    <n v="4.9428750985054871E-2"/>
    <n v="-1875"/>
    <n v="-833"/>
    <m/>
    <m/>
    <n v="7.0000000000000007E-2"/>
    <n v="7.0000000000000007E-2"/>
    <n v="114.90290000000002"/>
    <m/>
    <n v="114.90290000000002"/>
    <s v=""/>
    <n v="0"/>
    <n v="50"/>
    <n v="1"/>
    <n v="1"/>
    <m/>
    <m/>
    <n v="1"/>
    <s v="Valauto Lomme  "/>
    <x v="3"/>
    <m/>
    <x v="7"/>
    <n v="1641.47"/>
    <n v="4.9428750985054871E-2"/>
    <x v="1"/>
    <n v="164.90290000000002"/>
  </r>
  <r>
    <x v="2"/>
    <x v="0"/>
    <x v="3"/>
    <x v="33"/>
    <x v="34"/>
    <m/>
    <m/>
    <m/>
    <m/>
    <m/>
    <n v="0"/>
    <x v="11"/>
    <n v="5982"/>
    <x v="113"/>
    <s v="KMHHB8111TU212823"/>
    <x v="100"/>
    <x v="10"/>
    <n v="34254.1"/>
    <n v="1125"/>
    <n v="35379.1"/>
    <n v="10"/>
    <x v="110"/>
    <n v="0"/>
    <m/>
    <n v="1527.37"/>
    <n v="4.3171533475978754E-2"/>
    <n v="-1667"/>
    <n v="0"/>
    <m/>
    <m/>
    <n v="7.0000000000000007E-2"/>
    <n v="7.0000000000000007E-2"/>
    <n v="106.91590000000001"/>
    <m/>
    <n v="106.91590000000001"/>
    <s v=""/>
    <n v="0"/>
    <n v="100"/>
    <n v="1"/>
    <n v="1"/>
    <m/>
    <m/>
    <n v="1"/>
    <s v="Valauto Lomme  "/>
    <x v="3"/>
    <m/>
    <x v="7"/>
    <n v="1527.37"/>
    <n v="4.3171533475978754E-2"/>
    <x v="1"/>
    <n v="206.91590000000002"/>
  </r>
  <r>
    <x v="2"/>
    <x v="0"/>
    <x v="3"/>
    <x v="62"/>
    <x v="73"/>
    <m/>
    <m/>
    <m/>
    <m/>
    <m/>
    <m/>
    <x v="11"/>
    <n v="5983"/>
    <x v="114"/>
    <s v="TMAJC811XTJ467866"/>
    <x v="101"/>
    <x v="16"/>
    <n v="32958.81"/>
    <n v="541.66999999999996"/>
    <n v="33500.479999999996"/>
    <n v="5"/>
    <x v="111"/>
    <n v="0"/>
    <m/>
    <n v="367.24"/>
    <n v="1.0962230988929116E-2"/>
    <n v="-2083"/>
    <n v="-1667"/>
    <m/>
    <m/>
    <n v="7.0000000000000007E-2"/>
    <n v="7.0000000000000007E-2"/>
    <n v="25.706800000000005"/>
    <m/>
    <n v="25.706800000000005"/>
    <s v="Hyundai Finance"/>
    <n v="0"/>
    <n v="100"/>
    <n v="1"/>
    <n v="1"/>
    <m/>
    <m/>
    <n v="1"/>
    <s v="Valauto Lomme  "/>
    <x v="3"/>
    <m/>
    <x v="7"/>
    <n v="367.24"/>
    <n v="1.0962230988929116E-2"/>
    <x v="1"/>
    <n v="125.7068"/>
  </r>
  <r>
    <x v="2"/>
    <x v="0"/>
    <x v="3"/>
    <x v="62"/>
    <x v="74"/>
    <m/>
    <m/>
    <m/>
    <m/>
    <m/>
    <n v="0"/>
    <x v="11"/>
    <n v="5986"/>
    <x v="115"/>
    <s v="TMAJA8116TJ468051"/>
    <x v="102"/>
    <x v="16"/>
    <n v="36625.5"/>
    <n v="541.66"/>
    <n v="37167.160000000003"/>
    <n v="5"/>
    <x v="112"/>
    <n v="-0.02"/>
    <m/>
    <n v="1137.5999999999999"/>
    <n v="3.0607127367277991E-2"/>
    <n v="-3827.39"/>
    <n v="-1857.96"/>
    <m/>
    <m/>
    <n v="7.0000000000000007E-2"/>
    <n v="7.0000000000000007E-2"/>
    <n v="79.632000000000005"/>
    <m/>
    <n v="79.632000000000005"/>
    <s v=""/>
    <n v="0"/>
    <m/>
    <n v="0"/>
    <n v="1"/>
    <m/>
    <m/>
    <n v="0"/>
    <s v="Valauto Lomme  "/>
    <x v="3"/>
    <m/>
    <x v="7"/>
    <n v="1137.58"/>
    <n v="3.0607127367277991E-2"/>
    <x v="1"/>
    <n v="79.632000000000005"/>
  </r>
  <r>
    <x v="2"/>
    <x v="0"/>
    <x v="3"/>
    <x v="62"/>
    <x v="74"/>
    <m/>
    <m/>
    <m/>
    <m/>
    <m/>
    <n v="0"/>
    <x v="11"/>
    <n v="5988"/>
    <x v="116"/>
    <s v="TMAJA811XTJ467730"/>
    <x v="102"/>
    <x v="16"/>
    <n v="36625.5"/>
    <n v="541.66"/>
    <n v="37167.160000000003"/>
    <n v="1"/>
    <x v="112"/>
    <n v="-0.02"/>
    <m/>
    <n v="1137.5999999999999"/>
    <n v="3.0607127367277991E-2"/>
    <n v="-3827.39"/>
    <n v="-1857.96"/>
    <m/>
    <m/>
    <n v="7.0000000000000007E-2"/>
    <n v="7.0000000000000007E-2"/>
    <n v="79.632000000000005"/>
    <m/>
    <n v="79.632000000000005"/>
    <s v=""/>
    <n v="0"/>
    <m/>
    <n v="0"/>
    <n v="1"/>
    <m/>
    <m/>
    <n v="0"/>
    <s v="Valauto Lomme  "/>
    <x v="3"/>
    <m/>
    <x v="7"/>
    <n v="1137.58"/>
    <n v="3.0607127367277991E-2"/>
    <x v="1"/>
    <n v="79.632000000000005"/>
  </r>
  <r>
    <x v="2"/>
    <x v="1"/>
    <x v="3"/>
    <x v="63"/>
    <x v="60"/>
    <m/>
    <m/>
    <m/>
    <s v="x"/>
    <m/>
    <n v="-5038.1899999999996"/>
    <x v="12"/>
    <n v="5989"/>
    <x v="117"/>
    <s v="KMHB15120TW069917"/>
    <x v="103"/>
    <x v="17"/>
    <n v="20670.759999999998"/>
    <n v="0"/>
    <n v="20670.759999999998"/>
    <n v="22"/>
    <x v="113"/>
    <n v="0"/>
    <m/>
    <n v="1247.5"/>
    <n v="6.0350949844127651E-2"/>
    <n v="-833"/>
    <n v="0"/>
    <m/>
    <s v="solde client vir en attente exabq "/>
    <n v="7.0000000000000007E-2"/>
    <n v="0.1"/>
    <n v="87.325000000000003"/>
    <m/>
    <n v="87.325000000000003"/>
    <s v="Hyundai Finance"/>
    <n v="0"/>
    <n v="100"/>
    <n v="1"/>
    <n v="1"/>
    <m/>
    <m/>
    <n v="1"/>
    <s v="Valauto Lomme  "/>
    <x v="3"/>
    <m/>
    <x v="7"/>
    <n v="1247.5"/>
    <n v="6.0350949844127651E-2"/>
    <x v="1"/>
    <n v="187.32499999999999"/>
  </r>
  <r>
    <x v="2"/>
    <x v="0"/>
    <x v="3"/>
    <x v="64"/>
    <x v="75"/>
    <m/>
    <m/>
    <m/>
    <m/>
    <m/>
    <n v="0"/>
    <x v="11"/>
    <n v="5990"/>
    <x v="118"/>
    <s v="TMAJC8116TJ467864"/>
    <x v="104"/>
    <x v="16"/>
    <n v="32958.81"/>
    <n v="750"/>
    <n v="33708.81"/>
    <n v="84"/>
    <x v="114"/>
    <n v="0"/>
    <m/>
    <n v="2089.64"/>
    <n v="6.199091572796548E-2"/>
    <n v="-2009.54"/>
    <n v="-2916"/>
    <m/>
    <m/>
    <n v="0.13"/>
    <n v="0.13"/>
    <n v="271.65319999999997"/>
    <m/>
    <n v="271.65319999999997"/>
    <s v=""/>
    <n v="0"/>
    <n v="100"/>
    <n v="1"/>
    <n v="1"/>
    <m/>
    <m/>
    <n v="1"/>
    <s v="Valauto Lomme  "/>
    <x v="3"/>
    <m/>
    <x v="7"/>
    <n v="2089.64"/>
    <n v="6.199091572796548E-2"/>
    <x v="1"/>
    <n v="371.65319999999997"/>
  </r>
  <r>
    <x v="2"/>
    <x v="1"/>
    <x v="3"/>
    <x v="65"/>
    <x v="2"/>
    <m/>
    <m/>
    <m/>
    <s v="x"/>
    <m/>
    <n v="1545.73"/>
    <x v="11"/>
    <n v="5992"/>
    <x v="119"/>
    <s v="KMHHC8117TU210393"/>
    <x v="105"/>
    <x v="10"/>
    <n v="30795.759999999998"/>
    <n v="0"/>
    <n v="30795.759999999998"/>
    <n v="94"/>
    <x v="115"/>
    <n v="0"/>
    <m/>
    <n v="1083.6500000000001"/>
    <n v="3.518828566010386E-2"/>
    <n v="-1847.26"/>
    <n v="-1875"/>
    <m/>
    <s v="solde client facture atelier (sur reprise vo)"/>
    <n v="0.13"/>
    <n v="0.13"/>
    <n v="140.87450000000001"/>
    <m/>
    <n v="140.87450000000001"/>
    <s v="Hyundai Finance"/>
    <n v="0"/>
    <n v="100"/>
    <n v="1"/>
    <n v="1"/>
    <m/>
    <m/>
    <n v="1"/>
    <s v="Valauto Lomme  "/>
    <x v="3"/>
    <m/>
    <x v="7"/>
    <n v="1083.6500000000001"/>
    <n v="3.518828566010386E-2"/>
    <x v="1"/>
    <n v="240.87450000000001"/>
  </r>
  <r>
    <x v="2"/>
    <x v="0"/>
    <x v="3"/>
    <x v="55"/>
    <x v="62"/>
    <m/>
    <m/>
    <m/>
    <m/>
    <m/>
    <n v="0"/>
    <x v="12"/>
    <n v="5994"/>
    <x v="120"/>
    <s v="TMAH881A9TJ087174"/>
    <x v="106"/>
    <x v="10"/>
    <n v="33920.76"/>
    <n v="541.66999999999996"/>
    <n v="34462.43"/>
    <n v="42"/>
    <x v="116"/>
    <n v="0"/>
    <m/>
    <n v="1674.39"/>
    <n v="4.8585952876799461E-2"/>
    <n v="-1333"/>
    <n v="0"/>
    <m/>
    <m/>
    <n v="0.08"/>
    <n v="7.0000000000000007E-2"/>
    <n v="133.9512"/>
    <m/>
    <n v="133.9512"/>
    <s v="Hyundai Finance"/>
    <n v="0"/>
    <n v="100"/>
    <n v="1"/>
    <n v="1"/>
    <m/>
    <m/>
    <n v="1"/>
    <s v="Valauto Lomme  "/>
    <x v="3"/>
    <m/>
    <x v="7"/>
    <n v="1674.39"/>
    <n v="4.8585952876799461E-2"/>
    <x v="1"/>
    <n v="233.9512"/>
  </r>
  <r>
    <x v="2"/>
    <x v="0"/>
    <x v="3"/>
    <x v="21"/>
    <x v="76"/>
    <m/>
    <m/>
    <m/>
    <m/>
    <m/>
    <m/>
    <x v="10"/>
    <n v="5995"/>
    <x v="121"/>
    <s v="KMHB35119TW068105"/>
    <x v="107"/>
    <x v="17"/>
    <n v="26462.43"/>
    <n v="0"/>
    <n v="26462.43"/>
    <n v="2"/>
    <x v="117"/>
    <n v="0"/>
    <m/>
    <n v="1210.3699999999999"/>
    <n v="4.5739185705923453E-2"/>
    <n v="-833"/>
    <n v="0"/>
    <m/>
    <m/>
    <n v="7.0000000000000007E-2"/>
    <n v="7.0000000000000007E-2"/>
    <n v="84.725899999999996"/>
    <m/>
    <n v="84.725899999999996"/>
    <s v=""/>
    <n v="0"/>
    <n v="100"/>
    <n v="1"/>
    <n v="1"/>
    <m/>
    <m/>
    <n v="1"/>
    <s v="Valauto Lomme  "/>
    <x v="3"/>
    <m/>
    <x v="7"/>
    <n v="1210.3699999999999"/>
    <n v="4.5739185705923453E-2"/>
    <x v="1"/>
    <n v="184.7259"/>
  </r>
  <r>
    <x v="2"/>
    <x v="0"/>
    <x v="3"/>
    <x v="66"/>
    <x v="77"/>
    <m/>
    <m/>
    <m/>
    <m/>
    <m/>
    <n v="0"/>
    <x v="11"/>
    <n v="5997"/>
    <x v="122"/>
    <s v="TMAH881B0TJ092711"/>
    <x v="108"/>
    <x v="10"/>
    <n v="30254.09"/>
    <n v="250"/>
    <n v="30504.09"/>
    <n v="69"/>
    <x v="118"/>
    <n v="0"/>
    <m/>
    <n v="577.73"/>
    <n v="1.893942746693968E-2"/>
    <n v="0"/>
    <n v="-1333"/>
    <m/>
    <m/>
    <n v="0.13"/>
    <n v="0.13"/>
    <n v="75.104900000000001"/>
    <m/>
    <n v="75.104900000000001"/>
    <s v=""/>
    <n v="0"/>
    <m/>
    <n v="0"/>
    <n v="1"/>
    <m/>
    <m/>
    <n v="0"/>
    <s v="Valauto Lomme  "/>
    <x v="3"/>
    <m/>
    <x v="7"/>
    <n v="577.73"/>
    <n v="1.893942746693968E-2"/>
    <x v="1"/>
    <n v="75.104900000000001"/>
  </r>
  <r>
    <x v="2"/>
    <x v="0"/>
    <x v="3"/>
    <x v="67"/>
    <x v="78"/>
    <m/>
    <m/>
    <m/>
    <s v="x"/>
    <s v="X"/>
    <n v="-7299.99"/>
    <x v="10"/>
    <n v="5998"/>
    <x v="123"/>
    <s v="TMAH081A3TJ094094"/>
    <x v="109"/>
    <x v="10"/>
    <n v="38504.089999999997"/>
    <n v="250"/>
    <n v="38754.089999999997"/>
    <n v="25"/>
    <x v="119"/>
    <n v="0"/>
    <m/>
    <n v="1013.97"/>
    <n v="2.6164206152176458E-2"/>
    <n v="-1333"/>
    <n v="0"/>
    <m/>
    <s v="sole client"/>
    <n v="0.13"/>
    <n v="0.13"/>
    <n v="131.81610000000001"/>
    <m/>
    <n v="131.81610000000001"/>
    <s v="Hyundai Finance"/>
    <n v="0"/>
    <m/>
    <n v="0"/>
    <n v="1"/>
    <m/>
    <m/>
    <n v="0"/>
    <s v="Valauto Lomme  "/>
    <x v="3"/>
    <m/>
    <x v="7"/>
    <n v="1013.97"/>
    <n v="2.6164206152176458E-2"/>
    <x v="1"/>
    <n v="131.81610000000001"/>
  </r>
  <r>
    <x v="2"/>
    <x v="0"/>
    <x v="3"/>
    <x v="44"/>
    <x v="79"/>
    <m/>
    <m/>
    <m/>
    <m/>
    <m/>
    <n v="0"/>
    <x v="12"/>
    <n v="6001"/>
    <x v="124"/>
    <s v="KMHB15125TW071162"/>
    <x v="110"/>
    <x v="17"/>
    <n v="20670.759999999998"/>
    <n v="0"/>
    <n v="20670.759999999998"/>
    <n v="34"/>
    <x v="113"/>
    <n v="0"/>
    <m/>
    <n v="1247.5"/>
    <n v="6.0350949844127651E-2"/>
    <n v="-833"/>
    <n v="0"/>
    <m/>
    <m/>
    <n v="0.12"/>
    <n v="0.13"/>
    <n v="149.69999999999999"/>
    <m/>
    <n v="149.69999999999999"/>
    <s v=""/>
    <n v="0"/>
    <n v="50"/>
    <n v="1"/>
    <n v="1"/>
    <m/>
    <m/>
    <n v="1"/>
    <s v="Valauto Lomme  "/>
    <x v="3"/>
    <m/>
    <x v="7"/>
    <n v="1247.5"/>
    <n v="6.0350949844127651E-2"/>
    <x v="1"/>
    <n v="199.7"/>
  </r>
  <r>
    <x v="2"/>
    <x v="0"/>
    <x v="3"/>
    <x v="68"/>
    <x v="80"/>
    <m/>
    <m/>
    <m/>
    <m/>
    <m/>
    <n v="0"/>
    <x v="12"/>
    <n v="6002"/>
    <x v="125"/>
    <s v="KMHB15125TW071243"/>
    <x v="111"/>
    <x v="17"/>
    <n v="20670.759999999998"/>
    <n v="0"/>
    <n v="20670.759999999998"/>
    <n v="66"/>
    <x v="120"/>
    <n v="0"/>
    <m/>
    <n v="1025.45"/>
    <n v="4.9608722659447456E-2"/>
    <n v="-1250"/>
    <n v="0"/>
    <m/>
    <m/>
    <n v="7.0000000000000007E-2"/>
    <n v="0.13"/>
    <n v="71.781500000000008"/>
    <m/>
    <n v="71.781500000000008"/>
    <s v="Hyundai Finance"/>
    <n v="0"/>
    <n v="50"/>
    <n v="1"/>
    <n v="1"/>
    <m/>
    <m/>
    <n v="1"/>
    <s v="Valauto Lomme  "/>
    <x v="3"/>
    <m/>
    <x v="7"/>
    <n v="1025.45"/>
    <n v="4.9608722659447456E-2"/>
    <x v="1"/>
    <n v="121.78150000000001"/>
  </r>
  <r>
    <x v="2"/>
    <x v="0"/>
    <x v="3"/>
    <x v="12"/>
    <x v="81"/>
    <m/>
    <m/>
    <m/>
    <m/>
    <m/>
    <n v="0"/>
    <x v="11"/>
    <n v="6008"/>
    <x v="126"/>
    <s v="KMHHB8113TU213035"/>
    <x v="112"/>
    <x v="10"/>
    <n v="34254.089999999997"/>
    <n v="0"/>
    <n v="34254.089999999997"/>
    <n v="33"/>
    <x v="121"/>
    <n v="0"/>
    <m/>
    <n v="1766.63"/>
    <n v="5.1574279159072693E-2"/>
    <n v="-1875"/>
    <n v="0"/>
    <m/>
    <m/>
    <n v="0.12"/>
    <n v="0.13"/>
    <n v="211.9956"/>
    <m/>
    <n v="211.9956"/>
    <s v=""/>
    <n v="0"/>
    <n v="100"/>
    <n v="1"/>
    <n v="1"/>
    <m/>
    <m/>
    <n v="1"/>
    <s v="Valauto Lomme  "/>
    <x v="3"/>
    <m/>
    <x v="7"/>
    <n v="1766.63"/>
    <n v="5.1574279159072693E-2"/>
    <x v="1"/>
    <n v="311.99559999999997"/>
  </r>
  <r>
    <x v="2"/>
    <x v="0"/>
    <x v="3"/>
    <x v="47"/>
    <x v="46"/>
    <m/>
    <m/>
    <m/>
    <m/>
    <m/>
    <m/>
    <x v="13"/>
    <n v="6013"/>
    <x v="127"/>
    <s v="TMAJC8118TJ457269"/>
    <x v="113"/>
    <x v="16"/>
    <n v="32958.800000000003"/>
    <n v="541.66999999999996"/>
    <n v="33500.47"/>
    <n v="22"/>
    <x v="122"/>
    <n v="0"/>
    <m/>
    <n v="1608.9"/>
    <n v="4.8026191871337928E-2"/>
    <n v="-3750"/>
    <n v="0"/>
    <m/>
    <s v="solde client demande rbt en att exabq"/>
    <n v="0.08"/>
    <n v="0.1"/>
    <n v="128.71200000000002"/>
    <m/>
    <n v="128.71200000000002"/>
    <s v="Hyundai Finance"/>
    <n v="30"/>
    <n v="100"/>
    <n v="1"/>
    <n v="1"/>
    <m/>
    <m/>
    <n v="1"/>
    <s v="Valauto Lomme  "/>
    <x v="3"/>
    <m/>
    <x v="7"/>
    <n v="1608.9"/>
    <n v="4.8026191871337928E-2"/>
    <x v="1"/>
    <n v="258.71199999999999"/>
  </r>
  <r>
    <x v="2"/>
    <x v="0"/>
    <x v="3"/>
    <x v="48"/>
    <x v="16"/>
    <m/>
    <m/>
    <m/>
    <m/>
    <m/>
    <m/>
    <x v="12"/>
    <n v="6015"/>
    <x v="128"/>
    <s v="NLHBM51G1TZ744896"/>
    <x v="114"/>
    <x v="12"/>
    <n v="17879.09"/>
    <n v="458.33"/>
    <n v="18337.420000000002"/>
    <n v="32"/>
    <x v="123"/>
    <n v="0.01"/>
    <m/>
    <n v="899.3"/>
    <n v="4.9042340743681488E-2"/>
    <n v="-1125"/>
    <n v="0"/>
    <m/>
    <m/>
    <n v="0.08"/>
    <n v="7.0000000000000007E-2"/>
    <n v="71.944000000000003"/>
    <m/>
    <n v="71.944000000000003"/>
    <s v=""/>
    <n v="0"/>
    <n v="100"/>
    <n v="1"/>
    <n v="1"/>
    <m/>
    <m/>
    <n v="1"/>
    <s v="Valauto Lomme  "/>
    <x v="3"/>
    <m/>
    <x v="7"/>
    <n v="899.31"/>
    <n v="4.9042340743681488E-2"/>
    <x v="1"/>
    <n v="171.94400000000002"/>
  </r>
  <r>
    <x v="2"/>
    <x v="0"/>
    <x v="3"/>
    <x v="67"/>
    <x v="82"/>
    <m/>
    <m/>
    <m/>
    <m/>
    <m/>
    <m/>
    <x v="10"/>
    <n v="6016"/>
    <x v="129"/>
    <s v="KMHB3511XTW073877"/>
    <x v="115"/>
    <x v="17"/>
    <n v="26462.43"/>
    <n v="250"/>
    <n v="26712.43"/>
    <n v="11"/>
    <x v="124"/>
    <n v="0"/>
    <m/>
    <n v="1743"/>
    <n v="6.5250521948021944E-2"/>
    <n v="-833"/>
    <n v="0"/>
    <m/>
    <m/>
    <n v="7.0000000000000007E-2"/>
    <n v="0.1"/>
    <n v="122.01"/>
    <m/>
    <n v="122.01"/>
    <s v=""/>
    <n v="0"/>
    <n v="100"/>
    <n v="1"/>
    <n v="1"/>
    <m/>
    <m/>
    <n v="1"/>
    <s v="Valauto Lomme  "/>
    <x v="3"/>
    <m/>
    <x v="7"/>
    <n v="1743"/>
    <n v="6.5250521948021944E-2"/>
    <x v="1"/>
    <n v="222.01"/>
  </r>
  <r>
    <x v="2"/>
    <x v="1"/>
    <x v="3"/>
    <x v="47"/>
    <x v="46"/>
    <m/>
    <m/>
    <m/>
    <s v="x"/>
    <m/>
    <n v="-12162"/>
    <x v="12"/>
    <n v="6017"/>
    <x v="130"/>
    <s v="NLHBR51G0TZ758080"/>
    <x v="116"/>
    <x v="12"/>
    <n v="22879.08"/>
    <n v="166.67"/>
    <n v="23045.75"/>
    <n v="13"/>
    <x v="125"/>
    <n v="0"/>
    <n v="-971.37"/>
    <n v="1110.1199999999999"/>
    <n v="4.8170270006400305E-2"/>
    <n v="-792"/>
    <n v="0"/>
    <m/>
    <s v="solde client"/>
    <n v="7.0000000000000007E-2"/>
    <n v="7.0000000000000007E-2"/>
    <n v="77.708399999999997"/>
    <m/>
    <n v="77.708399999999997"/>
    <s v="Hyundai Finance"/>
    <n v="0"/>
    <n v="50"/>
    <n v="1"/>
    <n v="1"/>
    <m/>
    <m/>
    <n v="1"/>
    <s v="Valauto Lomme  "/>
    <x v="3"/>
    <m/>
    <x v="7"/>
    <n v="2081.4899999999998"/>
    <n v="9.0319907141229935E-2"/>
    <x v="1"/>
    <n v="127.7084"/>
  </r>
  <r>
    <x v="2"/>
    <x v="3"/>
    <x v="3"/>
    <x v="67"/>
    <x v="78"/>
    <m/>
    <m/>
    <s v="x"/>
    <s v="x"/>
    <m/>
    <n v="39195.760000000002"/>
    <x v="10"/>
    <n v="6018"/>
    <x v="131"/>
    <s v="TMAJA8113TJ468461"/>
    <x v="117"/>
    <x v="16"/>
    <n v="36625.480000000003"/>
    <n v="541.66999999999996"/>
    <n v="37167.15"/>
    <n v="0"/>
    <x v="126"/>
    <n v="0"/>
    <m/>
    <n v="278.90000000000009"/>
    <n v="7.5039382895917515E-3"/>
    <n v="-2083"/>
    <n v="-1667"/>
    <m/>
    <s v="Justif non valide / solde client mq financement"/>
    <n v="7.0000000000000007E-2"/>
    <n v="7.0000000000000007E-2"/>
    <n v="19.523000000000007"/>
    <m/>
    <n v="19.523000000000007"/>
    <s v=""/>
    <n v="0"/>
    <n v="100"/>
    <n v="1"/>
    <n v="1"/>
    <m/>
    <m/>
    <n v="1"/>
    <s v="Valauto Lomme  "/>
    <x v="3"/>
    <m/>
    <x v="7"/>
    <n v="278.90000000000009"/>
    <n v="7.5039382895917515E-3"/>
    <x v="1"/>
    <n v="119.52300000000001"/>
  </r>
  <r>
    <x v="2"/>
    <x v="1"/>
    <x v="3"/>
    <x v="67"/>
    <x v="82"/>
    <m/>
    <m/>
    <m/>
    <s v="x"/>
    <m/>
    <n v="-22209"/>
    <x v="10"/>
    <n v="6019"/>
    <x v="132"/>
    <s v="TMAJA8112TJ467916"/>
    <x v="118"/>
    <x v="16"/>
    <n v="36625.480000000003"/>
    <n v="541.66999999999996"/>
    <n v="37167.15"/>
    <n v="0"/>
    <x v="127"/>
    <n v="-0.01"/>
    <m/>
    <n v="4868.6900000000005"/>
    <n v="0.13099417092782201"/>
    <n v="-2083"/>
    <n v="-1667"/>
    <m/>
    <s v="solde client mq financement"/>
    <n v="7.0000000000000007E-2"/>
    <n v="7.0000000000000007E-2"/>
    <n v="340.80830000000009"/>
    <m/>
    <n v="340.80830000000009"/>
    <s v=""/>
    <n v="0"/>
    <n v="100"/>
    <n v="1"/>
    <n v="1"/>
    <m/>
    <m/>
    <n v="1"/>
    <s v="Valauto Lomme  "/>
    <x v="3"/>
    <m/>
    <x v="7"/>
    <n v="4868.68"/>
    <n v="0.13099417092782201"/>
    <x v="1"/>
    <n v="440.80830000000009"/>
  </r>
  <r>
    <x v="2"/>
    <x v="0"/>
    <x v="3"/>
    <x v="46"/>
    <x v="83"/>
    <m/>
    <m/>
    <m/>
    <m/>
    <m/>
    <n v="0"/>
    <x v="13"/>
    <n v="6020"/>
    <x v="133"/>
    <s v="TMAH881A9TJ092228"/>
    <x v="119"/>
    <x v="10"/>
    <n v="33087.42"/>
    <n v="250"/>
    <n v="33337.42"/>
    <n v="10"/>
    <x v="128"/>
    <n v="0.01"/>
    <m/>
    <n v="1507.34"/>
    <n v="4.5214956646315162E-2"/>
    <n v="-1333"/>
    <n v="0"/>
    <m/>
    <m/>
    <n v="0.08"/>
    <n v="7.0000000000000007E-2"/>
    <n v="120.5872"/>
    <m/>
    <n v="120.5872"/>
    <s v="Hyundai Finance"/>
    <n v="0"/>
    <s v="0"/>
    <n v="1"/>
    <n v="1"/>
    <m/>
    <m/>
    <n v="1"/>
    <s v="Valauto Lomme  "/>
    <x v="3"/>
    <m/>
    <x v="7"/>
    <n v="1507.35"/>
    <n v="4.5214956646315162E-2"/>
    <x v="1"/>
    <n v="120.5872"/>
  </r>
  <r>
    <x v="2"/>
    <x v="1"/>
    <x v="3"/>
    <x v="12"/>
    <x v="81"/>
    <m/>
    <m/>
    <m/>
    <s v="x"/>
    <m/>
    <n v="9500.01"/>
    <x v="12"/>
    <n v="6021"/>
    <x v="134"/>
    <s v="KMHB55129TW074831"/>
    <x v="120"/>
    <x v="17"/>
    <n v="21920.76"/>
    <n v="500"/>
    <n v="22420.76"/>
    <n v="9"/>
    <x v="129"/>
    <n v="0"/>
    <m/>
    <n v="1352.5"/>
    <n v="6.0323557274597296E-2"/>
    <n v="-833"/>
    <n v="0"/>
    <m/>
    <s v="solde client mq reprise vo"/>
    <n v="0.08"/>
    <n v="7.0000000000000007E-2"/>
    <n v="108.2"/>
    <m/>
    <n v="108.2"/>
    <s v="Hyundai Finance"/>
    <n v="30"/>
    <n v="50"/>
    <n v="1"/>
    <n v="1"/>
    <m/>
    <m/>
    <n v="1"/>
    <s v="Valauto Lomme  "/>
    <x v="3"/>
    <m/>
    <x v="7"/>
    <n v="1352.5"/>
    <n v="6.0323557274597296E-2"/>
    <x v="1"/>
    <n v="188.2"/>
  </r>
  <r>
    <x v="2"/>
    <x v="0"/>
    <x v="3"/>
    <x v="12"/>
    <x v="81"/>
    <m/>
    <m/>
    <m/>
    <m/>
    <m/>
    <n v="0"/>
    <x v="10"/>
    <n v="6022"/>
    <x v="135"/>
    <s v="KMHB55127TW073581"/>
    <x v="121"/>
    <x v="17"/>
    <n v="21920.76"/>
    <n v="666.67"/>
    <n v="22587.429999999997"/>
    <n v="8"/>
    <x v="130"/>
    <n v="-0.01"/>
    <m/>
    <n v="1537.5"/>
    <n v="6.8068390250683689E-2"/>
    <n v="-833"/>
    <n v="0"/>
    <m/>
    <m/>
    <n v="0.08"/>
    <n v="7.0000000000000007E-2"/>
    <n v="123"/>
    <m/>
    <n v="123"/>
    <s v="Hyundai Finance"/>
    <n v="0"/>
    <n v="100"/>
    <n v="1"/>
    <n v="1"/>
    <m/>
    <m/>
    <n v="1"/>
    <s v="Valauto Lomme  "/>
    <x v="3"/>
    <m/>
    <x v="7"/>
    <n v="1537.49"/>
    <n v="6.8068390250683689E-2"/>
    <x v="1"/>
    <n v="223"/>
  </r>
  <r>
    <x v="2"/>
    <x v="0"/>
    <x v="3"/>
    <x v="4"/>
    <x v="55"/>
    <m/>
    <m/>
    <m/>
    <m/>
    <m/>
    <n v="0"/>
    <x v="11"/>
    <n v="6024"/>
    <x v="136"/>
    <s v="TMAJA8110TJ485265"/>
    <x v="122"/>
    <x v="16"/>
    <n v="36625.480000000003"/>
    <n v="541.66999999999996"/>
    <n v="37167.15"/>
    <n v="20"/>
    <x v="131"/>
    <n v="-0.01"/>
    <m/>
    <n v="2107.44"/>
    <n v="5.6701415093705056E-2"/>
    <n v="-3750"/>
    <n v="0"/>
    <m/>
    <m/>
    <n v="0.08"/>
    <n v="7.0000000000000007E-2"/>
    <n v="168.59520000000001"/>
    <m/>
    <n v="168.59520000000001"/>
    <s v=""/>
    <n v="0"/>
    <n v="100"/>
    <n v="1"/>
    <n v="1"/>
    <m/>
    <m/>
    <n v="1"/>
    <s v="Valauto Lomme  "/>
    <x v="3"/>
    <m/>
    <x v="7"/>
    <n v="2107.4299999999998"/>
    <n v="5.6701415093705056E-2"/>
    <x v="1"/>
    <n v="268.59519999999998"/>
  </r>
  <r>
    <x v="2"/>
    <x v="0"/>
    <x v="3"/>
    <x v="18"/>
    <x v="84"/>
    <m/>
    <m/>
    <m/>
    <m/>
    <m/>
    <n v="0"/>
    <x v="10"/>
    <n v="6025"/>
    <x v="137"/>
    <s v="TMAJA8112TJ487096"/>
    <x v="123"/>
    <x v="16"/>
    <n v="36625.480000000003"/>
    <n v="541.66999999999996"/>
    <n v="37167.15"/>
    <n v="41"/>
    <x v="132"/>
    <n v="0"/>
    <m/>
    <n v="1388.5"/>
    <n v="3.7358258569731601E-2"/>
    <n v="-3750"/>
    <n v="0"/>
    <m/>
    <m/>
    <n v="0.13"/>
    <n v="0.13"/>
    <n v="180.505"/>
    <m/>
    <n v="180.505"/>
    <s v=""/>
    <n v="0"/>
    <n v="100"/>
    <n v="1"/>
    <n v="1"/>
    <m/>
    <m/>
    <n v="1"/>
    <s v="Valauto Lomme  "/>
    <x v="3"/>
    <m/>
    <x v="7"/>
    <n v="1388.5"/>
    <n v="3.7358258569731601E-2"/>
    <x v="1"/>
    <n v="280.505"/>
  </r>
  <r>
    <x v="2"/>
    <x v="0"/>
    <x v="3"/>
    <x v="68"/>
    <x v="80"/>
    <m/>
    <m/>
    <m/>
    <m/>
    <m/>
    <n v="0"/>
    <x v="13"/>
    <n v="6026"/>
    <x v="138"/>
    <s v="TMAJE8115TJ466943"/>
    <x v="124"/>
    <x v="16"/>
    <n v="40458.81"/>
    <n v="541.66999999999996"/>
    <n v="41000.479999999996"/>
    <n v="47"/>
    <x v="133"/>
    <n v="-0.01"/>
    <m/>
    <n v="1462.71"/>
    <n v="3.5675192095312058E-2"/>
    <n v="-3750"/>
    <n v="0"/>
    <m/>
    <m/>
    <n v="7.0000000000000007E-2"/>
    <n v="7.0000000000000007E-2"/>
    <n v="102.38970000000002"/>
    <m/>
    <n v="102.38970000000002"/>
    <s v="Hyundai Finance"/>
    <n v="30"/>
    <m/>
    <n v="0"/>
    <n v="1"/>
    <m/>
    <m/>
    <n v="0"/>
    <s v="Valauto Lomme  "/>
    <x v="3"/>
    <m/>
    <x v="7"/>
    <n v="1462.7"/>
    <n v="3.5675192095312058E-2"/>
    <x v="1"/>
    <n v="132.3897"/>
  </r>
  <r>
    <x v="2"/>
    <x v="0"/>
    <x v="3"/>
    <x v="55"/>
    <x v="62"/>
    <m/>
    <m/>
    <m/>
    <m/>
    <m/>
    <n v="0"/>
    <x v="10"/>
    <n v="6027"/>
    <x v="139"/>
    <s v="TMAJA8116TJ486338"/>
    <x v="125"/>
    <x v="16"/>
    <n v="36625.480000000003"/>
    <n v="541.66999999999996"/>
    <n v="37167.15"/>
    <n v="19"/>
    <x v="134"/>
    <n v="-0.01"/>
    <m/>
    <n v="1926.21"/>
    <n v="5.182533500685417E-2"/>
    <n v="-3750"/>
    <n v="0"/>
    <m/>
    <m/>
    <n v="0.08"/>
    <n v="7.0000000000000007E-2"/>
    <n v="154.0968"/>
    <m/>
    <n v="154.0968"/>
    <s v="Hyundai Finance"/>
    <n v="0"/>
    <n v="100"/>
    <n v="1"/>
    <n v="1"/>
    <m/>
    <m/>
    <n v="1"/>
    <s v="Valauto Lomme  "/>
    <x v="3"/>
    <m/>
    <x v="7"/>
    <n v="1926.2"/>
    <n v="5.182533500685417E-2"/>
    <x v="1"/>
    <n v="254.0968"/>
  </r>
  <r>
    <x v="2"/>
    <x v="1"/>
    <x v="3"/>
    <x v="68"/>
    <x v="85"/>
    <m/>
    <m/>
    <m/>
    <s v="x"/>
    <m/>
    <n v="42550.98"/>
    <x v="14"/>
    <n v="6028"/>
    <x v="140"/>
    <s v="TMAJA8117TJ486901"/>
    <x v="38"/>
    <x v="16"/>
    <n v="36292.14"/>
    <n v="541.66999999999996"/>
    <n v="36833.81"/>
    <n v="47"/>
    <x v="135"/>
    <n v="0"/>
    <m/>
    <n v="345.21"/>
    <n v="9.3720959086230834E-3"/>
    <n v="-3786.31"/>
    <n v="0"/>
    <m/>
    <s v="ok vn payé"/>
    <m/>
    <n v="0"/>
    <n v="0"/>
    <m/>
    <n v="0"/>
    <s v=""/>
    <n v="0"/>
    <m/>
    <n v="0"/>
    <n v="1"/>
    <m/>
    <m/>
    <n v="0"/>
    <s v="Valauto Lomme  "/>
    <x v="3"/>
    <m/>
    <x v="8"/>
    <n v="345.21"/>
    <n v="9.3720959086230834E-3"/>
    <x v="1"/>
    <n v="0"/>
  </r>
  <r>
    <x v="2"/>
    <x v="1"/>
    <x v="3"/>
    <x v="69"/>
    <x v="24"/>
    <m/>
    <m/>
    <m/>
    <s v="x"/>
    <m/>
    <n v="42550.98"/>
    <x v="14"/>
    <n v="6029"/>
    <x v="141"/>
    <s v="TMAJA8115VJ492120"/>
    <x v="38"/>
    <x v="16"/>
    <n v="36292.14"/>
    <n v="541.66999999999996"/>
    <n v="36833.81"/>
    <n v="56"/>
    <x v="135"/>
    <n v="0"/>
    <m/>
    <n v="345.21"/>
    <n v="9.3720959086230834E-3"/>
    <n v="-4161.3100000000004"/>
    <n v="0"/>
    <m/>
    <s v="ok vn payé"/>
    <m/>
    <n v="0"/>
    <n v="0"/>
    <m/>
    <n v="0"/>
    <s v=""/>
    <n v="0"/>
    <m/>
    <n v="0"/>
    <n v="1"/>
    <m/>
    <m/>
    <n v="0"/>
    <s v="Valauto Lomme  "/>
    <x v="3"/>
    <m/>
    <x v="8"/>
    <n v="345.21"/>
    <n v="9.3720959086230834E-3"/>
    <x v="1"/>
    <n v="0"/>
  </r>
  <r>
    <x v="2"/>
    <x v="1"/>
    <x v="3"/>
    <x v="14"/>
    <x v="86"/>
    <m/>
    <m/>
    <m/>
    <s v="x"/>
    <m/>
    <n v="81071.06"/>
    <x v="14"/>
    <n v="6030"/>
    <x v="142"/>
    <s v="TMAJA8129TJ459157"/>
    <x v="38"/>
    <x v="16"/>
    <n v="40625.480000000003"/>
    <n v="541.66999999999996"/>
    <n v="41167.15"/>
    <n v="30"/>
    <x v="136"/>
    <n v="0.01"/>
    <m/>
    <n v="401.55"/>
    <n v="9.7543794020232156E-3"/>
    <n v="-4650.9799999999996"/>
    <n v="0"/>
    <m/>
    <s v="ok vn payé"/>
    <m/>
    <n v="0"/>
    <n v="0"/>
    <m/>
    <n v="0"/>
    <s v=""/>
    <n v="0"/>
    <s v="0"/>
    <n v="1"/>
    <n v="1"/>
    <m/>
    <m/>
    <n v="1"/>
    <s v="Valauto Lomme  "/>
    <x v="3"/>
    <m/>
    <x v="8"/>
    <n v="401.56"/>
    <n v="9.7543794020232156E-3"/>
    <x v="1"/>
    <n v="0"/>
  </r>
  <r>
    <x v="2"/>
    <x v="1"/>
    <x v="3"/>
    <x v="3"/>
    <x v="3"/>
    <m/>
    <m/>
    <m/>
    <s v="x"/>
    <m/>
    <n v="42550.98"/>
    <x v="14"/>
    <n v="6032"/>
    <x v="143"/>
    <s v="TMAH881A5TJ088838"/>
    <x v="38"/>
    <x v="10"/>
    <n v="33087.43"/>
    <n v="250"/>
    <n v="33337.43"/>
    <n v="61"/>
    <x v="137"/>
    <n v="0"/>
    <m/>
    <n v="291.47000000000003"/>
    <n v="8.7430254821682426E-3"/>
    <n v="-4532.79"/>
    <n v="0"/>
    <m/>
    <s v="ok vn payé"/>
    <m/>
    <n v="0"/>
    <n v="0"/>
    <m/>
    <n v="0"/>
    <s v=""/>
    <n v="0"/>
    <m/>
    <n v="0"/>
    <n v="1"/>
    <m/>
    <m/>
    <n v="0"/>
    <s v="Valauto Lomme  "/>
    <x v="3"/>
    <m/>
    <x v="8"/>
    <n v="291.47000000000003"/>
    <n v="8.7430254821682426E-3"/>
    <x v="1"/>
    <n v="0"/>
  </r>
  <r>
    <x v="2"/>
    <x v="0"/>
    <x v="3"/>
    <x v="70"/>
    <x v="62"/>
    <m/>
    <m/>
    <m/>
    <m/>
    <m/>
    <n v="0"/>
    <x v="12"/>
    <n v="6034"/>
    <x v="144"/>
    <s v="KMHB15129TW069169"/>
    <x v="77"/>
    <x v="17"/>
    <n v="20670.759999999998"/>
    <n v="0"/>
    <n v="20670.759999999998"/>
    <n v="20"/>
    <x v="113"/>
    <n v="0"/>
    <m/>
    <n v="1247.5"/>
    <n v="6.0350949844127651E-2"/>
    <n v="-833"/>
    <n v="0"/>
    <m/>
    <m/>
    <n v="0.08"/>
    <n v="7.0000000000000007E-2"/>
    <n v="99.8"/>
    <m/>
    <n v="99.8"/>
    <s v="Hyundai Finance"/>
    <n v="0"/>
    <n v="50"/>
    <n v="1"/>
    <n v="1"/>
    <m/>
    <m/>
    <n v="1"/>
    <s v="Valauto Lomme  "/>
    <x v="3"/>
    <m/>
    <x v="7"/>
    <n v="1247.5"/>
    <n v="6.0350949844127651E-2"/>
    <x v="1"/>
    <n v="149.80000000000001"/>
  </r>
  <r>
    <x v="2"/>
    <x v="0"/>
    <x v="3"/>
    <x v="71"/>
    <x v="50"/>
    <m/>
    <m/>
    <m/>
    <m/>
    <m/>
    <n v="0"/>
    <x v="12"/>
    <n v="6035"/>
    <x v="145"/>
    <s v="KMHB15126TW070277"/>
    <x v="126"/>
    <x v="17"/>
    <n v="20670.759999999998"/>
    <n v="0"/>
    <n v="20670.759999999998"/>
    <n v="31"/>
    <x v="138"/>
    <n v="0"/>
    <m/>
    <n v="747.79"/>
    <n v="3.6176221870893963E-2"/>
    <n v="-833"/>
    <n v="0"/>
    <m/>
    <m/>
    <n v="0.08"/>
    <n v="0.1"/>
    <n v="59.8232"/>
    <m/>
    <n v="59.8232"/>
    <s v="Hyundai Finance"/>
    <n v="0"/>
    <n v="100"/>
    <n v="1"/>
    <n v="1"/>
    <m/>
    <m/>
    <n v="1"/>
    <s v="Valauto Lomme  "/>
    <x v="3"/>
    <m/>
    <x v="7"/>
    <n v="747.79"/>
    <n v="3.6176221870893963E-2"/>
    <x v="1"/>
    <n v="159.82319999999999"/>
  </r>
  <r>
    <x v="2"/>
    <x v="0"/>
    <x v="3"/>
    <x v="69"/>
    <x v="24"/>
    <m/>
    <m/>
    <m/>
    <m/>
    <m/>
    <n v="0"/>
    <x v="10"/>
    <n v="6036"/>
    <x v="146"/>
    <s v="KMHB55123TW051254"/>
    <x v="127"/>
    <x v="17"/>
    <n v="21629.09"/>
    <n v="500"/>
    <n v="22129.09"/>
    <n v="50"/>
    <x v="139"/>
    <n v="0"/>
    <m/>
    <n v="1391.03"/>
    <n v="6.2859792246314689E-2"/>
    <n v="-833"/>
    <n v="0"/>
    <m/>
    <m/>
    <n v="7.0000000000000007E-2"/>
    <n v="7.0000000000000007E-2"/>
    <n v="97.372100000000003"/>
    <m/>
    <n v="97.372100000000003"/>
    <s v="Hyundai Finance"/>
    <n v="0"/>
    <n v="50"/>
    <n v="1"/>
    <n v="1"/>
    <m/>
    <m/>
    <n v="1"/>
    <s v="Valauto Lomme  "/>
    <x v="3"/>
    <m/>
    <x v="7"/>
    <n v="1391.03"/>
    <n v="6.2859792246314689E-2"/>
    <x v="1"/>
    <n v="147.37209999999999"/>
  </r>
  <r>
    <x v="2"/>
    <x v="0"/>
    <x v="3"/>
    <x v="52"/>
    <x v="18"/>
    <m/>
    <m/>
    <m/>
    <m/>
    <m/>
    <n v="0"/>
    <x v="10"/>
    <n v="6047"/>
    <x v="147"/>
    <s v="TMAJA8114VJ491282"/>
    <x v="128"/>
    <x v="16"/>
    <n v="36625.480000000003"/>
    <n v="541.66"/>
    <n v="37167.140000000007"/>
    <n v="14"/>
    <x v="140"/>
    <n v="0"/>
    <m/>
    <n v="-134.57"/>
    <n v="-3.6206713779967994E-3"/>
    <n v="-2083"/>
    <n v="0"/>
    <m/>
    <s v="marge négative"/>
    <m/>
    <n v="7.0000000000000007E-2"/>
    <n v="0"/>
    <m/>
    <n v="0"/>
    <s v=""/>
    <n v="0"/>
    <n v="100"/>
    <n v="1"/>
    <n v="1"/>
    <m/>
    <m/>
    <n v="1"/>
    <s v="Valauto Lomme  "/>
    <x v="3"/>
    <m/>
    <x v="7"/>
    <n v="-134.57"/>
    <n v="-3.6206713779967994E-3"/>
    <x v="0"/>
    <n v="100"/>
  </r>
  <r>
    <x v="2"/>
    <x v="0"/>
    <x v="3"/>
    <x v="72"/>
    <x v="87"/>
    <m/>
    <m/>
    <m/>
    <m/>
    <m/>
    <n v="0"/>
    <x v="11"/>
    <n v="6048"/>
    <x v="148"/>
    <s v="TMAJB8115VJ491630"/>
    <x v="129"/>
    <x v="16"/>
    <n v="41292.14"/>
    <n v="541.66999999999996"/>
    <n v="41833.81"/>
    <n v="37"/>
    <x v="141"/>
    <n v="0"/>
    <m/>
    <n v="1367.6"/>
    <n v="3.2691260968102119E-2"/>
    <n v="-2083"/>
    <n v="-833"/>
    <m/>
    <m/>
    <n v="0.13"/>
    <n v="0.13"/>
    <n v="177.78799999999998"/>
    <m/>
    <n v="177.78799999999998"/>
    <s v=""/>
    <n v="0"/>
    <n v="100"/>
    <n v="1"/>
    <n v="1"/>
    <m/>
    <m/>
    <n v="1"/>
    <s v="Valauto Lomme  "/>
    <x v="3"/>
    <m/>
    <x v="7"/>
    <n v="1367.6"/>
    <n v="3.2691260968102119E-2"/>
    <x v="1"/>
    <n v="277.78800000000001"/>
  </r>
  <r>
    <x v="2"/>
    <x v="0"/>
    <x v="3"/>
    <x v="69"/>
    <x v="88"/>
    <m/>
    <m/>
    <m/>
    <m/>
    <m/>
    <n v="0"/>
    <x v="11"/>
    <n v="6050"/>
    <x v="149"/>
    <s v="TMAH881A0VJ097918"/>
    <x v="130"/>
    <x v="10"/>
    <n v="33920.74"/>
    <n v="666.67"/>
    <n v="34587.409999999996"/>
    <n v="26"/>
    <x v="142"/>
    <n v="0.01"/>
    <m/>
    <n v="275.96000000000004"/>
    <n v="7.978914871047009E-3"/>
    <n v="-1833.33"/>
    <n v="0"/>
    <m/>
    <m/>
    <n v="0.13"/>
    <n v="0.13"/>
    <n v="35.874800000000008"/>
    <m/>
    <n v="35.874800000000008"/>
    <s v=""/>
    <n v="0"/>
    <n v="100"/>
    <n v="1"/>
    <n v="1"/>
    <m/>
    <m/>
    <n v="1"/>
    <s v="Valauto Lomme  "/>
    <x v="3"/>
    <m/>
    <x v="7"/>
    <n v="275.97000000000003"/>
    <n v="7.978914871047009E-3"/>
    <x v="1"/>
    <n v="135.87479999999999"/>
  </r>
  <r>
    <x v="2"/>
    <x v="0"/>
    <x v="3"/>
    <x v="66"/>
    <x v="77"/>
    <m/>
    <m/>
    <m/>
    <m/>
    <m/>
    <m/>
    <x v="12"/>
    <n v="6056"/>
    <x v="150"/>
    <s v="KMHB15128TW081281"/>
    <x v="131"/>
    <x v="17"/>
    <n v="20670.759999999998"/>
    <n v="500"/>
    <n v="21170.76"/>
    <n v="8"/>
    <x v="143"/>
    <n v="0"/>
    <m/>
    <n v="546.95000000000005"/>
    <n v="2.5835161326282104E-2"/>
    <n v="-833"/>
    <n v="0"/>
    <m/>
    <m/>
    <n v="7.0000000000000007E-2"/>
    <n v="0.1"/>
    <n v="38.286500000000004"/>
    <m/>
    <n v="38.286500000000004"/>
    <s v="Hyundai Finance"/>
    <n v="0"/>
    <n v="50"/>
    <n v="1"/>
    <n v="1"/>
    <m/>
    <m/>
    <n v="1"/>
    <s v="Valauto Lomme  "/>
    <x v="3"/>
    <m/>
    <x v="7"/>
    <n v="546.95000000000005"/>
    <n v="2.5835161326282104E-2"/>
    <x v="1"/>
    <n v="88.286500000000004"/>
  </r>
  <r>
    <x v="2"/>
    <x v="1"/>
    <x v="3"/>
    <x v="72"/>
    <x v="89"/>
    <m/>
    <m/>
    <m/>
    <s v="x"/>
    <m/>
    <n v="42550.98"/>
    <x v="14"/>
    <n v="6057"/>
    <x v="151"/>
    <s v="TMAJE8123TJ460566"/>
    <x v="38"/>
    <x v="16"/>
    <n v="44458.81"/>
    <n v="541.66999999999996"/>
    <n v="45000.479999999996"/>
    <n v="19"/>
    <x v="144"/>
    <n v="0"/>
    <m/>
    <n v="482.88"/>
    <n v="1.0730552207443121E-2"/>
    <n v="-6028.98"/>
    <n v="0"/>
    <m/>
    <s v="ok vn payé"/>
    <m/>
    <n v="0"/>
    <n v="0"/>
    <m/>
    <n v="0"/>
    <s v=""/>
    <n v="0"/>
    <m/>
    <n v="0"/>
    <n v="1"/>
    <m/>
    <m/>
    <n v="0"/>
    <s v="Valauto Lomme  "/>
    <x v="3"/>
    <m/>
    <x v="8"/>
    <n v="482.88"/>
    <n v="1.0730552207443121E-2"/>
    <x v="1"/>
    <n v="0"/>
  </r>
  <r>
    <x v="2"/>
    <x v="2"/>
    <x v="3"/>
    <x v="73"/>
    <x v="90"/>
    <m/>
    <m/>
    <m/>
    <m/>
    <m/>
    <m/>
    <x v="13"/>
    <n v="6060"/>
    <x v="152"/>
    <s v="KMHHA8113TU228511"/>
    <x v="132"/>
    <x v="10"/>
    <n v="30795.759999999998"/>
    <n v="666.67"/>
    <n v="31462.429999999997"/>
    <n v="25"/>
    <x v="145"/>
    <n v="-0.01"/>
    <m/>
    <n v="532.6400000000001"/>
    <n v="1.6929080175943186E-2"/>
    <n v="-1875"/>
    <n v="0"/>
    <m/>
    <m/>
    <m/>
    <n v="0"/>
    <n v="0"/>
    <m/>
    <n v="0"/>
    <s v=""/>
    <n v="0"/>
    <n v="0"/>
    <n v="0"/>
    <n v="1"/>
    <m/>
    <m/>
    <n v="0"/>
    <s v="Valauto Lomme  "/>
    <x v="3"/>
    <m/>
    <x v="7"/>
    <n v="532.63000000000011"/>
    <n v="1.6929080175943186E-2"/>
    <x v="1"/>
    <n v="0"/>
  </r>
  <r>
    <x v="2"/>
    <x v="2"/>
    <x v="3"/>
    <x v="73"/>
    <x v="90"/>
    <m/>
    <m/>
    <m/>
    <m/>
    <m/>
    <m/>
    <x v="13"/>
    <n v="6061"/>
    <x v="153"/>
    <s v="KMHHA8113TU227049"/>
    <x v="133"/>
    <x v="10"/>
    <n v="30795.759999999998"/>
    <n v="0"/>
    <n v="30795.759999999998"/>
    <n v="25"/>
    <x v="146"/>
    <n v="0"/>
    <m/>
    <n v="278.04999999999995"/>
    <n v="9.028840333864141E-3"/>
    <n v="0"/>
    <n v="-2125"/>
    <m/>
    <m/>
    <m/>
    <n v="0"/>
    <n v="0"/>
    <m/>
    <n v="0"/>
    <s v=""/>
    <n v="0"/>
    <n v="0"/>
    <n v="0"/>
    <n v="1"/>
    <m/>
    <m/>
    <n v="0"/>
    <s v="Valauto Lomme  "/>
    <x v="3"/>
    <m/>
    <x v="7"/>
    <n v="278.04999999999995"/>
    <n v="9.028840333864141E-3"/>
    <x v="1"/>
    <n v="0"/>
  </r>
  <r>
    <x v="2"/>
    <x v="0"/>
    <x v="3"/>
    <x v="28"/>
    <x v="88"/>
    <m/>
    <m/>
    <m/>
    <m/>
    <m/>
    <n v="0"/>
    <x v="11"/>
    <n v="6076"/>
    <x v="154"/>
    <s v="TMAJA811XTJ449129"/>
    <x v="134"/>
    <x v="16"/>
    <n v="36625.480000000003"/>
    <n v="750"/>
    <n v="37375.480000000003"/>
    <n v="2"/>
    <x v="147"/>
    <n v="0"/>
    <m/>
    <n v="1684.07"/>
    <n v="4.5058150423753753E-2"/>
    <n v="0"/>
    <n v="-5416"/>
    <m/>
    <m/>
    <n v="0.1"/>
    <n v="0.1"/>
    <n v="168.40700000000001"/>
    <m/>
    <n v="168.40700000000001"/>
    <s v=""/>
    <n v="0"/>
    <n v="100"/>
    <n v="1"/>
    <n v="1"/>
    <m/>
    <m/>
    <n v="1"/>
    <s v="Valauto Lomme  "/>
    <x v="3"/>
    <m/>
    <x v="7"/>
    <n v="1684.07"/>
    <n v="4.5058150423753753E-2"/>
    <x v="1"/>
    <n v="268.40700000000004"/>
  </r>
  <r>
    <x v="2"/>
    <x v="0"/>
    <x v="3"/>
    <x v="2"/>
    <x v="2"/>
    <m/>
    <m/>
    <m/>
    <m/>
    <m/>
    <m/>
    <x v="10"/>
    <n v="6079"/>
    <x v="155"/>
    <s v="NLHBM51G1TZ762444"/>
    <x v="135"/>
    <x v="12"/>
    <n v="17879.09"/>
    <n v="250"/>
    <n v="18129.09"/>
    <n v="3"/>
    <x v="148"/>
    <n v="0"/>
    <n v="-281"/>
    <n v="664.75"/>
    <n v="3.6667587838109909E-2"/>
    <n v="0"/>
    <n v="-1875"/>
    <m/>
    <m/>
    <n v="0.08"/>
    <n v="7.0000000000000007E-2"/>
    <n v="53.18"/>
    <m/>
    <n v="53.18"/>
    <s v=""/>
    <n v="0"/>
    <n v="100"/>
    <n v="1"/>
    <n v="1"/>
    <m/>
    <m/>
    <n v="1"/>
    <s v="Valauto Lomme  "/>
    <x v="3"/>
    <m/>
    <x v="7"/>
    <n v="945.75"/>
    <n v="5.2167538469939746E-2"/>
    <x v="1"/>
    <n v="153.18"/>
  </r>
  <r>
    <x v="2"/>
    <x v="0"/>
    <x v="3"/>
    <x v="72"/>
    <x v="2"/>
    <m/>
    <m/>
    <m/>
    <m/>
    <m/>
    <n v="0"/>
    <x v="13"/>
    <n v="6080"/>
    <x v="156"/>
    <s v="KMHB1512XTW082254"/>
    <x v="136"/>
    <x v="17"/>
    <n v="20670.759999999998"/>
    <n v="0"/>
    <n v="20670.759999999998"/>
    <n v="2"/>
    <x v="149"/>
    <n v="0"/>
    <m/>
    <n v="1173.1600000000001"/>
    <n v="5.6754565386081604E-2"/>
    <n v="0"/>
    <n v="-833"/>
    <m/>
    <m/>
    <n v="7.0000000000000007E-2"/>
    <n v="7.0000000000000007E-2"/>
    <n v="82.121200000000016"/>
    <m/>
    <n v="82.121200000000016"/>
    <s v="Hyundai Finance"/>
    <n v="0"/>
    <m/>
    <n v="0"/>
    <n v="1"/>
    <m/>
    <m/>
    <n v="0"/>
    <s v="Valauto Lomme  "/>
    <x v="3"/>
    <m/>
    <x v="7"/>
    <n v="1173.1600000000001"/>
    <n v="5.6754565386081604E-2"/>
    <x v="1"/>
    <n v="82.121200000000016"/>
  </r>
  <r>
    <x v="2"/>
    <x v="2"/>
    <x v="3"/>
    <x v="73"/>
    <x v="90"/>
    <m/>
    <m/>
    <m/>
    <s v="x"/>
    <m/>
    <n v="2073"/>
    <x v="10"/>
    <n v="6086"/>
    <x v="155"/>
    <s v="NLHBM51GXTZ762443"/>
    <x v="137"/>
    <x v="12"/>
    <n v="17879.09"/>
    <n v="250"/>
    <n v="18129.09"/>
    <n v="4"/>
    <x v="150"/>
    <n v="0"/>
    <m/>
    <n v="279.08000000000004"/>
    <n v="1.5394043495840113E-2"/>
    <n v="0"/>
    <n v="-1125"/>
    <m/>
    <s v="solde client mq reprise vo+indemnité rachat (demande solde hcf sur exabq)"/>
    <m/>
    <n v="0"/>
    <n v="0"/>
    <m/>
    <n v="0"/>
    <s v=""/>
    <n v="0"/>
    <n v="0"/>
    <n v="0"/>
    <n v="1"/>
    <m/>
    <m/>
    <n v="0"/>
    <s v="Valauto Lomme  "/>
    <x v="3"/>
    <m/>
    <x v="7"/>
    <n v="279.08000000000004"/>
    <n v="1.5394043495840113E-2"/>
    <x v="1"/>
    <n v="0"/>
  </r>
  <r>
    <x v="3"/>
    <x v="0"/>
    <x v="0"/>
    <x v="37"/>
    <x v="91"/>
    <m/>
    <m/>
    <m/>
    <m/>
    <m/>
    <n v="0"/>
    <x v="15"/>
    <n v="10047"/>
    <x v="157"/>
    <s v="WVGZZZ1T9SW000407"/>
    <x v="138"/>
    <x v="19"/>
    <n v="43916.67"/>
    <n v="1129.17"/>
    <n v="45045.84"/>
    <n v="339"/>
    <x v="151"/>
    <n v="95"/>
    <m/>
    <n v="-2979.33"/>
    <n v="-6.4030995980982927E-2"/>
    <n v="-6855.96"/>
    <n v="0"/>
    <m/>
    <s v="marge négative  //  Forfait"/>
    <m/>
    <n v="0.13"/>
    <n v="0"/>
    <n v="300"/>
    <n v="300"/>
    <s v=""/>
    <n v="0"/>
    <m/>
    <n v="0"/>
    <n v="1"/>
    <m/>
    <m/>
    <n v="0"/>
    <s v="Valauto Maubeuge"/>
    <x v="0"/>
    <m/>
    <x v="9"/>
    <n v="-2884.33"/>
    <n v="-6.4030995980982927E-2"/>
    <x v="0"/>
    <n v="300"/>
  </r>
  <r>
    <x v="3"/>
    <x v="0"/>
    <x v="0"/>
    <x v="23"/>
    <x v="24"/>
    <m/>
    <m/>
    <m/>
    <m/>
    <m/>
    <n v="0"/>
    <x v="16"/>
    <n v="10050"/>
    <x v="158"/>
    <s v="WVGZZZA29TV012894"/>
    <x v="139"/>
    <x v="2"/>
    <n v="31472.33"/>
    <n v="3241.67"/>
    <n v="34714"/>
    <n v="113"/>
    <x v="152"/>
    <n v="95"/>
    <m/>
    <n v="1897.67"/>
    <n v="5.7402488909373744E-2"/>
    <n v="-3096.98"/>
    <n v="0"/>
    <m/>
    <m/>
    <n v="0.13"/>
    <n v="0.13"/>
    <n v="246.69710000000001"/>
    <m/>
    <n v="246.69710000000001"/>
    <s v="VWB"/>
    <n v="30"/>
    <m/>
    <n v="0"/>
    <n v="1"/>
    <m/>
    <m/>
    <n v="0"/>
    <s v="Valauto Maubeuge"/>
    <x v="0"/>
    <m/>
    <x v="9"/>
    <n v="1992.67"/>
    <n v="5.7402488909373744E-2"/>
    <x v="1"/>
    <n v="276.69709999999998"/>
  </r>
  <r>
    <x v="3"/>
    <x v="0"/>
    <x v="0"/>
    <x v="3"/>
    <x v="92"/>
    <m/>
    <m/>
    <m/>
    <m/>
    <m/>
    <n v="0"/>
    <x v="17"/>
    <n v="10052"/>
    <x v="159"/>
    <s v="WVGZZZC14TY060693"/>
    <x v="140"/>
    <x v="7"/>
    <n v="25139"/>
    <n v="1520.84"/>
    <n v="26659.84"/>
    <n v="98"/>
    <x v="153"/>
    <n v="95"/>
    <m/>
    <n v="-100.74"/>
    <n v="-2.1530511811023622E-4"/>
    <n v="-2932.58"/>
    <n v="0"/>
    <m/>
    <s v="marge négative  //  Forfait "/>
    <m/>
    <n v="0.08"/>
    <n v="0"/>
    <n v="80"/>
    <n v="80"/>
    <s v=""/>
    <n v="30"/>
    <n v="50"/>
    <n v="1"/>
    <n v="1"/>
    <m/>
    <m/>
    <n v="1"/>
    <s v="Valauto Maubeuge"/>
    <x v="0"/>
    <m/>
    <x v="9"/>
    <n v="-5.74"/>
    <n v="-2.1530511811023622E-4"/>
    <x v="0"/>
    <n v="160"/>
  </r>
  <r>
    <x v="4"/>
    <x v="0"/>
    <x v="0"/>
    <x v="74"/>
    <x v="91"/>
    <m/>
    <m/>
    <m/>
    <m/>
    <m/>
    <n v="0"/>
    <x v="18"/>
    <n v="10102"/>
    <x v="160"/>
    <s v="WVGZZZCT2TW405684"/>
    <x v="141"/>
    <x v="6"/>
    <n v="48155"/>
    <n v="4866.68"/>
    <n v="53021.68"/>
    <n v="146"/>
    <x v="154"/>
    <n v="95"/>
    <m/>
    <n v="-552.99"/>
    <n v="-8.6377874107346278E-3"/>
    <n v="-6271.95"/>
    <n v="0"/>
    <m/>
    <s v="marge négative  //  Forfait non justifié"/>
    <m/>
    <n v="0.13"/>
    <n v="0"/>
    <n v="0"/>
    <n v="0"/>
    <s v=""/>
    <n v="30"/>
    <m/>
    <n v="0"/>
    <n v="1"/>
    <m/>
    <m/>
    <n v="0"/>
    <s v="Valauto Arras"/>
    <x v="0"/>
    <m/>
    <x v="2"/>
    <n v="-457.99"/>
    <n v="-8.6377874107346278E-3"/>
    <x v="0"/>
    <n v="30"/>
  </r>
  <r>
    <x v="4"/>
    <x v="0"/>
    <x v="0"/>
    <x v="75"/>
    <x v="93"/>
    <m/>
    <m/>
    <m/>
    <m/>
    <m/>
    <n v="0"/>
    <x v="19"/>
    <n v="10104"/>
    <x v="161"/>
    <s v="WVGZZZC17TY021564"/>
    <x v="142"/>
    <x v="7"/>
    <n v="25139"/>
    <n v="941.67"/>
    <n v="26080.67"/>
    <n v="162"/>
    <x v="155"/>
    <n v="95"/>
    <m/>
    <n v="-100.09"/>
    <n v="-1.9516369786512386E-4"/>
    <n v="-3014.26"/>
    <n v="0"/>
    <m/>
    <s v="marge négative  "/>
    <m/>
    <n v="7.0000000000000007E-2"/>
    <n v="0"/>
    <m/>
    <n v="0"/>
    <s v=""/>
    <n v="30"/>
    <m/>
    <n v="0"/>
    <n v="1"/>
    <m/>
    <m/>
    <n v="0"/>
    <s v="Valauto Arras"/>
    <x v="0"/>
    <m/>
    <x v="2"/>
    <n v="-5.09"/>
    <n v="-1.9516369786512386E-4"/>
    <x v="0"/>
    <n v="30"/>
  </r>
  <r>
    <x v="4"/>
    <x v="0"/>
    <x v="0"/>
    <x v="76"/>
    <x v="94"/>
    <m/>
    <m/>
    <m/>
    <m/>
    <m/>
    <n v="0"/>
    <x v="20"/>
    <n v="10107"/>
    <x v="0"/>
    <s v="WVWZZZED5SE003236"/>
    <x v="143"/>
    <x v="20"/>
    <n v="50575"/>
    <n v="1912.5"/>
    <n v="52487.5"/>
    <n v="0"/>
    <x v="156"/>
    <n v="0"/>
    <m/>
    <n v="-11961.26"/>
    <n v="-0.22788778280542987"/>
    <n v="0"/>
    <n v="0"/>
    <m/>
    <s v="Marge négative  //  Challenge noel / solde client rbt a mettre sur EXABANQUE //  VN vendu43321,76€ au lieu de 44990€"/>
    <m/>
    <n v="0.13"/>
    <n v="0"/>
    <n v="250"/>
    <n v="250"/>
    <s v=""/>
    <n v="30"/>
    <m/>
    <n v="0"/>
    <n v="1"/>
    <m/>
    <m/>
    <n v="0"/>
    <s v="Valauto Arras"/>
    <x v="0"/>
    <m/>
    <x v="2"/>
    <n v="-11961.26"/>
    <n v="-0.22788778280542987"/>
    <x v="0"/>
    <n v="280"/>
  </r>
  <r>
    <x v="4"/>
    <x v="0"/>
    <x v="4"/>
    <x v="15"/>
    <x v="93"/>
    <m/>
    <m/>
    <m/>
    <m/>
    <m/>
    <n v="0"/>
    <x v="21"/>
    <n v="10108"/>
    <x v="162"/>
    <s v="WV4ZZZTW0SK017642"/>
    <x v="144"/>
    <x v="21"/>
    <n v="52192"/>
    <n v="4685"/>
    <n v="56877"/>
    <n v="99"/>
    <x v="157"/>
    <n v="96.1"/>
    <m/>
    <n v="808.70000000000016"/>
    <n v="1.5908012025950741E-2"/>
    <n v="-3412.68"/>
    <n v="-11500"/>
    <m/>
    <s v="manque 400€ BI Julien Marque"/>
    <m/>
    <n v="0.1"/>
    <n v="0"/>
    <m/>
    <n v="0"/>
    <s v="VWB"/>
    <n v="1"/>
    <n v="20"/>
    <n v="1"/>
    <n v="1"/>
    <m/>
    <m/>
    <n v="1"/>
    <s v="Valauto Arras"/>
    <x v="4"/>
    <m/>
    <x v="6"/>
    <n v="904.80000000000018"/>
    <n v="1.5908012025950741E-2"/>
    <x v="1"/>
    <n v="21"/>
  </r>
  <r>
    <x v="4"/>
    <x v="0"/>
    <x v="2"/>
    <x v="12"/>
    <x v="81"/>
    <m/>
    <m/>
    <m/>
    <m/>
    <m/>
    <n v="0"/>
    <x v="22"/>
    <n v="10109"/>
    <x v="163"/>
    <s v="TMBJB7PS8TT502434"/>
    <x v="145"/>
    <x v="5"/>
    <n v="38500"/>
    <n v="1708.33"/>
    <n v="40208.33"/>
    <n v="113"/>
    <x v="158"/>
    <n v="35"/>
    <m/>
    <n v="1972.92"/>
    <n v="4.9937910875681731E-2"/>
    <n v="0"/>
    <n v="-5050"/>
    <m/>
    <m/>
    <n v="0.12"/>
    <n v="0.12"/>
    <n v="236.75040000000001"/>
    <m/>
    <n v="236.75040000000001"/>
    <s v="VWB"/>
    <n v="0"/>
    <n v="50"/>
    <n v="1"/>
    <n v="1"/>
    <m/>
    <m/>
    <n v="1"/>
    <s v="Valauto Arras"/>
    <x v="2"/>
    <m/>
    <x v="2"/>
    <n v="2007.92"/>
    <n v="4.9937910875681731E-2"/>
    <x v="1"/>
    <n v="286.75040000000001"/>
  </r>
  <r>
    <x v="4"/>
    <x v="0"/>
    <x v="2"/>
    <x v="6"/>
    <x v="6"/>
    <m/>
    <m/>
    <m/>
    <m/>
    <m/>
    <n v="0"/>
    <x v="23"/>
    <n v="10112"/>
    <x v="164"/>
    <s v="TMBGK6NW2T3088626"/>
    <x v="146"/>
    <x v="22"/>
    <n v="30958.34"/>
    <n v="1400"/>
    <n v="32358.34"/>
    <n v="34"/>
    <x v="159"/>
    <n v="35"/>
    <m/>
    <n v="970.75"/>
    <n v="3.1081631505200824E-2"/>
    <n v="0"/>
    <n v="-5500.92"/>
    <m/>
    <m/>
    <n v="0.12"/>
    <n v="0.12"/>
    <n v="116.49"/>
    <m/>
    <n v="116.49"/>
    <s v="VWB"/>
    <n v="0"/>
    <n v="20"/>
    <n v="1"/>
    <n v="1"/>
    <m/>
    <m/>
    <n v="1"/>
    <s v="Valauto Arras"/>
    <x v="2"/>
    <m/>
    <x v="10"/>
    <n v="1005.75"/>
    <n v="3.1081631505200824E-2"/>
    <x v="1"/>
    <n v="136.49"/>
  </r>
  <r>
    <x v="4"/>
    <x v="0"/>
    <x v="1"/>
    <x v="77"/>
    <x v="95"/>
    <m/>
    <m/>
    <m/>
    <m/>
    <m/>
    <n v="0"/>
    <x v="4"/>
    <n v="10117"/>
    <x v="165"/>
    <s v="VSSZZZKP9T1029019"/>
    <x v="147"/>
    <x v="8"/>
    <n v="38987.67"/>
    <n v="-2263.33"/>
    <n v="36724.339999999997"/>
    <n v="160"/>
    <x v="160"/>
    <n v="22"/>
    <m/>
    <n v="1639.05"/>
    <n v="4.523022061118049E-2"/>
    <n v="0"/>
    <n v="-4833.33"/>
    <m/>
    <m/>
    <n v="0.12"/>
    <n v="0.12"/>
    <n v="196.68599999999998"/>
    <m/>
    <n v="196.68599999999998"/>
    <s v=""/>
    <m/>
    <n v="50"/>
    <n v="1"/>
    <n v="1"/>
    <m/>
    <m/>
    <n v="1"/>
    <s v="Valauto Arras"/>
    <x v="1"/>
    <m/>
    <x v="2"/>
    <n v="1661.05"/>
    <n v="4.523022061118049E-2"/>
    <x v="1"/>
    <n v="246.68599999999998"/>
  </r>
  <r>
    <x v="4"/>
    <x v="0"/>
    <x v="2"/>
    <x v="44"/>
    <x v="55"/>
    <m/>
    <m/>
    <m/>
    <m/>
    <m/>
    <n v="0"/>
    <x v="22"/>
    <n v="10124"/>
    <x v="166"/>
    <s v="TMBNC7NY5TF109222"/>
    <x v="148"/>
    <x v="23"/>
    <n v="30775.02"/>
    <n v="2408.3200000000002"/>
    <n v="33183.340000000004"/>
    <n v="114"/>
    <x v="161"/>
    <n v="35"/>
    <m/>
    <n v="704.58"/>
    <n v="2.2287690148128547E-2"/>
    <n v="-4295.41"/>
    <n v="-66.08"/>
    <m/>
    <m/>
    <n v="0.12"/>
    <n v="0.12"/>
    <n v="84.549599999999998"/>
    <m/>
    <n v="84.549599999999998"/>
    <s v="VWB"/>
    <n v="1"/>
    <s v="0"/>
    <n v="1"/>
    <n v="1"/>
    <m/>
    <m/>
    <n v="1"/>
    <s v="Valauto Arras"/>
    <x v="2"/>
    <m/>
    <x v="2"/>
    <n v="739.58"/>
    <n v="2.2287690148128547E-2"/>
    <x v="1"/>
    <n v="85.549599999999998"/>
  </r>
  <r>
    <x v="4"/>
    <x v="0"/>
    <x v="0"/>
    <x v="78"/>
    <x v="87"/>
    <m/>
    <m/>
    <m/>
    <m/>
    <m/>
    <m/>
    <x v="20"/>
    <n v="10132"/>
    <x v="167"/>
    <s v="WVGZZZA22TV036700"/>
    <x v="149"/>
    <x v="2"/>
    <n v="31472.33"/>
    <n v="1183.3399999999999"/>
    <n v="32655.670000000002"/>
    <n v="120"/>
    <x v="162"/>
    <n v="95"/>
    <m/>
    <n v="1409.48"/>
    <n v="4.6071019213508708E-2"/>
    <n v="-2952.9"/>
    <n v="0"/>
    <m/>
    <m/>
    <n v="0.1"/>
    <n v="0.13"/>
    <n v="140.94800000000001"/>
    <m/>
    <n v="140.94800000000001"/>
    <s v="VWB"/>
    <n v="0"/>
    <m/>
    <n v="0"/>
    <n v="1"/>
    <m/>
    <m/>
    <n v="0"/>
    <s v="Valauto Arras"/>
    <x v="0"/>
    <m/>
    <x v="2"/>
    <n v="1504.48"/>
    <n v="4.6071019213508708E-2"/>
    <x v="1"/>
    <n v="140.94800000000001"/>
  </r>
  <r>
    <x v="4"/>
    <x v="0"/>
    <x v="1"/>
    <x v="79"/>
    <x v="96"/>
    <m/>
    <m/>
    <m/>
    <m/>
    <m/>
    <n v="0"/>
    <x v="4"/>
    <n v="10136"/>
    <x v="0"/>
    <s v="VSSZZZK10TP016281"/>
    <x v="150"/>
    <x v="4"/>
    <n v="33359.67"/>
    <n v="1554.16"/>
    <n v="34913.83"/>
    <n v="10"/>
    <x v="163"/>
    <n v="27"/>
    <m/>
    <n v="1284.3700000000001"/>
    <n v="3.7560187467258678E-2"/>
    <n v="-2917"/>
    <n v="0"/>
    <m/>
    <m/>
    <n v="0.1"/>
    <n v="0.1"/>
    <n v="128.43700000000001"/>
    <m/>
    <n v="128.43700000000001"/>
    <s v=""/>
    <m/>
    <n v="50"/>
    <n v="1"/>
    <n v="1"/>
    <m/>
    <m/>
    <n v="1"/>
    <s v="Valauto Arras"/>
    <x v="1"/>
    <m/>
    <x v="2"/>
    <n v="1311.3700000000001"/>
    <n v="3.7560187467258678E-2"/>
    <x v="1"/>
    <n v="178.43700000000001"/>
  </r>
  <r>
    <x v="5"/>
    <x v="0"/>
    <x v="2"/>
    <x v="38"/>
    <x v="9"/>
    <m/>
    <m/>
    <m/>
    <m/>
    <m/>
    <n v="0"/>
    <x v="24"/>
    <n v="20038"/>
    <x v="168"/>
    <s v="TMBER6NW9P3084579"/>
    <x v="151"/>
    <x v="24"/>
    <n v="21845.84"/>
    <n v="3174.99"/>
    <n v="25020.83"/>
    <n v="1043"/>
    <x v="164"/>
    <n v="0"/>
    <m/>
    <n v="-8315.49"/>
    <n v="-0.3323426920689681"/>
    <n v="0"/>
    <n v="0"/>
    <m/>
    <s v="marge négative  //  0 forfait demandé"/>
    <m/>
    <n v="0.13"/>
    <n v="0"/>
    <m/>
    <n v="0"/>
    <s v=""/>
    <n v="0"/>
    <m/>
    <n v="0"/>
    <n v="1"/>
    <m/>
    <m/>
    <n v="0"/>
    <s v="Valauto Cambrai"/>
    <x v="2"/>
    <m/>
    <x v="11"/>
    <n v="-8315.49"/>
    <n v="-0.3323426920689681"/>
    <x v="0"/>
    <n v="0"/>
  </r>
  <r>
    <x v="6"/>
    <x v="0"/>
    <x v="5"/>
    <x v="40"/>
    <x v="97"/>
    <m/>
    <m/>
    <m/>
    <m/>
    <m/>
    <m/>
    <x v="25"/>
    <n v="20062"/>
    <x v="0"/>
    <s v="WAUZZZGE9NB014491"/>
    <x v="152"/>
    <x v="25"/>
    <n v="21900"/>
    <m/>
    <n v="21900"/>
    <m/>
    <x v="165"/>
    <m/>
    <m/>
    <n v="-40543"/>
    <n v="-1.8512785388127855"/>
    <m/>
    <m/>
    <m/>
    <m/>
    <m/>
    <m/>
    <n v="0"/>
    <m/>
    <n v="0"/>
    <m/>
    <m/>
    <m/>
    <n v="0"/>
    <n v="1"/>
    <m/>
    <m/>
    <n v="0"/>
    <s v="Valauto Hainaut"/>
    <x v="5"/>
    <m/>
    <x v="12"/>
    <n v="-40543"/>
    <n v="-1.8512785388127855"/>
    <x v="0"/>
    <n v="0"/>
  </r>
  <r>
    <x v="5"/>
    <x v="0"/>
    <x v="0"/>
    <x v="80"/>
    <x v="94"/>
    <m/>
    <m/>
    <m/>
    <m/>
    <m/>
    <n v="0"/>
    <x v="26"/>
    <n v="20088"/>
    <x v="0"/>
    <s v="WVWZZZEDXSE002857"/>
    <x v="153"/>
    <x v="20"/>
    <n v="43031.82"/>
    <n v="0"/>
    <n v="43031.82"/>
    <n v="5"/>
    <x v="166"/>
    <n v="0"/>
    <m/>
    <n v="-10645.75"/>
    <n v="-0.24739251093725528"/>
    <n v="0"/>
    <n v="0"/>
    <m/>
    <s v="marge négative  //  Forfait  // VN vendu 43003,76€ au lieu de 44990€"/>
    <m/>
    <n v="7.0000000000000007E-2"/>
    <n v="0"/>
    <n v="250"/>
    <n v="250"/>
    <s v=""/>
    <m/>
    <m/>
    <n v="0"/>
    <n v="1"/>
    <m/>
    <m/>
    <n v="0"/>
    <s v="Valauto Cambrai"/>
    <x v="0"/>
    <m/>
    <x v="11"/>
    <n v="-10645.75"/>
    <n v="-0.24739251093725528"/>
    <x v="0"/>
    <n v="250"/>
  </r>
  <r>
    <x v="5"/>
    <x v="0"/>
    <x v="1"/>
    <x v="54"/>
    <x v="7"/>
    <m/>
    <m/>
    <m/>
    <m/>
    <m/>
    <n v="0"/>
    <x v="26"/>
    <n v="20090"/>
    <x v="169"/>
    <s v="VSSZZZKP6T1030130"/>
    <x v="154"/>
    <x v="8"/>
    <n v="38987.67"/>
    <n v="-2346.66"/>
    <n v="36641.009999999995"/>
    <n v="41"/>
    <x v="167"/>
    <n v="22"/>
    <m/>
    <n v="625.53"/>
    <n v="1.7672274863602289E-2"/>
    <n v="0"/>
    <n v="-4500"/>
    <m/>
    <m/>
    <n v="0.13"/>
    <n v="0.13"/>
    <n v="81.318899999999999"/>
    <m/>
    <n v="81.318899999999999"/>
    <s v="VWB"/>
    <n v="30"/>
    <n v="50"/>
    <n v="1"/>
    <n v="1"/>
    <m/>
    <m/>
    <n v="1"/>
    <s v="Valauto Cambrai"/>
    <x v="1"/>
    <m/>
    <x v="11"/>
    <n v="647.53"/>
    <n v="1.7672274863602289E-2"/>
    <x v="1"/>
    <n v="161.31889999999999"/>
  </r>
  <r>
    <x v="5"/>
    <x v="0"/>
    <x v="2"/>
    <x v="62"/>
    <x v="98"/>
    <m/>
    <m/>
    <m/>
    <m/>
    <m/>
    <n v="0"/>
    <x v="24"/>
    <n v="20093"/>
    <x v="0"/>
    <s v="TMBGR6NW2T3104237"/>
    <x v="155"/>
    <x v="22"/>
    <n v="27516.67"/>
    <n v="250"/>
    <n v="27766.67"/>
    <n v="26"/>
    <x v="168"/>
    <n v="35"/>
    <m/>
    <n v="826"/>
    <n v="3.1008399638847585E-2"/>
    <n v="0"/>
    <n v="-4216"/>
    <m/>
    <m/>
    <n v="0.1"/>
    <n v="0.13"/>
    <n v="82.600000000000009"/>
    <m/>
    <n v="82.600000000000009"/>
    <s v="VWB"/>
    <n v="10"/>
    <m/>
    <n v="0"/>
    <n v="1"/>
    <m/>
    <m/>
    <n v="0"/>
    <s v="Valauto Cambrai"/>
    <x v="2"/>
    <m/>
    <x v="11"/>
    <n v="861"/>
    <n v="3.1008399638847585E-2"/>
    <x v="1"/>
    <n v="92.600000000000009"/>
  </r>
  <r>
    <x v="5"/>
    <x v="0"/>
    <x v="0"/>
    <x v="62"/>
    <x v="74"/>
    <m/>
    <m/>
    <m/>
    <m/>
    <m/>
    <m/>
    <x v="26"/>
    <n v="20094"/>
    <x v="0"/>
    <s v="WVGZZZC15TY063943"/>
    <x v="156"/>
    <x v="7"/>
    <n v="22622.33"/>
    <n v="941.67"/>
    <n v="23564"/>
    <n v="7"/>
    <x v="169"/>
    <n v="95"/>
    <m/>
    <n v="999.47"/>
    <n v="4.6446698353420475E-2"/>
    <n v="0"/>
    <n v="-3766.66"/>
    <m/>
    <m/>
    <n v="0.1"/>
    <n v="0.13"/>
    <n v="99.947000000000003"/>
    <m/>
    <n v="99.947000000000003"/>
    <s v="VWB"/>
    <n v="30"/>
    <n v="50"/>
    <n v="1"/>
    <n v="1"/>
    <m/>
    <m/>
    <n v="1"/>
    <s v="Valauto Cambrai"/>
    <x v="0"/>
    <m/>
    <x v="11"/>
    <n v="1094.47"/>
    <n v="4.6446698353420475E-2"/>
    <x v="1"/>
    <n v="179.947"/>
  </r>
  <r>
    <x v="6"/>
    <x v="0"/>
    <x v="4"/>
    <x v="42"/>
    <x v="66"/>
    <m/>
    <s v="x"/>
    <m/>
    <m/>
    <s v="X"/>
    <n v="0"/>
    <x v="27"/>
    <n v="30122"/>
    <x v="170"/>
    <s v="WV1ZZZEBXPH005624"/>
    <x v="157"/>
    <x v="26"/>
    <n v="33325"/>
    <n v="0"/>
    <n v="33325"/>
    <n v="371"/>
    <x v="170"/>
    <n v="0"/>
    <m/>
    <n v="-11167.8"/>
    <n v="-0.33511777944486121"/>
    <n v="0"/>
    <n v="0"/>
    <m/>
    <s v="Ecart de marge"/>
    <m/>
    <n v="0.12"/>
    <n v="0"/>
    <n v="400"/>
    <n v="400"/>
    <s v=""/>
    <n v="1"/>
    <s v="0"/>
    <n v="1"/>
    <n v="1"/>
    <m/>
    <m/>
    <n v="1"/>
    <s v="Valauto Hainaut"/>
    <x v="4"/>
    <m/>
    <x v="10"/>
    <n v="-11167.8"/>
    <n v="-0.33511777944486121"/>
    <x v="0"/>
    <n v="401"/>
  </r>
  <r>
    <x v="6"/>
    <x v="0"/>
    <x v="0"/>
    <x v="34"/>
    <x v="72"/>
    <m/>
    <m/>
    <m/>
    <m/>
    <m/>
    <n v="0"/>
    <x v="28"/>
    <n v="30129"/>
    <x v="171"/>
    <s v="WVGZZZC17SY113787"/>
    <x v="158"/>
    <x v="7"/>
    <n v="27755.67"/>
    <n v="883.33"/>
    <n v="28639"/>
    <n v="178"/>
    <x v="171"/>
    <n v="95"/>
    <m/>
    <n v="1050.6300000000001"/>
    <n v="4.000244421942107E-2"/>
    <n v="-3244.51"/>
    <n v="0"/>
    <m/>
    <m/>
    <n v="0.13"/>
    <n v="0.13"/>
    <n v="136.58190000000002"/>
    <m/>
    <n v="136.58190000000002"/>
    <s v=""/>
    <n v="30"/>
    <m/>
    <n v="0"/>
    <n v="1"/>
    <m/>
    <m/>
    <n v="0"/>
    <s v="Valauto Hainaut"/>
    <x v="0"/>
    <m/>
    <x v="13"/>
    <n v="1145.6300000000001"/>
    <n v="4.000244421942107E-2"/>
    <x v="1"/>
    <n v="166.58190000000002"/>
  </r>
  <r>
    <x v="6"/>
    <x v="0"/>
    <x v="0"/>
    <x v="27"/>
    <x v="63"/>
    <m/>
    <m/>
    <m/>
    <m/>
    <m/>
    <n v="0"/>
    <x v="29"/>
    <n v="30132"/>
    <x v="172"/>
    <s v="WVGZZZR49SW003210"/>
    <x v="159"/>
    <x v="27"/>
    <n v="45030"/>
    <n v="3591.68"/>
    <n v="48621.68"/>
    <n v="73"/>
    <x v="172"/>
    <n v="94.99"/>
    <m/>
    <n v="1355.1299999999999"/>
    <n v="2.9824555630327869E-2"/>
    <n v="-5875.95"/>
    <n v="0"/>
    <m/>
    <m/>
    <n v="0.13"/>
    <n v="0.13"/>
    <n v="176.1669"/>
    <m/>
    <n v="176.1669"/>
    <s v=""/>
    <n v="30"/>
    <m/>
    <n v="0"/>
    <n v="1"/>
    <m/>
    <m/>
    <n v="0"/>
    <s v="Valauto Hainaut"/>
    <x v="0"/>
    <m/>
    <x v="13"/>
    <n v="1450.12"/>
    <n v="2.9824555630327869E-2"/>
    <x v="1"/>
    <n v="206.1669"/>
  </r>
  <r>
    <x v="7"/>
    <x v="0"/>
    <x v="0"/>
    <x v="81"/>
    <x v="99"/>
    <m/>
    <m/>
    <m/>
    <m/>
    <m/>
    <n v="0"/>
    <x v="30"/>
    <n v="32716"/>
    <x v="173"/>
    <s v="WVGZZZA15TV062831"/>
    <x v="160"/>
    <x v="2"/>
    <n v="26247.33"/>
    <n v="933.34"/>
    <n v="27180.670000000002"/>
    <n v="26"/>
    <x v="173"/>
    <n v="95"/>
    <m/>
    <n v="494.09000000000003"/>
    <n v="2.1673122847965114E-2"/>
    <n v="0"/>
    <n v="-3966.67"/>
    <m/>
    <m/>
    <n v="0.13"/>
    <n v="0.13"/>
    <n v="64.231700000000004"/>
    <m/>
    <n v="64.231700000000004"/>
    <s v="VWB"/>
    <n v="30"/>
    <n v="50"/>
    <n v="1"/>
    <n v="1"/>
    <m/>
    <m/>
    <n v="1"/>
    <s v="Valauto Lambersart VW"/>
    <x v="0"/>
    <m/>
    <x v="4"/>
    <n v="589.09"/>
    <n v="2.1673122847965114E-2"/>
    <x v="1"/>
    <n v="144.23169999999999"/>
  </r>
  <r>
    <x v="7"/>
    <x v="0"/>
    <x v="0"/>
    <x v="16"/>
    <x v="49"/>
    <m/>
    <m/>
    <m/>
    <m/>
    <m/>
    <n v="0"/>
    <x v="31"/>
    <n v="32719"/>
    <x v="174"/>
    <s v="WVWZZZAW3TU023161"/>
    <x v="161"/>
    <x v="28"/>
    <n v="17714"/>
    <n v="945.83"/>
    <n v="18659.830000000002"/>
    <n v="12"/>
    <x v="174"/>
    <n v="95"/>
    <m/>
    <n v="626.13"/>
    <n v="3.8646118426588022E-2"/>
    <n v="0"/>
    <n v="-1986.61"/>
    <m/>
    <m/>
    <n v="0.1"/>
    <n v="0.1"/>
    <n v="62.613"/>
    <m/>
    <n v="62.613"/>
    <s v=""/>
    <n v="30"/>
    <n v="50"/>
    <n v="1"/>
    <n v="1"/>
    <m/>
    <m/>
    <n v="1"/>
    <s v="Valauto Lambersart VW"/>
    <x v="0"/>
    <m/>
    <x v="4"/>
    <n v="721.13"/>
    <n v="3.8646118426588022E-2"/>
    <x v="1"/>
    <n v="142.613"/>
  </r>
  <r>
    <x v="7"/>
    <x v="0"/>
    <x v="0"/>
    <x v="7"/>
    <x v="44"/>
    <m/>
    <m/>
    <m/>
    <m/>
    <m/>
    <m/>
    <x v="7"/>
    <n v="32721"/>
    <x v="175"/>
    <s v="WVGZZZA22TV009996"/>
    <x v="162"/>
    <x v="2"/>
    <n v="27305.67"/>
    <n v="950"/>
    <n v="28255.67"/>
    <n v="2"/>
    <x v="175"/>
    <n v="95"/>
    <m/>
    <n v="797.31"/>
    <n v="3.157985636157274E-2"/>
    <n v="0"/>
    <n v="-916.67"/>
    <m/>
    <m/>
    <n v="0.13"/>
    <n v="0.13"/>
    <n v="103.6503"/>
    <m/>
    <n v="103.6503"/>
    <s v="VWB"/>
    <n v="30"/>
    <n v="50"/>
    <n v="1"/>
    <n v="1"/>
    <m/>
    <m/>
    <n v="1"/>
    <s v="Valauto Lambersart VW"/>
    <x v="0"/>
    <m/>
    <x v="4"/>
    <n v="892.31"/>
    <n v="3.157985636157274E-2"/>
    <x v="1"/>
    <n v="183.65030000000002"/>
  </r>
  <r>
    <x v="7"/>
    <x v="1"/>
    <x v="0"/>
    <x v="82"/>
    <x v="29"/>
    <m/>
    <m/>
    <m/>
    <s v="x"/>
    <m/>
    <n v="150"/>
    <x v="7"/>
    <n v="32723"/>
    <x v="176"/>
    <s v="WVGZZZCT9TW028786"/>
    <x v="163"/>
    <x v="6"/>
    <n v="41988.33"/>
    <n v="8775.0400000000009"/>
    <n v="50763.37"/>
    <n v="8"/>
    <x v="176"/>
    <n v="95"/>
    <m/>
    <n v="2233.29"/>
    <n v="4.5865552267314008E-2"/>
    <n v="-1000"/>
    <n v="-4061.07"/>
    <m/>
    <s v="solde client voir mydso avoir à faire ?"/>
    <n v="0.1"/>
    <n v="7.0000000000000007E-2"/>
    <n v="223.32900000000001"/>
    <m/>
    <n v="223.32900000000001"/>
    <s v=""/>
    <n v="30"/>
    <n v="50"/>
    <n v="1"/>
    <n v="1"/>
    <m/>
    <m/>
    <n v="1"/>
    <s v="Valauto Lambersart VW"/>
    <x v="0"/>
    <m/>
    <x v="4"/>
    <n v="2328.29"/>
    <n v="4.5865552267314008E-2"/>
    <x v="1"/>
    <n v="303.32900000000001"/>
  </r>
  <r>
    <x v="7"/>
    <x v="0"/>
    <x v="0"/>
    <x v="83"/>
    <x v="100"/>
    <m/>
    <m/>
    <m/>
    <m/>
    <m/>
    <n v="0"/>
    <x v="30"/>
    <n v="32724"/>
    <x v="177"/>
    <s v="WVWZZZAW2TU044924"/>
    <x v="164"/>
    <x v="28"/>
    <n v="23014"/>
    <n v="1758.33"/>
    <n v="24772.33"/>
    <n v="13"/>
    <x v="177"/>
    <n v="95"/>
    <m/>
    <n v="865.12"/>
    <n v="3.8757759161128565E-2"/>
    <n v="0"/>
    <n v="-2466.67"/>
    <m/>
    <m/>
    <n v="0.1"/>
    <n v="0.13"/>
    <n v="86.512"/>
    <m/>
    <n v="86.512"/>
    <s v="VWB"/>
    <n v="30"/>
    <n v="100"/>
    <n v="1"/>
    <n v="1"/>
    <m/>
    <m/>
    <n v="1"/>
    <s v="Valauto Lambersart VW"/>
    <x v="0"/>
    <m/>
    <x v="4"/>
    <n v="960.12"/>
    <n v="3.8757759161128565E-2"/>
    <x v="1"/>
    <n v="216.512"/>
  </r>
  <r>
    <x v="7"/>
    <x v="0"/>
    <x v="0"/>
    <x v="84"/>
    <x v="81"/>
    <m/>
    <m/>
    <m/>
    <m/>
    <m/>
    <n v="0"/>
    <x v="31"/>
    <n v="32725"/>
    <x v="178"/>
    <s v="WVGZZZA29TV054269"/>
    <x v="165"/>
    <x v="2"/>
    <n v="27305.67"/>
    <n v="1825"/>
    <n v="29130.67"/>
    <n v="56"/>
    <x v="178"/>
    <n v="95"/>
    <m/>
    <n v="-29.72"/>
    <n v="2.24093712914945E-3"/>
    <n v="0"/>
    <n v="-2039.15"/>
    <m/>
    <s v="marge négative"/>
    <m/>
    <n v="0.1"/>
    <n v="0"/>
    <m/>
    <n v="0"/>
    <s v="VWB"/>
    <n v="30"/>
    <m/>
    <n v="0"/>
    <n v="1"/>
    <m/>
    <m/>
    <n v="0"/>
    <s v="Valauto Lambersart VW"/>
    <x v="0"/>
    <m/>
    <x v="4"/>
    <n v="65.28"/>
    <n v="2.24093712914945E-3"/>
    <x v="1"/>
    <n v="30"/>
  </r>
  <r>
    <x v="7"/>
    <x v="3"/>
    <x v="0"/>
    <x v="3"/>
    <x v="3"/>
    <m/>
    <m/>
    <s v="x"/>
    <m/>
    <m/>
    <n v="0"/>
    <x v="30"/>
    <n v="32726"/>
    <x v="179"/>
    <s v="WVGZZZCS2TY043285"/>
    <x v="166"/>
    <x v="1"/>
    <n v="27264"/>
    <n v="-558.34"/>
    <n v="26705.66"/>
    <n v="24"/>
    <x v="179"/>
    <n v="95"/>
    <m/>
    <n v="498.9"/>
    <n v="2.2238731414988434E-2"/>
    <n v="0"/>
    <n v="-3273.34"/>
    <m/>
    <s v="Aide laurent denis non justifiée"/>
    <n v="0.1"/>
    <n v="0.12"/>
    <n v="49.89"/>
    <m/>
    <n v="49.89"/>
    <s v="VWB"/>
    <n v="30"/>
    <n v="50"/>
    <n v="1"/>
    <n v="1"/>
    <m/>
    <m/>
    <n v="1"/>
    <s v="Valauto Lambersart VW"/>
    <x v="0"/>
    <m/>
    <x v="4"/>
    <n v="593.9"/>
    <n v="2.2238731414988434E-2"/>
    <x v="1"/>
    <n v="129.88999999999999"/>
  </r>
  <r>
    <x v="4"/>
    <x v="0"/>
    <x v="0"/>
    <x v="76"/>
    <x v="94"/>
    <m/>
    <m/>
    <m/>
    <s v="x"/>
    <s v="X"/>
    <n v="-584.55999999999995"/>
    <x v="32"/>
    <n v="510085"/>
    <x v="180"/>
    <s v="WVWZZZE17PP512245"/>
    <x v="167"/>
    <x v="29"/>
    <n v="35270"/>
    <n v="1191.67"/>
    <n v="36461.67"/>
    <n v="438"/>
    <x v="180"/>
    <n v="12.5"/>
    <m/>
    <n v="-7522.23"/>
    <n v="-0.20596231604312146"/>
    <n v="-4446.16"/>
    <n v="0"/>
    <m/>
    <s v="marge négative  //  Challenge noel / solde client rbt a mettre sur EXABANQUE //  VN vendu 28003€ au lieu de 29990€"/>
    <m/>
    <n v="0.13"/>
    <n v="0"/>
    <n v="150"/>
    <n v="150"/>
    <s v="VWB"/>
    <n v="30"/>
    <m/>
    <n v="0"/>
    <n v="1"/>
    <m/>
    <m/>
    <n v="0"/>
    <s v="Valauto Arras"/>
    <x v="0"/>
    <m/>
    <x v="2"/>
    <n v="-7509.73"/>
    <n v="-0.20596231604312146"/>
    <x v="0"/>
    <n v="180"/>
  </r>
  <r>
    <x v="5"/>
    <x v="0"/>
    <x v="6"/>
    <x v="26"/>
    <x v="49"/>
    <m/>
    <m/>
    <m/>
    <m/>
    <m/>
    <n v="0"/>
    <x v="26"/>
    <n v="510118"/>
    <x v="181"/>
    <s v="VSSZZZKJXTR505971"/>
    <x v="168"/>
    <x v="30"/>
    <n v="19571.669999999998"/>
    <n v="818.34"/>
    <n v="20390.009999999998"/>
    <n v="205"/>
    <x v="181"/>
    <n v="36"/>
    <m/>
    <n v="143.44"/>
    <n v="8.8003880331593756E-3"/>
    <n v="0"/>
    <n v="-3100"/>
    <m/>
    <m/>
    <n v="0.13"/>
    <n v="0.13"/>
    <n v="18.647200000000002"/>
    <m/>
    <n v="18.647200000000002"/>
    <s v="VWB"/>
    <m/>
    <m/>
    <n v="0"/>
    <n v="1"/>
    <m/>
    <m/>
    <n v="0"/>
    <s v="Valauto Cambrai"/>
    <x v="6"/>
    <m/>
    <x v="11"/>
    <n v="179.44"/>
    <n v="8.8003880331593756E-3"/>
    <x v="1"/>
    <n v="18.647200000000002"/>
  </r>
  <r>
    <x v="4"/>
    <x v="0"/>
    <x v="0"/>
    <x v="85"/>
    <x v="16"/>
    <m/>
    <m/>
    <m/>
    <m/>
    <m/>
    <n v="0"/>
    <x v="20"/>
    <n v="510119"/>
    <x v="182"/>
    <s v="WVWZZZAW9RU145564"/>
    <x v="169"/>
    <x v="28"/>
    <n v="24264"/>
    <n v="1904.17"/>
    <n v="26168.17"/>
    <n v="471"/>
    <x v="182"/>
    <n v="95"/>
    <m/>
    <n v="-899.19"/>
    <n v="-3.0731610196662592E-2"/>
    <n v="-3663.53"/>
    <n v="0"/>
    <m/>
    <s v="marge négative  //  challenge vd"/>
    <m/>
    <n v="0.12"/>
    <n v="0"/>
    <n v="150"/>
    <n v="150"/>
    <s v=""/>
    <n v="30"/>
    <m/>
    <n v="0"/>
    <n v="1"/>
    <m/>
    <m/>
    <n v="0"/>
    <s v="Valauto Arras"/>
    <x v="0"/>
    <m/>
    <x v="2"/>
    <n v="-804.19"/>
    <n v="-3.0731610196662592E-2"/>
    <x v="0"/>
    <n v="180"/>
  </r>
  <r>
    <x v="5"/>
    <x v="0"/>
    <x v="6"/>
    <x v="39"/>
    <x v="101"/>
    <m/>
    <m/>
    <m/>
    <m/>
    <m/>
    <n v="0"/>
    <x v="33"/>
    <n v="510135"/>
    <x v="183"/>
    <s v="VSSZZZKJ0TR575091"/>
    <x v="170"/>
    <x v="31"/>
    <n v="16155"/>
    <n v="750.01"/>
    <n v="16905.009999999998"/>
    <n v="7"/>
    <x v="183"/>
    <n v="36"/>
    <m/>
    <n v="139.11000000000013"/>
    <n v="1.0358467696854372E-2"/>
    <n v="0"/>
    <n v="-2725"/>
    <m/>
    <s v="0 comm demandée"/>
    <m/>
    <n v="0.1"/>
    <n v="0"/>
    <m/>
    <n v="0"/>
    <s v=""/>
    <n v="0"/>
    <m/>
    <n v="0"/>
    <n v="1"/>
    <m/>
    <m/>
    <n v="0"/>
    <s v="Valauto Cambrai"/>
    <x v="6"/>
    <m/>
    <x v="8"/>
    <n v="175.11000000000013"/>
    <n v="1.0358467696854372E-2"/>
    <x v="1"/>
    <n v="0"/>
  </r>
  <r>
    <x v="4"/>
    <x v="0"/>
    <x v="0"/>
    <x v="86"/>
    <x v="102"/>
    <m/>
    <m/>
    <m/>
    <m/>
    <s v="X"/>
    <m/>
    <x v="21"/>
    <n v="510142"/>
    <x v="184"/>
    <s v="WVGZZZCS4TY022874"/>
    <x v="171"/>
    <x v="1"/>
    <n v="27264"/>
    <n v="-308.33999999999997"/>
    <n v="26955.66"/>
    <n v="122"/>
    <x v="184"/>
    <n v="95"/>
    <m/>
    <n v="1166.2"/>
    <n v="4.6787947317928777E-2"/>
    <n v="0"/>
    <n v="-3358.52"/>
    <m/>
    <m/>
    <n v="0.13"/>
    <n v="0.13"/>
    <n v="151.60600000000002"/>
    <m/>
    <n v="151.60600000000002"/>
    <s v=""/>
    <m/>
    <n v="20"/>
    <n v="1"/>
    <n v="1"/>
    <m/>
    <m/>
    <n v="1"/>
    <s v="Valauto Arras"/>
    <x v="0"/>
    <m/>
    <x v="6"/>
    <n v="1261.2"/>
    <n v="4.6787947317928777E-2"/>
    <x v="1"/>
    <n v="171.60600000000002"/>
  </r>
  <r>
    <x v="3"/>
    <x v="0"/>
    <x v="0"/>
    <x v="87"/>
    <x v="17"/>
    <m/>
    <m/>
    <m/>
    <m/>
    <m/>
    <n v="0"/>
    <x v="16"/>
    <n v="510173"/>
    <x v="185"/>
    <s v="WVGZZZE29SE006425"/>
    <x v="172"/>
    <x v="3"/>
    <n v="37605"/>
    <n v="2283.33"/>
    <n v="39888.33"/>
    <n v="493"/>
    <x v="185"/>
    <n v="95"/>
    <m/>
    <n v="-4529.51"/>
    <n v="-0.1111731175509228"/>
    <n v="-2792.17"/>
    <n v="0"/>
    <m/>
    <s v="marge négative  //  Forfait"/>
    <m/>
    <n v="0.13"/>
    <n v="0"/>
    <n v="400"/>
    <n v="400"/>
    <s v=""/>
    <n v="30"/>
    <m/>
    <n v="0"/>
    <n v="1"/>
    <m/>
    <m/>
    <n v="0"/>
    <s v="Valauto Maubeuge"/>
    <x v="0"/>
    <m/>
    <x v="9"/>
    <n v="-4434.51"/>
    <n v="-0.1111731175509228"/>
    <x v="0"/>
    <n v="430"/>
  </r>
  <r>
    <x v="6"/>
    <x v="2"/>
    <x v="0"/>
    <x v="73"/>
    <x v="12"/>
    <m/>
    <m/>
    <m/>
    <m/>
    <m/>
    <n v="0"/>
    <x v="34"/>
    <n v="510180"/>
    <x v="186"/>
    <s v="WVGZZZA19RK011245"/>
    <x v="173"/>
    <x v="2"/>
    <n v="41805.67"/>
    <n v="1137.49"/>
    <n v="42943.159999999996"/>
    <n v="645"/>
    <x v="186"/>
    <n v="94.99"/>
    <m/>
    <n v="-2094.5099999999998"/>
    <n v="-4.6562013601234749E-2"/>
    <n v="-6223.75"/>
    <n v="2049"/>
    <m/>
    <m/>
    <m/>
    <n v="0"/>
    <n v="0"/>
    <m/>
    <n v="0"/>
    <s v=""/>
    <n v="0"/>
    <n v="0"/>
    <n v="0"/>
    <n v="1"/>
    <m/>
    <m/>
    <n v="0"/>
    <s v="Valauto Hainaut"/>
    <x v="0"/>
    <m/>
    <x v="13"/>
    <n v="-1999.52"/>
    <n v="-4.6562013601234749E-2"/>
    <x v="0"/>
    <n v="0"/>
  </r>
  <r>
    <x v="6"/>
    <x v="0"/>
    <x v="0"/>
    <x v="24"/>
    <x v="32"/>
    <m/>
    <m/>
    <m/>
    <m/>
    <m/>
    <n v="0"/>
    <x v="29"/>
    <n v="510185"/>
    <x v="187"/>
    <s v="WVGZZZCS8RY104342"/>
    <x v="174"/>
    <x v="1"/>
    <n v="29155.67"/>
    <n v="1229.17"/>
    <n v="30384.839999999997"/>
    <n v="524"/>
    <x v="187"/>
    <n v="95"/>
    <m/>
    <n v="-342.59000000000003"/>
    <n v="-8.1484714087683204E-3"/>
    <n v="0"/>
    <n v="0"/>
    <m/>
    <s v="marge négative  //  Forfait  //  aucun justificatif permettant de valider le forfait"/>
    <m/>
    <n v="0.13"/>
    <n v="0"/>
    <n v="0"/>
    <n v="0"/>
    <s v=""/>
    <m/>
    <m/>
    <n v="0"/>
    <n v="1"/>
    <m/>
    <m/>
    <n v="0"/>
    <s v="Valauto Hainaut"/>
    <x v="0"/>
    <m/>
    <x v="13"/>
    <n v="-247.59"/>
    <n v="-8.1484714087683204E-3"/>
    <x v="0"/>
    <n v="0"/>
  </r>
  <r>
    <x v="3"/>
    <x v="0"/>
    <x v="0"/>
    <x v="76"/>
    <x v="99"/>
    <m/>
    <m/>
    <m/>
    <m/>
    <m/>
    <n v="0"/>
    <x v="35"/>
    <n v="510221"/>
    <x v="188"/>
    <s v="WVWZZZE11RP028526"/>
    <x v="175"/>
    <x v="29"/>
    <n v="32700"/>
    <n v="4108.34"/>
    <n v="36808.339999999997"/>
    <n v="606"/>
    <x v="188"/>
    <n v="95"/>
    <m/>
    <n v="-8778.2000000000007"/>
    <n v="-0.23590305892631946"/>
    <n v="-2840.42"/>
    <n v="0"/>
    <m/>
    <s v="marge négative  //  Challenge VD"/>
    <m/>
    <n v="0.13"/>
    <n v="0"/>
    <n v="300"/>
    <n v="300"/>
    <s v="VWB"/>
    <n v="30"/>
    <m/>
    <n v="0"/>
    <n v="1"/>
    <m/>
    <m/>
    <n v="0"/>
    <s v="Valauto Maubeuge"/>
    <x v="0"/>
    <m/>
    <x v="0"/>
    <n v="-8683.2000000000007"/>
    <n v="-0.23590305892631946"/>
    <x v="0"/>
    <n v="330"/>
  </r>
  <r>
    <x v="3"/>
    <x v="0"/>
    <x v="0"/>
    <x v="59"/>
    <x v="64"/>
    <m/>
    <m/>
    <m/>
    <m/>
    <m/>
    <n v="0"/>
    <x v="16"/>
    <n v="510253"/>
    <x v="189"/>
    <s v="WVGZZZA19RK010743"/>
    <x v="176"/>
    <x v="2"/>
    <n v="33739"/>
    <n v="1499.99"/>
    <n v="35238.99"/>
    <n v="533"/>
    <x v="189"/>
    <n v="95"/>
    <m/>
    <n v="-4913.58"/>
    <n v="-0.13674001439882358"/>
    <n v="-5638.24"/>
    <n v="0"/>
    <m/>
    <s v="marge négative  //  Forfait vd"/>
    <m/>
    <n v="0.13"/>
    <n v="0"/>
    <n v="100"/>
    <n v="100"/>
    <s v=""/>
    <m/>
    <m/>
    <n v="0"/>
    <n v="1"/>
    <m/>
    <m/>
    <n v="0"/>
    <s v="Valauto Maubeuge"/>
    <x v="0"/>
    <m/>
    <x v="9"/>
    <n v="-4818.58"/>
    <n v="-0.13674001439882358"/>
    <x v="0"/>
    <n v="100"/>
  </r>
  <r>
    <x v="5"/>
    <x v="0"/>
    <x v="0"/>
    <x v="44"/>
    <x v="103"/>
    <m/>
    <m/>
    <m/>
    <m/>
    <m/>
    <n v="0"/>
    <x v="26"/>
    <n v="510269"/>
    <x v="190"/>
    <s v="WVWZZZCDXRW907008"/>
    <x v="177"/>
    <x v="32"/>
    <n v="36508.33"/>
    <n v="1479.16"/>
    <n v="37987.490000000005"/>
    <n v="657"/>
    <x v="190"/>
    <n v="95"/>
    <m/>
    <n v="15.64"/>
    <n v="2.9125377854656883E-3"/>
    <n v="-5178.62"/>
    <n v="400"/>
    <m/>
    <s v="Ecart de marge //  0 comm demandée  //  Forfait"/>
    <m/>
    <n v="0.12"/>
    <n v="0"/>
    <n v="150"/>
    <n v="150"/>
    <s v=""/>
    <m/>
    <m/>
    <n v="0"/>
    <n v="1"/>
    <m/>
    <m/>
    <n v="0"/>
    <s v="Valauto Cambrai"/>
    <x v="0"/>
    <m/>
    <x v="11"/>
    <n v="110.64"/>
    <n v="2.9125377854656883E-3"/>
    <x v="1"/>
    <n v="150"/>
  </r>
  <r>
    <x v="4"/>
    <x v="0"/>
    <x v="2"/>
    <x v="88"/>
    <x v="86"/>
    <m/>
    <m/>
    <m/>
    <m/>
    <m/>
    <n v="0"/>
    <x v="21"/>
    <n v="510272"/>
    <x v="191"/>
    <s v="TMBGR6NW9T3096508"/>
    <x v="178"/>
    <x v="22"/>
    <n v="25350"/>
    <n v="2166.67"/>
    <n v="27516.67"/>
    <n v="93"/>
    <x v="191"/>
    <n v="35.01"/>
    <m/>
    <n v="825.5"/>
    <n v="3.1272316017890246E-2"/>
    <n v="0"/>
    <n v="-4677.83"/>
    <m/>
    <m/>
    <n v="0.12"/>
    <n v="0.13"/>
    <n v="99.06"/>
    <m/>
    <n v="99.06"/>
    <s v="VWB"/>
    <n v="0"/>
    <n v="20"/>
    <n v="1"/>
    <n v="1"/>
    <m/>
    <m/>
    <n v="1"/>
    <s v="Valauto Arras"/>
    <x v="2"/>
    <m/>
    <x v="6"/>
    <n v="860.51"/>
    <n v="3.1272316017890246E-2"/>
    <x v="1"/>
    <n v="119.06"/>
  </r>
  <r>
    <x v="3"/>
    <x v="0"/>
    <x v="0"/>
    <x v="7"/>
    <x v="44"/>
    <m/>
    <m/>
    <m/>
    <m/>
    <m/>
    <n v="0"/>
    <x v="15"/>
    <n v="510308"/>
    <x v="192"/>
    <s v="WVGZZZ5N9RM190775"/>
    <x v="179"/>
    <x v="6"/>
    <n v="46208.33"/>
    <n v="4087.49"/>
    <n v="50295.82"/>
    <n v="428"/>
    <x v="192"/>
    <n v="95"/>
    <m/>
    <n v="-1212.3399999999999"/>
    <n v="-2.2215365014428633E-2"/>
    <n v="-8538.4599999999991"/>
    <n v="0"/>
    <m/>
    <s v="marge négative  //  Forfait"/>
    <m/>
    <n v="0.13"/>
    <n v="0"/>
    <n v="500"/>
    <n v="500"/>
    <s v=""/>
    <n v="30"/>
    <n v="50"/>
    <n v="1"/>
    <n v="1"/>
    <m/>
    <m/>
    <n v="1"/>
    <s v="Valauto Maubeuge"/>
    <x v="0"/>
    <m/>
    <x v="9"/>
    <n v="-1117.3399999999999"/>
    <n v="-2.2215365014428633E-2"/>
    <x v="0"/>
    <n v="580"/>
  </r>
  <r>
    <x v="3"/>
    <x v="0"/>
    <x v="0"/>
    <x v="17"/>
    <x v="104"/>
    <m/>
    <m/>
    <m/>
    <m/>
    <m/>
    <m/>
    <x v="16"/>
    <n v="510343"/>
    <x v="193"/>
    <s v="WVGZZZCSXSY007570"/>
    <x v="180"/>
    <x v="1"/>
    <n v="23230.67"/>
    <n v="-229.17"/>
    <n v="23001.5"/>
    <n v="561"/>
    <x v="193"/>
    <n v="95"/>
    <m/>
    <n v="-3368.74"/>
    <n v="-0.14232723952785686"/>
    <n v="-2506.79"/>
    <n v="0"/>
    <m/>
    <s v="marge négative  //  Animation vd"/>
    <m/>
    <n v="0.13"/>
    <n v="0"/>
    <n v="200"/>
    <n v="200"/>
    <s v=""/>
    <m/>
    <m/>
    <n v="0"/>
    <n v="1"/>
    <m/>
    <m/>
    <n v="0"/>
    <s v="Valauto Maubeuge"/>
    <x v="0"/>
    <m/>
    <x v="9"/>
    <n v="-3273.74"/>
    <n v="-0.14232723952785686"/>
    <x v="0"/>
    <n v="200"/>
  </r>
  <r>
    <x v="5"/>
    <x v="0"/>
    <x v="0"/>
    <x v="22"/>
    <x v="47"/>
    <m/>
    <m/>
    <m/>
    <m/>
    <m/>
    <n v="0"/>
    <x v="26"/>
    <n v="510344"/>
    <x v="194"/>
    <s v="WVGZZZA15SK002094"/>
    <x v="181"/>
    <x v="2"/>
    <n v="42230.67"/>
    <n v="1483.32"/>
    <n v="43713.99"/>
    <n v="441"/>
    <x v="194"/>
    <n v="95"/>
    <m/>
    <n v="1119.68"/>
    <n v="2.7786985356404212E-2"/>
    <n v="-4808.54"/>
    <n v="0"/>
    <m/>
    <s v="0 comm demandée  //  Challenge VD  VN éligible à prime 200€ et non 350€ comme réclamée"/>
    <m/>
    <n v="0.12"/>
    <n v="0"/>
    <n v="200"/>
    <n v="200"/>
    <s v=""/>
    <m/>
    <n v="50"/>
    <n v="1"/>
    <n v="1"/>
    <m/>
    <m/>
    <n v="1"/>
    <s v="Valauto Cambrai"/>
    <x v="0"/>
    <m/>
    <x v="11"/>
    <n v="1214.68"/>
    <n v="2.7786985356404212E-2"/>
    <x v="1"/>
    <n v="250"/>
  </r>
  <r>
    <x v="5"/>
    <x v="0"/>
    <x v="0"/>
    <x v="89"/>
    <x v="23"/>
    <m/>
    <m/>
    <m/>
    <m/>
    <m/>
    <m/>
    <x v="26"/>
    <n v="510360"/>
    <x v="195"/>
    <s v="WVGZZZCT5TW558446"/>
    <x v="182"/>
    <x v="6"/>
    <n v="36863.33"/>
    <n v="4233.34"/>
    <n v="41096.67"/>
    <n v="91"/>
    <x v="195"/>
    <n v="95"/>
    <m/>
    <n v="765.86999999999989"/>
    <n v="2.0947439293743264E-2"/>
    <n v="-4293.07"/>
    <n v="0"/>
    <m/>
    <m/>
    <n v="0.12"/>
    <n v="0.12"/>
    <n v="91.904399999999981"/>
    <m/>
    <n v="91.904399999999981"/>
    <s v="VWB"/>
    <n v="30"/>
    <m/>
    <n v="0"/>
    <n v="1"/>
    <m/>
    <m/>
    <n v="0"/>
    <s v="Valauto Cambrai"/>
    <x v="0"/>
    <m/>
    <x v="11"/>
    <n v="860.86999999999989"/>
    <n v="2.0947439293743264E-2"/>
    <x v="1"/>
    <n v="121.90439999999998"/>
  </r>
  <r>
    <x v="5"/>
    <x v="0"/>
    <x v="0"/>
    <x v="26"/>
    <x v="49"/>
    <m/>
    <m/>
    <m/>
    <m/>
    <m/>
    <n v="0"/>
    <x v="26"/>
    <n v="510391"/>
    <x v="196"/>
    <s v="WVGZZZCT4TW533523"/>
    <x v="183"/>
    <x v="6"/>
    <n v="36863.33"/>
    <n v="2654.18"/>
    <n v="39517.51"/>
    <n v="27"/>
    <x v="196"/>
    <n v="95"/>
    <m/>
    <n v="1035.6400000000001"/>
    <n v="2.8611114414850532E-2"/>
    <n v="-1000"/>
    <n v="-3161.4"/>
    <m/>
    <m/>
    <n v="0.13"/>
    <n v="0.13"/>
    <n v="134.63320000000002"/>
    <m/>
    <n v="134.63320000000002"/>
    <s v="."/>
    <n v="30"/>
    <n v="100"/>
    <n v="1"/>
    <n v="1"/>
    <m/>
    <m/>
    <n v="1"/>
    <s v="Valauto Cambrai"/>
    <x v="0"/>
    <m/>
    <x v="11"/>
    <n v="1130.6400000000001"/>
    <n v="2.8611114414850532E-2"/>
    <x v="1"/>
    <n v="264.63319999999999"/>
  </r>
  <r>
    <x v="5"/>
    <x v="0"/>
    <x v="2"/>
    <x v="90"/>
    <x v="100"/>
    <m/>
    <m/>
    <m/>
    <m/>
    <m/>
    <n v="0"/>
    <x v="14"/>
    <n v="510430"/>
    <x v="197"/>
    <s v="TMBJB7PS4TT083790"/>
    <x v="38"/>
    <x v="5"/>
    <n v="41833.33"/>
    <n v="2000"/>
    <n v="43833.33"/>
    <n v="29"/>
    <x v="197"/>
    <n v="35"/>
    <m/>
    <n v="876.74"/>
    <n v="2.0800153673015489E-2"/>
    <n v="0"/>
    <n v="0"/>
    <m/>
    <m/>
    <m/>
    <n v="0"/>
    <n v="0"/>
    <m/>
    <n v="0"/>
    <s v=""/>
    <n v="0"/>
    <m/>
    <n v="0"/>
    <n v="1"/>
    <m/>
    <m/>
    <n v="0"/>
    <s v="Valauto Cambrai"/>
    <x v="2"/>
    <m/>
    <x v="8"/>
    <n v="911.74"/>
    <n v="2.0800153673015489E-2"/>
    <x v="1"/>
    <n v="0"/>
  </r>
  <r>
    <x v="5"/>
    <x v="0"/>
    <x v="2"/>
    <x v="59"/>
    <x v="64"/>
    <m/>
    <m/>
    <m/>
    <m/>
    <m/>
    <n v="0"/>
    <x v="36"/>
    <n v="510432"/>
    <x v="198"/>
    <s v="TMBNC7NY6TF108628"/>
    <x v="184"/>
    <x v="23"/>
    <n v="31091.66"/>
    <n v="1200"/>
    <n v="32291.66"/>
    <n v="78"/>
    <x v="198"/>
    <n v="35"/>
    <m/>
    <n v="968.75"/>
    <n v="3.1083877385058557E-2"/>
    <n v="-3264.5"/>
    <n v="0"/>
    <m/>
    <m/>
    <n v="0.13"/>
    <n v="0.13"/>
    <n v="125.9375"/>
    <m/>
    <n v="125.9375"/>
    <s v="VWB"/>
    <m/>
    <n v="20"/>
    <n v="1"/>
    <n v="1"/>
    <m/>
    <m/>
    <n v="1"/>
    <s v="Valauto Cambrai"/>
    <x v="2"/>
    <m/>
    <x v="8"/>
    <n v="1003.75"/>
    <n v="3.1083877385058557E-2"/>
    <x v="1"/>
    <n v="145.9375"/>
  </r>
  <r>
    <x v="5"/>
    <x v="0"/>
    <x v="2"/>
    <x v="91"/>
    <x v="105"/>
    <m/>
    <m/>
    <m/>
    <m/>
    <m/>
    <n v="0"/>
    <x v="37"/>
    <n v="510460"/>
    <x v="199"/>
    <s v="TMBER6NW3V3024195"/>
    <x v="185"/>
    <x v="24"/>
    <n v="24700"/>
    <n v="0"/>
    <n v="24700"/>
    <n v="4"/>
    <x v="199"/>
    <n v="35.01"/>
    <m/>
    <n v="400.33"/>
    <n v="1.7625101214574897E-2"/>
    <n v="-3500"/>
    <n v="0"/>
    <m/>
    <m/>
    <n v="7.0000000000000007E-2"/>
    <n v="7.0000000000000007E-2"/>
    <n v="28.023100000000003"/>
    <m/>
    <n v="28.023100000000003"/>
    <s v=""/>
    <n v="0"/>
    <m/>
    <n v="0"/>
    <n v="1"/>
    <m/>
    <m/>
    <n v="0"/>
    <s v="Valauto Cambrai"/>
    <x v="2"/>
    <m/>
    <x v="11"/>
    <n v="435.34"/>
    <n v="1.7625101214574897E-2"/>
    <x v="1"/>
    <n v="28.023100000000003"/>
  </r>
  <r>
    <x v="5"/>
    <x v="0"/>
    <x v="2"/>
    <x v="2"/>
    <x v="106"/>
    <m/>
    <m/>
    <m/>
    <m/>
    <m/>
    <m/>
    <x v="38"/>
    <n v="510462"/>
    <x v="200"/>
    <s v="TMBJB7PS5TT510474"/>
    <x v="186"/>
    <x v="5"/>
    <n v="37500"/>
    <n v="3416.66"/>
    <n v="40916.660000000003"/>
    <n v="22"/>
    <x v="200"/>
    <n v="35.01"/>
    <m/>
    <n v="1212.68"/>
    <n v="3.0493446923575872E-2"/>
    <n v="0"/>
    <n v="0"/>
    <m/>
    <m/>
    <n v="7.0000000000000007E-2"/>
    <n v="0.08"/>
    <n v="84.887600000000006"/>
    <m/>
    <n v="84.887600000000006"/>
    <s v=""/>
    <n v="0"/>
    <n v="50"/>
    <n v="1"/>
    <n v="1"/>
    <m/>
    <m/>
    <n v="1"/>
    <s v="Valauto Cambrai"/>
    <x v="2"/>
    <m/>
    <x v="11"/>
    <n v="1247.69"/>
    <n v="3.0493446923575872E-2"/>
    <x v="1"/>
    <n v="134.88760000000002"/>
  </r>
  <r>
    <x v="5"/>
    <x v="0"/>
    <x v="0"/>
    <x v="74"/>
    <x v="91"/>
    <m/>
    <m/>
    <m/>
    <m/>
    <m/>
    <n v="0"/>
    <x v="8"/>
    <n v="510465"/>
    <x v="201"/>
    <s v="WVGZZZC11SY116409"/>
    <x v="187"/>
    <x v="7"/>
    <n v="29047.33"/>
    <n v="1387.51"/>
    <n v="30434.84"/>
    <n v="211"/>
    <x v="201"/>
    <n v="95"/>
    <m/>
    <n v="609.29999999999995"/>
    <n v="2.314124207651494E-2"/>
    <n v="-3406.14"/>
    <n v="0"/>
    <m/>
    <m/>
    <n v="0.1"/>
    <n v="0.13"/>
    <n v="60.93"/>
    <m/>
    <n v="60.93"/>
    <s v=""/>
    <n v="30"/>
    <m/>
    <n v="0"/>
    <n v="1"/>
    <m/>
    <m/>
    <n v="0"/>
    <s v="Valauto Cambrai"/>
    <x v="0"/>
    <m/>
    <x v="5"/>
    <n v="704.3"/>
    <n v="2.314124207651494E-2"/>
    <x v="1"/>
    <n v="90.93"/>
  </r>
  <r>
    <x v="5"/>
    <x v="1"/>
    <x v="2"/>
    <x v="67"/>
    <x v="78"/>
    <m/>
    <m/>
    <m/>
    <s v="x"/>
    <m/>
    <n v="-5.01"/>
    <x v="24"/>
    <n v="510489"/>
    <x v="202"/>
    <s v="TMBEP6PJ5T4070884"/>
    <x v="188"/>
    <x v="33"/>
    <n v="19775"/>
    <n v="2083.33"/>
    <n v="21858.33"/>
    <n v="13"/>
    <x v="202"/>
    <n v="35"/>
    <m/>
    <n v="286.86"/>
    <n v="1.4724821155138566E-2"/>
    <n v="0"/>
    <n v="-2966"/>
    <m/>
    <s v="solde client"/>
    <n v="0.1"/>
    <n v="0.13"/>
    <n v="28.686000000000003"/>
    <m/>
    <n v="28.686000000000003"/>
    <s v=""/>
    <m/>
    <m/>
    <n v="0"/>
    <n v="1"/>
    <m/>
    <m/>
    <n v="0"/>
    <s v="Valauto Cambrai"/>
    <x v="2"/>
    <m/>
    <x v="11"/>
    <n v="321.86"/>
    <n v="1.4724821155138566E-2"/>
    <x v="1"/>
    <n v="28.686000000000003"/>
  </r>
  <r>
    <x v="6"/>
    <x v="0"/>
    <x v="0"/>
    <x v="92"/>
    <x v="45"/>
    <m/>
    <m/>
    <m/>
    <m/>
    <m/>
    <n v="0"/>
    <x v="39"/>
    <n v="510497"/>
    <x v="203"/>
    <s v="WVGZZZE25SP504481"/>
    <x v="189"/>
    <x v="0"/>
    <n v="41363.33"/>
    <n v="0"/>
    <n v="41363.33"/>
    <n v="430"/>
    <x v="203"/>
    <n v="94.99"/>
    <m/>
    <n v="1240.47"/>
    <n v="3.2286085283752541E-2"/>
    <n v="-6881.63"/>
    <n v="0"/>
    <m/>
    <s v="0 comm demandée"/>
    <m/>
    <n v="0.13"/>
    <n v="0"/>
    <m/>
    <n v="0"/>
    <s v=""/>
    <n v="1"/>
    <s v="0"/>
    <n v="1"/>
    <n v="1"/>
    <m/>
    <m/>
    <n v="1"/>
    <s v="Valauto Hainaut"/>
    <x v="0"/>
    <m/>
    <x v="6"/>
    <n v="1335.46"/>
    <n v="3.2286085283752541E-2"/>
    <x v="1"/>
    <n v="1"/>
  </r>
  <r>
    <x v="4"/>
    <x v="0"/>
    <x v="0"/>
    <x v="27"/>
    <x v="28"/>
    <m/>
    <m/>
    <m/>
    <m/>
    <m/>
    <m/>
    <x v="5"/>
    <n v="510566"/>
    <x v="204"/>
    <s v="WVGZZZCS8SY012881"/>
    <x v="190"/>
    <x v="1"/>
    <n v="24822.33"/>
    <n v="-250.01"/>
    <n v="24572.320000000003"/>
    <n v="386"/>
    <x v="204"/>
    <n v="95"/>
    <m/>
    <n v="377.84"/>
    <n v="1.9242790261562601E-2"/>
    <n v="-2632.79"/>
    <n v="0"/>
    <m/>
    <m/>
    <n v="0.1"/>
    <n v="0.13"/>
    <n v="37.783999999999999"/>
    <m/>
    <n v="37.783999999999999"/>
    <s v="VWB"/>
    <n v="30"/>
    <m/>
    <n v="0"/>
    <n v="1"/>
    <m/>
    <m/>
    <n v="0"/>
    <s v="Valauto Arras"/>
    <x v="0"/>
    <m/>
    <x v="0"/>
    <n v="472.84"/>
    <n v="1.9242790261562601E-2"/>
    <x v="1"/>
    <n v="67.783999999999992"/>
  </r>
  <r>
    <x v="4"/>
    <x v="0"/>
    <x v="0"/>
    <x v="54"/>
    <x v="31"/>
    <m/>
    <m/>
    <m/>
    <m/>
    <m/>
    <n v="0"/>
    <x v="18"/>
    <n v="510595"/>
    <x v="205"/>
    <s v="WVGZZZE28SE000597"/>
    <x v="191"/>
    <x v="3"/>
    <n v="37605"/>
    <n v="4395.84"/>
    <n v="42000.84"/>
    <n v="462"/>
    <x v="205"/>
    <n v="95"/>
    <m/>
    <n v="-9564.07"/>
    <n v="-0.22544953862827508"/>
    <n v="-2100.04"/>
    <n v="0"/>
    <m/>
    <s v="marge négative  //  Challenge"/>
    <m/>
    <n v="0.13"/>
    <n v="0"/>
    <n v="150"/>
    <n v="150"/>
    <s v=""/>
    <n v="0"/>
    <m/>
    <n v="0"/>
    <n v="1"/>
    <m/>
    <m/>
    <n v="0"/>
    <s v="Valauto Arras"/>
    <x v="0"/>
    <m/>
    <x v="2"/>
    <n v="-9469.07"/>
    <n v="-0.22544953862827508"/>
    <x v="0"/>
    <n v="150"/>
  </r>
  <r>
    <x v="4"/>
    <x v="0"/>
    <x v="0"/>
    <x v="3"/>
    <x v="89"/>
    <m/>
    <m/>
    <m/>
    <m/>
    <m/>
    <n v="0"/>
    <x v="18"/>
    <n v="510614"/>
    <x v="206"/>
    <s v="WVGZZZCTXTW032250"/>
    <x v="192"/>
    <x v="6"/>
    <n v="43155"/>
    <n v="2054.16"/>
    <n v="45209.16"/>
    <n v="109"/>
    <x v="206"/>
    <n v="95"/>
    <m/>
    <n v="1550.12"/>
    <n v="3.6389085751648557E-2"/>
    <n v="0"/>
    <n v="-5116.7299999999996"/>
    <m/>
    <m/>
    <n v="0.12"/>
    <n v="0.12"/>
    <n v="186.01439999999997"/>
    <m/>
    <n v="186.01439999999997"/>
    <s v="VWB"/>
    <n v="30"/>
    <n v="50"/>
    <n v="1"/>
    <n v="1"/>
    <m/>
    <m/>
    <n v="1"/>
    <s v="Valauto Arras"/>
    <x v="0"/>
    <m/>
    <x v="2"/>
    <n v="1645.12"/>
    <n v="3.6389085751648557E-2"/>
    <x v="1"/>
    <n v="266.01439999999997"/>
  </r>
  <r>
    <x v="6"/>
    <x v="0"/>
    <x v="0"/>
    <x v="32"/>
    <x v="38"/>
    <m/>
    <m/>
    <m/>
    <m/>
    <m/>
    <n v="0"/>
    <x v="28"/>
    <n v="510624"/>
    <x v="207"/>
    <s v="WVGZZZA10RK012655"/>
    <x v="193"/>
    <x v="2"/>
    <n v="27084.83"/>
    <n v="1879.16"/>
    <n v="28963.99"/>
    <n v="407"/>
    <x v="207"/>
    <n v="95"/>
    <m/>
    <n v="1392.02"/>
    <n v="5.1340302216649016E-2"/>
    <n v="-5418"/>
    <n v="0"/>
    <m/>
    <s v="0 comm demandé  //  challenge noel"/>
    <m/>
    <n v="0.13"/>
    <n v="0"/>
    <n v="350"/>
    <n v="350"/>
    <s v=""/>
    <n v="30"/>
    <n v="20"/>
    <n v="1"/>
    <n v="1"/>
    <m/>
    <m/>
    <n v="1"/>
    <s v="Valauto Hainaut"/>
    <x v="0"/>
    <m/>
    <x v="13"/>
    <n v="1487.02"/>
    <n v="5.1340302216649016E-2"/>
    <x v="1"/>
    <n v="400"/>
  </r>
  <r>
    <x v="4"/>
    <x v="0"/>
    <x v="0"/>
    <x v="93"/>
    <x v="44"/>
    <m/>
    <m/>
    <m/>
    <m/>
    <m/>
    <m/>
    <x v="20"/>
    <n v="510643"/>
    <x v="208"/>
    <s v="WVGZZZCT9TW533453"/>
    <x v="194"/>
    <x v="6"/>
    <n v="36863.33"/>
    <n v="1675"/>
    <n v="38538.33"/>
    <n v="97"/>
    <x v="208"/>
    <n v="95"/>
    <m/>
    <n v="736.3"/>
    <n v="2.1570732307289908E-2"/>
    <n v="-4474.45"/>
    <n v="0"/>
    <m/>
    <m/>
    <n v="0.13"/>
    <n v="0.13"/>
    <n v="95.718999999999994"/>
    <m/>
    <n v="95.718999999999994"/>
    <s v="VWB"/>
    <n v="30"/>
    <m/>
    <n v="0"/>
    <n v="1"/>
    <m/>
    <m/>
    <n v="0"/>
    <s v="Valauto Arras"/>
    <x v="0"/>
    <m/>
    <x v="2"/>
    <n v="831.3"/>
    <n v="2.1570732307289908E-2"/>
    <x v="1"/>
    <n v="125.71899999999999"/>
  </r>
  <r>
    <x v="4"/>
    <x v="0"/>
    <x v="0"/>
    <x v="58"/>
    <x v="107"/>
    <m/>
    <m/>
    <m/>
    <m/>
    <m/>
    <n v="0"/>
    <x v="40"/>
    <n v="510664"/>
    <x v="209"/>
    <s v="WVGZZZC13TY050592"/>
    <x v="195"/>
    <x v="7"/>
    <n v="22089"/>
    <n v="0"/>
    <n v="22089"/>
    <n v="33"/>
    <x v="209"/>
    <n v="95"/>
    <m/>
    <n v="646.23"/>
    <n v="3.3556521345466071E-2"/>
    <n v="0"/>
    <n v="-1350"/>
    <m/>
    <m/>
    <n v="7.0000000000000007E-2"/>
    <n v="0.1"/>
    <n v="45.236100000000008"/>
    <m/>
    <n v="45.236100000000008"/>
    <s v="VWB"/>
    <m/>
    <n v="50"/>
    <n v="1"/>
    <n v="1"/>
    <n v="380"/>
    <d v="2026-03-09T00:00:00"/>
    <n v="1"/>
    <s v="Valauto Arras"/>
    <x v="0"/>
    <m/>
    <x v="2"/>
    <n v="1121.23"/>
    <n v="5.07596541264883E-2"/>
    <x v="1"/>
    <n v="95.236100000000008"/>
  </r>
  <r>
    <x v="4"/>
    <x v="0"/>
    <x v="0"/>
    <x v="76"/>
    <x v="94"/>
    <m/>
    <m/>
    <m/>
    <m/>
    <m/>
    <n v="0"/>
    <x v="20"/>
    <n v="510676"/>
    <x v="210"/>
    <s v="WVGZZZA11SK001816"/>
    <x v="196"/>
    <x v="2"/>
    <n v="42230.67"/>
    <n v="2220.8200000000002"/>
    <n v="44451.49"/>
    <n v="323"/>
    <x v="210"/>
    <n v="95"/>
    <m/>
    <n v="-64.42"/>
    <n v="6.8794094416182669E-4"/>
    <n v="-4847.5"/>
    <n v="0"/>
    <m/>
    <s v="marge négative  //  Challenge noel  //  châssis absent du fichier Challenge noel"/>
    <m/>
    <n v="0.13"/>
    <n v="0"/>
    <n v="0"/>
    <n v="0"/>
    <s v=""/>
    <n v="30"/>
    <m/>
    <n v="0"/>
    <n v="1"/>
    <m/>
    <m/>
    <n v="0"/>
    <s v="Valauto Arras"/>
    <x v="0"/>
    <m/>
    <x v="2"/>
    <n v="30.58"/>
    <n v="6.8794094416182669E-4"/>
    <x v="1"/>
    <n v="30"/>
  </r>
  <r>
    <x v="4"/>
    <x v="0"/>
    <x v="0"/>
    <x v="94"/>
    <x v="20"/>
    <m/>
    <m/>
    <m/>
    <m/>
    <m/>
    <n v="0"/>
    <x v="20"/>
    <n v="510689"/>
    <x v="211"/>
    <s v="WVGZZZCT8TW546422"/>
    <x v="197"/>
    <x v="6"/>
    <n v="36113.33"/>
    <n v="166.67"/>
    <n v="36280"/>
    <n v="24"/>
    <x v="211"/>
    <n v="95"/>
    <m/>
    <n v="628.92000000000007"/>
    <n v="1.9953693495038591E-2"/>
    <n v="0"/>
    <n v="-1400"/>
    <m/>
    <m/>
    <n v="0.1"/>
    <n v="0.1"/>
    <n v="62.89200000000001"/>
    <m/>
    <n v="62.89200000000001"/>
    <s v="VWB"/>
    <m/>
    <n v="50"/>
    <n v="1"/>
    <n v="1"/>
    <m/>
    <m/>
    <n v="1"/>
    <s v="Valauto Arras"/>
    <x v="0"/>
    <m/>
    <x v="2"/>
    <n v="723.92000000000007"/>
    <n v="1.9953693495038591E-2"/>
    <x v="1"/>
    <n v="112.89200000000001"/>
  </r>
  <r>
    <x v="4"/>
    <x v="0"/>
    <x v="0"/>
    <x v="0"/>
    <x v="108"/>
    <m/>
    <m/>
    <m/>
    <m/>
    <m/>
    <m/>
    <x v="9"/>
    <n v="510720"/>
    <x v="212"/>
    <s v="WVWZZZCD3TW184934"/>
    <x v="198"/>
    <x v="32"/>
    <n v="30333.33"/>
    <n v="666.67"/>
    <n v="31000"/>
    <n v="59"/>
    <x v="212"/>
    <n v="95"/>
    <m/>
    <n v="498.79999999999995"/>
    <n v="1.9154838709677418E-2"/>
    <n v="0"/>
    <n v="0"/>
    <m/>
    <m/>
    <n v="0.1"/>
    <n v="0.1"/>
    <n v="49.879999999999995"/>
    <m/>
    <n v="49.879999999999995"/>
    <s v="VWB"/>
    <m/>
    <n v="20"/>
    <n v="1"/>
    <n v="1"/>
    <m/>
    <m/>
    <n v="1"/>
    <s v="Valauto Arras"/>
    <x v="0"/>
    <m/>
    <x v="6"/>
    <n v="593.79999999999995"/>
    <n v="1.9154838709677418E-2"/>
    <x v="1"/>
    <n v="69.88"/>
  </r>
  <r>
    <x v="6"/>
    <x v="0"/>
    <x v="5"/>
    <x v="23"/>
    <x v="109"/>
    <m/>
    <m/>
    <m/>
    <m/>
    <m/>
    <n v="0"/>
    <x v="41"/>
    <n v="510764"/>
    <x v="213"/>
    <s v="WAUZZZGB6TR041173"/>
    <x v="199"/>
    <x v="34"/>
    <n v="23166.33"/>
    <n v="2825"/>
    <n v="25991.33"/>
    <n v="99"/>
    <x v="213"/>
    <n v="108.33"/>
    <m/>
    <n v="642.79999999999995"/>
    <n v="2.8899252173705613E-2"/>
    <n v="0"/>
    <n v="-2579.96"/>
    <m/>
    <m/>
    <n v="0.1"/>
    <n v="0.12"/>
    <n v="64.28"/>
    <m/>
    <n v="64.28"/>
    <s v=""/>
    <n v="0"/>
    <n v="50"/>
    <n v="1"/>
    <n v="1"/>
    <m/>
    <m/>
    <n v="1"/>
    <s v="Valauto Hainaut"/>
    <x v="5"/>
    <m/>
    <x v="14"/>
    <n v="751.13"/>
    <n v="2.8899252173705613E-2"/>
    <x v="1"/>
    <n v="114.28"/>
  </r>
  <r>
    <x v="6"/>
    <x v="0"/>
    <x v="5"/>
    <x v="72"/>
    <x v="87"/>
    <m/>
    <m/>
    <m/>
    <m/>
    <m/>
    <n v="0"/>
    <x v="41"/>
    <n v="510768"/>
    <x v="214"/>
    <s v="WAUZZZGB7TR054742"/>
    <x v="200"/>
    <x v="34"/>
    <n v="23166.33"/>
    <n v="2825"/>
    <n v="25991.33"/>
    <n v="64"/>
    <x v="214"/>
    <n v="108.33"/>
    <m/>
    <n v="1449.79"/>
    <n v="5.9947682554144011E-2"/>
    <n v="-909.7"/>
    <n v="-800"/>
    <m/>
    <m/>
    <n v="0.12"/>
    <n v="0.12"/>
    <n v="173.97479999999999"/>
    <m/>
    <n v="173.97479999999999"/>
    <s v=""/>
    <n v="0"/>
    <m/>
    <n v="0"/>
    <n v="1"/>
    <m/>
    <m/>
    <n v="0"/>
    <s v="Valauto Hainaut"/>
    <x v="5"/>
    <m/>
    <x v="14"/>
    <n v="1558.12"/>
    <n v="5.9947682554144011E-2"/>
    <x v="1"/>
    <n v="173.97479999999999"/>
  </r>
  <r>
    <x v="6"/>
    <x v="0"/>
    <x v="0"/>
    <x v="38"/>
    <x v="9"/>
    <m/>
    <m/>
    <m/>
    <m/>
    <m/>
    <n v="0"/>
    <x v="28"/>
    <n v="510829"/>
    <x v="215"/>
    <s v="WVGZZZCT4TW022698"/>
    <x v="201"/>
    <x v="6"/>
    <n v="33863.33"/>
    <n v="1125"/>
    <n v="34988.33"/>
    <n v="69"/>
    <x v="215"/>
    <n v="95"/>
    <m/>
    <n v="1919.04"/>
    <n v="5.7563193213279969E-2"/>
    <n v="0"/>
    <n v="-3900"/>
    <m/>
    <m/>
    <n v="0.13"/>
    <n v="0.13"/>
    <n v="249.4752"/>
    <m/>
    <n v="249.4752"/>
    <s v="VWB"/>
    <n v="30"/>
    <n v="50"/>
    <n v="1"/>
    <n v="1"/>
    <m/>
    <m/>
    <n v="1"/>
    <s v="Valauto Hainaut"/>
    <x v="0"/>
    <m/>
    <x v="13"/>
    <n v="2014.04"/>
    <n v="5.7563193213279969E-2"/>
    <x v="1"/>
    <n v="329.47519999999997"/>
  </r>
  <r>
    <x v="5"/>
    <x v="0"/>
    <x v="0"/>
    <x v="94"/>
    <x v="110"/>
    <m/>
    <m/>
    <m/>
    <m/>
    <m/>
    <n v="0"/>
    <x v="26"/>
    <n v="510916"/>
    <x v="216"/>
    <s v="WVWZZZAW9TU013623"/>
    <x v="202"/>
    <x v="28"/>
    <n v="20605.669999999998"/>
    <n v="1220.83"/>
    <n v="21826.5"/>
    <n v="44"/>
    <x v="216"/>
    <n v="95"/>
    <m/>
    <n v="362.11"/>
    <n v="2.094289052298811E-2"/>
    <n v="-2900.92"/>
    <n v="0"/>
    <m/>
    <m/>
    <n v="0.13"/>
    <n v="0.13"/>
    <n v="47.074300000000001"/>
    <m/>
    <n v="47.074300000000001"/>
    <s v=""/>
    <n v="30"/>
    <n v="50"/>
    <n v="1"/>
    <n v="1"/>
    <m/>
    <m/>
    <n v="1"/>
    <s v="Valauto Cambrai"/>
    <x v="0"/>
    <m/>
    <x v="11"/>
    <n v="457.11"/>
    <n v="2.094289052298811E-2"/>
    <x v="1"/>
    <n v="127.07429999999999"/>
  </r>
  <r>
    <x v="4"/>
    <x v="1"/>
    <x v="0"/>
    <x v="50"/>
    <x v="110"/>
    <m/>
    <m/>
    <m/>
    <s v="x"/>
    <m/>
    <n v="49394.61"/>
    <x v="14"/>
    <n v="510951"/>
    <x v="217"/>
    <s v="WVWZZZCD6TW192896"/>
    <x v="38"/>
    <x v="32"/>
    <n v="29225"/>
    <n v="1579.17"/>
    <n v="30804.17"/>
    <n v="40"/>
    <x v="217"/>
    <n v="95"/>
    <m/>
    <n v="616.1"/>
    <n v="2.3084536931201199E-2"/>
    <n v="0"/>
    <n v="0"/>
    <m/>
    <s v="ok vn payé / solde client factures atelier"/>
    <m/>
    <n v="0"/>
    <n v="0"/>
    <m/>
    <n v="0"/>
    <s v="ARVAL"/>
    <n v="0"/>
    <m/>
    <n v="0"/>
    <n v="1"/>
    <m/>
    <m/>
    <n v="0"/>
    <s v="Valauto Arras"/>
    <x v="0"/>
    <m/>
    <x v="8"/>
    <n v="711.1"/>
    <n v="2.3084536931201199E-2"/>
    <x v="1"/>
    <n v="0"/>
  </r>
  <r>
    <x v="4"/>
    <x v="0"/>
    <x v="0"/>
    <x v="95"/>
    <x v="111"/>
    <m/>
    <m/>
    <m/>
    <m/>
    <m/>
    <m/>
    <x v="20"/>
    <n v="510970"/>
    <x v="218"/>
    <s v="WVGZZZE23TE015090"/>
    <x v="203"/>
    <x v="3"/>
    <n v="37605"/>
    <n v="4483.34"/>
    <n v="42088.34"/>
    <n v="66"/>
    <x v="218"/>
    <n v="95"/>
    <m/>
    <n v="1847.6599999999999"/>
    <n v="4.6156726542315521E-2"/>
    <n v="0"/>
    <n v="0"/>
    <m/>
    <m/>
    <n v="7.0000000000000007E-2"/>
    <n v="7.0000000000000007E-2"/>
    <n v="129.33619999999999"/>
    <m/>
    <n v="129.33619999999999"/>
    <s v="VWB"/>
    <n v="0"/>
    <n v="50"/>
    <n v="1"/>
    <n v="1"/>
    <m/>
    <m/>
    <n v="1"/>
    <s v="Valauto Arras"/>
    <x v="0"/>
    <m/>
    <x v="2"/>
    <n v="1942.6599999999999"/>
    <n v="4.6156726542315521E-2"/>
    <x v="1"/>
    <n v="179.33619999999999"/>
  </r>
  <r>
    <x v="4"/>
    <x v="0"/>
    <x v="0"/>
    <x v="61"/>
    <x v="73"/>
    <m/>
    <m/>
    <m/>
    <m/>
    <m/>
    <n v="0"/>
    <x v="42"/>
    <n v="510972"/>
    <x v="219"/>
    <s v="WVGZZZR45TW505164"/>
    <x v="204"/>
    <x v="27"/>
    <n v="53780"/>
    <n v="1900"/>
    <n v="55680"/>
    <n v="159"/>
    <x v="219"/>
    <n v="95"/>
    <m/>
    <n v="2285.5100000000002"/>
    <n v="4.2753412356321845E-2"/>
    <n v="0"/>
    <n v="0"/>
    <m/>
    <m/>
    <n v="0.13"/>
    <n v="0.13"/>
    <n v="297.11630000000002"/>
    <m/>
    <n v="297.11630000000002"/>
    <s v="VWB"/>
    <n v="0"/>
    <n v="20"/>
    <n v="1"/>
    <n v="1"/>
    <m/>
    <m/>
    <n v="1"/>
    <s v="Valauto Arras"/>
    <x v="0"/>
    <m/>
    <x v="8"/>
    <n v="2380.5100000000002"/>
    <n v="4.2753412356321845E-2"/>
    <x v="1"/>
    <n v="317.11630000000002"/>
  </r>
  <r>
    <x v="4"/>
    <x v="0"/>
    <x v="0"/>
    <x v="2"/>
    <x v="112"/>
    <m/>
    <m/>
    <m/>
    <m/>
    <m/>
    <n v="0"/>
    <x v="32"/>
    <n v="510976"/>
    <x v="220"/>
    <s v="WVWZZZAW0SU000824"/>
    <x v="205"/>
    <x v="28"/>
    <n v="21176.5"/>
    <n v="1158.3399999999999"/>
    <n v="22334.84"/>
    <n v="454"/>
    <x v="220"/>
    <n v="95"/>
    <m/>
    <n v="-93.81"/>
    <n v="5.3279987678443185E-5"/>
    <n v="-3126.87"/>
    <n v="-446.7"/>
    <m/>
    <s v="marge négative"/>
    <m/>
    <n v="0.12"/>
    <n v="0"/>
    <m/>
    <n v="0"/>
    <s v=""/>
    <n v="30"/>
    <m/>
    <n v="0"/>
    <n v="1"/>
    <m/>
    <m/>
    <n v="0"/>
    <s v="Valauto Arras"/>
    <x v="0"/>
    <m/>
    <x v="2"/>
    <n v="1.19"/>
    <n v="5.3279987678443185E-5"/>
    <x v="1"/>
    <n v="30"/>
  </r>
  <r>
    <x v="4"/>
    <x v="1"/>
    <x v="0"/>
    <x v="83"/>
    <x v="100"/>
    <m/>
    <m/>
    <m/>
    <s v="x"/>
    <m/>
    <n v="-796.34"/>
    <x v="20"/>
    <n v="510984"/>
    <x v="221"/>
    <s v="WVWZZZE13TP042984"/>
    <x v="206"/>
    <x v="29"/>
    <n v="28533.33"/>
    <n v="2766.67"/>
    <n v="31300"/>
    <n v="31"/>
    <x v="221"/>
    <n v="95"/>
    <m/>
    <n v="1361.83"/>
    <n v="4.6544089456869005E-2"/>
    <n v="0"/>
    <n v="-3333.33"/>
    <m/>
    <s v="solde client diff prime CEE - 1er loyer a  rbt ?"/>
    <n v="7.0000000000000007E-2"/>
    <n v="0.1"/>
    <n v="95.328100000000006"/>
    <m/>
    <n v="95.328100000000006"/>
    <s v="VWB"/>
    <n v="30"/>
    <n v="100"/>
    <n v="1"/>
    <n v="1"/>
    <m/>
    <m/>
    <n v="1"/>
    <s v="Valauto Arras"/>
    <x v="0"/>
    <m/>
    <x v="2"/>
    <n v="1456.83"/>
    <n v="4.6544089456869005E-2"/>
    <x v="1"/>
    <n v="225.32810000000001"/>
  </r>
  <r>
    <x v="4"/>
    <x v="0"/>
    <x v="0"/>
    <x v="31"/>
    <x v="113"/>
    <m/>
    <m/>
    <m/>
    <m/>
    <m/>
    <m/>
    <x v="20"/>
    <n v="510987"/>
    <x v="222"/>
    <s v="WVWZZZE12TP043172"/>
    <x v="207"/>
    <x v="29"/>
    <n v="28533.33"/>
    <n v="2608.34"/>
    <n v="31141.670000000002"/>
    <n v="13"/>
    <x v="222"/>
    <n v="95"/>
    <m/>
    <n v="1026.3799999999999"/>
    <n v="3.6008987315066909E-2"/>
    <n v="-3333.33"/>
    <n v="-636.66999999999996"/>
    <m/>
    <s v="marge manquante "/>
    <n v="7.0000000000000007E-2"/>
    <n v="0.1"/>
    <n v="71.846599999999995"/>
    <m/>
    <n v="71.846599999999995"/>
    <s v="VWB"/>
    <n v="30"/>
    <s v="0"/>
    <n v="1"/>
    <n v="1"/>
    <m/>
    <m/>
    <n v="1"/>
    <s v="Valauto Arras"/>
    <x v="0"/>
    <m/>
    <x v="2"/>
    <n v="1121.3799999999999"/>
    <n v="3.6008987315066909E-2"/>
    <x v="1"/>
    <n v="101.8466"/>
  </r>
  <r>
    <x v="5"/>
    <x v="0"/>
    <x v="0"/>
    <x v="93"/>
    <x v="45"/>
    <m/>
    <m/>
    <m/>
    <m/>
    <m/>
    <m/>
    <x v="26"/>
    <n v="510988"/>
    <x v="223"/>
    <s v="WVGZZZCS5TY004433"/>
    <x v="208"/>
    <x v="1"/>
    <n v="27264"/>
    <n v="162.5"/>
    <n v="27426.5"/>
    <n v="154"/>
    <x v="223"/>
    <n v="95"/>
    <m/>
    <n v="943.2"/>
    <n v="3.7853900424771665E-2"/>
    <n v="0"/>
    <n v="-2773.34"/>
    <m/>
    <m/>
    <n v="0.13"/>
    <n v="0.13"/>
    <n v="122.61600000000001"/>
    <m/>
    <n v="122.61600000000001"/>
    <s v="VWB"/>
    <n v="30"/>
    <n v="100"/>
    <n v="1"/>
    <n v="1"/>
    <m/>
    <m/>
    <n v="1"/>
    <s v="Valauto Cambrai"/>
    <x v="0"/>
    <m/>
    <x v="11"/>
    <n v="1038.2"/>
    <n v="3.7853900424771665E-2"/>
    <x v="1"/>
    <n v="252.61600000000001"/>
  </r>
  <r>
    <x v="4"/>
    <x v="1"/>
    <x v="0"/>
    <x v="11"/>
    <x v="23"/>
    <m/>
    <m/>
    <m/>
    <s v="x"/>
    <m/>
    <n v="-490.6"/>
    <x v="43"/>
    <n v="510991"/>
    <x v="224"/>
    <s v="WVWZZZAW0TU010559"/>
    <x v="209"/>
    <x v="28"/>
    <n v="22014"/>
    <n v="720.83"/>
    <n v="22734.83"/>
    <n v="196"/>
    <x v="224"/>
    <n v="95"/>
    <m/>
    <n v="-104.28999999999999"/>
    <n v="-4.0862412430618563E-4"/>
    <n v="-2500.83"/>
    <n v="-454.7"/>
    <m/>
    <s v="solde client / marge négative  Pas de forfait renseigné / "/>
    <m/>
    <n v="0.12"/>
    <n v="0"/>
    <m/>
    <n v="0"/>
    <s v="VWB"/>
    <n v="30"/>
    <n v="50"/>
    <n v="1"/>
    <n v="1"/>
    <m/>
    <m/>
    <n v="1"/>
    <s v="Valauto Arras"/>
    <x v="0"/>
    <m/>
    <x v="0"/>
    <n v="-9.2899999999999991"/>
    <n v="-4.0862412430618563E-4"/>
    <x v="0"/>
    <n v="80"/>
  </r>
  <r>
    <x v="3"/>
    <x v="0"/>
    <x v="0"/>
    <x v="33"/>
    <x v="34"/>
    <m/>
    <m/>
    <m/>
    <m/>
    <m/>
    <n v="0"/>
    <x v="15"/>
    <n v="510998"/>
    <x v="225"/>
    <s v="WVWZZZCD7TW188680"/>
    <x v="210"/>
    <x v="32"/>
    <n v="32866.67"/>
    <n v="-408.33"/>
    <n v="32458.339999999997"/>
    <n v="123"/>
    <x v="225"/>
    <n v="95"/>
    <m/>
    <n v="1081.33"/>
    <n v="3.6241224905525053E-2"/>
    <n v="0"/>
    <n v="-1000"/>
    <m/>
    <m/>
    <n v="0.13"/>
    <n v="0.13"/>
    <n v="140.5729"/>
    <m/>
    <n v="140.5729"/>
    <s v=""/>
    <n v="0"/>
    <m/>
    <n v="0"/>
    <n v="1"/>
    <m/>
    <m/>
    <n v="0"/>
    <s v="Valauto Maubeuge"/>
    <x v="0"/>
    <m/>
    <x v="9"/>
    <n v="1176.33"/>
    <n v="3.6241224905525053E-2"/>
    <x v="1"/>
    <n v="140.5729"/>
  </r>
  <r>
    <x v="4"/>
    <x v="0"/>
    <x v="0"/>
    <x v="9"/>
    <x v="71"/>
    <m/>
    <m/>
    <m/>
    <m/>
    <m/>
    <n v="0"/>
    <x v="20"/>
    <n v="511004"/>
    <x v="226"/>
    <s v="WVWZZZCDXSW419263"/>
    <x v="211"/>
    <x v="32"/>
    <n v="36325"/>
    <n v="674.99"/>
    <n v="36999.99"/>
    <n v="296"/>
    <x v="226"/>
    <n v="95"/>
    <m/>
    <n v="-373.13"/>
    <n v="-7.517029058656503E-3"/>
    <n v="-4543.33"/>
    <n v="0"/>
    <m/>
    <s v="marge négative //  Forfait"/>
    <m/>
    <n v="0.13"/>
    <n v="0"/>
    <n v="150"/>
    <n v="150"/>
    <s v=""/>
    <m/>
    <m/>
    <n v="0"/>
    <n v="1"/>
    <m/>
    <m/>
    <n v="0"/>
    <s v="Valauto Arras"/>
    <x v="0"/>
    <m/>
    <x v="2"/>
    <n v="-278.13"/>
    <n v="-7.517029058656503E-3"/>
    <x v="0"/>
    <n v="150"/>
  </r>
  <r>
    <x v="4"/>
    <x v="0"/>
    <x v="0"/>
    <x v="96"/>
    <x v="56"/>
    <m/>
    <m/>
    <m/>
    <m/>
    <m/>
    <n v="0"/>
    <x v="9"/>
    <n v="511005"/>
    <x v="227"/>
    <s v="WVWZZZAW7TU010462"/>
    <x v="212"/>
    <x v="28"/>
    <n v="22014"/>
    <n v="237.5"/>
    <n v="22251.5"/>
    <n v="57"/>
    <x v="227"/>
    <n v="95"/>
    <m/>
    <n v="432.99"/>
    <n v="2.3728287980585579E-2"/>
    <n v="0"/>
    <n v="0"/>
    <m/>
    <m/>
    <n v="0.1"/>
    <n v="0.1"/>
    <n v="43.299000000000007"/>
    <m/>
    <n v="43.299000000000007"/>
    <s v=""/>
    <n v="0"/>
    <m/>
    <n v="0"/>
    <n v="1"/>
    <m/>
    <m/>
    <n v="0"/>
    <s v="Valauto Arras"/>
    <x v="0"/>
    <m/>
    <x v="6"/>
    <n v="527.99"/>
    <n v="2.3728287980585579E-2"/>
    <x v="1"/>
    <n v="43.299000000000007"/>
  </r>
  <r>
    <x v="3"/>
    <x v="0"/>
    <x v="0"/>
    <x v="51"/>
    <x v="1"/>
    <m/>
    <m/>
    <m/>
    <m/>
    <m/>
    <n v="0"/>
    <x v="44"/>
    <n v="511015"/>
    <x v="228"/>
    <s v="WVWZZZCD7TW197962"/>
    <x v="213"/>
    <x v="32"/>
    <n v="35025"/>
    <n v="3399.99"/>
    <n v="38424.99"/>
    <n v="37"/>
    <x v="228"/>
    <n v="95"/>
    <m/>
    <n v="216.42000000000002"/>
    <n v="8.1046214976243335E-3"/>
    <n v="0"/>
    <n v="-1000"/>
    <m/>
    <m/>
    <n v="7.0000000000000007E-2"/>
    <n v="7.0000000000000007E-2"/>
    <n v="15.149400000000002"/>
    <m/>
    <n v="15.149400000000002"/>
    <s v=""/>
    <n v="30"/>
    <m/>
    <n v="0"/>
    <n v="1"/>
    <m/>
    <m/>
    <n v="0"/>
    <s v="Valauto Maubeuge"/>
    <x v="0"/>
    <m/>
    <x v="9"/>
    <n v="311.42"/>
    <n v="8.1046214976243335E-3"/>
    <x v="1"/>
    <n v="45.1494"/>
  </r>
  <r>
    <x v="3"/>
    <x v="0"/>
    <x v="0"/>
    <x v="97"/>
    <x v="111"/>
    <m/>
    <m/>
    <m/>
    <m/>
    <m/>
    <m/>
    <x v="31"/>
    <n v="511031"/>
    <x v="229"/>
    <s v="WVGZZZCT6TW541395"/>
    <x v="214"/>
    <x v="6"/>
    <n v="43863.33"/>
    <n v="3475.01"/>
    <n v="47338.340000000004"/>
    <n v="52"/>
    <x v="229"/>
    <n v="95"/>
    <m/>
    <n v="2696.46"/>
    <n v="5.8968269694290081E-2"/>
    <n v="-1400"/>
    <n v="0"/>
    <m/>
    <m/>
    <n v="0.1"/>
    <n v="0.1"/>
    <n v="269.64600000000002"/>
    <m/>
    <n v="269.64600000000002"/>
    <s v="VWB"/>
    <n v="30"/>
    <n v="100"/>
    <n v="1"/>
    <n v="1"/>
    <m/>
    <m/>
    <n v="1"/>
    <s v="Valauto Maubeuge"/>
    <x v="0"/>
    <m/>
    <x v="4"/>
    <n v="2791.46"/>
    <n v="5.8968269694290081E-2"/>
    <x v="1"/>
    <n v="399.64600000000002"/>
  </r>
  <r>
    <x v="3"/>
    <x v="0"/>
    <x v="0"/>
    <x v="81"/>
    <x v="114"/>
    <m/>
    <m/>
    <m/>
    <m/>
    <m/>
    <n v="0"/>
    <x v="36"/>
    <n v="511050"/>
    <x v="230"/>
    <s v="WVGZZZCT4TW423961"/>
    <x v="215"/>
    <x v="6"/>
    <n v="48825.83"/>
    <n v="4612.5"/>
    <n v="53438.33"/>
    <n v="17"/>
    <x v="230"/>
    <n v="95"/>
    <m/>
    <n v="1498.13"/>
    <n v="2.9812496011757852E-2"/>
    <n v="0"/>
    <n v="0"/>
    <m/>
    <m/>
    <n v="0.1"/>
    <n v="0.1"/>
    <n v="149.81300000000002"/>
    <m/>
    <n v="149.81300000000002"/>
    <s v=""/>
    <m/>
    <n v="20"/>
    <n v="1"/>
    <n v="1"/>
    <m/>
    <m/>
    <n v="1"/>
    <s v="Valauto Maubeuge"/>
    <x v="0"/>
    <m/>
    <x v="8"/>
    <n v="1593.13"/>
    <n v="2.9812496011757852E-2"/>
    <x v="1"/>
    <n v="169.81300000000002"/>
  </r>
  <r>
    <x v="4"/>
    <x v="3"/>
    <x v="0"/>
    <x v="98"/>
    <x v="46"/>
    <m/>
    <s v="x"/>
    <m/>
    <s v="x"/>
    <m/>
    <n v="-128.97999999999999"/>
    <x v="45"/>
    <n v="511051"/>
    <x v="231"/>
    <s v="WVGZZZE27TE040851"/>
    <x v="216"/>
    <x v="3"/>
    <n v="37605"/>
    <n v="1725"/>
    <n v="39330"/>
    <n v="40"/>
    <x v="231"/>
    <n v="95"/>
    <m/>
    <n v="1297.94"/>
    <n v="3.5416730231375544E-2"/>
    <n v="0"/>
    <n v="-5566.67"/>
    <m/>
    <s v="Ecart de marge / solde client"/>
    <n v="7.0000000000000007E-2"/>
    <n v="0.1"/>
    <n v="90.855800000000016"/>
    <m/>
    <n v="90.855800000000016"/>
    <s v="VWB"/>
    <n v="30"/>
    <n v="0"/>
    <n v="0"/>
    <n v="1"/>
    <m/>
    <m/>
    <n v="0"/>
    <s v="Valauto Arras"/>
    <x v="0"/>
    <m/>
    <x v="2"/>
    <n v="1392.94"/>
    <n v="3.5416730231375544E-2"/>
    <x v="1"/>
    <n v="120.85580000000002"/>
  </r>
  <r>
    <x v="6"/>
    <x v="0"/>
    <x v="4"/>
    <x v="99"/>
    <x v="22"/>
    <m/>
    <m/>
    <m/>
    <m/>
    <m/>
    <n v="0"/>
    <x v="46"/>
    <n v="511060"/>
    <x v="232"/>
    <s v="WV4ZZZTV9TK005952"/>
    <x v="217"/>
    <x v="21"/>
    <n v="44483.1"/>
    <n v="6608"/>
    <n v="51091.1"/>
    <n v="21"/>
    <x v="232"/>
    <n v="95"/>
    <m/>
    <n v="1452.76"/>
    <n v="3.0294121676769536E-2"/>
    <n v="-3000"/>
    <n v="0"/>
    <m/>
    <m/>
    <n v="0.1"/>
    <n v="0.1"/>
    <n v="145.27600000000001"/>
    <m/>
    <n v="145.27600000000001"/>
    <s v=""/>
    <m/>
    <m/>
    <n v="0"/>
    <n v="1"/>
    <m/>
    <m/>
    <n v="0"/>
    <s v="Valauto Hainaut"/>
    <x v="4"/>
    <m/>
    <x v="13"/>
    <n v="1547.76"/>
    <n v="3.0294121676769536E-2"/>
    <x v="1"/>
    <n v="145.27600000000001"/>
  </r>
  <r>
    <x v="4"/>
    <x v="0"/>
    <x v="0"/>
    <x v="87"/>
    <x v="17"/>
    <m/>
    <m/>
    <m/>
    <m/>
    <m/>
    <n v="0"/>
    <x v="18"/>
    <n v="511060"/>
    <x v="232"/>
    <s v="WVGZZZE26TE022695"/>
    <x v="218"/>
    <x v="3"/>
    <n v="37605"/>
    <n v="4141.67"/>
    <n v="41746.67"/>
    <n v="31"/>
    <x v="233"/>
    <n v="95"/>
    <m/>
    <n v="2215.8000000000002"/>
    <n v="5.5352917969265579E-2"/>
    <n v="0"/>
    <n v="-5860"/>
    <m/>
    <m/>
    <n v="0.13"/>
    <n v="0.13"/>
    <n v="288.05400000000003"/>
    <m/>
    <n v="288.05400000000003"/>
    <s v=""/>
    <n v="0"/>
    <m/>
    <n v="0"/>
    <n v="1"/>
    <m/>
    <m/>
    <n v="0"/>
    <s v="Valauto Arras"/>
    <x v="0"/>
    <m/>
    <x v="2"/>
    <n v="2310.8000000000002"/>
    <n v="5.5352917969265579E-2"/>
    <x v="1"/>
    <n v="288.05400000000003"/>
  </r>
  <r>
    <x v="4"/>
    <x v="1"/>
    <x v="0"/>
    <x v="37"/>
    <x v="91"/>
    <m/>
    <m/>
    <m/>
    <s v="x"/>
    <m/>
    <n v="40831.760000000002"/>
    <x v="14"/>
    <n v="511063"/>
    <x v="233"/>
    <s v="WVGZZZCT4TW552444"/>
    <x v="38"/>
    <x v="6"/>
    <n v="41030"/>
    <n v="3141.67"/>
    <n v="44171.67"/>
    <n v="16"/>
    <x v="234"/>
    <n v="95"/>
    <m/>
    <n v="1798.28"/>
    <n v="4.2861861460071579E-2"/>
    <n v="0"/>
    <n v="0"/>
    <m/>
    <s v="ok vn payé solde client factures atelier"/>
    <m/>
    <n v="0"/>
    <n v="0"/>
    <m/>
    <n v="0"/>
    <s v=""/>
    <n v="0"/>
    <m/>
    <n v="0"/>
    <n v="1"/>
    <m/>
    <m/>
    <n v="0"/>
    <s v="Valauto Arras"/>
    <x v="0"/>
    <m/>
    <x v="8"/>
    <n v="1893.28"/>
    <n v="4.2861861460071579E-2"/>
    <x v="1"/>
    <n v="0"/>
  </r>
  <r>
    <x v="4"/>
    <x v="0"/>
    <x v="0"/>
    <x v="77"/>
    <x v="115"/>
    <m/>
    <m/>
    <m/>
    <m/>
    <m/>
    <m/>
    <x v="20"/>
    <n v="511083"/>
    <x v="234"/>
    <s v="WVGZZZCT9TW537647"/>
    <x v="219"/>
    <x v="6"/>
    <n v="33863.33"/>
    <n v="641.66999999999996"/>
    <n v="34505"/>
    <n v="195"/>
    <x v="235"/>
    <n v="95"/>
    <m/>
    <n v="194.32999999999998"/>
    <n v="8.3851615707868418E-3"/>
    <n v="0"/>
    <n v="-3900"/>
    <m/>
    <m/>
    <n v="0.12"/>
    <n v="0.12"/>
    <n v="23.319599999999998"/>
    <m/>
    <n v="23.319599999999998"/>
    <s v=""/>
    <n v="30"/>
    <n v="50"/>
    <n v="1"/>
    <n v="1"/>
    <m/>
    <m/>
    <n v="1"/>
    <s v="Valauto Arras"/>
    <x v="0"/>
    <m/>
    <x v="2"/>
    <n v="289.33"/>
    <n v="8.3851615707868418E-3"/>
    <x v="1"/>
    <n v="103.31959999999999"/>
  </r>
  <r>
    <x v="4"/>
    <x v="0"/>
    <x v="0"/>
    <x v="93"/>
    <x v="45"/>
    <m/>
    <m/>
    <m/>
    <m/>
    <m/>
    <m/>
    <x v="45"/>
    <n v="511115"/>
    <x v="235"/>
    <s v="WVWZZZAW2TU047709"/>
    <x v="220"/>
    <x v="28"/>
    <n v="21984.83"/>
    <n v="704.17"/>
    <n v="22689"/>
    <n v="7"/>
    <x v="236"/>
    <n v="95"/>
    <m/>
    <n v="650"/>
    <n v="3.2835294636167307E-2"/>
    <n v="0"/>
    <n v="-856.67"/>
    <m/>
    <m/>
    <n v="7.0000000000000007E-2"/>
    <n v="7.0000000000000007E-2"/>
    <n v="45.500000000000007"/>
    <m/>
    <n v="45.500000000000007"/>
    <s v="VWB"/>
    <n v="30"/>
    <n v="50"/>
    <n v="1"/>
    <n v="1"/>
    <n v="140"/>
    <d v="2026-03-09T00:00:00"/>
    <n v="1"/>
    <s v="Valauto Arras"/>
    <x v="0"/>
    <m/>
    <x v="2"/>
    <n v="885"/>
    <n v="3.9005685574507468E-2"/>
    <x v="1"/>
    <n v="125.5"/>
  </r>
  <r>
    <x v="6"/>
    <x v="1"/>
    <x v="0"/>
    <x v="100"/>
    <x v="58"/>
    <m/>
    <m/>
    <m/>
    <s v="x"/>
    <m/>
    <n v="1889794.8"/>
    <x v="14"/>
    <n v="511125"/>
    <x v="236"/>
    <s v="WVWZZZCD6TW178285"/>
    <x v="221"/>
    <x v="32"/>
    <n v="30333.33"/>
    <n v="666.67"/>
    <n v="31000"/>
    <n v="35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5T00:00:00"/>
    <n v="0"/>
    <s v="Valauto Hainaut"/>
    <x v="0"/>
    <m/>
    <x v="8"/>
    <n v="1335"/>
    <n v="4.3064516129032261E-2"/>
    <x v="1"/>
    <n v="0"/>
  </r>
  <r>
    <x v="4"/>
    <x v="0"/>
    <x v="0"/>
    <x v="32"/>
    <x v="38"/>
    <m/>
    <m/>
    <m/>
    <m/>
    <m/>
    <n v="0"/>
    <x v="20"/>
    <n v="511128"/>
    <x v="237"/>
    <s v="WVWZZZE10TP038116"/>
    <x v="222"/>
    <x v="29"/>
    <n v="32700"/>
    <n v="1491.66"/>
    <n v="34191.660000000003"/>
    <n v="16"/>
    <x v="238"/>
    <n v="95"/>
    <m/>
    <n v="1455.28"/>
    <n v="4.5340881372825999E-2"/>
    <n v="0"/>
    <n v="-4083.33"/>
    <m/>
    <m/>
    <n v="0.1"/>
    <n v="0.1"/>
    <n v="145.52799999999999"/>
    <m/>
    <n v="145.52799999999999"/>
    <s v="VWB"/>
    <n v="30"/>
    <m/>
    <n v="0"/>
    <n v="1"/>
    <m/>
    <m/>
    <n v="0"/>
    <s v="Valauto Arras"/>
    <x v="0"/>
    <m/>
    <x v="2"/>
    <n v="1550.28"/>
    <n v="4.5340881372825999E-2"/>
    <x v="1"/>
    <n v="175.52799999999999"/>
  </r>
  <r>
    <x v="6"/>
    <x v="1"/>
    <x v="0"/>
    <x v="100"/>
    <x v="20"/>
    <m/>
    <m/>
    <m/>
    <s v="x"/>
    <m/>
    <n v="1889794.8"/>
    <x v="14"/>
    <n v="511148"/>
    <x v="238"/>
    <s v="WVWZZZCD5TW181954"/>
    <x v="221"/>
    <x v="32"/>
    <n v="30333.33"/>
    <n v="666.67"/>
    <n v="31000"/>
    <n v="35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5T00:00:00"/>
    <n v="0"/>
    <s v="Valauto Hainaut"/>
    <x v="0"/>
    <m/>
    <x v="8"/>
    <n v="1335"/>
    <n v="4.3064516129032261E-2"/>
    <x v="1"/>
    <n v="0"/>
  </r>
  <r>
    <x v="6"/>
    <x v="1"/>
    <x v="0"/>
    <x v="40"/>
    <x v="33"/>
    <m/>
    <m/>
    <m/>
    <s v="x"/>
    <m/>
    <n v="1889794.8"/>
    <x v="14"/>
    <n v="511151"/>
    <x v="239"/>
    <s v="WVWZZZCD7TW007397"/>
    <x v="221"/>
    <x v="32"/>
    <n v="30333.33"/>
    <n v="666.67"/>
    <n v="31000"/>
    <n v="67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5T00:00:00"/>
    <n v="0"/>
    <s v="Valauto Hainaut"/>
    <x v="0"/>
    <m/>
    <x v="8"/>
    <n v="1335"/>
    <n v="4.3064516129032261E-2"/>
    <x v="1"/>
    <n v="0"/>
  </r>
  <r>
    <x v="6"/>
    <x v="1"/>
    <x v="0"/>
    <x v="40"/>
    <x v="33"/>
    <m/>
    <m/>
    <m/>
    <s v="x"/>
    <m/>
    <n v="1889794.8"/>
    <x v="14"/>
    <n v="511152"/>
    <x v="240"/>
    <s v="WVWZZZCD7TW178120"/>
    <x v="221"/>
    <x v="32"/>
    <n v="30333.33"/>
    <n v="666.67"/>
    <n v="31000"/>
    <n v="69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5T00:00:00"/>
    <n v="0"/>
    <s v="Valauto Hainaut"/>
    <x v="0"/>
    <m/>
    <x v="8"/>
    <n v="1335"/>
    <n v="4.3064516129032261E-2"/>
    <x v="1"/>
    <n v="0"/>
  </r>
  <r>
    <x v="6"/>
    <x v="1"/>
    <x v="0"/>
    <x v="40"/>
    <x v="33"/>
    <m/>
    <m/>
    <m/>
    <s v="x"/>
    <m/>
    <n v="1889794.8"/>
    <x v="14"/>
    <n v="511161"/>
    <x v="241"/>
    <s v="WVWZZZCD5TW008418"/>
    <x v="221"/>
    <x v="32"/>
    <n v="30333.33"/>
    <n v="666.67"/>
    <n v="31000"/>
    <n v="53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5T00:00:00"/>
    <n v="0"/>
    <s v="Valauto Hainaut"/>
    <x v="0"/>
    <m/>
    <x v="8"/>
    <n v="1335"/>
    <n v="4.3064516129032261E-2"/>
    <x v="1"/>
    <n v="0"/>
  </r>
  <r>
    <x v="6"/>
    <x v="0"/>
    <x v="0"/>
    <x v="72"/>
    <x v="87"/>
    <m/>
    <m/>
    <m/>
    <m/>
    <m/>
    <n v="0"/>
    <x v="1"/>
    <n v="511170"/>
    <x v="242"/>
    <s v="WVGZZZ1T4SW009094"/>
    <x v="223"/>
    <x v="19"/>
    <n v="41083.33"/>
    <n v="1779.16"/>
    <n v="42862.490000000005"/>
    <n v="485"/>
    <x v="239"/>
    <n v="95"/>
    <m/>
    <n v="-4759.18"/>
    <n v="-0.10881728989613063"/>
    <n v="0"/>
    <n v="0"/>
    <m/>
    <s v="marge négative  //  Forfait"/>
    <m/>
    <n v="0.12"/>
    <n v="0"/>
    <n v="300"/>
    <n v="300"/>
    <s v=""/>
    <n v="1"/>
    <s v="0"/>
    <n v="1"/>
    <n v="1"/>
    <m/>
    <m/>
    <n v="1"/>
    <s v="Valauto Hainaut"/>
    <x v="0"/>
    <m/>
    <x v="1"/>
    <n v="-4664.18"/>
    <n v="-0.10881728989613063"/>
    <x v="0"/>
    <n v="301"/>
  </r>
  <r>
    <x v="6"/>
    <x v="0"/>
    <x v="0"/>
    <x v="7"/>
    <x v="70"/>
    <m/>
    <m/>
    <m/>
    <m/>
    <m/>
    <n v="0"/>
    <x v="34"/>
    <n v="511174"/>
    <x v="243"/>
    <s v="WVGZZZCTXRW073020"/>
    <x v="224"/>
    <x v="6"/>
    <n v="43821.67"/>
    <n v="2495.84"/>
    <n v="46317.509999999995"/>
    <n v="366"/>
    <x v="240"/>
    <n v="95"/>
    <m/>
    <n v="1612.92"/>
    <n v="3.6874175662724537E-2"/>
    <n v="0"/>
    <n v="0"/>
    <m/>
    <s v="0 comm demandé  //  Forfait  //  Prise d'ordre le 06/02/2026"/>
    <m/>
    <n v="0.13"/>
    <n v="0"/>
    <n v="300"/>
    <n v="300"/>
    <s v=""/>
    <m/>
    <m/>
    <n v="0"/>
    <n v="1"/>
    <m/>
    <m/>
    <n v="0"/>
    <s v="Valauto Hainaut"/>
    <x v="0"/>
    <m/>
    <x v="13"/>
    <n v="1707.92"/>
    <n v="3.6874175662724537E-2"/>
    <x v="1"/>
    <n v="300"/>
  </r>
  <r>
    <x v="6"/>
    <x v="1"/>
    <x v="0"/>
    <x v="27"/>
    <x v="63"/>
    <m/>
    <m/>
    <m/>
    <s v="x"/>
    <m/>
    <n v="918207.45"/>
    <x v="14"/>
    <n v="511186"/>
    <x v="244"/>
    <s v="WVWZZZCD8TW007456"/>
    <x v="225"/>
    <x v="32"/>
    <n v="30333.33"/>
    <n v="666.67"/>
    <n v="31000"/>
    <n v="45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1"/>
    <x v="0"/>
    <x v="97"/>
    <x v="17"/>
    <m/>
    <m/>
    <m/>
    <s v="x"/>
    <m/>
    <n v="918207.45"/>
    <x v="14"/>
    <n v="511190"/>
    <x v="245"/>
    <s v="WVWZZZCD7TW177985"/>
    <x v="225"/>
    <x v="32"/>
    <n v="30333.33"/>
    <n v="666.67"/>
    <n v="31000"/>
    <n v="41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1"/>
    <x v="0"/>
    <x v="13"/>
    <x v="61"/>
    <m/>
    <m/>
    <m/>
    <s v="x"/>
    <m/>
    <n v="918207.45"/>
    <x v="14"/>
    <n v="511194"/>
    <x v="246"/>
    <s v="WVWZZZCD5TW176771"/>
    <x v="225"/>
    <x v="32"/>
    <n v="30333.33"/>
    <n v="666.67"/>
    <n v="31000"/>
    <n v="44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1"/>
    <x v="0"/>
    <x v="27"/>
    <x v="61"/>
    <m/>
    <m/>
    <m/>
    <s v="x"/>
    <m/>
    <n v="918207.45"/>
    <x v="14"/>
    <n v="511196"/>
    <x v="247"/>
    <s v="WVWZZZCD5TW007446"/>
    <x v="225"/>
    <x v="32"/>
    <n v="30333.33"/>
    <n v="666.67"/>
    <n v="31000"/>
    <n v="44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1"/>
    <x v="0"/>
    <x v="53"/>
    <x v="116"/>
    <m/>
    <m/>
    <m/>
    <s v="x"/>
    <m/>
    <n v="918207.45"/>
    <x v="14"/>
    <n v="511198"/>
    <x v="248"/>
    <s v="WVWZZZCDXTW007166"/>
    <x v="225"/>
    <x v="32"/>
    <n v="30333.33"/>
    <n v="666.67"/>
    <n v="31000"/>
    <n v="42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1"/>
    <x v="0"/>
    <x v="53"/>
    <x v="116"/>
    <m/>
    <m/>
    <m/>
    <s v="x"/>
    <m/>
    <n v="918207.45"/>
    <x v="14"/>
    <n v="511200"/>
    <x v="249"/>
    <s v="WVWZZZCD0TW178265"/>
    <x v="225"/>
    <x v="32"/>
    <n v="30333.33"/>
    <n v="666.67"/>
    <n v="31000"/>
    <n v="42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1"/>
    <x v="0"/>
    <x v="36"/>
    <x v="63"/>
    <m/>
    <m/>
    <m/>
    <s v="x"/>
    <m/>
    <n v="918207.45"/>
    <x v="14"/>
    <n v="511203"/>
    <x v="250"/>
    <s v="WVWZZZCD6TW177931"/>
    <x v="225"/>
    <x v="32"/>
    <n v="30333.33"/>
    <n v="666.67"/>
    <n v="31000"/>
    <n v="48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1"/>
    <x v="0"/>
    <x v="27"/>
    <x v="63"/>
    <m/>
    <m/>
    <m/>
    <s v="x"/>
    <m/>
    <n v="918207.45"/>
    <x v="14"/>
    <n v="511205"/>
    <x v="251"/>
    <s v="WVWZZZCDXTW007393"/>
    <x v="225"/>
    <x v="32"/>
    <n v="30333.33"/>
    <n v="666.67"/>
    <n v="31000"/>
    <n v="45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15"/>
    <n v="2.3064516129032257E-2"/>
    <x v="1"/>
    <n v="0"/>
  </r>
  <r>
    <x v="6"/>
    <x v="0"/>
    <x v="0"/>
    <x v="101"/>
    <x v="37"/>
    <m/>
    <m/>
    <m/>
    <m/>
    <m/>
    <m/>
    <x v="9"/>
    <n v="511218"/>
    <x v="252"/>
    <s v="WVWZZZCD3TW185971"/>
    <x v="226"/>
    <x v="32"/>
    <n v="37341.67"/>
    <n v="0"/>
    <n v="37341.67"/>
    <n v="123"/>
    <x v="241"/>
    <n v="95"/>
    <m/>
    <n v="570.83000000000004"/>
    <n v="1.7830750472595362E-2"/>
    <n v="0"/>
    <n v="0"/>
    <m/>
    <m/>
    <n v="0.1"/>
    <n v="0.1"/>
    <n v="57.083000000000006"/>
    <m/>
    <n v="57.083000000000006"/>
    <s v="VWB"/>
    <n v="0"/>
    <n v="20"/>
    <n v="1"/>
    <n v="1"/>
    <m/>
    <m/>
    <n v="1"/>
    <s v="Valauto Hainaut"/>
    <x v="0"/>
    <m/>
    <x v="6"/>
    <n v="665.83"/>
    <n v="1.7830750472595362E-2"/>
    <x v="1"/>
    <n v="77.082999999999998"/>
  </r>
  <r>
    <x v="6"/>
    <x v="3"/>
    <x v="0"/>
    <x v="23"/>
    <x v="24"/>
    <s v="x"/>
    <m/>
    <m/>
    <s v="x"/>
    <m/>
    <n v="914.76"/>
    <x v="43"/>
    <n v="511234"/>
    <x v="253"/>
    <s v="WVWZZZCD7TW196682"/>
    <x v="227"/>
    <x v="32"/>
    <n v="29225"/>
    <n v="187.5"/>
    <n v="29412.5"/>
    <n v="190"/>
    <x v="242"/>
    <n v="95"/>
    <m/>
    <n v="1620.12"/>
    <n v="5.8312622184445384E-2"/>
    <n v="0"/>
    <n v="0"/>
    <m/>
    <s v="solde client / marge manquante"/>
    <m/>
    <n v="0.12"/>
    <n v="0"/>
    <m/>
    <n v="0"/>
    <s v=""/>
    <n v="1"/>
    <s v="0"/>
    <n v="1"/>
    <n v="1"/>
    <m/>
    <m/>
    <n v="1"/>
    <s v="Valauto Hainaut"/>
    <x v="0"/>
    <m/>
    <x v="0"/>
    <n v="1715.12"/>
    <n v="5.8312622184445384E-2"/>
    <x v="1"/>
    <n v="1"/>
  </r>
  <r>
    <x v="0"/>
    <x v="0"/>
    <x v="0"/>
    <x v="100"/>
    <x v="117"/>
    <m/>
    <m/>
    <m/>
    <m/>
    <m/>
    <n v="0"/>
    <x v="1"/>
    <n v="511240"/>
    <x v="254"/>
    <s v="WVGZZZE27SE012384"/>
    <x v="228"/>
    <x v="3"/>
    <n v="37605"/>
    <n v="2958.34"/>
    <n v="40563.339999999997"/>
    <n v="412"/>
    <x v="243"/>
    <n v="95"/>
    <m/>
    <n v="-5376.88"/>
    <n v="-0.13021314319777416"/>
    <n v="-2839.42"/>
    <n v="0"/>
    <m/>
    <s v="marge négative  //  Forfait"/>
    <m/>
    <n v="0.13"/>
    <n v="0"/>
    <n v="400"/>
    <n v="400"/>
    <s v="VWB"/>
    <m/>
    <m/>
    <n v="0"/>
    <n v="1"/>
    <m/>
    <m/>
    <n v="0"/>
    <s v="Val de Lys Automobiles"/>
    <x v="0"/>
    <m/>
    <x v="1"/>
    <n v="-5281.88"/>
    <n v="-0.13021314319777416"/>
    <x v="0"/>
    <n v="400"/>
  </r>
  <r>
    <x v="6"/>
    <x v="0"/>
    <x v="0"/>
    <x v="17"/>
    <x v="16"/>
    <m/>
    <m/>
    <m/>
    <m/>
    <m/>
    <n v="0"/>
    <x v="28"/>
    <n v="511252"/>
    <x v="255"/>
    <s v="WVWZZZAW4TU050496"/>
    <x v="229"/>
    <x v="28"/>
    <n v="24705.67"/>
    <n v="2054.16"/>
    <n v="26759.829999999998"/>
    <n v="17"/>
    <x v="244"/>
    <n v="95"/>
    <m/>
    <n v="868.84"/>
    <n v="3.601816603468707E-2"/>
    <n v="-2390"/>
    <m/>
    <m/>
    <m/>
    <n v="0.12"/>
    <n v="0.12"/>
    <n v="104.2608"/>
    <m/>
    <n v="104.2608"/>
    <s v="VWB"/>
    <n v="30"/>
    <n v="50"/>
    <n v="1"/>
    <n v="1"/>
    <m/>
    <m/>
    <n v="1"/>
    <s v="Valauto Hainaut"/>
    <x v="0"/>
    <m/>
    <x v="13"/>
    <n v="963.84"/>
    <n v="3.601816603468707E-2"/>
    <x v="1"/>
    <n v="184.26080000000002"/>
  </r>
  <r>
    <x v="6"/>
    <x v="1"/>
    <x v="0"/>
    <x v="27"/>
    <x v="63"/>
    <m/>
    <m/>
    <m/>
    <s v="x"/>
    <m/>
    <n v="2163.7399999999998"/>
    <x v="14"/>
    <n v="511267"/>
    <x v="256"/>
    <s v="WVWZZZCDXTW194621"/>
    <x v="38"/>
    <x v="32"/>
    <n v="37433.33"/>
    <n v="620.83000000000004"/>
    <n v="38054.160000000003"/>
    <n v="44"/>
    <x v="245"/>
    <n v="94.99"/>
    <m/>
    <n v="1522.18"/>
    <n v="4.2496536515324472E-2"/>
    <n v="0"/>
    <n v="0"/>
    <m/>
    <s v="solde client vn payé mq rgt facture divers"/>
    <m/>
    <n v="0"/>
    <n v="0"/>
    <m/>
    <n v="0"/>
    <s v=""/>
    <n v="0"/>
    <s v="0"/>
    <n v="1"/>
    <n v="1"/>
    <m/>
    <m/>
    <n v="1"/>
    <s v="Valauto Hainaut"/>
    <x v="0"/>
    <m/>
    <x v="8"/>
    <n v="1617.17"/>
    <n v="4.2496536515324472E-2"/>
    <x v="1"/>
    <n v="0"/>
  </r>
  <r>
    <x v="6"/>
    <x v="1"/>
    <x v="0"/>
    <x v="24"/>
    <x v="52"/>
    <m/>
    <m/>
    <m/>
    <s v="x"/>
    <m/>
    <n v="-427.15"/>
    <x v="9"/>
    <n v="511282"/>
    <x v="257"/>
    <s v="WVWZZZAW6SU097737"/>
    <x v="230"/>
    <x v="28"/>
    <n v="20201.5"/>
    <n v="1858.34"/>
    <n v="22059.84"/>
    <n v="16"/>
    <x v="246"/>
    <n v="95"/>
    <m/>
    <n v="531.23"/>
    <n v="2.8387785224190203E-2"/>
    <n v="-90"/>
    <n v="0"/>
    <m/>
    <s v="solde client reprise balance slba 2023"/>
    <n v="0.1"/>
    <n v="0.1"/>
    <n v="53.123000000000005"/>
    <m/>
    <n v="53.123000000000005"/>
    <s v="VWB"/>
    <n v="0"/>
    <s v="0"/>
    <n v="1"/>
    <n v="1"/>
    <m/>
    <m/>
    <n v="1"/>
    <s v="Valauto Hainaut"/>
    <x v="0"/>
    <m/>
    <x v="6"/>
    <n v="626.23"/>
    <n v="2.8387785224190203E-2"/>
    <x v="1"/>
    <n v="53.123000000000005"/>
  </r>
  <r>
    <x v="6"/>
    <x v="0"/>
    <x v="0"/>
    <x v="75"/>
    <x v="76"/>
    <m/>
    <m/>
    <m/>
    <m/>
    <m/>
    <m/>
    <x v="14"/>
    <n v="511285"/>
    <x v="258"/>
    <s v="WVGZZZR47TW516215"/>
    <x v="38"/>
    <x v="27"/>
    <n v="52280"/>
    <n v="8704.16"/>
    <n v="60984.160000000003"/>
    <n v="19"/>
    <x v="247"/>
    <n v="95"/>
    <m/>
    <n v="1219.69"/>
    <n v="2.1557893066002712E-2"/>
    <n v="0"/>
    <n v="0"/>
    <m/>
    <m/>
    <m/>
    <n v="0"/>
    <n v="0"/>
    <m/>
    <n v="0"/>
    <s v=""/>
    <n v="0"/>
    <m/>
    <n v="0"/>
    <n v="1"/>
    <m/>
    <m/>
    <n v="0"/>
    <s v="Valauto Hainaut"/>
    <x v="0"/>
    <m/>
    <x v="8"/>
    <n v="1314.69"/>
    <n v="2.1557893066002712E-2"/>
    <x v="1"/>
    <n v="0"/>
  </r>
  <r>
    <x v="6"/>
    <x v="0"/>
    <x v="0"/>
    <x v="14"/>
    <x v="118"/>
    <m/>
    <m/>
    <m/>
    <m/>
    <m/>
    <n v="0"/>
    <x v="34"/>
    <n v="511299"/>
    <x v="259"/>
    <s v="WVWZZZAW4TU012170"/>
    <x v="231"/>
    <x v="28"/>
    <n v="23880.67"/>
    <n v="945.83"/>
    <n v="24826.5"/>
    <n v="183"/>
    <x v="248"/>
    <n v="95"/>
    <m/>
    <n v="447.57000000000005"/>
    <n v="2.1854470021952351E-2"/>
    <n v="-2466.67"/>
    <n v="0"/>
    <m/>
    <m/>
    <n v="0.12"/>
    <n v="0.12"/>
    <n v="53.708400000000005"/>
    <m/>
    <n v="53.708400000000005"/>
    <s v="Uca Lease"/>
    <n v="30"/>
    <m/>
    <n v="0"/>
    <n v="1"/>
    <m/>
    <m/>
    <n v="0"/>
    <s v="Valauto Hainaut"/>
    <x v="0"/>
    <m/>
    <x v="13"/>
    <n v="542.57000000000005"/>
    <n v="2.1854470021952351E-2"/>
    <x v="1"/>
    <n v="83.708400000000012"/>
  </r>
  <r>
    <x v="0"/>
    <x v="0"/>
    <x v="0"/>
    <x v="23"/>
    <x v="109"/>
    <m/>
    <m/>
    <m/>
    <m/>
    <m/>
    <m/>
    <x v="1"/>
    <n v="511312"/>
    <x v="260"/>
    <s v="WVGZZZCT9SW438678"/>
    <x v="232"/>
    <x v="6"/>
    <n v="47238.33"/>
    <n v="2979.17"/>
    <n v="50217.5"/>
    <n v="373"/>
    <x v="249"/>
    <n v="95"/>
    <m/>
    <n v="-3690.68"/>
    <n v="-7.1602130731318755E-2"/>
    <n v="-4459.58"/>
    <n v="0"/>
    <m/>
    <s v="marge négative  //  Forfait "/>
    <m/>
    <n v="0.12"/>
    <n v="0"/>
    <n v="150"/>
    <n v="150"/>
    <s v=""/>
    <m/>
    <m/>
    <n v="0"/>
    <n v="1"/>
    <m/>
    <m/>
    <n v="0"/>
    <s v="Val de Lys Automobiles"/>
    <x v="0"/>
    <m/>
    <x v="1"/>
    <n v="-3595.68"/>
    <n v="-7.1602130731318755E-2"/>
    <x v="0"/>
    <n v="150"/>
  </r>
  <r>
    <x v="0"/>
    <x v="0"/>
    <x v="0"/>
    <x v="42"/>
    <x v="25"/>
    <m/>
    <m/>
    <m/>
    <m/>
    <m/>
    <m/>
    <x v="1"/>
    <n v="511316"/>
    <x v="261"/>
    <s v="WVGZZZ1T0SW009612"/>
    <x v="233"/>
    <x v="19"/>
    <n v="41083.33"/>
    <n v="1837.5"/>
    <n v="42920.83"/>
    <n v="359"/>
    <x v="250"/>
    <n v="95"/>
    <m/>
    <n v="-179.94"/>
    <n v="-1.978992484534898E-3"/>
    <n v="-6150.5"/>
    <n v="0"/>
    <m/>
    <s v="marge négative  //  Challenge / solde client"/>
    <m/>
    <n v="0.13"/>
    <n v="0"/>
    <n v="300"/>
    <n v="300"/>
    <s v=""/>
    <n v="30"/>
    <m/>
    <n v="0"/>
    <n v="1"/>
    <m/>
    <m/>
    <n v="0"/>
    <s v="Val de Lys Automobiles"/>
    <x v="0"/>
    <m/>
    <x v="1"/>
    <n v="-84.94"/>
    <n v="-1.978992484534898E-3"/>
    <x v="0"/>
    <n v="330"/>
  </r>
  <r>
    <x v="6"/>
    <x v="0"/>
    <x v="0"/>
    <x v="84"/>
    <x v="119"/>
    <m/>
    <m/>
    <m/>
    <s v="x"/>
    <s v="X"/>
    <n v="-699"/>
    <x v="28"/>
    <n v="511348"/>
    <x v="262"/>
    <s v="WVGZZZR44TW519265"/>
    <x v="234"/>
    <x v="27"/>
    <n v="50446.67"/>
    <n v="5595.83"/>
    <n v="56042.5"/>
    <n v="32"/>
    <x v="251"/>
    <n v="95"/>
    <m/>
    <n v="2389.65"/>
    <n v="4.4335102823749833E-2"/>
    <n v="0"/>
    <n v="-1800"/>
    <m/>
    <s v="solde client RANC SLBA 2023 créditeur"/>
    <n v="0.08"/>
    <n v="0.08"/>
    <n v="191.17200000000003"/>
    <m/>
    <n v="191.17200000000003"/>
    <s v="VWB"/>
    <n v="30"/>
    <n v="50"/>
    <n v="1"/>
    <n v="1"/>
    <m/>
    <m/>
    <n v="1"/>
    <s v="Valauto Hainaut"/>
    <x v="0"/>
    <m/>
    <x v="13"/>
    <n v="2484.65"/>
    <n v="4.4335102823749833E-2"/>
    <x v="1"/>
    <n v="271.17200000000003"/>
  </r>
  <r>
    <x v="6"/>
    <x v="1"/>
    <x v="0"/>
    <x v="92"/>
    <x v="45"/>
    <m/>
    <m/>
    <m/>
    <s v="x"/>
    <m/>
    <n v="2163.7399999999998"/>
    <x v="14"/>
    <n v="511358"/>
    <x v="263"/>
    <s v="WVWZZZE11TP045396"/>
    <x v="38"/>
    <x v="29"/>
    <n v="35200"/>
    <n v="1866.67"/>
    <n v="37066.67"/>
    <n v="17"/>
    <x v="252"/>
    <n v="95.01"/>
    <m/>
    <n v="2223.9899999999998"/>
    <n v="6.2562944014123739E-2"/>
    <n v="0"/>
    <n v="0"/>
    <m/>
    <s v="ok vn payé"/>
    <m/>
    <n v="0"/>
    <n v="0"/>
    <m/>
    <n v="0"/>
    <s v=""/>
    <n v="0"/>
    <m/>
    <n v="0"/>
    <n v="1"/>
    <m/>
    <m/>
    <n v="0"/>
    <s v="Valauto Hainaut"/>
    <x v="0"/>
    <m/>
    <x v="8"/>
    <n v="2319"/>
    <n v="6.2562944014123739E-2"/>
    <x v="1"/>
    <n v="0"/>
  </r>
  <r>
    <x v="3"/>
    <x v="1"/>
    <x v="0"/>
    <x v="102"/>
    <x v="102"/>
    <m/>
    <m/>
    <m/>
    <s v="x"/>
    <m/>
    <n v="-372.41"/>
    <x v="17"/>
    <n v="511360"/>
    <x v="264"/>
    <s v="WVWZZZAW6TU036633"/>
    <x v="235"/>
    <x v="28"/>
    <n v="22430.67"/>
    <n v="941.66"/>
    <n v="23372.329999999998"/>
    <n v="49"/>
    <x v="253"/>
    <n v="95"/>
    <m/>
    <n v="824.93"/>
    <n v="3.9359789973870817E-2"/>
    <n v="-3272.13"/>
    <n v="0"/>
    <m/>
    <s v="solde client"/>
    <n v="0.13"/>
    <n v="0.13"/>
    <n v="107.2409"/>
    <m/>
    <n v="107.2409"/>
    <s v="VWB"/>
    <n v="30"/>
    <n v="50"/>
    <n v="1"/>
    <n v="1"/>
    <m/>
    <m/>
    <n v="1"/>
    <s v="Valauto Maubeuge"/>
    <x v="0"/>
    <m/>
    <x v="9"/>
    <n v="919.93"/>
    <n v="3.9359789973870817E-2"/>
    <x v="1"/>
    <n v="187.24090000000001"/>
  </r>
  <r>
    <x v="6"/>
    <x v="1"/>
    <x v="0"/>
    <x v="74"/>
    <x v="113"/>
    <m/>
    <m/>
    <m/>
    <s v="x"/>
    <m/>
    <n v="36793.480000000003"/>
    <x v="9"/>
    <n v="511360"/>
    <x v="264"/>
    <s v="WVWZZZCD4TW219657"/>
    <x v="236"/>
    <x v="32"/>
    <n v="37341.67"/>
    <n v="0"/>
    <n v="37341.67"/>
    <n v="16"/>
    <x v="254"/>
    <n v="95"/>
    <m/>
    <n v="746.84"/>
    <n v="2.2544251502410045E-2"/>
    <n v="0"/>
    <n v="0"/>
    <m/>
    <s v="solde client mq financement paiement en cours First"/>
    <n v="0.1"/>
    <n v="0.1"/>
    <n v="74.684000000000012"/>
    <m/>
    <n v="74.684000000000012"/>
    <s v="VWB"/>
    <n v="0"/>
    <m/>
    <n v="0"/>
    <n v="1"/>
    <m/>
    <m/>
    <n v="0"/>
    <s v="Valauto Hainaut"/>
    <x v="0"/>
    <m/>
    <x v="6"/>
    <n v="841.84"/>
    <n v="2.2544251502410045E-2"/>
    <x v="1"/>
    <n v="74.684000000000012"/>
  </r>
  <r>
    <x v="6"/>
    <x v="0"/>
    <x v="0"/>
    <x v="6"/>
    <x v="6"/>
    <m/>
    <m/>
    <m/>
    <m/>
    <m/>
    <n v="0"/>
    <x v="29"/>
    <n v="511371"/>
    <x v="265"/>
    <s v="WVWZZZAW8TU031949"/>
    <x v="237"/>
    <x v="28"/>
    <n v="20605.669999999998"/>
    <n v="679.16"/>
    <n v="21284.829999999998"/>
    <n v="34"/>
    <x v="255"/>
    <n v="95"/>
    <m/>
    <n v="-410.06"/>
    <n v="-1.4802091442590804E-2"/>
    <n v="0"/>
    <n v="-856.67"/>
    <m/>
    <s v="mare négative"/>
    <m/>
    <n v="0.1"/>
    <n v="0"/>
    <m/>
    <n v="0"/>
    <s v="VWB"/>
    <m/>
    <m/>
    <n v="0"/>
    <n v="1"/>
    <m/>
    <m/>
    <n v="0"/>
    <s v="Valauto Hainaut"/>
    <x v="0"/>
    <m/>
    <x v="13"/>
    <n v="-315.06"/>
    <n v="-1.4802091442590804E-2"/>
    <x v="0"/>
    <n v="0"/>
  </r>
  <r>
    <x v="6"/>
    <x v="0"/>
    <x v="0"/>
    <x v="11"/>
    <x v="11"/>
    <m/>
    <m/>
    <m/>
    <m/>
    <m/>
    <n v="0"/>
    <x v="47"/>
    <n v="511372"/>
    <x v="266"/>
    <s v="WVWZZZAW4TU051549"/>
    <x v="238"/>
    <x v="28"/>
    <n v="23014"/>
    <n v="1545.82"/>
    <n v="24559.82"/>
    <n v="31"/>
    <x v="256"/>
    <n v="95"/>
    <m/>
    <n v="-68.170000000000073"/>
    <n v="1.0924347165410793E-3"/>
    <n v="-1273.3399999999999"/>
    <n v="-739.31"/>
    <m/>
    <m/>
    <m/>
    <n v="0.1"/>
    <n v="0"/>
    <m/>
    <n v="0"/>
    <s v="VWB"/>
    <n v="30"/>
    <m/>
    <n v="0"/>
    <n v="1"/>
    <m/>
    <m/>
    <n v="0"/>
    <s v="Valauto Hainaut"/>
    <x v="0"/>
    <m/>
    <x v="13"/>
    <n v="26.829999999999927"/>
    <n v="1.0924347165410793E-3"/>
    <x v="1"/>
    <n v="30"/>
  </r>
  <r>
    <x v="6"/>
    <x v="0"/>
    <x v="0"/>
    <x v="103"/>
    <x v="120"/>
    <m/>
    <m/>
    <m/>
    <m/>
    <m/>
    <n v="0"/>
    <x v="29"/>
    <n v="511375"/>
    <x v="267"/>
    <s v="WVWZZZE18TP033682"/>
    <x v="239"/>
    <x v="29"/>
    <n v="28533.33"/>
    <n v="1858.34"/>
    <n v="30391.670000000002"/>
    <n v="37"/>
    <x v="257"/>
    <n v="95"/>
    <m/>
    <n v="450.96000000000004"/>
    <n v="1.7964132935110181E-2"/>
    <n v="0"/>
    <n v="-3333.33"/>
    <m/>
    <m/>
    <n v="7.0000000000000007E-2"/>
    <n v="0.1"/>
    <n v="31.567200000000007"/>
    <m/>
    <n v="31.567200000000007"/>
    <s v="VWB"/>
    <n v="30"/>
    <n v="20"/>
    <n v="1"/>
    <n v="1"/>
    <n v="916.67"/>
    <d v="2026-03-09T00:00:00"/>
    <n v="1"/>
    <s v="Valauto Hainaut"/>
    <x v="0"/>
    <m/>
    <x v="13"/>
    <n v="1462.63"/>
    <n v="4.812601610901935E-2"/>
    <x v="1"/>
    <n v="81.567200000000014"/>
  </r>
  <r>
    <x v="6"/>
    <x v="0"/>
    <x v="0"/>
    <x v="100"/>
    <x v="108"/>
    <m/>
    <m/>
    <m/>
    <m/>
    <m/>
    <n v="0"/>
    <x v="34"/>
    <n v="511381"/>
    <x v="268"/>
    <s v="WVWZZZAW9TU009328"/>
    <x v="240"/>
    <x v="28"/>
    <n v="21605.67"/>
    <n v="1833.33"/>
    <n v="23439"/>
    <n v="61"/>
    <x v="258"/>
    <n v="95"/>
    <m/>
    <n v="758.48"/>
    <n v="3.6412816246426893E-2"/>
    <n v="0"/>
    <n v="-1800.01"/>
    <m/>
    <m/>
    <n v="0.13"/>
    <n v="0.13"/>
    <n v="98.602400000000003"/>
    <m/>
    <n v="98.602400000000003"/>
    <s v="VWB"/>
    <n v="30"/>
    <n v="20"/>
    <n v="1"/>
    <n v="1"/>
    <m/>
    <m/>
    <n v="1"/>
    <s v="Valauto Hainaut"/>
    <x v="0"/>
    <m/>
    <x v="13"/>
    <n v="853.48"/>
    <n v="3.6412816246426893E-2"/>
    <x v="1"/>
    <n v="148.60239999999999"/>
  </r>
  <r>
    <x v="3"/>
    <x v="0"/>
    <x v="0"/>
    <x v="103"/>
    <x v="121"/>
    <m/>
    <m/>
    <m/>
    <m/>
    <m/>
    <n v="0"/>
    <x v="15"/>
    <n v="511389"/>
    <x v="269"/>
    <s v="WVGZZZA21TV015014"/>
    <x v="241"/>
    <x v="2"/>
    <n v="24380.67"/>
    <n v="1141.67"/>
    <n v="25522.339999999997"/>
    <n v="8"/>
    <x v="259"/>
    <n v="95"/>
    <m/>
    <n v="1289.1300000000001"/>
    <n v="5.4232096273304102E-2"/>
    <n v="0"/>
    <n v="-916.67"/>
    <m/>
    <m/>
    <n v="0.1"/>
    <n v="0.1"/>
    <n v="128.91300000000001"/>
    <m/>
    <n v="128.91300000000001"/>
    <s v="VWB"/>
    <n v="30"/>
    <m/>
    <n v="0"/>
    <n v="1"/>
    <m/>
    <m/>
    <n v="0"/>
    <s v="Valauto Maubeuge"/>
    <x v="0"/>
    <m/>
    <x v="9"/>
    <n v="1384.13"/>
    <n v="5.4232096273304102E-2"/>
    <x v="1"/>
    <n v="158.91300000000001"/>
  </r>
  <r>
    <x v="3"/>
    <x v="0"/>
    <x v="0"/>
    <x v="33"/>
    <x v="34"/>
    <m/>
    <m/>
    <m/>
    <m/>
    <m/>
    <m/>
    <x v="15"/>
    <n v="511390"/>
    <x v="270"/>
    <s v="WVGZZZA2XTV017926"/>
    <x v="242"/>
    <x v="2"/>
    <n v="34805.67"/>
    <n v="2108.34"/>
    <n v="36914.009999999995"/>
    <n v="63"/>
    <x v="260"/>
    <n v="95"/>
    <m/>
    <n v="1237.82"/>
    <n v="3.6106074631284985E-2"/>
    <n v="0"/>
    <n v="-916.67"/>
    <m/>
    <m/>
    <n v="0.13"/>
    <n v="0.13"/>
    <n v="160.91659999999999"/>
    <m/>
    <n v="160.91659999999999"/>
    <s v=""/>
    <n v="30"/>
    <n v="50"/>
    <n v="1"/>
    <n v="1"/>
    <m/>
    <m/>
    <n v="1"/>
    <s v="Valauto Maubeuge"/>
    <x v="0"/>
    <m/>
    <x v="9"/>
    <n v="1332.82"/>
    <n v="3.6106074631284985E-2"/>
    <x v="1"/>
    <n v="240.91659999999999"/>
  </r>
  <r>
    <x v="5"/>
    <x v="0"/>
    <x v="0"/>
    <x v="104"/>
    <x v="61"/>
    <m/>
    <m/>
    <m/>
    <m/>
    <m/>
    <n v="0"/>
    <x v="26"/>
    <n v="511390"/>
    <x v="270"/>
    <s v="WVGZZZCT9TW540483"/>
    <x v="243"/>
    <x v="6"/>
    <n v="44655"/>
    <n v="3166.67"/>
    <n v="47821.67"/>
    <n v="57"/>
    <x v="261"/>
    <n v="95"/>
    <m/>
    <n v="420.97"/>
    <n v="1.0789460092046139E-2"/>
    <n v="-5303.95"/>
    <n v="0"/>
    <m/>
    <m/>
    <n v="0.13"/>
    <n v="0.13"/>
    <n v="54.726100000000002"/>
    <m/>
    <n v="54.726100000000002"/>
    <s v=""/>
    <n v="30"/>
    <n v="50"/>
    <n v="1"/>
    <n v="1"/>
    <m/>
    <m/>
    <n v="1"/>
    <s v="Valauto Cambrai"/>
    <x v="0"/>
    <m/>
    <x v="11"/>
    <n v="515.97"/>
    <n v="1.0789460092046139E-2"/>
    <x v="1"/>
    <n v="134.7261"/>
  </r>
  <r>
    <x v="3"/>
    <x v="0"/>
    <x v="0"/>
    <x v="31"/>
    <x v="39"/>
    <m/>
    <m/>
    <m/>
    <m/>
    <m/>
    <n v="0"/>
    <x v="9"/>
    <n v="511398"/>
    <x v="271"/>
    <s v="WVWZZZAW9TU010169"/>
    <x v="244"/>
    <x v="28"/>
    <n v="20605.669999999998"/>
    <n v="237.5"/>
    <n v="20843.169999999998"/>
    <n v="97"/>
    <x v="262"/>
    <n v="95"/>
    <m/>
    <n v="416.87"/>
    <n v="2.4558164616994442E-2"/>
    <n v="-2501.1799999999998"/>
    <n v="0"/>
    <m/>
    <m/>
    <n v="0.13"/>
    <n v="0.13"/>
    <n v="54.193100000000001"/>
    <m/>
    <n v="54.193100000000001"/>
    <s v="VWB"/>
    <n v="0"/>
    <m/>
    <n v="0"/>
    <n v="1"/>
    <m/>
    <m/>
    <n v="0"/>
    <s v="Valauto Maubeuge"/>
    <x v="0"/>
    <m/>
    <x v="6"/>
    <n v="511.87"/>
    <n v="2.4558164616994442E-2"/>
    <x v="1"/>
    <n v="54.193100000000001"/>
  </r>
  <r>
    <x v="3"/>
    <x v="0"/>
    <x v="0"/>
    <x v="68"/>
    <x v="23"/>
    <m/>
    <m/>
    <m/>
    <m/>
    <m/>
    <n v="0"/>
    <x v="9"/>
    <n v="511399"/>
    <x v="272"/>
    <s v="WVGZZZA22TV056476"/>
    <x v="245"/>
    <x v="2"/>
    <n v="34805.67"/>
    <n v="2766.67"/>
    <n v="37572.339999999997"/>
    <n v="89"/>
    <x v="263"/>
    <n v="95.01"/>
    <m/>
    <n v="751.46"/>
    <n v="2.2529073249097611E-2"/>
    <n v="0"/>
    <n v="0"/>
    <m/>
    <m/>
    <n v="0.1"/>
    <n v="0.1"/>
    <n v="75.146000000000001"/>
    <m/>
    <n v="75.146000000000001"/>
    <s v="VWB"/>
    <n v="0"/>
    <n v="20"/>
    <n v="1"/>
    <n v="1"/>
    <m/>
    <m/>
    <n v="1"/>
    <s v="Valauto Maubeuge"/>
    <x v="0"/>
    <m/>
    <x v="6"/>
    <n v="846.47"/>
    <n v="2.2529073249097611E-2"/>
    <x v="1"/>
    <n v="95.146000000000001"/>
  </r>
  <r>
    <x v="3"/>
    <x v="0"/>
    <x v="0"/>
    <x v="85"/>
    <x v="22"/>
    <m/>
    <m/>
    <m/>
    <m/>
    <m/>
    <n v="0"/>
    <x v="9"/>
    <n v="511401"/>
    <x v="273"/>
    <s v="WVGZZZC11TY084711"/>
    <x v="246"/>
    <x v="7"/>
    <n v="25139"/>
    <n v="1533.34"/>
    <n v="26672.34"/>
    <n v="55"/>
    <x v="264"/>
    <n v="95"/>
    <m/>
    <n v="533.46"/>
    <n v="2.3562237134049733E-2"/>
    <n v="0"/>
    <n v="0"/>
    <m/>
    <m/>
    <n v="0.1"/>
    <n v="0.1"/>
    <n v="53.346000000000004"/>
    <m/>
    <n v="53.346000000000004"/>
    <s v="VWB"/>
    <n v="0"/>
    <n v="20"/>
    <n v="1"/>
    <n v="1"/>
    <m/>
    <m/>
    <n v="1"/>
    <s v="Valauto Maubeuge"/>
    <x v="0"/>
    <m/>
    <x v="6"/>
    <n v="628.46"/>
    <n v="2.3562237134049733E-2"/>
    <x v="1"/>
    <n v="73.346000000000004"/>
  </r>
  <r>
    <x v="6"/>
    <x v="0"/>
    <x v="0"/>
    <x v="54"/>
    <x v="7"/>
    <m/>
    <m/>
    <m/>
    <m/>
    <m/>
    <n v="0"/>
    <x v="34"/>
    <n v="511403"/>
    <x v="274"/>
    <s v="WVGZZZCT4TW549365"/>
    <x v="247"/>
    <x v="6"/>
    <n v="36113.33"/>
    <n v="2683.34"/>
    <n v="38796.67"/>
    <n v="38"/>
    <x v="265"/>
    <n v="95"/>
    <m/>
    <n v="1552.89"/>
    <n v="4.2475037161694554E-2"/>
    <n v="-1400"/>
    <n v="0"/>
    <m/>
    <m/>
    <n v="7.0000000000000007E-2"/>
    <n v="7.0000000000000007E-2"/>
    <n v="108.70230000000002"/>
    <m/>
    <n v="108.70230000000002"/>
    <s v=""/>
    <n v="0"/>
    <n v="50"/>
    <n v="1"/>
    <n v="1"/>
    <m/>
    <m/>
    <n v="1"/>
    <s v="Valauto Hainaut"/>
    <x v="0"/>
    <m/>
    <x v="13"/>
    <n v="1647.89"/>
    <n v="4.2475037161694554E-2"/>
    <x v="1"/>
    <n v="158.70230000000004"/>
  </r>
  <r>
    <x v="6"/>
    <x v="3"/>
    <x v="0"/>
    <x v="105"/>
    <x v="122"/>
    <m/>
    <s v="x"/>
    <m/>
    <m/>
    <m/>
    <m/>
    <x v="9"/>
    <n v="511404"/>
    <x v="275"/>
    <s v="WVGZZZCT4TW448701"/>
    <x v="248"/>
    <x v="6"/>
    <n v="48530"/>
    <n v="2337.5100000000002"/>
    <n v="50867.51"/>
    <n v="18"/>
    <x v="266"/>
    <n v="95"/>
    <m/>
    <n v="-1780.36"/>
    <n v="-3.3132347150469914E-2"/>
    <n v="0"/>
    <n v="0"/>
    <m/>
    <s v="marge négative  //  Ecart de marge"/>
    <m/>
    <n v="0.1"/>
    <n v="0"/>
    <m/>
    <n v="0"/>
    <s v="VWB"/>
    <n v="0"/>
    <n v="20"/>
    <n v="1"/>
    <n v="1"/>
    <m/>
    <m/>
    <n v="1"/>
    <s v="Valauto Hainaut"/>
    <x v="0"/>
    <m/>
    <x v="6"/>
    <n v="-1685.36"/>
    <n v="-3.3132347150469914E-2"/>
    <x v="0"/>
    <n v="20"/>
  </r>
  <r>
    <x v="5"/>
    <x v="0"/>
    <x v="0"/>
    <x v="97"/>
    <x v="116"/>
    <m/>
    <m/>
    <m/>
    <m/>
    <m/>
    <n v="0"/>
    <x v="26"/>
    <n v="511405"/>
    <x v="276"/>
    <s v="WVGZZZCS7TY024764"/>
    <x v="249"/>
    <x v="1"/>
    <n v="27264"/>
    <n v="-387.51"/>
    <n v="26876.49"/>
    <n v="80"/>
    <x v="267"/>
    <n v="95"/>
    <m/>
    <n v="559.02"/>
    <n v="2.4334278769288696E-2"/>
    <n v="0"/>
    <n v="-2773.34"/>
    <m/>
    <m/>
    <n v="0.13"/>
    <n v="0.13"/>
    <n v="72.672600000000003"/>
    <m/>
    <n v="72.672600000000003"/>
    <s v="VWB"/>
    <n v="30"/>
    <n v="100"/>
    <n v="1"/>
    <n v="1"/>
    <m/>
    <m/>
    <n v="1"/>
    <s v="Valauto Cambrai"/>
    <x v="0"/>
    <m/>
    <x v="11"/>
    <n v="654.02"/>
    <n v="2.4334278769288696E-2"/>
    <x v="1"/>
    <n v="202.67259999999999"/>
  </r>
  <r>
    <x v="6"/>
    <x v="0"/>
    <x v="0"/>
    <x v="5"/>
    <x v="123"/>
    <m/>
    <m/>
    <m/>
    <m/>
    <m/>
    <n v="0"/>
    <x v="34"/>
    <n v="511412"/>
    <x v="277"/>
    <s v="WVGZZZC11TY064975"/>
    <x v="250"/>
    <x v="7"/>
    <n v="28389"/>
    <n v="-425"/>
    <n v="27964"/>
    <n v="13"/>
    <x v="268"/>
    <n v="95"/>
    <m/>
    <n v="1057.47"/>
    <n v="4.1212630524960665E-2"/>
    <n v="0"/>
    <n v="-3349.99"/>
    <m/>
    <m/>
    <n v="0.1"/>
    <n v="0.1"/>
    <n v="105.74700000000001"/>
    <m/>
    <n v="105.74700000000001"/>
    <s v="VWB"/>
    <n v="30"/>
    <n v="50"/>
    <n v="1"/>
    <n v="1"/>
    <m/>
    <m/>
    <n v="1"/>
    <s v="Valauto Hainaut"/>
    <x v="0"/>
    <m/>
    <x v="13"/>
    <n v="1152.47"/>
    <n v="4.1212630524960665E-2"/>
    <x v="1"/>
    <n v="185.74700000000001"/>
  </r>
  <r>
    <x v="6"/>
    <x v="0"/>
    <x v="0"/>
    <x v="50"/>
    <x v="110"/>
    <m/>
    <m/>
    <m/>
    <m/>
    <m/>
    <m/>
    <x v="29"/>
    <n v="511414"/>
    <x v="278"/>
    <s v="WVWZZZAWXTU031208"/>
    <x v="251"/>
    <x v="28"/>
    <n v="20605.669999999998"/>
    <n v="179.16"/>
    <n v="20784.829999999998"/>
    <n v="7"/>
    <x v="269"/>
    <n v="95"/>
    <m/>
    <n v="-438.4"/>
    <n v="-1.6521665079772124E-2"/>
    <n v="0"/>
    <n v="-1440"/>
    <m/>
    <s v="marge négative  //  "/>
    <m/>
    <n v="0.1"/>
    <n v="0"/>
    <m/>
    <n v="0"/>
    <s v="VWB"/>
    <m/>
    <m/>
    <n v="0"/>
    <n v="1"/>
    <m/>
    <m/>
    <n v="0"/>
    <s v="Valauto Hainaut"/>
    <x v="0"/>
    <m/>
    <x v="13"/>
    <n v="-343.4"/>
    <n v="-1.6521665079772124E-2"/>
    <x v="0"/>
    <n v="0"/>
  </r>
  <r>
    <x v="6"/>
    <x v="0"/>
    <x v="0"/>
    <x v="93"/>
    <x v="124"/>
    <m/>
    <m/>
    <m/>
    <m/>
    <m/>
    <m/>
    <x v="28"/>
    <n v="511438"/>
    <x v="279"/>
    <s v="WVWZZZE14TP042296"/>
    <x v="252"/>
    <x v="29"/>
    <n v="28533.33"/>
    <n v="1666.67"/>
    <n v="30200"/>
    <n v="30"/>
    <x v="270"/>
    <n v="95"/>
    <m/>
    <n v="1359"/>
    <n v="4.8145695364238413E-2"/>
    <n v="-3333.33"/>
    <n v="0"/>
    <m/>
    <m/>
    <n v="7.0000000000000007E-2"/>
    <n v="0.1"/>
    <n v="95.13000000000001"/>
    <m/>
    <n v="95.13000000000001"/>
    <s v="VWB"/>
    <n v="30"/>
    <n v="50"/>
    <n v="1"/>
    <n v="1"/>
    <m/>
    <m/>
    <n v="1"/>
    <s v="Valauto Hainaut"/>
    <x v="0"/>
    <m/>
    <x v="13"/>
    <n v="1454"/>
    <n v="4.8145695364238413E-2"/>
    <x v="1"/>
    <n v="175.13"/>
  </r>
  <r>
    <x v="6"/>
    <x v="0"/>
    <x v="0"/>
    <x v="106"/>
    <x v="98"/>
    <m/>
    <m/>
    <m/>
    <m/>
    <m/>
    <m/>
    <x v="29"/>
    <n v="511439"/>
    <x v="280"/>
    <s v="WVWZZZE11TP040019"/>
    <x v="253"/>
    <x v="29"/>
    <n v="32700"/>
    <n v="666.67"/>
    <n v="33366.67"/>
    <n v="79"/>
    <x v="271"/>
    <n v="95"/>
    <m/>
    <n v="1603.9"/>
    <n v="5.0916078829562561E-2"/>
    <n v="0"/>
    <n v="-4083.33"/>
    <m/>
    <m/>
    <n v="7.0000000000000007E-2"/>
    <n v="0.1"/>
    <n v="112.27300000000001"/>
    <m/>
    <n v="112.27300000000001"/>
    <s v="VWB"/>
    <m/>
    <m/>
    <n v="0"/>
    <n v="1"/>
    <m/>
    <m/>
    <n v="0"/>
    <s v="Valauto Hainaut"/>
    <x v="0"/>
    <m/>
    <x v="13"/>
    <n v="1698.9"/>
    <n v="5.0916078829562561E-2"/>
    <x v="1"/>
    <n v="112.27300000000001"/>
  </r>
  <r>
    <x v="6"/>
    <x v="1"/>
    <x v="0"/>
    <x v="67"/>
    <x v="82"/>
    <m/>
    <m/>
    <m/>
    <s v="x"/>
    <m/>
    <n v="-8277.39"/>
    <x v="34"/>
    <n v="511440"/>
    <x v="281"/>
    <s v="WVWZZZE1XTP034042"/>
    <x v="254"/>
    <x v="29"/>
    <n v="28533.33"/>
    <n v="1666.67"/>
    <n v="30200"/>
    <n v="132"/>
    <x v="272"/>
    <n v="95"/>
    <m/>
    <n v="75.669999999999987"/>
    <n v="5.6513245033112582E-3"/>
    <n v="0"/>
    <n v="-3666.67"/>
    <m/>
    <s v="solde client"/>
    <n v="0.13"/>
    <n v="0.13"/>
    <n v="9.8370999999999995"/>
    <m/>
    <n v="9.8370999999999995"/>
    <s v="VWB"/>
    <n v="30"/>
    <m/>
    <n v="0"/>
    <n v="1"/>
    <m/>
    <m/>
    <n v="0"/>
    <s v="Valauto Hainaut"/>
    <x v="0"/>
    <m/>
    <x v="13"/>
    <n v="170.67"/>
    <n v="5.6513245033112582E-3"/>
    <x v="1"/>
    <n v="39.8371"/>
  </r>
  <r>
    <x v="6"/>
    <x v="0"/>
    <x v="0"/>
    <x v="26"/>
    <x v="15"/>
    <m/>
    <m/>
    <m/>
    <m/>
    <m/>
    <m/>
    <x v="28"/>
    <n v="511450"/>
    <x v="282"/>
    <s v="WVGZZZE25TE021859"/>
    <x v="255"/>
    <x v="3"/>
    <n v="39271.67"/>
    <n v="5016.67"/>
    <n v="44288.34"/>
    <n v="34"/>
    <x v="273"/>
    <n v="95"/>
    <m/>
    <n v="2166.86"/>
    <n v="5.107123003481278E-2"/>
    <n v="-5566.67"/>
    <n v="0"/>
    <m/>
    <m/>
    <n v="7.0000000000000007E-2"/>
    <n v="7.0000000000000007E-2"/>
    <n v="151.68020000000001"/>
    <m/>
    <n v="151.68020000000001"/>
    <s v="VWB"/>
    <n v="0"/>
    <n v="50"/>
    <n v="1"/>
    <n v="1"/>
    <m/>
    <m/>
    <n v="1"/>
    <s v="Valauto Hainaut"/>
    <x v="0"/>
    <m/>
    <x v="13"/>
    <n v="2261.86"/>
    <n v="5.107123003481278E-2"/>
    <x v="1"/>
    <n v="201.68020000000001"/>
  </r>
  <r>
    <x v="6"/>
    <x v="0"/>
    <x v="0"/>
    <x v="33"/>
    <x v="64"/>
    <m/>
    <m/>
    <m/>
    <m/>
    <m/>
    <m/>
    <x v="28"/>
    <n v="511451"/>
    <x v="283"/>
    <s v="WVWZZZE11TP047326"/>
    <x v="256"/>
    <x v="29"/>
    <n v="28533.33"/>
    <n v="1666.67"/>
    <n v="30200"/>
    <n v="28"/>
    <x v="270"/>
    <n v="95"/>
    <m/>
    <n v="1359"/>
    <n v="4.8145695364238413E-2"/>
    <n v="0"/>
    <n v="-3333.33"/>
    <m/>
    <m/>
    <n v="7.0000000000000007E-2"/>
    <n v="7.0000000000000007E-2"/>
    <n v="95.13000000000001"/>
    <m/>
    <n v="95.13000000000001"/>
    <s v="VWB"/>
    <n v="30"/>
    <n v="50"/>
    <n v="1"/>
    <n v="1"/>
    <m/>
    <m/>
    <n v="1"/>
    <s v="Valauto Hainaut"/>
    <x v="0"/>
    <m/>
    <x v="13"/>
    <n v="1454"/>
    <n v="4.8145695364238413E-2"/>
    <x v="1"/>
    <n v="175.13"/>
  </r>
  <r>
    <x v="0"/>
    <x v="0"/>
    <x v="0"/>
    <x v="56"/>
    <x v="125"/>
    <m/>
    <m/>
    <m/>
    <m/>
    <m/>
    <n v="0"/>
    <x v="1"/>
    <n v="511466"/>
    <x v="284"/>
    <s v="WVWZZZAW9SU091382"/>
    <x v="257"/>
    <x v="28"/>
    <n v="21614"/>
    <n v="1145.8399999999999"/>
    <n v="22759.84"/>
    <n v="141"/>
    <x v="274"/>
    <n v="95"/>
    <m/>
    <n v="116.51999999999998"/>
    <n v="9.2935626963985673E-3"/>
    <n v="0"/>
    <n v="-1690"/>
    <m/>
    <m/>
    <n v="0.13"/>
    <n v="0.13"/>
    <n v="15.147599999999999"/>
    <m/>
    <n v="15.147599999999999"/>
    <s v="VWB"/>
    <n v="30"/>
    <n v="100"/>
    <n v="1"/>
    <n v="1"/>
    <m/>
    <m/>
    <n v="1"/>
    <s v="Val de Lys Automobiles"/>
    <x v="0"/>
    <m/>
    <x v="1"/>
    <n v="211.51999999999998"/>
    <n v="9.2935626963985673E-3"/>
    <x v="1"/>
    <n v="145.14760000000001"/>
  </r>
  <r>
    <x v="6"/>
    <x v="0"/>
    <x v="0"/>
    <x v="13"/>
    <x v="107"/>
    <m/>
    <m/>
    <m/>
    <m/>
    <m/>
    <n v="0"/>
    <x v="29"/>
    <n v="511474"/>
    <x v="285"/>
    <s v="WVGZZZA2XTV009440"/>
    <x v="258"/>
    <x v="2"/>
    <n v="27305.67"/>
    <n v="2083.34"/>
    <n v="29389.01"/>
    <n v="21"/>
    <x v="275"/>
    <n v="95"/>
    <m/>
    <n v="1034.51"/>
    <n v="3.8433074132133066E-2"/>
    <n v="0"/>
    <n v="-916.67"/>
    <m/>
    <m/>
    <n v="0.1"/>
    <n v="0.1"/>
    <n v="103.45100000000001"/>
    <m/>
    <n v="103.45100000000001"/>
    <s v="VWB"/>
    <n v="30"/>
    <m/>
    <n v="0"/>
    <n v="1"/>
    <m/>
    <m/>
    <n v="0"/>
    <s v="Valauto Hainaut"/>
    <x v="0"/>
    <m/>
    <x v="13"/>
    <n v="1129.51"/>
    <n v="3.8433074132133066E-2"/>
    <x v="1"/>
    <n v="133.45100000000002"/>
  </r>
  <r>
    <x v="6"/>
    <x v="0"/>
    <x v="0"/>
    <x v="6"/>
    <x v="57"/>
    <m/>
    <m/>
    <m/>
    <m/>
    <m/>
    <n v="0"/>
    <x v="34"/>
    <n v="511480"/>
    <x v="286"/>
    <s v="WVGZZZA26TV010990"/>
    <x v="259"/>
    <x v="2"/>
    <n v="27305.67"/>
    <n v="1875"/>
    <n v="29180.67"/>
    <n v="25"/>
    <x v="276"/>
    <n v="95"/>
    <m/>
    <n v="1138.8800000000001"/>
    <n v="4.2284155915542729E-2"/>
    <n v="0"/>
    <n v="-916.67"/>
    <m/>
    <m/>
    <n v="0.1"/>
    <n v="0.1"/>
    <n v="113.88800000000002"/>
    <m/>
    <n v="113.88800000000002"/>
    <s v=""/>
    <n v="30"/>
    <n v="50"/>
    <n v="1"/>
    <n v="1"/>
    <m/>
    <m/>
    <n v="1"/>
    <s v="Valauto Hainaut"/>
    <x v="0"/>
    <m/>
    <x v="13"/>
    <n v="1233.8800000000001"/>
    <n v="4.2284155915542729E-2"/>
    <x v="1"/>
    <n v="193.88800000000003"/>
  </r>
  <r>
    <x v="6"/>
    <x v="0"/>
    <x v="0"/>
    <x v="88"/>
    <x v="126"/>
    <m/>
    <m/>
    <m/>
    <m/>
    <m/>
    <n v="0"/>
    <x v="5"/>
    <n v="511481"/>
    <x v="287"/>
    <s v="WVGZZZA21TV027275"/>
    <x v="260"/>
    <x v="2"/>
    <n v="33555.67"/>
    <n v="1283.3399999999999"/>
    <n v="34839.009999999995"/>
    <n v="104"/>
    <x v="277"/>
    <n v="95"/>
    <m/>
    <n v="1310.98"/>
    <n v="4.0356485445481954E-2"/>
    <n v="-3105.73"/>
    <n v="0"/>
    <m/>
    <m/>
    <n v="0.1"/>
    <n v="0.12"/>
    <n v="131.09800000000001"/>
    <m/>
    <n v="131.09800000000001"/>
    <s v=""/>
    <n v="30"/>
    <m/>
    <n v="0"/>
    <n v="1"/>
    <m/>
    <m/>
    <n v="0"/>
    <s v="Valauto Hainaut"/>
    <x v="0"/>
    <m/>
    <x v="0"/>
    <n v="1405.98"/>
    <n v="4.0356485445481954E-2"/>
    <x v="1"/>
    <n v="161.09800000000001"/>
  </r>
  <r>
    <x v="5"/>
    <x v="0"/>
    <x v="0"/>
    <x v="6"/>
    <x v="57"/>
    <m/>
    <m/>
    <m/>
    <m/>
    <m/>
    <m/>
    <x v="24"/>
    <n v="511482"/>
    <x v="288"/>
    <s v="WVWZZZCD4SW422692"/>
    <x v="261"/>
    <x v="32"/>
    <n v="40541.67"/>
    <n v="441.67"/>
    <n v="40983.339999999997"/>
    <n v="210"/>
    <x v="278"/>
    <n v="95"/>
    <m/>
    <n v="476.20000000000005"/>
    <n v="1.3937370648658701E-2"/>
    <n v="-4688.5"/>
    <n v="0"/>
    <m/>
    <s v="solde client"/>
    <n v="0.13"/>
    <n v="0.13"/>
    <n v="61.906000000000006"/>
    <m/>
    <n v="61.906000000000006"/>
    <s v=""/>
    <n v="0"/>
    <n v="50"/>
    <n v="1"/>
    <n v="1"/>
    <m/>
    <m/>
    <n v="1"/>
    <s v="Valauto Cambrai"/>
    <x v="0"/>
    <m/>
    <x v="11"/>
    <n v="571.20000000000005"/>
    <n v="1.3937370648658701E-2"/>
    <x v="1"/>
    <n v="111.90600000000001"/>
  </r>
  <r>
    <x v="6"/>
    <x v="0"/>
    <x v="0"/>
    <x v="1"/>
    <x v="117"/>
    <m/>
    <m/>
    <m/>
    <s v="x"/>
    <s v="X"/>
    <n v="-1500"/>
    <x v="29"/>
    <n v="511485"/>
    <x v="289"/>
    <s v="WVGZZZA26TV022783"/>
    <x v="262"/>
    <x v="2"/>
    <n v="34805.67"/>
    <n v="1300.01"/>
    <n v="36105.68"/>
    <n v="17"/>
    <x v="279"/>
    <n v="95"/>
    <m/>
    <n v="657.79"/>
    <n v="2.0849628091757305E-2"/>
    <n v="0"/>
    <n v="-500"/>
    <m/>
    <s v="solde client demande rbt EXABANQUE"/>
    <n v="7.0000000000000007E-2"/>
    <n v="7.0000000000000007E-2"/>
    <n v="46.045300000000005"/>
    <m/>
    <n v="46.045300000000005"/>
    <s v="VWB"/>
    <n v="30"/>
    <m/>
    <n v="0"/>
    <n v="1"/>
    <m/>
    <m/>
    <n v="0"/>
    <s v="Valauto Hainaut"/>
    <x v="0"/>
    <m/>
    <x v="13"/>
    <n v="752.79"/>
    <n v="2.0849628091757305E-2"/>
    <x v="1"/>
    <n v="76.045299999999997"/>
  </r>
  <r>
    <x v="6"/>
    <x v="0"/>
    <x v="0"/>
    <x v="104"/>
    <x v="61"/>
    <m/>
    <m/>
    <m/>
    <m/>
    <m/>
    <n v="0"/>
    <x v="34"/>
    <n v="511490"/>
    <x v="290"/>
    <s v="WVGZZZE28TE024495"/>
    <x v="263"/>
    <x v="3"/>
    <n v="37605"/>
    <n v="4654.17"/>
    <n v="42259.17"/>
    <n v="7"/>
    <x v="280"/>
    <n v="95"/>
    <m/>
    <n v="1524.81"/>
    <n v="3.8330378944972182E-2"/>
    <n v="-5566.67"/>
    <n v="0"/>
    <m/>
    <m/>
    <n v="7.0000000000000007E-2"/>
    <n v="7.0000000000000007E-2"/>
    <n v="106.73670000000001"/>
    <m/>
    <n v="106.73670000000001"/>
    <s v="VWB"/>
    <n v="0"/>
    <n v="50"/>
    <n v="1"/>
    <n v="1"/>
    <m/>
    <m/>
    <n v="1"/>
    <s v="Valauto Hainaut"/>
    <x v="0"/>
    <m/>
    <x v="13"/>
    <n v="1619.81"/>
    <n v="3.8330378944972182E-2"/>
    <x v="1"/>
    <n v="156.73670000000001"/>
  </r>
  <r>
    <x v="6"/>
    <x v="1"/>
    <x v="0"/>
    <x v="40"/>
    <x v="33"/>
    <m/>
    <m/>
    <m/>
    <s v="x"/>
    <m/>
    <n v="1889794.8"/>
    <x v="14"/>
    <n v="511491"/>
    <x v="291"/>
    <s v="WVGZZZA1XTV078099"/>
    <x v="221"/>
    <x v="2"/>
    <n v="29930.67"/>
    <n v="1500"/>
    <n v="31430.67"/>
    <n v="3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n v="0"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1"/>
    <x v="99"/>
    <m/>
    <m/>
    <m/>
    <s v="x"/>
    <m/>
    <n v="1889794.8"/>
    <x v="14"/>
    <n v="511493"/>
    <x v="292"/>
    <s v="WVGZZZA16TV078567"/>
    <x v="221"/>
    <x v="2"/>
    <n v="29930.67"/>
    <n v="1500"/>
    <n v="31430.67"/>
    <n v="4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5"/>
    <x v="0"/>
    <x v="0"/>
    <x v="16"/>
    <x v="63"/>
    <m/>
    <m/>
    <m/>
    <m/>
    <m/>
    <n v="0"/>
    <x v="5"/>
    <n v="511494"/>
    <x v="293"/>
    <s v="WVGZZZA16TV025190"/>
    <x v="264"/>
    <x v="2"/>
    <n v="36068.17"/>
    <n v="666.67"/>
    <n v="36734.839999999997"/>
    <n v="138"/>
    <x v="282"/>
    <n v="95"/>
    <m/>
    <n v="1355.41"/>
    <n v="3.948322627783326E-2"/>
    <n v="-5207.83"/>
    <m/>
    <m/>
    <m/>
    <n v="0.1"/>
    <n v="0.13"/>
    <n v="135.54100000000003"/>
    <m/>
    <n v="135.54100000000003"/>
    <s v="VWB"/>
    <n v="30"/>
    <m/>
    <n v="0"/>
    <n v="1"/>
    <m/>
    <m/>
    <n v="0"/>
    <s v="Valauto Cambrai"/>
    <x v="0"/>
    <m/>
    <x v="0"/>
    <n v="1450.41"/>
    <n v="3.948322627783326E-2"/>
    <x v="1"/>
    <n v="165.54100000000003"/>
  </r>
  <r>
    <x v="6"/>
    <x v="1"/>
    <x v="0"/>
    <x v="81"/>
    <x v="94"/>
    <m/>
    <m/>
    <m/>
    <s v="x"/>
    <m/>
    <n v="1889794.8"/>
    <x v="14"/>
    <n v="511494"/>
    <x v="293"/>
    <s v="WVGZZZA19TV078062"/>
    <x v="221"/>
    <x v="2"/>
    <n v="29930.67"/>
    <n v="1500"/>
    <n v="31430.67"/>
    <n v="45"/>
    <x v="28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07.93"/>
    <n v="3.206835870822989E-2"/>
    <x v="1"/>
    <n v="0"/>
  </r>
  <r>
    <x v="6"/>
    <x v="1"/>
    <x v="0"/>
    <x v="81"/>
    <x v="94"/>
    <m/>
    <m/>
    <m/>
    <s v="x"/>
    <m/>
    <n v="1889794.8"/>
    <x v="14"/>
    <n v="511495"/>
    <x v="294"/>
    <s v="WVGZZZA13TV078090"/>
    <x v="221"/>
    <x v="2"/>
    <n v="29930.67"/>
    <n v="1500"/>
    <n v="31430.67"/>
    <n v="45"/>
    <x v="28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07.93"/>
    <n v="3.206835870822989E-2"/>
    <x v="1"/>
    <n v="0"/>
  </r>
  <r>
    <x v="6"/>
    <x v="1"/>
    <x v="0"/>
    <x v="76"/>
    <x v="127"/>
    <m/>
    <m/>
    <m/>
    <s v="x"/>
    <m/>
    <n v="1889794.8"/>
    <x v="14"/>
    <n v="511497"/>
    <x v="295"/>
    <s v="WVGZZZA12TV078209"/>
    <x v="221"/>
    <x v="2"/>
    <n v="29930.67"/>
    <n v="1500"/>
    <n v="31430.67"/>
    <n v="4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76"/>
    <x v="38"/>
    <m/>
    <m/>
    <m/>
    <s v="x"/>
    <m/>
    <n v="1889794.8"/>
    <x v="14"/>
    <n v="511498"/>
    <x v="296"/>
    <s v="WVGZZZA13TV079756"/>
    <x v="221"/>
    <x v="2"/>
    <n v="29930.67"/>
    <n v="1500"/>
    <n v="31430.67"/>
    <n v="39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5"/>
    <x v="0"/>
    <x v="0"/>
    <x v="107"/>
    <x v="127"/>
    <m/>
    <m/>
    <m/>
    <m/>
    <m/>
    <n v="0"/>
    <x v="26"/>
    <n v="511498"/>
    <x v="296"/>
    <s v="WVWZZZE19TP029723"/>
    <x v="265"/>
    <x v="29"/>
    <n v="28533.33"/>
    <n v="2350.0100000000002"/>
    <n v="30883.340000000004"/>
    <n v="47"/>
    <x v="284"/>
    <n v="95"/>
    <m/>
    <n v="1127.69"/>
    <n v="3.9590601275639223E-2"/>
    <n v="0"/>
    <n v="-3333"/>
    <m/>
    <m/>
    <n v="7.0000000000000007E-2"/>
    <n v="0.1"/>
    <n v="78.938300000000012"/>
    <m/>
    <n v="78.938300000000012"/>
    <s v="VWB"/>
    <m/>
    <m/>
    <n v="0"/>
    <n v="1"/>
    <m/>
    <m/>
    <n v="0"/>
    <s v="Valauto Cambrai"/>
    <x v="0"/>
    <m/>
    <x v="11"/>
    <n v="1222.69"/>
    <n v="3.9590601275639223E-2"/>
    <x v="1"/>
    <n v="78.938300000000012"/>
  </r>
  <r>
    <x v="6"/>
    <x v="1"/>
    <x v="0"/>
    <x v="40"/>
    <x v="33"/>
    <m/>
    <m/>
    <m/>
    <s v="x"/>
    <m/>
    <n v="1889794.8"/>
    <x v="14"/>
    <n v="511499"/>
    <x v="297"/>
    <s v="WVGZZZA12TV079814"/>
    <x v="221"/>
    <x v="2"/>
    <n v="29930.67"/>
    <n v="1500"/>
    <n v="31430.67"/>
    <n v="3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25"/>
    <x v="19"/>
    <m/>
    <m/>
    <m/>
    <s v="x"/>
    <m/>
    <n v="1889794.8"/>
    <x v="14"/>
    <n v="511500"/>
    <x v="298"/>
    <s v="WVGZZZA13TV079997"/>
    <x v="221"/>
    <x v="2"/>
    <n v="29930.67"/>
    <n v="1500"/>
    <n v="31430.67"/>
    <n v="34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19"/>
    <x v="33"/>
    <m/>
    <m/>
    <m/>
    <s v="x"/>
    <m/>
    <n v="1889794.8"/>
    <x v="14"/>
    <n v="511501"/>
    <x v="299"/>
    <s v="WVGZZZA16TV079668"/>
    <x v="221"/>
    <x v="2"/>
    <n v="29930.67"/>
    <n v="1500"/>
    <n v="31430.67"/>
    <n v="3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n v="0"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32"/>
    <x v="19"/>
    <m/>
    <m/>
    <m/>
    <s v="x"/>
    <m/>
    <n v="1889794.8"/>
    <x v="14"/>
    <n v="511502"/>
    <x v="300"/>
    <s v="WVGZZZA18TV079820"/>
    <x v="221"/>
    <x v="2"/>
    <n v="29930.67"/>
    <n v="1500"/>
    <n v="31430.67"/>
    <n v="36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25"/>
    <x v="19"/>
    <m/>
    <m/>
    <m/>
    <s v="x"/>
    <m/>
    <n v="1889794.8"/>
    <x v="14"/>
    <n v="511503"/>
    <x v="301"/>
    <s v="WVGZZZA13TV080311"/>
    <x v="221"/>
    <x v="2"/>
    <n v="29930.67"/>
    <n v="1500"/>
    <n v="31430.67"/>
    <n v="3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"/>
    <x v="128"/>
    <m/>
    <m/>
    <m/>
    <s v="x"/>
    <m/>
    <n v="918207.45"/>
    <x v="14"/>
    <n v="511504"/>
    <x v="302"/>
    <s v="WVGZZZA11TV080307"/>
    <x v="225"/>
    <x v="2"/>
    <n v="29930.67"/>
    <n v="1500"/>
    <n v="31430.67"/>
    <n v="6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8"/>
    <x v="128"/>
    <m/>
    <m/>
    <m/>
    <s v="x"/>
    <m/>
    <n v="918207.45"/>
    <x v="14"/>
    <n v="511505"/>
    <x v="303"/>
    <s v="WVGZZZA10TV080492"/>
    <x v="225"/>
    <x v="2"/>
    <n v="29930.67"/>
    <n v="1500"/>
    <n v="31430.67"/>
    <n v="6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5"/>
    <x v="0"/>
    <x v="0"/>
    <x v="33"/>
    <x v="72"/>
    <m/>
    <m/>
    <m/>
    <m/>
    <m/>
    <m/>
    <x v="26"/>
    <n v="511505"/>
    <x v="303"/>
    <s v="WVGZZZCT3TW542116"/>
    <x v="266"/>
    <x v="6"/>
    <n v="43155"/>
    <n v="2137.5"/>
    <n v="45292.5"/>
    <n v="66"/>
    <x v="285"/>
    <n v="95"/>
    <m/>
    <n v="734.19"/>
    <n v="1.8307446045150964E-2"/>
    <n v="-1000"/>
    <n v="-3623.4"/>
    <m/>
    <m/>
    <n v="0.13"/>
    <n v="0.13"/>
    <n v="95.444700000000012"/>
    <m/>
    <n v="95.444700000000012"/>
    <s v="VWB"/>
    <n v="30"/>
    <n v="100"/>
    <n v="1"/>
    <n v="1"/>
    <m/>
    <m/>
    <n v="1"/>
    <s v="Valauto Cambrai"/>
    <x v="0"/>
    <m/>
    <x v="11"/>
    <n v="829.19"/>
    <n v="1.8307446045150964E-2"/>
    <x v="1"/>
    <n v="225.44470000000001"/>
  </r>
  <r>
    <x v="6"/>
    <x v="1"/>
    <x v="0"/>
    <x v="8"/>
    <x v="128"/>
    <m/>
    <m/>
    <m/>
    <s v="x"/>
    <m/>
    <n v="918207.45"/>
    <x v="14"/>
    <n v="511506"/>
    <x v="304"/>
    <s v="WVGZZZA13TV080163"/>
    <x v="225"/>
    <x v="2"/>
    <n v="29930.67"/>
    <n v="1500"/>
    <n v="31430.67"/>
    <n v="6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87"/>
    <x v="117"/>
    <m/>
    <m/>
    <m/>
    <s v="x"/>
    <m/>
    <n v="1889794.8"/>
    <x v="14"/>
    <n v="511507"/>
    <x v="305"/>
    <s v="WVGZZZA17TV080358"/>
    <x v="221"/>
    <x v="2"/>
    <n v="29930.67"/>
    <n v="1500"/>
    <n v="31430.67"/>
    <n v="5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104"/>
    <x v="116"/>
    <m/>
    <m/>
    <m/>
    <s v="x"/>
    <m/>
    <n v="918207.45"/>
    <x v="14"/>
    <n v="511508"/>
    <x v="306"/>
    <s v="WVGZZZA17TV079629"/>
    <x v="225"/>
    <x v="2"/>
    <n v="29930.67"/>
    <n v="1500"/>
    <n v="31430.67"/>
    <n v="6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103"/>
    <x v="101"/>
    <m/>
    <m/>
    <m/>
    <s v="x"/>
    <m/>
    <n v="1889794.8"/>
    <x v="14"/>
    <n v="511509"/>
    <x v="307"/>
    <s v="WVGZZZA16TV079864"/>
    <x v="221"/>
    <x v="2"/>
    <n v="29930.67"/>
    <n v="1500"/>
    <n v="31430.67"/>
    <n v="41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100"/>
    <x v="42"/>
    <m/>
    <m/>
    <m/>
    <s v="x"/>
    <m/>
    <n v="1889794.8"/>
    <x v="14"/>
    <n v="511510"/>
    <x v="308"/>
    <s v="WVGZZZA16TV080304"/>
    <x v="221"/>
    <x v="2"/>
    <n v="29930.67"/>
    <n v="1500"/>
    <n v="31430.67"/>
    <n v="54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104"/>
    <x v="116"/>
    <m/>
    <m/>
    <m/>
    <s v="x"/>
    <m/>
    <n v="918207.45"/>
    <x v="14"/>
    <n v="511512"/>
    <x v="309"/>
    <s v="WVGZZZA1XTV080497"/>
    <x v="225"/>
    <x v="2"/>
    <n v="29930.67"/>
    <n v="1500"/>
    <n v="31430.67"/>
    <n v="5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104"/>
    <x v="129"/>
    <m/>
    <m/>
    <m/>
    <s v="x"/>
    <m/>
    <n v="918207.45"/>
    <x v="14"/>
    <n v="511513"/>
    <x v="310"/>
    <s v="WVGZZZA10TV080279"/>
    <x v="225"/>
    <x v="2"/>
    <n v="29930.67"/>
    <n v="1500"/>
    <n v="31430.67"/>
    <n v="5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104"/>
    <x v="116"/>
    <m/>
    <m/>
    <m/>
    <s v="x"/>
    <m/>
    <n v="918207.45"/>
    <x v="14"/>
    <n v="511514"/>
    <x v="311"/>
    <s v="WVGZZZA16TV080335"/>
    <x v="225"/>
    <x v="2"/>
    <n v="29930.67"/>
    <n v="1500"/>
    <n v="31430.67"/>
    <n v="61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41"/>
    <x v="108"/>
    <m/>
    <m/>
    <m/>
    <s v="x"/>
    <m/>
    <n v="1889794.8"/>
    <x v="14"/>
    <n v="511516"/>
    <x v="312"/>
    <s v="WVGZZZA16TV080397"/>
    <x v="221"/>
    <x v="2"/>
    <n v="29930.67"/>
    <n v="1500"/>
    <n v="31430.67"/>
    <n v="4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76"/>
    <x v="38"/>
    <m/>
    <m/>
    <m/>
    <s v="x"/>
    <m/>
    <n v="1889794.8"/>
    <x v="14"/>
    <n v="511517"/>
    <x v="313"/>
    <s v="WVGZZZA12TV080185"/>
    <x v="221"/>
    <x v="2"/>
    <n v="29930.67"/>
    <n v="1500"/>
    <n v="31430.67"/>
    <n v="37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5"/>
    <x v="0"/>
    <x v="0"/>
    <x v="56"/>
    <x v="5"/>
    <m/>
    <m/>
    <m/>
    <m/>
    <m/>
    <n v="0"/>
    <x v="48"/>
    <n v="511517"/>
    <x v="313"/>
    <s v="WVGZZZCT9TW562838"/>
    <x v="267"/>
    <x v="6"/>
    <n v="33280"/>
    <n v="458.33"/>
    <n v="33738.33"/>
    <n v="19"/>
    <x v="286"/>
    <n v="95"/>
    <m/>
    <n v="1012.1500000000001"/>
    <n v="3.2815791415876247E-2"/>
    <n v="0"/>
    <n v="0"/>
    <m/>
    <m/>
    <n v="7.0000000000000007E-2"/>
    <n v="7.0000000000000007E-2"/>
    <n v="70.850500000000011"/>
    <m/>
    <n v="70.850500000000011"/>
    <s v="VWB"/>
    <n v="30"/>
    <n v="100"/>
    <n v="1"/>
    <n v="1"/>
    <m/>
    <m/>
    <n v="1"/>
    <s v="Valauto Cambrai"/>
    <x v="0"/>
    <m/>
    <x v="11"/>
    <n v="1107.1500000000001"/>
    <n v="3.2815791415876247E-2"/>
    <x v="1"/>
    <n v="200.85050000000001"/>
  </r>
  <r>
    <x v="6"/>
    <x v="1"/>
    <x v="0"/>
    <x v="39"/>
    <x v="130"/>
    <m/>
    <m/>
    <m/>
    <s v="x"/>
    <m/>
    <n v="1889794.8"/>
    <x v="14"/>
    <n v="511518"/>
    <x v="314"/>
    <s v="WVGZZZA18TV080191"/>
    <x v="221"/>
    <x v="2"/>
    <n v="29930.67"/>
    <n v="1500"/>
    <n v="31430.67"/>
    <n v="4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"/>
    <x v="128"/>
    <m/>
    <m/>
    <m/>
    <s v="x"/>
    <m/>
    <n v="918207.45"/>
    <x v="14"/>
    <n v="511520"/>
    <x v="315"/>
    <s v="WVGZZZA14TV079359"/>
    <x v="225"/>
    <x v="2"/>
    <n v="29930.67"/>
    <n v="1500"/>
    <n v="31430.67"/>
    <n v="7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8"/>
    <x v="128"/>
    <m/>
    <m/>
    <m/>
    <s v="x"/>
    <m/>
    <n v="918207.45"/>
    <x v="14"/>
    <n v="511521"/>
    <x v="316"/>
    <s v="WVGZZZA18TV080353"/>
    <x v="225"/>
    <x v="2"/>
    <n v="29930.67"/>
    <n v="1500"/>
    <n v="31430.67"/>
    <n v="69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8"/>
    <x v="128"/>
    <m/>
    <m/>
    <m/>
    <s v="x"/>
    <m/>
    <n v="918207.45"/>
    <x v="14"/>
    <n v="511522"/>
    <x v="317"/>
    <s v="WVGZZZA13TV080079"/>
    <x v="225"/>
    <x v="2"/>
    <n v="29930.67"/>
    <n v="1500"/>
    <n v="31430.67"/>
    <n v="7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100"/>
    <x v="26"/>
    <m/>
    <m/>
    <m/>
    <s v="x"/>
    <m/>
    <n v="1889794.8"/>
    <x v="14"/>
    <n v="511524"/>
    <x v="318"/>
    <s v="WVGZZZA12TV079568"/>
    <x v="221"/>
    <x v="2"/>
    <n v="29930.67"/>
    <n v="1500"/>
    <n v="31430.67"/>
    <n v="5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1"/>
    <x v="38"/>
    <m/>
    <m/>
    <m/>
    <s v="x"/>
    <m/>
    <n v="1889794.8"/>
    <x v="14"/>
    <n v="511525"/>
    <x v="319"/>
    <s v="WVGZZZA18TV080160"/>
    <x v="221"/>
    <x v="2"/>
    <n v="29930.67"/>
    <n v="1500"/>
    <n v="31430.67"/>
    <n v="40"/>
    <x v="28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07.93"/>
    <n v="3.206835870822989E-2"/>
    <x v="1"/>
    <n v="0"/>
  </r>
  <r>
    <x v="6"/>
    <x v="1"/>
    <x v="0"/>
    <x v="81"/>
    <x v="94"/>
    <m/>
    <m/>
    <m/>
    <s v="x"/>
    <m/>
    <n v="1889794.8"/>
    <x v="14"/>
    <n v="511526"/>
    <x v="320"/>
    <s v="WVGZZZA19TV080166"/>
    <x v="221"/>
    <x v="2"/>
    <n v="29930.67"/>
    <n v="1500"/>
    <n v="31430.67"/>
    <n v="35"/>
    <x v="283"/>
    <n v="95"/>
    <m/>
    <n v="912.93"/>
    <n v="3.206835870822989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07.93"/>
    <n v="3.206835870822989E-2"/>
    <x v="1"/>
    <n v="0"/>
  </r>
  <r>
    <x v="6"/>
    <x v="1"/>
    <x v="0"/>
    <x v="107"/>
    <x v="26"/>
    <m/>
    <m/>
    <m/>
    <s v="x"/>
    <m/>
    <n v="1889794.8"/>
    <x v="14"/>
    <n v="511528"/>
    <x v="321"/>
    <s v="WVGZZZA11TV079819"/>
    <x v="221"/>
    <x v="2"/>
    <n v="29930.67"/>
    <n v="1500"/>
    <n v="31430.67"/>
    <n v="3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0"/>
    <x v="38"/>
    <m/>
    <m/>
    <m/>
    <s v="x"/>
    <m/>
    <n v="1889794.8"/>
    <x v="14"/>
    <n v="511529"/>
    <x v="322"/>
    <s v="WVGZZZA12TV080364"/>
    <x v="221"/>
    <x v="2"/>
    <n v="29930.67"/>
    <n v="1500"/>
    <n v="31430.67"/>
    <n v="39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"/>
    <x v="128"/>
    <m/>
    <m/>
    <m/>
    <s v="x"/>
    <m/>
    <n v="918207.45"/>
    <x v="14"/>
    <n v="511530"/>
    <x v="323"/>
    <s v="WVGZZZA17TV080490"/>
    <x v="225"/>
    <x v="2"/>
    <n v="29930.67"/>
    <n v="1500"/>
    <n v="31430.67"/>
    <n v="6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104"/>
    <x v="116"/>
    <m/>
    <m/>
    <m/>
    <s v="x"/>
    <m/>
    <n v="918207.45"/>
    <x v="14"/>
    <n v="511531"/>
    <x v="324"/>
    <s v="WVGZZZA13TV080535"/>
    <x v="225"/>
    <x v="2"/>
    <n v="29930.67"/>
    <n v="1500"/>
    <n v="31430.67"/>
    <n v="5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037.93"/>
    <n v="3.3022840429427693E-2"/>
    <x v="1"/>
    <n v="0"/>
  </r>
  <r>
    <x v="6"/>
    <x v="1"/>
    <x v="0"/>
    <x v="50"/>
    <x v="127"/>
    <m/>
    <m/>
    <m/>
    <s v="x"/>
    <m/>
    <n v="1889794.8"/>
    <x v="14"/>
    <n v="511532"/>
    <x v="325"/>
    <s v="WVGZZZA10TV079942"/>
    <x v="221"/>
    <x v="2"/>
    <n v="29930.67"/>
    <n v="1500"/>
    <n v="31430.67"/>
    <n v="50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0"/>
    <x v="127"/>
    <m/>
    <m/>
    <m/>
    <s v="x"/>
    <m/>
    <n v="1889794.8"/>
    <x v="14"/>
    <n v="511533"/>
    <x v="326"/>
    <s v="WVGZZZA10TV080282"/>
    <x v="221"/>
    <x v="2"/>
    <n v="29930.67"/>
    <n v="1500"/>
    <n v="31430.67"/>
    <n v="39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3"/>
    <x v="0"/>
    <x v="0"/>
    <x v="24"/>
    <x v="52"/>
    <m/>
    <m/>
    <m/>
    <m/>
    <m/>
    <n v="0"/>
    <x v="15"/>
    <n v="511533"/>
    <x v="326"/>
    <s v="WVGZZZA26TV018801"/>
    <x v="268"/>
    <x v="2"/>
    <n v="27305.67"/>
    <n v="1141.67"/>
    <n v="28447.339999999997"/>
    <n v="24"/>
    <x v="287"/>
    <n v="95"/>
    <m/>
    <n v="1003.1500000000001"/>
    <n v="3.8602906282274557E-2"/>
    <n v="0"/>
    <n v="-916.67"/>
    <m/>
    <m/>
    <n v="0.1"/>
    <n v="7.0000000000000007E-2"/>
    <n v="100.31500000000001"/>
    <m/>
    <n v="100.31500000000001"/>
    <s v=""/>
    <n v="30"/>
    <n v="50"/>
    <n v="1"/>
    <n v="1"/>
    <m/>
    <m/>
    <n v="1"/>
    <s v="Valauto Maubeuge"/>
    <x v="0"/>
    <m/>
    <x v="9"/>
    <n v="1098.1500000000001"/>
    <n v="3.8602906282274557E-2"/>
    <x v="1"/>
    <n v="180.315"/>
  </r>
  <r>
    <x v="6"/>
    <x v="1"/>
    <x v="0"/>
    <x v="50"/>
    <x v="120"/>
    <m/>
    <m/>
    <m/>
    <s v="x"/>
    <m/>
    <n v="1889794.8"/>
    <x v="14"/>
    <n v="511534"/>
    <x v="327"/>
    <s v="WVGZZZA15TV080472"/>
    <x v="221"/>
    <x v="2"/>
    <n v="29930.67"/>
    <n v="1500"/>
    <n v="31430.67"/>
    <n v="46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3"/>
    <x v="0"/>
    <x v="0"/>
    <x v="87"/>
    <x v="17"/>
    <m/>
    <m/>
    <m/>
    <m/>
    <m/>
    <n v="0"/>
    <x v="17"/>
    <n v="511534"/>
    <x v="327"/>
    <s v="WVGZZZCS5TY018672"/>
    <x v="269"/>
    <x v="1"/>
    <n v="23375.67"/>
    <n v="233.33"/>
    <n v="23609"/>
    <n v="0"/>
    <x v="288"/>
    <n v="0"/>
    <m/>
    <n v="1192.79"/>
    <n v="5.0522682028040153E-2"/>
    <n v="0"/>
    <n v="-2883.34"/>
    <m/>
    <m/>
    <n v="0.1"/>
    <n v="7.0000000000000007E-2"/>
    <n v="119.279"/>
    <m/>
    <n v="119.279"/>
    <s v="VWB"/>
    <n v="30"/>
    <n v="50"/>
    <n v="1"/>
    <n v="1"/>
    <m/>
    <m/>
    <n v="1"/>
    <s v="Valauto Maubeuge"/>
    <x v="0"/>
    <m/>
    <x v="9"/>
    <n v="1192.79"/>
    <n v="5.0522682028040153E-2"/>
    <x v="1"/>
    <n v="199.279"/>
  </r>
  <r>
    <x v="3"/>
    <x v="0"/>
    <x v="0"/>
    <x v="7"/>
    <x v="70"/>
    <m/>
    <m/>
    <m/>
    <m/>
    <m/>
    <n v="0"/>
    <x v="17"/>
    <n v="511535"/>
    <x v="328"/>
    <s v="WVGZZZCT9TW416066"/>
    <x v="270"/>
    <x v="6"/>
    <n v="44946.67"/>
    <n v="2558.35"/>
    <n v="47505.02"/>
    <n v="26"/>
    <x v="289"/>
    <n v="95"/>
    <m/>
    <n v="2169.59"/>
    <n v="4.7670540923885521E-2"/>
    <n v="0"/>
    <n v="-5583.34"/>
    <m/>
    <m/>
    <n v="0.1"/>
    <n v="0.13"/>
    <n v="216.95900000000003"/>
    <m/>
    <n v="216.95900000000003"/>
    <s v="VWB"/>
    <n v="30"/>
    <n v="50"/>
    <n v="1"/>
    <n v="1"/>
    <m/>
    <m/>
    <n v="1"/>
    <s v="Valauto Maubeuge"/>
    <x v="0"/>
    <m/>
    <x v="9"/>
    <n v="2264.59"/>
    <n v="4.7670540923885521E-2"/>
    <x v="1"/>
    <n v="296.95900000000006"/>
  </r>
  <r>
    <x v="6"/>
    <x v="1"/>
    <x v="0"/>
    <x v="103"/>
    <x v="120"/>
    <m/>
    <m/>
    <m/>
    <s v="x"/>
    <m/>
    <n v="1889794.8"/>
    <x v="14"/>
    <n v="511536"/>
    <x v="329"/>
    <s v="WVGZZZA18TV079963"/>
    <x v="221"/>
    <x v="2"/>
    <n v="29930.67"/>
    <n v="1500"/>
    <n v="31430.67"/>
    <n v="3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3"/>
    <x v="0"/>
    <x v="0"/>
    <x v="36"/>
    <x v="28"/>
    <m/>
    <m/>
    <m/>
    <m/>
    <m/>
    <n v="0"/>
    <x v="17"/>
    <n v="511536"/>
    <x v="329"/>
    <s v="WVWZZZAW6TU024658"/>
    <x v="271"/>
    <x v="28"/>
    <n v="22014"/>
    <n v="720.83"/>
    <n v="22734.83"/>
    <n v="11"/>
    <x v="290"/>
    <n v="95"/>
    <m/>
    <n v="781.45"/>
    <n v="3.8550981027788638E-2"/>
    <n v="0"/>
    <n v="-1690.01"/>
    <m/>
    <m/>
    <n v="0.13"/>
    <n v="0.13"/>
    <n v="101.58850000000001"/>
    <m/>
    <n v="101.58850000000001"/>
    <s v="VWB"/>
    <n v="30"/>
    <n v="50"/>
    <n v="1"/>
    <n v="1"/>
    <m/>
    <m/>
    <n v="1"/>
    <s v="Valauto Maubeuge"/>
    <x v="0"/>
    <m/>
    <x v="9"/>
    <n v="876.45"/>
    <n v="3.8550981027788638E-2"/>
    <x v="1"/>
    <n v="181.58850000000001"/>
  </r>
  <r>
    <x v="6"/>
    <x v="1"/>
    <x v="0"/>
    <x v="100"/>
    <x v="0"/>
    <m/>
    <m/>
    <m/>
    <s v="x"/>
    <m/>
    <n v="1889794.8"/>
    <x v="14"/>
    <n v="511537"/>
    <x v="330"/>
    <s v="WVGZZZA18TV080210"/>
    <x v="221"/>
    <x v="2"/>
    <n v="29930.67"/>
    <n v="1500"/>
    <n v="31430.67"/>
    <n v="5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3"/>
    <x v="0"/>
    <x v="0"/>
    <x v="24"/>
    <x v="52"/>
    <m/>
    <m/>
    <m/>
    <m/>
    <m/>
    <n v="0"/>
    <x v="17"/>
    <n v="511537"/>
    <x v="330"/>
    <s v="WVGZZZA25TV018725"/>
    <x v="272"/>
    <x v="2"/>
    <n v="31472.33"/>
    <n v="1566.67"/>
    <n v="33039"/>
    <n v="21"/>
    <x v="291"/>
    <n v="95"/>
    <m/>
    <n v="1520.86"/>
    <n v="4.8907654590029964E-2"/>
    <n v="0"/>
    <n v="-916.67"/>
    <m/>
    <m/>
    <n v="0.1"/>
    <n v="0.13"/>
    <n v="152.08599999999998"/>
    <m/>
    <n v="152.08599999999998"/>
    <s v="VWB"/>
    <n v="30"/>
    <n v="50"/>
    <n v="1"/>
    <n v="1"/>
    <m/>
    <m/>
    <n v="1"/>
    <s v="Valauto Maubeuge"/>
    <x v="0"/>
    <m/>
    <x v="9"/>
    <n v="1615.86"/>
    <n v="4.8907654590029964E-2"/>
    <x v="1"/>
    <n v="232.08599999999998"/>
  </r>
  <r>
    <x v="6"/>
    <x v="1"/>
    <x v="0"/>
    <x v="41"/>
    <x v="108"/>
    <m/>
    <m/>
    <m/>
    <s v="x"/>
    <m/>
    <n v="1889794.8"/>
    <x v="14"/>
    <n v="511538"/>
    <x v="331"/>
    <s v="WVGZZZA13TV081989"/>
    <x v="221"/>
    <x v="2"/>
    <n v="29930.67"/>
    <n v="1500"/>
    <n v="31430.67"/>
    <n v="3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87"/>
    <x v="117"/>
    <m/>
    <m/>
    <m/>
    <s v="x"/>
    <m/>
    <n v="1889794.8"/>
    <x v="14"/>
    <n v="511539"/>
    <x v="332"/>
    <s v="WVGZZZA1XTV082055"/>
    <x v="221"/>
    <x v="2"/>
    <n v="29930.67"/>
    <n v="1500"/>
    <n v="31430.67"/>
    <n v="50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037.93"/>
    <n v="3.3022840429427693E-2"/>
    <x v="1"/>
    <n v="0"/>
  </r>
  <r>
    <x v="6"/>
    <x v="1"/>
    <x v="0"/>
    <x v="26"/>
    <x v="49"/>
    <m/>
    <m/>
    <m/>
    <s v="x"/>
    <m/>
    <n v="918207.45"/>
    <x v="14"/>
    <n v="511540"/>
    <x v="333"/>
    <s v="WVGZZZA17TV081347"/>
    <x v="225"/>
    <x v="2"/>
    <n v="33689"/>
    <n v="1500"/>
    <n v="35189"/>
    <n v="63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150.67"/>
    <n v="3.2699707294893292E-2"/>
    <x v="1"/>
    <n v="0"/>
  </r>
  <r>
    <x v="6"/>
    <x v="1"/>
    <x v="0"/>
    <x v="6"/>
    <x v="57"/>
    <m/>
    <m/>
    <m/>
    <s v="x"/>
    <m/>
    <n v="918207.45"/>
    <x v="14"/>
    <n v="511541"/>
    <x v="334"/>
    <s v="WVGZZZA14TV081600"/>
    <x v="225"/>
    <x v="2"/>
    <n v="33689"/>
    <n v="1500"/>
    <n v="35189"/>
    <n v="68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150.67"/>
    <n v="3.2699707294893292E-2"/>
    <x v="1"/>
    <n v="0"/>
  </r>
  <r>
    <x v="6"/>
    <x v="1"/>
    <x v="0"/>
    <x v="26"/>
    <x v="49"/>
    <m/>
    <m/>
    <m/>
    <s v="x"/>
    <m/>
    <n v="918207.45"/>
    <x v="14"/>
    <n v="511542"/>
    <x v="335"/>
    <s v="WVGZZZA17TV081431"/>
    <x v="225"/>
    <x v="2"/>
    <n v="33689"/>
    <n v="1500"/>
    <n v="35189"/>
    <n v="63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150.67"/>
    <n v="3.2699707294893292E-2"/>
    <x v="1"/>
    <n v="0"/>
  </r>
  <r>
    <x v="6"/>
    <x v="1"/>
    <x v="0"/>
    <x v="50"/>
    <x v="101"/>
    <m/>
    <m/>
    <m/>
    <s v="x"/>
    <m/>
    <n v="1889794.8"/>
    <x v="14"/>
    <n v="511543"/>
    <x v="336"/>
    <s v="WVGZZZA17TV081767"/>
    <x v="221"/>
    <x v="2"/>
    <n v="33689"/>
    <n v="1500"/>
    <n v="35189"/>
    <n v="41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150.67"/>
    <n v="3.2699707294893292E-2"/>
    <x v="1"/>
    <n v="0"/>
  </r>
  <r>
    <x v="6"/>
    <x v="1"/>
    <x v="0"/>
    <x v="8"/>
    <x v="128"/>
    <m/>
    <m/>
    <m/>
    <s v="x"/>
    <m/>
    <n v="918207.45"/>
    <x v="14"/>
    <n v="511544"/>
    <x v="337"/>
    <s v="WVGZZZA13TV082074"/>
    <x v="225"/>
    <x v="2"/>
    <n v="33689"/>
    <n v="1500"/>
    <n v="35189"/>
    <n v="63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150.67"/>
    <n v="3.2699707294893292E-2"/>
    <x v="1"/>
    <n v="0"/>
  </r>
  <r>
    <x v="6"/>
    <x v="1"/>
    <x v="0"/>
    <x v="26"/>
    <x v="49"/>
    <m/>
    <m/>
    <m/>
    <s v="x"/>
    <m/>
    <n v="918207.45"/>
    <x v="14"/>
    <n v="511545"/>
    <x v="338"/>
    <s v="WVGZZZA14TV081502"/>
    <x v="225"/>
    <x v="2"/>
    <n v="33689"/>
    <n v="1500"/>
    <n v="35189"/>
    <n v="64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150.67"/>
    <n v="3.2699707294893292E-2"/>
    <x v="1"/>
    <n v="0"/>
  </r>
  <r>
    <x v="6"/>
    <x v="1"/>
    <x v="0"/>
    <x v="100"/>
    <x v="58"/>
    <m/>
    <m/>
    <m/>
    <s v="x"/>
    <m/>
    <n v="1889794.8"/>
    <x v="14"/>
    <n v="511546"/>
    <x v="339"/>
    <s v="WVGZZZA18TV081888"/>
    <x v="221"/>
    <x v="2"/>
    <n v="33689"/>
    <n v="1500"/>
    <n v="35189"/>
    <n v="49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150.67"/>
    <n v="3.2699707294893292E-2"/>
    <x v="1"/>
    <n v="0"/>
  </r>
  <r>
    <x v="6"/>
    <x v="1"/>
    <x v="0"/>
    <x v="29"/>
    <x v="91"/>
    <m/>
    <m/>
    <m/>
    <s v="x"/>
    <m/>
    <n v="347644.99"/>
    <x v="14"/>
    <n v="511547"/>
    <x v="340"/>
    <s v="WVGZZZA16TV081923"/>
    <x v="225"/>
    <x v="2"/>
    <n v="33689"/>
    <n v="1500"/>
    <n v="35189"/>
    <n v="91"/>
    <x v="293"/>
    <n v="95.01"/>
    <m/>
    <n v="1055.67"/>
    <n v="3.2699991474608545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150.68"/>
    <n v="3.2699991474608545E-2"/>
    <x v="1"/>
    <n v="0"/>
  </r>
  <r>
    <x v="6"/>
    <x v="1"/>
    <x v="0"/>
    <x v="29"/>
    <x v="91"/>
    <m/>
    <m/>
    <m/>
    <s v="x"/>
    <m/>
    <n v="347644.99"/>
    <x v="14"/>
    <n v="511548"/>
    <x v="341"/>
    <s v="WVGZZZA13TV081457"/>
    <x v="225"/>
    <x v="2"/>
    <n v="33689"/>
    <n v="1500"/>
    <n v="35189"/>
    <n v="85"/>
    <x v="293"/>
    <n v="95.01"/>
    <m/>
    <n v="1055.67"/>
    <n v="3.2699991474608545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1150.68"/>
    <n v="3.2699991474608545E-2"/>
    <x v="1"/>
    <n v="0"/>
  </r>
  <r>
    <x v="6"/>
    <x v="1"/>
    <x v="0"/>
    <x v="108"/>
    <x v="63"/>
    <m/>
    <m/>
    <m/>
    <s v="x"/>
    <m/>
    <n v="918207.45"/>
    <x v="14"/>
    <n v="511549"/>
    <x v="342"/>
    <s v="WVGZZZA15TV081315"/>
    <x v="225"/>
    <x v="2"/>
    <n v="33689"/>
    <n v="1500"/>
    <n v="35189"/>
    <n v="64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150.67"/>
    <n v="3.2699707294893292E-2"/>
    <x v="1"/>
    <n v="0"/>
  </r>
  <r>
    <x v="6"/>
    <x v="1"/>
    <x v="0"/>
    <x v="108"/>
    <x v="15"/>
    <m/>
    <m/>
    <m/>
    <s v="x"/>
    <m/>
    <n v="918207.45"/>
    <x v="14"/>
    <n v="511550"/>
    <x v="343"/>
    <s v="WVGZZZA16TV081713"/>
    <x v="225"/>
    <x v="2"/>
    <n v="33689"/>
    <n v="1500"/>
    <n v="35189"/>
    <n v="57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1150.67"/>
    <n v="3.2699707294893292E-2"/>
    <x v="1"/>
    <n v="0"/>
  </r>
  <r>
    <x v="6"/>
    <x v="0"/>
    <x v="0"/>
    <x v="109"/>
    <x v="9"/>
    <m/>
    <m/>
    <m/>
    <m/>
    <m/>
    <n v="0"/>
    <x v="28"/>
    <n v="511551"/>
    <x v="344"/>
    <s v="WVGZZZE20TE023017"/>
    <x v="273"/>
    <x v="3"/>
    <n v="37605"/>
    <n v="3137.5"/>
    <n v="40742.5"/>
    <n v="105"/>
    <x v="294"/>
    <n v="95"/>
    <m/>
    <n v="1749.65"/>
    <n v="4.5275817635147576E-2"/>
    <n v="0"/>
    <n v="-5860"/>
    <m/>
    <m/>
    <n v="0.13"/>
    <n v="0.13"/>
    <n v="227.45450000000002"/>
    <m/>
    <n v="227.45450000000002"/>
    <s v="VWB"/>
    <n v="30"/>
    <m/>
    <n v="0"/>
    <n v="1"/>
    <m/>
    <m/>
    <n v="0"/>
    <s v="Valauto Hainaut"/>
    <x v="0"/>
    <m/>
    <x v="13"/>
    <n v="1844.65"/>
    <n v="4.5275817635147576E-2"/>
    <x v="1"/>
    <n v="257.45450000000005"/>
  </r>
  <r>
    <x v="6"/>
    <x v="0"/>
    <x v="0"/>
    <x v="19"/>
    <x v="43"/>
    <m/>
    <m/>
    <m/>
    <m/>
    <m/>
    <n v="0"/>
    <x v="28"/>
    <n v="511553"/>
    <x v="345"/>
    <s v="WVGZZZA24TV015928"/>
    <x v="274"/>
    <x v="2"/>
    <n v="27305.67"/>
    <n v="1475"/>
    <n v="28780.67"/>
    <n v="22"/>
    <x v="295"/>
    <n v="95"/>
    <m/>
    <n v="1627.81"/>
    <n v="5.9859968513589157E-2"/>
    <n v="-500"/>
    <n v="0"/>
    <m/>
    <m/>
    <n v="7.0000000000000007E-2"/>
    <n v="7.0000000000000007E-2"/>
    <n v="113.94670000000001"/>
    <m/>
    <n v="113.94670000000001"/>
    <s v=""/>
    <n v="30"/>
    <n v="50"/>
    <n v="1"/>
    <n v="1"/>
    <m/>
    <m/>
    <n v="1"/>
    <s v="Valauto Hainaut"/>
    <x v="0"/>
    <m/>
    <x v="13"/>
    <n v="1722.81"/>
    <n v="5.9859968513589157E-2"/>
    <x v="1"/>
    <n v="193.94670000000002"/>
  </r>
  <r>
    <x v="1"/>
    <x v="0"/>
    <x v="2"/>
    <x v="94"/>
    <x v="20"/>
    <m/>
    <m/>
    <m/>
    <m/>
    <m/>
    <n v="0"/>
    <x v="6"/>
    <n v="511645"/>
    <x v="346"/>
    <s v="TMBGR6NW6T3031325"/>
    <x v="275"/>
    <x v="22"/>
    <n v="29675"/>
    <n v="833.33"/>
    <n v="30508.33"/>
    <n v="129"/>
    <x v="296"/>
    <n v="35"/>
    <m/>
    <n v="1242.1199999999999"/>
    <n v="4.1861353931860572E-2"/>
    <n v="0"/>
    <n v="-3719.53"/>
    <m/>
    <m/>
    <n v="0.13"/>
    <n v="0.13"/>
    <n v="161.47559999999999"/>
    <m/>
    <n v="161.47559999999999"/>
    <s v="VWB"/>
    <m/>
    <m/>
    <n v="0"/>
    <n v="1"/>
    <m/>
    <m/>
    <n v="0"/>
    <s v="Valauto Roncq"/>
    <x v="2"/>
    <m/>
    <x v="3"/>
    <n v="1277.1199999999999"/>
    <n v="4.1861353931860572E-2"/>
    <x v="1"/>
    <n v="161.47559999999999"/>
  </r>
  <r>
    <x v="6"/>
    <x v="0"/>
    <x v="0"/>
    <x v="54"/>
    <x v="7"/>
    <m/>
    <m/>
    <m/>
    <m/>
    <m/>
    <n v="0"/>
    <x v="49"/>
    <n v="511686"/>
    <x v="347"/>
    <s v="WVGZZZA13TV069115"/>
    <x v="276"/>
    <x v="2"/>
    <n v="26247.33"/>
    <n v="1070.8399999999999"/>
    <n v="27318.170000000002"/>
    <n v="101"/>
    <x v="297"/>
    <n v="95"/>
    <m/>
    <n v="1338.66"/>
    <n v="5.2480089259273222E-2"/>
    <n v="-3966.67"/>
    <n v="0"/>
    <m/>
    <m/>
    <n v="0.13"/>
    <n v="0.13"/>
    <n v="174.0258"/>
    <m/>
    <n v="174.0258"/>
    <s v="VWB"/>
    <n v="30"/>
    <m/>
    <n v="0"/>
    <n v="1"/>
    <m/>
    <m/>
    <n v="0"/>
    <s v="Valauto Hainaut"/>
    <x v="0"/>
    <m/>
    <x v="13"/>
    <n v="1433.66"/>
    <n v="5.2480089259273222E-2"/>
    <x v="1"/>
    <n v="204.0258"/>
  </r>
  <r>
    <x v="6"/>
    <x v="0"/>
    <x v="0"/>
    <x v="103"/>
    <x v="120"/>
    <m/>
    <m/>
    <m/>
    <m/>
    <m/>
    <n v="0"/>
    <x v="28"/>
    <n v="511689"/>
    <x v="348"/>
    <s v="WVGZZZA11TV073535"/>
    <x v="277"/>
    <x v="2"/>
    <n v="26247.33"/>
    <n v="404.17"/>
    <n v="26651.5"/>
    <n v="57"/>
    <x v="298"/>
    <n v="95"/>
    <m/>
    <n v="671.99"/>
    <n v="2.8778492767761666E-2"/>
    <n v="-3966.67"/>
    <n v="0"/>
    <m/>
    <m/>
    <n v="0.13"/>
    <n v="0.13"/>
    <n v="87.358699999999999"/>
    <m/>
    <n v="87.358699999999999"/>
    <s v="VWB"/>
    <n v="30"/>
    <n v="100"/>
    <n v="1"/>
    <n v="1"/>
    <m/>
    <m/>
    <n v="1"/>
    <s v="Valauto Hainaut"/>
    <x v="0"/>
    <m/>
    <x v="13"/>
    <n v="766.99"/>
    <n v="2.8778492767761666E-2"/>
    <x v="1"/>
    <n v="217.3587"/>
  </r>
  <r>
    <x v="6"/>
    <x v="0"/>
    <x v="0"/>
    <x v="76"/>
    <x v="131"/>
    <m/>
    <m/>
    <m/>
    <m/>
    <m/>
    <n v="0"/>
    <x v="34"/>
    <n v="511692"/>
    <x v="349"/>
    <s v="WVGZZZE22TE018854"/>
    <x v="278"/>
    <x v="3"/>
    <n v="33863.33"/>
    <n v="1500"/>
    <n v="35363.33"/>
    <n v="29"/>
    <x v="299"/>
    <n v="95"/>
    <m/>
    <n v="2042.1"/>
    <n v="6.0432657218649932E-2"/>
    <n v="-5566.67"/>
    <n v="0"/>
    <m/>
    <m/>
    <n v="7.0000000000000007E-2"/>
    <n v="7.0000000000000007E-2"/>
    <n v="142.947"/>
    <m/>
    <n v="142.947"/>
    <s v="VWB"/>
    <n v="0"/>
    <n v="50"/>
    <n v="1"/>
    <n v="1"/>
    <m/>
    <m/>
    <n v="1"/>
    <s v="Valauto Hainaut"/>
    <x v="0"/>
    <m/>
    <x v="13"/>
    <n v="2137.1"/>
    <n v="6.0432657218649932E-2"/>
    <x v="1"/>
    <n v="192.947"/>
  </r>
  <r>
    <x v="1"/>
    <x v="0"/>
    <x v="2"/>
    <x v="46"/>
    <x v="10"/>
    <m/>
    <m/>
    <m/>
    <m/>
    <m/>
    <n v="0"/>
    <x v="6"/>
    <n v="511693"/>
    <x v="350"/>
    <s v="TMBJB7PS1TT100383"/>
    <x v="279"/>
    <x v="5"/>
    <n v="38500"/>
    <n v="3616.66"/>
    <n v="42116.66"/>
    <n v="17"/>
    <x v="300"/>
    <n v="35"/>
    <m/>
    <n v="2478.2800000000002"/>
    <n v="5.9674247673011105E-2"/>
    <n v="-833"/>
    <n v="0"/>
    <m/>
    <m/>
    <n v="0.1"/>
    <n v="0.1"/>
    <n v="247.82800000000003"/>
    <m/>
    <n v="247.82800000000003"/>
    <s v=""/>
    <m/>
    <m/>
    <n v="0"/>
    <n v="1"/>
    <m/>
    <m/>
    <n v="0"/>
    <s v="Valauto Roncq"/>
    <x v="2"/>
    <m/>
    <x v="3"/>
    <n v="2513.2800000000002"/>
    <n v="5.9674247673011105E-2"/>
    <x v="1"/>
    <n v="247.82800000000003"/>
  </r>
  <r>
    <x v="1"/>
    <x v="0"/>
    <x v="2"/>
    <x v="33"/>
    <x v="34"/>
    <m/>
    <m/>
    <m/>
    <m/>
    <m/>
    <m/>
    <x v="50"/>
    <n v="511705"/>
    <x v="351"/>
    <s v="TMBEP6PJ5T4042082"/>
    <x v="280"/>
    <x v="33"/>
    <n v="19775"/>
    <n v="808.33"/>
    <n v="20583.330000000002"/>
    <n v="144"/>
    <x v="301"/>
    <n v="35.01"/>
    <m/>
    <n v="865.84"/>
    <n v="4.3765998990445178E-2"/>
    <n v="0"/>
    <n v="-3210"/>
    <m/>
    <m/>
    <n v="0.13"/>
    <n v="0.13"/>
    <n v="112.5592"/>
    <m/>
    <n v="112.5592"/>
    <s v="VWB"/>
    <m/>
    <m/>
    <n v="0"/>
    <n v="1"/>
    <m/>
    <m/>
    <n v="0"/>
    <s v="Valauto Roncq"/>
    <x v="2"/>
    <m/>
    <x v="15"/>
    <n v="900.85"/>
    <n v="4.3765998990445178E-2"/>
    <x v="1"/>
    <n v="112.5592"/>
  </r>
  <r>
    <x v="6"/>
    <x v="0"/>
    <x v="0"/>
    <x v="87"/>
    <x v="117"/>
    <m/>
    <m/>
    <m/>
    <m/>
    <m/>
    <m/>
    <x v="29"/>
    <n v="511705"/>
    <x v="351"/>
    <s v="WVGZZZC13TY040967"/>
    <x v="281"/>
    <x v="7"/>
    <n v="22622.33"/>
    <n v="941.67"/>
    <n v="23564"/>
    <n v="62"/>
    <x v="302"/>
    <n v="95"/>
    <m/>
    <n v="749.48"/>
    <n v="3.5837718553726021E-2"/>
    <n v="0"/>
    <n v="-2683.33"/>
    <m/>
    <m/>
    <n v="0.13"/>
    <n v="0.13"/>
    <n v="97.432400000000001"/>
    <m/>
    <n v="97.432400000000001"/>
    <s v="VWB"/>
    <n v="30"/>
    <n v="50"/>
    <n v="1"/>
    <n v="1"/>
    <m/>
    <m/>
    <n v="1"/>
    <s v="Valauto Hainaut"/>
    <x v="0"/>
    <m/>
    <x v="13"/>
    <n v="844.48"/>
    <n v="3.5837718553726021E-2"/>
    <x v="1"/>
    <n v="177.4324"/>
  </r>
  <r>
    <x v="6"/>
    <x v="0"/>
    <x v="0"/>
    <x v="99"/>
    <x v="22"/>
    <m/>
    <m/>
    <m/>
    <s v="x"/>
    <s v="X"/>
    <n v="-397.9"/>
    <x v="28"/>
    <n v="511711"/>
    <x v="352"/>
    <s v="WVGZZZCS7TY026353"/>
    <x v="282"/>
    <x v="1"/>
    <n v="25797.33"/>
    <n v="-200"/>
    <n v="25597.33"/>
    <n v="113"/>
    <x v="303"/>
    <n v="95"/>
    <m/>
    <n v="827.85"/>
    <n v="3.6052588297295067E-2"/>
    <n v="-2773.34"/>
    <n v="0"/>
    <m/>
    <s v="solde client demande rbt sur Exabq"/>
    <n v="0.12"/>
    <n v="0.12"/>
    <n v="99.341999999999999"/>
    <m/>
    <n v="99.341999999999999"/>
    <s v="VWB"/>
    <n v="30"/>
    <m/>
    <n v="0"/>
    <n v="1"/>
    <m/>
    <m/>
    <n v="0"/>
    <s v="Valauto Hainaut"/>
    <x v="0"/>
    <m/>
    <x v="13"/>
    <n v="922.85"/>
    <n v="3.6052588297295067E-2"/>
    <x v="1"/>
    <n v="129.34199999999998"/>
  </r>
  <r>
    <x v="6"/>
    <x v="0"/>
    <x v="0"/>
    <x v="34"/>
    <x v="72"/>
    <m/>
    <m/>
    <m/>
    <m/>
    <m/>
    <n v="0"/>
    <x v="51"/>
    <n v="511714"/>
    <x v="353"/>
    <s v="WVGZZZA26TV018359"/>
    <x v="283"/>
    <x v="2"/>
    <n v="27305.67"/>
    <n v="1141.67"/>
    <n v="28447.339999999997"/>
    <n v="93"/>
    <x v="304"/>
    <n v="95"/>
    <m/>
    <n v="994.25"/>
    <n v="3.8290047505320363E-2"/>
    <n v="-1991.31"/>
    <n v="0"/>
    <m/>
    <m/>
    <n v="0.13"/>
    <n v="0.13"/>
    <n v="129.2525"/>
    <m/>
    <n v="129.2525"/>
    <s v=""/>
    <n v="30"/>
    <m/>
    <n v="0"/>
    <n v="1"/>
    <m/>
    <m/>
    <n v="0"/>
    <s v="Valauto Hainaut"/>
    <x v="0"/>
    <m/>
    <x v="16"/>
    <n v="1089.25"/>
    <n v="3.8290047505320363E-2"/>
    <x v="1"/>
    <n v="159.2525"/>
  </r>
  <r>
    <x v="6"/>
    <x v="0"/>
    <x v="0"/>
    <x v="59"/>
    <x v="64"/>
    <m/>
    <m/>
    <m/>
    <m/>
    <m/>
    <n v="0"/>
    <x v="28"/>
    <n v="511720"/>
    <x v="354"/>
    <s v="WVGZZZA25TV019096"/>
    <x v="284"/>
    <x v="2"/>
    <n v="24380.67"/>
    <n v="975"/>
    <n v="25355.67"/>
    <n v="52"/>
    <x v="305"/>
    <n v="95"/>
    <m/>
    <n v="760.2"/>
    <n v="3.3728156266428777E-2"/>
    <n v="0"/>
    <n v="-916.67"/>
    <m/>
    <m/>
    <n v="0.13"/>
    <n v="0.13"/>
    <n v="98.826000000000008"/>
    <m/>
    <n v="98.826000000000008"/>
    <s v="VWB"/>
    <n v="30"/>
    <n v="50"/>
    <n v="1"/>
    <n v="1"/>
    <m/>
    <m/>
    <n v="1"/>
    <s v="Valauto Hainaut"/>
    <x v="0"/>
    <m/>
    <x v="13"/>
    <n v="855.2"/>
    <n v="3.3728156266428777E-2"/>
    <x v="1"/>
    <n v="178.82600000000002"/>
  </r>
  <r>
    <x v="6"/>
    <x v="0"/>
    <x v="0"/>
    <x v="16"/>
    <x v="132"/>
    <m/>
    <m/>
    <m/>
    <m/>
    <m/>
    <n v="0"/>
    <x v="28"/>
    <n v="511726"/>
    <x v="355"/>
    <s v="WVWZZZCD8TW410837"/>
    <x v="285"/>
    <x v="32"/>
    <n v="36791.67"/>
    <n v="608.34"/>
    <n v="37400.009999999995"/>
    <n v="11"/>
    <x v="306"/>
    <n v="95"/>
    <m/>
    <n v="1184.8800000000001"/>
    <n v="3.422138122422963E-2"/>
    <n v="0"/>
    <n v="-2800"/>
    <m/>
    <m/>
    <n v="0.1"/>
    <n v="0.1"/>
    <n v="118.48800000000001"/>
    <m/>
    <n v="118.48800000000001"/>
    <s v="VWB"/>
    <n v="30"/>
    <n v="50"/>
    <n v="1"/>
    <n v="1"/>
    <m/>
    <m/>
    <n v="1"/>
    <s v="Valauto Hainaut"/>
    <x v="0"/>
    <m/>
    <x v="13"/>
    <n v="1279.8800000000001"/>
    <n v="3.422138122422963E-2"/>
    <x v="1"/>
    <n v="198.488"/>
  </r>
  <r>
    <x v="6"/>
    <x v="0"/>
    <x v="0"/>
    <x v="39"/>
    <x v="101"/>
    <m/>
    <m/>
    <m/>
    <m/>
    <m/>
    <n v="0"/>
    <x v="34"/>
    <n v="511730"/>
    <x v="356"/>
    <s v="WVWZZZE1XTP034476"/>
    <x v="286"/>
    <x v="29"/>
    <n v="28533.33"/>
    <n v="1250"/>
    <n v="29783.33"/>
    <n v="22"/>
    <x v="307"/>
    <n v="95"/>
    <m/>
    <n v="423.58000000000004"/>
    <n v="1.7411753487605316E-2"/>
    <n v="0"/>
    <n v="-3333.33"/>
    <m/>
    <m/>
    <n v="7.0000000000000007E-2"/>
    <n v="7.0000000000000007E-2"/>
    <n v="29.650600000000004"/>
    <m/>
    <n v="29.650600000000004"/>
    <s v="VWB"/>
    <n v="0"/>
    <m/>
    <n v="0"/>
    <n v="1"/>
    <n v="916.67"/>
    <d v="2026-03-09T00:00:00"/>
    <n v="0"/>
    <s v="Valauto Hainaut"/>
    <x v="0"/>
    <m/>
    <x v="13"/>
    <n v="1435.25"/>
    <n v="4.8189708806906408E-2"/>
    <x v="1"/>
    <n v="29.650600000000004"/>
  </r>
  <r>
    <x v="6"/>
    <x v="0"/>
    <x v="0"/>
    <x v="103"/>
    <x v="121"/>
    <m/>
    <m/>
    <m/>
    <m/>
    <m/>
    <n v="0"/>
    <x v="34"/>
    <n v="511731"/>
    <x v="357"/>
    <s v="WVGZZZE21TE017288"/>
    <x v="287"/>
    <x v="3"/>
    <n v="33863.33"/>
    <n v="833.33"/>
    <n v="34696.660000000003"/>
    <n v="49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x v="0"/>
    <m/>
    <x v="13"/>
    <n v="1590.43"/>
    <n v="4.5838129664353855E-2"/>
    <x v="1"/>
    <n v="104.68010000000001"/>
  </r>
  <r>
    <x v="6"/>
    <x v="0"/>
    <x v="0"/>
    <x v="41"/>
    <x v="108"/>
    <m/>
    <m/>
    <m/>
    <m/>
    <m/>
    <n v="0"/>
    <x v="34"/>
    <n v="511732"/>
    <x v="358"/>
    <s v="WVGZZZE29TE017586"/>
    <x v="288"/>
    <x v="3"/>
    <n v="33863.33"/>
    <n v="833.33"/>
    <n v="34696.660000000003"/>
    <n v="47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x v="0"/>
    <m/>
    <x v="13"/>
    <n v="1590.43"/>
    <n v="4.5838129664353855E-2"/>
    <x v="1"/>
    <n v="104.68010000000001"/>
  </r>
  <r>
    <x v="6"/>
    <x v="0"/>
    <x v="0"/>
    <x v="39"/>
    <x v="101"/>
    <m/>
    <m/>
    <m/>
    <m/>
    <m/>
    <n v="0"/>
    <x v="34"/>
    <n v="511733"/>
    <x v="359"/>
    <s v="WVGZZZE26TE017867"/>
    <x v="289"/>
    <x v="3"/>
    <n v="33863.33"/>
    <n v="833.33"/>
    <n v="34696.660000000003"/>
    <n v="43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x v="0"/>
    <m/>
    <x v="13"/>
    <n v="1590.43"/>
    <n v="4.5838129664353855E-2"/>
    <x v="1"/>
    <n v="104.68010000000001"/>
  </r>
  <r>
    <x v="6"/>
    <x v="0"/>
    <x v="0"/>
    <x v="20"/>
    <x v="42"/>
    <m/>
    <m/>
    <m/>
    <m/>
    <s v="X"/>
    <m/>
    <x v="28"/>
    <n v="511736"/>
    <x v="360"/>
    <s v="WVGZZZA26TV021861"/>
    <x v="290"/>
    <x v="2"/>
    <n v="34805.67"/>
    <n v="4433.3500000000004"/>
    <n v="39239.019999999997"/>
    <n v="28"/>
    <x v="309"/>
    <n v="95"/>
    <m/>
    <n v="1468.01"/>
    <n v="3.9833053934578387E-2"/>
    <n v="0"/>
    <n v="-500"/>
    <m/>
    <m/>
    <n v="7.0000000000000007E-2"/>
    <n v="7.0000000000000007E-2"/>
    <n v="102.76070000000001"/>
    <m/>
    <n v="102.76070000000001"/>
    <s v="Banque"/>
    <n v="30"/>
    <n v="20"/>
    <n v="1"/>
    <n v="1"/>
    <n v="-450"/>
    <d v="2026-02-03T00:00:00"/>
    <n v="1"/>
    <s v="Valauto Hainaut"/>
    <x v="0"/>
    <m/>
    <x v="13"/>
    <n v="1113.01"/>
    <n v="2.8364877614170794E-2"/>
    <x v="1"/>
    <n v="152.76070000000001"/>
  </r>
  <r>
    <x v="6"/>
    <x v="0"/>
    <x v="0"/>
    <x v="80"/>
    <x v="114"/>
    <m/>
    <m/>
    <m/>
    <m/>
    <m/>
    <n v="0"/>
    <x v="34"/>
    <n v="511737"/>
    <x v="361"/>
    <s v="WVGZZZE2XTE017368"/>
    <x v="291"/>
    <x v="3"/>
    <n v="33863.33"/>
    <n v="833.33"/>
    <n v="34696.660000000003"/>
    <n v="42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x v="0"/>
    <m/>
    <x v="13"/>
    <n v="1590.43"/>
    <n v="4.5838129664353855E-2"/>
    <x v="1"/>
    <n v="104.68010000000001"/>
  </r>
  <r>
    <x v="6"/>
    <x v="0"/>
    <x v="0"/>
    <x v="16"/>
    <x v="132"/>
    <m/>
    <m/>
    <m/>
    <m/>
    <m/>
    <n v="0"/>
    <x v="29"/>
    <n v="511740"/>
    <x v="362"/>
    <s v="WVGZZZA23TV019355"/>
    <x v="292"/>
    <x v="2"/>
    <n v="27305.67"/>
    <n v="2033.34"/>
    <n v="29339.01"/>
    <n v="50"/>
    <x v="310"/>
    <n v="95"/>
    <m/>
    <n v="880.17"/>
    <n v="3.3237999509867583E-2"/>
    <n v="0"/>
    <n v="0"/>
    <m/>
    <m/>
    <n v="7.0000000000000007E-2"/>
    <n v="7.0000000000000007E-2"/>
    <n v="61.611900000000006"/>
    <m/>
    <n v="61.611900000000006"/>
    <s v="VWB"/>
    <n v="30"/>
    <m/>
    <n v="0"/>
    <n v="1"/>
    <m/>
    <m/>
    <n v="0"/>
    <s v="Valauto Hainaut"/>
    <x v="0"/>
    <m/>
    <x v="13"/>
    <n v="975.17"/>
    <n v="3.3237999509867583E-2"/>
    <x v="1"/>
    <n v="91.611900000000006"/>
  </r>
  <r>
    <x v="6"/>
    <x v="0"/>
    <x v="0"/>
    <x v="110"/>
    <x v="66"/>
    <m/>
    <m/>
    <m/>
    <m/>
    <m/>
    <n v="0"/>
    <x v="28"/>
    <n v="511741"/>
    <x v="363"/>
    <s v="WVGZZZE29TE016700"/>
    <x v="293"/>
    <x v="3"/>
    <n v="33863.33"/>
    <n v="833.33"/>
    <n v="34696.660000000003"/>
    <n v="83"/>
    <x v="308"/>
    <n v="95"/>
    <m/>
    <n v="1495.43"/>
    <n v="4.5838129664353855E-2"/>
    <n v="-5566.67"/>
    <n v="0"/>
    <m/>
    <m/>
    <n v="7.0000000000000007E-2"/>
    <n v="7.0000000000000007E-2"/>
    <n v="104.68010000000001"/>
    <m/>
    <n v="104.68010000000001"/>
    <s v="VWB"/>
    <n v="0"/>
    <s v="0"/>
    <n v="1"/>
    <n v="1"/>
    <m/>
    <m/>
    <n v="1"/>
    <s v="Valauto Hainaut"/>
    <x v="0"/>
    <m/>
    <x v="13"/>
    <n v="1590.43"/>
    <n v="4.5838129664353855E-2"/>
    <x v="1"/>
    <n v="104.68010000000001"/>
  </r>
  <r>
    <x v="6"/>
    <x v="0"/>
    <x v="0"/>
    <x v="1"/>
    <x v="17"/>
    <m/>
    <m/>
    <m/>
    <m/>
    <m/>
    <n v="0"/>
    <x v="14"/>
    <n v="511745"/>
    <x v="364"/>
    <s v="WVWZZZCD9TW409437"/>
    <x v="294"/>
    <x v="32"/>
    <n v="36791.67"/>
    <n v="812.5"/>
    <n v="37604.17"/>
    <n v="84"/>
    <x v="311"/>
    <n v="95"/>
    <m/>
    <n v="527.71"/>
    <n v="1.6559599640146295E-2"/>
    <n v="-8354.16"/>
    <n v="0"/>
    <m/>
    <m/>
    <m/>
    <n v="0"/>
    <n v="0"/>
    <m/>
    <n v="0"/>
    <s v="VWB"/>
    <m/>
    <m/>
    <n v="0"/>
    <n v="1"/>
    <m/>
    <m/>
    <n v="0"/>
    <s v="Valauto Hainaut"/>
    <x v="0"/>
    <m/>
    <x v="8"/>
    <n v="622.71"/>
    <n v="1.6559599640146295E-2"/>
    <x v="1"/>
    <n v="0"/>
  </r>
  <r>
    <x v="5"/>
    <x v="0"/>
    <x v="0"/>
    <x v="39"/>
    <x v="114"/>
    <m/>
    <m/>
    <m/>
    <m/>
    <m/>
    <m/>
    <x v="26"/>
    <n v="511775"/>
    <x v="365"/>
    <s v="WVGZZZE26TE018906"/>
    <x v="295"/>
    <x v="3"/>
    <n v="34696.660000000003"/>
    <n v="666.67"/>
    <n v="35363.33"/>
    <n v="15"/>
    <x v="312"/>
    <n v="95"/>
    <m/>
    <n v="1792.1"/>
    <n v="5.3363187233781431E-2"/>
    <n v="0"/>
    <n v="-5566.67"/>
    <m/>
    <m/>
    <n v="7.0000000000000007E-2"/>
    <n v="7.0000000000000007E-2"/>
    <n v="125.447"/>
    <m/>
    <n v="125.447"/>
    <s v="VWB"/>
    <n v="0"/>
    <n v="50"/>
    <n v="1"/>
    <n v="1"/>
    <m/>
    <m/>
    <n v="1"/>
    <s v="Valauto Cambrai"/>
    <x v="0"/>
    <m/>
    <x v="11"/>
    <n v="1887.1"/>
    <n v="5.3363187233781431E-2"/>
    <x v="1"/>
    <n v="175.447"/>
  </r>
  <r>
    <x v="6"/>
    <x v="0"/>
    <x v="0"/>
    <x v="80"/>
    <x v="114"/>
    <m/>
    <m/>
    <m/>
    <m/>
    <m/>
    <n v="0"/>
    <x v="28"/>
    <n v="511778"/>
    <x v="366"/>
    <s v="WVGZZZA27TV013333"/>
    <x v="296"/>
    <x v="2"/>
    <n v="24380.67"/>
    <n v="475"/>
    <n v="24855.67"/>
    <n v="39"/>
    <x v="313"/>
    <n v="95"/>
    <m/>
    <n v="1294.04"/>
    <n v="5.5884230841494117E-2"/>
    <n v="0"/>
    <n v="-500"/>
    <m/>
    <m/>
    <n v="7.0000000000000007E-2"/>
    <n v="7.0000000000000007E-2"/>
    <n v="90.582800000000006"/>
    <m/>
    <n v="90.582800000000006"/>
    <s v="VWB"/>
    <n v="30"/>
    <n v="50"/>
    <n v="1"/>
    <n v="1"/>
    <m/>
    <m/>
    <n v="1"/>
    <s v="Valauto Hainaut"/>
    <x v="0"/>
    <m/>
    <x v="13"/>
    <n v="1389.04"/>
    <n v="5.5884230841494117E-2"/>
    <x v="1"/>
    <n v="170.58280000000002"/>
  </r>
  <r>
    <x v="5"/>
    <x v="0"/>
    <x v="0"/>
    <x v="111"/>
    <x v="39"/>
    <m/>
    <m/>
    <m/>
    <m/>
    <m/>
    <n v="0"/>
    <x v="26"/>
    <n v="511778"/>
    <x v="366"/>
    <s v="WVGZZZC16TY058850"/>
    <x v="297"/>
    <x v="7"/>
    <n v="22622.33"/>
    <n v="1154.17"/>
    <n v="23776.5"/>
    <n v="17"/>
    <x v="314"/>
    <n v="95"/>
    <m/>
    <n v="681.01"/>
    <n v="3.2637688473913316E-2"/>
    <n v="0"/>
    <n v="-3349.99"/>
    <m/>
    <m/>
    <n v="0.13"/>
    <n v="0.13"/>
    <n v="88.531300000000002"/>
    <m/>
    <n v="88.531300000000002"/>
    <s v="VWB"/>
    <n v="30"/>
    <n v="50"/>
    <n v="1"/>
    <n v="1"/>
    <m/>
    <m/>
    <n v="1"/>
    <s v="Valauto Cambrai"/>
    <x v="0"/>
    <m/>
    <x v="11"/>
    <n v="776.01"/>
    <n v="3.2637688473913316E-2"/>
    <x v="1"/>
    <n v="168.53129999999999"/>
  </r>
  <r>
    <x v="5"/>
    <x v="1"/>
    <x v="0"/>
    <x v="106"/>
    <x v="73"/>
    <m/>
    <m/>
    <m/>
    <s v="x"/>
    <m/>
    <n v="23226.46"/>
    <x v="24"/>
    <n v="511780"/>
    <x v="367"/>
    <s v="WVGZZZCS9TY019260"/>
    <x v="298"/>
    <x v="1"/>
    <n v="24205.67"/>
    <n v="1650"/>
    <n v="25855.67"/>
    <n v="154"/>
    <x v="315"/>
    <n v="95"/>
    <m/>
    <n v="1346.03"/>
    <n v="5.5733616649655572E-2"/>
    <n v="-667"/>
    <n v="-2585.5700000000002"/>
    <m/>
    <s v="solde client mq financement self payment demandé ksiop"/>
    <n v="0.13"/>
    <n v="0.13"/>
    <n v="174.98390000000001"/>
    <m/>
    <n v="174.98390000000001"/>
    <s v="VWB"/>
    <n v="30"/>
    <m/>
    <n v="0"/>
    <n v="1"/>
    <m/>
    <m/>
    <n v="0"/>
    <s v="Valauto Cambrai"/>
    <x v="0"/>
    <m/>
    <x v="11"/>
    <n v="1441.03"/>
    <n v="5.5733616649655572E-2"/>
    <x v="1"/>
    <n v="204.98390000000001"/>
  </r>
  <r>
    <x v="6"/>
    <x v="0"/>
    <x v="0"/>
    <x v="8"/>
    <x v="49"/>
    <m/>
    <m/>
    <m/>
    <m/>
    <m/>
    <n v="0"/>
    <x v="29"/>
    <n v="511782"/>
    <x v="368"/>
    <s v="WVGZZZE2XTE025339"/>
    <x v="299"/>
    <x v="3"/>
    <n v="37605"/>
    <n v="2583.34"/>
    <n v="40188.339999999997"/>
    <n v="13"/>
    <x v="316"/>
    <m/>
    <m/>
    <n v="1724.86"/>
    <n v="4.2919413939466022E-2"/>
    <n v="-5566.67"/>
    <n v="0"/>
    <m/>
    <m/>
    <n v="7.0000000000000007E-2"/>
    <n v="7.0000000000000007E-2"/>
    <n v="120.7402"/>
    <m/>
    <n v="120.7402"/>
    <s v=""/>
    <n v="30"/>
    <m/>
    <n v="0"/>
    <n v="1"/>
    <m/>
    <m/>
    <n v="0"/>
    <s v="Valauto Hainaut"/>
    <x v="0"/>
    <m/>
    <x v="13"/>
    <n v="1724.86"/>
    <n v="4.2919413939466022E-2"/>
    <x v="1"/>
    <n v="150.74020000000002"/>
  </r>
  <r>
    <x v="1"/>
    <x v="0"/>
    <x v="1"/>
    <x v="112"/>
    <x v="22"/>
    <m/>
    <m/>
    <m/>
    <m/>
    <m/>
    <n v="0"/>
    <x v="6"/>
    <n v="511783"/>
    <x v="369"/>
    <s v="VSSZZZKP6T1025879"/>
    <x v="300"/>
    <x v="8"/>
    <n v="45704.33"/>
    <n v="1004.17"/>
    <n v="46708.5"/>
    <n v="50"/>
    <x v="317"/>
    <n v="22"/>
    <m/>
    <n v="2312.52"/>
    <n v="4.9980624511598529E-2"/>
    <n v="0"/>
    <n v="-5975"/>
    <m/>
    <m/>
    <n v="0.1"/>
    <n v="0.1"/>
    <n v="231.25200000000001"/>
    <m/>
    <n v="231.25200000000001"/>
    <s v="VWB"/>
    <n v="1"/>
    <s v="0"/>
    <n v="1"/>
    <n v="1"/>
    <m/>
    <m/>
    <n v="1"/>
    <s v="Valauto Roncq"/>
    <x v="1"/>
    <m/>
    <x v="3"/>
    <n v="2334.52"/>
    <n v="4.9980624511598529E-2"/>
    <x v="1"/>
    <n v="232.25200000000001"/>
  </r>
  <r>
    <x v="1"/>
    <x v="0"/>
    <x v="1"/>
    <x v="80"/>
    <x v="101"/>
    <m/>
    <m/>
    <m/>
    <m/>
    <m/>
    <n v="0"/>
    <x v="9"/>
    <n v="511785"/>
    <x v="370"/>
    <s v="VSSZZZKR8SA004015"/>
    <x v="301"/>
    <x v="35"/>
    <n v="38154.33"/>
    <n v="1548.34"/>
    <n v="39702.67"/>
    <n v="90"/>
    <x v="318"/>
    <n v="22"/>
    <m/>
    <n v="1100.55"/>
    <n v="2.8273917094240764E-2"/>
    <n v="0"/>
    <n v="-4352.82"/>
    <m/>
    <m/>
    <n v="0.13"/>
    <n v="0.13"/>
    <n v="143.07149999999999"/>
    <m/>
    <n v="143.07149999999999"/>
    <s v="VWB"/>
    <m/>
    <n v="20"/>
    <n v="1"/>
    <n v="1"/>
    <m/>
    <m/>
    <n v="1"/>
    <s v="Valauto Roncq"/>
    <x v="1"/>
    <m/>
    <x v="6"/>
    <n v="1122.55"/>
    <n v="2.8273917094240764E-2"/>
    <x v="1"/>
    <n v="163.07149999999999"/>
  </r>
  <r>
    <x v="6"/>
    <x v="0"/>
    <x v="0"/>
    <x v="36"/>
    <x v="128"/>
    <m/>
    <m/>
    <m/>
    <m/>
    <m/>
    <n v="0"/>
    <x v="49"/>
    <n v="511786"/>
    <x v="371"/>
    <s v="WVWZZZAW9TU035718"/>
    <x v="302"/>
    <x v="28"/>
    <n v="24705.67"/>
    <n v="1287.49"/>
    <n v="25993.16"/>
    <n v="27"/>
    <x v="319"/>
    <n v="95"/>
    <m/>
    <n v="-438.48"/>
    <n v="-1.3214245593840842E-2"/>
    <n v="0"/>
    <n v="-856.67000000000007"/>
    <m/>
    <s v="marge négative  //  0 forfait demandé"/>
    <m/>
    <n v="7.0000000000000007E-2"/>
    <n v="0"/>
    <m/>
    <n v="0"/>
    <s v="VWB"/>
    <n v="30"/>
    <n v="50"/>
    <n v="1"/>
    <n v="1"/>
    <m/>
    <m/>
    <n v="1"/>
    <s v="Valauto Hainaut"/>
    <x v="0"/>
    <m/>
    <x v="13"/>
    <n v="-343.48"/>
    <n v="-1.3214245593840842E-2"/>
    <x v="0"/>
    <n v="80"/>
  </r>
  <r>
    <x v="6"/>
    <x v="0"/>
    <x v="0"/>
    <x v="8"/>
    <x v="8"/>
    <m/>
    <m/>
    <m/>
    <m/>
    <m/>
    <n v="0"/>
    <x v="29"/>
    <n v="511788"/>
    <x v="372"/>
    <s v="WVGZZZE27TE024293"/>
    <x v="303"/>
    <x v="3"/>
    <n v="33863.33"/>
    <n v="833.33"/>
    <n v="34696.660000000003"/>
    <n v="14"/>
    <x v="308"/>
    <n v="95"/>
    <m/>
    <n v="1495.43"/>
    <n v="4.5838129664353855E-2"/>
    <n v="-5566.67"/>
    <n v="0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Hainaut"/>
    <x v="0"/>
    <m/>
    <x v="13"/>
    <n v="1590.43"/>
    <n v="4.5838129664353855E-2"/>
    <x v="1"/>
    <n v="104.68010000000001"/>
  </r>
  <r>
    <x v="6"/>
    <x v="0"/>
    <x v="0"/>
    <x v="24"/>
    <x v="32"/>
    <m/>
    <m/>
    <m/>
    <m/>
    <m/>
    <n v="0"/>
    <x v="28"/>
    <n v="511789"/>
    <x v="373"/>
    <s v="WVGZZZE20TE023535"/>
    <x v="304"/>
    <x v="3"/>
    <n v="33863.33"/>
    <n v="833.33"/>
    <n v="34696.660000000003"/>
    <n v="41"/>
    <x v="320"/>
    <n v="95"/>
    <m/>
    <n v="1495.42"/>
    <n v="4.5837841452174358E-2"/>
    <n v="-5566.67"/>
    <n v="0"/>
    <m/>
    <m/>
    <n v="7.0000000000000007E-2"/>
    <n v="7.0000000000000007E-2"/>
    <n v="104.67940000000002"/>
    <m/>
    <n v="104.67940000000002"/>
    <s v="VWB"/>
    <n v="0"/>
    <s v="0"/>
    <n v="1"/>
    <n v="1"/>
    <m/>
    <m/>
    <n v="1"/>
    <s v="Valauto Hainaut"/>
    <x v="0"/>
    <m/>
    <x v="13"/>
    <n v="1590.42"/>
    <n v="4.5837841452174358E-2"/>
    <x v="1"/>
    <n v="104.67940000000002"/>
  </r>
  <r>
    <x v="6"/>
    <x v="0"/>
    <x v="0"/>
    <x v="26"/>
    <x v="49"/>
    <m/>
    <m/>
    <m/>
    <m/>
    <m/>
    <n v="0"/>
    <x v="28"/>
    <n v="511790"/>
    <x v="374"/>
    <s v="WVGZZZE23TE025196"/>
    <x v="305"/>
    <x v="3"/>
    <n v="33863.33"/>
    <n v="833.33"/>
    <n v="34696.660000000003"/>
    <n v="14"/>
    <x v="308"/>
    <n v="95"/>
    <m/>
    <n v="1495.43"/>
    <n v="4.5838129664353855E-2"/>
    <n v="-5566.67"/>
    <n v="0"/>
    <m/>
    <m/>
    <n v="7.0000000000000007E-2"/>
    <n v="7.0000000000000007E-2"/>
    <n v="104.68010000000001"/>
    <m/>
    <n v="104.68010000000001"/>
    <s v="VWB"/>
    <n v="0"/>
    <s v="0"/>
    <n v="1"/>
    <n v="1"/>
    <m/>
    <m/>
    <n v="1"/>
    <s v="Valauto Hainaut"/>
    <x v="0"/>
    <m/>
    <x v="13"/>
    <n v="1590.43"/>
    <n v="4.5838129664353855E-2"/>
    <x v="1"/>
    <n v="104.68010000000001"/>
  </r>
  <r>
    <x v="6"/>
    <x v="0"/>
    <x v="0"/>
    <x v="57"/>
    <x v="71"/>
    <m/>
    <m/>
    <m/>
    <s v="x"/>
    <s v="X"/>
    <n v="-387.6"/>
    <x v="28"/>
    <n v="511798"/>
    <x v="375"/>
    <s v="WVWZZZAWXTU028292"/>
    <x v="306"/>
    <x v="28"/>
    <n v="22014"/>
    <n v="720.83"/>
    <n v="22734.83"/>
    <n v="94"/>
    <x v="321"/>
    <n v="95"/>
    <m/>
    <n v="781.44"/>
    <n v="3.8550541174048804E-2"/>
    <n v="0"/>
    <n v="-2356.67"/>
    <m/>
    <s v="ok vn payé / solde RANC ATELIER 2025"/>
    <n v="0.13"/>
    <n v="0.13"/>
    <n v="101.58720000000001"/>
    <m/>
    <n v="101.58720000000001"/>
    <s v="VWB"/>
    <n v="30"/>
    <n v="50"/>
    <n v="1"/>
    <n v="1"/>
    <m/>
    <m/>
    <n v="1"/>
    <s v="Valauto Hainaut"/>
    <x v="0"/>
    <m/>
    <x v="13"/>
    <n v="876.44"/>
    <n v="3.8550541174048804E-2"/>
    <x v="1"/>
    <n v="181.5872"/>
  </r>
  <r>
    <x v="6"/>
    <x v="0"/>
    <x v="0"/>
    <x v="113"/>
    <x v="65"/>
    <m/>
    <m/>
    <m/>
    <m/>
    <m/>
    <n v="0"/>
    <x v="28"/>
    <n v="511802"/>
    <x v="376"/>
    <s v="WVWZZZAW5TU028202"/>
    <x v="307"/>
    <x v="28"/>
    <n v="20605.669999999998"/>
    <n v="720.83"/>
    <n v="21326.5"/>
    <n v="98"/>
    <x v="322"/>
    <n v="95"/>
    <m/>
    <n v="682.86"/>
    <n v="3.6473870536656273E-2"/>
    <n v="0"/>
    <n v="-2356.67"/>
    <m/>
    <m/>
    <n v="0.13"/>
    <n v="0.13"/>
    <n v="88.771799999999999"/>
    <m/>
    <n v="88.771799999999999"/>
    <s v="VWB"/>
    <n v="30"/>
    <m/>
    <n v="0"/>
    <n v="1"/>
    <m/>
    <m/>
    <n v="0"/>
    <s v="Valauto Hainaut"/>
    <x v="0"/>
    <m/>
    <x v="13"/>
    <n v="777.86"/>
    <n v="3.6473870536656273E-2"/>
    <x v="1"/>
    <n v="118.7718"/>
  </r>
  <r>
    <x v="1"/>
    <x v="1"/>
    <x v="1"/>
    <x v="102"/>
    <x v="133"/>
    <m/>
    <m/>
    <m/>
    <s v="x"/>
    <m/>
    <n v="-9204.9599999999991"/>
    <x v="6"/>
    <n v="511808"/>
    <x v="377"/>
    <s v="VSSZZZKMXTR070055"/>
    <x v="308"/>
    <x v="36"/>
    <n v="36308.5"/>
    <n v="2935.83"/>
    <n v="39244.33"/>
    <n v="14"/>
    <x v="323"/>
    <n v="22"/>
    <m/>
    <n v="1066.0999999999999"/>
    <n v="2.7726298295830249E-2"/>
    <n v="0"/>
    <n v="-3000"/>
    <m/>
    <s v="solde client rbt en att validation exabq"/>
    <n v="0.1"/>
    <n v="0.1"/>
    <n v="106.61"/>
    <m/>
    <n v="106.61"/>
    <s v="VWB"/>
    <m/>
    <m/>
    <n v="0"/>
    <n v="1"/>
    <m/>
    <m/>
    <n v="0"/>
    <s v="Valauto Roncq"/>
    <x v="1"/>
    <m/>
    <x v="3"/>
    <n v="1088.0999999999999"/>
    <n v="2.7726298295830249E-2"/>
    <x v="1"/>
    <n v="106.61"/>
  </r>
  <r>
    <x v="5"/>
    <x v="0"/>
    <x v="0"/>
    <x v="106"/>
    <x v="98"/>
    <m/>
    <m/>
    <m/>
    <m/>
    <m/>
    <n v="0"/>
    <x v="43"/>
    <n v="511810"/>
    <x v="378"/>
    <s v="WVGZZZA25TV011872"/>
    <x v="309"/>
    <x v="2"/>
    <n v="27305.67"/>
    <n v="1600"/>
    <n v="28905.67"/>
    <n v="97"/>
    <x v="324"/>
    <n v="95"/>
    <m/>
    <n v="793.38"/>
    <n v="3.0733762614739601E-2"/>
    <n v="-2023.4"/>
    <n v="0"/>
    <m/>
    <m/>
    <n v="0.1"/>
    <n v="0.13"/>
    <n v="79.338000000000008"/>
    <m/>
    <n v="79.338000000000008"/>
    <s v=""/>
    <n v="30"/>
    <n v="50"/>
    <n v="1"/>
    <n v="1"/>
    <m/>
    <m/>
    <n v="1"/>
    <s v="Valauto Cambrai"/>
    <x v="0"/>
    <m/>
    <x v="0"/>
    <n v="888.38"/>
    <n v="3.0733762614739601E-2"/>
    <x v="1"/>
    <n v="159.33800000000002"/>
  </r>
  <r>
    <x v="6"/>
    <x v="0"/>
    <x v="0"/>
    <x v="78"/>
    <x v="87"/>
    <m/>
    <m/>
    <m/>
    <m/>
    <m/>
    <n v="0"/>
    <x v="36"/>
    <n v="511821"/>
    <x v="379"/>
    <s v="WVWZZZAW7TU069561"/>
    <x v="310"/>
    <x v="28"/>
    <n v="23014"/>
    <n v="1025"/>
    <n v="24039"/>
    <n v="41"/>
    <x v="325"/>
    <n v="95"/>
    <m/>
    <n v="500.15999999999997"/>
    <n v="2.4758101418528224E-2"/>
    <n v="-2644.29"/>
    <n v="0"/>
    <m/>
    <m/>
    <n v="0.13"/>
    <n v="0.13"/>
    <n v="65.020799999999994"/>
    <m/>
    <n v="65.020799999999994"/>
    <s v="VWB"/>
    <m/>
    <n v="20"/>
    <n v="1"/>
    <n v="1"/>
    <m/>
    <m/>
    <n v="1"/>
    <s v="Valauto Hainaut"/>
    <x v="0"/>
    <m/>
    <x v="8"/>
    <n v="595.16"/>
    <n v="2.4758101418528224E-2"/>
    <x v="1"/>
    <n v="85.020799999999994"/>
  </r>
  <r>
    <x v="1"/>
    <x v="1"/>
    <x v="0"/>
    <x v="33"/>
    <x v="34"/>
    <m/>
    <m/>
    <m/>
    <s v="x"/>
    <m/>
    <n v="-11000"/>
    <x v="0"/>
    <n v="511824"/>
    <x v="380"/>
    <s v="WVWZZZCJXSD024629"/>
    <x v="311"/>
    <x v="37"/>
    <n v="45291.67"/>
    <n v="1891.67"/>
    <n v="47183.34"/>
    <n v="389"/>
    <x v="326"/>
    <n v="95"/>
    <m/>
    <n v="1974.63"/>
    <n v="4.3863575575616313E-2"/>
    <n v="-7162"/>
    <n v="0"/>
    <m/>
    <s v="Sole client rbt à mettre sur exabq"/>
    <n v="0.13"/>
    <n v="0.13"/>
    <n v="256.70190000000002"/>
    <m/>
    <n v="256.70190000000002"/>
    <s v="VWB"/>
    <n v="30"/>
    <m/>
    <n v="0"/>
    <n v="1"/>
    <m/>
    <m/>
    <n v="0"/>
    <s v="Valauto Roncq"/>
    <x v="0"/>
    <m/>
    <x v="0"/>
    <n v="2069.63"/>
    <n v="4.3863575575616313E-2"/>
    <x v="1"/>
    <n v="286.70190000000002"/>
  </r>
  <r>
    <x v="5"/>
    <x v="0"/>
    <x v="0"/>
    <x v="16"/>
    <x v="116"/>
    <m/>
    <m/>
    <m/>
    <m/>
    <m/>
    <n v="0"/>
    <x v="26"/>
    <n v="511834"/>
    <x v="381"/>
    <s v="WVGZZZE23TE025862"/>
    <x v="312"/>
    <x v="3"/>
    <n v="38438.33"/>
    <n v="537.5"/>
    <n v="38975.83"/>
    <n v="19"/>
    <x v="327"/>
    <n v="95"/>
    <m/>
    <n v="1244.98"/>
    <n v="3.4379768179407598E-2"/>
    <n v="0"/>
    <n v="-5566.67"/>
    <m/>
    <m/>
    <n v="7.0000000000000007E-2"/>
    <n v="7.0000000000000007E-2"/>
    <n v="87.148600000000016"/>
    <m/>
    <n v="87.148600000000016"/>
    <s v="VWB"/>
    <n v="0"/>
    <s v="0"/>
    <n v="1"/>
    <n v="1"/>
    <m/>
    <m/>
    <n v="1"/>
    <s v="Valauto Cambrai"/>
    <x v="0"/>
    <m/>
    <x v="11"/>
    <n v="1339.98"/>
    <n v="3.4379768179407598E-2"/>
    <x v="1"/>
    <n v="87.148600000000016"/>
  </r>
  <r>
    <x v="1"/>
    <x v="0"/>
    <x v="0"/>
    <x v="108"/>
    <x v="6"/>
    <m/>
    <m/>
    <m/>
    <m/>
    <m/>
    <n v="0"/>
    <x v="24"/>
    <n v="511836"/>
    <x v="382"/>
    <s v="WVWZZZAWXRU083107"/>
    <x v="313"/>
    <x v="28"/>
    <n v="20201.5"/>
    <n v="1104.17"/>
    <n v="21305.67"/>
    <n v="581"/>
    <x v="328"/>
    <n v="95"/>
    <m/>
    <n v="847.27"/>
    <n v="4.4226255264443695E-2"/>
    <n v="-3456.67"/>
    <n v="0"/>
    <m/>
    <s v="0 comm demand&amp;  //  forfait  //  Prise d'ordre le 30/01/2026"/>
    <m/>
    <n v="0.13"/>
    <n v="0"/>
    <n v="0"/>
    <n v="0"/>
    <s v=""/>
    <n v="30"/>
    <m/>
    <n v="0"/>
    <n v="1"/>
    <m/>
    <m/>
    <n v="0"/>
    <s v="Valauto Roncq"/>
    <x v="0"/>
    <m/>
    <x v="11"/>
    <n v="942.27"/>
    <n v="4.4226255264443695E-2"/>
    <x v="1"/>
    <n v="30"/>
  </r>
  <r>
    <x v="6"/>
    <x v="0"/>
    <x v="0"/>
    <x v="8"/>
    <x v="8"/>
    <m/>
    <m/>
    <m/>
    <m/>
    <m/>
    <n v="0"/>
    <x v="34"/>
    <n v="511837"/>
    <x v="383"/>
    <s v="WVGZZZA27TV027538"/>
    <x v="314"/>
    <x v="2"/>
    <n v="27305.67"/>
    <n v="2183.33"/>
    <n v="29489"/>
    <n v="20"/>
    <x v="329"/>
    <n v="95"/>
    <m/>
    <n v="1169.4000000000001"/>
    <n v="4.2877004984909629E-2"/>
    <n v="0"/>
    <n v="-916.67"/>
    <m/>
    <m/>
    <n v="0.1"/>
    <n v="0.1"/>
    <n v="116.94000000000001"/>
    <m/>
    <n v="116.94000000000001"/>
    <s v=""/>
    <n v="30"/>
    <n v="50"/>
    <n v="1"/>
    <n v="1"/>
    <m/>
    <m/>
    <n v="1"/>
    <s v="Valauto Hainaut"/>
    <x v="0"/>
    <m/>
    <x v="13"/>
    <n v="1264.4000000000001"/>
    <n v="4.2877004984909629E-2"/>
    <x v="1"/>
    <n v="196.94"/>
  </r>
  <r>
    <x v="6"/>
    <x v="0"/>
    <x v="0"/>
    <x v="24"/>
    <x v="52"/>
    <m/>
    <m/>
    <m/>
    <m/>
    <m/>
    <n v="0"/>
    <x v="34"/>
    <n v="511838"/>
    <x v="384"/>
    <s v="WVGZZZA23TV027682"/>
    <x v="315"/>
    <x v="2"/>
    <n v="27305.67"/>
    <n v="2183.33"/>
    <n v="29489"/>
    <n v="14"/>
    <x v="329"/>
    <n v="95"/>
    <m/>
    <n v="1169.4000000000001"/>
    <n v="4.2877004984909629E-2"/>
    <n v="0"/>
    <n v="-916.67"/>
    <m/>
    <m/>
    <n v="0.1"/>
    <n v="0.1"/>
    <n v="116.94000000000001"/>
    <m/>
    <n v="116.94000000000001"/>
    <s v=""/>
    <n v="30"/>
    <n v="50"/>
    <n v="1"/>
    <n v="1"/>
    <m/>
    <m/>
    <n v="1"/>
    <s v="Valauto Hainaut"/>
    <x v="0"/>
    <m/>
    <x v="13"/>
    <n v="1264.4000000000001"/>
    <n v="4.2877004984909629E-2"/>
    <x v="1"/>
    <n v="196.94"/>
  </r>
  <r>
    <x v="5"/>
    <x v="0"/>
    <x v="0"/>
    <x v="47"/>
    <x v="46"/>
    <m/>
    <m/>
    <m/>
    <m/>
    <m/>
    <n v="0"/>
    <x v="26"/>
    <n v="511843"/>
    <x v="385"/>
    <s v="WVGZZZA20TV013187"/>
    <x v="316"/>
    <x v="2"/>
    <n v="27305.67"/>
    <n v="1725"/>
    <n v="29030.67"/>
    <n v="132"/>
    <x v="330"/>
    <n v="95"/>
    <m/>
    <n v="564.51"/>
    <n v="2.2717698213647844E-2"/>
    <n v="-2032.15"/>
    <n v="0"/>
    <m/>
    <m/>
    <n v="0.12"/>
    <n v="0.13"/>
    <n v="67.741199999999992"/>
    <m/>
    <n v="67.741199999999992"/>
    <s v="VWB"/>
    <n v="30"/>
    <n v="100"/>
    <n v="1"/>
    <n v="1"/>
    <m/>
    <m/>
    <n v="1"/>
    <s v="Valauto Cambrai"/>
    <x v="0"/>
    <m/>
    <x v="11"/>
    <n v="659.51"/>
    <n v="2.2717698213647844E-2"/>
    <x v="1"/>
    <n v="197.74119999999999"/>
  </r>
  <r>
    <x v="5"/>
    <x v="0"/>
    <x v="0"/>
    <x v="50"/>
    <x v="110"/>
    <m/>
    <m/>
    <m/>
    <m/>
    <m/>
    <n v="0"/>
    <x v="26"/>
    <n v="511844"/>
    <x v="386"/>
    <s v="WVGZZZA26TV018930"/>
    <x v="317"/>
    <x v="2"/>
    <n v="24380.67"/>
    <n v="1141.67"/>
    <n v="25522.339999999997"/>
    <n v="6"/>
    <x v="331"/>
    <n v="95"/>
    <m/>
    <n v="526.71"/>
    <n v="2.4359443530648058E-2"/>
    <n v="0"/>
    <n v="-916.67"/>
    <m/>
    <m/>
    <n v="0.13"/>
    <n v="0.13"/>
    <n v="68.472300000000004"/>
    <m/>
    <n v="68.472300000000004"/>
    <s v="VWB"/>
    <n v="30"/>
    <n v="100"/>
    <n v="1"/>
    <n v="1"/>
    <m/>
    <m/>
    <n v="1"/>
    <s v="Valauto Cambrai"/>
    <x v="0"/>
    <m/>
    <x v="11"/>
    <n v="621.71"/>
    <n v="2.4359443530648058E-2"/>
    <x v="1"/>
    <n v="198.47230000000002"/>
  </r>
  <r>
    <x v="5"/>
    <x v="0"/>
    <x v="0"/>
    <x v="44"/>
    <x v="83"/>
    <m/>
    <m/>
    <m/>
    <m/>
    <m/>
    <m/>
    <x v="9"/>
    <n v="511846"/>
    <x v="387"/>
    <s v="WVWZZZAW0TU066744"/>
    <x v="318"/>
    <x v="28"/>
    <n v="20380.669999999998"/>
    <n v="791.67"/>
    <n v="21172.339999999997"/>
    <n v="13"/>
    <x v="332"/>
    <n v="95"/>
    <m/>
    <n v="185.84000000000003"/>
    <n v="1.3264476198662976E-2"/>
    <n v="0"/>
    <n v="-864"/>
    <m/>
    <m/>
    <n v="0.1"/>
    <n v="0.1"/>
    <n v="18.584000000000003"/>
    <m/>
    <n v="18.584000000000003"/>
    <s v="VWB"/>
    <m/>
    <n v="20"/>
    <n v="1"/>
    <n v="1"/>
    <m/>
    <m/>
    <n v="1"/>
    <s v="Valauto Cambrai"/>
    <x v="0"/>
    <m/>
    <x v="6"/>
    <n v="280.84000000000003"/>
    <n v="1.3264476198662976E-2"/>
    <x v="1"/>
    <n v="38.584000000000003"/>
  </r>
  <r>
    <x v="3"/>
    <x v="0"/>
    <x v="0"/>
    <x v="22"/>
    <x v="86"/>
    <m/>
    <m/>
    <m/>
    <m/>
    <m/>
    <n v="0"/>
    <x v="17"/>
    <n v="511850"/>
    <x v="388"/>
    <s v="WVGZZZC13TY059082"/>
    <x v="319"/>
    <x v="7"/>
    <n v="23872.33"/>
    <n v="1154.17"/>
    <n v="25026.5"/>
    <n v="92"/>
    <x v="333"/>
    <n v="95"/>
    <m/>
    <n v="851.84"/>
    <n v="3.7833496493716659E-2"/>
    <n v="-3349.99"/>
    <n v="0"/>
    <m/>
    <m/>
    <n v="0.12"/>
    <n v="0.12"/>
    <n v="102.2208"/>
    <m/>
    <n v="102.2208"/>
    <s v="VWB"/>
    <n v="30"/>
    <n v="50"/>
    <n v="1"/>
    <n v="1"/>
    <m/>
    <m/>
    <n v="1"/>
    <s v="Valauto Maubeuge"/>
    <x v="0"/>
    <m/>
    <x v="9"/>
    <n v="946.84"/>
    <n v="3.7833496493716659E-2"/>
    <x v="1"/>
    <n v="182.2208"/>
  </r>
  <r>
    <x v="3"/>
    <x v="0"/>
    <x v="0"/>
    <x v="60"/>
    <x v="66"/>
    <m/>
    <m/>
    <m/>
    <m/>
    <m/>
    <n v="0"/>
    <x v="15"/>
    <n v="511854"/>
    <x v="389"/>
    <s v="WVGZZZC1XTY059080"/>
    <x v="320"/>
    <x v="7"/>
    <n v="23872.33"/>
    <n v="891.67"/>
    <n v="24764"/>
    <n v="7"/>
    <x v="334"/>
    <n v="95"/>
    <m/>
    <n v="833.47"/>
    <n v="3.7492731384267487E-2"/>
    <n v="0"/>
    <n v="-3349.99"/>
    <m/>
    <m/>
    <n v="0.1"/>
    <n v="0.1"/>
    <n v="83.347000000000008"/>
    <m/>
    <n v="83.347000000000008"/>
    <s v="VWB"/>
    <n v="30"/>
    <n v="50"/>
    <n v="1"/>
    <n v="1"/>
    <m/>
    <m/>
    <n v="1"/>
    <s v="Valauto Maubeuge"/>
    <x v="0"/>
    <m/>
    <x v="9"/>
    <n v="928.47"/>
    <n v="3.7492731384267487E-2"/>
    <x v="1"/>
    <n v="163.34700000000001"/>
  </r>
  <r>
    <x v="5"/>
    <x v="0"/>
    <x v="0"/>
    <x v="79"/>
    <x v="96"/>
    <m/>
    <m/>
    <m/>
    <m/>
    <m/>
    <n v="0"/>
    <x v="26"/>
    <n v="511855"/>
    <x v="390"/>
    <s v="WVGZZZCS7TY051849"/>
    <x v="321"/>
    <x v="1"/>
    <n v="28597.33"/>
    <n v="1858.33"/>
    <n v="30455.660000000003"/>
    <n v="33"/>
    <x v="335"/>
    <n v="95"/>
    <m/>
    <n v="1065.8499999999999"/>
    <n v="3.8116067752266732E-2"/>
    <n v="-609"/>
    <n v="0"/>
    <m/>
    <m/>
    <n v="7.0000000000000007E-2"/>
    <n v="0.1"/>
    <n v="74.609499999999997"/>
    <m/>
    <n v="74.609499999999997"/>
    <s v="VWB"/>
    <m/>
    <n v="100"/>
    <n v="1"/>
    <n v="1"/>
    <m/>
    <m/>
    <n v="1"/>
    <s v="Valauto Cambrai"/>
    <x v="0"/>
    <m/>
    <x v="11"/>
    <n v="1160.8499999999999"/>
    <n v="3.8116067752266732E-2"/>
    <x v="1"/>
    <n v="174.6095"/>
  </r>
  <r>
    <x v="3"/>
    <x v="0"/>
    <x v="0"/>
    <x v="61"/>
    <x v="34"/>
    <m/>
    <m/>
    <m/>
    <m/>
    <m/>
    <m/>
    <x v="17"/>
    <n v="511856"/>
    <x v="391"/>
    <s v="WVWZZZAW1TU027483"/>
    <x v="322"/>
    <x v="28"/>
    <n v="24705.67"/>
    <n v="129.16"/>
    <n v="24834.829999999998"/>
    <n v="15"/>
    <x v="336"/>
    <n v="95"/>
    <m/>
    <n v="928.77"/>
    <n v="4.1223153128086644E-2"/>
    <n v="0"/>
    <n v="-2357"/>
    <m/>
    <m/>
    <n v="0.1"/>
    <n v="0.13"/>
    <n v="92.87700000000001"/>
    <m/>
    <n v="92.87700000000001"/>
    <s v="VWB"/>
    <n v="30"/>
    <n v="50"/>
    <n v="1"/>
    <n v="1"/>
    <m/>
    <m/>
    <n v="1"/>
    <s v="Valauto Maubeuge"/>
    <x v="0"/>
    <m/>
    <x v="9"/>
    <n v="1023.77"/>
    <n v="4.1223153128086644E-2"/>
    <x v="1"/>
    <n v="172.87700000000001"/>
  </r>
  <r>
    <x v="5"/>
    <x v="0"/>
    <x v="0"/>
    <x v="60"/>
    <x v="15"/>
    <m/>
    <m/>
    <m/>
    <m/>
    <m/>
    <n v="0"/>
    <x v="26"/>
    <n v="511856"/>
    <x v="391"/>
    <s v="WVWZZZE16TP044048"/>
    <x v="323"/>
    <x v="29"/>
    <n v="29783.33"/>
    <n v="400"/>
    <n v="30183.33"/>
    <n v="19"/>
    <x v="337"/>
    <n v="95"/>
    <m/>
    <n v="1358.25"/>
    <n v="4.814743767503453E-2"/>
    <n v="0"/>
    <n v="-4250"/>
    <m/>
    <m/>
    <n v="0.1"/>
    <n v="0.1"/>
    <n v="135.82500000000002"/>
    <m/>
    <n v="135.82500000000002"/>
    <s v="VWB"/>
    <m/>
    <n v="50"/>
    <n v="1"/>
    <n v="1"/>
    <m/>
    <m/>
    <n v="1"/>
    <s v="Valauto Cambrai"/>
    <x v="0"/>
    <m/>
    <x v="11"/>
    <n v="1453.25"/>
    <n v="4.814743767503453E-2"/>
    <x v="1"/>
    <n v="185.82500000000002"/>
  </r>
  <r>
    <x v="3"/>
    <x v="0"/>
    <x v="0"/>
    <x v="109"/>
    <x v="134"/>
    <m/>
    <m/>
    <m/>
    <m/>
    <m/>
    <n v="0"/>
    <x v="15"/>
    <n v="511857"/>
    <x v="392"/>
    <s v="WVGZZZC14TY084217"/>
    <x v="324"/>
    <x v="7"/>
    <n v="25139"/>
    <n v="1025"/>
    <n v="26164"/>
    <n v="18"/>
    <x v="338"/>
    <n v="95"/>
    <m/>
    <n v="931.47"/>
    <n v="3.9232151047240482E-2"/>
    <n v="0"/>
    <n v="-3349.99"/>
    <m/>
    <m/>
    <n v="0.1"/>
    <n v="7.0000000000000007E-2"/>
    <n v="93.147000000000006"/>
    <m/>
    <n v="93.147000000000006"/>
    <s v="VWB"/>
    <n v="30"/>
    <n v="50"/>
    <n v="1"/>
    <n v="1"/>
    <m/>
    <m/>
    <n v="1"/>
    <s v="Valauto Maubeuge"/>
    <x v="0"/>
    <m/>
    <x v="9"/>
    <n v="1026.47"/>
    <n v="3.9232151047240482E-2"/>
    <x v="1"/>
    <n v="173.14699999999999"/>
  </r>
  <r>
    <x v="5"/>
    <x v="0"/>
    <x v="0"/>
    <x v="54"/>
    <x v="49"/>
    <m/>
    <m/>
    <m/>
    <m/>
    <m/>
    <n v="0"/>
    <x v="26"/>
    <n v="511857"/>
    <x v="392"/>
    <s v="WVWZZZE11TP043549"/>
    <x v="325"/>
    <x v="29"/>
    <n v="29783.33"/>
    <n v="400"/>
    <n v="30183.33"/>
    <n v="18"/>
    <x v="337"/>
    <n v="95"/>
    <m/>
    <n v="1358.25"/>
    <n v="4.814743767503453E-2"/>
    <n v="0"/>
    <n v="-4250"/>
    <m/>
    <m/>
    <n v="0.1"/>
    <n v="0.1"/>
    <n v="135.82500000000002"/>
    <m/>
    <n v="135.82500000000002"/>
    <s v="VWB"/>
    <m/>
    <n v="50"/>
    <n v="1"/>
    <n v="1"/>
    <m/>
    <m/>
    <n v="1"/>
    <s v="Valauto Cambrai"/>
    <x v="0"/>
    <m/>
    <x v="11"/>
    <n v="1453.25"/>
    <n v="4.814743767503453E-2"/>
    <x v="1"/>
    <n v="185.82500000000002"/>
  </r>
  <r>
    <x v="5"/>
    <x v="0"/>
    <x v="0"/>
    <x v="75"/>
    <x v="135"/>
    <m/>
    <m/>
    <m/>
    <m/>
    <m/>
    <n v="0"/>
    <x v="24"/>
    <n v="511858"/>
    <x v="393"/>
    <s v="WVWZZZE1XTP052881"/>
    <x v="326"/>
    <x v="29"/>
    <n v="29783.33"/>
    <n v="400"/>
    <n v="30183.33"/>
    <n v="28"/>
    <x v="339"/>
    <n v="95"/>
    <m/>
    <n v="568.16"/>
    <n v="2.1971068135954511E-2"/>
    <n v="-4376.58"/>
    <n v="0"/>
    <m/>
    <m/>
    <n v="0.1"/>
    <n v="0.1"/>
    <n v="56.816000000000003"/>
    <m/>
    <n v="56.816000000000003"/>
    <s v="VWB"/>
    <m/>
    <m/>
    <n v="0"/>
    <n v="1"/>
    <m/>
    <m/>
    <n v="0"/>
    <s v="Valauto Cambrai"/>
    <x v="0"/>
    <m/>
    <x v="11"/>
    <n v="663.16"/>
    <n v="2.1971068135954511E-2"/>
    <x v="1"/>
    <n v="56.816000000000003"/>
  </r>
  <r>
    <x v="5"/>
    <x v="0"/>
    <x v="0"/>
    <x v="58"/>
    <x v="128"/>
    <m/>
    <m/>
    <m/>
    <m/>
    <m/>
    <n v="0"/>
    <x v="52"/>
    <n v="511859"/>
    <x v="394"/>
    <s v="WVWZZZE19TP042357"/>
    <x v="327"/>
    <x v="29"/>
    <n v="29783.33"/>
    <n v="400"/>
    <n v="30183.33"/>
    <n v="18"/>
    <x v="337"/>
    <n v="95"/>
    <m/>
    <n v="1358.25"/>
    <n v="4.814743767503453E-2"/>
    <n v="0"/>
    <n v="-4250"/>
    <m/>
    <m/>
    <n v="0.1"/>
    <n v="0.1"/>
    <n v="135.82500000000002"/>
    <m/>
    <n v="135.82500000000002"/>
    <s v="VWB"/>
    <m/>
    <n v="50"/>
    <n v="1"/>
    <n v="1"/>
    <m/>
    <m/>
    <n v="1"/>
    <s v="Valauto Cambrai"/>
    <x v="0"/>
    <m/>
    <x v="11"/>
    <n v="1453.25"/>
    <n v="4.814743767503453E-2"/>
    <x v="1"/>
    <n v="185.82500000000002"/>
  </r>
  <r>
    <x v="5"/>
    <x v="0"/>
    <x v="0"/>
    <x v="21"/>
    <x v="21"/>
    <m/>
    <m/>
    <m/>
    <m/>
    <m/>
    <n v="0"/>
    <x v="26"/>
    <n v="511862"/>
    <x v="395"/>
    <s v="WVGZZZCT4TW437763"/>
    <x v="328"/>
    <x v="6"/>
    <n v="48155"/>
    <n v="1979.16"/>
    <n v="50134.16"/>
    <n v="14"/>
    <x v="340"/>
    <n v="95"/>
    <m/>
    <n v="831.63"/>
    <n v="1.8483006397234939E-2"/>
    <n v="0"/>
    <n v="-5225.58"/>
    <m/>
    <m/>
    <n v="0.1"/>
    <n v="0.1"/>
    <n v="83.163000000000011"/>
    <m/>
    <n v="83.163000000000011"/>
    <s v=""/>
    <n v="30"/>
    <n v="50"/>
    <n v="1"/>
    <n v="1"/>
    <m/>
    <m/>
    <n v="1"/>
    <s v="Valauto Cambrai"/>
    <x v="0"/>
    <m/>
    <x v="11"/>
    <n v="926.63"/>
    <n v="1.8483006397234939E-2"/>
    <x v="1"/>
    <n v="163.16300000000001"/>
  </r>
  <r>
    <x v="5"/>
    <x v="3"/>
    <x v="0"/>
    <x v="72"/>
    <x v="89"/>
    <s v="x"/>
    <m/>
    <m/>
    <s v="x"/>
    <m/>
    <n v="-30.75"/>
    <x v="26"/>
    <n v="511863"/>
    <x v="396"/>
    <s v="WVGZZZCT5TW437853"/>
    <x v="329"/>
    <x v="6"/>
    <n v="44946.67"/>
    <n v="1908.34"/>
    <n v="46855.009999999995"/>
    <n v="97"/>
    <x v="341"/>
    <n v="95"/>
    <m/>
    <n v="-189.27999999999975"/>
    <n v="-2.0121647610362213E-3"/>
    <n v="-1500"/>
    <n v="-2189.19"/>
    <m/>
    <s v="solde client manque vétusté / marge manquante"/>
    <m/>
    <n v="0.12"/>
    <n v="0"/>
    <m/>
    <n v="0"/>
    <s v="VWB"/>
    <n v="1"/>
    <s v="classique"/>
    <n v="1"/>
    <n v="1"/>
    <m/>
    <m/>
    <n v="1"/>
    <s v="Valauto Cambrai"/>
    <x v="0"/>
    <m/>
    <x v="11"/>
    <n v="-94.279999999999745"/>
    <n v="-2.0121647610362213E-3"/>
    <x v="0"/>
    <e v="#VALUE!"/>
  </r>
  <r>
    <x v="3"/>
    <x v="0"/>
    <x v="0"/>
    <x v="61"/>
    <x v="34"/>
    <m/>
    <m/>
    <m/>
    <m/>
    <m/>
    <m/>
    <x v="17"/>
    <n v="511867"/>
    <x v="397"/>
    <s v="WVGZZZCS1TY022475"/>
    <x v="330"/>
    <x v="1"/>
    <n v="27264"/>
    <n v="-558.34"/>
    <n v="26705.66"/>
    <n v="14"/>
    <x v="342"/>
    <n v="95.01"/>
    <m/>
    <n v="2056.8399999999997"/>
    <n v="8.0576551936930224E-2"/>
    <n v="0"/>
    <n v="-2773.34"/>
    <m/>
    <m/>
    <n v="0.1"/>
    <n v="0.13"/>
    <n v="205.68399999999997"/>
    <m/>
    <n v="205.68399999999997"/>
    <s v="VWB"/>
    <n v="30"/>
    <n v="50"/>
    <n v="1"/>
    <n v="1"/>
    <m/>
    <m/>
    <n v="1"/>
    <s v="Valauto Maubeuge"/>
    <x v="0"/>
    <m/>
    <x v="9"/>
    <n v="2151.85"/>
    <n v="8.0576551936930224E-2"/>
    <x v="1"/>
    <n v="285.68399999999997"/>
  </r>
  <r>
    <x v="6"/>
    <x v="0"/>
    <x v="0"/>
    <x v="114"/>
    <x v="136"/>
    <m/>
    <m/>
    <m/>
    <m/>
    <m/>
    <n v="0"/>
    <x v="28"/>
    <n v="511867"/>
    <x v="397"/>
    <s v="WVGZZZE29TE027888"/>
    <x v="331"/>
    <x v="3"/>
    <n v="37605"/>
    <n v="2137.5"/>
    <n v="39742.5"/>
    <n v="32"/>
    <x v="343"/>
    <n v="95"/>
    <m/>
    <n v="1848.65"/>
    <n v="4.8906082908724918E-2"/>
    <n v="-5566.67"/>
    <n v="0"/>
    <m/>
    <m/>
    <n v="7.0000000000000007E-2"/>
    <n v="7.0000000000000007E-2"/>
    <n v="129.40550000000002"/>
    <m/>
    <n v="129.40550000000002"/>
    <s v="VWB"/>
    <n v="30"/>
    <n v="50"/>
    <n v="1"/>
    <n v="1"/>
    <m/>
    <m/>
    <n v="1"/>
    <s v="Valauto Hainaut"/>
    <x v="0"/>
    <m/>
    <x v="13"/>
    <n v="1943.65"/>
    <n v="4.8906082908724918E-2"/>
    <x v="1"/>
    <n v="209.40550000000002"/>
  </r>
  <r>
    <x v="6"/>
    <x v="0"/>
    <x v="0"/>
    <x v="114"/>
    <x v="136"/>
    <m/>
    <m/>
    <m/>
    <m/>
    <m/>
    <n v="0"/>
    <x v="28"/>
    <n v="511870"/>
    <x v="398"/>
    <s v="WVGZZZE23TE024436"/>
    <x v="332"/>
    <x v="3"/>
    <n v="37605"/>
    <n v="4679.17"/>
    <n v="42284.17"/>
    <n v="34"/>
    <x v="344"/>
    <n v="95"/>
    <m/>
    <n v="1493.12"/>
    <n v="3.7558263529826885E-2"/>
    <n v="-5566.67"/>
    <n v="0"/>
    <m/>
    <m/>
    <n v="7.0000000000000007E-2"/>
    <n v="7.0000000000000007E-2"/>
    <n v="104.5184"/>
    <m/>
    <n v="104.5184"/>
    <s v="VWB"/>
    <n v="30"/>
    <n v="50"/>
    <n v="1"/>
    <n v="1"/>
    <m/>
    <m/>
    <n v="1"/>
    <s v="Valauto Hainaut"/>
    <x v="0"/>
    <m/>
    <x v="13"/>
    <n v="1588.12"/>
    <n v="3.7558263529826885E-2"/>
    <x v="1"/>
    <n v="184.51839999999999"/>
  </r>
  <r>
    <x v="5"/>
    <x v="0"/>
    <x v="0"/>
    <x v="81"/>
    <x v="130"/>
    <m/>
    <m/>
    <m/>
    <m/>
    <m/>
    <n v="0"/>
    <x v="26"/>
    <n v="511872"/>
    <x v="399"/>
    <s v="WVGZZZA14TV081421"/>
    <x v="333"/>
    <x v="2"/>
    <n v="29930.67"/>
    <n v="933.34"/>
    <n v="30864.01"/>
    <n v="24"/>
    <x v="345"/>
    <n v="95"/>
    <m/>
    <n v="1046.9100000000001"/>
    <n v="3.6998108800509077E-2"/>
    <n v="-5966.67"/>
    <n v="0"/>
    <m/>
    <m/>
    <n v="7.0000000000000007E-2"/>
    <n v="7.0000000000000007E-2"/>
    <n v="73.28370000000001"/>
    <m/>
    <n v="73.28370000000001"/>
    <s v=""/>
    <n v="30"/>
    <n v="100"/>
    <n v="1"/>
    <n v="1"/>
    <m/>
    <m/>
    <n v="1"/>
    <s v="Valauto Cambrai"/>
    <x v="0"/>
    <m/>
    <x v="11"/>
    <n v="1141.9100000000001"/>
    <n v="3.6998108800509077E-2"/>
    <x v="1"/>
    <n v="203.28370000000001"/>
  </r>
  <r>
    <x v="3"/>
    <x v="0"/>
    <x v="0"/>
    <x v="34"/>
    <x v="73"/>
    <m/>
    <m/>
    <m/>
    <m/>
    <m/>
    <m/>
    <x v="17"/>
    <n v="511879"/>
    <x v="172"/>
    <s v="WVGZZZA27TV035719"/>
    <x v="334"/>
    <x v="2"/>
    <n v="27305.67"/>
    <n v="1958.34"/>
    <n v="29264.01"/>
    <n v="4"/>
    <x v="346"/>
    <n v="95"/>
    <m/>
    <n v="1063.79"/>
    <n v="3.9597785812675708E-2"/>
    <n v="0"/>
    <n v="-1750"/>
    <m/>
    <m/>
    <n v="0.1"/>
    <n v="0.13"/>
    <n v="106.379"/>
    <m/>
    <n v="106.379"/>
    <s v=""/>
    <n v="30"/>
    <n v="50"/>
    <n v="1"/>
    <n v="1"/>
    <m/>
    <m/>
    <n v="1"/>
    <s v="Valauto Maubeuge"/>
    <x v="0"/>
    <m/>
    <x v="9"/>
    <n v="1158.79"/>
    <n v="3.9597785812675708E-2"/>
    <x v="1"/>
    <n v="186.37900000000002"/>
  </r>
  <r>
    <x v="1"/>
    <x v="0"/>
    <x v="0"/>
    <x v="40"/>
    <x v="43"/>
    <m/>
    <m/>
    <m/>
    <m/>
    <m/>
    <n v="0"/>
    <x v="0"/>
    <n v="519710"/>
    <x v="400"/>
    <s v="WVGZZZE28SE012698"/>
    <x v="335"/>
    <x v="3"/>
    <n v="37616.47"/>
    <n v="1725"/>
    <n v="39341.47"/>
    <n v="455"/>
    <x v="347"/>
    <n v="95"/>
    <m/>
    <n v="-8039.79"/>
    <n v="-0.20194441132982574"/>
    <n v="-1966.5"/>
    <n v="0"/>
    <m/>
    <s v="marge négative  //  Forfait challenge  //  VN vendu 33990€ au lieu de 35990€"/>
    <m/>
    <n v="0.13"/>
    <n v="0"/>
    <n v="200"/>
    <n v="200"/>
    <s v="VWB"/>
    <n v="30"/>
    <m/>
    <n v="0"/>
    <n v="1"/>
    <m/>
    <m/>
    <n v="0"/>
    <s v="Valauto Roncq"/>
    <x v="0"/>
    <m/>
    <x v="0"/>
    <n v="-7944.79"/>
    <n v="-0.20194441132982574"/>
    <x v="0"/>
    <n v="230"/>
  </r>
  <r>
    <x v="6"/>
    <x v="0"/>
    <x v="0"/>
    <x v="115"/>
    <x v="35"/>
    <m/>
    <m/>
    <m/>
    <m/>
    <m/>
    <n v="0"/>
    <x v="28"/>
    <n v="511889"/>
    <x v="401"/>
    <s v="WVGZZZC12TY068808"/>
    <x v="336"/>
    <x v="7"/>
    <n v="22622.33"/>
    <n v="941.67"/>
    <n v="23564"/>
    <n v="24"/>
    <x v="348"/>
    <n v="95"/>
    <m/>
    <n v="650.5"/>
    <n v="3.1637243252418942E-2"/>
    <n v="-3349.99"/>
    <n v="0"/>
    <m/>
    <m/>
    <n v="0.13"/>
    <n v="0.13"/>
    <n v="84.564999999999998"/>
    <m/>
    <n v="84.564999999999998"/>
    <s v="VWB"/>
    <n v="30"/>
    <m/>
    <n v="0"/>
    <n v="1"/>
    <m/>
    <m/>
    <n v="0"/>
    <s v="Valauto Hainaut"/>
    <x v="0"/>
    <m/>
    <x v="13"/>
    <n v="745.5"/>
    <n v="3.1637243252418942E-2"/>
    <x v="1"/>
    <n v="114.565"/>
  </r>
  <r>
    <x v="6"/>
    <x v="0"/>
    <x v="0"/>
    <x v="101"/>
    <x v="74"/>
    <m/>
    <m/>
    <m/>
    <m/>
    <m/>
    <n v="0"/>
    <x v="34"/>
    <n v="511891"/>
    <x v="402"/>
    <s v="WVGZZZC19TY068899"/>
    <x v="337"/>
    <x v="7"/>
    <n v="23872.33"/>
    <n v="691.67"/>
    <n v="24564"/>
    <n v="14"/>
    <x v="349"/>
    <n v="95"/>
    <m/>
    <n v="338.22"/>
    <n v="1.7636378439993487E-2"/>
    <n v="0"/>
    <n v="-3349.99"/>
    <m/>
    <m/>
    <n v="0.13"/>
    <n v="0.13"/>
    <n v="43.968600000000002"/>
    <m/>
    <n v="43.968600000000002"/>
    <s v="VWB"/>
    <n v="30"/>
    <n v="50"/>
    <n v="1"/>
    <n v="1"/>
    <m/>
    <m/>
    <n v="1"/>
    <s v="Valauto Hainaut"/>
    <x v="0"/>
    <m/>
    <x v="13"/>
    <n v="433.22"/>
    <n v="1.7636378439993487E-2"/>
    <x v="1"/>
    <n v="123.96860000000001"/>
  </r>
  <r>
    <x v="3"/>
    <x v="0"/>
    <x v="0"/>
    <x v="2"/>
    <x v="89"/>
    <m/>
    <m/>
    <m/>
    <m/>
    <m/>
    <m/>
    <x v="14"/>
    <n v="511891"/>
    <x v="402"/>
    <s v="WVGZZZCT4TW454062"/>
    <x v="338"/>
    <x v="6"/>
    <n v="48863.33"/>
    <n v="666.67"/>
    <n v="49530"/>
    <n v="10"/>
    <x v="350"/>
    <n v="95"/>
    <m/>
    <n v="742.95"/>
    <n v="1.6918029477084595E-2"/>
    <n v="0"/>
    <n v="0"/>
    <m/>
    <m/>
    <m/>
    <n v="0"/>
    <n v="0"/>
    <m/>
    <n v="0"/>
    <s v="VWB"/>
    <n v="1"/>
    <s v="0"/>
    <n v="1"/>
    <n v="1"/>
    <m/>
    <m/>
    <n v="1"/>
    <s v="Valauto Maubeuge"/>
    <x v="0"/>
    <m/>
    <x v="8"/>
    <n v="837.95"/>
    <n v="1.6918029477084595E-2"/>
    <x v="1"/>
    <n v="1"/>
  </r>
  <r>
    <x v="1"/>
    <x v="0"/>
    <x v="0"/>
    <x v="32"/>
    <x v="0"/>
    <m/>
    <m/>
    <m/>
    <m/>
    <m/>
    <n v="0"/>
    <x v="43"/>
    <n v="511891"/>
    <x v="402"/>
    <s v="WVGZZZE23RE025174"/>
    <x v="339"/>
    <x v="3"/>
    <n v="37605"/>
    <n v="1500"/>
    <n v="39105"/>
    <n v="591"/>
    <x v="351"/>
    <n v="95"/>
    <m/>
    <n v="-3928.05"/>
    <n v="-9.8019434854877893E-2"/>
    <n v="1537.54"/>
    <n v="0"/>
    <m/>
    <s v="marge négative  //  Prime challenge VD  //  VN livré le 22/01/2026 alors qu'il devait être livré au plus tard le 09/01/2026"/>
    <m/>
    <n v="0.13"/>
    <n v="0"/>
    <n v="200"/>
    <n v="200"/>
    <s v=""/>
    <n v="0"/>
    <m/>
    <n v="0"/>
    <n v="1"/>
    <m/>
    <m/>
    <n v="0"/>
    <s v="Valauto Roncq"/>
    <x v="0"/>
    <m/>
    <x v="0"/>
    <n v="-3833.05"/>
    <n v="-9.8019434854877893E-2"/>
    <x v="0"/>
    <n v="200"/>
  </r>
  <r>
    <x v="3"/>
    <x v="0"/>
    <x v="0"/>
    <x v="113"/>
    <x v="65"/>
    <m/>
    <m/>
    <m/>
    <m/>
    <m/>
    <n v="0"/>
    <x v="15"/>
    <n v="511893"/>
    <x v="403"/>
    <s v="WVGZZZCT1TW437316"/>
    <x v="340"/>
    <x v="6"/>
    <n v="49196.67"/>
    <n v="1441.67"/>
    <n v="50638.34"/>
    <n v="12"/>
    <x v="352"/>
    <n v="95"/>
    <m/>
    <n v="2333.7800000000002"/>
    <n v="4.7963262618798332E-2"/>
    <n v="0"/>
    <n v="-5583.34"/>
    <m/>
    <m/>
    <n v="0.13"/>
    <n v="0.13"/>
    <n v="303.39140000000003"/>
    <m/>
    <n v="303.39140000000003"/>
    <s v=""/>
    <n v="30"/>
    <n v="50"/>
    <n v="1"/>
    <n v="1"/>
    <m/>
    <m/>
    <n v="1"/>
    <s v="Valauto Maubeuge"/>
    <x v="0"/>
    <m/>
    <x v="9"/>
    <n v="2428.7800000000002"/>
    <n v="4.7963262618798332E-2"/>
    <x v="1"/>
    <n v="383.39140000000003"/>
  </r>
  <r>
    <x v="6"/>
    <x v="0"/>
    <x v="0"/>
    <x v="46"/>
    <x v="103"/>
    <m/>
    <m/>
    <m/>
    <m/>
    <m/>
    <n v="0"/>
    <x v="29"/>
    <n v="511896"/>
    <x v="404"/>
    <s v="WVGZZZA27TV041701"/>
    <x v="341"/>
    <x v="2"/>
    <n v="27305.67"/>
    <n v="1600"/>
    <n v="28905.67"/>
    <n v="80"/>
    <x v="353"/>
    <n v="95"/>
    <m/>
    <n v="823.78"/>
    <n v="3.1785459392569E-2"/>
    <n v="-916.67"/>
    <m/>
    <m/>
    <m/>
    <n v="0.1"/>
    <n v="0.1"/>
    <n v="82.378"/>
    <m/>
    <n v="82.378"/>
    <s v="VWB"/>
    <n v="30"/>
    <n v="50"/>
    <n v="1"/>
    <n v="1"/>
    <m/>
    <m/>
    <n v="1"/>
    <s v="Valauto Hainaut"/>
    <x v="0"/>
    <m/>
    <x v="13"/>
    <n v="918.78"/>
    <n v="3.1785459392569E-2"/>
    <x v="1"/>
    <n v="162.37799999999999"/>
  </r>
  <r>
    <x v="3"/>
    <x v="0"/>
    <x v="0"/>
    <x v="116"/>
    <x v="23"/>
    <m/>
    <m/>
    <m/>
    <m/>
    <m/>
    <n v="0"/>
    <x v="17"/>
    <n v="511896"/>
    <x v="404"/>
    <s v="WVGZZZE21TE037119"/>
    <x v="342"/>
    <x v="3"/>
    <n v="40105"/>
    <n v="1691.67"/>
    <n v="41796.67"/>
    <n v="53"/>
    <x v="354"/>
    <n v="95"/>
    <m/>
    <n v="1967.4299999999998"/>
    <n v="4.9344361644121405E-2"/>
    <n v="0"/>
    <n v="-4100"/>
    <m/>
    <m/>
    <n v="0.12"/>
    <n v="0.12"/>
    <n v="236.09159999999997"/>
    <m/>
    <n v="236.09159999999997"/>
    <s v=""/>
    <n v="0"/>
    <n v="50"/>
    <n v="1"/>
    <n v="1"/>
    <m/>
    <m/>
    <n v="1"/>
    <s v="Valauto Maubeuge"/>
    <x v="0"/>
    <m/>
    <x v="9"/>
    <n v="2062.4299999999998"/>
    <n v="4.9344361644121405E-2"/>
    <x v="1"/>
    <n v="286.09159999999997"/>
  </r>
  <r>
    <x v="3"/>
    <x v="0"/>
    <x v="0"/>
    <x v="86"/>
    <x v="102"/>
    <m/>
    <m/>
    <m/>
    <m/>
    <m/>
    <n v="0"/>
    <x v="15"/>
    <n v="511897"/>
    <x v="405"/>
    <s v="WVGZZZCTXTW436987"/>
    <x v="343"/>
    <x v="6"/>
    <n v="48155"/>
    <n v="3212.51"/>
    <n v="51367.51"/>
    <n v="10"/>
    <x v="355"/>
    <n v="95"/>
    <m/>
    <n v="2299.52"/>
    <n v="4.6615457903254408E-2"/>
    <n v="0"/>
    <n v="-5583.34"/>
    <m/>
    <m/>
    <n v="0.13"/>
    <n v="0.13"/>
    <n v="298.93760000000003"/>
    <m/>
    <n v="298.93760000000003"/>
    <s v=""/>
    <n v="30"/>
    <n v="50"/>
    <n v="1"/>
    <n v="1"/>
    <m/>
    <m/>
    <n v="1"/>
    <s v="Valauto Maubeuge"/>
    <x v="0"/>
    <m/>
    <x v="9"/>
    <n v="2394.52"/>
    <n v="4.6615457903254408E-2"/>
    <x v="1"/>
    <n v="378.93760000000003"/>
  </r>
  <r>
    <x v="3"/>
    <x v="0"/>
    <x v="0"/>
    <x v="102"/>
    <x v="133"/>
    <m/>
    <m/>
    <m/>
    <m/>
    <m/>
    <n v="0"/>
    <x v="17"/>
    <n v="511898"/>
    <x v="406"/>
    <s v="WVGZZZA20TV002688"/>
    <x v="344"/>
    <x v="2"/>
    <n v="34805.67"/>
    <n v="3983.35"/>
    <n v="38789.019999999997"/>
    <n v="7"/>
    <x v="356"/>
    <n v="95"/>
    <m/>
    <n v="924.47"/>
    <n v="2.6282437658904506E-2"/>
    <n v="-3917.69"/>
    <n v="0"/>
    <m/>
    <m/>
    <n v="0.13"/>
    <n v="0.13"/>
    <n v="120.1811"/>
    <m/>
    <n v="120.1811"/>
    <s v="VWB"/>
    <n v="0"/>
    <n v="50"/>
    <n v="1"/>
    <n v="1"/>
    <m/>
    <m/>
    <n v="1"/>
    <s v="Valauto Maubeuge"/>
    <x v="0"/>
    <m/>
    <x v="9"/>
    <n v="1019.47"/>
    <n v="2.6282437658904506E-2"/>
    <x v="1"/>
    <n v="170.18110000000001"/>
  </r>
  <r>
    <x v="6"/>
    <x v="0"/>
    <x v="0"/>
    <x v="101"/>
    <x v="100"/>
    <m/>
    <m/>
    <m/>
    <m/>
    <m/>
    <n v="0"/>
    <x v="34"/>
    <n v="511899"/>
    <x v="407"/>
    <s v="WVGZZZA25TV041633"/>
    <x v="345"/>
    <x v="2"/>
    <n v="27305.67"/>
    <n v="1225"/>
    <n v="28530.67"/>
    <n v="39"/>
    <x v="357"/>
    <n v="95"/>
    <m/>
    <n v="824.53"/>
    <n v="3.2229527031787199E-2"/>
    <n v="0"/>
    <n v="-916.67"/>
    <m/>
    <m/>
    <n v="0.13"/>
    <n v="0.13"/>
    <n v="107.1889"/>
    <m/>
    <n v="107.1889"/>
    <s v="VWB"/>
    <n v="30"/>
    <m/>
    <n v="0"/>
    <n v="1"/>
    <m/>
    <m/>
    <n v="0"/>
    <s v="Valauto Hainaut"/>
    <x v="0"/>
    <m/>
    <x v="13"/>
    <n v="919.53"/>
    <n v="3.2229527031787199E-2"/>
    <x v="1"/>
    <n v="137.18889999999999"/>
  </r>
  <r>
    <x v="3"/>
    <x v="1"/>
    <x v="0"/>
    <x v="68"/>
    <x v="85"/>
    <m/>
    <m/>
    <m/>
    <s v="x"/>
    <m/>
    <n v="29.7"/>
    <x v="17"/>
    <n v="511899"/>
    <x v="407"/>
    <s v="WVGZZZE2XTE028788"/>
    <x v="346"/>
    <x v="3"/>
    <n v="33863.33"/>
    <n v="833.33"/>
    <n v="34696.660000000003"/>
    <n v="19"/>
    <x v="358"/>
    <n v="95"/>
    <m/>
    <n v="288.77"/>
    <n v="1.106071881270416E-2"/>
    <n v="0"/>
    <n v="-4860"/>
    <m/>
    <s v="solde client"/>
    <n v="0.1"/>
    <n v="0.12"/>
    <n v="28.876999999999999"/>
    <m/>
    <n v="28.876999999999999"/>
    <s v="VWB"/>
    <n v="0"/>
    <m/>
    <n v="0"/>
    <n v="1"/>
    <m/>
    <m/>
    <n v="0"/>
    <s v="Valauto Maubeuge"/>
    <x v="0"/>
    <m/>
    <x v="9"/>
    <n v="383.77"/>
    <n v="1.106071881270416E-2"/>
    <x v="1"/>
    <n v="28.876999999999999"/>
  </r>
  <r>
    <x v="6"/>
    <x v="0"/>
    <x v="0"/>
    <x v="44"/>
    <x v="81"/>
    <m/>
    <m/>
    <m/>
    <m/>
    <m/>
    <n v="0"/>
    <x v="47"/>
    <n v="511900"/>
    <x v="408"/>
    <s v="WVGZZZA20TV042723"/>
    <x v="347"/>
    <x v="2"/>
    <n v="27305.67"/>
    <n v="1558.33"/>
    <n v="28864"/>
    <n v="64"/>
    <x v="359"/>
    <n v="95"/>
    <m/>
    <n v="1857.53"/>
    <n v="6.7645856430155207E-2"/>
    <n v="-2083.33"/>
    <n v="0"/>
    <m/>
    <m/>
    <n v="0.12"/>
    <n v="0.12"/>
    <n v="222.90359999999998"/>
    <m/>
    <n v="222.90359999999998"/>
    <s v="VWB"/>
    <n v="30"/>
    <m/>
    <n v="0"/>
    <n v="1"/>
    <m/>
    <m/>
    <n v="0"/>
    <s v="Valauto Hainaut"/>
    <x v="0"/>
    <m/>
    <x v="13"/>
    <n v="1952.53"/>
    <n v="6.7645856430155207E-2"/>
    <x v="1"/>
    <n v="252.90359999999998"/>
  </r>
  <r>
    <x v="6"/>
    <x v="0"/>
    <x v="0"/>
    <x v="17"/>
    <x v="16"/>
    <m/>
    <m/>
    <m/>
    <m/>
    <m/>
    <n v="0"/>
    <x v="47"/>
    <n v="511902"/>
    <x v="409"/>
    <s v="WVGZZZA24TV055328"/>
    <x v="348"/>
    <x v="2"/>
    <n v="34805.67"/>
    <n v="2741.67"/>
    <n v="37547.339999999997"/>
    <n v="78"/>
    <x v="360"/>
    <n v="95"/>
    <m/>
    <n v="1534.02"/>
    <n v="4.3385763145937901E-2"/>
    <n v="2413.33"/>
    <n v="0"/>
    <m/>
    <m/>
    <n v="0.12"/>
    <n v="0.12"/>
    <n v="184.08239999999998"/>
    <m/>
    <n v="184.08239999999998"/>
    <s v=""/>
    <n v="30"/>
    <n v="50"/>
    <n v="1"/>
    <n v="1"/>
    <m/>
    <m/>
    <n v="1"/>
    <s v="Valauto Hainaut"/>
    <x v="0"/>
    <m/>
    <x v="13"/>
    <n v="1629.02"/>
    <n v="4.3385763145937901E-2"/>
    <x v="1"/>
    <n v="264.08240000000001"/>
  </r>
  <r>
    <x v="6"/>
    <x v="0"/>
    <x v="0"/>
    <x v="79"/>
    <x v="96"/>
    <m/>
    <m/>
    <m/>
    <m/>
    <m/>
    <n v="0"/>
    <x v="46"/>
    <n v="511903"/>
    <x v="410"/>
    <s v="WVGZZZCT0TW439591"/>
    <x v="349"/>
    <x v="6"/>
    <n v="49196.67"/>
    <n v="800"/>
    <n v="49996.67"/>
    <n v="31"/>
    <x v="361"/>
    <n v="95"/>
    <m/>
    <n v="999.93000000000006"/>
    <n v="2.1900058543899027E-2"/>
    <n v="0"/>
    <n v="0"/>
    <m/>
    <m/>
    <n v="0.1"/>
    <n v="0.1"/>
    <n v="99.993000000000009"/>
    <m/>
    <n v="99.993000000000009"/>
    <s v="VWB"/>
    <m/>
    <m/>
    <n v="0"/>
    <n v="1"/>
    <m/>
    <m/>
    <n v="0"/>
    <s v="Valauto Hainaut"/>
    <x v="0"/>
    <m/>
    <x v="13"/>
    <n v="1094.93"/>
    <n v="2.1900058543899027E-2"/>
    <x v="1"/>
    <n v="99.993000000000009"/>
  </r>
  <r>
    <x v="6"/>
    <x v="1"/>
    <x v="0"/>
    <x v="67"/>
    <x v="133"/>
    <m/>
    <m/>
    <m/>
    <s v="x"/>
    <m/>
    <n v="1071256.81"/>
    <x v="14"/>
    <n v="511907"/>
    <x v="411"/>
    <s v="WVWZZZCD5TW243384"/>
    <x v="225"/>
    <x v="32"/>
    <n v="33883.33"/>
    <n v="666.67"/>
    <n v="34550"/>
    <n v="2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98"/>
    <x v="78"/>
    <m/>
    <m/>
    <m/>
    <s v="x"/>
    <m/>
    <n v="1071256.81"/>
    <x v="14"/>
    <n v="511908"/>
    <x v="412"/>
    <s v="WVWZZZCD5TW239044"/>
    <x v="225"/>
    <x v="32"/>
    <n v="33883.33"/>
    <n v="666.67"/>
    <n v="34550"/>
    <n v="2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67"/>
    <x v="133"/>
    <m/>
    <m/>
    <m/>
    <s v="x"/>
    <m/>
    <n v="1071256.81"/>
    <x v="14"/>
    <n v="511909"/>
    <x v="413"/>
    <s v="WVWZZZCD2TW243455"/>
    <x v="225"/>
    <x v="32"/>
    <n v="33883.33"/>
    <n v="666.67"/>
    <n v="34550"/>
    <n v="2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98"/>
    <x v="78"/>
    <m/>
    <m/>
    <m/>
    <s v="x"/>
    <m/>
    <n v="1071256.81"/>
    <x v="14"/>
    <n v="511910"/>
    <x v="414"/>
    <s v="WVWZZZCD4TW238791"/>
    <x v="225"/>
    <x v="32"/>
    <n v="33883.33"/>
    <n v="666.67"/>
    <n v="34550"/>
    <n v="2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98"/>
    <x v="78"/>
    <m/>
    <m/>
    <m/>
    <s v="x"/>
    <m/>
    <n v="1071256.81"/>
    <x v="14"/>
    <n v="511911"/>
    <x v="415"/>
    <s v="WVWZZZCD6TW239795"/>
    <x v="225"/>
    <x v="32"/>
    <n v="33883.33"/>
    <n v="666.67"/>
    <n v="34550"/>
    <n v="2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98"/>
    <x v="78"/>
    <m/>
    <m/>
    <m/>
    <s v="x"/>
    <m/>
    <n v="1071256.81"/>
    <x v="14"/>
    <n v="511912"/>
    <x v="416"/>
    <s v="WVWZZZCDXTW239816"/>
    <x v="225"/>
    <x v="32"/>
    <n v="33883.33"/>
    <n v="666.67"/>
    <n v="34550"/>
    <n v="2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17"/>
    <x v="40"/>
    <m/>
    <m/>
    <m/>
    <s v="x"/>
    <m/>
    <n v="1071256.81"/>
    <x v="14"/>
    <n v="511913"/>
    <x v="417"/>
    <s v="WVWZZZCDXTW238018"/>
    <x v="225"/>
    <x v="32"/>
    <n v="33883.33"/>
    <n v="666.67"/>
    <n v="34550"/>
    <n v="19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67"/>
    <x v="133"/>
    <m/>
    <m/>
    <m/>
    <s v="x"/>
    <m/>
    <n v="1071256.81"/>
    <x v="14"/>
    <n v="511914"/>
    <x v="418"/>
    <s v="WVWZZZCD7TW020277"/>
    <x v="225"/>
    <x v="32"/>
    <n v="33883.33"/>
    <n v="666.67"/>
    <n v="34550"/>
    <n v="26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09"/>
    <x v="40"/>
    <m/>
    <m/>
    <m/>
    <s v="x"/>
    <m/>
    <n v="1071256.81"/>
    <x v="14"/>
    <n v="511915"/>
    <x v="419"/>
    <s v="WVWZZZCD3TW238085"/>
    <x v="225"/>
    <x v="32"/>
    <n v="33883.33"/>
    <n v="666.67"/>
    <n v="34550"/>
    <n v="18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52"/>
    <x v="86"/>
    <m/>
    <m/>
    <m/>
    <s v="x"/>
    <m/>
    <n v="660392.68999999994"/>
    <x v="14"/>
    <n v="511916"/>
    <x v="420"/>
    <s v="WVWZZZCD2TW243472"/>
    <x v="225"/>
    <x v="32"/>
    <n v="33883.33"/>
    <n v="666.67"/>
    <n v="34550"/>
    <n v="45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63"/>
    <x v="134"/>
    <m/>
    <m/>
    <m/>
    <s v="x"/>
    <m/>
    <n v="1071256.81"/>
    <x v="14"/>
    <n v="511917"/>
    <x v="421"/>
    <s v="WVWZZZCD0TW019813"/>
    <x v="225"/>
    <x v="32"/>
    <n v="33883.33"/>
    <n v="666.67"/>
    <n v="34550"/>
    <n v="2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18"/>
    <x v="137"/>
    <m/>
    <m/>
    <m/>
    <s v="x"/>
    <m/>
    <n v="1071256.81"/>
    <x v="14"/>
    <n v="511918"/>
    <x v="422"/>
    <s v="WVWZZZCD9TW238060"/>
    <x v="225"/>
    <x v="32"/>
    <n v="33883.33"/>
    <n v="666.67"/>
    <n v="34550"/>
    <n v="2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2"/>
    <x v="46"/>
    <m/>
    <m/>
    <m/>
    <s v="x"/>
    <m/>
    <n v="660392.68999999994"/>
    <x v="14"/>
    <n v="511919"/>
    <x v="423"/>
    <s v="WVWZZZCDXTW020631"/>
    <x v="225"/>
    <x v="32"/>
    <n v="33883.33"/>
    <n v="666.67"/>
    <n v="34550"/>
    <n v="28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67"/>
    <x v="78"/>
    <m/>
    <m/>
    <m/>
    <s v="x"/>
    <m/>
    <n v="1071256.81"/>
    <x v="14"/>
    <n v="511920"/>
    <x v="424"/>
    <s v="WVWZZZCD1TW242619"/>
    <x v="225"/>
    <x v="32"/>
    <n v="33883.33"/>
    <n v="666.67"/>
    <n v="34550"/>
    <n v="2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2"/>
    <x v="103"/>
    <m/>
    <m/>
    <m/>
    <s v="x"/>
    <m/>
    <n v="660392.68999999994"/>
    <x v="14"/>
    <n v="511921"/>
    <x v="425"/>
    <s v="WVWZZZCDXTW019933"/>
    <x v="225"/>
    <x v="32"/>
    <n v="33883.33"/>
    <n v="666.67"/>
    <n v="34550"/>
    <n v="34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12"/>
    <x v="103"/>
    <m/>
    <m/>
    <m/>
    <s v="x"/>
    <m/>
    <n v="660392.68999999994"/>
    <x v="14"/>
    <n v="511922"/>
    <x v="426"/>
    <s v="WVWZZZCD9TW238835"/>
    <x v="225"/>
    <x v="32"/>
    <n v="33883.33"/>
    <n v="666.67"/>
    <n v="34550"/>
    <n v="34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4"/>
    <x v="79"/>
    <m/>
    <m/>
    <m/>
    <s v="x"/>
    <m/>
    <n v="660392.68999999994"/>
    <x v="14"/>
    <n v="511923"/>
    <x v="427"/>
    <s v="WVWZZZCD1TW020050"/>
    <x v="225"/>
    <x v="32"/>
    <n v="33883.33"/>
    <n v="666.67"/>
    <n v="34550"/>
    <n v="4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11"/>
    <x v="18"/>
    <m/>
    <m/>
    <m/>
    <s v="x"/>
    <m/>
    <n v="660392.68999999994"/>
    <x v="14"/>
    <n v="511924"/>
    <x v="428"/>
    <s v="WVWZZZCD3TW243500"/>
    <x v="225"/>
    <x v="32"/>
    <n v="33883.33"/>
    <n v="666.67"/>
    <n v="34550"/>
    <n v="41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1"/>
    <x v="11"/>
    <m/>
    <m/>
    <m/>
    <s v="x"/>
    <m/>
    <n v="660392.68999999994"/>
    <x v="14"/>
    <n v="511925"/>
    <x v="429"/>
    <s v="WVWZZZCD8TW238485"/>
    <x v="225"/>
    <x v="32"/>
    <n v="33883.33"/>
    <n v="666.67"/>
    <n v="34550"/>
    <n v="28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1"/>
    <x v="11"/>
    <m/>
    <m/>
    <m/>
    <s v="x"/>
    <m/>
    <n v="660392.68999999994"/>
    <x v="14"/>
    <n v="511926"/>
    <x v="430"/>
    <s v="WVWZZZCD6TW243510"/>
    <x v="225"/>
    <x v="32"/>
    <n v="33883.33"/>
    <n v="666.67"/>
    <n v="34550"/>
    <n v="41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52"/>
    <x v="126"/>
    <m/>
    <m/>
    <m/>
    <s v="x"/>
    <m/>
    <n v="660392.68999999994"/>
    <x v="14"/>
    <n v="511927"/>
    <x v="431"/>
    <s v="WVWZZZCD1TW243513"/>
    <x v="225"/>
    <x v="32"/>
    <n v="33883.33"/>
    <n v="666.67"/>
    <n v="34550"/>
    <n v="38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44"/>
    <x v="81"/>
    <m/>
    <m/>
    <m/>
    <s v="x"/>
    <m/>
    <n v="660392.68999999994"/>
    <x v="14"/>
    <n v="511928"/>
    <x v="432"/>
    <s v="WVWZZZCD2TW020042"/>
    <x v="225"/>
    <x v="32"/>
    <n v="33883.33"/>
    <n v="666.67"/>
    <n v="34550"/>
    <n v="35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70"/>
    <x v="83"/>
    <m/>
    <m/>
    <m/>
    <s v="x"/>
    <m/>
    <n v="660392.68999999994"/>
    <x v="14"/>
    <n v="511929"/>
    <x v="433"/>
    <s v="WVWZZZCD0TW020296"/>
    <x v="225"/>
    <x v="32"/>
    <n v="33883.33"/>
    <n v="666.67"/>
    <n v="34550"/>
    <n v="46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4"/>
    <x v="138"/>
    <m/>
    <m/>
    <m/>
    <s v="x"/>
    <m/>
    <n v="660392.68999999994"/>
    <x v="14"/>
    <n v="511930"/>
    <x v="434"/>
    <s v="WVWZZZCDXTW239444"/>
    <x v="225"/>
    <x v="32"/>
    <n v="33883.33"/>
    <n v="666.67"/>
    <n v="34550"/>
    <n v="4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63"/>
    <x v="139"/>
    <m/>
    <m/>
    <m/>
    <s v="x"/>
    <m/>
    <n v="1071256.81"/>
    <x v="14"/>
    <n v="511931"/>
    <x v="435"/>
    <s v="WVWZZZCD1TW238294"/>
    <x v="225"/>
    <x v="32"/>
    <n v="33883.33"/>
    <n v="666.67"/>
    <n v="34550"/>
    <n v="2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57"/>
    <x v="60"/>
    <m/>
    <m/>
    <m/>
    <s v="x"/>
    <m/>
    <n v="1071256.81"/>
    <x v="14"/>
    <n v="511932"/>
    <x v="436"/>
    <s v="WVWZZZCD0TW238495"/>
    <x v="225"/>
    <x v="32"/>
    <n v="33883.33"/>
    <n v="666.67"/>
    <n v="34550"/>
    <n v="22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0"/>
    <x v="0"/>
    <x v="0"/>
    <x v="2"/>
    <x v="89"/>
    <m/>
    <m/>
    <m/>
    <m/>
    <m/>
    <n v="0"/>
    <x v="2"/>
    <n v="511933"/>
    <x v="437"/>
    <s v="WVGZZZCT2TW543340"/>
    <x v="350"/>
    <x v="6"/>
    <n v="41988.33"/>
    <n v="2125"/>
    <n v="44113.33"/>
    <n v="190"/>
    <x v="363"/>
    <n v="95"/>
    <m/>
    <n v="816.94"/>
    <n v="2.0672662888972564E-2"/>
    <n v="0"/>
    <n v="-4751.58"/>
    <m/>
    <m/>
    <n v="0.12"/>
    <n v="0.12"/>
    <n v="98.032800000000009"/>
    <m/>
    <n v="98.032800000000009"/>
    <s v=""/>
    <n v="30"/>
    <n v="50"/>
    <n v="1"/>
    <n v="1"/>
    <m/>
    <m/>
    <n v="1"/>
    <s v="Val de Lys Automobiles"/>
    <x v="0"/>
    <m/>
    <x v="1"/>
    <n v="911.94"/>
    <n v="2.0672662888972564E-2"/>
    <x v="1"/>
    <n v="178.03280000000001"/>
  </r>
  <r>
    <x v="6"/>
    <x v="1"/>
    <x v="0"/>
    <x v="22"/>
    <x v="59"/>
    <m/>
    <m/>
    <m/>
    <s v="x"/>
    <m/>
    <n v="660392.68999999994"/>
    <x v="14"/>
    <n v="511933"/>
    <x v="437"/>
    <s v="WVWZZZCD3TW020275"/>
    <x v="225"/>
    <x v="32"/>
    <n v="33883.33"/>
    <n v="666.67"/>
    <n v="34550"/>
    <n v="62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12"/>
    <x v="83"/>
    <m/>
    <m/>
    <m/>
    <s v="x"/>
    <m/>
    <n v="660392.68999999994"/>
    <x v="14"/>
    <n v="511934"/>
    <x v="438"/>
    <s v="WVWZZZCD8TW242939"/>
    <x v="225"/>
    <x v="32"/>
    <n v="33883.33"/>
    <n v="666.67"/>
    <n v="34550"/>
    <n v="28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9"/>
    <x v="140"/>
    <m/>
    <m/>
    <m/>
    <s v="x"/>
    <m/>
    <n v="1071256.81"/>
    <x v="14"/>
    <n v="511935"/>
    <x v="439"/>
    <s v="WVWZZZCD8TW237918"/>
    <x v="225"/>
    <x v="32"/>
    <n v="33883.33"/>
    <n v="666.67"/>
    <n v="34550"/>
    <n v="2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9"/>
    <x v="60"/>
    <m/>
    <m/>
    <m/>
    <s v="x"/>
    <m/>
    <n v="1071256.81"/>
    <x v="14"/>
    <n v="511936"/>
    <x v="440"/>
    <s v="WVWZZZCDXTW238603"/>
    <x v="225"/>
    <x v="32"/>
    <n v="33883.33"/>
    <n v="666.67"/>
    <n v="34550"/>
    <n v="21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68"/>
    <x v="23"/>
    <m/>
    <m/>
    <m/>
    <s v="x"/>
    <m/>
    <n v="660392.68999999994"/>
    <x v="14"/>
    <n v="511937"/>
    <x v="441"/>
    <s v="WVWZZZCD8TW243492"/>
    <x v="225"/>
    <x v="32"/>
    <n v="33883.33"/>
    <n v="666.67"/>
    <n v="34550"/>
    <n v="45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99"/>
    <x v="55"/>
    <m/>
    <m/>
    <m/>
    <s v="x"/>
    <m/>
    <n v="660392.68999999994"/>
    <x v="14"/>
    <n v="511938"/>
    <x v="442"/>
    <s v="WVWZZZCD5TW020648"/>
    <x v="225"/>
    <x v="32"/>
    <n v="33883.33"/>
    <n v="666.67"/>
    <n v="34550"/>
    <n v="4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99"/>
    <x v="79"/>
    <m/>
    <m/>
    <m/>
    <s v="x"/>
    <m/>
    <n v="660392.68999999994"/>
    <x v="14"/>
    <n v="511939"/>
    <x v="443"/>
    <s v="WVWZZZCD2TW238921"/>
    <x v="225"/>
    <x v="32"/>
    <n v="33883.33"/>
    <n v="666.67"/>
    <n v="34550"/>
    <n v="4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0"/>
    <x v="0"/>
    <x v="0"/>
    <x v="15"/>
    <x v="76"/>
    <m/>
    <m/>
    <m/>
    <m/>
    <m/>
    <n v="0"/>
    <x v="2"/>
    <n v="511940"/>
    <x v="444"/>
    <s v="WVGZZZCT0TW035237"/>
    <x v="351"/>
    <x v="6"/>
    <n v="37280"/>
    <n v="516.66999999999996"/>
    <n v="37796.67"/>
    <n v="82"/>
    <x v="364"/>
    <n v="95"/>
    <m/>
    <n v="829.49"/>
    <n v="2.4459562178361215E-2"/>
    <n v="808.33"/>
    <n v="-3900"/>
    <m/>
    <s v="marge négative"/>
    <n v="0.13"/>
    <n v="0.13"/>
    <n v="107.83370000000001"/>
    <m/>
    <n v="107.83370000000001"/>
    <s v="VWB"/>
    <n v="0"/>
    <n v="50"/>
    <n v="1"/>
    <n v="1"/>
    <m/>
    <m/>
    <n v="1"/>
    <s v="Val de Lys Automobiles"/>
    <x v="0"/>
    <m/>
    <x v="1"/>
    <n v="924.49"/>
    <n v="2.4459562178361215E-2"/>
    <x v="1"/>
    <n v="157.83370000000002"/>
  </r>
  <r>
    <x v="6"/>
    <x v="1"/>
    <x v="0"/>
    <x v="99"/>
    <x v="62"/>
    <m/>
    <m/>
    <m/>
    <s v="x"/>
    <m/>
    <n v="660392.68999999994"/>
    <x v="14"/>
    <n v="511940"/>
    <x v="444"/>
    <s v="WVWZZZCD7TW243340"/>
    <x v="225"/>
    <x v="32"/>
    <n v="33883.33"/>
    <n v="666.67"/>
    <n v="34550"/>
    <n v="3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99"/>
    <x v="62"/>
    <m/>
    <m/>
    <m/>
    <s v="x"/>
    <m/>
    <n v="660392.68999999994"/>
    <x v="14"/>
    <n v="511941"/>
    <x v="445"/>
    <s v="WVWZZZCD9TW243615"/>
    <x v="225"/>
    <x v="32"/>
    <n v="33883.33"/>
    <n v="666.67"/>
    <n v="34550"/>
    <n v="31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99"/>
    <x v="62"/>
    <m/>
    <m/>
    <m/>
    <s v="x"/>
    <m/>
    <n v="660392.68999999994"/>
    <x v="14"/>
    <n v="511942"/>
    <x v="446"/>
    <s v="WVWZZZCD5TW238962"/>
    <x v="225"/>
    <x v="32"/>
    <n v="33883.33"/>
    <n v="666.67"/>
    <n v="34550"/>
    <n v="4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99"/>
    <x v="55"/>
    <m/>
    <m/>
    <m/>
    <s v="x"/>
    <m/>
    <n v="660392.68999999994"/>
    <x v="14"/>
    <n v="511943"/>
    <x v="447"/>
    <s v="WVWZZZCD8TW238664"/>
    <x v="225"/>
    <x v="32"/>
    <n v="33883.33"/>
    <n v="666.67"/>
    <n v="34550"/>
    <n v="4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s v="0"/>
    <n v="1"/>
    <n v="1"/>
    <m/>
    <m/>
    <n v="1"/>
    <s v="Valauto Hainaut"/>
    <x v="0"/>
    <m/>
    <x v="8"/>
    <n v="786"/>
    <n v="2.2749638205499276E-2"/>
    <x v="1"/>
    <n v="0"/>
  </r>
  <r>
    <x v="6"/>
    <x v="1"/>
    <x v="0"/>
    <x v="79"/>
    <x v="71"/>
    <m/>
    <m/>
    <m/>
    <s v="x"/>
    <m/>
    <n v="1071256.81"/>
    <x v="14"/>
    <n v="511944"/>
    <x v="448"/>
    <s v="WVWZZZCD7TW237943"/>
    <x v="225"/>
    <x v="32"/>
    <n v="33883.33"/>
    <n v="666.67"/>
    <n v="34550"/>
    <n v="25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1"/>
    <x v="0"/>
    <x v="79"/>
    <x v="71"/>
    <m/>
    <m/>
    <m/>
    <s v="x"/>
    <m/>
    <n v="1071256.81"/>
    <x v="14"/>
    <n v="511945"/>
    <x v="449"/>
    <s v="WVWZZZCD4TW238838"/>
    <x v="225"/>
    <x v="32"/>
    <n v="33883.33"/>
    <n v="666.67"/>
    <n v="34550"/>
    <n v="2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Hainaut"/>
    <x v="0"/>
    <m/>
    <x v="8"/>
    <n v="786"/>
    <n v="2.2749638205499276E-2"/>
    <x v="1"/>
    <n v="0"/>
  </r>
  <r>
    <x v="6"/>
    <x v="0"/>
    <x v="0"/>
    <x v="40"/>
    <x v="19"/>
    <m/>
    <m/>
    <m/>
    <m/>
    <m/>
    <n v="0"/>
    <x v="34"/>
    <n v="511948"/>
    <x v="450"/>
    <s v="WVGZZZC13TY035879"/>
    <x v="352"/>
    <x v="7"/>
    <n v="22622.33"/>
    <n v="1154.17"/>
    <n v="23776.5"/>
    <n v="35"/>
    <x v="365"/>
    <n v="95"/>
    <m/>
    <n v="764.34"/>
    <n v="3.6142409522007028E-2"/>
    <n v="-2766.66"/>
    <n v="0"/>
    <m/>
    <m/>
    <n v="0.1"/>
    <n v="0.13"/>
    <n v="76.434000000000012"/>
    <m/>
    <n v="76.434000000000012"/>
    <s v="VWB"/>
    <n v="30"/>
    <n v="50"/>
    <n v="1"/>
    <n v="1"/>
    <m/>
    <m/>
    <n v="1"/>
    <s v="Valauto Hainaut"/>
    <x v="0"/>
    <m/>
    <x v="13"/>
    <n v="859.34"/>
    <n v="3.6142409522007028E-2"/>
    <x v="1"/>
    <n v="156.43400000000003"/>
  </r>
  <r>
    <x v="6"/>
    <x v="0"/>
    <x v="0"/>
    <x v="90"/>
    <x v="36"/>
    <m/>
    <m/>
    <m/>
    <m/>
    <m/>
    <n v="0"/>
    <x v="28"/>
    <n v="511949"/>
    <x v="451"/>
    <s v="WVGZZZA29TV039254"/>
    <x v="353"/>
    <x v="2"/>
    <n v="24380.67"/>
    <n v="308.33"/>
    <n v="24689"/>
    <n v="47"/>
    <x v="366"/>
    <n v="95"/>
    <m/>
    <n v="1041.54"/>
    <n v="4.6034266272429014E-2"/>
    <n v="0"/>
    <n v="0"/>
    <m/>
    <m/>
    <n v="7.0000000000000007E-2"/>
    <n v="7.0000000000000007E-2"/>
    <n v="72.907800000000009"/>
    <m/>
    <n v="72.907800000000009"/>
    <s v="VWB"/>
    <n v="30"/>
    <n v="50"/>
    <n v="1"/>
    <n v="1"/>
    <m/>
    <m/>
    <n v="1"/>
    <s v="Valauto Hainaut"/>
    <x v="0"/>
    <m/>
    <x v="13"/>
    <n v="1136.54"/>
    <n v="4.6034266272429014E-2"/>
    <x v="1"/>
    <n v="152.90780000000001"/>
  </r>
  <r>
    <x v="6"/>
    <x v="0"/>
    <x v="0"/>
    <x v="0"/>
    <x v="121"/>
    <m/>
    <m/>
    <m/>
    <m/>
    <m/>
    <n v="0"/>
    <x v="28"/>
    <n v="511950"/>
    <x v="452"/>
    <s v="WVGZZZR47TW509250"/>
    <x v="354"/>
    <x v="27"/>
    <n v="51446.67"/>
    <n v="3704.17"/>
    <n v="55150.84"/>
    <n v="23"/>
    <x v="367"/>
    <n v="94.99"/>
    <m/>
    <n v="1495.67"/>
    <n v="2.8841990439311536E-2"/>
    <n v="0"/>
    <n v="0"/>
    <m/>
    <m/>
    <n v="0.1"/>
    <n v="7.0000000000000007E-2"/>
    <n v="149.56700000000001"/>
    <m/>
    <n v="149.56700000000001"/>
    <s v="VWB"/>
    <n v="30"/>
    <n v="50"/>
    <n v="1"/>
    <n v="1"/>
    <m/>
    <m/>
    <n v="1"/>
    <s v="Valauto Hainaut"/>
    <x v="0"/>
    <m/>
    <x v="13"/>
    <n v="1590.66"/>
    <n v="2.8841990439311536E-2"/>
    <x v="1"/>
    <n v="229.56700000000001"/>
  </r>
  <r>
    <x v="0"/>
    <x v="0"/>
    <x v="0"/>
    <x v="53"/>
    <x v="61"/>
    <m/>
    <m/>
    <m/>
    <m/>
    <m/>
    <n v="0"/>
    <x v="53"/>
    <n v="511954"/>
    <x v="453"/>
    <s v="WVGZZZCT1TW431810"/>
    <x v="355"/>
    <x v="6"/>
    <n v="44196.67"/>
    <n v="462.5"/>
    <n v="44659.17"/>
    <n v="11"/>
    <x v="368"/>
    <n v="95"/>
    <m/>
    <n v="792.81999999999994"/>
    <n v="1.9879903724139968E-2"/>
    <n v="0"/>
    <n v="-2500"/>
    <m/>
    <m/>
    <n v="7.0000000000000007E-2"/>
    <n v="7.0000000000000007E-2"/>
    <n v="55.497399999999999"/>
    <m/>
    <n v="55.497399999999999"/>
    <s v="VWB"/>
    <m/>
    <s v="0"/>
    <n v="1"/>
    <n v="1"/>
    <m/>
    <m/>
    <n v="1"/>
    <s v="Val de Lys Automobiles"/>
    <x v="0"/>
    <m/>
    <x v="1"/>
    <n v="887.81999999999994"/>
    <n v="1.9879903724139968E-2"/>
    <x v="1"/>
    <n v="55.497399999999999"/>
  </r>
  <r>
    <x v="5"/>
    <x v="0"/>
    <x v="0"/>
    <x v="94"/>
    <x v="0"/>
    <m/>
    <m/>
    <m/>
    <m/>
    <m/>
    <n v="0"/>
    <x v="52"/>
    <n v="511954"/>
    <x v="453"/>
    <s v="WVWZZZED7TE018516"/>
    <x v="356"/>
    <x v="20"/>
    <n v="48438.33"/>
    <n v="5516.66"/>
    <n v="53954.990000000005"/>
    <n v="13"/>
    <x v="369"/>
    <n v="95"/>
    <m/>
    <n v="4855.95"/>
    <n v="9.1760743538271419E-2"/>
    <n v="0"/>
    <n v="0"/>
    <m/>
    <m/>
    <n v="7.0000000000000007E-2"/>
    <n v="7.0000000000000007E-2"/>
    <n v="339.91650000000004"/>
    <m/>
    <n v="339.91650000000004"/>
    <s v=""/>
    <n v="0"/>
    <n v="100"/>
    <n v="1"/>
    <n v="1"/>
    <m/>
    <m/>
    <n v="1"/>
    <s v="Valauto Cambrai"/>
    <x v="0"/>
    <m/>
    <x v="11"/>
    <n v="4950.95"/>
    <n v="9.1760743538271419E-2"/>
    <x v="1"/>
    <n v="439.91650000000004"/>
  </r>
  <r>
    <x v="0"/>
    <x v="0"/>
    <x v="0"/>
    <x v="54"/>
    <x v="31"/>
    <m/>
    <m/>
    <m/>
    <m/>
    <m/>
    <n v="0"/>
    <x v="54"/>
    <n v="511955"/>
    <x v="454"/>
    <s v="WVWZZZAW0TU016023"/>
    <x v="357"/>
    <x v="28"/>
    <n v="20201.5"/>
    <n v="-112.5"/>
    <n v="20089"/>
    <n v="76"/>
    <x v="370"/>
    <n v="95"/>
    <m/>
    <n v="602.69000000000005"/>
    <n v="3.472995171486884E-2"/>
    <n v="0"/>
    <n v="0"/>
    <m/>
    <m/>
    <n v="7.0000000000000007E-2"/>
    <n v="0.1"/>
    <n v="42.188300000000005"/>
    <m/>
    <n v="42.188300000000005"/>
    <s v="VWB"/>
    <n v="30"/>
    <m/>
    <n v="0"/>
    <n v="1"/>
    <m/>
    <m/>
    <n v="0"/>
    <s v="Val de Lys Automobiles"/>
    <x v="0"/>
    <m/>
    <x v="8"/>
    <n v="697.69"/>
    <n v="3.472995171486884E-2"/>
    <x v="1"/>
    <n v="72.188299999999998"/>
  </r>
  <r>
    <x v="6"/>
    <x v="0"/>
    <x v="0"/>
    <x v="20"/>
    <x v="42"/>
    <m/>
    <m/>
    <m/>
    <m/>
    <m/>
    <n v="0"/>
    <x v="28"/>
    <n v="511956"/>
    <x v="455"/>
    <s v="WVGZZZA15TV067026"/>
    <x v="358"/>
    <x v="2"/>
    <n v="26247.33"/>
    <n v="933.34"/>
    <n v="27180.670000000002"/>
    <n v="33"/>
    <x v="371"/>
    <n v="95"/>
    <m/>
    <n v="136.4"/>
    <n v="8.5134030912409446E-3"/>
    <n v="-3966.67"/>
    <n v="0"/>
    <m/>
    <m/>
    <n v="0.1"/>
    <n v="0.13"/>
    <n v="13.64"/>
    <m/>
    <n v="13.64"/>
    <s v="VWB"/>
    <n v="30"/>
    <m/>
    <n v="0"/>
    <n v="1"/>
    <m/>
    <m/>
    <n v="0"/>
    <s v="Valauto Hainaut"/>
    <x v="0"/>
    <m/>
    <x v="13"/>
    <n v="231.4"/>
    <n v="8.5134030912409446E-3"/>
    <x v="1"/>
    <n v="43.64"/>
  </r>
  <r>
    <x v="6"/>
    <x v="0"/>
    <x v="0"/>
    <x v="20"/>
    <x v="42"/>
    <m/>
    <m/>
    <m/>
    <m/>
    <m/>
    <n v="0"/>
    <x v="28"/>
    <n v="511957"/>
    <x v="456"/>
    <s v="WVGZZZA27TV010500"/>
    <x v="359"/>
    <x v="2"/>
    <n v="27305.67"/>
    <n v="1683.33"/>
    <n v="28989"/>
    <n v="33"/>
    <x v="372"/>
    <n v="95"/>
    <m/>
    <n v="869.65"/>
    <n v="3.3276415191969368E-2"/>
    <n v="0"/>
    <n v="-2348.1"/>
    <m/>
    <m/>
    <n v="0.1"/>
    <n v="0.13"/>
    <n v="86.965000000000003"/>
    <m/>
    <n v="86.965000000000003"/>
    <s v="VWB"/>
    <n v="30"/>
    <n v="50"/>
    <n v="1"/>
    <n v="1"/>
    <m/>
    <m/>
    <n v="1"/>
    <s v="Valauto Hainaut"/>
    <x v="0"/>
    <m/>
    <x v="13"/>
    <n v="964.65"/>
    <n v="3.3276415191969368E-2"/>
    <x v="1"/>
    <n v="166.965"/>
  </r>
  <r>
    <x v="6"/>
    <x v="1"/>
    <x v="0"/>
    <x v="29"/>
    <x v="91"/>
    <m/>
    <m/>
    <m/>
    <s v="x"/>
    <m/>
    <n v="90"/>
    <x v="28"/>
    <n v="511958"/>
    <x v="457"/>
    <s v="WVWZZZAW0TU041519"/>
    <x v="360"/>
    <x v="28"/>
    <n v="17714"/>
    <n v="233.33"/>
    <n v="17947.330000000002"/>
    <n v="40"/>
    <x v="373"/>
    <n v="95"/>
    <m/>
    <n v="402.45"/>
    <n v="2.7717214761192887E-2"/>
    <n v="-966.67"/>
    <n v="0"/>
    <m/>
    <s v="solde client écart CG "/>
    <n v="0.1"/>
    <n v="7.0000000000000007E-2"/>
    <n v="40.245000000000005"/>
    <m/>
    <n v="40.245000000000005"/>
    <s v="VWB"/>
    <n v="30"/>
    <m/>
    <n v="0"/>
    <n v="1"/>
    <m/>
    <m/>
    <n v="0"/>
    <s v="Valauto Hainaut"/>
    <x v="0"/>
    <m/>
    <x v="13"/>
    <n v="497.45"/>
    <n v="2.7717214761192887E-2"/>
    <x v="1"/>
    <n v="70.245000000000005"/>
  </r>
  <r>
    <x v="5"/>
    <x v="0"/>
    <x v="0"/>
    <x v="87"/>
    <x v="117"/>
    <m/>
    <m/>
    <m/>
    <m/>
    <m/>
    <m/>
    <x v="24"/>
    <n v="511958"/>
    <x v="457"/>
    <s v="WVWZZZAW2TU035494"/>
    <x v="361"/>
    <x v="28"/>
    <n v="22014"/>
    <n v="766.67"/>
    <n v="22780.67"/>
    <n v="2"/>
    <x v="374"/>
    <n v="95"/>
    <m/>
    <n v="676.32"/>
    <n v="3.3858530060792771E-2"/>
    <n v="0"/>
    <n v="-856.67"/>
    <m/>
    <m/>
    <n v="0.1"/>
    <n v="7.0000000000000007E-2"/>
    <n v="67.632000000000005"/>
    <m/>
    <n v="67.632000000000005"/>
    <s v="VWB"/>
    <n v="30"/>
    <n v="50"/>
    <n v="1"/>
    <n v="1"/>
    <m/>
    <m/>
    <n v="1"/>
    <s v="Valauto Cambrai"/>
    <x v="0"/>
    <m/>
    <x v="11"/>
    <n v="771.32"/>
    <n v="3.3858530060792771E-2"/>
    <x v="1"/>
    <n v="147.63200000000001"/>
  </r>
  <r>
    <x v="6"/>
    <x v="0"/>
    <x v="0"/>
    <x v="0"/>
    <x v="121"/>
    <m/>
    <m/>
    <m/>
    <m/>
    <m/>
    <n v="0"/>
    <x v="49"/>
    <n v="511959"/>
    <x v="458"/>
    <s v="WVGZZZC18TY021976"/>
    <x v="362"/>
    <x v="7"/>
    <n v="23872.33"/>
    <n v="979.17"/>
    <n v="24851.5"/>
    <n v="25"/>
    <x v="375"/>
    <n v="95"/>
    <m/>
    <n v="839.59"/>
    <n v="3.7606985493833373E-2"/>
    <n v="-1083.33"/>
    <n v="-1683.33"/>
    <m/>
    <m/>
    <n v="0.1"/>
    <n v="0.13"/>
    <n v="83.959000000000003"/>
    <m/>
    <n v="83.959000000000003"/>
    <s v="VWB"/>
    <n v="30"/>
    <n v="20"/>
    <n v="1"/>
    <n v="1"/>
    <m/>
    <m/>
    <n v="1"/>
    <s v="Valauto Hainaut"/>
    <x v="0"/>
    <m/>
    <x v="13"/>
    <n v="934.59"/>
    <n v="3.7606985493833373E-2"/>
    <x v="1"/>
    <n v="133.959"/>
  </r>
  <r>
    <x v="5"/>
    <x v="3"/>
    <x v="0"/>
    <x v="33"/>
    <x v="73"/>
    <m/>
    <m/>
    <s v="x"/>
    <m/>
    <m/>
    <m/>
    <x v="26"/>
    <n v="511959"/>
    <x v="458"/>
    <s v="WVWZZZAW2SU097704"/>
    <x v="363"/>
    <x v="28"/>
    <n v="20201.5"/>
    <n v="1029.17"/>
    <n v="21230.67"/>
    <n v="159"/>
    <x v="376"/>
    <n v="95"/>
    <m/>
    <n v="325.91000000000003"/>
    <n v="1.9825563677453424E-2"/>
    <n v="-2410.7600000000002"/>
    <n v="-416.67"/>
    <m/>
    <s v="prime 416€ non compatible VD"/>
    <m/>
    <n v="0.13"/>
    <n v="0"/>
    <m/>
    <n v="0"/>
    <s v="VWB"/>
    <n v="0"/>
    <s v="0"/>
    <n v="1"/>
    <n v="1"/>
    <m/>
    <m/>
    <n v="1"/>
    <s v="Valauto Cambrai"/>
    <x v="0"/>
    <m/>
    <x v="11"/>
    <n v="420.91"/>
    <n v="1.9825563677453424E-2"/>
    <x v="1"/>
    <n v="0"/>
  </r>
  <r>
    <x v="6"/>
    <x v="0"/>
    <x v="0"/>
    <x v="28"/>
    <x v="75"/>
    <m/>
    <m/>
    <m/>
    <m/>
    <m/>
    <m/>
    <x v="55"/>
    <n v="511961"/>
    <x v="459"/>
    <s v="WVGZZZE26TE044180"/>
    <x v="364"/>
    <x v="3"/>
    <n v="37605"/>
    <n v="4708.34"/>
    <n v="42313.34"/>
    <n v="86"/>
    <x v="377"/>
    <n v="95"/>
    <m/>
    <n v="1899.6"/>
    <n v="4.7138798308051316E-2"/>
    <n v="-5566.67"/>
    <n v="0"/>
    <m/>
    <m/>
    <n v="0.1"/>
    <n v="0.1"/>
    <n v="189.96"/>
    <m/>
    <n v="189.96"/>
    <s v="VWB"/>
    <n v="30"/>
    <n v="50"/>
    <n v="1"/>
    <n v="1"/>
    <m/>
    <m/>
    <n v="1"/>
    <s v="Valauto Hainaut"/>
    <x v="0"/>
    <m/>
    <x v="0"/>
    <n v="1994.6"/>
    <n v="4.7138798308051316E-2"/>
    <x v="1"/>
    <n v="269.96000000000004"/>
  </r>
  <r>
    <x v="6"/>
    <x v="0"/>
    <x v="0"/>
    <x v="63"/>
    <x v="140"/>
    <m/>
    <m/>
    <m/>
    <m/>
    <m/>
    <n v="0"/>
    <x v="34"/>
    <n v="511964"/>
    <x v="460"/>
    <s v="WVGZZZA2XTV059786"/>
    <x v="365"/>
    <x v="2"/>
    <n v="33555.67"/>
    <n v="1800"/>
    <n v="35355.67"/>
    <n v="34"/>
    <x v="378"/>
    <n v="95"/>
    <m/>
    <n v="1516.24"/>
    <n v="4.5572322628873958E-2"/>
    <n v="0"/>
    <n v="-916.67"/>
    <m/>
    <m/>
    <n v="7.0000000000000007E-2"/>
    <n v="7.0000000000000007E-2"/>
    <n v="106.13680000000001"/>
    <m/>
    <n v="106.13680000000001"/>
    <s v="VWB-no"/>
    <n v="30"/>
    <m/>
    <n v="0"/>
    <n v="1"/>
    <m/>
    <m/>
    <n v="0"/>
    <s v="Valauto Hainaut"/>
    <x v="0"/>
    <m/>
    <x v="13"/>
    <n v="1611.24"/>
    <n v="4.5572322628873958E-2"/>
    <x v="1"/>
    <n v="136.13679999999999"/>
  </r>
  <r>
    <x v="6"/>
    <x v="0"/>
    <x v="0"/>
    <x v="108"/>
    <x v="15"/>
    <m/>
    <m/>
    <m/>
    <m/>
    <m/>
    <n v="0"/>
    <x v="28"/>
    <n v="511965"/>
    <x v="461"/>
    <s v="WVGZZZA15TV079287"/>
    <x v="366"/>
    <x v="2"/>
    <n v="26247.33"/>
    <n v="933.34"/>
    <n v="27180.670000000002"/>
    <n v="30"/>
    <x v="379"/>
    <n v="95"/>
    <m/>
    <n v="719.09"/>
    <n v="2.9951064488108643E-2"/>
    <n v="-3966.67"/>
    <n v="0"/>
    <m/>
    <m/>
    <n v="0.1"/>
    <n v="0.13"/>
    <n v="71.909000000000006"/>
    <m/>
    <n v="71.909000000000006"/>
    <s v="VWB"/>
    <n v="30"/>
    <n v="50"/>
    <n v="1"/>
    <n v="1"/>
    <m/>
    <m/>
    <n v="1"/>
    <s v="Valauto Hainaut"/>
    <x v="0"/>
    <m/>
    <x v="13"/>
    <n v="814.09"/>
    <n v="2.9951064488108643E-2"/>
    <x v="1"/>
    <n v="151.90899999999999"/>
  </r>
  <r>
    <x v="6"/>
    <x v="0"/>
    <x v="0"/>
    <x v="100"/>
    <x v="117"/>
    <m/>
    <m/>
    <m/>
    <m/>
    <m/>
    <n v="0"/>
    <x v="34"/>
    <n v="511967"/>
    <x v="462"/>
    <s v="WVGZZZA24TV004573"/>
    <x v="367"/>
    <x v="2"/>
    <n v="34805.67"/>
    <n v="3508.34"/>
    <n v="38314.009999999995"/>
    <n v="7"/>
    <x v="380"/>
    <n v="95"/>
    <m/>
    <n v="1509.77"/>
    <n v="4.1884678737621049E-2"/>
    <n v="0"/>
    <n v="-916.67"/>
    <m/>
    <m/>
    <n v="0.1"/>
    <n v="0.13"/>
    <n v="150.977"/>
    <m/>
    <n v="150.977"/>
    <s v="VWB"/>
    <n v="0"/>
    <n v="20"/>
    <n v="1"/>
    <n v="1"/>
    <m/>
    <m/>
    <n v="1"/>
    <s v="Valauto Hainaut"/>
    <x v="0"/>
    <m/>
    <x v="13"/>
    <n v="1604.77"/>
    <n v="4.1884678737621049E-2"/>
    <x v="1"/>
    <n v="170.977"/>
  </r>
  <r>
    <x v="6"/>
    <x v="0"/>
    <x v="0"/>
    <x v="12"/>
    <x v="83"/>
    <m/>
    <m/>
    <m/>
    <m/>
    <m/>
    <n v="0"/>
    <x v="34"/>
    <n v="511968"/>
    <x v="463"/>
    <s v="WVWZZZE17TP054345"/>
    <x v="368"/>
    <x v="29"/>
    <n v="28533.33"/>
    <n v="1666.67"/>
    <n v="30200"/>
    <n v="12"/>
    <x v="381"/>
    <n v="95"/>
    <m/>
    <n v="942.33999999999992"/>
    <n v="3.4349006622516554E-2"/>
    <n v="-3666.67"/>
    <n v="0"/>
    <m/>
    <m/>
    <n v="0.08"/>
    <n v="0.08"/>
    <n v="75.387199999999993"/>
    <m/>
    <n v="75.387199999999993"/>
    <s v="VWB"/>
    <n v="30"/>
    <m/>
    <n v="0"/>
    <n v="1"/>
    <m/>
    <m/>
    <n v="0"/>
    <s v="Valauto Hainaut"/>
    <x v="0"/>
    <m/>
    <x v="13"/>
    <n v="1037.3399999999999"/>
    <n v="3.4349006622516554E-2"/>
    <x v="1"/>
    <n v="105.38719999999999"/>
  </r>
  <r>
    <x v="6"/>
    <x v="0"/>
    <x v="0"/>
    <x v="65"/>
    <x v="2"/>
    <m/>
    <m/>
    <m/>
    <m/>
    <m/>
    <n v="0"/>
    <x v="28"/>
    <n v="511970"/>
    <x v="464"/>
    <s v="WVGZZZC15VY028662"/>
    <x v="369"/>
    <x v="7"/>
    <n v="22622.33"/>
    <n v="525"/>
    <n v="23147.33"/>
    <n v="23"/>
    <x v="382"/>
    <n v="95.01"/>
    <m/>
    <n v="720.3"/>
    <n v="3.5222636908878904E-2"/>
    <n v="0"/>
    <n v="-2016.66"/>
    <m/>
    <m/>
    <n v="7.0000000000000007E-2"/>
    <n v="7.0000000000000007E-2"/>
    <n v="50.420999999999999"/>
    <m/>
    <n v="50.420999999999999"/>
    <s v="VWB"/>
    <n v="30"/>
    <m/>
    <n v="0"/>
    <n v="1"/>
    <m/>
    <m/>
    <n v="0"/>
    <s v="Valauto Hainaut"/>
    <x v="0"/>
    <m/>
    <x v="13"/>
    <n v="815.31"/>
    <n v="3.5222636908878904E-2"/>
    <x v="1"/>
    <n v="80.420999999999992"/>
  </r>
  <r>
    <x v="6"/>
    <x v="0"/>
    <x v="0"/>
    <x v="6"/>
    <x v="6"/>
    <m/>
    <m/>
    <m/>
    <m/>
    <m/>
    <n v="0"/>
    <x v="28"/>
    <n v="511971"/>
    <x v="465"/>
    <s v="WVGZZZA20TV023458"/>
    <x v="370"/>
    <x v="2"/>
    <n v="34805.67"/>
    <n v="3858.33"/>
    <n v="38664"/>
    <n v="11"/>
    <x v="383"/>
    <n v="95"/>
    <m/>
    <n v="1367.23"/>
    <n v="3.7818901303538176E-2"/>
    <n v="0"/>
    <n v="0"/>
    <m/>
    <m/>
    <n v="0.1"/>
    <n v="7.0000000000000007E-2"/>
    <n v="136.72300000000001"/>
    <m/>
    <n v="136.72300000000001"/>
    <s v=""/>
    <n v="30"/>
    <m/>
    <n v="0"/>
    <n v="1"/>
    <m/>
    <m/>
    <n v="0"/>
    <s v="Valauto Hainaut"/>
    <x v="0"/>
    <m/>
    <x v="13"/>
    <n v="1462.23"/>
    <n v="3.7818901303538176E-2"/>
    <x v="1"/>
    <n v="166.72300000000001"/>
  </r>
  <r>
    <x v="6"/>
    <x v="0"/>
    <x v="0"/>
    <x v="6"/>
    <x v="6"/>
    <m/>
    <m/>
    <m/>
    <m/>
    <m/>
    <n v="0"/>
    <x v="28"/>
    <n v="511972"/>
    <x v="466"/>
    <s v="WVGZZZA22TV013384"/>
    <x v="371"/>
    <x v="2"/>
    <n v="24380.67"/>
    <n v="808.33"/>
    <n v="25189"/>
    <n v="18"/>
    <x v="384"/>
    <n v="95"/>
    <m/>
    <n v="672.25"/>
    <n v="3.0459724482909206E-2"/>
    <n v="0"/>
    <n v="-916.67"/>
    <m/>
    <m/>
    <n v="0.1"/>
    <n v="0.13"/>
    <n v="67.225000000000009"/>
    <m/>
    <n v="67.225000000000009"/>
    <s v="VWB"/>
    <n v="30"/>
    <n v="50"/>
    <n v="1"/>
    <n v="1"/>
    <m/>
    <m/>
    <n v="1"/>
    <s v="Valauto Hainaut"/>
    <x v="0"/>
    <m/>
    <x v="13"/>
    <n v="767.25"/>
    <n v="3.0459724482909206E-2"/>
    <x v="1"/>
    <n v="147.22500000000002"/>
  </r>
  <r>
    <x v="6"/>
    <x v="0"/>
    <x v="0"/>
    <x v="23"/>
    <x v="24"/>
    <m/>
    <m/>
    <m/>
    <m/>
    <m/>
    <n v="0"/>
    <x v="34"/>
    <n v="511973"/>
    <x v="467"/>
    <s v="WVGZZZA24TV111798"/>
    <x v="372"/>
    <x v="2"/>
    <n v="31472.33"/>
    <n v="666.67"/>
    <n v="32139"/>
    <n v="30"/>
    <x v="385"/>
    <n v="95"/>
    <m/>
    <n v="1598.43"/>
    <n v="5.2690811786303249E-2"/>
    <n v="0"/>
    <n v="-916.67"/>
    <m/>
    <m/>
    <n v="7.0000000000000007E-2"/>
    <n v="7.0000000000000007E-2"/>
    <n v="111.89010000000002"/>
    <m/>
    <n v="111.89010000000002"/>
    <s v="VWB"/>
    <n v="0"/>
    <n v="50"/>
    <n v="1"/>
    <n v="1"/>
    <m/>
    <m/>
    <n v="1"/>
    <s v="Valauto Hainaut"/>
    <x v="0"/>
    <m/>
    <x v="13"/>
    <n v="1693.43"/>
    <n v="5.2690811786303249E-2"/>
    <x v="1"/>
    <n v="161.89010000000002"/>
  </r>
  <r>
    <x v="6"/>
    <x v="0"/>
    <x v="0"/>
    <x v="66"/>
    <x v="77"/>
    <m/>
    <m/>
    <m/>
    <m/>
    <m/>
    <n v="0"/>
    <x v="28"/>
    <n v="511974"/>
    <x v="468"/>
    <s v="WVWZZZAW2VU010839"/>
    <x v="373"/>
    <x v="28"/>
    <n v="17714"/>
    <n v="775"/>
    <n v="18489"/>
    <n v="2"/>
    <x v="386"/>
    <n v="95"/>
    <m/>
    <n v="612.46"/>
    <n v="3.8263832549083242E-2"/>
    <n v="0"/>
    <n v="-1383.34"/>
    <m/>
    <m/>
    <n v="7.0000000000000007E-2"/>
    <n v="7.0000000000000007E-2"/>
    <n v="42.872200000000007"/>
    <m/>
    <n v="42.872200000000007"/>
    <s v="VWB"/>
    <n v="30"/>
    <m/>
    <n v="0"/>
    <n v="1"/>
    <m/>
    <m/>
    <n v="0"/>
    <s v="Valauto Hainaut"/>
    <x v="0"/>
    <m/>
    <x v="13"/>
    <n v="707.46"/>
    <n v="3.8263832549083242E-2"/>
    <x v="1"/>
    <n v="72.872200000000007"/>
  </r>
  <r>
    <x v="6"/>
    <x v="0"/>
    <x v="0"/>
    <x v="88"/>
    <x v="50"/>
    <m/>
    <m/>
    <m/>
    <m/>
    <m/>
    <n v="0"/>
    <x v="9"/>
    <n v="511980"/>
    <x v="469"/>
    <s v="WVGZZZCT3TW443909"/>
    <x v="374"/>
    <x v="6"/>
    <n v="49196.67"/>
    <n v="2633.34"/>
    <n v="51830.009999999995"/>
    <n v="50"/>
    <x v="387"/>
    <n v="95"/>
    <m/>
    <n v="1563.24"/>
    <n v="3.199381979667764E-2"/>
    <n v="0"/>
    <n v="0"/>
    <m/>
    <m/>
    <n v="0.1"/>
    <n v="0.1"/>
    <n v="156.32400000000001"/>
    <m/>
    <n v="156.32400000000001"/>
    <s v="VWB"/>
    <n v="0"/>
    <n v="20"/>
    <n v="1"/>
    <n v="1"/>
    <m/>
    <m/>
    <n v="1"/>
    <s v="Valauto Hainaut"/>
    <x v="0"/>
    <m/>
    <x v="6"/>
    <n v="1658.24"/>
    <n v="3.199381979667764E-2"/>
    <x v="1"/>
    <n v="176.32400000000001"/>
  </r>
  <r>
    <x v="5"/>
    <x v="0"/>
    <x v="0"/>
    <x v="94"/>
    <x v="42"/>
    <m/>
    <m/>
    <m/>
    <m/>
    <m/>
    <n v="0"/>
    <x v="52"/>
    <n v="511990"/>
    <x v="470"/>
    <s v="WVWZZZAW9TU025769"/>
    <x v="375"/>
    <x v="28"/>
    <n v="22430.67"/>
    <n v="579.16"/>
    <n v="23009.829999999998"/>
    <n v="23"/>
    <x v="388"/>
    <n v="95"/>
    <m/>
    <n v="800.69"/>
    <n v="3.8926406670540377E-2"/>
    <n v="-1440"/>
    <n v="0"/>
    <m/>
    <m/>
    <n v="0.1"/>
    <n v="7.0000000000000007E-2"/>
    <n v="80.069000000000017"/>
    <m/>
    <n v="80.069000000000017"/>
    <s v="VWB"/>
    <n v="30"/>
    <n v="50"/>
    <n v="1"/>
    <n v="1"/>
    <m/>
    <m/>
    <n v="1"/>
    <s v="Valauto Cambrai"/>
    <x v="0"/>
    <m/>
    <x v="11"/>
    <n v="895.69"/>
    <n v="3.8926406670540377E-2"/>
    <x v="1"/>
    <n v="160.06900000000002"/>
  </r>
  <r>
    <x v="5"/>
    <x v="0"/>
    <x v="0"/>
    <x v="96"/>
    <x v="111"/>
    <m/>
    <m/>
    <m/>
    <m/>
    <m/>
    <n v="0"/>
    <x v="24"/>
    <n v="511993"/>
    <x v="471"/>
    <s v="WVWZZZAW4TU024920"/>
    <x v="376"/>
    <x v="28"/>
    <n v="24705.67"/>
    <n v="670.83"/>
    <n v="25376.5"/>
    <n v="28"/>
    <x v="389"/>
    <n v="95"/>
    <m/>
    <n v="758.04"/>
    <n v="3.3615352787027368E-2"/>
    <n v="0"/>
    <n v="-1690.01"/>
    <m/>
    <m/>
    <n v="0.13"/>
    <n v="0.13"/>
    <n v="98.545199999999994"/>
    <m/>
    <n v="98.545199999999994"/>
    <s v="VWB"/>
    <n v="0"/>
    <n v="50"/>
    <n v="1"/>
    <n v="1"/>
    <m/>
    <m/>
    <n v="1"/>
    <s v="Valauto Cambrai"/>
    <x v="0"/>
    <m/>
    <x v="11"/>
    <n v="853.04"/>
    <n v="3.3615352787027368E-2"/>
    <x v="1"/>
    <n v="148.54519999999999"/>
  </r>
  <r>
    <x v="5"/>
    <x v="0"/>
    <x v="0"/>
    <x v="12"/>
    <x v="83"/>
    <m/>
    <m/>
    <m/>
    <m/>
    <m/>
    <n v="0"/>
    <x v="52"/>
    <n v="511994"/>
    <x v="472"/>
    <s v="WVGZZZA21TV089954"/>
    <x v="363"/>
    <x v="2"/>
    <n v="27305.67"/>
    <n v="975"/>
    <n v="28280.67"/>
    <n v="12"/>
    <x v="390"/>
    <n v="95"/>
    <m/>
    <n v="64.360000000000014"/>
    <n v="5.6349442923381947E-3"/>
    <n v="-500"/>
    <n v="0"/>
    <m/>
    <m/>
    <n v="0.1"/>
    <n v="0.1"/>
    <n v="6.4360000000000017"/>
    <m/>
    <n v="6.4360000000000017"/>
    <s v="VWB"/>
    <n v="30"/>
    <m/>
    <n v="0"/>
    <n v="1"/>
    <m/>
    <m/>
    <n v="0"/>
    <s v="Valauto Cambrai"/>
    <x v="0"/>
    <m/>
    <x v="11"/>
    <n v="159.36000000000001"/>
    <n v="5.6349442923381947E-3"/>
    <x v="1"/>
    <n v="36.436"/>
  </r>
  <r>
    <x v="1"/>
    <x v="0"/>
    <x v="0"/>
    <x v="37"/>
    <x v="91"/>
    <m/>
    <m/>
    <m/>
    <m/>
    <m/>
    <n v="0"/>
    <x v="5"/>
    <n v="511995"/>
    <x v="473"/>
    <s v="WVGZZZCT4TW031885"/>
    <x v="377"/>
    <x v="6"/>
    <n v="37113.33"/>
    <n v="1000"/>
    <n v="38113.33"/>
    <n v="78"/>
    <x v="391"/>
    <n v="95"/>
    <m/>
    <n v="2560"/>
    <n v="6.9660667278351171E-2"/>
    <n v="2587.71"/>
    <n v="-3900"/>
    <m/>
    <m/>
    <n v="0.1"/>
    <n v="0.13"/>
    <n v="256"/>
    <m/>
    <n v="256"/>
    <s v="VWB"/>
    <m/>
    <m/>
    <n v="0"/>
    <n v="1"/>
    <m/>
    <m/>
    <n v="0"/>
    <s v="Valauto Roncq"/>
    <x v="0"/>
    <m/>
    <x v="0"/>
    <n v="2655"/>
    <n v="6.9660667278351171E-2"/>
    <x v="1"/>
    <n v="256"/>
  </r>
  <r>
    <x v="6"/>
    <x v="0"/>
    <x v="0"/>
    <x v="113"/>
    <x v="65"/>
    <m/>
    <m/>
    <m/>
    <m/>
    <m/>
    <n v="0"/>
    <x v="34"/>
    <n v="511995"/>
    <x v="473"/>
    <s v="WVGZZZE26TE045314"/>
    <x v="378"/>
    <x v="3"/>
    <n v="37605"/>
    <n v="3370.83"/>
    <n v="40975.83"/>
    <n v="25"/>
    <x v="392"/>
    <n v="94.99"/>
    <m/>
    <n v="614.64"/>
    <n v="1.7318258104838877E-2"/>
    <n v="0"/>
    <n v="0"/>
    <m/>
    <m/>
    <n v="7.0000000000000007E-2"/>
    <n v="7.0000000000000007E-2"/>
    <n v="43.024800000000006"/>
    <m/>
    <n v="43.024800000000006"/>
    <s v="VWB"/>
    <n v="0"/>
    <m/>
    <n v="0"/>
    <n v="1"/>
    <m/>
    <m/>
    <n v="0"/>
    <s v="Valauto Hainaut"/>
    <x v="0"/>
    <m/>
    <x v="13"/>
    <n v="709.63"/>
    <n v="1.7318258104838877E-2"/>
    <x v="1"/>
    <n v="43.024800000000006"/>
  </r>
  <r>
    <x v="5"/>
    <x v="0"/>
    <x v="0"/>
    <x v="1"/>
    <x v="17"/>
    <m/>
    <m/>
    <m/>
    <m/>
    <m/>
    <n v="0"/>
    <x v="52"/>
    <n v="511995"/>
    <x v="473"/>
    <s v="WVGZZZE2XTE025972"/>
    <x v="379"/>
    <x v="3"/>
    <n v="34696.660000000003"/>
    <n v="475"/>
    <n v="35171.660000000003"/>
    <n v="8"/>
    <x v="393"/>
    <n v="95"/>
    <m/>
    <n v="1528.68"/>
    <n v="4.6164440347711763E-2"/>
    <n v="0"/>
    <n v="-5566.67"/>
    <m/>
    <m/>
    <n v="7.0000000000000007E-2"/>
    <n v="7.0000000000000007E-2"/>
    <n v="107.00760000000001"/>
    <m/>
    <n v="107.00760000000001"/>
    <s v="VWB"/>
    <n v="10"/>
    <n v="50"/>
    <n v="1"/>
    <n v="1"/>
    <m/>
    <m/>
    <n v="1"/>
    <s v="Valauto Cambrai"/>
    <x v="0"/>
    <m/>
    <x v="11"/>
    <n v="1623.68"/>
    <n v="4.6164440347711763E-2"/>
    <x v="1"/>
    <n v="167.00760000000002"/>
  </r>
  <r>
    <x v="6"/>
    <x v="0"/>
    <x v="0"/>
    <x v="83"/>
    <x v="73"/>
    <m/>
    <m/>
    <m/>
    <m/>
    <m/>
    <n v="0"/>
    <x v="46"/>
    <n v="511996"/>
    <x v="474"/>
    <s v="WVWZZZCD2TW417671"/>
    <x v="380"/>
    <x v="32"/>
    <n v="44708.33"/>
    <n v="4375"/>
    <n v="49083.33"/>
    <n v="3"/>
    <x v="394"/>
    <n v="95"/>
    <m/>
    <n v="1227.07"/>
    <n v="2.6935214053325232E-2"/>
    <n v="0"/>
    <n v="0"/>
    <m/>
    <m/>
    <n v="0.1"/>
    <n v="7.0000000000000007E-2"/>
    <n v="122.70699999999999"/>
    <m/>
    <n v="122.70699999999999"/>
    <s v=""/>
    <n v="0"/>
    <m/>
    <n v="0"/>
    <n v="1"/>
    <m/>
    <m/>
    <n v="0"/>
    <s v="Valauto Hainaut"/>
    <x v="0"/>
    <m/>
    <x v="13"/>
    <n v="1322.07"/>
    <n v="2.6935214053325232E-2"/>
    <x v="1"/>
    <n v="122.70699999999999"/>
  </r>
  <r>
    <x v="6"/>
    <x v="0"/>
    <x v="0"/>
    <x v="7"/>
    <x v="70"/>
    <m/>
    <m/>
    <m/>
    <m/>
    <m/>
    <n v="0"/>
    <x v="34"/>
    <n v="511997"/>
    <x v="475"/>
    <s v="WVWZZZAWXTU022301"/>
    <x v="381"/>
    <x v="28"/>
    <n v="23014"/>
    <n v="1187.49"/>
    <n v="24201.49"/>
    <n v="14"/>
    <x v="395"/>
    <n v="95"/>
    <m/>
    <n v="884.1"/>
    <n v="4.0456186788499382E-2"/>
    <n v="0"/>
    <n v="-2356.67"/>
    <m/>
    <m/>
    <n v="0.1"/>
    <n v="0.13"/>
    <n v="88.410000000000011"/>
    <m/>
    <n v="88.410000000000011"/>
    <s v=""/>
    <n v="30"/>
    <n v="50"/>
    <n v="1"/>
    <n v="1"/>
    <m/>
    <m/>
    <n v="1"/>
    <s v="Valauto Hainaut"/>
    <x v="0"/>
    <m/>
    <x v="13"/>
    <n v="979.1"/>
    <n v="4.0456186788499382E-2"/>
    <x v="1"/>
    <n v="168.41000000000003"/>
  </r>
  <r>
    <x v="1"/>
    <x v="3"/>
    <x v="0"/>
    <x v="2"/>
    <x v="2"/>
    <m/>
    <m/>
    <s v="x"/>
    <s v="x"/>
    <m/>
    <n v="100.01"/>
    <x v="35"/>
    <n v="511999"/>
    <x v="476"/>
    <s v="WVGZZZCT0TW532319"/>
    <x v="382"/>
    <x v="6"/>
    <n v="42846.66"/>
    <n v="2858.34"/>
    <n v="45705"/>
    <n v="142"/>
    <x v="396"/>
    <n v="95"/>
    <m/>
    <n v="1523.48"/>
    <n v="3.5411442949349087E-2"/>
    <n v="0"/>
    <n v="-4794.68"/>
    <m/>
    <s v="solde client / Aide laurent denis non justifiée"/>
    <n v="0.12"/>
    <n v="0.12"/>
    <n v="182.8176"/>
    <m/>
    <n v="182.8176"/>
    <s v=""/>
    <n v="30"/>
    <m/>
    <n v="0"/>
    <n v="1"/>
    <m/>
    <m/>
    <n v="0"/>
    <s v="Valauto Roncq"/>
    <x v="0"/>
    <m/>
    <x v="0"/>
    <n v="1618.48"/>
    <n v="3.5411442949349087E-2"/>
    <x v="1"/>
    <n v="212.8176"/>
  </r>
  <r>
    <x v="6"/>
    <x v="0"/>
    <x v="0"/>
    <x v="62"/>
    <x v="74"/>
    <m/>
    <m/>
    <m/>
    <m/>
    <m/>
    <m/>
    <x v="34"/>
    <n v="512002"/>
    <x v="477"/>
    <s v="WVWZZZAW2TU035429"/>
    <x v="383"/>
    <x v="28"/>
    <n v="20605.669999999998"/>
    <n v="179.16"/>
    <n v="20784.829999999998"/>
    <n v="42"/>
    <x v="397"/>
    <n v="95"/>
    <m/>
    <n v="644.94000000000005"/>
    <n v="3.5600002501824657E-2"/>
    <n v="0"/>
    <n v="-2356.67"/>
    <m/>
    <m/>
    <n v="0.1"/>
    <n v="0.13"/>
    <n v="64.494000000000014"/>
    <m/>
    <n v="64.494000000000014"/>
    <s v="VWB"/>
    <n v="30"/>
    <m/>
    <n v="0"/>
    <n v="1"/>
    <m/>
    <m/>
    <n v="0"/>
    <s v="Valauto Hainaut"/>
    <x v="0"/>
    <m/>
    <x v="13"/>
    <n v="739.94"/>
    <n v="3.5600002501824657E-2"/>
    <x v="1"/>
    <n v="94.494000000000014"/>
  </r>
  <r>
    <x v="1"/>
    <x v="0"/>
    <x v="2"/>
    <x v="33"/>
    <x v="34"/>
    <m/>
    <m/>
    <m/>
    <m/>
    <m/>
    <m/>
    <x v="50"/>
    <n v="512017"/>
    <x v="478"/>
    <s v="TMBEP6PJXT4055460"/>
    <x v="384"/>
    <x v="33"/>
    <n v="19775"/>
    <n v="2083.33"/>
    <n v="21858.33"/>
    <n v="103"/>
    <x v="398"/>
    <n v="35"/>
    <m/>
    <n v="537.5"/>
    <n v="2.6191387905663423E-2"/>
    <n v="0"/>
    <n v="-3210"/>
    <m/>
    <m/>
    <n v="0.13"/>
    <n v="0.13"/>
    <n v="69.875"/>
    <m/>
    <n v="69.875"/>
    <s v="VWB"/>
    <m/>
    <m/>
    <n v="0"/>
    <n v="1"/>
    <m/>
    <m/>
    <n v="0"/>
    <s v="Valauto Roncq"/>
    <x v="2"/>
    <m/>
    <x v="15"/>
    <n v="572.5"/>
    <n v="2.6191387905663423E-2"/>
    <x v="1"/>
    <n v="69.875"/>
  </r>
  <r>
    <x v="6"/>
    <x v="0"/>
    <x v="0"/>
    <x v="119"/>
    <x v="47"/>
    <m/>
    <m/>
    <m/>
    <m/>
    <m/>
    <n v="0"/>
    <x v="28"/>
    <n v="512019"/>
    <x v="479"/>
    <s v="WVGZZZC10VY002504"/>
    <x v="385"/>
    <x v="7"/>
    <n v="25139"/>
    <n v="1025"/>
    <n v="26164"/>
    <n v="48"/>
    <x v="399"/>
    <n v="95"/>
    <m/>
    <n v="1131.47"/>
    <n v="4.6876242164806604E-2"/>
    <n v="0"/>
    <n v="-3549.99"/>
    <m/>
    <m/>
    <n v="0.12"/>
    <n v="0.12"/>
    <n v="135.7764"/>
    <m/>
    <n v="135.7764"/>
    <s v="VWB"/>
    <n v="30"/>
    <n v="50"/>
    <n v="1"/>
    <n v="1"/>
    <m/>
    <m/>
    <n v="1"/>
    <s v="Valauto Hainaut"/>
    <x v="0"/>
    <m/>
    <x v="13"/>
    <n v="1226.47"/>
    <n v="4.6876242164806604E-2"/>
    <x v="1"/>
    <n v="215.7764"/>
  </r>
  <r>
    <x v="5"/>
    <x v="0"/>
    <x v="0"/>
    <x v="96"/>
    <x v="120"/>
    <m/>
    <m/>
    <m/>
    <m/>
    <m/>
    <n v="0"/>
    <x v="52"/>
    <n v="512019"/>
    <x v="479"/>
    <s v="WVGZZZCS9TY025933"/>
    <x v="386"/>
    <x v="1"/>
    <n v="25639"/>
    <n v="941.68"/>
    <n v="26580.68"/>
    <n v="74"/>
    <x v="400"/>
    <n v="95"/>
    <m/>
    <n v="797.43"/>
    <n v="3.3574385606387792E-2"/>
    <n v="0"/>
    <n v="-3987.1"/>
    <m/>
    <m/>
    <n v="0.1"/>
    <n v="0.1"/>
    <n v="79.742999999999995"/>
    <m/>
    <n v="79.742999999999995"/>
    <s v="VWB"/>
    <n v="30"/>
    <n v="100"/>
    <n v="1"/>
    <n v="1"/>
    <m/>
    <m/>
    <n v="1"/>
    <s v="Valauto Cambrai"/>
    <x v="0"/>
    <m/>
    <x v="11"/>
    <n v="892.43"/>
    <n v="3.3574385606387792E-2"/>
    <x v="1"/>
    <n v="209.74299999999999"/>
  </r>
  <r>
    <x v="5"/>
    <x v="0"/>
    <x v="0"/>
    <x v="33"/>
    <x v="64"/>
    <m/>
    <m/>
    <m/>
    <m/>
    <m/>
    <n v="0"/>
    <x v="24"/>
    <n v="512021"/>
    <x v="480"/>
    <s v="WVGZZZE25TE029363"/>
    <x v="387"/>
    <x v="3"/>
    <n v="34696.660000000003"/>
    <n v="191.67"/>
    <n v="34888.33"/>
    <n v="13"/>
    <x v="401"/>
    <n v="95"/>
    <m/>
    <n v="1508.85"/>
    <n v="4.5970959343711773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Cambrai"/>
    <x v="0"/>
    <m/>
    <x v="11"/>
    <n v="1603.85"/>
    <n v="4.5970959343711773E-2"/>
    <x v="1"/>
    <n v="105.6195"/>
  </r>
  <r>
    <x v="6"/>
    <x v="0"/>
    <x v="0"/>
    <x v="120"/>
    <x v="47"/>
    <m/>
    <m/>
    <m/>
    <m/>
    <m/>
    <n v="0"/>
    <x v="34"/>
    <n v="512023"/>
    <x v="481"/>
    <s v="WVGZZZCS8VY001593"/>
    <x v="388"/>
    <x v="1"/>
    <n v="25797.33"/>
    <n v="50"/>
    <n v="25847.33"/>
    <n v="51"/>
    <x v="402"/>
    <n v="95.01"/>
    <m/>
    <n v="915.98"/>
    <n v="3.9113904608328982E-2"/>
    <n v="0"/>
    <n v="-2773.34"/>
    <m/>
    <m/>
    <n v="0.12"/>
    <n v="0.12"/>
    <n v="109.91759999999999"/>
    <m/>
    <n v="109.91759999999999"/>
    <s v="VWB"/>
    <n v="30"/>
    <m/>
    <n v="0"/>
    <n v="1"/>
    <m/>
    <m/>
    <n v="0"/>
    <s v="Valauto Hainaut"/>
    <x v="0"/>
    <m/>
    <x v="13"/>
    <n v="1010.99"/>
    <n v="3.9113904608328982E-2"/>
    <x v="1"/>
    <n v="139.91759999999999"/>
  </r>
  <r>
    <x v="6"/>
    <x v="0"/>
    <x v="0"/>
    <x v="14"/>
    <x v="118"/>
    <m/>
    <m/>
    <m/>
    <m/>
    <m/>
    <n v="0"/>
    <x v="34"/>
    <n v="512024"/>
    <x v="482"/>
    <s v="WVGZZZCS7VY001892"/>
    <x v="389"/>
    <x v="1"/>
    <n v="23280.67"/>
    <n v="50"/>
    <n v="23330.67"/>
    <n v="21"/>
    <x v="403"/>
    <n v="95"/>
    <m/>
    <n v="739.82"/>
    <n v="3.5782084269333034E-2"/>
    <n v="-2773.34"/>
    <n v="0"/>
    <m/>
    <m/>
    <n v="0.1"/>
    <n v="0.1"/>
    <n v="73.982000000000014"/>
    <m/>
    <n v="73.982000000000014"/>
    <s v="VWB"/>
    <n v="30"/>
    <m/>
    <n v="0"/>
    <n v="1"/>
    <m/>
    <m/>
    <n v="0"/>
    <s v="Valauto Hainaut"/>
    <x v="0"/>
    <m/>
    <x v="13"/>
    <n v="834.82"/>
    <n v="3.5782084269333034E-2"/>
    <x v="1"/>
    <n v="103.98200000000001"/>
  </r>
  <r>
    <x v="5"/>
    <x v="0"/>
    <x v="0"/>
    <x v="29"/>
    <x v="91"/>
    <m/>
    <m/>
    <m/>
    <m/>
    <m/>
    <n v="0"/>
    <x v="26"/>
    <n v="512024"/>
    <x v="482"/>
    <s v="WVGZZZE23TE037056"/>
    <x v="390"/>
    <x v="3"/>
    <n v="34696.660000000003"/>
    <n v="600"/>
    <n v="35296.660000000003"/>
    <n v="12"/>
    <x v="404"/>
    <n v="95"/>
    <m/>
    <n v="1537.43"/>
    <n v="4.624885187436998E-2"/>
    <n v="0"/>
    <n v="-5566.67"/>
    <m/>
    <m/>
    <n v="7.0000000000000007E-2"/>
    <n v="7.0000000000000007E-2"/>
    <n v="107.62010000000001"/>
    <m/>
    <n v="107.62010000000001"/>
    <s v="VWB"/>
    <n v="10"/>
    <n v="50"/>
    <n v="1"/>
    <n v="1"/>
    <m/>
    <m/>
    <n v="1"/>
    <s v="Valauto Cambrai"/>
    <x v="0"/>
    <m/>
    <x v="11"/>
    <n v="1632.43"/>
    <n v="4.624885187436998E-2"/>
    <x v="1"/>
    <n v="167.62010000000001"/>
  </r>
  <r>
    <x v="5"/>
    <x v="3"/>
    <x v="0"/>
    <x v="81"/>
    <x v="114"/>
    <s v="x"/>
    <m/>
    <m/>
    <s v="x"/>
    <m/>
    <n v="43863.88"/>
    <x v="9"/>
    <n v="512026"/>
    <x v="483"/>
    <s v="WVWZZZAW4TU001170"/>
    <x v="318"/>
    <x v="28"/>
    <n v="20689"/>
    <n v="291.67"/>
    <n v="20980.67"/>
    <n v="31"/>
    <x v="405"/>
    <n v="95"/>
    <m/>
    <n v="629.46"/>
    <n v="3.4529879169731E-2"/>
    <n v="-2727.5"/>
    <n v="0"/>
    <m/>
    <s v="marge manquante / en attente de financement cyrille casier"/>
    <m/>
    <n v="0.1"/>
    <n v="0"/>
    <m/>
    <n v="0"/>
    <s v="VWB"/>
    <n v="0"/>
    <s v="0"/>
    <n v="1"/>
    <n v="1"/>
    <m/>
    <m/>
    <n v="1"/>
    <s v="Valauto Cambrai"/>
    <x v="0"/>
    <m/>
    <x v="6"/>
    <n v="724.46"/>
    <n v="3.4529879169731E-2"/>
    <x v="1"/>
    <n v="0"/>
  </r>
  <r>
    <x v="1"/>
    <x v="0"/>
    <x v="2"/>
    <x v="49"/>
    <x v="64"/>
    <m/>
    <m/>
    <m/>
    <m/>
    <m/>
    <n v="0"/>
    <x v="6"/>
    <n v="512027"/>
    <x v="484"/>
    <s v="TMBER6PJXT4054531"/>
    <x v="391"/>
    <x v="33"/>
    <n v="21250"/>
    <n v="2083.33"/>
    <n v="23333.33"/>
    <n v="99"/>
    <x v="406"/>
    <n v="35.01"/>
    <m/>
    <n v="664.01"/>
    <n v="2.9958004279714893E-2"/>
    <n v="0"/>
    <n v="-3216"/>
    <m/>
    <m/>
    <n v="0.13"/>
    <n v="0.13"/>
    <n v="86.321300000000008"/>
    <m/>
    <n v="86.321300000000008"/>
    <s v="VWB"/>
    <m/>
    <m/>
    <n v="0"/>
    <n v="1"/>
    <m/>
    <m/>
    <n v="0"/>
    <s v="Valauto Roncq"/>
    <x v="2"/>
    <m/>
    <x v="3"/>
    <n v="699.02"/>
    <n v="2.9958004279714893E-2"/>
    <x v="1"/>
    <n v="86.321300000000008"/>
  </r>
  <r>
    <x v="5"/>
    <x v="3"/>
    <x v="0"/>
    <x v="0"/>
    <x v="114"/>
    <s v="x"/>
    <m/>
    <m/>
    <s v="x"/>
    <m/>
    <n v="43863.88"/>
    <x v="9"/>
    <n v="512027"/>
    <x v="484"/>
    <s v="WVWZZZAW2TU001605"/>
    <x v="318"/>
    <x v="28"/>
    <n v="20689"/>
    <n v="291.67"/>
    <n v="20980.67"/>
    <n v="35"/>
    <x v="405"/>
    <n v="95"/>
    <m/>
    <n v="629.46"/>
    <n v="3.4529879169731E-2"/>
    <n v="-2727.5"/>
    <n v="0"/>
    <m/>
    <s v="marge manquante / en attente de financement cyrille casier"/>
    <m/>
    <n v="0.1"/>
    <n v="0"/>
    <m/>
    <n v="0"/>
    <s v="VWB"/>
    <n v="0"/>
    <s v="0"/>
    <n v="1"/>
    <n v="1"/>
    <m/>
    <m/>
    <n v="1"/>
    <s v="Valauto Cambrai"/>
    <x v="0"/>
    <m/>
    <x v="6"/>
    <n v="724.46"/>
    <n v="3.4529879169731E-2"/>
    <x v="1"/>
    <n v="0"/>
  </r>
  <r>
    <x v="0"/>
    <x v="0"/>
    <x v="0"/>
    <x v="5"/>
    <x v="123"/>
    <m/>
    <m/>
    <m/>
    <m/>
    <m/>
    <n v="0"/>
    <x v="3"/>
    <n v="512044"/>
    <x v="485"/>
    <s v="WVGZZZCTXSW528230"/>
    <x v="392"/>
    <x v="6"/>
    <n v="40696.67"/>
    <n v="1408.33"/>
    <n v="42105"/>
    <n v="322"/>
    <x v="407"/>
    <n v="95"/>
    <m/>
    <n v="515.57000000000005"/>
    <n v="1.4501128132050827E-2"/>
    <n v="-4624.2700000000004"/>
    <n v="0"/>
    <m/>
    <m/>
    <n v="0.13"/>
    <n v="0.13"/>
    <n v="67.024100000000004"/>
    <m/>
    <n v="67.024100000000004"/>
    <s v=""/>
    <n v="30"/>
    <m/>
    <n v="0"/>
    <n v="1"/>
    <m/>
    <m/>
    <n v="0"/>
    <s v="Val de Lys Automobiles"/>
    <x v="0"/>
    <m/>
    <x v="1"/>
    <n v="610.57000000000005"/>
    <n v="1.4501128132050827E-2"/>
    <x v="1"/>
    <n v="97.024100000000004"/>
  </r>
  <r>
    <x v="6"/>
    <x v="0"/>
    <x v="0"/>
    <x v="4"/>
    <x v="62"/>
    <m/>
    <m/>
    <m/>
    <m/>
    <m/>
    <n v="0"/>
    <x v="28"/>
    <n v="512060"/>
    <x v="486"/>
    <s v="WVGZZZE22TE050980"/>
    <x v="393"/>
    <x v="3"/>
    <n v="37605"/>
    <n v="3995.84"/>
    <n v="41600.839999999997"/>
    <n v="18"/>
    <x v="408"/>
    <n v="95"/>
    <m/>
    <n v="1119.04"/>
    <n v="2.9183064572734591E-2"/>
    <n v="0"/>
    <n v="0"/>
    <m/>
    <m/>
    <n v="0.08"/>
    <n v="7.0000000000000007E-2"/>
    <n v="89.523200000000003"/>
    <m/>
    <n v="89.523200000000003"/>
    <s v="VWB"/>
    <n v="30"/>
    <n v="50"/>
    <n v="1"/>
    <n v="1"/>
    <m/>
    <m/>
    <n v="1"/>
    <s v="Valauto Hainaut"/>
    <x v="0"/>
    <m/>
    <x v="13"/>
    <n v="1214.04"/>
    <n v="2.9183064572734591E-2"/>
    <x v="1"/>
    <n v="169.5232"/>
  </r>
  <r>
    <x v="6"/>
    <x v="0"/>
    <x v="0"/>
    <x v="121"/>
    <x v="39"/>
    <m/>
    <m/>
    <m/>
    <m/>
    <m/>
    <n v="0"/>
    <x v="9"/>
    <n v="512062"/>
    <x v="487"/>
    <s v="WVWZZZAW9TU009622"/>
    <x v="244"/>
    <x v="28"/>
    <n v="22014"/>
    <n v="450"/>
    <n v="22464"/>
    <n v="25"/>
    <x v="409"/>
    <n v="95"/>
    <n v="-3257.4399999999987"/>
    <n v="449.28000000000111"/>
    <n v="2.4228988603988654E-2"/>
    <n v="-6514.88"/>
    <n v="0"/>
    <m/>
    <m/>
    <n v="0.13"/>
    <n v="0.13"/>
    <n v="58.406400000000147"/>
    <m/>
    <n v="58.406400000000147"/>
    <s v="VWB"/>
    <m/>
    <m/>
    <n v="0"/>
    <n v="1"/>
    <m/>
    <m/>
    <n v="0"/>
    <s v="Valauto Hainaut"/>
    <x v="0"/>
    <m/>
    <x v="6"/>
    <n v="3801.72"/>
    <n v="0.16923611111111111"/>
    <x v="1"/>
    <n v="58.406400000000147"/>
  </r>
  <r>
    <x v="0"/>
    <x v="0"/>
    <x v="0"/>
    <x v="51"/>
    <x v="20"/>
    <m/>
    <m/>
    <m/>
    <s v="x"/>
    <s v="X"/>
    <n v="-150"/>
    <x v="2"/>
    <n v="512063"/>
    <x v="488"/>
    <s v="WVGZZZCT3TW403720"/>
    <x v="394"/>
    <x v="6"/>
    <n v="50113.33"/>
    <n v="3987.51"/>
    <n v="54100.840000000004"/>
    <n v="155"/>
    <x v="410"/>
    <n v="95"/>
    <m/>
    <n v="1690.79"/>
    <n v="3.3008544784147525E-2"/>
    <n v="-6870.58"/>
    <n v="0"/>
    <m/>
    <s v="ok vn payé / solde client acpte 2025 non déduit ni rbt"/>
    <n v="0.13"/>
    <n v="0.13"/>
    <n v="219.80270000000002"/>
    <m/>
    <n v="219.80270000000002"/>
    <s v="VWB"/>
    <n v="30"/>
    <n v="50"/>
    <n v="1"/>
    <n v="1"/>
    <m/>
    <m/>
    <n v="1"/>
    <s v="Val de Lys Automobiles"/>
    <x v="0"/>
    <m/>
    <x v="1"/>
    <n v="1785.79"/>
    <n v="3.3008544784147525E-2"/>
    <x v="1"/>
    <n v="299.80270000000002"/>
  </r>
  <r>
    <x v="6"/>
    <x v="0"/>
    <x v="0"/>
    <x v="5"/>
    <x v="123"/>
    <m/>
    <m/>
    <m/>
    <m/>
    <m/>
    <n v="0"/>
    <x v="9"/>
    <n v="512063"/>
    <x v="488"/>
    <s v="WVWZZZAW0TU010948"/>
    <x v="244"/>
    <x v="28"/>
    <n v="20605.669999999998"/>
    <n v="850"/>
    <n v="21455.67"/>
    <n v="25"/>
    <x v="411"/>
    <n v="95"/>
    <m/>
    <n v="321.86"/>
    <n v="1.9428896883667581E-2"/>
    <n v="-2789.25"/>
    <n v="0"/>
    <m/>
    <m/>
    <n v="0.13"/>
    <n v="0.13"/>
    <n v="41.841800000000006"/>
    <m/>
    <n v="41.841800000000006"/>
    <s v="VWB"/>
    <m/>
    <m/>
    <n v="0"/>
    <n v="1"/>
    <m/>
    <m/>
    <n v="0"/>
    <s v="Valauto Hainaut"/>
    <x v="0"/>
    <m/>
    <x v="6"/>
    <n v="416.86"/>
    <n v="1.9428896883667581E-2"/>
    <x v="1"/>
    <n v="41.841800000000006"/>
  </r>
  <r>
    <x v="6"/>
    <x v="0"/>
    <x v="0"/>
    <x v="62"/>
    <x v="98"/>
    <m/>
    <m/>
    <m/>
    <m/>
    <m/>
    <n v="0"/>
    <x v="28"/>
    <n v="512064"/>
    <x v="489"/>
    <s v="WVWZZZAW4TU005901"/>
    <x v="395"/>
    <x v="28"/>
    <n v="21605.67"/>
    <n v="1233.33"/>
    <n v="22839"/>
    <n v="33"/>
    <x v="412"/>
    <n v="95"/>
    <m/>
    <n v="960.48"/>
    <n v="4.6213932308770085E-2"/>
    <n v="0"/>
    <n v="-2466.67"/>
    <m/>
    <m/>
    <n v="0.13"/>
    <n v="0.13"/>
    <n v="124.86240000000001"/>
    <m/>
    <n v="124.86240000000001"/>
    <s v="VWB"/>
    <n v="30"/>
    <n v="50"/>
    <n v="1"/>
    <n v="1"/>
    <m/>
    <m/>
    <n v="1"/>
    <s v="Valauto Hainaut"/>
    <x v="0"/>
    <m/>
    <x v="13"/>
    <n v="1055.48"/>
    <n v="4.6213932308770085E-2"/>
    <x v="1"/>
    <n v="204.86240000000001"/>
  </r>
  <r>
    <x v="6"/>
    <x v="0"/>
    <x v="0"/>
    <x v="5"/>
    <x v="123"/>
    <m/>
    <m/>
    <m/>
    <m/>
    <m/>
    <n v="0"/>
    <x v="34"/>
    <n v="512065"/>
    <x v="490"/>
    <s v="WVWZZZAW6TU018312"/>
    <x v="396"/>
    <x v="28"/>
    <n v="21605.67"/>
    <n v="1233.33"/>
    <n v="22839"/>
    <n v="21"/>
    <x v="413"/>
    <n v="95"/>
    <m/>
    <n v="877.14"/>
    <n v="4.2564910898025304E-2"/>
    <n v="0"/>
    <n v="-2466.67"/>
    <m/>
    <m/>
    <n v="0.1"/>
    <n v="0.13"/>
    <n v="87.713999999999999"/>
    <m/>
    <n v="87.713999999999999"/>
    <s v=""/>
    <n v="30"/>
    <n v="50"/>
    <n v="1"/>
    <n v="1"/>
    <m/>
    <m/>
    <n v="1"/>
    <s v="Valauto Hainaut"/>
    <x v="0"/>
    <m/>
    <x v="13"/>
    <n v="972.14"/>
    <n v="4.2564910898025304E-2"/>
    <x v="1"/>
    <n v="167.714"/>
  </r>
  <r>
    <x v="6"/>
    <x v="0"/>
    <x v="0"/>
    <x v="120"/>
    <x v="47"/>
    <m/>
    <m/>
    <m/>
    <m/>
    <m/>
    <n v="0"/>
    <x v="28"/>
    <n v="512069"/>
    <x v="491"/>
    <s v="WVGZZZA2XTV125334"/>
    <x v="397"/>
    <x v="2"/>
    <n v="24380.67"/>
    <n v="641.66"/>
    <n v="25022.329999999998"/>
    <n v="7"/>
    <x v="414"/>
    <n v="95"/>
    <m/>
    <n v="702.21"/>
    <n v="3.1859942699181097E-2"/>
    <n v="0"/>
    <n v="-916.67"/>
    <m/>
    <m/>
    <n v="7.0000000000000007E-2"/>
    <n v="7.0000000000000007E-2"/>
    <n v="49.154700000000005"/>
    <m/>
    <n v="49.154700000000005"/>
    <s v="VWB"/>
    <n v="30"/>
    <m/>
    <n v="0"/>
    <n v="1"/>
    <m/>
    <m/>
    <n v="0"/>
    <s v="Valauto Hainaut"/>
    <x v="0"/>
    <m/>
    <x v="13"/>
    <n v="797.21"/>
    <n v="3.1859942699181097E-2"/>
    <x v="1"/>
    <n v="79.154700000000005"/>
  </r>
  <r>
    <x v="1"/>
    <x v="0"/>
    <x v="0"/>
    <x v="48"/>
    <x v="122"/>
    <m/>
    <m/>
    <m/>
    <m/>
    <m/>
    <n v="0"/>
    <x v="8"/>
    <n v="512074"/>
    <x v="492"/>
    <s v="WVGZZZCTXTW574058"/>
    <x v="398"/>
    <x v="6"/>
    <n v="42363.33"/>
    <n v="2754.18"/>
    <n v="45117.51"/>
    <n v="25"/>
    <x v="415"/>
    <n v="94.99"/>
    <m/>
    <n v="544.58000000000004"/>
    <n v="1.4175649321072905E-2"/>
    <n v="0"/>
    <n v="-1400.02"/>
    <m/>
    <m/>
    <n v="0.1"/>
    <n v="0.1"/>
    <n v="54.458000000000006"/>
    <m/>
    <n v="54.458000000000006"/>
    <s v=""/>
    <n v="30"/>
    <n v="50"/>
    <n v="1"/>
    <n v="1"/>
    <m/>
    <m/>
    <n v="1"/>
    <s v="Valauto Roncq"/>
    <x v="0"/>
    <m/>
    <x v="5"/>
    <n v="639.57000000000005"/>
    <n v="1.4175649321072905E-2"/>
    <x v="1"/>
    <n v="134.458"/>
  </r>
  <r>
    <x v="1"/>
    <x v="0"/>
    <x v="0"/>
    <x v="58"/>
    <x v="6"/>
    <m/>
    <m/>
    <m/>
    <m/>
    <m/>
    <n v="0"/>
    <x v="43"/>
    <n v="512081"/>
    <x v="493"/>
    <s v="WVGZZZ5N8RM174504"/>
    <x v="399"/>
    <x v="6"/>
    <n v="46208.33"/>
    <n v="2349.9899999999998"/>
    <n v="48558.32"/>
    <n v="434"/>
    <x v="416"/>
    <n v="95"/>
    <m/>
    <n v="-6683.64"/>
    <n v="-0.13568508959947545"/>
    <n v="-4855.82"/>
    <n v="0"/>
    <m/>
    <s v="marge négative  //  Challenge //  Prise d'ordre le 27/01/26 et livré le 17/02/26"/>
    <m/>
    <n v="0.13"/>
    <n v="0"/>
    <n v="400"/>
    <n v="400"/>
    <s v="VWB"/>
    <n v="30"/>
    <n v="50"/>
    <n v="1"/>
    <n v="1"/>
    <m/>
    <m/>
    <n v="1"/>
    <s v="Valauto Roncq"/>
    <x v="0"/>
    <m/>
    <x v="0"/>
    <n v="-6588.64"/>
    <n v="-0.13568508959947545"/>
    <x v="0"/>
    <n v="480"/>
  </r>
  <r>
    <x v="6"/>
    <x v="0"/>
    <x v="0"/>
    <x v="112"/>
    <x v="55"/>
    <m/>
    <m/>
    <m/>
    <m/>
    <m/>
    <n v="0"/>
    <x v="28"/>
    <n v="512083"/>
    <x v="494"/>
    <s v="WVGZZZCS7VY004789"/>
    <x v="400"/>
    <x v="1"/>
    <n v="24205.67"/>
    <n v="1279.1600000000001"/>
    <n v="25484.829999999998"/>
    <n v="15"/>
    <x v="417"/>
    <n v="95"/>
    <m/>
    <n v="569.14"/>
    <n v="2.6060209151875843E-2"/>
    <n v="-2106.67"/>
    <n v="0"/>
    <m/>
    <m/>
    <n v="0.08"/>
    <n v="7.0000000000000007E-2"/>
    <n v="45.531199999999998"/>
    <m/>
    <n v="45.531199999999998"/>
    <s v=""/>
    <n v="30"/>
    <m/>
    <n v="0"/>
    <n v="1"/>
    <m/>
    <m/>
    <n v="0"/>
    <s v="Valauto Hainaut"/>
    <x v="0"/>
    <m/>
    <x v="13"/>
    <n v="664.14"/>
    <n v="2.6060209151875843E-2"/>
    <x v="1"/>
    <n v="75.531199999999998"/>
  </r>
  <r>
    <x v="6"/>
    <x v="0"/>
    <x v="0"/>
    <x v="119"/>
    <x v="106"/>
    <m/>
    <m/>
    <m/>
    <m/>
    <m/>
    <n v="0"/>
    <x v="28"/>
    <n v="512084"/>
    <x v="495"/>
    <s v="WVGZZZA23TV109587"/>
    <x v="401"/>
    <x v="2"/>
    <n v="27305.67"/>
    <n v="1300.01"/>
    <n v="28605.679999999997"/>
    <n v="27"/>
    <x v="418"/>
    <n v="95"/>
    <m/>
    <n v="858.14"/>
    <n v="3.3319956036703201E-2"/>
    <n v="0"/>
    <n v="0"/>
    <m/>
    <m/>
    <n v="7.0000000000000007E-2"/>
    <n v="7.0000000000000007E-2"/>
    <n v="60.069800000000008"/>
    <m/>
    <n v="60.069800000000008"/>
    <s v="VWB"/>
    <n v="0"/>
    <m/>
    <n v="0"/>
    <n v="1"/>
    <m/>
    <m/>
    <n v="0"/>
    <s v="Valauto Hainaut"/>
    <x v="0"/>
    <m/>
    <x v="13"/>
    <n v="953.14"/>
    <n v="3.3319956036703201E-2"/>
    <x v="1"/>
    <n v="60.069800000000008"/>
  </r>
  <r>
    <x v="6"/>
    <x v="0"/>
    <x v="0"/>
    <x v="83"/>
    <x v="5"/>
    <m/>
    <m/>
    <m/>
    <m/>
    <m/>
    <n v="0"/>
    <x v="34"/>
    <n v="512086"/>
    <x v="496"/>
    <s v="WVWZZZAW8TU032292"/>
    <x v="402"/>
    <x v="28"/>
    <n v="21605.67"/>
    <n v="1233.33"/>
    <n v="22839"/>
    <n v="14"/>
    <x v="419"/>
    <n v="95"/>
    <m/>
    <n v="835.48"/>
    <n v="4.0740838040194405E-2"/>
    <n v="-228.4"/>
    <n v="-2466.67"/>
    <m/>
    <m/>
    <n v="0.1"/>
    <n v="0.13"/>
    <n v="83.548000000000002"/>
    <m/>
    <n v="83.548000000000002"/>
    <s v="VWB"/>
    <n v="30"/>
    <m/>
    <n v="0"/>
    <n v="1"/>
    <m/>
    <m/>
    <n v="0"/>
    <s v="Valauto Hainaut"/>
    <x v="0"/>
    <m/>
    <x v="13"/>
    <n v="930.48"/>
    <n v="4.0740838040194405E-2"/>
    <x v="1"/>
    <n v="113.548"/>
  </r>
  <r>
    <x v="6"/>
    <x v="0"/>
    <x v="0"/>
    <x v="98"/>
    <x v="82"/>
    <m/>
    <m/>
    <m/>
    <m/>
    <m/>
    <n v="0"/>
    <x v="34"/>
    <n v="512091"/>
    <x v="497"/>
    <s v="WVWZZZAWXTU038501"/>
    <x v="403"/>
    <x v="28"/>
    <n v="24705.67"/>
    <n v="1287.49"/>
    <n v="25993.16"/>
    <n v="43"/>
    <x v="420"/>
    <n v="95"/>
    <m/>
    <n v="1009.52"/>
    <n v="4.249271731486283E-2"/>
    <n v="0"/>
    <n v="-2356.67"/>
    <m/>
    <m/>
    <n v="0.1"/>
    <n v="0.13"/>
    <n v="100.952"/>
    <m/>
    <n v="100.952"/>
    <s v="VWB"/>
    <n v="30"/>
    <m/>
    <n v="0"/>
    <n v="1"/>
    <m/>
    <m/>
    <n v="0"/>
    <s v="Valauto Hainaut"/>
    <x v="0"/>
    <m/>
    <x v="13"/>
    <n v="1104.52"/>
    <n v="4.249271731486283E-2"/>
    <x v="1"/>
    <n v="130.952"/>
  </r>
  <r>
    <x v="6"/>
    <x v="0"/>
    <x v="0"/>
    <x v="3"/>
    <x v="3"/>
    <m/>
    <m/>
    <m/>
    <m/>
    <m/>
    <m/>
    <x v="47"/>
    <n v="512092"/>
    <x v="498"/>
    <s v="WVGZZZA28TV121153"/>
    <x v="404"/>
    <x v="2"/>
    <n v="31472.33"/>
    <n v="1491.67"/>
    <n v="32964"/>
    <n v="32"/>
    <x v="421"/>
    <n v="95"/>
    <m/>
    <n v="1030.0999999999999"/>
    <n v="3.4131173401286248E-2"/>
    <n v="0"/>
    <n v="-916.67"/>
    <m/>
    <m/>
    <n v="7.0000000000000007E-2"/>
    <n v="0.08"/>
    <n v="72.106999999999999"/>
    <m/>
    <n v="72.106999999999999"/>
    <s v="VWB"/>
    <n v="30"/>
    <m/>
    <n v="0"/>
    <n v="1"/>
    <m/>
    <m/>
    <n v="0"/>
    <s v="Valauto Hainaut"/>
    <x v="0"/>
    <m/>
    <x v="13"/>
    <n v="1125.0999999999999"/>
    <n v="3.4131173401286248E-2"/>
    <x v="1"/>
    <n v="102.107"/>
  </r>
  <r>
    <x v="1"/>
    <x v="0"/>
    <x v="0"/>
    <x v="39"/>
    <x v="101"/>
    <m/>
    <m/>
    <m/>
    <m/>
    <m/>
    <m/>
    <x v="43"/>
    <n v="519705"/>
    <x v="499"/>
    <s v="WVGZZZE29RE022568"/>
    <x v="405"/>
    <x v="3"/>
    <n v="37605"/>
    <n v="1725"/>
    <n v="39330"/>
    <n v="639"/>
    <x v="422"/>
    <n v="95"/>
    <m/>
    <n v="-9238.64"/>
    <n v="-0.23248512585812356"/>
    <n v="-1966.5"/>
    <n v="0"/>
    <m/>
    <s v="marge négative  // VN livré le 14/01/2026 alors que la date maxi de livraison c'est le 09/01/2026"/>
    <m/>
    <n v="0.13"/>
    <n v="0"/>
    <n v="200"/>
    <n v="200"/>
    <s v="VWB"/>
    <n v="30"/>
    <m/>
    <n v="0"/>
    <n v="1"/>
    <m/>
    <m/>
    <n v="0"/>
    <s v="Valauto Roncq"/>
    <x v="0"/>
    <m/>
    <x v="0"/>
    <n v="-9143.64"/>
    <n v="-0.23248512585812356"/>
    <x v="0"/>
    <n v="230"/>
  </r>
  <r>
    <x v="6"/>
    <x v="0"/>
    <x v="0"/>
    <x v="45"/>
    <x v="80"/>
    <m/>
    <m/>
    <m/>
    <m/>
    <m/>
    <n v="0"/>
    <x v="34"/>
    <n v="512101"/>
    <x v="500"/>
    <s v="WVGZZZA29TV110842"/>
    <x v="406"/>
    <x v="2"/>
    <n v="34805.67"/>
    <n v="1183.3399999999999"/>
    <n v="35989.009999999995"/>
    <n v="20"/>
    <x v="423"/>
    <n v="95"/>
    <m/>
    <n v="719.76"/>
    <n v="2.2639133446571608E-2"/>
    <n v="-3634.88"/>
    <n v="0"/>
    <m/>
    <m/>
    <n v="7.0000000000000007E-2"/>
    <n v="7.0000000000000007E-2"/>
    <n v="50.383200000000002"/>
    <m/>
    <n v="50.383200000000002"/>
    <s v="VWB"/>
    <n v="0"/>
    <m/>
    <n v="0"/>
    <n v="1"/>
    <m/>
    <m/>
    <n v="0"/>
    <s v="Valauto Hainaut"/>
    <x v="0"/>
    <m/>
    <x v="13"/>
    <n v="814.76"/>
    <n v="2.2639133446571608E-2"/>
    <x v="1"/>
    <n v="50.383200000000002"/>
  </r>
  <r>
    <x v="6"/>
    <x v="0"/>
    <x v="0"/>
    <x v="102"/>
    <x v="133"/>
    <m/>
    <m/>
    <m/>
    <m/>
    <m/>
    <n v="0"/>
    <x v="34"/>
    <n v="512102"/>
    <x v="501"/>
    <s v="WVGZZZCS7TY023257"/>
    <x v="407"/>
    <x v="1"/>
    <n v="27264"/>
    <n v="-308.33999999999997"/>
    <n v="26955.66"/>
    <n v="41"/>
    <x v="424"/>
    <n v="95"/>
    <m/>
    <n v="1812.65"/>
    <n v="7.0769923644978458E-2"/>
    <n v="0"/>
    <n v="-2773.34"/>
    <m/>
    <m/>
    <n v="0.13"/>
    <n v="0.13"/>
    <n v="235.64450000000002"/>
    <m/>
    <n v="235.64450000000002"/>
    <s v="VWB"/>
    <n v="30"/>
    <m/>
    <n v="0"/>
    <n v="1"/>
    <m/>
    <m/>
    <n v="0"/>
    <s v="Valauto Hainaut"/>
    <x v="0"/>
    <m/>
    <x v="13"/>
    <n v="1907.65"/>
    <n v="7.0769923644978458E-2"/>
    <x v="1"/>
    <n v="265.64449999999999"/>
  </r>
  <r>
    <x v="5"/>
    <x v="0"/>
    <x v="0"/>
    <x v="61"/>
    <x v="36"/>
    <m/>
    <m/>
    <m/>
    <m/>
    <m/>
    <n v="0"/>
    <x v="9"/>
    <n v="512103"/>
    <x v="502"/>
    <s v="WVGZZZA28TV057566"/>
    <x v="408"/>
    <x v="2"/>
    <n v="27305.67"/>
    <n v="1125"/>
    <n v="28430.67"/>
    <n v="13"/>
    <x v="425"/>
    <n v="95"/>
    <m/>
    <n v="597.03"/>
    <n v="2.4340966990929164E-2"/>
    <n v="-3149.3"/>
    <n v="0"/>
    <m/>
    <m/>
    <n v="0.1"/>
    <n v="0.1"/>
    <n v="59.703000000000003"/>
    <m/>
    <n v="59.703000000000003"/>
    <s v="VWB"/>
    <m/>
    <m/>
    <n v="0"/>
    <n v="1"/>
    <m/>
    <m/>
    <n v="0"/>
    <s v="Valauto Cambrai"/>
    <x v="0"/>
    <m/>
    <x v="6"/>
    <n v="692.03"/>
    <n v="2.4340966990929164E-2"/>
    <x v="1"/>
    <n v="59.703000000000003"/>
  </r>
  <r>
    <x v="0"/>
    <x v="0"/>
    <x v="0"/>
    <x v="80"/>
    <x v="114"/>
    <m/>
    <m/>
    <m/>
    <m/>
    <m/>
    <m/>
    <x v="54"/>
    <n v="512103"/>
    <x v="502"/>
    <s v="WVGZZZC12TY050549"/>
    <x v="409"/>
    <x v="7"/>
    <n v="22089"/>
    <n v="0"/>
    <n v="22089"/>
    <n v="40"/>
    <x v="426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x v="0"/>
    <m/>
    <x v="8"/>
    <n v="246.78"/>
    <n v="1.1172076599212278E-2"/>
    <x v="1"/>
    <n v="12.1424"/>
  </r>
  <r>
    <x v="6"/>
    <x v="1"/>
    <x v="0"/>
    <x v="90"/>
    <x v="35"/>
    <m/>
    <m/>
    <m/>
    <s v="x"/>
    <m/>
    <n v="-156"/>
    <x v="28"/>
    <n v="512103"/>
    <x v="502"/>
    <s v="WVWZZZAW0TU012280"/>
    <x v="410"/>
    <x v="28"/>
    <n v="20605.669999999998"/>
    <n v="720.83"/>
    <n v="21326.5"/>
    <n v="13"/>
    <x v="427"/>
    <n v="95"/>
    <m/>
    <n v="606.11"/>
    <n v="3.2875061543150542E-2"/>
    <n v="-2356.67"/>
    <n v="0"/>
    <m/>
    <s v="solde client mq reprise vo"/>
    <n v="0.13"/>
    <n v="0.13"/>
    <n v="78.794300000000007"/>
    <m/>
    <n v="78.794300000000007"/>
    <s v="VWB"/>
    <n v="30"/>
    <m/>
    <n v="0"/>
    <n v="1"/>
    <m/>
    <m/>
    <n v="0"/>
    <s v="Valauto Hainaut"/>
    <x v="0"/>
    <m/>
    <x v="13"/>
    <n v="701.11"/>
    <n v="3.2875061543150542E-2"/>
    <x v="1"/>
    <n v="108.79430000000001"/>
  </r>
  <r>
    <x v="0"/>
    <x v="0"/>
    <x v="0"/>
    <x v="80"/>
    <x v="114"/>
    <m/>
    <m/>
    <m/>
    <m/>
    <m/>
    <m/>
    <x v="54"/>
    <n v="512104"/>
    <x v="503"/>
    <s v="WVGZZZC11TY050428"/>
    <x v="409"/>
    <x v="7"/>
    <n v="22089"/>
    <n v="0"/>
    <n v="22089"/>
    <n v="40"/>
    <x v="426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x v="0"/>
    <m/>
    <x v="8"/>
    <n v="246.78"/>
    <n v="1.1172076599212278E-2"/>
    <x v="1"/>
    <n v="12.1424"/>
  </r>
  <r>
    <x v="0"/>
    <x v="0"/>
    <x v="0"/>
    <x v="80"/>
    <x v="114"/>
    <m/>
    <m/>
    <m/>
    <m/>
    <m/>
    <m/>
    <x v="54"/>
    <n v="512105"/>
    <x v="504"/>
    <s v="WVGZZZC1XTY050458"/>
    <x v="409"/>
    <x v="7"/>
    <n v="22089"/>
    <n v="0"/>
    <n v="22089"/>
    <n v="40"/>
    <x v="426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x v="0"/>
    <m/>
    <x v="8"/>
    <n v="246.78"/>
    <n v="1.1172076599212278E-2"/>
    <x v="1"/>
    <n v="12.1424"/>
  </r>
  <r>
    <x v="0"/>
    <x v="0"/>
    <x v="0"/>
    <x v="80"/>
    <x v="114"/>
    <m/>
    <m/>
    <m/>
    <m/>
    <m/>
    <m/>
    <x v="54"/>
    <n v="512106"/>
    <x v="505"/>
    <s v="WVGZZZC15TY050609"/>
    <x v="409"/>
    <x v="7"/>
    <n v="22089"/>
    <n v="0"/>
    <n v="22089"/>
    <n v="40"/>
    <x v="426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x v="0"/>
    <m/>
    <x v="8"/>
    <n v="246.78"/>
    <n v="1.1172076599212278E-2"/>
    <x v="1"/>
    <n v="12.1424"/>
  </r>
  <r>
    <x v="0"/>
    <x v="0"/>
    <x v="0"/>
    <x v="80"/>
    <x v="114"/>
    <m/>
    <m/>
    <m/>
    <m/>
    <m/>
    <m/>
    <x v="54"/>
    <n v="512107"/>
    <x v="506"/>
    <s v="WVGZZZC12TY050454"/>
    <x v="409"/>
    <x v="7"/>
    <n v="22089"/>
    <n v="0"/>
    <n v="22089"/>
    <n v="40"/>
    <x v="426"/>
    <n v="95"/>
    <m/>
    <n v="151.78"/>
    <n v="1.1172076599212278E-2"/>
    <n v="0"/>
    <m/>
    <m/>
    <m/>
    <n v="0.08"/>
    <n v="0.1"/>
    <n v="12.1424"/>
    <m/>
    <n v="12.1424"/>
    <s v="VWB"/>
    <n v="0"/>
    <s v="0"/>
    <n v="1"/>
    <n v="1"/>
    <m/>
    <m/>
    <n v="1"/>
    <s v="Val de Lys Automobiles"/>
    <x v="0"/>
    <m/>
    <x v="8"/>
    <n v="246.78"/>
    <n v="1.1172076599212278E-2"/>
    <x v="1"/>
    <n v="12.1424"/>
  </r>
  <r>
    <x v="0"/>
    <x v="0"/>
    <x v="0"/>
    <x v="31"/>
    <x v="141"/>
    <m/>
    <m/>
    <m/>
    <m/>
    <m/>
    <m/>
    <x v="54"/>
    <n v="512108"/>
    <x v="507"/>
    <s v="WVWZZZAW8TU032048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0"/>
    <x v="0"/>
    <x v="0"/>
    <x v="31"/>
    <x v="141"/>
    <m/>
    <m/>
    <m/>
    <m/>
    <m/>
    <m/>
    <x v="54"/>
    <n v="512109"/>
    <x v="508"/>
    <s v="WVWZZZAW4TU031754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0"/>
    <x v="0"/>
    <x v="0"/>
    <x v="31"/>
    <x v="141"/>
    <m/>
    <m/>
    <m/>
    <m/>
    <m/>
    <m/>
    <x v="54"/>
    <n v="512110"/>
    <x v="509"/>
    <s v="WVWZZZAW5TU030676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0"/>
    <x v="0"/>
    <x v="0"/>
    <x v="31"/>
    <x v="141"/>
    <m/>
    <m/>
    <m/>
    <m/>
    <m/>
    <m/>
    <x v="54"/>
    <n v="512111"/>
    <x v="510"/>
    <s v="WVWZZZAW7TU029979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1"/>
    <x v="0"/>
    <x v="2"/>
    <x v="70"/>
    <x v="122"/>
    <m/>
    <m/>
    <m/>
    <m/>
    <m/>
    <n v="0"/>
    <x v="6"/>
    <n v="512112"/>
    <x v="511"/>
    <s v="TMBJJ7NU0V5006168"/>
    <x v="411"/>
    <x v="38"/>
    <n v="38966.67"/>
    <n v="5258.34"/>
    <n v="44225.009999999995"/>
    <n v="11"/>
    <x v="429"/>
    <n v="35.01"/>
    <m/>
    <n v="2101.9199999999996"/>
    <n v="4.8319491617978154E-2"/>
    <n v="0"/>
    <n v="-625"/>
    <m/>
    <m/>
    <n v="0.1"/>
    <n v="0.1"/>
    <n v="210.19199999999998"/>
    <m/>
    <n v="210.19199999999998"/>
    <s v="VWB"/>
    <m/>
    <m/>
    <n v="0"/>
    <n v="1"/>
    <m/>
    <m/>
    <n v="0"/>
    <s v="Valauto Roncq"/>
    <x v="2"/>
    <m/>
    <x v="3"/>
    <n v="2136.9299999999998"/>
    <n v="4.8319491617978154E-2"/>
    <x v="1"/>
    <n v="210.19199999999998"/>
  </r>
  <r>
    <x v="5"/>
    <x v="0"/>
    <x v="0"/>
    <x v="50"/>
    <x v="101"/>
    <m/>
    <m/>
    <m/>
    <m/>
    <m/>
    <n v="0"/>
    <x v="24"/>
    <n v="512112"/>
    <x v="511"/>
    <s v="WVGZZZA10TV073736"/>
    <x v="412"/>
    <x v="2"/>
    <n v="39564"/>
    <n v="-429.17"/>
    <n v="39134.83"/>
    <n v="33"/>
    <x v="430"/>
    <n v="95"/>
    <m/>
    <n v="949.67000000000007"/>
    <n v="2.669412387890787E-2"/>
    <n v="-5966.67"/>
    <n v="0"/>
    <m/>
    <m/>
    <n v="7.0000000000000007E-2"/>
    <n v="7.0000000000000007E-2"/>
    <n v="66.476900000000015"/>
    <m/>
    <n v="66.476900000000015"/>
    <s v="VWB"/>
    <n v="30"/>
    <m/>
    <n v="0"/>
    <n v="1"/>
    <m/>
    <m/>
    <n v="0"/>
    <s v="Valauto Cambrai"/>
    <x v="0"/>
    <m/>
    <x v="11"/>
    <n v="1044.67"/>
    <n v="2.669412387890787E-2"/>
    <x v="1"/>
    <n v="96.476900000000015"/>
  </r>
  <r>
    <x v="0"/>
    <x v="0"/>
    <x v="0"/>
    <x v="31"/>
    <x v="141"/>
    <m/>
    <m/>
    <m/>
    <m/>
    <m/>
    <m/>
    <x v="54"/>
    <n v="512112"/>
    <x v="511"/>
    <s v="WVWZZZAW4TU031964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5"/>
    <x v="0"/>
    <x v="0"/>
    <x v="70"/>
    <x v="55"/>
    <m/>
    <m/>
    <m/>
    <m/>
    <m/>
    <n v="0"/>
    <x v="26"/>
    <n v="512113"/>
    <x v="512"/>
    <s v="WVGZZZA22TV098811"/>
    <x v="413"/>
    <x v="2"/>
    <n v="33555.67"/>
    <n v="4841.68"/>
    <n v="38397.35"/>
    <n v="11"/>
    <x v="431"/>
    <n v="95"/>
    <m/>
    <n v="2634.68"/>
    <n v="7.1090322639452988E-2"/>
    <n v="-500"/>
    <n v="0"/>
    <m/>
    <m/>
    <n v="0.08"/>
    <n v="7.0000000000000007E-2"/>
    <n v="210.77439999999999"/>
    <m/>
    <n v="210.77439999999999"/>
    <s v="VWB"/>
    <n v="30"/>
    <n v="100"/>
    <n v="1"/>
    <n v="1"/>
    <m/>
    <m/>
    <n v="1"/>
    <s v="Valauto Cambrai"/>
    <x v="0"/>
    <m/>
    <x v="11"/>
    <n v="2729.68"/>
    <n v="7.1090322639452988E-2"/>
    <x v="1"/>
    <n v="340.77440000000001"/>
  </r>
  <r>
    <x v="0"/>
    <x v="0"/>
    <x v="0"/>
    <x v="31"/>
    <x v="141"/>
    <m/>
    <m/>
    <m/>
    <m/>
    <m/>
    <m/>
    <x v="54"/>
    <n v="512113"/>
    <x v="512"/>
    <s v="WVWZZZAW7TU031392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5"/>
    <x v="0"/>
    <x v="0"/>
    <x v="120"/>
    <x v="47"/>
    <m/>
    <m/>
    <m/>
    <m/>
    <m/>
    <n v="0"/>
    <x v="26"/>
    <n v="512114"/>
    <x v="513"/>
    <s v="WVGZZZE20TE055739"/>
    <x v="414"/>
    <x v="3"/>
    <n v="38438.33"/>
    <n v="283.33"/>
    <n v="38721.660000000003"/>
    <n v="2"/>
    <x v="432"/>
    <n v="95"/>
    <m/>
    <n v="1777.18"/>
    <n v="4.8349683355517294E-2"/>
    <n v="0"/>
    <n v="-5566.67"/>
    <m/>
    <m/>
    <n v="7.0000000000000007E-2"/>
    <n v="0.08"/>
    <n v="124.40260000000002"/>
    <m/>
    <n v="124.40260000000002"/>
    <s v="VWB"/>
    <m/>
    <n v="100"/>
    <n v="1"/>
    <n v="1"/>
    <m/>
    <m/>
    <n v="1"/>
    <s v="Valauto Cambrai"/>
    <x v="0"/>
    <m/>
    <x v="11"/>
    <n v="1872.18"/>
    <n v="4.8349683355517294E-2"/>
    <x v="1"/>
    <n v="224.40260000000001"/>
  </r>
  <r>
    <x v="0"/>
    <x v="0"/>
    <x v="0"/>
    <x v="31"/>
    <x v="141"/>
    <m/>
    <m/>
    <m/>
    <m/>
    <m/>
    <m/>
    <x v="54"/>
    <n v="512114"/>
    <x v="513"/>
    <s v="WVWZZZAW6TU030105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5"/>
    <x v="0"/>
    <x v="0"/>
    <x v="14"/>
    <x v="50"/>
    <m/>
    <m/>
    <m/>
    <m/>
    <m/>
    <n v="0"/>
    <x v="24"/>
    <n v="512115"/>
    <x v="514"/>
    <s v="WVGZZZA2XTV094781"/>
    <x v="415"/>
    <x v="2"/>
    <n v="27305.67"/>
    <n v="891.67"/>
    <n v="28197.339999999997"/>
    <n v="29"/>
    <x v="433"/>
    <n v="95"/>
    <m/>
    <n v="1308.21"/>
    <n v="4.976391390109848E-2"/>
    <n v="-916.67"/>
    <n v="0"/>
    <m/>
    <m/>
    <n v="7.0000000000000007E-2"/>
    <n v="7.0000000000000007E-2"/>
    <n v="91.574700000000007"/>
    <m/>
    <n v="91.574700000000007"/>
    <s v="VWB"/>
    <m/>
    <m/>
    <n v="0"/>
    <n v="1"/>
    <m/>
    <m/>
    <n v="0"/>
    <s v="Valauto Cambrai"/>
    <x v="0"/>
    <m/>
    <x v="11"/>
    <n v="1403.21"/>
    <n v="4.976391390109848E-2"/>
    <x v="1"/>
    <n v="91.574700000000007"/>
  </r>
  <r>
    <x v="0"/>
    <x v="0"/>
    <x v="0"/>
    <x v="31"/>
    <x v="141"/>
    <m/>
    <m/>
    <m/>
    <m/>
    <m/>
    <m/>
    <x v="54"/>
    <n v="512115"/>
    <x v="514"/>
    <s v="WVWZZZAW4TU030166"/>
    <x v="409"/>
    <x v="28"/>
    <n v="17414"/>
    <n v="541.66999999999996"/>
    <n v="17955.669999999998"/>
    <n v="44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0"/>
    <x v="0"/>
    <x v="0"/>
    <x v="49"/>
    <x v="53"/>
    <m/>
    <m/>
    <m/>
    <m/>
    <m/>
    <m/>
    <x v="54"/>
    <n v="512116"/>
    <x v="515"/>
    <s v="WVWZZZAW1TU030559"/>
    <x v="409"/>
    <x v="28"/>
    <n v="17414"/>
    <n v="541.66999999999996"/>
    <n v="17955.669999999998"/>
    <n v="60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0"/>
    <x v="0"/>
    <x v="0"/>
    <x v="49"/>
    <x v="53"/>
    <m/>
    <m/>
    <m/>
    <m/>
    <m/>
    <m/>
    <x v="54"/>
    <n v="512117"/>
    <x v="516"/>
    <s v="WVWZZZAW2TU029937"/>
    <x v="409"/>
    <x v="28"/>
    <n v="17414"/>
    <n v="541.66999999999996"/>
    <n v="17955.669999999998"/>
    <n v="50"/>
    <x v="428"/>
    <n v="95"/>
    <m/>
    <n v="359.12"/>
    <n v="2.529117543372094E-2"/>
    <n v="0"/>
    <n v="0"/>
    <m/>
    <m/>
    <n v="0.1"/>
    <n v="0.1"/>
    <n v="35.911999999999999"/>
    <m/>
    <n v="35.911999999999999"/>
    <s v="VWB"/>
    <n v="0"/>
    <s v="0"/>
    <n v="1"/>
    <n v="1"/>
    <m/>
    <m/>
    <n v="1"/>
    <s v="Val de Lys Automobiles"/>
    <x v="0"/>
    <m/>
    <x v="8"/>
    <n v="454.12"/>
    <n v="2.529117543372094E-2"/>
    <x v="1"/>
    <n v="35.911999999999999"/>
  </r>
  <r>
    <x v="5"/>
    <x v="0"/>
    <x v="0"/>
    <x v="26"/>
    <x v="63"/>
    <m/>
    <m/>
    <m/>
    <m/>
    <m/>
    <n v="0"/>
    <x v="24"/>
    <n v="512119"/>
    <x v="517"/>
    <s v="WVGZZZC10TY021812"/>
    <x v="416"/>
    <x v="7"/>
    <n v="22622.33"/>
    <n v="1062.51"/>
    <n v="23684.84"/>
    <n v="23"/>
    <x v="434"/>
    <n v="95"/>
    <m/>
    <n v="450.64"/>
    <n v="2.3037521047218387E-2"/>
    <n v="0"/>
    <n v="-2683.33"/>
    <m/>
    <m/>
    <n v="0.13"/>
    <n v="0.13"/>
    <n v="58.583199999999998"/>
    <m/>
    <n v="58.583199999999998"/>
    <s v=""/>
    <n v="30"/>
    <m/>
    <n v="0"/>
    <n v="1"/>
    <m/>
    <m/>
    <n v="0"/>
    <s v="Valauto Cambrai"/>
    <x v="0"/>
    <m/>
    <x v="11"/>
    <n v="545.64"/>
    <n v="2.3037521047218387E-2"/>
    <x v="1"/>
    <n v="88.583200000000005"/>
  </r>
  <r>
    <x v="0"/>
    <x v="3"/>
    <x v="0"/>
    <x v="69"/>
    <x v="75"/>
    <s v="x"/>
    <m/>
    <m/>
    <s v="x"/>
    <m/>
    <n v="-279.3"/>
    <x v="54"/>
    <n v="512119"/>
    <x v="517"/>
    <s v="WVWZZZAW0VU011259"/>
    <x v="409"/>
    <x v="28"/>
    <n v="17714"/>
    <n v="541.66999999999996"/>
    <n v="18255.669999999998"/>
    <n v="7"/>
    <x v="435"/>
    <n v="95"/>
    <m/>
    <n v="355.79"/>
    <n v="2.4693150128151969E-2"/>
    <n v="0"/>
    <n v="0"/>
    <m/>
    <s v="marge manquante / ok vn payé"/>
    <m/>
    <n v="0.1"/>
    <n v="0"/>
    <m/>
    <n v="0"/>
    <s v="VWB"/>
    <n v="0"/>
    <s v="0"/>
    <n v="1"/>
    <n v="1"/>
    <m/>
    <m/>
    <n v="1"/>
    <s v="Val de Lys Automobiles"/>
    <x v="0"/>
    <m/>
    <x v="8"/>
    <n v="450.79"/>
    <n v="2.4693150128151969E-2"/>
    <x v="1"/>
    <n v="0"/>
  </r>
  <r>
    <x v="0"/>
    <x v="3"/>
    <x v="0"/>
    <x v="69"/>
    <x v="75"/>
    <s v="x"/>
    <m/>
    <m/>
    <s v="x"/>
    <m/>
    <n v="-279.3"/>
    <x v="54"/>
    <n v="512121"/>
    <x v="518"/>
    <s v="WVWZZZAWXVU011835"/>
    <x v="409"/>
    <x v="28"/>
    <n v="17714"/>
    <n v="541.66999999999996"/>
    <n v="18255.669999999998"/>
    <n v="7"/>
    <x v="435"/>
    <n v="95"/>
    <m/>
    <n v="355.79"/>
    <n v="2.4693150128151969E-2"/>
    <n v="0"/>
    <n v="0"/>
    <m/>
    <s v="marge manquante / ok vn payé"/>
    <m/>
    <n v="0.1"/>
    <n v="0"/>
    <m/>
    <n v="0"/>
    <s v="VWB"/>
    <n v="0"/>
    <s v="0"/>
    <n v="1"/>
    <n v="1"/>
    <m/>
    <m/>
    <n v="1"/>
    <s v="Val de Lys Automobiles"/>
    <x v="0"/>
    <m/>
    <x v="8"/>
    <n v="450.79"/>
    <n v="2.4693150128151969E-2"/>
    <x v="1"/>
    <n v="0"/>
  </r>
  <r>
    <x v="5"/>
    <x v="0"/>
    <x v="0"/>
    <x v="71"/>
    <x v="86"/>
    <m/>
    <m/>
    <m/>
    <m/>
    <m/>
    <n v="0"/>
    <x v="26"/>
    <n v="512122"/>
    <x v="519"/>
    <s v="WVGZZZA28TV096125"/>
    <x v="417"/>
    <x v="2"/>
    <n v="27305.67"/>
    <n v="1283.3399999999999"/>
    <n v="28589.01"/>
    <n v="31"/>
    <x v="436"/>
    <n v="95"/>
    <m/>
    <n v="367.18"/>
    <n v="1.6166352035275094E-2"/>
    <n v="-916.67"/>
    <n v="0"/>
    <m/>
    <m/>
    <n v="0.08"/>
    <n v="0.08"/>
    <n v="29.374400000000001"/>
    <m/>
    <n v="29.374400000000001"/>
    <s v=""/>
    <n v="30"/>
    <m/>
    <n v="0"/>
    <n v="1"/>
    <m/>
    <m/>
    <n v="0"/>
    <s v="Valauto Cambrai"/>
    <x v="0"/>
    <m/>
    <x v="11"/>
    <n v="462.18"/>
    <n v="1.6166352035275094E-2"/>
    <x v="1"/>
    <n v="59.374400000000001"/>
  </r>
  <r>
    <x v="0"/>
    <x v="3"/>
    <x v="0"/>
    <x v="69"/>
    <x v="75"/>
    <s v="x"/>
    <m/>
    <m/>
    <s v="x"/>
    <m/>
    <n v="-279.3"/>
    <x v="54"/>
    <n v="512122"/>
    <x v="519"/>
    <s v="WVWZZZAW3VU011966"/>
    <x v="409"/>
    <x v="28"/>
    <n v="17714"/>
    <n v="541.66999999999996"/>
    <n v="18255.669999999998"/>
    <n v="7"/>
    <x v="435"/>
    <n v="95"/>
    <m/>
    <n v="355.79"/>
    <n v="2.4693150128151969E-2"/>
    <n v="0"/>
    <n v="0"/>
    <m/>
    <s v="marge manquante / ok vn payé"/>
    <m/>
    <n v="0.1"/>
    <n v="0"/>
    <m/>
    <n v="0"/>
    <s v="VWB"/>
    <n v="0"/>
    <s v="0"/>
    <n v="1"/>
    <n v="1"/>
    <m/>
    <m/>
    <n v="1"/>
    <s v="Val de Lys Automobiles"/>
    <x v="0"/>
    <m/>
    <x v="8"/>
    <n v="450.79"/>
    <n v="2.4693150128151969E-2"/>
    <x v="1"/>
    <n v="0"/>
  </r>
  <r>
    <x v="6"/>
    <x v="0"/>
    <x v="5"/>
    <x v="18"/>
    <x v="59"/>
    <m/>
    <m/>
    <m/>
    <m/>
    <m/>
    <n v="0"/>
    <x v="41"/>
    <n v="512123"/>
    <x v="520"/>
    <s v="WAUZZZFZ4TP056412"/>
    <x v="418"/>
    <x v="39"/>
    <n v="38616.33"/>
    <n v="16183.34"/>
    <n v="54799.67"/>
    <n v="12"/>
    <x v="437"/>
    <n v="108.33"/>
    <m/>
    <n v="2441.17"/>
    <n v="4.6524002790527756E-2"/>
    <n v="0"/>
    <n v="-4739.99"/>
    <m/>
    <m/>
    <n v="0.08"/>
    <n v="0.08"/>
    <n v="195.2936"/>
    <m/>
    <n v="195.2936"/>
    <s v="VWB"/>
    <n v="0"/>
    <n v="50"/>
    <n v="1"/>
    <n v="1"/>
    <m/>
    <m/>
    <n v="1"/>
    <s v="Valauto Hainaut"/>
    <x v="5"/>
    <m/>
    <x v="14"/>
    <n v="2549.5"/>
    <n v="4.6524002790527756E-2"/>
    <x v="1"/>
    <n v="245.2936"/>
  </r>
  <r>
    <x v="0"/>
    <x v="1"/>
    <x v="0"/>
    <x v="82"/>
    <x v="125"/>
    <m/>
    <m/>
    <m/>
    <s v="x"/>
    <m/>
    <n v="-279.3"/>
    <x v="54"/>
    <n v="512123"/>
    <x v="520"/>
    <s v="WVWZZZCD0TW208882"/>
    <x v="409"/>
    <x v="32"/>
    <n v="26875"/>
    <n v="-208.33"/>
    <n v="26666.67"/>
    <n v="47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0"/>
    <x v="1"/>
    <x v="0"/>
    <x v="82"/>
    <x v="125"/>
    <m/>
    <m/>
    <m/>
    <s v="x"/>
    <m/>
    <n v="-279.3"/>
    <x v="54"/>
    <n v="512124"/>
    <x v="521"/>
    <s v="WVWZZZCD5TW208828"/>
    <x v="409"/>
    <x v="32"/>
    <n v="26875"/>
    <n v="-208.33"/>
    <n v="26666.67"/>
    <n v="26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5"/>
    <x v="3"/>
    <x v="0"/>
    <x v="92"/>
    <x v="45"/>
    <s v="x"/>
    <m/>
    <m/>
    <s v="x"/>
    <m/>
    <n v="73681.899999999994"/>
    <x v="14"/>
    <n v="512124"/>
    <x v="521"/>
    <s v="WVWZZZCD7TW410473"/>
    <x v="38"/>
    <x v="32"/>
    <n v="36791.67"/>
    <n v="662.5"/>
    <n v="37454.17"/>
    <n v="17"/>
    <x v="439"/>
    <n v="95"/>
    <m/>
    <n v="-374.53"/>
    <n v="-7.4632544253416906E-3"/>
    <n v="0"/>
    <n v="0"/>
    <m/>
    <s v="marge manquante / solde client mq rgt arval"/>
    <m/>
    <n v="0"/>
    <n v="0"/>
    <m/>
    <n v="0"/>
    <s v=""/>
    <n v="1"/>
    <s v="0"/>
    <n v="1"/>
    <n v="1"/>
    <m/>
    <m/>
    <n v="1"/>
    <s v="Valauto Cambrai"/>
    <x v="0"/>
    <m/>
    <x v="8"/>
    <n v="-279.52999999999997"/>
    <n v="-7.4632544253416906E-3"/>
    <x v="0"/>
    <n v="1"/>
  </r>
  <r>
    <x v="0"/>
    <x v="0"/>
    <x v="0"/>
    <x v="82"/>
    <x v="125"/>
    <m/>
    <m/>
    <m/>
    <m/>
    <m/>
    <m/>
    <x v="54"/>
    <n v="512125"/>
    <x v="522"/>
    <s v="WVWZZZCD5TW208909"/>
    <x v="409"/>
    <x v="32"/>
    <n v="26875"/>
    <n v="-208.33"/>
    <n v="26666.67"/>
    <n v="47"/>
    <x v="438"/>
    <n v="95"/>
    <m/>
    <n v="966.67000000000007"/>
    <n v="3.98126200234225E-2"/>
    <n v="0"/>
    <n v="0"/>
    <m/>
    <m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0"/>
    <x v="1"/>
    <x v="0"/>
    <x v="82"/>
    <x v="125"/>
    <m/>
    <m/>
    <m/>
    <s v="x"/>
    <m/>
    <n v="-279.3"/>
    <x v="54"/>
    <n v="512126"/>
    <x v="523"/>
    <s v="WVWZZZCD2TW014449"/>
    <x v="409"/>
    <x v="32"/>
    <n v="26875"/>
    <n v="-208.33"/>
    <n v="26666.67"/>
    <n v="41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0"/>
    <x v="1"/>
    <x v="0"/>
    <x v="82"/>
    <x v="125"/>
    <m/>
    <m/>
    <m/>
    <s v="x"/>
    <m/>
    <n v="-279.3"/>
    <x v="54"/>
    <n v="512127"/>
    <x v="524"/>
    <s v="WVWZZZCD2TW207992"/>
    <x v="409"/>
    <x v="32"/>
    <n v="26875"/>
    <n v="-208.33"/>
    <n v="26666.67"/>
    <n v="47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0"/>
    <x v="1"/>
    <x v="0"/>
    <x v="82"/>
    <x v="125"/>
    <m/>
    <m/>
    <m/>
    <s v="x"/>
    <m/>
    <n v="-279.3"/>
    <x v="54"/>
    <n v="512128"/>
    <x v="525"/>
    <s v="WVWZZZCD3TW206799"/>
    <x v="409"/>
    <x v="32"/>
    <n v="26875"/>
    <n v="-208.33"/>
    <n v="26666.67"/>
    <n v="50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0"/>
    <x v="1"/>
    <x v="0"/>
    <x v="82"/>
    <x v="125"/>
    <m/>
    <m/>
    <m/>
    <s v="x"/>
    <m/>
    <n v="-279.3"/>
    <x v="54"/>
    <n v="512129"/>
    <x v="526"/>
    <s v="WVWZZZCD5TW207453"/>
    <x v="409"/>
    <x v="32"/>
    <n v="26875"/>
    <n v="-208.33"/>
    <n v="26666.67"/>
    <n v="47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6"/>
    <x v="0"/>
    <x v="0"/>
    <x v="67"/>
    <x v="78"/>
    <m/>
    <m/>
    <m/>
    <m/>
    <m/>
    <n v="0"/>
    <x v="47"/>
    <n v="512130"/>
    <x v="527"/>
    <s v="WVWZZZAW9TU027795"/>
    <x v="419"/>
    <x v="28"/>
    <n v="20605.669999999998"/>
    <n v="720.83"/>
    <n v="21326.5"/>
    <n v="7"/>
    <x v="322"/>
    <n v="95"/>
    <m/>
    <n v="682.86"/>
    <n v="3.6473870536656273E-2"/>
    <n v="0"/>
    <n v="-2356.67"/>
    <m/>
    <m/>
    <n v="0.1"/>
    <n v="0.13"/>
    <n v="68.286000000000001"/>
    <m/>
    <n v="68.286000000000001"/>
    <s v=""/>
    <n v="30"/>
    <n v="50"/>
    <n v="1"/>
    <n v="1"/>
    <m/>
    <m/>
    <n v="1"/>
    <s v="Valauto Hainaut"/>
    <x v="0"/>
    <m/>
    <x v="13"/>
    <n v="777.86"/>
    <n v="3.6473870536656273E-2"/>
    <x v="1"/>
    <n v="148.286"/>
  </r>
  <r>
    <x v="0"/>
    <x v="1"/>
    <x v="0"/>
    <x v="82"/>
    <x v="125"/>
    <m/>
    <m/>
    <m/>
    <s v="x"/>
    <m/>
    <n v="-279.3"/>
    <x v="54"/>
    <n v="512130"/>
    <x v="527"/>
    <s v="WVWZZZCD0TW208820"/>
    <x v="409"/>
    <x v="32"/>
    <n v="26875"/>
    <n v="-208.33"/>
    <n v="26666.67"/>
    <n v="47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6"/>
    <x v="0"/>
    <x v="0"/>
    <x v="67"/>
    <x v="78"/>
    <m/>
    <m/>
    <m/>
    <m/>
    <m/>
    <n v="0"/>
    <x v="47"/>
    <n v="512131"/>
    <x v="528"/>
    <s v="WVGZZZCT0TW439526"/>
    <x v="420"/>
    <x v="6"/>
    <n v="45530"/>
    <n v="2075"/>
    <n v="47605"/>
    <n v="11"/>
    <x v="440"/>
    <n v="95"/>
    <m/>
    <n v="1665.69"/>
    <n v="3.6985400693204495E-2"/>
    <n v="0"/>
    <n v="-5583.34"/>
    <m/>
    <m/>
    <n v="0.1"/>
    <n v="0.13"/>
    <n v="166.56900000000002"/>
    <m/>
    <n v="166.56900000000002"/>
    <s v="VWB"/>
    <n v="30"/>
    <m/>
    <n v="0"/>
    <n v="1"/>
    <m/>
    <m/>
    <n v="0"/>
    <s v="Valauto Hainaut"/>
    <x v="0"/>
    <m/>
    <x v="13"/>
    <n v="1760.69"/>
    <n v="3.6985400693204495E-2"/>
    <x v="1"/>
    <n v="196.56900000000002"/>
  </r>
  <r>
    <x v="0"/>
    <x v="1"/>
    <x v="0"/>
    <x v="82"/>
    <x v="125"/>
    <m/>
    <m/>
    <m/>
    <s v="x"/>
    <m/>
    <n v="-279.3"/>
    <x v="54"/>
    <n v="512131"/>
    <x v="528"/>
    <s v="WVWZZZCD4TW208836"/>
    <x v="409"/>
    <x v="32"/>
    <n v="26875"/>
    <n v="-208.33"/>
    <n v="26666.67"/>
    <n v="25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6"/>
    <x v="0"/>
    <x v="0"/>
    <x v="112"/>
    <x v="55"/>
    <m/>
    <m/>
    <m/>
    <m/>
    <m/>
    <n v="0"/>
    <x v="28"/>
    <n v="512132"/>
    <x v="529"/>
    <s v="WVGZZZA25TV033516"/>
    <x v="421"/>
    <x v="2"/>
    <n v="24380.67"/>
    <n v="1141.67"/>
    <n v="25522.339999999997"/>
    <n v="0"/>
    <x v="441"/>
    <n v="95"/>
    <m/>
    <n v="687.26"/>
    <n v="3.0650010931599535E-2"/>
    <n v="-1250"/>
    <n v="0"/>
    <m/>
    <m/>
    <n v="0.1"/>
    <n v="0.12"/>
    <n v="68.725999999999999"/>
    <m/>
    <n v="68.725999999999999"/>
    <s v=""/>
    <n v="30"/>
    <n v="50"/>
    <n v="1"/>
    <n v="1"/>
    <m/>
    <m/>
    <n v="1"/>
    <s v="Valauto Hainaut"/>
    <x v="0"/>
    <m/>
    <x v="13"/>
    <n v="782.26"/>
    <n v="3.0650010931599535E-2"/>
    <x v="1"/>
    <n v="148.726"/>
  </r>
  <r>
    <x v="0"/>
    <x v="1"/>
    <x v="0"/>
    <x v="82"/>
    <x v="125"/>
    <m/>
    <m/>
    <m/>
    <s v="x"/>
    <m/>
    <n v="-279.3"/>
    <x v="54"/>
    <n v="512132"/>
    <x v="529"/>
    <s v="WVWZZZCD1TW206817"/>
    <x v="409"/>
    <x v="32"/>
    <n v="26875"/>
    <n v="-208.33"/>
    <n v="26666.67"/>
    <n v="50"/>
    <x v="438"/>
    <n v="95"/>
    <m/>
    <n v="966.67000000000007"/>
    <n v="3.98126200234225E-2"/>
    <n v="0"/>
    <n v="0"/>
    <m/>
    <s v="CG OK VN PAYE"/>
    <n v="0.1"/>
    <n v="0.1"/>
    <n v="96.667000000000016"/>
    <m/>
    <n v="96.667000000000016"/>
    <s v="VWB"/>
    <n v="0"/>
    <s v="0"/>
    <n v="1"/>
    <n v="1"/>
    <m/>
    <m/>
    <n v="1"/>
    <s v="Val de Lys Automobiles"/>
    <x v="0"/>
    <m/>
    <x v="8"/>
    <n v="1061.67"/>
    <n v="3.98126200234225E-2"/>
    <x v="1"/>
    <n v="96.667000000000016"/>
  </r>
  <r>
    <x v="0"/>
    <x v="0"/>
    <x v="0"/>
    <x v="84"/>
    <x v="55"/>
    <m/>
    <m/>
    <m/>
    <m/>
    <m/>
    <m/>
    <x v="54"/>
    <n v="512133"/>
    <x v="530"/>
    <s v="WVWZZZCD7TW235268"/>
    <x v="409"/>
    <x v="32"/>
    <n v="26875"/>
    <n v="-208.33"/>
    <n v="26666.67"/>
    <n v="68"/>
    <x v="442"/>
    <n v="95"/>
    <m/>
    <n v="978.32999999999993"/>
    <n v="4.0249869968766255E-2"/>
    <n v="0"/>
    <n v="0"/>
    <m/>
    <m/>
    <n v="0.1"/>
    <n v="0.1"/>
    <n v="97.832999999999998"/>
    <m/>
    <n v="97.832999999999998"/>
    <s v="VWB"/>
    <n v="0"/>
    <s v="0"/>
    <n v="1"/>
    <n v="1"/>
    <m/>
    <m/>
    <n v="1"/>
    <s v="Val de Lys Automobiles"/>
    <x v="0"/>
    <m/>
    <x v="8"/>
    <n v="1073.33"/>
    <n v="4.0249869968766255E-2"/>
    <x v="1"/>
    <n v="97.832999999999998"/>
  </r>
  <r>
    <x v="0"/>
    <x v="1"/>
    <x v="0"/>
    <x v="84"/>
    <x v="55"/>
    <m/>
    <m/>
    <m/>
    <s v="x"/>
    <m/>
    <n v="-279.3"/>
    <x v="54"/>
    <n v="512134"/>
    <x v="531"/>
    <s v="WVWZZZCD7TW237098"/>
    <x v="409"/>
    <x v="32"/>
    <n v="26875"/>
    <n v="-208.33"/>
    <n v="26666.67"/>
    <n v="54"/>
    <x v="442"/>
    <n v="95"/>
    <m/>
    <n v="978.32999999999993"/>
    <n v="4.0249869968766255E-2"/>
    <n v="0"/>
    <n v="0"/>
    <m/>
    <s v="ok vn payé"/>
    <n v="0.1"/>
    <n v="0.1"/>
    <n v="97.832999999999998"/>
    <m/>
    <n v="97.832999999999998"/>
    <s v="VWB"/>
    <n v="0"/>
    <s v="0"/>
    <n v="1"/>
    <n v="1"/>
    <m/>
    <m/>
    <n v="1"/>
    <s v="Val de Lys Automobiles"/>
    <x v="0"/>
    <m/>
    <x v="8"/>
    <n v="1073.33"/>
    <n v="4.0249869968766255E-2"/>
    <x v="1"/>
    <n v="97.832999999999998"/>
  </r>
  <r>
    <x v="0"/>
    <x v="0"/>
    <x v="0"/>
    <x v="84"/>
    <x v="55"/>
    <m/>
    <m/>
    <m/>
    <m/>
    <m/>
    <m/>
    <x v="54"/>
    <n v="512135"/>
    <x v="532"/>
    <s v="WVWZZZCD5TW020097"/>
    <x v="409"/>
    <x v="32"/>
    <n v="26875"/>
    <n v="-208.33"/>
    <n v="26666.67"/>
    <n v="55"/>
    <x v="442"/>
    <n v="95"/>
    <m/>
    <n v="978.32999999999993"/>
    <n v="4.0249869968766255E-2"/>
    <n v="0"/>
    <n v="0"/>
    <m/>
    <m/>
    <n v="0.1"/>
    <n v="0.1"/>
    <n v="97.832999999999998"/>
    <m/>
    <n v="97.832999999999998"/>
    <s v="VWB"/>
    <n v="0"/>
    <s v="0"/>
    <n v="1"/>
    <n v="1"/>
    <m/>
    <m/>
    <n v="1"/>
    <s v="Val de Lys Automobiles"/>
    <x v="0"/>
    <m/>
    <x v="8"/>
    <n v="1073.33"/>
    <n v="4.0249869968766255E-2"/>
    <x v="1"/>
    <n v="97.832999999999998"/>
  </r>
  <r>
    <x v="6"/>
    <x v="0"/>
    <x v="0"/>
    <x v="4"/>
    <x v="62"/>
    <m/>
    <m/>
    <m/>
    <m/>
    <m/>
    <n v="0"/>
    <x v="34"/>
    <n v="512136"/>
    <x v="533"/>
    <s v="WVWZZZAW9TU063289"/>
    <x v="422"/>
    <x v="28"/>
    <n v="20605.669999999998"/>
    <n v="1050"/>
    <n v="21655.67"/>
    <n v="15"/>
    <x v="443"/>
    <n v="95"/>
    <m/>
    <n v="539.24"/>
    <n v="2.9287479907109781E-2"/>
    <n v="-2356.67"/>
    <n v="0"/>
    <m/>
    <m/>
    <n v="0.12"/>
    <n v="0.12"/>
    <n v="64.708799999999997"/>
    <m/>
    <n v="64.708799999999997"/>
    <s v="VWB"/>
    <n v="30"/>
    <n v="50"/>
    <n v="1"/>
    <n v="1"/>
    <m/>
    <m/>
    <n v="1"/>
    <s v="Valauto Hainaut"/>
    <x v="0"/>
    <m/>
    <x v="13"/>
    <n v="634.24"/>
    <n v="2.9287479907109781E-2"/>
    <x v="1"/>
    <n v="144.7088"/>
  </r>
  <r>
    <x v="0"/>
    <x v="0"/>
    <x v="0"/>
    <x v="84"/>
    <x v="55"/>
    <m/>
    <m/>
    <m/>
    <m/>
    <m/>
    <m/>
    <x v="54"/>
    <n v="512136"/>
    <x v="533"/>
    <s v="WVWZZZCD4TW235356"/>
    <x v="409"/>
    <x v="32"/>
    <n v="26875"/>
    <n v="-208.33"/>
    <n v="26666.67"/>
    <n v="68"/>
    <x v="442"/>
    <n v="95"/>
    <m/>
    <n v="978.32999999999993"/>
    <n v="4.0249869968766255E-2"/>
    <n v="0"/>
    <n v="0"/>
    <m/>
    <m/>
    <n v="0.1"/>
    <n v="0.1"/>
    <n v="97.832999999999998"/>
    <m/>
    <n v="97.832999999999998"/>
    <s v="VWB"/>
    <n v="0"/>
    <s v="0"/>
    <n v="1"/>
    <n v="1"/>
    <m/>
    <m/>
    <n v="1"/>
    <s v="Val de Lys Automobiles"/>
    <x v="0"/>
    <m/>
    <x v="8"/>
    <n v="1073.33"/>
    <n v="4.0249869968766255E-2"/>
    <x v="1"/>
    <n v="97.832999999999998"/>
  </r>
  <r>
    <x v="0"/>
    <x v="0"/>
    <x v="0"/>
    <x v="84"/>
    <x v="55"/>
    <m/>
    <m/>
    <m/>
    <m/>
    <m/>
    <m/>
    <x v="54"/>
    <n v="512137"/>
    <x v="534"/>
    <s v="WVWZZZCD1TW020095"/>
    <x v="409"/>
    <x v="32"/>
    <n v="26875"/>
    <n v="-208.33"/>
    <n v="26666.67"/>
    <n v="54"/>
    <x v="442"/>
    <n v="95"/>
    <m/>
    <n v="978.32999999999993"/>
    <n v="4.0249869968766255E-2"/>
    <n v="0"/>
    <n v="0"/>
    <m/>
    <s v="ok vn payé solde client prvt siv"/>
    <n v="0.1"/>
    <n v="0.1"/>
    <n v="97.832999999999998"/>
    <m/>
    <n v="97.832999999999998"/>
    <s v="VWB"/>
    <n v="0"/>
    <s v="0"/>
    <n v="1"/>
    <n v="1"/>
    <m/>
    <m/>
    <n v="1"/>
    <s v="Val de Lys Automobiles"/>
    <x v="0"/>
    <m/>
    <x v="8"/>
    <n v="1073.33"/>
    <n v="4.0249869968766255E-2"/>
    <x v="1"/>
    <n v="97.832999999999998"/>
  </r>
  <r>
    <x v="0"/>
    <x v="0"/>
    <x v="0"/>
    <x v="38"/>
    <x v="9"/>
    <m/>
    <m/>
    <m/>
    <m/>
    <m/>
    <n v="0"/>
    <x v="1"/>
    <n v="512140"/>
    <x v="535"/>
    <s v="WVGZZZCS0TY001701"/>
    <x v="423"/>
    <x v="1"/>
    <n v="25797.33"/>
    <n v="262.5"/>
    <n v="26059.83"/>
    <n v="178"/>
    <x v="444"/>
    <n v="95"/>
    <m/>
    <n v="514.19000000000005"/>
    <n v="2.3376591481985877E-2"/>
    <n v="0"/>
    <n v="-2773.34"/>
    <m/>
    <m/>
    <n v="0.13"/>
    <n v="0.13"/>
    <n v="66.844700000000003"/>
    <m/>
    <n v="66.844700000000003"/>
    <s v="VWB"/>
    <n v="30"/>
    <m/>
    <n v="0"/>
    <n v="1"/>
    <m/>
    <m/>
    <n v="0"/>
    <s v="Val de Lys Automobiles"/>
    <x v="0"/>
    <m/>
    <x v="1"/>
    <n v="609.19000000000005"/>
    <n v="2.3376591481985877E-2"/>
    <x v="1"/>
    <n v="96.844700000000003"/>
  </r>
  <r>
    <x v="0"/>
    <x v="0"/>
    <x v="0"/>
    <x v="32"/>
    <x v="94"/>
    <m/>
    <m/>
    <m/>
    <m/>
    <m/>
    <n v="0"/>
    <x v="33"/>
    <n v="512147"/>
    <x v="536"/>
    <s v="WVWZZZE10TP016665"/>
    <x v="424"/>
    <x v="29"/>
    <n v="32700"/>
    <n v="3041.67"/>
    <n v="35741.67"/>
    <n v="83"/>
    <x v="445"/>
    <n v="95"/>
    <m/>
    <n v="714.84"/>
    <n v="2.2658146639482714E-2"/>
    <n v="-5539.96"/>
    <n v="0"/>
    <m/>
    <m/>
    <n v="0.13"/>
    <n v="0.13"/>
    <n v="92.929200000000009"/>
    <m/>
    <n v="92.929200000000009"/>
    <s v="VWB"/>
    <n v="30"/>
    <m/>
    <n v="0"/>
    <n v="1"/>
    <m/>
    <m/>
    <n v="0"/>
    <s v="Val de Lys Automobiles"/>
    <x v="0"/>
    <m/>
    <x v="8"/>
    <n v="809.84"/>
    <n v="2.2658146639482714E-2"/>
    <x v="1"/>
    <n v="122.92920000000001"/>
  </r>
  <r>
    <x v="5"/>
    <x v="1"/>
    <x v="0"/>
    <x v="58"/>
    <x v="6"/>
    <m/>
    <m/>
    <m/>
    <s v="x"/>
    <m/>
    <n v="-252.14"/>
    <x v="24"/>
    <n v="512148"/>
    <x v="537"/>
    <s v="WVGZZZA1XTV069936"/>
    <x v="425"/>
    <x v="2"/>
    <n v="30193.17"/>
    <n v="1070.8399999999999"/>
    <n v="31264.01"/>
    <n v="11"/>
    <x v="446"/>
    <n v="95"/>
    <m/>
    <n v="-2.9900000000000091"/>
    <n v="2.9430005939737095E-3"/>
    <n v="-594.02"/>
    <n v="-3966.67"/>
    <m/>
    <s v="solde client 1er loyer non deduit  /  0 comm demandée"/>
    <m/>
    <n v="7.0000000000000007E-2"/>
    <n v="0"/>
    <m/>
    <n v="0"/>
    <s v="VWB"/>
    <n v="30"/>
    <n v="100"/>
    <n v="1"/>
    <n v="1"/>
    <m/>
    <m/>
    <n v="1"/>
    <s v="Valauto Cambrai"/>
    <x v="0"/>
    <m/>
    <x v="11"/>
    <n v="92.009999999999991"/>
    <n v="2.9430005939737095E-3"/>
    <x v="1"/>
    <n v="130"/>
  </r>
  <r>
    <x v="5"/>
    <x v="0"/>
    <x v="0"/>
    <x v="108"/>
    <x v="15"/>
    <m/>
    <m/>
    <m/>
    <m/>
    <m/>
    <n v="0"/>
    <x v="24"/>
    <n v="512149"/>
    <x v="538"/>
    <s v="WVGZZZA26TV037610"/>
    <x v="426"/>
    <x v="2"/>
    <n v="31472.33"/>
    <n v="2000"/>
    <n v="33472.33"/>
    <n v="7"/>
    <x v="447"/>
    <n v="95"/>
    <m/>
    <n v="313.76"/>
    <n v="1.22118776912154E-2"/>
    <n v="0"/>
    <n v="-916.67"/>
    <m/>
    <m/>
    <n v="0.1"/>
    <n v="7.0000000000000007E-2"/>
    <n v="31.376000000000001"/>
    <m/>
    <n v="31.376000000000001"/>
    <s v=""/>
    <n v="30"/>
    <n v="50"/>
    <n v="1"/>
    <n v="1"/>
    <m/>
    <m/>
    <n v="1"/>
    <s v="Valauto Cambrai"/>
    <x v="0"/>
    <m/>
    <x v="11"/>
    <n v="408.76"/>
    <n v="1.22118776912154E-2"/>
    <x v="1"/>
    <n v="111.376"/>
  </r>
  <r>
    <x v="0"/>
    <x v="0"/>
    <x v="0"/>
    <x v="32"/>
    <x v="94"/>
    <m/>
    <m/>
    <m/>
    <m/>
    <m/>
    <n v="0"/>
    <x v="2"/>
    <n v="512149"/>
    <x v="538"/>
    <s v="WVWZZZE10TP032266"/>
    <x v="427"/>
    <x v="29"/>
    <n v="28533.33"/>
    <n v="1666.67"/>
    <n v="30200"/>
    <n v="37"/>
    <x v="448"/>
    <n v="95"/>
    <m/>
    <n v="1358.99"/>
    <n v="4.8145364238410593E-2"/>
    <n v="0"/>
    <n v="-4249.99"/>
    <m/>
    <m/>
    <n v="0.1"/>
    <n v="0.1"/>
    <n v="135.899"/>
    <m/>
    <n v="135.899"/>
    <s v="VWB"/>
    <n v="30"/>
    <m/>
    <n v="0"/>
    <n v="1"/>
    <m/>
    <m/>
    <n v="0"/>
    <s v="Val de Lys Automobiles"/>
    <x v="0"/>
    <m/>
    <x v="1"/>
    <n v="1453.99"/>
    <n v="4.8145364238410593E-2"/>
    <x v="1"/>
    <n v="165.899"/>
  </r>
  <r>
    <x v="5"/>
    <x v="0"/>
    <x v="0"/>
    <x v="60"/>
    <x v="70"/>
    <m/>
    <m/>
    <m/>
    <m/>
    <m/>
    <n v="0"/>
    <x v="26"/>
    <n v="512151"/>
    <x v="539"/>
    <s v="WVWZZZAW7TU041453"/>
    <x v="428"/>
    <x v="28"/>
    <n v="22014"/>
    <n v="300"/>
    <n v="22314"/>
    <n v="5"/>
    <x v="449"/>
    <n v="95"/>
    <m/>
    <n v="501.98"/>
    <n v="2.6753607600609484E-2"/>
    <n v="0"/>
    <n v="-2356.67"/>
    <m/>
    <m/>
    <n v="0.1"/>
    <n v="7.0000000000000007E-2"/>
    <n v="50.198000000000008"/>
    <m/>
    <n v="50.198000000000008"/>
    <s v="VWB"/>
    <n v="30"/>
    <n v="100"/>
    <n v="1"/>
    <n v="1"/>
    <m/>
    <m/>
    <n v="1"/>
    <s v="Valauto Cambrai"/>
    <x v="0"/>
    <m/>
    <x v="11"/>
    <n v="596.98"/>
    <n v="2.6753607600609484E-2"/>
    <x v="1"/>
    <n v="180.19800000000001"/>
  </r>
  <r>
    <x v="5"/>
    <x v="0"/>
    <x v="0"/>
    <x v="14"/>
    <x v="118"/>
    <m/>
    <m/>
    <m/>
    <m/>
    <m/>
    <n v="0"/>
    <x v="26"/>
    <n v="512152"/>
    <x v="540"/>
    <s v="WVGZZZA22TV107409"/>
    <x v="429"/>
    <x v="2"/>
    <n v="27305.67"/>
    <n v="1500"/>
    <n v="28805.67"/>
    <n v="9"/>
    <x v="450"/>
    <n v="95"/>
    <m/>
    <n v="892.97"/>
    <n v="3.4297761517090214E-2"/>
    <n v="0"/>
    <n v="0"/>
    <m/>
    <m/>
    <n v="0.08"/>
    <n v="7.0000000000000007E-2"/>
    <n v="71.437600000000003"/>
    <m/>
    <n v="71.437600000000003"/>
    <s v="VWB"/>
    <n v="30"/>
    <m/>
    <n v="0"/>
    <n v="1"/>
    <m/>
    <m/>
    <n v="0"/>
    <s v="Valauto Cambrai"/>
    <x v="0"/>
    <m/>
    <x v="11"/>
    <n v="987.97"/>
    <n v="3.4297761517090214E-2"/>
    <x v="1"/>
    <n v="101.4376"/>
  </r>
  <r>
    <x v="5"/>
    <x v="0"/>
    <x v="0"/>
    <x v="101"/>
    <x v="74"/>
    <m/>
    <m/>
    <m/>
    <m/>
    <m/>
    <n v="0"/>
    <x v="26"/>
    <n v="512154"/>
    <x v="541"/>
    <s v="WVGZZZCS9TY056082"/>
    <x v="430"/>
    <x v="1"/>
    <n v="23280.67"/>
    <n v="50"/>
    <n v="23330.67"/>
    <n v="8"/>
    <x v="403"/>
    <n v="95"/>
    <m/>
    <n v="739.82"/>
    <n v="3.5782084269333034E-2"/>
    <n v="0"/>
    <n v="-2773.34"/>
    <m/>
    <m/>
    <n v="0.1"/>
    <n v="7.0000000000000007E-2"/>
    <n v="73.982000000000014"/>
    <m/>
    <n v="73.982000000000014"/>
    <s v="VWB"/>
    <n v="30"/>
    <m/>
    <n v="0"/>
    <n v="1"/>
    <m/>
    <m/>
    <n v="0"/>
    <s v="Valauto Cambrai"/>
    <x v="0"/>
    <m/>
    <x v="11"/>
    <n v="834.82"/>
    <n v="3.5782084269333034E-2"/>
    <x v="1"/>
    <n v="103.98200000000001"/>
  </r>
  <r>
    <x v="0"/>
    <x v="3"/>
    <x v="0"/>
    <x v="85"/>
    <x v="35"/>
    <s v="x"/>
    <m/>
    <m/>
    <m/>
    <m/>
    <n v="0"/>
    <x v="54"/>
    <n v="512154"/>
    <x v="541"/>
    <s v="WVWZZZCD0TW017009"/>
    <x v="431"/>
    <x v="32"/>
    <n v="30333.33"/>
    <n v="0"/>
    <n v="30333.33"/>
    <n v="90"/>
    <x v="451"/>
    <n v="95"/>
    <m/>
    <n v="-351.17"/>
    <n v="-8.4451657632050297E-3"/>
    <n v="0"/>
    <n v="0"/>
    <m/>
    <s v="marge manquante"/>
    <m/>
    <n v="0.1"/>
    <n v="0"/>
    <m/>
    <n v="0"/>
    <s v="VWB"/>
    <n v="0"/>
    <s v="0"/>
    <n v="1"/>
    <n v="1"/>
    <m/>
    <m/>
    <n v="1"/>
    <s v="Val de Lys Automobiles"/>
    <x v="0"/>
    <m/>
    <x v="8"/>
    <n v="-256.17"/>
    <n v="-8.4451657632050297E-3"/>
    <x v="0"/>
    <n v="0"/>
  </r>
  <r>
    <x v="0"/>
    <x v="3"/>
    <x v="0"/>
    <x v="85"/>
    <x v="142"/>
    <s v="x"/>
    <m/>
    <m/>
    <m/>
    <m/>
    <n v="0"/>
    <x v="54"/>
    <n v="512155"/>
    <x v="542"/>
    <s v="WVWZZZCD4TW016994"/>
    <x v="431"/>
    <x v="32"/>
    <n v="30333.33"/>
    <n v="0"/>
    <n v="30333.33"/>
    <n v="90"/>
    <x v="452"/>
    <n v="95"/>
    <m/>
    <n v="-331.16999999999996"/>
    <n v="-7.7858250314093436E-3"/>
    <n v="0"/>
    <n v="0"/>
    <m/>
    <s v="marge manquante"/>
    <m/>
    <n v="0.1"/>
    <n v="0"/>
    <m/>
    <n v="0"/>
    <s v="VWB"/>
    <n v="0"/>
    <s v="0"/>
    <n v="1"/>
    <n v="1"/>
    <m/>
    <m/>
    <n v="1"/>
    <s v="Val de Lys Automobiles"/>
    <x v="0"/>
    <m/>
    <x v="8"/>
    <n v="-236.17"/>
    <n v="-7.7858250314093436E-3"/>
    <x v="0"/>
    <n v="0"/>
  </r>
  <r>
    <x v="0"/>
    <x v="3"/>
    <x v="0"/>
    <x v="85"/>
    <x v="35"/>
    <s v="x"/>
    <m/>
    <m/>
    <m/>
    <m/>
    <n v="0"/>
    <x v="54"/>
    <n v="512157"/>
    <x v="543"/>
    <s v="WVWZZZCD3TW224090"/>
    <x v="431"/>
    <x v="32"/>
    <n v="30333.33"/>
    <n v="0"/>
    <n v="30333.33"/>
    <n v="84"/>
    <x v="451"/>
    <n v="95"/>
    <m/>
    <n v="-351.17"/>
    <n v="-8.4451657632050297E-3"/>
    <n v="0"/>
    <n v="0"/>
    <m/>
    <s v="marge manquante"/>
    <m/>
    <n v="0.1"/>
    <n v="0"/>
    <m/>
    <n v="0"/>
    <s v="VWB"/>
    <n v="0"/>
    <s v="0"/>
    <n v="1"/>
    <n v="1"/>
    <m/>
    <m/>
    <n v="1"/>
    <s v="Val de Lys Automobiles"/>
    <x v="0"/>
    <m/>
    <x v="8"/>
    <n v="-256.17"/>
    <n v="-8.4451657632050297E-3"/>
    <x v="0"/>
    <n v="0"/>
  </r>
  <r>
    <x v="0"/>
    <x v="0"/>
    <x v="0"/>
    <x v="54"/>
    <x v="31"/>
    <m/>
    <m/>
    <m/>
    <m/>
    <m/>
    <n v="0"/>
    <x v="54"/>
    <n v="512158"/>
    <x v="544"/>
    <s v="WVGZZZE24TE027491"/>
    <x v="432"/>
    <x v="3"/>
    <n v="37605"/>
    <n v="833.33"/>
    <n v="38438.33"/>
    <n v="20"/>
    <x v="453"/>
    <n v="95"/>
    <m/>
    <n v="384.38"/>
    <n v="1.2471405495504096E-2"/>
    <n v="0"/>
    <n v="0"/>
    <m/>
    <m/>
    <n v="0.08"/>
    <n v="0.1"/>
    <n v="30.750399999999999"/>
    <m/>
    <n v="30.750399999999999"/>
    <s v="VWB"/>
    <n v="0"/>
    <s v="0"/>
    <n v="1"/>
    <n v="1"/>
    <m/>
    <m/>
    <n v="1"/>
    <s v="Val de Lys Automobiles"/>
    <x v="0"/>
    <m/>
    <x v="8"/>
    <n v="479.38"/>
    <n v="1.2471405495504096E-2"/>
    <x v="1"/>
    <n v="30.750399999999999"/>
  </r>
  <r>
    <x v="0"/>
    <x v="0"/>
    <x v="0"/>
    <x v="7"/>
    <x v="44"/>
    <m/>
    <m/>
    <m/>
    <m/>
    <m/>
    <n v="0"/>
    <x v="54"/>
    <n v="512159"/>
    <x v="545"/>
    <s v="WVGZZZE27TE024763"/>
    <x v="432"/>
    <x v="3"/>
    <n v="37605"/>
    <n v="1708.33"/>
    <n v="39313.33"/>
    <n v="48"/>
    <x v="454"/>
    <n v="95"/>
    <m/>
    <n v="393.13"/>
    <n v="1.2416399221332815E-2"/>
    <n v="0"/>
    <n v="0"/>
    <m/>
    <m/>
    <n v="0.08"/>
    <n v="0.1"/>
    <n v="31.450400000000002"/>
    <m/>
    <n v="31.450400000000002"/>
    <s v="VWB"/>
    <n v="0"/>
    <s v="0"/>
    <n v="1"/>
    <n v="1"/>
    <m/>
    <m/>
    <n v="1"/>
    <s v="Val de Lys Automobiles"/>
    <x v="0"/>
    <m/>
    <x v="8"/>
    <n v="488.13"/>
    <n v="1.2416399221332815E-2"/>
    <x v="1"/>
    <n v="31.450400000000002"/>
  </r>
  <r>
    <x v="1"/>
    <x v="0"/>
    <x v="0"/>
    <x v="98"/>
    <x v="82"/>
    <m/>
    <m/>
    <m/>
    <m/>
    <m/>
    <m/>
    <x v="8"/>
    <n v="512162"/>
    <x v="546"/>
    <s v="WVWZZZCD2SW604200"/>
    <x v="433"/>
    <x v="32"/>
    <n v="27750"/>
    <n v="1329.17"/>
    <n v="29079.17"/>
    <n v="496"/>
    <x v="455"/>
    <n v="94.99"/>
    <m/>
    <n v="1490.05"/>
    <n v="5.4507745578708057E-2"/>
    <n v="-4198.71"/>
    <n v="0"/>
    <m/>
    <m/>
    <n v="0.13"/>
    <n v="0.13"/>
    <n v="193.70650000000001"/>
    <m/>
    <n v="193.70650000000001"/>
    <s v=""/>
    <n v="30"/>
    <m/>
    <n v="0"/>
    <n v="1"/>
    <n v="-1003"/>
    <d v="2026-05-31T00:00:00"/>
    <n v="0"/>
    <s v="Valauto Roncq"/>
    <x v="0"/>
    <m/>
    <x v="5"/>
    <n v="582.04"/>
    <n v="2.0015701961232042E-2"/>
    <x v="1"/>
    <n v="223.70650000000001"/>
  </r>
  <r>
    <x v="1"/>
    <x v="0"/>
    <x v="0"/>
    <x v="58"/>
    <x v="6"/>
    <m/>
    <m/>
    <m/>
    <m/>
    <m/>
    <n v="0"/>
    <x v="8"/>
    <n v="512166"/>
    <x v="547"/>
    <s v="WVGZZZCT1TW549534"/>
    <x v="434"/>
    <x v="6"/>
    <n v="36113.33"/>
    <n v="1754.17"/>
    <n v="37867.5"/>
    <n v="5"/>
    <x v="456"/>
    <n v="95"/>
    <m/>
    <n v="1610.9"/>
    <n v="4.5049184657027799E-2"/>
    <n v="0"/>
    <n v="-3138"/>
    <m/>
    <m/>
    <n v="0.1"/>
    <n v="0.1"/>
    <n v="161.09000000000003"/>
    <m/>
    <n v="161.09000000000003"/>
    <s v="VWB"/>
    <m/>
    <m/>
    <n v="0"/>
    <n v="1"/>
    <m/>
    <m/>
    <n v="0"/>
    <s v="Valauto Roncq"/>
    <x v="0"/>
    <m/>
    <x v="5"/>
    <n v="1705.9"/>
    <n v="4.5049184657027799E-2"/>
    <x v="1"/>
    <n v="161.09000000000003"/>
  </r>
  <r>
    <x v="1"/>
    <x v="0"/>
    <x v="0"/>
    <x v="45"/>
    <x v="47"/>
    <m/>
    <m/>
    <m/>
    <m/>
    <m/>
    <n v="0"/>
    <x v="35"/>
    <n v="512167"/>
    <x v="548"/>
    <s v="WVGZZZCT4TW532985"/>
    <x v="435"/>
    <x v="6"/>
    <n v="36863.33"/>
    <n v="2075.0100000000002"/>
    <n v="38938.340000000004"/>
    <n v="179"/>
    <x v="457"/>
    <n v="95.01"/>
    <m/>
    <n v="1196.27"/>
    <n v="3.3162173836891864E-2"/>
    <n v="0"/>
    <n v="-4893.82"/>
    <m/>
    <m/>
    <n v="0.12"/>
    <n v="0.12"/>
    <n v="143.55240000000001"/>
    <m/>
    <n v="143.55240000000001"/>
    <s v="VWB"/>
    <m/>
    <m/>
    <n v="0"/>
    <n v="1"/>
    <m/>
    <m/>
    <n v="0"/>
    <s v="Valauto Roncq"/>
    <x v="0"/>
    <m/>
    <x v="0"/>
    <n v="1291.28"/>
    <n v="3.3162173836891864E-2"/>
    <x v="1"/>
    <n v="143.55240000000001"/>
  </r>
  <r>
    <x v="1"/>
    <x v="0"/>
    <x v="0"/>
    <x v="23"/>
    <x v="95"/>
    <m/>
    <m/>
    <m/>
    <m/>
    <m/>
    <m/>
    <x v="55"/>
    <n v="512168"/>
    <x v="549"/>
    <s v="WVGZZZCT8TW449138"/>
    <x v="436"/>
    <x v="6"/>
    <n v="50233.33"/>
    <n v="3468.34"/>
    <n v="53701.67"/>
    <n v="44"/>
    <x v="458"/>
    <n v="95"/>
    <m/>
    <n v="1161.96"/>
    <n v="2.3406348443167597E-2"/>
    <n v="0"/>
    <n v="0"/>
    <m/>
    <m/>
    <n v="0.1"/>
    <n v="0.1"/>
    <n v="116.19600000000001"/>
    <m/>
    <n v="116.19600000000001"/>
    <s v="VWB"/>
    <m/>
    <n v="50"/>
    <n v="1"/>
    <n v="1"/>
    <m/>
    <m/>
    <n v="1"/>
    <s v="Valauto Roncq"/>
    <x v="0"/>
    <m/>
    <x v="0"/>
    <n v="1256.96"/>
    <n v="2.3406348443167597E-2"/>
    <x v="1"/>
    <n v="166.19600000000003"/>
  </r>
  <r>
    <x v="6"/>
    <x v="0"/>
    <x v="0"/>
    <x v="48"/>
    <x v="122"/>
    <m/>
    <m/>
    <m/>
    <m/>
    <m/>
    <n v="0"/>
    <x v="34"/>
    <n v="512173"/>
    <x v="550"/>
    <s v="WVWZZZAW7TU028296"/>
    <x v="437"/>
    <x v="28"/>
    <n v="20605.669999999998"/>
    <n v="550"/>
    <n v="21155.67"/>
    <n v="15"/>
    <x v="459"/>
    <n v="95"/>
    <m/>
    <n v="337.24"/>
    <n v="2.0431402078024474E-2"/>
    <n v="-2356.67"/>
    <n v="0"/>
    <m/>
    <m/>
    <n v="0.1"/>
    <n v="0.12"/>
    <n v="33.724000000000004"/>
    <m/>
    <n v="33.724000000000004"/>
    <s v="VWB"/>
    <n v="30"/>
    <m/>
    <n v="0"/>
    <n v="1"/>
    <m/>
    <m/>
    <n v="0"/>
    <s v="Valauto Hainaut"/>
    <x v="0"/>
    <m/>
    <x v="13"/>
    <n v="432.24"/>
    <n v="2.0431402078024474E-2"/>
    <x v="1"/>
    <n v="63.724000000000004"/>
  </r>
  <r>
    <x v="1"/>
    <x v="0"/>
    <x v="0"/>
    <x v="18"/>
    <x v="59"/>
    <m/>
    <m/>
    <m/>
    <m/>
    <m/>
    <m/>
    <x v="36"/>
    <n v="512175"/>
    <x v="551"/>
    <s v="WVWZZZCJ7TD023231"/>
    <x v="38"/>
    <x v="37"/>
    <n v="46625"/>
    <n v="1391.67"/>
    <n v="48016.67"/>
    <n v="125"/>
    <x v="460"/>
    <n v="95"/>
    <m/>
    <n v="960.33999999999992"/>
    <n v="2.1978617009467752E-2"/>
    <n v="-7202.5"/>
    <n v="0"/>
    <m/>
    <m/>
    <n v="0.13"/>
    <n v="0.13"/>
    <n v="124.8442"/>
    <m/>
    <n v="124.8442"/>
    <s v=""/>
    <m/>
    <n v="20"/>
    <n v="1"/>
    <n v="1"/>
    <m/>
    <m/>
    <n v="1"/>
    <s v="Valauto Roncq"/>
    <x v="0"/>
    <m/>
    <x v="8"/>
    <n v="1055.3399999999999"/>
    <n v="2.1978617009467752E-2"/>
    <x v="1"/>
    <n v="144.8442"/>
  </r>
  <r>
    <x v="0"/>
    <x v="0"/>
    <x v="0"/>
    <x v="42"/>
    <x v="25"/>
    <m/>
    <m/>
    <m/>
    <m/>
    <m/>
    <m/>
    <x v="3"/>
    <n v="512179"/>
    <x v="552"/>
    <s v="WVWZZZAW8TU034463"/>
    <x v="438"/>
    <x v="28"/>
    <n v="23014"/>
    <n v="1641.66"/>
    <n v="24655.66"/>
    <n v="25"/>
    <x v="461"/>
    <n v="95"/>
    <m/>
    <n v="832.57"/>
    <n v="3.7620976278874708E-2"/>
    <n v="0"/>
    <n v="-2356.67"/>
    <m/>
    <m/>
    <n v="0.13"/>
    <n v="0.13"/>
    <n v="108.23410000000001"/>
    <m/>
    <n v="108.23410000000001"/>
    <s v=""/>
    <n v="30"/>
    <m/>
    <n v="0"/>
    <n v="1"/>
    <m/>
    <m/>
    <n v="0"/>
    <s v="Val de Lys Automobiles"/>
    <x v="0"/>
    <m/>
    <x v="1"/>
    <n v="927.57"/>
    <n v="3.7620976278874708E-2"/>
    <x v="1"/>
    <n v="138.23410000000001"/>
  </r>
  <r>
    <x v="0"/>
    <x v="0"/>
    <x v="0"/>
    <x v="121"/>
    <x v="125"/>
    <m/>
    <m/>
    <m/>
    <m/>
    <m/>
    <n v="0"/>
    <x v="1"/>
    <n v="512180"/>
    <x v="553"/>
    <s v="WVWZZZAW7TU011742"/>
    <x v="439"/>
    <x v="28"/>
    <n v="20605.669999999998"/>
    <n v="550"/>
    <n v="21155.67"/>
    <n v="115"/>
    <x v="462"/>
    <n v="95"/>
    <m/>
    <n v="670.91"/>
    <n v="3.6203533142651595E-2"/>
    <n v="-1690.01"/>
    <n v="0"/>
    <m/>
    <m/>
    <n v="0.13"/>
    <n v="0.13"/>
    <n v="87.218299999999999"/>
    <m/>
    <n v="87.218299999999999"/>
    <s v="VWB"/>
    <n v="30"/>
    <m/>
    <n v="0"/>
    <n v="1"/>
    <m/>
    <m/>
    <n v="0"/>
    <s v="Val de Lys Automobiles"/>
    <x v="0"/>
    <m/>
    <x v="1"/>
    <n v="765.91"/>
    <n v="3.6203533142651595E-2"/>
    <x v="1"/>
    <n v="117.2183"/>
  </r>
  <r>
    <x v="6"/>
    <x v="0"/>
    <x v="0"/>
    <x v="116"/>
    <x v="23"/>
    <m/>
    <m/>
    <m/>
    <m/>
    <m/>
    <n v="0"/>
    <x v="28"/>
    <n v="512181"/>
    <x v="554"/>
    <s v="WVGZZZE29TE050135"/>
    <x v="440"/>
    <x v="3"/>
    <n v="38438.33"/>
    <n v="5095.84"/>
    <n v="43534.17"/>
    <n v="14"/>
    <x v="463"/>
    <n v="95"/>
    <m/>
    <n v="1955.73"/>
    <n v="4.7106215646238347E-2"/>
    <n v="0"/>
    <n v="-5860"/>
    <m/>
    <m/>
    <n v="0.1"/>
    <n v="0.1"/>
    <n v="195.57300000000001"/>
    <m/>
    <n v="195.57300000000001"/>
    <s v="VWB"/>
    <n v="30"/>
    <n v="50"/>
    <n v="1"/>
    <n v="1"/>
    <m/>
    <m/>
    <n v="1"/>
    <s v="Valauto Hainaut"/>
    <x v="0"/>
    <m/>
    <x v="13"/>
    <n v="2050.73"/>
    <n v="4.7106215646238347E-2"/>
    <x v="1"/>
    <n v="275.57299999999998"/>
  </r>
  <r>
    <x v="6"/>
    <x v="0"/>
    <x v="0"/>
    <x v="116"/>
    <x v="23"/>
    <m/>
    <m/>
    <m/>
    <m/>
    <m/>
    <n v="0"/>
    <x v="46"/>
    <n v="512185"/>
    <x v="555"/>
    <s v="WVGZZZCT1TW437428"/>
    <x v="441"/>
    <x v="6"/>
    <n v="48155"/>
    <n v="3695.84"/>
    <n v="51850.84"/>
    <n v="9"/>
    <x v="464"/>
    <n v="95"/>
    <m/>
    <n v="1037.02"/>
    <n v="2.1832240326289797E-2"/>
    <n v="-4666.58"/>
    <n v="0"/>
    <m/>
    <m/>
    <n v="0.12"/>
    <n v="0.12"/>
    <n v="124.44239999999999"/>
    <m/>
    <n v="124.44239999999999"/>
    <s v="Sogelease"/>
    <m/>
    <m/>
    <n v="0"/>
    <n v="1"/>
    <m/>
    <m/>
    <n v="0"/>
    <s v="Valauto Hainaut"/>
    <x v="0"/>
    <m/>
    <x v="13"/>
    <n v="1132.02"/>
    <n v="2.1832240326289797E-2"/>
    <x v="1"/>
    <n v="124.44239999999999"/>
  </r>
  <r>
    <x v="0"/>
    <x v="0"/>
    <x v="0"/>
    <x v="81"/>
    <x v="143"/>
    <m/>
    <m/>
    <m/>
    <m/>
    <m/>
    <n v="0"/>
    <x v="23"/>
    <n v="512189"/>
    <x v="556"/>
    <s v="WVGZZZCT7TW403221"/>
    <x v="442"/>
    <x v="6"/>
    <n v="44946.67"/>
    <n v="3058.35"/>
    <n v="48005.02"/>
    <n v="152"/>
    <x v="465"/>
    <n v="95"/>
    <m/>
    <n v="2351.5100000000002"/>
    <n v="5.0963628387197847E-2"/>
    <n v="-8708.84"/>
    <n v="0"/>
    <m/>
    <m/>
    <n v="0.12"/>
    <n v="0"/>
    <n v="282.18119999999999"/>
    <m/>
    <n v="282.18119999999999"/>
    <s v=""/>
    <n v="0"/>
    <n v="20"/>
    <n v="1"/>
    <n v="1"/>
    <m/>
    <m/>
    <n v="1"/>
    <s v="Val de Lys Automobiles"/>
    <x v="0"/>
    <m/>
    <x v="10"/>
    <n v="2446.5100000000002"/>
    <n v="5.0963628387197847E-2"/>
    <x v="1"/>
    <n v="302.18119999999999"/>
  </r>
  <r>
    <x v="0"/>
    <x v="0"/>
    <x v="0"/>
    <x v="13"/>
    <x v="107"/>
    <m/>
    <m/>
    <m/>
    <m/>
    <m/>
    <n v="0"/>
    <x v="54"/>
    <n v="512193"/>
    <x v="557"/>
    <s v="WVWZZZAW6TU011084"/>
    <x v="443"/>
    <x v="28"/>
    <n v="17414"/>
    <n v="0"/>
    <n v="17414"/>
    <n v="38"/>
    <x v="466"/>
    <n v="95"/>
    <m/>
    <n v="61.610000000000014"/>
    <n v="8.9933386930056286E-3"/>
    <n v="0"/>
    <n v="0"/>
    <m/>
    <m/>
    <n v="0.1"/>
    <n v="0.1"/>
    <n v="6.1610000000000014"/>
    <m/>
    <n v="6.1610000000000014"/>
    <s v="VWB"/>
    <n v="0"/>
    <m/>
    <n v="0"/>
    <n v="1"/>
    <m/>
    <m/>
    <n v="0"/>
    <s v="Val de Lys Automobiles"/>
    <x v="0"/>
    <m/>
    <x v="8"/>
    <n v="156.61000000000001"/>
    <n v="8.9933386930056286E-3"/>
    <x v="1"/>
    <n v="6.1610000000000014"/>
  </r>
  <r>
    <x v="0"/>
    <x v="0"/>
    <x v="0"/>
    <x v="13"/>
    <x v="107"/>
    <m/>
    <m/>
    <m/>
    <m/>
    <m/>
    <n v="0"/>
    <x v="54"/>
    <n v="512194"/>
    <x v="558"/>
    <s v="WVWZZZAW2TU011549"/>
    <x v="443"/>
    <x v="28"/>
    <n v="17414"/>
    <n v="0"/>
    <n v="17414"/>
    <n v="38"/>
    <x v="466"/>
    <n v="95"/>
    <m/>
    <n v="61.610000000000014"/>
    <n v="8.9933386930056286E-3"/>
    <n v="0"/>
    <n v="0"/>
    <m/>
    <m/>
    <n v="0.1"/>
    <n v="0.1"/>
    <n v="6.1610000000000014"/>
    <m/>
    <n v="6.1610000000000014"/>
    <s v="VWB"/>
    <n v="0"/>
    <s v="0"/>
    <n v="1"/>
    <n v="1"/>
    <m/>
    <m/>
    <n v="1"/>
    <s v="Val de Lys Automobiles"/>
    <x v="0"/>
    <m/>
    <x v="8"/>
    <n v="156.61000000000001"/>
    <n v="8.9933386930056286E-3"/>
    <x v="1"/>
    <n v="6.1610000000000014"/>
  </r>
  <r>
    <x v="0"/>
    <x v="0"/>
    <x v="0"/>
    <x v="35"/>
    <x v="29"/>
    <m/>
    <m/>
    <m/>
    <m/>
    <m/>
    <n v="0"/>
    <x v="3"/>
    <n v="512195"/>
    <x v="559"/>
    <s v="WVGZZZC17TY050756"/>
    <x v="444"/>
    <x v="7"/>
    <n v="23455.67"/>
    <n v="1062.51"/>
    <n v="24518.179999999997"/>
    <n v="98"/>
    <x v="467"/>
    <n v="95"/>
    <m/>
    <n v="328.87"/>
    <n v="1.7287987933851535E-2"/>
    <n v="0"/>
    <n v="0"/>
    <m/>
    <m/>
    <n v="7.0000000000000007E-2"/>
    <n v="7.0000000000000007E-2"/>
    <n v="23.020900000000001"/>
    <m/>
    <n v="23.020900000000001"/>
    <s v="VWB"/>
    <n v="30"/>
    <n v="50"/>
    <n v="1"/>
    <n v="1"/>
    <m/>
    <m/>
    <n v="1"/>
    <s v="Val de Lys Automobiles"/>
    <x v="0"/>
    <m/>
    <x v="1"/>
    <n v="423.87"/>
    <n v="1.7287987933851535E-2"/>
    <x v="1"/>
    <n v="103.0209"/>
  </r>
  <r>
    <x v="6"/>
    <x v="2"/>
    <x v="0"/>
    <x v="73"/>
    <x v="12"/>
    <m/>
    <m/>
    <m/>
    <m/>
    <m/>
    <n v="0"/>
    <x v="34"/>
    <n v="512203"/>
    <x v="560"/>
    <s v="WVGZZZC15TY071217"/>
    <x v="445"/>
    <x v="7"/>
    <n v="22622.33"/>
    <n v="691.67"/>
    <n v="23314"/>
    <n v="7"/>
    <x v="468"/>
    <n v="95"/>
    <m/>
    <n v="731.97"/>
    <n v="3.547096165394184E-2"/>
    <n v="0"/>
    <n v="-3349.99"/>
    <m/>
    <m/>
    <m/>
    <n v="0"/>
    <n v="0"/>
    <m/>
    <n v="0"/>
    <s v=""/>
    <n v="0"/>
    <n v="0"/>
    <n v="0"/>
    <n v="1"/>
    <m/>
    <m/>
    <n v="0"/>
    <s v="Valauto Hainaut"/>
    <x v="0"/>
    <m/>
    <x v="13"/>
    <n v="826.97"/>
    <n v="3.547096165394184E-2"/>
    <x v="1"/>
    <n v="0"/>
  </r>
  <r>
    <x v="1"/>
    <x v="1"/>
    <x v="0"/>
    <x v="5"/>
    <x v="123"/>
    <m/>
    <m/>
    <m/>
    <s v="x"/>
    <m/>
    <n v="175"/>
    <x v="6"/>
    <n v="512218"/>
    <x v="561"/>
    <s v="WVGZZZCS7TY050166"/>
    <x v="446"/>
    <x v="1"/>
    <n v="24205.66"/>
    <n v="-33.33"/>
    <n v="24172.329999999998"/>
    <n v="12"/>
    <x v="469"/>
    <n v="95"/>
    <m/>
    <n v="340.39"/>
    <n v="1.8011916931466681E-2"/>
    <n v="0"/>
    <n v="-1690.33"/>
    <m/>
    <s v="solde client mq indemnité rachat dossier non transmis"/>
    <n v="0.1"/>
    <n v="0.1"/>
    <n v="34.039000000000001"/>
    <m/>
    <n v="34.039000000000001"/>
    <s v="VWB"/>
    <m/>
    <m/>
    <n v="0"/>
    <n v="1"/>
    <m/>
    <m/>
    <n v="0"/>
    <s v="Valauto Roncq"/>
    <x v="0"/>
    <m/>
    <x v="3"/>
    <n v="435.39"/>
    <n v="1.8011916931466681E-2"/>
    <x v="1"/>
    <n v="34.039000000000001"/>
  </r>
  <r>
    <x v="1"/>
    <x v="0"/>
    <x v="0"/>
    <x v="85"/>
    <x v="104"/>
    <m/>
    <m/>
    <m/>
    <m/>
    <m/>
    <n v="0"/>
    <x v="6"/>
    <n v="512219"/>
    <x v="562"/>
    <s v="WVGZZZC16VY005567"/>
    <x v="447"/>
    <x v="7"/>
    <n v="25139"/>
    <n v="1533.34"/>
    <n v="26672.34"/>
    <n v="15"/>
    <x v="470"/>
    <n v="95"/>
    <m/>
    <n v="758.51"/>
    <n v="3.1999817038924967E-2"/>
    <n v="0"/>
    <n v="0"/>
    <m/>
    <m/>
    <n v="0.1"/>
    <n v="0.1"/>
    <n v="75.850999999999999"/>
    <m/>
    <n v="75.850999999999999"/>
    <s v="VWB"/>
    <m/>
    <m/>
    <n v="0"/>
    <n v="1"/>
    <m/>
    <m/>
    <n v="0"/>
    <s v="Valauto Roncq"/>
    <x v="0"/>
    <m/>
    <x v="3"/>
    <n v="853.51"/>
    <n v="3.1999817038924967E-2"/>
    <x v="1"/>
    <n v="75.850999999999999"/>
  </r>
  <r>
    <x v="1"/>
    <x v="0"/>
    <x v="0"/>
    <x v="53"/>
    <x v="13"/>
    <m/>
    <m/>
    <m/>
    <m/>
    <m/>
    <m/>
    <x v="56"/>
    <n v="512220"/>
    <x v="563"/>
    <s v="WVWZZZCD2TW169289"/>
    <x v="448"/>
    <x v="32"/>
    <n v="35541.67"/>
    <n v="-833.33"/>
    <n v="34708.339999999997"/>
    <n v="125"/>
    <x v="471"/>
    <n v="95"/>
    <m/>
    <n v="698.09"/>
    <n v="2.2850127663841029E-2"/>
    <n v="-4123.75"/>
    <n v="0"/>
    <m/>
    <m/>
    <n v="0.13"/>
    <n v="0.13"/>
    <n v="90.751700000000014"/>
    <m/>
    <n v="90.751700000000014"/>
    <s v="VWB"/>
    <m/>
    <s v="0"/>
    <n v="1"/>
    <n v="1"/>
    <m/>
    <m/>
    <n v="1"/>
    <s v="Valauto Roncq"/>
    <x v="0"/>
    <m/>
    <x v="17"/>
    <n v="793.09"/>
    <n v="2.2850127663841029E-2"/>
    <x v="1"/>
    <n v="90.751700000000014"/>
  </r>
  <r>
    <x v="1"/>
    <x v="0"/>
    <x v="0"/>
    <x v="117"/>
    <x v="140"/>
    <m/>
    <m/>
    <m/>
    <m/>
    <m/>
    <n v="0"/>
    <x v="8"/>
    <n v="512221"/>
    <x v="564"/>
    <s v="WVWZZZCD8TW240785"/>
    <x v="449"/>
    <x v="32"/>
    <n v="35541.67"/>
    <n v="895.83"/>
    <n v="36437.5"/>
    <n v="12"/>
    <x v="472"/>
    <n v="95"/>
    <m/>
    <n v="1335.87"/>
    <n v="3.9269159519725552E-2"/>
    <n v="0"/>
    <n v="-1000"/>
    <m/>
    <m/>
    <n v="0.1"/>
    <n v="0.1"/>
    <n v="133.58699999999999"/>
    <m/>
    <n v="133.58699999999999"/>
    <s v=""/>
    <n v="30"/>
    <n v="50"/>
    <n v="1"/>
    <n v="1"/>
    <m/>
    <m/>
    <n v="1"/>
    <s v="Valauto Roncq"/>
    <x v="0"/>
    <m/>
    <x v="5"/>
    <n v="1430.87"/>
    <n v="3.9269159519725552E-2"/>
    <x v="1"/>
    <n v="213.58699999999999"/>
  </r>
  <r>
    <x v="5"/>
    <x v="0"/>
    <x v="0"/>
    <x v="122"/>
    <x v="69"/>
    <m/>
    <m/>
    <m/>
    <m/>
    <m/>
    <n v="0"/>
    <x v="26"/>
    <n v="512245"/>
    <x v="565"/>
    <s v="WVWZZZAW1TU029010"/>
    <x v="450"/>
    <x v="28"/>
    <n v="24705.67"/>
    <n v="2850"/>
    <n v="27555.67"/>
    <n v="11"/>
    <x v="473"/>
    <n v="95"/>
    <m/>
    <n v="118.9"/>
    <n v="7.7624677607185753E-3"/>
    <n v="0"/>
    <n v="-2356.67"/>
    <m/>
    <s v="0 comm demandée"/>
    <m/>
    <n v="0.13"/>
    <n v="0"/>
    <m/>
    <n v="0"/>
    <s v="VWB"/>
    <m/>
    <m/>
    <n v="0"/>
    <n v="1"/>
    <m/>
    <m/>
    <n v="0"/>
    <s v="Valauto Cambrai"/>
    <x v="0"/>
    <m/>
    <x v="11"/>
    <n v="213.9"/>
    <n v="7.7624677607185753E-3"/>
    <x v="1"/>
    <n v="0"/>
  </r>
  <r>
    <x v="5"/>
    <x v="0"/>
    <x v="0"/>
    <x v="12"/>
    <x v="103"/>
    <m/>
    <m/>
    <m/>
    <m/>
    <m/>
    <n v="0"/>
    <x v="26"/>
    <n v="512246"/>
    <x v="566"/>
    <s v="WVGZZZE25TE049466"/>
    <x v="451"/>
    <x v="3"/>
    <n v="38438.33"/>
    <n v="2620.84"/>
    <n v="41059.17"/>
    <n v="12"/>
    <x v="474"/>
    <n v="95"/>
    <m/>
    <n v="1567.48"/>
    <n v="4.0489858903626157E-2"/>
    <n v="-5860"/>
    <n v="0"/>
    <m/>
    <m/>
    <n v="0.08"/>
    <n v="7.0000000000000007E-2"/>
    <n v="125.39840000000001"/>
    <m/>
    <n v="125.39840000000001"/>
    <s v="VWB"/>
    <n v="30"/>
    <m/>
    <n v="0"/>
    <n v="1"/>
    <m/>
    <m/>
    <n v="0"/>
    <s v="Valauto Cambrai"/>
    <x v="0"/>
    <m/>
    <x v="11"/>
    <n v="1662.48"/>
    <n v="4.0489858903626157E-2"/>
    <x v="1"/>
    <n v="155.39840000000001"/>
  </r>
  <r>
    <x v="5"/>
    <x v="0"/>
    <x v="0"/>
    <x v="74"/>
    <x v="141"/>
    <m/>
    <m/>
    <m/>
    <s v="x"/>
    <s v="X"/>
    <n v="-210.33"/>
    <x v="26"/>
    <n v="512251"/>
    <x v="567"/>
    <s v="WVGZZZC10TY021289"/>
    <x v="452"/>
    <x v="7"/>
    <n v="22622.33"/>
    <n v="691.67"/>
    <n v="23314"/>
    <n v="6"/>
    <x v="475"/>
    <n v="95"/>
    <m/>
    <n v="648.64"/>
    <n v="3.1896714420519862E-2"/>
    <n v="-3349.99"/>
    <n v="0"/>
    <m/>
    <s v="ok vn payé / solde reprise slba 2023"/>
    <n v="0.1"/>
    <n v="7.0000000000000007E-2"/>
    <n v="64.864000000000004"/>
    <m/>
    <n v="64.864000000000004"/>
    <s v="VWB"/>
    <n v="30"/>
    <n v="100"/>
    <n v="1"/>
    <n v="1"/>
    <m/>
    <m/>
    <n v="1"/>
    <s v="Valauto Cambrai"/>
    <x v="0"/>
    <m/>
    <x v="11"/>
    <n v="743.64"/>
    <n v="3.1896714420519862E-2"/>
    <x v="1"/>
    <n v="194.864"/>
  </r>
  <r>
    <x v="5"/>
    <x v="0"/>
    <x v="0"/>
    <x v="28"/>
    <x v="75"/>
    <m/>
    <m/>
    <m/>
    <m/>
    <m/>
    <m/>
    <x v="26"/>
    <n v="512261"/>
    <x v="568"/>
    <s v="WVGZZZA29TV129472"/>
    <x v="453"/>
    <x v="2"/>
    <n v="27305.67"/>
    <n v="1141.67"/>
    <n v="28447.339999999997"/>
    <n v="13"/>
    <x v="476"/>
    <n v="95"/>
    <m/>
    <n v="1274.6099999999999"/>
    <n v="4.8145450506093014E-2"/>
    <n v="0"/>
    <n v="-1250"/>
    <m/>
    <m/>
    <n v="0.08"/>
    <n v="0.1"/>
    <n v="101.96879999999999"/>
    <m/>
    <n v="101.96879999999999"/>
    <s v="VWB"/>
    <n v="30"/>
    <n v="100"/>
    <n v="1"/>
    <n v="1"/>
    <m/>
    <m/>
    <n v="1"/>
    <s v="Valauto Cambrai"/>
    <x v="0"/>
    <m/>
    <x v="11"/>
    <n v="1369.61"/>
    <n v="4.8145450506093014E-2"/>
    <x v="1"/>
    <n v="231.96879999999999"/>
  </r>
  <r>
    <x v="5"/>
    <x v="0"/>
    <x v="0"/>
    <x v="11"/>
    <x v="23"/>
    <m/>
    <m/>
    <m/>
    <m/>
    <m/>
    <n v="0"/>
    <x v="26"/>
    <n v="512266"/>
    <x v="569"/>
    <s v="WVWZZZAWXVU004237"/>
    <x v="454"/>
    <x v="28"/>
    <n v="17714"/>
    <n v="233.33"/>
    <n v="17947.330000000002"/>
    <n v="6"/>
    <x v="477"/>
    <n v="95"/>
    <m/>
    <n v="-514.21"/>
    <n v="-2.335779193896808E-2"/>
    <n v="-1383.84"/>
    <n v="0"/>
    <m/>
    <m/>
    <m/>
    <n v="7.0000000000000007E-2"/>
    <n v="0"/>
    <m/>
    <n v="0"/>
    <s v=""/>
    <n v="30"/>
    <n v="100"/>
    <n v="1"/>
    <n v="1"/>
    <m/>
    <m/>
    <n v="1"/>
    <s v="Valauto Cambrai"/>
    <x v="0"/>
    <m/>
    <x v="11"/>
    <n v="-419.21000000000004"/>
    <n v="-2.335779193896808E-2"/>
    <x v="0"/>
    <n v="130"/>
  </r>
  <r>
    <x v="5"/>
    <x v="0"/>
    <x v="0"/>
    <x v="43"/>
    <x v="40"/>
    <m/>
    <m/>
    <m/>
    <m/>
    <m/>
    <n v="0"/>
    <x v="24"/>
    <n v="512267"/>
    <x v="570"/>
    <s v="WVGZZZCT5TW043513"/>
    <x v="455"/>
    <x v="6"/>
    <n v="36863.33"/>
    <n v="1391.67"/>
    <n v="38255"/>
    <n v="23"/>
    <x v="478"/>
    <n v="95"/>
    <m/>
    <n v="1882.85"/>
    <n v="5.1701738334858187E-2"/>
    <n v="0"/>
    <n v="-3604.24"/>
    <m/>
    <m/>
    <n v="0.13"/>
    <n v="0.13"/>
    <n v="244.7705"/>
    <m/>
    <n v="244.7705"/>
    <s v=""/>
    <n v="30"/>
    <n v="50"/>
    <n v="1"/>
    <n v="1"/>
    <m/>
    <m/>
    <n v="1"/>
    <s v="Valauto Cambrai"/>
    <x v="0"/>
    <m/>
    <x v="11"/>
    <n v="1977.85"/>
    <n v="5.1701738334858187E-2"/>
    <x v="1"/>
    <n v="324.77049999999997"/>
  </r>
  <r>
    <x v="5"/>
    <x v="0"/>
    <x v="0"/>
    <x v="90"/>
    <x v="135"/>
    <m/>
    <m/>
    <m/>
    <m/>
    <m/>
    <n v="0"/>
    <x v="26"/>
    <n v="512274"/>
    <x v="571"/>
    <s v="WVWZZZAW2TU011003"/>
    <x v="456"/>
    <x v="28"/>
    <n v="22014"/>
    <n v="850"/>
    <n v="22864"/>
    <n v="7"/>
    <x v="479"/>
    <n v="95"/>
    <m/>
    <n v="540.49"/>
    <n v="2.7794349195241427E-2"/>
    <n v="0"/>
    <n v="-2356.67"/>
    <m/>
    <m/>
    <n v="0.1"/>
    <n v="0.13"/>
    <n v="54.049000000000007"/>
    <m/>
    <n v="54.049000000000007"/>
    <s v="VWB"/>
    <n v="30"/>
    <m/>
    <n v="0"/>
    <n v="1"/>
    <m/>
    <m/>
    <n v="0"/>
    <s v="Valauto Cambrai"/>
    <x v="0"/>
    <m/>
    <x v="11"/>
    <n v="635.49"/>
    <n v="2.7794349195241427E-2"/>
    <x v="1"/>
    <n v="84.049000000000007"/>
  </r>
  <r>
    <x v="5"/>
    <x v="3"/>
    <x v="0"/>
    <x v="17"/>
    <x v="142"/>
    <m/>
    <s v="x"/>
    <m/>
    <s v="x"/>
    <m/>
    <n v="202.4"/>
    <x v="26"/>
    <n v="512275"/>
    <x v="572"/>
    <s v="WVGZZZC1XTY062769"/>
    <x v="457"/>
    <x v="7"/>
    <n v="22622.33"/>
    <n v="941.67"/>
    <n v="23564"/>
    <n v="57"/>
    <x v="480"/>
    <n v="95"/>
    <n v="-1750"/>
    <n v="332.80000000000018"/>
    <n v="1.815481242573418E-2"/>
    <n v="-3349.99"/>
    <n v="0"/>
    <m/>
    <s v="solde client  //  Ecart de marge"/>
    <n v="0.1"/>
    <n v="0.13"/>
    <n v="33.280000000000022"/>
    <m/>
    <n v="33.280000000000022"/>
    <s v="VWB"/>
    <n v="30"/>
    <n v="50"/>
    <n v="1"/>
    <n v="1"/>
    <m/>
    <m/>
    <n v="1"/>
    <s v="Valauto Cambrai"/>
    <x v="0"/>
    <m/>
    <x v="11"/>
    <n v="2177.8000000000002"/>
    <n v="9.2420641656764557E-2"/>
    <x v="1"/>
    <n v="113.28000000000003"/>
  </r>
  <r>
    <x v="5"/>
    <x v="0"/>
    <x v="0"/>
    <x v="2"/>
    <x v="87"/>
    <m/>
    <m/>
    <m/>
    <m/>
    <m/>
    <n v="0"/>
    <x v="26"/>
    <n v="512281"/>
    <x v="573"/>
    <s v="WVGZZZCT1TW454648"/>
    <x v="458"/>
    <x v="6"/>
    <n v="49196.67"/>
    <n v="2516.67"/>
    <n v="51713.34"/>
    <n v="17"/>
    <x v="481"/>
    <n v="95"/>
    <m/>
    <n v="517.15"/>
    <n v="1.1837371169605367E-2"/>
    <n v="0"/>
    <n v="0"/>
    <m/>
    <m/>
    <n v="0.08"/>
    <n v="0.08"/>
    <n v="41.372"/>
    <m/>
    <n v="41.372"/>
    <s v="VWB"/>
    <n v="0"/>
    <m/>
    <n v="0"/>
    <n v="1"/>
    <m/>
    <m/>
    <n v="0"/>
    <s v="Valauto Cambrai"/>
    <x v="0"/>
    <m/>
    <x v="11"/>
    <n v="612.15"/>
    <n v="1.1837371169605367E-2"/>
    <x v="1"/>
    <n v="41.372"/>
  </r>
  <r>
    <x v="5"/>
    <x v="0"/>
    <x v="0"/>
    <x v="77"/>
    <x v="88"/>
    <m/>
    <m/>
    <m/>
    <m/>
    <m/>
    <n v="0"/>
    <x v="26"/>
    <n v="512286"/>
    <x v="574"/>
    <s v="WVGZZZA2XTV125558"/>
    <x v="459"/>
    <x v="2"/>
    <n v="27305.67"/>
    <n v="1833.33"/>
    <n v="29139"/>
    <n v="17"/>
    <x v="482"/>
    <n v="95"/>
    <m/>
    <n v="574.96"/>
    <n v="2.2991866570575517E-2"/>
    <n v="0"/>
    <n v="-1250"/>
    <m/>
    <m/>
    <n v="0.08"/>
    <n v="0.08"/>
    <n v="45.9968"/>
    <m/>
    <n v="45.9968"/>
    <s v=""/>
    <n v="0"/>
    <m/>
    <n v="0"/>
    <n v="1"/>
    <m/>
    <m/>
    <n v="0"/>
    <s v="Valauto Cambrai"/>
    <x v="0"/>
    <m/>
    <x v="11"/>
    <n v="669.96"/>
    <n v="2.2991866570575517E-2"/>
    <x v="1"/>
    <n v="45.9968"/>
  </r>
  <r>
    <x v="5"/>
    <x v="0"/>
    <x v="0"/>
    <x v="4"/>
    <x v="55"/>
    <m/>
    <m/>
    <m/>
    <m/>
    <m/>
    <n v="0"/>
    <x v="26"/>
    <n v="512295"/>
    <x v="575"/>
    <s v="WVGZZZC12VY002360"/>
    <x v="460"/>
    <x v="7"/>
    <n v="25139"/>
    <n v="858.33"/>
    <n v="25997.33"/>
    <n v="5"/>
    <x v="483"/>
    <n v="95"/>
    <m/>
    <n v="853.13"/>
    <n v="3.647028367913166E-2"/>
    <n v="-3349.99"/>
    <n v="0"/>
    <m/>
    <m/>
    <n v="0.08"/>
    <n v="0.08"/>
    <n v="68.250399999999999"/>
    <m/>
    <n v="68.250399999999999"/>
    <s v="VWB"/>
    <n v="30"/>
    <n v="100"/>
    <n v="1"/>
    <n v="1"/>
    <m/>
    <m/>
    <n v="1"/>
    <s v="Valauto Cambrai"/>
    <x v="0"/>
    <m/>
    <x v="11"/>
    <n v="948.13"/>
    <n v="3.647028367913166E-2"/>
    <x v="1"/>
    <n v="198.25040000000001"/>
  </r>
  <r>
    <x v="5"/>
    <x v="0"/>
    <x v="0"/>
    <x v="70"/>
    <x v="144"/>
    <m/>
    <m/>
    <m/>
    <m/>
    <m/>
    <n v="0"/>
    <x v="26"/>
    <n v="512297"/>
    <x v="576"/>
    <s v="WVWZZZE18TP068402"/>
    <x v="461"/>
    <x v="29"/>
    <n v="28533.33"/>
    <n v="2525.0100000000002"/>
    <n v="31058.340000000004"/>
    <n v="6"/>
    <x v="484"/>
    <n v="95"/>
    <m/>
    <n v="863.88"/>
    <n v="3.0873510947462095E-2"/>
    <n v="-4166.67"/>
    <n v="0"/>
    <m/>
    <m/>
    <n v="0.1"/>
    <n v="0.08"/>
    <n v="86.388000000000005"/>
    <m/>
    <n v="86.388000000000005"/>
    <s v=""/>
    <n v="30"/>
    <n v="50"/>
    <n v="1"/>
    <n v="1"/>
    <m/>
    <m/>
    <n v="1"/>
    <s v="Valauto Cambrai"/>
    <x v="0"/>
    <m/>
    <x v="11"/>
    <n v="958.88"/>
    <n v="3.0873510947462095E-2"/>
    <x v="1"/>
    <n v="166.38800000000001"/>
  </r>
  <r>
    <x v="0"/>
    <x v="0"/>
    <x v="0"/>
    <x v="31"/>
    <x v="141"/>
    <m/>
    <m/>
    <m/>
    <m/>
    <m/>
    <m/>
    <x v="14"/>
    <n v="512317"/>
    <x v="577"/>
    <s v="WVGZZZC18TY053827"/>
    <x v="409"/>
    <x v="7"/>
    <n v="22205.67"/>
    <n v="541.66999999999996"/>
    <n v="22747.339999999997"/>
    <n v="43"/>
    <x v="485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.8199999999999932"/>
    <n v="2.5585409107174701E-4"/>
    <x v="1"/>
    <n v="0"/>
  </r>
  <r>
    <x v="0"/>
    <x v="0"/>
    <x v="0"/>
    <x v="31"/>
    <x v="141"/>
    <m/>
    <m/>
    <m/>
    <m/>
    <m/>
    <m/>
    <x v="14"/>
    <n v="512318"/>
    <x v="578"/>
    <s v="WVGZZZC19TY053254"/>
    <x v="409"/>
    <x v="7"/>
    <n v="22205.67"/>
    <n v="541.66999999999996"/>
    <n v="22747.339999999997"/>
    <n v="43"/>
    <x v="485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.8199999999999932"/>
    <n v="2.5585409107174701E-4"/>
    <x v="1"/>
    <n v="0"/>
  </r>
  <r>
    <x v="5"/>
    <x v="1"/>
    <x v="0"/>
    <x v="91"/>
    <x v="104"/>
    <m/>
    <m/>
    <m/>
    <s v="x"/>
    <m/>
    <n v="62138.32"/>
    <x v="9"/>
    <n v="512318"/>
    <x v="578"/>
    <s v="WVGZZZR41TW033772"/>
    <x v="73"/>
    <x v="27"/>
    <n v="48946.67"/>
    <n v="9750"/>
    <n v="58696.67"/>
    <n v="10"/>
    <x v="486"/>
    <n v="95"/>
    <m/>
    <n v="1080.3599999999999"/>
    <n v="2.0024304615576999E-2"/>
    <n v="-3580.51"/>
    <n v="0"/>
    <m/>
    <s v="solde client en att financement BPCE"/>
    <n v="0.13"/>
    <n v="0.13"/>
    <n v="140.4468"/>
    <m/>
    <n v="140.4468"/>
    <s v="Banque"/>
    <n v="1"/>
    <s v="0"/>
    <n v="1"/>
    <n v="1"/>
    <m/>
    <m/>
    <n v="1"/>
    <s v="Valauto Cambrai"/>
    <x v="0"/>
    <m/>
    <x v="6"/>
    <n v="1175.3599999999999"/>
    <n v="2.0024304615576999E-2"/>
    <x v="1"/>
    <n v="141.4468"/>
  </r>
  <r>
    <x v="0"/>
    <x v="0"/>
    <x v="0"/>
    <x v="31"/>
    <x v="141"/>
    <m/>
    <m/>
    <m/>
    <m/>
    <m/>
    <m/>
    <x v="14"/>
    <n v="512319"/>
    <x v="579"/>
    <s v="WVGZZZC15TY053882"/>
    <x v="409"/>
    <x v="7"/>
    <n v="22205.67"/>
    <n v="541.66999999999996"/>
    <n v="22747.339999999997"/>
    <n v="43"/>
    <x v="485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.8199999999999932"/>
    <n v="2.5585409107174701E-4"/>
    <x v="1"/>
    <n v="0"/>
  </r>
  <r>
    <x v="0"/>
    <x v="0"/>
    <x v="0"/>
    <x v="31"/>
    <x v="141"/>
    <m/>
    <m/>
    <m/>
    <m/>
    <m/>
    <m/>
    <x v="14"/>
    <n v="512320"/>
    <x v="580"/>
    <s v="WVGZZZC17TY053866"/>
    <x v="409"/>
    <x v="7"/>
    <n v="22205.67"/>
    <n v="541.66999999999996"/>
    <n v="22747.339999999997"/>
    <n v="43"/>
    <x v="485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.8199999999999932"/>
    <n v="2.5585409107174701E-4"/>
    <x v="1"/>
    <n v="0"/>
  </r>
  <r>
    <x v="0"/>
    <x v="0"/>
    <x v="0"/>
    <x v="31"/>
    <x v="141"/>
    <m/>
    <m/>
    <m/>
    <m/>
    <m/>
    <m/>
    <x v="14"/>
    <n v="512321"/>
    <x v="581"/>
    <s v="WVGZZZC17TY054211"/>
    <x v="409"/>
    <x v="7"/>
    <n v="22205.67"/>
    <n v="541.66999999999996"/>
    <n v="22747.339999999997"/>
    <n v="41"/>
    <x v="485"/>
    <n v="95"/>
    <m/>
    <n v="-89.18"/>
    <n v="2.5585409107174701E-4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.8199999999999932"/>
    <n v="2.5585409107174701E-4"/>
    <x v="1"/>
    <n v="0"/>
  </r>
  <r>
    <x v="0"/>
    <x v="1"/>
    <x v="0"/>
    <x v="84"/>
    <x v="55"/>
    <m/>
    <m/>
    <m/>
    <s v="x"/>
    <m/>
    <n v="-279.3"/>
    <x v="14"/>
    <n v="512322"/>
    <x v="582"/>
    <s v="WVGZZZC17TY062101"/>
    <x v="409"/>
    <x v="7"/>
    <n v="22205.67"/>
    <n v="541.66999999999996"/>
    <n v="22747.339999999997"/>
    <n v="109"/>
    <x v="487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x v="0"/>
    <m/>
    <x v="8"/>
    <n v="1.65"/>
    <n v="7.2535953654361354E-5"/>
    <x v="1"/>
    <n v="0"/>
  </r>
  <r>
    <x v="0"/>
    <x v="1"/>
    <x v="0"/>
    <x v="84"/>
    <x v="55"/>
    <m/>
    <m/>
    <m/>
    <s v="x"/>
    <m/>
    <n v="-279.3"/>
    <x v="14"/>
    <n v="512323"/>
    <x v="583"/>
    <s v="WVGZZZC10TY061744"/>
    <x v="409"/>
    <x v="7"/>
    <n v="22205.67"/>
    <n v="541.66999999999996"/>
    <n v="22747.339999999997"/>
    <n v="109"/>
    <x v="487"/>
    <n v="95"/>
    <m/>
    <n v="-93.35"/>
    <n v="7.2535953654361354E-5"/>
    <n v="0"/>
    <n v="0"/>
    <m/>
    <s v="ok vn payé / marge négative "/>
    <m/>
    <n v="0"/>
    <n v="0"/>
    <m/>
    <n v="0"/>
    <s v="VWB"/>
    <n v="0"/>
    <m/>
    <n v="0"/>
    <n v="1"/>
    <m/>
    <m/>
    <n v="0"/>
    <s v="Val de Lys Automobiles"/>
    <x v="0"/>
    <m/>
    <x v="8"/>
    <n v="1.65"/>
    <n v="7.2535953654361354E-5"/>
    <x v="1"/>
    <n v="0"/>
  </r>
  <r>
    <x v="0"/>
    <x v="1"/>
    <x v="0"/>
    <x v="84"/>
    <x v="55"/>
    <m/>
    <m/>
    <m/>
    <s v="x"/>
    <m/>
    <n v="-279.3"/>
    <x v="14"/>
    <n v="512324"/>
    <x v="584"/>
    <s v="WVGZZZC14TY061214"/>
    <x v="409"/>
    <x v="7"/>
    <n v="22205.67"/>
    <n v="541.66999999999996"/>
    <n v="22747.339999999997"/>
    <n v="106"/>
    <x v="487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x v="0"/>
    <m/>
    <x v="8"/>
    <n v="1.65"/>
    <n v="7.2535953654361354E-5"/>
    <x v="1"/>
    <n v="0"/>
  </r>
  <r>
    <x v="0"/>
    <x v="1"/>
    <x v="0"/>
    <x v="84"/>
    <x v="55"/>
    <m/>
    <m/>
    <m/>
    <s v="x"/>
    <m/>
    <n v="-279.3"/>
    <x v="14"/>
    <n v="512325"/>
    <x v="585"/>
    <s v="WVGZZZC12TY061308"/>
    <x v="409"/>
    <x v="7"/>
    <n v="22205.67"/>
    <n v="541.66999999999996"/>
    <n v="22747.339999999997"/>
    <n v="106"/>
    <x v="487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x v="0"/>
    <m/>
    <x v="8"/>
    <n v="1.65"/>
    <n v="7.2535953654361354E-5"/>
    <x v="1"/>
    <n v="0"/>
  </r>
  <r>
    <x v="0"/>
    <x v="1"/>
    <x v="0"/>
    <x v="84"/>
    <x v="55"/>
    <m/>
    <m/>
    <m/>
    <s v="x"/>
    <m/>
    <n v="-279.3"/>
    <x v="14"/>
    <n v="512326"/>
    <x v="586"/>
    <s v="WVGZZZC18TY061927"/>
    <x v="409"/>
    <x v="7"/>
    <n v="22205.67"/>
    <n v="541.66999999999996"/>
    <n v="22747.339999999997"/>
    <n v="109"/>
    <x v="487"/>
    <n v="95"/>
    <m/>
    <n v="-93.35"/>
    <n v="7.2535953654361354E-5"/>
    <n v="0"/>
    <n v="0"/>
    <m/>
    <s v="ok vn payé / marge négative "/>
    <m/>
    <n v="0"/>
    <n v="0"/>
    <m/>
    <n v="0"/>
    <s v="VWB"/>
    <n v="0"/>
    <s v="0"/>
    <n v="1"/>
    <n v="1"/>
    <m/>
    <m/>
    <n v="1"/>
    <s v="Val de Lys Automobiles"/>
    <x v="0"/>
    <m/>
    <x v="8"/>
    <n v="1.65"/>
    <n v="7.2535953654361354E-5"/>
    <x v="1"/>
    <n v="0"/>
  </r>
  <r>
    <x v="0"/>
    <x v="0"/>
    <x v="0"/>
    <x v="49"/>
    <x v="53"/>
    <m/>
    <m/>
    <m/>
    <m/>
    <m/>
    <m/>
    <x v="14"/>
    <n v="512331"/>
    <x v="587"/>
    <s v="WVWZZZAW0TU017401"/>
    <x v="409"/>
    <x v="28"/>
    <n v="17414"/>
    <n v="541.66999999999996"/>
    <n v="17955.669999999998"/>
    <n v="81"/>
    <x v="488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43.67999999999995"/>
    <n v="3.0279014929545933E-2"/>
    <x v="1"/>
    <n v="0"/>
  </r>
  <r>
    <x v="0"/>
    <x v="0"/>
    <x v="0"/>
    <x v="49"/>
    <x v="53"/>
    <m/>
    <m/>
    <m/>
    <m/>
    <m/>
    <m/>
    <x v="14"/>
    <n v="512332"/>
    <x v="588"/>
    <s v="WVWZZZAW5TU039958"/>
    <x v="409"/>
    <x v="28"/>
    <n v="17414"/>
    <n v="541.66999999999996"/>
    <n v="17955.669999999998"/>
    <n v="25"/>
    <x v="488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43.67999999999995"/>
    <n v="3.0279014929545933E-2"/>
    <x v="1"/>
    <n v="0"/>
  </r>
  <r>
    <x v="0"/>
    <x v="0"/>
    <x v="0"/>
    <x v="63"/>
    <x v="135"/>
    <m/>
    <m/>
    <m/>
    <m/>
    <m/>
    <m/>
    <x v="14"/>
    <n v="512333"/>
    <x v="589"/>
    <s v="WVWZZZAW0TU041729"/>
    <x v="409"/>
    <x v="28"/>
    <n v="17414"/>
    <n v="541.66999999999996"/>
    <n v="17955.669999999998"/>
    <n v="51"/>
    <x v="488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43.67999999999995"/>
    <n v="3.0279014929545933E-2"/>
    <x v="1"/>
    <n v="0"/>
  </r>
  <r>
    <x v="5"/>
    <x v="0"/>
    <x v="0"/>
    <x v="45"/>
    <x v="18"/>
    <m/>
    <m/>
    <m/>
    <m/>
    <m/>
    <n v="0"/>
    <x v="9"/>
    <n v="512333"/>
    <x v="589"/>
    <s v="WVWZZZED1SE053194"/>
    <x v="462"/>
    <x v="20"/>
    <n v="48438.33"/>
    <n v="6595.83"/>
    <n v="55034.16"/>
    <n v="6"/>
    <x v="489"/>
    <n v="95"/>
    <m/>
    <n v="1100.6200000000008"/>
    <n v="2.172505222211079E-2"/>
    <n v="0"/>
    <n v="-9741"/>
    <m/>
    <s v="0 comm demandée"/>
    <m/>
    <n v="0.13"/>
    <n v="0"/>
    <n v="200"/>
    <n v="200"/>
    <s v="VWB"/>
    <n v="1"/>
    <s v="0"/>
    <n v="1"/>
    <n v="1"/>
    <m/>
    <m/>
    <n v="1"/>
    <s v="Valauto Cambrai"/>
    <x v="0"/>
    <m/>
    <x v="6"/>
    <n v="1195.6200000000008"/>
    <n v="2.172505222211079E-2"/>
    <x v="1"/>
    <n v="201"/>
  </r>
  <r>
    <x v="0"/>
    <x v="0"/>
    <x v="0"/>
    <x v="49"/>
    <x v="53"/>
    <m/>
    <m/>
    <m/>
    <m/>
    <m/>
    <m/>
    <x v="14"/>
    <n v="512334"/>
    <x v="590"/>
    <s v="WVWZZZAW0TU040936"/>
    <x v="409"/>
    <x v="28"/>
    <n v="17414"/>
    <n v="541.66999999999996"/>
    <n v="17955.669999999998"/>
    <n v="25"/>
    <x v="488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43.67999999999995"/>
    <n v="3.0279014929545933E-2"/>
    <x v="1"/>
    <n v="0"/>
  </r>
  <r>
    <x v="0"/>
    <x v="0"/>
    <x v="0"/>
    <x v="49"/>
    <x v="53"/>
    <m/>
    <m/>
    <m/>
    <m/>
    <m/>
    <m/>
    <x v="14"/>
    <n v="512335"/>
    <x v="591"/>
    <s v="WVWZZZAW9TU041258"/>
    <x v="409"/>
    <x v="28"/>
    <n v="17414"/>
    <n v="541.66999999999996"/>
    <n v="17955.669999999998"/>
    <n v="25"/>
    <x v="488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43.67999999999995"/>
    <n v="3.0279014929545933E-2"/>
    <x v="1"/>
    <n v="0"/>
  </r>
  <r>
    <x v="0"/>
    <x v="0"/>
    <x v="0"/>
    <x v="49"/>
    <x v="53"/>
    <m/>
    <m/>
    <m/>
    <m/>
    <m/>
    <m/>
    <x v="14"/>
    <n v="512336"/>
    <x v="592"/>
    <s v="WVWZZZAW2TU040940"/>
    <x v="409"/>
    <x v="28"/>
    <n v="17414"/>
    <n v="541.66999999999996"/>
    <n v="17955.669999999998"/>
    <n v="25"/>
    <x v="488"/>
    <n v="95"/>
    <m/>
    <n v="448.67999999999995"/>
    <n v="3.0279014929545933E-2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543.67999999999995"/>
    <n v="3.0279014929545933E-2"/>
    <x v="1"/>
    <n v="0"/>
  </r>
  <r>
    <x v="5"/>
    <x v="0"/>
    <x v="0"/>
    <x v="78"/>
    <x v="87"/>
    <m/>
    <m/>
    <m/>
    <m/>
    <m/>
    <n v="0"/>
    <x v="26"/>
    <n v="512338"/>
    <x v="593"/>
    <s v="WVGZZZA24TV040988"/>
    <x v="463"/>
    <x v="2"/>
    <n v="34805.67"/>
    <n v="3875.01"/>
    <n v="38680.68"/>
    <n v="13"/>
    <x v="490"/>
    <n v="95"/>
    <m/>
    <n v="471.26"/>
    <n v="1.4639349670171258E-2"/>
    <n v="-405.45"/>
    <n v="-1666.67"/>
    <m/>
    <m/>
    <n v="0.1"/>
    <n v="0.12"/>
    <n v="47.126000000000005"/>
    <m/>
    <n v="47.126000000000005"/>
    <s v=""/>
    <m/>
    <m/>
    <n v="0"/>
    <n v="1"/>
    <m/>
    <m/>
    <n v="0"/>
    <s v="Valauto Cambrai"/>
    <x v="0"/>
    <m/>
    <x v="11"/>
    <n v="566.26"/>
    <n v="1.4639349670171258E-2"/>
    <x v="1"/>
    <n v="47.126000000000005"/>
  </r>
  <r>
    <x v="1"/>
    <x v="0"/>
    <x v="0"/>
    <x v="37"/>
    <x v="91"/>
    <m/>
    <m/>
    <m/>
    <m/>
    <m/>
    <n v="0"/>
    <x v="55"/>
    <n v="512339"/>
    <x v="594"/>
    <s v="WVGZZZCT3TW552368"/>
    <x v="464"/>
    <x v="6"/>
    <n v="41030"/>
    <n v="3770.84"/>
    <n v="44800.84"/>
    <n v="36"/>
    <x v="491"/>
    <n v="95"/>
    <m/>
    <n v="2294.9499999999998"/>
    <n v="5.3346097974948686E-2"/>
    <n v="-666"/>
    <n v="-2225"/>
    <m/>
    <m/>
    <n v="0.1"/>
    <n v="0.1"/>
    <n v="229.495"/>
    <m/>
    <n v="229.495"/>
    <s v="VWB"/>
    <n v="30"/>
    <n v="50"/>
    <n v="1"/>
    <n v="1"/>
    <m/>
    <m/>
    <n v="1"/>
    <s v="Valauto Roncq"/>
    <x v="0"/>
    <m/>
    <x v="0"/>
    <n v="2389.9499999999998"/>
    <n v="5.3346097974948686E-2"/>
    <x v="1"/>
    <n v="309.495"/>
  </r>
  <r>
    <x v="0"/>
    <x v="0"/>
    <x v="0"/>
    <x v="80"/>
    <x v="38"/>
    <m/>
    <m/>
    <m/>
    <m/>
    <m/>
    <n v="0"/>
    <x v="2"/>
    <n v="512347"/>
    <x v="595"/>
    <s v="WVWZZZE12TP032043"/>
    <x v="465"/>
    <x v="29"/>
    <n v="28533.33"/>
    <n v="1666.67"/>
    <n v="30200"/>
    <n v="42"/>
    <x v="448"/>
    <n v="95"/>
    <m/>
    <n v="1358.99"/>
    <n v="4.8145364238410593E-2"/>
    <n v="0"/>
    <n v="-4249.99"/>
    <m/>
    <m/>
    <n v="0.1"/>
    <n v="0.1"/>
    <n v="135.899"/>
    <m/>
    <n v="135.899"/>
    <s v="VWB"/>
    <n v="30"/>
    <m/>
    <n v="0"/>
    <n v="1"/>
    <m/>
    <m/>
    <n v="0"/>
    <s v="Val de Lys Automobiles"/>
    <x v="0"/>
    <m/>
    <x v="1"/>
    <n v="1453.99"/>
    <n v="4.8145364238410593E-2"/>
    <x v="1"/>
    <n v="165.899"/>
  </r>
  <r>
    <x v="0"/>
    <x v="0"/>
    <x v="0"/>
    <x v="110"/>
    <x v="27"/>
    <m/>
    <m/>
    <m/>
    <m/>
    <m/>
    <n v="0"/>
    <x v="2"/>
    <n v="512348"/>
    <x v="596"/>
    <s v="WVWZZZE15TP035969"/>
    <x v="466"/>
    <x v="29"/>
    <n v="28533.33"/>
    <n v="1666.67"/>
    <n v="30200"/>
    <n v="61"/>
    <x v="492"/>
    <n v="95"/>
    <m/>
    <n v="359"/>
    <n v="1.5033112582781456E-2"/>
    <n v="0"/>
    <n v="-3333.33"/>
    <m/>
    <m/>
    <n v="0.1"/>
    <n v="0.1"/>
    <n v="35.9"/>
    <m/>
    <n v="35.9"/>
    <s v="VWB"/>
    <n v="30"/>
    <m/>
    <n v="0"/>
    <n v="1"/>
    <m/>
    <m/>
    <n v="0"/>
    <s v="Val de Lys Automobiles"/>
    <x v="0"/>
    <m/>
    <x v="1"/>
    <n v="454"/>
    <n v="1.5033112582781456E-2"/>
    <x v="1"/>
    <n v="65.900000000000006"/>
  </r>
  <r>
    <x v="0"/>
    <x v="0"/>
    <x v="0"/>
    <x v="0"/>
    <x v="145"/>
    <m/>
    <m/>
    <m/>
    <m/>
    <m/>
    <n v="0"/>
    <x v="2"/>
    <n v="512349"/>
    <x v="597"/>
    <s v="WVWZZZE10TP035569"/>
    <x v="467"/>
    <x v="29"/>
    <n v="28533.33"/>
    <n v="1666.67"/>
    <n v="30200"/>
    <n v="28"/>
    <x v="448"/>
    <n v="95"/>
    <m/>
    <n v="1358.99"/>
    <n v="4.8145364238410593E-2"/>
    <n v="0"/>
    <n v="-4249.99"/>
    <m/>
    <m/>
    <n v="0.1"/>
    <n v="0.1"/>
    <n v="135.899"/>
    <m/>
    <n v="135.899"/>
    <s v="VWB"/>
    <n v="30"/>
    <m/>
    <n v="0"/>
    <n v="1"/>
    <m/>
    <m/>
    <n v="0"/>
    <s v="Val de Lys Automobiles"/>
    <x v="0"/>
    <m/>
    <x v="1"/>
    <n v="1453.99"/>
    <n v="4.8145364238410593E-2"/>
    <x v="1"/>
    <n v="165.899"/>
  </r>
  <r>
    <x v="0"/>
    <x v="0"/>
    <x v="0"/>
    <x v="80"/>
    <x v="26"/>
    <m/>
    <m/>
    <m/>
    <m/>
    <m/>
    <n v="0"/>
    <x v="2"/>
    <n v="512353"/>
    <x v="598"/>
    <s v="WVGZZZE23TP002456"/>
    <x v="468"/>
    <x v="3"/>
    <n v="33863.33"/>
    <n v="1470.83"/>
    <n v="35334.160000000003"/>
    <n v="33"/>
    <x v="493"/>
    <n v="95"/>
    <m/>
    <n v="1540.06"/>
    <n v="4.6274200377198718E-2"/>
    <n v="0"/>
    <n v="-5566.67"/>
    <m/>
    <m/>
    <n v="0.1"/>
    <n v="0.1"/>
    <n v="154.006"/>
    <m/>
    <n v="154.006"/>
    <s v="VWB"/>
    <n v="30"/>
    <m/>
    <n v="0"/>
    <n v="1"/>
    <m/>
    <m/>
    <n v="0"/>
    <s v="Val de Lys Automobiles"/>
    <x v="0"/>
    <m/>
    <x v="1"/>
    <n v="1635.06"/>
    <n v="4.6274200377198718E-2"/>
    <x v="1"/>
    <n v="184.006"/>
  </r>
  <r>
    <x v="1"/>
    <x v="0"/>
    <x v="0"/>
    <x v="31"/>
    <x v="113"/>
    <m/>
    <m/>
    <m/>
    <m/>
    <m/>
    <n v="0"/>
    <x v="35"/>
    <n v="512431"/>
    <x v="599"/>
    <s v="WVGZZZCTXTW535776"/>
    <x v="435"/>
    <x v="6"/>
    <n v="37113.33"/>
    <n v="1616.68"/>
    <n v="38730.01"/>
    <n v="82"/>
    <x v="494"/>
    <n v="95"/>
    <m/>
    <n v="1364.41"/>
    <n v="3.76816324085638E-2"/>
    <n v="-4304.01"/>
    <n v="0"/>
    <m/>
    <m/>
    <n v="0.13"/>
    <n v="0.13"/>
    <n v="177.37330000000003"/>
    <m/>
    <n v="177.37330000000003"/>
    <s v="VWB"/>
    <m/>
    <m/>
    <n v="0"/>
    <n v="1"/>
    <m/>
    <m/>
    <n v="0"/>
    <s v="Valauto Roncq"/>
    <x v="0"/>
    <m/>
    <x v="0"/>
    <n v="1459.41"/>
    <n v="3.76816324085638E-2"/>
    <x v="1"/>
    <n v="177.37330000000003"/>
  </r>
  <r>
    <x v="1"/>
    <x v="0"/>
    <x v="0"/>
    <x v="17"/>
    <x v="16"/>
    <m/>
    <m/>
    <m/>
    <m/>
    <m/>
    <n v="0"/>
    <x v="35"/>
    <n v="512434"/>
    <x v="600"/>
    <s v="WVGZZZCT4TW516463"/>
    <x v="469"/>
    <x v="6"/>
    <n v="44655"/>
    <n v="1845.83"/>
    <n v="46500.83"/>
    <n v="224"/>
    <x v="495"/>
    <n v="95"/>
    <m/>
    <n v="505.35"/>
    <n v="1.2910522242291158E-2"/>
    <n v="-5191.08"/>
    <n v="0"/>
    <m/>
    <m/>
    <n v="0.12"/>
    <n v="0.13"/>
    <n v="60.642000000000003"/>
    <m/>
    <n v="60.642000000000003"/>
    <s v="VWB"/>
    <n v="30"/>
    <n v="50"/>
    <n v="1"/>
    <n v="1"/>
    <m/>
    <m/>
    <n v="1"/>
    <s v="Valauto Roncq"/>
    <x v="0"/>
    <m/>
    <x v="0"/>
    <n v="600.35"/>
    <n v="1.2910522242291158E-2"/>
    <x v="1"/>
    <n v="140.642"/>
  </r>
  <r>
    <x v="1"/>
    <x v="0"/>
    <x v="0"/>
    <x v="51"/>
    <x v="20"/>
    <m/>
    <m/>
    <m/>
    <m/>
    <m/>
    <n v="0"/>
    <x v="0"/>
    <n v="512436"/>
    <x v="601"/>
    <s v="WVGZZZCTXSW510844"/>
    <x v="470"/>
    <x v="6"/>
    <n v="43696.67"/>
    <n v="1820.83"/>
    <n v="45517.5"/>
    <n v="374"/>
    <x v="496"/>
    <n v="94.99"/>
    <m/>
    <n v="-448.98"/>
    <n v="-7.7770088427527879E-3"/>
    <n v="-4096.58"/>
    <n v="0"/>
    <m/>
    <s v="marge négative  //  1/2 comm tiguan  //  Prise d'ordre le 17/01 et livraison le 23/01/2026"/>
    <m/>
    <n v="0.13"/>
    <n v="0"/>
    <n v="150"/>
    <n v="150"/>
    <s v="VWB"/>
    <m/>
    <m/>
    <n v="0"/>
    <n v="1"/>
    <m/>
    <m/>
    <n v="0"/>
    <s v="Valauto Roncq"/>
    <x v="0"/>
    <m/>
    <x v="0"/>
    <n v="-353.99"/>
    <n v="-7.7770088427527879E-3"/>
    <x v="0"/>
    <n v="150"/>
  </r>
  <r>
    <x v="0"/>
    <x v="0"/>
    <x v="0"/>
    <x v="100"/>
    <x v="117"/>
    <m/>
    <m/>
    <m/>
    <m/>
    <m/>
    <n v="0"/>
    <x v="2"/>
    <n v="512471"/>
    <x v="602"/>
    <s v="WVWZZZE10TP033823"/>
    <x v="471"/>
    <x v="29"/>
    <n v="28533.33"/>
    <n v="1758.34"/>
    <n v="30291.670000000002"/>
    <n v="48"/>
    <x v="497"/>
    <n v="95"/>
    <m/>
    <n v="1363.12"/>
    <n v="4.8136005707179561E-2"/>
    <n v="0"/>
    <n v="-4249.99"/>
    <m/>
    <m/>
    <n v="0.1"/>
    <n v="0.1"/>
    <n v="136.31199999999998"/>
    <m/>
    <n v="136.31199999999998"/>
    <s v="VWB"/>
    <n v="30"/>
    <m/>
    <n v="0"/>
    <n v="1"/>
    <m/>
    <m/>
    <n v="0"/>
    <s v="Val de Lys Automobiles"/>
    <x v="0"/>
    <m/>
    <x v="1"/>
    <n v="1458.12"/>
    <n v="4.8136005707179561E-2"/>
    <x v="1"/>
    <n v="166.31199999999998"/>
  </r>
  <r>
    <x v="0"/>
    <x v="0"/>
    <x v="0"/>
    <x v="106"/>
    <x v="73"/>
    <m/>
    <m/>
    <m/>
    <m/>
    <m/>
    <n v="0"/>
    <x v="3"/>
    <n v="512472"/>
    <x v="603"/>
    <s v="WVWZZZE13TP050132"/>
    <x v="472"/>
    <x v="29"/>
    <n v="28533.33"/>
    <n v="1441.67"/>
    <n v="29975"/>
    <n v="27"/>
    <x v="498"/>
    <n v="95"/>
    <m/>
    <n v="599.51"/>
    <n v="2.3169641367806505E-2"/>
    <n v="0"/>
    <n v="0"/>
    <m/>
    <m/>
    <n v="0.1"/>
    <n v="0.1"/>
    <n v="59.951000000000001"/>
    <m/>
    <n v="59.951000000000001"/>
    <s v="VWB"/>
    <m/>
    <m/>
    <n v="0"/>
    <n v="1"/>
    <m/>
    <m/>
    <n v="0"/>
    <s v="Val de Lys Automobiles"/>
    <x v="0"/>
    <m/>
    <x v="1"/>
    <n v="694.51"/>
    <n v="2.3169641367806505E-2"/>
    <x v="1"/>
    <n v="59.951000000000001"/>
  </r>
  <r>
    <x v="0"/>
    <x v="3"/>
    <x v="0"/>
    <x v="14"/>
    <x v="50"/>
    <s v="x"/>
    <m/>
    <m/>
    <m/>
    <m/>
    <n v="0"/>
    <x v="3"/>
    <n v="512475"/>
    <x v="604"/>
    <s v="WVWZZZAW7TU060276"/>
    <x v="473"/>
    <x v="28"/>
    <n v="23014"/>
    <n v="1545.83"/>
    <n v="24559.83"/>
    <n v="44"/>
    <x v="499"/>
    <n v="95"/>
    <m/>
    <n v="-177.38"/>
    <n v="-3.3542577452694089E-3"/>
    <n v="423"/>
    <n v="0"/>
    <m/>
    <s v="marge manquante"/>
    <m/>
    <n v="0.08"/>
    <n v="0"/>
    <m/>
    <n v="0"/>
    <s v="VWB"/>
    <n v="1"/>
    <s v="0"/>
    <n v="1"/>
    <n v="1"/>
    <m/>
    <m/>
    <n v="1"/>
    <s v="Val de Lys Automobiles"/>
    <x v="0"/>
    <m/>
    <x v="1"/>
    <n v="-82.38"/>
    <n v="-3.3542577452694089E-3"/>
    <x v="0"/>
    <n v="1"/>
  </r>
  <r>
    <x v="0"/>
    <x v="0"/>
    <x v="0"/>
    <x v="60"/>
    <x v="44"/>
    <m/>
    <m/>
    <m/>
    <m/>
    <m/>
    <n v="0"/>
    <x v="14"/>
    <n v="512476"/>
    <x v="605"/>
    <s v="WVWZZZAW8TU033135"/>
    <x v="474"/>
    <x v="28"/>
    <n v="20605.669999999998"/>
    <n v="720.83"/>
    <n v="21326.5"/>
    <n v="29"/>
    <x v="500"/>
    <n v="95"/>
    <m/>
    <n v="378.79999999999995"/>
    <n v="2.2216491219843853E-2"/>
    <n v="0"/>
    <n v="-2356.67"/>
    <m/>
    <m/>
    <m/>
    <n v="0"/>
    <n v="0"/>
    <m/>
    <n v="0"/>
    <s v="VWB"/>
    <n v="1"/>
    <s v="0"/>
    <n v="1"/>
    <n v="1"/>
    <m/>
    <m/>
    <n v="1"/>
    <s v="Val de Lys Automobiles"/>
    <x v="0"/>
    <m/>
    <x v="8"/>
    <n v="473.79999999999995"/>
    <n v="2.2216491219843853E-2"/>
    <x v="1"/>
    <n v="1"/>
  </r>
  <r>
    <x v="0"/>
    <x v="0"/>
    <x v="0"/>
    <x v="7"/>
    <x v="31"/>
    <m/>
    <m/>
    <m/>
    <m/>
    <m/>
    <m/>
    <x v="2"/>
    <n v="512477"/>
    <x v="606"/>
    <s v="WVWZZZAW2TU035334"/>
    <x v="475"/>
    <x v="28"/>
    <n v="20605.669999999998"/>
    <n v="720.83"/>
    <n v="21326.5"/>
    <n v="30"/>
    <x v="322"/>
    <n v="95"/>
    <m/>
    <n v="682.86"/>
    <n v="3.6473870536656273E-2"/>
    <n v="0"/>
    <n v="-2356.67"/>
    <m/>
    <m/>
    <n v="0.13"/>
    <n v="0.13"/>
    <n v="88.771799999999999"/>
    <m/>
    <n v="88.771799999999999"/>
    <s v="VWB"/>
    <n v="30"/>
    <n v="50"/>
    <n v="1"/>
    <n v="1"/>
    <m/>
    <m/>
    <n v="1"/>
    <s v="Val de Lys Automobiles"/>
    <x v="0"/>
    <m/>
    <x v="1"/>
    <n v="777.86"/>
    <n v="3.6473870536656273E-2"/>
    <x v="1"/>
    <n v="168.77179999999998"/>
  </r>
  <r>
    <x v="0"/>
    <x v="0"/>
    <x v="0"/>
    <x v="21"/>
    <x v="35"/>
    <m/>
    <m/>
    <m/>
    <m/>
    <m/>
    <n v="0"/>
    <x v="2"/>
    <n v="512482"/>
    <x v="607"/>
    <s v="WVWZZZAW9TU051871"/>
    <x v="476"/>
    <x v="28"/>
    <n v="23014"/>
    <n v="1237.49"/>
    <n v="24251.49"/>
    <n v="9"/>
    <x v="501"/>
    <n v="95"/>
    <m/>
    <n v="226.8"/>
    <n v="1.3269287783967089E-2"/>
    <n v="242.53"/>
    <n v="0"/>
    <m/>
    <m/>
    <n v="0.1"/>
    <n v="0.1"/>
    <n v="22.680000000000003"/>
    <m/>
    <n v="22.680000000000003"/>
    <s v="VWB"/>
    <n v="30"/>
    <m/>
    <n v="0"/>
    <n v="1"/>
    <m/>
    <m/>
    <n v="0"/>
    <s v="Val de Lys Automobiles"/>
    <x v="0"/>
    <m/>
    <x v="1"/>
    <n v="321.8"/>
    <n v="1.3269287783967089E-2"/>
    <x v="1"/>
    <n v="52.680000000000007"/>
  </r>
  <r>
    <x v="0"/>
    <x v="0"/>
    <x v="0"/>
    <x v="25"/>
    <x v="26"/>
    <m/>
    <m/>
    <m/>
    <m/>
    <m/>
    <n v="0"/>
    <x v="2"/>
    <n v="512487"/>
    <x v="608"/>
    <s v="WVGZZZE21TP002374"/>
    <x v="477"/>
    <x v="3"/>
    <n v="33863.33"/>
    <n v="1470.83"/>
    <n v="35334.160000000003"/>
    <n v="35"/>
    <x v="493"/>
    <n v="95"/>
    <m/>
    <n v="1540.06"/>
    <n v="4.6274200377198718E-2"/>
    <n v="0"/>
    <n v="-5566.67"/>
    <m/>
    <m/>
    <n v="0.1"/>
    <n v="0.1"/>
    <n v="154.006"/>
    <m/>
    <n v="154.006"/>
    <s v="VWB"/>
    <n v="30"/>
    <m/>
    <n v="0"/>
    <n v="1"/>
    <m/>
    <m/>
    <n v="0"/>
    <s v="Val de Lys Automobiles"/>
    <x v="0"/>
    <m/>
    <x v="1"/>
    <n v="1635.06"/>
    <n v="4.6274200377198718E-2"/>
    <x v="1"/>
    <n v="184.006"/>
  </r>
  <r>
    <x v="0"/>
    <x v="0"/>
    <x v="0"/>
    <x v="7"/>
    <x v="44"/>
    <m/>
    <m/>
    <m/>
    <m/>
    <m/>
    <n v="0"/>
    <x v="2"/>
    <n v="512488"/>
    <x v="609"/>
    <s v="WVGZZZA2XTV030126"/>
    <x v="478"/>
    <x v="2"/>
    <n v="34805.67"/>
    <n v="5866.67"/>
    <n v="40672.339999999997"/>
    <n v="29"/>
    <x v="502"/>
    <n v="95"/>
    <m/>
    <n v="2148.44"/>
    <n v="5.5158862263641584E-2"/>
    <n v="0"/>
    <n v="-500"/>
    <m/>
    <m/>
    <n v="0.1"/>
    <n v="0.1"/>
    <n v="214.84400000000002"/>
    <m/>
    <n v="214.84400000000002"/>
    <s v=""/>
    <n v="30"/>
    <n v="100"/>
    <n v="1"/>
    <n v="1"/>
    <m/>
    <m/>
    <n v="1"/>
    <s v="Val de Lys Automobiles"/>
    <x v="0"/>
    <m/>
    <x v="1"/>
    <n v="2243.44"/>
    <n v="5.5158862263641584E-2"/>
    <x v="1"/>
    <n v="344.84400000000005"/>
  </r>
  <r>
    <x v="1"/>
    <x v="0"/>
    <x v="0"/>
    <x v="71"/>
    <x v="86"/>
    <m/>
    <m/>
    <m/>
    <m/>
    <m/>
    <m/>
    <x v="0"/>
    <n v="512498"/>
    <x v="610"/>
    <s v="WVGZZZCT7TW528963"/>
    <x v="479"/>
    <x v="6"/>
    <n v="36863.33"/>
    <n v="2008.34"/>
    <n v="38871.67"/>
    <n v="211"/>
    <x v="503"/>
    <n v="95"/>
    <m/>
    <n v="2395.9699999999998"/>
    <n v="6.408188791477186E-2"/>
    <n v="0"/>
    <n v="0"/>
    <m/>
    <m/>
    <n v="0.12"/>
    <n v="0.13"/>
    <n v="287.51639999999998"/>
    <m/>
    <n v="287.51639999999998"/>
    <s v="VWB"/>
    <n v="30"/>
    <m/>
    <n v="0"/>
    <n v="1"/>
    <m/>
    <m/>
    <n v="0"/>
    <s v="Valauto Roncq"/>
    <x v="0"/>
    <m/>
    <x v="0"/>
    <n v="2490.9699999999998"/>
    <n v="6.408188791477186E-2"/>
    <x v="1"/>
    <n v="317.51639999999998"/>
  </r>
  <r>
    <x v="1"/>
    <x v="0"/>
    <x v="0"/>
    <x v="31"/>
    <x v="113"/>
    <m/>
    <m/>
    <m/>
    <m/>
    <m/>
    <n v="0"/>
    <x v="35"/>
    <n v="512499"/>
    <x v="611"/>
    <s v="WVGZZZCT8TW533735"/>
    <x v="435"/>
    <x v="6"/>
    <n v="37113.33"/>
    <n v="1616.68"/>
    <n v="38730.01"/>
    <n v="82"/>
    <x v="494"/>
    <n v="95"/>
    <m/>
    <n v="1364.41"/>
    <n v="3.76816324085638E-2"/>
    <n v="-4304.01"/>
    <n v="0"/>
    <m/>
    <m/>
    <n v="0.13"/>
    <n v="0.13"/>
    <n v="177.37330000000003"/>
    <m/>
    <n v="177.37330000000003"/>
    <s v="VWB"/>
    <m/>
    <m/>
    <n v="0"/>
    <n v="1"/>
    <m/>
    <m/>
    <n v="0"/>
    <s v="Valauto Roncq"/>
    <x v="0"/>
    <m/>
    <x v="0"/>
    <n v="1459.41"/>
    <n v="3.76816324085638E-2"/>
    <x v="1"/>
    <n v="177.37330000000003"/>
  </r>
  <r>
    <x v="1"/>
    <x v="0"/>
    <x v="0"/>
    <x v="31"/>
    <x v="113"/>
    <m/>
    <m/>
    <m/>
    <m/>
    <m/>
    <n v="0"/>
    <x v="35"/>
    <n v="512503"/>
    <x v="612"/>
    <s v="WVGZZZCT3TW533397"/>
    <x v="435"/>
    <x v="6"/>
    <n v="37113.33"/>
    <n v="1616.68"/>
    <n v="38730.01"/>
    <n v="82"/>
    <x v="494"/>
    <n v="95"/>
    <m/>
    <n v="1364.41"/>
    <n v="3.76816324085638E-2"/>
    <n v="-4304.01"/>
    <n v="0"/>
    <m/>
    <m/>
    <n v="0.13"/>
    <n v="0.13"/>
    <n v="177.37330000000003"/>
    <m/>
    <n v="177.37330000000003"/>
    <s v="VWB"/>
    <m/>
    <m/>
    <n v="0"/>
    <n v="1"/>
    <m/>
    <m/>
    <n v="0"/>
    <s v="Valauto Roncq"/>
    <x v="0"/>
    <m/>
    <x v="0"/>
    <n v="1459.41"/>
    <n v="3.76816324085638E-2"/>
    <x v="1"/>
    <n v="177.37330000000003"/>
  </r>
  <r>
    <x v="1"/>
    <x v="0"/>
    <x v="2"/>
    <x v="14"/>
    <x v="50"/>
    <m/>
    <m/>
    <m/>
    <m/>
    <m/>
    <n v="0"/>
    <x v="36"/>
    <n v="512544"/>
    <x v="613"/>
    <s v="TMBNC7NY7TF167302"/>
    <x v="480"/>
    <x v="23"/>
    <n v="31091.66"/>
    <n v="2508.33"/>
    <n v="33599.99"/>
    <n v="55"/>
    <x v="504"/>
    <n v="35.01"/>
    <m/>
    <n v="839.99"/>
    <n v="2.6041674417165008E-2"/>
    <n v="-4200"/>
    <n v="0"/>
    <m/>
    <m/>
    <n v="0.12"/>
    <n v="0.13"/>
    <n v="100.7988"/>
    <m/>
    <n v="100.7988"/>
    <s v="VWB"/>
    <m/>
    <n v="20"/>
    <n v="1"/>
    <n v="1"/>
    <m/>
    <m/>
    <n v="1"/>
    <s v="Valauto Roncq"/>
    <x v="2"/>
    <m/>
    <x v="8"/>
    <n v="875"/>
    <n v="2.6041674417165008E-2"/>
    <x v="1"/>
    <n v="120.7988"/>
  </r>
  <r>
    <x v="1"/>
    <x v="0"/>
    <x v="2"/>
    <x v="55"/>
    <x v="62"/>
    <m/>
    <m/>
    <m/>
    <m/>
    <m/>
    <n v="0"/>
    <x v="50"/>
    <n v="512547"/>
    <x v="614"/>
    <s v="TMBJH7NY7TF166375"/>
    <x v="481"/>
    <x v="40"/>
    <n v="38608.33"/>
    <n v="3700"/>
    <n v="42308.33"/>
    <n v="25"/>
    <x v="505"/>
    <n v="35.01"/>
    <m/>
    <n v="2433.25"/>
    <n v="5.8339811569021988E-2"/>
    <n v="0"/>
    <n v="-4774"/>
    <m/>
    <m/>
    <n v="0.12"/>
    <n v="0.12"/>
    <n v="291.99"/>
    <m/>
    <n v="291.99"/>
    <s v=""/>
    <m/>
    <m/>
    <n v="0"/>
    <n v="1"/>
    <m/>
    <m/>
    <n v="0"/>
    <s v="Valauto Roncq"/>
    <x v="2"/>
    <m/>
    <x v="15"/>
    <n v="2468.2600000000002"/>
    <n v="5.8339811569021988E-2"/>
    <x v="1"/>
    <n v="291.99"/>
  </r>
  <r>
    <x v="1"/>
    <x v="0"/>
    <x v="2"/>
    <x v="64"/>
    <x v="146"/>
    <m/>
    <m/>
    <m/>
    <m/>
    <m/>
    <n v="0"/>
    <x v="36"/>
    <n v="512585"/>
    <x v="615"/>
    <s v="TMBJW7PS8TT108470"/>
    <x v="482"/>
    <x v="5"/>
    <n v="43308.33"/>
    <n v="1708.33"/>
    <n v="45016.66"/>
    <n v="40"/>
    <x v="506"/>
    <n v="35"/>
    <m/>
    <n v="1915.38"/>
    <n v="4.3325737626914121E-2"/>
    <n v="-6302.34"/>
    <n v="-916"/>
    <m/>
    <m/>
    <n v="0.1"/>
    <n v="0.1"/>
    <n v="191.53800000000001"/>
    <m/>
    <n v="191.53800000000001"/>
    <s v="VWB"/>
    <n v="0"/>
    <n v="20"/>
    <n v="1"/>
    <n v="1"/>
    <m/>
    <m/>
    <n v="1"/>
    <s v="Valauto Roncq"/>
    <x v="2"/>
    <m/>
    <x v="8"/>
    <n v="1950.38"/>
    <n v="4.3325737626914121E-2"/>
    <x v="1"/>
    <n v="211.53800000000001"/>
  </r>
  <r>
    <x v="0"/>
    <x v="0"/>
    <x v="0"/>
    <x v="95"/>
    <x v="111"/>
    <m/>
    <m/>
    <m/>
    <m/>
    <m/>
    <n v="0"/>
    <x v="3"/>
    <n v="512587"/>
    <x v="616"/>
    <s v="WVGZZZA25TV021883"/>
    <x v="483"/>
    <x v="2"/>
    <n v="27305.67"/>
    <n v="1600"/>
    <n v="28905.67"/>
    <n v="12"/>
    <x v="507"/>
    <n v="95"/>
    <m/>
    <n v="1450.18"/>
    <n v="5.3455948262053785E-2"/>
    <n v="0"/>
    <n v="-500"/>
    <m/>
    <m/>
    <n v="0.1"/>
    <n v="0.1"/>
    <n v="145.018"/>
    <m/>
    <n v="145.018"/>
    <s v=""/>
    <n v="30"/>
    <n v="100"/>
    <n v="1"/>
    <n v="1"/>
    <m/>
    <m/>
    <n v="1"/>
    <s v="Val de Lys Automobiles"/>
    <x v="0"/>
    <m/>
    <x v="1"/>
    <n v="1545.18"/>
    <n v="5.3455948262053785E-2"/>
    <x v="1"/>
    <n v="275.01800000000003"/>
  </r>
  <r>
    <x v="1"/>
    <x v="0"/>
    <x v="2"/>
    <x v="48"/>
    <x v="122"/>
    <m/>
    <m/>
    <m/>
    <m/>
    <m/>
    <n v="0"/>
    <x v="6"/>
    <n v="512589"/>
    <x v="617"/>
    <s v="TMBJH9NY9TF185215"/>
    <x v="484"/>
    <x v="40"/>
    <n v="42516.66"/>
    <n v="3491.66"/>
    <n v="46008.320000000007"/>
    <n v="13"/>
    <x v="508"/>
    <n v="35.01"/>
    <m/>
    <n v="1681.16"/>
    <n v="3.7301296808924987E-2"/>
    <n v="0"/>
    <n v="-3941"/>
    <m/>
    <m/>
    <n v="0.1"/>
    <n v="0.1"/>
    <n v="168.11600000000001"/>
    <m/>
    <n v="168.11600000000001"/>
    <s v="VWB"/>
    <m/>
    <m/>
    <n v="0"/>
    <n v="1"/>
    <m/>
    <m/>
    <n v="0"/>
    <s v="Valauto Roncq"/>
    <x v="2"/>
    <m/>
    <x v="3"/>
    <n v="1716.17"/>
    <n v="3.7301296808924987E-2"/>
    <x v="1"/>
    <n v="168.11600000000001"/>
  </r>
  <r>
    <x v="0"/>
    <x v="0"/>
    <x v="0"/>
    <x v="83"/>
    <x v="100"/>
    <m/>
    <m/>
    <m/>
    <m/>
    <m/>
    <n v="0"/>
    <x v="3"/>
    <n v="512589"/>
    <x v="617"/>
    <s v="WVGZZZA28TV014877"/>
    <x v="485"/>
    <x v="2"/>
    <n v="31472.33"/>
    <n v="1733.34"/>
    <n v="33205.67"/>
    <n v="103"/>
    <x v="509"/>
    <n v="95"/>
    <m/>
    <n v="611.55999999999995"/>
    <n v="2.127829373718404E-2"/>
    <n v="-2324.4"/>
    <n v="0"/>
    <m/>
    <m/>
    <n v="0.13"/>
    <n v="0.13"/>
    <n v="79.502799999999993"/>
    <m/>
    <n v="79.502799999999993"/>
    <s v="VWB"/>
    <n v="30"/>
    <n v="50"/>
    <n v="1"/>
    <n v="1"/>
    <m/>
    <m/>
    <n v="1"/>
    <s v="Val de Lys Automobiles"/>
    <x v="0"/>
    <m/>
    <x v="1"/>
    <n v="706.56"/>
    <n v="2.127829373718404E-2"/>
    <x v="1"/>
    <n v="159.50279999999998"/>
  </r>
  <r>
    <x v="1"/>
    <x v="0"/>
    <x v="2"/>
    <x v="28"/>
    <x v="95"/>
    <m/>
    <m/>
    <m/>
    <m/>
    <m/>
    <m/>
    <x v="36"/>
    <n v="512594"/>
    <x v="618"/>
    <s v="TMBER6PJ8V4019666"/>
    <x v="486"/>
    <x v="33"/>
    <n v="21250"/>
    <n v="2083.33"/>
    <n v="23333.33"/>
    <n v="27"/>
    <x v="510"/>
    <n v="35"/>
    <m/>
    <n v="466.66"/>
    <n v="2.1499717357102478E-2"/>
    <n v="0"/>
    <n v="0"/>
    <m/>
    <m/>
    <n v="0.1"/>
    <n v="0.1"/>
    <n v="46.666000000000004"/>
    <m/>
    <n v="46.666000000000004"/>
    <s v="VWB"/>
    <m/>
    <n v="20"/>
    <n v="1"/>
    <n v="1"/>
    <m/>
    <m/>
    <n v="1"/>
    <s v="Valauto Roncq"/>
    <x v="2"/>
    <m/>
    <x v="8"/>
    <n v="501.66"/>
    <n v="2.1499717357102478E-2"/>
    <x v="1"/>
    <n v="66.665999999999997"/>
  </r>
  <r>
    <x v="1"/>
    <x v="0"/>
    <x v="2"/>
    <x v="2"/>
    <x v="2"/>
    <m/>
    <m/>
    <m/>
    <m/>
    <m/>
    <m/>
    <x v="6"/>
    <n v="512599"/>
    <x v="619"/>
    <s v="TMBEP6PJ2V4014758"/>
    <x v="487"/>
    <x v="33"/>
    <n v="19775"/>
    <n v="1091.6600000000001"/>
    <n v="20866.66"/>
    <n v="52"/>
    <x v="511"/>
    <n v="35.01"/>
    <m/>
    <n v="1011.01"/>
    <n v="5.0128770009191699E-2"/>
    <n v="0"/>
    <n v="-2966"/>
    <m/>
    <m/>
    <n v="0.12"/>
    <n v="0.12"/>
    <n v="121.32119999999999"/>
    <m/>
    <n v="121.32119999999999"/>
    <s v=""/>
    <m/>
    <m/>
    <n v="0"/>
    <n v="1"/>
    <m/>
    <m/>
    <n v="0"/>
    <s v="Valauto Roncq"/>
    <x v="2"/>
    <m/>
    <x v="3"/>
    <n v="1046.02"/>
    <n v="5.0128770009191699E-2"/>
    <x v="1"/>
    <n v="121.32119999999999"/>
  </r>
  <r>
    <x v="1"/>
    <x v="0"/>
    <x v="2"/>
    <x v="68"/>
    <x v="85"/>
    <m/>
    <m/>
    <m/>
    <m/>
    <m/>
    <n v="0"/>
    <x v="6"/>
    <n v="512604"/>
    <x v="620"/>
    <s v="TMBJH9NY0TF186074"/>
    <x v="488"/>
    <x v="40"/>
    <n v="42516.66"/>
    <n v="3074.99"/>
    <n v="45591.65"/>
    <n v="32"/>
    <x v="512"/>
    <n v="35.01"/>
    <m/>
    <n v="1273.27"/>
    <n v="2.8695605445295355E-2"/>
    <n v="-4559.16"/>
    <n v="0"/>
    <m/>
    <m/>
    <n v="0.12"/>
    <n v="0.12"/>
    <n v="152.79239999999999"/>
    <m/>
    <n v="152.79239999999999"/>
    <s v=""/>
    <n v="0"/>
    <m/>
    <n v="0"/>
    <n v="1"/>
    <m/>
    <m/>
    <n v="0"/>
    <s v="Valauto Roncq"/>
    <x v="2"/>
    <m/>
    <x v="3"/>
    <n v="1308.28"/>
    <n v="2.8695605445295355E-2"/>
    <x v="1"/>
    <n v="152.79239999999999"/>
  </r>
  <r>
    <x v="1"/>
    <x v="0"/>
    <x v="2"/>
    <x v="89"/>
    <x v="106"/>
    <m/>
    <m/>
    <m/>
    <m/>
    <m/>
    <n v="0"/>
    <x v="6"/>
    <n v="512607"/>
    <x v="621"/>
    <s v="TMBJH7NY7TF188652"/>
    <x v="489"/>
    <x v="40"/>
    <n v="38608.33"/>
    <n v="783.34"/>
    <n v="39391.67"/>
    <n v="36"/>
    <x v="513"/>
    <n v="34.99"/>
    <m/>
    <n v="1053.0899999999999"/>
    <n v="2.7622083552182479E-2"/>
    <n v="-4723"/>
    <n v="0"/>
    <m/>
    <m/>
    <n v="0.13"/>
    <n v="0.12"/>
    <n v="136.90170000000001"/>
    <m/>
    <n v="136.90170000000001"/>
    <s v="VWB"/>
    <m/>
    <m/>
    <n v="0"/>
    <n v="1"/>
    <m/>
    <m/>
    <n v="0"/>
    <s v="Valauto Roncq"/>
    <x v="2"/>
    <m/>
    <x v="3"/>
    <n v="1088.08"/>
    <n v="2.7622083552182479E-2"/>
    <x v="1"/>
    <n v="136.90170000000001"/>
  </r>
  <r>
    <x v="0"/>
    <x v="0"/>
    <x v="0"/>
    <x v="49"/>
    <x v="64"/>
    <m/>
    <m/>
    <m/>
    <m/>
    <m/>
    <m/>
    <x v="2"/>
    <n v="512627"/>
    <x v="622"/>
    <s v="WVGZZZA29TV010871"/>
    <x v="490"/>
    <x v="2"/>
    <n v="27305.67"/>
    <n v="2041.67"/>
    <n v="29347.339999999997"/>
    <n v="105"/>
    <x v="514"/>
    <n v="95"/>
    <m/>
    <n v="65.490000000000009"/>
    <n v="5.4686387250088096E-3"/>
    <n v="0"/>
    <n v="-2054.31"/>
    <m/>
    <m/>
    <n v="0.13"/>
    <n v="0.13"/>
    <n v="8.5137000000000018"/>
    <m/>
    <n v="8.5137000000000018"/>
    <s v=""/>
    <n v="30"/>
    <m/>
    <n v="0"/>
    <n v="1"/>
    <m/>
    <m/>
    <n v="0"/>
    <s v="Val de Lys Automobiles"/>
    <x v="0"/>
    <m/>
    <x v="1"/>
    <n v="160.49"/>
    <n v="5.4686387250088096E-3"/>
    <x v="1"/>
    <n v="38.5137"/>
  </r>
  <r>
    <x v="0"/>
    <x v="0"/>
    <x v="0"/>
    <x v="47"/>
    <x v="10"/>
    <m/>
    <m/>
    <m/>
    <m/>
    <m/>
    <m/>
    <x v="2"/>
    <n v="512631"/>
    <x v="623"/>
    <s v="WVGZZZC16TY085112"/>
    <x v="491"/>
    <x v="7"/>
    <n v="28389"/>
    <n v="-508.33"/>
    <n v="27880.67"/>
    <n v="35"/>
    <x v="515"/>
    <n v="95"/>
    <m/>
    <n v="801.65"/>
    <n v="3.2160274484078037E-2"/>
    <n v="0"/>
    <n v="-1683.33"/>
    <m/>
    <m/>
    <n v="0.08"/>
    <n v="7.0000000000000007E-2"/>
    <n v="64.132000000000005"/>
    <m/>
    <n v="64.132000000000005"/>
    <s v="VWB"/>
    <m/>
    <n v="50"/>
    <n v="1"/>
    <n v="1"/>
    <m/>
    <m/>
    <n v="1"/>
    <s v="Val de Lys Automobiles"/>
    <x v="0"/>
    <m/>
    <x v="1"/>
    <n v="896.65"/>
    <n v="3.2160274484078037E-2"/>
    <x v="1"/>
    <n v="114.13200000000001"/>
  </r>
  <r>
    <x v="0"/>
    <x v="0"/>
    <x v="0"/>
    <x v="115"/>
    <x v="35"/>
    <m/>
    <m/>
    <m/>
    <m/>
    <m/>
    <n v="0"/>
    <x v="2"/>
    <n v="512632"/>
    <x v="624"/>
    <s v="WVGZZZCS3TY049368"/>
    <x v="492"/>
    <x v="1"/>
    <n v="24205.67"/>
    <n v="1216.67"/>
    <n v="25422.339999999997"/>
    <n v="39"/>
    <x v="516"/>
    <n v="95"/>
    <m/>
    <n v="886.23"/>
    <n v="3.8597155100592632E-2"/>
    <n v="0"/>
    <n v="-1690"/>
    <m/>
    <m/>
    <n v="7.0000000000000007E-2"/>
    <n v="7.0000000000000007E-2"/>
    <n v="62.036100000000005"/>
    <m/>
    <n v="62.036100000000005"/>
    <s v="VWB"/>
    <n v="30"/>
    <n v="50"/>
    <n v="1"/>
    <n v="1"/>
    <m/>
    <m/>
    <n v="1"/>
    <s v="Val de Lys Automobiles"/>
    <x v="0"/>
    <m/>
    <x v="1"/>
    <n v="981.23"/>
    <n v="3.8597155100592632E-2"/>
    <x v="1"/>
    <n v="142.0361"/>
  </r>
  <r>
    <x v="1"/>
    <x v="0"/>
    <x v="2"/>
    <x v="91"/>
    <x v="105"/>
    <m/>
    <m/>
    <m/>
    <m/>
    <m/>
    <n v="0"/>
    <x v="6"/>
    <n v="512652"/>
    <x v="625"/>
    <s v="TMBJA8NX8TY106384"/>
    <x v="493"/>
    <x v="41"/>
    <n v="28958.33"/>
    <n v="1716.67"/>
    <n v="30675"/>
    <n v="9"/>
    <x v="517"/>
    <n v="35"/>
    <m/>
    <n v="1247.44"/>
    <n v="4.1807334963325185E-2"/>
    <n v="333.75"/>
    <n v="-3733"/>
    <m/>
    <m/>
    <n v="0.1"/>
    <n v="0.1"/>
    <n v="124.74400000000001"/>
    <m/>
    <n v="124.74400000000001"/>
    <s v=""/>
    <n v="0"/>
    <s v="0"/>
    <n v="1"/>
    <n v="1"/>
    <m/>
    <m/>
    <n v="1"/>
    <s v="Valauto Roncq"/>
    <x v="2"/>
    <m/>
    <x v="3"/>
    <n v="1282.44"/>
    <n v="4.1807334963325185E-2"/>
    <x v="1"/>
    <n v="124.74400000000001"/>
  </r>
  <r>
    <x v="4"/>
    <x v="0"/>
    <x v="0"/>
    <x v="92"/>
    <x v="124"/>
    <m/>
    <m/>
    <m/>
    <m/>
    <m/>
    <n v="0"/>
    <x v="20"/>
    <n v="512835"/>
    <x v="626"/>
    <s v="WVGZZZA19TV041660"/>
    <x v="494"/>
    <x v="2"/>
    <n v="26247.33"/>
    <n v="933.34"/>
    <n v="27180.670000000002"/>
    <n v="151"/>
    <x v="518"/>
    <n v="95"/>
    <m/>
    <n v="610.76"/>
    <n v="2.5965511519767538E-2"/>
    <n v="0"/>
    <n v="-3966.67"/>
    <m/>
    <m/>
    <n v="0.13"/>
    <n v="0.13"/>
    <n v="79.398800000000008"/>
    <m/>
    <n v="79.398800000000008"/>
    <s v="VWB"/>
    <n v="30"/>
    <m/>
    <n v="0"/>
    <n v="1"/>
    <m/>
    <m/>
    <n v="0"/>
    <s v="Valauto Arras"/>
    <x v="0"/>
    <m/>
    <x v="2"/>
    <n v="705.76"/>
    <n v="2.5965511519767538E-2"/>
    <x v="1"/>
    <n v="109.39880000000001"/>
  </r>
  <r>
    <x v="4"/>
    <x v="0"/>
    <x v="0"/>
    <x v="23"/>
    <x v="24"/>
    <m/>
    <m/>
    <m/>
    <m/>
    <m/>
    <m/>
    <x v="21"/>
    <n v="512841"/>
    <x v="627"/>
    <s v="WVGZZZCT5TW438050"/>
    <x v="495"/>
    <x v="6"/>
    <n v="48155"/>
    <n v="3350.01"/>
    <n v="51505.01"/>
    <n v="100"/>
    <x v="519"/>
    <n v="95"/>
    <m/>
    <n v="2355.37"/>
    <n v="4.7575371793928393E-2"/>
    <n v="0"/>
    <n v="-5583.34"/>
    <m/>
    <m/>
    <n v="0.12"/>
    <n v="0.13"/>
    <n v="282.64439999999996"/>
    <m/>
    <n v="282.64439999999996"/>
    <s v="VWB"/>
    <m/>
    <n v="20"/>
    <n v="1"/>
    <n v="1"/>
    <m/>
    <m/>
    <n v="1"/>
    <s v="Valauto Arras"/>
    <x v="0"/>
    <m/>
    <x v="6"/>
    <n v="2450.37"/>
    <n v="4.7575371793928393E-2"/>
    <x v="1"/>
    <n v="302.64439999999996"/>
  </r>
  <r>
    <x v="4"/>
    <x v="0"/>
    <x v="0"/>
    <x v="100"/>
    <x v="56"/>
    <m/>
    <m/>
    <m/>
    <m/>
    <m/>
    <n v="0"/>
    <x v="20"/>
    <n v="512844"/>
    <x v="628"/>
    <s v="WVWZZZAW9TU019115"/>
    <x v="496"/>
    <x v="28"/>
    <n v="22430.67"/>
    <n v="191.66"/>
    <n v="22622.329999999998"/>
    <n v="54"/>
    <x v="520"/>
    <n v="95"/>
    <m/>
    <n v="770.44"/>
    <n v="3.8256006344174101E-2"/>
    <n v="0"/>
    <n v="-1690.01"/>
    <m/>
    <m/>
    <n v="0.13"/>
    <n v="0.13"/>
    <n v="100.15720000000002"/>
    <m/>
    <n v="100.15720000000002"/>
    <s v=""/>
    <n v="30"/>
    <n v="50"/>
    <n v="1"/>
    <n v="1"/>
    <m/>
    <m/>
    <n v="1"/>
    <s v="Valauto Arras"/>
    <x v="0"/>
    <m/>
    <x v="2"/>
    <n v="865.44"/>
    <n v="3.8256006344174101E-2"/>
    <x v="1"/>
    <n v="180.15720000000002"/>
  </r>
  <r>
    <x v="4"/>
    <x v="0"/>
    <x v="0"/>
    <x v="7"/>
    <x v="44"/>
    <m/>
    <m/>
    <m/>
    <s v="x"/>
    <s v="X"/>
    <n v="28.54"/>
    <x v="20"/>
    <n v="512851"/>
    <x v="629"/>
    <s v="WVGZZZE25TE025149"/>
    <x v="497"/>
    <x v="3"/>
    <n v="33863.33"/>
    <n v="1304.17"/>
    <n v="35167.5"/>
    <n v="37"/>
    <x v="521"/>
    <n v="95"/>
    <m/>
    <n v="211.73000000000002"/>
    <n v="8.7219734129523E-3"/>
    <n v="0"/>
    <n v="-5566.67"/>
    <m/>
    <s v="ok vn payé solde reprise balance slba 2023"/>
    <n v="7.0000000000000007E-2"/>
    <n v="7.0000000000000007E-2"/>
    <n v="14.821100000000003"/>
    <m/>
    <n v="14.821100000000003"/>
    <s v="VWB"/>
    <n v="30"/>
    <n v="50"/>
    <n v="1"/>
    <n v="1"/>
    <n v="916.67"/>
    <d v="2026-04-24T00:00:00"/>
    <n v="1"/>
    <s v="Valauto Arras"/>
    <x v="0"/>
    <m/>
    <x v="2"/>
    <n v="1223.4000000000001"/>
    <n v="3.4787801236937518E-2"/>
    <x v="1"/>
    <n v="94.821100000000001"/>
  </r>
  <r>
    <x v="4"/>
    <x v="1"/>
    <x v="0"/>
    <x v="92"/>
    <x v="124"/>
    <m/>
    <m/>
    <m/>
    <s v="x"/>
    <m/>
    <n v="651.25"/>
    <x v="20"/>
    <n v="512861"/>
    <x v="630"/>
    <s v="WVGZZZC18TY050457"/>
    <x v="498"/>
    <x v="7"/>
    <n v="23872.33"/>
    <n v="525"/>
    <n v="24397.33"/>
    <n v="85"/>
    <x v="522"/>
    <n v="95"/>
    <m/>
    <n v="724.47"/>
    <n v="3.3588511529745263E-2"/>
    <n v="3320.16"/>
    <n v="-2683.33"/>
    <m/>
    <s v="ok vn payé / solde client mq rgt facture assurance sur reprise VO "/>
    <n v="0.13"/>
    <n v="0.13"/>
    <n v="94.181100000000001"/>
    <m/>
    <n v="94.181100000000001"/>
    <s v="VWB"/>
    <n v="30"/>
    <m/>
    <n v="0"/>
    <n v="1"/>
    <m/>
    <m/>
    <n v="0"/>
    <s v="Valauto Arras"/>
    <x v="0"/>
    <m/>
    <x v="2"/>
    <n v="819.47"/>
    <n v="3.3588511529745263E-2"/>
    <x v="1"/>
    <n v="124.1811"/>
  </r>
  <r>
    <x v="4"/>
    <x v="0"/>
    <x v="0"/>
    <x v="11"/>
    <x v="23"/>
    <m/>
    <m/>
    <m/>
    <m/>
    <m/>
    <n v="0"/>
    <x v="45"/>
    <n v="512868"/>
    <x v="631"/>
    <s v="WVWZZZE17TP048318"/>
    <x v="499"/>
    <x v="29"/>
    <n v="28533.33"/>
    <n v="2333.34"/>
    <n v="30866.670000000002"/>
    <n v="105"/>
    <x v="523"/>
    <n v="95"/>
    <m/>
    <n v="1389"/>
    <n v="4.8077748587716129E-2"/>
    <n v="0"/>
    <n v="-3333.33"/>
    <m/>
    <m/>
    <n v="7.0000000000000007E-2"/>
    <n v="0.1"/>
    <n v="97.23"/>
    <m/>
    <n v="97.23"/>
    <s v="VWB"/>
    <n v="30"/>
    <m/>
    <n v="0"/>
    <n v="1"/>
    <m/>
    <m/>
    <n v="0"/>
    <s v="Valauto Arras"/>
    <x v="0"/>
    <m/>
    <x v="2"/>
    <n v="1484"/>
    <n v="4.8077748587716129E-2"/>
    <x v="1"/>
    <n v="127.23"/>
  </r>
  <r>
    <x v="4"/>
    <x v="0"/>
    <x v="0"/>
    <x v="17"/>
    <x v="16"/>
    <m/>
    <m/>
    <m/>
    <m/>
    <m/>
    <n v="0"/>
    <x v="18"/>
    <n v="512871"/>
    <x v="632"/>
    <s v="WVWZZZE17TP067435"/>
    <x v="500"/>
    <x v="29"/>
    <n v="28533.33"/>
    <n v="2525.0100000000002"/>
    <n v="31058.340000000004"/>
    <n v="17"/>
    <x v="524"/>
    <n v="95"/>
    <m/>
    <n v="931.33999999999992"/>
    <n v="3.3045552337954955E-2"/>
    <n v="0"/>
    <n v="0"/>
    <m/>
    <m/>
    <n v="0.1"/>
    <n v="0.1"/>
    <n v="93.134"/>
    <m/>
    <n v="93.134"/>
    <s v="VWB"/>
    <n v="30"/>
    <n v="50"/>
    <n v="1"/>
    <n v="1"/>
    <m/>
    <m/>
    <n v="1"/>
    <s v="Valauto Arras"/>
    <x v="0"/>
    <m/>
    <x v="2"/>
    <n v="1026.3399999999999"/>
    <n v="3.3045552337954955E-2"/>
    <x v="1"/>
    <n v="173.13400000000001"/>
  </r>
  <r>
    <x v="4"/>
    <x v="0"/>
    <x v="0"/>
    <x v="114"/>
    <x v="136"/>
    <m/>
    <m/>
    <m/>
    <m/>
    <m/>
    <n v="0"/>
    <x v="18"/>
    <n v="512877"/>
    <x v="633"/>
    <s v="WVWZZZAW0TU034103"/>
    <x v="501"/>
    <x v="28"/>
    <n v="17714"/>
    <n v="945.83"/>
    <n v="18659.830000000002"/>
    <n v="8"/>
    <x v="174"/>
    <n v="95"/>
    <m/>
    <n v="626.13"/>
    <n v="3.8646118426588022E-2"/>
    <n v="0"/>
    <n v="-2466.67"/>
    <m/>
    <m/>
    <n v="0.1"/>
    <n v="0.1"/>
    <n v="62.613"/>
    <m/>
    <n v="62.613"/>
    <s v="VWB"/>
    <n v="30"/>
    <n v="50"/>
    <n v="1"/>
    <n v="1"/>
    <m/>
    <m/>
    <n v="1"/>
    <s v="Valauto Arras"/>
    <x v="0"/>
    <m/>
    <x v="2"/>
    <n v="721.13"/>
    <n v="3.8646118426588022E-2"/>
    <x v="1"/>
    <n v="142.613"/>
  </r>
  <r>
    <x v="4"/>
    <x v="0"/>
    <x v="0"/>
    <x v="106"/>
    <x v="98"/>
    <m/>
    <m/>
    <m/>
    <m/>
    <m/>
    <m/>
    <x v="18"/>
    <n v="512878"/>
    <x v="634"/>
    <s v="WVGZZZA29TV015326"/>
    <x v="502"/>
    <x v="2"/>
    <n v="24380.67"/>
    <n v="975"/>
    <n v="25355.67"/>
    <n v="29"/>
    <x v="525"/>
    <n v="95"/>
    <m/>
    <n v="760.21"/>
    <n v="3.3728550655533852E-2"/>
    <n v="0"/>
    <n v="-916.67"/>
    <m/>
    <m/>
    <n v="0.13"/>
    <n v="0.13"/>
    <n v="98.827300000000008"/>
    <m/>
    <n v="98.827300000000008"/>
    <s v="VWB"/>
    <n v="30"/>
    <n v="50"/>
    <n v="1"/>
    <n v="1"/>
    <m/>
    <m/>
    <n v="1"/>
    <s v="Valauto Arras"/>
    <x v="0"/>
    <m/>
    <x v="2"/>
    <n v="855.21"/>
    <n v="3.3728550655533852E-2"/>
    <x v="1"/>
    <n v="178.82730000000001"/>
  </r>
  <r>
    <x v="4"/>
    <x v="0"/>
    <x v="0"/>
    <x v="10"/>
    <x v="102"/>
    <m/>
    <m/>
    <m/>
    <m/>
    <m/>
    <m/>
    <x v="18"/>
    <n v="512880"/>
    <x v="635"/>
    <s v="WVGZZZA29TV013351"/>
    <x v="503"/>
    <x v="2"/>
    <n v="24380.67"/>
    <n v="1141.67"/>
    <n v="25522.339999999997"/>
    <n v="58"/>
    <x v="526"/>
    <n v="95"/>
    <m/>
    <n v="1610.04"/>
    <n v="6.6805786616744398E-2"/>
    <n v="0"/>
    <n v="-2083.33"/>
    <m/>
    <m/>
    <n v="0.12"/>
    <n v="0.13"/>
    <n v="193.20479999999998"/>
    <m/>
    <n v="193.20479999999998"/>
    <s v=""/>
    <n v="30"/>
    <m/>
    <n v="0"/>
    <n v="1"/>
    <m/>
    <m/>
    <n v="0"/>
    <s v="Valauto Arras"/>
    <x v="0"/>
    <m/>
    <x v="2"/>
    <n v="1705.04"/>
    <n v="6.6805786616744398E-2"/>
    <x v="1"/>
    <n v="223.20479999999998"/>
  </r>
  <r>
    <x v="4"/>
    <x v="0"/>
    <x v="0"/>
    <x v="101"/>
    <x v="100"/>
    <m/>
    <m/>
    <m/>
    <m/>
    <m/>
    <n v="0"/>
    <x v="20"/>
    <n v="512881"/>
    <x v="636"/>
    <s v="WVGZZZA24TV013063"/>
    <x v="504"/>
    <x v="2"/>
    <n v="24380.67"/>
    <n v="808.33"/>
    <n v="25189"/>
    <n v="27"/>
    <x v="527"/>
    <n v="95"/>
    <m/>
    <n v="388.91"/>
    <n v="1.9211163603160112E-2"/>
    <n v="0"/>
    <n v="-916.67"/>
    <m/>
    <m/>
    <n v="0.13"/>
    <n v="0.13"/>
    <n v="50.558300000000003"/>
    <m/>
    <n v="50.558300000000003"/>
    <s v=""/>
    <n v="30"/>
    <m/>
    <n v="0"/>
    <n v="1"/>
    <m/>
    <m/>
    <n v="0"/>
    <s v="Valauto Arras"/>
    <x v="0"/>
    <m/>
    <x v="2"/>
    <n v="483.91"/>
    <n v="1.9211163603160112E-2"/>
    <x v="1"/>
    <n v="80.558300000000003"/>
  </r>
  <r>
    <x v="4"/>
    <x v="0"/>
    <x v="0"/>
    <x v="93"/>
    <x v="45"/>
    <m/>
    <m/>
    <m/>
    <m/>
    <m/>
    <n v="0"/>
    <x v="18"/>
    <n v="512885"/>
    <x v="637"/>
    <s v="WVWZZZAW1TU037981"/>
    <x v="505"/>
    <x v="28"/>
    <n v="17714"/>
    <n v="945.83"/>
    <n v="18659.830000000002"/>
    <n v="3"/>
    <x v="528"/>
    <n v="95"/>
    <m/>
    <n v="1292.79"/>
    <n v="7.4373132016743976E-2"/>
    <n v="0"/>
    <n v="-2466.67"/>
    <m/>
    <m/>
    <n v="0.1"/>
    <n v="0.1"/>
    <n v="129.279"/>
    <m/>
    <n v="129.279"/>
    <s v="VWB"/>
    <n v="30"/>
    <n v="50"/>
    <n v="1"/>
    <n v="1"/>
    <m/>
    <m/>
    <n v="1"/>
    <s v="Valauto Arras"/>
    <x v="0"/>
    <m/>
    <x v="2"/>
    <n v="1387.79"/>
    <n v="7.4373132016743976E-2"/>
    <x v="1"/>
    <n v="209.279"/>
  </r>
  <r>
    <x v="4"/>
    <x v="0"/>
    <x v="0"/>
    <x v="53"/>
    <x v="61"/>
    <m/>
    <m/>
    <m/>
    <s v="x"/>
    <s v="X"/>
    <n v="109.32"/>
    <x v="20"/>
    <n v="512889"/>
    <x v="638"/>
    <s v="WVGZZZA20TV019202"/>
    <x v="506"/>
    <x v="2"/>
    <n v="31472.33"/>
    <n v="3825"/>
    <n v="35297.33"/>
    <n v="42"/>
    <x v="529"/>
    <n v="95"/>
    <m/>
    <n v="1216.5999999999999"/>
    <n v="3.7158617946456571E-2"/>
    <n v="0"/>
    <n v="-500"/>
    <m/>
    <s v="ok vn payé solde reprise balance slba 2023"/>
    <n v="0.1"/>
    <n v="0.1"/>
    <n v="121.66"/>
    <m/>
    <n v="121.66"/>
    <s v="VWB"/>
    <n v="30"/>
    <m/>
    <n v="0"/>
    <n v="1"/>
    <m/>
    <m/>
    <n v="0"/>
    <s v="Valauto Arras"/>
    <x v="0"/>
    <m/>
    <x v="2"/>
    <n v="1311.6"/>
    <n v="3.7158617946456571E-2"/>
    <x v="1"/>
    <n v="151.66"/>
  </r>
  <r>
    <x v="4"/>
    <x v="0"/>
    <x v="0"/>
    <x v="94"/>
    <x v="1"/>
    <m/>
    <m/>
    <m/>
    <m/>
    <m/>
    <n v="0"/>
    <x v="45"/>
    <n v="512918"/>
    <x v="639"/>
    <s v="WVGZZZA27TV022324"/>
    <x v="507"/>
    <x v="2"/>
    <n v="24380.67"/>
    <n v="666.67"/>
    <n v="25047.339999999997"/>
    <n v="10"/>
    <x v="530"/>
    <n v="95"/>
    <m/>
    <n v="716.56"/>
    <n v="3.240104538046755E-2"/>
    <n v="0"/>
    <n v="-500"/>
    <m/>
    <m/>
    <n v="7.0000000000000007E-2"/>
    <n v="0.1"/>
    <n v="50.159199999999998"/>
    <m/>
    <n v="50.159199999999998"/>
    <s v=""/>
    <n v="0"/>
    <m/>
    <n v="0"/>
    <n v="1"/>
    <m/>
    <m/>
    <n v="0"/>
    <s v="Valauto Arras"/>
    <x v="0"/>
    <m/>
    <x v="2"/>
    <n v="811.56"/>
    <n v="3.240104538046755E-2"/>
    <x v="1"/>
    <n v="50.159199999999998"/>
  </r>
  <r>
    <x v="4"/>
    <x v="0"/>
    <x v="0"/>
    <x v="107"/>
    <x v="127"/>
    <m/>
    <m/>
    <m/>
    <m/>
    <m/>
    <n v="0"/>
    <x v="20"/>
    <n v="512920"/>
    <x v="640"/>
    <s v="WVGZZZA26TV013789"/>
    <x v="508"/>
    <x v="2"/>
    <n v="31472.33"/>
    <n v="1341.67"/>
    <n v="32814"/>
    <n v="16"/>
    <x v="531"/>
    <n v="95"/>
    <m/>
    <n v="1081.92"/>
    <n v="3.5866398488450052E-2"/>
    <n v="0"/>
    <n v="-500"/>
    <m/>
    <m/>
    <n v="7.0000000000000007E-2"/>
    <n v="7.0000000000000007E-2"/>
    <n v="75.734400000000008"/>
    <m/>
    <n v="75.734400000000008"/>
    <s v="VWB"/>
    <n v="0"/>
    <m/>
    <n v="0"/>
    <n v="1"/>
    <m/>
    <m/>
    <n v="0"/>
    <s v="Valauto Arras"/>
    <x v="0"/>
    <m/>
    <x v="2"/>
    <n v="1176.92"/>
    <n v="3.5866398488450052E-2"/>
    <x v="1"/>
    <n v="75.734400000000008"/>
  </r>
  <r>
    <x v="4"/>
    <x v="0"/>
    <x v="0"/>
    <x v="57"/>
    <x v="71"/>
    <m/>
    <m/>
    <m/>
    <m/>
    <m/>
    <n v="0"/>
    <x v="20"/>
    <n v="512921"/>
    <x v="641"/>
    <s v="WVGZZZC17TY085393"/>
    <x v="509"/>
    <x v="7"/>
    <n v="29680.67"/>
    <n v="1408.34"/>
    <n v="31089.01"/>
    <n v="16"/>
    <x v="532"/>
    <n v="95"/>
    <m/>
    <n v="1382.33"/>
    <n v="4.7519364560016548E-2"/>
    <n v="0"/>
    <n v="-1833.33"/>
    <m/>
    <m/>
    <n v="7.0000000000000007E-2"/>
    <n v="7.0000000000000007E-2"/>
    <n v="96.763100000000009"/>
    <m/>
    <n v="96.763100000000009"/>
    <s v=""/>
    <n v="30"/>
    <m/>
    <n v="0"/>
    <n v="1"/>
    <m/>
    <m/>
    <n v="0"/>
    <s v="Valauto Arras"/>
    <x v="0"/>
    <m/>
    <x v="2"/>
    <n v="1477.33"/>
    <n v="4.7519364560016548E-2"/>
    <x v="1"/>
    <n v="126.76310000000001"/>
  </r>
  <r>
    <x v="4"/>
    <x v="0"/>
    <x v="0"/>
    <x v="7"/>
    <x v="70"/>
    <m/>
    <m/>
    <m/>
    <m/>
    <m/>
    <n v="0"/>
    <x v="20"/>
    <n v="512926"/>
    <x v="642"/>
    <s v="WVWZZZE1XTP048362"/>
    <x v="510"/>
    <x v="29"/>
    <n v="28533.33"/>
    <n v="1908.33"/>
    <n v="30441.660000000003"/>
    <n v="5"/>
    <x v="533"/>
    <n v="95"/>
    <m/>
    <n v="656.72"/>
    <n v="2.46937913372661E-2"/>
    <n v="0"/>
    <n v="-3333.33"/>
    <m/>
    <m/>
    <n v="0.1"/>
    <n v="0.1"/>
    <n v="65.672000000000011"/>
    <m/>
    <n v="65.672000000000011"/>
    <s v="VWB"/>
    <n v="30"/>
    <m/>
    <n v="0"/>
    <n v="1"/>
    <m/>
    <m/>
    <n v="0"/>
    <s v="Valauto Arras"/>
    <x v="0"/>
    <m/>
    <x v="2"/>
    <n v="751.72"/>
    <n v="2.46937913372661E-2"/>
    <x v="1"/>
    <n v="95.672000000000011"/>
  </r>
  <r>
    <x v="4"/>
    <x v="0"/>
    <x v="0"/>
    <x v="56"/>
    <x v="5"/>
    <m/>
    <m/>
    <m/>
    <m/>
    <m/>
    <n v="0"/>
    <x v="20"/>
    <n v="512927"/>
    <x v="643"/>
    <s v="WVGZZZE23TE039034"/>
    <x v="511"/>
    <x v="3"/>
    <n v="37605"/>
    <n v="3166.67"/>
    <n v="40771.67"/>
    <n v="7"/>
    <x v="534"/>
    <n v="95"/>
    <m/>
    <n v="1223.1500000000001"/>
    <n v="3.2330046819274268E-2"/>
    <n v="0"/>
    <n v="0"/>
    <m/>
    <m/>
    <n v="7.0000000000000007E-2"/>
    <n v="7.0000000000000007E-2"/>
    <n v="85.620500000000021"/>
    <m/>
    <n v="85.620500000000021"/>
    <s v="VWB"/>
    <n v="0"/>
    <n v="50"/>
    <n v="1"/>
    <n v="1"/>
    <m/>
    <m/>
    <n v="1"/>
    <s v="Valauto Arras"/>
    <x v="0"/>
    <m/>
    <x v="2"/>
    <n v="1318.15"/>
    <n v="3.2330046819274268E-2"/>
    <x v="1"/>
    <n v="135.62050000000002"/>
  </r>
  <r>
    <x v="4"/>
    <x v="0"/>
    <x v="0"/>
    <x v="82"/>
    <x v="113"/>
    <m/>
    <m/>
    <m/>
    <m/>
    <m/>
    <n v="0"/>
    <x v="20"/>
    <n v="513008"/>
    <x v="644"/>
    <s v="WVWZZZE15TP045112"/>
    <x v="512"/>
    <x v="29"/>
    <n v="28533.33"/>
    <n v="2583.34"/>
    <n v="31116.670000000002"/>
    <n v="19"/>
    <x v="535"/>
    <n v="95"/>
    <m/>
    <n v="1400.25"/>
    <n v="4.8053021097694576E-2"/>
    <n v="0"/>
    <n v="-3333.33"/>
    <m/>
    <m/>
    <n v="7.0000000000000007E-2"/>
    <n v="7.0000000000000007E-2"/>
    <n v="98.017500000000013"/>
    <m/>
    <n v="98.017500000000013"/>
    <s v="VWB"/>
    <n v="30"/>
    <n v="50"/>
    <n v="1"/>
    <n v="1"/>
    <m/>
    <m/>
    <n v="1"/>
    <s v="Valauto Arras"/>
    <x v="0"/>
    <m/>
    <x v="2"/>
    <n v="1495.25"/>
    <n v="4.8053021097694576E-2"/>
    <x v="1"/>
    <n v="178.01750000000001"/>
  </r>
  <r>
    <x v="4"/>
    <x v="0"/>
    <x v="0"/>
    <x v="0"/>
    <x v="99"/>
    <m/>
    <m/>
    <m/>
    <m/>
    <m/>
    <n v="0"/>
    <x v="45"/>
    <n v="513014"/>
    <x v="645"/>
    <s v="WVGZZZCT0TW429059"/>
    <x v="513"/>
    <x v="6"/>
    <n v="48155"/>
    <n v="2458.34"/>
    <n v="50613.34"/>
    <n v="10"/>
    <x v="536"/>
    <n v="95"/>
    <m/>
    <n v="759.21"/>
    <n v="1.6877171117337841E-2"/>
    <n v="0"/>
    <n v="0"/>
    <m/>
    <m/>
    <n v="0.1"/>
    <n v="0.1"/>
    <n v="75.921000000000006"/>
    <m/>
    <n v="75.921000000000006"/>
    <s v="VWB"/>
    <n v="30"/>
    <m/>
    <n v="0"/>
    <n v="1"/>
    <m/>
    <m/>
    <n v="0"/>
    <s v="Valauto Arras"/>
    <x v="0"/>
    <m/>
    <x v="2"/>
    <n v="854.21"/>
    <n v="1.6877171117337841E-2"/>
    <x v="1"/>
    <n v="105.92100000000001"/>
  </r>
  <r>
    <x v="0"/>
    <x v="0"/>
    <x v="0"/>
    <x v="118"/>
    <x v="147"/>
    <m/>
    <m/>
    <m/>
    <m/>
    <m/>
    <n v="0"/>
    <x v="2"/>
    <n v="513014"/>
    <x v="645"/>
    <s v="WVGZZZE25TE022591"/>
    <x v="514"/>
    <x v="3"/>
    <n v="37605"/>
    <n v="2537.5"/>
    <n v="40142.5"/>
    <n v="114"/>
    <x v="537"/>
    <n v="95"/>
    <m/>
    <n v="915.81"/>
    <n v="2.5180544310892443E-2"/>
    <n v="0"/>
    <n v="-5860"/>
    <m/>
    <m/>
    <n v="0.13"/>
    <n v="0.13"/>
    <n v="119.0553"/>
    <m/>
    <n v="119.0553"/>
    <s v="VWB"/>
    <n v="30"/>
    <m/>
    <n v="0"/>
    <n v="1"/>
    <m/>
    <m/>
    <n v="0"/>
    <s v="Val de Lys Automobiles"/>
    <x v="0"/>
    <m/>
    <x v="1"/>
    <n v="1010.81"/>
    <n v="2.5180544310892443E-2"/>
    <x v="1"/>
    <n v="149.05529999999999"/>
  </r>
  <r>
    <x v="4"/>
    <x v="0"/>
    <x v="0"/>
    <x v="87"/>
    <x v="17"/>
    <m/>
    <m/>
    <m/>
    <m/>
    <m/>
    <m/>
    <x v="20"/>
    <n v="513016"/>
    <x v="646"/>
    <s v="WVGZZZCT7TW431195"/>
    <x v="515"/>
    <x v="6"/>
    <n v="44946.67"/>
    <n v="1858.34"/>
    <n v="46805.009999999995"/>
    <n v="10"/>
    <x v="538"/>
    <n v="95"/>
    <m/>
    <n v="2609.69"/>
    <n v="5.7786335266246075E-2"/>
    <n v="0"/>
    <n v="-7000"/>
    <m/>
    <m/>
    <n v="0.1"/>
    <n v="0.1"/>
    <n v="260.96899999999999"/>
    <m/>
    <n v="260.96899999999999"/>
    <s v="VWB"/>
    <n v="30"/>
    <m/>
    <n v="0"/>
    <n v="1"/>
    <m/>
    <m/>
    <n v="0"/>
    <s v="Valauto Arras"/>
    <x v="0"/>
    <m/>
    <x v="2"/>
    <n v="2704.69"/>
    <n v="5.7786335266246075E-2"/>
    <x v="1"/>
    <n v="290.96899999999999"/>
  </r>
  <r>
    <x v="4"/>
    <x v="0"/>
    <x v="0"/>
    <x v="25"/>
    <x v="26"/>
    <m/>
    <m/>
    <m/>
    <m/>
    <m/>
    <n v="0"/>
    <x v="20"/>
    <n v="513029"/>
    <x v="647"/>
    <s v="WVWZZZED1TE019225"/>
    <x v="516"/>
    <x v="20"/>
    <n v="48438.33"/>
    <n v="9683.33"/>
    <n v="58121.66"/>
    <n v="21"/>
    <x v="539"/>
    <n v="95"/>
    <m/>
    <n v="929.95"/>
    <n v="1.763456171072884E-2"/>
    <n v="0"/>
    <n v="0"/>
    <m/>
    <m/>
    <n v="7.0000000000000007E-2"/>
    <n v="7.0000000000000007E-2"/>
    <n v="65.096500000000006"/>
    <m/>
    <n v="65.096500000000006"/>
    <s v="VWB"/>
    <n v="0"/>
    <m/>
    <n v="0"/>
    <n v="1"/>
    <m/>
    <m/>
    <n v="0"/>
    <s v="Valauto Arras"/>
    <x v="0"/>
    <m/>
    <x v="2"/>
    <n v="1024.95"/>
    <n v="1.763456171072884E-2"/>
    <x v="1"/>
    <n v="65.096500000000006"/>
  </r>
  <r>
    <x v="4"/>
    <x v="0"/>
    <x v="0"/>
    <x v="96"/>
    <x v="111"/>
    <m/>
    <m/>
    <m/>
    <m/>
    <m/>
    <n v="0"/>
    <x v="45"/>
    <n v="513032"/>
    <x v="648"/>
    <s v="WVGZZZE27TE024729"/>
    <x v="517"/>
    <x v="3"/>
    <n v="37605"/>
    <n v="3020.84"/>
    <n v="40625.839999999997"/>
    <n v="8"/>
    <x v="540"/>
    <n v="95"/>
    <m/>
    <n v="1218.78"/>
    <n v="3.2338531338675092E-2"/>
    <n v="0"/>
    <n v="-6093.88"/>
    <m/>
    <m/>
    <n v="7.0000000000000007E-2"/>
    <n v="7.0000000000000007E-2"/>
    <n v="85.314600000000013"/>
    <m/>
    <n v="85.314600000000013"/>
    <s v="VWB"/>
    <n v="30"/>
    <m/>
    <n v="0"/>
    <n v="1"/>
    <m/>
    <m/>
    <n v="0"/>
    <s v="Valauto Arras"/>
    <x v="0"/>
    <m/>
    <x v="2"/>
    <n v="1313.78"/>
    <n v="3.2338531338675092E-2"/>
    <x v="1"/>
    <n v="115.31460000000001"/>
  </r>
  <r>
    <x v="0"/>
    <x v="0"/>
    <x v="0"/>
    <x v="62"/>
    <x v="98"/>
    <m/>
    <m/>
    <m/>
    <m/>
    <m/>
    <m/>
    <x v="2"/>
    <n v="513057"/>
    <x v="649"/>
    <s v="WVGZZZE23TP002554"/>
    <x v="518"/>
    <x v="3"/>
    <n v="33863.33"/>
    <n v="1470.83"/>
    <n v="35334.160000000003"/>
    <n v="104"/>
    <x v="493"/>
    <n v="95"/>
    <m/>
    <n v="1540.06"/>
    <n v="4.6274200377198718E-2"/>
    <n v="-5566.67"/>
    <n v="0"/>
    <m/>
    <m/>
    <n v="0.1"/>
    <n v="7.0000000000000007E-2"/>
    <n v="154.006"/>
    <m/>
    <n v="154.006"/>
    <s v="VWB"/>
    <n v="30"/>
    <m/>
    <n v="0"/>
    <n v="1"/>
    <m/>
    <m/>
    <n v="0"/>
    <s v="Val de Lys Automobiles"/>
    <x v="0"/>
    <m/>
    <x v="1"/>
    <n v="1635.06"/>
    <n v="4.6274200377198718E-2"/>
    <x v="1"/>
    <n v="184.006"/>
  </r>
  <r>
    <x v="0"/>
    <x v="0"/>
    <x v="0"/>
    <x v="34"/>
    <x v="148"/>
    <m/>
    <m/>
    <m/>
    <m/>
    <m/>
    <m/>
    <x v="1"/>
    <n v="513058"/>
    <x v="650"/>
    <s v="WVGZZZE28TP002601"/>
    <x v="519"/>
    <x v="3"/>
    <n v="33863.33"/>
    <n v="1725"/>
    <n v="35588.33"/>
    <n v="106"/>
    <x v="541"/>
    <n v="95"/>
    <m/>
    <n v="1303.69"/>
    <n v="3.9301928469248203E-2"/>
    <n v="-5566.67"/>
    <n v="0"/>
    <m/>
    <m/>
    <n v="0.1"/>
    <n v="0.13"/>
    <n v="130.369"/>
    <m/>
    <n v="130.369"/>
    <s v="VWB"/>
    <n v="30"/>
    <m/>
    <n v="0"/>
    <n v="1"/>
    <m/>
    <m/>
    <n v="0"/>
    <s v="Val de Lys Automobiles"/>
    <x v="0"/>
    <m/>
    <x v="1"/>
    <n v="1398.69"/>
    <n v="3.9301928469248203E-2"/>
    <x v="1"/>
    <n v="160.369"/>
  </r>
  <r>
    <x v="0"/>
    <x v="1"/>
    <x v="0"/>
    <x v="21"/>
    <x v="135"/>
    <m/>
    <m/>
    <m/>
    <s v="x"/>
    <m/>
    <n v="108"/>
    <x v="2"/>
    <n v="513059"/>
    <x v="651"/>
    <s v="WVWZZZE19TP057120"/>
    <x v="520"/>
    <x v="29"/>
    <n v="35200"/>
    <n v="2166.67"/>
    <n v="37366.67"/>
    <n v="7"/>
    <x v="542"/>
    <n v="95"/>
    <m/>
    <n v="1121"/>
    <n v="3.2542369978379129E-2"/>
    <n v="0"/>
    <n v="0"/>
    <m/>
    <s v="solde client"/>
    <n v="0.1"/>
    <n v="0.1"/>
    <n v="112.10000000000001"/>
    <m/>
    <n v="112.10000000000001"/>
    <s v="VWB"/>
    <n v="30"/>
    <n v="50"/>
    <n v="1"/>
    <n v="1"/>
    <m/>
    <m/>
    <n v="1"/>
    <s v="Val de Lys Automobiles"/>
    <x v="0"/>
    <m/>
    <x v="1"/>
    <n v="1216"/>
    <n v="3.2542369978379129E-2"/>
    <x v="1"/>
    <n v="192.10000000000002"/>
  </r>
  <r>
    <x v="0"/>
    <x v="0"/>
    <x v="0"/>
    <x v="23"/>
    <x v="24"/>
    <m/>
    <m/>
    <m/>
    <m/>
    <m/>
    <n v="0"/>
    <x v="1"/>
    <n v="513071"/>
    <x v="652"/>
    <s v="WVWZZZAW4SU096215"/>
    <x v="521"/>
    <x v="28"/>
    <n v="20201.5"/>
    <n v="1262.5"/>
    <n v="21464"/>
    <n v="240"/>
    <x v="543"/>
    <n v="95"/>
    <m/>
    <n v="439.11"/>
    <n v="2.4883991800223632E-2"/>
    <n v="-1800"/>
    <n v="-429.38"/>
    <m/>
    <m/>
    <n v="0.12"/>
    <n v="0.12"/>
    <n v="52.693199999999997"/>
    <m/>
    <n v="52.693199999999997"/>
    <s v=""/>
    <n v="30"/>
    <m/>
    <n v="0"/>
    <n v="1"/>
    <m/>
    <m/>
    <n v="0"/>
    <s v="Val de Lys Automobiles"/>
    <x v="0"/>
    <m/>
    <x v="1"/>
    <n v="534.11"/>
    <n v="2.4883991800223632E-2"/>
    <x v="1"/>
    <n v="82.69319999999999"/>
  </r>
  <r>
    <x v="0"/>
    <x v="0"/>
    <x v="0"/>
    <x v="2"/>
    <x v="2"/>
    <m/>
    <m/>
    <m/>
    <m/>
    <m/>
    <n v="0"/>
    <x v="2"/>
    <n v="513072"/>
    <x v="653"/>
    <s v="WVGZZZE24TE025580"/>
    <x v="522"/>
    <x v="3"/>
    <n v="37605"/>
    <n v="4225"/>
    <n v="41830"/>
    <n v="148"/>
    <x v="544"/>
    <n v="95"/>
    <m/>
    <n v="1887.27"/>
    <n v="4.7388716232369114E-2"/>
    <n v="0"/>
    <n v="-5566.67"/>
    <m/>
    <m/>
    <n v="0.1"/>
    <n v="0.1"/>
    <n v="188.727"/>
    <m/>
    <n v="188.727"/>
    <s v="VWB"/>
    <n v="30"/>
    <n v="100"/>
    <n v="1"/>
    <n v="1"/>
    <m/>
    <m/>
    <n v="1"/>
    <s v="Val de Lys Automobiles"/>
    <x v="0"/>
    <m/>
    <x v="1"/>
    <n v="1982.27"/>
    <n v="4.7388716232369114E-2"/>
    <x v="1"/>
    <n v="318.72699999999998"/>
  </r>
  <r>
    <x v="0"/>
    <x v="0"/>
    <x v="0"/>
    <x v="16"/>
    <x v="8"/>
    <m/>
    <m/>
    <m/>
    <m/>
    <m/>
    <m/>
    <x v="1"/>
    <n v="513073"/>
    <x v="654"/>
    <s v="WVWZZZE16TP043630"/>
    <x v="523"/>
    <x v="29"/>
    <n v="28533.33"/>
    <n v="2333.34"/>
    <n v="30866.670000000002"/>
    <n v="7"/>
    <x v="545"/>
    <n v="95"/>
    <m/>
    <n v="1388.99"/>
    <n v="4.8077424613669047E-2"/>
    <n v="0"/>
    <n v="-4249.99"/>
    <m/>
    <m/>
    <n v="7.0000000000000007E-2"/>
    <n v="7.0000000000000007E-2"/>
    <n v="97.229300000000009"/>
    <m/>
    <n v="97.229300000000009"/>
    <s v="VWB"/>
    <n v="30"/>
    <m/>
    <n v="0"/>
    <n v="1"/>
    <m/>
    <m/>
    <n v="0"/>
    <s v="Val de Lys Automobiles"/>
    <x v="0"/>
    <m/>
    <x v="1"/>
    <n v="1483.99"/>
    <n v="4.8077424613669047E-2"/>
    <x v="1"/>
    <n v="127.22930000000001"/>
  </r>
  <r>
    <x v="0"/>
    <x v="0"/>
    <x v="0"/>
    <x v="83"/>
    <x v="100"/>
    <m/>
    <m/>
    <m/>
    <m/>
    <m/>
    <m/>
    <x v="31"/>
    <n v="513075"/>
    <x v="655"/>
    <s v="WVGZZZC15TY045121"/>
    <x v="524"/>
    <x v="7"/>
    <n v="28389"/>
    <n v="2729.17"/>
    <n v="31118.17"/>
    <n v="117"/>
    <x v="546"/>
    <n v="95"/>
    <m/>
    <n v="141.94000000000005"/>
    <n v="7.6142009636170783E-3"/>
    <n v="-3552.64"/>
    <n v="0"/>
    <m/>
    <m/>
    <n v="0.13"/>
    <n v="0.13"/>
    <n v="18.452200000000008"/>
    <m/>
    <n v="18.452200000000008"/>
    <s v=""/>
    <n v="30"/>
    <m/>
    <n v="0"/>
    <n v="1"/>
    <m/>
    <m/>
    <n v="0"/>
    <s v="Val de Lys Automobiles"/>
    <x v="0"/>
    <m/>
    <x v="4"/>
    <n v="236.94000000000005"/>
    <n v="7.6142009636170783E-3"/>
    <x v="1"/>
    <n v="48.452200000000005"/>
  </r>
  <r>
    <x v="0"/>
    <x v="0"/>
    <x v="0"/>
    <x v="87"/>
    <x v="117"/>
    <m/>
    <m/>
    <m/>
    <m/>
    <m/>
    <n v="0"/>
    <x v="2"/>
    <n v="513078"/>
    <x v="656"/>
    <s v="WVWZZZAW7TU029335"/>
    <x v="525"/>
    <x v="28"/>
    <n v="24705.67"/>
    <n v="1045.83"/>
    <n v="25751.5"/>
    <n v="10"/>
    <x v="547"/>
    <n v="95"/>
    <m/>
    <n v="634.62"/>
    <n v="2.8333106809312079E-2"/>
    <n v="0"/>
    <n v="-1690.01"/>
    <m/>
    <m/>
    <n v="0.1"/>
    <n v="0.1"/>
    <n v="63.462000000000003"/>
    <m/>
    <n v="63.462000000000003"/>
    <s v="VWB"/>
    <n v="30"/>
    <n v="50"/>
    <n v="1"/>
    <n v="1"/>
    <m/>
    <m/>
    <n v="1"/>
    <s v="Val de Lys Automobiles"/>
    <x v="0"/>
    <m/>
    <x v="1"/>
    <n v="729.62"/>
    <n v="2.8333106809312079E-2"/>
    <x v="1"/>
    <n v="143.46199999999999"/>
  </r>
  <r>
    <x v="0"/>
    <x v="0"/>
    <x v="0"/>
    <x v="73"/>
    <x v="47"/>
    <m/>
    <m/>
    <m/>
    <m/>
    <m/>
    <n v="0"/>
    <x v="3"/>
    <n v="513084"/>
    <x v="657"/>
    <s v="WVGZZZCT5TW029241"/>
    <x v="526"/>
    <x v="6"/>
    <n v="37113.33"/>
    <n v="1408.34"/>
    <n v="38521.67"/>
    <n v="159"/>
    <x v="548"/>
    <n v="95"/>
    <m/>
    <n v="657.19999999999993"/>
    <n v="1.9526671611069819E-2"/>
    <n v="-4100"/>
    <n v="-770.43"/>
    <m/>
    <m/>
    <n v="0.12"/>
    <n v="0.12"/>
    <n v="78.86399999999999"/>
    <m/>
    <n v="78.86399999999999"/>
    <s v="VWB"/>
    <n v="30"/>
    <m/>
    <n v="0"/>
    <n v="1"/>
    <m/>
    <m/>
    <n v="0"/>
    <s v="Val de Lys Automobiles"/>
    <x v="0"/>
    <m/>
    <x v="1"/>
    <n v="752.19999999999993"/>
    <n v="1.9526671611069819E-2"/>
    <x v="1"/>
    <n v="108.86399999999999"/>
  </r>
  <r>
    <x v="4"/>
    <x v="0"/>
    <x v="0"/>
    <x v="19"/>
    <x v="43"/>
    <m/>
    <m/>
    <m/>
    <m/>
    <m/>
    <n v="0"/>
    <x v="20"/>
    <n v="513084"/>
    <x v="657"/>
    <s v="WVGZZZE26TP002550"/>
    <x v="527"/>
    <x v="3"/>
    <n v="33863.33"/>
    <n v="833.33"/>
    <n v="34696.660000000003"/>
    <n v="24"/>
    <x v="308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Arras"/>
    <x v="0"/>
    <m/>
    <x v="2"/>
    <n v="1590.43"/>
    <n v="4.5838129664353855E-2"/>
    <x v="1"/>
    <n v="104.68010000000001"/>
  </r>
  <r>
    <x v="0"/>
    <x v="0"/>
    <x v="0"/>
    <x v="65"/>
    <x v="112"/>
    <m/>
    <m/>
    <m/>
    <m/>
    <m/>
    <n v="0"/>
    <x v="1"/>
    <n v="513096"/>
    <x v="658"/>
    <s v="WVGZZZA27TV015504"/>
    <x v="528"/>
    <x v="2"/>
    <n v="34805.67"/>
    <n v="975"/>
    <n v="35780.67"/>
    <n v="186"/>
    <x v="549"/>
    <n v="95"/>
    <m/>
    <n v="1681.21"/>
    <n v="4.9641608164408331E-2"/>
    <n v="-2898.23"/>
    <n v="-715.61"/>
    <m/>
    <m/>
    <n v="0.12"/>
    <n v="0.12"/>
    <n v="201.74519999999998"/>
    <m/>
    <n v="201.74519999999998"/>
    <s v="VWB"/>
    <n v="30"/>
    <n v="50"/>
    <n v="1"/>
    <n v="1"/>
    <m/>
    <m/>
    <n v="1"/>
    <s v="Val de Lys Automobiles"/>
    <x v="0"/>
    <m/>
    <x v="1"/>
    <n v="1776.21"/>
    <n v="4.9641608164408331E-2"/>
    <x v="1"/>
    <n v="281.74519999999995"/>
  </r>
  <r>
    <x v="0"/>
    <x v="0"/>
    <x v="0"/>
    <x v="3"/>
    <x v="92"/>
    <m/>
    <m/>
    <m/>
    <m/>
    <m/>
    <m/>
    <x v="1"/>
    <n v="513100"/>
    <x v="659"/>
    <s v="WVGZZZA2XTV021586"/>
    <x v="529"/>
    <x v="2"/>
    <n v="31472.33"/>
    <n v="975"/>
    <n v="32447.33"/>
    <n v="172"/>
    <x v="550"/>
    <n v="95"/>
    <m/>
    <n v="276.37"/>
    <n v="1.1445317688697344E-2"/>
    <n v="-2271.31"/>
    <n v="0"/>
    <m/>
    <m/>
    <n v="0.12"/>
    <n v="0.12"/>
    <n v="33.164400000000001"/>
    <m/>
    <n v="33.164400000000001"/>
    <s v=""/>
    <n v="30"/>
    <m/>
    <n v="0"/>
    <n v="1"/>
    <m/>
    <m/>
    <n v="0"/>
    <s v="Val de Lys Automobiles"/>
    <x v="0"/>
    <m/>
    <x v="1"/>
    <n v="371.37"/>
    <n v="1.1445317688697344E-2"/>
    <x v="1"/>
    <n v="63.164400000000001"/>
  </r>
  <r>
    <x v="0"/>
    <x v="0"/>
    <x v="0"/>
    <x v="17"/>
    <x v="16"/>
    <m/>
    <m/>
    <m/>
    <m/>
    <m/>
    <n v="0"/>
    <x v="1"/>
    <n v="513104"/>
    <x v="660"/>
    <s v="WVGZZZC17TY082221"/>
    <x v="530"/>
    <x v="7"/>
    <n v="25139"/>
    <n v="2287.5"/>
    <n v="27426.5"/>
    <n v="64"/>
    <x v="551"/>
    <n v="95"/>
    <m/>
    <n v="1194.1300000000001"/>
    <n v="4.7003080961843476E-2"/>
    <n v="-1833.33"/>
    <n v="0"/>
    <m/>
    <m/>
    <n v="0.08"/>
    <n v="7.0000000000000007E-2"/>
    <n v="95.530400000000014"/>
    <m/>
    <n v="95.530400000000014"/>
    <s v="VWB"/>
    <n v="30"/>
    <n v="100"/>
    <n v="1"/>
    <n v="1"/>
    <m/>
    <m/>
    <n v="1"/>
    <s v="Val de Lys Automobiles"/>
    <x v="0"/>
    <m/>
    <x v="1"/>
    <n v="1289.1300000000001"/>
    <n v="4.7003080961843476E-2"/>
    <x v="1"/>
    <n v="225.53040000000001"/>
  </r>
  <r>
    <x v="0"/>
    <x v="0"/>
    <x v="0"/>
    <x v="20"/>
    <x v="0"/>
    <m/>
    <m/>
    <m/>
    <m/>
    <m/>
    <n v="0"/>
    <x v="1"/>
    <n v="513105"/>
    <x v="661"/>
    <s v="WVGZZZE23TE024386"/>
    <x v="531"/>
    <x v="3"/>
    <n v="33863.33"/>
    <n v="1470.83"/>
    <n v="35334.160000000003"/>
    <n v="13"/>
    <x v="493"/>
    <n v="95"/>
    <m/>
    <n v="1540.06"/>
    <n v="4.6274200377198718E-2"/>
    <n v="0"/>
    <n v="-5566.67"/>
    <m/>
    <m/>
    <n v="0.1"/>
    <n v="7.0000000000000007E-2"/>
    <n v="154.006"/>
    <m/>
    <n v="154.006"/>
    <s v="VWB"/>
    <n v="30"/>
    <m/>
    <n v="0"/>
    <n v="1"/>
    <m/>
    <m/>
    <n v="0"/>
    <s v="Val de Lys Automobiles"/>
    <x v="0"/>
    <m/>
    <x v="1"/>
    <n v="1635.06"/>
    <n v="4.6274200377198718E-2"/>
    <x v="1"/>
    <n v="184.006"/>
  </r>
  <r>
    <x v="4"/>
    <x v="0"/>
    <x v="0"/>
    <x v="70"/>
    <x v="22"/>
    <m/>
    <m/>
    <m/>
    <m/>
    <m/>
    <n v="0"/>
    <x v="32"/>
    <n v="513106"/>
    <x v="662"/>
    <s v="WVGZZZA24TV010082"/>
    <x v="532"/>
    <x v="2"/>
    <n v="34805.67"/>
    <n v="1016.67"/>
    <n v="35822.339999999997"/>
    <n v="164"/>
    <x v="552"/>
    <n v="95"/>
    <m/>
    <n v="677.84"/>
    <n v="2.157424668516909E-2"/>
    <n v="-2507.56"/>
    <n v="0"/>
    <m/>
    <m/>
    <n v="0.12"/>
    <n v="0.13"/>
    <n v="81.340800000000002"/>
    <m/>
    <n v="81.340800000000002"/>
    <s v=""/>
    <n v="0"/>
    <s v="0"/>
    <n v="1"/>
    <n v="1"/>
    <m/>
    <m/>
    <n v="1"/>
    <s v="Valauto Arras"/>
    <x v="0"/>
    <m/>
    <x v="2"/>
    <n v="772.84"/>
    <n v="2.157424668516909E-2"/>
    <x v="1"/>
    <n v="81.340800000000002"/>
  </r>
  <r>
    <x v="0"/>
    <x v="0"/>
    <x v="0"/>
    <x v="29"/>
    <x v="149"/>
    <m/>
    <m/>
    <m/>
    <m/>
    <m/>
    <n v="0"/>
    <x v="1"/>
    <n v="513106"/>
    <x v="662"/>
    <s v="WVGZZZE24TE026065"/>
    <x v="533"/>
    <x v="3"/>
    <n v="33863.33"/>
    <n v="1470.83"/>
    <n v="35334.160000000003"/>
    <n v="42"/>
    <x v="493"/>
    <n v="95"/>
    <m/>
    <n v="1540.06"/>
    <n v="4.6274200377198718E-2"/>
    <n v="0"/>
    <n v="-5566.67"/>
    <m/>
    <m/>
    <n v="0.1"/>
    <n v="7.0000000000000007E-2"/>
    <n v="154.006"/>
    <m/>
    <n v="154.006"/>
    <s v="VWB"/>
    <n v="30"/>
    <m/>
    <n v="0"/>
    <n v="1"/>
    <m/>
    <m/>
    <n v="0"/>
    <s v="Val de Lys Automobiles"/>
    <x v="0"/>
    <m/>
    <x v="1"/>
    <n v="1635.06"/>
    <n v="4.6274200377198718E-2"/>
    <x v="1"/>
    <n v="184.006"/>
  </r>
  <r>
    <x v="0"/>
    <x v="0"/>
    <x v="0"/>
    <x v="24"/>
    <x v="27"/>
    <m/>
    <m/>
    <m/>
    <m/>
    <m/>
    <n v="0"/>
    <x v="1"/>
    <n v="513108"/>
    <x v="663"/>
    <s v="WVGZZZE20TE023504"/>
    <x v="534"/>
    <x v="3"/>
    <n v="33863.33"/>
    <n v="3012.5"/>
    <n v="36875.83"/>
    <n v="42"/>
    <x v="553"/>
    <n v="95"/>
    <m/>
    <n v="1647.98"/>
    <n v="4.7266190347444378E-2"/>
    <n v="0"/>
    <n v="-5566.67"/>
    <m/>
    <m/>
    <n v="7.0000000000000007E-2"/>
    <n v="7.0000000000000007E-2"/>
    <n v="115.35860000000001"/>
    <m/>
    <n v="115.35860000000001"/>
    <s v="VWB"/>
    <n v="30"/>
    <m/>
    <n v="0"/>
    <n v="1"/>
    <m/>
    <m/>
    <n v="0"/>
    <s v="Val de Lys Automobiles"/>
    <x v="0"/>
    <m/>
    <x v="1"/>
    <n v="1742.98"/>
    <n v="4.7266190347444378E-2"/>
    <x v="1"/>
    <n v="145.35860000000002"/>
  </r>
  <r>
    <x v="0"/>
    <x v="0"/>
    <x v="0"/>
    <x v="1"/>
    <x v="13"/>
    <m/>
    <m/>
    <m/>
    <m/>
    <m/>
    <n v="0"/>
    <x v="1"/>
    <n v="513110"/>
    <x v="664"/>
    <s v="WVGZZZE26TE024981"/>
    <x v="535"/>
    <x v="3"/>
    <n v="37605"/>
    <n v="1862.49"/>
    <n v="39467.49"/>
    <n v="14"/>
    <x v="554"/>
    <n v="95"/>
    <m/>
    <n v="1412.7200000000003"/>
    <n v="3.8201567923371878E-2"/>
    <n v="0"/>
    <n v="-5566.67"/>
    <m/>
    <m/>
    <n v="7.0000000000000007E-2"/>
    <n v="7.0000000000000007E-2"/>
    <n v="98.890400000000028"/>
    <m/>
    <n v="98.890400000000028"/>
    <s v="VWB"/>
    <m/>
    <n v="100"/>
    <n v="1"/>
    <n v="1"/>
    <m/>
    <m/>
    <n v="1"/>
    <s v="Val de Lys Automobiles"/>
    <x v="0"/>
    <m/>
    <x v="1"/>
    <n v="1507.7200000000003"/>
    <n v="3.8201567923371878E-2"/>
    <x v="1"/>
    <n v="198.89040000000003"/>
  </r>
  <r>
    <x v="4"/>
    <x v="0"/>
    <x v="0"/>
    <x v="61"/>
    <x v="34"/>
    <m/>
    <m/>
    <m/>
    <m/>
    <m/>
    <m/>
    <x v="20"/>
    <n v="513110"/>
    <x v="664"/>
    <s v="WVWZZZAW3TU056967"/>
    <x v="536"/>
    <x v="28"/>
    <n v="17714"/>
    <n v="404.16"/>
    <n v="18118.16"/>
    <n v="5"/>
    <x v="555"/>
    <n v="95"/>
    <m/>
    <n v="574.45000000000005"/>
    <n v="3.6949116245799794E-2"/>
    <n v="0"/>
    <n v="-2466.67"/>
    <m/>
    <m/>
    <n v="0.1"/>
    <n v="0.1"/>
    <n v="57.445000000000007"/>
    <m/>
    <n v="57.445000000000007"/>
    <s v="VWB"/>
    <n v="30"/>
    <n v="50"/>
    <n v="1"/>
    <n v="1"/>
    <m/>
    <m/>
    <n v="1"/>
    <s v="Valauto Arras"/>
    <x v="0"/>
    <m/>
    <x v="2"/>
    <n v="669.45"/>
    <n v="3.6949116245799794E-2"/>
    <x v="1"/>
    <n v="137.44499999999999"/>
  </r>
  <r>
    <x v="4"/>
    <x v="0"/>
    <x v="0"/>
    <x v="115"/>
    <x v="21"/>
    <m/>
    <m/>
    <m/>
    <m/>
    <m/>
    <n v="0"/>
    <x v="20"/>
    <n v="513111"/>
    <x v="665"/>
    <s v="WVWZZZAW9TU056701"/>
    <x v="537"/>
    <x v="28"/>
    <n v="17714"/>
    <n v="404.16"/>
    <n v="18118.16"/>
    <n v="0"/>
    <x v="555"/>
    <n v="95"/>
    <m/>
    <n v="574.45000000000005"/>
    <n v="3.6949116245799794E-2"/>
    <n v="0"/>
    <n v="-2466.67"/>
    <m/>
    <m/>
    <n v="0.1"/>
    <n v="0.1"/>
    <n v="57.445000000000007"/>
    <m/>
    <n v="57.445000000000007"/>
    <s v="VWB"/>
    <n v="30"/>
    <n v="50"/>
    <n v="1"/>
    <n v="1"/>
    <m/>
    <m/>
    <n v="1"/>
    <s v="Valauto Arras"/>
    <x v="0"/>
    <m/>
    <x v="2"/>
    <n v="669.45"/>
    <n v="3.6949116245799794E-2"/>
    <x v="1"/>
    <n v="137.44499999999999"/>
  </r>
  <r>
    <x v="0"/>
    <x v="0"/>
    <x v="0"/>
    <x v="0"/>
    <x v="108"/>
    <m/>
    <m/>
    <m/>
    <m/>
    <m/>
    <n v="0"/>
    <x v="2"/>
    <n v="513113"/>
    <x v="666"/>
    <s v="WVGZZZE27TE024584"/>
    <x v="538"/>
    <x v="3"/>
    <n v="33863.33"/>
    <n v="3204.17"/>
    <n v="37067.5"/>
    <n v="8"/>
    <x v="556"/>
    <n v="95"/>
    <m/>
    <n v="1661.4"/>
    <n v="4.7383826802454981E-2"/>
    <n v="0"/>
    <n v="-5566.67"/>
    <m/>
    <m/>
    <n v="0.1"/>
    <n v="7.0000000000000007E-2"/>
    <n v="166.14000000000001"/>
    <m/>
    <n v="166.14000000000001"/>
    <s v="VWB"/>
    <n v="30"/>
    <m/>
    <n v="0"/>
    <n v="1"/>
    <m/>
    <m/>
    <n v="0"/>
    <s v="Val de Lys Automobiles"/>
    <x v="0"/>
    <m/>
    <x v="1"/>
    <n v="1756.4"/>
    <n v="4.7383826802454981E-2"/>
    <x v="1"/>
    <n v="196.14000000000001"/>
  </r>
  <r>
    <x v="0"/>
    <x v="0"/>
    <x v="0"/>
    <x v="104"/>
    <x v="107"/>
    <m/>
    <m/>
    <m/>
    <m/>
    <m/>
    <m/>
    <x v="2"/>
    <n v="513114"/>
    <x v="667"/>
    <s v="WVWZZZE15TP042324"/>
    <x v="539"/>
    <x v="29"/>
    <n v="28533.33"/>
    <n v="1666.67"/>
    <n v="30200"/>
    <n v="6"/>
    <x v="448"/>
    <n v="95"/>
    <m/>
    <n v="1358.99"/>
    <n v="4.8145364238410593E-2"/>
    <n v="0"/>
    <n v="-4249.99"/>
    <m/>
    <m/>
    <n v="7.0000000000000007E-2"/>
    <n v="7.0000000000000007E-2"/>
    <n v="95.129300000000015"/>
    <m/>
    <n v="95.129300000000015"/>
    <s v="VWB"/>
    <n v="30"/>
    <m/>
    <n v="0"/>
    <n v="1"/>
    <m/>
    <m/>
    <n v="0"/>
    <s v="Val de Lys Automobiles"/>
    <x v="0"/>
    <m/>
    <x v="1"/>
    <n v="1453.99"/>
    <n v="4.8145364238410593E-2"/>
    <x v="1"/>
    <n v="125.12930000000001"/>
  </r>
  <r>
    <x v="0"/>
    <x v="0"/>
    <x v="0"/>
    <x v="104"/>
    <x v="107"/>
    <m/>
    <m/>
    <m/>
    <m/>
    <m/>
    <m/>
    <x v="2"/>
    <n v="513115"/>
    <x v="668"/>
    <s v="WVGZZZE27TE025038"/>
    <x v="540"/>
    <x v="3"/>
    <n v="33863.33"/>
    <n v="1470.83"/>
    <n v="35334.160000000003"/>
    <n v="19"/>
    <x v="493"/>
    <n v="95"/>
    <m/>
    <n v="1540.06"/>
    <n v="4.6274200377198718E-2"/>
    <n v="0"/>
    <n v="-5566.67"/>
    <m/>
    <m/>
    <n v="7.0000000000000007E-2"/>
    <n v="7.0000000000000007E-2"/>
    <n v="107.80420000000001"/>
    <m/>
    <n v="107.80420000000001"/>
    <s v="VWB"/>
    <n v="30"/>
    <m/>
    <n v="0"/>
    <n v="1"/>
    <m/>
    <m/>
    <n v="0"/>
    <s v="Val de Lys Automobiles"/>
    <x v="0"/>
    <m/>
    <x v="1"/>
    <n v="1635.06"/>
    <n v="4.6274200377198718E-2"/>
    <x v="1"/>
    <n v="137.80420000000001"/>
  </r>
  <r>
    <x v="0"/>
    <x v="0"/>
    <x v="0"/>
    <x v="104"/>
    <x v="107"/>
    <m/>
    <m/>
    <m/>
    <m/>
    <m/>
    <n v="0"/>
    <x v="2"/>
    <n v="513116"/>
    <x v="669"/>
    <s v="WVGZZZE21TE026086"/>
    <x v="541"/>
    <x v="3"/>
    <n v="33863.33"/>
    <n v="1470.83"/>
    <n v="35334.160000000003"/>
    <n v="7"/>
    <x v="493"/>
    <n v="95"/>
    <m/>
    <n v="1540.06"/>
    <n v="4.6274200377198718E-2"/>
    <n v="0"/>
    <n v="-5566.67"/>
    <m/>
    <m/>
    <n v="7.0000000000000007E-2"/>
    <n v="7.0000000000000007E-2"/>
    <n v="107.80420000000001"/>
    <m/>
    <n v="107.80420000000001"/>
    <s v="VWB"/>
    <n v="30"/>
    <m/>
    <n v="0"/>
    <n v="1"/>
    <m/>
    <m/>
    <n v="0"/>
    <s v="Val de Lys Automobiles"/>
    <x v="0"/>
    <m/>
    <x v="1"/>
    <n v="1635.06"/>
    <n v="4.6274200377198718E-2"/>
    <x v="1"/>
    <n v="137.80420000000001"/>
  </r>
  <r>
    <x v="4"/>
    <x v="0"/>
    <x v="0"/>
    <x v="11"/>
    <x v="11"/>
    <m/>
    <m/>
    <m/>
    <s v="x"/>
    <s v="X"/>
    <n v="3635.98"/>
    <x v="18"/>
    <n v="513117"/>
    <x v="670"/>
    <s v="WVWZZZE17TP068391"/>
    <x v="542"/>
    <x v="29"/>
    <n v="28533.33"/>
    <n v="2108.34"/>
    <n v="30641.670000000002"/>
    <n v="22"/>
    <x v="557"/>
    <n v="95"/>
    <m/>
    <n v="313.88"/>
    <n v="1.3343920223669271E-2"/>
    <n v="0"/>
    <n v="-4166.67"/>
    <m/>
    <s v="ok vn payé / solde client facture atelier assurance"/>
    <n v="0.1"/>
    <n v="0.1"/>
    <n v="31.388000000000002"/>
    <m/>
    <n v="31.388000000000002"/>
    <s v="VWB"/>
    <m/>
    <n v="50"/>
    <n v="1"/>
    <n v="1"/>
    <m/>
    <m/>
    <n v="1"/>
    <s v="Valauto Arras"/>
    <x v="0"/>
    <m/>
    <x v="2"/>
    <n v="408.88"/>
    <n v="1.3343920223669271E-2"/>
    <x v="1"/>
    <n v="81.388000000000005"/>
  </r>
  <r>
    <x v="4"/>
    <x v="0"/>
    <x v="0"/>
    <x v="92"/>
    <x v="70"/>
    <m/>
    <m/>
    <m/>
    <m/>
    <m/>
    <m/>
    <x v="20"/>
    <n v="513126"/>
    <x v="671"/>
    <s v="WVGZZZA29TV019280"/>
    <x v="543"/>
    <x v="2"/>
    <n v="31472.33"/>
    <n v="1533.34"/>
    <n v="33005.67"/>
    <n v="66"/>
    <x v="558"/>
    <n v="95"/>
    <m/>
    <n v="861.22"/>
    <n v="2.8971385825526344E-2"/>
    <n v="0"/>
    <n v="-916.67"/>
    <m/>
    <m/>
    <n v="0.13"/>
    <n v="0.13"/>
    <n v="111.9586"/>
    <m/>
    <n v="111.9586"/>
    <s v="VWB"/>
    <n v="30"/>
    <m/>
    <n v="0"/>
    <n v="1"/>
    <m/>
    <m/>
    <n v="0"/>
    <s v="Valauto Arras"/>
    <x v="0"/>
    <m/>
    <x v="2"/>
    <n v="956.22"/>
    <n v="2.8971385825526344E-2"/>
    <x v="1"/>
    <n v="141.95859999999999"/>
  </r>
  <r>
    <x v="4"/>
    <x v="0"/>
    <x v="0"/>
    <x v="85"/>
    <x v="16"/>
    <m/>
    <m/>
    <m/>
    <m/>
    <m/>
    <n v="0"/>
    <x v="20"/>
    <n v="513129"/>
    <x v="672"/>
    <s v="WVGZZZE26TE026732"/>
    <x v="544"/>
    <x v="3"/>
    <n v="37605"/>
    <n v="1433.33"/>
    <n v="39038.33"/>
    <n v="91"/>
    <x v="559"/>
    <n v="95"/>
    <m/>
    <n v="1684.35"/>
    <n v="4.5579562445422224E-2"/>
    <n v="-5566.67"/>
    <n v="0"/>
    <m/>
    <m/>
    <n v="0.1"/>
    <n v="0.1"/>
    <n v="168.435"/>
    <m/>
    <n v="168.435"/>
    <s v="VWB"/>
    <m/>
    <n v="100"/>
    <n v="1"/>
    <n v="1"/>
    <m/>
    <m/>
    <n v="1"/>
    <s v="Valauto Arras"/>
    <x v="0"/>
    <m/>
    <x v="2"/>
    <n v="1779.35"/>
    <n v="4.5579562445422224E-2"/>
    <x v="1"/>
    <n v="268.435"/>
  </r>
  <r>
    <x v="4"/>
    <x v="0"/>
    <x v="0"/>
    <x v="20"/>
    <x v="42"/>
    <m/>
    <m/>
    <m/>
    <m/>
    <m/>
    <n v="0"/>
    <x v="20"/>
    <n v="513137"/>
    <x v="673"/>
    <s v="WVWZZZE13TP018345"/>
    <x v="545"/>
    <x v="29"/>
    <n v="28533.33"/>
    <n v="2775.01"/>
    <n v="31308.340000000004"/>
    <n v="83"/>
    <x v="560"/>
    <n v="95"/>
    <m/>
    <n v="1341.92"/>
    <n v="4.5895758127067733E-2"/>
    <n v="0"/>
    <n v="-3333.33"/>
    <m/>
    <m/>
    <n v="0.1"/>
    <n v="0.13"/>
    <n v="134.19200000000001"/>
    <m/>
    <n v="134.19200000000001"/>
    <s v="VWB"/>
    <n v="30"/>
    <m/>
    <n v="0"/>
    <n v="1"/>
    <m/>
    <m/>
    <n v="0"/>
    <s v="Valauto Arras"/>
    <x v="0"/>
    <m/>
    <x v="2"/>
    <n v="1436.92"/>
    <n v="4.5895758127067733E-2"/>
    <x v="1"/>
    <n v="164.19200000000001"/>
  </r>
  <r>
    <x v="4"/>
    <x v="0"/>
    <x v="0"/>
    <x v="42"/>
    <x v="7"/>
    <m/>
    <m/>
    <m/>
    <m/>
    <m/>
    <m/>
    <x v="20"/>
    <n v="513138"/>
    <x v="674"/>
    <s v="WVGZZZE25TE023448"/>
    <x v="546"/>
    <x v="3"/>
    <n v="33863.33"/>
    <n v="3933.34"/>
    <n v="37796.67"/>
    <n v="42"/>
    <x v="561"/>
    <n v="95"/>
    <m/>
    <n v="1712.44"/>
    <n v="4.782008573771182E-2"/>
    <n v="0"/>
    <n v="-5566.67"/>
    <m/>
    <m/>
    <n v="0.1"/>
    <n v="0.1"/>
    <n v="171.24400000000003"/>
    <m/>
    <n v="171.24400000000003"/>
    <s v="VWB"/>
    <n v="30"/>
    <m/>
    <n v="0"/>
    <n v="1"/>
    <m/>
    <m/>
    <n v="0"/>
    <s v="Valauto Arras"/>
    <x v="0"/>
    <m/>
    <x v="2"/>
    <n v="1807.44"/>
    <n v="4.782008573771182E-2"/>
    <x v="1"/>
    <n v="201.24400000000003"/>
  </r>
  <r>
    <x v="4"/>
    <x v="0"/>
    <x v="0"/>
    <x v="42"/>
    <x v="25"/>
    <m/>
    <m/>
    <m/>
    <m/>
    <m/>
    <n v="0"/>
    <x v="20"/>
    <n v="513139"/>
    <x v="675"/>
    <s v="WVGZZZE20TE024331"/>
    <x v="547"/>
    <x v="3"/>
    <n v="33863.33"/>
    <n v="833.33"/>
    <n v="34696.660000000003"/>
    <n v="42"/>
    <x v="308"/>
    <n v="95"/>
    <m/>
    <n v="1495.43"/>
    <n v="4.5838129664353855E-2"/>
    <n v="0"/>
    <n v="-5566.67"/>
    <m/>
    <m/>
    <n v="0.1"/>
    <n v="0.1"/>
    <n v="149.54300000000001"/>
    <m/>
    <n v="149.54300000000001"/>
    <s v="VWB"/>
    <n v="0"/>
    <s v="0"/>
    <n v="1"/>
    <n v="1"/>
    <m/>
    <m/>
    <n v="1"/>
    <s v="Valauto Arras"/>
    <x v="0"/>
    <m/>
    <x v="2"/>
    <n v="1590.43"/>
    <n v="4.5838129664353855E-2"/>
    <x v="1"/>
    <n v="149.54300000000001"/>
  </r>
  <r>
    <x v="4"/>
    <x v="0"/>
    <x v="0"/>
    <x v="49"/>
    <x v="67"/>
    <m/>
    <m/>
    <m/>
    <m/>
    <m/>
    <n v="0"/>
    <x v="20"/>
    <n v="513140"/>
    <x v="676"/>
    <s v="WVGZZZE24TE035056"/>
    <x v="548"/>
    <x v="3"/>
    <n v="33863.33"/>
    <n v="833.33"/>
    <n v="34696.660000000003"/>
    <n v="24"/>
    <x v="562"/>
    <n v="95"/>
    <m/>
    <n v="724.32"/>
    <n v="2.361380029086373E-2"/>
    <n v="0"/>
    <n v="-5566.67"/>
    <m/>
    <m/>
    <n v="0.1"/>
    <n v="0.1"/>
    <n v="72.432000000000002"/>
    <m/>
    <n v="72.432000000000002"/>
    <s v="VWB"/>
    <n v="30"/>
    <m/>
    <n v="0"/>
    <n v="1"/>
    <m/>
    <m/>
    <n v="0"/>
    <s v="Valauto Arras"/>
    <x v="0"/>
    <m/>
    <x v="2"/>
    <n v="819.32"/>
    <n v="2.361380029086373E-2"/>
    <x v="1"/>
    <n v="102.432"/>
  </r>
  <r>
    <x v="4"/>
    <x v="0"/>
    <x v="0"/>
    <x v="62"/>
    <x v="74"/>
    <m/>
    <m/>
    <m/>
    <m/>
    <m/>
    <m/>
    <x v="20"/>
    <n v="513141"/>
    <x v="677"/>
    <s v="WVGZZZR44TW033457"/>
    <x v="549"/>
    <x v="27"/>
    <n v="45863.33"/>
    <n v="2075"/>
    <n v="47938.33"/>
    <n v="13"/>
    <x v="563"/>
    <n v="95"/>
    <n v="0"/>
    <n v="2883.18"/>
    <n v="6.2125234650435249E-2"/>
    <n v="0"/>
    <n v="-2450"/>
    <m/>
    <m/>
    <n v="0.1"/>
    <n v="0.1"/>
    <n v="288.31799999999998"/>
    <m/>
    <n v="288.31799999999998"/>
    <s v="VWB"/>
    <n v="30"/>
    <n v="50"/>
    <n v="1"/>
    <n v="1"/>
    <m/>
    <m/>
    <n v="1"/>
    <s v="Valauto Arras"/>
    <x v="0"/>
    <m/>
    <x v="2"/>
    <n v="2978.18"/>
    <n v="6.2125234650435249E-2"/>
    <x v="1"/>
    <n v="368.31799999999998"/>
  </r>
  <r>
    <x v="4"/>
    <x v="0"/>
    <x v="0"/>
    <x v="20"/>
    <x v="42"/>
    <m/>
    <m/>
    <m/>
    <m/>
    <m/>
    <n v="0"/>
    <x v="45"/>
    <n v="513142"/>
    <x v="678"/>
    <s v="WVGZZZE25TE024258"/>
    <x v="550"/>
    <x v="3"/>
    <n v="33863.33"/>
    <n v="833.33"/>
    <n v="34696.660000000003"/>
    <n v="12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Arras"/>
    <x v="0"/>
    <m/>
    <x v="2"/>
    <n v="1590.43"/>
    <n v="4.5838129664353855E-2"/>
    <x v="1"/>
    <n v="104.68010000000001"/>
  </r>
  <r>
    <x v="4"/>
    <x v="0"/>
    <x v="0"/>
    <x v="76"/>
    <x v="99"/>
    <m/>
    <m/>
    <m/>
    <m/>
    <m/>
    <n v="0"/>
    <x v="45"/>
    <n v="513143"/>
    <x v="679"/>
    <s v="WVGZZZE27TE024228"/>
    <x v="551"/>
    <x v="3"/>
    <n v="33863.33"/>
    <n v="833.33"/>
    <n v="34696.660000000003"/>
    <n v="11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Arras"/>
    <x v="0"/>
    <m/>
    <x v="2"/>
    <n v="1590.43"/>
    <n v="4.5838129664353855E-2"/>
    <x v="1"/>
    <n v="104.68010000000001"/>
  </r>
  <r>
    <x v="4"/>
    <x v="0"/>
    <x v="0"/>
    <x v="39"/>
    <x v="120"/>
    <m/>
    <m/>
    <m/>
    <m/>
    <m/>
    <n v="0"/>
    <x v="45"/>
    <n v="513144"/>
    <x v="680"/>
    <s v="WVGZZZE2XTE024417"/>
    <x v="552"/>
    <x v="3"/>
    <n v="33863.33"/>
    <n v="833.33"/>
    <n v="34696.660000000003"/>
    <n v="2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Arras"/>
    <x v="0"/>
    <m/>
    <x v="2"/>
    <n v="1590.43"/>
    <n v="4.5838129664353855E-2"/>
    <x v="1"/>
    <n v="104.68010000000001"/>
  </r>
  <r>
    <x v="4"/>
    <x v="1"/>
    <x v="0"/>
    <x v="61"/>
    <x v="73"/>
    <m/>
    <m/>
    <m/>
    <s v="x"/>
    <m/>
    <n v="-1662.42"/>
    <x v="18"/>
    <n v="513152"/>
    <x v="681"/>
    <s v="WVWZZZAW5TU027891"/>
    <x v="553"/>
    <x v="28"/>
    <n v="20605.669999999998"/>
    <n v="720.83"/>
    <n v="21326.5"/>
    <n v="36"/>
    <x v="322"/>
    <n v="95"/>
    <m/>
    <n v="682.86"/>
    <n v="3.6473870536656273E-2"/>
    <n v="0"/>
    <n v="-2356.67"/>
    <m/>
    <s v="solde client"/>
    <n v="0.13"/>
    <n v="0.13"/>
    <n v="88.771799999999999"/>
    <m/>
    <n v="88.771799999999999"/>
    <s v="VWB"/>
    <n v="30"/>
    <n v="50"/>
    <n v="1"/>
    <n v="1"/>
    <m/>
    <m/>
    <n v="1"/>
    <s v="Valauto Arras"/>
    <x v="0"/>
    <m/>
    <x v="2"/>
    <n v="777.86"/>
    <n v="3.6473870536656273E-2"/>
    <x v="1"/>
    <n v="168.77179999999998"/>
  </r>
  <r>
    <x v="0"/>
    <x v="0"/>
    <x v="0"/>
    <x v="56"/>
    <x v="64"/>
    <m/>
    <m/>
    <m/>
    <m/>
    <m/>
    <n v="0"/>
    <x v="36"/>
    <n v="513176"/>
    <x v="682"/>
    <s v="WVGZZZA28TV010733"/>
    <x v="554"/>
    <x v="2"/>
    <n v="27305.67"/>
    <n v="1283.3399999999999"/>
    <n v="28589.01"/>
    <n v="111"/>
    <x v="564"/>
    <n v="95"/>
    <m/>
    <n v="1080.31"/>
    <n v="4.1110552621444398E-2"/>
    <n v="0"/>
    <n v="-916.67"/>
    <m/>
    <m/>
    <n v="0.13"/>
    <n v="0.13"/>
    <n v="140.44030000000001"/>
    <m/>
    <n v="140.44030000000001"/>
    <s v="VWB"/>
    <m/>
    <n v="20"/>
    <n v="1"/>
    <n v="1"/>
    <m/>
    <m/>
    <n v="1"/>
    <s v="Val de Lys Automobiles"/>
    <x v="0"/>
    <m/>
    <x v="8"/>
    <n v="1175.31"/>
    <n v="4.1110552621444398E-2"/>
    <x v="1"/>
    <n v="160.44030000000001"/>
  </r>
  <r>
    <x v="0"/>
    <x v="1"/>
    <x v="0"/>
    <x v="93"/>
    <x v="45"/>
    <m/>
    <m/>
    <m/>
    <s v="x"/>
    <m/>
    <n v="17415.52"/>
    <x v="1"/>
    <n v="513178"/>
    <x v="683"/>
    <s v="WVGZZZA29TV012765"/>
    <x v="555"/>
    <x v="2"/>
    <n v="27305.67"/>
    <n v="950"/>
    <n v="28255.67"/>
    <n v="85"/>
    <x v="565"/>
    <n v="95"/>
    <m/>
    <n v="739.35"/>
    <n v="2.9528586651811833E-2"/>
    <n v="-2288.71"/>
    <n v="0"/>
    <m/>
    <s v="solde client mq finan cm cic "/>
    <n v="0.13"/>
    <n v="0.13"/>
    <n v="96.115500000000011"/>
    <m/>
    <n v="96.115500000000011"/>
    <s v=""/>
    <n v="30"/>
    <n v="100"/>
    <n v="1"/>
    <n v="1"/>
    <m/>
    <m/>
    <n v="1"/>
    <s v="Val de Lys Automobiles"/>
    <x v="0"/>
    <m/>
    <x v="1"/>
    <n v="834.35"/>
    <n v="2.9528586651811833E-2"/>
    <x v="1"/>
    <n v="226.1155"/>
  </r>
  <r>
    <x v="0"/>
    <x v="0"/>
    <x v="0"/>
    <x v="65"/>
    <x v="92"/>
    <m/>
    <m/>
    <m/>
    <m/>
    <m/>
    <m/>
    <x v="3"/>
    <n v="513181"/>
    <x v="684"/>
    <s v="WVGZZZA27TV004194"/>
    <x v="556"/>
    <x v="2"/>
    <n v="34805.67"/>
    <n v="3508.34"/>
    <n v="38314.009999999995"/>
    <n v="225"/>
    <x v="566"/>
    <n v="95"/>
    <m/>
    <n v="764.56"/>
    <n v="2.24346133437873E-2"/>
    <n v="-2308.0300000000002"/>
    <n v="0"/>
    <m/>
    <m/>
    <n v="0.12"/>
    <n v="0.12"/>
    <n v="91.747199999999992"/>
    <m/>
    <n v="91.747199999999992"/>
    <s v=""/>
    <n v="30"/>
    <m/>
    <n v="0"/>
    <n v="1"/>
    <m/>
    <m/>
    <n v="0"/>
    <s v="Val de Lys Automobiles"/>
    <x v="0"/>
    <m/>
    <x v="1"/>
    <n v="859.56"/>
    <n v="2.24346133437873E-2"/>
    <x v="1"/>
    <n v="121.74719999999999"/>
  </r>
  <r>
    <x v="0"/>
    <x v="0"/>
    <x v="0"/>
    <x v="97"/>
    <x v="129"/>
    <m/>
    <m/>
    <m/>
    <m/>
    <m/>
    <n v="0"/>
    <x v="1"/>
    <n v="513183"/>
    <x v="685"/>
    <s v="WVGZZZCT3TW431260"/>
    <x v="557"/>
    <x v="6"/>
    <n v="51030"/>
    <n v="7725.01"/>
    <n v="58755.01"/>
    <n v="5"/>
    <x v="567"/>
    <n v="95"/>
    <m/>
    <n v="740.09999999999991"/>
    <n v="1.4213256027017949E-2"/>
    <n v="0"/>
    <n v="-646.29999999999995"/>
    <m/>
    <m/>
    <n v="0.1"/>
    <n v="0.1"/>
    <n v="74.009999999999991"/>
    <m/>
    <n v="74.009999999999991"/>
    <s v="VWB"/>
    <n v="0"/>
    <m/>
    <n v="0"/>
    <n v="1"/>
    <m/>
    <m/>
    <n v="0"/>
    <s v="Val de Lys Automobiles"/>
    <x v="0"/>
    <m/>
    <x v="1"/>
    <n v="835.09999999999991"/>
    <n v="1.4213256027017949E-2"/>
    <x v="1"/>
    <n v="74.009999999999991"/>
  </r>
  <r>
    <x v="0"/>
    <x v="0"/>
    <x v="0"/>
    <x v="27"/>
    <x v="63"/>
    <m/>
    <m/>
    <m/>
    <m/>
    <m/>
    <n v="0"/>
    <x v="1"/>
    <n v="513184"/>
    <x v="686"/>
    <s v="WVWZZZE11TP042725"/>
    <x v="558"/>
    <x v="29"/>
    <n v="28533.33"/>
    <n v="1666.67"/>
    <n v="30200"/>
    <n v="8"/>
    <x v="448"/>
    <n v="95"/>
    <m/>
    <n v="1358.99"/>
    <n v="4.8145364238410593E-2"/>
    <n v="0"/>
    <n v="-4249.99"/>
    <m/>
    <m/>
    <n v="7.0000000000000007E-2"/>
    <n v="7.0000000000000007E-2"/>
    <n v="95.129300000000015"/>
    <m/>
    <n v="95.129300000000015"/>
    <s v="VWB"/>
    <n v="30"/>
    <m/>
    <n v="0"/>
    <n v="1"/>
    <m/>
    <m/>
    <n v="0"/>
    <s v="Val de Lys Automobiles"/>
    <x v="0"/>
    <m/>
    <x v="1"/>
    <n v="1453.99"/>
    <n v="4.8145364238410593E-2"/>
    <x v="1"/>
    <n v="125.12930000000001"/>
  </r>
  <r>
    <x v="0"/>
    <x v="0"/>
    <x v="0"/>
    <x v="114"/>
    <x v="141"/>
    <m/>
    <m/>
    <m/>
    <m/>
    <m/>
    <n v="0"/>
    <x v="1"/>
    <n v="513188"/>
    <x v="687"/>
    <s v="WVGZZZC19TY061421"/>
    <x v="559"/>
    <x v="7"/>
    <n v="23872.33"/>
    <n v="2054.17"/>
    <n v="25926.5"/>
    <n v="22"/>
    <x v="568"/>
    <n v="95"/>
    <m/>
    <n v="1074.1300000000001"/>
    <n v="4.5094015775364982E-2"/>
    <n v="-1833.33"/>
    <n v="0"/>
    <m/>
    <m/>
    <n v="7.0000000000000007E-2"/>
    <n v="7.0000000000000007E-2"/>
    <n v="75.18910000000001"/>
    <m/>
    <n v="75.18910000000001"/>
    <s v=""/>
    <n v="0"/>
    <n v="100"/>
    <n v="1"/>
    <n v="1"/>
    <m/>
    <m/>
    <n v="1"/>
    <s v="Val de Lys Automobiles"/>
    <x v="0"/>
    <m/>
    <x v="1"/>
    <n v="1169.1300000000001"/>
    <n v="4.5094015775364982E-2"/>
    <x v="1"/>
    <n v="175.1891"/>
  </r>
  <r>
    <x v="4"/>
    <x v="0"/>
    <x v="0"/>
    <x v="94"/>
    <x v="20"/>
    <m/>
    <m/>
    <m/>
    <m/>
    <m/>
    <m/>
    <x v="45"/>
    <n v="513201"/>
    <x v="688"/>
    <s v="WVGZZZE22TE024234"/>
    <x v="560"/>
    <x v="3"/>
    <n v="33863.33"/>
    <n v="833.33"/>
    <n v="34696.660000000003"/>
    <n v="10"/>
    <x v="308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Arras"/>
    <x v="0"/>
    <m/>
    <x v="2"/>
    <n v="1590.43"/>
    <n v="4.5838129664353855E-2"/>
    <x v="1"/>
    <n v="104.68010000000001"/>
  </r>
  <r>
    <x v="4"/>
    <x v="0"/>
    <x v="0"/>
    <x v="118"/>
    <x v="93"/>
    <m/>
    <m/>
    <m/>
    <m/>
    <m/>
    <n v="0"/>
    <x v="45"/>
    <n v="513205"/>
    <x v="689"/>
    <s v="WVGZZZE21TE023821"/>
    <x v="561"/>
    <x v="3"/>
    <n v="33863.339999999997"/>
    <n v="1241.6600000000001"/>
    <n v="35105"/>
    <n v="114"/>
    <x v="569"/>
    <n v="95"/>
    <m/>
    <n v="1107.3499999999999"/>
    <n v="3.4250106822389971E-2"/>
    <n v="-5566.67"/>
    <n v="0"/>
    <m/>
    <m/>
    <n v="7.0000000000000007E-2"/>
    <n v="7.0000000000000007E-2"/>
    <n v="77.514499999999998"/>
    <m/>
    <n v="77.514499999999998"/>
    <s v="VWB"/>
    <n v="30"/>
    <m/>
    <n v="0"/>
    <n v="1"/>
    <m/>
    <m/>
    <n v="0"/>
    <s v="Valauto Arras"/>
    <x v="0"/>
    <m/>
    <x v="2"/>
    <n v="1202.3499999999999"/>
    <n v="3.4250106822389971E-2"/>
    <x v="1"/>
    <n v="107.5145"/>
  </r>
  <r>
    <x v="4"/>
    <x v="0"/>
    <x v="0"/>
    <x v="45"/>
    <x v="80"/>
    <m/>
    <m/>
    <m/>
    <m/>
    <m/>
    <n v="0"/>
    <x v="45"/>
    <n v="513207"/>
    <x v="690"/>
    <s v="WVWZZZCD9TW639561"/>
    <x v="562"/>
    <x v="32"/>
    <n v="28291.67"/>
    <n v="1883.34"/>
    <n v="30175.01"/>
    <n v="21"/>
    <x v="570"/>
    <n v="95"/>
    <m/>
    <n v="830.67"/>
    <n v="3.0676708972093132E-2"/>
    <n v="0"/>
    <n v="-760"/>
    <m/>
    <m/>
    <n v="7.0000000000000007E-2"/>
    <n v="0.1"/>
    <n v="58.146900000000002"/>
    <m/>
    <n v="58.146900000000002"/>
    <s v=""/>
    <n v="30"/>
    <m/>
    <n v="0"/>
    <n v="1"/>
    <m/>
    <m/>
    <n v="0"/>
    <s v="Valauto Arras"/>
    <x v="0"/>
    <m/>
    <x v="2"/>
    <n v="925.67"/>
    <n v="3.0676708972093132E-2"/>
    <x v="1"/>
    <n v="88.146900000000002"/>
  </r>
  <r>
    <x v="4"/>
    <x v="1"/>
    <x v="0"/>
    <x v="106"/>
    <x v="73"/>
    <m/>
    <m/>
    <m/>
    <s v="x"/>
    <m/>
    <n v="36.08"/>
    <x v="57"/>
    <n v="513210"/>
    <x v="691"/>
    <s v="WVGZZZE25TE024390"/>
    <x v="563"/>
    <x v="3"/>
    <n v="33863.33"/>
    <n v="833.33"/>
    <n v="34696.660000000003"/>
    <n v="66"/>
    <x v="571"/>
    <n v="95"/>
    <m/>
    <n v="622.09"/>
    <n v="2.0667407179826531E-2"/>
    <n v="0"/>
    <n v="-4860"/>
    <m/>
    <s v="solde client mq diff 1er loyer "/>
    <n v="0.13"/>
    <n v="0.13"/>
    <n v="80.871700000000004"/>
    <m/>
    <n v="80.871700000000004"/>
    <s v="VWB"/>
    <n v="0"/>
    <m/>
    <n v="0"/>
    <n v="1"/>
    <m/>
    <m/>
    <n v="0"/>
    <s v="Valauto Arras"/>
    <x v="0"/>
    <m/>
    <x v="2"/>
    <n v="717.09"/>
    <n v="2.0667407179826531E-2"/>
    <x v="1"/>
    <n v="80.871700000000004"/>
  </r>
  <r>
    <x v="4"/>
    <x v="0"/>
    <x v="0"/>
    <x v="95"/>
    <x v="58"/>
    <m/>
    <m/>
    <m/>
    <m/>
    <m/>
    <n v="0"/>
    <x v="45"/>
    <n v="513211"/>
    <x v="692"/>
    <s v="WVGZZZE20TE024104"/>
    <x v="564"/>
    <x v="3"/>
    <n v="33863.33"/>
    <n v="833.33"/>
    <n v="34696.660000000003"/>
    <n v="17"/>
    <x v="308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Arras"/>
    <x v="0"/>
    <m/>
    <x v="2"/>
    <n v="1590.43"/>
    <n v="4.5838129664353855E-2"/>
    <x v="1"/>
    <n v="104.68010000000001"/>
  </r>
  <r>
    <x v="4"/>
    <x v="1"/>
    <x v="0"/>
    <x v="60"/>
    <x v="70"/>
    <m/>
    <m/>
    <m/>
    <s v="x"/>
    <m/>
    <n v="-700.52"/>
    <x v="20"/>
    <n v="513212"/>
    <x v="693"/>
    <s v="WVWZZZE10TP041839"/>
    <x v="565"/>
    <x v="29"/>
    <n v="28533.33"/>
    <n v="1733.34"/>
    <n v="30266.670000000002"/>
    <n v="5"/>
    <x v="572"/>
    <n v="95"/>
    <m/>
    <n v="528.66999999999996"/>
    <n v="2.0605834735040223E-2"/>
    <n v="0"/>
    <n v="-3333.33"/>
    <m/>
    <s v="solde client"/>
    <n v="7.0000000000000007E-2"/>
    <n v="7.0000000000000007E-2"/>
    <n v="37.006900000000002"/>
    <m/>
    <n v="37.006900000000002"/>
    <s v="VWB"/>
    <m/>
    <m/>
    <n v="0"/>
    <n v="1"/>
    <m/>
    <m/>
    <n v="0"/>
    <s v="Valauto Arras"/>
    <x v="0"/>
    <m/>
    <x v="2"/>
    <n v="623.66999999999996"/>
    <n v="2.0605834735040223E-2"/>
    <x v="1"/>
    <n v="37.006900000000002"/>
  </r>
  <r>
    <x v="4"/>
    <x v="0"/>
    <x v="0"/>
    <x v="82"/>
    <x v="150"/>
    <m/>
    <m/>
    <m/>
    <m/>
    <m/>
    <n v="0"/>
    <x v="20"/>
    <n v="513213"/>
    <x v="694"/>
    <s v="WVGZZZE27TE025878"/>
    <x v="566"/>
    <x v="3"/>
    <n v="33863.33"/>
    <n v="833.33"/>
    <n v="34696.660000000003"/>
    <n v="19"/>
    <x v="308"/>
    <n v="95"/>
    <m/>
    <n v="1495.43"/>
    <n v="4.5838129664353855E-2"/>
    <n v="0"/>
    <n v="-5566.67"/>
    <m/>
    <m/>
    <n v="0.1"/>
    <n v="0.1"/>
    <n v="149.54300000000001"/>
    <m/>
    <n v="149.54300000000001"/>
    <s v="VWB"/>
    <n v="0"/>
    <m/>
    <n v="0"/>
    <n v="1"/>
    <m/>
    <m/>
    <n v="0"/>
    <s v="Valauto Arras"/>
    <x v="0"/>
    <m/>
    <x v="2"/>
    <n v="1590.43"/>
    <n v="4.5838129664353855E-2"/>
    <x v="1"/>
    <n v="149.54300000000001"/>
  </r>
  <r>
    <x v="4"/>
    <x v="0"/>
    <x v="0"/>
    <x v="85"/>
    <x v="104"/>
    <m/>
    <m/>
    <m/>
    <m/>
    <m/>
    <m/>
    <x v="18"/>
    <n v="513215"/>
    <x v="695"/>
    <s v="WVGZZZE29TE024828"/>
    <x v="567"/>
    <x v="3"/>
    <n v="37605"/>
    <n v="3329.17"/>
    <n v="40934.17"/>
    <n v="120"/>
    <x v="573"/>
    <n v="95"/>
    <m/>
    <n v="2167.15"/>
    <n v="5.5263121250534702E-2"/>
    <n v="1526.7"/>
    <n v="0"/>
    <m/>
    <m/>
    <n v="0.12"/>
    <n v="0.12"/>
    <n v="260.05799999999999"/>
    <m/>
    <n v="260.05799999999999"/>
    <s v=""/>
    <n v="30"/>
    <n v="50"/>
    <n v="1"/>
    <n v="1"/>
    <m/>
    <m/>
    <n v="1"/>
    <s v="Valauto Arras"/>
    <x v="0"/>
    <m/>
    <x v="2"/>
    <n v="2262.15"/>
    <n v="5.5263121250534702E-2"/>
    <x v="1"/>
    <n v="340.05799999999999"/>
  </r>
  <r>
    <x v="4"/>
    <x v="0"/>
    <x v="0"/>
    <x v="88"/>
    <x v="86"/>
    <m/>
    <m/>
    <m/>
    <m/>
    <m/>
    <n v="0"/>
    <x v="18"/>
    <n v="513217"/>
    <x v="696"/>
    <s v="WVGZZZA21TV091848"/>
    <x v="568"/>
    <x v="2"/>
    <n v="27305.67"/>
    <n v="1583.34"/>
    <n v="28889.01"/>
    <n v="37"/>
    <x v="574"/>
    <n v="95"/>
    <m/>
    <n v="1646.88"/>
    <n v="6.0295593376166239E-2"/>
    <n v="-500"/>
    <n v="0"/>
    <m/>
    <m/>
    <n v="0.08"/>
    <n v="0.1"/>
    <n v="131.75040000000001"/>
    <m/>
    <n v="131.75040000000001"/>
    <s v=""/>
    <n v="30"/>
    <m/>
    <n v="0"/>
    <n v="1"/>
    <m/>
    <m/>
    <n v="0"/>
    <s v="Valauto Arras"/>
    <x v="0"/>
    <m/>
    <x v="2"/>
    <n v="1741.88"/>
    <n v="6.0295593376166239E-2"/>
    <x v="1"/>
    <n v="161.75040000000001"/>
  </r>
  <r>
    <x v="4"/>
    <x v="0"/>
    <x v="0"/>
    <x v="2"/>
    <x v="89"/>
    <m/>
    <m/>
    <m/>
    <m/>
    <m/>
    <n v="0"/>
    <x v="20"/>
    <n v="513220"/>
    <x v="697"/>
    <s v="WVGZZZA24TV010874"/>
    <x v="569"/>
    <x v="2"/>
    <n v="27305.67"/>
    <n v="1283.3399999999999"/>
    <n v="28589.01"/>
    <n v="210"/>
    <x v="575"/>
    <n v="95"/>
    <m/>
    <n v="1033.3399999999999"/>
    <n v="3.9467613603968797E-2"/>
    <n v="-2001.23"/>
    <n v="0"/>
    <m/>
    <m/>
    <n v="0.13"/>
    <n v="0.13"/>
    <n v="134.33419999999998"/>
    <m/>
    <n v="134.33419999999998"/>
    <s v=""/>
    <n v="30"/>
    <m/>
    <n v="0"/>
    <n v="1"/>
    <m/>
    <m/>
    <n v="0"/>
    <s v="Valauto Arras"/>
    <x v="0"/>
    <m/>
    <x v="2"/>
    <n v="1128.3399999999999"/>
    <n v="3.9467613603968797E-2"/>
    <x v="1"/>
    <n v="164.33419999999998"/>
  </r>
  <r>
    <x v="4"/>
    <x v="0"/>
    <x v="0"/>
    <x v="37"/>
    <x v="150"/>
    <m/>
    <m/>
    <m/>
    <m/>
    <m/>
    <n v="0"/>
    <x v="19"/>
    <n v="513226"/>
    <x v="698"/>
    <s v="WVGZZZA24TV034947"/>
    <x v="570"/>
    <x v="2"/>
    <n v="33555.67"/>
    <n v="1608.34"/>
    <n v="35164.009999999995"/>
    <n v="11"/>
    <x v="576"/>
    <n v="95"/>
    <m/>
    <n v="807.67"/>
    <n v="2.5670280494175725E-2"/>
    <n v="-3551.56"/>
    <n v="0"/>
    <m/>
    <m/>
    <n v="0.1"/>
    <n v="0.13"/>
    <n v="80.766999999999996"/>
    <m/>
    <n v="80.766999999999996"/>
    <s v="VWB"/>
    <n v="0"/>
    <m/>
    <n v="0"/>
    <n v="1"/>
    <m/>
    <m/>
    <n v="0"/>
    <s v="Valauto Arras"/>
    <x v="0"/>
    <m/>
    <x v="2"/>
    <n v="902.67"/>
    <n v="2.5670280494175725E-2"/>
    <x v="1"/>
    <n v="80.766999999999996"/>
  </r>
  <r>
    <x v="4"/>
    <x v="0"/>
    <x v="0"/>
    <x v="92"/>
    <x v="124"/>
    <m/>
    <m/>
    <m/>
    <s v="x"/>
    <s v="X"/>
    <n v="-950"/>
    <x v="45"/>
    <n v="513229"/>
    <x v="699"/>
    <s v="WVGZZZE25TE028147"/>
    <x v="571"/>
    <x v="3"/>
    <n v="33863.33"/>
    <n v="3262.5"/>
    <n v="37125.83"/>
    <n v="9"/>
    <x v="577"/>
    <n v="95"/>
    <m/>
    <n v="1248.78"/>
    <n v="3.6195285061640367E-2"/>
    <n v="0"/>
    <n v="-5566.67"/>
    <m/>
    <s v="ok vn payé / solde client VN 03/2026"/>
    <n v="7.0000000000000007E-2"/>
    <n v="0.1"/>
    <n v="87.414600000000007"/>
    <m/>
    <n v="87.414600000000007"/>
    <s v="VWB"/>
    <n v="30"/>
    <n v="50"/>
    <n v="1"/>
    <n v="1"/>
    <m/>
    <m/>
    <n v="1"/>
    <s v="Valauto Arras"/>
    <x v="0"/>
    <m/>
    <x v="2"/>
    <n v="1343.78"/>
    <n v="3.6195285061640367E-2"/>
    <x v="1"/>
    <n v="167.41460000000001"/>
  </r>
  <r>
    <x v="7"/>
    <x v="0"/>
    <x v="0"/>
    <x v="1"/>
    <x v="116"/>
    <m/>
    <m/>
    <m/>
    <m/>
    <m/>
    <n v="0"/>
    <x v="36"/>
    <n v="513238"/>
    <x v="700"/>
    <s v="WVGZZZCTXTW426704"/>
    <x v="572"/>
    <x v="6"/>
    <n v="48321.67"/>
    <n v="666.67"/>
    <n v="48988.34"/>
    <n v="43"/>
    <x v="578"/>
    <n v="95"/>
    <m/>
    <n v="979.77"/>
    <n v="2.1939302291116621E-2"/>
    <n v="0"/>
    <n v="0"/>
    <m/>
    <m/>
    <n v="0.1"/>
    <n v="0.1"/>
    <n v="97.977000000000004"/>
    <m/>
    <n v="97.977000000000004"/>
    <s v="VWB"/>
    <n v="0"/>
    <n v="20"/>
    <n v="1"/>
    <n v="1"/>
    <m/>
    <m/>
    <n v="1"/>
    <s v="Valauto Lambersart VW"/>
    <x v="0"/>
    <m/>
    <x v="8"/>
    <n v="1074.77"/>
    <n v="2.1939302291116621E-2"/>
    <x v="1"/>
    <n v="117.977"/>
  </r>
  <r>
    <x v="4"/>
    <x v="0"/>
    <x v="0"/>
    <x v="33"/>
    <x v="37"/>
    <m/>
    <m/>
    <m/>
    <m/>
    <s v="X"/>
    <m/>
    <x v="45"/>
    <n v="513303"/>
    <x v="701"/>
    <s v="WVGZZZE24TE031055"/>
    <x v="573"/>
    <x v="3"/>
    <n v="33863.33"/>
    <n v="1725"/>
    <n v="35588.33"/>
    <n v="40"/>
    <x v="579"/>
    <n v="95"/>
    <m/>
    <n v="1557.85"/>
    <n v="4.6443595414564262E-2"/>
    <n v="0"/>
    <n v="-5566.67"/>
    <m/>
    <m/>
    <n v="7.0000000000000007E-2"/>
    <n v="7.0000000000000007E-2"/>
    <n v="109.04950000000001"/>
    <m/>
    <n v="109.04950000000001"/>
    <s v="VWB"/>
    <n v="30"/>
    <n v="50"/>
    <n v="1"/>
    <n v="1"/>
    <m/>
    <m/>
    <n v="1"/>
    <s v="Valauto Arras"/>
    <x v="0"/>
    <m/>
    <x v="2"/>
    <n v="1652.85"/>
    <n v="4.6443595414564262E-2"/>
    <x v="1"/>
    <n v="189.04950000000002"/>
  </r>
  <r>
    <x v="4"/>
    <x v="0"/>
    <x v="0"/>
    <x v="60"/>
    <x v="31"/>
    <m/>
    <m/>
    <m/>
    <m/>
    <m/>
    <m/>
    <x v="20"/>
    <n v="513304"/>
    <x v="702"/>
    <s v="WVWZZZE16TP043806"/>
    <x v="574"/>
    <x v="29"/>
    <n v="28533.33"/>
    <n v="1250"/>
    <n v="29783.33"/>
    <n v="5"/>
    <x v="307"/>
    <n v="95"/>
    <m/>
    <n v="423.58000000000004"/>
    <n v="1.7411753487605316E-2"/>
    <n v="0"/>
    <n v="-3333.33"/>
    <m/>
    <m/>
    <n v="7.0000000000000007E-2"/>
    <n v="0.1"/>
    <n v="29.650600000000004"/>
    <m/>
    <n v="29.650600000000004"/>
    <s v="VWB"/>
    <n v="0"/>
    <s v="0"/>
    <n v="1"/>
    <n v="1"/>
    <n v="916.67"/>
    <d v="2026-03-31T00:00:00"/>
    <n v="1"/>
    <s v="Valauto Arras"/>
    <x v="0"/>
    <m/>
    <x v="2"/>
    <n v="1435.25"/>
    <n v="4.8189708806906408E-2"/>
    <x v="1"/>
    <n v="29.650600000000004"/>
  </r>
  <r>
    <x v="4"/>
    <x v="0"/>
    <x v="0"/>
    <x v="84"/>
    <x v="119"/>
    <m/>
    <m/>
    <m/>
    <m/>
    <m/>
    <n v="0"/>
    <x v="20"/>
    <n v="513305"/>
    <x v="703"/>
    <s v="WVGZZZA22TV107281"/>
    <x v="575"/>
    <x v="2"/>
    <n v="31472.33"/>
    <n v="1800.01"/>
    <n v="33272.340000000004"/>
    <n v="13"/>
    <x v="580"/>
    <n v="95"/>
    <m/>
    <n v="793.67"/>
    <n v="2.6708972077106687E-2"/>
    <n v="-500"/>
    <n v="0"/>
    <m/>
    <m/>
    <n v="0.08"/>
    <n v="7.0000000000000007E-2"/>
    <n v="63.493600000000001"/>
    <m/>
    <n v="63.493600000000001"/>
    <s v="VWB"/>
    <n v="0"/>
    <s v="0"/>
    <n v="1"/>
    <n v="1"/>
    <m/>
    <m/>
    <n v="1"/>
    <s v="Valauto Arras"/>
    <x v="0"/>
    <m/>
    <x v="2"/>
    <n v="888.67"/>
    <n v="2.6708972077106687E-2"/>
    <x v="1"/>
    <n v="63.493600000000001"/>
  </r>
  <r>
    <x v="4"/>
    <x v="0"/>
    <x v="0"/>
    <x v="77"/>
    <x v="115"/>
    <m/>
    <m/>
    <m/>
    <m/>
    <m/>
    <m/>
    <x v="20"/>
    <n v="513311"/>
    <x v="704"/>
    <s v="WVWZZZAW3VU007836"/>
    <x v="576"/>
    <x v="28"/>
    <n v="22014"/>
    <n v="8.33"/>
    <n v="22022.33"/>
    <n v="17"/>
    <x v="581"/>
    <n v="95"/>
    <m/>
    <n v="648.23"/>
    <n v="3.3748926657624329E-2"/>
    <n v="0"/>
    <n v="-1273.3399999999999"/>
    <m/>
    <m/>
    <n v="0.1"/>
    <n v="0.1"/>
    <n v="64.823000000000008"/>
    <m/>
    <n v="64.823000000000008"/>
    <s v="VWB"/>
    <n v="30"/>
    <m/>
    <n v="0"/>
    <n v="1"/>
    <m/>
    <m/>
    <n v="0"/>
    <s v="Valauto Arras"/>
    <x v="0"/>
    <m/>
    <x v="2"/>
    <n v="743.23"/>
    <n v="3.3748926657624329E-2"/>
    <x v="1"/>
    <n v="94.823000000000008"/>
  </r>
  <r>
    <x v="4"/>
    <x v="0"/>
    <x v="0"/>
    <x v="66"/>
    <x v="151"/>
    <m/>
    <m/>
    <m/>
    <m/>
    <m/>
    <n v="0"/>
    <x v="20"/>
    <n v="513318"/>
    <x v="705"/>
    <s v="WVGZZZE2XTP504297"/>
    <x v="577"/>
    <x v="0"/>
    <n v="41363.33"/>
    <n v="7270.83"/>
    <n v="48634.16"/>
    <n v="112"/>
    <x v="582"/>
    <n v="95"/>
    <m/>
    <n v="1144.53"/>
    <n v="2.5486818318646808E-2"/>
    <n v="0"/>
    <n v="0"/>
    <m/>
    <m/>
    <n v="7.0000000000000007E-2"/>
    <n v="0.1"/>
    <n v="80.117100000000008"/>
    <m/>
    <n v="80.117100000000008"/>
    <s v="VWB"/>
    <n v="0"/>
    <m/>
    <n v="0"/>
    <n v="1"/>
    <m/>
    <m/>
    <n v="0"/>
    <s v="Valauto Arras"/>
    <x v="0"/>
    <m/>
    <x v="2"/>
    <n v="1239.53"/>
    <n v="2.5486818318646808E-2"/>
    <x v="1"/>
    <n v="80.117100000000008"/>
  </r>
  <r>
    <x v="4"/>
    <x v="0"/>
    <x v="0"/>
    <x v="41"/>
    <x v="108"/>
    <m/>
    <m/>
    <m/>
    <m/>
    <m/>
    <n v="0"/>
    <x v="58"/>
    <n v="513319"/>
    <x v="706"/>
    <s v="WVWZZZAW1TU011784"/>
    <x v="578"/>
    <x v="28"/>
    <n v="20605.669999999998"/>
    <n v="550"/>
    <n v="21155.67"/>
    <n v="56"/>
    <x v="583"/>
    <n v="95"/>
    <m/>
    <n v="245.41000000000003"/>
    <n v="1.6090721778133241E-2"/>
    <n v="0"/>
    <n v="-2538.6799999999998"/>
    <m/>
    <m/>
    <n v="0.1"/>
    <n v="0.13"/>
    <n v="24.541000000000004"/>
    <m/>
    <n v="24.541000000000004"/>
    <s v="VWB"/>
    <n v="30"/>
    <m/>
    <n v="0"/>
    <n v="1"/>
    <m/>
    <m/>
    <n v="0"/>
    <s v="Valauto Arras"/>
    <x v="0"/>
    <m/>
    <x v="2"/>
    <n v="340.41"/>
    <n v="1.6090721778133241E-2"/>
    <x v="1"/>
    <n v="54.541000000000004"/>
  </r>
  <r>
    <x v="4"/>
    <x v="3"/>
    <x v="0"/>
    <x v="9"/>
    <x v="60"/>
    <s v="x"/>
    <m/>
    <m/>
    <m/>
    <m/>
    <m/>
    <x v="14"/>
    <n v="513320"/>
    <x v="707"/>
    <s v="WVGZZZCT7TW048731"/>
    <x v="38"/>
    <x v="6"/>
    <n v="37113.33"/>
    <n v="666.67"/>
    <n v="37780"/>
    <n v="20"/>
    <x v="584"/>
    <n v="95"/>
    <m/>
    <n v="-84.4"/>
    <n v="2.8057173107464269E-4"/>
    <n v="0"/>
    <n v="0"/>
    <m/>
    <s v="marge manquante"/>
    <m/>
    <n v="0"/>
    <n v="0"/>
    <m/>
    <n v="0"/>
    <s v=""/>
    <n v="0"/>
    <s v="0"/>
    <n v="1"/>
    <n v="1"/>
    <m/>
    <m/>
    <n v="1"/>
    <s v="Valauto Arras"/>
    <x v="0"/>
    <m/>
    <x v="8"/>
    <n v="10.6"/>
    <n v="2.8057173107464269E-4"/>
    <x v="1"/>
    <n v="0"/>
  </r>
  <r>
    <x v="4"/>
    <x v="1"/>
    <x v="0"/>
    <x v="44"/>
    <x v="22"/>
    <m/>
    <m/>
    <m/>
    <s v="x"/>
    <m/>
    <n v="35"/>
    <x v="20"/>
    <n v="513321"/>
    <x v="708"/>
    <s v="WVGZZZA27TV047417"/>
    <x v="579"/>
    <x v="2"/>
    <n v="31472.33"/>
    <n v="1016.67"/>
    <n v="32489"/>
    <n v="29"/>
    <x v="585"/>
    <n v="95"/>
    <m/>
    <n v="974.67000000000007"/>
    <n v="3.2924066607159345E-2"/>
    <n v="0"/>
    <n v="0"/>
    <m/>
    <s v="solde client FPS impayé en RANC"/>
    <n v="0.1"/>
    <n v="0.1"/>
    <n v="97.467000000000013"/>
    <m/>
    <n v="97.467000000000013"/>
    <s v="VWB"/>
    <n v="0"/>
    <m/>
    <n v="0"/>
    <n v="1"/>
    <m/>
    <m/>
    <n v="0"/>
    <s v="Valauto Arras"/>
    <x v="0"/>
    <m/>
    <x v="2"/>
    <n v="1069.67"/>
    <n v="3.2924066607159345E-2"/>
    <x v="1"/>
    <n v="97.467000000000013"/>
  </r>
  <r>
    <x v="4"/>
    <x v="1"/>
    <x v="0"/>
    <x v="5"/>
    <x v="123"/>
    <m/>
    <m/>
    <m/>
    <s v="x"/>
    <m/>
    <n v="-949.5"/>
    <x v="45"/>
    <n v="513324"/>
    <x v="709"/>
    <s v="WVWZZZE11TP049478"/>
    <x v="571"/>
    <x v="29"/>
    <n v="28533.33"/>
    <n v="1250"/>
    <n v="29783.33"/>
    <n v="21"/>
    <x v="586"/>
    <n v="95"/>
    <m/>
    <n v="923.58"/>
    <n v="3.4199668069352887E-2"/>
    <n v="0"/>
    <n v="-3333.33"/>
    <m/>
    <s v="solde client"/>
    <n v="7.0000000000000007E-2"/>
    <n v="0.1"/>
    <n v="64.650600000000011"/>
    <m/>
    <n v="64.650600000000011"/>
    <s v="VWB"/>
    <n v="0"/>
    <m/>
    <n v="0"/>
    <n v="1"/>
    <m/>
    <m/>
    <n v="0"/>
    <s v="Valauto Arras"/>
    <x v="0"/>
    <m/>
    <x v="2"/>
    <n v="1018.58"/>
    <n v="3.4199668069352887E-2"/>
    <x v="1"/>
    <n v="64.650600000000011"/>
  </r>
  <r>
    <x v="4"/>
    <x v="0"/>
    <x v="0"/>
    <x v="2"/>
    <x v="2"/>
    <m/>
    <m/>
    <m/>
    <m/>
    <m/>
    <m/>
    <x v="20"/>
    <n v="513326"/>
    <x v="710"/>
    <s v="WVGZZZE2XTE047356"/>
    <x v="580"/>
    <x v="3"/>
    <n v="37605"/>
    <n v="1470.83"/>
    <n v="39075.83"/>
    <n v="77"/>
    <x v="587"/>
    <n v="95"/>
    <m/>
    <n v="1576.98"/>
    <n v="4.2788086651006516E-2"/>
    <n v="0"/>
    <n v="-5566.67"/>
    <m/>
    <m/>
    <n v="7.0000000000000007E-2"/>
    <n v="0.1"/>
    <n v="110.38860000000001"/>
    <m/>
    <n v="110.38860000000001"/>
    <s v="VWB"/>
    <n v="30"/>
    <n v="50"/>
    <n v="1"/>
    <n v="1"/>
    <m/>
    <m/>
    <n v="1"/>
    <s v="Valauto Arras"/>
    <x v="0"/>
    <m/>
    <x v="2"/>
    <n v="1671.98"/>
    <n v="4.2788086651006516E-2"/>
    <x v="1"/>
    <n v="190.3886"/>
  </r>
  <r>
    <x v="4"/>
    <x v="0"/>
    <x v="0"/>
    <x v="94"/>
    <x v="0"/>
    <m/>
    <m/>
    <m/>
    <m/>
    <m/>
    <m/>
    <x v="18"/>
    <n v="513327"/>
    <x v="711"/>
    <s v="WVGZZZA12TV078162"/>
    <x v="581"/>
    <x v="2"/>
    <n v="26247.33"/>
    <n v="933.34"/>
    <n v="27180.670000000002"/>
    <n v="29"/>
    <x v="588"/>
    <n v="95"/>
    <m/>
    <n v="1170.3499999999999"/>
    <n v="4.6553304241580502E-2"/>
    <n v="0"/>
    <n v="-3966.67"/>
    <m/>
    <m/>
    <n v="0.1"/>
    <n v="0.13"/>
    <n v="117.035"/>
    <m/>
    <n v="117.035"/>
    <s v="VWB"/>
    <n v="30"/>
    <m/>
    <n v="0"/>
    <n v="1"/>
    <m/>
    <m/>
    <n v="0"/>
    <s v="Valauto Arras"/>
    <x v="0"/>
    <m/>
    <x v="2"/>
    <n v="1265.3499999999999"/>
    <n v="4.6553304241580502E-2"/>
    <x v="1"/>
    <n v="147.035"/>
  </r>
  <r>
    <x v="4"/>
    <x v="0"/>
    <x v="0"/>
    <x v="81"/>
    <x v="114"/>
    <m/>
    <m/>
    <m/>
    <m/>
    <m/>
    <n v="0"/>
    <x v="20"/>
    <n v="513328"/>
    <x v="712"/>
    <s v="WVGZZZA17TV078836"/>
    <x v="582"/>
    <x v="2"/>
    <n v="26247.33"/>
    <n v="933.34"/>
    <n v="27180.670000000002"/>
    <n v="19"/>
    <x v="589"/>
    <n v="95"/>
    <m/>
    <n v="856.29"/>
    <n v="3.4998769346009498E-2"/>
    <n v="0"/>
    <n v="-3966.67"/>
    <m/>
    <m/>
    <n v="0.1"/>
    <n v="0.13"/>
    <n v="85.629000000000005"/>
    <m/>
    <n v="85.629000000000005"/>
    <s v="VWB"/>
    <n v="30"/>
    <m/>
    <n v="0"/>
    <n v="1"/>
    <m/>
    <m/>
    <n v="0"/>
    <s v="Valauto Arras"/>
    <x v="0"/>
    <m/>
    <x v="2"/>
    <n v="951.29"/>
    <n v="3.4998769346009498E-2"/>
    <x v="1"/>
    <n v="115.629"/>
  </r>
  <r>
    <x v="4"/>
    <x v="0"/>
    <x v="0"/>
    <x v="70"/>
    <x v="55"/>
    <m/>
    <m/>
    <m/>
    <m/>
    <m/>
    <n v="0"/>
    <x v="20"/>
    <n v="513329"/>
    <x v="713"/>
    <s v="WVGZZZC1XTY085288"/>
    <x v="583"/>
    <x v="7"/>
    <n v="29947.33"/>
    <n v="-833.33"/>
    <n v="29114"/>
    <n v="47"/>
    <x v="590"/>
    <n v="95"/>
    <m/>
    <n v="887.34"/>
    <n v="3.3741155457855332E-2"/>
    <n v="-1683.33"/>
    <n v="0"/>
    <m/>
    <m/>
    <n v="0.08"/>
    <n v="0.1"/>
    <n v="70.987200000000001"/>
    <m/>
    <n v="70.987200000000001"/>
    <s v="VWB"/>
    <n v="30"/>
    <n v="50"/>
    <n v="1"/>
    <n v="1"/>
    <m/>
    <m/>
    <n v="1"/>
    <s v="Valauto Arras"/>
    <x v="0"/>
    <m/>
    <x v="2"/>
    <n v="982.34"/>
    <n v="3.3741155457855332E-2"/>
    <x v="1"/>
    <n v="150.9872"/>
  </r>
  <r>
    <x v="4"/>
    <x v="0"/>
    <x v="0"/>
    <x v="23"/>
    <x v="95"/>
    <m/>
    <m/>
    <m/>
    <m/>
    <m/>
    <m/>
    <x v="20"/>
    <n v="513331"/>
    <x v="714"/>
    <s v="WVGZZZE29TE051592"/>
    <x v="584"/>
    <x v="3"/>
    <n v="37605"/>
    <n v="4075"/>
    <n v="41680"/>
    <n v="7"/>
    <x v="591"/>
    <n v="95"/>
    <m/>
    <n v="1984.27"/>
    <n v="4.9886516314779271E-2"/>
    <n v="0"/>
    <n v="-5566.67"/>
    <m/>
    <m/>
    <n v="0.08"/>
    <n v="7.0000000000000007E-2"/>
    <n v="158.74160000000001"/>
    <m/>
    <n v="158.74160000000001"/>
    <s v="VWB"/>
    <m/>
    <n v="50"/>
    <n v="1"/>
    <n v="1"/>
    <m/>
    <m/>
    <n v="1"/>
    <s v="Valauto Arras"/>
    <x v="0"/>
    <m/>
    <x v="2"/>
    <n v="2079.27"/>
    <n v="4.9886516314779271E-2"/>
    <x v="1"/>
    <n v="208.74160000000001"/>
  </r>
  <r>
    <x v="4"/>
    <x v="0"/>
    <x v="0"/>
    <x v="103"/>
    <x v="121"/>
    <m/>
    <m/>
    <m/>
    <m/>
    <m/>
    <n v="0"/>
    <x v="20"/>
    <n v="513333"/>
    <x v="715"/>
    <s v="WVWZZZAW0TU010819"/>
    <x v="585"/>
    <x v="28"/>
    <n v="20605.669999999998"/>
    <n v="179.16"/>
    <n v="20784.829999999998"/>
    <n v="16"/>
    <x v="592"/>
    <n v="95"/>
    <m/>
    <n v="528.28"/>
    <n v="2.9987255127898571E-2"/>
    <n v="0"/>
    <n v="-1856.67"/>
    <m/>
    <m/>
    <n v="0.13"/>
    <n v="0.13"/>
    <n v="68.676400000000001"/>
    <m/>
    <n v="68.676400000000001"/>
    <s v=""/>
    <n v="30"/>
    <m/>
    <n v="0"/>
    <n v="1"/>
    <m/>
    <m/>
    <n v="0"/>
    <s v="Valauto Arras"/>
    <x v="0"/>
    <m/>
    <x v="2"/>
    <n v="623.28"/>
    <n v="2.9987255127898571E-2"/>
    <x v="1"/>
    <n v="98.676400000000001"/>
  </r>
  <r>
    <x v="4"/>
    <x v="0"/>
    <x v="0"/>
    <x v="115"/>
    <x v="21"/>
    <m/>
    <m/>
    <m/>
    <m/>
    <m/>
    <n v="0"/>
    <x v="20"/>
    <n v="513334"/>
    <x v="716"/>
    <s v="WVGZZZE2XTE045090"/>
    <x v="586"/>
    <x v="3"/>
    <n v="37605"/>
    <n v="2329.17"/>
    <n v="39934.17"/>
    <n v="4"/>
    <x v="593"/>
    <n v="95"/>
    <m/>
    <n v="1862.06"/>
    <n v="4.9007153522910331E-2"/>
    <n v="0"/>
    <n v="-5566.67"/>
    <m/>
    <m/>
    <n v="7.0000000000000007E-2"/>
    <n v="7.0000000000000007E-2"/>
    <n v="130.3442"/>
    <m/>
    <n v="130.3442"/>
    <s v="VWB"/>
    <n v="30"/>
    <n v="50"/>
    <n v="1"/>
    <n v="1"/>
    <m/>
    <m/>
    <n v="1"/>
    <s v="Valauto Arras"/>
    <x v="0"/>
    <m/>
    <x v="2"/>
    <n v="1957.06"/>
    <n v="4.9007153522910331E-2"/>
    <x v="1"/>
    <n v="210.3442"/>
  </r>
  <r>
    <x v="4"/>
    <x v="0"/>
    <x v="0"/>
    <x v="103"/>
    <x v="121"/>
    <m/>
    <m/>
    <m/>
    <m/>
    <m/>
    <n v="0"/>
    <x v="18"/>
    <n v="513335"/>
    <x v="717"/>
    <s v="WVGZZZC19TY042190"/>
    <x v="587"/>
    <x v="7"/>
    <n v="22622.33"/>
    <n v="1025"/>
    <n v="23647.33"/>
    <n v="10"/>
    <x v="594"/>
    <n v="95"/>
    <m/>
    <n v="405.97"/>
    <n v="2.1185055564412556E-2"/>
    <n v="0"/>
    <n v="-2683.33"/>
    <m/>
    <m/>
    <n v="0.1"/>
    <n v="0.13"/>
    <n v="40.597000000000008"/>
    <m/>
    <n v="40.597000000000008"/>
    <s v="VWB"/>
    <n v="30"/>
    <m/>
    <n v="0"/>
    <n v="1"/>
    <m/>
    <m/>
    <n v="0"/>
    <s v="Valauto Arras"/>
    <x v="0"/>
    <m/>
    <x v="2"/>
    <n v="500.97"/>
    <n v="2.1185055564412556E-2"/>
    <x v="1"/>
    <n v="70.597000000000008"/>
  </r>
  <r>
    <x v="4"/>
    <x v="1"/>
    <x v="0"/>
    <x v="11"/>
    <x v="23"/>
    <m/>
    <m/>
    <m/>
    <s v="x"/>
    <m/>
    <n v="35"/>
    <x v="20"/>
    <n v="513337"/>
    <x v="718"/>
    <s v="WVGZZZA28TV046440"/>
    <x v="579"/>
    <x v="2"/>
    <n v="31472.33"/>
    <n v="1733.34"/>
    <n v="33205.67"/>
    <n v="55"/>
    <x v="595"/>
    <n v="95"/>
    <m/>
    <n v="996.16000000000008"/>
    <n v="3.2860653014982082E-2"/>
    <n v="0"/>
    <n v="-3353.77"/>
    <m/>
    <s v="solde client FPS impayé en RANC"/>
    <n v="0.12"/>
    <n v="0.12"/>
    <n v="119.53920000000001"/>
    <m/>
    <n v="119.53920000000001"/>
    <s v="VWB"/>
    <n v="30"/>
    <m/>
    <n v="0"/>
    <n v="1"/>
    <m/>
    <m/>
    <n v="0"/>
    <s v="Valauto Arras"/>
    <x v="0"/>
    <m/>
    <x v="2"/>
    <n v="1091.1600000000001"/>
    <n v="3.2860653014982082E-2"/>
    <x v="1"/>
    <n v="149.53919999999999"/>
  </r>
  <r>
    <x v="4"/>
    <x v="0"/>
    <x v="0"/>
    <x v="9"/>
    <x v="9"/>
    <m/>
    <m/>
    <m/>
    <m/>
    <m/>
    <n v="0"/>
    <x v="18"/>
    <n v="513340"/>
    <x v="719"/>
    <s v="WVGZZZE29TE046411"/>
    <x v="588"/>
    <x v="3"/>
    <n v="37605"/>
    <n v="1433.33"/>
    <n v="39038.33"/>
    <n v="16"/>
    <x v="596"/>
    <n v="95"/>
    <m/>
    <n v="1162.68"/>
    <n v="3.2216542049826415E-2"/>
    <n v="0"/>
    <n v="-5860"/>
    <m/>
    <m/>
    <n v="0.1"/>
    <n v="0.1"/>
    <n v="116.26800000000001"/>
    <m/>
    <n v="116.26800000000001"/>
    <s v="VWB"/>
    <m/>
    <m/>
    <n v="0"/>
    <n v="1"/>
    <m/>
    <m/>
    <n v="0"/>
    <s v="Valauto Arras"/>
    <x v="0"/>
    <m/>
    <x v="2"/>
    <n v="1257.68"/>
    <n v="3.2216542049826415E-2"/>
    <x v="1"/>
    <n v="116.26800000000001"/>
  </r>
  <r>
    <x v="4"/>
    <x v="0"/>
    <x v="0"/>
    <x v="78"/>
    <x v="115"/>
    <m/>
    <m/>
    <m/>
    <s v="x"/>
    <s v="X"/>
    <n v="1033.27"/>
    <x v="20"/>
    <n v="513342"/>
    <x v="720"/>
    <s v="WVGZZZE20TE048774"/>
    <x v="589"/>
    <x v="3"/>
    <n v="33863.33"/>
    <n v="1470.83"/>
    <n v="35334.160000000003"/>
    <n v="14"/>
    <x v="597"/>
    <n v="95"/>
    <m/>
    <n v="1500.06"/>
    <n v="4.5142151391174994E-2"/>
    <n v="0"/>
    <n v="-4860"/>
    <m/>
    <s v="ok vn payé / solde client RANC 2023"/>
    <n v="7.0000000000000007E-2"/>
    <n v="0.1"/>
    <n v="105.00420000000001"/>
    <m/>
    <n v="105.00420000000001"/>
    <s v="VWB"/>
    <n v="30"/>
    <m/>
    <n v="0"/>
    <n v="1"/>
    <m/>
    <m/>
    <n v="0"/>
    <s v="Valauto Arras"/>
    <x v="0"/>
    <m/>
    <x v="2"/>
    <n v="1595.06"/>
    <n v="4.5142151391174994E-2"/>
    <x v="1"/>
    <n v="135.00420000000003"/>
  </r>
  <r>
    <x v="7"/>
    <x v="0"/>
    <x v="2"/>
    <x v="20"/>
    <x v="0"/>
    <m/>
    <m/>
    <m/>
    <m/>
    <m/>
    <n v="0"/>
    <x v="59"/>
    <n v="513353"/>
    <x v="721"/>
    <s v="TMBGP6NW6T3060717"/>
    <x v="590"/>
    <x v="22"/>
    <n v="23191.67"/>
    <n v="833.33"/>
    <n v="24025"/>
    <n v="65"/>
    <x v="598"/>
    <n v="35.01"/>
    <m/>
    <n v="1558.75"/>
    <n v="6.6337565036420396E-2"/>
    <n v="0"/>
    <n v="-3916"/>
    <m/>
    <m/>
    <n v="0.13"/>
    <n v="0.13"/>
    <n v="202.63750000000002"/>
    <m/>
    <n v="202.63750000000002"/>
    <s v="VWB"/>
    <m/>
    <m/>
    <n v="0"/>
    <n v="1"/>
    <m/>
    <m/>
    <n v="0"/>
    <s v="Valauto Lambersart VW"/>
    <x v="2"/>
    <m/>
    <x v="17"/>
    <n v="1593.76"/>
    <n v="6.6337565036420396E-2"/>
    <x v="1"/>
    <n v="202.63750000000002"/>
  </r>
  <r>
    <x v="4"/>
    <x v="0"/>
    <x v="0"/>
    <x v="17"/>
    <x v="16"/>
    <m/>
    <m/>
    <m/>
    <m/>
    <m/>
    <n v="0"/>
    <x v="20"/>
    <n v="513356"/>
    <x v="722"/>
    <s v="WVGZZZA21TV099240"/>
    <x v="591"/>
    <x v="2"/>
    <n v="27305.67"/>
    <n v="1116.67"/>
    <n v="28422.339999999997"/>
    <n v="22"/>
    <x v="599"/>
    <n v="95"/>
    <m/>
    <n v="859.01"/>
    <n v="3.3565498125770088E-2"/>
    <n v="-916.67"/>
    <n v="0"/>
    <m/>
    <m/>
    <n v="0.08"/>
    <n v="7.0000000000000007E-2"/>
    <n v="68.720799999999997"/>
    <m/>
    <n v="68.720799999999997"/>
    <s v=""/>
    <n v="30"/>
    <n v="50"/>
    <n v="1"/>
    <n v="1"/>
    <m/>
    <m/>
    <n v="1"/>
    <s v="Valauto Arras"/>
    <x v="0"/>
    <m/>
    <x v="2"/>
    <n v="954.01"/>
    <n v="3.3565498125770088E-2"/>
    <x v="1"/>
    <n v="148.7208"/>
  </r>
  <r>
    <x v="4"/>
    <x v="0"/>
    <x v="0"/>
    <x v="57"/>
    <x v="68"/>
    <m/>
    <m/>
    <m/>
    <m/>
    <m/>
    <n v="0"/>
    <x v="18"/>
    <n v="513359"/>
    <x v="723"/>
    <s v="WVGZZZCS0TY053734"/>
    <x v="592"/>
    <x v="1"/>
    <n v="23280.67"/>
    <n v="-366.67"/>
    <n v="22914"/>
    <n v="9"/>
    <x v="600"/>
    <n v="95"/>
    <m/>
    <n v="710.65"/>
    <n v="3.5159727677402462E-2"/>
    <n v="0"/>
    <n v="-2773.34"/>
    <m/>
    <m/>
    <n v="0.1"/>
    <n v="0.1"/>
    <n v="71.064999999999998"/>
    <m/>
    <n v="71.064999999999998"/>
    <s v="VWB"/>
    <n v="30"/>
    <n v="50"/>
    <n v="1"/>
    <n v="1"/>
    <m/>
    <m/>
    <n v="1"/>
    <s v="Valauto Arras"/>
    <x v="0"/>
    <m/>
    <x v="2"/>
    <n v="805.65"/>
    <n v="3.5159727677402462E-2"/>
    <x v="1"/>
    <n v="151.065"/>
  </r>
  <r>
    <x v="4"/>
    <x v="0"/>
    <x v="0"/>
    <x v="123"/>
    <x v="136"/>
    <m/>
    <m/>
    <m/>
    <m/>
    <m/>
    <n v="0"/>
    <x v="20"/>
    <n v="513360"/>
    <x v="724"/>
    <s v="WVGZZZC13TY054366"/>
    <x v="593"/>
    <x v="7"/>
    <n v="25139"/>
    <n v="941.67"/>
    <n v="26080.67"/>
    <n v="5"/>
    <x v="601"/>
    <n v="95"/>
    <m/>
    <n v="744.18"/>
    <n v="3.2176320623664961E-2"/>
    <n v="-2683.33"/>
    <n v="0"/>
    <m/>
    <m/>
    <n v="0.1"/>
    <n v="7.0000000000000007E-2"/>
    <n v="74.417999999999992"/>
    <m/>
    <n v="74.417999999999992"/>
    <s v=""/>
    <n v="30"/>
    <m/>
    <n v="0"/>
    <n v="1"/>
    <m/>
    <m/>
    <n v="0"/>
    <s v="Valauto Arras"/>
    <x v="0"/>
    <m/>
    <x v="2"/>
    <n v="839.18"/>
    <n v="3.2176320623664961E-2"/>
    <x v="1"/>
    <n v="104.41799999999999"/>
  </r>
  <r>
    <x v="4"/>
    <x v="2"/>
    <x v="0"/>
    <x v="73"/>
    <x v="90"/>
    <m/>
    <m/>
    <m/>
    <s v="x"/>
    <m/>
    <n v="-350.41"/>
    <x v="20"/>
    <n v="513362"/>
    <x v="725"/>
    <s v="WVGZZZC19VY026347"/>
    <x v="594"/>
    <x v="7"/>
    <n v="23872.33"/>
    <n v="645.84"/>
    <n v="24518.170000000002"/>
    <n v="4"/>
    <x v="602"/>
    <n v="95"/>
    <m/>
    <n v="702.76"/>
    <n v="3.2537501779292662E-2"/>
    <n v="0"/>
    <n v="0"/>
    <m/>
    <s v="solde client"/>
    <m/>
    <n v="0"/>
    <n v="0"/>
    <m/>
    <n v="0"/>
    <s v=""/>
    <n v="0"/>
    <n v="0"/>
    <n v="0"/>
    <n v="1"/>
    <m/>
    <m/>
    <n v="0"/>
    <s v="Valauto Arras"/>
    <x v="0"/>
    <m/>
    <x v="2"/>
    <n v="797.76"/>
    <n v="3.2537501779292662E-2"/>
    <x v="1"/>
    <n v="0"/>
  </r>
  <r>
    <x v="4"/>
    <x v="0"/>
    <x v="0"/>
    <x v="31"/>
    <x v="113"/>
    <m/>
    <m/>
    <m/>
    <m/>
    <m/>
    <n v="0"/>
    <x v="18"/>
    <n v="513364"/>
    <x v="726"/>
    <s v="WVGZZZCS0TY040434"/>
    <x v="595"/>
    <x v="1"/>
    <n v="20130.669999999998"/>
    <n v="362.5"/>
    <n v="20493.169999999998"/>
    <n v="7"/>
    <x v="603"/>
    <n v="95"/>
    <m/>
    <n v="689.47"/>
    <n v="3.8279582904938575E-2"/>
    <n v="-2883.34"/>
    <n v="0"/>
    <m/>
    <m/>
    <n v="0.1"/>
    <n v="0.1"/>
    <n v="68.947000000000003"/>
    <m/>
    <n v="68.947000000000003"/>
    <s v="VWB"/>
    <n v="30"/>
    <m/>
    <n v="0"/>
    <n v="1"/>
    <m/>
    <m/>
    <n v="0"/>
    <s v="Valauto Arras"/>
    <x v="0"/>
    <m/>
    <x v="2"/>
    <n v="784.47"/>
    <n v="3.8279582904938575E-2"/>
    <x v="1"/>
    <n v="98.947000000000003"/>
  </r>
  <r>
    <x v="4"/>
    <x v="0"/>
    <x v="0"/>
    <x v="48"/>
    <x v="122"/>
    <m/>
    <m/>
    <m/>
    <m/>
    <m/>
    <m/>
    <x v="20"/>
    <n v="513366"/>
    <x v="727"/>
    <s v="WVGZZZE2XTE050922"/>
    <x v="596"/>
    <x v="3"/>
    <n v="37605"/>
    <n v="3995.84"/>
    <n v="41600.839999999997"/>
    <n v="27"/>
    <x v="604"/>
    <n v="95"/>
    <m/>
    <n v="1248.03"/>
    <n v="3.2283723117129369E-2"/>
    <n v="0"/>
    <n v="0"/>
    <m/>
    <m/>
    <n v="0.08"/>
    <n v="0.1"/>
    <n v="99.842399999999998"/>
    <m/>
    <n v="99.842399999999998"/>
    <s v="VWB"/>
    <n v="30"/>
    <n v="50"/>
    <n v="1"/>
    <n v="1"/>
    <m/>
    <m/>
    <n v="1"/>
    <s v="Valauto Arras"/>
    <x v="0"/>
    <m/>
    <x v="2"/>
    <n v="1343.03"/>
    <n v="3.2283723117129369E-2"/>
    <x v="1"/>
    <n v="179.8424"/>
  </r>
  <r>
    <x v="4"/>
    <x v="3"/>
    <x v="0"/>
    <x v="8"/>
    <x v="8"/>
    <s v="x"/>
    <m/>
    <m/>
    <s v="x"/>
    <m/>
    <n v="48965.64"/>
    <x v="14"/>
    <n v="513370"/>
    <x v="728"/>
    <s v="WVGZZZCTXTW408462"/>
    <x v="38"/>
    <x v="6"/>
    <n v="45530"/>
    <n v="2770.85"/>
    <n v="48300.85"/>
    <n v="21"/>
    <x v="605"/>
    <n v="95"/>
    <m/>
    <n v="-58.22"/>
    <n v="7.6147728249088787E-4"/>
    <n v="-6368.12"/>
    <n v="0"/>
    <m/>
    <s v="marge manquante / ok vn payé solde client factures atelier"/>
    <m/>
    <n v="0"/>
    <n v="0"/>
    <m/>
    <n v="0"/>
    <s v=""/>
    <n v="1"/>
    <s v="0"/>
    <n v="1"/>
    <n v="1"/>
    <m/>
    <m/>
    <n v="1"/>
    <s v="Valauto Arras"/>
    <x v="0"/>
    <m/>
    <x v="8"/>
    <n v="36.78"/>
    <n v="7.6147728249088787E-4"/>
    <x v="1"/>
    <n v="1"/>
  </r>
  <r>
    <x v="4"/>
    <x v="0"/>
    <x v="0"/>
    <x v="78"/>
    <x v="87"/>
    <m/>
    <m/>
    <m/>
    <m/>
    <m/>
    <m/>
    <x v="20"/>
    <n v="513371"/>
    <x v="729"/>
    <s v="WVGZZZA26TV130966"/>
    <x v="597"/>
    <x v="2"/>
    <n v="27305.67"/>
    <n v="1283.3399999999999"/>
    <n v="28589.01"/>
    <n v="13"/>
    <x v="564"/>
    <n v="95"/>
    <m/>
    <n v="1080.31"/>
    <n v="4.1110552621444398E-2"/>
    <n v="0"/>
    <n v="-916.67"/>
    <m/>
    <m/>
    <n v="7.0000000000000007E-2"/>
    <n v="0.1"/>
    <n v="75.621700000000004"/>
    <m/>
    <n v="75.621700000000004"/>
    <s v="VWB"/>
    <n v="30"/>
    <m/>
    <n v="0"/>
    <n v="1"/>
    <m/>
    <m/>
    <n v="0"/>
    <s v="Valauto Arras"/>
    <x v="0"/>
    <m/>
    <x v="2"/>
    <n v="1175.31"/>
    <n v="4.1110552621444398E-2"/>
    <x v="1"/>
    <n v="105.6217"/>
  </r>
  <r>
    <x v="4"/>
    <x v="0"/>
    <x v="0"/>
    <x v="44"/>
    <x v="79"/>
    <m/>
    <m/>
    <m/>
    <m/>
    <m/>
    <n v="0"/>
    <x v="20"/>
    <n v="513374"/>
    <x v="730"/>
    <s v="WVGZZZE29TE047963"/>
    <x v="598"/>
    <x v="3"/>
    <n v="33863.33"/>
    <n v="1500"/>
    <n v="35363.33"/>
    <n v="8"/>
    <x v="606"/>
    <n v="95"/>
    <n v="-5190.7299999999996"/>
    <n v="1311.3700000000008"/>
    <n v="3.9769162010478108E-2"/>
    <n v="-4860"/>
    <n v="0"/>
    <m/>
    <m/>
    <n v="0.1"/>
    <n v="0.1"/>
    <n v="131.13700000000009"/>
    <m/>
    <n v="131.13700000000009"/>
    <s v="VWB"/>
    <n v="1"/>
    <s v="0"/>
    <n v="1"/>
    <n v="1"/>
    <m/>
    <m/>
    <n v="1"/>
    <s v="Valauto Arras"/>
    <x v="0"/>
    <m/>
    <x v="2"/>
    <n v="6597.1"/>
    <n v="0.18655200174870409"/>
    <x v="1"/>
    <n v="132.13700000000009"/>
  </r>
  <r>
    <x v="4"/>
    <x v="0"/>
    <x v="0"/>
    <x v="12"/>
    <x v="81"/>
    <m/>
    <m/>
    <m/>
    <m/>
    <m/>
    <n v="0"/>
    <x v="19"/>
    <n v="513376"/>
    <x v="731"/>
    <s v="WVGZZZE29TE045971"/>
    <x v="599"/>
    <x v="3"/>
    <n v="37605"/>
    <n v="2329.17"/>
    <n v="39934.17"/>
    <n v="27"/>
    <x v="607"/>
    <n v="95"/>
    <m/>
    <n v="1324.57"/>
    <n v="3.5547752714029116E-2"/>
    <n v="-5860"/>
    <n v="0"/>
    <m/>
    <m/>
    <n v="0.1"/>
    <n v="0.1"/>
    <n v="132.45699999999999"/>
    <m/>
    <n v="132.45699999999999"/>
    <s v="VWB"/>
    <n v="30"/>
    <n v="50"/>
    <n v="1"/>
    <n v="1"/>
    <m/>
    <m/>
    <n v="1"/>
    <s v="Valauto Arras"/>
    <x v="0"/>
    <m/>
    <x v="2"/>
    <n v="1419.57"/>
    <n v="3.5547752714029116E-2"/>
    <x v="1"/>
    <n v="212.45699999999999"/>
  </r>
  <r>
    <x v="4"/>
    <x v="0"/>
    <x v="0"/>
    <x v="104"/>
    <x v="107"/>
    <m/>
    <m/>
    <m/>
    <m/>
    <m/>
    <n v="0"/>
    <x v="18"/>
    <n v="513378"/>
    <x v="732"/>
    <s v="WVWZZZAW2TU033342"/>
    <x v="600"/>
    <x v="28"/>
    <n v="17714"/>
    <n v="945.83"/>
    <n v="18659.830000000002"/>
    <n v="8"/>
    <x v="608"/>
    <n v="95"/>
    <m/>
    <n v="439.53"/>
    <n v="2.8646027321792316E-2"/>
    <n v="0"/>
    <n v="-1800.01"/>
    <m/>
    <m/>
    <n v="0.13"/>
    <n v="0.13"/>
    <n v="57.1389"/>
    <m/>
    <n v="57.1389"/>
    <s v="VWB"/>
    <n v="30"/>
    <m/>
    <n v="0"/>
    <n v="1"/>
    <n v="186.6"/>
    <d v="2026-03-31T00:00:00"/>
    <n v="0"/>
    <s v="Valauto Arras"/>
    <x v="0"/>
    <m/>
    <x v="2"/>
    <n v="721.13"/>
    <n v="3.8646118426588022E-2"/>
    <x v="1"/>
    <n v="87.138900000000007"/>
  </r>
  <r>
    <x v="4"/>
    <x v="0"/>
    <x v="0"/>
    <x v="77"/>
    <x v="95"/>
    <m/>
    <m/>
    <m/>
    <m/>
    <m/>
    <m/>
    <x v="20"/>
    <n v="513379"/>
    <x v="733"/>
    <s v="WVWZZZAW4VU010647"/>
    <x v="601"/>
    <x v="28"/>
    <n v="20605.669999999998"/>
    <n v="550"/>
    <n v="21155.67"/>
    <n v="13"/>
    <x v="609"/>
    <n v="95"/>
    <m/>
    <n v="520.91"/>
    <n v="2.9113235364325498E-2"/>
    <n v="0"/>
    <n v="-1273.3399999999999"/>
    <m/>
    <m/>
    <n v="0.08"/>
    <n v="7.0000000000000007E-2"/>
    <n v="41.672799999999995"/>
    <m/>
    <n v="41.672799999999995"/>
    <s v="VWB"/>
    <n v="30"/>
    <m/>
    <n v="0"/>
    <n v="1"/>
    <m/>
    <m/>
    <n v="0"/>
    <s v="Valauto Arras"/>
    <x v="0"/>
    <m/>
    <x v="2"/>
    <n v="615.91"/>
    <n v="2.9113235364325498E-2"/>
    <x v="1"/>
    <n v="71.672799999999995"/>
  </r>
  <r>
    <x v="4"/>
    <x v="0"/>
    <x v="0"/>
    <x v="52"/>
    <x v="126"/>
    <m/>
    <m/>
    <m/>
    <m/>
    <m/>
    <n v="0"/>
    <x v="18"/>
    <n v="513382"/>
    <x v="734"/>
    <s v="WVWZZZE10TP065462"/>
    <x v="602"/>
    <x v="29"/>
    <n v="32700"/>
    <n v="2350"/>
    <n v="35050"/>
    <n v="10"/>
    <x v="610"/>
    <n v="95"/>
    <m/>
    <n v="173"/>
    <n v="7.6462196861626251E-3"/>
    <n v="0"/>
    <n v="0"/>
    <m/>
    <m/>
    <n v="0.08"/>
    <n v="7.0000000000000007E-2"/>
    <n v="13.84"/>
    <m/>
    <n v="13.84"/>
    <s v="VWB"/>
    <n v="30"/>
    <m/>
    <n v="0"/>
    <n v="1"/>
    <m/>
    <m/>
    <n v="0"/>
    <s v="Valauto Arras"/>
    <x v="0"/>
    <m/>
    <x v="2"/>
    <n v="268"/>
    <n v="7.6462196861626251E-3"/>
    <x v="1"/>
    <n v="43.84"/>
  </r>
  <r>
    <x v="4"/>
    <x v="0"/>
    <x v="0"/>
    <x v="84"/>
    <x v="119"/>
    <m/>
    <m/>
    <m/>
    <m/>
    <m/>
    <m/>
    <x v="20"/>
    <n v="513388"/>
    <x v="735"/>
    <s v="WVGZZZA20TV108087"/>
    <x v="603"/>
    <x v="2"/>
    <n v="34805.67"/>
    <n v="2525"/>
    <n v="37330.67"/>
    <n v="4"/>
    <x v="611"/>
    <n v="95"/>
    <m/>
    <n v="1654.07"/>
    <n v="4.6853431776070452E-2"/>
    <n v="-916.67"/>
    <n v="0"/>
    <m/>
    <m/>
    <n v="0.1"/>
    <n v="0.1"/>
    <n v="165.40700000000001"/>
    <m/>
    <n v="165.40700000000001"/>
    <s v="VWB"/>
    <n v="30"/>
    <n v="50"/>
    <n v="1"/>
    <n v="1"/>
    <m/>
    <m/>
    <n v="1"/>
    <s v="Valauto Arras"/>
    <x v="0"/>
    <m/>
    <x v="2"/>
    <n v="1749.07"/>
    <n v="4.6853431776070452E-2"/>
    <x v="1"/>
    <n v="245.40700000000001"/>
  </r>
  <r>
    <x v="4"/>
    <x v="0"/>
    <x v="0"/>
    <x v="2"/>
    <x v="87"/>
    <m/>
    <m/>
    <m/>
    <m/>
    <m/>
    <m/>
    <x v="21"/>
    <n v="513392"/>
    <x v="736"/>
    <s v="WVGZZZA25TV075202"/>
    <x v="604"/>
    <x v="2"/>
    <n v="34805.67"/>
    <n v="2383.34"/>
    <n v="37189.009999999995"/>
    <n v="76"/>
    <x v="612"/>
    <n v="95"/>
    <m/>
    <n v="860.69"/>
    <n v="2.5698183414938989E-2"/>
    <n v="0"/>
    <n v="-3012.31"/>
    <m/>
    <m/>
    <n v="0.13"/>
    <n v="0.13"/>
    <n v="111.8897"/>
    <m/>
    <n v="111.8897"/>
    <s v=""/>
    <m/>
    <n v="20"/>
    <n v="1"/>
    <n v="1"/>
    <m/>
    <m/>
    <n v="1"/>
    <s v="Valauto Arras"/>
    <x v="0"/>
    <m/>
    <x v="6"/>
    <n v="955.69"/>
    <n v="2.5698183414938989E-2"/>
    <x v="1"/>
    <n v="131.8897"/>
  </r>
  <r>
    <x v="0"/>
    <x v="0"/>
    <x v="0"/>
    <x v="35"/>
    <x v="125"/>
    <m/>
    <m/>
    <m/>
    <m/>
    <m/>
    <m/>
    <x v="2"/>
    <n v="513438"/>
    <x v="737"/>
    <s v="WVGZZZE26TE027511"/>
    <x v="605"/>
    <x v="3"/>
    <n v="37605"/>
    <n v="4462.51"/>
    <n v="42067.51"/>
    <n v="42"/>
    <x v="613"/>
    <n v="95"/>
    <m/>
    <n v="1262.04"/>
    <n v="3.225862429223883E-2"/>
    <n v="0"/>
    <n v="0"/>
    <m/>
    <m/>
    <n v="7.0000000000000007E-2"/>
    <n v="7.0000000000000007E-2"/>
    <n v="88.342800000000011"/>
    <m/>
    <n v="88.342800000000011"/>
    <s v="VWB"/>
    <n v="30"/>
    <n v="100"/>
    <n v="1"/>
    <n v="1"/>
    <m/>
    <m/>
    <n v="1"/>
    <s v="Val de Lys Automobiles"/>
    <x v="0"/>
    <m/>
    <x v="1"/>
    <n v="1357.04"/>
    <n v="3.225862429223883E-2"/>
    <x v="1"/>
    <n v="218.34280000000001"/>
  </r>
  <r>
    <x v="0"/>
    <x v="0"/>
    <x v="0"/>
    <x v="60"/>
    <x v="8"/>
    <m/>
    <m/>
    <m/>
    <m/>
    <m/>
    <n v="0"/>
    <x v="1"/>
    <n v="513442"/>
    <x v="738"/>
    <s v="WVWZZZE15TP043294"/>
    <x v="606"/>
    <x v="29"/>
    <n v="28533.33"/>
    <n v="1666.67"/>
    <n v="30200"/>
    <n v="21"/>
    <x v="270"/>
    <n v="95"/>
    <m/>
    <n v="1359"/>
    <n v="4.8145695364238413E-2"/>
    <n v="0"/>
    <n v="-4250"/>
    <m/>
    <m/>
    <n v="7.0000000000000007E-2"/>
    <n v="7.0000000000000007E-2"/>
    <n v="95.13000000000001"/>
    <m/>
    <n v="95.13000000000001"/>
    <s v="VWB"/>
    <n v="30"/>
    <m/>
    <n v="0"/>
    <n v="1"/>
    <m/>
    <m/>
    <n v="0"/>
    <s v="Val de Lys Automobiles"/>
    <x v="0"/>
    <m/>
    <x v="1"/>
    <n v="1454"/>
    <n v="4.8145695364238413E-2"/>
    <x v="1"/>
    <n v="125.13000000000001"/>
  </r>
  <r>
    <x v="4"/>
    <x v="0"/>
    <x v="0"/>
    <x v="116"/>
    <x v="84"/>
    <m/>
    <m/>
    <m/>
    <m/>
    <m/>
    <n v="0"/>
    <x v="20"/>
    <n v="513443"/>
    <x v="739"/>
    <s v="WVGZZZA20TV024514"/>
    <x v="607"/>
    <x v="2"/>
    <n v="34805.67"/>
    <n v="2866.67"/>
    <n v="37672.339999999997"/>
    <n v="108"/>
    <x v="614"/>
    <n v="95"/>
    <m/>
    <n v="864.15"/>
    <n v="2.5460324471482262E-2"/>
    <n v="-2359.2399999999998"/>
    <n v="0"/>
    <m/>
    <m/>
    <n v="0.12"/>
    <n v="0.12"/>
    <n v="103.69799999999999"/>
    <m/>
    <n v="103.69799999999999"/>
    <s v=""/>
    <m/>
    <m/>
    <n v="0"/>
    <n v="1"/>
    <m/>
    <m/>
    <n v="0"/>
    <s v="Valauto Arras"/>
    <x v="0"/>
    <m/>
    <x v="2"/>
    <n v="959.15"/>
    <n v="2.5460324471482262E-2"/>
    <x v="1"/>
    <n v="103.69799999999999"/>
  </r>
  <r>
    <x v="4"/>
    <x v="1"/>
    <x v="0"/>
    <x v="60"/>
    <x v="31"/>
    <m/>
    <m/>
    <m/>
    <s v="x"/>
    <m/>
    <n v="-191.71"/>
    <x v="18"/>
    <n v="513444"/>
    <x v="740"/>
    <s v="WVWZZZAW8TU035435"/>
    <x v="608"/>
    <x v="28"/>
    <n v="20605.669999999998"/>
    <n v="679.16"/>
    <n v="21284.829999999998"/>
    <n v="11"/>
    <x v="615"/>
    <n v="95"/>
    <m/>
    <n v="680.72"/>
    <n v="3.6444735522905287E-2"/>
    <n v="0"/>
    <n v="-2356.67"/>
    <m/>
    <s v="solde client probleme indemnité rachat mail amandine "/>
    <n v="0.13"/>
    <n v="0.13"/>
    <n v="88.493600000000001"/>
    <m/>
    <n v="88.493600000000001"/>
    <s v="VWB"/>
    <n v="30"/>
    <n v="50"/>
    <n v="1"/>
    <n v="1"/>
    <m/>
    <m/>
    <n v="1"/>
    <s v="Valauto Arras"/>
    <x v="0"/>
    <m/>
    <x v="2"/>
    <n v="775.72"/>
    <n v="3.6444735522905287E-2"/>
    <x v="1"/>
    <n v="168.49360000000001"/>
  </r>
  <r>
    <x v="1"/>
    <x v="0"/>
    <x v="0"/>
    <x v="30"/>
    <x v="103"/>
    <m/>
    <m/>
    <m/>
    <m/>
    <m/>
    <n v="0"/>
    <x v="5"/>
    <n v="513457"/>
    <x v="741"/>
    <s v="WVWZZZCD5TW239013"/>
    <x v="609"/>
    <x v="32"/>
    <n v="29708.33"/>
    <n v="112.5"/>
    <n v="29820.83"/>
    <n v="32"/>
    <x v="616"/>
    <n v="95"/>
    <m/>
    <n v="1124.23"/>
    <n v="4.0885179922892818E-2"/>
    <n v="0"/>
    <n v="0"/>
    <m/>
    <m/>
    <n v="0.1"/>
    <n v="0.1"/>
    <n v="112.423"/>
    <m/>
    <n v="112.423"/>
    <s v=""/>
    <n v="30"/>
    <m/>
    <n v="0"/>
    <n v="1"/>
    <m/>
    <m/>
    <n v="0"/>
    <s v="Valauto Roncq"/>
    <x v="0"/>
    <m/>
    <x v="0"/>
    <n v="1219.23"/>
    <n v="4.0885179922892818E-2"/>
    <x v="1"/>
    <n v="142.423"/>
  </r>
  <r>
    <x v="4"/>
    <x v="0"/>
    <x v="0"/>
    <x v="114"/>
    <x v="136"/>
    <m/>
    <m/>
    <m/>
    <m/>
    <m/>
    <n v="0"/>
    <x v="20"/>
    <n v="513465"/>
    <x v="742"/>
    <s v="WVWZZZAW3TU032314"/>
    <x v="610"/>
    <x v="28"/>
    <n v="20605.669999999998"/>
    <n v="679.16"/>
    <n v="21284.829999999998"/>
    <n v="14"/>
    <x v="617"/>
    <n v="95"/>
    <m/>
    <n v="679.94"/>
    <n v="3.6408089705203192E-2"/>
    <n v="0"/>
    <n v="-2356.67"/>
    <m/>
    <m/>
    <n v="0.13"/>
    <n v="0.13"/>
    <n v="88.392200000000017"/>
    <m/>
    <n v="88.392200000000017"/>
    <s v="VWB"/>
    <n v="30"/>
    <m/>
    <n v="0"/>
    <n v="1"/>
    <m/>
    <m/>
    <n v="0"/>
    <s v="Valauto Arras"/>
    <x v="0"/>
    <m/>
    <x v="2"/>
    <n v="774.94"/>
    <n v="3.6408089705203192E-2"/>
    <x v="1"/>
    <n v="118.39220000000002"/>
  </r>
  <r>
    <x v="4"/>
    <x v="0"/>
    <x v="0"/>
    <x v="10"/>
    <x v="102"/>
    <m/>
    <m/>
    <m/>
    <m/>
    <m/>
    <n v="0"/>
    <x v="20"/>
    <n v="513470"/>
    <x v="743"/>
    <s v="WVGZZZC13TY094169"/>
    <x v="611"/>
    <x v="7"/>
    <n v="25139"/>
    <n v="691.67"/>
    <n v="25830.67"/>
    <n v="9"/>
    <x v="618"/>
    <n v="95"/>
    <m/>
    <n v="905.02"/>
    <n v="3.8714442947085773E-2"/>
    <n v="0"/>
    <n v="-3350"/>
    <m/>
    <m/>
    <n v="0.1"/>
    <n v="0.1"/>
    <n v="90.50200000000001"/>
    <m/>
    <n v="90.50200000000001"/>
    <s v=""/>
    <n v="30"/>
    <n v="50"/>
    <n v="1"/>
    <n v="1"/>
    <m/>
    <m/>
    <n v="1"/>
    <s v="Valauto Arras"/>
    <x v="0"/>
    <m/>
    <x v="2"/>
    <n v="1000.02"/>
    <n v="3.8714442947085773E-2"/>
    <x v="1"/>
    <n v="170.50200000000001"/>
  </r>
  <r>
    <x v="0"/>
    <x v="0"/>
    <x v="0"/>
    <x v="110"/>
    <x v="66"/>
    <m/>
    <m/>
    <m/>
    <m/>
    <m/>
    <n v="0"/>
    <x v="1"/>
    <n v="513475"/>
    <x v="744"/>
    <s v="WVWZZZE12TP044113"/>
    <x v="612"/>
    <x v="29"/>
    <n v="28533.33"/>
    <n v="1666.67"/>
    <n v="30200"/>
    <n v="13"/>
    <x v="270"/>
    <n v="95"/>
    <m/>
    <n v="1359"/>
    <n v="4.8145695364238413E-2"/>
    <n v="0"/>
    <n v="-4250"/>
    <m/>
    <m/>
    <n v="7.0000000000000007E-2"/>
    <n v="7.0000000000000007E-2"/>
    <n v="95.13000000000001"/>
    <m/>
    <n v="95.13000000000001"/>
    <s v="VWB"/>
    <n v="30"/>
    <m/>
    <n v="0"/>
    <n v="1"/>
    <m/>
    <m/>
    <n v="0"/>
    <s v="Val de Lys Automobiles"/>
    <x v="0"/>
    <m/>
    <x v="1"/>
    <n v="1454"/>
    <n v="4.8145695364238413E-2"/>
    <x v="1"/>
    <n v="125.13000000000001"/>
  </r>
  <r>
    <x v="0"/>
    <x v="0"/>
    <x v="0"/>
    <x v="4"/>
    <x v="55"/>
    <m/>
    <m/>
    <m/>
    <m/>
    <m/>
    <n v="0"/>
    <x v="1"/>
    <n v="513480"/>
    <x v="745"/>
    <s v="WVGZZZA2XTV033835"/>
    <x v="613"/>
    <x v="2"/>
    <n v="31472.33"/>
    <n v="641.66999999999996"/>
    <n v="32114"/>
    <n v="92"/>
    <x v="619"/>
    <n v="95"/>
    <m/>
    <n v="906.9"/>
    <n v="3.1198231300990222E-2"/>
    <n v="-2601.2399999999998"/>
    <n v="0"/>
    <m/>
    <m/>
    <n v="0.1"/>
    <n v="0.1"/>
    <n v="90.69"/>
    <m/>
    <n v="90.69"/>
    <s v="VWB"/>
    <n v="0"/>
    <n v="50"/>
    <n v="1"/>
    <n v="1"/>
    <m/>
    <m/>
    <n v="1"/>
    <s v="Val de Lys Automobiles"/>
    <x v="0"/>
    <m/>
    <x v="1"/>
    <n v="1001.9"/>
    <n v="3.1198231300990222E-2"/>
    <x v="1"/>
    <n v="140.69"/>
  </r>
  <r>
    <x v="0"/>
    <x v="0"/>
    <x v="0"/>
    <x v="10"/>
    <x v="102"/>
    <m/>
    <m/>
    <m/>
    <m/>
    <m/>
    <m/>
    <x v="2"/>
    <n v="513483"/>
    <x v="746"/>
    <s v="WVGZZZE23TE038904"/>
    <x v="614"/>
    <x v="3"/>
    <n v="37605"/>
    <n v="3666.67"/>
    <n v="41271.67"/>
    <n v="9"/>
    <x v="620"/>
    <n v="95"/>
    <n v="-107"/>
    <n v="1848.69"/>
    <n v="4.7095016993496996E-2"/>
    <n v="-5566.67"/>
    <n v="0"/>
    <m/>
    <m/>
    <n v="0.1"/>
    <n v="7.0000000000000007E-2"/>
    <n v="184.86900000000003"/>
    <m/>
    <n v="184.86900000000003"/>
    <s v="VWB"/>
    <n v="30"/>
    <n v="50"/>
    <n v="1"/>
    <n v="1"/>
    <m/>
    <m/>
    <n v="1"/>
    <s v="Val de Lys Automobiles"/>
    <x v="0"/>
    <m/>
    <x v="1"/>
    <n v="2050.69"/>
    <n v="4.9687594420094947E-2"/>
    <x v="1"/>
    <n v="264.86900000000003"/>
  </r>
  <r>
    <x v="0"/>
    <x v="1"/>
    <x v="0"/>
    <x v="67"/>
    <x v="78"/>
    <m/>
    <m/>
    <m/>
    <s v="x"/>
    <m/>
    <n v="-15433.15"/>
    <x v="1"/>
    <n v="513484"/>
    <x v="747"/>
    <s v="WVGZZZE25TE029248"/>
    <x v="615"/>
    <x v="3"/>
    <n v="33863.33"/>
    <n v="1470.83"/>
    <n v="35334.160000000003"/>
    <n v="40"/>
    <x v="621"/>
    <n v="95"/>
    <m/>
    <n v="1263.3499999999999"/>
    <n v="3.8442968504133104E-2"/>
    <n v="-5653.46"/>
    <n v="0"/>
    <m/>
    <s v="solde client"/>
    <n v="0.13"/>
    <n v="0.13"/>
    <n v="164.2355"/>
    <m/>
    <n v="164.2355"/>
    <s v="VWB"/>
    <n v="30"/>
    <m/>
    <n v="0"/>
    <n v="1"/>
    <m/>
    <m/>
    <n v="0"/>
    <s v="Val de Lys Automobiles"/>
    <x v="0"/>
    <m/>
    <x v="1"/>
    <n v="1358.35"/>
    <n v="3.8442968504133104E-2"/>
    <x v="1"/>
    <n v="194.2355"/>
  </r>
  <r>
    <x v="0"/>
    <x v="0"/>
    <x v="0"/>
    <x v="93"/>
    <x v="45"/>
    <m/>
    <m/>
    <m/>
    <m/>
    <m/>
    <m/>
    <x v="1"/>
    <n v="513485"/>
    <x v="748"/>
    <s v="WVGZZZE27TE031177"/>
    <x v="616"/>
    <x v="3"/>
    <n v="33863.33"/>
    <n v="1470.83"/>
    <n v="35334.160000000003"/>
    <n v="13"/>
    <x v="622"/>
    <n v="95"/>
    <m/>
    <n v="1540.07"/>
    <n v="4.6274483389445224E-2"/>
    <n v="0"/>
    <n v="-5566.67"/>
    <m/>
    <m/>
    <n v="7.0000000000000007E-2"/>
    <n v="7.0000000000000007E-2"/>
    <n v="107.8049"/>
    <m/>
    <n v="107.8049"/>
    <s v="VWB"/>
    <n v="30"/>
    <m/>
    <n v="0"/>
    <n v="1"/>
    <m/>
    <m/>
    <n v="0"/>
    <s v="Val de Lys Automobiles"/>
    <x v="0"/>
    <m/>
    <x v="1"/>
    <n v="1635.07"/>
    <n v="4.6274483389445224E-2"/>
    <x v="1"/>
    <n v="137.8049"/>
  </r>
  <r>
    <x v="4"/>
    <x v="0"/>
    <x v="0"/>
    <x v="72"/>
    <x v="89"/>
    <m/>
    <m/>
    <m/>
    <m/>
    <m/>
    <n v="0"/>
    <x v="33"/>
    <n v="513486"/>
    <x v="749"/>
    <s v="WVGZZZA29TV078054"/>
    <x v="617"/>
    <x v="2"/>
    <n v="31472.33"/>
    <n v="1183.3399999999999"/>
    <n v="32655.670000000002"/>
    <n v="75"/>
    <x v="623"/>
    <n v="95"/>
    <m/>
    <n v="653.11"/>
    <n v="2.2909038461008453E-2"/>
    <n v="0"/>
    <n v="-3576.03"/>
    <m/>
    <m/>
    <n v="0.12"/>
    <n v="0.13"/>
    <n v="78.373199999999997"/>
    <m/>
    <n v="78.373199999999997"/>
    <s v="VWB"/>
    <m/>
    <m/>
    <n v="0"/>
    <n v="1"/>
    <m/>
    <m/>
    <n v="0"/>
    <s v="Valauto Arras"/>
    <x v="0"/>
    <m/>
    <x v="8"/>
    <n v="748.11"/>
    <n v="2.2909038461008453E-2"/>
    <x v="1"/>
    <n v="78.373199999999997"/>
  </r>
  <r>
    <x v="4"/>
    <x v="0"/>
    <x v="0"/>
    <x v="102"/>
    <x v="102"/>
    <m/>
    <m/>
    <m/>
    <m/>
    <m/>
    <n v="0"/>
    <x v="32"/>
    <n v="513489"/>
    <x v="750"/>
    <s v="WVGZZZCS1TY021066"/>
    <x v="618"/>
    <x v="1"/>
    <n v="28597.33"/>
    <n v="-429.17"/>
    <n v="28168.160000000003"/>
    <n v="68"/>
    <x v="624"/>
    <n v="95"/>
    <m/>
    <n v="208.32"/>
    <n v="1.0768186491414419E-2"/>
    <n v="0"/>
    <n v="-2106.67"/>
    <m/>
    <m/>
    <n v="0.1"/>
    <n v="0.1"/>
    <n v="20.832000000000001"/>
    <m/>
    <n v="20.832000000000001"/>
    <s v=""/>
    <n v="30"/>
    <m/>
    <n v="0"/>
    <n v="1"/>
    <m/>
    <m/>
    <n v="0"/>
    <s v="Valauto Arras"/>
    <x v="0"/>
    <m/>
    <x v="2"/>
    <n v="303.32"/>
    <n v="1.0768186491414419E-2"/>
    <x v="1"/>
    <n v="50.832000000000001"/>
  </r>
  <r>
    <x v="7"/>
    <x v="0"/>
    <x v="2"/>
    <x v="0"/>
    <x v="121"/>
    <m/>
    <m/>
    <m/>
    <m/>
    <m/>
    <n v="0"/>
    <x v="56"/>
    <n v="513497"/>
    <x v="751"/>
    <s v="TMBEK6PJXT4014633"/>
    <x v="619"/>
    <x v="33"/>
    <n v="25125"/>
    <n v="633.33000000000004"/>
    <n v="25758.33"/>
    <n v="148"/>
    <x v="625"/>
    <n v="35"/>
    <m/>
    <n v="800.09"/>
    <n v="3.2420191836970799E-2"/>
    <n v="0"/>
    <n v="-2550"/>
    <m/>
    <m/>
    <n v="0.13"/>
    <n v="0.13"/>
    <n v="104.0117"/>
    <m/>
    <n v="104.0117"/>
    <s v="VWB"/>
    <m/>
    <m/>
    <n v="0"/>
    <n v="1"/>
    <m/>
    <m/>
    <n v="0"/>
    <s v="Valauto Lambersart VW"/>
    <x v="2"/>
    <m/>
    <x v="17"/>
    <n v="835.09"/>
    <n v="3.2420191836970799E-2"/>
    <x v="1"/>
    <n v="104.0117"/>
  </r>
  <r>
    <x v="0"/>
    <x v="0"/>
    <x v="0"/>
    <x v="21"/>
    <x v="35"/>
    <m/>
    <m/>
    <m/>
    <m/>
    <m/>
    <n v="0"/>
    <x v="1"/>
    <n v="513497"/>
    <x v="751"/>
    <s v="WVGZZZE24TE042881"/>
    <x v="620"/>
    <x v="3"/>
    <n v="37605"/>
    <n v="2137.5"/>
    <n v="39742.5"/>
    <n v="8"/>
    <x v="626"/>
    <n v="95"/>
    <m/>
    <n v="541.34"/>
    <n v="1.601157451091401E-2"/>
    <n v="-5566.67"/>
    <n v="0"/>
    <m/>
    <m/>
    <n v="7.0000000000000007E-2"/>
    <n v="7.0000000000000007E-2"/>
    <n v="37.893800000000006"/>
    <m/>
    <n v="37.893800000000006"/>
    <s v=""/>
    <n v="30"/>
    <m/>
    <n v="0"/>
    <n v="1"/>
    <m/>
    <m/>
    <n v="0"/>
    <s v="Val de Lys Automobiles"/>
    <x v="0"/>
    <m/>
    <x v="1"/>
    <n v="636.34"/>
    <n v="1.601157451091401E-2"/>
    <x v="1"/>
    <n v="67.893799999999999"/>
  </r>
  <r>
    <x v="0"/>
    <x v="0"/>
    <x v="0"/>
    <x v="67"/>
    <x v="78"/>
    <m/>
    <m/>
    <m/>
    <m/>
    <m/>
    <n v="0"/>
    <x v="3"/>
    <n v="513499"/>
    <x v="752"/>
    <s v="WVWZZZAW9TU055354"/>
    <x v="621"/>
    <x v="28"/>
    <n v="17714"/>
    <n v="404.16"/>
    <n v="18118.16"/>
    <n v="48"/>
    <x v="627"/>
    <n v="95"/>
    <m/>
    <n v="582.79"/>
    <n v="3.74094278889247E-2"/>
    <n v="0"/>
    <n v="-966.67"/>
    <m/>
    <m/>
    <n v="7.0000000000000007E-2"/>
    <n v="7.0000000000000007E-2"/>
    <n v="40.795300000000005"/>
    <m/>
    <n v="40.795300000000005"/>
    <s v="VWB"/>
    <n v="30"/>
    <m/>
    <n v="0"/>
    <n v="1"/>
    <m/>
    <m/>
    <n v="0"/>
    <s v="Val de Lys Automobiles"/>
    <x v="0"/>
    <m/>
    <x v="1"/>
    <n v="677.79"/>
    <n v="3.74094278889247E-2"/>
    <x v="1"/>
    <n v="70.795299999999997"/>
  </r>
  <r>
    <x v="0"/>
    <x v="0"/>
    <x v="0"/>
    <x v="32"/>
    <x v="99"/>
    <m/>
    <m/>
    <m/>
    <m/>
    <m/>
    <n v="0"/>
    <x v="2"/>
    <n v="513502"/>
    <x v="753"/>
    <s v="WVGZZZCT5SW451248"/>
    <x v="622"/>
    <x v="6"/>
    <n v="48321.67"/>
    <n v="1308.3399999999999"/>
    <n v="49630.009999999995"/>
    <n v="15"/>
    <x v="628"/>
    <n v="95.01"/>
    <m/>
    <n v="1571.66"/>
    <n v="3.3581899338726712E-2"/>
    <n v="-7833.33"/>
    <n v="0"/>
    <m/>
    <m/>
    <n v="0.13"/>
    <n v="0.13"/>
    <n v="204.31580000000002"/>
    <m/>
    <n v="204.31580000000002"/>
    <s v="VWB"/>
    <n v="30"/>
    <n v="50"/>
    <n v="1"/>
    <n v="1"/>
    <m/>
    <m/>
    <n v="1"/>
    <s v="Val de Lys Automobiles"/>
    <x v="0"/>
    <m/>
    <x v="1"/>
    <n v="1666.67"/>
    <n v="3.3581899338726712E-2"/>
    <x v="1"/>
    <n v="284.31580000000002"/>
  </r>
  <r>
    <x v="0"/>
    <x v="0"/>
    <x v="0"/>
    <x v="46"/>
    <x v="30"/>
    <m/>
    <m/>
    <m/>
    <m/>
    <m/>
    <n v="0"/>
    <x v="2"/>
    <n v="513505"/>
    <x v="754"/>
    <s v="WVGZZZE25TP506619"/>
    <x v="623"/>
    <x v="0"/>
    <n v="41363.33"/>
    <n v="6404.16"/>
    <n v="47767.490000000005"/>
    <n v="13"/>
    <x v="629"/>
    <n v="95"/>
    <m/>
    <n v="919.55"/>
    <n v="2.1239340815269965E-2"/>
    <n v="-7266.66"/>
    <n v="0"/>
    <m/>
    <m/>
    <n v="0.1"/>
    <n v="7.0000000000000007E-2"/>
    <n v="91.954999999999998"/>
    <m/>
    <n v="91.954999999999998"/>
    <s v="VWB"/>
    <n v="30"/>
    <n v="100"/>
    <n v="1"/>
    <n v="1"/>
    <m/>
    <m/>
    <n v="1"/>
    <s v="Val de Lys Automobiles"/>
    <x v="0"/>
    <m/>
    <x v="1"/>
    <n v="1014.55"/>
    <n v="2.1239340815269965E-2"/>
    <x v="1"/>
    <n v="221.95499999999998"/>
  </r>
  <r>
    <x v="0"/>
    <x v="0"/>
    <x v="0"/>
    <x v="28"/>
    <x v="65"/>
    <m/>
    <m/>
    <m/>
    <m/>
    <m/>
    <n v="0"/>
    <x v="2"/>
    <n v="513506"/>
    <x v="755"/>
    <s v="WVGZZZE25TE041531"/>
    <x v="624"/>
    <x v="3"/>
    <n v="37605"/>
    <n v="2345.83"/>
    <n v="39950.83"/>
    <n v="85"/>
    <x v="630"/>
    <n v="95"/>
    <m/>
    <n v="1739.89"/>
    <n v="4.5928707864142E-2"/>
    <n v="-5860"/>
    <n v="0"/>
    <m/>
    <m/>
    <n v="0.08"/>
    <n v="7.0000000000000007E-2"/>
    <n v="139.19120000000001"/>
    <m/>
    <n v="139.19120000000001"/>
    <s v="VWB"/>
    <n v="30"/>
    <n v="50"/>
    <n v="1"/>
    <n v="1"/>
    <m/>
    <m/>
    <n v="1"/>
    <s v="Val de Lys Automobiles"/>
    <x v="0"/>
    <m/>
    <x v="1"/>
    <n v="1834.89"/>
    <n v="4.5928707864142E-2"/>
    <x v="1"/>
    <n v="219.19120000000001"/>
  </r>
  <r>
    <x v="0"/>
    <x v="0"/>
    <x v="0"/>
    <x v="76"/>
    <x v="99"/>
    <m/>
    <m/>
    <m/>
    <m/>
    <m/>
    <n v="0"/>
    <x v="1"/>
    <n v="513507"/>
    <x v="756"/>
    <s v="WVGZZZA10TV075681"/>
    <x v="625"/>
    <x v="2"/>
    <n v="26247.33"/>
    <n v="933.34"/>
    <n v="27180.670000000002"/>
    <n v="4"/>
    <x v="379"/>
    <n v="95"/>
    <m/>
    <n v="719.09"/>
    <n v="2.9951064488108643E-2"/>
    <n v="0"/>
    <n v="-3966.67"/>
    <m/>
    <m/>
    <n v="0.13"/>
    <n v="0.13"/>
    <n v="93.481700000000004"/>
    <m/>
    <n v="93.481700000000004"/>
    <s v="VWB"/>
    <n v="30"/>
    <n v="50"/>
    <n v="1"/>
    <n v="1"/>
    <m/>
    <m/>
    <n v="1"/>
    <s v="Val de Lys Automobiles"/>
    <x v="0"/>
    <m/>
    <x v="1"/>
    <n v="814.09"/>
    <n v="2.9951064488108643E-2"/>
    <x v="1"/>
    <n v="173.48169999999999"/>
  </r>
  <r>
    <x v="0"/>
    <x v="0"/>
    <x v="0"/>
    <x v="55"/>
    <x v="83"/>
    <m/>
    <m/>
    <m/>
    <m/>
    <m/>
    <n v="0"/>
    <x v="1"/>
    <n v="513508"/>
    <x v="757"/>
    <s v="WVGZZZC17TY082610"/>
    <x v="626"/>
    <x v="7"/>
    <n v="22622.33"/>
    <n v="775"/>
    <n v="23397.33"/>
    <n v="48"/>
    <x v="631"/>
    <n v="95"/>
    <m/>
    <n v="654.96"/>
    <n v="3.2053230005304023E-2"/>
    <n v="-3349.99"/>
    <n v="0"/>
    <m/>
    <m/>
    <n v="0.12"/>
    <n v="0.12"/>
    <n v="78.595200000000006"/>
    <m/>
    <n v="78.595200000000006"/>
    <s v="VWB"/>
    <n v="30"/>
    <n v="100"/>
    <n v="1"/>
    <n v="1"/>
    <m/>
    <m/>
    <n v="1"/>
    <s v="Val de Lys Automobiles"/>
    <x v="0"/>
    <m/>
    <x v="1"/>
    <n v="749.96"/>
    <n v="3.2053230005304023E-2"/>
    <x v="1"/>
    <n v="208.59520000000001"/>
  </r>
  <r>
    <x v="0"/>
    <x v="0"/>
    <x v="0"/>
    <x v="41"/>
    <x v="101"/>
    <m/>
    <m/>
    <m/>
    <m/>
    <m/>
    <n v="0"/>
    <x v="1"/>
    <n v="513509"/>
    <x v="758"/>
    <s v="WVGZZZA16TV075507"/>
    <x v="627"/>
    <x v="2"/>
    <n v="26247.33"/>
    <n v="266.67"/>
    <n v="26514"/>
    <n v="11"/>
    <x v="632"/>
    <n v="95"/>
    <m/>
    <n v="659.75"/>
    <n v="2.8466093384626988E-2"/>
    <n v="0"/>
    <n v="-3966.67"/>
    <m/>
    <m/>
    <n v="0.13"/>
    <n v="0.13"/>
    <n v="85.767499999999998"/>
    <m/>
    <n v="85.767499999999998"/>
    <s v="VWB"/>
    <n v="30"/>
    <n v="50"/>
    <n v="1"/>
    <n v="1"/>
    <m/>
    <m/>
    <n v="1"/>
    <s v="Val de Lys Automobiles"/>
    <x v="0"/>
    <m/>
    <x v="1"/>
    <n v="754.75"/>
    <n v="2.8466093384626988E-2"/>
    <x v="1"/>
    <n v="165.76749999999998"/>
  </r>
  <r>
    <x v="0"/>
    <x v="0"/>
    <x v="0"/>
    <x v="46"/>
    <x v="103"/>
    <m/>
    <m/>
    <m/>
    <m/>
    <m/>
    <n v="0"/>
    <x v="2"/>
    <n v="513511"/>
    <x v="759"/>
    <s v="WVGZZZA21TV081546"/>
    <x v="628"/>
    <x v="2"/>
    <n v="34805.67"/>
    <n v="3975"/>
    <n v="38780.67"/>
    <n v="26"/>
    <x v="633"/>
    <n v="95"/>
    <m/>
    <n v="1062.3900000000001"/>
    <n v="2.9844507585866882E-2"/>
    <n v="0"/>
    <n v="0"/>
    <m/>
    <m/>
    <n v="0.1"/>
    <n v="0.1"/>
    <n v="106.23900000000002"/>
    <m/>
    <n v="106.23900000000002"/>
    <s v=""/>
    <n v="30"/>
    <n v="50"/>
    <n v="1"/>
    <n v="1"/>
    <m/>
    <m/>
    <n v="1"/>
    <s v="Val de Lys Automobiles"/>
    <x v="0"/>
    <m/>
    <x v="1"/>
    <n v="1157.3900000000001"/>
    <n v="2.9844507585866882E-2"/>
    <x v="1"/>
    <n v="186.23900000000003"/>
  </r>
  <r>
    <x v="0"/>
    <x v="0"/>
    <x v="0"/>
    <x v="87"/>
    <x v="117"/>
    <m/>
    <m/>
    <m/>
    <m/>
    <m/>
    <n v="0"/>
    <x v="2"/>
    <n v="513512"/>
    <x v="760"/>
    <s v="WVGZZZA1XTV063649"/>
    <x v="629"/>
    <x v="2"/>
    <n v="26247.33"/>
    <n v="266.67"/>
    <n v="26514"/>
    <n v="16"/>
    <x v="634"/>
    <n v="95"/>
    <m/>
    <n v="1326.42"/>
    <n v="5.3610168213019539E-2"/>
    <n v="0"/>
    <n v="-3966.67"/>
    <m/>
    <m/>
    <n v="0.13"/>
    <n v="0.13"/>
    <n v="172.43460000000002"/>
    <m/>
    <n v="172.43460000000002"/>
    <s v=""/>
    <n v="30"/>
    <n v="50"/>
    <n v="1"/>
    <n v="1"/>
    <m/>
    <m/>
    <n v="1"/>
    <s v="Val de Lys Automobiles"/>
    <x v="0"/>
    <m/>
    <x v="1"/>
    <n v="1421.42"/>
    <n v="5.3610168213019539E-2"/>
    <x v="1"/>
    <n v="252.43460000000002"/>
  </r>
  <r>
    <x v="0"/>
    <x v="0"/>
    <x v="0"/>
    <x v="102"/>
    <x v="78"/>
    <m/>
    <m/>
    <m/>
    <m/>
    <m/>
    <n v="0"/>
    <x v="3"/>
    <n v="513513"/>
    <x v="761"/>
    <s v="WVGZZZC13TY085262"/>
    <x v="630"/>
    <x v="7"/>
    <n v="28122.33"/>
    <n v="1075.01"/>
    <n v="29197.34"/>
    <n v="25"/>
    <x v="635"/>
    <n v="95"/>
    <m/>
    <n v="704.32"/>
    <n v="2.7376466486330606E-2"/>
    <n v="0"/>
    <n v="-2166.66"/>
    <m/>
    <m/>
    <n v="0.1"/>
    <n v="0.1"/>
    <n v="70.432000000000002"/>
    <m/>
    <n v="70.432000000000002"/>
    <s v=""/>
    <n v="30"/>
    <m/>
    <n v="0"/>
    <n v="1"/>
    <m/>
    <m/>
    <n v="0"/>
    <s v="Val de Lys Automobiles"/>
    <x v="0"/>
    <m/>
    <x v="1"/>
    <n v="799.32"/>
    <n v="2.7376466486330606E-2"/>
    <x v="1"/>
    <n v="100.432"/>
  </r>
  <r>
    <x v="0"/>
    <x v="0"/>
    <x v="0"/>
    <x v="84"/>
    <x v="118"/>
    <m/>
    <m/>
    <m/>
    <m/>
    <m/>
    <n v="0"/>
    <x v="1"/>
    <n v="513521"/>
    <x v="762"/>
    <s v="WVGZZZA22TV054212"/>
    <x v="631"/>
    <x v="2"/>
    <n v="34805.67"/>
    <n v="1475.01"/>
    <n v="36280.68"/>
    <n v="83"/>
    <x v="636"/>
    <n v="95"/>
    <m/>
    <n v="1175.1099999999999"/>
    <n v="3.5007888496025978E-2"/>
    <n v="-916.67"/>
    <n v="0"/>
    <m/>
    <m/>
    <n v="0.1"/>
    <n v="0.1"/>
    <n v="117.511"/>
    <m/>
    <n v="117.511"/>
    <s v="VWB"/>
    <n v="1"/>
    <s v="0"/>
    <n v="1"/>
    <n v="1"/>
    <m/>
    <m/>
    <n v="1"/>
    <s v="Val de Lys Automobiles"/>
    <x v="0"/>
    <m/>
    <x v="1"/>
    <n v="1270.1099999999999"/>
    <n v="3.5007888496025978E-2"/>
    <x v="1"/>
    <n v="118.511"/>
  </r>
  <r>
    <x v="0"/>
    <x v="0"/>
    <x v="0"/>
    <x v="38"/>
    <x v="9"/>
    <m/>
    <m/>
    <m/>
    <m/>
    <m/>
    <n v="0"/>
    <x v="2"/>
    <n v="513526"/>
    <x v="763"/>
    <s v="WVWZZZE13TP060028"/>
    <x v="632"/>
    <x v="29"/>
    <n v="32700"/>
    <n v="2358.34"/>
    <n v="35058.339999999997"/>
    <n v="8"/>
    <x v="637"/>
    <n v="95"/>
    <m/>
    <n v="577.63"/>
    <n v="1.9186019646109886E-2"/>
    <n v="0"/>
    <n v="-4166.67"/>
    <m/>
    <m/>
    <n v="0.1"/>
    <n v="0.1"/>
    <n v="57.763000000000005"/>
    <m/>
    <n v="57.763000000000005"/>
    <s v="VWB"/>
    <n v="30"/>
    <n v="50"/>
    <n v="1"/>
    <n v="1"/>
    <m/>
    <m/>
    <n v="1"/>
    <s v="Val de Lys Automobiles"/>
    <x v="0"/>
    <m/>
    <x v="1"/>
    <n v="672.63"/>
    <n v="1.9186019646109886E-2"/>
    <x v="1"/>
    <n v="137.76300000000001"/>
  </r>
  <r>
    <x v="0"/>
    <x v="0"/>
    <x v="0"/>
    <x v="59"/>
    <x v="123"/>
    <m/>
    <m/>
    <m/>
    <m/>
    <m/>
    <m/>
    <x v="1"/>
    <n v="513528"/>
    <x v="764"/>
    <s v="WVGZZZC12TY072020"/>
    <x v="633"/>
    <x v="7"/>
    <n v="25139"/>
    <n v="920.84"/>
    <n v="26059.84"/>
    <n v="15"/>
    <x v="638"/>
    <n v="95"/>
    <m/>
    <n v="820.03"/>
    <n v="3.5112648427618895E-2"/>
    <n v="0"/>
    <n v="-2016.66"/>
    <m/>
    <m/>
    <n v="7.0000000000000007E-2"/>
    <n v="7.0000000000000007E-2"/>
    <n v="57.402100000000004"/>
    <m/>
    <n v="57.402100000000004"/>
    <s v="VWB"/>
    <m/>
    <m/>
    <n v="0"/>
    <n v="1"/>
    <m/>
    <m/>
    <n v="0"/>
    <s v="Val de Lys Automobiles"/>
    <x v="0"/>
    <m/>
    <x v="1"/>
    <n v="915.03"/>
    <n v="3.5112648427618895E-2"/>
    <x v="1"/>
    <n v="57.402100000000004"/>
  </r>
  <r>
    <x v="0"/>
    <x v="0"/>
    <x v="0"/>
    <x v="11"/>
    <x v="11"/>
    <m/>
    <m/>
    <m/>
    <m/>
    <m/>
    <n v="0"/>
    <x v="2"/>
    <n v="513530"/>
    <x v="765"/>
    <s v="WVGZZZE21TE046127"/>
    <x v="634"/>
    <x v="3"/>
    <n v="37605"/>
    <n v="2537.5"/>
    <n v="40142.5"/>
    <n v="7"/>
    <x v="639"/>
    <n v="95"/>
    <m/>
    <n v="1769.15"/>
    <n v="4.6438313508127299E-2"/>
    <n v="0"/>
    <n v="-5566.67"/>
    <m/>
    <m/>
    <n v="0.1"/>
    <n v="0.1"/>
    <n v="176.91500000000002"/>
    <m/>
    <n v="176.91500000000002"/>
    <s v="VWB"/>
    <n v="30"/>
    <n v="50"/>
    <n v="1"/>
    <n v="1"/>
    <m/>
    <m/>
    <n v="1"/>
    <s v="Val de Lys Automobiles"/>
    <x v="0"/>
    <m/>
    <x v="1"/>
    <n v="1864.15"/>
    <n v="4.6438313508127299E-2"/>
    <x v="1"/>
    <n v="256.91500000000002"/>
  </r>
  <r>
    <x v="0"/>
    <x v="0"/>
    <x v="0"/>
    <x v="7"/>
    <x v="44"/>
    <m/>
    <m/>
    <m/>
    <m/>
    <m/>
    <m/>
    <x v="1"/>
    <n v="513531"/>
    <x v="766"/>
    <s v="WVWZZZAW0TU031296"/>
    <x v="635"/>
    <x v="28"/>
    <n v="20605.669999999998"/>
    <n v="179.16"/>
    <n v="20784.829999999998"/>
    <n v="30"/>
    <x v="640"/>
    <n v="95"/>
    <m/>
    <n v="644.95000000000005"/>
    <n v="3.5600483621949286E-2"/>
    <n v="0"/>
    <n v="-1690.01"/>
    <m/>
    <m/>
    <n v="0.1"/>
    <n v="7.0000000000000007E-2"/>
    <n v="64.495000000000005"/>
    <m/>
    <n v="64.495000000000005"/>
    <s v="VWB"/>
    <n v="30"/>
    <m/>
    <n v="0"/>
    <n v="1"/>
    <m/>
    <m/>
    <n v="0"/>
    <s v="Val de Lys Automobiles"/>
    <x v="0"/>
    <m/>
    <x v="1"/>
    <n v="739.95"/>
    <n v="3.5600483621949286E-2"/>
    <x v="1"/>
    <n v="94.495000000000005"/>
  </r>
  <r>
    <x v="7"/>
    <x v="0"/>
    <x v="2"/>
    <x v="36"/>
    <x v="8"/>
    <m/>
    <m/>
    <m/>
    <m/>
    <m/>
    <n v="0"/>
    <x v="36"/>
    <n v="513533"/>
    <x v="767"/>
    <s v="TMBER6NW1T3084019"/>
    <x v="636"/>
    <x v="24"/>
    <n v="25450"/>
    <n v="583.33000000000004"/>
    <n v="26033.33"/>
    <n v="45"/>
    <x v="641"/>
    <n v="35"/>
    <m/>
    <n v="781"/>
    <n v="3.134443423104151E-2"/>
    <n v="0"/>
    <n v="0"/>
    <m/>
    <m/>
    <n v="0.1"/>
    <n v="0.1"/>
    <n v="78.100000000000009"/>
    <m/>
    <n v="78.100000000000009"/>
    <s v="VWB"/>
    <n v="0"/>
    <n v="20"/>
    <n v="1"/>
    <n v="1"/>
    <m/>
    <m/>
    <n v="1"/>
    <s v="Valauto Lambersart VW"/>
    <x v="2"/>
    <m/>
    <x v="8"/>
    <n v="816"/>
    <n v="3.134443423104151E-2"/>
    <x v="1"/>
    <n v="98.100000000000009"/>
  </r>
  <r>
    <x v="0"/>
    <x v="0"/>
    <x v="0"/>
    <x v="48"/>
    <x v="142"/>
    <m/>
    <m/>
    <m/>
    <m/>
    <m/>
    <n v="0"/>
    <x v="1"/>
    <n v="513534"/>
    <x v="768"/>
    <s v="WVGZZZE22TE043415"/>
    <x v="637"/>
    <x v="3"/>
    <n v="33863.33"/>
    <n v="1116.6600000000001"/>
    <n v="34979.990000000005"/>
    <n v="15"/>
    <x v="642"/>
    <n v="95"/>
    <m/>
    <n v="-31.409999999999997"/>
    <n v="1.8178964602334076E-3"/>
    <n v="-4860"/>
    <n v="0"/>
    <m/>
    <s v="marge négative"/>
    <m/>
    <n v="7.0000000000000007E-2"/>
    <n v="0"/>
    <m/>
    <n v="0"/>
    <s v="VWB"/>
    <n v="1"/>
    <s v="0"/>
    <n v="1"/>
    <n v="1"/>
    <m/>
    <m/>
    <n v="1"/>
    <s v="Val de Lys Automobiles"/>
    <x v="0"/>
    <m/>
    <x v="1"/>
    <n v="63.59"/>
    <n v="1.8178964602334076E-3"/>
    <x v="1"/>
    <n v="1"/>
  </r>
  <r>
    <x v="0"/>
    <x v="0"/>
    <x v="0"/>
    <x v="102"/>
    <x v="133"/>
    <m/>
    <m/>
    <m/>
    <m/>
    <m/>
    <n v="0"/>
    <x v="23"/>
    <n v="513537"/>
    <x v="769"/>
    <s v="WVGZZZE22TE043561"/>
    <x v="638"/>
    <x v="3"/>
    <n v="37605"/>
    <n v="1454.16"/>
    <n v="39059.160000000003"/>
    <n v="38"/>
    <x v="643"/>
    <n v="95"/>
    <m/>
    <n v="1171.77"/>
    <n v="3.2432085073002076E-2"/>
    <n v="0"/>
    <n v="0"/>
    <m/>
    <m/>
    <n v="0.1"/>
    <n v="0.1"/>
    <n v="117.17700000000001"/>
    <m/>
    <n v="117.17700000000001"/>
    <s v="VWB"/>
    <n v="0"/>
    <s v="0"/>
    <n v="1"/>
    <n v="1"/>
    <m/>
    <m/>
    <n v="1"/>
    <s v="Val de Lys Automobiles"/>
    <x v="0"/>
    <m/>
    <x v="10"/>
    <n v="1266.77"/>
    <n v="3.2432085073002076E-2"/>
    <x v="1"/>
    <n v="117.17700000000001"/>
  </r>
  <r>
    <x v="0"/>
    <x v="0"/>
    <x v="0"/>
    <x v="102"/>
    <x v="133"/>
    <m/>
    <m/>
    <m/>
    <m/>
    <m/>
    <n v="0"/>
    <x v="23"/>
    <n v="513538"/>
    <x v="770"/>
    <s v="WVGZZZE24TE043822"/>
    <x v="639"/>
    <x v="3"/>
    <n v="37605"/>
    <n v="1454.16"/>
    <n v="39059.160000000003"/>
    <n v="34"/>
    <x v="643"/>
    <n v="95"/>
    <m/>
    <n v="1171.77"/>
    <n v="3.2432085073002076E-2"/>
    <n v="0"/>
    <n v="0"/>
    <m/>
    <m/>
    <n v="0.1"/>
    <n v="0.1"/>
    <n v="117.17700000000001"/>
    <m/>
    <n v="117.17700000000001"/>
    <s v="VWB"/>
    <n v="0"/>
    <s v="0"/>
    <n v="1"/>
    <n v="1"/>
    <m/>
    <m/>
    <n v="1"/>
    <s v="Val de Lys Automobiles"/>
    <x v="0"/>
    <m/>
    <x v="10"/>
    <n v="1266.77"/>
    <n v="3.2432085073002076E-2"/>
    <x v="1"/>
    <n v="117.17700000000001"/>
  </r>
  <r>
    <x v="0"/>
    <x v="0"/>
    <x v="0"/>
    <x v="102"/>
    <x v="133"/>
    <m/>
    <m/>
    <m/>
    <m/>
    <m/>
    <n v="0"/>
    <x v="23"/>
    <n v="513539"/>
    <x v="771"/>
    <s v="WVWZZZE19TP060096"/>
    <x v="638"/>
    <x v="29"/>
    <n v="32700"/>
    <n v="1500"/>
    <n v="34200"/>
    <n v="20"/>
    <x v="644"/>
    <n v="95"/>
    <m/>
    <n v="684"/>
    <n v="2.2777777777777779E-2"/>
    <n v="0"/>
    <n v="0"/>
    <m/>
    <m/>
    <n v="0.1"/>
    <n v="0.1"/>
    <n v="68.400000000000006"/>
    <m/>
    <n v="68.400000000000006"/>
    <s v="VWB"/>
    <n v="0"/>
    <s v="0"/>
    <n v="1"/>
    <n v="1"/>
    <m/>
    <m/>
    <n v="1"/>
    <s v="Val de Lys Automobiles"/>
    <x v="0"/>
    <m/>
    <x v="10"/>
    <n v="779"/>
    <n v="2.2777777777777779E-2"/>
    <x v="1"/>
    <n v="68.400000000000006"/>
  </r>
  <r>
    <x v="0"/>
    <x v="0"/>
    <x v="0"/>
    <x v="98"/>
    <x v="46"/>
    <m/>
    <m/>
    <m/>
    <m/>
    <m/>
    <n v="0"/>
    <x v="2"/>
    <n v="513541"/>
    <x v="772"/>
    <s v="WVWZZZE11TP061002"/>
    <x v="640"/>
    <x v="29"/>
    <n v="35200"/>
    <n v="2866.67"/>
    <n v="38066.67"/>
    <n v="22"/>
    <x v="645"/>
    <n v="95"/>
    <m/>
    <n v="789.68"/>
    <n v="2.3240278175106991E-2"/>
    <n v="0"/>
    <n v="-4166.67"/>
    <m/>
    <m/>
    <n v="7.0000000000000007E-2"/>
    <n v="7.0000000000000007E-2"/>
    <n v="55.2776"/>
    <m/>
    <n v="55.2776"/>
    <s v=""/>
    <n v="30"/>
    <n v="50"/>
    <n v="1"/>
    <n v="1"/>
    <m/>
    <m/>
    <n v="1"/>
    <s v="Val de Lys Automobiles"/>
    <x v="0"/>
    <m/>
    <x v="1"/>
    <n v="884.68"/>
    <n v="2.3240278175106991E-2"/>
    <x v="1"/>
    <n v="135.27760000000001"/>
  </r>
  <r>
    <x v="0"/>
    <x v="0"/>
    <x v="0"/>
    <x v="123"/>
    <x v="124"/>
    <m/>
    <m/>
    <m/>
    <m/>
    <m/>
    <n v="0"/>
    <x v="1"/>
    <n v="513544"/>
    <x v="773"/>
    <s v="WVWZZZE15TP011414"/>
    <x v="641"/>
    <x v="29"/>
    <n v="32700"/>
    <n v="833.33"/>
    <n v="33533.33"/>
    <n v="18"/>
    <x v="646"/>
    <n v="95"/>
    <m/>
    <n v="335.33000000000015"/>
    <n v="1.2832903860129613E-2"/>
    <n v="-3856.33"/>
    <n v="0"/>
    <m/>
    <m/>
    <n v="0.13"/>
    <n v="0.13"/>
    <n v="43.592900000000022"/>
    <m/>
    <n v="43.592900000000022"/>
    <s v="VWB"/>
    <n v="0"/>
    <s v="0"/>
    <n v="1"/>
    <n v="1"/>
    <m/>
    <m/>
    <n v="1"/>
    <s v="Val de Lys Automobiles"/>
    <x v="0"/>
    <m/>
    <x v="1"/>
    <n v="430.33000000000015"/>
    <n v="1.2832903860129613E-2"/>
    <x v="1"/>
    <n v="43.592900000000022"/>
  </r>
  <r>
    <x v="0"/>
    <x v="0"/>
    <x v="0"/>
    <x v="88"/>
    <x v="86"/>
    <m/>
    <m/>
    <m/>
    <m/>
    <m/>
    <n v="0"/>
    <x v="14"/>
    <n v="513545"/>
    <x v="774"/>
    <s v="WVWZZZCD7TW419903"/>
    <x v="642"/>
    <x v="32"/>
    <n v="40541.67"/>
    <n v="2408.34"/>
    <n v="42950.009999999995"/>
    <n v="34"/>
    <x v="599"/>
    <n v="95"/>
    <m/>
    <n v="859.01"/>
    <n v="2.2212101929661953E-2"/>
    <n v="0"/>
    <n v="0"/>
    <m/>
    <m/>
    <m/>
    <n v="0"/>
    <n v="0"/>
    <m/>
    <n v="0"/>
    <s v="VWB"/>
    <n v="0"/>
    <s v="0"/>
    <n v="1"/>
    <n v="1"/>
    <m/>
    <m/>
    <n v="1"/>
    <s v="Val de Lys Automobiles"/>
    <x v="0"/>
    <m/>
    <x v="8"/>
    <n v="954.01"/>
    <n v="2.2212101929661953E-2"/>
    <x v="1"/>
    <n v="0"/>
  </r>
  <r>
    <x v="0"/>
    <x v="0"/>
    <x v="0"/>
    <x v="31"/>
    <x v="113"/>
    <m/>
    <m/>
    <m/>
    <m/>
    <m/>
    <n v="0"/>
    <x v="3"/>
    <n v="513546"/>
    <x v="775"/>
    <s v="WVWZZZAW6TU032162"/>
    <x v="643"/>
    <x v="28"/>
    <n v="22430.67"/>
    <n v="904.16"/>
    <n v="23334.829999999998"/>
    <n v="12"/>
    <x v="647"/>
    <n v="95"/>
    <m/>
    <n v="614.5"/>
    <n v="3.040519258121872E-2"/>
    <n v="0"/>
    <n v="-2333.48"/>
    <m/>
    <m/>
    <n v="0.13"/>
    <n v="0.13"/>
    <n v="79.885000000000005"/>
    <m/>
    <n v="79.885000000000005"/>
    <s v="VWB"/>
    <n v="30"/>
    <n v="50"/>
    <n v="1"/>
    <n v="1"/>
    <m/>
    <m/>
    <n v="1"/>
    <s v="Val de Lys Automobiles"/>
    <x v="0"/>
    <m/>
    <x v="1"/>
    <n v="709.5"/>
    <n v="3.040519258121872E-2"/>
    <x v="1"/>
    <n v="159.88499999999999"/>
  </r>
  <r>
    <x v="7"/>
    <x v="0"/>
    <x v="2"/>
    <x v="74"/>
    <x v="91"/>
    <m/>
    <m/>
    <m/>
    <m/>
    <m/>
    <n v="0"/>
    <x v="59"/>
    <n v="513549"/>
    <x v="776"/>
    <s v="TMBEK6PJ6T4017495"/>
    <x v="644"/>
    <x v="33"/>
    <n v="25125"/>
    <n v="941.66"/>
    <n v="26066.66"/>
    <n v="185"/>
    <x v="648"/>
    <n v="35"/>
    <m/>
    <n v="1113.67"/>
    <n v="4.4066635311159931E-2"/>
    <n v="-3378"/>
    <n v="0"/>
    <m/>
    <m/>
    <n v="0.13"/>
    <n v="0.13"/>
    <n v="144.77710000000002"/>
    <m/>
    <n v="144.77710000000002"/>
    <s v=""/>
    <m/>
    <m/>
    <n v="0"/>
    <n v="1"/>
    <m/>
    <m/>
    <n v="0"/>
    <s v="Valauto Lambersart VW"/>
    <x v="2"/>
    <m/>
    <x v="17"/>
    <n v="1148.67"/>
    <n v="4.4066635311159931E-2"/>
    <x v="1"/>
    <n v="144.77710000000002"/>
  </r>
  <r>
    <x v="7"/>
    <x v="0"/>
    <x v="2"/>
    <x v="109"/>
    <x v="140"/>
    <m/>
    <m/>
    <m/>
    <m/>
    <m/>
    <n v="0"/>
    <x v="36"/>
    <n v="513568"/>
    <x v="777"/>
    <s v="TMBJW7PS3TT084336"/>
    <x v="645"/>
    <x v="5"/>
    <n v="42666.66"/>
    <n v="583.33000000000004"/>
    <n v="43249.990000000005"/>
    <n v="38"/>
    <x v="649"/>
    <n v="35"/>
    <m/>
    <n v="1159.0999999999999"/>
    <n v="2.7609254938556049E-2"/>
    <n v="0"/>
    <n v="0"/>
    <m/>
    <m/>
    <n v="0.1"/>
    <n v="0.1"/>
    <n v="115.91"/>
    <m/>
    <n v="115.91"/>
    <s v="VWB"/>
    <n v="0"/>
    <n v="20"/>
    <n v="1"/>
    <n v="1"/>
    <m/>
    <m/>
    <n v="1"/>
    <s v="Valauto Lambersart VW"/>
    <x v="2"/>
    <m/>
    <x v="8"/>
    <n v="1194.0999999999999"/>
    <n v="2.7609254938556049E-2"/>
    <x v="1"/>
    <n v="135.91"/>
  </r>
  <r>
    <x v="4"/>
    <x v="0"/>
    <x v="0"/>
    <x v="109"/>
    <x v="35"/>
    <m/>
    <m/>
    <m/>
    <m/>
    <m/>
    <n v="0"/>
    <x v="32"/>
    <n v="513568"/>
    <x v="777"/>
    <s v="WVWZZZAWXTU035615"/>
    <x v="646"/>
    <x v="28"/>
    <n v="20605.669999999998"/>
    <n v="91.66"/>
    <n v="20697.329999999998"/>
    <n v="42"/>
    <x v="650"/>
    <n v="95"/>
    <m/>
    <n v="555.48"/>
    <n v="3.1428208372770793E-2"/>
    <n v="-2356.67"/>
    <n v="0"/>
    <m/>
    <m/>
    <n v="0.1"/>
    <n v="0.1"/>
    <n v="55.548000000000002"/>
    <m/>
    <n v="55.548000000000002"/>
    <s v="VWB"/>
    <n v="30"/>
    <m/>
    <n v="0"/>
    <n v="1"/>
    <m/>
    <m/>
    <n v="0"/>
    <s v="Valauto Arras"/>
    <x v="0"/>
    <m/>
    <x v="2"/>
    <n v="650.48"/>
    <n v="3.1428208372770793E-2"/>
    <x v="1"/>
    <n v="85.548000000000002"/>
  </r>
  <r>
    <x v="4"/>
    <x v="0"/>
    <x v="0"/>
    <x v="44"/>
    <x v="152"/>
    <m/>
    <m/>
    <m/>
    <m/>
    <m/>
    <n v="0"/>
    <x v="20"/>
    <n v="513572"/>
    <x v="778"/>
    <s v="WVGZZZA23TV088059"/>
    <x v="647"/>
    <x v="2"/>
    <n v="27305.67"/>
    <n v="975"/>
    <n v="28280.67"/>
    <n v="22"/>
    <x v="651"/>
    <n v="95"/>
    <m/>
    <n v="230.7"/>
    <n v="1.151670027619572E-2"/>
    <n v="-916.67"/>
    <n v="0"/>
    <m/>
    <m/>
    <n v="0.1"/>
    <n v="0.1"/>
    <n v="23.07"/>
    <m/>
    <n v="23.07"/>
    <s v=""/>
    <n v="30"/>
    <m/>
    <n v="0"/>
    <n v="1"/>
    <m/>
    <m/>
    <n v="0"/>
    <s v="Valauto Arras"/>
    <x v="0"/>
    <m/>
    <x v="2"/>
    <n v="325.7"/>
    <n v="1.151670027619572E-2"/>
    <x v="1"/>
    <n v="53.07"/>
  </r>
  <r>
    <x v="4"/>
    <x v="0"/>
    <x v="0"/>
    <x v="88"/>
    <x v="86"/>
    <m/>
    <m/>
    <m/>
    <m/>
    <m/>
    <n v="0"/>
    <x v="20"/>
    <n v="513573"/>
    <x v="779"/>
    <s v="WVGZZZE25TE055607"/>
    <x v="648"/>
    <x v="3"/>
    <n v="38438.33"/>
    <n v="3558.33"/>
    <n v="41996.66"/>
    <n v="6"/>
    <x v="652"/>
    <n v="95"/>
    <m/>
    <n v="1232.3800000000001"/>
    <n v="3.1606799207365539E-2"/>
    <n v="0"/>
    <n v="0"/>
    <m/>
    <m/>
    <n v="0.1"/>
    <n v="0.1"/>
    <n v="123.23800000000001"/>
    <m/>
    <n v="123.23800000000001"/>
    <s v="VWB"/>
    <n v="0"/>
    <n v="50"/>
    <n v="1"/>
    <n v="1"/>
    <m/>
    <m/>
    <n v="1"/>
    <s v="Valauto Arras"/>
    <x v="0"/>
    <m/>
    <x v="2"/>
    <n v="1327.38"/>
    <n v="3.1606799207365539E-2"/>
    <x v="1"/>
    <n v="173.238"/>
  </r>
  <r>
    <x v="4"/>
    <x v="0"/>
    <x v="0"/>
    <x v="84"/>
    <x v="118"/>
    <m/>
    <m/>
    <m/>
    <m/>
    <m/>
    <n v="0"/>
    <x v="20"/>
    <n v="513574"/>
    <x v="780"/>
    <s v="WVWZZZE11TP067303"/>
    <x v="649"/>
    <x v="29"/>
    <n v="28533.33"/>
    <n v="1250"/>
    <n v="29783.33"/>
    <n v="22"/>
    <x v="653"/>
    <n v="95"/>
    <m/>
    <n v="1090.25"/>
    <n v="3.9795751516032624E-2"/>
    <n v="-3666.67"/>
    <n v="0"/>
    <m/>
    <m/>
    <n v="0.08"/>
    <n v="7.0000000000000007E-2"/>
    <n v="87.22"/>
    <m/>
    <n v="87.22"/>
    <s v="VWB"/>
    <n v="0"/>
    <m/>
    <n v="0"/>
    <n v="1"/>
    <m/>
    <m/>
    <n v="0"/>
    <s v="Valauto Arras"/>
    <x v="0"/>
    <m/>
    <x v="2"/>
    <n v="1185.25"/>
    <n v="3.9795751516032624E-2"/>
    <x v="1"/>
    <n v="87.22"/>
  </r>
  <r>
    <x v="0"/>
    <x v="0"/>
    <x v="0"/>
    <x v="22"/>
    <x v="11"/>
    <m/>
    <m/>
    <m/>
    <m/>
    <m/>
    <m/>
    <x v="1"/>
    <n v="513575"/>
    <x v="781"/>
    <s v="WVGZZZC19VY002856"/>
    <x v="650"/>
    <x v="7"/>
    <n v="23872.33"/>
    <n v="858.33"/>
    <n v="24730.660000000003"/>
    <n v="36"/>
    <x v="654"/>
    <n v="95"/>
    <m/>
    <n v="838"/>
    <n v="3.7726449678253629E-2"/>
    <n v="0"/>
    <n v="-3549.99"/>
    <m/>
    <m/>
    <n v="0.12"/>
    <n v="0.12"/>
    <n v="100.56"/>
    <m/>
    <n v="100.56"/>
    <s v=""/>
    <n v="30"/>
    <m/>
    <n v="0"/>
    <n v="1"/>
    <m/>
    <m/>
    <n v="0"/>
    <s v="Val de Lys Automobiles"/>
    <x v="0"/>
    <m/>
    <x v="1"/>
    <n v="933"/>
    <n v="3.7726449678253629E-2"/>
    <x v="1"/>
    <n v="130.56"/>
  </r>
  <r>
    <x v="4"/>
    <x v="0"/>
    <x v="0"/>
    <x v="47"/>
    <x v="103"/>
    <m/>
    <m/>
    <m/>
    <m/>
    <m/>
    <n v="0"/>
    <x v="19"/>
    <n v="513577"/>
    <x v="782"/>
    <s v="WVGZZZC17TY075320"/>
    <x v="651"/>
    <x v="7"/>
    <n v="29947.33"/>
    <n v="-1141.67"/>
    <n v="28805.660000000003"/>
    <n v="30"/>
    <x v="655"/>
    <n v="95"/>
    <n v="-350"/>
    <n v="512.83000000000004"/>
    <n v="2.1101061388629872E-2"/>
    <n v="0"/>
    <n v="-3349.99"/>
    <m/>
    <m/>
    <n v="0.1"/>
    <n v="0.1"/>
    <n v="51.283000000000008"/>
    <m/>
    <n v="51.283000000000008"/>
    <s v="VWB"/>
    <n v="30"/>
    <n v="50"/>
    <n v="1"/>
    <n v="1"/>
    <m/>
    <m/>
    <n v="1"/>
    <s v="Valauto Arras"/>
    <x v="0"/>
    <m/>
    <x v="2"/>
    <n v="957.83"/>
    <n v="3.3251451277283697E-2"/>
    <x v="1"/>
    <n v="131.28300000000002"/>
  </r>
  <r>
    <x v="4"/>
    <x v="0"/>
    <x v="0"/>
    <x v="88"/>
    <x v="86"/>
    <m/>
    <m/>
    <m/>
    <m/>
    <m/>
    <n v="0"/>
    <x v="18"/>
    <n v="513578"/>
    <x v="783"/>
    <s v="WVGZZZE20TE055045"/>
    <x v="652"/>
    <x v="3"/>
    <n v="37605"/>
    <n v="3137.5"/>
    <n v="40742.5"/>
    <n v="5"/>
    <x v="656"/>
    <n v="95"/>
    <m/>
    <n v="1545.31"/>
    <n v="4.0260416027489719E-2"/>
    <n v="-5860"/>
    <n v="0"/>
    <m/>
    <m/>
    <n v="0.1"/>
    <n v="0.1"/>
    <n v="154.53100000000001"/>
    <m/>
    <n v="154.53100000000001"/>
    <s v="VWB"/>
    <n v="30"/>
    <n v="50"/>
    <n v="1"/>
    <n v="1"/>
    <m/>
    <m/>
    <n v="1"/>
    <s v="Valauto Arras"/>
    <x v="0"/>
    <m/>
    <x v="2"/>
    <n v="1640.31"/>
    <n v="4.0260416027489719E-2"/>
    <x v="1"/>
    <n v="234.53100000000001"/>
  </r>
  <r>
    <x v="4"/>
    <x v="0"/>
    <x v="0"/>
    <x v="18"/>
    <x v="59"/>
    <m/>
    <m/>
    <m/>
    <m/>
    <m/>
    <m/>
    <x v="20"/>
    <n v="513579"/>
    <x v="784"/>
    <s v="WVGZZZCS1VY003279"/>
    <x v="653"/>
    <x v="1"/>
    <n v="20130.669999999998"/>
    <n v="233.33"/>
    <n v="20364"/>
    <n v="5"/>
    <x v="657"/>
    <n v="95"/>
    <m/>
    <n v="679.13"/>
    <n v="3.8014633667255944E-2"/>
    <n v="-2883.34"/>
    <n v="0"/>
    <m/>
    <m/>
    <n v="0.1"/>
    <n v="0.1"/>
    <n v="67.912999999999997"/>
    <m/>
    <n v="67.912999999999997"/>
    <s v="VWB"/>
    <n v="30"/>
    <n v="50"/>
    <n v="1"/>
    <n v="1"/>
    <m/>
    <m/>
    <n v="1"/>
    <s v="Valauto Arras"/>
    <x v="0"/>
    <m/>
    <x v="2"/>
    <n v="774.13"/>
    <n v="3.8014633667255944E-2"/>
    <x v="1"/>
    <n v="147.91300000000001"/>
  </r>
  <r>
    <x v="4"/>
    <x v="0"/>
    <x v="0"/>
    <x v="28"/>
    <x v="24"/>
    <m/>
    <m/>
    <m/>
    <m/>
    <m/>
    <n v="0"/>
    <x v="21"/>
    <n v="513580"/>
    <x v="785"/>
    <s v="WVGZZZA29TV127687"/>
    <x v="654"/>
    <x v="2"/>
    <n v="34805.67"/>
    <n v="1716.67"/>
    <n v="36522.339999999997"/>
    <n v="10"/>
    <x v="658"/>
    <n v="95"/>
    <m/>
    <n v="730.44"/>
    <n v="2.2600961493704951E-2"/>
    <n v="0"/>
    <n v="0"/>
    <m/>
    <m/>
    <n v="0.1"/>
    <n v="0.1"/>
    <n v="73.044000000000011"/>
    <m/>
    <n v="73.044000000000011"/>
    <s v="VWB"/>
    <n v="0"/>
    <n v="20"/>
    <n v="1"/>
    <n v="1"/>
    <m/>
    <m/>
    <n v="1"/>
    <s v="Valauto Arras"/>
    <x v="0"/>
    <m/>
    <x v="6"/>
    <n v="825.44"/>
    <n v="2.2600961493704951E-2"/>
    <x v="1"/>
    <n v="93.044000000000011"/>
  </r>
  <r>
    <x v="4"/>
    <x v="0"/>
    <x v="0"/>
    <x v="101"/>
    <x v="37"/>
    <m/>
    <m/>
    <m/>
    <m/>
    <m/>
    <n v="0"/>
    <x v="32"/>
    <n v="513584"/>
    <x v="786"/>
    <s v="WVWZZZAW7TU010574"/>
    <x v="655"/>
    <x v="28"/>
    <n v="22014"/>
    <n v="720.83"/>
    <n v="22734.83"/>
    <n v="6"/>
    <x v="659"/>
    <n v="95"/>
    <m/>
    <n v="781.94"/>
    <n v="3.857253386104053E-2"/>
    <n v="0"/>
    <n v="-2357.17"/>
    <m/>
    <m/>
    <n v="0.13"/>
    <n v="0.13"/>
    <n v="101.65220000000001"/>
    <m/>
    <n v="101.65220000000001"/>
    <s v="VWB"/>
    <n v="30"/>
    <m/>
    <n v="0"/>
    <n v="1"/>
    <m/>
    <m/>
    <n v="0"/>
    <s v="Valauto Arras"/>
    <x v="0"/>
    <m/>
    <x v="2"/>
    <n v="876.94"/>
    <n v="3.857253386104053E-2"/>
    <x v="1"/>
    <n v="131.65219999999999"/>
  </r>
  <r>
    <x v="0"/>
    <x v="0"/>
    <x v="0"/>
    <x v="37"/>
    <x v="150"/>
    <m/>
    <m/>
    <m/>
    <m/>
    <m/>
    <n v="0"/>
    <x v="2"/>
    <n v="513586"/>
    <x v="787"/>
    <s v="WVGZZZA24TV027139"/>
    <x v="656"/>
    <x v="2"/>
    <n v="31472.33"/>
    <n v="1290.5899999999999"/>
    <n v="32762.920000000002"/>
    <n v="7"/>
    <x v="660"/>
    <n v="95"/>
    <m/>
    <n v="496.93999999999994"/>
    <n v="1.8067376167936189E-2"/>
    <n v="2656.59"/>
    <n v="-916.67"/>
    <m/>
    <m/>
    <n v="0.1"/>
    <n v="0.13"/>
    <n v="49.693999999999996"/>
    <m/>
    <n v="49.693999999999996"/>
    <s v=""/>
    <n v="0"/>
    <n v="50"/>
    <n v="1"/>
    <n v="1"/>
    <m/>
    <m/>
    <n v="1"/>
    <s v="Val de Lys Automobiles"/>
    <x v="0"/>
    <m/>
    <x v="1"/>
    <n v="591.93999999999994"/>
    <n v="1.8067376167936189E-2"/>
    <x v="1"/>
    <n v="99.693999999999988"/>
  </r>
  <r>
    <x v="0"/>
    <x v="0"/>
    <x v="0"/>
    <x v="28"/>
    <x v="88"/>
    <m/>
    <m/>
    <m/>
    <m/>
    <m/>
    <m/>
    <x v="1"/>
    <n v="513587"/>
    <x v="788"/>
    <s v="WVGZZZE22TE037517"/>
    <x v="657"/>
    <x v="3"/>
    <n v="37605"/>
    <n v="6745.85"/>
    <n v="44350.85"/>
    <n v="104"/>
    <x v="661"/>
    <n v="95"/>
    <m/>
    <n v="182.14"/>
    <n v="6.2488092110974201E-3"/>
    <n v="-4435.09"/>
    <n v="0"/>
    <m/>
    <m/>
    <n v="0.13"/>
    <n v="0.13"/>
    <n v="23.6782"/>
    <m/>
    <n v="23.6782"/>
    <s v="VWB"/>
    <n v="30"/>
    <m/>
    <n v="0"/>
    <n v="1"/>
    <m/>
    <m/>
    <n v="0"/>
    <s v="Val de Lys Automobiles"/>
    <x v="0"/>
    <m/>
    <x v="1"/>
    <n v="277.14"/>
    <n v="6.2488092110974201E-3"/>
    <x v="1"/>
    <n v="53.678200000000004"/>
  </r>
  <r>
    <x v="0"/>
    <x v="0"/>
    <x v="0"/>
    <x v="49"/>
    <x v="67"/>
    <m/>
    <m/>
    <m/>
    <m/>
    <m/>
    <m/>
    <x v="1"/>
    <n v="513595"/>
    <x v="789"/>
    <s v="WVWZZZAW0TU038121"/>
    <x v="658"/>
    <x v="28"/>
    <n v="22430.67"/>
    <n v="904.16"/>
    <n v="23334.829999999998"/>
    <n v="4"/>
    <x v="662"/>
    <n v="95"/>
    <m/>
    <n v="723.44"/>
    <n v="3.5073750269447007E-2"/>
    <n v="0"/>
    <n v="-2356.67"/>
    <m/>
    <m/>
    <n v="0.13"/>
    <n v="0.13"/>
    <n v="94.047200000000004"/>
    <m/>
    <n v="94.047200000000004"/>
    <s v=""/>
    <n v="30"/>
    <m/>
    <n v="0"/>
    <n v="1"/>
    <m/>
    <m/>
    <n v="0"/>
    <s v="Val de Lys Automobiles"/>
    <x v="0"/>
    <m/>
    <x v="1"/>
    <n v="818.44"/>
    <n v="3.5073750269447007E-2"/>
    <x v="1"/>
    <n v="124.0472"/>
  </r>
  <r>
    <x v="0"/>
    <x v="0"/>
    <x v="0"/>
    <x v="124"/>
    <x v="21"/>
    <m/>
    <m/>
    <m/>
    <m/>
    <m/>
    <n v="0"/>
    <x v="1"/>
    <n v="513596"/>
    <x v="790"/>
    <s v="WVGZZZCTXTW537768"/>
    <x v="659"/>
    <x v="6"/>
    <n v="33863.33"/>
    <n v="295.83"/>
    <n v="34159.160000000003"/>
    <n v="17"/>
    <x v="663"/>
    <n v="95"/>
    <m/>
    <n v="1228.01"/>
    <n v="3.873075333234189E-2"/>
    <n v="0"/>
    <n v="-3900"/>
    <m/>
    <m/>
    <n v="0.13"/>
    <n v="0.13"/>
    <n v="159.6413"/>
    <m/>
    <n v="159.6413"/>
    <s v="VWB"/>
    <m/>
    <n v="50"/>
    <n v="1"/>
    <n v="1"/>
    <m/>
    <m/>
    <n v="1"/>
    <s v="Val de Lys Automobiles"/>
    <x v="0"/>
    <m/>
    <x v="1"/>
    <n v="1323.01"/>
    <n v="3.873075333234189E-2"/>
    <x v="1"/>
    <n v="209.6413"/>
  </r>
  <r>
    <x v="0"/>
    <x v="0"/>
    <x v="0"/>
    <x v="115"/>
    <x v="35"/>
    <m/>
    <m/>
    <m/>
    <m/>
    <m/>
    <n v="0"/>
    <x v="1"/>
    <n v="513597"/>
    <x v="791"/>
    <s v="WVGZZZA21TV042651"/>
    <x v="660"/>
    <x v="2"/>
    <n v="27305.67"/>
    <n v="1600"/>
    <n v="28905.67"/>
    <n v="10"/>
    <x v="664"/>
    <n v="95"/>
    <m/>
    <n v="577.74"/>
    <n v="2.3273634549899728E-2"/>
    <n v="0"/>
    <n v="-2341.35"/>
    <m/>
    <m/>
    <n v="0.1"/>
    <n v="0.13"/>
    <n v="57.774000000000001"/>
    <m/>
    <n v="57.774000000000001"/>
    <s v="VWB"/>
    <n v="30"/>
    <m/>
    <n v="0"/>
    <n v="1"/>
    <m/>
    <m/>
    <n v="0"/>
    <s v="Val de Lys Automobiles"/>
    <x v="0"/>
    <m/>
    <x v="1"/>
    <n v="672.74"/>
    <n v="2.3273634549899728E-2"/>
    <x v="1"/>
    <n v="87.774000000000001"/>
  </r>
  <r>
    <x v="0"/>
    <x v="0"/>
    <x v="0"/>
    <x v="38"/>
    <x v="9"/>
    <m/>
    <m/>
    <m/>
    <m/>
    <m/>
    <n v="0"/>
    <x v="3"/>
    <n v="513598"/>
    <x v="792"/>
    <s v="WVGZZZE27TE047945"/>
    <x v="661"/>
    <x v="3"/>
    <n v="37605"/>
    <n v="1750"/>
    <n v="39355"/>
    <n v="8"/>
    <x v="665"/>
    <n v="95"/>
    <m/>
    <n v="245.88"/>
    <n v="8.6616694193876256E-3"/>
    <n v="0"/>
    <n v="-5860"/>
    <m/>
    <m/>
    <n v="0.1"/>
    <n v="7.0000000000000007E-2"/>
    <n v="24.588000000000001"/>
    <m/>
    <n v="24.588000000000001"/>
    <s v="VWB"/>
    <n v="0"/>
    <m/>
    <n v="0"/>
    <n v="1"/>
    <m/>
    <m/>
    <n v="0"/>
    <s v="Val de Lys Automobiles"/>
    <x v="0"/>
    <m/>
    <x v="1"/>
    <n v="340.88"/>
    <n v="8.6616694193876256E-3"/>
    <x v="1"/>
    <n v="24.588000000000001"/>
  </r>
  <r>
    <x v="0"/>
    <x v="0"/>
    <x v="0"/>
    <x v="71"/>
    <x v="14"/>
    <m/>
    <m/>
    <m/>
    <m/>
    <m/>
    <n v="0"/>
    <x v="2"/>
    <n v="513600"/>
    <x v="793"/>
    <s v="WVGZZZC13TY083205"/>
    <x v="662"/>
    <x v="7"/>
    <n v="23872.33"/>
    <n v="1025"/>
    <n v="24897.33"/>
    <n v="64"/>
    <x v="666"/>
    <n v="95"/>
    <m/>
    <n v="644.16"/>
    <n v="2.9688324009040323E-2"/>
    <n v="0"/>
    <n v="-2987.68"/>
    <m/>
    <m/>
    <n v="0.1"/>
    <n v="0.1"/>
    <n v="64.415999999999997"/>
    <m/>
    <n v="64.415999999999997"/>
    <s v="VWB"/>
    <n v="30"/>
    <n v="50"/>
    <n v="1"/>
    <n v="1"/>
    <m/>
    <m/>
    <n v="1"/>
    <s v="Val de Lys Automobiles"/>
    <x v="0"/>
    <m/>
    <x v="1"/>
    <n v="739.16"/>
    <n v="2.9688324009040323E-2"/>
    <x v="1"/>
    <n v="144.416"/>
  </r>
  <r>
    <x v="0"/>
    <x v="0"/>
    <x v="0"/>
    <x v="47"/>
    <x v="46"/>
    <m/>
    <m/>
    <m/>
    <s v="x"/>
    <s v="X"/>
    <n v="-25954.03"/>
    <x v="1"/>
    <n v="513602"/>
    <x v="794"/>
    <s v="WVGZZZE24TE047904"/>
    <x v="663"/>
    <x v="3"/>
    <n v="37605"/>
    <n v="2816.67"/>
    <n v="40421.67"/>
    <n v="15"/>
    <x v="667"/>
    <n v="95"/>
    <m/>
    <n v="2018.5900000000001"/>
    <n v="5.2288537311793407E-2"/>
    <n v="0"/>
    <n v="0"/>
    <m/>
    <s v="solde client"/>
    <n v="0.1"/>
    <n v="7.0000000000000007E-2"/>
    <n v="201.85900000000004"/>
    <m/>
    <n v="201.85900000000004"/>
    <s v="VWB"/>
    <n v="30"/>
    <n v="100"/>
    <n v="1"/>
    <n v="1"/>
    <n v="-607.47000000000025"/>
    <d v="2026-06-15T00:00:00"/>
    <n v="1"/>
    <s v="Val de Lys Automobiles"/>
    <x v="0"/>
    <m/>
    <x v="1"/>
    <n v="1506.12"/>
    <n v="3.7260212158478356E-2"/>
    <x v="1"/>
    <n v="331.85900000000004"/>
  </r>
  <r>
    <x v="0"/>
    <x v="0"/>
    <x v="0"/>
    <x v="12"/>
    <x v="81"/>
    <m/>
    <m/>
    <m/>
    <m/>
    <m/>
    <n v="0"/>
    <x v="1"/>
    <n v="513603"/>
    <x v="795"/>
    <s v="WVGZZZE27TE050831"/>
    <x v="664"/>
    <x v="3"/>
    <n v="37605"/>
    <n v="4100.01"/>
    <n v="41705.01"/>
    <n v="13"/>
    <x v="668"/>
    <n v="95"/>
    <m/>
    <n v="1693.52"/>
    <n v="4.2885015493342407E-2"/>
    <n v="-5860"/>
    <n v="0"/>
    <m/>
    <m/>
    <n v="0.08"/>
    <n v="0.08"/>
    <n v="135.48160000000001"/>
    <m/>
    <n v="135.48160000000001"/>
    <s v="VWB"/>
    <n v="30"/>
    <m/>
    <n v="0"/>
    <n v="1"/>
    <m/>
    <m/>
    <n v="0"/>
    <s v="Val de Lys Automobiles"/>
    <x v="0"/>
    <m/>
    <x v="1"/>
    <n v="1788.52"/>
    <n v="4.2885015493342407E-2"/>
    <x v="1"/>
    <n v="165.48160000000001"/>
  </r>
  <r>
    <x v="0"/>
    <x v="0"/>
    <x v="0"/>
    <x v="47"/>
    <x v="46"/>
    <m/>
    <m/>
    <m/>
    <m/>
    <m/>
    <n v="0"/>
    <x v="1"/>
    <n v="513606"/>
    <x v="796"/>
    <s v="WVGZZZE27TE048822"/>
    <x v="665"/>
    <x v="3"/>
    <n v="37605"/>
    <n v="1945.83"/>
    <n v="39550.83"/>
    <n v="14"/>
    <x v="669"/>
    <n v="95"/>
    <m/>
    <n v="730.22999999999956"/>
    <n v="2.0865048849796567E-2"/>
    <n v="0"/>
    <n v="-5860"/>
    <m/>
    <m/>
    <n v="7.0000000000000007E-2"/>
    <n v="7.0000000000000007E-2"/>
    <n v="51.116099999999975"/>
    <m/>
    <n v="51.116099999999975"/>
    <s v="VWB"/>
    <m/>
    <m/>
    <n v="0"/>
    <n v="1"/>
    <m/>
    <m/>
    <n v="0"/>
    <s v="Val de Lys Automobiles"/>
    <x v="0"/>
    <m/>
    <x v="1"/>
    <n v="825.22999999999956"/>
    <n v="2.0865048849796567E-2"/>
    <x v="1"/>
    <n v="51.116099999999975"/>
  </r>
  <r>
    <x v="0"/>
    <x v="0"/>
    <x v="0"/>
    <x v="45"/>
    <x v="47"/>
    <m/>
    <m/>
    <m/>
    <m/>
    <m/>
    <n v="0"/>
    <x v="1"/>
    <n v="513607"/>
    <x v="797"/>
    <s v="WVGZZZE29TE049244"/>
    <x v="666"/>
    <x v="3"/>
    <n v="37605"/>
    <n v="3995.84"/>
    <n v="41600.839999999997"/>
    <n v="53"/>
    <x v="670"/>
    <n v="95"/>
    <m/>
    <n v="1567.84"/>
    <n v="3.99713082716599E-2"/>
    <n v="0"/>
    <n v="0"/>
    <m/>
    <m/>
    <n v="0.1"/>
    <n v="0.08"/>
    <n v="156.78399999999999"/>
    <m/>
    <n v="156.78399999999999"/>
    <s v="VWB"/>
    <n v="30"/>
    <n v="100"/>
    <n v="1"/>
    <n v="1"/>
    <m/>
    <m/>
    <n v="1"/>
    <s v="Val de Lys Automobiles"/>
    <x v="0"/>
    <m/>
    <x v="1"/>
    <n v="1662.84"/>
    <n v="3.99713082716599E-2"/>
    <x v="1"/>
    <n v="286.78399999999999"/>
  </r>
  <r>
    <x v="0"/>
    <x v="0"/>
    <x v="0"/>
    <x v="71"/>
    <x v="14"/>
    <m/>
    <m/>
    <m/>
    <s v="x"/>
    <s v="X"/>
    <m/>
    <x v="1"/>
    <n v="513608"/>
    <x v="798"/>
    <s v="WVGZZZE26TE049671"/>
    <x v="667"/>
    <x v="3"/>
    <n v="37605"/>
    <n v="2825.01"/>
    <n v="40430.01"/>
    <n v="44"/>
    <x v="671"/>
    <n v="95"/>
    <m/>
    <n v="1273.44"/>
    <n v="3.3847134838700263E-2"/>
    <n v="-5860"/>
    <n v="0"/>
    <m/>
    <m/>
    <n v="0.12"/>
    <n v="0.12"/>
    <n v="152.81280000000001"/>
    <m/>
    <n v="152.81280000000001"/>
    <s v="VWB"/>
    <n v="30"/>
    <n v="50"/>
    <n v="1"/>
    <n v="1"/>
    <m/>
    <m/>
    <n v="1"/>
    <s v="Val de Lys Automobiles"/>
    <x v="0"/>
    <m/>
    <x v="1"/>
    <n v="1368.44"/>
    <n v="3.3847134838700263E-2"/>
    <x v="1"/>
    <n v="232.81280000000001"/>
  </r>
  <r>
    <x v="0"/>
    <x v="0"/>
    <x v="0"/>
    <x v="118"/>
    <x v="147"/>
    <m/>
    <m/>
    <m/>
    <m/>
    <m/>
    <n v="0"/>
    <x v="2"/>
    <n v="513609"/>
    <x v="799"/>
    <s v="WVGZZZA21TV042259"/>
    <x v="668"/>
    <x v="2"/>
    <n v="24380.67"/>
    <n v="1058.3399999999999"/>
    <n v="25439.01"/>
    <n v="22"/>
    <x v="672"/>
    <n v="95"/>
    <m/>
    <n v="710.24"/>
    <n v="3.1653747531841844E-2"/>
    <n v="0"/>
    <n v="-1250"/>
    <m/>
    <m/>
    <n v="0.1"/>
    <n v="0.13"/>
    <n v="71.024000000000001"/>
    <m/>
    <n v="71.024000000000001"/>
    <s v="VWB"/>
    <m/>
    <n v="50"/>
    <n v="1"/>
    <n v="1"/>
    <m/>
    <m/>
    <n v="1"/>
    <s v="Val de Lys Automobiles"/>
    <x v="0"/>
    <m/>
    <x v="1"/>
    <n v="805.24"/>
    <n v="3.1653747531841844E-2"/>
    <x v="1"/>
    <n v="121.024"/>
  </r>
  <r>
    <x v="4"/>
    <x v="0"/>
    <x v="0"/>
    <x v="17"/>
    <x v="16"/>
    <m/>
    <m/>
    <m/>
    <m/>
    <m/>
    <m/>
    <x v="20"/>
    <n v="513617"/>
    <x v="800"/>
    <s v="WVGZZZA22TV103344"/>
    <x v="669"/>
    <x v="2"/>
    <n v="33555.67"/>
    <n v="1741.66"/>
    <n v="35297.33"/>
    <n v="15"/>
    <x v="673"/>
    <n v="95"/>
    <m/>
    <n v="1327.77"/>
    <n v="4.0308147953400437E-2"/>
    <n v="-916.67"/>
    <n v="0"/>
    <m/>
    <m/>
    <n v="0.08"/>
    <n v="7.0000000000000007E-2"/>
    <n v="106.2216"/>
    <m/>
    <n v="106.2216"/>
    <s v=""/>
    <n v="30"/>
    <n v="50"/>
    <n v="1"/>
    <n v="1"/>
    <m/>
    <m/>
    <n v="1"/>
    <s v="Valauto Arras"/>
    <x v="0"/>
    <m/>
    <x v="2"/>
    <n v="1422.77"/>
    <n v="4.0308147953400437E-2"/>
    <x v="1"/>
    <n v="186.2216"/>
  </r>
  <r>
    <x v="4"/>
    <x v="0"/>
    <x v="0"/>
    <x v="106"/>
    <x v="73"/>
    <m/>
    <m/>
    <m/>
    <m/>
    <m/>
    <n v="0"/>
    <x v="20"/>
    <n v="513618"/>
    <x v="801"/>
    <s v="WVGZZZCT1TW437137"/>
    <x v="670"/>
    <x v="6"/>
    <n v="48155"/>
    <n v="3695.84"/>
    <n v="51850.84"/>
    <n v="9"/>
    <x v="674"/>
    <n v="95"/>
    <m/>
    <n v="2757.22"/>
    <n v="5.5008173445213228E-2"/>
    <n v="0"/>
    <n v="-5583.34"/>
    <m/>
    <m/>
    <n v="0.1"/>
    <n v="0.13"/>
    <n v="275.72199999999998"/>
    <m/>
    <n v="275.72199999999998"/>
    <s v="VWB"/>
    <n v="30"/>
    <n v="50"/>
    <n v="1"/>
    <n v="1"/>
    <m/>
    <m/>
    <n v="1"/>
    <s v="Valauto Arras"/>
    <x v="0"/>
    <m/>
    <x v="2"/>
    <n v="2852.22"/>
    <n v="5.5008173445213228E-2"/>
    <x v="1"/>
    <n v="355.72199999999998"/>
  </r>
  <r>
    <x v="0"/>
    <x v="0"/>
    <x v="0"/>
    <x v="30"/>
    <x v="10"/>
    <m/>
    <m/>
    <m/>
    <m/>
    <m/>
    <n v="0"/>
    <x v="2"/>
    <n v="513620"/>
    <x v="802"/>
    <s v="WVWZZZE19TP029088"/>
    <x v="671"/>
    <x v="29"/>
    <n v="32700"/>
    <n v="2450.0100000000002"/>
    <n v="35150.01"/>
    <n v="32"/>
    <x v="675"/>
    <n v="95"/>
    <m/>
    <n v="829.76"/>
    <n v="2.6308954108405658E-2"/>
    <n v="-4166.67"/>
    <n v="0"/>
    <m/>
    <m/>
    <n v="0.1"/>
    <n v="0.12"/>
    <n v="82.975999999999999"/>
    <m/>
    <n v="82.975999999999999"/>
    <s v="VWB"/>
    <n v="30"/>
    <n v="50"/>
    <n v="1"/>
    <n v="1"/>
    <m/>
    <m/>
    <n v="1"/>
    <s v="Val de Lys Automobiles"/>
    <x v="0"/>
    <m/>
    <x v="1"/>
    <n v="924.76"/>
    <n v="2.6308954108405658E-2"/>
    <x v="1"/>
    <n v="162.976"/>
  </r>
  <r>
    <x v="0"/>
    <x v="0"/>
    <x v="0"/>
    <x v="4"/>
    <x v="62"/>
    <m/>
    <m/>
    <m/>
    <m/>
    <m/>
    <n v="0"/>
    <x v="1"/>
    <n v="513621"/>
    <x v="803"/>
    <s v="WVGZZZA22TV078123"/>
    <x v="672"/>
    <x v="2"/>
    <n v="31472.33"/>
    <n v="1633.34"/>
    <n v="33105.67"/>
    <n v="26"/>
    <x v="676"/>
    <n v="95"/>
    <m/>
    <n v="444.35"/>
    <n v="1.6291771167899639E-2"/>
    <n v="0"/>
    <n v="0"/>
    <m/>
    <m/>
    <n v="0.1"/>
    <n v="0.08"/>
    <n v="44.435000000000002"/>
    <m/>
    <n v="44.435000000000002"/>
    <s v=""/>
    <n v="30"/>
    <n v="100"/>
    <n v="1"/>
    <n v="1"/>
    <m/>
    <m/>
    <n v="1"/>
    <s v="Val de Lys Automobiles"/>
    <x v="0"/>
    <m/>
    <x v="1"/>
    <n v="539.35"/>
    <n v="1.6291771167899639E-2"/>
    <x v="1"/>
    <n v="174.435"/>
  </r>
  <r>
    <x v="0"/>
    <x v="0"/>
    <x v="0"/>
    <x v="30"/>
    <x v="83"/>
    <m/>
    <m/>
    <m/>
    <m/>
    <m/>
    <n v="0"/>
    <x v="3"/>
    <n v="513622"/>
    <x v="804"/>
    <s v="WVGZZZA26TV077718"/>
    <x v="673"/>
    <x v="2"/>
    <n v="31472.33"/>
    <n v="1633.34"/>
    <n v="33105.67"/>
    <n v="14"/>
    <x v="677"/>
    <n v="95"/>
    <m/>
    <n v="625.88"/>
    <n v="2.1775121905099643E-2"/>
    <n v="-2553.92"/>
    <n v="0"/>
    <m/>
    <m/>
    <n v="0.12"/>
    <n v="0.12"/>
    <n v="75.105599999999995"/>
    <m/>
    <n v="75.105599999999995"/>
    <s v=""/>
    <n v="30"/>
    <m/>
    <n v="0"/>
    <n v="1"/>
    <m/>
    <m/>
    <n v="0"/>
    <s v="Val de Lys Automobiles"/>
    <x v="0"/>
    <m/>
    <x v="1"/>
    <n v="720.88"/>
    <n v="2.1775121905099643E-2"/>
    <x v="1"/>
    <n v="105.1056"/>
  </r>
  <r>
    <x v="0"/>
    <x v="0"/>
    <x v="0"/>
    <x v="91"/>
    <x v="105"/>
    <m/>
    <m/>
    <m/>
    <m/>
    <m/>
    <n v="0"/>
    <x v="3"/>
    <n v="513627"/>
    <x v="805"/>
    <s v="WVGZZZE29TE049891"/>
    <x v="674"/>
    <x v="3"/>
    <n v="37605"/>
    <n v="4250.01"/>
    <n v="41855.01"/>
    <n v="32"/>
    <x v="678"/>
    <n v="95"/>
    <m/>
    <n v="2539.86"/>
    <n v="6.2952081483196393E-2"/>
    <n v="-5860"/>
    <n v="0"/>
    <m/>
    <m/>
    <n v="0.1"/>
    <n v="0.12"/>
    <n v="253.98600000000002"/>
    <m/>
    <n v="253.98600000000002"/>
    <s v="VWB"/>
    <n v="30"/>
    <m/>
    <n v="0"/>
    <n v="1"/>
    <m/>
    <m/>
    <n v="0"/>
    <s v="Val de Lys Automobiles"/>
    <x v="0"/>
    <m/>
    <x v="1"/>
    <n v="2634.86"/>
    <n v="6.2952081483196393E-2"/>
    <x v="1"/>
    <n v="283.98599999999999"/>
  </r>
  <r>
    <x v="0"/>
    <x v="0"/>
    <x v="0"/>
    <x v="12"/>
    <x v="81"/>
    <m/>
    <m/>
    <m/>
    <m/>
    <m/>
    <n v="0"/>
    <x v="1"/>
    <n v="513628"/>
    <x v="806"/>
    <s v="WVGZZZC17TY083160"/>
    <x v="675"/>
    <x v="7"/>
    <n v="23872.33"/>
    <n v="1025"/>
    <n v="24897.33"/>
    <n v="14"/>
    <x v="679"/>
    <n v="95"/>
    <m/>
    <n v="718"/>
    <n v="3.2654103873788871E-2"/>
    <n v="-3349.99"/>
    <n v="0"/>
    <m/>
    <m/>
    <n v="0.12"/>
    <n v="0.12"/>
    <n v="86.16"/>
    <m/>
    <n v="86.16"/>
    <s v=""/>
    <n v="30"/>
    <m/>
    <n v="0"/>
    <n v="1"/>
    <m/>
    <m/>
    <n v="0"/>
    <s v="Val de Lys Automobiles"/>
    <x v="0"/>
    <m/>
    <x v="1"/>
    <n v="813"/>
    <n v="3.2654103873788871E-2"/>
    <x v="1"/>
    <n v="116.16"/>
  </r>
  <r>
    <x v="4"/>
    <x v="1"/>
    <x v="0"/>
    <x v="91"/>
    <x v="105"/>
    <m/>
    <m/>
    <m/>
    <s v="x"/>
    <m/>
    <n v="11586.76"/>
    <x v="20"/>
    <n v="513638"/>
    <x v="807"/>
    <s v="WVWZZZAW8TU072470"/>
    <x v="676"/>
    <x v="28"/>
    <n v="17714"/>
    <n v="404.16"/>
    <n v="18118.16"/>
    <n v="3"/>
    <x v="680"/>
    <n v="95"/>
    <m/>
    <n v="82.789999999999992"/>
    <n v="9.8128065984625368E-3"/>
    <n v="-1966.67"/>
    <n v="0"/>
    <m/>
    <s v="solde client mq financement en etude sur FIRST attente régul"/>
    <n v="0.1"/>
    <n v="7.0000000000000007E-2"/>
    <n v="8.2789999999999999"/>
    <m/>
    <n v="8.2789999999999999"/>
    <s v="VWB"/>
    <n v="30"/>
    <m/>
    <n v="0"/>
    <n v="1"/>
    <m/>
    <m/>
    <n v="0"/>
    <s v="Valauto Arras"/>
    <x v="0"/>
    <m/>
    <x v="2"/>
    <n v="177.79"/>
    <n v="9.8128065984625368E-3"/>
    <x v="1"/>
    <n v="38.278999999999996"/>
  </r>
  <r>
    <x v="4"/>
    <x v="0"/>
    <x v="0"/>
    <x v="63"/>
    <x v="60"/>
    <m/>
    <m/>
    <m/>
    <s v="x"/>
    <s v="X"/>
    <n v="-4500"/>
    <x v="18"/>
    <n v="513645"/>
    <x v="808"/>
    <s v="WVGZZZC19TY084133"/>
    <x v="677"/>
    <x v="7"/>
    <n v="25139"/>
    <n v="1025"/>
    <n v="26164"/>
    <n v="7"/>
    <x v="681"/>
    <n v="95"/>
    <m/>
    <n v="849.8"/>
    <n v="3.6110686439382353E-2"/>
    <n v="0"/>
    <n v="-3349.99"/>
    <m/>
    <s v="solde client"/>
    <n v="0.1"/>
    <n v="7.0000000000000007E-2"/>
    <n v="84.98"/>
    <m/>
    <n v="84.98"/>
    <s v="VWB"/>
    <n v="30"/>
    <n v="50"/>
    <n v="1"/>
    <n v="1"/>
    <m/>
    <m/>
    <n v="1"/>
    <s v="Valauto Arras"/>
    <x v="0"/>
    <m/>
    <x v="2"/>
    <n v="944.8"/>
    <n v="3.6110686439382353E-2"/>
    <x v="1"/>
    <n v="164.98000000000002"/>
  </r>
  <r>
    <x v="4"/>
    <x v="0"/>
    <x v="0"/>
    <x v="109"/>
    <x v="134"/>
    <m/>
    <m/>
    <m/>
    <m/>
    <m/>
    <n v="0"/>
    <x v="19"/>
    <n v="513646"/>
    <x v="809"/>
    <s v="WVGZZZCT8TW045126"/>
    <x v="678"/>
    <x v="6"/>
    <n v="36696.67"/>
    <n v="2358.34"/>
    <n v="39055.009999999995"/>
    <n v="12"/>
    <x v="682"/>
    <n v="95"/>
    <m/>
    <n v="232.7"/>
    <n v="8.3907288719168183E-3"/>
    <n v="0"/>
    <n v="-3510"/>
    <m/>
    <m/>
    <n v="0.1"/>
    <n v="7.0000000000000007E-2"/>
    <n v="23.27"/>
    <m/>
    <n v="23.27"/>
    <s v=""/>
    <n v="30"/>
    <n v="50"/>
    <n v="1"/>
    <n v="1"/>
    <m/>
    <m/>
    <n v="1"/>
    <s v="Valauto Arras"/>
    <x v="0"/>
    <m/>
    <x v="2"/>
    <n v="327.7"/>
    <n v="8.3907288719168183E-3"/>
    <x v="1"/>
    <n v="103.27"/>
  </r>
  <r>
    <x v="7"/>
    <x v="0"/>
    <x v="2"/>
    <x v="76"/>
    <x v="130"/>
    <m/>
    <m/>
    <m/>
    <m/>
    <m/>
    <n v="0"/>
    <x v="42"/>
    <n v="513724"/>
    <x v="810"/>
    <s v="TMBNH7NY3TF097170"/>
    <x v="679"/>
    <x v="23"/>
    <n v="34875"/>
    <n v="1175"/>
    <n v="36050"/>
    <n v="32"/>
    <x v="683"/>
    <n v="35"/>
    <m/>
    <n v="496.14"/>
    <n v="1.4733425797503467E-2"/>
    <n v="0"/>
    <n v="0"/>
    <m/>
    <m/>
    <n v="0.1"/>
    <n v="0.1"/>
    <n v="49.614000000000004"/>
    <m/>
    <n v="49.614000000000004"/>
    <s v="VWB"/>
    <n v="0"/>
    <n v="20"/>
    <n v="1"/>
    <n v="1"/>
    <m/>
    <m/>
    <n v="1"/>
    <s v="Valauto Lambersart VW"/>
    <x v="2"/>
    <m/>
    <x v="8"/>
    <n v="531.14"/>
    <n v="1.4733425797503467E-2"/>
    <x v="1"/>
    <n v="69.614000000000004"/>
  </r>
  <r>
    <x v="4"/>
    <x v="1"/>
    <x v="0"/>
    <x v="86"/>
    <x v="147"/>
    <m/>
    <m/>
    <m/>
    <s v="x"/>
    <m/>
    <n v="-210.24"/>
    <x v="18"/>
    <n v="513737"/>
    <x v="811"/>
    <s v="WVGZZZC1XTY059919"/>
    <x v="680"/>
    <x v="7"/>
    <n v="23872.33"/>
    <n v="1025"/>
    <n v="24897.33"/>
    <n v="23"/>
    <x v="684"/>
    <n v="95"/>
    <m/>
    <n v="842.8"/>
    <n v="3.7666689560687826E-2"/>
    <n v="0"/>
    <n v="-3349.99"/>
    <m/>
    <s v="solde client"/>
    <n v="0.13"/>
    <n v="0.13"/>
    <n v="109.56399999999999"/>
    <m/>
    <n v="109.56399999999999"/>
    <s v=""/>
    <n v="30"/>
    <n v="50"/>
    <n v="1"/>
    <n v="1"/>
    <m/>
    <m/>
    <n v="1"/>
    <s v="Valauto Arras"/>
    <x v="0"/>
    <m/>
    <x v="2"/>
    <n v="937.8"/>
    <n v="3.7666689560687826E-2"/>
    <x v="1"/>
    <n v="189.56399999999999"/>
  </r>
  <r>
    <x v="4"/>
    <x v="0"/>
    <x v="0"/>
    <x v="113"/>
    <x v="137"/>
    <m/>
    <m/>
    <m/>
    <m/>
    <m/>
    <m/>
    <x v="20"/>
    <n v="513738"/>
    <x v="812"/>
    <s v="WVWZZZAW1TU034577"/>
    <x v="681"/>
    <x v="28"/>
    <n v="20605.669999999998"/>
    <n v="720.83"/>
    <n v="21326.5"/>
    <n v="21"/>
    <x v="685"/>
    <n v="95"/>
    <m/>
    <n v="595.36"/>
    <n v="3.2370993833962441E-2"/>
    <n v="0"/>
    <n v="-2356.67"/>
    <m/>
    <m/>
    <n v="0.1"/>
    <n v="0.13"/>
    <n v="59.536000000000001"/>
    <m/>
    <n v="59.536000000000001"/>
    <s v="VWB"/>
    <n v="30"/>
    <m/>
    <n v="0"/>
    <n v="1"/>
    <m/>
    <m/>
    <n v="0"/>
    <s v="Valauto Arras"/>
    <x v="0"/>
    <m/>
    <x v="2"/>
    <n v="690.36"/>
    <n v="3.2370993833962441E-2"/>
    <x v="1"/>
    <n v="89.536000000000001"/>
  </r>
  <r>
    <x v="4"/>
    <x v="0"/>
    <x v="0"/>
    <x v="68"/>
    <x v="80"/>
    <m/>
    <m/>
    <m/>
    <m/>
    <m/>
    <n v="0"/>
    <x v="20"/>
    <n v="513741"/>
    <x v="813"/>
    <s v="WVWZZZAW4TU074359"/>
    <x v="682"/>
    <x v="28"/>
    <n v="17714"/>
    <n v="404.16"/>
    <n v="18118.16"/>
    <n v="26"/>
    <x v="686"/>
    <n v="95"/>
    <m/>
    <n v="74.449999999999989"/>
    <n v="9.3524949553376278E-3"/>
    <n v="0"/>
    <n v="-1966.67"/>
    <m/>
    <m/>
    <n v="0.1"/>
    <n v="0.08"/>
    <n v="7.4449999999999994"/>
    <m/>
    <n v="7.4449999999999994"/>
    <s v="VWB"/>
    <n v="30"/>
    <m/>
    <n v="0"/>
    <n v="1"/>
    <m/>
    <m/>
    <n v="0"/>
    <s v="Valauto Arras"/>
    <x v="0"/>
    <m/>
    <x v="2"/>
    <n v="169.45"/>
    <n v="9.3524949553376278E-3"/>
    <x v="1"/>
    <n v="37.445"/>
  </r>
  <r>
    <x v="0"/>
    <x v="0"/>
    <x v="0"/>
    <x v="120"/>
    <x v="151"/>
    <m/>
    <m/>
    <m/>
    <m/>
    <m/>
    <n v="0"/>
    <x v="2"/>
    <n v="513749"/>
    <x v="814"/>
    <s v="WVGZZZA25TV110501"/>
    <x v="683"/>
    <x v="2"/>
    <n v="27305.67"/>
    <n v="2291.67"/>
    <n v="29597.339999999997"/>
    <n v="15"/>
    <x v="687"/>
    <n v="95"/>
    <m/>
    <n v="796.25"/>
    <n v="3.0112503353341893E-2"/>
    <n v="0"/>
    <n v="0"/>
    <m/>
    <m/>
    <n v="0.1"/>
    <n v="0.08"/>
    <n v="79.625"/>
    <m/>
    <n v="79.625"/>
    <s v=""/>
    <n v="30"/>
    <n v="50"/>
    <n v="1"/>
    <n v="1"/>
    <m/>
    <m/>
    <n v="1"/>
    <s v="Val de Lys Automobiles"/>
    <x v="0"/>
    <m/>
    <x v="1"/>
    <n v="891.25"/>
    <n v="3.0112503353341893E-2"/>
    <x v="1"/>
    <n v="159.625"/>
  </r>
  <r>
    <x v="0"/>
    <x v="0"/>
    <x v="0"/>
    <x v="91"/>
    <x v="119"/>
    <m/>
    <m/>
    <m/>
    <m/>
    <m/>
    <n v="0"/>
    <x v="1"/>
    <n v="513763"/>
    <x v="815"/>
    <s v="WVGZZZA22TV014888"/>
    <x v="684"/>
    <x v="2"/>
    <n v="24380.67"/>
    <n v="1141.67"/>
    <n v="25522.339999999997"/>
    <n v="1"/>
    <x v="688"/>
    <n v="95"/>
    <m/>
    <n v="254.58999999999997"/>
    <n v="1.3697411757699333E-2"/>
    <n v="-2083.33"/>
    <n v="0"/>
    <m/>
    <m/>
    <n v="0.1"/>
    <n v="0.12"/>
    <n v="25.459"/>
    <m/>
    <n v="25.459"/>
    <s v=""/>
    <n v="30"/>
    <n v="100"/>
    <n v="1"/>
    <n v="1"/>
    <m/>
    <m/>
    <n v="1"/>
    <s v="Val de Lys Automobiles"/>
    <x v="0"/>
    <m/>
    <x v="1"/>
    <n v="349.59"/>
    <n v="1.3697411757699333E-2"/>
    <x v="1"/>
    <n v="155.459"/>
  </r>
  <r>
    <x v="0"/>
    <x v="0"/>
    <x v="0"/>
    <x v="18"/>
    <x v="18"/>
    <m/>
    <m/>
    <m/>
    <m/>
    <m/>
    <m/>
    <x v="1"/>
    <n v="513765"/>
    <x v="816"/>
    <s v="WVGZZZE23TE049630"/>
    <x v="685"/>
    <x v="3"/>
    <n v="37605"/>
    <n v="3950.01"/>
    <n v="41555.01"/>
    <n v="13"/>
    <x v="689"/>
    <n v="95"/>
    <m/>
    <n v="1835.52"/>
    <n v="4.6456973539411972E-2"/>
    <n v="0"/>
    <n v="-6060"/>
    <m/>
    <m/>
    <n v="0.1"/>
    <n v="0.12"/>
    <n v="183.55200000000002"/>
    <m/>
    <n v="183.55200000000002"/>
    <s v="VWB"/>
    <n v="30"/>
    <n v="100"/>
    <n v="1"/>
    <n v="1"/>
    <m/>
    <m/>
    <n v="1"/>
    <s v="Val de Lys Automobiles"/>
    <x v="0"/>
    <m/>
    <x v="1"/>
    <n v="1930.52"/>
    <n v="4.6456973539411972E-2"/>
    <x v="1"/>
    <n v="313.55200000000002"/>
  </r>
  <r>
    <x v="0"/>
    <x v="0"/>
    <x v="0"/>
    <x v="120"/>
    <x v="151"/>
    <m/>
    <m/>
    <m/>
    <m/>
    <m/>
    <m/>
    <x v="1"/>
    <n v="513766"/>
    <x v="817"/>
    <s v="WVGZZZCT1TW534158"/>
    <x v="686"/>
    <x v="6"/>
    <n v="36863.33"/>
    <n v="2916.67"/>
    <n v="39780"/>
    <n v="22"/>
    <x v="690"/>
    <n v="95"/>
    <m/>
    <n v="541.75"/>
    <n v="1.6006787330316741E-2"/>
    <n v="0"/>
    <n v="-4100"/>
    <m/>
    <m/>
    <n v="0.12"/>
    <n v="0.12"/>
    <n v="65.009999999999991"/>
    <m/>
    <n v="65.009999999999991"/>
    <s v=""/>
    <n v="30"/>
    <n v="100"/>
    <n v="1"/>
    <n v="1"/>
    <m/>
    <m/>
    <n v="1"/>
    <s v="Val de Lys Automobiles"/>
    <x v="0"/>
    <m/>
    <x v="1"/>
    <n v="636.75"/>
    <n v="1.6006787330316741E-2"/>
    <x v="1"/>
    <n v="195.01"/>
  </r>
  <r>
    <x v="0"/>
    <x v="0"/>
    <x v="0"/>
    <x v="88"/>
    <x v="86"/>
    <m/>
    <m/>
    <m/>
    <s v="x"/>
    <s v="X"/>
    <n v="-11999.99"/>
    <x v="2"/>
    <n v="513768"/>
    <x v="818"/>
    <s v="WVGZZZE27TE051137"/>
    <x v="687"/>
    <x v="3"/>
    <n v="37605"/>
    <n v="4100.01"/>
    <n v="41705.01"/>
    <n v="9"/>
    <x v="691"/>
    <n v="95"/>
    <m/>
    <n v="2729.35"/>
    <n v="6.7722079433622004E-2"/>
    <n v="-5860"/>
    <n v="-200"/>
    <m/>
    <s v="solde client rbt sur exabanque"/>
    <n v="0.1"/>
    <n v="0.12"/>
    <n v="272.935"/>
    <m/>
    <n v="272.935"/>
    <s v="VWB"/>
    <n v="30"/>
    <n v="50"/>
    <n v="1"/>
    <n v="1"/>
    <m/>
    <m/>
    <n v="1"/>
    <s v="Val de Lys Automobiles"/>
    <x v="0"/>
    <m/>
    <x v="1"/>
    <n v="2824.35"/>
    <n v="6.7722079433622004E-2"/>
    <x v="1"/>
    <n v="352.935"/>
  </r>
  <r>
    <x v="4"/>
    <x v="0"/>
    <x v="0"/>
    <x v="86"/>
    <x v="102"/>
    <m/>
    <m/>
    <m/>
    <m/>
    <m/>
    <m/>
    <x v="21"/>
    <n v="513769"/>
    <x v="819"/>
    <s v="WVGZZZCS1TY040247"/>
    <x v="171"/>
    <x v="1"/>
    <n v="27264"/>
    <n v="-558.34"/>
    <n v="26705.66"/>
    <n v="8"/>
    <x v="692"/>
    <n v="95"/>
    <m/>
    <n v="267.04000000000002"/>
    <n v="1.3556676749423157E-2"/>
    <n v="0"/>
    <n v="-3471.73"/>
    <m/>
    <m/>
    <n v="0.12"/>
    <n v="0.13"/>
    <n v="32.044800000000002"/>
    <m/>
    <n v="32.044800000000002"/>
    <s v=""/>
    <m/>
    <n v="20"/>
    <n v="1"/>
    <n v="1"/>
    <m/>
    <m/>
    <n v="1"/>
    <s v="Valauto Arras"/>
    <x v="0"/>
    <m/>
    <x v="6"/>
    <n v="362.04"/>
    <n v="1.3556676749423157E-2"/>
    <x v="1"/>
    <n v="52.044800000000002"/>
  </r>
  <r>
    <x v="0"/>
    <x v="0"/>
    <x v="0"/>
    <x v="66"/>
    <x v="77"/>
    <m/>
    <m/>
    <m/>
    <m/>
    <m/>
    <m/>
    <x v="1"/>
    <n v="513771"/>
    <x v="820"/>
    <s v="WVGZZZA24TV077197"/>
    <x v="688"/>
    <x v="2"/>
    <n v="33555.67"/>
    <n v="1183.3399999999999"/>
    <n v="34739.009999999995"/>
    <n v="15"/>
    <x v="693"/>
    <n v="95"/>
    <m/>
    <n v="243.51999999999998"/>
    <n v="9.7446645716156004E-3"/>
    <n v="0"/>
    <n v="-2813.86"/>
    <m/>
    <m/>
    <n v="0.1"/>
    <n v="0.12"/>
    <n v="24.352"/>
    <m/>
    <n v="24.352"/>
    <s v=""/>
    <m/>
    <m/>
    <n v="0"/>
    <n v="1"/>
    <m/>
    <m/>
    <n v="0"/>
    <s v="Val de Lys Automobiles"/>
    <x v="0"/>
    <m/>
    <x v="1"/>
    <n v="338.52"/>
    <n v="9.7446645716156004E-3"/>
    <x v="1"/>
    <n v="24.352"/>
  </r>
  <r>
    <x v="4"/>
    <x v="0"/>
    <x v="0"/>
    <x v="30"/>
    <x v="81"/>
    <m/>
    <m/>
    <m/>
    <m/>
    <m/>
    <n v="0"/>
    <x v="20"/>
    <n v="513771"/>
    <x v="820"/>
    <s v="WVWZZZE11TP047522"/>
    <x v="689"/>
    <x v="29"/>
    <n v="28533.33"/>
    <n v="2200.0100000000002"/>
    <n v="30733.340000000004"/>
    <n v="6"/>
    <x v="694"/>
    <n v="95"/>
    <m/>
    <n v="1298.8499999999999"/>
    <n v="4.5353027038388921E-2"/>
    <n v="-4166.67"/>
    <n v="0"/>
    <m/>
    <m/>
    <n v="0.1"/>
    <n v="0.12"/>
    <n v="129.88499999999999"/>
    <m/>
    <n v="129.88499999999999"/>
    <s v="VWB"/>
    <n v="0"/>
    <m/>
    <n v="0"/>
    <n v="1"/>
    <m/>
    <m/>
    <n v="0"/>
    <s v="Valauto Arras"/>
    <x v="0"/>
    <m/>
    <x v="2"/>
    <n v="1393.85"/>
    <n v="4.5353027038388921E-2"/>
    <x v="1"/>
    <n v="129.88499999999999"/>
  </r>
  <r>
    <x v="4"/>
    <x v="0"/>
    <x v="0"/>
    <x v="12"/>
    <x v="83"/>
    <m/>
    <m/>
    <m/>
    <m/>
    <m/>
    <m/>
    <x v="20"/>
    <n v="513773"/>
    <x v="821"/>
    <s v="WVGZZZE24TE038314"/>
    <x v="690"/>
    <x v="3"/>
    <n v="38438.339999999997"/>
    <n v="2083.34"/>
    <n v="40521.679999999993"/>
    <n v="7"/>
    <x v="695"/>
    <n v="95"/>
    <m/>
    <n v="1804.86"/>
    <n v="4.6885025497462103E-2"/>
    <n v="-5860"/>
    <n v="0"/>
    <m/>
    <m/>
    <n v="0.12"/>
    <n v="0.12"/>
    <n v="216.58319999999998"/>
    <m/>
    <n v="216.58319999999998"/>
    <s v="VWB"/>
    <n v="0"/>
    <n v="50"/>
    <n v="1"/>
    <n v="1"/>
    <m/>
    <m/>
    <n v="1"/>
    <s v="Valauto Arras"/>
    <x v="0"/>
    <m/>
    <x v="2"/>
    <n v="1899.86"/>
    <n v="4.6885025497462103E-2"/>
    <x v="1"/>
    <n v="266.58319999999998"/>
  </r>
  <r>
    <x v="4"/>
    <x v="0"/>
    <x v="0"/>
    <x v="44"/>
    <x v="22"/>
    <m/>
    <m/>
    <m/>
    <m/>
    <m/>
    <n v="0"/>
    <x v="18"/>
    <n v="513786"/>
    <x v="822"/>
    <s v="WVGZZZA28TV049760"/>
    <x v="691"/>
    <x v="2"/>
    <n v="27305.67"/>
    <n v="1266.6600000000001"/>
    <n v="28572.329999999998"/>
    <n v="2"/>
    <x v="696"/>
    <n v="95"/>
    <m/>
    <n v="1062.18"/>
    <n v="4.0500022224298826E-2"/>
    <n v="-2083.33"/>
    <n v="0"/>
    <m/>
    <m/>
    <n v="0.1"/>
    <n v="0.1"/>
    <n v="106.21800000000002"/>
    <m/>
    <n v="106.21800000000002"/>
    <s v=""/>
    <n v="30"/>
    <n v="50"/>
    <n v="1"/>
    <n v="1"/>
    <m/>
    <m/>
    <n v="1"/>
    <s v="Valauto Arras"/>
    <x v="0"/>
    <m/>
    <x v="2"/>
    <n v="1157.18"/>
    <n v="4.0500022224298826E-2"/>
    <x v="1"/>
    <n v="186.21800000000002"/>
  </r>
  <r>
    <x v="0"/>
    <x v="0"/>
    <x v="0"/>
    <x v="73"/>
    <x v="3"/>
    <m/>
    <m/>
    <m/>
    <m/>
    <m/>
    <m/>
    <x v="1"/>
    <n v="513789"/>
    <x v="823"/>
    <s v="WVGZZZE21TE050291"/>
    <x v="692"/>
    <x v="3"/>
    <n v="37605"/>
    <n v="3108.34"/>
    <n v="40713.339999999997"/>
    <n v="26"/>
    <x v="697"/>
    <n v="95"/>
    <m/>
    <n v="1151.6099999999997"/>
    <n v="3.0619202453053464E-2"/>
    <n v="-6073.13"/>
    <n v="0"/>
    <m/>
    <m/>
    <n v="0.1"/>
    <n v="0.12"/>
    <n v="115.16099999999997"/>
    <m/>
    <n v="115.16099999999997"/>
    <s v="VWB"/>
    <m/>
    <m/>
    <n v="0"/>
    <n v="1"/>
    <m/>
    <m/>
    <n v="0"/>
    <s v="Val de Lys Automobiles"/>
    <x v="0"/>
    <m/>
    <x v="1"/>
    <n v="1246.6099999999997"/>
    <n v="3.0619202453053464E-2"/>
    <x v="1"/>
    <n v="115.16099999999997"/>
  </r>
  <r>
    <x v="4"/>
    <x v="0"/>
    <x v="0"/>
    <x v="14"/>
    <x v="50"/>
    <m/>
    <m/>
    <m/>
    <m/>
    <m/>
    <n v="0"/>
    <x v="18"/>
    <n v="513790"/>
    <x v="824"/>
    <s v="WVWZZZAW3TU032426"/>
    <x v="693"/>
    <x v="28"/>
    <n v="21605.67"/>
    <n v="1233.33"/>
    <n v="22839"/>
    <n v="36"/>
    <x v="698"/>
    <n v="95"/>
    <m/>
    <n v="763.79"/>
    <n v="3.7601909015280877E-2"/>
    <n v="-2466.67"/>
    <n v="0"/>
    <m/>
    <m/>
    <n v="0.1"/>
    <n v="0.1"/>
    <n v="76.379000000000005"/>
    <m/>
    <n v="76.379000000000005"/>
    <s v="VWB"/>
    <n v="30"/>
    <m/>
    <n v="0"/>
    <n v="1"/>
    <m/>
    <m/>
    <n v="0"/>
    <s v="Valauto Arras"/>
    <x v="0"/>
    <m/>
    <x v="2"/>
    <n v="858.79"/>
    <n v="3.7601909015280877E-2"/>
    <x v="1"/>
    <n v="106.379"/>
  </r>
  <r>
    <x v="0"/>
    <x v="0"/>
    <x v="0"/>
    <x v="73"/>
    <x v="3"/>
    <m/>
    <m/>
    <m/>
    <m/>
    <m/>
    <m/>
    <x v="1"/>
    <n v="513790"/>
    <x v="824"/>
    <s v="WVWZZZAW7TU069222"/>
    <x v="530"/>
    <x v="28"/>
    <n v="23014"/>
    <n v="312.49"/>
    <n v="23326.49"/>
    <n v="25"/>
    <x v="699"/>
    <n v="95"/>
    <m/>
    <n v="656.2"/>
    <n v="3.220373060841987E-2"/>
    <n v="-1690.01"/>
    <n v="0"/>
    <m/>
    <m/>
    <n v="0.1"/>
    <n v="0.12"/>
    <n v="65.62"/>
    <m/>
    <n v="65.62"/>
    <s v="VWB"/>
    <n v="30"/>
    <n v="100"/>
    <n v="1"/>
    <n v="1"/>
    <m/>
    <m/>
    <n v="1"/>
    <s v="Val de Lys Automobiles"/>
    <x v="0"/>
    <m/>
    <x v="1"/>
    <n v="751.2"/>
    <n v="3.220373060841987E-2"/>
    <x v="1"/>
    <n v="195.62"/>
  </r>
  <r>
    <x v="0"/>
    <x v="0"/>
    <x v="0"/>
    <x v="28"/>
    <x v="24"/>
    <m/>
    <m/>
    <m/>
    <m/>
    <m/>
    <m/>
    <x v="2"/>
    <n v="513791"/>
    <x v="825"/>
    <s v="WVGZZZA24TV008431"/>
    <x v="694"/>
    <x v="2"/>
    <n v="34805.67"/>
    <n v="2725.01"/>
    <n v="37530.68"/>
    <n v="10"/>
    <x v="700"/>
    <n v="95"/>
    <m/>
    <n v="956.56999999999994"/>
    <n v="2.8018943435077645E-2"/>
    <n v="0"/>
    <n v="-1250"/>
    <m/>
    <m/>
    <n v="0.1"/>
    <n v="0.12"/>
    <n v="95.656999999999996"/>
    <m/>
    <n v="95.656999999999996"/>
    <s v=""/>
    <n v="30"/>
    <n v="50"/>
    <n v="1"/>
    <n v="1"/>
    <m/>
    <m/>
    <n v="1"/>
    <s v="Val de Lys Automobiles"/>
    <x v="0"/>
    <m/>
    <x v="1"/>
    <n v="1051.57"/>
    <n v="2.8018943435077645E-2"/>
    <x v="1"/>
    <n v="175.65699999999998"/>
  </r>
  <r>
    <x v="0"/>
    <x v="0"/>
    <x v="0"/>
    <x v="73"/>
    <x v="24"/>
    <m/>
    <m/>
    <m/>
    <s v="x"/>
    <s v="X"/>
    <n v="54"/>
    <x v="1"/>
    <n v="513793"/>
    <x v="826"/>
    <s v="WVGZZZE24TE028821"/>
    <x v="695"/>
    <x v="3"/>
    <n v="33863.33"/>
    <n v="1666.67"/>
    <n v="35530"/>
    <n v="20"/>
    <x v="701"/>
    <n v="95"/>
    <m/>
    <n v="1517.86"/>
    <n v="4.5394314663664503E-2"/>
    <n v="0"/>
    <n v="-4860"/>
    <m/>
    <s v="solde client"/>
    <n v="0.1"/>
    <n v="0.12"/>
    <n v="151.786"/>
    <m/>
    <n v="151.786"/>
    <s v="VWB"/>
    <n v="30"/>
    <n v="100"/>
    <n v="1"/>
    <n v="1"/>
    <m/>
    <m/>
    <n v="1"/>
    <s v="Val de Lys Automobiles"/>
    <x v="0"/>
    <m/>
    <x v="1"/>
    <n v="1612.86"/>
    <n v="4.5394314663664503E-2"/>
    <x v="1"/>
    <n v="281.786"/>
  </r>
  <r>
    <x v="4"/>
    <x v="0"/>
    <x v="0"/>
    <x v="28"/>
    <x v="24"/>
    <m/>
    <m/>
    <m/>
    <m/>
    <m/>
    <n v="0"/>
    <x v="20"/>
    <n v="513805"/>
    <x v="827"/>
    <s v="WVGZZZA25TV123023"/>
    <x v="696"/>
    <x v="2"/>
    <n v="27305.67"/>
    <n v="1141.67"/>
    <n v="28447.339999999997"/>
    <n v="10"/>
    <x v="702"/>
    <n v="95"/>
    <m/>
    <n v="1230.6500000000001"/>
    <n v="4.6600139063968732E-2"/>
    <n v="0"/>
    <n v="-2283.33"/>
    <m/>
    <m/>
    <n v="0.1"/>
    <n v="0.08"/>
    <n v="123.06500000000001"/>
    <m/>
    <n v="123.06500000000001"/>
    <s v=""/>
    <n v="30"/>
    <m/>
    <n v="0"/>
    <n v="1"/>
    <m/>
    <m/>
    <n v="0"/>
    <s v="Valauto Arras"/>
    <x v="0"/>
    <m/>
    <x v="2"/>
    <n v="1325.65"/>
    <n v="4.6600139063968732E-2"/>
    <x v="1"/>
    <n v="153.065"/>
  </r>
  <r>
    <x v="4"/>
    <x v="1"/>
    <x v="0"/>
    <x v="78"/>
    <x v="87"/>
    <m/>
    <m/>
    <m/>
    <s v="x"/>
    <m/>
    <n v="-385"/>
    <x v="20"/>
    <n v="513809"/>
    <x v="828"/>
    <s v="WVGZZZC11TY087687"/>
    <x v="697"/>
    <x v="7"/>
    <n v="25139"/>
    <n v="691.67"/>
    <n v="25830.67"/>
    <n v="5"/>
    <x v="703"/>
    <n v="95"/>
    <m/>
    <n v="635.84"/>
    <n v="2.8293497613495897E-2"/>
    <n v="0"/>
    <n v="-3349.99"/>
    <m/>
    <s v="solde client franchise (voir reprise VO)"/>
    <n v="0.1"/>
    <n v="0.1"/>
    <n v="63.584000000000003"/>
    <m/>
    <n v="63.584000000000003"/>
    <s v=""/>
    <n v="30"/>
    <n v="50"/>
    <n v="1"/>
    <n v="1"/>
    <m/>
    <m/>
    <n v="1"/>
    <s v="Valauto Arras"/>
    <x v="0"/>
    <m/>
    <x v="2"/>
    <n v="730.84"/>
    <n v="2.8293497613495897E-2"/>
    <x v="1"/>
    <n v="143.584"/>
  </r>
  <r>
    <x v="7"/>
    <x v="1"/>
    <x v="2"/>
    <x v="25"/>
    <x v="26"/>
    <m/>
    <m/>
    <m/>
    <s v="x"/>
    <m/>
    <n v="-19.989999999999998"/>
    <x v="54"/>
    <n v="513876"/>
    <x v="829"/>
    <s v="TMBJF7NU7T5036041"/>
    <x v="409"/>
    <x v="38"/>
    <n v="32658.34"/>
    <n v="583.33000000000004"/>
    <n v="33241.67"/>
    <n v="54"/>
    <x v="704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x v="2"/>
    <m/>
    <x v="8"/>
    <n v="699.85"/>
    <n v="2.1053394730168491E-2"/>
    <x v="1"/>
    <n v="66.484999999999999"/>
  </r>
  <r>
    <x v="7"/>
    <x v="1"/>
    <x v="2"/>
    <x v="25"/>
    <x v="26"/>
    <m/>
    <m/>
    <m/>
    <s v="x"/>
    <m/>
    <n v="-19.989999999999998"/>
    <x v="54"/>
    <n v="513877"/>
    <x v="830"/>
    <s v="TMBJF7NU6T5038749"/>
    <x v="409"/>
    <x v="38"/>
    <n v="32658.34"/>
    <n v="583.33000000000004"/>
    <n v="33241.67"/>
    <n v="43"/>
    <x v="704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x v="2"/>
    <m/>
    <x v="8"/>
    <n v="699.85"/>
    <n v="2.1053394730168491E-2"/>
    <x v="1"/>
    <n v="66.484999999999999"/>
  </r>
  <r>
    <x v="7"/>
    <x v="1"/>
    <x v="2"/>
    <x v="25"/>
    <x v="26"/>
    <m/>
    <m/>
    <m/>
    <s v="x"/>
    <m/>
    <n v="-19.989999999999998"/>
    <x v="54"/>
    <n v="513878"/>
    <x v="831"/>
    <s v="TMBJF7NU7T5037755"/>
    <x v="409"/>
    <x v="38"/>
    <n v="32658.34"/>
    <n v="583.33000000000004"/>
    <n v="33241.67"/>
    <n v="53"/>
    <x v="704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x v="2"/>
    <m/>
    <x v="8"/>
    <n v="699.85"/>
    <n v="2.1053394730168491E-2"/>
    <x v="1"/>
    <n v="66.484999999999999"/>
  </r>
  <r>
    <x v="7"/>
    <x v="1"/>
    <x v="2"/>
    <x v="40"/>
    <x v="26"/>
    <m/>
    <m/>
    <m/>
    <s v="x"/>
    <m/>
    <n v="-19.989999999999998"/>
    <x v="54"/>
    <n v="513879"/>
    <x v="832"/>
    <s v="TMBJF7NU1T5035810"/>
    <x v="409"/>
    <x v="38"/>
    <n v="32658.34"/>
    <n v="583.33000000000004"/>
    <n v="33241.67"/>
    <n v="60"/>
    <x v="704"/>
    <n v="35"/>
    <m/>
    <n v="664.85"/>
    <n v="2.1053394730168491E-2"/>
    <n v="0"/>
    <n v="0"/>
    <m/>
    <s v="ok vn payé / solde créditeur diff rgt solde 31/12/25 +  annul fact"/>
    <n v="0.1"/>
    <n v="0.1"/>
    <n v="66.484999999999999"/>
    <m/>
    <n v="66.484999999999999"/>
    <s v="VWB"/>
    <n v="0"/>
    <m/>
    <n v="0"/>
    <n v="1"/>
    <m/>
    <m/>
    <n v="0"/>
    <s v="Valauto Lambersart VW"/>
    <x v="2"/>
    <m/>
    <x v="8"/>
    <n v="699.85"/>
    <n v="2.1053394730168491E-2"/>
    <x v="1"/>
    <n v="66.484999999999999"/>
  </r>
  <r>
    <x v="7"/>
    <x v="1"/>
    <x v="2"/>
    <x v="47"/>
    <x v="30"/>
    <m/>
    <m/>
    <m/>
    <s v="x"/>
    <m/>
    <n v="22813.98"/>
    <x v="54"/>
    <n v="513880"/>
    <x v="833"/>
    <s v="TMBGP6NWXV3007148"/>
    <x v="409"/>
    <x v="22"/>
    <n v="22558.34"/>
    <n v="583.33000000000004"/>
    <n v="23141.670000000002"/>
    <n v="9"/>
    <x v="705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x v="2"/>
    <m/>
    <x v="8"/>
    <n v="497.84"/>
    <n v="2.1512708460538928E-2"/>
    <x v="1"/>
    <n v="46.283999999999999"/>
  </r>
  <r>
    <x v="7"/>
    <x v="1"/>
    <x v="2"/>
    <x v="47"/>
    <x v="30"/>
    <m/>
    <m/>
    <m/>
    <s v="x"/>
    <m/>
    <n v="22813.98"/>
    <x v="54"/>
    <n v="513881"/>
    <x v="834"/>
    <s v="TMBGP6NW8V3008623"/>
    <x v="409"/>
    <x v="22"/>
    <n v="22558.34"/>
    <n v="583.33000000000004"/>
    <n v="23141.670000000002"/>
    <n v="9"/>
    <x v="705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x v="2"/>
    <m/>
    <x v="8"/>
    <n v="497.84"/>
    <n v="2.1512708460538928E-2"/>
    <x v="1"/>
    <n v="46.283999999999999"/>
  </r>
  <r>
    <x v="7"/>
    <x v="1"/>
    <x v="2"/>
    <x v="47"/>
    <x v="30"/>
    <m/>
    <m/>
    <m/>
    <s v="x"/>
    <m/>
    <n v="22813.98"/>
    <x v="54"/>
    <n v="513882"/>
    <x v="835"/>
    <s v="TMBGP6NWXV3008316"/>
    <x v="409"/>
    <x v="22"/>
    <n v="22558.34"/>
    <n v="583.33000000000004"/>
    <n v="23141.670000000002"/>
    <n v="14"/>
    <x v="705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x v="2"/>
    <m/>
    <x v="8"/>
    <n v="497.84"/>
    <n v="2.1512708460538928E-2"/>
    <x v="1"/>
    <n v="46.283999999999999"/>
  </r>
  <r>
    <x v="7"/>
    <x v="1"/>
    <x v="2"/>
    <x v="47"/>
    <x v="30"/>
    <m/>
    <m/>
    <m/>
    <s v="x"/>
    <m/>
    <n v="22813.98"/>
    <x v="54"/>
    <n v="513883"/>
    <x v="836"/>
    <s v="TMBGP6NWXV3008462"/>
    <x v="409"/>
    <x v="22"/>
    <n v="22558.34"/>
    <n v="583.33000000000004"/>
    <n v="23141.670000000002"/>
    <n v="9"/>
    <x v="705"/>
    <n v="35"/>
    <m/>
    <n v="462.84"/>
    <n v="2.1512708460538928E-2"/>
    <n v="0"/>
    <n v="0"/>
    <m/>
    <s v="ok vn payé / facture malus non réglée"/>
    <n v="0.1"/>
    <n v="0.1"/>
    <n v="46.283999999999999"/>
    <m/>
    <n v="46.283999999999999"/>
    <s v="VWB"/>
    <n v="0"/>
    <s v="0"/>
    <n v="1"/>
    <n v="1"/>
    <m/>
    <m/>
    <n v="1"/>
    <s v="Valauto Lambersart VW"/>
    <x v="2"/>
    <m/>
    <x v="8"/>
    <n v="497.84"/>
    <n v="2.1512708460538928E-2"/>
    <x v="1"/>
    <n v="46.283999999999999"/>
  </r>
  <r>
    <x v="7"/>
    <x v="1"/>
    <x v="2"/>
    <x v="45"/>
    <x v="80"/>
    <m/>
    <m/>
    <m/>
    <s v="x"/>
    <m/>
    <n v="62798.22"/>
    <x v="54"/>
    <n v="513884"/>
    <x v="837"/>
    <s v="TMBGP6NW2V3008634"/>
    <x v="409"/>
    <x v="22"/>
    <n v="22558.34"/>
    <n v="583.33000000000004"/>
    <n v="23141.670000000002"/>
    <n v="49"/>
    <x v="706"/>
    <n v="35.01"/>
    <m/>
    <n v="462.84000000000003"/>
    <n v="2.1513140581470566E-2"/>
    <n v="0"/>
    <n v="0"/>
    <m/>
    <s v="solde client en att financement"/>
    <n v="0.1"/>
    <n v="0.1"/>
    <n v="46.284000000000006"/>
    <m/>
    <n v="46.284000000000006"/>
    <s v="VWB"/>
    <n v="0"/>
    <m/>
    <n v="0"/>
    <n v="1"/>
    <m/>
    <m/>
    <n v="0"/>
    <s v="Valauto Lambersart VW"/>
    <x v="2"/>
    <m/>
    <x v="8"/>
    <n v="497.85"/>
    <n v="2.1513140581470566E-2"/>
    <x v="1"/>
    <n v="46.284000000000006"/>
  </r>
  <r>
    <x v="7"/>
    <x v="1"/>
    <x v="2"/>
    <x v="25"/>
    <x v="26"/>
    <m/>
    <m/>
    <m/>
    <s v="x"/>
    <m/>
    <n v="-19.989999999999998"/>
    <x v="54"/>
    <n v="513895"/>
    <x v="838"/>
    <s v="TMBEE6PJ3T4038411"/>
    <x v="409"/>
    <x v="33"/>
    <n v="16625"/>
    <n v="458.33"/>
    <n v="17083.330000000002"/>
    <n v="74"/>
    <x v="707"/>
    <n v="35"/>
    <m/>
    <n v="341.67"/>
    <n v="2.2048979911996079E-2"/>
    <n v="0"/>
    <n v="0"/>
    <m/>
    <s v="ok vn payé / solde créditeur diff rgt solde 31/12/25 +  annul fact"/>
    <n v="0.1"/>
    <n v="0.1"/>
    <n v="34.167000000000002"/>
    <m/>
    <n v="34.167000000000002"/>
    <s v="VWB"/>
    <n v="0"/>
    <m/>
    <n v="0"/>
    <n v="1"/>
    <m/>
    <m/>
    <n v="0"/>
    <s v="Valauto Lambersart VW"/>
    <x v="2"/>
    <m/>
    <x v="8"/>
    <n v="376.67"/>
    <n v="2.2048979911996079E-2"/>
    <x v="1"/>
    <n v="34.167000000000002"/>
  </r>
  <r>
    <x v="7"/>
    <x v="1"/>
    <x v="2"/>
    <x v="25"/>
    <x v="26"/>
    <m/>
    <m/>
    <m/>
    <s v="x"/>
    <m/>
    <n v="-19.989999999999998"/>
    <x v="54"/>
    <n v="513897"/>
    <x v="839"/>
    <s v="TMBEE6PJ3T4038599"/>
    <x v="409"/>
    <x v="33"/>
    <n v="16625"/>
    <n v="458.33"/>
    <n v="17083.330000000002"/>
    <n v="74"/>
    <x v="707"/>
    <n v="35"/>
    <m/>
    <n v="341.67"/>
    <n v="2.2048979911996079E-2"/>
    <n v="0"/>
    <n v="0"/>
    <m/>
    <s v="ok vn payé / solde créditeur diff rgt solde 31/12/25 +  annul fact"/>
    <n v="0.1"/>
    <n v="0.1"/>
    <n v="34.167000000000002"/>
    <m/>
    <n v="34.167000000000002"/>
    <s v="VWB"/>
    <n v="0"/>
    <m/>
    <n v="0"/>
    <n v="1"/>
    <m/>
    <m/>
    <n v="0"/>
    <s v="Valauto Lambersart VW"/>
    <x v="2"/>
    <m/>
    <x v="8"/>
    <n v="376.67"/>
    <n v="2.2048979911996079E-2"/>
    <x v="1"/>
    <n v="34.167000000000002"/>
  </r>
  <r>
    <x v="1"/>
    <x v="0"/>
    <x v="0"/>
    <x v="87"/>
    <x v="17"/>
    <m/>
    <m/>
    <m/>
    <m/>
    <m/>
    <m/>
    <x v="35"/>
    <n v="514050"/>
    <x v="840"/>
    <s v="WVWZZZAW7TU018299"/>
    <x v="698"/>
    <x v="28"/>
    <n v="24264"/>
    <n v="1937.49"/>
    <n v="26201.49"/>
    <n v="48"/>
    <x v="708"/>
    <n v="95"/>
    <m/>
    <n v="488.09000000000015"/>
    <n v="2.2254077916942897E-2"/>
    <n v="0"/>
    <n v="-1190"/>
    <m/>
    <m/>
    <n v="0.08"/>
    <n v="7.0000000000000007E-2"/>
    <n v="39.047200000000011"/>
    <m/>
    <n v="39.047200000000011"/>
    <s v="VWB"/>
    <n v="30"/>
    <m/>
    <n v="0"/>
    <n v="1"/>
    <m/>
    <m/>
    <n v="0"/>
    <s v="Valauto Roncq"/>
    <x v="0"/>
    <m/>
    <x v="0"/>
    <n v="583.09000000000015"/>
    <n v="2.2254077916942897E-2"/>
    <x v="1"/>
    <n v="69.047200000000004"/>
  </r>
  <r>
    <x v="1"/>
    <x v="0"/>
    <x v="0"/>
    <x v="29"/>
    <x v="149"/>
    <m/>
    <m/>
    <m/>
    <m/>
    <m/>
    <n v="0"/>
    <x v="8"/>
    <n v="514067"/>
    <x v="841"/>
    <s v="WVWZZZAW7TU039198"/>
    <x v="699"/>
    <x v="28"/>
    <n v="22589"/>
    <n v="1112.5"/>
    <n v="23701.5"/>
    <n v="16"/>
    <x v="709"/>
    <n v="95"/>
    <m/>
    <n v="446.11"/>
    <n v="2.283020062021391E-2"/>
    <n v="0"/>
    <n v="-966.67"/>
    <m/>
    <m/>
    <n v="0.1"/>
    <n v="0.1"/>
    <n v="44.611000000000004"/>
    <m/>
    <n v="44.611000000000004"/>
    <s v="VWB"/>
    <m/>
    <m/>
    <n v="0"/>
    <n v="1"/>
    <m/>
    <m/>
    <n v="0"/>
    <s v="Valauto Roncq"/>
    <x v="0"/>
    <m/>
    <x v="5"/>
    <n v="541.11"/>
    <n v="2.283020062021391E-2"/>
    <x v="1"/>
    <n v="44.611000000000004"/>
  </r>
  <r>
    <x v="8"/>
    <x v="0"/>
    <x v="4"/>
    <x v="0"/>
    <x v="5"/>
    <m/>
    <m/>
    <m/>
    <m/>
    <m/>
    <m/>
    <x v="23"/>
    <n v="514105"/>
    <x v="842"/>
    <s v="WV1ZZZSY0S9045397"/>
    <x v="700"/>
    <x v="42"/>
    <n v="52167.5"/>
    <n v="4652"/>
    <n v="56819.5"/>
    <n v="322"/>
    <x v="710"/>
    <n v="95"/>
    <m/>
    <n v="474.79999999999995"/>
    <n v="1.0028247344661604E-2"/>
    <n v="-563.99"/>
    <n v="-1000"/>
    <m/>
    <m/>
    <n v="0.1"/>
    <n v="0.12"/>
    <n v="47.48"/>
    <m/>
    <n v="47.48"/>
    <s v="Banque"/>
    <m/>
    <m/>
    <n v="0"/>
    <n v="1"/>
    <m/>
    <m/>
    <n v="0"/>
    <s v="Valauto Professionnels"/>
    <x v="4"/>
    <m/>
    <x v="10"/>
    <n v="569.79999999999995"/>
    <n v="1.0028247344661604E-2"/>
    <x v="1"/>
    <n v="47.48"/>
  </r>
  <r>
    <x v="8"/>
    <x v="0"/>
    <x v="4"/>
    <x v="0"/>
    <x v="5"/>
    <m/>
    <m/>
    <m/>
    <m/>
    <m/>
    <m/>
    <x v="23"/>
    <n v="514106"/>
    <x v="843"/>
    <s v="WV1ZZZSY0S9045285"/>
    <x v="700"/>
    <x v="42"/>
    <n v="52167.5"/>
    <n v="4652"/>
    <n v="56819.5"/>
    <n v="309"/>
    <x v="710"/>
    <n v="95"/>
    <m/>
    <n v="474.79999999999995"/>
    <n v="1.0028247344661604E-2"/>
    <n v="-563.99"/>
    <n v="-1000"/>
    <m/>
    <m/>
    <n v="0.1"/>
    <n v="0.12"/>
    <n v="47.48"/>
    <m/>
    <n v="47.48"/>
    <s v="Banque"/>
    <m/>
    <m/>
    <n v="0"/>
    <n v="1"/>
    <m/>
    <m/>
    <n v="0"/>
    <s v="Valauto Professionnels"/>
    <x v="4"/>
    <m/>
    <x v="10"/>
    <n v="569.79999999999995"/>
    <n v="1.0028247344661604E-2"/>
    <x v="1"/>
    <n v="47.48"/>
  </r>
  <r>
    <x v="8"/>
    <x v="0"/>
    <x v="4"/>
    <x v="104"/>
    <x v="107"/>
    <m/>
    <m/>
    <m/>
    <m/>
    <m/>
    <n v="0"/>
    <x v="23"/>
    <n v="514111"/>
    <x v="844"/>
    <s v="WV1ZZZSY1S9058448"/>
    <x v="701"/>
    <x v="42"/>
    <n v="49747.5"/>
    <n v="355"/>
    <n v="50102.5"/>
    <n v="271"/>
    <x v="711"/>
    <n v="95"/>
    <m/>
    <n v="4711.03"/>
    <n v="9.5923955890424628E-2"/>
    <n v="-1252.56"/>
    <n v="-3000"/>
    <m/>
    <m/>
    <n v="0.12"/>
    <n v="0.12"/>
    <n v="565.32359999999994"/>
    <m/>
    <n v="565.32359999999994"/>
    <s v="VWB"/>
    <m/>
    <n v="20"/>
    <n v="1"/>
    <n v="1"/>
    <m/>
    <m/>
    <n v="1"/>
    <s v="Valauto Professionnels"/>
    <x v="4"/>
    <m/>
    <x v="10"/>
    <n v="4806.03"/>
    <n v="9.5923955890424628E-2"/>
    <x v="1"/>
    <n v="585.32359999999994"/>
  </r>
  <r>
    <x v="7"/>
    <x v="0"/>
    <x v="2"/>
    <x v="90"/>
    <x v="135"/>
    <m/>
    <m/>
    <m/>
    <m/>
    <m/>
    <m/>
    <x v="14"/>
    <n v="514147"/>
    <x v="845"/>
    <s v="TMBEP6PJ2T4069207"/>
    <x v="702"/>
    <x v="33"/>
    <n v="19241.669999999998"/>
    <n v="458.33"/>
    <n v="19700"/>
    <n v="55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1"/>
    <x v="0"/>
    <x v="0"/>
    <x v="25"/>
    <x v="38"/>
    <m/>
    <m/>
    <m/>
    <m/>
    <m/>
    <n v="0"/>
    <x v="60"/>
    <n v="514147"/>
    <x v="845"/>
    <s v="WVGZZZCT2TW405796"/>
    <x v="703"/>
    <x v="6"/>
    <n v="48155"/>
    <n v="8108.33"/>
    <n v="56263.33"/>
    <n v="131"/>
    <x v="713"/>
    <n v="95"/>
    <m/>
    <n v="223.89"/>
    <n v="5.6678124099657804E-3"/>
    <n v="-6563.7"/>
    <n v="0"/>
    <m/>
    <m/>
    <n v="0.13"/>
    <n v="0.13"/>
    <n v="29.105699999999999"/>
    <m/>
    <n v="29.105699999999999"/>
    <s v="VWB"/>
    <n v="30"/>
    <n v="100"/>
    <n v="1"/>
    <n v="1"/>
    <m/>
    <m/>
    <n v="1"/>
    <s v="Valauto Roncq"/>
    <x v="0"/>
    <m/>
    <x v="0"/>
    <n v="318.89"/>
    <n v="5.6678124099657804E-3"/>
    <x v="1"/>
    <n v="159.10570000000001"/>
  </r>
  <r>
    <x v="7"/>
    <x v="0"/>
    <x v="2"/>
    <x v="43"/>
    <x v="139"/>
    <m/>
    <m/>
    <m/>
    <m/>
    <m/>
    <m/>
    <x v="14"/>
    <n v="514153"/>
    <x v="846"/>
    <s v="TMBEP6PJ1T4069618"/>
    <x v="702"/>
    <x v="33"/>
    <n v="19241.669999999998"/>
    <n v="458.33"/>
    <n v="19700"/>
    <n v="43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8"/>
    <x v="0"/>
    <x v="4"/>
    <x v="100"/>
    <x v="17"/>
    <m/>
    <m/>
    <m/>
    <m/>
    <m/>
    <n v="0"/>
    <x v="27"/>
    <n v="514160"/>
    <x v="847"/>
    <s v="WV1ZZZSK6TX036650"/>
    <x v="704"/>
    <x v="43"/>
    <n v="36052.5"/>
    <n v="1020.01"/>
    <n v="37072.51"/>
    <n v="48"/>
    <x v="714"/>
    <n v="95"/>
    <m/>
    <n v="2008.46"/>
    <n v="5.6739077014208099E-2"/>
    <n v="-2193.2800000000002"/>
    <n v="-1048.3200000000002"/>
    <m/>
    <m/>
    <n v="0.12"/>
    <n v="0.12"/>
    <n v="241.01519999999999"/>
    <m/>
    <n v="241.01519999999999"/>
    <s v="VWB"/>
    <m/>
    <n v="20"/>
    <n v="1"/>
    <n v="1"/>
    <m/>
    <m/>
    <n v="1"/>
    <s v="Valauto Professionnels"/>
    <x v="4"/>
    <m/>
    <x v="10"/>
    <n v="2103.46"/>
    <n v="5.6739077014208099E-2"/>
    <x v="1"/>
    <n v="261.01519999999999"/>
  </r>
  <r>
    <x v="7"/>
    <x v="0"/>
    <x v="2"/>
    <x v="39"/>
    <x v="121"/>
    <m/>
    <m/>
    <m/>
    <m/>
    <m/>
    <n v="0"/>
    <x v="23"/>
    <n v="514187"/>
    <x v="848"/>
    <s v="TMBJJ8NX3TY054257"/>
    <x v="705"/>
    <x v="41"/>
    <n v="31700"/>
    <n v="550"/>
    <n v="32250"/>
    <n v="33"/>
    <x v="715"/>
    <n v="35"/>
    <m/>
    <n v="1231.2"/>
    <n v="3.9262015503875973E-2"/>
    <n v="0"/>
    <n v="-322.5"/>
    <m/>
    <m/>
    <n v="0.1"/>
    <n v="0.1"/>
    <n v="123.12"/>
    <m/>
    <n v="123.12"/>
    <s v="VWB"/>
    <n v="0"/>
    <n v="20"/>
    <n v="1"/>
    <n v="1"/>
    <m/>
    <m/>
    <n v="1"/>
    <s v="Valauto Lambersart VW"/>
    <x v="2"/>
    <m/>
    <x v="10"/>
    <n v="1266.2"/>
    <n v="3.9262015503875973E-2"/>
    <x v="1"/>
    <n v="143.12"/>
  </r>
  <r>
    <x v="7"/>
    <x v="1"/>
    <x v="2"/>
    <x v="108"/>
    <x v="57"/>
    <m/>
    <m/>
    <m/>
    <s v="x"/>
    <m/>
    <n v="-27454.15"/>
    <x v="14"/>
    <n v="514191"/>
    <x v="849"/>
    <s v="TMBEH9NY2TF101298"/>
    <x v="38"/>
    <x v="40"/>
    <n v="40333"/>
    <n v="3833.33"/>
    <n v="44166.33"/>
    <n v="63"/>
    <x v="716"/>
    <n v="35.33"/>
    <m/>
    <n v="1236.98"/>
    <n v="2.8807238455176146E-2"/>
    <n v="0"/>
    <n v="0"/>
    <m/>
    <s v="solde client / ok vn payé"/>
    <m/>
    <n v="0"/>
    <n v="0"/>
    <m/>
    <n v="0"/>
    <s v=""/>
    <n v="0"/>
    <s v="0"/>
    <n v="1"/>
    <n v="1"/>
    <m/>
    <m/>
    <n v="1"/>
    <s v="Valauto Lambersart VW"/>
    <x v="2"/>
    <m/>
    <x v="8"/>
    <n v="1272.31"/>
    <n v="2.8807238455176146E-2"/>
    <x v="1"/>
    <n v="0"/>
  </r>
  <r>
    <x v="8"/>
    <x v="1"/>
    <x v="4"/>
    <x v="56"/>
    <x v="125"/>
    <m/>
    <m/>
    <m/>
    <s v="x"/>
    <m/>
    <n v="973.52"/>
    <x v="23"/>
    <n v="514211"/>
    <x v="850"/>
    <s v="WV4ZZZTV2SK043862"/>
    <x v="706"/>
    <x v="21"/>
    <n v="36393.1"/>
    <n v="3088"/>
    <n v="39481.1"/>
    <n v="219"/>
    <x v="717"/>
    <n v="95"/>
    <m/>
    <n v="1084.5899999999999"/>
    <n v="2.9877333711573386E-2"/>
    <n v="267"/>
    <n v="-3500"/>
    <m/>
    <s v="solde client annulations refacturations +fact divers impayées"/>
    <n v="0.1"/>
    <n v="0.1"/>
    <n v="108.459"/>
    <m/>
    <n v="108.459"/>
    <s v="VWB"/>
    <m/>
    <m/>
    <n v="0"/>
    <n v="1"/>
    <m/>
    <m/>
    <n v="0"/>
    <s v="Valauto Professionnels"/>
    <x v="4"/>
    <m/>
    <x v="10"/>
    <n v="1179.5899999999999"/>
    <n v="2.9877333711573386E-2"/>
    <x v="1"/>
    <n v="108.459"/>
  </r>
  <r>
    <x v="8"/>
    <x v="0"/>
    <x v="4"/>
    <x v="1"/>
    <x v="116"/>
    <m/>
    <m/>
    <m/>
    <m/>
    <m/>
    <m/>
    <x v="14"/>
    <n v="514226"/>
    <x v="851"/>
    <s v="WV4ZZZTV8SK068961"/>
    <x v="707"/>
    <x v="21"/>
    <n v="43433.1"/>
    <n v="2723"/>
    <n v="46156.1"/>
    <n v="91"/>
    <x v="718"/>
    <n v="95"/>
    <m/>
    <n v="1384.82"/>
    <n v="3.2061201011350612E-2"/>
    <n v="0"/>
    <n v="-3500"/>
    <m/>
    <m/>
    <m/>
    <n v="0"/>
    <n v="0"/>
    <m/>
    <n v="0"/>
    <s v="VWB"/>
    <m/>
    <s v="0"/>
    <n v="1"/>
    <n v="1"/>
    <m/>
    <m/>
    <n v="1"/>
    <s v="Valauto Professionnels"/>
    <x v="4"/>
    <m/>
    <x v="8"/>
    <n v="1479.82"/>
    <n v="3.2061201011350612E-2"/>
    <x v="1"/>
    <n v="0"/>
  </r>
  <r>
    <x v="8"/>
    <x v="2"/>
    <x v="4"/>
    <x v="86"/>
    <x v="12"/>
    <m/>
    <m/>
    <m/>
    <s v="x"/>
    <m/>
    <n v="3111.68"/>
    <x v="14"/>
    <n v="514231"/>
    <x v="852"/>
    <s v="WV4ZZZTV8SK088871"/>
    <x v="152"/>
    <x v="21"/>
    <n v="48213.599999999999"/>
    <n v="14550.5"/>
    <n v="62764.1"/>
    <n v="70"/>
    <x v="719"/>
    <n v="95"/>
    <m/>
    <n v="-5021.03"/>
    <n v="-7.8484834483406915E-2"/>
    <n v="0"/>
    <n v="102.55"/>
    <m/>
    <s v="OK vn payé par LCR"/>
    <m/>
    <n v="0"/>
    <n v="0"/>
    <m/>
    <n v="0"/>
    <s v=""/>
    <n v="0"/>
    <n v="0"/>
    <n v="0"/>
    <n v="1"/>
    <m/>
    <m/>
    <n v="0"/>
    <s v="Valauto Professionnels"/>
    <x v="4"/>
    <m/>
    <x v="8"/>
    <n v="-4926.03"/>
    <n v="-7.8484834483406915E-2"/>
    <x v="0"/>
    <n v="0"/>
  </r>
  <r>
    <x v="8"/>
    <x v="0"/>
    <x v="4"/>
    <x v="85"/>
    <x v="86"/>
    <m/>
    <m/>
    <m/>
    <m/>
    <m/>
    <n v="0"/>
    <x v="27"/>
    <n v="514237"/>
    <x v="853"/>
    <s v="WV2ZZZSK4TX022855"/>
    <x v="708"/>
    <x v="43"/>
    <n v="30329.17"/>
    <n v="2646.66"/>
    <n v="32975.83"/>
    <n v="212"/>
    <x v="720"/>
    <n v="95"/>
    <m/>
    <n v="144.62"/>
    <n v="7.2665343070970464E-3"/>
    <n v="0"/>
    <n v="-2000"/>
    <m/>
    <m/>
    <m/>
    <n v="0.12"/>
    <n v="0"/>
    <n v="700"/>
    <n v="700"/>
    <s v=""/>
    <n v="1"/>
    <s v="0"/>
    <n v="1"/>
    <n v="1"/>
    <m/>
    <m/>
    <n v="1"/>
    <s v="Valauto Professionnels"/>
    <x v="4"/>
    <m/>
    <x v="10"/>
    <n v="239.62"/>
    <n v="7.2665343070970464E-3"/>
    <x v="1"/>
    <n v="701"/>
  </r>
  <r>
    <x v="8"/>
    <x v="0"/>
    <x v="4"/>
    <x v="26"/>
    <x v="15"/>
    <m/>
    <m/>
    <m/>
    <m/>
    <m/>
    <n v="0"/>
    <x v="36"/>
    <n v="514245"/>
    <x v="854"/>
    <s v="WV1ZZZSYXT9025014"/>
    <x v="709"/>
    <x v="42"/>
    <n v="47447.5"/>
    <n v="1975"/>
    <n v="49422.5"/>
    <n v="62"/>
    <x v="721"/>
    <n v="95"/>
    <m/>
    <n v="988.46"/>
    <n v="2.1922403763468056E-2"/>
    <n v="0"/>
    <n v="0"/>
    <m/>
    <m/>
    <n v="0.1"/>
    <n v="0.1"/>
    <n v="98.846000000000004"/>
    <m/>
    <n v="98.846000000000004"/>
    <s v="VWB"/>
    <m/>
    <n v="20"/>
    <n v="1"/>
    <n v="1"/>
    <m/>
    <m/>
    <n v="1"/>
    <s v="Valauto Professionnels"/>
    <x v="4"/>
    <m/>
    <x v="8"/>
    <n v="1083.46"/>
    <n v="2.1922403763468056E-2"/>
    <x v="1"/>
    <n v="118.846"/>
  </r>
  <r>
    <x v="8"/>
    <x v="0"/>
    <x v="4"/>
    <x v="25"/>
    <x v="94"/>
    <m/>
    <m/>
    <m/>
    <m/>
    <m/>
    <n v="0"/>
    <x v="23"/>
    <n v="514250"/>
    <x v="855"/>
    <s v="WV4ZZZTV1SK089201"/>
    <x v="710"/>
    <x v="21"/>
    <n v="48143.1"/>
    <n v="7048"/>
    <n v="55191.1"/>
    <n v="14"/>
    <x v="722"/>
    <n v="95"/>
    <m/>
    <n v="1668.04"/>
    <n v="3.1944280871372376E-2"/>
    <n v="0"/>
    <n v="-3000"/>
    <m/>
    <m/>
    <n v="0.1"/>
    <n v="0.1"/>
    <n v="166.804"/>
    <m/>
    <n v="166.804"/>
    <s v="VWB"/>
    <m/>
    <n v="20"/>
    <n v="1"/>
    <n v="1"/>
    <n v="500"/>
    <d v="2026-02-13T00:00:00"/>
    <n v="1"/>
    <s v="Valauto Professionnels"/>
    <x v="4"/>
    <m/>
    <x v="10"/>
    <n v="2263.04"/>
    <n v="4.1003712555103995E-2"/>
    <x v="1"/>
    <n v="186.804"/>
  </r>
  <r>
    <x v="8"/>
    <x v="0"/>
    <x v="4"/>
    <x v="104"/>
    <x v="128"/>
    <m/>
    <m/>
    <m/>
    <m/>
    <m/>
    <n v="0"/>
    <x v="23"/>
    <n v="514253"/>
    <x v="856"/>
    <s v="WV4ZZZTV9SK086191"/>
    <x v="711"/>
    <x v="21"/>
    <n v="43433.1"/>
    <n v="2669"/>
    <n v="46102.1"/>
    <n v="55"/>
    <x v="723"/>
    <n v="95"/>
    <m/>
    <n v="372.99"/>
    <n v="1.0151164480576806E-2"/>
    <n v="0"/>
    <n v="-3000"/>
    <m/>
    <m/>
    <n v="0.1"/>
    <n v="0.1"/>
    <n v="37.298999999999999"/>
    <m/>
    <n v="37.298999999999999"/>
    <s v="VWB"/>
    <m/>
    <n v="20"/>
    <n v="1"/>
    <n v="1"/>
    <n v="500"/>
    <d v="2026-02-13T00:00:00"/>
    <n v="1"/>
    <s v="Valauto Professionnels"/>
    <x v="4"/>
    <m/>
    <x v="10"/>
    <n v="967.99"/>
    <n v="2.0996657419076355E-2"/>
    <x v="1"/>
    <n v="57.298999999999999"/>
  </r>
  <r>
    <x v="8"/>
    <x v="0"/>
    <x v="4"/>
    <x v="76"/>
    <x v="121"/>
    <m/>
    <m/>
    <m/>
    <m/>
    <m/>
    <n v="0"/>
    <x v="46"/>
    <n v="514256"/>
    <x v="857"/>
    <s v="WV1ZZZSY4T9007737"/>
    <x v="712"/>
    <x v="42"/>
    <n v="48513.5"/>
    <n v="1975"/>
    <n v="50488.5"/>
    <n v="114"/>
    <x v="724"/>
    <n v="95"/>
    <m/>
    <n v="1649.88"/>
    <n v="3.4559949295384099E-2"/>
    <n v="-1741"/>
    <n v="-1000"/>
    <m/>
    <m/>
    <n v="0.13"/>
    <n v="0.12"/>
    <n v="214.48440000000002"/>
    <m/>
    <n v="214.48440000000002"/>
    <s v="VWB"/>
    <m/>
    <m/>
    <n v="0"/>
    <n v="1"/>
    <m/>
    <m/>
    <n v="0"/>
    <s v="Valauto Professionnels"/>
    <x v="4"/>
    <m/>
    <x v="13"/>
    <n v="1744.88"/>
    <n v="3.4559949295384099E-2"/>
    <x v="1"/>
    <n v="214.48440000000002"/>
  </r>
  <r>
    <x v="8"/>
    <x v="0"/>
    <x v="4"/>
    <x v="76"/>
    <x v="130"/>
    <m/>
    <m/>
    <m/>
    <m/>
    <m/>
    <n v="0"/>
    <x v="23"/>
    <n v="514262"/>
    <x v="858"/>
    <s v="WV4ZZZTV9SK081248"/>
    <x v="713"/>
    <x v="21"/>
    <n v="40173.1"/>
    <n v="8872"/>
    <n v="49045.1"/>
    <n v="35"/>
    <x v="725"/>
    <n v="95"/>
    <m/>
    <n v="1882.46"/>
    <n v="4.0319216394706099E-2"/>
    <n v="-1008.2"/>
    <n v="-4000"/>
    <m/>
    <m/>
    <n v="0.12"/>
    <n v="0.12"/>
    <n v="225.89519999999999"/>
    <m/>
    <n v="225.89519999999999"/>
    <s v="VWB"/>
    <m/>
    <n v="20"/>
    <n v="1"/>
    <n v="1"/>
    <m/>
    <m/>
    <n v="1"/>
    <s v="Valauto Professionnels"/>
    <x v="4"/>
    <m/>
    <x v="10"/>
    <n v="1977.46"/>
    <n v="4.0319216394706099E-2"/>
    <x v="1"/>
    <n v="245.89519999999999"/>
  </r>
  <r>
    <x v="8"/>
    <x v="0"/>
    <x v="4"/>
    <x v="80"/>
    <x v="121"/>
    <m/>
    <m/>
    <m/>
    <m/>
    <m/>
    <n v="0"/>
    <x v="23"/>
    <n v="514264"/>
    <x v="859"/>
    <s v="WV4ZZZTV7SK082141"/>
    <x v="714"/>
    <x v="21"/>
    <n v="39513.1"/>
    <n v="3485"/>
    <n v="42998.1"/>
    <n v="55"/>
    <x v="726"/>
    <n v="95"/>
    <m/>
    <n v="1822.55"/>
    <n v="4.4596156574360266E-2"/>
    <n v="0"/>
    <n v="-2500"/>
    <m/>
    <m/>
    <n v="0.1"/>
    <n v="0.1"/>
    <n v="182.255"/>
    <m/>
    <n v="182.255"/>
    <s v="VWB"/>
    <m/>
    <n v="20"/>
    <n v="1"/>
    <n v="1"/>
    <m/>
    <m/>
    <n v="1"/>
    <s v="Valauto Professionnels"/>
    <x v="4"/>
    <m/>
    <x v="10"/>
    <n v="1917.55"/>
    <n v="4.4596156574360266E-2"/>
    <x v="1"/>
    <n v="202.255"/>
  </r>
  <r>
    <x v="8"/>
    <x v="1"/>
    <x v="4"/>
    <x v="88"/>
    <x v="50"/>
    <m/>
    <m/>
    <m/>
    <s v="x"/>
    <m/>
    <n v="3849.12"/>
    <x v="23"/>
    <n v="514265"/>
    <x v="860"/>
    <s v="WV1ZZZSY5T9020836"/>
    <x v="715"/>
    <x v="42"/>
    <n v="53499.5"/>
    <n v="5028"/>
    <n v="58527.5"/>
    <n v="129"/>
    <x v="727"/>
    <n v="95"/>
    <m/>
    <n v="940.05"/>
    <n v="1.7684849002605613E-2"/>
    <n v="0"/>
    <n v="-1000"/>
    <m/>
    <s v="ok vn payé solde client facture atelier "/>
    <n v="0.1"/>
    <n v="0.1"/>
    <n v="94.004999999999995"/>
    <m/>
    <n v="94.004999999999995"/>
    <s v=""/>
    <m/>
    <m/>
    <n v="0"/>
    <n v="1"/>
    <m/>
    <m/>
    <n v="0"/>
    <s v="Valauto Professionnels"/>
    <x v="4"/>
    <m/>
    <x v="10"/>
    <n v="1035.05"/>
    <n v="1.7684849002605613E-2"/>
    <x v="1"/>
    <n v="94.004999999999995"/>
  </r>
  <r>
    <x v="8"/>
    <x v="0"/>
    <x v="4"/>
    <x v="9"/>
    <x v="78"/>
    <m/>
    <m/>
    <m/>
    <m/>
    <m/>
    <m/>
    <x v="21"/>
    <n v="514267"/>
    <x v="861"/>
    <s v="WV1ZZZSK5TX011030"/>
    <x v="716"/>
    <x v="43"/>
    <n v="26312.5"/>
    <n v="985"/>
    <n v="27297.5"/>
    <n v="211"/>
    <x v="728"/>
    <n v="95"/>
    <m/>
    <n v="767.42"/>
    <n v="3.1593369356168147E-2"/>
    <n v="-1637.86"/>
    <n v="-2000"/>
    <m/>
    <s v="manque justif pour 1500€, 500€ / Prime capot sans challenge"/>
    <m/>
    <n v="0.13"/>
    <n v="0"/>
    <n v="500"/>
    <n v="500"/>
    <s v="VWB"/>
    <m/>
    <m/>
    <n v="0"/>
    <n v="1"/>
    <m/>
    <m/>
    <n v="0"/>
    <s v="Valauto Professionnels"/>
    <x v="4"/>
    <m/>
    <x v="6"/>
    <n v="862.42"/>
    <n v="3.1593369356168147E-2"/>
    <x v="1"/>
    <n v="500"/>
  </r>
  <r>
    <x v="8"/>
    <x v="0"/>
    <x v="4"/>
    <x v="62"/>
    <x v="73"/>
    <m/>
    <m/>
    <m/>
    <m/>
    <m/>
    <n v="0"/>
    <x v="27"/>
    <n v="514268"/>
    <x v="862"/>
    <s v="WV1ZZZSK6TX010582"/>
    <x v="717"/>
    <x v="43"/>
    <n v="27251.96"/>
    <n v="985"/>
    <n v="28236.959999999999"/>
    <n v="189"/>
    <x v="729"/>
    <n v="95"/>
    <m/>
    <n v="1842.82"/>
    <n v="6.8627076002515858E-2"/>
    <n v="0"/>
    <n v="-1500"/>
    <m/>
    <m/>
    <n v="0.12"/>
    <n v="0.12"/>
    <n v="221.13839999999999"/>
    <m/>
    <n v="221.13839999999999"/>
    <s v=""/>
    <m/>
    <m/>
    <n v="0"/>
    <n v="1"/>
    <m/>
    <m/>
    <n v="0"/>
    <s v="Valauto Professionnels"/>
    <x v="4"/>
    <m/>
    <x v="10"/>
    <n v="1937.82"/>
    <n v="6.8627076002515858E-2"/>
    <x v="1"/>
    <n v="221.13839999999999"/>
  </r>
  <r>
    <x v="8"/>
    <x v="0"/>
    <x v="4"/>
    <x v="53"/>
    <x v="61"/>
    <m/>
    <m/>
    <m/>
    <m/>
    <m/>
    <m/>
    <x v="23"/>
    <n v="514271"/>
    <x v="863"/>
    <s v="WV1ZZZSY1T9004763"/>
    <x v="718"/>
    <x v="42"/>
    <n v="53347.5"/>
    <n v="1423"/>
    <n v="54770.5"/>
    <n v="68"/>
    <x v="730"/>
    <n v="95"/>
    <m/>
    <n v="1108.54"/>
    <n v="2.1974237956564207E-2"/>
    <n v="0"/>
    <n v="-1000"/>
    <m/>
    <m/>
    <n v="0.1"/>
    <n v="0.1"/>
    <n v="110.854"/>
    <m/>
    <n v="110.854"/>
    <s v="Natiocredimurs"/>
    <m/>
    <n v="20"/>
    <n v="1"/>
    <n v="1"/>
    <n v="1000"/>
    <d v="2026-02-13T00:00:00"/>
    <n v="1"/>
    <s v="Valauto Professionnels"/>
    <x v="4"/>
    <m/>
    <x v="10"/>
    <n v="2203.54"/>
    <n v="4.0232241809003019E-2"/>
    <x v="1"/>
    <n v="130.85399999999998"/>
  </r>
  <r>
    <x v="8"/>
    <x v="0"/>
    <x v="4"/>
    <x v="59"/>
    <x v="53"/>
    <m/>
    <m/>
    <m/>
    <m/>
    <m/>
    <n v="0"/>
    <x v="23"/>
    <n v="514272"/>
    <x v="864"/>
    <s v="WV1ZZZSY2T9004822"/>
    <x v="718"/>
    <x v="42"/>
    <n v="53347.5"/>
    <n v="1423"/>
    <n v="54770.5"/>
    <n v="113"/>
    <x v="731"/>
    <n v="95"/>
    <m/>
    <n v="1134.04"/>
    <n v="2.2439817054801397E-2"/>
    <n v="0"/>
    <n v="-1000"/>
    <m/>
    <m/>
    <n v="0.1"/>
    <n v="0.1"/>
    <n v="113.404"/>
    <m/>
    <n v="113.404"/>
    <s v="Natiocredimurs"/>
    <m/>
    <m/>
    <n v="0"/>
    <n v="1"/>
    <m/>
    <m/>
    <n v="0"/>
    <s v="Valauto Professionnels"/>
    <x v="4"/>
    <m/>
    <x v="10"/>
    <n v="1229.04"/>
    <n v="2.2439817054801397E-2"/>
    <x v="1"/>
    <n v="113.404"/>
  </r>
  <r>
    <x v="8"/>
    <x v="0"/>
    <x v="4"/>
    <x v="114"/>
    <x v="136"/>
    <m/>
    <m/>
    <m/>
    <m/>
    <m/>
    <n v="0"/>
    <x v="23"/>
    <n v="514273"/>
    <x v="865"/>
    <s v="WV1ZZZSY4T9005096"/>
    <x v="718"/>
    <x v="42"/>
    <n v="53347.5"/>
    <n v="1423"/>
    <n v="54770.5"/>
    <n v="97"/>
    <x v="731"/>
    <n v="95"/>
    <m/>
    <n v="1134.04"/>
    <n v="2.2439817054801397E-2"/>
    <n v="0"/>
    <n v="-1000"/>
    <m/>
    <m/>
    <n v="0.1"/>
    <n v="0.1"/>
    <n v="113.404"/>
    <m/>
    <n v="113.404"/>
    <s v="Natiocredimurs"/>
    <m/>
    <m/>
    <n v="0"/>
    <n v="1"/>
    <n v="1000"/>
    <d v="2026-02-13T00:00:00"/>
    <n v="0"/>
    <s v="Valauto Professionnels"/>
    <x v="4"/>
    <m/>
    <x v="10"/>
    <n v="2229.04"/>
    <n v="4.0697820907240209E-2"/>
    <x v="1"/>
    <n v="113.404"/>
  </r>
  <r>
    <x v="8"/>
    <x v="1"/>
    <x v="4"/>
    <x v="39"/>
    <x v="120"/>
    <m/>
    <m/>
    <m/>
    <s v="x"/>
    <m/>
    <n v="712.56"/>
    <x v="14"/>
    <n v="514274"/>
    <x v="866"/>
    <s v="WV4ZZZTV7SK083015"/>
    <x v="719"/>
    <x v="21"/>
    <n v="37433.1"/>
    <n v="4272.25"/>
    <n v="41705.35"/>
    <n v="40"/>
    <x v="732"/>
    <n v="95"/>
    <m/>
    <n v="790.37"/>
    <n v="2.1229170837794194E-2"/>
    <n v="0"/>
    <n v="-2898.17"/>
    <m/>
    <s v="ok vn payé "/>
    <m/>
    <n v="0"/>
    <n v="0"/>
    <m/>
    <n v="0"/>
    <s v="VWB"/>
    <m/>
    <m/>
    <n v="0"/>
    <n v="1"/>
    <n v="1000"/>
    <d v="2026-02-13T00:00:00"/>
    <n v="0"/>
    <s v="Valauto Professionnels"/>
    <x v="4"/>
    <m/>
    <x v="8"/>
    <n v="1885.37"/>
    <n v="4.5206909904844342E-2"/>
    <x v="1"/>
    <n v="0"/>
  </r>
  <r>
    <x v="8"/>
    <x v="0"/>
    <x v="4"/>
    <x v="118"/>
    <x v="147"/>
    <m/>
    <m/>
    <m/>
    <m/>
    <m/>
    <n v="0"/>
    <x v="23"/>
    <n v="514275"/>
    <x v="867"/>
    <s v="WV4ZZZTV0SK082000"/>
    <x v="720"/>
    <x v="21"/>
    <n v="39423.1"/>
    <n v="4008"/>
    <n v="43431.1"/>
    <n v="138"/>
    <x v="733"/>
    <n v="95"/>
    <m/>
    <n v="963.23999999999978"/>
    <n v="2.4365949745689144E-2"/>
    <n v="-3500"/>
    <n v="1000"/>
    <m/>
    <m/>
    <n v="0.1"/>
    <n v="0.1"/>
    <n v="96.323999999999984"/>
    <m/>
    <n v="96.323999999999984"/>
    <s v=""/>
    <m/>
    <m/>
    <n v="0"/>
    <n v="1"/>
    <m/>
    <m/>
    <n v="0"/>
    <s v="Valauto Professionnels"/>
    <x v="4"/>
    <m/>
    <x v="10"/>
    <n v="1058.2399999999998"/>
    <n v="2.4365949745689144E-2"/>
    <x v="1"/>
    <n v="96.323999999999984"/>
  </r>
  <r>
    <x v="8"/>
    <x v="0"/>
    <x v="4"/>
    <x v="107"/>
    <x v="127"/>
    <m/>
    <m/>
    <m/>
    <m/>
    <m/>
    <n v="0"/>
    <x v="14"/>
    <n v="514282"/>
    <x v="868"/>
    <s v="WV1ZZZSY1T9018999"/>
    <x v="721"/>
    <x v="42"/>
    <n v="50067.5"/>
    <n v="831"/>
    <n v="50898.5"/>
    <n v="72"/>
    <x v="734"/>
    <n v="95"/>
    <m/>
    <n v="1518.18"/>
    <n v="3.1694057781663509E-2"/>
    <n v="-11452.18"/>
    <n v="-500"/>
    <m/>
    <m/>
    <m/>
    <n v="0"/>
    <n v="0"/>
    <m/>
    <n v="0"/>
    <s v="VWB"/>
    <m/>
    <m/>
    <n v="0"/>
    <n v="1"/>
    <m/>
    <m/>
    <n v="0"/>
    <s v="Valauto Professionnels"/>
    <x v="4"/>
    <m/>
    <x v="8"/>
    <n v="1613.18"/>
    <n v="3.1694057781663509E-2"/>
    <x v="1"/>
    <n v="0"/>
  </r>
  <r>
    <x v="8"/>
    <x v="0"/>
    <x v="4"/>
    <x v="92"/>
    <x v="136"/>
    <m/>
    <m/>
    <m/>
    <m/>
    <m/>
    <n v="0"/>
    <x v="33"/>
    <n v="514288"/>
    <x v="869"/>
    <s v="WV4ZZZTV3SK095680"/>
    <x v="722"/>
    <x v="21"/>
    <n v="43433.1"/>
    <n v="1416"/>
    <n v="44849.1"/>
    <n v="21"/>
    <x v="735"/>
    <n v="95"/>
    <m/>
    <n v="-2087.69"/>
    <n v="-4.4430991926259392E-2"/>
    <n v="0"/>
    <n v="0"/>
    <m/>
    <s v="marge négative  //  0 prime demandée"/>
    <m/>
    <n v="0.1"/>
    <n v="0"/>
    <m/>
    <n v="0"/>
    <s v=""/>
    <n v="1"/>
    <s v="0"/>
    <n v="1"/>
    <n v="1"/>
    <m/>
    <m/>
    <n v="1"/>
    <s v="Valauto Professionnels"/>
    <x v="4"/>
    <m/>
    <x v="8"/>
    <n v="-1992.69"/>
    <n v="-4.4430991926259392E-2"/>
    <x v="0"/>
    <n v="1"/>
  </r>
  <r>
    <x v="8"/>
    <x v="0"/>
    <x v="4"/>
    <x v="39"/>
    <x v="101"/>
    <m/>
    <m/>
    <m/>
    <m/>
    <m/>
    <n v="0"/>
    <x v="23"/>
    <n v="514289"/>
    <x v="870"/>
    <s v="WV4ZZZTVXSK088371"/>
    <x v="723"/>
    <x v="21"/>
    <n v="40283.1"/>
    <n v="2602"/>
    <n v="42885.1"/>
    <n v="28"/>
    <x v="736"/>
    <n v="95"/>
    <m/>
    <n v="857.72"/>
    <n v="2.2215641329972415E-2"/>
    <n v="0"/>
    <n v="-2500"/>
    <m/>
    <m/>
    <n v="0.1"/>
    <n v="0.1"/>
    <n v="85.772000000000006"/>
    <m/>
    <n v="85.772000000000006"/>
    <s v="VWB"/>
    <m/>
    <n v="20"/>
    <n v="1"/>
    <n v="1"/>
    <m/>
    <m/>
    <n v="1"/>
    <s v="Valauto Professionnels"/>
    <x v="4"/>
    <m/>
    <x v="10"/>
    <n v="952.72"/>
    <n v="2.2215641329972415E-2"/>
    <x v="1"/>
    <n v="105.77200000000001"/>
  </r>
  <r>
    <x v="8"/>
    <x v="0"/>
    <x v="4"/>
    <x v="97"/>
    <x v="129"/>
    <m/>
    <m/>
    <m/>
    <m/>
    <m/>
    <n v="0"/>
    <x v="23"/>
    <n v="514294"/>
    <x v="871"/>
    <s v="WV4ZZZTV4SK087829"/>
    <x v="724"/>
    <x v="21"/>
    <n v="37253.1"/>
    <n v="3575"/>
    <n v="40828.1"/>
    <n v="3"/>
    <x v="737"/>
    <n v="95"/>
    <m/>
    <n v="866.88"/>
    <n v="2.3559264330203954E-2"/>
    <n v="0"/>
    <n v="-2500"/>
    <m/>
    <m/>
    <n v="0.1"/>
    <n v="0.1"/>
    <n v="86.688000000000002"/>
    <m/>
    <n v="86.688000000000002"/>
    <s v="VWB"/>
    <m/>
    <n v="20"/>
    <n v="1"/>
    <n v="1"/>
    <m/>
    <m/>
    <n v="1"/>
    <s v="Valauto Professionnels"/>
    <x v="4"/>
    <m/>
    <x v="10"/>
    <n v="961.88"/>
    <n v="2.3559264330203954E-2"/>
    <x v="1"/>
    <n v="106.688"/>
  </r>
  <r>
    <x v="8"/>
    <x v="0"/>
    <x v="4"/>
    <x v="83"/>
    <x v="100"/>
    <m/>
    <m/>
    <m/>
    <m/>
    <m/>
    <m/>
    <x v="46"/>
    <n v="514296"/>
    <x v="872"/>
    <s v="WV3ZZZSZ7S9045347"/>
    <x v="725"/>
    <x v="42"/>
    <n v="49137.48"/>
    <n v="17727"/>
    <n v="66864.48000000001"/>
    <n v="172"/>
    <x v="738"/>
    <n v="95"/>
    <m/>
    <n v="1488.26"/>
    <n v="2.3678640737204562E-2"/>
    <n v="-708.33"/>
    <n v="-2300"/>
    <m/>
    <m/>
    <n v="0.1"/>
    <n v="0.12"/>
    <n v="148.82599999999999"/>
    <m/>
    <n v="148.82599999999999"/>
    <s v=""/>
    <m/>
    <m/>
    <n v="0"/>
    <n v="1"/>
    <m/>
    <m/>
    <n v="0"/>
    <s v="Valauto Professionnels"/>
    <x v="4"/>
    <m/>
    <x v="13"/>
    <n v="1583.26"/>
    <n v="2.3678640737204562E-2"/>
    <x v="1"/>
    <n v="148.82599999999999"/>
  </r>
  <r>
    <x v="8"/>
    <x v="1"/>
    <x v="4"/>
    <x v="104"/>
    <x v="132"/>
    <m/>
    <m/>
    <m/>
    <s v="x"/>
    <m/>
    <n v="712.56"/>
    <x v="23"/>
    <n v="514298"/>
    <x v="873"/>
    <s v="WV2ZZZEB9TH017074"/>
    <x v="719"/>
    <x v="26"/>
    <n v="56762.27"/>
    <n v="2487.5"/>
    <n v="59249.77"/>
    <n v="100"/>
    <x v="739"/>
    <n v="95"/>
    <m/>
    <n v="744.32"/>
    <n v="1.4165793386202176E-2"/>
    <n v="0"/>
    <n v="-5750"/>
    <m/>
    <s v="solde client vn payé mq rgt facture divers"/>
    <n v="0.1"/>
    <n v="0.1"/>
    <n v="74.432000000000002"/>
    <m/>
    <n v="74.432000000000002"/>
    <s v="VWB"/>
    <n v="0"/>
    <n v="20"/>
    <n v="1"/>
    <n v="1"/>
    <m/>
    <m/>
    <n v="1"/>
    <s v="Valauto Professionnels"/>
    <x v="4"/>
    <m/>
    <x v="10"/>
    <n v="839.32"/>
    <n v="1.4165793386202176E-2"/>
    <x v="1"/>
    <n v="94.432000000000002"/>
  </r>
  <r>
    <x v="8"/>
    <x v="0"/>
    <x v="4"/>
    <x v="0"/>
    <x v="108"/>
    <m/>
    <m/>
    <m/>
    <m/>
    <m/>
    <n v="0"/>
    <x v="23"/>
    <n v="514299"/>
    <x v="874"/>
    <s v="WV4ZZZTV6SK089677"/>
    <x v="726"/>
    <x v="21"/>
    <n v="39423.1"/>
    <n v="3767"/>
    <n v="43190.1"/>
    <n v="7"/>
    <x v="740"/>
    <n v="95"/>
    <m/>
    <n v="1929.13"/>
    <n v="4.6865601144706774E-2"/>
    <n v="0"/>
    <n v="-2500"/>
    <m/>
    <m/>
    <n v="0.1"/>
    <n v="0.1"/>
    <n v="192.91300000000001"/>
    <m/>
    <n v="192.91300000000001"/>
    <s v=""/>
    <m/>
    <n v="20"/>
    <n v="1"/>
    <n v="1"/>
    <m/>
    <m/>
    <n v="1"/>
    <s v="Valauto Professionnels"/>
    <x v="4"/>
    <m/>
    <x v="10"/>
    <n v="2024.13"/>
    <n v="4.6865601144706774E-2"/>
    <x v="1"/>
    <n v="212.91300000000001"/>
  </r>
  <r>
    <x v="8"/>
    <x v="0"/>
    <x v="4"/>
    <x v="0"/>
    <x v="42"/>
    <m/>
    <m/>
    <m/>
    <m/>
    <m/>
    <n v="0"/>
    <x v="23"/>
    <n v="514300"/>
    <x v="875"/>
    <s v="WV4ZZZTV2SK076201"/>
    <x v="727"/>
    <x v="21"/>
    <n v="39423.1"/>
    <n v="5516"/>
    <n v="44939.1"/>
    <n v="70"/>
    <x v="741"/>
    <n v="95"/>
    <m/>
    <n v="2031.02"/>
    <n v="4.7308913618652797E-2"/>
    <n v="0"/>
    <n v="-2500"/>
    <m/>
    <m/>
    <n v="0.1"/>
    <n v="0.1"/>
    <n v="203.102"/>
    <m/>
    <n v="203.102"/>
    <s v="VWB"/>
    <m/>
    <n v="20"/>
    <n v="1"/>
    <n v="1"/>
    <m/>
    <m/>
    <n v="1"/>
    <s v="Valauto Professionnels"/>
    <x v="4"/>
    <m/>
    <x v="10"/>
    <n v="2126.02"/>
    <n v="4.7308913618652797E-2"/>
    <x v="1"/>
    <n v="223.102"/>
  </r>
  <r>
    <x v="8"/>
    <x v="0"/>
    <x v="4"/>
    <x v="39"/>
    <x v="101"/>
    <m/>
    <m/>
    <m/>
    <m/>
    <m/>
    <n v="0"/>
    <x v="23"/>
    <n v="514304"/>
    <x v="876"/>
    <s v="WV1ZZZSY2T9020115"/>
    <x v="728"/>
    <x v="42"/>
    <n v="52517.5"/>
    <n v="2105"/>
    <n v="54622.5"/>
    <n v="54"/>
    <x v="742"/>
    <n v="95.42"/>
    <m/>
    <n v="873.54000000000008"/>
    <n v="1.7739210032495768E-2"/>
    <n v="0"/>
    <n v="0"/>
    <m/>
    <m/>
    <n v="0.1"/>
    <n v="0.1"/>
    <n v="87.354000000000013"/>
    <m/>
    <n v="87.354000000000013"/>
    <s v="VWB"/>
    <m/>
    <n v="20"/>
    <n v="1"/>
    <n v="1"/>
    <m/>
    <m/>
    <n v="1"/>
    <s v="Valauto Professionnels"/>
    <x v="4"/>
    <m/>
    <x v="10"/>
    <n v="968.96"/>
    <n v="1.7739210032495768E-2"/>
    <x v="1"/>
    <n v="107.35400000000001"/>
  </r>
  <r>
    <x v="8"/>
    <x v="0"/>
    <x v="4"/>
    <x v="38"/>
    <x v="134"/>
    <m/>
    <m/>
    <m/>
    <m/>
    <m/>
    <n v="0"/>
    <x v="42"/>
    <n v="514306"/>
    <x v="877"/>
    <s v="WV4ZZZTV3SK101753"/>
    <x v="729"/>
    <x v="21"/>
    <n v="40442.94"/>
    <n v="1791"/>
    <n v="42233.94"/>
    <n v="36"/>
    <x v="743"/>
    <n v="95"/>
    <m/>
    <n v="3266.9"/>
    <n v="7.960185575866234E-2"/>
    <n v="0"/>
    <n v="-2000"/>
    <m/>
    <m/>
    <n v="0.1"/>
    <n v="0.1"/>
    <n v="326.69000000000005"/>
    <m/>
    <n v="326.69000000000005"/>
    <s v="VWB"/>
    <m/>
    <n v="20"/>
    <n v="1"/>
    <n v="1"/>
    <m/>
    <m/>
    <n v="1"/>
    <s v="Valauto Professionnels"/>
    <x v="4"/>
    <m/>
    <x v="8"/>
    <n v="3361.9"/>
    <n v="7.960185575866234E-2"/>
    <x v="1"/>
    <n v="346.69000000000005"/>
  </r>
  <r>
    <x v="8"/>
    <x v="0"/>
    <x v="4"/>
    <x v="51"/>
    <x v="58"/>
    <m/>
    <m/>
    <m/>
    <m/>
    <m/>
    <n v="0"/>
    <x v="23"/>
    <n v="514307"/>
    <x v="878"/>
    <s v="WV2ZZZEB2TH026022"/>
    <x v="730"/>
    <x v="26"/>
    <n v="42874.77"/>
    <n v="17530.009999999998"/>
    <n v="60404.78"/>
    <n v="4"/>
    <x v="744"/>
    <n v="95"/>
    <m/>
    <n v="2070.13"/>
    <n v="3.584368654268752E-2"/>
    <n v="0"/>
    <n v="-4750"/>
    <n v="4750"/>
    <m/>
    <n v="0.1"/>
    <n v="0.1"/>
    <n v="207.01300000000003"/>
    <m/>
    <n v="207.01300000000003"/>
    <s v="VWB"/>
    <n v="0"/>
    <n v="20"/>
    <n v="1"/>
    <n v="1"/>
    <m/>
    <m/>
    <n v="1"/>
    <s v="Valauto Professionnels"/>
    <x v="4"/>
    <m/>
    <x v="10"/>
    <n v="2165.13"/>
    <n v="3.584368654268752E-2"/>
    <x v="1"/>
    <n v="227.01300000000003"/>
  </r>
  <r>
    <x v="8"/>
    <x v="0"/>
    <x v="4"/>
    <x v="113"/>
    <x v="102"/>
    <m/>
    <m/>
    <m/>
    <m/>
    <m/>
    <m/>
    <x v="14"/>
    <n v="514310"/>
    <x v="879"/>
    <s v="WV4ZZZTV1SK093779"/>
    <x v="731"/>
    <x v="21"/>
    <n v="50533.1"/>
    <n v="11629"/>
    <n v="62162.1"/>
    <n v="74"/>
    <x v="745"/>
    <n v="95"/>
    <m/>
    <n v="874.69"/>
    <n v="1.5599376468941687E-2"/>
    <n v="0"/>
    <n v="-2000"/>
    <m/>
    <s v="Ecart de marge / + VOIR CC617527 FACTURE DIVERS VN4310"/>
    <m/>
    <n v="0"/>
    <n v="0"/>
    <m/>
    <n v="0"/>
    <s v="VWB"/>
    <m/>
    <m/>
    <n v="0"/>
    <n v="1"/>
    <m/>
    <m/>
    <n v="0"/>
    <s v="Valauto Professionnels"/>
    <x v="4"/>
    <m/>
    <x v="8"/>
    <n v="969.69"/>
    <n v="1.5599376468941687E-2"/>
    <x v="1"/>
    <n v="0"/>
  </r>
  <r>
    <x v="8"/>
    <x v="0"/>
    <x v="4"/>
    <x v="90"/>
    <x v="135"/>
    <m/>
    <m/>
    <m/>
    <m/>
    <m/>
    <n v="0"/>
    <x v="23"/>
    <n v="514311"/>
    <x v="880"/>
    <s v="WV3ZZZSZ7T9024094"/>
    <x v="729"/>
    <x v="42"/>
    <n v="46897.5"/>
    <n v="2588"/>
    <n v="49485.5"/>
    <n v="118"/>
    <x v="746"/>
    <n v="95"/>
    <m/>
    <n v="1484.57"/>
    <n v="3.1919855311151747E-2"/>
    <n v="0"/>
    <n v="0"/>
    <m/>
    <m/>
    <n v="0.1"/>
    <n v="0.1"/>
    <n v="148.45699999999999"/>
    <m/>
    <n v="148.45699999999999"/>
    <s v="VWB"/>
    <m/>
    <m/>
    <n v="0"/>
    <n v="1"/>
    <m/>
    <m/>
    <n v="0"/>
    <s v="Valauto Professionnels"/>
    <x v="4"/>
    <m/>
    <x v="10"/>
    <n v="1579.57"/>
    <n v="3.1919855311151747E-2"/>
    <x v="1"/>
    <n v="148.45699999999999"/>
  </r>
  <r>
    <x v="8"/>
    <x v="0"/>
    <x v="4"/>
    <x v="106"/>
    <x v="72"/>
    <m/>
    <m/>
    <m/>
    <m/>
    <m/>
    <n v="0"/>
    <x v="27"/>
    <n v="514312"/>
    <x v="881"/>
    <s v="WV4ZZZTV6SK098511"/>
    <x v="732"/>
    <x v="21"/>
    <n v="45165.1"/>
    <n v="5381"/>
    <n v="50546.1"/>
    <n v="42"/>
    <x v="747"/>
    <n v="95"/>
    <m/>
    <n v="1968.6"/>
    <n v="4.0826097364584014E-2"/>
    <n v="0"/>
    <n v="-2000"/>
    <m/>
    <m/>
    <n v="0.1"/>
    <n v="0.1"/>
    <n v="196.86"/>
    <m/>
    <n v="196.86"/>
    <s v="VWB"/>
    <m/>
    <m/>
    <n v="0"/>
    <n v="1"/>
    <m/>
    <m/>
    <n v="0"/>
    <s v="Valauto Professionnels"/>
    <x v="4"/>
    <m/>
    <x v="10"/>
    <n v="2063.6"/>
    <n v="4.0826097364584014E-2"/>
    <x v="1"/>
    <n v="196.86"/>
  </r>
  <r>
    <x v="8"/>
    <x v="1"/>
    <x v="4"/>
    <x v="56"/>
    <x v="125"/>
    <m/>
    <m/>
    <m/>
    <s v="x"/>
    <m/>
    <n v="973.52"/>
    <x v="23"/>
    <n v="514313"/>
    <x v="882"/>
    <s v="WV1ZZZSK5TX038907"/>
    <x v="706"/>
    <x v="43"/>
    <n v="30182.5"/>
    <n v="1545"/>
    <n v="31727.5"/>
    <n v="96"/>
    <x v="748"/>
    <n v="94.99"/>
    <m/>
    <n v="793.18999999999994"/>
    <n v="2.7994011504215585E-2"/>
    <n v="0"/>
    <n v="0"/>
    <m/>
    <s v="solde client annulations refacturations +fact divers impayées"/>
    <n v="0.1"/>
    <n v="0.1"/>
    <n v="79.319000000000003"/>
    <m/>
    <n v="79.319000000000003"/>
    <s v="VWB"/>
    <m/>
    <m/>
    <n v="0"/>
    <n v="1"/>
    <m/>
    <m/>
    <n v="0"/>
    <s v="Valauto Professionnels"/>
    <x v="4"/>
    <m/>
    <x v="10"/>
    <n v="888.18"/>
    <n v="2.7994011504215585E-2"/>
    <x v="1"/>
    <n v="79.319000000000003"/>
  </r>
  <r>
    <x v="8"/>
    <x v="0"/>
    <x v="4"/>
    <x v="64"/>
    <x v="146"/>
    <m/>
    <m/>
    <m/>
    <m/>
    <m/>
    <m/>
    <x v="23"/>
    <n v="514314"/>
    <x v="883"/>
    <s v="WV1ZZZSY9T9047151"/>
    <x v="733"/>
    <x v="42"/>
    <n v="50777.5"/>
    <n v="2113"/>
    <n v="52890.5"/>
    <n v="62"/>
    <x v="749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1"/>
    <x v="4"/>
    <x v="84"/>
    <x v="119"/>
    <m/>
    <m/>
    <m/>
    <s v="x"/>
    <m/>
    <n v="284618.78999999998"/>
    <x v="23"/>
    <n v="514315"/>
    <x v="884"/>
    <s v="WV1ZZZSY0T9047071"/>
    <x v="733"/>
    <x v="42"/>
    <n v="50777.5"/>
    <n v="2113"/>
    <n v="52890.5"/>
    <n v="47"/>
    <x v="749"/>
    <n v="95"/>
    <m/>
    <n v="1586.72"/>
    <n v="3.179625830725745E-2"/>
    <n v="0"/>
    <n v="0"/>
    <m/>
    <s v="ok vn payé"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1"/>
    <x v="4"/>
    <x v="84"/>
    <x v="119"/>
    <m/>
    <m/>
    <m/>
    <s v="x"/>
    <m/>
    <n v="284618.78999999998"/>
    <x v="23"/>
    <n v="514316"/>
    <x v="885"/>
    <s v="WV1ZZZSYXT9047143"/>
    <x v="733"/>
    <x v="42"/>
    <n v="50777.5"/>
    <n v="2113"/>
    <n v="52890.5"/>
    <n v="36"/>
    <x v="749"/>
    <n v="95"/>
    <m/>
    <n v="1586.72"/>
    <n v="3.179625830725745E-2"/>
    <n v="0"/>
    <n v="0"/>
    <m/>
    <s v="ok vn payé"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1"/>
    <x v="4"/>
    <x v="84"/>
    <x v="119"/>
    <m/>
    <m/>
    <m/>
    <s v="x"/>
    <m/>
    <n v="284618.78999999998"/>
    <x v="23"/>
    <n v="514318"/>
    <x v="886"/>
    <s v="WV1ZZZSY7T9047052"/>
    <x v="733"/>
    <x v="42"/>
    <n v="50777.5"/>
    <n v="2113"/>
    <n v="52890.5"/>
    <n v="47"/>
    <x v="749"/>
    <n v="95"/>
    <m/>
    <n v="1586.72"/>
    <n v="3.179625830725745E-2"/>
    <n v="0"/>
    <n v="0"/>
    <m/>
    <s v="ok vn payé"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0"/>
    <x v="4"/>
    <x v="9"/>
    <x v="71"/>
    <m/>
    <m/>
    <m/>
    <m/>
    <m/>
    <n v="0"/>
    <x v="23"/>
    <n v="514320"/>
    <x v="887"/>
    <s v="WV4ZZZTW3SK105794"/>
    <x v="734"/>
    <x v="44"/>
    <n v="48133.1"/>
    <n v="1465"/>
    <n v="49598.1"/>
    <n v="27"/>
    <x v="750"/>
    <n v="95"/>
    <m/>
    <n v="2260.9899999999998"/>
    <n v="4.7501618005528434E-2"/>
    <n v="0"/>
    <n v="-10000"/>
    <m/>
    <m/>
    <n v="0.1"/>
    <n v="0.1"/>
    <n v="226.09899999999999"/>
    <m/>
    <n v="226.09899999999999"/>
    <s v="VWB"/>
    <m/>
    <m/>
    <n v="0"/>
    <n v="1"/>
    <m/>
    <m/>
    <n v="0"/>
    <s v="Valauto Professionnels"/>
    <x v="4"/>
    <m/>
    <x v="10"/>
    <n v="2355.9899999999998"/>
    <n v="4.7501618005528434E-2"/>
    <x v="1"/>
    <n v="226.09899999999999"/>
  </r>
  <r>
    <x v="8"/>
    <x v="2"/>
    <x v="4"/>
    <x v="65"/>
    <x v="12"/>
    <m/>
    <m/>
    <m/>
    <s v="x"/>
    <m/>
    <n v="43441.04"/>
    <x v="14"/>
    <n v="514321"/>
    <x v="888"/>
    <s v="WV1ZZZSY3T9061630"/>
    <x v="225"/>
    <x v="42"/>
    <n v="51637.5"/>
    <n v="3062"/>
    <n v="54699.5"/>
    <n v="8"/>
    <x v="751"/>
    <n v="95"/>
    <m/>
    <n v="2187.9899999999998"/>
    <n v="4.1736944579018088E-2"/>
    <n v="0"/>
    <n v="-3828.97"/>
    <m/>
    <s v="solde client facture non échue"/>
    <m/>
    <n v="0"/>
    <n v="0"/>
    <m/>
    <n v="0"/>
    <s v=""/>
    <n v="0"/>
    <n v="0"/>
    <n v="0"/>
    <n v="1"/>
    <m/>
    <m/>
    <n v="0"/>
    <s v="Valauto Professionnels"/>
    <x v="4"/>
    <m/>
    <x v="8"/>
    <n v="2282.9899999999998"/>
    <n v="4.1736944579018088E-2"/>
    <x v="1"/>
    <n v="0"/>
  </r>
  <r>
    <x v="8"/>
    <x v="1"/>
    <x v="4"/>
    <x v="57"/>
    <x v="96"/>
    <m/>
    <m/>
    <m/>
    <s v="x"/>
    <m/>
    <n v="47407"/>
    <x v="27"/>
    <n v="514322"/>
    <x v="889"/>
    <s v="WV4ZZZTV5TK002952"/>
    <x v="735"/>
    <x v="21"/>
    <n v="41393.1"/>
    <n v="3973"/>
    <n v="45366.1"/>
    <n v="9"/>
    <x v="752"/>
    <n v="95"/>
    <m/>
    <n v="1075.45"/>
    <n v="2.5800101838156689E-2"/>
    <n v="0"/>
    <n v="-2000"/>
    <m/>
    <s v="solde client mq finan"/>
    <n v="0.1"/>
    <n v="0.1"/>
    <n v="107.54500000000002"/>
    <m/>
    <n v="107.54500000000002"/>
    <s v=""/>
    <m/>
    <m/>
    <n v="0"/>
    <n v="1"/>
    <m/>
    <m/>
    <n v="0"/>
    <s v="Valauto Professionnels"/>
    <x v="4"/>
    <m/>
    <x v="10"/>
    <n v="1170.45"/>
    <n v="2.5800101838156689E-2"/>
    <x v="1"/>
    <n v="107.54500000000002"/>
  </r>
  <r>
    <x v="8"/>
    <x v="0"/>
    <x v="4"/>
    <x v="91"/>
    <x v="126"/>
    <m/>
    <m/>
    <m/>
    <m/>
    <m/>
    <m/>
    <x v="33"/>
    <n v="514325"/>
    <x v="890"/>
    <s v="WV1ZZZSK4TX062213"/>
    <x v="736"/>
    <x v="43"/>
    <n v="26812.5"/>
    <n v="930.83"/>
    <n v="27743.33"/>
    <n v="32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84"/>
    <x v="126"/>
    <m/>
    <m/>
    <m/>
    <m/>
    <m/>
    <m/>
    <x v="33"/>
    <n v="514326"/>
    <x v="891"/>
    <s v="WV1ZZZSK4TX064768"/>
    <x v="736"/>
    <x v="43"/>
    <n v="26812.5"/>
    <n v="930.83"/>
    <n v="27743.33"/>
    <n v="36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84"/>
    <x v="126"/>
    <m/>
    <m/>
    <m/>
    <m/>
    <m/>
    <m/>
    <x v="33"/>
    <n v="514327"/>
    <x v="892"/>
    <s v="WV1ZZZSK3TX065250"/>
    <x v="736"/>
    <x v="43"/>
    <n v="26812.5"/>
    <n v="930.83"/>
    <n v="27743.33"/>
    <n v="35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91"/>
    <x v="105"/>
    <m/>
    <m/>
    <m/>
    <m/>
    <m/>
    <n v="0"/>
    <x v="33"/>
    <n v="514330"/>
    <x v="893"/>
    <s v="WV1ZZZSK6TX064576"/>
    <x v="737"/>
    <x v="43"/>
    <n v="30182.5"/>
    <n v="931"/>
    <n v="31113.5"/>
    <n v="32"/>
    <x v="754"/>
    <n v="95"/>
    <m/>
    <n v="460.73"/>
    <n v="1.786137850129365E-2"/>
    <n v="0"/>
    <n v="0"/>
    <m/>
    <m/>
    <n v="0.1"/>
    <n v="0.1"/>
    <n v="46.073000000000008"/>
    <m/>
    <n v="46.073000000000008"/>
    <s v="VWB"/>
    <n v="1"/>
    <s v="0"/>
    <n v="1"/>
    <n v="1"/>
    <m/>
    <m/>
    <n v="1"/>
    <s v="Valauto Professionnels"/>
    <x v="4"/>
    <m/>
    <x v="8"/>
    <n v="555.73"/>
    <n v="1.786137850129365E-2"/>
    <x v="1"/>
    <n v="47.073000000000008"/>
  </r>
  <r>
    <x v="8"/>
    <x v="0"/>
    <x v="4"/>
    <x v="91"/>
    <x v="105"/>
    <m/>
    <m/>
    <m/>
    <m/>
    <m/>
    <n v="0"/>
    <x v="33"/>
    <n v="514331"/>
    <x v="894"/>
    <s v="WV1ZZZSK5TX062463"/>
    <x v="737"/>
    <x v="43"/>
    <n v="26812.5"/>
    <n v="931"/>
    <n v="27743.5"/>
    <n v="32"/>
    <x v="753"/>
    <n v="95"/>
    <m/>
    <n v="410.17"/>
    <n v="1.8208589399318759E-2"/>
    <n v="0"/>
    <n v="0"/>
    <m/>
    <m/>
    <n v="0.1"/>
    <n v="0.1"/>
    <n v="41.017000000000003"/>
    <m/>
    <n v="41.017000000000003"/>
    <s v="VWB"/>
    <n v="1"/>
    <s v="0"/>
    <n v="1"/>
    <n v="1"/>
    <m/>
    <m/>
    <n v="1"/>
    <s v="Valauto Professionnels"/>
    <x v="4"/>
    <m/>
    <x v="8"/>
    <n v="505.17"/>
    <n v="1.8208589399318759E-2"/>
    <x v="1"/>
    <n v="42.017000000000003"/>
  </r>
  <r>
    <x v="8"/>
    <x v="0"/>
    <x v="4"/>
    <x v="91"/>
    <x v="105"/>
    <m/>
    <m/>
    <m/>
    <m/>
    <m/>
    <n v="0"/>
    <x v="33"/>
    <n v="514332"/>
    <x v="895"/>
    <s v="WV1ZZZSKXTX061826"/>
    <x v="737"/>
    <x v="43"/>
    <n v="26812.5"/>
    <n v="931"/>
    <n v="27743.5"/>
    <n v="32"/>
    <x v="755"/>
    <n v="95"/>
    <m/>
    <n v="410.18"/>
    <n v="1.820894984410763E-2"/>
    <n v="0"/>
    <n v="0"/>
    <m/>
    <m/>
    <n v="0.1"/>
    <n v="0.1"/>
    <n v="41.018000000000001"/>
    <m/>
    <n v="41.018000000000001"/>
    <s v="VWB"/>
    <n v="1"/>
    <s v="0"/>
    <n v="1"/>
    <n v="1"/>
    <m/>
    <m/>
    <n v="1"/>
    <s v="Valauto Professionnels"/>
    <x v="4"/>
    <m/>
    <x v="8"/>
    <n v="505.18"/>
    <n v="1.820894984410763E-2"/>
    <x v="1"/>
    <n v="42.018000000000001"/>
  </r>
  <r>
    <x v="8"/>
    <x v="0"/>
    <x v="4"/>
    <x v="91"/>
    <x v="119"/>
    <m/>
    <m/>
    <m/>
    <m/>
    <m/>
    <m/>
    <x v="33"/>
    <n v="514334"/>
    <x v="896"/>
    <s v="WV1ZZZSK4TX065256"/>
    <x v="738"/>
    <x v="43"/>
    <n v="26812.5"/>
    <n v="930.83"/>
    <n v="27743.33"/>
    <n v="32"/>
    <x v="756"/>
    <n v="95"/>
    <m/>
    <n v="416.01"/>
    <n v="1.8419202020810044E-2"/>
    <n v="0"/>
    <n v="0"/>
    <m/>
    <m/>
    <n v="0.1"/>
    <n v="0.1"/>
    <n v="41.600999999999999"/>
    <m/>
    <n v="41.600999999999999"/>
    <s v="VWB"/>
    <n v="1"/>
    <s v="0"/>
    <n v="1"/>
    <n v="1"/>
    <m/>
    <m/>
    <n v="1"/>
    <s v="Valauto Professionnels"/>
    <x v="4"/>
    <m/>
    <x v="8"/>
    <n v="511.01"/>
    <n v="1.8419202020810044E-2"/>
    <x v="1"/>
    <n v="42.600999999999999"/>
  </r>
  <r>
    <x v="8"/>
    <x v="0"/>
    <x v="4"/>
    <x v="18"/>
    <x v="47"/>
    <m/>
    <m/>
    <m/>
    <m/>
    <m/>
    <m/>
    <x v="33"/>
    <n v="514335"/>
    <x v="897"/>
    <s v="WV1ZZZSK3TX062252"/>
    <x v="738"/>
    <x v="43"/>
    <n v="26812.5"/>
    <n v="930.83"/>
    <n v="27743.33"/>
    <n v="43"/>
    <x v="756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x v="4"/>
    <m/>
    <x v="8"/>
    <n v="511.01"/>
    <n v="1.8419202020810044E-2"/>
    <x v="1"/>
    <n v="41.600999999999999"/>
  </r>
  <r>
    <x v="8"/>
    <x v="1"/>
    <x v="4"/>
    <x v="22"/>
    <x v="77"/>
    <m/>
    <m/>
    <m/>
    <s v="x"/>
    <m/>
    <n v="30773.57"/>
    <x v="33"/>
    <n v="514336"/>
    <x v="898"/>
    <s v="WV1ZZZSK0TX062788"/>
    <x v="738"/>
    <x v="43"/>
    <n v="28862.5"/>
    <n v="1101.67"/>
    <n v="29964.17"/>
    <n v="44"/>
    <x v="757"/>
    <n v="95"/>
    <m/>
    <n v="449.20000000000005"/>
    <n v="1.8161691113086065E-2"/>
    <n v="0"/>
    <n v="0"/>
    <m/>
    <s v="solde client en att financement"/>
    <n v="0.1"/>
    <n v="0.1"/>
    <n v="44.920000000000009"/>
    <m/>
    <n v="44.920000000000009"/>
    <s v="VWB"/>
    <m/>
    <m/>
    <n v="0"/>
    <n v="1"/>
    <m/>
    <m/>
    <n v="0"/>
    <s v="Valauto Professionnels"/>
    <x v="4"/>
    <m/>
    <x v="8"/>
    <n v="544.20000000000005"/>
    <n v="1.8161691113086065E-2"/>
    <x v="1"/>
    <n v="44.920000000000009"/>
  </r>
  <r>
    <x v="8"/>
    <x v="0"/>
    <x v="4"/>
    <x v="52"/>
    <x v="18"/>
    <m/>
    <m/>
    <m/>
    <m/>
    <m/>
    <n v="0"/>
    <x v="33"/>
    <n v="514337"/>
    <x v="899"/>
    <s v="WV1ZZZSK5TX070126"/>
    <x v="739"/>
    <x v="43"/>
    <n v="32632.5"/>
    <n v="0"/>
    <n v="32632.5"/>
    <n v="47"/>
    <x v="758"/>
    <n v="95"/>
    <m/>
    <n v="489.48"/>
    <n v="1.7910978319160348E-2"/>
    <n v="0"/>
    <n v="0"/>
    <m/>
    <m/>
    <n v="0.1"/>
    <n v="0.1"/>
    <n v="48.948000000000008"/>
    <m/>
    <n v="48.948000000000008"/>
    <s v="VWB"/>
    <m/>
    <m/>
    <n v="0"/>
    <n v="1"/>
    <m/>
    <m/>
    <n v="0"/>
    <s v="Valauto Professionnels"/>
    <x v="4"/>
    <m/>
    <x v="8"/>
    <n v="584.48"/>
    <n v="1.7910978319160348E-2"/>
    <x v="1"/>
    <n v="48.948000000000008"/>
  </r>
  <r>
    <x v="8"/>
    <x v="0"/>
    <x v="4"/>
    <x v="52"/>
    <x v="11"/>
    <m/>
    <m/>
    <m/>
    <m/>
    <m/>
    <n v="0"/>
    <x v="33"/>
    <n v="514338"/>
    <x v="900"/>
    <s v="WV1ZZZSK8TX064790"/>
    <x v="739"/>
    <x v="43"/>
    <n v="26812.5"/>
    <n v="930.83"/>
    <n v="27743.33"/>
    <n v="42"/>
    <x v="756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x v="4"/>
    <m/>
    <x v="8"/>
    <n v="511.01"/>
    <n v="1.8419202020810044E-2"/>
    <x v="1"/>
    <n v="41.600999999999999"/>
  </r>
  <r>
    <x v="8"/>
    <x v="0"/>
    <x v="4"/>
    <x v="18"/>
    <x v="23"/>
    <m/>
    <m/>
    <m/>
    <m/>
    <m/>
    <n v="0"/>
    <x v="33"/>
    <n v="514339"/>
    <x v="901"/>
    <s v="WV1ZZZSK9TX062157"/>
    <x v="739"/>
    <x v="43"/>
    <n v="26812.5"/>
    <n v="930.83"/>
    <n v="27743.33"/>
    <n v="42"/>
    <x v="756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x v="4"/>
    <m/>
    <x v="8"/>
    <n v="511.01"/>
    <n v="1.8419202020810044E-2"/>
    <x v="1"/>
    <n v="41.600999999999999"/>
  </r>
  <r>
    <x v="8"/>
    <x v="0"/>
    <x v="4"/>
    <x v="84"/>
    <x v="126"/>
    <m/>
    <m/>
    <m/>
    <m/>
    <m/>
    <m/>
    <x v="33"/>
    <n v="514340"/>
    <x v="902"/>
    <s v="WV1ZZZSK9TX065270"/>
    <x v="740"/>
    <x v="43"/>
    <n v="26812.5"/>
    <n v="930.83"/>
    <n v="27743.33"/>
    <n v="36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84"/>
    <x v="126"/>
    <m/>
    <m/>
    <m/>
    <m/>
    <m/>
    <m/>
    <x v="33"/>
    <n v="514341"/>
    <x v="903"/>
    <s v="WV1ZZZSK2TX062288"/>
    <x v="740"/>
    <x v="43"/>
    <n v="26812.5"/>
    <n v="930.83"/>
    <n v="27743.33"/>
    <n v="36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84"/>
    <x v="126"/>
    <m/>
    <m/>
    <m/>
    <m/>
    <m/>
    <m/>
    <x v="33"/>
    <n v="514342"/>
    <x v="904"/>
    <s v="WV1ZZZSK9TX062644"/>
    <x v="740"/>
    <x v="43"/>
    <n v="26812.5"/>
    <n v="930.83"/>
    <n v="27743.33"/>
    <n v="36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84"/>
    <x v="126"/>
    <m/>
    <m/>
    <m/>
    <m/>
    <m/>
    <m/>
    <x v="33"/>
    <n v="514343"/>
    <x v="905"/>
    <s v="WV1ZZZSK5TX062673"/>
    <x v="741"/>
    <x v="43"/>
    <n v="26812.5"/>
    <n v="930.83"/>
    <n v="27743.33"/>
    <n v="35"/>
    <x v="756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x v="4"/>
    <m/>
    <x v="8"/>
    <n v="511.01"/>
    <n v="1.8419202020810044E-2"/>
    <x v="1"/>
    <n v="41.600999999999999"/>
  </r>
  <r>
    <x v="8"/>
    <x v="0"/>
    <x v="4"/>
    <x v="84"/>
    <x v="126"/>
    <m/>
    <m/>
    <m/>
    <m/>
    <m/>
    <m/>
    <x v="33"/>
    <n v="514344"/>
    <x v="906"/>
    <s v="WV1ZZZSK6TX065419"/>
    <x v="741"/>
    <x v="43"/>
    <n v="26812.5"/>
    <n v="930.83"/>
    <n v="27743.33"/>
    <n v="36"/>
    <x v="756"/>
    <n v="95"/>
    <m/>
    <n v="416.01"/>
    <n v="1.8419202020810044E-2"/>
    <n v="0"/>
    <n v="0"/>
    <m/>
    <m/>
    <n v="0.1"/>
    <n v="0.1"/>
    <n v="41.600999999999999"/>
    <m/>
    <n v="41.600999999999999"/>
    <s v="VWB"/>
    <m/>
    <m/>
    <n v="0"/>
    <n v="1"/>
    <m/>
    <m/>
    <n v="0"/>
    <s v="Valauto Professionnels"/>
    <x v="4"/>
    <m/>
    <x v="8"/>
    <n v="511.01"/>
    <n v="1.8419202020810044E-2"/>
    <x v="1"/>
    <n v="41.600999999999999"/>
  </r>
  <r>
    <x v="8"/>
    <x v="0"/>
    <x v="4"/>
    <x v="91"/>
    <x v="119"/>
    <m/>
    <m/>
    <m/>
    <m/>
    <m/>
    <m/>
    <x v="33"/>
    <n v="514345"/>
    <x v="907"/>
    <s v="WV1ZZZSK2TX064798"/>
    <x v="742"/>
    <x v="43"/>
    <n v="26812.5"/>
    <n v="930.83"/>
    <n v="27743.33"/>
    <n v="32"/>
    <x v="756"/>
    <n v="95"/>
    <m/>
    <n v="416.01"/>
    <n v="1.8419202020810044E-2"/>
    <n v="0"/>
    <n v="0"/>
    <m/>
    <m/>
    <n v="0.1"/>
    <n v="0.1"/>
    <n v="41.600999999999999"/>
    <m/>
    <n v="41.600999999999999"/>
    <s v="VWB"/>
    <n v="1"/>
    <s v="0"/>
    <n v="1"/>
    <n v="1"/>
    <m/>
    <m/>
    <n v="1"/>
    <s v="Valauto Professionnels"/>
    <x v="4"/>
    <m/>
    <x v="8"/>
    <n v="511.01"/>
    <n v="1.8419202020810044E-2"/>
    <x v="1"/>
    <n v="42.600999999999999"/>
  </r>
  <r>
    <x v="8"/>
    <x v="0"/>
    <x v="4"/>
    <x v="84"/>
    <x v="126"/>
    <m/>
    <m/>
    <m/>
    <m/>
    <m/>
    <n v="0"/>
    <x v="33"/>
    <n v="514346"/>
    <x v="908"/>
    <s v="WV1ZZZSK0TX062676"/>
    <x v="743"/>
    <x v="43"/>
    <n v="26812.5"/>
    <n v="930.83"/>
    <n v="27743.33"/>
    <n v="35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84"/>
    <x v="126"/>
    <m/>
    <m/>
    <m/>
    <m/>
    <m/>
    <n v="0"/>
    <x v="33"/>
    <n v="514347"/>
    <x v="909"/>
    <s v="WV1ZZZSK9TX065219"/>
    <x v="743"/>
    <x v="43"/>
    <n v="26812.5"/>
    <n v="930.83"/>
    <n v="27743.33"/>
    <n v="35"/>
    <x v="753"/>
    <n v="95"/>
    <m/>
    <n v="410.17"/>
    <n v="1.8208700974252191E-2"/>
    <n v="0"/>
    <n v="0"/>
    <m/>
    <m/>
    <n v="0.1"/>
    <n v="0.1"/>
    <n v="41.017000000000003"/>
    <m/>
    <n v="41.017000000000003"/>
    <s v="VWB"/>
    <m/>
    <m/>
    <n v="0"/>
    <n v="1"/>
    <m/>
    <m/>
    <n v="0"/>
    <s v="Valauto Professionnels"/>
    <x v="4"/>
    <m/>
    <x v="8"/>
    <n v="505.17"/>
    <n v="1.8208700974252191E-2"/>
    <x v="1"/>
    <n v="41.017000000000003"/>
  </r>
  <r>
    <x v="8"/>
    <x v="0"/>
    <x v="4"/>
    <x v="116"/>
    <x v="85"/>
    <m/>
    <m/>
    <m/>
    <m/>
    <m/>
    <m/>
    <x v="23"/>
    <n v="514349"/>
    <x v="910"/>
    <s v="WV1ZZZSY0T9036328"/>
    <x v="744"/>
    <x v="42"/>
    <n v="54227.5"/>
    <n v="2436"/>
    <n v="56663.5"/>
    <n v="2"/>
    <x v="759"/>
    <n v="95"/>
    <m/>
    <n v="1699.92"/>
    <n v="3.167682899926761E-2"/>
    <n v="0"/>
    <n v="0"/>
    <m/>
    <s v="solde client "/>
    <n v="0.1"/>
    <n v="0.1"/>
    <n v="169.99200000000002"/>
    <m/>
    <n v="169.99200000000002"/>
    <s v="VWB"/>
    <m/>
    <m/>
    <n v="0"/>
    <n v="1"/>
    <m/>
    <m/>
    <n v="0"/>
    <s v="Valauto Professionnels"/>
    <x v="4"/>
    <m/>
    <x v="10"/>
    <n v="1794.92"/>
    <n v="3.167682899926761E-2"/>
    <x v="1"/>
    <n v="169.99200000000002"/>
  </r>
  <r>
    <x v="8"/>
    <x v="0"/>
    <x v="4"/>
    <x v="4"/>
    <x v="81"/>
    <m/>
    <m/>
    <m/>
    <m/>
    <m/>
    <n v="0"/>
    <x v="23"/>
    <n v="514350"/>
    <x v="911"/>
    <s v="WV4ZZZTW2TK004439"/>
    <x v="745"/>
    <x v="44"/>
    <n v="48833.1"/>
    <n v="1947"/>
    <n v="50780.1"/>
    <n v="27"/>
    <x v="760"/>
    <n v="95"/>
    <m/>
    <n v="1988.6"/>
    <n v="4.1031821520635052E-2"/>
    <n v="0"/>
    <n v="-10000"/>
    <m/>
    <m/>
    <n v="0.1"/>
    <n v="0.1"/>
    <n v="198.86"/>
    <m/>
    <n v="198.86"/>
    <s v="VWB"/>
    <m/>
    <m/>
    <n v="0"/>
    <n v="1"/>
    <m/>
    <m/>
    <n v="0"/>
    <s v="Valauto Professionnels"/>
    <x v="4"/>
    <m/>
    <x v="10"/>
    <n v="2083.6"/>
    <n v="4.1031821520635052E-2"/>
    <x v="1"/>
    <n v="198.86"/>
  </r>
  <r>
    <x v="8"/>
    <x v="0"/>
    <x v="4"/>
    <x v="67"/>
    <x v="46"/>
    <m/>
    <m/>
    <m/>
    <m/>
    <m/>
    <m/>
    <x v="23"/>
    <n v="514351"/>
    <x v="912"/>
    <s v="WV1ZZZSY8T9032561"/>
    <x v="746"/>
    <x v="42"/>
    <n v="56387.5"/>
    <n v="4069"/>
    <n v="60456.5"/>
    <n v="74"/>
    <x v="761"/>
    <n v="95"/>
    <m/>
    <n v="2418.27"/>
    <n v="4.1571543175671764E-2"/>
    <n v="0"/>
    <n v="0"/>
    <m/>
    <m/>
    <n v="0.1"/>
    <n v="0.1"/>
    <n v="241.827"/>
    <m/>
    <n v="241.827"/>
    <s v="VWB"/>
    <m/>
    <m/>
    <n v="0"/>
    <n v="1"/>
    <m/>
    <m/>
    <n v="0"/>
    <s v="Valauto Professionnels"/>
    <x v="4"/>
    <m/>
    <x v="10"/>
    <n v="2513.27"/>
    <n v="4.1571543175671764E-2"/>
    <x v="1"/>
    <n v="241.827"/>
  </r>
  <r>
    <x v="8"/>
    <x v="0"/>
    <x v="4"/>
    <x v="88"/>
    <x v="86"/>
    <m/>
    <m/>
    <m/>
    <m/>
    <m/>
    <n v="0"/>
    <x v="27"/>
    <n v="514353"/>
    <x v="913"/>
    <s v="WV4ZZZTVXTK004213"/>
    <x v="747"/>
    <x v="21"/>
    <n v="45133.1"/>
    <n v="12414"/>
    <n v="57547.1"/>
    <n v="50"/>
    <x v="762"/>
    <n v="95"/>
    <m/>
    <n v="1871.18"/>
    <n v="3.4166448005199218E-2"/>
    <n v="0"/>
    <n v="-3000"/>
    <m/>
    <m/>
    <n v="0.1"/>
    <n v="0.1"/>
    <n v="187.11800000000002"/>
    <m/>
    <n v="187.11800000000002"/>
    <s v=""/>
    <m/>
    <m/>
    <n v="0"/>
    <n v="1"/>
    <m/>
    <m/>
    <n v="0"/>
    <s v="Valauto Professionnels"/>
    <x v="4"/>
    <m/>
    <x v="10"/>
    <n v="1966.18"/>
    <n v="3.4166448005199218E-2"/>
    <x v="1"/>
    <n v="187.11800000000002"/>
  </r>
  <r>
    <x v="8"/>
    <x v="1"/>
    <x v="4"/>
    <x v="2"/>
    <x v="3"/>
    <m/>
    <m/>
    <m/>
    <s v="x"/>
    <m/>
    <n v="44212.25"/>
    <x v="14"/>
    <n v="514354"/>
    <x v="914"/>
    <s v="WV4ZZZTV6TK005858"/>
    <x v="38"/>
    <x v="21"/>
    <n v="40533.1"/>
    <n v="4023"/>
    <n v="44556.1"/>
    <n v="78"/>
    <x v="763"/>
    <n v="95"/>
    <m/>
    <n v="4336.6899999999996"/>
    <n v="9.9463148704666701E-2"/>
    <n v="0"/>
    <n v="-3000"/>
    <m/>
    <s v="solde client att rgt Arval"/>
    <m/>
    <n v="0"/>
    <n v="0"/>
    <m/>
    <n v="0"/>
    <s v=""/>
    <m/>
    <m/>
    <n v="0"/>
    <n v="1"/>
    <m/>
    <m/>
    <n v="0"/>
    <s v="Valauto Professionnels"/>
    <x v="4"/>
    <m/>
    <x v="8"/>
    <n v="4431.6899999999996"/>
    <n v="9.9463148704666701E-2"/>
    <x v="1"/>
    <n v="0"/>
  </r>
  <r>
    <x v="8"/>
    <x v="0"/>
    <x v="4"/>
    <x v="112"/>
    <x v="22"/>
    <m/>
    <m/>
    <m/>
    <m/>
    <m/>
    <n v="0"/>
    <x v="46"/>
    <n v="514357"/>
    <x v="915"/>
    <s v="WV4ZZZTV4TK006023"/>
    <x v="748"/>
    <x v="21"/>
    <n v="44483.1"/>
    <n v="6608"/>
    <n v="51091.1"/>
    <n v="15"/>
    <x v="764"/>
    <n v="95"/>
    <m/>
    <n v="1526.92"/>
    <n v="3.1745646502032647E-2"/>
    <n v="0"/>
    <n v="-3000"/>
    <m/>
    <m/>
    <n v="0.1"/>
    <n v="0.1"/>
    <n v="152.69200000000001"/>
    <m/>
    <n v="152.69200000000001"/>
    <s v="VWB"/>
    <m/>
    <m/>
    <n v="0"/>
    <n v="1"/>
    <m/>
    <m/>
    <n v="0"/>
    <s v="Valauto Professionnels"/>
    <x v="4"/>
    <m/>
    <x v="13"/>
    <n v="1621.92"/>
    <n v="3.1745646502032647E-2"/>
    <x v="1"/>
    <n v="152.69200000000001"/>
  </r>
  <r>
    <x v="8"/>
    <x v="0"/>
    <x v="4"/>
    <x v="23"/>
    <x v="115"/>
    <m/>
    <m/>
    <m/>
    <m/>
    <m/>
    <n v="0"/>
    <x v="27"/>
    <n v="514362"/>
    <x v="916"/>
    <s v="WV1ZZZSK0TX081289"/>
    <x v="749"/>
    <x v="43"/>
    <n v="36052.5"/>
    <n v="6220"/>
    <n v="42272.5"/>
    <n v="31"/>
    <x v="765"/>
    <n v="95"/>
    <m/>
    <n v="1892.93"/>
    <n v="4.7026553906203798E-2"/>
    <n v="0"/>
    <n v="-1500"/>
    <m/>
    <m/>
    <n v="0.1"/>
    <n v="0.1"/>
    <n v="189.29300000000001"/>
    <m/>
    <n v="189.29300000000001"/>
    <s v=""/>
    <m/>
    <m/>
    <n v="0"/>
    <n v="1"/>
    <m/>
    <m/>
    <n v="0"/>
    <s v="Valauto Professionnels"/>
    <x v="4"/>
    <m/>
    <x v="10"/>
    <n v="1987.93"/>
    <n v="4.7026553906203798E-2"/>
    <x v="1"/>
    <n v="189.29300000000001"/>
  </r>
  <r>
    <x v="8"/>
    <x v="0"/>
    <x v="4"/>
    <x v="25"/>
    <x v="94"/>
    <m/>
    <m/>
    <m/>
    <m/>
    <m/>
    <n v="0"/>
    <x v="27"/>
    <n v="514363"/>
    <x v="917"/>
    <s v="WV4ZZZTV7SK056865"/>
    <x v="750"/>
    <x v="21"/>
    <n v="43203.1"/>
    <n v="4215"/>
    <n v="47418.1"/>
    <n v="8"/>
    <x v="766"/>
    <n v="95"/>
    <m/>
    <n v="590.26"/>
    <n v="1.445144364704617E-2"/>
    <n v="-1841.04"/>
    <n v="-4300"/>
    <m/>
    <m/>
    <n v="0.1"/>
    <n v="0.1"/>
    <n v="59.026000000000003"/>
    <m/>
    <n v="59.026000000000003"/>
    <s v="VWB"/>
    <m/>
    <n v="20"/>
    <n v="1"/>
    <n v="1"/>
    <m/>
    <m/>
    <n v="1"/>
    <s v="Valauto Professionnels"/>
    <x v="4"/>
    <m/>
    <x v="10"/>
    <n v="685.26"/>
    <n v="1.445144364704617E-2"/>
    <x v="1"/>
    <n v="79.02600000000001"/>
  </r>
  <r>
    <x v="8"/>
    <x v="1"/>
    <x v="4"/>
    <x v="71"/>
    <x v="126"/>
    <m/>
    <m/>
    <m/>
    <s v="x"/>
    <m/>
    <n v="-6"/>
    <x v="14"/>
    <n v="514367"/>
    <x v="918"/>
    <s v="WV4ZZZTV5TK017242"/>
    <x v="707"/>
    <x v="21"/>
    <n v="44483.1"/>
    <n v="3535"/>
    <n v="48018.1"/>
    <n v="24"/>
    <x v="767"/>
    <n v="95"/>
    <m/>
    <n v="1009.1800000000001"/>
    <n v="2.2995078938983428E-2"/>
    <n v="0"/>
    <n v="-3000"/>
    <m/>
    <s v="ok vn payé / solde client diff annul refact fact divers"/>
    <m/>
    <n v="0"/>
    <n v="0"/>
    <m/>
    <n v="0"/>
    <s v="VWB"/>
    <m/>
    <m/>
    <n v="0"/>
    <n v="1"/>
    <m/>
    <m/>
    <n v="0"/>
    <s v="Valauto Professionnels"/>
    <x v="4"/>
    <m/>
    <x v="8"/>
    <n v="1104.18"/>
    <n v="2.2995078938983428E-2"/>
    <x v="1"/>
    <n v="0"/>
  </r>
  <r>
    <x v="8"/>
    <x v="0"/>
    <x v="4"/>
    <x v="45"/>
    <x v="18"/>
    <m/>
    <m/>
    <m/>
    <m/>
    <m/>
    <m/>
    <x v="23"/>
    <n v="514368"/>
    <x v="919"/>
    <s v="WV1ZZZSY5T9037636"/>
    <x v="733"/>
    <x v="42"/>
    <n v="50777.5"/>
    <n v="2113"/>
    <n v="52890.5"/>
    <n v="63"/>
    <x v="749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0"/>
    <x v="4"/>
    <x v="64"/>
    <x v="146"/>
    <m/>
    <m/>
    <m/>
    <m/>
    <m/>
    <m/>
    <x v="23"/>
    <n v="514369"/>
    <x v="920"/>
    <s v="WV1ZZZSY8T9037405"/>
    <x v="733"/>
    <x v="42"/>
    <n v="50777.5"/>
    <n v="2113"/>
    <n v="52890.5"/>
    <n v="53"/>
    <x v="749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0"/>
    <x v="4"/>
    <x v="45"/>
    <x v="77"/>
    <m/>
    <m/>
    <m/>
    <m/>
    <m/>
    <m/>
    <x v="23"/>
    <n v="514370"/>
    <x v="921"/>
    <s v="WV1ZZZSY2T9037691"/>
    <x v="733"/>
    <x v="42"/>
    <n v="50777.5"/>
    <n v="2113"/>
    <n v="52890.5"/>
    <n v="40"/>
    <x v="749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0"/>
    <x v="4"/>
    <x v="45"/>
    <x v="77"/>
    <m/>
    <m/>
    <m/>
    <m/>
    <m/>
    <m/>
    <x v="23"/>
    <n v="514372"/>
    <x v="922"/>
    <s v="WV1ZZZSY2T9037495"/>
    <x v="733"/>
    <x v="42"/>
    <n v="50777.5"/>
    <n v="2113"/>
    <n v="52890.5"/>
    <n v="68"/>
    <x v="749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0"/>
    <x v="4"/>
    <x v="45"/>
    <x v="77"/>
    <m/>
    <m/>
    <m/>
    <m/>
    <m/>
    <m/>
    <x v="23"/>
    <n v="514373"/>
    <x v="923"/>
    <s v="WV1ZZZSY9T9037333"/>
    <x v="733"/>
    <x v="42"/>
    <n v="50777.5"/>
    <n v="2113"/>
    <n v="52890.5"/>
    <n v="70"/>
    <x v="749"/>
    <n v="95"/>
    <m/>
    <n v="1586.72"/>
    <n v="3.179625830725745E-2"/>
    <n v="0"/>
    <n v="0"/>
    <m/>
    <m/>
    <n v="0.1"/>
    <n v="0.1"/>
    <n v="158.67200000000003"/>
    <m/>
    <n v="158.67200000000003"/>
    <s v="VWB"/>
    <m/>
    <m/>
    <n v="0"/>
    <n v="1"/>
    <m/>
    <m/>
    <n v="0"/>
    <s v="Valauto Professionnels"/>
    <x v="4"/>
    <m/>
    <x v="10"/>
    <n v="1681.72"/>
    <n v="3.179625830725745E-2"/>
    <x v="1"/>
    <n v="158.67200000000003"/>
  </r>
  <r>
    <x v="8"/>
    <x v="0"/>
    <x v="4"/>
    <x v="22"/>
    <x v="23"/>
    <m/>
    <m/>
    <m/>
    <m/>
    <m/>
    <n v="0"/>
    <x v="23"/>
    <n v="514375"/>
    <x v="924"/>
    <s v="WV1ZZZSY2T9039375"/>
    <x v="751"/>
    <x v="42"/>
    <n v="53027.5"/>
    <n v="2203"/>
    <n v="55230.5"/>
    <n v="61"/>
    <x v="768"/>
    <n v="95"/>
    <m/>
    <n v="2709.23"/>
    <n v="5.0773214075556079E-2"/>
    <n v="0"/>
    <n v="-500"/>
    <m/>
    <m/>
    <n v="0.1"/>
    <n v="0.1"/>
    <n v="270.923"/>
    <m/>
    <n v="270.923"/>
    <s v="VWB"/>
    <m/>
    <m/>
    <n v="0"/>
    <n v="1"/>
    <m/>
    <m/>
    <n v="0"/>
    <s v="Valauto Professionnels"/>
    <x v="4"/>
    <m/>
    <x v="10"/>
    <n v="2804.23"/>
    <n v="5.0773214075556079E-2"/>
    <x v="1"/>
    <n v="270.923"/>
  </r>
  <r>
    <x v="8"/>
    <x v="0"/>
    <x v="4"/>
    <x v="105"/>
    <x v="118"/>
    <m/>
    <m/>
    <m/>
    <m/>
    <m/>
    <m/>
    <x v="23"/>
    <n v="514376"/>
    <x v="925"/>
    <s v="WV1ZZZSY0T9039603"/>
    <x v="751"/>
    <x v="42"/>
    <n v="53027.5"/>
    <n v="2203"/>
    <n v="55230.5"/>
    <n v="76"/>
    <x v="768"/>
    <n v="95"/>
    <m/>
    <n v="2709.23"/>
    <n v="5.0773214075556079E-2"/>
    <n v="0"/>
    <n v="-500"/>
    <m/>
    <m/>
    <n v="0.1"/>
    <n v="0.1"/>
    <n v="270.923"/>
    <m/>
    <n v="270.923"/>
    <s v="VWB"/>
    <m/>
    <m/>
    <n v="0"/>
    <n v="1"/>
    <m/>
    <m/>
    <n v="0"/>
    <s v="Valauto Professionnels"/>
    <x v="4"/>
    <m/>
    <x v="10"/>
    <n v="2804.23"/>
    <n v="5.0773214075556079E-2"/>
    <x v="1"/>
    <n v="270.923"/>
  </r>
  <r>
    <x v="8"/>
    <x v="1"/>
    <x v="4"/>
    <x v="102"/>
    <x v="133"/>
    <m/>
    <m/>
    <m/>
    <s v="x"/>
    <m/>
    <n v="53522.45"/>
    <x v="46"/>
    <n v="514377"/>
    <x v="926"/>
    <s v="WV3ZZZSZ8T9007871"/>
    <x v="752"/>
    <x v="42"/>
    <n v="49237.5"/>
    <n v="17570"/>
    <n v="66807.5"/>
    <n v="84"/>
    <x v="769"/>
    <n v="95"/>
    <m/>
    <n v="1336.15"/>
    <n v="2.1421996033379489E-2"/>
    <n v="0"/>
    <n v="-3170.19"/>
    <m/>
    <s v="solde client en attente finan"/>
    <m/>
    <n v="0.12"/>
    <n v="0"/>
    <m/>
    <n v="0"/>
    <s v="VWB"/>
    <m/>
    <m/>
    <n v="0"/>
    <n v="1"/>
    <m/>
    <m/>
    <n v="0"/>
    <s v="Valauto Professionnels"/>
    <x v="4"/>
    <m/>
    <x v="13"/>
    <n v="1431.15"/>
    <n v="2.1421996033379489E-2"/>
    <x v="1"/>
    <n v="0"/>
  </r>
  <r>
    <x v="8"/>
    <x v="1"/>
    <x v="4"/>
    <x v="69"/>
    <x v="24"/>
    <m/>
    <m/>
    <m/>
    <s v="x"/>
    <m/>
    <n v="41889.629999999997"/>
    <x v="14"/>
    <n v="514383"/>
    <x v="927"/>
    <s v="WV1ZZZSYXT9047403"/>
    <x v="225"/>
    <x v="42"/>
    <n v="42897.5"/>
    <n v="3119"/>
    <n v="46016.5"/>
    <n v="6"/>
    <x v="770"/>
    <n v="95"/>
    <m/>
    <n v="1840.67"/>
    <n v="4.2064694185781189E-2"/>
    <n v="0"/>
    <n v="-2070.7399999999998"/>
    <m/>
    <s v="solde client facture non échue + facts atelier"/>
    <m/>
    <n v="0"/>
    <n v="0"/>
    <m/>
    <n v="0"/>
    <s v=""/>
    <m/>
    <m/>
    <n v="0"/>
    <n v="1"/>
    <m/>
    <m/>
    <n v="0"/>
    <s v="Valauto Professionnels"/>
    <x v="4"/>
    <m/>
    <x v="8"/>
    <n v="1935.67"/>
    <n v="4.2064694185781189E-2"/>
    <x v="1"/>
    <n v="0"/>
  </r>
  <r>
    <x v="8"/>
    <x v="0"/>
    <x v="4"/>
    <x v="30"/>
    <x v="81"/>
    <m/>
    <m/>
    <m/>
    <m/>
    <m/>
    <n v="0"/>
    <x v="27"/>
    <n v="514390"/>
    <x v="928"/>
    <s v="WV2ZZZSK9TX071355"/>
    <x v="753"/>
    <x v="43"/>
    <n v="35245.83"/>
    <n v="3385.83"/>
    <n v="38631.660000000003"/>
    <n v="15"/>
    <x v="771"/>
    <n v="95"/>
    <m/>
    <n v="1131.97"/>
    <n v="3.1760737177744885E-2"/>
    <n v="0"/>
    <n v="-500"/>
    <m/>
    <m/>
    <n v="0.1"/>
    <n v="0.1"/>
    <n v="113.197"/>
    <m/>
    <n v="113.197"/>
    <s v=""/>
    <m/>
    <m/>
    <n v="0"/>
    <n v="1"/>
    <m/>
    <m/>
    <n v="0"/>
    <s v="Valauto Professionnels"/>
    <x v="4"/>
    <m/>
    <x v="10"/>
    <n v="1226.97"/>
    <n v="3.1760737177744885E-2"/>
    <x v="1"/>
    <n v="113.197"/>
  </r>
  <r>
    <x v="8"/>
    <x v="0"/>
    <x v="4"/>
    <x v="116"/>
    <x v="23"/>
    <m/>
    <m/>
    <m/>
    <m/>
    <m/>
    <n v="0"/>
    <x v="42"/>
    <n v="514391"/>
    <x v="929"/>
    <s v="WV1ZZZEB8TH038387"/>
    <x v="729"/>
    <x v="26"/>
    <n v="49798.1"/>
    <n v="3910"/>
    <n v="53708.1"/>
    <n v="56"/>
    <x v="772"/>
    <n v="95"/>
    <m/>
    <n v="6847.02"/>
    <n v="0.12925461894946946"/>
    <n v="0"/>
    <n v="-6000"/>
    <m/>
    <m/>
    <n v="0.1"/>
    <n v="0.1"/>
    <n v="684.70200000000011"/>
    <m/>
    <n v="684.70200000000011"/>
    <s v="VWB"/>
    <n v="0"/>
    <n v="20"/>
    <n v="1"/>
    <n v="1"/>
    <m/>
    <m/>
    <n v="1"/>
    <s v="Valauto Professionnels"/>
    <x v="4"/>
    <m/>
    <x v="8"/>
    <n v="6942.02"/>
    <n v="0.12925461894946946"/>
    <x v="1"/>
    <n v="704.70200000000011"/>
  </r>
  <r>
    <x v="8"/>
    <x v="0"/>
    <x v="4"/>
    <x v="45"/>
    <x v="151"/>
    <m/>
    <m/>
    <m/>
    <m/>
    <m/>
    <n v="0"/>
    <x v="27"/>
    <n v="514437"/>
    <x v="930"/>
    <s v="WV4ZZZTV3TK002321"/>
    <x v="754"/>
    <x v="21"/>
    <n v="41393.1"/>
    <n v="2544"/>
    <n v="43937.1"/>
    <n v="21"/>
    <x v="773"/>
    <n v="95"/>
    <m/>
    <n v="515.19000000000005"/>
    <n v="1.388780779796573E-2"/>
    <n v="0"/>
    <n v="-3500"/>
    <m/>
    <m/>
    <n v="0.1"/>
    <n v="0.1"/>
    <n v="51.519000000000005"/>
    <m/>
    <n v="51.519000000000005"/>
    <s v=""/>
    <m/>
    <m/>
    <n v="0"/>
    <n v="1"/>
    <m/>
    <m/>
    <n v="0"/>
    <s v="Valauto Professionnels"/>
    <x v="4"/>
    <m/>
    <x v="10"/>
    <n v="610.19000000000005"/>
    <n v="1.388780779796573E-2"/>
    <x v="1"/>
    <n v="51.519000000000005"/>
  </r>
  <r>
    <x v="7"/>
    <x v="0"/>
    <x v="2"/>
    <x v="115"/>
    <x v="93"/>
    <m/>
    <m/>
    <m/>
    <m/>
    <m/>
    <n v="0"/>
    <x v="42"/>
    <n v="514542"/>
    <x v="931"/>
    <s v="TMBGR6NW5T3098157"/>
    <x v="755"/>
    <x v="22"/>
    <n v="29675"/>
    <n v="583.33000000000004"/>
    <n v="30258.33"/>
    <n v="64"/>
    <x v="774"/>
    <n v="35.01"/>
    <m/>
    <n v="605.16999999999996"/>
    <n v="2.1157149122241706E-2"/>
    <n v="0"/>
    <n v="-5143.92"/>
    <m/>
    <m/>
    <n v="0.13"/>
    <n v="0.13"/>
    <n v="78.6721"/>
    <m/>
    <n v="78.6721"/>
    <s v="VWB"/>
    <n v="0"/>
    <n v="20"/>
    <n v="1"/>
    <n v="1"/>
    <m/>
    <m/>
    <n v="1"/>
    <s v="Valauto Lambersart VW"/>
    <x v="2"/>
    <m/>
    <x v="8"/>
    <n v="640.17999999999995"/>
    <n v="2.1157149122241706E-2"/>
    <x v="1"/>
    <n v="98.6721"/>
  </r>
  <r>
    <x v="7"/>
    <x v="0"/>
    <x v="2"/>
    <x v="21"/>
    <x v="76"/>
    <m/>
    <m/>
    <m/>
    <m/>
    <m/>
    <n v="0"/>
    <x v="42"/>
    <n v="514622"/>
    <x v="932"/>
    <s v="TMBGR6NW8T3108308"/>
    <x v="756"/>
    <x v="22"/>
    <n v="25350"/>
    <n v="2166.67"/>
    <n v="27516.67"/>
    <n v="22"/>
    <x v="191"/>
    <n v="35"/>
    <m/>
    <n v="825.51"/>
    <n v="3.1272316017890246E-2"/>
    <n v="0"/>
    <n v="0"/>
    <m/>
    <m/>
    <n v="0.1"/>
    <n v="0.1"/>
    <n v="82.551000000000002"/>
    <m/>
    <n v="82.551000000000002"/>
    <s v="VWB"/>
    <n v="0"/>
    <n v="20"/>
    <n v="1"/>
    <n v="1"/>
    <m/>
    <m/>
    <n v="1"/>
    <s v="Valauto Lambersart VW"/>
    <x v="2"/>
    <m/>
    <x v="8"/>
    <n v="860.51"/>
    <n v="3.1272316017890246E-2"/>
    <x v="1"/>
    <n v="102.551"/>
  </r>
  <r>
    <x v="1"/>
    <x v="0"/>
    <x v="0"/>
    <x v="93"/>
    <x v="45"/>
    <m/>
    <m/>
    <m/>
    <m/>
    <m/>
    <m/>
    <x v="35"/>
    <n v="514647"/>
    <x v="933"/>
    <s v="WVWZZZE17TP043555"/>
    <x v="757"/>
    <x v="29"/>
    <n v="28533.33"/>
    <n v="1441.67"/>
    <n v="29975"/>
    <n v="17"/>
    <x v="775"/>
    <n v="95"/>
    <m/>
    <n v="1348.88"/>
    <n v="4.8169474562135113E-2"/>
    <n v="0"/>
    <n v="-4250"/>
    <m/>
    <m/>
    <n v="7.0000000000000007E-2"/>
    <n v="0.1"/>
    <n v="94.421600000000012"/>
    <m/>
    <n v="94.421600000000012"/>
    <s v="VWB"/>
    <n v="0"/>
    <m/>
    <n v="0"/>
    <n v="1"/>
    <m/>
    <m/>
    <n v="0"/>
    <s v="Valauto Roncq"/>
    <x v="0"/>
    <m/>
    <x v="0"/>
    <n v="1443.88"/>
    <n v="4.8169474562135113E-2"/>
    <x v="1"/>
    <n v="94.421600000000012"/>
  </r>
  <r>
    <x v="1"/>
    <x v="0"/>
    <x v="0"/>
    <x v="13"/>
    <x v="63"/>
    <m/>
    <m/>
    <m/>
    <m/>
    <m/>
    <n v="0"/>
    <x v="5"/>
    <n v="514668"/>
    <x v="934"/>
    <s v="WVWZZZE16TP042123"/>
    <x v="758"/>
    <x v="29"/>
    <n v="28533.33"/>
    <n v="1858.34"/>
    <n v="30391.670000000002"/>
    <n v="6"/>
    <x v="776"/>
    <n v="95"/>
    <m/>
    <n v="1367.63"/>
    <n v="4.812601610901935E-2"/>
    <n v="0"/>
    <n v="-4250"/>
    <m/>
    <m/>
    <n v="7.0000000000000007E-2"/>
    <n v="0.1"/>
    <n v="95.734100000000012"/>
    <m/>
    <n v="95.734100000000012"/>
    <s v="VWB"/>
    <n v="30"/>
    <m/>
    <n v="0"/>
    <n v="1"/>
    <m/>
    <m/>
    <n v="0"/>
    <s v="Valauto Roncq"/>
    <x v="0"/>
    <m/>
    <x v="0"/>
    <n v="1462.63"/>
    <n v="4.812601610901935E-2"/>
    <x v="1"/>
    <n v="125.73410000000001"/>
  </r>
  <r>
    <x v="7"/>
    <x v="0"/>
    <x v="0"/>
    <x v="4"/>
    <x v="22"/>
    <m/>
    <m/>
    <m/>
    <m/>
    <m/>
    <n v="0"/>
    <x v="31"/>
    <n v="514698"/>
    <x v="935"/>
    <s v="WVGZZZC1XVY001327"/>
    <x v="759"/>
    <x v="7"/>
    <n v="28389"/>
    <n v="-808.33"/>
    <n v="27580.67"/>
    <n v="18"/>
    <x v="777"/>
    <n v="94.99"/>
    <m/>
    <n v="822.31"/>
    <n v="3.3258800456986724E-2"/>
    <n v="-1333.33"/>
    <n v="-2016.66"/>
    <m/>
    <m/>
    <n v="0.1"/>
    <n v="0.1"/>
    <n v="82.230999999999995"/>
    <m/>
    <n v="82.230999999999995"/>
    <s v="VWB"/>
    <n v="30"/>
    <n v="50"/>
    <n v="1"/>
    <n v="1"/>
    <m/>
    <m/>
    <n v="1"/>
    <s v="Valauto Lambersart VW"/>
    <x v="0"/>
    <m/>
    <x v="4"/>
    <n v="917.3"/>
    <n v="3.3258800456986724E-2"/>
    <x v="1"/>
    <n v="162.23099999999999"/>
  </r>
  <r>
    <x v="1"/>
    <x v="0"/>
    <x v="0"/>
    <x v="69"/>
    <x v="88"/>
    <m/>
    <m/>
    <m/>
    <m/>
    <m/>
    <n v="0"/>
    <x v="55"/>
    <n v="514776"/>
    <x v="936"/>
    <s v="WVGZZZCT2TW439673"/>
    <x v="760"/>
    <x v="6"/>
    <n v="48155"/>
    <n v="2483.34"/>
    <n v="50638.34"/>
    <n v="98"/>
    <x v="778"/>
    <n v="95"/>
    <m/>
    <n v="281.10000000000002"/>
    <n v="7.427178695036213E-3"/>
    <n v="-357.5"/>
    <n v="0"/>
    <m/>
    <m/>
    <n v="0.1"/>
    <n v="0.1"/>
    <n v="28.110000000000003"/>
    <m/>
    <n v="28.110000000000003"/>
    <s v="VWB"/>
    <m/>
    <n v="50"/>
    <n v="1"/>
    <n v="1"/>
    <m/>
    <m/>
    <n v="1"/>
    <s v="Valauto Roncq"/>
    <x v="0"/>
    <m/>
    <x v="0"/>
    <n v="376.1"/>
    <n v="7.427178695036213E-3"/>
    <x v="1"/>
    <n v="78.11"/>
  </r>
  <r>
    <x v="1"/>
    <x v="0"/>
    <x v="0"/>
    <x v="55"/>
    <x v="55"/>
    <m/>
    <m/>
    <m/>
    <m/>
    <m/>
    <n v="0"/>
    <x v="14"/>
    <n v="514860"/>
    <x v="937"/>
    <s v="WVGZZZCT5TW441417"/>
    <x v="761"/>
    <x v="6"/>
    <n v="49321.67"/>
    <n v="9408.34"/>
    <n v="58730.009999999995"/>
    <n v="48"/>
    <x v="779"/>
    <n v="95"/>
    <m/>
    <n v="1252.51"/>
    <n v="2.2944147293691933E-2"/>
    <n v="0"/>
    <n v="-3517.63"/>
    <m/>
    <m/>
    <m/>
    <n v="0"/>
    <n v="0"/>
    <m/>
    <n v="0"/>
    <s v="VWB"/>
    <n v="0"/>
    <m/>
    <n v="0"/>
    <n v="1"/>
    <m/>
    <m/>
    <n v="0"/>
    <s v="Valauto Roncq"/>
    <x v="0"/>
    <m/>
    <x v="8"/>
    <n v="1347.51"/>
    <n v="2.2944147293691933E-2"/>
    <x v="1"/>
    <n v="0"/>
  </r>
  <r>
    <x v="7"/>
    <x v="0"/>
    <x v="0"/>
    <x v="100"/>
    <x v="17"/>
    <m/>
    <m/>
    <m/>
    <m/>
    <m/>
    <m/>
    <x v="7"/>
    <n v="515071"/>
    <x v="938"/>
    <s v="WVGZZZCTXTW425911"/>
    <x v="762"/>
    <x v="6"/>
    <n v="48155"/>
    <n v="1891.67"/>
    <n v="50046.67"/>
    <n v="50"/>
    <x v="780"/>
    <n v="95"/>
    <m/>
    <n v="1053.47"/>
    <n v="2.2947980355136517E-2"/>
    <n v="0"/>
    <n v="-833.33"/>
    <m/>
    <m/>
    <n v="7.0000000000000007E-2"/>
    <n v="0.1"/>
    <n v="73.742900000000006"/>
    <m/>
    <n v="73.742900000000006"/>
    <s v="VWB"/>
    <n v="30"/>
    <m/>
    <n v="0"/>
    <n v="1"/>
    <m/>
    <m/>
    <n v="0"/>
    <s v="Valauto Lambersart VW"/>
    <x v="0"/>
    <m/>
    <x v="4"/>
    <n v="1148.47"/>
    <n v="2.2947980355136517E-2"/>
    <x v="1"/>
    <n v="103.74290000000001"/>
  </r>
  <r>
    <x v="1"/>
    <x v="0"/>
    <x v="0"/>
    <x v="24"/>
    <x v="52"/>
    <m/>
    <m/>
    <m/>
    <m/>
    <m/>
    <m/>
    <x v="35"/>
    <n v="515089"/>
    <x v="939"/>
    <s v="WVGZZZC11TY064281"/>
    <x v="763"/>
    <x v="7"/>
    <n v="22622.33"/>
    <n v="941.67"/>
    <n v="23564"/>
    <n v="3"/>
    <x v="781"/>
    <n v="95"/>
    <m/>
    <n v="749.47"/>
    <n v="3.5837294177558987E-2"/>
    <n v="0"/>
    <n v="-3766.66"/>
    <m/>
    <m/>
    <n v="0.1"/>
    <n v="0.1"/>
    <n v="74.947000000000003"/>
    <m/>
    <n v="74.947000000000003"/>
    <s v="VWB"/>
    <n v="30"/>
    <m/>
    <n v="0"/>
    <n v="1"/>
    <m/>
    <m/>
    <n v="0"/>
    <s v="Valauto Roncq"/>
    <x v="0"/>
    <m/>
    <x v="0"/>
    <n v="844.47"/>
    <n v="3.5837294177558987E-2"/>
    <x v="1"/>
    <n v="104.947"/>
  </r>
  <r>
    <x v="7"/>
    <x v="0"/>
    <x v="0"/>
    <x v="30"/>
    <x v="79"/>
    <m/>
    <m/>
    <m/>
    <m/>
    <m/>
    <n v="0"/>
    <x v="36"/>
    <n v="515092"/>
    <x v="940"/>
    <s v="WVGZZZCT5TW445290"/>
    <x v="764"/>
    <x v="6"/>
    <n v="48155"/>
    <n v="7816.66"/>
    <n v="55971.66"/>
    <n v="18"/>
    <x v="782"/>
    <n v="95"/>
    <m/>
    <n v="637.63"/>
    <n v="1.3089302693541695E-2"/>
    <n v="0"/>
    <n v="0"/>
    <m/>
    <m/>
    <n v="0.1"/>
    <n v="0.1"/>
    <n v="63.763000000000005"/>
    <m/>
    <n v="63.763000000000005"/>
    <s v="VWB"/>
    <n v="0"/>
    <n v="20"/>
    <n v="1"/>
    <n v="1"/>
    <m/>
    <m/>
    <n v="1"/>
    <s v="Valauto Lambersart VW"/>
    <x v="0"/>
    <m/>
    <x v="8"/>
    <n v="732.63"/>
    <n v="1.3089302693541695E-2"/>
    <x v="1"/>
    <n v="83.763000000000005"/>
  </r>
  <r>
    <x v="7"/>
    <x v="0"/>
    <x v="2"/>
    <x v="63"/>
    <x v="60"/>
    <m/>
    <m/>
    <m/>
    <m/>
    <m/>
    <n v="0"/>
    <x v="56"/>
    <n v="515200"/>
    <x v="941"/>
    <s v="TMBGP6NW4T3098057"/>
    <x v="765"/>
    <x v="22"/>
    <n v="23191.67"/>
    <n v="2416.67"/>
    <n v="25608.339999999997"/>
    <n v="14"/>
    <x v="783"/>
    <n v="35"/>
    <m/>
    <n v="606.01"/>
    <n v="2.5031298397319001E-2"/>
    <n v="0"/>
    <n v="-4216"/>
    <m/>
    <m/>
    <n v="0.12"/>
    <n v="0.13"/>
    <n v="72.721199999999996"/>
    <m/>
    <n v="72.721199999999996"/>
    <s v="VWB"/>
    <m/>
    <n v="50"/>
    <n v="1"/>
    <n v="1"/>
    <m/>
    <m/>
    <n v="1"/>
    <s v="Valauto Lambersart VW"/>
    <x v="2"/>
    <m/>
    <x v="17"/>
    <n v="641.01"/>
    <n v="2.5031298397319001E-2"/>
    <x v="1"/>
    <n v="122.7212"/>
  </r>
  <r>
    <x v="7"/>
    <x v="0"/>
    <x v="0"/>
    <x v="57"/>
    <x v="78"/>
    <m/>
    <m/>
    <m/>
    <m/>
    <m/>
    <n v="0"/>
    <x v="36"/>
    <n v="515217"/>
    <x v="942"/>
    <s v="WVGZZZCT4TW437388"/>
    <x v="766"/>
    <x v="6"/>
    <n v="48155"/>
    <n v="6375"/>
    <n v="54530"/>
    <n v="43"/>
    <x v="784"/>
    <n v="95"/>
    <m/>
    <n v="1691.62"/>
    <n v="3.2763983128553088E-2"/>
    <n v="0"/>
    <n v="0"/>
    <m/>
    <m/>
    <n v="0.1"/>
    <n v="0.1"/>
    <n v="169.16200000000001"/>
    <m/>
    <n v="169.16200000000001"/>
    <s v="VWB"/>
    <n v="0"/>
    <n v="20"/>
    <n v="1"/>
    <n v="1"/>
    <m/>
    <m/>
    <n v="1"/>
    <s v="Valauto Lambersart VW"/>
    <x v="0"/>
    <m/>
    <x v="8"/>
    <n v="1786.62"/>
    <n v="3.2763983128553088E-2"/>
    <x v="1"/>
    <n v="189.16200000000001"/>
  </r>
  <r>
    <x v="7"/>
    <x v="1"/>
    <x v="0"/>
    <x v="19"/>
    <x v="43"/>
    <m/>
    <m/>
    <m/>
    <s v="x"/>
    <m/>
    <n v="1126980.04"/>
    <x v="14"/>
    <n v="515221"/>
    <x v="943"/>
    <s v="WVGZZZA16TV080240"/>
    <x v="225"/>
    <x v="2"/>
    <n v="33689"/>
    <n v="1500"/>
    <n v="35189"/>
    <n v="28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150.67"/>
    <n v="3.2699707294893292E-2"/>
    <x v="1"/>
    <n v="0"/>
  </r>
  <r>
    <x v="7"/>
    <x v="1"/>
    <x v="0"/>
    <x v="19"/>
    <x v="43"/>
    <m/>
    <m/>
    <m/>
    <s v="x"/>
    <m/>
    <n v="1126980.04"/>
    <x v="14"/>
    <n v="515223"/>
    <x v="944"/>
    <s v="WVGZZZA19TV080426"/>
    <x v="225"/>
    <x v="2"/>
    <n v="34522.33"/>
    <n v="666.67"/>
    <n v="35189"/>
    <n v="25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150.67"/>
    <n v="3.2699707294893292E-2"/>
    <x v="1"/>
    <n v="0"/>
  </r>
  <r>
    <x v="7"/>
    <x v="1"/>
    <x v="0"/>
    <x v="19"/>
    <x v="26"/>
    <m/>
    <m/>
    <m/>
    <s v="x"/>
    <m/>
    <n v="1126980.04"/>
    <x v="14"/>
    <n v="515243"/>
    <x v="945"/>
    <s v="WVGZZZA15TV082173"/>
    <x v="225"/>
    <x v="2"/>
    <n v="30764"/>
    <n v="666.67"/>
    <n v="31430.67"/>
    <n v="16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037.93"/>
    <n v="3.3022840429427693E-2"/>
    <x v="1"/>
    <n v="0"/>
  </r>
  <r>
    <x v="7"/>
    <x v="0"/>
    <x v="2"/>
    <x v="66"/>
    <x v="153"/>
    <m/>
    <m/>
    <m/>
    <m/>
    <m/>
    <n v="0"/>
    <x v="56"/>
    <n v="515440"/>
    <x v="946"/>
    <s v="TMBEP6PJ2V4018275"/>
    <x v="767"/>
    <x v="33"/>
    <n v="19775"/>
    <n v="808.33"/>
    <n v="20583.330000000002"/>
    <n v="3"/>
    <x v="785"/>
    <n v="35.01"/>
    <m/>
    <n v="647.5"/>
    <n v="3.3158385936580714E-2"/>
    <n v="0"/>
    <n v="-2550"/>
    <m/>
    <m/>
    <n v="0.12"/>
    <n v="0.12"/>
    <n v="77.7"/>
    <m/>
    <n v="77.7"/>
    <s v="VWB"/>
    <m/>
    <n v="50"/>
    <n v="1"/>
    <n v="1"/>
    <m/>
    <m/>
    <n v="1"/>
    <s v="Valauto Lambersart VW"/>
    <x v="2"/>
    <m/>
    <x v="17"/>
    <n v="682.51"/>
    <n v="3.3158385936580714E-2"/>
    <x v="1"/>
    <n v="127.7"/>
  </r>
  <r>
    <x v="7"/>
    <x v="0"/>
    <x v="0"/>
    <x v="25"/>
    <x v="127"/>
    <m/>
    <m/>
    <m/>
    <m/>
    <m/>
    <n v="0"/>
    <x v="30"/>
    <n v="515526"/>
    <x v="947"/>
    <s v="WVGZZZA16TV068654"/>
    <x v="768"/>
    <x v="2"/>
    <n v="26247.33"/>
    <n v="933.34"/>
    <n v="27180.670000000002"/>
    <n v="55"/>
    <x v="513"/>
    <n v="95"/>
    <m/>
    <n v="993.07999999999993"/>
    <n v="4.0031389954699417E-2"/>
    <n v="0"/>
    <n v="-3966.67"/>
    <m/>
    <m/>
    <n v="0.13"/>
    <n v="0.13"/>
    <n v="129.10040000000001"/>
    <m/>
    <n v="129.10040000000001"/>
    <s v="VWB"/>
    <n v="30"/>
    <m/>
    <n v="0"/>
    <n v="1"/>
    <m/>
    <m/>
    <n v="0"/>
    <s v="Valauto Lambersart VW"/>
    <x v="0"/>
    <m/>
    <x v="4"/>
    <n v="1088.08"/>
    <n v="4.0031389954699417E-2"/>
    <x v="1"/>
    <n v="159.10040000000001"/>
  </r>
  <r>
    <x v="7"/>
    <x v="0"/>
    <x v="0"/>
    <x v="113"/>
    <x v="133"/>
    <m/>
    <m/>
    <m/>
    <m/>
    <m/>
    <n v="0"/>
    <x v="30"/>
    <n v="515567"/>
    <x v="948"/>
    <s v="WVWZZZE13TP033878"/>
    <x v="769"/>
    <x v="29"/>
    <n v="35200"/>
    <n v="4300"/>
    <n v="39500"/>
    <n v="130"/>
    <x v="786"/>
    <n v="95"/>
    <m/>
    <n v="1444.16"/>
    <n v="3.8966075949367088E-2"/>
    <n v="0"/>
    <n v="-4083.33"/>
    <m/>
    <m/>
    <n v="7.0000000000000007E-2"/>
    <n v="7.0000000000000007E-2"/>
    <n v="101.09120000000001"/>
    <m/>
    <n v="101.09120000000001"/>
    <s v="VWB"/>
    <n v="30"/>
    <n v="50"/>
    <n v="1"/>
    <n v="1"/>
    <m/>
    <m/>
    <n v="1"/>
    <s v="Valauto Lambersart VW"/>
    <x v="0"/>
    <m/>
    <x v="4"/>
    <n v="1539.16"/>
    <n v="3.8966075949367088E-2"/>
    <x v="1"/>
    <n v="181.09120000000001"/>
  </r>
  <r>
    <x v="7"/>
    <x v="0"/>
    <x v="0"/>
    <x v="76"/>
    <x v="99"/>
    <m/>
    <m/>
    <m/>
    <m/>
    <m/>
    <n v="0"/>
    <x v="7"/>
    <n v="515603"/>
    <x v="949"/>
    <s v="WVWZZZAW3TU024875"/>
    <x v="770"/>
    <x v="28"/>
    <n v="22014"/>
    <n v="720.83"/>
    <n v="22734.83"/>
    <n v="4"/>
    <x v="787"/>
    <n v="95"/>
    <m/>
    <n v="234.76999999999998"/>
    <n v="1.4505056778520004E-2"/>
    <n v="0"/>
    <n v="-1440"/>
    <m/>
    <m/>
    <n v="0.1"/>
    <n v="0.1"/>
    <n v="23.477"/>
    <m/>
    <n v="23.477"/>
    <s v="VWB"/>
    <n v="30"/>
    <n v="50"/>
    <n v="1"/>
    <n v="1"/>
    <m/>
    <m/>
    <n v="1"/>
    <s v="Valauto Lambersart VW"/>
    <x v="0"/>
    <m/>
    <x v="4"/>
    <n v="329.77"/>
    <n v="1.4505056778520004E-2"/>
    <x v="1"/>
    <n v="103.477"/>
  </r>
  <r>
    <x v="7"/>
    <x v="1"/>
    <x v="0"/>
    <x v="112"/>
    <x v="22"/>
    <m/>
    <m/>
    <m/>
    <s v="x"/>
    <m/>
    <n v="19134.650000000001"/>
    <x v="30"/>
    <n v="515658"/>
    <x v="950"/>
    <s v="WVGZZZE22TE025013"/>
    <x v="771"/>
    <x v="3"/>
    <n v="37605"/>
    <n v="1958.33"/>
    <n v="39563.33"/>
    <n v="104"/>
    <x v="788"/>
    <n v="95"/>
    <m/>
    <n v="1836.1"/>
    <n v="4.8810350392648943E-2"/>
    <n v="0"/>
    <n v="-5566.67"/>
    <m/>
    <s v="solde client mq reprise vo"/>
    <n v="0.08"/>
    <n v="7.0000000000000007E-2"/>
    <n v="146.88800000000001"/>
    <m/>
    <n v="146.88800000000001"/>
    <s v="VWB"/>
    <n v="0"/>
    <n v="50"/>
    <n v="1"/>
    <n v="1"/>
    <m/>
    <m/>
    <n v="1"/>
    <s v="Valauto Lambersart VW"/>
    <x v="0"/>
    <m/>
    <x v="4"/>
    <n v="1931.1"/>
    <n v="4.8810350392648943E-2"/>
    <x v="1"/>
    <n v="196.88800000000001"/>
  </r>
  <r>
    <x v="7"/>
    <x v="0"/>
    <x v="0"/>
    <x v="5"/>
    <x v="71"/>
    <m/>
    <m/>
    <m/>
    <m/>
    <m/>
    <m/>
    <x v="42"/>
    <n v="515711"/>
    <x v="951"/>
    <s v="WVGZZZE20TE026175"/>
    <x v="772"/>
    <x v="3"/>
    <n v="37605"/>
    <n v="833.33"/>
    <n v="38438.33"/>
    <n v="47"/>
    <x v="789"/>
    <n v="95"/>
    <m/>
    <n v="653.45000000000005"/>
    <n v="1.9471449462034381E-2"/>
    <n v="0"/>
    <n v="0"/>
    <m/>
    <m/>
    <n v="0.1"/>
    <n v="0.1"/>
    <n v="65.345000000000013"/>
    <m/>
    <n v="65.345000000000013"/>
    <s v="VWB"/>
    <n v="0"/>
    <n v="20"/>
    <n v="1"/>
    <n v="1"/>
    <m/>
    <m/>
    <n v="1"/>
    <s v="Valauto Lambersart VW"/>
    <x v="0"/>
    <m/>
    <x v="8"/>
    <n v="748.45"/>
    <n v="1.9471449462034381E-2"/>
    <x v="1"/>
    <n v="85.345000000000013"/>
  </r>
  <r>
    <x v="7"/>
    <x v="0"/>
    <x v="0"/>
    <x v="41"/>
    <x v="110"/>
    <m/>
    <m/>
    <m/>
    <m/>
    <m/>
    <n v="0"/>
    <x v="31"/>
    <n v="515718"/>
    <x v="952"/>
    <s v="WVGZZZA20TV018809"/>
    <x v="773"/>
    <x v="2"/>
    <n v="24380.67"/>
    <n v="1141.67"/>
    <n v="25522.339999999997"/>
    <n v="10"/>
    <x v="790"/>
    <n v="95"/>
    <m/>
    <n v="1093.3800000000001"/>
    <n v="4.6562344988743204E-2"/>
    <n v="0"/>
    <n v="-500"/>
    <m/>
    <m/>
    <n v="0.1"/>
    <n v="0.1"/>
    <n v="109.33800000000002"/>
    <m/>
    <n v="109.33800000000002"/>
    <s v=""/>
    <n v="30"/>
    <m/>
    <n v="0"/>
    <n v="1"/>
    <n v="320"/>
    <d v="2026-03-25T00:00:00"/>
    <n v="0"/>
    <s v="Valauto Lambersart VW"/>
    <x v="0"/>
    <m/>
    <x v="4"/>
    <n v="1508.38"/>
    <n v="5.9100380294283376E-2"/>
    <x v="1"/>
    <n v="139.33800000000002"/>
  </r>
  <r>
    <x v="1"/>
    <x v="0"/>
    <x v="0"/>
    <x v="7"/>
    <x v="70"/>
    <m/>
    <m/>
    <m/>
    <m/>
    <m/>
    <n v="0"/>
    <x v="60"/>
    <n v="515727"/>
    <x v="953"/>
    <s v="WVWZZZE10TP044434"/>
    <x v="774"/>
    <x v="29"/>
    <n v="28533.33"/>
    <n v="1916.67"/>
    <n v="30450"/>
    <n v="19"/>
    <x v="791"/>
    <n v="95"/>
    <m/>
    <n v="456.75"/>
    <n v="1.8119868637110015E-2"/>
    <n v="0"/>
    <n v="0"/>
    <m/>
    <m/>
    <n v="7.0000000000000007E-2"/>
    <n v="7.0000000000000007E-2"/>
    <n v="31.972500000000004"/>
    <m/>
    <n v="31.972500000000004"/>
    <s v="VWB"/>
    <n v="0"/>
    <s v="0"/>
    <n v="1"/>
    <n v="1"/>
    <m/>
    <m/>
    <n v="1"/>
    <s v="Valauto Roncq"/>
    <x v="0"/>
    <m/>
    <x v="0"/>
    <n v="551.75"/>
    <n v="1.8119868637110015E-2"/>
    <x v="1"/>
    <n v="31.972500000000004"/>
  </r>
  <r>
    <x v="7"/>
    <x v="0"/>
    <x v="0"/>
    <x v="6"/>
    <x v="66"/>
    <m/>
    <m/>
    <m/>
    <m/>
    <m/>
    <n v="0"/>
    <x v="61"/>
    <n v="515740"/>
    <x v="954"/>
    <s v="WVGZZZE27TE030384"/>
    <x v="775"/>
    <x v="3"/>
    <n v="33863.33"/>
    <n v="1662.5"/>
    <n v="35525.83"/>
    <n v="5"/>
    <x v="792"/>
    <n v="95"/>
    <m/>
    <n v="1553.48"/>
    <n v="4.6402293767661446E-2"/>
    <n v="0"/>
    <n v="-5566.67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Lambersart VW"/>
    <x v="0"/>
    <m/>
    <x v="4"/>
    <n v="1648.48"/>
    <n v="4.6402293767661446E-2"/>
    <x v="1"/>
    <n v="138.74360000000001"/>
  </r>
  <r>
    <x v="7"/>
    <x v="0"/>
    <x v="0"/>
    <x v="79"/>
    <x v="65"/>
    <m/>
    <m/>
    <m/>
    <m/>
    <m/>
    <n v="0"/>
    <x v="7"/>
    <n v="515745"/>
    <x v="955"/>
    <s v="WVGZZZA19SV141305"/>
    <x v="776"/>
    <x v="2"/>
    <n v="26247.33"/>
    <n v="429.16"/>
    <n v="26676.49"/>
    <n v="63"/>
    <x v="793"/>
    <n v="95.01"/>
    <m/>
    <n v="674.2"/>
    <n v="2.8834752997864411E-2"/>
    <n v="0"/>
    <n v="-3966.67"/>
    <m/>
    <m/>
    <n v="0.1"/>
    <n v="7.0000000000000007E-2"/>
    <n v="67.42"/>
    <m/>
    <n v="67.42"/>
    <s v="VWB"/>
    <n v="30"/>
    <n v="50"/>
    <n v="1"/>
    <n v="1"/>
    <m/>
    <m/>
    <n v="1"/>
    <s v="Valauto Lambersart VW"/>
    <x v="0"/>
    <m/>
    <x v="4"/>
    <n v="769.21"/>
    <n v="2.8834752997864411E-2"/>
    <x v="1"/>
    <n v="147.42000000000002"/>
  </r>
  <r>
    <x v="7"/>
    <x v="1"/>
    <x v="0"/>
    <x v="102"/>
    <x v="78"/>
    <m/>
    <m/>
    <m/>
    <s v="x"/>
    <m/>
    <n v="1203727.02"/>
    <x v="14"/>
    <n v="515772"/>
    <x v="956"/>
    <s v="WVWZZZCD9TW242691"/>
    <x v="225"/>
    <x v="32"/>
    <n v="33883.33"/>
    <n v="666.67"/>
    <n v="34550"/>
    <n v="12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45"/>
    <x v="47"/>
    <m/>
    <m/>
    <m/>
    <s v="x"/>
    <m/>
    <n v="754353.41"/>
    <x v="14"/>
    <n v="515776"/>
    <x v="957"/>
    <s v="WVWZZZCDXTW239492"/>
    <x v="225"/>
    <x v="32"/>
    <n v="33883.33"/>
    <n v="666.67"/>
    <n v="34550"/>
    <n v="11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0"/>
    <x v="0"/>
    <x v="67"/>
    <x v="30"/>
    <m/>
    <m/>
    <m/>
    <m/>
    <m/>
    <m/>
    <x v="23"/>
    <n v="515809"/>
    <x v="958"/>
    <s v="WVGZZZA25TV053104"/>
    <x v="777"/>
    <x v="2"/>
    <n v="27305.67"/>
    <n v="1950.01"/>
    <n v="29255.679999999997"/>
    <n v="48"/>
    <x v="794"/>
    <n v="95"/>
    <m/>
    <n v="877.67"/>
    <n v="3.3247219001575082E-2"/>
    <n v="0"/>
    <n v="0"/>
    <m/>
    <m/>
    <n v="0.1"/>
    <n v="0.1"/>
    <n v="87.766999999999996"/>
    <m/>
    <n v="87.766999999999996"/>
    <s v="VWB"/>
    <n v="0"/>
    <m/>
    <n v="0"/>
    <n v="1"/>
    <m/>
    <m/>
    <n v="0"/>
    <s v="Valauto Lambersart VW"/>
    <x v="0"/>
    <m/>
    <x v="10"/>
    <n v="972.67"/>
    <n v="3.3247219001575082E-2"/>
    <x v="1"/>
    <n v="87.766999999999996"/>
  </r>
  <r>
    <x v="7"/>
    <x v="0"/>
    <x v="0"/>
    <x v="92"/>
    <x v="54"/>
    <m/>
    <m/>
    <m/>
    <m/>
    <m/>
    <n v="0"/>
    <x v="30"/>
    <n v="515856"/>
    <x v="959"/>
    <s v="WVGZZZCS1TY015946"/>
    <x v="778"/>
    <x v="1"/>
    <n v="23280.67"/>
    <n v="-741.67"/>
    <n v="22539"/>
    <n v="37"/>
    <x v="795"/>
    <n v="109"/>
    <m/>
    <n v="337.07"/>
    <n v="1.9791028883269002E-2"/>
    <n v="0"/>
    <n v="-2773.34"/>
    <m/>
    <m/>
    <n v="0.1"/>
    <n v="0.13"/>
    <n v="33.707000000000001"/>
    <m/>
    <n v="33.707000000000001"/>
    <s v="VWB"/>
    <m/>
    <s v="0"/>
    <n v="1"/>
    <n v="1"/>
    <m/>
    <m/>
    <n v="1"/>
    <s v="Valauto Lambersart VW"/>
    <x v="0"/>
    <m/>
    <x v="4"/>
    <n v="446.07"/>
    <n v="1.9791028883269002E-2"/>
    <x v="1"/>
    <n v="33.707000000000001"/>
  </r>
  <r>
    <x v="7"/>
    <x v="0"/>
    <x v="0"/>
    <x v="71"/>
    <x v="126"/>
    <m/>
    <m/>
    <m/>
    <m/>
    <m/>
    <n v="0"/>
    <x v="36"/>
    <n v="515894"/>
    <x v="960"/>
    <s v="WVGZZZCTXTW580653"/>
    <x v="779"/>
    <x v="6"/>
    <n v="42363.33"/>
    <n v="1070.8399999999999"/>
    <n v="43434.17"/>
    <n v="25"/>
    <x v="796"/>
    <n v="95"/>
    <m/>
    <n v="1363.65"/>
    <n v="3.3583006190747978E-2"/>
    <n v="0"/>
    <n v="0"/>
    <m/>
    <m/>
    <n v="0.1"/>
    <n v="0.1"/>
    <n v="136.36500000000001"/>
    <m/>
    <n v="136.36500000000001"/>
    <s v="VWB"/>
    <m/>
    <n v="20"/>
    <n v="1"/>
    <n v="1"/>
    <n v="444"/>
    <d v="2026-06-10T00:00:00"/>
    <n v="1"/>
    <s v="Valauto Lambersart VW"/>
    <x v="0"/>
    <m/>
    <x v="8"/>
    <n v="1902.65"/>
    <n v="4.380537259029009E-2"/>
    <x v="1"/>
    <n v="156.36500000000001"/>
  </r>
  <r>
    <x v="1"/>
    <x v="0"/>
    <x v="0"/>
    <x v="103"/>
    <x v="26"/>
    <m/>
    <m/>
    <m/>
    <m/>
    <m/>
    <n v="0"/>
    <x v="35"/>
    <n v="515940"/>
    <x v="961"/>
    <s v="WVGZZZC13TY048650"/>
    <x v="780"/>
    <x v="7"/>
    <n v="25139"/>
    <n v="691.67"/>
    <n v="25830.67"/>
    <n v="15"/>
    <x v="797"/>
    <n v="95"/>
    <m/>
    <n v="908.14"/>
    <n v="3.8835229593347752E-2"/>
    <n v="0"/>
    <n v="-2766.66"/>
    <m/>
    <m/>
    <n v="0.1"/>
    <n v="7.0000000000000007E-2"/>
    <n v="90.814000000000007"/>
    <m/>
    <n v="90.814000000000007"/>
    <s v=""/>
    <n v="30"/>
    <n v="50"/>
    <n v="1"/>
    <n v="1"/>
    <m/>
    <m/>
    <n v="1"/>
    <s v="Valauto Roncq"/>
    <x v="0"/>
    <m/>
    <x v="0"/>
    <n v="1003.14"/>
    <n v="3.8835229593347752E-2"/>
    <x v="1"/>
    <n v="170.81400000000002"/>
  </r>
  <r>
    <x v="7"/>
    <x v="0"/>
    <x v="0"/>
    <x v="75"/>
    <x v="9"/>
    <m/>
    <m/>
    <m/>
    <m/>
    <m/>
    <n v="0"/>
    <x v="31"/>
    <n v="515968"/>
    <x v="962"/>
    <s v="WVWZZZAW9TU039669"/>
    <x v="781"/>
    <x v="28"/>
    <n v="20605.669999999998"/>
    <n v="550"/>
    <n v="21155.67"/>
    <n v="7"/>
    <x v="798"/>
    <n v="95"/>
    <m/>
    <n v="587.57000000000005"/>
    <n v="3.2264163697013619E-2"/>
    <n v="0"/>
    <n v="-2356.67"/>
    <m/>
    <m/>
    <n v="0.13"/>
    <n v="0.13"/>
    <n v="76.384100000000004"/>
    <m/>
    <n v="76.384100000000004"/>
    <s v="VWB"/>
    <n v="30"/>
    <n v="50"/>
    <n v="1"/>
    <n v="1"/>
    <m/>
    <m/>
    <n v="1"/>
    <s v="Valauto Lambersart VW"/>
    <x v="0"/>
    <m/>
    <x v="4"/>
    <n v="682.57"/>
    <n v="3.2264163697013619E-2"/>
    <x v="1"/>
    <n v="156.38409999999999"/>
  </r>
  <r>
    <x v="7"/>
    <x v="0"/>
    <x v="0"/>
    <x v="86"/>
    <x v="102"/>
    <m/>
    <m/>
    <m/>
    <m/>
    <m/>
    <m/>
    <x v="61"/>
    <n v="515972"/>
    <x v="963"/>
    <s v="WVGZZZE23TE048624"/>
    <x v="782"/>
    <x v="3"/>
    <n v="37605"/>
    <n v="2100"/>
    <n v="39705"/>
    <n v="6"/>
    <x v="799"/>
    <n v="95"/>
    <n v="-24"/>
    <n v="1615.35"/>
    <n v="4.3076438735675605E-2"/>
    <n v="0"/>
    <n v="-5860"/>
    <m/>
    <s v="solde client"/>
    <n v="0.1"/>
    <n v="7.0000000000000007E-2"/>
    <n v="161.535"/>
    <m/>
    <n v="161.535"/>
    <s v="VWB"/>
    <n v="30"/>
    <n v="50"/>
    <n v="1"/>
    <n v="1"/>
    <m/>
    <m/>
    <n v="1"/>
    <s v="Valauto Lambersart VW"/>
    <x v="0"/>
    <m/>
    <x v="4"/>
    <n v="1734.35"/>
    <n v="4.3680896612517311E-2"/>
    <x v="1"/>
    <n v="241.535"/>
  </r>
  <r>
    <x v="1"/>
    <x v="1"/>
    <x v="0"/>
    <x v="110"/>
    <x v="44"/>
    <m/>
    <m/>
    <m/>
    <s v="x"/>
    <m/>
    <n v="432"/>
    <x v="43"/>
    <n v="515977"/>
    <x v="964"/>
    <s v="WVGZZZA15TV081993"/>
    <x v="783"/>
    <x v="2"/>
    <n v="26247.33"/>
    <n v="1433.34"/>
    <n v="27680.670000000002"/>
    <n v="35"/>
    <x v="800"/>
    <n v="95"/>
    <m/>
    <n v="596.92999999999995"/>
    <n v="2.4996866044066125E-2"/>
    <n v="0"/>
    <n v="-3966.67"/>
    <m/>
    <s v="solde client mq 1er loyer"/>
    <n v="0.1"/>
    <n v="7.0000000000000007E-2"/>
    <n v="59.692999999999998"/>
    <m/>
    <n v="59.692999999999998"/>
    <s v="VWB"/>
    <n v="30"/>
    <n v="50"/>
    <n v="1"/>
    <n v="1"/>
    <m/>
    <m/>
    <n v="1"/>
    <s v="Valauto Roncq"/>
    <x v="0"/>
    <m/>
    <x v="0"/>
    <n v="691.93"/>
    <n v="2.4996866044066125E-2"/>
    <x v="1"/>
    <n v="139.69299999999998"/>
  </r>
  <r>
    <x v="1"/>
    <x v="0"/>
    <x v="0"/>
    <x v="14"/>
    <x v="118"/>
    <m/>
    <m/>
    <m/>
    <m/>
    <m/>
    <n v="0"/>
    <x v="5"/>
    <n v="516071"/>
    <x v="965"/>
    <s v="WVWZZZCD5TW254109"/>
    <x v="784"/>
    <x v="32"/>
    <n v="38041.67"/>
    <n v="1720.84"/>
    <n v="39762.509999999995"/>
    <n v="27"/>
    <x v="801"/>
    <n v="95"/>
    <m/>
    <n v="742.44"/>
    <n v="2.1061044687571286E-2"/>
    <n v="0"/>
    <n v="-1000"/>
    <m/>
    <m/>
    <n v="0.1"/>
    <n v="0.1"/>
    <n v="74.244000000000014"/>
    <m/>
    <n v="74.244000000000014"/>
    <s v="VWB"/>
    <n v="30"/>
    <m/>
    <n v="0"/>
    <n v="1"/>
    <m/>
    <m/>
    <n v="0"/>
    <s v="Valauto Roncq"/>
    <x v="0"/>
    <m/>
    <x v="0"/>
    <n v="837.44"/>
    <n v="2.1061044687571286E-2"/>
    <x v="1"/>
    <n v="104.24400000000001"/>
  </r>
  <r>
    <x v="7"/>
    <x v="0"/>
    <x v="0"/>
    <x v="66"/>
    <x v="77"/>
    <m/>
    <m/>
    <m/>
    <m/>
    <m/>
    <n v="0"/>
    <x v="61"/>
    <n v="516278"/>
    <x v="966"/>
    <s v="WVGZZZCS5VY002801"/>
    <x v="785"/>
    <x v="1"/>
    <n v="20130.669999999998"/>
    <n v="400"/>
    <n v="20530.669999999998"/>
    <n v="3"/>
    <x v="802"/>
    <n v="95"/>
    <m/>
    <n v="692.47"/>
    <n v="3.8355786732727187E-2"/>
    <n v="0"/>
    <n v="-3083.34"/>
    <m/>
    <m/>
    <n v="0.1"/>
    <n v="0.12"/>
    <n v="69.247"/>
    <m/>
    <n v="69.247"/>
    <s v="VWB"/>
    <n v="30"/>
    <m/>
    <n v="0"/>
    <n v="1"/>
    <m/>
    <m/>
    <n v="0"/>
    <s v="Valauto Lambersart VW"/>
    <x v="0"/>
    <m/>
    <x v="4"/>
    <n v="787.47"/>
    <n v="3.8355786732727187E-2"/>
    <x v="1"/>
    <n v="99.247"/>
  </r>
  <r>
    <x v="6"/>
    <x v="3"/>
    <x v="5"/>
    <x v="123"/>
    <x v="124"/>
    <m/>
    <s v="x"/>
    <m/>
    <m/>
    <m/>
    <n v="0"/>
    <x v="41"/>
    <n v="516526"/>
    <x v="967"/>
    <s v="WAUZZZGA3TA002143"/>
    <x v="786"/>
    <x v="45"/>
    <n v="30791.67"/>
    <n v="6158.33"/>
    <n v="36950"/>
    <n v="215"/>
    <x v="803"/>
    <n v="108.33"/>
    <m/>
    <n v="-324.93"/>
    <n v="-5.8619756427604874E-3"/>
    <n v="0"/>
    <n v="-2608.5"/>
    <m/>
    <s v="Ecart de marge"/>
    <n v="0.13"/>
    <n v="0.13"/>
    <n v="-42.240900000000003"/>
    <m/>
    <n v="-42.240900000000003"/>
    <s v="VWB"/>
    <m/>
    <n v="50"/>
    <n v="1"/>
    <n v="1"/>
    <m/>
    <m/>
    <n v="1"/>
    <s v="Valauto Hainaut"/>
    <x v="5"/>
    <m/>
    <x v="14"/>
    <n v="-216.6"/>
    <n v="-5.8619756427604874E-3"/>
    <x v="0"/>
    <n v="7.7590999999999966"/>
  </r>
  <r>
    <x v="6"/>
    <x v="0"/>
    <x v="5"/>
    <x v="93"/>
    <x v="44"/>
    <m/>
    <m/>
    <m/>
    <m/>
    <m/>
    <n v="0"/>
    <x v="9"/>
    <n v="516544"/>
    <x v="968"/>
    <s v="WAUZZZF31S1094290"/>
    <x v="787"/>
    <x v="46"/>
    <n v="37704.17"/>
    <n v="8745.83"/>
    <n v="46450"/>
    <n v="248"/>
    <x v="804"/>
    <n v="108.33"/>
    <m/>
    <n v="410.51000000000005"/>
    <n v="1.1169860064585577E-2"/>
    <n v="-5787"/>
    <n v="0"/>
    <m/>
    <m/>
    <n v="0.13"/>
    <n v="0.13"/>
    <n v="53.36630000000001"/>
    <m/>
    <n v="53.36630000000001"/>
    <s v="VWB"/>
    <m/>
    <m/>
    <n v="0"/>
    <n v="1"/>
    <m/>
    <m/>
    <n v="0"/>
    <s v="Valauto Hainaut"/>
    <x v="5"/>
    <m/>
    <x v="6"/>
    <n v="518.84"/>
    <n v="1.1169860064585577E-2"/>
    <x v="1"/>
    <n v="53.36630000000001"/>
  </r>
  <r>
    <x v="6"/>
    <x v="0"/>
    <x v="5"/>
    <x v="112"/>
    <x v="22"/>
    <m/>
    <m/>
    <m/>
    <m/>
    <m/>
    <n v="0"/>
    <x v="14"/>
    <n v="516618"/>
    <x v="969"/>
    <s v="WAUZZZGF7SA083268"/>
    <x v="788"/>
    <x v="47"/>
    <n v="56600.33"/>
    <n v="17087.5"/>
    <n v="73687.83"/>
    <n v="230"/>
    <x v="805"/>
    <n v="108.33"/>
    <m/>
    <n v="1347.9"/>
    <n v="1.9762150683498212E-2"/>
    <n v="0"/>
    <n v="0"/>
    <m/>
    <m/>
    <m/>
    <n v="0"/>
    <n v="0"/>
    <m/>
    <n v="0"/>
    <s v="VWB"/>
    <n v="0"/>
    <s v="0"/>
    <n v="1"/>
    <n v="1"/>
    <m/>
    <m/>
    <n v="1"/>
    <s v="Valauto Hainaut"/>
    <x v="5"/>
    <m/>
    <x v="8"/>
    <n v="1456.23"/>
    <n v="1.9762150683498212E-2"/>
    <x v="1"/>
    <n v="0"/>
  </r>
  <r>
    <x v="6"/>
    <x v="0"/>
    <x v="5"/>
    <x v="13"/>
    <x v="63"/>
    <m/>
    <m/>
    <m/>
    <m/>
    <m/>
    <n v="0"/>
    <x v="14"/>
    <n v="516620"/>
    <x v="970"/>
    <s v="WAUZZZGF8SA093727"/>
    <x v="789"/>
    <x v="25"/>
    <n v="76292"/>
    <n v="13191.67"/>
    <n v="89483.67"/>
    <n v="83"/>
    <x v="806"/>
    <n v="108.33"/>
    <m/>
    <n v="1658.77"/>
    <n v="1.9747737212834474E-2"/>
    <n v="-894.84"/>
    <n v="-450"/>
    <m/>
    <m/>
    <m/>
    <n v="0"/>
    <n v="0"/>
    <m/>
    <n v="0"/>
    <s v="VWB"/>
    <n v="0"/>
    <s v="0"/>
    <n v="1"/>
    <n v="1"/>
    <m/>
    <m/>
    <n v="1"/>
    <s v="Valauto Hainaut"/>
    <x v="5"/>
    <m/>
    <x v="8"/>
    <n v="1767.1"/>
    <n v="1.9747737212834474E-2"/>
    <x v="1"/>
    <n v="0"/>
  </r>
  <r>
    <x v="6"/>
    <x v="0"/>
    <x v="5"/>
    <x v="51"/>
    <x v="20"/>
    <m/>
    <m/>
    <m/>
    <m/>
    <m/>
    <n v="0"/>
    <x v="46"/>
    <n v="516625"/>
    <x v="971"/>
    <s v="WAUZZZFZ9TP008033"/>
    <x v="790"/>
    <x v="48"/>
    <n v="38616.33"/>
    <n v="14850.01"/>
    <n v="53466.340000000004"/>
    <n v="140"/>
    <x v="807"/>
    <n v="108.33"/>
    <m/>
    <n v="4138.66"/>
    <n v="7.9432966610394493E-2"/>
    <n v="-6415.96"/>
    <n v="-2000"/>
    <m/>
    <m/>
    <n v="0.13"/>
    <n v="0.13"/>
    <n v="538.0258"/>
    <m/>
    <n v="538.0258"/>
    <s v="VWB"/>
    <n v="0"/>
    <n v="20"/>
    <n v="1"/>
    <n v="1"/>
    <m/>
    <m/>
    <n v="1"/>
    <s v="Valauto Hainaut"/>
    <x v="5"/>
    <m/>
    <x v="13"/>
    <n v="4246.99"/>
    <n v="7.9432966610394493E-2"/>
    <x v="1"/>
    <n v="558.0258"/>
  </r>
  <r>
    <x v="6"/>
    <x v="0"/>
    <x v="5"/>
    <x v="50"/>
    <x v="110"/>
    <m/>
    <m/>
    <m/>
    <m/>
    <m/>
    <n v="0"/>
    <x v="6"/>
    <n v="516627"/>
    <x v="972"/>
    <s v="WAUZZZGF5SA096388"/>
    <x v="791"/>
    <x v="25"/>
    <n v="76292"/>
    <n v="12466.68"/>
    <n v="88758.68"/>
    <n v="50"/>
    <x v="808"/>
    <n v="108.33"/>
    <m/>
    <n v="3727.85"/>
    <n v="4.3220336309643184E-2"/>
    <n v="0"/>
    <n v="0"/>
    <m/>
    <m/>
    <n v="7.0000000000000007E-2"/>
    <n v="7.0000000000000007E-2"/>
    <n v="260.9495"/>
    <m/>
    <n v="260.9495"/>
    <s v="VWB"/>
    <n v="0"/>
    <m/>
    <n v="0"/>
    <n v="1"/>
    <m/>
    <m/>
    <n v="0"/>
    <s v="Valauto Hainaut"/>
    <x v="5"/>
    <m/>
    <x v="3"/>
    <n v="3836.18"/>
    <n v="4.3220336309643184E-2"/>
    <x v="1"/>
    <n v="260.9495"/>
  </r>
  <r>
    <x v="6"/>
    <x v="3"/>
    <x v="5"/>
    <x v="3"/>
    <x v="92"/>
    <m/>
    <s v="x"/>
    <m/>
    <m/>
    <m/>
    <m/>
    <x v="36"/>
    <n v="516644"/>
    <x v="973"/>
    <s v="WAUZZZFZXTP051330"/>
    <x v="792"/>
    <x v="39"/>
    <n v="38616.33"/>
    <n v="15166.66"/>
    <n v="53782.990000000005"/>
    <n v="75"/>
    <x v="809"/>
    <n v="108.33"/>
    <m/>
    <n v="564.70999999999992"/>
    <n v="1.2513993736681429E-2"/>
    <n v="0"/>
    <n v="0"/>
    <m/>
    <s v="non signée par Fabien Caignard (nouveau responsable)"/>
    <n v="0.1"/>
    <n v="0.1"/>
    <n v="56.470999999999997"/>
    <m/>
    <n v="56.470999999999997"/>
    <s v="VWB"/>
    <n v="0"/>
    <n v="20"/>
    <n v="1"/>
    <n v="1"/>
    <m/>
    <m/>
    <n v="1"/>
    <s v="Valauto Hainaut"/>
    <x v="5"/>
    <m/>
    <x v="8"/>
    <n v="673.04"/>
    <n v="1.2513993736681429E-2"/>
    <x v="1"/>
    <n v="76.471000000000004"/>
  </r>
  <r>
    <x v="6"/>
    <x v="0"/>
    <x v="5"/>
    <x v="13"/>
    <x v="107"/>
    <m/>
    <m/>
    <m/>
    <m/>
    <m/>
    <n v="0"/>
    <x v="14"/>
    <n v="516649"/>
    <x v="974"/>
    <s v="WAUZZZFZ1TP032830"/>
    <x v="793"/>
    <x v="39"/>
    <n v="38616.33"/>
    <n v="20725.009999999998"/>
    <n v="59341.34"/>
    <n v="21"/>
    <x v="810"/>
    <n v="108.33"/>
    <m/>
    <n v="430.72999999999996"/>
    <n v="9.0840550617832354E-3"/>
    <n v="0"/>
    <n v="0"/>
    <m/>
    <m/>
    <m/>
    <n v="0"/>
    <n v="0"/>
    <m/>
    <n v="0"/>
    <s v="VWB"/>
    <n v="0"/>
    <m/>
    <n v="0"/>
    <n v="1"/>
    <m/>
    <m/>
    <n v="0"/>
    <s v="Valauto Hainaut"/>
    <x v="5"/>
    <m/>
    <x v="8"/>
    <n v="539.05999999999995"/>
    <n v="9.0840550617832354E-3"/>
    <x v="1"/>
    <n v="0"/>
  </r>
  <r>
    <x v="6"/>
    <x v="0"/>
    <x v="5"/>
    <x v="97"/>
    <x v="116"/>
    <m/>
    <m/>
    <m/>
    <m/>
    <m/>
    <n v="0"/>
    <x v="41"/>
    <n v="516662"/>
    <x v="975"/>
    <s v="WAUZZZFZ7TP026675"/>
    <x v="794"/>
    <x v="39"/>
    <n v="38826.33"/>
    <n v="791.67"/>
    <n v="39618"/>
    <n v="147"/>
    <x v="811"/>
    <n v="108.33"/>
    <m/>
    <n v="1772.3200000000002"/>
    <n v="4.746958453228331E-2"/>
    <n v="0"/>
    <n v="0"/>
    <m/>
    <m/>
    <n v="7.0000000000000007E-2"/>
    <n v="7.0000000000000007E-2"/>
    <n v="124.06240000000003"/>
    <m/>
    <n v="124.06240000000003"/>
    <s v="VWB"/>
    <n v="0"/>
    <n v="50"/>
    <n v="1"/>
    <n v="1"/>
    <m/>
    <m/>
    <n v="1"/>
    <s v="Valauto Hainaut"/>
    <x v="5"/>
    <m/>
    <x v="14"/>
    <n v="1880.65"/>
    <n v="4.746958453228331E-2"/>
    <x v="1"/>
    <n v="174.06240000000003"/>
  </r>
  <r>
    <x v="6"/>
    <x v="0"/>
    <x v="5"/>
    <x v="91"/>
    <x v="16"/>
    <m/>
    <m/>
    <m/>
    <m/>
    <m/>
    <n v="0"/>
    <x v="41"/>
    <n v="516664"/>
    <x v="976"/>
    <s v="WAUZZZGU1S2112000"/>
    <x v="795"/>
    <x v="49"/>
    <n v="55875.33"/>
    <n v="20000.830000000002"/>
    <n v="75876.160000000003"/>
    <n v="155"/>
    <x v="812"/>
    <n v="108.33"/>
    <m/>
    <n v="2121.8200000000002"/>
    <n v="2.9391972392909711E-2"/>
    <n v="0"/>
    <n v="-4173.1899999999996"/>
    <m/>
    <s v="marge négative"/>
    <n v="7.0000000000000007E-2"/>
    <n v="7.0000000000000007E-2"/>
    <n v="148.52740000000003"/>
    <m/>
    <n v="148.52740000000003"/>
    <s v="VWB"/>
    <m/>
    <n v="100"/>
    <n v="1"/>
    <n v="1"/>
    <m/>
    <m/>
    <n v="1"/>
    <s v="Valauto Hainaut"/>
    <x v="5"/>
    <m/>
    <x v="14"/>
    <n v="2230.15"/>
    <n v="2.9391972392909711E-2"/>
    <x v="1"/>
    <n v="248.52740000000003"/>
  </r>
  <r>
    <x v="6"/>
    <x v="0"/>
    <x v="5"/>
    <x v="29"/>
    <x v="129"/>
    <m/>
    <m/>
    <m/>
    <m/>
    <m/>
    <n v="0"/>
    <x v="62"/>
    <n v="516667"/>
    <x v="977"/>
    <s v="WAUZZZFJ0T1034470"/>
    <x v="796"/>
    <x v="46"/>
    <n v="39750"/>
    <n v="8208.34"/>
    <n v="47958.34"/>
    <n v="50"/>
    <x v="813"/>
    <n v="108.33"/>
    <m/>
    <n v="1969.65"/>
    <n v="4.3328855836127778E-2"/>
    <n v="-0.49"/>
    <n v="-3357.08"/>
    <m/>
    <m/>
    <n v="0.1"/>
    <n v="0.1"/>
    <n v="196.96500000000003"/>
    <m/>
    <n v="196.96500000000003"/>
    <s v=""/>
    <n v="0"/>
    <n v="50"/>
    <n v="1"/>
    <n v="1"/>
    <n v="-1438.75"/>
    <d v="2026-03-31T00:00:00"/>
    <n v="1"/>
    <s v="Valauto Hainaut"/>
    <x v="5"/>
    <m/>
    <x v="14"/>
    <n v="639.23"/>
    <n v="1.3328860006413902E-2"/>
    <x v="1"/>
    <n v="246.96500000000003"/>
  </r>
  <r>
    <x v="6"/>
    <x v="0"/>
    <x v="5"/>
    <x v="44"/>
    <x v="103"/>
    <m/>
    <m/>
    <m/>
    <m/>
    <m/>
    <n v="0"/>
    <x v="41"/>
    <n v="516669"/>
    <x v="978"/>
    <s v="WAUZZZGB3TR058223"/>
    <x v="797"/>
    <x v="34"/>
    <n v="23374.67"/>
    <n v="2458.33"/>
    <n v="25833"/>
    <n v="21"/>
    <x v="814"/>
    <n v="108.33"/>
    <m/>
    <n v="376.64000000000004"/>
    <n v="1.8773274493864438E-2"/>
    <n v="0"/>
    <n v="-128.12"/>
    <m/>
    <m/>
    <n v="0.08"/>
    <n v="7.0000000000000007E-2"/>
    <n v="30.131200000000003"/>
    <m/>
    <n v="30.131200000000003"/>
    <s v="Uca Lease"/>
    <n v="0"/>
    <m/>
    <n v="0"/>
    <n v="1"/>
    <m/>
    <m/>
    <n v="0"/>
    <s v="Valauto Hainaut"/>
    <x v="5"/>
    <m/>
    <x v="14"/>
    <n v="484.97"/>
    <n v="1.8773274493864438E-2"/>
    <x v="1"/>
    <n v="30.131200000000003"/>
  </r>
  <r>
    <x v="6"/>
    <x v="3"/>
    <x v="5"/>
    <x v="37"/>
    <x v="45"/>
    <m/>
    <s v="x"/>
    <m/>
    <m/>
    <m/>
    <n v="0"/>
    <x v="63"/>
    <n v="516670"/>
    <x v="979"/>
    <s v="WAUZZZFZ9TP038231"/>
    <x v="798"/>
    <x v="39"/>
    <n v="38616.33"/>
    <n v="14891.67"/>
    <n v="53508"/>
    <n v="17"/>
    <x v="815"/>
    <n v="108.33"/>
    <m/>
    <n v="-2621.77"/>
    <n v="-4.6973162891530237E-2"/>
    <n v="0"/>
    <n v="-2675.4"/>
    <m/>
    <s v="marge négative  //  En attente marge (remise client trop importante)"/>
    <m/>
    <n v="7.0000000000000007E-2"/>
    <n v="0"/>
    <m/>
    <n v="0"/>
    <s v="VWB"/>
    <n v="0"/>
    <m/>
    <n v="0"/>
    <n v="1"/>
    <m/>
    <m/>
    <n v="0"/>
    <s v="Valauto Hainaut"/>
    <x v="5"/>
    <m/>
    <x v="14"/>
    <n v="-2513.44"/>
    <n v="-4.6973162891530237E-2"/>
    <x v="0"/>
    <n v="0"/>
  </r>
  <r>
    <x v="6"/>
    <x v="0"/>
    <x v="5"/>
    <x v="17"/>
    <x v="142"/>
    <m/>
    <m/>
    <m/>
    <m/>
    <m/>
    <m/>
    <x v="60"/>
    <n v="516671"/>
    <x v="980"/>
    <s v="WAUZZZGU7S2117511"/>
    <x v="799"/>
    <x v="49"/>
    <n v="55875.33"/>
    <n v="15599.99"/>
    <n v="71475.320000000007"/>
    <n v="28"/>
    <x v="816"/>
    <n v="108.33"/>
    <m/>
    <n v="1286.54"/>
    <n v="1.9515407556062705E-2"/>
    <n v="-6432.06"/>
    <n v="0"/>
    <m/>
    <m/>
    <n v="0.08"/>
    <n v="7.0000000000000007E-2"/>
    <n v="102.92319999999999"/>
    <m/>
    <n v="102.92319999999999"/>
    <s v="VWB"/>
    <n v="0"/>
    <m/>
    <n v="0"/>
    <n v="1"/>
    <m/>
    <m/>
    <n v="0"/>
    <s v="Valauto Hainaut"/>
    <x v="5"/>
    <m/>
    <x v="0"/>
    <n v="1394.87"/>
    <n v="1.9515407556062705E-2"/>
    <x v="1"/>
    <n v="102.92319999999999"/>
  </r>
  <r>
    <x v="6"/>
    <x v="0"/>
    <x v="5"/>
    <x v="100"/>
    <x v="117"/>
    <m/>
    <m/>
    <m/>
    <m/>
    <m/>
    <n v="0"/>
    <x v="36"/>
    <n v="516674"/>
    <x v="981"/>
    <s v="WAUZZZFZ2TP029113"/>
    <x v="800"/>
    <x v="25"/>
    <n v="38616.33"/>
    <n v="17445.84"/>
    <n v="56062.17"/>
    <n v="42"/>
    <x v="817"/>
    <n v="108.33"/>
    <m/>
    <n v="1401.5500000000002"/>
    <n v="2.6932243257797552E-2"/>
    <n v="0"/>
    <n v="0"/>
    <m/>
    <m/>
    <n v="0.1"/>
    <n v="0.1"/>
    <n v="140.15500000000003"/>
    <m/>
    <n v="140.15500000000003"/>
    <s v="VWB"/>
    <n v="0"/>
    <n v="20"/>
    <n v="1"/>
    <n v="1"/>
    <m/>
    <m/>
    <n v="1"/>
    <s v="Valauto Hainaut"/>
    <x v="5"/>
    <m/>
    <x v="8"/>
    <n v="1509.88"/>
    <n v="2.6932243257797552E-2"/>
    <x v="1"/>
    <n v="160.15500000000003"/>
  </r>
  <r>
    <x v="6"/>
    <x v="3"/>
    <x v="5"/>
    <x v="4"/>
    <x v="58"/>
    <s v="x"/>
    <m/>
    <m/>
    <s v="x"/>
    <m/>
    <n v="660392.68999999994"/>
    <x v="14"/>
    <n v="516677"/>
    <x v="982"/>
    <s v="WAUZZZGY2TA066882"/>
    <x v="225"/>
    <x v="50"/>
    <n v="32816.33"/>
    <n v="10458.35"/>
    <n v="43274.68"/>
    <n v="145"/>
    <x v="818"/>
    <n v="108.33"/>
    <m/>
    <n v="1522.1100000000001"/>
    <n v="3.7676535100895026E-2"/>
    <n v="0"/>
    <n v="-656.33"/>
    <m/>
    <s v="solde client facture non échue / marge manquante"/>
    <m/>
    <n v="0"/>
    <n v="0"/>
    <m/>
    <n v="0"/>
    <s v=""/>
    <n v="0"/>
    <s v="0"/>
    <n v="1"/>
    <n v="1"/>
    <m/>
    <m/>
    <n v="1"/>
    <s v="Valauto Hainaut"/>
    <x v="5"/>
    <m/>
    <x v="8"/>
    <n v="1630.44"/>
    <n v="3.7676535100895026E-2"/>
    <x v="1"/>
    <n v="0"/>
  </r>
  <r>
    <x v="6"/>
    <x v="0"/>
    <x v="5"/>
    <x v="47"/>
    <x v="30"/>
    <m/>
    <m/>
    <m/>
    <m/>
    <m/>
    <m/>
    <x v="6"/>
    <n v="516681"/>
    <x v="983"/>
    <s v="WAUZZZGF3SA105749"/>
    <x v="801"/>
    <x v="47"/>
    <n v="66000.33"/>
    <n v="16875"/>
    <n v="82875.33"/>
    <n v="7"/>
    <x v="819"/>
    <n v="108.33"/>
    <m/>
    <n v="3315.02"/>
    <n v="4.1307226167304548E-2"/>
    <n v="0"/>
    <n v="0"/>
    <m/>
    <m/>
    <n v="0.08"/>
    <n v="7.0000000000000007E-2"/>
    <n v="265.20159999999998"/>
    <m/>
    <n v="265.20159999999998"/>
    <s v="VWB"/>
    <n v="0"/>
    <m/>
    <n v="0"/>
    <n v="1"/>
    <m/>
    <m/>
    <n v="0"/>
    <s v="Valauto Hainaut"/>
    <x v="5"/>
    <m/>
    <x v="3"/>
    <n v="3423.35"/>
    <n v="4.1307226167304548E-2"/>
    <x v="1"/>
    <n v="265.20159999999998"/>
  </r>
  <r>
    <x v="6"/>
    <x v="0"/>
    <x v="5"/>
    <x v="76"/>
    <x v="94"/>
    <m/>
    <m/>
    <m/>
    <m/>
    <m/>
    <n v="0"/>
    <x v="64"/>
    <n v="516682"/>
    <x v="984"/>
    <s v="WAUZZZFJ6T1028219"/>
    <x v="802"/>
    <x v="46"/>
    <n v="45208.33"/>
    <n v="10625"/>
    <n v="55833.33"/>
    <n v="21"/>
    <x v="820"/>
    <n v="108.33"/>
    <m/>
    <n v="1116.67"/>
    <n v="2.1940299817331331E-2"/>
    <n v="0"/>
    <n v="0"/>
    <m/>
    <m/>
    <n v="0.1"/>
    <n v="0.1"/>
    <n v="111.66700000000002"/>
    <m/>
    <n v="111.66700000000002"/>
    <s v="VWB"/>
    <n v="0"/>
    <m/>
    <n v="0"/>
    <n v="1"/>
    <m/>
    <m/>
    <n v="0"/>
    <s v="Valauto Hainaut"/>
    <x v="5"/>
    <m/>
    <x v="6"/>
    <n v="1225"/>
    <n v="2.1940299817331331E-2"/>
    <x v="1"/>
    <n v="111.66700000000002"/>
  </r>
  <r>
    <x v="6"/>
    <x v="0"/>
    <x v="5"/>
    <x v="25"/>
    <x v="19"/>
    <m/>
    <m/>
    <m/>
    <m/>
    <m/>
    <n v="0"/>
    <x v="42"/>
    <n v="516686"/>
    <x v="985"/>
    <s v="WAUZZZGF4SA099458"/>
    <x v="803"/>
    <x v="25"/>
    <n v="62958.67"/>
    <n v="12391.67"/>
    <n v="75350.34"/>
    <n v="26"/>
    <x v="821"/>
    <n v="108.33"/>
    <m/>
    <n v="2034.44"/>
    <n v="2.8437429744842559E-2"/>
    <n v="0"/>
    <n v="0"/>
    <m/>
    <m/>
    <n v="0.1"/>
    <n v="0.1"/>
    <n v="203.44400000000002"/>
    <m/>
    <n v="203.44400000000002"/>
    <s v="VWB"/>
    <n v="0"/>
    <n v="20"/>
    <n v="1"/>
    <n v="1"/>
    <m/>
    <m/>
    <n v="1"/>
    <s v="Valauto Hainaut"/>
    <x v="5"/>
    <m/>
    <x v="8"/>
    <n v="2142.77"/>
    <n v="2.8437429744842559E-2"/>
    <x v="1"/>
    <n v="223.44400000000002"/>
  </r>
  <r>
    <x v="6"/>
    <x v="0"/>
    <x v="5"/>
    <x v="55"/>
    <x v="79"/>
    <m/>
    <m/>
    <m/>
    <m/>
    <m/>
    <n v="0"/>
    <x v="41"/>
    <n v="516689"/>
    <x v="986"/>
    <s v="WAUZZZGB6TR060922"/>
    <x v="804"/>
    <x v="34"/>
    <n v="23999.67"/>
    <n v="6900"/>
    <n v="30899.67"/>
    <n v="7"/>
    <x v="822"/>
    <n v="108.33"/>
    <m/>
    <n v="444.17"/>
    <n v="1.7880449855936974E-2"/>
    <n v="0"/>
    <n v="-154.5"/>
    <m/>
    <m/>
    <n v="0.08"/>
    <n v="7.0000000000000007E-2"/>
    <n v="35.5336"/>
    <m/>
    <n v="35.5336"/>
    <s v=""/>
    <n v="0"/>
    <n v="50"/>
    <n v="1"/>
    <n v="1"/>
    <m/>
    <m/>
    <n v="1"/>
    <s v="Valauto Hainaut"/>
    <x v="5"/>
    <m/>
    <x v="14"/>
    <n v="552.5"/>
    <n v="1.7880449855936974E-2"/>
    <x v="1"/>
    <n v="85.533600000000007"/>
  </r>
  <r>
    <x v="6"/>
    <x v="0"/>
    <x v="5"/>
    <x v="61"/>
    <x v="98"/>
    <m/>
    <m/>
    <m/>
    <m/>
    <m/>
    <n v="0"/>
    <x v="63"/>
    <n v="516691"/>
    <x v="987"/>
    <s v="WAUZZZFZ4TP038878"/>
    <x v="805"/>
    <x v="39"/>
    <n v="38616.33"/>
    <n v="17266.669999999998"/>
    <n v="55883"/>
    <n v="12"/>
    <x v="823"/>
    <n v="108.33"/>
    <m/>
    <n v="1039.29"/>
    <n v="2.0536120108082957E-2"/>
    <n v="0"/>
    <n v="-2794.15"/>
    <m/>
    <m/>
    <n v="7.0000000000000007E-2"/>
    <n v="7.0000000000000007E-2"/>
    <n v="72.75030000000001"/>
    <m/>
    <n v="72.75030000000001"/>
    <s v="VWB"/>
    <n v="0"/>
    <n v="50"/>
    <n v="1"/>
    <n v="1"/>
    <m/>
    <m/>
    <n v="1"/>
    <s v="Valauto Hainaut"/>
    <x v="5"/>
    <m/>
    <x v="14"/>
    <n v="1147.6199999999999"/>
    <n v="2.0536120108082957E-2"/>
    <x v="1"/>
    <n v="122.75030000000001"/>
  </r>
  <r>
    <x v="6"/>
    <x v="0"/>
    <x v="5"/>
    <x v="32"/>
    <x v="38"/>
    <m/>
    <m/>
    <m/>
    <m/>
    <m/>
    <m/>
    <x v="9"/>
    <n v="516692"/>
    <x v="988"/>
    <s v="WAUZZZGF4SA101418"/>
    <x v="806"/>
    <x v="47"/>
    <n v="56600.33"/>
    <n v="5908.33"/>
    <n v="62508.66"/>
    <n v="21"/>
    <x v="824"/>
    <n v="108.33"/>
    <m/>
    <n v="1250.18"/>
    <n v="2.1733148654922374E-2"/>
    <n v="0"/>
    <n v="0"/>
    <m/>
    <m/>
    <n v="0.1"/>
    <n v="0.1"/>
    <n v="125.01800000000001"/>
    <m/>
    <n v="125.01800000000001"/>
    <s v="VWB"/>
    <n v="0"/>
    <n v="20"/>
    <n v="1"/>
    <n v="1"/>
    <m/>
    <m/>
    <n v="1"/>
    <s v="Valauto Hainaut"/>
    <x v="5"/>
    <m/>
    <x v="6"/>
    <n v="1358.51"/>
    <n v="2.1733148654922374E-2"/>
    <x v="1"/>
    <n v="145.01800000000003"/>
  </r>
  <r>
    <x v="6"/>
    <x v="0"/>
    <x v="5"/>
    <x v="36"/>
    <x v="128"/>
    <m/>
    <m/>
    <m/>
    <m/>
    <m/>
    <n v="0"/>
    <x v="60"/>
    <n v="516695"/>
    <x v="989"/>
    <s v="WAUZZZGF3SA102799"/>
    <x v="799"/>
    <x v="47"/>
    <n v="61246.18"/>
    <n v="13325"/>
    <n v="74571.179999999993"/>
    <n v="48"/>
    <x v="825"/>
    <n v="108.33"/>
    <m/>
    <n v="1491.94"/>
    <n v="2.1459630919076246E-2"/>
    <n v="0"/>
    <n v="0"/>
    <m/>
    <m/>
    <n v="7.0000000000000007E-2"/>
    <n v="7.0000000000000007E-2"/>
    <n v="104.43580000000001"/>
    <m/>
    <n v="104.43580000000001"/>
    <s v="VWB"/>
    <n v="0"/>
    <s v="0"/>
    <n v="1"/>
    <n v="1"/>
    <m/>
    <m/>
    <n v="1"/>
    <s v="Valauto Hainaut"/>
    <x v="5"/>
    <m/>
    <x v="0"/>
    <n v="1600.27"/>
    <n v="2.1459630919076246E-2"/>
    <x v="1"/>
    <n v="104.43580000000001"/>
  </r>
  <r>
    <x v="6"/>
    <x v="0"/>
    <x v="5"/>
    <x v="81"/>
    <x v="130"/>
    <m/>
    <m/>
    <m/>
    <m/>
    <m/>
    <n v="0"/>
    <x v="9"/>
    <n v="516696"/>
    <x v="990"/>
    <s v="WAUZZZGF6SA101288"/>
    <x v="807"/>
    <x v="47"/>
    <n v="56845.33"/>
    <n v="5908.33"/>
    <n v="62753.66"/>
    <n v="25"/>
    <x v="826"/>
    <n v="108.33"/>
    <m/>
    <n v="1495.18"/>
    <n v="2.5552453832971653E-2"/>
    <n v="0"/>
    <n v="0"/>
    <m/>
    <m/>
    <n v="0.1"/>
    <n v="0.1"/>
    <n v="149.518"/>
    <m/>
    <n v="149.518"/>
    <s v="VWB"/>
    <n v="0"/>
    <n v="20"/>
    <n v="1"/>
    <n v="1"/>
    <m/>
    <m/>
    <n v="1"/>
    <s v="Valauto Hainaut"/>
    <x v="5"/>
    <m/>
    <x v="6"/>
    <n v="1603.51"/>
    <n v="2.5552453832971653E-2"/>
    <x v="1"/>
    <n v="169.518"/>
  </r>
  <r>
    <x v="6"/>
    <x v="3"/>
    <x v="5"/>
    <x v="9"/>
    <x v="139"/>
    <s v="x"/>
    <m/>
    <m/>
    <m/>
    <m/>
    <m/>
    <x v="14"/>
    <n v="516697"/>
    <x v="991"/>
    <s v="WAUZZZFZ0TP045200"/>
    <x v="38"/>
    <x v="39"/>
    <n v="38616.33"/>
    <n v="2608.34"/>
    <n v="41224.67"/>
    <n v="29"/>
    <x v="827"/>
    <n v="108.33"/>
    <m/>
    <n v="1236.74"/>
    <n v="3.2627793018112701E-2"/>
    <n v="0"/>
    <n v="0"/>
    <m/>
    <s v="marge manquante"/>
    <m/>
    <n v="0"/>
    <n v="0"/>
    <m/>
    <n v="0"/>
    <s v=""/>
    <n v="0"/>
    <s v="0"/>
    <n v="1"/>
    <n v="1"/>
    <m/>
    <m/>
    <n v="1"/>
    <s v="Valauto Hainaut"/>
    <x v="5"/>
    <m/>
    <x v="8"/>
    <n v="1345.07"/>
    <n v="3.2627793018112701E-2"/>
    <x v="1"/>
    <n v="0"/>
  </r>
  <r>
    <x v="6"/>
    <x v="0"/>
    <x v="5"/>
    <x v="61"/>
    <x v="34"/>
    <m/>
    <m/>
    <m/>
    <m/>
    <m/>
    <n v="0"/>
    <x v="63"/>
    <n v="516699"/>
    <x v="992"/>
    <s v="WAUZZZFZ1TP044461"/>
    <x v="808"/>
    <x v="39"/>
    <n v="38616.33"/>
    <n v="1600"/>
    <n v="40216.33"/>
    <n v="12"/>
    <x v="828"/>
    <n v="108.33"/>
    <m/>
    <n v="342.54"/>
    <n v="1.1211117473921662E-2"/>
    <n v="0"/>
    <n v="-2010.82"/>
    <m/>
    <m/>
    <n v="7.0000000000000007E-2"/>
    <n v="7.0000000000000007E-2"/>
    <n v="23.977800000000002"/>
    <m/>
    <n v="23.977800000000002"/>
    <s v="VWB"/>
    <n v="0"/>
    <m/>
    <n v="0"/>
    <n v="1"/>
    <m/>
    <m/>
    <n v="0"/>
    <s v="Valauto Hainaut"/>
    <x v="5"/>
    <m/>
    <x v="14"/>
    <n v="450.87"/>
    <n v="1.1211117473921662E-2"/>
    <x v="1"/>
    <n v="23.977800000000002"/>
  </r>
  <r>
    <x v="6"/>
    <x v="0"/>
    <x v="5"/>
    <x v="91"/>
    <x v="105"/>
    <m/>
    <m/>
    <m/>
    <m/>
    <m/>
    <m/>
    <x v="41"/>
    <n v="516700"/>
    <x v="993"/>
    <s v="WAUZZZGU4T2004410"/>
    <x v="809"/>
    <x v="49"/>
    <n v="57708.67"/>
    <n v="18366.66"/>
    <n v="76075.33"/>
    <n v="28"/>
    <x v="829"/>
    <n v="108.33"/>
    <m/>
    <n v="2939.91"/>
    <n v="4.0068705584320172E-2"/>
    <n v="0"/>
    <n v="-3043.01"/>
    <m/>
    <m/>
    <n v="7.0000000000000007E-2"/>
    <n v="7.0000000000000007E-2"/>
    <n v="205.7937"/>
    <m/>
    <n v="205.7937"/>
    <s v=""/>
    <n v="0"/>
    <n v="100"/>
    <n v="1"/>
    <n v="1"/>
    <m/>
    <m/>
    <n v="1"/>
    <s v="Valauto Hainaut"/>
    <x v="5"/>
    <m/>
    <x v="14"/>
    <n v="3048.24"/>
    <n v="4.0068705584320172E-2"/>
    <x v="1"/>
    <n v="305.7937"/>
  </r>
  <r>
    <x v="6"/>
    <x v="0"/>
    <x v="5"/>
    <x v="114"/>
    <x v="124"/>
    <m/>
    <m/>
    <m/>
    <m/>
    <m/>
    <n v="0"/>
    <x v="60"/>
    <n v="516701"/>
    <x v="994"/>
    <s v="WAUZZZGH0SA046855"/>
    <x v="799"/>
    <x v="51"/>
    <n v="63106.83"/>
    <n v="22347.67"/>
    <n v="85454.5"/>
    <n v="16"/>
    <x v="830"/>
    <n v="108.33"/>
    <m/>
    <n v="1473.51"/>
    <n v="1.8510903463246523E-2"/>
    <n v="0"/>
    <n v="0"/>
    <m/>
    <m/>
    <n v="7.0000000000000007E-2"/>
    <n v="7.0000000000000007E-2"/>
    <n v="103.14570000000001"/>
    <m/>
    <n v="103.14570000000001"/>
    <s v="VWB"/>
    <n v="0"/>
    <m/>
    <n v="0"/>
    <n v="1"/>
    <m/>
    <m/>
    <n v="0"/>
    <s v="Valauto Hainaut"/>
    <x v="5"/>
    <m/>
    <x v="0"/>
    <n v="1581.84"/>
    <n v="1.8510903463246523E-2"/>
    <x v="1"/>
    <n v="103.14570000000001"/>
  </r>
  <r>
    <x v="6"/>
    <x v="0"/>
    <x v="5"/>
    <x v="111"/>
    <x v="39"/>
    <m/>
    <m/>
    <m/>
    <m/>
    <m/>
    <n v="0"/>
    <x v="62"/>
    <n v="516702"/>
    <x v="995"/>
    <s v="WAUZZZFZXTP043776"/>
    <x v="810"/>
    <x v="39"/>
    <n v="38616.33"/>
    <n v="2600"/>
    <n v="41216.33"/>
    <n v="3"/>
    <x v="831"/>
    <n v="108.33"/>
    <m/>
    <n v="1648.65"/>
    <n v="4.2628249531193096E-2"/>
    <n v="0"/>
    <n v="0"/>
    <m/>
    <m/>
    <n v="7.0000000000000007E-2"/>
    <n v="7.0000000000000007E-2"/>
    <n v="115.40550000000002"/>
    <m/>
    <n v="115.40550000000002"/>
    <s v="VWB"/>
    <n v="0"/>
    <m/>
    <n v="0"/>
    <n v="1"/>
    <m/>
    <m/>
    <n v="0"/>
    <s v="Valauto Hainaut"/>
    <x v="5"/>
    <m/>
    <x v="14"/>
    <n v="1756.98"/>
    <n v="4.2628249531193096E-2"/>
    <x v="1"/>
    <n v="115.40550000000002"/>
  </r>
  <r>
    <x v="6"/>
    <x v="0"/>
    <x v="5"/>
    <x v="98"/>
    <x v="82"/>
    <m/>
    <m/>
    <m/>
    <m/>
    <m/>
    <n v="0"/>
    <x v="62"/>
    <n v="516703"/>
    <x v="996"/>
    <s v="WAUZZZGU0T2005361"/>
    <x v="811"/>
    <x v="49"/>
    <n v="57750.33"/>
    <n v="18076.669999999998"/>
    <n v="75827"/>
    <n v="12"/>
    <x v="832"/>
    <n v="108.33"/>
    <m/>
    <n v="3328.63"/>
    <n v="4.5326334946654889E-2"/>
    <n v="0"/>
    <n v="-4168.1899999999996"/>
    <m/>
    <m/>
    <n v="7.0000000000000007E-2"/>
    <n v="7.0000000000000007E-2"/>
    <n v="233.00410000000002"/>
    <m/>
    <n v="233.00410000000002"/>
    <s v=""/>
    <m/>
    <n v="50"/>
    <n v="1"/>
    <n v="1"/>
    <m/>
    <m/>
    <n v="1"/>
    <s v="Valauto Hainaut"/>
    <x v="5"/>
    <m/>
    <x v="14"/>
    <n v="3436.96"/>
    <n v="4.5326334946654889E-2"/>
    <x v="1"/>
    <n v="283.00409999999999"/>
  </r>
  <r>
    <x v="6"/>
    <x v="0"/>
    <x v="5"/>
    <x v="68"/>
    <x v="119"/>
    <m/>
    <m/>
    <m/>
    <m/>
    <m/>
    <n v="0"/>
    <x v="9"/>
    <n v="516704"/>
    <x v="997"/>
    <s v="WAUZZZFZ9TP046068"/>
    <x v="38"/>
    <x v="39"/>
    <n v="38616.33"/>
    <n v="0"/>
    <n v="38616.33"/>
    <n v="82"/>
    <x v="833"/>
    <n v="108.33"/>
    <m/>
    <n v="1544.26"/>
    <n v="4.2795107665591213E-2"/>
    <n v="-7336.71"/>
    <n v="2703.53"/>
    <m/>
    <m/>
    <n v="0.1"/>
    <n v="0.1"/>
    <n v="154.42600000000002"/>
    <m/>
    <n v="154.42600000000002"/>
    <s v=""/>
    <n v="0"/>
    <m/>
    <n v="0"/>
    <n v="1"/>
    <m/>
    <m/>
    <n v="0"/>
    <s v="Valauto Hainaut"/>
    <x v="5"/>
    <m/>
    <x v="6"/>
    <n v="1652.59"/>
    <n v="4.2795107665591213E-2"/>
    <x v="1"/>
    <n v="154.42600000000002"/>
  </r>
  <r>
    <x v="6"/>
    <x v="0"/>
    <x v="5"/>
    <x v="9"/>
    <x v="53"/>
    <m/>
    <m/>
    <m/>
    <m/>
    <m/>
    <n v="0"/>
    <x v="41"/>
    <n v="516705"/>
    <x v="998"/>
    <s v="WAUZZZFZ7TP041919"/>
    <x v="812"/>
    <x v="39"/>
    <n v="38616.33"/>
    <n v="15450"/>
    <n v="54066.33"/>
    <n v="44"/>
    <x v="834"/>
    <n v="108.33"/>
    <m/>
    <n v="968.49999999999989"/>
    <n v="1.9916831787916804E-2"/>
    <n v="-2703.32"/>
    <n v="0"/>
    <m/>
    <m/>
    <n v="0.08"/>
    <n v="7.0000000000000007E-2"/>
    <n v="77.47999999999999"/>
    <m/>
    <n v="77.47999999999999"/>
    <s v="VWB"/>
    <n v="0"/>
    <n v="50"/>
    <n v="1"/>
    <n v="1"/>
    <m/>
    <m/>
    <n v="1"/>
    <s v="Valauto Hainaut"/>
    <x v="5"/>
    <m/>
    <x v="14"/>
    <n v="1076.83"/>
    <n v="1.9916831787916804E-2"/>
    <x v="1"/>
    <n v="127.47999999999999"/>
  </r>
  <r>
    <x v="6"/>
    <x v="0"/>
    <x v="5"/>
    <x v="49"/>
    <x v="53"/>
    <m/>
    <m/>
    <m/>
    <m/>
    <m/>
    <n v="0"/>
    <x v="41"/>
    <n v="516706"/>
    <x v="999"/>
    <s v="WAUZZZFZ7TP042715"/>
    <x v="813"/>
    <x v="39"/>
    <n v="38616.33"/>
    <n v="17958.34"/>
    <n v="56574.67"/>
    <n v="11"/>
    <x v="835"/>
    <n v="108.33"/>
    <m/>
    <n v="1069.1600000000001"/>
    <n v="2.0813024627452534E-2"/>
    <n v="0"/>
    <n v="-2828.73"/>
    <m/>
    <m/>
    <n v="7.0000000000000007E-2"/>
    <n v="0.1"/>
    <n v="74.841200000000015"/>
    <m/>
    <n v="74.841200000000015"/>
    <s v="VWB"/>
    <n v="0"/>
    <n v="50"/>
    <n v="1"/>
    <n v="1"/>
    <m/>
    <m/>
    <n v="1"/>
    <s v="Valauto Hainaut"/>
    <x v="5"/>
    <m/>
    <x v="14"/>
    <n v="1177.49"/>
    <n v="2.0813024627452534E-2"/>
    <x v="1"/>
    <n v="124.84120000000001"/>
  </r>
  <r>
    <x v="6"/>
    <x v="0"/>
    <x v="5"/>
    <x v="7"/>
    <x v="70"/>
    <m/>
    <m/>
    <m/>
    <m/>
    <m/>
    <n v="0"/>
    <x v="63"/>
    <n v="516707"/>
    <x v="1000"/>
    <s v="WAUZZZGY0TA081073"/>
    <x v="814"/>
    <x v="50"/>
    <n v="40999.67"/>
    <n v="3525.01"/>
    <n v="44524.68"/>
    <n v="12"/>
    <x v="836"/>
    <n v="108.33"/>
    <m/>
    <n v="1493.8000000000002"/>
    <n v="3.5982964953369681E-2"/>
    <n v="0"/>
    <n v="-2448.86"/>
    <m/>
    <m/>
    <n v="7.0000000000000007E-2"/>
    <n v="7.0000000000000007E-2"/>
    <n v="104.56600000000002"/>
    <m/>
    <n v="104.56600000000002"/>
    <s v="VWB"/>
    <n v="0"/>
    <n v="50"/>
    <n v="1"/>
    <n v="1"/>
    <m/>
    <m/>
    <n v="1"/>
    <s v="Valauto Hainaut"/>
    <x v="5"/>
    <m/>
    <x v="14"/>
    <n v="1602.13"/>
    <n v="3.5982964953369681E-2"/>
    <x v="1"/>
    <n v="154.56600000000003"/>
  </r>
  <r>
    <x v="6"/>
    <x v="0"/>
    <x v="5"/>
    <x v="114"/>
    <x v="136"/>
    <m/>
    <m/>
    <m/>
    <m/>
    <m/>
    <n v="0"/>
    <x v="63"/>
    <n v="516708"/>
    <x v="1001"/>
    <s v="WAUZZZFJ0T1044156"/>
    <x v="815"/>
    <x v="46"/>
    <n v="47291.67"/>
    <n v="8791.67"/>
    <n v="56083.34"/>
    <n v="26"/>
    <x v="837"/>
    <n v="108.33"/>
    <m/>
    <n v="1327.64"/>
    <n v="2.5604216867255055E-2"/>
    <n v="0"/>
    <n v="-3084.58"/>
    <m/>
    <m/>
    <n v="7.0000000000000007E-2"/>
    <n v="7.0000000000000007E-2"/>
    <n v="92.93480000000001"/>
    <m/>
    <n v="92.93480000000001"/>
    <s v=""/>
    <n v="0"/>
    <n v="50"/>
    <n v="1"/>
    <n v="1"/>
    <m/>
    <m/>
    <n v="1"/>
    <s v="Valauto Hainaut"/>
    <x v="5"/>
    <m/>
    <x v="14"/>
    <n v="1435.97"/>
    <n v="2.5604216867255055E-2"/>
    <x v="1"/>
    <n v="142.9348"/>
  </r>
  <r>
    <x v="6"/>
    <x v="0"/>
    <x v="5"/>
    <x v="92"/>
    <x v="45"/>
    <m/>
    <m/>
    <m/>
    <m/>
    <m/>
    <n v="0"/>
    <x v="41"/>
    <n v="516709"/>
    <x v="1002"/>
    <s v="WAUZZZFJ7T1048401"/>
    <x v="816"/>
    <x v="46"/>
    <n v="45208.33"/>
    <n v="7291.66"/>
    <n v="52499.990000000005"/>
    <n v="14"/>
    <x v="838"/>
    <n v="108.33"/>
    <m/>
    <n v="865.19999999999993"/>
    <n v="1.8543432103510876E-2"/>
    <n v="0"/>
    <n v="-2100"/>
    <m/>
    <m/>
    <n v="7.0000000000000007E-2"/>
    <n v="7.0000000000000007E-2"/>
    <n v="60.564"/>
    <m/>
    <n v="60.564"/>
    <s v=""/>
    <n v="0"/>
    <n v="50"/>
    <n v="1"/>
    <n v="1"/>
    <m/>
    <m/>
    <n v="1"/>
    <s v="Valauto Hainaut"/>
    <x v="5"/>
    <m/>
    <x v="14"/>
    <n v="973.53"/>
    <n v="1.8543432103510876E-2"/>
    <x v="1"/>
    <n v="110.56399999999999"/>
  </r>
  <r>
    <x v="6"/>
    <x v="0"/>
    <x v="5"/>
    <x v="82"/>
    <x v="125"/>
    <m/>
    <m/>
    <m/>
    <m/>
    <m/>
    <n v="0"/>
    <x v="50"/>
    <n v="516710"/>
    <x v="1003"/>
    <s v="WAUZZZGF7TA002304"/>
    <x v="817"/>
    <x v="47"/>
    <n v="60958.67"/>
    <n v="7875"/>
    <n v="68833.67"/>
    <n v="14"/>
    <x v="839"/>
    <n v="108.33"/>
    <m/>
    <n v="1720.8300000000002"/>
    <n v="2.65736230539502E-2"/>
    <n v="0"/>
    <n v="0"/>
    <m/>
    <m/>
    <n v="7.0000000000000007E-2"/>
    <n v="7.0000000000000007E-2"/>
    <n v="120.45810000000002"/>
    <m/>
    <n v="120.45810000000002"/>
    <s v="VWB"/>
    <n v="0"/>
    <m/>
    <n v="0"/>
    <n v="1"/>
    <m/>
    <m/>
    <n v="0"/>
    <s v="Valauto Hainaut"/>
    <x v="5"/>
    <m/>
    <x v="15"/>
    <n v="1829.16"/>
    <n v="2.65736230539502E-2"/>
    <x v="1"/>
    <n v="120.45810000000002"/>
  </r>
  <r>
    <x v="6"/>
    <x v="0"/>
    <x v="5"/>
    <x v="47"/>
    <x v="46"/>
    <m/>
    <m/>
    <m/>
    <m/>
    <m/>
    <n v="0"/>
    <x v="9"/>
    <n v="516711"/>
    <x v="1004"/>
    <s v="WAUZZZFJ6T1064296"/>
    <x v="818"/>
    <x v="46"/>
    <n v="35916.67"/>
    <n v="8625.01"/>
    <n v="44541.68"/>
    <n v="36"/>
    <x v="840"/>
    <n v="108.33"/>
    <m/>
    <n v="-1.0000000000005116E-2"/>
    <n v="2.4318795339556116E-3"/>
    <n v="0"/>
    <n v="0"/>
    <m/>
    <m/>
    <n v="0.1"/>
    <n v="0.1"/>
    <n v="-1.0000000000005115E-3"/>
    <m/>
    <n v="-1.0000000000005115E-3"/>
    <s v="VWB"/>
    <n v="0"/>
    <n v="20"/>
    <n v="1"/>
    <n v="1"/>
    <m/>
    <m/>
    <n v="1"/>
    <s v="Valauto Hainaut"/>
    <x v="5"/>
    <m/>
    <x v="6"/>
    <n v="108.32"/>
    <n v="2.4318795339556116E-3"/>
    <x v="1"/>
    <n v="19.998999999999999"/>
  </r>
  <r>
    <x v="6"/>
    <x v="3"/>
    <x v="5"/>
    <x v="49"/>
    <x v="64"/>
    <s v="x"/>
    <m/>
    <m/>
    <m/>
    <m/>
    <n v="0"/>
    <x v="63"/>
    <n v="516712"/>
    <x v="1005"/>
    <s v="WAUZZZGF8TA007155"/>
    <x v="819"/>
    <x v="47"/>
    <n v="57550.33"/>
    <n v="17125"/>
    <n v="74675.33"/>
    <n v="7"/>
    <x v="841"/>
    <n v="108.33"/>
    <m/>
    <n v="-1297.9099999999999"/>
    <n v="-1.5930026690206791E-2"/>
    <n v="0"/>
    <n v="-6720.78"/>
    <m/>
    <s v="marge manquante"/>
    <m/>
    <n v="7.0000000000000007E-2"/>
    <n v="0"/>
    <m/>
    <n v="0"/>
    <s v=""/>
    <n v="0"/>
    <s v="classique"/>
    <n v="1"/>
    <n v="1"/>
    <m/>
    <m/>
    <n v="1"/>
    <s v="Valauto Hainaut"/>
    <x v="5"/>
    <m/>
    <x v="14"/>
    <n v="-1189.58"/>
    <n v="-1.5930026690206791E-2"/>
    <x v="0"/>
    <e v="#VALUE!"/>
  </r>
  <r>
    <x v="6"/>
    <x v="0"/>
    <x v="5"/>
    <x v="17"/>
    <x v="104"/>
    <m/>
    <m/>
    <m/>
    <m/>
    <m/>
    <n v="0"/>
    <x v="42"/>
    <n v="516713"/>
    <x v="1006"/>
    <s v="WAUZZZFJ4T1080027"/>
    <x v="756"/>
    <x v="46"/>
    <n v="38000"/>
    <n v="9708.34"/>
    <n v="47708.34"/>
    <n v="23"/>
    <x v="842"/>
    <n v="108.33"/>
    <m/>
    <n v="954.17"/>
    <n v="2.2270739246010238E-2"/>
    <n v="0"/>
    <n v="0"/>
    <m/>
    <m/>
    <n v="0.1"/>
    <n v="0.1"/>
    <n v="95.417000000000002"/>
    <m/>
    <n v="95.417000000000002"/>
    <s v="VWB"/>
    <n v="0"/>
    <n v="20"/>
    <n v="1"/>
    <n v="1"/>
    <m/>
    <m/>
    <n v="1"/>
    <s v="Valauto Hainaut"/>
    <x v="5"/>
    <m/>
    <x v="8"/>
    <n v="1062.5"/>
    <n v="2.2270739246010238E-2"/>
    <x v="1"/>
    <n v="115.417"/>
  </r>
  <r>
    <x v="6"/>
    <x v="1"/>
    <x v="5"/>
    <x v="38"/>
    <x v="40"/>
    <m/>
    <m/>
    <m/>
    <s v="x"/>
    <m/>
    <n v="4536"/>
    <x v="60"/>
    <n v="516714"/>
    <x v="1007"/>
    <s v="WAUZZZFJ8T1060363"/>
    <x v="799"/>
    <x v="46"/>
    <n v="47291.67"/>
    <n v="14375"/>
    <n v="61666.67"/>
    <n v="20"/>
    <x v="843"/>
    <n v="108.33"/>
    <m/>
    <n v="2089.11"/>
    <n v="3.5634160235991343E-2"/>
    <n v="0"/>
    <n v="-3391.67"/>
    <m/>
    <s v="ok vn payé / solde client facture divers VN6671"/>
    <n v="7.0000000000000007E-2"/>
    <n v="7.0000000000000007E-2"/>
    <n v="146.23770000000002"/>
    <m/>
    <n v="146.23770000000002"/>
    <s v="VWB"/>
    <n v="0"/>
    <m/>
    <n v="0"/>
    <n v="1"/>
    <m/>
    <m/>
    <n v="0"/>
    <s v="Valauto Hainaut"/>
    <x v="5"/>
    <m/>
    <x v="0"/>
    <n v="2197.44"/>
    <n v="3.5634160235991343E-2"/>
    <x v="1"/>
    <n v="146.23770000000002"/>
  </r>
  <r>
    <x v="6"/>
    <x v="0"/>
    <x v="5"/>
    <x v="49"/>
    <x v="37"/>
    <m/>
    <m/>
    <m/>
    <m/>
    <m/>
    <n v="0"/>
    <x v="41"/>
    <n v="516715"/>
    <x v="1008"/>
    <s v="WAUZZZGY6TA089873"/>
    <x v="820"/>
    <x v="50"/>
    <n v="31470.5"/>
    <n v="3833.33"/>
    <n v="35303.83"/>
    <n v="8"/>
    <x v="844"/>
    <n v="108.33"/>
    <m/>
    <n v="640.53"/>
    <n v="2.1211862848875038E-2"/>
    <n v="0"/>
    <n v="-1059.1099999999999"/>
    <m/>
    <m/>
    <n v="7.0000000000000007E-2"/>
    <n v="7.0000000000000007E-2"/>
    <n v="44.8371"/>
    <m/>
    <n v="44.8371"/>
    <s v=""/>
    <n v="0"/>
    <n v="50"/>
    <n v="1"/>
    <n v="1"/>
    <m/>
    <m/>
    <n v="1"/>
    <s v="Valauto Hainaut"/>
    <x v="5"/>
    <m/>
    <x v="14"/>
    <n v="748.86"/>
    <n v="2.1211862848875038E-2"/>
    <x v="1"/>
    <n v="94.837099999999992"/>
  </r>
  <r>
    <x v="6"/>
    <x v="0"/>
    <x v="5"/>
    <x v="86"/>
    <x v="137"/>
    <m/>
    <m/>
    <m/>
    <m/>
    <m/>
    <n v="0"/>
    <x v="63"/>
    <n v="516716"/>
    <x v="1009"/>
    <s v="WAUZZZFJ6T1072611"/>
    <x v="821"/>
    <x v="46"/>
    <n v="39750"/>
    <n v="12000"/>
    <n v="51750"/>
    <n v="13"/>
    <x v="845"/>
    <n v="108.33"/>
    <m/>
    <n v="139.17000000000002"/>
    <n v="4.7826086956521737E-3"/>
    <n v="0"/>
    <n v="-1552.5"/>
    <m/>
    <m/>
    <n v="7.0000000000000007E-2"/>
    <n v="7.0000000000000007E-2"/>
    <n v="9.7419000000000029"/>
    <m/>
    <n v="9.7419000000000029"/>
    <s v=""/>
    <n v="0"/>
    <m/>
    <n v="0"/>
    <n v="1"/>
    <m/>
    <m/>
    <n v="0"/>
    <s v="Valauto Hainaut"/>
    <x v="5"/>
    <m/>
    <x v="14"/>
    <n v="247.5"/>
    <n v="4.7826086956521737E-3"/>
    <x v="1"/>
    <n v="9.7419000000000029"/>
  </r>
  <r>
    <x v="6"/>
    <x v="1"/>
    <x v="5"/>
    <x v="64"/>
    <x v="106"/>
    <m/>
    <m/>
    <m/>
    <s v="x"/>
    <m/>
    <n v="73362.7"/>
    <x v="14"/>
    <n v="516718"/>
    <x v="1010"/>
    <s v="WAUZZZFU7TN005633"/>
    <x v="822"/>
    <x v="52"/>
    <n v="63333.33"/>
    <n v="10825"/>
    <n v="74158.33"/>
    <n v="60"/>
    <x v="846"/>
    <n v="108.33"/>
    <m/>
    <n v="1163.0900000000001"/>
    <n v="1.7144668710851498E-2"/>
    <n v="0"/>
    <n v="0"/>
    <m/>
    <s v="solde client facture impayée déposée sur SY 20/07/2026"/>
    <m/>
    <n v="0"/>
    <n v="0"/>
    <m/>
    <n v="0"/>
    <s v="Temsys"/>
    <n v="0"/>
    <m/>
    <n v="0"/>
    <n v="1"/>
    <m/>
    <m/>
    <n v="0"/>
    <s v="Valauto Hainaut"/>
    <x v="5"/>
    <m/>
    <x v="8"/>
    <n v="1271.42"/>
    <n v="1.7144668710851498E-2"/>
    <x v="1"/>
    <n v="0"/>
  </r>
  <r>
    <x v="6"/>
    <x v="0"/>
    <x v="5"/>
    <x v="74"/>
    <x v="113"/>
    <m/>
    <m/>
    <m/>
    <m/>
    <m/>
    <n v="0"/>
    <x v="41"/>
    <n v="516720"/>
    <x v="1011"/>
    <s v="WAUZZZGA7TA037199"/>
    <x v="823"/>
    <x v="45"/>
    <n v="32875"/>
    <n v="5644.15"/>
    <n v="38519.15"/>
    <n v="9"/>
    <x v="847"/>
    <n v="108.33"/>
    <m/>
    <n v="472.32"/>
    <n v="1.5074320175808655E-2"/>
    <n v="0"/>
    <n v="-1155.57"/>
    <m/>
    <m/>
    <n v="7.0000000000000007E-2"/>
    <n v="7.0000000000000007E-2"/>
    <n v="33.062400000000004"/>
    <m/>
    <n v="33.062400000000004"/>
    <s v="VWB"/>
    <m/>
    <n v="50"/>
    <n v="1"/>
    <n v="1"/>
    <m/>
    <m/>
    <n v="1"/>
    <s v="Valauto Hainaut"/>
    <x v="5"/>
    <m/>
    <x v="14"/>
    <n v="580.65"/>
    <n v="1.5074320175808655E-2"/>
    <x v="1"/>
    <n v="83.062399999999997"/>
  </r>
  <r>
    <x v="6"/>
    <x v="2"/>
    <x v="5"/>
    <x v="73"/>
    <x v="12"/>
    <m/>
    <m/>
    <m/>
    <m/>
    <m/>
    <m/>
    <x v="23"/>
    <n v="516721"/>
    <x v="1012"/>
    <s v="WAUZZZGF5TA015391"/>
    <x v="824"/>
    <x v="47"/>
    <n v="62592"/>
    <n v="18166.669999999998"/>
    <n v="80758.67"/>
    <n v="48"/>
    <x v="848"/>
    <n v="108.33"/>
    <m/>
    <n v="1571.17"/>
    <n v="2.0796528719455136E-2"/>
    <n v="0"/>
    <n v="0"/>
    <m/>
    <m/>
    <m/>
    <n v="0"/>
    <n v="0"/>
    <m/>
    <n v="0"/>
    <s v=""/>
    <n v="0"/>
    <n v="0"/>
    <n v="0"/>
    <n v="1"/>
    <m/>
    <m/>
    <n v="0"/>
    <s v="Valauto Hainaut"/>
    <x v="5"/>
    <m/>
    <x v="10"/>
    <n v="1679.5"/>
    <n v="2.0796528719455136E-2"/>
    <x v="1"/>
    <n v="0"/>
  </r>
  <r>
    <x v="6"/>
    <x v="0"/>
    <x v="5"/>
    <x v="121"/>
    <x v="5"/>
    <m/>
    <m/>
    <m/>
    <m/>
    <m/>
    <n v="0"/>
    <x v="63"/>
    <n v="516722"/>
    <x v="1013"/>
    <s v="WAUZZZGBXTR050703"/>
    <x v="825"/>
    <x v="34"/>
    <n v="20749.669999999998"/>
    <n v="2458.33"/>
    <n v="23208"/>
    <n v="7"/>
    <x v="849"/>
    <n v="108.33"/>
    <m/>
    <n v="428.93"/>
    <n v="2.3149775939331263E-2"/>
    <n v="0"/>
    <n v="-116.04"/>
    <m/>
    <m/>
    <n v="7.0000000000000007E-2"/>
    <n v="7.0000000000000007E-2"/>
    <n v="30.025100000000002"/>
    <m/>
    <n v="30.025100000000002"/>
    <s v=""/>
    <n v="0"/>
    <n v="50"/>
    <n v="1"/>
    <n v="1"/>
    <m/>
    <m/>
    <n v="1"/>
    <s v="Valauto Hainaut"/>
    <x v="5"/>
    <m/>
    <x v="14"/>
    <n v="537.26"/>
    <n v="2.3149775939331263E-2"/>
    <x v="1"/>
    <n v="80.025100000000009"/>
  </r>
  <r>
    <x v="6"/>
    <x v="0"/>
    <x v="5"/>
    <x v="112"/>
    <x v="122"/>
    <m/>
    <m/>
    <m/>
    <m/>
    <m/>
    <m/>
    <x v="9"/>
    <n v="516723"/>
    <x v="1014"/>
    <s v="WAUZZZGF3TA014448"/>
    <x v="826"/>
    <x v="47"/>
    <n v="57550.33"/>
    <n v="13141.67"/>
    <n v="70692"/>
    <n v="9"/>
    <x v="850"/>
    <n v="108.33"/>
    <m/>
    <n v="1060.3800000000001"/>
    <n v="1.6532422339161433E-2"/>
    <n v="0"/>
    <n v="0"/>
    <m/>
    <m/>
    <n v="0.1"/>
    <n v="0.1"/>
    <n v="106.03800000000001"/>
    <m/>
    <n v="106.03800000000001"/>
    <s v="VWB"/>
    <n v="0"/>
    <n v="20"/>
    <n v="1"/>
    <n v="1"/>
    <m/>
    <m/>
    <n v="1"/>
    <s v="Valauto Hainaut"/>
    <x v="5"/>
    <m/>
    <x v="6"/>
    <n v="1168.71"/>
    <n v="1.6532422339161433E-2"/>
    <x v="1"/>
    <n v="126.03800000000001"/>
  </r>
  <r>
    <x v="6"/>
    <x v="0"/>
    <x v="5"/>
    <x v="112"/>
    <x v="122"/>
    <m/>
    <m/>
    <m/>
    <m/>
    <m/>
    <m/>
    <x v="9"/>
    <n v="516724"/>
    <x v="1015"/>
    <s v="WAUZZZGF1TA014383"/>
    <x v="826"/>
    <x v="47"/>
    <n v="57550.33"/>
    <n v="13141.67"/>
    <n v="70692"/>
    <n v="9"/>
    <x v="850"/>
    <n v="108.33"/>
    <m/>
    <n v="1060.3800000000001"/>
    <n v="1.6532422339161433E-2"/>
    <n v="0"/>
    <n v="0"/>
    <m/>
    <m/>
    <n v="0.1"/>
    <n v="0.1"/>
    <n v="106.03800000000001"/>
    <m/>
    <n v="106.03800000000001"/>
    <s v="VWB"/>
    <n v="0"/>
    <n v="20"/>
    <n v="1"/>
    <n v="1"/>
    <m/>
    <m/>
    <n v="1"/>
    <s v="Valauto Hainaut"/>
    <x v="5"/>
    <m/>
    <x v="6"/>
    <n v="1168.71"/>
    <n v="1.6532422339161433E-2"/>
    <x v="1"/>
    <n v="126.03800000000001"/>
  </r>
  <r>
    <x v="6"/>
    <x v="0"/>
    <x v="5"/>
    <x v="9"/>
    <x v="140"/>
    <m/>
    <m/>
    <m/>
    <m/>
    <m/>
    <n v="0"/>
    <x v="63"/>
    <n v="516726"/>
    <x v="1016"/>
    <s v="WAUZZZFZ7TP048157"/>
    <x v="827"/>
    <x v="39"/>
    <n v="38616.33"/>
    <n v="1600"/>
    <n v="40216.33"/>
    <n v="13"/>
    <x v="851"/>
    <n v="108.33"/>
    <m/>
    <n v="-366.03"/>
    <n v="-6.4078447735036979E-3"/>
    <n v="0"/>
    <n v="-402.16"/>
    <m/>
    <m/>
    <m/>
    <n v="7.0000000000000007E-2"/>
    <n v="0"/>
    <m/>
    <n v="0"/>
    <s v="VWB"/>
    <n v="0"/>
    <m/>
    <n v="0"/>
    <n v="1"/>
    <m/>
    <m/>
    <n v="0"/>
    <s v="Valauto Hainaut"/>
    <x v="5"/>
    <m/>
    <x v="14"/>
    <n v="-257.7"/>
    <n v="-6.4078447735036979E-3"/>
    <x v="0"/>
    <n v="0"/>
  </r>
  <r>
    <x v="6"/>
    <x v="0"/>
    <x v="5"/>
    <x v="109"/>
    <x v="139"/>
    <m/>
    <m/>
    <m/>
    <m/>
    <m/>
    <n v="0"/>
    <x v="63"/>
    <n v="516727"/>
    <x v="1017"/>
    <s v="WAUZZZGY9TA098700"/>
    <x v="828"/>
    <x v="50"/>
    <n v="39374.67"/>
    <n v="0"/>
    <n v="39374.67"/>
    <n v="5"/>
    <x v="852"/>
    <n v="108.33"/>
    <m/>
    <n v="1121.6300000000001"/>
    <n v="3.123734116374817E-2"/>
    <n v="0"/>
    <n v="-5074.99"/>
    <m/>
    <m/>
    <n v="7.0000000000000007E-2"/>
    <n v="7.0000000000000007E-2"/>
    <n v="78.514100000000013"/>
    <m/>
    <n v="78.514100000000013"/>
    <s v="VWB"/>
    <n v="0"/>
    <m/>
    <n v="0"/>
    <n v="1"/>
    <m/>
    <m/>
    <n v="0"/>
    <s v="Valauto Hainaut"/>
    <x v="5"/>
    <m/>
    <x v="14"/>
    <n v="1229.96"/>
    <n v="3.123734116374817E-2"/>
    <x v="1"/>
    <n v="78.514100000000013"/>
  </r>
  <r>
    <x v="6"/>
    <x v="0"/>
    <x v="5"/>
    <x v="61"/>
    <x v="34"/>
    <m/>
    <m/>
    <m/>
    <m/>
    <m/>
    <m/>
    <x v="41"/>
    <n v="516728"/>
    <x v="1018"/>
    <s v="WAUZZZGF9TA007696"/>
    <x v="829"/>
    <x v="47"/>
    <n v="62592"/>
    <n v="21225.01"/>
    <n v="83817.009999999995"/>
    <n v="6"/>
    <x v="853"/>
    <n v="108.33"/>
    <m/>
    <n v="-122.25"/>
    <n v="-1.6607607453427413E-4"/>
    <n v="11734.37"/>
    <n v="-5867.19"/>
    <m/>
    <s v="marge négative"/>
    <m/>
    <n v="7.0000000000000007E-2"/>
    <n v="0"/>
    <m/>
    <n v="0"/>
    <s v="VWB"/>
    <n v="0"/>
    <n v="50"/>
    <n v="1"/>
    <n v="1"/>
    <m/>
    <m/>
    <n v="1"/>
    <s v="Valauto Hainaut"/>
    <x v="5"/>
    <m/>
    <x v="14"/>
    <n v="-13.92"/>
    <n v="-1.6607607453427413E-4"/>
    <x v="0"/>
    <n v="50"/>
  </r>
  <r>
    <x v="6"/>
    <x v="1"/>
    <x v="5"/>
    <x v="28"/>
    <x v="88"/>
    <m/>
    <m/>
    <m/>
    <s v="x"/>
    <m/>
    <n v="991.26"/>
    <x v="41"/>
    <n v="516729"/>
    <x v="1019"/>
    <s v="WAUZZZGY1TA112668"/>
    <x v="830"/>
    <x v="50"/>
    <n v="39374.67"/>
    <n v="1833.33"/>
    <n v="41208"/>
    <n v="34"/>
    <x v="854"/>
    <n v="108.33"/>
    <m/>
    <n v="1152.6500000000001"/>
    <n v="3.0600368860415453E-2"/>
    <n v="0"/>
    <n v="-5148.32"/>
    <m/>
    <s v="solde client facture atelier VO en REPRISE SECHE"/>
    <n v="0.08"/>
    <n v="7.0000000000000007E-2"/>
    <n v="92.212000000000003"/>
    <m/>
    <n v="92.212000000000003"/>
    <s v="VWB"/>
    <n v="0"/>
    <n v="50"/>
    <n v="1"/>
    <n v="1"/>
    <m/>
    <m/>
    <n v="1"/>
    <s v="Valauto Hainaut"/>
    <x v="5"/>
    <m/>
    <x v="14"/>
    <n v="1260.98"/>
    <n v="3.0600368860415453E-2"/>
    <x v="1"/>
    <n v="142.21199999999999"/>
  </r>
  <r>
    <x v="6"/>
    <x v="0"/>
    <x v="5"/>
    <x v="69"/>
    <x v="3"/>
    <m/>
    <m/>
    <m/>
    <m/>
    <m/>
    <n v="0"/>
    <x v="41"/>
    <n v="516731"/>
    <x v="1020"/>
    <s v="WAUZZZFJ0T1091378"/>
    <x v="831"/>
    <x v="46"/>
    <n v="39750"/>
    <n v="8333.34"/>
    <n v="48083.34"/>
    <n v="20"/>
    <x v="855"/>
    <n v="108.33"/>
    <m/>
    <n v="544.02"/>
    <n v="1.3567069176142922E-2"/>
    <n v="0"/>
    <n v="-1923.33"/>
    <m/>
    <m/>
    <n v="7.0000000000000007E-2"/>
    <n v="7.0000000000000007E-2"/>
    <n v="38.081400000000002"/>
    <m/>
    <n v="38.081400000000002"/>
    <s v=""/>
    <n v="0"/>
    <n v="50"/>
    <n v="1"/>
    <n v="1"/>
    <m/>
    <m/>
    <n v="1"/>
    <s v="Valauto Hainaut"/>
    <x v="5"/>
    <m/>
    <x v="14"/>
    <n v="652.35"/>
    <n v="1.3567069176142922E-2"/>
    <x v="1"/>
    <n v="88.081400000000002"/>
  </r>
  <r>
    <x v="6"/>
    <x v="0"/>
    <x v="5"/>
    <x v="44"/>
    <x v="152"/>
    <m/>
    <m/>
    <m/>
    <m/>
    <m/>
    <n v="0"/>
    <x v="2"/>
    <n v="516732"/>
    <x v="1021"/>
    <s v="WAUZZZFZ9TP051769"/>
    <x v="832"/>
    <x v="39"/>
    <n v="38616.33"/>
    <n v="16475"/>
    <n v="55091.33"/>
    <n v="22"/>
    <x v="856"/>
    <n v="108.33"/>
    <m/>
    <n v="2398.21"/>
    <n v="4.5497903209089342E-2"/>
    <n v="0"/>
    <n v="-3687.49"/>
    <m/>
    <m/>
    <n v="0.08"/>
    <n v="7.0000000000000007E-2"/>
    <n v="191.85680000000002"/>
    <m/>
    <n v="191.85680000000002"/>
    <s v=""/>
    <n v="0"/>
    <n v="100"/>
    <n v="1"/>
    <n v="1"/>
    <m/>
    <m/>
    <n v="1"/>
    <s v="Valauto Hainaut"/>
    <x v="5"/>
    <m/>
    <x v="1"/>
    <n v="2506.54"/>
    <n v="4.5497903209089342E-2"/>
    <x v="1"/>
    <n v="291.85680000000002"/>
  </r>
  <r>
    <x v="6"/>
    <x v="0"/>
    <x v="5"/>
    <x v="61"/>
    <x v="34"/>
    <m/>
    <m/>
    <m/>
    <m/>
    <m/>
    <n v="0"/>
    <x v="9"/>
    <n v="516733"/>
    <x v="1022"/>
    <s v="WAUZZZGF7TA009172"/>
    <x v="833"/>
    <x v="47"/>
    <n v="55550.33"/>
    <n v="15575"/>
    <n v="71125.33"/>
    <n v="6"/>
    <x v="857"/>
    <n v="108.33"/>
    <m/>
    <n v="355.63"/>
    <n v="6.5231331791360397E-3"/>
    <n v="0"/>
    <n v="0"/>
    <m/>
    <m/>
    <n v="0.1"/>
    <n v="0.1"/>
    <n v="35.563000000000002"/>
    <m/>
    <n v="35.563000000000002"/>
    <s v="VWB"/>
    <n v="0"/>
    <n v="20"/>
    <n v="1"/>
    <n v="1"/>
    <m/>
    <m/>
    <n v="1"/>
    <s v="Valauto Hainaut"/>
    <x v="5"/>
    <m/>
    <x v="6"/>
    <n v="463.96"/>
    <n v="6.5231331791360397E-3"/>
    <x v="1"/>
    <n v="55.563000000000002"/>
  </r>
  <r>
    <x v="6"/>
    <x v="0"/>
    <x v="5"/>
    <x v="117"/>
    <x v="139"/>
    <m/>
    <m/>
    <m/>
    <m/>
    <m/>
    <n v="0"/>
    <x v="63"/>
    <n v="516734"/>
    <x v="1023"/>
    <s v="WAUZZZFJ5T1069733"/>
    <x v="834"/>
    <x v="46"/>
    <n v="38410"/>
    <n v="2958.33"/>
    <n v="41368.33"/>
    <n v="12"/>
    <x v="858"/>
    <n v="108.33"/>
    <m/>
    <n v="1166.67"/>
    <n v="3.08206785238853E-2"/>
    <n v="0"/>
    <n v="-1228.75"/>
    <m/>
    <m/>
    <n v="7.0000000000000007E-2"/>
    <n v="7.0000000000000007E-2"/>
    <n v="81.666900000000012"/>
    <m/>
    <n v="81.666900000000012"/>
    <s v="Uca Lease"/>
    <n v="0"/>
    <n v="50"/>
    <n v="1"/>
    <n v="1"/>
    <m/>
    <m/>
    <n v="1"/>
    <s v="Valauto Hainaut"/>
    <x v="5"/>
    <m/>
    <x v="14"/>
    <n v="1275"/>
    <n v="3.08206785238853E-2"/>
    <x v="1"/>
    <n v="131.6669"/>
  </r>
  <r>
    <x v="6"/>
    <x v="0"/>
    <x v="5"/>
    <x v="56"/>
    <x v="5"/>
    <m/>
    <m/>
    <m/>
    <m/>
    <m/>
    <n v="0"/>
    <x v="36"/>
    <n v="516735"/>
    <x v="1024"/>
    <s v="WAUZZZGY1TA090574"/>
    <x v="835"/>
    <x v="50"/>
    <n v="32816.33"/>
    <n v="3250"/>
    <n v="36066.33"/>
    <n v="5"/>
    <x v="859"/>
    <n v="108.33"/>
    <m/>
    <n v="1262.3200000000002"/>
    <n v="3.8003589497462041E-2"/>
    <n v="0"/>
    <n v="0"/>
    <m/>
    <m/>
    <n v="0.1"/>
    <n v="0.1"/>
    <n v="126.23200000000003"/>
    <m/>
    <n v="126.23200000000003"/>
    <s v="VWB"/>
    <n v="0"/>
    <n v="20"/>
    <n v="1"/>
    <n v="1"/>
    <m/>
    <m/>
    <n v="1"/>
    <s v="Valauto Hainaut"/>
    <x v="5"/>
    <m/>
    <x v="8"/>
    <n v="1370.65"/>
    <n v="3.8003589497462041E-2"/>
    <x v="1"/>
    <n v="146.23200000000003"/>
  </r>
  <r>
    <x v="6"/>
    <x v="0"/>
    <x v="5"/>
    <x v="86"/>
    <x v="147"/>
    <m/>
    <m/>
    <m/>
    <m/>
    <m/>
    <n v="0"/>
    <x v="63"/>
    <n v="516737"/>
    <x v="1025"/>
    <s v="WAUZZZGF6TA010054"/>
    <x v="836"/>
    <x v="47"/>
    <n v="62592"/>
    <n v="21791.67"/>
    <n v="84383.67"/>
    <n v="13"/>
    <x v="860"/>
    <n v="108.33"/>
    <m/>
    <n v="730.65000000000043"/>
    <n v="9.9424450252045271E-3"/>
    <n v="0"/>
    <n v="-7594.53"/>
    <m/>
    <m/>
    <n v="7.0000000000000007E-2"/>
    <n v="7.0000000000000007E-2"/>
    <n v="51.145500000000034"/>
    <m/>
    <n v="51.145500000000034"/>
    <s v=""/>
    <n v="0"/>
    <s v="0"/>
    <n v="1"/>
    <n v="1"/>
    <m/>
    <m/>
    <n v="1"/>
    <s v="Valauto Hainaut"/>
    <x v="5"/>
    <m/>
    <x v="14"/>
    <n v="838.98000000000047"/>
    <n v="9.9424450252045271E-3"/>
    <x v="1"/>
    <n v="51.145500000000034"/>
  </r>
  <r>
    <x v="6"/>
    <x v="0"/>
    <x v="5"/>
    <x v="111"/>
    <x v="29"/>
    <m/>
    <m/>
    <m/>
    <m/>
    <m/>
    <n v="0"/>
    <x v="9"/>
    <n v="516738"/>
    <x v="1026"/>
    <s v="WAUZZZFUXTN008087"/>
    <x v="837"/>
    <x v="52"/>
    <n v="46791.67"/>
    <n v="12383.32"/>
    <n v="59174.99"/>
    <n v="14"/>
    <x v="861"/>
    <n v="108.33"/>
    <m/>
    <n v="1775.27"/>
    <n v="3.1831015096073528E-2"/>
    <n v="0"/>
    <n v="0"/>
    <m/>
    <m/>
    <n v="0.1"/>
    <n v="0.1"/>
    <n v="177.52700000000002"/>
    <m/>
    <n v="177.52700000000002"/>
    <s v="VWB"/>
    <n v="0"/>
    <n v="20"/>
    <n v="1"/>
    <n v="1"/>
    <m/>
    <m/>
    <n v="1"/>
    <s v="Valauto Hainaut"/>
    <x v="5"/>
    <m/>
    <x v="6"/>
    <n v="1883.6"/>
    <n v="3.1831015096073528E-2"/>
    <x v="1"/>
    <n v="197.52700000000002"/>
  </r>
  <r>
    <x v="6"/>
    <x v="0"/>
    <x v="5"/>
    <x v="47"/>
    <x v="83"/>
    <m/>
    <m/>
    <m/>
    <m/>
    <m/>
    <m/>
    <x v="41"/>
    <n v="516739"/>
    <x v="1027"/>
    <s v="WAUZZZGY5TA101897"/>
    <x v="838"/>
    <x v="50"/>
    <n v="40999.67"/>
    <n v="2416.67"/>
    <n v="43416.34"/>
    <n v="7"/>
    <x v="862"/>
    <n v="108.33"/>
    <m/>
    <n v="471.67"/>
    <n v="1.3359025657160416E-2"/>
    <n v="0"/>
    <n v="-5236.6499999999996"/>
    <m/>
    <m/>
    <n v="0.08"/>
    <n v="7.0000000000000007E-2"/>
    <n v="37.733600000000003"/>
    <m/>
    <n v="37.733600000000003"/>
    <s v="VWB"/>
    <n v="0"/>
    <m/>
    <n v="0"/>
    <n v="1"/>
    <m/>
    <m/>
    <n v="0"/>
    <s v="Valauto Hainaut"/>
    <x v="5"/>
    <m/>
    <x v="14"/>
    <n v="580"/>
    <n v="1.3359025657160416E-2"/>
    <x v="1"/>
    <n v="37.733600000000003"/>
  </r>
  <r>
    <x v="6"/>
    <x v="2"/>
    <x v="5"/>
    <x v="2"/>
    <x v="12"/>
    <m/>
    <m/>
    <m/>
    <m/>
    <m/>
    <n v="0"/>
    <x v="41"/>
    <n v="516740"/>
    <x v="1028"/>
    <s v="WAUZZZFZ0TP052440"/>
    <x v="839"/>
    <x v="25"/>
    <n v="38616.33"/>
    <n v="16375"/>
    <n v="54991.33"/>
    <n v="43"/>
    <x v="863"/>
    <n v="108.33"/>
    <m/>
    <n v="450.08"/>
    <n v="1.0154509810910192E-2"/>
    <n v="0"/>
    <n v="-1000"/>
    <m/>
    <m/>
    <m/>
    <n v="0"/>
    <n v="0"/>
    <m/>
    <n v="0"/>
    <s v=""/>
    <n v="0"/>
    <n v="0"/>
    <n v="0"/>
    <n v="1"/>
    <m/>
    <m/>
    <n v="0"/>
    <s v="Valauto Hainaut"/>
    <x v="5"/>
    <m/>
    <x v="14"/>
    <n v="558.41"/>
    <n v="1.0154509810910192E-2"/>
    <x v="1"/>
    <n v="0"/>
  </r>
  <r>
    <x v="6"/>
    <x v="0"/>
    <x v="5"/>
    <x v="69"/>
    <x v="24"/>
    <m/>
    <m/>
    <m/>
    <m/>
    <m/>
    <n v="0"/>
    <x v="9"/>
    <n v="516742"/>
    <x v="1029"/>
    <s v="WAUZZZFJ4T1100650"/>
    <x v="840"/>
    <x v="46"/>
    <n v="37666.67"/>
    <n v="20083.34"/>
    <n v="57750.009999999995"/>
    <n v="5"/>
    <x v="864"/>
    <n v="108.33"/>
    <m/>
    <n v="365.59000000000003"/>
    <n v="8.2064055053843298E-3"/>
    <n v="0"/>
    <n v="-3344"/>
    <m/>
    <m/>
    <n v="0.1"/>
    <n v="0.1"/>
    <n v="36.559000000000005"/>
    <m/>
    <n v="36.559000000000005"/>
    <s v=""/>
    <n v="0"/>
    <n v="20"/>
    <n v="1"/>
    <n v="1"/>
    <m/>
    <m/>
    <n v="1"/>
    <s v="Valauto Hainaut"/>
    <x v="5"/>
    <m/>
    <x v="6"/>
    <n v="473.92"/>
    <n v="8.2064055053843298E-3"/>
    <x v="1"/>
    <n v="56.559000000000005"/>
  </r>
  <r>
    <x v="6"/>
    <x v="0"/>
    <x v="5"/>
    <x v="88"/>
    <x v="59"/>
    <m/>
    <m/>
    <m/>
    <m/>
    <m/>
    <n v="0"/>
    <x v="9"/>
    <n v="516743"/>
    <x v="1030"/>
    <s v="WAUZZZGF0TA015976"/>
    <x v="841"/>
    <x v="47"/>
    <n v="62592"/>
    <n v="9925.01"/>
    <n v="72517.009999999995"/>
    <n v="13"/>
    <x v="865"/>
    <n v="108.33"/>
    <m/>
    <n v="1450.3100000000002"/>
    <n v="2.1493439952915878E-2"/>
    <n v="0"/>
    <n v="0"/>
    <m/>
    <m/>
    <n v="0.1"/>
    <n v="0.1"/>
    <n v="145.03100000000003"/>
    <m/>
    <n v="145.03100000000003"/>
    <s v="VWB"/>
    <n v="0"/>
    <n v="20"/>
    <n v="1"/>
    <n v="1"/>
    <m/>
    <m/>
    <n v="1"/>
    <s v="Valauto Hainaut"/>
    <x v="5"/>
    <m/>
    <x v="6"/>
    <n v="1558.64"/>
    <n v="2.1493439952915878E-2"/>
    <x v="1"/>
    <n v="165.03100000000003"/>
  </r>
  <r>
    <x v="6"/>
    <x v="3"/>
    <x v="5"/>
    <x v="44"/>
    <x v="83"/>
    <m/>
    <s v="x"/>
    <m/>
    <m/>
    <m/>
    <n v="0"/>
    <x v="63"/>
    <n v="516744"/>
    <x v="1031"/>
    <s v="WAUZZZFZ8TP048331"/>
    <x v="842"/>
    <x v="25"/>
    <n v="37883"/>
    <n v="18595.84"/>
    <n v="56478.84"/>
    <n v="17"/>
    <x v="866"/>
    <n v="108.33"/>
    <m/>
    <n v="1746.1200000000001"/>
    <n v="3.2834420820257643E-2"/>
    <n v="0"/>
    <n v="-4823.9399999999996"/>
    <m/>
    <s v="Ecart de marge"/>
    <n v="0.08"/>
    <n v="7.0000000000000007E-2"/>
    <n v="139.68960000000001"/>
    <m/>
    <n v="139.68960000000001"/>
    <s v="VWB"/>
    <n v="0"/>
    <n v="50"/>
    <n v="1"/>
    <n v="1"/>
    <m/>
    <m/>
    <n v="1"/>
    <s v="Valauto Hainaut"/>
    <x v="5"/>
    <m/>
    <x v="14"/>
    <n v="1854.45"/>
    <n v="3.2834420820257643E-2"/>
    <x v="1"/>
    <n v="189.68960000000001"/>
  </r>
  <r>
    <x v="6"/>
    <x v="0"/>
    <x v="5"/>
    <x v="112"/>
    <x v="122"/>
    <m/>
    <m/>
    <m/>
    <m/>
    <m/>
    <m/>
    <x v="9"/>
    <n v="516746"/>
    <x v="1032"/>
    <s v="WAUZZZGF9TA014597"/>
    <x v="843"/>
    <x v="47"/>
    <n v="55550.33"/>
    <n v="19450"/>
    <n v="75000.33"/>
    <n v="9"/>
    <x v="867"/>
    <n v="108.33"/>
    <m/>
    <n v="1500.02"/>
    <n v="2.1444572310548499E-2"/>
    <n v="0"/>
    <n v="0"/>
    <m/>
    <m/>
    <n v="0.1"/>
    <n v="0.1"/>
    <n v="150.00200000000001"/>
    <m/>
    <n v="150.00200000000001"/>
    <s v="VWB"/>
    <n v="0"/>
    <n v="20"/>
    <n v="1"/>
    <n v="1"/>
    <m/>
    <m/>
    <n v="1"/>
    <s v="Valauto Hainaut"/>
    <x v="5"/>
    <m/>
    <x v="6"/>
    <n v="1608.35"/>
    <n v="2.1444572310548499E-2"/>
    <x v="1"/>
    <n v="170.00200000000001"/>
  </r>
  <r>
    <x v="6"/>
    <x v="0"/>
    <x v="5"/>
    <x v="88"/>
    <x v="86"/>
    <m/>
    <m/>
    <m/>
    <m/>
    <m/>
    <n v="0"/>
    <x v="9"/>
    <n v="516748"/>
    <x v="1033"/>
    <s v="WAUZZZFZ8TP053268"/>
    <x v="844"/>
    <x v="39"/>
    <n v="38616.33"/>
    <n v="0"/>
    <n v="38616.33"/>
    <n v="29"/>
    <x v="868"/>
    <n v="108.33"/>
    <m/>
    <n v="218.82"/>
    <n v="8.4718045448648263E-3"/>
    <n v="-462"/>
    <n v="-454"/>
    <m/>
    <m/>
    <n v="0.1"/>
    <n v="0.1"/>
    <n v="21.882000000000001"/>
    <m/>
    <n v="21.882000000000001"/>
    <s v="VWB"/>
    <n v="0"/>
    <n v="20"/>
    <n v="1"/>
    <n v="1"/>
    <m/>
    <m/>
    <n v="1"/>
    <s v="Valauto Hainaut"/>
    <x v="5"/>
    <m/>
    <x v="6"/>
    <n v="327.14999999999998"/>
    <n v="8.4718045448648263E-3"/>
    <x v="1"/>
    <n v="41.882000000000005"/>
  </r>
  <r>
    <x v="6"/>
    <x v="0"/>
    <x v="5"/>
    <x v="14"/>
    <x v="118"/>
    <m/>
    <m/>
    <m/>
    <m/>
    <m/>
    <m/>
    <x v="41"/>
    <n v="516751"/>
    <x v="1034"/>
    <s v="WAUZZZFJ2T1088174"/>
    <x v="845"/>
    <x v="46"/>
    <n v="47291.67"/>
    <n v="6458.34"/>
    <n v="53750.009999999995"/>
    <n v="5"/>
    <x v="869"/>
    <n v="108.33"/>
    <m/>
    <n v="1801.15"/>
    <n v="3.552520269298555E-2"/>
    <n v="0"/>
    <n v="-2956.25"/>
    <m/>
    <m/>
    <n v="7.0000000000000007E-2"/>
    <n v="0.08"/>
    <n v="126.08050000000001"/>
    <m/>
    <n v="126.08050000000001"/>
    <s v=""/>
    <n v="0"/>
    <n v="50"/>
    <n v="1"/>
    <n v="1"/>
    <m/>
    <m/>
    <n v="1"/>
    <s v="Valauto Hainaut"/>
    <x v="5"/>
    <m/>
    <x v="14"/>
    <n v="1909.48"/>
    <n v="3.552520269298555E-2"/>
    <x v="1"/>
    <n v="176.08050000000003"/>
  </r>
  <r>
    <x v="6"/>
    <x v="0"/>
    <x v="5"/>
    <x v="88"/>
    <x v="86"/>
    <m/>
    <m/>
    <m/>
    <m/>
    <m/>
    <m/>
    <x v="9"/>
    <n v="516755"/>
    <x v="1035"/>
    <s v="WAUZZZGF5TA017545"/>
    <x v="846"/>
    <x v="47"/>
    <n v="55550.33"/>
    <n v="8941.67"/>
    <n v="64492"/>
    <n v="6"/>
    <x v="870"/>
    <n v="108.33"/>
    <m/>
    <n v="2579.6800000000003"/>
    <n v="4.1679743223965768E-2"/>
    <n v="0"/>
    <n v="-3000"/>
    <m/>
    <m/>
    <n v="0.1"/>
    <n v="0.1"/>
    <n v="257.96800000000002"/>
    <m/>
    <n v="257.96800000000002"/>
    <s v="VWB"/>
    <n v="0"/>
    <n v="20"/>
    <n v="1"/>
    <n v="1"/>
    <m/>
    <m/>
    <n v="1"/>
    <s v="Valauto Hainaut"/>
    <x v="5"/>
    <m/>
    <x v="6"/>
    <n v="2688.01"/>
    <n v="4.1679743223965768E-2"/>
    <x v="1"/>
    <n v="277.96800000000002"/>
  </r>
  <r>
    <x v="6"/>
    <x v="0"/>
    <x v="5"/>
    <x v="3"/>
    <x v="2"/>
    <m/>
    <m/>
    <m/>
    <s v="x"/>
    <s v="X"/>
    <n v="265.8"/>
    <x v="41"/>
    <n v="516760"/>
    <x v="1036"/>
    <s v="WAUZZZFJ8T1087112"/>
    <x v="847"/>
    <x v="46"/>
    <n v="39750"/>
    <n v="6500.01"/>
    <n v="46250.01"/>
    <n v="10"/>
    <x v="871"/>
    <n v="108.33"/>
    <m/>
    <n v="1147.69"/>
    <n v="2.7157183317365767E-2"/>
    <n v="0"/>
    <n v="-1387.5"/>
    <m/>
    <s v="solde client RANC 2023"/>
    <n v="7.0000000000000007E-2"/>
    <n v="0.08"/>
    <n v="80.338300000000018"/>
    <m/>
    <n v="80.338300000000018"/>
    <s v=""/>
    <m/>
    <n v="50"/>
    <n v="1"/>
    <n v="1"/>
    <m/>
    <m/>
    <n v="1"/>
    <s v="Valauto Hainaut"/>
    <x v="5"/>
    <m/>
    <x v="14"/>
    <n v="1256.02"/>
    <n v="2.7157183317365767E-2"/>
    <x v="1"/>
    <n v="130.3383"/>
  </r>
  <r>
    <x v="6"/>
    <x v="0"/>
    <x v="5"/>
    <x v="28"/>
    <x v="24"/>
    <m/>
    <m/>
    <m/>
    <m/>
    <m/>
    <n v="0"/>
    <x v="65"/>
    <n v="516770"/>
    <x v="1037"/>
    <s v="WAUZZZFJ2T1101571"/>
    <x v="848"/>
    <x v="46"/>
    <n v="35916.67"/>
    <n v="5833.34"/>
    <n v="41750.009999999995"/>
    <n v="6"/>
    <x v="872"/>
    <n v="108.33"/>
    <m/>
    <n v="1564.15"/>
    <n v="4.0059391602540941E-2"/>
    <n v="0"/>
    <n v="-1252.5"/>
    <m/>
    <m/>
    <n v="0.08"/>
    <n v="0.08"/>
    <n v="125.13200000000001"/>
    <m/>
    <n v="125.13200000000001"/>
    <s v=""/>
    <n v="0"/>
    <m/>
    <n v="0"/>
    <n v="1"/>
    <m/>
    <m/>
    <n v="0"/>
    <s v="Valauto Hainaut"/>
    <x v="5"/>
    <m/>
    <x v="14"/>
    <n v="1672.48"/>
    <n v="4.0059391602540941E-2"/>
    <x v="1"/>
    <n v="125.13200000000001"/>
  </r>
  <r>
    <x v="5"/>
    <x v="0"/>
    <x v="6"/>
    <x v="30"/>
    <x v="34"/>
    <m/>
    <m/>
    <m/>
    <m/>
    <m/>
    <m/>
    <x v="25"/>
    <n v="517836"/>
    <x v="1038"/>
    <s v="VSSZZZKN0PW009636"/>
    <x v="152"/>
    <x v="53"/>
    <n v="35933.69"/>
    <n v="1147.5"/>
    <n v="37081.19"/>
    <n v="957"/>
    <x v="873"/>
    <n v="0"/>
    <m/>
    <n v="-4533.53"/>
    <n v="-0.1222595607098909"/>
    <n v="4310.18"/>
    <n v="0"/>
    <m/>
    <m/>
    <m/>
    <n v="0"/>
    <n v="0"/>
    <m/>
    <n v="0"/>
    <s v=""/>
    <n v="0"/>
    <n v="0"/>
    <n v="0"/>
    <n v="1"/>
    <n v="-1504"/>
    <d v="2026-04-01T00:00:00"/>
    <n v="0"/>
    <s v="Valauto Cambrai"/>
    <x v="6"/>
    <m/>
    <x v="12"/>
    <n v="-6037.53"/>
    <n v="-0.16281920833716501"/>
    <x v="0"/>
    <n v="0"/>
  </r>
  <r>
    <x v="8"/>
    <x v="2"/>
    <x v="4"/>
    <x v="120"/>
    <x v="12"/>
    <m/>
    <m/>
    <m/>
    <s v="x"/>
    <m/>
    <n v="7290.65"/>
    <x v="14"/>
    <n v="519509"/>
    <x v="1039"/>
    <s v="WV4ZZZTV6SK006636"/>
    <x v="152"/>
    <x v="21"/>
    <n v="39423.1"/>
    <n v="3563"/>
    <n v="42986.1"/>
    <n v="492"/>
    <x v="874"/>
    <n v="95"/>
    <m/>
    <n v="-47.76"/>
    <n v="1.0989598963385839E-3"/>
    <n v="-1074.6500000000001"/>
    <n v="47.76"/>
    <m/>
    <s v="VN payé par LCR OK"/>
    <m/>
    <n v="0"/>
    <n v="0"/>
    <m/>
    <n v="0"/>
    <s v=""/>
    <n v="0"/>
    <n v="0"/>
    <n v="0"/>
    <n v="1"/>
    <m/>
    <m/>
    <n v="0"/>
    <s v="Valauto Professionnels"/>
    <x v="4"/>
    <m/>
    <x v="8"/>
    <n v="47.24"/>
    <n v="1.0989598963385839E-3"/>
    <x v="1"/>
    <n v="0"/>
  </r>
  <r>
    <x v="5"/>
    <x v="0"/>
    <x v="0"/>
    <x v="49"/>
    <x v="97"/>
    <m/>
    <m/>
    <m/>
    <m/>
    <m/>
    <m/>
    <x v="25"/>
    <n v="519515"/>
    <x v="0"/>
    <s v="WVWZZZCJ4RD002538"/>
    <x v="152"/>
    <x v="37"/>
    <n v="19916"/>
    <m/>
    <n v="19916"/>
    <m/>
    <x v="875"/>
    <m/>
    <m/>
    <n v="-17096.45"/>
    <n v="-0.85842789716810608"/>
    <n v="-7191.25"/>
    <m/>
    <m/>
    <m/>
    <m/>
    <m/>
    <n v="0"/>
    <m/>
    <n v="0"/>
    <m/>
    <m/>
    <m/>
    <n v="0"/>
    <n v="1"/>
    <m/>
    <m/>
    <n v="0"/>
    <s v="Valauto Cambrai"/>
    <x v="0"/>
    <m/>
    <x v="12"/>
    <n v="-17096.45"/>
    <n v="-0.85842789716810608"/>
    <x v="0"/>
    <n v="0"/>
  </r>
  <r>
    <x v="3"/>
    <x v="3"/>
    <x v="0"/>
    <x v="6"/>
    <x v="15"/>
    <m/>
    <s v="x"/>
    <m/>
    <s v="x"/>
    <m/>
    <n v="-398.68"/>
    <x v="24"/>
    <n v="519519"/>
    <x v="1040"/>
    <s v="WVWZZZCD1RW306022"/>
    <x v="849"/>
    <x v="32"/>
    <n v="42358.33"/>
    <n v="1912.5"/>
    <n v="44270.83"/>
    <n v="700"/>
    <x v="876"/>
    <n v="95"/>
    <m/>
    <n v="-6388.45"/>
    <n v="-0.14215794011542138"/>
    <n v="-6219.79"/>
    <n v="0"/>
    <m/>
    <s v="pb frais facturés / solde client"/>
    <m/>
    <n v="0.13"/>
    <n v="0"/>
    <n v="150"/>
    <n v="150"/>
    <s v="VWB"/>
    <n v="30"/>
    <m/>
    <n v="0"/>
    <n v="1"/>
    <m/>
    <m/>
    <n v="0"/>
    <s v="Valauto Maubeuge"/>
    <x v="0"/>
    <m/>
    <x v="11"/>
    <n v="-6293.45"/>
    <n v="-0.14215794011542138"/>
    <x v="0"/>
    <n v="180"/>
  </r>
  <r>
    <x v="3"/>
    <x v="0"/>
    <x v="0"/>
    <x v="39"/>
    <x v="41"/>
    <m/>
    <m/>
    <m/>
    <m/>
    <m/>
    <n v="0"/>
    <x v="18"/>
    <n v="519528"/>
    <x v="1041"/>
    <s v="WVGZZZE24SE026761"/>
    <x v="850"/>
    <x v="3"/>
    <n v="25084.17"/>
    <n v="1687.5"/>
    <n v="26771.67"/>
    <n v="404"/>
    <x v="877"/>
    <n v="95"/>
    <m/>
    <n v="-8821.9699999999993"/>
    <n v="-0.32597779667835441"/>
    <n v="-1966.5"/>
    <n v="0"/>
    <m/>
    <s v="marge négative  //  Challenge vieux stock"/>
    <m/>
    <n v="0.13"/>
    <n v="0"/>
    <n v="300"/>
    <n v="300"/>
    <s v="VWB"/>
    <n v="30"/>
    <m/>
    <n v="0"/>
    <n v="1"/>
    <m/>
    <m/>
    <n v="0"/>
    <s v="Valauto Maubeuge"/>
    <x v="0"/>
    <m/>
    <x v="2"/>
    <n v="-8726.9699999999993"/>
    <n v="-0.32597779667835441"/>
    <x v="0"/>
    <n v="330"/>
  </r>
  <r>
    <x v="5"/>
    <x v="0"/>
    <x v="0"/>
    <x v="9"/>
    <x v="139"/>
    <m/>
    <m/>
    <m/>
    <m/>
    <m/>
    <n v="0"/>
    <x v="24"/>
    <n v="519530"/>
    <x v="1042"/>
    <s v="WVWZZZCJ8SD012494"/>
    <x v="851"/>
    <x v="37"/>
    <n v="51533.33"/>
    <n v="3000"/>
    <n v="54533.33"/>
    <n v="533"/>
    <x v="878"/>
    <n v="95"/>
    <m/>
    <n v="-11636.84"/>
    <n v="-0.2116474456997216"/>
    <n v="-7062.79"/>
    <n v="0"/>
    <m/>
    <s v="Marge négative  //  Ecart de marge  //  manque TP"/>
    <m/>
    <n v="0.13"/>
    <n v="0"/>
    <n v="200"/>
    <n v="200"/>
    <s v=""/>
    <m/>
    <m/>
    <n v="0"/>
    <n v="1"/>
    <m/>
    <m/>
    <n v="0"/>
    <s v="Valauto Cambrai"/>
    <x v="0"/>
    <m/>
    <x v="11"/>
    <n v="-11541.84"/>
    <n v="-0.2116474456997216"/>
    <x v="0"/>
    <n v="200"/>
  </r>
  <r>
    <x v="5"/>
    <x v="0"/>
    <x v="0"/>
    <x v="81"/>
    <x v="94"/>
    <m/>
    <m/>
    <m/>
    <m/>
    <m/>
    <n v="0"/>
    <x v="26"/>
    <n v="519534"/>
    <x v="1043"/>
    <s v="WVWZZZCD1RW906586"/>
    <x v="852"/>
    <x v="32"/>
    <n v="34691.67"/>
    <n v="4774.99"/>
    <n v="39466.659999999996"/>
    <n v="529"/>
    <x v="879"/>
    <m/>
    <m/>
    <n v="-4486.45"/>
    <n v="-0.11367696176975706"/>
    <n v="-4341.33"/>
    <n v="0"/>
    <m/>
    <s v="marge négative  //  Forfait  //  VN vendu 33339,376€ au lieu de 34490€"/>
    <m/>
    <n v="0.13"/>
    <n v="0"/>
    <n v="175"/>
    <n v="175"/>
    <s v=""/>
    <m/>
    <m/>
    <n v="0"/>
    <n v="1"/>
    <m/>
    <m/>
    <n v="0"/>
    <s v="Valauto Cambrai"/>
    <x v="0"/>
    <m/>
    <x v="11"/>
    <n v="-4486.45"/>
    <n v="-0.11367696176975706"/>
    <x v="0"/>
    <n v="175"/>
  </r>
  <r>
    <x v="3"/>
    <x v="0"/>
    <x v="0"/>
    <x v="95"/>
    <x v="20"/>
    <m/>
    <m/>
    <m/>
    <m/>
    <m/>
    <n v="0"/>
    <x v="17"/>
    <n v="519534"/>
    <x v="1043"/>
    <s v="WVWZZZED6SE003245"/>
    <x v="853"/>
    <x v="20"/>
    <n v="48438.33"/>
    <n v="3329.17"/>
    <n v="51767.5"/>
    <n v="6"/>
    <x v="880"/>
    <m/>
    <m/>
    <n v="-7952.66"/>
    <n v="-0.15362263968706236"/>
    <n v="0"/>
    <n v="0"/>
    <m/>
    <s v="marge négative  //  1/2 forfait"/>
    <m/>
    <n v="7.0000000000000007E-2"/>
    <n v="0"/>
    <n v="200"/>
    <n v="200"/>
    <s v=""/>
    <n v="30"/>
    <m/>
    <n v="0"/>
    <n v="1"/>
    <m/>
    <m/>
    <n v="0"/>
    <s v="Valauto Maubeuge"/>
    <x v="0"/>
    <m/>
    <x v="9"/>
    <n v="-7952.66"/>
    <n v="-0.15362263968706236"/>
    <x v="0"/>
    <n v="230"/>
  </r>
  <r>
    <x v="3"/>
    <x v="1"/>
    <x v="0"/>
    <x v="40"/>
    <x v="19"/>
    <m/>
    <m/>
    <m/>
    <s v="x"/>
    <m/>
    <n v="-759.1"/>
    <x v="18"/>
    <n v="519535"/>
    <x v="1044"/>
    <s v="WVWZZZCD4RW514556"/>
    <x v="854"/>
    <x v="32"/>
    <n v="39733.33"/>
    <n v="-141.66999999999999"/>
    <n v="39591.660000000003"/>
    <n v="531"/>
    <x v="881"/>
    <n v="95"/>
    <m/>
    <n v="-6786"/>
    <n v="-0.16900023893921093"/>
    <n v="-3167.33"/>
    <n v="0"/>
    <m/>
    <s v="solde client mq indemnité rachat pb facture vwb  // marge négative  //  Animation VD Noel /  VN vendu 33339€ au lieu de 35990€"/>
    <m/>
    <n v="0.13"/>
    <n v="0"/>
    <n v="150"/>
    <n v="150"/>
    <s v="VWB"/>
    <n v="30"/>
    <m/>
    <n v="0"/>
    <n v="1"/>
    <m/>
    <m/>
    <n v="0"/>
    <s v="Valauto Maubeuge"/>
    <x v="0"/>
    <m/>
    <x v="2"/>
    <n v="-6691"/>
    <n v="-0.16900023893921093"/>
    <x v="0"/>
    <n v="180"/>
  </r>
  <r>
    <x v="3"/>
    <x v="2"/>
    <x v="0"/>
    <x v="71"/>
    <x v="12"/>
    <m/>
    <m/>
    <m/>
    <m/>
    <m/>
    <n v="0"/>
    <x v="55"/>
    <n v="519536"/>
    <x v="1045"/>
    <s v="WVWZZZE13RP036451"/>
    <x v="152"/>
    <x v="29"/>
    <n v="36300"/>
    <n v="3141.67"/>
    <n v="39441.67"/>
    <n v="682"/>
    <x v="882"/>
    <n v="95"/>
    <m/>
    <n v="-5539.2"/>
    <n v="-0.13803168070723171"/>
    <n v="-2760.92"/>
    <n v="0"/>
    <m/>
    <m/>
    <m/>
    <n v="0"/>
    <n v="0"/>
    <m/>
    <n v="0"/>
    <s v=""/>
    <n v="0"/>
    <n v="0"/>
    <n v="0"/>
    <n v="1"/>
    <m/>
    <m/>
    <n v="0"/>
    <s v="Valauto Maubeuge"/>
    <x v="0"/>
    <m/>
    <x v="0"/>
    <n v="-5444.2"/>
    <n v="-0.13803168070723171"/>
    <x v="0"/>
    <n v="0"/>
  </r>
  <r>
    <x v="6"/>
    <x v="0"/>
    <x v="0"/>
    <x v="24"/>
    <x v="32"/>
    <m/>
    <m/>
    <m/>
    <m/>
    <m/>
    <n v="0"/>
    <x v="28"/>
    <n v="519539"/>
    <x v="1046"/>
    <s v="WVWZZZE10RP036505"/>
    <x v="855"/>
    <x v="29"/>
    <n v="36300"/>
    <n v="3591.66"/>
    <n v="39891.660000000003"/>
    <n v="583"/>
    <x v="883"/>
    <n v="95"/>
    <m/>
    <n v="-3344.5"/>
    <n v="-8.1458129343326399E-2"/>
    <n v="0"/>
    <n v="0"/>
    <m/>
    <s v="marge négative  //  Prime vieux VD"/>
    <m/>
    <n v="0.13"/>
    <n v="0"/>
    <n v="300"/>
    <n v="300"/>
    <s v=""/>
    <n v="30"/>
    <m/>
    <n v="0"/>
    <n v="1"/>
    <m/>
    <m/>
    <n v="0"/>
    <s v="Valauto Hainaut"/>
    <x v="0"/>
    <m/>
    <x v="13"/>
    <n v="-3249.5"/>
    <n v="-8.1458129343326399E-2"/>
    <x v="0"/>
    <n v="330"/>
  </r>
  <r>
    <x v="1"/>
    <x v="0"/>
    <x v="2"/>
    <x v="43"/>
    <x v="40"/>
    <m/>
    <m/>
    <m/>
    <m/>
    <m/>
    <n v="0"/>
    <x v="6"/>
    <n v="519543"/>
    <x v="1047"/>
    <s v="TMBER6PJ7S4104266"/>
    <x v="856"/>
    <x v="33"/>
    <n v="20716.669999999998"/>
    <n v="2058.33"/>
    <n v="22775"/>
    <n v="274"/>
    <x v="884"/>
    <n v="35"/>
    <m/>
    <n v="-456.55"/>
    <n v="-1.8509330406147093E-2"/>
    <n v="-2733"/>
    <n v="0"/>
    <m/>
    <s v="marge négative"/>
    <m/>
    <n v="0.13"/>
    <n v="0"/>
    <n v="100"/>
    <n v="100"/>
    <s v=""/>
    <m/>
    <m/>
    <n v="0"/>
    <n v="1"/>
    <m/>
    <m/>
    <n v="0"/>
    <s v="Valauto Roncq"/>
    <x v="2"/>
    <m/>
    <x v="3"/>
    <n v="-421.55"/>
    <n v="-1.8509330406147093E-2"/>
    <x v="0"/>
    <n v="100"/>
  </r>
  <r>
    <x v="5"/>
    <x v="3"/>
    <x v="0"/>
    <x v="86"/>
    <x v="137"/>
    <m/>
    <s v="x"/>
    <m/>
    <m/>
    <m/>
    <n v="0"/>
    <x v="66"/>
    <n v="519544"/>
    <x v="1048"/>
    <s v="WVGZZZE25SE041365"/>
    <x v="857"/>
    <x v="3"/>
    <n v="37605"/>
    <n v="5291.67"/>
    <n v="42896.67"/>
    <n v="426"/>
    <x v="885"/>
    <n v="95"/>
    <m/>
    <n v="-8008.88"/>
    <n v="-0.18448704759600221"/>
    <n v="-1930.35"/>
    <n v="0"/>
    <m/>
    <s v="Ecart de marge  //  Marge négative"/>
    <m/>
    <n v="0.13"/>
    <n v="0"/>
    <m/>
    <n v="0"/>
    <s v=""/>
    <m/>
    <m/>
    <n v="0"/>
    <n v="1"/>
    <m/>
    <m/>
    <n v="0"/>
    <s v="Valauto Cambrai"/>
    <x v="0"/>
    <m/>
    <x v="11"/>
    <n v="-7913.88"/>
    <n v="-0.18448704759600221"/>
    <x v="0"/>
    <n v="0"/>
  </r>
  <r>
    <x v="3"/>
    <x v="2"/>
    <x v="0"/>
    <x v="71"/>
    <x v="12"/>
    <m/>
    <m/>
    <m/>
    <m/>
    <m/>
    <n v="0"/>
    <x v="55"/>
    <n v="519545"/>
    <x v="1049"/>
    <s v="WVWZZZE19SP033348"/>
    <x v="152"/>
    <x v="29"/>
    <n v="39366.67"/>
    <n v="4408.34"/>
    <n v="43775.009999999995"/>
    <n v="437"/>
    <x v="886"/>
    <n v="95"/>
    <m/>
    <n v="-6040.87"/>
    <n v="-0.13582795298047906"/>
    <n v="-3064.25"/>
    <n v="0"/>
    <m/>
    <m/>
    <m/>
    <n v="0"/>
    <n v="0"/>
    <m/>
    <n v="0"/>
    <s v=""/>
    <n v="0"/>
    <n v="0"/>
    <n v="0"/>
    <n v="1"/>
    <m/>
    <m/>
    <n v="0"/>
    <s v="Valauto Maubeuge"/>
    <x v="0"/>
    <m/>
    <x v="0"/>
    <n v="-5945.87"/>
    <n v="-0.13582795298047906"/>
    <x v="0"/>
    <n v="0"/>
  </r>
  <r>
    <x v="6"/>
    <x v="2"/>
    <x v="0"/>
    <x v="71"/>
    <x v="12"/>
    <m/>
    <m/>
    <m/>
    <s v="x"/>
    <m/>
    <n v="1538.31"/>
    <x v="55"/>
    <n v="519546"/>
    <x v="1050"/>
    <s v="WVGZZZE23SE041302"/>
    <x v="152"/>
    <x v="3"/>
    <n v="37605"/>
    <n v="5291.67"/>
    <n v="42896.67"/>
    <n v="463"/>
    <x v="887"/>
    <n v="95"/>
    <m/>
    <n v="-2441.88"/>
    <n v="-5.4710074231869285E-2"/>
    <n v="-2730.35"/>
    <n v="800"/>
    <m/>
    <s v="vn payé  par LCR groupe"/>
    <m/>
    <n v="0"/>
    <n v="0"/>
    <m/>
    <n v="0"/>
    <s v=""/>
    <n v="0"/>
    <n v="0"/>
    <n v="0"/>
    <n v="1"/>
    <m/>
    <m/>
    <n v="0"/>
    <s v="Valauto Hainaut"/>
    <x v="0"/>
    <m/>
    <x v="0"/>
    <n v="-2346.88"/>
    <n v="-5.4710074231869285E-2"/>
    <x v="0"/>
    <n v="0"/>
  </r>
  <r>
    <x v="4"/>
    <x v="0"/>
    <x v="0"/>
    <x v="47"/>
    <x v="81"/>
    <m/>
    <m/>
    <m/>
    <m/>
    <m/>
    <m/>
    <x v="20"/>
    <n v="519548"/>
    <x v="1051"/>
    <s v="WVGZZZCSXSY070667"/>
    <x v="858"/>
    <x v="1"/>
    <n v="26689"/>
    <n v="-312.49"/>
    <n v="26376.51"/>
    <n v="330"/>
    <x v="888"/>
    <n v="95"/>
    <m/>
    <n v="-1564.7"/>
    <n v="-5.5720032710923476E-2"/>
    <n v="-2136.79"/>
    <n v="0"/>
    <m/>
    <s v="marge négative  //  challenge"/>
    <m/>
    <n v="0.12"/>
    <n v="0"/>
    <n v="200"/>
    <n v="200"/>
    <s v=""/>
    <n v="30"/>
    <m/>
    <n v="0"/>
    <n v="1"/>
    <m/>
    <m/>
    <n v="0"/>
    <s v="Valauto Arras"/>
    <x v="0"/>
    <m/>
    <x v="2"/>
    <n v="-1469.7"/>
    <n v="-5.5720032710923476E-2"/>
    <x v="0"/>
    <n v="230"/>
  </r>
  <r>
    <x v="3"/>
    <x v="0"/>
    <x v="0"/>
    <x v="99"/>
    <x v="30"/>
    <m/>
    <m/>
    <m/>
    <m/>
    <m/>
    <n v="0"/>
    <x v="15"/>
    <n v="519549"/>
    <x v="1052"/>
    <s v="WVWZZZAW3TU025752"/>
    <x v="859"/>
    <x v="28"/>
    <n v="23014"/>
    <n v="1187.49"/>
    <n v="24201.49"/>
    <n v="142"/>
    <x v="889"/>
    <n v="94.99"/>
    <m/>
    <n v="1095.56"/>
    <n v="4.9193252151003918E-2"/>
    <n v="-2678.13"/>
    <n v="0"/>
    <m/>
    <m/>
    <n v="0.12"/>
    <n v="0.13"/>
    <n v="131.46719999999999"/>
    <m/>
    <n v="131.46719999999999"/>
    <s v="VWB"/>
    <n v="30"/>
    <n v="50"/>
    <n v="1"/>
    <n v="1"/>
    <m/>
    <m/>
    <n v="1"/>
    <s v="Valauto Maubeuge"/>
    <x v="0"/>
    <m/>
    <x v="9"/>
    <n v="1190.55"/>
    <n v="4.9193252151003918E-2"/>
    <x v="1"/>
    <n v="211.46719999999999"/>
  </r>
  <r>
    <x v="3"/>
    <x v="0"/>
    <x v="0"/>
    <x v="23"/>
    <x v="24"/>
    <m/>
    <m/>
    <m/>
    <m/>
    <m/>
    <n v="0"/>
    <x v="17"/>
    <n v="519550"/>
    <x v="1053"/>
    <s v="WVGZZZA23TV004693"/>
    <x v="860"/>
    <x v="2"/>
    <n v="34805.67"/>
    <n v="3175.01"/>
    <n v="37980.68"/>
    <n v="224"/>
    <x v="890"/>
    <n v="95"/>
    <m/>
    <n v="113.94"/>
    <n v="5.5012179876716269E-3"/>
    <n v="-2658.65"/>
    <n v="0"/>
    <m/>
    <s v="0 comm demandée  //  Forfait VD"/>
    <m/>
    <n v="0.12"/>
    <n v="0"/>
    <n v="150"/>
    <n v="150"/>
    <s v=""/>
    <n v="0"/>
    <m/>
    <n v="0"/>
    <n v="1"/>
    <m/>
    <m/>
    <n v="0"/>
    <s v="Valauto Maubeuge"/>
    <x v="0"/>
    <m/>
    <x v="9"/>
    <n v="208.94"/>
    <n v="5.5012179876716269E-3"/>
    <x v="1"/>
    <n v="150"/>
  </r>
  <r>
    <x v="4"/>
    <x v="0"/>
    <x v="0"/>
    <x v="5"/>
    <x v="123"/>
    <m/>
    <m/>
    <m/>
    <m/>
    <m/>
    <n v="0"/>
    <x v="18"/>
    <n v="519550"/>
    <x v="1053"/>
    <s v="WVWZZZAW7TU025897"/>
    <x v="861"/>
    <x v="28"/>
    <n v="23014"/>
    <n v="1187.5"/>
    <n v="24201.5"/>
    <n v="60"/>
    <x v="891"/>
    <n v="95"/>
    <m/>
    <n v="717.45"/>
    <n v="3.3570233250005167E-2"/>
    <n v="0"/>
    <n v="-2356.67"/>
    <m/>
    <m/>
    <n v="0.13"/>
    <n v="0.13"/>
    <n v="93.268500000000003"/>
    <m/>
    <n v="93.268500000000003"/>
    <s v="VWB"/>
    <n v="30"/>
    <n v="50"/>
    <n v="1"/>
    <n v="1"/>
    <m/>
    <m/>
    <n v="1"/>
    <s v="Valauto Arras"/>
    <x v="0"/>
    <m/>
    <x v="2"/>
    <n v="812.45"/>
    <n v="3.3570233250005167E-2"/>
    <x v="1"/>
    <n v="173.26850000000002"/>
  </r>
  <r>
    <x v="4"/>
    <x v="0"/>
    <x v="0"/>
    <x v="61"/>
    <x v="37"/>
    <m/>
    <m/>
    <m/>
    <m/>
    <m/>
    <m/>
    <x v="20"/>
    <n v="519551"/>
    <x v="1054"/>
    <s v="WVGZZZA20TV004246"/>
    <x v="862"/>
    <x v="2"/>
    <n v="34805.67"/>
    <n v="4066.68"/>
    <n v="38872.35"/>
    <n v="139"/>
    <x v="892"/>
    <n v="95"/>
    <m/>
    <n v="1537.76"/>
    <n v="4.2003120469948432E-2"/>
    <n v="-2721.06"/>
    <m/>
    <m/>
    <m/>
    <n v="0.13"/>
    <n v="0.13"/>
    <n v="199.90880000000001"/>
    <m/>
    <n v="199.90880000000001"/>
    <s v="VWB"/>
    <n v="0"/>
    <m/>
    <n v="0"/>
    <n v="1"/>
    <m/>
    <m/>
    <n v="0"/>
    <s v="Valauto Arras"/>
    <x v="0"/>
    <m/>
    <x v="2"/>
    <n v="1632.76"/>
    <n v="4.2003120469948432E-2"/>
    <x v="1"/>
    <n v="199.90880000000001"/>
  </r>
  <r>
    <x v="3"/>
    <x v="0"/>
    <x v="0"/>
    <x v="23"/>
    <x v="24"/>
    <m/>
    <m/>
    <m/>
    <m/>
    <m/>
    <n v="0"/>
    <x v="16"/>
    <n v="519551"/>
    <x v="1054"/>
    <s v="WVGZZZA27TV003840"/>
    <x v="863"/>
    <x v="2"/>
    <n v="34805.67"/>
    <n v="3483.34"/>
    <n v="38289.009999999995"/>
    <n v="224"/>
    <x v="893"/>
    <n v="95"/>
    <m/>
    <n v="1532.48"/>
    <n v="4.250514703827548E-2"/>
    <n v="277.81"/>
    <n v="-1250"/>
    <m/>
    <m/>
    <n v="0.12"/>
    <n v="0.12"/>
    <n v="183.89759999999998"/>
    <m/>
    <n v="183.89759999999998"/>
    <s v=""/>
    <n v="30"/>
    <m/>
    <n v="0"/>
    <n v="1"/>
    <m/>
    <m/>
    <n v="0"/>
    <s v="Valauto Maubeuge"/>
    <x v="0"/>
    <m/>
    <x v="9"/>
    <n v="1627.48"/>
    <n v="4.250514703827548E-2"/>
    <x v="1"/>
    <n v="213.89759999999998"/>
  </r>
  <r>
    <x v="5"/>
    <x v="0"/>
    <x v="0"/>
    <x v="100"/>
    <x v="56"/>
    <m/>
    <m/>
    <m/>
    <m/>
    <m/>
    <n v="0"/>
    <x v="26"/>
    <n v="519551"/>
    <x v="1054"/>
    <s v="WVWZZZAW1TU025751"/>
    <x v="864"/>
    <x v="28"/>
    <n v="23014"/>
    <n v="1187.49"/>
    <n v="24201.49"/>
    <n v="29"/>
    <x v="894"/>
    <n v="95"/>
    <m/>
    <n v="675.78"/>
    <n v="3.1848452306035696E-2"/>
    <n v="0"/>
    <n v="-1690.01"/>
    <m/>
    <m/>
    <n v="0.13"/>
    <n v="0.13"/>
    <n v="87.851399999999998"/>
    <m/>
    <n v="87.851399999999998"/>
    <s v="VWB"/>
    <n v="30"/>
    <n v="100"/>
    <n v="1"/>
    <n v="1"/>
    <m/>
    <m/>
    <n v="1"/>
    <s v="Valauto Cambrai"/>
    <x v="0"/>
    <m/>
    <x v="11"/>
    <n v="770.78"/>
    <n v="3.1848452306035696E-2"/>
    <x v="1"/>
    <n v="217.85140000000001"/>
  </r>
  <r>
    <x v="4"/>
    <x v="0"/>
    <x v="0"/>
    <x v="123"/>
    <x v="124"/>
    <m/>
    <m/>
    <m/>
    <m/>
    <m/>
    <n v="0"/>
    <x v="20"/>
    <n v="519552"/>
    <x v="1055"/>
    <s v="WVGZZZA28TV002602"/>
    <x v="865"/>
    <x v="2"/>
    <n v="34805.67"/>
    <n v="3983.35"/>
    <n v="38789.019999999997"/>
    <n v="115"/>
    <x v="895"/>
    <n v="95"/>
    <m/>
    <n v="1098.9000000000001"/>
    <n v="3.0779328789435779E-2"/>
    <n v="-2715.23"/>
    <n v="0"/>
    <m/>
    <m/>
    <n v="0.13"/>
    <n v="0.13"/>
    <n v="142.85700000000003"/>
    <m/>
    <n v="142.85700000000003"/>
    <s v=""/>
    <n v="0"/>
    <m/>
    <n v="0"/>
    <n v="1"/>
    <m/>
    <m/>
    <n v="0"/>
    <s v="Valauto Arras"/>
    <x v="0"/>
    <m/>
    <x v="2"/>
    <n v="1193.9000000000001"/>
    <n v="3.0779328789435779E-2"/>
    <x v="1"/>
    <n v="142.85700000000003"/>
  </r>
  <r>
    <x v="6"/>
    <x v="0"/>
    <x v="0"/>
    <x v="80"/>
    <x v="114"/>
    <m/>
    <m/>
    <m/>
    <m/>
    <m/>
    <n v="0"/>
    <x v="29"/>
    <n v="519552"/>
    <x v="1055"/>
    <s v="WVWZZZEDXSE051203"/>
    <x v="866"/>
    <x v="20"/>
    <n v="48438.33"/>
    <n v="9900"/>
    <n v="58338.33"/>
    <n v="201"/>
    <x v="896"/>
    <n v="95"/>
    <m/>
    <n v="2100.12"/>
    <n v="3.7627405515378992E-2"/>
    <n v="-9200.7999999999993"/>
    <n v="0"/>
    <m/>
    <m/>
    <n v="0.13"/>
    <n v="0.13"/>
    <n v="273.01560000000001"/>
    <m/>
    <n v="273.01560000000001"/>
    <s v="VWB"/>
    <n v="30"/>
    <n v="50"/>
    <n v="1"/>
    <n v="1"/>
    <m/>
    <m/>
    <n v="1"/>
    <s v="Valauto Hainaut"/>
    <x v="0"/>
    <m/>
    <x v="13"/>
    <n v="2195.12"/>
    <n v="3.7627405515378992E-2"/>
    <x v="1"/>
    <n v="353.01560000000001"/>
  </r>
  <r>
    <x v="6"/>
    <x v="0"/>
    <x v="0"/>
    <x v="92"/>
    <x v="45"/>
    <m/>
    <m/>
    <m/>
    <m/>
    <m/>
    <n v="0"/>
    <x v="28"/>
    <n v="519553"/>
    <x v="1056"/>
    <s v="WVWZZZAW9TU026078"/>
    <x v="867"/>
    <x v="28"/>
    <n v="23014"/>
    <n v="1187.49"/>
    <n v="24201.49"/>
    <n v="65"/>
    <x v="897"/>
    <n v="94.99"/>
    <m/>
    <n v="884.1"/>
    <n v="4.0455773590799576E-2"/>
    <n v="0"/>
    <n v="-2356.67"/>
    <m/>
    <m/>
    <n v="0.13"/>
    <n v="0.13"/>
    <n v="114.93300000000001"/>
    <m/>
    <n v="114.93300000000001"/>
    <s v="VWB"/>
    <n v="30"/>
    <n v="50"/>
    <n v="1"/>
    <n v="1"/>
    <m/>
    <m/>
    <n v="1"/>
    <s v="Valauto Hainaut"/>
    <x v="0"/>
    <m/>
    <x v="13"/>
    <n v="979.09"/>
    <n v="4.0455773590799576E-2"/>
    <x v="1"/>
    <n v="194.93299999999999"/>
  </r>
  <r>
    <x v="5"/>
    <x v="0"/>
    <x v="0"/>
    <x v="101"/>
    <x v="74"/>
    <m/>
    <m/>
    <m/>
    <m/>
    <m/>
    <n v="0"/>
    <x v="26"/>
    <n v="519554"/>
    <x v="1057"/>
    <s v="WVGZZZA20TV004814"/>
    <x v="868"/>
    <x v="2"/>
    <n v="34805.67"/>
    <n v="4400.01"/>
    <n v="39205.68"/>
    <n v="130"/>
    <x v="898"/>
    <n v="95"/>
    <m/>
    <n v="419.1"/>
    <n v="1.3112895886514403E-2"/>
    <n v="-2744.4"/>
    <m/>
    <m/>
    <m/>
    <n v="0.13"/>
    <n v="0.13"/>
    <n v="54.483000000000004"/>
    <m/>
    <n v="54.483000000000004"/>
    <s v=""/>
    <n v="30"/>
    <m/>
    <n v="0"/>
    <n v="1"/>
    <m/>
    <m/>
    <n v="0"/>
    <s v="Valauto Cambrai"/>
    <x v="0"/>
    <m/>
    <x v="11"/>
    <n v="514.1"/>
    <n v="1.3112895886514403E-2"/>
    <x v="1"/>
    <n v="84.483000000000004"/>
  </r>
  <r>
    <x v="6"/>
    <x v="0"/>
    <x v="0"/>
    <x v="5"/>
    <x v="123"/>
    <m/>
    <m/>
    <m/>
    <m/>
    <m/>
    <n v="0"/>
    <x v="28"/>
    <n v="519554"/>
    <x v="1057"/>
    <s v="WVGZZZA27TV004163"/>
    <x v="869"/>
    <x v="2"/>
    <n v="34805.67"/>
    <n v="4400.01"/>
    <n v="39205.68"/>
    <n v="132"/>
    <x v="899"/>
    <n v="95"/>
    <m/>
    <n v="881.8"/>
    <n v="2.4914757249459771E-2"/>
    <n v="-2744.4"/>
    <n v="0"/>
    <m/>
    <m/>
    <n v="0.13"/>
    <n v="0.13"/>
    <n v="114.634"/>
    <m/>
    <n v="114.634"/>
    <s v=""/>
    <n v="0"/>
    <m/>
    <n v="0"/>
    <n v="1"/>
    <m/>
    <m/>
    <n v="0"/>
    <s v="Valauto Hainaut"/>
    <x v="0"/>
    <m/>
    <x v="13"/>
    <n v="976.8"/>
    <n v="2.4914757249459771E-2"/>
    <x v="1"/>
    <n v="114.634"/>
  </r>
  <r>
    <x v="6"/>
    <x v="0"/>
    <x v="0"/>
    <x v="123"/>
    <x v="124"/>
    <m/>
    <m/>
    <m/>
    <m/>
    <m/>
    <n v="0"/>
    <x v="34"/>
    <n v="519556"/>
    <x v="1058"/>
    <s v="WVGZZZA23TV004726"/>
    <x v="870"/>
    <x v="2"/>
    <n v="34805.67"/>
    <n v="3733.35"/>
    <n v="38539.019999999997"/>
    <n v="108"/>
    <x v="900"/>
    <n v="95"/>
    <m/>
    <n v="1260.78"/>
    <n v="3.517941037421294E-2"/>
    <n v="-2697.73"/>
    <n v="0"/>
    <m/>
    <m/>
    <n v="0.13"/>
    <n v="0.13"/>
    <n v="163.9014"/>
    <m/>
    <n v="163.9014"/>
    <s v="VWB"/>
    <n v="0"/>
    <m/>
    <n v="0"/>
    <n v="1"/>
    <m/>
    <m/>
    <n v="0"/>
    <s v="Valauto Hainaut"/>
    <x v="0"/>
    <m/>
    <x v="13"/>
    <n v="1355.78"/>
    <n v="3.517941037421294E-2"/>
    <x v="1"/>
    <n v="163.9014"/>
  </r>
  <r>
    <x v="0"/>
    <x v="0"/>
    <x v="0"/>
    <x v="60"/>
    <x v="70"/>
    <m/>
    <m/>
    <m/>
    <m/>
    <m/>
    <n v="0"/>
    <x v="2"/>
    <n v="519621"/>
    <x v="1059"/>
    <s v="WVWZZZCJ0SD012764"/>
    <x v="871"/>
    <x v="37"/>
    <n v="54366.67"/>
    <n v="4279.16"/>
    <n v="58645.83"/>
    <n v="482"/>
    <x v="901"/>
    <n v="95"/>
    <m/>
    <n v="-6862.17"/>
    <n v="-0.11539047192272664"/>
    <n v="-7623.96"/>
    <n v="0"/>
    <m/>
    <s v="marge négative  //  Challenge"/>
    <m/>
    <n v="0.13"/>
    <n v="0"/>
    <n v="250"/>
    <n v="250"/>
    <s v=""/>
    <n v="30"/>
    <m/>
    <n v="0"/>
    <n v="1"/>
    <m/>
    <m/>
    <n v="0"/>
    <s v="Val de Lys Automobiles"/>
    <x v="0"/>
    <m/>
    <x v="1"/>
    <n v="-6767.17"/>
    <n v="-0.11539047192272664"/>
    <x v="0"/>
    <n v="280"/>
  </r>
  <r>
    <x v="0"/>
    <x v="0"/>
    <x v="0"/>
    <x v="62"/>
    <x v="74"/>
    <m/>
    <m/>
    <m/>
    <m/>
    <m/>
    <m/>
    <x v="5"/>
    <n v="519640"/>
    <x v="1060"/>
    <s v="WVWZZZAW3TU018073"/>
    <x v="872"/>
    <x v="28"/>
    <n v="23014"/>
    <n v="1187.49"/>
    <n v="24201.49"/>
    <n v="106"/>
    <x v="902"/>
    <n v="95"/>
    <m/>
    <n v="378.77"/>
    <n v="1.9576067423947862E-2"/>
    <n v="-3562.16"/>
    <n v="0"/>
    <m/>
    <m/>
    <n v="0.13"/>
    <n v="0.13"/>
    <n v="49.240099999999998"/>
    <m/>
    <n v="49.240099999999998"/>
    <s v="VWB"/>
    <n v="30"/>
    <m/>
    <n v="0"/>
    <n v="1"/>
    <m/>
    <m/>
    <n v="0"/>
    <s v="Val de Lys Automobiles"/>
    <x v="0"/>
    <m/>
    <x v="0"/>
    <n v="473.77"/>
    <n v="1.9576067423947862E-2"/>
    <x v="1"/>
    <n v="79.240099999999998"/>
  </r>
  <r>
    <x v="0"/>
    <x v="0"/>
    <x v="0"/>
    <x v="42"/>
    <x v="27"/>
    <m/>
    <m/>
    <m/>
    <m/>
    <m/>
    <n v="0"/>
    <x v="1"/>
    <n v="519641"/>
    <x v="1061"/>
    <s v="WVGZZZA29TV001152"/>
    <x v="873"/>
    <x v="2"/>
    <n v="34805.67"/>
    <n v="4066.68"/>
    <n v="38872.35"/>
    <n v="106"/>
    <x v="903"/>
    <n v="95"/>
    <m/>
    <n v="824.21"/>
    <n v="2.3646885253914417E-2"/>
    <n v="-2721.06"/>
    <n v="0"/>
    <m/>
    <m/>
    <n v="0.13"/>
    <n v="0.13"/>
    <n v="107.1473"/>
    <m/>
    <n v="107.1473"/>
    <s v=""/>
    <n v="30"/>
    <m/>
    <n v="0"/>
    <n v="1"/>
    <m/>
    <m/>
    <n v="0"/>
    <s v="Val de Lys Automobiles"/>
    <x v="0"/>
    <m/>
    <x v="1"/>
    <n v="919.21"/>
    <n v="2.3646885253914417E-2"/>
    <x v="1"/>
    <n v="137.1473"/>
  </r>
  <r>
    <x v="0"/>
    <x v="0"/>
    <x v="0"/>
    <x v="109"/>
    <x v="140"/>
    <m/>
    <m/>
    <m/>
    <m/>
    <m/>
    <n v="0"/>
    <x v="2"/>
    <n v="519643"/>
    <x v="1062"/>
    <s v="WVGZZZA27TV004230"/>
    <x v="874"/>
    <x v="2"/>
    <n v="34805.67"/>
    <n v="4066.68"/>
    <n v="38872.35"/>
    <n v="151"/>
    <x v="904"/>
    <n v="95"/>
    <m/>
    <n v="150.86000000000001"/>
    <n v="6.3248041345583695E-3"/>
    <n v="-2721.06"/>
    <n v="0"/>
    <m/>
    <m/>
    <n v="0.13"/>
    <n v="0.13"/>
    <n v="19.611800000000002"/>
    <m/>
    <n v="19.611800000000002"/>
    <s v=""/>
    <n v="0"/>
    <m/>
    <n v="0"/>
    <n v="1"/>
    <m/>
    <m/>
    <n v="0"/>
    <s v="Val de Lys Automobiles"/>
    <x v="0"/>
    <m/>
    <x v="1"/>
    <n v="245.86"/>
    <n v="6.3248041345583695E-3"/>
    <x v="1"/>
    <n v="19.611800000000002"/>
  </r>
  <r>
    <x v="7"/>
    <x v="0"/>
    <x v="0"/>
    <x v="1"/>
    <x v="17"/>
    <m/>
    <m/>
    <m/>
    <m/>
    <m/>
    <n v="0"/>
    <x v="7"/>
    <n v="519682"/>
    <x v="1063"/>
    <s v="WVGZZZE26SE029290"/>
    <x v="875"/>
    <x v="3"/>
    <n v="37605"/>
    <n v="1725"/>
    <n v="39330"/>
    <n v="410"/>
    <x v="905"/>
    <n v="95"/>
    <m/>
    <n v="-2877.4"/>
    <n v="-7.074497838799898E-2"/>
    <n v="-1966.5"/>
    <n v="0"/>
    <m/>
    <s v="marge négative   //  Challenge  //  VN vendu 36842,76€ au lieu de 36990€"/>
    <m/>
    <n v="0.13"/>
    <n v="0"/>
    <n v="200"/>
    <n v="200"/>
    <s v="VWB"/>
    <m/>
    <n v="50"/>
    <n v="1"/>
    <n v="1"/>
    <m/>
    <m/>
    <n v="1"/>
    <s v="Valauto Lambersart VW"/>
    <x v="0"/>
    <m/>
    <x v="4"/>
    <n v="-2782.4"/>
    <n v="-7.074497838799898E-2"/>
    <x v="0"/>
    <n v="250"/>
  </r>
  <r>
    <x v="7"/>
    <x v="0"/>
    <x v="0"/>
    <x v="79"/>
    <x v="35"/>
    <m/>
    <m/>
    <m/>
    <m/>
    <m/>
    <n v="0"/>
    <x v="20"/>
    <n v="519689"/>
    <x v="1064"/>
    <s v="WVWZZZED9SE003241"/>
    <x v="876"/>
    <x v="20"/>
    <n v="48438.33"/>
    <n v="3329.17"/>
    <n v="51767.5"/>
    <n v="0"/>
    <x v="906"/>
    <n v="720"/>
    <m/>
    <n v="-13465.67"/>
    <n v="-0.24620988071666586"/>
    <n v="0"/>
    <n v="0"/>
    <m/>
    <s v="Marge négative  //  Forfait"/>
    <m/>
    <n v="0.13"/>
    <n v="0"/>
    <n v="250"/>
    <n v="250"/>
    <s v=""/>
    <n v="30"/>
    <m/>
    <n v="0"/>
    <n v="1"/>
    <m/>
    <m/>
    <n v="0"/>
    <s v="Valauto Lambersart VW"/>
    <x v="0"/>
    <m/>
    <x v="2"/>
    <n v="-12745.67"/>
    <n v="-0.24620988071666586"/>
    <x v="0"/>
    <n v="280"/>
  </r>
  <r>
    <x v="7"/>
    <x v="2"/>
    <x v="0"/>
    <x v="55"/>
    <x v="12"/>
    <m/>
    <m/>
    <m/>
    <m/>
    <m/>
    <n v="110.01"/>
    <x v="55"/>
    <n v="519691"/>
    <x v="1065"/>
    <s v="WVWZZZE18RP037398"/>
    <x v="152"/>
    <x v="29"/>
    <n v="36300"/>
    <n v="3141.66"/>
    <n v="39441.660000000003"/>
    <n v="657"/>
    <x v="907"/>
    <n v="95"/>
    <m/>
    <n v="-5640.67"/>
    <n v="-0.14060437618497801"/>
    <n v="-2760.92"/>
    <n v="0"/>
    <m/>
    <s v="ok vn payé par LCR GROUPE"/>
    <m/>
    <n v="0"/>
    <n v="0"/>
    <m/>
    <n v="0"/>
    <s v=""/>
    <n v="0"/>
    <n v="0"/>
    <n v="0"/>
    <n v="1"/>
    <m/>
    <m/>
    <n v="0"/>
    <s v="Valauto Lambersart VW"/>
    <x v="0"/>
    <m/>
    <x v="0"/>
    <n v="-5545.67"/>
    <n v="-0.14060437618497801"/>
    <x v="0"/>
    <n v="0"/>
  </r>
  <r>
    <x v="7"/>
    <x v="0"/>
    <x v="0"/>
    <x v="109"/>
    <x v="139"/>
    <m/>
    <m/>
    <m/>
    <m/>
    <m/>
    <n v="0"/>
    <x v="7"/>
    <n v="519696"/>
    <x v="1066"/>
    <s v="WVGZZZR4XSW501061"/>
    <x v="877"/>
    <x v="27"/>
    <n v="52280"/>
    <n v="10020.83"/>
    <n v="62300.83"/>
    <n v="403"/>
    <x v="908"/>
    <n v="95"/>
    <m/>
    <n v="-2616.7399999999998"/>
    <n v="-4.0476828318338612E-2"/>
    <n v="-5547.08"/>
    <n v="0"/>
    <m/>
    <s v="Marge négative  //  Forfait  //  VN vendu 61390€ au lieu de 62990€"/>
    <m/>
    <n v="0.13"/>
    <n v="0"/>
    <n v="200"/>
    <n v="200"/>
    <s v=""/>
    <n v="30"/>
    <m/>
    <n v="0"/>
    <n v="1"/>
    <m/>
    <m/>
    <n v="0"/>
    <s v="Valauto Lambersart VW"/>
    <x v="0"/>
    <m/>
    <x v="4"/>
    <n v="-2521.7399999999998"/>
    <n v="-4.0476828318338612E-2"/>
    <x v="0"/>
    <n v="230"/>
  </r>
  <r>
    <x v="7"/>
    <x v="0"/>
    <x v="0"/>
    <x v="5"/>
    <x v="154"/>
    <m/>
    <m/>
    <m/>
    <m/>
    <m/>
    <n v="0"/>
    <x v="67"/>
    <n v="519702"/>
    <x v="1067"/>
    <s v="WVWZZZCD8SW409220"/>
    <x v="878"/>
    <x v="32"/>
    <n v="36325"/>
    <n v="104.16"/>
    <n v="36429.160000000003"/>
    <n v="355"/>
    <x v="909"/>
    <n v="95"/>
    <m/>
    <n v="219.26999999999998"/>
    <n v="8.6268802245234293E-3"/>
    <n v="-4278.62"/>
    <n v="0"/>
    <m/>
    <s v="Commission + challenge  nnon cumulatifs  //  VN vendu 36900€ au lieu de 37990€"/>
    <m/>
    <n v="0.13"/>
    <n v="0"/>
    <n v="100"/>
    <n v="100"/>
    <s v=""/>
    <n v="30"/>
    <m/>
    <n v="0"/>
    <n v="1"/>
    <m/>
    <m/>
    <n v="0"/>
    <s v="Valauto Lambersart VW"/>
    <x v="0"/>
    <m/>
    <x v="4"/>
    <n v="314.27"/>
    <n v="8.6268802245234293E-3"/>
    <x v="1"/>
    <n v="130"/>
  </r>
  <r>
    <x v="1"/>
    <x v="0"/>
    <x v="0"/>
    <x v="103"/>
    <x v="121"/>
    <m/>
    <m/>
    <m/>
    <m/>
    <m/>
    <n v="0"/>
    <x v="60"/>
    <n v="535298"/>
    <x v="1068"/>
    <s v="WVGZZZE20TE018366"/>
    <x v="879"/>
    <x v="3"/>
    <n v="33863.33"/>
    <n v="1662.5"/>
    <n v="35525.83"/>
    <n v="43"/>
    <x v="792"/>
    <n v="95"/>
    <m/>
    <n v="1553.48"/>
    <n v="4.6402293767661446E-2"/>
    <n v="0"/>
    <n v="-5566.67"/>
    <m/>
    <m/>
    <n v="0.1"/>
    <n v="0.1"/>
    <n v="155.34800000000001"/>
    <m/>
    <n v="155.34800000000001"/>
    <s v=""/>
    <n v="30"/>
    <m/>
    <n v="0"/>
    <n v="1"/>
    <m/>
    <m/>
    <n v="0"/>
    <s v="Valauto Roncq"/>
    <x v="0"/>
    <m/>
    <x v="0"/>
    <n v="1648.48"/>
    <n v="4.6402293767661446E-2"/>
    <x v="1"/>
    <n v="185.34800000000001"/>
  </r>
  <r>
    <x v="7"/>
    <x v="0"/>
    <x v="0"/>
    <x v="95"/>
    <x v="58"/>
    <m/>
    <m/>
    <m/>
    <m/>
    <m/>
    <n v="0"/>
    <x v="25"/>
    <n v="519707"/>
    <x v="1069"/>
    <s v="WVWZZZED8SE053256"/>
    <x v="880"/>
    <x v="20"/>
    <n v="48438.33"/>
    <n v="9316.67"/>
    <n v="57755"/>
    <n v="188"/>
    <x v="910"/>
    <n v="0"/>
    <m/>
    <n v="6353.07"/>
    <n v="0.11000034629036447"/>
    <n v="0"/>
    <n v="-6353.06"/>
    <m/>
    <m/>
    <m/>
    <n v="0"/>
    <n v="0"/>
    <m/>
    <n v="0"/>
    <s v=""/>
    <n v="0"/>
    <n v="0"/>
    <n v="0"/>
    <n v="1"/>
    <n v="-6353.07"/>
    <d v="2026-03-31T00:00:00"/>
    <n v="0"/>
    <s v="Valauto Lambersart VW"/>
    <x v="0"/>
    <m/>
    <x v="12"/>
    <n v="0"/>
    <n v="0"/>
    <x v="1"/>
    <n v="0"/>
  </r>
  <r>
    <x v="7"/>
    <x v="0"/>
    <x v="0"/>
    <x v="59"/>
    <x v="67"/>
    <m/>
    <m/>
    <m/>
    <m/>
    <m/>
    <n v="0"/>
    <x v="31"/>
    <n v="519709"/>
    <x v="1070"/>
    <s v="WVGZZZA28TV004639"/>
    <x v="881"/>
    <x v="2"/>
    <n v="34805.67"/>
    <n v="3508.34"/>
    <n v="38314.009999999995"/>
    <n v="125"/>
    <x v="911"/>
    <n v="94.99"/>
    <m/>
    <n v="1004.8499999999999"/>
    <n v="2.8705948555110782E-2"/>
    <n v="-2681.98"/>
    <n v="0"/>
    <m/>
    <m/>
    <n v="0.13"/>
    <n v="0.13"/>
    <n v="130.63049999999998"/>
    <m/>
    <n v="130.63049999999998"/>
    <s v=""/>
    <n v="0"/>
    <m/>
    <n v="0"/>
    <n v="1"/>
    <m/>
    <m/>
    <n v="0"/>
    <s v="Valauto Lambersart VW"/>
    <x v="0"/>
    <m/>
    <x v="4"/>
    <n v="1099.8399999999999"/>
    <n v="2.8705948555110782E-2"/>
    <x v="1"/>
    <n v="130.63049999999998"/>
  </r>
  <r>
    <x v="7"/>
    <x v="0"/>
    <x v="0"/>
    <x v="0"/>
    <x v="108"/>
    <m/>
    <m/>
    <m/>
    <m/>
    <m/>
    <n v="0"/>
    <x v="30"/>
    <n v="519710"/>
    <x v="400"/>
    <s v="WVGZZZA29TV004133"/>
    <x v="882"/>
    <x v="2"/>
    <n v="34805.67"/>
    <n v="4400.01"/>
    <n v="39205.68"/>
    <n v="67"/>
    <x v="912"/>
    <n v="95"/>
    <m/>
    <n v="288.23"/>
    <n v="9.7748591530614961E-3"/>
    <n v="0"/>
    <n v="-3175.68"/>
    <m/>
    <m/>
    <n v="0.13"/>
    <n v="0.13"/>
    <n v="37.469900000000003"/>
    <m/>
    <n v="37.469900000000003"/>
    <s v=""/>
    <n v="0"/>
    <m/>
    <n v="0"/>
    <n v="1"/>
    <m/>
    <m/>
    <n v="0"/>
    <s v="Valauto Lambersart VW"/>
    <x v="0"/>
    <m/>
    <x v="4"/>
    <n v="383.23"/>
    <n v="9.7748591530614961E-3"/>
    <x v="1"/>
    <n v="37.469900000000003"/>
  </r>
  <r>
    <x v="1"/>
    <x v="0"/>
    <x v="0"/>
    <x v="0"/>
    <x v="110"/>
    <m/>
    <m/>
    <m/>
    <m/>
    <m/>
    <n v="0"/>
    <x v="35"/>
    <n v="575299"/>
    <x v="1071"/>
    <s v="WVGZZZE28TE023508"/>
    <x v="883"/>
    <x v="3"/>
    <n v="33863.33"/>
    <n v="1025"/>
    <n v="34888.33"/>
    <n v="7"/>
    <x v="401"/>
    <n v="95"/>
    <m/>
    <n v="1508.85"/>
    <n v="4.5970959343711773E-2"/>
    <n v="0"/>
    <n v="-5566.67"/>
    <m/>
    <m/>
    <n v="7.0000000000000007E-2"/>
    <n v="0.1"/>
    <n v="105.6195"/>
    <m/>
    <n v="105.6195"/>
    <s v="VWB"/>
    <m/>
    <m/>
    <n v="0"/>
    <n v="1"/>
    <m/>
    <m/>
    <n v="0"/>
    <s v="Valauto Roncq"/>
    <x v="0"/>
    <m/>
    <x v="0"/>
    <n v="1603.85"/>
    <n v="4.5970959343711773E-2"/>
    <x v="1"/>
    <n v="105.6195"/>
  </r>
  <r>
    <x v="1"/>
    <x v="1"/>
    <x v="0"/>
    <x v="3"/>
    <x v="92"/>
    <m/>
    <m/>
    <m/>
    <s v="x"/>
    <m/>
    <n v="23745.27"/>
    <x v="8"/>
    <n v="519727"/>
    <x v="1072"/>
    <s v="WVGZZZR49SW020573"/>
    <x v="884"/>
    <x v="27"/>
    <n v="45030"/>
    <n v="5000.01"/>
    <n v="50030.01"/>
    <n v="347"/>
    <x v="913"/>
    <n v="95"/>
    <m/>
    <n v="1381.79"/>
    <n v="2.9518083246435487E-2"/>
    <n v="-5002.1000000000004"/>
    <n v="0"/>
    <m/>
    <s v="solde client mq reprise vo + indemnité rachat"/>
    <n v="0.12"/>
    <n v="0.12"/>
    <n v="165.81479999999999"/>
    <m/>
    <n v="165.81479999999999"/>
    <s v="VWB"/>
    <n v="30"/>
    <m/>
    <n v="0"/>
    <n v="1"/>
    <m/>
    <m/>
    <n v="0"/>
    <s v="Valauto Roncq"/>
    <x v="0"/>
    <m/>
    <x v="5"/>
    <n v="1476.79"/>
    <n v="2.9518083246435487E-2"/>
    <x v="1"/>
    <n v="195.81479999999999"/>
  </r>
  <r>
    <x v="1"/>
    <x v="0"/>
    <x v="0"/>
    <x v="37"/>
    <x v="91"/>
    <m/>
    <m/>
    <m/>
    <m/>
    <m/>
    <n v="0"/>
    <x v="35"/>
    <n v="519735"/>
    <x v="1073"/>
    <s v="WVWZZZE12SP034664"/>
    <x v="885"/>
    <x v="29"/>
    <n v="39366.67"/>
    <n v="4408.34"/>
    <n v="43775.009999999995"/>
    <n v="352"/>
    <x v="914"/>
    <n v="95"/>
    <m/>
    <n v="-3939.84"/>
    <n v="-8.7831847439897803E-2"/>
    <n v="-3064.25"/>
    <n v="0"/>
    <m/>
    <s v="marge négative  //  Forfait Challenge VD"/>
    <m/>
    <n v="0.13"/>
    <n v="0"/>
    <n v="300"/>
    <n v="300"/>
    <s v="VWB"/>
    <n v="30"/>
    <m/>
    <n v="0"/>
    <n v="1"/>
    <m/>
    <m/>
    <n v="0"/>
    <s v="Valauto Roncq"/>
    <x v="0"/>
    <m/>
    <x v="0"/>
    <n v="-3844.84"/>
    <n v="-8.7831847439897803E-2"/>
    <x v="0"/>
    <n v="330"/>
  </r>
  <r>
    <x v="1"/>
    <x v="0"/>
    <x v="0"/>
    <x v="40"/>
    <x v="43"/>
    <m/>
    <m/>
    <m/>
    <m/>
    <m/>
    <m/>
    <x v="35"/>
    <n v="519742"/>
    <x v="1074"/>
    <s v="WVWZZZAW8TU021082"/>
    <x v="886"/>
    <x v="28"/>
    <n v="23014"/>
    <n v="1187.49"/>
    <n v="24201.49"/>
    <n v="24"/>
    <x v="915"/>
    <n v="95"/>
    <m/>
    <n v="488.80999999999995"/>
    <n v="2.4122894912668596E-2"/>
    <n v="0"/>
    <n v="-1856.67"/>
    <m/>
    <m/>
    <n v="0.13"/>
    <n v="0.13"/>
    <n v="63.545299999999997"/>
    <m/>
    <n v="63.545299999999997"/>
    <s v="VWB"/>
    <n v="30"/>
    <m/>
    <n v="0"/>
    <n v="1"/>
    <m/>
    <m/>
    <n v="0"/>
    <s v="Valauto Roncq"/>
    <x v="0"/>
    <m/>
    <x v="0"/>
    <n v="583.80999999999995"/>
    <n v="2.4122894912668596E-2"/>
    <x v="1"/>
    <n v="93.545299999999997"/>
  </r>
  <r>
    <x v="1"/>
    <x v="1"/>
    <x v="0"/>
    <x v="24"/>
    <x v="52"/>
    <m/>
    <m/>
    <m/>
    <s v="x"/>
    <m/>
    <n v="17000"/>
    <x v="43"/>
    <n v="519743"/>
    <x v="1075"/>
    <s v="WVWZZZAW8TU019123"/>
    <x v="887"/>
    <x v="28"/>
    <n v="23014"/>
    <n v="1187.49"/>
    <n v="24201.49"/>
    <n v="69"/>
    <x v="916"/>
    <n v="95"/>
    <m/>
    <n v="884.11"/>
    <n v="4.0456599986199195E-2"/>
    <n v="0"/>
    <n v="-2773.34"/>
    <m/>
    <s v="solde client mq reprise vo + indemnite rachat"/>
    <n v="0.13"/>
    <n v="0.13"/>
    <n v="114.93430000000001"/>
    <m/>
    <n v="114.93430000000001"/>
    <s v="VWB"/>
    <n v="30"/>
    <m/>
    <n v="0"/>
    <n v="1"/>
    <m/>
    <m/>
    <n v="0"/>
    <s v="Valauto Roncq"/>
    <x v="0"/>
    <m/>
    <x v="0"/>
    <n v="979.11"/>
    <n v="4.0456599986199195E-2"/>
    <x v="1"/>
    <n v="144.93430000000001"/>
  </r>
  <r>
    <x v="1"/>
    <x v="0"/>
    <x v="0"/>
    <x v="101"/>
    <x v="74"/>
    <m/>
    <m/>
    <m/>
    <m/>
    <m/>
    <m/>
    <x v="35"/>
    <n v="519744"/>
    <x v="1076"/>
    <s v="WVGZZZA26TV001092"/>
    <x v="888"/>
    <x v="2"/>
    <n v="34805.67"/>
    <n v="4066.68"/>
    <n v="38872.35"/>
    <n v="139"/>
    <x v="917"/>
    <n v="95"/>
    <m/>
    <n v="517.07000000000005"/>
    <n v="1.5745639252579276E-2"/>
    <n v="-2721.06"/>
    <n v="0"/>
    <m/>
    <m/>
    <n v="0.13"/>
    <n v="0.13"/>
    <n v="67.219100000000012"/>
    <m/>
    <n v="67.219100000000012"/>
    <s v="VWB"/>
    <n v="30"/>
    <m/>
    <n v="0"/>
    <n v="1"/>
    <m/>
    <m/>
    <n v="0"/>
    <s v="Valauto Roncq"/>
    <x v="0"/>
    <m/>
    <x v="0"/>
    <n v="612.07000000000005"/>
    <n v="1.5745639252579276E-2"/>
    <x v="1"/>
    <n v="97.219100000000012"/>
  </r>
  <r>
    <x v="1"/>
    <x v="0"/>
    <x v="0"/>
    <x v="74"/>
    <x v="54"/>
    <m/>
    <m/>
    <m/>
    <m/>
    <m/>
    <n v="0"/>
    <x v="5"/>
    <n v="519749"/>
    <x v="1077"/>
    <s v="WVGZZZA24TV003665"/>
    <x v="889"/>
    <x v="2"/>
    <n v="34805.67"/>
    <n v="4066.68"/>
    <n v="38872.35"/>
    <n v="111"/>
    <x v="918"/>
    <n v="95"/>
    <m/>
    <n v="1125.95"/>
    <n v="3.1409215033307736E-2"/>
    <n v="-2721.06"/>
    <m/>
    <m/>
    <m/>
    <n v="0.13"/>
    <n v="0.13"/>
    <n v="146.37350000000001"/>
    <m/>
    <n v="146.37350000000001"/>
    <s v=""/>
    <n v="0"/>
    <m/>
    <n v="0"/>
    <n v="1"/>
    <m/>
    <m/>
    <n v="0"/>
    <s v="Valauto Roncq"/>
    <x v="0"/>
    <m/>
    <x v="0"/>
    <n v="1220.95"/>
    <n v="3.1409215033307736E-2"/>
    <x v="1"/>
    <n v="146.37350000000001"/>
  </r>
  <r>
    <x v="1"/>
    <x v="0"/>
    <x v="0"/>
    <x v="28"/>
    <x v="88"/>
    <m/>
    <m/>
    <m/>
    <m/>
    <m/>
    <n v="0"/>
    <x v="8"/>
    <n v="519752"/>
    <x v="1078"/>
    <s v="WVGZZZA21TV088349"/>
    <x v="890"/>
    <x v="2"/>
    <n v="27305.67"/>
    <n v="1825"/>
    <n v="29130.67"/>
    <n v="55"/>
    <x v="919"/>
    <n v="95"/>
    <m/>
    <n v="753.61"/>
    <n v="2.9131152836512172E-2"/>
    <n v="-2039.15"/>
    <n v="0"/>
    <m/>
    <m/>
    <n v="0.12"/>
    <n v="0.12"/>
    <n v="90.433199999999999"/>
    <m/>
    <n v="90.433199999999999"/>
    <s v=""/>
    <n v="30"/>
    <m/>
    <n v="0"/>
    <n v="1"/>
    <m/>
    <m/>
    <n v="0"/>
    <s v="Valauto Roncq"/>
    <x v="0"/>
    <m/>
    <x v="5"/>
    <n v="848.61"/>
    <n v="2.9131152836512172E-2"/>
    <x v="1"/>
    <n v="120.4332"/>
  </r>
  <r>
    <x v="5"/>
    <x v="0"/>
    <x v="6"/>
    <x v="100"/>
    <x v="111"/>
    <m/>
    <m/>
    <m/>
    <m/>
    <m/>
    <m/>
    <x v="38"/>
    <n v="520106"/>
    <x v="1079"/>
    <s v="VSSZZZKJ0TR505025"/>
    <x v="891"/>
    <x v="30"/>
    <n v="21988.33"/>
    <n v="1655.84"/>
    <n v="23644.170000000002"/>
    <n v="191"/>
    <x v="920"/>
    <n v="36"/>
    <m/>
    <n v="769.66"/>
    <n v="3.4074361671397213E-2"/>
    <n v="0"/>
    <n v="-3100"/>
    <m/>
    <m/>
    <n v="0.13"/>
    <n v="0.13"/>
    <n v="100.0558"/>
    <m/>
    <n v="100.0558"/>
    <s v=""/>
    <m/>
    <m/>
    <n v="0"/>
    <n v="1"/>
    <m/>
    <m/>
    <n v="0"/>
    <s v="Valauto Cambrai"/>
    <x v="6"/>
    <m/>
    <x v="11"/>
    <n v="805.66"/>
    <n v="3.4074361671397213E-2"/>
    <x v="1"/>
    <n v="100.0558"/>
  </r>
  <r>
    <x v="4"/>
    <x v="0"/>
    <x v="1"/>
    <x v="120"/>
    <x v="47"/>
    <m/>
    <m/>
    <m/>
    <m/>
    <m/>
    <n v="0"/>
    <x v="22"/>
    <n v="520123"/>
    <x v="1080"/>
    <s v="VSSZZZKP3T1031610"/>
    <x v="892"/>
    <x v="8"/>
    <n v="38987.67"/>
    <n v="-3350"/>
    <n v="35637.67"/>
    <n v="13"/>
    <x v="921"/>
    <n v="22"/>
    <m/>
    <n v="397.1"/>
    <n v="1.1760028082644012E-2"/>
    <n v="0"/>
    <n v="-4500"/>
    <m/>
    <m/>
    <n v="0.12"/>
    <n v="0.1"/>
    <n v="47.652000000000001"/>
    <m/>
    <n v="47.652000000000001"/>
    <s v=""/>
    <n v="0"/>
    <n v="50"/>
    <n v="1"/>
    <n v="1"/>
    <m/>
    <m/>
    <n v="1"/>
    <s v="Valauto Arras"/>
    <x v="1"/>
    <m/>
    <x v="2"/>
    <n v="419.1"/>
    <n v="1.1760028082644012E-2"/>
    <x v="1"/>
    <n v="97.652000000000001"/>
  </r>
  <r>
    <x v="5"/>
    <x v="0"/>
    <x v="6"/>
    <x v="65"/>
    <x v="2"/>
    <m/>
    <m/>
    <m/>
    <m/>
    <m/>
    <m/>
    <x v="66"/>
    <n v="520130"/>
    <x v="1081"/>
    <s v="VSSZZZKJ4TR560433"/>
    <x v="893"/>
    <x v="31"/>
    <n v="18655"/>
    <n v="946.67"/>
    <n v="19601.669999999998"/>
    <n v="209"/>
    <x v="922"/>
    <n v="36"/>
    <m/>
    <n v="-481"/>
    <n v="-2.2702147317039827E-2"/>
    <n v="-200"/>
    <n v="0"/>
    <m/>
    <s v="marge négative  //  0 prime demandée"/>
    <m/>
    <n v="0.12"/>
    <n v="0"/>
    <m/>
    <n v="0"/>
    <s v="VWB"/>
    <n v="30"/>
    <n v="50"/>
    <n v="1"/>
    <n v="1"/>
    <m/>
    <m/>
    <n v="1"/>
    <s v="Valauto Cambrai"/>
    <x v="6"/>
    <m/>
    <x v="11"/>
    <n v="-445"/>
    <n v="-2.2702147317039827E-2"/>
    <x v="0"/>
    <n v="80"/>
  </r>
  <r>
    <x v="3"/>
    <x v="0"/>
    <x v="0"/>
    <x v="1"/>
    <x v="17"/>
    <m/>
    <m/>
    <m/>
    <m/>
    <m/>
    <n v="0"/>
    <x v="17"/>
    <n v="520184"/>
    <x v="1082"/>
    <s v="WVGZZZCS6TY022715"/>
    <x v="894"/>
    <x v="1"/>
    <n v="27264"/>
    <n v="-558.34"/>
    <n v="26705.66"/>
    <n v="65"/>
    <x v="923"/>
    <n v="95"/>
    <m/>
    <n v="2057.1799999999998"/>
    <n v="8.058890886800775E-2"/>
    <n v="0"/>
    <n v="-2773.34"/>
    <m/>
    <m/>
    <n v="0.13"/>
    <n v="0.13"/>
    <n v="267.43340000000001"/>
    <m/>
    <n v="267.43340000000001"/>
    <s v="VWB"/>
    <n v="30"/>
    <n v="50"/>
    <n v="1"/>
    <n v="1"/>
    <m/>
    <m/>
    <n v="1"/>
    <s v="Valauto Maubeuge"/>
    <x v="0"/>
    <m/>
    <x v="9"/>
    <n v="2152.1799999999998"/>
    <n v="8.058890886800775E-2"/>
    <x v="1"/>
    <n v="347.43340000000001"/>
  </r>
  <r>
    <x v="6"/>
    <x v="0"/>
    <x v="5"/>
    <x v="36"/>
    <x v="43"/>
    <m/>
    <m/>
    <m/>
    <m/>
    <m/>
    <n v="0"/>
    <x v="63"/>
    <n v="520188"/>
    <x v="1083"/>
    <s v="WAUZZZFY6R2080160"/>
    <x v="895"/>
    <x v="49"/>
    <n v="56283.33"/>
    <n v="11558.33"/>
    <n v="67841.66"/>
    <n v="578"/>
    <x v="924"/>
    <n v="108.33"/>
    <m/>
    <n v="-7063.89"/>
    <n v="-0.10252638275655401"/>
    <n v="-7892.77"/>
    <n v="0"/>
    <m/>
    <s v="marge négative  //  OP vieux stock non justifiée"/>
    <m/>
    <n v="0.13"/>
    <n v="0"/>
    <n v="500"/>
    <n v="500"/>
    <s v="VWB"/>
    <m/>
    <m/>
    <n v="0"/>
    <n v="1"/>
    <m/>
    <m/>
    <n v="0"/>
    <s v="Valauto Hainaut"/>
    <x v="5"/>
    <m/>
    <x v="14"/>
    <n v="-6955.56"/>
    <n v="-0.10252638275655401"/>
    <x v="0"/>
    <n v="500"/>
  </r>
  <r>
    <x v="5"/>
    <x v="3"/>
    <x v="2"/>
    <x v="27"/>
    <x v="28"/>
    <s v="x"/>
    <m/>
    <m/>
    <m/>
    <m/>
    <m/>
    <x v="37"/>
    <n v="520194"/>
    <x v="1084"/>
    <s v="TMBEP6PJ5S4015978"/>
    <x v="896"/>
    <x v="33"/>
    <n v="19241.669999999998"/>
    <n v="1674.99"/>
    <n v="20916.66"/>
    <n v="470"/>
    <x v="925"/>
    <n v="35"/>
    <m/>
    <n v="-1599.12"/>
    <n v="-7.4778669252165489E-2"/>
    <n v="0"/>
    <n v="125"/>
    <m/>
    <s v="marge manquante"/>
    <m/>
    <n v="0.13"/>
    <n v="0"/>
    <m/>
    <n v="0"/>
    <s v="VWB"/>
    <n v="1"/>
    <s v="classique"/>
    <n v="1"/>
    <n v="1"/>
    <m/>
    <m/>
    <n v="1"/>
    <s v="Valauto Cambrai"/>
    <x v="2"/>
    <m/>
    <x v="11"/>
    <n v="-1564.12"/>
    <n v="-7.4778669252165489E-2"/>
    <x v="0"/>
    <e v="#VALUE!"/>
  </r>
  <r>
    <x v="5"/>
    <x v="0"/>
    <x v="2"/>
    <x v="96"/>
    <x v="99"/>
    <m/>
    <m/>
    <m/>
    <m/>
    <m/>
    <n v="0"/>
    <x v="37"/>
    <n v="520211"/>
    <x v="1085"/>
    <s v="TMBJV8NX6SY082377"/>
    <x v="897"/>
    <x v="41"/>
    <n v="39274.33"/>
    <n v="5191.66"/>
    <n v="44465.990000000005"/>
    <n v="438"/>
    <x v="926"/>
    <n v="35"/>
    <m/>
    <n v="-254.92"/>
    <n v="-4.9458023986421974E-3"/>
    <n v="-5895.15"/>
    <n v="0"/>
    <m/>
    <s v="margenégative  //  0 Prime demandée"/>
    <m/>
    <n v="0.13"/>
    <n v="0"/>
    <m/>
    <n v="0"/>
    <s v=""/>
    <n v="1"/>
    <s v="0"/>
    <n v="1"/>
    <n v="1"/>
    <m/>
    <m/>
    <n v="1"/>
    <s v="Valauto Cambrai"/>
    <x v="2"/>
    <m/>
    <x v="11"/>
    <n v="-219.92"/>
    <n v="-4.9458023986421974E-3"/>
    <x v="0"/>
    <n v="1"/>
  </r>
  <r>
    <x v="5"/>
    <x v="0"/>
    <x v="2"/>
    <x v="65"/>
    <x v="2"/>
    <m/>
    <m/>
    <m/>
    <m/>
    <m/>
    <n v="0"/>
    <x v="24"/>
    <n v="520236"/>
    <x v="1086"/>
    <s v="TMBER6PJ5S4024402"/>
    <x v="898"/>
    <x v="33"/>
    <n v="20300"/>
    <n v="1816.66"/>
    <n v="22116.66"/>
    <n v="588"/>
    <x v="927"/>
    <n v="35.01"/>
    <m/>
    <n v="-399.45"/>
    <n v="-1.6478075803489315E-2"/>
    <n v="-3662.01"/>
    <n v="0"/>
    <m/>
    <s v="marge négative  //  0 prime demandée"/>
    <m/>
    <n v="0.12"/>
    <n v="0"/>
    <m/>
    <n v="0"/>
    <s v=""/>
    <m/>
    <s v="0"/>
    <n v="1"/>
    <n v="1"/>
    <m/>
    <m/>
    <n v="1"/>
    <s v="Valauto Cambrai"/>
    <x v="2"/>
    <m/>
    <x v="11"/>
    <n v="-364.44"/>
    <n v="-1.6478075803489315E-2"/>
    <x v="0"/>
    <n v="0"/>
  </r>
  <r>
    <x v="5"/>
    <x v="0"/>
    <x v="2"/>
    <x v="30"/>
    <x v="46"/>
    <m/>
    <m/>
    <m/>
    <m/>
    <m/>
    <n v="0"/>
    <x v="26"/>
    <n v="520242"/>
    <x v="1087"/>
    <s v="TMBER6PJ5R4070290"/>
    <x v="899"/>
    <x v="33"/>
    <n v="19991.669999999998"/>
    <n v="1083.33"/>
    <n v="21075"/>
    <n v="593"/>
    <x v="928"/>
    <n v="35"/>
    <m/>
    <n v="-355.17"/>
    <n v="-1.5191933570581259E-2"/>
    <n v="-2318.25"/>
    <n v="0"/>
    <m/>
    <s v="marge négative"/>
    <m/>
    <n v="0.13"/>
    <n v="0"/>
    <m/>
    <n v="0"/>
    <s v=""/>
    <m/>
    <n v="50"/>
    <n v="1"/>
    <n v="1"/>
    <m/>
    <m/>
    <n v="1"/>
    <s v="Valauto Cambrai"/>
    <x v="2"/>
    <m/>
    <x v="11"/>
    <n v="-320.17"/>
    <n v="-1.5191933570581259E-2"/>
    <x v="0"/>
    <n v="50"/>
  </r>
  <r>
    <x v="4"/>
    <x v="0"/>
    <x v="2"/>
    <x v="75"/>
    <x v="93"/>
    <m/>
    <m/>
    <m/>
    <m/>
    <m/>
    <m/>
    <x v="22"/>
    <n v="520271"/>
    <x v="1088"/>
    <s v="TMBGP6NW3T3076843"/>
    <x v="900"/>
    <x v="22"/>
    <n v="23191.67"/>
    <n v="1275"/>
    <n v="24466.67"/>
    <n v="36"/>
    <x v="929"/>
    <n v="35.01"/>
    <m/>
    <n v="-92"/>
    <n v="-2.3292912357913854E-3"/>
    <n v="-416.67"/>
    <n v="-3800"/>
    <m/>
    <s v="marge négative"/>
    <m/>
    <n v="0.13"/>
    <n v="0"/>
    <m/>
    <n v="0"/>
    <s v=""/>
    <n v="0"/>
    <s v="0"/>
    <n v="1"/>
    <n v="1"/>
    <m/>
    <m/>
    <n v="1"/>
    <s v="Valauto Arras"/>
    <x v="2"/>
    <m/>
    <x v="2"/>
    <n v="-56.990000000000009"/>
    <n v="-2.3292912357913854E-3"/>
    <x v="0"/>
    <n v="0"/>
  </r>
  <r>
    <x v="5"/>
    <x v="0"/>
    <x v="2"/>
    <x v="6"/>
    <x v="57"/>
    <m/>
    <m/>
    <m/>
    <m/>
    <m/>
    <m/>
    <x v="24"/>
    <n v="520276"/>
    <x v="1089"/>
    <s v="TMBJB7PS9ST107225"/>
    <x v="901"/>
    <x v="5"/>
    <n v="42190.83"/>
    <n v="3566.65"/>
    <n v="45757.48"/>
    <n v="194"/>
    <x v="930"/>
    <n v="35.01"/>
    <n v="-2000"/>
    <n v="774.84999999999945"/>
    <n v="1.7698964191209823E-2"/>
    <n v="-4829"/>
    <n v="0"/>
    <m/>
    <m/>
    <n v="0.13"/>
    <n v="0.13"/>
    <n v="100.73049999999994"/>
    <m/>
    <n v="100.73049999999994"/>
    <s v="VWB"/>
    <n v="30"/>
    <n v="50"/>
    <n v="1"/>
    <n v="1"/>
    <m/>
    <m/>
    <n v="1"/>
    <s v="Valauto Cambrai"/>
    <x v="2"/>
    <m/>
    <x v="11"/>
    <n v="2809.8599999999997"/>
    <n v="6.1407664932596799E-2"/>
    <x v="1"/>
    <n v="180.73049999999995"/>
  </r>
  <r>
    <x v="4"/>
    <x v="0"/>
    <x v="2"/>
    <x v="72"/>
    <x v="77"/>
    <m/>
    <m/>
    <m/>
    <s v="x"/>
    <s v="X"/>
    <n v="239"/>
    <x v="4"/>
    <n v="520288"/>
    <x v="1090"/>
    <s v="TMBEH7NY5TF179661"/>
    <x v="902"/>
    <x v="40"/>
    <n v="40900"/>
    <n v="2758.34"/>
    <n v="43658.34"/>
    <n v="62"/>
    <x v="931"/>
    <n v="35.01"/>
    <m/>
    <n v="1720.42"/>
    <n v="4.0208354234265442E-2"/>
    <n v="0"/>
    <n v="-4800"/>
    <m/>
    <s v="ok vn payé / solde client RANC SLBA 2023"/>
    <n v="0.12"/>
    <n v="0.12"/>
    <n v="206.4504"/>
    <m/>
    <n v="206.4504"/>
    <s v="VWB"/>
    <n v="0"/>
    <n v="50"/>
    <n v="1"/>
    <n v="1"/>
    <m/>
    <m/>
    <n v="1"/>
    <s v="Valauto Arras"/>
    <x v="2"/>
    <m/>
    <x v="2"/>
    <n v="1755.43"/>
    <n v="4.0208354234265442E-2"/>
    <x v="1"/>
    <n v="256.4504"/>
  </r>
  <r>
    <x v="5"/>
    <x v="1"/>
    <x v="2"/>
    <x v="83"/>
    <x v="100"/>
    <m/>
    <m/>
    <m/>
    <s v="x"/>
    <m/>
    <n v="-274.42"/>
    <x v="38"/>
    <n v="520316"/>
    <x v="1091"/>
    <s v="TMBGP6NW9T3038078"/>
    <x v="903"/>
    <x v="22"/>
    <n v="23191.67"/>
    <n v="1808.33"/>
    <n v="25000"/>
    <n v="181"/>
    <x v="932"/>
    <n v="35"/>
    <m/>
    <n v="91.67"/>
    <n v="5.0667999999999998E-3"/>
    <n v="0"/>
    <n v="-3800"/>
    <m/>
    <s v="solde client "/>
    <n v="0.13"/>
    <n v="0.13"/>
    <n v="11.917100000000001"/>
    <m/>
    <n v="11.917100000000001"/>
    <s v=""/>
    <n v="30"/>
    <m/>
    <n v="0"/>
    <n v="1"/>
    <m/>
    <m/>
    <n v="0"/>
    <s v="Valauto Cambrai"/>
    <x v="2"/>
    <m/>
    <x v="11"/>
    <n v="126.67"/>
    <n v="5.0667999999999998E-3"/>
    <x v="1"/>
    <n v="41.917100000000005"/>
  </r>
  <r>
    <x v="5"/>
    <x v="0"/>
    <x v="2"/>
    <x v="30"/>
    <x v="30"/>
    <m/>
    <m/>
    <m/>
    <m/>
    <m/>
    <n v="0"/>
    <x v="24"/>
    <n v="520318"/>
    <x v="1092"/>
    <s v="TMBGP6NW7T3039374"/>
    <x v="904"/>
    <x v="22"/>
    <n v="23191.67"/>
    <n v="1525"/>
    <n v="24716.67"/>
    <n v="210"/>
    <x v="933"/>
    <n v="35.01"/>
    <m/>
    <n v="632.45000000000005"/>
    <n v="2.7004446796433341E-2"/>
    <n v="-4216"/>
    <n v="0"/>
    <m/>
    <m/>
    <n v="0.12"/>
    <n v="0.13"/>
    <n v="75.894000000000005"/>
    <m/>
    <n v="75.894000000000005"/>
    <s v="VWB"/>
    <m/>
    <n v="50"/>
    <n v="1"/>
    <n v="1"/>
    <m/>
    <m/>
    <n v="1"/>
    <s v="Valauto Cambrai"/>
    <x v="2"/>
    <m/>
    <x v="11"/>
    <n v="667.46"/>
    <n v="2.7004446796433341E-2"/>
    <x v="1"/>
    <n v="125.89400000000001"/>
  </r>
  <r>
    <x v="5"/>
    <x v="1"/>
    <x v="2"/>
    <x v="107"/>
    <x v="33"/>
    <m/>
    <m/>
    <m/>
    <s v="x"/>
    <m/>
    <n v="5457"/>
    <x v="14"/>
    <n v="520323"/>
    <x v="1093"/>
    <s v="TMBJN8NZ9TC027695"/>
    <x v="38"/>
    <x v="54"/>
    <n v="38966"/>
    <n v="625"/>
    <n v="39591"/>
    <n v="54"/>
    <x v="934"/>
    <n v="65.67"/>
    <m/>
    <n v="791.31000000000006"/>
    <n v="2.1645828597408504E-2"/>
    <n v="0"/>
    <n v="0"/>
    <m/>
    <s v="ok vn payé / solde client factures atelier"/>
    <m/>
    <n v="0"/>
    <n v="0"/>
    <m/>
    <n v="0"/>
    <s v=""/>
    <n v="0"/>
    <n v="0"/>
    <n v="0"/>
    <n v="1"/>
    <m/>
    <m/>
    <n v="0"/>
    <s v="Valauto Cambrai"/>
    <x v="2"/>
    <m/>
    <x v="8"/>
    <n v="856.98"/>
    <n v="2.1645828597408504E-2"/>
    <x v="1"/>
    <n v="0"/>
  </r>
  <r>
    <x v="5"/>
    <x v="1"/>
    <x v="2"/>
    <x v="33"/>
    <x v="72"/>
    <m/>
    <m/>
    <m/>
    <s v="x"/>
    <m/>
    <n v="72737.14"/>
    <x v="9"/>
    <n v="520330"/>
    <x v="1094"/>
    <s v="TMBGR6NW2T3049045"/>
    <x v="318"/>
    <x v="22"/>
    <n v="29675"/>
    <n v="583.33000000000004"/>
    <n v="30258.33"/>
    <n v="156"/>
    <x v="935"/>
    <n v="35.01"/>
    <m/>
    <n v="907.76"/>
    <n v="3.1157370548870342E-2"/>
    <n v="-5143.92"/>
    <n v="0"/>
    <m/>
    <s v="solde client  en attente de financement cyrille casier"/>
    <n v="0.13"/>
    <n v="0.13"/>
    <n v="118.00880000000001"/>
    <m/>
    <n v="118.00880000000001"/>
    <s v="VWB"/>
    <n v="0"/>
    <n v="20"/>
    <n v="1"/>
    <n v="1"/>
    <m/>
    <m/>
    <n v="1"/>
    <s v="Valauto Cambrai"/>
    <x v="2"/>
    <m/>
    <x v="6"/>
    <n v="942.77"/>
    <n v="3.1157370548870342E-2"/>
    <x v="1"/>
    <n v="138.00880000000001"/>
  </r>
  <r>
    <x v="5"/>
    <x v="0"/>
    <x v="2"/>
    <x v="82"/>
    <x v="125"/>
    <m/>
    <m/>
    <m/>
    <m/>
    <m/>
    <n v="0"/>
    <x v="24"/>
    <n v="520333"/>
    <x v="1095"/>
    <s v="TMBER6PJ1T4041750"/>
    <x v="905"/>
    <x v="33"/>
    <n v="23941.67"/>
    <n v="0"/>
    <n v="23941.67"/>
    <n v="123"/>
    <x v="936"/>
    <n v="35.01"/>
    <m/>
    <n v="975.25"/>
    <n v="4.2196722283783884E-2"/>
    <n v="0"/>
    <n v="-2550"/>
    <m/>
    <m/>
    <n v="0.13"/>
    <n v="0.13"/>
    <n v="126.7825"/>
    <m/>
    <n v="126.7825"/>
    <s v="VWB"/>
    <n v="0"/>
    <n v="50"/>
    <n v="1"/>
    <n v="1"/>
    <m/>
    <m/>
    <n v="1"/>
    <s v="Valauto Cambrai"/>
    <x v="2"/>
    <m/>
    <x v="11"/>
    <n v="1010.26"/>
    <n v="4.2196722283783884E-2"/>
    <x v="1"/>
    <n v="176.7825"/>
  </r>
  <r>
    <x v="5"/>
    <x v="0"/>
    <x v="2"/>
    <x v="114"/>
    <x v="136"/>
    <m/>
    <m/>
    <m/>
    <m/>
    <m/>
    <n v="0"/>
    <x v="26"/>
    <n v="520334"/>
    <x v="1096"/>
    <s v="TMBEK6PJ6T4040811"/>
    <x v="906"/>
    <x v="33"/>
    <n v="25125"/>
    <n v="0"/>
    <n v="25125"/>
    <n v="116"/>
    <x v="937"/>
    <n v="35"/>
    <m/>
    <n v="505.62"/>
    <n v="2.1517213930348261E-2"/>
    <n v="0"/>
    <n v="-2550"/>
    <m/>
    <m/>
    <n v="0.13"/>
    <n v="0.13"/>
    <n v="65.73060000000001"/>
    <m/>
    <n v="65.73060000000001"/>
    <s v=""/>
    <n v="0"/>
    <m/>
    <n v="0"/>
    <n v="1"/>
    <m/>
    <m/>
    <n v="0"/>
    <s v="Valauto Cambrai"/>
    <x v="2"/>
    <m/>
    <x v="11"/>
    <n v="540.62"/>
    <n v="2.1517213930348261E-2"/>
    <x v="1"/>
    <n v="65.73060000000001"/>
  </r>
  <r>
    <x v="5"/>
    <x v="0"/>
    <x v="6"/>
    <x v="83"/>
    <x v="100"/>
    <m/>
    <m/>
    <m/>
    <m/>
    <m/>
    <m/>
    <x v="24"/>
    <n v="520371"/>
    <x v="1097"/>
    <s v="VSSZZZKJ4TR592329"/>
    <x v="907"/>
    <x v="31"/>
    <n v="20575.830000000002"/>
    <n v="0"/>
    <n v="20575.830000000002"/>
    <n v="13"/>
    <x v="938"/>
    <n v="36"/>
    <m/>
    <n v="226.82"/>
    <n v="1.277323928123434E-2"/>
    <n v="0"/>
    <n v="-2725"/>
    <m/>
    <m/>
    <n v="7.0000000000000007E-2"/>
    <n v="7.0000000000000007E-2"/>
    <n v="15.877400000000002"/>
    <m/>
    <n v="15.877400000000002"/>
    <s v="VWB"/>
    <n v="0"/>
    <m/>
    <n v="0"/>
    <n v="1"/>
    <m/>
    <m/>
    <n v="0"/>
    <s v="Valauto Cambrai"/>
    <x v="6"/>
    <m/>
    <x v="11"/>
    <n v="262.82"/>
    <n v="1.277323928123434E-2"/>
    <x v="1"/>
    <n v="15.877400000000002"/>
  </r>
  <r>
    <x v="5"/>
    <x v="0"/>
    <x v="6"/>
    <x v="58"/>
    <x v="8"/>
    <m/>
    <m/>
    <m/>
    <m/>
    <m/>
    <n v="0"/>
    <x v="24"/>
    <n v="520372"/>
    <x v="1098"/>
    <s v="VSSZZZKJ6TR579243"/>
    <x v="908"/>
    <x v="31"/>
    <n v="17905"/>
    <n v="836.68"/>
    <n v="18741.68"/>
    <n v="21"/>
    <x v="939"/>
    <n v="36"/>
    <m/>
    <n v="315.94"/>
    <n v="1.8778465964630706E-2"/>
    <n v="-2725"/>
    <n v="0"/>
    <m/>
    <m/>
    <n v="7.0000000000000007E-2"/>
    <n v="7.0000000000000007E-2"/>
    <n v="22.115800000000004"/>
    <m/>
    <n v="22.115800000000004"/>
    <s v="VWB"/>
    <m/>
    <m/>
    <n v="0"/>
    <n v="1"/>
    <m/>
    <m/>
    <n v="0"/>
    <s v="Valauto Cambrai"/>
    <x v="6"/>
    <m/>
    <x v="11"/>
    <n v="351.94"/>
    <n v="1.8778465964630706E-2"/>
    <x v="1"/>
    <n v="22.115800000000004"/>
  </r>
  <r>
    <x v="5"/>
    <x v="0"/>
    <x v="6"/>
    <x v="12"/>
    <x v="81"/>
    <m/>
    <m/>
    <m/>
    <m/>
    <m/>
    <n v="0"/>
    <x v="66"/>
    <n v="520373"/>
    <x v="1099"/>
    <s v="VSSZZZKJ0TR593672"/>
    <x v="909"/>
    <x v="31"/>
    <n v="16655"/>
    <n v="967.51"/>
    <n v="17622.509999999998"/>
    <n v="72"/>
    <x v="940"/>
    <n v="36"/>
    <m/>
    <n v="219.37"/>
    <n v="1.44911252710312E-2"/>
    <n v="0"/>
    <n v="-1300"/>
    <m/>
    <m/>
    <n v="0.12"/>
    <n v="0.12"/>
    <n v="26.324400000000001"/>
    <m/>
    <n v="26.324400000000001"/>
    <s v="VWB"/>
    <m/>
    <m/>
    <n v="0"/>
    <n v="1"/>
    <n v="417"/>
    <d v="2026-06-16T00:00:00"/>
    <n v="0"/>
    <s v="Valauto Cambrai"/>
    <x v="6"/>
    <m/>
    <x v="11"/>
    <n v="672.37"/>
    <n v="3.8154042755543904E-2"/>
    <x v="1"/>
    <n v="26.324400000000001"/>
  </r>
  <r>
    <x v="5"/>
    <x v="0"/>
    <x v="6"/>
    <x v="49"/>
    <x v="64"/>
    <m/>
    <m/>
    <m/>
    <m/>
    <m/>
    <n v="0"/>
    <x v="36"/>
    <n v="520376"/>
    <x v="1100"/>
    <s v="VSSZZZKJ2TR584732"/>
    <x v="910"/>
    <x v="31"/>
    <n v="22663.33"/>
    <n v="3363.34"/>
    <n v="26026.670000000002"/>
    <n v="43"/>
    <x v="941"/>
    <n v="36"/>
    <m/>
    <n v="780.81"/>
    <n v="3.1383576923209922E-2"/>
    <n v="-4164.2700000000004"/>
    <n v="0"/>
    <m/>
    <m/>
    <n v="0.13"/>
    <n v="0.13"/>
    <n v="101.50529999999999"/>
    <m/>
    <n v="101.50529999999999"/>
    <s v="VWB"/>
    <m/>
    <n v="20"/>
    <n v="1"/>
    <n v="1"/>
    <m/>
    <m/>
    <n v="1"/>
    <s v="Valauto Cambrai"/>
    <x v="6"/>
    <m/>
    <x v="8"/>
    <n v="816.81"/>
    <n v="3.1383576923209922E-2"/>
    <x v="1"/>
    <n v="121.50529999999999"/>
  </r>
  <r>
    <x v="5"/>
    <x v="0"/>
    <x v="6"/>
    <x v="44"/>
    <x v="62"/>
    <m/>
    <m/>
    <m/>
    <m/>
    <m/>
    <n v="0"/>
    <x v="14"/>
    <n v="520378"/>
    <x v="1101"/>
    <s v="VSSZZZKJXTR585823"/>
    <x v="911"/>
    <x v="30"/>
    <n v="24963.33"/>
    <n v="2569.17"/>
    <n v="27532.5"/>
    <n v="93"/>
    <x v="942"/>
    <n v="36"/>
    <m/>
    <n v="425.7"/>
    <n v="1.6769272677744484E-2"/>
    <n v="-3854.55"/>
    <n v="0"/>
    <m/>
    <m/>
    <m/>
    <n v="0"/>
    <n v="0"/>
    <m/>
    <n v="0"/>
    <s v=""/>
    <n v="1"/>
    <s v="0"/>
    <n v="1"/>
    <n v="1"/>
    <n v="417"/>
    <d v="2026-06-16T00:00:00"/>
    <n v="1"/>
    <s v="Valauto Cambrai"/>
    <x v="6"/>
    <m/>
    <x v="8"/>
    <n v="878.7"/>
    <n v="3.1915009534186869E-2"/>
    <x v="1"/>
    <n v="1"/>
  </r>
  <r>
    <x v="5"/>
    <x v="0"/>
    <x v="2"/>
    <x v="109"/>
    <x v="40"/>
    <m/>
    <m/>
    <m/>
    <m/>
    <m/>
    <n v="0"/>
    <x v="24"/>
    <n v="520381"/>
    <x v="1102"/>
    <s v="TMBNH9NY9SF099063"/>
    <x v="912"/>
    <x v="23"/>
    <n v="38583.33"/>
    <n v="2066.66"/>
    <n v="40649.990000000005"/>
    <n v="256"/>
    <x v="943"/>
    <n v="35"/>
    <m/>
    <n v="535.5"/>
    <n v="1.4034443796911142E-2"/>
    <n v="-5081.25"/>
    <n v="0"/>
    <m/>
    <m/>
    <n v="0.13"/>
    <n v="0.13"/>
    <n v="69.615000000000009"/>
    <m/>
    <n v="69.615000000000009"/>
    <s v="VWB"/>
    <n v="0"/>
    <m/>
    <n v="0"/>
    <n v="1"/>
    <m/>
    <m/>
    <n v="0"/>
    <s v="Valauto Cambrai"/>
    <x v="2"/>
    <m/>
    <x v="11"/>
    <n v="570.5"/>
    <n v="1.4034443796911142E-2"/>
    <x v="1"/>
    <n v="69.615000000000009"/>
  </r>
  <r>
    <x v="5"/>
    <x v="3"/>
    <x v="2"/>
    <x v="84"/>
    <x v="11"/>
    <m/>
    <s v="x"/>
    <m/>
    <m/>
    <m/>
    <m/>
    <x v="33"/>
    <n v="520422"/>
    <x v="1103"/>
    <s v="TMBGK6NW2T3074726"/>
    <x v="913"/>
    <x v="22"/>
    <n v="30958.34"/>
    <n v="583.33000000000004"/>
    <n v="31541.670000000002"/>
    <n v="165"/>
    <x v="944"/>
    <n v="35"/>
    <m/>
    <n v="2027.2600000000002"/>
    <n v="6.5382080276662591E-2"/>
    <n v="-3516"/>
    <n v="0"/>
    <m/>
    <s v="manque signatures  "/>
    <m/>
    <n v="0.1"/>
    <n v="0"/>
    <m/>
    <n v="0"/>
    <s v=""/>
    <n v="0"/>
    <s v="0"/>
    <n v="1"/>
    <n v="1"/>
    <m/>
    <m/>
    <n v="1"/>
    <s v="Valauto Cambrai"/>
    <x v="2"/>
    <m/>
    <x v="8"/>
    <n v="2062.2600000000002"/>
    <n v="6.5382080276662591E-2"/>
    <x v="1"/>
    <n v="0"/>
  </r>
  <r>
    <x v="5"/>
    <x v="0"/>
    <x v="2"/>
    <x v="58"/>
    <x v="6"/>
    <m/>
    <m/>
    <m/>
    <m/>
    <m/>
    <n v="0"/>
    <x v="37"/>
    <n v="520428"/>
    <x v="1104"/>
    <s v="TMBEP6NW4T3078883"/>
    <x v="914"/>
    <x v="24"/>
    <n v="21825"/>
    <n v="583.33000000000004"/>
    <n v="22408.33"/>
    <n v="59"/>
    <x v="945"/>
    <n v="35"/>
    <m/>
    <n v="536.79"/>
    <n v="2.5516850207043539E-2"/>
    <n v="-3500"/>
    <n v="0"/>
    <m/>
    <m/>
    <n v="0.13"/>
    <n v="0.13"/>
    <n v="69.782699999999991"/>
    <m/>
    <n v="69.782699999999991"/>
    <s v="VWB"/>
    <n v="0"/>
    <m/>
    <n v="0"/>
    <n v="1"/>
    <m/>
    <m/>
    <n v="0"/>
    <s v="Valauto Cambrai"/>
    <x v="2"/>
    <m/>
    <x v="11"/>
    <n v="571.79"/>
    <n v="2.5516850207043539E-2"/>
    <x v="1"/>
    <n v="69.782699999999991"/>
  </r>
  <r>
    <x v="5"/>
    <x v="0"/>
    <x v="2"/>
    <x v="82"/>
    <x v="125"/>
    <m/>
    <m/>
    <m/>
    <m/>
    <m/>
    <m/>
    <x v="14"/>
    <n v="520429"/>
    <x v="1105"/>
    <s v="TMBJJ7NU8T5063649"/>
    <x v="38"/>
    <x v="38"/>
    <n v="35575"/>
    <n v="1441.66"/>
    <n v="37016.660000000003"/>
    <n v="14"/>
    <x v="946"/>
    <n v="35.01"/>
    <m/>
    <n v="1110.6099999999999"/>
    <n v="3.094876739284419E-2"/>
    <n v="0"/>
    <n v="0"/>
    <m/>
    <m/>
    <m/>
    <n v="0"/>
    <n v="0"/>
    <m/>
    <n v="0"/>
    <s v=""/>
    <n v="0"/>
    <m/>
    <n v="0"/>
    <n v="1"/>
    <m/>
    <m/>
    <n v="0"/>
    <s v="Valauto Cambrai"/>
    <x v="2"/>
    <m/>
    <x v="8"/>
    <n v="1145.6199999999999"/>
    <n v="3.094876739284419E-2"/>
    <x v="1"/>
    <n v="0"/>
  </r>
  <r>
    <x v="5"/>
    <x v="0"/>
    <x v="2"/>
    <x v="59"/>
    <x v="64"/>
    <m/>
    <m/>
    <m/>
    <m/>
    <m/>
    <n v="0"/>
    <x v="14"/>
    <n v="520434"/>
    <x v="1106"/>
    <s v="TMBJB9PS3TT079743"/>
    <x v="915"/>
    <x v="5"/>
    <n v="38500"/>
    <n v="8175"/>
    <n v="46675"/>
    <n v="8"/>
    <x v="947"/>
    <n v="35"/>
    <n v="-471.92"/>
    <n v="1395.1399999999999"/>
    <n v="3.0640385645420459E-2"/>
    <n v="0"/>
    <n v="0"/>
    <m/>
    <m/>
    <m/>
    <n v="0"/>
    <n v="0"/>
    <m/>
    <n v="0"/>
    <s v=""/>
    <n v="0"/>
    <m/>
    <n v="0"/>
    <n v="1"/>
    <m/>
    <m/>
    <n v="0"/>
    <s v="Valauto Cambrai"/>
    <x v="2"/>
    <m/>
    <x v="8"/>
    <n v="1902.06"/>
    <n v="4.0751151580074987E-2"/>
    <x v="1"/>
    <n v="0"/>
  </r>
  <r>
    <x v="5"/>
    <x v="0"/>
    <x v="2"/>
    <x v="96"/>
    <x v="111"/>
    <m/>
    <m/>
    <m/>
    <m/>
    <m/>
    <n v="0"/>
    <x v="24"/>
    <n v="520435"/>
    <x v="1107"/>
    <s v="TMBNG7NY7TF119447"/>
    <x v="916"/>
    <x v="23"/>
    <n v="27341.66"/>
    <n v="1866.66"/>
    <n v="29208.32"/>
    <n v="6"/>
    <x v="948"/>
    <n v="35.01"/>
    <m/>
    <n v="1314.04"/>
    <n v="4.61871822823086E-2"/>
    <n v="0"/>
    <n v="-3333"/>
    <m/>
    <m/>
    <n v="7.0000000000000007E-2"/>
    <n v="7.0000000000000007E-2"/>
    <n v="91.982800000000012"/>
    <m/>
    <n v="91.982800000000012"/>
    <s v="VWB"/>
    <n v="0"/>
    <n v="100"/>
    <n v="1"/>
    <n v="1"/>
    <m/>
    <m/>
    <n v="1"/>
    <s v="Valauto Cambrai"/>
    <x v="2"/>
    <m/>
    <x v="11"/>
    <n v="1349.05"/>
    <n v="4.61871822823086E-2"/>
    <x v="1"/>
    <n v="191.9828"/>
  </r>
  <r>
    <x v="5"/>
    <x v="0"/>
    <x v="2"/>
    <x v="61"/>
    <x v="76"/>
    <m/>
    <m/>
    <m/>
    <m/>
    <m/>
    <m/>
    <x v="9"/>
    <n v="520437"/>
    <x v="1108"/>
    <s v="TMBER6PJ5T4074816"/>
    <x v="917"/>
    <x v="33"/>
    <n v="23941.67"/>
    <n v="0"/>
    <n v="23941.67"/>
    <n v="40"/>
    <x v="949"/>
    <n v="35"/>
    <m/>
    <n v="430.95"/>
    <n v="1.9461883820134519E-2"/>
    <n v="0"/>
    <n v="0"/>
    <m/>
    <m/>
    <n v="0.1"/>
    <n v="0.1"/>
    <n v="43.094999999999999"/>
    <m/>
    <n v="43.094999999999999"/>
    <s v="VWB"/>
    <n v="0"/>
    <n v="20"/>
    <n v="1"/>
    <n v="1"/>
    <m/>
    <m/>
    <n v="1"/>
    <s v="Valauto Cambrai"/>
    <x v="2"/>
    <m/>
    <x v="6"/>
    <n v="465.95"/>
    <n v="1.9461883820134519E-2"/>
    <x v="1"/>
    <n v="63.094999999999999"/>
  </r>
  <r>
    <x v="5"/>
    <x v="0"/>
    <x v="2"/>
    <x v="79"/>
    <x v="96"/>
    <m/>
    <m/>
    <m/>
    <m/>
    <m/>
    <n v="0"/>
    <x v="9"/>
    <n v="520438"/>
    <x v="1109"/>
    <s v="TMBLJ9NY0TF160488"/>
    <x v="918"/>
    <x v="40"/>
    <n v="45225"/>
    <n v="5674.99"/>
    <n v="50899.99"/>
    <n v="21"/>
    <x v="950"/>
    <n v="35"/>
    <n v="-170"/>
    <n v="635.80999999999995"/>
    <n v="1.3178980978188797E-2"/>
    <n v="-169.57"/>
    <n v="0"/>
    <m/>
    <m/>
    <n v="0.1"/>
    <n v="0.1"/>
    <n v="63.580999999999996"/>
    <m/>
    <n v="63.580999999999996"/>
    <s v="VWB"/>
    <n v="0"/>
    <n v="20"/>
    <n v="1"/>
    <n v="1"/>
    <m/>
    <m/>
    <n v="1"/>
    <s v="Valauto Cambrai"/>
    <x v="2"/>
    <m/>
    <x v="6"/>
    <n v="840.81"/>
    <n v="1.6518863756161836E-2"/>
    <x v="1"/>
    <n v="83.580999999999989"/>
  </r>
  <r>
    <x v="5"/>
    <x v="0"/>
    <x v="2"/>
    <x v="60"/>
    <x v="15"/>
    <m/>
    <m/>
    <m/>
    <m/>
    <m/>
    <n v="0"/>
    <x v="24"/>
    <n v="520445"/>
    <x v="1110"/>
    <s v="TMBNG7NY7TF127046"/>
    <x v="919"/>
    <x v="23"/>
    <n v="27658.33"/>
    <n v="2483.3200000000002"/>
    <n v="30141.65"/>
    <n v="19"/>
    <x v="951"/>
    <n v="35"/>
    <m/>
    <n v="939.36"/>
    <n v="3.2326033909888807E-2"/>
    <n v="-3333"/>
    <n v="0"/>
    <m/>
    <m/>
    <n v="7.0000000000000007E-2"/>
    <n v="7.0000000000000007E-2"/>
    <n v="65.755200000000002"/>
    <m/>
    <n v="65.755200000000002"/>
    <s v="VWB"/>
    <m/>
    <s v="0"/>
    <n v="1"/>
    <n v="1"/>
    <m/>
    <m/>
    <n v="1"/>
    <s v="Valauto Cambrai"/>
    <x v="2"/>
    <m/>
    <x v="11"/>
    <n v="974.36"/>
    <n v="3.2326033909888807E-2"/>
    <x v="1"/>
    <n v="65.755200000000002"/>
  </r>
  <r>
    <x v="5"/>
    <x v="3"/>
    <x v="2"/>
    <x v="23"/>
    <x v="106"/>
    <m/>
    <s v="x"/>
    <m/>
    <s v="x"/>
    <m/>
    <n v="35883.53"/>
    <x v="14"/>
    <n v="520452"/>
    <x v="1111"/>
    <s v="TMBJJ7NU4V5011597"/>
    <x v="38"/>
    <x v="38"/>
    <n v="35574.33"/>
    <n v="583.33000000000004"/>
    <n v="36157.660000000003"/>
    <n v="21"/>
    <x v="952"/>
    <n v="35.67"/>
    <m/>
    <n v="722.63"/>
    <n v="2.0972042991720147E-2"/>
    <n v="0"/>
    <n v="0"/>
    <m/>
    <s v="solde client mq rgt Arval / manque signatures  "/>
    <m/>
    <n v="0"/>
    <n v="0"/>
    <m/>
    <n v="0"/>
    <s v=""/>
    <n v="0"/>
    <s v="0"/>
    <n v="1"/>
    <n v="1"/>
    <m/>
    <m/>
    <n v="1"/>
    <s v="Valauto Cambrai"/>
    <x v="2"/>
    <m/>
    <x v="8"/>
    <n v="758.3"/>
    <n v="2.0972042991720147E-2"/>
    <x v="1"/>
    <n v="0"/>
  </r>
  <r>
    <x v="5"/>
    <x v="0"/>
    <x v="2"/>
    <x v="104"/>
    <x v="20"/>
    <m/>
    <m/>
    <m/>
    <m/>
    <m/>
    <n v="0"/>
    <x v="37"/>
    <n v="520453"/>
    <x v="1112"/>
    <s v="TMBJA8NX9TY038354"/>
    <x v="920"/>
    <x v="41"/>
    <n v="28958.34"/>
    <n v="1666.67"/>
    <n v="30625.010000000002"/>
    <n v="35"/>
    <x v="953"/>
    <n v="35"/>
    <m/>
    <n v="1701.42"/>
    <n v="5.6699410057335489E-2"/>
    <n v="-2916"/>
    <n v="0"/>
    <m/>
    <m/>
    <n v="0.13"/>
    <n v="0.13"/>
    <n v="221.18460000000002"/>
    <m/>
    <n v="221.18460000000002"/>
    <s v="VWB"/>
    <n v="0"/>
    <n v="100"/>
    <n v="1"/>
    <n v="1"/>
    <m/>
    <m/>
    <n v="1"/>
    <s v="Valauto Cambrai"/>
    <x v="2"/>
    <m/>
    <x v="11"/>
    <n v="1736.42"/>
    <n v="5.6699410057335489E-2"/>
    <x v="1"/>
    <n v="321.18460000000005"/>
  </r>
  <r>
    <x v="5"/>
    <x v="0"/>
    <x v="2"/>
    <x v="66"/>
    <x v="85"/>
    <m/>
    <m/>
    <m/>
    <m/>
    <m/>
    <n v="0"/>
    <x v="26"/>
    <n v="520454"/>
    <x v="1113"/>
    <s v="TMBNH9NY5TF142282"/>
    <x v="921"/>
    <x v="23"/>
    <n v="38583.33"/>
    <n v="1000"/>
    <n v="39583.33"/>
    <n v="105"/>
    <x v="954"/>
    <n v="35.01"/>
    <m/>
    <n v="599.32000000000005"/>
    <n v="1.6025180296857289E-2"/>
    <n v="-5145.83"/>
    <n v="0"/>
    <m/>
    <m/>
    <n v="0.12"/>
    <n v="0.12"/>
    <n v="71.918400000000005"/>
    <m/>
    <n v="71.918400000000005"/>
    <s v="VWB"/>
    <m/>
    <m/>
    <n v="0"/>
    <n v="1"/>
    <m/>
    <m/>
    <n v="0"/>
    <s v="Valauto Cambrai"/>
    <x v="2"/>
    <m/>
    <x v="11"/>
    <n v="634.33000000000004"/>
    <n v="1.6025180296857289E-2"/>
    <x v="1"/>
    <n v="71.918400000000005"/>
  </r>
  <r>
    <x v="5"/>
    <x v="0"/>
    <x v="1"/>
    <x v="116"/>
    <x v="22"/>
    <m/>
    <m/>
    <m/>
    <m/>
    <m/>
    <n v="0"/>
    <x v="9"/>
    <n v="520460"/>
    <x v="199"/>
    <s v="VSSZZZKR1SA033467"/>
    <x v="922"/>
    <x v="35"/>
    <n v="38154.33"/>
    <n v="2673.34"/>
    <n v="40827.67"/>
    <n v="25"/>
    <x v="955"/>
    <n v="22"/>
    <m/>
    <n v="1224.83"/>
    <n v="3.0538847796114741E-2"/>
    <n v="-6432.77"/>
    <n v="2350"/>
    <m/>
    <m/>
    <n v="0.1"/>
    <n v="0.1"/>
    <n v="122.483"/>
    <m/>
    <n v="122.483"/>
    <s v="VWB"/>
    <n v="1"/>
    <s v="0"/>
    <n v="1"/>
    <n v="1"/>
    <m/>
    <m/>
    <n v="1"/>
    <s v="Valauto Cambrai"/>
    <x v="1"/>
    <m/>
    <x v="6"/>
    <n v="1246.83"/>
    <n v="3.0538847796114741E-2"/>
    <x v="1"/>
    <n v="123.483"/>
  </r>
  <r>
    <x v="5"/>
    <x v="0"/>
    <x v="2"/>
    <x v="90"/>
    <x v="36"/>
    <m/>
    <m/>
    <m/>
    <m/>
    <m/>
    <n v="0"/>
    <x v="9"/>
    <n v="520469"/>
    <x v="1114"/>
    <s v="TMBNH9NY9TF146464"/>
    <x v="923"/>
    <x v="23"/>
    <n v="37566.660000000003"/>
    <n v="583.34"/>
    <n v="38150"/>
    <n v="27"/>
    <x v="956"/>
    <n v="35"/>
    <m/>
    <n v="572.27"/>
    <n v="1.5917955439056355E-2"/>
    <n v="-4768.76"/>
    <n v="0"/>
    <m/>
    <m/>
    <n v="0.13"/>
    <n v="0.13"/>
    <n v="74.395099999999999"/>
    <m/>
    <n v="74.395099999999999"/>
    <s v="VWB"/>
    <n v="0"/>
    <n v="20"/>
    <n v="1"/>
    <n v="1"/>
    <m/>
    <m/>
    <n v="1"/>
    <s v="Valauto Cambrai"/>
    <x v="2"/>
    <m/>
    <x v="6"/>
    <n v="607.27"/>
    <n v="1.5917955439056355E-2"/>
    <x v="1"/>
    <n v="94.395099999999999"/>
  </r>
  <r>
    <x v="5"/>
    <x v="0"/>
    <x v="2"/>
    <x v="90"/>
    <x v="36"/>
    <m/>
    <m/>
    <m/>
    <m/>
    <m/>
    <n v="0"/>
    <x v="9"/>
    <n v="520470"/>
    <x v="1115"/>
    <s v="TMBNH7NY0TF144283"/>
    <x v="924"/>
    <x v="23"/>
    <n v="35883.33"/>
    <n v="1333.33"/>
    <n v="37216.660000000003"/>
    <n v="27"/>
    <x v="957"/>
    <n v="35"/>
    <m/>
    <n v="558.26"/>
    <n v="1.5940710423772576E-2"/>
    <n v="-4652.09"/>
    <n v="0"/>
    <m/>
    <m/>
    <n v="0.13"/>
    <n v="0.13"/>
    <n v="72.573800000000006"/>
    <m/>
    <n v="72.573800000000006"/>
    <s v="VWB"/>
    <n v="0"/>
    <n v="20"/>
    <n v="1"/>
    <n v="1"/>
    <m/>
    <m/>
    <n v="1"/>
    <s v="Valauto Cambrai"/>
    <x v="2"/>
    <m/>
    <x v="6"/>
    <n v="593.26"/>
    <n v="1.5940710423772576E-2"/>
    <x v="1"/>
    <n v="92.573800000000006"/>
  </r>
  <r>
    <x v="5"/>
    <x v="0"/>
    <x v="2"/>
    <x v="67"/>
    <x v="78"/>
    <m/>
    <m/>
    <m/>
    <m/>
    <m/>
    <n v="0"/>
    <x v="24"/>
    <n v="520477"/>
    <x v="1116"/>
    <s v="TMBJR8NX5TY098026"/>
    <x v="925"/>
    <x v="41"/>
    <n v="30841.67"/>
    <n v="3408.34"/>
    <n v="34250.009999999995"/>
    <n v="11"/>
    <x v="958"/>
    <n v="35"/>
    <m/>
    <n v="1750.82"/>
    <n v="5.214071470344097E-2"/>
    <n v="0"/>
    <n v="-3733.33"/>
    <m/>
    <m/>
    <n v="7.0000000000000007E-2"/>
    <n v="7.0000000000000007E-2"/>
    <n v="122.5574"/>
    <m/>
    <n v="122.5574"/>
    <s v="VWB"/>
    <n v="0"/>
    <n v="100"/>
    <n v="1"/>
    <n v="1"/>
    <m/>
    <m/>
    <n v="1"/>
    <s v="Valauto Cambrai"/>
    <x v="2"/>
    <m/>
    <x v="11"/>
    <n v="1785.82"/>
    <n v="5.214071470344097E-2"/>
    <x v="1"/>
    <n v="222.5574"/>
  </r>
  <r>
    <x v="5"/>
    <x v="0"/>
    <x v="2"/>
    <x v="70"/>
    <x v="144"/>
    <m/>
    <m/>
    <m/>
    <m/>
    <m/>
    <m/>
    <x v="26"/>
    <n v="520478"/>
    <x v="1117"/>
    <s v="TMBEP6PJ9T4070709"/>
    <x v="926"/>
    <x v="33"/>
    <n v="19775"/>
    <n v="2083.33"/>
    <n v="21858.33"/>
    <n v="46"/>
    <x v="959"/>
    <n v="35"/>
    <m/>
    <n v="335.16"/>
    <n v="1.6934505060542136E-2"/>
    <n v="-416"/>
    <n v="-2550"/>
    <m/>
    <m/>
    <n v="0.12"/>
    <n v="0.12"/>
    <n v="40.219200000000001"/>
    <m/>
    <n v="40.219200000000001"/>
    <s v="VWB"/>
    <m/>
    <m/>
    <n v="0"/>
    <n v="1"/>
    <m/>
    <m/>
    <n v="0"/>
    <s v="Valauto Cambrai"/>
    <x v="2"/>
    <m/>
    <x v="11"/>
    <n v="370.16"/>
    <n v="1.6934505060542136E-2"/>
    <x v="1"/>
    <n v="40.219200000000001"/>
  </r>
  <r>
    <x v="6"/>
    <x v="1"/>
    <x v="5"/>
    <x v="122"/>
    <x v="69"/>
    <m/>
    <m/>
    <m/>
    <s v="x"/>
    <m/>
    <n v="33498.71"/>
    <x v="68"/>
    <n v="520623"/>
    <x v="1118"/>
    <s v="WAUZZZGB0TR046370"/>
    <x v="927"/>
    <x v="34"/>
    <n v="23999.67"/>
    <n v="8459.16"/>
    <n v="32458.829999999998"/>
    <n v="14"/>
    <x v="960"/>
    <n v="108.33"/>
    <m/>
    <n v="1108.96"/>
    <n v="3.7502584042616451E-2"/>
    <n v="0"/>
    <n v="-162.29"/>
    <m/>
    <s v="solde client mq financement"/>
    <n v="7.0000000000000007E-2"/>
    <n v="7.0000000000000007E-2"/>
    <n v="77.627200000000016"/>
    <m/>
    <n v="77.627200000000016"/>
    <s v="VWB"/>
    <m/>
    <n v="100"/>
    <n v="1"/>
    <n v="1"/>
    <m/>
    <m/>
    <n v="1"/>
    <s v="Valauto Hainaut"/>
    <x v="5"/>
    <m/>
    <x v="14"/>
    <n v="1217.29"/>
    <n v="3.7502584042616451E-2"/>
    <x v="1"/>
    <n v="177.62720000000002"/>
  </r>
  <r>
    <x v="6"/>
    <x v="0"/>
    <x v="5"/>
    <x v="93"/>
    <x v="44"/>
    <m/>
    <m/>
    <m/>
    <m/>
    <m/>
    <n v="0"/>
    <x v="41"/>
    <n v="520643"/>
    <x v="208"/>
    <s v="WAUZZZGB2TR015475"/>
    <x v="928"/>
    <x v="34"/>
    <n v="23166.33"/>
    <n v="3450.83"/>
    <n v="26617.160000000003"/>
    <n v="154"/>
    <x v="961"/>
    <n v="108.33"/>
    <m/>
    <n v="26.910000000000011"/>
    <n v="5.0809327516534442E-3"/>
    <n v="575.76"/>
    <n v="-800"/>
    <m/>
    <m/>
    <n v="0.13"/>
    <n v="0.13"/>
    <n v="3.4983000000000017"/>
    <m/>
    <n v="3.4983000000000017"/>
    <s v=""/>
    <m/>
    <n v="50"/>
    <n v="1"/>
    <n v="1"/>
    <m/>
    <m/>
    <n v="1"/>
    <s v="Valauto Hainaut"/>
    <x v="5"/>
    <m/>
    <x v="14"/>
    <n v="135.24"/>
    <n v="5.0809327516534442E-3"/>
    <x v="1"/>
    <n v="53.4983"/>
  </r>
  <r>
    <x v="6"/>
    <x v="0"/>
    <x v="5"/>
    <x v="81"/>
    <x v="94"/>
    <m/>
    <m/>
    <m/>
    <m/>
    <m/>
    <n v="0"/>
    <x v="14"/>
    <n v="520647"/>
    <x v="1119"/>
    <s v="WAUZZZFY8S2066721"/>
    <x v="929"/>
    <x v="49"/>
    <n v="56283.67"/>
    <n v="11675"/>
    <n v="67958.67"/>
    <n v="195"/>
    <x v="962"/>
    <n v="108.33"/>
    <n v="-3000"/>
    <n v="1768.0100000000002"/>
    <n v="2.7610016499734328E-2"/>
    <n v="-17514.21"/>
    <n v="0"/>
    <m/>
    <m/>
    <m/>
    <n v="0"/>
    <n v="0"/>
    <m/>
    <n v="0"/>
    <s v="VWB"/>
    <m/>
    <m/>
    <n v="0"/>
    <n v="1"/>
    <m/>
    <m/>
    <n v="0"/>
    <s v="Valauto Hainaut"/>
    <x v="5"/>
    <m/>
    <x v="8"/>
    <n v="4876.34"/>
    <n v="7.1754494312499056E-2"/>
    <x v="1"/>
    <n v="0"/>
  </r>
  <r>
    <x v="6"/>
    <x v="0"/>
    <x v="5"/>
    <x v="60"/>
    <x v="31"/>
    <m/>
    <m/>
    <m/>
    <m/>
    <m/>
    <m/>
    <x v="63"/>
    <n v="520718"/>
    <x v="1120"/>
    <s v="WAUZZZGY5TA042141"/>
    <x v="930"/>
    <x v="50"/>
    <n v="33287.17"/>
    <n v="3250"/>
    <n v="36537.17"/>
    <n v="109"/>
    <x v="963"/>
    <n v="108.33"/>
    <m/>
    <n v="1304.8300000000002"/>
    <n v="3.8677325036394448E-2"/>
    <n v="0"/>
    <n v="0"/>
    <m/>
    <m/>
    <n v="7.0000000000000007E-2"/>
    <n v="7.0000000000000007E-2"/>
    <n v="91.338100000000026"/>
    <m/>
    <n v="91.338100000000026"/>
    <s v="VWB"/>
    <n v="0"/>
    <n v="50"/>
    <n v="1"/>
    <n v="1"/>
    <m/>
    <m/>
    <n v="1"/>
    <s v="Valauto Hainaut"/>
    <x v="5"/>
    <m/>
    <x v="14"/>
    <n v="1413.16"/>
    <n v="3.8677325036394448E-2"/>
    <x v="1"/>
    <n v="141.33810000000003"/>
  </r>
  <r>
    <x v="6"/>
    <x v="0"/>
    <x v="5"/>
    <x v="93"/>
    <x v="44"/>
    <m/>
    <m/>
    <m/>
    <m/>
    <m/>
    <n v="0"/>
    <x v="63"/>
    <n v="520762"/>
    <x v="1121"/>
    <s v="WAUZZZGB5TR036188"/>
    <x v="931"/>
    <x v="34"/>
    <n v="23166.33"/>
    <n v="2825"/>
    <n v="25991.33"/>
    <n v="71"/>
    <x v="964"/>
    <n v="108.33"/>
    <m/>
    <n v="321.31"/>
    <n v="1.6530127546377962E-2"/>
    <n v="0"/>
    <n v="-800"/>
    <m/>
    <m/>
    <n v="0.13"/>
    <n v="0.13"/>
    <n v="41.770299999999999"/>
    <m/>
    <n v="41.770299999999999"/>
    <s v=""/>
    <n v="0"/>
    <n v="50"/>
    <n v="1"/>
    <n v="1"/>
    <m/>
    <m/>
    <n v="1"/>
    <s v="Valauto Hainaut"/>
    <x v="5"/>
    <m/>
    <x v="14"/>
    <n v="429.64"/>
    <n v="1.6530127546377962E-2"/>
    <x v="1"/>
    <n v="91.770299999999992"/>
  </r>
  <r>
    <x v="6"/>
    <x v="0"/>
    <x v="5"/>
    <x v="1"/>
    <x v="17"/>
    <m/>
    <m/>
    <m/>
    <m/>
    <m/>
    <n v="0"/>
    <x v="36"/>
    <n v="520763"/>
    <x v="1122"/>
    <s v="WAUZZZGB7TR036273"/>
    <x v="835"/>
    <x v="34"/>
    <n v="23999.67"/>
    <n v="4125"/>
    <n v="28124.67"/>
    <n v="44"/>
    <x v="965"/>
    <n v="108.33"/>
    <m/>
    <n v="649.12"/>
    <n v="2.6931871556181819E-2"/>
    <n v="0"/>
    <n v="0"/>
    <m/>
    <m/>
    <n v="0.1"/>
    <n v="0.1"/>
    <n v="64.912000000000006"/>
    <m/>
    <n v="64.912000000000006"/>
    <s v="VWB"/>
    <n v="0"/>
    <n v="20"/>
    <n v="1"/>
    <n v="1"/>
    <m/>
    <m/>
    <n v="1"/>
    <s v="Valauto Hainaut"/>
    <x v="5"/>
    <m/>
    <x v="8"/>
    <n v="757.45"/>
    <n v="2.6931871556181819E-2"/>
    <x v="1"/>
    <n v="84.912000000000006"/>
  </r>
  <r>
    <x v="6"/>
    <x v="0"/>
    <x v="5"/>
    <x v="69"/>
    <x v="88"/>
    <m/>
    <m/>
    <m/>
    <m/>
    <m/>
    <n v="0"/>
    <x v="65"/>
    <n v="520767"/>
    <x v="1123"/>
    <s v="WAUZZZGB9TR051048"/>
    <x v="932"/>
    <x v="34"/>
    <n v="23166.33"/>
    <n v="3450.83"/>
    <n v="26617.160000000003"/>
    <n v="70"/>
    <x v="966"/>
    <n v="108.33"/>
    <m/>
    <n v="104.33999999999999"/>
    <n v="7.9899583576910523E-3"/>
    <n v="575.76"/>
    <n v="-2583.09"/>
    <m/>
    <m/>
    <n v="0.12"/>
    <n v="0.12"/>
    <n v="12.520799999999998"/>
    <m/>
    <n v="12.520799999999998"/>
    <s v=""/>
    <m/>
    <m/>
    <n v="0"/>
    <n v="1"/>
    <m/>
    <m/>
    <n v="0"/>
    <s v="Valauto Hainaut"/>
    <x v="5"/>
    <m/>
    <x v="14"/>
    <n v="212.67"/>
    <n v="7.9899583576910523E-3"/>
    <x v="1"/>
    <n v="12.520799999999998"/>
  </r>
  <r>
    <x v="6"/>
    <x v="0"/>
    <x v="5"/>
    <x v="78"/>
    <x v="115"/>
    <m/>
    <m/>
    <m/>
    <m/>
    <m/>
    <n v="0"/>
    <x v="41"/>
    <n v="520771"/>
    <x v="1124"/>
    <s v="WAUZZZGB7TR059827"/>
    <x v="933"/>
    <x v="34"/>
    <n v="23166.33"/>
    <n v="2825"/>
    <n v="25991.33"/>
    <n v="50"/>
    <x v="967"/>
    <n v="108.33"/>
    <m/>
    <n v="259.47000000000003"/>
    <n v="1.4150872617907586E-2"/>
    <n v="0"/>
    <n v="-2579.96"/>
    <m/>
    <s v="Challenge forfait"/>
    <n v="0.12"/>
    <n v="0.12"/>
    <n v="31.136400000000002"/>
    <m/>
    <n v="31.136400000000002"/>
    <s v="VWB"/>
    <n v="0"/>
    <m/>
    <n v="0"/>
    <n v="1"/>
    <m/>
    <m/>
    <n v="0"/>
    <s v="Valauto Hainaut"/>
    <x v="5"/>
    <m/>
    <x v="14"/>
    <n v="367.8"/>
    <n v="1.4150872617907586E-2"/>
    <x v="1"/>
    <n v="31.136400000000002"/>
  </r>
  <r>
    <x v="6"/>
    <x v="0"/>
    <x v="5"/>
    <x v="54"/>
    <x v="31"/>
    <m/>
    <m/>
    <m/>
    <m/>
    <m/>
    <n v="0"/>
    <x v="41"/>
    <n v="520803"/>
    <x v="1125"/>
    <s v="WAUZZZGB3TR027442"/>
    <x v="934"/>
    <x v="34"/>
    <n v="23166.33"/>
    <n v="2825"/>
    <n v="25991.33"/>
    <n v="95"/>
    <x v="968"/>
    <n v="108.33"/>
    <m/>
    <n v="391.84000000000003"/>
    <n v="1.9243724734363341E-2"/>
    <n v="0"/>
    <n v="-1800"/>
    <m/>
    <m/>
    <n v="0.13"/>
    <n v="0.13"/>
    <n v="50.939200000000007"/>
    <m/>
    <n v="50.939200000000007"/>
    <s v=""/>
    <n v="0"/>
    <n v="50"/>
    <n v="1"/>
    <n v="1"/>
    <m/>
    <m/>
    <n v="1"/>
    <s v="Valauto Hainaut"/>
    <x v="5"/>
    <m/>
    <x v="14"/>
    <n v="500.17"/>
    <n v="1.9243724734363341E-2"/>
    <x v="1"/>
    <n v="100.9392"/>
  </r>
  <r>
    <x v="6"/>
    <x v="0"/>
    <x v="5"/>
    <x v="9"/>
    <x v="35"/>
    <m/>
    <m/>
    <m/>
    <m/>
    <m/>
    <n v="0"/>
    <x v="41"/>
    <n v="520805"/>
    <x v="1126"/>
    <s v="WAUZZZFZ3TP047149"/>
    <x v="935"/>
    <x v="39"/>
    <n v="38616.33"/>
    <n v="791.67"/>
    <n v="39408"/>
    <n v="21"/>
    <x v="969"/>
    <n v="108.33"/>
    <m/>
    <n v="89.539999999999978"/>
    <n v="5.0210617133576935E-3"/>
    <n v="0"/>
    <n v="-394.08"/>
    <m/>
    <m/>
    <n v="0.1"/>
    <n v="0.1"/>
    <n v="8.9539999999999988"/>
    <m/>
    <n v="8.9539999999999988"/>
    <s v="VWB"/>
    <n v="0"/>
    <m/>
    <n v="0"/>
    <n v="1"/>
    <m/>
    <m/>
    <n v="0"/>
    <s v="Valauto Hainaut"/>
    <x v="5"/>
    <m/>
    <x v="14"/>
    <n v="197.86999999999998"/>
    <n v="5.0210617133576935E-3"/>
    <x v="1"/>
    <n v="8.9539999999999988"/>
  </r>
  <r>
    <x v="6"/>
    <x v="0"/>
    <x v="5"/>
    <x v="48"/>
    <x v="122"/>
    <m/>
    <m/>
    <m/>
    <m/>
    <m/>
    <n v="0"/>
    <x v="41"/>
    <n v="520812"/>
    <x v="1127"/>
    <s v="WAUZZZFJXT1078623"/>
    <x v="936"/>
    <x v="46"/>
    <n v="39750"/>
    <n v="8285.01"/>
    <n v="48035.01"/>
    <n v="21"/>
    <x v="970"/>
    <n v="108.33"/>
    <m/>
    <n v="398.55"/>
    <n v="1.0552303413697634E-2"/>
    <n v="0"/>
    <n v="-1921.4"/>
    <m/>
    <m/>
    <n v="0.08"/>
    <n v="0.1"/>
    <n v="31.884"/>
    <m/>
    <n v="31.884"/>
    <s v=""/>
    <n v="30"/>
    <n v="50"/>
    <n v="1"/>
    <n v="1"/>
    <m/>
    <m/>
    <n v="1"/>
    <s v="Valauto Hainaut"/>
    <x v="5"/>
    <m/>
    <x v="14"/>
    <n v="506.88"/>
    <n v="1.0552303413697634E-2"/>
    <x v="1"/>
    <n v="111.884"/>
  </r>
  <r>
    <x v="6"/>
    <x v="0"/>
    <x v="0"/>
    <x v="97"/>
    <x v="116"/>
    <m/>
    <m/>
    <m/>
    <m/>
    <m/>
    <n v="0"/>
    <x v="49"/>
    <n v="521012"/>
    <x v="1128"/>
    <s v="WVWZZZAW6RU066594"/>
    <x v="937"/>
    <x v="28"/>
    <n v="21176.5"/>
    <n v="891.67"/>
    <n v="22068.17"/>
    <n v="416"/>
    <x v="971"/>
    <n v="95"/>
    <m/>
    <n v="1259.18"/>
    <n v="6.1363493212169391E-2"/>
    <n v="0"/>
    <n v="0"/>
    <m/>
    <m/>
    <n v="0.13"/>
    <n v="0.13"/>
    <n v="163.69340000000003"/>
    <m/>
    <n v="163.69340000000003"/>
    <s v=""/>
    <n v="30"/>
    <m/>
    <n v="0"/>
    <n v="1"/>
    <m/>
    <m/>
    <n v="0"/>
    <s v="Valauto Hainaut"/>
    <x v="0"/>
    <m/>
    <x v="13"/>
    <n v="1354.18"/>
    <n v="6.1363493212169391E-2"/>
    <x v="1"/>
    <n v="193.69340000000003"/>
  </r>
  <r>
    <x v="6"/>
    <x v="0"/>
    <x v="4"/>
    <x v="70"/>
    <x v="142"/>
    <m/>
    <m/>
    <m/>
    <m/>
    <m/>
    <n v="0"/>
    <x v="46"/>
    <n v="521064"/>
    <x v="1129"/>
    <s v="WV1ZZZSY9T9044640"/>
    <x v="938"/>
    <x v="42"/>
    <n v="48477.5"/>
    <n v="3081"/>
    <n v="51558.5"/>
    <n v="11"/>
    <x v="972"/>
    <n v="95"/>
    <m/>
    <n v="362.99"/>
    <n v="8.8829194022324153E-3"/>
    <n v="0"/>
    <n v="-500"/>
    <m/>
    <m/>
    <n v="0.1"/>
    <n v="0.1"/>
    <n v="36.298999999999999"/>
    <m/>
    <n v="36.298999999999999"/>
    <s v=""/>
    <m/>
    <m/>
    <n v="0"/>
    <n v="1"/>
    <m/>
    <m/>
    <n v="0"/>
    <s v="Valauto Hainaut"/>
    <x v="4"/>
    <m/>
    <x v="13"/>
    <n v="457.99"/>
    <n v="8.8829194022324153E-3"/>
    <x v="1"/>
    <n v="36.298999999999999"/>
  </r>
  <r>
    <x v="6"/>
    <x v="0"/>
    <x v="4"/>
    <x v="59"/>
    <x v="53"/>
    <m/>
    <m/>
    <m/>
    <m/>
    <m/>
    <n v="0"/>
    <x v="46"/>
    <n v="521065"/>
    <x v="1130"/>
    <s v="WV3ZZZSZ2T9002441"/>
    <x v="939"/>
    <x v="42"/>
    <n v="47637.5"/>
    <n v="9667"/>
    <n v="57304.5"/>
    <n v="44"/>
    <x v="973"/>
    <n v="95"/>
    <m/>
    <n v="1639.14"/>
    <n v="3.0261846800862063E-2"/>
    <n v="-1432.62"/>
    <n v="-1200"/>
    <m/>
    <m/>
    <n v="0.13"/>
    <n v="0.12"/>
    <n v="213.08820000000003"/>
    <m/>
    <n v="213.08820000000003"/>
    <s v="VWB"/>
    <m/>
    <m/>
    <n v="0"/>
    <n v="1"/>
    <n v="750"/>
    <d v="2026-05-20T00:00:00"/>
    <n v="0"/>
    <s v="Valauto Hainaut"/>
    <x v="4"/>
    <m/>
    <x v="13"/>
    <n v="2484.1400000000003"/>
    <n v="4.3349824184837148E-2"/>
    <x v="1"/>
    <n v="213.08820000000003"/>
  </r>
  <r>
    <x v="6"/>
    <x v="0"/>
    <x v="4"/>
    <x v="18"/>
    <x v="59"/>
    <m/>
    <m/>
    <m/>
    <m/>
    <m/>
    <n v="0"/>
    <x v="46"/>
    <n v="521070"/>
    <x v="1131"/>
    <s v="WV1ZZZSY3T9038378"/>
    <x v="940"/>
    <x v="42"/>
    <n v="42897.5"/>
    <n v="1476"/>
    <n v="44373.5"/>
    <n v="12"/>
    <x v="974"/>
    <n v="95"/>
    <m/>
    <n v="1121.23"/>
    <n v="2.7408926498923909E-2"/>
    <n v="-500"/>
    <n v="0"/>
    <m/>
    <m/>
    <n v="0.1"/>
    <n v="0.1"/>
    <n v="112.123"/>
    <m/>
    <n v="112.123"/>
    <s v="VWB"/>
    <m/>
    <m/>
    <n v="0"/>
    <n v="1"/>
    <m/>
    <m/>
    <n v="0"/>
    <s v="Valauto Hainaut"/>
    <x v="4"/>
    <m/>
    <x v="13"/>
    <n v="1216.23"/>
    <n v="2.7408926498923909E-2"/>
    <x v="1"/>
    <n v="112.123"/>
  </r>
  <r>
    <x v="6"/>
    <x v="0"/>
    <x v="4"/>
    <x v="116"/>
    <x v="23"/>
    <m/>
    <m/>
    <m/>
    <m/>
    <m/>
    <m/>
    <x v="46"/>
    <n v="521087"/>
    <x v="1132"/>
    <s v="WV2ZZZEB5TH045096"/>
    <x v="941"/>
    <x v="26"/>
    <n v="43566.43"/>
    <n v="1625"/>
    <n v="45191.43"/>
    <n v="7"/>
    <x v="975"/>
    <n v="95"/>
    <m/>
    <n v="1452.7"/>
    <n v="3.4247643856368346E-2"/>
    <n v="0"/>
    <n v="-6000"/>
    <m/>
    <m/>
    <n v="0.1"/>
    <n v="0.1"/>
    <n v="145.27000000000001"/>
    <m/>
    <n v="145.27000000000001"/>
    <s v="VWB"/>
    <n v="0"/>
    <m/>
    <n v="0"/>
    <n v="1"/>
    <m/>
    <m/>
    <n v="0"/>
    <s v="Valauto Hainaut"/>
    <x v="4"/>
    <m/>
    <x v="13"/>
    <n v="1547.7"/>
    <n v="3.4247643856368346E-2"/>
    <x v="1"/>
    <n v="145.27000000000001"/>
  </r>
  <r>
    <x v="6"/>
    <x v="0"/>
    <x v="4"/>
    <x v="67"/>
    <x v="78"/>
    <m/>
    <m/>
    <m/>
    <s v="x"/>
    <s v="X"/>
    <n v="-17000"/>
    <x v="46"/>
    <n v="521094"/>
    <x v="1133"/>
    <s v="WV3ZZZSZXT9003482"/>
    <x v="942"/>
    <x v="42"/>
    <n v="49237.5"/>
    <n v="17570"/>
    <n v="66807.5"/>
    <n v="4"/>
    <x v="976"/>
    <n v="95"/>
    <m/>
    <n v="2004.2199999999998"/>
    <n v="3.1421921191482988E-2"/>
    <n v="0"/>
    <n v="-1000"/>
    <m/>
    <s v="solde client "/>
    <n v="0.1"/>
    <n v="0.1"/>
    <n v="200.422"/>
    <m/>
    <n v="200.422"/>
    <s v="VWB"/>
    <m/>
    <m/>
    <n v="0"/>
    <n v="1"/>
    <n v="750"/>
    <d v="2026-05-20T00:00:00"/>
    <n v="0"/>
    <s v="Valauto Hainaut"/>
    <x v="4"/>
    <m/>
    <x v="13"/>
    <n v="2849.22"/>
    <n v="4.2648205665531562E-2"/>
    <x v="1"/>
    <n v="200.422"/>
  </r>
  <r>
    <x v="6"/>
    <x v="3"/>
    <x v="4"/>
    <x v="84"/>
    <x v="16"/>
    <m/>
    <m/>
    <s v="x"/>
    <m/>
    <m/>
    <n v="0"/>
    <x v="46"/>
    <n v="521102"/>
    <x v="1134"/>
    <s v="WV3ZZZSZ8T9007479"/>
    <x v="943"/>
    <x v="42"/>
    <n v="49237.5"/>
    <n v="17570"/>
    <n v="66807.5"/>
    <n v="29"/>
    <x v="977"/>
    <n v="2052.5"/>
    <m/>
    <n v="-2460.9700000000003"/>
    <n v="-6.1141338921528307E-3"/>
    <n v="0"/>
    <n v="-2101.9699999999998"/>
    <m/>
    <s v="Aide Julien non justifiées"/>
    <n v="0.1"/>
    <n v="0.1"/>
    <n v="-246.09700000000004"/>
    <m/>
    <n v="-246.09700000000004"/>
    <s v="VWB"/>
    <m/>
    <m/>
    <n v="0"/>
    <n v="1"/>
    <m/>
    <m/>
    <n v="0"/>
    <s v="Valauto Hainaut"/>
    <x v="4"/>
    <m/>
    <x v="13"/>
    <n v="-408.47000000000025"/>
    <n v="-6.1141338921528307E-3"/>
    <x v="0"/>
    <n v="-246.09700000000004"/>
  </r>
  <r>
    <x v="6"/>
    <x v="3"/>
    <x v="4"/>
    <x v="50"/>
    <x v="110"/>
    <m/>
    <m/>
    <s v="x"/>
    <m/>
    <m/>
    <n v="0"/>
    <x v="69"/>
    <n v="521117"/>
    <x v="1135"/>
    <s v="WV4ZZZTV8SK089051"/>
    <x v="944"/>
    <x v="21"/>
    <n v="44293.1"/>
    <n v="4782"/>
    <n v="49075.1"/>
    <n v="12"/>
    <x v="978"/>
    <n v="95"/>
    <m/>
    <n v="1226.9000000000001"/>
    <n v="2.6936267068228086E-2"/>
    <n v="0"/>
    <n v="-3500"/>
    <m/>
    <s v="Justif non valide"/>
    <n v="0.1"/>
    <n v="0.1"/>
    <n v="122.69000000000001"/>
    <m/>
    <n v="122.69000000000001"/>
    <s v="VWB"/>
    <m/>
    <n v="20"/>
    <n v="1"/>
    <n v="1"/>
    <m/>
    <m/>
    <n v="1"/>
    <s v="Valauto Hainaut"/>
    <x v="4"/>
    <m/>
    <x v="6"/>
    <n v="1321.9"/>
    <n v="2.6936267068228086E-2"/>
    <x v="1"/>
    <n v="142.69"/>
  </r>
  <r>
    <x v="6"/>
    <x v="0"/>
    <x v="4"/>
    <x v="29"/>
    <x v="91"/>
    <m/>
    <m/>
    <m/>
    <m/>
    <m/>
    <n v="0"/>
    <x v="46"/>
    <n v="521120"/>
    <x v="1136"/>
    <s v="WV2ZZZSK0TX024117"/>
    <x v="945"/>
    <x v="43"/>
    <n v="35540.83"/>
    <n v="2351.66"/>
    <n v="37892.490000000005"/>
    <n v="145"/>
    <x v="979"/>
    <n v="95"/>
    <m/>
    <n v="4562.22"/>
    <n v="0.1229061484214946"/>
    <n v="-2143.44"/>
    <n v="-500"/>
    <m/>
    <m/>
    <n v="0.13"/>
    <n v="0.12"/>
    <n v="593.08860000000004"/>
    <m/>
    <n v="593.08860000000004"/>
    <s v="VWB"/>
    <m/>
    <m/>
    <n v="0"/>
    <n v="1"/>
    <n v="750"/>
    <d v="2026-05-20T00:00:00"/>
    <n v="0"/>
    <s v="Valauto Hainaut"/>
    <x v="4"/>
    <m/>
    <x v="13"/>
    <n v="5407.22"/>
    <n v="0.1426989886386458"/>
    <x v="1"/>
    <n v="593.08860000000004"/>
  </r>
  <r>
    <x v="6"/>
    <x v="1"/>
    <x v="4"/>
    <x v="101"/>
    <x v="74"/>
    <m/>
    <m/>
    <m/>
    <s v="x"/>
    <m/>
    <n v="-486.76"/>
    <x v="27"/>
    <n v="521141"/>
    <x v="1137"/>
    <s v="WV1ZZZSK4TX024187"/>
    <x v="946"/>
    <x v="43"/>
    <n v="30182.5"/>
    <n v="640"/>
    <n v="30822.5"/>
    <n v="158"/>
    <x v="980"/>
    <n v="95"/>
    <m/>
    <n v="1508.01"/>
    <n v="5.2007786519587963E-2"/>
    <n v="-1849.35"/>
    <n v="-1200"/>
    <m/>
    <s v="solde client doublon rgt f44077"/>
    <n v="0.12"/>
    <n v="0.12"/>
    <n v="180.96119999999999"/>
    <m/>
    <n v="180.96119999999999"/>
    <s v="VWB"/>
    <m/>
    <m/>
    <n v="0"/>
    <n v="1"/>
    <n v="750"/>
    <d v="2026-05-20T00:00:00"/>
    <n v="0"/>
    <s v="Valauto Hainaut"/>
    <x v="4"/>
    <m/>
    <x v="10"/>
    <n v="2353.0100000000002"/>
    <n v="7.6340660231973403E-2"/>
    <x v="1"/>
    <n v="180.96119999999999"/>
  </r>
  <r>
    <x v="6"/>
    <x v="0"/>
    <x v="4"/>
    <x v="121"/>
    <x v="155"/>
    <m/>
    <m/>
    <m/>
    <m/>
    <m/>
    <n v="0"/>
    <x v="46"/>
    <n v="521142"/>
    <x v="184"/>
    <s v="WV4ZZZTV0SK086564"/>
    <x v="947"/>
    <x v="21"/>
    <n v="37433.1"/>
    <n v="2225"/>
    <n v="39658.1"/>
    <n v="98"/>
    <x v="981"/>
    <n v="95"/>
    <m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x v="4"/>
    <m/>
    <x v="13"/>
    <n v="1024.02"/>
    <n v="2.5821206764822319E-2"/>
    <x v="1"/>
    <n v="92.902000000000001"/>
  </r>
  <r>
    <x v="6"/>
    <x v="0"/>
    <x v="4"/>
    <x v="26"/>
    <x v="8"/>
    <m/>
    <m/>
    <m/>
    <m/>
    <m/>
    <n v="0"/>
    <x v="46"/>
    <n v="521158"/>
    <x v="1138"/>
    <s v="WV1ZZZSK8TX050355"/>
    <x v="948"/>
    <x v="43"/>
    <n v="36052.5"/>
    <n v="1350"/>
    <n v="37402.5"/>
    <n v="7"/>
    <x v="982"/>
    <n v="95"/>
    <m/>
    <n v="617.14"/>
    <n v="1.9039903749749346E-2"/>
    <n v="0"/>
    <n v="0"/>
    <m/>
    <m/>
    <n v="0.1"/>
    <n v="0.1"/>
    <n v="61.713999999999999"/>
    <m/>
    <n v="61.713999999999999"/>
    <s v=""/>
    <m/>
    <n v="20"/>
    <n v="1"/>
    <n v="1"/>
    <n v="750"/>
    <d v="2026-05-20T00:00:00"/>
    <n v="1"/>
    <s v="Valauto Hainaut"/>
    <x v="4"/>
    <m/>
    <x v="13"/>
    <n v="1462.1399999999999"/>
    <n v="3.9092039302185681E-2"/>
    <x v="1"/>
    <n v="81.713999999999999"/>
  </r>
  <r>
    <x v="5"/>
    <x v="0"/>
    <x v="2"/>
    <x v="116"/>
    <x v="23"/>
    <m/>
    <m/>
    <m/>
    <m/>
    <m/>
    <n v="0"/>
    <x v="9"/>
    <n v="521337"/>
    <x v="1139"/>
    <s v="TMBER6PJ2T4025492"/>
    <x v="949"/>
    <x v="33"/>
    <n v="23941.67"/>
    <n v="250"/>
    <n v="24191.67"/>
    <n v="255"/>
    <x v="983"/>
    <n v="35.01"/>
    <m/>
    <n v="556.4"/>
    <n v="2.4446844719690705E-2"/>
    <n v="-2903"/>
    <n v="0"/>
    <m/>
    <m/>
    <n v="0.13"/>
    <n v="0.13"/>
    <n v="72.331999999999994"/>
    <m/>
    <n v="72.331999999999994"/>
    <s v="VWB"/>
    <m/>
    <n v="20"/>
    <n v="1"/>
    <n v="1"/>
    <m/>
    <m/>
    <n v="1"/>
    <s v="Valauto Cambrai"/>
    <x v="2"/>
    <m/>
    <x v="6"/>
    <n v="591.41"/>
    <n v="2.4446844719690705E-2"/>
    <x v="1"/>
    <n v="92.331999999999994"/>
  </r>
  <r>
    <x v="5"/>
    <x v="0"/>
    <x v="6"/>
    <x v="14"/>
    <x v="118"/>
    <m/>
    <m/>
    <m/>
    <m/>
    <m/>
    <n v="0"/>
    <x v="26"/>
    <n v="521403"/>
    <x v="1140"/>
    <s v="VSSZZZKJ3TR565428"/>
    <x v="950"/>
    <x v="31"/>
    <n v="17905"/>
    <n v="2904.19"/>
    <n v="20809.189999999999"/>
    <n v="170"/>
    <x v="984"/>
    <n v="36"/>
    <m/>
    <n v="196.98"/>
    <n v="1.1196014837675084E-2"/>
    <n v="-2913.29"/>
    <n v="0"/>
    <m/>
    <m/>
    <n v="0.12"/>
    <n v="0.12"/>
    <n v="23.637599999999999"/>
    <m/>
    <n v="23.637599999999999"/>
    <s v="VWB"/>
    <n v="0"/>
    <m/>
    <n v="0"/>
    <n v="1"/>
    <m/>
    <m/>
    <n v="0"/>
    <s v="Valauto Cambrai"/>
    <x v="6"/>
    <m/>
    <x v="11"/>
    <n v="232.98"/>
    <n v="1.1196014837675084E-2"/>
    <x v="1"/>
    <n v="23.637599999999999"/>
  </r>
  <r>
    <x v="1"/>
    <x v="0"/>
    <x v="2"/>
    <x v="40"/>
    <x v="26"/>
    <m/>
    <m/>
    <m/>
    <m/>
    <m/>
    <n v="0"/>
    <x v="6"/>
    <n v="521421"/>
    <x v="1141"/>
    <s v="TMBJR8NXXTY033494"/>
    <x v="951"/>
    <x v="41"/>
    <n v="29925"/>
    <n v="2825"/>
    <n v="32750"/>
    <n v="70"/>
    <x v="985"/>
    <n v="35"/>
    <m/>
    <n v="793.75"/>
    <n v="2.5305343511450383E-2"/>
    <n v="0"/>
    <n v="0"/>
    <m/>
    <m/>
    <n v="0.1"/>
    <n v="0.1"/>
    <n v="79.375"/>
    <m/>
    <n v="79.375"/>
    <s v="VWB"/>
    <m/>
    <m/>
    <n v="0"/>
    <n v="1"/>
    <m/>
    <m/>
    <n v="0"/>
    <s v="Valauto Roncq"/>
    <x v="2"/>
    <m/>
    <x v="3"/>
    <n v="828.75"/>
    <n v="2.5305343511450383E-2"/>
    <x v="1"/>
    <n v="79.375"/>
  </r>
  <r>
    <x v="5"/>
    <x v="0"/>
    <x v="2"/>
    <x v="61"/>
    <x v="76"/>
    <m/>
    <m/>
    <m/>
    <m/>
    <m/>
    <m/>
    <x v="9"/>
    <n v="521448"/>
    <x v="1142"/>
    <s v="TMBER6PJ8T4077743"/>
    <x v="917"/>
    <x v="33"/>
    <n v="23941.67"/>
    <n v="0"/>
    <n v="23941.67"/>
    <n v="33"/>
    <x v="949"/>
    <n v="35"/>
    <m/>
    <n v="430.95"/>
    <n v="1.9461883820134519E-2"/>
    <n v="0"/>
    <n v="0"/>
    <m/>
    <m/>
    <n v="0.1"/>
    <n v="0.1"/>
    <n v="43.094999999999999"/>
    <m/>
    <n v="43.094999999999999"/>
    <s v="VWB"/>
    <n v="0"/>
    <n v="20"/>
    <n v="1"/>
    <n v="1"/>
    <m/>
    <m/>
    <n v="1"/>
    <s v="Valauto Cambrai"/>
    <x v="2"/>
    <m/>
    <x v="6"/>
    <n v="465.95"/>
    <n v="1.9461883820134519E-2"/>
    <x v="1"/>
    <n v="63.094999999999999"/>
  </r>
  <r>
    <x v="5"/>
    <x v="0"/>
    <x v="2"/>
    <x v="102"/>
    <x v="133"/>
    <m/>
    <m/>
    <m/>
    <m/>
    <m/>
    <n v="0"/>
    <x v="24"/>
    <n v="521488"/>
    <x v="1143"/>
    <s v="TMBRJ9NY0TF123144"/>
    <x v="952"/>
    <x v="23"/>
    <n v="42391.66"/>
    <n v="4666.67"/>
    <n v="47058.33"/>
    <n v="26"/>
    <x v="986"/>
    <n v="35"/>
    <m/>
    <n v="941.18"/>
    <n v="2.0744042553146273E-2"/>
    <n v="-5882.3"/>
    <n v="0"/>
    <m/>
    <m/>
    <n v="0.1"/>
    <n v="0.13"/>
    <n v="94.117999999999995"/>
    <m/>
    <n v="94.117999999999995"/>
    <s v="VWB"/>
    <n v="0"/>
    <n v="50"/>
    <n v="1"/>
    <n v="1"/>
    <m/>
    <m/>
    <n v="1"/>
    <s v="Valauto Cambrai"/>
    <x v="2"/>
    <m/>
    <x v="11"/>
    <n v="976.18"/>
    <n v="2.0744042553146273E-2"/>
    <x v="1"/>
    <n v="144.11799999999999"/>
  </r>
  <r>
    <x v="5"/>
    <x v="0"/>
    <x v="2"/>
    <x v="48"/>
    <x v="142"/>
    <m/>
    <m/>
    <m/>
    <m/>
    <m/>
    <n v="0"/>
    <x v="9"/>
    <n v="521496"/>
    <x v="1144"/>
    <s v="TMBNG7NYXTF141264"/>
    <x v="949"/>
    <x v="23"/>
    <n v="27658.33"/>
    <n v="741.66"/>
    <n v="28399.99"/>
    <n v="22"/>
    <x v="987"/>
    <n v="35"/>
    <m/>
    <n v="801.59000000000015"/>
    <n v="2.9457404738522798E-2"/>
    <n v="-3500"/>
    <n v="0"/>
    <m/>
    <m/>
    <n v="0.13"/>
    <n v="0.13"/>
    <n v="104.20670000000003"/>
    <m/>
    <n v="104.20670000000003"/>
    <s v="VWB"/>
    <n v="0"/>
    <n v="20"/>
    <n v="1"/>
    <n v="1"/>
    <m/>
    <m/>
    <n v="1"/>
    <s v="Valauto Cambrai"/>
    <x v="2"/>
    <m/>
    <x v="6"/>
    <n v="836.59000000000015"/>
    <n v="2.9457404738522798E-2"/>
    <x v="1"/>
    <n v="124.20670000000003"/>
  </r>
  <r>
    <x v="5"/>
    <x v="0"/>
    <x v="2"/>
    <x v="73"/>
    <x v="2"/>
    <m/>
    <m/>
    <m/>
    <m/>
    <m/>
    <m/>
    <x v="38"/>
    <n v="521504"/>
    <x v="1145"/>
    <s v="TMBNH7NY2TF144155"/>
    <x v="953"/>
    <x v="23"/>
    <n v="35883.33"/>
    <n v="1733.32"/>
    <n v="37616.65"/>
    <n v="34"/>
    <x v="988"/>
    <n v="35"/>
    <m/>
    <n v="1009.0699999999999"/>
    <n v="2.7755528469441057E-2"/>
    <n v="0"/>
    <n v="-4333"/>
    <m/>
    <m/>
    <n v="0.1"/>
    <n v="0.12"/>
    <n v="100.907"/>
    <m/>
    <n v="100.907"/>
    <s v=""/>
    <m/>
    <n v="50"/>
    <n v="1"/>
    <n v="1"/>
    <m/>
    <m/>
    <n v="1"/>
    <s v="Valauto Cambrai"/>
    <x v="2"/>
    <m/>
    <x v="11"/>
    <n v="1044.07"/>
    <n v="2.7755528469441057E-2"/>
    <x v="1"/>
    <n v="150.90699999999998"/>
  </r>
  <r>
    <x v="1"/>
    <x v="0"/>
    <x v="1"/>
    <x v="82"/>
    <x v="29"/>
    <m/>
    <m/>
    <m/>
    <m/>
    <m/>
    <n v="0"/>
    <x v="42"/>
    <n v="521586"/>
    <x v="1146"/>
    <s v="VSSZZZK18TP025228"/>
    <x v="954"/>
    <x v="4"/>
    <n v="33168"/>
    <n v="1387.5"/>
    <n v="34555.5"/>
    <n v="6"/>
    <x v="989"/>
    <n v="27"/>
    <m/>
    <n v="533.96"/>
    <n v="1.6233595230860501E-2"/>
    <n v="0"/>
    <n v="0"/>
    <m/>
    <m/>
    <n v="0.1"/>
    <n v="0.1"/>
    <n v="53.396000000000008"/>
    <m/>
    <n v="53.396000000000008"/>
    <s v=""/>
    <n v="0"/>
    <n v="0"/>
    <n v="0"/>
    <n v="1"/>
    <m/>
    <m/>
    <n v="0"/>
    <s v="Valauto Roncq"/>
    <x v="1"/>
    <m/>
    <x v="8"/>
    <n v="560.96"/>
    <n v="1.6233595230860501E-2"/>
    <x v="1"/>
    <n v="53.396000000000008"/>
  </r>
  <r>
    <x v="1"/>
    <x v="0"/>
    <x v="1"/>
    <x v="118"/>
    <x v="147"/>
    <m/>
    <m/>
    <m/>
    <m/>
    <m/>
    <m/>
    <x v="42"/>
    <n v="521595"/>
    <x v="1147"/>
    <s v="VSSZZZKR7SA026961"/>
    <x v="955"/>
    <x v="35"/>
    <n v="38154.33"/>
    <n v="1423.34"/>
    <n v="39577.67"/>
    <n v="49"/>
    <x v="990"/>
    <n v="22"/>
    <m/>
    <n v="2545.75"/>
    <n v="6.4878756126876602E-2"/>
    <n v="0"/>
    <n v="0"/>
    <m/>
    <m/>
    <n v="0.1"/>
    <n v="0.1"/>
    <n v="254.57500000000002"/>
    <m/>
    <n v="254.57500000000002"/>
    <s v="VWB"/>
    <m/>
    <n v="20"/>
    <n v="1"/>
    <n v="1"/>
    <m/>
    <m/>
    <n v="1"/>
    <s v="Valauto Roncq"/>
    <x v="1"/>
    <m/>
    <x v="8"/>
    <n v="2567.75"/>
    <n v="6.4878756126876602E-2"/>
    <x v="1"/>
    <n v="274.57500000000005"/>
  </r>
  <r>
    <x v="1"/>
    <x v="0"/>
    <x v="2"/>
    <x v="108"/>
    <x v="57"/>
    <m/>
    <m/>
    <m/>
    <m/>
    <m/>
    <n v="0"/>
    <x v="6"/>
    <n v="521613"/>
    <x v="1148"/>
    <s v="TMBNC7NY5TF126750"/>
    <x v="956"/>
    <x v="23"/>
    <n v="30283.33"/>
    <n v="1000"/>
    <n v="31283.33"/>
    <n v="4"/>
    <x v="991"/>
    <n v="35"/>
    <m/>
    <n v="1398.42"/>
    <n v="4.5820569613273264E-2"/>
    <n v="0"/>
    <n v="-3749"/>
    <m/>
    <m/>
    <n v="0.1"/>
    <n v="0.1"/>
    <n v="139.84200000000001"/>
    <m/>
    <n v="139.84200000000001"/>
    <s v="VWB"/>
    <m/>
    <m/>
    <n v="0"/>
    <n v="1"/>
    <m/>
    <m/>
    <n v="0"/>
    <s v="Valauto Roncq"/>
    <x v="2"/>
    <m/>
    <x v="3"/>
    <n v="1433.42"/>
    <n v="4.5820569613273264E-2"/>
    <x v="1"/>
    <n v="139.84200000000001"/>
  </r>
  <r>
    <x v="1"/>
    <x v="0"/>
    <x v="2"/>
    <x v="30"/>
    <x v="83"/>
    <m/>
    <m/>
    <m/>
    <m/>
    <m/>
    <n v="0"/>
    <x v="6"/>
    <n v="521614"/>
    <x v="1149"/>
    <s v="TMBNH7NY8TF161610"/>
    <x v="957"/>
    <x v="23"/>
    <n v="34983.33"/>
    <n v="583.33000000000004"/>
    <n v="35566.660000000003"/>
    <n v="39"/>
    <x v="992"/>
    <n v="35.01"/>
    <m/>
    <n v="1067"/>
    <n v="3.0984354448801207E-2"/>
    <n v="0"/>
    <n v="0"/>
    <m/>
    <m/>
    <n v="0.1"/>
    <n v="0.1"/>
    <n v="106.7"/>
    <m/>
    <n v="106.7"/>
    <s v="VWB"/>
    <n v="0"/>
    <m/>
    <n v="0"/>
    <n v="1"/>
    <m/>
    <m/>
    <n v="0"/>
    <s v="Valauto Roncq"/>
    <x v="2"/>
    <m/>
    <x v="3"/>
    <n v="1102.01"/>
    <n v="3.0984354448801207E-2"/>
    <x v="1"/>
    <n v="106.7"/>
  </r>
  <r>
    <x v="1"/>
    <x v="0"/>
    <x v="2"/>
    <x v="33"/>
    <x v="34"/>
    <m/>
    <m/>
    <m/>
    <m/>
    <m/>
    <n v="0"/>
    <x v="6"/>
    <n v="521615"/>
    <x v="1150"/>
    <s v="TMBNH9NY9TF155620"/>
    <x v="958"/>
    <x v="23"/>
    <n v="37691.660000000003"/>
    <n v="3983.33"/>
    <n v="41674.990000000005"/>
    <n v="11"/>
    <x v="993"/>
    <n v="35.01"/>
    <m/>
    <n v="2083.7399999999998"/>
    <n v="5.0839844232716064E-2"/>
    <n v="0"/>
    <n v="0"/>
    <m/>
    <m/>
    <n v="0.1"/>
    <n v="0.1"/>
    <n v="208.374"/>
    <m/>
    <n v="208.374"/>
    <s v="VWB"/>
    <m/>
    <m/>
    <n v="0"/>
    <n v="1"/>
    <m/>
    <m/>
    <n v="0"/>
    <s v="Valauto Roncq"/>
    <x v="2"/>
    <m/>
    <x v="3"/>
    <n v="2118.75"/>
    <n v="5.0839844232716064E-2"/>
    <x v="1"/>
    <n v="208.374"/>
  </r>
  <r>
    <x v="1"/>
    <x v="0"/>
    <x v="2"/>
    <x v="1"/>
    <x v="13"/>
    <m/>
    <m/>
    <m/>
    <m/>
    <m/>
    <m/>
    <x v="6"/>
    <n v="521616"/>
    <x v="1151"/>
    <s v="TMBNG7NY5TF113257"/>
    <x v="959"/>
    <x v="23"/>
    <n v="27341.66"/>
    <n v="2441.67"/>
    <n v="29783.33"/>
    <n v="18"/>
    <x v="994"/>
    <n v="35"/>
    <m/>
    <n v="1340.25"/>
    <n v="4.6175159057096703E-2"/>
    <n v="0"/>
    <n v="-3333.33"/>
    <m/>
    <m/>
    <n v="0.1"/>
    <n v="0.1"/>
    <n v="134.02500000000001"/>
    <m/>
    <n v="134.02500000000001"/>
    <s v="VWB"/>
    <m/>
    <m/>
    <n v="0"/>
    <n v="1"/>
    <m/>
    <m/>
    <n v="0"/>
    <s v="Valauto Roncq"/>
    <x v="2"/>
    <m/>
    <x v="3"/>
    <n v="1375.25"/>
    <n v="4.6175159057096703E-2"/>
    <x v="1"/>
    <n v="134.02500000000001"/>
  </r>
  <r>
    <x v="1"/>
    <x v="0"/>
    <x v="2"/>
    <x v="79"/>
    <x v="65"/>
    <m/>
    <m/>
    <m/>
    <m/>
    <m/>
    <n v="0"/>
    <x v="36"/>
    <n v="521634"/>
    <x v="1152"/>
    <s v="TMBGR6NW6T3047508"/>
    <x v="960"/>
    <x v="22"/>
    <n v="29675"/>
    <n v="833.33"/>
    <n v="30508.33"/>
    <n v="185"/>
    <x v="995"/>
    <n v="35"/>
    <m/>
    <n v="686.45"/>
    <n v="2.364763984131547E-2"/>
    <n v="-5186.42"/>
    <n v="0"/>
    <m/>
    <m/>
    <n v="0.13"/>
    <n v="0.13"/>
    <n v="89.238500000000002"/>
    <m/>
    <n v="89.238500000000002"/>
    <s v="VWB"/>
    <m/>
    <n v="20"/>
    <n v="1"/>
    <n v="1"/>
    <m/>
    <m/>
    <n v="1"/>
    <s v="Valauto Roncq"/>
    <x v="2"/>
    <m/>
    <x v="8"/>
    <n v="721.45"/>
    <n v="2.364763984131547E-2"/>
    <x v="1"/>
    <n v="109.2385"/>
  </r>
  <r>
    <x v="1"/>
    <x v="0"/>
    <x v="1"/>
    <x v="0"/>
    <x v="108"/>
    <m/>
    <m/>
    <m/>
    <m/>
    <m/>
    <n v="0"/>
    <x v="50"/>
    <n v="521676"/>
    <x v="1153"/>
    <s v="VSSZZZKL5TR006206"/>
    <x v="961"/>
    <x v="55"/>
    <n v="33629.33"/>
    <n v="1204.17"/>
    <n v="34833.5"/>
    <n v="176"/>
    <x v="996"/>
    <n v="22"/>
    <m/>
    <n v="1169.4000000000001"/>
    <n v="3.420270716408056E-2"/>
    <n v="-2786.68"/>
    <n v="-500"/>
    <m/>
    <m/>
    <n v="0.13"/>
    <n v="0.13"/>
    <n v="152.02200000000002"/>
    <m/>
    <n v="152.02200000000002"/>
    <s v=""/>
    <n v="0"/>
    <m/>
    <n v="0"/>
    <n v="1"/>
    <m/>
    <m/>
    <n v="0"/>
    <s v="Valauto Roncq"/>
    <x v="1"/>
    <m/>
    <x v="15"/>
    <n v="1191.4000000000001"/>
    <n v="3.420270716408056E-2"/>
    <x v="1"/>
    <n v="152.02200000000002"/>
  </r>
  <r>
    <x v="1"/>
    <x v="0"/>
    <x v="2"/>
    <x v="49"/>
    <x v="64"/>
    <m/>
    <m/>
    <m/>
    <m/>
    <m/>
    <m/>
    <x v="6"/>
    <n v="521692"/>
    <x v="349"/>
    <s v="TMBJF7NU5T5066753"/>
    <x v="962"/>
    <x v="38"/>
    <n v="32766.67"/>
    <n v="1408.34"/>
    <n v="34175.009999999995"/>
    <n v="10"/>
    <x v="997"/>
    <n v="35"/>
    <m/>
    <n v="1306.0999999999999"/>
    <n v="3.9242124581675329E-2"/>
    <n v="0"/>
    <n v="-2750"/>
    <m/>
    <m/>
    <n v="0.1"/>
    <n v="0.1"/>
    <n v="130.60999999999999"/>
    <m/>
    <n v="130.60999999999999"/>
    <s v=""/>
    <m/>
    <n v="50"/>
    <n v="1"/>
    <n v="1"/>
    <m/>
    <m/>
    <n v="1"/>
    <s v="Valauto Roncq"/>
    <x v="2"/>
    <m/>
    <x v="3"/>
    <n v="1341.1"/>
    <n v="3.9242124581675329E-2"/>
    <x v="1"/>
    <n v="180.60999999999999"/>
  </r>
  <r>
    <x v="1"/>
    <x v="0"/>
    <x v="2"/>
    <x v="40"/>
    <x v="127"/>
    <m/>
    <m/>
    <m/>
    <m/>
    <m/>
    <n v="0"/>
    <x v="6"/>
    <n v="521696"/>
    <x v="1154"/>
    <s v="TMBNC7NY9TF059649"/>
    <x v="963"/>
    <x v="23"/>
    <n v="30283.33"/>
    <n v="1158.33"/>
    <n v="31441.660000000003"/>
    <n v="89"/>
    <x v="998"/>
    <n v="35"/>
    <m/>
    <n v="1436.79"/>
    <n v="4.6810187502822682E-2"/>
    <n v="0"/>
    <n v="-3374"/>
    <m/>
    <m/>
    <n v="0.13"/>
    <n v="0.13"/>
    <n v="186.78270000000001"/>
    <m/>
    <n v="186.78270000000001"/>
    <s v="VWB"/>
    <n v="0"/>
    <m/>
    <n v="0"/>
    <n v="1"/>
    <m/>
    <m/>
    <n v="0"/>
    <s v="Valauto Roncq"/>
    <x v="2"/>
    <m/>
    <x v="3"/>
    <n v="1471.79"/>
    <n v="4.6810187502822682E-2"/>
    <x v="1"/>
    <n v="186.78270000000001"/>
  </r>
  <r>
    <x v="1"/>
    <x v="0"/>
    <x v="2"/>
    <x v="40"/>
    <x v="26"/>
    <m/>
    <m/>
    <m/>
    <m/>
    <m/>
    <n v="0"/>
    <x v="6"/>
    <n v="521697"/>
    <x v="171"/>
    <s v="TMBNC7NY2TF055491"/>
    <x v="964"/>
    <x v="23"/>
    <n v="30633.33"/>
    <n v="1949.99"/>
    <n v="32583.320000000003"/>
    <n v="96"/>
    <x v="999"/>
    <n v="35"/>
    <m/>
    <n v="977.48"/>
    <n v="3.10735677027387E-2"/>
    <n v="0"/>
    <n v="-4311.2"/>
    <m/>
    <m/>
    <n v="0.13"/>
    <n v="0.13"/>
    <n v="127.0724"/>
    <m/>
    <n v="127.0724"/>
    <s v="VWB"/>
    <n v="0"/>
    <m/>
    <n v="0"/>
    <n v="1"/>
    <m/>
    <m/>
    <n v="0"/>
    <s v="Valauto Roncq"/>
    <x v="2"/>
    <m/>
    <x v="3"/>
    <n v="1012.48"/>
    <n v="3.10735677027387E-2"/>
    <x v="1"/>
    <n v="127.0724"/>
  </r>
  <r>
    <x v="1"/>
    <x v="0"/>
    <x v="2"/>
    <x v="60"/>
    <x v="70"/>
    <m/>
    <m/>
    <m/>
    <m/>
    <m/>
    <n v="0"/>
    <x v="14"/>
    <n v="521699"/>
    <x v="1155"/>
    <s v="TMBNH9NY4TF056025"/>
    <x v="189"/>
    <x v="23"/>
    <n v="35291.660000000003"/>
    <n v="3316.66"/>
    <n v="38608.320000000007"/>
    <n v="146"/>
    <x v="1000"/>
    <n v="35"/>
    <m/>
    <n v="386.09"/>
    <n v="1.0906716479763944E-2"/>
    <n v="0"/>
    <n v="-4475.88"/>
    <m/>
    <m/>
    <m/>
    <n v="0"/>
    <n v="0"/>
    <m/>
    <n v="0"/>
    <s v="VWB"/>
    <n v="0"/>
    <s v="0"/>
    <n v="1"/>
    <n v="1"/>
    <m/>
    <m/>
    <n v="1"/>
    <s v="Valauto Roncq"/>
    <x v="2"/>
    <m/>
    <x v="8"/>
    <n v="421.09"/>
    <n v="1.0906716479763944E-2"/>
    <x v="1"/>
    <n v="0"/>
  </r>
  <r>
    <x v="1"/>
    <x v="1"/>
    <x v="2"/>
    <x v="16"/>
    <x v="56"/>
    <m/>
    <m/>
    <m/>
    <s v="x"/>
    <m/>
    <n v="594.38"/>
    <x v="14"/>
    <n v="521700"/>
    <x v="1156"/>
    <s v="TMBNH9NY6TF050534"/>
    <x v="38"/>
    <x v="23"/>
    <n v="38000"/>
    <n v="1175"/>
    <n v="39175"/>
    <n v="138"/>
    <x v="1001"/>
    <n v="35"/>
    <m/>
    <n v="783.57"/>
    <n v="2.0895213784301214E-2"/>
    <n v="-4994.18"/>
    <n v="0"/>
    <m/>
    <s v="ok vn payé / solde client facture atelier redeposée sur SY"/>
    <m/>
    <n v="0"/>
    <n v="0"/>
    <m/>
    <n v="0"/>
    <s v=""/>
    <n v="0"/>
    <s v="0"/>
    <n v="1"/>
    <n v="1"/>
    <m/>
    <m/>
    <n v="1"/>
    <s v="Valauto Roncq"/>
    <x v="2"/>
    <m/>
    <x v="8"/>
    <n v="818.57"/>
    <n v="2.0895213784301214E-2"/>
    <x v="1"/>
    <n v="0"/>
  </r>
  <r>
    <x v="1"/>
    <x v="0"/>
    <x v="2"/>
    <x v="74"/>
    <x v="113"/>
    <m/>
    <m/>
    <m/>
    <m/>
    <m/>
    <n v="0"/>
    <x v="70"/>
    <n v="521706"/>
    <x v="1157"/>
    <s v="TMBEP6PJ3T4040508"/>
    <x v="965"/>
    <x v="33"/>
    <n v="19775"/>
    <n v="808.33"/>
    <n v="20583.330000000002"/>
    <n v="125"/>
    <x v="1002"/>
    <n v="35"/>
    <m/>
    <n v="501.66999999999996"/>
    <n v="2.6073040659601723E-2"/>
    <n v="0"/>
    <n v="-2550"/>
    <m/>
    <m/>
    <n v="0.13"/>
    <n v="0.13"/>
    <n v="65.217100000000002"/>
    <m/>
    <n v="65.217100000000002"/>
    <s v=""/>
    <m/>
    <m/>
    <n v="0"/>
    <n v="1"/>
    <m/>
    <m/>
    <n v="0"/>
    <s v="Valauto Roncq"/>
    <x v="2"/>
    <m/>
    <x v="3"/>
    <n v="536.66999999999996"/>
    <n v="2.6073040659601723E-2"/>
    <x v="1"/>
    <n v="65.217100000000002"/>
  </r>
  <r>
    <x v="1"/>
    <x v="0"/>
    <x v="1"/>
    <x v="12"/>
    <x v="81"/>
    <m/>
    <m/>
    <m/>
    <m/>
    <m/>
    <n v="0"/>
    <x v="60"/>
    <n v="521714"/>
    <x v="353"/>
    <s v="VSSZZZK19TP032964"/>
    <x v="966"/>
    <x v="4"/>
    <n v="30751.33"/>
    <n v="262.5"/>
    <n v="31013.83"/>
    <n v="15"/>
    <x v="1003"/>
    <n v="27"/>
    <m/>
    <n v="1395.95"/>
    <n v="4.5881143992857379E-2"/>
    <n v="0"/>
    <n v="-2917"/>
    <m/>
    <m/>
    <n v="0.08"/>
    <n v="7.0000000000000007E-2"/>
    <n v="111.676"/>
    <m/>
    <n v="111.676"/>
    <s v="VWB"/>
    <m/>
    <m/>
    <n v="0"/>
    <n v="1"/>
    <m/>
    <m/>
    <n v="0"/>
    <s v="Valauto Roncq"/>
    <x v="1"/>
    <m/>
    <x v="0"/>
    <n v="1422.95"/>
    <n v="4.5881143992857379E-2"/>
    <x v="1"/>
    <n v="111.676"/>
  </r>
  <r>
    <x v="1"/>
    <x v="0"/>
    <x v="1"/>
    <x v="69"/>
    <x v="75"/>
    <m/>
    <m/>
    <m/>
    <m/>
    <m/>
    <n v="0"/>
    <x v="6"/>
    <n v="521719"/>
    <x v="1158"/>
    <s v="VSSZZZKL3TR102450"/>
    <x v="967"/>
    <x v="55"/>
    <n v="39621"/>
    <n v="4704.16"/>
    <n v="44325.16"/>
    <n v="15"/>
    <x v="1004"/>
    <n v="22.01"/>
    <m/>
    <n v="2011.94"/>
    <n v="4.5887031203045853E-2"/>
    <n v="0"/>
    <n v="-5718.33"/>
    <m/>
    <m/>
    <n v="0.1"/>
    <n v="0.1"/>
    <n v="201.19400000000002"/>
    <m/>
    <n v="201.19400000000002"/>
    <s v="VWB"/>
    <m/>
    <m/>
    <n v="0"/>
    <n v="1"/>
    <m/>
    <m/>
    <n v="0"/>
    <s v="Valauto Roncq"/>
    <x v="1"/>
    <m/>
    <x v="3"/>
    <n v="2033.95"/>
    <n v="4.5887031203045853E-2"/>
    <x v="1"/>
    <n v="201.19400000000002"/>
  </r>
  <r>
    <x v="1"/>
    <x v="0"/>
    <x v="2"/>
    <x v="38"/>
    <x v="40"/>
    <m/>
    <m/>
    <m/>
    <m/>
    <m/>
    <m/>
    <x v="6"/>
    <n v="521729"/>
    <x v="1159"/>
    <s v="TMBER6PJ4T4029544"/>
    <x v="968"/>
    <x v="33"/>
    <n v="23941.67"/>
    <n v="250"/>
    <n v="24191.67"/>
    <n v="76"/>
    <x v="1005"/>
    <n v="35"/>
    <m/>
    <n v="1018.75"/>
    <n v="4.3558381872768608E-2"/>
    <n v="-416"/>
    <n v="-2550"/>
    <m/>
    <m/>
    <n v="0.13"/>
    <n v="0.13"/>
    <n v="132.4375"/>
    <m/>
    <n v="132.4375"/>
    <s v=""/>
    <m/>
    <m/>
    <n v="0"/>
    <n v="1"/>
    <m/>
    <m/>
    <n v="0"/>
    <s v="Valauto Roncq"/>
    <x v="2"/>
    <m/>
    <x v="3"/>
    <n v="1053.75"/>
    <n v="4.3558381872768608E-2"/>
    <x v="1"/>
    <n v="132.4375"/>
  </r>
  <r>
    <x v="1"/>
    <x v="0"/>
    <x v="2"/>
    <x v="102"/>
    <x v="78"/>
    <m/>
    <m/>
    <m/>
    <m/>
    <m/>
    <n v="0"/>
    <x v="6"/>
    <n v="521732"/>
    <x v="358"/>
    <s v="TMBJW9PS3TT041823"/>
    <x v="969"/>
    <x v="5"/>
    <n v="46641.66"/>
    <n v="7258.34"/>
    <n v="53900"/>
    <n v="165"/>
    <x v="1006"/>
    <n v="35"/>
    <m/>
    <n v="1691.99"/>
    <n v="3.2040630797773653E-2"/>
    <n v="-7433.01"/>
    <n v="0"/>
    <m/>
    <m/>
    <n v="0.13"/>
    <n v="0.13"/>
    <n v="219.95870000000002"/>
    <m/>
    <n v="219.95870000000002"/>
    <s v=""/>
    <m/>
    <m/>
    <n v="0"/>
    <n v="1"/>
    <m/>
    <m/>
    <n v="0"/>
    <s v="Valauto Roncq"/>
    <x v="2"/>
    <m/>
    <x v="3"/>
    <n v="1726.99"/>
    <n v="3.2040630797773653E-2"/>
    <x v="1"/>
    <n v="219.95870000000002"/>
  </r>
  <r>
    <x v="1"/>
    <x v="0"/>
    <x v="1"/>
    <x v="41"/>
    <x v="0"/>
    <m/>
    <m/>
    <m/>
    <m/>
    <m/>
    <n v="0"/>
    <x v="42"/>
    <n v="521734"/>
    <x v="1160"/>
    <s v="VSSZZZKL1TR028297"/>
    <x v="970"/>
    <x v="55"/>
    <n v="39621"/>
    <n v="2279.17"/>
    <n v="41900.17"/>
    <n v="96"/>
    <x v="1007"/>
    <n v="22"/>
    <m/>
    <n v="419.01"/>
    <n v="1.0525255625454503E-2"/>
    <n v="0"/>
    <n v="-5340.03"/>
    <m/>
    <m/>
    <n v="0.13"/>
    <n v="0.13"/>
    <n v="54.471299999999999"/>
    <m/>
    <n v="54.471299999999999"/>
    <s v="VWB"/>
    <m/>
    <n v="20"/>
    <n v="1"/>
    <n v="1"/>
    <m/>
    <m/>
    <n v="1"/>
    <s v="Valauto Roncq"/>
    <x v="1"/>
    <m/>
    <x v="8"/>
    <n v="441.01"/>
    <n v="1.0525255625454503E-2"/>
    <x v="1"/>
    <n v="74.471299999999999"/>
  </r>
  <r>
    <x v="1"/>
    <x v="0"/>
    <x v="1"/>
    <x v="15"/>
    <x v="93"/>
    <m/>
    <m/>
    <m/>
    <m/>
    <m/>
    <n v="0"/>
    <x v="6"/>
    <n v="521742"/>
    <x v="1161"/>
    <s v="VSSZZZKP2T1010229"/>
    <x v="971"/>
    <x v="8"/>
    <n v="38987.67"/>
    <n v="1065.83"/>
    <n v="40053.5"/>
    <n v="202"/>
    <x v="1008"/>
    <n v="22"/>
    <m/>
    <n v="1236.7"/>
    <n v="3.1425468435966893E-2"/>
    <n v="-4979.18"/>
    <n v="0"/>
    <m/>
    <m/>
    <n v="0.13"/>
    <n v="0.13"/>
    <n v="160.77100000000002"/>
    <m/>
    <n v="160.77100000000002"/>
    <s v="VWB"/>
    <m/>
    <m/>
    <n v="0"/>
    <n v="1"/>
    <m/>
    <m/>
    <n v="0"/>
    <s v="Valauto Roncq"/>
    <x v="1"/>
    <m/>
    <x v="3"/>
    <n v="1258.7"/>
    <n v="3.1425468435966893E-2"/>
    <x v="1"/>
    <n v="160.77100000000002"/>
  </r>
  <r>
    <x v="1"/>
    <x v="0"/>
    <x v="1"/>
    <x v="81"/>
    <x v="114"/>
    <m/>
    <m/>
    <m/>
    <m/>
    <m/>
    <n v="0"/>
    <x v="50"/>
    <n v="521754"/>
    <x v="1162"/>
    <s v="VSSZZZK13TP008983"/>
    <x v="972"/>
    <x v="56"/>
    <n v="30359.67"/>
    <n v="1337.5"/>
    <n v="31697.17"/>
    <n v="116"/>
    <x v="1009"/>
    <n v="27"/>
    <m/>
    <n v="1047.01"/>
    <n v="3.3883466568151041E-2"/>
    <n v="-183.04"/>
    <n v="-4620.63"/>
    <m/>
    <m/>
    <n v="0.13"/>
    <n v="0"/>
    <n v="136.1113"/>
    <m/>
    <n v="136.1113"/>
    <s v=""/>
    <n v="0"/>
    <n v="0"/>
    <n v="0"/>
    <n v="1"/>
    <m/>
    <m/>
    <n v="0"/>
    <s v="Valauto Roncq"/>
    <x v="1"/>
    <m/>
    <x v="15"/>
    <n v="1074.01"/>
    <n v="3.3883466568151041E-2"/>
    <x v="1"/>
    <n v="136.1113"/>
  </r>
  <r>
    <x v="1"/>
    <x v="0"/>
    <x v="2"/>
    <x v="40"/>
    <x v="19"/>
    <m/>
    <m/>
    <m/>
    <m/>
    <m/>
    <n v="0"/>
    <x v="6"/>
    <n v="521756"/>
    <x v="1163"/>
    <s v="TMBNH9NY8SF097479"/>
    <x v="973"/>
    <x v="23"/>
    <n v="38000"/>
    <n v="583.33000000000004"/>
    <n v="38583.33"/>
    <n v="151"/>
    <x v="1010"/>
    <n v="35"/>
    <m/>
    <n v="1127.5"/>
    <n v="3.0129592235817904E-2"/>
    <n v="0"/>
    <n v="-5152.5"/>
    <m/>
    <m/>
    <n v="0.13"/>
    <n v="0.13"/>
    <n v="146.57500000000002"/>
    <m/>
    <n v="146.57500000000002"/>
    <s v="VWB"/>
    <n v="0"/>
    <s v="0"/>
    <n v="1"/>
    <n v="1"/>
    <n v="186"/>
    <d v="2026-03-31T00:00:00"/>
    <n v="1"/>
    <s v="Valauto Roncq"/>
    <x v="2"/>
    <m/>
    <x v="3"/>
    <n v="1348.5"/>
    <n v="3.4950326993548768E-2"/>
    <x v="1"/>
    <n v="146.57500000000002"/>
  </r>
  <r>
    <x v="1"/>
    <x v="0"/>
    <x v="1"/>
    <x v="23"/>
    <x v="24"/>
    <m/>
    <m/>
    <m/>
    <m/>
    <m/>
    <m/>
    <x v="50"/>
    <n v="521770"/>
    <x v="1164"/>
    <s v="VSSZZZKL2TR076469"/>
    <x v="974"/>
    <x v="55"/>
    <n v="39621"/>
    <n v="0"/>
    <n v="39621"/>
    <n v="38"/>
    <x v="1011"/>
    <n v="22"/>
    <m/>
    <n v="767.42"/>
    <n v="1.9924282577421064E-2"/>
    <n v="0"/>
    <n v="0"/>
    <m/>
    <m/>
    <n v="0.1"/>
    <n v="0.1"/>
    <n v="76.742000000000004"/>
    <m/>
    <n v="76.742000000000004"/>
    <s v="VWB"/>
    <m/>
    <m/>
    <n v="0"/>
    <n v="1"/>
    <m/>
    <m/>
    <n v="0"/>
    <s v="Valauto Roncq"/>
    <x v="1"/>
    <m/>
    <x v="15"/>
    <n v="789.42"/>
    <n v="1.9924282577421064E-2"/>
    <x v="1"/>
    <n v="76.742000000000004"/>
  </r>
  <r>
    <x v="1"/>
    <x v="0"/>
    <x v="6"/>
    <x v="34"/>
    <x v="34"/>
    <m/>
    <m/>
    <m/>
    <m/>
    <m/>
    <n v="0"/>
    <x v="50"/>
    <n v="521771"/>
    <x v="1165"/>
    <s v="VSSZZZKJ7TR552536"/>
    <x v="975"/>
    <x v="31"/>
    <n v="17613.330000000002"/>
    <n v="1463.33"/>
    <n v="19076.660000000003"/>
    <n v="22"/>
    <x v="1012"/>
    <n v="36"/>
    <m/>
    <n v="525.25"/>
    <n v="2.9420768625115713E-2"/>
    <n v="0"/>
    <n v="-2725"/>
    <m/>
    <m/>
    <n v="7.0000000000000007E-2"/>
    <n v="7.0000000000000007E-2"/>
    <n v="36.767500000000005"/>
    <m/>
    <n v="36.767500000000005"/>
    <s v="VWB"/>
    <m/>
    <m/>
    <n v="0"/>
    <n v="1"/>
    <m/>
    <m/>
    <n v="0"/>
    <s v="Valauto Roncq"/>
    <x v="6"/>
    <m/>
    <x v="15"/>
    <n v="561.25"/>
    <n v="2.9420768625115713E-2"/>
    <x v="1"/>
    <n v="36.767500000000005"/>
  </r>
  <r>
    <x v="1"/>
    <x v="0"/>
    <x v="6"/>
    <x v="33"/>
    <x v="34"/>
    <m/>
    <m/>
    <m/>
    <m/>
    <m/>
    <n v="0"/>
    <x v="50"/>
    <n v="521773"/>
    <x v="1166"/>
    <s v="VSSZZZKJ8TR550763"/>
    <x v="976"/>
    <x v="31"/>
    <n v="17613.330000000002"/>
    <n v="1463.33"/>
    <n v="19076.660000000003"/>
    <n v="147"/>
    <x v="1013"/>
    <n v="36"/>
    <m/>
    <n v="682.21"/>
    <n v="3.7648624025379697E-2"/>
    <n v="0"/>
    <n v="-3345.73"/>
    <m/>
    <m/>
    <n v="0.13"/>
    <n v="0.13"/>
    <n v="88.687300000000008"/>
    <m/>
    <n v="88.687300000000008"/>
    <s v="VWB"/>
    <m/>
    <m/>
    <n v="0"/>
    <n v="1"/>
    <m/>
    <m/>
    <n v="0"/>
    <s v="Valauto Roncq"/>
    <x v="6"/>
    <m/>
    <x v="15"/>
    <n v="718.21"/>
    <n v="3.7648624025379697E-2"/>
    <x v="1"/>
    <n v="88.687300000000008"/>
  </r>
  <r>
    <x v="1"/>
    <x v="0"/>
    <x v="1"/>
    <x v="24"/>
    <x v="7"/>
    <m/>
    <m/>
    <m/>
    <m/>
    <m/>
    <n v="0"/>
    <x v="42"/>
    <n v="521782"/>
    <x v="368"/>
    <s v="VSSZZZKMXTR035239"/>
    <x v="977"/>
    <x v="36"/>
    <n v="43075.17"/>
    <n v="666.67"/>
    <n v="43741.84"/>
    <n v="69"/>
    <x v="1014"/>
    <n v="22"/>
    <m/>
    <n v="1312.27"/>
    <n v="3.0503289299215582E-2"/>
    <n v="0"/>
    <n v="0"/>
    <m/>
    <m/>
    <n v="0.1"/>
    <n v="0.1"/>
    <n v="131.227"/>
    <m/>
    <n v="131.227"/>
    <s v="VWB"/>
    <n v="0"/>
    <n v="20"/>
    <n v="1"/>
    <n v="1"/>
    <m/>
    <m/>
    <n v="1"/>
    <s v="Valauto Roncq"/>
    <x v="1"/>
    <m/>
    <x v="8"/>
    <n v="1334.27"/>
    <n v="3.0503289299215582E-2"/>
    <x v="1"/>
    <n v="151.227"/>
  </r>
  <r>
    <x v="1"/>
    <x v="0"/>
    <x v="1"/>
    <x v="26"/>
    <x v="15"/>
    <m/>
    <m/>
    <m/>
    <s v="x"/>
    <s v="X"/>
    <n v="45985.79"/>
    <x v="21"/>
    <n v="521787"/>
    <x v="1167"/>
    <s v="VSSZZZKM7TR017913"/>
    <x v="978"/>
    <x v="36"/>
    <n v="43075.17"/>
    <n v="2664.17"/>
    <n v="45739.34"/>
    <n v="120"/>
    <x v="1015"/>
    <n v="22"/>
    <m/>
    <n v="2318.3000000000002"/>
    <n v="5.1166020322986741E-2"/>
    <n v="0"/>
    <n v="-6403.5"/>
    <m/>
    <s v="solde client mq financement payé à cambrai sur first"/>
    <n v="0.13"/>
    <n v="0.13"/>
    <n v="301.37900000000002"/>
    <m/>
    <n v="301.37900000000002"/>
    <s v="VWB"/>
    <m/>
    <n v="20"/>
    <n v="1"/>
    <n v="1"/>
    <m/>
    <m/>
    <n v="1"/>
    <s v="Valauto Roncq"/>
    <x v="1"/>
    <m/>
    <x v="6"/>
    <n v="2340.3000000000002"/>
    <n v="5.1166020322986741E-2"/>
    <x v="1"/>
    <n v="321.37900000000002"/>
  </r>
  <r>
    <x v="1"/>
    <x v="1"/>
    <x v="6"/>
    <x v="39"/>
    <x v="121"/>
    <m/>
    <m/>
    <m/>
    <s v="x"/>
    <m/>
    <n v="100"/>
    <x v="50"/>
    <n v="521788"/>
    <x v="372"/>
    <s v="VSSZZZKJXTR574417"/>
    <x v="979"/>
    <x v="31"/>
    <n v="16791.669999999998"/>
    <n v="200"/>
    <n v="16991.669999999998"/>
    <n v="9"/>
    <x v="1016"/>
    <n v="36"/>
    <m/>
    <n v="337.59000000000009"/>
    <n v="2.1986655814290185E-2"/>
    <n v="-2775"/>
    <n v="-106.17"/>
    <m/>
    <s v="solde client diff rgt 1er loyer"/>
    <n v="7.0000000000000007E-2"/>
    <n v="7.0000000000000007E-2"/>
    <n v="23.63130000000001"/>
    <m/>
    <n v="23.63130000000001"/>
    <s v="VWB"/>
    <m/>
    <m/>
    <n v="0"/>
    <n v="1"/>
    <m/>
    <m/>
    <n v="0"/>
    <s v="Valauto Roncq"/>
    <x v="6"/>
    <m/>
    <x v="15"/>
    <n v="373.59000000000009"/>
    <n v="2.1986655814290185E-2"/>
    <x v="1"/>
    <n v="23.63130000000001"/>
  </r>
  <r>
    <x v="1"/>
    <x v="0"/>
    <x v="1"/>
    <x v="55"/>
    <x v="79"/>
    <m/>
    <m/>
    <m/>
    <m/>
    <m/>
    <n v="0"/>
    <x v="6"/>
    <n v="521790"/>
    <x v="374"/>
    <s v="VSSZZZKM8TR058700"/>
    <x v="980"/>
    <x v="36"/>
    <n v="48254.33"/>
    <n v="8566.67"/>
    <n v="56821"/>
    <n v="67"/>
    <x v="1017"/>
    <n v="22"/>
    <m/>
    <n v="1160.75"/>
    <n v="2.0815367557769134E-2"/>
    <n v="0"/>
    <m/>
    <m/>
    <m/>
    <n v="0.1"/>
    <n v="0.1"/>
    <n v="116.075"/>
    <m/>
    <n v="116.075"/>
    <s v="VWB"/>
    <m/>
    <m/>
    <n v="0"/>
    <n v="1"/>
    <m/>
    <m/>
    <n v="0"/>
    <s v="Valauto Roncq"/>
    <x v="1"/>
    <m/>
    <x v="3"/>
    <n v="1182.75"/>
    <n v="2.0815367557769134E-2"/>
    <x v="1"/>
    <n v="116.075"/>
  </r>
  <r>
    <x v="1"/>
    <x v="0"/>
    <x v="1"/>
    <x v="11"/>
    <x v="23"/>
    <m/>
    <m/>
    <m/>
    <m/>
    <m/>
    <n v="0"/>
    <x v="6"/>
    <n v="521792"/>
    <x v="1168"/>
    <s v="VSSZZZKL4TR100433"/>
    <x v="981"/>
    <x v="55"/>
    <n v="42937.67"/>
    <n v="1129.17"/>
    <n v="44066.84"/>
    <n v="9"/>
    <x v="1018"/>
    <n v="22"/>
    <m/>
    <n v="2207.52"/>
    <n v="5.0594052126270009E-2"/>
    <n v="0"/>
    <n v="-5750"/>
    <m/>
    <m/>
    <n v="0.1"/>
    <n v="0.1"/>
    <n v="220.75200000000001"/>
    <m/>
    <n v="220.75200000000001"/>
    <s v="VWB"/>
    <m/>
    <m/>
    <n v="0"/>
    <n v="1"/>
    <m/>
    <m/>
    <n v="0"/>
    <s v="Valauto Roncq"/>
    <x v="1"/>
    <m/>
    <x v="3"/>
    <n v="2229.52"/>
    <n v="5.0594052126270009E-2"/>
    <x v="1"/>
    <n v="220.75200000000001"/>
  </r>
  <r>
    <x v="1"/>
    <x v="0"/>
    <x v="6"/>
    <x v="92"/>
    <x v="45"/>
    <m/>
    <m/>
    <m/>
    <m/>
    <m/>
    <n v="0"/>
    <x v="50"/>
    <n v="521793"/>
    <x v="1169"/>
    <s v="VSSZZZKJXTR585398"/>
    <x v="982"/>
    <x v="30"/>
    <n v="22955"/>
    <n v="623.34"/>
    <n v="23578.34"/>
    <n v="22"/>
    <x v="1019"/>
    <n v="36"/>
    <m/>
    <n v="1030.73"/>
    <n v="4.5241946634071779E-2"/>
    <n v="0"/>
    <n v="-3767"/>
    <m/>
    <m/>
    <n v="0.1"/>
    <n v="0.1"/>
    <n v="103.07300000000001"/>
    <m/>
    <n v="103.07300000000001"/>
    <s v="VWB"/>
    <m/>
    <s v="0"/>
    <n v="1"/>
    <n v="1"/>
    <m/>
    <m/>
    <n v="1"/>
    <s v="Valauto Roncq"/>
    <x v="6"/>
    <m/>
    <x v="15"/>
    <n v="1066.73"/>
    <n v="4.5241946634071779E-2"/>
    <x v="1"/>
    <n v="103.07300000000001"/>
  </r>
  <r>
    <x v="1"/>
    <x v="0"/>
    <x v="6"/>
    <x v="47"/>
    <x v="46"/>
    <m/>
    <m/>
    <m/>
    <s v="x"/>
    <s v="X"/>
    <n v="220"/>
    <x v="9"/>
    <n v="521794"/>
    <x v="1170"/>
    <s v="VSSZZZKJ2TR585749"/>
    <x v="983"/>
    <x v="31"/>
    <n v="17613.330000000002"/>
    <n v="779.17"/>
    <n v="18392.5"/>
    <n v="20"/>
    <x v="1020"/>
    <n v="36"/>
    <m/>
    <n v="551.78"/>
    <n v="3.1957591409541929E-2"/>
    <n v="0"/>
    <n v="-735.71"/>
    <m/>
    <s v="ok solde voir 46700000 cambrai 2x110€"/>
    <n v="0.1"/>
    <n v="0.1"/>
    <n v="55.177999999999997"/>
    <m/>
    <n v="55.177999999999997"/>
    <s v="VWB"/>
    <n v="0"/>
    <n v="20"/>
    <n v="1"/>
    <n v="1"/>
    <m/>
    <m/>
    <n v="1"/>
    <s v="Valauto Roncq"/>
    <x v="6"/>
    <m/>
    <x v="6"/>
    <n v="587.78"/>
    <n v="3.1957591409541929E-2"/>
    <x v="1"/>
    <n v="75.177999999999997"/>
  </r>
  <r>
    <x v="1"/>
    <x v="0"/>
    <x v="6"/>
    <x v="47"/>
    <x v="46"/>
    <m/>
    <m/>
    <m/>
    <s v="x"/>
    <s v="X"/>
    <n v="220"/>
    <x v="9"/>
    <n v="521795"/>
    <x v="1171"/>
    <s v="VSSZZZKJ0TR585846"/>
    <x v="983"/>
    <x v="31"/>
    <n v="17613.330000000002"/>
    <n v="779.17"/>
    <n v="18392.5"/>
    <n v="20"/>
    <x v="1020"/>
    <n v="36"/>
    <m/>
    <n v="551.78"/>
    <n v="3.1957591409541929E-2"/>
    <n v="0"/>
    <n v="-735.71"/>
    <m/>
    <s v="ok solde voir 46700000 cambrai 2x110€"/>
    <n v="0.1"/>
    <n v="0.1"/>
    <n v="55.177999999999997"/>
    <m/>
    <n v="55.177999999999997"/>
    <s v="VWB"/>
    <n v="0"/>
    <n v="20"/>
    <n v="1"/>
    <n v="1"/>
    <m/>
    <m/>
    <n v="1"/>
    <s v="Valauto Roncq"/>
    <x v="6"/>
    <m/>
    <x v="6"/>
    <n v="587.78"/>
    <n v="3.1957591409541929E-2"/>
    <x v="1"/>
    <n v="75.177999999999997"/>
  </r>
  <r>
    <x v="6"/>
    <x v="0"/>
    <x v="5"/>
    <x v="93"/>
    <x v="44"/>
    <m/>
    <m/>
    <m/>
    <m/>
    <m/>
    <n v="0"/>
    <x v="41"/>
    <n v="521800"/>
    <x v="1172"/>
    <s v="WAUZZZGB9TR027896"/>
    <x v="984"/>
    <x v="34"/>
    <n v="23166.33"/>
    <n v="2825"/>
    <n v="25991.33"/>
    <n v="94"/>
    <x v="1021"/>
    <n v="108.33"/>
    <m/>
    <n v="571.17999999999995"/>
    <n v="2.6143717924400171E-2"/>
    <n v="0"/>
    <n v="-1000"/>
    <m/>
    <m/>
    <n v="0.13"/>
    <n v="0.13"/>
    <n v="74.253399999999999"/>
    <m/>
    <n v="74.253399999999999"/>
    <s v="VWB"/>
    <n v="0"/>
    <n v="50"/>
    <n v="1"/>
    <n v="1"/>
    <m/>
    <m/>
    <n v="1"/>
    <s v="Valauto Hainaut"/>
    <x v="5"/>
    <m/>
    <x v="14"/>
    <n v="679.51"/>
    <n v="2.6143717924400171E-2"/>
    <x v="1"/>
    <n v="124.2534"/>
  </r>
  <r>
    <x v="6"/>
    <x v="0"/>
    <x v="5"/>
    <x v="49"/>
    <x v="64"/>
    <m/>
    <m/>
    <m/>
    <m/>
    <m/>
    <n v="0"/>
    <x v="41"/>
    <n v="521801"/>
    <x v="1173"/>
    <s v="WAUZZZGB8TR027517"/>
    <x v="985"/>
    <x v="34"/>
    <n v="23166.33"/>
    <n v="2825"/>
    <n v="25991.33"/>
    <n v="120"/>
    <x v="1022"/>
    <n v="108.33"/>
    <m/>
    <n v="688.46999999999991"/>
    <n v="3.0656376568648079E-2"/>
    <n v="0"/>
    <n v="-1929.96"/>
    <m/>
    <m/>
    <n v="0.13"/>
    <n v="0.13"/>
    <n v="89.501099999999994"/>
    <m/>
    <n v="89.501099999999994"/>
    <s v="VWB"/>
    <n v="0"/>
    <n v="50"/>
    <n v="1"/>
    <n v="1"/>
    <m/>
    <m/>
    <n v="1"/>
    <s v="Valauto Hainaut"/>
    <x v="5"/>
    <m/>
    <x v="14"/>
    <n v="796.8"/>
    <n v="3.0656376568648079E-2"/>
    <x v="1"/>
    <n v="139.50110000000001"/>
  </r>
  <r>
    <x v="1"/>
    <x v="0"/>
    <x v="2"/>
    <x v="53"/>
    <x v="129"/>
    <m/>
    <m/>
    <m/>
    <m/>
    <m/>
    <m/>
    <x v="6"/>
    <n v="521804"/>
    <x v="1174"/>
    <s v="TMBAA8NX2TM035657"/>
    <x v="986"/>
    <x v="41"/>
    <n v="28175"/>
    <n v="2183.33"/>
    <n v="30358.33"/>
    <n v="11"/>
    <x v="1023"/>
    <n v="35"/>
    <m/>
    <n v="1542.42"/>
    <n v="5.1960038645076985E-2"/>
    <n v="0"/>
    <n v="-2500"/>
    <m/>
    <m/>
    <n v="0.1"/>
    <n v="0.1"/>
    <n v="154.24200000000002"/>
    <m/>
    <n v="154.24200000000002"/>
    <s v="VWB"/>
    <m/>
    <m/>
    <n v="0"/>
    <n v="1"/>
    <m/>
    <m/>
    <n v="0"/>
    <s v="Valauto Roncq"/>
    <x v="2"/>
    <m/>
    <x v="3"/>
    <n v="1577.42"/>
    <n v="5.1960038645076985E-2"/>
    <x v="1"/>
    <n v="154.24200000000002"/>
  </r>
  <r>
    <x v="1"/>
    <x v="0"/>
    <x v="2"/>
    <x v="111"/>
    <x v="39"/>
    <m/>
    <m/>
    <m/>
    <m/>
    <m/>
    <m/>
    <x v="6"/>
    <n v="521805"/>
    <x v="1175"/>
    <s v="TMBNG7NY0TF127762"/>
    <x v="987"/>
    <x v="23"/>
    <n v="27341.66"/>
    <n v="1000"/>
    <n v="28341.66"/>
    <n v="36"/>
    <x v="1024"/>
    <n v="35"/>
    <n v="-333.33"/>
    <n v="941.71"/>
    <n v="3.446198987638692E-2"/>
    <n v="0"/>
    <n v="-3333"/>
    <m/>
    <m/>
    <n v="0.1"/>
    <n v="0.1"/>
    <n v="94.171000000000006"/>
    <m/>
    <n v="94.171000000000006"/>
    <s v="VWB"/>
    <m/>
    <m/>
    <n v="0"/>
    <n v="1"/>
    <m/>
    <m/>
    <n v="0"/>
    <s v="Valauto Roncq"/>
    <x v="2"/>
    <m/>
    <x v="3"/>
    <n v="1310.04"/>
    <n v="4.6223121722580821E-2"/>
    <x v="1"/>
    <n v="94.171000000000006"/>
  </r>
  <r>
    <x v="1"/>
    <x v="1"/>
    <x v="2"/>
    <x v="12"/>
    <x v="62"/>
    <m/>
    <m/>
    <m/>
    <s v="x"/>
    <m/>
    <n v="36737.75"/>
    <x v="46"/>
    <n v="521812"/>
    <x v="1176"/>
    <s v="TMBJR8NX5TY063101"/>
    <x v="988"/>
    <x v="41"/>
    <n v="36133.33"/>
    <n v="3116.67"/>
    <n v="39250"/>
    <n v="103"/>
    <x v="1025"/>
    <n v="35"/>
    <m/>
    <n v="1617.99"/>
    <n v="4.2114394904458598E-2"/>
    <n v="-6280"/>
    <n v="-833"/>
    <m/>
    <s v="solde client Finan payé voir 4670000 cambrai"/>
    <n v="0.12"/>
    <n v="0.12"/>
    <n v="194.15879999999999"/>
    <m/>
    <n v="194.15879999999999"/>
    <s v="VWB"/>
    <m/>
    <n v="0"/>
    <n v="0"/>
    <n v="1"/>
    <m/>
    <m/>
    <n v="0"/>
    <s v="Valauto Roncq"/>
    <x v="2"/>
    <m/>
    <x v="13"/>
    <n v="1652.99"/>
    <n v="4.2114394904458598E-2"/>
    <x v="1"/>
    <n v="194.15879999999999"/>
  </r>
  <r>
    <x v="1"/>
    <x v="0"/>
    <x v="2"/>
    <x v="66"/>
    <x v="77"/>
    <m/>
    <m/>
    <m/>
    <m/>
    <m/>
    <n v="0"/>
    <x v="71"/>
    <n v="521814"/>
    <x v="1177"/>
    <s v="TMBGP6NW0T3058509"/>
    <x v="989"/>
    <x v="22"/>
    <n v="23191.67"/>
    <n v="833.33"/>
    <n v="24025"/>
    <n v="199"/>
    <x v="1026"/>
    <n v="35"/>
    <m/>
    <n v="687.92"/>
    <n v="3.009032258064516E-2"/>
    <n v="0"/>
    <n v="-4216"/>
    <m/>
    <m/>
    <n v="0.12"/>
    <n v="0.12"/>
    <n v="82.550399999999996"/>
    <m/>
    <n v="82.550399999999996"/>
    <s v=""/>
    <m/>
    <m/>
    <n v="0"/>
    <n v="1"/>
    <m/>
    <m/>
    <n v="0"/>
    <s v="Valauto Roncq"/>
    <x v="2"/>
    <m/>
    <x v="3"/>
    <n v="722.92"/>
    <n v="3.009032258064516E-2"/>
    <x v="1"/>
    <n v="82.550399999999996"/>
  </r>
  <r>
    <x v="1"/>
    <x v="0"/>
    <x v="2"/>
    <x v="102"/>
    <x v="102"/>
    <m/>
    <m/>
    <m/>
    <m/>
    <m/>
    <n v="0"/>
    <x v="42"/>
    <n v="521816"/>
    <x v="1178"/>
    <s v="TMBGP6NW4T3059694"/>
    <x v="990"/>
    <x v="22"/>
    <n v="23191.67"/>
    <n v="833.33"/>
    <n v="24025"/>
    <n v="151"/>
    <x v="1027"/>
    <n v="35"/>
    <m/>
    <n v="852.75"/>
    <n v="3.6951092611862642E-2"/>
    <n v="0"/>
    <n v="-4210"/>
    <m/>
    <m/>
    <n v="0.13"/>
    <n v="0.13"/>
    <n v="110.8575"/>
    <m/>
    <n v="110.8575"/>
    <s v="VWB"/>
    <m/>
    <m/>
    <n v="0"/>
    <n v="1"/>
    <m/>
    <m/>
    <n v="0"/>
    <s v="Valauto Roncq"/>
    <x v="2"/>
    <m/>
    <x v="8"/>
    <n v="887.75"/>
    <n v="3.6951092611862642E-2"/>
    <x v="1"/>
    <n v="110.8575"/>
  </r>
  <r>
    <x v="1"/>
    <x v="0"/>
    <x v="2"/>
    <x v="100"/>
    <x v="116"/>
    <m/>
    <m/>
    <m/>
    <m/>
    <m/>
    <m/>
    <x v="23"/>
    <n v="521818"/>
    <x v="1179"/>
    <s v="TMBJA8NX3TY038348"/>
    <x v="991"/>
    <x v="41"/>
    <n v="28958.33"/>
    <n v="1666.67"/>
    <n v="30625"/>
    <n v="62"/>
    <x v="1028"/>
    <n v="35"/>
    <m/>
    <n v="918.07"/>
    <n v="3.1120653061224492E-2"/>
    <n v="0"/>
    <n v="-416"/>
    <m/>
    <m/>
    <n v="0.1"/>
    <n v="0.1"/>
    <n v="91.807000000000016"/>
    <m/>
    <n v="91.807000000000016"/>
    <s v="VWB"/>
    <n v="0"/>
    <n v="20"/>
    <n v="1"/>
    <n v="1"/>
    <m/>
    <m/>
    <n v="1"/>
    <s v="Valauto Roncq"/>
    <x v="2"/>
    <m/>
    <x v="10"/>
    <n v="953.07"/>
    <n v="3.1120653061224492E-2"/>
    <x v="1"/>
    <n v="111.80700000000002"/>
  </r>
  <r>
    <x v="1"/>
    <x v="0"/>
    <x v="2"/>
    <x v="56"/>
    <x v="64"/>
    <m/>
    <m/>
    <m/>
    <m/>
    <m/>
    <m/>
    <x v="6"/>
    <n v="521819"/>
    <x v="1180"/>
    <s v="TMBRH9NY1TF138599"/>
    <x v="992"/>
    <x v="23"/>
    <n v="39900"/>
    <n v="4633.33"/>
    <n v="44533.33"/>
    <n v="19"/>
    <x v="1029"/>
    <n v="35"/>
    <m/>
    <n v="1837.2600000000002"/>
    <n v="4.2041769613904913E-2"/>
    <n v="0"/>
    <n v="0"/>
    <m/>
    <m/>
    <n v="0.1"/>
    <n v="0.1"/>
    <n v="183.72600000000003"/>
    <m/>
    <n v="183.72600000000003"/>
    <s v="VWB"/>
    <m/>
    <m/>
    <n v="0"/>
    <n v="1"/>
    <m/>
    <m/>
    <n v="0"/>
    <s v="Valauto Roncq"/>
    <x v="2"/>
    <m/>
    <x v="3"/>
    <n v="1872.2600000000002"/>
    <n v="4.2041769613904913E-2"/>
    <x v="1"/>
    <n v="183.72600000000003"/>
  </r>
  <r>
    <x v="1"/>
    <x v="0"/>
    <x v="2"/>
    <x v="11"/>
    <x v="23"/>
    <m/>
    <m/>
    <m/>
    <m/>
    <m/>
    <n v="0"/>
    <x v="6"/>
    <n v="521820"/>
    <x v="1181"/>
    <s v="TMBJH7NY8TF201294"/>
    <x v="993"/>
    <x v="40"/>
    <n v="38150"/>
    <n v="2941.67"/>
    <n v="41091.67"/>
    <n v="7"/>
    <x v="1030"/>
    <n v="35"/>
    <m/>
    <n v="1232.75"/>
    <n v="3.0851751705394306E-2"/>
    <n v="0"/>
    <n v="0"/>
    <m/>
    <m/>
    <n v="0.1"/>
    <n v="0.1"/>
    <n v="123.27500000000001"/>
    <m/>
    <n v="123.27500000000001"/>
    <s v="VWB"/>
    <m/>
    <m/>
    <n v="0"/>
    <n v="1"/>
    <m/>
    <m/>
    <n v="0"/>
    <s v="Valauto Roncq"/>
    <x v="2"/>
    <m/>
    <x v="3"/>
    <n v="1267.75"/>
    <n v="3.0851751705394306E-2"/>
    <x v="1"/>
    <n v="123.27500000000001"/>
  </r>
  <r>
    <x v="1"/>
    <x v="0"/>
    <x v="1"/>
    <x v="105"/>
    <x v="86"/>
    <m/>
    <m/>
    <m/>
    <m/>
    <m/>
    <m/>
    <x v="50"/>
    <n v="521821"/>
    <x v="379"/>
    <s v="VSSZZZKR4SA017358"/>
    <x v="994"/>
    <x v="35"/>
    <n v="38529.33"/>
    <n v="2166.67"/>
    <n v="40696"/>
    <n v="187"/>
    <x v="1031"/>
    <n v="22"/>
    <m/>
    <n v="2201.94"/>
    <n v="5.4647631216827211E-2"/>
    <n v="-4883.5200000000004"/>
    <n v="0"/>
    <m/>
    <m/>
    <n v="0.12"/>
    <n v="0.12"/>
    <n v="264.2328"/>
    <m/>
    <n v="264.2328"/>
    <s v="VWB"/>
    <n v="1"/>
    <m/>
    <n v="0"/>
    <n v="1"/>
    <n v="833"/>
    <d v="2026-06-05T00:00:00"/>
    <n v="0"/>
    <s v="Valauto Roncq"/>
    <x v="1"/>
    <m/>
    <x v="15"/>
    <n v="3056.94"/>
    <n v="7.5116473363475531E-2"/>
    <x v="1"/>
    <n v="265.2328"/>
  </r>
  <r>
    <x v="1"/>
    <x v="0"/>
    <x v="2"/>
    <x v="64"/>
    <x v="88"/>
    <m/>
    <m/>
    <m/>
    <m/>
    <m/>
    <n v="0"/>
    <x v="42"/>
    <n v="521823"/>
    <x v="1182"/>
    <s v="TMBJH9NY6TF200074"/>
    <x v="995"/>
    <x v="40"/>
    <n v="42516.66"/>
    <n v="4875.01"/>
    <n v="47391.670000000006"/>
    <n v="19"/>
    <x v="1032"/>
    <n v="35"/>
    <m/>
    <n v="1455.51"/>
    <n v="3.1450885778028077E-2"/>
    <n v="-5682"/>
    <n v="0"/>
    <m/>
    <m/>
    <n v="0.1"/>
    <n v="0.1"/>
    <n v="145.55100000000002"/>
    <m/>
    <n v="145.55100000000002"/>
    <s v="VWB"/>
    <m/>
    <n v="20"/>
    <n v="1"/>
    <n v="1"/>
    <m/>
    <m/>
    <n v="1"/>
    <s v="Valauto Roncq"/>
    <x v="2"/>
    <m/>
    <x v="8"/>
    <n v="1490.51"/>
    <n v="3.1450885778028077E-2"/>
    <x v="1"/>
    <n v="165.55100000000002"/>
  </r>
  <r>
    <x v="1"/>
    <x v="0"/>
    <x v="2"/>
    <x v="15"/>
    <x v="9"/>
    <m/>
    <m/>
    <m/>
    <m/>
    <m/>
    <n v="0"/>
    <x v="6"/>
    <n v="521824"/>
    <x v="380"/>
    <s v="TMBNH9NY0TF155036"/>
    <x v="996"/>
    <x v="23"/>
    <n v="35291.660000000003"/>
    <n v="2858.33"/>
    <n v="38149.990000000005"/>
    <n v="19"/>
    <x v="1033"/>
    <n v="35"/>
    <n v="-459.48"/>
    <n v="685.02"/>
    <n v="1.8873399442568658E-2"/>
    <n v="0"/>
    <n v="0"/>
    <m/>
    <m/>
    <n v="0.1"/>
    <n v="0.1"/>
    <n v="68.501999999999995"/>
    <m/>
    <n v="68.501999999999995"/>
    <s v="VWB"/>
    <n v="0"/>
    <m/>
    <n v="0"/>
    <n v="1"/>
    <m/>
    <m/>
    <n v="0"/>
    <s v="Valauto Roncq"/>
    <x v="2"/>
    <m/>
    <x v="3"/>
    <n v="1179.5"/>
    <n v="3.0917439296838607E-2"/>
    <x v="1"/>
    <n v="68.501999999999995"/>
  </r>
  <r>
    <x v="1"/>
    <x v="0"/>
    <x v="6"/>
    <x v="48"/>
    <x v="48"/>
    <m/>
    <m/>
    <m/>
    <m/>
    <m/>
    <n v="0"/>
    <x v="6"/>
    <n v="521851"/>
    <x v="1183"/>
    <s v="VSSZZZKJ5TR564989"/>
    <x v="997"/>
    <x v="31"/>
    <n v="17904.98"/>
    <n v="2904.19"/>
    <n v="20809.169999999998"/>
    <n v="162"/>
    <x v="1034"/>
    <n v="36"/>
    <m/>
    <n v="597.84"/>
    <n v="3.0459648318505742E-2"/>
    <n v="0"/>
    <n v="-1300"/>
    <m/>
    <m/>
    <n v="0.12"/>
    <n v="0.12"/>
    <n v="71.740800000000007"/>
    <m/>
    <n v="71.740800000000007"/>
    <s v="VWB"/>
    <n v="0"/>
    <m/>
    <n v="0"/>
    <n v="1"/>
    <n v="417"/>
    <d v="2026-06-16T00:00:00"/>
    <n v="0"/>
    <s v="Valauto Roncq"/>
    <x v="6"/>
    <m/>
    <x v="3"/>
    <n v="1050.8400000000001"/>
    <n v="5.049889063331215E-2"/>
    <x v="1"/>
    <n v="71.740800000000007"/>
  </r>
  <r>
    <x v="1"/>
    <x v="1"/>
    <x v="6"/>
    <x v="117"/>
    <x v="60"/>
    <m/>
    <m/>
    <m/>
    <s v="x"/>
    <m/>
    <n v="4000"/>
    <x v="50"/>
    <n v="521852"/>
    <x v="1184"/>
    <s v="VSSZZZKJ1TR567369"/>
    <x v="998"/>
    <x v="31"/>
    <n v="23109.15"/>
    <n v="2004.18"/>
    <n v="25113.33"/>
    <n v="99"/>
    <x v="1035"/>
    <n v="36"/>
    <m/>
    <n v="314.2"/>
    <n v="1.3944785498378747E-2"/>
    <n v="0"/>
    <n v="-3181.62"/>
    <m/>
    <s v="solde client mq financement bon à pauer à valider"/>
    <n v="0.13"/>
    <n v="0.13"/>
    <n v="40.845999999999997"/>
    <m/>
    <n v="40.845999999999997"/>
    <s v="VWB"/>
    <n v="0"/>
    <m/>
    <n v="0"/>
    <n v="1"/>
    <m/>
    <m/>
    <n v="0"/>
    <s v="Valauto Roncq"/>
    <x v="6"/>
    <m/>
    <x v="15"/>
    <n v="350.2"/>
    <n v="1.3944785498378747E-2"/>
    <x v="1"/>
    <n v="40.845999999999997"/>
  </r>
  <r>
    <x v="1"/>
    <x v="0"/>
    <x v="6"/>
    <x v="17"/>
    <x v="119"/>
    <m/>
    <m/>
    <m/>
    <m/>
    <m/>
    <n v="0"/>
    <x v="36"/>
    <n v="521854"/>
    <x v="389"/>
    <s v="VSSZZZKJXVR009460"/>
    <x v="999"/>
    <x v="30"/>
    <n v="22955"/>
    <n v="89.17"/>
    <n v="23044.17"/>
    <n v="10"/>
    <x v="1036"/>
    <n v="36"/>
    <m/>
    <n v="1007.6500000000001"/>
    <n v="4.528911217023656E-2"/>
    <n v="0"/>
    <n v="-3767"/>
    <m/>
    <m/>
    <n v="0.1"/>
    <n v="0.1"/>
    <n v="100.76500000000001"/>
    <m/>
    <n v="100.76500000000001"/>
    <s v="VWB"/>
    <m/>
    <n v="20"/>
    <n v="1"/>
    <n v="1"/>
    <m/>
    <m/>
    <n v="1"/>
    <s v="Valauto Roncq"/>
    <x v="6"/>
    <m/>
    <x v="8"/>
    <n v="1043.6500000000001"/>
    <n v="4.528911217023656E-2"/>
    <x v="1"/>
    <n v="120.76500000000001"/>
  </r>
  <r>
    <x v="1"/>
    <x v="1"/>
    <x v="6"/>
    <x v="86"/>
    <x v="102"/>
    <m/>
    <m/>
    <m/>
    <s v="x"/>
    <m/>
    <n v="1899.96"/>
    <x v="6"/>
    <n v="521855"/>
    <x v="390"/>
    <s v="VSSZZZKJ2VR001062"/>
    <x v="1000"/>
    <x v="31"/>
    <n v="17905"/>
    <n v="1090.8499999999999"/>
    <n v="18995.849999999999"/>
    <n v="10"/>
    <x v="1037"/>
    <n v="36"/>
    <m/>
    <n v="463.8"/>
    <n v="2.6311010036402689E-2"/>
    <n v="0"/>
    <n v="-2724.83"/>
    <m/>
    <s v="solde client mq reprise vo"/>
    <n v="0.1"/>
    <n v="0.1"/>
    <n v="46.38"/>
    <m/>
    <n v="46.38"/>
    <s v="VWB"/>
    <m/>
    <m/>
    <n v="0"/>
    <n v="1"/>
    <m/>
    <m/>
    <n v="0"/>
    <s v="Valauto Roncq"/>
    <x v="6"/>
    <m/>
    <x v="3"/>
    <n v="499.8"/>
    <n v="2.6311010036402689E-2"/>
    <x v="1"/>
    <n v="46.38"/>
  </r>
  <r>
    <x v="1"/>
    <x v="0"/>
    <x v="1"/>
    <x v="4"/>
    <x v="55"/>
    <m/>
    <m/>
    <m/>
    <m/>
    <m/>
    <n v="0"/>
    <x v="36"/>
    <n v="521858"/>
    <x v="393"/>
    <s v="VSSZZZKMXTR059637"/>
    <x v="1001"/>
    <x v="36"/>
    <n v="48254.33"/>
    <n v="4125"/>
    <n v="52379.33"/>
    <n v="71"/>
    <x v="1038"/>
    <n v="22"/>
    <m/>
    <n v="670.45"/>
    <n v="1.3219909456650171E-2"/>
    <n v="0"/>
    <n v="0"/>
    <m/>
    <m/>
    <n v="0.1"/>
    <n v="0.1"/>
    <n v="67.045000000000002"/>
    <m/>
    <n v="67.045000000000002"/>
    <s v="VWB"/>
    <n v="0"/>
    <n v="20"/>
    <n v="1"/>
    <n v="1"/>
    <m/>
    <m/>
    <n v="1"/>
    <s v="Valauto Roncq"/>
    <x v="1"/>
    <m/>
    <x v="8"/>
    <n v="692.45"/>
    <n v="1.3219909456650171E-2"/>
    <x v="1"/>
    <n v="87.045000000000002"/>
  </r>
  <r>
    <x v="1"/>
    <x v="0"/>
    <x v="1"/>
    <x v="57"/>
    <x v="62"/>
    <m/>
    <m/>
    <m/>
    <m/>
    <m/>
    <m/>
    <x v="36"/>
    <n v="521859"/>
    <x v="394"/>
    <s v="VSSZZZKM5TR059111"/>
    <x v="1001"/>
    <x v="36"/>
    <n v="48254.33"/>
    <n v="4125"/>
    <n v="52379.33"/>
    <n v="46"/>
    <x v="1039"/>
    <n v="22"/>
    <m/>
    <n v="366.65"/>
    <n v="7.4199116330812163E-3"/>
    <n v="0"/>
    <n v="0"/>
    <m/>
    <m/>
    <n v="0.1"/>
    <n v="0.1"/>
    <n v="36.664999999999999"/>
    <m/>
    <n v="36.664999999999999"/>
    <s v="VWB"/>
    <n v="0"/>
    <n v="20"/>
    <n v="1"/>
    <n v="1"/>
    <m/>
    <m/>
    <n v="1"/>
    <s v="Valauto Roncq"/>
    <x v="1"/>
    <m/>
    <x v="8"/>
    <n v="388.65"/>
    <n v="7.4199116330812163E-3"/>
    <x v="1"/>
    <n v="56.664999999999999"/>
  </r>
  <r>
    <x v="1"/>
    <x v="0"/>
    <x v="1"/>
    <x v="46"/>
    <x v="30"/>
    <m/>
    <m/>
    <m/>
    <m/>
    <m/>
    <n v="0"/>
    <x v="33"/>
    <n v="521860"/>
    <x v="1185"/>
    <s v="VSSZZZKM4TR059634"/>
    <x v="1002"/>
    <x v="36"/>
    <n v="43075.17"/>
    <n v="1916.67"/>
    <n v="44991.839999999997"/>
    <n v="63"/>
    <x v="1040"/>
    <n v="22"/>
    <m/>
    <n v="1124.8"/>
    <n v="2.5489066461829524E-2"/>
    <n v="0"/>
    <n v="0"/>
    <m/>
    <m/>
    <n v="0.1"/>
    <n v="0.1"/>
    <n v="112.48"/>
    <m/>
    <n v="112.48"/>
    <s v="VWB"/>
    <n v="0"/>
    <m/>
    <n v="0"/>
    <n v="1"/>
    <m/>
    <m/>
    <n v="0"/>
    <s v="Valauto Roncq"/>
    <x v="1"/>
    <m/>
    <x v="8"/>
    <n v="1146.8"/>
    <n v="2.5489066461829524E-2"/>
    <x v="1"/>
    <n v="112.48"/>
  </r>
  <r>
    <x v="1"/>
    <x v="0"/>
    <x v="1"/>
    <x v="38"/>
    <x v="40"/>
    <m/>
    <m/>
    <m/>
    <m/>
    <m/>
    <n v="0"/>
    <x v="23"/>
    <n v="521862"/>
    <x v="395"/>
    <s v="VSSZZZKL2TR069134"/>
    <x v="1003"/>
    <x v="55"/>
    <n v="41421"/>
    <n v="0"/>
    <n v="41421"/>
    <n v="38"/>
    <x v="1041"/>
    <n v="22"/>
    <m/>
    <n v="1242.6300000000001"/>
    <n v="3.0531131551628402E-2"/>
    <n v="0"/>
    <n v="0"/>
    <m/>
    <m/>
    <n v="0.1"/>
    <n v="0.1"/>
    <n v="124.26300000000002"/>
    <m/>
    <n v="124.26300000000002"/>
    <s v="VWB"/>
    <n v="0"/>
    <m/>
    <n v="0"/>
    <n v="1"/>
    <m/>
    <m/>
    <n v="0"/>
    <s v="Valauto Roncq"/>
    <x v="1"/>
    <m/>
    <x v="10"/>
    <n v="1264.6300000000001"/>
    <n v="3.0531131551628402E-2"/>
    <x v="1"/>
    <n v="124.26300000000002"/>
  </r>
  <r>
    <x v="1"/>
    <x v="0"/>
    <x v="6"/>
    <x v="111"/>
    <x v="123"/>
    <m/>
    <m/>
    <m/>
    <m/>
    <m/>
    <n v="0"/>
    <x v="36"/>
    <n v="521863"/>
    <x v="396"/>
    <s v="VSSZZZKJXTR593601"/>
    <x v="1001"/>
    <x v="31"/>
    <n v="16655"/>
    <n v="836.68"/>
    <n v="17491.68"/>
    <n v="18"/>
    <x v="1042"/>
    <n v="35.99"/>
    <m/>
    <n v="382.59999999999997"/>
    <n v="2.3930805960319417E-2"/>
    <n v="0"/>
    <n v="-2725"/>
    <m/>
    <m/>
    <n v="0.1"/>
    <n v="0.1"/>
    <n v="38.26"/>
    <m/>
    <n v="38.26"/>
    <s v="VWB"/>
    <m/>
    <n v="20"/>
    <n v="1"/>
    <n v="1"/>
    <m/>
    <m/>
    <n v="1"/>
    <s v="Valauto Roncq"/>
    <x v="6"/>
    <m/>
    <x v="8"/>
    <n v="418.59"/>
    <n v="2.3930805960319417E-2"/>
    <x v="1"/>
    <n v="58.26"/>
  </r>
  <r>
    <x v="1"/>
    <x v="0"/>
    <x v="6"/>
    <x v="23"/>
    <x v="24"/>
    <m/>
    <m/>
    <m/>
    <m/>
    <m/>
    <n v="0"/>
    <x v="6"/>
    <n v="521879"/>
    <x v="172"/>
    <s v="VSSZZZKJ4VR035648"/>
    <x v="1004"/>
    <x v="31"/>
    <n v="17205"/>
    <n v="1625.02"/>
    <n v="18830.02"/>
    <n v="9"/>
    <x v="1043"/>
    <n v="35.99"/>
    <m/>
    <n v="469.71999999999997"/>
    <n v="2.6856583264383147E-2"/>
    <n v="0"/>
    <n v="-1300"/>
    <m/>
    <m/>
    <n v="0.1"/>
    <n v="0.1"/>
    <n v="46.972000000000001"/>
    <m/>
    <n v="46.972000000000001"/>
    <s v="VWB"/>
    <m/>
    <m/>
    <n v="0"/>
    <n v="1"/>
    <m/>
    <m/>
    <n v="0"/>
    <s v="Valauto Roncq"/>
    <x v="6"/>
    <m/>
    <x v="3"/>
    <n v="505.71"/>
    <n v="2.6856583264383147E-2"/>
    <x v="1"/>
    <n v="46.972000000000001"/>
  </r>
  <r>
    <x v="1"/>
    <x v="0"/>
    <x v="1"/>
    <x v="101"/>
    <x v="74"/>
    <m/>
    <m/>
    <m/>
    <m/>
    <m/>
    <n v="0"/>
    <x v="6"/>
    <n v="521884"/>
    <x v="1186"/>
    <s v="VSSZZZKM2TR057008"/>
    <x v="1005"/>
    <x v="36"/>
    <n v="43075.17"/>
    <n v="1650.01"/>
    <n v="44725.18"/>
    <n v="13"/>
    <x v="1044"/>
    <n v="21.99"/>
    <m/>
    <n v="1239.6500000000001"/>
    <n v="2.8208718220921639E-2"/>
    <n v="0"/>
    <n v="0"/>
    <m/>
    <m/>
    <n v="0.1"/>
    <n v="0.1"/>
    <n v="123.96500000000002"/>
    <m/>
    <n v="123.96500000000002"/>
    <s v="VWB"/>
    <m/>
    <m/>
    <n v="0"/>
    <n v="1"/>
    <m/>
    <m/>
    <n v="0"/>
    <s v="Valauto Roncq"/>
    <x v="1"/>
    <m/>
    <x v="3"/>
    <n v="1261.6400000000001"/>
    <n v="2.8208718220921639E-2"/>
    <x v="1"/>
    <n v="123.96500000000002"/>
  </r>
  <r>
    <x v="1"/>
    <x v="0"/>
    <x v="1"/>
    <x v="63"/>
    <x v="82"/>
    <m/>
    <m/>
    <m/>
    <m/>
    <m/>
    <m/>
    <x v="39"/>
    <n v="521886"/>
    <x v="1187"/>
    <s v="VSSZZZKL9TR080387"/>
    <x v="1006"/>
    <x v="55"/>
    <n v="37646"/>
    <n v="675"/>
    <n v="38321"/>
    <n v="2"/>
    <x v="1045"/>
    <n v="22"/>
    <m/>
    <n v="653.20000000000005"/>
    <n v="1.761958195245427E-2"/>
    <n v="0"/>
    <n v="0"/>
    <m/>
    <m/>
    <n v="0.1"/>
    <n v="0.1"/>
    <n v="65.320000000000007"/>
    <m/>
    <n v="65.320000000000007"/>
    <s v=""/>
    <n v="0"/>
    <m/>
    <n v="0"/>
    <n v="1"/>
    <m/>
    <m/>
    <n v="0"/>
    <s v="Valauto Roncq"/>
    <x v="1"/>
    <m/>
    <x v="6"/>
    <n v="675.2"/>
    <n v="1.761958195245427E-2"/>
    <x v="1"/>
    <n v="65.320000000000007"/>
  </r>
  <r>
    <x v="1"/>
    <x v="0"/>
    <x v="6"/>
    <x v="55"/>
    <x v="62"/>
    <m/>
    <m/>
    <m/>
    <m/>
    <m/>
    <n v="0"/>
    <x v="50"/>
    <n v="521887"/>
    <x v="1188"/>
    <s v="VSSZZZKJ1VR003417"/>
    <x v="1007"/>
    <x v="30"/>
    <n v="19955"/>
    <n v="1905.85"/>
    <n v="21860.85"/>
    <n v="19"/>
    <x v="1046"/>
    <n v="35.99"/>
    <m/>
    <n v="871.65"/>
    <n v="4.1518971128753003E-2"/>
    <n v="0"/>
    <n v="-3099.83"/>
    <m/>
    <m/>
    <n v="0.1"/>
    <n v="0.1"/>
    <n v="87.165000000000006"/>
    <m/>
    <n v="87.165000000000006"/>
    <s v="VWB"/>
    <m/>
    <m/>
    <n v="0"/>
    <n v="1"/>
    <m/>
    <m/>
    <n v="0"/>
    <s v="Valauto Roncq"/>
    <x v="6"/>
    <m/>
    <x v="15"/>
    <n v="907.64"/>
    <n v="4.1518971128753003E-2"/>
    <x v="1"/>
    <n v="87.165000000000006"/>
  </r>
  <r>
    <x v="1"/>
    <x v="0"/>
    <x v="2"/>
    <x v="16"/>
    <x v="49"/>
    <m/>
    <m/>
    <m/>
    <m/>
    <m/>
    <m/>
    <x v="33"/>
    <n v="521908"/>
    <x v="412"/>
    <s v="TMBJJ8NX0TY013200"/>
    <x v="1008"/>
    <x v="41"/>
    <n v="37741.67"/>
    <n v="1933.34"/>
    <n v="39675.009999999995"/>
    <n v="120"/>
    <x v="1047"/>
    <n v="35.01"/>
    <m/>
    <n v="1011.1099999999999"/>
    <n v="2.63672271286132E-2"/>
    <n v="-4761"/>
    <n v="-416"/>
    <m/>
    <m/>
    <n v="0.1"/>
    <n v="0.13"/>
    <n v="101.11099999999999"/>
    <m/>
    <n v="101.11099999999999"/>
    <s v="VWB"/>
    <n v="0"/>
    <s v="0"/>
    <n v="1"/>
    <n v="1"/>
    <m/>
    <m/>
    <n v="1"/>
    <s v="Valauto Roncq"/>
    <x v="2"/>
    <m/>
    <x v="8"/>
    <n v="1046.1199999999999"/>
    <n v="2.63672271286132E-2"/>
    <x v="1"/>
    <n v="101.11099999999999"/>
  </r>
  <r>
    <x v="1"/>
    <x v="0"/>
    <x v="2"/>
    <x v="53"/>
    <x v="13"/>
    <m/>
    <m/>
    <m/>
    <m/>
    <m/>
    <n v="0"/>
    <x v="6"/>
    <n v="521909"/>
    <x v="413"/>
    <s v="TMBNH9NY4SF095552"/>
    <x v="1009"/>
    <x v="23"/>
    <n v="37583.33"/>
    <n v="4299.99"/>
    <n v="41883.32"/>
    <n v="110"/>
    <x v="1048"/>
    <n v="35"/>
    <m/>
    <n v="1542.04"/>
    <n v="3.7653175536227788E-2"/>
    <n v="-5235.42"/>
    <n v="0"/>
    <m/>
    <m/>
    <n v="0.13"/>
    <n v="0.13"/>
    <n v="200.46520000000001"/>
    <m/>
    <n v="200.46520000000001"/>
    <s v=""/>
    <n v="0"/>
    <m/>
    <n v="0"/>
    <n v="1"/>
    <m/>
    <m/>
    <n v="0"/>
    <s v="Valauto Roncq"/>
    <x v="2"/>
    <m/>
    <x v="3"/>
    <n v="1577.04"/>
    <n v="3.7653175536227788E-2"/>
    <x v="1"/>
    <n v="200.46520000000001"/>
  </r>
  <r>
    <x v="1"/>
    <x v="0"/>
    <x v="6"/>
    <x v="85"/>
    <x v="50"/>
    <m/>
    <m/>
    <m/>
    <m/>
    <m/>
    <n v="0"/>
    <x v="36"/>
    <n v="521931"/>
    <x v="435"/>
    <s v="VSSZZZKJ9VR002144"/>
    <x v="1010"/>
    <x v="31"/>
    <n v="19992.5"/>
    <n v="836.68"/>
    <n v="20829.18"/>
    <n v="37"/>
    <x v="1049"/>
    <n v="36"/>
    <m/>
    <n v="682.97"/>
    <n v="3.4517441397116932E-2"/>
    <n v="0"/>
    <n v="-2725"/>
    <m/>
    <m/>
    <n v="0.1"/>
    <n v="0.1"/>
    <n v="68.297000000000011"/>
    <m/>
    <n v="68.297000000000011"/>
    <s v="VWB"/>
    <m/>
    <n v="20"/>
    <n v="1"/>
    <n v="1"/>
    <m/>
    <m/>
    <n v="1"/>
    <s v="Valauto Roncq"/>
    <x v="6"/>
    <m/>
    <x v="8"/>
    <n v="718.97"/>
    <n v="3.4517441397116932E-2"/>
    <x v="1"/>
    <n v="88.297000000000011"/>
  </r>
  <r>
    <x v="1"/>
    <x v="0"/>
    <x v="1"/>
    <x v="30"/>
    <x v="81"/>
    <m/>
    <m/>
    <m/>
    <m/>
    <m/>
    <n v="0"/>
    <x v="36"/>
    <n v="521932"/>
    <x v="436"/>
    <s v="VSSZZZKL8TR086889"/>
    <x v="1011"/>
    <x v="55"/>
    <n v="39621"/>
    <n v="2004.17"/>
    <n v="41625.17"/>
    <n v="13"/>
    <x v="1050"/>
    <n v="22"/>
    <m/>
    <n v="1954.19"/>
    <n v="4.7475842140704771E-2"/>
    <n v="0"/>
    <n v="-5750"/>
    <m/>
    <m/>
    <n v="0.1"/>
    <n v="0.1"/>
    <n v="195.41900000000001"/>
    <m/>
    <n v="195.41900000000001"/>
    <s v="VWB"/>
    <m/>
    <n v="20"/>
    <n v="1"/>
    <n v="1"/>
    <m/>
    <m/>
    <n v="1"/>
    <s v="Valauto Roncq"/>
    <x v="1"/>
    <m/>
    <x v="8"/>
    <n v="1976.19"/>
    <n v="4.7475842140704771E-2"/>
    <x v="1"/>
    <n v="215.41900000000001"/>
  </r>
  <r>
    <x v="1"/>
    <x v="0"/>
    <x v="6"/>
    <x v="102"/>
    <x v="78"/>
    <m/>
    <m/>
    <m/>
    <m/>
    <m/>
    <m/>
    <x v="36"/>
    <n v="521933"/>
    <x v="437"/>
    <s v="VSSZZZKJ7VR000490"/>
    <x v="1012"/>
    <x v="31"/>
    <n v="19992.5"/>
    <n v="1415.85"/>
    <n v="21408.35"/>
    <n v="14"/>
    <x v="1051"/>
    <n v="35.99"/>
    <m/>
    <n v="735.11"/>
    <n v="3.6018656271968652E-2"/>
    <n v="0"/>
    <n v="-2725"/>
    <m/>
    <m/>
    <n v="0.1"/>
    <n v="0.1"/>
    <n v="73.51100000000001"/>
    <m/>
    <n v="73.51100000000001"/>
    <s v="VWB"/>
    <m/>
    <n v="20"/>
    <n v="1"/>
    <n v="1"/>
    <m/>
    <m/>
    <n v="1"/>
    <s v="Valauto Roncq"/>
    <x v="6"/>
    <m/>
    <x v="8"/>
    <n v="771.1"/>
    <n v="3.6018656271968652E-2"/>
    <x v="1"/>
    <n v="93.51100000000001"/>
  </r>
  <r>
    <x v="1"/>
    <x v="0"/>
    <x v="6"/>
    <x v="9"/>
    <x v="68"/>
    <m/>
    <m/>
    <m/>
    <m/>
    <m/>
    <n v="0"/>
    <x v="71"/>
    <n v="521934"/>
    <x v="438"/>
    <s v="VSSZZZKJ8TR610055"/>
    <x v="1013"/>
    <x v="31"/>
    <n v="16655"/>
    <n v="3449.18"/>
    <n v="20104.18"/>
    <n v="20"/>
    <x v="1052"/>
    <n v="35.99"/>
    <m/>
    <n v="592.73"/>
    <n v="3.1273098430276688E-2"/>
    <n v="0"/>
    <n v="-2725"/>
    <m/>
    <m/>
    <n v="7.0000000000000007E-2"/>
    <n v="7.0000000000000007E-2"/>
    <n v="41.491100000000003"/>
    <m/>
    <n v="41.491100000000003"/>
    <s v=""/>
    <m/>
    <m/>
    <n v="0"/>
    <n v="1"/>
    <m/>
    <m/>
    <n v="0"/>
    <s v="Valauto Roncq"/>
    <x v="6"/>
    <m/>
    <x v="3"/>
    <n v="628.72"/>
    <n v="3.1273098430276688E-2"/>
    <x v="1"/>
    <n v="41.491100000000003"/>
  </r>
  <r>
    <x v="1"/>
    <x v="0"/>
    <x v="1"/>
    <x v="92"/>
    <x v="45"/>
    <m/>
    <m/>
    <m/>
    <m/>
    <m/>
    <n v="0"/>
    <x v="9"/>
    <n v="521942"/>
    <x v="446"/>
    <s v="VSSZZZKR4SA013097"/>
    <x v="1014"/>
    <x v="35"/>
    <n v="38154.33"/>
    <n v="1881.67"/>
    <n v="40036"/>
    <n v="45"/>
    <x v="1053"/>
    <n v="22"/>
    <m/>
    <n v="1201.08"/>
    <n v="3.054950544509941E-2"/>
    <n v="0"/>
    <n v="-5605.04"/>
    <m/>
    <m/>
    <n v="0.13"/>
    <n v="0.13"/>
    <n v="156.1404"/>
    <m/>
    <n v="156.1404"/>
    <s v="VWB"/>
    <m/>
    <n v="20"/>
    <n v="1"/>
    <n v="1"/>
    <m/>
    <m/>
    <n v="1"/>
    <s v="Valauto Roncq"/>
    <x v="1"/>
    <m/>
    <x v="6"/>
    <n v="1223.08"/>
    <n v="3.054950544509941E-2"/>
    <x v="1"/>
    <n v="176.1404"/>
  </r>
  <r>
    <x v="1"/>
    <x v="0"/>
    <x v="1"/>
    <x v="77"/>
    <x v="115"/>
    <m/>
    <m/>
    <m/>
    <m/>
    <m/>
    <n v="0"/>
    <x v="6"/>
    <n v="521943"/>
    <x v="447"/>
    <s v="VSSZZZKL0TR109873"/>
    <x v="1015"/>
    <x v="55"/>
    <n v="39621"/>
    <n v="379.17"/>
    <n v="40000.17"/>
    <n v="11"/>
    <x v="1054"/>
    <n v="22"/>
    <m/>
    <n v="1260.02"/>
    <n v="3.2050363785953911E-2"/>
    <n v="0"/>
    <n v="-5750"/>
    <m/>
    <m/>
    <n v="0.1"/>
    <n v="0.1"/>
    <n v="126.00200000000001"/>
    <m/>
    <n v="126.00200000000001"/>
    <s v="VWB"/>
    <m/>
    <m/>
    <n v="0"/>
    <n v="1"/>
    <m/>
    <m/>
    <n v="0"/>
    <s v="Valauto Roncq"/>
    <x v="1"/>
    <m/>
    <x v="3"/>
    <n v="1282.02"/>
    <n v="3.2050363785953911E-2"/>
    <x v="1"/>
    <n v="126.00200000000001"/>
  </r>
  <r>
    <x v="1"/>
    <x v="0"/>
    <x v="2"/>
    <x v="84"/>
    <x v="118"/>
    <m/>
    <m/>
    <m/>
    <m/>
    <m/>
    <n v="0"/>
    <x v="6"/>
    <n v="521947"/>
    <x v="1189"/>
    <s v="TMBEP6PJ3V4007883"/>
    <x v="1016"/>
    <x v="33"/>
    <n v="19775"/>
    <n v="2083.33"/>
    <n v="21858.33"/>
    <n v="41"/>
    <x v="1055"/>
    <n v="35.01"/>
    <m/>
    <n v="594.16"/>
    <n v="2.8783992189705249E-2"/>
    <n v="0"/>
    <n v="-2350"/>
    <m/>
    <m/>
    <n v="0.1"/>
    <n v="0.1"/>
    <n v="59.415999999999997"/>
    <m/>
    <n v="59.415999999999997"/>
    <s v="VWB"/>
    <m/>
    <m/>
    <n v="0"/>
    <n v="1"/>
    <m/>
    <m/>
    <n v="0"/>
    <s v="Valauto Roncq"/>
    <x v="2"/>
    <m/>
    <x v="3"/>
    <n v="629.16999999999996"/>
    <n v="2.8783992189705249E-2"/>
    <x v="1"/>
    <n v="59.415999999999997"/>
  </r>
  <r>
    <x v="1"/>
    <x v="0"/>
    <x v="2"/>
    <x v="60"/>
    <x v="7"/>
    <m/>
    <m/>
    <m/>
    <m/>
    <m/>
    <m/>
    <x v="70"/>
    <n v="521995"/>
    <x v="473"/>
    <s v="TMBEP6PJXT4056169"/>
    <x v="1017"/>
    <x v="33"/>
    <n v="19775"/>
    <n v="808.33"/>
    <n v="20583.330000000002"/>
    <n v="67"/>
    <x v="1056"/>
    <n v="35.01"/>
    <m/>
    <n v="622.5"/>
    <n v="3.1943810841102968E-2"/>
    <n v="0"/>
    <n v="-2550"/>
    <m/>
    <m/>
    <n v="0.13"/>
    <n v="0.13"/>
    <n v="80.924999999999997"/>
    <m/>
    <n v="80.924999999999997"/>
    <s v="VWB"/>
    <m/>
    <m/>
    <n v="0"/>
    <n v="1"/>
    <m/>
    <m/>
    <n v="0"/>
    <s v="Valauto Roncq"/>
    <x v="2"/>
    <m/>
    <x v="3"/>
    <n v="657.51"/>
    <n v="3.1943810841102968E-2"/>
    <x v="1"/>
    <n v="80.924999999999997"/>
  </r>
  <r>
    <x v="1"/>
    <x v="0"/>
    <x v="2"/>
    <x v="69"/>
    <x v="24"/>
    <m/>
    <m/>
    <m/>
    <m/>
    <m/>
    <n v="0"/>
    <x v="6"/>
    <n v="521997"/>
    <x v="475"/>
    <s v="TMBEP6PJ1T4054150"/>
    <x v="1018"/>
    <x v="33"/>
    <n v="19775"/>
    <n v="808.33"/>
    <n v="20583.330000000002"/>
    <n v="187"/>
    <x v="1057"/>
    <n v="35"/>
    <m/>
    <n v="621.84"/>
    <n v="3.1911260228544167E-2"/>
    <n v="0"/>
    <n v="-2966"/>
    <m/>
    <m/>
    <n v="0.12"/>
    <n v="0.12"/>
    <n v="74.620800000000003"/>
    <m/>
    <n v="74.620800000000003"/>
    <s v="VWB"/>
    <m/>
    <m/>
    <n v="0"/>
    <n v="1"/>
    <m/>
    <m/>
    <n v="0"/>
    <s v="Valauto Roncq"/>
    <x v="2"/>
    <m/>
    <x v="3"/>
    <n v="656.84"/>
    <n v="3.1911260228544167E-2"/>
    <x v="1"/>
    <n v="74.620800000000003"/>
  </r>
  <r>
    <x v="1"/>
    <x v="0"/>
    <x v="2"/>
    <x v="27"/>
    <x v="132"/>
    <m/>
    <m/>
    <m/>
    <m/>
    <m/>
    <n v="0"/>
    <x v="6"/>
    <n v="521998"/>
    <x v="1190"/>
    <s v="TMBEP6PJXT4055376"/>
    <x v="1019"/>
    <x v="33"/>
    <n v="19775"/>
    <n v="808.33"/>
    <n v="20583.330000000002"/>
    <n v="51"/>
    <x v="1058"/>
    <n v="35"/>
    <m/>
    <n v="455.84"/>
    <n v="2.3846481594571915E-2"/>
    <n v="0"/>
    <n v="-2800"/>
    <m/>
    <m/>
    <n v="0.13"/>
    <n v="0.13"/>
    <n v="59.2592"/>
    <m/>
    <n v="59.2592"/>
    <s v="VWB"/>
    <m/>
    <m/>
    <n v="0"/>
    <n v="1"/>
    <m/>
    <m/>
    <n v="0"/>
    <s v="Valauto Roncq"/>
    <x v="2"/>
    <m/>
    <x v="3"/>
    <n v="490.84"/>
    <n v="2.3846481594571915E-2"/>
    <x v="1"/>
    <n v="59.2592"/>
  </r>
  <r>
    <x v="1"/>
    <x v="0"/>
    <x v="2"/>
    <x v="25"/>
    <x v="94"/>
    <m/>
    <m/>
    <m/>
    <m/>
    <m/>
    <n v="0"/>
    <x v="6"/>
    <n v="521999"/>
    <x v="476"/>
    <s v="TMBEP6PJ1T4054763"/>
    <x v="1020"/>
    <x v="33"/>
    <n v="19775"/>
    <n v="808.33"/>
    <n v="20583.330000000002"/>
    <n v="20"/>
    <x v="1059"/>
    <n v="35"/>
    <m/>
    <n v="671.84"/>
    <n v="3.4340410419499659E-2"/>
    <n v="0"/>
    <n v="-2991"/>
    <m/>
    <m/>
    <n v="0.13"/>
    <n v="0.13"/>
    <n v="87.339200000000005"/>
    <m/>
    <n v="87.339200000000005"/>
    <s v="VWB"/>
    <m/>
    <m/>
    <n v="0"/>
    <n v="1"/>
    <m/>
    <m/>
    <n v="0"/>
    <s v="Valauto Roncq"/>
    <x v="2"/>
    <m/>
    <x v="3"/>
    <n v="706.84"/>
    <n v="3.4340410419499659E-2"/>
    <x v="1"/>
    <n v="87.339200000000005"/>
  </r>
  <r>
    <x v="1"/>
    <x v="0"/>
    <x v="2"/>
    <x v="112"/>
    <x v="22"/>
    <m/>
    <m/>
    <m/>
    <m/>
    <m/>
    <n v="0"/>
    <x v="6"/>
    <n v="522002"/>
    <x v="477"/>
    <s v="TMBJW7PS9TT104492"/>
    <x v="1021"/>
    <x v="5"/>
    <n v="43308.33"/>
    <n v="1850"/>
    <n v="45158.33"/>
    <n v="13"/>
    <x v="1060"/>
    <n v="35.01"/>
    <m/>
    <n v="2130.3199999999997"/>
    <n v="4.7949735962335184E-2"/>
    <n v="0"/>
    <n v="-4724"/>
    <m/>
    <m/>
    <n v="0.1"/>
    <n v="0.1"/>
    <n v="213.03199999999998"/>
    <m/>
    <n v="213.03199999999998"/>
    <s v="VWB"/>
    <m/>
    <m/>
    <n v="0"/>
    <n v="1"/>
    <m/>
    <m/>
    <n v="0"/>
    <s v="Valauto Roncq"/>
    <x v="2"/>
    <m/>
    <x v="3"/>
    <n v="2165.33"/>
    <n v="4.7949735962335184E-2"/>
    <x v="1"/>
    <n v="213.03199999999998"/>
  </r>
  <r>
    <x v="1"/>
    <x v="0"/>
    <x v="2"/>
    <x v="120"/>
    <x v="77"/>
    <m/>
    <m/>
    <m/>
    <m/>
    <m/>
    <n v="0"/>
    <x v="6"/>
    <n v="522003"/>
    <x v="1191"/>
    <s v="TMBNH9NY3TF196101"/>
    <x v="1022"/>
    <x v="23"/>
    <n v="38000"/>
    <n v="583.33000000000004"/>
    <n v="38583.33"/>
    <n v="22"/>
    <x v="1061"/>
    <n v="35"/>
    <m/>
    <n v="858.53"/>
    <n v="2.31584469251358E-2"/>
    <n v="0"/>
    <n v="0"/>
    <m/>
    <m/>
    <n v="0.1"/>
    <n v="0.1"/>
    <n v="85.853000000000009"/>
    <m/>
    <n v="85.853000000000009"/>
    <s v="VWB"/>
    <m/>
    <m/>
    <n v="0"/>
    <n v="1"/>
    <m/>
    <m/>
    <n v="0"/>
    <s v="Valauto Roncq"/>
    <x v="2"/>
    <m/>
    <x v="3"/>
    <n v="893.53"/>
    <n v="2.31584469251358E-2"/>
    <x v="1"/>
    <n v="85.853000000000009"/>
  </r>
  <r>
    <x v="1"/>
    <x v="0"/>
    <x v="2"/>
    <x v="38"/>
    <x v="9"/>
    <m/>
    <m/>
    <m/>
    <m/>
    <m/>
    <n v="0"/>
    <x v="6"/>
    <n v="522004"/>
    <x v="1192"/>
    <s v="TMBLJ9NY5TF160406"/>
    <x v="1023"/>
    <x v="40"/>
    <n v="45225"/>
    <n v="5158.33"/>
    <n v="50383.33"/>
    <n v="14"/>
    <x v="1062"/>
    <n v="35"/>
    <m/>
    <n v="2091.79"/>
    <n v="4.2212176130478077E-2"/>
    <n v="-3941"/>
    <n v="0"/>
    <m/>
    <m/>
    <n v="0.1"/>
    <n v="0.1"/>
    <n v="209.179"/>
    <m/>
    <n v="209.179"/>
    <s v="VWB"/>
    <m/>
    <m/>
    <n v="0"/>
    <n v="1"/>
    <m/>
    <m/>
    <n v="0"/>
    <s v="Valauto Roncq"/>
    <x v="2"/>
    <m/>
    <x v="3"/>
    <n v="2126.79"/>
    <n v="4.2212176130478077E-2"/>
    <x v="1"/>
    <n v="209.179"/>
  </r>
  <r>
    <x v="1"/>
    <x v="0"/>
    <x v="2"/>
    <x v="46"/>
    <x v="10"/>
    <m/>
    <m/>
    <m/>
    <m/>
    <m/>
    <n v="0"/>
    <x v="6"/>
    <n v="522005"/>
    <x v="1193"/>
    <s v="TMBJW9PS2TT101235"/>
    <x v="1024"/>
    <x v="5"/>
    <n v="43308.33"/>
    <n v="8425"/>
    <n v="51733.33"/>
    <n v="17"/>
    <x v="1063"/>
    <n v="35"/>
    <m/>
    <n v="939.67"/>
    <n v="1.8840271832491741E-2"/>
    <n v="-4749"/>
    <n v="0"/>
    <m/>
    <m/>
    <n v="0.1"/>
    <n v="0.1"/>
    <n v="93.966999999999999"/>
    <m/>
    <n v="93.966999999999999"/>
    <s v="VWB"/>
    <m/>
    <m/>
    <n v="0"/>
    <n v="1"/>
    <m/>
    <m/>
    <n v="0"/>
    <s v="Valauto Roncq"/>
    <x v="2"/>
    <m/>
    <x v="3"/>
    <n v="974.67"/>
    <n v="1.8840271832491741E-2"/>
    <x v="1"/>
    <n v="93.966999999999999"/>
  </r>
  <r>
    <x v="1"/>
    <x v="1"/>
    <x v="2"/>
    <x v="62"/>
    <x v="34"/>
    <m/>
    <m/>
    <m/>
    <s v="x"/>
    <m/>
    <n v="244.8"/>
    <x v="6"/>
    <n v="522010"/>
    <x v="1194"/>
    <s v="TMBJB9PS6TT077937"/>
    <x v="1025"/>
    <x v="5"/>
    <n v="41833.33"/>
    <n v="5083.33"/>
    <n v="46916.66"/>
    <n v="36"/>
    <x v="1064"/>
    <n v="35.01"/>
    <m/>
    <n v="1382.51"/>
    <n v="3.0213574453083401E-2"/>
    <n v="0"/>
    <n v="-6568.34"/>
    <m/>
    <s v="soilde client facture magasin impayée / barres de toit "/>
    <n v="0.13"/>
    <n v="0.13"/>
    <n v="179.72630000000001"/>
    <m/>
    <n v="179.72630000000001"/>
    <s v="VWB"/>
    <m/>
    <m/>
    <n v="0"/>
    <n v="1"/>
    <m/>
    <m/>
    <n v="0"/>
    <s v="Valauto Roncq"/>
    <x v="2"/>
    <m/>
    <x v="3"/>
    <n v="1417.52"/>
    <n v="3.0213574453083401E-2"/>
    <x v="1"/>
    <n v="179.72630000000001"/>
  </r>
  <r>
    <x v="1"/>
    <x v="0"/>
    <x v="2"/>
    <x v="104"/>
    <x v="63"/>
    <m/>
    <m/>
    <m/>
    <m/>
    <m/>
    <n v="0"/>
    <x v="6"/>
    <n v="522012"/>
    <x v="1195"/>
    <s v="TMBGP6NW9T3079116"/>
    <x v="1026"/>
    <x v="22"/>
    <n v="23191.67"/>
    <n v="833.33"/>
    <n v="24025"/>
    <n v="55"/>
    <x v="241"/>
    <n v="35"/>
    <m/>
    <n v="630.83000000000004"/>
    <n v="2.7714047866805414E-2"/>
    <n v="-4166"/>
    <n v="0"/>
    <m/>
    <m/>
    <n v="0.13"/>
    <n v="0.13"/>
    <n v="82.007900000000006"/>
    <m/>
    <n v="82.007900000000006"/>
    <s v="VWB"/>
    <m/>
    <m/>
    <n v="0"/>
    <n v="1"/>
    <m/>
    <m/>
    <n v="0"/>
    <s v="Valauto Roncq"/>
    <x v="2"/>
    <m/>
    <x v="3"/>
    <n v="665.83"/>
    <n v="2.7714047866805414E-2"/>
    <x v="1"/>
    <n v="82.007900000000006"/>
  </r>
  <r>
    <x v="1"/>
    <x v="0"/>
    <x v="2"/>
    <x v="77"/>
    <x v="95"/>
    <m/>
    <m/>
    <m/>
    <m/>
    <m/>
    <n v="0"/>
    <x v="6"/>
    <n v="522014"/>
    <x v="1196"/>
    <s v="TMBGP6NW1T3080356"/>
    <x v="1027"/>
    <x v="22"/>
    <n v="23191.67"/>
    <n v="1116.6600000000001"/>
    <n v="24308.329999999998"/>
    <n v="187"/>
    <x v="1065"/>
    <n v="35"/>
    <m/>
    <n v="699.63"/>
    <n v="3.0221327421505306E-2"/>
    <n v="0"/>
    <n v="-4725"/>
    <m/>
    <m/>
    <n v="0.12"/>
    <n v="0.12"/>
    <n v="83.95559999999999"/>
    <m/>
    <n v="83.95559999999999"/>
    <s v="VWB"/>
    <m/>
    <m/>
    <n v="0"/>
    <n v="1"/>
    <m/>
    <m/>
    <n v="0"/>
    <s v="Valauto Roncq"/>
    <x v="2"/>
    <m/>
    <x v="3"/>
    <n v="734.63"/>
    <n v="3.0221327421505306E-2"/>
    <x v="1"/>
    <n v="83.95559999999999"/>
  </r>
  <r>
    <x v="1"/>
    <x v="0"/>
    <x v="2"/>
    <x v="34"/>
    <x v="72"/>
    <m/>
    <m/>
    <m/>
    <m/>
    <m/>
    <n v="0"/>
    <x v="36"/>
    <n v="522015"/>
    <x v="1197"/>
    <s v="TMBGP6NWXT3078735"/>
    <x v="1028"/>
    <x v="22"/>
    <n v="23191.67"/>
    <n v="833.33"/>
    <n v="24025"/>
    <n v="105"/>
    <x v="1066"/>
    <n v="35.01"/>
    <m/>
    <n v="480.5"/>
    <n v="2.1457232049947969E-2"/>
    <n v="0"/>
    <n v="-4084.25"/>
    <m/>
    <m/>
    <n v="0.13"/>
    <n v="0.13"/>
    <n v="62.465000000000003"/>
    <m/>
    <n v="62.465000000000003"/>
    <s v="VWB"/>
    <m/>
    <n v="20"/>
    <n v="1"/>
    <n v="1"/>
    <m/>
    <m/>
    <n v="1"/>
    <s v="Valauto Roncq"/>
    <x v="2"/>
    <m/>
    <x v="8"/>
    <n v="515.51"/>
    <n v="2.1457232049947969E-2"/>
    <x v="1"/>
    <n v="82.465000000000003"/>
  </r>
  <r>
    <x v="1"/>
    <x v="0"/>
    <x v="2"/>
    <x v="75"/>
    <x v="9"/>
    <m/>
    <m/>
    <m/>
    <m/>
    <m/>
    <n v="0"/>
    <x v="50"/>
    <n v="522020"/>
    <x v="1198"/>
    <s v="TMBEP6PJ1T4055458"/>
    <x v="1029"/>
    <x v="33"/>
    <n v="19775"/>
    <n v="2083.33"/>
    <n v="21858.33"/>
    <n v="112"/>
    <x v="1067"/>
    <n v="35"/>
    <m/>
    <n v="293.5"/>
    <n v="1.5028595505695082E-2"/>
    <n v="0"/>
    <n v="-2966"/>
    <m/>
    <m/>
    <n v="0.13"/>
    <n v="0.13"/>
    <n v="38.155000000000001"/>
    <m/>
    <n v="38.155000000000001"/>
    <s v="VWB"/>
    <m/>
    <m/>
    <n v="0"/>
    <n v="1"/>
    <m/>
    <m/>
    <n v="0"/>
    <s v="Valauto Roncq"/>
    <x v="2"/>
    <m/>
    <x v="15"/>
    <n v="328.5"/>
    <n v="1.5028595505695082E-2"/>
    <x v="1"/>
    <n v="38.155000000000001"/>
  </r>
  <r>
    <x v="1"/>
    <x v="0"/>
    <x v="2"/>
    <x v="64"/>
    <x v="146"/>
    <m/>
    <m/>
    <m/>
    <m/>
    <m/>
    <n v="0"/>
    <x v="71"/>
    <n v="522026"/>
    <x v="483"/>
    <s v="TMBER6PJ0T4054232"/>
    <x v="1030"/>
    <x v="33"/>
    <n v="21250"/>
    <n v="2083.33"/>
    <n v="23333.33"/>
    <n v="181"/>
    <x v="1068"/>
    <n v="35.01"/>
    <m/>
    <n v="1107.6600000000001"/>
    <n v="4.8971578424511206E-2"/>
    <n v="0"/>
    <n v="-2941"/>
    <m/>
    <m/>
    <n v="0.12"/>
    <n v="0.12"/>
    <n v="132.91920000000002"/>
    <m/>
    <n v="132.91920000000002"/>
    <s v="VWB"/>
    <m/>
    <m/>
    <n v="0"/>
    <n v="1"/>
    <m/>
    <m/>
    <n v="0"/>
    <s v="Valauto Roncq"/>
    <x v="2"/>
    <m/>
    <x v="3"/>
    <n v="1142.67"/>
    <n v="4.8971578424511206E-2"/>
    <x v="1"/>
    <n v="132.91920000000002"/>
  </r>
  <r>
    <x v="1"/>
    <x v="0"/>
    <x v="2"/>
    <x v="95"/>
    <x v="111"/>
    <m/>
    <m/>
    <m/>
    <m/>
    <m/>
    <m/>
    <x v="6"/>
    <n v="522031"/>
    <x v="1199"/>
    <s v="TMBER6PJ3T4056931"/>
    <x v="1031"/>
    <x v="33"/>
    <n v="23941.67"/>
    <n v="250"/>
    <n v="24191.67"/>
    <n v="39"/>
    <x v="1069"/>
    <n v="35"/>
    <m/>
    <n v="1269.4100000000001"/>
    <n v="5.3919799666579456E-2"/>
    <n v="0"/>
    <n v="-2800"/>
    <m/>
    <m/>
    <n v="0.13"/>
    <n v="0.13"/>
    <n v="165.02330000000001"/>
    <m/>
    <n v="165.02330000000001"/>
    <s v=""/>
    <m/>
    <m/>
    <n v="0"/>
    <n v="1"/>
    <m/>
    <m/>
    <n v="0"/>
    <s v="Valauto Roncq"/>
    <x v="2"/>
    <m/>
    <x v="3"/>
    <n v="1304.4100000000001"/>
    <n v="5.3919799666579456E-2"/>
    <x v="1"/>
    <n v="165.02330000000001"/>
  </r>
  <r>
    <x v="1"/>
    <x v="0"/>
    <x v="2"/>
    <x v="49"/>
    <x v="37"/>
    <m/>
    <m/>
    <m/>
    <m/>
    <m/>
    <n v="0"/>
    <x v="6"/>
    <n v="522032"/>
    <x v="1200"/>
    <s v="TMBER6PJ1T4058211"/>
    <x v="1032"/>
    <x v="33"/>
    <n v="23941.67"/>
    <n v="250"/>
    <n v="24191.67"/>
    <n v="86"/>
    <x v="1070"/>
    <n v="35.01"/>
    <m/>
    <n v="1268.75"/>
    <n v="5.3892930913822822E-2"/>
    <n v="0"/>
    <n v="-3216"/>
    <m/>
    <m/>
    <n v="0.13"/>
    <n v="0.13"/>
    <n v="164.9375"/>
    <m/>
    <n v="164.9375"/>
    <s v="VWB"/>
    <m/>
    <m/>
    <n v="0"/>
    <n v="1"/>
    <m/>
    <m/>
    <n v="0"/>
    <s v="Valauto Roncq"/>
    <x v="2"/>
    <m/>
    <x v="3"/>
    <n v="1303.76"/>
    <n v="5.3892930913822822E-2"/>
    <x v="1"/>
    <n v="164.9375"/>
  </r>
  <r>
    <x v="1"/>
    <x v="0"/>
    <x v="2"/>
    <x v="2"/>
    <x v="112"/>
    <m/>
    <m/>
    <m/>
    <m/>
    <m/>
    <m/>
    <x v="6"/>
    <n v="522033"/>
    <x v="1201"/>
    <s v="TMBEP6PJ6T4055374"/>
    <x v="1033"/>
    <x v="33"/>
    <n v="22466.67"/>
    <n v="533.33000000000004"/>
    <n v="23000"/>
    <n v="189"/>
    <x v="1071"/>
    <n v="35.01"/>
    <m/>
    <n v="823.99"/>
    <n v="3.7347826086956519E-2"/>
    <n v="0"/>
    <n v="-2966"/>
    <m/>
    <m/>
    <n v="0.12"/>
    <n v="0.12"/>
    <n v="98.878799999999998"/>
    <m/>
    <n v="98.878799999999998"/>
    <s v="VWB"/>
    <m/>
    <m/>
    <n v="0"/>
    <n v="1"/>
    <m/>
    <m/>
    <n v="0"/>
    <s v="Valauto Roncq"/>
    <x v="2"/>
    <m/>
    <x v="3"/>
    <n v="859"/>
    <n v="3.7347826086956519E-2"/>
    <x v="1"/>
    <n v="98.878799999999998"/>
  </r>
  <r>
    <x v="1"/>
    <x v="0"/>
    <x v="2"/>
    <x v="100"/>
    <x v="56"/>
    <m/>
    <m/>
    <m/>
    <m/>
    <m/>
    <n v="0"/>
    <x v="71"/>
    <n v="522034"/>
    <x v="1202"/>
    <s v="TMBEP6PJ5T4055995"/>
    <x v="1034"/>
    <x v="33"/>
    <n v="19775"/>
    <n v="808.33"/>
    <n v="20583.330000000002"/>
    <n v="42"/>
    <x v="1072"/>
    <n v="35"/>
    <m/>
    <n v="497.5"/>
    <n v="2.5870449533676034E-2"/>
    <n v="0"/>
    <n v="-2800"/>
    <m/>
    <s v="Pas de  challenge vd noel sur ce VN"/>
    <n v="0.13"/>
    <n v="0.13"/>
    <n v="64.674999999999997"/>
    <m/>
    <n v="64.674999999999997"/>
    <s v="VWB"/>
    <m/>
    <m/>
    <n v="0"/>
    <n v="1"/>
    <m/>
    <m/>
    <n v="0"/>
    <s v="Valauto Roncq"/>
    <x v="2"/>
    <m/>
    <x v="3"/>
    <n v="532.5"/>
    <n v="2.5870449533676034E-2"/>
    <x v="1"/>
    <n v="64.674999999999997"/>
  </r>
  <r>
    <x v="1"/>
    <x v="0"/>
    <x v="2"/>
    <x v="95"/>
    <x v="58"/>
    <m/>
    <m/>
    <m/>
    <m/>
    <m/>
    <n v="0"/>
    <x v="14"/>
    <n v="522035"/>
    <x v="1203"/>
    <s v="TMBJA8NX6TY053264"/>
    <x v="1035"/>
    <x v="41"/>
    <n v="28958.33"/>
    <n v="1708.33"/>
    <n v="30666.660000000003"/>
    <n v="46"/>
    <x v="1073"/>
    <n v="35"/>
    <m/>
    <n v="823.33"/>
    <n v="2.79890278237017E-2"/>
    <n v="0"/>
    <n v="-3680"/>
    <m/>
    <m/>
    <m/>
    <n v="0"/>
    <n v="0"/>
    <m/>
    <n v="0"/>
    <s v="Banque"/>
    <m/>
    <m/>
    <n v="0"/>
    <n v="1"/>
    <m/>
    <m/>
    <n v="0"/>
    <s v="Valauto Roncq"/>
    <x v="2"/>
    <m/>
    <x v="8"/>
    <n v="858.33"/>
    <n v="2.79890278237017E-2"/>
    <x v="1"/>
    <n v="0"/>
  </r>
  <r>
    <x v="1"/>
    <x v="0"/>
    <x v="2"/>
    <x v="90"/>
    <x v="35"/>
    <m/>
    <m/>
    <m/>
    <m/>
    <m/>
    <n v="0"/>
    <x v="71"/>
    <n v="522036"/>
    <x v="1204"/>
    <s v="TMBNG7NY0TF159093"/>
    <x v="1036"/>
    <x v="23"/>
    <n v="27658.33"/>
    <n v="1158.33"/>
    <n v="28816.660000000003"/>
    <n v="8"/>
    <x v="1074"/>
    <n v="35"/>
    <m/>
    <n v="1178.69"/>
    <n v="4.2117649998299589E-2"/>
    <n v="-3333"/>
    <n v="0"/>
    <m/>
    <m/>
    <n v="0.1"/>
    <n v="0.1"/>
    <n v="117.86900000000001"/>
    <m/>
    <n v="117.86900000000001"/>
    <s v="VWB"/>
    <m/>
    <m/>
    <n v="0"/>
    <n v="1"/>
    <m/>
    <m/>
    <n v="0"/>
    <s v="Valauto Roncq"/>
    <x v="2"/>
    <m/>
    <x v="3"/>
    <n v="1213.69"/>
    <n v="4.2117649998299589E-2"/>
    <x v="1"/>
    <n v="117.86900000000001"/>
  </r>
  <r>
    <x v="1"/>
    <x v="0"/>
    <x v="2"/>
    <x v="30"/>
    <x v="30"/>
    <m/>
    <m/>
    <m/>
    <m/>
    <m/>
    <n v="0"/>
    <x v="6"/>
    <n v="522041"/>
    <x v="1205"/>
    <s v="TMBLH9NY9TF161747"/>
    <x v="1037"/>
    <x v="40"/>
    <n v="44325"/>
    <n v="2599.9899999999998"/>
    <n v="46924.99"/>
    <n v="40"/>
    <x v="1075"/>
    <n v="35.01"/>
    <m/>
    <n v="1082.4100000000001"/>
    <n v="2.3812897988896749E-2"/>
    <n v="0"/>
    <n v="0"/>
    <m/>
    <m/>
    <n v="0.1"/>
    <n v="0.1"/>
    <n v="108.24100000000001"/>
    <m/>
    <n v="108.24100000000001"/>
    <s v="VWB"/>
    <m/>
    <m/>
    <n v="0"/>
    <n v="1"/>
    <m/>
    <m/>
    <n v="0"/>
    <s v="Valauto Roncq"/>
    <x v="2"/>
    <m/>
    <x v="3"/>
    <n v="1117.42"/>
    <n v="2.3812897988896749E-2"/>
    <x v="1"/>
    <n v="108.24100000000001"/>
  </r>
  <r>
    <x v="1"/>
    <x v="0"/>
    <x v="2"/>
    <x v="105"/>
    <x v="105"/>
    <m/>
    <m/>
    <m/>
    <m/>
    <m/>
    <n v="0"/>
    <x v="6"/>
    <n v="522042"/>
    <x v="1206"/>
    <s v="TMBNC7NY8TF192239"/>
    <x v="1038"/>
    <x v="23"/>
    <n v="30633.33"/>
    <n v="1158.33"/>
    <n v="31791.660000000003"/>
    <n v="12"/>
    <x v="1076"/>
    <n v="35"/>
    <m/>
    <n v="953.74"/>
    <n v="3.1100609405108129E-2"/>
    <n v="0"/>
    <n v="0"/>
    <m/>
    <m/>
    <n v="0.1"/>
    <n v="0.1"/>
    <n v="95.374000000000009"/>
    <m/>
    <n v="95.374000000000009"/>
    <s v="VWB"/>
    <m/>
    <m/>
    <n v="0"/>
    <n v="1"/>
    <m/>
    <m/>
    <n v="0"/>
    <s v="Valauto Roncq"/>
    <x v="2"/>
    <m/>
    <x v="3"/>
    <n v="988.74"/>
    <n v="3.1100609405108129E-2"/>
    <x v="1"/>
    <n v="95.374000000000009"/>
  </r>
  <r>
    <x v="1"/>
    <x v="0"/>
    <x v="2"/>
    <x v="72"/>
    <x v="2"/>
    <m/>
    <m/>
    <m/>
    <m/>
    <m/>
    <m/>
    <x v="42"/>
    <n v="522043"/>
    <x v="1207"/>
    <s v="TMBJW7PS6TT080703"/>
    <x v="1039"/>
    <x v="5"/>
    <n v="43308.33"/>
    <n v="1708.33"/>
    <n v="45016.66"/>
    <n v="120"/>
    <x v="1077"/>
    <n v="35.01"/>
    <m/>
    <n v="1350.17"/>
    <n v="3.0770385897132307E-2"/>
    <n v="-6302.34"/>
    <n v="-916"/>
    <m/>
    <m/>
    <n v="0.13"/>
    <n v="0.13"/>
    <n v="175.52210000000002"/>
    <m/>
    <n v="175.52210000000002"/>
    <s v="VWB"/>
    <n v="0"/>
    <n v="20"/>
    <n v="1"/>
    <n v="1"/>
    <m/>
    <m/>
    <n v="1"/>
    <s v="Valauto Roncq"/>
    <x v="2"/>
    <m/>
    <x v="8"/>
    <n v="1385.18"/>
    <n v="3.0770385897132307E-2"/>
    <x v="1"/>
    <n v="195.52210000000002"/>
  </r>
  <r>
    <x v="1"/>
    <x v="0"/>
    <x v="2"/>
    <x v="43"/>
    <x v="40"/>
    <m/>
    <m/>
    <m/>
    <m/>
    <m/>
    <n v="0"/>
    <x v="6"/>
    <n v="522046"/>
    <x v="1208"/>
    <s v="TMBGR6NW1T3120560"/>
    <x v="1040"/>
    <x v="22"/>
    <n v="25350"/>
    <n v="3275"/>
    <n v="28625"/>
    <n v="31"/>
    <x v="1078"/>
    <n v="35.01"/>
    <m/>
    <n v="1361.83"/>
    <n v="4.8797903930131004E-2"/>
    <n v="0"/>
    <n v="-3916"/>
    <m/>
    <m/>
    <n v="0.1"/>
    <n v="0.1"/>
    <n v="136.18299999999999"/>
    <m/>
    <n v="136.18299999999999"/>
    <s v="VWB"/>
    <m/>
    <n v="50"/>
    <n v="1"/>
    <n v="1"/>
    <m/>
    <m/>
    <n v="1"/>
    <s v="Valauto Roncq"/>
    <x v="2"/>
    <m/>
    <x v="3"/>
    <n v="1396.84"/>
    <n v="4.8797903930131004E-2"/>
    <x v="1"/>
    <n v="186.18299999999999"/>
  </r>
  <r>
    <x v="1"/>
    <x v="0"/>
    <x v="2"/>
    <x v="1"/>
    <x v="17"/>
    <m/>
    <m/>
    <m/>
    <m/>
    <m/>
    <n v="0"/>
    <x v="9"/>
    <n v="522049"/>
    <x v="1209"/>
    <s v="TMBGK6NW7T3087973"/>
    <x v="1041"/>
    <x v="22"/>
    <n v="30958.33"/>
    <n v="1400"/>
    <n v="32358.33"/>
    <n v="35"/>
    <x v="1079"/>
    <n v="35"/>
    <m/>
    <n v="653.27"/>
    <n v="2.1270257148622934E-2"/>
    <n v="0"/>
    <n v="-4946.16"/>
    <m/>
    <m/>
    <n v="0.13"/>
    <n v="0.13"/>
    <n v="84.9251"/>
    <m/>
    <n v="84.9251"/>
    <s v=""/>
    <n v="0"/>
    <n v="20"/>
    <n v="1"/>
    <n v="1"/>
    <n v="250"/>
    <d v="2026-02-20T00:00:00"/>
    <n v="1"/>
    <s v="Valauto Roncq"/>
    <x v="2"/>
    <m/>
    <x v="6"/>
    <n v="938.27"/>
    <n v="2.8996243007596498E-2"/>
    <x v="1"/>
    <n v="104.9251"/>
  </r>
  <r>
    <x v="1"/>
    <x v="0"/>
    <x v="1"/>
    <x v="66"/>
    <x v="106"/>
    <m/>
    <m/>
    <m/>
    <m/>
    <m/>
    <n v="0"/>
    <x v="6"/>
    <n v="522050"/>
    <x v="1210"/>
    <s v="VSSZZZKL5TR104880"/>
    <x v="1042"/>
    <x v="55"/>
    <n v="33629.33"/>
    <n v="379.17"/>
    <n v="34008.5"/>
    <n v="6"/>
    <x v="1080"/>
    <n v="22"/>
    <m/>
    <n v="702.72"/>
    <n v="2.1309966625990561E-2"/>
    <n v="0"/>
    <n v="-3500"/>
    <m/>
    <m/>
    <n v="0.1"/>
    <n v="0.1"/>
    <n v="70.272000000000006"/>
    <m/>
    <n v="70.272000000000006"/>
    <s v="VWB"/>
    <m/>
    <m/>
    <n v="0"/>
    <n v="1"/>
    <m/>
    <m/>
    <n v="0"/>
    <s v="Valauto Roncq"/>
    <x v="1"/>
    <m/>
    <x v="3"/>
    <n v="724.72"/>
    <n v="2.1309966625990561E-2"/>
    <x v="1"/>
    <n v="70.272000000000006"/>
  </r>
  <r>
    <x v="1"/>
    <x v="0"/>
    <x v="1"/>
    <x v="60"/>
    <x v="31"/>
    <m/>
    <m/>
    <m/>
    <m/>
    <m/>
    <n v="0"/>
    <x v="50"/>
    <n v="522069"/>
    <x v="491"/>
    <s v="VSSZZZKM9TR041274"/>
    <x v="1043"/>
    <x v="36"/>
    <n v="48254.33"/>
    <n v="2640"/>
    <n v="50894.33"/>
    <n v="27"/>
    <x v="1081"/>
    <n v="22"/>
    <m/>
    <n v="1502.5699999999997"/>
    <n v="2.9955596232429028E-2"/>
    <n v="-11196.75"/>
    <m/>
    <m/>
    <s v="marge manquante"/>
    <n v="0.13"/>
    <n v="0.13"/>
    <n v="195.33409999999998"/>
    <m/>
    <n v="195.33409999999998"/>
    <s v="VWB"/>
    <m/>
    <m/>
    <n v="0"/>
    <n v="1"/>
    <m/>
    <m/>
    <n v="0"/>
    <s v="Valauto Roncq"/>
    <x v="1"/>
    <m/>
    <x v="15"/>
    <n v="1524.5699999999997"/>
    <n v="2.9955596232429028E-2"/>
    <x v="1"/>
    <n v="195.33409999999998"/>
  </r>
  <r>
    <x v="1"/>
    <x v="0"/>
    <x v="6"/>
    <x v="54"/>
    <x v="52"/>
    <m/>
    <m/>
    <m/>
    <m/>
    <m/>
    <n v="0"/>
    <x v="14"/>
    <n v="522089"/>
    <x v="1211"/>
    <s v="VSSZZZKL4TR057941"/>
    <x v="1044"/>
    <x v="57"/>
    <n v="24796"/>
    <n v="575"/>
    <n v="25371"/>
    <n v="19"/>
    <x v="1082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x v="6"/>
    <m/>
    <x v="8"/>
    <n v="759.8"/>
    <n v="2.9947577943321112E-2"/>
    <x v="1"/>
    <n v="0"/>
  </r>
  <r>
    <x v="1"/>
    <x v="0"/>
    <x v="6"/>
    <x v="54"/>
    <x v="52"/>
    <m/>
    <m/>
    <m/>
    <m/>
    <m/>
    <n v="0"/>
    <x v="14"/>
    <n v="522090"/>
    <x v="1212"/>
    <s v="VSSZZZKL3TR058756"/>
    <x v="1044"/>
    <x v="57"/>
    <n v="24796"/>
    <n v="575"/>
    <n v="25371"/>
    <n v="19"/>
    <x v="1082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x v="6"/>
    <m/>
    <x v="8"/>
    <n v="759.8"/>
    <n v="2.9947577943321112E-2"/>
    <x v="1"/>
    <n v="0"/>
  </r>
  <r>
    <x v="1"/>
    <x v="0"/>
    <x v="6"/>
    <x v="54"/>
    <x v="52"/>
    <m/>
    <m/>
    <m/>
    <m/>
    <m/>
    <n v="0"/>
    <x v="14"/>
    <n v="522091"/>
    <x v="497"/>
    <s v="VSSZZZKL3TR059454"/>
    <x v="1044"/>
    <x v="57"/>
    <n v="24796"/>
    <n v="575"/>
    <n v="25371"/>
    <n v="19"/>
    <x v="1082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x v="6"/>
    <m/>
    <x v="8"/>
    <n v="759.8"/>
    <n v="2.9947577943321112E-2"/>
    <x v="1"/>
    <n v="0"/>
  </r>
  <r>
    <x v="1"/>
    <x v="0"/>
    <x v="1"/>
    <x v="84"/>
    <x v="118"/>
    <m/>
    <m/>
    <m/>
    <m/>
    <m/>
    <n v="0"/>
    <x v="30"/>
    <n v="522103"/>
    <x v="502"/>
    <s v="VSSZZZK12TP034278"/>
    <x v="1045"/>
    <x v="4"/>
    <n v="33359.67"/>
    <n v="1125"/>
    <n v="34484.67"/>
    <n v="27"/>
    <x v="1083"/>
    <n v="27"/>
    <m/>
    <n v="310.37"/>
    <n v="9.7831877179047969E-3"/>
    <n v="0"/>
    <n v="0"/>
    <m/>
    <m/>
    <n v="0.08"/>
    <n v="7.0000000000000007E-2"/>
    <n v="24.829599999999999"/>
    <m/>
    <n v="24.829599999999999"/>
    <s v="VWB"/>
    <n v="0"/>
    <s v="0"/>
    <n v="1"/>
    <n v="1"/>
    <m/>
    <m/>
    <n v="1"/>
    <s v="Valauto Roncq"/>
    <x v="1"/>
    <m/>
    <x v="4"/>
    <n v="337.37"/>
    <n v="9.7831877179047969E-3"/>
    <x v="1"/>
    <n v="24.829599999999999"/>
  </r>
  <r>
    <x v="1"/>
    <x v="0"/>
    <x v="2"/>
    <x v="108"/>
    <x v="66"/>
    <m/>
    <m/>
    <m/>
    <m/>
    <m/>
    <n v="0"/>
    <x v="36"/>
    <n v="522108"/>
    <x v="507"/>
    <s v="TMBJW7PS1TT056101"/>
    <x v="1046"/>
    <x v="5"/>
    <n v="43308.33"/>
    <n v="3691.66"/>
    <n v="46999.990000000005"/>
    <n v="63"/>
    <x v="1084"/>
    <n v="35"/>
    <m/>
    <n v="1749.02"/>
    <n v="3.7957880416570298E-2"/>
    <n v="0"/>
    <n v="-1749"/>
    <m/>
    <m/>
    <n v="0.1"/>
    <n v="0.1"/>
    <n v="174.90200000000002"/>
    <m/>
    <n v="174.90200000000002"/>
    <s v="VWB"/>
    <n v="0"/>
    <n v="20"/>
    <n v="1"/>
    <n v="1"/>
    <m/>
    <m/>
    <n v="1"/>
    <s v="Valauto Roncq"/>
    <x v="2"/>
    <m/>
    <x v="8"/>
    <n v="1784.02"/>
    <n v="3.7957880416570298E-2"/>
    <x v="1"/>
    <n v="194.90200000000002"/>
  </r>
  <r>
    <x v="6"/>
    <x v="0"/>
    <x v="0"/>
    <x v="57"/>
    <x v="71"/>
    <m/>
    <m/>
    <m/>
    <m/>
    <m/>
    <n v="0"/>
    <x v="46"/>
    <n v="522108"/>
    <x v="507"/>
    <s v="WVGZZZE26TE048147"/>
    <x v="1047"/>
    <x v="3"/>
    <n v="38438.33"/>
    <n v="2866.67"/>
    <n v="41305"/>
    <n v="14"/>
    <x v="1085"/>
    <n v="95"/>
    <m/>
    <n v="1190.08"/>
    <n v="3.1111971916232901E-2"/>
    <n v="0"/>
    <n v="0"/>
    <m/>
    <m/>
    <n v="7.0000000000000007E-2"/>
    <n v="7.0000000000000007E-2"/>
    <n v="83.305599999999998"/>
    <m/>
    <n v="83.305599999999998"/>
    <s v="VWB"/>
    <m/>
    <m/>
    <n v="0"/>
    <n v="1"/>
    <m/>
    <m/>
    <n v="0"/>
    <s v="Valauto Hainaut"/>
    <x v="0"/>
    <m/>
    <x v="13"/>
    <n v="1285.08"/>
    <n v="3.1111971916232901E-2"/>
    <x v="1"/>
    <n v="83.305599999999998"/>
  </r>
  <r>
    <x v="6"/>
    <x v="0"/>
    <x v="0"/>
    <x v="34"/>
    <x v="73"/>
    <m/>
    <m/>
    <m/>
    <m/>
    <m/>
    <n v="0"/>
    <x v="34"/>
    <n v="522109"/>
    <x v="508"/>
    <s v="WVGZZZCS9TY056843"/>
    <x v="1048"/>
    <x v="1"/>
    <n v="24205.67"/>
    <n v="50"/>
    <n v="24255.67"/>
    <n v="3"/>
    <x v="1086"/>
    <n v="95"/>
    <m/>
    <n v="387.91"/>
    <n v="1.9909159384176981E-2"/>
    <n v="0"/>
    <n v="-2773.34"/>
    <m/>
    <m/>
    <n v="0.1"/>
    <n v="0.1"/>
    <n v="38.791000000000004"/>
    <m/>
    <n v="38.791000000000004"/>
    <s v="VWB"/>
    <n v="30"/>
    <m/>
    <n v="0"/>
    <n v="1"/>
    <m/>
    <m/>
    <n v="0"/>
    <s v="Valauto Hainaut"/>
    <x v="0"/>
    <m/>
    <x v="13"/>
    <n v="482.91"/>
    <n v="1.9909159384176981E-2"/>
    <x v="1"/>
    <n v="68.790999999999997"/>
  </r>
  <r>
    <x v="6"/>
    <x v="0"/>
    <x v="0"/>
    <x v="79"/>
    <x v="96"/>
    <m/>
    <m/>
    <m/>
    <m/>
    <m/>
    <n v="0"/>
    <x v="47"/>
    <n v="522111"/>
    <x v="510"/>
    <s v="WVGZZZC11TY035489"/>
    <x v="1049"/>
    <x v="7"/>
    <n v="22622.33"/>
    <n v="941.67"/>
    <n v="23564"/>
    <n v="24"/>
    <x v="781"/>
    <n v="95"/>
    <m/>
    <n v="749.47"/>
    <n v="3.5837294177558987E-2"/>
    <n v="0"/>
    <n v="-3349.99"/>
    <m/>
    <m/>
    <n v="0.13"/>
    <n v="0.13"/>
    <n v="97.431100000000001"/>
    <m/>
    <n v="97.431100000000001"/>
    <s v="VWB"/>
    <n v="30"/>
    <m/>
    <n v="0"/>
    <n v="1"/>
    <m/>
    <m/>
    <n v="0"/>
    <s v="Valauto Hainaut"/>
    <x v="0"/>
    <m/>
    <x v="13"/>
    <n v="844.47"/>
    <n v="3.5837294177558987E-2"/>
    <x v="1"/>
    <n v="127.4311"/>
  </r>
  <r>
    <x v="1"/>
    <x v="0"/>
    <x v="2"/>
    <x v="70"/>
    <x v="144"/>
    <m/>
    <m/>
    <m/>
    <m/>
    <m/>
    <n v="0"/>
    <x v="6"/>
    <n v="522113"/>
    <x v="512"/>
    <s v="TMBEP6PJ8T4085458"/>
    <x v="1050"/>
    <x v="33"/>
    <n v="19775"/>
    <n v="666.66"/>
    <n v="20441.66"/>
    <n v="60"/>
    <x v="1087"/>
    <n v="35.01"/>
    <m/>
    <n v="606.91999999999996"/>
    <n v="3.140302695573647E-2"/>
    <n v="0"/>
    <n v="-2550"/>
    <m/>
    <m/>
    <n v="0.1"/>
    <n v="0.1"/>
    <n v="60.692"/>
    <m/>
    <n v="60.692"/>
    <s v="VWB"/>
    <m/>
    <m/>
    <n v="0"/>
    <n v="1"/>
    <m/>
    <m/>
    <n v="0"/>
    <s v="Valauto Roncq"/>
    <x v="2"/>
    <m/>
    <x v="3"/>
    <n v="641.92999999999995"/>
    <n v="3.140302695573647E-2"/>
    <x v="1"/>
    <n v="60.692"/>
  </r>
  <r>
    <x v="1"/>
    <x v="0"/>
    <x v="1"/>
    <x v="120"/>
    <x v="77"/>
    <m/>
    <m/>
    <m/>
    <m/>
    <m/>
    <n v="0"/>
    <x v="14"/>
    <n v="522115"/>
    <x v="514"/>
    <s v="VSSZZZKP3T1074957"/>
    <x v="1051"/>
    <x v="8"/>
    <n v="48671"/>
    <n v="3791.67"/>
    <n v="52462.67"/>
    <n v="19"/>
    <x v="1088"/>
    <n v="21.99"/>
    <m/>
    <n v="975.59"/>
    <n v="1.9015044411578749E-2"/>
    <n v="0"/>
    <n v="-1000"/>
    <m/>
    <m/>
    <m/>
    <n v="0"/>
    <n v="0"/>
    <m/>
    <n v="0"/>
    <s v="VWB"/>
    <n v="0"/>
    <m/>
    <n v="0"/>
    <n v="1"/>
    <m/>
    <m/>
    <n v="0"/>
    <s v="Valauto Roncq"/>
    <x v="1"/>
    <m/>
    <x v="8"/>
    <n v="997.58"/>
    <n v="1.9015044411578749E-2"/>
    <x v="1"/>
    <n v="0"/>
  </r>
  <r>
    <x v="1"/>
    <x v="3"/>
    <x v="6"/>
    <x v="125"/>
    <x v="135"/>
    <s v="x"/>
    <m/>
    <m/>
    <s v="x"/>
    <m/>
    <n v="1111.52"/>
    <x v="14"/>
    <n v="522123"/>
    <x v="520"/>
    <s v="VSSZZZKL3TR055095"/>
    <x v="1044"/>
    <x v="57"/>
    <n v="24796"/>
    <n v="729.17"/>
    <n v="25525.17"/>
    <n v="22"/>
    <x v="1089"/>
    <n v="22"/>
    <m/>
    <n v="-255.24"/>
    <n v="-9.1376472713012302E-3"/>
    <n v="0"/>
    <n v="0"/>
    <m/>
    <s v="marge manquante / solde client mq rgt facture divers"/>
    <m/>
    <n v="0"/>
    <n v="0"/>
    <m/>
    <n v="0"/>
    <s v="VWB"/>
    <n v="0"/>
    <s v="0"/>
    <n v="1"/>
    <n v="1"/>
    <m/>
    <m/>
    <n v="1"/>
    <s v="Valauto Roncq"/>
    <x v="6"/>
    <m/>
    <x v="8"/>
    <n v="-233.24"/>
    <n v="-9.1376472713012302E-3"/>
    <x v="0"/>
    <n v="0"/>
  </r>
  <r>
    <x v="1"/>
    <x v="3"/>
    <x v="6"/>
    <x v="125"/>
    <x v="135"/>
    <s v="x"/>
    <m/>
    <m/>
    <s v="x"/>
    <m/>
    <n v="1111.52"/>
    <x v="14"/>
    <n v="522124"/>
    <x v="521"/>
    <s v="VSSZZZKL4TR055154"/>
    <x v="1044"/>
    <x v="57"/>
    <n v="24796"/>
    <n v="729.17"/>
    <n v="25525.17"/>
    <n v="22"/>
    <x v="1089"/>
    <n v="22"/>
    <m/>
    <n v="-255.24"/>
    <n v="-9.1376472713012302E-3"/>
    <n v="0"/>
    <n v="0"/>
    <m/>
    <s v="marge manquante / solde client mq rgt facture divers"/>
    <m/>
    <n v="0"/>
    <n v="0"/>
    <m/>
    <n v="0"/>
    <s v="VWB"/>
    <n v="0"/>
    <s v="0"/>
    <n v="1"/>
    <n v="1"/>
    <m/>
    <m/>
    <n v="1"/>
    <s v="Valauto Roncq"/>
    <x v="6"/>
    <m/>
    <x v="8"/>
    <n v="-233.24"/>
    <n v="-9.1376472713012302E-3"/>
    <x v="0"/>
    <n v="0"/>
  </r>
  <r>
    <x v="1"/>
    <x v="0"/>
    <x v="1"/>
    <x v="38"/>
    <x v="40"/>
    <m/>
    <m/>
    <m/>
    <m/>
    <m/>
    <n v="0"/>
    <x v="50"/>
    <n v="522126"/>
    <x v="523"/>
    <s v="VSSZZZKR4SA009163"/>
    <x v="1052"/>
    <x v="35"/>
    <n v="38154.33"/>
    <n v="1548.34"/>
    <n v="39702.67"/>
    <n v="29"/>
    <x v="1090"/>
    <n v="22"/>
    <m/>
    <n v="1188.58"/>
    <n v="3.0491148328311419E-2"/>
    <n v="-5558.37"/>
    <n v="0"/>
    <m/>
    <m/>
    <n v="0.13"/>
    <n v="0.13"/>
    <n v="154.5154"/>
    <m/>
    <n v="154.5154"/>
    <s v="VWB"/>
    <m/>
    <m/>
    <n v="0"/>
    <n v="1"/>
    <m/>
    <m/>
    <n v="0"/>
    <s v="Valauto Roncq"/>
    <x v="1"/>
    <m/>
    <x v="15"/>
    <n v="1210.58"/>
    <n v="3.0491148328311419E-2"/>
    <x v="1"/>
    <n v="154.5154"/>
  </r>
  <r>
    <x v="1"/>
    <x v="0"/>
    <x v="1"/>
    <x v="78"/>
    <x v="89"/>
    <m/>
    <m/>
    <m/>
    <m/>
    <m/>
    <n v="0"/>
    <x v="14"/>
    <n v="522133"/>
    <x v="530"/>
    <s v="VSSZZZKMXTR092864"/>
    <x v="1053"/>
    <x v="36"/>
    <n v="48254.33"/>
    <n v="2670.83"/>
    <n v="50925.16"/>
    <n v="12"/>
    <x v="1091"/>
    <n v="22"/>
    <m/>
    <n v="1018.49"/>
    <n v="2.0431747293479293E-2"/>
    <n v="0"/>
    <n v="0"/>
    <m/>
    <m/>
    <m/>
    <n v="0"/>
    <n v="0"/>
    <m/>
    <n v="0"/>
    <s v="VWB"/>
    <n v="0"/>
    <m/>
    <n v="0"/>
    <n v="1"/>
    <m/>
    <m/>
    <n v="0"/>
    <s v="Valauto Roncq"/>
    <x v="1"/>
    <m/>
    <x v="8"/>
    <n v="1040.49"/>
    <n v="2.0431747293479293E-2"/>
    <x v="1"/>
    <n v="0"/>
  </r>
  <r>
    <x v="1"/>
    <x v="0"/>
    <x v="1"/>
    <x v="115"/>
    <x v="40"/>
    <m/>
    <m/>
    <m/>
    <m/>
    <m/>
    <n v="0"/>
    <x v="50"/>
    <n v="522135"/>
    <x v="532"/>
    <s v="VSSZZZKM5TR040591"/>
    <x v="1052"/>
    <x v="36"/>
    <n v="43075.17"/>
    <n v="2223.33"/>
    <n v="45298.5"/>
    <n v="7"/>
    <x v="1092"/>
    <n v="22"/>
    <m/>
    <n v="1177.29"/>
    <n v="2.6475269600538649E-2"/>
    <n v="-9965.67"/>
    <n v="0"/>
    <m/>
    <m/>
    <n v="0.1"/>
    <n v="7.0000000000000007E-2"/>
    <n v="117.729"/>
    <m/>
    <n v="117.729"/>
    <s v="VWB"/>
    <m/>
    <m/>
    <n v="0"/>
    <n v="1"/>
    <m/>
    <m/>
    <n v="0"/>
    <s v="Valauto Roncq"/>
    <x v="1"/>
    <m/>
    <x v="15"/>
    <n v="1199.29"/>
    <n v="2.6475269600538649E-2"/>
    <x v="1"/>
    <n v="117.729"/>
  </r>
  <r>
    <x v="6"/>
    <x v="0"/>
    <x v="0"/>
    <x v="22"/>
    <x v="18"/>
    <m/>
    <m/>
    <m/>
    <m/>
    <m/>
    <n v="0"/>
    <x v="28"/>
    <n v="522137"/>
    <x v="534"/>
    <s v="WVWZZZAWXTU038482"/>
    <x v="1054"/>
    <x v="28"/>
    <n v="22430.67"/>
    <n v="1287.49"/>
    <n v="23718.16"/>
    <n v="36"/>
    <x v="1093"/>
    <n v="95"/>
    <m/>
    <n v="518.82000000000005"/>
    <n v="2.5879747838786823E-2"/>
    <n v="-2356.67"/>
    <n v="0"/>
    <m/>
    <m/>
    <n v="0.12"/>
    <n v="0.12"/>
    <n v="62.258400000000002"/>
    <m/>
    <n v="62.258400000000002"/>
    <s v=""/>
    <n v="30"/>
    <n v="50"/>
    <n v="1"/>
    <n v="1"/>
    <m/>
    <m/>
    <n v="1"/>
    <s v="Valauto Hainaut"/>
    <x v="0"/>
    <m/>
    <x v="13"/>
    <n v="613.82000000000005"/>
    <n v="2.5879747838786823E-2"/>
    <x v="1"/>
    <n v="142.25839999999999"/>
  </r>
  <r>
    <x v="1"/>
    <x v="0"/>
    <x v="6"/>
    <x v="10"/>
    <x v="102"/>
    <m/>
    <m/>
    <m/>
    <m/>
    <m/>
    <n v="0"/>
    <x v="50"/>
    <n v="522154"/>
    <x v="541"/>
    <s v="VSSZZZKJXTR584946"/>
    <x v="1055"/>
    <x v="31"/>
    <n v="17905"/>
    <n v="1680.01"/>
    <n v="19585.009999999998"/>
    <n v="78"/>
    <x v="1094"/>
    <n v="36"/>
    <m/>
    <n v="888.01"/>
    <n v="4.7179449997727857E-2"/>
    <n v="0"/>
    <n v="-1717"/>
    <m/>
    <m/>
    <n v="0.1"/>
    <n v="0.13"/>
    <n v="88.801000000000002"/>
    <m/>
    <n v="88.801000000000002"/>
    <s v="VWB"/>
    <m/>
    <m/>
    <n v="0"/>
    <n v="1"/>
    <m/>
    <m/>
    <n v="0"/>
    <s v="Valauto Roncq"/>
    <x v="6"/>
    <m/>
    <x v="15"/>
    <n v="924.01"/>
    <n v="4.7179449997727857E-2"/>
    <x v="1"/>
    <n v="88.801000000000002"/>
  </r>
  <r>
    <x v="1"/>
    <x v="0"/>
    <x v="6"/>
    <x v="2"/>
    <x v="2"/>
    <m/>
    <m/>
    <m/>
    <m/>
    <m/>
    <m/>
    <x v="71"/>
    <n v="522159"/>
    <x v="545"/>
    <s v="VSSZZZKJ3VR044387"/>
    <x v="1056"/>
    <x v="31"/>
    <n v="22663.33"/>
    <n v="2383.34"/>
    <n v="25046.670000000002"/>
    <n v="8"/>
    <x v="1095"/>
    <n v="36"/>
    <m/>
    <n v="662.03"/>
    <n v="2.7869173826301059E-2"/>
    <n v="0"/>
    <n v="-1700"/>
    <m/>
    <m/>
    <n v="7.0000000000000007E-2"/>
    <n v="0.1"/>
    <n v="46.342100000000002"/>
    <m/>
    <n v="46.342100000000002"/>
    <s v=""/>
    <m/>
    <m/>
    <n v="0"/>
    <n v="1"/>
    <m/>
    <m/>
    <n v="0"/>
    <s v="Valauto Roncq"/>
    <x v="6"/>
    <m/>
    <x v="3"/>
    <n v="698.03"/>
    <n v="2.7869173826301059E-2"/>
    <x v="1"/>
    <n v="46.342100000000002"/>
  </r>
  <r>
    <x v="1"/>
    <x v="3"/>
    <x v="1"/>
    <x v="89"/>
    <x v="86"/>
    <m/>
    <s v="x"/>
    <m/>
    <m/>
    <m/>
    <n v="0"/>
    <x v="14"/>
    <n v="522160"/>
    <x v="1213"/>
    <s v="VSSZZZKP8T1026421"/>
    <x v="1057"/>
    <x v="8"/>
    <n v="49204.33"/>
    <n v="666.67"/>
    <n v="49871"/>
    <n v="43"/>
    <x v="1096"/>
    <n v="22"/>
    <m/>
    <n v="-498.71"/>
    <n v="-9.5588618636081087E-3"/>
    <n v="0"/>
    <n v="0"/>
    <m/>
    <s v="manque signatures  "/>
    <m/>
    <n v="0"/>
    <n v="0"/>
    <m/>
    <n v="0"/>
    <s v="VWB"/>
    <m/>
    <m/>
    <n v="0"/>
    <n v="1"/>
    <m/>
    <m/>
    <n v="0"/>
    <s v="Valauto Roncq"/>
    <x v="1"/>
    <m/>
    <x v="8"/>
    <n v="-476.71"/>
    <n v="-9.5588618636081087E-3"/>
    <x v="0"/>
    <n v="0"/>
  </r>
  <r>
    <x v="1"/>
    <x v="0"/>
    <x v="2"/>
    <x v="120"/>
    <x v="77"/>
    <m/>
    <m/>
    <m/>
    <m/>
    <m/>
    <n v="0"/>
    <x v="50"/>
    <n v="522195"/>
    <x v="559"/>
    <s v="TMBGR6NW4V3027518"/>
    <x v="1058"/>
    <x v="22"/>
    <n v="23991.67"/>
    <n v="2908.34"/>
    <n v="26900.01"/>
    <n v="6"/>
    <x v="1097"/>
    <n v="35"/>
    <m/>
    <n v="1193"/>
    <n v="4.565054065035664E-2"/>
    <n v="0"/>
    <n v="-416"/>
    <m/>
    <m/>
    <n v="0.1"/>
    <n v="0.1"/>
    <n v="119.30000000000001"/>
    <m/>
    <n v="119.30000000000001"/>
    <s v="VWB"/>
    <n v="0"/>
    <m/>
    <n v="0"/>
    <n v="1"/>
    <m/>
    <m/>
    <n v="0"/>
    <s v="Valauto Roncq"/>
    <x v="2"/>
    <m/>
    <x v="15"/>
    <n v="1228"/>
    <n v="4.565054065035664E-2"/>
    <x v="1"/>
    <n v="119.30000000000001"/>
  </r>
  <r>
    <x v="1"/>
    <x v="0"/>
    <x v="2"/>
    <x v="120"/>
    <x v="47"/>
    <m/>
    <m/>
    <m/>
    <m/>
    <m/>
    <n v="0"/>
    <x v="6"/>
    <n v="522196"/>
    <x v="1214"/>
    <s v="TMBJF7NU9V5012407"/>
    <x v="1059"/>
    <x v="38"/>
    <n v="32766.67"/>
    <n v="1175"/>
    <n v="33941.67"/>
    <n v="13"/>
    <x v="1098"/>
    <n v="35"/>
    <m/>
    <n v="602.75"/>
    <n v="1.8789588137531243E-2"/>
    <n v="0"/>
    <n v="-4250"/>
    <m/>
    <m/>
    <n v="0.1"/>
    <n v="0.1"/>
    <n v="60.275000000000006"/>
    <m/>
    <n v="60.275000000000006"/>
    <s v=""/>
    <n v="0"/>
    <m/>
    <n v="0"/>
    <n v="1"/>
    <m/>
    <m/>
    <n v="0"/>
    <s v="Valauto Roncq"/>
    <x v="2"/>
    <m/>
    <x v="3"/>
    <n v="637.75"/>
    <n v="1.8789588137531243E-2"/>
    <x v="1"/>
    <n v="60.275000000000006"/>
  </r>
  <r>
    <x v="1"/>
    <x v="0"/>
    <x v="2"/>
    <x v="2"/>
    <x v="2"/>
    <m/>
    <m/>
    <m/>
    <m/>
    <m/>
    <m/>
    <x v="6"/>
    <n v="522197"/>
    <x v="1215"/>
    <s v="TMBJJ7PS9TT510626"/>
    <x v="1060"/>
    <x v="5"/>
    <n v="42241.66"/>
    <n v="1800"/>
    <n v="44041.66"/>
    <n v="20"/>
    <x v="1099"/>
    <n v="35.01"/>
    <m/>
    <n v="1289.58"/>
    <n v="3.0075841827941995E-2"/>
    <n v="0"/>
    <n v="0"/>
    <m/>
    <m/>
    <n v="0.1"/>
    <n v="0.1"/>
    <n v="128.958"/>
    <m/>
    <n v="128.958"/>
    <s v="VWB"/>
    <m/>
    <m/>
    <n v="0"/>
    <n v="1"/>
    <m/>
    <m/>
    <n v="0"/>
    <s v="Valauto Roncq"/>
    <x v="2"/>
    <m/>
    <x v="3"/>
    <n v="1324.59"/>
    <n v="3.0075841827941995E-2"/>
    <x v="1"/>
    <n v="128.958"/>
  </r>
  <r>
    <x v="1"/>
    <x v="0"/>
    <x v="2"/>
    <x v="117"/>
    <x v="60"/>
    <m/>
    <m/>
    <m/>
    <m/>
    <m/>
    <n v="0"/>
    <x v="72"/>
    <n v="522202"/>
    <x v="1216"/>
    <s v="TMBJJ8NX7TY066072"/>
    <x v="723"/>
    <x v="41"/>
    <n v="32450"/>
    <n v="2200"/>
    <n v="34650"/>
    <n v="68"/>
    <x v="1100"/>
    <n v="35"/>
    <m/>
    <n v="1526"/>
    <n v="4.5050505050505049E-2"/>
    <n v="-5544"/>
    <n v="-833"/>
    <m/>
    <m/>
    <n v="0.13"/>
    <n v="0.12"/>
    <n v="198.38"/>
    <m/>
    <n v="198.38"/>
    <s v="VWB"/>
    <n v="0"/>
    <n v="0"/>
    <n v="0"/>
    <n v="1"/>
    <m/>
    <m/>
    <n v="0"/>
    <s v="Valauto Roncq"/>
    <x v="2"/>
    <m/>
    <x v="10"/>
    <n v="1561"/>
    <n v="4.5050505050505049E-2"/>
    <x v="1"/>
    <n v="198.38"/>
  </r>
  <r>
    <x v="1"/>
    <x v="0"/>
    <x v="1"/>
    <x v="11"/>
    <x v="23"/>
    <m/>
    <m/>
    <m/>
    <m/>
    <m/>
    <n v="0"/>
    <x v="71"/>
    <n v="522209"/>
    <x v="1217"/>
    <s v="VSSZZZKP9T1031272"/>
    <x v="1061"/>
    <x v="8"/>
    <n v="38987.67"/>
    <n v="-3933.33"/>
    <n v="35054.339999999997"/>
    <n v="6"/>
    <x v="1101"/>
    <n v="22"/>
    <m/>
    <n v="941.35"/>
    <n v="2.7481618538531895E-2"/>
    <n v="0"/>
    <n v="-3505.44"/>
    <m/>
    <m/>
    <n v="0.1"/>
    <n v="0.12"/>
    <n v="94.135000000000005"/>
    <m/>
    <n v="94.135000000000005"/>
    <s v="VWB"/>
    <n v="0"/>
    <m/>
    <n v="0"/>
    <n v="1"/>
    <m/>
    <m/>
    <n v="0"/>
    <s v="Valauto Roncq"/>
    <x v="1"/>
    <m/>
    <x v="3"/>
    <n v="963.35"/>
    <n v="2.7481618538531895E-2"/>
    <x v="1"/>
    <n v="94.135000000000005"/>
  </r>
  <r>
    <x v="1"/>
    <x v="0"/>
    <x v="2"/>
    <x v="31"/>
    <x v="113"/>
    <m/>
    <m/>
    <m/>
    <m/>
    <m/>
    <n v="0"/>
    <x v="42"/>
    <n v="522347"/>
    <x v="595"/>
    <s v="TMBGR6NW0T3079211"/>
    <x v="756"/>
    <x v="22"/>
    <n v="25350"/>
    <n v="2166.67"/>
    <n v="27516.67"/>
    <n v="83"/>
    <x v="1102"/>
    <n v="35"/>
    <m/>
    <n v="825.5"/>
    <n v="3.1271952601822826E-2"/>
    <n v="-4677.83"/>
    <n v="0"/>
    <m/>
    <m/>
    <n v="0.13"/>
    <n v="0.13"/>
    <n v="107.315"/>
    <m/>
    <n v="107.315"/>
    <s v="VWB"/>
    <n v="0"/>
    <n v="20"/>
    <n v="1"/>
    <n v="1"/>
    <m/>
    <m/>
    <n v="1"/>
    <s v="Valauto Roncq"/>
    <x v="2"/>
    <m/>
    <x v="8"/>
    <n v="860.5"/>
    <n v="3.1271952601822826E-2"/>
    <x v="1"/>
    <n v="127.315"/>
  </r>
  <r>
    <x v="1"/>
    <x v="0"/>
    <x v="2"/>
    <x v="85"/>
    <x v="142"/>
    <m/>
    <m/>
    <m/>
    <m/>
    <m/>
    <n v="0"/>
    <x v="6"/>
    <n v="522349"/>
    <x v="597"/>
    <s v="TMBJB7PS4TT110079"/>
    <x v="1062"/>
    <x v="5"/>
    <n v="41833.33"/>
    <n v="2299.9899999999998"/>
    <n v="44133.32"/>
    <n v="13"/>
    <x v="1103"/>
    <n v="35.01"/>
    <m/>
    <n v="-67.8"/>
    <n v="-7.4297605527977502E-4"/>
    <n v="0"/>
    <n v="-1939"/>
    <m/>
    <s v="marge négative"/>
    <m/>
    <n v="0.1"/>
    <n v="0"/>
    <m/>
    <n v="0"/>
    <s v="VWB"/>
    <m/>
    <m/>
    <n v="0"/>
    <n v="1"/>
    <m/>
    <m/>
    <n v="0"/>
    <s v="Valauto Roncq"/>
    <x v="2"/>
    <m/>
    <x v="3"/>
    <n v="-32.79"/>
    <n v="-7.4297605527977502E-4"/>
    <x v="0"/>
    <n v="0"/>
  </r>
  <r>
    <x v="1"/>
    <x v="0"/>
    <x v="2"/>
    <x v="22"/>
    <x v="11"/>
    <m/>
    <m/>
    <m/>
    <m/>
    <m/>
    <n v="0"/>
    <x v="50"/>
    <n v="522350"/>
    <x v="1218"/>
    <s v="TMBJW7PS6TT112713"/>
    <x v="1063"/>
    <x v="5"/>
    <n v="46641.66"/>
    <n v="4524.99"/>
    <n v="51166.65"/>
    <n v="12"/>
    <x v="1104"/>
    <n v="35.01"/>
    <m/>
    <n v="3069.3399999999997"/>
    <n v="6.0671355267542429E-2"/>
    <n v="0"/>
    <n v="-4716"/>
    <m/>
    <m/>
    <n v="0.1"/>
    <n v="0.1"/>
    <n v="306.93399999999997"/>
    <m/>
    <n v="306.93399999999997"/>
    <s v="VWB"/>
    <m/>
    <m/>
    <n v="0"/>
    <n v="1"/>
    <m/>
    <m/>
    <n v="0"/>
    <s v="Valauto Roncq"/>
    <x v="2"/>
    <m/>
    <x v="15"/>
    <n v="3104.35"/>
    <n v="6.0671355267542429E-2"/>
    <x v="1"/>
    <n v="306.93399999999997"/>
  </r>
  <r>
    <x v="1"/>
    <x v="0"/>
    <x v="2"/>
    <x v="67"/>
    <x v="82"/>
    <m/>
    <m/>
    <m/>
    <m/>
    <m/>
    <n v="0"/>
    <x v="6"/>
    <n v="522351"/>
    <x v="1219"/>
    <s v="TMBNG7NY6TF138071"/>
    <x v="1064"/>
    <x v="23"/>
    <n v="27658.33"/>
    <n v="1158.33"/>
    <n v="28816.660000000003"/>
    <n v="67"/>
    <x v="1105"/>
    <n v="35.01"/>
    <m/>
    <n v="843.27"/>
    <n v="3.0478202539780803E-2"/>
    <n v="0"/>
    <n v="-3333"/>
    <m/>
    <m/>
    <n v="0.13"/>
    <n v="0.13"/>
    <n v="109.6251"/>
    <m/>
    <n v="109.6251"/>
    <s v=""/>
    <m/>
    <m/>
    <n v="0"/>
    <n v="1"/>
    <m/>
    <m/>
    <n v="0"/>
    <s v="Valauto Roncq"/>
    <x v="2"/>
    <m/>
    <x v="3"/>
    <n v="878.28"/>
    <n v="3.0478202539780803E-2"/>
    <x v="1"/>
    <n v="109.6251"/>
  </r>
  <r>
    <x v="1"/>
    <x v="0"/>
    <x v="2"/>
    <x v="52"/>
    <x v="59"/>
    <m/>
    <m/>
    <m/>
    <m/>
    <m/>
    <n v="0"/>
    <x v="6"/>
    <n v="522352"/>
    <x v="1220"/>
    <s v="TMBGP6NW4T3110451"/>
    <x v="1065"/>
    <x v="22"/>
    <n v="23191.67"/>
    <n v="2416.67"/>
    <n v="25608.339999999997"/>
    <n v="101"/>
    <x v="1106"/>
    <n v="35"/>
    <m/>
    <n v="743.25"/>
    <n v="3.0390489973188425E-2"/>
    <n v="-4353.41"/>
    <n v="0"/>
    <m/>
    <m/>
    <n v="0.12"/>
    <n v="0.12"/>
    <n v="89.19"/>
    <m/>
    <n v="89.19"/>
    <s v="VWB"/>
    <m/>
    <m/>
    <n v="0"/>
    <n v="1"/>
    <m/>
    <m/>
    <n v="0"/>
    <s v="Valauto Roncq"/>
    <x v="2"/>
    <m/>
    <x v="3"/>
    <n v="778.25"/>
    <n v="3.0390489973188425E-2"/>
    <x v="1"/>
    <n v="89.19"/>
  </r>
  <r>
    <x v="1"/>
    <x v="0"/>
    <x v="2"/>
    <x v="21"/>
    <x v="35"/>
    <m/>
    <m/>
    <m/>
    <m/>
    <m/>
    <n v="0"/>
    <x v="71"/>
    <n v="522353"/>
    <x v="598"/>
    <s v="TMBGP6NW2T3107970"/>
    <x v="1066"/>
    <x v="22"/>
    <n v="23191.67"/>
    <n v="2416.67"/>
    <n v="25608.339999999997"/>
    <n v="41"/>
    <x v="1107"/>
    <n v="35"/>
    <m/>
    <n v="560.16999999999996"/>
    <n v="2.3241256559386515E-2"/>
    <n v="-4466"/>
    <n v="0"/>
    <m/>
    <m/>
    <n v="0.13"/>
    <n v="0.13"/>
    <n v="72.822099999999992"/>
    <m/>
    <n v="72.822099999999992"/>
    <s v="VWB"/>
    <m/>
    <n v="50"/>
    <n v="1"/>
    <n v="1"/>
    <m/>
    <m/>
    <n v="1"/>
    <s v="Valauto Roncq"/>
    <x v="2"/>
    <m/>
    <x v="3"/>
    <n v="595.16999999999996"/>
    <n v="2.3241256559386515E-2"/>
    <x v="1"/>
    <n v="122.82209999999999"/>
  </r>
  <r>
    <x v="1"/>
    <x v="0"/>
    <x v="2"/>
    <x v="65"/>
    <x v="3"/>
    <m/>
    <m/>
    <m/>
    <m/>
    <m/>
    <m/>
    <x v="36"/>
    <n v="522354"/>
    <x v="1221"/>
    <s v="TMBJW7PSXTT083006"/>
    <x v="1067"/>
    <x v="5"/>
    <n v="43308.33"/>
    <n v="1708.33"/>
    <n v="45016.66"/>
    <n v="115"/>
    <x v="668"/>
    <n v="35.01"/>
    <m/>
    <n v="1753.51"/>
    <n v="3.9730179893399463E-2"/>
    <n v="-6302.34"/>
    <n v="-916"/>
    <m/>
    <m/>
    <n v="0.13"/>
    <n v="0.13"/>
    <n v="227.9563"/>
    <m/>
    <n v="227.9563"/>
    <s v="VWB"/>
    <n v="0"/>
    <n v="20"/>
    <n v="1"/>
    <n v="1"/>
    <m/>
    <m/>
    <n v="1"/>
    <s v="Valauto Roncq"/>
    <x v="2"/>
    <m/>
    <x v="8"/>
    <n v="1788.52"/>
    <n v="3.9730179893399463E-2"/>
    <x v="1"/>
    <n v="247.9563"/>
  </r>
  <r>
    <x v="1"/>
    <x v="0"/>
    <x v="2"/>
    <x v="24"/>
    <x v="52"/>
    <m/>
    <m/>
    <m/>
    <m/>
    <m/>
    <m/>
    <x v="6"/>
    <n v="522356"/>
    <x v="1222"/>
    <s v="TMBJH9NY8TF124972"/>
    <x v="1068"/>
    <x v="40"/>
    <n v="41941.660000000003"/>
    <n v="3074.99"/>
    <n v="45016.65"/>
    <n v="14"/>
    <x v="1108"/>
    <n v="35.01"/>
    <m/>
    <n v="880.19"/>
    <n v="2.0330255583211991E-2"/>
    <n v="0"/>
    <n v="-340"/>
    <m/>
    <m/>
    <n v="0.1"/>
    <n v="0.1"/>
    <n v="88.019000000000005"/>
    <m/>
    <n v="88.019000000000005"/>
    <s v=""/>
    <n v="0"/>
    <s v="0"/>
    <n v="1"/>
    <n v="1"/>
    <m/>
    <m/>
    <n v="1"/>
    <s v="Valauto Roncq"/>
    <x v="2"/>
    <m/>
    <x v="3"/>
    <n v="915.2"/>
    <n v="2.0330255583211991E-2"/>
    <x v="1"/>
    <n v="88.019000000000005"/>
  </r>
  <r>
    <x v="1"/>
    <x v="0"/>
    <x v="2"/>
    <x v="72"/>
    <x v="89"/>
    <m/>
    <m/>
    <m/>
    <m/>
    <m/>
    <n v="0"/>
    <x v="6"/>
    <n v="522359"/>
    <x v="1223"/>
    <s v="TMBJW9PS9TT118744"/>
    <x v="1069"/>
    <x v="5"/>
    <n v="46641.67"/>
    <n v="6000"/>
    <n v="52641.67"/>
    <n v="19"/>
    <x v="1109"/>
    <n v="35"/>
    <m/>
    <n v="2095.0700000000002"/>
    <n v="4.0463571919355908E-2"/>
    <n v="0"/>
    <n v="-916"/>
    <m/>
    <m/>
    <n v="0.1"/>
    <n v="0.1"/>
    <n v="209.50700000000003"/>
    <m/>
    <n v="209.50700000000003"/>
    <s v=""/>
    <m/>
    <m/>
    <n v="0"/>
    <n v="1"/>
    <m/>
    <m/>
    <n v="0"/>
    <s v="Valauto Roncq"/>
    <x v="2"/>
    <m/>
    <x v="3"/>
    <n v="2130.0700000000002"/>
    <n v="4.0463571919355908E-2"/>
    <x v="1"/>
    <n v="209.50700000000003"/>
  </r>
  <r>
    <x v="1"/>
    <x v="0"/>
    <x v="2"/>
    <x v="52"/>
    <x v="59"/>
    <m/>
    <m/>
    <m/>
    <m/>
    <m/>
    <n v="0"/>
    <x v="6"/>
    <n v="522361"/>
    <x v="1224"/>
    <s v="TMBJB9PS0TT113301"/>
    <x v="1070"/>
    <x v="5"/>
    <n v="38500"/>
    <n v="2433.33"/>
    <n v="40933.33"/>
    <n v="10"/>
    <x v="1110"/>
    <n v="35"/>
    <m/>
    <n v="1642.04"/>
    <n v="4.097003590961204E-2"/>
    <n v="-5050"/>
    <n v="0"/>
    <m/>
    <m/>
    <n v="0.1"/>
    <n v="0.1"/>
    <n v="164.20400000000001"/>
    <m/>
    <n v="164.20400000000001"/>
    <s v=""/>
    <m/>
    <m/>
    <n v="0"/>
    <n v="1"/>
    <m/>
    <m/>
    <n v="0"/>
    <s v="Valauto Roncq"/>
    <x v="2"/>
    <m/>
    <x v="3"/>
    <n v="1677.04"/>
    <n v="4.097003590961204E-2"/>
    <x v="1"/>
    <n v="164.20400000000001"/>
  </r>
  <r>
    <x v="1"/>
    <x v="0"/>
    <x v="2"/>
    <x v="52"/>
    <x v="59"/>
    <m/>
    <m/>
    <m/>
    <m/>
    <m/>
    <n v="0"/>
    <x v="6"/>
    <n v="522362"/>
    <x v="1225"/>
    <s v="TMBJB9PS0TT112956"/>
    <x v="1071"/>
    <x v="5"/>
    <n v="38500"/>
    <n v="3191.66"/>
    <n v="41691.660000000003"/>
    <n v="11"/>
    <x v="1111"/>
    <n v="35.01"/>
    <m/>
    <n v="1794.42"/>
    <n v="4.3879999021387006E-2"/>
    <n v="-3400"/>
    <n v="0"/>
    <m/>
    <m/>
    <n v="0.1"/>
    <n v="0.1"/>
    <n v="179.44200000000001"/>
    <m/>
    <n v="179.44200000000001"/>
    <s v="VWB"/>
    <m/>
    <m/>
    <n v="0"/>
    <n v="1"/>
    <m/>
    <m/>
    <n v="0"/>
    <s v="Valauto Roncq"/>
    <x v="2"/>
    <m/>
    <x v="3"/>
    <n v="1829.43"/>
    <n v="4.3879999021387006E-2"/>
    <x v="1"/>
    <n v="179.44200000000001"/>
  </r>
  <r>
    <x v="1"/>
    <x v="0"/>
    <x v="2"/>
    <x v="66"/>
    <x v="106"/>
    <m/>
    <m/>
    <m/>
    <m/>
    <m/>
    <n v="0"/>
    <x v="6"/>
    <n v="522408"/>
    <x v="1226"/>
    <s v="TMBEP6PJ7V4024640"/>
    <x v="1072"/>
    <x v="33"/>
    <n v="19775"/>
    <n v="208.33"/>
    <n v="19983.330000000002"/>
    <n v="7"/>
    <x v="1112"/>
    <n v="35"/>
    <m/>
    <n v="555.84"/>
    <n v="2.9566643797605301E-2"/>
    <n v="0"/>
    <n v="-2966"/>
    <m/>
    <m/>
    <n v="0.1"/>
    <n v="0.1"/>
    <n v="55.584000000000003"/>
    <m/>
    <n v="55.584000000000003"/>
    <s v="VWB"/>
    <m/>
    <m/>
    <n v="0"/>
    <n v="1"/>
    <m/>
    <m/>
    <n v="0"/>
    <s v="Valauto Roncq"/>
    <x v="2"/>
    <m/>
    <x v="3"/>
    <n v="590.84"/>
    <n v="2.9566643797605301E-2"/>
    <x v="1"/>
    <n v="55.584000000000003"/>
  </r>
  <r>
    <x v="5"/>
    <x v="0"/>
    <x v="6"/>
    <x v="68"/>
    <x v="85"/>
    <m/>
    <m/>
    <m/>
    <m/>
    <m/>
    <n v="0"/>
    <x v="24"/>
    <n v="522408"/>
    <x v="1227"/>
    <s v="VSSZZZKJ5VR016851"/>
    <x v="1073"/>
    <x v="30"/>
    <n v="19955"/>
    <n v="2315"/>
    <n v="22270"/>
    <n v="21"/>
    <x v="1113"/>
    <n v="36"/>
    <m/>
    <n v="770.98"/>
    <n v="3.6236192186798383E-2"/>
    <n v="0"/>
    <n v="-3100"/>
    <m/>
    <m/>
    <n v="7.0000000000000007E-2"/>
    <n v="7.0000000000000007E-2"/>
    <n v="53.968600000000009"/>
    <m/>
    <n v="53.968600000000009"/>
    <s v="VWB"/>
    <n v="30"/>
    <m/>
    <n v="0"/>
    <n v="1"/>
    <m/>
    <m/>
    <n v="0"/>
    <s v="Valauto Cambrai"/>
    <x v="6"/>
    <m/>
    <x v="11"/>
    <n v="806.98"/>
    <n v="3.6236192186798383E-2"/>
    <x v="1"/>
    <n v="83.968600000000009"/>
  </r>
  <r>
    <x v="1"/>
    <x v="0"/>
    <x v="2"/>
    <x v="75"/>
    <x v="9"/>
    <m/>
    <m/>
    <m/>
    <m/>
    <m/>
    <n v="0"/>
    <x v="6"/>
    <n v="522443"/>
    <x v="1228"/>
    <s v="TMBJW9PS4TT096135"/>
    <x v="1074"/>
    <x v="5"/>
    <n v="46641.66"/>
    <n v="5275"/>
    <n v="51916.66"/>
    <n v="7"/>
    <x v="1114"/>
    <n v="35.01"/>
    <m/>
    <n v="1479.34"/>
    <n v="2.916886409873054E-2"/>
    <n v="0"/>
    <n v="-916"/>
    <m/>
    <m/>
    <n v="0.1"/>
    <n v="0.1"/>
    <n v="147.934"/>
    <m/>
    <n v="147.934"/>
    <s v="VWB"/>
    <n v="0"/>
    <m/>
    <n v="0"/>
    <n v="1"/>
    <m/>
    <m/>
    <n v="0"/>
    <s v="Valauto Roncq"/>
    <x v="2"/>
    <m/>
    <x v="3"/>
    <n v="1514.35"/>
    <n v="2.916886409873054E-2"/>
    <x v="1"/>
    <n v="147.934"/>
  </r>
  <r>
    <x v="1"/>
    <x v="0"/>
    <x v="2"/>
    <x v="89"/>
    <x v="146"/>
    <m/>
    <m/>
    <m/>
    <m/>
    <m/>
    <n v="0"/>
    <x v="6"/>
    <n v="522445"/>
    <x v="1229"/>
    <s v="TMBGR6NW9V3035825"/>
    <x v="1075"/>
    <x v="22"/>
    <n v="23991.67"/>
    <n v="2416.67"/>
    <n v="26408.339999999997"/>
    <n v="8"/>
    <x v="1115"/>
    <n v="35"/>
    <m/>
    <n v="660.17"/>
    <n v="2.6323881016375891E-2"/>
    <n v="0"/>
    <n v="-4216"/>
    <m/>
    <m/>
    <n v="0.1"/>
    <n v="0.1"/>
    <n v="66.016999999999996"/>
    <m/>
    <n v="66.016999999999996"/>
    <s v=""/>
    <m/>
    <m/>
    <n v="0"/>
    <n v="1"/>
    <m/>
    <m/>
    <n v="0"/>
    <s v="Valauto Roncq"/>
    <x v="2"/>
    <m/>
    <x v="3"/>
    <n v="695.17"/>
    <n v="2.6323881016375891E-2"/>
    <x v="1"/>
    <n v="66.016999999999996"/>
  </r>
  <r>
    <x v="1"/>
    <x v="0"/>
    <x v="2"/>
    <x v="23"/>
    <x v="24"/>
    <m/>
    <m/>
    <m/>
    <m/>
    <m/>
    <n v="0"/>
    <x v="6"/>
    <n v="522446"/>
    <x v="1230"/>
    <s v="TMBEP6PJ2V4023332"/>
    <x v="1076"/>
    <x v="33"/>
    <n v="19775"/>
    <n v="1191.6600000000001"/>
    <n v="20966.66"/>
    <n v="22"/>
    <x v="1116"/>
    <n v="35.01"/>
    <m/>
    <n v="659.84"/>
    <n v="3.3140710060639129E-2"/>
    <n v="0"/>
    <n v="-2966"/>
    <m/>
    <m/>
    <n v="0.1"/>
    <n v="0.1"/>
    <n v="65.984000000000009"/>
    <m/>
    <n v="65.984000000000009"/>
    <s v="VWB"/>
    <m/>
    <m/>
    <n v="0"/>
    <n v="1"/>
    <m/>
    <m/>
    <n v="0"/>
    <s v="Valauto Roncq"/>
    <x v="2"/>
    <m/>
    <x v="3"/>
    <n v="694.85"/>
    <n v="3.3140710060639129E-2"/>
    <x v="1"/>
    <n v="65.984000000000009"/>
  </r>
  <r>
    <x v="1"/>
    <x v="0"/>
    <x v="2"/>
    <x v="10"/>
    <x v="133"/>
    <m/>
    <m/>
    <m/>
    <m/>
    <m/>
    <n v="0"/>
    <x v="6"/>
    <n v="522471"/>
    <x v="602"/>
    <s v="TMBER6PJ4T4077514"/>
    <x v="1077"/>
    <x v="33"/>
    <n v="23941.67"/>
    <n v="250"/>
    <n v="24191.67"/>
    <n v="59"/>
    <x v="1117"/>
    <n v="35"/>
    <m/>
    <n v="1013.95"/>
    <n v="4.3359966467796565E-2"/>
    <n v="-3216"/>
    <n v="0"/>
    <m/>
    <m/>
    <n v="0.13"/>
    <n v="0.13"/>
    <n v="131.8135"/>
    <m/>
    <n v="131.8135"/>
    <s v=""/>
    <m/>
    <m/>
    <n v="0"/>
    <n v="1"/>
    <m/>
    <m/>
    <n v="0"/>
    <s v="Valauto Roncq"/>
    <x v="2"/>
    <m/>
    <x v="3"/>
    <n v="1048.95"/>
    <n v="4.3359966467796565E-2"/>
    <x v="1"/>
    <n v="131.8135"/>
  </r>
  <r>
    <x v="1"/>
    <x v="0"/>
    <x v="2"/>
    <x v="42"/>
    <x v="25"/>
    <m/>
    <m/>
    <m/>
    <m/>
    <m/>
    <m/>
    <x v="6"/>
    <n v="522483"/>
    <x v="1231"/>
    <s v="TMBGR6NW9T3092006"/>
    <x v="1078"/>
    <x v="22"/>
    <n v="29675"/>
    <n v="583.33000000000004"/>
    <n v="30258.33"/>
    <n v="7"/>
    <x v="1118"/>
    <n v="35.01"/>
    <m/>
    <n v="882.76"/>
    <n v="3.0331151785310026E-2"/>
    <n v="0"/>
    <n v="-5143.92"/>
    <m/>
    <m/>
    <n v="0.13"/>
    <n v="0.13"/>
    <n v="114.75880000000001"/>
    <m/>
    <n v="114.75880000000001"/>
    <s v="VWB"/>
    <n v="0"/>
    <m/>
    <n v="0"/>
    <n v="1"/>
    <m/>
    <m/>
    <n v="0"/>
    <s v="Valauto Roncq"/>
    <x v="2"/>
    <m/>
    <x v="3"/>
    <n v="917.77"/>
    <n v="3.0331151785310026E-2"/>
    <x v="1"/>
    <n v="114.75880000000001"/>
  </r>
  <r>
    <x v="1"/>
    <x v="0"/>
    <x v="0"/>
    <x v="13"/>
    <x v="6"/>
    <m/>
    <m/>
    <m/>
    <m/>
    <m/>
    <n v="0"/>
    <x v="35"/>
    <n v="522502"/>
    <x v="1232"/>
    <s v="WVGZZZCT5TW533661"/>
    <x v="1079"/>
    <x v="6"/>
    <n v="37113.33"/>
    <n v="1616.68"/>
    <n v="38730.01"/>
    <n v="55"/>
    <x v="494"/>
    <n v="95"/>
    <m/>
    <n v="1364.41"/>
    <n v="3.76816324085638E-2"/>
    <n v="-389.36"/>
    <n v="-3914.65"/>
    <m/>
    <m/>
    <n v="0.13"/>
    <n v="0.13"/>
    <n v="177.37330000000003"/>
    <m/>
    <n v="177.37330000000003"/>
    <s v="VWB"/>
    <m/>
    <s v="0"/>
    <n v="1"/>
    <n v="1"/>
    <m/>
    <m/>
    <n v="1"/>
    <s v="Valauto Roncq"/>
    <x v="0"/>
    <m/>
    <x v="0"/>
    <n v="1459.41"/>
    <n v="3.76816324085638E-2"/>
    <x v="1"/>
    <n v="177.37330000000003"/>
  </r>
  <r>
    <x v="1"/>
    <x v="0"/>
    <x v="2"/>
    <x v="17"/>
    <x v="16"/>
    <m/>
    <m/>
    <m/>
    <m/>
    <m/>
    <n v="0"/>
    <x v="6"/>
    <n v="522517"/>
    <x v="1233"/>
    <s v="TMBLH9NY8TF156474"/>
    <x v="1080"/>
    <x v="40"/>
    <n v="44900"/>
    <n v="4866.66"/>
    <n v="49766.66"/>
    <n v="63"/>
    <x v="1119"/>
    <n v="35.01"/>
    <m/>
    <n v="1999.33"/>
    <n v="4.0877567431690208E-2"/>
    <n v="0"/>
    <n v="-4774"/>
    <m/>
    <m/>
    <n v="0.12"/>
    <n v="0.12"/>
    <n v="239.91959999999997"/>
    <m/>
    <n v="239.91959999999997"/>
    <s v="VWB"/>
    <m/>
    <m/>
    <n v="0"/>
    <n v="1"/>
    <m/>
    <m/>
    <n v="0"/>
    <s v="Valauto Roncq"/>
    <x v="2"/>
    <m/>
    <x v="3"/>
    <n v="2034.34"/>
    <n v="4.0877567431690208E-2"/>
    <x v="1"/>
    <n v="239.91959999999997"/>
  </r>
  <r>
    <x v="1"/>
    <x v="0"/>
    <x v="2"/>
    <x v="14"/>
    <x v="118"/>
    <m/>
    <m/>
    <m/>
    <m/>
    <m/>
    <n v="0"/>
    <x v="6"/>
    <n v="522524"/>
    <x v="1234"/>
    <s v="TMBGK6NWXV3013739"/>
    <x v="1081"/>
    <x v="22"/>
    <n v="30958.34"/>
    <n v="1650"/>
    <n v="32608.34"/>
    <n v="27"/>
    <x v="1120"/>
    <n v="35"/>
    <m/>
    <n v="1611.25"/>
    <n v="5.0485550629072194E-2"/>
    <n v="0"/>
    <n v="-4191"/>
    <m/>
    <m/>
    <n v="0.12"/>
    <n v="0.12"/>
    <n v="193.35"/>
    <m/>
    <n v="193.35"/>
    <s v=""/>
    <m/>
    <m/>
    <n v="0"/>
    <n v="1"/>
    <m/>
    <m/>
    <n v="0"/>
    <s v="Valauto Roncq"/>
    <x v="2"/>
    <m/>
    <x v="3"/>
    <n v="1646.25"/>
    <n v="5.0485550629072194E-2"/>
    <x v="1"/>
    <n v="193.35"/>
  </r>
  <r>
    <x v="1"/>
    <x v="0"/>
    <x v="2"/>
    <x v="101"/>
    <x v="100"/>
    <m/>
    <m/>
    <m/>
    <m/>
    <m/>
    <m/>
    <x v="6"/>
    <n v="522542"/>
    <x v="1235"/>
    <s v="TMBEP6PJ4T4069287"/>
    <x v="1082"/>
    <x v="33"/>
    <n v="19775"/>
    <n v="2083.33"/>
    <n v="21858.33"/>
    <n v="34"/>
    <x v="1121"/>
    <n v="35.01"/>
    <m/>
    <n v="460.83"/>
    <n v="2.2684258129509433E-2"/>
    <n v="0"/>
    <n v="-2550"/>
    <m/>
    <m/>
    <n v="0.1"/>
    <n v="7.0000000000000007E-2"/>
    <n v="46.082999999999998"/>
    <m/>
    <n v="46.082999999999998"/>
    <s v="VWB"/>
    <m/>
    <m/>
    <n v="0"/>
    <n v="1"/>
    <m/>
    <m/>
    <n v="0"/>
    <s v="Valauto Roncq"/>
    <x v="2"/>
    <m/>
    <x v="3"/>
    <n v="495.84"/>
    <n v="2.2684258129509433E-2"/>
    <x v="1"/>
    <n v="46.082999999999998"/>
  </r>
  <r>
    <x v="7"/>
    <x v="0"/>
    <x v="0"/>
    <x v="49"/>
    <x v="67"/>
    <m/>
    <m/>
    <m/>
    <m/>
    <m/>
    <n v="0"/>
    <x v="30"/>
    <n v="522677"/>
    <x v="1236"/>
    <s v="WVGZZZCT2TW535173"/>
    <x v="1083"/>
    <x v="6"/>
    <n v="36863.33"/>
    <n v="1391.67"/>
    <n v="38255"/>
    <n v="116"/>
    <x v="1122"/>
    <n v="95"/>
    <m/>
    <n v="2011.9499999999998"/>
    <n v="5.507646059338648E-2"/>
    <n v="1855.38"/>
    <n v="-3900"/>
    <m/>
    <m/>
    <n v="0.13"/>
    <n v="0.13"/>
    <n v="261.55349999999999"/>
    <m/>
    <n v="261.55349999999999"/>
    <s v=""/>
    <n v="30"/>
    <n v="50"/>
    <n v="1"/>
    <n v="1"/>
    <m/>
    <m/>
    <n v="1"/>
    <s v="Valauto Lambersart VW"/>
    <x v="0"/>
    <m/>
    <x v="4"/>
    <n v="2106.9499999999998"/>
    <n v="5.507646059338648E-2"/>
    <x v="1"/>
    <n v="341.55349999999999"/>
  </r>
  <r>
    <x v="7"/>
    <x v="1"/>
    <x v="0"/>
    <x v="51"/>
    <x v="111"/>
    <m/>
    <m/>
    <m/>
    <s v="x"/>
    <m/>
    <n v="1126980.04"/>
    <x v="14"/>
    <n v="522732"/>
    <x v="1237"/>
    <s v="WVWZZZCD0TW007497"/>
    <x v="225"/>
    <x v="32"/>
    <n v="30333.33"/>
    <n v="666.67"/>
    <n v="31000"/>
    <n v="31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9T00:00:00"/>
    <n v="0"/>
    <s v="Valauto Lambersart VW"/>
    <x v="0"/>
    <m/>
    <x v="8"/>
    <n v="1335"/>
    <n v="4.3064516129032261E-2"/>
    <x v="1"/>
    <n v="0"/>
  </r>
  <r>
    <x v="7"/>
    <x v="1"/>
    <x v="0"/>
    <x v="0"/>
    <x v="110"/>
    <m/>
    <m/>
    <m/>
    <s v="x"/>
    <m/>
    <n v="1126980.04"/>
    <x v="14"/>
    <n v="522739"/>
    <x v="1238"/>
    <s v="WVWZZZCD9TW180418"/>
    <x v="225"/>
    <x v="32"/>
    <n v="30333.33"/>
    <n v="666.67"/>
    <n v="31000"/>
    <n v="24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9T00:00:00"/>
    <n v="0"/>
    <s v="Valauto Lambersart VW"/>
    <x v="0"/>
    <m/>
    <x v="8"/>
    <n v="1335"/>
    <n v="4.3064516129032261E-2"/>
    <x v="1"/>
    <n v="0"/>
  </r>
  <r>
    <x v="7"/>
    <x v="0"/>
    <x v="0"/>
    <x v="112"/>
    <x v="144"/>
    <m/>
    <m/>
    <m/>
    <m/>
    <m/>
    <n v="0"/>
    <x v="36"/>
    <n v="522764"/>
    <x v="1239"/>
    <s v="WVGZZZCT5TW574842"/>
    <x v="1084"/>
    <x v="6"/>
    <n v="36113.33"/>
    <n v="1195.8399999999999"/>
    <n v="37309.17"/>
    <n v="35"/>
    <x v="1123"/>
    <n v="95"/>
    <m/>
    <n v="809.6"/>
    <n v="2.4246049965732288E-2"/>
    <n v="0"/>
    <n v="0"/>
    <m/>
    <m/>
    <n v="0.1"/>
    <n v="0.1"/>
    <n v="80.960000000000008"/>
    <m/>
    <n v="80.960000000000008"/>
    <s v="VWB"/>
    <n v="0"/>
    <n v="20"/>
    <n v="1"/>
    <n v="1"/>
    <m/>
    <m/>
    <n v="1"/>
    <s v="Valauto Lambersart VW"/>
    <x v="0"/>
    <m/>
    <x v="8"/>
    <n v="904.6"/>
    <n v="2.4246049965732288E-2"/>
    <x v="1"/>
    <n v="100.96000000000001"/>
  </r>
  <r>
    <x v="7"/>
    <x v="0"/>
    <x v="0"/>
    <x v="54"/>
    <x v="7"/>
    <m/>
    <m/>
    <m/>
    <s v="x"/>
    <s v="X"/>
    <n v="-96"/>
    <x v="36"/>
    <n v="522778"/>
    <x v="1240"/>
    <s v="WVWZZZCD2TW219771"/>
    <x v="1085"/>
    <x v="32"/>
    <n v="34850"/>
    <n v="666.67"/>
    <n v="35516.67"/>
    <n v="10"/>
    <x v="1124"/>
    <n v="95"/>
    <m/>
    <n v="1065.5"/>
    <n v="3.2674797496499534E-2"/>
    <n v="0"/>
    <n v="0"/>
    <m/>
    <s v="solde client créditeur RANC 2023"/>
    <n v="0.1"/>
    <n v="0.1"/>
    <n v="106.55000000000001"/>
    <m/>
    <n v="106.55000000000001"/>
    <s v="VWB"/>
    <n v="0"/>
    <n v="20"/>
    <n v="1"/>
    <n v="1"/>
    <m/>
    <m/>
    <n v="1"/>
    <s v="Valauto Lambersart VW"/>
    <x v="0"/>
    <m/>
    <x v="8"/>
    <n v="1160.5"/>
    <n v="3.2674797496499534E-2"/>
    <x v="1"/>
    <n v="126.55000000000001"/>
  </r>
  <r>
    <x v="7"/>
    <x v="0"/>
    <x v="0"/>
    <x v="121"/>
    <x v="5"/>
    <m/>
    <m/>
    <m/>
    <m/>
    <m/>
    <n v="0"/>
    <x v="36"/>
    <n v="523028"/>
    <x v="1241"/>
    <s v="WVGZZZC1XTY065302"/>
    <x v="1086"/>
    <x v="7"/>
    <n v="23339"/>
    <n v="83.33"/>
    <n v="23422.33"/>
    <n v="28"/>
    <x v="1125"/>
    <n v="95"/>
    <m/>
    <n v="702.67"/>
    <n v="3.405596283546513E-2"/>
    <n v="0"/>
    <n v="0"/>
    <m/>
    <m/>
    <n v="0.1"/>
    <n v="0.1"/>
    <n v="70.266999999999996"/>
    <m/>
    <n v="70.266999999999996"/>
    <s v="VWB"/>
    <n v="0"/>
    <n v="20"/>
    <n v="1"/>
    <n v="1"/>
    <m/>
    <m/>
    <n v="1"/>
    <s v="Valauto Lambersart VW"/>
    <x v="0"/>
    <m/>
    <x v="8"/>
    <n v="797.67"/>
    <n v="3.405596283546513E-2"/>
    <x v="1"/>
    <n v="90.266999999999996"/>
  </r>
  <r>
    <x v="0"/>
    <x v="0"/>
    <x v="0"/>
    <x v="51"/>
    <x v="20"/>
    <m/>
    <m/>
    <m/>
    <m/>
    <m/>
    <n v="0"/>
    <x v="1"/>
    <n v="523107"/>
    <x v="1242"/>
    <s v="WVGZZZE21TE024385"/>
    <x v="1087"/>
    <x v="3"/>
    <n v="33863.33"/>
    <n v="1470.83"/>
    <n v="35334.160000000003"/>
    <n v="15"/>
    <x v="493"/>
    <n v="95"/>
    <m/>
    <n v="1540.06"/>
    <n v="4.6274200377198718E-2"/>
    <n v="0"/>
    <n v="-5566.67"/>
    <m/>
    <m/>
    <n v="0.1"/>
    <n v="7.0000000000000007E-2"/>
    <n v="154.006"/>
    <m/>
    <n v="154.006"/>
    <s v="VWB"/>
    <n v="30"/>
    <m/>
    <n v="0"/>
    <n v="1"/>
    <m/>
    <m/>
    <n v="0"/>
    <s v="Val de Lys Automobiles"/>
    <x v="0"/>
    <m/>
    <x v="1"/>
    <n v="1635.06"/>
    <n v="4.6274200377198718E-2"/>
    <x v="1"/>
    <n v="184.006"/>
  </r>
  <r>
    <x v="7"/>
    <x v="0"/>
    <x v="2"/>
    <x v="95"/>
    <x v="56"/>
    <m/>
    <m/>
    <m/>
    <m/>
    <m/>
    <n v="0"/>
    <x v="56"/>
    <n v="523114"/>
    <x v="667"/>
    <s v="TMBGR6NW0T3024225"/>
    <x v="1088"/>
    <x v="22"/>
    <n v="29675"/>
    <n v="833.33"/>
    <n v="30508.33"/>
    <n v="146"/>
    <x v="1126"/>
    <n v="35"/>
    <m/>
    <n v="1331.25"/>
    <n v="4.4782851109844424E-2"/>
    <n v="-4327"/>
    <n v="0"/>
    <m/>
    <m/>
    <n v="0.13"/>
    <n v="0.13"/>
    <n v="173.0625"/>
    <m/>
    <n v="173.0625"/>
    <s v=""/>
    <n v="30"/>
    <m/>
    <n v="0"/>
    <n v="1"/>
    <m/>
    <m/>
    <n v="0"/>
    <s v="Valauto Lambersart VW"/>
    <x v="2"/>
    <m/>
    <x v="17"/>
    <n v="1366.25"/>
    <n v="4.4782851109844424E-2"/>
    <x v="1"/>
    <n v="203.0625"/>
  </r>
  <r>
    <x v="4"/>
    <x v="0"/>
    <x v="1"/>
    <x v="45"/>
    <x v="80"/>
    <m/>
    <m/>
    <m/>
    <m/>
    <m/>
    <n v="0"/>
    <x v="4"/>
    <n v="523124"/>
    <x v="1243"/>
    <s v="VSSZZZKR3SA028531"/>
    <x v="1089"/>
    <x v="35"/>
    <n v="38154.33"/>
    <n v="6510.84"/>
    <n v="44665.17"/>
    <n v="8"/>
    <x v="1127"/>
    <n v="22"/>
    <m/>
    <n v="2143.23"/>
    <n v="4.8476922846146117E-2"/>
    <n v="0"/>
    <n v="-2350"/>
    <m/>
    <m/>
    <n v="0.1"/>
    <n v="0.1"/>
    <n v="214.32300000000001"/>
    <m/>
    <n v="214.32300000000001"/>
    <s v="VWB"/>
    <m/>
    <n v="50"/>
    <n v="1"/>
    <n v="1"/>
    <m/>
    <m/>
    <n v="1"/>
    <s v="Valauto Arras"/>
    <x v="1"/>
    <m/>
    <x v="2"/>
    <n v="2165.23"/>
    <n v="4.8476922846146117E-2"/>
    <x v="1"/>
    <n v="264.32299999999998"/>
  </r>
  <r>
    <x v="4"/>
    <x v="0"/>
    <x v="1"/>
    <x v="65"/>
    <x v="112"/>
    <m/>
    <m/>
    <m/>
    <m/>
    <m/>
    <m/>
    <x v="4"/>
    <n v="523131"/>
    <x v="1244"/>
    <s v="VSSZZZKS9TR003509"/>
    <x v="1090"/>
    <x v="58"/>
    <n v="31234.17"/>
    <n v="1887.49"/>
    <n v="33121.659999999996"/>
    <n v="10"/>
    <x v="1128"/>
    <n v="36"/>
    <m/>
    <n v="1490.49"/>
    <n v="4.6087363978737785E-2"/>
    <n v="0"/>
    <n v="-2500"/>
    <m/>
    <m/>
    <n v="0.08"/>
    <n v="0.12"/>
    <n v="119.2392"/>
    <m/>
    <n v="119.2392"/>
    <s v="VWB"/>
    <n v="0"/>
    <n v="50"/>
    <n v="1"/>
    <n v="1"/>
    <m/>
    <m/>
    <n v="1"/>
    <s v="Valauto Arras"/>
    <x v="1"/>
    <m/>
    <x v="2"/>
    <n v="1526.49"/>
    <n v="4.6087363978737785E-2"/>
    <x v="1"/>
    <n v="169.23919999999998"/>
  </r>
  <r>
    <x v="7"/>
    <x v="1"/>
    <x v="0"/>
    <x v="96"/>
    <x v="117"/>
    <m/>
    <m/>
    <m/>
    <s v="x"/>
    <m/>
    <n v="1126980.04"/>
    <x v="14"/>
    <n v="523180"/>
    <x v="1245"/>
    <s v="WVWZZZCD6TW006645"/>
    <x v="225"/>
    <x v="32"/>
    <n v="33883.33"/>
    <n v="666.67"/>
    <n v="34550"/>
    <n v="35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0"/>
    <x v="0"/>
    <x v="19"/>
    <x v="43"/>
    <m/>
    <m/>
    <m/>
    <m/>
    <m/>
    <n v="0"/>
    <x v="36"/>
    <n v="523198"/>
    <x v="161"/>
    <s v="WVGZZZCT8TW033011"/>
    <x v="1091"/>
    <x v="6"/>
    <n v="36280"/>
    <n v="1612.5"/>
    <n v="37892.5"/>
    <n v="9"/>
    <x v="1129"/>
    <n v="95"/>
    <m/>
    <n v="757.85"/>
    <n v="2.250709243253942E-2"/>
    <n v="0"/>
    <n v="0"/>
    <m/>
    <m/>
    <n v="0.1"/>
    <n v="0.1"/>
    <n v="75.785000000000011"/>
    <m/>
    <n v="75.785000000000011"/>
    <s v="VWB"/>
    <n v="0"/>
    <n v="20"/>
    <n v="1"/>
    <n v="1"/>
    <m/>
    <m/>
    <n v="1"/>
    <s v="Valauto Lambersart VW"/>
    <x v="0"/>
    <m/>
    <x v="8"/>
    <n v="852.85"/>
    <n v="2.250709243253942E-2"/>
    <x v="1"/>
    <n v="95.785000000000011"/>
  </r>
  <r>
    <x v="7"/>
    <x v="0"/>
    <x v="0"/>
    <x v="40"/>
    <x v="38"/>
    <m/>
    <m/>
    <m/>
    <m/>
    <m/>
    <n v="0"/>
    <x v="36"/>
    <n v="523208"/>
    <x v="1246"/>
    <s v="WVGZZZR42TW016544"/>
    <x v="1092"/>
    <x v="27"/>
    <n v="48113.33"/>
    <n v="666.67"/>
    <n v="48780"/>
    <n v="42"/>
    <x v="1130"/>
    <n v="95"/>
    <m/>
    <n v="975.59999999999991"/>
    <n v="2.194751947519475E-2"/>
    <n v="0"/>
    <n v="0"/>
    <m/>
    <m/>
    <n v="0.1"/>
    <n v="0.1"/>
    <n v="97.56"/>
    <m/>
    <n v="97.56"/>
    <s v="VWB"/>
    <n v="0"/>
    <n v="20"/>
    <n v="1"/>
    <n v="1"/>
    <m/>
    <m/>
    <n v="1"/>
    <s v="Valauto Lambersart VW"/>
    <x v="0"/>
    <m/>
    <x v="8"/>
    <n v="1070.5999999999999"/>
    <n v="2.194751947519475E-2"/>
    <x v="1"/>
    <n v="117.56"/>
  </r>
  <r>
    <x v="7"/>
    <x v="0"/>
    <x v="2"/>
    <x v="21"/>
    <x v="21"/>
    <m/>
    <m/>
    <m/>
    <m/>
    <m/>
    <n v="0"/>
    <x v="56"/>
    <n v="523226"/>
    <x v="698"/>
    <s v="TMBGP6NW2T3017332"/>
    <x v="1093"/>
    <x v="22"/>
    <n v="23191.67"/>
    <n v="2416.67"/>
    <n v="25608.339999999997"/>
    <n v="224"/>
    <x v="1131"/>
    <n v="35"/>
    <m/>
    <n v="523.34"/>
    <n v="2.1803053224066851E-2"/>
    <n v="0"/>
    <n v="-3800"/>
    <m/>
    <m/>
    <n v="0.13"/>
    <n v="0.13"/>
    <n v="68.034200000000013"/>
    <m/>
    <n v="68.034200000000013"/>
    <s v="VWB"/>
    <m/>
    <n v="50"/>
    <n v="1"/>
    <n v="1"/>
    <m/>
    <m/>
    <n v="1"/>
    <s v="Valauto Lambersart VW"/>
    <x v="2"/>
    <m/>
    <x v="17"/>
    <n v="558.34"/>
    <n v="2.1803053224066851E-2"/>
    <x v="1"/>
    <n v="118.03420000000001"/>
  </r>
  <r>
    <x v="7"/>
    <x v="0"/>
    <x v="2"/>
    <x v="33"/>
    <x v="34"/>
    <m/>
    <m/>
    <m/>
    <m/>
    <m/>
    <n v="0"/>
    <x v="59"/>
    <n v="523241"/>
    <x v="1247"/>
    <s v="TMBEP6PJ1S4061999"/>
    <x v="1094"/>
    <x v="33"/>
    <n v="21933.34"/>
    <n v="250"/>
    <n v="22183.34"/>
    <n v="382"/>
    <x v="1132"/>
    <n v="35.01"/>
    <m/>
    <n v="273.32"/>
    <n v="1.3899169376658338E-2"/>
    <n v="-3549.83"/>
    <n v="0"/>
    <m/>
    <s v="Forfait demandé"/>
    <m/>
    <n v="0.13"/>
    <n v="0"/>
    <n v="100"/>
    <n v="100"/>
    <s v=""/>
    <m/>
    <m/>
    <n v="0"/>
    <n v="1"/>
    <m/>
    <m/>
    <n v="0"/>
    <s v="Valauto Lambersart VW"/>
    <x v="2"/>
    <m/>
    <x v="17"/>
    <n v="308.33"/>
    <n v="1.3899169376658338E-2"/>
    <x v="1"/>
    <n v="100"/>
  </r>
  <r>
    <x v="7"/>
    <x v="0"/>
    <x v="2"/>
    <x v="87"/>
    <x v="116"/>
    <m/>
    <m/>
    <m/>
    <m/>
    <m/>
    <n v="0"/>
    <x v="14"/>
    <n v="523255"/>
    <x v="1248"/>
    <s v="TMBJA8NX5SY147960"/>
    <x v="1035"/>
    <x v="41"/>
    <n v="28041.67"/>
    <n v="2333.34"/>
    <n v="30375.01"/>
    <n v="227"/>
    <x v="1133"/>
    <n v="35"/>
    <m/>
    <n v="1318.9"/>
    <n v="4.4572824831991834E-2"/>
    <n v="-3483.5"/>
    <n v="0"/>
    <m/>
    <m/>
    <m/>
    <n v="0"/>
    <n v="0"/>
    <m/>
    <n v="0"/>
    <s v="Banque"/>
    <m/>
    <s v="0"/>
    <n v="1"/>
    <n v="1"/>
    <m/>
    <m/>
    <n v="1"/>
    <s v="Valauto Lambersart VW"/>
    <x v="2"/>
    <m/>
    <x v="8"/>
    <n v="1353.9"/>
    <n v="4.4572824831991834E-2"/>
    <x v="1"/>
    <n v="0"/>
  </r>
  <r>
    <x v="7"/>
    <x v="0"/>
    <x v="0"/>
    <x v="77"/>
    <x v="88"/>
    <m/>
    <m/>
    <m/>
    <m/>
    <m/>
    <n v="0"/>
    <x v="36"/>
    <n v="523259"/>
    <x v="1249"/>
    <s v="WVGZZZR45TW521753"/>
    <x v="1095"/>
    <x v="27"/>
    <n v="50446.67"/>
    <n v="4129.17"/>
    <n v="54575.839999999997"/>
    <n v="17"/>
    <x v="1134"/>
    <n v="95"/>
    <m/>
    <n v="1091.53"/>
    <n v="2.1740938847665928E-2"/>
    <n v="0"/>
    <n v="0"/>
    <m/>
    <m/>
    <n v="0.1"/>
    <n v="0.1"/>
    <n v="109.15300000000001"/>
    <m/>
    <n v="109.15300000000001"/>
    <s v="VWB"/>
    <n v="0"/>
    <n v="20"/>
    <n v="1"/>
    <n v="1"/>
    <m/>
    <m/>
    <n v="1"/>
    <s v="Valauto Lambersart VW"/>
    <x v="0"/>
    <m/>
    <x v="8"/>
    <n v="1186.53"/>
    <n v="2.1740938847665928E-2"/>
    <x v="1"/>
    <n v="129.15300000000002"/>
  </r>
  <r>
    <x v="7"/>
    <x v="0"/>
    <x v="2"/>
    <x v="34"/>
    <x v="72"/>
    <m/>
    <m/>
    <m/>
    <m/>
    <m/>
    <m/>
    <x v="59"/>
    <n v="523352"/>
    <x v="1250"/>
    <s v="TMBJA8NX3TY073259"/>
    <x v="1096"/>
    <x v="41"/>
    <n v="28208.34"/>
    <n v="4233.33"/>
    <n v="32441.67"/>
    <n v="45"/>
    <x v="1135"/>
    <n v="35.01"/>
    <m/>
    <n v="1626.92"/>
    <n v="5.1228250580195166E-2"/>
    <n v="0"/>
    <n v="-2500"/>
    <m/>
    <m/>
    <n v="0.1"/>
    <n v="0.1"/>
    <n v="162.69200000000001"/>
    <m/>
    <n v="162.69200000000001"/>
    <s v="VWB"/>
    <m/>
    <n v="50"/>
    <n v="1"/>
    <n v="1"/>
    <m/>
    <m/>
    <n v="1"/>
    <s v="Valauto Lambersart VW"/>
    <x v="2"/>
    <m/>
    <x v="17"/>
    <n v="1661.93"/>
    <n v="5.1228250580195166E-2"/>
    <x v="1"/>
    <n v="212.69200000000001"/>
  </r>
  <r>
    <x v="4"/>
    <x v="0"/>
    <x v="2"/>
    <x v="126"/>
    <x v="72"/>
    <m/>
    <m/>
    <m/>
    <m/>
    <m/>
    <n v="0"/>
    <x v="22"/>
    <n v="523376"/>
    <x v="1100"/>
    <s v="TMBJW9PS5TT012002"/>
    <x v="1097"/>
    <x v="5"/>
    <n v="46641.66"/>
    <n v="6283.33"/>
    <n v="52924.990000000005"/>
    <n v="32"/>
    <x v="1136"/>
    <n v="35.01"/>
    <m/>
    <n v="1289.99"/>
    <n v="2.5035432222093947E-2"/>
    <n v="0"/>
    <n v="-6666.92"/>
    <m/>
    <m/>
    <n v="0.13"/>
    <n v="0.13"/>
    <n v="167.6987"/>
    <m/>
    <n v="167.6987"/>
    <s v=""/>
    <n v="30"/>
    <n v="50"/>
    <n v="1"/>
    <n v="1"/>
    <m/>
    <m/>
    <n v="1"/>
    <s v="Valauto Arras"/>
    <x v="2"/>
    <m/>
    <x v="2"/>
    <n v="1325"/>
    <n v="2.5035432222093947E-2"/>
    <x v="1"/>
    <n v="247.6987"/>
  </r>
  <r>
    <x v="4"/>
    <x v="0"/>
    <x v="2"/>
    <x v="49"/>
    <x v="67"/>
    <m/>
    <m/>
    <m/>
    <m/>
    <m/>
    <n v="0"/>
    <x v="22"/>
    <n v="523379"/>
    <x v="1251"/>
    <s v="TMBJW9PS0TT083639"/>
    <x v="1098"/>
    <x v="5"/>
    <n v="46641.66"/>
    <n v="5275"/>
    <n v="51916.66"/>
    <n v="16"/>
    <x v="1137"/>
    <n v="35.01"/>
    <m/>
    <n v="1036.4100000000001"/>
    <n v="2.0637306020841864E-2"/>
    <n v="0"/>
    <n v="-4966"/>
    <m/>
    <m/>
    <n v="0.13"/>
    <n v="0.13"/>
    <n v="134.73330000000001"/>
    <m/>
    <n v="134.73330000000001"/>
    <s v=""/>
    <n v="0"/>
    <m/>
    <n v="0"/>
    <n v="1"/>
    <m/>
    <m/>
    <n v="0"/>
    <s v="Valauto Arras"/>
    <x v="2"/>
    <m/>
    <x v="2"/>
    <n v="1071.42"/>
    <n v="2.0637306020841864E-2"/>
    <x v="1"/>
    <n v="134.73330000000001"/>
  </r>
  <r>
    <x v="4"/>
    <x v="0"/>
    <x v="2"/>
    <x v="69"/>
    <x v="87"/>
    <m/>
    <m/>
    <m/>
    <m/>
    <m/>
    <m/>
    <x v="22"/>
    <n v="523380"/>
    <x v="1252"/>
    <s v="TMBGR6NW1V3026214"/>
    <x v="1099"/>
    <x v="22"/>
    <n v="25350"/>
    <n v="2066.67"/>
    <n v="27416.67"/>
    <n v="12"/>
    <x v="1138"/>
    <n v="35.01"/>
    <m/>
    <n v="1399.17"/>
    <n v="5.2310510357384765E-2"/>
    <n v="0"/>
    <n v="-4216.67"/>
    <m/>
    <m/>
    <n v="7.0000000000000007E-2"/>
    <n v="0.1"/>
    <n v="97.941900000000018"/>
    <m/>
    <n v="97.941900000000018"/>
    <s v=""/>
    <n v="0"/>
    <n v="50"/>
    <n v="1"/>
    <n v="1"/>
    <m/>
    <m/>
    <n v="1"/>
    <s v="Valauto Arras"/>
    <x v="2"/>
    <m/>
    <x v="2"/>
    <n v="1434.18"/>
    <n v="5.2310510357384765E-2"/>
    <x v="1"/>
    <n v="147.94190000000003"/>
  </r>
  <r>
    <x v="7"/>
    <x v="0"/>
    <x v="0"/>
    <x v="80"/>
    <x v="120"/>
    <m/>
    <m/>
    <m/>
    <m/>
    <m/>
    <n v="0"/>
    <x v="36"/>
    <n v="523425"/>
    <x v="1253"/>
    <s v="WVWZZZAW8TU010874"/>
    <x v="1100"/>
    <x v="28"/>
    <n v="22014"/>
    <n v="633.33000000000004"/>
    <n v="22647.33"/>
    <n v="7"/>
    <x v="1139"/>
    <n v="95"/>
    <m/>
    <n v="905.89"/>
    <n v="4.4194613669690859E-2"/>
    <n v="0"/>
    <n v="0"/>
    <m/>
    <m/>
    <n v="0.1"/>
    <n v="0.1"/>
    <n v="90.588999999999999"/>
    <m/>
    <n v="90.588999999999999"/>
    <s v="VWB"/>
    <m/>
    <n v="20"/>
    <n v="1"/>
    <n v="1"/>
    <m/>
    <m/>
    <n v="1"/>
    <s v="Valauto Lambersart VW"/>
    <x v="0"/>
    <m/>
    <x v="8"/>
    <n v="1000.89"/>
    <n v="4.4194613669690859E-2"/>
    <x v="1"/>
    <n v="110.589"/>
  </r>
  <r>
    <x v="7"/>
    <x v="0"/>
    <x v="0"/>
    <x v="8"/>
    <x v="15"/>
    <m/>
    <m/>
    <m/>
    <m/>
    <m/>
    <n v="0"/>
    <x v="21"/>
    <n v="523431"/>
    <x v="1254"/>
    <s v="WVWZZZAW1SU092476"/>
    <x v="1101"/>
    <x v="28"/>
    <n v="17714"/>
    <n v="525"/>
    <n v="18239"/>
    <n v="100"/>
    <x v="1140"/>
    <n v="95"/>
    <m/>
    <n v="784.17"/>
    <n v="4.8202752343878497E-2"/>
    <n v="-2332.0700000000002"/>
    <n v="0"/>
    <m/>
    <m/>
    <n v="0.13"/>
    <n v="0.13"/>
    <n v="101.9421"/>
    <m/>
    <n v="101.9421"/>
    <s v="VWB"/>
    <m/>
    <n v="20"/>
    <n v="1"/>
    <n v="1"/>
    <m/>
    <m/>
    <n v="1"/>
    <s v="Valauto Lambersart VW"/>
    <x v="0"/>
    <m/>
    <x v="6"/>
    <n v="879.17"/>
    <n v="4.8202752343878497E-2"/>
    <x v="1"/>
    <n v="121.9421"/>
  </r>
  <r>
    <x v="7"/>
    <x v="0"/>
    <x v="0"/>
    <x v="9"/>
    <x v="71"/>
    <m/>
    <m/>
    <m/>
    <m/>
    <m/>
    <m/>
    <x v="31"/>
    <n v="523432"/>
    <x v="1255"/>
    <s v="WVWZZZAW1TU021991"/>
    <x v="1102"/>
    <x v="28"/>
    <n v="23880.67"/>
    <n v="1866.66"/>
    <n v="25747.329999999998"/>
    <n v="98"/>
    <x v="1141"/>
    <n v="95"/>
    <m/>
    <n v="901.97"/>
    <n v="3.8721296538320675E-2"/>
    <n v="0"/>
    <n v="-2467.17"/>
    <m/>
    <m/>
    <n v="0.13"/>
    <n v="0.13"/>
    <n v="117.2561"/>
    <m/>
    <n v="117.2561"/>
    <s v="VWB"/>
    <n v="30"/>
    <n v="50"/>
    <n v="1"/>
    <n v="1"/>
    <m/>
    <m/>
    <n v="1"/>
    <s v="Valauto Lambersart VW"/>
    <x v="0"/>
    <m/>
    <x v="4"/>
    <n v="996.97"/>
    <n v="3.8721296538320675E-2"/>
    <x v="1"/>
    <n v="197.2561"/>
  </r>
  <r>
    <x v="7"/>
    <x v="0"/>
    <x v="2"/>
    <x v="1"/>
    <x v="116"/>
    <m/>
    <m/>
    <m/>
    <m/>
    <m/>
    <n v="0"/>
    <x v="59"/>
    <n v="523435"/>
    <x v="1256"/>
    <s v="TMBJW7PS3TT040577"/>
    <x v="1103"/>
    <x v="5"/>
    <n v="42666.66"/>
    <n v="583.33000000000004"/>
    <n v="43249.990000000005"/>
    <n v="95"/>
    <x v="1142"/>
    <n v="35.01"/>
    <m/>
    <n v="1151.08"/>
    <n v="2.7424052583595968E-2"/>
    <n v="0"/>
    <n v="0"/>
    <m/>
    <m/>
    <n v="0.1"/>
    <n v="0.1"/>
    <n v="115.108"/>
    <m/>
    <n v="115.108"/>
    <s v="VWB"/>
    <n v="0"/>
    <n v="50"/>
    <n v="1"/>
    <n v="1"/>
    <m/>
    <m/>
    <n v="1"/>
    <s v="Valauto Lambersart VW"/>
    <x v="2"/>
    <m/>
    <x v="17"/>
    <n v="1186.0899999999999"/>
    <n v="2.7424052583595968E-2"/>
    <x v="1"/>
    <n v="165.108"/>
  </r>
  <r>
    <x v="1"/>
    <x v="0"/>
    <x v="0"/>
    <x v="51"/>
    <x v="0"/>
    <m/>
    <m/>
    <m/>
    <m/>
    <m/>
    <n v="0"/>
    <x v="5"/>
    <n v="523499"/>
    <x v="752"/>
    <s v="WVGZZZCS4SY076853"/>
    <x v="1104"/>
    <x v="1"/>
    <n v="23230.67"/>
    <n v="-145.84"/>
    <n v="23084.829999999998"/>
    <n v="176"/>
    <x v="1143"/>
    <n v="95"/>
    <m/>
    <n v="-66.44"/>
    <n v="1.2371761022281732E-3"/>
    <n v="-2513.79"/>
    <n v="0"/>
    <m/>
    <s v="marge négative"/>
    <m/>
    <n v="0.13"/>
    <n v="0"/>
    <m/>
    <n v="0"/>
    <s v="VWB"/>
    <n v="30"/>
    <m/>
    <n v="0"/>
    <n v="1"/>
    <m/>
    <m/>
    <n v="0"/>
    <s v="Valauto Roncq"/>
    <x v="0"/>
    <m/>
    <x v="0"/>
    <n v="28.56"/>
    <n v="1.2371761022281732E-3"/>
    <x v="1"/>
    <n v="30"/>
  </r>
  <r>
    <x v="1"/>
    <x v="0"/>
    <x v="0"/>
    <x v="46"/>
    <x v="10"/>
    <m/>
    <m/>
    <m/>
    <m/>
    <m/>
    <n v="0"/>
    <x v="35"/>
    <n v="523503"/>
    <x v="1257"/>
    <s v="WVWZZZAW2TU022275"/>
    <x v="1105"/>
    <x v="28"/>
    <n v="22430.67"/>
    <n v="1233.33"/>
    <n v="23664"/>
    <n v="140"/>
    <x v="1144"/>
    <n v="95"/>
    <m/>
    <n v="943.1400000000001"/>
    <n v="4.3870013522650443E-2"/>
    <n v="-3549.6"/>
    <n v="1082.93"/>
    <m/>
    <m/>
    <n v="0.12"/>
    <n v="0.12"/>
    <n v="113.17680000000001"/>
    <m/>
    <n v="113.17680000000001"/>
    <s v="VWB"/>
    <n v="30"/>
    <m/>
    <n v="0"/>
    <n v="1"/>
    <m/>
    <m/>
    <n v="0"/>
    <s v="Valauto Roncq"/>
    <x v="0"/>
    <m/>
    <x v="0"/>
    <n v="1038.1400000000001"/>
    <n v="4.3870013522650443E-2"/>
    <x v="1"/>
    <n v="143.17680000000001"/>
  </r>
  <r>
    <x v="7"/>
    <x v="0"/>
    <x v="2"/>
    <x v="97"/>
    <x v="129"/>
    <m/>
    <m/>
    <m/>
    <m/>
    <m/>
    <n v="0"/>
    <x v="59"/>
    <n v="523508"/>
    <x v="757"/>
    <s v="TMBJW9PS2TT044793"/>
    <x v="1106"/>
    <x v="5"/>
    <n v="42666.66"/>
    <n v="8291.67"/>
    <n v="50958.33"/>
    <n v="76"/>
    <x v="1145"/>
    <n v="35"/>
    <m/>
    <n v="2054.9900000000002"/>
    <n v="4.1013706689367574E-2"/>
    <n v="0"/>
    <n v="-509.57"/>
    <m/>
    <m/>
    <n v="0.1"/>
    <n v="0.1"/>
    <n v="205.49900000000002"/>
    <m/>
    <n v="205.49900000000002"/>
    <s v="VWB"/>
    <n v="0"/>
    <n v="50"/>
    <n v="1"/>
    <n v="1"/>
    <m/>
    <m/>
    <n v="1"/>
    <s v="Valauto Lambersart VW"/>
    <x v="2"/>
    <m/>
    <x v="17"/>
    <n v="2089.9900000000002"/>
    <n v="4.1013706689367574E-2"/>
    <x v="1"/>
    <n v="255.49900000000002"/>
  </r>
  <r>
    <x v="1"/>
    <x v="0"/>
    <x v="0"/>
    <x v="8"/>
    <x v="49"/>
    <m/>
    <m/>
    <m/>
    <m/>
    <m/>
    <n v="0"/>
    <x v="5"/>
    <n v="523508"/>
    <x v="757"/>
    <s v="WVGZZZR44TW005948"/>
    <x v="1107"/>
    <x v="27"/>
    <n v="43946.67"/>
    <n v="1666.67"/>
    <n v="45613.34"/>
    <n v="146"/>
    <x v="1146"/>
    <n v="95"/>
    <n v="-800"/>
    <n v="1615.0700000000002"/>
    <n v="3.7490567452416336E-2"/>
    <n v="-2697.31"/>
    <n v="0"/>
    <m/>
    <m/>
    <n v="0.13"/>
    <n v="0.13"/>
    <n v="209.95910000000003"/>
    <m/>
    <n v="209.95910000000003"/>
    <s v="VWB"/>
    <n v="30"/>
    <m/>
    <n v="0"/>
    <n v="1"/>
    <m/>
    <m/>
    <n v="0"/>
    <s v="Valauto Roncq"/>
    <x v="0"/>
    <m/>
    <x v="0"/>
    <n v="2510.0700000000002"/>
    <n v="5.5029296254122159E-2"/>
    <x v="1"/>
    <n v="239.95910000000003"/>
  </r>
  <r>
    <x v="7"/>
    <x v="0"/>
    <x v="0"/>
    <x v="96"/>
    <x v="63"/>
    <m/>
    <m/>
    <m/>
    <m/>
    <m/>
    <m/>
    <x v="38"/>
    <n v="523518"/>
    <x v="1258"/>
    <s v="WVGZZZCTXSW451925"/>
    <x v="1108"/>
    <x v="6"/>
    <n v="44196.67"/>
    <n v="1525.01"/>
    <n v="45721.68"/>
    <n v="195"/>
    <x v="1147"/>
    <n v="95"/>
    <n v="-100"/>
    <n v="1304.01"/>
    <n v="3.0598394459696143E-2"/>
    <n v="-5614.95"/>
    <n v="0"/>
    <m/>
    <m/>
    <n v="0.1"/>
    <n v="0.13"/>
    <n v="130.40100000000001"/>
    <m/>
    <n v="130.40100000000001"/>
    <s v=""/>
    <n v="30"/>
    <m/>
    <n v="0"/>
    <n v="1"/>
    <m/>
    <m/>
    <n v="0"/>
    <s v="Valauto Lambersart VW"/>
    <x v="0"/>
    <m/>
    <x v="11"/>
    <n v="1499.01"/>
    <n v="3.2785540688793587E-2"/>
    <x v="1"/>
    <n v="160.40100000000001"/>
  </r>
  <r>
    <x v="7"/>
    <x v="0"/>
    <x v="0"/>
    <x v="16"/>
    <x v="49"/>
    <m/>
    <m/>
    <m/>
    <m/>
    <m/>
    <n v="0"/>
    <x v="7"/>
    <n v="523525"/>
    <x v="1259"/>
    <s v="WVGZZZCT5SW454733"/>
    <x v="1109"/>
    <x v="6"/>
    <n v="47238.33"/>
    <n v="1616.67"/>
    <n v="48855"/>
    <n v="202"/>
    <x v="1148"/>
    <n v="95"/>
    <m/>
    <n v="2169.86"/>
    <n v="4.6358816907174291E-2"/>
    <n v="0"/>
    <n v="-5583.34"/>
    <m/>
    <m/>
    <n v="0.13"/>
    <n v="0.13"/>
    <n v="282.08180000000004"/>
    <m/>
    <n v="282.08180000000004"/>
    <s v="VWB"/>
    <m/>
    <n v="50"/>
    <n v="1"/>
    <n v="1"/>
    <m/>
    <m/>
    <n v="1"/>
    <s v="Valauto Lambersart VW"/>
    <x v="0"/>
    <m/>
    <x v="4"/>
    <n v="2264.86"/>
    <n v="4.6358816907174291E-2"/>
    <x v="1"/>
    <n v="332.08180000000004"/>
  </r>
  <r>
    <x v="7"/>
    <x v="0"/>
    <x v="2"/>
    <x v="64"/>
    <x v="75"/>
    <m/>
    <m/>
    <m/>
    <m/>
    <m/>
    <n v="0"/>
    <x v="36"/>
    <n v="523534"/>
    <x v="768"/>
    <s v="TMBER6NW8V3006131"/>
    <x v="636"/>
    <x v="24"/>
    <n v="25450"/>
    <n v="583.33000000000004"/>
    <n v="26033.33"/>
    <n v="61"/>
    <x v="1149"/>
    <n v="35.01"/>
    <m/>
    <n v="781"/>
    <n v="3.1344818354010033E-2"/>
    <n v="0"/>
    <n v="0"/>
    <m/>
    <m/>
    <n v="0.1"/>
    <n v="0.1"/>
    <n v="78.100000000000009"/>
    <m/>
    <n v="78.100000000000009"/>
    <s v="VWB"/>
    <n v="0"/>
    <n v="20"/>
    <n v="1"/>
    <n v="1"/>
    <m/>
    <m/>
    <n v="1"/>
    <s v="Valauto Lambersart VW"/>
    <x v="2"/>
    <m/>
    <x v="8"/>
    <n v="816.01"/>
    <n v="3.1344818354010033E-2"/>
    <x v="1"/>
    <n v="98.100000000000009"/>
  </r>
  <r>
    <x v="7"/>
    <x v="0"/>
    <x v="2"/>
    <x v="93"/>
    <x v="124"/>
    <m/>
    <m/>
    <m/>
    <m/>
    <m/>
    <m/>
    <x v="14"/>
    <n v="523538"/>
    <x v="770"/>
    <s v="TMBJW8NZ8TC040385"/>
    <x v="1110"/>
    <x v="54"/>
    <n v="49358.34"/>
    <n v="3625.01"/>
    <n v="52983.35"/>
    <n v="27"/>
    <x v="1150"/>
    <n v="35"/>
    <m/>
    <n v="529.83000000000004"/>
    <n v="1.0660518823366209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564.83000000000004"/>
    <n v="1.0660518823366209E-2"/>
    <x v="1"/>
    <n v="0"/>
  </r>
  <r>
    <x v="7"/>
    <x v="0"/>
    <x v="2"/>
    <x v="115"/>
    <x v="76"/>
    <m/>
    <m/>
    <m/>
    <m/>
    <m/>
    <n v="0"/>
    <x v="59"/>
    <n v="523539"/>
    <x v="771"/>
    <s v="TMBJB7PS6TT058082"/>
    <x v="1111"/>
    <x v="5"/>
    <n v="41833.33"/>
    <n v="3141.66"/>
    <n v="44974.990000000005"/>
    <n v="106"/>
    <x v="1151"/>
    <n v="35.01"/>
    <m/>
    <n v="3261.0099999999998"/>
    <n v="7.3285619407586294E-2"/>
    <n v="-5713.75"/>
    <n v="0"/>
    <m/>
    <m/>
    <n v="0.13"/>
    <n v="0.13"/>
    <n v="423.93129999999996"/>
    <m/>
    <n v="423.93129999999996"/>
    <s v=""/>
    <m/>
    <m/>
    <n v="0"/>
    <n v="1"/>
    <m/>
    <m/>
    <n v="0"/>
    <s v="Valauto Lambersart VW"/>
    <x v="2"/>
    <m/>
    <x v="17"/>
    <n v="3296.02"/>
    <n v="7.3285619407586294E-2"/>
    <x v="1"/>
    <n v="423.93129999999996"/>
  </r>
  <r>
    <x v="7"/>
    <x v="1"/>
    <x v="2"/>
    <x v="119"/>
    <x v="75"/>
    <m/>
    <m/>
    <m/>
    <s v="x"/>
    <m/>
    <n v="661.4"/>
    <x v="36"/>
    <n v="523577"/>
    <x v="782"/>
    <s v="TMBJR7NU8V5010283"/>
    <x v="1112"/>
    <x v="38"/>
    <n v="32375"/>
    <n v="1683.33"/>
    <n v="34058.33"/>
    <n v="19"/>
    <x v="1152"/>
    <n v="35.01"/>
    <m/>
    <n v="1021.75"/>
    <n v="3.1027945292678764E-2"/>
    <n v="0"/>
    <n v="0"/>
    <m/>
    <s v="solde client "/>
    <n v="0.1"/>
    <n v="0.1"/>
    <n v="102.17500000000001"/>
    <m/>
    <n v="102.17500000000001"/>
    <s v="VWB"/>
    <n v="0"/>
    <n v="20"/>
    <n v="1"/>
    <n v="1"/>
    <m/>
    <m/>
    <n v="1"/>
    <s v="Valauto Lambersart VW"/>
    <x v="2"/>
    <m/>
    <x v="8"/>
    <n v="1056.76"/>
    <n v="3.1027945292678764E-2"/>
    <x v="1"/>
    <n v="122.17500000000001"/>
  </r>
  <r>
    <x v="7"/>
    <x v="0"/>
    <x v="2"/>
    <x v="84"/>
    <x v="118"/>
    <m/>
    <m/>
    <m/>
    <m/>
    <m/>
    <n v="0"/>
    <x v="59"/>
    <n v="523591"/>
    <x v="1260"/>
    <s v="TMBJW7PS0TT101447"/>
    <x v="1113"/>
    <x v="5"/>
    <n v="43308.33"/>
    <n v="1000"/>
    <n v="44308.33"/>
    <n v="28"/>
    <x v="1153"/>
    <n v="35"/>
    <m/>
    <n v="1335.07"/>
    <n v="3.0921273719862606E-2"/>
    <n v="0"/>
    <n v="0"/>
    <m/>
    <m/>
    <n v="0.1"/>
    <n v="0.1"/>
    <n v="133.50700000000001"/>
    <m/>
    <n v="133.50700000000001"/>
    <s v="VWB"/>
    <n v="0"/>
    <m/>
    <n v="0"/>
    <n v="1"/>
    <m/>
    <m/>
    <n v="0"/>
    <s v="Valauto Lambersart VW"/>
    <x v="2"/>
    <m/>
    <x v="17"/>
    <n v="1370.07"/>
    <n v="3.0921273719862606E-2"/>
    <x v="1"/>
    <n v="133.50700000000001"/>
  </r>
  <r>
    <x v="7"/>
    <x v="0"/>
    <x v="2"/>
    <x v="114"/>
    <x v="141"/>
    <m/>
    <m/>
    <m/>
    <m/>
    <m/>
    <n v="0"/>
    <x v="59"/>
    <n v="523592"/>
    <x v="1261"/>
    <s v="TMBJH9NY2TF125907"/>
    <x v="1114"/>
    <x v="40"/>
    <n v="41941.660000000003"/>
    <n v="1125"/>
    <n v="43066.66"/>
    <n v="26"/>
    <x v="1154"/>
    <n v="35"/>
    <m/>
    <n v="1636.54"/>
    <n v="3.8812854305395397E-2"/>
    <n v="0"/>
    <n v="0"/>
    <m/>
    <m/>
    <n v="0.1"/>
    <n v="0.1"/>
    <n v="163.654"/>
    <m/>
    <n v="163.654"/>
    <s v="VWB"/>
    <m/>
    <n v="50"/>
    <n v="1"/>
    <n v="1"/>
    <m/>
    <m/>
    <n v="1"/>
    <s v="Valauto Lambersart VW"/>
    <x v="2"/>
    <m/>
    <x v="17"/>
    <n v="1671.54"/>
    <n v="3.8812854305395397E-2"/>
    <x v="1"/>
    <n v="213.654"/>
  </r>
  <r>
    <x v="7"/>
    <x v="0"/>
    <x v="2"/>
    <x v="90"/>
    <x v="135"/>
    <m/>
    <m/>
    <m/>
    <m/>
    <m/>
    <n v="0"/>
    <x v="36"/>
    <n v="523613"/>
    <x v="1262"/>
    <s v="TMBGR6NW3T3120687"/>
    <x v="1115"/>
    <x v="22"/>
    <n v="29041.67"/>
    <n v="950"/>
    <n v="29991.67"/>
    <n v="21"/>
    <x v="1155"/>
    <n v="35"/>
    <m/>
    <n v="809.77"/>
    <n v="2.8166820987294141E-2"/>
    <n v="0"/>
    <n v="0"/>
    <m/>
    <m/>
    <n v="0.1"/>
    <n v="0.1"/>
    <n v="80.977000000000004"/>
    <m/>
    <n v="80.977000000000004"/>
    <s v="VWB"/>
    <n v="0"/>
    <n v="20"/>
    <n v="1"/>
    <n v="1"/>
    <m/>
    <m/>
    <n v="1"/>
    <s v="Valauto Lambersart VW"/>
    <x v="2"/>
    <m/>
    <x v="8"/>
    <n v="844.77"/>
    <n v="2.8166820987294141E-2"/>
    <x v="1"/>
    <n v="100.977"/>
  </r>
  <r>
    <x v="7"/>
    <x v="0"/>
    <x v="2"/>
    <x v="6"/>
    <x v="66"/>
    <m/>
    <m/>
    <m/>
    <m/>
    <m/>
    <n v="0"/>
    <x v="36"/>
    <n v="523700"/>
    <x v="1263"/>
    <s v="TMBAA8NX0TM033227"/>
    <x v="1116"/>
    <x v="41"/>
    <n v="27258.34"/>
    <n v="0"/>
    <n v="27258.34"/>
    <n v="52"/>
    <x v="1156"/>
    <n v="35"/>
    <m/>
    <n v="817.76"/>
    <n v="3.1284370214767293E-2"/>
    <n v="0"/>
    <n v="0"/>
    <m/>
    <m/>
    <n v="0.1"/>
    <n v="0.1"/>
    <n v="81.77600000000001"/>
    <m/>
    <n v="81.77600000000001"/>
    <s v="VWB"/>
    <n v="0"/>
    <n v="20"/>
    <n v="1"/>
    <n v="1"/>
    <m/>
    <m/>
    <n v="1"/>
    <s v="Valauto Lambersart VW"/>
    <x v="2"/>
    <m/>
    <x v="8"/>
    <n v="852.76"/>
    <n v="3.1284370214767293E-2"/>
    <x v="1"/>
    <n v="101.77600000000001"/>
  </r>
  <r>
    <x v="7"/>
    <x v="0"/>
    <x v="2"/>
    <x v="20"/>
    <x v="0"/>
    <m/>
    <m/>
    <m/>
    <m/>
    <m/>
    <n v="0"/>
    <x v="59"/>
    <n v="523703"/>
    <x v="1264"/>
    <s v="TMBER6PJ0T4054554"/>
    <x v="1117"/>
    <x v="33"/>
    <n v="23941.67"/>
    <n v="916.67"/>
    <n v="24858.339999999997"/>
    <n v="30"/>
    <x v="1157"/>
    <n v="35.01"/>
    <m/>
    <n v="1167.74"/>
    <n v="4.8384164027042841E-2"/>
    <n v="0"/>
    <n v="-2350"/>
    <m/>
    <m/>
    <n v="0.1"/>
    <n v="0.1"/>
    <n v="116.774"/>
    <m/>
    <n v="116.774"/>
    <s v="VWB"/>
    <m/>
    <n v="50"/>
    <n v="1"/>
    <n v="1"/>
    <m/>
    <m/>
    <n v="1"/>
    <s v="Valauto Lambersart VW"/>
    <x v="2"/>
    <m/>
    <x v="17"/>
    <n v="1202.75"/>
    <n v="4.8384164027042841E-2"/>
    <x v="1"/>
    <n v="166.774"/>
  </r>
  <r>
    <x v="7"/>
    <x v="0"/>
    <x v="2"/>
    <x v="111"/>
    <x v="154"/>
    <m/>
    <m/>
    <m/>
    <m/>
    <m/>
    <m/>
    <x v="56"/>
    <n v="523709"/>
    <x v="1265"/>
    <s v="TMBJW9PS7TT038584"/>
    <x v="1118"/>
    <x v="5"/>
    <n v="42666.67"/>
    <n v="4016.67"/>
    <n v="46683.34"/>
    <n v="141"/>
    <x v="1158"/>
    <n v="35"/>
    <m/>
    <n v="2618.87"/>
    <n v="5.6848331760323924E-2"/>
    <n v="-2115.16"/>
    <n v="0"/>
    <m/>
    <m/>
    <n v="0.13"/>
    <n v="0.13"/>
    <n v="340.45310000000001"/>
    <m/>
    <n v="340.45310000000001"/>
    <s v=""/>
    <m/>
    <n v="50"/>
    <n v="1"/>
    <n v="1"/>
    <m/>
    <m/>
    <n v="1"/>
    <s v="Valauto Lambersart VW"/>
    <x v="2"/>
    <m/>
    <x v="17"/>
    <n v="2653.87"/>
    <n v="5.6848331760323924E-2"/>
    <x v="1"/>
    <n v="390.45310000000001"/>
  </r>
  <r>
    <x v="8"/>
    <x v="0"/>
    <x v="4"/>
    <x v="26"/>
    <x v="63"/>
    <m/>
    <m/>
    <m/>
    <m/>
    <m/>
    <n v="0"/>
    <x v="27"/>
    <n v="523713"/>
    <x v="1266"/>
    <s v="WV1ZZZEB5SH052780"/>
    <x v="1119"/>
    <x v="26"/>
    <n v="49798.1"/>
    <n v="3355"/>
    <n v="53153.1"/>
    <n v="149"/>
    <x v="1159"/>
    <n v="0.9"/>
    <m/>
    <n v="1625.4699999999998"/>
    <n v="3.0597839072415343E-2"/>
    <n v="-5838.05"/>
    <n v="-3000"/>
    <m/>
    <m/>
    <n v="0.12"/>
    <n v="0.12"/>
    <n v="195.05639999999997"/>
    <m/>
    <n v="195.05639999999997"/>
    <s v="VWB"/>
    <n v="0"/>
    <n v="20"/>
    <n v="1"/>
    <n v="1"/>
    <m/>
    <m/>
    <n v="1"/>
    <s v="Valauto Professionnels"/>
    <x v="4"/>
    <m/>
    <x v="10"/>
    <n v="1626.37"/>
    <n v="3.0597839072415343E-2"/>
    <x v="1"/>
    <n v="215.05639999999997"/>
  </r>
  <r>
    <x v="7"/>
    <x v="0"/>
    <x v="2"/>
    <x v="32"/>
    <x v="94"/>
    <m/>
    <m/>
    <m/>
    <m/>
    <m/>
    <n v="0"/>
    <x v="59"/>
    <n v="523714"/>
    <x v="1267"/>
    <s v="TMBEE6PJ5T4024171"/>
    <x v="1120"/>
    <x v="33"/>
    <n v="18775"/>
    <n v="708.33"/>
    <n v="19483.330000000002"/>
    <n v="112"/>
    <x v="1160"/>
    <n v="35.01"/>
    <m/>
    <n v="742.5"/>
    <n v="3.9906422567394788E-2"/>
    <n v="0"/>
    <n v="-2766"/>
    <m/>
    <m/>
    <n v="0.13"/>
    <n v="0.13"/>
    <n v="96.525000000000006"/>
    <m/>
    <n v="96.525000000000006"/>
    <s v="VWB"/>
    <m/>
    <m/>
    <n v="0"/>
    <n v="1"/>
    <m/>
    <m/>
    <n v="0"/>
    <s v="Valauto Lambersart VW"/>
    <x v="2"/>
    <m/>
    <x v="17"/>
    <n v="777.51"/>
    <n v="3.9906422567394788E-2"/>
    <x v="1"/>
    <n v="96.525000000000006"/>
  </r>
  <r>
    <x v="8"/>
    <x v="0"/>
    <x v="4"/>
    <x v="9"/>
    <x v="78"/>
    <m/>
    <m/>
    <m/>
    <s v="x"/>
    <s v="X"/>
    <n v="40996.61"/>
    <x v="21"/>
    <n v="523717"/>
    <x v="1268"/>
    <s v="WV4ZZZTV1SK042542"/>
    <x v="716"/>
    <x v="21"/>
    <n v="45233.1"/>
    <n v="4215"/>
    <n v="49448.1"/>
    <n v="168"/>
    <x v="1161"/>
    <n v="95"/>
    <m/>
    <n v="1683.14"/>
    <n v="3.5959723427189318E-2"/>
    <n v="0"/>
    <n v="-8161.39"/>
    <m/>
    <s v="pas de challenge validé Prime capot / ok vn payé voir 46700000 ARRAS"/>
    <n v="0.12"/>
    <n v="0.13"/>
    <n v="201.9768"/>
    <m/>
    <n v="201.9768"/>
    <s v="VWB"/>
    <m/>
    <m/>
    <n v="0"/>
    <n v="1"/>
    <m/>
    <m/>
    <n v="0"/>
    <s v="Valauto Professionnels"/>
    <x v="4"/>
    <m/>
    <x v="6"/>
    <n v="1778.14"/>
    <n v="3.5959723427189318E-2"/>
    <x v="1"/>
    <n v="201.9768"/>
  </r>
  <r>
    <x v="7"/>
    <x v="0"/>
    <x v="2"/>
    <x v="123"/>
    <x v="91"/>
    <m/>
    <m/>
    <m/>
    <m/>
    <m/>
    <n v="0"/>
    <x v="54"/>
    <n v="523720"/>
    <x v="1269"/>
    <s v="TMBJA8NX2TY071373"/>
    <x v="1121"/>
    <x v="41"/>
    <n v="28208.34"/>
    <n v="550"/>
    <n v="28758.34"/>
    <n v="19"/>
    <x v="1162"/>
    <n v="35"/>
    <m/>
    <n v="257.98"/>
    <n v="1.0187653390286088E-2"/>
    <n v="-3163.41"/>
    <n v="0"/>
    <m/>
    <m/>
    <n v="0.1"/>
    <n v="0.1"/>
    <n v="25.798000000000002"/>
    <m/>
    <n v="25.798000000000002"/>
    <s v="VWB"/>
    <n v="0"/>
    <m/>
    <n v="0"/>
    <n v="1"/>
    <m/>
    <m/>
    <n v="0"/>
    <s v="Valauto Lambersart VW"/>
    <x v="2"/>
    <m/>
    <x v="8"/>
    <n v="292.98"/>
    <n v="1.0187653390286088E-2"/>
    <x v="1"/>
    <n v="25.798000000000002"/>
  </r>
  <r>
    <x v="7"/>
    <x v="0"/>
    <x v="2"/>
    <x v="68"/>
    <x v="23"/>
    <m/>
    <m/>
    <m/>
    <m/>
    <m/>
    <n v="0"/>
    <x v="54"/>
    <n v="523721"/>
    <x v="1270"/>
    <s v="TMBJH7NY9TF152882"/>
    <x v="1121"/>
    <x v="40"/>
    <n v="38041.660000000003"/>
    <n v="2508.33"/>
    <n v="40549.990000000005"/>
    <n v="86"/>
    <x v="1163"/>
    <n v="35.01"/>
    <m/>
    <n v="1419.25"/>
    <n v="3.586338738924473E-2"/>
    <n v="0"/>
    <n v="0"/>
    <m/>
    <m/>
    <n v="0.1"/>
    <n v="0.1"/>
    <n v="141.92500000000001"/>
    <m/>
    <n v="141.92500000000001"/>
    <s v="VWB"/>
    <n v="0"/>
    <m/>
    <n v="0"/>
    <n v="1"/>
    <m/>
    <m/>
    <n v="0"/>
    <s v="Valauto Lambersart VW"/>
    <x v="2"/>
    <m/>
    <x v="8"/>
    <n v="1454.26"/>
    <n v="3.586338738924473E-2"/>
    <x v="1"/>
    <n v="141.92500000000001"/>
  </r>
  <r>
    <x v="4"/>
    <x v="0"/>
    <x v="1"/>
    <x v="28"/>
    <x v="84"/>
    <m/>
    <m/>
    <m/>
    <m/>
    <m/>
    <n v="0"/>
    <x v="4"/>
    <n v="523784"/>
    <x v="1082"/>
    <s v="VSSZZZKR1SA021304"/>
    <x v="1122"/>
    <x v="35"/>
    <n v="38154.33"/>
    <n v="1756.67"/>
    <n v="39911"/>
    <n v="30"/>
    <x v="1164"/>
    <n v="22"/>
    <m/>
    <n v="459.34"/>
    <n v="1.2060334243692215E-2"/>
    <n v="0"/>
    <n v="-2850"/>
    <m/>
    <m/>
    <n v="7.0000000000000007E-2"/>
    <n v="0.12"/>
    <n v="32.153800000000004"/>
    <m/>
    <n v="32.153800000000004"/>
    <s v="VWB"/>
    <m/>
    <m/>
    <n v="0"/>
    <n v="1"/>
    <m/>
    <m/>
    <n v="0"/>
    <s v="Valauto Arras"/>
    <x v="1"/>
    <m/>
    <x v="2"/>
    <n v="481.34"/>
    <n v="1.2060334243692215E-2"/>
    <x v="1"/>
    <n v="32.153800000000004"/>
  </r>
  <r>
    <x v="8"/>
    <x v="0"/>
    <x v="4"/>
    <x v="76"/>
    <x v="94"/>
    <m/>
    <m/>
    <m/>
    <m/>
    <m/>
    <n v="0"/>
    <x v="23"/>
    <n v="523891"/>
    <x v="1271"/>
    <s v="WV4ZZZTV0SK012805"/>
    <x v="1123"/>
    <x v="21"/>
    <n v="40205.1"/>
    <n v="3855"/>
    <n v="44060.1"/>
    <n v="14"/>
    <x v="1165"/>
    <n v="1166.9000000000001"/>
    <m/>
    <n v="1344.8800000000006"/>
    <n v="5.7008041289057461E-2"/>
    <n v="300"/>
    <n v="-8569.44"/>
    <m/>
    <m/>
    <n v="0.1"/>
    <n v="0.1"/>
    <n v="134.48800000000006"/>
    <m/>
    <n v="134.48800000000006"/>
    <s v="VWB"/>
    <m/>
    <m/>
    <n v="0"/>
    <n v="1"/>
    <m/>
    <m/>
    <n v="0"/>
    <s v="Valauto Professionnels"/>
    <x v="4"/>
    <m/>
    <x v="10"/>
    <n v="2511.7800000000007"/>
    <n v="5.7008041289057461E-2"/>
    <x v="1"/>
    <n v="134.48800000000006"/>
  </r>
  <r>
    <x v="7"/>
    <x v="1"/>
    <x v="2"/>
    <x v="25"/>
    <x v="26"/>
    <m/>
    <m/>
    <m/>
    <s v="x"/>
    <m/>
    <n v="-19.989999999999998"/>
    <x v="54"/>
    <n v="523899"/>
    <x v="1272"/>
    <s v="TMBEE6PJ7T4043028"/>
    <x v="409"/>
    <x v="33"/>
    <n v="16625"/>
    <n v="458.33"/>
    <n v="17083.330000000002"/>
    <n v="53"/>
    <x v="707"/>
    <n v="35"/>
    <m/>
    <n v="341.67"/>
    <n v="2.2048979911996079E-2"/>
    <n v="0"/>
    <n v="0"/>
    <m/>
    <s v="ok vn payé / solde créditeur diff rgt solde 31/12/25 +  annul fact"/>
    <n v="0.1"/>
    <n v="0.1"/>
    <n v="34.167000000000002"/>
    <m/>
    <n v="34.167000000000002"/>
    <s v="VWB"/>
    <n v="0"/>
    <m/>
    <n v="0"/>
    <n v="1"/>
    <m/>
    <m/>
    <n v="0"/>
    <s v="Valauto Lambersart VW"/>
    <x v="2"/>
    <m/>
    <x v="8"/>
    <n v="376.67"/>
    <n v="2.2048979911996079E-2"/>
    <x v="1"/>
    <n v="34.167000000000002"/>
  </r>
  <r>
    <x v="7"/>
    <x v="0"/>
    <x v="2"/>
    <x v="101"/>
    <x v="36"/>
    <m/>
    <m/>
    <m/>
    <s v="x"/>
    <s v="X"/>
    <n v="44897.93"/>
    <x v="54"/>
    <n v="523900"/>
    <x v="1273"/>
    <s v="TMBEE6PJ6T4079857"/>
    <x v="409"/>
    <x v="33"/>
    <n v="16625"/>
    <n v="458.33"/>
    <n v="17083.330000000002"/>
    <n v="21"/>
    <x v="1166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7"/>
    <n v="1.7658735152923932E-2"/>
    <x v="1"/>
    <n v="26.667000000000002"/>
  </r>
  <r>
    <x v="7"/>
    <x v="0"/>
    <x v="2"/>
    <x v="101"/>
    <x v="36"/>
    <m/>
    <m/>
    <m/>
    <s v="x"/>
    <s v="X"/>
    <n v="44897.93"/>
    <x v="54"/>
    <n v="523901"/>
    <x v="1274"/>
    <s v="TMBEE6PJ6T4072858"/>
    <x v="409"/>
    <x v="33"/>
    <n v="16625"/>
    <n v="458.33"/>
    <n v="17083.330000000002"/>
    <n v="13"/>
    <x v="1167"/>
    <n v="35.01"/>
    <m/>
    <n v="266.67"/>
    <n v="1.7659320518891807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8"/>
    <n v="1.7659320518891807E-2"/>
    <x v="1"/>
    <n v="26.667000000000002"/>
  </r>
  <r>
    <x v="7"/>
    <x v="0"/>
    <x v="2"/>
    <x v="101"/>
    <x v="36"/>
    <m/>
    <m/>
    <m/>
    <s v="x"/>
    <s v="X"/>
    <n v="44897.93"/>
    <x v="54"/>
    <n v="523902"/>
    <x v="1275"/>
    <s v="TMBEE6PJ4T4072339"/>
    <x v="409"/>
    <x v="33"/>
    <n v="16625"/>
    <n v="458.33"/>
    <n v="17083.330000000002"/>
    <n v="13"/>
    <x v="1166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7"/>
    <n v="1.7658735152923932E-2"/>
    <x v="1"/>
    <n v="26.667000000000002"/>
  </r>
  <r>
    <x v="7"/>
    <x v="0"/>
    <x v="2"/>
    <x v="101"/>
    <x v="36"/>
    <m/>
    <m/>
    <m/>
    <s v="x"/>
    <s v="X"/>
    <n v="44897.93"/>
    <x v="54"/>
    <n v="523903"/>
    <x v="1276"/>
    <s v="TMBEE6PJ8T4079732"/>
    <x v="409"/>
    <x v="33"/>
    <n v="16625"/>
    <n v="458.33"/>
    <n v="17083.330000000002"/>
    <n v="21"/>
    <x v="1166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7"/>
    <n v="1.7658735152923932E-2"/>
    <x v="1"/>
    <n v="26.667000000000002"/>
  </r>
  <r>
    <x v="7"/>
    <x v="0"/>
    <x v="2"/>
    <x v="101"/>
    <x v="36"/>
    <m/>
    <m/>
    <m/>
    <s v="x"/>
    <s v="X"/>
    <n v="44897.93"/>
    <x v="54"/>
    <n v="523904"/>
    <x v="1277"/>
    <s v="TMBEE6PJ7T4079656"/>
    <x v="409"/>
    <x v="33"/>
    <n v="16625"/>
    <n v="458.33"/>
    <n v="17083.330000000002"/>
    <n v="21"/>
    <x v="1166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7"/>
    <n v="1.7658735152923932E-2"/>
    <x v="1"/>
    <n v="26.667000000000002"/>
  </r>
  <r>
    <x v="7"/>
    <x v="0"/>
    <x v="2"/>
    <x v="101"/>
    <x v="36"/>
    <m/>
    <m/>
    <m/>
    <s v="x"/>
    <s v="X"/>
    <n v="44897.93"/>
    <x v="54"/>
    <n v="523905"/>
    <x v="1278"/>
    <s v="TMBEE6PJ9T4072630"/>
    <x v="409"/>
    <x v="33"/>
    <n v="16625"/>
    <n v="458.33"/>
    <n v="17083.330000000002"/>
    <n v="13"/>
    <x v="1166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7"/>
    <n v="1.7658735152923932E-2"/>
    <x v="1"/>
    <n v="26.667000000000002"/>
  </r>
  <r>
    <x v="7"/>
    <x v="0"/>
    <x v="2"/>
    <x v="101"/>
    <x v="36"/>
    <m/>
    <m/>
    <m/>
    <s v="x"/>
    <s v="X"/>
    <n v="44897.93"/>
    <x v="54"/>
    <n v="523906"/>
    <x v="1279"/>
    <s v="TMBEE6PJ9T4072403"/>
    <x v="409"/>
    <x v="33"/>
    <n v="16625"/>
    <n v="458.33"/>
    <n v="17083.330000000002"/>
    <n v="13"/>
    <x v="1166"/>
    <n v="35"/>
    <m/>
    <n v="266.67"/>
    <n v="1.7658735152923932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7"/>
    <n v="1.7658735152923932E-2"/>
    <x v="1"/>
    <n v="26.667000000000002"/>
  </r>
  <r>
    <x v="7"/>
    <x v="0"/>
    <x v="2"/>
    <x v="61"/>
    <x v="36"/>
    <m/>
    <m/>
    <m/>
    <s v="x"/>
    <s v="X"/>
    <n v="44897.93"/>
    <x v="54"/>
    <n v="523907"/>
    <x v="1280"/>
    <s v="TMBEE6PJXT4071535"/>
    <x v="409"/>
    <x v="33"/>
    <n v="16625"/>
    <n v="458.33"/>
    <n v="17083.330000000002"/>
    <n v="20"/>
    <x v="1167"/>
    <n v="35.01"/>
    <m/>
    <n v="266.67"/>
    <n v="1.7659320518891807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8"/>
    <n v="1.7659320518891807E-2"/>
    <x v="1"/>
    <n v="26.667000000000002"/>
  </r>
  <r>
    <x v="7"/>
    <x v="0"/>
    <x v="2"/>
    <x v="61"/>
    <x v="36"/>
    <m/>
    <m/>
    <m/>
    <s v="x"/>
    <s v="X"/>
    <n v="44897.93"/>
    <x v="54"/>
    <n v="523908"/>
    <x v="1281"/>
    <s v="TMBEE6PJ2T4072016"/>
    <x v="409"/>
    <x v="33"/>
    <n v="16625"/>
    <n v="458.33"/>
    <n v="17083.330000000002"/>
    <n v="20"/>
    <x v="1167"/>
    <n v="35.01"/>
    <m/>
    <n v="266.67"/>
    <n v="1.7659320518891807E-2"/>
    <n v="0"/>
    <n v="0"/>
    <m/>
    <s v="ok vn payé"/>
    <n v="0.1"/>
    <n v="0.1"/>
    <n v="26.667000000000002"/>
    <m/>
    <n v="26.667000000000002"/>
    <s v="VWB"/>
    <n v="0"/>
    <m/>
    <n v="0"/>
    <n v="1"/>
    <m/>
    <m/>
    <n v="0"/>
    <s v="Valauto Lambersart VW"/>
    <x v="2"/>
    <m/>
    <x v="8"/>
    <n v="301.68"/>
    <n v="1.7659320518891807E-2"/>
    <x v="1"/>
    <n v="26.667000000000002"/>
  </r>
  <r>
    <x v="7"/>
    <x v="0"/>
    <x v="2"/>
    <x v="106"/>
    <x v="36"/>
    <m/>
    <m/>
    <m/>
    <s v="x"/>
    <s v="X"/>
    <n v="44897.93"/>
    <x v="54"/>
    <n v="523918"/>
    <x v="1282"/>
    <s v="TMBJJ8NX0TY041028"/>
    <x v="409"/>
    <x v="41"/>
    <n v="31700"/>
    <n v="550"/>
    <n v="32250"/>
    <n v="132"/>
    <x v="1168"/>
    <n v="35"/>
    <m/>
    <n v="561.66999999999996"/>
    <n v="1.8501395348837209E-2"/>
    <n v="0"/>
    <n v="0"/>
    <m/>
    <s v="ok vn payé"/>
    <n v="0.1"/>
    <n v="0.1"/>
    <n v="56.167000000000002"/>
    <m/>
    <n v="56.167000000000002"/>
    <s v="VWB"/>
    <n v="0"/>
    <m/>
    <n v="0"/>
    <n v="1"/>
    <m/>
    <m/>
    <n v="0"/>
    <s v="Valauto Lambersart VW"/>
    <x v="2"/>
    <m/>
    <x v="8"/>
    <n v="596.66999999999996"/>
    <n v="1.8501395348837209E-2"/>
    <x v="1"/>
    <n v="56.167000000000002"/>
  </r>
  <r>
    <x v="7"/>
    <x v="0"/>
    <x v="2"/>
    <x v="101"/>
    <x v="36"/>
    <m/>
    <m/>
    <m/>
    <s v="x"/>
    <s v="X"/>
    <n v="44897.93"/>
    <x v="54"/>
    <n v="523919"/>
    <x v="1283"/>
    <s v="TMBJJ8NX5TY041591"/>
    <x v="409"/>
    <x v="41"/>
    <n v="31700"/>
    <n v="550"/>
    <n v="32250"/>
    <n v="131"/>
    <x v="1168"/>
    <n v="35"/>
    <m/>
    <n v="561.66999999999996"/>
    <n v="1.8501395348837209E-2"/>
    <n v="0"/>
    <n v="0"/>
    <m/>
    <s v="ok vn payé"/>
    <n v="0.1"/>
    <n v="0.1"/>
    <n v="56.167000000000002"/>
    <m/>
    <n v="56.167000000000002"/>
    <s v="VWB"/>
    <n v="0"/>
    <m/>
    <n v="0"/>
    <n v="1"/>
    <m/>
    <m/>
    <n v="0"/>
    <s v="Valauto Lambersart VW"/>
    <x v="2"/>
    <m/>
    <x v="8"/>
    <n v="596.66999999999996"/>
    <n v="1.8501395348837209E-2"/>
    <x v="1"/>
    <n v="56.167000000000002"/>
  </r>
  <r>
    <x v="7"/>
    <x v="0"/>
    <x v="2"/>
    <x v="101"/>
    <x v="36"/>
    <m/>
    <m/>
    <m/>
    <s v="x"/>
    <s v="X"/>
    <n v="44897.93"/>
    <x v="54"/>
    <n v="523920"/>
    <x v="1284"/>
    <s v="TMBJJ8NX0TY041367"/>
    <x v="409"/>
    <x v="41"/>
    <n v="31700"/>
    <n v="550"/>
    <n v="32250"/>
    <n v="130"/>
    <x v="1168"/>
    <n v="35"/>
    <m/>
    <n v="561.66999999999996"/>
    <n v="1.8501395348837209E-2"/>
    <n v="0"/>
    <n v="0"/>
    <m/>
    <s v="ok vn payé"/>
    <n v="0.1"/>
    <n v="0.1"/>
    <n v="56.167000000000002"/>
    <m/>
    <n v="56.167000000000002"/>
    <s v="VWB"/>
    <n v="0"/>
    <m/>
    <n v="0"/>
    <n v="1"/>
    <m/>
    <m/>
    <n v="0"/>
    <s v="Valauto Lambersart VW"/>
    <x v="2"/>
    <m/>
    <x v="8"/>
    <n v="596.66999999999996"/>
    <n v="1.8501395348837209E-2"/>
    <x v="1"/>
    <n v="56.167000000000002"/>
  </r>
  <r>
    <x v="8"/>
    <x v="0"/>
    <x v="4"/>
    <x v="46"/>
    <x v="30"/>
    <m/>
    <m/>
    <m/>
    <m/>
    <m/>
    <m/>
    <x v="72"/>
    <n v="523922"/>
    <x v="1285"/>
    <s v="WV3ZZZSZXT9005927"/>
    <x v="713"/>
    <x v="42"/>
    <n v="47637.5"/>
    <n v="9667"/>
    <n v="57304.5"/>
    <n v="144"/>
    <x v="1169"/>
    <n v="95"/>
    <m/>
    <n v="1516.15"/>
    <n v="2.8115593016255269E-2"/>
    <n v="-1432.62"/>
    <n v="-2100"/>
    <m/>
    <s v="Aide Julien déstockage"/>
    <m/>
    <n v="0.12"/>
    <n v="0"/>
    <m/>
    <n v="0"/>
    <s v="VWB"/>
    <n v="1"/>
    <s v="classique"/>
    <n v="1"/>
    <n v="1"/>
    <m/>
    <m/>
    <n v="1"/>
    <s v="Valauto Professionnels"/>
    <x v="4"/>
    <m/>
    <x v="10"/>
    <n v="1611.15"/>
    <n v="2.8115593016255269E-2"/>
    <x v="1"/>
    <e v="#VALUE!"/>
  </r>
  <r>
    <x v="7"/>
    <x v="0"/>
    <x v="2"/>
    <x v="14"/>
    <x v="50"/>
    <m/>
    <m/>
    <m/>
    <m/>
    <m/>
    <n v="0"/>
    <x v="56"/>
    <n v="523933"/>
    <x v="1286"/>
    <s v="TMBJB9PS6TT080675"/>
    <x v="1124"/>
    <x v="5"/>
    <n v="40833.33"/>
    <n v="2716.66"/>
    <n v="43549.990000000005"/>
    <n v="36"/>
    <x v="1170"/>
    <n v="35.01"/>
    <m/>
    <n v="1306.5"/>
    <n v="3.0803910632356053E-2"/>
    <n v="0"/>
    <n v="0"/>
    <m/>
    <m/>
    <n v="0.08"/>
    <n v="7.0000000000000007E-2"/>
    <n v="104.52"/>
    <m/>
    <n v="104.52"/>
    <s v="VWB"/>
    <n v="0"/>
    <m/>
    <n v="0"/>
    <n v="1"/>
    <m/>
    <m/>
    <n v="0"/>
    <s v="Valauto Lambersart VW"/>
    <x v="2"/>
    <m/>
    <x v="17"/>
    <n v="1341.51"/>
    <n v="3.0803910632356053E-2"/>
    <x v="1"/>
    <n v="104.52"/>
  </r>
  <r>
    <x v="7"/>
    <x v="1"/>
    <x v="0"/>
    <x v="108"/>
    <x v="6"/>
    <m/>
    <m/>
    <m/>
    <s v="x"/>
    <m/>
    <n v="-27454.15"/>
    <x v="14"/>
    <n v="524029"/>
    <x v="1287"/>
    <s v="WVGZZZCTXTW036010"/>
    <x v="38"/>
    <x v="6"/>
    <n v="36113.33"/>
    <n v="1562.5"/>
    <n v="37675.83"/>
    <n v="22"/>
    <x v="1171"/>
    <n v="95"/>
    <m/>
    <n v="1507.02"/>
    <n v="4.2521160117773113E-2"/>
    <n v="0"/>
    <n v="0"/>
    <m/>
    <s v="solde client / ok vn payé"/>
    <m/>
    <n v="0"/>
    <n v="0"/>
    <m/>
    <n v="0"/>
    <s v=""/>
    <n v="0"/>
    <s v="0"/>
    <n v="1"/>
    <n v="1"/>
    <m/>
    <m/>
    <n v="1"/>
    <s v="Valauto Lambersart VW"/>
    <x v="0"/>
    <m/>
    <x v="8"/>
    <n v="1602.02"/>
    <n v="4.2521160117773113E-2"/>
    <x v="1"/>
    <n v="0"/>
  </r>
  <r>
    <x v="7"/>
    <x v="0"/>
    <x v="2"/>
    <x v="90"/>
    <x v="35"/>
    <m/>
    <m/>
    <m/>
    <m/>
    <m/>
    <n v="0"/>
    <x v="42"/>
    <n v="524037"/>
    <x v="1288"/>
    <s v="TMBJW9PS6TT081233"/>
    <x v="1125"/>
    <x v="5"/>
    <n v="46000"/>
    <n v="6100"/>
    <n v="52100"/>
    <n v="14"/>
    <x v="1172"/>
    <n v="35"/>
    <m/>
    <n v="521"/>
    <n v="1.0671785028790787E-2"/>
    <n v="0"/>
    <n v="0"/>
    <m/>
    <m/>
    <n v="0.1"/>
    <n v="0.1"/>
    <n v="52.1"/>
    <m/>
    <n v="52.1"/>
    <s v="VWB"/>
    <n v="0"/>
    <n v="20"/>
    <n v="1"/>
    <n v="1"/>
    <m/>
    <m/>
    <n v="1"/>
    <s v="Valauto Lambersart VW"/>
    <x v="2"/>
    <m/>
    <x v="8"/>
    <n v="556"/>
    <n v="1.0671785028790787E-2"/>
    <x v="1"/>
    <n v="72.099999999999994"/>
  </r>
  <r>
    <x v="1"/>
    <x v="0"/>
    <x v="0"/>
    <x v="122"/>
    <x v="155"/>
    <m/>
    <m/>
    <m/>
    <m/>
    <m/>
    <n v="0"/>
    <x v="5"/>
    <n v="524043"/>
    <x v="1289"/>
    <s v="WVWZZZCD6TW008363"/>
    <x v="1126"/>
    <x v="32"/>
    <n v="27416.67"/>
    <n v="1316.68"/>
    <n v="28733.35"/>
    <n v="115"/>
    <x v="1173"/>
    <n v="95"/>
    <m/>
    <n v="588.15"/>
    <n v="2.3775508250865284E-2"/>
    <n v="0"/>
    <n v="-1000"/>
    <m/>
    <m/>
    <n v="0.13"/>
    <n v="0.13"/>
    <n v="76.459500000000006"/>
    <m/>
    <n v="76.459500000000006"/>
    <s v=""/>
    <n v="30"/>
    <m/>
    <n v="0"/>
    <n v="1"/>
    <m/>
    <m/>
    <n v="0"/>
    <s v="Valauto Roncq"/>
    <x v="0"/>
    <m/>
    <x v="0"/>
    <n v="683.15"/>
    <n v="2.3775508250865284E-2"/>
    <x v="1"/>
    <n v="106.45950000000001"/>
  </r>
  <r>
    <x v="7"/>
    <x v="1"/>
    <x v="2"/>
    <x v="91"/>
    <x v="16"/>
    <m/>
    <m/>
    <m/>
    <s v="x"/>
    <m/>
    <n v="-3361.44"/>
    <x v="73"/>
    <n v="524048"/>
    <x v="1290"/>
    <s v="TMBEP6PJ9T4038780"/>
    <x v="1127"/>
    <x v="33"/>
    <n v="19241.669999999998"/>
    <n v="2124.16"/>
    <n v="21365.829999999998"/>
    <n v="147"/>
    <x v="1174"/>
    <n v="35"/>
    <m/>
    <n v="640.29999999999995"/>
    <n v="3.1606541847426478E-2"/>
    <n v="0"/>
    <n v="0"/>
    <m/>
    <s v="solde client diff rgt 1er loyer"/>
    <n v="0.1"/>
    <n v="0.1"/>
    <n v="64.03"/>
    <m/>
    <n v="64.03"/>
    <s v="VWB"/>
    <n v="0"/>
    <n v="20"/>
    <n v="1"/>
    <n v="1"/>
    <m/>
    <m/>
    <n v="1"/>
    <s v="Valauto Lambersart VW"/>
    <x v="2"/>
    <m/>
    <x v="8"/>
    <n v="675.3"/>
    <n v="3.1606541847426478E-2"/>
    <x v="1"/>
    <n v="84.03"/>
  </r>
  <r>
    <x v="7"/>
    <x v="1"/>
    <x v="2"/>
    <x v="50"/>
    <x v="0"/>
    <m/>
    <m/>
    <m/>
    <s v="x"/>
    <m/>
    <n v="-361.09"/>
    <x v="14"/>
    <n v="524055"/>
    <x v="1291"/>
    <s v="TMBJJ8NX5TY056074"/>
    <x v="1128"/>
    <x v="41"/>
    <n v="31700"/>
    <n v="0"/>
    <n v="31700"/>
    <n v="32"/>
    <x v="1175"/>
    <n v="35"/>
    <m/>
    <n v="475.5"/>
    <n v="1.6104100946372241E-2"/>
    <n v="0"/>
    <n v="-317"/>
    <m/>
    <s v="vn payé solde client RANC 2022"/>
    <m/>
    <n v="0"/>
    <n v="0"/>
    <m/>
    <n v="0"/>
    <s v="VWB"/>
    <n v="0"/>
    <m/>
    <n v="0"/>
    <n v="1"/>
    <m/>
    <m/>
    <n v="0"/>
    <s v="Valauto Lambersart VW"/>
    <x v="2"/>
    <m/>
    <x v="8"/>
    <n v="510.5"/>
    <n v="1.6104100946372241E-2"/>
    <x v="1"/>
    <n v="0"/>
  </r>
  <r>
    <x v="7"/>
    <x v="1"/>
    <x v="2"/>
    <x v="52"/>
    <x v="18"/>
    <m/>
    <m/>
    <m/>
    <s v="x"/>
    <m/>
    <n v="45639.54"/>
    <x v="14"/>
    <n v="524057"/>
    <x v="1292"/>
    <s v="TMBGR6NW8T3049664"/>
    <x v="1128"/>
    <x v="22"/>
    <n v="24716.67"/>
    <n v="975"/>
    <n v="25691.67"/>
    <n v="227"/>
    <x v="1176"/>
    <n v="35.01"/>
    <m/>
    <n v="385.45"/>
    <n v="1.6365615781301877E-2"/>
    <n v="0"/>
    <n v="-257"/>
    <m/>
    <s v="ok vn payé"/>
    <m/>
    <n v="0"/>
    <n v="0"/>
    <m/>
    <n v="0"/>
    <s v="VWB"/>
    <n v="0"/>
    <m/>
    <n v="0"/>
    <n v="1"/>
    <m/>
    <m/>
    <n v="0"/>
    <s v="Valauto Lambersart VW"/>
    <x v="2"/>
    <m/>
    <x v="8"/>
    <n v="420.46"/>
    <n v="1.6365615781301877E-2"/>
    <x v="1"/>
    <n v="0"/>
  </r>
  <r>
    <x v="1"/>
    <x v="0"/>
    <x v="0"/>
    <x v="74"/>
    <x v="113"/>
    <m/>
    <m/>
    <m/>
    <m/>
    <m/>
    <n v="0"/>
    <x v="55"/>
    <n v="524064"/>
    <x v="1293"/>
    <s v="WVWZZZCD4TW209873"/>
    <x v="1129"/>
    <x v="32"/>
    <n v="29225"/>
    <n v="1620.84"/>
    <n v="30845.84"/>
    <n v="34"/>
    <x v="1177"/>
    <n v="95"/>
    <m/>
    <n v="694.44"/>
    <n v="2.559307835351542E-2"/>
    <n v="0"/>
    <n v="-1000"/>
    <m/>
    <m/>
    <n v="7.0000000000000007E-2"/>
    <n v="0.1"/>
    <n v="48.610800000000012"/>
    <m/>
    <n v="48.610800000000012"/>
    <s v="VWB"/>
    <n v="30"/>
    <n v="50"/>
    <n v="1"/>
    <n v="1"/>
    <m/>
    <m/>
    <n v="1"/>
    <s v="Valauto Roncq"/>
    <x v="0"/>
    <m/>
    <x v="0"/>
    <n v="789.44"/>
    <n v="2.559307835351542E-2"/>
    <x v="1"/>
    <n v="128.61080000000001"/>
  </r>
  <r>
    <x v="1"/>
    <x v="1"/>
    <x v="0"/>
    <x v="17"/>
    <x v="104"/>
    <m/>
    <m/>
    <m/>
    <s v="x"/>
    <m/>
    <n v="-1268.24"/>
    <x v="8"/>
    <n v="524069"/>
    <x v="1294"/>
    <s v="WVGZZZR45TW033306"/>
    <x v="1130"/>
    <x v="27"/>
    <n v="47780"/>
    <n v="2562.5100000000002"/>
    <n v="50342.51"/>
    <n v="69"/>
    <x v="1178"/>
    <n v="94.99"/>
    <m/>
    <n v="589.64"/>
    <n v="1.3599441108518427E-2"/>
    <n v="0"/>
    <n v="0"/>
    <m/>
    <s v="solde client"/>
    <n v="0.1"/>
    <n v="0.1"/>
    <n v="58.963999999999999"/>
    <m/>
    <n v="58.963999999999999"/>
    <s v=""/>
    <m/>
    <m/>
    <n v="0"/>
    <n v="1"/>
    <m/>
    <m/>
    <n v="0"/>
    <s v="Valauto Roncq"/>
    <x v="0"/>
    <m/>
    <x v="5"/>
    <n v="684.63"/>
    <n v="1.3599441108518427E-2"/>
    <x v="1"/>
    <n v="58.963999999999999"/>
  </r>
  <r>
    <x v="1"/>
    <x v="3"/>
    <x v="0"/>
    <x v="72"/>
    <x v="87"/>
    <m/>
    <m/>
    <s v="x"/>
    <m/>
    <m/>
    <n v="0"/>
    <x v="35"/>
    <n v="524072"/>
    <x v="1295"/>
    <s v="WVWZZZAW1TU017715"/>
    <x v="1131"/>
    <x v="28"/>
    <n v="21605.67"/>
    <n v="1233.33"/>
    <n v="22839"/>
    <n v="191"/>
    <x v="1179"/>
    <n v="95"/>
    <m/>
    <n v="941.91000000000008"/>
    <n v="4.5400849424230484E-2"/>
    <n v="0"/>
    <n v="-2456.79"/>
    <m/>
    <s v="Aide laurent denis non justifiée"/>
    <n v="0.12"/>
    <n v="0.12"/>
    <n v="113.0292"/>
    <m/>
    <n v="113.0292"/>
    <s v="VWB"/>
    <n v="30"/>
    <m/>
    <n v="0"/>
    <n v="1"/>
    <m/>
    <m/>
    <n v="0"/>
    <s v="Valauto Roncq"/>
    <x v="0"/>
    <m/>
    <x v="0"/>
    <n v="1036.9100000000001"/>
    <n v="4.5400849424230484E-2"/>
    <x v="1"/>
    <n v="143.0292"/>
  </r>
  <r>
    <x v="7"/>
    <x v="0"/>
    <x v="2"/>
    <x v="25"/>
    <x v="38"/>
    <m/>
    <m/>
    <m/>
    <m/>
    <m/>
    <n v="0"/>
    <x v="36"/>
    <n v="524075"/>
    <x v="1296"/>
    <s v="TMBGR6NW5T3050044"/>
    <x v="1132"/>
    <x v="22"/>
    <n v="29675"/>
    <n v="583.33000000000004"/>
    <n v="30258.33"/>
    <n v="77"/>
    <x v="1180"/>
    <n v="35"/>
    <m/>
    <n v="665.68"/>
    <n v="2.3156598530057672E-2"/>
    <n v="0"/>
    <n v="-3933.58"/>
    <m/>
    <m/>
    <n v="0.13"/>
    <n v="0.13"/>
    <n v="86.538399999999996"/>
    <m/>
    <n v="86.538399999999996"/>
    <s v="VWB"/>
    <n v="0"/>
    <n v="20"/>
    <n v="1"/>
    <n v="1"/>
    <m/>
    <m/>
    <n v="1"/>
    <s v="Valauto Lambersart VW"/>
    <x v="2"/>
    <m/>
    <x v="8"/>
    <n v="700.68"/>
    <n v="2.3156598530057672E-2"/>
    <x v="1"/>
    <n v="106.5384"/>
  </r>
  <r>
    <x v="7"/>
    <x v="0"/>
    <x v="2"/>
    <x v="64"/>
    <x v="75"/>
    <m/>
    <m/>
    <m/>
    <m/>
    <m/>
    <n v="0"/>
    <x v="56"/>
    <n v="524077"/>
    <x v="1297"/>
    <s v="TMBJR7NU9V5016688"/>
    <x v="1133"/>
    <x v="38"/>
    <n v="33066.67"/>
    <n v="1550"/>
    <n v="34616.67"/>
    <n v="7"/>
    <x v="1181"/>
    <n v="35"/>
    <m/>
    <n v="737.58"/>
    <n v="2.2318149030510447E-2"/>
    <n v="0"/>
    <n v="-3500"/>
    <m/>
    <m/>
    <n v="0.1"/>
    <n v="0.1"/>
    <n v="73.75800000000001"/>
    <m/>
    <n v="73.75800000000001"/>
    <s v=""/>
    <m/>
    <n v="50"/>
    <n v="1"/>
    <n v="1"/>
    <m/>
    <m/>
    <n v="1"/>
    <s v="Valauto Lambersart VW"/>
    <x v="2"/>
    <m/>
    <x v="17"/>
    <n v="772.58"/>
    <n v="2.2318149030510447E-2"/>
    <x v="1"/>
    <n v="123.75800000000001"/>
  </r>
  <r>
    <x v="7"/>
    <x v="0"/>
    <x v="2"/>
    <x v="106"/>
    <x v="72"/>
    <m/>
    <m/>
    <m/>
    <m/>
    <m/>
    <m/>
    <x v="59"/>
    <n v="524081"/>
    <x v="1298"/>
    <s v="TMBJR7NU1T5067051"/>
    <x v="1134"/>
    <x v="38"/>
    <n v="31583.34"/>
    <n v="958.33"/>
    <n v="32541.670000000002"/>
    <n v="12"/>
    <x v="1182"/>
    <n v="35.01"/>
    <m/>
    <n v="1162.92"/>
    <n v="3.6812185729865742E-2"/>
    <n v="0"/>
    <n v="-2750"/>
    <m/>
    <m/>
    <n v="0.1"/>
    <n v="0.1"/>
    <n v="116.29200000000002"/>
    <m/>
    <n v="116.29200000000002"/>
    <s v="VWB"/>
    <m/>
    <n v="50"/>
    <n v="1"/>
    <n v="1"/>
    <m/>
    <m/>
    <n v="1"/>
    <s v="Valauto Lambersart VW"/>
    <x v="2"/>
    <m/>
    <x v="17"/>
    <n v="1197.93"/>
    <n v="3.6812185729865742E-2"/>
    <x v="1"/>
    <n v="166.29200000000003"/>
  </r>
  <r>
    <x v="7"/>
    <x v="1"/>
    <x v="2"/>
    <x v="13"/>
    <x v="63"/>
    <m/>
    <m/>
    <m/>
    <s v="x"/>
    <m/>
    <n v="15728.03"/>
    <x v="59"/>
    <n v="524083"/>
    <x v="1299"/>
    <s v="TMBER6PJ2T4060081"/>
    <x v="1135"/>
    <x v="33"/>
    <n v="21250"/>
    <n v="2883.33"/>
    <n v="24133.33"/>
    <n v="21"/>
    <x v="1183"/>
    <n v="35"/>
    <n v="-1356.69"/>
    <n v="906.63999999999987"/>
    <n v="3.9018237433458204E-2"/>
    <n v="0"/>
    <n v="-2350"/>
    <m/>
    <s v="solde client mq reprise vo"/>
    <n v="0.1"/>
    <n v="0.1"/>
    <n v="90.663999999999987"/>
    <m/>
    <n v="90.663999999999987"/>
    <s v="VWB"/>
    <m/>
    <n v="50"/>
    <n v="1"/>
    <n v="1"/>
    <m/>
    <m/>
    <n v="1"/>
    <s v="Valauto Lambersart VW"/>
    <x v="2"/>
    <m/>
    <x v="17"/>
    <n v="2298.33"/>
    <n v="9.5234681662248841E-2"/>
    <x v="1"/>
    <n v="140.66399999999999"/>
  </r>
  <r>
    <x v="7"/>
    <x v="0"/>
    <x v="2"/>
    <x v="40"/>
    <x v="127"/>
    <m/>
    <m/>
    <m/>
    <s v="x"/>
    <s v="X"/>
    <n v="-211.79"/>
    <x v="36"/>
    <n v="524089"/>
    <x v="1300"/>
    <s v="TMBJJ8NX4TY041114"/>
    <x v="1136"/>
    <x v="41"/>
    <n v="31700"/>
    <n v="550"/>
    <n v="32250"/>
    <n v="52"/>
    <x v="1184"/>
    <n v="35"/>
    <m/>
    <n v="967.5"/>
    <n v="3.1085271317829458E-2"/>
    <n v="0"/>
    <n v="-322.5"/>
    <m/>
    <s v="ok vn payé solde créditeur RANC 2022"/>
    <n v="0.1"/>
    <n v="0.1"/>
    <n v="96.75"/>
    <m/>
    <n v="96.75"/>
    <s v="VWB"/>
    <n v="0"/>
    <n v="20"/>
    <n v="1"/>
    <n v="1"/>
    <m/>
    <m/>
    <n v="1"/>
    <s v="Valauto Lambersart VW"/>
    <x v="2"/>
    <m/>
    <x v="8"/>
    <n v="1002.5"/>
    <n v="3.1085271317829458E-2"/>
    <x v="1"/>
    <n v="116.75"/>
  </r>
  <r>
    <x v="7"/>
    <x v="0"/>
    <x v="2"/>
    <x v="36"/>
    <x v="8"/>
    <m/>
    <m/>
    <m/>
    <s v="x"/>
    <s v="X"/>
    <n v="-480"/>
    <x v="46"/>
    <n v="524101"/>
    <x v="1301"/>
    <s v="TMBJJ8NX8TY055923"/>
    <x v="1137"/>
    <x v="41"/>
    <n v="31700"/>
    <n v="1458.34"/>
    <n v="33158.339999999997"/>
    <n v="52"/>
    <x v="1185"/>
    <n v="35"/>
    <m/>
    <n v="495.57000000000005"/>
    <n v="1.600110258836842E-2"/>
    <n v="0"/>
    <n v="-331.58"/>
    <m/>
    <s v="ok vn payé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x v="2"/>
    <m/>
    <x v="13"/>
    <n v="530.57000000000005"/>
    <n v="1.600110258836842E-2"/>
    <x v="1"/>
    <n v="54.689900000000009"/>
  </r>
  <r>
    <x v="7"/>
    <x v="0"/>
    <x v="2"/>
    <x v="33"/>
    <x v="34"/>
    <m/>
    <m/>
    <m/>
    <m/>
    <m/>
    <n v="0"/>
    <x v="59"/>
    <n v="524116"/>
    <x v="1302"/>
    <s v="TMBEE6PJ5T4025370"/>
    <x v="1138"/>
    <x v="33"/>
    <n v="16625"/>
    <n v="483.33"/>
    <n v="17108.330000000002"/>
    <n v="192"/>
    <x v="1186"/>
    <n v="35.01"/>
    <m/>
    <n v="725.25"/>
    <n v="4.4438001838870297E-2"/>
    <n v="1539.75"/>
    <n v="-2960"/>
    <m/>
    <m/>
    <n v="0.13"/>
    <n v="0.13"/>
    <n v="94.282499999999999"/>
    <m/>
    <n v="94.282499999999999"/>
    <s v=""/>
    <n v="0"/>
    <m/>
    <n v="0"/>
    <n v="1"/>
    <m/>
    <m/>
    <n v="0"/>
    <s v="Valauto Lambersart VW"/>
    <x v="2"/>
    <m/>
    <x v="17"/>
    <n v="760.26"/>
    <n v="4.4438001838870297E-2"/>
    <x v="1"/>
    <n v="94.282499999999999"/>
  </r>
  <r>
    <x v="7"/>
    <x v="0"/>
    <x v="2"/>
    <x v="123"/>
    <x v="141"/>
    <m/>
    <m/>
    <m/>
    <m/>
    <m/>
    <n v="0"/>
    <x v="36"/>
    <n v="524121"/>
    <x v="1303"/>
    <s v="TMBER6PJXT4070681"/>
    <x v="1139"/>
    <x v="33"/>
    <n v="23408.34"/>
    <n v="0"/>
    <n v="23408.34"/>
    <n v="12"/>
    <x v="1187"/>
    <n v="35"/>
    <m/>
    <n v="468.17"/>
    <n v="2.1495330296808744E-2"/>
    <n v="0"/>
    <n v="0"/>
    <m/>
    <m/>
    <n v="0.1"/>
    <n v="0.1"/>
    <n v="46.817000000000007"/>
    <m/>
    <n v="46.817000000000007"/>
    <s v="VWB"/>
    <n v="0"/>
    <n v="20"/>
    <n v="1"/>
    <n v="1"/>
    <m/>
    <m/>
    <n v="1"/>
    <s v="Valauto Lambersart VW"/>
    <x v="2"/>
    <m/>
    <x v="8"/>
    <n v="503.17"/>
    <n v="2.1495330296808744E-2"/>
    <x v="1"/>
    <n v="66.817000000000007"/>
  </r>
  <r>
    <x v="1"/>
    <x v="0"/>
    <x v="0"/>
    <x v="50"/>
    <x v="0"/>
    <m/>
    <m/>
    <m/>
    <m/>
    <m/>
    <n v="0"/>
    <x v="35"/>
    <n v="524127"/>
    <x v="1304"/>
    <s v="WVWZZZAW6TU025678"/>
    <x v="1140"/>
    <x v="28"/>
    <n v="24705.67"/>
    <n v="3020.83"/>
    <n v="27726.5"/>
    <n v="22"/>
    <x v="1188"/>
    <n v="95"/>
    <m/>
    <n v="1220.8599999999999"/>
    <n v="4.7458568517483271E-2"/>
    <n v="0"/>
    <n v="-1856.67"/>
    <m/>
    <m/>
    <n v="0.1"/>
    <n v="0.1"/>
    <n v="122.086"/>
    <m/>
    <n v="122.086"/>
    <s v="VWB"/>
    <n v="30"/>
    <n v="50"/>
    <n v="1"/>
    <n v="1"/>
    <m/>
    <m/>
    <n v="1"/>
    <s v="Valauto Roncq"/>
    <x v="0"/>
    <m/>
    <x v="0"/>
    <n v="1315.86"/>
    <n v="4.7458568517483271E-2"/>
    <x v="1"/>
    <n v="202.08600000000001"/>
  </r>
  <r>
    <x v="7"/>
    <x v="0"/>
    <x v="2"/>
    <x v="120"/>
    <x v="106"/>
    <m/>
    <m/>
    <m/>
    <m/>
    <m/>
    <n v="0"/>
    <x v="36"/>
    <n v="524130"/>
    <x v="1305"/>
    <s v="TMBJW7PS3TT110188"/>
    <x v="1141"/>
    <x v="5"/>
    <n v="42666.66"/>
    <n v="1675"/>
    <n v="44341.66"/>
    <n v="30"/>
    <x v="1189"/>
    <n v="35.01"/>
    <m/>
    <n v="1773.67"/>
    <n v="4.0789632142774986E-2"/>
    <n v="0"/>
    <n v="-443.42"/>
    <m/>
    <m/>
    <n v="0.1"/>
    <n v="0.1"/>
    <n v="177.36700000000002"/>
    <m/>
    <n v="177.36700000000002"/>
    <s v="VWB"/>
    <n v="0"/>
    <n v="20"/>
    <n v="1"/>
    <n v="1"/>
    <m/>
    <m/>
    <n v="1"/>
    <s v="Valauto Lambersart VW"/>
    <x v="2"/>
    <m/>
    <x v="8"/>
    <n v="1808.68"/>
    <n v="4.0789632142774986E-2"/>
    <x v="1"/>
    <n v="197.36700000000002"/>
  </r>
  <r>
    <x v="7"/>
    <x v="0"/>
    <x v="2"/>
    <x v="4"/>
    <x v="22"/>
    <m/>
    <m/>
    <m/>
    <m/>
    <m/>
    <n v="0"/>
    <x v="73"/>
    <n v="524131"/>
    <x v="1306"/>
    <s v="TMBEH9NY7TF168818"/>
    <x v="1142"/>
    <x v="40"/>
    <n v="44125"/>
    <n v="583.33000000000004"/>
    <n v="44708.33"/>
    <n v="33"/>
    <x v="1190"/>
    <n v="35"/>
    <m/>
    <n v="2011.87"/>
    <n v="4.5782743394799132E-2"/>
    <n v="0"/>
    <n v="0"/>
    <m/>
    <m/>
    <n v="0.1"/>
    <n v="0.1"/>
    <n v="201.18700000000001"/>
    <m/>
    <n v="201.18700000000001"/>
    <s v="VWB"/>
    <n v="0"/>
    <n v="20"/>
    <n v="1"/>
    <n v="1"/>
    <m/>
    <m/>
    <n v="1"/>
    <s v="Valauto Lambersart VW"/>
    <x v="2"/>
    <m/>
    <x v="8"/>
    <n v="2046.87"/>
    <n v="4.5782743394799132E-2"/>
    <x v="1"/>
    <n v="221.18700000000001"/>
  </r>
  <r>
    <x v="7"/>
    <x v="1"/>
    <x v="2"/>
    <x v="121"/>
    <x v="5"/>
    <m/>
    <m/>
    <m/>
    <s v="x"/>
    <m/>
    <n v="171140.04"/>
    <x v="14"/>
    <n v="524132"/>
    <x v="1307"/>
    <s v="TMBEP6PJ5T4070965"/>
    <x v="702"/>
    <x v="33"/>
    <n v="19241.669999999998"/>
    <n v="458.33"/>
    <n v="19700"/>
    <n v="25"/>
    <x v="712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1"/>
    <x v="2"/>
    <x v="121"/>
    <x v="5"/>
    <m/>
    <m/>
    <m/>
    <s v="x"/>
    <m/>
    <n v="171140.04"/>
    <x v="14"/>
    <n v="524133"/>
    <x v="1308"/>
    <s v="TMBEP6PJ0T4070159"/>
    <x v="702"/>
    <x v="33"/>
    <n v="19241.669999999998"/>
    <n v="458.33"/>
    <n v="19700"/>
    <n v="27"/>
    <x v="712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1"/>
    <x v="0"/>
    <x v="0"/>
    <x v="54"/>
    <x v="7"/>
    <m/>
    <m/>
    <m/>
    <m/>
    <m/>
    <m/>
    <x v="8"/>
    <n v="524133"/>
    <x v="1308"/>
    <s v="WVGZZZC12TY033427"/>
    <x v="1143"/>
    <x v="7"/>
    <n v="22622.33"/>
    <n v="1025"/>
    <n v="23647.33"/>
    <n v="108"/>
    <x v="1191"/>
    <n v="95"/>
    <m/>
    <n v="755.31"/>
    <n v="3.5957970730733653E-2"/>
    <n v="0"/>
    <n v="-2683.33"/>
    <m/>
    <m/>
    <n v="0.13"/>
    <n v="0.13"/>
    <n v="98.190299999999993"/>
    <m/>
    <n v="98.190299999999993"/>
    <s v=""/>
    <n v="30"/>
    <n v="50"/>
    <n v="1"/>
    <n v="1"/>
    <m/>
    <m/>
    <n v="1"/>
    <s v="Valauto Roncq"/>
    <x v="0"/>
    <m/>
    <x v="5"/>
    <n v="850.31"/>
    <n v="3.5957970730733653E-2"/>
    <x v="1"/>
    <n v="178.19029999999998"/>
  </r>
  <r>
    <x v="7"/>
    <x v="1"/>
    <x v="2"/>
    <x v="121"/>
    <x v="5"/>
    <m/>
    <m/>
    <m/>
    <s v="x"/>
    <m/>
    <n v="171140.04"/>
    <x v="14"/>
    <n v="524134"/>
    <x v="1309"/>
    <s v="TMBEP6PJ4T4069239"/>
    <x v="702"/>
    <x v="33"/>
    <n v="19241.669999999998"/>
    <n v="458.33"/>
    <n v="19700"/>
    <n v="33"/>
    <x v="712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1"/>
    <x v="2"/>
    <x v="5"/>
    <x v="53"/>
    <m/>
    <m/>
    <m/>
    <s v="x"/>
    <m/>
    <n v="171140.04"/>
    <x v="14"/>
    <n v="524135"/>
    <x v="1310"/>
    <s v="TMBEP6PJ8T4070376"/>
    <x v="702"/>
    <x v="33"/>
    <n v="19241.669999999998"/>
    <n v="458.33"/>
    <n v="19700"/>
    <n v="32"/>
    <x v="1192"/>
    <n v="35.01"/>
    <m/>
    <n v="295.5"/>
    <n v="1.6777157360406091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x v="2"/>
    <m/>
    <x v="8"/>
    <n v="330.51"/>
    <n v="1.6777157360406091E-2"/>
    <x v="1"/>
    <n v="0"/>
  </r>
  <r>
    <x v="7"/>
    <x v="1"/>
    <x v="2"/>
    <x v="56"/>
    <x v="53"/>
    <m/>
    <m/>
    <m/>
    <s v="x"/>
    <m/>
    <n v="171140.04"/>
    <x v="14"/>
    <n v="524136"/>
    <x v="1311"/>
    <s v="TMBEP6PJ8T4071141"/>
    <x v="702"/>
    <x v="33"/>
    <n v="19241.669999999998"/>
    <n v="458.33"/>
    <n v="19700"/>
    <n v="27"/>
    <x v="1192"/>
    <n v="35.01"/>
    <m/>
    <n v="295.5"/>
    <n v="1.6777157360406091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x v="2"/>
    <m/>
    <x v="8"/>
    <n v="330.51"/>
    <n v="1.6777157360406091E-2"/>
    <x v="1"/>
    <n v="0"/>
  </r>
  <r>
    <x v="7"/>
    <x v="1"/>
    <x v="2"/>
    <x v="101"/>
    <x v="98"/>
    <m/>
    <m/>
    <m/>
    <s v="x"/>
    <m/>
    <n v="171140.04"/>
    <x v="14"/>
    <n v="524137"/>
    <x v="1312"/>
    <s v="TMBEP6PJXT4070220"/>
    <x v="702"/>
    <x v="33"/>
    <n v="19241.669999999998"/>
    <n v="458.33"/>
    <n v="19700"/>
    <n v="41"/>
    <x v="712"/>
    <n v="35"/>
    <m/>
    <n v="295.5"/>
    <n v="1.6776649746192893E-2"/>
    <n v="0"/>
    <n v="-394"/>
    <m/>
    <s v="solde client mq financement"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1"/>
    <x v="2"/>
    <x v="101"/>
    <x v="98"/>
    <m/>
    <m/>
    <m/>
    <s v="x"/>
    <m/>
    <n v="171140.04"/>
    <x v="14"/>
    <n v="524138"/>
    <x v="1313"/>
    <s v="TMBEP6PJXT4070248"/>
    <x v="702"/>
    <x v="33"/>
    <n v="19241.669999999998"/>
    <n v="458.33"/>
    <n v="19700"/>
    <n v="41"/>
    <x v="712"/>
    <n v="35"/>
    <m/>
    <n v="295.5"/>
    <n v="1.6776649746192893E-2"/>
    <n v="0"/>
    <n v="-394"/>
    <m/>
    <s v="ok vn payé"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21"/>
    <x v="76"/>
    <m/>
    <m/>
    <m/>
    <m/>
    <m/>
    <m/>
    <x v="14"/>
    <n v="524139"/>
    <x v="1314"/>
    <s v="TMBEP6PJ3T4068924"/>
    <x v="702"/>
    <x v="33"/>
    <n v="19241.669999999998"/>
    <n v="458.33"/>
    <n v="19700"/>
    <n v="51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21"/>
    <x v="76"/>
    <m/>
    <m/>
    <m/>
    <m/>
    <m/>
    <m/>
    <x v="14"/>
    <n v="524140"/>
    <x v="1315"/>
    <s v="TMBEP6PJ1T4069408"/>
    <x v="702"/>
    <x v="33"/>
    <n v="19241.669999999998"/>
    <n v="458.33"/>
    <n v="19700"/>
    <n v="50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21"/>
    <x v="76"/>
    <m/>
    <m/>
    <m/>
    <m/>
    <m/>
    <m/>
    <x v="14"/>
    <n v="524141"/>
    <x v="1316"/>
    <s v="TMBEP6PJ6T4069629"/>
    <x v="702"/>
    <x v="33"/>
    <n v="19241.669999999998"/>
    <n v="458.33"/>
    <n v="19700"/>
    <n v="51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21"/>
    <x v="76"/>
    <m/>
    <m/>
    <m/>
    <m/>
    <m/>
    <m/>
    <x v="14"/>
    <n v="524142"/>
    <x v="1317"/>
    <s v="TMBEP6PJ2T4069465"/>
    <x v="702"/>
    <x v="33"/>
    <n v="19241.669999999998"/>
    <n v="458.33"/>
    <n v="19700"/>
    <n v="51"/>
    <x v="1192"/>
    <n v="35.01"/>
    <m/>
    <n v="295.5"/>
    <n v="1.6777157360406091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1"/>
    <n v="1.6777157360406091E-2"/>
    <x v="1"/>
    <n v="0"/>
  </r>
  <r>
    <x v="7"/>
    <x v="0"/>
    <x v="2"/>
    <x v="21"/>
    <x v="76"/>
    <m/>
    <m/>
    <m/>
    <m/>
    <m/>
    <m/>
    <x v="14"/>
    <n v="524143"/>
    <x v="1318"/>
    <s v="TMBEP6PJ0T4069884"/>
    <x v="702"/>
    <x v="33"/>
    <n v="19241.669999999998"/>
    <n v="458.33"/>
    <n v="19700"/>
    <n v="51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109"/>
    <x v="140"/>
    <m/>
    <m/>
    <m/>
    <m/>
    <m/>
    <m/>
    <x v="14"/>
    <n v="524144"/>
    <x v="1319"/>
    <s v="TMBEP6PJXT4069200"/>
    <x v="702"/>
    <x v="33"/>
    <n v="19241.669999999998"/>
    <n v="458.33"/>
    <n v="19700"/>
    <n v="30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21"/>
    <x v="76"/>
    <m/>
    <m/>
    <m/>
    <m/>
    <m/>
    <m/>
    <x v="14"/>
    <n v="524145"/>
    <x v="1320"/>
    <s v="TMBEP6PJ1T4070963"/>
    <x v="702"/>
    <x v="33"/>
    <n v="19241.669999999998"/>
    <n v="458.33"/>
    <n v="19700"/>
    <n v="42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90"/>
    <x v="135"/>
    <m/>
    <m/>
    <m/>
    <m/>
    <m/>
    <m/>
    <x v="14"/>
    <n v="524146"/>
    <x v="1321"/>
    <s v="TMBEP6PJ3T4070768"/>
    <x v="702"/>
    <x v="33"/>
    <n v="19241.669999999998"/>
    <n v="458.33"/>
    <n v="19700"/>
    <n v="42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90"/>
    <x v="135"/>
    <m/>
    <m/>
    <m/>
    <m/>
    <m/>
    <m/>
    <x v="14"/>
    <n v="524148"/>
    <x v="1322"/>
    <s v="TMBEP6PJ6T4069307"/>
    <x v="702"/>
    <x v="33"/>
    <n v="19241.669999999998"/>
    <n v="458.33"/>
    <n v="19700"/>
    <n v="50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1"/>
    <x v="0"/>
    <x v="0"/>
    <x v="98"/>
    <x v="46"/>
    <m/>
    <m/>
    <m/>
    <m/>
    <m/>
    <n v="0"/>
    <x v="35"/>
    <n v="524148"/>
    <x v="1322"/>
    <s v="WVGZZZCT1TW575101"/>
    <x v="1144"/>
    <x v="6"/>
    <n v="37113.33"/>
    <n v="1000.01"/>
    <n v="38113.340000000004"/>
    <n v="14"/>
    <x v="1193"/>
    <n v="95"/>
    <m/>
    <n v="2409.3000000000002"/>
    <n v="6.5706652841236168E-2"/>
    <n v="0"/>
    <n v="-2483.33"/>
    <m/>
    <m/>
    <n v="0.1"/>
    <n v="0.1"/>
    <n v="240.93000000000004"/>
    <m/>
    <n v="240.93000000000004"/>
    <s v="VWB"/>
    <m/>
    <m/>
    <n v="0"/>
    <n v="1"/>
    <m/>
    <m/>
    <n v="0"/>
    <s v="Valauto Roncq"/>
    <x v="0"/>
    <m/>
    <x v="0"/>
    <n v="2504.3000000000002"/>
    <n v="6.5706652841236168E-2"/>
    <x v="1"/>
    <n v="240.93000000000004"/>
  </r>
  <r>
    <x v="7"/>
    <x v="1"/>
    <x v="2"/>
    <x v="90"/>
    <x v="135"/>
    <m/>
    <m/>
    <m/>
    <s v="x"/>
    <m/>
    <n v="18159.560000000001"/>
    <x v="14"/>
    <n v="524149"/>
    <x v="1323"/>
    <s v="TMBEP6PJ0T4070288"/>
    <x v="702"/>
    <x v="33"/>
    <n v="19241.669999999998"/>
    <n v="458.33"/>
    <n v="19700"/>
    <n v="50"/>
    <x v="712"/>
    <n v="35"/>
    <m/>
    <n v="295.5"/>
    <n v="1.6776649746192893E-2"/>
    <n v="0"/>
    <n v="-394"/>
    <m/>
    <s v="solde client mq financement offre+"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43"/>
    <x v="139"/>
    <m/>
    <m/>
    <m/>
    <m/>
    <m/>
    <m/>
    <x v="14"/>
    <n v="524151"/>
    <x v="1324"/>
    <s v="TMBEP6PJXT4070198"/>
    <x v="702"/>
    <x v="33"/>
    <n v="19241.669999999998"/>
    <n v="458.33"/>
    <n v="19700"/>
    <n v="50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43"/>
    <x v="139"/>
    <m/>
    <m/>
    <m/>
    <m/>
    <m/>
    <m/>
    <x v="14"/>
    <n v="524152"/>
    <x v="1325"/>
    <s v="TMBEP6PJ2T4070809"/>
    <x v="702"/>
    <x v="33"/>
    <n v="19241.669999999998"/>
    <n v="458.33"/>
    <n v="19700"/>
    <n v="51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43"/>
    <x v="139"/>
    <m/>
    <m/>
    <m/>
    <m/>
    <m/>
    <m/>
    <x v="14"/>
    <n v="524154"/>
    <x v="1326"/>
    <s v="TMBEP6PJ6T4070294"/>
    <x v="702"/>
    <x v="33"/>
    <n v="19241.669999999998"/>
    <n v="458.33"/>
    <n v="19700"/>
    <n v="53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109"/>
    <x v="140"/>
    <m/>
    <m/>
    <m/>
    <m/>
    <m/>
    <m/>
    <x v="14"/>
    <n v="524155"/>
    <x v="1327"/>
    <s v="TMBEP6PJ6T4070361"/>
    <x v="702"/>
    <x v="33"/>
    <n v="19241.669999999998"/>
    <n v="458.33"/>
    <n v="19700"/>
    <n v="56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109"/>
    <x v="140"/>
    <m/>
    <m/>
    <m/>
    <m/>
    <m/>
    <m/>
    <x v="14"/>
    <n v="524156"/>
    <x v="1328"/>
    <s v="TMBEP6PJ4T4069256"/>
    <x v="702"/>
    <x v="33"/>
    <n v="19241.669999999998"/>
    <n v="458.33"/>
    <n v="19700"/>
    <n v="61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109"/>
    <x v="140"/>
    <m/>
    <m/>
    <m/>
    <m/>
    <m/>
    <m/>
    <x v="14"/>
    <n v="524157"/>
    <x v="1329"/>
    <s v="TMBEP6PJ2T4071085"/>
    <x v="702"/>
    <x v="33"/>
    <n v="19241.669999999998"/>
    <n v="458.33"/>
    <n v="19700"/>
    <n v="54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109"/>
    <x v="140"/>
    <m/>
    <m/>
    <m/>
    <m/>
    <m/>
    <m/>
    <x v="14"/>
    <n v="524158"/>
    <x v="1330"/>
    <s v="TMBEP6PJXT4070041"/>
    <x v="702"/>
    <x v="33"/>
    <n v="19241.669999999998"/>
    <n v="458.33"/>
    <n v="19700"/>
    <n v="56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109"/>
    <x v="140"/>
    <m/>
    <m/>
    <m/>
    <m/>
    <m/>
    <m/>
    <x v="14"/>
    <n v="524159"/>
    <x v="1331"/>
    <s v="TMBEP6PJ1T4069716"/>
    <x v="702"/>
    <x v="33"/>
    <n v="19241.669999999998"/>
    <n v="458.33"/>
    <n v="19700"/>
    <n v="62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117"/>
    <x v="60"/>
    <m/>
    <m/>
    <m/>
    <m/>
    <m/>
    <m/>
    <x v="36"/>
    <n v="524160"/>
    <x v="847"/>
    <s v="TMBJA8NXXTY045359"/>
    <x v="1145"/>
    <x v="41"/>
    <n v="28208.34"/>
    <n v="1708.33"/>
    <n v="29916.67"/>
    <n v="140"/>
    <x v="1194"/>
    <n v="35"/>
    <m/>
    <n v="897.52"/>
    <n v="3.1170581485171982E-2"/>
    <n v="0"/>
    <n v="-299.17"/>
    <m/>
    <m/>
    <n v="0.1"/>
    <n v="0.1"/>
    <n v="89.75200000000001"/>
    <m/>
    <n v="89.75200000000001"/>
    <s v="VWB"/>
    <n v="0"/>
    <n v="20"/>
    <n v="1"/>
    <n v="1"/>
    <m/>
    <m/>
    <n v="1"/>
    <s v="Valauto Lambersart VW"/>
    <x v="2"/>
    <m/>
    <x v="8"/>
    <n v="932.52"/>
    <n v="3.1170581485171982E-2"/>
    <x v="1"/>
    <n v="109.75200000000001"/>
  </r>
  <r>
    <x v="7"/>
    <x v="0"/>
    <x v="2"/>
    <x v="63"/>
    <x v="71"/>
    <m/>
    <m/>
    <m/>
    <m/>
    <m/>
    <m/>
    <x v="36"/>
    <n v="524161"/>
    <x v="1332"/>
    <s v="TMBJA8NX1TY047307"/>
    <x v="1145"/>
    <x v="41"/>
    <n v="28208.34"/>
    <n v="1708.33"/>
    <n v="29916.67"/>
    <n v="141"/>
    <x v="1194"/>
    <n v="35"/>
    <m/>
    <n v="897.52"/>
    <n v="3.1170581485171982E-2"/>
    <n v="0"/>
    <n v="-299.17"/>
    <m/>
    <m/>
    <n v="0.1"/>
    <n v="0.1"/>
    <n v="89.75200000000001"/>
    <m/>
    <n v="89.75200000000001"/>
    <s v="VWB"/>
    <n v="0"/>
    <n v="20"/>
    <n v="1"/>
    <n v="1"/>
    <m/>
    <m/>
    <n v="1"/>
    <s v="Valauto Lambersart VW"/>
    <x v="2"/>
    <m/>
    <x v="8"/>
    <n v="932.52"/>
    <n v="3.1170581485171982E-2"/>
    <x v="1"/>
    <n v="109.75200000000001"/>
  </r>
  <r>
    <x v="7"/>
    <x v="0"/>
    <x v="2"/>
    <x v="123"/>
    <x v="141"/>
    <m/>
    <m/>
    <m/>
    <s v="x"/>
    <s v="X"/>
    <n v="61988.52"/>
    <x v="36"/>
    <n v="524173"/>
    <x v="1333"/>
    <s v="TMBJA8NX2TY047137"/>
    <x v="1145"/>
    <x v="41"/>
    <n v="28208.34"/>
    <n v="1708.33"/>
    <n v="29916.67"/>
    <n v="97"/>
    <x v="1194"/>
    <n v="35"/>
    <m/>
    <n v="897.52"/>
    <n v="3.1170581485171982E-2"/>
    <n v="0"/>
    <n v="-299.17"/>
    <m/>
    <s v="ok vn payé"/>
    <n v="0.1"/>
    <n v="0.1"/>
    <n v="89.75200000000001"/>
    <m/>
    <n v="89.75200000000001"/>
    <s v="VWB"/>
    <n v="0"/>
    <n v="20"/>
    <n v="1"/>
    <n v="1"/>
    <m/>
    <m/>
    <n v="1"/>
    <s v="Valauto Lambersart VW"/>
    <x v="2"/>
    <m/>
    <x v="8"/>
    <n v="932.52"/>
    <n v="3.1170581485171982E-2"/>
    <x v="1"/>
    <n v="109.75200000000001"/>
  </r>
  <r>
    <x v="7"/>
    <x v="0"/>
    <x v="2"/>
    <x v="111"/>
    <x v="123"/>
    <m/>
    <m/>
    <m/>
    <s v="x"/>
    <s v="X"/>
    <n v="61988.52"/>
    <x v="36"/>
    <n v="524174"/>
    <x v="1334"/>
    <s v="TMBJA8NX9TY047135"/>
    <x v="1145"/>
    <x v="41"/>
    <n v="28208.34"/>
    <n v="1708.33"/>
    <n v="29916.67"/>
    <n v="107"/>
    <x v="1194"/>
    <n v="35"/>
    <m/>
    <n v="897.52"/>
    <n v="3.1170581485171982E-2"/>
    <n v="-299.17"/>
    <n v="0"/>
    <m/>
    <s v="ok vn payé"/>
    <n v="0.1"/>
    <n v="0.1"/>
    <n v="89.75200000000001"/>
    <m/>
    <n v="89.75200000000001"/>
    <s v="VWB"/>
    <n v="0"/>
    <n v="20"/>
    <n v="1"/>
    <n v="1"/>
    <m/>
    <m/>
    <n v="1"/>
    <s v="Valauto Lambersart VW"/>
    <x v="2"/>
    <m/>
    <x v="8"/>
    <n v="932.52"/>
    <n v="3.1170581485171982E-2"/>
    <x v="1"/>
    <n v="109.75200000000001"/>
  </r>
  <r>
    <x v="7"/>
    <x v="0"/>
    <x v="2"/>
    <x v="27"/>
    <x v="132"/>
    <m/>
    <m/>
    <m/>
    <m/>
    <m/>
    <m/>
    <x v="36"/>
    <n v="524175"/>
    <x v="1335"/>
    <s v="TMBJA8NX6TY045990"/>
    <x v="1145"/>
    <x v="41"/>
    <n v="28208.34"/>
    <n v="1708.33"/>
    <n v="29916.67"/>
    <n v="74"/>
    <x v="1195"/>
    <n v="35"/>
    <m/>
    <n v="897.5"/>
    <n v="3.1169912961569589E-2"/>
    <n v="0"/>
    <n v="-299.17"/>
    <m/>
    <m/>
    <n v="0.1"/>
    <n v="0.1"/>
    <n v="89.75"/>
    <m/>
    <n v="89.75"/>
    <s v="VWB"/>
    <n v="0"/>
    <n v="20"/>
    <n v="1"/>
    <n v="1"/>
    <m/>
    <m/>
    <n v="1"/>
    <s v="Valauto Lambersart VW"/>
    <x v="2"/>
    <m/>
    <x v="8"/>
    <n v="932.5"/>
    <n v="3.1169912961569589E-2"/>
    <x v="1"/>
    <n v="109.75"/>
  </r>
  <r>
    <x v="7"/>
    <x v="0"/>
    <x v="2"/>
    <x v="19"/>
    <x v="19"/>
    <m/>
    <m/>
    <m/>
    <s v="x"/>
    <s v="X"/>
    <n v="49478.92"/>
    <x v="36"/>
    <n v="524176"/>
    <x v="1336"/>
    <s v="TMBJA8NX4TY045874"/>
    <x v="1145"/>
    <x v="41"/>
    <n v="28208.34"/>
    <n v="1708.33"/>
    <n v="29916.67"/>
    <n v="39"/>
    <x v="1196"/>
    <n v="35"/>
    <m/>
    <n v="897.51"/>
    <n v="3.1170247223370785E-2"/>
    <n v="0"/>
    <n v="-299.16000000000003"/>
    <m/>
    <s v="ok vn payé "/>
    <n v="0.1"/>
    <n v="0.1"/>
    <n v="89.751000000000005"/>
    <m/>
    <n v="89.751000000000005"/>
    <s v="VWB"/>
    <n v="0"/>
    <n v="20"/>
    <n v="1"/>
    <n v="1"/>
    <m/>
    <m/>
    <n v="1"/>
    <s v="Valauto Lambersart VW"/>
    <x v="2"/>
    <m/>
    <x v="8"/>
    <n v="932.51"/>
    <n v="3.1170247223370785E-2"/>
    <x v="1"/>
    <n v="109.751"/>
  </r>
  <r>
    <x v="7"/>
    <x v="0"/>
    <x v="2"/>
    <x v="103"/>
    <x v="145"/>
    <m/>
    <m/>
    <m/>
    <m/>
    <m/>
    <m/>
    <x v="36"/>
    <n v="524177"/>
    <x v="1337"/>
    <s v="TMBJA8NXXTY046852"/>
    <x v="1145"/>
    <x v="41"/>
    <n v="28208.34"/>
    <n v="1708.33"/>
    <n v="29916.67"/>
    <n v="51"/>
    <x v="1194"/>
    <n v="35"/>
    <m/>
    <n v="897.52"/>
    <n v="3.1170581485171982E-2"/>
    <n v="0"/>
    <n v="-299.17"/>
    <m/>
    <m/>
    <n v="0.1"/>
    <n v="0.1"/>
    <n v="89.75200000000001"/>
    <m/>
    <n v="89.75200000000001"/>
    <s v="VWB"/>
    <n v="0"/>
    <n v="20"/>
    <n v="1"/>
    <n v="1"/>
    <m/>
    <m/>
    <n v="1"/>
    <s v="Valauto Lambersart VW"/>
    <x v="2"/>
    <m/>
    <x v="8"/>
    <n v="932.52"/>
    <n v="3.1170581485171982E-2"/>
    <x v="1"/>
    <n v="109.75200000000001"/>
  </r>
  <r>
    <x v="7"/>
    <x v="1"/>
    <x v="2"/>
    <x v="7"/>
    <x v="44"/>
    <m/>
    <m/>
    <m/>
    <s v="x"/>
    <m/>
    <n v="503005.87"/>
    <x v="14"/>
    <n v="524185"/>
    <x v="1338"/>
    <s v="TMBJH7NY8TF134079"/>
    <x v="225"/>
    <x v="40"/>
    <n v="38076.660000000003"/>
    <n v="583.33000000000004"/>
    <n v="38659.990000000005"/>
    <n v="7"/>
    <x v="1197"/>
    <n v="0"/>
    <m/>
    <n v="2152.36"/>
    <n v="5.5674096139186786E-2"/>
    <n v="0"/>
    <n v="-1544.99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2152.36"/>
    <n v="5.5674096139186786E-2"/>
    <x v="1"/>
    <n v="0"/>
  </r>
  <r>
    <x v="7"/>
    <x v="0"/>
    <x v="2"/>
    <x v="71"/>
    <x v="126"/>
    <m/>
    <m/>
    <m/>
    <m/>
    <m/>
    <n v="0"/>
    <x v="42"/>
    <n v="524192"/>
    <x v="1339"/>
    <s v="TMBGR6NWXV3009461"/>
    <x v="1146"/>
    <x v="22"/>
    <n v="24716.67"/>
    <n v="2616.67"/>
    <n v="27333.339999999997"/>
    <n v="38"/>
    <x v="1132"/>
    <n v="35"/>
    <m/>
    <n v="273.33"/>
    <n v="1.1280363102350463E-2"/>
    <n v="0"/>
    <n v="-734.16"/>
    <m/>
    <m/>
    <n v="0.1"/>
    <n v="0.1"/>
    <n v="27.332999999999998"/>
    <m/>
    <n v="27.332999999999998"/>
    <s v="VWB"/>
    <n v="0"/>
    <n v="20"/>
    <n v="1"/>
    <n v="1"/>
    <m/>
    <m/>
    <n v="1"/>
    <s v="Valauto Lambersart VW"/>
    <x v="2"/>
    <m/>
    <x v="8"/>
    <n v="308.33"/>
    <n v="1.1280363102350463E-2"/>
    <x v="1"/>
    <n v="47.332999999999998"/>
  </r>
  <r>
    <x v="7"/>
    <x v="1"/>
    <x v="2"/>
    <x v="4"/>
    <x v="22"/>
    <m/>
    <m/>
    <m/>
    <s v="x"/>
    <m/>
    <n v="681157.84"/>
    <x v="14"/>
    <n v="524196"/>
    <x v="1340"/>
    <s v="TMBJH7NY3TF172397"/>
    <x v="225"/>
    <x v="40"/>
    <n v="38150"/>
    <n v="1183.33"/>
    <n v="39333.33"/>
    <n v="21"/>
    <x v="1198"/>
    <n v="35"/>
    <m/>
    <n v="1179.99"/>
    <n v="3.0889578888947361E-2"/>
    <n v="0"/>
    <n v="-1573.33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1214.99"/>
    <n v="3.0889578888947361E-2"/>
    <x v="1"/>
    <n v="0"/>
  </r>
  <r>
    <x v="7"/>
    <x v="1"/>
    <x v="2"/>
    <x v="4"/>
    <x v="22"/>
    <m/>
    <m/>
    <m/>
    <s v="x"/>
    <m/>
    <n v="681157.84"/>
    <x v="14"/>
    <n v="524197"/>
    <x v="1341"/>
    <s v="TMBJH7NY5TF174314"/>
    <x v="225"/>
    <x v="40"/>
    <n v="38150"/>
    <n v="1183.33"/>
    <n v="39333.33"/>
    <n v="21"/>
    <x v="1198"/>
    <n v="35"/>
    <m/>
    <n v="1179.99"/>
    <n v="3.0889578888947361E-2"/>
    <n v="0"/>
    <n v="-1573.33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1214.99"/>
    <n v="3.0889578888947361E-2"/>
    <x v="1"/>
    <n v="0"/>
  </r>
  <r>
    <x v="7"/>
    <x v="0"/>
    <x v="2"/>
    <x v="35"/>
    <x v="29"/>
    <m/>
    <m/>
    <m/>
    <m/>
    <m/>
    <n v="0"/>
    <x v="56"/>
    <n v="524200"/>
    <x v="1342"/>
    <s v="TMBEP6PJXT4042742"/>
    <x v="1147"/>
    <x v="33"/>
    <n v="19775"/>
    <n v="708.33"/>
    <n v="20483.330000000002"/>
    <n v="126"/>
    <x v="1199"/>
    <n v="35.01"/>
    <m/>
    <n v="636.5"/>
    <n v="3.2783243740153574E-2"/>
    <n v="0"/>
    <n v="-2550"/>
    <m/>
    <m/>
    <n v="0.13"/>
    <n v="0.13"/>
    <n v="82.745000000000005"/>
    <m/>
    <n v="82.745000000000005"/>
    <s v="VWB"/>
    <m/>
    <n v="50"/>
    <n v="1"/>
    <n v="1"/>
    <m/>
    <m/>
    <n v="1"/>
    <s v="Valauto Lambersart VW"/>
    <x v="2"/>
    <m/>
    <x v="17"/>
    <n v="671.51"/>
    <n v="3.2783243740153574E-2"/>
    <x v="1"/>
    <n v="132.745"/>
  </r>
  <r>
    <x v="7"/>
    <x v="0"/>
    <x v="2"/>
    <x v="37"/>
    <x v="69"/>
    <m/>
    <m/>
    <m/>
    <m/>
    <m/>
    <n v="0"/>
    <x v="59"/>
    <n v="524205"/>
    <x v="1343"/>
    <s v="TMBJR8NX3TY064523"/>
    <x v="1148"/>
    <x v="41"/>
    <n v="30841.67"/>
    <n v="2391.67"/>
    <n v="33233.339999999997"/>
    <n v="44"/>
    <x v="1200"/>
    <n v="35"/>
    <m/>
    <n v="1254.04"/>
    <n v="3.8787554907210656E-2"/>
    <n v="0"/>
    <n v="-3733.33"/>
    <m/>
    <m/>
    <n v="0.1"/>
    <n v="0.1"/>
    <n v="125.404"/>
    <m/>
    <n v="125.404"/>
    <s v="VWB"/>
    <m/>
    <n v="50"/>
    <n v="1"/>
    <n v="1"/>
    <m/>
    <m/>
    <n v="1"/>
    <s v="Valauto Lambersart VW"/>
    <x v="2"/>
    <m/>
    <x v="17"/>
    <n v="1289.04"/>
    <n v="3.8787554907210656E-2"/>
    <x v="1"/>
    <n v="175.404"/>
  </r>
  <r>
    <x v="7"/>
    <x v="0"/>
    <x v="2"/>
    <x v="13"/>
    <x v="128"/>
    <m/>
    <m/>
    <m/>
    <m/>
    <m/>
    <n v="0"/>
    <x v="36"/>
    <n v="524320"/>
    <x v="887"/>
    <s v="TMBJB7PSXTT063544"/>
    <x v="1149"/>
    <x v="5"/>
    <n v="40833.33"/>
    <n v="5424.99"/>
    <n v="46258.32"/>
    <n v="20"/>
    <x v="1201"/>
    <n v="35"/>
    <m/>
    <n v="742.48"/>
    <n v="1.6807354871512845E-2"/>
    <n v="0"/>
    <n v="0"/>
    <m/>
    <m/>
    <n v="0.1"/>
    <n v="0.1"/>
    <n v="74.248000000000005"/>
    <m/>
    <n v="74.248000000000005"/>
    <s v="VWB"/>
    <n v="0"/>
    <n v="20"/>
    <n v="1"/>
    <n v="1"/>
    <m/>
    <m/>
    <n v="1"/>
    <s v="Valauto Lambersart VW"/>
    <x v="2"/>
    <m/>
    <x v="8"/>
    <n v="777.48"/>
    <n v="1.6807354871512845E-2"/>
    <x v="1"/>
    <n v="94.248000000000005"/>
  </r>
  <r>
    <x v="7"/>
    <x v="0"/>
    <x v="2"/>
    <x v="25"/>
    <x v="94"/>
    <m/>
    <m/>
    <m/>
    <s v="x"/>
    <s v="X"/>
    <n v="44777.66"/>
    <x v="42"/>
    <n v="524323"/>
    <x v="1344"/>
    <s v="TMBNC9NYXTF072017"/>
    <x v="52"/>
    <x v="23"/>
    <n v="30283"/>
    <n v="6225"/>
    <n v="36508"/>
    <n v="74"/>
    <x v="1202"/>
    <n v="35.33"/>
    <m/>
    <n v="1094.94"/>
    <n v="3.0959515722581352E-2"/>
    <n v="0"/>
    <n v="0"/>
    <m/>
    <s v="solde client / ok vn payé"/>
    <n v="0.1"/>
    <n v="0.1"/>
    <n v="109.49400000000001"/>
    <m/>
    <n v="109.49400000000001"/>
    <s v="Temsys"/>
    <n v="0"/>
    <m/>
    <n v="0"/>
    <n v="1"/>
    <m/>
    <m/>
    <n v="0"/>
    <s v="Valauto Lambersart VW"/>
    <x v="2"/>
    <m/>
    <x v="8"/>
    <n v="1130.27"/>
    <n v="3.0959515722581352E-2"/>
    <x v="1"/>
    <n v="109.49400000000001"/>
  </r>
  <r>
    <x v="7"/>
    <x v="0"/>
    <x v="2"/>
    <x v="91"/>
    <x v="4"/>
    <m/>
    <m/>
    <m/>
    <m/>
    <m/>
    <n v="0"/>
    <x v="56"/>
    <n v="524324"/>
    <x v="1345"/>
    <s v="TMBJA8NX6TY093196"/>
    <x v="1150"/>
    <x v="41"/>
    <n v="28993.33"/>
    <n v="1375"/>
    <n v="30368.33"/>
    <n v="31"/>
    <x v="1203"/>
    <n v="0.01"/>
    <m/>
    <n v="816.66"/>
    <n v="2.689216035257783E-2"/>
    <n v="0"/>
    <n v="-2500"/>
    <m/>
    <m/>
    <n v="0.08"/>
    <n v="7.0000000000000007E-2"/>
    <n v="65.332799999999992"/>
    <m/>
    <n v="65.332799999999992"/>
    <s v="VWB"/>
    <m/>
    <n v="50"/>
    <n v="1"/>
    <n v="1"/>
    <m/>
    <m/>
    <n v="1"/>
    <s v="Valauto Lambersart VW"/>
    <x v="2"/>
    <m/>
    <x v="17"/>
    <n v="816.67"/>
    <n v="2.689216035257783E-2"/>
    <x v="1"/>
    <n v="115.33279999999999"/>
  </r>
  <r>
    <x v="7"/>
    <x v="0"/>
    <x v="2"/>
    <x v="27"/>
    <x v="128"/>
    <m/>
    <m/>
    <m/>
    <m/>
    <m/>
    <n v="0"/>
    <x v="14"/>
    <n v="524331"/>
    <x v="894"/>
    <s v="TMBJR7NU3T5051496"/>
    <x v="1151"/>
    <x v="38"/>
    <n v="31583.34"/>
    <n v="2083.34"/>
    <n v="33666.68"/>
    <n v="22"/>
    <x v="1204"/>
    <n v="35"/>
    <m/>
    <n v="673.33"/>
    <n v="2.1039496618021142E-2"/>
    <n v="0"/>
    <n v="0"/>
    <m/>
    <m/>
    <m/>
    <n v="0"/>
    <n v="0"/>
    <m/>
    <n v="0"/>
    <s v="VWB"/>
    <n v="0"/>
    <s v="0"/>
    <n v="1"/>
    <n v="1"/>
    <m/>
    <m/>
    <n v="1"/>
    <s v="Valauto Lambersart VW"/>
    <x v="2"/>
    <m/>
    <x v="8"/>
    <n v="708.33"/>
    <n v="2.1039496618021142E-2"/>
    <x v="1"/>
    <n v="0"/>
  </r>
  <r>
    <x v="7"/>
    <x v="0"/>
    <x v="2"/>
    <x v="121"/>
    <x v="123"/>
    <m/>
    <m/>
    <m/>
    <m/>
    <m/>
    <m/>
    <x v="59"/>
    <n v="524338"/>
    <x v="900"/>
    <s v="TMBAG8NX5TM040558"/>
    <x v="1152"/>
    <x v="41"/>
    <n v="28758.34"/>
    <n v="3975"/>
    <n v="32733.34"/>
    <n v="18"/>
    <x v="1205"/>
    <n v="35.01"/>
    <m/>
    <n v="1934"/>
    <n v="6.015304273868783E-2"/>
    <n v="0"/>
    <n v="-2500"/>
    <m/>
    <m/>
    <n v="0.1"/>
    <n v="0.1"/>
    <n v="193.4"/>
    <m/>
    <n v="193.4"/>
    <s v=""/>
    <m/>
    <n v="50"/>
    <n v="1"/>
    <n v="1"/>
    <m/>
    <m/>
    <n v="1"/>
    <s v="Valauto Lambersart VW"/>
    <x v="2"/>
    <m/>
    <x v="17"/>
    <n v="1969.01"/>
    <n v="6.015304273868783E-2"/>
    <x v="1"/>
    <n v="243.4"/>
  </r>
  <r>
    <x v="7"/>
    <x v="0"/>
    <x v="2"/>
    <x v="85"/>
    <x v="104"/>
    <m/>
    <m/>
    <m/>
    <m/>
    <m/>
    <n v="0"/>
    <x v="59"/>
    <n v="524345"/>
    <x v="907"/>
    <s v="TMBEP6PJ1V4009535"/>
    <x v="1153"/>
    <x v="33"/>
    <n v="19775"/>
    <n v="858.33"/>
    <n v="20633.330000000002"/>
    <n v="29"/>
    <x v="1206"/>
    <n v="35.01"/>
    <m/>
    <n v="665.5"/>
    <n v="3.3950409361940118E-2"/>
    <n v="0"/>
    <n v="-2550"/>
    <m/>
    <m/>
    <n v="0.1"/>
    <n v="0.1"/>
    <n v="66.55"/>
    <m/>
    <n v="66.55"/>
    <s v="VWB"/>
    <m/>
    <m/>
    <n v="0"/>
    <n v="1"/>
    <m/>
    <m/>
    <n v="0"/>
    <s v="Valauto Lambersart VW"/>
    <x v="2"/>
    <m/>
    <x v="17"/>
    <n v="700.51"/>
    <n v="3.3950409361940118E-2"/>
    <x v="1"/>
    <n v="66.55"/>
  </r>
  <r>
    <x v="7"/>
    <x v="1"/>
    <x v="2"/>
    <x v="24"/>
    <x v="7"/>
    <m/>
    <m/>
    <m/>
    <s v="x"/>
    <m/>
    <n v="22100"/>
    <x v="42"/>
    <n v="524358"/>
    <x v="1346"/>
    <s v="TMBJR7NU7T5058225"/>
    <x v="1146"/>
    <x v="38"/>
    <n v="36458.339999999997"/>
    <n v="1766.67"/>
    <n v="38225.009999999995"/>
    <n v="14"/>
    <x v="1207"/>
    <n v="35"/>
    <m/>
    <n v="955.62"/>
    <n v="2.5915493547287498E-2"/>
    <n v="0"/>
    <n v="0"/>
    <m/>
    <s v="solde client mq reprise + vétusté"/>
    <n v="0.1"/>
    <n v="0.1"/>
    <n v="95.562000000000012"/>
    <m/>
    <n v="95.562000000000012"/>
    <s v="VWB"/>
    <n v="0"/>
    <n v="20"/>
    <n v="1"/>
    <n v="1"/>
    <m/>
    <m/>
    <n v="1"/>
    <s v="Valauto Lambersart VW"/>
    <x v="2"/>
    <m/>
    <x v="8"/>
    <n v="990.62"/>
    <n v="2.5915493547287498E-2"/>
    <x v="1"/>
    <n v="115.56200000000001"/>
  </r>
  <r>
    <x v="7"/>
    <x v="0"/>
    <x v="2"/>
    <x v="26"/>
    <x v="15"/>
    <m/>
    <m/>
    <m/>
    <m/>
    <m/>
    <n v="0"/>
    <x v="56"/>
    <n v="524360"/>
    <x v="1347"/>
    <s v="TMBEP6PJ5T4053390"/>
    <x v="1154"/>
    <x v="33"/>
    <n v="19775"/>
    <n v="708.33"/>
    <n v="20483.330000000002"/>
    <n v="62"/>
    <x v="1208"/>
    <n v="35"/>
    <m/>
    <n v="853.17"/>
    <n v="4.3360625445179074E-2"/>
    <n v="0"/>
    <n v="-2350"/>
    <m/>
    <m/>
    <n v="7.0000000000000007E-2"/>
    <n v="7.0000000000000007E-2"/>
    <n v="59.721900000000005"/>
    <m/>
    <n v="59.721900000000005"/>
    <s v="VWB"/>
    <m/>
    <n v="50"/>
    <n v="1"/>
    <n v="1"/>
    <m/>
    <m/>
    <n v="1"/>
    <s v="Valauto Lambersart VW"/>
    <x v="2"/>
    <m/>
    <x v="17"/>
    <n v="888.17"/>
    <n v="4.3360625445179074E-2"/>
    <x v="1"/>
    <n v="109.72190000000001"/>
  </r>
  <r>
    <x v="7"/>
    <x v="0"/>
    <x v="2"/>
    <x v="21"/>
    <x v="93"/>
    <m/>
    <m/>
    <m/>
    <m/>
    <m/>
    <n v="0"/>
    <x v="9"/>
    <n v="524362"/>
    <x v="916"/>
    <s v="TMBJJ7PS6TT505626"/>
    <x v="1155"/>
    <x v="5"/>
    <n v="41250"/>
    <n v="8275.01"/>
    <n v="49525.01"/>
    <n v="15"/>
    <x v="1209"/>
    <n v="35"/>
    <m/>
    <n v="1485.74"/>
    <n v="3.0706505662492545E-2"/>
    <n v="0"/>
    <n v="0"/>
    <m/>
    <m/>
    <n v="0.1"/>
    <n v="0.1"/>
    <n v="148.57400000000001"/>
    <m/>
    <n v="148.57400000000001"/>
    <s v="VWB"/>
    <n v="0"/>
    <n v="20"/>
    <n v="1"/>
    <n v="1"/>
    <m/>
    <m/>
    <n v="1"/>
    <s v="Valauto Lambersart VW"/>
    <x v="2"/>
    <m/>
    <x v="6"/>
    <n v="1520.74"/>
    <n v="3.0706505662492545E-2"/>
    <x v="1"/>
    <n v="168.57400000000001"/>
  </r>
  <r>
    <x v="7"/>
    <x v="0"/>
    <x v="2"/>
    <x v="32"/>
    <x v="38"/>
    <m/>
    <m/>
    <m/>
    <m/>
    <m/>
    <n v="0"/>
    <x v="59"/>
    <n v="524363"/>
    <x v="917"/>
    <s v="TMBGP6NW9T3062140"/>
    <x v="1156"/>
    <x v="22"/>
    <n v="23191.67"/>
    <n v="833.33"/>
    <n v="24025"/>
    <n v="56"/>
    <x v="1210"/>
    <n v="35"/>
    <m/>
    <n v="2412.58"/>
    <n v="0.10187637877211238"/>
    <n v="0"/>
    <n v="-3766"/>
    <m/>
    <m/>
    <n v="0.13"/>
    <n v="0.13"/>
    <n v="313.6354"/>
    <m/>
    <n v="313.6354"/>
    <s v="VWB"/>
    <m/>
    <n v="50"/>
    <n v="1"/>
    <n v="1"/>
    <m/>
    <m/>
    <n v="1"/>
    <s v="Valauto Lambersart VW"/>
    <x v="2"/>
    <m/>
    <x v="17"/>
    <n v="2447.58"/>
    <n v="0.10187637877211238"/>
    <x v="1"/>
    <n v="363.6354"/>
  </r>
  <r>
    <x v="7"/>
    <x v="0"/>
    <x v="2"/>
    <x v="45"/>
    <x v="47"/>
    <m/>
    <m/>
    <m/>
    <m/>
    <m/>
    <n v="0"/>
    <x v="56"/>
    <n v="524371"/>
    <x v="1348"/>
    <s v="TMBJH7NY7TF198761"/>
    <x v="1157"/>
    <x v="40"/>
    <n v="38150"/>
    <n v="1041.6600000000001"/>
    <n v="39191.660000000003"/>
    <n v="15"/>
    <x v="1211"/>
    <n v="35.01"/>
    <m/>
    <n v="1767.74"/>
    <n v="4.5998306782616502E-2"/>
    <n v="0"/>
    <n v="-3941"/>
    <m/>
    <m/>
    <n v="0.08"/>
    <n v="7.0000000000000007E-2"/>
    <n v="141.41920000000002"/>
    <m/>
    <n v="141.41920000000002"/>
    <s v="VWB"/>
    <m/>
    <m/>
    <n v="0"/>
    <n v="1"/>
    <m/>
    <m/>
    <n v="0"/>
    <s v="Valauto Lambersart VW"/>
    <x v="2"/>
    <m/>
    <x v="17"/>
    <n v="1802.75"/>
    <n v="4.5998306782616502E-2"/>
    <x v="1"/>
    <n v="141.41920000000002"/>
  </r>
  <r>
    <x v="7"/>
    <x v="0"/>
    <x v="2"/>
    <x v="80"/>
    <x v="120"/>
    <m/>
    <m/>
    <m/>
    <m/>
    <m/>
    <n v="0"/>
    <x v="59"/>
    <n v="524373"/>
    <x v="923"/>
    <s v="TMBNG7NY4TF105781"/>
    <x v="1158"/>
    <x v="23"/>
    <n v="27341.66"/>
    <n v="1158.33"/>
    <n v="28499.989999999998"/>
    <n v="18"/>
    <x v="1212"/>
    <n v="35"/>
    <m/>
    <n v="1123.1600000000001"/>
    <n v="4.063720724112535E-2"/>
    <n v="0"/>
    <n v="-3749"/>
    <m/>
    <m/>
    <n v="7.0000000000000007E-2"/>
    <n v="7.0000000000000007E-2"/>
    <n v="78.621200000000016"/>
    <m/>
    <n v="78.621200000000016"/>
    <s v="VWB"/>
    <m/>
    <m/>
    <n v="0"/>
    <n v="1"/>
    <m/>
    <m/>
    <n v="0"/>
    <s v="Valauto Lambersart VW"/>
    <x v="2"/>
    <m/>
    <x v="17"/>
    <n v="1158.1600000000001"/>
    <n v="4.063720724112535E-2"/>
    <x v="1"/>
    <n v="78.621200000000016"/>
  </r>
  <r>
    <x v="7"/>
    <x v="0"/>
    <x v="2"/>
    <x v="0"/>
    <x v="108"/>
    <m/>
    <m/>
    <m/>
    <m/>
    <m/>
    <n v="0"/>
    <x v="59"/>
    <n v="524374"/>
    <x v="1349"/>
    <s v="TMBNC7NY6TF108533"/>
    <x v="1159"/>
    <x v="23"/>
    <n v="30283.33"/>
    <n v="1750"/>
    <n v="32033.33"/>
    <n v="21"/>
    <x v="1213"/>
    <n v="35"/>
    <m/>
    <n v="1282.17"/>
    <n v="4.1118734767818396E-2"/>
    <n v="0"/>
    <n v="-3749"/>
    <m/>
    <m/>
    <n v="7.0000000000000007E-2"/>
    <n v="7.0000000000000007E-2"/>
    <n v="89.75190000000002"/>
    <m/>
    <n v="89.75190000000002"/>
    <s v="VWB"/>
    <m/>
    <m/>
    <n v="0"/>
    <n v="1"/>
    <m/>
    <m/>
    <n v="0"/>
    <s v="Valauto Lambersart VW"/>
    <x v="2"/>
    <m/>
    <x v="17"/>
    <n v="1317.17"/>
    <n v="4.1118734767818396E-2"/>
    <x v="1"/>
    <n v="89.75190000000002"/>
  </r>
  <r>
    <x v="7"/>
    <x v="0"/>
    <x v="2"/>
    <x v="41"/>
    <x v="20"/>
    <m/>
    <m/>
    <m/>
    <m/>
    <m/>
    <n v="0"/>
    <x v="56"/>
    <n v="524375"/>
    <x v="924"/>
    <s v="TMBNC7NY5TF107731"/>
    <x v="1160"/>
    <x v="23"/>
    <n v="30283.33"/>
    <n v="1199.99"/>
    <n v="31483.320000000003"/>
    <n v="24"/>
    <x v="1214"/>
    <n v="35"/>
    <m/>
    <n v="1297.2"/>
    <n v="4.2314470011421919E-2"/>
    <n v="0"/>
    <n v="-3749"/>
    <m/>
    <m/>
    <n v="7.0000000000000007E-2"/>
    <n v="7.0000000000000007E-2"/>
    <n v="90.804000000000016"/>
    <m/>
    <n v="90.804000000000016"/>
    <s v="VWB"/>
    <m/>
    <m/>
    <n v="0"/>
    <n v="1"/>
    <m/>
    <m/>
    <n v="0"/>
    <s v="Valauto Lambersart VW"/>
    <x v="2"/>
    <m/>
    <x v="17"/>
    <n v="1332.2"/>
    <n v="4.2314470011421919E-2"/>
    <x v="1"/>
    <n v="90.804000000000016"/>
  </r>
  <r>
    <x v="7"/>
    <x v="0"/>
    <x v="2"/>
    <x v="41"/>
    <x v="110"/>
    <m/>
    <m/>
    <m/>
    <m/>
    <m/>
    <n v="0"/>
    <x v="56"/>
    <n v="524376"/>
    <x v="925"/>
    <s v="TMBNC7NY6TF106314"/>
    <x v="1161"/>
    <x v="23"/>
    <n v="30283.33"/>
    <n v="1199.99"/>
    <n v="31483.320000000003"/>
    <n v="24"/>
    <x v="1215"/>
    <n v="35"/>
    <m/>
    <n v="1257.4100000000001"/>
    <n v="4.1050626172843267E-2"/>
    <n v="0"/>
    <n v="-3749"/>
    <m/>
    <m/>
    <n v="7.0000000000000007E-2"/>
    <n v="7.0000000000000007E-2"/>
    <n v="88.01870000000001"/>
    <m/>
    <n v="88.01870000000001"/>
    <s v="VWB"/>
    <m/>
    <n v="50"/>
    <n v="1"/>
    <n v="1"/>
    <m/>
    <m/>
    <n v="1"/>
    <s v="Valauto Lambersart VW"/>
    <x v="2"/>
    <m/>
    <x v="17"/>
    <n v="1292.4100000000001"/>
    <n v="4.1050626172843267E-2"/>
    <x v="1"/>
    <n v="138.01870000000002"/>
  </r>
  <r>
    <x v="7"/>
    <x v="0"/>
    <x v="2"/>
    <x v="0"/>
    <x v="145"/>
    <m/>
    <m/>
    <m/>
    <m/>
    <m/>
    <n v="0"/>
    <x v="59"/>
    <n v="524377"/>
    <x v="926"/>
    <s v="TMBNG7NY6TF108844"/>
    <x v="1162"/>
    <x v="23"/>
    <n v="27341.67"/>
    <n v="1158.33"/>
    <n v="28500"/>
    <n v="21"/>
    <x v="1216"/>
    <n v="35"/>
    <m/>
    <n v="1123.17"/>
    <n v="4.0637543859649128E-2"/>
    <n v="0"/>
    <n v="-3749"/>
    <m/>
    <m/>
    <n v="7.0000000000000007E-2"/>
    <n v="7.0000000000000007E-2"/>
    <n v="78.621900000000011"/>
    <m/>
    <n v="78.621900000000011"/>
    <s v="VWB"/>
    <m/>
    <m/>
    <n v="0"/>
    <n v="1"/>
    <m/>
    <m/>
    <n v="0"/>
    <s v="Valauto Lambersart VW"/>
    <x v="2"/>
    <m/>
    <x v="17"/>
    <n v="1158.17"/>
    <n v="4.0637543859649128E-2"/>
    <x v="1"/>
    <n v="78.621900000000011"/>
  </r>
  <r>
    <x v="7"/>
    <x v="0"/>
    <x v="2"/>
    <x v="80"/>
    <x v="114"/>
    <m/>
    <m/>
    <m/>
    <m/>
    <m/>
    <n v="0"/>
    <x v="59"/>
    <n v="524381"/>
    <x v="1350"/>
    <s v="TMBNC7NY3TF106335"/>
    <x v="1163"/>
    <x v="23"/>
    <n v="30283.33"/>
    <n v="1158.33"/>
    <n v="31441.660000000003"/>
    <n v="18"/>
    <x v="1217"/>
    <n v="35"/>
    <m/>
    <n v="1255.54"/>
    <n v="4.1045542760782983E-2"/>
    <n v="0"/>
    <n v="-3749"/>
    <m/>
    <m/>
    <n v="7.0000000000000007E-2"/>
    <n v="7.0000000000000007E-2"/>
    <n v="87.887800000000013"/>
    <m/>
    <n v="87.887800000000013"/>
    <s v="VWB"/>
    <m/>
    <m/>
    <n v="0"/>
    <n v="1"/>
    <m/>
    <m/>
    <n v="0"/>
    <s v="Valauto Lambersart VW"/>
    <x v="2"/>
    <m/>
    <x v="17"/>
    <n v="1290.54"/>
    <n v="4.1045542760782983E-2"/>
    <x v="1"/>
    <n v="87.887800000000013"/>
  </r>
  <r>
    <x v="7"/>
    <x v="0"/>
    <x v="2"/>
    <x v="94"/>
    <x v="20"/>
    <m/>
    <m/>
    <m/>
    <m/>
    <m/>
    <n v="0"/>
    <x v="56"/>
    <n v="524387"/>
    <x v="1351"/>
    <s v="TMBNC7NY6TF107723"/>
    <x v="1164"/>
    <x v="23"/>
    <n v="30283.33"/>
    <n v="1199.99"/>
    <n v="31483.320000000003"/>
    <n v="27"/>
    <x v="1215"/>
    <n v="35"/>
    <m/>
    <n v="1257.4100000000001"/>
    <n v="4.1050626172843267E-2"/>
    <n v="0"/>
    <n v="-3749"/>
    <m/>
    <m/>
    <n v="7.0000000000000007E-2"/>
    <n v="7.0000000000000007E-2"/>
    <n v="88.01870000000001"/>
    <m/>
    <n v="88.01870000000001"/>
    <s v="VWB"/>
    <m/>
    <m/>
    <n v="0"/>
    <n v="1"/>
    <m/>
    <m/>
    <n v="0"/>
    <s v="Valauto Lambersart VW"/>
    <x v="2"/>
    <m/>
    <x v="17"/>
    <n v="1292.4100000000001"/>
    <n v="4.1050626172843267E-2"/>
    <x v="1"/>
    <n v="88.01870000000001"/>
  </r>
  <r>
    <x v="7"/>
    <x v="0"/>
    <x v="2"/>
    <x v="100"/>
    <x v="17"/>
    <m/>
    <m/>
    <m/>
    <m/>
    <m/>
    <n v="0"/>
    <x v="56"/>
    <n v="524393"/>
    <x v="1352"/>
    <s v="TMBGP6NWXT3073793"/>
    <x v="1165"/>
    <x v="22"/>
    <n v="23191.67"/>
    <n v="833.33"/>
    <n v="24025"/>
    <n v="57"/>
    <x v="1218"/>
    <n v="35"/>
    <m/>
    <n v="742.75"/>
    <n v="3.2372528616024972E-2"/>
    <n v="0"/>
    <n v="-3100"/>
    <m/>
    <m/>
    <n v="7.0000000000000007E-2"/>
    <n v="7.0000000000000007E-2"/>
    <n v="51.992500000000007"/>
    <m/>
    <n v="51.992500000000007"/>
    <s v="VWB"/>
    <m/>
    <n v="50"/>
    <n v="1"/>
    <n v="1"/>
    <m/>
    <m/>
    <n v="1"/>
    <s v="Valauto Lambersart VW"/>
    <x v="2"/>
    <m/>
    <x v="17"/>
    <n v="777.75"/>
    <n v="3.2372528616024972E-2"/>
    <x v="1"/>
    <n v="101.99250000000001"/>
  </r>
  <r>
    <x v="7"/>
    <x v="0"/>
    <x v="2"/>
    <x v="84"/>
    <x v="119"/>
    <m/>
    <m/>
    <m/>
    <m/>
    <m/>
    <m/>
    <x v="56"/>
    <n v="524394"/>
    <x v="1353"/>
    <s v="TMBNC7NY3TF089360"/>
    <x v="1166"/>
    <x v="23"/>
    <n v="31091.66"/>
    <n v="1199.99"/>
    <n v="32291.65"/>
    <n v="183"/>
    <x v="1219"/>
    <n v="35.01"/>
    <m/>
    <n v="2140.39"/>
    <n v="6.7367260576650614E-2"/>
    <n v="-4138.33"/>
    <n v="0"/>
    <m/>
    <m/>
    <n v="0.12"/>
    <n v="0.12"/>
    <n v="256.84679999999997"/>
    <m/>
    <n v="256.84679999999997"/>
    <s v="VWB"/>
    <m/>
    <n v="50"/>
    <n v="1"/>
    <n v="1"/>
    <m/>
    <m/>
    <n v="1"/>
    <s v="Valauto Lambersart VW"/>
    <x v="2"/>
    <m/>
    <x v="17"/>
    <n v="2175.4"/>
    <n v="6.7367260576650614E-2"/>
    <x v="1"/>
    <n v="306.84679999999997"/>
  </r>
  <r>
    <x v="7"/>
    <x v="0"/>
    <x v="2"/>
    <x v="26"/>
    <x v="57"/>
    <m/>
    <m/>
    <m/>
    <m/>
    <m/>
    <n v="0"/>
    <x v="36"/>
    <n v="524395"/>
    <x v="1354"/>
    <s v="TMBNC7NY6TF090888"/>
    <x v="1167"/>
    <x v="23"/>
    <n v="30633.33"/>
    <n v="741.66"/>
    <n v="31374.99"/>
    <n v="78"/>
    <x v="1220"/>
    <n v="35"/>
    <m/>
    <n v="941.24"/>
    <n v="3.111522904071045E-2"/>
    <n v="0"/>
    <n v="0"/>
    <m/>
    <m/>
    <n v="0.1"/>
    <n v="0.1"/>
    <n v="94.124000000000009"/>
    <m/>
    <n v="94.124000000000009"/>
    <s v="VWB"/>
    <n v="0"/>
    <n v="20"/>
    <n v="1"/>
    <n v="1"/>
    <m/>
    <m/>
    <n v="1"/>
    <s v="Valauto Lambersart VW"/>
    <x v="2"/>
    <m/>
    <x v="8"/>
    <n v="976.24"/>
    <n v="3.111522904071045E-2"/>
    <x v="1"/>
    <n v="114.12400000000001"/>
  </r>
  <r>
    <x v="7"/>
    <x v="0"/>
    <x v="2"/>
    <x v="86"/>
    <x v="102"/>
    <m/>
    <m/>
    <m/>
    <m/>
    <m/>
    <n v="0"/>
    <x v="36"/>
    <n v="524396"/>
    <x v="1355"/>
    <s v="TMBJR8NX0TY085376"/>
    <x v="1168"/>
    <x v="41"/>
    <n v="30841.67"/>
    <n v="2716.67"/>
    <n v="33558.339999999997"/>
    <n v="36"/>
    <x v="1221"/>
    <n v="35.01"/>
    <m/>
    <n v="1250.49"/>
    <n v="3.8306423976871326E-2"/>
    <n v="0"/>
    <n v="0"/>
    <m/>
    <m/>
    <n v="0.1"/>
    <n v="0.1"/>
    <n v="125.04900000000001"/>
    <m/>
    <n v="125.04900000000001"/>
    <s v=""/>
    <n v="0"/>
    <n v="20"/>
    <n v="1"/>
    <n v="1"/>
    <m/>
    <m/>
    <n v="1"/>
    <s v="Valauto Lambersart VW"/>
    <x v="2"/>
    <m/>
    <x v="8"/>
    <n v="1285.5"/>
    <n v="3.8306423976871326E-2"/>
    <x v="1"/>
    <n v="145.04900000000001"/>
  </r>
  <r>
    <x v="7"/>
    <x v="0"/>
    <x v="2"/>
    <x v="106"/>
    <x v="148"/>
    <m/>
    <m/>
    <m/>
    <m/>
    <m/>
    <n v="0"/>
    <x v="59"/>
    <n v="524400"/>
    <x v="1356"/>
    <s v="TMBJW7PS8TT087510"/>
    <x v="1169"/>
    <x v="5"/>
    <n v="46641.66"/>
    <n v="3224.99"/>
    <n v="49866.65"/>
    <n v="12"/>
    <x v="1222"/>
    <n v="35.01"/>
    <m/>
    <n v="1034.67"/>
    <n v="2.1450809308425571E-2"/>
    <n v="0"/>
    <n v="-4716"/>
    <m/>
    <m/>
    <n v="0.1"/>
    <n v="0.1"/>
    <n v="103.46700000000001"/>
    <m/>
    <n v="103.46700000000001"/>
    <s v=""/>
    <m/>
    <n v="50"/>
    <n v="1"/>
    <n v="1"/>
    <m/>
    <m/>
    <n v="1"/>
    <s v="Valauto Lambersart VW"/>
    <x v="2"/>
    <m/>
    <x v="17"/>
    <n v="1069.68"/>
    <n v="2.1450809308425571E-2"/>
    <x v="1"/>
    <n v="153.46700000000001"/>
  </r>
  <r>
    <x v="7"/>
    <x v="0"/>
    <x v="2"/>
    <x v="12"/>
    <x v="81"/>
    <m/>
    <m/>
    <m/>
    <m/>
    <m/>
    <n v="0"/>
    <x v="59"/>
    <n v="524407"/>
    <x v="1357"/>
    <s v="TMBGR6NWXT3135039"/>
    <x v="1170"/>
    <x v="22"/>
    <n v="25350"/>
    <n v="1175"/>
    <n v="26525"/>
    <n v="15"/>
    <x v="1223"/>
    <n v="35.01"/>
    <m/>
    <n v="1000.4200000000001"/>
    <n v="3.9036003770028277E-2"/>
    <n v="0"/>
    <n v="-3916"/>
    <m/>
    <m/>
    <n v="0.1"/>
    <n v="0.1"/>
    <n v="100.04200000000002"/>
    <m/>
    <n v="100.04200000000002"/>
    <s v=""/>
    <m/>
    <n v="50"/>
    <n v="1"/>
    <n v="1"/>
    <m/>
    <m/>
    <n v="1"/>
    <s v="Valauto Lambersart VW"/>
    <x v="2"/>
    <m/>
    <x v="17"/>
    <n v="1035.43"/>
    <n v="3.9036003770028277E-2"/>
    <x v="1"/>
    <n v="150.04200000000003"/>
  </r>
  <r>
    <x v="7"/>
    <x v="0"/>
    <x v="2"/>
    <x v="28"/>
    <x v="24"/>
    <m/>
    <m/>
    <m/>
    <m/>
    <m/>
    <n v="0"/>
    <x v="59"/>
    <n v="524408"/>
    <x v="1358"/>
    <s v="TMBLN9PS9TT115757"/>
    <x v="1171"/>
    <x v="5"/>
    <n v="45575"/>
    <n v="11400"/>
    <n v="56975"/>
    <n v="15"/>
    <x v="1224"/>
    <n v="35.01"/>
    <m/>
    <n v="2974.45"/>
    <n v="5.2820710838086878E-2"/>
    <n v="0"/>
    <n v="-3400"/>
    <m/>
    <m/>
    <n v="0.1"/>
    <n v="0.1"/>
    <n v="297.44499999999999"/>
    <m/>
    <n v="297.44499999999999"/>
    <s v=""/>
    <m/>
    <n v="50"/>
    <n v="1"/>
    <n v="1"/>
    <m/>
    <m/>
    <n v="1"/>
    <s v="Valauto Lambersart VW"/>
    <x v="2"/>
    <m/>
    <x v="17"/>
    <n v="3009.46"/>
    <n v="5.2820710838086878E-2"/>
    <x v="1"/>
    <n v="347.44499999999999"/>
  </r>
  <r>
    <x v="7"/>
    <x v="1"/>
    <x v="2"/>
    <x v="26"/>
    <x v="57"/>
    <m/>
    <m/>
    <m/>
    <s v="x"/>
    <m/>
    <n v="503005.87"/>
    <x v="14"/>
    <n v="524414"/>
    <x v="1359"/>
    <s v="TMBAA8NX1TM036055"/>
    <x v="225"/>
    <x v="41"/>
    <n v="28175"/>
    <n v="691.67"/>
    <n v="28866.67"/>
    <n v="7"/>
    <x v="1225"/>
    <n v="35"/>
    <m/>
    <n v="1154.6600000000001"/>
    <n v="4.1212235425838871E-2"/>
    <n v="0"/>
    <n v="-1443.33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1189.6600000000001"/>
    <n v="4.1212235425838871E-2"/>
    <x v="1"/>
    <n v="0"/>
  </r>
  <r>
    <x v="7"/>
    <x v="0"/>
    <x v="2"/>
    <x v="104"/>
    <x v="61"/>
    <m/>
    <m/>
    <m/>
    <m/>
    <m/>
    <n v="0"/>
    <x v="59"/>
    <n v="524422"/>
    <x v="1360"/>
    <s v="TMBJA8NX3TY053075"/>
    <x v="1172"/>
    <x v="41"/>
    <n v="28958.34"/>
    <n v="3783.34"/>
    <n v="32741.68"/>
    <n v="5"/>
    <x v="1226"/>
    <n v="35"/>
    <m/>
    <n v="1398.25"/>
    <n v="4.3774479501357294E-2"/>
    <n v="0"/>
    <n v="-416"/>
    <m/>
    <m/>
    <n v="0.1"/>
    <n v="0.1"/>
    <n v="139.82500000000002"/>
    <m/>
    <n v="139.82500000000002"/>
    <s v="VWB"/>
    <m/>
    <n v="50"/>
    <n v="1"/>
    <n v="1"/>
    <m/>
    <m/>
    <n v="1"/>
    <s v="Valauto Lambersart VW"/>
    <x v="2"/>
    <m/>
    <x v="17"/>
    <n v="1433.25"/>
    <n v="4.3774479501357294E-2"/>
    <x v="1"/>
    <n v="189.82500000000002"/>
  </r>
  <r>
    <x v="7"/>
    <x v="0"/>
    <x v="2"/>
    <x v="10"/>
    <x v="46"/>
    <m/>
    <m/>
    <m/>
    <m/>
    <m/>
    <n v="0"/>
    <x v="59"/>
    <n v="524426"/>
    <x v="1361"/>
    <s v="TMBGR6NW5T3134025"/>
    <x v="1173"/>
    <x v="22"/>
    <n v="23991.67"/>
    <n v="2416.67"/>
    <n v="26408.339999999997"/>
    <n v="15"/>
    <x v="1227"/>
    <n v="35.01"/>
    <m/>
    <n v="723.51"/>
    <n v="2.8722744405744551E-2"/>
    <n v="0"/>
    <n v="-3916"/>
    <m/>
    <m/>
    <n v="0.1"/>
    <n v="0.1"/>
    <n v="72.350999999999999"/>
    <m/>
    <n v="72.350999999999999"/>
    <s v=""/>
    <m/>
    <n v="50"/>
    <n v="1"/>
    <n v="1"/>
    <m/>
    <m/>
    <n v="1"/>
    <s v="Valauto Lambersart VW"/>
    <x v="2"/>
    <m/>
    <x v="17"/>
    <n v="758.52"/>
    <n v="2.8722744405744551E-2"/>
    <x v="1"/>
    <n v="122.351"/>
  </r>
  <r>
    <x v="7"/>
    <x v="0"/>
    <x v="2"/>
    <x v="8"/>
    <x v="8"/>
    <m/>
    <m/>
    <m/>
    <m/>
    <m/>
    <n v="0"/>
    <x v="27"/>
    <n v="524438"/>
    <x v="1362"/>
    <s v="TMBNC7NYXTF109992"/>
    <x v="1174"/>
    <x v="23"/>
    <n v="31841.67"/>
    <n v="741.66"/>
    <n v="32583.329999999998"/>
    <n v="47"/>
    <x v="1228"/>
    <n v="35"/>
    <m/>
    <n v="2476.46"/>
    <n v="7.7078064151208617E-2"/>
    <n v="-3921.88"/>
    <n v="0"/>
    <m/>
    <m/>
    <n v="0.12"/>
    <n v="0.12"/>
    <n v="297.17520000000002"/>
    <m/>
    <n v="297.17520000000002"/>
    <s v=""/>
    <n v="0"/>
    <n v="20"/>
    <n v="1"/>
    <n v="1"/>
    <m/>
    <m/>
    <n v="1"/>
    <s v="Valauto Lambersart VW"/>
    <x v="2"/>
    <m/>
    <x v="10"/>
    <n v="2511.46"/>
    <n v="7.7078064151208617E-2"/>
    <x v="1"/>
    <n v="317.17520000000002"/>
  </r>
  <r>
    <x v="7"/>
    <x v="0"/>
    <x v="2"/>
    <x v="16"/>
    <x v="8"/>
    <m/>
    <m/>
    <m/>
    <m/>
    <m/>
    <n v="0"/>
    <x v="56"/>
    <n v="524441"/>
    <x v="1363"/>
    <s v="TMBEE6PJ7T4060556"/>
    <x v="1175"/>
    <x v="33"/>
    <n v="18775"/>
    <n v="708.33"/>
    <n v="19483.330000000002"/>
    <n v="41"/>
    <x v="1229"/>
    <n v="35"/>
    <m/>
    <n v="743.17"/>
    <n v="3.9940297680119356E-2"/>
    <n v="0"/>
    <n v="-2350"/>
    <m/>
    <m/>
    <n v="7.0000000000000007E-2"/>
    <n v="7.0000000000000007E-2"/>
    <n v="52.021900000000002"/>
    <m/>
    <n v="52.021900000000002"/>
    <s v="VWB"/>
    <m/>
    <s v="0"/>
    <n v="1"/>
    <n v="1"/>
    <m/>
    <m/>
    <n v="1"/>
    <s v="Valauto Lambersart VW"/>
    <x v="2"/>
    <m/>
    <x v="17"/>
    <n v="778.17"/>
    <n v="3.9940297680119356E-2"/>
    <x v="1"/>
    <n v="52.021900000000002"/>
  </r>
  <r>
    <x v="7"/>
    <x v="0"/>
    <x v="2"/>
    <x v="99"/>
    <x v="144"/>
    <m/>
    <m/>
    <m/>
    <m/>
    <m/>
    <n v="0"/>
    <x v="59"/>
    <n v="524444"/>
    <x v="1364"/>
    <s v="TMBJW7PS1TT104681"/>
    <x v="1176"/>
    <x v="5"/>
    <n v="43308.33"/>
    <n v="4483.34"/>
    <n v="47791.67"/>
    <n v="10"/>
    <x v="1230"/>
    <n v="34.99"/>
    <m/>
    <n v="2689.42"/>
    <n v="5.7005959406733434E-2"/>
    <n v="0"/>
    <n v="-4749"/>
    <m/>
    <m/>
    <n v="0.1"/>
    <n v="0.1"/>
    <n v="268.94200000000001"/>
    <m/>
    <n v="268.94200000000001"/>
    <s v="VWB"/>
    <m/>
    <n v="50"/>
    <n v="1"/>
    <n v="1"/>
    <m/>
    <m/>
    <n v="1"/>
    <s v="Valauto Lambersart VW"/>
    <x v="2"/>
    <m/>
    <x v="17"/>
    <n v="2724.41"/>
    <n v="5.7005959406733434E-2"/>
    <x v="1"/>
    <n v="318.94200000000001"/>
  </r>
  <r>
    <x v="7"/>
    <x v="0"/>
    <x v="2"/>
    <x v="89"/>
    <x v="77"/>
    <m/>
    <m/>
    <m/>
    <m/>
    <m/>
    <n v="0"/>
    <x v="59"/>
    <n v="524451"/>
    <x v="1365"/>
    <s v="TMBEP6PJ5T4059917"/>
    <x v="1177"/>
    <x v="33"/>
    <n v="19775"/>
    <n v="2366.66"/>
    <n v="22141.66"/>
    <n v="168"/>
    <x v="1231"/>
    <n v="35.01"/>
    <m/>
    <n v="788.83"/>
    <n v="3.7207689035058798E-2"/>
    <n v="0"/>
    <n v="-2550"/>
    <m/>
    <m/>
    <n v="0.12"/>
    <n v="0.12"/>
    <n v="94.659599999999998"/>
    <m/>
    <n v="94.659599999999998"/>
    <s v="VWB"/>
    <m/>
    <n v="50"/>
    <n v="1"/>
    <n v="1"/>
    <m/>
    <m/>
    <n v="1"/>
    <s v="Valauto Lambersart VW"/>
    <x v="2"/>
    <m/>
    <x v="17"/>
    <n v="823.84"/>
    <n v="3.7207689035058798E-2"/>
    <x v="1"/>
    <n v="144.65960000000001"/>
  </r>
  <r>
    <x v="7"/>
    <x v="0"/>
    <x v="2"/>
    <x v="27"/>
    <x v="132"/>
    <m/>
    <m/>
    <m/>
    <m/>
    <m/>
    <n v="0"/>
    <x v="36"/>
    <n v="524454"/>
    <x v="1366"/>
    <s v="TMBGR6NW2T3088850"/>
    <x v="1178"/>
    <x v="22"/>
    <n v="25350"/>
    <n v="375"/>
    <n v="25725"/>
    <n v="22"/>
    <x v="1232"/>
    <n v="35"/>
    <m/>
    <n v="771.75"/>
    <n v="3.1360544217687074E-2"/>
    <n v="0"/>
    <n v="0"/>
    <m/>
    <m/>
    <n v="0.1"/>
    <n v="0.1"/>
    <n v="77.175000000000011"/>
    <m/>
    <n v="77.175000000000011"/>
    <s v="VWB"/>
    <n v="0"/>
    <n v="20"/>
    <n v="1"/>
    <n v="1"/>
    <m/>
    <m/>
    <n v="1"/>
    <s v="Valauto Lambersart VW"/>
    <x v="2"/>
    <m/>
    <x v="8"/>
    <n v="806.75"/>
    <n v="3.1360544217687074E-2"/>
    <x v="1"/>
    <n v="97.175000000000011"/>
  </r>
  <r>
    <x v="7"/>
    <x v="0"/>
    <x v="2"/>
    <x v="48"/>
    <x v="142"/>
    <m/>
    <m/>
    <m/>
    <m/>
    <m/>
    <n v="0"/>
    <x v="42"/>
    <n v="524466"/>
    <x v="1367"/>
    <s v="TMBEP6PJ9T4077045"/>
    <x v="1179"/>
    <x v="33"/>
    <n v="19775"/>
    <n v="2125"/>
    <n v="21900"/>
    <n v="74"/>
    <x v="1233"/>
    <n v="35.01"/>
    <m/>
    <n v="753.82"/>
    <n v="3.601963470319635E-2"/>
    <n v="0"/>
    <n v="0"/>
    <m/>
    <m/>
    <n v="0.1"/>
    <n v="0.1"/>
    <n v="75.382000000000005"/>
    <m/>
    <n v="75.382000000000005"/>
    <s v="VWB"/>
    <n v="0"/>
    <n v="20"/>
    <n v="1"/>
    <n v="1"/>
    <m/>
    <m/>
    <n v="1"/>
    <s v="Valauto Lambersart VW"/>
    <x v="2"/>
    <m/>
    <x v="8"/>
    <n v="788.83"/>
    <n v="3.601963470319635E-2"/>
    <x v="1"/>
    <n v="95.382000000000005"/>
  </r>
  <r>
    <x v="7"/>
    <x v="0"/>
    <x v="2"/>
    <x v="112"/>
    <x v="62"/>
    <m/>
    <m/>
    <m/>
    <m/>
    <m/>
    <n v="0"/>
    <x v="42"/>
    <n v="524473"/>
    <x v="1368"/>
    <s v="TMBJW9PS8TT104771"/>
    <x v="1180"/>
    <x v="5"/>
    <n v="42666.66"/>
    <n v="3908.33"/>
    <n v="46574.990000000005"/>
    <n v="13"/>
    <x v="1234"/>
    <n v="35"/>
    <m/>
    <n v="635.9"/>
    <n v="1.4404726656946139E-2"/>
    <n v="0"/>
    <n v="0"/>
    <m/>
    <m/>
    <n v="0.1"/>
    <n v="0.1"/>
    <n v="63.59"/>
    <m/>
    <n v="63.59"/>
    <s v="VWB"/>
    <m/>
    <n v="20"/>
    <n v="1"/>
    <n v="1"/>
    <m/>
    <m/>
    <n v="1"/>
    <s v="Valauto Lambersart VW"/>
    <x v="2"/>
    <m/>
    <x v="8"/>
    <n v="670.9"/>
    <n v="1.4404726656946139E-2"/>
    <x v="1"/>
    <n v="83.59"/>
  </r>
  <r>
    <x v="7"/>
    <x v="0"/>
    <x v="2"/>
    <x v="114"/>
    <x v="113"/>
    <m/>
    <m/>
    <m/>
    <m/>
    <m/>
    <n v="0"/>
    <x v="36"/>
    <n v="524474"/>
    <x v="1369"/>
    <s v="TMBGR6NW8T3096709"/>
    <x v="1181"/>
    <x v="22"/>
    <n v="25350"/>
    <n v="1705"/>
    <n v="27055"/>
    <n v="14"/>
    <x v="1235"/>
    <n v="35"/>
    <m/>
    <n v="755.01"/>
    <n v="2.9200147846978376E-2"/>
    <n v="0"/>
    <n v="0"/>
    <m/>
    <m/>
    <n v="0.1"/>
    <n v="0.1"/>
    <n v="75.501000000000005"/>
    <m/>
    <n v="75.501000000000005"/>
    <s v="VWB"/>
    <n v="0"/>
    <n v="20"/>
    <n v="1"/>
    <n v="1"/>
    <m/>
    <m/>
    <n v="1"/>
    <s v="Valauto Lambersart VW"/>
    <x v="2"/>
    <m/>
    <x v="8"/>
    <n v="790.01"/>
    <n v="2.9200147846978376E-2"/>
    <x v="1"/>
    <n v="95.501000000000005"/>
  </r>
  <r>
    <x v="7"/>
    <x v="0"/>
    <x v="2"/>
    <x v="123"/>
    <x v="113"/>
    <m/>
    <m/>
    <m/>
    <m/>
    <m/>
    <n v="0"/>
    <x v="23"/>
    <n v="524476"/>
    <x v="1370"/>
    <s v="TMBGR6NW4T3094844"/>
    <x v="1181"/>
    <x v="22"/>
    <n v="25350"/>
    <n v="1705"/>
    <n v="27055"/>
    <n v="20"/>
    <x v="1235"/>
    <n v="35"/>
    <m/>
    <n v="755.01"/>
    <n v="2.9200147846978376E-2"/>
    <n v="0"/>
    <n v="0"/>
    <m/>
    <m/>
    <n v="0.1"/>
    <n v="0.1"/>
    <n v="75.501000000000005"/>
    <m/>
    <n v="75.501000000000005"/>
    <s v="VWB"/>
    <n v="0"/>
    <m/>
    <n v="0"/>
    <n v="1"/>
    <m/>
    <m/>
    <n v="0"/>
    <s v="Valauto Lambersart VW"/>
    <x v="2"/>
    <m/>
    <x v="10"/>
    <n v="790.01"/>
    <n v="2.9200147846978376E-2"/>
    <x v="1"/>
    <n v="75.501000000000005"/>
  </r>
  <r>
    <x v="7"/>
    <x v="0"/>
    <x v="2"/>
    <x v="54"/>
    <x v="70"/>
    <m/>
    <m/>
    <m/>
    <m/>
    <m/>
    <m/>
    <x v="23"/>
    <n v="524477"/>
    <x v="1371"/>
    <s v="TMBGR6NW9T3094113"/>
    <x v="1181"/>
    <x v="22"/>
    <n v="25350"/>
    <n v="1705"/>
    <n v="27055"/>
    <n v="13"/>
    <x v="1235"/>
    <n v="35"/>
    <m/>
    <n v="755.01"/>
    <n v="2.9200147846978376E-2"/>
    <n v="0"/>
    <n v="0"/>
    <m/>
    <m/>
    <n v="0.1"/>
    <n v="0.1"/>
    <n v="75.501000000000005"/>
    <m/>
    <n v="75.501000000000005"/>
    <s v="VWB"/>
    <n v="0"/>
    <n v="20"/>
    <n v="1"/>
    <n v="1"/>
    <m/>
    <m/>
    <n v="1"/>
    <s v="Valauto Lambersart VW"/>
    <x v="2"/>
    <m/>
    <x v="10"/>
    <n v="790.01"/>
    <n v="2.9200147846978376E-2"/>
    <x v="1"/>
    <n v="95.501000000000005"/>
  </r>
  <r>
    <x v="7"/>
    <x v="0"/>
    <x v="2"/>
    <x v="15"/>
    <x v="9"/>
    <m/>
    <m/>
    <m/>
    <m/>
    <m/>
    <n v="0"/>
    <x v="14"/>
    <n v="524478"/>
    <x v="1372"/>
    <s v="TMBNC7NY8TF159628"/>
    <x v="1182"/>
    <x v="23"/>
    <n v="30283.33"/>
    <n v="2208.33"/>
    <n v="32491.660000000003"/>
    <n v="11"/>
    <x v="1236"/>
    <n v="35"/>
    <m/>
    <n v="487.36"/>
    <n v="1.6076740923670872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522.36"/>
    <n v="1.6076740923670872E-2"/>
    <x v="1"/>
    <n v="0"/>
  </r>
  <r>
    <x v="7"/>
    <x v="0"/>
    <x v="2"/>
    <x v="109"/>
    <x v="140"/>
    <m/>
    <m/>
    <m/>
    <m/>
    <m/>
    <n v="0"/>
    <x v="36"/>
    <n v="524479"/>
    <x v="1373"/>
    <s v="TMBJR7NU2T5072095"/>
    <x v="486"/>
    <x v="38"/>
    <n v="36458.339999999997"/>
    <n v="0"/>
    <n v="36458.339999999997"/>
    <n v="13"/>
    <x v="1237"/>
    <n v="35"/>
    <m/>
    <n v="1572.92"/>
    <n v="4.4102940506890884E-2"/>
    <n v="0"/>
    <n v="-625"/>
    <m/>
    <m/>
    <n v="0.1"/>
    <n v="0.1"/>
    <n v="157.29200000000003"/>
    <m/>
    <n v="157.29200000000003"/>
    <s v="VWB"/>
    <n v="0"/>
    <n v="20"/>
    <n v="1"/>
    <n v="1"/>
    <m/>
    <m/>
    <n v="1"/>
    <s v="Valauto Lambersart VW"/>
    <x v="2"/>
    <m/>
    <x v="8"/>
    <n v="1607.92"/>
    <n v="4.4102940506890884E-2"/>
    <x v="1"/>
    <n v="177.29200000000003"/>
  </r>
  <r>
    <x v="1"/>
    <x v="0"/>
    <x v="0"/>
    <x v="46"/>
    <x v="103"/>
    <m/>
    <m/>
    <m/>
    <m/>
    <m/>
    <n v="0"/>
    <x v="8"/>
    <n v="524525"/>
    <x v="1374"/>
    <s v="WVWZZZAW3TU039893"/>
    <x v="1183"/>
    <x v="28"/>
    <n v="23014"/>
    <n v="854.16"/>
    <n v="23868.16"/>
    <n v="80"/>
    <x v="1238"/>
    <n v="95"/>
    <m/>
    <n v="498.27"/>
    <n v="2.485612632058776E-2"/>
    <n v="0"/>
    <n v="-2356.67"/>
    <m/>
    <m/>
    <n v="0.12"/>
    <n v="0.13"/>
    <n v="59.792399999999994"/>
    <m/>
    <n v="59.792399999999994"/>
    <s v="VWB"/>
    <n v="30"/>
    <n v="0"/>
    <n v="0"/>
    <n v="1"/>
    <m/>
    <m/>
    <n v="0"/>
    <s v="Valauto Roncq"/>
    <x v="0"/>
    <m/>
    <x v="5"/>
    <n v="593.27"/>
    <n v="2.485612632058776E-2"/>
    <x v="1"/>
    <n v="89.792399999999986"/>
  </r>
  <r>
    <x v="1"/>
    <x v="0"/>
    <x v="0"/>
    <x v="87"/>
    <x v="117"/>
    <m/>
    <m/>
    <m/>
    <m/>
    <m/>
    <m/>
    <x v="0"/>
    <n v="524534"/>
    <x v="1375"/>
    <s v="WVWZZZAW7SU072751"/>
    <x v="1184"/>
    <x v="28"/>
    <n v="20839"/>
    <n v="-54.17"/>
    <n v="20784.830000000002"/>
    <n v="176"/>
    <x v="1239"/>
    <n v="95"/>
    <m/>
    <n v="1475.85"/>
    <n v="7.5576754777402541E-2"/>
    <n v="2409.6799999999998"/>
    <n v="-1856.67"/>
    <m/>
    <m/>
    <n v="0.13"/>
    <n v="0.13"/>
    <n v="191.8605"/>
    <m/>
    <n v="191.8605"/>
    <s v="VWB"/>
    <m/>
    <m/>
    <n v="0"/>
    <n v="1"/>
    <m/>
    <m/>
    <n v="0"/>
    <s v="Valauto Roncq"/>
    <x v="0"/>
    <m/>
    <x v="0"/>
    <n v="1570.85"/>
    <n v="7.5576754777402541E-2"/>
    <x v="1"/>
    <n v="191.8605"/>
  </r>
  <r>
    <x v="1"/>
    <x v="0"/>
    <x v="0"/>
    <x v="59"/>
    <x v="53"/>
    <m/>
    <m/>
    <m/>
    <m/>
    <m/>
    <n v="0"/>
    <x v="8"/>
    <n v="524536"/>
    <x v="1376"/>
    <s v="WVWZZZAW6TU039547"/>
    <x v="1185"/>
    <x v="28"/>
    <n v="23014"/>
    <n v="854.16"/>
    <n v="23868.16"/>
    <n v="34"/>
    <x v="1240"/>
    <n v="95"/>
    <m/>
    <n v="652.44000000000005"/>
    <n v="3.1315359038987509E-2"/>
    <n v="0"/>
    <n v="-2356.67"/>
    <m/>
    <m/>
    <n v="0.13"/>
    <n v="0.13"/>
    <n v="84.817200000000014"/>
    <m/>
    <n v="84.817200000000014"/>
    <s v="VWB"/>
    <n v="30"/>
    <m/>
    <n v="0"/>
    <n v="1"/>
    <m/>
    <m/>
    <n v="0"/>
    <s v="Valauto Roncq"/>
    <x v="0"/>
    <m/>
    <x v="5"/>
    <n v="747.44"/>
    <n v="3.1315359038987509E-2"/>
    <x v="1"/>
    <n v="114.81720000000001"/>
  </r>
  <r>
    <x v="1"/>
    <x v="0"/>
    <x v="0"/>
    <x v="60"/>
    <x v="31"/>
    <m/>
    <m/>
    <m/>
    <m/>
    <m/>
    <n v="0"/>
    <x v="35"/>
    <n v="524537"/>
    <x v="1377"/>
    <s v="WVWZZZAW2TU044230"/>
    <x v="1186"/>
    <x v="28"/>
    <n v="23014"/>
    <n v="854.16"/>
    <n v="23868.16"/>
    <n v="11"/>
    <x v="1241"/>
    <n v="95"/>
    <m/>
    <n v="527.44000000000005"/>
    <n v="2.6078256556014374E-2"/>
    <n v="0"/>
    <n v="-2773.34"/>
    <m/>
    <m/>
    <n v="0.1"/>
    <n v="0.1"/>
    <n v="52.744000000000007"/>
    <m/>
    <n v="52.744000000000007"/>
    <s v="VWB"/>
    <n v="30"/>
    <m/>
    <n v="0"/>
    <n v="1"/>
    <m/>
    <m/>
    <n v="0"/>
    <s v="Valauto Roncq"/>
    <x v="0"/>
    <m/>
    <x v="0"/>
    <n v="622.44000000000005"/>
    <n v="2.6078256556014374E-2"/>
    <x v="1"/>
    <n v="82.744"/>
  </r>
  <r>
    <x v="7"/>
    <x v="0"/>
    <x v="2"/>
    <x v="112"/>
    <x v="22"/>
    <m/>
    <m/>
    <m/>
    <m/>
    <m/>
    <n v="0"/>
    <x v="59"/>
    <n v="524541"/>
    <x v="1378"/>
    <s v="TMBGR6NWXT3085422"/>
    <x v="1187"/>
    <x v="22"/>
    <n v="29675"/>
    <n v="833.33"/>
    <n v="30508.33"/>
    <n v="138"/>
    <x v="1242"/>
    <n v="35.01"/>
    <m/>
    <n v="984.25"/>
    <n v="3.3409236100435516E-2"/>
    <n v="0"/>
    <n v="-3800"/>
    <m/>
    <m/>
    <n v="0.12"/>
    <n v="0.13"/>
    <n v="118.11"/>
    <m/>
    <n v="118.11"/>
    <s v="VWB"/>
    <m/>
    <m/>
    <n v="0"/>
    <n v="1"/>
    <m/>
    <m/>
    <n v="0"/>
    <s v="Valauto Lambersart VW"/>
    <x v="2"/>
    <m/>
    <x v="17"/>
    <n v="1019.26"/>
    <n v="3.3409236100435516E-2"/>
    <x v="1"/>
    <n v="118.11"/>
  </r>
  <r>
    <x v="7"/>
    <x v="0"/>
    <x v="2"/>
    <x v="88"/>
    <x v="86"/>
    <m/>
    <m/>
    <m/>
    <m/>
    <m/>
    <n v="0"/>
    <x v="59"/>
    <n v="524543"/>
    <x v="1379"/>
    <s v="TMBAA8NX5TM051402"/>
    <x v="1188"/>
    <x v="41"/>
    <n v="26058.34"/>
    <n v="7133.33"/>
    <n v="33191.67"/>
    <n v="34"/>
    <x v="1243"/>
    <n v="35"/>
    <n v="-83.33"/>
    <n v="1296.29"/>
    <n v="4.0109159918738646E-2"/>
    <n v="0"/>
    <n v="-2700"/>
    <m/>
    <m/>
    <n v="0.1"/>
    <n v="0.1"/>
    <n v="129.62899999999999"/>
    <m/>
    <n v="129.62899999999999"/>
    <s v=""/>
    <m/>
    <n v="50"/>
    <n v="1"/>
    <n v="1"/>
    <m/>
    <m/>
    <n v="1"/>
    <s v="Valauto Lambersart VW"/>
    <x v="2"/>
    <m/>
    <x v="17"/>
    <n v="1414.62"/>
    <n v="4.2619729588779354E-2"/>
    <x v="1"/>
    <n v="179.62899999999999"/>
  </r>
  <r>
    <x v="1"/>
    <x v="0"/>
    <x v="0"/>
    <x v="49"/>
    <x v="64"/>
    <m/>
    <m/>
    <m/>
    <m/>
    <m/>
    <n v="0"/>
    <x v="0"/>
    <n v="524543"/>
    <x v="1379"/>
    <s v="WVWZZZAW5TU029883"/>
    <x v="1189"/>
    <x v="28"/>
    <n v="20605.669999999998"/>
    <n v="1137.5"/>
    <n v="21743.17"/>
    <n v="45"/>
    <x v="1244"/>
    <n v="94.99"/>
    <m/>
    <n v="590.56999999999994"/>
    <n v="3.1529901113775037E-2"/>
    <n v="0"/>
    <n v="-2356.67"/>
    <m/>
    <m/>
    <n v="0.13"/>
    <n v="0.13"/>
    <n v="76.77409999999999"/>
    <m/>
    <n v="76.77409999999999"/>
    <s v="VWB"/>
    <m/>
    <m/>
    <n v="0"/>
    <n v="1"/>
    <m/>
    <m/>
    <n v="0"/>
    <s v="Valauto Roncq"/>
    <x v="0"/>
    <m/>
    <x v="0"/>
    <n v="685.56"/>
    <n v="3.1529901113775037E-2"/>
    <x v="1"/>
    <n v="76.77409999999999"/>
  </r>
  <r>
    <x v="7"/>
    <x v="0"/>
    <x v="2"/>
    <x v="28"/>
    <x v="88"/>
    <m/>
    <m/>
    <m/>
    <m/>
    <m/>
    <n v="0"/>
    <x v="59"/>
    <n v="524544"/>
    <x v="1380"/>
    <s v="TMBJB9PS0TT113430"/>
    <x v="1190"/>
    <x v="5"/>
    <n v="38500"/>
    <n v="2975"/>
    <n v="41475"/>
    <n v="24"/>
    <x v="1245"/>
    <n v="35"/>
    <m/>
    <n v="2128.92"/>
    <n v="5.2174080771549128E-2"/>
    <n v="0"/>
    <n v="-3400"/>
    <m/>
    <m/>
    <n v="0.1"/>
    <n v="0.1"/>
    <n v="212.89200000000002"/>
    <m/>
    <n v="212.89200000000002"/>
    <s v="VWB"/>
    <m/>
    <n v="50"/>
    <n v="1"/>
    <n v="1"/>
    <m/>
    <m/>
    <n v="1"/>
    <s v="Valauto Lambersart VW"/>
    <x v="2"/>
    <m/>
    <x v="17"/>
    <n v="2163.92"/>
    <n v="5.2174080771549128E-2"/>
    <x v="1"/>
    <n v="262.89200000000005"/>
  </r>
  <r>
    <x v="7"/>
    <x v="0"/>
    <x v="2"/>
    <x v="5"/>
    <x v="53"/>
    <m/>
    <m/>
    <m/>
    <s v="x"/>
    <s v="X"/>
    <n v="88"/>
    <x v="36"/>
    <n v="524545"/>
    <x v="1381"/>
    <s v="TMBGR6NW6T3087295"/>
    <x v="1191"/>
    <x v="22"/>
    <n v="25350"/>
    <n v="1850"/>
    <n v="27200"/>
    <n v="54"/>
    <x v="1246"/>
    <n v="35"/>
    <m/>
    <n v="544"/>
    <n v="2.1286764705882352E-2"/>
    <n v="0"/>
    <n v="-272"/>
    <m/>
    <s v="ok vn payé / solde client facture atelier "/>
    <n v="0.1"/>
    <n v="0.1"/>
    <n v="54.400000000000006"/>
    <m/>
    <n v="54.400000000000006"/>
    <s v="VWB"/>
    <n v="0"/>
    <n v="20"/>
    <n v="1"/>
    <n v="1"/>
    <m/>
    <m/>
    <n v="1"/>
    <s v="Valauto Lambersart VW"/>
    <x v="2"/>
    <m/>
    <x v="8"/>
    <n v="579"/>
    <n v="2.1286764705882352E-2"/>
    <x v="1"/>
    <n v="74.400000000000006"/>
  </r>
  <r>
    <x v="7"/>
    <x v="0"/>
    <x v="2"/>
    <x v="75"/>
    <x v="40"/>
    <m/>
    <m/>
    <m/>
    <m/>
    <m/>
    <n v="0"/>
    <x v="36"/>
    <n v="524546"/>
    <x v="1382"/>
    <s v="TMBGR6NW3T3088887"/>
    <x v="1191"/>
    <x v="22"/>
    <n v="25350"/>
    <n v="1850"/>
    <n v="27200"/>
    <n v="76"/>
    <x v="1246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x v="2"/>
    <m/>
    <x v="8"/>
    <n v="579"/>
    <n v="2.1286764705882352E-2"/>
    <x v="1"/>
    <n v="74.400000000000006"/>
  </r>
  <r>
    <x v="7"/>
    <x v="0"/>
    <x v="2"/>
    <x v="75"/>
    <x v="40"/>
    <m/>
    <m/>
    <m/>
    <m/>
    <m/>
    <n v="0"/>
    <x v="36"/>
    <n v="524547"/>
    <x v="1383"/>
    <s v="TMBGR6NW0T3088362"/>
    <x v="1191"/>
    <x v="22"/>
    <n v="25350"/>
    <n v="1850"/>
    <n v="27200"/>
    <n v="76"/>
    <x v="1246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x v="2"/>
    <m/>
    <x v="8"/>
    <n v="579"/>
    <n v="2.1286764705882352E-2"/>
    <x v="1"/>
    <n v="74.400000000000006"/>
  </r>
  <r>
    <x v="7"/>
    <x v="0"/>
    <x v="2"/>
    <x v="75"/>
    <x v="40"/>
    <m/>
    <m/>
    <m/>
    <m/>
    <m/>
    <n v="0"/>
    <x v="36"/>
    <n v="524548"/>
    <x v="1384"/>
    <s v="TMBGR6NW3T3087447"/>
    <x v="1191"/>
    <x v="22"/>
    <n v="25350"/>
    <n v="1850"/>
    <n v="27200"/>
    <n v="82"/>
    <x v="1246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x v="2"/>
    <m/>
    <x v="8"/>
    <n v="579"/>
    <n v="2.1286764705882352E-2"/>
    <x v="1"/>
    <n v="74.400000000000006"/>
  </r>
  <r>
    <x v="7"/>
    <x v="0"/>
    <x v="2"/>
    <x v="75"/>
    <x v="40"/>
    <m/>
    <m/>
    <m/>
    <m/>
    <m/>
    <n v="0"/>
    <x v="36"/>
    <n v="524549"/>
    <x v="1385"/>
    <s v="TMBGR6NW1T3088905"/>
    <x v="1191"/>
    <x v="22"/>
    <n v="25350"/>
    <n v="1850"/>
    <n v="27200"/>
    <n v="72"/>
    <x v="1246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x v="2"/>
    <m/>
    <x v="8"/>
    <n v="579"/>
    <n v="2.1286764705882352E-2"/>
    <x v="1"/>
    <n v="74.400000000000006"/>
  </r>
  <r>
    <x v="7"/>
    <x v="0"/>
    <x v="2"/>
    <x v="75"/>
    <x v="40"/>
    <m/>
    <m/>
    <m/>
    <m/>
    <m/>
    <n v="0"/>
    <x v="36"/>
    <n v="524550"/>
    <x v="1386"/>
    <s v="TMBGR6NW6T3088916"/>
    <x v="1191"/>
    <x v="22"/>
    <n v="25350"/>
    <n v="1850"/>
    <n v="27200"/>
    <n v="72"/>
    <x v="1246"/>
    <n v="35"/>
    <m/>
    <n v="544"/>
    <n v="2.1286764705882352E-2"/>
    <n v="0"/>
    <n v="-272"/>
    <m/>
    <m/>
    <n v="0.1"/>
    <n v="0.1"/>
    <n v="54.400000000000006"/>
    <m/>
    <n v="54.400000000000006"/>
    <s v="VWB"/>
    <n v="0"/>
    <n v="20"/>
    <n v="1"/>
    <n v="1"/>
    <m/>
    <m/>
    <n v="1"/>
    <s v="Valauto Lambersart VW"/>
    <x v="2"/>
    <m/>
    <x v="8"/>
    <n v="579"/>
    <n v="2.1286764705882352E-2"/>
    <x v="1"/>
    <n v="74.400000000000006"/>
  </r>
  <r>
    <x v="7"/>
    <x v="0"/>
    <x v="2"/>
    <x v="34"/>
    <x v="72"/>
    <m/>
    <m/>
    <m/>
    <m/>
    <m/>
    <n v="0"/>
    <x v="14"/>
    <n v="524553"/>
    <x v="1387"/>
    <s v="TMBER6NWXT3101335"/>
    <x v="1192"/>
    <x v="24"/>
    <n v="26108.34"/>
    <n v="1275"/>
    <n v="27383.34"/>
    <n v="16"/>
    <x v="1247"/>
    <n v="35"/>
    <m/>
    <n v="547.66999999999996"/>
    <n v="2.1278266274311314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582.66999999999996"/>
    <n v="2.1278266274311314E-2"/>
    <x v="1"/>
    <n v="0"/>
  </r>
  <r>
    <x v="1"/>
    <x v="0"/>
    <x v="0"/>
    <x v="25"/>
    <x v="127"/>
    <m/>
    <m/>
    <m/>
    <m/>
    <m/>
    <n v="0"/>
    <x v="5"/>
    <n v="524553"/>
    <x v="1387"/>
    <s v="WVGZZZC18TY041936"/>
    <x v="1193"/>
    <x v="7"/>
    <n v="22622.33"/>
    <n v="1025"/>
    <n v="23647.33"/>
    <n v="11"/>
    <x v="1248"/>
    <n v="95"/>
    <m/>
    <n v="755.3"/>
    <n v="3.5957547850010971E-2"/>
    <n v="0"/>
    <n v="-2766.66"/>
    <m/>
    <m/>
    <n v="0.1"/>
    <n v="0.1"/>
    <n v="75.53"/>
    <m/>
    <n v="75.53"/>
    <s v="VWB"/>
    <n v="30"/>
    <m/>
    <n v="0"/>
    <n v="1"/>
    <m/>
    <m/>
    <n v="0"/>
    <s v="Valauto Roncq"/>
    <x v="0"/>
    <m/>
    <x v="0"/>
    <n v="850.3"/>
    <n v="3.5957547850010971E-2"/>
    <x v="1"/>
    <n v="105.53"/>
  </r>
  <r>
    <x v="7"/>
    <x v="0"/>
    <x v="2"/>
    <x v="27"/>
    <x v="132"/>
    <m/>
    <m/>
    <m/>
    <m/>
    <m/>
    <n v="0"/>
    <x v="64"/>
    <n v="524555"/>
    <x v="1388"/>
    <s v="TMBGR6NWXT3091561"/>
    <x v="1194"/>
    <x v="22"/>
    <n v="25350"/>
    <n v="2674.17"/>
    <n v="28024.17"/>
    <n v="7"/>
    <x v="1249"/>
    <n v="35"/>
    <m/>
    <n v="1207.42"/>
    <n v="4.4333873224434488E-2"/>
    <n v="0"/>
    <n v="0"/>
    <m/>
    <m/>
    <n v="0.1"/>
    <n v="0.1"/>
    <n v="120.74200000000002"/>
    <m/>
    <n v="120.74200000000002"/>
    <s v="VWB"/>
    <n v="0"/>
    <n v="20"/>
    <n v="1"/>
    <n v="1"/>
    <m/>
    <m/>
    <n v="1"/>
    <s v="Valauto Lambersart VW"/>
    <x v="2"/>
    <m/>
    <x v="6"/>
    <n v="1242.42"/>
    <n v="4.4333873224434488E-2"/>
    <x v="1"/>
    <n v="140.74200000000002"/>
  </r>
  <r>
    <x v="7"/>
    <x v="1"/>
    <x v="2"/>
    <x v="64"/>
    <x v="88"/>
    <m/>
    <m/>
    <m/>
    <s v="x"/>
    <m/>
    <n v="754353.41"/>
    <x v="14"/>
    <n v="524556"/>
    <x v="1389"/>
    <s v="TMBJA8NX8TY112704"/>
    <x v="225"/>
    <x v="41"/>
    <n v="28958.34"/>
    <n v="691.67"/>
    <n v="29650.01"/>
    <n v="11"/>
    <x v="364"/>
    <n v="35.01"/>
    <m/>
    <n v="889.48"/>
    <n v="3.1180090664387636E-2"/>
    <n v="0"/>
    <n v="-1779"/>
    <m/>
    <s v="solde client facture impayée"/>
    <m/>
    <n v="0"/>
    <n v="0"/>
    <m/>
    <n v="0"/>
    <s v=""/>
    <n v="0"/>
    <m/>
    <n v="0"/>
    <n v="1"/>
    <m/>
    <m/>
    <n v="0"/>
    <s v="Valauto Lambersart VW"/>
    <x v="2"/>
    <m/>
    <x v="8"/>
    <n v="924.49"/>
    <n v="3.1180090664387636E-2"/>
    <x v="1"/>
    <n v="0"/>
  </r>
  <r>
    <x v="7"/>
    <x v="1"/>
    <x v="0"/>
    <x v="16"/>
    <x v="49"/>
    <m/>
    <m/>
    <m/>
    <s v="x"/>
    <m/>
    <n v="136443.44"/>
    <x v="14"/>
    <n v="524568"/>
    <x v="1390"/>
    <s v="WVWZZZCD5TW204858"/>
    <x v="1195"/>
    <x v="32"/>
    <n v="29225"/>
    <n v="-208.33"/>
    <n v="29016.67"/>
    <n v="25"/>
    <x v="1250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1"/>
    <x v="0"/>
    <x v="13"/>
    <x v="107"/>
    <m/>
    <m/>
    <m/>
    <s v="x"/>
    <m/>
    <n v="136443.44"/>
    <x v="14"/>
    <n v="524569"/>
    <x v="1391"/>
    <s v="WVWZZZCDXTW203804"/>
    <x v="1195"/>
    <x v="32"/>
    <n v="29225"/>
    <n v="-208.33"/>
    <n v="29016.67"/>
    <n v="27"/>
    <x v="1250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1"/>
    <x v="0"/>
    <x v="13"/>
    <x v="63"/>
    <m/>
    <m/>
    <m/>
    <s v="x"/>
    <m/>
    <n v="136443.44"/>
    <x v="14"/>
    <n v="524573"/>
    <x v="1392"/>
    <s v="WVWZZZCD1TW204503"/>
    <x v="1195"/>
    <x v="32"/>
    <n v="29225"/>
    <n v="-208.33"/>
    <n v="29016.67"/>
    <n v="21"/>
    <x v="1250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0"/>
    <x v="110"/>
    <x v="31"/>
    <m/>
    <m/>
    <m/>
    <m/>
    <m/>
    <m/>
    <x v="14"/>
    <n v="524577"/>
    <x v="1393"/>
    <s v="WVWZZZCD4TW204236"/>
    <x v="1195"/>
    <x v="32"/>
    <n v="29225"/>
    <n v="-208.33"/>
    <n v="29016.67"/>
    <n v="33"/>
    <x v="1250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0"/>
    <x v="110"/>
    <x v="31"/>
    <m/>
    <m/>
    <m/>
    <m/>
    <m/>
    <m/>
    <x v="14"/>
    <n v="524578"/>
    <x v="1394"/>
    <s v="WVWZZZCD3TW013388"/>
    <x v="1195"/>
    <x v="32"/>
    <n v="29225"/>
    <n v="-208.33"/>
    <n v="29016.67"/>
    <n v="28"/>
    <x v="1250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1"/>
    <x v="0"/>
    <x v="0"/>
    <x v="81"/>
    <x v="43"/>
    <m/>
    <m/>
    <m/>
    <m/>
    <m/>
    <n v="0"/>
    <x v="35"/>
    <n v="524608"/>
    <x v="1395"/>
    <s v="WVGZZZA11TV019068"/>
    <x v="1196"/>
    <x v="2"/>
    <n v="35864"/>
    <n v="-500"/>
    <n v="35364"/>
    <n v="132"/>
    <x v="1251"/>
    <n v="95"/>
    <m/>
    <n v="1403.75"/>
    <n v="4.2380669607510461E-2"/>
    <n v="0"/>
    <n v="0"/>
    <m/>
    <m/>
    <n v="7.0000000000000007E-2"/>
    <n v="7.0000000000000007E-2"/>
    <n v="98.262500000000003"/>
    <m/>
    <n v="98.262500000000003"/>
    <s v="VWB"/>
    <n v="0"/>
    <m/>
    <n v="0"/>
    <n v="1"/>
    <m/>
    <m/>
    <n v="0"/>
    <s v="Valauto Roncq"/>
    <x v="0"/>
    <m/>
    <x v="0"/>
    <n v="1498.75"/>
    <n v="4.2380669607510461E-2"/>
    <x v="1"/>
    <n v="98.262500000000003"/>
  </r>
  <r>
    <x v="7"/>
    <x v="0"/>
    <x v="2"/>
    <x v="62"/>
    <x v="73"/>
    <m/>
    <m/>
    <m/>
    <m/>
    <m/>
    <n v="0"/>
    <x v="23"/>
    <n v="524623"/>
    <x v="1396"/>
    <s v="TMBER6NW7T3097275"/>
    <x v="1197"/>
    <x v="24"/>
    <n v="26108.34"/>
    <n v="1462.5"/>
    <n v="27570.84"/>
    <n v="36"/>
    <x v="1252"/>
    <n v="35.01"/>
    <m/>
    <n v="525.64"/>
    <n v="2.0334890050502631E-2"/>
    <n v="0"/>
    <n v="0"/>
    <m/>
    <m/>
    <n v="0.1"/>
    <n v="0.1"/>
    <n v="52.564"/>
    <m/>
    <n v="52.564"/>
    <s v="VWB"/>
    <n v="0"/>
    <s v="classique"/>
    <n v="1"/>
    <n v="1"/>
    <m/>
    <m/>
    <n v="1"/>
    <s v="Valauto Lambersart VW"/>
    <x v="2"/>
    <m/>
    <x v="10"/>
    <n v="560.65"/>
    <n v="2.0334890050502631E-2"/>
    <x v="1"/>
    <e v="#VALUE!"/>
  </r>
  <r>
    <x v="7"/>
    <x v="1"/>
    <x v="2"/>
    <x v="63"/>
    <x v="71"/>
    <m/>
    <m/>
    <m/>
    <s v="x"/>
    <m/>
    <n v="-2472"/>
    <x v="23"/>
    <n v="524627"/>
    <x v="1397"/>
    <s v="TMBER6NW5T3104644"/>
    <x v="1197"/>
    <x v="24"/>
    <n v="26108.34"/>
    <n v="1462.5"/>
    <n v="27570.84"/>
    <n v="40"/>
    <x v="1252"/>
    <n v="35.01"/>
    <m/>
    <n v="525.64"/>
    <n v="2.0334890050502631E-2"/>
    <n v="0"/>
    <n v="0"/>
    <m/>
    <s v="ok vn payé"/>
    <n v="0.1"/>
    <n v="0.1"/>
    <n v="52.564"/>
    <m/>
    <n v="52.564"/>
    <s v="VWB"/>
    <n v="0"/>
    <m/>
    <n v="0"/>
    <n v="1"/>
    <m/>
    <m/>
    <n v="0"/>
    <s v="Valauto Lambersart VW"/>
    <x v="2"/>
    <m/>
    <x v="10"/>
    <n v="560.65"/>
    <n v="2.0334890050502631E-2"/>
    <x v="1"/>
    <n v="52.564"/>
  </r>
  <r>
    <x v="7"/>
    <x v="0"/>
    <x v="2"/>
    <x v="111"/>
    <x v="123"/>
    <m/>
    <m/>
    <m/>
    <m/>
    <m/>
    <n v="0"/>
    <x v="23"/>
    <n v="524630"/>
    <x v="1398"/>
    <s v="TMBER6NW3T3097970"/>
    <x v="1197"/>
    <x v="24"/>
    <n v="26108.34"/>
    <n v="1462.5"/>
    <n v="27570.84"/>
    <n v="24"/>
    <x v="1252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x v="2"/>
    <m/>
    <x v="10"/>
    <n v="560.65"/>
    <n v="2.0334890050502631E-2"/>
    <x v="1"/>
    <e v="#VALUE!"/>
  </r>
  <r>
    <x v="7"/>
    <x v="0"/>
    <x v="2"/>
    <x v="62"/>
    <x v="73"/>
    <m/>
    <m/>
    <m/>
    <m/>
    <m/>
    <n v="0"/>
    <x v="23"/>
    <n v="524631"/>
    <x v="1399"/>
    <s v="TMBER6NW6T3104040"/>
    <x v="1197"/>
    <x v="24"/>
    <n v="26108.34"/>
    <n v="1462.5"/>
    <n v="27570.84"/>
    <n v="28"/>
    <x v="1252"/>
    <n v="35.01"/>
    <m/>
    <n v="525.64"/>
    <n v="2.0334890050502631E-2"/>
    <n v="0"/>
    <n v="0"/>
    <m/>
    <m/>
    <n v="0.1"/>
    <n v="0.1"/>
    <n v="52.564"/>
    <m/>
    <n v="52.564"/>
    <s v="VWB"/>
    <n v="0"/>
    <s v="classique"/>
    <n v="1"/>
    <n v="1"/>
    <m/>
    <m/>
    <n v="1"/>
    <s v="Valauto Lambersart VW"/>
    <x v="2"/>
    <m/>
    <x v="10"/>
    <n v="560.65"/>
    <n v="2.0334890050502631E-2"/>
    <x v="1"/>
    <e v="#VALUE!"/>
  </r>
  <r>
    <x v="7"/>
    <x v="1"/>
    <x v="2"/>
    <x v="113"/>
    <x v="102"/>
    <m/>
    <m/>
    <m/>
    <s v="x"/>
    <m/>
    <n v="-2472"/>
    <x v="23"/>
    <n v="524632"/>
    <x v="1400"/>
    <s v="TMBER6NW5T3104174"/>
    <x v="1197"/>
    <x v="24"/>
    <n v="26108.34"/>
    <n v="1462.5"/>
    <n v="27570.84"/>
    <n v="25"/>
    <x v="1252"/>
    <n v="35.01"/>
    <m/>
    <n v="525.64"/>
    <n v="2.0334890050502631E-2"/>
    <n v="0"/>
    <n v="0"/>
    <m/>
    <s v="ok vn payé"/>
    <n v="0.1"/>
    <n v="0.1"/>
    <n v="52.564"/>
    <m/>
    <n v="52.564"/>
    <s v="VWB"/>
    <n v="0"/>
    <m/>
    <n v="0"/>
    <n v="1"/>
    <m/>
    <m/>
    <n v="0"/>
    <s v="Valauto Lambersart VW"/>
    <x v="2"/>
    <m/>
    <x v="10"/>
    <n v="560.65"/>
    <n v="2.0334890050502631E-2"/>
    <x v="1"/>
    <n v="52.564"/>
  </r>
  <r>
    <x v="7"/>
    <x v="0"/>
    <x v="2"/>
    <x v="30"/>
    <x v="79"/>
    <m/>
    <m/>
    <m/>
    <m/>
    <m/>
    <n v="0"/>
    <x v="23"/>
    <n v="524635"/>
    <x v="1401"/>
    <s v="TMBER6NW3T3108255"/>
    <x v="1197"/>
    <x v="24"/>
    <n v="26108.34"/>
    <n v="716.67"/>
    <n v="26825.01"/>
    <n v="55"/>
    <x v="1253"/>
    <n v="35"/>
    <m/>
    <n v="577.27"/>
    <n v="2.2824595405556234E-2"/>
    <n v="0"/>
    <n v="0"/>
    <m/>
    <m/>
    <n v="0.1"/>
    <n v="0.1"/>
    <n v="57.727000000000004"/>
    <m/>
    <n v="57.727000000000004"/>
    <s v="VWB"/>
    <n v="0"/>
    <m/>
    <n v="0"/>
    <n v="1"/>
    <m/>
    <m/>
    <n v="0"/>
    <s v="Valauto Lambersart VW"/>
    <x v="2"/>
    <m/>
    <x v="10"/>
    <n v="612.27"/>
    <n v="2.2824595405556234E-2"/>
    <x v="1"/>
    <n v="57.727000000000004"/>
  </r>
  <r>
    <x v="7"/>
    <x v="0"/>
    <x v="2"/>
    <x v="56"/>
    <x v="64"/>
    <m/>
    <m/>
    <m/>
    <m/>
    <m/>
    <n v="0"/>
    <x v="23"/>
    <n v="524636"/>
    <x v="1402"/>
    <s v="TMBER6NW5T3106121"/>
    <x v="1197"/>
    <x v="24"/>
    <n v="26108.34"/>
    <n v="716.67"/>
    <n v="26825.01"/>
    <n v="7"/>
    <x v="1254"/>
    <n v="35.01"/>
    <m/>
    <n v="577.27"/>
    <n v="2.2824968191996947E-2"/>
    <n v="0"/>
    <n v="0"/>
    <m/>
    <m/>
    <n v="0.1"/>
    <n v="0.1"/>
    <n v="57.727000000000004"/>
    <m/>
    <n v="57.727000000000004"/>
    <s v="VWB"/>
    <n v="0"/>
    <s v="classique"/>
    <n v="1"/>
    <n v="1"/>
    <m/>
    <m/>
    <n v="1"/>
    <s v="Valauto Lambersart VW"/>
    <x v="2"/>
    <m/>
    <x v="10"/>
    <n v="612.28"/>
    <n v="2.2824968191996947E-2"/>
    <x v="1"/>
    <e v="#VALUE!"/>
  </r>
  <r>
    <x v="7"/>
    <x v="0"/>
    <x v="2"/>
    <x v="99"/>
    <x v="144"/>
    <m/>
    <m/>
    <m/>
    <m/>
    <m/>
    <n v="0"/>
    <x v="36"/>
    <n v="524644"/>
    <x v="1403"/>
    <s v="TMBJR8NX1TY067825"/>
    <x v="1168"/>
    <x v="41"/>
    <n v="30841.67"/>
    <n v="3925.01"/>
    <n v="34766.68"/>
    <n v="107"/>
    <x v="1255"/>
    <n v="35"/>
    <m/>
    <n v="2303.25"/>
    <n v="6.7255487150340493E-2"/>
    <n v="-4519.68"/>
    <n v="-833"/>
    <m/>
    <m/>
    <n v="0.12"/>
    <n v="0.13"/>
    <n v="276.39"/>
    <m/>
    <n v="276.39"/>
    <s v=""/>
    <n v="0"/>
    <n v="20"/>
    <n v="1"/>
    <n v="1"/>
    <m/>
    <m/>
    <n v="1"/>
    <s v="Valauto Lambersart VW"/>
    <x v="2"/>
    <m/>
    <x v="8"/>
    <n v="2338.25"/>
    <n v="6.7255487150340493E-2"/>
    <x v="1"/>
    <n v="296.39"/>
  </r>
  <r>
    <x v="7"/>
    <x v="0"/>
    <x v="2"/>
    <x v="75"/>
    <x v="40"/>
    <m/>
    <m/>
    <m/>
    <m/>
    <m/>
    <n v="0"/>
    <x v="14"/>
    <n v="524645"/>
    <x v="1404"/>
    <s v="TMBJA8NX6TY069514"/>
    <x v="1198"/>
    <x v="41"/>
    <n v="28958.34"/>
    <n v="1316.67"/>
    <n v="30275.010000000002"/>
    <n v="62"/>
    <x v="1256"/>
    <n v="35"/>
    <m/>
    <n v="499.16999999999996"/>
    <n v="1.7643924807952165E-2"/>
    <n v="0"/>
    <n v="-3935.75"/>
    <m/>
    <m/>
    <m/>
    <n v="0"/>
    <n v="0"/>
    <m/>
    <n v="0"/>
    <s v=""/>
    <n v="0"/>
    <m/>
    <n v="0"/>
    <n v="1"/>
    <m/>
    <m/>
    <n v="0"/>
    <s v="Valauto Lambersart VW"/>
    <x v="2"/>
    <m/>
    <x v="8"/>
    <n v="534.16999999999996"/>
    <n v="1.7643924807952165E-2"/>
    <x v="1"/>
    <n v="0"/>
  </r>
  <r>
    <x v="7"/>
    <x v="0"/>
    <x v="2"/>
    <x v="69"/>
    <x v="24"/>
    <m/>
    <m/>
    <m/>
    <m/>
    <m/>
    <m/>
    <x v="42"/>
    <n v="524650"/>
    <x v="1405"/>
    <s v="TMBEH7NY1TF180628"/>
    <x v="1199"/>
    <x v="40"/>
    <n v="40441.660000000003"/>
    <n v="3441.66"/>
    <n v="43883.320000000007"/>
    <n v="30"/>
    <x v="1257"/>
    <n v="35.01"/>
    <m/>
    <n v="877.66"/>
    <n v="2.0797651590627141E-2"/>
    <n v="0"/>
    <n v="0"/>
    <m/>
    <m/>
    <n v="0.1"/>
    <n v="0.1"/>
    <n v="87.766000000000005"/>
    <m/>
    <n v="87.766000000000005"/>
    <s v="VWB"/>
    <n v="0"/>
    <n v="20"/>
    <n v="1"/>
    <n v="1"/>
    <m/>
    <m/>
    <n v="1"/>
    <s v="Valauto Lambersart VW"/>
    <x v="2"/>
    <m/>
    <x v="8"/>
    <n v="912.67"/>
    <n v="2.0797651590627141E-2"/>
    <x v="1"/>
    <n v="107.76600000000001"/>
  </r>
  <r>
    <x v="7"/>
    <x v="0"/>
    <x v="2"/>
    <x v="66"/>
    <x v="77"/>
    <m/>
    <m/>
    <m/>
    <m/>
    <m/>
    <n v="0"/>
    <x v="33"/>
    <n v="524658"/>
    <x v="1406"/>
    <s v="TMBEP6PJ1V4015223"/>
    <x v="1200"/>
    <x v="33"/>
    <n v="19775"/>
    <n v="1459.16"/>
    <n v="21234.16"/>
    <n v="15"/>
    <x v="1258"/>
    <n v="35.01"/>
    <m/>
    <n v="241.32"/>
    <n v="1.3013465095864398E-2"/>
    <n v="0"/>
    <n v="-211.92"/>
    <m/>
    <m/>
    <n v="0.1"/>
    <n v="0.1"/>
    <n v="24.132000000000001"/>
    <m/>
    <n v="24.132000000000001"/>
    <s v="VWB"/>
    <n v="0"/>
    <m/>
    <n v="0"/>
    <n v="1"/>
    <m/>
    <m/>
    <n v="0"/>
    <s v="Valauto Lambersart VW"/>
    <x v="2"/>
    <m/>
    <x v="8"/>
    <n v="276.33"/>
    <n v="1.3013465095864398E-2"/>
    <x v="1"/>
    <n v="24.132000000000001"/>
  </r>
  <r>
    <x v="7"/>
    <x v="0"/>
    <x v="2"/>
    <x v="78"/>
    <x v="92"/>
    <m/>
    <m/>
    <m/>
    <m/>
    <m/>
    <m/>
    <x v="36"/>
    <n v="524660"/>
    <x v="1407"/>
    <s v="TMBEK6PJ8V4022779"/>
    <x v="1201"/>
    <x v="33"/>
    <n v="25125"/>
    <n v="0"/>
    <n v="25125"/>
    <n v="27"/>
    <x v="1259"/>
    <n v="35"/>
    <m/>
    <n v="753.75"/>
    <n v="3.139303482587065E-2"/>
    <n v="0"/>
    <n v="0"/>
    <m/>
    <m/>
    <n v="0.1"/>
    <n v="0.1"/>
    <n v="75.375"/>
    <m/>
    <n v="75.375"/>
    <s v="VWB"/>
    <n v="0"/>
    <n v="20"/>
    <n v="1"/>
    <n v="1"/>
    <m/>
    <m/>
    <n v="1"/>
    <s v="Valauto Lambersart VW"/>
    <x v="2"/>
    <m/>
    <x v="8"/>
    <n v="788.75"/>
    <n v="3.139303482587065E-2"/>
    <x v="1"/>
    <n v="95.375"/>
  </r>
  <r>
    <x v="7"/>
    <x v="0"/>
    <x v="2"/>
    <x v="70"/>
    <x v="142"/>
    <m/>
    <m/>
    <m/>
    <m/>
    <m/>
    <n v="0"/>
    <x v="36"/>
    <n v="524666"/>
    <x v="1408"/>
    <s v="TMBJA8NX8TY097833"/>
    <x v="1202"/>
    <x v="41"/>
    <n v="28958.34"/>
    <n v="700"/>
    <n v="29658.34"/>
    <n v="27"/>
    <x v="1260"/>
    <n v="35.01"/>
    <m/>
    <n v="905.39"/>
    <n v="3.1707775957791298E-2"/>
    <n v="0"/>
    <n v="-416"/>
    <m/>
    <m/>
    <n v="0.1"/>
    <n v="0.1"/>
    <n v="90.539000000000001"/>
    <m/>
    <n v="90.539000000000001"/>
    <s v="VWB"/>
    <n v="0"/>
    <n v="20"/>
    <n v="1"/>
    <n v="1"/>
    <m/>
    <m/>
    <n v="1"/>
    <s v="Valauto Lambersart VW"/>
    <x v="2"/>
    <m/>
    <x v="8"/>
    <n v="940.4"/>
    <n v="3.1707775957791298E-2"/>
    <x v="1"/>
    <n v="110.539"/>
  </r>
  <r>
    <x v="1"/>
    <x v="0"/>
    <x v="0"/>
    <x v="15"/>
    <x v="93"/>
    <m/>
    <m/>
    <m/>
    <m/>
    <m/>
    <n v="0"/>
    <x v="5"/>
    <n v="524667"/>
    <x v="1409"/>
    <s v="WVWZZZE17TP042437"/>
    <x v="1203"/>
    <x v="29"/>
    <n v="28533.33"/>
    <n v="5083.3500000000004"/>
    <n v="33616.68"/>
    <n v="68"/>
    <x v="1261"/>
    <n v="94.99"/>
    <m/>
    <n v="1096.0899999999999"/>
    <n v="3.5431220453655744E-2"/>
    <n v="0"/>
    <n v="-3333.33"/>
    <m/>
    <m/>
    <n v="0.1"/>
    <n v="0.1"/>
    <n v="109.60899999999999"/>
    <m/>
    <n v="109.60899999999999"/>
    <s v="VWB"/>
    <n v="30"/>
    <m/>
    <n v="0"/>
    <n v="1"/>
    <m/>
    <m/>
    <n v="0"/>
    <s v="Valauto Roncq"/>
    <x v="0"/>
    <m/>
    <x v="0"/>
    <n v="1191.08"/>
    <n v="3.5431220453655744E-2"/>
    <x v="1"/>
    <n v="139.60899999999998"/>
  </r>
  <r>
    <x v="1"/>
    <x v="0"/>
    <x v="0"/>
    <x v="93"/>
    <x v="45"/>
    <m/>
    <m/>
    <m/>
    <m/>
    <m/>
    <n v="0"/>
    <x v="35"/>
    <n v="524671"/>
    <x v="1410"/>
    <s v="WVWZZZE10TP042926"/>
    <x v="1204"/>
    <x v="29"/>
    <n v="28533.33"/>
    <n v="1250"/>
    <n v="29783.33"/>
    <n v="20"/>
    <x v="1262"/>
    <n v="95"/>
    <m/>
    <n v="1340.25"/>
    <n v="4.8189708806906408E-2"/>
    <n v="0"/>
    <n v="-4250"/>
    <m/>
    <m/>
    <n v="7.0000000000000007E-2"/>
    <n v="0.1"/>
    <n v="93.81750000000001"/>
    <m/>
    <n v="93.81750000000001"/>
    <s v="VWB"/>
    <m/>
    <m/>
    <n v="0"/>
    <n v="1"/>
    <m/>
    <m/>
    <n v="0"/>
    <s v="Valauto Roncq"/>
    <x v="0"/>
    <m/>
    <x v="0"/>
    <n v="1435.25"/>
    <n v="4.8189708806906408E-2"/>
    <x v="1"/>
    <n v="93.81750000000001"/>
  </r>
  <r>
    <x v="1"/>
    <x v="0"/>
    <x v="0"/>
    <x v="62"/>
    <x v="98"/>
    <m/>
    <m/>
    <m/>
    <m/>
    <m/>
    <n v="0"/>
    <x v="35"/>
    <n v="524676"/>
    <x v="1411"/>
    <s v="WVGZZZC18TY016809"/>
    <x v="1205"/>
    <x v="7"/>
    <n v="22622.33"/>
    <n v="941.67"/>
    <n v="23564"/>
    <n v="167"/>
    <x v="1263"/>
    <n v="95"/>
    <m/>
    <n v="684.47"/>
    <n v="3.3078849091835005E-2"/>
    <n v="0"/>
    <n v="-3349.99"/>
    <m/>
    <m/>
    <n v="0.13"/>
    <n v="0.13"/>
    <n v="88.981100000000012"/>
    <m/>
    <n v="88.981100000000012"/>
    <s v="VWB"/>
    <n v="30"/>
    <m/>
    <n v="0"/>
    <n v="1"/>
    <m/>
    <m/>
    <n v="0"/>
    <s v="Valauto Roncq"/>
    <x v="0"/>
    <m/>
    <x v="0"/>
    <n v="779.47"/>
    <n v="3.3078849091835005E-2"/>
    <x v="1"/>
    <n v="118.98110000000001"/>
  </r>
  <r>
    <x v="1"/>
    <x v="0"/>
    <x v="0"/>
    <x v="58"/>
    <x v="6"/>
    <m/>
    <m/>
    <m/>
    <m/>
    <m/>
    <n v="0"/>
    <x v="8"/>
    <n v="524684"/>
    <x v="1412"/>
    <s v="WVGZZZCT3TW431906"/>
    <x v="1206"/>
    <x v="6"/>
    <n v="48155"/>
    <n v="3862.5"/>
    <n v="52017.5"/>
    <n v="5"/>
    <x v="1264"/>
    <n v="95"/>
    <m/>
    <n v="2807.89"/>
    <n v="5.5806026817897821E-2"/>
    <n v="0"/>
    <n v="-7000"/>
    <m/>
    <m/>
    <n v="0.1"/>
    <n v="0.1"/>
    <n v="280.78899999999999"/>
    <m/>
    <n v="280.78899999999999"/>
    <s v="VWB"/>
    <m/>
    <m/>
    <n v="0"/>
    <n v="1"/>
    <m/>
    <m/>
    <n v="0"/>
    <s v="Valauto Roncq"/>
    <x v="0"/>
    <m/>
    <x v="5"/>
    <n v="2902.89"/>
    <n v="5.5806026817897821E-2"/>
    <x v="1"/>
    <n v="280.78899999999999"/>
  </r>
  <r>
    <x v="1"/>
    <x v="0"/>
    <x v="0"/>
    <x v="33"/>
    <x v="72"/>
    <m/>
    <m/>
    <m/>
    <m/>
    <m/>
    <m/>
    <x v="55"/>
    <n v="524690"/>
    <x v="1413"/>
    <s v="WVGZZZCT6TW427820"/>
    <x v="1207"/>
    <x v="6"/>
    <n v="50113.33"/>
    <n v="1433.34"/>
    <n v="51546.67"/>
    <n v="101"/>
    <x v="1265"/>
    <n v="95"/>
    <m/>
    <n v="1546.4"/>
    <n v="3.1842988111550175E-2"/>
    <n v="0"/>
    <n v="0"/>
    <m/>
    <m/>
    <n v="0.1"/>
    <n v="0.1"/>
    <n v="154.64000000000001"/>
    <m/>
    <n v="154.64000000000001"/>
    <s v="VWB"/>
    <m/>
    <n v="50"/>
    <n v="1"/>
    <n v="1"/>
    <m/>
    <m/>
    <n v="1"/>
    <s v="Valauto Roncq"/>
    <x v="0"/>
    <m/>
    <x v="0"/>
    <n v="1641.4"/>
    <n v="3.1842988111550175E-2"/>
    <x v="1"/>
    <n v="204.64000000000001"/>
  </r>
  <r>
    <x v="7"/>
    <x v="0"/>
    <x v="0"/>
    <x v="36"/>
    <x v="116"/>
    <m/>
    <m/>
    <m/>
    <m/>
    <m/>
    <n v="0"/>
    <x v="7"/>
    <n v="524711"/>
    <x v="1414"/>
    <s v="WVGZZZCT6TW400486"/>
    <x v="1208"/>
    <x v="6"/>
    <n v="50238.33"/>
    <n v="2016.67"/>
    <n v="52255"/>
    <n v="181"/>
    <x v="1266"/>
    <n v="95"/>
    <m/>
    <n v="316.19000000000005"/>
    <n v="7.8689120658310217E-3"/>
    <n v="-8631.7900000000009"/>
    <n v="0"/>
    <m/>
    <m/>
    <n v="0.13"/>
    <n v="0.13"/>
    <n v="41.104700000000008"/>
    <m/>
    <n v="41.104700000000008"/>
    <s v="VWB"/>
    <n v="30"/>
    <m/>
    <n v="0"/>
    <n v="1"/>
    <m/>
    <m/>
    <n v="0"/>
    <s v="Valauto Lambersart VW"/>
    <x v="0"/>
    <m/>
    <x v="4"/>
    <n v="411.19000000000005"/>
    <n v="7.8689120658310217E-3"/>
    <x v="1"/>
    <n v="71.104700000000008"/>
  </r>
  <r>
    <x v="7"/>
    <x v="0"/>
    <x v="2"/>
    <x v="97"/>
    <x v="63"/>
    <m/>
    <m/>
    <m/>
    <m/>
    <m/>
    <n v="0"/>
    <x v="36"/>
    <n v="524739"/>
    <x v="1415"/>
    <s v="TMBGR6NW3T3080451"/>
    <x v="1209"/>
    <x v="22"/>
    <n v="25350"/>
    <n v="2166.67"/>
    <n v="27516.67"/>
    <n v="52"/>
    <x v="1267"/>
    <n v="35"/>
    <m/>
    <n v="1241.5"/>
    <n v="4.6390061006655242E-2"/>
    <n v="-4677.83"/>
    <n v="-416"/>
    <m/>
    <m/>
    <n v="0.13"/>
    <n v="0.13"/>
    <n v="161.39500000000001"/>
    <m/>
    <n v="161.39500000000001"/>
    <s v="VWB"/>
    <n v="0"/>
    <n v="20"/>
    <n v="1"/>
    <n v="1"/>
    <n v="250"/>
    <d v="2026-02-20T00:00:00"/>
    <n v="1"/>
    <s v="Valauto Lambersart VW"/>
    <x v="2"/>
    <m/>
    <x v="8"/>
    <n v="1526.5"/>
    <n v="5.5475462692251648E-2"/>
    <x v="1"/>
    <n v="181.39500000000001"/>
  </r>
  <r>
    <x v="1"/>
    <x v="0"/>
    <x v="0"/>
    <x v="17"/>
    <x v="16"/>
    <m/>
    <m/>
    <m/>
    <m/>
    <m/>
    <n v="0"/>
    <x v="43"/>
    <n v="524751"/>
    <x v="1416"/>
    <s v="WVWZZZAW3TU060288"/>
    <x v="1210"/>
    <x v="28"/>
    <n v="23014.02"/>
    <n v="312.49"/>
    <n v="23326.510000000002"/>
    <n v="38"/>
    <x v="1268"/>
    <n v="95"/>
    <m/>
    <n v="656.21"/>
    <n v="3.2204131693939639E-2"/>
    <n v="0"/>
    <n v="-1690.01"/>
    <m/>
    <m/>
    <n v="0.12"/>
    <n v="0.12"/>
    <n v="78.745199999999997"/>
    <m/>
    <n v="78.745199999999997"/>
    <s v="VWB"/>
    <n v="30"/>
    <n v="50"/>
    <n v="1"/>
    <n v="1"/>
    <m/>
    <m/>
    <n v="1"/>
    <s v="Valauto Roncq"/>
    <x v="0"/>
    <m/>
    <x v="0"/>
    <n v="751.21"/>
    <n v="3.2204131693939639E-2"/>
    <x v="1"/>
    <n v="158.74520000000001"/>
  </r>
  <r>
    <x v="1"/>
    <x v="0"/>
    <x v="0"/>
    <x v="94"/>
    <x v="20"/>
    <m/>
    <m/>
    <m/>
    <m/>
    <m/>
    <m/>
    <x v="0"/>
    <n v="524753"/>
    <x v="1417"/>
    <s v="WVWZZZAW9TU021320"/>
    <x v="1211"/>
    <x v="28"/>
    <n v="17714"/>
    <n v="695.83"/>
    <n v="18409.830000000002"/>
    <n v="38"/>
    <x v="1269"/>
    <n v="95"/>
    <m/>
    <n v="292.17"/>
    <n v="2.1030612449979169E-2"/>
    <n v="0"/>
    <n v="-1800.01"/>
    <m/>
    <m/>
    <n v="0.13"/>
    <n v="0.13"/>
    <n v="37.982100000000003"/>
    <m/>
    <n v="37.982100000000003"/>
    <s v="VWB"/>
    <n v="30"/>
    <m/>
    <n v="0"/>
    <n v="1"/>
    <m/>
    <m/>
    <n v="0"/>
    <s v="Valauto Roncq"/>
    <x v="0"/>
    <m/>
    <x v="0"/>
    <n v="387.17"/>
    <n v="2.1030612449979169E-2"/>
    <x v="1"/>
    <n v="67.982100000000003"/>
  </r>
  <r>
    <x v="1"/>
    <x v="0"/>
    <x v="0"/>
    <x v="100"/>
    <x v="117"/>
    <m/>
    <m/>
    <m/>
    <m/>
    <m/>
    <n v="0"/>
    <x v="0"/>
    <n v="524755"/>
    <x v="1418"/>
    <s v="WVWZZZAW6TU023476"/>
    <x v="1212"/>
    <x v="28"/>
    <n v="17714"/>
    <n v="945.83"/>
    <n v="18659.830000000002"/>
    <n v="9"/>
    <x v="1270"/>
    <n v="95"/>
    <m/>
    <n v="658.9"/>
    <n v="4.0402297341401286E-2"/>
    <n v="0"/>
    <n v="-1800"/>
    <m/>
    <m/>
    <n v="0.1"/>
    <n v="0.1"/>
    <n v="65.89"/>
    <m/>
    <n v="65.89"/>
    <s v="VWB"/>
    <n v="30"/>
    <m/>
    <n v="0"/>
    <n v="1"/>
    <m/>
    <m/>
    <n v="0"/>
    <s v="Valauto Roncq"/>
    <x v="0"/>
    <m/>
    <x v="0"/>
    <n v="753.9"/>
    <n v="4.0402297341401286E-2"/>
    <x v="1"/>
    <n v="95.89"/>
  </r>
  <r>
    <x v="7"/>
    <x v="0"/>
    <x v="2"/>
    <x v="109"/>
    <x v="139"/>
    <m/>
    <m/>
    <m/>
    <m/>
    <m/>
    <n v="0"/>
    <x v="56"/>
    <n v="524759"/>
    <x v="1419"/>
    <s v="TMBJW9PS4TT086107"/>
    <x v="1213"/>
    <x v="5"/>
    <n v="46641.66"/>
    <n v="3391.66"/>
    <n v="50033.320000000007"/>
    <n v="30"/>
    <x v="1271"/>
    <n v="35.01"/>
    <m/>
    <n v="3071"/>
    <n v="6.2078830667243345E-2"/>
    <n v="0"/>
    <n v="-4749"/>
    <m/>
    <m/>
    <n v="7.0000000000000007E-2"/>
    <n v="7.0000000000000007E-2"/>
    <n v="214.97000000000003"/>
    <m/>
    <n v="214.97000000000003"/>
    <s v="VWB"/>
    <m/>
    <n v="50"/>
    <n v="1"/>
    <n v="1"/>
    <m/>
    <m/>
    <n v="1"/>
    <s v="Valauto Lambersart VW"/>
    <x v="2"/>
    <m/>
    <x v="17"/>
    <n v="3106.01"/>
    <n v="6.2078830667243345E-2"/>
    <x v="1"/>
    <n v="264.97000000000003"/>
  </r>
  <r>
    <x v="7"/>
    <x v="1"/>
    <x v="2"/>
    <x v="98"/>
    <x v="103"/>
    <m/>
    <m/>
    <m/>
    <s v="x"/>
    <m/>
    <n v="681157.84"/>
    <x v="14"/>
    <n v="524772"/>
    <x v="1420"/>
    <s v="TMBJH7NY5TF178346"/>
    <x v="225"/>
    <x v="40"/>
    <n v="38150"/>
    <n v="2841.66"/>
    <n v="40991.660000000003"/>
    <n v="7"/>
    <x v="1272"/>
    <n v="35.01"/>
    <m/>
    <n v="614.87"/>
    <n v="1.5853956634105569E-2"/>
    <n v="0"/>
    <n v="-2459.5"/>
    <m/>
    <s v="ok vn payé"/>
    <m/>
    <n v="0"/>
    <n v="0"/>
    <m/>
    <n v="0"/>
    <s v=""/>
    <n v="0"/>
    <s v="0"/>
    <n v="1"/>
    <n v="1"/>
    <m/>
    <m/>
    <n v="1"/>
    <s v="Valauto Lambersart VW"/>
    <x v="2"/>
    <m/>
    <x v="8"/>
    <n v="649.88"/>
    <n v="1.5853956634105569E-2"/>
    <x v="1"/>
    <n v="0"/>
  </r>
  <r>
    <x v="1"/>
    <x v="0"/>
    <x v="0"/>
    <x v="7"/>
    <x v="44"/>
    <m/>
    <m/>
    <m/>
    <m/>
    <m/>
    <n v="0"/>
    <x v="60"/>
    <n v="524774"/>
    <x v="1421"/>
    <s v="WVGZZZA16TV049599"/>
    <x v="1214"/>
    <x v="2"/>
    <n v="26247.33"/>
    <n v="625.01"/>
    <n v="26872.34"/>
    <n v="140"/>
    <x v="1273"/>
    <n v="95"/>
    <n v="-1921.66"/>
    <n v="524.99999999999977"/>
    <n v="2.3072051038353927E-2"/>
    <n v="0"/>
    <n v="-3966.67"/>
    <m/>
    <m/>
    <n v="0.13"/>
    <n v="0.13"/>
    <n v="68.249999999999972"/>
    <m/>
    <n v="68.249999999999972"/>
    <s v="VWB"/>
    <m/>
    <m/>
    <n v="0"/>
    <n v="1"/>
    <m/>
    <m/>
    <n v="0"/>
    <s v="Valauto Roncq"/>
    <x v="0"/>
    <m/>
    <x v="0"/>
    <n v="2541.66"/>
    <n v="9.4582756842165577E-2"/>
    <x v="1"/>
    <n v="68.249999999999972"/>
  </r>
  <r>
    <x v="7"/>
    <x v="1"/>
    <x v="2"/>
    <x v="112"/>
    <x v="144"/>
    <m/>
    <m/>
    <m/>
    <s v="x"/>
    <m/>
    <n v="681157.84"/>
    <x v="14"/>
    <n v="524778"/>
    <x v="1422"/>
    <s v="TMBJH7NY2TF179891"/>
    <x v="225"/>
    <x v="40"/>
    <n v="38150"/>
    <n v="2841.66"/>
    <n v="40991.660000000003"/>
    <n v="19"/>
    <x v="1274"/>
    <n v="35"/>
    <m/>
    <n v="614.87"/>
    <n v="1.5853712682043126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649.87"/>
    <n v="1.5853712682043126E-2"/>
    <x v="1"/>
    <n v="0"/>
  </r>
  <r>
    <x v="1"/>
    <x v="0"/>
    <x v="0"/>
    <x v="18"/>
    <x v="59"/>
    <m/>
    <m/>
    <m/>
    <m/>
    <m/>
    <n v="0"/>
    <x v="60"/>
    <n v="524780"/>
    <x v="1423"/>
    <s v="WVGZZZR49TW520072"/>
    <x v="1215"/>
    <x v="27"/>
    <n v="53446.67"/>
    <n v="8275.01"/>
    <n v="61721.68"/>
    <n v="33"/>
    <x v="1275"/>
    <n v="95"/>
    <m/>
    <n v="884.16"/>
    <n v="1.5864117762186641E-2"/>
    <n v="0"/>
    <n v="0"/>
    <m/>
    <m/>
    <n v="0.1"/>
    <n v="0.1"/>
    <n v="88.415999999999997"/>
    <m/>
    <n v="88.415999999999997"/>
    <s v="VWB"/>
    <m/>
    <m/>
    <n v="0"/>
    <n v="1"/>
    <m/>
    <m/>
    <n v="0"/>
    <s v="Valauto Roncq"/>
    <x v="0"/>
    <m/>
    <x v="0"/>
    <n v="979.16"/>
    <n v="1.5864117762186641E-2"/>
    <x v="1"/>
    <n v="88.415999999999997"/>
  </r>
  <r>
    <x v="7"/>
    <x v="1"/>
    <x v="2"/>
    <x v="55"/>
    <x v="62"/>
    <m/>
    <m/>
    <m/>
    <s v="x"/>
    <m/>
    <n v="681157.84"/>
    <x v="14"/>
    <n v="524781"/>
    <x v="1424"/>
    <s v="TMBJH7NY6TF184723"/>
    <x v="225"/>
    <x v="40"/>
    <n v="38150"/>
    <n v="2841.66"/>
    <n v="40991.660000000003"/>
    <n v="6"/>
    <x v="1274"/>
    <n v="35"/>
    <m/>
    <n v="614.87"/>
    <n v="1.5853712682043126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649.87"/>
    <n v="1.5853712682043126E-2"/>
    <x v="1"/>
    <n v="0"/>
  </r>
  <r>
    <x v="1"/>
    <x v="0"/>
    <x v="0"/>
    <x v="108"/>
    <x v="7"/>
    <m/>
    <m/>
    <m/>
    <m/>
    <m/>
    <n v="0"/>
    <x v="43"/>
    <n v="524783"/>
    <x v="1425"/>
    <s v="WVWZZZE18TP042270"/>
    <x v="1216"/>
    <x v="29"/>
    <n v="28533.33"/>
    <n v="1858.34"/>
    <n v="30391.670000000002"/>
    <n v="14"/>
    <x v="776"/>
    <n v="95"/>
    <m/>
    <n v="1367.63"/>
    <n v="4.812601610901935E-2"/>
    <n v="0"/>
    <n v="-4250"/>
    <m/>
    <m/>
    <n v="7.0000000000000007E-2"/>
    <n v="0.1"/>
    <n v="95.734100000000012"/>
    <m/>
    <n v="95.734100000000012"/>
    <s v="VWB"/>
    <n v="30"/>
    <m/>
    <n v="0"/>
    <n v="1"/>
    <m/>
    <m/>
    <n v="0"/>
    <s v="Valauto Roncq"/>
    <x v="0"/>
    <m/>
    <x v="0"/>
    <n v="1462.63"/>
    <n v="4.812601610901935E-2"/>
    <x v="1"/>
    <n v="125.73410000000001"/>
  </r>
  <r>
    <x v="1"/>
    <x v="0"/>
    <x v="0"/>
    <x v="62"/>
    <x v="98"/>
    <m/>
    <m/>
    <m/>
    <m/>
    <m/>
    <m/>
    <x v="60"/>
    <n v="524784"/>
    <x v="1426"/>
    <s v="WVWZZZE14TP052911"/>
    <x v="1217"/>
    <x v="29"/>
    <n v="28533.33"/>
    <n v="1441.67"/>
    <n v="29975"/>
    <n v="15"/>
    <x v="1276"/>
    <n v="95"/>
    <m/>
    <n v="515.54"/>
    <n v="2.036830692243536E-2"/>
    <n v="0"/>
    <n v="-3333.33"/>
    <m/>
    <m/>
    <n v="0.1"/>
    <n v="0.1"/>
    <n v="51.554000000000002"/>
    <m/>
    <n v="51.554000000000002"/>
    <s v="VWB"/>
    <m/>
    <m/>
    <n v="0"/>
    <n v="1"/>
    <m/>
    <m/>
    <n v="0"/>
    <s v="Valauto Roncq"/>
    <x v="0"/>
    <m/>
    <x v="0"/>
    <n v="610.54"/>
    <n v="2.036830692243536E-2"/>
    <x v="1"/>
    <n v="51.554000000000002"/>
  </r>
  <r>
    <x v="1"/>
    <x v="0"/>
    <x v="0"/>
    <x v="41"/>
    <x v="42"/>
    <m/>
    <m/>
    <m/>
    <m/>
    <m/>
    <n v="0"/>
    <x v="35"/>
    <n v="545750"/>
    <x v="1427"/>
    <s v="WVGZZZE20TE023812"/>
    <x v="1218"/>
    <x v="3"/>
    <n v="33863.33"/>
    <n v="833.33"/>
    <n v="34696.660000000003"/>
    <n v="10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m/>
    <m/>
    <n v="0"/>
    <n v="1"/>
    <m/>
    <m/>
    <n v="0"/>
    <s v="Valauto Roncq"/>
    <x v="0"/>
    <m/>
    <x v="0"/>
    <n v="1590.43"/>
    <n v="4.5838129664353855E-2"/>
    <x v="1"/>
    <n v="104.68010000000001"/>
  </r>
  <r>
    <x v="1"/>
    <x v="0"/>
    <x v="0"/>
    <x v="34"/>
    <x v="73"/>
    <m/>
    <m/>
    <m/>
    <m/>
    <m/>
    <m/>
    <x v="60"/>
    <n v="524786"/>
    <x v="1428"/>
    <s v="WVWZZZE12TP054673"/>
    <x v="1219"/>
    <x v="29"/>
    <n v="35200"/>
    <n v="1750"/>
    <n v="36950"/>
    <n v="15"/>
    <x v="1277"/>
    <n v="95"/>
    <m/>
    <n v="889"/>
    <n v="2.6630581867388363E-2"/>
    <n v="0"/>
    <n v="0"/>
    <m/>
    <m/>
    <n v="0.1"/>
    <n v="0.1"/>
    <n v="88.9"/>
    <m/>
    <n v="88.9"/>
    <s v="VWB"/>
    <m/>
    <m/>
    <n v="0"/>
    <n v="1"/>
    <m/>
    <m/>
    <n v="0"/>
    <s v="Valauto Roncq"/>
    <x v="0"/>
    <m/>
    <x v="0"/>
    <n v="984"/>
    <n v="2.6630581867388363E-2"/>
    <x v="1"/>
    <n v="88.9"/>
  </r>
  <r>
    <x v="1"/>
    <x v="0"/>
    <x v="0"/>
    <x v="60"/>
    <x v="54"/>
    <m/>
    <m/>
    <m/>
    <m/>
    <m/>
    <n v="0"/>
    <x v="8"/>
    <n v="524787"/>
    <x v="1429"/>
    <s v="WVWZZZE15TP044378"/>
    <x v="1220"/>
    <x v="29"/>
    <n v="28533.33"/>
    <n v="3150.01"/>
    <n v="31683.340000000004"/>
    <n v="11"/>
    <x v="1278"/>
    <n v="95"/>
    <m/>
    <n v="1019.8299999999999"/>
    <n v="3.5186631207442136E-2"/>
    <n v="0"/>
    <n v="0"/>
    <m/>
    <m/>
    <n v="7.0000000000000007E-2"/>
    <n v="0.1"/>
    <n v="71.388100000000009"/>
    <m/>
    <n v="71.388100000000009"/>
    <s v=""/>
    <m/>
    <m/>
    <n v="0"/>
    <n v="1"/>
    <m/>
    <m/>
    <n v="0"/>
    <s v="Valauto Roncq"/>
    <x v="0"/>
    <m/>
    <x v="5"/>
    <n v="1114.83"/>
    <n v="3.5186631207442136E-2"/>
    <x v="1"/>
    <n v="71.388100000000009"/>
  </r>
  <r>
    <x v="1"/>
    <x v="0"/>
    <x v="0"/>
    <x v="7"/>
    <x v="70"/>
    <m/>
    <m/>
    <m/>
    <m/>
    <m/>
    <m/>
    <x v="0"/>
    <n v="524788"/>
    <x v="1430"/>
    <s v="WVWZZZE10TP044224"/>
    <x v="1221"/>
    <x v="29"/>
    <n v="35200"/>
    <n v="3425"/>
    <n v="38625"/>
    <n v="20"/>
    <x v="1279"/>
    <n v="95"/>
    <m/>
    <n v="1309.98"/>
    <n v="3.6374886731391588E-2"/>
    <n v="0"/>
    <n v="-4083.33"/>
    <m/>
    <m/>
    <n v="7.0000000000000007E-2"/>
    <n v="0.1"/>
    <n v="91.698600000000013"/>
    <m/>
    <n v="91.698600000000013"/>
    <s v="VWB"/>
    <n v="30"/>
    <m/>
    <n v="0"/>
    <n v="1"/>
    <m/>
    <m/>
    <n v="0"/>
    <s v="Valauto Roncq"/>
    <x v="0"/>
    <m/>
    <x v="0"/>
    <n v="1404.98"/>
    <n v="3.6374886731391588E-2"/>
    <x v="1"/>
    <n v="121.69860000000001"/>
  </r>
  <r>
    <x v="1"/>
    <x v="1"/>
    <x v="0"/>
    <x v="92"/>
    <x v="45"/>
    <m/>
    <m/>
    <m/>
    <s v="x"/>
    <m/>
    <n v="-35"/>
    <x v="55"/>
    <n v="524790"/>
    <x v="1431"/>
    <s v="WVGZZZCT5SW454232"/>
    <x v="1222"/>
    <x v="6"/>
    <n v="49155"/>
    <n v="4512.51"/>
    <n v="53667.51"/>
    <n v="205"/>
    <x v="1280"/>
    <n v="95"/>
    <m/>
    <n v="3079.19"/>
    <n v="5.914546808674373E-2"/>
    <n v="-6330.08"/>
    <n v="0"/>
    <m/>
    <s v="solde client rgt fa673840 annulée"/>
    <n v="0.13"/>
    <n v="0.13"/>
    <n v="400.29470000000003"/>
    <m/>
    <n v="400.29470000000003"/>
    <s v="VWB"/>
    <n v="30"/>
    <n v="50"/>
    <n v="1"/>
    <n v="1"/>
    <m/>
    <m/>
    <n v="1"/>
    <s v="Valauto Roncq"/>
    <x v="0"/>
    <m/>
    <x v="0"/>
    <n v="3174.19"/>
    <n v="5.914546808674373E-2"/>
    <x v="1"/>
    <n v="480.29470000000003"/>
  </r>
  <r>
    <x v="1"/>
    <x v="0"/>
    <x v="0"/>
    <x v="17"/>
    <x v="4"/>
    <m/>
    <m/>
    <m/>
    <m/>
    <m/>
    <n v="0"/>
    <x v="60"/>
    <n v="524792"/>
    <x v="1432"/>
    <s v="WVGZZZR41TW519918"/>
    <x v="1223"/>
    <x v="27"/>
    <n v="52280"/>
    <n v="3429.17"/>
    <n v="55709.17"/>
    <n v="16"/>
    <x v="1281"/>
    <n v="95"/>
    <m/>
    <n v="1114.2"/>
    <n v="2.1705582761329958E-2"/>
    <n v="0"/>
    <n v="0"/>
    <m/>
    <m/>
    <n v="0.08"/>
    <n v="7.0000000000000007E-2"/>
    <n v="89.13600000000001"/>
    <m/>
    <n v="89.13600000000001"/>
    <s v="VWB"/>
    <n v="0"/>
    <s v="0"/>
    <n v="1"/>
    <n v="1"/>
    <m/>
    <m/>
    <n v="1"/>
    <s v="Valauto Roncq"/>
    <x v="0"/>
    <m/>
    <x v="0"/>
    <n v="1209.2"/>
    <n v="2.1705582761329958E-2"/>
    <x v="1"/>
    <n v="89.13600000000001"/>
  </r>
  <r>
    <x v="7"/>
    <x v="0"/>
    <x v="0"/>
    <x v="90"/>
    <x v="36"/>
    <m/>
    <m/>
    <m/>
    <m/>
    <m/>
    <n v="0"/>
    <x v="42"/>
    <n v="524800"/>
    <x v="1433"/>
    <s v="WVGZZZR40TW515682"/>
    <x v="1224"/>
    <x v="27"/>
    <n v="50780"/>
    <n v="2958.33"/>
    <n v="53738.33"/>
    <n v="20"/>
    <x v="1282"/>
    <n v="95"/>
    <m/>
    <n v="1612.16"/>
    <n v="3.1768013631982985E-2"/>
    <n v="0"/>
    <n v="0"/>
    <m/>
    <m/>
    <n v="0.1"/>
    <n v="0.1"/>
    <n v="161.21600000000001"/>
    <m/>
    <n v="161.21600000000001"/>
    <s v="VWB"/>
    <n v="0"/>
    <n v="20"/>
    <n v="1"/>
    <n v="1"/>
    <m/>
    <m/>
    <n v="1"/>
    <s v="Valauto Lambersart VW"/>
    <x v="0"/>
    <m/>
    <x v="8"/>
    <n v="1707.16"/>
    <n v="3.1768013631982985E-2"/>
    <x v="1"/>
    <n v="181.21600000000001"/>
  </r>
  <r>
    <x v="7"/>
    <x v="0"/>
    <x v="0"/>
    <x v="95"/>
    <x v="56"/>
    <m/>
    <m/>
    <m/>
    <m/>
    <m/>
    <m/>
    <x v="31"/>
    <n v="524806"/>
    <x v="1434"/>
    <s v="WVGZZZCT2TW545542"/>
    <x v="52"/>
    <x v="6"/>
    <n v="41196.67"/>
    <n v="837.5"/>
    <n v="42034.17"/>
    <n v="28"/>
    <x v="1283"/>
    <n v="95"/>
    <m/>
    <n v="1286.03"/>
    <n v="3.2854936828775258E-2"/>
    <n v="0"/>
    <n v="0"/>
    <m/>
    <m/>
    <n v="7.0000000000000007E-2"/>
    <n v="7.0000000000000007E-2"/>
    <n v="90.022100000000009"/>
    <m/>
    <n v="90.022100000000009"/>
    <s v="Temsys"/>
    <n v="0"/>
    <m/>
    <n v="0"/>
    <n v="1"/>
    <m/>
    <m/>
    <n v="0"/>
    <s v="Valauto Lambersart VW"/>
    <x v="0"/>
    <m/>
    <x v="4"/>
    <n v="1381.03"/>
    <n v="3.2854936828775258E-2"/>
    <x v="1"/>
    <n v="90.022100000000009"/>
  </r>
  <r>
    <x v="7"/>
    <x v="2"/>
    <x v="0"/>
    <x v="65"/>
    <x v="12"/>
    <m/>
    <m/>
    <m/>
    <s v="x"/>
    <m/>
    <n v="2262.25"/>
    <x v="55"/>
    <n v="524807"/>
    <x v="1435"/>
    <s v="WVGZZZCT5TW501843"/>
    <x v="152"/>
    <x v="6"/>
    <n v="41446.67"/>
    <n v="833.34"/>
    <n v="42280.009999999995"/>
    <n v="323"/>
    <x v="1284"/>
    <n v="95"/>
    <m/>
    <n v="1758.37"/>
    <n v="4.3835609310404609E-2"/>
    <n v="-4805.2"/>
    <n v="2509.7600000000002"/>
    <m/>
    <s v="OK VN PAYE EN LCR"/>
    <m/>
    <n v="0"/>
    <n v="0"/>
    <m/>
    <n v="0"/>
    <s v=""/>
    <n v="0"/>
    <n v="0"/>
    <n v="0"/>
    <n v="1"/>
    <m/>
    <m/>
    <n v="0"/>
    <s v="Valauto Lambersart VW"/>
    <x v="0"/>
    <m/>
    <x v="0"/>
    <n v="1853.37"/>
    <n v="4.3835609310404609E-2"/>
    <x v="1"/>
    <n v="0"/>
  </r>
  <r>
    <x v="7"/>
    <x v="0"/>
    <x v="2"/>
    <x v="60"/>
    <x v="44"/>
    <m/>
    <m/>
    <m/>
    <s v="x"/>
    <s v="X"/>
    <n v="-96"/>
    <x v="36"/>
    <n v="524820"/>
    <x v="1436"/>
    <s v="TMBNH7NY5TF126104"/>
    <x v="1085"/>
    <x v="23"/>
    <n v="35291.660000000003"/>
    <n v="1199.99"/>
    <n v="36491.65"/>
    <n v="19"/>
    <x v="1285"/>
    <n v="35"/>
    <m/>
    <n v="1094.72"/>
    <n v="3.0958315121404484E-2"/>
    <n v="0"/>
    <n v="0"/>
    <m/>
    <s v="solde client créditeur RANC 2023"/>
    <n v="0.1"/>
    <n v="0.1"/>
    <n v="109.47200000000001"/>
    <m/>
    <n v="109.47200000000001"/>
    <s v="VWB"/>
    <m/>
    <n v="20"/>
    <n v="1"/>
    <n v="1"/>
    <m/>
    <m/>
    <n v="1"/>
    <s v="Valauto Lambersart VW"/>
    <x v="2"/>
    <m/>
    <x v="8"/>
    <n v="1129.72"/>
    <n v="3.0958315121404484E-2"/>
    <x v="1"/>
    <n v="129.47200000000001"/>
  </r>
  <r>
    <x v="7"/>
    <x v="0"/>
    <x v="2"/>
    <x v="23"/>
    <x v="115"/>
    <m/>
    <m/>
    <m/>
    <m/>
    <m/>
    <n v="0"/>
    <x v="36"/>
    <n v="524827"/>
    <x v="1437"/>
    <s v="TMBJJ7NU2V5011338"/>
    <x v="486"/>
    <x v="38"/>
    <n v="38966.67"/>
    <n v="250"/>
    <n v="39216.67"/>
    <n v="21"/>
    <x v="1286"/>
    <n v="35"/>
    <m/>
    <n v="1176.5"/>
    <n v="3.0892475062263065E-2"/>
    <n v="0"/>
    <n v="0"/>
    <m/>
    <m/>
    <n v="0.1"/>
    <n v="0.1"/>
    <n v="117.65"/>
    <m/>
    <n v="117.65"/>
    <s v="VWB"/>
    <n v="0"/>
    <n v="20"/>
    <n v="1"/>
    <n v="1"/>
    <m/>
    <m/>
    <n v="1"/>
    <s v="Valauto Lambersart VW"/>
    <x v="2"/>
    <m/>
    <x v="8"/>
    <n v="1211.5"/>
    <n v="3.0892475062263065E-2"/>
    <x v="1"/>
    <n v="137.65"/>
  </r>
  <r>
    <x v="7"/>
    <x v="0"/>
    <x v="0"/>
    <x v="86"/>
    <x v="102"/>
    <m/>
    <m/>
    <m/>
    <m/>
    <m/>
    <m/>
    <x v="31"/>
    <n v="524855"/>
    <x v="1438"/>
    <s v="WVGZZZCT8TW573958"/>
    <x v="1225"/>
    <x v="6"/>
    <n v="36113.33"/>
    <n v="1462.5"/>
    <n v="37575.83"/>
    <n v="21"/>
    <x v="1287"/>
    <n v="95.01"/>
    <m/>
    <n v="2077.58"/>
    <n v="5.7818815978249852E-2"/>
    <n v="0"/>
    <n v="-1400"/>
    <m/>
    <m/>
    <n v="7.0000000000000007E-2"/>
    <n v="7.0000000000000007E-2"/>
    <n v="145.4306"/>
    <m/>
    <n v="145.4306"/>
    <s v="VWB"/>
    <n v="30"/>
    <n v="50"/>
    <n v="1"/>
    <n v="1"/>
    <m/>
    <m/>
    <n v="1"/>
    <s v="Valauto Lambersart VW"/>
    <x v="0"/>
    <m/>
    <x v="4"/>
    <n v="2172.59"/>
    <n v="5.7818815978249852E-2"/>
    <x v="1"/>
    <n v="225.4306"/>
  </r>
  <r>
    <x v="1"/>
    <x v="0"/>
    <x v="0"/>
    <x v="3"/>
    <x v="3"/>
    <m/>
    <m/>
    <m/>
    <m/>
    <m/>
    <n v="0"/>
    <x v="55"/>
    <n v="524869"/>
    <x v="1439"/>
    <s v="WVGZZZCT2TW400355"/>
    <x v="1226"/>
    <x v="6"/>
    <n v="49321.67"/>
    <n v="9054.18"/>
    <n v="58375.85"/>
    <n v="320"/>
    <x v="1288"/>
    <n v="95"/>
    <m/>
    <n v="2385.7199999999998"/>
    <n v="4.2495655309515837E-2"/>
    <n v="-357.87"/>
    <n v="0"/>
    <m/>
    <m/>
    <n v="0.13"/>
    <n v="0.12"/>
    <n v="310.14359999999999"/>
    <m/>
    <n v="310.14359999999999"/>
    <s v=""/>
    <n v="30"/>
    <m/>
    <n v="0"/>
    <n v="1"/>
    <m/>
    <m/>
    <n v="0"/>
    <s v="Valauto Roncq"/>
    <x v="0"/>
    <m/>
    <x v="0"/>
    <n v="2480.7199999999998"/>
    <n v="4.2495655309515837E-2"/>
    <x v="1"/>
    <n v="340.14359999999999"/>
  </r>
  <r>
    <x v="7"/>
    <x v="0"/>
    <x v="2"/>
    <x v="91"/>
    <x v="119"/>
    <m/>
    <m/>
    <m/>
    <m/>
    <m/>
    <n v="0"/>
    <x v="36"/>
    <n v="524888"/>
    <x v="1440"/>
    <s v="TMBGR6NW8V3021902"/>
    <x v="1227"/>
    <x v="22"/>
    <n v="25350"/>
    <n v="583.33000000000004"/>
    <n v="25933.33"/>
    <n v="10"/>
    <x v="1289"/>
    <n v="35"/>
    <m/>
    <n v="805.01"/>
    <n v="3.2391135268783448E-2"/>
    <n v="0"/>
    <n v="-416"/>
    <m/>
    <m/>
    <n v="0.1"/>
    <n v="0.1"/>
    <n v="80.501000000000005"/>
    <m/>
    <n v="80.501000000000005"/>
    <s v="VWB"/>
    <n v="0"/>
    <n v="20"/>
    <n v="1"/>
    <n v="1"/>
    <m/>
    <m/>
    <n v="1"/>
    <s v="Valauto Lambersart VW"/>
    <x v="2"/>
    <m/>
    <x v="8"/>
    <n v="840.01"/>
    <n v="3.2391135268783448E-2"/>
    <x v="1"/>
    <n v="100.501"/>
  </r>
  <r>
    <x v="7"/>
    <x v="0"/>
    <x v="2"/>
    <x v="88"/>
    <x v="86"/>
    <m/>
    <m/>
    <m/>
    <m/>
    <m/>
    <m/>
    <x v="56"/>
    <n v="524891"/>
    <x v="1441"/>
    <s v="TMBJW7PS9TT108087"/>
    <x v="1228"/>
    <x v="5"/>
    <n v="46641.65"/>
    <n v="2975"/>
    <n v="49616.65"/>
    <n v="17"/>
    <x v="1290"/>
    <n v="35.01"/>
    <m/>
    <n v="4340.49"/>
    <n v="8.8186123005079942E-2"/>
    <n v="0"/>
    <n v="-4716"/>
    <m/>
    <m/>
    <n v="0.08"/>
    <n v="7.0000000000000007E-2"/>
    <n v="347.23919999999998"/>
    <m/>
    <n v="347.23919999999998"/>
    <s v="VWB"/>
    <m/>
    <n v="50"/>
    <n v="1"/>
    <n v="1"/>
    <m/>
    <m/>
    <n v="1"/>
    <s v="Valauto Lambersart VW"/>
    <x v="2"/>
    <m/>
    <x v="17"/>
    <n v="4375.5"/>
    <n v="8.8186123005079942E-2"/>
    <x v="1"/>
    <n v="397.23919999999998"/>
  </r>
  <r>
    <x v="7"/>
    <x v="0"/>
    <x v="2"/>
    <x v="63"/>
    <x v="65"/>
    <m/>
    <m/>
    <m/>
    <m/>
    <m/>
    <n v="0"/>
    <x v="36"/>
    <n v="524919"/>
    <x v="1442"/>
    <s v="TMBER6NW9T3131751"/>
    <x v="1229"/>
    <x v="24"/>
    <n v="26108.34"/>
    <n v="1275"/>
    <n v="27383.34"/>
    <n v="13"/>
    <x v="1291"/>
    <n v="35.01"/>
    <m/>
    <n v="323.12"/>
    <n v="1.307838999917468E-2"/>
    <n v="0"/>
    <n v="0"/>
    <m/>
    <m/>
    <n v="0.1"/>
    <n v="0.1"/>
    <n v="32.312000000000005"/>
    <m/>
    <n v="32.312000000000005"/>
    <s v="VWB"/>
    <n v="0"/>
    <n v="20"/>
    <n v="1"/>
    <n v="1"/>
    <m/>
    <m/>
    <n v="1"/>
    <s v="Valauto Lambersart VW"/>
    <x v="2"/>
    <m/>
    <x v="8"/>
    <n v="358.13"/>
    <n v="1.307838999917468E-2"/>
    <x v="1"/>
    <n v="52.312000000000005"/>
  </r>
  <r>
    <x v="7"/>
    <x v="0"/>
    <x v="2"/>
    <x v="64"/>
    <x v="75"/>
    <m/>
    <m/>
    <m/>
    <m/>
    <m/>
    <n v="0"/>
    <x v="36"/>
    <n v="524920"/>
    <x v="1443"/>
    <s v="TMBJA8NX1TY112785"/>
    <x v="1202"/>
    <x v="41"/>
    <n v="28958.34"/>
    <n v="550"/>
    <n v="29508.34"/>
    <n v="13"/>
    <x v="1292"/>
    <n v="35"/>
    <m/>
    <n v="885.25"/>
    <n v="3.1186098574165811E-2"/>
    <n v="0"/>
    <n v="0"/>
    <m/>
    <m/>
    <n v="0.1"/>
    <n v="0.1"/>
    <n v="88.525000000000006"/>
    <m/>
    <n v="88.525000000000006"/>
    <s v="VWB"/>
    <n v="0"/>
    <n v="20"/>
    <n v="1"/>
    <n v="1"/>
    <m/>
    <m/>
    <n v="1"/>
    <s v="Valauto Lambersart VW"/>
    <x v="2"/>
    <m/>
    <x v="8"/>
    <n v="920.25"/>
    <n v="3.1186098574165811E-2"/>
    <x v="1"/>
    <n v="108.52500000000001"/>
  </r>
  <r>
    <x v="7"/>
    <x v="0"/>
    <x v="2"/>
    <x v="66"/>
    <x v="106"/>
    <m/>
    <m/>
    <m/>
    <m/>
    <m/>
    <n v="0"/>
    <x v="36"/>
    <n v="524925"/>
    <x v="1444"/>
    <s v="TMBJN8NZ5TC058877"/>
    <x v="1230"/>
    <x v="54"/>
    <n v="39616.67"/>
    <n v="1666.67"/>
    <n v="41283.339999999997"/>
    <n v="48"/>
    <x v="1293"/>
    <n v="35"/>
    <m/>
    <n v="344.22"/>
    <n v="9.1857877778299922E-3"/>
    <n v="0"/>
    <n v="0"/>
    <m/>
    <m/>
    <n v="0.1"/>
    <n v="0.1"/>
    <n v="34.422000000000004"/>
    <m/>
    <n v="34.422000000000004"/>
    <s v="VWB"/>
    <n v="0"/>
    <n v="20"/>
    <n v="1"/>
    <n v="1"/>
    <m/>
    <m/>
    <n v="1"/>
    <s v="Valauto Lambersart VW"/>
    <x v="2"/>
    <m/>
    <x v="8"/>
    <n v="379.22"/>
    <n v="9.1857877778299922E-3"/>
    <x v="1"/>
    <n v="54.422000000000004"/>
  </r>
  <r>
    <x v="7"/>
    <x v="0"/>
    <x v="2"/>
    <x v="116"/>
    <x v="84"/>
    <m/>
    <m/>
    <m/>
    <m/>
    <m/>
    <n v="0"/>
    <x v="59"/>
    <n v="524935"/>
    <x v="1445"/>
    <s v="TMBER6PJ3V4020627"/>
    <x v="1231"/>
    <x v="33"/>
    <n v="21250"/>
    <n v="2083.33"/>
    <n v="23333.33"/>
    <n v="11"/>
    <x v="1294"/>
    <n v="35"/>
    <m/>
    <n v="716"/>
    <n v="3.2185718883674122E-2"/>
    <n v="0"/>
    <n v="-2966"/>
    <m/>
    <m/>
    <n v="0.1"/>
    <n v="0.1"/>
    <n v="71.600000000000009"/>
    <m/>
    <n v="71.600000000000009"/>
    <s v=""/>
    <m/>
    <n v="50"/>
    <n v="1"/>
    <n v="1"/>
    <m/>
    <m/>
    <n v="1"/>
    <s v="Valauto Lambersart VW"/>
    <x v="2"/>
    <m/>
    <x v="17"/>
    <n v="751"/>
    <n v="3.2185718883674122E-2"/>
    <x v="1"/>
    <n v="121.60000000000001"/>
  </r>
  <r>
    <x v="1"/>
    <x v="0"/>
    <x v="0"/>
    <x v="32"/>
    <x v="38"/>
    <m/>
    <m/>
    <m/>
    <m/>
    <m/>
    <m/>
    <x v="8"/>
    <n v="524936"/>
    <x v="1446"/>
    <s v="WVGZZZCS7TY027132"/>
    <x v="1232"/>
    <x v="1"/>
    <n v="28597.33"/>
    <n v="-695.84"/>
    <n v="27901.49"/>
    <n v="55"/>
    <x v="1295"/>
    <n v="95"/>
    <n v="-17"/>
    <n v="1552.51"/>
    <n v="5.9047384207796781E-2"/>
    <n v="0"/>
    <n v="-1690"/>
    <m/>
    <s v="solde client diff rgt VN"/>
    <n v="0.1"/>
    <n v="7.0000000000000007E-2"/>
    <n v="155.251"/>
    <m/>
    <n v="155.251"/>
    <s v=""/>
    <n v="0"/>
    <m/>
    <n v="0"/>
    <n v="1"/>
    <m/>
    <m/>
    <n v="0"/>
    <s v="Valauto Roncq"/>
    <x v="0"/>
    <m/>
    <x v="5"/>
    <n v="1664.51"/>
    <n v="5.9656670665258378E-2"/>
    <x v="1"/>
    <n v="155.251"/>
  </r>
  <r>
    <x v="7"/>
    <x v="0"/>
    <x v="0"/>
    <x v="90"/>
    <x v="35"/>
    <m/>
    <m/>
    <m/>
    <m/>
    <m/>
    <n v="0"/>
    <x v="36"/>
    <n v="524967"/>
    <x v="1447"/>
    <s v="WVGZZZCT2TW441455"/>
    <x v="1233"/>
    <x v="6"/>
    <n v="48155"/>
    <n v="8700"/>
    <n v="56855"/>
    <n v="6"/>
    <x v="1296"/>
    <n v="95"/>
    <m/>
    <n v="1783.55"/>
    <n v="3.30410693870372E-2"/>
    <n v="0"/>
    <n v="0"/>
    <m/>
    <m/>
    <n v="0.1"/>
    <n v="0.1"/>
    <n v="178.35500000000002"/>
    <m/>
    <n v="178.35500000000002"/>
    <s v="VWB"/>
    <m/>
    <n v="20"/>
    <n v="1"/>
    <n v="1"/>
    <m/>
    <m/>
    <n v="1"/>
    <s v="Valauto Lambersart VW"/>
    <x v="0"/>
    <m/>
    <x v="8"/>
    <n v="1878.55"/>
    <n v="3.30410693870372E-2"/>
    <x v="1"/>
    <n v="198.35500000000002"/>
  </r>
  <r>
    <x v="7"/>
    <x v="0"/>
    <x v="0"/>
    <x v="58"/>
    <x v="32"/>
    <m/>
    <m/>
    <m/>
    <m/>
    <m/>
    <m/>
    <x v="31"/>
    <n v="524972"/>
    <x v="1448"/>
    <s v="WVWZZZE17TP037027"/>
    <x v="1234"/>
    <x v="29"/>
    <n v="32700"/>
    <n v="3466.68"/>
    <n v="36166.68"/>
    <n v="29"/>
    <x v="1297"/>
    <n v="95"/>
    <m/>
    <n v="1085.01"/>
    <n v="3.2626992579910571E-2"/>
    <n v="723.34"/>
    <n v="0"/>
    <m/>
    <m/>
    <n v="0.1"/>
    <n v="0.1"/>
    <n v="108.501"/>
    <m/>
    <n v="108.501"/>
    <s v="VWB"/>
    <n v="30"/>
    <n v="100"/>
    <n v="1"/>
    <n v="1"/>
    <m/>
    <m/>
    <n v="1"/>
    <s v="Valauto Lambersart VW"/>
    <x v="0"/>
    <m/>
    <x v="4"/>
    <n v="1180.01"/>
    <n v="3.2626992579910571E-2"/>
    <x v="1"/>
    <n v="238.501"/>
  </r>
  <r>
    <x v="7"/>
    <x v="0"/>
    <x v="0"/>
    <x v="25"/>
    <x v="94"/>
    <m/>
    <m/>
    <m/>
    <m/>
    <m/>
    <n v="0"/>
    <x v="33"/>
    <n v="524973"/>
    <x v="1449"/>
    <s v="WVWZZZE18TP022682"/>
    <x v="424"/>
    <x v="29"/>
    <n v="32700"/>
    <n v="3716.68"/>
    <n v="36416.68"/>
    <n v="64"/>
    <x v="1298"/>
    <n v="95"/>
    <m/>
    <n v="728.34"/>
    <n v="2.260887044068817E-2"/>
    <n v="0"/>
    <n v="-5644.58"/>
    <m/>
    <m/>
    <n v="0.13"/>
    <n v="0.13"/>
    <n v="94.684200000000004"/>
    <m/>
    <n v="94.684200000000004"/>
    <s v="VWB"/>
    <m/>
    <m/>
    <n v="0"/>
    <n v="1"/>
    <m/>
    <m/>
    <n v="0"/>
    <s v="Valauto Lambersart VW"/>
    <x v="0"/>
    <m/>
    <x v="8"/>
    <n v="823.34"/>
    <n v="2.260887044068817E-2"/>
    <x v="1"/>
    <n v="94.684200000000004"/>
  </r>
  <r>
    <x v="7"/>
    <x v="0"/>
    <x v="2"/>
    <x v="120"/>
    <x v="151"/>
    <m/>
    <m/>
    <m/>
    <m/>
    <m/>
    <n v="0"/>
    <x v="59"/>
    <n v="524986"/>
    <x v="1450"/>
    <s v="TMBGP6NW1V3017888"/>
    <x v="1235"/>
    <x v="22"/>
    <n v="23191.67"/>
    <n v="2416.67"/>
    <n v="25608.339999999997"/>
    <n v="30"/>
    <x v="1299"/>
    <n v="35"/>
    <m/>
    <n v="1110.17"/>
    <n v="4.4718634632311204E-2"/>
    <n v="0"/>
    <n v="-4216"/>
    <m/>
    <m/>
    <n v="0.1"/>
    <n v="0.1"/>
    <n v="111.01700000000001"/>
    <m/>
    <n v="111.01700000000001"/>
    <s v="VWB"/>
    <m/>
    <n v="50"/>
    <n v="1"/>
    <n v="1"/>
    <m/>
    <m/>
    <n v="1"/>
    <s v="Valauto Lambersart VW"/>
    <x v="2"/>
    <m/>
    <x v="17"/>
    <n v="1145.17"/>
    <n v="4.4718634632311204E-2"/>
    <x v="1"/>
    <n v="161.017"/>
  </r>
  <r>
    <x v="7"/>
    <x v="0"/>
    <x v="0"/>
    <x v="4"/>
    <x v="22"/>
    <m/>
    <m/>
    <m/>
    <m/>
    <m/>
    <n v="0"/>
    <x v="36"/>
    <n v="525001"/>
    <x v="1451"/>
    <s v="WVWZZZAW3TU049582"/>
    <x v="1236"/>
    <x v="28"/>
    <n v="22589"/>
    <n v="2029.17"/>
    <n v="24618.17"/>
    <n v="13"/>
    <x v="1300"/>
    <n v="95"/>
    <m/>
    <n v="738.54"/>
    <n v="3.3858731172950712E-2"/>
    <n v="0"/>
    <n v="0"/>
    <m/>
    <m/>
    <n v="0.1"/>
    <n v="0.1"/>
    <n v="73.853999999999999"/>
    <m/>
    <n v="73.853999999999999"/>
    <s v="VWB"/>
    <n v="0"/>
    <n v="20"/>
    <n v="1"/>
    <n v="1"/>
    <m/>
    <m/>
    <n v="1"/>
    <s v="Valauto Lambersart VW"/>
    <x v="0"/>
    <m/>
    <x v="8"/>
    <n v="833.54"/>
    <n v="3.3858731172950712E-2"/>
    <x v="1"/>
    <n v="93.853999999999999"/>
  </r>
  <r>
    <x v="7"/>
    <x v="0"/>
    <x v="0"/>
    <x v="13"/>
    <x v="128"/>
    <m/>
    <m/>
    <m/>
    <m/>
    <m/>
    <m/>
    <x v="36"/>
    <n v="525007"/>
    <x v="1452"/>
    <s v="WVGZZZCT4TW036164"/>
    <x v="1145"/>
    <x v="6"/>
    <n v="36113.33"/>
    <n v="833.34"/>
    <n v="36946.67"/>
    <n v="17"/>
    <x v="1301"/>
    <n v="95"/>
    <m/>
    <n v="1108.4100000000001"/>
    <n v="3.2571541630138798E-2"/>
    <n v="0"/>
    <n v="0"/>
    <m/>
    <m/>
    <n v="0.1"/>
    <n v="0.1"/>
    <n v="110.84100000000001"/>
    <m/>
    <n v="110.84100000000001"/>
    <s v="VWB"/>
    <n v="0"/>
    <n v="20"/>
    <n v="1"/>
    <n v="1"/>
    <m/>
    <m/>
    <n v="1"/>
    <s v="Valauto Lambersart VW"/>
    <x v="0"/>
    <m/>
    <x v="8"/>
    <n v="1203.4100000000001"/>
    <n v="3.2571541630138798E-2"/>
    <x v="1"/>
    <n v="130.84100000000001"/>
  </r>
  <r>
    <x v="7"/>
    <x v="0"/>
    <x v="2"/>
    <x v="45"/>
    <x v="151"/>
    <m/>
    <m/>
    <m/>
    <m/>
    <m/>
    <m/>
    <x v="36"/>
    <n v="525010"/>
    <x v="1453"/>
    <s v="TMBGR6NW7V3029327"/>
    <x v="1237"/>
    <x v="22"/>
    <n v="29675"/>
    <n v="583.33000000000004"/>
    <n v="30258.33"/>
    <n v="11"/>
    <x v="935"/>
    <n v="35.01"/>
    <m/>
    <n v="907.76"/>
    <n v="3.1157370548870342E-2"/>
    <n v="0"/>
    <n v="0"/>
    <m/>
    <m/>
    <n v="0.1"/>
    <n v="0.1"/>
    <n v="90.77600000000001"/>
    <m/>
    <n v="90.77600000000001"/>
    <s v="VWB"/>
    <n v="0"/>
    <n v="20"/>
    <n v="1"/>
    <n v="1"/>
    <m/>
    <m/>
    <n v="1"/>
    <s v="Valauto Lambersart VW"/>
    <x v="2"/>
    <m/>
    <x v="8"/>
    <n v="942.77"/>
    <n v="3.1157370548870342E-2"/>
    <x v="1"/>
    <n v="110.77600000000001"/>
  </r>
  <r>
    <x v="7"/>
    <x v="0"/>
    <x v="2"/>
    <x v="45"/>
    <x v="115"/>
    <m/>
    <m/>
    <m/>
    <m/>
    <m/>
    <m/>
    <x v="36"/>
    <n v="525011"/>
    <x v="1454"/>
    <s v="TMBGR6NW2V3018946"/>
    <x v="1237"/>
    <x v="22"/>
    <n v="29675"/>
    <n v="583.33000000000004"/>
    <n v="30258.33"/>
    <n v="29"/>
    <x v="935"/>
    <n v="35.01"/>
    <m/>
    <n v="907.76"/>
    <n v="3.1157370548870342E-2"/>
    <n v="0"/>
    <n v="0"/>
    <m/>
    <m/>
    <n v="0.1"/>
    <n v="0.1"/>
    <n v="90.77600000000001"/>
    <m/>
    <n v="90.77600000000001"/>
    <s v="VWB"/>
    <n v="0"/>
    <n v="20"/>
    <n v="1"/>
    <n v="1"/>
    <m/>
    <m/>
    <n v="1"/>
    <s v="Valauto Lambersart VW"/>
    <x v="2"/>
    <m/>
    <x v="8"/>
    <n v="942.77"/>
    <n v="3.1157370548870342E-2"/>
    <x v="1"/>
    <n v="110.77600000000001"/>
  </r>
  <r>
    <x v="7"/>
    <x v="0"/>
    <x v="0"/>
    <x v="115"/>
    <x v="21"/>
    <m/>
    <m/>
    <m/>
    <m/>
    <m/>
    <n v="0"/>
    <x v="31"/>
    <n v="525034"/>
    <x v="1455"/>
    <s v="WVGZZZA15TV084585"/>
    <x v="1238"/>
    <x v="2"/>
    <n v="26247.33"/>
    <n v="1183.33"/>
    <n v="27430.660000000003"/>
    <n v="77"/>
    <x v="1302"/>
    <n v="95.01"/>
    <m/>
    <n v="822.93000000000006"/>
    <n v="3.3464014354740279E-2"/>
    <n v="0"/>
    <n v="0"/>
    <m/>
    <m/>
    <n v="7.0000000000000007E-2"/>
    <n v="7.0000000000000007E-2"/>
    <n v="57.605100000000007"/>
    <m/>
    <n v="57.605100000000007"/>
    <s v="VWB"/>
    <n v="30"/>
    <n v="50"/>
    <n v="1"/>
    <n v="1"/>
    <m/>
    <m/>
    <n v="1"/>
    <s v="Valauto Lambersart VW"/>
    <x v="0"/>
    <m/>
    <x v="4"/>
    <n v="917.94"/>
    <n v="3.3464014354740279E-2"/>
    <x v="1"/>
    <n v="137.60509999999999"/>
  </r>
  <r>
    <x v="7"/>
    <x v="1"/>
    <x v="0"/>
    <x v="4"/>
    <x v="55"/>
    <m/>
    <m/>
    <m/>
    <s v="x"/>
    <m/>
    <n v="681157.84"/>
    <x v="14"/>
    <n v="525036"/>
    <x v="1456"/>
    <s v="WVGZZZCT6TW581248"/>
    <x v="225"/>
    <x v="6"/>
    <n v="36113.33"/>
    <n v="833.34"/>
    <n v="36946.67"/>
    <n v="8"/>
    <x v="1303"/>
    <n v="95"/>
    <m/>
    <n v="369.47"/>
    <n v="1.2571362994283384E-2"/>
    <n v="0"/>
    <n v="-2216.8000000000002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464.47"/>
    <n v="1.2571362994283384E-2"/>
    <x v="1"/>
    <n v="0"/>
  </r>
  <r>
    <x v="7"/>
    <x v="0"/>
    <x v="0"/>
    <x v="101"/>
    <x v="98"/>
    <m/>
    <m/>
    <m/>
    <s v="x"/>
    <s v="X"/>
    <n v="61988.52"/>
    <x v="36"/>
    <n v="525039"/>
    <x v="1457"/>
    <s v="WVGZZZCT6TW434234"/>
    <x v="1145"/>
    <x v="6"/>
    <n v="44196.67"/>
    <n v="833.34"/>
    <n v="45030.009999999995"/>
    <n v="22"/>
    <x v="1304"/>
    <n v="95"/>
    <m/>
    <n v="1350.91"/>
    <n v="3.2109919584739161E-2"/>
    <n v="0"/>
    <n v="-2701.8"/>
    <m/>
    <s v="ok vn payé"/>
    <n v="0.1"/>
    <n v="0.1"/>
    <n v="135.09100000000001"/>
    <m/>
    <n v="135.09100000000001"/>
    <s v="VWB"/>
    <n v="0"/>
    <n v="20"/>
    <n v="1"/>
    <n v="1"/>
    <m/>
    <m/>
    <n v="1"/>
    <s v="Valauto Lambersart VW"/>
    <x v="0"/>
    <m/>
    <x v="8"/>
    <n v="1445.91"/>
    <n v="3.2109919584739161E-2"/>
    <x v="1"/>
    <n v="155.09100000000001"/>
  </r>
  <r>
    <x v="7"/>
    <x v="0"/>
    <x v="0"/>
    <x v="29"/>
    <x v="91"/>
    <m/>
    <m/>
    <m/>
    <s v="x"/>
    <s v="X"/>
    <n v="61988.52"/>
    <x v="36"/>
    <n v="525040"/>
    <x v="1458"/>
    <s v="WVGZZZCT7TW434582"/>
    <x v="1145"/>
    <x v="6"/>
    <n v="44196.67"/>
    <n v="833.34"/>
    <n v="45030.009999999995"/>
    <n v="23"/>
    <x v="1304"/>
    <n v="95"/>
    <m/>
    <n v="1350.91"/>
    <n v="3.2109919584739161E-2"/>
    <n v="-2701.8"/>
    <n v="0"/>
    <m/>
    <s v="ok vn payé"/>
    <n v="0.1"/>
    <n v="0.1"/>
    <n v="135.09100000000001"/>
    <m/>
    <n v="135.09100000000001"/>
    <s v="VWB"/>
    <n v="0"/>
    <n v="20"/>
    <n v="1"/>
    <n v="1"/>
    <m/>
    <m/>
    <n v="1"/>
    <s v="Valauto Lambersart VW"/>
    <x v="0"/>
    <m/>
    <x v="8"/>
    <n v="1445.91"/>
    <n v="3.2109919584739161E-2"/>
    <x v="1"/>
    <n v="155.09100000000001"/>
  </r>
  <r>
    <x v="7"/>
    <x v="0"/>
    <x v="0"/>
    <x v="108"/>
    <x v="57"/>
    <m/>
    <m/>
    <m/>
    <m/>
    <m/>
    <m/>
    <x v="36"/>
    <n v="525041"/>
    <x v="1459"/>
    <s v="WVGZZZCT5TW433818"/>
    <x v="1145"/>
    <x v="6"/>
    <n v="44196.67"/>
    <n v="833.34"/>
    <n v="45030.009999999995"/>
    <n v="4"/>
    <x v="1304"/>
    <n v="95"/>
    <m/>
    <n v="1350.91"/>
    <n v="3.2109919584739161E-2"/>
    <n v="0"/>
    <n v="-2701.8"/>
    <m/>
    <m/>
    <n v="0.1"/>
    <n v="0.1"/>
    <n v="135.09100000000001"/>
    <m/>
    <n v="135.09100000000001"/>
    <s v="VWB"/>
    <n v="0"/>
    <n v="20"/>
    <n v="1"/>
    <n v="1"/>
    <m/>
    <m/>
    <n v="1"/>
    <s v="Valauto Lambersart VW"/>
    <x v="0"/>
    <m/>
    <x v="8"/>
    <n v="1445.91"/>
    <n v="3.2109919584739161E-2"/>
    <x v="1"/>
    <n v="155.09100000000001"/>
  </r>
  <r>
    <x v="7"/>
    <x v="3"/>
    <x v="0"/>
    <x v="115"/>
    <x v="93"/>
    <m/>
    <s v="x"/>
    <m/>
    <m/>
    <m/>
    <n v="0"/>
    <x v="36"/>
    <n v="525042"/>
    <x v="1460"/>
    <s v="WVGZZZCT3TW438550"/>
    <x v="1239"/>
    <x v="6"/>
    <n v="48530"/>
    <n v="1695.84"/>
    <n v="50225.84"/>
    <n v="29"/>
    <x v="1305"/>
    <n v="95"/>
    <m/>
    <n v="1004.52"/>
    <n v="2.1891520380744257E-2"/>
    <n v="0"/>
    <n v="-3013.55"/>
    <m/>
    <s v="en attente refacturation VW"/>
    <n v="0.1"/>
    <n v="0.1"/>
    <n v="100.452"/>
    <m/>
    <n v="100.452"/>
    <s v="VWB"/>
    <n v="0"/>
    <n v="20"/>
    <n v="1"/>
    <n v="1"/>
    <m/>
    <m/>
    <n v="1"/>
    <s v="Valauto Lambersart VW"/>
    <x v="0"/>
    <m/>
    <x v="8"/>
    <n v="1099.52"/>
    <n v="2.1891520380744257E-2"/>
    <x v="1"/>
    <n v="120.452"/>
  </r>
  <r>
    <x v="7"/>
    <x v="0"/>
    <x v="0"/>
    <x v="50"/>
    <x v="0"/>
    <m/>
    <m/>
    <m/>
    <m/>
    <m/>
    <n v="0"/>
    <x v="14"/>
    <n v="525045"/>
    <x v="1461"/>
    <s v="WVGZZZCT0TW429661"/>
    <x v="1240"/>
    <x v="6"/>
    <n v="47363.33"/>
    <n v="3779.17"/>
    <n v="51142.5"/>
    <n v="4"/>
    <x v="1306"/>
    <n v="95"/>
    <m/>
    <n v="409.15"/>
    <n v="9.8577504032849386E-3"/>
    <n v="0"/>
    <n v="-3068.55"/>
    <m/>
    <m/>
    <m/>
    <n v="0"/>
    <n v="0"/>
    <m/>
    <n v="0"/>
    <s v="VWB"/>
    <n v="0"/>
    <m/>
    <n v="0"/>
    <n v="1"/>
    <m/>
    <m/>
    <n v="0"/>
    <s v="Valauto Lambersart VW"/>
    <x v="0"/>
    <m/>
    <x v="8"/>
    <n v="504.15"/>
    <n v="9.8577504032849386E-3"/>
    <x v="1"/>
    <n v="0"/>
  </r>
  <r>
    <x v="7"/>
    <x v="0"/>
    <x v="0"/>
    <x v="108"/>
    <x v="57"/>
    <m/>
    <m/>
    <m/>
    <m/>
    <m/>
    <n v="0"/>
    <x v="30"/>
    <n v="525049"/>
    <x v="1462"/>
    <s v="WVWZZZAW2TU022423"/>
    <x v="1241"/>
    <x v="28"/>
    <n v="17714"/>
    <n v="525"/>
    <n v="18239"/>
    <n v="38"/>
    <x v="1307"/>
    <n v="95"/>
    <m/>
    <n v="9.1200000000000045"/>
    <n v="5.7086463073633426E-3"/>
    <n v="0"/>
    <n v="-966.67"/>
    <m/>
    <m/>
    <n v="0.1"/>
    <n v="0.1"/>
    <n v="0.91200000000000048"/>
    <m/>
    <n v="0.91200000000000048"/>
    <s v="VWB"/>
    <n v="30"/>
    <m/>
    <n v="0"/>
    <n v="1"/>
    <m/>
    <m/>
    <n v="0"/>
    <s v="Valauto Lambersart VW"/>
    <x v="0"/>
    <m/>
    <x v="4"/>
    <n v="104.12"/>
    <n v="5.7086463073633426E-3"/>
    <x v="1"/>
    <n v="30.911999999999999"/>
  </r>
  <r>
    <x v="7"/>
    <x v="0"/>
    <x v="0"/>
    <x v="94"/>
    <x v="20"/>
    <m/>
    <m/>
    <m/>
    <m/>
    <m/>
    <m/>
    <x v="7"/>
    <n v="525050"/>
    <x v="1463"/>
    <s v="WVWZZZAW4TU023587"/>
    <x v="1242"/>
    <x v="28"/>
    <n v="22014"/>
    <n v="-112.5"/>
    <n v="21901.5"/>
    <n v="16"/>
    <x v="1308"/>
    <n v="95"/>
    <m/>
    <n v="93.94"/>
    <n v="8.6268063831244426E-3"/>
    <n v="0"/>
    <n v="-1440"/>
    <m/>
    <m/>
    <n v="0.1"/>
    <n v="0.1"/>
    <n v="9.3940000000000001"/>
    <m/>
    <n v="9.3940000000000001"/>
    <s v="VWB"/>
    <m/>
    <n v="20"/>
    <n v="1"/>
    <n v="1"/>
    <m/>
    <m/>
    <n v="1"/>
    <s v="Valauto Lambersart VW"/>
    <x v="0"/>
    <m/>
    <x v="4"/>
    <n v="188.94"/>
    <n v="8.6268063831244426E-3"/>
    <x v="1"/>
    <n v="29.393999999999998"/>
  </r>
  <r>
    <x v="7"/>
    <x v="0"/>
    <x v="0"/>
    <x v="104"/>
    <x v="107"/>
    <m/>
    <m/>
    <m/>
    <m/>
    <m/>
    <n v="0"/>
    <x v="7"/>
    <n v="525051"/>
    <x v="1464"/>
    <s v="WVGZZZC16TY047010"/>
    <x v="1243"/>
    <x v="7"/>
    <n v="22622.33"/>
    <n v="791.67"/>
    <n v="23414"/>
    <n v="7"/>
    <x v="1309"/>
    <n v="95"/>
    <m/>
    <n v="234.14"/>
    <n v="1.4057401554625436E-2"/>
    <n v="-3494.96"/>
    <n v="0"/>
    <m/>
    <m/>
    <n v="0.1"/>
    <n v="0.1"/>
    <n v="23.414000000000001"/>
    <m/>
    <n v="23.414000000000001"/>
    <s v="VWB"/>
    <m/>
    <s v="0"/>
    <n v="1"/>
    <n v="1"/>
    <m/>
    <m/>
    <n v="1"/>
    <s v="Valauto Lambersart VW"/>
    <x v="0"/>
    <m/>
    <x v="4"/>
    <n v="329.14"/>
    <n v="1.4057401554625436E-2"/>
    <x v="1"/>
    <n v="23.414000000000001"/>
  </r>
  <r>
    <x v="7"/>
    <x v="3"/>
    <x v="0"/>
    <x v="70"/>
    <x v="142"/>
    <s v="x"/>
    <m/>
    <m/>
    <m/>
    <m/>
    <n v="0"/>
    <x v="23"/>
    <n v="525065"/>
    <x v="1465"/>
    <s v="WVGZZZCT5TW444950"/>
    <x v="1244"/>
    <x v="6"/>
    <n v="47363.33"/>
    <n v="3475"/>
    <n v="50838.33"/>
    <n v="31"/>
    <x v="1310"/>
    <n v="95"/>
    <m/>
    <n v="1096.71"/>
    <n v="2.3441171257985855E-2"/>
    <n v="0"/>
    <n v="-3044.14"/>
    <m/>
    <s v="marge manquante"/>
    <n v="0.1"/>
    <n v="0.1"/>
    <n v="109.67100000000001"/>
    <m/>
    <n v="109.67100000000001"/>
    <s v="VWB"/>
    <n v="0"/>
    <m/>
    <n v="0"/>
    <n v="1"/>
    <m/>
    <m/>
    <n v="0"/>
    <s v="Valauto Lambersart VW"/>
    <x v="0"/>
    <m/>
    <x v="10"/>
    <n v="1191.71"/>
    <n v="2.3441171257985855E-2"/>
    <x v="1"/>
    <n v="109.67100000000001"/>
  </r>
  <r>
    <x v="7"/>
    <x v="1"/>
    <x v="0"/>
    <x v="94"/>
    <x v="20"/>
    <m/>
    <m/>
    <m/>
    <s v="x"/>
    <m/>
    <n v="57454.52"/>
    <x v="14"/>
    <n v="525066"/>
    <x v="1466"/>
    <s v="WVGZZZE20TP502140"/>
    <x v="38"/>
    <x v="0"/>
    <n v="41363.33"/>
    <n v="1500"/>
    <n v="42863.33"/>
    <n v="69"/>
    <x v="1311"/>
    <n v="95"/>
    <m/>
    <n v="1285.9000000000001"/>
    <n v="3.2216349033077928E-2"/>
    <n v="0"/>
    <n v="0"/>
    <m/>
    <s v="solde client / ok vn payé"/>
    <m/>
    <n v="0"/>
    <n v="0"/>
    <m/>
    <n v="0"/>
    <s v=""/>
    <n v="0"/>
    <m/>
    <n v="0"/>
    <n v="1"/>
    <m/>
    <m/>
    <n v="0"/>
    <s v="Valauto Lambersart VW"/>
    <x v="0"/>
    <m/>
    <x v="8"/>
    <n v="1380.9"/>
    <n v="3.2216349033077928E-2"/>
    <x v="1"/>
    <n v="0"/>
  </r>
  <r>
    <x v="7"/>
    <x v="0"/>
    <x v="0"/>
    <x v="67"/>
    <x v="82"/>
    <m/>
    <m/>
    <m/>
    <m/>
    <m/>
    <m/>
    <x v="30"/>
    <n v="525069"/>
    <x v="1467"/>
    <s v="WVGZZZCT2TW416278"/>
    <x v="1245"/>
    <x v="6"/>
    <n v="44946.67"/>
    <n v="2475.0100000000002"/>
    <n v="47421.68"/>
    <n v="111"/>
    <x v="1312"/>
    <n v="95"/>
    <m/>
    <n v="465.23"/>
    <n v="1.1813794871881384E-2"/>
    <n v="-3833.06"/>
    <n v="0"/>
    <m/>
    <m/>
    <n v="0.13"/>
    <n v="0.13"/>
    <n v="60.479900000000008"/>
    <m/>
    <n v="60.479900000000008"/>
    <s v="VWB"/>
    <n v="30"/>
    <m/>
    <n v="0"/>
    <n v="1"/>
    <m/>
    <m/>
    <n v="0"/>
    <s v="Valauto Lambersart VW"/>
    <x v="0"/>
    <m/>
    <x v="4"/>
    <n v="560.23"/>
    <n v="1.1813794871881384E-2"/>
    <x v="1"/>
    <n v="90.479900000000015"/>
  </r>
  <r>
    <x v="7"/>
    <x v="0"/>
    <x v="0"/>
    <x v="103"/>
    <x v="114"/>
    <m/>
    <m/>
    <m/>
    <m/>
    <m/>
    <n v="0"/>
    <x v="31"/>
    <n v="525073"/>
    <x v="1468"/>
    <s v="WVGZZZCT0TW417218"/>
    <x v="1246"/>
    <x v="6"/>
    <n v="49321.67"/>
    <n v="1308.3399999999999"/>
    <n v="50630.009999999995"/>
    <n v="66"/>
    <x v="1313"/>
    <n v="95"/>
    <m/>
    <n v="1156.1300000000001"/>
    <n v="2.4711233515458526E-2"/>
    <n v="0"/>
    <n v="-8151.43"/>
    <m/>
    <m/>
    <n v="0.1"/>
    <n v="0.1"/>
    <n v="115.61300000000001"/>
    <m/>
    <n v="115.61300000000001"/>
    <s v="VWB"/>
    <n v="30"/>
    <m/>
    <n v="0"/>
    <n v="1"/>
    <m/>
    <m/>
    <n v="0"/>
    <s v="Valauto Lambersart VW"/>
    <x v="0"/>
    <m/>
    <x v="4"/>
    <n v="1251.1300000000001"/>
    <n v="2.4711233515458526E-2"/>
    <x v="1"/>
    <n v="145.613"/>
  </r>
  <r>
    <x v="7"/>
    <x v="0"/>
    <x v="0"/>
    <x v="64"/>
    <x v="146"/>
    <m/>
    <m/>
    <m/>
    <m/>
    <m/>
    <n v="0"/>
    <x v="7"/>
    <n v="525074"/>
    <x v="1469"/>
    <s v="WVGZZZCTXTW454972"/>
    <x v="1247"/>
    <x v="6"/>
    <n v="49196.67"/>
    <n v="6725.01"/>
    <n v="55921.68"/>
    <n v="1"/>
    <x v="1314"/>
    <n v="94.99"/>
    <m/>
    <n v="860.36"/>
    <n v="1.7083714223177844E-2"/>
    <n v="0"/>
    <n v="-7000"/>
    <m/>
    <m/>
    <n v="0.1"/>
    <n v="0.1"/>
    <n v="86.036000000000001"/>
    <m/>
    <n v="86.036000000000001"/>
    <s v="VWB"/>
    <n v="30"/>
    <n v="50"/>
    <n v="1"/>
    <n v="1"/>
    <m/>
    <m/>
    <n v="1"/>
    <s v="Valauto Lambersart VW"/>
    <x v="0"/>
    <m/>
    <x v="4"/>
    <n v="955.35"/>
    <n v="1.7083714223177844E-2"/>
    <x v="1"/>
    <n v="166.036"/>
  </r>
  <r>
    <x v="7"/>
    <x v="0"/>
    <x v="0"/>
    <x v="6"/>
    <x v="63"/>
    <m/>
    <m/>
    <m/>
    <m/>
    <m/>
    <m/>
    <x v="7"/>
    <n v="525075"/>
    <x v="1470"/>
    <s v="WVGZZZCT8TW429326"/>
    <x v="762"/>
    <x v="6"/>
    <n v="49321.67"/>
    <n v="295.83"/>
    <n v="49617.5"/>
    <n v="40"/>
    <x v="1315"/>
    <n v="95.01"/>
    <m/>
    <n v="248.09000000000003"/>
    <n v="6.9148989771753919E-3"/>
    <n v="0"/>
    <n v="0"/>
    <m/>
    <m/>
    <n v="7.0000000000000007E-2"/>
    <n v="0.1"/>
    <n v="17.366300000000003"/>
    <m/>
    <n v="17.366300000000003"/>
    <s v="VWB"/>
    <n v="30"/>
    <m/>
    <n v="0"/>
    <n v="1"/>
    <m/>
    <m/>
    <n v="0"/>
    <s v="Valauto Lambersart VW"/>
    <x v="0"/>
    <m/>
    <x v="4"/>
    <n v="343.1"/>
    <n v="6.9148989771753919E-3"/>
    <x v="1"/>
    <n v="47.366300000000003"/>
  </r>
  <r>
    <x v="7"/>
    <x v="0"/>
    <x v="0"/>
    <x v="55"/>
    <x v="62"/>
    <m/>
    <m/>
    <m/>
    <m/>
    <m/>
    <n v="0"/>
    <x v="33"/>
    <n v="525077"/>
    <x v="1471"/>
    <s v="WVWZZZE12TP063423"/>
    <x v="1248"/>
    <x v="29"/>
    <n v="28533.33"/>
    <n v="1533.34"/>
    <n v="30066.670000000002"/>
    <n v="20"/>
    <x v="1316"/>
    <n v="95"/>
    <m/>
    <n v="300.69"/>
    <n v="1.3160419827004452E-2"/>
    <n v="0"/>
    <n v="0"/>
    <m/>
    <s v="0 comm demandée"/>
    <m/>
    <n v="0.1"/>
    <n v="0"/>
    <m/>
    <n v="0"/>
    <s v="VWB"/>
    <n v="0"/>
    <m/>
    <n v="0"/>
    <n v="1"/>
    <m/>
    <m/>
    <n v="0"/>
    <s v="Valauto Lambersart VW"/>
    <x v="0"/>
    <m/>
    <x v="8"/>
    <n v="395.69"/>
    <n v="1.3160419827004452E-2"/>
    <x v="1"/>
    <n v="0"/>
  </r>
  <r>
    <x v="7"/>
    <x v="0"/>
    <x v="0"/>
    <x v="2"/>
    <x v="89"/>
    <m/>
    <m/>
    <m/>
    <m/>
    <m/>
    <n v="0"/>
    <x v="31"/>
    <n v="525081"/>
    <x v="1472"/>
    <s v="WVGZZZ1T4TW005550"/>
    <x v="1249"/>
    <x v="19"/>
    <n v="38875"/>
    <n v="1058.3399999999999"/>
    <n v="39933.339999999997"/>
    <n v="164"/>
    <x v="1317"/>
    <n v="95"/>
    <m/>
    <n v="-313.75"/>
    <n v="-5.4778788851621235E-3"/>
    <n v="0"/>
    <n v="-5731.67"/>
    <m/>
    <s v="marge négative  //  Challenge VD"/>
    <m/>
    <n v="0.12"/>
    <n v="0"/>
    <n v="200"/>
    <n v="200"/>
    <s v=""/>
    <m/>
    <m/>
    <n v="0"/>
    <n v="1"/>
    <m/>
    <m/>
    <n v="0"/>
    <s v="Valauto Lambersart VW"/>
    <x v="0"/>
    <m/>
    <x v="4"/>
    <n v="-218.75"/>
    <n v="-5.4778788851621235E-3"/>
    <x v="0"/>
    <n v="200"/>
  </r>
  <r>
    <x v="7"/>
    <x v="0"/>
    <x v="0"/>
    <x v="102"/>
    <x v="82"/>
    <m/>
    <m/>
    <m/>
    <m/>
    <m/>
    <n v="0"/>
    <x v="42"/>
    <n v="525083"/>
    <x v="1473"/>
    <s v="WVWZZZE17TP059156"/>
    <x v="679"/>
    <x v="29"/>
    <n v="32700"/>
    <n v="4908.33"/>
    <n v="37608.33"/>
    <n v="26"/>
    <x v="1318"/>
    <n v="95"/>
    <m/>
    <n v="564.14"/>
    <n v="1.7526436297490476E-2"/>
    <n v="0"/>
    <n v="0"/>
    <m/>
    <m/>
    <n v="0.1"/>
    <n v="0.1"/>
    <n v="56.414000000000001"/>
    <m/>
    <n v="56.414000000000001"/>
    <s v="VWB"/>
    <n v="0"/>
    <n v="50"/>
    <n v="1"/>
    <n v="1"/>
    <m/>
    <m/>
    <n v="1"/>
    <s v="Valauto Lambersart VW"/>
    <x v="0"/>
    <m/>
    <x v="8"/>
    <n v="659.14"/>
    <n v="1.7526436297490476E-2"/>
    <x v="1"/>
    <n v="106.414"/>
  </r>
  <r>
    <x v="1"/>
    <x v="0"/>
    <x v="0"/>
    <x v="34"/>
    <x v="148"/>
    <m/>
    <m/>
    <m/>
    <m/>
    <m/>
    <n v="0"/>
    <x v="35"/>
    <n v="525087"/>
    <x v="1474"/>
    <s v="WVGZZZC13TY064069"/>
    <x v="1250"/>
    <x v="7"/>
    <n v="22622.33"/>
    <n v="941.67"/>
    <n v="23564"/>
    <n v="39"/>
    <x v="1319"/>
    <n v="95"/>
    <n v="-500"/>
    <n v="82.799999999999955"/>
    <n v="7.545408249872685E-3"/>
    <n v="0"/>
    <n v="-3349.99"/>
    <m/>
    <m/>
    <n v="0.13"/>
    <n v="0.13"/>
    <n v="10.763999999999994"/>
    <m/>
    <n v="10.763999999999994"/>
    <s v="VWB"/>
    <m/>
    <m/>
    <n v="0"/>
    <n v="1"/>
    <m/>
    <m/>
    <n v="0"/>
    <s v="Valauto Roncq"/>
    <x v="0"/>
    <m/>
    <x v="0"/>
    <n v="677.8"/>
    <n v="2.8764216601595654E-2"/>
    <x v="1"/>
    <n v="10.763999999999994"/>
  </r>
  <r>
    <x v="7"/>
    <x v="0"/>
    <x v="0"/>
    <x v="51"/>
    <x v="58"/>
    <m/>
    <m/>
    <m/>
    <m/>
    <m/>
    <n v="0"/>
    <x v="36"/>
    <n v="525094"/>
    <x v="1475"/>
    <s v="WVGZZZCTXTW430168"/>
    <x v="1251"/>
    <x v="6"/>
    <n v="48155"/>
    <n v="3050.01"/>
    <n v="51205.01"/>
    <n v="4"/>
    <x v="1320"/>
    <n v="95"/>
    <m/>
    <n v="1536.16"/>
    <n v="3.1855476641836411E-2"/>
    <n v="0"/>
    <n v="0"/>
    <m/>
    <m/>
    <n v="0.1"/>
    <n v="0.1"/>
    <n v="153.61600000000001"/>
    <m/>
    <n v="153.61600000000001"/>
    <s v="VWB"/>
    <n v="0"/>
    <n v="20"/>
    <n v="1"/>
    <n v="1"/>
    <m/>
    <m/>
    <n v="1"/>
    <s v="Valauto Lambersart VW"/>
    <x v="0"/>
    <m/>
    <x v="8"/>
    <n v="1631.16"/>
    <n v="3.1855476641836411E-2"/>
    <x v="1"/>
    <n v="173.61600000000001"/>
  </r>
  <r>
    <x v="1"/>
    <x v="0"/>
    <x v="0"/>
    <x v="26"/>
    <x v="15"/>
    <m/>
    <m/>
    <m/>
    <m/>
    <m/>
    <n v="0"/>
    <x v="60"/>
    <n v="525095"/>
    <x v="1476"/>
    <s v="WVWZZZAW8TU033605"/>
    <x v="1252"/>
    <x v="28"/>
    <n v="17714"/>
    <n v="945.83"/>
    <n v="18659.830000000002"/>
    <n v="16"/>
    <x v="1321"/>
    <n v="95"/>
    <m/>
    <n v="626.12999999999988"/>
    <n v="3.8646118426588015E-2"/>
    <n v="-186"/>
    <n v="-1800"/>
    <m/>
    <m/>
    <n v="0.1"/>
    <n v="0.1"/>
    <n v="62.612999999999992"/>
    <m/>
    <n v="62.612999999999992"/>
    <s v=""/>
    <n v="30"/>
    <m/>
    <n v="0"/>
    <n v="1"/>
    <m/>
    <m/>
    <n v="0"/>
    <s v="Valauto Roncq"/>
    <x v="0"/>
    <m/>
    <x v="0"/>
    <n v="721.12999999999988"/>
    <n v="3.8646118426588015E-2"/>
    <x v="1"/>
    <n v="92.613"/>
  </r>
  <r>
    <x v="7"/>
    <x v="1"/>
    <x v="0"/>
    <x v="59"/>
    <x v="37"/>
    <m/>
    <m/>
    <m/>
    <s v="x"/>
    <m/>
    <n v="93111.3"/>
    <x v="36"/>
    <n v="525096"/>
    <x v="1477"/>
    <s v="WVGZZZCT7TW437563"/>
    <x v="1149"/>
    <x v="6"/>
    <n v="50113.33"/>
    <n v="9529.17"/>
    <n v="59642.5"/>
    <n v="15"/>
    <x v="1322"/>
    <n v="95"/>
    <m/>
    <n v="1568.97"/>
    <n v="2.7899065263863855E-2"/>
    <n v="0"/>
    <n v="0"/>
    <m/>
    <s v="solde client mq financement + rgt fact divers"/>
    <n v="0.1"/>
    <n v="0.1"/>
    <n v="156.89700000000002"/>
    <m/>
    <n v="156.89700000000002"/>
    <s v="VWB"/>
    <n v="0"/>
    <n v="20"/>
    <n v="1"/>
    <n v="1"/>
    <m/>
    <m/>
    <n v="1"/>
    <s v="Valauto Lambersart VW"/>
    <x v="0"/>
    <m/>
    <x v="8"/>
    <n v="1663.97"/>
    <n v="2.7899065263863855E-2"/>
    <x v="1"/>
    <n v="176.89700000000002"/>
  </r>
  <r>
    <x v="1"/>
    <x v="1"/>
    <x v="0"/>
    <x v="13"/>
    <x v="128"/>
    <m/>
    <m/>
    <m/>
    <s v="x"/>
    <m/>
    <n v="50"/>
    <x v="43"/>
    <n v="525096"/>
    <x v="1477"/>
    <s v="WVWZZZAW0TU033968"/>
    <x v="1253"/>
    <x v="28"/>
    <n v="17714"/>
    <n v="945.83"/>
    <n v="18659.830000000002"/>
    <n v="9"/>
    <x v="1323"/>
    <n v="95"/>
    <n v="-186"/>
    <n v="190.13"/>
    <n v="1.5280417881620571E-2"/>
    <n v="0"/>
    <n v="-1986.61"/>
    <m/>
    <s v="solde client"/>
    <n v="0.1"/>
    <n v="0.1"/>
    <n v="19.013000000000002"/>
    <m/>
    <n v="19.013000000000002"/>
    <s v="VWB"/>
    <n v="30"/>
    <m/>
    <n v="0"/>
    <n v="1"/>
    <m/>
    <m/>
    <n v="0"/>
    <s v="Valauto Roncq"/>
    <x v="0"/>
    <m/>
    <x v="0"/>
    <n v="471.13"/>
    <n v="2.5248354352638794E-2"/>
    <x v="1"/>
    <n v="49.013000000000005"/>
  </r>
  <r>
    <x v="7"/>
    <x v="0"/>
    <x v="0"/>
    <x v="41"/>
    <x v="42"/>
    <m/>
    <m/>
    <m/>
    <m/>
    <m/>
    <n v="0"/>
    <x v="30"/>
    <n v="525104"/>
    <x v="1478"/>
    <s v="WVWZZZAWXTU034058"/>
    <x v="1254"/>
    <x v="28"/>
    <n v="23014"/>
    <n v="1616.66"/>
    <n v="24630.66"/>
    <n v="5"/>
    <x v="1324"/>
    <n v="95"/>
    <m/>
    <n v="628.79999999999995"/>
    <n v="2.9386139064077048E-2"/>
    <n v="0"/>
    <n v="-966.67"/>
    <m/>
    <m/>
    <n v="0.1"/>
    <n v="0.1"/>
    <n v="62.879999999999995"/>
    <m/>
    <n v="62.879999999999995"/>
    <s v="VWB"/>
    <n v="30"/>
    <n v="50"/>
    <n v="1"/>
    <n v="1"/>
    <m/>
    <m/>
    <n v="1"/>
    <s v="Valauto Lambersart VW"/>
    <x v="0"/>
    <m/>
    <x v="4"/>
    <n v="723.8"/>
    <n v="2.9386139064077048E-2"/>
    <x v="1"/>
    <n v="142.88"/>
  </r>
  <r>
    <x v="1"/>
    <x v="0"/>
    <x v="0"/>
    <x v="60"/>
    <x v="31"/>
    <m/>
    <m/>
    <m/>
    <m/>
    <m/>
    <m/>
    <x v="60"/>
    <n v="525110"/>
    <x v="1479"/>
    <s v="WVGZZZA25TV032950"/>
    <x v="1255"/>
    <x v="2"/>
    <n v="33555.67"/>
    <n v="833.34"/>
    <n v="34389.009999999995"/>
    <n v="15"/>
    <x v="1325"/>
    <n v="95"/>
    <m/>
    <n v="1321.18"/>
    <n v="4.1181179685021475E-2"/>
    <n v="0"/>
    <n v="-500"/>
    <m/>
    <m/>
    <n v="0.1"/>
    <n v="0.1"/>
    <n v="132.11800000000002"/>
    <m/>
    <n v="132.11800000000002"/>
    <s v="VWB"/>
    <n v="0"/>
    <n v="50"/>
    <n v="1"/>
    <n v="1"/>
    <m/>
    <m/>
    <n v="1"/>
    <s v="Valauto Roncq"/>
    <x v="0"/>
    <m/>
    <x v="0"/>
    <n v="1416.18"/>
    <n v="4.1181179685021475E-2"/>
    <x v="1"/>
    <n v="182.11800000000002"/>
  </r>
  <r>
    <x v="7"/>
    <x v="0"/>
    <x v="0"/>
    <x v="1"/>
    <x v="13"/>
    <m/>
    <m/>
    <m/>
    <m/>
    <m/>
    <m/>
    <x v="30"/>
    <n v="525114"/>
    <x v="1480"/>
    <s v="WVGZZZCS7TY023193"/>
    <x v="1256"/>
    <x v="1"/>
    <n v="25639.200000000001"/>
    <n v="1025"/>
    <n v="26664.2"/>
    <n v="60"/>
    <x v="1326"/>
    <n v="95"/>
    <m/>
    <n v="124.99000000000001"/>
    <n v="8.250388160904884E-3"/>
    <n v="-667"/>
    <n v="-3116.3999999999996"/>
    <m/>
    <s v="0 comm demandée"/>
    <m/>
    <n v="0.13"/>
    <n v="0"/>
    <m/>
    <n v="0"/>
    <s v="VWB"/>
    <n v="30"/>
    <n v="50"/>
    <n v="1"/>
    <n v="1"/>
    <m/>
    <m/>
    <n v="1"/>
    <s v="Valauto Lambersart VW"/>
    <x v="0"/>
    <m/>
    <x v="4"/>
    <n v="219.99"/>
    <n v="8.250388160904884E-3"/>
    <x v="1"/>
    <n v="80"/>
  </r>
  <r>
    <x v="7"/>
    <x v="0"/>
    <x v="0"/>
    <x v="62"/>
    <x v="73"/>
    <m/>
    <m/>
    <m/>
    <m/>
    <m/>
    <m/>
    <x v="42"/>
    <n v="525117"/>
    <x v="1481"/>
    <s v="WVWZZZE17TP052949"/>
    <x v="1257"/>
    <x v="29"/>
    <n v="28533.33"/>
    <n v="1533.34"/>
    <n v="30066.670000000002"/>
    <n v="13"/>
    <x v="1327"/>
    <n v="95"/>
    <m/>
    <n v="451.02"/>
    <n v="1.8160308407948068E-2"/>
    <n v="0"/>
    <n v="0"/>
    <m/>
    <m/>
    <n v="0.1"/>
    <n v="0.1"/>
    <n v="45.102000000000004"/>
    <m/>
    <n v="45.102000000000004"/>
    <s v="VWB"/>
    <n v="0"/>
    <n v="20"/>
    <n v="1"/>
    <n v="1"/>
    <m/>
    <m/>
    <n v="1"/>
    <s v="Valauto Lambersart VW"/>
    <x v="0"/>
    <m/>
    <x v="8"/>
    <n v="546.02"/>
    <n v="1.8160308407948068E-2"/>
    <x v="1"/>
    <n v="65.102000000000004"/>
  </r>
  <r>
    <x v="7"/>
    <x v="0"/>
    <x v="0"/>
    <x v="103"/>
    <x v="121"/>
    <m/>
    <m/>
    <m/>
    <m/>
    <m/>
    <n v="0"/>
    <x v="7"/>
    <n v="525119"/>
    <x v="1482"/>
    <s v="WVGZZZE24TE021366"/>
    <x v="1258"/>
    <x v="3"/>
    <n v="37605"/>
    <n v="2366.66"/>
    <n v="39971.660000000003"/>
    <n v="28"/>
    <x v="1328"/>
    <n v="95"/>
    <m/>
    <n v="864.68"/>
    <n v="2.4009010383856961E-2"/>
    <n v="0"/>
    <n v="-5566.67"/>
    <m/>
    <m/>
    <n v="7.0000000000000007E-2"/>
    <n v="7.0000000000000007E-2"/>
    <n v="60.5276"/>
    <m/>
    <n v="60.5276"/>
    <s v="VWB"/>
    <m/>
    <n v="50"/>
    <n v="1"/>
    <n v="1"/>
    <m/>
    <m/>
    <n v="1"/>
    <s v="Valauto Lambersart VW"/>
    <x v="0"/>
    <m/>
    <x v="4"/>
    <n v="959.68"/>
    <n v="2.4009010383856961E-2"/>
    <x v="1"/>
    <n v="110.52760000000001"/>
  </r>
  <r>
    <x v="7"/>
    <x v="0"/>
    <x v="0"/>
    <x v="82"/>
    <x v="155"/>
    <m/>
    <m/>
    <m/>
    <m/>
    <m/>
    <n v="0"/>
    <x v="36"/>
    <n v="525125"/>
    <x v="1483"/>
    <s v="WVGZZZCT2TW437020"/>
    <x v="1259"/>
    <x v="6"/>
    <n v="50113.33"/>
    <n v="8512.5"/>
    <n v="58625.83"/>
    <n v="7"/>
    <x v="1329"/>
    <n v="95"/>
    <m/>
    <n v="1638.61"/>
    <n v="2.9570754051584425E-2"/>
    <n v="0"/>
    <n v="0"/>
    <m/>
    <m/>
    <n v="0.1"/>
    <n v="0.1"/>
    <n v="163.86099999999999"/>
    <m/>
    <n v="163.86099999999999"/>
    <s v="VWB"/>
    <n v="0"/>
    <n v="20"/>
    <n v="1"/>
    <n v="1"/>
    <m/>
    <m/>
    <n v="1"/>
    <s v="Valauto Lambersart VW"/>
    <x v="0"/>
    <m/>
    <x v="8"/>
    <n v="1733.61"/>
    <n v="2.9570754051584425E-2"/>
    <x v="1"/>
    <n v="183.86099999999999"/>
  </r>
  <r>
    <x v="6"/>
    <x v="3"/>
    <x v="5"/>
    <x v="13"/>
    <x v="63"/>
    <m/>
    <s v="x"/>
    <m/>
    <m/>
    <m/>
    <n v="0"/>
    <x v="41"/>
    <n v="525126"/>
    <x v="1484"/>
    <s v="WAUZZZF48RA055358"/>
    <x v="1260"/>
    <x v="59"/>
    <n v="28677.7"/>
    <n v="10642.5"/>
    <n v="39320.199999999997"/>
    <n v="741"/>
    <x v="1330"/>
    <n v="108.33"/>
    <m/>
    <n v="-2790.1"/>
    <n v="-6.8203366208717156E-2"/>
    <n v="-4311.6899999999996"/>
    <n v="0"/>
    <m/>
    <s v="Ecart de marge"/>
    <m/>
    <n v="0.13"/>
    <n v="0"/>
    <n v="1000"/>
    <n v="1000"/>
    <s v=""/>
    <n v="1"/>
    <s v="0"/>
    <n v="1"/>
    <n v="1"/>
    <m/>
    <m/>
    <n v="1"/>
    <s v="Valauto Hainaut"/>
    <x v="5"/>
    <m/>
    <x v="14"/>
    <n v="-2681.77"/>
    <n v="-6.8203366208717156E-2"/>
    <x v="0"/>
    <n v="1001"/>
  </r>
  <r>
    <x v="7"/>
    <x v="0"/>
    <x v="0"/>
    <x v="19"/>
    <x v="19"/>
    <m/>
    <m/>
    <m/>
    <m/>
    <m/>
    <n v="0"/>
    <x v="36"/>
    <n v="525129"/>
    <x v="1485"/>
    <s v="WVGZZZCT5TW427887"/>
    <x v="1261"/>
    <x v="6"/>
    <n v="55821.66"/>
    <n v="1233.3399999999999"/>
    <n v="57055"/>
    <n v="9"/>
    <x v="1331"/>
    <n v="95"/>
    <m/>
    <n v="570.54"/>
    <n v="1.166488476031899E-2"/>
    <n v="0"/>
    <n v="0"/>
    <m/>
    <m/>
    <n v="0.1"/>
    <n v="0.1"/>
    <n v="57.054000000000002"/>
    <m/>
    <n v="57.054000000000002"/>
    <s v="VWB"/>
    <n v="0"/>
    <n v="20"/>
    <n v="1"/>
    <n v="1"/>
    <m/>
    <m/>
    <n v="1"/>
    <s v="Valauto Lambersart VW"/>
    <x v="0"/>
    <m/>
    <x v="8"/>
    <n v="665.54"/>
    <n v="1.166488476031899E-2"/>
    <x v="1"/>
    <n v="77.054000000000002"/>
  </r>
  <r>
    <x v="7"/>
    <x v="0"/>
    <x v="0"/>
    <x v="46"/>
    <x v="83"/>
    <m/>
    <m/>
    <m/>
    <m/>
    <m/>
    <n v="0"/>
    <x v="36"/>
    <n v="525130"/>
    <x v="1486"/>
    <s v="WVGZZZCT5TW438758"/>
    <x v="1262"/>
    <x v="6"/>
    <n v="49321.67"/>
    <n v="666.67"/>
    <n v="49988.34"/>
    <n v="52"/>
    <x v="1332"/>
    <n v="95"/>
    <m/>
    <n v="1499.66"/>
    <n v="3.1900639229068224E-2"/>
    <n v="0"/>
    <n v="0"/>
    <m/>
    <m/>
    <n v="0.1"/>
    <n v="0.1"/>
    <n v="149.96600000000001"/>
    <m/>
    <n v="149.96600000000001"/>
    <s v="VWB"/>
    <n v="0"/>
    <n v="20"/>
    <n v="1"/>
    <n v="1"/>
    <m/>
    <m/>
    <n v="1"/>
    <s v="Valauto Lambersart VW"/>
    <x v="0"/>
    <m/>
    <x v="8"/>
    <n v="1594.66"/>
    <n v="3.1900639229068224E-2"/>
    <x v="1"/>
    <n v="169.96600000000001"/>
  </r>
  <r>
    <x v="7"/>
    <x v="0"/>
    <x v="0"/>
    <x v="59"/>
    <x v="64"/>
    <m/>
    <m/>
    <m/>
    <m/>
    <m/>
    <n v="0"/>
    <x v="7"/>
    <n v="525132"/>
    <x v="1487"/>
    <s v="WVWZZZE17TP047556"/>
    <x v="1263"/>
    <x v="29"/>
    <n v="28533.33"/>
    <n v="1650"/>
    <n v="30183.33"/>
    <n v="14"/>
    <x v="1333"/>
    <n v="95"/>
    <m/>
    <n v="1309.33"/>
    <n v="4.652667548610441E-2"/>
    <n v="0"/>
    <n v="-3333.33"/>
    <m/>
    <m/>
    <n v="0.1"/>
    <n v="7.0000000000000007E-2"/>
    <n v="130.93299999999999"/>
    <m/>
    <n v="130.93299999999999"/>
    <s v="VWB"/>
    <m/>
    <m/>
    <n v="0"/>
    <n v="1"/>
    <m/>
    <m/>
    <n v="0"/>
    <s v="Valauto Lambersart VW"/>
    <x v="0"/>
    <m/>
    <x v="4"/>
    <n v="1404.33"/>
    <n v="4.652667548610441E-2"/>
    <x v="1"/>
    <n v="130.93299999999999"/>
  </r>
  <r>
    <x v="7"/>
    <x v="0"/>
    <x v="0"/>
    <x v="0"/>
    <x v="145"/>
    <m/>
    <m/>
    <m/>
    <m/>
    <m/>
    <n v="0"/>
    <x v="30"/>
    <n v="525133"/>
    <x v="1488"/>
    <s v="WVGZZZE29TE022058"/>
    <x v="1264"/>
    <x v="3"/>
    <n v="37605"/>
    <n v="2604.17"/>
    <n v="40209.17"/>
    <n v="18"/>
    <x v="1334"/>
    <n v="95"/>
    <m/>
    <n v="1284.22"/>
    <n v="3.4301130811702905E-2"/>
    <n v="0"/>
    <n v="-5564.38"/>
    <m/>
    <m/>
    <n v="0.1"/>
    <n v="0.1"/>
    <n v="128.422"/>
    <m/>
    <n v="128.422"/>
    <s v="VWB"/>
    <n v="0"/>
    <m/>
    <n v="0"/>
    <n v="1"/>
    <m/>
    <m/>
    <n v="0"/>
    <s v="Valauto Lambersart VW"/>
    <x v="0"/>
    <m/>
    <x v="4"/>
    <n v="1379.22"/>
    <n v="3.4301130811702905E-2"/>
    <x v="1"/>
    <n v="128.422"/>
  </r>
  <r>
    <x v="6"/>
    <x v="0"/>
    <x v="4"/>
    <x v="53"/>
    <x v="129"/>
    <m/>
    <m/>
    <m/>
    <m/>
    <m/>
    <n v="0"/>
    <x v="21"/>
    <n v="525134"/>
    <x v="1489"/>
    <s v="WV4ZZZTV5SK081098"/>
    <x v="1265"/>
    <x v="21"/>
    <n v="40450.1"/>
    <n v="3104"/>
    <n v="43554.1"/>
    <n v="63"/>
    <x v="1335"/>
    <n v="95"/>
    <m/>
    <n v="1515.77"/>
    <n v="3.6983200203884369E-2"/>
    <n v="-3029.41"/>
    <n v="-3000"/>
    <m/>
    <m/>
    <n v="0.13"/>
    <n v="0.13"/>
    <n v="197.05010000000001"/>
    <m/>
    <n v="197.05010000000001"/>
    <s v="VWB"/>
    <m/>
    <n v="20"/>
    <n v="1"/>
    <n v="1"/>
    <n v="750"/>
    <d v="2026-05-20T00:00:00"/>
    <n v="1"/>
    <s v="Valauto Hainaut"/>
    <x v="4"/>
    <m/>
    <x v="6"/>
    <n v="2360.77"/>
    <n v="5.4203163422042934E-2"/>
    <x v="1"/>
    <n v="217.05010000000001"/>
  </r>
  <r>
    <x v="6"/>
    <x v="0"/>
    <x v="4"/>
    <x v="110"/>
    <x v="66"/>
    <m/>
    <m/>
    <m/>
    <m/>
    <m/>
    <n v="0"/>
    <x v="27"/>
    <n v="525135"/>
    <x v="183"/>
    <s v="WV4ZZZTV5SK079528"/>
    <x v="1266"/>
    <x v="21"/>
    <n v="40450.1"/>
    <n v="3104"/>
    <n v="43554.1"/>
    <n v="78"/>
    <x v="1336"/>
    <n v="95"/>
    <m/>
    <n v="1798"/>
    <n v="4.3463187162632221E-2"/>
    <n v="-3029.41"/>
    <n v="-3000"/>
    <m/>
    <m/>
    <n v="0.12"/>
    <n v="0.12"/>
    <n v="215.76"/>
    <m/>
    <n v="215.76"/>
    <s v="VWB"/>
    <m/>
    <n v="20"/>
    <n v="1"/>
    <n v="1"/>
    <n v="750"/>
    <d v="2026-05-20T00:00:00"/>
    <n v="1"/>
    <s v="Valauto Hainaut"/>
    <x v="4"/>
    <m/>
    <x v="10"/>
    <n v="2643"/>
    <n v="6.0683150380790786E-2"/>
    <x v="1"/>
    <n v="235.76"/>
  </r>
  <r>
    <x v="7"/>
    <x v="0"/>
    <x v="2"/>
    <x v="49"/>
    <x v="67"/>
    <m/>
    <m/>
    <m/>
    <m/>
    <m/>
    <n v="0"/>
    <x v="56"/>
    <n v="525141"/>
    <x v="1490"/>
    <s v="TMBER6PJ6T4054879"/>
    <x v="1267"/>
    <x v="33"/>
    <n v="21250"/>
    <n v="2083.33"/>
    <n v="23333.33"/>
    <n v="2"/>
    <x v="1337"/>
    <n v="35"/>
    <m/>
    <n v="1201.6600000000001"/>
    <n v="5.2999721857103124E-2"/>
    <n v="0"/>
    <n v="-2960"/>
    <m/>
    <m/>
    <n v="0.13"/>
    <n v="0.13"/>
    <n v="156.21580000000003"/>
    <m/>
    <n v="156.21580000000003"/>
    <s v="VWB"/>
    <m/>
    <m/>
    <n v="0"/>
    <n v="1"/>
    <m/>
    <m/>
    <n v="0"/>
    <s v="Valauto Lambersart VW"/>
    <x v="2"/>
    <m/>
    <x v="17"/>
    <n v="1236.6600000000001"/>
    <n v="5.2999721857103124E-2"/>
    <x v="1"/>
    <n v="156.21580000000003"/>
  </r>
  <r>
    <x v="6"/>
    <x v="0"/>
    <x v="4"/>
    <x v="71"/>
    <x v="50"/>
    <m/>
    <m/>
    <m/>
    <m/>
    <m/>
    <n v="0"/>
    <x v="46"/>
    <n v="525147"/>
    <x v="1491"/>
    <s v="WV4ZZZTV8SK088000"/>
    <x v="947"/>
    <x v="21"/>
    <n v="37433.1"/>
    <n v="2225"/>
    <n v="39658.1"/>
    <n v="169"/>
    <x v="1338"/>
    <n v="95"/>
    <n v="-200"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x v="4"/>
    <m/>
    <x v="13"/>
    <n v="1224.02"/>
    <n v="3.0864312712913629E-2"/>
    <x v="1"/>
    <n v="92.902000000000001"/>
  </r>
  <r>
    <x v="7"/>
    <x v="0"/>
    <x v="2"/>
    <x v="109"/>
    <x v="139"/>
    <m/>
    <m/>
    <m/>
    <m/>
    <m/>
    <n v="0"/>
    <x v="56"/>
    <n v="525149"/>
    <x v="1492"/>
    <s v="TMBJJ8NX3TY066666"/>
    <x v="1268"/>
    <x v="41"/>
    <n v="32450"/>
    <n v="1500"/>
    <n v="33950"/>
    <n v="20"/>
    <x v="1339"/>
    <n v="35"/>
    <m/>
    <n v="2460.83"/>
    <n v="7.351487481590574E-2"/>
    <n v="0"/>
    <n v="-3733"/>
    <m/>
    <m/>
    <n v="0.12"/>
    <n v="0.13"/>
    <n v="295.2996"/>
    <m/>
    <n v="295.2996"/>
    <s v="VWB"/>
    <m/>
    <n v="50"/>
    <n v="1"/>
    <n v="1"/>
    <m/>
    <m/>
    <n v="1"/>
    <s v="Valauto Lambersart VW"/>
    <x v="2"/>
    <m/>
    <x v="17"/>
    <n v="2495.83"/>
    <n v="7.351487481590574E-2"/>
    <x v="1"/>
    <n v="345.2996"/>
  </r>
  <r>
    <x v="6"/>
    <x v="0"/>
    <x v="4"/>
    <x v="100"/>
    <x v="111"/>
    <m/>
    <m/>
    <m/>
    <m/>
    <m/>
    <m/>
    <x v="46"/>
    <n v="525149"/>
    <x v="1493"/>
    <s v="WV1ZZZSK3TX037979"/>
    <x v="1269"/>
    <x v="43"/>
    <n v="35552.5"/>
    <n v="49"/>
    <n v="35601.5"/>
    <n v="48"/>
    <x v="1340"/>
    <n v="95"/>
    <m/>
    <n v="712.71"/>
    <n v="2.2687527210932125E-2"/>
    <n v="-1746.06"/>
    <n v="0"/>
    <m/>
    <m/>
    <n v="0.1"/>
    <n v="0.1"/>
    <n v="71.271000000000001"/>
    <m/>
    <n v="71.271000000000001"/>
    <s v=""/>
    <m/>
    <m/>
    <n v="0"/>
    <n v="1"/>
    <m/>
    <m/>
    <n v="0"/>
    <s v="Valauto Hainaut"/>
    <x v="4"/>
    <m/>
    <x v="13"/>
    <n v="807.71"/>
    <n v="2.2687527210932125E-2"/>
    <x v="1"/>
    <n v="71.271000000000001"/>
  </r>
  <r>
    <x v="7"/>
    <x v="0"/>
    <x v="2"/>
    <x v="64"/>
    <x v="75"/>
    <m/>
    <m/>
    <m/>
    <m/>
    <m/>
    <n v="0"/>
    <x v="56"/>
    <n v="525151"/>
    <x v="1494"/>
    <s v="TMBGR6NW8V3033676"/>
    <x v="1270"/>
    <x v="22"/>
    <n v="29675"/>
    <n v="1425"/>
    <n v="31100"/>
    <n v="14"/>
    <x v="1341"/>
    <n v="35.01"/>
    <m/>
    <n v="1803.67"/>
    <n v="5.9121543408360129E-2"/>
    <n v="0"/>
    <n v="-4216"/>
    <m/>
    <m/>
    <n v="0.08"/>
    <n v="7.0000000000000007E-2"/>
    <n v="144.2936"/>
    <m/>
    <n v="144.2936"/>
    <s v=""/>
    <m/>
    <n v="50"/>
    <n v="1"/>
    <n v="1"/>
    <m/>
    <m/>
    <n v="1"/>
    <s v="Valauto Lambersart VW"/>
    <x v="2"/>
    <m/>
    <x v="17"/>
    <n v="1838.68"/>
    <n v="5.9121543408360129E-2"/>
    <x v="1"/>
    <n v="194.2936"/>
  </r>
  <r>
    <x v="7"/>
    <x v="0"/>
    <x v="0"/>
    <x v="99"/>
    <x v="122"/>
    <m/>
    <m/>
    <m/>
    <m/>
    <m/>
    <n v="0"/>
    <x v="36"/>
    <n v="525155"/>
    <x v="1495"/>
    <s v="WVGZZZR40TW519778"/>
    <x v="1271"/>
    <x v="27"/>
    <n v="53446.67"/>
    <n v="8908.34"/>
    <n v="62355.009999999995"/>
    <n v="4"/>
    <x v="1342"/>
    <n v="95"/>
    <m/>
    <n v="1870.68"/>
    <n v="3.1524010660891569E-2"/>
    <n v="0"/>
    <n v="0"/>
    <m/>
    <m/>
    <n v="0.1"/>
    <n v="0.1"/>
    <n v="187.06800000000001"/>
    <m/>
    <n v="187.06800000000001"/>
    <s v="VWB"/>
    <n v="0"/>
    <n v="20"/>
    <n v="1"/>
    <n v="1"/>
    <m/>
    <m/>
    <n v="1"/>
    <s v="Valauto Lambersart VW"/>
    <x v="0"/>
    <m/>
    <x v="8"/>
    <n v="1965.68"/>
    <n v="3.1524010660891569E-2"/>
    <x v="1"/>
    <n v="207.06800000000001"/>
  </r>
  <r>
    <x v="6"/>
    <x v="2"/>
    <x v="4"/>
    <x v="77"/>
    <x v="12"/>
    <m/>
    <m/>
    <m/>
    <m/>
    <m/>
    <m/>
    <x v="46"/>
    <n v="525159"/>
    <x v="1496"/>
    <s v="WV1ZZZEB6TH030448"/>
    <x v="1272"/>
    <x v="26"/>
    <n v="49798.1"/>
    <n v="8000"/>
    <n v="57798.1"/>
    <n v="125"/>
    <x v="1343"/>
    <n v="95"/>
    <m/>
    <n v="2600.91"/>
    <n v="4.664357478879063E-2"/>
    <n v="0"/>
    <n v="-3756.87"/>
    <m/>
    <m/>
    <m/>
    <n v="0"/>
    <n v="0"/>
    <m/>
    <n v="0"/>
    <s v=""/>
    <n v="0"/>
    <n v="0"/>
    <n v="0"/>
    <n v="1"/>
    <m/>
    <m/>
    <n v="0"/>
    <s v="Valauto Hainaut"/>
    <x v="4"/>
    <m/>
    <x v="13"/>
    <n v="2695.91"/>
    <n v="4.664357478879063E-2"/>
    <x v="1"/>
    <n v="0"/>
  </r>
  <r>
    <x v="7"/>
    <x v="0"/>
    <x v="0"/>
    <x v="33"/>
    <x v="34"/>
    <m/>
    <m/>
    <m/>
    <m/>
    <m/>
    <n v="0"/>
    <x v="31"/>
    <n v="525159"/>
    <x v="1497"/>
    <s v="WVGZZZA21TV015062"/>
    <x v="1273"/>
    <x v="2"/>
    <n v="24380.67"/>
    <n v="1141.67"/>
    <n v="25522.339999999997"/>
    <n v="109"/>
    <x v="1344"/>
    <n v="94.99"/>
    <m/>
    <n v="606.38"/>
    <n v="2.7480630694520961E-2"/>
    <n v="-1786.56"/>
    <n v="0"/>
    <m/>
    <m/>
    <n v="0.13"/>
    <n v="0.13"/>
    <n v="78.829400000000007"/>
    <m/>
    <n v="78.829400000000007"/>
    <s v="VWB"/>
    <n v="30"/>
    <m/>
    <n v="0"/>
    <n v="1"/>
    <m/>
    <m/>
    <n v="0"/>
    <s v="Valauto Lambersart VW"/>
    <x v="0"/>
    <m/>
    <x v="4"/>
    <n v="701.37"/>
    <n v="2.7480630694520961E-2"/>
    <x v="1"/>
    <n v="108.82940000000001"/>
  </r>
  <r>
    <x v="7"/>
    <x v="0"/>
    <x v="0"/>
    <x v="8"/>
    <x v="15"/>
    <m/>
    <m/>
    <m/>
    <m/>
    <m/>
    <n v="0"/>
    <x v="36"/>
    <n v="525160"/>
    <x v="1498"/>
    <s v="WVGZZZA26TV016403"/>
    <x v="1168"/>
    <x v="2"/>
    <n v="31472.33"/>
    <n v="2166.67"/>
    <n v="33639"/>
    <n v="16"/>
    <x v="1345"/>
    <n v="95"/>
    <m/>
    <n v="1088.77"/>
    <n v="3.5190403995362524E-2"/>
    <n v="0"/>
    <n v="0"/>
    <m/>
    <m/>
    <n v="0.1"/>
    <n v="0.1"/>
    <n v="108.87700000000001"/>
    <m/>
    <n v="108.87700000000001"/>
    <s v=""/>
    <n v="0"/>
    <n v="20"/>
    <n v="1"/>
    <n v="1"/>
    <m/>
    <m/>
    <n v="1"/>
    <s v="Valauto Lambersart VW"/>
    <x v="0"/>
    <m/>
    <x v="8"/>
    <n v="1183.77"/>
    <n v="3.5190403995362524E-2"/>
    <x v="1"/>
    <n v="128.87700000000001"/>
  </r>
  <r>
    <x v="7"/>
    <x v="0"/>
    <x v="0"/>
    <x v="19"/>
    <x v="41"/>
    <m/>
    <m/>
    <m/>
    <m/>
    <m/>
    <n v="0"/>
    <x v="7"/>
    <n v="525164"/>
    <x v="1499"/>
    <s v="WVGZZZA24TV019218"/>
    <x v="1274"/>
    <x v="2"/>
    <n v="33555.67"/>
    <n v="4058.34"/>
    <n v="37614.009999999995"/>
    <n v="3"/>
    <x v="1346"/>
    <n v="95"/>
    <m/>
    <n v="2149.4299999999998"/>
    <n v="5.9670053791127296E-2"/>
    <n v="0"/>
    <n v="-500"/>
    <m/>
    <m/>
    <n v="0.1"/>
    <n v="0.1"/>
    <n v="214.94299999999998"/>
    <m/>
    <n v="214.94299999999998"/>
    <s v=""/>
    <n v="30"/>
    <n v="50"/>
    <n v="1"/>
    <n v="1"/>
    <m/>
    <m/>
    <n v="1"/>
    <s v="Valauto Lambersart VW"/>
    <x v="0"/>
    <m/>
    <x v="4"/>
    <n v="2244.4299999999998"/>
    <n v="5.9670053791127296E-2"/>
    <x v="1"/>
    <n v="294.94299999999998"/>
  </r>
  <r>
    <x v="7"/>
    <x v="0"/>
    <x v="2"/>
    <x v="116"/>
    <x v="85"/>
    <m/>
    <m/>
    <m/>
    <m/>
    <m/>
    <n v="0"/>
    <x v="14"/>
    <n v="525174"/>
    <x v="1500"/>
    <s v="TMBEH9NY9TF197995"/>
    <x v="1275"/>
    <x v="40"/>
    <n v="44808.33"/>
    <n v="3866.66"/>
    <n v="48674.990000000005"/>
    <n v="7"/>
    <x v="1347"/>
    <n v="35.01"/>
    <m/>
    <n v="486.74"/>
    <n v="1.0719057158511999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521.75"/>
    <n v="1.0719057158511999E-2"/>
    <x v="1"/>
    <n v="0"/>
  </r>
  <r>
    <x v="7"/>
    <x v="0"/>
    <x v="2"/>
    <x v="22"/>
    <x v="23"/>
    <m/>
    <m/>
    <m/>
    <m/>
    <m/>
    <n v="0"/>
    <x v="14"/>
    <n v="525176"/>
    <x v="1501"/>
    <s v="TMBEH9NY7TF196456"/>
    <x v="1276"/>
    <x v="40"/>
    <n v="44808.33"/>
    <n v="2116.66"/>
    <n v="46924.990000000005"/>
    <n v="7"/>
    <x v="1348"/>
    <n v="35.01"/>
    <m/>
    <n v="703.87"/>
    <n v="1.5745980979431213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738.88"/>
    <n v="1.5745980979431213E-2"/>
    <x v="1"/>
    <n v="0"/>
  </r>
  <r>
    <x v="7"/>
    <x v="0"/>
    <x v="2"/>
    <x v="43"/>
    <x v="51"/>
    <m/>
    <m/>
    <m/>
    <m/>
    <m/>
    <n v="0"/>
    <x v="56"/>
    <n v="525181"/>
    <x v="1502"/>
    <s v="TMBGP6NW5T3078187"/>
    <x v="1277"/>
    <x v="22"/>
    <n v="23191.67"/>
    <n v="833.33"/>
    <n v="24025"/>
    <n v="9"/>
    <x v="1349"/>
    <n v="35.01"/>
    <m/>
    <n v="396.25"/>
    <n v="1.7950468262226845E-2"/>
    <n v="0"/>
    <n v="-4216"/>
    <m/>
    <m/>
    <n v="0.13"/>
    <n v="0.13"/>
    <n v="51.512500000000003"/>
    <m/>
    <n v="51.512500000000003"/>
    <s v="VWB"/>
    <m/>
    <m/>
    <n v="0"/>
    <n v="1"/>
    <m/>
    <m/>
    <n v="0"/>
    <s v="Valauto Lambersart VW"/>
    <x v="2"/>
    <m/>
    <x v="17"/>
    <n v="431.26"/>
    <n v="1.7950468262226845E-2"/>
    <x v="1"/>
    <n v="51.512500000000003"/>
  </r>
  <r>
    <x v="7"/>
    <x v="0"/>
    <x v="2"/>
    <x v="23"/>
    <x v="115"/>
    <m/>
    <m/>
    <m/>
    <m/>
    <m/>
    <n v="0"/>
    <x v="72"/>
    <n v="525188"/>
    <x v="1503"/>
    <s v="TMBAW0NZ7TC068020"/>
    <x v="1278"/>
    <x v="54"/>
    <n v="43983.34"/>
    <n v="8016.67"/>
    <n v="52000.009999999995"/>
    <n v="14"/>
    <x v="1350"/>
    <n v="35.01"/>
    <m/>
    <n v="2119.9699999999998"/>
    <n v="4.1441915107324021E-2"/>
    <n v="0"/>
    <n v="-1750"/>
    <m/>
    <m/>
    <n v="0.1"/>
    <n v="0.1"/>
    <n v="211.99699999999999"/>
    <m/>
    <n v="211.99699999999999"/>
    <s v="VWB"/>
    <n v="0"/>
    <m/>
    <n v="0"/>
    <n v="1"/>
    <m/>
    <m/>
    <n v="0"/>
    <s v="Valauto Lambersart VW"/>
    <x v="2"/>
    <m/>
    <x v="10"/>
    <n v="2154.98"/>
    <n v="4.1441915107324021E-2"/>
    <x v="1"/>
    <n v="211.99699999999999"/>
  </r>
  <r>
    <x v="7"/>
    <x v="0"/>
    <x v="2"/>
    <x v="38"/>
    <x v="40"/>
    <m/>
    <m/>
    <m/>
    <m/>
    <m/>
    <m/>
    <x v="56"/>
    <n v="525195"/>
    <x v="1504"/>
    <s v="TMBER6PJ5T4055196"/>
    <x v="1279"/>
    <x v="33"/>
    <n v="21250"/>
    <n v="2083.33"/>
    <n v="23333.33"/>
    <n v="8"/>
    <x v="1294"/>
    <n v="35"/>
    <m/>
    <n v="716"/>
    <n v="3.2185718883674122E-2"/>
    <n v="0"/>
    <n v="-2966"/>
    <m/>
    <m/>
    <n v="0.12"/>
    <n v="0.13"/>
    <n v="85.92"/>
    <m/>
    <n v="85.92"/>
    <s v="VWB"/>
    <m/>
    <m/>
    <n v="0"/>
    <n v="1"/>
    <m/>
    <m/>
    <n v="0"/>
    <s v="Valauto Lambersart VW"/>
    <x v="2"/>
    <m/>
    <x v="17"/>
    <n v="751"/>
    <n v="3.2185718883674122E-2"/>
    <x v="1"/>
    <n v="85.92"/>
  </r>
  <r>
    <x v="7"/>
    <x v="0"/>
    <x v="2"/>
    <x v="55"/>
    <x v="62"/>
    <m/>
    <m/>
    <m/>
    <m/>
    <m/>
    <n v="0"/>
    <x v="56"/>
    <n v="525220"/>
    <x v="1505"/>
    <s v="TMBGR6NW9T3128826"/>
    <x v="1280"/>
    <x v="22"/>
    <n v="29675"/>
    <n v="833.33"/>
    <n v="30508.33"/>
    <n v="33"/>
    <x v="1351"/>
    <n v="35.01"/>
    <m/>
    <n v="1719.02"/>
    <n v="5.7493478010759679E-2"/>
    <n v="0"/>
    <n v="-4210"/>
    <m/>
    <m/>
    <n v="0.12"/>
    <n v="0.1"/>
    <n v="206.2824"/>
    <m/>
    <n v="206.2824"/>
    <s v="VWB"/>
    <m/>
    <n v="50"/>
    <n v="1"/>
    <n v="1"/>
    <m/>
    <m/>
    <n v="1"/>
    <s v="Valauto Lambersart VW"/>
    <x v="2"/>
    <m/>
    <x v="17"/>
    <n v="1754.03"/>
    <n v="5.7493478010759679E-2"/>
    <x v="1"/>
    <n v="256.2824"/>
  </r>
  <r>
    <x v="7"/>
    <x v="1"/>
    <x v="0"/>
    <x v="19"/>
    <x v="43"/>
    <m/>
    <m/>
    <m/>
    <s v="x"/>
    <m/>
    <n v="1126980.04"/>
    <x v="14"/>
    <n v="525222"/>
    <x v="1506"/>
    <s v="WVGZZZA17TV079663"/>
    <x v="225"/>
    <x v="2"/>
    <n v="34522.33"/>
    <n v="666.67"/>
    <n v="35189"/>
    <n v="29"/>
    <x v="292"/>
    <n v="95"/>
    <m/>
    <n v="1055.67"/>
    <n v="3.2699707294893292E-2"/>
    <n v="0"/>
    <n v="-4222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150.67"/>
    <n v="3.2699707294893292E-2"/>
    <x v="1"/>
    <n v="0"/>
  </r>
  <r>
    <x v="7"/>
    <x v="1"/>
    <x v="0"/>
    <x v="50"/>
    <x v="42"/>
    <m/>
    <m/>
    <m/>
    <s v="x"/>
    <m/>
    <n v="1126980.04"/>
    <x v="14"/>
    <n v="525237"/>
    <x v="1507"/>
    <s v="WVGZZZA17TV080263"/>
    <x v="225"/>
    <x v="2"/>
    <n v="29930.67"/>
    <n v="1500"/>
    <n v="31430.67"/>
    <n v="46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037.93"/>
    <n v="3.3022840429427693E-2"/>
    <x v="1"/>
    <n v="0"/>
  </r>
  <r>
    <x v="7"/>
    <x v="1"/>
    <x v="0"/>
    <x v="0"/>
    <x v="108"/>
    <m/>
    <m/>
    <m/>
    <s v="x"/>
    <m/>
    <n v="1126980.04"/>
    <x v="14"/>
    <n v="525238"/>
    <x v="1508"/>
    <s v="WVGZZZA1XTV082024"/>
    <x v="225"/>
    <x v="2"/>
    <n v="29930.67"/>
    <n v="1500"/>
    <n v="31430.67"/>
    <n v="17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037.93"/>
    <n v="3.3022840429427693E-2"/>
    <x v="1"/>
    <n v="0"/>
  </r>
  <r>
    <x v="7"/>
    <x v="1"/>
    <x v="0"/>
    <x v="1"/>
    <x v="116"/>
    <m/>
    <m/>
    <m/>
    <s v="x"/>
    <m/>
    <n v="503005.87"/>
    <x v="14"/>
    <n v="525239"/>
    <x v="1509"/>
    <s v="WVGZZZA15TV082058"/>
    <x v="225"/>
    <x v="2"/>
    <n v="29930.67"/>
    <n v="1500"/>
    <n v="31430.67"/>
    <n v="50"/>
    <x v="281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36"/>
    <x v="8"/>
    <m/>
    <m/>
    <m/>
    <s v="x"/>
    <m/>
    <n v="503005.87"/>
    <x v="14"/>
    <n v="525240"/>
    <x v="1510"/>
    <s v="WVGZZZA12TV082079"/>
    <x v="225"/>
    <x v="2"/>
    <n v="29930.67"/>
    <n v="1500"/>
    <n v="31430.67"/>
    <n v="54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36"/>
    <x v="8"/>
    <m/>
    <m/>
    <m/>
    <s v="x"/>
    <m/>
    <n v="503005.87"/>
    <x v="14"/>
    <n v="525241"/>
    <x v="1511"/>
    <s v="WVGZZZA11TV081361"/>
    <x v="225"/>
    <x v="2"/>
    <n v="29930.67"/>
    <n v="1500"/>
    <n v="31430.67"/>
    <n v="59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26"/>
    <x v="57"/>
    <m/>
    <m/>
    <m/>
    <s v="x"/>
    <m/>
    <n v="503005.87"/>
    <x v="14"/>
    <n v="525242"/>
    <x v="1512"/>
    <s v="WVGZZZA15TV081427"/>
    <x v="225"/>
    <x v="2"/>
    <n v="29930.67"/>
    <n v="1500"/>
    <n v="31430.67"/>
    <n v="62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"/>
    <x v="116"/>
    <m/>
    <m/>
    <m/>
    <s v="x"/>
    <m/>
    <n v="503005.87"/>
    <x v="14"/>
    <n v="525244"/>
    <x v="1513"/>
    <s v="WVGZZZA19TV081642"/>
    <x v="225"/>
    <x v="2"/>
    <n v="29930.67"/>
    <n v="1500"/>
    <n v="31430.67"/>
    <n v="44"/>
    <x v="281"/>
    <n v="95"/>
    <m/>
    <n v="942.93000000000006"/>
    <n v="3.3022840429427693E-2"/>
    <n v="0"/>
    <n v="-3771.68"/>
    <m/>
    <s v="525255 /ok vn payé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"/>
    <x v="116"/>
    <m/>
    <m/>
    <m/>
    <s v="x"/>
    <m/>
    <n v="503005.87"/>
    <x v="14"/>
    <n v="525245"/>
    <x v="1514"/>
    <s v="WVGZZZA10TV081514"/>
    <x v="225"/>
    <x v="2"/>
    <n v="29930.67"/>
    <n v="1500"/>
    <n v="31430.67"/>
    <n v="49"/>
    <x v="281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"/>
    <x v="116"/>
    <m/>
    <m/>
    <m/>
    <s v="x"/>
    <m/>
    <n v="503005.87"/>
    <x v="14"/>
    <n v="525246"/>
    <x v="1515"/>
    <s v="WVGZZZA11TV082025"/>
    <x v="225"/>
    <x v="2"/>
    <n v="29930.67"/>
    <n v="1500"/>
    <n v="31430.67"/>
    <n v="50"/>
    <x v="281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10"/>
    <x v="52"/>
    <m/>
    <m/>
    <m/>
    <s v="x"/>
    <m/>
    <n v="503005.87"/>
    <x v="14"/>
    <n v="525248"/>
    <x v="1516"/>
    <s v="WVGZZZA12TV081756"/>
    <x v="225"/>
    <x v="2"/>
    <n v="29930.67"/>
    <n v="1500"/>
    <n v="31430.67"/>
    <n v="63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"/>
    <x v="116"/>
    <m/>
    <m/>
    <m/>
    <s v="x"/>
    <m/>
    <n v="503005.87"/>
    <x v="14"/>
    <n v="525250"/>
    <x v="1517"/>
    <s v="WVGZZZA14TV082486"/>
    <x v="225"/>
    <x v="2"/>
    <n v="29930.67"/>
    <n v="1500"/>
    <n v="31430.67"/>
    <n v="35"/>
    <x v="1352"/>
    <n v="95"/>
    <m/>
    <n v="922.93"/>
    <n v="3.2386519281962491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1017.93"/>
    <n v="3.2386519281962491E-2"/>
    <x v="1"/>
    <n v="0"/>
  </r>
  <r>
    <x v="7"/>
    <x v="1"/>
    <x v="0"/>
    <x v="1"/>
    <x v="116"/>
    <m/>
    <m/>
    <m/>
    <s v="x"/>
    <m/>
    <n v="503005.87"/>
    <x v="14"/>
    <n v="525251"/>
    <x v="1518"/>
    <s v="WVGZZZA13TV082026"/>
    <x v="225"/>
    <x v="2"/>
    <n v="29930.67"/>
    <n v="1500"/>
    <n v="31430.67"/>
    <n v="31"/>
    <x v="281"/>
    <n v="95"/>
    <m/>
    <n v="942.93000000000006"/>
    <n v="3.3022840429427693E-2"/>
    <n v="0"/>
    <n v="-3771.68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3"/>
    <x v="128"/>
    <m/>
    <m/>
    <m/>
    <s v="x"/>
    <m/>
    <n v="503005.87"/>
    <x v="14"/>
    <n v="525252"/>
    <x v="1519"/>
    <s v="WVGZZZA16TV081470"/>
    <x v="225"/>
    <x v="2"/>
    <n v="29930.67"/>
    <n v="1500"/>
    <n v="31430.67"/>
    <n v="55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3"/>
    <x v="128"/>
    <m/>
    <m/>
    <m/>
    <s v="x"/>
    <m/>
    <n v="503005.87"/>
    <x v="14"/>
    <n v="525253"/>
    <x v="1520"/>
    <s v="WVGZZZA12TV081871"/>
    <x v="225"/>
    <x v="2"/>
    <n v="29930.67"/>
    <n v="1500"/>
    <n v="31430.67"/>
    <n v="41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25"/>
    <x v="127"/>
    <m/>
    <m/>
    <m/>
    <s v="x"/>
    <m/>
    <n v="1126980.04"/>
    <x v="14"/>
    <n v="525254"/>
    <x v="1521"/>
    <s v="WVGZZZA18TV081535"/>
    <x v="225"/>
    <x v="2"/>
    <n v="29930.67"/>
    <n v="1500"/>
    <n v="31430.67"/>
    <n v="20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037.93"/>
    <n v="3.3022840429427693E-2"/>
    <x v="1"/>
    <n v="0"/>
  </r>
  <r>
    <x v="7"/>
    <x v="1"/>
    <x v="0"/>
    <x v="76"/>
    <x v="130"/>
    <m/>
    <m/>
    <m/>
    <s v="x"/>
    <m/>
    <n v="1126980.04"/>
    <x v="14"/>
    <n v="525255"/>
    <x v="1522"/>
    <s v="WVGZZZA16TV081372"/>
    <x v="225"/>
    <x v="2"/>
    <n v="29930.67"/>
    <n v="1500"/>
    <n v="31430.67"/>
    <n v="28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037.93"/>
    <n v="3.3022840429427693E-2"/>
    <x v="1"/>
    <n v="0"/>
  </r>
  <r>
    <x v="7"/>
    <x v="1"/>
    <x v="0"/>
    <x v="13"/>
    <x v="128"/>
    <m/>
    <m/>
    <m/>
    <s v="x"/>
    <m/>
    <n v="503005.87"/>
    <x v="14"/>
    <n v="525256"/>
    <x v="1523"/>
    <s v="WVGZZZA1XTV081875"/>
    <x v="225"/>
    <x v="2"/>
    <n v="29930.67"/>
    <n v="1500"/>
    <n v="31430.67"/>
    <n v="56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13"/>
    <x v="128"/>
    <m/>
    <m/>
    <m/>
    <s v="x"/>
    <m/>
    <n v="503005.87"/>
    <x v="14"/>
    <n v="525257"/>
    <x v="1524"/>
    <s v="WVGZZZA1XTV081780"/>
    <x v="225"/>
    <x v="2"/>
    <n v="29930.67"/>
    <n v="1500"/>
    <n v="31430.67"/>
    <n v="56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6"/>
    <x v="66"/>
    <m/>
    <m/>
    <m/>
    <s v="x"/>
    <m/>
    <n v="503005.87"/>
    <x v="14"/>
    <n v="525258"/>
    <x v="1525"/>
    <s v="WVGZZZA14TV081516"/>
    <x v="225"/>
    <x v="2"/>
    <n v="29930.67"/>
    <n v="1500"/>
    <n v="31430.67"/>
    <n v="66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6"/>
    <x v="66"/>
    <m/>
    <m/>
    <m/>
    <s v="x"/>
    <m/>
    <n v="503005.87"/>
    <x v="14"/>
    <n v="525259"/>
    <x v="1526"/>
    <s v="WVGZZZA1XTV082041"/>
    <x v="225"/>
    <x v="2"/>
    <n v="29930.67"/>
    <n v="1500"/>
    <n v="31430.67"/>
    <n v="67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7"/>
    <x v="1"/>
    <x v="0"/>
    <x v="6"/>
    <x v="66"/>
    <m/>
    <m/>
    <m/>
    <s v="x"/>
    <m/>
    <n v="503005.87"/>
    <x v="14"/>
    <n v="525260"/>
    <x v="1527"/>
    <s v="WVGZZZA1XTV081813"/>
    <x v="225"/>
    <x v="2"/>
    <n v="29930.67"/>
    <n v="1500"/>
    <n v="31430.67"/>
    <n v="61"/>
    <x v="281"/>
    <n v="95"/>
    <m/>
    <n v="942.93000000000006"/>
    <n v="3.3022840429427693E-2"/>
    <n v="0"/>
    <n v="-3771.68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1037.93"/>
    <n v="3.3022840429427693E-2"/>
    <x v="1"/>
    <n v="0"/>
  </r>
  <r>
    <x v="1"/>
    <x v="0"/>
    <x v="0"/>
    <x v="49"/>
    <x v="64"/>
    <m/>
    <m/>
    <m/>
    <m/>
    <m/>
    <m/>
    <x v="43"/>
    <n v="525260"/>
    <x v="1527"/>
    <s v="WVGZZZCT3TW437494"/>
    <x v="1281"/>
    <x v="6"/>
    <n v="50113.33"/>
    <n v="9414.17"/>
    <n v="59527.5"/>
    <n v="16"/>
    <x v="1353"/>
    <n v="95"/>
    <m/>
    <n v="1262.17"/>
    <n v="2.2799042459367522E-2"/>
    <n v="0"/>
    <n v="0"/>
    <m/>
    <m/>
    <n v="7.0000000000000007E-2"/>
    <n v="7.0000000000000007E-2"/>
    <n v="88.351900000000015"/>
    <m/>
    <n v="88.351900000000015"/>
    <s v="VWB"/>
    <n v="30"/>
    <n v="50"/>
    <n v="1"/>
    <n v="1"/>
    <m/>
    <m/>
    <n v="1"/>
    <s v="Valauto Roncq"/>
    <x v="0"/>
    <m/>
    <x v="0"/>
    <n v="1357.17"/>
    <n v="2.2799042459367522E-2"/>
    <x v="1"/>
    <n v="168.3519"/>
  </r>
  <r>
    <x v="7"/>
    <x v="0"/>
    <x v="0"/>
    <x v="32"/>
    <x v="94"/>
    <m/>
    <m/>
    <m/>
    <m/>
    <m/>
    <n v="0"/>
    <x v="7"/>
    <n v="525264"/>
    <x v="1528"/>
    <s v="WVGZZZA10TV081531"/>
    <x v="1282"/>
    <x v="2"/>
    <n v="26247.33"/>
    <n v="850"/>
    <n v="27097.33"/>
    <n v="24"/>
    <x v="1354"/>
    <n v="95"/>
    <m/>
    <n v="711.66"/>
    <n v="2.9768984619517862E-2"/>
    <n v="0"/>
    <n v="-3966.67"/>
    <m/>
    <m/>
    <n v="0.1"/>
    <n v="0.1"/>
    <n v="71.165999999999997"/>
    <m/>
    <n v="71.165999999999997"/>
    <s v="VWB"/>
    <n v="30"/>
    <n v="50"/>
    <n v="1"/>
    <n v="1"/>
    <m/>
    <m/>
    <n v="1"/>
    <s v="Valauto Lambersart VW"/>
    <x v="0"/>
    <m/>
    <x v="4"/>
    <n v="806.66"/>
    <n v="2.9768984619517862E-2"/>
    <x v="1"/>
    <n v="151.166"/>
  </r>
  <r>
    <x v="7"/>
    <x v="0"/>
    <x v="0"/>
    <x v="100"/>
    <x v="58"/>
    <m/>
    <m/>
    <m/>
    <m/>
    <m/>
    <n v="0"/>
    <x v="31"/>
    <n v="525270"/>
    <x v="1529"/>
    <s v="WVGZZZE21TE021471"/>
    <x v="1283"/>
    <x v="3"/>
    <n v="37605"/>
    <n v="4016.67"/>
    <n v="41621.67"/>
    <n v="41"/>
    <x v="1355"/>
    <n v="95"/>
    <m/>
    <n v="1980.19"/>
    <n v="4.9858403086661347E-2"/>
    <n v="0"/>
    <n v="-5566.67"/>
    <m/>
    <m/>
    <n v="7.0000000000000007E-2"/>
    <n v="7.0000000000000007E-2"/>
    <n v="138.61330000000001"/>
    <m/>
    <n v="138.61330000000001"/>
    <s v=""/>
    <n v="30"/>
    <n v="50"/>
    <n v="1"/>
    <n v="1"/>
    <m/>
    <m/>
    <n v="1"/>
    <s v="Valauto Lambersart VW"/>
    <x v="0"/>
    <m/>
    <x v="4"/>
    <n v="2075.19"/>
    <n v="4.9858403086661347E-2"/>
    <x v="1"/>
    <n v="218.61330000000001"/>
  </r>
  <r>
    <x v="7"/>
    <x v="0"/>
    <x v="0"/>
    <x v="32"/>
    <x v="94"/>
    <m/>
    <m/>
    <m/>
    <m/>
    <m/>
    <n v="0"/>
    <x v="30"/>
    <n v="525271"/>
    <x v="1530"/>
    <s v="WVGZZZA17SK003389"/>
    <x v="1284"/>
    <x v="2"/>
    <n v="42230.67"/>
    <n v="3437.5"/>
    <n v="45668.17"/>
    <n v="112"/>
    <x v="1356"/>
    <n v="94.99"/>
    <m/>
    <n v="456.68999999999994"/>
    <n v="1.2080186265401043E-2"/>
    <n v="-6895.89"/>
    <n v="0"/>
    <m/>
    <m/>
    <n v="0.13"/>
    <n v="0.13"/>
    <n v="59.369699999999995"/>
    <m/>
    <n v="59.369699999999995"/>
    <s v="VWB"/>
    <n v="30"/>
    <m/>
    <n v="0"/>
    <n v="1"/>
    <m/>
    <m/>
    <n v="0"/>
    <s v="Valauto Lambersart VW"/>
    <x v="0"/>
    <m/>
    <x v="4"/>
    <n v="551.67999999999995"/>
    <n v="1.2080186265401043E-2"/>
    <x v="1"/>
    <n v="89.369699999999995"/>
  </r>
  <r>
    <x v="7"/>
    <x v="0"/>
    <x v="2"/>
    <x v="77"/>
    <x v="87"/>
    <m/>
    <m/>
    <m/>
    <m/>
    <m/>
    <m/>
    <x v="14"/>
    <n v="525315"/>
    <x v="1531"/>
    <s v="TMBGP6NW4V3032806"/>
    <x v="1285"/>
    <x v="22"/>
    <n v="21000"/>
    <n v="375"/>
    <n v="21375"/>
    <n v="18"/>
    <x v="1357"/>
    <n v="35"/>
    <m/>
    <n v="887.42"/>
    <n v="4.3154152046783627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922.42"/>
    <n v="4.3154152046783627E-2"/>
    <x v="1"/>
    <n v="0"/>
  </r>
  <r>
    <x v="7"/>
    <x v="0"/>
    <x v="2"/>
    <x v="64"/>
    <x v="88"/>
    <m/>
    <m/>
    <m/>
    <m/>
    <m/>
    <n v="0"/>
    <x v="56"/>
    <n v="525332"/>
    <x v="1532"/>
    <s v="TMBJA8NX5TY094551"/>
    <x v="1286"/>
    <x v="41"/>
    <n v="28958.34"/>
    <n v="1566.67"/>
    <n v="30525.010000000002"/>
    <n v="8"/>
    <x v="1358"/>
    <n v="35.01"/>
    <m/>
    <n v="591.48"/>
    <n v="2.0523826200220734E-2"/>
    <n v="0"/>
    <n v="-2900"/>
    <m/>
    <m/>
    <n v="0.12"/>
    <n v="0.12"/>
    <n v="70.977599999999995"/>
    <m/>
    <n v="70.977599999999995"/>
    <s v="VWB"/>
    <m/>
    <n v="50"/>
    <n v="1"/>
    <n v="1"/>
    <m/>
    <m/>
    <n v="1"/>
    <s v="Valauto Lambersart VW"/>
    <x v="2"/>
    <m/>
    <x v="17"/>
    <n v="626.49"/>
    <n v="2.0523826200220734E-2"/>
    <x v="1"/>
    <n v="120.9776"/>
  </r>
  <r>
    <x v="1"/>
    <x v="0"/>
    <x v="0"/>
    <x v="9"/>
    <x v="71"/>
    <m/>
    <m/>
    <m/>
    <m/>
    <m/>
    <n v="0"/>
    <x v="5"/>
    <n v="525497"/>
    <x v="1533"/>
    <s v="WVGZZZC10TY080035"/>
    <x v="1287"/>
    <x v="7"/>
    <n v="25139"/>
    <n v="691.67"/>
    <n v="25830.67"/>
    <n v="22"/>
    <x v="1359"/>
    <n v="94.99"/>
    <m/>
    <n v="319.81"/>
    <n v="1.605842976585586E-2"/>
    <n v="0"/>
    <n v="-3349.99"/>
    <m/>
    <m/>
    <n v="0.13"/>
    <n v="0.13"/>
    <n v="41.575299999999999"/>
    <m/>
    <n v="41.575299999999999"/>
    <s v="VWB"/>
    <n v="30"/>
    <m/>
    <n v="0"/>
    <n v="1"/>
    <m/>
    <m/>
    <n v="0"/>
    <s v="Valauto Roncq"/>
    <x v="0"/>
    <m/>
    <x v="0"/>
    <n v="414.8"/>
    <n v="1.605842976585586E-2"/>
    <x v="1"/>
    <n v="71.575299999999999"/>
  </r>
  <r>
    <x v="1"/>
    <x v="0"/>
    <x v="0"/>
    <x v="34"/>
    <x v="72"/>
    <m/>
    <m/>
    <m/>
    <m/>
    <m/>
    <m/>
    <x v="5"/>
    <n v="525499"/>
    <x v="1534"/>
    <s v="WVWZZZE18TP042835"/>
    <x v="1288"/>
    <x v="29"/>
    <n v="28533.33"/>
    <n v="1858.34"/>
    <n v="30391.670000000002"/>
    <n v="50"/>
    <x v="1360"/>
    <n v="95"/>
    <m/>
    <n v="1367.62"/>
    <n v="4.8125687071490307E-2"/>
    <n v="0"/>
    <n v="-4249.99"/>
    <m/>
    <m/>
    <n v="7.0000000000000007E-2"/>
    <n v="0.1"/>
    <n v="95.733400000000003"/>
    <m/>
    <n v="95.733400000000003"/>
    <s v="VWB"/>
    <n v="30"/>
    <m/>
    <n v="0"/>
    <n v="1"/>
    <m/>
    <m/>
    <n v="0"/>
    <s v="Valauto Roncq"/>
    <x v="0"/>
    <m/>
    <x v="0"/>
    <n v="1462.62"/>
    <n v="4.8125687071490307E-2"/>
    <x v="1"/>
    <n v="125.7334"/>
  </r>
  <r>
    <x v="1"/>
    <x v="0"/>
    <x v="0"/>
    <x v="37"/>
    <x v="91"/>
    <m/>
    <m/>
    <m/>
    <m/>
    <m/>
    <n v="0"/>
    <x v="60"/>
    <n v="525500"/>
    <x v="1535"/>
    <s v="WVWZZZE19TP041533"/>
    <x v="1289"/>
    <x v="29"/>
    <n v="28533.33"/>
    <n v="1858.34"/>
    <n v="30391.670000000002"/>
    <n v="43"/>
    <x v="1360"/>
    <n v="95"/>
    <m/>
    <n v="1367.62"/>
    <n v="4.8125687071490307E-2"/>
    <n v="0"/>
    <n v="-4249.99"/>
    <m/>
    <m/>
    <n v="7.0000000000000007E-2"/>
    <n v="7.0000000000000007E-2"/>
    <n v="95.733400000000003"/>
    <m/>
    <n v="95.733400000000003"/>
    <s v="VWB"/>
    <n v="30"/>
    <m/>
    <n v="0"/>
    <n v="1"/>
    <m/>
    <m/>
    <n v="0"/>
    <s v="Valauto Roncq"/>
    <x v="0"/>
    <m/>
    <x v="0"/>
    <n v="1462.62"/>
    <n v="4.8125687071490307E-2"/>
    <x v="1"/>
    <n v="125.7334"/>
  </r>
  <r>
    <x v="1"/>
    <x v="0"/>
    <x v="0"/>
    <x v="114"/>
    <x v="113"/>
    <m/>
    <m/>
    <m/>
    <m/>
    <m/>
    <n v="0"/>
    <x v="60"/>
    <n v="525501"/>
    <x v="1536"/>
    <s v="WVWZZZE14TP041908"/>
    <x v="1290"/>
    <x v="29"/>
    <n v="28533.33"/>
    <n v="1858.34"/>
    <n v="30391.670000000002"/>
    <n v="26"/>
    <x v="1360"/>
    <n v="95"/>
    <m/>
    <n v="1367.62"/>
    <n v="4.8125687071490307E-2"/>
    <n v="0"/>
    <n v="-4249.99"/>
    <m/>
    <m/>
    <n v="7.0000000000000007E-2"/>
    <n v="7.0000000000000007E-2"/>
    <n v="95.733400000000003"/>
    <m/>
    <n v="95.733400000000003"/>
    <s v="VWB"/>
    <n v="30"/>
    <m/>
    <n v="0"/>
    <n v="1"/>
    <m/>
    <m/>
    <n v="0"/>
    <s v="Valauto Roncq"/>
    <x v="0"/>
    <m/>
    <x v="0"/>
    <n v="1462.62"/>
    <n v="4.8125687071490307E-2"/>
    <x v="1"/>
    <n v="125.7334"/>
  </r>
  <r>
    <x v="1"/>
    <x v="0"/>
    <x v="0"/>
    <x v="92"/>
    <x v="54"/>
    <m/>
    <m/>
    <m/>
    <m/>
    <m/>
    <m/>
    <x v="35"/>
    <n v="525504"/>
    <x v="1537"/>
    <s v="WVWZZZE1XTP043632"/>
    <x v="1291"/>
    <x v="29"/>
    <n v="28533.33"/>
    <n v="1250"/>
    <n v="29783.33"/>
    <n v="21"/>
    <x v="1262"/>
    <n v="95"/>
    <m/>
    <n v="1340.25"/>
    <n v="4.8189708806906408E-2"/>
    <n v="0"/>
    <n v="-4250"/>
    <m/>
    <m/>
    <n v="7.0000000000000007E-2"/>
    <n v="7.0000000000000007E-2"/>
    <n v="93.81750000000001"/>
    <m/>
    <n v="93.81750000000001"/>
    <s v="VWB"/>
    <m/>
    <m/>
    <n v="0"/>
    <n v="1"/>
    <m/>
    <m/>
    <n v="0"/>
    <s v="Valauto Roncq"/>
    <x v="0"/>
    <m/>
    <x v="0"/>
    <n v="1435.25"/>
    <n v="4.8189708806906408E-2"/>
    <x v="1"/>
    <n v="93.81750000000001"/>
  </r>
  <r>
    <x v="1"/>
    <x v="0"/>
    <x v="0"/>
    <x v="94"/>
    <x v="20"/>
    <m/>
    <m/>
    <m/>
    <m/>
    <m/>
    <n v="0"/>
    <x v="5"/>
    <n v="555755"/>
    <x v="1538"/>
    <s v="WVGZZZE22TE024721"/>
    <x v="1292"/>
    <x v="3"/>
    <n v="33863.33"/>
    <n v="2537.5"/>
    <n v="36400.83"/>
    <n v="13"/>
    <x v="1361"/>
    <n v="95"/>
    <m/>
    <n v="1614.73"/>
    <n v="4.6969533387013429E-2"/>
    <n v="0"/>
    <n v="-5566.67"/>
    <m/>
    <m/>
    <n v="7.0000000000000007E-2"/>
    <n v="7.0000000000000007E-2"/>
    <n v="113.03110000000001"/>
    <m/>
    <n v="113.03110000000001"/>
    <s v="VWB"/>
    <n v="30"/>
    <m/>
    <n v="0"/>
    <n v="1"/>
    <m/>
    <m/>
    <n v="0"/>
    <s v="Valauto Roncq"/>
    <x v="0"/>
    <m/>
    <x v="0"/>
    <n v="1709.73"/>
    <n v="4.6969533387013429E-2"/>
    <x v="1"/>
    <n v="143.03110000000001"/>
  </r>
  <r>
    <x v="1"/>
    <x v="0"/>
    <x v="0"/>
    <x v="123"/>
    <x v="124"/>
    <m/>
    <m/>
    <m/>
    <m/>
    <m/>
    <n v="0"/>
    <x v="8"/>
    <n v="525510"/>
    <x v="1539"/>
    <s v="WVWZZZAW5TU029043"/>
    <x v="1293"/>
    <x v="28"/>
    <n v="24705.67"/>
    <n v="1116.6600000000001"/>
    <n v="25822.329999999998"/>
    <n v="41"/>
    <x v="1362"/>
    <n v="95"/>
    <m/>
    <n v="624.23"/>
    <n v="2.7853024881952949E-2"/>
    <n v="-856.67"/>
    <n v="0"/>
    <m/>
    <m/>
    <n v="0.1"/>
    <n v="7.0000000000000007E-2"/>
    <n v="62.423000000000002"/>
    <m/>
    <n v="62.423000000000002"/>
    <s v="VWB"/>
    <n v="30"/>
    <n v="50"/>
    <n v="1"/>
    <n v="1"/>
    <m/>
    <m/>
    <n v="1"/>
    <s v="Valauto Roncq"/>
    <x v="0"/>
    <m/>
    <x v="5"/>
    <n v="719.23"/>
    <n v="2.7853024881952949E-2"/>
    <x v="1"/>
    <n v="142.423"/>
  </r>
  <r>
    <x v="1"/>
    <x v="0"/>
    <x v="0"/>
    <x v="51"/>
    <x v="58"/>
    <m/>
    <m/>
    <m/>
    <m/>
    <m/>
    <m/>
    <x v="60"/>
    <n v="545485"/>
    <x v="1540"/>
    <s v="WVGZZZE27TE023547"/>
    <x v="1294"/>
    <x v="3"/>
    <n v="33863.33"/>
    <n v="1025"/>
    <n v="34888.33"/>
    <n v="14"/>
    <x v="1363"/>
    <n v="94.99"/>
    <m/>
    <n v="1508.85"/>
    <n v="4.5970672714916415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Roncq"/>
    <x v="0"/>
    <m/>
    <x v="0"/>
    <n v="1603.84"/>
    <n v="4.5970672714916415E-2"/>
    <x v="1"/>
    <n v="105.6195"/>
  </r>
  <r>
    <x v="7"/>
    <x v="0"/>
    <x v="0"/>
    <x v="15"/>
    <x v="76"/>
    <m/>
    <m/>
    <m/>
    <m/>
    <m/>
    <n v="0"/>
    <x v="30"/>
    <n v="525527"/>
    <x v="1541"/>
    <s v="WVGZZZA10TV074255"/>
    <x v="1295"/>
    <x v="2"/>
    <n v="26247.33"/>
    <n v="1070.8399999999999"/>
    <n v="27318.170000000002"/>
    <n v="138"/>
    <x v="1364"/>
    <n v="95"/>
    <m/>
    <n v="1100.33"/>
    <n v="4.37558591955464E-2"/>
    <n v="0"/>
    <n v="-3966.67"/>
    <m/>
    <m/>
    <n v="0.13"/>
    <n v="0.13"/>
    <n v="143.0429"/>
    <m/>
    <n v="143.0429"/>
    <s v="VWB"/>
    <n v="30"/>
    <n v="50"/>
    <n v="1"/>
    <n v="1"/>
    <m/>
    <m/>
    <n v="1"/>
    <s v="Valauto Lambersart VW"/>
    <x v="0"/>
    <m/>
    <x v="4"/>
    <n v="1195.33"/>
    <n v="4.37558591955464E-2"/>
    <x v="1"/>
    <n v="223.0429"/>
  </r>
  <r>
    <x v="7"/>
    <x v="0"/>
    <x v="0"/>
    <x v="114"/>
    <x v="113"/>
    <m/>
    <m/>
    <m/>
    <m/>
    <m/>
    <n v="0"/>
    <x v="14"/>
    <n v="525529"/>
    <x v="1542"/>
    <s v="WVGZZZCT3TW433932"/>
    <x v="1296"/>
    <x v="6"/>
    <n v="44946.67"/>
    <n v="833.34"/>
    <n v="45780.009999999995"/>
    <n v="13"/>
    <x v="1365"/>
    <n v="95"/>
    <m/>
    <n v="686.71"/>
    <n v="1.7075356689524535E-2"/>
    <n v="0"/>
    <n v="0"/>
    <m/>
    <m/>
    <m/>
    <n v="0"/>
    <n v="0"/>
    <m/>
    <n v="0"/>
    <s v="VWB"/>
    <n v="0"/>
    <m/>
    <n v="0"/>
    <n v="1"/>
    <m/>
    <m/>
    <n v="0"/>
    <s v="Valauto Lambersart VW"/>
    <x v="0"/>
    <m/>
    <x v="8"/>
    <n v="781.71"/>
    <n v="1.7075356689524535E-2"/>
    <x v="1"/>
    <n v="0"/>
  </r>
  <r>
    <x v="7"/>
    <x v="0"/>
    <x v="0"/>
    <x v="24"/>
    <x v="7"/>
    <m/>
    <m/>
    <m/>
    <m/>
    <m/>
    <n v="0"/>
    <x v="36"/>
    <n v="525532"/>
    <x v="1543"/>
    <s v="WVGZZZE27TE032121"/>
    <x v="1297"/>
    <x v="3"/>
    <n v="37605"/>
    <n v="1500"/>
    <n v="39105"/>
    <n v="3"/>
    <x v="1366"/>
    <n v="95"/>
    <m/>
    <n v="1173.1500000000001"/>
    <n v="3.2429356859736608E-2"/>
    <n v="0"/>
    <n v="0"/>
    <m/>
    <m/>
    <n v="0.1"/>
    <n v="0.1"/>
    <n v="117.31500000000001"/>
    <m/>
    <n v="117.31500000000001"/>
    <s v="VWB"/>
    <n v="0"/>
    <n v="20"/>
    <n v="1"/>
    <n v="1"/>
    <m/>
    <m/>
    <n v="1"/>
    <s v="Valauto Lambersart VW"/>
    <x v="0"/>
    <m/>
    <x v="8"/>
    <n v="1268.1500000000001"/>
    <n v="3.2429356859736608E-2"/>
    <x v="1"/>
    <n v="137.315"/>
  </r>
  <r>
    <x v="7"/>
    <x v="0"/>
    <x v="0"/>
    <x v="19"/>
    <x v="43"/>
    <m/>
    <m/>
    <m/>
    <m/>
    <m/>
    <n v="0"/>
    <x v="36"/>
    <n v="525538"/>
    <x v="1544"/>
    <s v="WVGZZZCT2TW428642"/>
    <x v="1298"/>
    <x v="6"/>
    <n v="55821.66"/>
    <n v="2804.17"/>
    <n v="58625.83"/>
    <n v="9"/>
    <x v="1367"/>
    <n v="95"/>
    <m/>
    <n v="1172.51"/>
    <n v="2.1620333562868108E-2"/>
    <n v="0"/>
    <n v="0"/>
    <m/>
    <m/>
    <n v="0.1"/>
    <n v="0.1"/>
    <n v="117.251"/>
    <m/>
    <n v="117.251"/>
    <s v="VWB"/>
    <n v="0"/>
    <n v="20"/>
    <n v="1"/>
    <n v="1"/>
    <m/>
    <m/>
    <n v="1"/>
    <s v="Valauto Lambersart VW"/>
    <x v="0"/>
    <m/>
    <x v="8"/>
    <n v="1267.51"/>
    <n v="2.1620333562868108E-2"/>
    <x v="1"/>
    <n v="137.251"/>
  </r>
  <r>
    <x v="7"/>
    <x v="0"/>
    <x v="0"/>
    <x v="57"/>
    <x v="96"/>
    <m/>
    <m/>
    <m/>
    <m/>
    <m/>
    <n v="0"/>
    <x v="73"/>
    <n v="525539"/>
    <x v="1545"/>
    <s v="WVGZZZA23TV074212"/>
    <x v="1299"/>
    <x v="2"/>
    <n v="34805.67"/>
    <n v="1716.67"/>
    <n v="36522.339999999997"/>
    <n v="21"/>
    <x v="1368"/>
    <n v="95"/>
    <m/>
    <n v="1095.67"/>
    <n v="3.2601142205017537E-2"/>
    <n v="0"/>
    <n v="0"/>
    <m/>
    <m/>
    <n v="0.1"/>
    <n v="0.1"/>
    <n v="109.56700000000001"/>
    <m/>
    <n v="109.56700000000001"/>
    <s v="VWB"/>
    <n v="0"/>
    <n v="20"/>
    <n v="1"/>
    <n v="1"/>
    <m/>
    <m/>
    <n v="1"/>
    <s v="Valauto Lambersart VW"/>
    <x v="0"/>
    <m/>
    <x v="8"/>
    <n v="1190.67"/>
    <n v="3.2601142205017537E-2"/>
    <x v="1"/>
    <n v="129.56700000000001"/>
  </r>
  <r>
    <x v="7"/>
    <x v="0"/>
    <x v="0"/>
    <x v="71"/>
    <x v="59"/>
    <m/>
    <m/>
    <m/>
    <m/>
    <m/>
    <n v="0"/>
    <x v="42"/>
    <n v="525543"/>
    <x v="1546"/>
    <s v="WVGZZZCT4TW056642"/>
    <x v="1300"/>
    <x v="6"/>
    <n v="41446.67"/>
    <n v="3933.35"/>
    <n v="45380.02"/>
    <n v="18"/>
    <x v="1369"/>
    <n v="95"/>
    <m/>
    <n v="907.65"/>
    <n v="2.2094525299900705E-2"/>
    <n v="0"/>
    <n v="0"/>
    <m/>
    <m/>
    <n v="0.1"/>
    <n v="0.1"/>
    <n v="90.765000000000001"/>
    <m/>
    <n v="90.765000000000001"/>
    <s v="VWB"/>
    <n v="0"/>
    <n v="20"/>
    <n v="1"/>
    <n v="1"/>
    <m/>
    <m/>
    <n v="1"/>
    <s v="Valauto Lambersart VW"/>
    <x v="0"/>
    <m/>
    <x v="8"/>
    <n v="1002.65"/>
    <n v="2.2094525299900705E-2"/>
    <x v="1"/>
    <n v="110.765"/>
  </r>
  <r>
    <x v="7"/>
    <x v="0"/>
    <x v="0"/>
    <x v="20"/>
    <x v="129"/>
    <m/>
    <m/>
    <m/>
    <m/>
    <m/>
    <m/>
    <x v="36"/>
    <n v="525544"/>
    <x v="1547"/>
    <s v="WVGZZZA25TV023584"/>
    <x v="1301"/>
    <x v="2"/>
    <n v="34805.67"/>
    <n v="4850.01"/>
    <n v="39655.68"/>
    <n v="8"/>
    <x v="1370"/>
    <n v="95"/>
    <m/>
    <n v="2759.25"/>
    <n v="7.1975817839966427E-2"/>
    <n v="0"/>
    <n v="-500"/>
    <m/>
    <m/>
    <n v="0.1"/>
    <n v="0.1"/>
    <n v="275.92500000000001"/>
    <m/>
    <n v="275.92500000000001"/>
    <s v="VWB"/>
    <m/>
    <n v="20"/>
    <n v="1"/>
    <n v="1"/>
    <m/>
    <m/>
    <n v="1"/>
    <s v="Valauto Lambersart VW"/>
    <x v="0"/>
    <m/>
    <x v="8"/>
    <n v="2854.25"/>
    <n v="7.1975817839966427E-2"/>
    <x v="1"/>
    <n v="295.92500000000001"/>
  </r>
  <r>
    <x v="7"/>
    <x v="0"/>
    <x v="0"/>
    <x v="26"/>
    <x v="57"/>
    <m/>
    <m/>
    <m/>
    <m/>
    <m/>
    <n v="0"/>
    <x v="42"/>
    <n v="525547"/>
    <x v="1548"/>
    <s v="WVGZZZE26TE027184"/>
    <x v="1302"/>
    <x v="3"/>
    <n v="37605"/>
    <n v="1454.16"/>
    <n v="39059.160000000003"/>
    <n v="6"/>
    <x v="1371"/>
    <n v="95"/>
    <m/>
    <n v="644.39"/>
    <n v="1.8930002590941533E-2"/>
    <n v="0"/>
    <n v="0"/>
    <m/>
    <m/>
    <n v="0.1"/>
    <n v="0.1"/>
    <n v="64.439000000000007"/>
    <m/>
    <n v="64.439000000000007"/>
    <s v=""/>
    <n v="0"/>
    <n v="100"/>
    <n v="1"/>
    <n v="1"/>
    <m/>
    <m/>
    <n v="1"/>
    <s v="Valauto Lambersart VW"/>
    <x v="0"/>
    <m/>
    <x v="8"/>
    <n v="739.39"/>
    <n v="1.8930002590941533E-2"/>
    <x v="1"/>
    <n v="164.43900000000002"/>
  </r>
  <r>
    <x v="7"/>
    <x v="0"/>
    <x v="0"/>
    <x v="40"/>
    <x v="26"/>
    <m/>
    <m/>
    <m/>
    <m/>
    <m/>
    <n v="0"/>
    <x v="7"/>
    <n v="525552"/>
    <x v="1549"/>
    <s v="WVGZZZE26TP002578"/>
    <x v="1303"/>
    <x v="3"/>
    <n v="33863.33"/>
    <n v="1241.6600000000001"/>
    <n v="35104.990000000005"/>
    <n v="24"/>
    <x v="1372"/>
    <n v="95"/>
    <m/>
    <n v="1524.01"/>
    <n v="4.6119084494825373E-2"/>
    <n v="0"/>
    <n v="-5566.67"/>
    <m/>
    <m/>
    <n v="7.0000000000000007E-2"/>
    <n v="7.0000000000000007E-2"/>
    <n v="106.68070000000002"/>
    <m/>
    <n v="106.68070000000002"/>
    <s v="VWB"/>
    <n v="30"/>
    <m/>
    <n v="0"/>
    <n v="1"/>
    <m/>
    <m/>
    <n v="0"/>
    <s v="Valauto Lambersart VW"/>
    <x v="0"/>
    <m/>
    <x v="4"/>
    <n v="1619.01"/>
    <n v="4.6119084494825373E-2"/>
    <x v="1"/>
    <n v="136.6807"/>
  </r>
  <r>
    <x v="7"/>
    <x v="0"/>
    <x v="0"/>
    <x v="80"/>
    <x v="101"/>
    <m/>
    <m/>
    <m/>
    <m/>
    <m/>
    <n v="0"/>
    <x v="31"/>
    <n v="525556"/>
    <x v="1550"/>
    <s v="WVWZZZE13TP036375"/>
    <x v="1304"/>
    <x v="29"/>
    <n v="28533.33"/>
    <n v="1250"/>
    <n v="29783.33"/>
    <n v="27"/>
    <x v="307"/>
    <n v="95"/>
    <m/>
    <n v="423.58000000000004"/>
    <n v="1.7411753487605316E-2"/>
    <n v="0"/>
    <n v="-3333.33"/>
    <m/>
    <m/>
    <n v="7.0000000000000007E-2"/>
    <n v="7.0000000000000007E-2"/>
    <n v="29.650600000000004"/>
    <m/>
    <n v="29.650600000000004"/>
    <s v="VWB"/>
    <n v="0"/>
    <n v="50"/>
    <n v="1"/>
    <n v="1"/>
    <n v="916.67"/>
    <d v="2026-03-09T00:00:00"/>
    <n v="1"/>
    <s v="Valauto Lambersart VW"/>
    <x v="0"/>
    <m/>
    <x v="4"/>
    <n v="1435.25"/>
    <n v="4.8189708806906408E-2"/>
    <x v="1"/>
    <n v="79.650599999999997"/>
  </r>
  <r>
    <x v="7"/>
    <x v="1"/>
    <x v="0"/>
    <x v="80"/>
    <x v="120"/>
    <m/>
    <m/>
    <m/>
    <s v="x"/>
    <m/>
    <n v="1126980.04"/>
    <x v="14"/>
    <n v="525559"/>
    <x v="1551"/>
    <s v="WVGZZZCT7TW429320"/>
    <x v="225"/>
    <x v="6"/>
    <n v="48155"/>
    <n v="1841.67"/>
    <n v="49996.67"/>
    <n v="6"/>
    <x v="1373"/>
    <n v="95"/>
    <m/>
    <n v="4499.7"/>
    <n v="9.1900120548028499E-2"/>
    <n v="0"/>
    <n v="-2999.8"/>
    <m/>
    <s v="solde client facture non échue"/>
    <m/>
    <n v="0"/>
    <n v="0"/>
    <m/>
    <n v="0"/>
    <s v=""/>
    <n v="0"/>
    <m/>
    <n v="0"/>
    <n v="1"/>
    <n v="-1000"/>
    <d v="2026-05-31T00:00:00"/>
    <n v="0"/>
    <s v="Valauto Lambersart VW"/>
    <x v="0"/>
    <m/>
    <x v="8"/>
    <n v="3594.7"/>
    <n v="7.1898788459311386E-2"/>
    <x v="1"/>
    <n v="0"/>
  </r>
  <r>
    <x v="7"/>
    <x v="0"/>
    <x v="0"/>
    <x v="76"/>
    <x v="99"/>
    <m/>
    <m/>
    <m/>
    <m/>
    <m/>
    <n v="0"/>
    <x v="30"/>
    <n v="525562"/>
    <x v="1552"/>
    <s v="WVWZZZE19TP036395"/>
    <x v="1305"/>
    <x v="29"/>
    <n v="28533.33"/>
    <n v="1250"/>
    <n v="29783.33"/>
    <n v="23"/>
    <x v="307"/>
    <n v="95"/>
    <m/>
    <n v="423.58000000000004"/>
    <n v="1.7411753487605316E-2"/>
    <n v="0"/>
    <n v="-3333.33"/>
    <m/>
    <m/>
    <n v="7.0000000000000007E-2"/>
    <n v="7.0000000000000007E-2"/>
    <n v="29.650600000000004"/>
    <m/>
    <n v="29.650600000000004"/>
    <s v="VWB"/>
    <n v="0"/>
    <m/>
    <n v="0"/>
    <n v="1"/>
    <n v="916.67"/>
    <d v="2026-03-09T00:00:00"/>
    <n v="0"/>
    <s v="Valauto Lambersart VW"/>
    <x v="0"/>
    <m/>
    <x v="4"/>
    <n v="1435.25"/>
    <n v="4.8189708806906408E-2"/>
    <x v="1"/>
    <n v="29.650600000000004"/>
  </r>
  <r>
    <x v="7"/>
    <x v="0"/>
    <x v="0"/>
    <x v="24"/>
    <x v="7"/>
    <m/>
    <m/>
    <m/>
    <m/>
    <m/>
    <n v="0"/>
    <x v="36"/>
    <n v="525563"/>
    <x v="1553"/>
    <s v="WVGZZZA25TV021348"/>
    <x v="1306"/>
    <x v="2"/>
    <n v="33555.67"/>
    <n v="2750"/>
    <n v="36305.67"/>
    <n v="28"/>
    <x v="1374"/>
    <n v="95"/>
    <m/>
    <n v="1089.19"/>
    <n v="3.2617219293845839E-2"/>
    <n v="0"/>
    <n v="0"/>
    <m/>
    <m/>
    <n v="0.1"/>
    <n v="0.1"/>
    <n v="108.91900000000001"/>
    <m/>
    <n v="108.91900000000001"/>
    <s v="VWB"/>
    <n v="0"/>
    <n v="20"/>
    <n v="1"/>
    <n v="1"/>
    <m/>
    <m/>
    <n v="1"/>
    <s v="Valauto Lambersart VW"/>
    <x v="0"/>
    <m/>
    <x v="8"/>
    <n v="1184.19"/>
    <n v="3.2617219293845839E-2"/>
    <x v="1"/>
    <n v="128.91900000000001"/>
  </r>
  <r>
    <x v="7"/>
    <x v="0"/>
    <x v="0"/>
    <x v="20"/>
    <x v="20"/>
    <m/>
    <m/>
    <m/>
    <m/>
    <m/>
    <n v="0"/>
    <x v="61"/>
    <n v="525564"/>
    <x v="1554"/>
    <s v="WVGZZZE23TE019088"/>
    <x v="1307"/>
    <x v="3"/>
    <n v="33863.33"/>
    <n v="2137.5"/>
    <n v="36000.83"/>
    <n v="40"/>
    <x v="1375"/>
    <n v="95"/>
    <m/>
    <n v="1586.73"/>
    <n v="4.6713645213179805E-2"/>
    <n v="0"/>
    <n v="-5566.67"/>
    <m/>
    <m/>
    <n v="7.0000000000000007E-2"/>
    <n v="7.0000000000000007E-2"/>
    <n v="111.07110000000002"/>
    <m/>
    <n v="111.07110000000002"/>
    <s v="VWB"/>
    <n v="30"/>
    <m/>
    <n v="0"/>
    <n v="1"/>
    <m/>
    <m/>
    <n v="0"/>
    <s v="Valauto Lambersart VW"/>
    <x v="0"/>
    <m/>
    <x v="4"/>
    <n v="1681.73"/>
    <n v="4.6713645213179805E-2"/>
    <x v="1"/>
    <n v="141.0711"/>
  </r>
  <r>
    <x v="7"/>
    <x v="0"/>
    <x v="0"/>
    <x v="84"/>
    <x v="50"/>
    <m/>
    <m/>
    <m/>
    <m/>
    <m/>
    <n v="0"/>
    <x v="36"/>
    <n v="525570"/>
    <x v="1555"/>
    <s v="WVGZZZA28TV110539"/>
    <x v="1261"/>
    <x v="2"/>
    <n v="27305.67"/>
    <n v="666.67"/>
    <n v="27972.339999999997"/>
    <n v="4"/>
    <x v="1376"/>
    <n v="95"/>
    <m/>
    <n v="419.59000000000003"/>
    <n v="1.8396387288299801E-2"/>
    <n v="0"/>
    <n v="0"/>
    <m/>
    <m/>
    <n v="0.1"/>
    <n v="0.1"/>
    <n v="41.959000000000003"/>
    <m/>
    <n v="41.959000000000003"/>
    <s v="VWB"/>
    <n v="0"/>
    <n v="20"/>
    <n v="1"/>
    <n v="1"/>
    <m/>
    <m/>
    <n v="1"/>
    <s v="Valauto Lambersart VW"/>
    <x v="0"/>
    <m/>
    <x v="8"/>
    <n v="514.59"/>
    <n v="1.8396387288299801E-2"/>
    <x v="1"/>
    <n v="61.959000000000003"/>
  </r>
  <r>
    <x v="7"/>
    <x v="0"/>
    <x v="0"/>
    <x v="80"/>
    <x v="101"/>
    <m/>
    <m/>
    <m/>
    <m/>
    <m/>
    <n v="0"/>
    <x v="31"/>
    <n v="525573"/>
    <x v="1556"/>
    <s v="WVGZZZE24TE016961"/>
    <x v="1308"/>
    <x v="3"/>
    <n v="33863.33"/>
    <n v="1662.5"/>
    <n v="35525.83"/>
    <n v="48"/>
    <x v="792"/>
    <n v="95"/>
    <m/>
    <n v="1553.48"/>
    <n v="4.6402293767661446E-2"/>
    <n v="-5566.67"/>
    <n v="0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Lambersart VW"/>
    <x v="0"/>
    <m/>
    <x v="4"/>
    <n v="1648.48"/>
    <n v="4.6402293767661446E-2"/>
    <x v="1"/>
    <n v="138.74360000000001"/>
  </r>
  <r>
    <x v="7"/>
    <x v="0"/>
    <x v="0"/>
    <x v="74"/>
    <x v="150"/>
    <m/>
    <m/>
    <m/>
    <m/>
    <m/>
    <n v="0"/>
    <x v="31"/>
    <n v="525577"/>
    <x v="1557"/>
    <s v="WVWZZZAW4SU082606"/>
    <x v="1309"/>
    <x v="28"/>
    <n v="20201.5"/>
    <n v="1029.17"/>
    <n v="21230.67"/>
    <n v="128"/>
    <x v="1377"/>
    <n v="95"/>
    <m/>
    <n v="456.82000000000005"/>
    <n v="2.5991643221810714E-2"/>
    <n v="-416.67"/>
    <n v="-1383.34"/>
    <m/>
    <m/>
    <n v="0.13"/>
    <n v="0.13"/>
    <n v="59.386600000000008"/>
    <m/>
    <n v="59.386600000000008"/>
    <s v="VWB"/>
    <n v="0"/>
    <m/>
    <n v="0"/>
    <n v="1"/>
    <m/>
    <m/>
    <n v="0"/>
    <s v="Valauto Lambersart VW"/>
    <x v="0"/>
    <m/>
    <x v="4"/>
    <n v="551.82000000000005"/>
    <n v="2.5991643221810714E-2"/>
    <x v="1"/>
    <n v="59.386600000000008"/>
  </r>
  <r>
    <x v="7"/>
    <x v="0"/>
    <x v="0"/>
    <x v="0"/>
    <x v="108"/>
    <m/>
    <m/>
    <m/>
    <m/>
    <m/>
    <n v="0"/>
    <x v="30"/>
    <n v="525578"/>
    <x v="1558"/>
    <s v="WVWZZZAW4SU093864"/>
    <x v="1310"/>
    <x v="28"/>
    <n v="20201.5"/>
    <n v="1029.17"/>
    <n v="21230.67"/>
    <n v="70"/>
    <x v="1378"/>
    <n v="95"/>
    <m/>
    <n v="770.35"/>
    <n v="4.075942963646461E-2"/>
    <n v="0"/>
    <n v="-1966.67"/>
    <m/>
    <m/>
    <n v="0.13"/>
    <n v="0.13"/>
    <n v="100.14550000000001"/>
    <m/>
    <n v="100.14550000000001"/>
    <s v=""/>
    <n v="0"/>
    <m/>
    <n v="0"/>
    <n v="1"/>
    <m/>
    <m/>
    <n v="0"/>
    <s v="Valauto Lambersart VW"/>
    <x v="0"/>
    <m/>
    <x v="4"/>
    <n v="865.35"/>
    <n v="4.075942963646461E-2"/>
    <x v="1"/>
    <n v="100.14550000000001"/>
  </r>
  <r>
    <x v="7"/>
    <x v="0"/>
    <x v="0"/>
    <x v="1"/>
    <x v="17"/>
    <m/>
    <m/>
    <m/>
    <m/>
    <m/>
    <n v="0"/>
    <x v="31"/>
    <n v="525581"/>
    <x v="1559"/>
    <s v="WVWZZZAW1SU088394"/>
    <x v="1311"/>
    <x v="28"/>
    <n v="20201.5"/>
    <n v="1029.26"/>
    <n v="21230.76"/>
    <n v="99"/>
    <x v="1379"/>
    <n v="95"/>
    <m/>
    <n v="880.8"/>
    <n v="4.5961614186209067E-2"/>
    <n v="0"/>
    <n v="-2835.37"/>
    <m/>
    <m/>
    <n v="0.13"/>
    <n v="0.13"/>
    <n v="114.504"/>
    <m/>
    <n v="114.504"/>
    <s v="VWB"/>
    <n v="0"/>
    <n v="50"/>
    <n v="1"/>
    <n v="1"/>
    <m/>
    <m/>
    <n v="1"/>
    <s v="Valauto Lambersart VW"/>
    <x v="0"/>
    <m/>
    <x v="4"/>
    <n v="975.8"/>
    <n v="4.5961614186209067E-2"/>
    <x v="1"/>
    <n v="164.50400000000002"/>
  </r>
  <r>
    <x v="7"/>
    <x v="0"/>
    <x v="0"/>
    <x v="93"/>
    <x v="124"/>
    <m/>
    <m/>
    <m/>
    <m/>
    <m/>
    <n v="0"/>
    <x v="36"/>
    <n v="525583"/>
    <x v="1560"/>
    <s v="WVGZZZA2XTV029641"/>
    <x v="1168"/>
    <x v="2"/>
    <n v="31472.33"/>
    <n v="1800"/>
    <n v="33272.33"/>
    <n v="28"/>
    <x v="1380"/>
    <n v="95"/>
    <m/>
    <n v="906.52"/>
    <n v="3.0100687267768742E-2"/>
    <n v="0"/>
    <n v="0"/>
    <m/>
    <m/>
    <n v="0.1"/>
    <n v="0.1"/>
    <n v="90.652000000000001"/>
    <m/>
    <n v="90.652000000000001"/>
    <s v=""/>
    <n v="0"/>
    <n v="20"/>
    <n v="1"/>
    <n v="1"/>
    <m/>
    <m/>
    <n v="1"/>
    <s v="Valauto Lambersart VW"/>
    <x v="0"/>
    <m/>
    <x v="8"/>
    <n v="1001.52"/>
    <n v="3.0100687267768742E-2"/>
    <x v="1"/>
    <n v="110.652"/>
  </r>
  <r>
    <x v="7"/>
    <x v="0"/>
    <x v="0"/>
    <x v="35"/>
    <x v="29"/>
    <m/>
    <m/>
    <m/>
    <m/>
    <m/>
    <n v="0"/>
    <x v="61"/>
    <n v="525585"/>
    <x v="1561"/>
    <s v="WVGZZZC10TY072792"/>
    <x v="1312"/>
    <x v="7"/>
    <n v="29947.33"/>
    <n v="-1225"/>
    <n v="28722.33"/>
    <n v="3"/>
    <x v="1381"/>
    <n v="95"/>
    <m/>
    <n v="143.88999999999999"/>
    <n v="8.317222175220464E-3"/>
    <n v="0"/>
    <n v="-1683.33"/>
    <m/>
    <m/>
    <n v="7.0000000000000007E-2"/>
    <n v="7.0000000000000007E-2"/>
    <n v="10.0723"/>
    <m/>
    <n v="10.0723"/>
    <s v=""/>
    <n v="30"/>
    <n v="50"/>
    <n v="1"/>
    <n v="1"/>
    <m/>
    <m/>
    <n v="1"/>
    <s v="Valauto Lambersart VW"/>
    <x v="0"/>
    <m/>
    <x v="4"/>
    <n v="238.89"/>
    <n v="8.317222175220464E-3"/>
    <x v="1"/>
    <n v="90.072299999999998"/>
  </r>
  <r>
    <x v="7"/>
    <x v="0"/>
    <x v="0"/>
    <x v="108"/>
    <x v="66"/>
    <m/>
    <m/>
    <m/>
    <m/>
    <m/>
    <n v="0"/>
    <x v="14"/>
    <n v="525586"/>
    <x v="1562"/>
    <s v="WVGZZZCT8TW432615"/>
    <x v="1313"/>
    <x v="6"/>
    <n v="48155"/>
    <n v="2475"/>
    <n v="50630"/>
    <n v="4"/>
    <x v="1382"/>
    <n v="95"/>
    <m/>
    <n v="1012.6199999999999"/>
    <n v="2.1876752913292514E-2"/>
    <n v="0"/>
    <n v="0"/>
    <m/>
    <m/>
    <m/>
    <n v="0"/>
    <n v="0"/>
    <m/>
    <n v="0"/>
    <s v="VWB"/>
    <n v="0"/>
    <s v="0"/>
    <n v="1"/>
    <n v="1"/>
    <m/>
    <m/>
    <n v="1"/>
    <s v="Valauto Lambersart VW"/>
    <x v="0"/>
    <m/>
    <x v="8"/>
    <n v="1107.6199999999999"/>
    <n v="2.1876752913292514E-2"/>
    <x v="1"/>
    <n v="0"/>
  </r>
  <r>
    <x v="7"/>
    <x v="0"/>
    <x v="0"/>
    <x v="57"/>
    <x v="137"/>
    <m/>
    <m/>
    <m/>
    <m/>
    <m/>
    <n v="0"/>
    <x v="14"/>
    <n v="525587"/>
    <x v="1563"/>
    <s v="WVWZZZE15TP060919"/>
    <x v="1296"/>
    <x v="29"/>
    <n v="35200"/>
    <n v="1025"/>
    <n v="36225"/>
    <n v="7"/>
    <x v="1383"/>
    <n v="95"/>
    <m/>
    <n v="652.05999999999995"/>
    <n v="2.0622774327122152E-2"/>
    <n v="0"/>
    <n v="0"/>
    <m/>
    <m/>
    <m/>
    <n v="0"/>
    <n v="0"/>
    <m/>
    <n v="0"/>
    <s v="VWB"/>
    <n v="0"/>
    <m/>
    <n v="0"/>
    <n v="1"/>
    <m/>
    <m/>
    <n v="0"/>
    <s v="Valauto Lambersart VW"/>
    <x v="0"/>
    <m/>
    <x v="8"/>
    <n v="747.06"/>
    <n v="2.0622774327122152E-2"/>
    <x v="1"/>
    <n v="0"/>
  </r>
  <r>
    <x v="7"/>
    <x v="0"/>
    <x v="0"/>
    <x v="23"/>
    <x v="95"/>
    <m/>
    <m/>
    <m/>
    <m/>
    <m/>
    <m/>
    <x v="30"/>
    <n v="525590"/>
    <x v="1564"/>
    <s v="WVGZZZE21TE026721"/>
    <x v="1314"/>
    <x v="3"/>
    <n v="37605"/>
    <n v="2595.83"/>
    <n v="40200.83"/>
    <n v="130"/>
    <x v="1384"/>
    <n v="95"/>
    <m/>
    <n v="1675.06"/>
    <n v="4.4030434197502882E-2"/>
    <n v="0"/>
    <n v="-5566.67"/>
    <m/>
    <m/>
    <n v="0.08"/>
    <n v="7.0000000000000007E-2"/>
    <n v="134.00479999999999"/>
    <m/>
    <n v="134.00479999999999"/>
    <s v="VWB"/>
    <m/>
    <n v="50"/>
    <n v="1"/>
    <n v="1"/>
    <m/>
    <m/>
    <n v="1"/>
    <s v="Valauto Lambersart VW"/>
    <x v="0"/>
    <m/>
    <x v="4"/>
    <n v="1770.06"/>
    <n v="4.4030434197502882E-2"/>
    <x v="1"/>
    <n v="184.00479999999999"/>
  </r>
  <r>
    <x v="7"/>
    <x v="0"/>
    <x v="0"/>
    <x v="104"/>
    <x v="107"/>
    <m/>
    <m/>
    <m/>
    <m/>
    <m/>
    <n v="0"/>
    <x v="7"/>
    <n v="525597"/>
    <x v="1565"/>
    <s v="WVWZZZAW2TU026956"/>
    <x v="1315"/>
    <x v="28"/>
    <n v="22014"/>
    <n v="-112.5"/>
    <n v="21901.5"/>
    <n v="29"/>
    <x v="1385"/>
    <n v="95"/>
    <m/>
    <n v="344.39"/>
    <n v="2.0062096203456385E-2"/>
    <n v="0"/>
    <n v="-1690.01"/>
    <m/>
    <m/>
    <n v="0.13"/>
    <n v="0.13"/>
    <n v="44.770699999999998"/>
    <m/>
    <n v="44.770699999999998"/>
    <s v="VWB"/>
    <m/>
    <m/>
    <n v="0"/>
    <n v="1"/>
    <m/>
    <m/>
    <n v="0"/>
    <s v="Valauto Lambersart VW"/>
    <x v="0"/>
    <m/>
    <x v="4"/>
    <n v="439.39"/>
    <n v="2.0062096203456385E-2"/>
    <x v="1"/>
    <n v="44.770699999999998"/>
  </r>
  <r>
    <x v="7"/>
    <x v="0"/>
    <x v="0"/>
    <x v="101"/>
    <x v="98"/>
    <m/>
    <m/>
    <m/>
    <m/>
    <m/>
    <n v="0"/>
    <x v="67"/>
    <n v="525599"/>
    <x v="1566"/>
    <s v="WVWZZZAW8TU029361"/>
    <x v="1316"/>
    <x v="28"/>
    <n v="20605.669999999998"/>
    <n v="720.83"/>
    <n v="21326.5"/>
    <n v="69"/>
    <x v="1386"/>
    <n v="94.86"/>
    <m/>
    <n v="450.69999999999993"/>
    <n v="2.5581319016247391E-2"/>
    <n v="0"/>
    <n v="-2356.67"/>
    <m/>
    <m/>
    <n v="0.13"/>
    <n v="0.13"/>
    <n v="58.590999999999994"/>
    <m/>
    <n v="58.590999999999994"/>
    <s v=""/>
    <n v="30"/>
    <n v="50"/>
    <n v="1"/>
    <n v="1"/>
    <m/>
    <m/>
    <n v="1"/>
    <s v="Valauto Lambersart VW"/>
    <x v="0"/>
    <m/>
    <x v="4"/>
    <n v="545.55999999999995"/>
    <n v="2.5581319016247391E-2"/>
    <x v="1"/>
    <n v="138.59100000000001"/>
  </r>
  <r>
    <x v="0"/>
    <x v="0"/>
    <x v="0"/>
    <x v="15"/>
    <x v="76"/>
    <m/>
    <m/>
    <m/>
    <m/>
    <m/>
    <n v="0"/>
    <x v="3"/>
    <n v="525607"/>
    <x v="1567"/>
    <s v="WVGZZZCS0TY003870"/>
    <x v="1317"/>
    <x v="1"/>
    <n v="28597.33"/>
    <n v="245.83"/>
    <n v="28843.160000000003"/>
    <n v="166"/>
    <x v="1387"/>
    <n v="95"/>
    <m/>
    <n v="2139.46"/>
    <n v="7.7469320282521043E-2"/>
    <n v="-2773.34"/>
    <n v="0"/>
    <m/>
    <m/>
    <n v="0.13"/>
    <n v="0.13"/>
    <n v="278.12979999999999"/>
    <m/>
    <n v="278.12979999999999"/>
    <s v=""/>
    <n v="30"/>
    <n v="100"/>
    <n v="1"/>
    <n v="1"/>
    <m/>
    <m/>
    <n v="1"/>
    <s v="Val de Lys Automobiles"/>
    <x v="0"/>
    <m/>
    <x v="1"/>
    <n v="2234.46"/>
    <n v="7.7469320282521043E-2"/>
    <x v="1"/>
    <n v="408.12979999999999"/>
  </r>
  <r>
    <x v="7"/>
    <x v="0"/>
    <x v="0"/>
    <x v="99"/>
    <x v="15"/>
    <s v="x"/>
    <m/>
    <m/>
    <m/>
    <s v="X"/>
    <n v="0"/>
    <x v="30"/>
    <n v="525617"/>
    <x v="1568"/>
    <s v="WVGZZZE22TE024217"/>
    <x v="1318"/>
    <x v="3"/>
    <n v="33863.33"/>
    <n v="833.33"/>
    <n v="34696.660000000003"/>
    <n v="119"/>
    <x v="308"/>
    <n v="95"/>
    <m/>
    <n v="1495.43"/>
    <n v="4.5838129664353855E-2"/>
    <n v="-5566.67"/>
    <n v="0"/>
    <m/>
    <s v="marge manquante"/>
    <m/>
    <n v="7.0000000000000007E-2"/>
    <n v="0"/>
    <m/>
    <n v="0"/>
    <s v="VWB"/>
    <n v="0"/>
    <s v="0"/>
    <n v="1"/>
    <n v="1"/>
    <m/>
    <m/>
    <n v="1"/>
    <s v="Valauto Lambersart VW"/>
    <x v="0"/>
    <m/>
    <x v="4"/>
    <n v="1590.43"/>
    <n v="4.5838129664353855E-2"/>
    <x v="1"/>
    <n v="0"/>
  </r>
  <r>
    <x v="7"/>
    <x v="0"/>
    <x v="0"/>
    <x v="92"/>
    <x v="54"/>
    <m/>
    <m/>
    <m/>
    <m/>
    <m/>
    <m/>
    <x v="7"/>
    <n v="525707"/>
    <x v="1569"/>
    <s v="WVGZZZCS2TY047210"/>
    <x v="1319"/>
    <x v="1"/>
    <n v="27264"/>
    <n v="-766.67"/>
    <n v="26497.33"/>
    <n v="2"/>
    <x v="1388"/>
    <n v="95"/>
    <m/>
    <n v="628.16"/>
    <n v="2.7291806382001505E-2"/>
    <n v="0"/>
    <n v="-2773.34"/>
    <m/>
    <m/>
    <n v="0.1"/>
    <n v="0.1"/>
    <n v="62.816000000000003"/>
    <m/>
    <n v="62.816000000000003"/>
    <s v="VWB"/>
    <n v="30"/>
    <m/>
    <n v="0"/>
    <n v="1"/>
    <m/>
    <m/>
    <n v="0"/>
    <s v="Valauto Lambersart VW"/>
    <x v="0"/>
    <m/>
    <x v="4"/>
    <n v="723.16"/>
    <n v="2.7291806382001505E-2"/>
    <x v="1"/>
    <n v="92.816000000000003"/>
  </r>
  <r>
    <x v="7"/>
    <x v="0"/>
    <x v="0"/>
    <x v="5"/>
    <x v="53"/>
    <m/>
    <m/>
    <m/>
    <m/>
    <m/>
    <m/>
    <x v="42"/>
    <n v="525708"/>
    <x v="1570"/>
    <s v="WVGZZZE22TE025903"/>
    <x v="772"/>
    <x v="3"/>
    <n v="37605"/>
    <n v="833.33"/>
    <n v="38438.33"/>
    <n v="47"/>
    <x v="789"/>
    <n v="95"/>
    <m/>
    <n v="653.45000000000005"/>
    <n v="1.9471449462034381E-2"/>
    <n v="0"/>
    <n v="0"/>
    <m/>
    <s v="ok vn payé"/>
    <n v="0.1"/>
    <n v="0.1"/>
    <n v="65.345000000000013"/>
    <m/>
    <n v="65.345000000000013"/>
    <s v="VWB"/>
    <n v="0"/>
    <n v="20"/>
    <n v="1"/>
    <n v="1"/>
    <m/>
    <m/>
    <n v="1"/>
    <s v="Valauto Lambersart VW"/>
    <x v="0"/>
    <m/>
    <x v="8"/>
    <n v="748.45"/>
    <n v="1.9471449462034381E-2"/>
    <x v="1"/>
    <n v="85.345000000000013"/>
  </r>
  <r>
    <x v="7"/>
    <x v="0"/>
    <x v="0"/>
    <x v="5"/>
    <x v="53"/>
    <m/>
    <m/>
    <m/>
    <m/>
    <m/>
    <m/>
    <x v="42"/>
    <n v="525709"/>
    <x v="1571"/>
    <s v="WVGZZZE29TE025817"/>
    <x v="772"/>
    <x v="3"/>
    <n v="37605"/>
    <n v="833.33"/>
    <n v="38438.33"/>
    <n v="53"/>
    <x v="789"/>
    <n v="95"/>
    <m/>
    <n v="653.45000000000005"/>
    <n v="1.9471449462034381E-2"/>
    <n v="0"/>
    <n v="0"/>
    <m/>
    <s v="ok vn payé"/>
    <n v="0.1"/>
    <n v="0.1"/>
    <n v="65.345000000000013"/>
    <m/>
    <n v="65.345000000000013"/>
    <s v="VWB"/>
    <n v="0"/>
    <n v="20"/>
    <n v="1"/>
    <n v="1"/>
    <m/>
    <m/>
    <n v="1"/>
    <s v="Valauto Lambersart VW"/>
    <x v="0"/>
    <m/>
    <x v="8"/>
    <n v="748.45"/>
    <n v="1.9471449462034381E-2"/>
    <x v="1"/>
    <n v="85.345000000000013"/>
  </r>
  <r>
    <x v="7"/>
    <x v="0"/>
    <x v="0"/>
    <x v="5"/>
    <x v="53"/>
    <m/>
    <m/>
    <m/>
    <m/>
    <m/>
    <m/>
    <x v="42"/>
    <n v="525710"/>
    <x v="1572"/>
    <s v="WVGZZZE23TE025098"/>
    <x v="772"/>
    <x v="3"/>
    <n v="37605"/>
    <n v="833.33"/>
    <n v="38438.33"/>
    <n v="54"/>
    <x v="789"/>
    <n v="95"/>
    <m/>
    <n v="653.45000000000005"/>
    <n v="1.9471449462034381E-2"/>
    <n v="0"/>
    <n v="0"/>
    <m/>
    <s v="ok vn payé"/>
    <n v="0.1"/>
    <n v="0.1"/>
    <n v="65.345000000000013"/>
    <m/>
    <n v="65.345000000000013"/>
    <s v="VWB"/>
    <n v="0"/>
    <n v="20"/>
    <n v="1"/>
    <n v="1"/>
    <m/>
    <m/>
    <n v="1"/>
    <s v="Valauto Lambersart VW"/>
    <x v="0"/>
    <m/>
    <x v="8"/>
    <n v="748.45"/>
    <n v="1.9471449462034381E-2"/>
    <x v="1"/>
    <n v="85.345000000000013"/>
  </r>
  <r>
    <x v="7"/>
    <x v="0"/>
    <x v="0"/>
    <x v="101"/>
    <x v="98"/>
    <m/>
    <m/>
    <m/>
    <m/>
    <m/>
    <n v="0"/>
    <x v="56"/>
    <n v="525712"/>
    <x v="1573"/>
    <s v="WVGZZZC11TY066709"/>
    <x v="1320"/>
    <x v="7"/>
    <n v="28389"/>
    <n v="-1395.83"/>
    <n v="26993.17"/>
    <n v="36"/>
    <x v="1389"/>
    <n v="95"/>
    <m/>
    <n v="1643.7"/>
    <n v="6.4412590295989697E-2"/>
    <n v="0"/>
    <n v="0"/>
    <m/>
    <m/>
    <n v="7.0000000000000007E-2"/>
    <n v="7.0000000000000007E-2"/>
    <n v="115.05900000000001"/>
    <m/>
    <n v="115.05900000000001"/>
    <s v="VWB"/>
    <n v="30"/>
    <m/>
    <n v="0"/>
    <n v="1"/>
    <m/>
    <m/>
    <n v="0"/>
    <s v="Valauto Lambersart VW"/>
    <x v="0"/>
    <m/>
    <x v="17"/>
    <n v="1738.7"/>
    <n v="6.4412590295989697E-2"/>
    <x v="1"/>
    <n v="145.05900000000003"/>
  </r>
  <r>
    <x v="7"/>
    <x v="0"/>
    <x v="0"/>
    <x v="99"/>
    <x v="48"/>
    <m/>
    <m/>
    <m/>
    <m/>
    <m/>
    <n v="0"/>
    <x v="31"/>
    <n v="525716"/>
    <x v="1574"/>
    <s v="WVGZZZA2XTV027677"/>
    <x v="1321"/>
    <x v="2"/>
    <n v="31472.33"/>
    <n v="1908.33"/>
    <n v="33380.660000000003"/>
    <n v="102"/>
    <x v="1390"/>
    <n v="95"/>
    <m/>
    <n v="1433.11"/>
    <n v="4.5778303964031861E-2"/>
    <n v="-2336.65"/>
    <n v="0"/>
    <m/>
    <m/>
    <n v="0.12"/>
    <n v="0.13"/>
    <n v="171.97319999999999"/>
    <m/>
    <n v="171.97319999999999"/>
    <s v="VWB"/>
    <n v="30"/>
    <n v="50"/>
    <n v="1"/>
    <n v="1"/>
    <m/>
    <m/>
    <n v="1"/>
    <s v="Valauto Lambersart VW"/>
    <x v="0"/>
    <m/>
    <x v="4"/>
    <n v="1528.11"/>
    <n v="4.5778303964031861E-2"/>
    <x v="1"/>
    <n v="251.97319999999999"/>
  </r>
  <r>
    <x v="7"/>
    <x v="0"/>
    <x v="0"/>
    <x v="30"/>
    <x v="30"/>
    <m/>
    <m/>
    <m/>
    <m/>
    <m/>
    <n v="0"/>
    <x v="30"/>
    <n v="525719"/>
    <x v="1575"/>
    <s v="WVGZZZA20TV025114"/>
    <x v="1322"/>
    <x v="2"/>
    <n v="31472.33"/>
    <n v="2391.67"/>
    <n v="33864"/>
    <n v="92"/>
    <x v="1391"/>
    <n v="95"/>
    <m/>
    <n v="1280.1199999999999"/>
    <n v="4.0607134420033067E-2"/>
    <n v="-2370.48"/>
    <n v="0"/>
    <m/>
    <m/>
    <n v="0.12"/>
    <n v="0.12"/>
    <n v="153.61439999999999"/>
    <m/>
    <n v="153.61439999999999"/>
    <s v=""/>
    <n v="30"/>
    <m/>
    <n v="0"/>
    <n v="1"/>
    <m/>
    <m/>
    <n v="0"/>
    <s v="Valauto Lambersart VW"/>
    <x v="0"/>
    <m/>
    <x v="4"/>
    <n v="1375.12"/>
    <n v="4.0607134420033067E-2"/>
    <x v="1"/>
    <n v="183.61439999999999"/>
  </r>
  <r>
    <x v="7"/>
    <x v="0"/>
    <x v="0"/>
    <x v="66"/>
    <x v="106"/>
    <m/>
    <m/>
    <m/>
    <m/>
    <m/>
    <n v="0"/>
    <x v="36"/>
    <n v="525720"/>
    <x v="1576"/>
    <s v="WVGZZZCT3TW446387"/>
    <x v="1323"/>
    <x v="6"/>
    <n v="49196.67"/>
    <n v="916.67"/>
    <n v="50113.34"/>
    <n v="49"/>
    <x v="1392"/>
    <n v="95"/>
    <m/>
    <n v="1503.41"/>
    <n v="3.1895898377557755E-2"/>
    <n v="0"/>
    <n v="0"/>
    <m/>
    <m/>
    <n v="0.1"/>
    <n v="0.1"/>
    <n v="150.34100000000001"/>
    <m/>
    <n v="150.34100000000001"/>
    <s v="VWB"/>
    <n v="0"/>
    <n v="20"/>
    <n v="1"/>
    <n v="1"/>
    <m/>
    <m/>
    <n v="1"/>
    <s v="Valauto Lambersart VW"/>
    <x v="0"/>
    <m/>
    <x v="8"/>
    <n v="1598.41"/>
    <n v="3.1895898377557755E-2"/>
    <x v="1"/>
    <n v="170.34100000000001"/>
  </r>
  <r>
    <x v="7"/>
    <x v="0"/>
    <x v="0"/>
    <x v="98"/>
    <x v="78"/>
    <m/>
    <m/>
    <m/>
    <m/>
    <m/>
    <m/>
    <x v="9"/>
    <n v="525721"/>
    <x v="1577"/>
    <s v="WVWZZZE15TP061262"/>
    <x v="807"/>
    <x v="29"/>
    <n v="28533.33"/>
    <n v="1916.67"/>
    <n v="30450"/>
    <n v="12"/>
    <x v="1393"/>
    <n v="95"/>
    <m/>
    <n v="694"/>
    <n v="2.5911330049261085E-2"/>
    <n v="0"/>
    <n v="0"/>
    <m/>
    <m/>
    <n v="0.1"/>
    <n v="0.1"/>
    <n v="69.400000000000006"/>
    <m/>
    <n v="69.400000000000006"/>
    <s v="VWB"/>
    <n v="0"/>
    <n v="20"/>
    <n v="1"/>
    <n v="1"/>
    <m/>
    <m/>
    <n v="1"/>
    <s v="Valauto Lambersart VW"/>
    <x v="0"/>
    <m/>
    <x v="6"/>
    <n v="789"/>
    <n v="2.5911330049261085E-2"/>
    <x v="1"/>
    <n v="89.4"/>
  </r>
  <r>
    <x v="7"/>
    <x v="0"/>
    <x v="0"/>
    <x v="98"/>
    <x v="78"/>
    <m/>
    <m/>
    <m/>
    <m/>
    <m/>
    <m/>
    <x v="9"/>
    <n v="525722"/>
    <x v="1578"/>
    <s v="WVWZZZE16TP060895"/>
    <x v="807"/>
    <x v="29"/>
    <n v="28533.33"/>
    <n v="1916.67"/>
    <n v="30450"/>
    <n v="19"/>
    <x v="1394"/>
    <n v="95"/>
    <m/>
    <n v="609"/>
    <n v="2.3119868637110016E-2"/>
    <n v="0"/>
    <n v="0"/>
    <m/>
    <s v="solde client mq financement offre+"/>
    <n v="0.1"/>
    <n v="0.1"/>
    <n v="60.900000000000006"/>
    <m/>
    <n v="60.900000000000006"/>
    <s v="VWB"/>
    <n v="0"/>
    <n v="20"/>
    <n v="1"/>
    <n v="1"/>
    <m/>
    <m/>
    <n v="1"/>
    <s v="Valauto Lambersart VW"/>
    <x v="0"/>
    <m/>
    <x v="6"/>
    <n v="704"/>
    <n v="2.3119868637110016E-2"/>
    <x v="1"/>
    <n v="80.900000000000006"/>
  </r>
  <r>
    <x v="7"/>
    <x v="0"/>
    <x v="0"/>
    <x v="82"/>
    <x v="155"/>
    <m/>
    <m/>
    <m/>
    <m/>
    <m/>
    <n v="0"/>
    <x v="61"/>
    <n v="525723"/>
    <x v="1579"/>
    <s v="WVGZZZCT5TW433575"/>
    <x v="1324"/>
    <x v="6"/>
    <n v="44946.67"/>
    <n v="625"/>
    <n v="45571.67"/>
    <n v="27"/>
    <x v="1395"/>
    <n v="95"/>
    <m/>
    <n v="190.01999999999998"/>
    <n v="6.2543242325769494E-3"/>
    <n v="0"/>
    <n v="-7000"/>
    <m/>
    <m/>
    <n v="7.0000000000000007E-2"/>
    <n v="7.0000000000000007E-2"/>
    <n v="13.301399999999999"/>
    <m/>
    <n v="13.301399999999999"/>
    <s v="VWB"/>
    <n v="30"/>
    <m/>
    <n v="0"/>
    <n v="1"/>
    <m/>
    <m/>
    <n v="0"/>
    <s v="Valauto Lambersart VW"/>
    <x v="0"/>
    <m/>
    <x v="4"/>
    <n v="285.02"/>
    <n v="6.2543242325769494E-3"/>
    <x v="1"/>
    <n v="43.301400000000001"/>
  </r>
  <r>
    <x v="7"/>
    <x v="0"/>
    <x v="0"/>
    <x v="81"/>
    <x v="114"/>
    <m/>
    <m/>
    <m/>
    <m/>
    <m/>
    <n v="0"/>
    <x v="61"/>
    <n v="525724"/>
    <x v="1580"/>
    <s v="WVGZZZE26TE024236"/>
    <x v="1325"/>
    <x v="3"/>
    <n v="33863.33"/>
    <n v="1470.83"/>
    <n v="35334.160000000003"/>
    <n v="13"/>
    <x v="493"/>
    <n v="95"/>
    <m/>
    <n v="1540.06"/>
    <n v="4.6274200377198718E-2"/>
    <n v="0"/>
    <n v="-5566.67"/>
    <m/>
    <m/>
    <n v="7.0000000000000007E-2"/>
    <n v="7.0000000000000007E-2"/>
    <n v="107.80420000000001"/>
    <m/>
    <n v="107.80420000000001"/>
    <s v="VWB"/>
    <n v="30"/>
    <m/>
    <n v="0"/>
    <n v="1"/>
    <m/>
    <m/>
    <n v="0"/>
    <s v="Valauto Lambersart VW"/>
    <x v="0"/>
    <m/>
    <x v="4"/>
    <n v="1635.06"/>
    <n v="4.6274200377198718E-2"/>
    <x v="1"/>
    <n v="137.80420000000001"/>
  </r>
  <r>
    <x v="7"/>
    <x v="0"/>
    <x v="0"/>
    <x v="53"/>
    <x v="61"/>
    <m/>
    <m/>
    <m/>
    <m/>
    <m/>
    <n v="0"/>
    <x v="61"/>
    <n v="525726"/>
    <x v="1581"/>
    <s v="WVWZZZCD5TW208408"/>
    <x v="1326"/>
    <x v="32"/>
    <n v="38041.67"/>
    <n v="1595.83"/>
    <n v="39637.5"/>
    <n v="6"/>
    <x v="1396"/>
    <n v="95"/>
    <m/>
    <n v="973.74"/>
    <n v="2.6962850835698517E-2"/>
    <n v="0"/>
    <n v="0"/>
    <m/>
    <m/>
    <n v="7.0000000000000007E-2"/>
    <n v="7.0000000000000007E-2"/>
    <n v="68.161800000000014"/>
    <m/>
    <n v="68.161800000000014"/>
    <s v="VWB"/>
    <n v="30"/>
    <m/>
    <n v="0"/>
    <n v="1"/>
    <m/>
    <m/>
    <n v="0"/>
    <s v="Valauto Lambersart VW"/>
    <x v="0"/>
    <m/>
    <x v="4"/>
    <n v="1068.74"/>
    <n v="2.6962850835698517E-2"/>
    <x v="1"/>
    <n v="98.161800000000014"/>
  </r>
  <r>
    <x v="7"/>
    <x v="0"/>
    <x v="0"/>
    <x v="30"/>
    <x v="81"/>
    <m/>
    <m/>
    <m/>
    <m/>
    <m/>
    <n v="0"/>
    <x v="42"/>
    <n v="525728"/>
    <x v="1582"/>
    <s v="WVWZZZE19TP059174"/>
    <x v="1327"/>
    <x v="29"/>
    <n v="28533.33"/>
    <n v="2208.33"/>
    <n v="30741.660000000003"/>
    <n v="34"/>
    <x v="1397"/>
    <n v="95"/>
    <m/>
    <n v="584.09"/>
    <n v="2.2090218940681798E-2"/>
    <n v="0"/>
    <n v="0"/>
    <m/>
    <m/>
    <n v="0.1"/>
    <n v="0.1"/>
    <n v="58.409000000000006"/>
    <m/>
    <n v="58.409000000000006"/>
    <s v="VWB"/>
    <n v="0"/>
    <n v="20"/>
    <n v="1"/>
    <n v="1"/>
    <m/>
    <m/>
    <n v="1"/>
    <s v="Valauto Lambersart VW"/>
    <x v="0"/>
    <m/>
    <x v="8"/>
    <n v="679.09"/>
    <n v="2.2090218940681798E-2"/>
    <x v="1"/>
    <n v="78.409000000000006"/>
  </r>
  <r>
    <x v="7"/>
    <x v="0"/>
    <x v="0"/>
    <x v="113"/>
    <x v="102"/>
    <m/>
    <m/>
    <m/>
    <m/>
    <m/>
    <m/>
    <x v="36"/>
    <n v="525729"/>
    <x v="1583"/>
    <s v="WVGZZZCTXTW577803"/>
    <x v="1301"/>
    <x v="6"/>
    <n v="46413.33"/>
    <n v="6000.01"/>
    <n v="52413.340000000004"/>
    <n v="6"/>
    <x v="1398"/>
    <n v="95"/>
    <m/>
    <n v="3579.68"/>
    <n v="7.0109632395111615E-2"/>
    <n v="0"/>
    <n v="-1400"/>
    <m/>
    <m/>
    <n v="0.1"/>
    <n v="0.1"/>
    <n v="357.96800000000002"/>
    <m/>
    <n v="357.96800000000002"/>
    <s v="VWB"/>
    <n v="0"/>
    <n v="20"/>
    <n v="1"/>
    <n v="1"/>
    <n v="1250"/>
    <d v="2026-06-10T00:00:00"/>
    <n v="1"/>
    <s v="Valauto Lambersart VW"/>
    <x v="0"/>
    <m/>
    <x v="8"/>
    <n v="4924.68"/>
    <n v="9.3958522773019235E-2"/>
    <x v="1"/>
    <n v="377.96800000000002"/>
  </r>
  <r>
    <x v="7"/>
    <x v="0"/>
    <x v="0"/>
    <x v="66"/>
    <x v="77"/>
    <m/>
    <m/>
    <m/>
    <m/>
    <m/>
    <n v="0"/>
    <x v="30"/>
    <n v="525733"/>
    <x v="1584"/>
    <s v="WVGZZZC13TY062418"/>
    <x v="1328"/>
    <x v="7"/>
    <n v="25139"/>
    <n v="525"/>
    <n v="25664"/>
    <n v="121"/>
    <x v="1399"/>
    <n v="95"/>
    <m/>
    <n v="702.31"/>
    <n v="3.1067253740648375E-2"/>
    <n v="0"/>
    <n v="-1683.33"/>
    <m/>
    <m/>
    <n v="0.08"/>
    <n v="7.0000000000000007E-2"/>
    <n v="56.184799999999996"/>
    <m/>
    <n v="56.184799999999996"/>
    <s v="VWB"/>
    <n v="30"/>
    <n v="50"/>
    <n v="1"/>
    <n v="1"/>
    <m/>
    <m/>
    <n v="1"/>
    <s v="Valauto Lambersart VW"/>
    <x v="0"/>
    <m/>
    <x v="4"/>
    <n v="797.31"/>
    <n v="3.1067253740648375E-2"/>
    <x v="1"/>
    <n v="136.1848"/>
  </r>
  <r>
    <x v="7"/>
    <x v="1"/>
    <x v="0"/>
    <x v="108"/>
    <x v="27"/>
    <m/>
    <m/>
    <m/>
    <s v="x"/>
    <m/>
    <n v="-153.96"/>
    <x v="7"/>
    <n v="525734"/>
    <x v="1585"/>
    <s v="WVWZZZAW8TU041929"/>
    <x v="1329"/>
    <x v="28"/>
    <n v="17714"/>
    <n v="233.33"/>
    <n v="17947.330000000002"/>
    <n v="2"/>
    <x v="1400"/>
    <n v="95"/>
    <m/>
    <n v="319.12"/>
    <n v="2.3074184293708309E-2"/>
    <n v="0"/>
    <n v="-1383.34"/>
    <m/>
    <s v="solde client"/>
    <n v="0.1"/>
    <n v="7.0000000000000007E-2"/>
    <n v="31.912000000000003"/>
    <m/>
    <n v="31.912000000000003"/>
    <s v="VWB"/>
    <n v="30"/>
    <m/>
    <n v="0"/>
    <n v="1"/>
    <m/>
    <m/>
    <n v="0"/>
    <s v="Valauto Lambersart VW"/>
    <x v="0"/>
    <m/>
    <x v="4"/>
    <n v="414.12"/>
    <n v="2.3074184293708309E-2"/>
    <x v="1"/>
    <n v="61.912000000000006"/>
  </r>
  <r>
    <x v="1"/>
    <x v="0"/>
    <x v="0"/>
    <x v="102"/>
    <x v="133"/>
    <m/>
    <m/>
    <m/>
    <m/>
    <m/>
    <m/>
    <x v="0"/>
    <n v="525735"/>
    <x v="1586"/>
    <s v="WVGZZZA21TV054931"/>
    <x v="1330"/>
    <x v="2"/>
    <n v="27305.67"/>
    <n v="1141.67"/>
    <n v="28447.339999999997"/>
    <n v="48"/>
    <x v="1401"/>
    <n v="95"/>
    <m/>
    <n v="781.48"/>
    <n v="3.0810613575821152E-2"/>
    <n v="0"/>
    <n v="-500"/>
    <m/>
    <m/>
    <n v="0.1"/>
    <n v="0.1"/>
    <n v="78.14800000000001"/>
    <m/>
    <n v="78.14800000000001"/>
    <s v="VWB"/>
    <n v="30"/>
    <m/>
    <n v="0"/>
    <n v="1"/>
    <m/>
    <m/>
    <n v="0"/>
    <s v="Valauto Roncq"/>
    <x v="0"/>
    <m/>
    <x v="0"/>
    <n v="876.48"/>
    <n v="3.0810613575821152E-2"/>
    <x v="1"/>
    <n v="108.14800000000001"/>
  </r>
  <r>
    <x v="7"/>
    <x v="1"/>
    <x v="0"/>
    <x v="49"/>
    <x v="67"/>
    <m/>
    <m/>
    <m/>
    <s v="x"/>
    <m/>
    <n v="27713.75"/>
    <x v="30"/>
    <n v="525735"/>
    <x v="1586"/>
    <s v="WVGZZZE23TE026932"/>
    <x v="1331"/>
    <x v="3"/>
    <n v="33863.33"/>
    <n v="833.33"/>
    <n v="34696.660000000003"/>
    <n v="50"/>
    <x v="308"/>
    <n v="95"/>
    <m/>
    <n v="1495.43"/>
    <n v="4.5838129664353855E-2"/>
    <n v="0"/>
    <n v="-5566.67"/>
    <m/>
    <s v="solde client dossier en accepté sur First"/>
    <n v="7.0000000000000007E-2"/>
    <n v="7.0000000000000007E-2"/>
    <n v="104.68010000000001"/>
    <m/>
    <n v="104.68010000000001"/>
    <s v="VWB"/>
    <n v="0"/>
    <m/>
    <n v="0"/>
    <n v="1"/>
    <m/>
    <m/>
    <n v="0"/>
    <s v="Valauto Lambersart VW"/>
    <x v="0"/>
    <m/>
    <x v="4"/>
    <n v="1590.43"/>
    <n v="4.5838129664353855E-2"/>
    <x v="1"/>
    <n v="104.68010000000001"/>
  </r>
  <r>
    <x v="1"/>
    <x v="0"/>
    <x v="0"/>
    <x v="60"/>
    <x v="54"/>
    <m/>
    <m/>
    <m/>
    <m/>
    <m/>
    <n v="0"/>
    <x v="8"/>
    <n v="525737"/>
    <x v="1587"/>
    <s v="WVGZZZA25TV037727"/>
    <x v="1332"/>
    <x v="2"/>
    <n v="31472.33"/>
    <n v="1183.3399999999999"/>
    <n v="32655.670000000002"/>
    <n v="8"/>
    <x v="1402"/>
    <n v="95"/>
    <m/>
    <n v="382.11"/>
    <n v="1.4610326476229089E-2"/>
    <n v="0"/>
    <n v="0"/>
    <m/>
    <m/>
    <n v="0.1"/>
    <n v="0.1"/>
    <n v="38.211000000000006"/>
    <m/>
    <n v="38.211000000000006"/>
    <s v="VWB"/>
    <m/>
    <m/>
    <n v="0"/>
    <n v="1"/>
    <m/>
    <m/>
    <n v="0"/>
    <s v="Valauto Roncq"/>
    <x v="0"/>
    <m/>
    <x v="5"/>
    <n v="477.11"/>
    <n v="1.4610326476229089E-2"/>
    <x v="1"/>
    <n v="38.211000000000006"/>
  </r>
  <r>
    <x v="7"/>
    <x v="1"/>
    <x v="0"/>
    <x v="6"/>
    <x v="66"/>
    <m/>
    <m/>
    <m/>
    <s v="x"/>
    <m/>
    <n v="1037.3800000000001"/>
    <x v="61"/>
    <n v="525737"/>
    <x v="1587"/>
    <s v="WVGZZZE23TE026378"/>
    <x v="1333"/>
    <x v="3"/>
    <n v="37605"/>
    <n v="3133.34"/>
    <n v="40738.339999999997"/>
    <n v="4"/>
    <x v="1403"/>
    <n v="95"/>
    <m/>
    <n v="668.36"/>
    <n v="1.8738122368265376E-2"/>
    <n v="0"/>
    <n v="-5566.67"/>
    <m/>
    <s v="ok vn payé solde client facture DAT 06/2022"/>
    <n v="7.0000000000000007E-2"/>
    <n v="7.0000000000000007E-2"/>
    <n v="46.785200000000003"/>
    <m/>
    <n v="46.785200000000003"/>
    <s v=""/>
    <n v="0"/>
    <n v="50"/>
    <n v="1"/>
    <n v="1"/>
    <m/>
    <m/>
    <n v="1"/>
    <s v="Valauto Lambersart VW"/>
    <x v="0"/>
    <m/>
    <x v="4"/>
    <n v="763.36"/>
    <n v="1.8738122368265376E-2"/>
    <x v="1"/>
    <n v="96.785200000000003"/>
  </r>
  <r>
    <x v="1"/>
    <x v="0"/>
    <x v="0"/>
    <x v="113"/>
    <x v="137"/>
    <m/>
    <m/>
    <m/>
    <m/>
    <m/>
    <m/>
    <x v="35"/>
    <n v="525739"/>
    <x v="1588"/>
    <s v="WVGZZZA2XTV070240"/>
    <x v="1334"/>
    <x v="2"/>
    <n v="33555.67"/>
    <n v="2525"/>
    <n v="36080.67"/>
    <n v="28"/>
    <x v="1404"/>
    <n v="95"/>
    <m/>
    <n v="980.3900000000001"/>
    <n v="2.9805156057246169E-2"/>
    <n v="0"/>
    <n v="-500"/>
    <m/>
    <m/>
    <n v="0.1"/>
    <n v="0.1"/>
    <n v="98.039000000000016"/>
    <m/>
    <n v="98.039000000000016"/>
    <s v="VWB"/>
    <n v="30"/>
    <m/>
    <n v="0"/>
    <n v="1"/>
    <m/>
    <m/>
    <n v="0"/>
    <s v="Valauto Roncq"/>
    <x v="0"/>
    <m/>
    <x v="0"/>
    <n v="1075.3900000000001"/>
    <n v="2.9805156057246169E-2"/>
    <x v="1"/>
    <n v="128.03900000000002"/>
  </r>
  <r>
    <x v="1"/>
    <x v="0"/>
    <x v="0"/>
    <x v="77"/>
    <x v="95"/>
    <m/>
    <m/>
    <m/>
    <m/>
    <m/>
    <n v="0"/>
    <x v="43"/>
    <n v="525741"/>
    <x v="1589"/>
    <s v="WVGZZZCS4TY063537"/>
    <x v="1335"/>
    <x v="1"/>
    <n v="23280.67"/>
    <n v="50"/>
    <n v="23330.67"/>
    <n v="74"/>
    <x v="1405"/>
    <n v="95"/>
    <m/>
    <n v="406.49"/>
    <n v="2.1494882058680699E-2"/>
    <n v="0"/>
    <n v="-2773.34"/>
    <m/>
    <m/>
    <n v="0.12"/>
    <n v="0.12"/>
    <n v="48.778799999999997"/>
    <m/>
    <n v="48.778799999999997"/>
    <s v="VWB"/>
    <n v="30"/>
    <n v="50"/>
    <n v="1"/>
    <n v="1"/>
    <m/>
    <m/>
    <n v="1"/>
    <s v="Valauto Roncq"/>
    <x v="0"/>
    <m/>
    <x v="0"/>
    <n v="501.49"/>
    <n v="2.1494882058680699E-2"/>
    <x v="1"/>
    <n v="128.77879999999999"/>
  </r>
  <r>
    <x v="7"/>
    <x v="0"/>
    <x v="0"/>
    <x v="49"/>
    <x v="100"/>
    <m/>
    <m/>
    <m/>
    <m/>
    <m/>
    <n v="0"/>
    <x v="27"/>
    <n v="525744"/>
    <x v="1590"/>
    <s v="WVGZZZE2XTE039158"/>
    <x v="1336"/>
    <x v="3"/>
    <n v="37605"/>
    <n v="2254.17"/>
    <n v="39859.17"/>
    <n v="7"/>
    <x v="1406"/>
    <n v="95"/>
    <m/>
    <n v="1195.78"/>
    <n v="3.238351425782323E-2"/>
    <n v="0"/>
    <n v="0"/>
    <m/>
    <m/>
    <n v="0.1"/>
    <n v="0.1"/>
    <n v="119.578"/>
    <m/>
    <n v="119.578"/>
    <s v="VWB"/>
    <n v="0"/>
    <m/>
    <n v="0"/>
    <n v="1"/>
    <m/>
    <m/>
    <n v="0"/>
    <s v="Valauto Lambersart VW"/>
    <x v="0"/>
    <m/>
    <x v="10"/>
    <n v="1290.78"/>
    <n v="3.238351425782323E-2"/>
    <x v="1"/>
    <n v="119.578"/>
  </r>
  <r>
    <x v="7"/>
    <x v="0"/>
    <x v="0"/>
    <x v="69"/>
    <x v="24"/>
    <m/>
    <m/>
    <m/>
    <m/>
    <m/>
    <m/>
    <x v="42"/>
    <n v="525749"/>
    <x v="1591"/>
    <s v="WVGZZZE24TE044923"/>
    <x v="1199"/>
    <x v="3"/>
    <n v="37605"/>
    <n v="2475"/>
    <n v="40080"/>
    <n v="12"/>
    <x v="1407"/>
    <n v="95"/>
    <m/>
    <n v="801.6"/>
    <n v="2.2370259481037925E-2"/>
    <n v="0"/>
    <n v="0"/>
    <m/>
    <m/>
    <n v="0.1"/>
    <n v="0.1"/>
    <n v="80.160000000000011"/>
    <m/>
    <n v="80.160000000000011"/>
    <s v="VWB"/>
    <n v="0"/>
    <n v="20"/>
    <n v="1"/>
    <n v="1"/>
    <m/>
    <m/>
    <n v="1"/>
    <s v="Valauto Lambersart VW"/>
    <x v="0"/>
    <m/>
    <x v="8"/>
    <n v="896.6"/>
    <n v="2.2370259481037925E-2"/>
    <x v="1"/>
    <n v="100.16000000000001"/>
  </r>
  <r>
    <x v="7"/>
    <x v="0"/>
    <x v="0"/>
    <x v="69"/>
    <x v="24"/>
    <m/>
    <m/>
    <m/>
    <m/>
    <m/>
    <m/>
    <x v="42"/>
    <n v="525750"/>
    <x v="1427"/>
    <s v="WVGZZZE21TE044393"/>
    <x v="1199"/>
    <x v="3"/>
    <n v="37605"/>
    <n v="3350"/>
    <n v="40955"/>
    <n v="12"/>
    <x v="1408"/>
    <n v="95"/>
    <m/>
    <n v="819.1"/>
    <n v="2.2319619094127701E-2"/>
    <n v="0"/>
    <n v="0"/>
    <m/>
    <m/>
    <n v="0.1"/>
    <n v="0.1"/>
    <n v="81.910000000000011"/>
    <m/>
    <n v="81.910000000000011"/>
    <s v="VWB"/>
    <n v="0"/>
    <n v="20"/>
    <n v="1"/>
    <n v="1"/>
    <m/>
    <m/>
    <n v="1"/>
    <s v="Valauto Lambersart VW"/>
    <x v="0"/>
    <m/>
    <x v="8"/>
    <n v="914.1"/>
    <n v="2.2319619094127701E-2"/>
    <x v="1"/>
    <n v="101.91000000000001"/>
  </r>
  <r>
    <x v="7"/>
    <x v="0"/>
    <x v="0"/>
    <x v="69"/>
    <x v="24"/>
    <m/>
    <m/>
    <m/>
    <m/>
    <m/>
    <m/>
    <x v="42"/>
    <n v="525751"/>
    <x v="1592"/>
    <s v="WVGZZZE29TE044979"/>
    <x v="1199"/>
    <x v="3"/>
    <n v="37605"/>
    <n v="2475"/>
    <n v="40080"/>
    <n v="8"/>
    <x v="1407"/>
    <n v="95"/>
    <m/>
    <n v="801.6"/>
    <n v="2.2370259481037925E-2"/>
    <n v="0"/>
    <n v="0"/>
    <m/>
    <m/>
    <n v="0.1"/>
    <n v="0.1"/>
    <n v="80.160000000000011"/>
    <m/>
    <n v="80.160000000000011"/>
    <s v="VWB"/>
    <n v="0"/>
    <n v="20"/>
    <n v="1"/>
    <n v="1"/>
    <m/>
    <m/>
    <n v="1"/>
    <s v="Valauto Lambersart VW"/>
    <x v="0"/>
    <m/>
    <x v="8"/>
    <n v="896.6"/>
    <n v="2.2370259481037925E-2"/>
    <x v="1"/>
    <n v="100.16000000000001"/>
  </r>
  <r>
    <x v="7"/>
    <x v="0"/>
    <x v="0"/>
    <x v="81"/>
    <x v="43"/>
    <m/>
    <m/>
    <m/>
    <m/>
    <m/>
    <n v="0"/>
    <x v="31"/>
    <n v="525752"/>
    <x v="1593"/>
    <s v="WVWZZZAW8SU094709"/>
    <x v="1337"/>
    <x v="28"/>
    <n v="17414"/>
    <n v="629.16999999999996"/>
    <n v="18043.169999999998"/>
    <n v="41"/>
    <x v="1409"/>
    <n v="95"/>
    <m/>
    <n v="576.79"/>
    <n v="3.7232371030146032E-2"/>
    <n v="0"/>
    <n v="-1383.34"/>
    <m/>
    <m/>
    <n v="0.1"/>
    <n v="7.0000000000000007E-2"/>
    <n v="57.679000000000002"/>
    <m/>
    <n v="57.679000000000002"/>
    <s v="VWB"/>
    <n v="30"/>
    <n v="50"/>
    <n v="1"/>
    <n v="1"/>
    <m/>
    <m/>
    <n v="1"/>
    <s v="Valauto Lambersart VW"/>
    <x v="0"/>
    <m/>
    <x v="4"/>
    <n v="671.79"/>
    <n v="3.7232371030146032E-2"/>
    <x v="1"/>
    <n v="137.679"/>
  </r>
  <r>
    <x v="7"/>
    <x v="0"/>
    <x v="0"/>
    <x v="19"/>
    <x v="19"/>
    <m/>
    <m/>
    <m/>
    <m/>
    <m/>
    <n v="0"/>
    <x v="31"/>
    <n v="525755"/>
    <x v="1538"/>
    <s v="WVGZZZC15TY027217"/>
    <x v="1338"/>
    <x v="7"/>
    <n v="25139"/>
    <n v="1025"/>
    <n v="26164"/>
    <n v="28"/>
    <x v="1410"/>
    <n v="95"/>
    <m/>
    <n v="788.34"/>
    <n v="3.3761657238954287E-2"/>
    <n v="0"/>
    <n v="-2766.66"/>
    <m/>
    <m/>
    <n v="7.0000000000000007E-2"/>
    <n v="0.1"/>
    <n v="55.183800000000005"/>
    <m/>
    <n v="55.183800000000005"/>
    <s v=""/>
    <n v="30"/>
    <m/>
    <n v="0"/>
    <n v="1"/>
    <m/>
    <m/>
    <n v="0"/>
    <s v="Valauto Lambersart VW"/>
    <x v="0"/>
    <m/>
    <x v="4"/>
    <n v="883.34"/>
    <n v="3.3761657238954287E-2"/>
    <x v="1"/>
    <n v="85.183800000000005"/>
  </r>
  <r>
    <x v="7"/>
    <x v="1"/>
    <x v="0"/>
    <x v="9"/>
    <x v="71"/>
    <m/>
    <m/>
    <m/>
    <s v="x"/>
    <m/>
    <n v="1203727.02"/>
    <x v="14"/>
    <n v="525756"/>
    <x v="1594"/>
    <s v="WVWZZZCD9TW020300"/>
    <x v="225"/>
    <x v="32"/>
    <n v="33883.33"/>
    <n v="666.67"/>
    <n v="34550"/>
    <n v="14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9"/>
    <x v="71"/>
    <m/>
    <m/>
    <m/>
    <s v="x"/>
    <m/>
    <n v="1203727.02"/>
    <x v="14"/>
    <n v="525757"/>
    <x v="1595"/>
    <s v="WVWZZZCD0TW239887"/>
    <x v="225"/>
    <x v="32"/>
    <n v="33883.33"/>
    <n v="666.67"/>
    <n v="34550"/>
    <n v="8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63"/>
    <x v="71"/>
    <m/>
    <m/>
    <m/>
    <s v="x"/>
    <m/>
    <n v="1203727.02"/>
    <x v="14"/>
    <n v="525758"/>
    <x v="1596"/>
    <s v="WVWZZZCD6TW238064"/>
    <x v="225"/>
    <x v="32"/>
    <n v="33883.33"/>
    <n v="666.67"/>
    <n v="34550"/>
    <n v="2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57"/>
    <x v="65"/>
    <m/>
    <m/>
    <m/>
    <s v="x"/>
    <m/>
    <n v="1203727.02"/>
    <x v="14"/>
    <n v="525759"/>
    <x v="1597"/>
    <s v="WVWZZZCD2TW243228"/>
    <x v="225"/>
    <x v="32"/>
    <n v="33883.33"/>
    <n v="666.67"/>
    <n v="34550"/>
    <n v="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1"/>
    <x v="23"/>
    <m/>
    <m/>
    <m/>
    <s v="x"/>
    <m/>
    <n v="754353.41"/>
    <x v="14"/>
    <n v="525760"/>
    <x v="1598"/>
    <s v="WVWZZZCD1TW243690"/>
    <x v="225"/>
    <x v="32"/>
    <n v="33883.33"/>
    <n v="666.67"/>
    <n v="34550"/>
    <n v="16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69"/>
    <x v="24"/>
    <m/>
    <m/>
    <m/>
    <s v="x"/>
    <m/>
    <n v="754353.41"/>
    <x v="14"/>
    <n v="525761"/>
    <x v="1599"/>
    <s v="WVWZZZCD6TW020707"/>
    <x v="225"/>
    <x v="32"/>
    <n v="33883.33"/>
    <n v="666.67"/>
    <n v="34550"/>
    <n v="20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57"/>
    <x v="65"/>
    <m/>
    <m/>
    <m/>
    <s v="x"/>
    <m/>
    <n v="1203727.02"/>
    <x v="14"/>
    <n v="525762"/>
    <x v="1600"/>
    <s v="WVWZZZCD3TW243349"/>
    <x v="225"/>
    <x v="32"/>
    <n v="33883.33"/>
    <n v="666.67"/>
    <n v="34550"/>
    <n v="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18"/>
    <x v="133"/>
    <m/>
    <m/>
    <m/>
    <s v="x"/>
    <m/>
    <n v="1203727.02"/>
    <x v="14"/>
    <n v="525763"/>
    <x v="1601"/>
    <s v="WVWZZZCD6TW239909"/>
    <x v="225"/>
    <x v="32"/>
    <n v="33883.33"/>
    <n v="666.67"/>
    <n v="34550"/>
    <n v="14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28"/>
    <x v="95"/>
    <m/>
    <m/>
    <m/>
    <s v="x"/>
    <m/>
    <n v="754353.41"/>
    <x v="14"/>
    <n v="525764"/>
    <x v="1602"/>
    <s v="WVWZZZCD2TW243701"/>
    <x v="225"/>
    <x v="32"/>
    <n v="33883.33"/>
    <n v="666.67"/>
    <n v="34550"/>
    <n v="18"/>
    <x v="362"/>
    <n v="95"/>
    <m/>
    <n v="691"/>
    <n v="2.2749638205499276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1"/>
    <x v="0"/>
    <x v="0"/>
    <x v="8"/>
    <x v="49"/>
    <m/>
    <m/>
    <m/>
    <m/>
    <m/>
    <n v="0"/>
    <x v="5"/>
    <n v="535723"/>
    <x v="1579"/>
    <s v="WVGZZZE29TE025378"/>
    <x v="1339"/>
    <x v="3"/>
    <n v="33863.33"/>
    <n v="1662.5"/>
    <n v="35525.83"/>
    <n v="13"/>
    <x v="1411"/>
    <n v="94.99"/>
    <m/>
    <n v="1553.48"/>
    <n v="4.6402012282330908E-2"/>
    <n v="0"/>
    <n v="-5566.67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Roncq"/>
    <x v="0"/>
    <m/>
    <x v="0"/>
    <n v="1648.47"/>
    <n v="4.6402012282330908E-2"/>
    <x v="1"/>
    <n v="138.74360000000001"/>
  </r>
  <r>
    <x v="7"/>
    <x v="1"/>
    <x v="0"/>
    <x v="102"/>
    <x v="78"/>
    <m/>
    <m/>
    <m/>
    <s v="x"/>
    <m/>
    <n v="1203727.02"/>
    <x v="14"/>
    <n v="525765"/>
    <x v="1603"/>
    <s v="WVWZZZCDXTW242666"/>
    <x v="225"/>
    <x v="32"/>
    <n v="33883.33"/>
    <n v="666.67"/>
    <n v="34550"/>
    <n v="12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79"/>
    <x v="137"/>
    <m/>
    <m/>
    <m/>
    <s v="x"/>
    <m/>
    <n v="1203727.02"/>
    <x v="14"/>
    <n v="525766"/>
    <x v="1604"/>
    <s v="WVWZZZCD1TW240062"/>
    <x v="225"/>
    <x v="32"/>
    <n v="33883.33"/>
    <n v="666.67"/>
    <n v="34550"/>
    <n v="1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63"/>
    <x v="71"/>
    <m/>
    <m/>
    <m/>
    <s v="x"/>
    <m/>
    <n v="1203727.02"/>
    <x v="14"/>
    <n v="525767"/>
    <x v="1605"/>
    <s v="WVWZZZCDXTW238472"/>
    <x v="225"/>
    <x v="32"/>
    <n v="33883.33"/>
    <n v="666.67"/>
    <n v="34550"/>
    <n v="16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9"/>
    <x v="71"/>
    <m/>
    <m/>
    <m/>
    <s v="x"/>
    <m/>
    <n v="1203727.02"/>
    <x v="14"/>
    <n v="525768"/>
    <x v="1606"/>
    <s v="WVWZZZCD7TW020294"/>
    <x v="225"/>
    <x v="32"/>
    <n v="33883.33"/>
    <n v="666.67"/>
    <n v="34550"/>
    <n v="1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09"/>
    <x v="134"/>
    <m/>
    <m/>
    <m/>
    <s v="x"/>
    <m/>
    <n v="1203727.02"/>
    <x v="14"/>
    <n v="525769"/>
    <x v="1607"/>
    <s v="WVWZZZCD9TW020040"/>
    <x v="225"/>
    <x v="32"/>
    <n v="33883.33"/>
    <n v="666.67"/>
    <n v="34550"/>
    <n v="5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15"/>
    <x v="76"/>
    <m/>
    <m/>
    <m/>
    <s v="x"/>
    <m/>
    <n v="1203727.02"/>
    <x v="14"/>
    <n v="525770"/>
    <x v="1608"/>
    <s v="WVWZZZCD9TW239452"/>
    <x v="225"/>
    <x v="32"/>
    <n v="33883.33"/>
    <n v="666.67"/>
    <n v="34550"/>
    <n v="8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09"/>
    <x v="134"/>
    <m/>
    <m/>
    <m/>
    <s v="x"/>
    <m/>
    <n v="1203727.02"/>
    <x v="14"/>
    <n v="525771"/>
    <x v="1609"/>
    <s v="WVWZZZCDXTW020046"/>
    <x v="225"/>
    <x v="32"/>
    <n v="33883.33"/>
    <n v="666.67"/>
    <n v="34550"/>
    <n v="5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98"/>
    <x v="83"/>
    <m/>
    <m/>
    <m/>
    <s v="x"/>
    <m/>
    <n v="681157.84"/>
    <x v="14"/>
    <n v="525774"/>
    <x v="1610"/>
    <s v="WVWZZZCD7TW243497"/>
    <x v="225"/>
    <x v="32"/>
    <n v="33883.33"/>
    <n v="666.67"/>
    <n v="34550"/>
    <n v="13"/>
    <x v="362"/>
    <n v="95"/>
    <m/>
    <n v="691"/>
    <n v="2.2749638205499276E-2"/>
    <n v="0"/>
    <n v="-2418.5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786"/>
    <n v="2.2749638205499276E-2"/>
    <x v="1"/>
    <n v="0"/>
  </r>
  <r>
    <x v="7"/>
    <x v="1"/>
    <x v="0"/>
    <x v="57"/>
    <x v="65"/>
    <m/>
    <m/>
    <m/>
    <s v="x"/>
    <m/>
    <n v="1203727.02"/>
    <x v="14"/>
    <n v="525775"/>
    <x v="1611"/>
    <s v="WVWZZZCD8TW243539"/>
    <x v="225"/>
    <x v="32"/>
    <n v="33883.33"/>
    <n v="666.67"/>
    <n v="34550"/>
    <n v="7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9"/>
    <x v="71"/>
    <m/>
    <m/>
    <m/>
    <s v="x"/>
    <m/>
    <n v="1203727.02"/>
    <x v="14"/>
    <n v="525777"/>
    <x v="1612"/>
    <s v="WVWZZZCD0TW020279"/>
    <x v="225"/>
    <x v="32"/>
    <n v="33883.33"/>
    <n v="666.67"/>
    <n v="34550"/>
    <n v="14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02"/>
    <x v="78"/>
    <m/>
    <m/>
    <m/>
    <s v="x"/>
    <m/>
    <n v="1203727.02"/>
    <x v="14"/>
    <n v="525778"/>
    <x v="1613"/>
    <s v="WVWZZZCD2TW242953"/>
    <x v="225"/>
    <x v="32"/>
    <n v="33883.33"/>
    <n v="666.67"/>
    <n v="34550"/>
    <n v="12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13"/>
    <x v="102"/>
    <m/>
    <m/>
    <m/>
    <s v="x"/>
    <m/>
    <n v="1203727.02"/>
    <x v="14"/>
    <n v="525779"/>
    <x v="1614"/>
    <s v="WVWZZZCDXTW242926"/>
    <x v="225"/>
    <x v="32"/>
    <n v="33883.33"/>
    <n v="666.67"/>
    <n v="34550"/>
    <n v="11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1"/>
    <x v="23"/>
    <m/>
    <m/>
    <m/>
    <s v="x"/>
    <m/>
    <n v="754353.41"/>
    <x v="14"/>
    <n v="525780"/>
    <x v="1615"/>
    <s v="WVWZZZCD9TW243792"/>
    <x v="225"/>
    <x v="32"/>
    <n v="33883.33"/>
    <n v="666.67"/>
    <n v="34550"/>
    <n v="16"/>
    <x v="1412"/>
    <n v="95"/>
    <m/>
    <n v="690.99"/>
    <n v="2.2749348769898699E-2"/>
    <n v="0"/>
    <n v="-2418.5"/>
    <m/>
    <s v="solde client facture impayée"/>
    <m/>
    <n v="0"/>
    <n v="0"/>
    <m/>
    <n v="0"/>
    <s v=""/>
    <n v="0"/>
    <m/>
    <n v="0"/>
    <n v="1"/>
    <m/>
    <m/>
    <n v="0"/>
    <s v="Valauto Lambersart VW"/>
    <x v="0"/>
    <m/>
    <x v="8"/>
    <n v="785.99"/>
    <n v="2.2749348769898699E-2"/>
    <x v="1"/>
    <n v="0"/>
  </r>
  <r>
    <x v="7"/>
    <x v="1"/>
    <x v="0"/>
    <x v="113"/>
    <x v="147"/>
    <m/>
    <m/>
    <m/>
    <s v="x"/>
    <m/>
    <n v="1203727.02"/>
    <x v="14"/>
    <n v="525781"/>
    <x v="1616"/>
    <s v="WVWZZZCD3TW020048"/>
    <x v="225"/>
    <x v="32"/>
    <n v="33883.33"/>
    <n v="666.67"/>
    <n v="34550"/>
    <n v="1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13"/>
    <x v="83"/>
    <m/>
    <m/>
    <m/>
    <s v="x"/>
    <m/>
    <n v="681157.84"/>
    <x v="14"/>
    <n v="525782"/>
    <x v="1617"/>
    <s v="WVWZZZCD3TW019840"/>
    <x v="225"/>
    <x v="32"/>
    <n v="33883.33"/>
    <n v="666.67"/>
    <n v="34550"/>
    <n v="19"/>
    <x v="362"/>
    <n v="95"/>
    <m/>
    <n v="691"/>
    <n v="2.2749638205499276E-2"/>
    <n v="0"/>
    <n v="-2418.5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786"/>
    <n v="2.2749638205499276E-2"/>
    <x v="1"/>
    <n v="0"/>
  </r>
  <r>
    <x v="7"/>
    <x v="1"/>
    <x v="0"/>
    <x v="47"/>
    <x v="30"/>
    <m/>
    <m/>
    <m/>
    <s v="x"/>
    <m/>
    <n v="681157.84"/>
    <x v="14"/>
    <n v="525783"/>
    <x v="1618"/>
    <s v="WVWZZZCD6TW243426"/>
    <x v="225"/>
    <x v="32"/>
    <n v="33883.33"/>
    <n v="666.67"/>
    <n v="34550"/>
    <n v="14"/>
    <x v="362"/>
    <n v="95"/>
    <m/>
    <n v="691"/>
    <n v="2.2749638205499276E-2"/>
    <n v="0"/>
    <n v="-2418.5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786"/>
    <n v="2.2749638205499276E-2"/>
    <x v="1"/>
    <n v="0"/>
  </r>
  <r>
    <x v="7"/>
    <x v="1"/>
    <x v="0"/>
    <x v="79"/>
    <x v="137"/>
    <m/>
    <m/>
    <m/>
    <s v="x"/>
    <m/>
    <n v="1203727.02"/>
    <x v="14"/>
    <n v="525784"/>
    <x v="1619"/>
    <s v="WVWZZZCD1TW243415"/>
    <x v="225"/>
    <x v="32"/>
    <n v="33883.33"/>
    <n v="666.67"/>
    <n v="34550"/>
    <n v="10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113"/>
    <x v="102"/>
    <m/>
    <m/>
    <m/>
    <s v="x"/>
    <m/>
    <n v="1203727.02"/>
    <x v="14"/>
    <n v="525785"/>
    <x v="1620"/>
    <s v="WVWZZZCD7TW243354"/>
    <x v="225"/>
    <x v="32"/>
    <n v="33883.33"/>
    <n v="666.67"/>
    <n v="34550"/>
    <n v="11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1"/>
    <x v="0"/>
    <x v="67"/>
    <x v="46"/>
    <m/>
    <m/>
    <m/>
    <s v="x"/>
    <m/>
    <n v="1203727.02"/>
    <x v="14"/>
    <n v="525786"/>
    <x v="1621"/>
    <s v="WVWZZZCD6TW243796"/>
    <x v="225"/>
    <x v="32"/>
    <n v="33883.33"/>
    <n v="666.67"/>
    <n v="34550"/>
    <n v="13"/>
    <x v="362"/>
    <n v="95"/>
    <m/>
    <n v="691"/>
    <n v="2.2749638205499276E-2"/>
    <n v="0"/>
    <n v="-2418.5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786"/>
    <n v="2.2749638205499276E-2"/>
    <x v="1"/>
    <n v="0"/>
  </r>
  <r>
    <x v="7"/>
    <x v="0"/>
    <x v="0"/>
    <x v="116"/>
    <x v="85"/>
    <m/>
    <m/>
    <m/>
    <m/>
    <m/>
    <n v="0"/>
    <x v="36"/>
    <n v="525788"/>
    <x v="1622"/>
    <s v="WVGZZZCT8TW438205"/>
    <x v="1340"/>
    <x v="6"/>
    <n v="51030"/>
    <n v="1383.33"/>
    <n v="52413.33"/>
    <n v="92"/>
    <x v="1413"/>
    <n v="95"/>
    <m/>
    <n v="1572.4"/>
    <n v="3.1812517922444536E-2"/>
    <n v="0"/>
    <n v="0"/>
    <m/>
    <m/>
    <n v="0.1"/>
    <n v="0.1"/>
    <n v="157.24"/>
    <m/>
    <n v="157.24"/>
    <s v="VWB"/>
    <n v="0"/>
    <n v="20"/>
    <n v="1"/>
    <n v="1"/>
    <m/>
    <m/>
    <n v="1"/>
    <s v="Valauto Lambersart VW"/>
    <x v="0"/>
    <m/>
    <x v="8"/>
    <n v="1667.4"/>
    <n v="3.1812517922444536E-2"/>
    <x v="1"/>
    <n v="177.24"/>
  </r>
  <r>
    <x v="7"/>
    <x v="0"/>
    <x v="0"/>
    <x v="105"/>
    <x v="119"/>
    <m/>
    <m/>
    <m/>
    <m/>
    <m/>
    <m/>
    <x v="31"/>
    <n v="525790"/>
    <x v="1623"/>
    <s v="WVGZZZCT5TW449503"/>
    <x v="1341"/>
    <x v="6"/>
    <n v="48863.33"/>
    <n v="641.66999999999996"/>
    <n v="49505"/>
    <n v="7"/>
    <x v="1414"/>
    <n v="95"/>
    <m/>
    <n v="3244.23"/>
    <n v="6.7452378547621455E-2"/>
    <n v="0"/>
    <n v="-7000"/>
    <m/>
    <m/>
    <n v="0.08"/>
    <n v="0.08"/>
    <n v="259.53840000000002"/>
    <m/>
    <n v="259.53840000000002"/>
    <s v="VWB"/>
    <n v="30"/>
    <m/>
    <n v="0"/>
    <n v="1"/>
    <m/>
    <m/>
    <n v="0"/>
    <s v="Valauto Lambersart VW"/>
    <x v="0"/>
    <m/>
    <x v="4"/>
    <n v="3339.23"/>
    <n v="6.7452378547621455E-2"/>
    <x v="1"/>
    <n v="289.53840000000002"/>
  </r>
  <r>
    <x v="7"/>
    <x v="0"/>
    <x v="0"/>
    <x v="117"/>
    <x v="140"/>
    <m/>
    <m/>
    <m/>
    <m/>
    <m/>
    <n v="0"/>
    <x v="61"/>
    <n v="525791"/>
    <x v="1624"/>
    <s v="WVGZZZCS1TY051815"/>
    <x v="1342"/>
    <x v="1"/>
    <n v="28597.33"/>
    <n v="1529.16"/>
    <n v="30126.49"/>
    <n v="15"/>
    <x v="1415"/>
    <n v="95"/>
    <m/>
    <n v="918.25"/>
    <n v="3.3633191254606822E-2"/>
    <n v="0"/>
    <n v="-2106.67"/>
    <m/>
    <m/>
    <n v="7.0000000000000007E-2"/>
    <n v="7.0000000000000007E-2"/>
    <n v="64.277500000000003"/>
    <m/>
    <n v="64.277500000000003"/>
    <s v=""/>
    <n v="30"/>
    <n v="100"/>
    <n v="1"/>
    <n v="1"/>
    <m/>
    <m/>
    <n v="1"/>
    <s v="Valauto Lambersart VW"/>
    <x v="0"/>
    <m/>
    <x v="4"/>
    <n v="1013.25"/>
    <n v="3.3633191254606822E-2"/>
    <x v="1"/>
    <n v="194.2775"/>
  </r>
  <r>
    <x v="7"/>
    <x v="0"/>
    <x v="0"/>
    <x v="70"/>
    <x v="122"/>
    <m/>
    <m/>
    <m/>
    <m/>
    <m/>
    <n v="0"/>
    <x v="30"/>
    <n v="525792"/>
    <x v="1625"/>
    <s v="WVGZZZA2XTV099088"/>
    <x v="1343"/>
    <x v="2"/>
    <n v="33555.67"/>
    <n v="1908.33"/>
    <n v="35464"/>
    <n v="13"/>
    <x v="1416"/>
    <n v="95"/>
    <m/>
    <n v="2156.7600000000002"/>
    <n v="6.3494247687796088E-2"/>
    <n v="0"/>
    <n v="-500"/>
    <m/>
    <m/>
    <n v="0.08"/>
    <n v="7.0000000000000007E-2"/>
    <n v="172.54080000000002"/>
    <m/>
    <n v="172.54080000000002"/>
    <s v="VWB"/>
    <n v="30"/>
    <n v="50"/>
    <n v="1"/>
    <n v="1"/>
    <m/>
    <m/>
    <n v="1"/>
    <s v="Valauto Lambersart VW"/>
    <x v="0"/>
    <m/>
    <x v="4"/>
    <n v="2251.7600000000002"/>
    <n v="6.3494247687796088E-2"/>
    <x v="1"/>
    <n v="252.54080000000002"/>
  </r>
  <r>
    <x v="7"/>
    <x v="0"/>
    <x v="0"/>
    <x v="43"/>
    <x v="40"/>
    <m/>
    <m/>
    <m/>
    <m/>
    <m/>
    <n v="0"/>
    <x v="74"/>
    <n v="525793"/>
    <x v="1626"/>
    <s v="WVGZZZA27TV034831"/>
    <x v="1344"/>
    <x v="2"/>
    <n v="27305.67"/>
    <n v="2025"/>
    <n v="29330.67"/>
    <n v="25"/>
    <x v="1417"/>
    <n v="95.01"/>
    <m/>
    <n v="586.6"/>
    <n v="2.3238814524182368E-2"/>
    <n v="0"/>
    <n v="0"/>
    <m/>
    <m/>
    <n v="7.0000000000000007E-2"/>
    <n v="7.0000000000000007E-2"/>
    <n v="41.062000000000005"/>
    <m/>
    <n v="41.062000000000005"/>
    <s v="VWB"/>
    <n v="30"/>
    <m/>
    <n v="0"/>
    <n v="1"/>
    <m/>
    <m/>
    <n v="0"/>
    <s v="Valauto Lambersart VW"/>
    <x v="0"/>
    <m/>
    <x v="4"/>
    <n v="681.61"/>
    <n v="2.3238814524182368E-2"/>
    <x v="1"/>
    <n v="71.062000000000012"/>
  </r>
  <r>
    <x v="7"/>
    <x v="0"/>
    <x v="0"/>
    <x v="26"/>
    <x v="15"/>
    <m/>
    <m/>
    <m/>
    <m/>
    <m/>
    <n v="0"/>
    <x v="7"/>
    <n v="525794"/>
    <x v="1627"/>
    <s v="WVGZZZE2XTE028211"/>
    <x v="1345"/>
    <x v="3"/>
    <n v="37605"/>
    <n v="2241.66"/>
    <n v="39846.660000000003"/>
    <n v="3"/>
    <x v="1418"/>
    <n v="95"/>
    <m/>
    <n v="1522.6"/>
    <n v="4.0595623322004899E-2"/>
    <n v="0"/>
    <n v="-5566.67"/>
    <m/>
    <m/>
    <n v="7.0000000000000007E-2"/>
    <n v="7.0000000000000007E-2"/>
    <n v="106.58200000000001"/>
    <m/>
    <n v="106.58200000000001"/>
    <s v="VWB"/>
    <m/>
    <s v="0"/>
    <n v="1"/>
    <n v="1"/>
    <m/>
    <m/>
    <n v="1"/>
    <s v="Valauto Lambersart VW"/>
    <x v="0"/>
    <m/>
    <x v="4"/>
    <n v="1617.6"/>
    <n v="4.0595623322004899E-2"/>
    <x v="1"/>
    <n v="106.58200000000001"/>
  </r>
  <r>
    <x v="7"/>
    <x v="0"/>
    <x v="0"/>
    <x v="21"/>
    <x v="34"/>
    <m/>
    <m/>
    <m/>
    <m/>
    <m/>
    <n v="0"/>
    <x v="30"/>
    <n v="525797"/>
    <x v="1628"/>
    <s v="WVGZZZA23TV061363"/>
    <x v="1346"/>
    <x v="2"/>
    <n v="31472.33"/>
    <n v="2633.33"/>
    <n v="34105.660000000003"/>
    <n v="17"/>
    <x v="1419"/>
    <n v="95"/>
    <m/>
    <n v="1376.46"/>
    <n v="4.3144158476921421E-2"/>
    <n v="0"/>
    <n v="-500"/>
    <m/>
    <m/>
    <n v="7.0000000000000007E-2"/>
    <n v="7.0000000000000007E-2"/>
    <n v="96.352200000000011"/>
    <m/>
    <n v="96.352200000000011"/>
    <s v="VWB"/>
    <n v="30"/>
    <n v="50"/>
    <n v="1"/>
    <n v="1"/>
    <m/>
    <m/>
    <n v="1"/>
    <s v="Valauto Lambersart VW"/>
    <x v="0"/>
    <m/>
    <x v="4"/>
    <n v="1471.46"/>
    <n v="4.3144158476921421E-2"/>
    <x v="1"/>
    <n v="176.35220000000001"/>
  </r>
  <r>
    <x v="7"/>
    <x v="0"/>
    <x v="0"/>
    <x v="93"/>
    <x v="45"/>
    <m/>
    <m/>
    <m/>
    <m/>
    <m/>
    <m/>
    <x v="30"/>
    <n v="525798"/>
    <x v="1629"/>
    <s v="WVWZZZAW7TU045096"/>
    <x v="1347"/>
    <x v="28"/>
    <n v="23014"/>
    <n v="1237.49"/>
    <n v="24251.49"/>
    <n v="2"/>
    <x v="1420"/>
    <n v="95"/>
    <m/>
    <n v="1350.93"/>
    <n v="5.962231598965672E-2"/>
    <n v="0"/>
    <n v="-1440"/>
    <m/>
    <m/>
    <n v="7.0000000000000007E-2"/>
    <n v="7.0000000000000007E-2"/>
    <n v="94.565100000000015"/>
    <m/>
    <n v="94.565100000000015"/>
    <s v="VWB"/>
    <m/>
    <n v="50"/>
    <n v="1"/>
    <n v="1"/>
    <m/>
    <m/>
    <n v="1"/>
    <s v="Valauto Lambersart VW"/>
    <x v="0"/>
    <m/>
    <x v="4"/>
    <n v="1445.93"/>
    <n v="5.962231598965672E-2"/>
    <x v="1"/>
    <n v="144.56510000000003"/>
  </r>
  <r>
    <x v="7"/>
    <x v="1"/>
    <x v="0"/>
    <x v="108"/>
    <x v="27"/>
    <m/>
    <m/>
    <m/>
    <s v="x"/>
    <m/>
    <n v="-399.6"/>
    <x v="7"/>
    <n v="525800"/>
    <x v="1630"/>
    <s v="WVWZZZAW9TU043656"/>
    <x v="1348"/>
    <x v="28"/>
    <n v="23014"/>
    <n v="312.49"/>
    <n v="23326.49"/>
    <n v="2"/>
    <x v="1421"/>
    <n v="95"/>
    <m/>
    <n v="189.51999999999998"/>
    <n v="1.2197291577086822E-2"/>
    <n v="0"/>
    <n v="-1856.67"/>
    <m/>
    <s v="solde client"/>
    <n v="0.1"/>
    <n v="7.0000000000000007E-2"/>
    <n v="18.951999999999998"/>
    <m/>
    <n v="18.951999999999998"/>
    <s v=""/>
    <n v="30"/>
    <m/>
    <n v="0"/>
    <n v="1"/>
    <m/>
    <m/>
    <n v="0"/>
    <s v="Valauto Lambersart VW"/>
    <x v="0"/>
    <m/>
    <x v="4"/>
    <n v="284.52"/>
    <n v="1.2197291577086822E-2"/>
    <x v="1"/>
    <n v="48.951999999999998"/>
  </r>
  <r>
    <x v="7"/>
    <x v="0"/>
    <x v="0"/>
    <x v="65"/>
    <x v="3"/>
    <m/>
    <m/>
    <m/>
    <m/>
    <m/>
    <m/>
    <x v="36"/>
    <n v="525805"/>
    <x v="1631"/>
    <s v="WVGZZZE29TE049339"/>
    <x v="1349"/>
    <x v="3"/>
    <n v="37605"/>
    <n v="833.33"/>
    <n v="38438.33"/>
    <n v="64"/>
    <x v="1422"/>
    <n v="95.01"/>
    <m/>
    <n v="768.76"/>
    <n v="2.2471579800683327E-2"/>
    <n v="0"/>
    <n v="0"/>
    <m/>
    <m/>
    <n v="0.1"/>
    <n v="0.1"/>
    <n v="76.876000000000005"/>
    <m/>
    <n v="76.876000000000005"/>
    <s v="VWB"/>
    <n v="0"/>
    <n v="20"/>
    <n v="1"/>
    <n v="1"/>
    <m/>
    <m/>
    <n v="1"/>
    <s v="Valauto Lambersart VW"/>
    <x v="0"/>
    <m/>
    <x v="8"/>
    <n v="863.77"/>
    <n v="2.2471579800683327E-2"/>
    <x v="1"/>
    <n v="96.876000000000005"/>
  </r>
  <r>
    <x v="7"/>
    <x v="0"/>
    <x v="0"/>
    <x v="65"/>
    <x v="3"/>
    <m/>
    <m/>
    <m/>
    <m/>
    <m/>
    <m/>
    <x v="36"/>
    <n v="525806"/>
    <x v="1632"/>
    <s v="WVGZZZE28TE048912"/>
    <x v="1349"/>
    <x v="3"/>
    <n v="37605"/>
    <n v="833.33"/>
    <n v="38438.33"/>
    <n v="10"/>
    <x v="1422"/>
    <n v="95.01"/>
    <m/>
    <n v="768.76"/>
    <n v="2.2471579800683327E-2"/>
    <n v="0"/>
    <n v="0"/>
    <m/>
    <m/>
    <n v="0.1"/>
    <n v="0.1"/>
    <n v="76.876000000000005"/>
    <m/>
    <n v="76.876000000000005"/>
    <s v="VWB"/>
    <n v="0"/>
    <n v="20"/>
    <n v="1"/>
    <n v="1"/>
    <m/>
    <m/>
    <n v="1"/>
    <s v="Valauto Lambersart VW"/>
    <x v="0"/>
    <m/>
    <x v="8"/>
    <n v="863.77"/>
    <n v="2.2471579800683327E-2"/>
    <x v="1"/>
    <n v="96.876000000000005"/>
  </r>
  <r>
    <x v="7"/>
    <x v="0"/>
    <x v="0"/>
    <x v="65"/>
    <x v="3"/>
    <m/>
    <m/>
    <m/>
    <m/>
    <m/>
    <m/>
    <x v="36"/>
    <n v="525807"/>
    <x v="1633"/>
    <s v="WVGZZZE29TE049227"/>
    <x v="1349"/>
    <x v="3"/>
    <n v="37605"/>
    <n v="833.33"/>
    <n v="38438.33"/>
    <n v="10"/>
    <x v="1422"/>
    <n v="95.01"/>
    <m/>
    <n v="768.76"/>
    <n v="2.2471579800683327E-2"/>
    <n v="0"/>
    <n v="0"/>
    <m/>
    <m/>
    <n v="0.1"/>
    <n v="0.1"/>
    <n v="76.876000000000005"/>
    <m/>
    <n v="76.876000000000005"/>
    <s v="VWB"/>
    <n v="0"/>
    <n v="20"/>
    <n v="1"/>
    <n v="1"/>
    <m/>
    <m/>
    <n v="1"/>
    <s v="Valauto Lambersart VW"/>
    <x v="0"/>
    <m/>
    <x v="8"/>
    <n v="863.77"/>
    <n v="2.2471579800683327E-2"/>
    <x v="1"/>
    <n v="96.876000000000005"/>
  </r>
  <r>
    <x v="7"/>
    <x v="0"/>
    <x v="0"/>
    <x v="44"/>
    <x v="152"/>
    <m/>
    <m/>
    <m/>
    <m/>
    <m/>
    <n v="0"/>
    <x v="30"/>
    <n v="525811"/>
    <x v="1634"/>
    <s v="WVWZZZE10TP060634"/>
    <x v="1350"/>
    <x v="29"/>
    <n v="28533.33"/>
    <n v="1341.67"/>
    <n v="29875"/>
    <n v="16"/>
    <x v="1423"/>
    <n v="95"/>
    <m/>
    <n v="261.04000000000002"/>
    <n v="1.1917656903765691E-2"/>
    <n v="0"/>
    <n v="-3333.33"/>
    <m/>
    <m/>
    <n v="0.08"/>
    <n v="7.0000000000000007E-2"/>
    <n v="20.883200000000002"/>
    <m/>
    <n v="20.883200000000002"/>
    <s v="VWB"/>
    <n v="0"/>
    <n v="50"/>
    <n v="1"/>
    <n v="1"/>
    <m/>
    <m/>
    <n v="1"/>
    <s v="Valauto Lambersart VW"/>
    <x v="0"/>
    <m/>
    <x v="4"/>
    <n v="356.04"/>
    <n v="1.1917656903765691E-2"/>
    <x v="1"/>
    <n v="70.883200000000002"/>
  </r>
  <r>
    <x v="7"/>
    <x v="1"/>
    <x v="0"/>
    <x v="44"/>
    <x v="79"/>
    <m/>
    <m/>
    <m/>
    <s v="x"/>
    <m/>
    <n v="-3135.01"/>
    <x v="30"/>
    <n v="525812"/>
    <x v="1635"/>
    <s v="WVWZZZE11TP060951"/>
    <x v="1351"/>
    <x v="29"/>
    <n v="28533.33"/>
    <n v="1916.67"/>
    <n v="30450"/>
    <n v="9"/>
    <x v="1424"/>
    <n v="95"/>
    <m/>
    <n v="661.91"/>
    <n v="2.4857471264367815E-2"/>
    <n v="0"/>
    <n v="-3333.33"/>
    <m/>
    <s v="solde client"/>
    <n v="0.08"/>
    <n v="7.0000000000000007E-2"/>
    <n v="52.952799999999996"/>
    <m/>
    <n v="52.952799999999996"/>
    <s v="VWB"/>
    <n v="0"/>
    <s v="0"/>
    <n v="1"/>
    <n v="1"/>
    <m/>
    <m/>
    <n v="1"/>
    <s v="Valauto Lambersart VW"/>
    <x v="0"/>
    <m/>
    <x v="4"/>
    <n v="756.91"/>
    <n v="2.4857471264367815E-2"/>
    <x v="1"/>
    <n v="52.952799999999996"/>
  </r>
  <r>
    <x v="7"/>
    <x v="0"/>
    <x v="0"/>
    <x v="3"/>
    <x v="3"/>
    <m/>
    <m/>
    <m/>
    <m/>
    <m/>
    <m/>
    <x v="30"/>
    <n v="525815"/>
    <x v="1636"/>
    <s v="WVGZZZA2XTV048402"/>
    <x v="1352"/>
    <x v="2"/>
    <n v="33555.67"/>
    <n v="4083.33"/>
    <n v="37639"/>
    <n v="116"/>
    <x v="1425"/>
    <n v="95"/>
    <m/>
    <n v="1434.6"/>
    <n v="4.063869922155211E-2"/>
    <n v="0"/>
    <n v="-500"/>
    <m/>
    <m/>
    <n v="0.08"/>
    <n v="7.0000000000000007E-2"/>
    <n v="114.768"/>
    <m/>
    <n v="114.768"/>
    <s v="VWB"/>
    <n v="30"/>
    <m/>
    <n v="0"/>
    <n v="1"/>
    <m/>
    <m/>
    <n v="0"/>
    <s v="Valauto Lambersart VW"/>
    <x v="0"/>
    <m/>
    <x v="4"/>
    <n v="1529.6"/>
    <n v="4.063869922155211E-2"/>
    <x v="1"/>
    <n v="144.768"/>
  </r>
  <r>
    <x v="7"/>
    <x v="0"/>
    <x v="0"/>
    <x v="55"/>
    <x v="62"/>
    <m/>
    <m/>
    <m/>
    <m/>
    <m/>
    <n v="0"/>
    <x v="31"/>
    <n v="525818"/>
    <x v="1637"/>
    <s v="WVGZZZC15TY002754"/>
    <x v="1353"/>
    <x v="7"/>
    <n v="23339"/>
    <n v="1508.34"/>
    <n v="24847.34"/>
    <n v="122"/>
    <x v="1426"/>
    <n v="95"/>
    <m/>
    <n v="758.75"/>
    <n v="3.4359814772929417E-2"/>
    <n v="-2484.73"/>
    <n v="0"/>
    <m/>
    <m/>
    <n v="0.12"/>
    <n v="0.13"/>
    <n v="91.05"/>
    <m/>
    <n v="91.05"/>
    <s v=""/>
    <n v="0"/>
    <m/>
    <n v="0"/>
    <n v="1"/>
    <m/>
    <m/>
    <n v="0"/>
    <s v="Valauto Lambersart VW"/>
    <x v="0"/>
    <m/>
    <x v="4"/>
    <n v="853.75"/>
    <n v="3.4359814772929417E-2"/>
    <x v="1"/>
    <n v="91.05"/>
  </r>
  <r>
    <x v="7"/>
    <x v="0"/>
    <x v="0"/>
    <x v="59"/>
    <x v="64"/>
    <m/>
    <m/>
    <m/>
    <m/>
    <m/>
    <n v="0"/>
    <x v="31"/>
    <n v="525819"/>
    <x v="1638"/>
    <s v="WVWZZZAW1SU095765"/>
    <x v="1354"/>
    <x v="28"/>
    <n v="20201.5"/>
    <n v="779.17"/>
    <n v="20980.67"/>
    <n v="72"/>
    <x v="1427"/>
    <n v="95"/>
    <m/>
    <n v="811.82"/>
    <n v="4.3221689297815565E-2"/>
    <n v="0"/>
    <n v="-2466.67"/>
    <m/>
    <m/>
    <n v="0.13"/>
    <n v="0.13"/>
    <n v="105.53660000000001"/>
    <m/>
    <n v="105.53660000000001"/>
    <s v="VWB"/>
    <n v="0"/>
    <n v="100"/>
    <n v="1"/>
    <n v="1"/>
    <m/>
    <m/>
    <n v="1"/>
    <s v="Valauto Lambersart VW"/>
    <x v="0"/>
    <m/>
    <x v="4"/>
    <n v="906.82"/>
    <n v="4.3221689297815565E-2"/>
    <x v="1"/>
    <n v="205.53660000000002"/>
  </r>
  <r>
    <x v="7"/>
    <x v="0"/>
    <x v="0"/>
    <x v="94"/>
    <x v="20"/>
    <m/>
    <m/>
    <m/>
    <m/>
    <m/>
    <m/>
    <x v="31"/>
    <n v="525823"/>
    <x v="1639"/>
    <s v="WVGZZZA23TV018867"/>
    <x v="1355"/>
    <x v="2"/>
    <n v="24380.67"/>
    <n v="1141.67"/>
    <n v="25522.339999999997"/>
    <n v="9"/>
    <x v="1428"/>
    <n v="95"/>
    <m/>
    <n v="1360.04"/>
    <n v="5.7010446534291138E-2"/>
    <n v="0"/>
    <n v="-500"/>
    <m/>
    <m/>
    <n v="0.1"/>
    <n v="7.0000000000000007E-2"/>
    <n v="136.00399999999999"/>
    <m/>
    <n v="136.00399999999999"/>
    <s v="VWB"/>
    <n v="30"/>
    <n v="50"/>
    <n v="1"/>
    <n v="1"/>
    <m/>
    <m/>
    <n v="1"/>
    <s v="Valauto Lambersart VW"/>
    <x v="0"/>
    <m/>
    <x v="4"/>
    <n v="1455.04"/>
    <n v="5.7010446534291138E-2"/>
    <x v="1"/>
    <n v="216.00399999999999"/>
  </r>
  <r>
    <x v="7"/>
    <x v="0"/>
    <x v="0"/>
    <x v="83"/>
    <x v="74"/>
    <m/>
    <m/>
    <m/>
    <m/>
    <m/>
    <n v="0"/>
    <x v="36"/>
    <n v="525824"/>
    <x v="1640"/>
    <s v="WVGZZZCT8TW439418"/>
    <x v="1356"/>
    <x v="6"/>
    <n v="48863.33"/>
    <n v="666.67"/>
    <n v="49530"/>
    <n v="10"/>
    <x v="1429"/>
    <n v="95"/>
    <m/>
    <n v="990.59999999999991"/>
    <n v="2.1918029477084593E-2"/>
    <n v="0"/>
    <n v="0"/>
    <m/>
    <m/>
    <n v="0.1"/>
    <n v="0.1"/>
    <n v="99.06"/>
    <m/>
    <n v="99.06"/>
    <s v="VWB"/>
    <n v="0"/>
    <n v="20"/>
    <n v="1"/>
    <n v="1"/>
    <m/>
    <m/>
    <n v="1"/>
    <s v="Valauto Lambersart VW"/>
    <x v="0"/>
    <m/>
    <x v="8"/>
    <n v="1085.5999999999999"/>
    <n v="2.1918029477084593E-2"/>
    <x v="1"/>
    <n v="119.06"/>
  </r>
  <r>
    <x v="7"/>
    <x v="0"/>
    <x v="0"/>
    <x v="81"/>
    <x v="114"/>
    <m/>
    <m/>
    <m/>
    <m/>
    <m/>
    <n v="0"/>
    <x v="31"/>
    <n v="525826"/>
    <x v="1641"/>
    <s v="WVWZZZAW4TU010094"/>
    <x v="1357"/>
    <x v="28"/>
    <n v="22014"/>
    <n v="679.17"/>
    <n v="22693.17"/>
    <n v="6"/>
    <x v="1430"/>
    <n v="95"/>
    <m/>
    <n v="778.53"/>
    <n v="3.8493079635855194E-2"/>
    <n v="0"/>
    <n v="-1856.67"/>
    <m/>
    <m/>
    <n v="0.1"/>
    <n v="0.13"/>
    <n v="77.853000000000009"/>
    <m/>
    <n v="77.853000000000009"/>
    <s v="VWB"/>
    <n v="30"/>
    <n v="50"/>
    <n v="1"/>
    <n v="1"/>
    <m/>
    <m/>
    <n v="1"/>
    <s v="Valauto Lambersart VW"/>
    <x v="0"/>
    <m/>
    <x v="4"/>
    <n v="873.53"/>
    <n v="3.8493079635855194E-2"/>
    <x v="1"/>
    <n v="157.85300000000001"/>
  </r>
  <r>
    <x v="7"/>
    <x v="0"/>
    <x v="0"/>
    <x v="50"/>
    <x v="42"/>
    <m/>
    <m/>
    <m/>
    <m/>
    <m/>
    <n v="0"/>
    <x v="31"/>
    <n v="525830"/>
    <x v="1642"/>
    <s v="WVGZZZA27TV011114"/>
    <x v="1358"/>
    <x v="2"/>
    <n v="27305.67"/>
    <n v="766.66"/>
    <n v="28072.329999999998"/>
    <n v="7"/>
    <x v="1431"/>
    <n v="95"/>
    <m/>
    <n v="1612.49"/>
    <n v="6.082466257699308E-2"/>
    <n v="0"/>
    <n v="-500"/>
    <m/>
    <m/>
    <n v="0.1"/>
    <n v="7.0000000000000007E-2"/>
    <n v="161.24900000000002"/>
    <m/>
    <n v="161.24900000000002"/>
    <s v="VWB"/>
    <n v="30"/>
    <n v="50"/>
    <n v="1"/>
    <n v="1"/>
    <m/>
    <m/>
    <n v="1"/>
    <s v="Valauto Lambersart VW"/>
    <x v="0"/>
    <m/>
    <x v="4"/>
    <n v="1707.49"/>
    <n v="6.082466257699308E-2"/>
    <x v="1"/>
    <n v="241.24900000000002"/>
  </r>
  <r>
    <x v="7"/>
    <x v="0"/>
    <x v="0"/>
    <x v="76"/>
    <x v="99"/>
    <m/>
    <m/>
    <m/>
    <m/>
    <m/>
    <n v="0"/>
    <x v="30"/>
    <n v="525831"/>
    <x v="1643"/>
    <s v="WVGZZZA12TV075391"/>
    <x v="1359"/>
    <x v="2"/>
    <n v="26247.33"/>
    <n v="933.34"/>
    <n v="27180.670000000002"/>
    <n v="11"/>
    <x v="173"/>
    <n v="95"/>
    <m/>
    <n v="494.09000000000003"/>
    <n v="2.1673122847965114E-2"/>
    <n v="0"/>
    <n v="-3966.67"/>
    <m/>
    <m/>
    <n v="0.13"/>
    <n v="0.13"/>
    <n v="64.231700000000004"/>
    <m/>
    <n v="64.231700000000004"/>
    <s v="VWB"/>
    <n v="30"/>
    <n v="50"/>
    <n v="1"/>
    <n v="1"/>
    <m/>
    <m/>
    <n v="1"/>
    <s v="Valauto Lambersart VW"/>
    <x v="0"/>
    <m/>
    <x v="4"/>
    <n v="589.09"/>
    <n v="2.1673122847965114E-2"/>
    <x v="1"/>
    <n v="144.23169999999999"/>
  </r>
  <r>
    <x v="7"/>
    <x v="0"/>
    <x v="0"/>
    <x v="103"/>
    <x v="121"/>
    <m/>
    <m/>
    <m/>
    <m/>
    <m/>
    <n v="0"/>
    <x v="7"/>
    <n v="525832"/>
    <x v="1644"/>
    <s v="WVGZZZA26TV018751"/>
    <x v="1360"/>
    <x v="2"/>
    <n v="24380.67"/>
    <n v="975"/>
    <n v="25355.67"/>
    <n v="2"/>
    <x v="1432"/>
    <n v="95"/>
    <m/>
    <n v="593.54"/>
    <n v="2.7155267441167991E-2"/>
    <n v="0"/>
    <n v="-500"/>
    <m/>
    <m/>
    <n v="0.1"/>
    <n v="7.0000000000000007E-2"/>
    <n v="59.353999999999999"/>
    <m/>
    <n v="59.353999999999999"/>
    <s v="VWB"/>
    <n v="30"/>
    <m/>
    <n v="0"/>
    <n v="1"/>
    <m/>
    <m/>
    <n v="0"/>
    <s v="Valauto Lambersart VW"/>
    <x v="0"/>
    <m/>
    <x v="4"/>
    <n v="688.54"/>
    <n v="2.7155267441167991E-2"/>
    <x v="1"/>
    <n v="89.353999999999999"/>
  </r>
  <r>
    <x v="7"/>
    <x v="0"/>
    <x v="0"/>
    <x v="101"/>
    <x v="98"/>
    <m/>
    <m/>
    <m/>
    <m/>
    <m/>
    <n v="0"/>
    <x v="14"/>
    <n v="525834"/>
    <x v="1645"/>
    <s v="WVGZZZE24TE037535"/>
    <x v="1361"/>
    <x v="3"/>
    <n v="37605"/>
    <n v="833.33"/>
    <n v="38438.33"/>
    <n v="21"/>
    <x v="1433"/>
    <n v="95"/>
    <m/>
    <n v="269.07"/>
    <n v="9.4715353138390759E-3"/>
    <n v="0"/>
    <n v="0"/>
    <m/>
    <m/>
    <m/>
    <n v="0"/>
    <n v="0"/>
    <m/>
    <n v="0"/>
    <s v="VWB"/>
    <n v="0"/>
    <m/>
    <n v="0"/>
    <n v="1"/>
    <m/>
    <m/>
    <n v="0"/>
    <s v="Valauto Lambersart VW"/>
    <x v="0"/>
    <m/>
    <x v="8"/>
    <n v="364.07"/>
    <n v="9.4715353138390759E-3"/>
    <x v="1"/>
    <n v="0"/>
  </r>
  <r>
    <x v="7"/>
    <x v="0"/>
    <x v="0"/>
    <x v="91"/>
    <x v="4"/>
    <m/>
    <m/>
    <m/>
    <m/>
    <m/>
    <n v="0"/>
    <x v="61"/>
    <n v="525835"/>
    <x v="1646"/>
    <s v="WVWZZZCD6TW418788"/>
    <x v="1362"/>
    <x v="32"/>
    <n v="44708.33"/>
    <n v="5837.5"/>
    <n v="50545.83"/>
    <n v="4"/>
    <x v="1434"/>
    <n v="95"/>
    <m/>
    <n v="438.30999999999995"/>
    <n v="1.0551018748727638E-2"/>
    <n v="0"/>
    <n v="-4050"/>
    <m/>
    <m/>
    <n v="0.08"/>
    <n v="7.0000000000000007E-2"/>
    <n v="35.064799999999998"/>
    <m/>
    <n v="35.064799999999998"/>
    <s v=""/>
    <n v="30"/>
    <m/>
    <n v="0"/>
    <n v="1"/>
    <m/>
    <m/>
    <n v="0"/>
    <s v="Valauto Lambersart VW"/>
    <x v="0"/>
    <m/>
    <x v="4"/>
    <n v="533.30999999999995"/>
    <n v="1.0551018748727638E-2"/>
    <x v="1"/>
    <n v="65.064799999999991"/>
  </r>
  <r>
    <x v="7"/>
    <x v="0"/>
    <x v="0"/>
    <x v="3"/>
    <x v="3"/>
    <m/>
    <m/>
    <m/>
    <m/>
    <m/>
    <m/>
    <x v="61"/>
    <n v="525836"/>
    <x v="1647"/>
    <s v="WVGZZZE27TE036234"/>
    <x v="1363"/>
    <x v="3"/>
    <n v="37605"/>
    <n v="1470.83"/>
    <n v="39075.83"/>
    <n v="119"/>
    <x v="1435"/>
    <n v="95"/>
    <m/>
    <n v="1635.31"/>
    <n v="4.4280825256942713E-2"/>
    <n v="0"/>
    <n v="-5566.67"/>
    <m/>
    <m/>
    <n v="0.08"/>
    <n v="7.0000000000000007E-2"/>
    <n v="130.82480000000001"/>
    <m/>
    <n v="130.82480000000001"/>
    <s v="VWB"/>
    <n v="30"/>
    <n v="50"/>
    <n v="1"/>
    <n v="1"/>
    <m/>
    <m/>
    <n v="1"/>
    <s v="Valauto Lambersart VW"/>
    <x v="0"/>
    <m/>
    <x v="4"/>
    <n v="1730.31"/>
    <n v="4.4280825256942713E-2"/>
    <x v="1"/>
    <n v="210.82480000000001"/>
  </r>
  <r>
    <x v="7"/>
    <x v="0"/>
    <x v="0"/>
    <x v="37"/>
    <x v="150"/>
    <m/>
    <m/>
    <m/>
    <m/>
    <m/>
    <n v="0"/>
    <x v="61"/>
    <n v="525837"/>
    <x v="1648"/>
    <s v="WVGZZZE27TE036220"/>
    <x v="1364"/>
    <x v="3"/>
    <n v="37605"/>
    <n v="1470.83"/>
    <n v="39075.83"/>
    <n v="3"/>
    <x v="1436"/>
    <n v="95"/>
    <m/>
    <n v="1801.98"/>
    <n v="4.854612173305084E-2"/>
    <n v="0"/>
    <n v="-5566.67"/>
    <m/>
    <m/>
    <n v="0.1"/>
    <n v="0.1"/>
    <n v="180.19800000000001"/>
    <m/>
    <n v="180.19800000000001"/>
    <s v="VWB"/>
    <n v="30"/>
    <m/>
    <n v="0"/>
    <n v="1"/>
    <m/>
    <m/>
    <n v="0"/>
    <s v="Valauto Lambersart VW"/>
    <x v="0"/>
    <m/>
    <x v="4"/>
    <n v="1896.98"/>
    <n v="4.854612173305084E-2"/>
    <x v="1"/>
    <n v="210.19800000000001"/>
  </r>
  <r>
    <x v="7"/>
    <x v="0"/>
    <x v="0"/>
    <x v="80"/>
    <x v="101"/>
    <m/>
    <m/>
    <m/>
    <m/>
    <m/>
    <n v="0"/>
    <x v="31"/>
    <n v="525838"/>
    <x v="1649"/>
    <s v="WVGZZZC11TY028171"/>
    <x v="1365"/>
    <x v="7"/>
    <n v="22622.33"/>
    <n v="941.67"/>
    <n v="23564"/>
    <n v="13"/>
    <x v="1437"/>
    <n v="95"/>
    <m/>
    <n v="666.14"/>
    <n v="3.2300967577660836E-2"/>
    <n v="0"/>
    <n v="-2766.66"/>
    <m/>
    <m/>
    <n v="0.13"/>
    <n v="0.13"/>
    <n v="86.598200000000006"/>
    <m/>
    <n v="86.598200000000006"/>
    <s v="VWB"/>
    <n v="30"/>
    <m/>
    <n v="0"/>
    <n v="1"/>
    <m/>
    <m/>
    <n v="0"/>
    <s v="Valauto Lambersart VW"/>
    <x v="0"/>
    <m/>
    <x v="4"/>
    <n v="761.14"/>
    <n v="3.2300967577660836E-2"/>
    <x v="1"/>
    <n v="116.59820000000001"/>
  </r>
  <r>
    <x v="7"/>
    <x v="0"/>
    <x v="0"/>
    <x v="55"/>
    <x v="62"/>
    <m/>
    <m/>
    <m/>
    <m/>
    <m/>
    <n v="0"/>
    <x v="39"/>
    <n v="525840"/>
    <x v="1650"/>
    <s v="WVGZZZA24TV086384"/>
    <x v="1366"/>
    <x v="2"/>
    <n v="34805.67"/>
    <n v="2608.34"/>
    <n v="37414.009999999995"/>
    <n v="6"/>
    <x v="1438"/>
    <n v="95"/>
    <m/>
    <n v="748.29"/>
    <n v="2.2539417720794968E-2"/>
    <n v="0"/>
    <n v="0"/>
    <m/>
    <m/>
    <n v="0.1"/>
    <n v="0.1"/>
    <n v="74.828999999999994"/>
    <m/>
    <n v="74.828999999999994"/>
    <s v="VWB"/>
    <n v="0"/>
    <n v="20"/>
    <n v="1"/>
    <n v="1"/>
    <m/>
    <m/>
    <n v="1"/>
    <s v="Valauto Lambersart VW"/>
    <x v="0"/>
    <m/>
    <x v="6"/>
    <n v="843.29"/>
    <n v="2.2539417720794968E-2"/>
    <x v="1"/>
    <n v="94.828999999999994"/>
  </r>
  <r>
    <x v="7"/>
    <x v="0"/>
    <x v="0"/>
    <x v="55"/>
    <x v="55"/>
    <m/>
    <m/>
    <m/>
    <m/>
    <m/>
    <n v="0"/>
    <x v="42"/>
    <n v="525841"/>
    <x v="1651"/>
    <s v="WVWZZZE12TP065222"/>
    <x v="1367"/>
    <x v="29"/>
    <n v="32700"/>
    <n v="833.33"/>
    <n v="33533.33"/>
    <n v="14"/>
    <x v="1439"/>
    <n v="95"/>
    <m/>
    <n v="1006"/>
    <n v="3.2833005251789782E-2"/>
    <n v="0"/>
    <n v="0"/>
    <m/>
    <m/>
    <n v="0.1"/>
    <n v="0.1"/>
    <n v="100.60000000000001"/>
    <m/>
    <n v="100.60000000000001"/>
    <s v="VWB"/>
    <n v="0"/>
    <n v="20"/>
    <n v="1"/>
    <n v="1"/>
    <m/>
    <m/>
    <n v="1"/>
    <s v="Valauto Lambersart VW"/>
    <x v="0"/>
    <m/>
    <x v="8"/>
    <n v="1101"/>
    <n v="3.2833005251789782E-2"/>
    <x v="1"/>
    <n v="120.60000000000001"/>
  </r>
  <r>
    <x v="7"/>
    <x v="0"/>
    <x v="0"/>
    <x v="110"/>
    <x v="8"/>
    <m/>
    <m/>
    <m/>
    <m/>
    <m/>
    <n v="0"/>
    <x v="56"/>
    <n v="525843"/>
    <x v="1652"/>
    <s v="WVWZZZAWXSU091763"/>
    <x v="1368"/>
    <x v="28"/>
    <n v="21614"/>
    <n v="1145.8399999999999"/>
    <n v="22759.84"/>
    <n v="37"/>
    <x v="1440"/>
    <n v="94.99"/>
    <m/>
    <n v="628.63"/>
    <n v="3.1793720869742491E-2"/>
    <n v="-2731.18"/>
    <n v="0"/>
    <m/>
    <m/>
    <n v="0.13"/>
    <n v="0.13"/>
    <n v="81.721900000000005"/>
    <m/>
    <n v="81.721900000000005"/>
    <s v="VWB"/>
    <n v="30"/>
    <m/>
    <n v="0"/>
    <n v="1"/>
    <m/>
    <m/>
    <n v="0"/>
    <s v="Valauto Lambersart VW"/>
    <x v="0"/>
    <m/>
    <x v="17"/>
    <n v="723.62"/>
    <n v="3.1793720869742491E-2"/>
    <x v="1"/>
    <n v="111.72190000000001"/>
  </r>
  <r>
    <x v="7"/>
    <x v="0"/>
    <x v="0"/>
    <x v="106"/>
    <x v="148"/>
    <m/>
    <m/>
    <m/>
    <m/>
    <m/>
    <m/>
    <x v="31"/>
    <n v="525844"/>
    <x v="1653"/>
    <s v="WVWZZZCD9TW417313"/>
    <x v="1369"/>
    <x v="32"/>
    <n v="36791.67"/>
    <n v="1925"/>
    <n v="38716.67"/>
    <n v="13"/>
    <x v="1441"/>
    <n v="95"/>
    <m/>
    <n v="1161.49"/>
    <n v="3.2453462552435426E-2"/>
    <n v="0"/>
    <n v="0"/>
    <m/>
    <m/>
    <n v="7.0000000000000007E-2"/>
    <n v="7.0000000000000007E-2"/>
    <n v="81.304300000000012"/>
    <m/>
    <n v="81.304300000000012"/>
    <s v="VWB"/>
    <n v="0"/>
    <m/>
    <n v="0"/>
    <n v="1"/>
    <m/>
    <m/>
    <n v="0"/>
    <s v="Valauto Lambersart VW"/>
    <x v="0"/>
    <m/>
    <x v="4"/>
    <n v="1256.49"/>
    <n v="3.2453462552435426E-2"/>
    <x v="1"/>
    <n v="81.304300000000012"/>
  </r>
  <r>
    <x v="7"/>
    <x v="3"/>
    <x v="0"/>
    <x v="104"/>
    <x v="107"/>
    <m/>
    <s v="x"/>
    <m/>
    <m/>
    <m/>
    <n v="0"/>
    <x v="31"/>
    <n v="525846"/>
    <x v="1654"/>
    <s v="WVGZZZA28TV022252"/>
    <x v="1370"/>
    <x v="2"/>
    <n v="34805.67"/>
    <n v="4433.3500000000004"/>
    <n v="39239.019999999997"/>
    <n v="13"/>
    <x v="1442"/>
    <n v="95"/>
    <m/>
    <n v="2051.35"/>
    <n v="5.4699378322904092E-2"/>
    <n v="3963.14"/>
    <n v="-916.67"/>
    <m/>
    <s v="manque TP"/>
    <n v="0.1"/>
    <n v="0.1"/>
    <n v="205.13499999999999"/>
    <m/>
    <n v="205.13499999999999"/>
    <s v="VWB"/>
    <n v="30"/>
    <n v="50"/>
    <n v="1"/>
    <n v="1"/>
    <m/>
    <m/>
    <n v="1"/>
    <s v="Valauto Lambersart VW"/>
    <x v="0"/>
    <m/>
    <x v="4"/>
    <n v="2146.35"/>
    <n v="5.4699378322904092E-2"/>
    <x v="1"/>
    <n v="285.13499999999999"/>
  </r>
  <r>
    <x v="7"/>
    <x v="0"/>
    <x v="0"/>
    <x v="90"/>
    <x v="36"/>
    <m/>
    <m/>
    <m/>
    <m/>
    <m/>
    <n v="0"/>
    <x v="14"/>
    <n v="525847"/>
    <x v="1655"/>
    <s v="WVGZZZA26TV053404"/>
    <x v="1371"/>
    <x v="2"/>
    <n v="31472.33"/>
    <n v="1716.67"/>
    <n v="33189"/>
    <n v="21"/>
    <x v="1443"/>
    <n v="95"/>
    <m/>
    <n v="663.78"/>
    <n v="2.2862394166741993E-2"/>
    <n v="0"/>
    <n v="0"/>
    <m/>
    <m/>
    <m/>
    <n v="0"/>
    <n v="0"/>
    <m/>
    <n v="0"/>
    <s v="VWB"/>
    <n v="0"/>
    <m/>
    <n v="0"/>
    <n v="1"/>
    <m/>
    <m/>
    <n v="0"/>
    <s v="Valauto Lambersart VW"/>
    <x v="0"/>
    <m/>
    <x v="8"/>
    <n v="758.78"/>
    <n v="2.2862394166741993E-2"/>
    <x v="1"/>
    <n v="0"/>
  </r>
  <r>
    <x v="7"/>
    <x v="0"/>
    <x v="0"/>
    <x v="116"/>
    <x v="80"/>
    <m/>
    <m/>
    <m/>
    <m/>
    <m/>
    <n v="0"/>
    <x v="36"/>
    <n v="525848"/>
    <x v="1656"/>
    <s v="WVGZZZCT3TW576041"/>
    <x v="1372"/>
    <x v="6"/>
    <n v="37113.33"/>
    <n v="833.34"/>
    <n v="37946.67"/>
    <n v="50"/>
    <x v="1444"/>
    <n v="95"/>
    <m/>
    <n v="758.94"/>
    <n v="2.2503687411833506E-2"/>
    <n v="0"/>
    <n v="0"/>
    <m/>
    <m/>
    <n v="0.1"/>
    <n v="0.1"/>
    <n v="75.894000000000005"/>
    <m/>
    <n v="75.894000000000005"/>
    <s v="VWB"/>
    <n v="0"/>
    <n v="20"/>
    <n v="1"/>
    <n v="1"/>
    <m/>
    <m/>
    <n v="1"/>
    <s v="Valauto Lambersart VW"/>
    <x v="0"/>
    <m/>
    <x v="8"/>
    <n v="853.94"/>
    <n v="2.2503687411833506E-2"/>
    <x v="1"/>
    <n v="95.894000000000005"/>
  </r>
  <r>
    <x v="7"/>
    <x v="0"/>
    <x v="0"/>
    <x v="79"/>
    <x v="147"/>
    <m/>
    <m/>
    <m/>
    <m/>
    <m/>
    <n v="0"/>
    <x v="42"/>
    <n v="525853"/>
    <x v="1657"/>
    <s v="WVGZZZA29TV069757"/>
    <x v="1373"/>
    <x v="2"/>
    <n v="31472.33"/>
    <n v="833.33"/>
    <n v="32305.660000000003"/>
    <n v="21"/>
    <x v="1445"/>
    <n v="95.01"/>
    <m/>
    <n v="969.17000000000007"/>
    <n v="3.2940976906213955E-2"/>
    <n v="0"/>
    <n v="0"/>
    <m/>
    <m/>
    <n v="0.1"/>
    <n v="0.1"/>
    <n v="96.917000000000016"/>
    <m/>
    <n v="96.917000000000016"/>
    <s v="VWB"/>
    <n v="0"/>
    <n v="20"/>
    <n v="1"/>
    <n v="1"/>
    <m/>
    <m/>
    <n v="1"/>
    <s v="Valauto Lambersart VW"/>
    <x v="0"/>
    <m/>
    <x v="8"/>
    <n v="1064.18"/>
    <n v="3.2940976906213955E-2"/>
    <x v="1"/>
    <n v="116.91700000000002"/>
  </r>
  <r>
    <x v="7"/>
    <x v="0"/>
    <x v="0"/>
    <x v="13"/>
    <x v="107"/>
    <m/>
    <m/>
    <m/>
    <m/>
    <m/>
    <n v="0"/>
    <x v="7"/>
    <n v="525855"/>
    <x v="1658"/>
    <s v="WVGZZZC11TY057542"/>
    <x v="1374"/>
    <x v="7"/>
    <n v="25139"/>
    <n v="1237.5"/>
    <n v="26376.5"/>
    <n v="3"/>
    <x v="1446"/>
    <n v="95"/>
    <m/>
    <n v="779.68"/>
    <n v="3.3161336796011597E-2"/>
    <n v="0"/>
    <n v="-2683.33"/>
    <m/>
    <m/>
    <n v="0.1"/>
    <n v="7.0000000000000007E-2"/>
    <n v="77.968000000000004"/>
    <m/>
    <n v="77.968000000000004"/>
    <s v="VWB"/>
    <n v="30"/>
    <n v="50"/>
    <n v="1"/>
    <n v="1"/>
    <m/>
    <m/>
    <n v="1"/>
    <s v="Valauto Lambersart VW"/>
    <x v="0"/>
    <m/>
    <x v="4"/>
    <n v="874.68"/>
    <n v="3.3161336796011597E-2"/>
    <x v="1"/>
    <n v="157.96800000000002"/>
  </r>
  <r>
    <x v="7"/>
    <x v="0"/>
    <x v="0"/>
    <x v="48"/>
    <x v="142"/>
    <m/>
    <m/>
    <m/>
    <m/>
    <m/>
    <n v="0"/>
    <x v="30"/>
    <n v="525858"/>
    <x v="1659"/>
    <s v="WVGZZZCS2TY054805"/>
    <x v="1375"/>
    <x v="1"/>
    <n v="28597.33"/>
    <n v="-1062.5"/>
    <n v="27534.83"/>
    <n v="63"/>
    <x v="1447"/>
    <n v="95"/>
    <m/>
    <n v="1033.48"/>
    <n v="4.0983728608456997E-2"/>
    <n v="0"/>
    <n v="-2106.67"/>
    <m/>
    <m/>
    <n v="0.08"/>
    <n v="7.0000000000000007E-2"/>
    <n v="82.678399999999996"/>
    <m/>
    <n v="82.678399999999996"/>
    <s v=""/>
    <n v="0"/>
    <m/>
    <n v="0"/>
    <n v="1"/>
    <m/>
    <m/>
    <n v="0"/>
    <s v="Valauto Lambersart VW"/>
    <x v="0"/>
    <m/>
    <x v="4"/>
    <n v="1128.48"/>
    <n v="4.0983728608456997E-2"/>
    <x v="1"/>
    <n v="82.678399999999996"/>
  </r>
  <r>
    <x v="7"/>
    <x v="0"/>
    <x v="0"/>
    <x v="36"/>
    <x v="132"/>
    <m/>
    <m/>
    <m/>
    <m/>
    <m/>
    <m/>
    <x v="61"/>
    <n v="525859"/>
    <x v="1660"/>
    <s v="WVGZZZE23TE006003"/>
    <x v="1376"/>
    <x v="3"/>
    <n v="33863.33"/>
    <n v="1691.67"/>
    <n v="35555"/>
    <n v="7"/>
    <x v="1448"/>
    <n v="95"/>
    <m/>
    <n v="182.19"/>
    <n v="7.7960905639150608E-3"/>
    <n v="0"/>
    <n v="-4860"/>
    <m/>
    <m/>
    <n v="0.13"/>
    <n v="0.13"/>
    <n v="23.684699999999999"/>
    <m/>
    <n v="23.684699999999999"/>
    <s v="VWB"/>
    <m/>
    <m/>
    <n v="0"/>
    <n v="1"/>
    <m/>
    <m/>
    <n v="0"/>
    <s v="Valauto Lambersart VW"/>
    <x v="0"/>
    <m/>
    <x v="4"/>
    <n v="277.19"/>
    <n v="7.7960905639150608E-3"/>
    <x v="1"/>
    <n v="23.684699999999999"/>
  </r>
  <r>
    <x v="7"/>
    <x v="0"/>
    <x v="0"/>
    <x v="79"/>
    <x v="147"/>
    <m/>
    <m/>
    <m/>
    <m/>
    <m/>
    <n v="0"/>
    <x v="36"/>
    <n v="525861"/>
    <x v="1661"/>
    <s v="WVGZZZCT1TW577141"/>
    <x v="1377"/>
    <x v="6"/>
    <n v="37113.33"/>
    <n v="833.34"/>
    <n v="37946.67"/>
    <n v="5"/>
    <x v="1449"/>
    <n v="95"/>
    <m/>
    <n v="1138.4100000000001"/>
    <n v="3.2503774375986089E-2"/>
    <n v="0"/>
    <n v="0"/>
    <m/>
    <m/>
    <n v="0.1"/>
    <n v="0.1"/>
    <n v="113.84100000000001"/>
    <m/>
    <n v="113.84100000000001"/>
    <s v="VWB"/>
    <n v="0"/>
    <n v="20"/>
    <n v="1"/>
    <n v="1"/>
    <m/>
    <m/>
    <n v="1"/>
    <s v="Valauto Lambersart VW"/>
    <x v="0"/>
    <m/>
    <x v="8"/>
    <n v="1233.4100000000001"/>
    <n v="3.2503774375986089E-2"/>
    <x v="1"/>
    <n v="133.84100000000001"/>
  </r>
  <r>
    <x v="7"/>
    <x v="0"/>
    <x v="0"/>
    <x v="102"/>
    <x v="82"/>
    <m/>
    <m/>
    <m/>
    <m/>
    <m/>
    <m/>
    <x v="36"/>
    <n v="525862"/>
    <x v="1662"/>
    <s v="WVGZZZCT7TW576690"/>
    <x v="1149"/>
    <x v="6"/>
    <n v="37113.33"/>
    <n v="833.34"/>
    <n v="37946.67"/>
    <n v="11"/>
    <x v="1450"/>
    <n v="95"/>
    <m/>
    <n v="2656.28"/>
    <n v="7.2503858704861326E-2"/>
    <n v="0"/>
    <n v="0"/>
    <m/>
    <m/>
    <n v="0.1"/>
    <n v="0.1"/>
    <n v="265.62800000000004"/>
    <m/>
    <n v="265.62800000000004"/>
    <s v="VWB"/>
    <n v="0"/>
    <n v="20"/>
    <n v="1"/>
    <n v="1"/>
    <m/>
    <m/>
    <n v="1"/>
    <s v="Valauto Lambersart VW"/>
    <x v="0"/>
    <m/>
    <x v="8"/>
    <n v="2751.28"/>
    <n v="7.2503858704861326E-2"/>
    <x v="1"/>
    <n v="285.62800000000004"/>
  </r>
  <r>
    <x v="7"/>
    <x v="0"/>
    <x v="0"/>
    <x v="66"/>
    <x v="106"/>
    <m/>
    <m/>
    <m/>
    <m/>
    <m/>
    <n v="0"/>
    <x v="33"/>
    <n v="525863"/>
    <x v="1663"/>
    <s v="WVGZZZA20TV082025"/>
    <x v="1378"/>
    <x v="2"/>
    <n v="34805.67"/>
    <n v="3100.01"/>
    <n v="37905.68"/>
    <n v="55"/>
    <x v="1451"/>
    <n v="95"/>
    <m/>
    <n v="758.13"/>
    <n v="2.2506653356436292E-2"/>
    <n v="0"/>
    <n v="0"/>
    <m/>
    <m/>
    <n v="0.1"/>
    <n v="0.1"/>
    <n v="75.813000000000002"/>
    <m/>
    <n v="75.813000000000002"/>
    <s v="VWB"/>
    <n v="0"/>
    <m/>
    <n v="0"/>
    <n v="1"/>
    <m/>
    <m/>
    <n v="0"/>
    <s v="Valauto Lambersart VW"/>
    <x v="0"/>
    <m/>
    <x v="8"/>
    <n v="853.13"/>
    <n v="2.2506653356436292E-2"/>
    <x v="1"/>
    <n v="75.813000000000002"/>
  </r>
  <r>
    <x v="7"/>
    <x v="0"/>
    <x v="0"/>
    <x v="67"/>
    <x v="46"/>
    <m/>
    <m/>
    <m/>
    <m/>
    <m/>
    <m/>
    <x v="36"/>
    <n v="525865"/>
    <x v="1664"/>
    <s v="WVGZZZA27TV082538"/>
    <x v="1379"/>
    <x v="2"/>
    <n v="27305.67"/>
    <n v="891.67"/>
    <n v="28197.339999999997"/>
    <n v="5"/>
    <x v="1452"/>
    <n v="95"/>
    <m/>
    <n v="1041.55"/>
    <n v="4.0306993496549676E-2"/>
    <n v="0"/>
    <n v="-916.67"/>
    <m/>
    <m/>
    <n v="0.1"/>
    <n v="0.1"/>
    <n v="104.155"/>
    <m/>
    <n v="104.155"/>
    <s v="VWB"/>
    <m/>
    <n v="20"/>
    <n v="1"/>
    <n v="1"/>
    <m/>
    <m/>
    <n v="1"/>
    <s v="Valauto Lambersart VW"/>
    <x v="0"/>
    <m/>
    <x v="8"/>
    <n v="1136.55"/>
    <n v="4.0306993496549676E-2"/>
    <x v="1"/>
    <n v="124.155"/>
  </r>
  <r>
    <x v="7"/>
    <x v="0"/>
    <x v="0"/>
    <x v="88"/>
    <x v="86"/>
    <m/>
    <m/>
    <m/>
    <m/>
    <m/>
    <n v="0"/>
    <x v="61"/>
    <n v="525866"/>
    <x v="1665"/>
    <s v="WVGZZZA27TV105235"/>
    <x v="1380"/>
    <x v="2"/>
    <n v="27305.67"/>
    <n v="2883.34"/>
    <n v="30189.01"/>
    <n v="9"/>
    <x v="1453"/>
    <n v="94.99"/>
    <m/>
    <n v="1072.05"/>
    <n v="3.865777645573671E-2"/>
    <n v="0"/>
    <n v="-916.67"/>
    <m/>
    <m/>
    <n v="0.08"/>
    <n v="7.0000000000000007E-2"/>
    <n v="85.763999999999996"/>
    <m/>
    <n v="85.763999999999996"/>
    <s v="VWB"/>
    <n v="30"/>
    <n v="50"/>
    <n v="1"/>
    <n v="1"/>
    <m/>
    <m/>
    <n v="1"/>
    <s v="Valauto Lambersart VW"/>
    <x v="0"/>
    <m/>
    <x v="4"/>
    <n v="1167.04"/>
    <n v="3.865777645573671E-2"/>
    <x v="1"/>
    <n v="165.76400000000001"/>
  </r>
  <r>
    <x v="7"/>
    <x v="0"/>
    <x v="0"/>
    <x v="52"/>
    <x v="18"/>
    <m/>
    <m/>
    <m/>
    <m/>
    <m/>
    <n v="0"/>
    <x v="42"/>
    <n v="525870"/>
    <x v="1666"/>
    <s v="WVGZZZA2XTV092934"/>
    <x v="1381"/>
    <x v="2"/>
    <n v="31472.33"/>
    <n v="1083.33"/>
    <n v="32555.660000000003"/>
    <n v="34"/>
    <x v="1454"/>
    <n v="95"/>
    <m/>
    <n v="651.12"/>
    <n v="2.2918288248495036E-2"/>
    <n v="0"/>
    <n v="0"/>
    <m/>
    <m/>
    <n v="0.1"/>
    <n v="0.1"/>
    <n v="65.112000000000009"/>
    <m/>
    <n v="65.112000000000009"/>
    <s v="VWB"/>
    <n v="0"/>
    <n v="20"/>
    <n v="1"/>
    <n v="1"/>
    <m/>
    <m/>
    <n v="1"/>
    <s v="Valauto Lambersart VW"/>
    <x v="0"/>
    <m/>
    <x v="8"/>
    <n v="746.12"/>
    <n v="2.2918288248495036E-2"/>
    <x v="1"/>
    <n v="85.112000000000009"/>
  </r>
  <r>
    <x v="7"/>
    <x v="0"/>
    <x v="0"/>
    <x v="123"/>
    <x v="136"/>
    <m/>
    <m/>
    <m/>
    <m/>
    <m/>
    <n v="0"/>
    <x v="7"/>
    <n v="525872"/>
    <x v="1667"/>
    <s v="WVGZZZC1XTY057457"/>
    <x v="1382"/>
    <x v="7"/>
    <n v="23872.33"/>
    <n v="1395.84"/>
    <n v="25268.170000000002"/>
    <n v="21"/>
    <x v="1455"/>
    <n v="95"/>
    <m/>
    <n v="611.34"/>
    <n v="2.7953745759981826E-2"/>
    <n v="-2683.33"/>
    <n v="0"/>
    <m/>
    <m/>
    <n v="0.1"/>
    <n v="7.0000000000000007E-2"/>
    <n v="61.134000000000007"/>
    <m/>
    <n v="61.134000000000007"/>
    <s v="VWB"/>
    <n v="30"/>
    <n v="50"/>
    <n v="1"/>
    <n v="1"/>
    <m/>
    <m/>
    <n v="1"/>
    <s v="Valauto Lambersart VW"/>
    <x v="0"/>
    <m/>
    <x v="4"/>
    <n v="706.34"/>
    <n v="2.7953745759981826E-2"/>
    <x v="1"/>
    <n v="141.13400000000001"/>
  </r>
  <r>
    <x v="7"/>
    <x v="0"/>
    <x v="0"/>
    <x v="23"/>
    <x v="24"/>
    <m/>
    <m/>
    <m/>
    <m/>
    <m/>
    <n v="0"/>
    <x v="36"/>
    <n v="525886"/>
    <x v="1668"/>
    <s v="WVWZZZCD7TW257657"/>
    <x v="1383"/>
    <x v="32"/>
    <n v="35541.67"/>
    <n v="2750.01"/>
    <n v="38291.68"/>
    <n v="32"/>
    <x v="1456"/>
    <n v="95"/>
    <m/>
    <n v="765.85"/>
    <n v="2.2481384990159742E-2"/>
    <n v="0"/>
    <n v="0"/>
    <m/>
    <m/>
    <n v="0.1"/>
    <n v="0.1"/>
    <n v="76.585000000000008"/>
    <m/>
    <n v="76.585000000000008"/>
    <s v="VWB"/>
    <n v="0"/>
    <n v="20"/>
    <n v="1"/>
    <n v="1"/>
    <m/>
    <m/>
    <n v="1"/>
    <s v="Valauto Lambersart VW"/>
    <x v="0"/>
    <m/>
    <x v="8"/>
    <n v="860.85"/>
    <n v="2.2481384990159742E-2"/>
    <x v="1"/>
    <n v="96.585000000000008"/>
  </r>
  <r>
    <x v="7"/>
    <x v="0"/>
    <x v="0"/>
    <x v="9"/>
    <x v="96"/>
    <m/>
    <m/>
    <m/>
    <m/>
    <m/>
    <m/>
    <x v="33"/>
    <n v="525889"/>
    <x v="1669"/>
    <s v="WVGZZZE20TE048855"/>
    <x v="424"/>
    <x v="3"/>
    <n v="37605"/>
    <n v="1025"/>
    <n v="38630"/>
    <n v="3"/>
    <x v="1457"/>
    <n v="95"/>
    <m/>
    <n v="772.6"/>
    <n v="2.245922857882475E-2"/>
    <n v="0"/>
    <n v="0"/>
    <m/>
    <s v="0 comm demandée"/>
    <m/>
    <n v="0.1"/>
    <n v="0"/>
    <m/>
    <n v="0"/>
    <s v="VWB"/>
    <n v="0"/>
    <m/>
    <n v="0"/>
    <n v="1"/>
    <m/>
    <m/>
    <n v="0"/>
    <s v="Valauto Lambersart VW"/>
    <x v="0"/>
    <m/>
    <x v="8"/>
    <n v="867.6"/>
    <n v="2.245922857882475E-2"/>
    <x v="1"/>
    <n v="0"/>
  </r>
  <r>
    <x v="7"/>
    <x v="0"/>
    <x v="0"/>
    <x v="64"/>
    <x v="75"/>
    <m/>
    <m/>
    <m/>
    <m/>
    <m/>
    <n v="0"/>
    <x v="42"/>
    <n v="525890"/>
    <x v="1670"/>
    <s v="WVGZZZA25TV107338"/>
    <x v="1384"/>
    <x v="2"/>
    <n v="34805.67"/>
    <n v="2116.67"/>
    <n v="36922.339999999997"/>
    <n v="28"/>
    <x v="1458"/>
    <n v="95"/>
    <m/>
    <n v="553.83000000000004"/>
    <n v="1.7572829891063246E-2"/>
    <n v="0"/>
    <n v="0"/>
    <m/>
    <m/>
    <n v="0.1"/>
    <n v="0.1"/>
    <n v="55.38300000000001"/>
    <m/>
    <n v="55.38300000000001"/>
    <s v="VWB"/>
    <n v="0"/>
    <n v="20"/>
    <n v="1"/>
    <n v="1"/>
    <m/>
    <m/>
    <n v="1"/>
    <s v="Valauto Lambersart VW"/>
    <x v="0"/>
    <m/>
    <x v="8"/>
    <n v="648.83000000000004"/>
    <n v="1.7572829891063246E-2"/>
    <x v="1"/>
    <n v="75.38300000000001"/>
  </r>
  <r>
    <x v="7"/>
    <x v="0"/>
    <x v="0"/>
    <x v="54"/>
    <x v="70"/>
    <m/>
    <m/>
    <m/>
    <m/>
    <m/>
    <n v="0"/>
    <x v="61"/>
    <n v="525896"/>
    <x v="1671"/>
    <s v="WVWZZZAW8TU029182"/>
    <x v="1385"/>
    <x v="28"/>
    <n v="20605.669999999998"/>
    <n v="179.16"/>
    <n v="20784.829999999998"/>
    <n v="5"/>
    <x v="1459"/>
    <n v="95"/>
    <m/>
    <n v="623.54999999999995"/>
    <n v="3.4570886555242451E-2"/>
    <n v="-2702.03"/>
    <n v="0"/>
    <m/>
    <m/>
    <n v="0.1"/>
    <n v="0.13"/>
    <n v="62.354999999999997"/>
    <m/>
    <n v="62.354999999999997"/>
    <s v="VWB"/>
    <n v="30"/>
    <m/>
    <n v="0"/>
    <n v="1"/>
    <m/>
    <m/>
    <n v="0"/>
    <s v="Valauto Lambersart VW"/>
    <x v="0"/>
    <m/>
    <x v="4"/>
    <n v="718.55"/>
    <n v="3.4570886555242451E-2"/>
    <x v="1"/>
    <n v="92.35499999999999"/>
  </r>
  <r>
    <x v="7"/>
    <x v="0"/>
    <x v="0"/>
    <x v="84"/>
    <x v="50"/>
    <m/>
    <m/>
    <m/>
    <m/>
    <m/>
    <n v="0"/>
    <x v="36"/>
    <n v="525898"/>
    <x v="1672"/>
    <s v="WVGZZZCT9TW450993"/>
    <x v="1386"/>
    <x v="6"/>
    <n v="45530"/>
    <n v="2050"/>
    <n v="47580"/>
    <n v="5"/>
    <x v="1460"/>
    <n v="95"/>
    <m/>
    <n v="1260.8699999999999"/>
    <n v="2.849663724253888E-2"/>
    <n v="0"/>
    <n v="0"/>
    <m/>
    <m/>
    <n v="0.1"/>
    <n v="0.1"/>
    <n v="126.08699999999999"/>
    <m/>
    <n v="126.08699999999999"/>
    <s v="VWB"/>
    <n v="0"/>
    <n v="20"/>
    <n v="1"/>
    <n v="1"/>
    <m/>
    <m/>
    <n v="1"/>
    <s v="Valauto Lambersart VW"/>
    <x v="0"/>
    <m/>
    <x v="8"/>
    <n v="1355.87"/>
    <n v="2.849663724253888E-2"/>
    <x v="1"/>
    <n v="146.08699999999999"/>
  </r>
  <r>
    <x v="7"/>
    <x v="0"/>
    <x v="0"/>
    <x v="9"/>
    <x v="71"/>
    <m/>
    <m/>
    <m/>
    <m/>
    <m/>
    <m/>
    <x v="31"/>
    <n v="525910"/>
    <x v="1673"/>
    <s v="WVGZZZC17TY036940"/>
    <x v="1387"/>
    <x v="7"/>
    <n v="22622.33"/>
    <n v="1025"/>
    <n v="23647.33"/>
    <n v="52"/>
    <x v="1191"/>
    <n v="95"/>
    <m/>
    <n v="755.31"/>
    <n v="3.5957970730733653E-2"/>
    <n v="0"/>
    <n v="-3349.99"/>
    <m/>
    <m/>
    <n v="0.13"/>
    <n v="0.13"/>
    <n v="98.190299999999993"/>
    <m/>
    <n v="98.190299999999993"/>
    <s v="VWB"/>
    <n v="30"/>
    <m/>
    <n v="0"/>
    <n v="1"/>
    <m/>
    <m/>
    <n v="0"/>
    <s v="Valauto Lambersart VW"/>
    <x v="0"/>
    <m/>
    <x v="4"/>
    <n v="850.31"/>
    <n v="3.5957970730733653E-2"/>
    <x v="1"/>
    <n v="128.19029999999998"/>
  </r>
  <r>
    <x v="7"/>
    <x v="0"/>
    <x v="0"/>
    <x v="91"/>
    <x v="119"/>
    <m/>
    <m/>
    <m/>
    <m/>
    <m/>
    <n v="0"/>
    <x v="36"/>
    <n v="525912"/>
    <x v="1674"/>
    <s v="WVGZZZCT3TW450276"/>
    <x v="1388"/>
    <x v="6"/>
    <n v="48863.33"/>
    <n v="916.67"/>
    <n v="49780"/>
    <n v="4"/>
    <x v="1461"/>
    <n v="95"/>
    <m/>
    <n v="1418.73"/>
    <n v="3.0408396946564886E-2"/>
    <n v="0"/>
    <n v="0"/>
    <m/>
    <m/>
    <n v="0.1"/>
    <n v="0.1"/>
    <n v="141.87300000000002"/>
    <m/>
    <n v="141.87300000000002"/>
    <s v="VWB"/>
    <n v="0"/>
    <n v="20"/>
    <n v="1"/>
    <n v="1"/>
    <m/>
    <m/>
    <n v="1"/>
    <s v="Valauto Lambersart VW"/>
    <x v="0"/>
    <m/>
    <x v="8"/>
    <n v="1513.73"/>
    <n v="3.0408396946564886E-2"/>
    <x v="1"/>
    <n v="161.87300000000002"/>
  </r>
  <r>
    <x v="7"/>
    <x v="0"/>
    <x v="0"/>
    <x v="71"/>
    <x v="14"/>
    <m/>
    <m/>
    <m/>
    <m/>
    <m/>
    <n v="0"/>
    <x v="31"/>
    <n v="525921"/>
    <x v="1675"/>
    <s v="WVGZZZA28TV110671"/>
    <x v="1389"/>
    <x v="2"/>
    <n v="27305.67"/>
    <n v="450"/>
    <n v="27755.67"/>
    <n v="7"/>
    <x v="1462"/>
    <n v="95"/>
    <m/>
    <n v="926.37"/>
    <n v="3.6798607275558476E-2"/>
    <n v="0"/>
    <n v="0"/>
    <m/>
    <m/>
    <n v="0.08"/>
    <n v="7.0000000000000007E-2"/>
    <n v="74.1096"/>
    <m/>
    <n v="74.1096"/>
    <s v="VWB"/>
    <n v="30"/>
    <n v="50"/>
    <n v="1"/>
    <n v="1"/>
    <m/>
    <m/>
    <n v="1"/>
    <s v="Valauto Lambersart VW"/>
    <x v="0"/>
    <m/>
    <x v="4"/>
    <n v="1021.37"/>
    <n v="3.6798607275558476E-2"/>
    <x v="1"/>
    <n v="154.1096"/>
  </r>
  <r>
    <x v="7"/>
    <x v="0"/>
    <x v="0"/>
    <x v="78"/>
    <x v="89"/>
    <m/>
    <m/>
    <m/>
    <m/>
    <m/>
    <m/>
    <x v="30"/>
    <n v="525922"/>
    <x v="1676"/>
    <s v="WVGZZZA21TV122161"/>
    <x v="1390"/>
    <x v="2"/>
    <n v="27305.67"/>
    <n v="666.67"/>
    <n v="27972.339999999997"/>
    <n v="22"/>
    <x v="1463"/>
    <n v="95"/>
    <m/>
    <n v="554.44000000000005"/>
    <n v="2.3217221011899616E-2"/>
    <n v="0"/>
    <n v="0"/>
    <m/>
    <m/>
    <n v="0.08"/>
    <n v="7.0000000000000007E-2"/>
    <n v="44.355200000000004"/>
    <m/>
    <n v="44.355200000000004"/>
    <s v="VWB"/>
    <n v="0"/>
    <m/>
    <n v="0"/>
    <n v="1"/>
    <m/>
    <m/>
    <n v="0"/>
    <s v="Valauto Lambersart VW"/>
    <x v="0"/>
    <m/>
    <x v="4"/>
    <n v="649.44000000000005"/>
    <n v="2.3217221011899616E-2"/>
    <x v="1"/>
    <n v="44.355200000000004"/>
  </r>
  <r>
    <x v="7"/>
    <x v="0"/>
    <x v="0"/>
    <x v="75"/>
    <x v="34"/>
    <m/>
    <m/>
    <m/>
    <m/>
    <m/>
    <n v="0"/>
    <x v="30"/>
    <n v="525924"/>
    <x v="1677"/>
    <s v="WVWZZZE14TP052374"/>
    <x v="1391"/>
    <x v="29"/>
    <n v="28533.33"/>
    <n v="1916.67"/>
    <n v="30450"/>
    <n v="21"/>
    <x v="1464"/>
    <n v="95"/>
    <m/>
    <n v="913.5"/>
    <n v="3.3119868637110014E-2"/>
    <n v="609"/>
    <n v="0"/>
    <m/>
    <m/>
    <n v="0.1"/>
    <n v="7.0000000000000007E-2"/>
    <n v="91.350000000000009"/>
    <m/>
    <n v="91.350000000000009"/>
    <s v="VWB"/>
    <n v="0"/>
    <m/>
    <n v="0"/>
    <n v="1"/>
    <m/>
    <m/>
    <n v="0"/>
    <s v="Valauto Lambersart VW"/>
    <x v="0"/>
    <m/>
    <x v="4"/>
    <n v="1008.5"/>
    <n v="3.3119868637110014E-2"/>
    <x v="1"/>
    <n v="91.350000000000009"/>
  </r>
  <r>
    <x v="7"/>
    <x v="0"/>
    <x v="0"/>
    <x v="5"/>
    <x v="123"/>
    <m/>
    <m/>
    <m/>
    <m/>
    <m/>
    <n v="0"/>
    <x v="61"/>
    <n v="525926"/>
    <x v="1678"/>
    <s v="WVWZZZE17TP026500"/>
    <x v="1392"/>
    <x v="29"/>
    <n v="32700"/>
    <n v="1916.67"/>
    <n v="34616.67"/>
    <n v="5"/>
    <x v="1465"/>
    <n v="95"/>
    <m/>
    <n v="1038.5"/>
    <n v="3.2744339649076588E-2"/>
    <n v="0"/>
    <n v="-5711.75"/>
    <m/>
    <m/>
    <n v="0.13"/>
    <n v="0.13"/>
    <n v="135.005"/>
    <m/>
    <n v="135.005"/>
    <s v="VWB"/>
    <n v="30"/>
    <n v="100"/>
    <n v="1"/>
    <n v="1"/>
    <m/>
    <m/>
    <n v="1"/>
    <s v="Valauto Lambersart VW"/>
    <x v="0"/>
    <m/>
    <x v="4"/>
    <n v="1133.5"/>
    <n v="3.2744339649076588E-2"/>
    <x v="1"/>
    <n v="265.005"/>
  </r>
  <r>
    <x v="7"/>
    <x v="0"/>
    <x v="0"/>
    <x v="4"/>
    <x v="79"/>
    <m/>
    <m/>
    <m/>
    <m/>
    <m/>
    <m/>
    <x v="42"/>
    <n v="525927"/>
    <x v="1679"/>
    <s v="WVGZZZCT0TW446458"/>
    <x v="1393"/>
    <x v="6"/>
    <n v="49196.67"/>
    <n v="2516.67"/>
    <n v="51713.34"/>
    <n v="18"/>
    <x v="1466"/>
    <n v="95"/>
    <m/>
    <n v="465.42999999999995"/>
    <n v="1.0837242382719816E-2"/>
    <n v="0"/>
    <n v="0"/>
    <m/>
    <m/>
    <n v="0.1"/>
    <n v="0.1"/>
    <n v="46.542999999999999"/>
    <m/>
    <n v="46.542999999999999"/>
    <s v="VWB"/>
    <n v="0"/>
    <n v="20"/>
    <n v="1"/>
    <n v="1"/>
    <m/>
    <m/>
    <n v="1"/>
    <s v="Valauto Lambersart VW"/>
    <x v="0"/>
    <m/>
    <x v="8"/>
    <n v="560.42999999999995"/>
    <n v="1.0837242382719816E-2"/>
    <x v="1"/>
    <n v="66.543000000000006"/>
  </r>
  <r>
    <x v="7"/>
    <x v="0"/>
    <x v="0"/>
    <x v="15"/>
    <x v="76"/>
    <m/>
    <m/>
    <m/>
    <m/>
    <m/>
    <n v="0"/>
    <x v="31"/>
    <n v="525929"/>
    <x v="1680"/>
    <s v="WVGZZZC15TY064364"/>
    <x v="1394"/>
    <x v="7"/>
    <n v="22622.33"/>
    <n v="691.67"/>
    <n v="23314"/>
    <n v="19"/>
    <x v="1467"/>
    <n v="95"/>
    <m/>
    <n v="731.01"/>
    <n v="3.5429784678733804E-2"/>
    <n v="0"/>
    <n v="-3349.99"/>
    <m/>
    <m/>
    <n v="0.13"/>
    <n v="0.13"/>
    <n v="95.031300000000002"/>
    <m/>
    <n v="95.031300000000002"/>
    <s v="VWB"/>
    <n v="30"/>
    <m/>
    <n v="0"/>
    <n v="1"/>
    <m/>
    <m/>
    <n v="0"/>
    <s v="Valauto Lambersart VW"/>
    <x v="0"/>
    <m/>
    <x v="4"/>
    <n v="826.01"/>
    <n v="3.5429784678733804E-2"/>
    <x v="1"/>
    <n v="125.0313"/>
  </r>
  <r>
    <x v="7"/>
    <x v="0"/>
    <x v="0"/>
    <x v="62"/>
    <x v="73"/>
    <m/>
    <m/>
    <m/>
    <m/>
    <m/>
    <n v="0"/>
    <x v="31"/>
    <n v="525930"/>
    <x v="1681"/>
    <s v="WVGZZZC15TY062081"/>
    <x v="1395"/>
    <x v="7"/>
    <n v="22622.33"/>
    <n v="691.67"/>
    <n v="23314"/>
    <n v="6"/>
    <x v="468"/>
    <n v="95"/>
    <m/>
    <n v="731.97"/>
    <n v="3.547096165394184E-2"/>
    <n v="0"/>
    <n v="-3349.99"/>
    <m/>
    <m/>
    <n v="0.13"/>
    <n v="0.13"/>
    <n v="95.156100000000009"/>
    <m/>
    <n v="95.156100000000009"/>
    <s v="VWB"/>
    <n v="30"/>
    <n v="100"/>
    <n v="1"/>
    <n v="1"/>
    <m/>
    <m/>
    <n v="1"/>
    <s v="Valauto Lambersart VW"/>
    <x v="0"/>
    <m/>
    <x v="4"/>
    <n v="826.97"/>
    <n v="3.547096165394184E-2"/>
    <x v="1"/>
    <n v="225.15610000000001"/>
  </r>
  <r>
    <x v="7"/>
    <x v="0"/>
    <x v="0"/>
    <x v="38"/>
    <x v="40"/>
    <m/>
    <m/>
    <m/>
    <m/>
    <m/>
    <n v="0"/>
    <x v="30"/>
    <n v="525931"/>
    <x v="1682"/>
    <s v="WVWZZZAWXTU040748"/>
    <x v="1396"/>
    <x v="28"/>
    <n v="20605.669999999998"/>
    <n v="550"/>
    <n v="21155.67"/>
    <n v="21"/>
    <x v="1468"/>
    <n v="99.17"/>
    <m/>
    <n v="663.74"/>
    <n v="3.6061727187085071E-2"/>
    <n v="0"/>
    <n v="-2356.67"/>
    <m/>
    <m/>
    <n v="0.1"/>
    <n v="0.13"/>
    <n v="66.374000000000009"/>
    <m/>
    <n v="66.374000000000009"/>
    <s v="VWB"/>
    <n v="30"/>
    <m/>
    <n v="0"/>
    <n v="1"/>
    <m/>
    <m/>
    <n v="0"/>
    <s v="Valauto Lambersart VW"/>
    <x v="0"/>
    <m/>
    <x v="4"/>
    <n v="762.91"/>
    <n v="3.6061727187085071E-2"/>
    <x v="1"/>
    <n v="96.374000000000009"/>
  </r>
  <r>
    <x v="7"/>
    <x v="0"/>
    <x v="0"/>
    <x v="84"/>
    <x v="118"/>
    <m/>
    <m/>
    <m/>
    <m/>
    <m/>
    <n v="0"/>
    <x v="30"/>
    <n v="525932"/>
    <x v="1683"/>
    <s v="WVWZZZAWXTU072910"/>
    <x v="1397"/>
    <x v="28"/>
    <n v="20605.669999999998"/>
    <n v="179.16"/>
    <n v="20784.829999999998"/>
    <n v="6"/>
    <x v="1469"/>
    <n v="95"/>
    <m/>
    <n v="217.07"/>
    <n v="1.5014315729308348E-2"/>
    <n v="0"/>
    <n v="0"/>
    <m/>
    <m/>
    <n v="0.1"/>
    <n v="7.0000000000000007E-2"/>
    <n v="21.707000000000001"/>
    <m/>
    <n v="21.707000000000001"/>
    <s v="VWB"/>
    <n v="30"/>
    <n v="50"/>
    <n v="1"/>
    <n v="1"/>
    <m/>
    <m/>
    <n v="1"/>
    <s v="Valauto Lambersart VW"/>
    <x v="0"/>
    <m/>
    <x v="4"/>
    <n v="312.07"/>
    <n v="1.5014315729308348E-2"/>
    <x v="1"/>
    <n v="101.70699999999999"/>
  </r>
  <r>
    <x v="7"/>
    <x v="0"/>
    <x v="0"/>
    <x v="38"/>
    <x v="40"/>
    <m/>
    <m/>
    <m/>
    <m/>
    <m/>
    <n v="0"/>
    <x v="61"/>
    <n v="525933"/>
    <x v="1684"/>
    <s v="WVGZZZCS7TY053598"/>
    <x v="1398"/>
    <x v="1"/>
    <n v="20130.669999999998"/>
    <n v="233.33"/>
    <n v="20364"/>
    <n v="13"/>
    <x v="657"/>
    <n v="95"/>
    <m/>
    <n v="679.13"/>
    <n v="3.8014633667255944E-2"/>
    <n v="0"/>
    <n v="-2883.34"/>
    <m/>
    <m/>
    <n v="0.1"/>
    <n v="7.0000000000000007E-2"/>
    <n v="67.912999999999997"/>
    <m/>
    <n v="67.912999999999997"/>
    <s v="VWB"/>
    <n v="30"/>
    <n v="50"/>
    <n v="1"/>
    <n v="1"/>
    <m/>
    <m/>
    <n v="1"/>
    <s v="Valauto Lambersart VW"/>
    <x v="0"/>
    <m/>
    <x v="4"/>
    <n v="774.13"/>
    <n v="3.8014633667255944E-2"/>
    <x v="1"/>
    <n v="147.91300000000001"/>
  </r>
  <r>
    <x v="7"/>
    <x v="0"/>
    <x v="0"/>
    <x v="44"/>
    <x v="152"/>
    <m/>
    <m/>
    <m/>
    <m/>
    <m/>
    <n v="0"/>
    <x v="61"/>
    <n v="525935"/>
    <x v="1685"/>
    <s v="WVGZZZE22TE050042"/>
    <x v="1399"/>
    <x v="3"/>
    <n v="37605"/>
    <n v="1433.33"/>
    <n v="39038.33"/>
    <n v="14"/>
    <x v="1470"/>
    <n v="95"/>
    <m/>
    <n v="1759.35"/>
    <n v="4.7500751184797088E-2"/>
    <n v="0"/>
    <n v="-5860"/>
    <m/>
    <m/>
    <n v="0.08"/>
    <n v="7.0000000000000007E-2"/>
    <n v="140.74799999999999"/>
    <m/>
    <n v="140.74799999999999"/>
    <s v="VWB"/>
    <n v="30"/>
    <n v="50"/>
    <n v="1"/>
    <n v="1"/>
    <m/>
    <m/>
    <n v="1"/>
    <s v="Valauto Lambersart VW"/>
    <x v="0"/>
    <m/>
    <x v="4"/>
    <n v="1854.35"/>
    <n v="4.7500751184797088E-2"/>
    <x v="1"/>
    <n v="220.74799999999999"/>
  </r>
  <r>
    <x v="1"/>
    <x v="0"/>
    <x v="0"/>
    <x v="58"/>
    <x v="66"/>
    <m/>
    <m/>
    <m/>
    <m/>
    <m/>
    <n v="0"/>
    <x v="60"/>
    <n v="535505"/>
    <x v="1686"/>
    <s v="WVGZZZE29TE030905"/>
    <x v="1400"/>
    <x v="3"/>
    <n v="33863.33"/>
    <n v="2566.67"/>
    <n v="36430"/>
    <n v="6"/>
    <x v="1471"/>
    <n v="95"/>
    <m/>
    <n v="1616.77"/>
    <n v="4.6987922042272853E-2"/>
    <n v="0"/>
    <n v="-5566.67"/>
    <m/>
    <m/>
    <n v="7.0000000000000007E-2"/>
    <n v="7.0000000000000007E-2"/>
    <n v="113.1739"/>
    <m/>
    <n v="113.1739"/>
    <s v="VWB"/>
    <n v="30"/>
    <m/>
    <n v="0"/>
    <n v="1"/>
    <m/>
    <m/>
    <n v="0"/>
    <s v="Valauto Roncq"/>
    <x v="0"/>
    <m/>
    <x v="0"/>
    <n v="1711.77"/>
    <n v="4.6987922042272853E-2"/>
    <x v="1"/>
    <n v="143.1739"/>
  </r>
  <r>
    <x v="7"/>
    <x v="0"/>
    <x v="0"/>
    <x v="61"/>
    <x v="34"/>
    <m/>
    <m/>
    <m/>
    <m/>
    <m/>
    <m/>
    <x v="30"/>
    <n v="525936"/>
    <x v="1687"/>
    <s v="WVWZZZAW8TU023415"/>
    <x v="1401"/>
    <x v="28"/>
    <n v="20605.669999999998"/>
    <n v="720.83"/>
    <n v="21326.5"/>
    <n v="12"/>
    <x v="1472"/>
    <n v="95"/>
    <m/>
    <n v="349.53"/>
    <n v="2.0844020350268444E-2"/>
    <n v="0"/>
    <n v="-2356.67"/>
    <m/>
    <m/>
    <n v="0.1"/>
    <n v="0.13"/>
    <n v="34.952999999999996"/>
    <m/>
    <n v="34.952999999999996"/>
    <s v="VWB"/>
    <n v="30"/>
    <n v="50"/>
    <n v="1"/>
    <n v="1"/>
    <m/>
    <m/>
    <n v="1"/>
    <s v="Valauto Lambersart VW"/>
    <x v="0"/>
    <m/>
    <x v="4"/>
    <n v="444.53"/>
    <n v="2.0844020350268444E-2"/>
    <x v="1"/>
    <n v="114.953"/>
  </r>
  <r>
    <x v="7"/>
    <x v="0"/>
    <x v="0"/>
    <x v="70"/>
    <x v="122"/>
    <m/>
    <m/>
    <m/>
    <m/>
    <m/>
    <n v="0"/>
    <x v="31"/>
    <n v="525938"/>
    <x v="1688"/>
    <s v="WVGZZZA20TV099469"/>
    <x v="1402"/>
    <x v="2"/>
    <n v="33555.67"/>
    <n v="5308.34"/>
    <n v="38864.009999999995"/>
    <n v="13"/>
    <x v="1473"/>
    <n v="95"/>
    <m/>
    <n v="1680.88"/>
    <n v="4.5694718584109062E-2"/>
    <n v="0"/>
    <n v="-916.67"/>
    <m/>
    <m/>
    <n v="0.08"/>
    <n v="7.0000000000000007E-2"/>
    <n v="134.47040000000001"/>
    <m/>
    <n v="134.47040000000001"/>
    <s v=""/>
    <n v="0"/>
    <m/>
    <n v="0"/>
    <n v="1"/>
    <m/>
    <m/>
    <n v="0"/>
    <s v="Valauto Lambersart VW"/>
    <x v="0"/>
    <m/>
    <x v="4"/>
    <n v="1775.88"/>
    <n v="4.5694718584109062E-2"/>
    <x v="1"/>
    <n v="134.47040000000001"/>
  </r>
  <r>
    <x v="7"/>
    <x v="0"/>
    <x v="0"/>
    <x v="4"/>
    <x v="55"/>
    <m/>
    <m/>
    <m/>
    <m/>
    <m/>
    <n v="0"/>
    <x v="61"/>
    <n v="525943"/>
    <x v="1689"/>
    <s v="WVGZZZA28TV099073"/>
    <x v="1403"/>
    <x v="2"/>
    <n v="31472.33"/>
    <n v="1475"/>
    <n v="32947.33"/>
    <n v="7"/>
    <x v="1474"/>
    <n v="95"/>
    <m/>
    <n v="1445.12"/>
    <n v="4.6744910740870345E-2"/>
    <n v="0"/>
    <n v="-916.67"/>
    <m/>
    <m/>
    <n v="0.08"/>
    <n v="7.0000000000000007E-2"/>
    <n v="115.6096"/>
    <m/>
    <n v="115.6096"/>
    <s v="VWB"/>
    <n v="30"/>
    <n v="50"/>
    <n v="1"/>
    <n v="1"/>
    <m/>
    <m/>
    <n v="1"/>
    <s v="Valauto Lambersart VW"/>
    <x v="0"/>
    <m/>
    <x v="4"/>
    <n v="1540.12"/>
    <n v="4.6744910740870345E-2"/>
    <x v="1"/>
    <n v="195.6096"/>
  </r>
  <r>
    <x v="7"/>
    <x v="0"/>
    <x v="0"/>
    <x v="90"/>
    <x v="36"/>
    <m/>
    <m/>
    <m/>
    <m/>
    <m/>
    <n v="0"/>
    <x v="61"/>
    <n v="525945"/>
    <x v="1690"/>
    <s v="WVWZZZAW3TU027890"/>
    <x v="1404"/>
    <x v="28"/>
    <n v="20605.669999999998"/>
    <n v="862.5"/>
    <n v="21468.17"/>
    <n v="12"/>
    <x v="1475"/>
    <n v="95"/>
    <m/>
    <n v="692.78"/>
    <n v="3.6695256279412732E-2"/>
    <n v="131.75"/>
    <n v="-2356.67"/>
    <m/>
    <m/>
    <n v="0.1"/>
    <n v="0.13"/>
    <n v="69.278000000000006"/>
    <m/>
    <n v="69.278000000000006"/>
    <s v=""/>
    <n v="30"/>
    <n v="50"/>
    <n v="1"/>
    <n v="1"/>
    <m/>
    <m/>
    <n v="1"/>
    <s v="Valauto Lambersart VW"/>
    <x v="0"/>
    <m/>
    <x v="4"/>
    <n v="787.78"/>
    <n v="3.6695256279412732E-2"/>
    <x v="1"/>
    <n v="149.27800000000002"/>
  </r>
  <r>
    <x v="7"/>
    <x v="0"/>
    <x v="0"/>
    <x v="33"/>
    <x v="34"/>
    <m/>
    <m/>
    <m/>
    <m/>
    <m/>
    <m/>
    <x v="31"/>
    <n v="525948"/>
    <x v="1691"/>
    <s v="WVGZZZA25TV036531"/>
    <x v="1405"/>
    <x v="2"/>
    <n v="24380.67"/>
    <n v="1141.67"/>
    <n v="25522.339999999997"/>
    <n v="10"/>
    <x v="1476"/>
    <n v="95"/>
    <m/>
    <n v="776.71"/>
    <n v="3.4154783613101314E-2"/>
    <n v="0"/>
    <n v="-916.67"/>
    <m/>
    <m/>
    <n v="0.1"/>
    <n v="0.13"/>
    <n v="77.671000000000006"/>
    <m/>
    <n v="77.671000000000006"/>
    <s v="VWB"/>
    <n v="30"/>
    <n v="100"/>
    <n v="1"/>
    <n v="1"/>
    <m/>
    <m/>
    <n v="1"/>
    <s v="Valauto Lambersart VW"/>
    <x v="0"/>
    <m/>
    <x v="4"/>
    <n v="871.71"/>
    <n v="3.4154783613101314E-2"/>
    <x v="1"/>
    <n v="207.67099999999999"/>
  </r>
  <r>
    <x v="1"/>
    <x v="0"/>
    <x v="0"/>
    <x v="25"/>
    <x v="120"/>
    <m/>
    <m/>
    <m/>
    <m/>
    <m/>
    <n v="0"/>
    <x v="5"/>
    <n v="525948"/>
    <x v="1691"/>
    <s v="WVGZZZC12TY044315"/>
    <x v="1406"/>
    <x v="7"/>
    <n v="28389"/>
    <n v="-770.83"/>
    <n v="27618.17"/>
    <n v="41"/>
    <x v="1477"/>
    <n v="95"/>
    <m/>
    <n v="243.26"/>
    <n v="1.2247734009892763E-2"/>
    <n v="0"/>
    <n v="-2766.66"/>
    <m/>
    <m/>
    <n v="0.1"/>
    <n v="0.13"/>
    <n v="24.326000000000001"/>
    <m/>
    <n v="24.326000000000001"/>
    <s v="VWB"/>
    <n v="30"/>
    <m/>
    <n v="0"/>
    <n v="1"/>
    <m/>
    <m/>
    <n v="0"/>
    <s v="Valauto Roncq"/>
    <x v="0"/>
    <m/>
    <x v="0"/>
    <n v="338.26"/>
    <n v="1.2247734009892763E-2"/>
    <x v="1"/>
    <n v="54.326000000000001"/>
  </r>
  <r>
    <x v="7"/>
    <x v="0"/>
    <x v="0"/>
    <x v="30"/>
    <x v="83"/>
    <m/>
    <m/>
    <m/>
    <m/>
    <m/>
    <n v="0"/>
    <x v="30"/>
    <n v="525959"/>
    <x v="1692"/>
    <s v="WVWZZZAW3TU062977"/>
    <x v="1407"/>
    <x v="28"/>
    <n v="17714"/>
    <n v="525"/>
    <n v="18239"/>
    <n v="6"/>
    <x v="1478"/>
    <n v="95"/>
    <m/>
    <n v="592.46"/>
    <n v="3.7691759416634683E-2"/>
    <n v="-1083.33"/>
    <n v="-1383.34"/>
    <m/>
    <m/>
    <n v="0.08"/>
    <n v="7.0000000000000007E-2"/>
    <n v="47.396800000000006"/>
    <m/>
    <n v="47.396800000000006"/>
    <s v="VWB"/>
    <n v="30"/>
    <m/>
    <n v="0"/>
    <n v="1"/>
    <m/>
    <m/>
    <n v="0"/>
    <s v="Valauto Lambersart VW"/>
    <x v="0"/>
    <m/>
    <x v="4"/>
    <n v="687.46"/>
    <n v="3.7691759416634683E-2"/>
    <x v="1"/>
    <n v="77.396800000000013"/>
  </r>
  <r>
    <x v="1"/>
    <x v="0"/>
    <x v="0"/>
    <x v="116"/>
    <x v="23"/>
    <m/>
    <m/>
    <m/>
    <m/>
    <m/>
    <n v="0"/>
    <x v="35"/>
    <n v="525960"/>
    <x v="1693"/>
    <s v="WVGZZZA25TV095773"/>
    <x v="1408"/>
    <x v="2"/>
    <n v="27305.67"/>
    <n v="2108.34"/>
    <n v="29414.01"/>
    <n v="38"/>
    <x v="1479"/>
    <n v="95"/>
    <m/>
    <n v="918.85"/>
    <n v="3.4468268692368027E-2"/>
    <n v="0"/>
    <n v="-916.67"/>
    <m/>
    <m/>
    <n v="0.1"/>
    <n v="0.1"/>
    <n v="91.885000000000005"/>
    <m/>
    <n v="91.885000000000005"/>
    <s v="VWB"/>
    <n v="30"/>
    <n v="50"/>
    <n v="1"/>
    <n v="1"/>
    <m/>
    <m/>
    <n v="1"/>
    <s v="Valauto Roncq"/>
    <x v="0"/>
    <m/>
    <x v="0"/>
    <n v="1013.85"/>
    <n v="3.4468268692368027E-2"/>
    <x v="1"/>
    <n v="171.88499999999999"/>
  </r>
  <r>
    <x v="7"/>
    <x v="0"/>
    <x v="0"/>
    <x v="109"/>
    <x v="139"/>
    <m/>
    <m/>
    <m/>
    <m/>
    <m/>
    <n v="0"/>
    <x v="7"/>
    <n v="525960"/>
    <x v="1693"/>
    <s v="WVGZZZCS4TY055809"/>
    <x v="1409"/>
    <x v="1"/>
    <n v="27264"/>
    <n v="125"/>
    <n v="27389"/>
    <n v="13"/>
    <x v="1480"/>
    <n v="95"/>
    <m/>
    <n v="810.58"/>
    <n v="3.3063638687064148E-2"/>
    <n v="0"/>
    <n v="-2773.34"/>
    <m/>
    <m/>
    <n v="0.1"/>
    <n v="0.1"/>
    <n v="81.058000000000007"/>
    <m/>
    <n v="81.058000000000007"/>
    <s v="VWB"/>
    <n v="30"/>
    <n v="50"/>
    <n v="1"/>
    <n v="1"/>
    <m/>
    <m/>
    <n v="1"/>
    <s v="Valauto Lambersart VW"/>
    <x v="0"/>
    <m/>
    <x v="4"/>
    <n v="905.58"/>
    <n v="3.3063638687064148E-2"/>
    <x v="1"/>
    <n v="161.05799999999999"/>
  </r>
  <r>
    <x v="1"/>
    <x v="0"/>
    <x v="0"/>
    <x v="40"/>
    <x v="43"/>
    <m/>
    <m/>
    <m/>
    <m/>
    <m/>
    <n v="0"/>
    <x v="35"/>
    <n v="525961"/>
    <x v="1694"/>
    <s v="WVGZZZA10TV081870"/>
    <x v="1410"/>
    <x v="2"/>
    <n v="26247.33"/>
    <n v="850"/>
    <n v="27097.33"/>
    <n v="13"/>
    <x v="1481"/>
    <n v="95"/>
    <n v="-1816.8"/>
    <n v="561.53"/>
    <n v="2.4228586358877421E-2"/>
    <n v="0"/>
    <n v="-3966.67"/>
    <m/>
    <m/>
    <n v="0.1"/>
    <n v="7.0000000000000007E-2"/>
    <n v="56.152999999999999"/>
    <m/>
    <n v="56.152999999999999"/>
    <s v="VWB"/>
    <n v="30"/>
    <m/>
    <n v="0"/>
    <n v="1"/>
    <m/>
    <m/>
    <n v="0"/>
    <s v="Valauto Roncq"/>
    <x v="0"/>
    <m/>
    <x v="0"/>
    <n v="2473.33"/>
    <n v="9.1275782521746604E-2"/>
    <x v="1"/>
    <n v="86.152999999999992"/>
  </r>
  <r>
    <x v="7"/>
    <x v="0"/>
    <x v="0"/>
    <x v="55"/>
    <x v="55"/>
    <m/>
    <m/>
    <m/>
    <m/>
    <m/>
    <n v="0"/>
    <x v="36"/>
    <n v="525966"/>
    <x v="1695"/>
    <s v="WVGZZZE25TE046468"/>
    <x v="1411"/>
    <x v="3"/>
    <n v="37605"/>
    <n v="833.33"/>
    <n v="38438.33"/>
    <n v="28"/>
    <x v="1482"/>
    <n v="95"/>
    <m/>
    <n v="308.99"/>
    <n v="1.0510081993676625E-2"/>
    <n v="0"/>
    <n v="-432"/>
    <m/>
    <m/>
    <n v="0.1"/>
    <n v="0.1"/>
    <n v="30.899000000000001"/>
    <m/>
    <n v="30.899000000000001"/>
    <s v="VWB"/>
    <n v="0"/>
    <n v="20"/>
    <n v="1"/>
    <n v="1"/>
    <m/>
    <m/>
    <n v="1"/>
    <s v="Valauto Lambersart VW"/>
    <x v="0"/>
    <m/>
    <x v="8"/>
    <n v="403.99"/>
    <n v="1.0510081993676625E-2"/>
    <x v="1"/>
    <n v="50.899000000000001"/>
  </r>
  <r>
    <x v="1"/>
    <x v="0"/>
    <x v="0"/>
    <x v="32"/>
    <x v="94"/>
    <m/>
    <m/>
    <m/>
    <m/>
    <m/>
    <n v="0"/>
    <x v="60"/>
    <n v="525973"/>
    <x v="1696"/>
    <s v="WVWZZZCD6TW409377"/>
    <x v="799"/>
    <x v="32"/>
    <n v="36791.67"/>
    <n v="1145.8399999999999"/>
    <n v="37937.509999999995"/>
    <n v="9"/>
    <x v="1483"/>
    <n v="95.01"/>
    <m/>
    <n v="682.87"/>
    <n v="2.0504245007118286E-2"/>
    <n v="0"/>
    <n v="0"/>
    <m/>
    <m/>
    <n v="0.1"/>
    <n v="7.0000000000000007E-2"/>
    <n v="68.287000000000006"/>
    <m/>
    <n v="68.287000000000006"/>
    <s v=""/>
    <n v="0"/>
    <m/>
    <n v="0"/>
    <n v="1"/>
    <m/>
    <m/>
    <n v="0"/>
    <s v="Valauto Roncq"/>
    <x v="0"/>
    <m/>
    <x v="0"/>
    <n v="777.88"/>
    <n v="2.0504245007118286E-2"/>
    <x v="1"/>
    <n v="68.287000000000006"/>
  </r>
  <r>
    <x v="1"/>
    <x v="0"/>
    <x v="0"/>
    <x v="34"/>
    <x v="73"/>
    <m/>
    <m/>
    <m/>
    <m/>
    <m/>
    <m/>
    <x v="60"/>
    <n v="525974"/>
    <x v="1697"/>
    <s v="WVGZZZA27TV038202"/>
    <x v="1412"/>
    <x v="2"/>
    <n v="24380.67"/>
    <n v="1141.67"/>
    <n v="25522.339999999997"/>
    <n v="46"/>
    <x v="1484"/>
    <n v="94.99"/>
    <n v="-190"/>
    <n v="149.57"/>
    <n v="9.582193482259074E-3"/>
    <n v="0"/>
    <n v="-500"/>
    <m/>
    <m/>
    <n v="0.1"/>
    <n v="7.0000000000000007E-2"/>
    <n v="14.957000000000001"/>
    <m/>
    <n v="14.957000000000001"/>
    <s v="VWB"/>
    <n v="30"/>
    <m/>
    <n v="0"/>
    <n v="1"/>
    <m/>
    <m/>
    <n v="0"/>
    <s v="Valauto Roncq"/>
    <x v="0"/>
    <m/>
    <x v="0"/>
    <n v="434.56"/>
    <n v="1.7026651944923549E-2"/>
    <x v="1"/>
    <n v="44.957000000000001"/>
  </r>
  <r>
    <x v="1"/>
    <x v="0"/>
    <x v="0"/>
    <x v="37"/>
    <x v="64"/>
    <m/>
    <m/>
    <m/>
    <m/>
    <m/>
    <n v="0"/>
    <x v="55"/>
    <n v="525978"/>
    <x v="1698"/>
    <s v="WVGZZZCT2TW420945"/>
    <x v="1413"/>
    <x v="6"/>
    <n v="50738.33"/>
    <n v="8645.83"/>
    <n v="59384.160000000003"/>
    <n v="60"/>
    <x v="1485"/>
    <n v="94.99"/>
    <m/>
    <n v="1681.46"/>
    <n v="2.9914542867997121E-2"/>
    <n v="-8288.44"/>
    <n v="0"/>
    <m/>
    <m/>
    <n v="0.13"/>
    <n v="0.13"/>
    <n v="218.58980000000003"/>
    <m/>
    <n v="218.58980000000003"/>
    <s v="VWB"/>
    <m/>
    <n v="50"/>
    <n v="1"/>
    <n v="1"/>
    <m/>
    <m/>
    <n v="1"/>
    <s v="Valauto Roncq"/>
    <x v="0"/>
    <m/>
    <x v="0"/>
    <n v="1776.45"/>
    <n v="2.9914542867997121E-2"/>
    <x v="1"/>
    <n v="268.58980000000003"/>
  </r>
  <r>
    <x v="7"/>
    <x v="0"/>
    <x v="0"/>
    <x v="99"/>
    <x v="48"/>
    <m/>
    <m/>
    <m/>
    <s v="x"/>
    <s v="X"/>
    <m/>
    <x v="61"/>
    <n v="525982"/>
    <x v="1699"/>
    <s v="WVGZZZE20TE047334"/>
    <x v="1414"/>
    <x v="3"/>
    <n v="37605"/>
    <n v="2020.84"/>
    <n v="39625.839999999997"/>
    <n v="37"/>
    <x v="1486"/>
    <n v="95"/>
    <m/>
    <n v="1717.14"/>
    <n v="4.5731270302408734E-2"/>
    <n v="0"/>
    <n v="-5860"/>
    <m/>
    <m/>
    <n v="0.1"/>
    <n v="0.08"/>
    <n v="171.71400000000003"/>
    <m/>
    <n v="171.71400000000003"/>
    <s v="VWB"/>
    <n v="30"/>
    <m/>
    <n v="0"/>
    <n v="1"/>
    <m/>
    <m/>
    <n v="0"/>
    <s v="Valauto Lambersart VW"/>
    <x v="0"/>
    <m/>
    <x v="4"/>
    <n v="1812.14"/>
    <n v="4.5731270302408734E-2"/>
    <x v="1"/>
    <n v="201.71400000000003"/>
  </r>
  <r>
    <x v="7"/>
    <x v="0"/>
    <x v="0"/>
    <x v="57"/>
    <x v="96"/>
    <m/>
    <m/>
    <m/>
    <m/>
    <m/>
    <n v="0"/>
    <x v="30"/>
    <n v="525983"/>
    <x v="1700"/>
    <s v="WVWZZZAW1TU032750"/>
    <x v="1415"/>
    <x v="28"/>
    <n v="21605.67"/>
    <n v="1233.33"/>
    <n v="22839"/>
    <n v="16"/>
    <x v="1487"/>
    <n v="95"/>
    <m/>
    <n v="757.81"/>
    <n v="3.7340076185472214E-2"/>
    <n v="0"/>
    <n v="-2466.67"/>
    <m/>
    <m/>
    <n v="0.13"/>
    <n v="0.13"/>
    <n v="98.515299999999996"/>
    <m/>
    <n v="98.515299999999996"/>
    <s v="VWB"/>
    <n v="30"/>
    <n v="50"/>
    <n v="1"/>
    <n v="1"/>
    <m/>
    <m/>
    <n v="1"/>
    <s v="Valauto Lambersart VW"/>
    <x v="0"/>
    <m/>
    <x v="4"/>
    <n v="852.81"/>
    <n v="3.7340076185472214E-2"/>
    <x v="1"/>
    <n v="178.5153"/>
  </r>
  <r>
    <x v="7"/>
    <x v="0"/>
    <x v="0"/>
    <x v="78"/>
    <x v="89"/>
    <m/>
    <m/>
    <m/>
    <m/>
    <m/>
    <n v="0"/>
    <x v="7"/>
    <n v="525986"/>
    <x v="1701"/>
    <s v="WVWZZZE11TP078771"/>
    <x v="1416"/>
    <x v="29"/>
    <n v="32700"/>
    <n v="4325.01"/>
    <n v="37025.01"/>
    <n v="1"/>
    <x v="1488"/>
    <n v="95"/>
    <m/>
    <n v="430.29999999999995"/>
    <n v="1.418770717415066E-2"/>
    <n v="0"/>
    <n v="-4166.67"/>
    <m/>
    <m/>
    <n v="7.0000000000000007E-2"/>
    <n v="0.08"/>
    <n v="30.120999999999999"/>
    <m/>
    <n v="30.120999999999999"/>
    <s v="Uca Lease"/>
    <m/>
    <m/>
    <n v="0"/>
    <n v="1"/>
    <m/>
    <m/>
    <n v="0"/>
    <s v="Valauto Lambersart VW"/>
    <x v="0"/>
    <m/>
    <x v="4"/>
    <n v="525.29999999999995"/>
    <n v="1.418770717415066E-2"/>
    <x v="1"/>
    <n v="30.120999999999999"/>
  </r>
  <r>
    <x v="1"/>
    <x v="0"/>
    <x v="0"/>
    <x v="127"/>
    <x v="17"/>
    <m/>
    <m/>
    <m/>
    <m/>
    <m/>
    <m/>
    <x v="60"/>
    <n v="525987"/>
    <x v="1702"/>
    <s v="WVWZZZAW4TU004571"/>
    <x v="1417"/>
    <x v="28"/>
    <n v="20605.669999999998"/>
    <n v="720.83"/>
    <n v="21326.5"/>
    <n v="18"/>
    <x v="1489"/>
    <n v="95"/>
    <n v="-160"/>
    <n v="522.87"/>
    <n v="2.8971936323353573E-2"/>
    <n v="0"/>
    <n v="-1690.01"/>
    <m/>
    <m/>
    <n v="0.13"/>
    <n v="0.13"/>
    <n v="67.973100000000002"/>
    <m/>
    <n v="67.973100000000002"/>
    <s v="VWB"/>
    <n v="30"/>
    <m/>
    <n v="0"/>
    <n v="1"/>
    <m/>
    <m/>
    <n v="0"/>
    <s v="Valauto Roncq"/>
    <x v="0"/>
    <m/>
    <x v="0"/>
    <n v="777.87"/>
    <n v="3.6474339436850869E-2"/>
    <x v="1"/>
    <n v="97.973100000000002"/>
  </r>
  <r>
    <x v="7"/>
    <x v="0"/>
    <x v="0"/>
    <x v="57"/>
    <x v="96"/>
    <m/>
    <m/>
    <m/>
    <m/>
    <m/>
    <n v="0"/>
    <x v="7"/>
    <n v="525988"/>
    <x v="1703"/>
    <s v="WVGZZZA22TV011036"/>
    <x v="1418"/>
    <x v="2"/>
    <n v="27305.67"/>
    <n v="1283.3399999999999"/>
    <n v="28589.01"/>
    <n v="15"/>
    <x v="1490"/>
    <n v="94.99"/>
    <m/>
    <n v="797.68"/>
    <n v="3.1224236166275083E-2"/>
    <n v="0"/>
    <n v="-1975.95"/>
    <m/>
    <m/>
    <n v="0.1"/>
    <n v="0.13"/>
    <n v="79.768000000000001"/>
    <m/>
    <n v="79.768000000000001"/>
    <s v="VWB"/>
    <n v="30"/>
    <m/>
    <n v="0"/>
    <n v="1"/>
    <m/>
    <m/>
    <n v="0"/>
    <s v="Valauto Lambersart VW"/>
    <x v="0"/>
    <m/>
    <x v="4"/>
    <n v="892.67"/>
    <n v="3.1224236166275083E-2"/>
    <x v="1"/>
    <n v="109.768"/>
  </r>
  <r>
    <x v="1"/>
    <x v="0"/>
    <x v="0"/>
    <x v="103"/>
    <x v="120"/>
    <m/>
    <m/>
    <m/>
    <m/>
    <m/>
    <n v="0"/>
    <x v="8"/>
    <n v="525988"/>
    <x v="1703"/>
    <s v="WVWZZZAW4TU010791"/>
    <x v="1419"/>
    <x v="28"/>
    <n v="20605.669999999998"/>
    <n v="720.83"/>
    <n v="21326.5"/>
    <n v="1"/>
    <x v="1491"/>
    <n v="95"/>
    <m/>
    <n v="616.53"/>
    <n v="3.3363655545917054E-2"/>
    <n v="0"/>
    <n v="-1690.01"/>
    <m/>
    <m/>
    <n v="0.13"/>
    <n v="0.1"/>
    <n v="80.148899999999998"/>
    <m/>
    <n v="80.148899999999998"/>
    <s v=""/>
    <n v="30"/>
    <m/>
    <n v="0"/>
    <n v="1"/>
    <m/>
    <m/>
    <n v="0"/>
    <s v="Valauto Roncq"/>
    <x v="0"/>
    <m/>
    <x v="5"/>
    <n v="711.53"/>
    <n v="3.3363655545917054E-2"/>
    <x v="1"/>
    <n v="110.1489"/>
  </r>
  <r>
    <x v="1"/>
    <x v="0"/>
    <x v="0"/>
    <x v="11"/>
    <x v="23"/>
    <m/>
    <m/>
    <m/>
    <m/>
    <m/>
    <n v="0"/>
    <x v="43"/>
    <n v="525989"/>
    <x v="1704"/>
    <s v="WVGZZZA23TV111629"/>
    <x v="1420"/>
    <x v="2"/>
    <n v="27305.67"/>
    <n v="1583.34"/>
    <n v="28889.01"/>
    <n v="16"/>
    <x v="1492"/>
    <n v="94.99"/>
    <m/>
    <n v="396.68"/>
    <n v="1.7019274803809478E-2"/>
    <n v="0"/>
    <n v="-916.67"/>
    <m/>
    <m/>
    <n v="7.0000000000000007E-2"/>
    <n v="7.0000000000000007E-2"/>
    <n v="27.767600000000002"/>
    <m/>
    <n v="27.767600000000002"/>
    <s v=""/>
    <n v="0"/>
    <m/>
    <n v="0"/>
    <n v="1"/>
    <m/>
    <m/>
    <n v="0"/>
    <s v="Valauto Roncq"/>
    <x v="0"/>
    <m/>
    <x v="0"/>
    <n v="491.67"/>
    <n v="1.7019274803809478E-2"/>
    <x v="1"/>
    <n v="27.767600000000002"/>
  </r>
  <r>
    <x v="1"/>
    <x v="0"/>
    <x v="0"/>
    <x v="87"/>
    <x v="17"/>
    <m/>
    <m/>
    <m/>
    <m/>
    <m/>
    <n v="0"/>
    <x v="5"/>
    <n v="525990"/>
    <x v="1705"/>
    <s v="WVGZZZC11TY037369"/>
    <x v="1421"/>
    <x v="7"/>
    <n v="22622.33"/>
    <n v="891.67"/>
    <n v="23514"/>
    <n v="64"/>
    <x v="1493"/>
    <n v="95"/>
    <m/>
    <n v="432.22"/>
    <n v="2.2421536106149529E-2"/>
    <n v="0"/>
    <n v="-2683.33"/>
    <m/>
    <m/>
    <n v="0.1"/>
    <n v="0.13"/>
    <n v="43.222000000000008"/>
    <m/>
    <n v="43.222000000000008"/>
    <s v="VWB"/>
    <n v="30"/>
    <m/>
    <n v="0"/>
    <n v="1"/>
    <m/>
    <m/>
    <n v="0"/>
    <s v="Valauto Roncq"/>
    <x v="0"/>
    <m/>
    <x v="0"/>
    <n v="527.22"/>
    <n v="2.2421536106149529E-2"/>
    <x v="1"/>
    <n v="73.222000000000008"/>
  </r>
  <r>
    <x v="1"/>
    <x v="0"/>
    <x v="0"/>
    <x v="13"/>
    <x v="63"/>
    <m/>
    <m/>
    <m/>
    <m/>
    <m/>
    <n v="0"/>
    <x v="60"/>
    <n v="525991"/>
    <x v="1706"/>
    <s v="WVGZZZA29TV011258"/>
    <x v="1422"/>
    <x v="2"/>
    <n v="27305.67"/>
    <n v="1141.67"/>
    <n v="28447.339999999997"/>
    <n v="14"/>
    <x v="1494"/>
    <n v="95"/>
    <m/>
    <n v="899.62"/>
    <n v="3.4963550194851263E-2"/>
    <n v="0"/>
    <n v="-916.67"/>
    <m/>
    <m/>
    <n v="0.1"/>
    <n v="7.0000000000000007E-2"/>
    <n v="89.962000000000003"/>
    <m/>
    <n v="89.962000000000003"/>
    <s v="VWB"/>
    <n v="30"/>
    <n v="50"/>
    <n v="1"/>
    <n v="1"/>
    <m/>
    <m/>
    <n v="1"/>
    <s v="Valauto Roncq"/>
    <x v="0"/>
    <m/>
    <x v="0"/>
    <n v="994.62"/>
    <n v="3.4963550194851263E-2"/>
    <x v="1"/>
    <n v="169.96199999999999"/>
  </r>
  <r>
    <x v="1"/>
    <x v="0"/>
    <x v="0"/>
    <x v="100"/>
    <x v="117"/>
    <m/>
    <m/>
    <m/>
    <m/>
    <m/>
    <n v="0"/>
    <x v="5"/>
    <n v="525992"/>
    <x v="1707"/>
    <s v="WVWZZZAW1TU005743"/>
    <x v="1423"/>
    <x v="28"/>
    <n v="22014"/>
    <n v="804.16"/>
    <n v="22818.16"/>
    <n v="90"/>
    <x v="1495"/>
    <n v="95"/>
    <m/>
    <n v="421.27"/>
    <n v="2.2625400119904496E-2"/>
    <n v="0"/>
    <n v="-1690.01"/>
    <m/>
    <m/>
    <n v="0.1"/>
    <n v="0.13"/>
    <n v="42.127000000000002"/>
    <m/>
    <n v="42.127000000000002"/>
    <s v=""/>
    <n v="30"/>
    <n v="50"/>
    <n v="1"/>
    <n v="1"/>
    <m/>
    <m/>
    <n v="1"/>
    <s v="Valauto Roncq"/>
    <x v="0"/>
    <m/>
    <x v="0"/>
    <n v="516.27"/>
    <n v="2.2625400119904496E-2"/>
    <x v="1"/>
    <n v="122.12700000000001"/>
  </r>
  <r>
    <x v="1"/>
    <x v="0"/>
    <x v="0"/>
    <x v="36"/>
    <x v="132"/>
    <m/>
    <m/>
    <m/>
    <m/>
    <m/>
    <n v="0"/>
    <x v="6"/>
    <n v="525993"/>
    <x v="1708"/>
    <s v="WVGZZZC11TY057458"/>
    <x v="1424"/>
    <x v="7"/>
    <n v="23872.33"/>
    <n v="1404.17"/>
    <n v="25276.5"/>
    <n v="13"/>
    <x v="1496"/>
    <n v="95"/>
    <m/>
    <n v="828.01"/>
    <n v="3.6516527209067708E-2"/>
    <n v="0"/>
    <n v="-2641.66"/>
    <m/>
    <m/>
    <n v="7.0000000000000007E-2"/>
    <n v="7.0000000000000007E-2"/>
    <n v="57.960700000000003"/>
    <m/>
    <n v="57.960700000000003"/>
    <s v="VWB"/>
    <m/>
    <m/>
    <n v="0"/>
    <n v="1"/>
    <m/>
    <m/>
    <n v="0"/>
    <s v="Valauto Roncq"/>
    <x v="0"/>
    <m/>
    <x v="3"/>
    <n v="923.01"/>
    <n v="3.6516527209067708E-2"/>
    <x v="1"/>
    <n v="57.960700000000003"/>
  </r>
  <r>
    <x v="1"/>
    <x v="0"/>
    <x v="0"/>
    <x v="123"/>
    <x v="136"/>
    <m/>
    <m/>
    <m/>
    <m/>
    <m/>
    <n v="0"/>
    <x v="55"/>
    <n v="525994"/>
    <x v="1709"/>
    <s v="WVGZZZA2XTV007798"/>
    <x v="1425"/>
    <x v="2"/>
    <n v="34805.67"/>
    <n v="2700.01"/>
    <n v="37505.68"/>
    <n v="35"/>
    <x v="1497"/>
    <n v="95"/>
    <m/>
    <n v="1463.07"/>
    <n v="4.1542241068552817E-2"/>
    <n v="-916.67000000000007"/>
    <n v="0"/>
    <m/>
    <m/>
    <n v="0.13"/>
    <n v="0.13"/>
    <n v="190.19909999999999"/>
    <m/>
    <n v="190.19909999999999"/>
    <s v="VWB"/>
    <n v="30"/>
    <n v="50"/>
    <n v="1"/>
    <n v="1"/>
    <m/>
    <m/>
    <n v="1"/>
    <s v="Valauto Roncq"/>
    <x v="0"/>
    <m/>
    <x v="0"/>
    <n v="1558.07"/>
    <n v="4.1542241068552817E-2"/>
    <x v="1"/>
    <n v="270.19909999999999"/>
  </r>
  <r>
    <x v="1"/>
    <x v="0"/>
    <x v="0"/>
    <x v="109"/>
    <x v="139"/>
    <m/>
    <m/>
    <m/>
    <m/>
    <m/>
    <m/>
    <x v="43"/>
    <n v="525995"/>
    <x v="1710"/>
    <s v="WVGZZZC10TY085817"/>
    <x v="1426"/>
    <x v="7"/>
    <n v="28389"/>
    <n v="-1225"/>
    <n v="27164"/>
    <n v="12"/>
    <x v="1498"/>
    <n v="95"/>
    <m/>
    <n v="834.81"/>
    <n v="3.4229494919746722E-2"/>
    <n v="0"/>
    <n v="-2016.66"/>
    <m/>
    <m/>
    <n v="7.0000000000000007E-2"/>
    <n v="7.0000000000000007E-2"/>
    <n v="58.436700000000002"/>
    <m/>
    <n v="58.436700000000002"/>
    <s v="VWB"/>
    <n v="30"/>
    <m/>
    <n v="0"/>
    <n v="1"/>
    <m/>
    <m/>
    <n v="0"/>
    <s v="Valauto Roncq"/>
    <x v="0"/>
    <m/>
    <x v="0"/>
    <n v="929.81"/>
    <n v="3.4229494919746722E-2"/>
    <x v="1"/>
    <n v="88.436700000000002"/>
  </r>
  <r>
    <x v="1"/>
    <x v="0"/>
    <x v="0"/>
    <x v="53"/>
    <x v="61"/>
    <m/>
    <m/>
    <m/>
    <m/>
    <m/>
    <n v="0"/>
    <x v="35"/>
    <n v="525996"/>
    <x v="1711"/>
    <s v="WVGZZZA22TV015281"/>
    <x v="1427"/>
    <x v="2"/>
    <n v="24380.67"/>
    <n v="808.33"/>
    <n v="25189"/>
    <n v="20"/>
    <x v="1499"/>
    <n v="95"/>
    <m/>
    <n v="545.58000000000004"/>
    <n v="2.5430942077891143E-2"/>
    <n v="0"/>
    <n v="-916.67"/>
    <m/>
    <m/>
    <n v="0.1"/>
    <n v="0.13"/>
    <n v="54.558000000000007"/>
    <m/>
    <n v="54.558000000000007"/>
    <s v=""/>
    <n v="30"/>
    <m/>
    <n v="0"/>
    <n v="1"/>
    <m/>
    <m/>
    <n v="0"/>
    <s v="Valauto Roncq"/>
    <x v="0"/>
    <m/>
    <x v="0"/>
    <n v="640.58000000000004"/>
    <n v="2.5430942077891143E-2"/>
    <x v="1"/>
    <n v="84.558000000000007"/>
  </r>
  <r>
    <x v="1"/>
    <x v="0"/>
    <x v="0"/>
    <x v="24"/>
    <x v="52"/>
    <m/>
    <m/>
    <m/>
    <m/>
    <m/>
    <m/>
    <x v="35"/>
    <n v="525997"/>
    <x v="1712"/>
    <s v="WVGZZZA26TV014683"/>
    <x v="1428"/>
    <x v="2"/>
    <n v="27305.67"/>
    <n v="1141.67"/>
    <n v="28447.339999999997"/>
    <n v="23"/>
    <x v="1500"/>
    <n v="95"/>
    <m/>
    <n v="491.28"/>
    <n v="2.0609308286820491E-2"/>
    <n v="0"/>
    <n v="-916.67"/>
    <m/>
    <m/>
    <n v="0.13"/>
    <n v="0.13"/>
    <n v="63.866399999999999"/>
    <m/>
    <n v="63.866399999999999"/>
    <s v="VWB"/>
    <n v="30"/>
    <m/>
    <n v="0"/>
    <n v="1"/>
    <m/>
    <m/>
    <n v="0"/>
    <s v="Valauto Roncq"/>
    <x v="0"/>
    <m/>
    <x v="0"/>
    <n v="586.28"/>
    <n v="2.0609308286820491E-2"/>
    <x v="1"/>
    <n v="93.866399999999999"/>
  </r>
  <r>
    <x v="1"/>
    <x v="0"/>
    <x v="0"/>
    <x v="1"/>
    <x v="17"/>
    <m/>
    <m/>
    <m/>
    <m/>
    <m/>
    <n v="0"/>
    <x v="35"/>
    <n v="525998"/>
    <x v="1713"/>
    <s v="WVGZZZA26TV010262"/>
    <x v="1429"/>
    <x v="2"/>
    <n v="27305.67"/>
    <n v="1141.67"/>
    <n v="28447.339999999997"/>
    <n v="60"/>
    <x v="1501"/>
    <n v="95"/>
    <m/>
    <n v="524.62"/>
    <n v="2.1781298356893828E-2"/>
    <n v="0"/>
    <n v="-916.67"/>
    <m/>
    <m/>
    <n v="0.13"/>
    <n v="0.13"/>
    <n v="68.200600000000009"/>
    <m/>
    <n v="68.200600000000009"/>
    <s v="VWB"/>
    <n v="30"/>
    <m/>
    <n v="0"/>
    <n v="1"/>
    <m/>
    <m/>
    <n v="0"/>
    <s v="Valauto Roncq"/>
    <x v="0"/>
    <m/>
    <x v="0"/>
    <n v="619.62"/>
    <n v="2.1781298356893828E-2"/>
    <x v="1"/>
    <n v="98.200600000000009"/>
  </r>
  <r>
    <x v="1"/>
    <x v="0"/>
    <x v="0"/>
    <x v="87"/>
    <x v="17"/>
    <m/>
    <m/>
    <m/>
    <m/>
    <m/>
    <n v="0"/>
    <x v="35"/>
    <n v="525999"/>
    <x v="1714"/>
    <s v="WVGZZZC19TY021792"/>
    <x v="1430"/>
    <x v="7"/>
    <n v="22622.33"/>
    <n v="858.33"/>
    <n v="23480.660000000003"/>
    <n v="99"/>
    <x v="1502"/>
    <n v="95"/>
    <m/>
    <n v="743.64"/>
    <n v="3.5716202185117452E-2"/>
    <n v="0"/>
    <n v="-2683.33"/>
    <m/>
    <m/>
    <n v="0.13"/>
    <n v="0.13"/>
    <n v="96.673200000000008"/>
    <m/>
    <n v="96.673200000000008"/>
    <s v="VWB"/>
    <n v="30"/>
    <n v="50"/>
    <n v="1"/>
    <n v="1"/>
    <m/>
    <m/>
    <n v="1"/>
    <s v="Valauto Roncq"/>
    <x v="0"/>
    <m/>
    <x v="0"/>
    <n v="838.64"/>
    <n v="3.5716202185117452E-2"/>
    <x v="1"/>
    <n v="176.67320000000001"/>
  </r>
  <r>
    <x v="7"/>
    <x v="0"/>
    <x v="0"/>
    <x v="112"/>
    <x v="22"/>
    <m/>
    <m/>
    <m/>
    <m/>
    <m/>
    <n v="0"/>
    <x v="61"/>
    <n v="526003"/>
    <x v="1715"/>
    <s v="WVGZZZE20TE048550"/>
    <x v="1431"/>
    <x v="3"/>
    <n v="37605"/>
    <n v="2825"/>
    <n v="40430"/>
    <n v="8"/>
    <x v="1503"/>
    <n v="95"/>
    <m/>
    <n v="1687.6"/>
    <n v="4.409102151867425E-2"/>
    <n v="0"/>
    <n v="-5860"/>
    <m/>
    <m/>
    <n v="0.08"/>
    <n v="0.08"/>
    <n v="135.00799999999998"/>
    <m/>
    <n v="135.00799999999998"/>
    <s v="VWB"/>
    <n v="30"/>
    <m/>
    <n v="0"/>
    <n v="1"/>
    <m/>
    <m/>
    <n v="0"/>
    <s v="Valauto Lambersart VW"/>
    <x v="0"/>
    <m/>
    <x v="4"/>
    <n v="1782.6"/>
    <n v="4.409102151867425E-2"/>
    <x v="1"/>
    <n v="165.00799999999998"/>
  </r>
  <r>
    <x v="7"/>
    <x v="0"/>
    <x v="0"/>
    <x v="119"/>
    <x v="106"/>
    <m/>
    <m/>
    <m/>
    <m/>
    <m/>
    <n v="0"/>
    <x v="31"/>
    <n v="526005"/>
    <x v="1716"/>
    <s v="WVGZZZA29TV129214"/>
    <x v="1432"/>
    <x v="2"/>
    <n v="33555.67"/>
    <n v="2275"/>
    <n v="35830.67"/>
    <n v="3"/>
    <x v="1504"/>
    <n v="94.99"/>
    <m/>
    <n v="368.88"/>
    <n v="1.2946171534051695E-2"/>
    <n v="0"/>
    <n v="0"/>
    <m/>
    <m/>
    <n v="0.08"/>
    <n v="0.08"/>
    <n v="29.510400000000001"/>
    <m/>
    <n v="29.510400000000001"/>
    <s v=""/>
    <n v="0"/>
    <m/>
    <n v="0"/>
    <n v="1"/>
    <m/>
    <m/>
    <n v="0"/>
    <s v="Valauto Lambersart VW"/>
    <x v="0"/>
    <m/>
    <x v="4"/>
    <n v="463.87"/>
    <n v="1.2946171534051695E-2"/>
    <x v="1"/>
    <n v="29.510400000000001"/>
  </r>
  <r>
    <x v="7"/>
    <x v="0"/>
    <x v="0"/>
    <x v="86"/>
    <x v="133"/>
    <m/>
    <m/>
    <m/>
    <m/>
    <m/>
    <m/>
    <x v="7"/>
    <n v="526006"/>
    <x v="1717"/>
    <s v="WVGZZZA21TV048854"/>
    <x v="1433"/>
    <x v="2"/>
    <n v="31472.33"/>
    <n v="2083.34"/>
    <n v="33555.67"/>
    <n v="14"/>
    <x v="1505"/>
    <n v="95"/>
    <m/>
    <n v="573.35"/>
    <n v="1.991764730073934E-2"/>
    <n v="0"/>
    <n v="-2718.01"/>
    <m/>
    <m/>
    <n v="0.1"/>
    <n v="0.1"/>
    <n v="57.335000000000008"/>
    <m/>
    <n v="57.335000000000008"/>
    <s v=""/>
    <n v="30"/>
    <m/>
    <n v="0"/>
    <n v="1"/>
    <m/>
    <m/>
    <n v="0"/>
    <s v="Valauto Lambersart VW"/>
    <x v="0"/>
    <m/>
    <x v="4"/>
    <n v="668.35"/>
    <n v="1.991764730073934E-2"/>
    <x v="1"/>
    <n v="87.335000000000008"/>
  </r>
  <r>
    <x v="1"/>
    <x v="0"/>
    <x v="0"/>
    <x v="110"/>
    <x v="52"/>
    <m/>
    <m/>
    <m/>
    <m/>
    <m/>
    <n v="0"/>
    <x v="43"/>
    <n v="511882"/>
    <x v="1718"/>
    <s v="WVGZZZE2XSE010936"/>
    <x v="1434"/>
    <x v="3"/>
    <n v="37605"/>
    <n v="1662.5"/>
    <n v="39267.5"/>
    <n v="498"/>
    <x v="1506"/>
    <n v="95"/>
    <m/>
    <n v="-3516.68"/>
    <n v="-8.7137709301585278E-2"/>
    <n v="-3855.13"/>
    <n v="-785.35"/>
    <m/>
    <s v="marge négative  //  Challenge"/>
    <m/>
    <n v="0.13"/>
    <n v="0"/>
    <n v="400"/>
    <n v="400"/>
    <s v=""/>
    <n v="30"/>
    <m/>
    <n v="0"/>
    <n v="1"/>
    <m/>
    <m/>
    <n v="0"/>
    <s v="Valauto Roncq"/>
    <x v="0"/>
    <m/>
    <x v="0"/>
    <n v="-3421.68"/>
    <n v="-8.7137709301585278E-2"/>
    <x v="0"/>
    <n v="430"/>
  </r>
  <r>
    <x v="7"/>
    <x v="0"/>
    <x v="0"/>
    <x v="30"/>
    <x v="83"/>
    <m/>
    <m/>
    <m/>
    <m/>
    <m/>
    <n v="0"/>
    <x v="61"/>
    <n v="526008"/>
    <x v="1719"/>
    <s v="WVGZZZC14TY079552"/>
    <x v="1435"/>
    <x v="7"/>
    <n v="25139"/>
    <n v="1275.01"/>
    <n v="26414.01"/>
    <n v="27"/>
    <x v="1507"/>
    <n v="95"/>
    <m/>
    <n v="948.98"/>
    <n v="3.9523722448806524E-2"/>
    <n v="310"/>
    <n v="-3349.99"/>
    <m/>
    <m/>
    <n v="0.1"/>
    <n v="0.1"/>
    <n v="94.89800000000001"/>
    <m/>
    <n v="94.89800000000001"/>
    <s v=""/>
    <n v="30"/>
    <n v="50"/>
    <n v="1"/>
    <n v="1"/>
    <m/>
    <m/>
    <n v="1"/>
    <s v="Valauto Lambersart VW"/>
    <x v="0"/>
    <m/>
    <x v="4"/>
    <n v="1043.98"/>
    <n v="3.9523722448806524E-2"/>
    <x v="1"/>
    <n v="174.89800000000002"/>
  </r>
  <r>
    <x v="1"/>
    <x v="0"/>
    <x v="0"/>
    <x v="114"/>
    <x v="136"/>
    <m/>
    <m/>
    <m/>
    <m/>
    <m/>
    <n v="0"/>
    <x v="60"/>
    <n v="526008"/>
    <x v="1719"/>
    <s v="WVGZZZC1XTY059631"/>
    <x v="1436"/>
    <x v="7"/>
    <n v="22622.33"/>
    <n v="608.33000000000004"/>
    <n v="23230.660000000003"/>
    <n v="22"/>
    <x v="1508"/>
    <n v="95"/>
    <m/>
    <n v="1392.8"/>
    <n v="6.4044671998126607E-2"/>
    <n v="-3349.99"/>
    <n v="0"/>
    <m/>
    <m/>
    <n v="0.1"/>
    <n v="7.0000000000000007E-2"/>
    <n v="139.28"/>
    <m/>
    <n v="139.28"/>
    <s v="VWB"/>
    <n v="30"/>
    <n v="50"/>
    <n v="1"/>
    <n v="1"/>
    <m/>
    <m/>
    <n v="1"/>
    <s v="Valauto Roncq"/>
    <x v="0"/>
    <m/>
    <x v="0"/>
    <n v="1487.8"/>
    <n v="6.4044671998126607E-2"/>
    <x v="1"/>
    <n v="219.28"/>
  </r>
  <r>
    <x v="7"/>
    <x v="0"/>
    <x v="0"/>
    <x v="79"/>
    <x v="65"/>
    <m/>
    <m/>
    <m/>
    <m/>
    <m/>
    <n v="0"/>
    <x v="61"/>
    <n v="526009"/>
    <x v="1720"/>
    <s v="WVGZZZE28TE045444"/>
    <x v="1437"/>
    <x v="3"/>
    <n v="37605"/>
    <n v="3654.16"/>
    <n v="41259.160000000003"/>
    <n v="5"/>
    <x v="1509"/>
    <n v="95"/>
    <m/>
    <n v="2104.27"/>
    <n v="5.3303799689571961E-2"/>
    <n v="0"/>
    <n v="-5860"/>
    <m/>
    <m/>
    <n v="0.1"/>
    <n v="0.13"/>
    <n v="210.42700000000002"/>
    <m/>
    <n v="210.42700000000002"/>
    <s v="VWB"/>
    <n v="30"/>
    <m/>
    <n v="0"/>
    <n v="1"/>
    <m/>
    <m/>
    <n v="0"/>
    <s v="Valauto Lambersart VW"/>
    <x v="0"/>
    <m/>
    <x v="4"/>
    <n v="2199.27"/>
    <n v="5.3303799689571961E-2"/>
    <x v="1"/>
    <n v="240.42700000000002"/>
  </r>
  <r>
    <x v="1"/>
    <x v="0"/>
    <x v="0"/>
    <x v="11"/>
    <x v="23"/>
    <m/>
    <m/>
    <m/>
    <m/>
    <m/>
    <n v="0"/>
    <x v="0"/>
    <n v="526009"/>
    <x v="1720"/>
    <s v="WVWZZZE19TP068280"/>
    <x v="1438"/>
    <x v="29"/>
    <n v="28533.33"/>
    <n v="1458.33"/>
    <n v="29991.660000000003"/>
    <n v="22"/>
    <x v="1510"/>
    <n v="95"/>
    <m/>
    <n v="408.91"/>
    <n v="1.680167086450033E-2"/>
    <n v="0"/>
    <n v="-3666.67"/>
    <m/>
    <m/>
    <n v="7.0000000000000007E-2"/>
    <n v="7.0000000000000007E-2"/>
    <n v="28.623700000000003"/>
    <m/>
    <n v="28.623700000000003"/>
    <s v="VWB"/>
    <m/>
    <m/>
    <n v="0"/>
    <n v="1"/>
    <m/>
    <m/>
    <n v="0"/>
    <s v="Valauto Roncq"/>
    <x v="0"/>
    <m/>
    <x v="0"/>
    <n v="503.91"/>
    <n v="1.680167086450033E-2"/>
    <x v="1"/>
    <n v="28.623700000000003"/>
  </r>
  <r>
    <x v="1"/>
    <x v="0"/>
    <x v="0"/>
    <x v="26"/>
    <x v="15"/>
    <m/>
    <m/>
    <m/>
    <m/>
    <m/>
    <m/>
    <x v="5"/>
    <n v="526015"/>
    <x v="1721"/>
    <s v="WVGZZZC13TY045053"/>
    <x v="1439"/>
    <x v="7"/>
    <n v="28389"/>
    <n v="-770.83"/>
    <n v="27618.17"/>
    <n v="73"/>
    <x v="1511"/>
    <n v="95"/>
    <m/>
    <n v="1699.93"/>
    <n v="6.4990909969777147E-2"/>
    <n v="0"/>
    <n v="-3349.99"/>
    <m/>
    <m/>
    <n v="0.1"/>
    <n v="0.13"/>
    <n v="169.99300000000002"/>
    <m/>
    <n v="169.99300000000002"/>
    <s v="VWB"/>
    <n v="30"/>
    <m/>
    <n v="0"/>
    <n v="1"/>
    <m/>
    <m/>
    <n v="0"/>
    <s v="Valauto Roncq"/>
    <x v="0"/>
    <m/>
    <x v="0"/>
    <n v="1794.93"/>
    <n v="6.4990909969777147E-2"/>
    <x v="1"/>
    <n v="199.99300000000002"/>
  </r>
  <r>
    <x v="1"/>
    <x v="0"/>
    <x v="0"/>
    <x v="24"/>
    <x v="52"/>
    <m/>
    <m/>
    <m/>
    <m/>
    <m/>
    <m/>
    <x v="35"/>
    <n v="526021"/>
    <x v="1722"/>
    <s v="WVGZZZA27TV010089"/>
    <x v="1440"/>
    <x v="2"/>
    <n v="27305.67"/>
    <n v="1141.67"/>
    <n v="28447.339999999997"/>
    <n v="16"/>
    <x v="1512"/>
    <n v="95"/>
    <m/>
    <n v="568.92999999999995"/>
    <n v="2.3338913234066876E-2"/>
    <n v="0"/>
    <n v="-3000.81"/>
    <m/>
    <m/>
    <n v="0.13"/>
    <n v="0.13"/>
    <n v="73.960899999999995"/>
    <m/>
    <n v="73.960899999999995"/>
    <s v="VWB"/>
    <n v="30"/>
    <m/>
    <n v="0"/>
    <n v="1"/>
    <m/>
    <m/>
    <n v="0"/>
    <s v="Valauto Roncq"/>
    <x v="0"/>
    <m/>
    <x v="0"/>
    <n v="663.93"/>
    <n v="2.3338913234066876E-2"/>
    <x v="1"/>
    <n v="103.9609"/>
  </r>
  <r>
    <x v="7"/>
    <x v="0"/>
    <x v="0"/>
    <x v="18"/>
    <x v="18"/>
    <m/>
    <m/>
    <m/>
    <m/>
    <m/>
    <n v="0"/>
    <x v="30"/>
    <n v="526021"/>
    <x v="1722"/>
    <s v="WVWZZZAW6TU072595"/>
    <x v="1441"/>
    <x v="28"/>
    <n v="23014"/>
    <n v="1162.5"/>
    <n v="24176.5"/>
    <n v="1"/>
    <x v="1513"/>
    <n v="95"/>
    <m/>
    <n v="144.01"/>
    <n v="9.8860463673401851E-3"/>
    <n v="0"/>
    <n v="0"/>
    <m/>
    <m/>
    <n v="0.1"/>
    <n v="0.08"/>
    <n v="14.401"/>
    <m/>
    <n v="14.401"/>
    <s v="VWB"/>
    <n v="30"/>
    <m/>
    <n v="0"/>
    <n v="1"/>
    <m/>
    <m/>
    <n v="0"/>
    <s v="Valauto Lambersart VW"/>
    <x v="0"/>
    <m/>
    <x v="4"/>
    <n v="239.01"/>
    <n v="9.8860463673401851E-3"/>
    <x v="1"/>
    <n v="44.400999999999996"/>
  </r>
  <r>
    <x v="7"/>
    <x v="0"/>
    <x v="0"/>
    <x v="3"/>
    <x v="3"/>
    <m/>
    <m/>
    <m/>
    <m/>
    <m/>
    <m/>
    <x v="33"/>
    <n v="526025"/>
    <x v="1723"/>
    <s v="WVGZZZA21TV125660"/>
    <x v="1442"/>
    <x v="2"/>
    <n v="33555.67"/>
    <n v="1741.67"/>
    <n v="35297.339999999997"/>
    <n v="18"/>
    <x v="1514"/>
    <n v="95"/>
    <m/>
    <n v="1244.43"/>
    <n v="3.7947052100809869E-2"/>
    <n v="0"/>
    <n v="-1250"/>
    <m/>
    <m/>
    <n v="0.1"/>
    <n v="0.1"/>
    <n v="124.44300000000001"/>
    <m/>
    <n v="124.44300000000001"/>
    <s v="VWB"/>
    <m/>
    <m/>
    <n v="0"/>
    <n v="1"/>
    <m/>
    <m/>
    <n v="0"/>
    <s v="Valauto Lambersart VW"/>
    <x v="0"/>
    <m/>
    <x v="8"/>
    <n v="1339.43"/>
    <n v="3.7947052100809869E-2"/>
    <x v="1"/>
    <n v="124.44300000000001"/>
  </r>
  <r>
    <x v="7"/>
    <x v="0"/>
    <x v="0"/>
    <x v="105"/>
    <x v="4"/>
    <m/>
    <m/>
    <m/>
    <m/>
    <m/>
    <n v="0"/>
    <x v="30"/>
    <n v="526026"/>
    <x v="1724"/>
    <s v="WVGZZZA23TV106785"/>
    <x v="1443"/>
    <x v="2"/>
    <n v="27305.67"/>
    <n v="2300"/>
    <n v="29605.67"/>
    <n v="6"/>
    <x v="1515"/>
    <n v="95.01"/>
    <m/>
    <n v="-4.5600000000000023"/>
    <n v="3.0551580153396294E-3"/>
    <n v="0"/>
    <n v="0"/>
    <m/>
    <s v="marge négative"/>
    <m/>
    <n v="0.1"/>
    <n v="0"/>
    <m/>
    <n v="0"/>
    <s v="VWB"/>
    <m/>
    <m/>
    <n v="0"/>
    <n v="1"/>
    <m/>
    <m/>
    <n v="0"/>
    <s v="Valauto Lambersart VW"/>
    <x v="0"/>
    <m/>
    <x v="4"/>
    <n v="90.45"/>
    <n v="3.0551580153396294E-3"/>
    <x v="1"/>
    <n v="0"/>
  </r>
  <r>
    <x v="7"/>
    <x v="0"/>
    <x v="0"/>
    <x v="88"/>
    <x v="119"/>
    <m/>
    <m/>
    <m/>
    <m/>
    <m/>
    <n v="0"/>
    <x v="31"/>
    <n v="526030"/>
    <x v="1725"/>
    <s v="WVWZZZAW7TU068247"/>
    <x v="1444"/>
    <x v="28"/>
    <n v="17714"/>
    <n v="533.33000000000004"/>
    <n v="18247.330000000002"/>
    <n v="8"/>
    <x v="1516"/>
    <n v="94.99"/>
    <m/>
    <n v="9.8100000000000023"/>
    <n v="5.7433060069610178E-3"/>
    <n v="0"/>
    <n v="-1800.01"/>
    <m/>
    <m/>
    <n v="0.08"/>
    <n v="0.08"/>
    <n v="0.78480000000000016"/>
    <m/>
    <n v="0.78480000000000016"/>
    <s v="VWB"/>
    <n v="30"/>
    <m/>
    <n v="0"/>
    <n v="1"/>
    <m/>
    <m/>
    <n v="0"/>
    <s v="Valauto Lambersart VW"/>
    <x v="0"/>
    <m/>
    <x v="4"/>
    <n v="104.8"/>
    <n v="5.7433060069610178E-3"/>
    <x v="1"/>
    <n v="30.784800000000001"/>
  </r>
  <r>
    <x v="1"/>
    <x v="0"/>
    <x v="0"/>
    <x v="7"/>
    <x v="70"/>
    <m/>
    <m/>
    <m/>
    <m/>
    <m/>
    <n v="0"/>
    <x v="8"/>
    <n v="526036"/>
    <x v="1726"/>
    <s v="WVWZZZAW4TU013884"/>
    <x v="1445"/>
    <x v="28"/>
    <n v="22014"/>
    <n v="1220.83"/>
    <n v="23234.83"/>
    <n v="96"/>
    <x v="1517"/>
    <n v="95"/>
    <m/>
    <n v="1441.44"/>
    <n v="6.6126586680427618E-2"/>
    <n v="0"/>
    <n v="-2315"/>
    <m/>
    <m/>
    <n v="0.13"/>
    <n v="7.0000000000000007E-2"/>
    <n v="187.38720000000001"/>
    <m/>
    <n v="187.38720000000001"/>
    <s v="VWB"/>
    <n v="30"/>
    <m/>
    <n v="0"/>
    <n v="1"/>
    <m/>
    <m/>
    <n v="0"/>
    <s v="Valauto Roncq"/>
    <x v="0"/>
    <m/>
    <x v="5"/>
    <n v="1536.44"/>
    <n v="6.6126586680427618E-2"/>
    <x v="1"/>
    <n v="217.38720000000001"/>
  </r>
  <r>
    <x v="1"/>
    <x v="0"/>
    <x v="0"/>
    <x v="93"/>
    <x v="44"/>
    <m/>
    <m/>
    <m/>
    <m/>
    <m/>
    <n v="0"/>
    <x v="43"/>
    <n v="526041"/>
    <x v="1727"/>
    <s v="WVWZZZAW4TU018504"/>
    <x v="1446"/>
    <x v="28"/>
    <n v="22014"/>
    <n v="816.67"/>
    <n v="22830.67"/>
    <n v="30"/>
    <x v="1518"/>
    <n v="95"/>
    <m/>
    <n v="788.16"/>
    <n v="3.8683052227551799E-2"/>
    <n v="0"/>
    <n v="-2773.34"/>
    <m/>
    <m/>
    <n v="0.1"/>
    <n v="0.13"/>
    <n v="78.816000000000003"/>
    <m/>
    <n v="78.816000000000003"/>
    <s v="VWB"/>
    <n v="0"/>
    <s v="0"/>
    <n v="1"/>
    <n v="1"/>
    <m/>
    <m/>
    <n v="1"/>
    <s v="Valauto Roncq"/>
    <x v="0"/>
    <m/>
    <x v="0"/>
    <n v="883.16"/>
    <n v="3.8683052227551799E-2"/>
    <x v="1"/>
    <n v="78.816000000000003"/>
  </r>
  <r>
    <x v="7"/>
    <x v="0"/>
    <x v="0"/>
    <x v="14"/>
    <x v="50"/>
    <m/>
    <m/>
    <m/>
    <m/>
    <m/>
    <n v="0"/>
    <x v="7"/>
    <n v="526047"/>
    <x v="1728"/>
    <s v="WVWZZZAW3TU051106"/>
    <x v="1447"/>
    <x v="28"/>
    <n v="23014"/>
    <n v="1724.99"/>
    <n v="24738.99"/>
    <n v="8"/>
    <x v="1519"/>
    <n v="95.01"/>
    <m/>
    <n v="321.73"/>
    <n v="1.6845473481334524E-2"/>
    <n v="0"/>
    <n v="-1690.01"/>
    <m/>
    <m/>
    <n v="0.1"/>
    <n v="0.12"/>
    <n v="32.173000000000002"/>
    <m/>
    <n v="32.173000000000002"/>
    <s v=""/>
    <n v="30"/>
    <n v="50"/>
    <n v="1"/>
    <n v="1"/>
    <m/>
    <m/>
    <n v="1"/>
    <s v="Valauto Lambersart VW"/>
    <x v="0"/>
    <m/>
    <x v="4"/>
    <n v="416.74"/>
    <n v="1.6845473481334524E-2"/>
    <x v="1"/>
    <n v="112.173"/>
  </r>
  <r>
    <x v="1"/>
    <x v="0"/>
    <x v="0"/>
    <x v="74"/>
    <x v="113"/>
    <m/>
    <m/>
    <m/>
    <m/>
    <m/>
    <n v="0"/>
    <x v="8"/>
    <n v="526062"/>
    <x v="1729"/>
    <s v="WVWZZZAWXTU017423"/>
    <x v="1448"/>
    <x v="28"/>
    <n v="20605.669999999998"/>
    <n v="720.83"/>
    <n v="21326.5"/>
    <n v="2"/>
    <x v="1520"/>
    <n v="95"/>
    <m/>
    <n v="503.70000000000005"/>
    <n v="2.8073054650317682E-2"/>
    <n v="0"/>
    <n v="-2356.67"/>
    <m/>
    <m/>
    <n v="0.13"/>
    <n v="0.13"/>
    <n v="65.481000000000009"/>
    <m/>
    <n v="65.481000000000009"/>
    <s v=""/>
    <n v="30"/>
    <m/>
    <n v="0"/>
    <n v="1"/>
    <m/>
    <m/>
    <n v="0"/>
    <s v="Valauto Roncq"/>
    <x v="0"/>
    <m/>
    <x v="5"/>
    <n v="598.70000000000005"/>
    <n v="2.8073054650317682E-2"/>
    <x v="1"/>
    <n v="95.481000000000009"/>
  </r>
  <r>
    <x v="1"/>
    <x v="0"/>
    <x v="0"/>
    <x v="24"/>
    <x v="52"/>
    <m/>
    <m/>
    <m/>
    <m/>
    <m/>
    <n v="0"/>
    <x v="8"/>
    <n v="525516"/>
    <x v="1730"/>
    <s v="WVGZZZE25TE024339"/>
    <x v="1449"/>
    <x v="3"/>
    <n v="33863.33"/>
    <n v="833.33"/>
    <n v="34696.660000000003"/>
    <n v="41"/>
    <x v="308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n v="0"/>
    <m/>
    <n v="0"/>
    <n v="1"/>
    <m/>
    <m/>
    <n v="0"/>
    <s v="Valauto Roncq"/>
    <x v="0"/>
    <m/>
    <x v="5"/>
    <n v="1590.43"/>
    <n v="4.5838129664353855E-2"/>
    <x v="1"/>
    <n v="104.68010000000001"/>
  </r>
  <r>
    <x v="1"/>
    <x v="1"/>
    <x v="0"/>
    <x v="24"/>
    <x v="52"/>
    <m/>
    <m/>
    <m/>
    <s v="x"/>
    <m/>
    <n v="27713.759999999998"/>
    <x v="8"/>
    <n v="535506"/>
    <x v="1731"/>
    <s v="WVGZZZE20TE024314"/>
    <x v="1450"/>
    <x v="3"/>
    <n v="33863.33"/>
    <n v="833.33"/>
    <n v="34696.660000000003"/>
    <n v="41"/>
    <x v="308"/>
    <n v="95"/>
    <m/>
    <n v="1495.43"/>
    <n v="4.5838129664353855E-2"/>
    <n v="0"/>
    <n v="-5566.67"/>
    <m/>
    <s v="solde client mq financement en étude FIRST pb docs renvoyés 16/03/2026"/>
    <n v="7.0000000000000007E-2"/>
    <n v="7.0000000000000007E-2"/>
    <n v="104.68010000000001"/>
    <m/>
    <n v="104.68010000000001"/>
    <s v="VWB"/>
    <n v="0"/>
    <s v="0"/>
    <n v="1"/>
    <n v="1"/>
    <m/>
    <m/>
    <n v="1"/>
    <s v="Valauto Roncq"/>
    <x v="0"/>
    <m/>
    <x v="5"/>
    <n v="1590.43"/>
    <n v="4.5838129664353855E-2"/>
    <x v="1"/>
    <n v="104.68010000000001"/>
  </r>
  <r>
    <x v="1"/>
    <x v="0"/>
    <x v="0"/>
    <x v="67"/>
    <x v="78"/>
    <m/>
    <m/>
    <m/>
    <m/>
    <m/>
    <n v="0"/>
    <x v="50"/>
    <n v="526076"/>
    <x v="1732"/>
    <s v="WVGZZZCT0TW423052"/>
    <x v="799"/>
    <x v="6"/>
    <n v="49321.67"/>
    <n v="1254.17"/>
    <n v="50575.839999999997"/>
    <n v="69"/>
    <x v="1521"/>
    <n v="95"/>
    <m/>
    <n v="710.31"/>
    <n v="1.5922820065865442E-2"/>
    <n v="0"/>
    <n v="-6541.8"/>
    <m/>
    <m/>
    <n v="0.1"/>
    <n v="0.13"/>
    <n v="71.030999999999992"/>
    <m/>
    <n v="71.030999999999992"/>
    <s v="VWB"/>
    <n v="0"/>
    <m/>
    <n v="0"/>
    <n v="1"/>
    <m/>
    <m/>
    <n v="0"/>
    <s v="Valauto Roncq"/>
    <x v="0"/>
    <m/>
    <x v="15"/>
    <n v="805.31"/>
    <n v="1.5922820065865442E-2"/>
    <x v="1"/>
    <n v="71.030999999999992"/>
  </r>
  <r>
    <x v="1"/>
    <x v="0"/>
    <x v="0"/>
    <x v="90"/>
    <x v="36"/>
    <m/>
    <m/>
    <m/>
    <m/>
    <m/>
    <n v="0"/>
    <x v="43"/>
    <n v="526096"/>
    <x v="1733"/>
    <s v="WVWZZZAW8TU033314"/>
    <x v="1451"/>
    <x v="28"/>
    <n v="23014"/>
    <n v="58.33"/>
    <n v="23072.33"/>
    <n v="58"/>
    <x v="1522"/>
    <n v="95.01"/>
    <m/>
    <n v="555.06000000000006"/>
    <n v="2.817530782543419E-2"/>
    <n v="0"/>
    <n v="-2356.67"/>
    <m/>
    <m/>
    <n v="0.13"/>
    <n v="0.13"/>
    <n v="72.157800000000009"/>
    <m/>
    <n v="72.157800000000009"/>
    <s v="VWB"/>
    <n v="30"/>
    <m/>
    <n v="0"/>
    <n v="1"/>
    <m/>
    <m/>
    <n v="0"/>
    <s v="Valauto Roncq"/>
    <x v="0"/>
    <m/>
    <x v="0"/>
    <n v="650.07000000000005"/>
    <n v="2.817530782543419E-2"/>
    <x v="1"/>
    <n v="102.15780000000001"/>
  </r>
  <r>
    <x v="1"/>
    <x v="1"/>
    <x v="0"/>
    <x v="47"/>
    <x v="46"/>
    <m/>
    <m/>
    <m/>
    <s v="x"/>
    <m/>
    <n v="-1149.1199999999999"/>
    <x v="55"/>
    <n v="526097"/>
    <x v="1734"/>
    <s v="WVWZZZE11TP060478"/>
    <x v="324"/>
    <x v="29"/>
    <n v="28533.33"/>
    <n v="2100"/>
    <n v="30633.33"/>
    <n v="28"/>
    <x v="1523"/>
    <n v="95"/>
    <m/>
    <n v="961.42000000000007"/>
    <n v="3.4485966755817929E-2"/>
    <n v="0"/>
    <n v="-3666.67"/>
    <m/>
    <s v="solde client rbt a mettre sur exabq"/>
    <n v="7.0000000000000007E-2"/>
    <n v="7.0000000000000007E-2"/>
    <n v="67.299400000000006"/>
    <m/>
    <n v="67.299400000000006"/>
    <s v="VWB"/>
    <n v="30"/>
    <n v="50"/>
    <n v="1"/>
    <n v="1"/>
    <m/>
    <m/>
    <n v="1"/>
    <s v="Valauto Roncq"/>
    <x v="0"/>
    <m/>
    <x v="0"/>
    <n v="1056.42"/>
    <n v="3.4485966755817929E-2"/>
    <x v="1"/>
    <n v="147.29939999999999"/>
  </r>
  <r>
    <x v="6"/>
    <x v="0"/>
    <x v="4"/>
    <x v="101"/>
    <x v="5"/>
    <m/>
    <m/>
    <m/>
    <m/>
    <m/>
    <n v="0"/>
    <x v="42"/>
    <n v="526122"/>
    <x v="1735"/>
    <s v="WV1ZZZEB7SH052201"/>
    <x v="1452"/>
    <x v="26"/>
    <n v="49878.1"/>
    <n v="3275"/>
    <n v="53153.1"/>
    <n v="225"/>
    <x v="1524"/>
    <n v="0.9"/>
    <m/>
    <n v="1289.26"/>
    <n v="2.4272525967441224E-2"/>
    <n v="-5838.05"/>
    <n v="-6000"/>
    <m/>
    <m/>
    <n v="0.13"/>
    <n v="0.13"/>
    <n v="167.60380000000001"/>
    <m/>
    <n v="167.60380000000001"/>
    <s v="VWB"/>
    <n v="0"/>
    <n v="20"/>
    <n v="1"/>
    <n v="1"/>
    <n v="750"/>
    <d v="2026-05-20T00:00:00"/>
    <n v="1"/>
    <s v="Valauto Hainaut"/>
    <x v="4"/>
    <m/>
    <x v="8"/>
    <n v="2040.16"/>
    <n v="3.8382709569150249E-2"/>
    <x v="1"/>
    <n v="187.60380000000001"/>
  </r>
  <r>
    <x v="1"/>
    <x v="0"/>
    <x v="0"/>
    <x v="21"/>
    <x v="135"/>
    <m/>
    <m/>
    <m/>
    <s v="x"/>
    <s v="X"/>
    <n v="-11475.35"/>
    <x v="8"/>
    <n v="526167"/>
    <x v="1736"/>
    <s v="WVWZZZE14TP053301"/>
    <x v="1453"/>
    <x v="29"/>
    <n v="32700"/>
    <n v="1533.34"/>
    <n v="34233.339999999997"/>
    <n v="3"/>
    <x v="1525"/>
    <n v="94.99"/>
    <m/>
    <n v="1373.84"/>
    <n v="4.2906418129227242E-2"/>
    <n v="0"/>
    <n v="-4083.33"/>
    <m/>
    <s v="solde client vir rbt en attente exabq"/>
    <n v="0.1"/>
    <n v="0.1"/>
    <n v="137.38399999999999"/>
    <m/>
    <n v="137.38399999999999"/>
    <s v="VWB"/>
    <n v="30"/>
    <m/>
    <n v="0"/>
    <n v="1"/>
    <m/>
    <m/>
    <n v="0"/>
    <s v="Valauto Roncq"/>
    <x v="0"/>
    <m/>
    <x v="5"/>
    <n v="1468.83"/>
    <n v="4.2906418129227242E-2"/>
    <x v="1"/>
    <n v="167.38399999999999"/>
  </r>
  <r>
    <x v="7"/>
    <x v="0"/>
    <x v="0"/>
    <x v="77"/>
    <x v="109"/>
    <m/>
    <m/>
    <m/>
    <m/>
    <m/>
    <m/>
    <x v="7"/>
    <n v="526266"/>
    <x v="1737"/>
    <s v="WVWZZZE16TP076210"/>
    <x v="1454"/>
    <x v="29"/>
    <n v="39366.67"/>
    <n v="5675.01"/>
    <n v="45041.68"/>
    <n v="7"/>
    <x v="1526"/>
    <n v="95"/>
    <m/>
    <n v="697.9"/>
    <n v="1.7603695066436241E-2"/>
    <n v="0"/>
    <n v="-9366.67"/>
    <m/>
    <m/>
    <n v="0.08"/>
    <n v="0.08"/>
    <n v="55.832000000000001"/>
    <m/>
    <n v="55.832000000000001"/>
    <s v=""/>
    <n v="30"/>
    <m/>
    <n v="0"/>
    <n v="1"/>
    <m/>
    <m/>
    <n v="0"/>
    <s v="Valauto Lambersart VW"/>
    <x v="0"/>
    <m/>
    <x v="4"/>
    <n v="792.9"/>
    <n v="1.7603695066436241E-2"/>
    <x v="1"/>
    <n v="85.831999999999994"/>
  </r>
  <r>
    <x v="7"/>
    <x v="0"/>
    <x v="0"/>
    <x v="2"/>
    <x v="92"/>
    <m/>
    <m/>
    <m/>
    <m/>
    <m/>
    <m/>
    <x v="31"/>
    <n v="526273"/>
    <x v="1738"/>
    <s v="WVGZZZA23TV130228"/>
    <x v="1455"/>
    <x v="2"/>
    <n v="24380.67"/>
    <n v="891.67"/>
    <n v="25272.339999999997"/>
    <n v="6"/>
    <x v="1527"/>
    <n v="95"/>
    <m/>
    <n v="732.54000000000008"/>
    <n v="3.2744890263426349E-2"/>
    <n v="0"/>
    <n v="-1250"/>
    <m/>
    <s v="solde client diff 1er loyer"/>
    <n v="0.1"/>
    <n v="0.1"/>
    <n v="73.254000000000005"/>
    <m/>
    <n v="73.254000000000005"/>
    <s v="VWB"/>
    <m/>
    <n v="50"/>
    <n v="1"/>
    <n v="1"/>
    <m/>
    <m/>
    <n v="1"/>
    <s v="Valauto Lambersart VW"/>
    <x v="0"/>
    <m/>
    <x v="4"/>
    <n v="827.54000000000008"/>
    <n v="3.2744890263426349E-2"/>
    <x v="1"/>
    <n v="123.254"/>
  </r>
  <r>
    <x v="1"/>
    <x v="0"/>
    <x v="0"/>
    <x v="71"/>
    <x v="86"/>
    <m/>
    <m/>
    <m/>
    <m/>
    <m/>
    <n v="0"/>
    <x v="43"/>
    <n v="526378"/>
    <x v="1739"/>
    <s v="WVGZZZCT6TW536164"/>
    <x v="1456"/>
    <x v="6"/>
    <n v="37113.33"/>
    <n v="1408.34"/>
    <n v="38521.67"/>
    <n v="105"/>
    <x v="1528"/>
    <n v="95"/>
    <m/>
    <n v="960.8900000000001"/>
    <n v="2.7410286210333045E-2"/>
    <n v="-3900"/>
    <n v="-772"/>
    <m/>
    <m/>
    <n v="0.1"/>
    <n v="0.12"/>
    <n v="96.089000000000013"/>
    <m/>
    <n v="96.089000000000013"/>
    <s v="VWB"/>
    <n v="30"/>
    <n v="50"/>
    <n v="1"/>
    <n v="1"/>
    <m/>
    <m/>
    <n v="1"/>
    <s v="Valauto Roncq"/>
    <x v="0"/>
    <m/>
    <x v="0"/>
    <n v="1055.8900000000001"/>
    <n v="2.7410286210333045E-2"/>
    <x v="1"/>
    <n v="176.089"/>
  </r>
  <r>
    <x v="6"/>
    <x v="3"/>
    <x v="5"/>
    <x v="105"/>
    <x v="16"/>
    <m/>
    <s v="x"/>
    <m/>
    <s v="x"/>
    <m/>
    <n v="-3000"/>
    <x v="65"/>
    <n v="526490"/>
    <x v="1740"/>
    <s v="WAUZZZFU0SN015080"/>
    <x v="1457"/>
    <x v="52"/>
    <n v="45291.67"/>
    <n v="21771.67"/>
    <n v="67063.34"/>
    <n v="517"/>
    <x v="1529"/>
    <n v="108.33"/>
    <m/>
    <n v="-13206.05"/>
    <n v="-0.19530372331589807"/>
    <n v="-5023.8"/>
    <n v="0"/>
    <m/>
    <s v="solde client / marge négative  //  Opé destockage VD  //  Ecart de marge"/>
    <m/>
    <n v="0.12"/>
    <n v="0"/>
    <n v="500"/>
    <n v="500"/>
    <s v=""/>
    <m/>
    <m/>
    <n v="0"/>
    <n v="1"/>
    <m/>
    <m/>
    <n v="0"/>
    <s v="Valauto Hainaut"/>
    <x v="5"/>
    <m/>
    <x v="14"/>
    <n v="-13097.72"/>
    <n v="-0.19530372331589807"/>
    <x v="0"/>
    <n v="500"/>
  </r>
  <r>
    <x v="6"/>
    <x v="0"/>
    <x v="4"/>
    <x v="35"/>
    <x v="155"/>
    <m/>
    <m/>
    <m/>
    <m/>
    <m/>
    <n v="0"/>
    <x v="46"/>
    <n v="526573"/>
    <x v="1741"/>
    <s v="WV1ZZZSK4TX055827"/>
    <x v="1458"/>
    <x v="43"/>
    <n v="36052.5"/>
    <n v="2535"/>
    <n v="38587.5"/>
    <n v="16"/>
    <x v="1530"/>
    <n v="95"/>
    <m/>
    <n v="1157.6400000000001"/>
    <n v="3.2462325882734046E-2"/>
    <n v="0"/>
    <n v="0"/>
    <m/>
    <m/>
    <n v="0.1"/>
    <n v="0.1"/>
    <n v="115.76400000000001"/>
    <m/>
    <n v="115.76400000000001"/>
    <s v="Banque"/>
    <m/>
    <m/>
    <n v="0"/>
    <n v="1"/>
    <n v="750"/>
    <d v="2026-05-20T00:00:00"/>
    <n v="0"/>
    <s v="Valauto Hainaut"/>
    <x v="4"/>
    <m/>
    <x v="13"/>
    <n v="2002.64"/>
    <n v="5.1898671849692261E-2"/>
    <x v="1"/>
    <n v="115.76400000000001"/>
  </r>
  <r>
    <x v="1"/>
    <x v="0"/>
    <x v="0"/>
    <x v="65"/>
    <x v="92"/>
    <m/>
    <m/>
    <m/>
    <m/>
    <m/>
    <m/>
    <x v="75"/>
    <n v="526586"/>
    <x v="1742"/>
    <s v="WVWZZZAW4TU069615"/>
    <x v="1459"/>
    <x v="28"/>
    <n v="20605.669999999998"/>
    <n v="550"/>
    <n v="21155.67"/>
    <n v="28"/>
    <x v="1531"/>
    <n v="95"/>
    <m/>
    <n v="411.91"/>
    <n v="2.3960952312075207E-2"/>
    <n v="0"/>
    <n v="-1690.01"/>
    <m/>
    <m/>
    <n v="7.0000000000000007E-2"/>
    <n v="0.12"/>
    <n v="28.833700000000004"/>
    <m/>
    <n v="28.833700000000004"/>
    <s v="VWB"/>
    <n v="30"/>
    <m/>
    <n v="0"/>
    <n v="1"/>
    <m/>
    <m/>
    <n v="0"/>
    <s v="Valauto Roncq"/>
    <x v="0"/>
    <m/>
    <x v="0"/>
    <n v="506.91"/>
    <n v="2.3960952312075207E-2"/>
    <x v="1"/>
    <n v="58.833700000000007"/>
  </r>
  <r>
    <x v="6"/>
    <x v="1"/>
    <x v="5"/>
    <x v="88"/>
    <x v="50"/>
    <m/>
    <m/>
    <m/>
    <s v="x"/>
    <m/>
    <n v="-3583.92"/>
    <x v="9"/>
    <n v="526605"/>
    <x v="1743"/>
    <s v="WAUZZZGFXSA076136"/>
    <x v="1460"/>
    <x v="47"/>
    <n v="60958.23"/>
    <n v="13905.01"/>
    <n v="74863.240000000005"/>
    <n v="307"/>
    <x v="1532"/>
    <n v="108.33"/>
    <m/>
    <n v="2745"/>
    <n v="3.8113899425138424E-2"/>
    <n v="-15080.9"/>
    <n v="-3000"/>
    <m/>
    <s v="solde client mq 1er loyer  / Challenge vu MEL"/>
    <m/>
    <n v="0.13"/>
    <n v="0"/>
    <n v="800"/>
    <n v="800"/>
    <s v="VWB"/>
    <m/>
    <n v="20"/>
    <n v="1"/>
    <n v="1"/>
    <m/>
    <m/>
    <n v="1"/>
    <s v="Valauto Hainaut"/>
    <x v="5"/>
    <m/>
    <x v="6"/>
    <n v="2853.33"/>
    <n v="3.8113899425138424E-2"/>
    <x v="1"/>
    <n v="820"/>
  </r>
  <r>
    <x v="6"/>
    <x v="1"/>
    <x v="4"/>
    <x v="91"/>
    <x v="16"/>
    <m/>
    <m/>
    <m/>
    <s v="x"/>
    <m/>
    <n v="2767.16"/>
    <x v="14"/>
    <n v="526681"/>
    <x v="1744"/>
    <s v="WV1ZZZSK2TX074196"/>
    <x v="38"/>
    <x v="43"/>
    <n v="36812.5"/>
    <n v="0"/>
    <n v="36812.5"/>
    <n v="38"/>
    <x v="1533"/>
    <n v="95"/>
    <m/>
    <n v="736.24"/>
    <n v="2.2580373514431238E-2"/>
    <n v="0"/>
    <n v="0"/>
    <m/>
    <s v="ok vn payé "/>
    <m/>
    <n v="0"/>
    <n v="0"/>
    <m/>
    <n v="0"/>
    <s v=""/>
    <n v="1"/>
    <s v="0"/>
    <n v="1"/>
    <n v="1"/>
    <m/>
    <m/>
    <n v="1"/>
    <s v="Valauto Hainaut"/>
    <x v="4"/>
    <m/>
    <x v="8"/>
    <n v="831.24"/>
    <n v="2.2580373514431238E-2"/>
    <x v="1"/>
    <n v="1"/>
  </r>
  <r>
    <x v="5"/>
    <x v="0"/>
    <x v="2"/>
    <x v="123"/>
    <x v="124"/>
    <m/>
    <m/>
    <m/>
    <m/>
    <m/>
    <n v="0"/>
    <x v="26"/>
    <n v="527464"/>
    <x v="1745"/>
    <s v="TMBEP6PJ3T4032408"/>
    <x v="1461"/>
    <x v="33"/>
    <n v="19241.669999999998"/>
    <n v="616.66"/>
    <n v="19858.329999999998"/>
    <n v="4"/>
    <x v="1534"/>
    <n v="35"/>
    <m/>
    <n v="1017.75"/>
    <n v="5.3013017710955561E-2"/>
    <n v="-2550"/>
    <n v="0"/>
    <m/>
    <m/>
    <n v="0.13"/>
    <n v="0.13"/>
    <n v="132.3075"/>
    <m/>
    <n v="132.3075"/>
    <s v="VWB"/>
    <n v="0"/>
    <n v="100"/>
    <n v="1"/>
    <n v="1"/>
    <m/>
    <m/>
    <n v="1"/>
    <s v="Valauto Cambrai"/>
    <x v="2"/>
    <m/>
    <x v="11"/>
    <n v="1052.75"/>
    <n v="5.3013017710955561E-2"/>
    <x v="1"/>
    <n v="232.3075"/>
  </r>
  <r>
    <x v="5"/>
    <x v="0"/>
    <x v="0"/>
    <x v="58"/>
    <x v="66"/>
    <m/>
    <m/>
    <m/>
    <m/>
    <m/>
    <n v="0"/>
    <x v="9"/>
    <n v="527919"/>
    <x v="1746"/>
    <s v="WVWZZZAW2TU042168"/>
    <x v="1462"/>
    <x v="28"/>
    <n v="24705.67"/>
    <n v="791.66"/>
    <n v="25497.329999999998"/>
    <n v="7"/>
    <x v="1535"/>
    <n v="95"/>
    <m/>
    <n v="293.10000000000002"/>
    <n v="1.5221201592480469E-2"/>
    <n v="0"/>
    <n v="0"/>
    <m/>
    <m/>
    <n v="0.1"/>
    <n v="0.1"/>
    <n v="29.310000000000002"/>
    <m/>
    <n v="29.310000000000002"/>
    <s v=""/>
    <m/>
    <n v="20"/>
    <n v="1"/>
    <n v="1"/>
    <m/>
    <m/>
    <n v="1"/>
    <s v="Valauto Cambrai"/>
    <x v="0"/>
    <m/>
    <x v="6"/>
    <n v="388.1"/>
    <n v="1.5221201592480469E-2"/>
    <x v="1"/>
    <n v="49.31"/>
  </r>
  <r>
    <x v="7"/>
    <x v="0"/>
    <x v="0"/>
    <x v="19"/>
    <x v="43"/>
    <m/>
    <m/>
    <m/>
    <m/>
    <m/>
    <n v="0"/>
    <x v="18"/>
    <n v="527967"/>
    <x v="1747"/>
    <s v="WVGZZZCS7RY078395"/>
    <x v="1463"/>
    <x v="1"/>
    <n v="24822.33"/>
    <n v="1016.67"/>
    <n v="25839"/>
    <n v="576"/>
    <x v="1536"/>
    <n v="95"/>
    <m/>
    <n v="-3510.19"/>
    <n v="-0.13217191067765779"/>
    <n v="0"/>
    <n v="0"/>
    <m/>
    <s v="marge négative  //  Animation VD Noel"/>
    <m/>
    <n v="0.13"/>
    <n v="0"/>
    <n v="200"/>
    <n v="200"/>
    <s v=""/>
    <m/>
    <n v="50"/>
    <n v="1"/>
    <n v="1"/>
    <m/>
    <m/>
    <n v="1"/>
    <s v="Valauto Lambersart VW"/>
    <x v="0"/>
    <m/>
    <x v="2"/>
    <n v="-3415.19"/>
    <n v="-0.13217191067765779"/>
    <x v="0"/>
    <n v="250"/>
  </r>
  <r>
    <x v="7"/>
    <x v="0"/>
    <x v="0"/>
    <x v="50"/>
    <x v="42"/>
    <m/>
    <m/>
    <m/>
    <m/>
    <m/>
    <m/>
    <x v="5"/>
    <n v="528190"/>
    <x v="1748"/>
    <s v="WVGZZZE24RP506605"/>
    <x v="1464"/>
    <x v="0"/>
    <n v="41363.33"/>
    <n v="2979.17"/>
    <n v="44342.5"/>
    <n v="608"/>
    <x v="1537"/>
    <n v="95"/>
    <m/>
    <n v="-3037.83"/>
    <n v="-6.6365901787224443E-2"/>
    <n v="-3688.84"/>
    <n v="0"/>
    <m/>
    <s v="marge négative  //  Challenge  //  PO le 15/01/2026 et livraison le 21/01/2026"/>
    <m/>
    <n v="0.13"/>
    <n v="0"/>
    <n v="400"/>
    <n v="400"/>
    <s v="VWB"/>
    <n v="30"/>
    <m/>
    <n v="0"/>
    <n v="1"/>
    <m/>
    <m/>
    <n v="0"/>
    <s v="Valauto Lambersart VW"/>
    <x v="0"/>
    <m/>
    <x v="0"/>
    <n v="-2942.83"/>
    <n v="-6.6365901787224443E-2"/>
    <x v="0"/>
    <n v="430"/>
  </r>
  <r>
    <x v="7"/>
    <x v="0"/>
    <x v="0"/>
    <x v="50"/>
    <x v="42"/>
    <m/>
    <m/>
    <m/>
    <m/>
    <m/>
    <n v="0"/>
    <x v="31"/>
    <n v="528201"/>
    <x v="1749"/>
    <s v="WVGZZZ5N6RM162996"/>
    <x v="1465"/>
    <x v="6"/>
    <n v="46125"/>
    <n v="1541.66"/>
    <n v="47666.66"/>
    <n v="424"/>
    <x v="1538"/>
    <n v="95"/>
    <m/>
    <n v="-4453.5600000000004"/>
    <n v="-9.1438334466899931E-2"/>
    <n v="-6196.67"/>
    <n v="0"/>
    <m/>
    <s v="Marge négative  //  Forfait VD"/>
    <m/>
    <n v="0.13"/>
    <n v="0"/>
    <n v="500"/>
    <n v="500"/>
    <s v=""/>
    <m/>
    <m/>
    <n v="0"/>
    <n v="1"/>
    <m/>
    <m/>
    <n v="0"/>
    <s v="Valauto Lambersart VW"/>
    <x v="0"/>
    <m/>
    <x v="4"/>
    <n v="-4358.5600000000004"/>
    <n v="-9.1438334466899931E-2"/>
    <x v="0"/>
    <n v="500"/>
  </r>
  <r>
    <x v="7"/>
    <x v="1"/>
    <x v="0"/>
    <x v="102"/>
    <x v="16"/>
    <m/>
    <m/>
    <m/>
    <s v="x"/>
    <m/>
    <n v="28808.6"/>
    <x v="36"/>
    <n v="528597"/>
    <x v="1750"/>
    <s v="WVWZZZCD2TW019229"/>
    <x v="1466"/>
    <x v="32"/>
    <n v="29225"/>
    <n v="666.67"/>
    <n v="29891.67"/>
    <n v="35"/>
    <x v="1539"/>
    <n v="95"/>
    <m/>
    <n v="1299.92"/>
    <n v="4.6665843694915679E-2"/>
    <n v="0"/>
    <n v="0"/>
    <m/>
    <s v="ok vn payé"/>
    <n v="0.1"/>
    <n v="0.1"/>
    <n v="129.99200000000002"/>
    <m/>
    <n v="129.99200000000002"/>
    <s v="VWB"/>
    <n v="0"/>
    <n v="20"/>
    <n v="1"/>
    <n v="1"/>
    <m/>
    <m/>
    <n v="1"/>
    <s v="Valauto Lambersart VW"/>
    <x v="0"/>
    <m/>
    <x v="8"/>
    <n v="1394.92"/>
    <n v="4.6665843694915679E-2"/>
    <x v="1"/>
    <n v="149.99200000000002"/>
  </r>
  <r>
    <x v="7"/>
    <x v="0"/>
    <x v="0"/>
    <x v="74"/>
    <x v="150"/>
    <m/>
    <m/>
    <m/>
    <m/>
    <m/>
    <n v="0"/>
    <x v="31"/>
    <n v="528601"/>
    <x v="1751"/>
    <s v="WVWZZZCDXTW196532"/>
    <x v="1467"/>
    <x v="32"/>
    <n v="29708.33"/>
    <n v="779.17"/>
    <n v="30487.5"/>
    <n v="77"/>
    <x v="1540"/>
    <n v="95"/>
    <m/>
    <n v="1598.87"/>
    <n v="5.5559491594915945E-2"/>
    <n v="0"/>
    <n v="0"/>
    <m/>
    <m/>
    <n v="0.1"/>
    <n v="0.1"/>
    <n v="159.887"/>
    <m/>
    <n v="159.887"/>
    <s v="VWB"/>
    <n v="30"/>
    <m/>
    <n v="0"/>
    <n v="1"/>
    <m/>
    <m/>
    <n v="0"/>
    <s v="Valauto Lambersart VW"/>
    <x v="0"/>
    <m/>
    <x v="4"/>
    <n v="1693.87"/>
    <n v="5.5559491594915945E-2"/>
    <x v="1"/>
    <n v="189.887"/>
  </r>
  <r>
    <x v="7"/>
    <x v="0"/>
    <x v="0"/>
    <x v="39"/>
    <x v="94"/>
    <m/>
    <m/>
    <m/>
    <m/>
    <m/>
    <n v="0"/>
    <x v="36"/>
    <n v="528693"/>
    <x v="1752"/>
    <s v="WVWZZZCD4TW413492"/>
    <x v="1468"/>
    <x v="32"/>
    <n v="36791.67"/>
    <n v="995.84"/>
    <n v="37787.509999999995"/>
    <n v="21"/>
    <x v="1541"/>
    <n v="95"/>
    <m/>
    <n v="812.43"/>
    <n v="2.4014019447166541E-2"/>
    <n v="0"/>
    <n v="0"/>
    <m/>
    <m/>
    <n v="0.1"/>
    <n v="0.1"/>
    <n v="81.242999999999995"/>
    <m/>
    <n v="81.242999999999995"/>
    <s v="VWB"/>
    <m/>
    <n v="20"/>
    <n v="1"/>
    <n v="1"/>
    <m/>
    <m/>
    <n v="1"/>
    <s v="Valauto Lambersart VW"/>
    <x v="0"/>
    <m/>
    <x v="8"/>
    <n v="907.43"/>
    <n v="2.4014019447166541E-2"/>
    <x v="1"/>
    <n v="101.24299999999999"/>
  </r>
  <r>
    <x v="7"/>
    <x v="0"/>
    <x v="0"/>
    <x v="15"/>
    <x v="9"/>
    <m/>
    <m/>
    <m/>
    <m/>
    <m/>
    <n v="0"/>
    <x v="36"/>
    <n v="528694"/>
    <x v="1753"/>
    <s v="WVWZZZCD7TW417519"/>
    <x v="1469"/>
    <x v="32"/>
    <n v="40541.67"/>
    <n v="1675.01"/>
    <n v="42216.68"/>
    <n v="13"/>
    <x v="1542"/>
    <n v="95"/>
    <m/>
    <n v="446.65999999999997"/>
    <n v="1.2830473642171766E-2"/>
    <n v="0"/>
    <n v="0"/>
    <m/>
    <m/>
    <n v="0.1"/>
    <n v="0.1"/>
    <n v="44.665999999999997"/>
    <m/>
    <n v="44.665999999999997"/>
    <s v=""/>
    <m/>
    <m/>
    <n v="0"/>
    <n v="1"/>
    <m/>
    <m/>
    <n v="0"/>
    <s v="Valauto Lambersart VW"/>
    <x v="0"/>
    <m/>
    <x v="8"/>
    <n v="541.66"/>
    <n v="1.2830473642171766E-2"/>
    <x v="1"/>
    <n v="44.665999999999997"/>
  </r>
  <r>
    <x v="7"/>
    <x v="0"/>
    <x v="0"/>
    <x v="56"/>
    <x v="64"/>
    <m/>
    <m/>
    <m/>
    <m/>
    <m/>
    <n v="497222.98"/>
    <x v="14"/>
    <n v="528718"/>
    <x v="1754"/>
    <s v="WVWZZZCD8TW232394"/>
    <x v="225"/>
    <x v="32"/>
    <n v="33458.33"/>
    <n v="-666.66"/>
    <n v="32791.67"/>
    <n v="5"/>
    <x v="1543"/>
    <n v="95"/>
    <m/>
    <n v="983.76"/>
    <n v="3.2897379120977982E-2"/>
    <n v="0"/>
    <n v="-2295.42"/>
    <m/>
    <s v="solde client facture non échue"/>
    <m/>
    <n v="0"/>
    <n v="0"/>
    <m/>
    <n v="0"/>
    <s v=""/>
    <n v="0"/>
    <m/>
    <n v="0"/>
    <n v="1"/>
    <m/>
    <m/>
    <n v="0"/>
    <s v="Valauto Lambersart VW"/>
    <x v="0"/>
    <m/>
    <x v="8"/>
    <n v="1078.76"/>
    <n v="3.2897379120977982E-2"/>
    <x v="1"/>
    <n v="0"/>
  </r>
  <r>
    <x v="7"/>
    <x v="0"/>
    <x v="0"/>
    <x v="4"/>
    <x v="22"/>
    <m/>
    <m/>
    <m/>
    <m/>
    <m/>
    <n v="40568.42"/>
    <x v="14"/>
    <n v="528794"/>
    <x v="1755"/>
    <s v="WVWZZZCD8TW418095"/>
    <x v="1470"/>
    <x v="32"/>
    <n v="44708.33"/>
    <n v="970.83"/>
    <n v="45679.16"/>
    <n v="28"/>
    <x v="1544"/>
    <n v="95"/>
    <m/>
    <n v="914.08"/>
    <n v="2.209059886390205E-2"/>
    <n v="0"/>
    <n v="0"/>
    <m/>
    <m/>
    <m/>
    <n v="0"/>
    <n v="0"/>
    <m/>
    <n v="0"/>
    <s v="Banque"/>
    <n v="1"/>
    <s v="0"/>
    <n v="1"/>
    <n v="1"/>
    <m/>
    <m/>
    <n v="1"/>
    <s v="Valauto Lambersart VW"/>
    <x v="0"/>
    <m/>
    <x v="8"/>
    <n v="1009.08"/>
    <n v="2.209059886390205E-2"/>
    <x v="1"/>
    <n v="1"/>
  </r>
  <r>
    <x v="7"/>
    <x v="0"/>
    <x v="0"/>
    <x v="90"/>
    <x v="36"/>
    <m/>
    <m/>
    <m/>
    <m/>
    <m/>
    <n v="0"/>
    <x v="42"/>
    <n v="528795"/>
    <x v="1756"/>
    <s v="WVWZZZCD6TW019069"/>
    <x v="1471"/>
    <x v="32"/>
    <n v="29708.33"/>
    <n v="500"/>
    <n v="30208.33"/>
    <n v="13"/>
    <x v="1545"/>
    <n v="95"/>
    <m/>
    <n v="604.16999999999996"/>
    <n v="2.3144940484958947E-2"/>
    <n v="0"/>
    <n v="0"/>
    <m/>
    <m/>
    <n v="0.1"/>
    <n v="0.1"/>
    <n v="60.417000000000002"/>
    <m/>
    <n v="60.417000000000002"/>
    <s v="VWB"/>
    <m/>
    <n v="20"/>
    <n v="1"/>
    <n v="1"/>
    <m/>
    <m/>
    <n v="1"/>
    <s v="Valauto Lambersart VW"/>
    <x v="0"/>
    <m/>
    <x v="8"/>
    <n v="699.17"/>
    <n v="2.3144940484958947E-2"/>
    <x v="1"/>
    <n v="80.417000000000002"/>
  </r>
  <r>
    <x v="7"/>
    <x v="0"/>
    <x v="0"/>
    <x v="2"/>
    <x v="112"/>
    <m/>
    <m/>
    <m/>
    <m/>
    <m/>
    <m/>
    <x v="1"/>
    <n v="528821"/>
    <x v="1757"/>
    <s v="WVWZZZAW8RU078827"/>
    <x v="1472"/>
    <x v="28"/>
    <n v="21176.5"/>
    <n v="1358.34"/>
    <n v="22534.84"/>
    <n v="605"/>
    <x v="1546"/>
    <n v="95"/>
    <m/>
    <n v="-1490.24"/>
    <n v="-6.1914795046248389E-2"/>
    <n v="-3154.87"/>
    <n v="0"/>
    <m/>
    <s v="marge négative  //  1/2 forfait"/>
    <m/>
    <n v="0.12"/>
    <n v="0"/>
    <n v="75"/>
    <n v="75"/>
    <s v=""/>
    <n v="30"/>
    <m/>
    <n v="0"/>
    <n v="1"/>
    <m/>
    <m/>
    <n v="0"/>
    <s v="Valauto Lambersart VW"/>
    <x v="0"/>
    <m/>
    <x v="1"/>
    <n v="-1395.24"/>
    <n v="-6.1914795046248389E-2"/>
    <x v="0"/>
    <n v="105"/>
  </r>
  <r>
    <x v="7"/>
    <x v="0"/>
    <x v="2"/>
    <x v="40"/>
    <x v="38"/>
    <m/>
    <m/>
    <m/>
    <m/>
    <m/>
    <n v="0"/>
    <x v="42"/>
    <n v="528826"/>
    <x v="1758"/>
    <s v="TMBJR8NX2TY030010"/>
    <x v="1473"/>
    <x v="41"/>
    <n v="29925"/>
    <n v="1241.67"/>
    <n v="31166.67"/>
    <n v="87"/>
    <x v="1547"/>
    <n v="35"/>
    <m/>
    <n v="623.33000000000004"/>
    <n v="2.1122885441402631E-2"/>
    <n v="0"/>
    <n v="0"/>
    <m/>
    <m/>
    <n v="0.1"/>
    <n v="0.1"/>
    <n v="62.333000000000006"/>
    <m/>
    <n v="62.333000000000006"/>
    <s v="VWB"/>
    <n v="0"/>
    <n v="20"/>
    <n v="1"/>
    <n v="1"/>
    <m/>
    <m/>
    <n v="1"/>
    <s v="Valauto Lambersart VW"/>
    <x v="2"/>
    <m/>
    <x v="8"/>
    <n v="658.33"/>
    <n v="2.1122885441402631E-2"/>
    <x v="1"/>
    <n v="82.332999999999998"/>
  </r>
  <r>
    <x v="7"/>
    <x v="3"/>
    <x v="2"/>
    <x v="38"/>
    <x v="134"/>
    <m/>
    <m/>
    <s v="x"/>
    <m/>
    <m/>
    <m/>
    <x v="36"/>
    <n v="528837"/>
    <x v="1759"/>
    <s v="TMBJA8NX3TY086450"/>
    <x v="1149"/>
    <x v="41"/>
    <n v="28041.67"/>
    <n v="3008.33"/>
    <n v="31050"/>
    <n v="21"/>
    <x v="1548"/>
    <n v="35.01"/>
    <m/>
    <n v="738.28"/>
    <n v="2.4904669887278581E-2"/>
    <n v="0"/>
    <n v="-316"/>
    <m/>
    <s v="Justif non valide"/>
    <n v="0.1"/>
    <n v="0.1"/>
    <n v="73.828000000000003"/>
    <m/>
    <n v="73.828000000000003"/>
    <s v="VWB"/>
    <n v="0"/>
    <n v="20"/>
    <n v="1"/>
    <n v="1"/>
    <m/>
    <m/>
    <n v="1"/>
    <s v="Valauto Lambersart VW"/>
    <x v="2"/>
    <m/>
    <x v="8"/>
    <n v="773.29"/>
    <n v="2.4904669887278581E-2"/>
    <x v="1"/>
    <n v="93.828000000000003"/>
  </r>
  <r>
    <x v="7"/>
    <x v="0"/>
    <x v="2"/>
    <x v="98"/>
    <x v="103"/>
    <m/>
    <m/>
    <m/>
    <m/>
    <m/>
    <m/>
    <x v="36"/>
    <n v="528839"/>
    <x v="1760"/>
    <s v="TMBJA8NX0TY092402"/>
    <x v="1149"/>
    <x v="41"/>
    <n v="28041.67"/>
    <n v="3008.33"/>
    <n v="31050"/>
    <n v="29"/>
    <x v="1549"/>
    <n v="35"/>
    <m/>
    <n v="732.78"/>
    <n v="2.472721417069243E-2"/>
    <n v="0"/>
    <n v="-310.5"/>
    <m/>
    <m/>
    <n v="0.1"/>
    <n v="0.1"/>
    <n v="73.278000000000006"/>
    <m/>
    <n v="73.278000000000006"/>
    <s v="VWB"/>
    <n v="0"/>
    <n v="20"/>
    <n v="1"/>
    <n v="1"/>
    <m/>
    <m/>
    <n v="1"/>
    <s v="Valauto Lambersart VW"/>
    <x v="2"/>
    <m/>
    <x v="8"/>
    <n v="767.78"/>
    <n v="2.472721417069243E-2"/>
    <x v="1"/>
    <n v="93.278000000000006"/>
  </r>
  <r>
    <x v="7"/>
    <x v="0"/>
    <x v="0"/>
    <x v="28"/>
    <x v="24"/>
    <m/>
    <m/>
    <m/>
    <m/>
    <m/>
    <m/>
    <x v="75"/>
    <n v="528853"/>
    <x v="1761"/>
    <s v="WVWZZZAW9SU044238"/>
    <x v="1474"/>
    <x v="28"/>
    <n v="22589"/>
    <n v="1779.17"/>
    <n v="24368.17"/>
    <n v="387"/>
    <x v="1550"/>
    <n v="95"/>
    <m/>
    <n v="-2590.27"/>
    <n v="-0.1023987439352237"/>
    <n v="0"/>
    <n v="-487.36"/>
    <m/>
    <s v="marge négative  //  0 prime demandée"/>
    <m/>
    <n v="0.12"/>
    <n v="0"/>
    <n v="75"/>
    <n v="75"/>
    <s v=""/>
    <n v="30"/>
    <m/>
    <n v="0"/>
    <n v="1"/>
    <m/>
    <m/>
    <n v="0"/>
    <s v="Valauto Lambersart VW"/>
    <x v="0"/>
    <m/>
    <x v="0"/>
    <n v="-2495.27"/>
    <n v="-0.1023987439352237"/>
    <x v="0"/>
    <n v="105"/>
  </r>
  <r>
    <x v="7"/>
    <x v="0"/>
    <x v="2"/>
    <x v="59"/>
    <x v="37"/>
    <m/>
    <m/>
    <m/>
    <s v="x"/>
    <s v="X"/>
    <n v="-96"/>
    <x v="36"/>
    <n v="528863"/>
    <x v="1762"/>
    <s v="TMBJR7NU6T5060869"/>
    <x v="1085"/>
    <x v="38"/>
    <n v="36350"/>
    <n v="250"/>
    <n v="36600"/>
    <n v="21"/>
    <x v="1551"/>
    <n v="35"/>
    <m/>
    <n v="1098"/>
    <n v="3.0956284153005463E-2"/>
    <n v="0"/>
    <n v="0"/>
    <m/>
    <s v="ok vn payé / solde client doublon rgt RANC"/>
    <n v="0.1"/>
    <n v="0.1"/>
    <n v="109.80000000000001"/>
    <m/>
    <n v="109.80000000000001"/>
    <s v="VWB"/>
    <n v="0"/>
    <n v="20"/>
    <n v="1"/>
    <n v="1"/>
    <m/>
    <m/>
    <n v="1"/>
    <s v="Valauto Lambersart VW"/>
    <x v="2"/>
    <m/>
    <x v="8"/>
    <n v="1133"/>
    <n v="3.0956284153005463E-2"/>
    <x v="1"/>
    <n v="129.80000000000001"/>
  </r>
  <r>
    <x v="7"/>
    <x v="0"/>
    <x v="2"/>
    <x v="40"/>
    <x v="127"/>
    <m/>
    <m/>
    <m/>
    <m/>
    <m/>
    <n v="0"/>
    <x v="36"/>
    <n v="528879"/>
    <x v="1763"/>
    <s v="TMBGR6NW9T3056705"/>
    <x v="1475"/>
    <x v="22"/>
    <n v="29041.67"/>
    <n v="583.33000000000004"/>
    <n v="29625"/>
    <n v="61"/>
    <x v="1552"/>
    <n v="35"/>
    <m/>
    <n v="888.75"/>
    <n v="3.1181434599156118E-2"/>
    <n v="0"/>
    <n v="0"/>
    <m/>
    <m/>
    <n v="0.1"/>
    <n v="0.1"/>
    <n v="88.875"/>
    <m/>
    <n v="88.875"/>
    <s v="VWB"/>
    <n v="0"/>
    <n v="20"/>
    <n v="1"/>
    <n v="1"/>
    <m/>
    <m/>
    <n v="1"/>
    <s v="Valauto Lambersart VW"/>
    <x v="2"/>
    <m/>
    <x v="8"/>
    <n v="923.75"/>
    <n v="3.1181434599156118E-2"/>
    <x v="1"/>
    <n v="108.875"/>
  </r>
  <r>
    <x v="7"/>
    <x v="0"/>
    <x v="2"/>
    <x v="82"/>
    <x v="149"/>
    <m/>
    <m/>
    <m/>
    <m/>
    <m/>
    <n v="0"/>
    <x v="36"/>
    <n v="528896"/>
    <x v="1764"/>
    <s v="TMBJW7PS3TT081307"/>
    <x v="1476"/>
    <x v="5"/>
    <n v="42666.66"/>
    <n v="583.33000000000004"/>
    <n v="43249.990000000005"/>
    <n v="6"/>
    <x v="1553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x v="2"/>
    <m/>
    <x v="8"/>
    <n v="1332.5"/>
    <n v="3.0809255678440617E-2"/>
    <x v="1"/>
    <n v="149.75"/>
  </r>
  <r>
    <x v="7"/>
    <x v="0"/>
    <x v="2"/>
    <x v="54"/>
    <x v="70"/>
    <m/>
    <m/>
    <m/>
    <m/>
    <m/>
    <n v="0"/>
    <x v="36"/>
    <n v="528909"/>
    <x v="1765"/>
    <s v="TMBJA8NX9TY038760"/>
    <x v="1477"/>
    <x v="41"/>
    <n v="28041.67"/>
    <n v="808.33"/>
    <n v="28850"/>
    <n v="32"/>
    <x v="1554"/>
    <n v="35"/>
    <m/>
    <n v="865.5"/>
    <n v="3.1213171577123049E-2"/>
    <n v="0"/>
    <n v="0"/>
    <m/>
    <m/>
    <n v="0.1"/>
    <n v="0.1"/>
    <n v="86.550000000000011"/>
    <m/>
    <n v="86.550000000000011"/>
    <s v="VWB"/>
    <n v="0"/>
    <n v="20"/>
    <n v="1"/>
    <n v="1"/>
    <m/>
    <m/>
    <n v="1"/>
    <s v="Valauto Lambersart VW"/>
    <x v="2"/>
    <m/>
    <x v="8"/>
    <n v="900.5"/>
    <n v="3.1213171577123049E-2"/>
    <x v="1"/>
    <n v="106.55000000000001"/>
  </r>
  <r>
    <x v="7"/>
    <x v="0"/>
    <x v="2"/>
    <x v="97"/>
    <x v="61"/>
    <m/>
    <m/>
    <m/>
    <m/>
    <m/>
    <n v="0"/>
    <x v="36"/>
    <n v="528914"/>
    <x v="1766"/>
    <s v="TMBJR7NU2T5049979"/>
    <x v="1478"/>
    <x v="38"/>
    <n v="36350"/>
    <n v="250"/>
    <n v="36600"/>
    <n v="38"/>
    <x v="1551"/>
    <n v="35"/>
    <m/>
    <n v="1098"/>
    <n v="3.0956284153005463E-2"/>
    <n v="0"/>
    <n v="0"/>
    <m/>
    <m/>
    <n v="0.1"/>
    <n v="0.1"/>
    <n v="109.80000000000001"/>
    <m/>
    <n v="109.80000000000001"/>
    <s v="VWB"/>
    <n v="0"/>
    <n v="20"/>
    <n v="1"/>
    <n v="1"/>
    <m/>
    <m/>
    <n v="1"/>
    <s v="Valauto Lambersart VW"/>
    <x v="2"/>
    <m/>
    <x v="8"/>
    <n v="1133"/>
    <n v="3.0956284153005463E-2"/>
    <x v="1"/>
    <n v="129.80000000000001"/>
  </r>
  <r>
    <x v="7"/>
    <x v="0"/>
    <x v="2"/>
    <x v="110"/>
    <x v="52"/>
    <m/>
    <m/>
    <m/>
    <m/>
    <m/>
    <n v="0"/>
    <x v="36"/>
    <n v="528919"/>
    <x v="1767"/>
    <s v="TMBJW7PSXTT074385"/>
    <x v="1479"/>
    <x v="5"/>
    <n v="42666.66"/>
    <n v="583.33000000000004"/>
    <n v="43249.990000000005"/>
    <n v="13"/>
    <x v="1553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x v="2"/>
    <m/>
    <x v="8"/>
    <n v="1332.5"/>
    <n v="3.0809255678440617E-2"/>
    <x v="1"/>
    <n v="149.75"/>
  </r>
  <r>
    <x v="7"/>
    <x v="0"/>
    <x v="2"/>
    <x v="123"/>
    <x v="113"/>
    <m/>
    <m/>
    <m/>
    <m/>
    <m/>
    <n v="0"/>
    <x v="36"/>
    <n v="528936"/>
    <x v="1768"/>
    <s v="TMBJJ8NX4TY065669"/>
    <x v="1480"/>
    <x v="41"/>
    <n v="31541.67"/>
    <n v="1808.33"/>
    <n v="33350"/>
    <n v="39"/>
    <x v="1555"/>
    <n v="35"/>
    <m/>
    <n v="833.75"/>
    <n v="2.6049475262368817E-2"/>
    <n v="0"/>
    <n v="0"/>
    <m/>
    <m/>
    <n v="0.1"/>
    <n v="0.1"/>
    <n v="83.375"/>
    <m/>
    <n v="83.375"/>
    <s v="VWB"/>
    <n v="0"/>
    <n v="20"/>
    <n v="1"/>
    <n v="1"/>
    <m/>
    <m/>
    <n v="1"/>
    <s v="Valauto Lambersart VW"/>
    <x v="2"/>
    <m/>
    <x v="8"/>
    <n v="868.75"/>
    <n v="2.6049475262368817E-2"/>
    <x v="1"/>
    <n v="103.375"/>
  </r>
  <r>
    <x v="7"/>
    <x v="0"/>
    <x v="0"/>
    <x v="4"/>
    <x v="55"/>
    <m/>
    <m/>
    <m/>
    <m/>
    <m/>
    <n v="0"/>
    <x v="35"/>
    <n v="528969"/>
    <x v="1769"/>
    <s v="WVWZZZAW5TU023386"/>
    <x v="1481"/>
    <x v="28"/>
    <n v="24705.67"/>
    <n v="904.16"/>
    <n v="25609.829999999998"/>
    <n v="124"/>
    <x v="1556"/>
    <n v="95.01"/>
    <m/>
    <n v="1215.4000000000001"/>
    <n v="5.1168242819261203E-2"/>
    <n v="-2804.88"/>
    <n v="0"/>
    <m/>
    <m/>
    <n v="0.12"/>
    <n v="0.13"/>
    <n v="145.84800000000001"/>
    <m/>
    <n v="145.84800000000001"/>
    <s v="VWB"/>
    <n v="30"/>
    <n v="50"/>
    <n v="1"/>
    <n v="1"/>
    <m/>
    <m/>
    <n v="1"/>
    <s v="Valauto Lambersart VW"/>
    <x v="0"/>
    <m/>
    <x v="0"/>
    <n v="1310.4100000000001"/>
    <n v="5.1168242819261203E-2"/>
    <x v="1"/>
    <n v="225.84800000000001"/>
  </r>
  <r>
    <x v="5"/>
    <x v="0"/>
    <x v="2"/>
    <x v="65"/>
    <x v="2"/>
    <m/>
    <m/>
    <m/>
    <m/>
    <m/>
    <m/>
    <x v="46"/>
    <n v="529514"/>
    <x v="1770"/>
    <s v="TMBJB7NY4RF029162"/>
    <x v="1482"/>
    <x v="40"/>
    <n v="38108.339999999997"/>
    <n v="529.16999999999996"/>
    <n v="38637.509999999995"/>
    <n v="756"/>
    <x v="1557"/>
    <n v="35.01"/>
    <m/>
    <n v="-6950.35"/>
    <n v="-0.17897996014753542"/>
    <n v="-833.34"/>
    <n v="0"/>
    <m/>
    <s v="marge négative  //  Forfait"/>
    <m/>
    <n v="0.12"/>
    <n v="0"/>
    <n v="300"/>
    <n v="300"/>
    <s v="VWB"/>
    <n v="0"/>
    <m/>
    <n v="0"/>
    <n v="1"/>
    <m/>
    <m/>
    <n v="0"/>
    <s v="Valauto Cambrai"/>
    <x v="2"/>
    <m/>
    <x v="13"/>
    <n v="-6915.34"/>
    <n v="-0.17897996014753542"/>
    <x v="0"/>
    <n v="300"/>
  </r>
  <r>
    <x v="5"/>
    <x v="0"/>
    <x v="2"/>
    <x v="16"/>
    <x v="132"/>
    <m/>
    <m/>
    <m/>
    <m/>
    <m/>
    <n v="0"/>
    <x v="37"/>
    <n v="529518"/>
    <x v="1771"/>
    <s v="TMBJA8NX6SY009988"/>
    <x v="1483"/>
    <x v="41"/>
    <n v="27216.67"/>
    <n v="3833.34"/>
    <n v="31050.01"/>
    <n v="602"/>
    <x v="1558"/>
    <n v="35.01"/>
    <m/>
    <n v="-3765.82"/>
    <n v="-0.12015487273595081"/>
    <n v="0"/>
    <n v="0"/>
    <m/>
    <s v="marge négative  //  0 prime demandée"/>
    <m/>
    <n v="0.13"/>
    <n v="0"/>
    <m/>
    <n v="0"/>
    <s v="VWB"/>
    <m/>
    <m/>
    <n v="0"/>
    <n v="1"/>
    <m/>
    <m/>
    <n v="0"/>
    <s v="Valauto Cambrai"/>
    <x v="2"/>
    <m/>
    <x v="11"/>
    <n v="-3730.81"/>
    <n v="-0.12015487273595081"/>
    <x v="0"/>
    <n v="0"/>
  </r>
  <r>
    <x v="5"/>
    <x v="0"/>
    <x v="2"/>
    <x v="27"/>
    <x v="63"/>
    <m/>
    <m/>
    <m/>
    <m/>
    <m/>
    <n v="0"/>
    <x v="37"/>
    <n v="529521"/>
    <x v="1772"/>
    <s v="TMBEP6PJ8S4020687"/>
    <x v="1484"/>
    <x v="33"/>
    <n v="19241.669999999998"/>
    <n v="1450"/>
    <n v="20691.669999999998"/>
    <n v="457"/>
    <x v="1559"/>
    <n v="35.01"/>
    <m/>
    <n v="-1261.75"/>
    <n v="-5.928665980077974E-2"/>
    <n v="1578.24"/>
    <n v="0"/>
    <m/>
    <s v="marge négative"/>
    <m/>
    <n v="0.13"/>
    <n v="0"/>
    <m/>
    <n v="0"/>
    <s v="VWB"/>
    <n v="30"/>
    <n v="100"/>
    <n v="1"/>
    <n v="1"/>
    <m/>
    <m/>
    <n v="1"/>
    <s v="Valauto Cambrai"/>
    <x v="2"/>
    <m/>
    <x v="11"/>
    <n v="-1226.74"/>
    <n v="-5.928665980077974E-2"/>
    <x v="0"/>
    <n v="130"/>
  </r>
  <r>
    <x v="5"/>
    <x v="1"/>
    <x v="2"/>
    <x v="92"/>
    <x v="45"/>
    <m/>
    <m/>
    <m/>
    <s v="x"/>
    <m/>
    <n v="-9880.7999999999993"/>
    <x v="37"/>
    <n v="529527"/>
    <x v="1773"/>
    <s v="TMBJB9PS5TT045884"/>
    <x v="1485"/>
    <x v="5"/>
    <n v="38500"/>
    <n v="8716.67"/>
    <n v="47216.67"/>
    <n v="102"/>
    <x v="1560"/>
    <n v="35.01"/>
    <m/>
    <n v="160.65000000000009"/>
    <n v="4.143875457544975E-3"/>
    <n v="-4249.5"/>
    <n v="0"/>
    <m/>
    <s v="solde client rbt en att validation exabq"/>
    <n v="0.13"/>
    <n v="0.13"/>
    <n v="20.884500000000013"/>
    <m/>
    <n v="20.884500000000013"/>
    <s v="VWB"/>
    <m/>
    <n v="50"/>
    <n v="1"/>
    <n v="1"/>
    <m/>
    <m/>
    <n v="1"/>
    <s v="Valauto Cambrai"/>
    <x v="2"/>
    <m/>
    <x v="11"/>
    <n v="195.66000000000008"/>
    <n v="4.143875457544975E-3"/>
    <x v="1"/>
    <n v="70.884500000000017"/>
  </r>
  <r>
    <x v="5"/>
    <x v="0"/>
    <x v="2"/>
    <x v="2"/>
    <x v="89"/>
    <m/>
    <m/>
    <m/>
    <m/>
    <m/>
    <m/>
    <x v="24"/>
    <n v="529528"/>
    <x v="1041"/>
    <s v="TMBEJ6PJ3T4080069"/>
    <x v="1486"/>
    <x v="33"/>
    <n v="28141.67"/>
    <n v="941.66"/>
    <n v="29083.329999999998"/>
    <n v="99"/>
    <x v="1561"/>
    <n v="35"/>
    <m/>
    <n v="740"/>
    <n v="2.6647567524076508E-2"/>
    <n v="-3780.83"/>
    <n v="0"/>
    <m/>
    <m/>
    <n v="0.12"/>
    <n v="0.12"/>
    <n v="88.8"/>
    <m/>
    <n v="88.8"/>
    <s v="VWB"/>
    <n v="30"/>
    <m/>
    <n v="0"/>
    <n v="1"/>
    <m/>
    <m/>
    <n v="0"/>
    <s v="Valauto Cambrai"/>
    <x v="2"/>
    <m/>
    <x v="11"/>
    <n v="775"/>
    <n v="2.6647567524076508E-2"/>
    <x v="1"/>
    <n v="118.8"/>
  </r>
  <r>
    <x v="6"/>
    <x v="0"/>
    <x v="5"/>
    <x v="85"/>
    <x v="122"/>
    <m/>
    <m/>
    <m/>
    <m/>
    <m/>
    <n v="0"/>
    <x v="41"/>
    <n v="529528"/>
    <x v="1041"/>
    <s v="WAUZZZFZ9SP058820"/>
    <x v="1487"/>
    <x v="48"/>
    <n v="38616.33"/>
    <n v="18687.509999999998"/>
    <n v="57303.839999999997"/>
    <n v="408"/>
    <x v="1562"/>
    <n v="108.33"/>
    <m/>
    <n v="-11767.18"/>
    <n v="-0.20345669679379255"/>
    <n v="-5157.3500000000004"/>
    <n v="0"/>
    <m/>
    <s v="marge négative  //  Challenge VD"/>
    <m/>
    <n v="0.12"/>
    <n v="0"/>
    <n v="400"/>
    <n v="400"/>
    <s v=""/>
    <m/>
    <m/>
    <n v="0"/>
    <n v="1"/>
    <m/>
    <m/>
    <n v="0"/>
    <s v="Valauto Hainaut"/>
    <x v="5"/>
    <m/>
    <x v="14"/>
    <n v="-11658.85"/>
    <n v="-0.20345669679379255"/>
    <x v="0"/>
    <n v="400"/>
  </r>
  <r>
    <x v="4"/>
    <x v="0"/>
    <x v="4"/>
    <x v="50"/>
    <x v="42"/>
    <m/>
    <m/>
    <m/>
    <m/>
    <m/>
    <n v="0"/>
    <x v="14"/>
    <n v="529528"/>
    <x v="1774"/>
    <s v="WV4ZZZTV3SK062906"/>
    <x v="1488"/>
    <x v="21"/>
    <n v="37433.1"/>
    <n v="4272"/>
    <n v="41705.1"/>
    <n v="113"/>
    <x v="1563"/>
    <n v="95"/>
    <m/>
    <n v="768.78"/>
    <n v="2.0711615605765243E-2"/>
    <n v="0"/>
    <n v="-3500"/>
    <m/>
    <m/>
    <m/>
    <n v="0"/>
    <n v="0"/>
    <m/>
    <n v="0"/>
    <s v=""/>
    <m/>
    <m/>
    <n v="0"/>
    <n v="1"/>
    <m/>
    <m/>
    <n v="0"/>
    <s v="Valauto Arras"/>
    <x v="4"/>
    <m/>
    <x v="8"/>
    <n v="863.78"/>
    <n v="2.0711615605765243E-2"/>
    <x v="1"/>
    <n v="0"/>
  </r>
  <r>
    <x v="6"/>
    <x v="0"/>
    <x v="5"/>
    <x v="40"/>
    <x v="19"/>
    <m/>
    <m/>
    <m/>
    <m/>
    <m/>
    <n v="0"/>
    <x v="46"/>
    <n v="529534"/>
    <x v="1043"/>
    <s v="WAUZZZGUXS2068224"/>
    <x v="1489"/>
    <x v="49"/>
    <n v="51300.33"/>
    <n v="13408.33"/>
    <n v="64708.66"/>
    <n v="111"/>
    <x v="1564"/>
    <n v="108.33"/>
    <m/>
    <n v="1746.0500000000002"/>
    <n v="2.8657369817270208E-2"/>
    <n v="-5542.69"/>
    <n v="0"/>
    <m/>
    <m/>
    <n v="0.13"/>
    <n v="0.13"/>
    <n v="226.98650000000004"/>
    <m/>
    <n v="226.98650000000004"/>
    <s v="Lixxbail"/>
    <m/>
    <n v="20"/>
    <n v="1"/>
    <n v="1"/>
    <m/>
    <m/>
    <n v="1"/>
    <s v="Valauto Hainaut"/>
    <x v="5"/>
    <m/>
    <x v="13"/>
    <n v="1854.38"/>
    <n v="2.8657369817270208E-2"/>
    <x v="1"/>
    <n v="246.98650000000004"/>
  </r>
  <r>
    <x v="6"/>
    <x v="0"/>
    <x v="5"/>
    <x v="100"/>
    <x v="117"/>
    <m/>
    <m/>
    <m/>
    <m/>
    <m/>
    <n v="0"/>
    <x v="14"/>
    <n v="529536"/>
    <x v="1045"/>
    <s v="WAUZZZGU6S2062680"/>
    <x v="1490"/>
    <x v="49"/>
    <n v="55417"/>
    <n v="15533.33"/>
    <n v="70950.33"/>
    <n v="127"/>
    <x v="1565"/>
    <n v="108.33"/>
    <m/>
    <n v="10891.89"/>
    <n v="0.15504113934353791"/>
    <n v="-5859.36"/>
    <n v="0"/>
    <m/>
    <m/>
    <m/>
    <n v="0"/>
    <n v="0"/>
    <m/>
    <n v="0"/>
    <s v="VWB"/>
    <m/>
    <m/>
    <n v="0"/>
    <n v="1"/>
    <m/>
    <m/>
    <n v="0"/>
    <s v="Valauto Hainaut"/>
    <x v="5"/>
    <m/>
    <x v="8"/>
    <n v="11000.22"/>
    <n v="0.15504113934353791"/>
    <x v="1"/>
    <n v="0"/>
  </r>
  <r>
    <x v="4"/>
    <x v="0"/>
    <x v="4"/>
    <x v="44"/>
    <x v="77"/>
    <m/>
    <m/>
    <m/>
    <m/>
    <m/>
    <n v="0"/>
    <x v="27"/>
    <n v="529539"/>
    <x v="1775"/>
    <s v="WV2ZZZEB7SH053294"/>
    <x v="1491"/>
    <x v="26"/>
    <n v="48291.43"/>
    <n v="9531.67"/>
    <n v="57823.1"/>
    <n v="281"/>
    <x v="1566"/>
    <n v="0.9"/>
    <m/>
    <n v="1566.07"/>
    <n v="2.7099377238508488E-2"/>
    <n v="-575.14"/>
    <n v="-6600"/>
    <m/>
    <m/>
    <n v="0.12"/>
    <n v="0.12"/>
    <n v="187.92839999999998"/>
    <m/>
    <n v="187.92839999999998"/>
    <s v=""/>
    <n v="0"/>
    <m/>
    <n v="0"/>
    <n v="1"/>
    <m/>
    <m/>
    <n v="0"/>
    <s v="Valauto Arras"/>
    <x v="4"/>
    <m/>
    <x v="10"/>
    <n v="1566.97"/>
    <n v="2.7099377238508488E-2"/>
    <x v="1"/>
    <n v="187.92839999999998"/>
  </r>
  <r>
    <x v="6"/>
    <x v="0"/>
    <x v="5"/>
    <x v="109"/>
    <x v="40"/>
    <m/>
    <m/>
    <m/>
    <m/>
    <m/>
    <m/>
    <x v="14"/>
    <n v="529541"/>
    <x v="1776"/>
    <s v="WAUZZZFZ5TP014377"/>
    <x v="1492"/>
    <x v="25"/>
    <n v="38616.33"/>
    <n v="22162.51"/>
    <n v="60778.84"/>
    <n v="192"/>
    <x v="1567"/>
    <n v="108.33"/>
    <m/>
    <n v="1170.5500000000002"/>
    <n v="2.1041533533710091E-2"/>
    <n v="-7825.46"/>
    <n v="-2000"/>
    <m/>
    <m/>
    <m/>
    <n v="0"/>
    <n v="0"/>
    <m/>
    <n v="0"/>
    <s v="VWB"/>
    <m/>
    <m/>
    <n v="0"/>
    <n v="1"/>
    <m/>
    <m/>
    <n v="0"/>
    <s v="Valauto Hainaut"/>
    <x v="5"/>
    <m/>
    <x v="8"/>
    <n v="1278.8800000000001"/>
    <n v="2.1041533533710091E-2"/>
    <x v="1"/>
    <n v="0"/>
  </r>
  <r>
    <x v="4"/>
    <x v="3"/>
    <x v="4"/>
    <x v="73"/>
    <x v="3"/>
    <m/>
    <m/>
    <s v="x"/>
    <m/>
    <m/>
    <m/>
    <x v="21"/>
    <n v="529541"/>
    <x v="1777"/>
    <s v="WV4ZZZTV3SK057768"/>
    <x v="1493"/>
    <x v="21"/>
    <n v="45233.1"/>
    <n v="4215"/>
    <n v="49448.1"/>
    <n v="210"/>
    <x v="1568"/>
    <n v="95"/>
    <m/>
    <n v="1047.2700000000004"/>
    <n v="2.3100382016700349E-2"/>
    <n v="-4000"/>
    <n v="-5261.3899999999994"/>
    <n v="1800"/>
    <s v="marge manquante"/>
    <m/>
    <n v="0.13"/>
    <n v="0"/>
    <m/>
    <n v="0"/>
    <s v="VWB"/>
    <n v="1"/>
    <s v="classique"/>
    <n v="1"/>
    <n v="1"/>
    <m/>
    <m/>
    <n v="1"/>
    <s v="Valauto Arras"/>
    <x v="4"/>
    <m/>
    <x v="6"/>
    <n v="1142.2700000000004"/>
    <n v="2.3100382016700349E-2"/>
    <x v="1"/>
    <e v="#VALUE!"/>
  </r>
  <r>
    <x v="1"/>
    <x v="0"/>
    <x v="2"/>
    <x v="0"/>
    <x v="110"/>
    <m/>
    <m/>
    <m/>
    <m/>
    <m/>
    <n v="0"/>
    <x v="76"/>
    <n v="529542"/>
    <x v="1778"/>
    <s v="TMBJR7NUXS5069217"/>
    <x v="1494"/>
    <x v="38"/>
    <n v="36350"/>
    <n v="1566.67"/>
    <n v="37916.67"/>
    <n v="238"/>
    <x v="1569"/>
    <n v="35"/>
    <m/>
    <n v="-16.670000000000002"/>
    <n v="4.8342852892936005E-4"/>
    <n v="-3412.5"/>
    <n v="0"/>
    <m/>
    <s v="marge négative  //  Forfait"/>
    <m/>
    <n v="0.13"/>
    <n v="0"/>
    <n v="150"/>
    <n v="150"/>
    <s v=""/>
    <m/>
    <m/>
    <n v="0"/>
    <n v="1"/>
    <m/>
    <m/>
    <n v="0"/>
    <s v="Valauto Roncq"/>
    <x v="2"/>
    <m/>
    <x v="3"/>
    <n v="18.329999999999998"/>
    <n v="4.8342852892936005E-4"/>
    <x v="1"/>
    <n v="150"/>
  </r>
  <r>
    <x v="4"/>
    <x v="0"/>
    <x v="4"/>
    <x v="93"/>
    <x v="45"/>
    <m/>
    <m/>
    <m/>
    <m/>
    <m/>
    <n v="0"/>
    <x v="21"/>
    <n v="529543"/>
    <x v="1779"/>
    <s v="WV1ZZZSYXT9021092"/>
    <x v="1495"/>
    <x v="42"/>
    <n v="57477.5"/>
    <n v="1051"/>
    <n v="58528.5"/>
    <n v="111"/>
    <x v="1570"/>
    <n v="95"/>
    <m/>
    <n v="1681.16"/>
    <n v="3.0346925002349284E-2"/>
    <n v="0"/>
    <n v="-500"/>
    <m/>
    <m/>
    <n v="0.13"/>
    <n v="0.13"/>
    <n v="218.55080000000001"/>
    <m/>
    <n v="218.55080000000001"/>
    <s v=""/>
    <m/>
    <n v="20"/>
    <n v="1"/>
    <n v="1"/>
    <m/>
    <m/>
    <n v="1"/>
    <s v="Valauto Arras"/>
    <x v="4"/>
    <m/>
    <x v="6"/>
    <n v="1776.16"/>
    <n v="3.0346925002349284E-2"/>
    <x v="1"/>
    <n v="238.55080000000001"/>
  </r>
  <r>
    <x v="6"/>
    <x v="0"/>
    <x v="5"/>
    <x v="71"/>
    <x v="14"/>
    <m/>
    <m/>
    <m/>
    <m/>
    <m/>
    <n v="0"/>
    <x v="65"/>
    <n v="529544"/>
    <x v="1048"/>
    <s v="WAUZZZFJXT1009379"/>
    <x v="1496"/>
    <x v="46"/>
    <n v="47291.67"/>
    <n v="10613.33"/>
    <n v="57905"/>
    <n v="203"/>
    <x v="1571"/>
    <n v="108.33"/>
    <m/>
    <n v="1163.22"/>
    <n v="2.1959243588636559E-2"/>
    <n v="-4632.3999999999996"/>
    <n v="-3000"/>
    <m/>
    <m/>
    <n v="0.12"/>
    <n v="0.12"/>
    <n v="139.5864"/>
    <m/>
    <n v="139.5864"/>
    <s v=""/>
    <m/>
    <n v="50"/>
    <n v="1"/>
    <n v="1"/>
    <m/>
    <m/>
    <n v="1"/>
    <s v="Valauto Hainaut"/>
    <x v="5"/>
    <m/>
    <x v="14"/>
    <n v="1271.55"/>
    <n v="2.1959243588636559E-2"/>
    <x v="1"/>
    <n v="189.5864"/>
  </r>
  <r>
    <x v="1"/>
    <x v="0"/>
    <x v="2"/>
    <x v="24"/>
    <x v="52"/>
    <m/>
    <m/>
    <m/>
    <m/>
    <m/>
    <m/>
    <x v="6"/>
    <n v="529545"/>
    <x v="1049"/>
    <s v="TMBJB9PS3TT040098"/>
    <x v="1497"/>
    <x v="5"/>
    <n v="38500"/>
    <n v="9483.34"/>
    <n v="47983.34"/>
    <n v="97"/>
    <x v="1572"/>
    <n v="35"/>
    <m/>
    <n v="1225.6600000000001"/>
    <n v="2.6272868874905337E-2"/>
    <n v="-4318.5"/>
    <n v="0"/>
    <m/>
    <m/>
    <n v="0.13"/>
    <n v="0.13"/>
    <n v="159.33580000000001"/>
    <m/>
    <n v="159.33580000000001"/>
    <s v="VWB"/>
    <m/>
    <m/>
    <n v="0"/>
    <n v="1"/>
    <m/>
    <m/>
    <n v="0"/>
    <s v="Valauto Roncq"/>
    <x v="2"/>
    <m/>
    <x v="3"/>
    <n v="1260.6600000000001"/>
    <n v="2.6272868874905337E-2"/>
    <x v="1"/>
    <n v="159.33580000000001"/>
  </r>
  <r>
    <x v="4"/>
    <x v="0"/>
    <x v="4"/>
    <x v="14"/>
    <x v="50"/>
    <m/>
    <m/>
    <m/>
    <m/>
    <m/>
    <n v="0"/>
    <x v="46"/>
    <n v="529546"/>
    <x v="1780"/>
    <s v="WV1ZZZSY5T9042318"/>
    <x v="1498"/>
    <x v="42"/>
    <n v="52877.5"/>
    <n v="1813"/>
    <n v="54690.5"/>
    <n v="1"/>
    <x v="1573"/>
    <n v="95"/>
    <m/>
    <n v="820.37"/>
    <n v="1.673727612656677E-2"/>
    <n v="0"/>
    <n v="0"/>
    <m/>
    <m/>
    <n v="0.1"/>
    <n v="0.1"/>
    <n v="82.037000000000006"/>
    <m/>
    <n v="82.037000000000006"/>
    <s v="VWB"/>
    <n v="1"/>
    <s v="0"/>
    <n v="1"/>
    <n v="1"/>
    <m/>
    <m/>
    <n v="1"/>
    <s v="Valauto Arras"/>
    <x v="4"/>
    <m/>
    <x v="13"/>
    <n v="915.37"/>
    <n v="1.673727612656677E-2"/>
    <x v="1"/>
    <n v="83.037000000000006"/>
  </r>
  <r>
    <x v="7"/>
    <x v="0"/>
    <x v="2"/>
    <x v="93"/>
    <x v="124"/>
    <m/>
    <m/>
    <m/>
    <m/>
    <m/>
    <m/>
    <x v="33"/>
    <n v="529552"/>
    <x v="1055"/>
    <s v="TMBJR7NU1S5070756"/>
    <x v="1499"/>
    <x v="38"/>
    <n v="36350"/>
    <n v="1625"/>
    <n v="37975"/>
    <n v="275"/>
    <x v="1574"/>
    <n v="35"/>
    <m/>
    <n v="-168.76"/>
    <n v="-3.5223173140223828E-3"/>
    <n v="-4368.75"/>
    <n v="0"/>
    <m/>
    <s v="marge négative  //  0 forfait demandé"/>
    <m/>
    <n v="0.13"/>
    <n v="0"/>
    <m/>
    <n v="0"/>
    <s v=""/>
    <m/>
    <m/>
    <n v="0"/>
    <n v="1"/>
    <m/>
    <m/>
    <n v="0"/>
    <s v="Valauto Lambersart VW"/>
    <x v="2"/>
    <m/>
    <x v="8"/>
    <n v="-133.76"/>
    <n v="-3.5223173140223828E-3"/>
    <x v="0"/>
    <n v="0"/>
  </r>
  <r>
    <x v="7"/>
    <x v="0"/>
    <x v="2"/>
    <x v="75"/>
    <x v="9"/>
    <m/>
    <m/>
    <m/>
    <s v="x"/>
    <s v="X"/>
    <n v="-267"/>
    <x v="59"/>
    <n v="529555"/>
    <x v="1781"/>
    <s v="TMBJB9PSXTT031284"/>
    <x v="1500"/>
    <x v="5"/>
    <n v="37500"/>
    <n v="9391.67"/>
    <n v="46891.67"/>
    <n v="188"/>
    <x v="1575"/>
    <n v="35"/>
    <m/>
    <n v="1575.66"/>
    <n v="3.4348531412935389E-2"/>
    <n v="-4220.25"/>
    <n v="0"/>
    <m/>
    <s v="ok vn payé / solde client avoir en RANC 2023"/>
    <n v="0.13"/>
    <n v="0.13"/>
    <n v="204.83580000000001"/>
    <m/>
    <n v="204.83580000000001"/>
    <s v=""/>
    <m/>
    <m/>
    <n v="0"/>
    <n v="1"/>
    <m/>
    <m/>
    <n v="0"/>
    <s v="Valauto Lambersart VW"/>
    <x v="2"/>
    <m/>
    <x v="17"/>
    <n v="1610.66"/>
    <n v="3.4348531412935389E-2"/>
    <x v="1"/>
    <n v="204.83580000000001"/>
  </r>
  <r>
    <x v="0"/>
    <x v="0"/>
    <x v="0"/>
    <x v="117"/>
    <x v="140"/>
    <m/>
    <m/>
    <m/>
    <m/>
    <m/>
    <n v="0"/>
    <x v="1"/>
    <n v="529634"/>
    <x v="1782"/>
    <s v="WVWZZZE16SP034358"/>
    <x v="1501"/>
    <x v="29"/>
    <n v="39366.67"/>
    <n v="4408.34"/>
    <n v="43775.009999999995"/>
    <n v="392"/>
    <x v="1576"/>
    <n v="95"/>
    <m/>
    <n v="-6887.97"/>
    <n v="-0.15517917642965703"/>
    <n v="-3064.25"/>
    <n v="0"/>
    <m/>
    <s v="marge négative  //  1/2 Forfait"/>
    <m/>
    <n v="0.13"/>
    <n v="0"/>
    <n v="150"/>
    <n v="150"/>
    <s v=""/>
    <m/>
    <m/>
    <n v="0"/>
    <n v="1"/>
    <m/>
    <m/>
    <n v="0"/>
    <s v="Val de Lys Automobiles"/>
    <x v="0"/>
    <m/>
    <x v="1"/>
    <n v="-6792.97"/>
    <n v="-0.15517917642965703"/>
    <x v="0"/>
    <n v="150"/>
  </r>
  <r>
    <x v="5"/>
    <x v="0"/>
    <x v="1"/>
    <x v="44"/>
    <x v="81"/>
    <m/>
    <m/>
    <m/>
    <m/>
    <m/>
    <n v="0"/>
    <x v="66"/>
    <n v="530435"/>
    <x v="1107"/>
    <s v="VSSZZZKPXT1030180"/>
    <x v="1502"/>
    <x v="8"/>
    <n v="38987.67"/>
    <n v="-2600"/>
    <n v="36387.67"/>
    <n v="111"/>
    <x v="1577"/>
    <n v="22"/>
    <m/>
    <n v="838.40999999999985"/>
    <n v="2.3645647000756023E-2"/>
    <n v="-4041.31"/>
    <n v="1500"/>
    <m/>
    <m/>
    <n v="0.12"/>
    <n v="0.12"/>
    <n v="100.60919999999997"/>
    <m/>
    <n v="100.60919999999997"/>
    <s v="VWB"/>
    <n v="0"/>
    <n v="50"/>
    <n v="1"/>
    <n v="1"/>
    <m/>
    <m/>
    <n v="1"/>
    <s v="Valauto Cambrai"/>
    <x v="1"/>
    <m/>
    <x v="11"/>
    <n v="860.40999999999985"/>
    <n v="2.3645647000756023E-2"/>
    <x v="1"/>
    <n v="150.60919999999999"/>
  </r>
  <r>
    <x v="5"/>
    <x v="0"/>
    <x v="1"/>
    <x v="28"/>
    <x v="47"/>
    <m/>
    <m/>
    <m/>
    <m/>
    <m/>
    <m/>
    <x v="26"/>
    <n v="530440"/>
    <x v="1783"/>
    <s v="VSSZZZKR3SA017223"/>
    <x v="1503"/>
    <x v="35"/>
    <n v="38154.33"/>
    <n v="2673.34"/>
    <n v="40827.67"/>
    <n v="142"/>
    <x v="1578"/>
    <n v="22"/>
    <m/>
    <n v="1140.04"/>
    <n v="2.8462069963826005E-2"/>
    <n v="-6932.32"/>
    <n v="0"/>
    <m/>
    <m/>
    <n v="0.12"/>
    <n v="0.12"/>
    <n v="136.8048"/>
    <m/>
    <n v="136.8048"/>
    <s v="VWB"/>
    <n v="30"/>
    <m/>
    <n v="0"/>
    <n v="1"/>
    <m/>
    <m/>
    <n v="0"/>
    <s v="Valauto Cambrai"/>
    <x v="1"/>
    <m/>
    <x v="11"/>
    <n v="1162.04"/>
    <n v="2.8462069963826005E-2"/>
    <x v="1"/>
    <n v="166.8048"/>
  </r>
  <r>
    <x v="5"/>
    <x v="0"/>
    <x v="1"/>
    <x v="102"/>
    <x v="133"/>
    <m/>
    <m/>
    <m/>
    <m/>
    <m/>
    <m/>
    <x v="24"/>
    <n v="530441"/>
    <x v="1784"/>
    <s v="VSSZZZKLXTR080611"/>
    <x v="1504"/>
    <x v="55"/>
    <n v="33629.33"/>
    <n v="2095.83"/>
    <n v="35725.160000000003"/>
    <n v="11"/>
    <x v="1579"/>
    <n v="22"/>
    <m/>
    <n v="822.52"/>
    <n v="2.3639362286970861E-2"/>
    <n v="0"/>
    <n v="-3500"/>
    <m/>
    <m/>
    <n v="7.0000000000000007E-2"/>
    <n v="7.0000000000000007E-2"/>
    <n v="57.576400000000007"/>
    <m/>
    <n v="57.576400000000007"/>
    <s v="VWB"/>
    <m/>
    <m/>
    <n v="0"/>
    <n v="1"/>
    <m/>
    <m/>
    <n v="0"/>
    <s v="Valauto Cambrai"/>
    <x v="1"/>
    <m/>
    <x v="11"/>
    <n v="844.52"/>
    <n v="2.3639362286970861E-2"/>
    <x v="1"/>
    <n v="57.576400000000007"/>
  </r>
  <r>
    <x v="5"/>
    <x v="0"/>
    <x v="6"/>
    <x v="64"/>
    <x v="75"/>
    <m/>
    <m/>
    <m/>
    <m/>
    <m/>
    <m/>
    <x v="26"/>
    <n v="530450"/>
    <x v="1785"/>
    <s v="VSSZZZKJ6VR039233"/>
    <x v="1505"/>
    <x v="31"/>
    <n v="24500.83"/>
    <n v="1200.8399999999999"/>
    <n v="25701.670000000002"/>
    <n v="8"/>
    <x v="1580"/>
    <n v="36"/>
    <m/>
    <n v="1059.33"/>
    <n v="4.2617075077222601E-2"/>
    <n v="0"/>
    <n v="-3392"/>
    <m/>
    <m/>
    <n v="0.08"/>
    <n v="0.08"/>
    <n v="84.746399999999994"/>
    <m/>
    <n v="84.746399999999994"/>
    <s v=""/>
    <n v="30"/>
    <n v="50"/>
    <n v="1"/>
    <n v="1"/>
    <m/>
    <m/>
    <n v="1"/>
    <s v="Valauto Cambrai"/>
    <x v="6"/>
    <m/>
    <x v="11"/>
    <n v="1095.33"/>
    <n v="4.2617075077222601E-2"/>
    <x v="1"/>
    <n v="164.74639999999999"/>
  </r>
  <r>
    <x v="5"/>
    <x v="0"/>
    <x v="6"/>
    <x v="64"/>
    <x v="75"/>
    <m/>
    <m/>
    <m/>
    <m/>
    <m/>
    <n v="0"/>
    <x v="66"/>
    <n v="530457"/>
    <x v="1786"/>
    <s v="VSSZZZKJ8VR035362"/>
    <x v="1506"/>
    <x v="31"/>
    <n v="20575.830000000002"/>
    <n v="1437.5"/>
    <n v="22013.33"/>
    <n v="8"/>
    <x v="1581"/>
    <n v="36"/>
    <m/>
    <n v="764.53"/>
    <n v="3.6365692968760285E-2"/>
    <n v="0"/>
    <n v="-1700"/>
    <m/>
    <m/>
    <n v="0.08"/>
    <n v="0.08"/>
    <n v="61.162399999999998"/>
    <m/>
    <n v="61.162399999999998"/>
    <s v="VWB"/>
    <n v="0"/>
    <n v="50"/>
    <n v="1"/>
    <n v="1"/>
    <m/>
    <m/>
    <n v="1"/>
    <s v="Valauto Cambrai"/>
    <x v="6"/>
    <m/>
    <x v="11"/>
    <n v="800.53"/>
    <n v="3.6365692968760285E-2"/>
    <x v="1"/>
    <n v="111.16239999999999"/>
  </r>
  <r>
    <x v="4"/>
    <x v="0"/>
    <x v="4"/>
    <x v="109"/>
    <x v="139"/>
    <m/>
    <m/>
    <m/>
    <m/>
    <m/>
    <n v="0"/>
    <x v="27"/>
    <n v="530537"/>
    <x v="1787"/>
    <s v="WV1ZZZEB9SH053155"/>
    <x v="1507"/>
    <x v="26"/>
    <n v="49798.1"/>
    <n v="3355"/>
    <n v="53153.1"/>
    <n v="243"/>
    <x v="1582"/>
    <n v="0.9"/>
    <m/>
    <n v="2193.04"/>
    <n v="4.1275861614844665E-2"/>
    <n v="0"/>
    <n v="-12838.05"/>
    <m/>
    <m/>
    <n v="0.12"/>
    <n v="0.12"/>
    <n v="263.16480000000001"/>
    <m/>
    <n v="263.16480000000001"/>
    <s v="VWB"/>
    <n v="0"/>
    <m/>
    <n v="0"/>
    <n v="1"/>
    <m/>
    <m/>
    <n v="0"/>
    <s v="Valauto Arras"/>
    <x v="4"/>
    <m/>
    <x v="10"/>
    <n v="2193.94"/>
    <n v="4.1275861614844665E-2"/>
    <x v="1"/>
    <n v="263.16480000000001"/>
  </r>
  <r>
    <x v="6"/>
    <x v="0"/>
    <x v="4"/>
    <x v="73"/>
    <x v="3"/>
    <m/>
    <m/>
    <m/>
    <m/>
    <m/>
    <m/>
    <x v="46"/>
    <n v="531105"/>
    <x v="1788"/>
    <s v="WV4ZZZTV4TK027793"/>
    <x v="1508"/>
    <x v="21"/>
    <n v="40533.1"/>
    <n v="7280"/>
    <n v="47813.1"/>
    <n v="7"/>
    <x v="1583"/>
    <n v="95.01"/>
    <m/>
    <n v="2785.0099999999998"/>
    <n v="6.0234956528650102E-2"/>
    <n v="0"/>
    <n v="-4000"/>
    <m/>
    <m/>
    <n v="0.1"/>
    <n v="0.1"/>
    <n v="278.50099999999998"/>
    <m/>
    <n v="278.50099999999998"/>
    <s v="Uca Lease"/>
    <m/>
    <n v="0"/>
    <n v="0"/>
    <n v="1"/>
    <m/>
    <m/>
    <n v="0"/>
    <s v="Valauto Hainaut"/>
    <x v="4"/>
    <m/>
    <x v="13"/>
    <n v="2880.02"/>
    <n v="6.0234956528650102E-2"/>
    <x v="1"/>
    <n v="278.50099999999998"/>
  </r>
  <r>
    <x v="1"/>
    <x v="0"/>
    <x v="0"/>
    <x v="59"/>
    <x v="29"/>
    <m/>
    <m/>
    <m/>
    <m/>
    <m/>
    <n v="0"/>
    <x v="8"/>
    <n v="531233"/>
    <x v="1789"/>
    <s v="WVGZZZCS8RY106107"/>
    <x v="1509"/>
    <x v="1"/>
    <n v="26689"/>
    <n v="1479.17"/>
    <n v="28168.17"/>
    <n v="552"/>
    <x v="1584"/>
    <n v="95"/>
    <m/>
    <n v="-1042.83"/>
    <n v="-3.3648973291484682E-2"/>
    <n v="0"/>
    <n v="0"/>
    <m/>
    <s v="marge négative  //  Forfait VD"/>
    <m/>
    <n v="0.13"/>
    <n v="0"/>
    <n v="200"/>
    <n v="200"/>
    <s v="VWB"/>
    <n v="30"/>
    <m/>
    <n v="0"/>
    <n v="1"/>
    <m/>
    <m/>
    <n v="0"/>
    <s v="Valauto Roncq"/>
    <x v="0"/>
    <m/>
    <x v="5"/>
    <n v="-947.83"/>
    <n v="-3.3648973291484682E-2"/>
    <x v="0"/>
    <n v="230"/>
  </r>
  <r>
    <x v="1"/>
    <x v="0"/>
    <x v="1"/>
    <x v="95"/>
    <x v="56"/>
    <m/>
    <m/>
    <m/>
    <m/>
    <m/>
    <n v="0"/>
    <x v="42"/>
    <n v="531325"/>
    <x v="1790"/>
    <s v="VSSZZZKM8TR021307"/>
    <x v="1510"/>
    <x v="36"/>
    <n v="42158.5"/>
    <n v="3704.17"/>
    <n v="45862.67"/>
    <n v="84"/>
    <x v="1585"/>
    <n v="22"/>
    <m/>
    <n v="917.26"/>
    <n v="2.0479836869506291E-2"/>
    <n v="0"/>
    <n v="0"/>
    <m/>
    <m/>
    <n v="0.1"/>
    <n v="0.1"/>
    <n v="91.725999999999999"/>
    <m/>
    <n v="91.725999999999999"/>
    <s v="VWB"/>
    <n v="0"/>
    <n v="20"/>
    <n v="1"/>
    <n v="1"/>
    <m/>
    <m/>
    <n v="1"/>
    <s v="Valauto Roncq"/>
    <x v="1"/>
    <m/>
    <x v="8"/>
    <n v="939.26"/>
    <n v="2.0479836869506291E-2"/>
    <x v="1"/>
    <n v="111.726"/>
  </r>
  <r>
    <x v="1"/>
    <x v="0"/>
    <x v="1"/>
    <x v="53"/>
    <x v="128"/>
    <m/>
    <m/>
    <m/>
    <m/>
    <m/>
    <m/>
    <x v="50"/>
    <n v="531397"/>
    <x v="1791"/>
    <s v="VSSZZZKM2TR046753"/>
    <x v="1511"/>
    <x v="36"/>
    <n v="35766.83"/>
    <n v="595.83000000000004"/>
    <n v="36362.660000000003"/>
    <n v="29"/>
    <x v="1586"/>
    <n v="22"/>
    <m/>
    <n v="1065.9100000000001"/>
    <n v="2.9918328307115046E-2"/>
    <n v="0"/>
    <n v="0"/>
    <m/>
    <m/>
    <n v="0.1"/>
    <n v="0.1"/>
    <n v="106.59100000000001"/>
    <m/>
    <n v="106.59100000000001"/>
    <s v="VWB"/>
    <m/>
    <s v="0"/>
    <n v="1"/>
    <n v="1"/>
    <m/>
    <m/>
    <n v="1"/>
    <s v="Valauto Roncq"/>
    <x v="1"/>
    <m/>
    <x v="15"/>
    <n v="1087.9100000000001"/>
    <n v="2.9918328307115046E-2"/>
    <x v="1"/>
    <n v="106.59100000000001"/>
  </r>
  <r>
    <x v="1"/>
    <x v="0"/>
    <x v="2"/>
    <x v="122"/>
    <x v="69"/>
    <m/>
    <m/>
    <m/>
    <m/>
    <m/>
    <m/>
    <x v="21"/>
    <n v="531432"/>
    <x v="1792"/>
    <s v="TMBJW9PSXTT058800"/>
    <x v="1512"/>
    <x v="5"/>
    <n v="46641.67"/>
    <n v="5275"/>
    <n v="51916.67"/>
    <n v="75"/>
    <x v="1587"/>
    <n v="35"/>
    <m/>
    <n v="1557.9300000000003"/>
    <n v="3.0682437837403678E-2"/>
    <n v="-7344.16"/>
    <n v="0"/>
    <m/>
    <m/>
    <n v="0.13"/>
    <n v="0.13"/>
    <n v="202.53090000000003"/>
    <m/>
    <n v="202.53090000000003"/>
    <s v="VWB"/>
    <n v="0"/>
    <n v="20"/>
    <n v="1"/>
    <n v="1"/>
    <m/>
    <m/>
    <n v="1"/>
    <s v="Valauto Roncq"/>
    <x v="2"/>
    <m/>
    <x v="6"/>
    <n v="1592.9300000000003"/>
    <n v="3.0682437837403678E-2"/>
    <x v="1"/>
    <n v="222.53090000000003"/>
  </r>
  <r>
    <x v="5"/>
    <x v="0"/>
    <x v="6"/>
    <x v="17"/>
    <x v="122"/>
    <m/>
    <m/>
    <m/>
    <m/>
    <m/>
    <n v="0"/>
    <x v="24"/>
    <n v="531443"/>
    <x v="1793"/>
    <s v="VSSZZZKJ6VR007320"/>
    <x v="1513"/>
    <x v="31"/>
    <n v="16655"/>
    <n v="836.68"/>
    <n v="17491.68"/>
    <n v="10"/>
    <x v="1588"/>
    <n v="36"/>
    <m/>
    <n v="299.27"/>
    <n v="1.916739844314554E-2"/>
    <n v="0"/>
    <n v="-2725"/>
    <m/>
    <m/>
    <n v="0.08"/>
    <n v="7.0000000000000007E-2"/>
    <n v="23.941599999999998"/>
    <m/>
    <n v="23.941599999999998"/>
    <s v="VWB"/>
    <m/>
    <n v="50"/>
    <n v="1"/>
    <n v="1"/>
    <m/>
    <m/>
    <n v="1"/>
    <s v="Valauto Cambrai"/>
    <x v="6"/>
    <m/>
    <x v="11"/>
    <n v="335.27"/>
    <n v="1.916739844314554E-2"/>
    <x v="1"/>
    <n v="73.941599999999994"/>
  </r>
  <r>
    <x v="1"/>
    <x v="0"/>
    <x v="1"/>
    <x v="124"/>
    <x v="34"/>
    <m/>
    <m/>
    <m/>
    <m/>
    <m/>
    <n v="0"/>
    <x v="50"/>
    <n v="531481"/>
    <x v="287"/>
    <s v="VSSZZZKP7S1046075"/>
    <x v="1514"/>
    <x v="8"/>
    <n v="49204.33"/>
    <n v="5108.34"/>
    <n v="54312.67"/>
    <n v="311"/>
    <x v="1589"/>
    <n v="22"/>
    <m/>
    <n v="1124.81"/>
    <n v="2.1114962678137533E-2"/>
    <n v="1629.38"/>
    <n v="0"/>
    <m/>
    <m/>
    <n v="0.13"/>
    <n v="0.1"/>
    <n v="146.2253"/>
    <m/>
    <n v="146.2253"/>
    <s v=""/>
    <m/>
    <m/>
    <n v="0"/>
    <n v="1"/>
    <m/>
    <m/>
    <n v="0"/>
    <s v="Valauto Roncq"/>
    <x v="1"/>
    <m/>
    <x v="15"/>
    <n v="1146.81"/>
    <n v="2.1114962678137533E-2"/>
    <x v="1"/>
    <n v="146.2253"/>
  </r>
  <r>
    <x v="1"/>
    <x v="0"/>
    <x v="6"/>
    <x v="40"/>
    <x v="19"/>
    <m/>
    <m/>
    <m/>
    <m/>
    <m/>
    <n v="0"/>
    <x v="50"/>
    <n v="531490"/>
    <x v="290"/>
    <s v="VSSZZZKJ1TR552967"/>
    <x v="1515"/>
    <x v="31"/>
    <n v="16905"/>
    <n v="291.67"/>
    <n v="17196.669999999998"/>
    <n v="53"/>
    <x v="1590"/>
    <n v="36"/>
    <m/>
    <n v="356.04"/>
    <n v="2.2797436945641222E-2"/>
    <n v="0"/>
    <n v="-2725"/>
    <m/>
    <m/>
    <n v="0.1"/>
    <n v="0.1"/>
    <n v="35.604000000000006"/>
    <m/>
    <n v="35.604000000000006"/>
    <s v="VWB"/>
    <m/>
    <m/>
    <n v="0"/>
    <n v="1"/>
    <m/>
    <m/>
    <n v="0"/>
    <s v="Valauto Roncq"/>
    <x v="6"/>
    <m/>
    <x v="15"/>
    <n v="392.04"/>
    <n v="2.2797436945641222E-2"/>
    <x v="1"/>
    <n v="35.604000000000006"/>
  </r>
  <r>
    <x v="1"/>
    <x v="0"/>
    <x v="1"/>
    <x v="103"/>
    <x v="121"/>
    <m/>
    <m/>
    <m/>
    <m/>
    <m/>
    <n v="0"/>
    <x v="50"/>
    <n v="531491"/>
    <x v="291"/>
    <s v="VSSZZZKL7TR042673"/>
    <x v="1516"/>
    <x v="55"/>
    <n v="35429.33"/>
    <n v="2600"/>
    <n v="38029.33"/>
    <n v="48"/>
    <x v="1591"/>
    <n v="22"/>
    <m/>
    <n v="1140.8800000000001"/>
    <n v="3.0578503486650963E-2"/>
    <n v="0"/>
    <n v="0"/>
    <m/>
    <m/>
    <n v="0.1"/>
    <n v="0.1"/>
    <n v="114.08800000000002"/>
    <m/>
    <n v="114.08800000000002"/>
    <s v="VWB"/>
    <m/>
    <m/>
    <n v="0"/>
    <n v="1"/>
    <m/>
    <m/>
    <n v="0"/>
    <s v="Valauto Roncq"/>
    <x v="1"/>
    <m/>
    <x v="15"/>
    <n v="1162.8800000000001"/>
    <n v="3.0578503486650963E-2"/>
    <x v="1"/>
    <n v="114.08800000000002"/>
  </r>
  <r>
    <x v="1"/>
    <x v="0"/>
    <x v="2"/>
    <x v="8"/>
    <x v="8"/>
    <m/>
    <m/>
    <m/>
    <m/>
    <m/>
    <n v="0"/>
    <x v="6"/>
    <n v="531508"/>
    <x v="306"/>
    <s v="TMBGK6NW9T3038628"/>
    <x v="1517"/>
    <x v="22"/>
    <n v="30958.34"/>
    <n v="1650"/>
    <n v="32608.34"/>
    <n v="139"/>
    <x v="1592"/>
    <n v="35.01"/>
    <m/>
    <n v="1708.85"/>
    <n v="5.3478956610486759E-2"/>
    <n v="-4655.08"/>
    <n v="0"/>
    <m/>
    <m/>
    <n v="0.13"/>
    <n v="0.13"/>
    <n v="222.15049999999999"/>
    <m/>
    <n v="222.15049999999999"/>
    <s v="VWB"/>
    <m/>
    <m/>
    <n v="0"/>
    <n v="1"/>
    <m/>
    <m/>
    <n v="0"/>
    <s v="Valauto Roncq"/>
    <x v="2"/>
    <m/>
    <x v="3"/>
    <n v="1743.86"/>
    <n v="5.3478956610486759E-2"/>
    <x v="1"/>
    <n v="222.15049999999999"/>
  </r>
  <r>
    <x v="1"/>
    <x v="0"/>
    <x v="2"/>
    <x v="96"/>
    <x v="111"/>
    <m/>
    <m/>
    <m/>
    <m/>
    <s v="X"/>
    <m/>
    <x v="6"/>
    <n v="531510"/>
    <x v="308"/>
    <s v="TMBJB9PS0TT053018"/>
    <x v="1518"/>
    <x v="5"/>
    <n v="38500.01"/>
    <n v="9391.67"/>
    <n v="47891.68"/>
    <n v="50"/>
    <x v="1593"/>
    <n v="35"/>
    <m/>
    <n v="1411.75"/>
    <n v="3.0208796183387177E-2"/>
    <n v="0"/>
    <n v="-6704.83"/>
    <m/>
    <m/>
    <n v="0.13"/>
    <n v="0.13"/>
    <n v="183.5275"/>
    <m/>
    <n v="183.5275"/>
    <s v="VWB"/>
    <m/>
    <m/>
    <n v="0"/>
    <n v="1"/>
    <m/>
    <m/>
    <n v="0"/>
    <s v="Valauto Roncq"/>
    <x v="2"/>
    <m/>
    <x v="3"/>
    <n v="1446.75"/>
    <n v="3.0208796183387177E-2"/>
    <x v="1"/>
    <n v="183.5275"/>
  </r>
  <r>
    <x v="1"/>
    <x v="0"/>
    <x v="1"/>
    <x v="30"/>
    <x v="30"/>
    <m/>
    <m/>
    <m/>
    <m/>
    <m/>
    <n v="0"/>
    <x v="50"/>
    <n v="531569"/>
    <x v="1794"/>
    <s v="VSSZZZKM2SR089102"/>
    <x v="1519"/>
    <x v="36"/>
    <n v="36308.5"/>
    <n v="1933.33"/>
    <n v="38241.83"/>
    <n v="329"/>
    <x v="1594"/>
    <n v="22"/>
    <m/>
    <n v="-59.3"/>
    <n v="-9.7537173299499515E-4"/>
    <n v="-3059.35"/>
    <n v="-600"/>
    <m/>
    <s v="marge négative "/>
    <m/>
    <n v="0.13"/>
    <n v="0"/>
    <m/>
    <n v="0"/>
    <s v="VWB"/>
    <m/>
    <m/>
    <n v="0"/>
    <n v="1"/>
    <m/>
    <m/>
    <n v="0"/>
    <s v="Valauto Roncq"/>
    <x v="1"/>
    <m/>
    <x v="15"/>
    <n v="-37.299999999999997"/>
    <n v="-9.7537173299499515E-4"/>
    <x v="0"/>
    <n v="0"/>
  </r>
  <r>
    <x v="1"/>
    <x v="0"/>
    <x v="1"/>
    <x v="55"/>
    <x v="152"/>
    <m/>
    <m/>
    <m/>
    <m/>
    <m/>
    <n v="0"/>
    <x v="75"/>
    <n v="531570"/>
    <x v="1795"/>
    <s v="VSSZZZKP2S1050941"/>
    <x v="1520"/>
    <x v="8"/>
    <n v="39521"/>
    <n v="3154.16"/>
    <n v="42675.16"/>
    <n v="327"/>
    <x v="1595"/>
    <n v="22"/>
    <m/>
    <n v="409.9"/>
    <n v="1.0120641609779551E-2"/>
    <n v="-3414.01"/>
    <n v="-600"/>
    <m/>
    <m/>
    <n v="0.12"/>
    <n v="0.12"/>
    <n v="49.187999999999995"/>
    <m/>
    <n v="49.187999999999995"/>
    <s v="VWB"/>
    <m/>
    <m/>
    <n v="0"/>
    <n v="1"/>
    <m/>
    <m/>
    <n v="0"/>
    <s v="Valauto Roncq"/>
    <x v="1"/>
    <m/>
    <x v="0"/>
    <n v="431.9"/>
    <n v="1.0120641609779551E-2"/>
    <x v="1"/>
    <n v="49.187999999999995"/>
  </r>
  <r>
    <x v="1"/>
    <x v="0"/>
    <x v="1"/>
    <x v="86"/>
    <x v="102"/>
    <m/>
    <m/>
    <m/>
    <m/>
    <m/>
    <n v="0"/>
    <x v="36"/>
    <n v="531574"/>
    <x v="1796"/>
    <s v="VSSZZZKP5T1063961"/>
    <x v="1521"/>
    <x v="8"/>
    <n v="49204.33"/>
    <n v="5108.34"/>
    <n v="54312.67"/>
    <n v="34"/>
    <x v="1596"/>
    <n v="22"/>
    <m/>
    <n v="1357.81"/>
    <n v="2.5404937742887618E-2"/>
    <n v="0"/>
    <n v="0"/>
    <m/>
    <m/>
    <n v="0.1"/>
    <n v="0.1"/>
    <n v="135.78100000000001"/>
    <m/>
    <n v="135.78100000000001"/>
    <s v="VWB"/>
    <m/>
    <n v="20"/>
    <n v="1"/>
    <n v="1"/>
    <m/>
    <m/>
    <n v="1"/>
    <s v="Valauto Roncq"/>
    <x v="1"/>
    <m/>
    <x v="8"/>
    <n v="1379.81"/>
    <n v="2.5404937742887618E-2"/>
    <x v="1"/>
    <n v="155.78100000000001"/>
  </r>
  <r>
    <x v="1"/>
    <x v="0"/>
    <x v="1"/>
    <x v="2"/>
    <x v="2"/>
    <m/>
    <m/>
    <m/>
    <m/>
    <m/>
    <m/>
    <x v="60"/>
    <n v="531579"/>
    <x v="1797"/>
    <s v="VSSZZZKPXT1076043"/>
    <x v="1522"/>
    <x v="8"/>
    <n v="49000.15"/>
    <n v="4200.01"/>
    <n v="53200.160000000003"/>
    <n v="27"/>
    <x v="1597"/>
    <n v="22"/>
    <m/>
    <n v="1039"/>
    <n v="1.9943549041957769E-2"/>
    <n v="0"/>
    <n v="0"/>
    <m/>
    <m/>
    <n v="7.0000000000000007E-2"/>
    <n v="0.08"/>
    <n v="72.73"/>
    <m/>
    <n v="72.73"/>
    <s v="VWB"/>
    <m/>
    <m/>
    <n v="0"/>
    <n v="1"/>
    <m/>
    <m/>
    <n v="0"/>
    <s v="Valauto Roncq"/>
    <x v="1"/>
    <m/>
    <x v="0"/>
    <n v="1061"/>
    <n v="1.9943549041957769E-2"/>
    <x v="1"/>
    <n v="72.73"/>
  </r>
  <r>
    <x v="1"/>
    <x v="0"/>
    <x v="6"/>
    <x v="79"/>
    <x v="137"/>
    <m/>
    <m/>
    <m/>
    <m/>
    <m/>
    <m/>
    <x v="36"/>
    <n v="531582"/>
    <x v="1798"/>
    <s v="VSSZZZKJ6TR550180"/>
    <x v="1523"/>
    <x v="31"/>
    <n v="17613.330000000002"/>
    <n v="779.17"/>
    <n v="18392.5"/>
    <n v="49"/>
    <x v="1020"/>
    <n v="36"/>
    <m/>
    <n v="551.78"/>
    <n v="3.1957591409541929E-2"/>
    <n v="0"/>
    <n v="0"/>
    <m/>
    <m/>
    <n v="0.1"/>
    <n v="0.1"/>
    <n v="55.177999999999997"/>
    <m/>
    <n v="55.177999999999997"/>
    <s v="VWB"/>
    <n v="0"/>
    <n v="20"/>
    <n v="1"/>
    <n v="1"/>
    <m/>
    <m/>
    <n v="1"/>
    <s v="Valauto Roncq"/>
    <x v="6"/>
    <m/>
    <x v="8"/>
    <n v="587.78"/>
    <n v="3.1957591409541929E-2"/>
    <x v="1"/>
    <n v="75.177999999999997"/>
  </r>
  <r>
    <x v="1"/>
    <x v="0"/>
    <x v="1"/>
    <x v="106"/>
    <x v="98"/>
    <m/>
    <m/>
    <m/>
    <m/>
    <m/>
    <n v="0"/>
    <x v="50"/>
    <n v="531584"/>
    <x v="1799"/>
    <s v="VSSZZZKP3T1053655"/>
    <x v="1524"/>
    <x v="8"/>
    <n v="38675.17"/>
    <n v="3145.82"/>
    <n v="41820.99"/>
    <n v="57"/>
    <x v="1598"/>
    <n v="22"/>
    <m/>
    <n v="1202.6199999999999"/>
    <n v="2.9282424925856608E-2"/>
    <n v="-712.13"/>
    <n v="0"/>
    <m/>
    <m/>
    <n v="7.0000000000000007E-2"/>
    <n v="7.0000000000000007E-2"/>
    <n v="84.183400000000006"/>
    <m/>
    <n v="84.183400000000006"/>
    <s v="VWB"/>
    <m/>
    <m/>
    <n v="0"/>
    <n v="1"/>
    <m/>
    <m/>
    <n v="0"/>
    <s v="Valauto Roncq"/>
    <x v="1"/>
    <m/>
    <x v="15"/>
    <n v="1224.6199999999999"/>
    <n v="2.9282424925856608E-2"/>
    <x v="1"/>
    <n v="84.183400000000006"/>
  </r>
  <r>
    <x v="1"/>
    <x v="0"/>
    <x v="1"/>
    <x v="56"/>
    <x v="67"/>
    <m/>
    <m/>
    <m/>
    <m/>
    <m/>
    <m/>
    <x v="50"/>
    <n v="531725"/>
    <x v="1800"/>
    <s v="VSSZZZKM4TR036662"/>
    <x v="1525"/>
    <x v="36"/>
    <n v="36308.5"/>
    <n v="1323.33"/>
    <n v="37631.83"/>
    <n v="12"/>
    <x v="1599"/>
    <n v="22"/>
    <m/>
    <n v="1238.18"/>
    <n v="3.3487077296001817E-2"/>
    <n v="0"/>
    <n v="-3000"/>
    <m/>
    <m/>
    <n v="0.1"/>
    <n v="0.1"/>
    <n v="123.81800000000001"/>
    <m/>
    <n v="123.81800000000001"/>
    <s v="VWB"/>
    <m/>
    <m/>
    <n v="0"/>
    <n v="1"/>
    <m/>
    <m/>
    <n v="0"/>
    <s v="Valauto Roncq"/>
    <x v="1"/>
    <m/>
    <x v="15"/>
    <n v="1260.18"/>
    <n v="3.3487077296001817E-2"/>
    <x v="1"/>
    <n v="123.81800000000001"/>
  </r>
  <r>
    <x v="1"/>
    <x v="0"/>
    <x v="2"/>
    <x v="80"/>
    <x v="110"/>
    <m/>
    <m/>
    <m/>
    <m/>
    <m/>
    <n v="0"/>
    <x v="9"/>
    <n v="531731"/>
    <x v="357"/>
    <s v="TMBJR8NXXTY026786"/>
    <x v="917"/>
    <x v="41"/>
    <n v="30841.67"/>
    <n v="3708.34"/>
    <n v="34550.009999999995"/>
    <n v="104"/>
    <x v="1600"/>
    <n v="35"/>
    <m/>
    <n v="690.99"/>
    <n v="2.1012729084593611E-2"/>
    <n v="0"/>
    <n v="-4146"/>
    <m/>
    <m/>
    <n v="0.13"/>
    <n v="0.13"/>
    <n v="89.828699999999998"/>
    <m/>
    <n v="89.828699999999998"/>
    <s v="VWB"/>
    <n v="0"/>
    <n v="20"/>
    <n v="1"/>
    <n v="1"/>
    <m/>
    <m/>
    <n v="1"/>
    <s v="Valauto Roncq"/>
    <x v="2"/>
    <m/>
    <x v="6"/>
    <n v="725.99"/>
    <n v="2.1012729084593611E-2"/>
    <x v="1"/>
    <n v="109.8287"/>
  </r>
  <r>
    <x v="1"/>
    <x v="1"/>
    <x v="2"/>
    <x v="34"/>
    <x v="72"/>
    <m/>
    <m/>
    <m/>
    <s v="x"/>
    <m/>
    <n v="32390.01"/>
    <x v="56"/>
    <n v="531801"/>
    <x v="1801"/>
    <s v="TMBNH9NY6SF095990"/>
    <x v="1526"/>
    <x v="23"/>
    <n v="38000"/>
    <n v="1633.33"/>
    <n v="39633.33"/>
    <n v="225"/>
    <x v="1601"/>
    <n v="35.01"/>
    <m/>
    <n v="1913.69"/>
    <n v="4.9168212713895099E-2"/>
    <n v="-4902.08"/>
    <n v="0"/>
    <m/>
    <s v="solde client dossier paiement en cours FIRST"/>
    <n v="0.13"/>
    <n v="0.13"/>
    <n v="248.77970000000002"/>
    <m/>
    <n v="248.77970000000002"/>
    <s v="VWB"/>
    <m/>
    <m/>
    <n v="0"/>
    <n v="1"/>
    <m/>
    <m/>
    <n v="0"/>
    <s v="Valauto Roncq"/>
    <x v="2"/>
    <m/>
    <x v="17"/>
    <n v="1948.7"/>
    <n v="4.9168212713895099E-2"/>
    <x v="1"/>
    <n v="248.77970000000002"/>
  </r>
  <r>
    <x v="1"/>
    <x v="0"/>
    <x v="1"/>
    <x v="58"/>
    <x v="52"/>
    <m/>
    <m/>
    <m/>
    <m/>
    <m/>
    <n v="0"/>
    <x v="23"/>
    <n v="531805"/>
    <x v="1175"/>
    <s v="VSSZZZKM2TR051189"/>
    <x v="1527"/>
    <x v="36"/>
    <n v="48254.33"/>
    <n v="4329.16"/>
    <n v="52583.490000000005"/>
    <n v="12"/>
    <x v="1602"/>
    <n v="22"/>
    <m/>
    <n v="1577.5"/>
    <n v="3.0418292890030688E-2"/>
    <n v="0"/>
    <n v="0"/>
    <m/>
    <m/>
    <n v="0.1"/>
    <n v="0.1"/>
    <n v="157.75"/>
    <m/>
    <n v="157.75"/>
    <s v="VWB"/>
    <n v="0"/>
    <n v="20"/>
    <n v="1"/>
    <n v="1"/>
    <m/>
    <m/>
    <n v="1"/>
    <s v="Valauto Roncq"/>
    <x v="1"/>
    <m/>
    <x v="10"/>
    <n v="1599.5"/>
    <n v="3.0418292890030688E-2"/>
    <x v="1"/>
    <n v="177.75"/>
  </r>
  <r>
    <x v="1"/>
    <x v="0"/>
    <x v="6"/>
    <x v="68"/>
    <x v="80"/>
    <m/>
    <m/>
    <m/>
    <m/>
    <m/>
    <n v="0"/>
    <x v="50"/>
    <n v="531807"/>
    <x v="1802"/>
    <s v="VSSZZZKJ5VR019412"/>
    <x v="1528"/>
    <x v="31"/>
    <n v="16655"/>
    <n v="1246.68"/>
    <n v="17901.68"/>
    <n v="21"/>
    <x v="1603"/>
    <n v="35.99"/>
    <m/>
    <n v="394.51"/>
    <n v="2.4048022308520763E-2"/>
    <n v="0"/>
    <n v="-2725"/>
    <m/>
    <m/>
    <n v="0.1"/>
    <n v="0.1"/>
    <n v="39.451000000000001"/>
    <m/>
    <n v="39.451000000000001"/>
    <s v="VWB"/>
    <m/>
    <m/>
    <n v="0"/>
    <n v="1"/>
    <m/>
    <m/>
    <n v="0"/>
    <s v="Valauto Roncq"/>
    <x v="6"/>
    <m/>
    <x v="15"/>
    <n v="430.5"/>
    <n v="2.4048022308520763E-2"/>
    <x v="1"/>
    <n v="39.451000000000001"/>
  </r>
  <r>
    <x v="1"/>
    <x v="0"/>
    <x v="6"/>
    <x v="28"/>
    <x v="24"/>
    <m/>
    <m/>
    <m/>
    <m/>
    <m/>
    <n v="0"/>
    <x v="50"/>
    <n v="531812"/>
    <x v="1176"/>
    <s v="VSSZZZKJ9VR036486"/>
    <x v="1529"/>
    <x v="30"/>
    <n v="19955"/>
    <n v="2022.51"/>
    <n v="21977.51"/>
    <n v="13"/>
    <x v="1604"/>
    <n v="36"/>
    <m/>
    <n v="907.15"/>
    <n v="4.2914324689193636E-2"/>
    <n v="0"/>
    <n v="-3100"/>
    <m/>
    <m/>
    <n v="0.1"/>
    <n v="0.1"/>
    <n v="90.715000000000003"/>
    <m/>
    <n v="90.715000000000003"/>
    <s v="VWB"/>
    <m/>
    <n v="50"/>
    <n v="1"/>
    <n v="1"/>
    <m/>
    <m/>
    <n v="1"/>
    <s v="Valauto Roncq"/>
    <x v="6"/>
    <m/>
    <x v="15"/>
    <n v="943.15"/>
    <n v="4.2914324689193636E-2"/>
    <x v="1"/>
    <n v="140.715"/>
  </r>
  <r>
    <x v="1"/>
    <x v="0"/>
    <x v="1"/>
    <x v="68"/>
    <x v="85"/>
    <m/>
    <m/>
    <m/>
    <m/>
    <m/>
    <n v="0"/>
    <x v="50"/>
    <n v="531814"/>
    <x v="1177"/>
    <s v="VSSZZZK16TP029844"/>
    <x v="1530"/>
    <x v="4"/>
    <n v="33359.67"/>
    <n v="2000"/>
    <n v="35359.67"/>
    <n v="39"/>
    <x v="1605"/>
    <n v="27"/>
    <n v="-2323.64"/>
    <n v="1967.8899999999999"/>
    <n v="5.641709891523309E-2"/>
    <n v="0"/>
    <n v="-2917"/>
    <m/>
    <m/>
    <n v="0.1"/>
    <n v="0.1"/>
    <n v="196.78899999999999"/>
    <m/>
    <n v="196.78899999999999"/>
    <s v="VWB"/>
    <n v="0"/>
    <m/>
    <n v="0"/>
    <n v="1"/>
    <m/>
    <m/>
    <n v="0"/>
    <s v="Valauto Roncq"/>
    <x v="1"/>
    <m/>
    <x v="15"/>
    <n v="4318.53"/>
    <n v="0.12213151310518452"/>
    <x v="1"/>
    <n v="196.78899999999999"/>
  </r>
  <r>
    <x v="1"/>
    <x v="0"/>
    <x v="2"/>
    <x v="16"/>
    <x v="8"/>
    <m/>
    <m/>
    <m/>
    <m/>
    <m/>
    <n v="0"/>
    <x v="6"/>
    <n v="532000"/>
    <x v="1803"/>
    <s v="TMBEP6PJ3T4060824"/>
    <x v="1531"/>
    <x v="33"/>
    <n v="19775"/>
    <n v="2083.33"/>
    <n v="21858.33"/>
    <n v="28"/>
    <x v="1606"/>
    <n v="35"/>
    <m/>
    <n v="544.16"/>
    <n v="2.6496077239203539E-2"/>
    <n v="0"/>
    <n v="-2550"/>
    <m/>
    <m/>
    <n v="0.13"/>
    <n v="0.13"/>
    <n v="70.740799999999993"/>
    <m/>
    <n v="70.740799999999993"/>
    <s v="VWB"/>
    <m/>
    <m/>
    <n v="0"/>
    <n v="1"/>
    <m/>
    <m/>
    <n v="0"/>
    <s v="Valauto Roncq"/>
    <x v="2"/>
    <m/>
    <x v="3"/>
    <n v="579.16"/>
    <n v="2.6496077239203539E-2"/>
    <x v="1"/>
    <n v="70.740799999999993"/>
  </r>
  <r>
    <x v="1"/>
    <x v="0"/>
    <x v="2"/>
    <x v="115"/>
    <x v="93"/>
    <m/>
    <m/>
    <m/>
    <m/>
    <m/>
    <n v="0"/>
    <x v="6"/>
    <n v="532001"/>
    <x v="1804"/>
    <s v="TMBNG7NY0TF157862"/>
    <x v="1532"/>
    <x v="23"/>
    <n v="27658.33"/>
    <n v="2441.66"/>
    <n v="30099.99"/>
    <n v="15"/>
    <x v="1607"/>
    <n v="35"/>
    <m/>
    <n v="1344.93"/>
    <n v="4.5844865729191268E-2"/>
    <n v="-3333"/>
    <n v="0"/>
    <m/>
    <m/>
    <n v="0.1"/>
    <n v="0.1"/>
    <n v="134.49300000000002"/>
    <m/>
    <n v="134.49300000000002"/>
    <s v="VWB"/>
    <m/>
    <m/>
    <n v="0"/>
    <n v="1"/>
    <m/>
    <m/>
    <n v="0"/>
    <s v="Valauto Roncq"/>
    <x v="2"/>
    <m/>
    <x v="3"/>
    <n v="1379.93"/>
    <n v="4.5844865729191268E-2"/>
    <x v="1"/>
    <n v="134.49300000000002"/>
  </r>
  <r>
    <x v="1"/>
    <x v="1"/>
    <x v="2"/>
    <x v="26"/>
    <x v="15"/>
    <m/>
    <m/>
    <m/>
    <s v="x"/>
    <m/>
    <n v="33750"/>
    <x v="27"/>
    <n v="532006"/>
    <x v="1805"/>
    <s v="TMBNC7NY7TF109058"/>
    <x v="1533"/>
    <x v="23"/>
    <n v="30633.33"/>
    <n v="1199.99"/>
    <n v="31833.320000000003"/>
    <n v="48"/>
    <x v="1608"/>
    <n v="35"/>
    <m/>
    <n v="351.02"/>
    <n v="1.2126287801586512E-2"/>
    <n v="0"/>
    <n v="-3275.83"/>
    <m/>
    <s v="solde client mq financement cm cic "/>
    <n v="0.13"/>
    <n v="0.12"/>
    <n v="45.632599999999996"/>
    <m/>
    <n v="45.632599999999996"/>
    <s v=""/>
    <m/>
    <n v="20"/>
    <n v="1"/>
    <n v="1"/>
    <m/>
    <m/>
    <n v="1"/>
    <s v="Valauto Roncq"/>
    <x v="2"/>
    <m/>
    <x v="10"/>
    <n v="386.02"/>
    <n v="1.2126287801586512E-2"/>
    <x v="1"/>
    <n v="65.632599999999996"/>
  </r>
  <r>
    <x v="1"/>
    <x v="0"/>
    <x v="2"/>
    <x v="94"/>
    <x v="20"/>
    <m/>
    <m/>
    <m/>
    <m/>
    <m/>
    <m/>
    <x v="6"/>
    <n v="532007"/>
    <x v="1806"/>
    <s v="TMBNC7NY9TF109501"/>
    <x v="1534"/>
    <x v="23"/>
    <n v="30633.33"/>
    <n v="1199.99"/>
    <n v="31833.320000000003"/>
    <n v="29"/>
    <x v="1609"/>
    <n v="35"/>
    <m/>
    <n v="954.98"/>
    <n v="3.1098861193240287E-2"/>
    <n v="0"/>
    <n v="0"/>
    <m/>
    <m/>
    <n v="0.1"/>
    <n v="0.1"/>
    <n v="95.498000000000005"/>
    <m/>
    <n v="95.498000000000005"/>
    <s v="VWB"/>
    <m/>
    <m/>
    <n v="0"/>
    <n v="1"/>
    <m/>
    <m/>
    <n v="0"/>
    <s v="Valauto Roncq"/>
    <x v="2"/>
    <m/>
    <x v="3"/>
    <n v="989.98"/>
    <n v="3.1098861193240287E-2"/>
    <x v="1"/>
    <n v="95.498000000000005"/>
  </r>
  <r>
    <x v="1"/>
    <x v="0"/>
    <x v="1"/>
    <x v="34"/>
    <x v="72"/>
    <m/>
    <m/>
    <m/>
    <m/>
    <m/>
    <m/>
    <x v="9"/>
    <n v="532046"/>
    <x v="1208"/>
    <s v="VSSZZZKRXSA021561"/>
    <x v="1535"/>
    <x v="35"/>
    <n v="38154.33"/>
    <n v="1548.34"/>
    <n v="39702.67"/>
    <n v="65"/>
    <x v="1610"/>
    <n v="22"/>
    <m/>
    <n v="595.54"/>
    <n v="1.5554117644984581E-2"/>
    <n v="0"/>
    <n v="-4367.29"/>
    <m/>
    <m/>
    <n v="0.1"/>
    <n v="0.1"/>
    <n v="59.554000000000002"/>
    <m/>
    <n v="59.554000000000002"/>
    <s v="VWB"/>
    <m/>
    <n v="20"/>
    <n v="1"/>
    <n v="1"/>
    <m/>
    <m/>
    <n v="1"/>
    <s v="Valauto Roncq"/>
    <x v="1"/>
    <m/>
    <x v="6"/>
    <n v="617.54"/>
    <n v="1.5554117644984581E-2"/>
    <x v="1"/>
    <n v="79.554000000000002"/>
  </r>
  <r>
    <x v="1"/>
    <x v="0"/>
    <x v="2"/>
    <x v="18"/>
    <x v="59"/>
    <m/>
    <m/>
    <m/>
    <m/>
    <m/>
    <n v="0"/>
    <x v="6"/>
    <n v="532109"/>
    <x v="508"/>
    <s v="TMBNC7NY3TF198384"/>
    <x v="1536"/>
    <x v="23"/>
    <n v="30633.33"/>
    <n v="2700"/>
    <n v="33333.33"/>
    <n v="11"/>
    <x v="1611"/>
    <n v="35"/>
    <m/>
    <n v="1249.6600000000001"/>
    <n v="3.8539803853980384E-2"/>
    <n v="0"/>
    <n v="-3333"/>
    <m/>
    <m/>
    <n v="0.1"/>
    <n v="0.1"/>
    <n v="124.96600000000001"/>
    <m/>
    <n v="124.96600000000001"/>
    <s v="VWB"/>
    <m/>
    <m/>
    <n v="0"/>
    <n v="1"/>
    <m/>
    <m/>
    <n v="0"/>
    <s v="Valauto Roncq"/>
    <x v="2"/>
    <m/>
    <x v="3"/>
    <n v="1284.6600000000001"/>
    <n v="3.8539803853980384E-2"/>
    <x v="1"/>
    <n v="124.96600000000001"/>
  </r>
  <r>
    <x v="1"/>
    <x v="0"/>
    <x v="2"/>
    <x v="96"/>
    <x v="111"/>
    <m/>
    <m/>
    <m/>
    <m/>
    <m/>
    <n v="0"/>
    <x v="6"/>
    <n v="532111"/>
    <x v="510"/>
    <s v="TMBNG7NY6TF113722"/>
    <x v="1537"/>
    <x v="23"/>
    <n v="27658.33"/>
    <n v="2324.9899999999998"/>
    <n v="29983.32"/>
    <n v="15"/>
    <x v="1612"/>
    <n v="35"/>
    <m/>
    <n v="1182.24"/>
    <n v="4.0597238731401329E-2"/>
    <n v="0"/>
    <n v="-3333"/>
    <m/>
    <m/>
    <n v="0.13"/>
    <n v="0.13"/>
    <n v="153.69120000000001"/>
    <m/>
    <n v="153.69120000000001"/>
    <s v="VWB"/>
    <m/>
    <m/>
    <n v="0"/>
    <n v="1"/>
    <m/>
    <m/>
    <n v="0"/>
    <s v="Valauto Roncq"/>
    <x v="2"/>
    <m/>
    <x v="3"/>
    <n v="1217.24"/>
    <n v="4.0597238731401329E-2"/>
    <x v="1"/>
    <n v="153.69120000000001"/>
  </r>
  <r>
    <x v="7"/>
    <x v="1"/>
    <x v="0"/>
    <x v="95"/>
    <x v="56"/>
    <m/>
    <m/>
    <m/>
    <s v="x"/>
    <m/>
    <n v="1126980.04"/>
    <x v="14"/>
    <n v="532696"/>
    <x v="1807"/>
    <s v="WVWZZZCD4TW180472"/>
    <x v="225"/>
    <x v="32"/>
    <n v="30333.33"/>
    <n v="666.67"/>
    <n v="31000"/>
    <n v="27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9T00:00:00"/>
    <n v="0"/>
    <s v="Valauto Lambersart VW"/>
    <x v="0"/>
    <m/>
    <x v="8"/>
    <n v="1335"/>
    <n v="4.3064516129032261E-2"/>
    <x v="1"/>
    <n v="0"/>
  </r>
  <r>
    <x v="7"/>
    <x v="1"/>
    <x v="0"/>
    <x v="50"/>
    <x v="0"/>
    <m/>
    <m/>
    <m/>
    <s v="x"/>
    <m/>
    <n v="1126980.04"/>
    <x v="14"/>
    <n v="532730"/>
    <x v="1808"/>
    <s v="WVWZZZCD6TW007472"/>
    <x v="225"/>
    <x v="32"/>
    <n v="30333.33"/>
    <n v="666.67"/>
    <n v="31000"/>
    <n v="28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m/>
    <n v="0"/>
    <n v="1"/>
    <n v="620"/>
    <d v="2026-06-09T00:00:00"/>
    <n v="0"/>
    <s v="Valauto Lambersart VW"/>
    <x v="0"/>
    <m/>
    <x v="8"/>
    <n v="1335"/>
    <n v="4.3064516129032261E-2"/>
    <x v="1"/>
    <n v="0"/>
  </r>
  <r>
    <x v="7"/>
    <x v="0"/>
    <x v="0"/>
    <x v="98"/>
    <x v="30"/>
    <m/>
    <m/>
    <m/>
    <m/>
    <m/>
    <m/>
    <x v="36"/>
    <n v="532763"/>
    <x v="1809"/>
    <s v="WVGZZZCT6TW574834"/>
    <x v="1084"/>
    <x v="6"/>
    <n v="36113.33"/>
    <n v="1195.8399999999999"/>
    <n v="37309.17"/>
    <n v="21"/>
    <x v="1123"/>
    <n v="95"/>
    <m/>
    <n v="809.6"/>
    <n v="2.4246049965732288E-2"/>
    <n v="0"/>
    <n v="0"/>
    <m/>
    <m/>
    <n v="0.1"/>
    <n v="0.1"/>
    <n v="80.960000000000008"/>
    <m/>
    <n v="80.960000000000008"/>
    <s v="VWB"/>
    <n v="0"/>
    <n v="20"/>
    <n v="1"/>
    <n v="1"/>
    <m/>
    <m/>
    <n v="1"/>
    <s v="Valauto Lambersart VW"/>
    <x v="0"/>
    <m/>
    <x v="8"/>
    <n v="904.6"/>
    <n v="2.4246049965732288E-2"/>
    <x v="1"/>
    <n v="100.96000000000001"/>
  </r>
  <r>
    <x v="1"/>
    <x v="1"/>
    <x v="0"/>
    <x v="35"/>
    <x v="155"/>
    <m/>
    <m/>
    <m/>
    <s v="x"/>
    <m/>
    <n v="29593.360000000001"/>
    <x v="8"/>
    <n v="533108"/>
    <x v="663"/>
    <s v="WVGZZZC11TY017526"/>
    <x v="1538"/>
    <x v="7"/>
    <n v="28389"/>
    <n v="-200"/>
    <n v="28189"/>
    <n v="161"/>
    <x v="1613"/>
    <n v="95"/>
    <m/>
    <n v="2101.0500000000002"/>
    <n v="7.7904501756004121E-2"/>
    <n v="0"/>
    <n v="-3349.9900000000002"/>
    <m/>
    <s v="solde client mq financement"/>
    <n v="0.13"/>
    <n v="0.13"/>
    <n v="273.13650000000001"/>
    <m/>
    <n v="273.13650000000001"/>
    <s v="VWB"/>
    <n v="30"/>
    <m/>
    <n v="0"/>
    <n v="1"/>
    <m/>
    <m/>
    <n v="0"/>
    <s v="Valauto Roncq"/>
    <x v="0"/>
    <m/>
    <x v="5"/>
    <n v="2196.0500000000002"/>
    <n v="7.7904501756004121E-2"/>
    <x v="1"/>
    <n v="303.13650000000001"/>
  </r>
  <r>
    <x v="7"/>
    <x v="0"/>
    <x v="0"/>
    <x v="35"/>
    <x v="39"/>
    <m/>
    <m/>
    <m/>
    <m/>
    <m/>
    <m/>
    <x v="42"/>
    <n v="533148"/>
    <x v="1810"/>
    <s v="WVGZZZCT6TW534138"/>
    <x v="1539"/>
    <x v="6"/>
    <n v="44863.33"/>
    <n v="2487.5"/>
    <n v="47350.83"/>
    <n v="114"/>
    <x v="1614"/>
    <n v="95"/>
    <m/>
    <n v="-403.03"/>
    <n v="-6.5052713965098388E-3"/>
    <n v="0"/>
    <n v="0"/>
    <m/>
    <s v="marge négative  //  0 forfait demandé"/>
    <m/>
    <n v="0.1"/>
    <n v="0"/>
    <m/>
    <n v="0"/>
    <s v=""/>
    <n v="0"/>
    <m/>
    <n v="0"/>
    <n v="1"/>
    <m/>
    <m/>
    <n v="0"/>
    <s v="Valauto Lambersart VW"/>
    <x v="0"/>
    <m/>
    <x v="8"/>
    <n v="-308.02999999999997"/>
    <n v="-6.5052713965098388E-3"/>
    <x v="0"/>
    <n v="0"/>
  </r>
  <r>
    <x v="7"/>
    <x v="1"/>
    <x v="0"/>
    <x v="27"/>
    <x v="132"/>
    <m/>
    <m/>
    <m/>
    <s v="x"/>
    <m/>
    <n v="503005.87"/>
    <x v="14"/>
    <n v="533152"/>
    <x v="681"/>
    <s v="WVWZZZCD3TW007476"/>
    <x v="225"/>
    <x v="32"/>
    <n v="30333.33"/>
    <n v="666.67"/>
    <n v="31000"/>
    <n v="45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715"/>
    <n v="2.3064516129032257E-2"/>
    <x v="1"/>
    <n v="0"/>
  </r>
  <r>
    <x v="4"/>
    <x v="3"/>
    <x v="1"/>
    <x v="17"/>
    <x v="16"/>
    <s v="x"/>
    <m/>
    <m/>
    <s v="x"/>
    <m/>
    <n v="40795.71"/>
    <x v="4"/>
    <n v="533153"/>
    <x v="1811"/>
    <s v="VSSZZZKR4SA023810"/>
    <x v="1540"/>
    <x v="35"/>
    <n v="38154.33"/>
    <n v="506.67"/>
    <n v="38661"/>
    <n v="56"/>
    <x v="1615"/>
    <n v="22"/>
    <m/>
    <n v="1726.73"/>
    <n v="4.5232404748971833E-2"/>
    <n v="0"/>
    <n v="0"/>
    <m/>
    <s v="solde client mq financement / marge manquante"/>
    <m/>
    <n v="0.12"/>
    <n v="0"/>
    <m/>
    <n v="0"/>
    <s v="VWB"/>
    <n v="1"/>
    <s v="0"/>
    <n v="1"/>
    <n v="1"/>
    <m/>
    <m/>
    <n v="1"/>
    <s v="Valauto Arras"/>
    <x v="1"/>
    <m/>
    <x v="2"/>
    <n v="1748.73"/>
    <n v="4.5232404748971833E-2"/>
    <x v="1"/>
    <n v="1"/>
  </r>
  <r>
    <x v="7"/>
    <x v="1"/>
    <x v="0"/>
    <x v="16"/>
    <x v="49"/>
    <m/>
    <m/>
    <m/>
    <s v="x"/>
    <m/>
    <n v="503005.87"/>
    <x v="14"/>
    <n v="533166"/>
    <x v="1812"/>
    <s v="WVWZZZCD3TW176638"/>
    <x v="225"/>
    <x v="32"/>
    <n v="30333.33"/>
    <n v="666.67"/>
    <n v="31000"/>
    <n v="49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715"/>
    <n v="2.3064516129032257E-2"/>
    <x v="1"/>
    <n v="0"/>
  </r>
  <r>
    <x v="7"/>
    <x v="1"/>
    <x v="0"/>
    <x v="13"/>
    <x v="128"/>
    <m/>
    <m/>
    <m/>
    <s v="x"/>
    <m/>
    <n v="503005.87"/>
    <x v="14"/>
    <n v="533177"/>
    <x v="1813"/>
    <s v="WVWZZZCD7TW006671"/>
    <x v="225"/>
    <x v="32"/>
    <n v="30333.33"/>
    <n v="666.67"/>
    <n v="31000"/>
    <n v="44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715"/>
    <n v="2.3064516129032257E-2"/>
    <x v="1"/>
    <n v="0"/>
  </r>
  <r>
    <x v="7"/>
    <x v="0"/>
    <x v="0"/>
    <x v="5"/>
    <x v="53"/>
    <m/>
    <m/>
    <m/>
    <m/>
    <m/>
    <n v="0"/>
    <x v="36"/>
    <n v="533226"/>
    <x v="698"/>
    <s v="WVGZZZR47TW515954"/>
    <x v="1377"/>
    <x v="27"/>
    <n v="52280"/>
    <n v="3654.17"/>
    <n v="55934.17"/>
    <n v="6"/>
    <x v="1616"/>
    <n v="95"/>
    <m/>
    <n v="1678.04"/>
    <n v="3.1698691515401049E-2"/>
    <n v="0"/>
    <n v="0"/>
    <m/>
    <m/>
    <n v="0.1"/>
    <n v="0.1"/>
    <n v="167.804"/>
    <m/>
    <n v="167.804"/>
    <s v="VWB"/>
    <n v="0"/>
    <n v="20"/>
    <n v="1"/>
    <n v="1"/>
    <m/>
    <m/>
    <n v="1"/>
    <s v="Valauto Lambersart VW"/>
    <x v="0"/>
    <m/>
    <x v="8"/>
    <n v="1773.04"/>
    <n v="3.1698691515401049E-2"/>
    <x v="1"/>
    <n v="187.804"/>
  </r>
  <r>
    <x v="7"/>
    <x v="0"/>
    <x v="0"/>
    <x v="19"/>
    <x v="19"/>
    <m/>
    <m/>
    <m/>
    <m/>
    <m/>
    <n v="0"/>
    <x v="14"/>
    <n v="533241"/>
    <x v="1247"/>
    <s v="WVWZZZCJ0TD023166"/>
    <x v="1541"/>
    <x v="37"/>
    <n v="46208.33"/>
    <n v="5183.34"/>
    <n v="51391.67"/>
    <n v="49"/>
    <x v="1617"/>
    <n v="95"/>
    <m/>
    <n v="1566.83"/>
    <n v="3.2336563493655684E-2"/>
    <n v="0"/>
    <n v="0"/>
    <m/>
    <m/>
    <m/>
    <n v="0"/>
    <n v="0"/>
    <m/>
    <n v="0"/>
    <s v="VWB"/>
    <n v="0"/>
    <m/>
    <n v="0"/>
    <n v="1"/>
    <m/>
    <m/>
    <n v="0"/>
    <s v="Valauto Lambersart VW"/>
    <x v="0"/>
    <m/>
    <x v="8"/>
    <n v="1661.83"/>
    <n v="3.2336563493655684E-2"/>
    <x v="1"/>
    <n v="0"/>
  </r>
  <r>
    <x v="7"/>
    <x v="0"/>
    <x v="2"/>
    <x v="32"/>
    <x v="99"/>
    <m/>
    <m/>
    <m/>
    <m/>
    <m/>
    <m/>
    <x v="59"/>
    <n v="533368"/>
    <x v="1814"/>
    <s v="TMBJA8NX9TY035230"/>
    <x v="1542"/>
    <x v="41"/>
    <n v="28958.34"/>
    <n v="1883.34"/>
    <n v="30841.68"/>
    <n v="77"/>
    <x v="1618"/>
    <n v="35.01"/>
    <m/>
    <n v="1249.78"/>
    <n v="4.1657588043193493E-2"/>
    <n v="0"/>
    <n v="-2916"/>
    <m/>
    <m/>
    <n v="0.13"/>
    <n v="0.13"/>
    <n v="162.47139999999999"/>
    <m/>
    <n v="162.47139999999999"/>
    <s v=""/>
    <m/>
    <n v="50"/>
    <n v="1"/>
    <n v="1"/>
    <m/>
    <m/>
    <n v="1"/>
    <s v="Valauto Lambersart VW"/>
    <x v="2"/>
    <m/>
    <x v="17"/>
    <n v="1284.79"/>
    <n v="4.1657588043193493E-2"/>
    <x v="1"/>
    <n v="212.47139999999999"/>
  </r>
  <r>
    <x v="7"/>
    <x v="1"/>
    <x v="2"/>
    <x v="76"/>
    <x v="99"/>
    <m/>
    <m/>
    <m/>
    <s v="x"/>
    <m/>
    <n v="2000.02"/>
    <x v="59"/>
    <n v="533370"/>
    <x v="728"/>
    <s v="TMBAR8NX7TM020869"/>
    <x v="1543"/>
    <x v="41"/>
    <n v="34433.339999999997"/>
    <n v="2925.01"/>
    <n v="37358.35"/>
    <n v="84"/>
    <x v="1619"/>
    <n v="35.01"/>
    <m/>
    <n v="1117.7499999999998"/>
    <n v="3.085682317340032E-2"/>
    <n v="0"/>
    <n v="-2500"/>
    <m/>
    <s v="solde client mq reprise vo+indemnité rachat"/>
    <n v="0.1"/>
    <n v="0.1"/>
    <n v="111.77499999999998"/>
    <m/>
    <n v="111.77499999999998"/>
    <s v="VWB"/>
    <m/>
    <n v="50"/>
    <n v="1"/>
    <n v="1"/>
    <m/>
    <m/>
    <n v="1"/>
    <s v="Valauto Lambersart VW"/>
    <x v="2"/>
    <m/>
    <x v="17"/>
    <n v="1152.7599999999998"/>
    <n v="3.085682317340032E-2"/>
    <x v="1"/>
    <n v="161.77499999999998"/>
  </r>
  <r>
    <x v="4"/>
    <x v="0"/>
    <x v="1"/>
    <x v="48"/>
    <x v="142"/>
    <m/>
    <m/>
    <m/>
    <m/>
    <m/>
    <n v="0"/>
    <x v="4"/>
    <n v="533374"/>
    <x v="1815"/>
    <s v="VSSZZZKR9SA033409"/>
    <x v="1544"/>
    <x v="35"/>
    <n v="38154.33"/>
    <n v="2506.67"/>
    <n v="40661"/>
    <n v="20"/>
    <x v="1620"/>
    <n v="22"/>
    <m/>
    <n v="406.61"/>
    <n v="1.0541059000024593E-2"/>
    <n v="0"/>
    <n v="0"/>
    <m/>
    <m/>
    <n v="0.1"/>
    <n v="0.1"/>
    <n v="40.661000000000001"/>
    <m/>
    <n v="40.661000000000001"/>
    <s v="VWB"/>
    <m/>
    <n v="50"/>
    <n v="1"/>
    <n v="1"/>
    <m/>
    <m/>
    <n v="1"/>
    <s v="Valauto Arras"/>
    <x v="1"/>
    <m/>
    <x v="2"/>
    <n v="428.61"/>
    <n v="1.0541059000024593E-2"/>
    <x v="1"/>
    <n v="90.661000000000001"/>
  </r>
  <r>
    <x v="4"/>
    <x v="0"/>
    <x v="1"/>
    <x v="22"/>
    <x v="18"/>
    <m/>
    <m/>
    <m/>
    <m/>
    <m/>
    <n v="0"/>
    <x v="4"/>
    <n v="533379"/>
    <x v="1816"/>
    <s v="VSSZZZKM1TR037428"/>
    <x v="1545"/>
    <x v="36"/>
    <n v="36308.5"/>
    <n v="1062.5"/>
    <n v="37371"/>
    <n v="16"/>
    <x v="1621"/>
    <n v="22"/>
    <m/>
    <n v="628.77"/>
    <n v="1.7413770035589093E-2"/>
    <n v="0"/>
    <n v="-1650"/>
    <m/>
    <m/>
    <n v="0.1"/>
    <n v="0.1"/>
    <n v="62.877000000000002"/>
    <m/>
    <n v="62.877000000000002"/>
    <s v="VWB"/>
    <n v="0"/>
    <m/>
    <n v="0"/>
    <n v="1"/>
    <m/>
    <m/>
    <n v="0"/>
    <s v="Valauto Arras"/>
    <x v="1"/>
    <m/>
    <x v="2"/>
    <n v="650.77"/>
    <n v="1.7413770035589093E-2"/>
    <x v="1"/>
    <n v="62.877000000000002"/>
  </r>
  <r>
    <x v="4"/>
    <x v="0"/>
    <x v="6"/>
    <x v="65"/>
    <x v="3"/>
    <m/>
    <m/>
    <m/>
    <m/>
    <m/>
    <m/>
    <x v="4"/>
    <n v="533481"/>
    <x v="1817"/>
    <s v="VSSZZZKJ8VR040447"/>
    <x v="1546"/>
    <x v="30"/>
    <n v="22630"/>
    <n v="2079.1799999999998"/>
    <n v="24709.18"/>
    <n v="10"/>
    <x v="1622"/>
    <n v="36"/>
    <m/>
    <n v="-1107.79"/>
    <n v="-4.3376186502344469E-2"/>
    <n v="0"/>
    <n v="-1300"/>
    <m/>
    <s v="marge négative  //  0 forfait demandé"/>
    <m/>
    <n v="0.08"/>
    <n v="0"/>
    <m/>
    <n v="0"/>
    <s v="VWB"/>
    <n v="0"/>
    <n v="50"/>
    <n v="1"/>
    <n v="1"/>
    <m/>
    <m/>
    <n v="1"/>
    <s v="Valauto Arras"/>
    <x v="6"/>
    <m/>
    <x v="2"/>
    <n v="-1071.79"/>
    <n v="-4.3376186502344469E-2"/>
    <x v="0"/>
    <n v="50"/>
  </r>
  <r>
    <x v="7"/>
    <x v="0"/>
    <x v="2"/>
    <x v="32"/>
    <x v="94"/>
    <m/>
    <m/>
    <m/>
    <m/>
    <m/>
    <n v="0"/>
    <x v="59"/>
    <n v="533502"/>
    <x v="753"/>
    <s v="TMBJB7PS7TT501467"/>
    <x v="1547"/>
    <x v="5"/>
    <n v="41833.33"/>
    <n v="1125"/>
    <n v="42958.33"/>
    <n v="43"/>
    <x v="1623"/>
    <n v="35"/>
    <m/>
    <n v="1022.76"/>
    <n v="2.4622931105562063E-2"/>
    <n v="0"/>
    <n v="-3000"/>
    <m/>
    <m/>
    <n v="0.1"/>
    <n v="0.1"/>
    <n v="102.27600000000001"/>
    <m/>
    <n v="102.27600000000001"/>
    <s v="VWB"/>
    <m/>
    <n v="50"/>
    <n v="1"/>
    <n v="1"/>
    <m/>
    <m/>
    <n v="1"/>
    <s v="Valauto Lambersart VW"/>
    <x v="2"/>
    <m/>
    <x v="17"/>
    <n v="1057.76"/>
    <n v="2.4622931105562063E-2"/>
    <x v="1"/>
    <n v="152.27600000000001"/>
  </r>
  <r>
    <x v="7"/>
    <x v="1"/>
    <x v="0"/>
    <x v="57"/>
    <x v="68"/>
    <m/>
    <m/>
    <m/>
    <s v="x"/>
    <m/>
    <n v="19398.759999999998"/>
    <x v="7"/>
    <n v="533536"/>
    <x v="1818"/>
    <s v="WVWZZZE13TP017986"/>
    <x v="1548"/>
    <x v="29"/>
    <n v="32700"/>
    <n v="2450"/>
    <n v="35150"/>
    <n v="191"/>
    <x v="1624"/>
    <n v="95"/>
    <n v="-747.5"/>
    <n v="211.42000000000007"/>
    <n v="8.7174964438122352E-3"/>
    <n v="-3960.5"/>
    <n v="0"/>
    <m/>
    <s v="solde client mq financement"/>
    <n v="0.13"/>
    <n v="0.13"/>
    <n v="27.484600000000011"/>
    <m/>
    <n v="27.484600000000011"/>
    <s v="VWB"/>
    <m/>
    <m/>
    <n v="0"/>
    <n v="1"/>
    <m/>
    <m/>
    <n v="0"/>
    <s v="Valauto Lambersart VW"/>
    <x v="0"/>
    <m/>
    <x v="4"/>
    <n v="1053.92"/>
    <n v="2.9983499288762448E-2"/>
    <x v="1"/>
    <n v="27.484600000000011"/>
  </r>
  <r>
    <x v="1"/>
    <x v="0"/>
    <x v="0"/>
    <x v="50"/>
    <x v="0"/>
    <m/>
    <m/>
    <m/>
    <m/>
    <m/>
    <n v="0"/>
    <x v="8"/>
    <n v="534008"/>
    <x v="1819"/>
    <s v="WVGZZZCT3TW534677"/>
    <x v="1549"/>
    <x v="6"/>
    <n v="43696.67"/>
    <n v="3091.67"/>
    <n v="46788.34"/>
    <n v="60"/>
    <x v="1625"/>
    <n v="95"/>
    <m/>
    <n v="2148"/>
    <n v="4.7939294277163931E-2"/>
    <n v="0"/>
    <n v="-1400"/>
    <m/>
    <m/>
    <n v="7.0000000000000007E-2"/>
    <n v="7.0000000000000007E-2"/>
    <n v="150.36000000000001"/>
    <m/>
    <n v="150.36000000000001"/>
    <s v=""/>
    <n v="30"/>
    <m/>
    <n v="0"/>
    <n v="1"/>
    <m/>
    <m/>
    <n v="0"/>
    <s v="Valauto Roncq"/>
    <x v="0"/>
    <m/>
    <x v="5"/>
    <n v="2243"/>
    <n v="4.7939294277163931E-2"/>
    <x v="1"/>
    <n v="180.36"/>
  </r>
  <r>
    <x v="7"/>
    <x v="0"/>
    <x v="2"/>
    <x v="11"/>
    <x v="23"/>
    <m/>
    <m/>
    <m/>
    <m/>
    <m/>
    <n v="0"/>
    <x v="56"/>
    <n v="534026"/>
    <x v="1820"/>
    <s v="TMBNH9NY9SF111051"/>
    <x v="1550"/>
    <x v="23"/>
    <n v="37583.33"/>
    <n v="1633.33"/>
    <n v="39216.660000000003"/>
    <n v="337"/>
    <x v="1626"/>
    <n v="35.03"/>
    <m/>
    <n v="1823.64"/>
    <n v="4.7394908184429776E-2"/>
    <n v="-4902.08"/>
    <n v="0"/>
    <m/>
    <m/>
    <n v="0.12"/>
    <n v="0.12"/>
    <n v="218.83680000000001"/>
    <m/>
    <n v="218.83680000000001"/>
    <s v="VWB"/>
    <m/>
    <n v="50"/>
    <n v="1"/>
    <n v="1"/>
    <m/>
    <m/>
    <n v="1"/>
    <s v="Valauto Lambersart VW"/>
    <x v="2"/>
    <m/>
    <x v="17"/>
    <n v="1858.67"/>
    <n v="4.7394908184429776E-2"/>
    <x v="1"/>
    <n v="268.83680000000004"/>
  </r>
  <r>
    <x v="7"/>
    <x v="0"/>
    <x v="2"/>
    <x v="78"/>
    <x v="2"/>
    <m/>
    <m/>
    <m/>
    <m/>
    <m/>
    <n v="0"/>
    <x v="36"/>
    <n v="534031"/>
    <x v="1821"/>
    <s v="TMBJW7PS1TT084674"/>
    <x v="1551"/>
    <x v="5"/>
    <n v="42666.66"/>
    <n v="1666.66"/>
    <n v="44333.320000000007"/>
    <n v="15"/>
    <x v="1627"/>
    <n v="35.01"/>
    <m/>
    <n v="886"/>
    <n v="2.0774667902155756E-2"/>
    <n v="0"/>
    <n v="-886"/>
    <m/>
    <m/>
    <n v="0.1"/>
    <n v="0.1"/>
    <n v="88.600000000000009"/>
    <m/>
    <n v="88.600000000000009"/>
    <s v="VWB"/>
    <n v="0"/>
    <n v="20"/>
    <n v="1"/>
    <n v="1"/>
    <m/>
    <m/>
    <n v="1"/>
    <s v="Valauto Lambersart VW"/>
    <x v="2"/>
    <m/>
    <x v="8"/>
    <n v="921.01"/>
    <n v="2.0774667902155756E-2"/>
    <x v="1"/>
    <n v="108.60000000000001"/>
  </r>
  <r>
    <x v="7"/>
    <x v="0"/>
    <x v="2"/>
    <x v="20"/>
    <x v="17"/>
    <m/>
    <m/>
    <m/>
    <m/>
    <m/>
    <n v="0"/>
    <x v="73"/>
    <n v="534046"/>
    <x v="1822"/>
    <s v="TMBEP6PJ4T4039254"/>
    <x v="1552"/>
    <x v="33"/>
    <n v="19241.669999999998"/>
    <n v="2125"/>
    <n v="21366.67"/>
    <n v="26"/>
    <x v="1174"/>
    <n v="34.17"/>
    <m/>
    <n v="641.13"/>
    <n v="3.1605299281544576E-2"/>
    <n v="0"/>
    <n v="0"/>
    <m/>
    <m/>
    <n v="0.1"/>
    <n v="0.1"/>
    <n v="64.113"/>
    <m/>
    <n v="64.113"/>
    <s v="VWB"/>
    <n v="0"/>
    <n v="20"/>
    <n v="1"/>
    <n v="1"/>
    <m/>
    <m/>
    <n v="1"/>
    <s v="Valauto Lambersart VW"/>
    <x v="2"/>
    <m/>
    <x v="8"/>
    <n v="675.3"/>
    <n v="3.1605299281544576E-2"/>
    <x v="1"/>
    <n v="84.113"/>
  </r>
  <r>
    <x v="7"/>
    <x v="0"/>
    <x v="2"/>
    <x v="40"/>
    <x v="26"/>
    <m/>
    <m/>
    <m/>
    <m/>
    <m/>
    <n v="0"/>
    <x v="59"/>
    <n v="534060"/>
    <x v="1823"/>
    <s v="TMBGR6NW1T3027781"/>
    <x v="1553"/>
    <x v="22"/>
    <n v="29675"/>
    <n v="833.33"/>
    <n v="30508.33"/>
    <n v="122"/>
    <x v="1628"/>
    <n v="35"/>
    <m/>
    <n v="957.79"/>
    <n v="3.2541604211046619E-2"/>
    <n v="0"/>
    <n v="-3766"/>
    <m/>
    <m/>
    <n v="0.13"/>
    <n v="0.13"/>
    <n v="124.5127"/>
    <m/>
    <n v="124.5127"/>
    <s v="VWB"/>
    <m/>
    <n v="50"/>
    <n v="1"/>
    <n v="1"/>
    <m/>
    <m/>
    <n v="1"/>
    <s v="Valauto Lambersart VW"/>
    <x v="2"/>
    <m/>
    <x v="17"/>
    <n v="992.79"/>
    <n v="3.2541604211046619E-2"/>
    <x v="1"/>
    <n v="174.5127"/>
  </r>
  <r>
    <x v="7"/>
    <x v="0"/>
    <x v="2"/>
    <x v="5"/>
    <x v="53"/>
    <m/>
    <m/>
    <m/>
    <m/>
    <m/>
    <n v="0"/>
    <x v="36"/>
    <n v="534062"/>
    <x v="1824"/>
    <s v="TMBEP6PJ5T4016839"/>
    <x v="1554"/>
    <x v="33"/>
    <n v="19775"/>
    <n v="808.33"/>
    <n v="20583.330000000002"/>
    <n v="197"/>
    <x v="1629"/>
    <n v="35.01"/>
    <m/>
    <n v="617.5"/>
    <n v="3.170089582200742E-2"/>
    <n v="-2470"/>
    <n v="0"/>
    <m/>
    <m/>
    <n v="0.13"/>
    <n v="0.13"/>
    <n v="80.275000000000006"/>
    <m/>
    <n v="80.275000000000006"/>
    <s v="VWB"/>
    <m/>
    <n v="20"/>
    <n v="1"/>
    <n v="1"/>
    <m/>
    <m/>
    <n v="1"/>
    <s v="Valauto Lambersart VW"/>
    <x v="2"/>
    <m/>
    <x v="8"/>
    <n v="652.51"/>
    <n v="3.170089582200742E-2"/>
    <x v="1"/>
    <n v="100.27500000000001"/>
  </r>
  <r>
    <x v="7"/>
    <x v="0"/>
    <x v="2"/>
    <x v="101"/>
    <x v="74"/>
    <m/>
    <m/>
    <m/>
    <m/>
    <m/>
    <n v="0"/>
    <x v="36"/>
    <n v="534065"/>
    <x v="1825"/>
    <s v="TMBGR6NW6T3100966"/>
    <x v="1555"/>
    <x v="22"/>
    <n v="29041.67"/>
    <n v="1275"/>
    <n v="30316.67"/>
    <n v="35"/>
    <x v="1630"/>
    <n v="35"/>
    <m/>
    <n v="606.33000000000004"/>
    <n v="2.1154368207326205E-2"/>
    <n v="0"/>
    <n v="0"/>
    <m/>
    <m/>
    <n v="0.1"/>
    <n v="0.1"/>
    <n v="60.63300000000001"/>
    <m/>
    <n v="60.63300000000001"/>
    <s v="VWB"/>
    <n v="0"/>
    <n v="20"/>
    <n v="1"/>
    <n v="1"/>
    <m/>
    <m/>
    <n v="1"/>
    <s v="Valauto Lambersart VW"/>
    <x v="2"/>
    <m/>
    <x v="8"/>
    <n v="641.33000000000004"/>
    <n v="2.1154368207326205E-2"/>
    <x v="1"/>
    <n v="80.63300000000001"/>
  </r>
  <r>
    <x v="7"/>
    <x v="0"/>
    <x v="2"/>
    <x v="102"/>
    <x v="82"/>
    <m/>
    <m/>
    <m/>
    <m/>
    <m/>
    <n v="0"/>
    <x v="36"/>
    <n v="534066"/>
    <x v="1826"/>
    <s v="TMBJW7PS7TT080919"/>
    <x v="1556"/>
    <x v="5"/>
    <n v="46000"/>
    <n v="583.33000000000004"/>
    <n v="46583.33"/>
    <n v="11"/>
    <x v="1631"/>
    <n v="35"/>
    <m/>
    <n v="931.67"/>
    <n v="2.0751414722820372E-2"/>
    <n v="0"/>
    <n v="0"/>
    <m/>
    <m/>
    <n v="0.1"/>
    <n v="0.1"/>
    <n v="93.167000000000002"/>
    <m/>
    <n v="93.167000000000002"/>
    <s v="VWB"/>
    <n v="0"/>
    <n v="20"/>
    <n v="1"/>
    <n v="1"/>
    <m/>
    <m/>
    <n v="1"/>
    <s v="Valauto Lambersart VW"/>
    <x v="2"/>
    <m/>
    <x v="8"/>
    <n v="966.67"/>
    <n v="2.0751414722820372E-2"/>
    <x v="1"/>
    <n v="113.167"/>
  </r>
  <r>
    <x v="7"/>
    <x v="0"/>
    <x v="2"/>
    <x v="54"/>
    <x v="31"/>
    <m/>
    <m/>
    <m/>
    <m/>
    <m/>
    <n v="0"/>
    <x v="59"/>
    <n v="534067"/>
    <x v="841"/>
    <s v="TMBEP6PJ7T4038468"/>
    <x v="1557"/>
    <x v="33"/>
    <n v="19775"/>
    <n v="708.33"/>
    <n v="20483.330000000002"/>
    <n v="122"/>
    <x v="1632"/>
    <n v="35"/>
    <m/>
    <n v="636.5"/>
    <n v="3.2782755538284053E-2"/>
    <n v="0"/>
    <n v="-2550"/>
    <m/>
    <m/>
    <n v="0.13"/>
    <n v="0.13"/>
    <n v="82.745000000000005"/>
    <m/>
    <n v="82.745000000000005"/>
    <s v="VWB"/>
    <m/>
    <n v="50"/>
    <n v="1"/>
    <n v="1"/>
    <m/>
    <m/>
    <n v="1"/>
    <s v="Valauto Lambersart VW"/>
    <x v="2"/>
    <m/>
    <x v="17"/>
    <n v="671.5"/>
    <n v="3.2782755538284053E-2"/>
    <x v="1"/>
    <n v="132.745"/>
  </r>
  <r>
    <x v="1"/>
    <x v="0"/>
    <x v="0"/>
    <x v="118"/>
    <x v="147"/>
    <m/>
    <m/>
    <m/>
    <s v="x"/>
    <s v="X"/>
    <n v="4018.8"/>
    <x v="8"/>
    <n v="534068"/>
    <x v="1827"/>
    <s v="WVWZZZAW1TU041139"/>
    <x v="1558"/>
    <x v="28"/>
    <n v="23014"/>
    <n v="854.16"/>
    <n v="23868.16"/>
    <n v="68"/>
    <x v="1633"/>
    <n v="95"/>
    <m/>
    <n v="731.7"/>
    <n v="3.463610098139111E-2"/>
    <n v="0"/>
    <n v="-2352.6"/>
    <m/>
    <s v="ok solde voir 46700000 LT Erreur vir roncq"/>
    <n v="0.13"/>
    <n v="0.13"/>
    <n v="95.121000000000009"/>
    <m/>
    <n v="95.121000000000009"/>
    <s v="VWB"/>
    <n v="30"/>
    <n v="50"/>
    <n v="1"/>
    <n v="1"/>
    <m/>
    <m/>
    <n v="1"/>
    <s v="Valauto Roncq"/>
    <x v="0"/>
    <m/>
    <x v="5"/>
    <n v="826.7"/>
    <n v="3.463610098139111E-2"/>
    <x v="1"/>
    <n v="175.12100000000001"/>
  </r>
  <r>
    <x v="7"/>
    <x v="0"/>
    <x v="2"/>
    <x v="35"/>
    <x v="29"/>
    <m/>
    <m/>
    <m/>
    <m/>
    <m/>
    <n v="0"/>
    <x v="56"/>
    <n v="534071"/>
    <x v="1828"/>
    <s v="TMBEP6PJ3T4040931"/>
    <x v="1559"/>
    <x v="33"/>
    <n v="19775"/>
    <n v="658.33"/>
    <n v="20433.330000000002"/>
    <n v="127"/>
    <x v="1634"/>
    <n v="35.01"/>
    <m/>
    <n v="322.67"/>
    <n v="1.7504733687558512E-2"/>
    <n v="0"/>
    <n v="-2550"/>
    <m/>
    <m/>
    <n v="0.13"/>
    <n v="0.13"/>
    <n v="41.947100000000006"/>
    <m/>
    <n v="41.947100000000006"/>
    <s v="VWB"/>
    <m/>
    <n v="50"/>
    <n v="1"/>
    <n v="1"/>
    <m/>
    <m/>
    <n v="1"/>
    <s v="Valauto Lambersart VW"/>
    <x v="2"/>
    <m/>
    <x v="17"/>
    <n v="357.68"/>
    <n v="1.7504733687558512E-2"/>
    <x v="1"/>
    <n v="91.947100000000006"/>
  </r>
  <r>
    <x v="7"/>
    <x v="0"/>
    <x v="2"/>
    <x v="87"/>
    <x v="17"/>
    <m/>
    <m/>
    <m/>
    <m/>
    <m/>
    <m/>
    <x v="64"/>
    <n v="534072"/>
    <x v="1295"/>
    <s v="TMBEP6PJ9T4041422"/>
    <x v="1560"/>
    <x v="33"/>
    <n v="19775"/>
    <n v="2083.33"/>
    <n v="21858.33"/>
    <n v="85"/>
    <x v="1635"/>
    <n v="35"/>
    <m/>
    <n v="420.58"/>
    <n v="2.0842397383514656E-2"/>
    <n v="0"/>
    <n v="-2185.83"/>
    <m/>
    <s v="pas de commission"/>
    <n v="0.12"/>
    <n v="0.13"/>
    <n v="50.469599999999993"/>
    <m/>
    <n v="50.469599999999993"/>
    <s v="VWB"/>
    <m/>
    <m/>
    <n v="0"/>
    <n v="1"/>
    <m/>
    <m/>
    <n v="0"/>
    <s v="Valauto Lambersart VW"/>
    <x v="2"/>
    <m/>
    <x v="6"/>
    <n v="455.58"/>
    <n v="2.0842397383514656E-2"/>
    <x v="1"/>
    <n v="50.469599999999993"/>
  </r>
  <r>
    <x v="7"/>
    <x v="0"/>
    <x v="2"/>
    <x v="9"/>
    <x v="71"/>
    <m/>
    <m/>
    <m/>
    <m/>
    <m/>
    <n v="0"/>
    <x v="59"/>
    <n v="534073"/>
    <x v="1829"/>
    <s v="TMBJR7NU8T5033091"/>
    <x v="1561"/>
    <x v="38"/>
    <n v="33066.67"/>
    <n v="583.33000000000004"/>
    <n v="33650"/>
    <n v="171"/>
    <x v="1636"/>
    <n v="35"/>
    <m/>
    <n v="969.18"/>
    <n v="2.9841901931649331E-2"/>
    <n v="0"/>
    <n v="0"/>
    <m/>
    <m/>
    <n v="0.1"/>
    <n v="0.1"/>
    <n v="96.918000000000006"/>
    <m/>
    <n v="96.918000000000006"/>
    <s v="VWB"/>
    <n v="0"/>
    <n v="50"/>
    <n v="1"/>
    <n v="1"/>
    <m/>
    <m/>
    <n v="1"/>
    <s v="Valauto Lambersart VW"/>
    <x v="2"/>
    <m/>
    <x v="17"/>
    <n v="1004.18"/>
    <n v="2.9841901931649331E-2"/>
    <x v="1"/>
    <n v="146.91800000000001"/>
  </r>
  <r>
    <x v="7"/>
    <x v="0"/>
    <x v="2"/>
    <x v="25"/>
    <x v="94"/>
    <m/>
    <m/>
    <m/>
    <s v="x"/>
    <s v="X"/>
    <n v="49478.92"/>
    <x v="36"/>
    <n v="534091"/>
    <x v="1830"/>
    <s v="TMBER6NW6T3044339"/>
    <x v="1145"/>
    <x v="24"/>
    <n v="25450"/>
    <n v="1716.66"/>
    <n v="27166.66"/>
    <n v="53"/>
    <x v="1637"/>
    <n v="35"/>
    <m/>
    <n v="815"/>
    <n v="3.1288351236405214E-2"/>
    <n v="0"/>
    <n v="0"/>
    <m/>
    <s v="ok vn payé"/>
    <n v="0.1"/>
    <n v="0.1"/>
    <n v="81.5"/>
    <m/>
    <n v="81.5"/>
    <s v="VWB"/>
    <n v="0"/>
    <n v="20"/>
    <n v="1"/>
    <n v="1"/>
    <m/>
    <m/>
    <n v="1"/>
    <s v="Valauto Lambersart VW"/>
    <x v="2"/>
    <m/>
    <x v="8"/>
    <n v="850"/>
    <n v="3.1288351236405214E-2"/>
    <x v="1"/>
    <n v="101.5"/>
  </r>
  <r>
    <x v="7"/>
    <x v="0"/>
    <x v="2"/>
    <x v="9"/>
    <x v="96"/>
    <m/>
    <m/>
    <m/>
    <m/>
    <m/>
    <n v="0"/>
    <x v="36"/>
    <n v="534098"/>
    <x v="1831"/>
    <s v="TMBGR6NW3T3102982"/>
    <x v="1562"/>
    <x v="22"/>
    <n v="23358.34"/>
    <n v="1241.6600000000001"/>
    <n v="24600"/>
    <n v="36"/>
    <x v="1638"/>
    <n v="35"/>
    <m/>
    <n v="889.35"/>
    <n v="3.7575203252032521E-2"/>
    <n v="0"/>
    <n v="-3100"/>
    <m/>
    <m/>
    <n v="0.1"/>
    <n v="0.1"/>
    <n v="88.935000000000002"/>
    <m/>
    <n v="88.935000000000002"/>
    <s v="VWB"/>
    <m/>
    <n v="20"/>
    <n v="1"/>
    <n v="1"/>
    <m/>
    <m/>
    <n v="1"/>
    <s v="Valauto Lambersart VW"/>
    <x v="2"/>
    <m/>
    <x v="8"/>
    <n v="924.35"/>
    <n v="3.7575203252032521E-2"/>
    <x v="1"/>
    <n v="108.935"/>
  </r>
  <r>
    <x v="7"/>
    <x v="1"/>
    <x v="2"/>
    <x v="107"/>
    <x v="94"/>
    <m/>
    <m/>
    <m/>
    <s v="x"/>
    <m/>
    <n v="480"/>
    <x v="46"/>
    <n v="534102"/>
    <x v="1832"/>
    <s v="TMBJJ8NX1TY053401"/>
    <x v="1137"/>
    <x v="41"/>
    <n v="31700"/>
    <n v="1458.34"/>
    <n v="33158.339999999997"/>
    <n v="26"/>
    <x v="1639"/>
    <n v="35.01"/>
    <m/>
    <n v="495.57000000000005"/>
    <n v="1.6001404171620173E-2"/>
    <n v="0"/>
    <n v="-331.58"/>
    <m/>
    <s v="solde client diff rgt VN 120€ par VN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x v="2"/>
    <m/>
    <x v="13"/>
    <n v="530.58000000000004"/>
    <n v="1.6001404171620173E-2"/>
    <x v="1"/>
    <n v="54.689900000000009"/>
  </r>
  <r>
    <x v="7"/>
    <x v="0"/>
    <x v="2"/>
    <x v="108"/>
    <x v="6"/>
    <m/>
    <m/>
    <m/>
    <s v="x"/>
    <s v="X"/>
    <n v="-480"/>
    <x v="46"/>
    <n v="534103"/>
    <x v="1833"/>
    <s v="TMBJJ8NX6TY056939"/>
    <x v="1137"/>
    <x v="41"/>
    <n v="31700"/>
    <n v="1458.34"/>
    <n v="33158.339999999997"/>
    <n v="56"/>
    <x v="1185"/>
    <n v="35"/>
    <m/>
    <n v="495.57000000000005"/>
    <n v="1.600110258836842E-2"/>
    <n v="0"/>
    <n v="-331.58"/>
    <m/>
    <s v="ok vn payé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x v="2"/>
    <m/>
    <x v="13"/>
    <n v="530.57000000000005"/>
    <n v="1.600110258836842E-2"/>
    <x v="1"/>
    <n v="54.689900000000009"/>
  </r>
  <r>
    <x v="7"/>
    <x v="1"/>
    <x v="2"/>
    <x v="76"/>
    <x v="130"/>
    <m/>
    <m/>
    <m/>
    <s v="x"/>
    <m/>
    <n v="480"/>
    <x v="46"/>
    <n v="534104"/>
    <x v="1834"/>
    <s v="TMBJJ8NX6TY053524"/>
    <x v="1137"/>
    <x v="41"/>
    <n v="31700"/>
    <n v="1458.34"/>
    <n v="33158.339999999997"/>
    <n v="28"/>
    <x v="1640"/>
    <n v="35"/>
    <m/>
    <n v="436.77"/>
    <n v="1.4227793068048642E-2"/>
    <n v="0"/>
    <n v="-331.58"/>
    <m/>
    <s v="solde client diff rgt VN 120€ par VN"/>
    <n v="7.0000000000000007E-2"/>
    <n v="7.0000000000000007E-2"/>
    <n v="30.573900000000002"/>
    <m/>
    <n v="30.573900000000002"/>
    <s v=""/>
    <n v="0"/>
    <n v="20"/>
    <n v="1"/>
    <n v="1"/>
    <m/>
    <m/>
    <n v="1"/>
    <s v="Valauto Lambersart VW"/>
    <x v="2"/>
    <m/>
    <x v="13"/>
    <n v="471.77"/>
    <n v="1.4227793068048642E-2"/>
    <x v="1"/>
    <n v="50.573900000000002"/>
  </r>
  <r>
    <x v="7"/>
    <x v="0"/>
    <x v="2"/>
    <x v="31"/>
    <x v="113"/>
    <m/>
    <m/>
    <m/>
    <m/>
    <m/>
    <n v="0"/>
    <x v="59"/>
    <n v="534127"/>
    <x v="1304"/>
    <s v="TMBEP6PJ6T4032760"/>
    <x v="1563"/>
    <x v="33"/>
    <n v="19241.669999999998"/>
    <n v="866.66"/>
    <n v="20108.329999999998"/>
    <n v="86"/>
    <x v="1641"/>
    <n v="35.01"/>
    <m/>
    <n v="1003.5899999999999"/>
    <n v="5.165023649403009E-2"/>
    <n v="-2327.5"/>
    <n v="0"/>
    <m/>
    <m/>
    <n v="0.13"/>
    <n v="0.13"/>
    <n v="130.4667"/>
    <m/>
    <n v="130.4667"/>
    <s v="VWB"/>
    <m/>
    <n v="50"/>
    <n v="1"/>
    <n v="1"/>
    <m/>
    <m/>
    <n v="1"/>
    <s v="Valauto Lambersart VW"/>
    <x v="2"/>
    <m/>
    <x v="17"/>
    <n v="1038.5999999999999"/>
    <n v="5.165023649403009E-2"/>
    <x v="1"/>
    <n v="180.4667"/>
  </r>
  <r>
    <x v="7"/>
    <x v="0"/>
    <x v="2"/>
    <x v="26"/>
    <x v="15"/>
    <m/>
    <m/>
    <m/>
    <m/>
    <m/>
    <n v="0"/>
    <x v="36"/>
    <n v="534129"/>
    <x v="1835"/>
    <s v="TMBEP6PJXT4033135"/>
    <x v="1564"/>
    <x v="33"/>
    <n v="19775"/>
    <n v="1724.99"/>
    <n v="21499.99"/>
    <n v="87"/>
    <x v="1642"/>
    <n v="35"/>
    <m/>
    <n v="537"/>
    <n v="2.6604663537052806E-2"/>
    <n v="0"/>
    <n v="218.34"/>
    <m/>
    <m/>
    <n v="0.13"/>
    <n v="0.13"/>
    <n v="69.81"/>
    <m/>
    <n v="69.81"/>
    <s v="VWB"/>
    <n v="0"/>
    <n v="20"/>
    <n v="1"/>
    <n v="1"/>
    <m/>
    <m/>
    <n v="1"/>
    <s v="Valauto Lambersart VW"/>
    <x v="2"/>
    <m/>
    <x v="8"/>
    <n v="572"/>
    <n v="2.6604663537052806E-2"/>
    <x v="1"/>
    <n v="89.81"/>
  </r>
  <r>
    <x v="7"/>
    <x v="0"/>
    <x v="2"/>
    <x v="43"/>
    <x v="139"/>
    <m/>
    <m/>
    <m/>
    <m/>
    <m/>
    <m/>
    <x v="14"/>
    <n v="534150"/>
    <x v="1836"/>
    <s v="TMBEP6PJ1T4069909"/>
    <x v="702"/>
    <x v="33"/>
    <n v="19241.669999999998"/>
    <n v="458.33"/>
    <n v="19700"/>
    <n v="59"/>
    <x v="712"/>
    <n v="35"/>
    <m/>
    <n v="295.5"/>
    <n v="1.6776649746192893E-2"/>
    <n v="0"/>
    <n v="-394"/>
    <m/>
    <m/>
    <m/>
    <n v="0"/>
    <n v="0"/>
    <m/>
    <n v="0"/>
    <s v="VWB"/>
    <n v="0"/>
    <m/>
    <n v="0"/>
    <n v="1"/>
    <m/>
    <m/>
    <n v="0"/>
    <s v="Valauto Lambersart VW"/>
    <x v="2"/>
    <m/>
    <x v="8"/>
    <n v="330.5"/>
    <n v="1.6776649746192893E-2"/>
    <x v="1"/>
    <n v="0"/>
  </r>
  <r>
    <x v="7"/>
    <x v="0"/>
    <x v="2"/>
    <x v="42"/>
    <x v="31"/>
    <m/>
    <m/>
    <m/>
    <m/>
    <m/>
    <n v="0"/>
    <x v="33"/>
    <n v="534456"/>
    <x v="1837"/>
    <s v="TMBNC7NY3TF127962"/>
    <x v="1565"/>
    <x v="23"/>
    <n v="30283.33"/>
    <n v="583.33000000000004"/>
    <n v="30866.660000000003"/>
    <n v="15"/>
    <x v="1643"/>
    <n v="35"/>
    <m/>
    <n v="617.33000000000004"/>
    <n v="2.113380586043323E-2"/>
    <n v="0"/>
    <n v="0"/>
    <m/>
    <s v="0 comm demandée"/>
    <m/>
    <n v="0.1"/>
    <n v="0"/>
    <m/>
    <n v="0"/>
    <s v="VWB"/>
    <n v="0"/>
    <s v="0"/>
    <n v="1"/>
    <n v="1"/>
    <m/>
    <m/>
    <n v="1"/>
    <s v="Valauto Lambersart VW"/>
    <x v="2"/>
    <m/>
    <x v="8"/>
    <n v="652.33000000000004"/>
    <n v="2.113380586043323E-2"/>
    <x v="1"/>
    <n v="0"/>
  </r>
  <r>
    <x v="7"/>
    <x v="0"/>
    <x v="2"/>
    <x v="9"/>
    <x v="96"/>
    <m/>
    <m/>
    <m/>
    <m/>
    <m/>
    <n v="0"/>
    <x v="36"/>
    <n v="534484"/>
    <x v="1838"/>
    <s v="TMBGR6NW5T3092567"/>
    <x v="1566"/>
    <x v="22"/>
    <n v="29675"/>
    <n v="583.33000000000004"/>
    <n v="30258.33"/>
    <n v="84"/>
    <x v="1644"/>
    <n v="35.01"/>
    <m/>
    <n v="756.46"/>
    <n v="2.6157094591803313E-2"/>
    <n v="-5143.92"/>
    <n v="0"/>
    <m/>
    <m/>
    <n v="0.13"/>
    <n v="0.13"/>
    <n v="98.339800000000011"/>
    <m/>
    <n v="98.339800000000011"/>
    <s v="VWB"/>
    <n v="0"/>
    <n v="20"/>
    <n v="1"/>
    <n v="1"/>
    <m/>
    <m/>
    <n v="1"/>
    <s v="Valauto Lambersart VW"/>
    <x v="2"/>
    <m/>
    <x v="8"/>
    <n v="791.47"/>
    <n v="2.6157094591803313E-2"/>
    <x v="1"/>
    <n v="118.33980000000001"/>
  </r>
  <r>
    <x v="1"/>
    <x v="0"/>
    <x v="0"/>
    <x v="21"/>
    <x v="135"/>
    <m/>
    <m/>
    <m/>
    <m/>
    <m/>
    <n v="0"/>
    <x v="8"/>
    <n v="534535"/>
    <x v="1839"/>
    <s v="WVWZZZAW8TU039467"/>
    <x v="1567"/>
    <x v="28"/>
    <n v="23014"/>
    <n v="854.16"/>
    <n v="23868.16"/>
    <n v="37"/>
    <x v="1645"/>
    <n v="95.01"/>
    <m/>
    <n v="631.6"/>
    <n v="3.0442648281224862E-2"/>
    <n v="0"/>
    <n v="-856.67000000000007"/>
    <m/>
    <m/>
    <n v="0.1"/>
    <n v="0.1"/>
    <n v="63.160000000000004"/>
    <m/>
    <n v="63.160000000000004"/>
    <s v="VWB"/>
    <n v="30"/>
    <m/>
    <n v="0"/>
    <n v="1"/>
    <m/>
    <m/>
    <n v="0"/>
    <s v="Valauto Roncq"/>
    <x v="0"/>
    <m/>
    <x v="5"/>
    <n v="726.61"/>
    <n v="3.0442648281224862E-2"/>
    <x v="1"/>
    <n v="93.16"/>
  </r>
  <r>
    <x v="7"/>
    <x v="1"/>
    <x v="0"/>
    <x v="16"/>
    <x v="49"/>
    <m/>
    <m/>
    <m/>
    <s v="x"/>
    <m/>
    <n v="136443.44"/>
    <x v="14"/>
    <n v="534565"/>
    <x v="1840"/>
    <s v="WVWZZZCD9TW204152"/>
    <x v="1195"/>
    <x v="32"/>
    <n v="29225"/>
    <n v="-208.33"/>
    <n v="29016.67"/>
    <n v="26"/>
    <x v="1250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0"/>
    <x v="110"/>
    <x v="31"/>
    <m/>
    <m/>
    <m/>
    <m/>
    <m/>
    <m/>
    <x v="14"/>
    <n v="534579"/>
    <x v="1841"/>
    <s v="WVWZZZCD0TW013543"/>
    <x v="1195"/>
    <x v="32"/>
    <n v="29225"/>
    <n v="-208.33"/>
    <n v="29016.67"/>
    <n v="34"/>
    <x v="1250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2"/>
    <x v="4"/>
    <x v="55"/>
    <m/>
    <m/>
    <m/>
    <m/>
    <m/>
    <n v="0"/>
    <x v="36"/>
    <n v="534673"/>
    <x v="1842"/>
    <s v="TMBJJ8NX3TY094094"/>
    <x v="1568"/>
    <x v="41"/>
    <n v="32450"/>
    <n v="2583.33"/>
    <n v="35033.33"/>
    <n v="7"/>
    <x v="1646"/>
    <n v="35"/>
    <m/>
    <n v="1292"/>
    <n v="3.7878214831419108E-2"/>
    <n v="0"/>
    <n v="-416"/>
    <m/>
    <m/>
    <n v="0.1"/>
    <n v="0.1"/>
    <n v="129.20000000000002"/>
    <m/>
    <n v="129.20000000000002"/>
    <s v=""/>
    <m/>
    <n v="20"/>
    <n v="1"/>
    <n v="1"/>
    <m/>
    <m/>
    <n v="1"/>
    <s v="Valauto Lambersart VW"/>
    <x v="2"/>
    <m/>
    <x v="8"/>
    <n v="1327"/>
    <n v="3.7878214831419108E-2"/>
    <x v="1"/>
    <n v="149.20000000000002"/>
  </r>
  <r>
    <x v="7"/>
    <x v="0"/>
    <x v="2"/>
    <x v="99"/>
    <x v="122"/>
    <m/>
    <m/>
    <m/>
    <m/>
    <m/>
    <n v="0"/>
    <x v="42"/>
    <n v="534674"/>
    <x v="1843"/>
    <s v="TMBJA8NX0TY103303"/>
    <x v="1569"/>
    <x v="41"/>
    <n v="28958.34"/>
    <n v="2900"/>
    <n v="31858.34"/>
    <n v="9"/>
    <x v="1647"/>
    <n v="35"/>
    <m/>
    <n v="637.16999999999996"/>
    <n v="2.1098713868958646E-2"/>
    <n v="0"/>
    <n v="0"/>
    <m/>
    <m/>
    <n v="0.1"/>
    <n v="0.1"/>
    <n v="63.716999999999999"/>
    <m/>
    <n v="63.716999999999999"/>
    <s v="VWB"/>
    <n v="0"/>
    <n v="20"/>
    <n v="1"/>
    <n v="1"/>
    <m/>
    <m/>
    <n v="1"/>
    <s v="Valauto Lambersart VW"/>
    <x v="2"/>
    <m/>
    <x v="8"/>
    <n v="672.17"/>
    <n v="2.1098713868958646E-2"/>
    <x v="1"/>
    <n v="83.716999999999999"/>
  </r>
  <r>
    <x v="7"/>
    <x v="0"/>
    <x v="2"/>
    <x v="67"/>
    <x v="83"/>
    <m/>
    <m/>
    <m/>
    <m/>
    <m/>
    <m/>
    <x v="36"/>
    <n v="534676"/>
    <x v="1411"/>
    <s v="TMBJA8NX7TY065679"/>
    <x v="1570"/>
    <x v="41"/>
    <n v="28958.34"/>
    <n v="1316.67"/>
    <n v="30275.010000000002"/>
    <n v="62"/>
    <x v="1648"/>
    <n v="35.01"/>
    <m/>
    <n v="605.5"/>
    <n v="2.1156392681620912E-2"/>
    <n v="-4844"/>
    <n v="0"/>
    <m/>
    <m/>
    <n v="0.12"/>
    <n v="0.13"/>
    <n v="72.66"/>
    <m/>
    <n v="72.66"/>
    <s v="VWB"/>
    <n v="0"/>
    <n v="20"/>
    <n v="1"/>
    <n v="1"/>
    <m/>
    <m/>
    <n v="1"/>
    <s v="Valauto Lambersart VW"/>
    <x v="2"/>
    <m/>
    <x v="8"/>
    <n v="640.51"/>
    <n v="2.1156392681620912E-2"/>
    <x v="1"/>
    <n v="92.66"/>
  </r>
  <r>
    <x v="7"/>
    <x v="0"/>
    <x v="2"/>
    <x v="46"/>
    <x v="83"/>
    <m/>
    <m/>
    <m/>
    <m/>
    <m/>
    <n v="0"/>
    <x v="36"/>
    <n v="534728"/>
    <x v="1844"/>
    <s v="TMBER6NW0T3100890"/>
    <x v="1202"/>
    <x v="24"/>
    <n v="26108.34"/>
    <n v="2366.67"/>
    <n v="28475.010000000002"/>
    <n v="54"/>
    <x v="1649"/>
    <n v="35"/>
    <m/>
    <n v="569.5"/>
    <n v="2.122914092040705E-2"/>
    <n v="0"/>
    <n v="0"/>
    <m/>
    <m/>
    <n v="0.1"/>
    <n v="0.1"/>
    <n v="56.95"/>
    <m/>
    <n v="56.95"/>
    <s v="VWB"/>
    <n v="0"/>
    <n v="20"/>
    <n v="1"/>
    <n v="1"/>
    <m/>
    <m/>
    <n v="1"/>
    <s v="Valauto Lambersart VW"/>
    <x v="2"/>
    <m/>
    <x v="8"/>
    <n v="604.5"/>
    <n v="2.122914092040705E-2"/>
    <x v="1"/>
    <n v="76.95"/>
  </r>
  <r>
    <x v="7"/>
    <x v="1"/>
    <x v="2"/>
    <x v="91"/>
    <x v="105"/>
    <m/>
    <m/>
    <m/>
    <s v="x"/>
    <m/>
    <n v="681157.84"/>
    <x v="14"/>
    <n v="534770"/>
    <x v="1845"/>
    <s v="TMBJR8NX0TY106176"/>
    <x v="225"/>
    <x v="41"/>
    <n v="30841.67"/>
    <n v="550"/>
    <n v="31391.67"/>
    <n v="10"/>
    <x v="1650"/>
    <n v="35"/>
    <m/>
    <n v="941.75"/>
    <n v="3.1114942276087895E-2"/>
    <n v="0"/>
    <n v="-1883.5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976.75"/>
    <n v="3.1114942276087895E-2"/>
    <x v="1"/>
    <n v="0"/>
  </r>
  <r>
    <x v="4"/>
    <x v="0"/>
    <x v="4"/>
    <x v="51"/>
    <x v="1"/>
    <m/>
    <m/>
    <m/>
    <m/>
    <m/>
    <n v="0"/>
    <x v="20"/>
    <n v="534836"/>
    <x v="1846"/>
    <s v="WV2ZZZEBXSH053032"/>
    <x v="1571"/>
    <x v="26"/>
    <n v="47499.77"/>
    <n v="10012.51"/>
    <n v="57512.28"/>
    <n v="186"/>
    <x v="1651"/>
    <n v="0.9"/>
    <m/>
    <n v="2011.79"/>
    <n v="3.4995830455687028E-2"/>
    <n v="0"/>
    <n v="0"/>
    <m/>
    <m/>
    <n v="0.13"/>
    <n v="0.12"/>
    <n v="261.53269999999998"/>
    <m/>
    <n v="261.53269999999998"/>
    <s v=""/>
    <n v="0"/>
    <m/>
    <n v="0"/>
    <n v="1"/>
    <m/>
    <m/>
    <n v="0"/>
    <s v="Valauto Arras"/>
    <x v="4"/>
    <m/>
    <x v="2"/>
    <n v="2012.69"/>
    <n v="3.4995830455687028E-2"/>
    <x v="1"/>
    <n v="261.53269999999998"/>
  </r>
  <r>
    <x v="7"/>
    <x v="0"/>
    <x v="2"/>
    <x v="28"/>
    <x v="24"/>
    <m/>
    <m/>
    <m/>
    <m/>
    <m/>
    <n v="0"/>
    <x v="59"/>
    <n v="534855"/>
    <x v="1438"/>
    <s v="TMBJW9PS1TT116535"/>
    <x v="1572"/>
    <x v="5"/>
    <n v="43308.33"/>
    <n v="8016.67"/>
    <n v="51325"/>
    <n v="15"/>
    <x v="1652"/>
    <n v="35.01"/>
    <m/>
    <n v="1209.8700000000001"/>
    <n v="2.4254846566000975E-2"/>
    <n v="0"/>
    <n v="0"/>
    <m/>
    <m/>
    <n v="0.1"/>
    <n v="0.1"/>
    <n v="120.98700000000002"/>
    <m/>
    <n v="120.98700000000002"/>
    <s v=""/>
    <n v="0"/>
    <n v="50"/>
    <n v="1"/>
    <n v="1"/>
    <m/>
    <m/>
    <n v="1"/>
    <s v="Valauto Lambersart VW"/>
    <x v="2"/>
    <m/>
    <x v="17"/>
    <n v="1244.8800000000001"/>
    <n v="2.4254846566000975E-2"/>
    <x v="1"/>
    <n v="170.98700000000002"/>
  </r>
  <r>
    <x v="7"/>
    <x v="0"/>
    <x v="0"/>
    <x v="96"/>
    <x v="117"/>
    <m/>
    <m/>
    <m/>
    <m/>
    <m/>
    <n v="0"/>
    <x v="14"/>
    <n v="534861"/>
    <x v="1847"/>
    <s v="WVGZZZC17TY050370"/>
    <x v="1573"/>
    <x v="7"/>
    <n v="24722.33"/>
    <n v="691.67"/>
    <n v="25414"/>
    <n v="53"/>
    <x v="1653"/>
    <n v="95"/>
    <m/>
    <n v="628.98"/>
    <n v="2.8487447863382389E-2"/>
    <n v="0"/>
    <n v="-2450"/>
    <m/>
    <m/>
    <m/>
    <n v="0"/>
    <n v="0"/>
    <m/>
    <n v="0"/>
    <s v="VWB"/>
    <m/>
    <m/>
    <n v="0"/>
    <n v="1"/>
    <m/>
    <m/>
    <n v="0"/>
    <s v="Valauto Lambersart VW"/>
    <x v="0"/>
    <m/>
    <x v="8"/>
    <n v="723.98"/>
    <n v="2.8487447863382389E-2"/>
    <x v="1"/>
    <n v="0"/>
  </r>
  <r>
    <x v="7"/>
    <x v="1"/>
    <x v="2"/>
    <x v="90"/>
    <x v="35"/>
    <m/>
    <m/>
    <m/>
    <s v="x"/>
    <m/>
    <n v="-32848.9"/>
    <x v="23"/>
    <n v="534863"/>
    <x v="1848"/>
    <s v="TMBJJ8NX4TY086750"/>
    <x v="1574"/>
    <x v="41"/>
    <n v="32450"/>
    <n v="550"/>
    <n v="33000"/>
    <n v="14"/>
    <x v="1654"/>
    <n v="35"/>
    <m/>
    <n v="1870"/>
    <n v="5.7727272727272724E-2"/>
    <n v="0"/>
    <n v="0"/>
    <m/>
    <s v="ok vn payé  / solde client doublon finan RANC"/>
    <n v="0.1"/>
    <n v="0.1"/>
    <n v="187"/>
    <m/>
    <n v="187"/>
    <s v="VWB"/>
    <n v="0"/>
    <n v="0"/>
    <n v="0"/>
    <n v="1"/>
    <m/>
    <m/>
    <n v="0"/>
    <s v="Valauto Lambersart VW"/>
    <x v="2"/>
    <m/>
    <x v="10"/>
    <n v="1905"/>
    <n v="5.7727272727272724E-2"/>
    <x v="1"/>
    <n v="187"/>
  </r>
  <r>
    <x v="7"/>
    <x v="0"/>
    <x v="2"/>
    <x v="71"/>
    <x v="126"/>
    <m/>
    <m/>
    <m/>
    <m/>
    <m/>
    <n v="0"/>
    <x v="36"/>
    <n v="534902"/>
    <x v="1849"/>
    <s v="TMBJR8NX6TY102097"/>
    <x v="1168"/>
    <x v="41"/>
    <n v="30841.67"/>
    <n v="3408.34"/>
    <n v="34250.009999999995"/>
    <n v="23"/>
    <x v="1655"/>
    <n v="35"/>
    <m/>
    <n v="2453.67"/>
    <n v="7.2661876595072547E-2"/>
    <n v="0"/>
    <n v="-833"/>
    <m/>
    <m/>
    <n v="0.13"/>
    <n v="0.13"/>
    <n v="318.97710000000001"/>
    <m/>
    <n v="318.97710000000001"/>
    <s v=""/>
    <n v="0"/>
    <n v="20"/>
    <n v="1"/>
    <n v="1"/>
    <m/>
    <m/>
    <n v="1"/>
    <s v="Valauto Lambersart VW"/>
    <x v="2"/>
    <m/>
    <x v="8"/>
    <n v="2488.67"/>
    <n v="7.2661876595072547E-2"/>
    <x v="1"/>
    <n v="338.97710000000001"/>
  </r>
  <r>
    <x v="7"/>
    <x v="0"/>
    <x v="2"/>
    <x v="18"/>
    <x v="11"/>
    <m/>
    <m/>
    <m/>
    <m/>
    <m/>
    <n v="0"/>
    <x v="42"/>
    <n v="534942"/>
    <x v="1850"/>
    <s v="TMBER6PJ5V4021178"/>
    <x v="1575"/>
    <x v="33"/>
    <n v="21250"/>
    <n v="1058.33"/>
    <n v="22308.33"/>
    <n v="8"/>
    <x v="1656"/>
    <n v="35.01"/>
    <m/>
    <n v="446.17"/>
    <n v="2.1569521340234789E-2"/>
    <n v="0"/>
    <n v="0"/>
    <m/>
    <m/>
    <n v="0.1"/>
    <n v="0.1"/>
    <n v="44.617000000000004"/>
    <m/>
    <n v="44.617000000000004"/>
    <s v="VWB"/>
    <n v="0"/>
    <n v="20"/>
    <n v="1"/>
    <n v="1"/>
    <m/>
    <m/>
    <n v="1"/>
    <s v="Valauto Lambersart VW"/>
    <x v="2"/>
    <m/>
    <x v="8"/>
    <n v="481.18"/>
    <n v="2.1569521340234789E-2"/>
    <x v="1"/>
    <n v="64.617000000000004"/>
  </r>
  <r>
    <x v="7"/>
    <x v="0"/>
    <x v="2"/>
    <x v="122"/>
    <x v="125"/>
    <m/>
    <m/>
    <m/>
    <m/>
    <m/>
    <m/>
    <x v="36"/>
    <n v="534949"/>
    <x v="1851"/>
    <s v="TMBGP6NW0T3093227"/>
    <x v="1576"/>
    <x v="22"/>
    <n v="20999.33"/>
    <n v="375"/>
    <n v="21374.33"/>
    <n v="12"/>
    <x v="1657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x v="2"/>
    <m/>
    <x v="8"/>
    <n v="676.42"/>
    <n v="3.1646372073417035E-2"/>
    <x v="1"/>
    <n v="84.075000000000003"/>
  </r>
  <r>
    <x v="7"/>
    <x v="0"/>
    <x v="2"/>
    <x v="122"/>
    <x v="149"/>
    <m/>
    <m/>
    <m/>
    <m/>
    <m/>
    <m/>
    <x v="36"/>
    <n v="534951"/>
    <x v="1852"/>
    <s v="TMBGP6NW5T3090663"/>
    <x v="1576"/>
    <x v="22"/>
    <n v="20999.33"/>
    <n v="375"/>
    <n v="21374.33"/>
    <n v="12"/>
    <x v="1657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x v="2"/>
    <m/>
    <x v="8"/>
    <n v="676.42"/>
    <n v="3.1646372073417035E-2"/>
    <x v="1"/>
    <n v="84.075000000000003"/>
  </r>
  <r>
    <x v="7"/>
    <x v="0"/>
    <x v="2"/>
    <x v="68"/>
    <x v="30"/>
    <m/>
    <m/>
    <m/>
    <m/>
    <m/>
    <n v="0"/>
    <x v="56"/>
    <n v="535035"/>
    <x v="1853"/>
    <s v="TMBGP6NWXT3075463"/>
    <x v="1577"/>
    <x v="22"/>
    <n v="23191.67"/>
    <n v="1525"/>
    <n v="24716.67"/>
    <n v="97"/>
    <x v="1658"/>
    <n v="35"/>
    <m/>
    <n v="768.83"/>
    <n v="3.2521775789376164E-2"/>
    <n v="0"/>
    <n v="-3800"/>
    <m/>
    <m/>
    <n v="0.12"/>
    <n v="0.12"/>
    <n v="92.259600000000006"/>
    <m/>
    <n v="92.259600000000006"/>
    <s v="VWB"/>
    <m/>
    <n v="50"/>
    <n v="1"/>
    <n v="1"/>
    <m/>
    <m/>
    <n v="1"/>
    <s v="Valauto Lambersart VW"/>
    <x v="2"/>
    <m/>
    <x v="17"/>
    <n v="803.83"/>
    <n v="3.2521775789376164E-2"/>
    <x v="1"/>
    <n v="142.25960000000001"/>
  </r>
  <r>
    <x v="7"/>
    <x v="0"/>
    <x v="2"/>
    <x v="112"/>
    <x v="22"/>
    <m/>
    <m/>
    <m/>
    <m/>
    <m/>
    <n v="0"/>
    <x v="56"/>
    <n v="535037"/>
    <x v="1854"/>
    <s v="TMBGR6NW2V3010667"/>
    <x v="1578"/>
    <x v="22"/>
    <n v="25350"/>
    <n v="2166.67"/>
    <n v="27516.67"/>
    <n v="22"/>
    <x v="1659"/>
    <n v="35"/>
    <m/>
    <n v="895.5"/>
    <n v="3.3815865073789815E-2"/>
    <n v="0"/>
    <n v="0"/>
    <m/>
    <m/>
    <n v="0.1"/>
    <n v="0.1"/>
    <n v="89.550000000000011"/>
    <m/>
    <n v="89.550000000000011"/>
    <s v="VWB"/>
    <n v="0"/>
    <n v="50"/>
    <n v="1"/>
    <n v="1"/>
    <m/>
    <m/>
    <n v="1"/>
    <s v="Valauto Lambersart VW"/>
    <x v="2"/>
    <m/>
    <x v="17"/>
    <n v="930.5"/>
    <n v="3.3815865073789815E-2"/>
    <x v="1"/>
    <n v="139.55000000000001"/>
  </r>
  <r>
    <x v="7"/>
    <x v="0"/>
    <x v="2"/>
    <x v="71"/>
    <x v="14"/>
    <m/>
    <m/>
    <m/>
    <m/>
    <m/>
    <n v="0"/>
    <x v="59"/>
    <n v="535038"/>
    <x v="1855"/>
    <s v="TMBGR6NW4V3011741"/>
    <x v="1579"/>
    <x v="22"/>
    <n v="25350"/>
    <n v="2416.67"/>
    <n v="27766.67"/>
    <n v="37"/>
    <x v="1660"/>
    <n v="35"/>
    <m/>
    <n v="743.34"/>
    <n v="2.8031449215912461E-2"/>
    <n v="0"/>
    <n v="-3800"/>
    <m/>
    <m/>
    <n v="0.12"/>
    <n v="0.12"/>
    <n v="89.200800000000001"/>
    <m/>
    <n v="89.200800000000001"/>
    <s v="VWB"/>
    <m/>
    <m/>
    <n v="0"/>
    <n v="1"/>
    <m/>
    <m/>
    <n v="0"/>
    <s v="Valauto Lambersart VW"/>
    <x v="2"/>
    <m/>
    <x v="17"/>
    <n v="778.34"/>
    <n v="2.8031449215912461E-2"/>
    <x v="1"/>
    <n v="89.200800000000001"/>
  </r>
  <r>
    <x v="7"/>
    <x v="0"/>
    <x v="2"/>
    <x v="77"/>
    <x v="87"/>
    <m/>
    <m/>
    <m/>
    <m/>
    <m/>
    <n v="0"/>
    <x v="36"/>
    <n v="535045"/>
    <x v="1461"/>
    <s v="TMBGK6NW9V3036140"/>
    <x v="1580"/>
    <x v="22"/>
    <n v="30958.34"/>
    <n v="2416.67"/>
    <n v="33375.01"/>
    <n v="13"/>
    <x v="1661"/>
    <n v="35"/>
    <m/>
    <n v="641.37"/>
    <n v="2.0265761718123828E-2"/>
    <n v="0"/>
    <n v="0"/>
    <m/>
    <m/>
    <n v="0.1"/>
    <n v="0.1"/>
    <n v="64.137"/>
    <m/>
    <n v="64.137"/>
    <s v="VWB"/>
    <n v="0"/>
    <n v="20"/>
    <n v="1"/>
    <n v="1"/>
    <m/>
    <m/>
    <n v="1"/>
    <s v="Valauto Lambersart VW"/>
    <x v="2"/>
    <m/>
    <x v="8"/>
    <n v="676.37"/>
    <n v="2.0265761718123828E-2"/>
    <x v="1"/>
    <n v="84.137"/>
  </r>
  <r>
    <x v="7"/>
    <x v="0"/>
    <x v="2"/>
    <x v="72"/>
    <x v="2"/>
    <m/>
    <m/>
    <m/>
    <m/>
    <m/>
    <n v="0"/>
    <x v="36"/>
    <n v="535047"/>
    <x v="1856"/>
    <s v="TMBEK6PJ0V4014885"/>
    <x v="482"/>
    <x v="33"/>
    <n v="25125"/>
    <n v="250"/>
    <n v="25375"/>
    <n v="21"/>
    <x v="1662"/>
    <n v="35"/>
    <m/>
    <n v="761.25"/>
    <n v="3.1379310344827584E-2"/>
    <n v="-3045"/>
    <n v="0"/>
    <m/>
    <m/>
    <n v="0.13"/>
    <n v="0.13"/>
    <n v="98.962500000000006"/>
    <m/>
    <n v="98.962500000000006"/>
    <s v="VWB"/>
    <m/>
    <n v="20"/>
    <n v="1"/>
    <n v="1"/>
    <m/>
    <m/>
    <n v="1"/>
    <s v="Valauto Lambersart VW"/>
    <x v="2"/>
    <m/>
    <x v="8"/>
    <n v="796.25"/>
    <n v="3.1379310344827584E-2"/>
    <x v="1"/>
    <n v="118.96250000000001"/>
  </r>
  <r>
    <x v="7"/>
    <x v="0"/>
    <x v="2"/>
    <x v="72"/>
    <x v="2"/>
    <m/>
    <m/>
    <m/>
    <m/>
    <m/>
    <n v="0"/>
    <x v="36"/>
    <n v="535048"/>
    <x v="1857"/>
    <s v="TMBEK6PJ0V4013994"/>
    <x v="482"/>
    <x v="33"/>
    <n v="25125"/>
    <n v="250"/>
    <n v="25375"/>
    <n v="21"/>
    <x v="1662"/>
    <n v="35"/>
    <m/>
    <n v="761.25"/>
    <n v="3.1379310344827584E-2"/>
    <n v="-3045"/>
    <n v="0"/>
    <m/>
    <m/>
    <n v="0.13"/>
    <n v="0.13"/>
    <n v="98.962500000000006"/>
    <m/>
    <n v="98.962500000000006"/>
    <s v="VWB"/>
    <m/>
    <n v="20"/>
    <n v="1"/>
    <n v="1"/>
    <m/>
    <m/>
    <n v="1"/>
    <s v="Valauto Lambersart VW"/>
    <x v="2"/>
    <m/>
    <x v="8"/>
    <n v="796.25"/>
    <n v="3.1379310344827584E-2"/>
    <x v="1"/>
    <n v="118.96250000000001"/>
  </r>
  <r>
    <x v="1"/>
    <x v="0"/>
    <x v="0"/>
    <x v="33"/>
    <x v="72"/>
    <m/>
    <m/>
    <m/>
    <s v="x"/>
    <s v="X"/>
    <n v="676.03"/>
    <x v="0"/>
    <n v="535080"/>
    <x v="1858"/>
    <s v="WVGZZZC1XTY060973"/>
    <x v="1581"/>
    <x v="7"/>
    <n v="22622.33"/>
    <n v="941.67"/>
    <n v="23564"/>
    <n v="42"/>
    <x v="1663"/>
    <n v="95"/>
    <m/>
    <n v="696.34"/>
    <n v="3.3582583602104907E-2"/>
    <n v="0"/>
    <n v="-3349.99"/>
    <m/>
    <s v="ok vn payé / solde client facture athoris impayée 2023"/>
    <n v="0.13"/>
    <n v="0.13"/>
    <n v="90.524200000000008"/>
    <m/>
    <n v="90.524200000000008"/>
    <s v="VWB"/>
    <n v="30"/>
    <m/>
    <n v="0"/>
    <n v="1"/>
    <m/>
    <m/>
    <n v="0"/>
    <s v="Valauto Roncq"/>
    <x v="0"/>
    <m/>
    <x v="0"/>
    <n v="791.34"/>
    <n v="3.3582583602104907E-2"/>
    <x v="1"/>
    <n v="120.52420000000001"/>
  </r>
  <r>
    <x v="1"/>
    <x v="0"/>
    <x v="0"/>
    <x v="62"/>
    <x v="98"/>
    <m/>
    <m/>
    <m/>
    <m/>
    <m/>
    <m/>
    <x v="35"/>
    <n v="535085"/>
    <x v="1859"/>
    <s v="WVGZZZC11TY061994"/>
    <x v="1582"/>
    <x v="7"/>
    <n v="22622.33"/>
    <n v="941.67"/>
    <n v="23564"/>
    <n v="37"/>
    <x v="1664"/>
    <n v="95"/>
    <m/>
    <n v="515.61"/>
    <n v="2.5912833135291122E-2"/>
    <n v="0"/>
    <n v="-3349.99"/>
    <m/>
    <m/>
    <n v="0.13"/>
    <n v="0.13"/>
    <n v="67.029300000000006"/>
    <m/>
    <n v="67.029300000000006"/>
    <s v="VWB"/>
    <n v="30"/>
    <m/>
    <n v="0"/>
    <n v="1"/>
    <m/>
    <m/>
    <n v="0"/>
    <s v="Valauto Roncq"/>
    <x v="0"/>
    <m/>
    <x v="0"/>
    <n v="610.61"/>
    <n v="2.5912833135291122E-2"/>
    <x v="1"/>
    <n v="97.029300000000006"/>
  </r>
  <r>
    <x v="1"/>
    <x v="0"/>
    <x v="0"/>
    <x v="30"/>
    <x v="83"/>
    <m/>
    <m/>
    <m/>
    <m/>
    <m/>
    <n v="0"/>
    <x v="60"/>
    <n v="535092"/>
    <x v="940"/>
    <s v="WVGZZZC19TY065680"/>
    <x v="1583"/>
    <x v="7"/>
    <n v="22622.33"/>
    <n v="1658.34"/>
    <n v="24280.670000000002"/>
    <n v="76"/>
    <x v="1665"/>
    <n v="95"/>
    <m/>
    <n v="716.31"/>
    <n v="3.3413822600447181E-2"/>
    <n v="0"/>
    <n v="-1683.33"/>
    <m/>
    <m/>
    <n v="0.1"/>
    <n v="0.1"/>
    <n v="71.631"/>
    <m/>
    <n v="71.631"/>
    <s v="VWB"/>
    <n v="30"/>
    <n v="50"/>
    <n v="1"/>
    <n v="1"/>
    <m/>
    <m/>
    <n v="1"/>
    <s v="Valauto Roncq"/>
    <x v="0"/>
    <m/>
    <x v="0"/>
    <n v="811.31"/>
    <n v="3.3413822600447181E-2"/>
    <x v="1"/>
    <n v="151.631"/>
  </r>
  <r>
    <x v="1"/>
    <x v="0"/>
    <x v="0"/>
    <x v="34"/>
    <x v="73"/>
    <m/>
    <m/>
    <m/>
    <m/>
    <m/>
    <n v="0"/>
    <x v="60"/>
    <n v="535093"/>
    <x v="1860"/>
    <s v="WVGZZZC10TY062943"/>
    <x v="1584"/>
    <x v="7"/>
    <n v="22622.33"/>
    <n v="941.67"/>
    <n v="23564"/>
    <n v="43"/>
    <x v="1666"/>
    <n v="95"/>
    <m/>
    <n v="432.80999999999995"/>
    <n v="2.2398998472245798E-2"/>
    <n v="0"/>
    <n v="-1683.3300000000002"/>
    <m/>
    <m/>
    <n v="0.1"/>
    <n v="0.1"/>
    <n v="43.280999999999999"/>
    <m/>
    <n v="43.280999999999999"/>
    <s v="VWB"/>
    <n v="30"/>
    <m/>
    <n v="0"/>
    <n v="1"/>
    <m/>
    <m/>
    <n v="0"/>
    <s v="Valauto Roncq"/>
    <x v="0"/>
    <m/>
    <x v="0"/>
    <n v="527.80999999999995"/>
    <n v="2.2398998472245798E-2"/>
    <x v="1"/>
    <n v="73.281000000000006"/>
  </r>
  <r>
    <x v="1"/>
    <x v="0"/>
    <x v="0"/>
    <x v="83"/>
    <x v="100"/>
    <m/>
    <m/>
    <m/>
    <m/>
    <m/>
    <n v="0"/>
    <x v="43"/>
    <n v="535094"/>
    <x v="1475"/>
    <s v="WVWZZZAW6TU035501"/>
    <x v="1585"/>
    <x v="28"/>
    <n v="17714"/>
    <n v="945.83"/>
    <n v="18659.830000000002"/>
    <n v="38"/>
    <x v="1667"/>
    <n v="95.01"/>
    <m/>
    <n v="376.13"/>
    <n v="2.5248890263201752E-2"/>
    <n v="0"/>
    <n v="-2883.34"/>
    <m/>
    <m/>
    <n v="0.13"/>
    <n v="0.13"/>
    <n v="48.896900000000002"/>
    <m/>
    <n v="48.896900000000002"/>
    <s v="VWB"/>
    <n v="30"/>
    <m/>
    <n v="0"/>
    <n v="1"/>
    <m/>
    <m/>
    <n v="0"/>
    <s v="Valauto Roncq"/>
    <x v="0"/>
    <m/>
    <x v="0"/>
    <n v="471.14"/>
    <n v="2.5248890263201752E-2"/>
    <x v="1"/>
    <n v="78.896900000000002"/>
  </r>
  <r>
    <x v="7"/>
    <x v="1"/>
    <x v="2"/>
    <x v="120"/>
    <x v="77"/>
    <m/>
    <m/>
    <m/>
    <s v="x"/>
    <m/>
    <n v="1034.99"/>
    <x v="14"/>
    <n v="535096"/>
    <x v="1477"/>
    <s v="TMBJW8NZ2TC065265"/>
    <x v="1470"/>
    <x v="54"/>
    <n v="44250"/>
    <n v="0"/>
    <n v="44250"/>
    <n v="14"/>
    <x v="1668"/>
    <n v="35.01"/>
    <m/>
    <n v="769"/>
    <n v="1.8169717514124294E-2"/>
    <n v="0"/>
    <n v="-1750"/>
    <m/>
    <s v="ok vn payé"/>
    <m/>
    <n v="0"/>
    <n v="0"/>
    <m/>
    <n v="0"/>
    <s v="Sofinco"/>
    <n v="0"/>
    <m/>
    <n v="0"/>
    <n v="1"/>
    <m/>
    <m/>
    <n v="0"/>
    <s v="Valauto Lambersart VW"/>
    <x v="2"/>
    <m/>
    <x v="8"/>
    <n v="804.01"/>
    <n v="1.8169717514124294E-2"/>
    <x v="1"/>
    <n v="0"/>
  </r>
  <r>
    <x v="1"/>
    <x v="0"/>
    <x v="0"/>
    <x v="104"/>
    <x v="107"/>
    <m/>
    <m/>
    <m/>
    <m/>
    <m/>
    <n v="0"/>
    <x v="60"/>
    <n v="535100"/>
    <x v="1861"/>
    <s v="WVGZZZA27TV027992"/>
    <x v="1586"/>
    <x v="2"/>
    <n v="33555.67"/>
    <n v="1250"/>
    <n v="34805.67"/>
    <n v="7"/>
    <x v="1669"/>
    <n v="95"/>
    <m/>
    <n v="1404.29"/>
    <n v="4.3076027555280505E-2"/>
    <n v="0"/>
    <n v="-500"/>
    <m/>
    <m/>
    <n v="0.1"/>
    <n v="0.1"/>
    <n v="140.429"/>
    <m/>
    <n v="140.429"/>
    <s v=""/>
    <n v="0"/>
    <s v="0"/>
    <n v="1"/>
    <n v="1"/>
    <m/>
    <m/>
    <n v="1"/>
    <s v="Valauto Roncq"/>
    <x v="0"/>
    <m/>
    <x v="0"/>
    <n v="1499.29"/>
    <n v="4.3076027555280505E-2"/>
    <x v="1"/>
    <n v="140.429"/>
  </r>
  <r>
    <x v="7"/>
    <x v="0"/>
    <x v="2"/>
    <x v="12"/>
    <x v="83"/>
    <m/>
    <m/>
    <m/>
    <m/>
    <m/>
    <n v="0"/>
    <x v="56"/>
    <n v="535104"/>
    <x v="1478"/>
    <s v="TMBGP6NW8T3075770"/>
    <x v="1587"/>
    <x v="22"/>
    <n v="23191.67"/>
    <n v="1525"/>
    <n v="24716.67"/>
    <n v="50"/>
    <x v="1658"/>
    <n v="35"/>
    <m/>
    <n v="768.83"/>
    <n v="3.2521775789376164E-2"/>
    <n v="0"/>
    <n v="-3800"/>
    <m/>
    <m/>
    <n v="0.12"/>
    <n v="0.12"/>
    <n v="92.259600000000006"/>
    <m/>
    <n v="92.259600000000006"/>
    <s v="VWB"/>
    <m/>
    <n v="50"/>
    <n v="1"/>
    <n v="1"/>
    <m/>
    <m/>
    <n v="1"/>
    <s v="Valauto Lambersart VW"/>
    <x v="2"/>
    <m/>
    <x v="17"/>
    <n v="803.83"/>
    <n v="3.2521775789376164E-2"/>
    <x v="1"/>
    <n v="142.25960000000001"/>
  </r>
  <r>
    <x v="1"/>
    <x v="0"/>
    <x v="0"/>
    <x v="40"/>
    <x v="43"/>
    <m/>
    <m/>
    <m/>
    <m/>
    <m/>
    <n v="0"/>
    <x v="35"/>
    <n v="535109"/>
    <x v="1862"/>
    <s v="WVGZZZA21TV014462"/>
    <x v="1588"/>
    <x v="2"/>
    <n v="31472.33"/>
    <n v="1016.67"/>
    <n v="32489"/>
    <n v="21"/>
    <x v="1670"/>
    <n v="95"/>
    <m/>
    <n v="1016.4100000000001"/>
    <n v="3.4208809135399677E-2"/>
    <n v="0"/>
    <n v="-500"/>
    <m/>
    <m/>
    <n v="0.1"/>
    <n v="0.1"/>
    <n v="101.64100000000002"/>
    <m/>
    <n v="101.64100000000002"/>
    <s v="VWB"/>
    <n v="0"/>
    <m/>
    <n v="0"/>
    <n v="1"/>
    <m/>
    <m/>
    <n v="0"/>
    <s v="Valauto Roncq"/>
    <x v="0"/>
    <m/>
    <x v="0"/>
    <n v="1111.4100000000001"/>
    <n v="3.4208809135399677E-2"/>
    <x v="1"/>
    <n v="101.64100000000002"/>
  </r>
  <r>
    <x v="7"/>
    <x v="0"/>
    <x v="2"/>
    <x v="28"/>
    <x v="88"/>
    <m/>
    <m/>
    <m/>
    <m/>
    <m/>
    <n v="0"/>
    <x v="59"/>
    <n v="535111"/>
    <x v="1863"/>
    <s v="TMBJB7PS0TT120592"/>
    <x v="1589"/>
    <x v="5"/>
    <n v="38500"/>
    <n v="2941.66"/>
    <n v="41441.660000000003"/>
    <n v="6"/>
    <x v="1671"/>
    <n v="35.01"/>
    <m/>
    <n v="1436.43"/>
    <n v="3.5506299699384625E-2"/>
    <n v="0"/>
    <n v="-4586.17"/>
    <m/>
    <m/>
    <n v="0.1"/>
    <n v="0.1"/>
    <n v="143.643"/>
    <m/>
    <n v="143.643"/>
    <s v="VWB"/>
    <m/>
    <n v="50"/>
    <n v="1"/>
    <n v="1"/>
    <m/>
    <m/>
    <n v="1"/>
    <s v="Valauto Lambersart VW"/>
    <x v="2"/>
    <m/>
    <x v="17"/>
    <n v="1471.44"/>
    <n v="3.5506299699384625E-2"/>
    <x v="1"/>
    <n v="193.643"/>
  </r>
  <r>
    <x v="6"/>
    <x v="0"/>
    <x v="4"/>
    <x v="100"/>
    <x v="117"/>
    <m/>
    <m/>
    <m/>
    <m/>
    <m/>
    <m/>
    <x v="21"/>
    <n v="535123"/>
    <x v="1080"/>
    <s v="WV2ZZZEB7SH053053"/>
    <x v="1590"/>
    <x v="26"/>
    <n v="47926.45"/>
    <n v="9795.85"/>
    <n v="57722.299999999996"/>
    <n v="201"/>
    <x v="1672"/>
    <n v="0.9"/>
    <n v="-200"/>
    <n v="2021.1799999999998"/>
    <n v="3.5031175126424278E-2"/>
    <n v="-3738.32"/>
    <n v="-2500"/>
    <m/>
    <m/>
    <n v="0.13"/>
    <n v="0.13"/>
    <n v="262.7534"/>
    <m/>
    <n v="262.7534"/>
    <s v="VWB"/>
    <n v="0"/>
    <n v="20"/>
    <n v="1"/>
    <n v="1"/>
    <n v="750"/>
    <d v="2026-05-20T00:00:00"/>
    <n v="1"/>
    <s v="Valauto Hainaut"/>
    <x v="4"/>
    <m/>
    <x v="6"/>
    <n v="2972.08"/>
    <n v="5.1489285769971055E-2"/>
    <x v="1"/>
    <n v="282.7534"/>
  </r>
  <r>
    <x v="7"/>
    <x v="1"/>
    <x v="2"/>
    <x v="118"/>
    <x v="133"/>
    <m/>
    <m/>
    <m/>
    <s v="x"/>
    <m/>
    <n v="48048.99"/>
    <x v="36"/>
    <n v="535124"/>
    <x v="1864"/>
    <s v="TMBLH9NY2TF156289"/>
    <x v="1591"/>
    <x v="40"/>
    <n v="44900"/>
    <n v="2141.66"/>
    <n v="47041.66"/>
    <n v="33"/>
    <x v="1673"/>
    <n v="35"/>
    <m/>
    <n v="1411.25"/>
    <n v="3.0744025614742335E-2"/>
    <n v="0"/>
    <n v="0"/>
    <m/>
    <s v="solde client mq financement"/>
    <n v="0.1"/>
    <n v="0.1"/>
    <n v="141.125"/>
    <m/>
    <n v="141.125"/>
    <s v="Athlon Car Lease"/>
    <n v="0"/>
    <n v="20"/>
    <n v="1"/>
    <n v="1"/>
    <m/>
    <m/>
    <n v="1"/>
    <s v="Valauto Lambersart VW"/>
    <x v="2"/>
    <m/>
    <x v="8"/>
    <n v="1446.25"/>
    <n v="3.0744025614742335E-2"/>
    <x v="1"/>
    <n v="161.125"/>
  </r>
  <r>
    <x v="6"/>
    <x v="0"/>
    <x v="4"/>
    <x v="44"/>
    <x v="62"/>
    <m/>
    <m/>
    <m/>
    <m/>
    <m/>
    <n v="0"/>
    <x v="27"/>
    <n v="535124"/>
    <x v="1243"/>
    <s v="WV2ZZZEB8SH053983"/>
    <x v="1592"/>
    <x v="26"/>
    <n v="48291.43"/>
    <n v="9531.67"/>
    <n v="57823.1"/>
    <n v="315"/>
    <x v="1674"/>
    <n v="0.89"/>
    <m/>
    <n v="905.42"/>
    <n v="1.5673839693824784E-2"/>
    <n v="-3738.32"/>
    <n v="-7600"/>
    <m/>
    <s v="Forfait"/>
    <m/>
    <n v="0.12"/>
    <n v="0"/>
    <n v="600"/>
    <n v="600"/>
    <s v="VWB"/>
    <n v="0"/>
    <m/>
    <n v="0"/>
    <n v="1"/>
    <m/>
    <m/>
    <n v="0"/>
    <s v="Valauto Hainaut"/>
    <x v="4"/>
    <m/>
    <x v="10"/>
    <n v="906.31"/>
    <n v="1.5673839693824784E-2"/>
    <x v="1"/>
    <n v="600"/>
  </r>
  <r>
    <x v="6"/>
    <x v="0"/>
    <x v="4"/>
    <x v="84"/>
    <x v="119"/>
    <m/>
    <m/>
    <m/>
    <m/>
    <m/>
    <n v="0"/>
    <x v="46"/>
    <n v="535136"/>
    <x v="1865"/>
    <s v="WV4ZZZTV2SK083696"/>
    <x v="1593"/>
    <x v="21"/>
    <n v="40258.1"/>
    <n v="8901"/>
    <n v="49159.1"/>
    <n v="175"/>
    <x v="1675"/>
    <n v="95"/>
    <m/>
    <n v="1877.08"/>
    <n v="4.0116275521724358E-2"/>
    <n v="-5367.84"/>
    <n v="-4000"/>
    <m/>
    <m/>
    <n v="0.12"/>
    <n v="0.12"/>
    <n v="225.24959999999999"/>
    <m/>
    <n v="225.24959999999999"/>
    <s v="VWB"/>
    <m/>
    <m/>
    <n v="0"/>
    <n v="1"/>
    <m/>
    <m/>
    <n v="0"/>
    <s v="Valauto Hainaut"/>
    <x v="4"/>
    <m/>
    <x v="13"/>
    <n v="1972.08"/>
    <n v="4.0116275521724358E-2"/>
    <x v="1"/>
    <n v="225.24959999999999"/>
  </r>
  <r>
    <x v="6"/>
    <x v="3"/>
    <x v="4"/>
    <x v="80"/>
    <x v="114"/>
    <m/>
    <s v="x"/>
    <m/>
    <m/>
    <m/>
    <n v="0"/>
    <x v="23"/>
    <n v="535137"/>
    <x v="1866"/>
    <s v="WV4ZZZTV7SK080941"/>
    <x v="1594"/>
    <x v="21"/>
    <n v="40173.1"/>
    <n v="8872"/>
    <n v="49045.1"/>
    <n v="42"/>
    <x v="1676"/>
    <n v="95.01"/>
    <m/>
    <n v="275.14"/>
    <n v="7.5471351878169278E-3"/>
    <n v="-2520.48"/>
    <n v="-3000"/>
    <m/>
    <s v="Ecart de marge"/>
    <n v="0.12"/>
    <n v="0.12"/>
    <n v="33.016799999999996"/>
    <m/>
    <n v="33.016799999999996"/>
    <s v="VWB"/>
    <m/>
    <n v="20"/>
    <n v="1"/>
    <n v="1"/>
    <n v="1550"/>
    <m/>
    <n v="1"/>
    <s v="Valauto Hainaut"/>
    <x v="4"/>
    <m/>
    <x v="10"/>
    <n v="1920.15"/>
    <n v="3.915070006993563E-2"/>
    <x v="1"/>
    <n v="53.016799999999996"/>
  </r>
  <r>
    <x v="6"/>
    <x v="3"/>
    <x v="4"/>
    <x v="71"/>
    <x v="50"/>
    <m/>
    <s v="x"/>
    <m/>
    <m/>
    <m/>
    <n v="0"/>
    <x v="46"/>
    <n v="535143"/>
    <x v="1867"/>
    <s v="WV4ZZZTV1SK087769"/>
    <x v="947"/>
    <x v="21"/>
    <n v="37433.1"/>
    <n v="2225"/>
    <n v="39658.1"/>
    <n v="157"/>
    <x v="1677"/>
    <n v="95"/>
    <m/>
    <n v="-1370.98"/>
    <n v="-3.2174511638227751E-2"/>
    <n v="0"/>
    <n v="0"/>
    <m/>
    <s v="Ecart de marge  //  marge négative"/>
    <m/>
    <n v="0.1"/>
    <n v="0"/>
    <m/>
    <n v="0"/>
    <s v="VWB"/>
    <m/>
    <m/>
    <n v="0"/>
    <n v="1"/>
    <m/>
    <m/>
    <n v="0"/>
    <s v="Valauto Hainaut"/>
    <x v="4"/>
    <m/>
    <x v="13"/>
    <n v="-1275.98"/>
    <n v="-3.2174511638227751E-2"/>
    <x v="0"/>
    <n v="0"/>
  </r>
  <r>
    <x v="6"/>
    <x v="0"/>
    <x v="4"/>
    <x v="46"/>
    <x v="46"/>
    <m/>
    <m/>
    <m/>
    <m/>
    <m/>
    <n v="0"/>
    <x v="46"/>
    <n v="535144"/>
    <x v="1868"/>
    <s v="WV4ZZZTV7SK088151"/>
    <x v="947"/>
    <x v="21"/>
    <n v="37433.1"/>
    <n v="2225"/>
    <n v="39658.1"/>
    <n v="138"/>
    <x v="981"/>
    <n v="95"/>
    <m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x v="4"/>
    <m/>
    <x v="13"/>
    <n v="1024.02"/>
    <n v="2.5821206764822319E-2"/>
    <x v="1"/>
    <n v="92.902000000000001"/>
  </r>
  <r>
    <x v="6"/>
    <x v="0"/>
    <x v="4"/>
    <x v="46"/>
    <x v="46"/>
    <m/>
    <m/>
    <m/>
    <m/>
    <m/>
    <n v="0"/>
    <x v="46"/>
    <n v="535145"/>
    <x v="1869"/>
    <s v="WV4ZZZTV9SK087874"/>
    <x v="947"/>
    <x v="21"/>
    <n v="37433.1"/>
    <n v="2225"/>
    <n v="39658.1"/>
    <n v="132"/>
    <x v="981"/>
    <n v="95"/>
    <m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x v="4"/>
    <m/>
    <x v="13"/>
    <n v="1024.02"/>
    <n v="2.5821206764822319E-2"/>
    <x v="1"/>
    <n v="92.902000000000001"/>
  </r>
  <r>
    <x v="6"/>
    <x v="0"/>
    <x v="4"/>
    <x v="71"/>
    <x v="50"/>
    <m/>
    <m/>
    <m/>
    <m/>
    <m/>
    <n v="0"/>
    <x v="46"/>
    <n v="535146"/>
    <x v="1870"/>
    <s v="WV4ZZZTV1SK087707"/>
    <x v="947"/>
    <x v="21"/>
    <n v="37433.1"/>
    <n v="2225"/>
    <n v="39658.1"/>
    <n v="165"/>
    <x v="1338"/>
    <n v="95"/>
    <n v="-200"/>
    <n v="929.02"/>
    <n v="2.5821206764822319E-2"/>
    <n v="-2500"/>
    <n v="0"/>
    <m/>
    <m/>
    <n v="0.1"/>
    <n v="0.1"/>
    <n v="92.902000000000001"/>
    <m/>
    <n v="92.902000000000001"/>
    <s v="VWB"/>
    <m/>
    <m/>
    <n v="0"/>
    <n v="1"/>
    <m/>
    <m/>
    <n v="0"/>
    <s v="Valauto Hainaut"/>
    <x v="4"/>
    <m/>
    <x v="13"/>
    <n v="1224.02"/>
    <n v="3.0864312712913629E-2"/>
    <x v="1"/>
    <n v="92.902000000000001"/>
  </r>
  <r>
    <x v="6"/>
    <x v="0"/>
    <x v="4"/>
    <x v="103"/>
    <x v="49"/>
    <m/>
    <m/>
    <m/>
    <m/>
    <m/>
    <m/>
    <x v="46"/>
    <n v="535150"/>
    <x v="1871"/>
    <s v="WV1ZZZSY0T9024745"/>
    <x v="1595"/>
    <x v="42"/>
    <n v="52167.5"/>
    <n v="1032"/>
    <n v="53199.5"/>
    <n v="44"/>
    <x v="1678"/>
    <n v="95"/>
    <m/>
    <n v="1595.99"/>
    <n v="3.1785825054746752E-2"/>
    <n v="0"/>
    <n v="0"/>
    <m/>
    <m/>
    <n v="0.1"/>
    <n v="0.1"/>
    <n v="159.59900000000002"/>
    <m/>
    <n v="159.59900000000002"/>
    <s v="VWB"/>
    <m/>
    <n v="20"/>
    <n v="1"/>
    <n v="1"/>
    <n v="750"/>
    <d v="2026-05-20T00:00:00"/>
    <n v="1"/>
    <s v="Valauto Hainaut"/>
    <x v="4"/>
    <m/>
    <x v="13"/>
    <n v="2440.9899999999998"/>
    <n v="4.5883701914491676E-2"/>
    <x v="1"/>
    <n v="179.59900000000002"/>
  </r>
  <r>
    <x v="6"/>
    <x v="0"/>
    <x v="4"/>
    <x v="121"/>
    <x v="149"/>
    <m/>
    <m/>
    <m/>
    <m/>
    <m/>
    <n v="0"/>
    <x v="46"/>
    <n v="535151"/>
    <x v="1872"/>
    <s v="WV4ZZZTW1SK088896"/>
    <x v="1596"/>
    <x v="21"/>
    <n v="52193.1"/>
    <n v="605"/>
    <n v="52798.1"/>
    <n v="67"/>
    <x v="1679"/>
    <n v="95"/>
    <m/>
    <n v="4149.4799999999996"/>
    <n v="8.0390771637615738E-2"/>
    <n v="0"/>
    <n v="-10000"/>
    <m/>
    <m/>
    <n v="0.1"/>
    <n v="0.1"/>
    <n v="414.94799999999998"/>
    <m/>
    <n v="414.94799999999998"/>
    <s v="VWB"/>
    <m/>
    <m/>
    <n v="0"/>
    <n v="1"/>
    <n v="750"/>
    <d v="2026-05-20T00:00:00"/>
    <n v="0"/>
    <s v="Valauto Hainaut"/>
    <x v="4"/>
    <m/>
    <x v="13"/>
    <n v="4994.4799999999996"/>
    <n v="9.4595828258971434E-2"/>
    <x v="1"/>
    <n v="414.94799999999998"/>
  </r>
  <r>
    <x v="6"/>
    <x v="0"/>
    <x v="4"/>
    <x v="27"/>
    <x v="63"/>
    <m/>
    <m/>
    <m/>
    <m/>
    <m/>
    <n v="0"/>
    <x v="26"/>
    <n v="535154"/>
    <x v="1873"/>
    <s v="WV2ZZZEB7TH026968"/>
    <x v="1597"/>
    <x v="26"/>
    <n v="42874.77"/>
    <n v="2566.67"/>
    <n v="45441.439999999995"/>
    <n v="8"/>
    <x v="1680"/>
    <n v="95"/>
    <m/>
    <n v="2044.87"/>
    <n v="4.7090717195581833E-2"/>
    <n v="0"/>
    <n v="0"/>
    <m/>
    <s v="Pas de commission"/>
    <m/>
    <n v="0.1"/>
    <n v="0"/>
    <m/>
    <n v="0"/>
    <s v="VWB"/>
    <n v="0"/>
    <s v="0"/>
    <n v="1"/>
    <n v="1"/>
    <n v="750"/>
    <d v="2026-05-20T00:00:00"/>
    <n v="1"/>
    <s v="Valauto Hainaut"/>
    <x v="4"/>
    <m/>
    <x v="11"/>
    <n v="2889.87"/>
    <n v="6.3595475847596381E-2"/>
    <x v="1"/>
    <n v="0"/>
  </r>
  <r>
    <x v="6"/>
    <x v="0"/>
    <x v="4"/>
    <x v="31"/>
    <x v="91"/>
    <m/>
    <m/>
    <m/>
    <m/>
    <m/>
    <n v="0"/>
    <x v="69"/>
    <n v="535155"/>
    <x v="1874"/>
    <s v="WV1ZZZSY5S9060798"/>
    <x v="1598"/>
    <x v="42"/>
    <n v="49747.5"/>
    <n v="289"/>
    <n v="50036.5"/>
    <n v="292"/>
    <x v="1681"/>
    <n v="95"/>
    <m/>
    <n v="941"/>
    <n v="2.0704885433633448E-2"/>
    <n v="0"/>
    <n v="-940"/>
    <m/>
    <m/>
    <n v="0.1"/>
    <n v="0.1"/>
    <n v="94.100000000000009"/>
    <m/>
    <n v="94.100000000000009"/>
    <s v="Banque"/>
    <m/>
    <n v="20"/>
    <n v="1"/>
    <n v="1"/>
    <m/>
    <m/>
    <n v="1"/>
    <s v="Valauto Hainaut"/>
    <x v="4"/>
    <m/>
    <x v="6"/>
    <n v="1036"/>
    <n v="2.0704885433633448E-2"/>
    <x v="1"/>
    <n v="114.10000000000001"/>
  </r>
  <r>
    <x v="6"/>
    <x v="0"/>
    <x v="4"/>
    <x v="50"/>
    <x v="108"/>
    <m/>
    <m/>
    <m/>
    <m/>
    <m/>
    <n v="0"/>
    <x v="46"/>
    <n v="535156"/>
    <x v="1875"/>
    <s v="WV2ZZZSK6TX037860"/>
    <x v="1599"/>
    <x v="43"/>
    <n v="30370.83"/>
    <n v="798.33"/>
    <n v="31169.160000000003"/>
    <n v="40"/>
    <x v="1682"/>
    <n v="95"/>
    <m/>
    <n v="272.2"/>
    <n v="1.178087571176124E-2"/>
    <n v="0"/>
    <n v="-1000"/>
    <m/>
    <m/>
    <n v="0.1"/>
    <n v="0.1"/>
    <n v="27.22"/>
    <m/>
    <n v="27.22"/>
    <s v=""/>
    <m/>
    <m/>
    <n v="0"/>
    <n v="1"/>
    <n v="500"/>
    <d v="2026-02-16T00:00:00"/>
    <n v="0"/>
    <s v="Valauto Hainaut"/>
    <x v="4"/>
    <m/>
    <x v="13"/>
    <n v="867.2"/>
    <n v="2.7822373140630033E-2"/>
    <x v="1"/>
    <n v="27.22"/>
  </r>
  <r>
    <x v="7"/>
    <x v="0"/>
    <x v="2"/>
    <x v="62"/>
    <x v="73"/>
    <m/>
    <m/>
    <m/>
    <m/>
    <m/>
    <n v="0"/>
    <x v="56"/>
    <n v="535157"/>
    <x v="1876"/>
    <s v="TMBGP6NWXT3096541"/>
    <x v="1600"/>
    <x v="22"/>
    <n v="23191.67"/>
    <n v="2416.67"/>
    <n v="25608.339999999997"/>
    <n v="1"/>
    <x v="1683"/>
    <n v="34.99"/>
    <m/>
    <n v="854.17"/>
    <n v="3.4721500886039473E-2"/>
    <n v="0"/>
    <n v="-4460"/>
    <m/>
    <m/>
    <n v="0.13"/>
    <n v="0.13"/>
    <n v="111.0421"/>
    <m/>
    <n v="111.0421"/>
    <s v="VWB"/>
    <m/>
    <n v="50"/>
    <n v="1"/>
    <n v="1"/>
    <m/>
    <m/>
    <n v="1"/>
    <s v="Valauto Lambersart VW"/>
    <x v="2"/>
    <m/>
    <x v="17"/>
    <n v="889.16"/>
    <n v="3.4721500886039473E-2"/>
    <x v="1"/>
    <n v="161.0421"/>
  </r>
  <r>
    <x v="1"/>
    <x v="0"/>
    <x v="0"/>
    <x v="97"/>
    <x v="116"/>
    <m/>
    <m/>
    <m/>
    <m/>
    <m/>
    <n v="0"/>
    <x v="60"/>
    <n v="535214"/>
    <x v="1877"/>
    <s v="WVGZZZA12TV077772"/>
    <x v="1601"/>
    <x v="2"/>
    <n v="26247.33"/>
    <n v="933.34"/>
    <n v="27180.670000000002"/>
    <n v="52"/>
    <x v="1684"/>
    <n v="95"/>
    <m/>
    <n v="874.37"/>
    <n v="3.5663947945359695E-2"/>
    <n v="0"/>
    <n v="-3966.67"/>
    <m/>
    <m/>
    <n v="0.13"/>
    <n v="0.13"/>
    <n v="113.66810000000001"/>
    <m/>
    <n v="113.66810000000001"/>
    <s v="VWB"/>
    <n v="30"/>
    <n v="50"/>
    <n v="1"/>
    <n v="1"/>
    <m/>
    <m/>
    <n v="1"/>
    <s v="Valauto Roncq"/>
    <x v="0"/>
    <m/>
    <x v="0"/>
    <n v="969.37"/>
    <n v="3.5663947945359695E-2"/>
    <x v="1"/>
    <n v="193.66810000000001"/>
  </r>
  <r>
    <x v="7"/>
    <x v="0"/>
    <x v="2"/>
    <x v="99"/>
    <x v="48"/>
    <m/>
    <m/>
    <m/>
    <m/>
    <m/>
    <n v="0"/>
    <x v="56"/>
    <n v="535219"/>
    <x v="1878"/>
    <s v="TMBGR6NW8T3131510"/>
    <x v="1602"/>
    <x v="22"/>
    <n v="29675"/>
    <n v="1208.33"/>
    <n v="30883.33"/>
    <n v="36"/>
    <x v="1685"/>
    <n v="35"/>
    <m/>
    <n v="846.51"/>
    <n v="2.8543230279895332E-2"/>
    <n v="-5250.17"/>
    <n v="0"/>
    <m/>
    <m/>
    <n v="0.1"/>
    <n v="0.1"/>
    <n v="84.65100000000001"/>
    <m/>
    <n v="84.65100000000001"/>
    <s v="VWB"/>
    <m/>
    <n v="50"/>
    <n v="1"/>
    <n v="1"/>
    <m/>
    <m/>
    <n v="1"/>
    <s v="Valauto Lambersart VW"/>
    <x v="2"/>
    <m/>
    <x v="17"/>
    <n v="881.51"/>
    <n v="2.8543230279895332E-2"/>
    <x v="1"/>
    <n v="134.65100000000001"/>
  </r>
  <r>
    <x v="1"/>
    <x v="0"/>
    <x v="0"/>
    <x v="29"/>
    <x v="29"/>
    <m/>
    <m/>
    <m/>
    <m/>
    <m/>
    <m/>
    <x v="0"/>
    <n v="535228"/>
    <x v="1879"/>
    <s v="WVWZZZE17TP045581"/>
    <x v="1603"/>
    <x v="29"/>
    <n v="28533.33"/>
    <n v="2316.67"/>
    <n v="30850"/>
    <n v="26"/>
    <x v="1686"/>
    <n v="95"/>
    <m/>
    <n v="726.78"/>
    <n v="2.6637925445705025E-2"/>
    <n v="0"/>
    <n v="-3333.33"/>
    <m/>
    <m/>
    <n v="7.0000000000000007E-2"/>
    <n v="7.0000000000000007E-2"/>
    <n v="50.874600000000001"/>
    <m/>
    <n v="50.874600000000001"/>
    <s v="VWB"/>
    <m/>
    <m/>
    <n v="0"/>
    <n v="1"/>
    <m/>
    <m/>
    <n v="0"/>
    <s v="Valauto Roncq"/>
    <x v="0"/>
    <m/>
    <x v="0"/>
    <n v="821.78"/>
    <n v="2.6637925445705025E-2"/>
    <x v="1"/>
    <n v="50.874600000000001"/>
  </r>
  <r>
    <x v="1"/>
    <x v="0"/>
    <x v="0"/>
    <x v="101"/>
    <x v="100"/>
    <m/>
    <m/>
    <m/>
    <m/>
    <m/>
    <n v="0"/>
    <x v="43"/>
    <n v="535269"/>
    <x v="1880"/>
    <s v="WVWZZZE14TP036000"/>
    <x v="1604"/>
    <x v="29"/>
    <n v="28533.33"/>
    <n v="1858.34"/>
    <n v="30391.670000000002"/>
    <n v="95"/>
    <x v="1687"/>
    <n v="95"/>
    <m/>
    <n v="950.96"/>
    <n v="3.4416009386782624E-2"/>
    <n v="0"/>
    <n v="-3333.33"/>
    <m/>
    <m/>
    <n v="7.0000000000000007E-2"/>
    <n v="7.0000000000000007E-2"/>
    <n v="66.567200000000014"/>
    <m/>
    <n v="66.567200000000014"/>
    <s v="VWB"/>
    <n v="30"/>
    <m/>
    <n v="0"/>
    <n v="1"/>
    <m/>
    <m/>
    <n v="0"/>
    <s v="Valauto Roncq"/>
    <x v="0"/>
    <m/>
    <x v="0"/>
    <n v="1045.96"/>
    <n v="3.4416009386782624E-2"/>
    <x v="1"/>
    <n v="96.567200000000014"/>
  </r>
  <r>
    <x v="1"/>
    <x v="0"/>
    <x v="0"/>
    <x v="88"/>
    <x v="86"/>
    <m/>
    <m/>
    <m/>
    <m/>
    <m/>
    <n v="0"/>
    <x v="55"/>
    <n v="535272"/>
    <x v="1881"/>
    <s v="WVWZZZAW6VU000413"/>
    <x v="1605"/>
    <x v="28"/>
    <n v="23014"/>
    <n v="1112.49"/>
    <n v="24126.49"/>
    <n v="1"/>
    <x v="1688"/>
    <n v="95"/>
    <m/>
    <n v="598.97"/>
    <n v="2.8763819353747683E-2"/>
    <n v="0"/>
    <n v="0"/>
    <m/>
    <m/>
    <n v="7.0000000000000007E-2"/>
    <n v="0.1"/>
    <n v="41.927900000000008"/>
    <m/>
    <n v="41.927900000000008"/>
    <s v="VWB"/>
    <n v="30"/>
    <n v="50"/>
    <n v="1"/>
    <n v="1"/>
    <m/>
    <m/>
    <n v="1"/>
    <s v="Valauto Roncq"/>
    <x v="0"/>
    <m/>
    <x v="0"/>
    <n v="693.97"/>
    <n v="2.8763819353747683E-2"/>
    <x v="1"/>
    <n v="121.92790000000001"/>
  </r>
  <r>
    <x v="1"/>
    <x v="1"/>
    <x v="0"/>
    <x v="69"/>
    <x v="88"/>
    <m/>
    <m/>
    <m/>
    <s v="x"/>
    <m/>
    <n v="5"/>
    <x v="43"/>
    <n v="535273"/>
    <x v="1882"/>
    <s v="WVWZZZAW8VU002244"/>
    <x v="1606"/>
    <x v="28"/>
    <n v="23014"/>
    <n v="1370.83"/>
    <n v="24384.83"/>
    <n v="8"/>
    <x v="1689"/>
    <n v="95"/>
    <m/>
    <n v="1050.79"/>
    <n v="4.6987819886380178E-2"/>
    <n v="0"/>
    <n v="-1550"/>
    <m/>
    <s v="solde client"/>
    <n v="0.1"/>
    <n v="0.1"/>
    <n v="105.07900000000001"/>
    <m/>
    <n v="105.07900000000001"/>
    <s v="VWB"/>
    <n v="30"/>
    <n v="100"/>
    <n v="1"/>
    <n v="1"/>
    <m/>
    <m/>
    <n v="1"/>
    <s v="Valauto Roncq"/>
    <x v="0"/>
    <m/>
    <x v="0"/>
    <n v="1145.79"/>
    <n v="4.6987819886380178E-2"/>
    <x v="1"/>
    <n v="235.07900000000001"/>
  </r>
  <r>
    <x v="1"/>
    <x v="0"/>
    <x v="0"/>
    <x v="63"/>
    <x v="140"/>
    <m/>
    <m/>
    <m/>
    <m/>
    <m/>
    <n v="0"/>
    <x v="75"/>
    <n v="535282"/>
    <x v="1883"/>
    <s v="WVGZZZC11TY084000"/>
    <x v="1607"/>
    <x v="7"/>
    <n v="25139"/>
    <n v="1025"/>
    <n v="26164"/>
    <n v="8"/>
    <x v="1690"/>
    <n v="95"/>
    <m/>
    <n v="844.8"/>
    <n v="3.5919584161443203E-2"/>
    <n v="0"/>
    <n v="-3349.98"/>
    <m/>
    <m/>
    <n v="0.1"/>
    <n v="0.1"/>
    <n v="84.48"/>
    <m/>
    <n v="84.48"/>
    <s v="VWB"/>
    <n v="30"/>
    <n v="50"/>
    <n v="1"/>
    <n v="1"/>
    <m/>
    <m/>
    <n v="1"/>
    <s v="Valauto Roncq"/>
    <x v="0"/>
    <m/>
    <x v="0"/>
    <n v="939.8"/>
    <n v="3.5919584161443203E-2"/>
    <x v="1"/>
    <n v="164.48000000000002"/>
  </r>
  <r>
    <x v="1"/>
    <x v="0"/>
    <x v="0"/>
    <x v="33"/>
    <x v="34"/>
    <m/>
    <m/>
    <m/>
    <m/>
    <m/>
    <m/>
    <x v="35"/>
    <n v="535293"/>
    <x v="1884"/>
    <s v="WVGZZZCSXTY055183"/>
    <x v="1608"/>
    <x v="1"/>
    <n v="23280.67"/>
    <n v="50"/>
    <n v="23330.67"/>
    <n v="18"/>
    <x v="1691"/>
    <n v="95"/>
    <m/>
    <n v="770.03"/>
    <n v="3.70769463543053E-2"/>
    <n v="0"/>
    <n v="-3190.01"/>
    <m/>
    <m/>
    <n v="0.1"/>
    <n v="0.1"/>
    <n v="77.003"/>
    <m/>
    <n v="77.003"/>
    <s v=""/>
    <n v="30"/>
    <n v="50"/>
    <n v="1"/>
    <n v="1"/>
    <m/>
    <m/>
    <n v="1"/>
    <s v="Valauto Roncq"/>
    <x v="0"/>
    <m/>
    <x v="0"/>
    <n v="865.03"/>
    <n v="3.70769463543053E-2"/>
    <x v="1"/>
    <n v="157.00299999999999"/>
  </r>
  <r>
    <x v="1"/>
    <x v="0"/>
    <x v="0"/>
    <x v="33"/>
    <x v="72"/>
    <m/>
    <m/>
    <m/>
    <m/>
    <m/>
    <n v="0"/>
    <x v="8"/>
    <n v="535294"/>
    <x v="1885"/>
    <s v="WVGZZZCSXTY055197"/>
    <x v="1609"/>
    <x v="1"/>
    <n v="23280.67"/>
    <n v="50"/>
    <n v="23330.67"/>
    <n v="11"/>
    <x v="1358"/>
    <n v="95"/>
    <m/>
    <n v="531.49"/>
    <n v="2.685263646521939E-2"/>
    <n v="0"/>
    <n v="-2773.34"/>
    <m/>
    <m/>
    <n v="0.1"/>
    <n v="0.1"/>
    <n v="53.149000000000001"/>
    <m/>
    <n v="53.149000000000001"/>
    <s v="VWB"/>
    <n v="30"/>
    <m/>
    <n v="0"/>
    <n v="1"/>
    <m/>
    <m/>
    <n v="0"/>
    <s v="Valauto Roncq"/>
    <x v="0"/>
    <m/>
    <x v="5"/>
    <n v="626.49"/>
    <n v="2.685263646521939E-2"/>
    <x v="1"/>
    <n v="83.149000000000001"/>
  </r>
  <r>
    <x v="1"/>
    <x v="0"/>
    <x v="0"/>
    <x v="87"/>
    <x v="17"/>
    <m/>
    <m/>
    <m/>
    <m/>
    <m/>
    <n v="0"/>
    <x v="55"/>
    <n v="535296"/>
    <x v="1886"/>
    <s v="WVWZZZE11TP037864"/>
    <x v="1610"/>
    <x v="29"/>
    <n v="28533.33"/>
    <n v="1858.34"/>
    <n v="30391.670000000002"/>
    <n v="36"/>
    <x v="776"/>
    <n v="95"/>
    <m/>
    <n v="1367.63"/>
    <n v="4.812601610901935E-2"/>
    <n v="0"/>
    <n v="-4250"/>
    <m/>
    <m/>
    <n v="0.1"/>
    <n v="0.1"/>
    <n v="136.76300000000001"/>
    <m/>
    <n v="136.76300000000001"/>
    <s v="VWB"/>
    <n v="30"/>
    <n v="50"/>
    <n v="1"/>
    <n v="1"/>
    <m/>
    <m/>
    <n v="1"/>
    <s v="Valauto Roncq"/>
    <x v="0"/>
    <m/>
    <x v="0"/>
    <n v="1462.63"/>
    <n v="4.812601610901935E-2"/>
    <x v="1"/>
    <n v="216.76300000000001"/>
  </r>
  <r>
    <x v="1"/>
    <x v="0"/>
    <x v="0"/>
    <x v="60"/>
    <x v="7"/>
    <m/>
    <m/>
    <m/>
    <m/>
    <m/>
    <m/>
    <x v="43"/>
    <n v="535297"/>
    <x v="1887"/>
    <s v="WVWZZZE1XTP043470"/>
    <x v="1611"/>
    <x v="29"/>
    <n v="28533.33"/>
    <n v="1950.01"/>
    <n v="30483.34"/>
    <n v="18"/>
    <x v="1692"/>
    <n v="95"/>
    <m/>
    <n v="1371.76"/>
    <n v="4.8116774605407413E-2"/>
    <n v="0"/>
    <n v="-4250"/>
    <m/>
    <m/>
    <n v="7.0000000000000007E-2"/>
    <n v="0.1"/>
    <n v="96.023200000000003"/>
    <m/>
    <n v="96.023200000000003"/>
    <s v="VWB"/>
    <n v="30"/>
    <m/>
    <n v="0"/>
    <n v="1"/>
    <m/>
    <m/>
    <n v="0"/>
    <s v="Valauto Roncq"/>
    <x v="0"/>
    <m/>
    <x v="0"/>
    <n v="1466.76"/>
    <n v="4.8116774605407413E-2"/>
    <x v="1"/>
    <n v="126.0232"/>
  </r>
  <r>
    <x v="1"/>
    <x v="0"/>
    <x v="0"/>
    <x v="24"/>
    <x v="52"/>
    <m/>
    <m/>
    <m/>
    <m/>
    <m/>
    <m/>
    <x v="8"/>
    <n v="555747"/>
    <x v="1888"/>
    <s v="WVGZZZE28TE027316"/>
    <x v="1612"/>
    <x v="3"/>
    <n v="33863.33"/>
    <n v="833.33"/>
    <n v="34696.660000000003"/>
    <n v="22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m/>
    <s v="0"/>
    <n v="1"/>
    <n v="1"/>
    <m/>
    <m/>
    <n v="1"/>
    <s v="Valauto Roncq"/>
    <x v="0"/>
    <m/>
    <x v="5"/>
    <n v="1590.43"/>
    <n v="4.5838129664353855E-2"/>
    <x v="1"/>
    <n v="104.68010000000001"/>
  </r>
  <r>
    <x v="1"/>
    <x v="0"/>
    <x v="0"/>
    <x v="92"/>
    <x v="54"/>
    <m/>
    <m/>
    <m/>
    <m/>
    <m/>
    <m/>
    <x v="0"/>
    <n v="535309"/>
    <x v="1889"/>
    <s v="WVGZZZA27TV036966"/>
    <x v="1613"/>
    <x v="2"/>
    <n v="27305.67"/>
    <n v="3241.67"/>
    <n v="30547.339999999997"/>
    <n v="22"/>
    <x v="1693"/>
    <n v="95"/>
    <m/>
    <n v="371.06"/>
    <n v="1.5256974911727176E-2"/>
    <n v="0"/>
    <n v="-500"/>
    <m/>
    <m/>
    <n v="0.1"/>
    <n v="0.1"/>
    <n v="37.106000000000002"/>
    <m/>
    <n v="37.106000000000002"/>
    <s v="VWB"/>
    <m/>
    <m/>
    <n v="0"/>
    <n v="1"/>
    <m/>
    <m/>
    <n v="0"/>
    <s v="Valauto Roncq"/>
    <x v="0"/>
    <m/>
    <x v="0"/>
    <n v="466.06"/>
    <n v="1.5256974911727176E-2"/>
    <x v="1"/>
    <n v="37.106000000000002"/>
  </r>
  <r>
    <x v="1"/>
    <x v="0"/>
    <x v="0"/>
    <x v="60"/>
    <x v="31"/>
    <m/>
    <m/>
    <m/>
    <m/>
    <m/>
    <n v="0"/>
    <x v="8"/>
    <n v="525507"/>
    <x v="1890"/>
    <s v="WVGZZZE22TE027067"/>
    <x v="1614"/>
    <x v="3"/>
    <n v="33863.33"/>
    <n v="833.33"/>
    <n v="34696.660000000003"/>
    <n v="21"/>
    <x v="320"/>
    <n v="94.99"/>
    <m/>
    <n v="1495.43"/>
    <n v="4.5837841452174358E-2"/>
    <n v="0"/>
    <n v="-5566.67"/>
    <m/>
    <m/>
    <n v="7.0000000000000007E-2"/>
    <n v="0.1"/>
    <n v="104.68010000000001"/>
    <m/>
    <n v="104.68010000000001"/>
    <s v="VWB"/>
    <m/>
    <s v="0"/>
    <n v="1"/>
    <n v="1"/>
    <m/>
    <m/>
    <n v="1"/>
    <s v="Valauto Roncq"/>
    <x v="0"/>
    <m/>
    <x v="5"/>
    <n v="1590.42"/>
    <n v="4.5837841452174358E-2"/>
    <x v="1"/>
    <n v="104.68010000000001"/>
  </r>
  <r>
    <x v="1"/>
    <x v="0"/>
    <x v="0"/>
    <x v="33"/>
    <x v="34"/>
    <m/>
    <m/>
    <m/>
    <m/>
    <m/>
    <n v="0"/>
    <x v="35"/>
    <n v="535495"/>
    <x v="1891"/>
    <s v="WVGZZZC17TY078928"/>
    <x v="1615"/>
    <x v="7"/>
    <n v="25139"/>
    <n v="941.67"/>
    <n v="26080.67"/>
    <n v="18"/>
    <x v="1694"/>
    <n v="95"/>
    <m/>
    <n v="660.84"/>
    <n v="2.8980850568639537E-2"/>
    <n v="0"/>
    <n v="-3349.99"/>
    <m/>
    <m/>
    <n v="0.1"/>
    <n v="0.1"/>
    <n v="66.084000000000003"/>
    <m/>
    <n v="66.084000000000003"/>
    <s v=""/>
    <n v="30"/>
    <m/>
    <n v="0"/>
    <n v="1"/>
    <m/>
    <m/>
    <n v="0"/>
    <s v="Valauto Roncq"/>
    <x v="0"/>
    <m/>
    <x v="0"/>
    <n v="755.84"/>
    <n v="2.8980850568639537E-2"/>
    <x v="1"/>
    <n v="96.084000000000003"/>
  </r>
  <r>
    <x v="1"/>
    <x v="0"/>
    <x v="0"/>
    <x v="90"/>
    <x v="36"/>
    <m/>
    <m/>
    <m/>
    <m/>
    <m/>
    <m/>
    <x v="5"/>
    <n v="535498"/>
    <x v="1892"/>
    <s v="WVGZZZC12TY080313"/>
    <x v="1616"/>
    <x v="7"/>
    <n v="25139"/>
    <n v="941.67"/>
    <n v="26080.67"/>
    <n v="6"/>
    <x v="1695"/>
    <n v="95"/>
    <m/>
    <n v="458.97"/>
    <n v="2.1240635305764768E-2"/>
    <n v="-3349.99"/>
    <n v="0"/>
    <m/>
    <m/>
    <n v="0.1"/>
    <n v="0.1"/>
    <n v="45.897000000000006"/>
    <m/>
    <n v="45.897000000000006"/>
    <s v="VWB"/>
    <n v="30"/>
    <m/>
    <n v="0"/>
    <n v="1"/>
    <m/>
    <m/>
    <n v="0"/>
    <s v="Valauto Roncq"/>
    <x v="0"/>
    <m/>
    <x v="0"/>
    <n v="553.97"/>
    <n v="2.1240635305764768E-2"/>
    <x v="1"/>
    <n v="75.897000000000006"/>
  </r>
  <r>
    <x v="1"/>
    <x v="0"/>
    <x v="0"/>
    <x v="24"/>
    <x v="52"/>
    <m/>
    <m/>
    <m/>
    <m/>
    <m/>
    <m/>
    <x v="60"/>
    <n v="535502"/>
    <x v="1893"/>
    <s v="WVWZZZE17TP044009"/>
    <x v="1617"/>
    <x v="29"/>
    <n v="28533.33"/>
    <n v="1441.67"/>
    <n v="29975"/>
    <n v="14"/>
    <x v="1696"/>
    <n v="95"/>
    <m/>
    <n v="1350.55"/>
    <n v="4.8225187656380314E-2"/>
    <n v="0"/>
    <n v="-4250"/>
    <m/>
    <m/>
    <n v="7.0000000000000007E-2"/>
    <n v="7.0000000000000007E-2"/>
    <n v="94.538499999999999"/>
    <m/>
    <n v="94.538499999999999"/>
    <s v="VWB"/>
    <m/>
    <m/>
    <n v="0"/>
    <n v="1"/>
    <m/>
    <m/>
    <n v="0"/>
    <s v="Valauto Roncq"/>
    <x v="0"/>
    <m/>
    <x v="0"/>
    <n v="1445.55"/>
    <n v="4.8225187656380314E-2"/>
    <x v="1"/>
    <n v="94.538499999999999"/>
  </r>
  <r>
    <x v="1"/>
    <x v="0"/>
    <x v="0"/>
    <x v="111"/>
    <x v="91"/>
    <m/>
    <m/>
    <m/>
    <m/>
    <m/>
    <m/>
    <x v="43"/>
    <n v="535503"/>
    <x v="1894"/>
    <s v="WVWZZZE13TP042905"/>
    <x v="1618"/>
    <x v="29"/>
    <n v="28533.33"/>
    <n v="1666.67"/>
    <n v="30200"/>
    <n v="35"/>
    <x v="270"/>
    <n v="95"/>
    <m/>
    <n v="1359"/>
    <n v="4.8145695364238413E-2"/>
    <n v="0"/>
    <n v="-4250"/>
    <m/>
    <m/>
    <n v="7.0000000000000007E-2"/>
    <n v="0.1"/>
    <n v="95.13000000000001"/>
    <m/>
    <n v="95.13000000000001"/>
    <s v="VWB"/>
    <n v="30"/>
    <m/>
    <n v="0"/>
    <n v="1"/>
    <m/>
    <m/>
    <n v="0"/>
    <s v="Valauto Roncq"/>
    <x v="0"/>
    <m/>
    <x v="0"/>
    <n v="1454"/>
    <n v="4.8145695364238413E-2"/>
    <x v="1"/>
    <n v="125.13000000000001"/>
  </r>
  <r>
    <x v="1"/>
    <x v="0"/>
    <x v="0"/>
    <x v="7"/>
    <x v="44"/>
    <m/>
    <m/>
    <m/>
    <s v="x"/>
    <s v="X"/>
    <n v="19.53"/>
    <x v="8"/>
    <n v="545745"/>
    <x v="955"/>
    <s v="WVGZZZE25TE030366"/>
    <x v="1619"/>
    <x v="3"/>
    <n v="33863.33"/>
    <n v="833.33"/>
    <n v="34696.660000000003"/>
    <n v="14"/>
    <x v="320"/>
    <n v="94.99"/>
    <m/>
    <n v="1495.43"/>
    <n v="4.5837841452174358E-2"/>
    <n v="0"/>
    <n v="-5566.67"/>
    <m/>
    <s v="OK VIR RBX 24/03/2026 NON COMPTA RONCQ"/>
    <n v="7.0000000000000007E-2"/>
    <n v="7.0000000000000007E-2"/>
    <n v="104.68010000000001"/>
    <m/>
    <n v="104.68010000000001"/>
    <s v="VWB"/>
    <m/>
    <m/>
    <n v="0"/>
    <n v="1"/>
    <m/>
    <m/>
    <n v="0"/>
    <s v="Valauto Roncq"/>
    <x v="0"/>
    <m/>
    <x v="5"/>
    <n v="1590.42"/>
    <n v="4.5837841452174358E-2"/>
    <x v="1"/>
    <n v="104.68010000000001"/>
  </r>
  <r>
    <x v="1"/>
    <x v="0"/>
    <x v="0"/>
    <x v="93"/>
    <x v="45"/>
    <m/>
    <m/>
    <m/>
    <m/>
    <m/>
    <m/>
    <x v="35"/>
    <n v="525765"/>
    <x v="1603"/>
    <s v="WVGZZZE23TE027529"/>
    <x v="1620"/>
    <x v="3"/>
    <n v="33863.33"/>
    <n v="1025"/>
    <n v="34888.33"/>
    <n v="27"/>
    <x v="401"/>
    <n v="95"/>
    <m/>
    <n v="1508.85"/>
    <n v="4.5970959343711773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Roncq"/>
    <x v="0"/>
    <m/>
    <x v="0"/>
    <n v="1603.85"/>
    <n v="4.5970959343711773E-2"/>
    <x v="1"/>
    <n v="105.6195"/>
  </r>
  <r>
    <x v="1"/>
    <x v="0"/>
    <x v="0"/>
    <x v="123"/>
    <x v="124"/>
    <m/>
    <m/>
    <m/>
    <m/>
    <m/>
    <n v="0"/>
    <x v="8"/>
    <n v="555890"/>
    <x v="1670"/>
    <s v="WVGZZZE28TE032550"/>
    <x v="1621"/>
    <x v="3"/>
    <n v="33863.33"/>
    <n v="1025"/>
    <n v="34888.33"/>
    <n v="13"/>
    <x v="401"/>
    <n v="95"/>
    <m/>
    <n v="1508.85"/>
    <n v="4.5970959343711773E-2"/>
    <n v="-5566.67"/>
    <n v="0"/>
    <m/>
    <s v="0 comm demandée"/>
    <m/>
    <n v="0.1"/>
    <n v="0"/>
    <m/>
    <n v="0"/>
    <s v="VWB"/>
    <m/>
    <m/>
    <n v="0"/>
    <n v="1"/>
    <m/>
    <m/>
    <n v="0"/>
    <s v="Valauto Roncq"/>
    <x v="0"/>
    <m/>
    <x v="5"/>
    <n v="1603.85"/>
    <n v="4.5970959343711773E-2"/>
    <x v="1"/>
    <n v="0"/>
  </r>
  <r>
    <x v="1"/>
    <x v="0"/>
    <x v="0"/>
    <x v="38"/>
    <x v="40"/>
    <m/>
    <m/>
    <m/>
    <m/>
    <m/>
    <n v="0"/>
    <x v="43"/>
    <n v="535532"/>
    <x v="1543"/>
    <s v="WVWZZZAW5TU028376"/>
    <x v="1622"/>
    <x v="28"/>
    <n v="20605.669999999998"/>
    <n v="550"/>
    <n v="21155.67"/>
    <n v="45"/>
    <x v="1697"/>
    <n v="95"/>
    <m/>
    <n v="420.90999999999997"/>
    <n v="2.438637017877477E-2"/>
    <n v="0"/>
    <n v="-2773.34"/>
    <m/>
    <m/>
    <n v="0.13"/>
    <n v="0.13"/>
    <n v="54.718299999999999"/>
    <m/>
    <n v="54.718299999999999"/>
    <s v="VWB"/>
    <n v="30"/>
    <m/>
    <n v="0"/>
    <n v="1"/>
    <m/>
    <m/>
    <n v="0"/>
    <s v="Valauto Roncq"/>
    <x v="0"/>
    <m/>
    <x v="0"/>
    <n v="515.91"/>
    <n v="2.438637017877477E-2"/>
    <x v="1"/>
    <n v="84.718299999999999"/>
  </r>
  <r>
    <x v="7"/>
    <x v="0"/>
    <x v="0"/>
    <x v="117"/>
    <x v="140"/>
    <m/>
    <m/>
    <m/>
    <m/>
    <m/>
    <n v="0"/>
    <x v="31"/>
    <n v="535574"/>
    <x v="1895"/>
    <s v="WVGZZZC16TY050585"/>
    <x v="1623"/>
    <x v="7"/>
    <n v="25139"/>
    <n v="1275.01"/>
    <n v="26414.01"/>
    <n v="130"/>
    <x v="1698"/>
    <n v="95"/>
    <m/>
    <n v="1320.69"/>
    <n v="5.3596178694563991E-2"/>
    <n v="0"/>
    <n v="0"/>
    <m/>
    <m/>
    <n v="7.0000000000000007E-2"/>
    <n v="7.0000000000000007E-2"/>
    <n v="92.448300000000017"/>
    <m/>
    <n v="92.448300000000017"/>
    <s v="VWB"/>
    <n v="30"/>
    <n v="50"/>
    <n v="1"/>
    <n v="1"/>
    <m/>
    <m/>
    <n v="1"/>
    <s v="Valauto Lambersart VW"/>
    <x v="0"/>
    <m/>
    <x v="4"/>
    <n v="1415.69"/>
    <n v="5.3596178694563991E-2"/>
    <x v="1"/>
    <n v="172.44830000000002"/>
  </r>
  <r>
    <x v="1"/>
    <x v="0"/>
    <x v="0"/>
    <x v="21"/>
    <x v="135"/>
    <m/>
    <m/>
    <m/>
    <m/>
    <m/>
    <n v="0"/>
    <x v="8"/>
    <n v="535720"/>
    <x v="1576"/>
    <s v="WVWZZZAW1TU028701"/>
    <x v="1624"/>
    <x v="28"/>
    <n v="20605.669999999998"/>
    <n v="550"/>
    <n v="21155.67"/>
    <n v="38"/>
    <x v="1699"/>
    <n v="94.99"/>
    <m/>
    <n v="458.4"/>
    <n v="2.6157999250319183E-2"/>
    <n v="0"/>
    <n v="-2356.63"/>
    <m/>
    <m/>
    <n v="0.13"/>
    <n v="0.13"/>
    <n v="59.591999999999999"/>
    <m/>
    <n v="59.591999999999999"/>
    <s v="VWB"/>
    <n v="30"/>
    <m/>
    <n v="0"/>
    <n v="1"/>
    <m/>
    <m/>
    <n v="0"/>
    <s v="Valauto Roncq"/>
    <x v="0"/>
    <m/>
    <x v="5"/>
    <n v="553.39"/>
    <n v="2.6157999250319183E-2"/>
    <x v="1"/>
    <n v="89.591999999999999"/>
  </r>
  <r>
    <x v="1"/>
    <x v="0"/>
    <x v="0"/>
    <x v="106"/>
    <x v="98"/>
    <m/>
    <m/>
    <m/>
    <m/>
    <m/>
    <m/>
    <x v="8"/>
    <n v="535721"/>
    <x v="1577"/>
    <s v="WVWZZZAWXTU028700"/>
    <x v="1625"/>
    <x v="28"/>
    <n v="20605.669999999998"/>
    <n v="550"/>
    <n v="21155.67"/>
    <n v="31"/>
    <x v="1700"/>
    <n v="95"/>
    <m/>
    <n v="629.23"/>
    <n v="3.4233375733314052E-2"/>
    <n v="0"/>
    <n v="-2357"/>
    <m/>
    <m/>
    <n v="0.13"/>
    <n v="0.13"/>
    <n v="81.799900000000008"/>
    <m/>
    <n v="81.799900000000008"/>
    <s v="VWB"/>
    <n v="30"/>
    <m/>
    <n v="0"/>
    <n v="1"/>
    <m/>
    <m/>
    <n v="0"/>
    <s v="Valauto Roncq"/>
    <x v="0"/>
    <m/>
    <x v="5"/>
    <n v="724.23"/>
    <n v="3.4233375733314052E-2"/>
    <x v="1"/>
    <n v="111.79990000000001"/>
  </r>
  <r>
    <x v="1"/>
    <x v="0"/>
    <x v="0"/>
    <x v="114"/>
    <x v="136"/>
    <m/>
    <m/>
    <m/>
    <m/>
    <m/>
    <n v="0"/>
    <x v="8"/>
    <n v="545947"/>
    <x v="1896"/>
    <s v="WVGZZZE24TE033016"/>
    <x v="1626"/>
    <x v="3"/>
    <n v="33863.33"/>
    <n v="1025"/>
    <n v="34888.33"/>
    <n v="11"/>
    <x v="1363"/>
    <n v="94.99"/>
    <m/>
    <n v="1508.85"/>
    <n v="4.5970672714916415E-2"/>
    <n v="0"/>
    <n v="-5566.67"/>
    <m/>
    <m/>
    <n v="7.0000000000000007E-2"/>
    <n v="7.0000000000000007E-2"/>
    <n v="105.6195"/>
    <m/>
    <n v="105.6195"/>
    <s v="VWB"/>
    <n v="0"/>
    <m/>
    <n v="0"/>
    <n v="1"/>
    <m/>
    <m/>
    <n v="0"/>
    <s v="Valauto Roncq"/>
    <x v="0"/>
    <m/>
    <x v="5"/>
    <n v="1603.84"/>
    <n v="4.5970672714916415E-2"/>
    <x v="1"/>
    <n v="105.6195"/>
  </r>
  <r>
    <x v="1"/>
    <x v="0"/>
    <x v="0"/>
    <x v="37"/>
    <x v="91"/>
    <m/>
    <m/>
    <m/>
    <m/>
    <m/>
    <n v="0"/>
    <x v="60"/>
    <n v="535725"/>
    <x v="1897"/>
    <s v="WVWZZZE18TP041667"/>
    <x v="1627"/>
    <x v="29"/>
    <n v="28533.33"/>
    <n v="2775.01"/>
    <n v="31308.340000000004"/>
    <n v="36"/>
    <x v="1701"/>
    <n v="95"/>
    <m/>
    <n v="972.83999999999992"/>
    <n v="3.4107205939375891E-2"/>
    <n v="0"/>
    <n v="-3333.33"/>
    <m/>
    <m/>
    <n v="7.0000000000000007E-2"/>
    <n v="7.0000000000000007E-2"/>
    <n v="68.098799999999997"/>
    <m/>
    <n v="68.098799999999997"/>
    <s v="VWB"/>
    <n v="30"/>
    <m/>
    <n v="0"/>
    <n v="1"/>
    <m/>
    <m/>
    <n v="0"/>
    <s v="Valauto Roncq"/>
    <x v="0"/>
    <m/>
    <x v="0"/>
    <n v="1067.8399999999999"/>
    <n v="3.4107205939375891E-2"/>
    <x v="1"/>
    <n v="98.098799999999997"/>
  </r>
  <r>
    <x v="1"/>
    <x v="0"/>
    <x v="0"/>
    <x v="27"/>
    <x v="6"/>
    <m/>
    <m/>
    <m/>
    <m/>
    <m/>
    <n v="0"/>
    <x v="60"/>
    <n v="535728"/>
    <x v="1582"/>
    <s v="WVWZZZE19TP042343"/>
    <x v="1628"/>
    <x v="29"/>
    <n v="28533.33"/>
    <n v="1441.67"/>
    <n v="29975"/>
    <n v="9"/>
    <x v="1702"/>
    <n v="95"/>
    <m/>
    <n v="723.88"/>
    <n v="2.7318765638031692E-2"/>
    <n v="0"/>
    <n v="-3333.33"/>
    <m/>
    <m/>
    <n v="7.0000000000000007E-2"/>
    <n v="7.0000000000000007E-2"/>
    <n v="50.671600000000005"/>
    <m/>
    <n v="50.671600000000005"/>
    <s v="VWB"/>
    <n v="0"/>
    <s v="0"/>
    <n v="1"/>
    <n v="1"/>
    <m/>
    <m/>
    <n v="1"/>
    <s v="Valauto Roncq"/>
    <x v="0"/>
    <m/>
    <x v="0"/>
    <n v="818.88"/>
    <n v="2.7318765638031692E-2"/>
    <x v="1"/>
    <n v="50.671600000000005"/>
  </r>
  <r>
    <x v="1"/>
    <x v="0"/>
    <x v="0"/>
    <x v="74"/>
    <x v="113"/>
    <m/>
    <m/>
    <m/>
    <m/>
    <m/>
    <n v="0"/>
    <x v="60"/>
    <n v="535733"/>
    <x v="1584"/>
    <s v="WVGZZZA28TV033459"/>
    <x v="1629"/>
    <x v="2"/>
    <n v="27305.67"/>
    <n v="833.34"/>
    <n v="28139.01"/>
    <n v="37"/>
    <x v="1703"/>
    <n v="95"/>
    <m/>
    <n v="464.09000000000003"/>
    <n v="1.9868858214983402E-2"/>
    <n v="0"/>
    <n v="0"/>
    <m/>
    <m/>
    <n v="0.1"/>
    <n v="0.1"/>
    <n v="46.409000000000006"/>
    <m/>
    <n v="46.409000000000006"/>
    <s v=""/>
    <m/>
    <m/>
    <n v="0"/>
    <n v="1"/>
    <m/>
    <m/>
    <n v="0"/>
    <s v="Valauto Roncq"/>
    <x v="0"/>
    <m/>
    <x v="0"/>
    <n v="559.09"/>
    <n v="1.9868858214983402E-2"/>
    <x v="1"/>
    <n v="46.409000000000006"/>
  </r>
  <r>
    <x v="1"/>
    <x v="0"/>
    <x v="0"/>
    <x v="71"/>
    <x v="86"/>
    <m/>
    <m/>
    <m/>
    <m/>
    <m/>
    <n v="0"/>
    <x v="35"/>
    <n v="535736"/>
    <x v="1898"/>
    <s v="WVGZZZA2XTV038288"/>
    <x v="1630"/>
    <x v="2"/>
    <n v="27305.66"/>
    <n v="1858.34"/>
    <n v="29164"/>
    <n v="102"/>
    <x v="1704"/>
    <n v="95"/>
    <m/>
    <n v="1412.37"/>
    <n v="5.1685982718419968E-2"/>
    <n v="-2708.48"/>
    <n v="0"/>
    <m/>
    <m/>
    <n v="0.12"/>
    <n v="0.12"/>
    <n v="169.48439999999999"/>
    <m/>
    <n v="169.48439999999999"/>
    <s v="VWB"/>
    <n v="30"/>
    <m/>
    <n v="0"/>
    <n v="1"/>
    <m/>
    <m/>
    <n v="0"/>
    <s v="Valauto Roncq"/>
    <x v="0"/>
    <m/>
    <x v="0"/>
    <n v="1507.37"/>
    <n v="5.1685982718419968E-2"/>
    <x v="1"/>
    <n v="199.48439999999999"/>
  </r>
  <r>
    <x v="1"/>
    <x v="0"/>
    <x v="0"/>
    <x v="7"/>
    <x v="70"/>
    <m/>
    <m/>
    <m/>
    <m/>
    <m/>
    <m/>
    <x v="8"/>
    <n v="535749"/>
    <x v="1591"/>
    <s v="WVWZZZE10TP042344"/>
    <x v="1631"/>
    <x v="29"/>
    <n v="28533.33"/>
    <n v="1250"/>
    <n v="29783.33"/>
    <n v="27"/>
    <x v="1262"/>
    <n v="95"/>
    <m/>
    <n v="1340.25"/>
    <n v="4.8189708806906408E-2"/>
    <n v="0"/>
    <n v="-4250"/>
    <m/>
    <m/>
    <n v="7.0000000000000007E-2"/>
    <n v="7.0000000000000007E-2"/>
    <n v="93.81750000000001"/>
    <m/>
    <n v="93.81750000000001"/>
    <s v="VWB"/>
    <n v="0"/>
    <s v="0"/>
    <n v="1"/>
    <n v="1"/>
    <m/>
    <m/>
    <n v="1"/>
    <s v="Valauto Roncq"/>
    <x v="0"/>
    <m/>
    <x v="5"/>
    <n v="1435.25"/>
    <n v="4.8189708806906408E-2"/>
    <x v="1"/>
    <n v="93.81750000000001"/>
  </r>
  <r>
    <x v="1"/>
    <x v="0"/>
    <x v="0"/>
    <x v="31"/>
    <x v="141"/>
    <m/>
    <m/>
    <m/>
    <m/>
    <m/>
    <n v="0"/>
    <x v="8"/>
    <n v="545513"/>
    <x v="1899"/>
    <s v="WVGZZZE21TE024256"/>
    <x v="1632"/>
    <x v="3"/>
    <n v="33863.33"/>
    <n v="833.33"/>
    <n v="34696.660000000003"/>
    <n v="54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m/>
    <m/>
    <n v="0"/>
    <n v="1"/>
    <m/>
    <m/>
    <n v="0"/>
    <s v="Valauto Roncq"/>
    <x v="0"/>
    <m/>
    <x v="5"/>
    <n v="1590.43"/>
    <n v="4.5838129664353855E-2"/>
    <x v="1"/>
    <n v="104.68010000000001"/>
  </r>
  <r>
    <x v="1"/>
    <x v="1"/>
    <x v="0"/>
    <x v="74"/>
    <x v="113"/>
    <m/>
    <m/>
    <m/>
    <s v="x"/>
    <m/>
    <n v="13.78"/>
    <x v="43"/>
    <n v="545480"/>
    <x v="1900"/>
    <s v="WVGZZZE29TE035067"/>
    <x v="1633"/>
    <x v="3"/>
    <n v="37709.17"/>
    <n v="3329.17"/>
    <n v="41038.339999999997"/>
    <n v="13"/>
    <x v="1705"/>
    <n v="95"/>
    <m/>
    <n v="2036.2399999999998"/>
    <n v="5.1932899820021958E-2"/>
    <n v="0"/>
    <n v="-5566.67"/>
    <m/>
    <s v="solde client mq rgt facture divers"/>
    <n v="7.0000000000000007E-2"/>
    <n v="7.0000000000000007E-2"/>
    <n v="142.5368"/>
    <m/>
    <n v="142.5368"/>
    <s v="VWB"/>
    <m/>
    <s v="classique"/>
    <n v="1"/>
    <n v="1"/>
    <m/>
    <m/>
    <n v="1"/>
    <s v="Valauto Roncq"/>
    <x v="0"/>
    <m/>
    <x v="0"/>
    <n v="2131.2399999999998"/>
    <n v="5.1932899820021958E-2"/>
    <x v="1"/>
    <e v="#VALUE!"/>
  </r>
  <r>
    <x v="7"/>
    <x v="1"/>
    <x v="0"/>
    <x v="54"/>
    <x v="70"/>
    <m/>
    <m/>
    <m/>
    <s v="x"/>
    <m/>
    <n v="-1419.77"/>
    <x v="61"/>
    <n v="535789"/>
    <x v="1901"/>
    <s v="WVGZZZE28TE027929"/>
    <x v="1634"/>
    <x v="3"/>
    <n v="37605"/>
    <n v="1470.83"/>
    <n v="39075.83"/>
    <n v="7"/>
    <x v="1706"/>
    <n v="95"/>
    <n v="-2167"/>
    <n v="826.29"/>
    <n v="2.3576978403273836E-2"/>
    <n v="0"/>
    <n v="-5566.67"/>
    <m/>
    <s v="solde client mq reprise vo+vétusté"/>
    <n v="7.0000000000000007E-2"/>
    <n v="7.0000000000000007E-2"/>
    <n v="57.840300000000006"/>
    <m/>
    <n v="57.840300000000006"/>
    <s v="VWB"/>
    <n v="30"/>
    <m/>
    <n v="0"/>
    <n v="1"/>
    <m/>
    <m/>
    <n v="0"/>
    <s v="Valauto Lambersart VW"/>
    <x v="0"/>
    <m/>
    <x v="4"/>
    <n v="3088.29"/>
    <n v="7.9033254060118491E-2"/>
    <x v="1"/>
    <n v="87.840300000000013"/>
  </r>
  <r>
    <x v="1"/>
    <x v="0"/>
    <x v="0"/>
    <x v="100"/>
    <x v="56"/>
    <m/>
    <m/>
    <m/>
    <m/>
    <m/>
    <n v="0"/>
    <x v="35"/>
    <n v="535809"/>
    <x v="958"/>
    <s v="WVGZZZC12TY024520"/>
    <x v="1635"/>
    <x v="7"/>
    <n v="22622.33"/>
    <n v="1816.68"/>
    <n v="24439.010000000002"/>
    <n v="65"/>
    <x v="1707"/>
    <n v="95"/>
    <m/>
    <n v="569.05999999999995"/>
    <n v="2.7172131768021694E-2"/>
    <n v="0"/>
    <n v="-2683.33"/>
    <m/>
    <m/>
    <n v="0.13"/>
    <n v="0.13"/>
    <n v="73.977800000000002"/>
    <m/>
    <n v="73.977800000000002"/>
    <s v="VWB"/>
    <n v="30"/>
    <m/>
    <n v="0"/>
    <n v="1"/>
    <m/>
    <m/>
    <n v="0"/>
    <s v="Valauto Roncq"/>
    <x v="0"/>
    <m/>
    <x v="0"/>
    <n v="664.06"/>
    <n v="2.7172131768021694E-2"/>
    <x v="1"/>
    <n v="103.9778"/>
  </r>
  <r>
    <x v="7"/>
    <x v="0"/>
    <x v="0"/>
    <x v="47"/>
    <x v="30"/>
    <m/>
    <m/>
    <m/>
    <m/>
    <m/>
    <m/>
    <x v="33"/>
    <n v="535888"/>
    <x v="1902"/>
    <s v="WVGZZZE25TE049323"/>
    <x v="424"/>
    <x v="3"/>
    <n v="37605"/>
    <n v="1025"/>
    <n v="38630"/>
    <n v="14"/>
    <x v="1457"/>
    <n v="95"/>
    <m/>
    <n v="772.6"/>
    <n v="2.245922857882475E-2"/>
    <n v="0"/>
    <n v="0"/>
    <m/>
    <s v="0 comm demandée"/>
    <m/>
    <n v="0.1"/>
    <n v="0"/>
    <m/>
    <n v="0"/>
    <s v="VWB"/>
    <n v="0"/>
    <m/>
    <n v="0"/>
    <n v="1"/>
    <m/>
    <m/>
    <n v="0"/>
    <s v="Valauto Lambersart VW"/>
    <x v="0"/>
    <m/>
    <x v="8"/>
    <n v="867.6"/>
    <n v="2.245922857882475E-2"/>
    <x v="1"/>
    <n v="0"/>
  </r>
  <r>
    <x v="7"/>
    <x v="0"/>
    <x v="0"/>
    <x v="102"/>
    <x v="82"/>
    <m/>
    <m/>
    <m/>
    <m/>
    <m/>
    <n v="0"/>
    <x v="36"/>
    <n v="535895"/>
    <x v="1903"/>
    <s v="WVGZZZA23TV091849"/>
    <x v="1636"/>
    <x v="2"/>
    <n v="34805.67"/>
    <n v="6525"/>
    <n v="41330.67"/>
    <n v="4"/>
    <x v="1708"/>
    <n v="95"/>
    <m/>
    <n v="1033.27"/>
    <n v="2.7298613838101345E-2"/>
    <n v="0"/>
    <n v="0"/>
    <m/>
    <m/>
    <n v="0.1"/>
    <n v="0.1"/>
    <n v="103.327"/>
    <m/>
    <n v="103.327"/>
    <s v="VWB"/>
    <n v="0"/>
    <n v="20"/>
    <n v="1"/>
    <n v="1"/>
    <m/>
    <m/>
    <n v="1"/>
    <s v="Valauto Lambersart VW"/>
    <x v="0"/>
    <m/>
    <x v="8"/>
    <n v="1128.27"/>
    <n v="2.7298613838101345E-2"/>
    <x v="1"/>
    <n v="123.327"/>
  </r>
  <r>
    <x v="7"/>
    <x v="0"/>
    <x v="0"/>
    <x v="28"/>
    <x v="24"/>
    <m/>
    <m/>
    <m/>
    <m/>
    <m/>
    <n v="0"/>
    <x v="14"/>
    <n v="535901"/>
    <x v="1904"/>
    <s v="WVGZZZE26TE050075"/>
    <x v="73"/>
    <x v="3"/>
    <n v="39271.67"/>
    <n v="5558.34"/>
    <n v="44830.009999999995"/>
    <n v="44"/>
    <x v="1709"/>
    <n v="95"/>
    <m/>
    <n v="1344.92"/>
    <n v="3.2119555628026854E-2"/>
    <n v="0"/>
    <n v="0"/>
    <m/>
    <m/>
    <m/>
    <n v="0"/>
    <n v="0"/>
    <m/>
    <n v="0"/>
    <s v="Athlon Car Lease"/>
    <n v="0"/>
    <m/>
    <n v="0"/>
    <n v="1"/>
    <m/>
    <m/>
    <n v="0"/>
    <s v="Valauto Lambersart VW"/>
    <x v="0"/>
    <m/>
    <x v="8"/>
    <n v="1439.92"/>
    <n v="3.2119555628026854E-2"/>
    <x v="1"/>
    <n v="0"/>
  </r>
  <r>
    <x v="7"/>
    <x v="0"/>
    <x v="0"/>
    <x v="114"/>
    <x v="141"/>
    <m/>
    <m/>
    <m/>
    <m/>
    <m/>
    <n v="0"/>
    <x v="31"/>
    <n v="535903"/>
    <x v="1905"/>
    <s v="WVGZZZC10TY053918"/>
    <x v="1637"/>
    <x v="7"/>
    <n v="22622.33"/>
    <n v="775"/>
    <n v="23397.33"/>
    <n v="7"/>
    <x v="1710"/>
    <n v="95"/>
    <m/>
    <n v="737.8"/>
    <n v="3.5593804934152741E-2"/>
    <n v="0"/>
    <n v="-3349.99"/>
    <m/>
    <m/>
    <n v="0.13"/>
    <n v="0.13"/>
    <n v="95.914000000000001"/>
    <m/>
    <n v="95.914000000000001"/>
    <s v="VWB"/>
    <n v="30"/>
    <n v="100"/>
    <n v="1"/>
    <n v="1"/>
    <m/>
    <m/>
    <n v="1"/>
    <s v="Valauto Lambersart VW"/>
    <x v="0"/>
    <m/>
    <x v="4"/>
    <n v="832.8"/>
    <n v="3.5593804934152741E-2"/>
    <x v="1"/>
    <n v="225.91399999999999"/>
  </r>
  <r>
    <x v="1"/>
    <x v="0"/>
    <x v="0"/>
    <x v="32"/>
    <x v="38"/>
    <m/>
    <m/>
    <m/>
    <m/>
    <m/>
    <n v="0"/>
    <x v="8"/>
    <n v="535928"/>
    <x v="1906"/>
    <s v="WVGZZZA17TV038823"/>
    <x v="1638"/>
    <x v="2"/>
    <n v="30193.17"/>
    <n v="1550"/>
    <n v="31743.17"/>
    <n v="34"/>
    <x v="1711"/>
    <n v="95"/>
    <m/>
    <n v="943.6400000000001"/>
    <n v="3.2720109554275775E-2"/>
    <n v="0"/>
    <n v="-3966.67"/>
    <m/>
    <m/>
    <n v="7.0000000000000007E-2"/>
    <n v="7.0000000000000007E-2"/>
    <n v="66.054800000000014"/>
    <m/>
    <n v="66.054800000000014"/>
    <s v=""/>
    <n v="30"/>
    <m/>
    <n v="0"/>
    <n v="1"/>
    <m/>
    <m/>
    <n v="0"/>
    <s v="Valauto Roncq"/>
    <x v="0"/>
    <m/>
    <x v="5"/>
    <n v="1038.6400000000001"/>
    <n v="3.2720109554275775E-2"/>
    <x v="1"/>
    <n v="96.054800000000014"/>
  </r>
  <r>
    <x v="1"/>
    <x v="0"/>
    <x v="0"/>
    <x v="39"/>
    <x v="121"/>
    <m/>
    <m/>
    <m/>
    <m/>
    <m/>
    <n v="0"/>
    <x v="35"/>
    <n v="535965"/>
    <x v="178"/>
    <s v="WVGZZZA25TV019986"/>
    <x v="1639"/>
    <x v="2"/>
    <n v="34805.67"/>
    <n v="3983.34"/>
    <n v="38789.009999999995"/>
    <n v="6"/>
    <x v="1712"/>
    <n v="95"/>
    <m/>
    <n v="705.31"/>
    <n v="2.0632390463175009E-2"/>
    <n v="0"/>
    <n v="0"/>
    <m/>
    <m/>
    <n v="0.1"/>
    <n v="7.0000000000000007E-2"/>
    <n v="70.530999999999992"/>
    <m/>
    <n v="70.530999999999992"/>
    <s v="VWB"/>
    <n v="30"/>
    <m/>
    <n v="0"/>
    <n v="1"/>
    <m/>
    <m/>
    <n v="0"/>
    <s v="Valauto Roncq"/>
    <x v="0"/>
    <m/>
    <x v="0"/>
    <n v="800.31"/>
    <n v="2.0632390463175009E-2"/>
    <x v="1"/>
    <n v="100.53099999999999"/>
  </r>
  <r>
    <x v="1"/>
    <x v="0"/>
    <x v="0"/>
    <x v="21"/>
    <x v="21"/>
    <m/>
    <m/>
    <m/>
    <m/>
    <m/>
    <n v="0"/>
    <x v="60"/>
    <n v="535968"/>
    <x v="962"/>
    <s v="WVGZZZA28TV066333"/>
    <x v="1640"/>
    <x v="2"/>
    <n v="34805.67"/>
    <n v="2250"/>
    <n v="37055.67"/>
    <n v="15"/>
    <x v="1713"/>
    <n v="95"/>
    <m/>
    <n v="629.94000000000005"/>
    <n v="1.9563537779778373E-2"/>
    <n v="0"/>
    <n v="0"/>
    <m/>
    <m/>
    <n v="7.0000000000000007E-2"/>
    <n v="7.0000000000000007E-2"/>
    <n v="44.095800000000011"/>
    <m/>
    <n v="44.095800000000011"/>
    <s v="VWB"/>
    <n v="0"/>
    <m/>
    <n v="0"/>
    <n v="1"/>
    <m/>
    <m/>
    <n v="0"/>
    <s v="Valauto Roncq"/>
    <x v="0"/>
    <m/>
    <x v="0"/>
    <n v="724.94"/>
    <n v="1.9563537779778373E-2"/>
    <x v="1"/>
    <n v="44.095800000000011"/>
  </r>
  <r>
    <x v="7"/>
    <x v="0"/>
    <x v="0"/>
    <x v="46"/>
    <x v="30"/>
    <m/>
    <m/>
    <m/>
    <m/>
    <m/>
    <n v="0"/>
    <x v="30"/>
    <n v="535970"/>
    <x v="1907"/>
    <s v="WVWZZZCJ5TD031067"/>
    <x v="1641"/>
    <x v="37"/>
    <n v="46625"/>
    <n v="833.34"/>
    <n v="47458.34"/>
    <n v="38"/>
    <x v="1714"/>
    <n v="94.99"/>
    <m/>
    <n v="1088.76"/>
    <n v="2.4942928893003844E-2"/>
    <n v="-6909.38"/>
    <n v="0"/>
    <m/>
    <m/>
    <n v="0.1"/>
    <n v="0.12"/>
    <n v="108.876"/>
    <m/>
    <n v="108.876"/>
    <s v="VWB"/>
    <n v="0"/>
    <s v="0"/>
    <n v="1"/>
    <n v="1"/>
    <m/>
    <m/>
    <n v="1"/>
    <s v="Valauto Lambersart VW"/>
    <x v="0"/>
    <m/>
    <x v="4"/>
    <n v="1183.75"/>
    <n v="2.4942928893003844E-2"/>
    <x v="1"/>
    <n v="108.876"/>
  </r>
  <r>
    <x v="1"/>
    <x v="0"/>
    <x v="0"/>
    <x v="113"/>
    <x v="137"/>
    <m/>
    <m/>
    <m/>
    <m/>
    <m/>
    <n v="0"/>
    <x v="0"/>
    <n v="535981"/>
    <x v="1908"/>
    <s v="WVGZZZA21TV065248"/>
    <x v="1642"/>
    <x v="2"/>
    <n v="34805.67"/>
    <n v="1658.33"/>
    <n v="36464"/>
    <n v="34"/>
    <x v="1715"/>
    <n v="95"/>
    <m/>
    <n v="1491.8"/>
    <n v="4.3516893374286963E-2"/>
    <n v="0"/>
    <n v="-916.67"/>
    <m/>
    <m/>
    <n v="7.0000000000000007E-2"/>
    <n v="7.0000000000000007E-2"/>
    <n v="104.426"/>
    <m/>
    <n v="104.426"/>
    <s v="VWB"/>
    <n v="30"/>
    <m/>
    <n v="0"/>
    <n v="1"/>
    <m/>
    <m/>
    <n v="0"/>
    <s v="Valauto Roncq"/>
    <x v="0"/>
    <m/>
    <x v="0"/>
    <n v="1586.8"/>
    <n v="4.3516893374286963E-2"/>
    <x v="1"/>
    <n v="134.42599999999999"/>
  </r>
  <r>
    <x v="1"/>
    <x v="0"/>
    <x v="0"/>
    <x v="100"/>
    <x v="117"/>
    <m/>
    <m/>
    <m/>
    <m/>
    <m/>
    <n v="0"/>
    <x v="60"/>
    <n v="536000"/>
    <x v="1909"/>
    <s v="WVWZZZCD9TW187711"/>
    <x v="1643"/>
    <x v="32"/>
    <n v="27375"/>
    <n v="1358.34"/>
    <n v="28733.34"/>
    <n v="30"/>
    <x v="1716"/>
    <n v="95"/>
    <m/>
    <n v="493.41999999999996"/>
    <n v="2.0478649540916577E-2"/>
    <n v="0"/>
    <n v="-1000"/>
    <m/>
    <m/>
    <n v="0.13"/>
    <n v="0.13"/>
    <n v="64.144599999999997"/>
    <m/>
    <n v="64.144599999999997"/>
    <s v="VWB"/>
    <n v="30"/>
    <n v="50"/>
    <n v="1"/>
    <n v="1"/>
    <m/>
    <m/>
    <n v="1"/>
    <s v="Valauto Roncq"/>
    <x v="0"/>
    <m/>
    <x v="0"/>
    <n v="588.41999999999996"/>
    <n v="2.0478649540916577E-2"/>
    <x v="1"/>
    <n v="144.1446"/>
  </r>
  <r>
    <x v="1"/>
    <x v="0"/>
    <x v="0"/>
    <x v="1"/>
    <x v="17"/>
    <m/>
    <m/>
    <m/>
    <m/>
    <m/>
    <n v="0"/>
    <x v="0"/>
    <n v="536002"/>
    <x v="1910"/>
    <s v="WVWZZZAW4TU015473"/>
    <x v="1644"/>
    <x v="28"/>
    <n v="20605.669999999998"/>
    <n v="720.83"/>
    <n v="21326.5"/>
    <n v="49"/>
    <x v="1717"/>
    <n v="95"/>
    <m/>
    <n v="675.57"/>
    <n v="3.6132042294797558E-2"/>
    <n v="0"/>
    <n v="-1690.01"/>
    <m/>
    <m/>
    <n v="0.13"/>
    <n v="0.13"/>
    <n v="87.824100000000016"/>
    <m/>
    <n v="87.824100000000016"/>
    <s v="VWB"/>
    <n v="30"/>
    <m/>
    <n v="0"/>
    <n v="1"/>
    <m/>
    <m/>
    <n v="0"/>
    <s v="Valauto Roncq"/>
    <x v="0"/>
    <m/>
    <x v="0"/>
    <n v="770.57"/>
    <n v="3.6132042294797558E-2"/>
    <x v="1"/>
    <n v="117.82410000000002"/>
  </r>
  <r>
    <x v="1"/>
    <x v="0"/>
    <x v="0"/>
    <x v="74"/>
    <x v="150"/>
    <m/>
    <m/>
    <m/>
    <m/>
    <m/>
    <n v="0"/>
    <x v="5"/>
    <n v="555781"/>
    <x v="1616"/>
    <s v="WVGZZZE22TE030390"/>
    <x v="1645"/>
    <x v="3"/>
    <n v="33863.33"/>
    <n v="1662.5"/>
    <n v="35525.83"/>
    <n v="14"/>
    <x v="1411"/>
    <n v="94.99"/>
    <m/>
    <n v="1553.48"/>
    <n v="4.6402012282330908E-2"/>
    <n v="0"/>
    <n v="-5566.67"/>
    <m/>
    <m/>
    <n v="7.0000000000000007E-2"/>
    <n v="7.0000000000000007E-2"/>
    <n v="108.74360000000001"/>
    <m/>
    <n v="108.74360000000001"/>
    <s v="VWB"/>
    <n v="30"/>
    <m/>
    <n v="0"/>
    <n v="1"/>
    <m/>
    <m/>
    <n v="0"/>
    <s v="Valauto Roncq"/>
    <x v="0"/>
    <m/>
    <x v="0"/>
    <n v="1648.47"/>
    <n v="4.6402012282330908E-2"/>
    <x v="1"/>
    <n v="138.74360000000001"/>
  </r>
  <r>
    <x v="1"/>
    <x v="0"/>
    <x v="0"/>
    <x v="13"/>
    <x v="128"/>
    <m/>
    <m/>
    <m/>
    <m/>
    <m/>
    <n v="0"/>
    <x v="5"/>
    <n v="536004"/>
    <x v="1911"/>
    <s v="WVWZZZAW7TU033272"/>
    <x v="1646"/>
    <x v="28"/>
    <n v="22014"/>
    <n v="300"/>
    <n v="22314"/>
    <n v="2"/>
    <x v="1718"/>
    <n v="95"/>
    <m/>
    <n v="418.65999999999997"/>
    <n v="2.3019628932508737E-2"/>
    <n v="0"/>
    <n v="-1690.01"/>
    <m/>
    <m/>
    <n v="0.1"/>
    <n v="7.0000000000000007E-2"/>
    <n v="41.866"/>
    <m/>
    <n v="41.866"/>
    <s v="VWB"/>
    <n v="30"/>
    <m/>
    <n v="0"/>
    <n v="1"/>
    <m/>
    <m/>
    <n v="0"/>
    <s v="Valauto Roncq"/>
    <x v="0"/>
    <m/>
    <x v="0"/>
    <n v="513.66"/>
    <n v="2.3019628932508737E-2"/>
    <x v="1"/>
    <n v="71.866"/>
  </r>
  <r>
    <x v="1"/>
    <x v="0"/>
    <x v="0"/>
    <x v="37"/>
    <x v="91"/>
    <m/>
    <m/>
    <m/>
    <m/>
    <m/>
    <m/>
    <x v="35"/>
    <n v="525936"/>
    <x v="1687"/>
    <s v="WVGZZZE28TE035707"/>
    <x v="1647"/>
    <x v="3"/>
    <n v="33863.33"/>
    <n v="833.33"/>
    <n v="34696.660000000003"/>
    <n v="10"/>
    <x v="320"/>
    <n v="94.99"/>
    <m/>
    <n v="1495.43"/>
    <n v="4.5837841452174358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Roncq"/>
    <x v="0"/>
    <m/>
    <x v="0"/>
    <n v="1590.42"/>
    <n v="4.5837841452174358E-2"/>
    <x v="1"/>
    <n v="104.68010000000001"/>
  </r>
  <r>
    <x v="1"/>
    <x v="0"/>
    <x v="0"/>
    <x v="52"/>
    <x v="59"/>
    <m/>
    <m/>
    <m/>
    <m/>
    <m/>
    <n v="0"/>
    <x v="0"/>
    <n v="536011"/>
    <x v="1912"/>
    <s v="WVGZZZA28TV101338"/>
    <x v="1648"/>
    <x v="2"/>
    <n v="27305.67"/>
    <n v="1141.67"/>
    <n v="28447.339999999997"/>
    <n v="27"/>
    <x v="1719"/>
    <n v="95"/>
    <m/>
    <n v="654.28"/>
    <n v="2.6339193752385991E-2"/>
    <n v="0"/>
    <n v="0"/>
    <m/>
    <m/>
    <n v="7.0000000000000007E-2"/>
    <n v="7.0000000000000007E-2"/>
    <n v="45.799600000000005"/>
    <m/>
    <n v="45.799600000000005"/>
    <s v="VWB"/>
    <n v="30"/>
    <n v="50"/>
    <n v="1"/>
    <n v="1"/>
    <m/>
    <m/>
    <n v="1"/>
    <s v="Valauto Roncq"/>
    <x v="0"/>
    <m/>
    <x v="0"/>
    <n v="749.28"/>
    <n v="2.6339193752385991E-2"/>
    <x v="1"/>
    <n v="125.7996"/>
  </r>
  <r>
    <x v="1"/>
    <x v="0"/>
    <x v="0"/>
    <x v="8"/>
    <x v="49"/>
    <m/>
    <m/>
    <m/>
    <m/>
    <m/>
    <n v="0"/>
    <x v="35"/>
    <n v="536016"/>
    <x v="1913"/>
    <s v="WVGZZZC19TY022134"/>
    <x v="1649"/>
    <x v="7"/>
    <n v="23872.33"/>
    <n v="858.33"/>
    <n v="24730.660000000003"/>
    <n v="111"/>
    <x v="1720"/>
    <n v="95"/>
    <m/>
    <n v="1278"/>
    <n v="5.5518130126733366E-2"/>
    <n v="0"/>
    <n v="-3349.99"/>
    <m/>
    <m/>
    <n v="0.1"/>
    <n v="0.13"/>
    <n v="127.80000000000001"/>
    <m/>
    <n v="127.80000000000001"/>
    <s v="VWB"/>
    <n v="30"/>
    <n v="50"/>
    <n v="1"/>
    <n v="1"/>
    <m/>
    <m/>
    <n v="1"/>
    <s v="Valauto Roncq"/>
    <x v="0"/>
    <m/>
    <x v="0"/>
    <n v="1373"/>
    <n v="5.5518130126733366E-2"/>
    <x v="1"/>
    <n v="207.8"/>
  </r>
  <r>
    <x v="1"/>
    <x v="0"/>
    <x v="0"/>
    <x v="34"/>
    <x v="73"/>
    <m/>
    <m/>
    <m/>
    <m/>
    <m/>
    <n v="0"/>
    <x v="35"/>
    <n v="536019"/>
    <x v="1914"/>
    <s v="WVGZZZA21TV035411"/>
    <x v="1650"/>
    <x v="2"/>
    <n v="27305.67"/>
    <n v="3483.33"/>
    <n v="30789"/>
    <n v="46"/>
    <x v="1721"/>
    <n v="95"/>
    <m/>
    <n v="664.77"/>
    <n v="2.4676670239371205E-2"/>
    <n v="0"/>
    <n v="-916.67"/>
    <m/>
    <m/>
    <n v="0.1"/>
    <n v="7.0000000000000007E-2"/>
    <n v="66.477000000000004"/>
    <m/>
    <n v="66.477000000000004"/>
    <s v="VWB"/>
    <n v="30"/>
    <m/>
    <n v="0"/>
    <n v="1"/>
    <m/>
    <m/>
    <n v="0"/>
    <s v="Valauto Roncq"/>
    <x v="0"/>
    <m/>
    <x v="0"/>
    <n v="759.77"/>
    <n v="2.4676670239371205E-2"/>
    <x v="1"/>
    <n v="96.477000000000004"/>
  </r>
  <r>
    <x v="1"/>
    <x v="0"/>
    <x v="0"/>
    <x v="82"/>
    <x v="149"/>
    <m/>
    <m/>
    <m/>
    <m/>
    <m/>
    <m/>
    <x v="35"/>
    <n v="555929"/>
    <x v="1680"/>
    <s v="WVGZZZE28TE036257"/>
    <x v="1651"/>
    <x v="3"/>
    <n v="33863.33"/>
    <n v="833.33"/>
    <n v="34696.660000000003"/>
    <n v="13"/>
    <x v="1722"/>
    <n v="94.99"/>
    <m/>
    <n v="1479.16"/>
    <n v="4.5368920236126473E-2"/>
    <n v="0"/>
    <n v="-5550.4"/>
    <m/>
    <m/>
    <n v="7.0000000000000007E-2"/>
    <n v="7.0000000000000007E-2"/>
    <n v="103.54120000000002"/>
    <m/>
    <n v="103.54120000000002"/>
    <s v="VWB"/>
    <n v="0"/>
    <m/>
    <n v="0"/>
    <n v="1"/>
    <m/>
    <m/>
    <n v="0"/>
    <s v="Valauto Roncq"/>
    <x v="0"/>
    <m/>
    <x v="0"/>
    <n v="1574.15"/>
    <n v="4.5368920236126473E-2"/>
    <x v="1"/>
    <n v="103.54120000000002"/>
  </r>
  <r>
    <x v="1"/>
    <x v="1"/>
    <x v="0"/>
    <x v="35"/>
    <x v="29"/>
    <m/>
    <m/>
    <m/>
    <s v="x"/>
    <m/>
    <n v="-1000"/>
    <x v="60"/>
    <n v="536023"/>
    <x v="1915"/>
    <s v="WVGZZZC18TY059823"/>
    <x v="1652"/>
    <x v="7"/>
    <n v="22622.33"/>
    <n v="625"/>
    <n v="23247.33"/>
    <n v="24"/>
    <x v="1723"/>
    <n v="95"/>
    <m/>
    <n v="740.97"/>
    <n v="3.5959828505036921E-2"/>
    <n v="0"/>
    <n v="-3349.99"/>
    <m/>
    <s v="solde client mq vétusté dossier non transmis"/>
    <n v="0.1"/>
    <n v="7.0000000000000007E-2"/>
    <n v="74.097000000000008"/>
    <m/>
    <n v="74.097000000000008"/>
    <s v="VWB"/>
    <m/>
    <m/>
    <n v="0"/>
    <n v="1"/>
    <m/>
    <m/>
    <n v="0"/>
    <s v="Valauto Roncq"/>
    <x v="0"/>
    <m/>
    <x v="0"/>
    <n v="835.97"/>
    <n v="3.5959828505036921E-2"/>
    <x v="1"/>
    <n v="74.097000000000008"/>
  </r>
  <r>
    <x v="1"/>
    <x v="0"/>
    <x v="0"/>
    <x v="123"/>
    <x v="124"/>
    <m/>
    <m/>
    <m/>
    <m/>
    <m/>
    <n v="0"/>
    <x v="43"/>
    <n v="536025"/>
    <x v="1723"/>
    <s v="WVWZZZAW3TU011110"/>
    <x v="1653"/>
    <x v="28"/>
    <n v="22014"/>
    <n v="850"/>
    <n v="22864"/>
    <n v="56"/>
    <x v="1724"/>
    <n v="95"/>
    <m/>
    <n v="1040.48"/>
    <n v="4.966235129461162E-2"/>
    <n v="-2356.67"/>
    <n v="0"/>
    <m/>
    <m/>
    <n v="0.13"/>
    <n v="0.13"/>
    <n v="135.26240000000001"/>
    <m/>
    <n v="135.26240000000001"/>
    <s v="VWB"/>
    <n v="30"/>
    <m/>
    <n v="0"/>
    <n v="1"/>
    <m/>
    <m/>
    <n v="0"/>
    <s v="Valauto Roncq"/>
    <x v="0"/>
    <m/>
    <x v="0"/>
    <n v="1135.48"/>
    <n v="4.966235129461162E-2"/>
    <x v="1"/>
    <n v="165.26240000000001"/>
  </r>
  <r>
    <x v="1"/>
    <x v="0"/>
    <x v="0"/>
    <x v="74"/>
    <x v="113"/>
    <m/>
    <m/>
    <m/>
    <m/>
    <m/>
    <n v="0"/>
    <x v="8"/>
    <n v="536034"/>
    <x v="1916"/>
    <s v="WVWZZZAW9TU035945"/>
    <x v="1654"/>
    <x v="28"/>
    <n v="17714"/>
    <n v="945.83"/>
    <n v="18659.830000000002"/>
    <n v="8"/>
    <x v="1725"/>
    <n v="95"/>
    <m/>
    <n v="584.46"/>
    <n v="3.6412979110742164E-2"/>
    <n v="0"/>
    <n v="-2466.67"/>
    <m/>
    <m/>
    <n v="0.1"/>
    <n v="7.0000000000000007E-2"/>
    <n v="58.446000000000005"/>
    <m/>
    <n v="58.446000000000005"/>
    <s v="VWB"/>
    <n v="30"/>
    <m/>
    <n v="0"/>
    <n v="1"/>
    <m/>
    <m/>
    <n v="0"/>
    <s v="Valauto Roncq"/>
    <x v="0"/>
    <m/>
    <x v="5"/>
    <n v="679.46"/>
    <n v="3.6412979110742164E-2"/>
    <x v="1"/>
    <n v="88.445999999999998"/>
  </r>
  <r>
    <x v="1"/>
    <x v="0"/>
    <x v="0"/>
    <x v="31"/>
    <x v="91"/>
    <m/>
    <m/>
    <m/>
    <m/>
    <m/>
    <n v="0"/>
    <x v="5"/>
    <n v="536037"/>
    <x v="1917"/>
    <s v="WVWZZZAW9TU028445"/>
    <x v="1655"/>
    <x v="28"/>
    <n v="22014"/>
    <n v="550"/>
    <n v="22564"/>
    <n v="9"/>
    <x v="1726"/>
    <n v="95"/>
    <m/>
    <n v="436.15"/>
    <n v="2.3539709271405779E-2"/>
    <n v="0"/>
    <n v="-2356.67"/>
    <m/>
    <m/>
    <n v="0.1"/>
    <n v="0.1"/>
    <n v="43.615000000000002"/>
    <m/>
    <n v="43.615000000000002"/>
    <s v="VWB"/>
    <n v="30"/>
    <m/>
    <n v="0"/>
    <n v="1"/>
    <m/>
    <m/>
    <n v="0"/>
    <s v="Valauto Roncq"/>
    <x v="0"/>
    <m/>
    <x v="0"/>
    <n v="531.15"/>
    <n v="2.3539709271405779E-2"/>
    <x v="1"/>
    <n v="73.615000000000009"/>
  </r>
  <r>
    <x v="1"/>
    <x v="0"/>
    <x v="0"/>
    <x v="90"/>
    <x v="135"/>
    <m/>
    <m/>
    <m/>
    <m/>
    <m/>
    <n v="0"/>
    <x v="43"/>
    <n v="536040"/>
    <x v="1918"/>
    <s v="WVWZZZAW3TU030658"/>
    <x v="1656"/>
    <x v="28"/>
    <n v="20605.669999999998"/>
    <n v="633.33000000000004"/>
    <n v="21239"/>
    <n v="40"/>
    <x v="1727"/>
    <n v="95"/>
    <m/>
    <n v="676.74"/>
    <n v="3.6335985686708414E-2"/>
    <n v="-2773.34"/>
    <n v="0"/>
    <m/>
    <m/>
    <n v="0.1"/>
    <n v="0.13"/>
    <n v="67.674000000000007"/>
    <m/>
    <n v="67.674000000000007"/>
    <s v=""/>
    <n v="30"/>
    <n v="50"/>
    <n v="1"/>
    <n v="1"/>
    <m/>
    <m/>
    <n v="1"/>
    <s v="Valauto Roncq"/>
    <x v="0"/>
    <m/>
    <x v="0"/>
    <n v="771.74"/>
    <n v="3.6335985686708414E-2"/>
    <x v="1"/>
    <n v="147.67400000000001"/>
  </r>
  <r>
    <x v="1"/>
    <x v="1"/>
    <x v="0"/>
    <x v="34"/>
    <x v="72"/>
    <m/>
    <m/>
    <m/>
    <s v="x"/>
    <m/>
    <n v="269.89"/>
    <x v="0"/>
    <n v="536042"/>
    <x v="1919"/>
    <s v="WVWZZZAW5SU097325"/>
    <x v="1657"/>
    <x v="28"/>
    <n v="20605.669999999998"/>
    <n v="1266.67"/>
    <n v="21872.339999999997"/>
    <n v="36"/>
    <x v="1728"/>
    <n v="94.99"/>
    <m/>
    <n v="749.37"/>
    <n v="3.8604008533151921E-2"/>
    <n v="0"/>
    <n v="-2883.34"/>
    <m/>
    <s v="solde client mq indemnité reprise vo"/>
    <n v="0.1"/>
    <n v="0.13"/>
    <n v="74.936999999999998"/>
    <m/>
    <n v="74.936999999999998"/>
    <s v="VWB"/>
    <n v="30"/>
    <m/>
    <n v="0"/>
    <n v="1"/>
    <m/>
    <m/>
    <n v="0"/>
    <s v="Valauto Roncq"/>
    <x v="0"/>
    <m/>
    <x v="0"/>
    <n v="844.36"/>
    <n v="3.8604008533151921E-2"/>
    <x v="1"/>
    <n v="104.937"/>
  </r>
  <r>
    <x v="1"/>
    <x v="0"/>
    <x v="0"/>
    <x v="29"/>
    <x v="149"/>
    <m/>
    <m/>
    <m/>
    <m/>
    <m/>
    <n v="0"/>
    <x v="8"/>
    <n v="536050"/>
    <x v="1920"/>
    <s v="WVGZZZCT6TW543910"/>
    <x v="1658"/>
    <x v="6"/>
    <n v="41988.33"/>
    <n v="2495.84"/>
    <n v="44484.17"/>
    <n v="12"/>
    <x v="1729"/>
    <n v="95"/>
    <m/>
    <n v="2595.59"/>
    <n v="6.0484212698584693E-2"/>
    <n v="0"/>
    <n v="-3900"/>
    <m/>
    <m/>
    <n v="0.1"/>
    <n v="7.0000000000000007E-2"/>
    <n v="259.55900000000003"/>
    <m/>
    <n v="259.55900000000003"/>
    <s v="VWB"/>
    <n v="30"/>
    <m/>
    <n v="0"/>
    <n v="1"/>
    <m/>
    <m/>
    <n v="0"/>
    <s v="Valauto Roncq"/>
    <x v="0"/>
    <m/>
    <x v="5"/>
    <n v="2690.59"/>
    <n v="6.0484212698584693E-2"/>
    <x v="1"/>
    <n v="289.55900000000003"/>
  </r>
  <r>
    <x v="1"/>
    <x v="0"/>
    <x v="0"/>
    <x v="121"/>
    <x v="39"/>
    <m/>
    <m/>
    <m/>
    <m/>
    <m/>
    <m/>
    <x v="8"/>
    <n v="536052"/>
    <x v="1921"/>
    <s v="WVGZZZC18TY037126"/>
    <x v="1659"/>
    <x v="7"/>
    <n v="22622.33"/>
    <n v="691.67"/>
    <n v="23314"/>
    <n v="17"/>
    <x v="1730"/>
    <n v="95"/>
    <n v="-2709.77"/>
    <n v="688.86000000000013"/>
    <n v="3.3621858111006271E-2"/>
    <n v="0"/>
    <n v="-3349"/>
    <m/>
    <s v="solde client mq reprise vo"/>
    <n v="0.1"/>
    <n v="0.13"/>
    <n v="68.88600000000001"/>
    <m/>
    <n v="68.88600000000001"/>
    <s v="VWB"/>
    <n v="30"/>
    <m/>
    <n v="0"/>
    <n v="1"/>
    <m/>
    <m/>
    <n v="0"/>
    <s v="Valauto Roncq"/>
    <x v="0"/>
    <m/>
    <x v="5"/>
    <n v="3493.63"/>
    <n v="0.14985116239169599"/>
    <x v="1"/>
    <n v="98.88600000000001"/>
  </r>
  <r>
    <x v="1"/>
    <x v="0"/>
    <x v="0"/>
    <x v="88"/>
    <x v="86"/>
    <m/>
    <m/>
    <m/>
    <m/>
    <m/>
    <m/>
    <x v="8"/>
    <n v="536054"/>
    <x v="1922"/>
    <s v="WVGZZZA22TV096797"/>
    <x v="1660"/>
    <x v="2"/>
    <n v="34805.67"/>
    <n v="1141.67"/>
    <n v="35947.339999999997"/>
    <n v="22"/>
    <x v="1731"/>
    <n v="95"/>
    <m/>
    <n v="1510.44"/>
    <n v="4.4660884504945292E-2"/>
    <n v="0"/>
    <n v="-916.67000000000007"/>
    <m/>
    <m/>
    <n v="0.08"/>
    <n v="7.0000000000000007E-2"/>
    <n v="120.8352"/>
    <m/>
    <n v="120.8352"/>
    <s v="VWB"/>
    <n v="30"/>
    <m/>
    <n v="0"/>
    <n v="1"/>
    <m/>
    <m/>
    <n v="0"/>
    <s v="Valauto Roncq"/>
    <x v="0"/>
    <m/>
    <x v="5"/>
    <n v="1605.44"/>
    <n v="4.4660884504945292E-2"/>
    <x v="1"/>
    <n v="150.83519999999999"/>
  </r>
  <r>
    <x v="1"/>
    <x v="0"/>
    <x v="0"/>
    <x v="56"/>
    <x v="53"/>
    <m/>
    <m/>
    <m/>
    <m/>
    <m/>
    <m/>
    <x v="35"/>
    <n v="536055"/>
    <x v="1923"/>
    <s v="WVGZZZA25TV038960"/>
    <x v="1661"/>
    <x v="2"/>
    <n v="24380.66"/>
    <n v="1141.67"/>
    <n v="25522.33"/>
    <n v="8"/>
    <x v="1732"/>
    <n v="95"/>
    <m/>
    <n v="643.37"/>
    <n v="2.8930352362029642E-2"/>
    <n v="0"/>
    <n v="-916.67"/>
    <m/>
    <m/>
    <n v="0.1"/>
    <n v="7.0000000000000007E-2"/>
    <n v="64.337000000000003"/>
    <m/>
    <n v="64.337000000000003"/>
    <s v="VWB"/>
    <n v="30"/>
    <m/>
    <n v="0"/>
    <n v="1"/>
    <m/>
    <m/>
    <n v="0"/>
    <s v="Valauto Roncq"/>
    <x v="0"/>
    <m/>
    <x v="0"/>
    <n v="738.37"/>
    <n v="2.8930352362029642E-2"/>
    <x v="1"/>
    <n v="94.337000000000003"/>
  </r>
  <r>
    <x v="1"/>
    <x v="0"/>
    <x v="0"/>
    <x v="35"/>
    <x v="29"/>
    <m/>
    <m/>
    <m/>
    <m/>
    <m/>
    <n v="0"/>
    <x v="35"/>
    <n v="524785"/>
    <x v="1924"/>
    <s v="WVGZZZE20TE033904"/>
    <x v="1662"/>
    <x v="3"/>
    <n v="37605"/>
    <n v="4683.34"/>
    <n v="42288.34"/>
    <n v="22"/>
    <x v="1733"/>
    <n v="94.99"/>
    <m/>
    <n v="1268.6600000000001"/>
    <n v="3.2246477397788617E-2"/>
    <n v="0"/>
    <n v="0"/>
    <m/>
    <m/>
    <n v="0.1"/>
    <n v="0.1"/>
    <n v="126.86600000000001"/>
    <m/>
    <n v="126.86600000000001"/>
    <s v="VWB"/>
    <m/>
    <m/>
    <n v="0"/>
    <n v="1"/>
    <m/>
    <m/>
    <n v="0"/>
    <s v="Valauto Roncq"/>
    <x v="0"/>
    <m/>
    <x v="0"/>
    <n v="1363.65"/>
    <n v="3.2246477397788617E-2"/>
    <x v="1"/>
    <n v="126.86600000000001"/>
  </r>
  <r>
    <x v="1"/>
    <x v="0"/>
    <x v="0"/>
    <x v="49"/>
    <x v="37"/>
    <m/>
    <m/>
    <m/>
    <m/>
    <m/>
    <n v="0"/>
    <x v="43"/>
    <n v="536057"/>
    <x v="1925"/>
    <s v="WVGZZZA24TV012026"/>
    <x v="1663"/>
    <x v="2"/>
    <n v="27305.67"/>
    <n v="1141.67"/>
    <n v="28447.339999999997"/>
    <n v="21"/>
    <x v="1734"/>
    <n v="94.99"/>
    <m/>
    <n v="816.28"/>
    <n v="3.2033575019667922E-2"/>
    <n v="0"/>
    <n v="-916.67"/>
    <m/>
    <m/>
    <n v="0.1"/>
    <n v="0.13"/>
    <n v="81.628"/>
    <m/>
    <n v="81.628"/>
    <s v="VWB"/>
    <n v="30"/>
    <n v="50"/>
    <n v="1"/>
    <n v="1"/>
    <m/>
    <m/>
    <n v="1"/>
    <s v="Valauto Roncq"/>
    <x v="0"/>
    <m/>
    <x v="0"/>
    <n v="911.27"/>
    <n v="3.2033575019667922E-2"/>
    <x v="1"/>
    <n v="161.62799999999999"/>
  </r>
  <r>
    <x v="1"/>
    <x v="0"/>
    <x v="0"/>
    <x v="55"/>
    <x v="119"/>
    <m/>
    <m/>
    <m/>
    <m/>
    <m/>
    <n v="0"/>
    <x v="5"/>
    <n v="536058"/>
    <x v="1926"/>
    <s v="WVGZZZCT0TW580225"/>
    <x v="1664"/>
    <x v="6"/>
    <n v="41696.67"/>
    <n v="1383.34"/>
    <n v="43080.009999999995"/>
    <n v="11"/>
    <x v="1735"/>
    <n v="95"/>
    <m/>
    <n v="854.94"/>
    <n v="2.2050598409796101E-2"/>
    <n v="0"/>
    <n v="0"/>
    <m/>
    <m/>
    <n v="0.08"/>
    <n v="7.0000000000000007E-2"/>
    <n v="68.395200000000003"/>
    <m/>
    <n v="68.395200000000003"/>
    <s v="VWB"/>
    <n v="0"/>
    <m/>
    <n v="0"/>
    <n v="1"/>
    <m/>
    <m/>
    <n v="0"/>
    <s v="Valauto Roncq"/>
    <x v="0"/>
    <m/>
    <x v="0"/>
    <n v="949.94"/>
    <n v="2.2050598409796101E-2"/>
    <x v="1"/>
    <n v="68.395200000000003"/>
  </r>
  <r>
    <x v="1"/>
    <x v="0"/>
    <x v="0"/>
    <x v="68"/>
    <x v="85"/>
    <m/>
    <m/>
    <m/>
    <m/>
    <m/>
    <n v="0"/>
    <x v="5"/>
    <n v="536065"/>
    <x v="1927"/>
    <s v="WVGZZZA26TV117165"/>
    <x v="1665"/>
    <x v="2"/>
    <n v="34805.67"/>
    <n v="2558.33"/>
    <n v="37364"/>
    <n v="12"/>
    <x v="1736"/>
    <n v="95"/>
    <m/>
    <n v="782.37"/>
    <n v="2.3481693608821325E-2"/>
    <n v="0"/>
    <n v="-916.67"/>
    <m/>
    <m/>
    <n v="0.08"/>
    <n v="7.0000000000000007E-2"/>
    <n v="62.589600000000004"/>
    <m/>
    <n v="62.589600000000004"/>
    <s v="VWB"/>
    <n v="30"/>
    <m/>
    <n v="0"/>
    <n v="1"/>
    <m/>
    <m/>
    <n v="0"/>
    <s v="Valauto Roncq"/>
    <x v="0"/>
    <m/>
    <x v="0"/>
    <n v="877.37"/>
    <n v="2.3481693608821325E-2"/>
    <x v="1"/>
    <n v="92.589600000000004"/>
  </r>
  <r>
    <x v="1"/>
    <x v="0"/>
    <x v="0"/>
    <x v="90"/>
    <x v="36"/>
    <m/>
    <m/>
    <m/>
    <m/>
    <m/>
    <n v="0"/>
    <x v="8"/>
    <n v="536068"/>
    <x v="1928"/>
    <s v="WVGZZZA2XTV010247"/>
    <x v="1666"/>
    <x v="2"/>
    <n v="27305.67"/>
    <n v="808.33"/>
    <n v="28114"/>
    <n v="121"/>
    <x v="1737"/>
    <n v="95"/>
    <m/>
    <n v="383.28"/>
    <n v="1.7012164757771928E-2"/>
    <n v="0"/>
    <n v="-916.67"/>
    <m/>
    <m/>
    <n v="0.13"/>
    <n v="0.13"/>
    <n v="49.8264"/>
    <m/>
    <n v="49.8264"/>
    <s v="VWB"/>
    <n v="30"/>
    <m/>
    <n v="0"/>
    <n v="1"/>
    <m/>
    <m/>
    <n v="0"/>
    <s v="Valauto Roncq"/>
    <x v="0"/>
    <m/>
    <x v="5"/>
    <n v="478.28"/>
    <n v="1.7012164757771928E-2"/>
    <x v="1"/>
    <n v="79.826400000000007"/>
  </r>
  <r>
    <x v="1"/>
    <x v="0"/>
    <x v="0"/>
    <x v="121"/>
    <x v="39"/>
    <m/>
    <m/>
    <m/>
    <m/>
    <m/>
    <m/>
    <x v="5"/>
    <n v="545252"/>
    <x v="1519"/>
    <s v="WVGZZZE2XTE036437"/>
    <x v="1667"/>
    <x v="3"/>
    <n v="33863.33"/>
    <n v="2329.17"/>
    <n v="36192.5"/>
    <n v="18"/>
    <x v="1738"/>
    <n v="95"/>
    <m/>
    <n v="791.82"/>
    <n v="2.4502866616011604E-2"/>
    <n v="0"/>
    <n v="-5566.67"/>
    <m/>
    <m/>
    <n v="7.0000000000000007E-2"/>
    <n v="7.0000000000000007E-2"/>
    <n v="55.427400000000006"/>
    <m/>
    <n v="55.427400000000006"/>
    <s v="VWB"/>
    <n v="30"/>
    <m/>
    <n v="0"/>
    <n v="1"/>
    <m/>
    <m/>
    <n v="0"/>
    <s v="Valauto Roncq"/>
    <x v="0"/>
    <m/>
    <x v="0"/>
    <n v="886.82"/>
    <n v="2.4502866616011604E-2"/>
    <x v="1"/>
    <n v="85.427400000000006"/>
  </r>
  <r>
    <x v="1"/>
    <x v="0"/>
    <x v="0"/>
    <x v="62"/>
    <x v="74"/>
    <m/>
    <m/>
    <m/>
    <m/>
    <m/>
    <n v="0"/>
    <x v="5"/>
    <n v="536072"/>
    <x v="1929"/>
    <s v="WVGZZZCT1TW438109"/>
    <x v="1668"/>
    <x v="6"/>
    <n v="45530"/>
    <n v="1908.34"/>
    <n v="47438.34"/>
    <n v="0"/>
    <x v="1739"/>
    <n v="95"/>
    <m/>
    <n v="237.36"/>
    <n v="7.0061473483262705E-3"/>
    <n v="0"/>
    <n v="-5583.34"/>
    <m/>
    <m/>
    <n v="0.1"/>
    <n v="0.1"/>
    <n v="23.736000000000004"/>
    <m/>
    <n v="23.736000000000004"/>
    <s v=""/>
    <n v="30"/>
    <m/>
    <n v="0"/>
    <n v="1"/>
    <m/>
    <m/>
    <n v="0"/>
    <s v="Valauto Roncq"/>
    <x v="0"/>
    <m/>
    <x v="0"/>
    <n v="332.36"/>
    <n v="7.0061473483262705E-3"/>
    <x v="1"/>
    <n v="53.736000000000004"/>
  </r>
  <r>
    <x v="1"/>
    <x v="0"/>
    <x v="0"/>
    <x v="118"/>
    <x v="102"/>
    <m/>
    <m/>
    <m/>
    <m/>
    <m/>
    <n v="0"/>
    <x v="35"/>
    <n v="536078"/>
    <x v="1930"/>
    <s v="WVGZZZCTXTW533901"/>
    <x v="1669"/>
    <x v="6"/>
    <n v="42355"/>
    <n v="833.34"/>
    <n v="43188.34"/>
    <n v="35"/>
    <x v="1740"/>
    <n v="95"/>
    <m/>
    <n v="867.35"/>
    <n v="2.2282634618510461E-2"/>
    <n v="-578"/>
    <n v="-3900"/>
    <m/>
    <m/>
    <n v="0.13"/>
    <n v="0.13"/>
    <n v="112.75550000000001"/>
    <m/>
    <n v="112.75550000000001"/>
    <s v=""/>
    <n v="0"/>
    <m/>
    <n v="0"/>
    <n v="1"/>
    <m/>
    <m/>
    <n v="0"/>
    <s v="Valauto Roncq"/>
    <x v="0"/>
    <m/>
    <x v="0"/>
    <n v="962.35"/>
    <n v="2.2282634618510461E-2"/>
    <x v="1"/>
    <n v="112.75550000000001"/>
  </r>
  <r>
    <x v="1"/>
    <x v="0"/>
    <x v="0"/>
    <x v="72"/>
    <x v="87"/>
    <m/>
    <m/>
    <m/>
    <m/>
    <m/>
    <m/>
    <x v="8"/>
    <n v="536089"/>
    <x v="1931"/>
    <s v="WVGZZZA27TV130572"/>
    <x v="1670"/>
    <x v="2"/>
    <n v="27305.67"/>
    <n v="1141.67"/>
    <n v="28447.339999999997"/>
    <n v="15"/>
    <x v="1741"/>
    <n v="95"/>
    <m/>
    <n v="761.28"/>
    <n v="3.0100529610149845E-2"/>
    <n v="0"/>
    <n v="-1250"/>
    <m/>
    <m/>
    <n v="0.1"/>
    <n v="0.1"/>
    <n v="76.128"/>
    <m/>
    <n v="76.128"/>
    <s v="VWB-no"/>
    <n v="30"/>
    <m/>
    <n v="0"/>
    <n v="1"/>
    <m/>
    <m/>
    <n v="0"/>
    <s v="Valauto Roncq"/>
    <x v="0"/>
    <m/>
    <x v="5"/>
    <n v="856.28"/>
    <n v="3.0100529610149845E-2"/>
    <x v="1"/>
    <n v="106.128"/>
  </r>
  <r>
    <x v="1"/>
    <x v="0"/>
    <x v="0"/>
    <x v="43"/>
    <x v="40"/>
    <m/>
    <m/>
    <m/>
    <m/>
    <m/>
    <n v="0"/>
    <x v="5"/>
    <n v="536132"/>
    <x v="1932"/>
    <s v="WVGZZZCT4TW424334"/>
    <x v="1671"/>
    <x v="6"/>
    <n v="49321.67"/>
    <n v="916.67"/>
    <n v="50238.34"/>
    <n v="14"/>
    <x v="1742"/>
    <n v="95"/>
    <m/>
    <n v="986.6400000000001"/>
    <n v="2.1530169985712111E-2"/>
    <n v="0"/>
    <n v="-6500.97"/>
    <m/>
    <m/>
    <n v="0.1"/>
    <n v="0.13"/>
    <n v="98.664000000000016"/>
    <m/>
    <n v="98.664000000000016"/>
    <s v="VWB"/>
    <n v="0"/>
    <m/>
    <n v="0"/>
    <n v="1"/>
    <m/>
    <m/>
    <n v="0"/>
    <s v="Valauto Roncq"/>
    <x v="0"/>
    <m/>
    <x v="0"/>
    <n v="1081.6400000000001"/>
    <n v="2.1530169985712111E-2"/>
    <x v="1"/>
    <n v="98.664000000000016"/>
  </r>
  <r>
    <x v="6"/>
    <x v="0"/>
    <x v="4"/>
    <x v="39"/>
    <x v="120"/>
    <m/>
    <m/>
    <m/>
    <m/>
    <m/>
    <n v="0"/>
    <x v="46"/>
    <n v="536133"/>
    <x v="1933"/>
    <s v="WV4ZZZTV4SK081285"/>
    <x v="1672"/>
    <x v="21"/>
    <n v="40173.1"/>
    <n v="3104"/>
    <n v="43277.1"/>
    <n v="49"/>
    <x v="1743"/>
    <n v="95"/>
    <m/>
    <n v="744.98"/>
    <n v="1.9409341198925067E-2"/>
    <n v="0"/>
    <n v="-2000"/>
    <m/>
    <m/>
    <n v="0.1"/>
    <n v="0.1"/>
    <n v="74.498000000000005"/>
    <m/>
    <n v="74.498000000000005"/>
    <s v="VWB"/>
    <n v="1"/>
    <s v="0"/>
    <n v="1"/>
    <n v="1"/>
    <n v="750"/>
    <d v="2026-05-20T00:00:00"/>
    <n v="1"/>
    <s v="Valauto Hainaut"/>
    <x v="4"/>
    <m/>
    <x v="13"/>
    <n v="1589.98"/>
    <n v="3.6739522749906994E-2"/>
    <x v="1"/>
    <n v="75.498000000000005"/>
  </r>
  <r>
    <x v="1"/>
    <x v="0"/>
    <x v="0"/>
    <x v="118"/>
    <x v="147"/>
    <m/>
    <m/>
    <m/>
    <m/>
    <m/>
    <n v="0"/>
    <x v="43"/>
    <n v="536140"/>
    <x v="1934"/>
    <s v="WVGZZZA26TV056710"/>
    <x v="1673"/>
    <x v="2"/>
    <n v="27305.67"/>
    <n v="1433.33"/>
    <n v="28739"/>
    <n v="15"/>
    <x v="1744"/>
    <n v="95"/>
    <m/>
    <n v="282.37"/>
    <n v="1.313093705417725E-2"/>
    <n v="-574.78"/>
    <n v="0"/>
    <m/>
    <m/>
    <n v="7.0000000000000007E-2"/>
    <n v="7.0000000000000007E-2"/>
    <n v="19.765900000000002"/>
    <m/>
    <n v="19.765900000000002"/>
    <s v="VWB"/>
    <n v="30"/>
    <m/>
    <n v="0"/>
    <n v="1"/>
    <m/>
    <m/>
    <n v="0"/>
    <s v="Valauto Roncq"/>
    <x v="0"/>
    <m/>
    <x v="0"/>
    <n v="377.37"/>
    <n v="1.313093705417725E-2"/>
    <x v="1"/>
    <n v="49.765900000000002"/>
  </r>
  <r>
    <x v="6"/>
    <x v="1"/>
    <x v="4"/>
    <x v="99"/>
    <x v="22"/>
    <m/>
    <m/>
    <m/>
    <s v="x"/>
    <m/>
    <n v="1035.76"/>
    <x v="72"/>
    <n v="536148"/>
    <x v="1935"/>
    <s v="WV4ZZZTV7SK087968"/>
    <x v="1674"/>
    <x v="21"/>
    <n v="38183.1"/>
    <n v="2231"/>
    <n v="40414.1"/>
    <n v="149"/>
    <x v="1745"/>
    <n v="95"/>
    <m/>
    <n v="904.08"/>
    <n v="2.4721075070334365E-2"/>
    <n v="1798.33"/>
    <n v="-4500"/>
    <m/>
    <s v="solde client mq rgt facture divers"/>
    <n v="0.1"/>
    <n v="0.12"/>
    <n v="90.408000000000015"/>
    <m/>
    <n v="90.408000000000015"/>
    <s v="VWB"/>
    <m/>
    <m/>
    <n v="0"/>
    <n v="1"/>
    <m/>
    <m/>
    <n v="0"/>
    <s v="Valauto Hainaut"/>
    <x v="4"/>
    <m/>
    <x v="10"/>
    <n v="999.08"/>
    <n v="2.4721075070334365E-2"/>
    <x v="1"/>
    <n v="90.408000000000015"/>
  </r>
  <r>
    <x v="1"/>
    <x v="0"/>
    <x v="0"/>
    <x v="38"/>
    <x v="9"/>
    <m/>
    <m/>
    <m/>
    <m/>
    <m/>
    <m/>
    <x v="35"/>
    <n v="536322"/>
    <x v="1936"/>
    <s v="WVGZZZC12TY074916"/>
    <x v="1675"/>
    <x v="7"/>
    <n v="28389"/>
    <n v="-975"/>
    <n v="27414"/>
    <n v="0"/>
    <x v="1746"/>
    <n v="95"/>
    <m/>
    <n v="1091.47"/>
    <n v="4.3279711096520027E-2"/>
    <n v="0"/>
    <n v="-5358.14"/>
    <m/>
    <m/>
    <n v="7.0000000000000007E-2"/>
    <n v="0.1"/>
    <n v="76.402900000000002"/>
    <m/>
    <n v="76.402900000000002"/>
    <s v="VWB"/>
    <n v="30"/>
    <m/>
    <n v="0"/>
    <n v="1"/>
    <m/>
    <m/>
    <n v="0"/>
    <s v="Valauto Roncq"/>
    <x v="0"/>
    <m/>
    <x v="0"/>
    <n v="1186.47"/>
    <n v="4.3279711096520027E-2"/>
    <x v="1"/>
    <n v="106.4029"/>
  </r>
  <r>
    <x v="1"/>
    <x v="1"/>
    <x v="0"/>
    <x v="5"/>
    <x v="37"/>
    <m/>
    <m/>
    <m/>
    <s v="x"/>
    <m/>
    <n v="-1520.49"/>
    <x v="5"/>
    <n v="526073"/>
    <x v="1937"/>
    <s v="WVGZZZE28TE023802"/>
    <x v="1676"/>
    <x v="3"/>
    <n v="33863.33"/>
    <n v="1470.83"/>
    <n v="35334.160000000003"/>
    <n v="76"/>
    <x v="1747"/>
    <n v="95"/>
    <m/>
    <n v="563.57000000000005"/>
    <n v="1.8638337518141083E-2"/>
    <n v="0"/>
    <n v="-4860"/>
    <m/>
    <s v="solde client demande rbt en att justif prime cee"/>
    <n v="0.1"/>
    <n v="0.13"/>
    <n v="56.357000000000006"/>
    <m/>
    <n v="56.357000000000006"/>
    <s v="VWB"/>
    <n v="30"/>
    <m/>
    <n v="0"/>
    <n v="1"/>
    <m/>
    <m/>
    <n v="0"/>
    <s v="Valauto Roncq"/>
    <x v="0"/>
    <m/>
    <x v="0"/>
    <n v="658.57"/>
    <n v="1.8638337518141083E-2"/>
    <x v="1"/>
    <n v="86.356999999999999"/>
  </r>
  <r>
    <x v="1"/>
    <x v="0"/>
    <x v="0"/>
    <x v="45"/>
    <x v="47"/>
    <m/>
    <m/>
    <m/>
    <m/>
    <m/>
    <n v="0"/>
    <x v="35"/>
    <n v="536327"/>
    <x v="1938"/>
    <s v="WVGZZZC14VY010153"/>
    <x v="1677"/>
    <x v="7"/>
    <n v="28122.33"/>
    <n v="1283.3399999999999"/>
    <n v="29405.670000000002"/>
    <n v="35"/>
    <x v="1748"/>
    <n v="95"/>
    <m/>
    <n v="1307.6500000000001"/>
    <n v="4.7699984390765456E-2"/>
    <n v="0"/>
    <n v="-3499.99"/>
    <m/>
    <m/>
    <n v="0.1"/>
    <n v="0.08"/>
    <n v="130.76500000000001"/>
    <m/>
    <n v="130.76500000000001"/>
    <s v=""/>
    <n v="30"/>
    <n v="50"/>
    <n v="1"/>
    <n v="1"/>
    <m/>
    <m/>
    <n v="1"/>
    <s v="Valauto Roncq"/>
    <x v="0"/>
    <m/>
    <x v="0"/>
    <n v="1402.65"/>
    <n v="4.7699984390765456E-2"/>
    <x v="1"/>
    <n v="210.76500000000001"/>
  </r>
  <r>
    <x v="1"/>
    <x v="0"/>
    <x v="0"/>
    <x v="71"/>
    <x v="86"/>
    <m/>
    <m/>
    <m/>
    <m/>
    <m/>
    <n v="0"/>
    <x v="5"/>
    <n v="536347"/>
    <x v="1939"/>
    <s v="WVGZZZCS4TY042316"/>
    <x v="1678"/>
    <x v="1"/>
    <n v="25797.33"/>
    <n v="-33.33"/>
    <n v="25764"/>
    <n v="29"/>
    <x v="1749"/>
    <n v="95"/>
    <m/>
    <n v="410.15"/>
    <n v="1.9606815711845985E-2"/>
    <n v="0"/>
    <n v="-2773.34"/>
    <m/>
    <m/>
    <n v="0.1"/>
    <n v="0.12"/>
    <n v="41.015000000000001"/>
    <m/>
    <n v="41.015000000000001"/>
    <s v="VWB"/>
    <n v="30"/>
    <m/>
    <n v="0"/>
    <n v="1"/>
    <m/>
    <m/>
    <n v="0"/>
    <s v="Valauto Roncq"/>
    <x v="0"/>
    <m/>
    <x v="0"/>
    <n v="505.15"/>
    <n v="1.9606815711845985E-2"/>
    <x v="1"/>
    <n v="71.015000000000001"/>
  </r>
  <r>
    <x v="1"/>
    <x v="0"/>
    <x v="0"/>
    <x v="11"/>
    <x v="126"/>
    <m/>
    <m/>
    <m/>
    <m/>
    <m/>
    <n v="0"/>
    <x v="5"/>
    <n v="536349"/>
    <x v="1940"/>
    <s v="WVWZZZAW6TU065176"/>
    <x v="1679"/>
    <x v="28"/>
    <n v="20605.669999999998"/>
    <n v="550"/>
    <n v="21155.67"/>
    <n v="36"/>
    <x v="1750"/>
    <n v="95"/>
    <m/>
    <n v="504.24"/>
    <n v="2.8325266937894195E-2"/>
    <n v="-2356.67"/>
    <n v="0"/>
    <m/>
    <m/>
    <n v="0.1"/>
    <n v="0.12"/>
    <n v="50.424000000000007"/>
    <m/>
    <n v="50.424000000000007"/>
    <s v="VWB"/>
    <n v="30"/>
    <m/>
    <n v="0"/>
    <n v="1"/>
    <m/>
    <m/>
    <n v="0"/>
    <s v="Valauto Roncq"/>
    <x v="0"/>
    <m/>
    <x v="0"/>
    <n v="599.24"/>
    <n v="2.8325266937894195E-2"/>
    <x v="1"/>
    <n v="80.424000000000007"/>
  </r>
  <r>
    <x v="1"/>
    <x v="0"/>
    <x v="0"/>
    <x v="59"/>
    <x v="64"/>
    <m/>
    <m/>
    <m/>
    <m/>
    <m/>
    <n v="0"/>
    <x v="60"/>
    <n v="535508"/>
    <x v="1941"/>
    <s v="WVGZZZE21TE036374"/>
    <x v="1680"/>
    <x v="3"/>
    <n v="33863.33"/>
    <n v="1662.5"/>
    <n v="35525.83"/>
    <n v="22"/>
    <x v="792"/>
    <n v="95"/>
    <m/>
    <n v="1553.48"/>
    <n v="4.6402293767661446E-2"/>
    <n v="0"/>
    <n v="-5566.67"/>
    <m/>
    <m/>
    <n v="0.1"/>
    <n v="0.1"/>
    <n v="155.34800000000001"/>
    <m/>
    <n v="155.34800000000001"/>
    <s v="VWB"/>
    <n v="30"/>
    <m/>
    <n v="0"/>
    <n v="1"/>
    <m/>
    <m/>
    <n v="0"/>
    <s v="Valauto Roncq"/>
    <x v="0"/>
    <m/>
    <x v="0"/>
    <n v="1648.48"/>
    <n v="4.6402293767661446E-2"/>
    <x v="1"/>
    <n v="185.34800000000001"/>
  </r>
  <r>
    <x v="6"/>
    <x v="0"/>
    <x v="4"/>
    <x v="114"/>
    <x v="136"/>
    <m/>
    <m/>
    <m/>
    <m/>
    <m/>
    <n v="0"/>
    <x v="23"/>
    <n v="536386"/>
    <x v="1942"/>
    <s v="WV4ZZZTW8SK016688"/>
    <x v="1681"/>
    <x v="44"/>
    <n v="51333.1"/>
    <n v="4600"/>
    <n v="55933.1"/>
    <n v="105"/>
    <x v="1751"/>
    <n v="95"/>
    <m/>
    <n v="3555.53"/>
    <n v="6.5266005281309283E-2"/>
    <n v="-3355.98"/>
    <n v="-10750"/>
    <m/>
    <s v="0 comm demandée"/>
    <m/>
    <n v="0.12"/>
    <n v="0"/>
    <m/>
    <n v="0"/>
    <s v="VWB"/>
    <m/>
    <m/>
    <n v="0"/>
    <n v="1"/>
    <m/>
    <m/>
    <n v="0"/>
    <s v="Valauto Hainaut"/>
    <x v="4"/>
    <m/>
    <x v="10"/>
    <n v="3650.53"/>
    <n v="6.5266005281309283E-2"/>
    <x v="1"/>
    <n v="0"/>
  </r>
  <r>
    <x v="6"/>
    <x v="0"/>
    <x v="4"/>
    <x v="79"/>
    <x v="96"/>
    <m/>
    <m/>
    <m/>
    <m/>
    <m/>
    <n v="0"/>
    <x v="46"/>
    <n v="536462"/>
    <x v="1943"/>
    <s v="WV1ZZZSK6SX118974"/>
    <x v="1682"/>
    <x v="43"/>
    <n v="26828.5"/>
    <n v="1189"/>
    <n v="28017.5"/>
    <n v="290"/>
    <x v="1752"/>
    <n v="95"/>
    <m/>
    <n v="478.87"/>
    <n v="2.0482555545641119E-2"/>
    <n v="-4362.68"/>
    <n v="0"/>
    <m/>
    <m/>
    <n v="0.12"/>
    <n v="0.12"/>
    <n v="57.464399999999998"/>
    <m/>
    <n v="57.464399999999998"/>
    <s v="VWB"/>
    <m/>
    <m/>
    <n v="0"/>
    <n v="1"/>
    <n v="750"/>
    <d v="2026-05-20T00:00:00"/>
    <n v="0"/>
    <s v="Valauto Hainaut"/>
    <x v="4"/>
    <m/>
    <x v="13"/>
    <n v="1323.87"/>
    <n v="4.7251539216561077E-2"/>
    <x v="1"/>
    <n v="57.464399999999998"/>
  </r>
  <r>
    <x v="5"/>
    <x v="1"/>
    <x v="2"/>
    <x v="108"/>
    <x v="27"/>
    <m/>
    <m/>
    <m/>
    <s v="x"/>
    <m/>
    <n v="-60.01"/>
    <x v="56"/>
    <n v="537431"/>
    <x v="1944"/>
    <s v="TMBNG7NY3TF107571"/>
    <x v="1683"/>
    <x v="23"/>
    <n v="27341.66"/>
    <n v="741.66"/>
    <n v="28083.32"/>
    <n v="44"/>
    <x v="1753"/>
    <n v="35"/>
    <m/>
    <n v="688.41"/>
    <n v="2.575941875818101E-2"/>
    <n v="-3333"/>
    <n v="0"/>
    <m/>
    <s v="solde client"/>
    <n v="7.0000000000000007E-2"/>
    <n v="7.0000000000000007E-2"/>
    <n v="48.188700000000004"/>
    <m/>
    <n v="48.188700000000004"/>
    <s v="VWB"/>
    <n v="0"/>
    <n v="50"/>
    <n v="1"/>
    <n v="1"/>
    <m/>
    <m/>
    <n v="1"/>
    <s v="Valauto Cambrai"/>
    <x v="2"/>
    <m/>
    <x v="17"/>
    <n v="723.41"/>
    <n v="2.575941875818101E-2"/>
    <x v="1"/>
    <n v="98.188700000000011"/>
  </r>
  <r>
    <x v="5"/>
    <x v="0"/>
    <x v="2"/>
    <x v="22"/>
    <x v="59"/>
    <m/>
    <m/>
    <m/>
    <m/>
    <m/>
    <m/>
    <x v="14"/>
    <n v="537463"/>
    <x v="1945"/>
    <s v="TMBEP6PJ3V4006734"/>
    <x v="1684"/>
    <x v="33"/>
    <n v="19775"/>
    <n v="1058.33"/>
    <n v="20833.330000000002"/>
    <n v="49"/>
    <x v="1754"/>
    <n v="35"/>
    <m/>
    <n v="411.93"/>
    <n v="2.1452643432422949E-2"/>
    <n v="0"/>
    <n v="0"/>
    <m/>
    <m/>
    <m/>
    <n v="0"/>
    <n v="0"/>
    <m/>
    <n v="0"/>
    <s v=""/>
    <n v="0"/>
    <m/>
    <n v="0"/>
    <n v="1"/>
    <m/>
    <m/>
    <n v="0"/>
    <s v="Valauto Cambrai"/>
    <x v="2"/>
    <m/>
    <x v="8"/>
    <n v="446.93"/>
    <n v="2.1452643432422949E-2"/>
    <x v="1"/>
    <n v="0"/>
  </r>
  <r>
    <x v="7"/>
    <x v="0"/>
    <x v="0"/>
    <x v="98"/>
    <x v="103"/>
    <m/>
    <m/>
    <m/>
    <m/>
    <m/>
    <n v="0"/>
    <x v="36"/>
    <n v="537618"/>
    <x v="1946"/>
    <s v="WVGZZZCS6VY001267"/>
    <x v="1685"/>
    <x v="1"/>
    <n v="28022.33"/>
    <n v="-37.49"/>
    <n v="27984.84"/>
    <n v="6"/>
    <x v="1755"/>
    <n v="95"/>
    <m/>
    <n v="1065.6099999999999"/>
    <n v="4.1472811708053357E-2"/>
    <n v="0"/>
    <n v="-1690"/>
    <m/>
    <m/>
    <n v="0.1"/>
    <n v="0.1"/>
    <n v="106.56099999999999"/>
    <m/>
    <n v="106.56099999999999"/>
    <s v="VWB"/>
    <m/>
    <n v="20"/>
    <n v="1"/>
    <n v="1"/>
    <m/>
    <m/>
    <n v="1"/>
    <s v="Valauto Lambersart VW"/>
    <x v="0"/>
    <m/>
    <x v="8"/>
    <n v="1160.6099999999999"/>
    <n v="4.1472811708053357E-2"/>
    <x v="1"/>
    <n v="126.56099999999999"/>
  </r>
  <r>
    <x v="5"/>
    <x v="0"/>
    <x v="0"/>
    <x v="68"/>
    <x v="85"/>
    <m/>
    <m/>
    <m/>
    <m/>
    <m/>
    <m/>
    <x v="55"/>
    <n v="537924"/>
    <x v="1947"/>
    <s v="WVWZZZE12TP014996"/>
    <x v="152"/>
    <x v="29"/>
    <n v="32700"/>
    <n v="3191.67"/>
    <n v="35891.67"/>
    <n v="258"/>
    <x v="1756"/>
    <n v="95"/>
    <m/>
    <n v="1602.17"/>
    <n v="4.7285902272031367E-2"/>
    <n v="-4845.38"/>
    <n v="0"/>
    <m/>
    <m/>
    <m/>
    <n v="0"/>
    <n v="0"/>
    <m/>
    <n v="0"/>
    <s v=""/>
    <n v="0"/>
    <n v="0"/>
    <n v="0"/>
    <n v="1"/>
    <m/>
    <m/>
    <n v="0"/>
    <s v="Valauto Cambrai"/>
    <x v="0"/>
    <m/>
    <x v="0"/>
    <n v="1697.17"/>
    <n v="4.7285902272031367E-2"/>
    <x v="1"/>
    <n v="0"/>
  </r>
  <r>
    <x v="5"/>
    <x v="0"/>
    <x v="0"/>
    <x v="1"/>
    <x v="116"/>
    <m/>
    <m/>
    <m/>
    <m/>
    <m/>
    <n v="0"/>
    <x v="36"/>
    <n v="537925"/>
    <x v="1948"/>
    <s v="WVWZZZE11TP029070"/>
    <x v="1686"/>
    <x v="29"/>
    <n v="29783.33"/>
    <n v="1941.68"/>
    <n v="31725.010000000002"/>
    <n v="49"/>
    <x v="1757"/>
    <n v="95"/>
    <m/>
    <n v="951.75"/>
    <n v="3.2994473445398437E-2"/>
    <n v="-4917.37"/>
    <n v="0"/>
    <m/>
    <m/>
    <n v="0.13"/>
    <n v="0.13"/>
    <n v="123.72750000000001"/>
    <m/>
    <n v="123.72750000000001"/>
    <s v="VWB"/>
    <m/>
    <n v="20"/>
    <n v="1"/>
    <n v="1"/>
    <m/>
    <m/>
    <n v="1"/>
    <s v="Valauto Cambrai"/>
    <x v="0"/>
    <m/>
    <x v="8"/>
    <n v="1046.75"/>
    <n v="3.2994473445398437E-2"/>
    <x v="1"/>
    <n v="143.72750000000002"/>
  </r>
  <r>
    <x v="7"/>
    <x v="0"/>
    <x v="0"/>
    <x v="92"/>
    <x v="54"/>
    <m/>
    <m/>
    <m/>
    <m/>
    <m/>
    <n v="0"/>
    <x v="43"/>
    <n v="538257"/>
    <x v="1949"/>
    <s v="WVGZZZ5N0RM173380"/>
    <x v="1687"/>
    <x v="6"/>
    <n v="46208.33"/>
    <n v="2645.83"/>
    <n v="48854.16"/>
    <n v="437"/>
    <x v="1758"/>
    <n v="95"/>
    <m/>
    <n v="-6534.2"/>
    <n v="-0.13180453824198388"/>
    <n v="-4885.41"/>
    <n v="-977.07999999999993"/>
    <m/>
    <s v="prix vente non respecté"/>
    <m/>
    <n v="0.13"/>
    <n v="0"/>
    <n v="250"/>
    <n v="250"/>
    <s v=""/>
    <n v="30"/>
    <m/>
    <n v="0"/>
    <n v="1"/>
    <m/>
    <m/>
    <n v="0"/>
    <s v="Valauto Lambersart VW"/>
    <x v="0"/>
    <m/>
    <x v="0"/>
    <n v="-6439.2"/>
    <n v="-0.13180453824198388"/>
    <x v="0"/>
    <n v="280"/>
  </r>
  <r>
    <x v="7"/>
    <x v="0"/>
    <x v="0"/>
    <x v="92"/>
    <x v="136"/>
    <m/>
    <m/>
    <m/>
    <m/>
    <m/>
    <n v="0"/>
    <x v="23"/>
    <n v="538259"/>
    <x v="1950"/>
    <s v="WVWZZZCD8TW218690"/>
    <x v="991"/>
    <x v="32"/>
    <n v="34941.67"/>
    <n v="-1087.5"/>
    <n v="33854.17"/>
    <n v="9"/>
    <x v="1759"/>
    <n v="95"/>
    <m/>
    <n v="1015.6400000000001"/>
    <n v="3.2806593692889241E-2"/>
    <n v="0"/>
    <n v="0"/>
    <m/>
    <m/>
    <n v="0.1"/>
    <n v="0.1"/>
    <n v="101.56400000000002"/>
    <m/>
    <n v="101.56400000000002"/>
    <s v="VWB"/>
    <n v="0"/>
    <m/>
    <n v="0"/>
    <n v="1"/>
    <m/>
    <m/>
    <n v="0"/>
    <s v="Valauto Lambersart VW"/>
    <x v="0"/>
    <m/>
    <x v="10"/>
    <n v="1110.6400000000001"/>
    <n v="3.2806593692889241E-2"/>
    <x v="1"/>
    <n v="101.56400000000002"/>
  </r>
  <r>
    <x v="7"/>
    <x v="0"/>
    <x v="0"/>
    <x v="119"/>
    <x v="106"/>
    <m/>
    <m/>
    <m/>
    <m/>
    <m/>
    <m/>
    <x v="20"/>
    <n v="538412"/>
    <x v="1951"/>
    <s v="WVWZZZCD5TW011268"/>
    <x v="1688"/>
    <x v="32"/>
    <n v="29225"/>
    <n v="641.66999999999996"/>
    <n v="29866.67"/>
    <n v="188"/>
    <x v="1760"/>
    <n v="95"/>
    <m/>
    <n v="1714.01"/>
    <n v="6.0569524490008429E-2"/>
    <n v="0"/>
    <n v="0"/>
    <m/>
    <m/>
    <n v="0.1"/>
    <n v="0.12"/>
    <n v="171.40100000000001"/>
    <m/>
    <n v="171.40100000000001"/>
    <s v="VWB"/>
    <n v="30"/>
    <m/>
    <n v="0"/>
    <n v="1"/>
    <m/>
    <m/>
    <n v="0"/>
    <s v="Valauto Lambersart VW"/>
    <x v="0"/>
    <m/>
    <x v="2"/>
    <n v="1809.01"/>
    <n v="6.0569524490008429E-2"/>
    <x v="1"/>
    <n v="201.40100000000001"/>
  </r>
  <r>
    <x v="7"/>
    <x v="0"/>
    <x v="0"/>
    <x v="67"/>
    <x v="46"/>
    <m/>
    <m/>
    <m/>
    <m/>
    <m/>
    <n v="0"/>
    <x v="14"/>
    <n v="538413"/>
    <x v="1952"/>
    <s v="WVWZZZCD9TW418414"/>
    <x v="1689"/>
    <x v="32"/>
    <n v="40541.67"/>
    <n v="3158.34"/>
    <n v="43700.009999999995"/>
    <n v="26"/>
    <x v="1761"/>
    <n v="95"/>
    <m/>
    <n v="867.32"/>
    <n v="2.2021047592437625E-2"/>
    <n v="0"/>
    <n v="-437"/>
    <m/>
    <m/>
    <m/>
    <n v="0"/>
    <n v="0"/>
    <m/>
    <n v="0"/>
    <s v="VWB"/>
    <m/>
    <m/>
    <n v="0"/>
    <n v="1"/>
    <m/>
    <m/>
    <n v="0"/>
    <s v="Valauto Lambersart VW"/>
    <x v="0"/>
    <m/>
    <x v="8"/>
    <n v="962.32"/>
    <n v="2.2021047592437625E-2"/>
    <x v="1"/>
    <n v="0"/>
  </r>
  <r>
    <x v="7"/>
    <x v="1"/>
    <x v="0"/>
    <x v="98"/>
    <x v="103"/>
    <m/>
    <m/>
    <m/>
    <s v="x"/>
    <m/>
    <n v="681157.84"/>
    <x v="14"/>
    <n v="538467"/>
    <x v="1953"/>
    <s v="WVWZZZCD4TW244994"/>
    <x v="225"/>
    <x v="32"/>
    <n v="29225"/>
    <n v="0"/>
    <n v="29225"/>
    <n v="14"/>
    <x v="1762"/>
    <n v="95"/>
    <m/>
    <n v="292.26"/>
    <n v="1.3250983746792129E-2"/>
    <n v="0"/>
    <n v="-2045.75"/>
    <m/>
    <s v="ok vn payé"/>
    <m/>
    <n v="0"/>
    <n v="0"/>
    <m/>
    <n v="0"/>
    <s v=""/>
    <n v="1"/>
    <s v="0"/>
    <n v="1"/>
    <n v="1"/>
    <m/>
    <m/>
    <n v="1"/>
    <s v="Valauto Lambersart VW"/>
    <x v="0"/>
    <m/>
    <x v="8"/>
    <n v="387.26"/>
    <n v="1.3250983746792129E-2"/>
    <x v="1"/>
    <n v="1"/>
  </r>
  <r>
    <x v="7"/>
    <x v="1"/>
    <x v="0"/>
    <x v="98"/>
    <x v="103"/>
    <m/>
    <m/>
    <m/>
    <s v="x"/>
    <m/>
    <n v="681157.84"/>
    <x v="14"/>
    <n v="538498"/>
    <x v="1954"/>
    <s v="WVWZZZCD6TW020917"/>
    <x v="225"/>
    <x v="32"/>
    <n v="29225"/>
    <n v="0"/>
    <n v="29225"/>
    <n v="14"/>
    <x v="1762"/>
    <n v="95"/>
    <m/>
    <n v="292.26"/>
    <n v="1.3250983746792129E-2"/>
    <n v="0"/>
    <n v="-2045.75"/>
    <m/>
    <s v="ok vn payé"/>
    <m/>
    <n v="0"/>
    <n v="0"/>
    <m/>
    <n v="0"/>
    <s v=""/>
    <n v="0"/>
    <s v="0"/>
    <n v="1"/>
    <n v="1"/>
    <m/>
    <m/>
    <n v="1"/>
    <s v="Valauto Lambersart VW"/>
    <x v="0"/>
    <m/>
    <x v="8"/>
    <n v="387.26"/>
    <n v="1.3250983746792129E-2"/>
    <x v="1"/>
    <n v="0"/>
  </r>
  <r>
    <x v="7"/>
    <x v="1"/>
    <x v="0"/>
    <x v="102"/>
    <x v="16"/>
    <m/>
    <m/>
    <m/>
    <s v="x"/>
    <m/>
    <n v="28808.6"/>
    <x v="36"/>
    <n v="538600"/>
    <x v="1955"/>
    <s v="WVWZZZCD2TW233413"/>
    <x v="1466"/>
    <x v="32"/>
    <n v="29225"/>
    <n v="666.67"/>
    <n v="29891.67"/>
    <n v="39"/>
    <x v="1763"/>
    <n v="95"/>
    <m/>
    <n v="298.92"/>
    <n v="1.3178253339475515E-2"/>
    <n v="0"/>
    <n v="0"/>
    <m/>
    <s v="solde client en attente finan dossiers LOU"/>
    <n v="0.1"/>
    <n v="0.1"/>
    <n v="29.892000000000003"/>
    <m/>
    <n v="29.892000000000003"/>
    <s v="VWB"/>
    <m/>
    <n v="20"/>
    <n v="1"/>
    <n v="1"/>
    <m/>
    <m/>
    <n v="1"/>
    <s v="Valauto Lambersart VW"/>
    <x v="0"/>
    <m/>
    <x v="8"/>
    <n v="393.92"/>
    <n v="1.3178253339475515E-2"/>
    <x v="1"/>
    <n v="49.892000000000003"/>
  </r>
  <r>
    <x v="7"/>
    <x v="1"/>
    <x v="0"/>
    <x v="120"/>
    <x v="77"/>
    <m/>
    <m/>
    <m/>
    <s v="x"/>
    <m/>
    <n v="13945.97"/>
    <x v="14"/>
    <n v="538603"/>
    <x v="1956"/>
    <s v="WVWZZZCD5TW239402"/>
    <x v="38"/>
    <x v="32"/>
    <n v="34941.67"/>
    <n v="1212.5"/>
    <n v="36154.17"/>
    <n v="75"/>
    <x v="1764"/>
    <n v="95"/>
    <m/>
    <n v="1084.6500000000001"/>
    <n v="3.2628324754793159E-2"/>
    <n v="0"/>
    <n v="0"/>
    <m/>
    <s v="ok vn payé"/>
    <m/>
    <n v="0"/>
    <n v="0"/>
    <m/>
    <n v="0"/>
    <s v=""/>
    <n v="0"/>
    <m/>
    <n v="0"/>
    <n v="1"/>
    <m/>
    <m/>
    <n v="0"/>
    <s v="Valauto Lambersart VW"/>
    <x v="0"/>
    <m/>
    <x v="8"/>
    <n v="1179.6500000000001"/>
    <n v="3.2628324754793159E-2"/>
    <x v="1"/>
    <n v="0"/>
  </r>
  <r>
    <x v="7"/>
    <x v="3"/>
    <x v="2"/>
    <x v="118"/>
    <x v="133"/>
    <m/>
    <m/>
    <s v="x"/>
    <m/>
    <m/>
    <m/>
    <x v="36"/>
    <n v="538838"/>
    <x v="1957"/>
    <s v="TMBJA8NXXTY091726"/>
    <x v="1149"/>
    <x v="41"/>
    <n v="28041.67"/>
    <n v="3008.33"/>
    <n v="31050"/>
    <n v="26"/>
    <x v="1765"/>
    <n v="35.01"/>
    <m/>
    <n v="732.78"/>
    <n v="2.4727536231884058E-2"/>
    <n v="0"/>
    <n v="-310.5"/>
    <m/>
    <s v="Justif non valide"/>
    <n v="0.1"/>
    <n v="0.1"/>
    <n v="73.278000000000006"/>
    <m/>
    <n v="73.278000000000006"/>
    <s v="VWB"/>
    <n v="0"/>
    <n v="20"/>
    <n v="1"/>
    <n v="1"/>
    <m/>
    <m/>
    <n v="1"/>
    <s v="Valauto Lambersart VW"/>
    <x v="2"/>
    <m/>
    <x v="8"/>
    <n v="767.79"/>
    <n v="2.4727536231884058E-2"/>
    <x v="1"/>
    <n v="93.278000000000006"/>
  </r>
  <r>
    <x v="7"/>
    <x v="0"/>
    <x v="2"/>
    <x v="108"/>
    <x v="57"/>
    <m/>
    <m/>
    <m/>
    <m/>
    <m/>
    <n v="0"/>
    <x v="36"/>
    <n v="538840"/>
    <x v="1958"/>
    <s v="TMBJA8NXXTY047838"/>
    <x v="1149"/>
    <x v="41"/>
    <n v="28041.67"/>
    <n v="3008.33"/>
    <n v="31050"/>
    <n v="79"/>
    <x v="1766"/>
    <n v="35"/>
    <m/>
    <n v="738.28"/>
    <n v="2.4904347826086956E-2"/>
    <n v="0"/>
    <n v="-316"/>
    <m/>
    <m/>
    <n v="0.1"/>
    <n v="0.1"/>
    <n v="73.828000000000003"/>
    <m/>
    <n v="73.828000000000003"/>
    <s v="VWB"/>
    <n v="0"/>
    <n v="20"/>
    <n v="1"/>
    <n v="1"/>
    <m/>
    <m/>
    <n v="1"/>
    <s v="Valauto Lambersart VW"/>
    <x v="2"/>
    <m/>
    <x v="8"/>
    <n v="773.28"/>
    <n v="2.4904347826086956E-2"/>
    <x v="1"/>
    <n v="93.828000000000003"/>
  </r>
  <r>
    <x v="7"/>
    <x v="0"/>
    <x v="2"/>
    <x v="39"/>
    <x v="121"/>
    <m/>
    <m/>
    <m/>
    <s v="x"/>
    <s v="X"/>
    <n v="33190.300000000003"/>
    <x v="36"/>
    <n v="538843"/>
    <x v="1959"/>
    <s v="TMBJA8NX3TY046532"/>
    <x v="1149"/>
    <x v="41"/>
    <n v="28041.67"/>
    <n v="3008.33"/>
    <n v="31050"/>
    <n v="54"/>
    <x v="1767"/>
    <n v="35"/>
    <m/>
    <n v="679.48"/>
    <n v="2.3010628019323673E-2"/>
    <n v="0"/>
    <n v="-316"/>
    <m/>
    <s v="ok vn payé"/>
    <n v="0.1"/>
    <n v="0.1"/>
    <n v="67.948000000000008"/>
    <m/>
    <n v="67.948000000000008"/>
    <s v="VWB"/>
    <n v="0"/>
    <n v="20"/>
    <n v="1"/>
    <n v="1"/>
    <m/>
    <m/>
    <n v="1"/>
    <s v="Valauto Lambersart VW"/>
    <x v="2"/>
    <m/>
    <x v="8"/>
    <n v="714.48"/>
    <n v="2.3010628019323673E-2"/>
    <x v="1"/>
    <n v="87.948000000000008"/>
  </r>
  <r>
    <x v="7"/>
    <x v="1"/>
    <x v="2"/>
    <x v="59"/>
    <x v="37"/>
    <m/>
    <m/>
    <m/>
    <s v="x"/>
    <m/>
    <n v="93111.3"/>
    <x v="36"/>
    <n v="538844"/>
    <x v="1960"/>
    <s v="TMBJA8NX2TY044741"/>
    <x v="1149"/>
    <x v="41"/>
    <n v="28041.67"/>
    <n v="3008.33"/>
    <n v="31050"/>
    <n v="118"/>
    <x v="1548"/>
    <n v="35.01"/>
    <m/>
    <n v="738.28"/>
    <n v="2.4904669887278581E-2"/>
    <n v="0"/>
    <n v="-316"/>
    <m/>
    <s v="solde client mq rgt fact divers"/>
    <n v="0.1"/>
    <n v="0.1"/>
    <n v="73.828000000000003"/>
    <m/>
    <n v="73.828000000000003"/>
    <s v="VWB"/>
    <n v="0"/>
    <n v="20"/>
    <n v="1"/>
    <n v="1"/>
    <m/>
    <m/>
    <n v="1"/>
    <s v="Valauto Lambersart VW"/>
    <x v="2"/>
    <m/>
    <x v="8"/>
    <n v="773.29"/>
    <n v="2.4904669887278581E-2"/>
    <x v="1"/>
    <n v="93.828000000000003"/>
  </r>
  <r>
    <x v="7"/>
    <x v="0"/>
    <x v="2"/>
    <x v="80"/>
    <x v="120"/>
    <m/>
    <m/>
    <m/>
    <m/>
    <m/>
    <n v="0"/>
    <x v="36"/>
    <n v="538880"/>
    <x v="1961"/>
    <s v="TMBGR6NW6T3056628"/>
    <x v="1475"/>
    <x v="22"/>
    <n v="29041.67"/>
    <n v="583.33000000000004"/>
    <n v="29625"/>
    <n v="26"/>
    <x v="1768"/>
    <n v="35"/>
    <m/>
    <n v="829.95"/>
    <n v="2.9196624472573842E-2"/>
    <n v="0"/>
    <n v="0"/>
    <m/>
    <m/>
    <n v="0.1"/>
    <n v="0.1"/>
    <n v="82.995000000000005"/>
    <m/>
    <n v="82.995000000000005"/>
    <s v="VWB"/>
    <n v="0"/>
    <n v="20"/>
    <n v="1"/>
    <n v="1"/>
    <m/>
    <m/>
    <n v="1"/>
    <s v="Valauto Lambersart VW"/>
    <x v="2"/>
    <m/>
    <x v="8"/>
    <n v="864.95"/>
    <n v="2.9196624472573842E-2"/>
    <x v="1"/>
    <n v="102.995"/>
  </r>
  <r>
    <x v="7"/>
    <x v="0"/>
    <x v="2"/>
    <x v="40"/>
    <x v="38"/>
    <m/>
    <m/>
    <m/>
    <m/>
    <m/>
    <n v="0"/>
    <x v="36"/>
    <n v="538881"/>
    <x v="1962"/>
    <s v="TMBGR6NW4T3056661"/>
    <x v="1475"/>
    <x v="22"/>
    <n v="29041.67"/>
    <n v="583.33000000000004"/>
    <n v="29625"/>
    <n v="59"/>
    <x v="1552"/>
    <n v="35"/>
    <m/>
    <n v="888.75"/>
    <n v="3.1181434599156118E-2"/>
    <n v="0"/>
    <n v="0"/>
    <m/>
    <m/>
    <n v="0.1"/>
    <n v="0.1"/>
    <n v="88.875"/>
    <m/>
    <n v="88.875"/>
    <s v="VWB"/>
    <n v="0"/>
    <n v="20"/>
    <n v="1"/>
    <n v="1"/>
    <m/>
    <m/>
    <n v="1"/>
    <s v="Valauto Lambersart VW"/>
    <x v="2"/>
    <m/>
    <x v="8"/>
    <n v="923.75"/>
    <n v="3.1181434599156118E-2"/>
    <x v="1"/>
    <n v="108.875"/>
  </r>
  <r>
    <x v="7"/>
    <x v="0"/>
    <x v="2"/>
    <x v="31"/>
    <x v="91"/>
    <m/>
    <m/>
    <m/>
    <m/>
    <m/>
    <n v="0"/>
    <x v="36"/>
    <n v="538897"/>
    <x v="1963"/>
    <s v="TMBJW7PS3TT081212"/>
    <x v="1476"/>
    <x v="5"/>
    <n v="42666.66"/>
    <n v="583.33000000000004"/>
    <n v="43249.990000000005"/>
    <n v="7"/>
    <x v="1769"/>
    <n v="35.01"/>
    <m/>
    <n v="1297.5"/>
    <n v="3.080948689236690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x v="2"/>
    <m/>
    <x v="8"/>
    <n v="1332.51"/>
    <n v="3.0809486892366907E-2"/>
    <x v="1"/>
    <n v="149.75"/>
  </r>
  <r>
    <x v="7"/>
    <x v="0"/>
    <x v="2"/>
    <x v="8"/>
    <x v="15"/>
    <m/>
    <m/>
    <m/>
    <m/>
    <m/>
    <n v="0"/>
    <x v="36"/>
    <n v="538898"/>
    <x v="1964"/>
    <s v="TMBJW9PS5TT068747"/>
    <x v="1690"/>
    <x v="5"/>
    <n v="46000"/>
    <n v="7316.67"/>
    <n v="53316.67"/>
    <n v="13"/>
    <x v="1770"/>
    <n v="35"/>
    <m/>
    <n v="1256.33"/>
    <n v="2.4220004737730245E-2"/>
    <n v="0"/>
    <n v="0"/>
    <m/>
    <m/>
    <n v="0.1"/>
    <n v="0.1"/>
    <n v="125.633"/>
    <m/>
    <n v="125.633"/>
    <s v="VWB"/>
    <n v="0"/>
    <n v="20"/>
    <n v="1"/>
    <n v="1"/>
    <m/>
    <m/>
    <n v="1"/>
    <s v="Valauto Lambersart VW"/>
    <x v="2"/>
    <m/>
    <x v="8"/>
    <n v="1291.33"/>
    <n v="2.4220004737730245E-2"/>
    <x v="1"/>
    <n v="145.63299999999998"/>
  </r>
  <r>
    <x v="7"/>
    <x v="0"/>
    <x v="2"/>
    <x v="81"/>
    <x v="101"/>
    <m/>
    <m/>
    <m/>
    <m/>
    <m/>
    <n v="0"/>
    <x v="42"/>
    <n v="538906"/>
    <x v="1965"/>
    <s v="TMBJW7PS4TT044928"/>
    <x v="1691"/>
    <x v="5"/>
    <n v="43308.33"/>
    <n v="1258.33"/>
    <n v="44566.66"/>
    <n v="55"/>
    <x v="1771"/>
    <n v="35"/>
    <m/>
    <n v="1165.67"/>
    <n v="2.6940991315032359E-2"/>
    <n v="0"/>
    <n v="-1749"/>
    <m/>
    <m/>
    <n v="0.1"/>
    <n v="0.1"/>
    <n v="116.56700000000001"/>
    <m/>
    <n v="116.56700000000001"/>
    <s v="VWB"/>
    <n v="0"/>
    <n v="20"/>
    <n v="1"/>
    <n v="1"/>
    <m/>
    <m/>
    <n v="1"/>
    <s v="Valauto Lambersart VW"/>
    <x v="2"/>
    <m/>
    <x v="8"/>
    <n v="1200.67"/>
    <n v="2.6940991315032359E-2"/>
    <x v="1"/>
    <n v="136.56700000000001"/>
  </r>
  <r>
    <x v="7"/>
    <x v="0"/>
    <x v="2"/>
    <x v="121"/>
    <x v="5"/>
    <m/>
    <m/>
    <m/>
    <m/>
    <m/>
    <n v="0"/>
    <x v="36"/>
    <n v="538913"/>
    <x v="1966"/>
    <s v="TMBGK6NW7T3093014"/>
    <x v="1692"/>
    <x v="22"/>
    <n v="30325"/>
    <n v="950"/>
    <n v="31275"/>
    <n v="39"/>
    <x v="1772"/>
    <n v="35"/>
    <m/>
    <n v="875.7"/>
    <n v="2.9119104716227018E-2"/>
    <n v="0"/>
    <n v="0"/>
    <m/>
    <m/>
    <n v="0.1"/>
    <n v="0.1"/>
    <n v="87.570000000000007"/>
    <m/>
    <n v="87.570000000000007"/>
    <s v="VWB"/>
    <n v="0"/>
    <n v="20"/>
    <n v="1"/>
    <n v="1"/>
    <m/>
    <m/>
    <n v="1"/>
    <s v="Valauto Lambersart VW"/>
    <x v="2"/>
    <m/>
    <x v="8"/>
    <n v="910.7"/>
    <n v="2.9119104716227018E-2"/>
    <x v="1"/>
    <n v="107.57000000000001"/>
  </r>
  <r>
    <x v="7"/>
    <x v="0"/>
    <x v="2"/>
    <x v="51"/>
    <x v="111"/>
    <m/>
    <m/>
    <m/>
    <m/>
    <m/>
    <n v="0"/>
    <x v="36"/>
    <n v="538917"/>
    <x v="1967"/>
    <s v="TMBJA8NX3TY060494"/>
    <x v="1693"/>
    <x v="41"/>
    <n v="28041.67"/>
    <n v="1050"/>
    <n v="29091.67"/>
    <n v="28"/>
    <x v="1773"/>
    <n v="35"/>
    <m/>
    <n v="814.56"/>
    <n v="2.9202861162662713E-2"/>
    <n v="0"/>
    <n v="0"/>
    <m/>
    <m/>
    <n v="0.1"/>
    <n v="0.1"/>
    <n v="81.456000000000003"/>
    <m/>
    <n v="81.456000000000003"/>
    <s v="VWB"/>
    <n v="0"/>
    <n v="20"/>
    <n v="1"/>
    <n v="1"/>
    <m/>
    <m/>
    <n v="1"/>
    <s v="Valauto Lambersart VW"/>
    <x v="2"/>
    <m/>
    <x v="8"/>
    <n v="849.56"/>
    <n v="2.9202861162662713E-2"/>
    <x v="1"/>
    <n v="101.456"/>
  </r>
  <r>
    <x v="7"/>
    <x v="0"/>
    <x v="0"/>
    <x v="92"/>
    <x v="124"/>
    <m/>
    <m/>
    <m/>
    <m/>
    <m/>
    <n v="0"/>
    <x v="1"/>
    <n v="538920"/>
    <x v="1968"/>
    <s v="WVGZZZA12SV145227"/>
    <x v="1694"/>
    <x v="2"/>
    <n v="35864"/>
    <n v="308.33"/>
    <n v="36172.33"/>
    <n v="298"/>
    <x v="1774"/>
    <n v="95"/>
    <m/>
    <n v="2069.8200000000002"/>
    <n v="5.9847402697033897E-2"/>
    <n v="0"/>
    <n v="0"/>
    <m/>
    <m/>
    <n v="0.13"/>
    <n v="0.13"/>
    <n v="269.07660000000004"/>
    <m/>
    <n v="269.07660000000004"/>
    <s v=""/>
    <n v="30"/>
    <m/>
    <n v="0"/>
    <n v="1"/>
    <m/>
    <m/>
    <n v="0"/>
    <s v="Valauto Lambersart VW"/>
    <x v="0"/>
    <m/>
    <x v="1"/>
    <n v="2164.8200000000002"/>
    <n v="5.9847402697033897E-2"/>
    <x v="1"/>
    <n v="299.07660000000004"/>
  </r>
  <r>
    <x v="7"/>
    <x v="0"/>
    <x v="2"/>
    <x v="82"/>
    <x v="149"/>
    <m/>
    <m/>
    <m/>
    <m/>
    <m/>
    <n v="0"/>
    <x v="36"/>
    <n v="538955"/>
    <x v="1969"/>
    <s v="TMBJW7PS2TT084845"/>
    <x v="1028"/>
    <x v="5"/>
    <n v="42666.66"/>
    <n v="583.33000000000004"/>
    <n v="43249.990000000005"/>
    <n v="6"/>
    <x v="1553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x v="2"/>
    <m/>
    <x v="8"/>
    <n v="1332.5"/>
    <n v="3.0809255678440617E-2"/>
    <x v="1"/>
    <n v="149.75"/>
  </r>
  <r>
    <x v="7"/>
    <x v="0"/>
    <x v="2"/>
    <x v="115"/>
    <x v="93"/>
    <m/>
    <m/>
    <m/>
    <s v="x"/>
    <s v="X"/>
    <n v="-350"/>
    <x v="36"/>
    <n v="538960"/>
    <x v="1970"/>
    <s v="TMBNH7NY9TF153399"/>
    <x v="1695"/>
    <x v="23"/>
    <n v="34875"/>
    <n v="583.33000000000004"/>
    <n v="35458.33"/>
    <n v="16"/>
    <x v="1775"/>
    <n v="35"/>
    <m/>
    <n v="744.63"/>
    <n v="2.1987217108081512E-2"/>
    <n v="0"/>
    <n v="0"/>
    <m/>
    <s v="ok vn payé / solde client cb franchise en RANC 2023"/>
    <n v="0.1"/>
    <n v="0.1"/>
    <n v="74.463000000000008"/>
    <m/>
    <n v="74.463000000000008"/>
    <s v="VWB"/>
    <n v="0"/>
    <n v="20"/>
    <n v="1"/>
    <n v="1"/>
    <m/>
    <m/>
    <n v="1"/>
    <s v="Valauto Lambersart VW"/>
    <x v="2"/>
    <m/>
    <x v="8"/>
    <n v="779.63"/>
    <n v="2.1987217108081512E-2"/>
    <x v="1"/>
    <n v="94.463000000000008"/>
  </r>
  <r>
    <x v="7"/>
    <x v="0"/>
    <x v="2"/>
    <x v="0"/>
    <x v="108"/>
    <m/>
    <m/>
    <m/>
    <m/>
    <m/>
    <n v="0"/>
    <x v="36"/>
    <n v="538961"/>
    <x v="1971"/>
    <s v="TMBJR8NX8TY040427"/>
    <x v="1696"/>
    <x v="41"/>
    <n v="35141.67"/>
    <n v="2741.67"/>
    <n v="37883.339999999997"/>
    <n v="56"/>
    <x v="1776"/>
    <n v="35"/>
    <m/>
    <n v="833.42"/>
    <n v="2.2923533141481191E-2"/>
    <n v="0"/>
    <n v="0"/>
    <m/>
    <m/>
    <n v="0.1"/>
    <n v="0.1"/>
    <n v="83.341999999999999"/>
    <m/>
    <n v="83.341999999999999"/>
    <s v="VWB"/>
    <n v="0"/>
    <n v="20"/>
    <n v="1"/>
    <n v="1"/>
    <m/>
    <m/>
    <n v="1"/>
    <s v="Valauto Lambersart VW"/>
    <x v="2"/>
    <m/>
    <x v="8"/>
    <n v="868.42"/>
    <n v="2.2923533141481191E-2"/>
    <x v="1"/>
    <n v="103.342"/>
  </r>
  <r>
    <x v="7"/>
    <x v="0"/>
    <x v="0"/>
    <x v="11"/>
    <x v="14"/>
    <m/>
    <m/>
    <m/>
    <m/>
    <m/>
    <n v="0"/>
    <x v="61"/>
    <n v="538975"/>
    <x v="1972"/>
    <s v="WVGZZZ1T7TW003145"/>
    <x v="1697"/>
    <x v="19"/>
    <n v="38875"/>
    <n v="391.67"/>
    <n v="39266.67"/>
    <n v="174"/>
    <x v="1777"/>
    <n v="95"/>
    <m/>
    <n v="849.62"/>
    <n v="2.4056534460396056E-2"/>
    <n v="-1000"/>
    <n v="-3926.67"/>
    <m/>
    <m/>
    <n v="0.08"/>
    <n v="0.12"/>
    <n v="67.9696"/>
    <m/>
    <n v="67.9696"/>
    <s v=""/>
    <n v="30"/>
    <n v="50"/>
    <n v="1"/>
    <n v="1"/>
    <m/>
    <m/>
    <n v="1"/>
    <s v="Valauto Lambersart VW"/>
    <x v="0"/>
    <m/>
    <x v="4"/>
    <n v="944.62"/>
    <n v="2.4056534460396056E-2"/>
    <x v="1"/>
    <n v="147.96960000000001"/>
  </r>
  <r>
    <x v="7"/>
    <x v="0"/>
    <x v="2"/>
    <x v="100"/>
    <x v="117"/>
    <m/>
    <m/>
    <m/>
    <m/>
    <m/>
    <n v="0"/>
    <x v="69"/>
    <n v="538995"/>
    <x v="1973"/>
    <s v="TMBNH7NY5TF116723"/>
    <x v="752"/>
    <x v="23"/>
    <n v="34875"/>
    <n v="583.33000000000004"/>
    <n v="35458.33"/>
    <n v="7"/>
    <x v="1778"/>
    <n v="35"/>
    <m/>
    <n v="354.59"/>
    <n v="1.0987263077533543E-2"/>
    <n v="0"/>
    <n v="0"/>
    <m/>
    <m/>
    <n v="0.1"/>
    <n v="0.1"/>
    <n v="35.458999999999996"/>
    <m/>
    <n v="35.458999999999996"/>
    <s v="VWB"/>
    <n v="0"/>
    <m/>
    <n v="0"/>
    <n v="1"/>
    <m/>
    <m/>
    <n v="0"/>
    <s v="Valauto Lambersart VW"/>
    <x v="2"/>
    <m/>
    <x v="6"/>
    <n v="389.59"/>
    <n v="1.0987263077533543E-2"/>
    <x v="1"/>
    <n v="35.458999999999996"/>
  </r>
  <r>
    <x v="6"/>
    <x v="1"/>
    <x v="5"/>
    <x v="7"/>
    <x v="45"/>
    <m/>
    <m/>
    <m/>
    <s v="x"/>
    <m/>
    <n v="-2504.7600000000002"/>
    <x v="46"/>
    <n v="539513"/>
    <x v="1974"/>
    <s v="WAUZZZ4M9RD012410"/>
    <x v="1698"/>
    <x v="60"/>
    <n v="64970.83"/>
    <n v="33500.01"/>
    <n v="98470.84"/>
    <n v="628"/>
    <x v="1779"/>
    <n v="108.33"/>
    <m/>
    <n v="-2500.7299999999996"/>
    <n v="-2.4295517332846961E-2"/>
    <n v="-13258.83"/>
    <n v="8830"/>
    <m/>
    <s v="solde client"/>
    <m/>
    <n v="0.13"/>
    <n v="0"/>
    <n v="500"/>
    <n v="500"/>
    <s v="VWB"/>
    <n v="0"/>
    <m/>
    <n v="0"/>
    <n v="1"/>
    <m/>
    <m/>
    <n v="0"/>
    <s v="Valauto Hainaut"/>
    <x v="5"/>
    <m/>
    <x v="13"/>
    <n v="-2392.3999999999996"/>
    <n v="-2.4295517332846961E-2"/>
    <x v="0"/>
    <n v="500"/>
  </r>
  <r>
    <x v="1"/>
    <x v="0"/>
    <x v="1"/>
    <x v="20"/>
    <x v="26"/>
    <m/>
    <m/>
    <m/>
    <m/>
    <m/>
    <n v="0"/>
    <x v="50"/>
    <n v="539515"/>
    <x v="1975"/>
    <s v="VSSZZZK14SP031381"/>
    <x v="1699"/>
    <x v="4"/>
    <n v="38334.67"/>
    <n v="2711.67"/>
    <n v="41046.339999999997"/>
    <n v="51"/>
    <x v="1780"/>
    <m/>
    <m/>
    <n v="851.17"/>
    <n v="2.0736806253614817E-2"/>
    <n v="0"/>
    <n v="0"/>
    <m/>
    <m/>
    <n v="0.13"/>
    <n v="0"/>
    <n v="110.6521"/>
    <m/>
    <n v="110.6521"/>
    <s v=""/>
    <n v="0"/>
    <n v="0"/>
    <n v="0"/>
    <n v="1"/>
    <m/>
    <m/>
    <n v="0"/>
    <s v="Valauto Roncq"/>
    <x v="1"/>
    <m/>
    <x v="15"/>
    <n v="851.17"/>
    <n v="2.0736806253614817E-2"/>
    <x v="1"/>
    <n v="110.6521"/>
  </r>
  <r>
    <x v="4"/>
    <x v="0"/>
    <x v="2"/>
    <x v="72"/>
    <x v="106"/>
    <m/>
    <m/>
    <m/>
    <m/>
    <m/>
    <n v="0"/>
    <x v="22"/>
    <n v="539520"/>
    <x v="1976"/>
    <s v="TMBEH9NY6TF147569"/>
    <x v="1700"/>
    <x v="40"/>
    <n v="44808.33"/>
    <n v="1191.6600000000001"/>
    <n v="45999.990000000005"/>
    <n v="112"/>
    <x v="1781"/>
    <n v="100"/>
    <m/>
    <n v="869"/>
    <n v="2.1065221970700425E-2"/>
    <n v="-4600"/>
    <n v="0"/>
    <m/>
    <m/>
    <n v="0.13"/>
    <n v="0.12"/>
    <n v="112.97"/>
    <m/>
    <n v="112.97"/>
    <s v=""/>
    <n v="0"/>
    <m/>
    <n v="0"/>
    <n v="1"/>
    <m/>
    <m/>
    <n v="0"/>
    <s v="Valauto Arras"/>
    <x v="2"/>
    <m/>
    <x v="2"/>
    <n v="969"/>
    <n v="2.1065221970700425E-2"/>
    <x v="1"/>
    <n v="112.97"/>
  </r>
  <r>
    <x v="4"/>
    <x v="0"/>
    <x v="2"/>
    <x v="27"/>
    <x v="63"/>
    <m/>
    <m/>
    <m/>
    <m/>
    <m/>
    <n v="0"/>
    <x v="22"/>
    <n v="539525"/>
    <x v="1977"/>
    <s v="TMBGP6NW8T3058385"/>
    <x v="1701"/>
    <x v="22"/>
    <n v="23191.67"/>
    <n v="833.33"/>
    <n v="24025"/>
    <n v="18"/>
    <x v="1782"/>
    <n v="35"/>
    <m/>
    <n v="-24.58"/>
    <n v="4.337148803329865E-4"/>
    <n v="0"/>
    <n v="-3916"/>
    <m/>
    <s v="marge négative  //  0 forfait demandé"/>
    <m/>
    <n v="0.13"/>
    <n v="0"/>
    <m/>
    <n v="0"/>
    <s v="VWB"/>
    <n v="30"/>
    <m/>
    <n v="0"/>
    <n v="1"/>
    <m/>
    <m/>
    <n v="0"/>
    <s v="Valauto Arras"/>
    <x v="2"/>
    <m/>
    <x v="2"/>
    <n v="10.42"/>
    <n v="4.337148803329865E-4"/>
    <x v="1"/>
    <n v="30"/>
  </r>
  <r>
    <x v="4"/>
    <x v="0"/>
    <x v="1"/>
    <x v="98"/>
    <x v="46"/>
    <m/>
    <m/>
    <m/>
    <m/>
    <m/>
    <m/>
    <x v="50"/>
    <n v="539526"/>
    <x v="1484"/>
    <s v="VSSZZZKR2SA021084"/>
    <x v="1702"/>
    <x v="35"/>
    <n v="38154.33"/>
    <n v="1756.67"/>
    <n v="39911"/>
    <n v="65"/>
    <x v="1783"/>
    <n v="22"/>
    <m/>
    <n v="1197.33"/>
    <n v="3.0551226478915585E-2"/>
    <n v="0"/>
    <n v="-5587.54"/>
    <m/>
    <m/>
    <n v="0.1"/>
    <n v="0.13"/>
    <n v="119.733"/>
    <m/>
    <n v="119.733"/>
    <s v="VWB"/>
    <m/>
    <m/>
    <n v="0"/>
    <n v="1"/>
    <m/>
    <m/>
    <n v="0"/>
    <s v="Valauto Arras"/>
    <x v="1"/>
    <m/>
    <x v="15"/>
    <n v="1219.33"/>
    <n v="3.0551226478915585E-2"/>
    <x v="1"/>
    <n v="119.733"/>
  </r>
  <r>
    <x v="4"/>
    <x v="0"/>
    <x v="2"/>
    <x v="2"/>
    <x v="92"/>
    <m/>
    <m/>
    <m/>
    <m/>
    <m/>
    <n v="0"/>
    <x v="36"/>
    <n v="539539"/>
    <x v="1775"/>
    <s v="TMBJR7NU9T5079688"/>
    <x v="1168"/>
    <x v="38"/>
    <n v="36458.339999999997"/>
    <n v="1291.67"/>
    <n v="37750.009999999995"/>
    <n v="43"/>
    <x v="1784"/>
    <n v="35.01"/>
    <m/>
    <n v="1965.83"/>
    <n v="5.300237006559734E-2"/>
    <n v="0"/>
    <n v="-6873.33"/>
    <m/>
    <m/>
    <n v="0.13"/>
    <n v="0.13"/>
    <n v="255.55789999999999"/>
    <m/>
    <n v="255.55789999999999"/>
    <s v="VWB"/>
    <n v="0"/>
    <n v="20"/>
    <n v="1"/>
    <n v="1"/>
    <m/>
    <m/>
    <n v="1"/>
    <s v="Valauto Arras"/>
    <x v="2"/>
    <m/>
    <x v="8"/>
    <n v="2000.84"/>
    <n v="5.300237006559734E-2"/>
    <x v="1"/>
    <n v="275.55790000000002"/>
  </r>
  <r>
    <x v="4"/>
    <x v="0"/>
    <x v="2"/>
    <x v="18"/>
    <x v="18"/>
    <m/>
    <m/>
    <m/>
    <m/>
    <m/>
    <n v="0"/>
    <x v="14"/>
    <n v="539545"/>
    <x v="1978"/>
    <s v="TMBGR6NW1V3014435"/>
    <x v="1541"/>
    <x v="22"/>
    <n v="29675"/>
    <n v="1066.6600000000001"/>
    <n v="30741.66"/>
    <n v="40"/>
    <x v="1785"/>
    <n v="35.01"/>
    <m/>
    <n v="614.85"/>
    <n v="2.1139391952158731E-2"/>
    <n v="0"/>
    <n v="-5226.09"/>
    <m/>
    <m/>
    <m/>
    <n v="0"/>
    <n v="0"/>
    <m/>
    <n v="0"/>
    <s v="VWB"/>
    <n v="0"/>
    <m/>
    <n v="0"/>
    <n v="1"/>
    <m/>
    <m/>
    <n v="0"/>
    <s v="Valauto Arras"/>
    <x v="2"/>
    <m/>
    <x v="8"/>
    <n v="649.86"/>
    <n v="2.1139391952158731E-2"/>
    <x v="1"/>
    <n v="0"/>
  </r>
  <r>
    <x v="4"/>
    <x v="0"/>
    <x v="2"/>
    <x v="73"/>
    <x v="3"/>
    <m/>
    <m/>
    <m/>
    <m/>
    <m/>
    <m/>
    <x v="22"/>
    <n v="539551"/>
    <x v="1979"/>
    <s v="TMBJR7NU7V5012722"/>
    <x v="1703"/>
    <x v="38"/>
    <n v="33066.67"/>
    <n v="583.33000000000004"/>
    <n v="33650"/>
    <n v="14"/>
    <x v="1786"/>
    <n v="35.01"/>
    <m/>
    <n v="1265.26"/>
    <n v="3.8641010401188704E-2"/>
    <n v="0"/>
    <n v="-3500"/>
    <m/>
    <m/>
    <n v="7.0000000000000007E-2"/>
    <n v="7.0000000000000007E-2"/>
    <n v="88.568200000000004"/>
    <m/>
    <n v="88.568200000000004"/>
    <s v="VWB"/>
    <n v="0"/>
    <n v="50"/>
    <n v="1"/>
    <n v="1"/>
    <m/>
    <m/>
    <n v="1"/>
    <s v="Valauto Arras"/>
    <x v="2"/>
    <m/>
    <x v="2"/>
    <n v="1300.27"/>
    <n v="3.8641010401188704E-2"/>
    <x v="1"/>
    <n v="138.56819999999999"/>
  </r>
  <r>
    <x v="1"/>
    <x v="0"/>
    <x v="1"/>
    <x v="81"/>
    <x v="0"/>
    <m/>
    <m/>
    <m/>
    <m/>
    <m/>
    <n v="0"/>
    <x v="50"/>
    <n v="541181"/>
    <x v="1980"/>
    <s v="VSSZZZKM0SR000904"/>
    <x v="1704"/>
    <x v="36"/>
    <n v="34933.5"/>
    <n v="5004.18"/>
    <n v="39937.68"/>
    <n v="564"/>
    <x v="1787"/>
    <n v="22"/>
    <m/>
    <n v="-5696.91"/>
    <n v="-0.14209413265868223"/>
    <n v="-2018.92"/>
    <n v="0"/>
    <m/>
    <s v="marge négative"/>
    <m/>
    <n v="0.13"/>
    <n v="0"/>
    <n v="200"/>
    <n v="200"/>
    <s v="VWB"/>
    <m/>
    <m/>
    <n v="0"/>
    <n v="1"/>
    <m/>
    <m/>
    <n v="0"/>
    <s v="Valauto Roncq"/>
    <x v="1"/>
    <m/>
    <x v="15"/>
    <n v="-5674.91"/>
    <n v="-0.14209413265868223"/>
    <x v="0"/>
    <n v="200"/>
  </r>
  <r>
    <x v="1"/>
    <x v="0"/>
    <x v="1"/>
    <x v="122"/>
    <x v="69"/>
    <m/>
    <m/>
    <m/>
    <m/>
    <m/>
    <n v="0"/>
    <x v="50"/>
    <n v="541361"/>
    <x v="1981"/>
    <s v="VSSZZZKP7S1013013"/>
    <x v="1705"/>
    <x v="8"/>
    <n v="45704.33"/>
    <n v="2133.33"/>
    <n v="47837.66"/>
    <n v="423"/>
    <x v="1788"/>
    <n v="22"/>
    <n v="-2000"/>
    <n v="-5770.9"/>
    <n v="-0.12017519251568741"/>
    <n v="-3827.01"/>
    <n v="0"/>
    <m/>
    <s v="marge négative  //  Forfait"/>
    <m/>
    <n v="0.13"/>
    <n v="0"/>
    <n v="300"/>
    <n v="300"/>
    <s v=""/>
    <m/>
    <m/>
    <n v="0"/>
    <n v="1"/>
    <m/>
    <m/>
    <n v="0"/>
    <s v="Valauto Roncq"/>
    <x v="1"/>
    <m/>
    <x v="15"/>
    <n v="-3748.9"/>
    <n v="-7.8367127489095412E-2"/>
    <x v="0"/>
    <n v="300"/>
  </r>
  <r>
    <x v="1"/>
    <x v="0"/>
    <x v="1"/>
    <x v="58"/>
    <x v="52"/>
    <m/>
    <m/>
    <m/>
    <m/>
    <m/>
    <n v="0"/>
    <x v="36"/>
    <n v="541363"/>
    <x v="1982"/>
    <s v="VSSZZZKM5TR048111"/>
    <x v="1706"/>
    <x v="36"/>
    <n v="43075.17"/>
    <n v="633.33000000000004"/>
    <n v="43708.5"/>
    <n v="20"/>
    <x v="1789"/>
    <n v="22"/>
    <m/>
    <n v="1311.26"/>
    <n v="3.0503448985895191E-2"/>
    <n v="0"/>
    <n v="0"/>
    <m/>
    <m/>
    <n v="0.1"/>
    <n v="0.1"/>
    <n v="131.126"/>
    <m/>
    <n v="131.126"/>
    <s v="VWB"/>
    <n v="0"/>
    <n v="20"/>
    <n v="1"/>
    <n v="1"/>
    <m/>
    <m/>
    <n v="1"/>
    <s v="Valauto Roncq"/>
    <x v="1"/>
    <m/>
    <x v="8"/>
    <n v="1333.26"/>
    <n v="3.0503448985895191E-2"/>
    <x v="1"/>
    <n v="151.126"/>
  </r>
  <r>
    <x v="1"/>
    <x v="0"/>
    <x v="6"/>
    <x v="90"/>
    <x v="135"/>
    <m/>
    <m/>
    <m/>
    <m/>
    <m/>
    <n v="0"/>
    <x v="36"/>
    <n v="541384"/>
    <x v="1983"/>
    <s v="VSSZZZ5F1T6531500"/>
    <x v="1707"/>
    <x v="61"/>
    <n v="39412.67"/>
    <n v="1700"/>
    <n v="41112.67"/>
    <n v="36"/>
    <x v="1790"/>
    <n v="22"/>
    <m/>
    <n v="616.69000000000005"/>
    <n v="1.5535113627988649E-2"/>
    <n v="0"/>
    <n v="0"/>
    <m/>
    <m/>
    <n v="0.1"/>
    <n v="0.1"/>
    <n v="61.669000000000011"/>
    <m/>
    <n v="61.669000000000011"/>
    <s v="VWB"/>
    <n v="0"/>
    <n v="20"/>
    <n v="1"/>
    <n v="1"/>
    <m/>
    <m/>
    <n v="1"/>
    <s v="Valauto Roncq"/>
    <x v="6"/>
    <m/>
    <x v="8"/>
    <n v="638.69000000000005"/>
    <n v="1.5535113627988649E-2"/>
    <x v="1"/>
    <n v="81.669000000000011"/>
  </r>
  <r>
    <x v="1"/>
    <x v="0"/>
    <x v="2"/>
    <x v="76"/>
    <x v="130"/>
    <m/>
    <m/>
    <m/>
    <m/>
    <m/>
    <n v="0"/>
    <x v="6"/>
    <n v="541424"/>
    <x v="1984"/>
    <s v="TMBJW9PS1TT044445"/>
    <x v="1708"/>
    <x v="5"/>
    <n v="46000"/>
    <n v="6016.67"/>
    <n v="52016.67"/>
    <n v="56"/>
    <x v="1791"/>
    <n v="35"/>
    <m/>
    <n v="2443.17"/>
    <n v="4.764184250933403E-2"/>
    <n v="-916"/>
    <n v="0"/>
    <m/>
    <m/>
    <n v="0.1"/>
    <n v="0.1"/>
    <n v="244.31700000000001"/>
    <m/>
    <n v="244.31700000000001"/>
    <s v="VWB"/>
    <n v="0"/>
    <m/>
    <n v="0"/>
    <n v="1"/>
    <m/>
    <m/>
    <n v="0"/>
    <s v="Valauto Roncq"/>
    <x v="2"/>
    <m/>
    <x v="3"/>
    <n v="2478.17"/>
    <n v="4.764184250933403E-2"/>
    <x v="1"/>
    <n v="244.31700000000001"/>
  </r>
  <r>
    <x v="1"/>
    <x v="0"/>
    <x v="2"/>
    <x v="53"/>
    <x v="129"/>
    <m/>
    <m/>
    <m/>
    <m/>
    <m/>
    <n v="0"/>
    <x v="6"/>
    <n v="541439"/>
    <x v="280"/>
    <s v="TMBGR6NW9T3057370"/>
    <x v="1709"/>
    <x v="22"/>
    <n v="24716.67"/>
    <n v="2208.34"/>
    <n v="26925.01"/>
    <n v="95"/>
    <x v="1792"/>
    <n v="35"/>
    <m/>
    <n v="621.19000000000005"/>
    <n v="2.4371021589221328E-2"/>
    <n v="0"/>
    <n v="0"/>
    <m/>
    <m/>
    <n v="0.1"/>
    <n v="0.1"/>
    <n v="62.119000000000007"/>
    <m/>
    <n v="62.119000000000007"/>
    <s v="VWB"/>
    <m/>
    <s v="0"/>
    <n v="1"/>
    <n v="1"/>
    <m/>
    <m/>
    <n v="1"/>
    <s v="Valauto Roncq"/>
    <x v="2"/>
    <m/>
    <x v="3"/>
    <n v="656.19"/>
    <n v="2.4371021589221328E-2"/>
    <x v="1"/>
    <n v="62.119000000000007"/>
  </r>
  <r>
    <x v="1"/>
    <x v="0"/>
    <x v="2"/>
    <x v="95"/>
    <x v="58"/>
    <m/>
    <m/>
    <m/>
    <m/>
    <m/>
    <m/>
    <x v="6"/>
    <n v="541442"/>
    <x v="1985"/>
    <s v="TMBLJ9NY6TF085571"/>
    <x v="1710"/>
    <x v="40"/>
    <n v="45100"/>
    <n v="5199.99"/>
    <n v="50299.99"/>
    <n v="73"/>
    <x v="1793"/>
    <n v="35"/>
    <m/>
    <n v="1524.27"/>
    <n v="3.0999409741433351E-2"/>
    <n v="0"/>
    <m/>
    <m/>
    <m/>
    <n v="0.1"/>
    <n v="0.1"/>
    <n v="152.42699999999999"/>
    <m/>
    <n v="152.42699999999999"/>
    <s v="VWB"/>
    <n v="0"/>
    <s v="0"/>
    <n v="1"/>
    <n v="1"/>
    <m/>
    <m/>
    <n v="1"/>
    <s v="Valauto Roncq"/>
    <x v="2"/>
    <m/>
    <x v="3"/>
    <n v="1559.27"/>
    <n v="3.0999409741433351E-2"/>
    <x v="1"/>
    <n v="152.42699999999999"/>
  </r>
  <r>
    <x v="1"/>
    <x v="0"/>
    <x v="2"/>
    <x v="0"/>
    <x v="110"/>
    <m/>
    <m/>
    <m/>
    <m/>
    <m/>
    <n v="0"/>
    <x v="6"/>
    <n v="541461"/>
    <x v="1986"/>
    <s v="TMBNG7NY9TF102195"/>
    <x v="1711"/>
    <x v="23"/>
    <n v="27341.67"/>
    <n v="1000"/>
    <n v="28341.67"/>
    <n v="30"/>
    <x v="1794"/>
    <n v="35"/>
    <m/>
    <n v="1052.05"/>
    <n v="3.8355185139054969E-2"/>
    <n v="0"/>
    <n v="-3333"/>
    <m/>
    <m/>
    <n v="0.1"/>
    <n v="0.1"/>
    <n v="105.205"/>
    <m/>
    <n v="105.205"/>
    <s v="VWB"/>
    <m/>
    <m/>
    <n v="0"/>
    <n v="1"/>
    <m/>
    <m/>
    <n v="0"/>
    <s v="Valauto Roncq"/>
    <x v="2"/>
    <m/>
    <x v="3"/>
    <n v="1087.05"/>
    <n v="3.8355185139054969E-2"/>
    <x v="1"/>
    <n v="105.205"/>
  </r>
  <r>
    <x v="1"/>
    <x v="0"/>
    <x v="2"/>
    <x v="87"/>
    <x v="17"/>
    <m/>
    <m/>
    <m/>
    <m/>
    <m/>
    <n v="0"/>
    <x v="6"/>
    <n v="541463"/>
    <x v="1987"/>
    <s v="TMBGR6NW3T3038619"/>
    <x v="1712"/>
    <x v="22"/>
    <n v="29675"/>
    <n v="833.33"/>
    <n v="30508.33"/>
    <n v="126"/>
    <x v="1795"/>
    <n v="35"/>
    <m/>
    <n v="1556.27"/>
    <n v="5.2158541617977776E-2"/>
    <n v="0"/>
    <n v="-5827.43"/>
    <m/>
    <m/>
    <n v="0.13"/>
    <n v="0.13"/>
    <n v="202.3151"/>
    <m/>
    <n v="202.3151"/>
    <s v="VWB"/>
    <m/>
    <m/>
    <n v="0"/>
    <n v="1"/>
    <m/>
    <m/>
    <n v="0"/>
    <s v="Valauto Roncq"/>
    <x v="2"/>
    <m/>
    <x v="3"/>
    <n v="1591.27"/>
    <n v="5.2158541617977776E-2"/>
    <x v="1"/>
    <n v="202.3151"/>
  </r>
  <r>
    <x v="1"/>
    <x v="0"/>
    <x v="2"/>
    <x v="45"/>
    <x v="47"/>
    <m/>
    <m/>
    <m/>
    <m/>
    <m/>
    <m/>
    <x v="6"/>
    <n v="541466"/>
    <x v="284"/>
    <s v="TMBJB7PS5TT510135"/>
    <x v="1713"/>
    <x v="5"/>
    <n v="37500"/>
    <n v="2083.33"/>
    <n v="39583.33"/>
    <n v="12"/>
    <x v="1796"/>
    <n v="35"/>
    <m/>
    <n v="1845.34"/>
    <n v="4.7503330316069917E-2"/>
    <n v="0"/>
    <n v="-3243"/>
    <m/>
    <m/>
    <n v="0.1"/>
    <n v="0.1"/>
    <n v="184.53399999999999"/>
    <m/>
    <n v="184.53399999999999"/>
    <s v="VWB"/>
    <m/>
    <m/>
    <n v="0"/>
    <n v="1"/>
    <m/>
    <m/>
    <n v="0"/>
    <s v="Valauto Roncq"/>
    <x v="2"/>
    <m/>
    <x v="3"/>
    <n v="1880.34"/>
    <n v="4.7503330316069917E-2"/>
    <x v="1"/>
    <n v="184.53399999999999"/>
  </r>
  <r>
    <x v="1"/>
    <x v="0"/>
    <x v="2"/>
    <x v="56"/>
    <x v="53"/>
    <m/>
    <m/>
    <m/>
    <m/>
    <m/>
    <m/>
    <x v="50"/>
    <n v="541470"/>
    <x v="1988"/>
    <s v="TMBGK6NW3T3090501"/>
    <x v="1714"/>
    <x v="22"/>
    <n v="30958.34"/>
    <n v="583.33000000000004"/>
    <n v="31541.670000000002"/>
    <n v="61"/>
    <x v="1797"/>
    <n v="35"/>
    <m/>
    <n v="921.26"/>
    <n v="3.0317354788126308E-2"/>
    <n v="0"/>
    <n v="0"/>
    <m/>
    <m/>
    <n v="0.1"/>
    <n v="0.1"/>
    <n v="92.126000000000005"/>
    <m/>
    <n v="92.126000000000005"/>
    <s v="VWB"/>
    <n v="0"/>
    <m/>
    <n v="0"/>
    <n v="1"/>
    <m/>
    <m/>
    <n v="0"/>
    <s v="Valauto Roncq"/>
    <x v="2"/>
    <m/>
    <x v="15"/>
    <n v="956.26"/>
    <n v="3.0317354788126308E-2"/>
    <x v="1"/>
    <n v="92.126000000000005"/>
  </r>
  <r>
    <x v="1"/>
    <x v="1"/>
    <x v="2"/>
    <x v="81"/>
    <x v="26"/>
    <m/>
    <m/>
    <m/>
    <s v="x"/>
    <m/>
    <n v="111"/>
    <x v="14"/>
    <n v="541476"/>
    <x v="1989"/>
    <s v="TMBJH7NY6TF083178"/>
    <x v="52"/>
    <x v="40"/>
    <n v="38041.660000000003"/>
    <n v="1908.33"/>
    <n v="39949.990000000005"/>
    <n v="52"/>
    <x v="1798"/>
    <n v="35"/>
    <m/>
    <n v="2197.29"/>
    <n v="5.5877110357224112E-2"/>
    <n v="0"/>
    <n v="0"/>
    <m/>
    <s v="ok vn payé / solde facture atelier 09/03"/>
    <m/>
    <n v="0"/>
    <n v="0"/>
    <m/>
    <n v="0"/>
    <s v=""/>
    <n v="0"/>
    <s v="0"/>
    <n v="1"/>
    <n v="1"/>
    <m/>
    <m/>
    <n v="1"/>
    <s v="Valauto Roncq"/>
    <x v="2"/>
    <m/>
    <x v="8"/>
    <n v="2232.29"/>
    <n v="5.5877110357224112E-2"/>
    <x v="1"/>
    <n v="0"/>
  </r>
  <r>
    <x v="1"/>
    <x v="0"/>
    <x v="2"/>
    <x v="16"/>
    <x v="132"/>
    <m/>
    <m/>
    <m/>
    <m/>
    <m/>
    <n v="0"/>
    <x v="6"/>
    <n v="541478"/>
    <x v="1990"/>
    <s v="TMBJW7PSXTT069266"/>
    <x v="1715"/>
    <x v="5"/>
    <n v="46000.01"/>
    <n v="2341.66"/>
    <n v="48341.67"/>
    <n v="12"/>
    <x v="1799"/>
    <n v="35"/>
    <m/>
    <n v="1280.23"/>
    <n v="2.720696244047837E-2"/>
    <n v="0"/>
    <n v="0"/>
    <m/>
    <m/>
    <n v="0.1"/>
    <n v="0.1"/>
    <n v="128.023"/>
    <m/>
    <n v="128.023"/>
    <s v="VWB"/>
    <n v="0"/>
    <m/>
    <n v="0"/>
    <n v="1"/>
    <m/>
    <m/>
    <n v="0"/>
    <s v="Valauto Roncq"/>
    <x v="2"/>
    <m/>
    <x v="3"/>
    <n v="1315.23"/>
    <n v="2.720696244047837E-2"/>
    <x v="1"/>
    <n v="128.023"/>
  </r>
  <r>
    <x v="1"/>
    <x v="0"/>
    <x v="1"/>
    <x v="89"/>
    <x v="75"/>
    <m/>
    <m/>
    <m/>
    <m/>
    <m/>
    <n v="0"/>
    <x v="36"/>
    <n v="541506"/>
    <x v="304"/>
    <s v="VSSZZZKL9TR098162"/>
    <x v="1716"/>
    <x v="55"/>
    <n v="39621"/>
    <n v="1916.67"/>
    <n v="41537.67"/>
    <n v="17"/>
    <x v="1800"/>
    <n v="22"/>
    <m/>
    <n v="913.83"/>
    <n v="2.2529670056120145E-2"/>
    <n v="0"/>
    <n v="0"/>
    <m/>
    <m/>
    <n v="0.1"/>
    <n v="0.1"/>
    <n v="91.38300000000001"/>
    <m/>
    <n v="91.38300000000001"/>
    <s v="VWB"/>
    <n v="0"/>
    <n v="20"/>
    <n v="1"/>
    <n v="1"/>
    <m/>
    <m/>
    <n v="1"/>
    <s v="Valauto Roncq"/>
    <x v="1"/>
    <m/>
    <x v="8"/>
    <n v="935.83"/>
    <n v="2.2529670056120145E-2"/>
    <x v="1"/>
    <n v="111.38300000000001"/>
  </r>
  <r>
    <x v="1"/>
    <x v="0"/>
    <x v="2"/>
    <x v="30"/>
    <x v="83"/>
    <m/>
    <m/>
    <m/>
    <m/>
    <m/>
    <n v="0"/>
    <x v="6"/>
    <n v="541507"/>
    <x v="305"/>
    <s v="TMBEH9NYXTF168652"/>
    <x v="1534"/>
    <x v="40"/>
    <n v="40441.660000000003"/>
    <n v="6966.66"/>
    <n v="47408.320000000007"/>
    <n v="27"/>
    <x v="1801"/>
    <n v="35.01"/>
    <m/>
    <n v="1303.29"/>
    <n v="2.8229222212472406E-2"/>
    <n v="0"/>
    <n v="0"/>
    <m/>
    <m/>
    <n v="0.1"/>
    <n v="0.1"/>
    <n v="130.32900000000001"/>
    <m/>
    <n v="130.32900000000001"/>
    <s v="VWB"/>
    <n v="0"/>
    <m/>
    <n v="0"/>
    <n v="1"/>
    <m/>
    <m/>
    <n v="0"/>
    <s v="Valauto Roncq"/>
    <x v="2"/>
    <m/>
    <x v="3"/>
    <n v="1338.3"/>
    <n v="2.8229222212472406E-2"/>
    <x v="1"/>
    <n v="130.32900000000001"/>
  </r>
  <r>
    <x v="1"/>
    <x v="0"/>
    <x v="2"/>
    <x v="39"/>
    <x v="145"/>
    <m/>
    <m/>
    <m/>
    <m/>
    <m/>
    <n v="0"/>
    <x v="6"/>
    <n v="541533"/>
    <x v="326"/>
    <s v="TMBER6PJ3T4027316"/>
    <x v="1717"/>
    <x v="33"/>
    <n v="23941.67"/>
    <n v="558.33000000000004"/>
    <n v="24500"/>
    <n v="111"/>
    <x v="1802"/>
    <n v="35"/>
    <m/>
    <n v="1011.6700000000001"/>
    <n v="4.2721224489795921E-2"/>
    <n v="0"/>
    <n v="-2550"/>
    <m/>
    <m/>
    <n v="0.13"/>
    <n v="0.13"/>
    <n v="131.51710000000003"/>
    <m/>
    <n v="131.51710000000003"/>
    <s v="VWB"/>
    <m/>
    <m/>
    <n v="0"/>
    <n v="1"/>
    <m/>
    <m/>
    <n v="0"/>
    <s v="Valauto Roncq"/>
    <x v="2"/>
    <m/>
    <x v="3"/>
    <n v="1046.67"/>
    <n v="4.2721224489795921E-2"/>
    <x v="1"/>
    <n v="131.51710000000003"/>
  </r>
  <r>
    <x v="1"/>
    <x v="0"/>
    <x v="2"/>
    <x v="60"/>
    <x v="70"/>
    <m/>
    <m/>
    <m/>
    <m/>
    <m/>
    <n v="0"/>
    <x v="14"/>
    <n v="541538"/>
    <x v="331"/>
    <s v="TMBNH7NY9SF131675"/>
    <x v="189"/>
    <x v="23"/>
    <n v="34875"/>
    <n v="1133.33"/>
    <n v="36008.33"/>
    <n v="181"/>
    <x v="1803"/>
    <n v="35"/>
    <m/>
    <n v="720.18"/>
    <n v="2.0972369448958059E-2"/>
    <n v="0"/>
    <n v="-4501.05"/>
    <m/>
    <m/>
    <m/>
    <n v="0"/>
    <n v="0"/>
    <m/>
    <n v="0"/>
    <s v="VWB"/>
    <m/>
    <s v="0"/>
    <n v="1"/>
    <n v="1"/>
    <m/>
    <m/>
    <n v="1"/>
    <s v="Valauto Roncq"/>
    <x v="2"/>
    <m/>
    <x v="8"/>
    <n v="755.18"/>
    <n v="2.0972369448958059E-2"/>
    <x v="1"/>
    <n v="0"/>
  </r>
  <r>
    <x v="1"/>
    <x v="0"/>
    <x v="1"/>
    <x v="15"/>
    <x v="9"/>
    <m/>
    <m/>
    <m/>
    <m/>
    <m/>
    <n v="0"/>
    <x v="36"/>
    <n v="541540"/>
    <x v="333"/>
    <s v="VSSZZZKM8TR057630"/>
    <x v="1718"/>
    <x v="36"/>
    <n v="47983.5"/>
    <n v="800"/>
    <n v="48783.5"/>
    <n v="36"/>
    <x v="1804"/>
    <n v="22"/>
    <m/>
    <n v="1463.51"/>
    <n v="3.0451074646140601E-2"/>
    <n v="0"/>
    <n v="0"/>
    <m/>
    <m/>
    <n v="0.1"/>
    <n v="0.1"/>
    <n v="146.351"/>
    <m/>
    <n v="146.351"/>
    <s v="VWB"/>
    <n v="0"/>
    <n v="20"/>
    <n v="1"/>
    <n v="1"/>
    <m/>
    <m/>
    <n v="1"/>
    <s v="Valauto Roncq"/>
    <x v="1"/>
    <m/>
    <x v="8"/>
    <n v="1485.51"/>
    <n v="3.0451074646140601E-2"/>
    <x v="1"/>
    <n v="166.351"/>
  </r>
  <r>
    <x v="1"/>
    <x v="0"/>
    <x v="1"/>
    <x v="40"/>
    <x v="19"/>
    <m/>
    <m/>
    <m/>
    <m/>
    <m/>
    <n v="0"/>
    <x v="50"/>
    <n v="541554"/>
    <x v="1991"/>
    <s v="VSSZZZKP7T1002692"/>
    <x v="1719"/>
    <x v="8"/>
    <n v="45704.33"/>
    <n v="5179.18"/>
    <n v="50883.51"/>
    <n v="70"/>
    <x v="1805"/>
    <n v="22"/>
    <m/>
    <n v="1501.51"/>
    <n v="2.9941134170972088E-2"/>
    <n v="0"/>
    <n v="0"/>
    <m/>
    <m/>
    <n v="0.1"/>
    <n v="0.1"/>
    <n v="150.15100000000001"/>
    <m/>
    <n v="150.15100000000001"/>
    <s v="VWB"/>
    <m/>
    <m/>
    <n v="0"/>
    <n v="1"/>
    <m/>
    <m/>
    <n v="0"/>
    <s v="Valauto Roncq"/>
    <x v="1"/>
    <m/>
    <x v="15"/>
    <n v="1523.51"/>
    <n v="2.9941134170972088E-2"/>
    <x v="1"/>
    <n v="150.15100000000001"/>
  </r>
  <r>
    <x v="1"/>
    <x v="0"/>
    <x v="6"/>
    <x v="63"/>
    <x v="71"/>
    <m/>
    <m/>
    <m/>
    <m/>
    <m/>
    <n v="0"/>
    <x v="50"/>
    <n v="541811"/>
    <x v="1992"/>
    <s v="VSSZZZKJ1TR612102"/>
    <x v="1720"/>
    <x v="31"/>
    <n v="22663.33"/>
    <n v="928.34"/>
    <n v="23591.670000000002"/>
    <n v="2"/>
    <x v="1806"/>
    <n v="36"/>
    <m/>
    <n v="823.26"/>
    <n v="3.6422177828021499E-2"/>
    <n v="0"/>
    <n v="-2725"/>
    <m/>
    <m/>
    <n v="0.1"/>
    <n v="0.1"/>
    <n v="82.326000000000008"/>
    <m/>
    <n v="82.326000000000008"/>
    <s v="VWB"/>
    <m/>
    <m/>
    <n v="0"/>
    <n v="1"/>
    <m/>
    <m/>
    <n v="0"/>
    <s v="Valauto Roncq"/>
    <x v="6"/>
    <m/>
    <x v="15"/>
    <n v="859.26"/>
    <n v="3.6422177828021499E-2"/>
    <x v="1"/>
    <n v="82.326000000000008"/>
  </r>
  <r>
    <x v="1"/>
    <x v="0"/>
    <x v="2"/>
    <x v="15"/>
    <x v="76"/>
    <m/>
    <m/>
    <m/>
    <m/>
    <m/>
    <n v="0"/>
    <x v="6"/>
    <n v="541911"/>
    <x v="415"/>
    <s v="TMBJB7PS8TT506774"/>
    <x v="1721"/>
    <x v="5"/>
    <n v="41833.33"/>
    <n v="1466.66"/>
    <n v="43299.990000000005"/>
    <n v="6"/>
    <x v="1807"/>
    <n v="35.01"/>
    <m/>
    <n v="786.02"/>
    <n v="1.8961436249754327E-2"/>
    <n v="0"/>
    <n v="0"/>
    <m/>
    <m/>
    <n v="0.1"/>
    <n v="0.1"/>
    <n v="78.602000000000004"/>
    <m/>
    <n v="78.602000000000004"/>
    <s v=""/>
    <m/>
    <m/>
    <n v="0"/>
    <n v="1"/>
    <m/>
    <m/>
    <n v="0"/>
    <s v="Valauto Roncq"/>
    <x v="2"/>
    <m/>
    <x v="3"/>
    <n v="821.03"/>
    <n v="1.8961436249754327E-2"/>
    <x v="1"/>
    <n v="78.602000000000004"/>
  </r>
  <r>
    <x v="1"/>
    <x v="0"/>
    <x v="6"/>
    <x v="54"/>
    <x v="52"/>
    <m/>
    <m/>
    <m/>
    <m/>
    <m/>
    <n v="0"/>
    <x v="14"/>
    <n v="542105"/>
    <x v="504"/>
    <s v="VSSZZZKLXTR063260"/>
    <x v="1044"/>
    <x v="57"/>
    <n v="24796"/>
    <n v="575"/>
    <n v="25371"/>
    <n v="17"/>
    <x v="1082"/>
    <n v="22"/>
    <m/>
    <n v="737.8"/>
    <n v="2.9947577943321112E-2"/>
    <n v="0"/>
    <n v="-507.42"/>
    <m/>
    <m/>
    <m/>
    <n v="0"/>
    <n v="0"/>
    <m/>
    <n v="0"/>
    <s v="VWB"/>
    <n v="0"/>
    <m/>
    <n v="0"/>
    <n v="1"/>
    <m/>
    <m/>
    <n v="0"/>
    <s v="Valauto Roncq"/>
    <x v="6"/>
    <m/>
    <x v="8"/>
    <n v="759.8"/>
    <n v="2.9947577943321112E-2"/>
    <x v="1"/>
    <n v="0"/>
  </r>
  <r>
    <x v="1"/>
    <x v="0"/>
    <x v="1"/>
    <x v="52"/>
    <x v="126"/>
    <m/>
    <m/>
    <m/>
    <m/>
    <m/>
    <n v="0"/>
    <x v="50"/>
    <n v="542109"/>
    <x v="508"/>
    <s v="VSSZZZKM8TR081054"/>
    <x v="1722"/>
    <x v="36"/>
    <n v="48254.33"/>
    <n v="4445.8500000000004"/>
    <n v="52700.18"/>
    <n v="20"/>
    <x v="1808"/>
    <n v="22"/>
    <m/>
    <n v="1556.02"/>
    <n v="2.9943351237130499E-2"/>
    <n v="0"/>
    <n v="0"/>
    <m/>
    <m/>
    <n v="0.1"/>
    <n v="0.1"/>
    <n v="155.602"/>
    <m/>
    <n v="155.602"/>
    <s v="VWB"/>
    <m/>
    <m/>
    <n v="0"/>
    <n v="1"/>
    <m/>
    <m/>
    <n v="0"/>
    <s v="Valauto Roncq"/>
    <x v="1"/>
    <m/>
    <x v="15"/>
    <n v="1578.02"/>
    <n v="2.9943351237130499E-2"/>
    <x v="1"/>
    <n v="155.602"/>
  </r>
  <r>
    <x v="1"/>
    <x v="0"/>
    <x v="1"/>
    <x v="11"/>
    <x v="14"/>
    <m/>
    <m/>
    <m/>
    <m/>
    <m/>
    <n v="0"/>
    <x v="50"/>
    <n v="542110"/>
    <x v="509"/>
    <s v="VSSZZZKR3SA021515"/>
    <x v="1723"/>
    <x v="35"/>
    <n v="38154.33"/>
    <n v="1756.67"/>
    <n v="39911"/>
    <n v="101"/>
    <x v="1809"/>
    <n v="22"/>
    <m/>
    <n v="2016.09"/>
    <n v="5.1065871564230411E-2"/>
    <n v="-6822.32"/>
    <n v="0"/>
    <m/>
    <m/>
    <n v="0.13"/>
    <n v="0.13"/>
    <n v="262.0917"/>
    <m/>
    <n v="262.0917"/>
    <s v="VWB"/>
    <m/>
    <m/>
    <n v="0"/>
    <n v="1"/>
    <m/>
    <m/>
    <n v="0"/>
    <s v="Valauto Roncq"/>
    <x v="1"/>
    <m/>
    <x v="15"/>
    <n v="2038.09"/>
    <n v="5.1065871564230411E-2"/>
    <x v="1"/>
    <n v="262.0917"/>
  </r>
  <r>
    <x v="7"/>
    <x v="1"/>
    <x v="0"/>
    <x v="97"/>
    <x v="129"/>
    <m/>
    <m/>
    <m/>
    <s v="x"/>
    <m/>
    <n v="503005.87"/>
    <x v="14"/>
    <n v="543172"/>
    <x v="1993"/>
    <s v="WVWZZZCD2TW006884"/>
    <x v="225"/>
    <x v="32"/>
    <n v="30333.33"/>
    <n v="666.67"/>
    <n v="31000"/>
    <n v="41"/>
    <x v="237"/>
    <n v="95"/>
    <m/>
    <n v="620"/>
    <n v="2.3064516129032257E-2"/>
    <n v="0"/>
    <n v="-2170"/>
    <m/>
    <s v="solde client facture non échue"/>
    <m/>
    <n v="0"/>
    <n v="0"/>
    <m/>
    <n v="0"/>
    <s v=""/>
    <n v="0"/>
    <s v="0"/>
    <n v="1"/>
    <n v="1"/>
    <m/>
    <m/>
    <n v="1"/>
    <s v="Valauto Lambersart VW"/>
    <x v="0"/>
    <m/>
    <x v="8"/>
    <n v="715"/>
    <n v="2.3064516129032257E-2"/>
    <x v="1"/>
    <n v="0"/>
  </r>
  <r>
    <x v="7"/>
    <x v="0"/>
    <x v="2"/>
    <x v="83"/>
    <x v="37"/>
    <m/>
    <m/>
    <m/>
    <m/>
    <m/>
    <n v="0"/>
    <x v="59"/>
    <n v="543230"/>
    <x v="1994"/>
    <s v="TMBGP6NW8T3021224"/>
    <x v="1724"/>
    <x v="22"/>
    <n v="23191.67"/>
    <n v="2416.67"/>
    <n v="25608.339999999997"/>
    <n v="203"/>
    <x v="1810"/>
    <n v="35.01"/>
    <m/>
    <n v="226.84000000000003"/>
    <n v="1.0225184451627871E-2"/>
    <n v="0"/>
    <n v="-3916"/>
    <m/>
    <m/>
    <n v="0.13"/>
    <n v="0.13"/>
    <n v="29.489200000000004"/>
    <m/>
    <n v="29.489200000000004"/>
    <s v="VWB"/>
    <m/>
    <m/>
    <n v="0"/>
    <n v="1"/>
    <m/>
    <m/>
    <n v="0"/>
    <s v="Valauto Lambersart VW"/>
    <x v="2"/>
    <m/>
    <x v="17"/>
    <n v="261.85000000000002"/>
    <n v="1.0225184451627871E-2"/>
    <x v="1"/>
    <n v="29.489200000000004"/>
  </r>
  <r>
    <x v="4"/>
    <x v="0"/>
    <x v="1"/>
    <x v="3"/>
    <x v="87"/>
    <m/>
    <m/>
    <m/>
    <m/>
    <m/>
    <m/>
    <x v="4"/>
    <n v="543465"/>
    <x v="1995"/>
    <s v="VSSZZZK14TP002173"/>
    <x v="1725"/>
    <x v="4"/>
    <n v="30359.67"/>
    <n v="583.33000000000004"/>
    <n v="30943"/>
    <n v="12"/>
    <x v="1811"/>
    <n v="27"/>
    <m/>
    <n v="1367.49"/>
    <n v="4.5066412435768997E-2"/>
    <n v="0"/>
    <n v="-2917"/>
    <m/>
    <m/>
    <n v="0.1"/>
    <n v="0.1"/>
    <n v="136.749"/>
    <m/>
    <n v="136.749"/>
    <s v="VWB"/>
    <m/>
    <n v="50"/>
    <n v="1"/>
    <n v="1"/>
    <m/>
    <m/>
    <n v="1"/>
    <s v="Valauto Arras"/>
    <x v="1"/>
    <m/>
    <x v="2"/>
    <n v="1394.49"/>
    <n v="4.5066412435768997E-2"/>
    <x v="1"/>
    <n v="186.749"/>
  </r>
  <r>
    <x v="7"/>
    <x v="1"/>
    <x v="2"/>
    <x v="25"/>
    <x v="127"/>
    <m/>
    <m/>
    <m/>
    <s v="x"/>
    <m/>
    <n v="480"/>
    <x v="46"/>
    <n v="544100"/>
    <x v="1996"/>
    <s v="TMBJJ8NX2TY054184"/>
    <x v="1137"/>
    <x v="41"/>
    <n v="31700"/>
    <n v="1458.34"/>
    <n v="33158.339999999997"/>
    <n v="25"/>
    <x v="1639"/>
    <n v="35.01"/>
    <m/>
    <n v="495.57000000000005"/>
    <n v="1.6001404171620173E-2"/>
    <n v="0"/>
    <n v="-331.58"/>
    <m/>
    <s v="solde client diff rgt VN 120€ par VN"/>
    <n v="7.0000000000000007E-2"/>
    <n v="7.0000000000000007E-2"/>
    <n v="34.689900000000009"/>
    <m/>
    <n v="34.689900000000009"/>
    <s v=""/>
    <n v="0"/>
    <n v="20"/>
    <n v="1"/>
    <n v="1"/>
    <m/>
    <m/>
    <n v="1"/>
    <s v="Valauto Lambersart VW"/>
    <x v="2"/>
    <m/>
    <x v="13"/>
    <n v="530.58000000000004"/>
    <n v="1.6001404171620173E-2"/>
    <x v="1"/>
    <n v="54.689900000000009"/>
  </r>
  <r>
    <x v="7"/>
    <x v="1"/>
    <x v="2"/>
    <x v="80"/>
    <x v="156"/>
    <m/>
    <m/>
    <m/>
    <s v="x"/>
    <m/>
    <n v="-480"/>
    <x v="46"/>
    <n v="544105"/>
    <x v="842"/>
    <s v="TMBJJ8NX1TY055620"/>
    <x v="1137"/>
    <x v="41"/>
    <n v="31700"/>
    <n v="1458.34"/>
    <n v="33158.339999999997"/>
    <n v="26"/>
    <x v="1812"/>
    <n v="35.01"/>
    <m/>
    <n v="436.78"/>
    <n v="1.4228396234552153E-2"/>
    <n v="0"/>
    <n v="-331.58"/>
    <m/>
    <s v="solde client diff rgt VN 120€ par VN"/>
    <n v="7.0000000000000007E-2"/>
    <n v="7.0000000000000007E-2"/>
    <n v="30.5746"/>
    <m/>
    <n v="30.5746"/>
    <s v=""/>
    <n v="0"/>
    <n v="20"/>
    <n v="1"/>
    <n v="1"/>
    <m/>
    <m/>
    <n v="1"/>
    <s v="Valauto Lambersart VW"/>
    <x v="2"/>
    <m/>
    <x v="13"/>
    <n v="471.78999999999996"/>
    <n v="1.4228396234552153E-2"/>
    <x v="1"/>
    <n v="50.574600000000004"/>
  </r>
  <r>
    <x v="7"/>
    <x v="0"/>
    <x v="2"/>
    <x v="48"/>
    <x v="16"/>
    <m/>
    <m/>
    <m/>
    <m/>
    <m/>
    <n v="0"/>
    <x v="36"/>
    <n v="544108"/>
    <x v="1997"/>
    <s v="TMBGR6NW0V3007847"/>
    <x v="1726"/>
    <x v="22"/>
    <n v="29041.67"/>
    <n v="583.33000000000004"/>
    <n v="29625"/>
    <n v="33"/>
    <x v="1813"/>
    <n v="35.01"/>
    <m/>
    <n v="888.75"/>
    <n v="3.1181772151898733E-2"/>
    <n v="0"/>
    <n v="0"/>
    <m/>
    <m/>
    <n v="0.1"/>
    <n v="0.1"/>
    <n v="88.875"/>
    <m/>
    <n v="88.875"/>
    <s v="VWB"/>
    <n v="0"/>
    <n v="20"/>
    <n v="1"/>
    <n v="1"/>
    <m/>
    <m/>
    <n v="1"/>
    <s v="Valauto Lambersart VW"/>
    <x v="2"/>
    <m/>
    <x v="8"/>
    <n v="923.76"/>
    <n v="3.1181772151898733E-2"/>
    <x v="1"/>
    <n v="108.875"/>
  </r>
  <r>
    <x v="7"/>
    <x v="1"/>
    <x v="2"/>
    <x v="1"/>
    <x v="129"/>
    <m/>
    <m/>
    <m/>
    <s v="x"/>
    <m/>
    <n v="-27454.15"/>
    <x v="14"/>
    <n v="544109"/>
    <x v="1998"/>
    <s v="TMBJH9NY5TF118353"/>
    <x v="38"/>
    <x v="40"/>
    <n v="38041.33"/>
    <n v="3833.33"/>
    <n v="41874.660000000003"/>
    <n v="9"/>
    <x v="1814"/>
    <n v="35.33"/>
    <m/>
    <n v="2302.85"/>
    <n v="5.5837587696234418E-2"/>
    <n v="0"/>
    <n v="0"/>
    <m/>
    <s v="solde client / ok vn payé"/>
    <m/>
    <n v="0"/>
    <n v="0"/>
    <m/>
    <n v="0"/>
    <s v=""/>
    <n v="0"/>
    <s v="0"/>
    <n v="1"/>
    <n v="1"/>
    <m/>
    <m/>
    <n v="1"/>
    <s v="Valauto Lambersart VW"/>
    <x v="2"/>
    <m/>
    <x v="8"/>
    <n v="2338.1799999999998"/>
    <n v="5.5837587696234418E-2"/>
    <x v="1"/>
    <n v="0"/>
  </r>
  <r>
    <x v="7"/>
    <x v="0"/>
    <x v="2"/>
    <x v="39"/>
    <x v="121"/>
    <m/>
    <m/>
    <m/>
    <m/>
    <m/>
    <m/>
    <x v="14"/>
    <n v="544114"/>
    <x v="1999"/>
    <s v="TMBJR8NX5TY051174"/>
    <x v="1727"/>
    <x v="41"/>
    <n v="30091"/>
    <n v="1708.33"/>
    <n v="31799.33"/>
    <n v="40"/>
    <x v="1815"/>
    <n v="35.67"/>
    <m/>
    <n v="948.63"/>
    <n v="3.0953482353244546E-2"/>
    <n v="0"/>
    <n v="-318"/>
    <m/>
    <m/>
    <m/>
    <n v="0"/>
    <n v="0"/>
    <m/>
    <n v="0"/>
    <s v="VWB"/>
    <n v="0"/>
    <s v="0"/>
    <n v="1"/>
    <n v="1"/>
    <m/>
    <m/>
    <n v="1"/>
    <s v="Valauto Lambersart VW"/>
    <x v="2"/>
    <m/>
    <x v="8"/>
    <n v="984.3"/>
    <n v="3.0953482353244546E-2"/>
    <x v="1"/>
    <n v="0"/>
  </r>
  <r>
    <x v="7"/>
    <x v="0"/>
    <x v="2"/>
    <x v="80"/>
    <x v="120"/>
    <m/>
    <m/>
    <m/>
    <m/>
    <m/>
    <n v="0"/>
    <x v="14"/>
    <n v="544190"/>
    <x v="2000"/>
    <s v="TMBJH7NY1TF106561"/>
    <x v="1296"/>
    <x v="40"/>
    <n v="38041.660000000003"/>
    <n v="2508.33"/>
    <n v="40549.990000000005"/>
    <n v="18"/>
    <x v="1816"/>
    <n v="35"/>
    <m/>
    <n v="1622"/>
    <n v="4.08631420131053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1657"/>
    <n v="4.08631420131053E-2"/>
    <x v="1"/>
    <n v="0"/>
  </r>
  <r>
    <x v="7"/>
    <x v="0"/>
    <x v="2"/>
    <x v="42"/>
    <x v="132"/>
    <m/>
    <m/>
    <m/>
    <m/>
    <m/>
    <n v="0"/>
    <x v="24"/>
    <n v="544317"/>
    <x v="2001"/>
    <s v="TMBNH9NYXSF110474"/>
    <x v="1728"/>
    <x v="23"/>
    <n v="38000"/>
    <n v="1041.6600000000001"/>
    <n v="39041.660000000003"/>
    <n v="171"/>
    <x v="1220"/>
    <n v="35"/>
    <m/>
    <n v="941.24"/>
    <n v="2.5005084312501053E-2"/>
    <n v="-4828.12"/>
    <n v="0"/>
    <m/>
    <m/>
    <n v="0.1"/>
    <n v="0.13"/>
    <n v="94.124000000000009"/>
    <m/>
    <n v="94.124000000000009"/>
    <s v="VWB"/>
    <m/>
    <s v="0"/>
    <n v="1"/>
    <n v="1"/>
    <m/>
    <m/>
    <n v="1"/>
    <s v="Valauto Lambersart VW"/>
    <x v="2"/>
    <m/>
    <x v="11"/>
    <n v="976.24"/>
    <n v="2.5005084312501053E-2"/>
    <x v="1"/>
    <n v="94.124000000000009"/>
  </r>
  <r>
    <x v="7"/>
    <x v="0"/>
    <x v="2"/>
    <x v="58"/>
    <x v="32"/>
    <m/>
    <m/>
    <m/>
    <m/>
    <m/>
    <n v="0"/>
    <x v="36"/>
    <n v="544326"/>
    <x v="891"/>
    <s v="TMBJW7PS9TT064320"/>
    <x v="1729"/>
    <x v="5"/>
    <n v="46000"/>
    <n v="1900"/>
    <n v="47900"/>
    <n v="32"/>
    <x v="1817"/>
    <n v="35"/>
    <m/>
    <n v="1916.01"/>
    <n v="4.0730897703549061E-2"/>
    <n v="0"/>
    <n v="0"/>
    <m/>
    <m/>
    <n v="0.1"/>
    <n v="0.1"/>
    <n v="191.601"/>
    <m/>
    <n v="191.601"/>
    <s v="VWB"/>
    <n v="0"/>
    <n v="20"/>
    <n v="1"/>
    <n v="1"/>
    <m/>
    <m/>
    <n v="1"/>
    <s v="Valauto Lambersart VW"/>
    <x v="2"/>
    <m/>
    <x v="8"/>
    <n v="1951.01"/>
    <n v="4.0730897703549061E-2"/>
    <x v="1"/>
    <n v="211.601"/>
  </r>
  <r>
    <x v="7"/>
    <x v="0"/>
    <x v="2"/>
    <x v="123"/>
    <x v="141"/>
    <m/>
    <m/>
    <m/>
    <m/>
    <m/>
    <n v="0"/>
    <x v="14"/>
    <n v="544329"/>
    <x v="2002"/>
    <s v="TMBJR7NU8T5052983"/>
    <x v="1151"/>
    <x v="38"/>
    <n v="36458.339999999997"/>
    <n v="250"/>
    <n v="36708.339999999997"/>
    <n v="45"/>
    <x v="1818"/>
    <n v="35"/>
    <m/>
    <n v="734.16"/>
    <n v="2.095327655786124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769.16"/>
    <n v="2.095327655786124E-2"/>
    <x v="1"/>
    <n v="0"/>
  </r>
  <r>
    <x v="7"/>
    <x v="0"/>
    <x v="2"/>
    <x v="75"/>
    <x v="9"/>
    <m/>
    <m/>
    <m/>
    <m/>
    <m/>
    <n v="0"/>
    <x v="59"/>
    <n v="544339"/>
    <x v="901"/>
    <s v="TMBJH7NY5TF165323"/>
    <x v="1730"/>
    <x v="40"/>
    <n v="38150"/>
    <n v="3091.67"/>
    <n v="41241.67"/>
    <n v="6"/>
    <x v="1819"/>
    <n v="35"/>
    <m/>
    <n v="1652.92"/>
    <n v="4.0927537609413006E-2"/>
    <n v="0"/>
    <n v="-3941"/>
    <m/>
    <m/>
    <n v="0.1"/>
    <n v="0.1"/>
    <n v="165.29200000000003"/>
    <m/>
    <n v="165.29200000000003"/>
    <s v="VWB"/>
    <m/>
    <n v="50"/>
    <n v="1"/>
    <n v="1"/>
    <m/>
    <m/>
    <n v="1"/>
    <s v="Valauto Lambersart VW"/>
    <x v="2"/>
    <m/>
    <x v="17"/>
    <n v="1687.92"/>
    <n v="4.0927537609413006E-2"/>
    <x v="1"/>
    <n v="215.29200000000003"/>
  </r>
  <r>
    <x v="7"/>
    <x v="0"/>
    <x v="2"/>
    <x v="116"/>
    <x v="80"/>
    <m/>
    <m/>
    <m/>
    <m/>
    <m/>
    <n v="0"/>
    <x v="36"/>
    <n v="544343"/>
    <x v="905"/>
    <s v="TMBER6NW6V3022487"/>
    <x v="1731"/>
    <x v="24"/>
    <n v="30750"/>
    <n v="583.33000000000004"/>
    <n v="31333.33"/>
    <n v="18"/>
    <x v="1820"/>
    <n v="35.01"/>
    <m/>
    <n v="626.66999999999996"/>
    <n v="2.1117449055047768E-2"/>
    <n v="0"/>
    <n v="0"/>
    <m/>
    <m/>
    <n v="0.1"/>
    <n v="0.1"/>
    <n v="62.667000000000002"/>
    <m/>
    <n v="62.667000000000002"/>
    <s v="VWB"/>
    <n v="0"/>
    <n v="20"/>
    <n v="1"/>
    <n v="1"/>
    <m/>
    <m/>
    <n v="1"/>
    <s v="Valauto Lambersart VW"/>
    <x v="2"/>
    <m/>
    <x v="8"/>
    <n v="661.68"/>
    <n v="2.1117449055047768E-2"/>
    <x v="1"/>
    <n v="82.667000000000002"/>
  </r>
  <r>
    <x v="7"/>
    <x v="0"/>
    <x v="2"/>
    <x v="27"/>
    <x v="52"/>
    <m/>
    <m/>
    <m/>
    <m/>
    <m/>
    <n v="0"/>
    <x v="42"/>
    <n v="544354"/>
    <x v="914"/>
    <s v="TMBGK6NWXT3085344"/>
    <x v="1732"/>
    <x v="22"/>
    <n v="30958.34"/>
    <n v="958.33"/>
    <n v="31916.670000000002"/>
    <n v="15"/>
    <x v="1821"/>
    <n v="35"/>
    <m/>
    <n v="638.34"/>
    <n v="2.1096812418087477E-2"/>
    <n v="0"/>
    <n v="0"/>
    <m/>
    <m/>
    <n v="0.1"/>
    <n v="0.1"/>
    <n v="63.834000000000003"/>
    <m/>
    <n v="63.834000000000003"/>
    <s v="VWB"/>
    <n v="0"/>
    <n v="20"/>
    <n v="1"/>
    <n v="1"/>
    <m/>
    <m/>
    <n v="1"/>
    <s v="Valauto Lambersart VW"/>
    <x v="2"/>
    <m/>
    <x v="8"/>
    <n v="673.34"/>
    <n v="2.1096812418087477E-2"/>
    <x v="1"/>
    <n v="83.834000000000003"/>
  </r>
  <r>
    <x v="7"/>
    <x v="0"/>
    <x v="2"/>
    <x v="11"/>
    <x v="23"/>
    <m/>
    <m/>
    <m/>
    <m/>
    <m/>
    <m/>
    <x v="59"/>
    <n v="544357"/>
    <x v="915"/>
    <s v="TMBER6NW3T3104559"/>
    <x v="1733"/>
    <x v="24"/>
    <n v="30750"/>
    <n v="583.33000000000004"/>
    <n v="31333.33"/>
    <n v="85"/>
    <x v="1822"/>
    <n v="35.01"/>
    <m/>
    <n v="752"/>
    <n v="2.511734309758969E-2"/>
    <n v="0"/>
    <n v="0"/>
    <m/>
    <m/>
    <n v="0.1"/>
    <n v="0.1"/>
    <n v="75.2"/>
    <m/>
    <n v="75.2"/>
    <s v="VWB"/>
    <n v="0"/>
    <m/>
    <n v="0"/>
    <n v="1"/>
    <m/>
    <m/>
    <n v="0"/>
    <s v="Valauto Lambersart VW"/>
    <x v="2"/>
    <m/>
    <x v="17"/>
    <n v="787.01"/>
    <n v="2.511734309758969E-2"/>
    <x v="1"/>
    <n v="75.2"/>
  </r>
  <r>
    <x v="7"/>
    <x v="0"/>
    <x v="2"/>
    <x v="53"/>
    <x v="61"/>
    <m/>
    <m/>
    <m/>
    <m/>
    <m/>
    <n v="0"/>
    <x v="59"/>
    <n v="544365"/>
    <x v="2003"/>
    <s v="TMBGP6NW5T3061423"/>
    <x v="1734"/>
    <x v="22"/>
    <n v="23191.67"/>
    <n v="833.33"/>
    <n v="24025"/>
    <n v="81"/>
    <x v="1823"/>
    <n v="35.01"/>
    <m/>
    <n v="684.84"/>
    <n v="2.9962539021852239E-2"/>
    <n v="0"/>
    <n v="-4166"/>
    <m/>
    <m/>
    <n v="0.13"/>
    <n v="0.13"/>
    <n v="89.029200000000003"/>
    <m/>
    <n v="89.029200000000003"/>
    <s v="VWB"/>
    <m/>
    <n v="50"/>
    <n v="1"/>
    <n v="1"/>
    <m/>
    <m/>
    <n v="1"/>
    <s v="Valauto Lambersart VW"/>
    <x v="2"/>
    <m/>
    <x v="17"/>
    <n v="719.85"/>
    <n v="2.9962539021852239E-2"/>
    <x v="1"/>
    <n v="139.0292"/>
  </r>
  <r>
    <x v="7"/>
    <x v="0"/>
    <x v="2"/>
    <x v="94"/>
    <x v="1"/>
    <m/>
    <m/>
    <m/>
    <m/>
    <m/>
    <n v="0"/>
    <x v="59"/>
    <n v="544369"/>
    <x v="920"/>
    <s v="TMBER6PJ6T4050153"/>
    <x v="1735"/>
    <x v="33"/>
    <n v="21250"/>
    <n v="2083.33"/>
    <n v="23333.33"/>
    <n v="49"/>
    <x v="1824"/>
    <n v="35"/>
    <m/>
    <n v="716.66"/>
    <n v="3.2214004602000655E-2"/>
    <n v="0"/>
    <n v="-2800"/>
    <m/>
    <m/>
    <n v="0.13"/>
    <n v="0.13"/>
    <n v="93.165800000000004"/>
    <m/>
    <n v="93.165800000000004"/>
    <s v="VWB"/>
    <m/>
    <n v="50"/>
    <n v="1"/>
    <n v="1"/>
    <m/>
    <m/>
    <n v="1"/>
    <s v="Valauto Lambersart VW"/>
    <x v="2"/>
    <m/>
    <x v="17"/>
    <n v="751.66"/>
    <n v="3.2214004602000655E-2"/>
    <x v="1"/>
    <n v="143.16579999999999"/>
  </r>
  <r>
    <x v="7"/>
    <x v="0"/>
    <x v="2"/>
    <x v="96"/>
    <x v="111"/>
    <m/>
    <m/>
    <m/>
    <m/>
    <m/>
    <m/>
    <x v="56"/>
    <n v="544378"/>
    <x v="2004"/>
    <s v="TMBNC7NY5TF107096"/>
    <x v="1736"/>
    <x v="23"/>
    <n v="30283.33"/>
    <n v="1041.6600000000001"/>
    <n v="31324.99"/>
    <n v="32"/>
    <x v="1215"/>
    <n v="35"/>
    <m/>
    <n v="1257.4100000000001"/>
    <n v="4.1258113729645246E-2"/>
    <n v="0"/>
    <n v="-3749"/>
    <m/>
    <m/>
    <n v="7.0000000000000007E-2"/>
    <n v="7.0000000000000007E-2"/>
    <n v="88.01870000000001"/>
    <m/>
    <n v="88.01870000000001"/>
    <s v="VWB"/>
    <m/>
    <n v="50"/>
    <n v="1"/>
    <n v="1"/>
    <m/>
    <m/>
    <n v="1"/>
    <s v="Valauto Lambersart VW"/>
    <x v="2"/>
    <m/>
    <x v="17"/>
    <n v="1292.4100000000001"/>
    <n v="4.1258113729645246E-2"/>
    <x v="1"/>
    <n v="138.01870000000002"/>
  </r>
  <r>
    <x v="7"/>
    <x v="0"/>
    <x v="2"/>
    <x v="94"/>
    <x v="20"/>
    <m/>
    <m/>
    <m/>
    <m/>
    <m/>
    <n v="0"/>
    <x v="59"/>
    <n v="544382"/>
    <x v="2005"/>
    <s v="TMBNC7NY6TF114008"/>
    <x v="1737"/>
    <x v="23"/>
    <n v="30283.33"/>
    <n v="1158.33"/>
    <n v="31441.660000000003"/>
    <n v="7"/>
    <x v="1217"/>
    <n v="35"/>
    <m/>
    <n v="1255.54"/>
    <n v="4.1045542760782983E-2"/>
    <n v="0"/>
    <n v="-3749"/>
    <m/>
    <m/>
    <n v="7.0000000000000007E-2"/>
    <n v="7.0000000000000007E-2"/>
    <n v="87.887800000000013"/>
    <m/>
    <n v="87.887800000000013"/>
    <s v="VWB"/>
    <m/>
    <m/>
    <n v="0"/>
    <n v="1"/>
    <m/>
    <m/>
    <n v="0"/>
    <s v="Valauto Lambersart VW"/>
    <x v="2"/>
    <m/>
    <x v="17"/>
    <n v="1290.54"/>
    <n v="4.1045542760782983E-2"/>
    <x v="1"/>
    <n v="87.887800000000013"/>
  </r>
  <r>
    <x v="7"/>
    <x v="0"/>
    <x v="2"/>
    <x v="80"/>
    <x v="120"/>
    <m/>
    <m/>
    <m/>
    <m/>
    <m/>
    <n v="0"/>
    <x v="56"/>
    <n v="544383"/>
    <x v="927"/>
    <s v="TMBNC7NY9TF109370"/>
    <x v="1738"/>
    <x v="23"/>
    <n v="30283.33"/>
    <n v="1199.99"/>
    <n v="31483.320000000003"/>
    <n v="18"/>
    <x v="1215"/>
    <n v="35"/>
    <n v="-416"/>
    <n v="841.41000000000008"/>
    <n v="2.7837280185190126E-2"/>
    <n v="0"/>
    <n v="-3333"/>
    <m/>
    <m/>
    <n v="7.0000000000000007E-2"/>
    <n v="7.0000000000000007E-2"/>
    <n v="58.898700000000012"/>
    <m/>
    <n v="58.898700000000012"/>
    <s v="VWB"/>
    <m/>
    <m/>
    <n v="0"/>
    <n v="1"/>
    <m/>
    <m/>
    <n v="0"/>
    <s v="Valauto Lambersart VW"/>
    <x v="2"/>
    <m/>
    <x v="17"/>
    <n v="1292.4100000000001"/>
    <n v="4.1050626172843267E-2"/>
    <x v="1"/>
    <n v="58.898700000000012"/>
  </r>
  <r>
    <x v="7"/>
    <x v="0"/>
    <x v="2"/>
    <x v="26"/>
    <x v="15"/>
    <m/>
    <m/>
    <m/>
    <m/>
    <m/>
    <n v="0"/>
    <x v="56"/>
    <n v="544385"/>
    <x v="2006"/>
    <s v="TMBNG7NY8TF110045"/>
    <x v="1739"/>
    <x v="23"/>
    <n v="27341.66"/>
    <n v="1199.99"/>
    <n v="28541.65"/>
    <n v="48"/>
    <x v="1825"/>
    <n v="35"/>
    <m/>
    <n v="1125.03"/>
    <n v="4.0643410594692314E-2"/>
    <n v="0"/>
    <n v="-3749"/>
    <m/>
    <m/>
    <n v="7.0000000000000007E-2"/>
    <n v="7.0000000000000007E-2"/>
    <n v="78.752099999999999"/>
    <m/>
    <n v="78.752099999999999"/>
    <s v="VWB"/>
    <m/>
    <s v="0"/>
    <n v="1"/>
    <n v="1"/>
    <m/>
    <m/>
    <n v="1"/>
    <s v="Valauto Lambersart VW"/>
    <x v="2"/>
    <m/>
    <x v="17"/>
    <n v="1160.03"/>
    <n v="4.0643410594692314E-2"/>
    <x v="1"/>
    <n v="78.752099999999999"/>
  </r>
  <r>
    <x v="7"/>
    <x v="0"/>
    <x v="2"/>
    <x v="41"/>
    <x v="42"/>
    <m/>
    <m/>
    <m/>
    <m/>
    <m/>
    <n v="0"/>
    <x v="56"/>
    <n v="544389"/>
    <x v="2007"/>
    <s v="TMBNG7NY0TF105924"/>
    <x v="1740"/>
    <x v="23"/>
    <n v="27341.66"/>
    <n v="1041.6600000000001"/>
    <n v="28383.32"/>
    <n v="28"/>
    <x v="1826"/>
    <n v="35.01"/>
    <m/>
    <n v="1125.03"/>
    <n v="4.0870483086545194E-2"/>
    <n v="0"/>
    <n v="-3749"/>
    <m/>
    <m/>
    <n v="7.0000000000000007E-2"/>
    <n v="7.0000000000000007E-2"/>
    <n v="78.752099999999999"/>
    <m/>
    <n v="78.752099999999999"/>
    <s v="VWB"/>
    <m/>
    <m/>
    <n v="0"/>
    <n v="1"/>
    <m/>
    <m/>
    <n v="0"/>
    <s v="Valauto Lambersart VW"/>
    <x v="2"/>
    <m/>
    <x v="17"/>
    <n v="1160.04"/>
    <n v="4.0870483086545194E-2"/>
    <x v="1"/>
    <n v="78.752099999999999"/>
  </r>
  <r>
    <x v="7"/>
    <x v="0"/>
    <x v="2"/>
    <x v="4"/>
    <x v="55"/>
    <m/>
    <m/>
    <m/>
    <m/>
    <m/>
    <m/>
    <x v="56"/>
    <n v="544390"/>
    <x v="928"/>
    <s v="TMBNG7NYXTF110063"/>
    <x v="1741"/>
    <x v="23"/>
    <n v="27341.66"/>
    <n v="1199.99"/>
    <n v="28541.65"/>
    <n v="137"/>
    <x v="1827"/>
    <n v="35.01"/>
    <m/>
    <n v="1559.36"/>
    <n v="5.5861171305793454E-2"/>
    <n v="0"/>
    <n v="-3500"/>
    <m/>
    <m/>
    <n v="0.12"/>
    <n v="0.12"/>
    <n v="187.12319999999997"/>
    <m/>
    <n v="187.12319999999997"/>
    <s v="VWB"/>
    <m/>
    <n v="50"/>
    <n v="1"/>
    <n v="1"/>
    <m/>
    <m/>
    <n v="1"/>
    <s v="Valauto Lambersart VW"/>
    <x v="2"/>
    <m/>
    <x v="17"/>
    <n v="1594.37"/>
    <n v="5.5861171305793454E-2"/>
    <x v="1"/>
    <n v="237.12319999999997"/>
  </r>
  <r>
    <x v="7"/>
    <x v="0"/>
    <x v="2"/>
    <x v="6"/>
    <x v="66"/>
    <m/>
    <m/>
    <m/>
    <m/>
    <m/>
    <n v="0"/>
    <x v="42"/>
    <n v="544391"/>
    <x v="929"/>
    <s v="TMBNH7NY7TF121681"/>
    <x v="1742"/>
    <x v="23"/>
    <n v="34983.33"/>
    <n v="583.33000000000004"/>
    <n v="35566.660000000003"/>
    <n v="19"/>
    <x v="1828"/>
    <n v="35"/>
    <m/>
    <n v="711.33"/>
    <n v="2.0983977691467232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x v="2"/>
    <m/>
    <x v="8"/>
    <n v="746.33"/>
    <n v="2.0983977691467232E-2"/>
    <x v="1"/>
    <n v="91.13300000000001"/>
  </r>
  <r>
    <x v="7"/>
    <x v="0"/>
    <x v="2"/>
    <x v="58"/>
    <x v="32"/>
    <m/>
    <m/>
    <m/>
    <m/>
    <m/>
    <n v="0"/>
    <x v="42"/>
    <n v="544392"/>
    <x v="2008"/>
    <s v="TMBRH9NYXTF085398"/>
    <x v="1327"/>
    <x v="23"/>
    <n v="36841.660000000003"/>
    <n v="5941.67"/>
    <n v="42783.33"/>
    <n v="77"/>
    <x v="1829"/>
    <n v="35"/>
    <m/>
    <n v="855.67"/>
    <n v="2.0818155108543443E-2"/>
    <n v="0"/>
    <n v="0"/>
    <m/>
    <m/>
    <n v="0.1"/>
    <n v="0.1"/>
    <n v="85.567000000000007"/>
    <m/>
    <n v="85.567000000000007"/>
    <s v="VWB"/>
    <n v="0"/>
    <n v="20"/>
    <n v="1"/>
    <n v="1"/>
    <m/>
    <m/>
    <n v="1"/>
    <s v="Valauto Lambersart VW"/>
    <x v="2"/>
    <m/>
    <x v="8"/>
    <n v="890.67"/>
    <n v="2.0818155108543443E-2"/>
    <x v="1"/>
    <n v="105.56700000000001"/>
  </r>
  <r>
    <x v="7"/>
    <x v="0"/>
    <x v="2"/>
    <x v="23"/>
    <x v="95"/>
    <m/>
    <m/>
    <m/>
    <m/>
    <m/>
    <m/>
    <x v="59"/>
    <n v="544401"/>
    <x v="2009"/>
    <s v="TMBEP6PJ5V4012082"/>
    <x v="1743"/>
    <x v="33"/>
    <n v="19775"/>
    <n v="708.33"/>
    <n v="20483.330000000002"/>
    <n v="50"/>
    <x v="1830"/>
    <n v="35.01"/>
    <m/>
    <n v="703.17"/>
    <n v="3.6038085604245006E-2"/>
    <n v="0"/>
    <n v="-2350"/>
    <m/>
    <m/>
    <n v="0.1"/>
    <n v="0.1"/>
    <n v="70.316999999999993"/>
    <m/>
    <n v="70.316999999999993"/>
    <s v="VWB"/>
    <m/>
    <n v="50"/>
    <n v="1"/>
    <n v="1"/>
    <m/>
    <m/>
    <n v="1"/>
    <s v="Valauto Lambersart VW"/>
    <x v="2"/>
    <m/>
    <x v="17"/>
    <n v="738.18"/>
    <n v="3.6038085604245006E-2"/>
    <x v="1"/>
    <n v="120.31699999999999"/>
  </r>
  <r>
    <x v="7"/>
    <x v="1"/>
    <x v="2"/>
    <x v="120"/>
    <x v="77"/>
    <m/>
    <m/>
    <m/>
    <s v="x"/>
    <m/>
    <n v="13945.97"/>
    <x v="14"/>
    <n v="544403"/>
    <x v="2010"/>
    <s v="TMBJH7NYXTF201121"/>
    <x v="38"/>
    <x v="40"/>
    <n v="38149.68"/>
    <n v="1908.33"/>
    <n v="40058.01"/>
    <n v="14"/>
    <x v="1831"/>
    <n v="35.33"/>
    <m/>
    <n v="800.9"/>
    <n v="2.0875475341885431E-2"/>
    <n v="0"/>
    <n v="0"/>
    <m/>
    <s v="ok vn payé"/>
    <m/>
    <n v="0"/>
    <n v="0"/>
    <m/>
    <n v="0"/>
    <s v=""/>
    <n v="0"/>
    <m/>
    <n v="0"/>
    <n v="1"/>
    <m/>
    <m/>
    <n v="0"/>
    <s v="Valauto Lambersart VW"/>
    <x v="2"/>
    <m/>
    <x v="8"/>
    <n v="836.23"/>
    <n v="2.0875475341885431E-2"/>
    <x v="1"/>
    <n v="0"/>
  </r>
  <r>
    <x v="7"/>
    <x v="0"/>
    <x v="2"/>
    <x v="87"/>
    <x v="17"/>
    <m/>
    <m/>
    <m/>
    <m/>
    <m/>
    <n v="0"/>
    <x v="73"/>
    <n v="544404"/>
    <x v="2011"/>
    <s v="TMBNC7NYXTF117428"/>
    <x v="1744"/>
    <x v="23"/>
    <n v="30283.33"/>
    <n v="583.33000000000004"/>
    <n v="30866.660000000003"/>
    <n v="8"/>
    <x v="1832"/>
    <n v="35.01"/>
    <m/>
    <n v="534.66999999999996"/>
    <n v="1.8456159493770944E-2"/>
    <n v="0"/>
    <n v="0"/>
    <m/>
    <m/>
    <n v="0.1"/>
    <n v="0.1"/>
    <n v="53.466999999999999"/>
    <m/>
    <n v="53.466999999999999"/>
    <s v=""/>
    <n v="0"/>
    <n v="20"/>
    <n v="1"/>
    <n v="1"/>
    <m/>
    <m/>
    <n v="1"/>
    <s v="Valauto Lambersart VW"/>
    <x v="2"/>
    <m/>
    <x v="8"/>
    <n v="569.67999999999995"/>
    <n v="1.8456159493770944E-2"/>
    <x v="1"/>
    <n v="73.466999999999999"/>
  </r>
  <r>
    <x v="7"/>
    <x v="1"/>
    <x v="2"/>
    <x v="55"/>
    <x v="79"/>
    <m/>
    <m/>
    <m/>
    <s v="x"/>
    <m/>
    <n v="681157.84"/>
    <x v="14"/>
    <n v="544405"/>
    <x v="2012"/>
    <s v="TMBJH7NY7TF178316"/>
    <x v="225"/>
    <x v="40"/>
    <n v="38150"/>
    <n v="2841.66"/>
    <n v="40991.660000000003"/>
    <n v="20"/>
    <x v="1833"/>
    <n v="35"/>
    <m/>
    <n v="1229.75"/>
    <n v="3.0853837097594972E-2"/>
    <n v="0"/>
    <n v="-1639.67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1264.75"/>
    <n v="3.0853837097594972E-2"/>
    <x v="1"/>
    <n v="0"/>
  </r>
  <r>
    <x v="7"/>
    <x v="0"/>
    <x v="2"/>
    <x v="91"/>
    <x v="16"/>
    <m/>
    <m/>
    <m/>
    <m/>
    <m/>
    <n v="0"/>
    <x v="56"/>
    <n v="544413"/>
    <x v="2013"/>
    <s v="TMBJR7NU6T5077123"/>
    <x v="1745"/>
    <x v="38"/>
    <n v="36458.339999999997"/>
    <n v="3258.34"/>
    <n v="39716.679999999993"/>
    <n v="28"/>
    <x v="1834"/>
    <n v="35.01"/>
    <m/>
    <n v="1285.5"/>
    <n v="3.3248247335880041E-2"/>
    <n v="0"/>
    <n v="-2750"/>
    <m/>
    <m/>
    <n v="0.08"/>
    <n v="7.0000000000000007E-2"/>
    <n v="102.84"/>
    <m/>
    <n v="102.84"/>
    <s v="VWB"/>
    <m/>
    <m/>
    <n v="0"/>
    <n v="1"/>
    <m/>
    <m/>
    <n v="0"/>
    <s v="Valauto Lambersart VW"/>
    <x v="2"/>
    <m/>
    <x v="17"/>
    <n v="1320.51"/>
    <n v="3.3248247335880041E-2"/>
    <x v="1"/>
    <n v="102.84"/>
  </r>
  <r>
    <x v="7"/>
    <x v="0"/>
    <x v="2"/>
    <x v="52"/>
    <x v="59"/>
    <m/>
    <m/>
    <m/>
    <m/>
    <m/>
    <m/>
    <x v="59"/>
    <n v="544416"/>
    <x v="2014"/>
    <s v="TMBAR8NX7TM053600"/>
    <x v="1746"/>
    <x v="41"/>
    <n v="29916.67"/>
    <n v="3408.33"/>
    <n v="33325"/>
    <n v="21"/>
    <x v="1835"/>
    <n v="35"/>
    <m/>
    <n v="1998.42"/>
    <n v="6.1017854463615906E-2"/>
    <n v="-2916"/>
    <n v="0"/>
    <m/>
    <m/>
    <n v="0.1"/>
    <n v="0.1"/>
    <n v="199.84200000000001"/>
    <m/>
    <n v="199.84200000000001"/>
    <s v="VWB"/>
    <m/>
    <n v="50"/>
    <n v="1"/>
    <n v="1"/>
    <m/>
    <m/>
    <n v="1"/>
    <s v="Valauto Lambersart VW"/>
    <x v="2"/>
    <m/>
    <x v="17"/>
    <n v="2033.42"/>
    <n v="6.1017854463615906E-2"/>
    <x v="1"/>
    <n v="249.84200000000001"/>
  </r>
  <r>
    <x v="7"/>
    <x v="0"/>
    <x v="2"/>
    <x v="77"/>
    <x v="115"/>
    <m/>
    <m/>
    <m/>
    <m/>
    <m/>
    <m/>
    <x v="56"/>
    <n v="544417"/>
    <x v="2015"/>
    <s v="TMBNH9NY6TF143540"/>
    <x v="1747"/>
    <x v="23"/>
    <n v="38583.33"/>
    <n v="1633.33"/>
    <n v="40216.660000000003"/>
    <n v="116"/>
    <x v="1836"/>
    <n v="35.01"/>
    <m/>
    <n v="1431.42"/>
    <n v="3.6463246823580077E-2"/>
    <n v="-5228.17"/>
    <n v="0"/>
    <m/>
    <m/>
    <n v="0.12"/>
    <n v="0.13"/>
    <n v="171.7704"/>
    <m/>
    <n v="171.7704"/>
    <s v=""/>
    <m/>
    <n v="50"/>
    <n v="1"/>
    <n v="1"/>
    <m/>
    <m/>
    <n v="1"/>
    <s v="Valauto Lambersart VW"/>
    <x v="2"/>
    <m/>
    <x v="17"/>
    <n v="1466.43"/>
    <n v="3.6463246823580077E-2"/>
    <x v="1"/>
    <n v="221.7704"/>
  </r>
  <r>
    <x v="7"/>
    <x v="0"/>
    <x v="2"/>
    <x v="3"/>
    <x v="87"/>
    <m/>
    <m/>
    <m/>
    <m/>
    <m/>
    <m/>
    <x v="59"/>
    <n v="544419"/>
    <x v="2016"/>
    <s v="TMBNH7NY1TF145183"/>
    <x v="1748"/>
    <x v="23"/>
    <n v="35883.33"/>
    <n v="1600"/>
    <n v="37483.33"/>
    <n v="118"/>
    <x v="1837"/>
    <n v="35.01"/>
    <m/>
    <n v="-171.64999999999998"/>
    <n v="-3.6453538146157234E-3"/>
    <n v="0"/>
    <n v="-3332.99"/>
    <m/>
    <m/>
    <m/>
    <n v="0.12"/>
    <n v="0"/>
    <n v="200"/>
    <n v="200"/>
    <s v="VWB"/>
    <m/>
    <m/>
    <n v="0"/>
    <n v="1"/>
    <m/>
    <m/>
    <n v="0"/>
    <s v="Valauto Lambersart VW"/>
    <x v="2"/>
    <m/>
    <x v="17"/>
    <n v="-136.63999999999999"/>
    <n v="-3.6453538146157234E-3"/>
    <x v="0"/>
    <n v="200"/>
  </r>
  <r>
    <x v="7"/>
    <x v="0"/>
    <x v="2"/>
    <x v="89"/>
    <x v="106"/>
    <m/>
    <m/>
    <m/>
    <m/>
    <m/>
    <m/>
    <x v="59"/>
    <n v="544427"/>
    <x v="2017"/>
    <s v="TMBGP6NW1T3133945"/>
    <x v="1749"/>
    <x v="22"/>
    <n v="23191.67"/>
    <n v="1225"/>
    <n v="24416.67"/>
    <n v="52"/>
    <x v="1838"/>
    <n v="35.01"/>
    <m/>
    <n v="764.33"/>
    <n v="3.273746993345121E-2"/>
    <n v="0"/>
    <n v="-3916"/>
    <m/>
    <m/>
    <n v="0.1"/>
    <n v="0.1"/>
    <n v="76.433000000000007"/>
    <m/>
    <n v="76.433000000000007"/>
    <s v="VWB"/>
    <m/>
    <n v="50"/>
    <n v="1"/>
    <n v="1"/>
    <m/>
    <m/>
    <n v="1"/>
    <s v="Valauto Lambersart VW"/>
    <x v="2"/>
    <m/>
    <x v="17"/>
    <n v="799.34"/>
    <n v="3.273746993345121E-2"/>
    <x v="1"/>
    <n v="126.43300000000001"/>
  </r>
  <r>
    <x v="7"/>
    <x v="0"/>
    <x v="2"/>
    <x v="90"/>
    <x v="35"/>
    <m/>
    <m/>
    <m/>
    <m/>
    <m/>
    <n v="0"/>
    <x v="36"/>
    <n v="544428"/>
    <x v="2018"/>
    <s v="TMBNH7NY9TF152799"/>
    <x v="1750"/>
    <x v="23"/>
    <n v="34983.33"/>
    <n v="583.33000000000004"/>
    <n v="35566.660000000003"/>
    <n v="18"/>
    <x v="1839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x v="2"/>
    <m/>
    <x v="8"/>
    <n v="746.34"/>
    <n v="2.0984258853656765E-2"/>
    <x v="1"/>
    <n v="91.13300000000001"/>
  </r>
  <r>
    <x v="7"/>
    <x v="0"/>
    <x v="2"/>
    <x v="90"/>
    <x v="35"/>
    <m/>
    <m/>
    <m/>
    <m/>
    <m/>
    <n v="0"/>
    <x v="36"/>
    <n v="544429"/>
    <x v="2019"/>
    <s v="TMBNH7NY7TF154129"/>
    <x v="1751"/>
    <x v="23"/>
    <n v="34983.33"/>
    <n v="583.33000000000004"/>
    <n v="35566.660000000003"/>
    <n v="18"/>
    <x v="1839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x v="2"/>
    <m/>
    <x v="8"/>
    <n v="746.34"/>
    <n v="2.0984258853656765E-2"/>
    <x v="1"/>
    <n v="91.13300000000001"/>
  </r>
  <r>
    <x v="7"/>
    <x v="0"/>
    <x v="2"/>
    <x v="15"/>
    <x v="9"/>
    <m/>
    <m/>
    <m/>
    <m/>
    <m/>
    <n v="0"/>
    <x v="36"/>
    <n v="544430"/>
    <x v="2020"/>
    <s v="TMBNH7NY6TF153862"/>
    <x v="1752"/>
    <x v="23"/>
    <n v="34983.33"/>
    <n v="583.33000000000004"/>
    <n v="35566.660000000003"/>
    <n v="11"/>
    <x v="1839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x v="2"/>
    <m/>
    <x v="8"/>
    <n v="746.34"/>
    <n v="2.0984258853656765E-2"/>
    <x v="1"/>
    <n v="91.13300000000001"/>
  </r>
  <r>
    <x v="7"/>
    <x v="0"/>
    <x v="2"/>
    <x v="90"/>
    <x v="35"/>
    <m/>
    <m/>
    <m/>
    <m/>
    <m/>
    <n v="0"/>
    <x v="36"/>
    <n v="544431"/>
    <x v="2021"/>
    <s v="TMBNH7NY5TF154047"/>
    <x v="1752"/>
    <x v="23"/>
    <n v="34983.33"/>
    <n v="583.33000000000004"/>
    <n v="35566.660000000003"/>
    <n v="14"/>
    <x v="1839"/>
    <n v="35.01"/>
    <m/>
    <n v="711.33"/>
    <n v="2.0984258853656765E-2"/>
    <n v="0"/>
    <n v="0"/>
    <m/>
    <m/>
    <n v="0.1"/>
    <n v="0.1"/>
    <n v="71.13300000000001"/>
    <m/>
    <n v="71.13300000000001"/>
    <s v="VWB"/>
    <n v="0"/>
    <n v="20"/>
    <n v="1"/>
    <n v="1"/>
    <m/>
    <m/>
    <n v="1"/>
    <s v="Valauto Lambersart VW"/>
    <x v="2"/>
    <m/>
    <x v="8"/>
    <n v="746.34"/>
    <n v="2.0984258853656765E-2"/>
    <x v="1"/>
    <n v="91.13300000000001"/>
  </r>
  <r>
    <x v="7"/>
    <x v="0"/>
    <x v="2"/>
    <x v="27"/>
    <x v="128"/>
    <m/>
    <m/>
    <m/>
    <m/>
    <m/>
    <n v="0"/>
    <x v="36"/>
    <n v="544432"/>
    <x v="2022"/>
    <s v="TMBJR7NU7T5053235"/>
    <x v="1753"/>
    <x v="38"/>
    <n v="36458.33"/>
    <n v="250"/>
    <n v="36708.33"/>
    <n v="21"/>
    <x v="1818"/>
    <n v="35"/>
    <m/>
    <n v="734.16"/>
    <n v="2.0953282265905312E-2"/>
    <n v="0"/>
    <n v="0"/>
    <m/>
    <m/>
    <n v="0.1"/>
    <n v="0.1"/>
    <n v="73.415999999999997"/>
    <m/>
    <n v="73.415999999999997"/>
    <s v="VWB"/>
    <n v="0"/>
    <n v="20"/>
    <n v="1"/>
    <n v="1"/>
    <m/>
    <m/>
    <n v="1"/>
    <s v="Valauto Lambersart VW"/>
    <x v="2"/>
    <m/>
    <x v="8"/>
    <n v="769.16"/>
    <n v="2.0953282265905312E-2"/>
    <x v="1"/>
    <n v="93.415999999999997"/>
  </r>
  <r>
    <x v="7"/>
    <x v="0"/>
    <x v="2"/>
    <x v="34"/>
    <x v="34"/>
    <m/>
    <m/>
    <m/>
    <m/>
    <m/>
    <m/>
    <x v="23"/>
    <n v="544433"/>
    <x v="2023"/>
    <s v="TMBJJ8NX1TY077228"/>
    <x v="1754"/>
    <x v="41"/>
    <n v="32450"/>
    <n v="1193.33"/>
    <n v="33643.33"/>
    <n v="21"/>
    <x v="1840"/>
    <n v="35"/>
    <m/>
    <n v="746.84"/>
    <n v="2.3239078890228762E-2"/>
    <n v="0"/>
    <n v="0"/>
    <m/>
    <m/>
    <n v="0.1"/>
    <n v="0.1"/>
    <n v="74.684000000000012"/>
    <m/>
    <n v="74.684000000000012"/>
    <s v=""/>
    <n v="0"/>
    <s v="classique"/>
    <n v="1"/>
    <n v="1"/>
    <m/>
    <m/>
    <n v="1"/>
    <s v="Valauto Lambersart VW"/>
    <x v="2"/>
    <m/>
    <x v="10"/>
    <n v="781.84"/>
    <n v="2.3239078890228762E-2"/>
    <x v="1"/>
    <e v="#VALUE!"/>
  </r>
  <r>
    <x v="7"/>
    <x v="0"/>
    <x v="2"/>
    <x v="82"/>
    <x v="155"/>
    <m/>
    <m/>
    <m/>
    <m/>
    <m/>
    <n v="0"/>
    <x v="59"/>
    <n v="544434"/>
    <x v="2024"/>
    <s v="TMBNC7NY6TF146215"/>
    <x v="1755"/>
    <x v="23"/>
    <n v="30633.33"/>
    <n v="1333.33"/>
    <n v="31966.660000000003"/>
    <n v="7"/>
    <x v="1841"/>
    <n v="35"/>
    <m/>
    <n v="1021.5"/>
    <n v="3.3050059030252141E-2"/>
    <n v="0"/>
    <n v="-3333"/>
    <m/>
    <m/>
    <n v="0.1"/>
    <n v="0.1"/>
    <n v="102.15"/>
    <m/>
    <n v="102.15"/>
    <s v=""/>
    <n v="0"/>
    <n v="50"/>
    <n v="1"/>
    <n v="1"/>
    <m/>
    <m/>
    <n v="1"/>
    <s v="Valauto Lambersart VW"/>
    <x v="2"/>
    <m/>
    <x v="17"/>
    <n v="1056.5"/>
    <n v="3.3050059030252141E-2"/>
    <x v="1"/>
    <n v="152.15"/>
  </r>
  <r>
    <x v="7"/>
    <x v="1"/>
    <x v="2"/>
    <x v="56"/>
    <x v="5"/>
    <m/>
    <m/>
    <m/>
    <s v="x"/>
    <m/>
    <n v="15500.03"/>
    <x v="56"/>
    <n v="544435"/>
    <x v="2025"/>
    <s v="TMBNC7NY4TF108028"/>
    <x v="1756"/>
    <x v="23"/>
    <n v="31091.66"/>
    <n v="1791.66"/>
    <n v="32883.32"/>
    <n v="82"/>
    <x v="1842"/>
    <n v="35.01"/>
    <m/>
    <n v="1063.07"/>
    <n v="3.3393221852294715E-2"/>
    <n v="0"/>
    <n v="-3333.33"/>
    <m/>
    <s v="solde client mq reprise vo + indemnité rachat"/>
    <n v="0.13"/>
    <n v="0.13"/>
    <n v="138.19909999999999"/>
    <m/>
    <n v="138.19909999999999"/>
    <s v="VWB"/>
    <m/>
    <n v="50"/>
    <n v="1"/>
    <n v="1"/>
    <m/>
    <m/>
    <n v="1"/>
    <s v="Valauto Lambersart VW"/>
    <x v="2"/>
    <m/>
    <x v="17"/>
    <n v="1098.08"/>
    <n v="3.3393221852294715E-2"/>
    <x v="1"/>
    <n v="188.19909999999999"/>
  </r>
  <r>
    <x v="7"/>
    <x v="0"/>
    <x v="2"/>
    <x v="82"/>
    <x v="155"/>
    <m/>
    <m/>
    <m/>
    <m/>
    <m/>
    <n v="0"/>
    <x v="59"/>
    <n v="544436"/>
    <x v="2026"/>
    <s v="TMBNG7NY8TF129792"/>
    <x v="1757"/>
    <x v="23"/>
    <n v="27658.33"/>
    <n v="1158.33"/>
    <n v="28816.660000000003"/>
    <n v="28"/>
    <x v="1843"/>
    <n v="35"/>
    <m/>
    <n v="921.41"/>
    <n v="3.318948136251737E-2"/>
    <n v="0"/>
    <n v="-3333"/>
    <m/>
    <m/>
    <n v="0.1"/>
    <n v="0.1"/>
    <n v="92.141000000000005"/>
    <m/>
    <n v="92.141000000000005"/>
    <s v="VWB"/>
    <m/>
    <m/>
    <n v="0"/>
    <n v="1"/>
    <m/>
    <m/>
    <n v="0"/>
    <s v="Valauto Lambersart VW"/>
    <x v="2"/>
    <m/>
    <x v="17"/>
    <n v="956.41"/>
    <n v="3.318948136251737E-2"/>
    <x v="1"/>
    <n v="92.141000000000005"/>
  </r>
  <r>
    <x v="7"/>
    <x v="0"/>
    <x v="2"/>
    <x v="70"/>
    <x v="50"/>
    <m/>
    <m/>
    <m/>
    <m/>
    <m/>
    <n v="0"/>
    <x v="59"/>
    <n v="544437"/>
    <x v="930"/>
    <s v="TMBEP6NW1T3128588"/>
    <x v="1758"/>
    <x v="24"/>
    <n v="23866.67"/>
    <n v="341.67"/>
    <n v="24208.339999999997"/>
    <n v="52"/>
    <x v="1844"/>
    <n v="35"/>
    <m/>
    <n v="662.24"/>
    <n v="2.880164439197401E-2"/>
    <n v="0"/>
    <n v="-3916"/>
    <m/>
    <m/>
    <n v="0.1"/>
    <n v="0.1"/>
    <n v="66.224000000000004"/>
    <m/>
    <n v="66.224000000000004"/>
    <s v=""/>
    <n v="0"/>
    <s v="0"/>
    <n v="1"/>
    <n v="1"/>
    <m/>
    <m/>
    <n v="1"/>
    <s v="Valauto Lambersart VW"/>
    <x v="2"/>
    <m/>
    <x v="17"/>
    <n v="697.24"/>
    <n v="2.880164439197401E-2"/>
    <x v="1"/>
    <n v="66.224000000000004"/>
  </r>
  <r>
    <x v="7"/>
    <x v="0"/>
    <x v="2"/>
    <x v="90"/>
    <x v="135"/>
    <m/>
    <m/>
    <m/>
    <m/>
    <m/>
    <n v="0"/>
    <x v="59"/>
    <n v="544439"/>
    <x v="2027"/>
    <s v="TMBEP6NW3T3119892"/>
    <x v="1759"/>
    <x v="24"/>
    <n v="21825"/>
    <n v="1358.33"/>
    <n v="23183.33"/>
    <n v="21"/>
    <x v="1845"/>
    <n v="35.01"/>
    <m/>
    <n v="966.17"/>
    <n v="4.3185340501127316E-2"/>
    <n v="0"/>
    <n v="-3916"/>
    <m/>
    <m/>
    <n v="0.1"/>
    <n v="0.1"/>
    <n v="96.617000000000004"/>
    <m/>
    <n v="96.617000000000004"/>
    <s v=""/>
    <m/>
    <n v="50"/>
    <n v="1"/>
    <n v="1"/>
    <m/>
    <m/>
    <n v="1"/>
    <s v="Valauto Lambersart VW"/>
    <x v="2"/>
    <m/>
    <x v="17"/>
    <n v="1001.18"/>
    <n v="4.3185340501127316E-2"/>
    <x v="1"/>
    <n v="146.61700000000002"/>
  </r>
  <r>
    <x v="7"/>
    <x v="0"/>
    <x v="2"/>
    <x v="63"/>
    <x v="60"/>
    <m/>
    <m/>
    <m/>
    <m/>
    <m/>
    <n v="0"/>
    <x v="59"/>
    <n v="544440"/>
    <x v="2028"/>
    <s v="TMBER6PJ8T4089665"/>
    <x v="1760"/>
    <x v="33"/>
    <n v="23941.67"/>
    <n v="2583.33"/>
    <n v="26525"/>
    <n v="15"/>
    <x v="1846"/>
    <n v="35.01"/>
    <m/>
    <n v="1291.28"/>
    <n v="5.0001508011310085E-2"/>
    <n v="0"/>
    <n v="-2550"/>
    <m/>
    <m/>
    <n v="0.1"/>
    <n v="0.1"/>
    <n v="129.12800000000001"/>
    <m/>
    <n v="129.12800000000001"/>
    <s v=""/>
    <m/>
    <m/>
    <n v="0"/>
    <n v="1"/>
    <m/>
    <m/>
    <n v="0"/>
    <s v="Valauto Lambersart VW"/>
    <x v="2"/>
    <m/>
    <x v="17"/>
    <n v="1326.29"/>
    <n v="5.0001508011310085E-2"/>
    <x v="1"/>
    <n v="129.12800000000001"/>
  </r>
  <r>
    <x v="7"/>
    <x v="0"/>
    <x v="2"/>
    <x v="86"/>
    <x v="133"/>
    <m/>
    <m/>
    <m/>
    <m/>
    <m/>
    <n v="0"/>
    <x v="59"/>
    <n v="544447"/>
    <x v="2029"/>
    <s v="TMBGP6NW5T3134404"/>
    <x v="1761"/>
    <x v="22"/>
    <n v="21000"/>
    <n v="375"/>
    <n v="21375"/>
    <n v="14"/>
    <x v="1847"/>
    <n v="35"/>
    <m/>
    <n v="377.74"/>
    <n v="1.9309473684210526E-2"/>
    <n v="0"/>
    <n v="-3916"/>
    <m/>
    <m/>
    <n v="0.1"/>
    <n v="0.1"/>
    <n v="37.774000000000001"/>
    <m/>
    <n v="37.774000000000001"/>
    <s v=""/>
    <n v="0"/>
    <m/>
    <n v="0"/>
    <n v="1"/>
    <m/>
    <m/>
    <n v="0"/>
    <s v="Valauto Lambersart VW"/>
    <x v="2"/>
    <m/>
    <x v="17"/>
    <n v="412.74"/>
    <n v="1.9309473684210526E-2"/>
    <x v="1"/>
    <n v="37.774000000000001"/>
  </r>
  <r>
    <x v="7"/>
    <x v="0"/>
    <x v="2"/>
    <x v="121"/>
    <x v="123"/>
    <m/>
    <m/>
    <m/>
    <m/>
    <m/>
    <n v="0"/>
    <x v="56"/>
    <n v="544452"/>
    <x v="2030"/>
    <s v="TMBJB7PSXTT078027"/>
    <x v="1762"/>
    <x v="5"/>
    <n v="41833.33"/>
    <n v="4666.66"/>
    <n v="46499.990000000005"/>
    <n v="19"/>
    <x v="1848"/>
    <n v="35.01"/>
    <m/>
    <n v="1447.72"/>
    <n v="3.1886673524015807E-2"/>
    <n v="0"/>
    <n v="0"/>
    <m/>
    <m/>
    <n v="0.1"/>
    <n v="0.1"/>
    <n v="144.77200000000002"/>
    <m/>
    <n v="144.77200000000002"/>
    <s v="VWB"/>
    <n v="30"/>
    <m/>
    <n v="0"/>
    <n v="1"/>
    <m/>
    <m/>
    <n v="0"/>
    <s v="Valauto Lambersart VW"/>
    <x v="2"/>
    <m/>
    <x v="17"/>
    <n v="1482.73"/>
    <n v="3.1886673524015807E-2"/>
    <x v="1"/>
    <n v="174.77200000000002"/>
  </r>
  <r>
    <x v="7"/>
    <x v="0"/>
    <x v="2"/>
    <x v="44"/>
    <x v="79"/>
    <m/>
    <m/>
    <m/>
    <m/>
    <m/>
    <n v="0"/>
    <x v="59"/>
    <n v="544453"/>
    <x v="2031"/>
    <s v="TMBGP6NW4V3011678"/>
    <x v="1763"/>
    <x v="22"/>
    <n v="23191.67"/>
    <n v="2416.67"/>
    <n v="25608.339999999997"/>
    <n v="15"/>
    <x v="1849"/>
    <n v="35"/>
    <m/>
    <n v="694.18"/>
    <n v="2.8474317351300397E-2"/>
    <n v="0"/>
    <n v="-3800"/>
    <m/>
    <m/>
    <n v="0.1"/>
    <n v="0.1"/>
    <n v="69.417999999999992"/>
    <m/>
    <n v="69.417999999999992"/>
    <s v="VWB"/>
    <m/>
    <n v="50"/>
    <n v="1"/>
    <n v="1"/>
    <m/>
    <m/>
    <n v="1"/>
    <s v="Valauto Lambersart VW"/>
    <x v="2"/>
    <m/>
    <x v="17"/>
    <n v="729.18"/>
    <n v="2.8474317351300397E-2"/>
    <x v="1"/>
    <n v="119.41799999999999"/>
  </r>
  <r>
    <x v="7"/>
    <x v="0"/>
    <x v="2"/>
    <x v="106"/>
    <x v="72"/>
    <m/>
    <m/>
    <m/>
    <m/>
    <m/>
    <n v="0"/>
    <x v="36"/>
    <n v="544455"/>
    <x v="2032"/>
    <s v="TMBAG8NXXTM040412"/>
    <x v="1764"/>
    <x v="41"/>
    <n v="28758.34"/>
    <n v="450"/>
    <n v="29208.34"/>
    <n v="15"/>
    <x v="1850"/>
    <n v="35"/>
    <m/>
    <n v="876.25"/>
    <n v="3.1198281038908749E-2"/>
    <n v="0"/>
    <n v="0"/>
    <m/>
    <m/>
    <n v="0.1"/>
    <n v="0.1"/>
    <n v="87.625"/>
    <m/>
    <n v="87.625"/>
    <s v="VWB"/>
    <n v="0"/>
    <n v="20"/>
    <n v="1"/>
    <n v="1"/>
    <m/>
    <m/>
    <n v="1"/>
    <s v="Valauto Lambersart VW"/>
    <x v="2"/>
    <m/>
    <x v="8"/>
    <n v="911.25"/>
    <n v="3.1198281038908749E-2"/>
    <x v="1"/>
    <n v="107.625"/>
  </r>
  <r>
    <x v="7"/>
    <x v="0"/>
    <x v="2"/>
    <x v="70"/>
    <x v="142"/>
    <m/>
    <m/>
    <m/>
    <m/>
    <m/>
    <n v="0"/>
    <x v="73"/>
    <n v="544458"/>
    <x v="2033"/>
    <s v="TMBJA8NX8TY093412"/>
    <x v="1765"/>
    <x v="41"/>
    <n v="28958.34"/>
    <n v="550"/>
    <n v="29508.34"/>
    <n v="41"/>
    <x v="1851"/>
    <n v="35.01"/>
    <m/>
    <n v="678.69"/>
    <n v="2.4186382561675785E-2"/>
    <n v="0"/>
    <n v="0"/>
    <m/>
    <m/>
    <n v="0.1"/>
    <n v="0.1"/>
    <n v="67.869000000000014"/>
    <m/>
    <n v="67.869000000000014"/>
    <s v="VWB"/>
    <n v="0"/>
    <n v="20"/>
    <n v="1"/>
    <n v="1"/>
    <m/>
    <m/>
    <n v="1"/>
    <s v="Valauto Lambersart VW"/>
    <x v="2"/>
    <m/>
    <x v="8"/>
    <n v="713.7"/>
    <n v="2.4186382561675785E-2"/>
    <x v="1"/>
    <n v="87.869000000000014"/>
  </r>
  <r>
    <x v="7"/>
    <x v="1"/>
    <x v="2"/>
    <x v="66"/>
    <x v="106"/>
    <m/>
    <m/>
    <m/>
    <s v="x"/>
    <m/>
    <n v="754353.41"/>
    <x v="14"/>
    <n v="544460"/>
    <x v="2034"/>
    <s v="TMBJA8NX9TY100822"/>
    <x v="225"/>
    <x v="41"/>
    <n v="28958.34"/>
    <n v="1495"/>
    <n v="30453.34"/>
    <n v="16"/>
    <x v="1852"/>
    <n v="35"/>
    <m/>
    <n v="910.06"/>
    <n v="3.1033049248456818E-2"/>
    <n v="0"/>
    <n v="-1827.5"/>
    <m/>
    <s v="solde client facture impayée"/>
    <m/>
    <n v="0"/>
    <n v="0"/>
    <m/>
    <n v="0"/>
    <s v=""/>
    <n v="0"/>
    <m/>
    <n v="0"/>
    <n v="1"/>
    <m/>
    <m/>
    <n v="0"/>
    <s v="Valauto Lambersart VW"/>
    <x v="2"/>
    <m/>
    <x v="8"/>
    <n v="945.06"/>
    <n v="3.1033049248456818E-2"/>
    <x v="1"/>
    <n v="0"/>
  </r>
  <r>
    <x v="7"/>
    <x v="1"/>
    <x v="2"/>
    <x v="64"/>
    <x v="105"/>
    <m/>
    <m/>
    <m/>
    <s v="x"/>
    <m/>
    <n v="754353.41"/>
    <x v="14"/>
    <n v="544461"/>
    <x v="2035"/>
    <s v="TMBJA8NX8TY099338"/>
    <x v="225"/>
    <x v="41"/>
    <n v="28958.34"/>
    <n v="1495"/>
    <n v="30453.34"/>
    <n v="36"/>
    <x v="1852"/>
    <n v="35"/>
    <m/>
    <n v="910.06"/>
    <n v="3.1033049248456818E-2"/>
    <n v="0"/>
    <n v="-1827.5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945.06"/>
    <n v="3.1033049248456818E-2"/>
    <x v="1"/>
    <n v="0"/>
  </r>
  <r>
    <x v="7"/>
    <x v="0"/>
    <x v="2"/>
    <x v="117"/>
    <x v="60"/>
    <m/>
    <m/>
    <m/>
    <m/>
    <m/>
    <n v="0"/>
    <x v="42"/>
    <n v="544462"/>
    <x v="2036"/>
    <s v="TMBJR8NX6TY091912"/>
    <x v="1766"/>
    <x v="41"/>
    <n v="36133.339999999997"/>
    <n v="5733.34"/>
    <n v="41866.679999999993"/>
    <n v="5"/>
    <x v="1853"/>
    <n v="35"/>
    <m/>
    <n v="837.33"/>
    <n v="2.0835901007674844E-2"/>
    <n v="0"/>
    <n v="0"/>
    <m/>
    <m/>
    <n v="0.1"/>
    <n v="0.1"/>
    <n v="83.733000000000004"/>
    <m/>
    <n v="83.733000000000004"/>
    <s v="VWB"/>
    <n v="0"/>
    <n v="20"/>
    <n v="1"/>
    <n v="1"/>
    <m/>
    <m/>
    <n v="1"/>
    <s v="Valauto Lambersart VW"/>
    <x v="2"/>
    <m/>
    <x v="8"/>
    <n v="872.33"/>
    <n v="2.0835901007674844E-2"/>
    <x v="1"/>
    <n v="103.733"/>
  </r>
  <r>
    <x v="7"/>
    <x v="0"/>
    <x v="2"/>
    <x v="114"/>
    <x v="91"/>
    <m/>
    <m/>
    <m/>
    <m/>
    <m/>
    <n v="0"/>
    <x v="14"/>
    <n v="544463"/>
    <x v="2037"/>
    <s v="TMBGR6NWXT3096257"/>
    <x v="1767"/>
    <x v="22"/>
    <n v="25350"/>
    <n v="2166.67"/>
    <n v="27516.67"/>
    <n v="21"/>
    <x v="1854"/>
    <n v="35"/>
    <m/>
    <n v="368.84"/>
    <n v="1.4676194466845007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403.84"/>
    <n v="1.4676194466845007E-2"/>
    <x v="1"/>
    <n v="0"/>
  </r>
  <r>
    <x v="7"/>
    <x v="0"/>
    <x v="2"/>
    <x v="116"/>
    <x v="85"/>
    <m/>
    <m/>
    <m/>
    <m/>
    <m/>
    <m/>
    <x v="59"/>
    <n v="544464"/>
    <x v="2038"/>
    <s v="TMBGR6NW7V3022362"/>
    <x v="1768"/>
    <x v="22"/>
    <n v="29675"/>
    <n v="1525"/>
    <n v="31200"/>
    <n v="24"/>
    <x v="1855"/>
    <n v="35"/>
    <m/>
    <n v="1514.67"/>
    <n v="4.9668910256410258E-2"/>
    <n v="0"/>
    <n v="-3916"/>
    <m/>
    <m/>
    <n v="0.1"/>
    <n v="0.1"/>
    <n v="151.46700000000001"/>
    <m/>
    <n v="151.46700000000001"/>
    <s v="VWB"/>
    <m/>
    <n v="50"/>
    <n v="1"/>
    <n v="1"/>
    <m/>
    <m/>
    <n v="1"/>
    <s v="Valauto Lambersart VW"/>
    <x v="2"/>
    <m/>
    <x v="17"/>
    <n v="1549.67"/>
    <n v="4.9668910256410258E-2"/>
    <x v="1"/>
    <n v="201.46700000000001"/>
  </r>
  <r>
    <x v="7"/>
    <x v="0"/>
    <x v="2"/>
    <x v="117"/>
    <x v="140"/>
    <m/>
    <m/>
    <m/>
    <m/>
    <m/>
    <n v="0"/>
    <x v="56"/>
    <n v="544468"/>
    <x v="2039"/>
    <s v="TMBJA8NX4TY090300"/>
    <x v="1769"/>
    <x v="41"/>
    <n v="28958.34"/>
    <n v="3016.66"/>
    <n v="31975"/>
    <n v="18"/>
    <x v="1856"/>
    <n v="35"/>
    <m/>
    <n v="954.24"/>
    <n v="3.0937920250195466E-2"/>
    <n v="0"/>
    <n v="0"/>
    <m/>
    <m/>
    <n v="7.0000000000000007E-2"/>
    <n v="7.0000000000000007E-2"/>
    <n v="66.796800000000005"/>
    <m/>
    <n v="66.796800000000005"/>
    <s v="VWB"/>
    <n v="0"/>
    <n v="50"/>
    <n v="1"/>
    <n v="1"/>
    <m/>
    <m/>
    <n v="1"/>
    <s v="Valauto Lambersart VW"/>
    <x v="2"/>
    <m/>
    <x v="17"/>
    <n v="989.24"/>
    <n v="3.0937920250195466E-2"/>
    <x v="1"/>
    <n v="116.7968"/>
  </r>
  <r>
    <x v="7"/>
    <x v="0"/>
    <x v="2"/>
    <x v="116"/>
    <x v="80"/>
    <m/>
    <m/>
    <m/>
    <m/>
    <m/>
    <n v="0"/>
    <x v="14"/>
    <n v="544472"/>
    <x v="2040"/>
    <s v="TMBJA8NX2TY111841"/>
    <x v="1770"/>
    <x v="41"/>
    <n v="28958.34"/>
    <n v="1333.33"/>
    <n v="30291.67"/>
    <n v="9"/>
    <x v="1857"/>
    <n v="35.01"/>
    <m/>
    <n v="605.84"/>
    <n v="2.1155981165779242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640.85"/>
    <n v="2.1155981165779242E-2"/>
    <x v="1"/>
    <n v="0"/>
  </r>
  <r>
    <x v="7"/>
    <x v="0"/>
    <x v="2"/>
    <x v="114"/>
    <x v="113"/>
    <m/>
    <m/>
    <m/>
    <m/>
    <m/>
    <n v="0"/>
    <x v="23"/>
    <n v="544475"/>
    <x v="2041"/>
    <s v="TMBGR6NW4T3096318"/>
    <x v="1181"/>
    <x v="22"/>
    <n v="25350"/>
    <n v="1705"/>
    <n v="27055"/>
    <n v="13"/>
    <x v="1235"/>
    <n v="35"/>
    <m/>
    <n v="755.01"/>
    <n v="2.9200147846978376E-2"/>
    <n v="0"/>
    <n v="0"/>
    <m/>
    <m/>
    <n v="0.1"/>
    <n v="0.1"/>
    <n v="75.501000000000005"/>
    <m/>
    <n v="75.501000000000005"/>
    <s v="VWB"/>
    <n v="0"/>
    <s v="classique"/>
    <n v="1"/>
    <n v="1"/>
    <m/>
    <m/>
    <n v="1"/>
    <s v="Valauto Lambersart VW"/>
    <x v="2"/>
    <m/>
    <x v="10"/>
    <n v="790.01"/>
    <n v="2.9200147846978376E-2"/>
    <x v="1"/>
    <e v="#VALUE!"/>
  </r>
  <r>
    <x v="7"/>
    <x v="0"/>
    <x v="2"/>
    <x v="69"/>
    <x v="24"/>
    <m/>
    <m/>
    <m/>
    <m/>
    <m/>
    <n v="0"/>
    <x v="36"/>
    <n v="544551"/>
    <x v="2042"/>
    <s v="TMBGR6NW9V3022413"/>
    <x v="1771"/>
    <x v="22"/>
    <n v="29675"/>
    <n v="583.33000000000004"/>
    <n v="30258.33"/>
    <n v="30"/>
    <x v="1858"/>
    <n v="35.01"/>
    <m/>
    <n v="907.75"/>
    <n v="3.1157040061364917E-2"/>
    <n v="0"/>
    <n v="0"/>
    <m/>
    <m/>
    <n v="0.1"/>
    <n v="0.1"/>
    <n v="90.775000000000006"/>
    <m/>
    <n v="90.775000000000006"/>
    <s v="VWB"/>
    <n v="0"/>
    <n v="20"/>
    <n v="1"/>
    <n v="1"/>
    <m/>
    <m/>
    <n v="1"/>
    <s v="Valauto Lambersart VW"/>
    <x v="2"/>
    <m/>
    <x v="8"/>
    <n v="942.76"/>
    <n v="3.1157040061364917E-2"/>
    <x v="1"/>
    <n v="110.77500000000001"/>
  </r>
  <r>
    <x v="7"/>
    <x v="0"/>
    <x v="2"/>
    <x v="34"/>
    <x v="72"/>
    <m/>
    <m/>
    <m/>
    <m/>
    <m/>
    <n v="0"/>
    <x v="14"/>
    <n v="544552"/>
    <x v="2043"/>
    <s v="TMBER6NW2T3104228"/>
    <x v="1192"/>
    <x v="24"/>
    <n v="26108.34"/>
    <n v="1275"/>
    <n v="27383.34"/>
    <n v="16"/>
    <x v="1247"/>
    <n v="35"/>
    <m/>
    <n v="547.66999999999996"/>
    <n v="2.1278266274311314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582.66999999999996"/>
    <n v="2.1278266274311314E-2"/>
    <x v="1"/>
    <n v="0"/>
  </r>
  <r>
    <x v="7"/>
    <x v="0"/>
    <x v="2"/>
    <x v="74"/>
    <x v="69"/>
    <m/>
    <m/>
    <m/>
    <m/>
    <m/>
    <n v="0"/>
    <x v="14"/>
    <n v="544557"/>
    <x v="2044"/>
    <s v="TMBEP6PJXT4064613"/>
    <x v="1772"/>
    <x v="33"/>
    <n v="19775"/>
    <n v="600"/>
    <n v="20375"/>
    <n v="36"/>
    <x v="1859"/>
    <n v="35"/>
    <m/>
    <n v="611.25"/>
    <n v="3.1717791411042945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646.25"/>
    <n v="3.1717791411042945E-2"/>
    <x v="1"/>
    <n v="0"/>
  </r>
  <r>
    <x v="7"/>
    <x v="0"/>
    <x v="2"/>
    <x v="60"/>
    <x v="70"/>
    <m/>
    <m/>
    <m/>
    <m/>
    <m/>
    <n v="0"/>
    <x v="14"/>
    <n v="544558"/>
    <x v="2045"/>
    <s v="TMBGR6NW6T3104919"/>
    <x v="1773"/>
    <x v="22"/>
    <n v="25350"/>
    <n v="583.33000000000004"/>
    <n v="25933.33"/>
    <n v="8"/>
    <x v="1860"/>
    <n v="35"/>
    <m/>
    <n v="518.66"/>
    <n v="2.134936007061183E-2"/>
    <n v="0"/>
    <n v="-259.33"/>
    <m/>
    <m/>
    <m/>
    <n v="0"/>
    <n v="0"/>
    <m/>
    <n v="0"/>
    <s v="VWB"/>
    <n v="0"/>
    <s v="0"/>
    <n v="1"/>
    <n v="1"/>
    <m/>
    <m/>
    <n v="1"/>
    <s v="Valauto Lambersart VW"/>
    <x v="2"/>
    <m/>
    <x v="8"/>
    <n v="553.66"/>
    <n v="2.134936007061183E-2"/>
    <x v="1"/>
    <n v="0"/>
  </r>
  <r>
    <x v="7"/>
    <x v="0"/>
    <x v="2"/>
    <x v="35"/>
    <x v="29"/>
    <m/>
    <m/>
    <m/>
    <m/>
    <m/>
    <n v="0"/>
    <x v="56"/>
    <n v="544560"/>
    <x v="2046"/>
    <s v="TMBEP6PJ0T4066967"/>
    <x v="1774"/>
    <x v="33"/>
    <n v="19775"/>
    <n v="2083.33"/>
    <n v="21858.33"/>
    <n v="22"/>
    <x v="1861"/>
    <n v="35.01"/>
    <m/>
    <n v="569.16"/>
    <n v="2.7640263460200296E-2"/>
    <n v="0"/>
    <n v="-2550"/>
    <m/>
    <m/>
    <n v="0.13"/>
    <n v="0.13"/>
    <n v="73.990799999999993"/>
    <m/>
    <n v="73.990799999999993"/>
    <s v="VWB"/>
    <m/>
    <n v="50"/>
    <n v="1"/>
    <n v="1"/>
    <m/>
    <m/>
    <n v="1"/>
    <s v="Valauto Lambersart VW"/>
    <x v="2"/>
    <m/>
    <x v="17"/>
    <n v="604.16999999999996"/>
    <n v="2.7640263460200296E-2"/>
    <x v="1"/>
    <n v="123.99079999999999"/>
  </r>
  <r>
    <x v="7"/>
    <x v="1"/>
    <x v="0"/>
    <x v="16"/>
    <x v="49"/>
    <m/>
    <m/>
    <m/>
    <s v="x"/>
    <m/>
    <n v="136443.44"/>
    <x v="14"/>
    <n v="544566"/>
    <x v="2047"/>
    <s v="WVWZZZCD2TW013611"/>
    <x v="1195"/>
    <x v="32"/>
    <n v="29225"/>
    <n v="-208.33"/>
    <n v="29016.67"/>
    <n v="25"/>
    <x v="1250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1"/>
    <x v="0"/>
    <x v="16"/>
    <x v="49"/>
    <m/>
    <m/>
    <m/>
    <s v="x"/>
    <m/>
    <n v="136443.44"/>
    <x v="14"/>
    <n v="544567"/>
    <x v="2048"/>
    <s v="WVWZZZCD4TW203376"/>
    <x v="1195"/>
    <x v="32"/>
    <n v="29225"/>
    <n v="-208.33"/>
    <n v="29016.67"/>
    <n v="32"/>
    <x v="1250"/>
    <n v="95"/>
    <m/>
    <n v="870.5"/>
    <n v="3.3273976648595445E-2"/>
    <n v="0"/>
    <n v="-1450.83"/>
    <m/>
    <s v="ok vn payé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0"/>
    <x v="13"/>
    <x v="107"/>
    <m/>
    <m/>
    <m/>
    <m/>
    <m/>
    <m/>
    <x v="14"/>
    <n v="544570"/>
    <x v="2049"/>
    <s v="WVWZZZCD6TW204206"/>
    <x v="1195"/>
    <x v="32"/>
    <n v="29225"/>
    <n v="-208.33"/>
    <n v="29016.67"/>
    <n v="20"/>
    <x v="1250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1"/>
    <x v="0"/>
    <x v="13"/>
    <x v="63"/>
    <m/>
    <m/>
    <m/>
    <s v="x"/>
    <m/>
    <n v="136443.44"/>
    <x v="14"/>
    <n v="544571"/>
    <x v="2050"/>
    <s v="WVWZZZCD8TW203395"/>
    <x v="1195"/>
    <x v="32"/>
    <n v="29225"/>
    <n v="-208.33"/>
    <n v="29016.67"/>
    <n v="20"/>
    <x v="1250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0"/>
    <x v="13"/>
    <x v="63"/>
    <m/>
    <m/>
    <m/>
    <m/>
    <m/>
    <m/>
    <x v="14"/>
    <n v="544572"/>
    <x v="2051"/>
    <s v="WVWZZZCD6TW013854"/>
    <x v="1195"/>
    <x v="32"/>
    <n v="29225"/>
    <n v="-208.33"/>
    <n v="29016.67"/>
    <n v="20"/>
    <x v="1250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1"/>
    <x v="0"/>
    <x v="13"/>
    <x v="107"/>
    <m/>
    <m/>
    <m/>
    <s v="x"/>
    <m/>
    <n v="136443.44"/>
    <x v="14"/>
    <n v="544574"/>
    <x v="2052"/>
    <s v="WVWZZZCDXTW013615"/>
    <x v="1195"/>
    <x v="32"/>
    <n v="29225"/>
    <n v="-208.33"/>
    <n v="29016.67"/>
    <n v="20"/>
    <x v="1250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1"/>
    <x v="0"/>
    <x v="13"/>
    <x v="107"/>
    <m/>
    <m/>
    <m/>
    <s v="x"/>
    <m/>
    <n v="136443.44"/>
    <x v="14"/>
    <n v="544575"/>
    <x v="2053"/>
    <s v="WVWZZZCD5TW203810"/>
    <x v="1195"/>
    <x v="32"/>
    <n v="29225"/>
    <n v="-208.33"/>
    <n v="29016.67"/>
    <n v="20"/>
    <x v="1250"/>
    <n v="95"/>
    <m/>
    <n v="870.5"/>
    <n v="3.3273976648595445E-2"/>
    <n v="0"/>
    <n v="-1450.83"/>
    <m/>
    <s v="solde client mq financement"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0"/>
    <x v="13"/>
    <x v="63"/>
    <m/>
    <m/>
    <m/>
    <m/>
    <m/>
    <m/>
    <x v="14"/>
    <n v="544576"/>
    <x v="2054"/>
    <s v="WVWZZZCD0TW013347"/>
    <x v="1195"/>
    <x v="32"/>
    <n v="29225"/>
    <n v="-208.33"/>
    <n v="29016.67"/>
    <n v="27"/>
    <x v="1250"/>
    <n v="95"/>
    <m/>
    <n v="870.5"/>
    <n v="3.3273976648595445E-2"/>
    <n v="0"/>
    <n v="-1450.83"/>
    <m/>
    <m/>
    <m/>
    <n v="0"/>
    <n v="0"/>
    <m/>
    <n v="0"/>
    <s v="VWB"/>
    <n v="0"/>
    <s v="0"/>
    <n v="1"/>
    <n v="1"/>
    <m/>
    <m/>
    <n v="1"/>
    <s v="Valauto Lambersart VW"/>
    <x v="0"/>
    <m/>
    <x v="8"/>
    <n v="965.5"/>
    <n v="3.3273976648595445E-2"/>
    <x v="1"/>
    <n v="0"/>
  </r>
  <r>
    <x v="7"/>
    <x v="0"/>
    <x v="2"/>
    <x v="57"/>
    <x v="137"/>
    <m/>
    <m/>
    <m/>
    <m/>
    <m/>
    <n v="0"/>
    <x v="36"/>
    <n v="544585"/>
    <x v="2055"/>
    <s v="TMBAR8NX9TM044414"/>
    <x v="1775"/>
    <x v="41"/>
    <n v="35075"/>
    <n v="550"/>
    <n v="35625"/>
    <n v="34"/>
    <x v="1862"/>
    <n v="35"/>
    <m/>
    <n v="128.41999999999999"/>
    <n v="4.587228070175438E-3"/>
    <n v="0"/>
    <n v="-1884.67"/>
    <m/>
    <m/>
    <n v="0.1"/>
    <n v="0.1"/>
    <n v="12.841999999999999"/>
    <m/>
    <n v="12.841999999999999"/>
    <s v="VWB"/>
    <n v="0"/>
    <m/>
    <n v="0"/>
    <n v="1"/>
    <m/>
    <m/>
    <n v="0"/>
    <s v="Valauto Lambersart VW"/>
    <x v="2"/>
    <m/>
    <x v="8"/>
    <n v="163.41999999999999"/>
    <n v="4.587228070175438E-3"/>
    <x v="1"/>
    <n v="12.841999999999999"/>
  </r>
  <r>
    <x v="7"/>
    <x v="0"/>
    <x v="2"/>
    <x v="57"/>
    <x v="68"/>
    <m/>
    <m/>
    <m/>
    <m/>
    <m/>
    <n v="0"/>
    <x v="59"/>
    <n v="544590"/>
    <x v="2056"/>
    <s v="TMBEP6PJ4T4070200"/>
    <x v="1776"/>
    <x v="33"/>
    <n v="19775"/>
    <n v="2083.33"/>
    <n v="21858.33"/>
    <n v="45"/>
    <x v="1863"/>
    <n v="35.01"/>
    <m/>
    <n v="981"/>
    <n v="4.6481593058573092E-2"/>
    <n v="0"/>
    <n v="-2966"/>
    <m/>
    <m/>
    <n v="0.13"/>
    <n v="0.13"/>
    <n v="127.53"/>
    <m/>
    <n v="127.53"/>
    <s v="VWB"/>
    <m/>
    <n v="50"/>
    <n v="1"/>
    <n v="1"/>
    <m/>
    <m/>
    <n v="1"/>
    <s v="Valauto Lambersart VW"/>
    <x v="2"/>
    <m/>
    <x v="17"/>
    <n v="1016.01"/>
    <n v="4.6481593058573092E-2"/>
    <x v="1"/>
    <n v="177.53"/>
  </r>
  <r>
    <x v="7"/>
    <x v="1"/>
    <x v="2"/>
    <x v="70"/>
    <x v="122"/>
    <m/>
    <m/>
    <m/>
    <s v="x"/>
    <m/>
    <n v="8911.3799999999992"/>
    <x v="56"/>
    <n v="544593"/>
    <x v="2057"/>
    <s v="TMBEP6PJ0T4069643"/>
    <x v="1777"/>
    <x v="33"/>
    <n v="19775"/>
    <n v="2083.33"/>
    <n v="21858.33"/>
    <n v="75"/>
    <x v="1864"/>
    <n v="35.01"/>
    <m/>
    <n v="985.16"/>
    <n v="4.667190951916271E-2"/>
    <n v="0"/>
    <n v="-2966"/>
    <m/>
    <s v="solde client mq reprise vo"/>
    <n v="0.12"/>
    <n v="0.12"/>
    <n v="118.21919999999999"/>
    <m/>
    <n v="118.21919999999999"/>
    <s v="VWB"/>
    <m/>
    <n v="50"/>
    <n v="1"/>
    <n v="1"/>
    <m/>
    <m/>
    <n v="1"/>
    <s v="Valauto Lambersart VW"/>
    <x v="2"/>
    <m/>
    <x v="17"/>
    <n v="1020.17"/>
    <n v="4.667190951916271E-2"/>
    <x v="1"/>
    <n v="168.2192"/>
  </r>
  <r>
    <x v="7"/>
    <x v="0"/>
    <x v="2"/>
    <x v="99"/>
    <x v="22"/>
    <m/>
    <m/>
    <m/>
    <m/>
    <m/>
    <n v="0"/>
    <x v="36"/>
    <n v="544594"/>
    <x v="2058"/>
    <s v="TMBER6PJ7T4089785"/>
    <x v="1778"/>
    <x v="33"/>
    <n v="23941.67"/>
    <n v="0"/>
    <n v="23941.67"/>
    <n v="43"/>
    <x v="1865"/>
    <n v="35"/>
    <m/>
    <n v="718.25"/>
    <n v="3.1461882149407289E-2"/>
    <n v="-2873"/>
    <n v="0"/>
    <m/>
    <m/>
    <n v="0.12"/>
    <n v="0.13"/>
    <n v="86.19"/>
    <m/>
    <n v="86.19"/>
    <s v="VWB"/>
    <n v="0"/>
    <n v="20"/>
    <n v="1"/>
    <n v="1"/>
    <m/>
    <m/>
    <n v="1"/>
    <s v="Valauto Lambersart VW"/>
    <x v="2"/>
    <m/>
    <x v="8"/>
    <n v="753.25"/>
    <n v="3.1461882149407289E-2"/>
    <x v="1"/>
    <n v="106.19"/>
  </r>
  <r>
    <x v="7"/>
    <x v="0"/>
    <x v="2"/>
    <x v="56"/>
    <x v="64"/>
    <m/>
    <m/>
    <m/>
    <m/>
    <m/>
    <n v="0"/>
    <x v="23"/>
    <n v="544624"/>
    <x v="2059"/>
    <s v="TMBER6NW4T3100553"/>
    <x v="1197"/>
    <x v="24"/>
    <n v="26108.34"/>
    <n v="1462.5"/>
    <n v="27570.84"/>
    <n v="29"/>
    <x v="1252"/>
    <n v="35.01"/>
    <m/>
    <n v="525.64"/>
    <n v="2.0334890050502631E-2"/>
    <n v="0"/>
    <n v="0"/>
    <m/>
    <m/>
    <n v="0.1"/>
    <n v="0.1"/>
    <n v="52.564"/>
    <m/>
    <n v="52.564"/>
    <s v="VWB"/>
    <n v="0"/>
    <s v="classique"/>
    <n v="1"/>
    <n v="1"/>
    <m/>
    <m/>
    <n v="1"/>
    <s v="Valauto Lambersart VW"/>
    <x v="2"/>
    <m/>
    <x v="10"/>
    <n v="560.65"/>
    <n v="2.0334890050502631E-2"/>
    <x v="1"/>
    <e v="#VALUE!"/>
  </r>
  <r>
    <x v="7"/>
    <x v="0"/>
    <x v="2"/>
    <x v="5"/>
    <x v="53"/>
    <m/>
    <m/>
    <m/>
    <m/>
    <m/>
    <n v="0"/>
    <x v="23"/>
    <n v="544625"/>
    <x v="2060"/>
    <s v="TMBER6NWXT3098842"/>
    <x v="1197"/>
    <x v="24"/>
    <n v="26108.34"/>
    <n v="1462.5"/>
    <n v="27570.84"/>
    <n v="28"/>
    <x v="1252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x v="2"/>
    <m/>
    <x v="10"/>
    <n v="560.65"/>
    <n v="2.0334890050502631E-2"/>
    <x v="1"/>
    <e v="#VALUE!"/>
  </r>
  <r>
    <x v="7"/>
    <x v="1"/>
    <x v="2"/>
    <x v="63"/>
    <x v="71"/>
    <m/>
    <m/>
    <m/>
    <s v="x"/>
    <m/>
    <n v="-2472"/>
    <x v="23"/>
    <n v="544626"/>
    <x v="2061"/>
    <s v="TMBER6NW5T3104403"/>
    <x v="1197"/>
    <x v="24"/>
    <n v="26108.34"/>
    <n v="1462.5"/>
    <n v="27570.84"/>
    <n v="42"/>
    <x v="1252"/>
    <n v="35.01"/>
    <m/>
    <n v="525.64"/>
    <n v="2.0334890050502631E-2"/>
    <n v="0"/>
    <n v="0"/>
    <m/>
    <s v="ok vn payé"/>
    <n v="0.1"/>
    <n v="0.1"/>
    <n v="52.564"/>
    <m/>
    <n v="52.564"/>
    <s v="VWB"/>
    <n v="0"/>
    <n v="0"/>
    <n v="0"/>
    <n v="1"/>
    <m/>
    <m/>
    <n v="0"/>
    <s v="Valauto Lambersart VW"/>
    <x v="2"/>
    <m/>
    <x v="10"/>
    <n v="560.65"/>
    <n v="2.0334890050502631E-2"/>
    <x v="1"/>
    <n v="52.564"/>
  </r>
  <r>
    <x v="7"/>
    <x v="0"/>
    <x v="2"/>
    <x v="5"/>
    <x v="53"/>
    <m/>
    <m/>
    <m/>
    <m/>
    <m/>
    <n v="0"/>
    <x v="23"/>
    <n v="544628"/>
    <x v="2062"/>
    <s v="TMBER6NW2T3102382"/>
    <x v="1197"/>
    <x v="24"/>
    <n v="26108.34"/>
    <n v="1462.5"/>
    <n v="27570.84"/>
    <n v="20"/>
    <x v="1252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x v="2"/>
    <m/>
    <x v="10"/>
    <n v="560.65"/>
    <n v="2.0334890050502631E-2"/>
    <x v="1"/>
    <e v="#VALUE!"/>
  </r>
  <r>
    <x v="7"/>
    <x v="0"/>
    <x v="2"/>
    <x v="111"/>
    <x v="53"/>
    <m/>
    <m/>
    <m/>
    <m/>
    <m/>
    <n v="0"/>
    <x v="23"/>
    <n v="544629"/>
    <x v="2063"/>
    <s v="TMBER6NW3T3097600"/>
    <x v="1197"/>
    <x v="24"/>
    <n v="26108.34"/>
    <n v="1462.5"/>
    <n v="27570.84"/>
    <n v="22"/>
    <x v="1252"/>
    <n v="35"/>
    <m/>
    <n v="525.65"/>
    <n v="2.0334890050502631E-2"/>
    <n v="0"/>
    <n v="0"/>
    <m/>
    <m/>
    <n v="0.1"/>
    <n v="0.1"/>
    <n v="52.564999999999998"/>
    <m/>
    <n v="52.564999999999998"/>
    <s v="VWB"/>
    <n v="0"/>
    <s v="classique"/>
    <n v="1"/>
    <n v="1"/>
    <m/>
    <m/>
    <n v="1"/>
    <s v="Valauto Lambersart VW"/>
    <x v="2"/>
    <m/>
    <x v="10"/>
    <n v="560.65"/>
    <n v="2.0334890050502631E-2"/>
    <x v="1"/>
    <e v="#VALUE!"/>
  </r>
  <r>
    <x v="7"/>
    <x v="1"/>
    <x v="2"/>
    <x v="113"/>
    <x v="102"/>
    <m/>
    <m/>
    <m/>
    <s v="x"/>
    <m/>
    <n v="-2472"/>
    <x v="23"/>
    <n v="544633"/>
    <x v="2064"/>
    <s v="TMBER6NW0T3104244"/>
    <x v="1197"/>
    <x v="24"/>
    <n v="26108.34"/>
    <n v="1462.5"/>
    <n v="27570.84"/>
    <n v="25"/>
    <x v="1252"/>
    <n v="35.01"/>
    <m/>
    <n v="525.64"/>
    <n v="2.0334890050502631E-2"/>
    <n v="0"/>
    <n v="0"/>
    <m/>
    <s v="ok vn payé"/>
    <n v="0.1"/>
    <n v="0.1"/>
    <n v="52.564"/>
    <m/>
    <n v="52.564"/>
    <s v="VWB"/>
    <n v="0"/>
    <m/>
    <n v="0"/>
    <n v="1"/>
    <m/>
    <m/>
    <n v="0"/>
    <s v="Valauto Lambersart VW"/>
    <x v="2"/>
    <m/>
    <x v="10"/>
    <n v="560.65"/>
    <n v="2.0334890050502631E-2"/>
    <x v="1"/>
    <n v="52.564"/>
  </r>
  <r>
    <x v="7"/>
    <x v="1"/>
    <x v="2"/>
    <x v="63"/>
    <x v="71"/>
    <m/>
    <m/>
    <m/>
    <s v="x"/>
    <m/>
    <n v="-2472"/>
    <x v="23"/>
    <n v="544634"/>
    <x v="2065"/>
    <s v="TMBER6NW3T3104447"/>
    <x v="1197"/>
    <x v="24"/>
    <n v="26108.34"/>
    <n v="716.66"/>
    <n v="26825"/>
    <n v="35"/>
    <x v="1253"/>
    <n v="35.01"/>
    <m/>
    <n v="577.26"/>
    <n v="2.2824603914259087E-2"/>
    <n v="0"/>
    <n v="0"/>
    <m/>
    <s v="ok vn payé"/>
    <n v="0.1"/>
    <n v="0.1"/>
    <n v="57.725999999999999"/>
    <m/>
    <n v="57.725999999999999"/>
    <s v="VWB"/>
    <n v="0"/>
    <m/>
    <n v="0"/>
    <n v="1"/>
    <m/>
    <m/>
    <n v="0"/>
    <s v="Valauto Lambersart VW"/>
    <x v="2"/>
    <m/>
    <x v="10"/>
    <n v="612.27"/>
    <n v="2.2824603914259087E-2"/>
    <x v="1"/>
    <n v="57.725999999999999"/>
  </r>
  <r>
    <x v="7"/>
    <x v="0"/>
    <x v="2"/>
    <x v="59"/>
    <x v="67"/>
    <m/>
    <m/>
    <m/>
    <m/>
    <m/>
    <m/>
    <x v="59"/>
    <n v="544641"/>
    <x v="2066"/>
    <s v="TMBAA8NX9TM043349"/>
    <x v="1779"/>
    <x v="41"/>
    <n v="26058.34"/>
    <n v="825"/>
    <n v="26883.34"/>
    <n v="16"/>
    <x v="1866"/>
    <n v="35"/>
    <m/>
    <n v="873.17"/>
    <n v="3.3781888708769074E-2"/>
    <n v="0"/>
    <n v="-2916"/>
    <m/>
    <m/>
    <n v="0.1"/>
    <n v="0.1"/>
    <n v="87.317000000000007"/>
    <m/>
    <n v="87.317000000000007"/>
    <s v="VWB"/>
    <n v="0"/>
    <n v="50"/>
    <n v="1"/>
    <n v="1"/>
    <m/>
    <m/>
    <n v="1"/>
    <s v="Valauto Lambersart VW"/>
    <x v="2"/>
    <m/>
    <x v="17"/>
    <n v="908.17"/>
    <n v="3.3781888708769074E-2"/>
    <x v="1"/>
    <n v="137.31700000000001"/>
  </r>
  <r>
    <x v="7"/>
    <x v="0"/>
    <x v="2"/>
    <x v="7"/>
    <x v="44"/>
    <m/>
    <m/>
    <m/>
    <m/>
    <m/>
    <n v="0"/>
    <x v="59"/>
    <n v="544643"/>
    <x v="2067"/>
    <s v="TMBJA8NX6TY068556"/>
    <x v="1780"/>
    <x v="41"/>
    <n v="28958.33"/>
    <n v="3791.67"/>
    <n v="32750"/>
    <n v="27"/>
    <x v="1867"/>
    <n v="35"/>
    <m/>
    <n v="863.32"/>
    <n v="2.742961832061069E-2"/>
    <n v="-5240"/>
    <n v="0"/>
    <m/>
    <m/>
    <n v="0.13"/>
    <n v="0.13"/>
    <n v="112.23160000000001"/>
    <m/>
    <n v="112.23160000000001"/>
    <s v="VWB"/>
    <n v="0"/>
    <n v="50"/>
    <n v="1"/>
    <n v="1"/>
    <m/>
    <m/>
    <n v="1"/>
    <s v="Valauto Lambersart VW"/>
    <x v="2"/>
    <m/>
    <x v="17"/>
    <n v="898.32"/>
    <n v="2.742961832061069E-2"/>
    <x v="1"/>
    <n v="162.23160000000001"/>
  </r>
  <r>
    <x v="7"/>
    <x v="0"/>
    <x v="2"/>
    <x v="28"/>
    <x v="109"/>
    <m/>
    <m/>
    <m/>
    <m/>
    <m/>
    <n v="0"/>
    <x v="59"/>
    <n v="544652"/>
    <x v="2068"/>
    <s v="TMBGK6NW8V3024335"/>
    <x v="1781"/>
    <x v="22"/>
    <n v="30958.33"/>
    <n v="1400"/>
    <n v="32358.33"/>
    <n v="28"/>
    <x v="159"/>
    <n v="35"/>
    <m/>
    <n v="970.75"/>
    <n v="3.1081641110650642E-2"/>
    <n v="0"/>
    <n v="0"/>
    <m/>
    <m/>
    <n v="0.1"/>
    <n v="0.1"/>
    <n v="97.075000000000003"/>
    <m/>
    <n v="97.075000000000003"/>
    <s v="VWB"/>
    <n v="0"/>
    <m/>
    <n v="0"/>
    <n v="1"/>
    <m/>
    <m/>
    <n v="0"/>
    <s v="Valauto Lambersart VW"/>
    <x v="2"/>
    <m/>
    <x v="17"/>
    <n v="1005.75"/>
    <n v="3.1081641110650642E-2"/>
    <x v="1"/>
    <n v="97.075000000000003"/>
  </r>
  <r>
    <x v="7"/>
    <x v="1"/>
    <x v="2"/>
    <x v="120"/>
    <x v="95"/>
    <m/>
    <m/>
    <m/>
    <s v="x"/>
    <m/>
    <n v="70"/>
    <x v="33"/>
    <n v="544655"/>
    <x v="2069"/>
    <s v="TMBEP6PJ7V4015341"/>
    <x v="1782"/>
    <x v="33"/>
    <n v="19775"/>
    <n v="1459.16"/>
    <n v="21234.16"/>
    <n v="14"/>
    <x v="1868"/>
    <n v="35.01"/>
    <m/>
    <n v="245.49"/>
    <n v="1.3209846775196193E-2"/>
    <n v="0"/>
    <n v="-211.92"/>
    <m/>
    <s v="solde client mq facture divers"/>
    <n v="0.1"/>
    <n v="0.1"/>
    <n v="24.549000000000003"/>
    <m/>
    <n v="24.549000000000003"/>
    <s v="VWB"/>
    <n v="0"/>
    <m/>
    <n v="0"/>
    <n v="1"/>
    <m/>
    <m/>
    <n v="0"/>
    <s v="Valauto Lambersart VW"/>
    <x v="2"/>
    <m/>
    <x v="8"/>
    <n v="280.5"/>
    <n v="1.3209846775196193E-2"/>
    <x v="1"/>
    <n v="24.549000000000003"/>
  </r>
  <r>
    <x v="7"/>
    <x v="1"/>
    <x v="2"/>
    <x v="10"/>
    <x v="79"/>
    <m/>
    <m/>
    <m/>
    <s v="x"/>
    <m/>
    <n v="126"/>
    <x v="33"/>
    <n v="544657"/>
    <x v="2070"/>
    <s v="TMBER6NW4T3104828"/>
    <x v="1783"/>
    <x v="24"/>
    <n v="26108.34"/>
    <n v="583.33000000000004"/>
    <n v="26691.670000000002"/>
    <n v="51"/>
    <x v="1869"/>
    <n v="35.01"/>
    <m/>
    <n v="266.92"/>
    <n v="1.1311768802776297E-2"/>
    <n v="0"/>
    <n v="-266.92"/>
    <m/>
    <s v="ok vn payé solde client mq rgt facture divers"/>
    <n v="0.1"/>
    <n v="0.1"/>
    <n v="26.692000000000004"/>
    <m/>
    <n v="26.692000000000004"/>
    <s v="VWB"/>
    <n v="0"/>
    <m/>
    <n v="0"/>
    <n v="1"/>
    <m/>
    <m/>
    <n v="0"/>
    <s v="Valauto Lambersart VW"/>
    <x v="2"/>
    <m/>
    <x v="8"/>
    <n v="301.93"/>
    <n v="1.1311768802776297E-2"/>
    <x v="1"/>
    <n v="26.692000000000004"/>
  </r>
  <r>
    <x v="7"/>
    <x v="0"/>
    <x v="2"/>
    <x v="22"/>
    <x v="23"/>
    <m/>
    <m/>
    <m/>
    <m/>
    <m/>
    <n v="0"/>
    <x v="36"/>
    <n v="544659"/>
    <x v="2071"/>
    <s v="TMBEK6NW4T3133430"/>
    <x v="1784"/>
    <x v="24"/>
    <n v="31991.67"/>
    <n v="1066.6600000000001"/>
    <n v="33058.33"/>
    <n v="55"/>
    <x v="1870"/>
    <n v="35.01"/>
    <m/>
    <n v="991.75"/>
    <n v="3.1059040187450482E-2"/>
    <n v="0"/>
    <n v="0"/>
    <m/>
    <m/>
    <n v="0.1"/>
    <n v="0.1"/>
    <n v="99.175000000000011"/>
    <m/>
    <n v="99.175000000000011"/>
    <s v="VWB"/>
    <n v="0"/>
    <n v="20"/>
    <n v="1"/>
    <n v="1"/>
    <m/>
    <m/>
    <n v="1"/>
    <s v="Valauto Lambersart VW"/>
    <x v="2"/>
    <m/>
    <x v="8"/>
    <n v="1026.76"/>
    <n v="3.1059040187450482E-2"/>
    <x v="1"/>
    <n v="119.17500000000001"/>
  </r>
  <r>
    <x v="7"/>
    <x v="0"/>
    <x v="2"/>
    <x v="72"/>
    <x v="3"/>
    <m/>
    <m/>
    <m/>
    <m/>
    <m/>
    <m/>
    <x v="36"/>
    <n v="544663"/>
    <x v="2072"/>
    <s v="TMBGR6NW3V3023508"/>
    <x v="1785"/>
    <x v="22"/>
    <n v="25350"/>
    <n v="583.33000000000004"/>
    <n v="25933.33"/>
    <n v="37"/>
    <x v="1871"/>
    <n v="35.01"/>
    <m/>
    <n v="778"/>
    <n v="3.1350004029563498E-2"/>
    <n v="0"/>
    <n v="0"/>
    <m/>
    <m/>
    <n v="0.1"/>
    <n v="0.1"/>
    <n v="77.800000000000011"/>
    <m/>
    <n v="77.800000000000011"/>
    <s v="VWB"/>
    <n v="0"/>
    <n v="20"/>
    <n v="1"/>
    <n v="1"/>
    <m/>
    <m/>
    <n v="1"/>
    <s v="Valauto Lambersart VW"/>
    <x v="2"/>
    <m/>
    <x v="8"/>
    <n v="813.01"/>
    <n v="3.1350004029563498E-2"/>
    <x v="1"/>
    <n v="97.800000000000011"/>
  </r>
  <r>
    <x v="7"/>
    <x v="0"/>
    <x v="2"/>
    <x v="123"/>
    <x v="141"/>
    <m/>
    <m/>
    <m/>
    <m/>
    <m/>
    <n v="0"/>
    <x v="36"/>
    <n v="544667"/>
    <x v="1409"/>
    <s v="TMBEK6PJ7T4076104"/>
    <x v="1778"/>
    <x v="33"/>
    <n v="25125"/>
    <n v="458.33"/>
    <n v="25583.33"/>
    <n v="5"/>
    <x v="1872"/>
    <n v="35"/>
    <m/>
    <n v="767.5"/>
    <n v="3.1368082262942312E-2"/>
    <n v="0"/>
    <n v="0"/>
    <m/>
    <m/>
    <n v="0.1"/>
    <n v="0.1"/>
    <n v="76.75"/>
    <m/>
    <n v="76.75"/>
    <s v="VWB"/>
    <n v="0"/>
    <n v="20"/>
    <n v="1"/>
    <n v="1"/>
    <m/>
    <m/>
    <n v="1"/>
    <s v="Valauto Lambersart VW"/>
    <x v="2"/>
    <m/>
    <x v="8"/>
    <n v="802.5"/>
    <n v="3.1368082262942312E-2"/>
    <x v="1"/>
    <n v="96.75"/>
  </r>
  <r>
    <x v="7"/>
    <x v="0"/>
    <x v="2"/>
    <x v="7"/>
    <x v="45"/>
    <m/>
    <m/>
    <m/>
    <m/>
    <m/>
    <n v="0"/>
    <x v="36"/>
    <n v="544668"/>
    <x v="934"/>
    <s v="TMBEK6PJXT4073374"/>
    <x v="1778"/>
    <x v="33"/>
    <n v="25125"/>
    <n v="458.33"/>
    <n v="25583.33"/>
    <n v="7"/>
    <x v="1873"/>
    <n v="35"/>
    <m/>
    <n v="767.51"/>
    <n v="3.136847314247207E-2"/>
    <n v="0"/>
    <n v="0"/>
    <m/>
    <m/>
    <n v="0.1"/>
    <n v="0.1"/>
    <n v="76.751000000000005"/>
    <m/>
    <n v="76.751000000000005"/>
    <s v="VWB"/>
    <n v="0"/>
    <n v="20"/>
    <n v="1"/>
    <n v="1"/>
    <m/>
    <m/>
    <n v="1"/>
    <s v="Valauto Lambersart VW"/>
    <x v="2"/>
    <m/>
    <x v="8"/>
    <n v="802.51"/>
    <n v="3.136847314247207E-2"/>
    <x v="1"/>
    <n v="96.751000000000005"/>
  </r>
  <r>
    <x v="7"/>
    <x v="0"/>
    <x v="2"/>
    <x v="123"/>
    <x v="141"/>
    <m/>
    <m/>
    <m/>
    <m/>
    <m/>
    <n v="0"/>
    <x v="36"/>
    <n v="544669"/>
    <x v="2073"/>
    <s v="TMBEK6PJ5T4076019"/>
    <x v="1778"/>
    <x v="33"/>
    <n v="25125"/>
    <n v="458.33"/>
    <n v="25583.33"/>
    <n v="5"/>
    <x v="1872"/>
    <n v="35"/>
    <m/>
    <n v="767.5"/>
    <n v="3.1368082262942312E-2"/>
    <n v="0"/>
    <n v="0"/>
    <m/>
    <m/>
    <n v="0.1"/>
    <n v="0.1"/>
    <n v="76.75"/>
    <m/>
    <n v="76.75"/>
    <s v="VWB"/>
    <n v="0"/>
    <n v="20"/>
    <n v="1"/>
    <n v="1"/>
    <m/>
    <m/>
    <n v="1"/>
    <s v="Valauto Lambersart VW"/>
    <x v="2"/>
    <m/>
    <x v="8"/>
    <n v="802.5"/>
    <n v="3.1368082262942312E-2"/>
    <x v="1"/>
    <n v="96.75"/>
  </r>
  <r>
    <x v="7"/>
    <x v="0"/>
    <x v="2"/>
    <x v="92"/>
    <x v="136"/>
    <m/>
    <m/>
    <m/>
    <m/>
    <m/>
    <m/>
    <x v="36"/>
    <n v="544670"/>
    <x v="2074"/>
    <s v="TMBAG8NX4TM037263"/>
    <x v="1764"/>
    <x v="41"/>
    <n v="28758.34"/>
    <n v="450"/>
    <n v="29208.34"/>
    <n v="8"/>
    <x v="1874"/>
    <n v="35"/>
    <m/>
    <n v="1292.26"/>
    <n v="4.544113085509139E-2"/>
    <n v="0"/>
    <n v="-416"/>
    <m/>
    <m/>
    <n v="0.1"/>
    <n v="0.1"/>
    <n v="129.226"/>
    <m/>
    <n v="129.226"/>
    <s v="VWB"/>
    <n v="0"/>
    <n v="20"/>
    <n v="1"/>
    <n v="1"/>
    <m/>
    <m/>
    <n v="1"/>
    <s v="Valauto Lambersart VW"/>
    <x v="2"/>
    <m/>
    <x v="8"/>
    <n v="1327.26"/>
    <n v="4.544113085509139E-2"/>
    <x v="1"/>
    <n v="149.226"/>
  </r>
  <r>
    <x v="7"/>
    <x v="1"/>
    <x v="2"/>
    <x v="28"/>
    <x v="95"/>
    <m/>
    <m/>
    <m/>
    <s v="x"/>
    <m/>
    <n v="13945.97"/>
    <x v="14"/>
    <n v="544671"/>
    <x v="1410"/>
    <s v="TMBAR8NX4TM053196"/>
    <x v="38"/>
    <x v="41"/>
    <n v="35074.33"/>
    <n v="2833.34"/>
    <n v="37907.67"/>
    <n v="31"/>
    <x v="1875"/>
    <n v="35.67"/>
    <m/>
    <n v="1136.6999999999998"/>
    <n v="3.0926986543884125E-2"/>
    <n v="0"/>
    <n v="0"/>
    <m/>
    <s v="solde client mq rgt facture Arval"/>
    <m/>
    <n v="0"/>
    <n v="0"/>
    <m/>
    <n v="0"/>
    <s v=""/>
    <n v="0"/>
    <m/>
    <n v="0"/>
    <n v="1"/>
    <m/>
    <m/>
    <n v="0"/>
    <s v="Valauto Lambersart VW"/>
    <x v="2"/>
    <m/>
    <x v="8"/>
    <n v="1172.3699999999999"/>
    <n v="3.0926986543884125E-2"/>
    <x v="1"/>
    <n v="0"/>
  </r>
  <r>
    <x v="7"/>
    <x v="0"/>
    <x v="0"/>
    <x v="74"/>
    <x v="150"/>
    <m/>
    <m/>
    <m/>
    <m/>
    <m/>
    <n v="0"/>
    <x v="7"/>
    <n v="544693"/>
    <x v="2075"/>
    <s v="WVWZZZAW7TU028377"/>
    <x v="1786"/>
    <x v="28"/>
    <n v="24705.67"/>
    <n v="745.82"/>
    <n v="25451.489999999998"/>
    <n v="8"/>
    <x v="1876"/>
    <n v="95"/>
    <m/>
    <n v="790.44"/>
    <n v="3.4789318817876683E-2"/>
    <n v="0"/>
    <n v="-2357.17"/>
    <m/>
    <m/>
    <n v="0.13"/>
    <n v="0.13"/>
    <n v="102.75720000000001"/>
    <m/>
    <n v="102.75720000000001"/>
    <s v=""/>
    <n v="30"/>
    <n v="100"/>
    <n v="1"/>
    <n v="1"/>
    <m/>
    <m/>
    <n v="1"/>
    <s v="Valauto Lambersart VW"/>
    <x v="0"/>
    <m/>
    <x v="4"/>
    <n v="885.44"/>
    <n v="3.4789318817876683E-2"/>
    <x v="1"/>
    <n v="232.75720000000001"/>
  </r>
  <r>
    <x v="7"/>
    <x v="0"/>
    <x v="0"/>
    <x v="19"/>
    <x v="43"/>
    <m/>
    <m/>
    <m/>
    <s v="x"/>
    <s v="X"/>
    <n v="57454.52"/>
    <x v="36"/>
    <n v="544708"/>
    <x v="2076"/>
    <s v="WVGZZZCT6TW409298"/>
    <x v="38"/>
    <x v="6"/>
    <n v="48155"/>
    <n v="1962.51"/>
    <n v="50117.51"/>
    <n v="113"/>
    <x v="1877"/>
    <n v="95"/>
    <m/>
    <n v="1619.86"/>
    <n v="3.4216783714913206E-2"/>
    <n v="0"/>
    <n v="-2959.55"/>
    <m/>
    <s v="solde client / ok vn payé"/>
    <n v="0.13"/>
    <n v="0.13"/>
    <n v="210.58179999999999"/>
    <m/>
    <n v="210.58179999999999"/>
    <s v=""/>
    <m/>
    <m/>
    <n v="0"/>
    <n v="1"/>
    <m/>
    <m/>
    <n v="0"/>
    <s v="Valauto Lambersart VW"/>
    <x v="0"/>
    <m/>
    <x v="8"/>
    <n v="1714.86"/>
    <n v="3.4216783714913206E-2"/>
    <x v="1"/>
    <n v="210.58179999999999"/>
  </r>
  <r>
    <x v="7"/>
    <x v="0"/>
    <x v="0"/>
    <x v="72"/>
    <x v="2"/>
    <m/>
    <m/>
    <m/>
    <m/>
    <m/>
    <m/>
    <x v="30"/>
    <n v="544717"/>
    <x v="2077"/>
    <s v="WVGZZZ1T5TW005184"/>
    <x v="1787"/>
    <x v="19"/>
    <n v="42375"/>
    <n v="1258.3399999999999"/>
    <n v="43633.34"/>
    <n v="163"/>
    <x v="1878"/>
    <n v="95"/>
    <m/>
    <n v="766.45"/>
    <n v="1.9742930520560656E-2"/>
    <n v="-3534.31"/>
    <n v="-872.67"/>
    <m/>
    <m/>
    <n v="0.12"/>
    <n v="0.12"/>
    <n v="91.974000000000004"/>
    <m/>
    <n v="91.974000000000004"/>
    <s v="BPCE"/>
    <n v="30"/>
    <m/>
    <n v="0"/>
    <n v="1"/>
    <m/>
    <m/>
    <n v="0"/>
    <s v="Valauto Lambersart VW"/>
    <x v="0"/>
    <m/>
    <x v="4"/>
    <n v="861.45"/>
    <n v="1.9742930520560656E-2"/>
    <x v="1"/>
    <n v="121.974"/>
  </r>
  <r>
    <x v="7"/>
    <x v="0"/>
    <x v="0"/>
    <x v="14"/>
    <x v="50"/>
    <m/>
    <m/>
    <m/>
    <m/>
    <m/>
    <n v="0"/>
    <x v="30"/>
    <n v="544726"/>
    <x v="2078"/>
    <s v="WVGZZZCT9TW049749"/>
    <x v="1788"/>
    <x v="6"/>
    <n v="36113.33"/>
    <n v="166.67"/>
    <n v="36280"/>
    <n v="54"/>
    <x v="1879"/>
    <n v="95"/>
    <m/>
    <n v="1174.23"/>
    <n v="3.4984288864388091E-2"/>
    <n v="0"/>
    <n v="0"/>
    <m/>
    <m/>
    <n v="0.08"/>
    <n v="7.0000000000000007E-2"/>
    <n v="93.938400000000001"/>
    <m/>
    <n v="93.938400000000001"/>
    <s v="VWB"/>
    <n v="0"/>
    <m/>
    <n v="0"/>
    <n v="1"/>
    <m/>
    <m/>
    <n v="0"/>
    <s v="Valauto Lambersart VW"/>
    <x v="0"/>
    <m/>
    <x v="4"/>
    <n v="1269.23"/>
    <n v="3.4984288864388091E-2"/>
    <x v="1"/>
    <n v="93.938400000000001"/>
  </r>
  <r>
    <x v="7"/>
    <x v="0"/>
    <x v="0"/>
    <x v="80"/>
    <x v="56"/>
    <m/>
    <m/>
    <m/>
    <m/>
    <m/>
    <m/>
    <x v="30"/>
    <n v="544727"/>
    <x v="2079"/>
    <s v="WVWZZZCD9TW407994"/>
    <x v="1789"/>
    <x v="32"/>
    <n v="40041.67"/>
    <n v="2379.17"/>
    <n v="42420.84"/>
    <n v="82"/>
    <x v="1880"/>
    <n v="95"/>
    <m/>
    <n v="848.44"/>
    <n v="2.224001222040865E-2"/>
    <n v="0"/>
    <n v="-1696.83"/>
    <m/>
    <m/>
    <n v="7.0000000000000007E-2"/>
    <n v="7.0000000000000007E-2"/>
    <n v="59.390800000000013"/>
    <m/>
    <n v="59.390800000000013"/>
    <s v="VWB"/>
    <n v="0"/>
    <n v="50"/>
    <n v="1"/>
    <n v="1"/>
    <m/>
    <m/>
    <n v="1"/>
    <s v="Valauto Lambersart VW"/>
    <x v="0"/>
    <m/>
    <x v="4"/>
    <n v="943.44"/>
    <n v="2.224001222040865E-2"/>
    <x v="1"/>
    <n v="109.39080000000001"/>
  </r>
  <r>
    <x v="7"/>
    <x v="0"/>
    <x v="0"/>
    <x v="114"/>
    <x v="69"/>
    <m/>
    <m/>
    <m/>
    <m/>
    <m/>
    <n v="0"/>
    <x v="36"/>
    <n v="544730"/>
    <x v="2080"/>
    <s v="WVWZZZCD5TW218730"/>
    <x v="1790"/>
    <x v="32"/>
    <n v="29225"/>
    <n v="-208.33"/>
    <n v="29016.67"/>
    <n v="15"/>
    <x v="1881"/>
    <n v="95"/>
    <m/>
    <n v="1450.84"/>
    <n v="5.3274204104054666E-2"/>
    <n v="0"/>
    <n v="0"/>
    <m/>
    <m/>
    <n v="0.1"/>
    <n v="0.1"/>
    <n v="145.084"/>
    <m/>
    <n v="145.084"/>
    <s v="VWB"/>
    <n v="0"/>
    <n v="20"/>
    <n v="1"/>
    <n v="1"/>
    <m/>
    <m/>
    <n v="1"/>
    <s v="Valauto Lambersart VW"/>
    <x v="0"/>
    <m/>
    <x v="8"/>
    <n v="1545.84"/>
    <n v="5.3274204104054666E-2"/>
    <x v="1"/>
    <n v="165.084"/>
  </r>
  <r>
    <x v="7"/>
    <x v="0"/>
    <x v="0"/>
    <x v="66"/>
    <x v="106"/>
    <m/>
    <m/>
    <m/>
    <m/>
    <m/>
    <n v="0"/>
    <x v="36"/>
    <n v="544733"/>
    <x v="2081"/>
    <s v="WVGZZZA16TV082425"/>
    <x v="1791"/>
    <x v="2"/>
    <n v="30193.17"/>
    <n v="1500"/>
    <n v="31693.17"/>
    <n v="24"/>
    <x v="1882"/>
    <n v="95"/>
    <m/>
    <n v="950.79"/>
    <n v="3.2997330339628379E-2"/>
    <n v="0"/>
    <n v="0"/>
    <m/>
    <m/>
    <n v="0.1"/>
    <n v="0.1"/>
    <n v="95.079000000000008"/>
    <m/>
    <n v="95.079000000000008"/>
    <s v="VWB"/>
    <n v="0"/>
    <n v="20"/>
    <n v="1"/>
    <n v="1"/>
    <m/>
    <m/>
    <n v="1"/>
    <s v="Valauto Lambersart VW"/>
    <x v="0"/>
    <m/>
    <x v="8"/>
    <n v="1045.79"/>
    <n v="3.2997330339628379E-2"/>
    <x v="1"/>
    <n v="115.07900000000001"/>
  </r>
  <r>
    <x v="7"/>
    <x v="1"/>
    <x v="2"/>
    <x v="117"/>
    <x v="140"/>
    <m/>
    <m/>
    <m/>
    <s v="x"/>
    <m/>
    <n v="1203727.02"/>
    <x v="14"/>
    <n v="544740"/>
    <x v="2082"/>
    <s v="TMBJA8NX3TY093091"/>
    <x v="225"/>
    <x v="41"/>
    <n v="28958.34"/>
    <n v="1391.67"/>
    <n v="30350.010000000002"/>
    <n v="12"/>
    <x v="1883"/>
    <n v="35"/>
    <m/>
    <n v="910.5"/>
    <n v="3.1153202255946536E-2"/>
    <n v="0"/>
    <n v="-1821"/>
    <m/>
    <s v="solde client facture non échue"/>
    <m/>
    <n v="0"/>
    <n v="0"/>
    <m/>
    <n v="0"/>
    <s v=""/>
    <n v="0"/>
    <m/>
    <n v="0"/>
    <n v="1"/>
    <m/>
    <m/>
    <n v="0"/>
    <s v="Valauto Lambersart VW"/>
    <x v="2"/>
    <m/>
    <x v="8"/>
    <n v="945.5"/>
    <n v="3.1153202255946536E-2"/>
    <x v="1"/>
    <n v="0"/>
  </r>
  <r>
    <x v="7"/>
    <x v="0"/>
    <x v="2"/>
    <x v="71"/>
    <x v="126"/>
    <m/>
    <m/>
    <m/>
    <m/>
    <m/>
    <m/>
    <x v="33"/>
    <n v="544741"/>
    <x v="2083"/>
    <s v="TMBJW7PS1TT110173"/>
    <x v="1002"/>
    <x v="5"/>
    <n v="43308.33"/>
    <n v="583.33000000000004"/>
    <n v="43891.66"/>
    <n v="18"/>
    <x v="1884"/>
    <n v="35.01"/>
    <m/>
    <n v="2012.36"/>
    <n v="4.6645991516383746E-2"/>
    <n v="0"/>
    <n v="-1749"/>
    <m/>
    <m/>
    <n v="0.1"/>
    <n v="0.1"/>
    <n v="201.23599999999999"/>
    <m/>
    <n v="201.23599999999999"/>
    <s v="VWB"/>
    <n v="0"/>
    <m/>
    <n v="0"/>
    <n v="1"/>
    <m/>
    <m/>
    <n v="0"/>
    <s v="Valauto Lambersart VW"/>
    <x v="2"/>
    <m/>
    <x v="8"/>
    <n v="2047.37"/>
    <n v="4.6645991516383746E-2"/>
    <x v="1"/>
    <n v="201.23599999999999"/>
  </r>
  <r>
    <x v="7"/>
    <x v="0"/>
    <x v="2"/>
    <x v="71"/>
    <x v="126"/>
    <m/>
    <m/>
    <m/>
    <m/>
    <m/>
    <m/>
    <x v="33"/>
    <n v="544742"/>
    <x v="2084"/>
    <s v="TMBNH7NY8TF187558"/>
    <x v="1002"/>
    <x v="23"/>
    <n v="35291.660000000003"/>
    <n v="741.66"/>
    <n v="36033.320000000007"/>
    <n v="18"/>
    <x v="1885"/>
    <n v="35.01"/>
    <m/>
    <n v="540.48"/>
    <n v="1.5971051238131816E-2"/>
    <n v="0"/>
    <n v="0"/>
    <m/>
    <m/>
    <n v="0.1"/>
    <n v="0.1"/>
    <n v="54.048000000000002"/>
    <m/>
    <n v="54.048000000000002"/>
    <s v="VWB"/>
    <n v="0"/>
    <m/>
    <n v="0"/>
    <n v="1"/>
    <m/>
    <m/>
    <n v="0"/>
    <s v="Valauto Lambersart VW"/>
    <x v="2"/>
    <m/>
    <x v="8"/>
    <n v="575.49"/>
    <n v="1.5971051238131816E-2"/>
    <x v="1"/>
    <n v="54.048000000000002"/>
  </r>
  <r>
    <x v="4"/>
    <x v="0"/>
    <x v="2"/>
    <x v="88"/>
    <x v="86"/>
    <m/>
    <m/>
    <m/>
    <m/>
    <m/>
    <n v="0"/>
    <x v="20"/>
    <n v="544748"/>
    <x v="2085"/>
    <s v="TMBJW7PS5TT112279"/>
    <x v="1792"/>
    <x v="5"/>
    <n v="43308.33"/>
    <n v="4125"/>
    <n v="47433.33"/>
    <n v="3"/>
    <x v="1886"/>
    <n v="35.01"/>
    <m/>
    <n v="1600.34"/>
    <n v="3.447681198009922E-2"/>
    <n v="0"/>
    <n v="-4716"/>
    <m/>
    <m/>
    <n v="0.08"/>
    <n v="0.08"/>
    <n v="128.02719999999999"/>
    <m/>
    <n v="128.02719999999999"/>
    <s v="VWB"/>
    <n v="0"/>
    <s v="0"/>
    <n v="1"/>
    <n v="1"/>
    <m/>
    <m/>
    <n v="1"/>
    <s v="Valauto Arras"/>
    <x v="2"/>
    <m/>
    <x v="2"/>
    <n v="1635.35"/>
    <n v="3.447681198009922E-2"/>
    <x v="1"/>
    <n v="128.02719999999999"/>
  </r>
  <r>
    <x v="7"/>
    <x v="0"/>
    <x v="2"/>
    <x v="120"/>
    <x v="77"/>
    <m/>
    <m/>
    <m/>
    <m/>
    <m/>
    <n v="0"/>
    <x v="42"/>
    <n v="544748"/>
    <x v="2086"/>
    <s v="TMBJW7PS7TT115765"/>
    <x v="1393"/>
    <x v="5"/>
    <n v="43308.33"/>
    <n v="583.33000000000004"/>
    <n v="43891.66"/>
    <n v="7"/>
    <x v="1887"/>
    <n v="35.01"/>
    <m/>
    <n v="876.85"/>
    <n v="2.0775245228820235E-2"/>
    <n v="0"/>
    <n v="-1749"/>
    <m/>
    <m/>
    <n v="0.1"/>
    <n v="0.1"/>
    <n v="87.685000000000002"/>
    <m/>
    <n v="87.685000000000002"/>
    <s v="VWB"/>
    <n v="0"/>
    <n v="20"/>
    <n v="1"/>
    <n v="1"/>
    <m/>
    <m/>
    <n v="1"/>
    <s v="Valauto Lambersart VW"/>
    <x v="2"/>
    <m/>
    <x v="8"/>
    <n v="911.86"/>
    <n v="2.0775245228820235E-2"/>
    <x v="1"/>
    <n v="107.685"/>
  </r>
  <r>
    <x v="4"/>
    <x v="1"/>
    <x v="4"/>
    <x v="44"/>
    <x v="62"/>
    <m/>
    <m/>
    <m/>
    <s v="x"/>
    <m/>
    <n v="474.07"/>
    <x v="14"/>
    <n v="544754"/>
    <x v="2087"/>
    <s v="WV4ZZZTVXTK011159"/>
    <x v="1793"/>
    <x v="21"/>
    <n v="40533.1"/>
    <n v="11053"/>
    <n v="51586.1"/>
    <n v="28"/>
    <x v="1888"/>
    <n v="95"/>
    <m/>
    <n v="-1152.6199999999999"/>
    <n v="-2.0502034462771948E-2"/>
    <n v="0"/>
    <n v="-3000"/>
    <m/>
    <s v="ok vn payé"/>
    <m/>
    <n v="0"/>
    <n v="0"/>
    <m/>
    <n v="0"/>
    <s v="VWB"/>
    <m/>
    <m/>
    <n v="0"/>
    <n v="1"/>
    <m/>
    <m/>
    <n v="0"/>
    <s v="Valauto Arras"/>
    <x v="4"/>
    <m/>
    <x v="8"/>
    <n v="-1057.6199999999999"/>
    <n v="-2.0502034462771948E-2"/>
    <x v="0"/>
    <n v="0"/>
  </r>
  <r>
    <x v="7"/>
    <x v="0"/>
    <x v="2"/>
    <x v="38"/>
    <x v="134"/>
    <m/>
    <m/>
    <m/>
    <m/>
    <m/>
    <n v="0"/>
    <x v="36"/>
    <n v="544757"/>
    <x v="2088"/>
    <s v="TMBEE6PJ3T4074812"/>
    <x v="1794"/>
    <x v="33"/>
    <n v="17158.34"/>
    <n v="1025"/>
    <n v="18183.34"/>
    <n v="13"/>
    <x v="1889"/>
    <n v="35"/>
    <m/>
    <n v="369.42"/>
    <n v="2.2241238408345222E-2"/>
    <n v="0"/>
    <n v="0"/>
    <m/>
    <m/>
    <n v="0.1"/>
    <n v="0.1"/>
    <n v="36.942"/>
    <m/>
    <n v="36.942"/>
    <s v="VWB"/>
    <n v="0"/>
    <n v="20"/>
    <n v="1"/>
    <n v="1"/>
    <m/>
    <m/>
    <n v="1"/>
    <s v="Valauto Lambersart VW"/>
    <x v="2"/>
    <m/>
    <x v="8"/>
    <n v="404.42"/>
    <n v="2.2241238408345222E-2"/>
    <x v="1"/>
    <n v="56.942"/>
  </r>
  <r>
    <x v="7"/>
    <x v="1"/>
    <x v="2"/>
    <x v="55"/>
    <x v="62"/>
    <m/>
    <m/>
    <m/>
    <s v="x"/>
    <m/>
    <n v="47382.69"/>
    <x v="14"/>
    <n v="544768"/>
    <x v="2089"/>
    <s v="TMBAJ8NX4TM048538"/>
    <x v="38"/>
    <x v="41"/>
    <n v="31532.67"/>
    <n v="2658.33"/>
    <n v="34191"/>
    <n v="25"/>
    <x v="1890"/>
    <n v="35.67"/>
    <m/>
    <n v="1025.22"/>
    <n v="3.1028340791436345E-2"/>
    <n v="0"/>
    <n v="0"/>
    <m/>
    <s v="ok vn payé"/>
    <m/>
    <n v="0"/>
    <n v="0"/>
    <m/>
    <n v="0"/>
    <s v=""/>
    <n v="0"/>
    <s v="0"/>
    <n v="1"/>
    <n v="1"/>
    <m/>
    <m/>
    <n v="1"/>
    <s v="Valauto Lambersart VW"/>
    <x v="2"/>
    <m/>
    <x v="8"/>
    <n v="1060.8900000000001"/>
    <n v="3.1028340791436345E-2"/>
    <x v="1"/>
    <n v="0"/>
  </r>
  <r>
    <x v="7"/>
    <x v="1"/>
    <x v="2"/>
    <x v="23"/>
    <x v="92"/>
    <m/>
    <m/>
    <m/>
    <s v="x"/>
    <m/>
    <n v="754353.41"/>
    <x v="14"/>
    <n v="544769"/>
    <x v="2090"/>
    <s v="TMBAA8NX7TM059985"/>
    <x v="225"/>
    <x v="41"/>
    <n v="28175"/>
    <n v="691.67"/>
    <n v="28866.67"/>
    <n v="7"/>
    <x v="1891"/>
    <n v="35"/>
    <m/>
    <n v="866"/>
    <n v="3.1212467527428695E-2"/>
    <n v="0"/>
    <n v="-1732"/>
    <m/>
    <s v="solde client facture impayée"/>
    <m/>
    <n v="0"/>
    <n v="0"/>
    <m/>
    <n v="0"/>
    <s v=""/>
    <n v="0"/>
    <m/>
    <n v="0"/>
    <n v="1"/>
    <m/>
    <m/>
    <n v="0"/>
    <s v="Valauto Lambersart VW"/>
    <x v="2"/>
    <m/>
    <x v="8"/>
    <n v="901"/>
    <n v="3.1212467527428695E-2"/>
    <x v="1"/>
    <n v="0"/>
  </r>
  <r>
    <x v="7"/>
    <x v="1"/>
    <x v="2"/>
    <x v="112"/>
    <x v="144"/>
    <m/>
    <m/>
    <m/>
    <s v="x"/>
    <m/>
    <n v="681157.84"/>
    <x v="14"/>
    <n v="544771"/>
    <x v="0"/>
    <s v="TMBJH7NY7TF184567"/>
    <x v="225"/>
    <x v="40"/>
    <n v="38150"/>
    <n v="2841.66"/>
    <n v="40991.660000000003"/>
    <n v="9"/>
    <x v="1274"/>
    <n v="35"/>
    <m/>
    <n v="614.87"/>
    <n v="1.5853712682043126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649.87"/>
    <n v="1.5853712682043126E-2"/>
    <x v="1"/>
    <n v="0"/>
  </r>
  <r>
    <x v="7"/>
    <x v="1"/>
    <x v="2"/>
    <x v="52"/>
    <x v="59"/>
    <m/>
    <m/>
    <m/>
    <s v="x"/>
    <m/>
    <n v="754353.41"/>
    <x v="14"/>
    <n v="544780"/>
    <x v="1423"/>
    <s v="TMBJH7NY6TF185015"/>
    <x v="225"/>
    <x v="40"/>
    <n v="38150"/>
    <n v="2841.66"/>
    <n v="40991.660000000003"/>
    <n v="21"/>
    <x v="1274"/>
    <n v="35"/>
    <m/>
    <n v="614.87"/>
    <n v="1.5853712682043126E-2"/>
    <n v="0"/>
    <n v="-2459.5"/>
    <m/>
    <s v="solde client facture impayée"/>
    <m/>
    <n v="0"/>
    <n v="0"/>
    <m/>
    <n v="0"/>
    <s v=""/>
    <n v="0"/>
    <m/>
    <n v="0"/>
    <n v="1"/>
    <m/>
    <m/>
    <n v="0"/>
    <s v="Valauto Lambersart VW"/>
    <x v="2"/>
    <m/>
    <x v="8"/>
    <n v="649.87"/>
    <n v="1.5853712682043126E-2"/>
    <x v="1"/>
    <n v="0"/>
  </r>
  <r>
    <x v="7"/>
    <x v="1"/>
    <x v="2"/>
    <x v="17"/>
    <x v="16"/>
    <m/>
    <m/>
    <m/>
    <s v="x"/>
    <m/>
    <n v="681157.84"/>
    <x v="14"/>
    <n v="544786"/>
    <x v="1428"/>
    <s v="TMBJH7NY0TF183177"/>
    <x v="225"/>
    <x v="40"/>
    <n v="38150"/>
    <n v="2841.66"/>
    <n v="40991.660000000003"/>
    <n v="15"/>
    <x v="1272"/>
    <n v="35.01"/>
    <m/>
    <n v="614.87"/>
    <n v="1.5853956634105569E-2"/>
    <n v="0"/>
    <n v="-2459.5"/>
    <m/>
    <s v="solde client facture non échue"/>
    <m/>
    <n v="0"/>
    <n v="0"/>
    <m/>
    <n v="0"/>
    <s v=""/>
    <n v="0"/>
    <s v="0"/>
    <n v="1"/>
    <n v="1"/>
    <m/>
    <m/>
    <n v="1"/>
    <s v="Valauto Lambersart VW"/>
    <x v="2"/>
    <m/>
    <x v="8"/>
    <n v="649.88"/>
    <n v="1.5853956634105569E-2"/>
    <x v="1"/>
    <n v="0"/>
  </r>
  <r>
    <x v="7"/>
    <x v="1"/>
    <x v="2"/>
    <x v="116"/>
    <x v="80"/>
    <m/>
    <m/>
    <m/>
    <s v="x"/>
    <m/>
    <n v="754353.41"/>
    <x v="14"/>
    <n v="544787"/>
    <x v="1429"/>
    <s v="TMBJR8NX9TY109707"/>
    <x v="225"/>
    <x v="41"/>
    <n v="30841.67"/>
    <n v="550"/>
    <n v="31391.67"/>
    <n v="11"/>
    <x v="1892"/>
    <n v="35.01"/>
    <m/>
    <n v="941.75"/>
    <n v="3.1115260831934079E-2"/>
    <n v="0"/>
    <n v="-1883.5"/>
    <m/>
    <s v="solde client facture impayée"/>
    <m/>
    <n v="0"/>
    <n v="0"/>
    <m/>
    <n v="0"/>
    <s v=""/>
    <n v="0"/>
    <m/>
    <n v="0"/>
    <n v="1"/>
    <m/>
    <m/>
    <n v="0"/>
    <s v="Valauto Lambersart VW"/>
    <x v="2"/>
    <m/>
    <x v="8"/>
    <n v="976.76"/>
    <n v="3.1115260831934079E-2"/>
    <x v="1"/>
    <n v="0"/>
  </r>
  <r>
    <x v="4"/>
    <x v="0"/>
    <x v="6"/>
    <x v="113"/>
    <x v="137"/>
    <m/>
    <m/>
    <m/>
    <m/>
    <m/>
    <m/>
    <x v="22"/>
    <n v="544827"/>
    <x v="2091"/>
    <s v="VSSZZZKJ0TR615525"/>
    <x v="1795"/>
    <x v="31"/>
    <n v="19992.5"/>
    <n v="1483.34"/>
    <n v="21475.84"/>
    <n v="13"/>
    <x v="1893"/>
    <n v="36"/>
    <m/>
    <n v="310.36"/>
    <n v="1.6127890690189533E-2"/>
    <n v="0"/>
    <n v="-2725"/>
    <m/>
    <m/>
    <n v="7.0000000000000007E-2"/>
    <n v="7.0000000000000007E-2"/>
    <n v="21.725200000000005"/>
    <m/>
    <n v="21.725200000000005"/>
    <s v="VWB"/>
    <n v="0"/>
    <m/>
    <n v="0"/>
    <n v="1"/>
    <m/>
    <m/>
    <n v="0"/>
    <s v="Valauto Arras"/>
    <x v="6"/>
    <m/>
    <x v="2"/>
    <n v="346.36"/>
    <n v="1.6127890690189533E-2"/>
    <x v="1"/>
    <n v="21.725200000000005"/>
  </r>
  <r>
    <x v="7"/>
    <x v="0"/>
    <x v="2"/>
    <x v="63"/>
    <x v="9"/>
    <m/>
    <m/>
    <m/>
    <m/>
    <m/>
    <n v="0"/>
    <x v="59"/>
    <n v="544838"/>
    <x v="2092"/>
    <s v="TMBGP6NW7T3071659"/>
    <x v="1796"/>
    <x v="22"/>
    <n v="23191.67"/>
    <n v="1525"/>
    <n v="24716.67"/>
    <n v="97"/>
    <x v="1894"/>
    <n v="35"/>
    <m/>
    <n v="1047.33"/>
    <n v="4.3789474876672306E-2"/>
    <n v="0"/>
    <n v="-4416"/>
    <m/>
    <m/>
    <n v="0.13"/>
    <n v="0.13"/>
    <n v="136.15289999999999"/>
    <m/>
    <n v="136.15289999999999"/>
    <s v="VWB"/>
    <m/>
    <m/>
    <n v="0"/>
    <n v="1"/>
    <m/>
    <m/>
    <n v="0"/>
    <s v="Valauto Lambersart VW"/>
    <x v="2"/>
    <m/>
    <x v="17"/>
    <n v="1082.33"/>
    <n v="4.3789474876672306E-2"/>
    <x v="1"/>
    <n v="136.15289999999999"/>
  </r>
  <r>
    <x v="7"/>
    <x v="0"/>
    <x v="2"/>
    <x v="108"/>
    <x v="27"/>
    <m/>
    <m/>
    <m/>
    <m/>
    <m/>
    <n v="0"/>
    <x v="59"/>
    <n v="544839"/>
    <x v="2093"/>
    <s v="TMBGP6NW7T3075114"/>
    <x v="1797"/>
    <x v="22"/>
    <n v="23191.67"/>
    <n v="1525"/>
    <n v="24716.67"/>
    <n v="36"/>
    <x v="1895"/>
    <n v="35"/>
    <m/>
    <n v="1301.5"/>
    <n v="5.4072818061656369E-2"/>
    <n v="0"/>
    <n v="-4666"/>
    <m/>
    <m/>
    <n v="0.13"/>
    <n v="0.13"/>
    <n v="169.19499999999999"/>
    <m/>
    <n v="169.19499999999999"/>
    <s v="VWB"/>
    <m/>
    <n v="50"/>
    <n v="1"/>
    <n v="1"/>
    <m/>
    <m/>
    <n v="1"/>
    <s v="Valauto Lambersart VW"/>
    <x v="2"/>
    <m/>
    <x v="17"/>
    <n v="1336.5"/>
    <n v="5.4072818061656369E-2"/>
    <x v="1"/>
    <n v="219.19499999999999"/>
  </r>
  <r>
    <x v="7"/>
    <x v="0"/>
    <x v="2"/>
    <x v="11"/>
    <x v="23"/>
    <m/>
    <m/>
    <m/>
    <m/>
    <m/>
    <n v="0"/>
    <x v="14"/>
    <n v="544843"/>
    <x v="2094"/>
    <s v="TMBJW7PS6TT115076"/>
    <x v="1798"/>
    <x v="5"/>
    <n v="43308.33"/>
    <n v="2083.33"/>
    <n v="45391.66"/>
    <n v="8"/>
    <x v="1896"/>
    <n v="35.01"/>
    <m/>
    <n v="453.51"/>
    <n v="1.0762329467571795E-2"/>
    <n v="0"/>
    <n v="-1749"/>
    <m/>
    <m/>
    <m/>
    <n v="0"/>
    <n v="0"/>
    <m/>
    <n v="0"/>
    <s v="VWB"/>
    <n v="0"/>
    <m/>
    <n v="0"/>
    <n v="1"/>
    <m/>
    <m/>
    <n v="0"/>
    <s v="Valauto Lambersart VW"/>
    <x v="2"/>
    <m/>
    <x v="8"/>
    <n v="488.52"/>
    <n v="1.0762329467571795E-2"/>
    <x v="1"/>
    <n v="0"/>
  </r>
  <r>
    <x v="7"/>
    <x v="0"/>
    <x v="2"/>
    <x v="105"/>
    <x v="118"/>
    <m/>
    <m/>
    <m/>
    <m/>
    <m/>
    <n v="0"/>
    <x v="14"/>
    <n v="544844"/>
    <x v="2095"/>
    <s v="TMBJW9PSXTT109972"/>
    <x v="1799"/>
    <x v="5"/>
    <n v="43308.33"/>
    <n v="3474.99"/>
    <n v="46783.32"/>
    <n v="14"/>
    <x v="1897"/>
    <n v="35"/>
    <m/>
    <n v="1509.23"/>
    <n v="3.3008131958142346E-2"/>
    <n v="0"/>
    <n v="-2583"/>
    <m/>
    <m/>
    <m/>
    <n v="0"/>
    <n v="0"/>
    <m/>
    <n v="0"/>
    <s v=""/>
    <n v="1"/>
    <s v="0"/>
    <n v="1"/>
    <n v="1"/>
    <m/>
    <m/>
    <n v="1"/>
    <s v="Valauto Lambersart VW"/>
    <x v="2"/>
    <m/>
    <x v="8"/>
    <n v="1544.23"/>
    <n v="3.3008131958142346E-2"/>
    <x v="1"/>
    <n v="1"/>
  </r>
  <r>
    <x v="7"/>
    <x v="1"/>
    <x v="2"/>
    <x v="46"/>
    <x v="30"/>
    <m/>
    <m/>
    <m/>
    <s v="x"/>
    <m/>
    <n v="33160.629999999997"/>
    <x v="14"/>
    <n v="544848"/>
    <x v="2096"/>
    <s v="TMBJJ8NX1TY081182"/>
    <x v="1770"/>
    <x v="41"/>
    <n v="32450"/>
    <n v="2136.66"/>
    <n v="34586.660000000003"/>
    <n v="38"/>
    <x v="1898"/>
    <n v="35"/>
    <m/>
    <n v="930.95"/>
    <n v="2.7928397827370437E-2"/>
    <n v="0"/>
    <n v="-416"/>
    <m/>
    <s v="ok vn payé"/>
    <m/>
    <n v="0"/>
    <n v="0"/>
    <m/>
    <n v="0"/>
    <s v="VWB"/>
    <n v="0"/>
    <s v="0"/>
    <n v="1"/>
    <n v="1"/>
    <m/>
    <m/>
    <n v="1"/>
    <s v="Valauto Lambersart VW"/>
    <x v="2"/>
    <m/>
    <x v="8"/>
    <n v="965.95"/>
    <n v="2.7928397827370437E-2"/>
    <x v="1"/>
    <n v="0"/>
  </r>
  <r>
    <x v="7"/>
    <x v="1"/>
    <x v="2"/>
    <x v="86"/>
    <x v="102"/>
    <m/>
    <m/>
    <m/>
    <s v="x"/>
    <m/>
    <n v="32008.63"/>
    <x v="14"/>
    <n v="544849"/>
    <x v="2097"/>
    <s v="TMBJJ8NX4TY079507"/>
    <x v="1770"/>
    <x v="41"/>
    <n v="32450"/>
    <n v="2136.66"/>
    <n v="34586.660000000003"/>
    <n v="50"/>
    <x v="1899"/>
    <n v="35.01"/>
    <m/>
    <n v="514.95000000000005"/>
    <n v="1.5900928276971524E-2"/>
    <n v="0"/>
    <n v="0"/>
    <m/>
    <s v="solde client mq financement offre+"/>
    <m/>
    <n v="0"/>
    <n v="0"/>
    <m/>
    <n v="0"/>
    <s v="VWB"/>
    <n v="0"/>
    <m/>
    <n v="0"/>
    <n v="1"/>
    <m/>
    <m/>
    <n v="0"/>
    <s v="Valauto Lambersart VW"/>
    <x v="2"/>
    <m/>
    <x v="8"/>
    <n v="549.96"/>
    <n v="1.5900928276971524E-2"/>
    <x v="1"/>
    <n v="0"/>
  </r>
  <r>
    <x v="7"/>
    <x v="0"/>
    <x v="2"/>
    <x v="71"/>
    <x v="59"/>
    <m/>
    <m/>
    <m/>
    <m/>
    <m/>
    <n v="0"/>
    <x v="42"/>
    <n v="544850"/>
    <x v="2098"/>
    <s v="TMBJW7PS9TT090903"/>
    <x v="1800"/>
    <x v="5"/>
    <n v="46641.66"/>
    <n v="3733.33"/>
    <n v="50374.990000000005"/>
    <n v="71"/>
    <x v="1900"/>
    <n v="35.01"/>
    <m/>
    <n v="1671.5"/>
    <n v="3.3876135757049279E-2"/>
    <n v="0"/>
    <n v="-1749"/>
    <m/>
    <m/>
    <n v="0.1"/>
    <n v="0.1"/>
    <n v="167.15"/>
    <m/>
    <n v="167.15"/>
    <s v="VWB"/>
    <n v="0"/>
    <m/>
    <n v="0"/>
    <n v="1"/>
    <m/>
    <m/>
    <n v="0"/>
    <s v="Valauto Lambersart VW"/>
    <x v="2"/>
    <m/>
    <x v="8"/>
    <n v="1706.51"/>
    <n v="3.3876135757049279E-2"/>
    <x v="1"/>
    <n v="167.15"/>
  </r>
  <r>
    <x v="7"/>
    <x v="0"/>
    <x v="2"/>
    <x v="116"/>
    <x v="80"/>
    <m/>
    <m/>
    <m/>
    <m/>
    <m/>
    <n v="0"/>
    <x v="23"/>
    <n v="544865"/>
    <x v="2099"/>
    <s v="TMBJA8NX0TY111000"/>
    <x v="1801"/>
    <x v="41"/>
    <n v="26975"/>
    <n v="2074.9899999999998"/>
    <n v="29049.989999999998"/>
    <n v="9"/>
    <x v="1901"/>
    <n v="35.01"/>
    <m/>
    <n v="581"/>
    <n v="2.1205170810730055E-2"/>
    <n v="0"/>
    <n v="0"/>
    <m/>
    <m/>
    <n v="0.1"/>
    <n v="0.1"/>
    <n v="58.1"/>
    <m/>
    <n v="58.1"/>
    <s v="VWB"/>
    <n v="0"/>
    <m/>
    <n v="0"/>
    <n v="1"/>
    <m/>
    <m/>
    <n v="0"/>
    <s v="Valauto Lambersart VW"/>
    <x v="2"/>
    <m/>
    <x v="10"/>
    <n v="616.01"/>
    <n v="2.1205170810730055E-2"/>
    <x v="1"/>
    <n v="58.1"/>
  </r>
  <r>
    <x v="7"/>
    <x v="0"/>
    <x v="2"/>
    <x v="46"/>
    <x v="30"/>
    <m/>
    <m/>
    <m/>
    <m/>
    <m/>
    <n v="0"/>
    <x v="56"/>
    <n v="544874"/>
    <x v="2100"/>
    <s v="TMBEE6PJ4V4006361"/>
    <x v="1802"/>
    <x v="33"/>
    <n v="18775"/>
    <n v="708.33"/>
    <n v="19483.330000000002"/>
    <n v="13"/>
    <x v="1902"/>
    <n v="35.01"/>
    <m/>
    <n v="526.5"/>
    <n v="2.8820022039353639E-2"/>
    <n v="-2550"/>
    <n v="0"/>
    <m/>
    <m/>
    <n v="0.08"/>
    <n v="7.0000000000000007E-2"/>
    <n v="42.12"/>
    <m/>
    <n v="42.12"/>
    <s v="VWB"/>
    <m/>
    <n v="50"/>
    <n v="1"/>
    <n v="1"/>
    <m/>
    <m/>
    <n v="1"/>
    <s v="Valauto Lambersart VW"/>
    <x v="2"/>
    <m/>
    <x v="17"/>
    <n v="561.51"/>
    <n v="2.8820022039353639E-2"/>
    <x v="1"/>
    <n v="92.12"/>
  </r>
  <r>
    <x v="7"/>
    <x v="0"/>
    <x v="2"/>
    <x v="98"/>
    <x v="103"/>
    <m/>
    <m/>
    <m/>
    <m/>
    <m/>
    <n v="0"/>
    <x v="36"/>
    <n v="544880"/>
    <x v="2101"/>
    <s v="TMBGR6NW1V3006464"/>
    <x v="1803"/>
    <x v="22"/>
    <n v="25350"/>
    <n v="2166.67"/>
    <n v="27516.67"/>
    <n v="13"/>
    <x v="1903"/>
    <n v="35"/>
    <m/>
    <n v="966.33"/>
    <n v="3.6389941079352991E-2"/>
    <n v="0"/>
    <n v="-416"/>
    <m/>
    <m/>
    <n v="0.1"/>
    <n v="0.1"/>
    <n v="96.63300000000001"/>
    <m/>
    <n v="96.63300000000001"/>
    <s v="VWB"/>
    <n v="0"/>
    <n v="20"/>
    <n v="1"/>
    <n v="1"/>
    <m/>
    <m/>
    <n v="1"/>
    <s v="Valauto Lambersart VW"/>
    <x v="2"/>
    <m/>
    <x v="8"/>
    <n v="1001.33"/>
    <n v="3.6389941079352991E-2"/>
    <x v="1"/>
    <n v="116.63300000000001"/>
  </r>
  <r>
    <x v="7"/>
    <x v="0"/>
    <x v="2"/>
    <x v="98"/>
    <x v="103"/>
    <m/>
    <m/>
    <m/>
    <m/>
    <m/>
    <n v="0"/>
    <x v="36"/>
    <n v="544881"/>
    <x v="2102"/>
    <s v="TMBGR6NW8V3006316"/>
    <x v="1803"/>
    <x v="22"/>
    <n v="25350"/>
    <n v="2166.67"/>
    <n v="27516.67"/>
    <n v="13"/>
    <x v="1904"/>
    <n v="35.01"/>
    <m/>
    <n v="966.33"/>
    <n v="3.6390304495420418E-2"/>
    <n v="0"/>
    <n v="-416"/>
    <m/>
    <m/>
    <n v="0.1"/>
    <n v="0.1"/>
    <n v="96.63300000000001"/>
    <m/>
    <n v="96.63300000000001"/>
    <s v="VWB"/>
    <n v="0"/>
    <n v="20"/>
    <n v="1"/>
    <n v="1"/>
    <m/>
    <m/>
    <n v="1"/>
    <s v="Valauto Lambersart VW"/>
    <x v="2"/>
    <m/>
    <x v="8"/>
    <n v="1001.34"/>
    <n v="3.6390304495420418E-2"/>
    <x v="1"/>
    <n v="116.63300000000001"/>
  </r>
  <r>
    <x v="7"/>
    <x v="0"/>
    <x v="2"/>
    <x v="18"/>
    <x v="11"/>
    <m/>
    <m/>
    <m/>
    <m/>
    <m/>
    <n v="0"/>
    <x v="42"/>
    <n v="544883"/>
    <x v="2103"/>
    <s v="TMBNC9NY9TF195968"/>
    <x v="1804"/>
    <x v="23"/>
    <n v="34500"/>
    <n v="583.33000000000004"/>
    <n v="35083.33"/>
    <n v="7"/>
    <x v="1905"/>
    <n v="35"/>
    <m/>
    <n v="701.67"/>
    <n v="2.0997721709997311E-2"/>
    <n v="0"/>
    <n v="0"/>
    <m/>
    <m/>
    <n v="0.1"/>
    <n v="0.1"/>
    <n v="70.167000000000002"/>
    <m/>
    <n v="70.167000000000002"/>
    <s v="VWB"/>
    <n v="0"/>
    <n v="20"/>
    <n v="1"/>
    <n v="1"/>
    <m/>
    <m/>
    <n v="1"/>
    <s v="Valauto Lambersart VW"/>
    <x v="2"/>
    <m/>
    <x v="8"/>
    <n v="736.67"/>
    <n v="2.0997721709997311E-2"/>
    <x v="1"/>
    <n v="90.167000000000002"/>
  </r>
  <r>
    <x v="7"/>
    <x v="1"/>
    <x v="2"/>
    <x v="117"/>
    <x v="60"/>
    <m/>
    <m/>
    <m/>
    <s v="x"/>
    <m/>
    <n v="228"/>
    <x v="33"/>
    <n v="544884"/>
    <x v="2104"/>
    <s v="TMBER6NW0T3127877"/>
    <x v="1002"/>
    <x v="24"/>
    <n v="26108.34"/>
    <n v="1275"/>
    <n v="27383.34"/>
    <n v="18"/>
    <x v="1906"/>
    <n v="35"/>
    <m/>
    <n v="273.67"/>
    <n v="1.1272182283096219E-2"/>
    <n v="0"/>
    <n v="-416"/>
    <m/>
    <s v="0 comm demandée / ok vn payé"/>
    <m/>
    <n v="0.1"/>
    <n v="0"/>
    <m/>
    <n v="0"/>
    <s v="VWB"/>
    <n v="0"/>
    <m/>
    <n v="0"/>
    <n v="1"/>
    <m/>
    <m/>
    <n v="0"/>
    <s v="Valauto Lambersart VW"/>
    <x v="2"/>
    <m/>
    <x v="8"/>
    <n v="308.67"/>
    <n v="1.1272182283096219E-2"/>
    <x v="1"/>
    <n v="0"/>
  </r>
  <r>
    <x v="7"/>
    <x v="0"/>
    <x v="2"/>
    <x v="55"/>
    <x v="55"/>
    <m/>
    <m/>
    <m/>
    <s v="x"/>
    <s v="X"/>
    <n v="876"/>
    <x v="33"/>
    <n v="544885"/>
    <x v="2105"/>
    <s v="TMBNC7NY4TF180721"/>
    <x v="1002"/>
    <x v="23"/>
    <n v="30633.33"/>
    <n v="1791.66"/>
    <n v="32424.99"/>
    <n v="17"/>
    <x v="1907"/>
    <n v="35"/>
    <m/>
    <n v="324.25"/>
    <n v="1.1079417449319182E-2"/>
    <n v="0"/>
    <n v="0"/>
    <m/>
    <s v="ok vn payé  //  0 comm demandée"/>
    <m/>
    <n v="0.1"/>
    <n v="0"/>
    <m/>
    <n v="0"/>
    <s v="VWB"/>
    <n v="0"/>
    <s v="0"/>
    <n v="1"/>
    <n v="1"/>
    <m/>
    <m/>
    <n v="1"/>
    <s v="Valauto Lambersart VW"/>
    <x v="2"/>
    <m/>
    <x v="8"/>
    <n v="359.25"/>
    <n v="1.1079417449319182E-2"/>
    <x v="1"/>
    <n v="0"/>
  </r>
  <r>
    <x v="7"/>
    <x v="0"/>
    <x v="2"/>
    <x v="55"/>
    <x v="55"/>
    <m/>
    <m/>
    <m/>
    <s v="x"/>
    <s v="X"/>
    <n v="876"/>
    <x v="33"/>
    <n v="544886"/>
    <x v="2106"/>
    <s v="TMBNC7NY6TF181501"/>
    <x v="1002"/>
    <x v="23"/>
    <n v="30633.33"/>
    <n v="1791.66"/>
    <n v="32424.99"/>
    <n v="13"/>
    <x v="1907"/>
    <n v="35"/>
    <m/>
    <n v="324.25"/>
    <n v="1.1079417449319182E-2"/>
    <n v="0"/>
    <n v="0"/>
    <m/>
    <s v="ok vn payé  //  0 comm demandée"/>
    <m/>
    <n v="0.1"/>
    <n v="0"/>
    <m/>
    <n v="0"/>
    <s v="VWB"/>
    <n v="0"/>
    <s v="0"/>
    <n v="1"/>
    <n v="1"/>
    <m/>
    <m/>
    <n v="1"/>
    <s v="Valauto Lambersart VW"/>
    <x v="2"/>
    <m/>
    <x v="8"/>
    <n v="359.25"/>
    <n v="1.1079417449319182E-2"/>
    <x v="1"/>
    <n v="0"/>
  </r>
  <r>
    <x v="7"/>
    <x v="0"/>
    <x v="2"/>
    <x v="71"/>
    <x v="126"/>
    <m/>
    <m/>
    <m/>
    <m/>
    <m/>
    <n v="0"/>
    <x v="36"/>
    <n v="544889"/>
    <x v="2107"/>
    <s v="TMBGR6NW9V3019981"/>
    <x v="1227"/>
    <x v="22"/>
    <n v="25350"/>
    <n v="583.33000000000004"/>
    <n v="25933.33"/>
    <n v="18"/>
    <x v="1289"/>
    <n v="35"/>
    <m/>
    <n v="805.01"/>
    <n v="3.2391135268783448E-2"/>
    <n v="0"/>
    <n v="-416"/>
    <m/>
    <m/>
    <n v="0.1"/>
    <n v="0.1"/>
    <n v="80.501000000000005"/>
    <m/>
    <n v="80.501000000000005"/>
    <s v="VWB"/>
    <n v="0"/>
    <n v="20"/>
    <n v="1"/>
    <n v="1"/>
    <m/>
    <m/>
    <n v="1"/>
    <s v="Valauto Lambersart VW"/>
    <x v="2"/>
    <m/>
    <x v="8"/>
    <n v="840.01"/>
    <n v="3.2391135268783448E-2"/>
    <x v="1"/>
    <n v="100.501"/>
  </r>
  <r>
    <x v="7"/>
    <x v="0"/>
    <x v="2"/>
    <x v="85"/>
    <x v="16"/>
    <m/>
    <m/>
    <m/>
    <m/>
    <m/>
    <n v="0"/>
    <x v="42"/>
    <n v="544898"/>
    <x v="2108"/>
    <s v="TMBJR8NX1TY101455"/>
    <x v="1805"/>
    <x v="41"/>
    <n v="30841.67"/>
    <n v="2350"/>
    <n v="33191.67"/>
    <n v="20"/>
    <x v="1908"/>
    <n v="35.01"/>
    <m/>
    <n v="663.83"/>
    <n v="2.1054680285746395E-2"/>
    <n v="0"/>
    <n v="0"/>
    <m/>
    <m/>
    <n v="0.1"/>
    <n v="0.1"/>
    <n v="66.38300000000001"/>
    <m/>
    <n v="66.38300000000001"/>
    <s v="VWB"/>
    <n v="0"/>
    <n v="20"/>
    <n v="1"/>
    <n v="1"/>
    <m/>
    <m/>
    <n v="1"/>
    <s v="Valauto Lambersart VW"/>
    <x v="2"/>
    <m/>
    <x v="8"/>
    <n v="698.84"/>
    <n v="2.1054680285746395E-2"/>
    <x v="1"/>
    <n v="86.38300000000001"/>
  </r>
  <r>
    <x v="7"/>
    <x v="0"/>
    <x v="2"/>
    <x v="85"/>
    <x v="16"/>
    <m/>
    <m/>
    <m/>
    <m/>
    <m/>
    <n v="0"/>
    <x v="42"/>
    <n v="544899"/>
    <x v="2109"/>
    <s v="TMBJR8NX2TY102131"/>
    <x v="1805"/>
    <x v="41"/>
    <n v="30841.67"/>
    <n v="2350"/>
    <n v="33191.67"/>
    <n v="15"/>
    <x v="1908"/>
    <n v="35.01"/>
    <m/>
    <n v="663.83"/>
    <n v="2.1054680285746395E-2"/>
    <n v="0"/>
    <n v="0"/>
    <m/>
    <m/>
    <n v="0.1"/>
    <n v="0.1"/>
    <n v="66.38300000000001"/>
    <m/>
    <n v="66.38300000000001"/>
    <s v="VWB"/>
    <n v="0"/>
    <n v="20"/>
    <n v="1"/>
    <n v="1"/>
    <m/>
    <m/>
    <n v="1"/>
    <s v="Valauto Lambersart VW"/>
    <x v="2"/>
    <m/>
    <x v="8"/>
    <n v="698.84"/>
    <n v="2.1054680285746395E-2"/>
    <x v="1"/>
    <n v="86.38300000000001"/>
  </r>
  <r>
    <x v="7"/>
    <x v="0"/>
    <x v="2"/>
    <x v="66"/>
    <x v="106"/>
    <m/>
    <m/>
    <m/>
    <m/>
    <m/>
    <n v="0"/>
    <x v="36"/>
    <n v="544926"/>
    <x v="2110"/>
    <s v="TMBJA8NXXTY107813"/>
    <x v="1230"/>
    <x v="41"/>
    <n v="28958.34"/>
    <n v="1358.33"/>
    <n v="30316.67"/>
    <n v="8"/>
    <x v="1909"/>
    <n v="35"/>
    <m/>
    <n v="298.17"/>
    <n v="1.0989663442587857E-2"/>
    <n v="0"/>
    <n v="0"/>
    <m/>
    <m/>
    <n v="0.1"/>
    <n v="0.1"/>
    <n v="29.817000000000004"/>
    <m/>
    <n v="29.817000000000004"/>
    <s v="VWB"/>
    <n v="0"/>
    <n v="20"/>
    <n v="1"/>
    <n v="1"/>
    <m/>
    <m/>
    <n v="1"/>
    <s v="Valauto Lambersart VW"/>
    <x v="2"/>
    <m/>
    <x v="8"/>
    <n v="333.17"/>
    <n v="1.0989663442587857E-2"/>
    <x v="1"/>
    <n v="49.817000000000007"/>
  </r>
  <r>
    <x v="7"/>
    <x v="0"/>
    <x v="2"/>
    <x v="18"/>
    <x v="11"/>
    <m/>
    <m/>
    <m/>
    <m/>
    <m/>
    <n v="0"/>
    <x v="42"/>
    <n v="544943"/>
    <x v="2111"/>
    <s v="TMBER6PJXV4020785"/>
    <x v="1806"/>
    <x v="33"/>
    <n v="21250"/>
    <n v="1058.33"/>
    <n v="22308.33"/>
    <n v="8"/>
    <x v="1656"/>
    <n v="35.01"/>
    <m/>
    <n v="446.17"/>
    <n v="2.1569521340234789E-2"/>
    <n v="0"/>
    <n v="0"/>
    <m/>
    <m/>
    <n v="0.1"/>
    <n v="0.1"/>
    <n v="44.617000000000004"/>
    <m/>
    <n v="44.617000000000004"/>
    <s v="VWB"/>
    <n v="0"/>
    <n v="20"/>
    <n v="1"/>
    <n v="1"/>
    <m/>
    <m/>
    <n v="1"/>
    <s v="Valauto Lambersart VW"/>
    <x v="2"/>
    <m/>
    <x v="8"/>
    <n v="481.18"/>
    <n v="2.1569521340234789E-2"/>
    <x v="1"/>
    <n v="64.617000000000004"/>
  </r>
  <r>
    <x v="7"/>
    <x v="0"/>
    <x v="0"/>
    <x v="84"/>
    <x v="50"/>
    <m/>
    <m/>
    <m/>
    <m/>
    <m/>
    <n v="0"/>
    <x v="36"/>
    <n v="544947"/>
    <x v="2112"/>
    <s v="WVGZZZCT4TW442705"/>
    <x v="1807"/>
    <x v="6"/>
    <n v="48530"/>
    <n v="666.67"/>
    <n v="49196.67"/>
    <n v="54"/>
    <x v="1910"/>
    <n v="95"/>
    <m/>
    <n v="1967.87"/>
    <n v="4.1931090051420143E-2"/>
    <n v="0"/>
    <n v="-2951.8"/>
    <m/>
    <m/>
    <n v="0.1"/>
    <n v="0.1"/>
    <n v="196.78700000000001"/>
    <m/>
    <n v="196.78700000000001"/>
    <s v="VWB"/>
    <n v="0"/>
    <n v="20"/>
    <n v="1"/>
    <n v="1"/>
    <m/>
    <m/>
    <n v="1"/>
    <s v="Valauto Lambersart VW"/>
    <x v="0"/>
    <m/>
    <x v="8"/>
    <n v="2062.87"/>
    <n v="4.1931090051420143E-2"/>
    <x v="1"/>
    <n v="216.78700000000001"/>
  </r>
  <r>
    <x v="7"/>
    <x v="0"/>
    <x v="2"/>
    <x v="122"/>
    <x v="125"/>
    <m/>
    <m/>
    <m/>
    <m/>
    <m/>
    <m/>
    <x v="36"/>
    <n v="544950"/>
    <x v="2113"/>
    <s v="TMBGP6NW7T3089966"/>
    <x v="1576"/>
    <x v="22"/>
    <n v="20999.33"/>
    <n v="375"/>
    <n v="21374.33"/>
    <n v="12"/>
    <x v="1657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x v="2"/>
    <m/>
    <x v="8"/>
    <n v="676.42"/>
    <n v="3.1646372073417035E-2"/>
    <x v="1"/>
    <n v="84.075000000000003"/>
  </r>
  <r>
    <x v="7"/>
    <x v="0"/>
    <x v="0"/>
    <x v="13"/>
    <x v="63"/>
    <m/>
    <m/>
    <m/>
    <m/>
    <m/>
    <n v="0"/>
    <x v="43"/>
    <n v="544953"/>
    <x v="2114"/>
    <s v="WVWZZZAW1TU013311"/>
    <x v="1808"/>
    <x v="28"/>
    <n v="22014"/>
    <n v="300"/>
    <n v="22314"/>
    <n v="72"/>
    <x v="1911"/>
    <n v="95"/>
    <m/>
    <n v="1089.42"/>
    <n v="5.3079680917809451E-2"/>
    <n v="-2954.54"/>
    <n v="0"/>
    <m/>
    <m/>
    <n v="0.13"/>
    <n v="0.13"/>
    <n v="141.62460000000002"/>
    <m/>
    <n v="141.62460000000002"/>
    <s v="VWB"/>
    <n v="30"/>
    <n v="50"/>
    <n v="1"/>
    <n v="1"/>
    <m/>
    <m/>
    <n v="1"/>
    <s v="Valauto Lambersart VW"/>
    <x v="0"/>
    <m/>
    <x v="0"/>
    <n v="1184.42"/>
    <n v="5.3079680917809451E-2"/>
    <x v="1"/>
    <n v="221.62460000000002"/>
  </r>
  <r>
    <x v="7"/>
    <x v="0"/>
    <x v="2"/>
    <x v="111"/>
    <x v="123"/>
    <m/>
    <m/>
    <m/>
    <m/>
    <m/>
    <n v="0"/>
    <x v="36"/>
    <n v="544978"/>
    <x v="2115"/>
    <s v="TMBGR6NWXT3095917"/>
    <x v="1809"/>
    <x v="22"/>
    <n v="25350"/>
    <n v="2166.67"/>
    <n v="27516.67"/>
    <n v="15"/>
    <x v="1912"/>
    <n v="35"/>
    <m/>
    <n v="780"/>
    <n v="2.9618409495044278E-2"/>
    <n v="-3852.33"/>
    <n v="0"/>
    <m/>
    <m/>
    <n v="0.13"/>
    <n v="0.13"/>
    <n v="101.4"/>
    <m/>
    <n v="101.4"/>
    <s v=""/>
    <n v="0"/>
    <n v="20"/>
    <n v="1"/>
    <n v="1"/>
    <m/>
    <m/>
    <n v="1"/>
    <s v="Valauto Lambersart VW"/>
    <x v="2"/>
    <m/>
    <x v="8"/>
    <n v="815"/>
    <n v="2.9618409495044278E-2"/>
    <x v="1"/>
    <n v="121.4"/>
  </r>
  <r>
    <x v="1"/>
    <x v="0"/>
    <x v="0"/>
    <x v="46"/>
    <x v="103"/>
    <m/>
    <m/>
    <m/>
    <m/>
    <m/>
    <n v="0"/>
    <x v="50"/>
    <n v="545081"/>
    <x v="1472"/>
    <s v="WVGZZZC11TY088516"/>
    <x v="1810"/>
    <x v="7"/>
    <n v="22622.33"/>
    <n v="1808.33"/>
    <n v="24430.660000000003"/>
    <n v="40"/>
    <x v="1913"/>
    <n v="95"/>
    <m/>
    <n v="1162.77"/>
    <n v="5.148325915059191E-2"/>
    <n v="0"/>
    <n v="-1833.3300000000002"/>
    <m/>
    <m/>
    <n v="0.1"/>
    <n v="0.1"/>
    <n v="116.277"/>
    <m/>
    <n v="116.277"/>
    <s v="VWB"/>
    <m/>
    <m/>
    <n v="0"/>
    <n v="1"/>
    <m/>
    <m/>
    <n v="0"/>
    <s v="Valauto Roncq"/>
    <x v="0"/>
    <m/>
    <x v="15"/>
    <n v="1257.77"/>
    <n v="5.148325915059191E-2"/>
    <x v="1"/>
    <n v="116.277"/>
  </r>
  <r>
    <x v="1"/>
    <x v="0"/>
    <x v="0"/>
    <x v="14"/>
    <x v="50"/>
    <m/>
    <m/>
    <m/>
    <m/>
    <m/>
    <n v="0"/>
    <x v="60"/>
    <n v="545108"/>
    <x v="2116"/>
    <s v="WVGZZZA21TV047879"/>
    <x v="1811"/>
    <x v="2"/>
    <n v="33555.67"/>
    <n v="3241.67"/>
    <n v="36797.339999999997"/>
    <n v="48"/>
    <x v="1914"/>
    <n v="95"/>
    <m/>
    <n v="1642.93"/>
    <n v="4.7229772586822857E-2"/>
    <n v="0"/>
    <n v="-500"/>
    <m/>
    <m/>
    <n v="0.1"/>
    <n v="0.1"/>
    <n v="164.29300000000001"/>
    <m/>
    <n v="164.29300000000001"/>
    <s v="VWB"/>
    <n v="30"/>
    <m/>
    <n v="0"/>
    <n v="1"/>
    <m/>
    <m/>
    <n v="0"/>
    <s v="Valauto Roncq"/>
    <x v="0"/>
    <m/>
    <x v="0"/>
    <n v="1737.93"/>
    <n v="4.7229772586822857E-2"/>
    <x v="1"/>
    <n v="194.29300000000001"/>
  </r>
  <r>
    <x v="1"/>
    <x v="0"/>
    <x v="0"/>
    <x v="35"/>
    <x v="29"/>
    <m/>
    <m/>
    <m/>
    <m/>
    <m/>
    <n v="0"/>
    <x v="0"/>
    <n v="545223"/>
    <x v="944"/>
    <s v="WVGZZZA26TV034674"/>
    <x v="1812"/>
    <x v="2"/>
    <n v="27305.67"/>
    <n v="2025.01"/>
    <n v="29330.679999999997"/>
    <n v="31"/>
    <x v="1915"/>
    <n v="94.99"/>
    <m/>
    <n v="815.18999999999994"/>
    <n v="3.1031670592021735E-2"/>
    <n v="0"/>
    <n v="-500"/>
    <m/>
    <m/>
    <n v="7.0000000000000007E-2"/>
    <n v="7.0000000000000007E-2"/>
    <n v="57.063299999999998"/>
    <m/>
    <n v="57.063299999999998"/>
    <s v="VWB"/>
    <m/>
    <m/>
    <n v="0"/>
    <n v="1"/>
    <m/>
    <m/>
    <n v="0"/>
    <s v="Valauto Roncq"/>
    <x v="0"/>
    <m/>
    <x v="0"/>
    <n v="910.18"/>
    <n v="3.1031670592021735E-2"/>
    <x v="1"/>
    <n v="57.063299999999998"/>
  </r>
  <r>
    <x v="1"/>
    <x v="1"/>
    <x v="0"/>
    <x v="27"/>
    <x v="63"/>
    <m/>
    <m/>
    <m/>
    <s v="x"/>
    <m/>
    <n v="39711.08"/>
    <x v="8"/>
    <n v="545251"/>
    <x v="1518"/>
    <s v="WVGZZZA2XTV020583"/>
    <x v="1813"/>
    <x v="2"/>
    <n v="34805.67"/>
    <n v="2625"/>
    <n v="37430.67"/>
    <n v="46"/>
    <x v="1916"/>
    <n v="95"/>
    <m/>
    <n v="706.96"/>
    <n v="2.1425210929967325E-2"/>
    <n v="0"/>
    <n v="0"/>
    <m/>
    <s v="solde client mq finan"/>
    <n v="7.0000000000000007E-2"/>
    <n v="7.0000000000000007E-2"/>
    <n v="49.487200000000009"/>
    <m/>
    <n v="49.487200000000009"/>
    <s v=""/>
    <m/>
    <m/>
    <n v="0"/>
    <n v="1"/>
    <m/>
    <m/>
    <n v="0"/>
    <s v="Valauto Roncq"/>
    <x v="0"/>
    <m/>
    <x v="5"/>
    <n v="801.96"/>
    <n v="2.1425210929967325E-2"/>
    <x v="1"/>
    <n v="49.487200000000009"/>
  </r>
  <r>
    <x v="1"/>
    <x v="0"/>
    <x v="0"/>
    <x v="59"/>
    <x v="53"/>
    <m/>
    <m/>
    <m/>
    <m/>
    <m/>
    <n v="0"/>
    <x v="8"/>
    <n v="535761"/>
    <x v="1599"/>
    <s v="WVGZZZE27TE037996"/>
    <x v="1814"/>
    <x v="3"/>
    <n v="33863.33"/>
    <n v="833.33"/>
    <n v="34696.660000000003"/>
    <n v="13"/>
    <x v="308"/>
    <n v="95"/>
    <m/>
    <n v="1495.43"/>
    <n v="4.5838129664353855E-2"/>
    <n v="0"/>
    <n v="-5566.67"/>
    <m/>
    <m/>
    <n v="7.0000000000000007E-2"/>
    <n v="0.1"/>
    <n v="104.68010000000001"/>
    <m/>
    <n v="104.68010000000001"/>
    <s v="VWB"/>
    <m/>
    <m/>
    <n v="0"/>
    <n v="1"/>
    <m/>
    <m/>
    <n v="0"/>
    <s v="Valauto Roncq"/>
    <x v="0"/>
    <m/>
    <x v="5"/>
    <n v="1590.43"/>
    <n v="4.5838129664353855E-2"/>
    <x v="1"/>
    <n v="104.68010000000001"/>
  </r>
  <r>
    <x v="1"/>
    <x v="0"/>
    <x v="0"/>
    <x v="112"/>
    <x v="55"/>
    <m/>
    <m/>
    <m/>
    <m/>
    <m/>
    <n v="0"/>
    <x v="5"/>
    <n v="545259"/>
    <x v="1526"/>
    <s v="WVGZZZA2XTV091136"/>
    <x v="1815"/>
    <x v="2"/>
    <n v="27305.67"/>
    <n v="1883.34"/>
    <n v="29189.01"/>
    <n v="19"/>
    <x v="1917"/>
    <n v="95"/>
    <m/>
    <n v="542.11"/>
    <n v="2.1827050660505446E-2"/>
    <n v="0"/>
    <n v="0"/>
    <m/>
    <m/>
    <n v="0.08"/>
    <n v="7.0000000000000007E-2"/>
    <n v="43.3688"/>
    <m/>
    <n v="43.3688"/>
    <s v="VWB"/>
    <n v="0"/>
    <m/>
    <n v="0"/>
    <n v="1"/>
    <m/>
    <m/>
    <n v="0"/>
    <s v="Valauto Roncq"/>
    <x v="0"/>
    <m/>
    <x v="0"/>
    <n v="637.11"/>
    <n v="2.1827050660505446E-2"/>
    <x v="1"/>
    <n v="43.3688"/>
  </r>
  <r>
    <x v="1"/>
    <x v="0"/>
    <x v="0"/>
    <x v="38"/>
    <x v="9"/>
    <m/>
    <m/>
    <m/>
    <m/>
    <m/>
    <n v="0"/>
    <x v="35"/>
    <n v="545291"/>
    <x v="2117"/>
    <s v="WVGZZZC18TY082678"/>
    <x v="1816"/>
    <x v="7"/>
    <n v="22622.33"/>
    <n v="775"/>
    <n v="23397.33"/>
    <n v="15"/>
    <x v="1918"/>
    <n v="95"/>
    <n v="-378"/>
    <n v="355.63"/>
    <n v="1.9259889910515429E-2"/>
    <n v="0"/>
    <n v="-3345.82"/>
    <m/>
    <m/>
    <n v="0.13"/>
    <n v="0.13"/>
    <n v="46.231900000000003"/>
    <m/>
    <n v="46.231900000000003"/>
    <s v="VWB"/>
    <n v="30"/>
    <m/>
    <n v="0"/>
    <n v="1"/>
    <m/>
    <m/>
    <n v="0"/>
    <s v="Valauto Roncq"/>
    <x v="0"/>
    <m/>
    <x v="0"/>
    <n v="828.63"/>
    <n v="3.541557946996516E-2"/>
    <x v="1"/>
    <n v="76.231899999999996"/>
  </r>
  <r>
    <x v="1"/>
    <x v="1"/>
    <x v="0"/>
    <x v="118"/>
    <x v="147"/>
    <m/>
    <m/>
    <m/>
    <s v="x"/>
    <m/>
    <n v="-799.99"/>
    <x v="55"/>
    <n v="545306"/>
    <x v="2118"/>
    <s v="WVGZZZCT3TW443375"/>
    <x v="1817"/>
    <x v="6"/>
    <n v="44946.67"/>
    <n v="1300.01"/>
    <n v="46246.68"/>
    <n v="19"/>
    <x v="1919"/>
    <n v="95"/>
    <m/>
    <n v="1380.74"/>
    <n v="3.1910182525534805E-2"/>
    <n v="0"/>
    <n v="0"/>
    <m/>
    <s v="solde client avoir retard livraison"/>
    <n v="0.1"/>
    <n v="0.1"/>
    <n v="138.07400000000001"/>
    <m/>
    <n v="138.07400000000001"/>
    <s v="VWB"/>
    <m/>
    <n v="50"/>
    <n v="1"/>
    <n v="1"/>
    <m/>
    <m/>
    <n v="1"/>
    <s v="Valauto Roncq"/>
    <x v="0"/>
    <m/>
    <x v="0"/>
    <n v="1475.74"/>
    <n v="3.1910182525534805E-2"/>
    <x v="1"/>
    <n v="188.07400000000001"/>
  </r>
  <r>
    <x v="1"/>
    <x v="0"/>
    <x v="0"/>
    <x v="16"/>
    <x v="132"/>
    <m/>
    <m/>
    <m/>
    <m/>
    <m/>
    <n v="0"/>
    <x v="8"/>
    <n v="545308"/>
    <x v="2119"/>
    <s v="WVGZZZA26TV027594"/>
    <x v="1818"/>
    <x v="2"/>
    <n v="27305.67"/>
    <n v="2475"/>
    <n v="29780.67"/>
    <n v="15"/>
    <x v="1920"/>
    <n v="95"/>
    <m/>
    <n v="962.28"/>
    <n v="3.5502223422105683E-2"/>
    <n v="0"/>
    <n v="-500"/>
    <m/>
    <m/>
    <n v="0.1"/>
    <n v="0.1"/>
    <n v="96.228000000000009"/>
    <m/>
    <n v="96.228000000000009"/>
    <s v=""/>
    <n v="30"/>
    <m/>
    <n v="0"/>
    <n v="1"/>
    <m/>
    <m/>
    <n v="0"/>
    <s v="Valauto Roncq"/>
    <x v="0"/>
    <m/>
    <x v="5"/>
    <n v="1057.28"/>
    <n v="3.5502223422105683E-2"/>
    <x v="1"/>
    <n v="126.22800000000001"/>
  </r>
  <r>
    <x v="1"/>
    <x v="0"/>
    <x v="0"/>
    <x v="86"/>
    <x v="147"/>
    <m/>
    <m/>
    <m/>
    <m/>
    <m/>
    <n v="0"/>
    <x v="43"/>
    <n v="545310"/>
    <x v="2120"/>
    <s v="WVGZZZA20TV030300"/>
    <x v="1673"/>
    <x v="2"/>
    <n v="27305.67"/>
    <n v="1600"/>
    <n v="28905.67"/>
    <n v="66"/>
    <x v="1921"/>
    <n v="95"/>
    <m/>
    <n v="284.02999999999997"/>
    <n v="1.3112652292785463E-2"/>
    <n v="-2919.46"/>
    <n v="0"/>
    <m/>
    <m/>
    <n v="0.13"/>
    <n v="0.13"/>
    <n v="36.923899999999996"/>
    <m/>
    <n v="36.923899999999996"/>
    <s v="VWB"/>
    <n v="30"/>
    <m/>
    <n v="0"/>
    <n v="1"/>
    <m/>
    <m/>
    <n v="0"/>
    <s v="Valauto Roncq"/>
    <x v="0"/>
    <m/>
    <x v="0"/>
    <n v="379.03"/>
    <n v="1.3112652292785463E-2"/>
    <x v="1"/>
    <n v="66.923900000000003"/>
  </r>
  <r>
    <x v="1"/>
    <x v="0"/>
    <x v="0"/>
    <x v="47"/>
    <x v="46"/>
    <m/>
    <m/>
    <m/>
    <m/>
    <m/>
    <m/>
    <x v="0"/>
    <n v="545311"/>
    <x v="2121"/>
    <s v="WVGZZZA28TV075839"/>
    <x v="1819"/>
    <x v="2"/>
    <n v="33555.67"/>
    <n v="2708.34"/>
    <n v="36264.009999999995"/>
    <n v="23"/>
    <x v="1922"/>
    <n v="95"/>
    <m/>
    <n v="1510.34"/>
    <n v="4.4268132509339156E-2"/>
    <n v="0"/>
    <n v="-500"/>
    <m/>
    <m/>
    <n v="7.0000000000000007E-2"/>
    <n v="0.1"/>
    <n v="105.72380000000001"/>
    <m/>
    <n v="105.72380000000001"/>
    <s v="VWB"/>
    <n v="30"/>
    <n v="50"/>
    <n v="1"/>
    <n v="1"/>
    <m/>
    <m/>
    <n v="1"/>
    <s v="Valauto Roncq"/>
    <x v="0"/>
    <m/>
    <x v="0"/>
    <n v="1605.34"/>
    <n v="4.4268132509339156E-2"/>
    <x v="1"/>
    <n v="185.72380000000001"/>
  </r>
  <r>
    <x v="1"/>
    <x v="0"/>
    <x v="0"/>
    <x v="58"/>
    <x v="66"/>
    <m/>
    <m/>
    <m/>
    <m/>
    <m/>
    <n v="0"/>
    <x v="60"/>
    <n v="545312"/>
    <x v="2122"/>
    <s v="WVGZZZA25TV030261"/>
    <x v="1820"/>
    <x v="2"/>
    <n v="31472.33"/>
    <n v="1250"/>
    <n v="32722.33"/>
    <n v="21"/>
    <x v="1923"/>
    <n v="95"/>
    <m/>
    <n v="1434.71"/>
    <n v="4.6748199165523967E-2"/>
    <n v="0"/>
    <n v="-500"/>
    <m/>
    <m/>
    <n v="0.1"/>
    <n v="0.1"/>
    <n v="143.471"/>
    <m/>
    <n v="143.471"/>
    <s v=""/>
    <m/>
    <s v="0"/>
    <n v="1"/>
    <n v="1"/>
    <m/>
    <m/>
    <n v="1"/>
    <s v="Valauto Roncq"/>
    <x v="0"/>
    <m/>
    <x v="0"/>
    <n v="1529.71"/>
    <n v="4.6748199165523967E-2"/>
    <x v="1"/>
    <n v="143.471"/>
  </r>
  <r>
    <x v="1"/>
    <x v="0"/>
    <x v="0"/>
    <x v="3"/>
    <x v="92"/>
    <m/>
    <m/>
    <m/>
    <m/>
    <m/>
    <m/>
    <x v="5"/>
    <n v="545313"/>
    <x v="2123"/>
    <s v="WVGZZZA26TV038420"/>
    <x v="1821"/>
    <x v="2"/>
    <n v="31472.33"/>
    <n v="1950"/>
    <n v="33422.33"/>
    <n v="116"/>
    <x v="1924"/>
    <n v="95"/>
    <m/>
    <n v="957.3599999999999"/>
    <n v="3.1486733570041343E-2"/>
    <n v="-3006.56"/>
    <n v="0"/>
    <m/>
    <m/>
    <n v="0.12"/>
    <n v="0.12"/>
    <n v="114.88319999999999"/>
    <m/>
    <n v="114.88319999999999"/>
    <s v="VWB"/>
    <n v="30"/>
    <m/>
    <n v="0"/>
    <n v="1"/>
    <m/>
    <m/>
    <n v="0"/>
    <s v="Valauto Roncq"/>
    <x v="0"/>
    <m/>
    <x v="0"/>
    <n v="1052.3599999999999"/>
    <n v="3.1486733570041343E-2"/>
    <x v="1"/>
    <n v="144.88319999999999"/>
  </r>
  <r>
    <x v="1"/>
    <x v="0"/>
    <x v="0"/>
    <x v="92"/>
    <x v="54"/>
    <m/>
    <m/>
    <m/>
    <m/>
    <s v="X"/>
    <m/>
    <x v="60"/>
    <n v="545314"/>
    <x v="2124"/>
    <s v="WVGZZZA29TV035351"/>
    <x v="1822"/>
    <x v="2"/>
    <n v="33555.67"/>
    <n v="2983.34"/>
    <n v="36539.009999999995"/>
    <n v="18"/>
    <x v="1925"/>
    <n v="95"/>
    <m/>
    <n v="1096.17"/>
    <n v="3.2599952762814327E-2"/>
    <n v="0"/>
    <n v="0"/>
    <m/>
    <m/>
    <n v="0.1"/>
    <n v="0.1"/>
    <n v="109.61700000000002"/>
    <m/>
    <n v="109.61700000000002"/>
    <s v="VWB"/>
    <n v="1"/>
    <s v="0"/>
    <n v="1"/>
    <n v="1"/>
    <m/>
    <m/>
    <n v="1"/>
    <s v="Valauto Roncq"/>
    <x v="0"/>
    <m/>
    <x v="0"/>
    <n v="1191.17"/>
    <n v="3.2599952762814327E-2"/>
    <x v="1"/>
    <n v="110.61700000000002"/>
  </r>
  <r>
    <x v="1"/>
    <x v="0"/>
    <x v="0"/>
    <x v="59"/>
    <x v="53"/>
    <m/>
    <m/>
    <m/>
    <m/>
    <m/>
    <n v="0"/>
    <x v="35"/>
    <n v="555937"/>
    <x v="2125"/>
    <s v="WVGZZZE29TE038566"/>
    <x v="1823"/>
    <x v="3"/>
    <n v="33863.33"/>
    <n v="833.33"/>
    <n v="34696.660000000003"/>
    <n v="7"/>
    <x v="308"/>
    <n v="95"/>
    <m/>
    <n v="1495.43"/>
    <n v="4.5838129664353855E-2"/>
    <n v="0"/>
    <n v="-5566.67"/>
    <m/>
    <m/>
    <n v="7.0000000000000007E-2"/>
    <n v="7.0000000000000007E-2"/>
    <n v="104.68010000000001"/>
    <m/>
    <n v="104.68010000000001"/>
    <s v="VWB"/>
    <n v="0"/>
    <m/>
    <n v="0"/>
    <n v="1"/>
    <m/>
    <m/>
    <n v="0"/>
    <s v="Valauto Roncq"/>
    <x v="0"/>
    <m/>
    <x v="0"/>
    <n v="1590.43"/>
    <n v="4.5838129664353855E-2"/>
    <x v="1"/>
    <n v="104.68010000000001"/>
  </r>
  <r>
    <x v="1"/>
    <x v="0"/>
    <x v="0"/>
    <x v="83"/>
    <x v="100"/>
    <m/>
    <m/>
    <m/>
    <m/>
    <m/>
    <n v="0"/>
    <x v="35"/>
    <n v="565242"/>
    <x v="1512"/>
    <s v="WVGZZZE2XTE030654"/>
    <x v="1824"/>
    <x v="3"/>
    <n v="37605"/>
    <n v="2375"/>
    <n v="39980"/>
    <n v="40"/>
    <x v="1926"/>
    <n v="95"/>
    <m/>
    <n v="1199.4000000000001"/>
    <n v="3.2376188094047027E-2"/>
    <n v="0"/>
    <n v="0"/>
    <m/>
    <m/>
    <n v="7.0000000000000007E-2"/>
    <n v="7.0000000000000007E-2"/>
    <n v="83.958000000000013"/>
    <m/>
    <n v="83.958000000000013"/>
    <s v="VWB"/>
    <n v="0"/>
    <m/>
    <n v="0"/>
    <n v="1"/>
    <m/>
    <m/>
    <n v="0"/>
    <s v="Valauto Roncq"/>
    <x v="0"/>
    <m/>
    <x v="0"/>
    <n v="1294.4000000000001"/>
    <n v="3.2376188094047027E-2"/>
    <x v="1"/>
    <n v="83.958000000000013"/>
  </r>
  <r>
    <x v="1"/>
    <x v="0"/>
    <x v="0"/>
    <x v="106"/>
    <x v="98"/>
    <m/>
    <m/>
    <m/>
    <m/>
    <m/>
    <n v="0"/>
    <x v="8"/>
    <n v="536005"/>
    <x v="1716"/>
    <s v="WVGZZZE20TE042764"/>
    <x v="1825"/>
    <x v="3"/>
    <n v="37605"/>
    <n v="3270.84"/>
    <n v="40875.839999999997"/>
    <n v="6"/>
    <x v="1927"/>
    <n v="95"/>
    <m/>
    <n v="817.52"/>
    <n v="2.2324189545707196E-2"/>
    <n v="0"/>
    <n v="0"/>
    <m/>
    <m/>
    <n v="0.1"/>
    <n v="7.0000000000000007E-2"/>
    <n v="81.75200000000001"/>
    <m/>
    <n v="81.75200000000001"/>
    <s v="VWB"/>
    <n v="0"/>
    <m/>
    <n v="0"/>
    <n v="1"/>
    <m/>
    <m/>
    <n v="0"/>
    <s v="Valauto Roncq"/>
    <x v="0"/>
    <m/>
    <x v="5"/>
    <n v="912.52"/>
    <n v="2.2324189545707196E-2"/>
    <x v="1"/>
    <n v="81.75200000000001"/>
  </r>
  <r>
    <x v="1"/>
    <x v="0"/>
    <x v="0"/>
    <x v="90"/>
    <x v="135"/>
    <m/>
    <m/>
    <m/>
    <m/>
    <m/>
    <n v="0"/>
    <x v="5"/>
    <n v="535752"/>
    <x v="1593"/>
    <s v="WVGZZZE21TE033619"/>
    <x v="1826"/>
    <x v="3"/>
    <n v="37605"/>
    <n v="2329.17"/>
    <n v="39934.17"/>
    <n v="40"/>
    <x v="1928"/>
    <n v="95"/>
    <m/>
    <n v="1142.9000000000001"/>
    <n v="3.0998515807390017E-2"/>
    <n v="-5860"/>
    <n v="0"/>
    <m/>
    <m/>
    <n v="0.13"/>
    <n v="0.13"/>
    <n v="148.57700000000003"/>
    <m/>
    <n v="148.57700000000003"/>
    <s v="VWB"/>
    <n v="30"/>
    <m/>
    <n v="0"/>
    <n v="1"/>
    <m/>
    <m/>
    <n v="0"/>
    <s v="Valauto Roncq"/>
    <x v="0"/>
    <m/>
    <x v="0"/>
    <n v="1237.9000000000001"/>
    <n v="3.0998515807390017E-2"/>
    <x v="1"/>
    <n v="178.57700000000003"/>
  </r>
  <r>
    <x v="1"/>
    <x v="0"/>
    <x v="0"/>
    <x v="38"/>
    <x v="9"/>
    <m/>
    <m/>
    <m/>
    <m/>
    <m/>
    <m/>
    <x v="8"/>
    <n v="545320"/>
    <x v="2126"/>
    <s v="WVGZZZE29TE039961"/>
    <x v="1827"/>
    <x v="3"/>
    <n v="37605"/>
    <n v="2500"/>
    <n v="40105"/>
    <n v="27"/>
    <x v="1929"/>
    <n v="95"/>
    <m/>
    <n v="381.28"/>
    <n v="1.1875825956863234E-2"/>
    <n v="0"/>
    <n v="0"/>
    <m/>
    <m/>
    <n v="7.0000000000000007E-2"/>
    <n v="7.0000000000000007E-2"/>
    <n v="26.689600000000002"/>
    <m/>
    <n v="26.689600000000002"/>
    <s v="VWB"/>
    <n v="0"/>
    <m/>
    <n v="0"/>
    <n v="1"/>
    <m/>
    <m/>
    <n v="0"/>
    <s v="Valauto Roncq"/>
    <x v="0"/>
    <m/>
    <x v="5"/>
    <n v="476.28"/>
    <n v="1.1875825956863234E-2"/>
    <x v="1"/>
    <n v="26.689600000000002"/>
  </r>
  <r>
    <x v="1"/>
    <x v="0"/>
    <x v="1"/>
    <x v="128"/>
    <x v="45"/>
    <m/>
    <m/>
    <m/>
    <m/>
    <m/>
    <m/>
    <x v="50"/>
    <n v="545658"/>
    <x v="2127"/>
    <s v="VSSZZZKMXRR052938"/>
    <x v="1828"/>
    <x v="36"/>
    <n v="35196"/>
    <n v="795.84"/>
    <n v="35991.839999999997"/>
    <n v="705"/>
    <x v="1930"/>
    <n v="22"/>
    <m/>
    <n v="-2349.87"/>
    <n v="-6.4677715837812136E-2"/>
    <n v="-2439.67"/>
    <n v="0"/>
    <m/>
    <m/>
    <m/>
    <n v="0.13"/>
    <n v="0"/>
    <n v="200"/>
    <n v="200"/>
    <s v=""/>
    <n v="0"/>
    <m/>
    <n v="0"/>
    <n v="1"/>
    <m/>
    <m/>
    <n v="0"/>
    <s v="Valauto Roncq"/>
    <x v="1"/>
    <m/>
    <x v="15"/>
    <n v="-2327.87"/>
    <n v="-6.4677715837812136E-2"/>
    <x v="0"/>
    <n v="200"/>
  </r>
  <r>
    <x v="1"/>
    <x v="0"/>
    <x v="0"/>
    <x v="113"/>
    <x v="137"/>
    <m/>
    <m/>
    <m/>
    <m/>
    <m/>
    <n v="0"/>
    <x v="35"/>
    <n v="556294"/>
    <x v="2128"/>
    <s v="WVGZZZE25TE047071"/>
    <x v="1829"/>
    <x v="3"/>
    <n v="38438.33"/>
    <n v="1025"/>
    <n v="39463.33"/>
    <n v="18"/>
    <x v="1931"/>
    <n v="95"/>
    <m/>
    <n v="1694"/>
    <n v="4.5333224540351762E-2"/>
    <n v="0"/>
    <n v="-5860"/>
    <m/>
    <m/>
    <n v="0.1"/>
    <n v="7.0000000000000007E-2"/>
    <n v="169.4"/>
    <m/>
    <n v="169.4"/>
    <s v="VWB"/>
    <n v="0"/>
    <m/>
    <n v="0"/>
    <n v="1"/>
    <m/>
    <m/>
    <n v="0"/>
    <s v="Valauto Roncq"/>
    <x v="0"/>
    <m/>
    <x v="0"/>
    <n v="1789"/>
    <n v="4.5333224540351762E-2"/>
    <x v="1"/>
    <n v="169.4"/>
  </r>
  <r>
    <x v="1"/>
    <x v="0"/>
    <x v="0"/>
    <x v="10"/>
    <x v="133"/>
    <m/>
    <m/>
    <m/>
    <m/>
    <m/>
    <n v="0"/>
    <x v="5"/>
    <n v="536003"/>
    <x v="1715"/>
    <s v="WVGZZZE24TE045540"/>
    <x v="1830"/>
    <x v="3"/>
    <n v="37605"/>
    <n v="4341.67"/>
    <n v="41946.67"/>
    <n v="21"/>
    <x v="1932"/>
    <n v="95"/>
    <m/>
    <n v="629.6"/>
    <n v="1.7274315219777875E-2"/>
    <n v="0"/>
    <n v="-5860"/>
    <m/>
    <m/>
    <n v="7.0000000000000007E-2"/>
    <n v="7.0000000000000007E-2"/>
    <n v="44.072000000000003"/>
    <m/>
    <n v="44.072000000000003"/>
    <s v="VWB"/>
    <n v="0"/>
    <m/>
    <n v="0"/>
    <n v="1"/>
    <m/>
    <m/>
    <n v="0"/>
    <s v="Valauto Roncq"/>
    <x v="0"/>
    <m/>
    <x v="0"/>
    <n v="724.6"/>
    <n v="1.7274315219777875E-2"/>
    <x v="1"/>
    <n v="44.072000000000003"/>
  </r>
  <r>
    <x v="1"/>
    <x v="0"/>
    <x v="0"/>
    <x v="116"/>
    <x v="23"/>
    <m/>
    <m/>
    <m/>
    <m/>
    <m/>
    <n v="0"/>
    <x v="43"/>
    <n v="545759"/>
    <x v="1597"/>
    <s v="WVWZZZE14TP068431"/>
    <x v="1831"/>
    <x v="29"/>
    <n v="28533.33"/>
    <n v="1666.67"/>
    <n v="30200"/>
    <n v="14"/>
    <x v="1933"/>
    <n v="95"/>
    <m/>
    <n v="942.32999999999993"/>
    <n v="3.4348675496688741E-2"/>
    <n v="0"/>
    <n v="-3333.33"/>
    <m/>
    <m/>
    <n v="0.1"/>
    <n v="0.1"/>
    <n v="94.233000000000004"/>
    <m/>
    <n v="94.233000000000004"/>
    <s v="VWB"/>
    <n v="30"/>
    <n v="50"/>
    <n v="1"/>
    <n v="1"/>
    <m/>
    <m/>
    <n v="1"/>
    <s v="Valauto Roncq"/>
    <x v="0"/>
    <m/>
    <x v="0"/>
    <n v="1037.33"/>
    <n v="3.4348675496688741E-2"/>
    <x v="1"/>
    <n v="174.233"/>
  </r>
  <r>
    <x v="1"/>
    <x v="0"/>
    <x v="0"/>
    <x v="82"/>
    <x v="125"/>
    <m/>
    <m/>
    <m/>
    <m/>
    <m/>
    <n v="0"/>
    <x v="8"/>
    <n v="545760"/>
    <x v="1598"/>
    <s v="WVWZZZE13TP047764"/>
    <x v="1832"/>
    <x v="29"/>
    <n v="28533.33"/>
    <n v="1250"/>
    <n v="29783.33"/>
    <n v="11"/>
    <x v="1934"/>
    <n v="95"/>
    <n v="-398"/>
    <n v="1157.1300000000001"/>
    <n v="4.2041302970487186E-2"/>
    <n v="0"/>
    <n v="-4647.92"/>
    <m/>
    <m/>
    <n v="7.0000000000000007E-2"/>
    <n v="0.1"/>
    <n v="80.999100000000013"/>
    <m/>
    <n v="80.999100000000013"/>
    <s v="VWB"/>
    <m/>
    <m/>
    <n v="0"/>
    <n v="1"/>
    <m/>
    <m/>
    <n v="0"/>
    <s v="Valauto Roncq"/>
    <x v="0"/>
    <m/>
    <x v="5"/>
    <n v="1650.13"/>
    <n v="5.5404482977558255E-2"/>
    <x v="1"/>
    <n v="80.999100000000013"/>
  </r>
  <r>
    <x v="1"/>
    <x v="0"/>
    <x v="0"/>
    <x v="49"/>
    <x v="67"/>
    <m/>
    <m/>
    <m/>
    <m/>
    <m/>
    <n v="0"/>
    <x v="43"/>
    <n v="545783"/>
    <x v="1618"/>
    <s v="WVGZZZA29TV009770"/>
    <x v="1833"/>
    <x v="2"/>
    <n v="27305.67"/>
    <n v="1700"/>
    <n v="29005.67"/>
    <n v="115"/>
    <x v="1935"/>
    <n v="95"/>
    <m/>
    <n v="1196.96"/>
    <n v="4.4541636169755781E-2"/>
    <n v="-2030.4"/>
    <n v="0"/>
    <m/>
    <m/>
    <n v="0.13"/>
    <n v="0.13"/>
    <n v="155.60480000000001"/>
    <m/>
    <n v="155.60480000000001"/>
    <s v="VWB"/>
    <n v="30"/>
    <n v="50"/>
    <n v="1"/>
    <n v="1"/>
    <m/>
    <m/>
    <n v="1"/>
    <s v="Valauto Roncq"/>
    <x v="0"/>
    <m/>
    <x v="0"/>
    <n v="1291.96"/>
    <n v="4.4541636169755781E-2"/>
    <x v="1"/>
    <n v="235.60480000000001"/>
  </r>
  <r>
    <x v="1"/>
    <x v="0"/>
    <x v="0"/>
    <x v="1"/>
    <x v="17"/>
    <m/>
    <m/>
    <m/>
    <m/>
    <m/>
    <n v="0"/>
    <x v="8"/>
    <n v="545941"/>
    <x v="2129"/>
    <s v="WVGZZZA18TV081325"/>
    <x v="1834"/>
    <x v="2"/>
    <n v="29930.67"/>
    <n v="850"/>
    <n v="30780.67"/>
    <n v="35"/>
    <x v="1936"/>
    <n v="95"/>
    <m/>
    <n v="1039.49"/>
    <n v="3.6857222406139957E-2"/>
    <n v="0"/>
    <n v="-3966.67"/>
    <m/>
    <m/>
    <n v="0.1"/>
    <n v="7.0000000000000007E-2"/>
    <n v="103.94900000000001"/>
    <m/>
    <n v="103.94900000000001"/>
    <s v=""/>
    <n v="30"/>
    <m/>
    <n v="0"/>
    <n v="1"/>
    <m/>
    <m/>
    <n v="0"/>
    <s v="Valauto Roncq"/>
    <x v="0"/>
    <m/>
    <x v="5"/>
    <n v="1134.49"/>
    <n v="3.6857222406139957E-2"/>
    <x v="1"/>
    <n v="133.94900000000001"/>
  </r>
  <r>
    <x v="1"/>
    <x v="0"/>
    <x v="0"/>
    <x v="47"/>
    <x v="78"/>
    <m/>
    <m/>
    <m/>
    <m/>
    <m/>
    <m/>
    <x v="35"/>
    <n v="536020"/>
    <x v="2130"/>
    <s v="WVGZZZE27TE046598"/>
    <x v="1835"/>
    <x v="3"/>
    <n v="37605"/>
    <n v="833.33"/>
    <n v="38438.33"/>
    <n v="28"/>
    <x v="1937"/>
    <n v="95"/>
    <m/>
    <n v="943.18000000000006"/>
    <n v="2.7008977757358346E-2"/>
    <n v="0"/>
    <n v="-5860"/>
    <m/>
    <m/>
    <n v="7.0000000000000007E-2"/>
    <n v="7.0000000000000007E-2"/>
    <n v="66.022600000000011"/>
    <m/>
    <n v="66.022600000000011"/>
    <s v="VWB"/>
    <n v="0"/>
    <m/>
    <n v="0"/>
    <n v="1"/>
    <m/>
    <m/>
    <n v="0"/>
    <s v="Valauto Roncq"/>
    <x v="0"/>
    <m/>
    <x v="0"/>
    <n v="1038.18"/>
    <n v="2.7008977757358346E-2"/>
    <x v="1"/>
    <n v="66.022600000000011"/>
  </r>
  <r>
    <x v="1"/>
    <x v="1"/>
    <x v="0"/>
    <x v="45"/>
    <x v="23"/>
    <m/>
    <m/>
    <m/>
    <s v="x"/>
    <m/>
    <n v="-85"/>
    <x v="35"/>
    <n v="545953"/>
    <x v="2131"/>
    <s v="WVGZZZA29TV112929"/>
    <x v="1836"/>
    <x v="2"/>
    <n v="33555.67"/>
    <n v="5050.01"/>
    <n v="38605.68"/>
    <n v="21"/>
    <x v="1938"/>
    <n v="94.98"/>
    <m/>
    <n v="996.33999999999992"/>
    <n v="2.82683791607867E-2"/>
    <n v="0"/>
    <n v="-500"/>
    <m/>
    <s v="solde client"/>
    <n v="7.0000000000000007E-2"/>
    <n v="0.08"/>
    <n v="69.743800000000007"/>
    <m/>
    <n v="69.743800000000007"/>
    <s v=""/>
    <n v="30"/>
    <n v="50"/>
    <n v="1"/>
    <n v="1"/>
    <m/>
    <m/>
    <n v="1"/>
    <s v="Valauto Roncq"/>
    <x v="0"/>
    <m/>
    <x v="0"/>
    <n v="1091.32"/>
    <n v="2.82683791607867E-2"/>
    <x v="1"/>
    <n v="149.74380000000002"/>
  </r>
  <r>
    <x v="1"/>
    <x v="0"/>
    <x v="0"/>
    <x v="2"/>
    <x v="2"/>
    <m/>
    <m/>
    <m/>
    <m/>
    <m/>
    <m/>
    <x v="35"/>
    <n v="545954"/>
    <x v="2132"/>
    <s v="WVGZZZA2XTV114317"/>
    <x v="1837"/>
    <x v="2"/>
    <n v="34805.67"/>
    <n v="7425.01"/>
    <n v="42230.68"/>
    <n v="37"/>
    <x v="1939"/>
    <n v="95"/>
    <m/>
    <n v="1065.42"/>
    <n v="2.7478127276188782E-2"/>
    <n v="0"/>
    <n v="-500"/>
    <m/>
    <m/>
    <n v="7.0000000000000007E-2"/>
    <n v="0.08"/>
    <n v="74.579400000000007"/>
    <m/>
    <n v="74.579400000000007"/>
    <s v="VWB"/>
    <n v="30"/>
    <n v="50"/>
    <n v="1"/>
    <n v="1"/>
    <m/>
    <m/>
    <n v="1"/>
    <s v="Valauto Roncq"/>
    <x v="0"/>
    <m/>
    <x v="0"/>
    <n v="1160.42"/>
    <n v="2.7478127276188782E-2"/>
    <x v="1"/>
    <n v="154.57940000000002"/>
  </r>
  <r>
    <x v="1"/>
    <x v="0"/>
    <x v="0"/>
    <x v="3"/>
    <x v="92"/>
    <m/>
    <m/>
    <m/>
    <m/>
    <m/>
    <n v="0"/>
    <x v="0"/>
    <n v="545976"/>
    <x v="2133"/>
    <s v="WVGZZZR44SW003650"/>
    <x v="1838"/>
    <x v="27"/>
    <n v="45030"/>
    <n v="3258.34"/>
    <n v="48288.34"/>
    <n v="182"/>
    <x v="1940"/>
    <n v="95"/>
    <m/>
    <n v="1108.67"/>
    <n v="2.4926721440413982E-2"/>
    <n v="-5350.75"/>
    <n v="-964.1"/>
    <m/>
    <m/>
    <n v="0.12"/>
    <n v="0.12"/>
    <n v="133.04040000000001"/>
    <m/>
    <n v="133.04040000000001"/>
    <s v="VWB"/>
    <n v="30"/>
    <m/>
    <n v="0"/>
    <n v="1"/>
    <m/>
    <m/>
    <n v="0"/>
    <s v="Valauto Roncq"/>
    <x v="0"/>
    <m/>
    <x v="0"/>
    <n v="1203.67"/>
    <n v="2.4926721440413982E-2"/>
    <x v="1"/>
    <n v="163.04040000000001"/>
  </r>
  <r>
    <x v="1"/>
    <x v="0"/>
    <x v="0"/>
    <x v="21"/>
    <x v="135"/>
    <m/>
    <m/>
    <m/>
    <m/>
    <m/>
    <n v="0"/>
    <x v="0"/>
    <n v="545979"/>
    <x v="2134"/>
    <s v="WVGZZZ1T5TW016783"/>
    <x v="1839"/>
    <x v="19"/>
    <n v="42375"/>
    <n v="1033.3399999999999"/>
    <n v="43408.34"/>
    <n v="9"/>
    <x v="1941"/>
    <n v="95"/>
    <m/>
    <n v="372.96"/>
    <n v="1.0780416850771073E-2"/>
    <n v="0"/>
    <n v="0"/>
    <m/>
    <m/>
    <n v="7.0000000000000007E-2"/>
    <n v="7.0000000000000007E-2"/>
    <n v="26.107200000000002"/>
    <m/>
    <n v="26.107200000000002"/>
    <s v=""/>
    <m/>
    <m/>
    <n v="0"/>
    <n v="1"/>
    <m/>
    <m/>
    <n v="0"/>
    <s v="Valauto Roncq"/>
    <x v="0"/>
    <m/>
    <x v="0"/>
    <n v="467.96"/>
    <n v="1.0780416850771073E-2"/>
    <x v="1"/>
    <n v="26.107200000000002"/>
  </r>
  <r>
    <x v="1"/>
    <x v="1"/>
    <x v="0"/>
    <x v="94"/>
    <x v="20"/>
    <m/>
    <m/>
    <m/>
    <s v="x"/>
    <m/>
    <n v="21120.65"/>
    <x v="5"/>
    <n v="545985"/>
    <x v="2135"/>
    <s v="WVWZZZAW3TU011611"/>
    <x v="1840"/>
    <x v="28"/>
    <n v="22014"/>
    <n v="720.83"/>
    <n v="22734.83"/>
    <n v="3"/>
    <x v="290"/>
    <n v="95"/>
    <m/>
    <n v="781.45"/>
    <n v="3.8550981027788638E-2"/>
    <n v="0"/>
    <n v="-1690.01"/>
    <m/>
    <s v="Financement non payé"/>
    <n v="0.1"/>
    <n v="7.0000000000000007E-2"/>
    <n v="78.14500000000001"/>
    <m/>
    <n v="78.14500000000001"/>
    <s v="VWB"/>
    <n v="30"/>
    <s v="0"/>
    <n v="1"/>
    <n v="1"/>
    <m/>
    <m/>
    <n v="1"/>
    <s v="Valauto Roncq"/>
    <x v="0"/>
    <m/>
    <x v="0"/>
    <n v="876.45"/>
    <n v="3.8550981027788638E-2"/>
    <x v="1"/>
    <n v="108.14500000000001"/>
  </r>
  <r>
    <x v="1"/>
    <x v="0"/>
    <x v="0"/>
    <x v="98"/>
    <x v="82"/>
    <m/>
    <m/>
    <m/>
    <m/>
    <m/>
    <n v="0"/>
    <x v="0"/>
    <n v="546013"/>
    <x v="2136"/>
    <s v="WVWZZZCD4TW246633"/>
    <x v="1841"/>
    <x v="32"/>
    <n v="27375"/>
    <n v="962.5"/>
    <n v="28337.5"/>
    <n v="13"/>
    <x v="1942"/>
    <n v="95"/>
    <m/>
    <n v="561.75"/>
    <n v="2.3176003528892809E-2"/>
    <n v="0"/>
    <n v="0"/>
    <m/>
    <m/>
    <n v="7.0000000000000007E-2"/>
    <n v="7.0000000000000007E-2"/>
    <n v="39.322500000000005"/>
    <m/>
    <n v="39.322500000000005"/>
    <s v="VWB"/>
    <m/>
    <m/>
    <n v="0"/>
    <n v="1"/>
    <m/>
    <m/>
    <n v="0"/>
    <s v="Valauto Roncq"/>
    <x v="0"/>
    <m/>
    <x v="0"/>
    <n v="656.75"/>
    <n v="2.3176003528892809E-2"/>
    <x v="1"/>
    <n v="39.322500000000005"/>
  </r>
  <r>
    <x v="1"/>
    <x v="0"/>
    <x v="0"/>
    <x v="47"/>
    <x v="46"/>
    <m/>
    <m/>
    <m/>
    <m/>
    <m/>
    <m/>
    <x v="35"/>
    <n v="546014"/>
    <x v="2137"/>
    <s v="WVWZZZCD1TW419654"/>
    <x v="1842"/>
    <x v="32"/>
    <n v="44708.33"/>
    <n v="1841.67"/>
    <n v="46550"/>
    <n v="8"/>
    <x v="1943"/>
    <n v="95"/>
    <m/>
    <n v="1117.17"/>
    <n v="2.6040171858216974E-2"/>
    <n v="0"/>
    <n v="0"/>
    <m/>
    <m/>
    <n v="7.0000000000000007E-2"/>
    <n v="7.0000000000000007E-2"/>
    <n v="78.201900000000009"/>
    <m/>
    <n v="78.201900000000009"/>
    <s v="VWB"/>
    <n v="0"/>
    <m/>
    <n v="0"/>
    <n v="1"/>
    <m/>
    <m/>
    <n v="0"/>
    <s v="Valauto Roncq"/>
    <x v="0"/>
    <m/>
    <x v="0"/>
    <n v="1212.17"/>
    <n v="2.6040171858216974E-2"/>
    <x v="1"/>
    <n v="78.201900000000009"/>
  </r>
  <r>
    <x v="1"/>
    <x v="0"/>
    <x v="0"/>
    <x v="27"/>
    <x v="63"/>
    <m/>
    <m/>
    <m/>
    <m/>
    <m/>
    <n v="0"/>
    <x v="8"/>
    <n v="546017"/>
    <x v="2138"/>
    <s v="WVWZZZAW1TU021750"/>
    <x v="1843"/>
    <x v="28"/>
    <n v="20605.669999999998"/>
    <n v="550"/>
    <n v="21155.67"/>
    <n v="9"/>
    <x v="1944"/>
    <n v="95"/>
    <m/>
    <n v="1112.57"/>
    <n v="5.7080205921154946E-2"/>
    <n v="0"/>
    <n v="-2356.67"/>
    <m/>
    <m/>
    <n v="0.1"/>
    <n v="0.13"/>
    <n v="111.25700000000001"/>
    <m/>
    <n v="111.25700000000001"/>
    <s v="VWB"/>
    <n v="30"/>
    <n v="50"/>
    <n v="1"/>
    <n v="1"/>
    <m/>
    <m/>
    <n v="1"/>
    <s v="Valauto Roncq"/>
    <x v="0"/>
    <m/>
    <x v="5"/>
    <n v="1207.57"/>
    <n v="5.7080205921154946E-2"/>
    <x v="1"/>
    <n v="191.25700000000001"/>
  </r>
  <r>
    <x v="1"/>
    <x v="1"/>
    <x v="0"/>
    <x v="47"/>
    <x v="46"/>
    <m/>
    <m/>
    <m/>
    <s v="x"/>
    <m/>
    <n v="-479.99"/>
    <x v="55"/>
    <n v="545466"/>
    <x v="2139"/>
    <s v="WVGZZZE2XTE040150"/>
    <x v="1844"/>
    <x v="3"/>
    <n v="37605"/>
    <n v="2791.67"/>
    <n v="40396.67"/>
    <n v="48"/>
    <x v="1945"/>
    <n v="95"/>
    <m/>
    <n v="1987.77"/>
    <n v="5.1557962574637961E-2"/>
    <n v="0"/>
    <n v="-5566.67"/>
    <m/>
    <s v="solde client"/>
    <n v="7.0000000000000007E-2"/>
    <n v="7.0000000000000007E-2"/>
    <n v="139.1439"/>
    <m/>
    <n v="139.1439"/>
    <s v="VWB"/>
    <n v="30"/>
    <n v="50"/>
    <n v="1"/>
    <n v="1"/>
    <m/>
    <m/>
    <n v="1"/>
    <s v="Valauto Roncq"/>
    <x v="0"/>
    <m/>
    <x v="0"/>
    <n v="2082.77"/>
    <n v="5.1557962574637961E-2"/>
    <x v="1"/>
    <n v="219.1439"/>
  </r>
  <r>
    <x v="1"/>
    <x v="1"/>
    <x v="0"/>
    <x v="114"/>
    <x v="136"/>
    <m/>
    <m/>
    <m/>
    <s v="x"/>
    <m/>
    <n v="-40"/>
    <x v="35"/>
    <n v="546031"/>
    <x v="2140"/>
    <s v="WVGZZZA25TV013282"/>
    <x v="1845"/>
    <x v="2"/>
    <n v="33555.67"/>
    <n v="1258.3399999999999"/>
    <n v="34814.009999999995"/>
    <n v="81"/>
    <x v="1946"/>
    <n v="95"/>
    <m/>
    <n v="763.27"/>
    <n v="2.465300607427872E-2"/>
    <n v="0"/>
    <n v="-1333.34"/>
    <m/>
    <s v="solde client"/>
    <n v="0.13"/>
    <n v="0.13"/>
    <n v="99.225099999999998"/>
    <m/>
    <n v="99.225099999999998"/>
    <s v=""/>
    <m/>
    <m/>
    <n v="0"/>
    <n v="1"/>
    <m/>
    <m/>
    <n v="0"/>
    <s v="Valauto Roncq"/>
    <x v="0"/>
    <m/>
    <x v="0"/>
    <n v="858.27"/>
    <n v="2.465300607427872E-2"/>
    <x v="1"/>
    <n v="99.225099999999998"/>
  </r>
  <r>
    <x v="1"/>
    <x v="0"/>
    <x v="0"/>
    <x v="17"/>
    <x v="16"/>
    <m/>
    <m/>
    <m/>
    <m/>
    <m/>
    <n v="0"/>
    <x v="6"/>
    <n v="546039"/>
    <x v="2141"/>
    <s v="WVGZZZCT5TW580141"/>
    <x v="1846"/>
    <x v="6"/>
    <n v="42363.33"/>
    <n v="666.67"/>
    <n v="43030"/>
    <n v="27"/>
    <x v="1947"/>
    <n v="95"/>
    <m/>
    <n v="1370.5"/>
    <n v="3.4057634208691609E-2"/>
    <n v="0"/>
    <n v="-444"/>
    <m/>
    <m/>
    <n v="0.08"/>
    <n v="0.08"/>
    <n v="109.64"/>
    <m/>
    <n v="109.64"/>
    <s v="VWB"/>
    <n v="0"/>
    <m/>
    <n v="0"/>
    <n v="1"/>
    <m/>
    <m/>
    <n v="0"/>
    <s v="Valauto Roncq"/>
    <x v="0"/>
    <m/>
    <x v="3"/>
    <n v="1465.5"/>
    <n v="3.4057634208691609E-2"/>
    <x v="1"/>
    <n v="109.64"/>
  </r>
  <r>
    <x v="1"/>
    <x v="0"/>
    <x v="0"/>
    <x v="93"/>
    <x v="44"/>
    <m/>
    <m/>
    <m/>
    <m/>
    <m/>
    <n v="0"/>
    <x v="8"/>
    <n v="546049"/>
    <x v="2142"/>
    <s v="WVWZZZAW5TU040026"/>
    <x v="1847"/>
    <x v="28"/>
    <n v="17714"/>
    <n v="695.83"/>
    <n v="18409.830000000002"/>
    <n v="0"/>
    <x v="1948"/>
    <n v="95"/>
    <m/>
    <n v="606.13"/>
    <n v="3.8084545050117241E-2"/>
    <n v="0"/>
    <n v="-2466.67"/>
    <m/>
    <m/>
    <n v="0.1"/>
    <n v="0.1"/>
    <n v="60.613"/>
    <m/>
    <n v="60.613"/>
    <s v=""/>
    <n v="30"/>
    <n v="50"/>
    <n v="1"/>
    <n v="1"/>
    <m/>
    <m/>
    <n v="1"/>
    <s v="Valauto Roncq"/>
    <x v="0"/>
    <m/>
    <x v="5"/>
    <n v="701.13"/>
    <n v="3.8084545050117241E-2"/>
    <x v="1"/>
    <n v="140.613"/>
  </r>
  <r>
    <x v="1"/>
    <x v="0"/>
    <x v="0"/>
    <x v="29"/>
    <x v="149"/>
    <m/>
    <m/>
    <m/>
    <m/>
    <m/>
    <m/>
    <x v="8"/>
    <n v="546051"/>
    <x v="2143"/>
    <s v="WVGZZZA24TV014987"/>
    <x v="1848"/>
    <x v="2"/>
    <n v="24380.67"/>
    <n v="1141.67"/>
    <n v="25522.339999999997"/>
    <n v="14"/>
    <x v="1476"/>
    <n v="95"/>
    <m/>
    <n v="776.71"/>
    <n v="3.4154783613101314E-2"/>
    <n v="0"/>
    <n v="-916.67"/>
    <m/>
    <m/>
    <n v="0.1"/>
    <n v="0.13"/>
    <n v="77.671000000000006"/>
    <m/>
    <n v="77.671000000000006"/>
    <s v=""/>
    <n v="30"/>
    <m/>
    <n v="0"/>
    <n v="1"/>
    <m/>
    <m/>
    <n v="0"/>
    <s v="Valauto Roncq"/>
    <x v="0"/>
    <m/>
    <x v="5"/>
    <n v="871.71"/>
    <n v="3.4154783613101314E-2"/>
    <x v="1"/>
    <n v="107.67100000000001"/>
  </r>
  <r>
    <x v="1"/>
    <x v="0"/>
    <x v="0"/>
    <x v="43"/>
    <x v="40"/>
    <m/>
    <m/>
    <m/>
    <m/>
    <m/>
    <n v="0"/>
    <x v="35"/>
    <n v="546066"/>
    <x v="2144"/>
    <s v="WVWZZZCD5TW167312"/>
    <x v="1849"/>
    <x v="32"/>
    <n v="37958.33"/>
    <n v="2845.85"/>
    <n v="40804.18"/>
    <n v="38"/>
    <x v="1949"/>
    <n v="95"/>
    <m/>
    <n v="922.8"/>
    <n v="2.4943522942992603E-2"/>
    <n v="-6285.99"/>
    <n v="0"/>
    <m/>
    <m/>
    <n v="0.1"/>
    <n v="0.13"/>
    <n v="92.28"/>
    <m/>
    <n v="92.28"/>
    <s v="VWB"/>
    <n v="0"/>
    <s v="0"/>
    <n v="1"/>
    <n v="1"/>
    <m/>
    <m/>
    <n v="1"/>
    <s v="Valauto Roncq"/>
    <x v="0"/>
    <m/>
    <x v="0"/>
    <n v="1017.8"/>
    <n v="2.4943522942992603E-2"/>
    <x v="1"/>
    <n v="92.28"/>
  </r>
  <r>
    <x v="1"/>
    <x v="0"/>
    <x v="0"/>
    <x v="46"/>
    <x v="103"/>
    <m/>
    <m/>
    <m/>
    <m/>
    <m/>
    <n v="0"/>
    <x v="55"/>
    <n v="546079"/>
    <x v="2145"/>
    <s v="WVWZZZAW3SU097131"/>
    <x v="942"/>
    <x v="28"/>
    <n v="20605.669999999998"/>
    <n v="1029.17"/>
    <n v="21634.839999999997"/>
    <n v="42"/>
    <x v="1950"/>
    <n v="95"/>
    <m/>
    <n v="755.39"/>
    <n v="3.9306507466660263E-2"/>
    <n v="-2759.98"/>
    <n v="0"/>
    <m/>
    <m/>
    <n v="0.13"/>
    <n v="0.13"/>
    <n v="98.200699999999998"/>
    <m/>
    <n v="98.200699999999998"/>
    <s v="VWB"/>
    <n v="0"/>
    <n v="50"/>
    <n v="1"/>
    <n v="1"/>
    <m/>
    <m/>
    <n v="1"/>
    <s v="Valauto Roncq"/>
    <x v="0"/>
    <m/>
    <x v="0"/>
    <n v="850.39"/>
    <n v="3.9306507466660263E-2"/>
    <x v="1"/>
    <n v="148.20069999999998"/>
  </r>
  <r>
    <x v="1"/>
    <x v="0"/>
    <x v="0"/>
    <x v="115"/>
    <x v="135"/>
    <m/>
    <m/>
    <m/>
    <m/>
    <m/>
    <m/>
    <x v="5"/>
    <n v="546080"/>
    <x v="2146"/>
    <s v="WVWZZZAW2SU086444"/>
    <x v="1850"/>
    <x v="28"/>
    <n v="20605.669999999998"/>
    <n v="1262.5"/>
    <n v="21868.17"/>
    <n v="157"/>
    <x v="1951"/>
    <n v="95"/>
    <m/>
    <n v="1087.98"/>
    <n v="5.4095976023599605E-2"/>
    <n v="0"/>
    <n v="-2466.67"/>
    <m/>
    <m/>
    <n v="0.13"/>
    <n v="0.13"/>
    <n v="141.4374"/>
    <m/>
    <n v="141.4374"/>
    <s v=""/>
    <n v="30"/>
    <m/>
    <n v="0"/>
    <n v="1"/>
    <m/>
    <m/>
    <n v="0"/>
    <s v="Valauto Roncq"/>
    <x v="0"/>
    <m/>
    <x v="0"/>
    <n v="1182.98"/>
    <n v="5.4095976023599605E-2"/>
    <x v="1"/>
    <n v="171.4374"/>
  </r>
  <r>
    <x v="1"/>
    <x v="1"/>
    <x v="0"/>
    <x v="34"/>
    <x v="73"/>
    <m/>
    <m/>
    <m/>
    <s v="x"/>
    <m/>
    <n v="900"/>
    <x v="43"/>
    <n v="546082"/>
    <x v="2147"/>
    <s v="WVWZZZAW1TU027791"/>
    <x v="1851"/>
    <x v="28"/>
    <n v="20605.669999999998"/>
    <n v="720.83"/>
    <n v="21326.5"/>
    <n v="7"/>
    <x v="1952"/>
    <n v="95"/>
    <m/>
    <n v="432.87"/>
    <n v="2.4751834572011348E-2"/>
    <n v="0"/>
    <n v="-2773.34"/>
    <m/>
    <s v="solde client mq reprise vo"/>
    <n v="0.13"/>
    <n v="0.13"/>
    <n v="56.273099999999999"/>
    <m/>
    <n v="56.273099999999999"/>
    <s v="VWB"/>
    <n v="30"/>
    <n v="50"/>
    <n v="1"/>
    <n v="1"/>
    <m/>
    <m/>
    <n v="1"/>
    <s v="Valauto Roncq"/>
    <x v="0"/>
    <m/>
    <x v="0"/>
    <n v="527.87"/>
    <n v="2.4751834572011348E-2"/>
    <x v="1"/>
    <n v="136.2731"/>
  </r>
  <r>
    <x v="1"/>
    <x v="0"/>
    <x v="0"/>
    <x v="23"/>
    <x v="109"/>
    <m/>
    <m/>
    <m/>
    <m/>
    <m/>
    <n v="0"/>
    <x v="43"/>
    <n v="546092"/>
    <x v="2148"/>
    <s v="WVWZZZAW5VU001262"/>
    <x v="1852"/>
    <x v="28"/>
    <n v="20605.669999999998"/>
    <n v="445.83"/>
    <n v="21051.5"/>
    <n v="10"/>
    <x v="1953"/>
    <n v="95"/>
    <m/>
    <n v="409.45"/>
    <n v="2.3962662993135882E-2"/>
    <n v="0"/>
    <n v="-1690.01"/>
    <m/>
    <m/>
    <n v="0.1"/>
    <n v="7.0000000000000007E-2"/>
    <n v="40.945"/>
    <m/>
    <n v="40.945"/>
    <s v="VWB-no"/>
    <n v="0"/>
    <n v="50"/>
    <n v="1"/>
    <n v="1"/>
    <m/>
    <m/>
    <n v="1"/>
    <s v="Valauto Roncq"/>
    <x v="0"/>
    <m/>
    <x v="0"/>
    <n v="504.45"/>
    <n v="2.3962662993135882E-2"/>
    <x v="1"/>
    <n v="90.944999999999993"/>
  </r>
  <r>
    <x v="1"/>
    <x v="0"/>
    <x v="0"/>
    <x v="115"/>
    <x v="35"/>
    <m/>
    <m/>
    <m/>
    <m/>
    <m/>
    <n v="0"/>
    <x v="8"/>
    <n v="546093"/>
    <x v="2149"/>
    <s v="WVGZZZA23TV048919"/>
    <x v="1853"/>
    <x v="2"/>
    <n v="31472.33"/>
    <n v="1875.01"/>
    <n v="33347.340000000004"/>
    <n v="28"/>
    <x v="1954"/>
    <n v="95"/>
    <m/>
    <n v="772.42"/>
    <n v="2.6011669896309566E-2"/>
    <n v="0"/>
    <n v="-916.67"/>
    <m/>
    <m/>
    <n v="0.1"/>
    <n v="0.13"/>
    <n v="77.242000000000004"/>
    <m/>
    <n v="77.242000000000004"/>
    <s v=""/>
    <n v="30"/>
    <m/>
    <n v="0"/>
    <n v="1"/>
    <m/>
    <m/>
    <n v="0"/>
    <s v="Valauto Roncq"/>
    <x v="0"/>
    <m/>
    <x v="5"/>
    <n v="867.42"/>
    <n v="2.6011669896309566E-2"/>
    <x v="1"/>
    <n v="107.242"/>
  </r>
  <r>
    <x v="1"/>
    <x v="0"/>
    <x v="0"/>
    <x v="85"/>
    <x v="142"/>
    <m/>
    <m/>
    <m/>
    <m/>
    <m/>
    <m/>
    <x v="8"/>
    <n v="546094"/>
    <x v="2150"/>
    <s v="WVGZZZC15TY038072"/>
    <x v="1854"/>
    <x v="7"/>
    <n v="22622.33"/>
    <n v="858.33"/>
    <n v="23480.660000000003"/>
    <n v="0"/>
    <x v="1955"/>
    <n v="95"/>
    <m/>
    <n v="531.13"/>
    <n v="2.6665775152827899E-2"/>
    <n v="0"/>
    <n v="-3304.16"/>
    <m/>
    <m/>
    <n v="0.1"/>
    <n v="0.12"/>
    <n v="53.113"/>
    <m/>
    <n v="53.113"/>
    <s v="VWB"/>
    <n v="30"/>
    <m/>
    <n v="0"/>
    <n v="1"/>
    <m/>
    <m/>
    <n v="0"/>
    <s v="Valauto Roncq"/>
    <x v="0"/>
    <m/>
    <x v="5"/>
    <n v="626.13"/>
    <n v="2.6665775152827899E-2"/>
    <x v="1"/>
    <n v="83.113"/>
  </r>
  <r>
    <x v="1"/>
    <x v="3"/>
    <x v="0"/>
    <x v="3"/>
    <x v="3"/>
    <m/>
    <m/>
    <s v="x"/>
    <m/>
    <m/>
    <n v="0"/>
    <x v="35"/>
    <n v="546295"/>
    <x v="2151"/>
    <s v="WVGZZZC16TY015402"/>
    <x v="1855"/>
    <x v="7"/>
    <n v="22622.33"/>
    <n v="541.66999999999996"/>
    <n v="23164"/>
    <n v="171"/>
    <x v="1956"/>
    <n v="95"/>
    <m/>
    <n v="996.3900000000001"/>
    <n v="4.7115783111725096E-2"/>
    <n v="0"/>
    <n v="-3952.6"/>
    <m/>
    <s v="Aide laurent denis non justifiée"/>
    <n v="0.12"/>
    <n v="0.12"/>
    <n v="119.5668"/>
    <m/>
    <n v="119.5668"/>
    <s v="VWB"/>
    <n v="30"/>
    <m/>
    <n v="0"/>
    <n v="1"/>
    <m/>
    <m/>
    <n v="0"/>
    <s v="Valauto Roncq"/>
    <x v="0"/>
    <m/>
    <x v="0"/>
    <n v="1091.3900000000001"/>
    <n v="4.7115783111725096E-2"/>
    <x v="1"/>
    <n v="149.5668"/>
  </r>
  <r>
    <x v="1"/>
    <x v="0"/>
    <x v="0"/>
    <x v="47"/>
    <x v="46"/>
    <m/>
    <m/>
    <m/>
    <m/>
    <m/>
    <n v="0"/>
    <x v="43"/>
    <n v="546331"/>
    <x v="2152"/>
    <s v="WVGZZZA26TV038546"/>
    <x v="1856"/>
    <x v="2"/>
    <n v="27305.67"/>
    <n v="1600"/>
    <n v="28905.67"/>
    <n v="63"/>
    <x v="1957"/>
    <n v="94.99"/>
    <m/>
    <n v="1028.32"/>
    <n v="3.8861233799458723E-2"/>
    <n v="0"/>
    <n v="-1250"/>
    <m/>
    <m/>
    <n v="0.1"/>
    <n v="0.13"/>
    <n v="102.83199999999999"/>
    <m/>
    <n v="102.83199999999999"/>
    <s v="VWB"/>
    <n v="30"/>
    <n v="50"/>
    <n v="1"/>
    <n v="1"/>
    <m/>
    <m/>
    <n v="1"/>
    <s v="Valauto Roncq"/>
    <x v="0"/>
    <m/>
    <x v="0"/>
    <n v="1123.31"/>
    <n v="3.8861233799458723E-2"/>
    <x v="1"/>
    <n v="182.83199999999999"/>
  </r>
  <r>
    <x v="6"/>
    <x v="3"/>
    <x v="4"/>
    <x v="81"/>
    <x v="130"/>
    <m/>
    <s v="x"/>
    <m/>
    <m/>
    <m/>
    <n v="0"/>
    <x v="14"/>
    <n v="546465"/>
    <x v="1995"/>
    <s v="WV4ZZZTV0SK009161"/>
    <x v="1857"/>
    <x v="21"/>
    <n v="42643.1"/>
    <n v="3006"/>
    <n v="45649.1"/>
    <n v="160"/>
    <x v="1958"/>
    <n v="95"/>
    <m/>
    <n v="1567.01"/>
    <n v="3.6408384831245304E-2"/>
    <n v="0"/>
    <n v="-5000"/>
    <m/>
    <s v="Ecart de marge"/>
    <m/>
    <n v="0"/>
    <n v="0"/>
    <m/>
    <n v="0"/>
    <s v=""/>
    <m/>
    <m/>
    <n v="0"/>
    <n v="1"/>
    <m/>
    <m/>
    <n v="0"/>
    <s v="Valauto Hainaut"/>
    <x v="4"/>
    <m/>
    <x v="8"/>
    <n v="1662.01"/>
    <n v="3.6408384831245304E-2"/>
    <x v="1"/>
    <n v="0"/>
  </r>
  <r>
    <x v="1"/>
    <x v="0"/>
    <x v="0"/>
    <x v="72"/>
    <x v="89"/>
    <m/>
    <m/>
    <m/>
    <m/>
    <m/>
    <n v="0"/>
    <x v="43"/>
    <n v="546505"/>
    <x v="2153"/>
    <s v="WVGZZZC19VY003053"/>
    <x v="1858"/>
    <x v="7"/>
    <n v="25139"/>
    <n v="908.34"/>
    <n v="26047.34"/>
    <n v="9"/>
    <x v="1959"/>
    <n v="95"/>
    <m/>
    <n v="1089.98"/>
    <n v="4.5493321007058683E-2"/>
    <n v="0"/>
    <n v="-3766.66"/>
    <m/>
    <m/>
    <n v="0.12"/>
    <n v="0.12"/>
    <n v="130.79759999999999"/>
    <m/>
    <n v="130.79759999999999"/>
    <s v=""/>
    <n v="30"/>
    <n v="50"/>
    <n v="1"/>
    <n v="1"/>
    <m/>
    <m/>
    <n v="1"/>
    <s v="Valauto Roncq"/>
    <x v="0"/>
    <m/>
    <x v="0"/>
    <n v="1184.98"/>
    <n v="4.5493321007058683E-2"/>
    <x v="1"/>
    <n v="210.79759999999999"/>
  </r>
  <r>
    <x v="5"/>
    <x v="0"/>
    <x v="6"/>
    <x v="72"/>
    <x v="88"/>
    <m/>
    <m/>
    <m/>
    <m/>
    <m/>
    <m/>
    <x v="24"/>
    <n v="547471"/>
    <x v="2154"/>
    <s v="VSSZZZKJ8TR570608"/>
    <x v="1859"/>
    <x v="31"/>
    <n v="22663.33"/>
    <n v="1429.17"/>
    <n v="24092.5"/>
    <n v="16"/>
    <x v="1960"/>
    <n v="36"/>
    <m/>
    <n v="428.75"/>
    <n v="1.9290235550482517E-2"/>
    <n v="0"/>
    <n v="-2117"/>
    <m/>
    <m/>
    <n v="0.1"/>
    <n v="0.12"/>
    <n v="42.875"/>
    <m/>
    <n v="42.875"/>
    <s v="VWB"/>
    <n v="0"/>
    <s v="0"/>
    <n v="1"/>
    <n v="1"/>
    <m/>
    <m/>
    <n v="1"/>
    <s v="Valauto Cambrai"/>
    <x v="6"/>
    <m/>
    <x v="11"/>
    <n v="464.75"/>
    <n v="1.9290235550482517E-2"/>
    <x v="1"/>
    <n v="42.875"/>
  </r>
  <r>
    <x v="7"/>
    <x v="2"/>
    <x v="0"/>
    <x v="55"/>
    <x v="12"/>
    <m/>
    <m/>
    <m/>
    <m/>
    <m/>
    <n v="110.01"/>
    <x v="55"/>
    <n v="548334"/>
    <x v="2155"/>
    <s v="WVGZZZE23RE042430"/>
    <x v="152"/>
    <x v="3"/>
    <n v="37605"/>
    <n v="2537.5"/>
    <n v="40142.5"/>
    <n v="573"/>
    <x v="1961"/>
    <n v="95"/>
    <m/>
    <n v="-4876.96"/>
    <n v="-0.11912461854642835"/>
    <n v="-1806.41"/>
    <n v="0"/>
    <m/>
    <s v="ok vn payé par LCR GROUPE"/>
    <m/>
    <n v="0"/>
    <n v="0"/>
    <m/>
    <n v="0"/>
    <s v=""/>
    <n v="0"/>
    <n v="0"/>
    <n v="0"/>
    <n v="1"/>
    <m/>
    <m/>
    <n v="0"/>
    <s v="Valauto Lambersart VW"/>
    <x v="0"/>
    <m/>
    <x v="0"/>
    <n v="-4781.96"/>
    <n v="-0.11912461854642835"/>
    <x v="0"/>
    <n v="0"/>
  </r>
  <r>
    <x v="7"/>
    <x v="0"/>
    <x v="0"/>
    <x v="19"/>
    <x v="19"/>
    <m/>
    <m/>
    <m/>
    <m/>
    <m/>
    <n v="0"/>
    <x v="42"/>
    <n v="548408"/>
    <x v="2156"/>
    <s v="WVWZZZCD6TW408455"/>
    <x v="1780"/>
    <x v="32"/>
    <n v="36541.67"/>
    <n v="1508.34"/>
    <n v="38050.009999999995"/>
    <n v="28"/>
    <x v="1962"/>
    <n v="95"/>
    <m/>
    <n v="890.36"/>
    <n v="2.5896445230894818E-2"/>
    <n v="0"/>
    <n v="0"/>
    <m/>
    <m/>
    <n v="0.1"/>
    <n v="0.1"/>
    <n v="89.036000000000001"/>
    <m/>
    <n v="89.036000000000001"/>
    <s v="VWB"/>
    <m/>
    <n v="20"/>
    <n v="1"/>
    <n v="1"/>
    <m/>
    <m/>
    <n v="1"/>
    <s v="Valauto Lambersart VW"/>
    <x v="0"/>
    <m/>
    <x v="8"/>
    <n v="985.36"/>
    <n v="2.5896445230894818E-2"/>
    <x v="1"/>
    <n v="109.036"/>
  </r>
  <r>
    <x v="7"/>
    <x v="0"/>
    <x v="0"/>
    <x v="2"/>
    <x v="2"/>
    <m/>
    <m/>
    <m/>
    <m/>
    <m/>
    <m/>
    <x v="30"/>
    <n v="548410"/>
    <x v="2157"/>
    <s v="WVWZZZCD1TW011283"/>
    <x v="1860"/>
    <x v="32"/>
    <n v="29225"/>
    <n v="641.66999999999996"/>
    <n v="29866.67"/>
    <n v="188"/>
    <x v="1963"/>
    <n v="95"/>
    <m/>
    <n v="1226.78"/>
    <n v="4.4256021846426137E-2"/>
    <n v="0"/>
    <n v="0"/>
    <m/>
    <m/>
    <n v="0.12"/>
    <n v="0.13"/>
    <n v="147.21359999999999"/>
    <m/>
    <n v="147.21359999999999"/>
    <s v=""/>
    <n v="30"/>
    <n v="50"/>
    <n v="1"/>
    <n v="1"/>
    <m/>
    <m/>
    <n v="1"/>
    <s v="Valauto Lambersart VW"/>
    <x v="0"/>
    <m/>
    <x v="4"/>
    <n v="1321.78"/>
    <n v="4.4256021846426137E-2"/>
    <x v="1"/>
    <n v="227.21359999999999"/>
  </r>
  <r>
    <x v="7"/>
    <x v="0"/>
    <x v="0"/>
    <x v="7"/>
    <x v="45"/>
    <m/>
    <m/>
    <m/>
    <m/>
    <m/>
    <n v="0"/>
    <x v="33"/>
    <n v="548414"/>
    <x v="2158"/>
    <s v="WVWZZZCD8TW207172"/>
    <x v="1861"/>
    <x v="32"/>
    <n v="29225"/>
    <n v="-58.33"/>
    <n v="29166.67"/>
    <n v="33"/>
    <x v="236"/>
    <n v="95"/>
    <m/>
    <n v="650"/>
    <n v="2.5542854223673805E-2"/>
    <n v="0"/>
    <n v="-1000"/>
    <m/>
    <m/>
    <n v="0.1"/>
    <n v="0.1"/>
    <n v="65"/>
    <m/>
    <n v="65"/>
    <s v="VWB"/>
    <m/>
    <m/>
    <n v="0"/>
    <n v="1"/>
    <m/>
    <m/>
    <n v="0"/>
    <s v="Valauto Lambersart VW"/>
    <x v="0"/>
    <m/>
    <x v="8"/>
    <n v="745"/>
    <n v="2.5542854223673805E-2"/>
    <x v="1"/>
    <n v="65"/>
  </r>
  <r>
    <x v="7"/>
    <x v="0"/>
    <x v="2"/>
    <x v="76"/>
    <x v="130"/>
    <m/>
    <m/>
    <m/>
    <s v="x"/>
    <s v="X"/>
    <n v="-96"/>
    <x v="36"/>
    <n v="548864"/>
    <x v="0"/>
    <s v="TMBJB7PS4TT052006"/>
    <x v="1085"/>
    <x v="5"/>
    <n v="37500"/>
    <n v="1508.33"/>
    <n v="39008.33"/>
    <n v="42"/>
    <x v="1964"/>
    <n v="35"/>
    <m/>
    <n v="1111.45"/>
    <n v="2.9389876469974489E-2"/>
    <n v="0"/>
    <n v="0"/>
    <m/>
    <s v="ok vn payé / solde créditeur RANC2023"/>
    <n v="0.1"/>
    <n v="0.1"/>
    <n v="111.14500000000001"/>
    <m/>
    <n v="111.14500000000001"/>
    <s v="VWB"/>
    <n v="0"/>
    <n v="20"/>
    <n v="1"/>
    <n v="1"/>
    <m/>
    <m/>
    <n v="1"/>
    <s v="Valauto Lambersart VW"/>
    <x v="2"/>
    <m/>
    <x v="8"/>
    <n v="1146.45"/>
    <n v="2.9389876469974489E-2"/>
    <x v="1"/>
    <n v="131.14500000000001"/>
  </r>
  <r>
    <x v="7"/>
    <x v="0"/>
    <x v="2"/>
    <x v="95"/>
    <x v="56"/>
    <m/>
    <m/>
    <m/>
    <m/>
    <m/>
    <n v="0"/>
    <x v="36"/>
    <n v="548894"/>
    <x v="2159"/>
    <s v="TMBJW7PS4TT061132"/>
    <x v="1862"/>
    <x v="5"/>
    <n v="42666.66"/>
    <n v="583.33000000000004"/>
    <n v="43249.990000000005"/>
    <n v="31"/>
    <x v="1553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x v="2"/>
    <m/>
    <x v="8"/>
    <n v="1332.5"/>
    <n v="3.0809255678440617E-2"/>
    <x v="1"/>
    <n v="149.75"/>
  </r>
  <r>
    <x v="7"/>
    <x v="0"/>
    <x v="2"/>
    <x v="0"/>
    <x v="108"/>
    <m/>
    <m/>
    <m/>
    <m/>
    <m/>
    <n v="0"/>
    <x v="36"/>
    <n v="548920"/>
    <x v="1968"/>
    <s v="TMBJW7PS0TT044988"/>
    <x v="1479"/>
    <x v="5"/>
    <n v="42666.66"/>
    <n v="583.33000000000004"/>
    <n v="43249.990000000005"/>
    <n v="59"/>
    <x v="1553"/>
    <n v="35"/>
    <m/>
    <n v="1297.5"/>
    <n v="3.0809255678440617E-2"/>
    <n v="0"/>
    <n v="0"/>
    <m/>
    <m/>
    <n v="0.1"/>
    <n v="0.1"/>
    <n v="129.75"/>
    <m/>
    <n v="129.75"/>
    <s v="VWB"/>
    <n v="0"/>
    <n v="20"/>
    <n v="1"/>
    <n v="1"/>
    <m/>
    <m/>
    <n v="1"/>
    <s v="Valauto Lambersart VW"/>
    <x v="2"/>
    <m/>
    <x v="8"/>
    <n v="1332.5"/>
    <n v="3.0809255678440617E-2"/>
    <x v="1"/>
    <n v="149.75"/>
  </r>
  <r>
    <x v="7"/>
    <x v="0"/>
    <x v="2"/>
    <x v="74"/>
    <x v="69"/>
    <m/>
    <m/>
    <m/>
    <m/>
    <m/>
    <n v="0"/>
    <x v="36"/>
    <n v="548949"/>
    <x v="2160"/>
    <s v="TMBGR6NW7T3093400"/>
    <x v="1863"/>
    <x v="22"/>
    <n v="29041.67"/>
    <n v="825"/>
    <n v="29866.67"/>
    <n v="42"/>
    <x v="1965"/>
    <n v="35"/>
    <m/>
    <n v="836.26"/>
    <n v="2.9171648529949943E-2"/>
    <n v="0"/>
    <n v="0"/>
    <m/>
    <m/>
    <n v="0.1"/>
    <n v="0.1"/>
    <n v="83.626000000000005"/>
    <m/>
    <n v="83.626000000000005"/>
    <s v="VWB"/>
    <n v="0"/>
    <n v="20"/>
    <n v="1"/>
    <n v="1"/>
    <m/>
    <m/>
    <n v="1"/>
    <s v="Valauto Lambersart VW"/>
    <x v="2"/>
    <m/>
    <x v="8"/>
    <n v="871.26"/>
    <n v="2.9171648529949943E-2"/>
    <x v="1"/>
    <n v="103.626"/>
  </r>
  <r>
    <x v="7"/>
    <x v="0"/>
    <x v="2"/>
    <x v="58"/>
    <x v="66"/>
    <m/>
    <m/>
    <m/>
    <m/>
    <m/>
    <n v="0"/>
    <x v="36"/>
    <n v="548973"/>
    <x v="2161"/>
    <s v="TMBGR6NW8T3056792"/>
    <x v="1803"/>
    <x v="22"/>
    <n v="29041.67"/>
    <n v="1366.66"/>
    <n v="30408.329999999998"/>
    <n v="92"/>
    <x v="1966"/>
    <n v="35"/>
    <m/>
    <n v="760.21"/>
    <n v="2.6151057950239295E-2"/>
    <n v="0"/>
    <n v="0"/>
    <m/>
    <m/>
    <n v="0.1"/>
    <n v="0.1"/>
    <n v="76.021000000000001"/>
    <m/>
    <n v="76.021000000000001"/>
    <s v="VWB"/>
    <n v="0"/>
    <n v="20"/>
    <n v="1"/>
    <n v="1"/>
    <m/>
    <m/>
    <n v="1"/>
    <s v="Valauto Lambersart VW"/>
    <x v="2"/>
    <m/>
    <x v="8"/>
    <n v="795.21"/>
    <n v="2.6151057950239295E-2"/>
    <x v="1"/>
    <n v="96.021000000000001"/>
  </r>
  <r>
    <x v="7"/>
    <x v="0"/>
    <x v="2"/>
    <x v="25"/>
    <x v="38"/>
    <m/>
    <m/>
    <m/>
    <m/>
    <m/>
    <n v="0"/>
    <x v="69"/>
    <n v="548994"/>
    <x v="2162"/>
    <s v="TMBNH7NY2TF068047"/>
    <x v="752"/>
    <x v="23"/>
    <n v="34875"/>
    <n v="583.33000000000004"/>
    <n v="35458.33"/>
    <n v="75"/>
    <x v="1778"/>
    <n v="35"/>
    <m/>
    <n v="354.59"/>
    <n v="1.0987263077533543E-2"/>
    <n v="0"/>
    <n v="0"/>
    <m/>
    <m/>
    <n v="0.1"/>
    <n v="0.1"/>
    <n v="35.458999999999996"/>
    <m/>
    <n v="35.458999999999996"/>
    <s v="VWB"/>
    <n v="0"/>
    <m/>
    <n v="0"/>
    <n v="1"/>
    <m/>
    <m/>
    <n v="0"/>
    <s v="Valauto Lambersart VW"/>
    <x v="2"/>
    <m/>
    <x v="6"/>
    <n v="389.59"/>
    <n v="1.0987263077533543E-2"/>
    <x v="1"/>
    <n v="35.458999999999996"/>
  </r>
  <r>
    <x v="7"/>
    <x v="0"/>
    <x v="2"/>
    <x v="76"/>
    <x v="120"/>
    <m/>
    <m/>
    <m/>
    <m/>
    <m/>
    <n v="0"/>
    <x v="69"/>
    <n v="548996"/>
    <x v="0"/>
    <s v="TMBNC7NYXTF078873"/>
    <x v="752"/>
    <x v="23"/>
    <n v="30000"/>
    <n v="2058.33"/>
    <n v="32058.33"/>
    <n v="65"/>
    <x v="1967"/>
    <n v="35"/>
    <m/>
    <n v="480.88"/>
    <n v="1.6091917451720037E-2"/>
    <n v="0"/>
    <n v="0"/>
    <m/>
    <m/>
    <n v="0.1"/>
    <n v="0.1"/>
    <n v="48.088000000000001"/>
    <m/>
    <n v="48.088000000000001"/>
    <s v="VWB"/>
    <n v="0"/>
    <m/>
    <n v="0"/>
    <n v="1"/>
    <m/>
    <m/>
    <n v="0"/>
    <s v="Valauto Lambersart VW"/>
    <x v="2"/>
    <m/>
    <x v="6"/>
    <n v="515.88"/>
    <n v="1.6091917451720037E-2"/>
    <x v="1"/>
    <n v="48.088000000000001"/>
  </r>
  <r>
    <x v="5"/>
    <x v="0"/>
    <x v="6"/>
    <x v="2"/>
    <x v="2"/>
    <m/>
    <m/>
    <m/>
    <m/>
    <m/>
    <n v="0"/>
    <x v="66"/>
    <n v="549510"/>
    <x v="2163"/>
    <s v="VSSZZZKJ0VR037333"/>
    <x v="1864"/>
    <x v="31"/>
    <n v="17405"/>
    <n v="1829.18"/>
    <n v="19234.18"/>
    <n v="10"/>
    <x v="1968"/>
    <n v="36"/>
    <m/>
    <n v="531.42999999999995"/>
    <n v="2.9501127679994674E-2"/>
    <n v="0"/>
    <n v="-1717"/>
    <m/>
    <m/>
    <n v="0.1"/>
    <n v="0.1"/>
    <n v="53.143000000000001"/>
    <m/>
    <n v="53.143000000000001"/>
    <s v=""/>
    <m/>
    <n v="50"/>
    <n v="1"/>
    <n v="1"/>
    <m/>
    <m/>
    <n v="1"/>
    <s v="Valauto Cambrai"/>
    <x v="6"/>
    <m/>
    <x v="11"/>
    <n v="567.42999999999995"/>
    <n v="2.9501127679994674E-2"/>
    <x v="1"/>
    <n v="103.143"/>
  </r>
  <r>
    <x v="4"/>
    <x v="0"/>
    <x v="1"/>
    <x v="113"/>
    <x v="65"/>
    <m/>
    <m/>
    <m/>
    <m/>
    <m/>
    <n v="0"/>
    <x v="4"/>
    <n v="549541"/>
    <x v="1777"/>
    <s v="VSSZZZKM0TR012486"/>
    <x v="1865"/>
    <x v="36"/>
    <n v="36308.5"/>
    <n v="4566.67"/>
    <n v="40875.17"/>
    <n v="49"/>
    <x v="1969"/>
    <n v="22"/>
    <m/>
    <n v="1279.3899999999999"/>
    <n v="3.183815504620531E-2"/>
    <n v="-1650"/>
    <n v="0"/>
    <m/>
    <m/>
    <n v="0.12"/>
    <n v="0.13"/>
    <n v="153.52679999999998"/>
    <m/>
    <n v="153.52679999999998"/>
    <s v=""/>
    <n v="0"/>
    <n v="50"/>
    <n v="1"/>
    <n v="1"/>
    <n v="833"/>
    <d v="2026-06-15T00:00:00"/>
    <n v="1"/>
    <s v="Valauto Arras"/>
    <x v="1"/>
    <m/>
    <x v="2"/>
    <n v="2134.39"/>
    <n v="5.2217275181974776E-2"/>
    <x v="1"/>
    <n v="203.52679999999998"/>
  </r>
  <r>
    <x v="4"/>
    <x v="0"/>
    <x v="1"/>
    <x v="68"/>
    <x v="85"/>
    <m/>
    <m/>
    <m/>
    <m/>
    <m/>
    <m/>
    <x v="4"/>
    <n v="549542"/>
    <x v="2164"/>
    <s v="VSSZZZKL0TR096641"/>
    <x v="1866"/>
    <x v="55"/>
    <n v="44762.67"/>
    <n v="5887.5"/>
    <n v="50650.17"/>
    <n v="19"/>
    <x v="1970"/>
    <n v="22"/>
    <m/>
    <n v="2315.02"/>
    <n v="4.6140417692576353E-2"/>
    <n v="0"/>
    <n v="-5750"/>
    <m/>
    <m/>
    <n v="7.0000000000000007E-2"/>
    <n v="0.08"/>
    <n v="162.0514"/>
    <m/>
    <n v="162.0514"/>
    <s v="VWB"/>
    <n v="0"/>
    <n v="50"/>
    <n v="1"/>
    <n v="1"/>
    <m/>
    <m/>
    <n v="1"/>
    <s v="Valauto Arras"/>
    <x v="1"/>
    <m/>
    <x v="2"/>
    <n v="2337.02"/>
    <n v="4.6140417692576353E-2"/>
    <x v="1"/>
    <n v="212.0514"/>
  </r>
  <r>
    <x v="4"/>
    <x v="3"/>
    <x v="1"/>
    <x v="26"/>
    <x v="15"/>
    <m/>
    <s v="x"/>
    <m/>
    <s v="x"/>
    <m/>
    <n v="44191.55"/>
    <x v="14"/>
    <n v="549545"/>
    <x v="2165"/>
    <s v="VSSZZZKMXSR070524"/>
    <x v="1867"/>
    <x v="36"/>
    <n v="47983.5"/>
    <n v="2708.34"/>
    <n v="50691.839999999997"/>
    <n v="30"/>
    <x v="1971"/>
    <n v="22"/>
    <m/>
    <n v="910.19999999999891"/>
    <n v="1.8389547509027073E-2"/>
    <n v="0"/>
    <n v="-12596.85"/>
    <m/>
    <s v="FDM à rééditer / solde client mq finan payé sur first RQ"/>
    <m/>
    <n v="0"/>
    <n v="0"/>
    <m/>
    <n v="0"/>
    <s v="VWB"/>
    <m/>
    <n v="20"/>
    <n v="1"/>
    <n v="1"/>
    <m/>
    <m/>
    <n v="1"/>
    <s v="Valauto Arras"/>
    <x v="1"/>
    <m/>
    <x v="8"/>
    <n v="932.19999999999891"/>
    <n v="1.8389547509027073E-2"/>
    <x v="1"/>
    <n v="20"/>
  </r>
  <r>
    <x v="1"/>
    <x v="0"/>
    <x v="2"/>
    <x v="107"/>
    <x v="130"/>
    <m/>
    <m/>
    <m/>
    <m/>
    <m/>
    <n v="0"/>
    <x v="6"/>
    <n v="551255"/>
    <x v="2166"/>
    <s v="TMBEP6PJ2S4022810"/>
    <x v="1868"/>
    <x v="33"/>
    <n v="22466.67"/>
    <n v="558.33000000000004"/>
    <n v="23025"/>
    <n v="397"/>
    <x v="1972"/>
    <n v="35"/>
    <m/>
    <n v="1291.17"/>
    <n v="5.7596959826275787E-2"/>
    <n v="-3083.75"/>
    <n v="0"/>
    <m/>
    <m/>
    <n v="0.13"/>
    <n v="0.13"/>
    <n v="167.85210000000001"/>
    <m/>
    <n v="167.85210000000001"/>
    <s v="VWB"/>
    <m/>
    <m/>
    <n v="0"/>
    <n v="1"/>
    <m/>
    <m/>
    <n v="0"/>
    <s v="Valauto Roncq"/>
    <x v="2"/>
    <m/>
    <x v="3"/>
    <n v="1326.17"/>
    <n v="5.7596959826275787E-2"/>
    <x v="1"/>
    <n v="167.85210000000001"/>
  </r>
  <r>
    <x v="1"/>
    <x v="0"/>
    <x v="6"/>
    <x v="101"/>
    <x v="74"/>
    <m/>
    <m/>
    <m/>
    <m/>
    <m/>
    <n v="0"/>
    <x v="36"/>
    <n v="551306"/>
    <x v="2167"/>
    <s v="VSSZZZ5F0T6531486"/>
    <x v="1869"/>
    <x v="61"/>
    <n v="39379.33"/>
    <n v="-516.66999999999996"/>
    <n v="38862.660000000003"/>
    <n v="28"/>
    <x v="1973"/>
    <n v="22"/>
    <m/>
    <n v="1165.8699999999999"/>
    <n v="3.0565843923190016E-2"/>
    <n v="0"/>
    <n v="0"/>
    <m/>
    <m/>
    <n v="0.1"/>
    <n v="0.1"/>
    <n v="116.58699999999999"/>
    <m/>
    <n v="116.58699999999999"/>
    <s v="VWB"/>
    <n v="0"/>
    <n v="20"/>
    <n v="1"/>
    <n v="1"/>
    <m/>
    <m/>
    <n v="1"/>
    <s v="Valauto Roncq"/>
    <x v="6"/>
    <m/>
    <x v="8"/>
    <n v="1187.8699999999999"/>
    <n v="3.0565843923190016E-2"/>
    <x v="1"/>
    <n v="136.58699999999999"/>
  </r>
  <r>
    <x v="1"/>
    <x v="0"/>
    <x v="2"/>
    <x v="40"/>
    <x v="26"/>
    <m/>
    <m/>
    <m/>
    <m/>
    <m/>
    <n v="0"/>
    <x v="6"/>
    <n v="551447"/>
    <x v="2168"/>
    <s v="TMBEH9NY4TF091504"/>
    <x v="1870"/>
    <x v="40"/>
    <n v="44125"/>
    <n v="583.33000000000004"/>
    <n v="44708.33"/>
    <n v="39"/>
    <x v="1974"/>
    <n v="35"/>
    <m/>
    <n v="1945.62"/>
    <n v="4.4300916630077659E-2"/>
    <n v="0"/>
    <n v="-6482.71"/>
    <m/>
    <m/>
    <n v="0.1"/>
    <n v="0.1"/>
    <n v="194.56200000000001"/>
    <m/>
    <n v="194.56200000000001"/>
    <s v="VWB"/>
    <m/>
    <m/>
    <n v="0"/>
    <n v="1"/>
    <m/>
    <m/>
    <n v="0"/>
    <s v="Valauto Roncq"/>
    <x v="2"/>
    <m/>
    <x v="3"/>
    <n v="1980.62"/>
    <n v="4.4300916630077659E-2"/>
    <x v="1"/>
    <n v="194.56200000000001"/>
  </r>
  <r>
    <x v="1"/>
    <x v="0"/>
    <x v="2"/>
    <x v="24"/>
    <x v="25"/>
    <m/>
    <m/>
    <m/>
    <m/>
    <m/>
    <n v="0"/>
    <x v="6"/>
    <n v="551451"/>
    <x v="283"/>
    <s v="TMBJA8NXXTY056829"/>
    <x v="1871"/>
    <x v="41"/>
    <n v="28208.33"/>
    <n v="3683.32"/>
    <n v="31891.65"/>
    <n v="38"/>
    <x v="1975"/>
    <n v="35"/>
    <m/>
    <n v="1345.59"/>
    <n v="4.3290014784434165E-2"/>
    <n v="0"/>
    <n v="-2500"/>
    <m/>
    <m/>
    <n v="0.1"/>
    <n v="0.1"/>
    <n v="134.559"/>
    <m/>
    <n v="134.559"/>
    <s v="VWB"/>
    <m/>
    <m/>
    <n v="0"/>
    <n v="1"/>
    <m/>
    <m/>
    <n v="0"/>
    <s v="Valauto Roncq"/>
    <x v="2"/>
    <m/>
    <x v="3"/>
    <n v="1380.59"/>
    <n v="4.3290014784434165E-2"/>
    <x v="1"/>
    <n v="134.559"/>
  </r>
  <r>
    <x v="1"/>
    <x v="0"/>
    <x v="2"/>
    <x v="24"/>
    <x v="52"/>
    <m/>
    <m/>
    <m/>
    <m/>
    <m/>
    <n v="0"/>
    <x v="6"/>
    <n v="551453"/>
    <x v="2169"/>
    <s v="TMBJJ8NX9TY069250"/>
    <x v="1872"/>
    <x v="41"/>
    <n v="32450"/>
    <n v="1233.33"/>
    <n v="33683.33"/>
    <n v="14"/>
    <x v="1976"/>
    <n v="35.01"/>
    <m/>
    <n v="985.64"/>
    <n v="3.0301338970939035E-2"/>
    <n v="0"/>
    <n v="0"/>
    <m/>
    <m/>
    <n v="0.1"/>
    <n v="0.1"/>
    <n v="98.564000000000007"/>
    <m/>
    <n v="98.564000000000007"/>
    <s v="VWB"/>
    <m/>
    <m/>
    <n v="0"/>
    <n v="1"/>
    <m/>
    <m/>
    <n v="0"/>
    <s v="Valauto Roncq"/>
    <x v="2"/>
    <m/>
    <x v="3"/>
    <n v="1020.65"/>
    <n v="3.0301338970939035E-2"/>
    <x v="1"/>
    <n v="98.564000000000007"/>
  </r>
  <r>
    <x v="1"/>
    <x v="0"/>
    <x v="2"/>
    <x v="82"/>
    <x v="125"/>
    <m/>
    <m/>
    <m/>
    <m/>
    <m/>
    <n v="0"/>
    <x v="6"/>
    <n v="551454"/>
    <x v="2170"/>
    <s v="TMBER6PJXT4067599"/>
    <x v="1873"/>
    <x v="33"/>
    <n v="23941.67"/>
    <n v="250"/>
    <n v="24191.67"/>
    <n v="29"/>
    <x v="1977"/>
    <n v="35"/>
    <m/>
    <n v="927.75"/>
    <n v="3.9796756486840307E-2"/>
    <n v="0"/>
    <n v="-2350"/>
    <m/>
    <m/>
    <n v="0.1"/>
    <n v="0.1"/>
    <n v="92.775000000000006"/>
    <m/>
    <n v="92.775000000000006"/>
    <s v="VWB"/>
    <m/>
    <m/>
    <n v="0"/>
    <n v="1"/>
    <m/>
    <m/>
    <n v="0"/>
    <s v="Valauto Roncq"/>
    <x v="2"/>
    <m/>
    <x v="3"/>
    <n v="962.75"/>
    <n v="3.9796756486840307E-2"/>
    <x v="1"/>
    <n v="92.775000000000006"/>
  </r>
  <r>
    <x v="1"/>
    <x v="0"/>
    <x v="2"/>
    <x v="34"/>
    <x v="34"/>
    <m/>
    <m/>
    <m/>
    <m/>
    <m/>
    <n v="0"/>
    <x v="6"/>
    <n v="551460"/>
    <x v="2171"/>
    <s v="TMBNC7NY2TF142596"/>
    <x v="1874"/>
    <x v="23"/>
    <n v="30283.33"/>
    <n v="2050"/>
    <n v="32333.33"/>
    <n v="31"/>
    <x v="1978"/>
    <n v="35.01"/>
    <m/>
    <n v="970"/>
    <n v="3.1082786709565637E-2"/>
    <n v="0"/>
    <n v="0"/>
    <m/>
    <m/>
    <n v="0.1"/>
    <n v="0.1"/>
    <n v="97"/>
    <m/>
    <n v="97"/>
    <s v="VWB"/>
    <m/>
    <m/>
    <n v="0"/>
    <n v="1"/>
    <m/>
    <m/>
    <n v="0"/>
    <s v="Valauto Roncq"/>
    <x v="2"/>
    <m/>
    <x v="3"/>
    <n v="1005.01"/>
    <n v="3.1082786709565637E-2"/>
    <x v="1"/>
    <n v="97"/>
  </r>
  <r>
    <x v="1"/>
    <x v="0"/>
    <x v="2"/>
    <x v="37"/>
    <x v="91"/>
    <m/>
    <m/>
    <m/>
    <m/>
    <m/>
    <m/>
    <x v="6"/>
    <n v="551467"/>
    <x v="2172"/>
    <s v="TMBJB9PS0TT077612"/>
    <x v="1875"/>
    <x v="5"/>
    <n v="38500"/>
    <n v="8850"/>
    <n v="47350"/>
    <n v="10"/>
    <x v="1979"/>
    <n v="35.01"/>
    <m/>
    <n v="1395.5"/>
    <n v="3.0211404435058077E-2"/>
    <n v="0"/>
    <n v="0"/>
    <m/>
    <m/>
    <n v="0.1"/>
    <n v="0.1"/>
    <n v="139.55000000000001"/>
    <m/>
    <n v="139.55000000000001"/>
    <s v="VWB"/>
    <m/>
    <m/>
    <n v="0"/>
    <n v="1"/>
    <m/>
    <m/>
    <n v="0"/>
    <s v="Valauto Roncq"/>
    <x v="2"/>
    <m/>
    <x v="3"/>
    <n v="1430.51"/>
    <n v="3.0211404435058077E-2"/>
    <x v="1"/>
    <n v="139.55000000000001"/>
  </r>
  <r>
    <x v="1"/>
    <x v="0"/>
    <x v="2"/>
    <x v="72"/>
    <x v="89"/>
    <m/>
    <m/>
    <m/>
    <m/>
    <m/>
    <n v="0"/>
    <x v="6"/>
    <n v="551500"/>
    <x v="298"/>
    <s v="TMBGH9NY3TF184751"/>
    <x v="1876"/>
    <x v="40"/>
    <n v="42825"/>
    <n v="3833.33"/>
    <n v="46658.33"/>
    <n v="42"/>
    <x v="1980"/>
    <n v="35"/>
    <m/>
    <n v="1399.75"/>
    <n v="3.0750136149322104E-2"/>
    <n v="0"/>
    <n v="0"/>
    <m/>
    <m/>
    <n v="0.1"/>
    <n v="0.1"/>
    <n v="139.97499999999999"/>
    <m/>
    <n v="139.97499999999999"/>
    <s v="VWB"/>
    <n v="0"/>
    <m/>
    <n v="0"/>
    <n v="1"/>
    <m/>
    <m/>
    <n v="0"/>
    <s v="Valauto Roncq"/>
    <x v="2"/>
    <m/>
    <x v="3"/>
    <n v="1434.75"/>
    <n v="3.0750136149322104E-2"/>
    <x v="1"/>
    <n v="139.97499999999999"/>
  </r>
  <r>
    <x v="1"/>
    <x v="0"/>
    <x v="2"/>
    <x v="96"/>
    <x v="111"/>
    <m/>
    <m/>
    <m/>
    <m/>
    <m/>
    <m/>
    <x v="6"/>
    <n v="551501"/>
    <x v="299"/>
    <s v="TMBEP6PJ6T4061689"/>
    <x v="1877"/>
    <x v="33"/>
    <n v="22466.67"/>
    <n v="250"/>
    <n v="22716.67"/>
    <n v="11"/>
    <x v="1981"/>
    <n v="35"/>
    <m/>
    <n v="907.16"/>
    <n v="4.1474388631784501E-2"/>
    <n v="0"/>
    <n v="-2350"/>
    <m/>
    <m/>
    <n v="0.1"/>
    <n v="0.1"/>
    <n v="90.716000000000008"/>
    <m/>
    <n v="90.716000000000008"/>
    <s v="VWB"/>
    <m/>
    <m/>
    <n v="0"/>
    <n v="1"/>
    <m/>
    <m/>
    <n v="0"/>
    <s v="Valauto Roncq"/>
    <x v="2"/>
    <m/>
    <x v="3"/>
    <n v="942.16"/>
    <n v="4.1474388631784501E-2"/>
    <x v="1"/>
    <n v="90.716000000000008"/>
  </r>
  <r>
    <x v="1"/>
    <x v="0"/>
    <x v="2"/>
    <x v="26"/>
    <x v="27"/>
    <m/>
    <m/>
    <m/>
    <m/>
    <m/>
    <n v="0"/>
    <x v="6"/>
    <n v="551506"/>
    <x v="304"/>
    <s v="TMBNG7NY5TF121813"/>
    <x v="1878"/>
    <x v="23"/>
    <n v="27341.67"/>
    <n v="1000"/>
    <n v="28341.67"/>
    <n v="21"/>
    <x v="1982"/>
    <n v="35"/>
    <m/>
    <n v="674.38000000000011"/>
    <n v="2.5029576591640512E-2"/>
    <n v="0"/>
    <n v="-3749"/>
    <m/>
    <m/>
    <n v="0.1"/>
    <n v="0.1"/>
    <n v="67.438000000000017"/>
    <m/>
    <n v="67.438000000000017"/>
    <s v="VWB"/>
    <m/>
    <m/>
    <n v="0"/>
    <n v="1"/>
    <m/>
    <m/>
    <n v="0"/>
    <s v="Valauto Roncq"/>
    <x v="2"/>
    <m/>
    <x v="3"/>
    <n v="709.38000000000011"/>
    <n v="2.5029576591640512E-2"/>
    <x v="1"/>
    <n v="67.438000000000017"/>
  </r>
  <r>
    <x v="1"/>
    <x v="0"/>
    <x v="2"/>
    <x v="96"/>
    <x v="56"/>
    <m/>
    <m/>
    <m/>
    <m/>
    <m/>
    <n v="0"/>
    <x v="33"/>
    <n v="551540"/>
    <x v="333"/>
    <s v="TMBJR8NX3TY040772"/>
    <x v="1879"/>
    <x v="41"/>
    <n v="30841.67"/>
    <n v="3783.34"/>
    <n v="34625.009999999995"/>
    <n v="74"/>
    <x v="1983"/>
    <n v="35"/>
    <m/>
    <n v="346.25"/>
    <n v="1.1010827144887469E-2"/>
    <n v="0"/>
    <n v="-5540.01"/>
    <m/>
    <m/>
    <n v="0.1"/>
    <n v="0.13"/>
    <n v="34.625"/>
    <m/>
    <n v="34.625"/>
    <s v="VWB"/>
    <m/>
    <m/>
    <n v="0"/>
    <n v="1"/>
    <m/>
    <m/>
    <n v="0"/>
    <s v="Valauto Roncq"/>
    <x v="2"/>
    <m/>
    <x v="8"/>
    <n v="381.25"/>
    <n v="1.1010827144887469E-2"/>
    <x v="1"/>
    <n v="34.625"/>
  </r>
  <r>
    <x v="1"/>
    <x v="1"/>
    <x v="2"/>
    <x v="40"/>
    <x v="26"/>
    <m/>
    <m/>
    <m/>
    <s v="x"/>
    <m/>
    <n v="-70"/>
    <x v="36"/>
    <n v="551541"/>
    <x v="334"/>
    <s v="TMBJR8NX0TY041748"/>
    <x v="1880"/>
    <x v="41"/>
    <n v="30841.67"/>
    <n v="3783.34"/>
    <n v="34625.009999999995"/>
    <n v="45"/>
    <x v="1984"/>
    <n v="35"/>
    <m/>
    <n v="415.99"/>
    <n v="1.3024978187731934E-2"/>
    <n v="0"/>
    <n v="-4571"/>
    <m/>
    <s v="solde client annul+refact diff rgt faveur client"/>
    <n v="0.1"/>
    <n v="0.1"/>
    <n v="41.599000000000004"/>
    <m/>
    <n v="41.599000000000004"/>
    <s v="VWB"/>
    <m/>
    <n v="20"/>
    <n v="1"/>
    <n v="1"/>
    <m/>
    <m/>
    <n v="1"/>
    <s v="Valauto Roncq"/>
    <x v="2"/>
    <m/>
    <x v="8"/>
    <n v="450.99"/>
    <n v="1.3024978187731934E-2"/>
    <x v="1"/>
    <n v="61.599000000000004"/>
  </r>
  <r>
    <x v="1"/>
    <x v="0"/>
    <x v="1"/>
    <x v="111"/>
    <x v="39"/>
    <m/>
    <m/>
    <m/>
    <m/>
    <m/>
    <n v="0"/>
    <x v="50"/>
    <n v="551556"/>
    <x v="2173"/>
    <s v="VSSZZZKM4TR051081"/>
    <x v="1881"/>
    <x v="36"/>
    <n v="35935.17"/>
    <n v="3098.33"/>
    <n v="39033.5"/>
    <n v="36"/>
    <x v="1985"/>
    <n v="22"/>
    <m/>
    <n v="1334.02"/>
    <n v="3.4739902903915869E-2"/>
    <n v="0"/>
    <n v="-3000"/>
    <m/>
    <m/>
    <n v="0.1"/>
    <n v="0.1"/>
    <n v="133.40200000000002"/>
    <m/>
    <n v="133.40200000000002"/>
    <s v="VWB"/>
    <m/>
    <m/>
    <n v="0"/>
    <n v="1"/>
    <m/>
    <m/>
    <n v="0"/>
    <s v="Valauto Roncq"/>
    <x v="1"/>
    <m/>
    <x v="15"/>
    <n v="1356.02"/>
    <n v="3.4739902903915869E-2"/>
    <x v="1"/>
    <n v="133.40200000000002"/>
  </r>
  <r>
    <x v="7"/>
    <x v="0"/>
    <x v="2"/>
    <x v="119"/>
    <x v="146"/>
    <m/>
    <m/>
    <m/>
    <m/>
    <m/>
    <m/>
    <x v="59"/>
    <n v="554406"/>
    <x v="2174"/>
    <s v="TMBJR7NU1V5012621"/>
    <x v="1882"/>
    <x v="38"/>
    <n v="33066.67"/>
    <n v="2016.66"/>
    <n v="35083.33"/>
    <n v="19"/>
    <x v="1986"/>
    <n v="35.01"/>
    <m/>
    <n v="1192.5"/>
    <n v="3.4988411875383547E-2"/>
    <n v="0"/>
    <n v="-3500"/>
    <m/>
    <m/>
    <n v="0.1"/>
    <n v="0.1"/>
    <n v="119.25"/>
    <m/>
    <n v="119.25"/>
    <s v="VWB"/>
    <n v="0"/>
    <n v="50"/>
    <n v="1"/>
    <n v="1"/>
    <m/>
    <m/>
    <n v="1"/>
    <s v="Valauto Lambersart VW"/>
    <x v="2"/>
    <m/>
    <x v="17"/>
    <n v="1227.51"/>
    <n v="3.4988411875383547E-2"/>
    <x v="1"/>
    <n v="169.25"/>
  </r>
  <r>
    <x v="7"/>
    <x v="0"/>
    <x v="2"/>
    <x v="97"/>
    <x v="61"/>
    <m/>
    <m/>
    <m/>
    <m/>
    <m/>
    <n v="0"/>
    <x v="36"/>
    <n v="554409"/>
    <x v="2175"/>
    <s v="TMBGP6NWXT3079657"/>
    <x v="1883"/>
    <x v="22"/>
    <n v="23191.67"/>
    <n v="375"/>
    <n v="23566.67"/>
    <n v="45"/>
    <x v="1987"/>
    <n v="35"/>
    <m/>
    <n v="537.32000000000005"/>
    <n v="2.4285145079894616E-2"/>
    <n v="0"/>
    <n v="0"/>
    <m/>
    <m/>
    <n v="0.1"/>
    <n v="0.1"/>
    <n v="53.732000000000006"/>
    <m/>
    <n v="53.732000000000006"/>
    <s v="VWB"/>
    <n v="0"/>
    <n v="20"/>
    <n v="1"/>
    <n v="1"/>
    <m/>
    <m/>
    <n v="1"/>
    <s v="Valauto Lambersart VW"/>
    <x v="2"/>
    <m/>
    <x v="8"/>
    <n v="572.32000000000005"/>
    <n v="2.4285145079894616E-2"/>
    <x v="1"/>
    <n v="73.731999999999999"/>
  </r>
  <r>
    <x v="7"/>
    <x v="1"/>
    <x v="2"/>
    <x v="78"/>
    <x v="89"/>
    <m/>
    <m/>
    <m/>
    <s v="x"/>
    <m/>
    <n v="1164.99"/>
    <x v="36"/>
    <n v="554412"/>
    <x v="2176"/>
    <s v="TMBJW7PS8TT113264"/>
    <x v="1884"/>
    <x v="5"/>
    <n v="46641.66"/>
    <n v="583.33000000000004"/>
    <n v="47224.990000000005"/>
    <n v="27"/>
    <x v="1988"/>
    <n v="35.01"/>
    <m/>
    <n v="1416.75"/>
    <n v="3.0741351136336924E-2"/>
    <n v="0"/>
    <n v="0"/>
    <m/>
    <s v="solde client"/>
    <n v="0.1"/>
    <n v="0.1"/>
    <n v="141.67500000000001"/>
    <m/>
    <n v="141.67500000000001"/>
    <s v="VWB"/>
    <n v="0"/>
    <n v="20"/>
    <n v="1"/>
    <n v="1"/>
    <m/>
    <m/>
    <n v="1"/>
    <s v="Valauto Lambersart VW"/>
    <x v="2"/>
    <m/>
    <x v="8"/>
    <n v="1451.76"/>
    <n v="3.0741351136336924E-2"/>
    <x v="1"/>
    <n v="161.67500000000001"/>
  </r>
  <r>
    <x v="7"/>
    <x v="0"/>
    <x v="2"/>
    <x v="104"/>
    <x v="63"/>
    <m/>
    <m/>
    <m/>
    <m/>
    <m/>
    <n v="0"/>
    <x v="36"/>
    <n v="554469"/>
    <x v="2177"/>
    <s v="TMBGP6NW2T3088238"/>
    <x v="1885"/>
    <x v="22"/>
    <n v="23191.67"/>
    <n v="375"/>
    <n v="23566.67"/>
    <n v="21"/>
    <x v="1987"/>
    <n v="35"/>
    <m/>
    <n v="537.32000000000005"/>
    <n v="2.4285145079894616E-2"/>
    <n v="0"/>
    <n v="0"/>
    <m/>
    <m/>
    <n v="0.1"/>
    <n v="0.1"/>
    <n v="53.732000000000006"/>
    <m/>
    <n v="53.732000000000006"/>
    <s v="VWB"/>
    <n v="0"/>
    <n v="20"/>
    <n v="1"/>
    <n v="1"/>
    <m/>
    <m/>
    <n v="1"/>
    <s v="Valauto Lambersart VW"/>
    <x v="2"/>
    <m/>
    <x v="8"/>
    <n v="572.32000000000005"/>
    <n v="2.4285145079894616E-2"/>
    <x v="1"/>
    <n v="73.731999999999999"/>
  </r>
  <r>
    <x v="4"/>
    <x v="0"/>
    <x v="2"/>
    <x v="48"/>
    <x v="122"/>
    <m/>
    <m/>
    <m/>
    <m/>
    <m/>
    <n v="0"/>
    <x v="4"/>
    <n v="554477"/>
    <x v="1116"/>
    <s v="TMBGR6NW6T3079407"/>
    <x v="1886"/>
    <x v="22"/>
    <n v="25350"/>
    <n v="2166.67"/>
    <n v="27516.67"/>
    <n v="20"/>
    <x v="1102"/>
    <n v="35"/>
    <m/>
    <n v="825.5"/>
    <n v="3.1271952601822826E-2"/>
    <n v="-4677.83"/>
    <n v="0"/>
    <m/>
    <m/>
    <n v="0.12"/>
    <n v="0.12"/>
    <n v="99.06"/>
    <m/>
    <n v="99.06"/>
    <s v="VWB"/>
    <n v="0"/>
    <n v="50"/>
    <n v="1"/>
    <n v="1"/>
    <m/>
    <m/>
    <n v="1"/>
    <s v="Valauto Arras"/>
    <x v="2"/>
    <m/>
    <x v="2"/>
    <n v="860.5"/>
    <n v="3.1271952601822826E-2"/>
    <x v="1"/>
    <n v="149.06"/>
  </r>
  <r>
    <x v="7"/>
    <x v="0"/>
    <x v="2"/>
    <x v="16"/>
    <x v="49"/>
    <m/>
    <m/>
    <m/>
    <m/>
    <m/>
    <n v="0"/>
    <x v="23"/>
    <n v="554637"/>
    <x v="2178"/>
    <s v="TMBER6NW4T3095029"/>
    <x v="1887"/>
    <x v="24"/>
    <n v="26108.34"/>
    <n v="1462.5"/>
    <n v="27570.84"/>
    <n v="11"/>
    <x v="1989"/>
    <n v="35"/>
    <m/>
    <n v="686.06"/>
    <n v="2.6152993525043123E-2"/>
    <n v="0"/>
    <n v="0"/>
    <m/>
    <m/>
    <n v="0.1"/>
    <n v="0.1"/>
    <n v="68.605999999999995"/>
    <m/>
    <n v="68.605999999999995"/>
    <s v="VWB"/>
    <n v="0"/>
    <n v="20"/>
    <n v="1"/>
    <n v="1"/>
    <m/>
    <m/>
    <n v="1"/>
    <s v="Valauto Lambersart VW"/>
    <x v="2"/>
    <m/>
    <x v="10"/>
    <n v="721.06"/>
    <n v="2.6152993525043123E-2"/>
    <x v="1"/>
    <n v="88.605999999999995"/>
  </r>
  <r>
    <x v="7"/>
    <x v="0"/>
    <x v="2"/>
    <x v="74"/>
    <x v="150"/>
    <m/>
    <m/>
    <m/>
    <m/>
    <m/>
    <n v="0"/>
    <x v="56"/>
    <n v="554678"/>
    <x v="2179"/>
    <s v="TMBGP6NW6T3104246"/>
    <x v="1888"/>
    <x v="22"/>
    <n v="23191.67"/>
    <n v="2416.67"/>
    <n v="25608.339999999997"/>
    <n v="17"/>
    <x v="1990"/>
    <n v="35"/>
    <m/>
    <n v="610.84"/>
    <n v="2.5219908826577597E-2"/>
    <n v="-3800"/>
    <n v="0"/>
    <m/>
    <m/>
    <n v="0.13"/>
    <n v="0.13"/>
    <n v="79.409200000000013"/>
    <m/>
    <n v="79.409200000000013"/>
    <s v="VWB"/>
    <m/>
    <n v="50"/>
    <n v="1"/>
    <n v="1"/>
    <m/>
    <m/>
    <n v="1"/>
    <s v="Valauto Lambersart VW"/>
    <x v="2"/>
    <m/>
    <x v="17"/>
    <n v="645.84"/>
    <n v="2.5219908826577597E-2"/>
    <x v="1"/>
    <n v="129.4092"/>
  </r>
  <r>
    <x v="7"/>
    <x v="0"/>
    <x v="2"/>
    <x v="71"/>
    <x v="14"/>
    <m/>
    <m/>
    <m/>
    <s v="x"/>
    <s v="X"/>
    <n v="4759.58"/>
    <x v="56"/>
    <n v="554724"/>
    <x v="2180"/>
    <s v="TMBGR6NW3T3079297"/>
    <x v="1889"/>
    <x v="22"/>
    <n v="25350"/>
    <n v="2416.67"/>
    <n v="27766.67"/>
    <n v="162"/>
    <x v="1991"/>
    <n v="35"/>
    <m/>
    <n v="1244"/>
    <n v="4.6062419440285787E-2"/>
    <n v="-4495.33"/>
    <n v="-416"/>
    <m/>
    <s v="ok vn payé"/>
    <n v="0.12"/>
    <n v="0.13"/>
    <n v="149.28"/>
    <m/>
    <n v="149.28"/>
    <s v="VWB"/>
    <m/>
    <n v="50"/>
    <n v="1"/>
    <n v="1"/>
    <m/>
    <m/>
    <n v="1"/>
    <s v="Valauto Lambersart VW"/>
    <x v="2"/>
    <m/>
    <x v="17"/>
    <n v="1279"/>
    <n v="4.6062419440285787E-2"/>
    <x v="1"/>
    <n v="199.28"/>
  </r>
  <r>
    <x v="7"/>
    <x v="0"/>
    <x v="2"/>
    <x v="18"/>
    <x v="11"/>
    <m/>
    <m/>
    <m/>
    <m/>
    <m/>
    <n v="0"/>
    <x v="14"/>
    <n v="554725"/>
    <x v="2181"/>
    <s v="TMBJJ8NX8TY080952"/>
    <x v="1890"/>
    <x v="41"/>
    <n v="32450"/>
    <n v="866.67"/>
    <n v="33316.67"/>
    <n v="83"/>
    <x v="1992"/>
    <n v="35"/>
    <m/>
    <n v="333.16"/>
    <n v="1.1050324056996094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368.16"/>
    <n v="1.1050324056996094E-2"/>
    <x v="1"/>
    <n v="0"/>
  </r>
  <r>
    <x v="7"/>
    <x v="0"/>
    <x v="2"/>
    <x v="21"/>
    <x v="35"/>
    <m/>
    <m/>
    <m/>
    <m/>
    <m/>
    <n v="0"/>
    <x v="14"/>
    <n v="554726"/>
    <x v="2078"/>
    <s v="TMBJJ8NX5TY080410"/>
    <x v="1890"/>
    <x v="41"/>
    <n v="32450"/>
    <n v="866.67"/>
    <n v="33316.67"/>
    <n v="29"/>
    <x v="1993"/>
    <n v="35"/>
    <m/>
    <n v="749.16"/>
    <n v="2.353656592930806E-2"/>
    <n v="0"/>
    <n v="-416"/>
    <m/>
    <m/>
    <m/>
    <n v="0"/>
    <n v="0"/>
    <m/>
    <n v="0"/>
    <s v="VWB"/>
    <n v="0"/>
    <m/>
    <n v="0"/>
    <n v="1"/>
    <m/>
    <m/>
    <n v="0"/>
    <s v="Valauto Lambersart VW"/>
    <x v="2"/>
    <m/>
    <x v="8"/>
    <n v="784.16"/>
    <n v="2.353656592930806E-2"/>
    <x v="1"/>
    <n v="0"/>
  </r>
  <r>
    <x v="7"/>
    <x v="0"/>
    <x v="2"/>
    <x v="18"/>
    <x v="11"/>
    <m/>
    <m/>
    <m/>
    <m/>
    <m/>
    <n v="0"/>
    <x v="14"/>
    <n v="554727"/>
    <x v="2079"/>
    <s v="TMBJJ8NX7TY081798"/>
    <x v="1890"/>
    <x v="41"/>
    <n v="32450"/>
    <n v="866.67"/>
    <n v="33316.67"/>
    <n v="91"/>
    <x v="1994"/>
    <n v="35"/>
    <m/>
    <n v="333.17"/>
    <n v="1.1050624207041101E-2"/>
    <n v="0"/>
    <n v="0"/>
    <m/>
    <m/>
    <m/>
    <n v="0"/>
    <n v="0"/>
    <m/>
    <n v="0"/>
    <s v="VWB"/>
    <n v="0"/>
    <m/>
    <n v="0"/>
    <n v="1"/>
    <m/>
    <m/>
    <n v="0"/>
    <s v="Valauto Lambersart VW"/>
    <x v="2"/>
    <m/>
    <x v="8"/>
    <n v="368.17"/>
    <n v="1.1050624207041101E-2"/>
    <x v="1"/>
    <n v="0"/>
  </r>
  <r>
    <x v="7"/>
    <x v="0"/>
    <x v="2"/>
    <x v="90"/>
    <x v="135"/>
    <m/>
    <m/>
    <m/>
    <m/>
    <m/>
    <n v="0"/>
    <x v="56"/>
    <n v="554729"/>
    <x v="2182"/>
    <s v="TMBEE6PJ0T4073701"/>
    <x v="1891"/>
    <x v="33"/>
    <n v="18775"/>
    <n v="708.33"/>
    <n v="19483.330000000002"/>
    <n v="42"/>
    <x v="1995"/>
    <n v="35"/>
    <m/>
    <n v="1051.5"/>
    <n v="5.5765621174614394E-2"/>
    <n v="0"/>
    <n v="-2350"/>
    <m/>
    <m/>
    <n v="7.0000000000000007E-2"/>
    <n v="7.0000000000000007E-2"/>
    <n v="73.605000000000004"/>
    <m/>
    <n v="73.605000000000004"/>
    <s v="VWB"/>
    <m/>
    <n v="50"/>
    <n v="1"/>
    <n v="1"/>
    <m/>
    <m/>
    <n v="1"/>
    <s v="Valauto Lambersart VW"/>
    <x v="2"/>
    <m/>
    <x v="17"/>
    <n v="1086.5"/>
    <n v="5.5765621174614394E-2"/>
    <x v="1"/>
    <n v="123.605"/>
  </r>
  <r>
    <x v="7"/>
    <x v="0"/>
    <x v="2"/>
    <x v="121"/>
    <x v="123"/>
    <m/>
    <m/>
    <m/>
    <m/>
    <m/>
    <m/>
    <x v="23"/>
    <n v="554732"/>
    <x v="2183"/>
    <s v="TMBJJ8NX3TY084746"/>
    <x v="1892"/>
    <x v="41"/>
    <n v="32450"/>
    <n v="1250"/>
    <n v="33700"/>
    <n v="5"/>
    <x v="1996"/>
    <n v="35"/>
    <m/>
    <n v="2101"/>
    <n v="6.3382789317507418E-2"/>
    <n v="0"/>
    <n v="-416"/>
    <m/>
    <m/>
    <n v="0.1"/>
    <n v="0.1"/>
    <n v="210.10000000000002"/>
    <m/>
    <n v="210.10000000000002"/>
    <s v="VWB"/>
    <n v="0"/>
    <m/>
    <n v="0"/>
    <n v="1"/>
    <m/>
    <m/>
    <n v="0"/>
    <s v="Valauto Lambersart VW"/>
    <x v="2"/>
    <m/>
    <x v="10"/>
    <n v="2136"/>
    <n v="6.3382789317507418E-2"/>
    <x v="1"/>
    <n v="210.10000000000002"/>
  </r>
  <r>
    <x v="7"/>
    <x v="0"/>
    <x v="2"/>
    <x v="7"/>
    <x v="44"/>
    <m/>
    <m/>
    <m/>
    <m/>
    <m/>
    <m/>
    <x v="59"/>
    <n v="554733"/>
    <x v="2081"/>
    <s v="TMBEP6NW4T3104334"/>
    <x v="1893"/>
    <x v="24"/>
    <n v="21825"/>
    <n v="775"/>
    <n v="22600"/>
    <n v="9"/>
    <x v="1997"/>
    <n v="35"/>
    <m/>
    <n v="356"/>
    <n v="1.7300884955752212E-2"/>
    <n v="0"/>
    <n v="-3120"/>
    <m/>
    <m/>
    <n v="0.1"/>
    <n v="0.1"/>
    <n v="35.6"/>
    <m/>
    <n v="35.6"/>
    <s v=""/>
    <n v="1"/>
    <n v="50"/>
    <n v="1"/>
    <n v="1"/>
    <m/>
    <m/>
    <n v="1"/>
    <s v="Valauto Lambersart VW"/>
    <x v="2"/>
    <m/>
    <x v="17"/>
    <n v="391"/>
    <n v="1.7300884955752212E-2"/>
    <x v="1"/>
    <n v="86.6"/>
  </r>
  <r>
    <x v="7"/>
    <x v="1"/>
    <x v="2"/>
    <x v="78"/>
    <x v="2"/>
    <m/>
    <m/>
    <m/>
    <s v="x"/>
    <m/>
    <n v="13945.97"/>
    <x v="14"/>
    <n v="554767"/>
    <x v="2184"/>
    <s v="TMBJJ8NX4TY112778"/>
    <x v="38"/>
    <x v="41"/>
    <n v="32449.33"/>
    <n v="2658.33"/>
    <n v="35107.660000000003"/>
    <n v="20"/>
    <x v="1998"/>
    <n v="35.67"/>
    <m/>
    <n v="1052.71"/>
    <n v="3.1001211701377991E-2"/>
    <n v="0"/>
    <n v="0"/>
    <m/>
    <s v="ok vn payé"/>
    <m/>
    <n v="0"/>
    <n v="0"/>
    <m/>
    <n v="0"/>
    <s v=""/>
    <n v="0"/>
    <m/>
    <n v="0"/>
    <n v="1"/>
    <m/>
    <m/>
    <n v="0"/>
    <s v="Valauto Lambersart VW"/>
    <x v="2"/>
    <m/>
    <x v="8"/>
    <n v="1088.3800000000001"/>
    <n v="3.1001211701377991E-2"/>
    <x v="1"/>
    <n v="0"/>
  </r>
  <r>
    <x v="4"/>
    <x v="0"/>
    <x v="2"/>
    <x v="24"/>
    <x v="52"/>
    <m/>
    <m/>
    <m/>
    <m/>
    <m/>
    <m/>
    <x v="22"/>
    <n v="554849"/>
    <x v="2185"/>
    <s v="TMBJA8NX0TY065443"/>
    <x v="1894"/>
    <x v="41"/>
    <n v="28958.34"/>
    <n v="1233.33"/>
    <n v="30191.67"/>
    <n v="15"/>
    <x v="1999"/>
    <n v="35"/>
    <m/>
    <n v="412.75"/>
    <n v="1.483024953571631E-2"/>
    <n v="0"/>
    <n v="-2700"/>
    <m/>
    <m/>
    <n v="0.13"/>
    <n v="0.13"/>
    <n v="53.657499999999999"/>
    <m/>
    <n v="53.657499999999999"/>
    <s v="VWB"/>
    <n v="30"/>
    <n v="50"/>
    <n v="1"/>
    <n v="1"/>
    <m/>
    <m/>
    <n v="1"/>
    <s v="Valauto Arras"/>
    <x v="2"/>
    <m/>
    <x v="2"/>
    <n v="447.75"/>
    <n v="1.483024953571631E-2"/>
    <x v="1"/>
    <n v="133.6575"/>
  </r>
  <r>
    <x v="7"/>
    <x v="0"/>
    <x v="2"/>
    <x v="85"/>
    <x v="104"/>
    <m/>
    <m/>
    <m/>
    <m/>
    <m/>
    <n v="0"/>
    <x v="59"/>
    <n v="554854"/>
    <x v="2186"/>
    <s v="TMBNH9NY9TF189377"/>
    <x v="1895"/>
    <x v="23"/>
    <n v="38583.33"/>
    <n v="3666.66"/>
    <n v="42249.990000000005"/>
    <n v="1"/>
    <x v="2000"/>
    <n v="35.020000000000003"/>
    <m/>
    <n v="380.26"/>
    <n v="9.8291147524531934E-3"/>
    <n v="0"/>
    <n v="0"/>
    <m/>
    <m/>
    <n v="0.1"/>
    <n v="0.1"/>
    <n v="38.026000000000003"/>
    <m/>
    <n v="38.026000000000003"/>
    <s v="VWB"/>
    <n v="0"/>
    <s v="0"/>
    <n v="1"/>
    <n v="1"/>
    <m/>
    <m/>
    <n v="1"/>
    <s v="Valauto Lambersart VW"/>
    <x v="2"/>
    <m/>
    <x v="17"/>
    <n v="415.28"/>
    <n v="9.8291147524531934E-3"/>
    <x v="1"/>
    <n v="38.026000000000003"/>
  </r>
  <r>
    <x v="7"/>
    <x v="0"/>
    <x v="2"/>
    <x v="30"/>
    <x v="79"/>
    <m/>
    <m/>
    <m/>
    <m/>
    <m/>
    <m/>
    <x v="33"/>
    <n v="554856"/>
    <x v="2187"/>
    <s v="TMBJJ8NX6TY097698"/>
    <x v="1879"/>
    <x v="41"/>
    <n v="32450"/>
    <n v="1725"/>
    <n v="34175"/>
    <n v="13"/>
    <x v="2001"/>
    <n v="35"/>
    <m/>
    <n v="668.7"/>
    <n v="2.0591075347476225E-2"/>
    <n v="0"/>
    <n v="0"/>
    <m/>
    <m/>
    <m/>
    <n v="0.1"/>
    <n v="0"/>
    <m/>
    <n v="0"/>
    <s v="VWB"/>
    <n v="0"/>
    <m/>
    <n v="0"/>
    <n v="1"/>
    <m/>
    <m/>
    <n v="0"/>
    <s v="Valauto Lambersart VW"/>
    <x v="2"/>
    <m/>
    <x v="8"/>
    <n v="703.7"/>
    <n v="2.0591075347476225E-2"/>
    <x v="1"/>
    <n v="0"/>
  </r>
  <r>
    <x v="7"/>
    <x v="0"/>
    <x v="2"/>
    <x v="91"/>
    <x v="119"/>
    <m/>
    <m/>
    <m/>
    <m/>
    <m/>
    <m/>
    <x v="33"/>
    <n v="554876"/>
    <x v="2188"/>
    <s v="TMBJH8NZ6TC062573"/>
    <x v="1879"/>
    <x v="54"/>
    <n v="42525"/>
    <n v="2258.34"/>
    <n v="44783.34"/>
    <n v="15"/>
    <x v="2002"/>
    <n v="35"/>
    <m/>
    <n v="447.82"/>
    <n v="1.0781241417009094E-2"/>
    <n v="0"/>
    <n v="0"/>
    <m/>
    <m/>
    <m/>
    <n v="0.1"/>
    <n v="0"/>
    <m/>
    <n v="0"/>
    <s v="VWB"/>
    <n v="0"/>
    <s v="0"/>
    <n v="1"/>
    <n v="1"/>
    <m/>
    <m/>
    <n v="1"/>
    <s v="Valauto Lambersart VW"/>
    <x v="2"/>
    <m/>
    <x v="8"/>
    <n v="482.82"/>
    <n v="1.0781241417009094E-2"/>
    <x v="1"/>
    <n v="0"/>
  </r>
  <r>
    <x v="7"/>
    <x v="0"/>
    <x v="2"/>
    <x v="45"/>
    <x v="151"/>
    <m/>
    <m/>
    <m/>
    <m/>
    <m/>
    <n v="0"/>
    <x v="42"/>
    <n v="554887"/>
    <x v="2189"/>
    <s v="TMBJW7PS2TT112949"/>
    <x v="1373"/>
    <x v="5"/>
    <n v="46641.66"/>
    <n v="1258.33"/>
    <n v="47899.990000000005"/>
    <n v="15"/>
    <x v="2003"/>
    <n v="35.01"/>
    <m/>
    <n v="1520.17"/>
    <n v="3.2467230160173312E-2"/>
    <n v="0"/>
    <n v="-916"/>
    <m/>
    <m/>
    <n v="0.1"/>
    <n v="0.1"/>
    <n v="152.01700000000002"/>
    <m/>
    <n v="152.01700000000002"/>
    <s v="VWB"/>
    <n v="0"/>
    <n v="20"/>
    <n v="1"/>
    <n v="1"/>
    <m/>
    <m/>
    <n v="1"/>
    <s v="Valauto Lambersart VW"/>
    <x v="2"/>
    <m/>
    <x v="8"/>
    <n v="1555.18"/>
    <n v="3.2467230160173312E-2"/>
    <x v="1"/>
    <n v="172.01700000000002"/>
  </r>
  <r>
    <x v="7"/>
    <x v="0"/>
    <x v="2"/>
    <x v="122"/>
    <x v="149"/>
    <m/>
    <m/>
    <m/>
    <m/>
    <m/>
    <m/>
    <x v="36"/>
    <n v="554952"/>
    <x v="2190"/>
    <s v="TMBGP6NW3T3091147"/>
    <x v="1576"/>
    <x v="22"/>
    <n v="20999.33"/>
    <n v="375"/>
    <n v="21374.33"/>
    <n v="12"/>
    <x v="1657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x v="2"/>
    <m/>
    <x v="8"/>
    <n v="676.42"/>
    <n v="3.1646372073417035E-2"/>
    <x v="1"/>
    <n v="84.075000000000003"/>
  </r>
  <r>
    <x v="7"/>
    <x v="0"/>
    <x v="2"/>
    <x v="82"/>
    <x v="155"/>
    <m/>
    <m/>
    <m/>
    <m/>
    <m/>
    <m/>
    <x v="36"/>
    <n v="554953"/>
    <x v="2114"/>
    <s v="TMBGP6NW8T3090964"/>
    <x v="1576"/>
    <x v="22"/>
    <n v="20999.33"/>
    <n v="375"/>
    <n v="21374.33"/>
    <n v="13"/>
    <x v="1657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x v="2"/>
    <m/>
    <x v="8"/>
    <n v="676.42"/>
    <n v="3.1646372073417035E-2"/>
    <x v="1"/>
    <n v="84.075000000000003"/>
  </r>
  <r>
    <x v="7"/>
    <x v="0"/>
    <x v="2"/>
    <x v="82"/>
    <x v="155"/>
    <m/>
    <m/>
    <m/>
    <m/>
    <m/>
    <m/>
    <x v="36"/>
    <n v="554954"/>
    <x v="2191"/>
    <s v="TMBGP6NW9T3091881"/>
    <x v="1576"/>
    <x v="22"/>
    <n v="20999.33"/>
    <n v="375"/>
    <n v="21374.33"/>
    <n v="13"/>
    <x v="1657"/>
    <n v="35.67"/>
    <m/>
    <n v="640.75"/>
    <n v="3.1646372073417035E-2"/>
    <n v="0"/>
    <n v="0"/>
    <m/>
    <m/>
    <n v="0.1"/>
    <n v="0.1"/>
    <n v="64.075000000000003"/>
    <m/>
    <n v="64.075000000000003"/>
    <s v="VWB"/>
    <n v="0"/>
    <n v="20"/>
    <n v="1"/>
    <n v="1"/>
    <m/>
    <m/>
    <n v="1"/>
    <s v="Valauto Lambersart VW"/>
    <x v="2"/>
    <m/>
    <x v="8"/>
    <n v="676.42"/>
    <n v="3.1646372073417035E-2"/>
    <x v="1"/>
    <n v="84.075000000000003"/>
  </r>
  <r>
    <x v="7"/>
    <x v="0"/>
    <x v="2"/>
    <x v="11"/>
    <x v="11"/>
    <m/>
    <m/>
    <m/>
    <m/>
    <m/>
    <n v="0"/>
    <x v="56"/>
    <n v="554956"/>
    <x v="2192"/>
    <s v="TMBGK6NW7V3018784"/>
    <x v="1896"/>
    <x v="22"/>
    <n v="30958.34"/>
    <n v="1208.33"/>
    <n v="32166.67"/>
    <n v="24"/>
    <x v="2004"/>
    <n v="35"/>
    <m/>
    <n v="1171.67"/>
    <n v="3.7513053107455639E-2"/>
    <n v="0"/>
    <n v="-3800"/>
    <m/>
    <m/>
    <n v="0.12"/>
    <n v="0.12"/>
    <n v="140.60040000000001"/>
    <m/>
    <n v="140.60040000000001"/>
    <s v="VWB"/>
    <m/>
    <n v="50"/>
    <n v="1"/>
    <n v="1"/>
    <m/>
    <m/>
    <n v="1"/>
    <s v="Valauto Lambersart VW"/>
    <x v="2"/>
    <m/>
    <x v="17"/>
    <n v="1206.67"/>
    <n v="3.7513053107455639E-2"/>
    <x v="1"/>
    <n v="190.60040000000001"/>
  </r>
  <r>
    <x v="7"/>
    <x v="0"/>
    <x v="2"/>
    <x v="119"/>
    <x v="146"/>
    <m/>
    <m/>
    <m/>
    <m/>
    <m/>
    <m/>
    <x v="56"/>
    <n v="554979"/>
    <x v="2193"/>
    <s v="TMBJW9PS7TT117737"/>
    <x v="1897"/>
    <x v="5"/>
    <n v="43308.33"/>
    <n v="8208.34"/>
    <n v="51516.67"/>
    <n v="12"/>
    <x v="2005"/>
    <n v="35.01"/>
    <n v="-8"/>
    <n v="1537.48"/>
    <n v="3.0523906145331212E-2"/>
    <n v="0"/>
    <n v="0"/>
    <m/>
    <m/>
    <n v="0.08"/>
    <n v="7.0000000000000007E-2"/>
    <n v="122.9984"/>
    <m/>
    <n v="122.9984"/>
    <s v="VWB"/>
    <m/>
    <n v="50"/>
    <n v="1"/>
    <n v="1"/>
    <m/>
    <m/>
    <n v="1"/>
    <s v="Valauto Lambersart VW"/>
    <x v="2"/>
    <m/>
    <x v="17"/>
    <n v="1580.49"/>
    <n v="3.0679195685590705E-2"/>
    <x v="1"/>
    <n v="172.9984"/>
  </r>
  <r>
    <x v="1"/>
    <x v="0"/>
    <x v="0"/>
    <x v="104"/>
    <x v="107"/>
    <m/>
    <m/>
    <m/>
    <m/>
    <m/>
    <n v="0"/>
    <x v="60"/>
    <n v="555101"/>
    <x v="2194"/>
    <s v="WVGZZZA26TV028258"/>
    <x v="1898"/>
    <x v="2"/>
    <n v="27305.67"/>
    <n v="1525"/>
    <n v="28830.67"/>
    <n v="9"/>
    <x v="2006"/>
    <n v="95"/>
    <m/>
    <n v="1124.43"/>
    <n v="4.2296276846844005E-2"/>
    <n v="0"/>
    <n v="-500"/>
    <m/>
    <m/>
    <n v="0.1"/>
    <n v="0.1"/>
    <n v="112.44300000000001"/>
    <m/>
    <n v="112.44300000000001"/>
    <s v=""/>
    <n v="30"/>
    <m/>
    <n v="0"/>
    <n v="1"/>
    <m/>
    <m/>
    <n v="0"/>
    <s v="Valauto Roncq"/>
    <x v="0"/>
    <m/>
    <x v="0"/>
    <n v="1219.43"/>
    <n v="4.2296276846844005E-2"/>
    <x v="1"/>
    <n v="142.44300000000001"/>
  </r>
  <r>
    <x v="1"/>
    <x v="0"/>
    <x v="0"/>
    <x v="51"/>
    <x v="58"/>
    <m/>
    <m/>
    <m/>
    <m/>
    <m/>
    <m/>
    <x v="43"/>
    <n v="555207"/>
    <x v="2195"/>
    <s v="WVGZZZA13TV075304"/>
    <x v="1899"/>
    <x v="2"/>
    <n v="26247.33"/>
    <n v="933.34"/>
    <n v="27180.670000000002"/>
    <n v="28"/>
    <x v="2007"/>
    <n v="95"/>
    <m/>
    <n v="552.42999999999995"/>
    <n v="2.3819501138124994E-2"/>
    <n v="0"/>
    <n v="-3966.67"/>
    <m/>
    <m/>
    <n v="0.13"/>
    <n v="0.13"/>
    <n v="71.815899999999999"/>
    <m/>
    <n v="71.815899999999999"/>
    <s v="VWB"/>
    <n v="30"/>
    <n v="50"/>
    <n v="1"/>
    <n v="1"/>
    <m/>
    <m/>
    <n v="1"/>
    <s v="Valauto Roncq"/>
    <x v="0"/>
    <m/>
    <x v="0"/>
    <n v="647.42999999999995"/>
    <n v="2.3819501138124994E-2"/>
    <x v="1"/>
    <n v="151.8159"/>
  </r>
  <r>
    <x v="1"/>
    <x v="0"/>
    <x v="0"/>
    <x v="13"/>
    <x v="107"/>
    <m/>
    <m/>
    <m/>
    <m/>
    <m/>
    <n v="0"/>
    <x v="5"/>
    <n v="555247"/>
    <x v="2196"/>
    <s v="WVWZZZED3TE023017"/>
    <x v="52"/>
    <x v="20"/>
    <n v="49855"/>
    <n v="4875"/>
    <n v="54730"/>
    <n v="17"/>
    <x v="2008"/>
    <n v="95"/>
    <m/>
    <n v="1646.03"/>
    <n v="3.1811255253060479E-2"/>
    <n v="0"/>
    <n v="0"/>
    <m/>
    <m/>
    <n v="7.0000000000000007E-2"/>
    <n v="7.0000000000000007E-2"/>
    <n v="115.22210000000001"/>
    <m/>
    <n v="115.22210000000001"/>
    <s v=""/>
    <n v="0"/>
    <s v="0"/>
    <n v="1"/>
    <n v="1"/>
    <m/>
    <m/>
    <n v="1"/>
    <s v="Valauto Roncq"/>
    <x v="0"/>
    <m/>
    <x v="0"/>
    <n v="1741.03"/>
    <n v="3.1811255253060479E-2"/>
    <x v="1"/>
    <n v="115.22210000000001"/>
  </r>
  <r>
    <x v="1"/>
    <x v="0"/>
    <x v="0"/>
    <x v="63"/>
    <x v="60"/>
    <m/>
    <m/>
    <m/>
    <m/>
    <m/>
    <n v="0"/>
    <x v="5"/>
    <n v="555318"/>
    <x v="2197"/>
    <s v="WVWZZZAW3TU040056"/>
    <x v="1900"/>
    <x v="28"/>
    <n v="24705.67"/>
    <n v="2912.49"/>
    <n v="27618.159999999996"/>
    <n v="51"/>
    <x v="2009"/>
    <n v="95"/>
    <m/>
    <n v="212.82"/>
    <n v="1.1145565091953991E-2"/>
    <n v="3287.68"/>
    <n v="-2356.67"/>
    <m/>
    <m/>
    <n v="0.13"/>
    <n v="0.13"/>
    <n v="27.666599999999999"/>
    <m/>
    <n v="27.666599999999999"/>
    <s v="VWB"/>
    <n v="30"/>
    <m/>
    <n v="0"/>
    <n v="1"/>
    <m/>
    <m/>
    <n v="0"/>
    <s v="Valauto Roncq"/>
    <x v="0"/>
    <m/>
    <x v="0"/>
    <n v="307.82"/>
    <n v="1.1145565091953991E-2"/>
    <x v="1"/>
    <n v="57.666600000000003"/>
  </r>
  <r>
    <x v="1"/>
    <x v="0"/>
    <x v="0"/>
    <x v="47"/>
    <x v="46"/>
    <m/>
    <m/>
    <m/>
    <m/>
    <m/>
    <m/>
    <x v="35"/>
    <n v="546029"/>
    <x v="2198"/>
    <s v="WVGZZZE25TE049189"/>
    <x v="1901"/>
    <x v="3"/>
    <n v="37605"/>
    <n v="2595.84"/>
    <n v="40200.839999999997"/>
    <n v="13"/>
    <x v="2010"/>
    <n v="95"/>
    <m/>
    <n v="900.78"/>
    <n v="2.4770129181380291E-2"/>
    <n v="0"/>
    <n v="-5860"/>
    <m/>
    <m/>
    <n v="0.1"/>
    <n v="0.1"/>
    <n v="90.078000000000003"/>
    <m/>
    <n v="90.078000000000003"/>
    <s v="VWB"/>
    <n v="0"/>
    <m/>
    <n v="0"/>
    <n v="1"/>
    <m/>
    <m/>
    <n v="0"/>
    <s v="Valauto Roncq"/>
    <x v="0"/>
    <m/>
    <x v="0"/>
    <n v="995.78"/>
    <n v="2.4770129181380291E-2"/>
    <x v="1"/>
    <n v="90.078000000000003"/>
  </r>
  <r>
    <x v="1"/>
    <x v="0"/>
    <x v="0"/>
    <x v="85"/>
    <x v="55"/>
    <m/>
    <m/>
    <m/>
    <m/>
    <m/>
    <n v="0"/>
    <x v="60"/>
    <n v="555753"/>
    <x v="2199"/>
    <s v="WVWZZZE19TP062026"/>
    <x v="1902"/>
    <x v="29"/>
    <n v="32700"/>
    <n v="1691.67"/>
    <n v="34391.67"/>
    <n v="33"/>
    <x v="2011"/>
    <n v="95"/>
    <m/>
    <n v="1770.13"/>
    <n v="5.4232027697404636E-2"/>
    <n v="0"/>
    <n v="-4479.17"/>
    <m/>
    <m/>
    <n v="0.08"/>
    <n v="7.0000000000000007E-2"/>
    <n v="141.6104"/>
    <m/>
    <n v="141.6104"/>
    <s v="VWB"/>
    <n v="0"/>
    <m/>
    <n v="0"/>
    <n v="1"/>
    <m/>
    <m/>
    <n v="0"/>
    <s v="Valauto Roncq"/>
    <x v="0"/>
    <m/>
    <x v="0"/>
    <n v="1865.13"/>
    <n v="5.4232027697404636E-2"/>
    <x v="1"/>
    <n v="141.6104"/>
  </r>
  <r>
    <x v="1"/>
    <x v="0"/>
    <x v="0"/>
    <x v="112"/>
    <x v="55"/>
    <m/>
    <m/>
    <m/>
    <m/>
    <m/>
    <n v="0"/>
    <x v="35"/>
    <n v="536326"/>
    <x v="2200"/>
    <s v="WVGZZZE2XTE048815"/>
    <x v="1903"/>
    <x v="3"/>
    <n v="38438.33"/>
    <n v="1766.67"/>
    <n v="40205"/>
    <n v="22"/>
    <x v="2012"/>
    <n v="95"/>
    <m/>
    <n v="1949.35"/>
    <n v="5.0848153214774282E-2"/>
    <n v="0"/>
    <n v="-5860"/>
    <m/>
    <m/>
    <n v="0.1"/>
    <n v="0.08"/>
    <n v="194.935"/>
    <m/>
    <n v="194.935"/>
    <s v="VWB"/>
    <n v="30"/>
    <m/>
    <n v="0"/>
    <n v="1"/>
    <m/>
    <m/>
    <n v="0"/>
    <s v="Valauto Roncq"/>
    <x v="0"/>
    <m/>
    <x v="0"/>
    <n v="2044.35"/>
    <n v="5.0848153214774282E-2"/>
    <x v="1"/>
    <n v="224.935"/>
  </r>
  <r>
    <x v="1"/>
    <x v="0"/>
    <x v="0"/>
    <x v="82"/>
    <x v="149"/>
    <m/>
    <m/>
    <m/>
    <m/>
    <m/>
    <n v="0"/>
    <x v="35"/>
    <n v="555766"/>
    <x v="1604"/>
    <s v="WVWZZZE15TP042159"/>
    <x v="1904"/>
    <x v="29"/>
    <n v="28533.33"/>
    <n v="1250"/>
    <n v="29783.33"/>
    <n v="40"/>
    <x v="2013"/>
    <n v="95"/>
    <m/>
    <n v="1340.24"/>
    <n v="4.8189373048614779E-2"/>
    <n v="0"/>
    <n v="-4249.99"/>
    <m/>
    <m/>
    <n v="7.0000000000000007E-2"/>
    <n v="7.0000000000000007E-2"/>
    <n v="93.816800000000015"/>
    <m/>
    <n v="93.816800000000015"/>
    <s v="VWB"/>
    <n v="0"/>
    <m/>
    <n v="0"/>
    <n v="1"/>
    <m/>
    <m/>
    <n v="0"/>
    <s v="Valauto Roncq"/>
    <x v="0"/>
    <m/>
    <x v="0"/>
    <n v="1435.24"/>
    <n v="4.8189373048614779E-2"/>
    <x v="1"/>
    <n v="93.816800000000015"/>
  </r>
  <r>
    <x v="1"/>
    <x v="0"/>
    <x v="0"/>
    <x v="105"/>
    <x v="105"/>
    <m/>
    <m/>
    <m/>
    <m/>
    <m/>
    <n v="0"/>
    <x v="43"/>
    <n v="526006"/>
    <x v="1717"/>
    <s v="WVGZZZE25TE053128"/>
    <x v="1905"/>
    <x v="3"/>
    <n v="37605"/>
    <n v="2537.5"/>
    <n v="40142.5"/>
    <n v="19"/>
    <x v="2014"/>
    <n v="95"/>
    <m/>
    <n v="1836.65"/>
    <n v="4.8119823130099028E-2"/>
    <n v="0"/>
    <n v="-5860"/>
    <m/>
    <m/>
    <n v="0.08"/>
    <n v="7.0000000000000007E-2"/>
    <n v="146.93200000000002"/>
    <m/>
    <n v="146.93200000000002"/>
    <s v="VWB"/>
    <n v="30"/>
    <n v="50"/>
    <n v="1"/>
    <n v="1"/>
    <m/>
    <m/>
    <n v="1"/>
    <s v="Valauto Roncq"/>
    <x v="0"/>
    <m/>
    <x v="0"/>
    <n v="1931.65"/>
    <n v="4.8119823130099028E-2"/>
    <x v="1"/>
    <n v="226.93200000000002"/>
  </r>
  <r>
    <x v="1"/>
    <x v="0"/>
    <x v="0"/>
    <x v="84"/>
    <x v="50"/>
    <m/>
    <m/>
    <m/>
    <s v="x"/>
    <s v="X"/>
    <m/>
    <x v="50"/>
    <n v="512095"/>
    <x v="2201"/>
    <s v="WVGZZZE28TE054984"/>
    <x v="1906"/>
    <x v="3"/>
    <n v="37605"/>
    <n v="1862.49"/>
    <n v="39467.49"/>
    <n v="20"/>
    <x v="2015"/>
    <n v="95"/>
    <m/>
    <n v="1789.39"/>
    <n v="4.7745372203806223E-2"/>
    <n v="0"/>
    <n v="-5860"/>
    <m/>
    <m/>
    <n v="0.1"/>
    <n v="0.1"/>
    <n v="178.93900000000002"/>
    <m/>
    <n v="178.93900000000002"/>
    <s v="VWB"/>
    <m/>
    <m/>
    <n v="0"/>
    <n v="1"/>
    <m/>
    <m/>
    <n v="0"/>
    <s v="Valauto Roncq"/>
    <x v="0"/>
    <m/>
    <x v="15"/>
    <n v="1884.39"/>
    <n v="4.7745372203806223E-2"/>
    <x v="1"/>
    <n v="178.93900000000002"/>
  </r>
  <r>
    <x v="1"/>
    <x v="1"/>
    <x v="0"/>
    <x v="11"/>
    <x v="23"/>
    <m/>
    <m/>
    <m/>
    <s v="x"/>
    <m/>
    <n v="4600.01"/>
    <x v="35"/>
    <n v="526064"/>
    <x v="2202"/>
    <s v="WVGZZZE26TE055387"/>
    <x v="1907"/>
    <x v="3"/>
    <n v="37605"/>
    <n v="833.33"/>
    <n v="38438.33"/>
    <n v="35"/>
    <x v="2016"/>
    <n v="95"/>
    <m/>
    <n v="1050.68"/>
    <n v="2.9805665334576192E-2"/>
    <n v="0"/>
    <n v="-5860"/>
    <m/>
    <s v="solde client mq prime CEE à déduire"/>
    <n v="7.0000000000000007E-2"/>
    <n v="7.0000000000000007E-2"/>
    <n v="73.547600000000017"/>
    <m/>
    <n v="73.547600000000017"/>
    <s v="VWB"/>
    <n v="0"/>
    <m/>
    <n v="0"/>
    <n v="1"/>
    <m/>
    <m/>
    <n v="0"/>
    <s v="Valauto Roncq"/>
    <x v="0"/>
    <m/>
    <x v="0"/>
    <n v="1145.68"/>
    <n v="2.9805665334576192E-2"/>
    <x v="1"/>
    <n v="73.547600000000017"/>
  </r>
  <r>
    <x v="1"/>
    <x v="0"/>
    <x v="0"/>
    <x v="86"/>
    <x v="147"/>
    <m/>
    <m/>
    <m/>
    <m/>
    <m/>
    <m/>
    <x v="8"/>
    <n v="555930"/>
    <x v="1681"/>
    <s v="WVWZZZE1XTP049138"/>
    <x v="1908"/>
    <x v="29"/>
    <n v="28533.33"/>
    <n v="2166.67"/>
    <n v="30700"/>
    <n v="58"/>
    <x v="2017"/>
    <n v="95"/>
    <m/>
    <n v="930.03"/>
    <n v="3.3388599348534199E-2"/>
    <n v="0"/>
    <n v="-3333.33"/>
    <m/>
    <m/>
    <n v="7.0000000000000007E-2"/>
    <n v="7.0000000000000007E-2"/>
    <n v="65.102100000000007"/>
    <m/>
    <n v="65.102100000000007"/>
    <s v="VWB"/>
    <n v="30"/>
    <m/>
    <n v="0"/>
    <n v="1"/>
    <m/>
    <m/>
    <n v="0"/>
    <s v="Valauto Roncq"/>
    <x v="0"/>
    <m/>
    <x v="5"/>
    <n v="1025.03"/>
    <n v="3.3388599348534199E-2"/>
    <x v="1"/>
    <n v="95.102100000000007"/>
  </r>
  <r>
    <x v="1"/>
    <x v="0"/>
    <x v="0"/>
    <x v="116"/>
    <x v="23"/>
    <m/>
    <m/>
    <m/>
    <m/>
    <m/>
    <n v="0"/>
    <x v="0"/>
    <n v="535481"/>
    <x v="2203"/>
    <s v="WVGZZZE26TE045054"/>
    <x v="1909"/>
    <x v="3"/>
    <n v="37605"/>
    <n v="1241.6600000000001"/>
    <n v="38846.660000000003"/>
    <n v="73"/>
    <x v="2018"/>
    <n v="95.01"/>
    <m/>
    <n v="1662.59"/>
    <n v="4.5244558991686792E-2"/>
    <n v="-5860"/>
    <n v="0"/>
    <m/>
    <m/>
    <n v="7.0000000000000007E-2"/>
    <n v="0.1"/>
    <n v="116.38130000000001"/>
    <m/>
    <n v="116.38130000000001"/>
    <s v="VWB"/>
    <m/>
    <m/>
    <n v="0"/>
    <n v="1"/>
    <m/>
    <m/>
    <n v="0"/>
    <s v="Valauto Roncq"/>
    <x v="0"/>
    <m/>
    <x v="0"/>
    <n v="1757.6"/>
    <n v="4.5244558991686792E-2"/>
    <x v="1"/>
    <n v="116.38130000000001"/>
  </r>
  <r>
    <x v="1"/>
    <x v="0"/>
    <x v="0"/>
    <x v="101"/>
    <x v="100"/>
    <m/>
    <m/>
    <m/>
    <s v="x"/>
    <s v="X"/>
    <n v="-1950.48"/>
    <x v="35"/>
    <n v="555945"/>
    <x v="1690"/>
    <s v="WVWZZZE10TP052937"/>
    <x v="1910"/>
    <x v="29"/>
    <n v="28533.33"/>
    <n v="2358.34"/>
    <n v="30891.670000000002"/>
    <n v="11"/>
    <x v="2019"/>
    <n v="95"/>
    <m/>
    <n v="890.13"/>
    <n v="3.1889826610215631E-2"/>
    <n v="0"/>
    <n v="-3666.67"/>
    <m/>
    <s v="solde client demande rbt en att justif prime cee"/>
    <n v="0.1"/>
    <n v="0.1"/>
    <n v="89.013000000000005"/>
    <m/>
    <n v="89.013000000000005"/>
    <s v="VWB"/>
    <m/>
    <m/>
    <n v="0"/>
    <n v="1"/>
    <m/>
    <m/>
    <n v="0"/>
    <s v="Valauto Roncq"/>
    <x v="0"/>
    <m/>
    <x v="0"/>
    <n v="985.13"/>
    <n v="3.1889826610215631E-2"/>
    <x v="1"/>
    <n v="89.013000000000005"/>
  </r>
  <r>
    <x v="1"/>
    <x v="0"/>
    <x v="0"/>
    <x v="92"/>
    <x v="136"/>
    <m/>
    <m/>
    <m/>
    <m/>
    <m/>
    <m/>
    <x v="35"/>
    <n v="555949"/>
    <x v="2204"/>
    <s v="WVWZZZAW3TU037819"/>
    <x v="1911"/>
    <x v="28"/>
    <n v="23014"/>
    <n v="312.49"/>
    <n v="23326.49"/>
    <n v="4"/>
    <x v="2020"/>
    <n v="95"/>
    <m/>
    <n v="-198.06"/>
    <n v="-4.4181529239932793E-3"/>
    <n v="0"/>
    <n v="-1269.0899999999999"/>
    <m/>
    <s v="marge négative"/>
    <m/>
    <n v="7.0000000000000007E-2"/>
    <n v="0"/>
    <m/>
    <n v="0"/>
    <s v="VWB"/>
    <m/>
    <m/>
    <n v="0"/>
    <n v="1"/>
    <m/>
    <m/>
    <n v="0"/>
    <s v="Valauto Roncq"/>
    <x v="0"/>
    <m/>
    <x v="0"/>
    <n v="-103.06"/>
    <n v="-4.4181529239932793E-3"/>
    <x v="0"/>
    <n v="0"/>
  </r>
  <r>
    <x v="1"/>
    <x v="0"/>
    <x v="0"/>
    <x v="2"/>
    <x v="2"/>
    <m/>
    <m/>
    <m/>
    <m/>
    <m/>
    <m/>
    <x v="5"/>
    <n v="555957"/>
    <x v="2205"/>
    <s v="WVGZZZA22TV117079"/>
    <x v="1912"/>
    <x v="2"/>
    <n v="27305.67"/>
    <n v="2908.34"/>
    <n v="30214.01"/>
    <n v="29"/>
    <x v="2021"/>
    <n v="95"/>
    <m/>
    <n v="605.17999999999995"/>
    <n v="2.3174017616330967E-2"/>
    <n v="0"/>
    <n v="0"/>
    <m/>
    <m/>
    <n v="0.1"/>
    <n v="0.1"/>
    <n v="60.518000000000001"/>
    <m/>
    <n v="60.518000000000001"/>
    <s v="VWB"/>
    <m/>
    <m/>
    <n v="0"/>
    <n v="1"/>
    <m/>
    <m/>
    <n v="0"/>
    <s v="Valauto Roncq"/>
    <x v="0"/>
    <m/>
    <x v="0"/>
    <n v="700.18"/>
    <n v="2.3174017616330967E-2"/>
    <x v="1"/>
    <n v="60.518000000000001"/>
  </r>
  <r>
    <x v="1"/>
    <x v="0"/>
    <x v="0"/>
    <x v="2"/>
    <x v="2"/>
    <m/>
    <m/>
    <m/>
    <m/>
    <m/>
    <m/>
    <x v="55"/>
    <n v="555959"/>
    <x v="1692"/>
    <s v="WVGZZZA22TV131029"/>
    <x v="1913"/>
    <x v="2"/>
    <n v="34805.67"/>
    <n v="2333.34"/>
    <n v="37139.009999999995"/>
    <n v="14"/>
    <x v="2022"/>
    <n v="95"/>
    <n v="-400"/>
    <n v="1068.43"/>
    <n v="3.1326360072602907E-2"/>
    <n v="0"/>
    <n v="-916.67"/>
    <m/>
    <m/>
    <n v="0.1"/>
    <n v="0.1"/>
    <n v="106.84300000000002"/>
    <m/>
    <n v="106.84300000000002"/>
    <s v="VWB"/>
    <n v="30"/>
    <n v="50"/>
    <n v="1"/>
    <n v="1"/>
    <m/>
    <m/>
    <n v="1"/>
    <s v="Valauto Roncq"/>
    <x v="0"/>
    <m/>
    <x v="0"/>
    <n v="1563.43"/>
    <n v="4.2096706401166868E-2"/>
    <x v="1"/>
    <n v="186.84300000000002"/>
  </r>
  <r>
    <x v="1"/>
    <x v="0"/>
    <x v="0"/>
    <x v="24"/>
    <x v="52"/>
    <m/>
    <m/>
    <m/>
    <m/>
    <m/>
    <n v="0"/>
    <x v="35"/>
    <n v="555969"/>
    <x v="2206"/>
    <s v="WVWZZZAW1TU039519"/>
    <x v="1140"/>
    <x v="28"/>
    <n v="24705.67"/>
    <n v="1649.99"/>
    <n v="26355.66"/>
    <n v="10"/>
    <x v="2023"/>
    <n v="95"/>
    <m/>
    <n v="1169.44"/>
    <n v="4.7976032472721232E-2"/>
    <n v="0"/>
    <n v="-1440"/>
    <m/>
    <m/>
    <n v="0.1"/>
    <n v="7.0000000000000007E-2"/>
    <n v="116.94400000000002"/>
    <m/>
    <n v="116.94400000000002"/>
    <s v="VWB"/>
    <n v="30"/>
    <n v="50"/>
    <n v="1"/>
    <n v="1"/>
    <m/>
    <m/>
    <n v="1"/>
    <s v="Valauto Roncq"/>
    <x v="0"/>
    <m/>
    <x v="0"/>
    <n v="1264.44"/>
    <n v="4.7976032472721232E-2"/>
    <x v="1"/>
    <n v="196.94400000000002"/>
  </r>
  <r>
    <x v="1"/>
    <x v="0"/>
    <x v="0"/>
    <x v="72"/>
    <x v="89"/>
    <m/>
    <m/>
    <m/>
    <m/>
    <m/>
    <n v="0"/>
    <x v="0"/>
    <n v="555980"/>
    <x v="2207"/>
    <s v="WVWZZZE1XTP066120"/>
    <x v="1914"/>
    <x v="29"/>
    <n v="32700"/>
    <n v="2316.67"/>
    <n v="35016.67"/>
    <n v="51"/>
    <x v="2024"/>
    <n v="95"/>
    <m/>
    <n v="792.08"/>
    <n v="2.5333077074433406E-2"/>
    <n v="0"/>
    <n v="0"/>
    <m/>
    <m/>
    <n v="0.08"/>
    <n v="7.0000000000000007E-2"/>
    <n v="63.366400000000006"/>
    <m/>
    <n v="63.366400000000006"/>
    <s v="VWB"/>
    <n v="0"/>
    <m/>
    <n v="0"/>
    <n v="1"/>
    <m/>
    <m/>
    <n v="0"/>
    <s v="Valauto Roncq"/>
    <x v="0"/>
    <m/>
    <x v="0"/>
    <n v="887.08"/>
    <n v="2.5333077074433406E-2"/>
    <x v="1"/>
    <n v="63.366400000000006"/>
  </r>
  <r>
    <x v="1"/>
    <x v="0"/>
    <x v="0"/>
    <x v="116"/>
    <x v="84"/>
    <m/>
    <m/>
    <m/>
    <m/>
    <m/>
    <n v="0"/>
    <x v="43"/>
    <n v="536056"/>
    <x v="2208"/>
    <s v="WVGZZZE28TE055438"/>
    <x v="1915"/>
    <x v="3"/>
    <n v="37605"/>
    <n v="1116.6600000000001"/>
    <n v="38721.660000000003"/>
    <n v="14"/>
    <x v="2025"/>
    <n v="95"/>
    <m/>
    <n v="1237.18"/>
    <n v="3.4404000241725172E-2"/>
    <n v="0"/>
    <n v="-5860"/>
    <m/>
    <m/>
    <n v="7.0000000000000007E-2"/>
    <n v="7.0000000000000007E-2"/>
    <n v="86.60260000000001"/>
    <m/>
    <n v="86.60260000000001"/>
    <s v="VWB"/>
    <n v="0"/>
    <m/>
    <n v="0"/>
    <n v="1"/>
    <m/>
    <m/>
    <n v="0"/>
    <s v="Valauto Roncq"/>
    <x v="0"/>
    <m/>
    <x v="0"/>
    <n v="1332.18"/>
    <n v="3.4404000241725172E-2"/>
    <x v="1"/>
    <n v="86.60260000000001"/>
  </r>
  <r>
    <x v="1"/>
    <x v="0"/>
    <x v="0"/>
    <x v="70"/>
    <x v="122"/>
    <m/>
    <m/>
    <m/>
    <m/>
    <m/>
    <m/>
    <x v="8"/>
    <n v="556351"/>
    <x v="2209"/>
    <s v="WVWZZZAW9TU050333"/>
    <x v="1916"/>
    <x v="28"/>
    <n v="22430.67"/>
    <n v="1083.33"/>
    <n v="23514"/>
    <n v="25"/>
    <x v="2026"/>
    <n v="95"/>
    <n v="-43"/>
    <n v="635.67999999999995"/>
    <n v="3.1074253636131664E-2"/>
    <n v="0"/>
    <n v="-2356.67"/>
    <m/>
    <m/>
    <n v="0.1"/>
    <n v="0.12"/>
    <n v="63.567999999999998"/>
    <m/>
    <n v="63.567999999999998"/>
    <s v="VWB"/>
    <n v="30"/>
    <m/>
    <n v="0"/>
    <n v="1"/>
    <m/>
    <m/>
    <n v="0"/>
    <s v="Valauto Roncq"/>
    <x v="0"/>
    <m/>
    <x v="5"/>
    <n v="773.68"/>
    <n v="3.2902951433188735E-2"/>
    <x v="1"/>
    <n v="93.567999999999998"/>
  </r>
  <r>
    <x v="7"/>
    <x v="0"/>
    <x v="2"/>
    <x v="19"/>
    <x v="19"/>
    <m/>
    <m/>
    <m/>
    <s v="x"/>
    <s v="X"/>
    <n v="49913.5"/>
    <x v="36"/>
    <n v="558842"/>
    <x v="2210"/>
    <s v="TMBJA8NXXTY045216"/>
    <x v="1149"/>
    <x v="41"/>
    <n v="28041.67"/>
    <n v="3008.33"/>
    <n v="31050"/>
    <n v="39"/>
    <x v="1766"/>
    <n v="35"/>
    <m/>
    <n v="738.28"/>
    <n v="2.4904347826086956E-2"/>
    <n v="0"/>
    <n v="-316"/>
    <m/>
    <s v="ok vn payé"/>
    <n v="0.1"/>
    <n v="0.1"/>
    <n v="73.828000000000003"/>
    <m/>
    <n v="73.828000000000003"/>
    <s v="VWB"/>
    <n v="0"/>
    <n v="20"/>
    <n v="1"/>
    <n v="1"/>
    <m/>
    <m/>
    <n v="1"/>
    <s v="Valauto Lambersart VW"/>
    <x v="2"/>
    <m/>
    <x v="8"/>
    <n v="773.28"/>
    <n v="2.4904347826086956E-2"/>
    <x v="1"/>
    <n v="93.828000000000003"/>
  </r>
  <r>
    <x v="4"/>
    <x v="0"/>
    <x v="1"/>
    <x v="116"/>
    <x v="84"/>
    <m/>
    <m/>
    <m/>
    <m/>
    <m/>
    <n v="0"/>
    <x v="4"/>
    <n v="564849"/>
    <x v="2185"/>
    <s v="VSSZZZKL9TR104610"/>
    <x v="1917"/>
    <x v="55"/>
    <n v="39621"/>
    <n v="1541.67"/>
    <n v="41162.67"/>
    <n v="4"/>
    <x v="2027"/>
    <n v="22"/>
    <m/>
    <n v="1532.94"/>
    <n v="3.7775489296491216E-2"/>
    <n v="0"/>
    <n v="-5750"/>
    <m/>
    <m/>
    <n v="7.0000000000000007E-2"/>
    <n v="0.1"/>
    <n v="107.30580000000002"/>
    <m/>
    <n v="107.30580000000002"/>
    <s v="VWB"/>
    <n v="0"/>
    <n v="50"/>
    <n v="1"/>
    <n v="1"/>
    <m/>
    <m/>
    <n v="1"/>
    <s v="Valauto Arras"/>
    <x v="1"/>
    <m/>
    <x v="2"/>
    <n v="1554.94"/>
    <n v="3.7775489296491216E-2"/>
    <x v="1"/>
    <n v="157.30580000000003"/>
  </r>
  <r>
    <x v="1"/>
    <x v="0"/>
    <x v="0"/>
    <x v="24"/>
    <x v="52"/>
    <m/>
    <m/>
    <m/>
    <m/>
    <m/>
    <n v="0"/>
    <x v="0"/>
    <n v="565103"/>
    <x v="2211"/>
    <s v="WVGZZZA24TV030316"/>
    <x v="1918"/>
    <x v="2"/>
    <n v="33555.67"/>
    <n v="2483.34"/>
    <n v="36039.009999999995"/>
    <n v="23"/>
    <x v="2028"/>
    <n v="95"/>
    <m/>
    <n v="318.72000000000003"/>
    <n v="1.1479782602241296E-2"/>
    <n v="0"/>
    <n v="0"/>
    <m/>
    <m/>
    <n v="0.1"/>
    <n v="0.1"/>
    <n v="31.872000000000003"/>
    <m/>
    <n v="31.872000000000003"/>
    <s v="VWB"/>
    <n v="0"/>
    <m/>
    <n v="0"/>
    <n v="1"/>
    <m/>
    <m/>
    <n v="0"/>
    <s v="Valauto Roncq"/>
    <x v="0"/>
    <m/>
    <x v="0"/>
    <n v="413.72"/>
    <n v="1.1479782602241296E-2"/>
    <x v="1"/>
    <n v="31.872000000000003"/>
  </r>
  <r>
    <x v="1"/>
    <x v="0"/>
    <x v="0"/>
    <x v="68"/>
    <x v="85"/>
    <m/>
    <m/>
    <m/>
    <m/>
    <m/>
    <n v="0"/>
    <x v="75"/>
    <n v="536377"/>
    <x v="2212"/>
    <s v="WVGZZZE2XTE028869"/>
    <x v="1919"/>
    <x v="3"/>
    <n v="33863.33"/>
    <n v="1500"/>
    <n v="35363.33"/>
    <n v="13"/>
    <x v="2029"/>
    <n v="95"/>
    <m/>
    <n v="1035.02"/>
    <n v="3.1954569889204434E-2"/>
    <n v="0"/>
    <n v="-5060"/>
    <m/>
    <m/>
    <n v="0.1"/>
    <n v="0.12"/>
    <n v="103.50200000000001"/>
    <m/>
    <n v="103.50200000000001"/>
    <s v=""/>
    <n v="0"/>
    <m/>
    <n v="0"/>
    <n v="1"/>
    <m/>
    <m/>
    <n v="0"/>
    <s v="Valauto Roncq"/>
    <x v="0"/>
    <m/>
    <x v="0"/>
    <n v="1130.02"/>
    <n v="3.1954569889204434E-2"/>
    <x v="1"/>
    <n v="103.50200000000001"/>
  </r>
  <r>
    <x v="1"/>
    <x v="0"/>
    <x v="0"/>
    <x v="21"/>
    <x v="135"/>
    <m/>
    <m/>
    <m/>
    <m/>
    <m/>
    <n v="0"/>
    <x v="8"/>
    <n v="565476"/>
    <x v="2213"/>
    <s v="WVGZZZA24TV033121"/>
    <x v="1920"/>
    <x v="2"/>
    <n v="24380.67"/>
    <n v="1141.67"/>
    <n v="25522.339999999997"/>
    <n v="52"/>
    <x v="2030"/>
    <n v="95"/>
    <m/>
    <n v="776.72"/>
    <n v="3.4155175426704612E-2"/>
    <n v="0"/>
    <n v="-916.67"/>
    <m/>
    <m/>
    <n v="0.13"/>
    <n v="0.13"/>
    <n v="100.9736"/>
    <m/>
    <n v="100.9736"/>
    <s v=""/>
    <n v="30"/>
    <m/>
    <n v="0"/>
    <n v="1"/>
    <m/>
    <m/>
    <n v="0"/>
    <s v="Valauto Roncq"/>
    <x v="0"/>
    <m/>
    <x v="5"/>
    <n v="871.72"/>
    <n v="3.4155175426704612E-2"/>
    <x v="1"/>
    <n v="130.9736"/>
  </r>
  <r>
    <x v="1"/>
    <x v="0"/>
    <x v="0"/>
    <x v="23"/>
    <x v="24"/>
    <m/>
    <m/>
    <m/>
    <m/>
    <m/>
    <m/>
    <x v="43"/>
    <n v="536070"/>
    <x v="2214"/>
    <s v="WVGZZZE21TE055474"/>
    <x v="1921"/>
    <x v="3"/>
    <n v="37605"/>
    <n v="1470.83"/>
    <n v="39075.83"/>
    <n v="37"/>
    <x v="2031"/>
    <n v="95"/>
    <m/>
    <n v="1261.98"/>
    <n v="3.4726837536144466E-2"/>
    <n v="-5860"/>
    <n v="0"/>
    <m/>
    <m/>
    <n v="7.0000000000000007E-2"/>
    <n v="0.08"/>
    <n v="88.338600000000014"/>
    <m/>
    <n v="88.338600000000014"/>
    <s v="VWB"/>
    <n v="30"/>
    <m/>
    <n v="0"/>
    <n v="1"/>
    <m/>
    <m/>
    <n v="0"/>
    <s v="Valauto Roncq"/>
    <x v="0"/>
    <m/>
    <x v="0"/>
    <n v="1356.98"/>
    <n v="3.4726837536144466E-2"/>
    <x v="1"/>
    <n v="118.33860000000001"/>
  </r>
  <r>
    <x v="1"/>
    <x v="0"/>
    <x v="0"/>
    <x v="21"/>
    <x v="9"/>
    <m/>
    <m/>
    <m/>
    <m/>
    <m/>
    <n v="0"/>
    <x v="8"/>
    <n v="565756"/>
    <x v="1594"/>
    <s v="WVWZZZAW2TU057009"/>
    <x v="1922"/>
    <x v="28"/>
    <n v="17714"/>
    <n v="404.16"/>
    <n v="18118.16"/>
    <n v="23"/>
    <x v="637"/>
    <n v="95"/>
    <m/>
    <n v="577.63"/>
    <n v="3.7124630757207136E-2"/>
    <n v="0"/>
    <n v="-966.67"/>
    <m/>
    <m/>
    <n v="7.0000000000000007E-2"/>
    <n v="7.0000000000000007E-2"/>
    <n v="40.434100000000001"/>
    <m/>
    <n v="40.434100000000001"/>
    <s v=""/>
    <n v="30"/>
    <m/>
    <n v="0"/>
    <n v="1"/>
    <m/>
    <m/>
    <n v="0"/>
    <s v="Valauto Roncq"/>
    <x v="0"/>
    <m/>
    <x v="5"/>
    <n v="672.63"/>
    <n v="3.7124630757207136E-2"/>
    <x v="1"/>
    <n v="70.434100000000001"/>
  </r>
  <r>
    <x v="1"/>
    <x v="0"/>
    <x v="0"/>
    <x v="63"/>
    <x v="60"/>
    <m/>
    <m/>
    <m/>
    <m/>
    <m/>
    <n v="0"/>
    <x v="5"/>
    <n v="566321"/>
    <x v="2215"/>
    <s v="WVGZZZCS6TY056119"/>
    <x v="1923"/>
    <x v="1"/>
    <n v="24205.67"/>
    <n v="-491.67"/>
    <n v="23714"/>
    <n v="5"/>
    <x v="2032"/>
    <n v="95"/>
    <m/>
    <n v="433.32000000000005"/>
    <n v="2.2278822636417308E-2"/>
    <n v="0"/>
    <n v="-2773.34"/>
    <m/>
    <m/>
    <n v="7.0000000000000007E-2"/>
    <n v="7.0000000000000007E-2"/>
    <n v="30.332400000000007"/>
    <m/>
    <n v="30.332400000000007"/>
    <s v="VWB"/>
    <n v="30"/>
    <m/>
    <n v="0"/>
    <n v="1"/>
    <m/>
    <m/>
    <n v="0"/>
    <s v="Valauto Roncq"/>
    <x v="0"/>
    <m/>
    <x v="0"/>
    <n v="528.32000000000005"/>
    <n v="2.2278822636417308E-2"/>
    <x v="1"/>
    <n v="60.332400000000007"/>
  </r>
  <r>
    <x v="1"/>
    <x v="1"/>
    <x v="0"/>
    <x v="47"/>
    <x v="46"/>
    <m/>
    <m/>
    <m/>
    <s v="x"/>
    <m/>
    <n v="30525.78"/>
    <x v="8"/>
    <n v="566323"/>
    <x v="2216"/>
    <s v="WVGZZZA28TV037091"/>
    <x v="1924"/>
    <x v="2"/>
    <n v="34805.67"/>
    <n v="4575.01"/>
    <n v="39380.68"/>
    <n v="22"/>
    <x v="2033"/>
    <n v="95"/>
    <m/>
    <n v="1165.19"/>
    <n v="3.2000209239657622E-2"/>
    <n v="-3189.84"/>
    <n v="0"/>
    <m/>
    <s v="solde client en attente finan sogelease"/>
    <n v="0.1"/>
    <n v="0.13"/>
    <n v="116.51900000000001"/>
    <m/>
    <n v="116.51900000000001"/>
    <s v=""/>
    <n v="30"/>
    <m/>
    <n v="0"/>
    <n v="1"/>
    <m/>
    <m/>
    <n v="0"/>
    <s v="Valauto Roncq"/>
    <x v="0"/>
    <m/>
    <x v="5"/>
    <n v="1260.19"/>
    <n v="3.2000209239657622E-2"/>
    <x v="1"/>
    <n v="146.51900000000001"/>
  </r>
  <r>
    <x v="1"/>
    <x v="0"/>
    <x v="0"/>
    <x v="77"/>
    <x v="95"/>
    <m/>
    <m/>
    <m/>
    <m/>
    <m/>
    <n v="0"/>
    <x v="0"/>
    <n v="566330"/>
    <x v="2217"/>
    <s v="WVGZZZA27TV126330"/>
    <x v="1925"/>
    <x v="2"/>
    <n v="31472.33"/>
    <n v="1633.34"/>
    <n v="33105.67"/>
    <n v="18"/>
    <x v="2034"/>
    <n v="95"/>
    <m/>
    <n v="602.66"/>
    <n v="2.1073731478625866E-2"/>
    <n v="0"/>
    <n v="-1250"/>
    <m/>
    <m/>
    <n v="7.0000000000000007E-2"/>
    <n v="0.08"/>
    <n v="42.186199999999999"/>
    <m/>
    <n v="42.186199999999999"/>
    <s v=""/>
    <n v="30"/>
    <m/>
    <n v="0"/>
    <n v="1"/>
    <m/>
    <m/>
    <n v="0"/>
    <s v="Valauto Roncq"/>
    <x v="0"/>
    <m/>
    <x v="0"/>
    <n v="697.66"/>
    <n v="2.1073731478625866E-2"/>
    <x v="1"/>
    <n v="72.186199999999999"/>
  </r>
  <r>
    <x v="1"/>
    <x v="0"/>
    <x v="0"/>
    <x v="85"/>
    <x v="142"/>
    <m/>
    <m/>
    <m/>
    <m/>
    <m/>
    <m/>
    <x v="8"/>
    <n v="566336"/>
    <x v="2218"/>
    <s v="WVWZZZAW3TU028554"/>
    <x v="1926"/>
    <x v="28"/>
    <n v="22014"/>
    <n v="720.83"/>
    <n v="22734.83"/>
    <n v="20"/>
    <x v="2035"/>
    <n v="95"/>
    <m/>
    <n v="614.78"/>
    <n v="3.1219938745968186E-2"/>
    <n v="0"/>
    <n v="-2356.67"/>
    <m/>
    <m/>
    <n v="0.1"/>
    <n v="0.12"/>
    <n v="61.478000000000002"/>
    <m/>
    <n v="61.478000000000002"/>
    <s v="VWB"/>
    <n v="30"/>
    <n v="50"/>
    <n v="1"/>
    <n v="1"/>
    <m/>
    <m/>
    <n v="1"/>
    <s v="Valauto Roncq"/>
    <x v="0"/>
    <m/>
    <x v="5"/>
    <n v="709.78"/>
    <n v="3.1219938745968186E-2"/>
    <x v="1"/>
    <n v="141.47800000000001"/>
  </r>
  <r>
    <x v="1"/>
    <x v="0"/>
    <x v="0"/>
    <x v="18"/>
    <x v="18"/>
    <m/>
    <m/>
    <m/>
    <m/>
    <m/>
    <n v="0"/>
    <x v="5"/>
    <n v="566350"/>
    <x v="2219"/>
    <s v="WVWZZZE18TP067900"/>
    <x v="1927"/>
    <x v="29"/>
    <n v="28533.33"/>
    <n v="2525.0100000000002"/>
    <n v="31058.340000000004"/>
    <n v="20"/>
    <x v="2036"/>
    <n v="95"/>
    <m/>
    <n v="563.88"/>
    <n v="2.121426966154662E-2"/>
    <n v="0"/>
    <n v="-4166.67"/>
    <m/>
    <m/>
    <n v="0.1"/>
    <n v="0.08"/>
    <n v="56.388000000000005"/>
    <m/>
    <n v="56.388000000000005"/>
    <s v=""/>
    <n v="30"/>
    <m/>
    <n v="0"/>
    <n v="1"/>
    <m/>
    <m/>
    <n v="0"/>
    <s v="Valauto Roncq"/>
    <x v="0"/>
    <m/>
    <x v="0"/>
    <n v="658.88"/>
    <n v="2.121426966154662E-2"/>
    <x v="1"/>
    <n v="86.388000000000005"/>
  </r>
  <r>
    <x v="1"/>
    <x v="0"/>
    <x v="0"/>
    <x v="11"/>
    <x v="84"/>
    <m/>
    <m/>
    <m/>
    <m/>
    <m/>
    <n v="0"/>
    <x v="35"/>
    <n v="566356"/>
    <x v="2220"/>
    <s v="WVWZZZE15TP067403"/>
    <x v="1928"/>
    <x v="29"/>
    <n v="28533.33"/>
    <n v="2525.0100000000002"/>
    <n v="31058.340000000004"/>
    <n v="22"/>
    <x v="2037"/>
    <n v="95"/>
    <m/>
    <n v="855.54"/>
    <n v="3.0604984039713644E-2"/>
    <n v="0"/>
    <n v="-4166.67"/>
    <m/>
    <m/>
    <n v="0.1"/>
    <n v="0.08"/>
    <n v="85.554000000000002"/>
    <m/>
    <n v="85.554000000000002"/>
    <s v=""/>
    <n v="30"/>
    <m/>
    <n v="0"/>
    <n v="1"/>
    <m/>
    <m/>
    <n v="0"/>
    <s v="Valauto Roncq"/>
    <x v="0"/>
    <m/>
    <x v="0"/>
    <n v="950.54"/>
    <n v="3.0604984039713644E-2"/>
    <x v="1"/>
    <n v="115.554"/>
  </r>
  <r>
    <x v="1"/>
    <x v="0"/>
    <x v="0"/>
    <x v="17"/>
    <x v="104"/>
    <m/>
    <m/>
    <m/>
    <m/>
    <m/>
    <n v="0"/>
    <x v="8"/>
    <n v="566358"/>
    <x v="2221"/>
    <s v="WVGZZZC16VY001437"/>
    <x v="1929"/>
    <x v="7"/>
    <n v="23872.33"/>
    <n v="1025"/>
    <n v="24897.33"/>
    <n v="3"/>
    <x v="684"/>
    <n v="95"/>
    <m/>
    <n v="842.8"/>
    <n v="3.7666689560687826E-2"/>
    <n v="0"/>
    <n v="-3349.99"/>
    <m/>
    <m/>
    <n v="0.1"/>
    <n v="0.12"/>
    <n v="84.28"/>
    <m/>
    <n v="84.28"/>
    <s v="VWB"/>
    <n v="30"/>
    <m/>
    <n v="0"/>
    <n v="1"/>
    <m/>
    <m/>
    <n v="0"/>
    <s v="Valauto Roncq"/>
    <x v="0"/>
    <m/>
    <x v="5"/>
    <n v="937.8"/>
    <n v="3.7666689560687826E-2"/>
    <x v="1"/>
    <n v="114.28"/>
  </r>
  <r>
    <x v="1"/>
    <x v="0"/>
    <x v="0"/>
    <x v="72"/>
    <x v="89"/>
    <m/>
    <m/>
    <m/>
    <m/>
    <m/>
    <n v="0"/>
    <x v="8"/>
    <n v="566499"/>
    <x v="2222"/>
    <s v="WVGZZZA21TV129353"/>
    <x v="1930"/>
    <x v="2"/>
    <n v="27305.67"/>
    <n v="833.34"/>
    <n v="28139.01"/>
    <n v="7"/>
    <x v="2038"/>
    <n v="95"/>
    <m/>
    <n v="521.1"/>
    <n v="2.1894871212597745E-2"/>
    <n v="0"/>
    <n v="0"/>
    <m/>
    <m/>
    <n v="0.1"/>
    <n v="0.08"/>
    <n v="52.110000000000007"/>
    <m/>
    <n v="52.110000000000007"/>
    <s v="VWB"/>
    <n v="0"/>
    <m/>
    <n v="0"/>
    <n v="1"/>
    <m/>
    <m/>
    <n v="0"/>
    <s v="Valauto Roncq"/>
    <x v="0"/>
    <m/>
    <x v="5"/>
    <n v="616.1"/>
    <n v="2.1894871212597745E-2"/>
    <x v="1"/>
    <n v="52.110000000000007"/>
  </r>
  <r>
    <x v="1"/>
    <x v="0"/>
    <x v="2"/>
    <x v="87"/>
    <x v="58"/>
    <m/>
    <m/>
    <m/>
    <m/>
    <m/>
    <n v="0"/>
    <x v="6"/>
    <n v="571157"/>
    <x v="2223"/>
    <s v="TMBJR8NX5SY150429"/>
    <x v="1931"/>
    <x v="41"/>
    <n v="35491.67"/>
    <n v="4441.67"/>
    <n v="39933.339999999997"/>
    <n v="220"/>
    <x v="2039"/>
    <n v="35"/>
    <m/>
    <n v="-340.69"/>
    <n v="-7.655007069280957E-3"/>
    <n v="1550.35"/>
    <n v="0"/>
    <m/>
    <s v="marge négative  //  Forfait"/>
    <m/>
    <n v="0.13"/>
    <n v="0"/>
    <n v="200"/>
    <n v="200"/>
    <s v=""/>
    <m/>
    <m/>
    <n v="0"/>
    <n v="1"/>
    <m/>
    <m/>
    <n v="0"/>
    <s v="Valauto Roncq"/>
    <x v="2"/>
    <m/>
    <x v="3"/>
    <n v="-305.69"/>
    <n v="-7.655007069280957E-3"/>
    <x v="0"/>
    <n v="200"/>
  </r>
  <r>
    <x v="1"/>
    <x v="0"/>
    <x v="0"/>
    <x v="100"/>
    <x v="56"/>
    <m/>
    <m/>
    <m/>
    <m/>
    <m/>
    <m/>
    <x v="35"/>
    <n v="575102"/>
    <x v="2224"/>
    <s v="WVGZZZA21TV016373"/>
    <x v="1932"/>
    <x v="2"/>
    <n v="27305.67"/>
    <n v="1891.67"/>
    <n v="29197.339999999997"/>
    <n v="33"/>
    <x v="2040"/>
    <n v="95"/>
    <m/>
    <n v="700.37"/>
    <n v="2.7241180189702216E-2"/>
    <n v="0"/>
    <n v="-500"/>
    <m/>
    <m/>
    <n v="0.1"/>
    <n v="0.1"/>
    <n v="70.037000000000006"/>
    <m/>
    <n v="70.037000000000006"/>
    <s v="VWB"/>
    <n v="30"/>
    <m/>
    <n v="0"/>
    <n v="1"/>
    <m/>
    <m/>
    <n v="0"/>
    <s v="Valauto Roncq"/>
    <x v="0"/>
    <m/>
    <x v="0"/>
    <n v="795.37"/>
    <n v="2.7241180189702216E-2"/>
    <x v="1"/>
    <n v="100.03700000000001"/>
  </r>
  <r>
    <x v="1"/>
    <x v="0"/>
    <x v="0"/>
    <x v="17"/>
    <x v="16"/>
    <m/>
    <m/>
    <m/>
    <s v="x"/>
    <s v="X"/>
    <m/>
    <x v="60"/>
    <n v="575106"/>
    <x v="2225"/>
    <s v="WVGZZZA25TV021639"/>
    <x v="1933"/>
    <x v="2"/>
    <n v="34805.67"/>
    <n v="3091.67"/>
    <n v="37897.339999999997"/>
    <n v="120"/>
    <x v="2041"/>
    <n v="95"/>
    <m/>
    <n v="1193.4100000000001"/>
    <n v="3.399737290268922E-2"/>
    <n v="-2652.81"/>
    <n v="0"/>
    <m/>
    <m/>
    <n v="0.12"/>
    <n v="0.1"/>
    <n v="143.20920000000001"/>
    <m/>
    <n v="143.20920000000001"/>
    <s v="VWB"/>
    <n v="30"/>
    <m/>
    <n v="0"/>
    <n v="1"/>
    <m/>
    <m/>
    <n v="0"/>
    <s v="Valauto Roncq"/>
    <x v="0"/>
    <m/>
    <x v="0"/>
    <n v="1288.4100000000001"/>
    <n v="3.399737290268922E-2"/>
    <x v="1"/>
    <n v="173.20920000000001"/>
  </r>
  <r>
    <x v="1"/>
    <x v="0"/>
    <x v="0"/>
    <x v="9"/>
    <x v="71"/>
    <m/>
    <m/>
    <m/>
    <m/>
    <m/>
    <m/>
    <x v="43"/>
    <n v="575226"/>
    <x v="2226"/>
    <s v="WVWZZZE11TP053000"/>
    <x v="1934"/>
    <x v="29"/>
    <n v="28533.33"/>
    <n v="1858.34"/>
    <n v="30391.670000000002"/>
    <n v="37"/>
    <x v="2042"/>
    <n v="95"/>
    <m/>
    <n v="875.96"/>
    <n v="3.1948227919031763E-2"/>
    <n v="0"/>
    <n v="-3333.33"/>
    <m/>
    <m/>
    <n v="7.0000000000000007E-2"/>
    <n v="7.0000000000000007E-2"/>
    <n v="61.317200000000007"/>
    <m/>
    <n v="61.317200000000007"/>
    <s v="VWB"/>
    <n v="30"/>
    <n v="50"/>
    <n v="1"/>
    <n v="1"/>
    <m/>
    <m/>
    <n v="1"/>
    <s v="Valauto Roncq"/>
    <x v="0"/>
    <m/>
    <x v="0"/>
    <n v="970.96"/>
    <n v="3.1948227919031763E-2"/>
    <x v="1"/>
    <n v="141.31720000000001"/>
  </r>
  <r>
    <x v="1"/>
    <x v="0"/>
    <x v="0"/>
    <x v="119"/>
    <x v="146"/>
    <m/>
    <m/>
    <m/>
    <m/>
    <m/>
    <n v="0"/>
    <x v="43"/>
    <n v="575289"/>
    <x v="2227"/>
    <s v="WVGZZZC11TY083364"/>
    <x v="1935"/>
    <x v="7"/>
    <n v="22622.33"/>
    <n v="1025"/>
    <n v="23647.33"/>
    <n v="82"/>
    <x v="2043"/>
    <n v="95.01"/>
    <m/>
    <n v="1338.63"/>
    <n v="6.0625871927190086E-2"/>
    <n v="0"/>
    <n v="-3349.99"/>
    <m/>
    <m/>
    <n v="0.12"/>
    <n v="0.12"/>
    <n v="160.63560000000001"/>
    <m/>
    <n v="160.63560000000001"/>
    <s v="VWB"/>
    <n v="30"/>
    <m/>
    <n v="0"/>
    <n v="1"/>
    <m/>
    <m/>
    <n v="0"/>
    <s v="Valauto Roncq"/>
    <x v="0"/>
    <m/>
    <x v="0"/>
    <n v="1433.64"/>
    <n v="6.0625871927190086E-2"/>
    <x v="1"/>
    <n v="190.63560000000001"/>
  </r>
  <r>
    <x v="1"/>
    <x v="0"/>
    <x v="0"/>
    <x v="2"/>
    <x v="112"/>
    <m/>
    <m/>
    <m/>
    <m/>
    <m/>
    <n v="0"/>
    <x v="43"/>
    <n v="565746"/>
    <x v="2228"/>
    <s v="WVGZZZE25TE034191"/>
    <x v="1936"/>
    <x v="3"/>
    <n v="39271.67"/>
    <n v="3470.84"/>
    <n v="42742.509999999995"/>
    <n v="83"/>
    <x v="2044"/>
    <n v="95"/>
    <m/>
    <n v="854.86"/>
    <n v="2.2222840914115714E-2"/>
    <n v="0"/>
    <n v="0"/>
    <m/>
    <m/>
    <n v="7.0000000000000007E-2"/>
    <n v="7.0000000000000007E-2"/>
    <n v="59.84020000000001"/>
    <m/>
    <n v="59.84020000000001"/>
    <s v="VWB"/>
    <n v="0"/>
    <m/>
    <n v="0"/>
    <n v="1"/>
    <m/>
    <m/>
    <n v="0"/>
    <s v="Valauto Roncq"/>
    <x v="0"/>
    <m/>
    <x v="0"/>
    <n v="949.86"/>
    <n v="2.2222840914115714E-2"/>
    <x v="1"/>
    <n v="59.84020000000001"/>
  </r>
  <r>
    <x v="1"/>
    <x v="1"/>
    <x v="0"/>
    <x v="109"/>
    <x v="134"/>
    <m/>
    <m/>
    <m/>
    <s v="x"/>
    <m/>
    <n v="-308.97000000000003"/>
    <x v="43"/>
    <n v="576320"/>
    <x v="2229"/>
    <s v="WVGZZZA26TV058926"/>
    <x v="1937"/>
    <x v="2"/>
    <n v="34805.67"/>
    <n v="1875"/>
    <n v="36680.67"/>
    <n v="0"/>
    <x v="2045"/>
    <n v="95"/>
    <m/>
    <n v="1291.3800000000001"/>
    <n v="3.7795929027468693E-2"/>
    <n v="0"/>
    <n v="-1250"/>
    <m/>
    <s v="solde client "/>
    <n v="0.1"/>
    <n v="0.1"/>
    <n v="129.13800000000001"/>
    <m/>
    <n v="129.13800000000001"/>
    <s v=""/>
    <n v="30"/>
    <n v="50"/>
    <n v="1"/>
    <n v="1"/>
    <m/>
    <m/>
    <n v="1"/>
    <s v="Valauto Roncq"/>
    <x v="0"/>
    <m/>
    <x v="0"/>
    <n v="1386.38"/>
    <n v="3.7795929027468693E-2"/>
    <x v="1"/>
    <n v="209.13800000000001"/>
  </r>
  <r>
    <x v="1"/>
    <x v="0"/>
    <x v="0"/>
    <x v="117"/>
    <x v="140"/>
    <m/>
    <m/>
    <m/>
    <m/>
    <m/>
    <n v="0"/>
    <x v="75"/>
    <n v="576324"/>
    <x v="2230"/>
    <s v="WVGZZZA27TV054724"/>
    <x v="1938"/>
    <x v="2"/>
    <n v="31472.33"/>
    <n v="1058.33"/>
    <n v="32530.660000000003"/>
    <n v="33"/>
    <x v="2046"/>
    <n v="95.01"/>
    <m/>
    <n v="1803.86"/>
    <n v="5.8371702264878721E-2"/>
    <n v="0"/>
    <n v="-1250"/>
    <m/>
    <m/>
    <n v="0.1"/>
    <n v="0.13"/>
    <n v="180.386"/>
    <m/>
    <n v="180.386"/>
    <s v="VWB"/>
    <n v="30"/>
    <n v="50"/>
    <n v="1"/>
    <n v="1"/>
    <m/>
    <m/>
    <n v="1"/>
    <s v="Valauto Roncq"/>
    <x v="0"/>
    <m/>
    <x v="0"/>
    <n v="1898.87"/>
    <n v="5.8371702264878721E-2"/>
    <x v="1"/>
    <n v="260.38599999999997"/>
  </r>
  <r>
    <x v="1"/>
    <x v="0"/>
    <x v="0"/>
    <x v="48"/>
    <x v="122"/>
    <m/>
    <m/>
    <m/>
    <m/>
    <m/>
    <n v="0"/>
    <x v="35"/>
    <n v="576352"/>
    <x v="2231"/>
    <s v="WVWZZZAW3TU064292"/>
    <x v="1939"/>
    <x v="28"/>
    <n v="20605.669999999998"/>
    <n v="508.33"/>
    <n v="21114"/>
    <n v="26"/>
    <x v="2047"/>
    <n v="95"/>
    <m/>
    <n v="542.98"/>
    <n v="3.0215970446149477E-2"/>
    <n v="0"/>
    <n v="-2356.67"/>
    <m/>
    <m/>
    <n v="0.1"/>
    <n v="0.12"/>
    <n v="54.298000000000002"/>
    <m/>
    <n v="54.298000000000002"/>
    <s v="VWB"/>
    <n v="30"/>
    <m/>
    <n v="0"/>
    <n v="1"/>
    <m/>
    <m/>
    <n v="0"/>
    <s v="Valauto Roncq"/>
    <x v="0"/>
    <m/>
    <x v="0"/>
    <n v="637.98"/>
    <n v="3.0215970446149477E-2"/>
    <x v="1"/>
    <n v="84.298000000000002"/>
  </r>
  <r>
    <x v="1"/>
    <x v="0"/>
    <x v="0"/>
    <x v="119"/>
    <x v="106"/>
    <m/>
    <m/>
    <m/>
    <m/>
    <m/>
    <n v="0"/>
    <x v="43"/>
    <n v="576405"/>
    <x v="2232"/>
    <s v="WVGZZZA24TV047729"/>
    <x v="1940"/>
    <x v="2"/>
    <n v="31472.33"/>
    <n v="1883.34"/>
    <n v="33355.67"/>
    <n v="66"/>
    <x v="2048"/>
    <n v="94.98"/>
    <m/>
    <n v="1334.22"/>
    <n v="4.2847288032289564E-2"/>
    <n v="0"/>
    <n v="-4036.03"/>
    <m/>
    <m/>
    <n v="0.12"/>
    <n v="0.12"/>
    <n v="160.10640000000001"/>
    <m/>
    <n v="160.10640000000001"/>
    <s v="VWB"/>
    <n v="0"/>
    <m/>
    <n v="0"/>
    <n v="1"/>
    <m/>
    <m/>
    <n v="0"/>
    <s v="Valauto Roncq"/>
    <x v="0"/>
    <m/>
    <x v="0"/>
    <n v="1429.2"/>
    <n v="4.2847288032289564E-2"/>
    <x v="1"/>
    <n v="160.10640000000001"/>
  </r>
  <r>
    <x v="1"/>
    <x v="0"/>
    <x v="0"/>
    <x v="41"/>
    <x v="110"/>
    <m/>
    <m/>
    <m/>
    <m/>
    <m/>
    <n v="0"/>
    <x v="60"/>
    <n v="585107"/>
    <x v="2233"/>
    <s v="WVGZZZA26TV020659"/>
    <x v="1941"/>
    <x v="2"/>
    <n v="31472.33"/>
    <n v="1558.33"/>
    <n v="33030.660000000003"/>
    <n v="28"/>
    <x v="2049"/>
    <n v="95"/>
    <m/>
    <n v="594.55999999999995"/>
    <n v="2.0876361538037687E-2"/>
    <n v="0"/>
    <n v="0"/>
    <m/>
    <m/>
    <n v="0.1"/>
    <n v="0.1"/>
    <n v="59.455999999999996"/>
    <m/>
    <n v="59.455999999999996"/>
    <s v="VWB"/>
    <n v="0"/>
    <m/>
    <n v="0"/>
    <n v="1"/>
    <m/>
    <m/>
    <n v="0"/>
    <s v="Valauto Roncq"/>
    <x v="0"/>
    <m/>
    <x v="0"/>
    <n v="689.56"/>
    <n v="2.0876361538037687E-2"/>
    <x v="1"/>
    <n v="59.455999999999996"/>
  </r>
  <r>
    <x v="1"/>
    <x v="0"/>
    <x v="0"/>
    <x v="87"/>
    <x v="17"/>
    <m/>
    <m/>
    <m/>
    <m/>
    <m/>
    <m/>
    <x v="60"/>
    <n v="585238"/>
    <x v="1508"/>
    <s v="WVGZZZA17TV081459"/>
    <x v="1942"/>
    <x v="2"/>
    <n v="26247.33"/>
    <n v="850"/>
    <n v="27097.33"/>
    <n v="32"/>
    <x v="2050"/>
    <n v="95"/>
    <n v="-80"/>
    <n v="465"/>
    <n v="2.066624276266333E-2"/>
    <n v="0"/>
    <n v="-3966.67"/>
    <m/>
    <m/>
    <n v="0.13"/>
    <n v="0.13"/>
    <n v="60.45"/>
    <m/>
    <n v="60.45"/>
    <s v="VWB"/>
    <n v="30"/>
    <n v="50"/>
    <n v="1"/>
    <n v="1"/>
    <m/>
    <m/>
    <n v="1"/>
    <s v="Valauto Roncq"/>
    <x v="0"/>
    <m/>
    <x v="0"/>
    <n v="640"/>
    <n v="2.3618563157329523E-2"/>
    <x v="1"/>
    <n v="140.44999999999999"/>
  </r>
  <r>
    <x v="1"/>
    <x v="0"/>
    <x v="0"/>
    <x v="22"/>
    <x v="11"/>
    <m/>
    <m/>
    <m/>
    <m/>
    <m/>
    <n v="0"/>
    <x v="35"/>
    <n v="585287"/>
    <x v="2234"/>
    <s v="WVGZZZC16TY083277"/>
    <x v="1943"/>
    <x v="7"/>
    <n v="22622.33"/>
    <n v="1025"/>
    <n v="23647.33"/>
    <n v="70"/>
    <x v="2051"/>
    <n v="95.01"/>
    <m/>
    <n v="770.5"/>
    <n v="3.660074942921674E-2"/>
    <n v="0"/>
    <n v="-3549.99"/>
    <m/>
    <m/>
    <n v="0.12"/>
    <n v="0.12"/>
    <n v="92.46"/>
    <m/>
    <n v="92.46"/>
    <s v="VWB"/>
    <n v="30"/>
    <m/>
    <n v="0"/>
    <n v="1"/>
    <m/>
    <m/>
    <n v="0"/>
    <s v="Valauto Roncq"/>
    <x v="0"/>
    <m/>
    <x v="0"/>
    <n v="865.51"/>
    <n v="3.660074942921674E-2"/>
    <x v="1"/>
    <n v="122.46"/>
  </r>
  <r>
    <x v="1"/>
    <x v="0"/>
    <x v="0"/>
    <x v="46"/>
    <x v="10"/>
    <m/>
    <m/>
    <m/>
    <m/>
    <m/>
    <n v="0"/>
    <x v="5"/>
    <n v="585531"/>
    <x v="2235"/>
    <s v="WVWZZZAW2TU028299"/>
    <x v="1944"/>
    <x v="28"/>
    <n v="20605.669999999998"/>
    <n v="550"/>
    <n v="21155.67"/>
    <n v="70"/>
    <x v="2052"/>
    <n v="95"/>
    <m/>
    <n v="112.57"/>
    <n v="9.8115540656476489E-3"/>
    <n v="-1083.33"/>
    <n v="-1273.3399999999999"/>
    <m/>
    <m/>
    <n v="0.12"/>
    <n v="0.12"/>
    <n v="13.508399999999998"/>
    <m/>
    <n v="13.508399999999998"/>
    <s v="VWB"/>
    <n v="30"/>
    <m/>
    <n v="0"/>
    <n v="1"/>
    <m/>
    <m/>
    <n v="0"/>
    <s v="Valauto Roncq"/>
    <x v="0"/>
    <m/>
    <x v="0"/>
    <n v="207.57"/>
    <n v="9.8115540656476489E-3"/>
    <x v="1"/>
    <n v="43.508399999999995"/>
  </r>
  <r>
    <x v="1"/>
    <x v="0"/>
    <x v="6"/>
    <x v="21"/>
    <x v="21"/>
    <m/>
    <m/>
    <m/>
    <m/>
    <m/>
    <n v="0"/>
    <x v="50"/>
    <n v="591184"/>
    <x v="2236"/>
    <s v="VSSZZZKL5RR099902"/>
    <x v="1945"/>
    <x v="57"/>
    <n v="38112.67"/>
    <n v="541.66999999999996"/>
    <n v="38654.339999999997"/>
    <n v="652"/>
    <x v="2053"/>
    <n v="21.99"/>
    <m/>
    <n v="-2436.2099999999996"/>
    <n v="-6.2456634882396132E-2"/>
    <n v="-5798.15"/>
    <n v="0"/>
    <m/>
    <s v="marge négative  //  Forfait"/>
    <m/>
    <n v="0.13"/>
    <n v="0"/>
    <n v="200"/>
    <n v="200"/>
    <s v=""/>
    <n v="0"/>
    <m/>
    <n v="0"/>
    <n v="1"/>
    <m/>
    <m/>
    <n v="0"/>
    <s v="Valauto Roncq"/>
    <x v="6"/>
    <m/>
    <x v="15"/>
    <n v="-2414.2199999999998"/>
    <n v="-6.2456634882396132E-2"/>
    <x v="0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leau croisé dynamique3" cacheId="1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showHeaders="0" outline="1" outlineData="1">
  <location ref="A7:E8" firstHeaderRow="0" firstDataRow="1" firstDataCol="1"/>
  <pivotFields count="48">
    <pivotField multipleItemSelectionAllowed="1" showAll="0"/>
    <pivotField showAll="0" defaultSubtotal="0"/>
    <pivotField axis="axisRow" multipleItemSelectionAllowed="1" showAll="0">
      <items count="15">
        <item m="1" x="13"/>
        <item m="1" x="9"/>
        <item m="1" x="10"/>
        <item m="1" x="11"/>
        <item m="1" x="12"/>
        <item x="3"/>
        <item sd="0" m="1" x="8"/>
        <item m="1" x="7"/>
        <item x="0"/>
        <item x="4"/>
        <item x="2"/>
        <item x="5"/>
        <item x="6"/>
        <item x="1"/>
        <item t="default"/>
      </items>
    </pivotField>
    <pivotField showAll="0">
      <items count="102">
        <item x="91"/>
        <item x="48"/>
        <item x="99"/>
        <item x="73"/>
        <item x="83"/>
        <item x="79"/>
        <item x="16"/>
        <item x="77"/>
        <item x="90"/>
        <item x="72"/>
        <item x="78"/>
        <item x="60"/>
        <item x="76"/>
        <item x="98"/>
        <item x="12"/>
        <item x="87"/>
        <item x="81"/>
        <item x="96"/>
        <item x="95"/>
        <item x="63"/>
        <item x="97"/>
        <item x="74"/>
        <item x="35"/>
        <item x="85"/>
        <item x="89"/>
        <item x="88"/>
        <item x="22"/>
        <item x="70"/>
        <item x="92"/>
        <item x="69"/>
        <item x="100"/>
        <item x="17"/>
        <item x="36"/>
        <item x="82"/>
        <item x="62"/>
        <item x="64"/>
        <item x="39"/>
        <item x="84"/>
        <item x="61"/>
        <item x="75"/>
        <item x="7"/>
        <item x="15"/>
        <item x="57"/>
        <item x="58"/>
        <item x="67"/>
        <item x="6"/>
        <item x="1"/>
        <item x="71"/>
        <item x="46"/>
        <item x="66"/>
        <item x="45"/>
        <item x="21"/>
        <item x="86"/>
        <item x="53"/>
        <item x="47"/>
        <item x="50"/>
        <item x="54"/>
        <item x="65"/>
        <item x="34"/>
        <item x="23"/>
        <item x="56"/>
        <item x="93"/>
        <item x="40"/>
        <item x="11"/>
        <item x="68"/>
        <item x="43"/>
        <item x="94"/>
        <item x="59"/>
        <item x="32"/>
        <item x="80"/>
        <item x="0"/>
        <item x="26"/>
        <item x="51"/>
        <item x="49"/>
        <item x="37"/>
        <item x="13"/>
        <item x="33"/>
        <item x="41"/>
        <item x="24"/>
        <item x="29"/>
        <item x="55"/>
        <item x="10"/>
        <item x="20"/>
        <item x="28"/>
        <item x="38"/>
        <item x="52"/>
        <item x="8"/>
        <item x="44"/>
        <item x="42"/>
        <item x="5"/>
        <item x="4"/>
        <item x="18"/>
        <item x="27"/>
        <item x="19"/>
        <item x="14"/>
        <item x="9"/>
        <item x="3"/>
        <item x="31"/>
        <item x="30"/>
        <item x="25"/>
        <item x="2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16">
        <item x="1"/>
        <item x="9"/>
        <item x="5"/>
        <item x="8"/>
        <item x="6"/>
        <item x="2"/>
        <item m="1" x="14"/>
        <item x="0"/>
        <item x="4"/>
        <item x="12"/>
        <item x="3"/>
        <item x="7"/>
        <item x="10"/>
        <item x="11"/>
        <item x="13"/>
        <item t="default"/>
      </items>
    </pivotField>
    <pivotField dragToRow="0" dragToCol="0" dragToPage="0" showAll="0" defaultSubtotal="0"/>
  </pivotFields>
  <rowFields count="2">
    <field x="2"/>
    <field x="46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bre de LIV." fld="39" subtotal="count" baseField="4" baseItem="40" numFmtId="170"/>
    <dataField name="PV MOYEN Hors Transport" fld="19" subtotal="average" baseField="34" baseItem="2" numFmtId="171"/>
    <dataField name="Moyenne de Total COM" fld="34" subtotal="average" baseField="4" baseItem="30" numFmtId="171"/>
    <dataField name="Marge nette moyenne" fld="21" subtotal="average" baseField="34" baseItem="0" numFmtId="169"/>
  </dataFields>
  <formats count="12">
    <format dxfId="5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5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564">
      <pivotArea dataOnly="0" labelOnly="1" outline="0" fieldPosition="0">
        <references count="1">
          <reference field="4294967294" count="3">
            <x v="0"/>
            <x v="1"/>
            <x v="3"/>
          </reference>
        </references>
      </pivotArea>
    </format>
    <format dxfId="56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62">
      <pivotArea outline="0" fieldPosition="0">
        <references count="1">
          <reference field="4294967294" count="1">
            <x v="1"/>
          </reference>
        </references>
      </pivotArea>
    </format>
    <format dxfId="561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6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5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55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57">
      <pivotArea outline="0" fieldPosition="0">
        <references count="1">
          <reference field="4294967294" count="1">
            <x v="2"/>
          </reference>
        </references>
      </pivotArea>
    </format>
    <format dxfId="5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55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Medium2" showRowHeaders="1" showColHeaders="1" showRowStripes="0" showColStripes="0" showLastColumn="1"/>
  <filters count="1">
    <filter fld="3" type="dateBetween" evalOrder="-1" id="58" name="Date de Facturation">
      <autoFilter ref="A1">
        <filterColumn colId="0">
          <customFilters and="1">
            <customFilter operator="greaterThanOrEqual" val="44197"/>
            <customFilter operator="lessThanOrEqual" val="4437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leau croisé dynamique6" cacheId="1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showHeaders="0" outline="1" outlineData="1">
  <location ref="A118:E119" firstHeaderRow="0" firstDataRow="1" firstDataCol="1" rowPageCount="1" colPageCount="1"/>
  <pivotFields count="48">
    <pivotField multipleItemSelectionAllowed="1" showAll="0"/>
    <pivotField showAll="0" defaultSubtotal="0"/>
    <pivotField axis="axisPage" multipleItemSelectionAllowed="1" showAll="0">
      <items count="15">
        <item h="1" m="1" x="13"/>
        <item m="1" x="9"/>
        <item h="1" m="1" x="10"/>
        <item h="1" m="1" x="11"/>
        <item h="1" m="1" x="12"/>
        <item h="1" x="3"/>
        <item h="1" m="1" x="8"/>
        <item m="1" x="7"/>
        <item h="1" x="0"/>
        <item h="1" x="4"/>
        <item h="1" x="2"/>
        <item h="1" x="5"/>
        <item h="1" x="6"/>
        <item h="1" x="1"/>
        <item t="default"/>
      </items>
    </pivotField>
    <pivotField showAll="0">
      <items count="102">
        <item x="91"/>
        <item x="48"/>
        <item x="99"/>
        <item x="73"/>
        <item x="83"/>
        <item x="79"/>
        <item x="16"/>
        <item x="77"/>
        <item x="90"/>
        <item x="72"/>
        <item x="78"/>
        <item x="60"/>
        <item x="76"/>
        <item x="98"/>
        <item x="12"/>
        <item x="87"/>
        <item x="81"/>
        <item x="96"/>
        <item x="95"/>
        <item x="63"/>
        <item x="97"/>
        <item x="74"/>
        <item x="35"/>
        <item x="85"/>
        <item x="89"/>
        <item x="88"/>
        <item x="22"/>
        <item x="70"/>
        <item x="92"/>
        <item x="69"/>
        <item x="100"/>
        <item x="17"/>
        <item x="36"/>
        <item x="82"/>
        <item x="62"/>
        <item x="64"/>
        <item x="39"/>
        <item x="84"/>
        <item x="61"/>
        <item x="75"/>
        <item x="7"/>
        <item x="15"/>
        <item x="57"/>
        <item x="58"/>
        <item x="67"/>
        <item x="6"/>
        <item x="1"/>
        <item x="71"/>
        <item x="46"/>
        <item x="66"/>
        <item x="45"/>
        <item x="21"/>
        <item x="86"/>
        <item x="53"/>
        <item x="47"/>
        <item x="50"/>
        <item x="54"/>
        <item x="65"/>
        <item x="34"/>
        <item x="23"/>
        <item x="56"/>
        <item x="93"/>
        <item x="40"/>
        <item x="11"/>
        <item x="68"/>
        <item x="43"/>
        <item x="94"/>
        <item x="59"/>
        <item x="32"/>
        <item x="80"/>
        <item x="0"/>
        <item x="26"/>
        <item x="51"/>
        <item x="49"/>
        <item x="37"/>
        <item x="13"/>
        <item x="33"/>
        <item x="41"/>
        <item x="24"/>
        <item x="29"/>
        <item x="55"/>
        <item x="10"/>
        <item x="20"/>
        <item x="28"/>
        <item x="38"/>
        <item x="52"/>
        <item x="8"/>
        <item x="44"/>
        <item x="42"/>
        <item x="5"/>
        <item x="4"/>
        <item x="18"/>
        <item x="27"/>
        <item x="19"/>
        <item x="14"/>
        <item x="9"/>
        <item x="3"/>
        <item x="31"/>
        <item x="30"/>
        <item x="25"/>
        <item x="2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showAll="0">
      <items count="45">
        <item x="28"/>
        <item x="10"/>
        <item x="1"/>
        <item x="13"/>
        <item x="15"/>
        <item x="6"/>
        <item x="0"/>
        <item x="11"/>
        <item x="12"/>
        <item x="4"/>
        <item x="2"/>
        <item x="21"/>
        <item x="5"/>
        <item x="24"/>
        <item x="43"/>
        <item x="9"/>
        <item x="8"/>
        <item x="37"/>
        <item x="17"/>
        <item x="3"/>
        <item x="14"/>
        <item x="18"/>
        <item x="7"/>
        <item x="16"/>
        <item x="19"/>
        <item x="20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multipleItemSelectionAllowe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/>
    <pivotField dragToRow="0" dragToCol="0" dragToPage="0" showAll="0" defaultSubtotal="0"/>
  </pivotFields>
  <rowFields count="1">
    <field x="11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Nbre de LIV." fld="39" subtotal="count" baseField="4" baseItem="40" numFmtId="170"/>
    <dataField name="PV MOYEN Hors Transport" fld="19" subtotal="average" baseField="34" baseItem="2" numFmtId="171"/>
    <dataField name="Marge nette moyenne" fld="21" subtotal="average" baseField="34" baseItem="0" numFmtId="169"/>
    <dataField name="Moyenne de Total COM" fld="34" subtotal="average" baseField="4" baseItem="30" numFmtId="171"/>
  </dataFields>
  <formats count="12">
    <format dxfId="5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02">
      <pivotArea outline="0" fieldPosition="0">
        <references count="1">
          <reference field="4294967294" count="1">
            <x v="1"/>
          </reference>
        </references>
      </pivotArea>
    </format>
    <format dxfId="50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0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9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97">
      <pivotArea outline="0" fieldPosition="0">
        <references count="1">
          <reference field="4294967294" count="1">
            <x v="3"/>
          </reference>
        </references>
      </pivotArea>
    </format>
    <format dxfId="49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95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leau croisé dynamique3" cacheId="1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showHeaders="0" outline="1" outlineData="1">
  <location ref="A7:E33" firstHeaderRow="0" firstDataRow="1" firstDataCol="1" rowPageCount="1" colPageCount="1"/>
  <pivotFields count="48">
    <pivotField multipleItemSelectionAllowed="1" showAll="0"/>
    <pivotField showAll="0" defaultSubtotal="0"/>
    <pivotField axis="axisPage" multipleItemSelectionAllowed="1" showAll="0">
      <items count="15">
        <item h="1" m="1" x="13"/>
        <item h="1" m="1" x="9"/>
        <item h="1" m="1" x="10"/>
        <item h="1" m="1" x="11"/>
        <item h="1" m="1" x="12"/>
        <item x="3"/>
        <item h="1" m="1" x="8"/>
        <item m="1" x="7"/>
        <item h="1" x="0"/>
        <item h="1" x="4"/>
        <item h="1" x="2"/>
        <item h="1" x="5"/>
        <item h="1" x="6"/>
        <item h="1" x="1"/>
        <item t="default"/>
      </items>
    </pivotField>
    <pivotField showAll="0">
      <items count="102">
        <item x="91"/>
        <item x="48"/>
        <item x="99"/>
        <item x="73"/>
        <item x="83"/>
        <item x="79"/>
        <item x="16"/>
        <item x="77"/>
        <item x="90"/>
        <item x="72"/>
        <item x="78"/>
        <item x="60"/>
        <item x="76"/>
        <item x="98"/>
        <item x="12"/>
        <item x="87"/>
        <item x="81"/>
        <item x="96"/>
        <item x="95"/>
        <item x="63"/>
        <item x="97"/>
        <item x="74"/>
        <item x="35"/>
        <item x="85"/>
        <item x="89"/>
        <item x="88"/>
        <item x="22"/>
        <item x="70"/>
        <item x="92"/>
        <item x="69"/>
        <item x="100"/>
        <item x="17"/>
        <item x="36"/>
        <item x="82"/>
        <item x="62"/>
        <item x="64"/>
        <item x="39"/>
        <item x="84"/>
        <item x="61"/>
        <item x="75"/>
        <item x="7"/>
        <item x="15"/>
        <item x="57"/>
        <item x="58"/>
        <item x="67"/>
        <item x="6"/>
        <item x="1"/>
        <item x="71"/>
        <item x="46"/>
        <item x="66"/>
        <item x="45"/>
        <item x="21"/>
        <item x="86"/>
        <item x="53"/>
        <item x="47"/>
        <item x="50"/>
        <item x="54"/>
        <item x="65"/>
        <item x="34"/>
        <item x="23"/>
        <item x="56"/>
        <item x="93"/>
        <item x="40"/>
        <item x="11"/>
        <item x="68"/>
        <item x="43"/>
        <item x="94"/>
        <item x="59"/>
        <item x="32"/>
        <item x="80"/>
        <item x="0"/>
        <item x="26"/>
        <item x="51"/>
        <item x="49"/>
        <item x="37"/>
        <item x="13"/>
        <item x="33"/>
        <item x="41"/>
        <item x="24"/>
        <item x="29"/>
        <item x="55"/>
        <item x="10"/>
        <item x="20"/>
        <item x="28"/>
        <item x="38"/>
        <item x="52"/>
        <item x="8"/>
        <item x="44"/>
        <item x="42"/>
        <item x="5"/>
        <item x="4"/>
        <item x="18"/>
        <item x="27"/>
        <item x="19"/>
        <item x="14"/>
        <item x="9"/>
        <item x="3"/>
        <item x="31"/>
        <item x="30"/>
        <item x="25"/>
        <item x="2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showAll="0">
      <items count="45">
        <item x="28"/>
        <item x="10"/>
        <item x="1"/>
        <item x="13"/>
        <item x="15"/>
        <item x="6"/>
        <item x="0"/>
        <item x="11"/>
        <item x="12"/>
        <item x="4"/>
        <item x="2"/>
        <item x="21"/>
        <item x="5"/>
        <item x="24"/>
        <item x="43"/>
        <item x="9"/>
        <item x="8"/>
        <item x="37"/>
        <item x="17"/>
        <item x="3"/>
        <item x="14"/>
        <item x="18"/>
        <item x="7"/>
        <item x="16"/>
        <item x="19"/>
        <item x="20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multipleItemSelectionAllowe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/>
    <pivotField dragToRow="0" dragToCol="0" dragToPage="0" showAll="0" defaultSubtotal="0"/>
  </pivotFields>
  <rowFields count="1">
    <field x="1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>
      <x v="12"/>
    </i>
    <i>
      <x v="13"/>
    </i>
    <i>
      <x v="15"/>
    </i>
    <i>
      <x v="19"/>
    </i>
    <i>
      <x v="20"/>
    </i>
    <i>
      <x v="22"/>
    </i>
    <i>
      <x v="23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Nbre de LIV." fld="39" subtotal="count" baseField="4" baseItem="40" numFmtId="170"/>
    <dataField name="PV MOYEN Hors Transport" fld="19" subtotal="average" baseField="34" baseItem="2" numFmtId="171"/>
    <dataField name="Marge nette moyenne" fld="21" subtotal="average" baseField="34" baseItem="0" numFmtId="169"/>
    <dataField name="Moyenne de Total COM" fld="34" subtotal="average" baseField="4" baseItem="30" numFmtId="171"/>
  </dataFields>
  <formats count="12">
    <format dxfId="51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1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4">
      <pivotArea outline="0" fieldPosition="0">
        <references count="1">
          <reference field="4294967294" count="1">
            <x v="1"/>
          </reference>
        </references>
      </pivotArea>
    </format>
    <format dxfId="51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9">
      <pivotArea outline="0" fieldPosition="0">
        <references count="1">
          <reference field="4294967294" count="1">
            <x v="3"/>
          </reference>
        </references>
      </pivotArea>
    </format>
    <format dxfId="50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07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leau croisé dynamique1" cacheId="1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showHeaders="0" outline="1" outlineData="1">
  <location ref="A51:E52" firstHeaderRow="0" firstDataRow="1" firstDataCol="1" rowPageCount="1" colPageCount="1"/>
  <pivotFields count="48">
    <pivotField multipleItemSelectionAllowed="1" showAll="0"/>
    <pivotField showAll="0" defaultSubtotal="0"/>
    <pivotField axis="axisPage" multipleItemSelectionAllowed="1" showAll="0">
      <items count="15">
        <item h="1" m="1" x="13"/>
        <item h="1" m="1" x="9"/>
        <item h="1" m="1" x="10"/>
        <item m="1" x="11"/>
        <item h="1" m="1" x="12"/>
        <item h="1" x="3"/>
        <item h="1" m="1" x="8"/>
        <item m="1" x="7"/>
        <item h="1" x="0"/>
        <item h="1" x="4"/>
        <item h="1" x="2"/>
        <item h="1" x="5"/>
        <item h="1" x="6"/>
        <item h="1" x="1"/>
        <item t="default"/>
      </items>
    </pivotField>
    <pivotField showAll="0">
      <items count="102">
        <item x="91"/>
        <item x="48"/>
        <item x="99"/>
        <item x="73"/>
        <item x="83"/>
        <item x="79"/>
        <item x="16"/>
        <item x="77"/>
        <item x="90"/>
        <item x="72"/>
        <item x="78"/>
        <item x="60"/>
        <item x="76"/>
        <item x="98"/>
        <item x="12"/>
        <item x="87"/>
        <item x="81"/>
        <item x="96"/>
        <item x="95"/>
        <item x="63"/>
        <item x="97"/>
        <item x="74"/>
        <item x="35"/>
        <item x="85"/>
        <item x="89"/>
        <item x="88"/>
        <item x="22"/>
        <item x="70"/>
        <item x="92"/>
        <item x="69"/>
        <item x="100"/>
        <item x="17"/>
        <item x="36"/>
        <item x="82"/>
        <item x="62"/>
        <item x="64"/>
        <item x="39"/>
        <item x="84"/>
        <item x="61"/>
        <item x="75"/>
        <item x="7"/>
        <item x="15"/>
        <item x="57"/>
        <item x="58"/>
        <item x="67"/>
        <item x="6"/>
        <item x="1"/>
        <item x="71"/>
        <item x="46"/>
        <item x="66"/>
        <item x="45"/>
        <item x="21"/>
        <item x="86"/>
        <item x="53"/>
        <item x="47"/>
        <item x="50"/>
        <item x="54"/>
        <item x="65"/>
        <item x="34"/>
        <item x="23"/>
        <item x="56"/>
        <item x="93"/>
        <item x="40"/>
        <item x="11"/>
        <item x="68"/>
        <item x="43"/>
        <item x="94"/>
        <item x="59"/>
        <item x="32"/>
        <item x="80"/>
        <item x="0"/>
        <item x="26"/>
        <item x="51"/>
        <item x="49"/>
        <item x="37"/>
        <item x="13"/>
        <item x="33"/>
        <item x="41"/>
        <item x="24"/>
        <item x="29"/>
        <item x="55"/>
        <item x="10"/>
        <item x="20"/>
        <item x="28"/>
        <item x="38"/>
        <item x="52"/>
        <item x="8"/>
        <item x="44"/>
        <item x="42"/>
        <item x="5"/>
        <item x="4"/>
        <item x="18"/>
        <item x="27"/>
        <item x="19"/>
        <item x="14"/>
        <item x="9"/>
        <item x="3"/>
        <item x="31"/>
        <item x="30"/>
        <item x="25"/>
        <item x="2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showAll="0">
      <items count="45">
        <item x="28"/>
        <item x="10"/>
        <item x="1"/>
        <item x="13"/>
        <item x="15"/>
        <item x="6"/>
        <item x="0"/>
        <item x="11"/>
        <item x="12"/>
        <item x="4"/>
        <item x="2"/>
        <item x="21"/>
        <item x="5"/>
        <item x="24"/>
        <item x="43"/>
        <item x="9"/>
        <item x="8"/>
        <item x="37"/>
        <item x="17"/>
        <item x="3"/>
        <item x="14"/>
        <item x="18"/>
        <item x="7"/>
        <item x="16"/>
        <item x="19"/>
        <item x="20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multipleItemSelectionAllowe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/>
    <pivotField dragToRow="0" dragToCol="0" dragToPage="0" showAll="0" defaultSubtotal="0"/>
  </pivotFields>
  <rowFields count="1">
    <field x="11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Nbre de LIV." fld="39" subtotal="count" baseField="4" baseItem="40" numFmtId="170"/>
    <dataField name="PV MOYEN Hors Transport" fld="19" subtotal="average" baseField="34" baseItem="2" numFmtId="171"/>
    <dataField name="Marge nette moyenne" fld="21" subtotal="average" baseField="34" baseItem="0" numFmtId="169"/>
    <dataField name="Moyenne de Total COM" fld="34" subtotal="average" baseField="4" baseItem="30" numFmtId="171"/>
  </dataFields>
  <formats count="12">
    <format dxfId="53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2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26">
      <pivotArea outline="0" fieldPosition="0">
        <references count="1">
          <reference field="4294967294" count="1">
            <x v="1"/>
          </reference>
        </references>
      </pivotArea>
    </format>
    <format dxfId="52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2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21">
      <pivotArea outline="0" fieldPosition="0">
        <references count="1">
          <reference field="4294967294" count="1">
            <x v="3"/>
          </reference>
        </references>
      </pivotArea>
    </format>
    <format dxfId="52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19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leau croisé dynamique2" cacheId="1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showHeaders="0" outline="1" outlineData="1">
  <location ref="A77:E78" firstHeaderRow="0" firstDataRow="1" firstDataCol="1" rowPageCount="1" colPageCount="1"/>
  <pivotFields count="48">
    <pivotField multipleItemSelectionAllowed="1" showAll="0"/>
    <pivotField showAll="0" defaultSubtotal="0"/>
    <pivotField axis="axisPage" multipleItemSelectionAllowed="1" showAll="0">
      <items count="15">
        <item h="1" m="1" x="13"/>
        <item h="1" m="1" x="9"/>
        <item m="1" x="10"/>
        <item h="1" m="1" x="11"/>
        <item h="1" m="1" x="12"/>
        <item h="1" x="3"/>
        <item h="1" m="1" x="8"/>
        <item m="1" x="7"/>
        <item h="1" x="0"/>
        <item h="1" x="4"/>
        <item h="1" x="2"/>
        <item h="1" x="5"/>
        <item h="1" x="6"/>
        <item h="1" x="1"/>
        <item t="default"/>
      </items>
    </pivotField>
    <pivotField showAll="0">
      <items count="102">
        <item x="91"/>
        <item x="48"/>
        <item x="99"/>
        <item x="73"/>
        <item x="83"/>
        <item x="79"/>
        <item x="16"/>
        <item x="77"/>
        <item x="90"/>
        <item x="72"/>
        <item x="78"/>
        <item x="60"/>
        <item x="76"/>
        <item x="98"/>
        <item x="12"/>
        <item x="87"/>
        <item x="81"/>
        <item x="96"/>
        <item x="95"/>
        <item x="63"/>
        <item x="97"/>
        <item x="74"/>
        <item x="35"/>
        <item x="85"/>
        <item x="89"/>
        <item x="88"/>
        <item x="22"/>
        <item x="70"/>
        <item x="92"/>
        <item x="69"/>
        <item x="100"/>
        <item x="17"/>
        <item x="36"/>
        <item x="82"/>
        <item x="62"/>
        <item x="64"/>
        <item x="39"/>
        <item x="84"/>
        <item x="61"/>
        <item x="75"/>
        <item x="7"/>
        <item x="15"/>
        <item x="57"/>
        <item x="58"/>
        <item x="67"/>
        <item x="6"/>
        <item x="1"/>
        <item x="71"/>
        <item x="46"/>
        <item x="66"/>
        <item x="45"/>
        <item x="21"/>
        <item x="86"/>
        <item x="53"/>
        <item x="47"/>
        <item x="50"/>
        <item x="54"/>
        <item x="65"/>
        <item x="34"/>
        <item x="23"/>
        <item x="56"/>
        <item x="93"/>
        <item x="40"/>
        <item x="11"/>
        <item x="68"/>
        <item x="43"/>
        <item x="94"/>
        <item x="59"/>
        <item x="32"/>
        <item x="80"/>
        <item x="0"/>
        <item x="26"/>
        <item x="51"/>
        <item x="49"/>
        <item x="37"/>
        <item x="13"/>
        <item x="33"/>
        <item x="41"/>
        <item x="24"/>
        <item x="29"/>
        <item x="55"/>
        <item x="10"/>
        <item x="20"/>
        <item x="28"/>
        <item x="38"/>
        <item x="52"/>
        <item x="8"/>
        <item x="44"/>
        <item x="42"/>
        <item x="5"/>
        <item x="4"/>
        <item x="18"/>
        <item x="27"/>
        <item x="19"/>
        <item x="14"/>
        <item x="9"/>
        <item x="3"/>
        <item x="31"/>
        <item x="30"/>
        <item x="25"/>
        <item x="2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showAll="0">
      <items count="45">
        <item x="28"/>
        <item x="10"/>
        <item x="1"/>
        <item x="13"/>
        <item x="15"/>
        <item x="6"/>
        <item x="0"/>
        <item x="11"/>
        <item x="12"/>
        <item x="4"/>
        <item x="2"/>
        <item x="21"/>
        <item x="5"/>
        <item x="24"/>
        <item x="43"/>
        <item x="9"/>
        <item x="8"/>
        <item x="37"/>
        <item x="17"/>
        <item x="3"/>
        <item x="14"/>
        <item x="18"/>
        <item x="7"/>
        <item x="16"/>
        <item x="19"/>
        <item x="20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multipleItemSelectionAllowe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/>
    <pivotField dragToRow="0" dragToCol="0" dragToPage="0" showAll="0" defaultSubtotal="0"/>
  </pivotFields>
  <rowFields count="1">
    <field x="11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Nbre de LIV." fld="39" subtotal="count" baseField="4" baseItem="40" numFmtId="170"/>
    <dataField name="PV MOYEN Hors Transport" fld="19" subtotal="average" baseField="34" baseItem="2" numFmtId="171"/>
    <dataField name="Marge nette moyenne" fld="21" subtotal="average" baseField="34" baseItem="0" numFmtId="169"/>
    <dataField name="Moyenne de Total COM" fld="34" subtotal="average" baseField="4" baseItem="30" numFmtId="171"/>
  </dataFields>
  <formats count="12">
    <format dxfId="54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4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38">
      <pivotArea outline="0" fieldPosition="0">
        <references count="1">
          <reference field="4294967294" count="1">
            <x v="1"/>
          </reference>
        </references>
      </pivotArea>
    </format>
    <format dxfId="53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3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3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3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33">
      <pivotArea outline="0" fieldPosition="0">
        <references count="1">
          <reference field="4294967294" count="1">
            <x v="3"/>
          </reference>
        </references>
      </pivotArea>
    </format>
    <format dxfId="53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31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leau croisé dynamique4" cacheId="1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showHeaders="0" outline="1" outlineData="1">
  <location ref="A99:E100" firstHeaderRow="0" firstDataRow="1" firstDataCol="1" rowPageCount="1" colPageCount="1"/>
  <pivotFields count="48">
    <pivotField multipleItemSelectionAllowed="1" showAll="0"/>
    <pivotField showAll="0" defaultSubtotal="0"/>
    <pivotField axis="axisPage" multipleItemSelectionAllowed="1" showAll="0">
      <items count="15">
        <item m="1" x="13"/>
        <item h="1" m="1" x="9"/>
        <item h="1" m="1" x="10"/>
        <item h="1" m="1" x="11"/>
        <item h="1" m="1" x="12"/>
        <item h="1" x="3"/>
        <item h="1" m="1" x="8"/>
        <item m="1" x="7"/>
        <item h="1" x="0"/>
        <item h="1" x="4"/>
        <item h="1" x="2"/>
        <item h="1" x="5"/>
        <item h="1" x="6"/>
        <item h="1" x="1"/>
        <item t="default"/>
      </items>
    </pivotField>
    <pivotField showAll="0">
      <items count="102">
        <item x="91"/>
        <item x="48"/>
        <item x="99"/>
        <item x="73"/>
        <item x="83"/>
        <item x="79"/>
        <item x="16"/>
        <item x="77"/>
        <item x="90"/>
        <item x="72"/>
        <item x="78"/>
        <item x="60"/>
        <item x="76"/>
        <item x="98"/>
        <item x="12"/>
        <item x="87"/>
        <item x="81"/>
        <item x="96"/>
        <item x="95"/>
        <item x="63"/>
        <item x="97"/>
        <item x="74"/>
        <item x="35"/>
        <item x="85"/>
        <item x="89"/>
        <item x="88"/>
        <item x="22"/>
        <item x="70"/>
        <item x="92"/>
        <item x="69"/>
        <item x="100"/>
        <item x="17"/>
        <item x="36"/>
        <item x="82"/>
        <item x="62"/>
        <item x="64"/>
        <item x="39"/>
        <item x="84"/>
        <item x="61"/>
        <item x="75"/>
        <item x="7"/>
        <item x="15"/>
        <item x="57"/>
        <item x="58"/>
        <item x="67"/>
        <item x="6"/>
        <item x="1"/>
        <item x="71"/>
        <item x="46"/>
        <item x="66"/>
        <item x="45"/>
        <item x="21"/>
        <item x="86"/>
        <item x="53"/>
        <item x="47"/>
        <item x="50"/>
        <item x="54"/>
        <item x="65"/>
        <item x="34"/>
        <item x="23"/>
        <item x="56"/>
        <item x="93"/>
        <item x="40"/>
        <item x="11"/>
        <item x="68"/>
        <item x="43"/>
        <item x="94"/>
        <item x="59"/>
        <item x="32"/>
        <item x="80"/>
        <item x="0"/>
        <item x="26"/>
        <item x="51"/>
        <item x="49"/>
        <item x="37"/>
        <item x="13"/>
        <item x="33"/>
        <item x="41"/>
        <item x="24"/>
        <item x="29"/>
        <item x="55"/>
        <item x="10"/>
        <item x="20"/>
        <item x="28"/>
        <item x="38"/>
        <item x="52"/>
        <item x="8"/>
        <item x="44"/>
        <item x="42"/>
        <item x="5"/>
        <item x="4"/>
        <item x="18"/>
        <item x="27"/>
        <item x="19"/>
        <item x="14"/>
        <item x="9"/>
        <item x="3"/>
        <item x="31"/>
        <item x="30"/>
        <item x="25"/>
        <item x="2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showAll="0">
      <items count="45">
        <item x="28"/>
        <item x="10"/>
        <item x="1"/>
        <item x="13"/>
        <item x="15"/>
        <item x="6"/>
        <item x="0"/>
        <item x="11"/>
        <item x="12"/>
        <item x="4"/>
        <item x="2"/>
        <item x="21"/>
        <item x="5"/>
        <item x="24"/>
        <item x="43"/>
        <item x="9"/>
        <item x="8"/>
        <item x="37"/>
        <item x="17"/>
        <item x="3"/>
        <item x="14"/>
        <item x="18"/>
        <item x="7"/>
        <item x="16"/>
        <item x="19"/>
        <item x="20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t="default"/>
      </items>
    </pivotField>
    <pivotField showAll="0"/>
    <pivotField showAll="0"/>
    <pivotField showAll="0"/>
    <pivotField showAll="0"/>
    <pivotField multipleItemSelectionAllowe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/>
    <pivotField dragToRow="0" dragToCol="0" dragToPage="0" showAll="0" defaultSubtotal="0"/>
  </pivotFields>
  <rowFields count="1">
    <field x="11"/>
  </rowFields>
  <rowItems count="1"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2" hier="-1"/>
  </pageFields>
  <dataFields count="4">
    <dataField name="Nbre de LIV." fld="39" subtotal="count" baseField="4" baseItem="40" numFmtId="170"/>
    <dataField name="PV MOYEN Hors Transport" fld="19" subtotal="average" baseField="34" baseItem="2" numFmtId="171"/>
    <dataField name="Marge nette moyenne" fld="21" subtotal="average" baseField="34" baseItem="0" numFmtId="169"/>
    <dataField name="Moyenne de Total COM" fld="34" subtotal="average" baseField="4" baseItem="30" numFmtId="171"/>
  </dataFields>
  <formats count="12">
    <format dxfId="55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5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50">
      <pivotArea outline="0" fieldPosition="0">
        <references count="1">
          <reference field="4294967294" count="1">
            <x v="1"/>
          </reference>
        </references>
      </pivotArea>
    </format>
    <format dxfId="54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4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4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54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45">
      <pivotArea outline="0" fieldPosition="0">
        <references count="1">
          <reference field="4294967294" count="1">
            <x v="3"/>
          </reference>
        </references>
      </pivotArea>
    </format>
    <format dxfId="54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43">
      <pivotArea dataOnly="0" labelOnly="1" outline="0" fieldPosition="0">
        <references count="1">
          <reference field="4294967294" count="1">
            <x v="3"/>
          </reference>
        </references>
      </pivotArea>
    </format>
  </formats>
  <pivotTableStyleInfo name="PivotStyleMedium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eau croisé dynamique3" cacheId="2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showHeaders="0" outline="1" outlineData="1">
  <location ref="A7:E17" firstHeaderRow="0" firstDataRow="1" firstDataCol="1"/>
  <pivotFields count="50">
    <pivotField axis="axisRow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 defaultSubtotal="0">
      <items count="6">
        <item x="1"/>
        <item x="0"/>
        <item x="3"/>
        <item x="2"/>
        <item m="1" x="5"/>
        <item m="1" x="4"/>
      </items>
    </pivotField>
    <pivotField axis="axisRow" multipleItemSelectionAllowed="1" showAll="0" sortType="ascending">
      <items count="10">
        <item x="1"/>
        <item x="5"/>
        <item x="6"/>
        <item x="0"/>
        <item x="2"/>
        <item x="4"/>
        <item m="1" x="8"/>
        <item x="3"/>
        <item m="1" x="7"/>
        <item t="default"/>
      </items>
    </pivotField>
    <pivotField showAll="0">
      <items count="102">
        <item x="91"/>
        <item x="48"/>
        <item x="99"/>
        <item x="73"/>
        <item x="83"/>
        <item x="79"/>
        <item x="16"/>
        <item x="77"/>
        <item x="90"/>
        <item x="72"/>
        <item x="78"/>
        <item x="60"/>
        <item x="76"/>
        <item x="98"/>
        <item x="12"/>
        <item x="87"/>
        <item x="81"/>
        <item x="96"/>
        <item x="95"/>
        <item x="63"/>
        <item x="97"/>
        <item x="74"/>
        <item x="35"/>
        <item x="85"/>
        <item x="89"/>
        <item x="88"/>
        <item x="22"/>
        <item x="70"/>
        <item x="92"/>
        <item x="69"/>
        <item x="100"/>
        <item x="17"/>
        <item x="36"/>
        <item x="82"/>
        <item x="62"/>
        <item x="64"/>
        <item x="39"/>
        <item x="84"/>
        <item x="61"/>
        <item x="75"/>
        <item x="7"/>
        <item x="15"/>
        <item x="57"/>
        <item x="58"/>
        <item x="67"/>
        <item x="6"/>
        <item x="1"/>
        <item x="71"/>
        <item x="46"/>
        <item x="66"/>
        <item x="45"/>
        <item x="21"/>
        <item x="86"/>
        <item x="53"/>
        <item x="47"/>
        <item x="50"/>
        <item x="54"/>
        <item x="65"/>
        <item x="34"/>
        <item x="23"/>
        <item x="56"/>
        <item x="93"/>
        <item x="40"/>
        <item x="11"/>
        <item x="68"/>
        <item x="43"/>
        <item x="94"/>
        <item x="59"/>
        <item x="32"/>
        <item x="80"/>
        <item x="0"/>
        <item x="26"/>
        <item x="51"/>
        <item x="49"/>
        <item x="37"/>
        <item x="13"/>
        <item x="33"/>
        <item x="41"/>
        <item x="24"/>
        <item x="29"/>
        <item x="55"/>
        <item x="10"/>
        <item x="20"/>
        <item x="28"/>
        <item x="38"/>
        <item x="52"/>
        <item x="8"/>
        <item x="44"/>
        <item x="42"/>
        <item x="5"/>
        <item x="4"/>
        <item x="18"/>
        <item x="27"/>
        <item x="19"/>
        <item x="14"/>
        <item x="9"/>
        <item x="3"/>
        <item x="31"/>
        <item x="30"/>
        <item x="25"/>
        <item x="2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showAll="0" sortType="descending">
      <items count="45">
        <item x="24"/>
        <item sd="0" x="28"/>
        <item sd="0" x="10"/>
        <item sd="0" x="1"/>
        <item sd="0" x="43"/>
        <item sd="0" x="9"/>
        <item sd="0" x="13"/>
        <item sd="0" x="15"/>
        <item sd="0" x="6"/>
        <item sd="0" x="0"/>
        <item sd="0" x="11"/>
        <item sd="0" x="8"/>
        <item sd="0" x="12"/>
        <item sd="0" x="4"/>
        <item sd="0" x="5"/>
        <item sd="0" x="2"/>
        <item sd="0" x="21"/>
        <item x="37"/>
        <item x="17"/>
        <item x="3"/>
        <item x="14"/>
        <item x="18"/>
        <item x="7"/>
        <item x="16"/>
        <item x="19"/>
        <item x="20"/>
        <item x="22"/>
        <item x="23"/>
        <item x="25"/>
        <item x="26"/>
        <item x="27"/>
        <item x="29"/>
        <item x="30"/>
        <item x="31"/>
        <item x="32"/>
        <item x="33"/>
        <item x="34"/>
        <item x="35"/>
        <item x="36"/>
        <item x="38"/>
        <item x="39"/>
        <item x="40"/>
        <item x="41"/>
        <item x="42"/>
        <item t="default" sd="0"/>
      </items>
      <autoSortScope>
        <pivotArea dataOnly="0" outline="0" fieldPosition="0">
          <references count="1">
            <reference field="4294967294" count="1" selected="0">
              <x v="3"/>
            </reference>
          </references>
        </pivotArea>
      </autoSortScope>
    </pivotField>
    <pivotField showAll="0"/>
    <pivotField showAll="0"/>
    <pivotField showAll="0"/>
    <pivotField showAll="0"/>
    <pivotField multipleItemSelectionAllowed="1" showAll="0">
      <items count="60">
        <item m="1" x="58"/>
        <item m="1" x="49"/>
        <item m="1" x="45"/>
        <item x="6"/>
        <item m="1" x="46"/>
        <item m="1" x="55"/>
        <item x="3"/>
        <item m="1" x="54"/>
        <item m="1" x="57"/>
        <item x="5"/>
        <item x="8"/>
        <item x="0"/>
        <item x="10"/>
        <item x="2"/>
        <item x="29"/>
        <item x="19"/>
        <item x="35"/>
        <item x="33"/>
        <item m="1" x="44"/>
        <item x="1"/>
        <item x="15"/>
        <item x="18"/>
        <item x="28"/>
        <item x="12"/>
        <item m="1" x="50"/>
        <item m="1" x="51"/>
        <item x="32"/>
        <item x="40"/>
        <item x="26"/>
        <item x="9"/>
        <item x="11"/>
        <item x="30"/>
        <item m="1" x="53"/>
        <item x="4"/>
        <item x="23"/>
        <item x="36"/>
        <item m="1" x="48"/>
        <item x="42"/>
        <item x="41"/>
        <item x="38"/>
        <item m="1" x="47"/>
        <item x="37"/>
        <item x="24"/>
        <item x="21"/>
        <item x="17"/>
        <item x="39"/>
        <item x="34"/>
        <item x="25"/>
        <item m="1" x="56"/>
        <item x="16"/>
        <item x="13"/>
        <item x="20"/>
        <item x="7"/>
        <item x="14"/>
        <item m="1" x="52"/>
        <item x="27"/>
        <item x="22"/>
        <item x="31"/>
        <item m="1" x="43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multipleItemSelectionAllowed="1" showAll="0">
      <items count="20">
        <item h="1" x="4"/>
        <item h="1" m="1" x="16"/>
        <item h="1" x="13"/>
        <item h="1" x="12"/>
        <item h="1" m="1" x="18"/>
        <item h="1" x="1"/>
        <item x="9"/>
        <item h="1" x="5"/>
        <item h="1" x="8"/>
        <item h="1" m="1" x="15"/>
        <item h="1" x="10"/>
        <item h="1" m="1" x="17"/>
        <item h="1" x="11"/>
        <item h="1" x="0"/>
        <item h="1" x="3"/>
        <item h="1" x="6"/>
        <item h="1" x="2"/>
        <item h="1" x="7"/>
        <item h="1" m="1" x="14"/>
        <item t="default"/>
      </items>
    </pivotField>
    <pivotField dataField="1" numFmtId="168" showAll="0"/>
    <pivotField numFmtId="10" showAll="0"/>
    <pivotField dragToRow="0" dragToCol="0" dragToPage="0" showAll="0" defaultSubtotal="0"/>
  </pivotFields>
  <rowFields count="3">
    <field x="2"/>
    <field x="11"/>
    <field x="0"/>
  </rowFields>
  <rowItems count="10">
    <i>
      <x v="7"/>
    </i>
    <i r="1">
      <x v="31"/>
    </i>
    <i r="2">
      <x v="3"/>
    </i>
    <i r="1">
      <x v="30"/>
    </i>
    <i r="2">
      <x v="2"/>
    </i>
    <i r="2">
      <x v="3"/>
    </i>
    <i r="1">
      <x v="1"/>
    </i>
    <i r="1">
      <x v="32"/>
    </i>
    <i r="2"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bre de LIV." fld="39" subtotal="count" baseField="4" baseItem="40" numFmtId="170"/>
    <dataField name="Somme de Total" fld="19" baseField="11" baseItem="12" numFmtId="171"/>
    <dataField name="Somme de Marge nette" fld="21" baseField="11" baseItem="30" numFmtId="169"/>
    <dataField name="Moyenne de Marge nette recalculée2" fld="47" subtotal="average" baseField="46" baseItem="1" numFmtId="166"/>
  </dataFields>
  <formats count="10">
    <format dxfId="4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9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0">
      <pivotArea outline="0" fieldPosition="0">
        <references count="1">
          <reference field="4294967294" count="1">
            <x v="1"/>
          </reference>
        </references>
      </pivotArea>
    </format>
    <format dxfId="48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48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6" indent="0" outline="1" outlineData="1" multipleFieldFilters="0">
  <location ref="A4:E12" firstHeaderRow="0" firstDataRow="1" firstDataCol="1" rowPageCount="2" colPageCount="1"/>
  <pivotFields count="47">
    <pivotField axis="axisPage" multipleItemSelectionAllowed="1" showAll="0">
      <items count="7">
        <item h="1" x="0"/>
        <item h="1" x="1"/>
        <item h="1" x="2"/>
        <item h="1" x="3"/>
        <item x="4"/>
        <item h="1" m="1" x="5"/>
        <item t="default"/>
      </items>
    </pivotField>
    <pivotField showAll="0" defaultSubtotal="0"/>
    <pivotField axis="axisPage" multipleItemSelectionAllowed="1" showAll="0">
      <items count="9">
        <item x="3"/>
        <item m="1" x="5"/>
        <item x="0"/>
        <item x="2"/>
        <item x="1"/>
        <item x="4"/>
        <item m="1" x="6"/>
        <item m="1" x="7"/>
        <item t="default"/>
      </items>
    </pivotField>
    <pivotField showAll="0"/>
    <pivotField numFmtId="14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showAll="0"/>
    <pivotField dataField="1" showAll="0"/>
    <pivotField showAll="0"/>
    <pivotField showAll="0"/>
    <pivotField axis="axisRow" showAll="0" sortType="ascending">
      <items count="61">
        <item m="1" x="58"/>
        <item m="1" x="45"/>
        <item m="1" x="40"/>
        <item m="1" x="55"/>
        <item m="1" x="52"/>
        <item x="4"/>
        <item x="6"/>
        <item x="26"/>
        <item x="2"/>
        <item m="1" x="47"/>
        <item x="30"/>
        <item m="1" x="41"/>
        <item m="1" x="51"/>
        <item x="11"/>
        <item x="3"/>
        <item x="13"/>
        <item x="20"/>
        <item x="21"/>
        <item x="34"/>
        <item x="35"/>
        <item x="36"/>
        <item x="1"/>
        <item x="19"/>
        <item x="24"/>
        <item x="23"/>
        <item x="32"/>
        <item m="1" x="53"/>
        <item x="8"/>
        <item x="12"/>
        <item x="9"/>
        <item x="33"/>
        <item m="1" x="54"/>
        <item x="0"/>
        <item x="14"/>
        <item m="1" x="56"/>
        <item m="1" x="44"/>
        <item m="1" x="43"/>
        <item m="1" x="49"/>
        <item m="1" x="57"/>
        <item m="1" x="46"/>
        <item m="1" x="50"/>
        <item x="10"/>
        <item x="25"/>
        <item x="16"/>
        <item m="1" x="48"/>
        <item x="38"/>
        <item x="7"/>
        <item m="1" x="59"/>
        <item x="31"/>
        <item x="15"/>
        <item x="18"/>
        <item x="28"/>
        <item x="5"/>
        <item x="17"/>
        <item x="27"/>
        <item x="22"/>
        <item x="29"/>
        <item x="37"/>
        <item m="1" x="42"/>
        <item m="1" x="39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numFmtId="168" showAll="0"/>
    <pivotField showAll="0"/>
    <pivotField showAll="0"/>
    <pivotField showAll="0"/>
    <pivotField showAll="0" defaultSubtotal="0"/>
    <pivotField showAll="0" defaultSubtotal="0"/>
    <pivotField showAll="0"/>
    <pivotField showAll="0"/>
    <pivotField numFmtId="168"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dataField="1" numFmtId="166" showAll="0"/>
  </pivotFields>
  <rowFields count="1">
    <field x="15"/>
  </rowFields>
  <rowItems count="8">
    <i>
      <x v="18"/>
    </i>
    <i>
      <x v="19"/>
    </i>
    <i>
      <x v="20"/>
    </i>
    <i>
      <x v="25"/>
    </i>
    <i>
      <x v="30"/>
    </i>
    <i>
      <x v="45"/>
    </i>
    <i>
      <x v="5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-1"/>
    <pageField fld="2" hier="-1"/>
  </pageFields>
  <dataFields count="4">
    <dataField name="Nombre de N° VN" fld="12" subtotal="count" baseField="8" baseItem="34"/>
    <dataField name="Somme de Marge nette recalculée" fld="46" baseField="15" baseItem="13" numFmtId="166"/>
    <dataField name="Moyenne de Marge nette" fld="20" subtotal="average" baseField="8" baseItem="34" numFmtId="166"/>
    <dataField name="Moyenne de Marge nette recalculée" fld="46" subtotal="average" baseField="0" baseItem="0" numFmtId="166"/>
  </dataFields>
  <formats count="11">
    <format dxfId="484">
      <pivotArea collapsedLevelsAreSubtotals="1" fieldPosition="0">
        <references count="1">
          <reference field="15" count="1">
            <x v="16"/>
          </reference>
        </references>
      </pivotArea>
    </format>
    <format dxfId="483">
      <pivotArea dataOnly="0" labelOnly="1" fieldPosition="0">
        <references count="1">
          <reference field="15" count="1">
            <x v="16"/>
          </reference>
        </references>
      </pivotArea>
    </format>
    <format dxfId="482">
      <pivotArea collapsedLevelsAreSubtotals="1" fieldPosition="0">
        <references count="1">
          <reference field="15" count="1">
            <x v="43"/>
          </reference>
        </references>
      </pivotArea>
    </format>
    <format dxfId="481">
      <pivotArea dataOnly="0" labelOnly="1" fieldPosition="0">
        <references count="1">
          <reference field="15" count="1">
            <x v="43"/>
          </reference>
        </references>
      </pivotArea>
    </format>
    <format dxfId="480">
      <pivotArea collapsedLevelsAreSubtotals="1" fieldPosition="0">
        <references count="1">
          <reference field="15" count="5">
            <x v="16"/>
            <x v="17"/>
            <x v="42"/>
            <x v="43"/>
            <x v="47"/>
          </reference>
        </references>
      </pivotArea>
    </format>
    <format dxfId="479">
      <pivotArea dataOnly="0" labelOnly="1" fieldPosition="0">
        <references count="1">
          <reference field="15" count="5">
            <x v="16"/>
            <x v="17"/>
            <x v="42"/>
            <x v="43"/>
            <x v="47"/>
          </reference>
        </references>
      </pivotArea>
    </format>
    <format dxfId="478">
      <pivotArea collapsedLevelsAreSubtotals="1" fieldPosition="0">
        <references count="2">
          <reference field="4294967294" count="1" selected="0">
            <x v="0"/>
          </reference>
          <reference field="15" count="1">
            <x v="11"/>
          </reference>
        </references>
      </pivotArea>
    </format>
    <format dxfId="477">
      <pivotArea collapsedLevelsAreSubtotals="1" fieldPosition="0">
        <references count="2">
          <reference field="4294967294" count="1" selected="0">
            <x v="0"/>
          </reference>
          <reference field="15" count="1">
            <x v="16"/>
          </reference>
        </references>
      </pivotArea>
    </format>
    <format dxfId="476">
      <pivotArea collapsedLevelsAreSubtotals="1" fieldPosition="0">
        <references count="2">
          <reference field="4294967294" count="1" selected="0">
            <x v="0"/>
          </reference>
          <reference field="15" count="1">
            <x v="43"/>
          </reference>
        </references>
      </pivotArea>
    </format>
    <format dxfId="475">
      <pivotArea collapsedLevelsAreSubtotals="1" fieldPosition="0">
        <references count="2">
          <reference field="4294967294" count="1" selected="0">
            <x v="0"/>
          </reference>
          <reference field="15" count="1">
            <x v="17"/>
          </reference>
        </references>
      </pivotArea>
    </format>
    <format dxfId="474">
      <pivotArea collapsedLevelsAreSubtotals="1" fieldPosition="0">
        <references count="2">
          <reference field="4294967294" count="1" selected="0">
            <x v="0"/>
          </reference>
          <reference field="15" count="1">
            <x v="4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49CF17-53A7-465C-B5B7-983F98EF850C}" name="Tableau croisé dynamique1" cacheId="3" applyNumberFormats="0" applyBorderFormats="0" applyFontFormats="0" applyPatternFormats="0" applyAlignmentFormats="0" applyWidthHeightFormats="1" dataCaption="Valeurs" updatedVersion="8" minRefreshableVersion="5" itemPrintTitles="1" createdVersion="5" indent="0" outline="1" outlineData="1" multipleFieldFilters="0">
  <location ref="A3:I14" firstHeaderRow="1" firstDataRow="2" firstDataCol="1" rowPageCount="1" colPageCount="1"/>
  <pivotFields count="50">
    <pivotField axis="axisRow" showAll="0" countASubtotal="1" countSubtotal="1">
      <items count="12">
        <item x="1"/>
        <item x="8"/>
        <item x="7"/>
        <item x="0"/>
        <item x="2"/>
        <item m="1" x="9"/>
        <item x="6"/>
        <item x="3"/>
        <item x="5"/>
        <item x="4"/>
        <item t="count"/>
        <item t="countA"/>
      </items>
    </pivotField>
    <pivotField showAll="0"/>
    <pivotField axis="axisCol" showAll="0">
      <items count="22">
        <item x="3"/>
        <item m="1" x="20"/>
        <item x="6"/>
        <item x="2"/>
        <item x="4"/>
        <item x="0"/>
        <item x="1"/>
        <item x="5"/>
        <item m="1" x="7"/>
        <item m="1" x="14"/>
        <item m="1" x="11"/>
        <item m="1" x="19"/>
        <item m="1" x="13"/>
        <item m="1" x="18"/>
        <item m="1" x="12"/>
        <item m="1" x="16"/>
        <item m="1" x="17"/>
        <item m="1" x="15"/>
        <item m="1" x="10"/>
        <item m="1" x="9"/>
        <item m="1" x="8"/>
        <item t="default"/>
      </items>
    </pivotField>
    <pivotField axis="axisPage" numFmtId="14" multipleItemSelectionAllowed="1" showAll="0">
      <items count="130">
        <item x="19"/>
        <item x="50"/>
        <item x="32"/>
        <item x="39"/>
        <item x="41"/>
        <item x="40"/>
        <item x="25"/>
        <item x="20"/>
        <item x="51"/>
        <item x="76"/>
        <item x="0"/>
        <item x="107"/>
        <item x="100"/>
        <item x="96"/>
        <item x="87"/>
        <item x="95"/>
        <item x="94"/>
        <item x="1"/>
        <item x="80"/>
        <item x="103"/>
        <item x="81"/>
        <item x="127"/>
        <item x="26"/>
        <item x="53"/>
        <item x="58"/>
        <item x="13"/>
        <item x="27"/>
        <item x="16"/>
        <item x="60"/>
        <item x="42"/>
        <item x="36"/>
        <item x="24"/>
        <item x="7"/>
        <item x="54"/>
        <item x="6"/>
        <item x="92"/>
        <item x="108"/>
        <item x="8"/>
        <item x="104"/>
        <item x="97"/>
        <item x="93"/>
        <item x="110"/>
        <item x="128"/>
        <item x="34"/>
        <item x="56"/>
        <item x="49"/>
        <item x="29"/>
        <item x="33"/>
        <item x="37"/>
        <item x="62"/>
        <item x="59"/>
        <item x="35"/>
        <item x="61"/>
        <item x="5"/>
        <item x="31"/>
        <item x="121"/>
        <item x="106"/>
        <item x="101"/>
        <item x="123"/>
        <item x="74"/>
        <item x="114"/>
        <item x="111"/>
        <item x="82"/>
        <item x="122"/>
        <item x="83"/>
        <item x="126"/>
        <item x="63"/>
        <item x="21"/>
        <item x="67"/>
        <item x="9"/>
        <item x="47"/>
        <item x="43"/>
        <item x="15"/>
        <item x="38"/>
        <item x="57"/>
        <item x="90"/>
        <item x="75"/>
        <item x="109"/>
        <item x="113"/>
        <item x="117"/>
        <item x="10"/>
        <item x="102"/>
        <item x="86"/>
        <item x="98"/>
        <item x="115"/>
        <item x="79"/>
        <item x="118"/>
        <item x="124"/>
        <item x="44"/>
        <item x="71"/>
        <item x="70"/>
        <item x="30"/>
        <item x="12"/>
        <item x="46"/>
        <item x="17"/>
        <item x="48"/>
        <item x="4"/>
        <item x="55"/>
        <item x="14"/>
        <item x="88"/>
        <item x="85"/>
        <item x="84"/>
        <item x="91"/>
        <item x="99"/>
        <item x="112"/>
        <item x="105"/>
        <item x="125"/>
        <item x="68"/>
        <item x="66"/>
        <item x="72"/>
        <item x="69"/>
        <item x="73"/>
        <item x="2"/>
        <item x="65"/>
        <item x="18"/>
        <item x="28"/>
        <item x="22"/>
        <item x="23"/>
        <item x="45"/>
        <item x="3"/>
        <item x="52"/>
        <item x="64"/>
        <item x="116"/>
        <item x="78"/>
        <item x="89"/>
        <item x="120"/>
        <item x="11"/>
        <item x="77"/>
        <item x="1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numFmtId="168" showAll="0"/>
    <pivotField showAll="0"/>
    <pivotField showAll="0"/>
    <pivotField numFmtId="168" showAll="0"/>
    <pivotField numFmtId="10"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numFmtId="10"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6"/>
    </i>
    <i>
      <x v="7"/>
    </i>
    <i>
      <x v="8"/>
    </i>
    <i>
      <x v="9"/>
    </i>
    <i t="grand">
      <x/>
    </i>
  </rowItems>
  <colFields count="1">
    <field x="2"/>
  </colFields>
  <colItems count="8">
    <i>
      <x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3" hier="-1"/>
  </pageFields>
  <dataFields count="1">
    <dataField name="Nombre de N° VN" fld="12" subtotal="count" baseField="0" baseItem="0" numFmtId="170"/>
  </dataFields>
  <formats count="20">
    <format dxfId="371">
      <pivotArea field="3" type="button" dataOnly="0" labelOnly="1" outline="0" axis="axisPage" fieldPosition="0"/>
    </format>
    <format dxfId="370">
      <pivotArea dataOnly="0" labelOnly="1" fieldPosition="0">
        <references count="1">
          <reference field="0" count="0"/>
        </references>
      </pivotArea>
    </format>
    <format dxfId="369">
      <pivotArea field="3" type="button" dataOnly="0" labelOnly="1" outline="0" axis="axisPage" fieldPosition="0"/>
    </format>
    <format dxfId="368">
      <pivotArea dataOnly="0" labelOnly="1" fieldPosition="0">
        <references count="1">
          <reference field="0" count="0"/>
        </references>
      </pivotArea>
    </format>
    <format dxfId="367">
      <pivotArea dataOnly="0" labelOnly="1" fieldPosition="0">
        <references count="1">
          <reference field="0" count="6">
            <x v="0"/>
            <x v="1"/>
            <x v="2"/>
            <x v="3"/>
            <x v="4"/>
            <x v="5"/>
          </reference>
        </references>
      </pivotArea>
    </format>
    <format dxfId="366">
      <pivotArea outline="0" fieldPosition="0">
        <references count="1">
          <reference field="4294967294" count="1">
            <x v="0"/>
          </reference>
        </references>
      </pivotArea>
    </format>
    <format dxfId="365">
      <pivotArea type="all" dataOnly="0" outline="0" fieldPosition="0"/>
    </format>
    <format dxfId="364">
      <pivotArea outline="0" collapsedLevelsAreSubtotals="1" fieldPosition="0"/>
    </format>
    <format dxfId="363">
      <pivotArea dataOnly="0" labelOnly="1" fieldPosition="0">
        <references count="1">
          <reference field="0" count="0"/>
        </references>
      </pivotArea>
    </format>
    <format dxfId="362">
      <pivotArea dataOnly="0" labelOnly="1" grandRow="1" outline="0" fieldPosition="0"/>
    </format>
    <format dxfId="361">
      <pivotArea dataOnly="0" labelOnly="1" fieldPosition="0">
        <references count="1">
          <reference field="2" count="0"/>
        </references>
      </pivotArea>
    </format>
    <format dxfId="360">
      <pivotArea dataOnly="0" labelOnly="1" grandCol="1" outline="0" fieldPosition="0"/>
    </format>
    <format dxfId="359">
      <pivotArea type="all" dataOnly="0" outline="0" fieldPosition="0"/>
    </format>
    <format dxfId="358">
      <pivotArea outline="0" collapsedLevelsAreSubtotals="1" fieldPosition="0"/>
    </format>
    <format dxfId="357">
      <pivotArea dataOnly="0" labelOnly="1" fieldPosition="0">
        <references count="1">
          <reference field="0" count="0"/>
        </references>
      </pivotArea>
    </format>
    <format dxfId="356">
      <pivotArea dataOnly="0" labelOnly="1" grandRow="1" outline="0" fieldPosition="0"/>
    </format>
    <format dxfId="355">
      <pivotArea dataOnly="0" labelOnly="1" fieldPosition="0">
        <references count="1">
          <reference field="2" count="0"/>
        </references>
      </pivotArea>
    </format>
    <format dxfId="354">
      <pivotArea dataOnly="0" labelOnly="1" grandCol="1" outline="0" fieldPosition="0"/>
    </format>
    <format dxfId="353">
      <pivotArea collapsedLevelsAreSubtotals="1" fieldPosition="0">
        <references count="2">
          <reference field="0" count="1">
            <x v="2"/>
          </reference>
          <reference field="2" count="1" selected="0">
            <x v="3"/>
          </reference>
        </references>
      </pivotArea>
    </format>
    <format dxfId="352">
      <pivotArea dataOnly="0" labelOnly="1" fieldPosition="0">
        <references count="1">
          <reference field="0" count="4">
            <x v="6"/>
            <x v="7"/>
            <x v="8"/>
            <x v="9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dateBetween" evalOrder="-1" id="172" name="Date de Facturation">
      <autoFilter ref="A1">
        <filterColumn colId="0">
          <customFilters and="1">
            <customFilter operator="greaterThanOrEqual" val="46023"/>
            <customFilter operator="lessThanOrEqual" val="4638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30195C-C661-4596-9D7A-616309BEA817}" name="Tableau croisé dynamique1" cacheId="4" applyNumberFormats="0" applyBorderFormats="0" applyFontFormats="0" applyPatternFormats="0" applyAlignmentFormats="0" applyWidthHeightFormats="1" dataCaption="Valeurs" updatedVersion="8" minRefreshableVersion="5" itemPrintTitles="1" createdVersion="8" indent="0" outline="1" outlineData="1" multipleFieldFilters="0">
  <location ref="A11:Q23" firstHeaderRow="1" firstDataRow="3" firstDataCol="1"/>
  <pivotFields count="51">
    <pivotField axis="axisRow" numFmtId="1" showAll="0">
      <items count="11">
        <item x="1"/>
        <item x="6"/>
        <item x="8"/>
        <item x="3"/>
        <item x="7"/>
        <item x="5"/>
        <item x="4"/>
        <item x="0"/>
        <item x="2"/>
        <item m="1" x="9"/>
        <item t="default"/>
      </items>
    </pivotField>
    <pivotField showAll="0"/>
    <pivotField axis="axisCol" showAll="0">
      <items count="16">
        <item x="5"/>
        <item m="1" x="10"/>
        <item x="1"/>
        <item x="3"/>
        <item m="1" x="12"/>
        <item m="1" x="14"/>
        <item m="1" x="13"/>
        <item x="6"/>
        <item x="2"/>
        <item x="4"/>
        <item x="0"/>
        <item m="1" x="11"/>
        <item m="1" x="7"/>
        <item m="1" x="8"/>
        <item m="1" x="9"/>
        <item t="default"/>
      </items>
    </pivotField>
    <pivotField numFmtId="14"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9">
        <item h="1" m="1" x="77"/>
        <item h="1" x="19"/>
        <item h="1" x="18"/>
        <item h="1" x="32"/>
        <item h="1" x="45"/>
        <item h="1" x="40"/>
        <item h="1" x="20"/>
        <item h="1" x="57"/>
        <item h="1" x="4"/>
        <item h="1" x="22"/>
        <item h="1" x="58"/>
        <item h="1" x="3"/>
        <item h="1" x="1"/>
        <item h="1" x="2"/>
        <item h="1" x="53"/>
        <item h="1" x="26"/>
        <item h="1" x="48"/>
        <item h="1" x="52"/>
        <item h="1" x="66"/>
        <item h="1" x="24"/>
        <item h="1" x="38"/>
        <item h="1" x="37"/>
        <item h="1" x="25"/>
        <item h="1" x="12"/>
        <item h="1" x="13"/>
        <item h="1" x="11"/>
        <item h="1" x="59"/>
        <item h="1" x="10"/>
        <item h="1" x="31"/>
        <item h="1" x="7"/>
        <item h="1" x="56"/>
        <item h="1" x="67"/>
        <item x="14"/>
        <item h="1" x="30"/>
        <item h="1" x="61"/>
        <item h="1" x="74"/>
        <item h="1" x="17"/>
        <item h="1" x="16"/>
        <item h="1" x="15"/>
        <item h="1" x="44"/>
        <item h="1" x="43"/>
        <item h="1" x="0"/>
        <item h="1" x="75"/>
        <item h="1" x="55"/>
        <item h="1" x="5"/>
        <item h="1" x="60"/>
        <item h="1" x="76"/>
        <item h="1" x="51"/>
        <item h="1" x="35"/>
        <item h="1" x="71"/>
        <item h="1" x="50"/>
        <item h="1" x="70"/>
        <item h="1" x="6"/>
        <item h="1" x="8"/>
        <item h="1" x="49"/>
        <item h="1" x="63"/>
        <item h="1" x="68"/>
        <item h="1" x="62"/>
        <item h="1" x="28"/>
        <item h="1" x="34"/>
        <item h="1" x="29"/>
        <item h="1" x="46"/>
        <item h="1" x="41"/>
        <item h="1" x="65"/>
        <item h="1" x="47"/>
        <item h="1" x="23"/>
        <item h="1" x="72"/>
        <item h="1" x="27"/>
        <item x="33"/>
        <item x="36"/>
        <item x="9"/>
        <item x="21"/>
        <item x="69"/>
        <item x="42"/>
        <item x="64"/>
        <item x="39"/>
        <item x="73"/>
        <item x="54"/>
        <item t="default"/>
      </items>
    </pivotField>
    <pivotField dataField="1" showAll="0"/>
    <pivotField showAll="0"/>
    <pivotField showAll="0"/>
    <pivotField showAll="0"/>
    <pivotField showAll="0"/>
    <pivotField numFmtId="168" showAll="0"/>
    <pivotField numFmtId="168" showAll="0"/>
    <pivotField numFmtId="168" showAll="0"/>
    <pivotField showAll="0"/>
    <pivotField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8" showAll="0"/>
    <pivotField numFmtId="10"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2">
    <field x="2"/>
    <field x="-2"/>
  </colFields>
  <colItems count="16">
    <i>
      <x/>
      <x/>
    </i>
    <i r="1" i="1">
      <x v="1"/>
    </i>
    <i>
      <x v="2"/>
      <x/>
    </i>
    <i r="1" i="1">
      <x v="1"/>
    </i>
    <i>
      <x v="3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>
      <x v="10"/>
      <x/>
    </i>
    <i r="1" i="1">
      <x v="1"/>
    </i>
    <i t="grand">
      <x/>
    </i>
    <i t="grand" i="1">
      <x/>
    </i>
  </colItems>
  <dataFields count="2">
    <dataField name="Nbre VN" fld="12" subtotal="count" baseField="0" baseItem="3" numFmtId="175"/>
    <dataField name="Somme de Marge nette recalculée" fld="47" baseField="0" baseItem="4" numFmtId="171"/>
  </dataFields>
  <formats count="48">
    <format dxfId="351">
      <pivotArea type="origin" dataOnly="0" labelOnly="1" outline="0" fieldPosition="0"/>
    </format>
    <format dxfId="350">
      <pivotArea field="2" type="button" dataOnly="0" labelOnly="1" outline="0" axis="axisCol" fieldPosition="0"/>
    </format>
    <format dxfId="349">
      <pivotArea field="-2" type="button" dataOnly="0" labelOnly="1" outline="0" axis="axisCol" fieldPosition="1"/>
    </format>
    <format dxfId="348">
      <pivotArea type="topRight" dataOnly="0" labelOnly="1" outline="0" fieldPosition="0"/>
    </format>
    <format dxfId="347">
      <pivotArea dataOnly="0" labelOnly="1" fieldPosition="0">
        <references count="1">
          <reference field="2" count="0"/>
        </references>
      </pivotArea>
    </format>
    <format dxfId="34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345">
      <pivotArea type="origin" dataOnly="0" labelOnly="1" outline="0" fieldPosition="0"/>
    </format>
    <format dxfId="344">
      <pivotArea field="2" type="button" dataOnly="0" labelOnly="1" outline="0" axis="axisCol" fieldPosition="0"/>
    </format>
    <format dxfId="343">
      <pivotArea field="-2" type="button" dataOnly="0" labelOnly="1" outline="0" axis="axisCol" fieldPosition="1"/>
    </format>
    <format dxfId="342">
      <pivotArea type="topRight" dataOnly="0" labelOnly="1" outline="0" fieldPosition="0"/>
    </format>
    <format dxfId="341">
      <pivotArea field="0" type="button" dataOnly="0" labelOnly="1" outline="0" axis="axisRow" fieldPosition="0"/>
    </format>
    <format dxfId="340">
      <pivotArea dataOnly="0" labelOnly="1" fieldPosition="0">
        <references count="1">
          <reference field="2" count="0"/>
        </references>
      </pivotArea>
    </format>
    <format dxfId="339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38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3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33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33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33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33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33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33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33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0"/>
          </reference>
        </references>
      </pivotArea>
    </format>
    <format dxfId="329">
      <pivotArea type="origin" dataOnly="0" labelOnly="1" outline="0" fieldPosition="0"/>
    </format>
    <format dxfId="328">
      <pivotArea field="2" type="button" dataOnly="0" labelOnly="1" outline="0" axis="axisCol" fieldPosition="0"/>
    </format>
    <format dxfId="327">
      <pivotArea field="-2" type="button" dataOnly="0" labelOnly="1" outline="0" axis="axisCol" fieldPosition="1"/>
    </format>
    <format dxfId="326">
      <pivotArea type="topRight" dataOnly="0" labelOnly="1" outline="0" fieldPosition="0"/>
    </format>
    <format dxfId="325">
      <pivotArea field="0" type="button" dataOnly="0" labelOnly="1" outline="0" axis="axisRow" fieldPosition="0"/>
    </format>
    <format dxfId="324">
      <pivotArea dataOnly="0" labelOnly="1" fieldPosition="0">
        <references count="1">
          <reference field="2" count="0"/>
        </references>
      </pivotArea>
    </format>
    <format dxfId="323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22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2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32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31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31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31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31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31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31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0"/>
          </reference>
        </references>
      </pivotArea>
    </format>
    <format dxfId="313">
      <pivotArea field="0" type="button" dataOnly="0" labelOnly="1" outline="0" axis="axisRow" fieldPosition="0"/>
    </format>
    <format dxfId="312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11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31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30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30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30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30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30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30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0"/>
          </reference>
        </references>
      </pivotArea>
    </format>
  </formats>
  <pivotTableStyleInfo name="PivotStyleDark2" showRowHeaders="1" showColHeaders="1" showRowStripes="0" showColStripes="0" showLastColumn="1"/>
  <filters count="1">
    <filter fld="3" type="dateBetween" evalOrder="-1" id="452" name="Date de Facturation">
      <autoFilter ref="A1">
        <filterColumn colId="0">
          <customFilters and="1">
            <customFilter operator="greaterThanOrEqual" val="46023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leau croisé dynamique5" cacheId="4" applyNumberFormats="0" applyBorderFormats="0" applyFontFormats="0" applyPatternFormats="0" applyAlignmentFormats="0" applyWidthHeightFormats="1" dataCaption="Valeurs" updatedVersion="8" minRefreshableVersion="5" showDrill="0" useAutoFormatting="1" itemPrintTitles="1" mergeItem="1" createdVersion="5" indent="0" compact="0" compactData="0">
  <location ref="A7:G2671" firstHeaderRow="1" firstDataRow="1" firstDataCol="6" rowPageCount="2" colPageCount="1"/>
  <pivotFields count="51">
    <pivotField axis="axisRow" compact="0" numFmtId="49" outline="0" multipleItemSelectionAllowed="1" showAll="0">
      <items count="11">
        <item x="1"/>
        <item x="8"/>
        <item x="7"/>
        <item x="0"/>
        <item x="2"/>
        <item m="1" x="9"/>
        <item x="5"/>
        <item x="4"/>
        <item x="6"/>
        <item x="3"/>
        <item t="default"/>
      </items>
    </pivotField>
    <pivotField compact="0" outline="0" showAll="0" defaultSubtotal="0"/>
    <pivotField axis="axisRow" compact="0" outline="0" multipleItemSelectionAllowed="1" showAll="0" sumSubtotal="1">
      <items count="16">
        <item x="3"/>
        <item m="1" x="13"/>
        <item x="6"/>
        <item x="2"/>
        <item x="0"/>
        <item x="4"/>
        <item x="1"/>
        <item m="1" x="11"/>
        <item m="1" x="14"/>
        <item x="5"/>
        <item m="1" x="12"/>
        <item m="1" x="10"/>
        <item m="1" x="7"/>
        <item m="1" x="8"/>
        <item m="1" x="9"/>
        <item t="sum"/>
      </items>
    </pivotField>
    <pivotField compact="0" outline="0"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axis="axisPage" compact="0" outline="0" multipleItemSelectionAllowed="1" showAll="0">
      <items count="1412">
        <item m="1" x="1306"/>
        <item m="1" x="1253"/>
        <item m="1" x="1199"/>
        <item m="1" x="1186"/>
        <item m="1" x="1221"/>
        <item m="1" x="1397"/>
        <item m="1" x="1348"/>
        <item m="1" x="1162"/>
        <item m="1" x="1247"/>
        <item m="1" x="1237"/>
        <item m="1" x="1275"/>
        <item m="1" x="1407"/>
        <item m="1" x="1376"/>
        <item m="1" x="1388"/>
        <item m="1" x="1117"/>
        <item m="1" x="1340"/>
        <item m="1" x="1326"/>
        <item m="1" x="1361"/>
        <item m="1" x="1174"/>
        <item m="1" x="1261"/>
        <item m="1" x="1207"/>
        <item m="1" x="1300"/>
        <item m="1" x="1137"/>
        <item m="1" x="1291"/>
        <item m="1" x="1105"/>
        <item m="1" x="1315"/>
        <item m="1" x="1405"/>
        <item m="1" x="1257"/>
        <item m="1" x="1216"/>
        <item m="1" x="1097"/>
        <item m="1" x="1368"/>
        <item m="1" x="1147"/>
        <item m="1" x="1132"/>
        <item m="1" x="1281"/>
        <item m="1" x="1380"/>
        <item m="1" x="1393"/>
        <item m="1" x="1179"/>
        <item m="1" x="1109"/>
        <item m="1" x="1310"/>
        <item m="1" x="1170"/>
        <item m="1" x="1295"/>
        <item m="1" x="1190"/>
        <item m="1" x="1227"/>
        <item m="1" x="1292"/>
        <item m="1" x="1322"/>
        <item m="1" x="1122"/>
        <item m="1" x="1203"/>
        <item m="1" x="1270"/>
        <item m="1" x="1242"/>
        <item m="1" x="1392"/>
        <item m="1" x="1367"/>
        <item m="1" x="1280"/>
        <item m="1" x="1226"/>
        <item m="1" x="1158"/>
        <item m="1" x="1155"/>
        <item m="1" x="1396"/>
        <item m="1" x="1142"/>
        <item m="1" x="1238"/>
        <item m="1" x="1106"/>
        <item m="1" x="1262"/>
        <item m="1" x="1335"/>
        <item m="1" x="1398"/>
        <item m="1" x="1384"/>
        <item m="1" x="1222"/>
        <item m="1" x="1408"/>
        <item m="1" x="1377"/>
        <item m="1" x="1127"/>
        <item m="1" x="1232"/>
        <item m="1" x="1349"/>
        <item m="1" x="1101"/>
        <item m="1" x="1175"/>
        <item m="1" x="1362"/>
        <item m="1" x="1163"/>
        <item m="1" x="1194"/>
        <item m="1" x="1183"/>
        <item m="1" x="1394"/>
        <item m="1" x="1208"/>
        <item m="1" x="1372"/>
        <item m="1" x="1258"/>
        <item m="1" x="1248"/>
        <item m="1" x="1151"/>
        <item m="1" x="1276"/>
        <item m="1" x="1113"/>
        <item m="1" x="1301"/>
        <item m="1" x="1187"/>
        <item m="1" x="1286"/>
        <item m="1" x="1345"/>
        <item m="1" x="1266"/>
        <item m="1" x="1148"/>
        <item m="1" x="1243"/>
        <item m="1" x="1098"/>
        <item m="1" x="1110"/>
        <item m="1" x="1282"/>
        <item m="1" x="1296"/>
        <item m="1" x="1228"/>
        <item m="1" x="1331"/>
        <item m="1" x="1133"/>
        <item m="1" x="1307"/>
        <item m="1" x="1369"/>
        <item m="1" x="1159"/>
        <item m="1" x="1118"/>
        <item m="1" x="1381"/>
        <item m="1" x="1200"/>
        <item m="1" x="1354"/>
        <item m="1" x="1389"/>
        <item m="1" x="1212"/>
        <item m="1" x="1341"/>
        <item m="1" x="1254"/>
        <item m="1" x="1402"/>
        <item m="1" x="1196"/>
        <item m="1" x="1152"/>
        <item m="1" x="1123"/>
        <item m="1" x="1165"/>
        <item m="1" x="1114"/>
        <item m="1" x="1399"/>
        <item m="1" x="1138"/>
        <item m="1" x="1308"/>
        <item m="1" x="1355"/>
        <item m="1" x="1134"/>
        <item m="1" x="1277"/>
        <item m="1" x="1143"/>
        <item m="1" x="1156"/>
        <item m="1" x="1302"/>
        <item m="1" x="1271"/>
        <item m="1" x="1323"/>
        <item m="1" x="1336"/>
        <item m="1" x="1213"/>
        <item m="1" x="1327"/>
        <item m="1" x="1180"/>
        <item m="1" x="1342"/>
        <item m="1" x="1102"/>
        <item m="1" x="1370"/>
        <item m="1" x="1217"/>
        <item m="1" x="1149"/>
        <item m="1" x="1316"/>
        <item m="1" x="1201"/>
        <item m="1" x="1191"/>
        <item m="1" x="1287"/>
        <item m="1" x="1128"/>
        <item m="1" x="1293"/>
        <item m="1" x="1320"/>
        <item m="1" x="1188"/>
        <item m="1" x="1119"/>
        <item m="1" x="1332"/>
        <item m="1" x="1176"/>
        <item m="1" x="1229"/>
        <item m="1" x="1107"/>
        <item m="1" x="1167"/>
        <item m="1" x="1233"/>
        <item m="1" x="1249"/>
        <item m="1" x="1357"/>
        <item m="1" x="1350"/>
        <item m="1" x="1164"/>
        <item m="1" x="1263"/>
        <item m="1" x="1239"/>
        <item m="1" x="1267"/>
        <item m="1" x="1363"/>
        <item m="1" x="1311"/>
        <item m="1" x="1283"/>
        <item m="1" x="1255"/>
        <item m="1" x="1337"/>
        <item m="1" x="1373"/>
        <item m="1" x="1195"/>
        <item m="1" x="1385"/>
        <item m="1" x="1374"/>
        <item m="1" x="1358"/>
        <item m="1" x="1386"/>
        <item m="1" x="1171"/>
        <item m="1" x="1153"/>
        <item m="1" x="1135"/>
        <item m="1" x="1139"/>
        <item m="1" x="1234"/>
        <item m="1" x="1346"/>
        <item m="1" x="1124"/>
        <item m="1" x="1250"/>
        <item m="1" x="1111"/>
        <item m="1" x="1204"/>
        <item m="1" x="1303"/>
        <item m="1" x="1272"/>
        <item m="1" x="1268"/>
        <item m="1" x="1382"/>
        <item m="1" x="1160"/>
        <item m="1" x="1312"/>
        <item m="1" x="1297"/>
        <item m="1" x="1184"/>
        <item m="1" x="1244"/>
        <item m="1" x="1218"/>
        <item m="1" x="1288"/>
        <item m="1" x="1214"/>
        <item m="1" x="1284"/>
        <item m="1" x="1259"/>
        <item m="1" x="1273"/>
        <item m="1" x="1298"/>
        <item m="1" x="1103"/>
        <item m="1" x="1245"/>
        <item m="1" x="1235"/>
        <item m="1" x="1219"/>
        <item m="1" x="1351"/>
        <item m="1" x="1406"/>
        <item m="1" x="1383"/>
        <item m="1" x="1359"/>
        <item m="1" x="1192"/>
        <item m="1" x="1333"/>
        <item m="1" x="1205"/>
        <item m="1" x="1099"/>
        <item m="1" x="1112"/>
        <item m="1" x="1230"/>
        <item m="1" x="1313"/>
        <item m="1" x="1181"/>
        <item m="1" x="1172"/>
        <item m="1" x="1371"/>
        <item m="1" x="1395"/>
        <item m="1" x="1125"/>
        <item m="1" x="1140"/>
        <item m="1" x="1375"/>
        <item m="1" x="1390"/>
        <item m="1" x="1328"/>
        <item m="1" x="1324"/>
        <item m="1" x="1400"/>
        <item m="1" x="1278"/>
        <item m="1" x="1224"/>
        <item m="1" x="1391"/>
        <item m="1" x="1209"/>
        <item m="1" x="1256"/>
        <item m="1" x="1356"/>
        <item m="1" x="1343"/>
        <item m="1" x="1317"/>
        <item m="1" x="1120"/>
        <item m="1" x="1202"/>
        <item m="1" x="1240"/>
        <item m="1" x="1223"/>
        <item m="1" x="1364"/>
        <item m="1" x="1144"/>
        <item m="1" x="1403"/>
        <item m="1" x="1378"/>
        <item m="1" x="1409"/>
        <item m="1" x="1129"/>
        <item m="1" x="1177"/>
        <item m="1" x="1168"/>
        <item m="1" x="1379"/>
        <item m="1" x="1189"/>
        <item m="1" x="1264"/>
        <item m="1" x="1318"/>
        <item m="1" x="1157"/>
        <item m="1" x="1211"/>
        <item m="1" x="1299"/>
        <item m="1" x="1126"/>
        <item m="1" x="1136"/>
        <item m="1" x="1145"/>
        <item m="1" x="1401"/>
        <item m="1" x="1169"/>
        <item m="1" x="1289"/>
        <item m="1" x="1404"/>
        <item m="1" x="1329"/>
        <item m="1" x="1108"/>
        <item m="1" x="1294"/>
        <item m="1" x="1314"/>
        <item m="1" x="1197"/>
        <item m="1" x="1241"/>
        <item m="1" x="1210"/>
        <item m="1" x="1251"/>
        <item m="1" x="1225"/>
        <item m="1" x="1161"/>
        <item m="1" x="1344"/>
        <item m="1" x="1387"/>
        <item m="1" x="1321"/>
        <item m="1" x="1410"/>
        <item m="1" x="1115"/>
        <item m="1" x="1304"/>
        <item m="1" x="1285"/>
        <item m="1" x="1121"/>
        <item m="1" x="1309"/>
        <item m="1" x="1269"/>
        <item m="1" x="1193"/>
        <item m="1" x="1206"/>
        <item m="1" x="1100"/>
        <item m="1" x="1130"/>
        <item m="1" x="1334"/>
        <item m="1" x="1173"/>
        <item m="1" x="1347"/>
        <item m="1" x="1215"/>
        <item m="1" x="1150"/>
        <item m="1" x="1116"/>
        <item m="1" x="1353"/>
        <item m="1" x="1365"/>
        <item m="1" x="1146"/>
        <item m="1" x="1246"/>
        <item m="1" x="1279"/>
        <item m="1" x="1182"/>
        <item m="1" x="1330"/>
        <item m="1" x="1338"/>
        <item m="1" x="1352"/>
        <item m="1" x="1260"/>
        <item m="1" x="1231"/>
        <item m="1" x="1265"/>
        <item m="1" x="1290"/>
        <item m="1" x="1198"/>
        <item m="1" x="1141"/>
        <item m="1" x="1305"/>
        <item m="1" x="1104"/>
        <item m="1" x="1366"/>
        <item m="1" x="1166"/>
        <item m="1" x="1236"/>
        <item m="1" x="1220"/>
        <item m="1" x="1339"/>
        <item m="1" x="1252"/>
        <item m="1" x="1154"/>
        <item m="1" x="1325"/>
        <item m="1" x="1131"/>
        <item m="1" x="1178"/>
        <item m="1" x="1041"/>
        <item m="1" x="1319"/>
        <item m="1" x="1274"/>
        <item m="1" x="1185"/>
        <item m="1" x="1053"/>
        <item m="1" x="1360"/>
        <item m="1" x="833"/>
        <item m="1" x="837"/>
        <item m="1" x="1019"/>
        <item m="1" x="819"/>
        <item m="1" x="915"/>
        <item m="1" x="865"/>
        <item m="1" x="860"/>
        <item m="1" x="812"/>
        <item m="1" x="948"/>
        <item m="1" x="845"/>
        <item m="1" x="926"/>
        <item m="1" x="817"/>
        <item m="1" x="962"/>
        <item m="1" x="849"/>
        <item m="1" x="796"/>
        <item m="1" x="885"/>
        <item m="1" x="1034"/>
        <item m="1" x="927"/>
        <item m="1" x="934"/>
        <item m="1" x="889"/>
        <item m="1" x="848"/>
        <item m="1" x="932"/>
        <item m="1" x="821"/>
        <item m="1" x="940"/>
        <item m="1" x="961"/>
        <item m="1" x="847"/>
        <item m="1" x="810"/>
        <item m="1" x="958"/>
        <item m="1" x="818"/>
        <item m="1" x="835"/>
        <item m="1" x="1042"/>
        <item m="1" x="799"/>
        <item m="1" x="1062"/>
        <item m="1" x="841"/>
        <item m="1" x="866"/>
        <item m="1" x="960"/>
        <item m="1" x="827"/>
        <item m="1" x="946"/>
        <item m="1" x="911"/>
        <item m="1" x="937"/>
        <item m="1" x="912"/>
        <item m="1" x="842"/>
        <item m="1" x="919"/>
        <item m="1" x="1027"/>
        <item m="1" x="893"/>
        <item m="1" x="844"/>
        <item m="1" x="862"/>
        <item m="1" x="918"/>
        <item m="1" x="798"/>
        <item m="1" x="1038"/>
        <item m="1" x="1013"/>
        <item m="1" x="1016"/>
        <item m="1" x="1012"/>
        <item m="1" x="834"/>
        <item m="1" x="869"/>
        <item m="1" x="1028"/>
        <item m="1" x="831"/>
        <item x="97"/>
        <item m="1" x="800"/>
        <item m="1" x="804"/>
        <item m="1" x="811"/>
        <item m="1" x="815"/>
        <item m="1" x="828"/>
        <item m="1" x="856"/>
        <item m="1" x="867"/>
        <item m="1" x="880"/>
        <item m="1" x="884"/>
        <item m="1" x="894"/>
        <item m="1" x="895"/>
        <item m="1" x="802"/>
        <item m="1" x="1014"/>
        <item m="1" x="920"/>
        <item m="1" x="1058"/>
        <item m="1" x="954"/>
        <item m="1" x="935"/>
        <item m="1" x="913"/>
        <item m="1" x="929"/>
        <item m="1" x="899"/>
        <item m="1" x="1032"/>
        <item m="1" x="976"/>
        <item m="1" x="1029"/>
        <item m="1" x="852"/>
        <item m="1" x="875"/>
        <item m="1" x="888"/>
        <item m="1" x="838"/>
        <item m="1" x="832"/>
        <item m="1" x="957"/>
        <item m="1" x="857"/>
        <item m="1" x="941"/>
        <item m="1" x="887"/>
        <item m="1" x="871"/>
        <item m="1" x="1033"/>
        <item m="1" x="874"/>
        <item m="1" x="803"/>
        <item m="1" x="938"/>
        <item m="1" x="977"/>
        <item m="1" x="1035"/>
        <item m="1" x="1059"/>
        <item m="1" x="813"/>
        <item m="1" x="1055"/>
        <item m="1" x="868"/>
        <item m="1" x="924"/>
        <item m="1" x="959"/>
        <item m="1" x="1051"/>
        <item m="1" x="870"/>
        <item m="1" x="892"/>
        <item m="1" x="855"/>
        <item m="1" x="917"/>
        <item m="1" x="816"/>
        <item m="1" x="933"/>
        <item m="1" x="936"/>
        <item m="1" x="942"/>
        <item m="1" x="1030"/>
        <item m="1" x="836"/>
        <item m="1" x="943"/>
        <item m="1" x="806"/>
        <item m="1" x="854"/>
        <item m="1" x="955"/>
        <item m="1" x="897"/>
        <item m="1" x="797"/>
        <item m="1" x="839"/>
        <item m="1" x="801"/>
        <item m="1" x="863"/>
        <item m="1" x="873"/>
        <item m="1" x="1022"/>
        <item m="1" x="830"/>
        <item m="1" x="1021"/>
        <item m="1" x="877"/>
        <item m="1" x="825"/>
        <item m="1" x="876"/>
        <item m="1" x="910"/>
        <item m="1" x="823"/>
        <item m="1" x="1040"/>
        <item m="1" x="809"/>
        <item m="1" x="864"/>
        <item m="1" x="956"/>
        <item m="1" x="1015"/>
        <item m="1" x="944"/>
        <item m="1" x="921"/>
        <item m="1" x="1048"/>
        <item m="1" x="814"/>
        <item m="1" x="1026"/>
        <item m="1" x="1017"/>
        <item m="1" x="1024"/>
        <item m="1" x="1047"/>
        <item m="1" x="822"/>
        <item m="1" x="881"/>
        <item m="1" x="826"/>
        <item m="1" x="900"/>
        <item m="1" x="846"/>
        <item m="1" x="829"/>
        <item m="1" x="853"/>
        <item m="1" x="1006"/>
        <item m="1" x="805"/>
        <item m="1" x="850"/>
        <item m="1" x="1001"/>
        <item m="1" x="1037"/>
        <item m="1" x="861"/>
        <item m="1" x="807"/>
        <item m="1" x="808"/>
        <item m="1" x="851"/>
        <item m="1" x="872"/>
        <item m="1" x="878"/>
        <item m="1" x="879"/>
        <item m="1" x="886"/>
        <item m="1" x="890"/>
        <item m="1" x="898"/>
        <item m="1" x="965"/>
        <item m="1" x="1018"/>
        <item m="1" x="820"/>
        <item m="1" x="1007"/>
        <item m="1" x="891"/>
        <item m="1" x="950"/>
        <item m="1" x="1052"/>
        <item m="1" x="858"/>
        <item m="1" x="905"/>
        <item m="1" x="1025"/>
        <item m="1" x="906"/>
        <item m="1" x="1036"/>
        <item m="1" x="1065"/>
        <item m="1" x="963"/>
        <item m="1" x="964"/>
        <item m="1" x="1023"/>
        <item m="1" x="953"/>
        <item m="1" x="904"/>
        <item m="1" x="1039"/>
        <item m="1" x="949"/>
        <item m="1" x="896"/>
        <item m="1" x="1043"/>
        <item m="1" x="1049"/>
        <item m="1" x="1031"/>
        <item m="1" x="883"/>
        <item m="1" x="951"/>
        <item m="1" x="997"/>
        <item m="1" x="1077"/>
        <item m="1" x="824"/>
        <item m="1" x="882"/>
        <item m="1" x="982"/>
        <item m="1" x="989"/>
        <item m="1" x="939"/>
        <item m="1" x="840"/>
        <item m="1" x="1054"/>
        <item m="1" x="1072"/>
        <item m="1" x="794"/>
        <item m="1" x="795"/>
        <item m="1" x="843"/>
        <item m="1" x="859"/>
        <item m="1" x="903"/>
        <item m="1" x="930"/>
        <item m="1" x="986"/>
        <item m="1" x="928"/>
        <item m="1" x="995"/>
        <item m="1" x="901"/>
        <item m="1" x="996"/>
        <item m="1" x="973"/>
        <item m="1" x="1057"/>
        <item m="1" x="979"/>
        <item m="1" x="988"/>
        <item m="1" x="1046"/>
        <item m="1" x="1056"/>
        <item m="1" x="985"/>
        <item m="1" x="952"/>
        <item m="1" x="966"/>
        <item m="1" x="1045"/>
        <item m="1" x="1020"/>
        <item m="1" x="1069"/>
        <item m="1" x="980"/>
        <item m="1" x="978"/>
        <item m="1" x="1070"/>
        <item m="1" x="902"/>
        <item m="1" x="907"/>
        <item m="1" x="908"/>
        <item m="1" x="945"/>
        <item m="1" x="947"/>
        <item m="1" x="968"/>
        <item m="1" x="969"/>
        <item m="1" x="971"/>
        <item m="1" x="972"/>
        <item m="1" x="981"/>
        <item m="1" x="987"/>
        <item m="1" x="990"/>
        <item m="1" x="991"/>
        <item m="1" x="925"/>
        <item m="1" x="993"/>
        <item m="1" x="1000"/>
        <item m="1" x="1002"/>
        <item m="1" x="1010"/>
        <item m="1" x="1011"/>
        <item m="1" x="1044"/>
        <item m="1" x="1050"/>
        <item m="1" x="1060"/>
        <item m="1" x="1063"/>
        <item m="1" x="1064"/>
        <item m="1" x="1066"/>
        <item m="1" x="1071"/>
        <item m="1" x="974"/>
        <item m="1" x="909"/>
        <item m="1" x="914"/>
        <item m="1" x="916"/>
        <item m="1" x="922"/>
        <item m="1" x="923"/>
        <item m="1" x="931"/>
        <item m="1" x="967"/>
        <item m="1" x="970"/>
        <item m="1" x="975"/>
        <item m="1" x="983"/>
        <item m="1" x="984"/>
        <item m="1" x="992"/>
        <item m="1" x="994"/>
        <item m="1" x="998"/>
        <item m="1" x="999"/>
        <item m="1" x="1003"/>
        <item m="1" x="1004"/>
        <item m="1" x="1005"/>
        <item m="1" x="1008"/>
        <item m="1" x="1009"/>
        <item m="1" x="791"/>
        <item m="1" x="652"/>
        <item m="1" x="1068"/>
        <item m="1" x="1073"/>
        <item m="1" x="1075"/>
        <item m="1" x="1078"/>
        <item m="1" x="1061"/>
        <item m="1" x="1067"/>
        <item m="1" x="1074"/>
        <item m="1" x="1076"/>
        <item m="1" x="1079"/>
        <item m="1" x="1080"/>
        <item m="1" x="1081"/>
        <item m="1" x="1082"/>
        <item m="1" x="1083"/>
        <item m="1" x="1084"/>
        <item m="1" x="1085"/>
        <item m="1" x="1086"/>
        <item m="1" x="1087"/>
        <item m="1" x="1088"/>
        <item m="1" x="1089"/>
        <item m="1" x="1090"/>
        <item m="1" x="1091"/>
        <item m="1" x="1092"/>
        <item m="1" x="1093"/>
        <item m="1" x="1094"/>
        <item m="1" x="1095"/>
        <item m="1" x="1096"/>
        <item m="1" x="690"/>
        <item m="1" x="720"/>
        <item m="1" x="540"/>
        <item m="1" x="676"/>
        <item m="1" x="523"/>
        <item m="1" x="682"/>
        <item m="1" x="473"/>
        <item m="1" x="496"/>
        <item m="1" x="542"/>
        <item m="1" x="530"/>
        <item m="1" x="785"/>
        <item m="1" x="534"/>
        <item m="1" x="555"/>
        <item m="1" x="517"/>
        <item m="1" x="536"/>
        <item m="1" x="535"/>
        <item m="1" x="503"/>
        <item m="1" x="505"/>
        <item m="1" x="506"/>
        <item m="1" x="783"/>
        <item m="1" x="695"/>
        <item m="1" x="552"/>
        <item m="1" x="482"/>
        <item m="1" x="513"/>
        <item x="12"/>
        <item m="1" x="501"/>
        <item m="1" x="776"/>
        <item m="1" x="495"/>
        <item m="1" x="537"/>
        <item m="1" x="553"/>
        <item m="1" x="775"/>
        <item m="1" x="681"/>
        <item m="1" x="480"/>
        <item m="1" x="741"/>
        <item m="1" x="703"/>
        <item m="1" x="521"/>
        <item m="1" x="569"/>
        <item m="1" x="531"/>
        <item m="1" x="713"/>
        <item m="1" x="568"/>
        <item m="1" x="511"/>
        <item m="1" x="541"/>
        <item m="1" x="549"/>
        <item m="1" x="528"/>
        <item m="1" x="539"/>
        <item m="1" x="689"/>
        <item m="1" x="719"/>
        <item m="1" x="550"/>
        <item m="1" x="570"/>
        <item m="1" x="724"/>
        <item m="1" x="515"/>
        <item m="1" x="561"/>
        <item m="1" x="557"/>
        <item m="1" x="573"/>
        <item m="1" x="474"/>
        <item m="1" x="767"/>
        <item m="1" x="708"/>
        <item m="1" x="574"/>
        <item m="1" x="499"/>
        <item m="1" x="508"/>
        <item m="1" x="771"/>
        <item m="1" x="581"/>
        <item m="1" x="576"/>
        <item m="1" x="579"/>
        <item m="1" x="567"/>
        <item m="1" x="578"/>
        <item m="1" x="749"/>
        <item m="1" x="774"/>
        <item m="1" x="582"/>
        <item m="1" x="571"/>
        <item m="1" x="706"/>
        <item m="1" x="564"/>
        <item m="1" x="782"/>
        <item m="1" x="562"/>
        <item m="1" x="544"/>
        <item m="1" x="518"/>
        <item m="1" x="502"/>
        <item m="1" x="577"/>
        <item m="1" x="694"/>
        <item m="1" x="728"/>
        <item m="1" x="592"/>
        <item m="1" x="551"/>
        <item m="1" x="560"/>
        <item m="1" x="509"/>
        <item m="1" x="580"/>
        <item m="1" x="545"/>
        <item m="1" x="512"/>
        <item m="1" x="514"/>
        <item m="1" x="516"/>
        <item m="1" x="575"/>
        <item m="1" x="510"/>
        <item m="1" x="584"/>
        <item m="1" x="525"/>
        <item m="1" x="707"/>
        <item m="1" x="735"/>
        <item m="1" x="731"/>
        <item m="1" x="599"/>
        <item m="1" x="779"/>
        <item m="1" x="600"/>
        <item m="1" x="686"/>
        <item m="1" x="692"/>
        <item m="1" x="475"/>
        <item m="1" x="756"/>
        <item m="1" x="704"/>
        <item m="1" x="743"/>
        <item m="1" x="784"/>
        <item m="1" x="524"/>
        <item m="1" x="532"/>
        <item m="1" x="554"/>
        <item m="1" x="519"/>
        <item m="1" x="507"/>
        <item m="1" x="605"/>
        <item m="1" x="527"/>
        <item m="1" x="593"/>
        <item m="1" x="526"/>
        <item m="1" x="598"/>
        <item m="1" x="546"/>
        <item m="1" x="483"/>
        <item m="1" x="529"/>
        <item m="1" x="566"/>
        <item m="1" x="587"/>
        <item m="1" x="597"/>
        <item m="1" x="572"/>
        <item m="1" x="583"/>
        <item m="1" x="721"/>
        <item m="1" x="680"/>
        <item m="1" x="757"/>
        <item m="1" x="710"/>
        <item m="1" x="673"/>
        <item m="1" x="768"/>
        <item m="1" x="777"/>
        <item m="1" x="498"/>
        <item m="1" x="547"/>
        <item m="1" x="595"/>
        <item m="1" x="594"/>
        <item m="1" x="543"/>
        <item m="1" x="556"/>
        <item m="1" x="613"/>
        <item m="1" x="609"/>
        <item m="1" x="488"/>
        <item m="1" x="617"/>
        <item m="1" x="589"/>
        <item m="1" x="685"/>
        <item m="1" x="764"/>
        <item m="1" x="677"/>
        <item m="1" x="711"/>
        <item m="1" x="729"/>
        <item m="1" x="699"/>
        <item m="1" x="778"/>
        <item m="1" x="702"/>
        <item m="1" x="739"/>
        <item m="1" x="485"/>
        <item m="1" x="687"/>
        <item m="1" x="548"/>
        <item m="1" x="675"/>
        <item m="1" x="770"/>
        <item m="1" x="588"/>
        <item m="1" x="792"/>
        <item m="1" x="565"/>
        <item m="1" x="504"/>
        <item m="1" x="487"/>
        <item m="1" x="611"/>
        <item m="1" x="618"/>
        <item m="1" x="612"/>
        <item m="1" x="500"/>
        <item m="1" x="610"/>
        <item m="1" x="538"/>
        <item m="1" x="489"/>
        <item m="1" x="631"/>
        <item m="1" x="633"/>
        <item m="1" x="632"/>
        <item m="1" x="624"/>
        <item m="1" x="520"/>
        <item m="1" x="608"/>
        <item m="1" x="484"/>
        <item m="1" x="630"/>
        <item m="1" x="628"/>
        <item m="1" x="646"/>
        <item m="1" x="586"/>
        <item m="1" x="558"/>
        <item m="1" x="591"/>
        <item m="1" x="636"/>
        <item m="1" x="497"/>
        <item m="1" x="691"/>
        <item m="1" x="726"/>
        <item m="1" x="722"/>
        <item m="1" x="679"/>
        <item m="1" x="585"/>
        <item m="1" x="740"/>
        <item m="1" x="674"/>
        <item m="1" x="683"/>
        <item m="1" x="759"/>
        <item m="1" x="755"/>
        <item m="1" x="763"/>
        <item m="1" x="780"/>
        <item m="1" x="486"/>
        <item m="1" x="492"/>
        <item m="1" x="744"/>
        <item m="1" x="787"/>
        <item m="1" x="788"/>
        <item m="1" x="716"/>
        <item m="1" x="781"/>
        <item m="1" x="476"/>
        <item m="1" x="678"/>
        <item m="1" x="478"/>
        <item m="1" x="730"/>
        <item m="1" x="769"/>
        <item m="1" x="491"/>
        <item m="1" x="712"/>
        <item m="1" x="746"/>
        <item m="1" x="715"/>
        <item m="1" x="793"/>
        <item m="1" x="637"/>
        <item m="1" x="638"/>
        <item m="1" x="522"/>
        <item m="1" x="601"/>
        <item m="1" x="619"/>
        <item m="1" x="634"/>
        <item m="1" x="533"/>
        <item m="1" x="621"/>
        <item m="1" x="615"/>
        <item m="1" x="563"/>
        <item m="1" x="493"/>
        <item m="1" x="627"/>
        <item m="1" x="647"/>
        <item m="1" x="641"/>
        <item m="1" x="772"/>
        <item m="1" x="670"/>
        <item m="1" x="626"/>
        <item m="1" x="742"/>
        <item m="1" x="490"/>
        <item m="1" x="698"/>
        <item m="1" x="477"/>
        <item m="1" x="672"/>
        <item m="1" x="736"/>
        <item m="1" x="684"/>
        <item m="1" x="790"/>
        <item m="1" x="760"/>
        <item m="1" x="696"/>
        <item m="1" x="479"/>
        <item m="1" x="718"/>
        <item m="1" x="750"/>
        <item m="1" x="789"/>
        <item m="1" x="620"/>
        <item m="1" x="603"/>
        <item m="1" x="660"/>
        <item m="1" x="655"/>
        <item m="1" x="650"/>
        <item m="1" x="614"/>
        <item m="1" x="648"/>
        <item m="1" x="645"/>
        <item m="1" x="635"/>
        <item m="1" x="625"/>
        <item m="1" x="607"/>
        <item m="1" x="616"/>
        <item m="1" x="654"/>
        <item m="1" x="705"/>
        <item m="1" x="714"/>
        <item m="1" x="765"/>
        <item m="1" x="661"/>
        <item m="1" x="723"/>
        <item m="1" x="751"/>
        <item m="1" x="732"/>
        <item m="1" x="700"/>
        <item m="1" x="688"/>
        <item m="1" x="762"/>
        <item m="1" x="752"/>
        <item m="1" x="733"/>
        <item m="1" x="709"/>
        <item m="1" x="753"/>
        <item m="1" x="622"/>
        <item m="1" x="623"/>
        <item m="1" x="644"/>
        <item m="1" x="629"/>
        <item m="1" x="761"/>
        <item m="1" x="656"/>
        <item m="1" x="481"/>
        <item m="1" x="662"/>
        <item m="1" x="665"/>
        <item m="1" x="640"/>
        <item m="1" x="596"/>
        <item m="1" x="559"/>
        <item m="1" x="659"/>
        <item m="1" x="666"/>
        <item m="1" x="602"/>
        <item m="1" x="766"/>
        <item m="1" x="725"/>
        <item m="1" x="669"/>
        <item m="1" x="745"/>
        <item m="1" x="748"/>
        <item m="1" x="717"/>
        <item m="1" x="734"/>
        <item m="1" x="747"/>
        <item m="1" x="658"/>
        <item m="1" x="727"/>
        <item m="1" x="773"/>
        <item m="1" x="494"/>
        <item m="1" x="590"/>
        <item m="1" x="604"/>
        <item m="1" x="606"/>
        <item m="1" x="639"/>
        <item m="1" x="642"/>
        <item m="1" x="643"/>
        <item m="1" x="649"/>
        <item m="1" x="651"/>
        <item m="1" x="653"/>
        <item m="1" x="657"/>
        <item m="1" x="663"/>
        <item m="1" x="664"/>
        <item m="1" x="667"/>
        <item m="1" x="668"/>
        <item m="1" x="671"/>
        <item m="1" x="693"/>
        <item m="1" x="697"/>
        <item m="1" x="701"/>
        <item m="1" x="737"/>
        <item m="1" x="738"/>
        <item m="1" x="754"/>
        <item m="1" x="758"/>
        <item m="1" x="786"/>
        <item m="1" x="176"/>
        <item m="1" x="177"/>
        <item m="1" x="179"/>
        <item m="1" x="191"/>
        <item m="1" x="194"/>
        <item m="1" x="199"/>
        <item m="1" x="201"/>
        <item m="1" x="205"/>
        <item m="1" x="206"/>
        <item m="1" x="209"/>
        <item m="1" x="210"/>
        <item m="1" x="211"/>
        <item m="1" x="212"/>
        <item m="1" x="216"/>
        <item m="1" x="217"/>
        <item m="1" x="227"/>
        <item m="1" x="231"/>
        <item m="1" x="233"/>
        <item m="1" x="234"/>
        <item m="1" x="235"/>
        <item m="1" x="238"/>
        <item m="1" x="240"/>
        <item m="1" x="242"/>
        <item m="1" x="244"/>
        <item m="1" x="251"/>
        <item m="1" x="255"/>
        <item m="1" x="256"/>
        <item m="1" x="257"/>
        <item m="1" x="261"/>
        <item m="1" x="272"/>
        <item m="1" x="273"/>
        <item m="1" x="282"/>
        <item m="1" x="283"/>
        <item m="1" x="287"/>
        <item m="1" x="291"/>
        <item m="1" x="294"/>
        <item m="1" x="295"/>
        <item m="1" x="297"/>
        <item m="1" x="301"/>
        <item m="1" x="305"/>
        <item m="1" x="317"/>
        <item m="1" x="318"/>
        <item m="1" x="321"/>
        <item m="1" x="323"/>
        <item m="1" x="335"/>
        <item m="1" x="350"/>
        <item m="1" x="351"/>
        <item m="1" x="352"/>
        <item m="1" x="353"/>
        <item m="1" x="355"/>
        <item m="1" x="357"/>
        <item m="1" x="366"/>
        <item m="1" x="367"/>
        <item m="1" x="371"/>
        <item m="1" x="374"/>
        <item m="1" x="378"/>
        <item m="1" x="382"/>
        <item m="1" x="386"/>
        <item m="1" x="387"/>
        <item m="1" x="388"/>
        <item m="1" x="391"/>
        <item m="1" x="395"/>
        <item m="1" x="403"/>
        <item m="1" x="406"/>
        <item m="1" x="409"/>
        <item m="1" x="410"/>
        <item m="1" x="416"/>
        <item m="1" x="424"/>
        <item m="1" x="425"/>
        <item m="1" x="426"/>
        <item m="1" x="433"/>
        <item m="1" x="435"/>
        <item m="1" x="436"/>
        <item m="1" x="452"/>
        <item m="1" x="455"/>
        <item m="1" x="457"/>
        <item m="1" x="462"/>
        <item m="1" x="464"/>
        <item m="1" x="466"/>
        <item m="1" x="467"/>
        <item m="1" x="468"/>
        <item m="1" x="170"/>
        <item m="1" x="178"/>
        <item m="1" x="180"/>
        <item m="1" x="181"/>
        <item m="1" x="183"/>
        <item m="1" x="189"/>
        <item m="1" x="192"/>
        <item m="1" x="202"/>
        <item m="1" x="215"/>
        <item m="1" x="220"/>
        <item m="1" x="224"/>
        <item m="1" x="232"/>
        <item m="1" x="237"/>
        <item m="1" x="246"/>
        <item m="1" x="252"/>
        <item m="1" x="258"/>
        <item m="1" x="264"/>
        <item m="1" x="266"/>
        <item m="1" x="267"/>
        <item m="1" x="268"/>
        <item m="1" x="270"/>
        <item m="1" x="277"/>
        <item m="1" x="289"/>
        <item m="1" x="308"/>
        <item m="1" x="309"/>
        <item m="1" x="316"/>
        <item m="1" x="320"/>
        <item m="1" x="322"/>
        <item m="1" x="324"/>
        <item m="1" x="336"/>
        <item m="1" x="337"/>
        <item m="1" x="342"/>
        <item m="1" x="346"/>
        <item m="1" x="347"/>
        <item m="1" x="356"/>
        <item m="1" x="363"/>
        <item m="1" x="364"/>
        <item m="1" x="368"/>
        <item m="1" x="370"/>
        <item m="1" x="372"/>
        <item m="1" x="379"/>
        <item m="1" x="380"/>
        <item m="1" x="389"/>
        <item m="1" x="390"/>
        <item m="1" x="392"/>
        <item m="1" x="399"/>
        <item m="1" x="402"/>
        <item m="1" x="407"/>
        <item m="1" x="415"/>
        <item m="1" x="418"/>
        <item m="1" x="419"/>
        <item m="1" x="326"/>
        <item m="1" x="442"/>
        <item m="1" x="458"/>
        <item m="1" x="288"/>
        <item m="1" x="469"/>
        <item m="1" x="247"/>
        <item m="1" x="319"/>
        <item m="1" x="334"/>
        <item m="1" x="296"/>
        <item m="1" x="203"/>
        <item m="1" x="269"/>
        <item m="1" x="341"/>
        <item m="1" x="188"/>
        <item m="1" x="263"/>
        <item m="1" x="276"/>
        <item m="1" x="218"/>
        <item m="1" x="300"/>
        <item m="1" x="411"/>
        <item m="1" x="349"/>
        <item m="1" x="393"/>
        <item m="1" x="421"/>
        <item m="1" x="359"/>
        <item m="1" x="354"/>
        <item m="1" x="446"/>
        <item m="1" x="401"/>
        <item m="1" x="463"/>
        <item m="1" x="460"/>
        <item m="1" x="236"/>
        <item m="1" x="384"/>
        <item m="1" x="248"/>
        <item m="1" x="450"/>
        <item m="1" x="162"/>
        <item m="1" x="163"/>
        <item m="1" x="171"/>
        <item m="1" x="173"/>
        <item m="1" x="195"/>
        <item m="1" x="208"/>
        <item m="1" x="214"/>
        <item m="1" x="219"/>
        <item m="1" x="222"/>
        <item m="1" x="225"/>
        <item m="1" x="229"/>
        <item m="1" x="239"/>
        <item m="1" x="254"/>
        <item m="1" x="259"/>
        <item m="1" x="265"/>
        <item m="1" x="271"/>
        <item m="1" x="274"/>
        <item m="1" x="275"/>
        <item m="1" x="278"/>
        <item m="1" x="284"/>
        <item m="1" x="290"/>
        <item m="1" x="250"/>
        <item m="1" x="299"/>
        <item m="1" x="302"/>
        <item m="1" x="328"/>
        <item m="1" x="329"/>
        <item m="1" x="330"/>
        <item m="1" x="331"/>
        <item m="1" x="345"/>
        <item m="1" x="358"/>
        <item m="1" x="360"/>
        <item m="1" x="373"/>
        <item m="1" x="375"/>
        <item m="1" x="377"/>
        <item m="1" x="383"/>
        <item m="1" x="394"/>
        <item m="1" x="396"/>
        <item m="1" x="398"/>
        <item m="1" x="417"/>
        <item m="1" x="427"/>
        <item m="1" x="207"/>
        <item m="1" x="432"/>
        <item m="1" x="437"/>
        <item m="1" x="438"/>
        <item m="1" x="440"/>
        <item m="1" x="443"/>
        <item m="1" x="447"/>
        <item m="1" x="448"/>
        <item m="1" x="453"/>
        <item m="1" x="456"/>
        <item m="1" x="459"/>
        <item m="1" x="465"/>
        <item m="1" x="471"/>
        <item m="1" x="182"/>
        <item m="1" x="164"/>
        <item m="1" x="184"/>
        <item m="1" x="185"/>
        <item m="1" x="196"/>
        <item m="1" x="198"/>
        <item m="1" x="223"/>
        <item m="1" x="245"/>
        <item m="1" x="253"/>
        <item m="1" x="262"/>
        <item m="1" x="279"/>
        <item m="1" x="280"/>
        <item m="1" x="281"/>
        <item m="1" x="285"/>
        <item m="1" x="169"/>
        <item m="1" x="325"/>
        <item m="1" x="332"/>
        <item m="1" x="338"/>
        <item m="1" x="361"/>
        <item m="1" x="376"/>
        <item m="1" x="381"/>
        <item m="1" x="397"/>
        <item m="1" x="422"/>
        <item m="1" x="428"/>
        <item m="1" x="429"/>
        <item m="1" x="187"/>
        <item m="1" x="172"/>
        <item m="1" x="441"/>
        <item m="1" x="461"/>
        <item m="1" x="193"/>
        <item m="1" x="200"/>
        <item m="1" x="293"/>
        <item m="1" x="168"/>
        <item m="1" x="213"/>
        <item m="1" x="230"/>
        <item m="1" x="228"/>
        <item m="1" x="286"/>
        <item m="1" x="310"/>
        <item m="1" x="221"/>
        <item m="1" x="197"/>
        <item m="1" x="243"/>
        <item m="1" x="313"/>
        <item m="1" x="190"/>
        <item m="1" x="186"/>
        <item m="1" x="298"/>
        <item m="1" x="306"/>
        <item m="1" x="204"/>
        <item m="1" x="339"/>
        <item m="1" x="304"/>
        <item m="1" x="311"/>
        <item m="1" x="307"/>
        <item m="1" x="226"/>
        <item m="1" x="362"/>
        <item m="1" x="241"/>
        <item m="1" x="260"/>
        <item m="1" x="292"/>
        <item m="1" x="404"/>
        <item m="1" x="348"/>
        <item m="1" x="423"/>
        <item m="1" x="405"/>
        <item m="1" x="451"/>
        <item m="1" x="430"/>
        <item m="1" x="343"/>
        <item m="1" x="449"/>
        <item m="1" x="400"/>
        <item m="1" x="420"/>
        <item m="1" x="413"/>
        <item m="1" x="472"/>
        <item m="1" x="445"/>
        <item m="1" x="385"/>
        <item m="1" x="431"/>
        <item m="1" x="470"/>
        <item m="1" x="157"/>
        <item m="1" x="444"/>
        <item m="1" x="166"/>
        <item m="1" x="414"/>
        <item m="1" x="439"/>
        <item m="1" x="412"/>
        <item m="1" x="249"/>
        <item x="143"/>
        <item m="1" x="158"/>
        <item m="1" x="159"/>
        <item m="1" x="160"/>
        <item m="1" x="161"/>
        <item m="1" x="165"/>
        <item m="1" x="167"/>
        <item m="1" x="174"/>
        <item m="1" x="175"/>
        <item m="1" x="303"/>
        <item m="1" x="312"/>
        <item m="1" x="314"/>
        <item m="1" x="315"/>
        <item m="1" x="327"/>
        <item m="1" x="333"/>
        <item m="1" x="340"/>
        <item m="1" x="344"/>
        <item m="1" x="365"/>
        <item m="1" x="369"/>
        <item m="1" x="408"/>
        <item m="1" x="434"/>
        <item m="1" x="454"/>
        <item x="43"/>
        <item x="72"/>
        <item x="42"/>
        <item x="64"/>
        <item x="27"/>
        <item x="61"/>
        <item x="66"/>
        <item x="63"/>
        <item x="54"/>
        <item x="33"/>
        <item x="29"/>
        <item x="34"/>
        <item x="17"/>
        <item x="15"/>
        <item x="69"/>
        <item x="70"/>
        <item x="44"/>
        <item x="26"/>
        <item x="49"/>
        <item x="73"/>
        <item x="0"/>
        <item x="67"/>
        <item x="13"/>
        <item x="25"/>
        <item x="39"/>
        <item x="38"/>
        <item x="41"/>
        <item x="20"/>
        <item x="28"/>
        <item x="19"/>
        <item x="8"/>
        <item x="58"/>
        <item x="37"/>
        <item x="57"/>
        <item x="5"/>
        <item x="56"/>
        <item x="32"/>
        <item x="74"/>
        <item x="45"/>
        <item x="6"/>
        <item x="31"/>
        <item x="53"/>
        <item x="52"/>
        <item x="129"/>
        <item x="136"/>
        <item x="123"/>
        <item x="99"/>
        <item x="94"/>
        <item x="141"/>
        <item x="91"/>
        <item x="121"/>
        <item x="130"/>
        <item x="124"/>
        <item x="113"/>
        <item x="100"/>
        <item x="111"/>
        <item x="132"/>
        <item x="7"/>
        <item x="98"/>
        <item x="125"/>
        <item x="145"/>
        <item x="1"/>
        <item x="149"/>
        <item x="150"/>
        <item x="155"/>
        <item x="120"/>
        <item x="127"/>
        <item x="116"/>
        <item x="128"/>
        <item x="156"/>
        <item x="110"/>
        <item x="108"/>
        <item x="101"/>
        <item x="148"/>
        <item x="154"/>
        <item x="114"/>
        <item x="117"/>
        <item x="107"/>
        <item x="131"/>
        <item x="60"/>
        <item x="76"/>
        <item x="82"/>
        <item x="46"/>
        <item x="21"/>
        <item x="36"/>
        <item x="71"/>
        <item x="78"/>
        <item x="9"/>
        <item x="68"/>
        <item x="35"/>
        <item x="40"/>
        <item x="51"/>
        <item x="65"/>
        <item x="137"/>
        <item x="135"/>
        <item x="134"/>
        <item x="139"/>
        <item x="140"/>
        <item x="102"/>
        <item x="133"/>
        <item x="93"/>
        <item x="96"/>
        <item x="147"/>
        <item x="2"/>
        <item x="3"/>
        <item x="4"/>
        <item x="10"/>
        <item x="11"/>
        <item x="14"/>
        <item x="16"/>
        <item x="18"/>
        <item x="22"/>
        <item x="23"/>
        <item x="24"/>
        <item x="30"/>
        <item x="47"/>
        <item x="48"/>
        <item x="50"/>
        <item x="55"/>
        <item x="59"/>
        <item x="62"/>
        <item x="75"/>
        <item x="77"/>
        <item x="79"/>
        <item x="80"/>
        <item x="81"/>
        <item x="83"/>
        <item x="84"/>
        <item x="85"/>
        <item x="86"/>
        <item x="87"/>
        <item x="88"/>
        <item x="89"/>
        <item x="90"/>
        <item x="92"/>
        <item x="95"/>
        <item x="103"/>
        <item x="104"/>
        <item x="105"/>
        <item x="106"/>
        <item x="109"/>
        <item x="112"/>
        <item x="115"/>
        <item x="118"/>
        <item x="119"/>
        <item x="122"/>
        <item x="126"/>
        <item x="138"/>
        <item x="142"/>
        <item x="144"/>
        <item x="146"/>
        <item x="151"/>
        <item x="152"/>
        <item x="153"/>
        <item t="default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howAll="0">
      <items count="79">
        <item x="59"/>
        <item x="14"/>
        <item x="0"/>
        <item x="55"/>
        <item x="8"/>
        <item x="36"/>
        <item x="60"/>
        <item x="50"/>
        <item x="54"/>
        <item x="56"/>
        <item x="12"/>
        <item x="53"/>
        <item x="6"/>
        <item x="33"/>
        <item x="35"/>
        <item x="23"/>
        <item x="42"/>
        <item m="1" x="77"/>
        <item x="31"/>
        <item x="30"/>
        <item x="25"/>
        <item x="7"/>
        <item x="44"/>
        <item x="24"/>
        <item x="41"/>
        <item x="20"/>
        <item x="40"/>
        <item x="67"/>
        <item x="26"/>
        <item x="51"/>
        <item x="29"/>
        <item x="28"/>
        <item x="58"/>
        <item x="52"/>
        <item x="10"/>
        <item x="34"/>
        <item x="69"/>
        <item x="13"/>
        <item x="9"/>
        <item x="11"/>
        <item x="3"/>
        <item x="68"/>
        <item x="48"/>
        <item x="5"/>
        <item x="45"/>
        <item x="46"/>
        <item x="73"/>
        <item x="63"/>
        <item x="43"/>
        <item x="62"/>
        <item x="27"/>
        <item x="61"/>
        <item x="49"/>
        <item x="2"/>
        <item x="1"/>
        <item x="18"/>
        <item x="21"/>
        <item x="37"/>
        <item x="17"/>
        <item x="32"/>
        <item x="15"/>
        <item x="16"/>
        <item x="70"/>
        <item x="71"/>
        <item x="64"/>
        <item x="22"/>
        <item x="38"/>
        <item x="76"/>
        <item x="19"/>
        <item x="39"/>
        <item x="57"/>
        <item x="4"/>
        <item x="72"/>
        <item x="74"/>
        <item x="75"/>
        <item x="47"/>
        <item x="66"/>
        <item x="65"/>
        <item t="default"/>
      </items>
    </pivotField>
    <pivotField compact="0" outline="0" showAll="0" defaultSubtotal="0"/>
    <pivotField axis="axisRow" compact="0" outline="0" showAll="0" includeNewItemsInFilter="1" sortType="ascending" defaultSubtotal="0">
      <items count="8000">
        <item m="1" x="3252"/>
        <item m="1" x="7014"/>
        <item m="1" x="7260"/>
        <item x="165"/>
        <item m="1" x="7117"/>
        <item x="2165"/>
        <item m="1" x="7267"/>
        <item m="1" x="6709"/>
        <item m="1" x="7107"/>
        <item m="1" x="6707"/>
        <item m="1" x="5747"/>
        <item m="1" x="5748"/>
        <item m="1" x="5749"/>
        <item m="1" x="5750"/>
        <item m="1" x="5751"/>
        <item m="1" x="6626"/>
        <item m="1" x="5752"/>
        <item m="1" x="5784"/>
        <item m="1" x="3785"/>
        <item m="1" x="5785"/>
        <item x="1976"/>
        <item m="1" x="4110"/>
        <item x="1977"/>
        <item x="1484"/>
        <item x="2091"/>
        <item x="1774"/>
        <item x="166"/>
        <item x="163"/>
        <item m="1" x="3989"/>
        <item m="1" x="3971"/>
        <item x="164"/>
        <item m="1" x="3972"/>
        <item m="1" x="4104"/>
        <item x="1846"/>
        <item x="1787"/>
        <item m="1" x="5786"/>
        <item x="1775"/>
        <item m="1" x="4102"/>
        <item x="1777"/>
        <item x="2164"/>
        <item x="1779"/>
        <item m="1" x="3966"/>
        <item x="1978"/>
        <item x="1780"/>
        <item m="1" x="5787"/>
        <item x="2085"/>
        <item x="2185"/>
        <item m="1" x="4030"/>
        <item x="1979"/>
        <item m="1" x="4024"/>
        <item x="1811"/>
        <item x="2087"/>
        <item x="1874"/>
        <item m="1" x="7012"/>
        <item m="1" x="4041"/>
        <item x="162"/>
        <item m="1" x="3977"/>
        <item m="1" x="3667"/>
        <item m="1" x="3993"/>
        <item x="1943"/>
        <item m="1" x="3975"/>
        <item m="1" x="4080"/>
        <item x="1995"/>
        <item m="1" x="4094"/>
        <item m="1" x="3623"/>
        <item m="1" x="3621"/>
        <item m="1" x="3712"/>
        <item m="1" x="3706"/>
        <item m="1" x="3718"/>
        <item m="1" x="3713"/>
        <item m="1" x="3636"/>
        <item x="1815"/>
        <item m="1" x="3661"/>
        <item m="1" x="3992"/>
        <item m="1" x="3641"/>
        <item m="1" x="3699"/>
        <item x="1816"/>
        <item m="1" x="3685"/>
        <item x="1817"/>
        <item m="1" x="3647"/>
        <item m="1" x="3670"/>
        <item x="1082"/>
        <item x="180"/>
        <item x="1942"/>
        <item m="1" x="3653"/>
        <item m="1" x="3689"/>
        <item m="1" x="3660"/>
        <item m="1" x="3688"/>
        <item m="1" x="3655"/>
        <item m="1" x="3698"/>
        <item m="1" x="4081"/>
        <item m="1" x="3629"/>
        <item m="1" x="3626"/>
        <item m="1" x="3700"/>
        <item m="1" x="3677"/>
        <item m="1" x="3691"/>
        <item m="1" x="3676"/>
        <item m="1" x="3635"/>
        <item m="1" x="3663"/>
        <item m="1" x="3678"/>
        <item m="1" x="4001"/>
        <item m="1" x="3693"/>
        <item m="1" x="3996"/>
        <item x="1079"/>
        <item m="1" x="3999"/>
        <item m="1" x="4000"/>
        <item m="1" x="3686"/>
        <item m="1" x="3644"/>
        <item m="1" x="4008"/>
        <item m="1" x="4007"/>
        <item m="1" x="4068"/>
        <item m="1" x="4111"/>
        <item m="1" x="4044"/>
        <item m="1" x="6708"/>
        <item x="1135"/>
        <item x="181"/>
        <item x="182"/>
        <item x="1136"/>
        <item m="1" x="3701"/>
        <item x="1735"/>
        <item x="1080"/>
        <item x="1243"/>
        <item m="1" x="3666"/>
        <item m="1" x="4103"/>
        <item m="1" x="4032"/>
        <item m="1" x="4039"/>
        <item m="1" x="3695"/>
        <item x="1081"/>
        <item x="1244"/>
        <item m="1" x="4020"/>
        <item x="1933"/>
        <item x="1489"/>
        <item x="183"/>
        <item x="1865"/>
        <item x="1866"/>
        <item m="1" x="4083"/>
        <item m="1" x="4108"/>
        <item m="1" x="4109"/>
        <item x="1137"/>
        <item x="184"/>
        <item x="1867"/>
        <item x="1868"/>
        <item x="1869"/>
        <item x="1870"/>
        <item x="1491"/>
        <item x="1935"/>
        <item x="1493"/>
        <item x="1871"/>
        <item x="1872"/>
        <item m="1" x="5788"/>
        <item m="1" x="3382"/>
        <item x="1873"/>
        <item m="1" x="5789"/>
        <item x="1875"/>
        <item m="1" x="4074"/>
        <item x="1138"/>
        <item x="1496"/>
        <item m="1" x="5080"/>
        <item m="1" x="4132"/>
        <item m="1" x="4806"/>
        <item m="1" x="5790"/>
        <item m="1" x="5791"/>
        <item m="1" x="3008"/>
        <item m="1" x="3063"/>
        <item m="1" x="5792"/>
        <item m="1" x="5793"/>
        <item m="1" x="5794"/>
        <item m="1" x="5795"/>
        <item m="1" x="2769"/>
        <item m="1" x="2839"/>
        <item x="185"/>
        <item m="1" x="5796"/>
        <item m="1" x="5797"/>
        <item m="1" x="5798"/>
        <item m="1" x="4181"/>
        <item m="1" x="4143"/>
        <item m="1" x="5799"/>
        <item x="186"/>
        <item m="1" x="4963"/>
        <item m="1" x="5800"/>
        <item m="1" x="5801"/>
        <item x="187"/>
        <item m="1" x="4996"/>
        <item m="1" x="5802"/>
        <item x="1083"/>
        <item m="1" x="3386"/>
        <item m="1" x="5803"/>
        <item m="1" x="2941"/>
        <item m="1" x="2676"/>
        <item x="1084"/>
        <item m="1" x="5804"/>
        <item m="1" x="5805"/>
        <item m="1" x="3361"/>
        <item m="1" x="5806"/>
        <item m="1" x="3319"/>
        <item m="1" x="2863"/>
        <item m="1" x="5807"/>
        <item m="1" x="7739"/>
        <item m="1" x="4600"/>
        <item m="1" x="5808"/>
        <item m="1" x="2816"/>
        <item m="1" x="7716"/>
        <item x="168"/>
        <item m="1" x="3522"/>
        <item m="1" x="5809"/>
        <item m="1" x="5810"/>
        <item x="1085"/>
        <item m="1" x="3441"/>
        <item m="1" x="5811"/>
        <item m="1" x="5812"/>
        <item m="1" x="3209"/>
        <item m="1" x="3393"/>
        <item m="1" x="3260"/>
        <item m="1" x="5813"/>
        <item m="1" x="4964"/>
        <item m="1" x="5814"/>
        <item x="188"/>
        <item m="1" x="2868"/>
        <item m="1" x="3411"/>
        <item m="1" x="5815"/>
        <item m="1" x="3064"/>
        <item m="1" x="2802"/>
        <item m="1" x="3049"/>
        <item m="1" x="2951"/>
        <item m="1" x="3026"/>
        <item m="1" x="2704"/>
        <item m="1" x="2649"/>
        <item m="1" x="4925"/>
        <item m="1" x="3365"/>
        <item m="1" x="5816"/>
        <item m="1" x="5817"/>
        <item x="1086"/>
        <item m="1" x="5818"/>
        <item m="1" x="3364"/>
        <item m="1" x="3268"/>
        <item m="1" x="5819"/>
        <item m="1" x="5820"/>
        <item x="1087"/>
        <item m="1" x="7607"/>
        <item m="1" x="5821"/>
        <item m="1" x="3446"/>
        <item m="1" x="3230"/>
        <item m="1" x="2897"/>
        <item m="1" x="5822"/>
        <item m="1" x="2972"/>
        <item m="1" x="2667"/>
        <item m="1" x="2884"/>
        <item m="1" x="2689"/>
        <item x="189"/>
        <item m="1" x="2722"/>
        <item m="1" x="2678"/>
        <item m="1" x="2826"/>
        <item m="1" x="5823"/>
        <item m="1" x="3052"/>
        <item m="1" x="2871"/>
        <item m="1" x="4116"/>
        <item m="1" x="2990"/>
        <item m="1" x="5824"/>
        <item m="1" x="2952"/>
        <item m="1" x="2989"/>
        <item m="1" x="3229"/>
        <item m="1" x="2929"/>
        <item m="1" x="2841"/>
        <item m="1" x="2853"/>
        <item x="190"/>
        <item m="1" x="2829"/>
        <item x="1088"/>
        <item x="191"/>
        <item m="1" x="3135"/>
        <item m="1" x="3174"/>
        <item m="1" x="3070"/>
        <item x="1089"/>
        <item m="1" x="4591"/>
        <item m="1" x="3009"/>
        <item m="1" x="2815"/>
        <item m="1" x="5825"/>
        <item m="1" x="3613"/>
        <item m="1" x="3528"/>
        <item m="1" x="3541"/>
        <item m="1" x="4698"/>
        <item m="1" x="4714"/>
        <item m="1" x="4697"/>
        <item x="1090"/>
        <item m="1" x="2899"/>
        <item m="1" x="4809"/>
        <item m="1" x="3612"/>
        <item m="1" x="3367"/>
        <item m="1" x="3020"/>
        <item m="1" x="3117"/>
        <item m="1" x="3355"/>
        <item m="1" x="3591"/>
        <item m="1" x="3611"/>
        <item m="1" x="3457"/>
        <item m="1" x="2744"/>
        <item m="1" x="2935"/>
        <item m="1" x="3164"/>
        <item m="1" x="3235"/>
        <item m="1" x="3237"/>
        <item m="1" x="3244"/>
        <item m="1" x="3246"/>
        <item m="1" x="3242"/>
        <item m="1" x="3236"/>
        <item x="192"/>
        <item m="1" x="3555"/>
        <item m="1" x="3282"/>
        <item m="1" x="2937"/>
        <item m="1" x="3605"/>
        <item m="1" x="5826"/>
        <item m="1" x="3560"/>
        <item m="1" x="3579"/>
        <item x="1091"/>
        <item m="1" x="2638"/>
        <item x="1092"/>
        <item m="1" x="5827"/>
        <item m="1" x="5828"/>
        <item m="1" x="3327"/>
        <item m="1" x="3501"/>
        <item x="1093"/>
        <item m="1" x="5829"/>
        <item m="1" x="2632"/>
        <item m="1" x="4503"/>
        <item m="1" x="3533"/>
        <item m="1" x="4683"/>
        <item m="1" x="4748"/>
        <item x="1094"/>
        <item m="1" x="7736"/>
        <item m="1" x="2740"/>
        <item x="1095"/>
        <item x="1096"/>
        <item m="1" x="5830"/>
        <item m="1" x="2857"/>
        <item x="1139"/>
        <item m="1" x="7620"/>
        <item m="1" x="2862"/>
        <item m="1" x="4400"/>
        <item m="1" x="7714"/>
        <item m="1" x="7318"/>
        <item x="193"/>
        <item x="194"/>
        <item m="1" x="5831"/>
        <item m="1" x="5832"/>
        <item m="1" x="5049"/>
        <item m="1" x="5833"/>
        <item m="1" x="4583"/>
        <item m="1" x="4363"/>
        <item m="1" x="4765"/>
        <item m="1" x="4395"/>
        <item m="1" x="5834"/>
        <item m="1" x="5835"/>
        <item m="1" x="5836"/>
        <item m="1" x="4718"/>
        <item m="1" x="4837"/>
        <item m="1" x="5031"/>
        <item x="195"/>
        <item m="1" x="5837"/>
        <item m="1" x="5838"/>
        <item m="1" x="5839"/>
        <item m="1" x="5775"/>
        <item m="1" x="5840"/>
        <item m="1" x="4635"/>
        <item m="1" x="4599"/>
        <item m="1" x="7261"/>
        <item m="1" x="6702"/>
        <item m="1" x="5841"/>
        <item x="1097"/>
        <item x="1098"/>
        <item x="1099"/>
        <item m="1" x="5842"/>
        <item m="1" x="5843"/>
        <item x="1100"/>
        <item m="1" x="5844"/>
        <item x="1101"/>
        <item x="1251"/>
        <item x="1252"/>
        <item x="1102"/>
        <item m="1" x="5755"/>
        <item m="1" x="4940"/>
        <item m="1" x="5845"/>
        <item m="1" x="5846"/>
        <item m="1" x="5847"/>
        <item m="1" x="4671"/>
        <item m="1" x="5848"/>
        <item m="1" x="5849"/>
        <item m="1" x="4784"/>
        <item x="196"/>
        <item m="1" x="6723"/>
        <item m="1" x="4343"/>
        <item m="1" x="5850"/>
        <item m="1" x="4830"/>
        <item m="1" x="3602"/>
        <item m="1" x="3616"/>
        <item m="1" x="6233"/>
        <item m="1" x="5851"/>
        <item m="1" x="4664"/>
        <item m="1" x="5852"/>
        <item m="1" x="5853"/>
        <item x="1140"/>
        <item m="1" x="4365"/>
        <item m="1" x="5854"/>
        <item m="1" x="4788"/>
        <item m="1" x="4926"/>
        <item x="1227"/>
        <item m="1" x="4898"/>
        <item m="1" x="5151"/>
        <item m="1" x="5379"/>
        <item m="1" x="5158"/>
        <item m="1" x="4859"/>
        <item m="1" x="4868"/>
        <item m="1" x="5855"/>
        <item m="1" x="4906"/>
        <item m="1" x="4541"/>
        <item m="1" x="4542"/>
        <item m="1" x="4163"/>
        <item m="1" x="5402"/>
        <item m="1" x="2693"/>
        <item x="1103"/>
        <item m="1" x="2606"/>
        <item m="1" x="3381"/>
        <item m="1" x="5856"/>
        <item m="1" x="5857"/>
        <item m="1" x="5858"/>
        <item x="1104"/>
        <item x="1105"/>
        <item x="197"/>
        <item x="1944"/>
        <item x="198"/>
        <item m="1" x="4592"/>
        <item x="1106"/>
        <item x="1107"/>
        <item x="169"/>
        <item x="1108"/>
        <item x="1109"/>
        <item m="1" x="5859"/>
        <item x="1783"/>
        <item x="1784"/>
        <item m="1" x="5212"/>
        <item x="1793"/>
        <item m="1" x="5860"/>
        <item x="1110"/>
        <item m="1" x="2654"/>
        <item m="1" x="5165"/>
        <item x="1142"/>
        <item m="1" x="5063"/>
        <item x="1785"/>
        <item m="1" x="5861"/>
        <item x="1111"/>
        <item x="1112"/>
        <item x="1113"/>
        <item m="1" x="6754"/>
        <item m="1" x="5862"/>
        <item x="1786"/>
        <item m="1" x="4465"/>
        <item m="1" x="5863"/>
        <item x="199"/>
        <item m="1" x="5864"/>
        <item x="200"/>
        <item x="1945"/>
        <item x="1745"/>
        <item x="201"/>
        <item m="1" x="4220"/>
        <item m="1" x="4221"/>
        <item m="1" x="3875"/>
        <item x="1114"/>
        <item x="1115"/>
        <item x="2154"/>
        <item m="1" x="4798"/>
        <item m="1" x="5865"/>
        <item m="1" x="4188"/>
        <item m="1" x="3911"/>
        <item m="1" x="3889"/>
        <item x="1116"/>
        <item x="1117"/>
        <item m="1" x="5866"/>
        <item m="1" x="4414"/>
        <item m="1" x="5097"/>
        <item m="1" x="4509"/>
        <item m="1" x="4568"/>
        <item m="1" x="4649"/>
        <item m="1" x="4548"/>
        <item m="1" x="4140"/>
        <item m="1" x="5327"/>
        <item x="1143"/>
        <item x="202"/>
        <item x="1740"/>
        <item m="1" x="3791"/>
        <item m="1" x="3803"/>
        <item m="1" x="5867"/>
        <item m="1" x="5868"/>
        <item m="1" x="5869"/>
        <item x="1144"/>
        <item x="203"/>
        <item m="1" x="5782"/>
        <item m="1" x="5870"/>
        <item m="1" x="6999"/>
        <item m="1" x="7000"/>
        <item m="1" x="7312"/>
        <item m="1" x="7250"/>
        <item x="1145"/>
        <item m="1" x="7001"/>
        <item m="1" x="5286"/>
        <item m="1" x="7002"/>
        <item m="1" x="3959"/>
        <item m="1" x="7317"/>
        <item x="2163"/>
        <item m="1" x="7003"/>
        <item m="1" x="6684"/>
        <item m="1" x="4998"/>
        <item m="1" x="4606"/>
        <item m="1" x="4613"/>
        <item m="1" x="7057"/>
        <item m="1" x="7004"/>
        <item m="1" x="4715"/>
        <item m="1" x="4458"/>
        <item m="1" x="7268"/>
        <item m="1" x="4805"/>
        <item m="1" x="5871"/>
        <item m="1" x="6703"/>
        <item m="1" x="5334"/>
        <item m="1" x="5872"/>
        <item m="1" x="5783"/>
        <item m="1" x="4927"/>
        <item m="1" x="5873"/>
        <item m="1" x="6704"/>
        <item m="1" x="7738"/>
        <item m="1" x="5874"/>
        <item m="1" x="4997"/>
        <item m="1" x="5875"/>
        <item m="1" x="5876"/>
        <item m="1" x="5877"/>
        <item m="1" x="5878"/>
        <item m="1" x="5879"/>
        <item m="1" x="5880"/>
        <item m="1" x="5881"/>
        <item m="1" x="5882"/>
        <item m="1" x="4562"/>
        <item m="1" x="5883"/>
        <item m="1" x="5357"/>
        <item m="1" x="3903"/>
        <item m="1" x="3821"/>
        <item m="1" x="3818"/>
        <item m="1" x="3842"/>
        <item m="1" x="3808"/>
        <item m="1" x="4826"/>
        <item m="1" x="3799"/>
        <item m="1" x="3801"/>
        <item m="1" x="3897"/>
        <item m="1" x="5020"/>
        <item m="1" x="5280"/>
        <item m="1" x="5243"/>
        <item m="1" x="5289"/>
        <item m="1" x="5884"/>
        <item m="1" x="5268"/>
        <item m="1" x="5007"/>
        <item m="1" x="5885"/>
        <item m="1" x="5886"/>
        <item m="1" x="4731"/>
        <item m="1" x="5887"/>
        <item x="204"/>
        <item m="1" x="4448"/>
        <item m="1" x="4459"/>
        <item m="1" x="5189"/>
        <item m="1" x="7538"/>
        <item m="1" x="5235"/>
        <item x="1741"/>
        <item m="1" x="5888"/>
        <item m="1" x="7013"/>
        <item m="1" x="5889"/>
        <item m="1" x="4850"/>
        <item m="1" x="3778"/>
        <item m="1" x="4266"/>
        <item m="1" x="5184"/>
        <item m="1" x="5890"/>
        <item m="1" x="4120"/>
        <item m="1" x="4875"/>
        <item m="1" x="4901"/>
        <item m="1" x="5891"/>
        <item m="1" x="5150"/>
        <item m="1" x="4815"/>
        <item m="1" x="4692"/>
        <item m="1" x="4565"/>
        <item m="1" x="4131"/>
        <item m="1" x="6710"/>
        <item m="1" x="5170"/>
        <item x="205"/>
        <item m="1" x="5892"/>
        <item m="1" x="5893"/>
        <item m="1" x="5894"/>
        <item m="1" x="3865"/>
        <item m="1" x="5895"/>
        <item m="1" x="3946"/>
        <item m="1" x="3830"/>
        <item m="1" x="5896"/>
        <item m="1" x="3935"/>
        <item x="1743"/>
        <item m="1" x="4091"/>
        <item x="1567"/>
        <item m="1" x="4073"/>
        <item m="1" x="5897"/>
        <item m="1" x="6627"/>
        <item m="1" x="3913"/>
        <item m="1" x="5094"/>
        <item m="1" x="7952"/>
        <item x="206"/>
        <item m="1" x="4773"/>
        <item m="1" x="5898"/>
        <item m="1" x="4361"/>
        <item m="1" x="4607"/>
        <item m="1" x="3746"/>
        <item m="1" x="3852"/>
        <item m="1" x="3828"/>
        <item m="1" x="3864"/>
        <item x="1118"/>
        <item x="207"/>
        <item m="1" x="3900"/>
        <item m="1" x="3906"/>
        <item m="1" x="3891"/>
        <item m="1" x="3916"/>
        <item m="1" x="6585"/>
        <item m="1" x="4070"/>
        <item m="1" x="4066"/>
        <item m="1" x="4700"/>
        <item m="1" x="4187"/>
        <item m="1" x="4460"/>
        <item m="1" x="4056"/>
        <item m="1" x="5899"/>
        <item m="1" x="5900"/>
        <item m="1" x="4756"/>
        <item m="1" x="5901"/>
        <item m="1" x="5902"/>
        <item m="1" x="5082"/>
        <item m="1" x="5047"/>
        <item x="208"/>
        <item m="1" x="5022"/>
        <item m="1" x="5903"/>
        <item m="1" x="3806"/>
        <item x="1119"/>
        <item m="1" x="5904"/>
        <item m="1" x="4489"/>
        <item m="1" x="7849"/>
        <item m="1" x="5905"/>
        <item m="1" x="4831"/>
        <item m="1" x="5906"/>
        <item m="1" x="5907"/>
        <item m="1" x="4707"/>
        <item m="1" x="3908"/>
        <item m="1" x="6711"/>
        <item x="2127"/>
        <item m="1" x="6712"/>
        <item m="1" x="7262"/>
        <item m="1" x="5065"/>
        <item m="1" x="6713"/>
        <item m="1" x="5908"/>
        <item x="209"/>
        <item m="1" x="4477"/>
        <item m="1" x="5048"/>
        <item m="1" x="4428"/>
        <item m="1" x="4787"/>
        <item m="1" x="5380"/>
        <item m="1" x="5909"/>
        <item m="1" x="5910"/>
        <item m="1" x="7269"/>
        <item m="1" x="4136"/>
        <item x="210"/>
        <item m="1" x="7737"/>
        <item m="1" x="5911"/>
        <item m="1" x="4391"/>
        <item m="1" x="4437"/>
        <item x="1744"/>
        <item m="1" x="7725"/>
        <item m="1" x="4411"/>
        <item m="1" x="5912"/>
        <item m="1" x="7724"/>
        <item m="1" x="7063"/>
        <item m="1" x="4746"/>
        <item m="1" x="4958"/>
        <item x="211"/>
        <item m="1" x="7064"/>
        <item m="1" x="4724"/>
        <item m="1" x="4555"/>
        <item m="1" x="4622"/>
        <item m="1" x="5339"/>
        <item m="1" x="5913"/>
        <item m="1" x="4618"/>
        <item m="1" x="4566"/>
        <item m="1" x="4557"/>
        <item m="1" x="4577"/>
        <item m="1" x="4559"/>
        <item m="1" x="4609"/>
        <item m="1" x="4578"/>
        <item m="1" x="5914"/>
        <item m="1" x="5915"/>
        <item m="1" x="4554"/>
        <item m="1" x="4579"/>
        <item m="1" x="4611"/>
        <item m="1" x="4638"/>
        <item m="1" x="4603"/>
        <item m="1" x="4567"/>
        <item m="1" x="4543"/>
        <item m="1" x="4648"/>
        <item x="1266"/>
        <item m="1" x="4060"/>
        <item m="1" x="4608"/>
        <item m="1" x="4582"/>
        <item x="1268"/>
        <item x="1120"/>
        <item m="1" x="4601"/>
        <item x="212"/>
        <item m="1" x="4595"/>
        <item m="1" x="4547"/>
        <item m="1" x="4623"/>
        <item m="1" x="4631"/>
        <item m="1" x="4639"/>
        <item m="1" x="4612"/>
        <item m="1" x="4602"/>
        <item m="1" x="4647"/>
        <item m="1" x="4593"/>
        <item m="1" x="4610"/>
        <item m="1" x="4580"/>
        <item m="1" x="4546"/>
        <item m="1" x="4640"/>
        <item m="1" x="4545"/>
        <item m="1" x="4581"/>
        <item m="1" x="4621"/>
        <item m="1" x="4572"/>
        <item m="1" x="4620"/>
        <item m="1" x="4573"/>
        <item m="1" x="4619"/>
        <item m="1" x="4571"/>
        <item m="1" x="4594"/>
        <item m="1" x="4096"/>
        <item m="1" x="4558"/>
        <item m="1" x="5916"/>
        <item m="1" x="5917"/>
        <item m="1" x="5302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177"/>
        <item m="1" x="5195"/>
        <item m="1" x="5307"/>
        <item m="1" x="5222"/>
        <item x="1121"/>
        <item x="1122"/>
        <item x="213"/>
        <item m="1" x="4067"/>
        <item m="1" x="4524"/>
        <item x="1123"/>
        <item x="214"/>
        <item m="1" x="4506"/>
        <item m="1" x="6705"/>
        <item x="1124"/>
        <item m="1" x="5298"/>
        <item m="1" x="4641"/>
        <item m="1" x="7866"/>
        <item m="1" x="5927"/>
        <item m="1" x="7740"/>
        <item m="1" x="5188"/>
        <item m="1" x="7311"/>
        <item m="1" x="4684"/>
        <item m="1" x="4754"/>
        <item m="1" x="7983"/>
        <item m="1" x="4755"/>
        <item m="1" x="5928"/>
        <item m="1" x="7060"/>
        <item m="1" x="4670"/>
        <item m="1" x="4745"/>
        <item m="1" x="4852"/>
        <item m="1" x="4816"/>
        <item m="1" x="4666"/>
        <item m="1" x="5929"/>
        <item m="1" x="4118"/>
        <item m="1" x="4342"/>
        <item m="1" x="7058"/>
        <item m="1" x="5930"/>
        <item x="1172"/>
        <item x="1173"/>
        <item m="1" x="3396"/>
        <item x="1125"/>
        <item m="1" x="3854"/>
        <item x="1126"/>
        <item m="1" x="4368"/>
        <item m="1" x="7263"/>
        <item m="1" x="7270"/>
        <item m="1" x="7065"/>
        <item m="1" x="7251"/>
        <item m="1" x="4242"/>
        <item x="1127"/>
        <item m="1" x="5931"/>
        <item m="1" x="4808"/>
        <item m="1" x="4688"/>
        <item m="1" x="4708"/>
        <item m="1" x="5932"/>
        <item m="1" x="5933"/>
        <item m="1" x="5934"/>
        <item m="1" x="5935"/>
        <item m="1" x="7731"/>
        <item m="1" x="4783"/>
        <item m="1" x="5936"/>
        <item m="1" x="4421"/>
        <item m="1" x="5937"/>
        <item m="1" x="6706"/>
        <item m="1" x="4306"/>
        <item x="215"/>
        <item m="1" x="5024"/>
        <item m="1" x="5126"/>
        <item m="1" x="5152"/>
        <item m="1" x="4985"/>
        <item m="1" x="5057"/>
        <item m="1" x="5200"/>
        <item m="1" x="7066"/>
        <item m="1" x="5938"/>
        <item m="1" x="5939"/>
        <item m="1" x="5940"/>
        <item m="1" x="5242"/>
        <item m="1" x="5941"/>
        <item m="1" x="5942"/>
        <item m="1" x="4858"/>
        <item m="1" x="5943"/>
        <item m="1" x="4855"/>
        <item m="1" x="4268"/>
        <item m="1" x="5347"/>
        <item m="1" x="4869"/>
        <item m="1" x="7059"/>
        <item m="1" x="5944"/>
        <item m="1" x="4813"/>
        <item m="1" x="4966"/>
        <item m="1" x="4659"/>
        <item m="1" x="5781"/>
        <item m="1" x="5945"/>
        <item m="1" x="7061"/>
        <item m="1" x="5946"/>
        <item m="1" x="3741"/>
        <item m="1" x="7006"/>
        <item m="1" x="7007"/>
        <item m="1" x="5037"/>
        <item m="1" x="5128"/>
        <item m="1" x="5058"/>
        <item m="1" x="5147"/>
        <item m="1" x="4042"/>
        <item m="1" x="4373"/>
        <item m="1" x="5066"/>
        <item m="1" x="4346"/>
        <item m="1" x="6714"/>
        <item m="1" x="6715"/>
        <item m="1" x="5275"/>
        <item m="1" x="4807"/>
        <item m="1" x="6716"/>
        <item m="1" x="7264"/>
        <item m="1" x="4753"/>
        <item m="1" x="4413"/>
        <item m="1" x="4129"/>
        <item m="1" x="6779"/>
        <item m="1" x="6728"/>
        <item m="1" x="5241"/>
        <item m="1" x="4770"/>
        <item m="1" x="4404"/>
        <item m="1" x="4517"/>
        <item m="1" x="4215"/>
        <item m="1" x="4522"/>
        <item m="1" x="4200"/>
        <item m="1" x="4148"/>
        <item m="1" x="4789"/>
        <item m="1" x="4219"/>
        <item x="1271"/>
        <item m="1" x="4310"/>
        <item m="1" x="4630"/>
        <item m="1" x="4217"/>
        <item m="1" x="5250"/>
        <item m="1" x="4614"/>
        <item m="1" x="6717"/>
        <item m="1" x="4669"/>
        <item m="1" x="5004"/>
        <item m="1" x="4446"/>
        <item m="1" x="5142"/>
        <item m="1" x="6718"/>
        <item m="1" x="5196"/>
        <item m="1" x="5370"/>
        <item m="1" x="4234"/>
        <item m="1" x="4366"/>
        <item m="1" x="3627"/>
        <item m="1" x="3628"/>
        <item m="1" x="6719"/>
        <item m="1" x="5358"/>
        <item m="1" x="4819"/>
        <item m="1" x="5154"/>
        <item m="1" x="5947"/>
        <item m="1" x="5397"/>
        <item m="1" x="4965"/>
        <item x="216"/>
        <item m="1" x="7008"/>
        <item m="1" x="6720"/>
        <item x="1746"/>
        <item m="1" x="7265"/>
        <item m="1" x="4469"/>
        <item x="1285"/>
        <item m="1" x="7989"/>
        <item x="1947"/>
        <item x="1948"/>
        <item m="1" x="5948"/>
        <item m="1" x="4615"/>
        <item m="1" x="4247"/>
        <item m="1" x="7988"/>
        <item m="1" x="4151"/>
        <item m="1" x="4329"/>
        <item m="1" x="4872"/>
        <item m="1" x="4946"/>
        <item m="1" x="4550"/>
        <item m="1" x="4833"/>
        <item m="1" x="5353"/>
        <item m="1" x="4330"/>
        <item m="1" x="4953"/>
        <item m="1" x="4790"/>
        <item m="1" x="4276"/>
        <item m="1" x="4969"/>
        <item m="1" x="4479"/>
        <item m="1" x="4937"/>
        <item m="1" x="4899"/>
        <item m="1" x="7266"/>
        <item m="1" x="4636"/>
        <item m="1" x="4846"/>
        <item m="1" x="5141"/>
        <item m="1" x="4999"/>
        <item m="1" x="5115"/>
        <item x="217"/>
        <item m="1" x="5300"/>
        <item m="1" x="4989"/>
        <item m="1" x="4971"/>
        <item m="1" x="5378"/>
        <item m="1" x="5050"/>
        <item m="1" x="5033"/>
        <item m="1" x="5251"/>
        <item m="1" x="4801"/>
        <item m="1" x="5113"/>
        <item m="1" x="5116"/>
        <item m="1" x="4449"/>
        <item m="1" x="5369"/>
        <item m="1" x="5265"/>
        <item m="1" x="5349"/>
        <item m="1" x="3649"/>
        <item m="1" x="4928"/>
        <item m="1" x="3652"/>
        <item m="1" x="7062"/>
        <item x="218"/>
        <item m="1" x="6721"/>
        <item x="219"/>
        <item m="1" x="4383"/>
        <item m="1" x="4769"/>
        <item m="1" x="4694"/>
        <item x="220"/>
        <item m="1" x="5069"/>
        <item m="1" x="4871"/>
        <item m="1" x="6722"/>
        <item m="1" x="4822"/>
        <item m="1" x="3668"/>
        <item m="1" x="4777"/>
        <item m="1" x="5005"/>
        <item x="221"/>
        <item m="1" x="4504"/>
        <item m="1" x="4604"/>
        <item x="222"/>
        <item x="223"/>
        <item m="1" x="4988"/>
        <item m="1" x="7009"/>
        <item x="224"/>
        <item m="1" x="7010"/>
        <item m="1" x="7011"/>
        <item m="1" x="7309"/>
        <item m="1" x="4434"/>
        <item m="1" x="4995"/>
        <item m="1" x="4291"/>
        <item x="225"/>
        <item m="1" x="4632"/>
        <item m="1" x="4388"/>
        <item m="1" x="4959"/>
        <item m="1" x="5085"/>
        <item m="1" x="4811"/>
        <item x="226"/>
        <item x="227"/>
        <item m="1" x="4402"/>
        <item m="1" x="4304"/>
        <item m="1" x="5949"/>
        <item m="1" x="4643"/>
        <item m="1" x="5014"/>
        <item m="1" x="4119"/>
        <item x="1128"/>
        <item x="157"/>
        <item m="1" x="5950"/>
        <item x="228"/>
        <item m="1" x="4287"/>
        <item m="1" x="4344"/>
        <item m="1" x="4420"/>
        <item m="1" x="4523"/>
        <item m="1" x="4527"/>
        <item m="1" x="4203"/>
        <item m="1" x="4511"/>
        <item m="1" x="5951"/>
        <item m="1" x="5952"/>
        <item m="1" x="4290"/>
        <item m="1" x="4295"/>
        <item m="1" x="4495"/>
        <item m="1" x="5393"/>
        <item m="1" x="4907"/>
        <item m="1" x="4916"/>
        <item x="229"/>
        <item m="1" x="5953"/>
        <item m="1" x="5954"/>
        <item m="1" x="4519"/>
        <item m="1" x="5359"/>
        <item m="1" x="5955"/>
        <item m="1" x="4584"/>
        <item m="1" x="4633"/>
        <item m="1" x="4549"/>
        <item m="1" x="5202"/>
        <item m="1" x="4475"/>
        <item m="1" x="5197"/>
        <item m="1" x="5224"/>
        <item m="1" x="5218"/>
        <item m="1" x="4763"/>
        <item m="1" x="4311"/>
        <item m="1" x="5205"/>
        <item m="1" x="5206"/>
        <item m="1" x="5179"/>
        <item x="230"/>
        <item x="231"/>
        <item m="1" x="5956"/>
        <item m="1" x="5957"/>
        <item m="1" x="5958"/>
        <item m="1" x="5252"/>
        <item m="1" x="5959"/>
        <item m="1" x="5960"/>
        <item m="1" x="5961"/>
        <item m="1" x="5962"/>
        <item x="232"/>
        <item m="1" x="5366"/>
        <item m="1" x="4716"/>
        <item x="233"/>
        <item x="1129"/>
        <item x="1130"/>
        <item m="1" x="4166"/>
        <item m="1" x="5963"/>
        <item m="1" x="5964"/>
        <item m="1" x="5965"/>
        <item x="1131"/>
        <item m="1" x="5368"/>
        <item m="1" x="5966"/>
        <item m="1" x="5967"/>
        <item m="1" x="5389"/>
        <item m="1" x="5136"/>
        <item m="1" x="3736"/>
        <item m="1" x="5039"/>
        <item m="1" x="3373"/>
        <item m="1" x="3225"/>
        <item m="1" x="4464"/>
        <item m="1" x="4463"/>
        <item m="1" x="2906"/>
        <item x="234"/>
        <item m="1" x="4412"/>
        <item m="1" x="4403"/>
        <item m="1" x="4201"/>
        <item x="1132"/>
        <item m="1" x="4890"/>
        <item m="1" x="4892"/>
        <item m="1" x="5034"/>
        <item m="1" x="4192"/>
        <item m="1" x="5040"/>
        <item m="1" x="3619"/>
        <item x="1133"/>
        <item m="1" x="4317"/>
        <item m="1" x="2833"/>
        <item m="1" x="5199"/>
        <item m="1" x="4462"/>
        <item m="1" x="4689"/>
        <item m="1" x="4398"/>
        <item m="1" x="4860"/>
        <item x="1134"/>
        <item m="1" x="4133"/>
        <item m="1" x="5175"/>
        <item x="1788"/>
        <item m="1" x="5968"/>
        <item m="1" x="5969"/>
        <item m="1" x="5290"/>
        <item m="1" x="5970"/>
        <item m="1" x="5310"/>
        <item m="1" x="4719"/>
        <item m="1" x="4529"/>
        <item m="1" x="4225"/>
        <item m="1" x="2562"/>
        <item x="235"/>
        <item m="1" x="3715"/>
        <item m="1" x="5272"/>
        <item m="1" x="3047"/>
        <item m="1" x="5309"/>
        <item m="1" x="2711"/>
        <item m="1" x="5971"/>
        <item m="1" x="5246"/>
        <item m="1" x="5254"/>
        <item m="1" x="3222"/>
        <item x="236"/>
        <item m="1" x="5972"/>
        <item m="1" x="5305"/>
        <item x="237"/>
        <item m="1" x="4881"/>
        <item m="1" x="4335"/>
        <item m="1" x="5294"/>
        <item m="1" x="5271"/>
        <item m="1" x="5973"/>
        <item m="1" x="3624"/>
        <item m="1" x="7252"/>
        <item m="1" x="5274"/>
        <item m="1" x="5234"/>
        <item m="1" x="7015"/>
        <item m="1" x="5288"/>
        <item m="1" x="5248"/>
        <item m="1" x="3625"/>
        <item m="1" x="2805"/>
        <item m="1" x="3198"/>
        <item m="1" x="7016"/>
        <item m="1" x="5190"/>
        <item m="1" x="2648"/>
        <item m="1" x="3419"/>
        <item x="238"/>
        <item m="1" x="5257"/>
        <item m="1" x="2698"/>
        <item x="239"/>
        <item x="240"/>
        <item m="1" x="5974"/>
        <item m="1" x="3714"/>
        <item m="1" x="5975"/>
        <item m="1" x="3372"/>
        <item x="2223"/>
        <item m="1" x="5180"/>
        <item m="1" x="5976"/>
        <item m="1" x="5977"/>
        <item x="241"/>
        <item m="1" x="3722"/>
        <item m="1" x="3733"/>
        <item m="1" x="3729"/>
        <item m="1" x="3048"/>
        <item m="1" x="5081"/>
        <item m="1" x="2788"/>
        <item m="1" x="5365"/>
        <item m="1" x="2874"/>
        <item x="242"/>
        <item m="1" x="5978"/>
        <item m="1" x="5114"/>
        <item m="1" x="4695"/>
        <item x="243"/>
        <item m="1" x="4992"/>
        <item m="1" x="5101"/>
        <item m="1" x="5042"/>
        <item m="1" x="5144"/>
        <item m="1" x="3690"/>
        <item m="1" x="4569"/>
        <item x="1980"/>
        <item m="1" x="3742"/>
        <item m="1" x="7319"/>
        <item x="2236"/>
        <item m="1" x="7017"/>
        <item x="244"/>
        <item m="1" x="7253"/>
        <item m="1" x="7254"/>
        <item m="1" x="4882"/>
        <item x="245"/>
        <item m="1" x="3321"/>
        <item m="1" x="2776"/>
        <item m="1" x="7018"/>
        <item x="246"/>
        <item m="1" x="3705"/>
        <item x="247"/>
        <item m="1" x="3711"/>
        <item x="248"/>
        <item m="1" x="3617"/>
        <item x="249"/>
        <item m="1" x="7019"/>
        <item m="1" x="5979"/>
        <item x="250"/>
        <item m="1" x="4316"/>
        <item x="251"/>
        <item m="1" x="2985"/>
        <item m="1" x="5980"/>
        <item m="1" x="5316"/>
        <item m="1" x="3723"/>
        <item m="1" x="5159"/>
        <item m="1" x="5103"/>
        <item m="1" x="3760"/>
        <item m="1" x="3707"/>
        <item m="1" x="5089"/>
        <item m="1" x="5059"/>
        <item m="1" x="5145"/>
        <item m="1" x="3192"/>
        <item x="252"/>
        <item m="1" x="3672"/>
        <item m="1" x="5027"/>
        <item m="1" x="3720"/>
        <item m="1" x="5139"/>
        <item m="1" x="3671"/>
        <item m="1" x="3669"/>
        <item m="1" x="3439"/>
        <item m="1" x="3155"/>
        <item m="1" x="2843"/>
        <item m="1" x="5156"/>
        <item m="1" x="3007"/>
        <item m="1" x="3509"/>
        <item m="1" x="4236"/>
        <item m="1" x="3218"/>
        <item x="1789"/>
        <item x="253"/>
        <item m="1" x="3656"/>
        <item m="1" x="3510"/>
        <item m="1" x="3527"/>
        <item m="1" x="2659"/>
        <item m="1" x="2926"/>
        <item x="254"/>
        <item m="1" x="2736"/>
        <item m="1" x="3370"/>
        <item m="1" x="3154"/>
        <item m="1" x="3097"/>
        <item m="1" x="2651"/>
        <item m="1" x="4818"/>
        <item m="1" x="2938"/>
        <item m="1" x="3050"/>
        <item m="1" x="3434"/>
        <item m="1" x="3412"/>
        <item m="1" x="2628"/>
        <item x="255"/>
        <item m="1" x="2848"/>
        <item m="1" x="3387"/>
        <item x="2166"/>
        <item m="1" x="5981"/>
        <item m="1" x="7255"/>
        <item m="1" x="2825"/>
        <item m="1" x="5174"/>
        <item m="1" x="4556"/>
        <item m="1" x="5982"/>
        <item m="1" x="7256"/>
        <item m="1" x="4267"/>
        <item m="1" x="3717"/>
        <item m="1" x="4710"/>
        <item m="1" x="4251"/>
        <item x="256"/>
        <item m="1" x="4848"/>
        <item m="1" x="5335"/>
        <item m="1" x="2844"/>
        <item m="1" x="2923"/>
        <item m="1" x="2886"/>
        <item m="1" x="3012"/>
        <item m="1" x="3456"/>
        <item m="1" x="3430"/>
        <item m="1" x="2959"/>
        <item m="1" x="2911"/>
        <item m="1" x="3027"/>
        <item m="1" x="3013"/>
        <item m="1" x="3755"/>
        <item m="1" x="2629"/>
        <item x="257"/>
        <item m="1" x="3573"/>
        <item m="1" x="3576"/>
        <item x="258"/>
        <item m="1" x="3562"/>
        <item m="1" x="2869"/>
        <item m="1" x="4238"/>
        <item m="1" x="3687"/>
        <item m="1" x="3400"/>
        <item m="1" x="3415"/>
        <item m="1" x="3399"/>
        <item m="1" x="3409"/>
        <item m="1" x="3388"/>
        <item m="1" x="3523"/>
        <item m="1" x="3436"/>
        <item m="1" x="3433"/>
        <item m="1" x="3420"/>
        <item x="259"/>
        <item m="1" x="3721"/>
        <item m="1" x="4544"/>
        <item m="1" x="7310"/>
        <item m="1" x="6628"/>
        <item m="1" x="3725"/>
        <item m="1" x="3744"/>
        <item x="2167"/>
        <item m="1" x="2745"/>
        <item m="1" x="3646"/>
        <item m="1" x="2761"/>
        <item m="1" x="2697"/>
        <item m="1" x="2760"/>
        <item x="260"/>
        <item m="1" x="3654"/>
        <item m="1" x="3675"/>
        <item m="1" x="3307"/>
        <item x="261"/>
        <item m="1" x="3751"/>
        <item m="1" x="3410"/>
        <item m="1" x="3520"/>
        <item m="1" x="3212"/>
        <item m="1" x="3550"/>
        <item m="1" x="2690"/>
        <item m="1" x="2827"/>
        <item m="1" x="2855"/>
        <item x="1790"/>
        <item m="1" x="3224"/>
        <item m="1" x="2930"/>
        <item m="1" x="3580"/>
        <item m="1" x="3747"/>
        <item m="1" x="3601"/>
        <item m="1" x="5983"/>
        <item m="1" x="2986"/>
        <item m="1" x="3461"/>
        <item m="1" x="3429"/>
        <item m="1" x="3343"/>
        <item m="1" x="2749"/>
        <item m="1" x="2861"/>
        <item m="1" x="3620"/>
        <item m="1" x="3336"/>
        <item m="1" x="3708"/>
        <item m="1" x="2834"/>
        <item m="1" x="2854"/>
        <item m="1" x="3219"/>
        <item m="1" x="3575"/>
        <item m="1" x="3515"/>
        <item m="1" x="2913"/>
        <item m="1" x="2995"/>
        <item x="262"/>
        <item m="1" x="3500"/>
        <item m="1" x="3042"/>
        <item m="1" x="3145"/>
        <item m="1" x="3724"/>
        <item m="1" x="3495"/>
        <item m="1" x="3508"/>
        <item m="1" x="3210"/>
        <item m="1" x="3362"/>
        <item m="1" x="3585"/>
        <item x="263"/>
        <item m="1" x="3472"/>
        <item x="264"/>
        <item x="1981"/>
        <item m="1" x="2927"/>
        <item x="1982"/>
        <item m="1" x="3445"/>
        <item m="1" x="3719"/>
        <item m="1" x="2653"/>
        <item m="1" x="2568"/>
        <item m="1" x="3197"/>
        <item m="1" x="3684"/>
        <item m="1" x="3577"/>
        <item x="265"/>
        <item x="266"/>
        <item m="1" x="3604"/>
        <item m="1" x="3274"/>
        <item x="267"/>
        <item m="1" x="2764"/>
        <item m="1" x="3710"/>
        <item m="1" x="2813"/>
        <item m="1" x="3709"/>
        <item m="1" x="3594"/>
        <item x="268"/>
        <item m="1" x="2630"/>
        <item m="1" x="3480"/>
        <item x="1983"/>
        <item m="1" x="3464"/>
        <item m="1" x="3489"/>
        <item m="1" x="2940"/>
        <item m="1" x="2765"/>
        <item x="269"/>
        <item x="270"/>
        <item m="1" x="2956"/>
        <item m="1" x="3016"/>
        <item m="1" x="2824"/>
        <item m="1" x="2965"/>
        <item m="1" x="3532"/>
        <item m="1" x="2567"/>
        <item x="1791"/>
        <item x="271"/>
        <item x="272"/>
        <item m="1" x="3540"/>
        <item x="273"/>
        <item m="1" x="3453"/>
        <item x="274"/>
        <item x="275"/>
        <item x="276"/>
        <item m="1" x="3475"/>
        <item m="1" x="3330"/>
        <item m="1" x="2875"/>
        <item m="1" x="2876"/>
        <item m="1" x="2559"/>
        <item m="1" x="3216"/>
        <item x="277"/>
        <item m="1" x="3085"/>
        <item x="278"/>
        <item m="1" x="3264"/>
        <item m="1" x="2902"/>
        <item m="1" x="3511"/>
        <item m="1" x="3518"/>
        <item m="1" x="3543"/>
        <item m="1" x="2860"/>
        <item x="1141"/>
        <item m="1" x="3002"/>
        <item m="1" x="3526"/>
        <item x="1984"/>
        <item m="1" x="3536"/>
        <item m="1" x="3073"/>
        <item m="1" x="3293"/>
        <item m="1" x="3360"/>
        <item m="1" x="3333"/>
        <item m="1" x="3332"/>
        <item m="1" x="3340"/>
        <item x="1792"/>
        <item m="1" x="2714"/>
        <item m="1" x="2661"/>
        <item m="1" x="2682"/>
        <item m="1" x="2684"/>
        <item m="1" x="3738"/>
        <item x="279"/>
        <item x="280"/>
        <item x="281"/>
        <item m="1" x="3460"/>
        <item x="1985"/>
        <item m="1" x="3394"/>
        <item m="1" x="3610"/>
        <item m="1" x="3281"/>
        <item m="1" x="3046"/>
        <item x="2168"/>
        <item m="1" x="3206"/>
        <item m="1" x="2979"/>
        <item x="282"/>
        <item x="283"/>
        <item m="1" x="3530"/>
        <item x="2169"/>
        <item x="2170"/>
        <item m="1" x="3126"/>
        <item m="1" x="3546"/>
        <item m="1" x="2931"/>
        <item m="1" x="2919"/>
        <item m="1" x="2797"/>
        <item x="2171"/>
        <item x="1986"/>
        <item m="1" x="3589"/>
        <item x="1987"/>
        <item m="1" x="3004"/>
        <item m="1" x="2723"/>
        <item x="284"/>
        <item x="2172"/>
        <item m="1" x="2878"/>
        <item m="1" x="3642"/>
        <item x="1988"/>
        <item m="1" x="3648"/>
        <item m="1" x="3521"/>
        <item m="1" x="3737"/>
        <item x="285"/>
        <item x="158"/>
        <item x="1989"/>
        <item m="1" x="5301"/>
        <item x="1990"/>
        <item m="1" x="4793"/>
        <item x="286"/>
        <item x="287"/>
        <item x="288"/>
        <item m="1" x="3674"/>
        <item m="1" x="3622"/>
        <item x="289"/>
        <item m="1" x="3759"/>
        <item m="1" x="3680"/>
        <item m="1" x="3662"/>
        <item m="1" x="3643"/>
        <item x="290"/>
        <item x="291"/>
        <item m="1" x="3692"/>
        <item x="292"/>
        <item x="293"/>
        <item x="294"/>
        <item m="1" x="3752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m="1" x="4285"/>
        <item x="309"/>
        <item x="310"/>
        <item x="311"/>
        <item m="1" x="4161"/>
        <item x="312"/>
        <item x="313"/>
        <item x="314"/>
        <item m="1" x="4212"/>
        <item x="315"/>
        <item x="316"/>
        <item x="317"/>
        <item m="1" x="4198"/>
        <item x="318"/>
        <item x="319"/>
        <item x="320"/>
        <item m="1" x="4178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m="1" x="3657"/>
        <item x="345"/>
        <item x="1991"/>
        <item m="1" x="7527"/>
        <item x="2173"/>
        <item m="1" x="7848"/>
        <item m="1" x="7020"/>
        <item m="1" x="3757"/>
        <item m="1" x="3704"/>
        <item m="1" x="6629"/>
        <item m="1" x="3748"/>
        <item m="1" x="3740"/>
        <item m="1" x="3618"/>
        <item m="1" x="3702"/>
        <item m="1" x="3745"/>
        <item x="1794"/>
        <item x="1795"/>
        <item m="1" x="3679"/>
        <item m="1" x="6630"/>
        <item x="1796"/>
        <item m="1" x="3756"/>
        <item m="1" x="3761"/>
        <item m="1" x="6631"/>
        <item x="1797"/>
        <item m="1" x="3637"/>
        <item m="1" x="3681"/>
        <item x="1798"/>
        <item m="1" x="3749"/>
        <item x="1799"/>
        <item m="1" x="3732"/>
        <item x="1146"/>
        <item m="1" x="7973"/>
        <item m="1" x="7972"/>
        <item m="1" x="5984"/>
        <item m="1" x="3763"/>
        <item m="1" x="3739"/>
        <item x="1147"/>
        <item m="1" x="3758"/>
        <item m="1" x="3731"/>
        <item m="1" x="7963"/>
        <item m="1" x="7978"/>
        <item m="1" x="7976"/>
        <item m="1" x="3558"/>
        <item m="1" x="5985"/>
        <item x="1148"/>
        <item x="1149"/>
        <item x="1150"/>
        <item x="1151"/>
        <item m="1" x="7966"/>
        <item m="1" x="7961"/>
        <item m="1" x="7964"/>
        <item m="1" x="7965"/>
        <item m="1" x="5986"/>
        <item m="1" x="5987"/>
        <item m="1" x="5988"/>
        <item m="1" x="3608"/>
        <item m="1" x="3227"/>
        <item x="1152"/>
        <item m="1" x="5989"/>
        <item m="1" x="5990"/>
        <item x="346"/>
        <item m="1" x="3633"/>
        <item m="1" x="5991"/>
        <item m="1" x="5992"/>
        <item m="1" x="6632"/>
        <item m="1" x="5993"/>
        <item m="1" x="3765"/>
        <item x="1153"/>
        <item m="1" x="3630"/>
        <item m="1" x="3764"/>
        <item m="1" x="3694"/>
        <item m="1" x="3658"/>
        <item m="1" x="5994"/>
        <item m="1" x="5995"/>
        <item x="347"/>
        <item m="1" x="4283"/>
        <item m="1" x="4210"/>
        <item x="348"/>
        <item m="1" x="3590"/>
        <item m="1" x="3561"/>
        <item x="349"/>
        <item x="350"/>
        <item m="1" x="3553"/>
        <item m="1" x="4821"/>
        <item x="1154"/>
        <item x="171"/>
        <item x="1155"/>
        <item x="1156"/>
        <item m="1" x="3587"/>
        <item m="1" x="3090"/>
        <item m="1" x="2767"/>
        <item x="351"/>
        <item x="1157"/>
        <item m="1" x="2710"/>
        <item m="1" x="2673"/>
        <item m="1" x="3762"/>
        <item m="1" x="3645"/>
        <item x="352"/>
        <item m="1" x="3638"/>
        <item m="1" x="3665"/>
        <item x="353"/>
        <item m="1" x="3651"/>
        <item m="1" x="3730"/>
        <item m="1" x="3754"/>
        <item x="1158"/>
        <item x="354"/>
        <item m="1" x="3640"/>
        <item m="1" x="3683"/>
        <item m="1" x="3682"/>
        <item m="1" x="4629"/>
        <item x="1800"/>
        <item x="355"/>
        <item m="1" x="2856"/>
        <item m="1" x="2808"/>
        <item x="1159"/>
        <item x="356"/>
        <item x="357"/>
        <item x="358"/>
        <item x="359"/>
        <item x="1160"/>
        <item m="1" x="4528"/>
        <item x="360"/>
        <item x="361"/>
        <item m="1" x="3728"/>
        <item m="1" x="3743"/>
        <item x="362"/>
        <item x="363"/>
        <item x="1161"/>
        <item m="1" x="3727"/>
        <item x="364"/>
        <item m="1" x="5996"/>
        <item m="1" x="5997"/>
        <item m="1" x="5998"/>
        <item m="1" x="3631"/>
        <item x="1162"/>
        <item m="1" x="3632"/>
        <item x="1163"/>
        <item m="1" x="2894"/>
        <item m="1" x="3193"/>
        <item m="1" x="3726"/>
        <item m="1" x="3703"/>
        <item m="1" x="3673"/>
        <item m="1" x="3650"/>
        <item m="1" x="3753"/>
        <item m="1" x="3750"/>
        <item m="1" x="5090"/>
        <item m="1" x="5061"/>
        <item m="1" x="3664"/>
        <item m="1" x="5107"/>
        <item m="1" x="5106"/>
        <item x="1164"/>
        <item x="1165"/>
        <item m="1" x="3659"/>
        <item x="1166"/>
        <item m="1" x="3696"/>
        <item x="365"/>
        <item m="1" x="3734"/>
        <item m="1" x="4842"/>
        <item x="366"/>
        <item m="1" x="3639"/>
        <item x="367"/>
        <item m="1" x="3697"/>
        <item x="368"/>
        <item x="369"/>
        <item m="1" x="3716"/>
        <item x="370"/>
        <item x="371"/>
        <item x="1167"/>
        <item x="372"/>
        <item x="373"/>
        <item x="374"/>
        <item m="1" x="5999"/>
        <item x="1168"/>
        <item x="1169"/>
        <item x="1170"/>
        <item x="1171"/>
        <item m="1" x="4835"/>
        <item m="1" x="4457"/>
        <item x="375"/>
        <item m="1" x="4516"/>
        <item x="1801"/>
        <item x="376"/>
        <item m="1" x="3735"/>
        <item x="1174"/>
        <item x="1175"/>
        <item m="1" x="3262"/>
        <item x="1802"/>
        <item x="377"/>
        <item m="1" x="3597"/>
        <item x="378"/>
        <item x="1992"/>
        <item x="1176"/>
        <item m="1" x="4177"/>
        <item x="1177"/>
        <item m="1" x="6000"/>
        <item x="1178"/>
        <item m="1" x="6001"/>
        <item x="1179"/>
        <item x="1180"/>
        <item x="1181"/>
        <item x="379"/>
        <item m="1" x="6002"/>
        <item x="1182"/>
        <item x="380"/>
        <item m="1" x="6003"/>
        <item m="1" x="6004"/>
        <item m="1" x="6005"/>
        <item m="1" x="4829"/>
        <item m="1" x="6006"/>
        <item m="1" x="6007"/>
        <item m="1" x="6008"/>
        <item m="1" x="5336"/>
        <item x="381"/>
        <item m="1" x="4512"/>
        <item x="382"/>
        <item x="383"/>
        <item x="384"/>
        <item m="1" x="4481"/>
        <item m="1" x="4673"/>
        <item m="1" x="4157"/>
        <item m="1" x="5340"/>
        <item x="385"/>
        <item x="386"/>
        <item m="1" x="5333"/>
        <item x="387"/>
        <item m="1" x="6009"/>
        <item m="1" x="6633"/>
        <item m="1" x="6010"/>
        <item x="388"/>
        <item x="1183"/>
        <item x="1184"/>
        <item m="1" x="6011"/>
        <item x="389"/>
        <item x="390"/>
        <item x="391"/>
        <item x="392"/>
        <item x="393"/>
        <item x="394"/>
        <item x="1185"/>
        <item m="1" x="4914"/>
        <item x="395"/>
        <item x="396"/>
        <item m="1" x="4456"/>
        <item m="1" x="4885"/>
        <item m="1" x="4923"/>
        <item x="397"/>
        <item m="1" x="4943"/>
        <item m="1" x="4338"/>
        <item x="398"/>
        <item m="1" x="4974"/>
        <item x="399"/>
        <item m="1" x="4160"/>
        <item x="159"/>
        <item m="1" x="3408"/>
        <item m="1" x="6012"/>
        <item m="1" x="4933"/>
        <item m="1" x="5129"/>
        <item x="172"/>
        <item m="1" x="6013"/>
        <item m="1" x="4305"/>
        <item x="1718"/>
        <item m="1" x="6014"/>
        <item x="1186"/>
        <item m="1" x="6015"/>
        <item x="1187"/>
        <item x="1188"/>
        <item m="1" x="6016"/>
        <item x="401"/>
        <item m="1" x="6017"/>
        <item x="402"/>
        <item m="1" x="6018"/>
        <item x="403"/>
        <item m="1" x="6019"/>
        <item m="1" x="6020"/>
        <item x="404"/>
        <item x="405"/>
        <item x="406"/>
        <item x="407"/>
        <item x="408"/>
        <item x="409"/>
        <item x="410"/>
        <item m="1" x="4723"/>
        <item m="1" x="6634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m="1" x="4820"/>
        <item x="1189"/>
        <item x="450"/>
        <item x="451"/>
        <item x="452"/>
        <item m="1" x="5015"/>
        <item m="1" x="4686"/>
        <item m="1" x="4357"/>
        <item x="453"/>
        <item x="454"/>
        <item x="455"/>
        <item x="456"/>
        <item x="457"/>
        <item x="458"/>
        <item m="1" x="4390"/>
        <item x="459"/>
        <item m="1" x="4473"/>
        <item m="1" x="5053"/>
        <item x="460"/>
        <item x="461"/>
        <item m="1" x="5376"/>
        <item x="462"/>
        <item x="463"/>
        <item m="1" x="5377"/>
        <item x="464"/>
        <item x="465"/>
        <item x="466"/>
        <item x="467"/>
        <item x="468"/>
        <item m="1" x="4990"/>
        <item m="1" x="6021"/>
        <item m="1" x="4493"/>
        <item x="469"/>
        <item m="1" x="6022"/>
        <item m="1" x="4478"/>
        <item m="1" x="4922"/>
        <item m="1" x="5166"/>
        <item m="1" x="6023"/>
        <item m="1" x="4474"/>
        <item m="1" x="5269"/>
        <item m="1" x="4924"/>
        <item m="1" x="4883"/>
        <item x="470"/>
        <item m="1" x="5396"/>
        <item m="1" x="4796"/>
        <item x="471"/>
        <item x="472"/>
        <item x="473"/>
        <item x="474"/>
        <item x="475"/>
        <item x="1190"/>
        <item x="476"/>
        <item x="1803"/>
        <item x="1804"/>
        <item x="477"/>
        <item x="1191"/>
        <item x="1192"/>
        <item x="1193"/>
        <item x="1805"/>
        <item x="1806"/>
        <item m="1" x="4804"/>
        <item m="1" x="5011"/>
        <item x="1194"/>
        <item m="1" x="6024"/>
        <item x="1195"/>
        <item m="1" x="6025"/>
        <item x="1196"/>
        <item x="1197"/>
        <item m="1" x="6026"/>
        <item x="478"/>
        <item m="1" x="6027"/>
        <item x="479"/>
        <item x="1198"/>
        <item x="480"/>
        <item m="1" x="4168"/>
        <item x="481"/>
        <item x="482"/>
        <item m="1" x="4397"/>
        <item x="483"/>
        <item x="484"/>
        <item m="1" x="5169"/>
        <item m="1" x="2859"/>
        <item x="1199"/>
        <item x="1200"/>
        <item x="1201"/>
        <item x="1202"/>
        <item x="1203"/>
        <item x="1204"/>
        <item m="1" x="6028"/>
        <item m="1" x="6029"/>
        <item m="1" x="6030"/>
        <item m="1" x="5074"/>
        <item x="1205"/>
        <item x="1206"/>
        <item x="1207"/>
        <item x="485"/>
        <item m="1" x="6031"/>
        <item x="1208"/>
        <item m="1" x="4379"/>
        <item m="1" x="4439"/>
        <item x="1209"/>
        <item x="1210"/>
        <item m="1" x="4482"/>
        <item m="1" x="4513"/>
        <item m="1" x="4501"/>
        <item m="1" x="4455"/>
        <item m="1" x="4530"/>
        <item m="1" x="5350"/>
        <item m="1" x="5171"/>
        <item m="1" x="5172"/>
        <item x="486"/>
        <item m="1" x="4490"/>
        <item x="487"/>
        <item x="488"/>
        <item x="489"/>
        <item x="490"/>
        <item m="1" x="4364"/>
        <item m="1" x="6032"/>
        <item x="491"/>
        <item m="1" x="6033"/>
        <item m="1" x="4146"/>
        <item m="1" x="4862"/>
        <item m="1" x="4870"/>
        <item x="492"/>
        <item m="1" x="4315"/>
        <item m="1" x="4389"/>
        <item m="1" x="4432"/>
        <item m="1" x="4734"/>
        <item m="1" x="4849"/>
        <item m="1" x="4847"/>
        <item x="493"/>
        <item x="494"/>
        <item x="495"/>
        <item m="1" x="6034"/>
        <item x="496"/>
        <item m="1" x="6035"/>
        <item m="1" x="4945"/>
        <item x="1211"/>
        <item x="1212"/>
        <item x="497"/>
        <item x="498"/>
        <item m="1" x="6036"/>
        <item x="2201"/>
        <item m="1" x="6037"/>
        <item m="1" x="4494"/>
        <item m="1" x="4369"/>
        <item m="1" x="4470"/>
        <item m="1" x="6038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m="1" x="6039"/>
        <item x="517"/>
        <item m="1" x="6040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m="1" x="4138"/>
        <item m="1" x="4861"/>
        <item x="535"/>
        <item m="1" x="6041"/>
        <item m="1" x="6042"/>
        <item m="1" x="6043"/>
        <item m="1" x="6044"/>
        <item m="1" x="4155"/>
        <item m="1" x="6045"/>
        <item x="536"/>
        <item x="537"/>
        <item x="538"/>
        <item m="1" x="4880"/>
        <item x="539"/>
        <item x="540"/>
        <item m="1" x="4202"/>
        <item x="541"/>
        <item x="542"/>
        <item m="1" x="6046"/>
        <item x="543"/>
        <item x="544"/>
        <item x="545"/>
        <item x="1213"/>
        <item m="1" x="4920"/>
        <item x="546"/>
        <item m="1" x="4921"/>
        <item m="1" x="4780"/>
        <item m="1" x="4224"/>
        <item x="547"/>
        <item x="548"/>
        <item x="549"/>
        <item m="1" x="5173"/>
        <item m="1" x="5320"/>
        <item m="1" x="5319"/>
        <item x="550"/>
        <item m="1" x="4371"/>
        <item x="551"/>
        <item m="1" x="4190"/>
        <item m="1" x="6047"/>
        <item x="552"/>
        <item x="553"/>
        <item x="554"/>
        <item m="1" x="4385"/>
        <item m="1" x="4981"/>
        <item m="1" x="5095"/>
        <item x="555"/>
        <item m="1" x="4711"/>
        <item m="1" x="6048"/>
        <item x="556"/>
        <item m="1" x="4467"/>
        <item m="1" x="4873"/>
        <item m="1" x="4248"/>
        <item x="557"/>
        <item x="558"/>
        <item x="559"/>
        <item x="1214"/>
        <item x="1215"/>
        <item m="1" x="6049"/>
        <item m="1" x="6050"/>
        <item m="1" x="3131"/>
        <item m="1" x="2865"/>
        <item x="1216"/>
        <item x="560"/>
        <item m="1" x="6051"/>
        <item m="1" x="6052"/>
        <item m="1" x="5083"/>
        <item m="1" x="6053"/>
        <item x="1217"/>
        <item m="1" x="6054"/>
        <item m="1" x="6055"/>
        <item m="1" x="4991"/>
        <item m="1" x="6056"/>
        <item m="1" x="5201"/>
        <item x="561"/>
        <item x="562"/>
        <item x="563"/>
        <item x="564"/>
        <item m="1" x="5239"/>
        <item m="1" x="4637"/>
        <item m="1" x="4302"/>
        <item m="1" x="5374"/>
        <item m="1" x="5392"/>
        <item m="1" x="4112"/>
        <item m="1" x="6057"/>
        <item m="1" x="4786"/>
        <item m="1" x="6058"/>
        <item m="1" x="6059"/>
        <item m="1" x="6060"/>
        <item m="1" x="4646"/>
        <item m="1" x="6061"/>
        <item m="1" x="4433"/>
        <item m="1" x="4496"/>
        <item m="1" x="4392"/>
        <item m="1" x="4406"/>
        <item x="565"/>
        <item x="566"/>
        <item m="1" x="4461"/>
        <item m="1" x="4429"/>
        <item x="567"/>
        <item m="1" x="4466"/>
        <item m="1" x="6062"/>
        <item m="1" x="6063"/>
        <item m="1" x="6064"/>
        <item m="1" x="6065"/>
        <item m="1" x="4736"/>
        <item x="568"/>
        <item m="1" x="4661"/>
        <item m="1" x="4739"/>
        <item x="569"/>
        <item x="570"/>
        <item m="1" x="4794"/>
        <item m="1" x="6066"/>
        <item m="1" x="6067"/>
        <item m="1" x="6068"/>
        <item m="1" x="6069"/>
        <item x="571"/>
        <item x="572"/>
        <item m="1" x="6070"/>
        <item m="1" x="6071"/>
        <item m="1" x="6072"/>
        <item x="573"/>
        <item m="1" x="6073"/>
        <item m="1" x="6074"/>
        <item m="1" x="6075"/>
        <item m="1" x="4800"/>
        <item x="574"/>
        <item m="1" x="6076"/>
        <item m="1" x="6077"/>
        <item m="1" x="6078"/>
        <item m="1" x="6079"/>
        <item m="1" x="6080"/>
        <item m="1" x="6081"/>
        <item m="1" x="6082"/>
        <item x="575"/>
        <item x="576"/>
        <item m="1" x="6083"/>
        <item m="1" x="6084"/>
        <item m="1" x="4832"/>
        <item m="1" x="6085"/>
        <item m="1" x="6086"/>
        <item m="1" x="6087"/>
        <item m="1" x="6088"/>
        <item m="1" x="6089"/>
        <item m="1" x="4672"/>
        <item m="1" x="6090"/>
        <item m="1" x="6091"/>
        <item m="1" x="6092"/>
        <item m="1" x="6093"/>
        <item m="1" x="6094"/>
        <item x="577"/>
        <item x="578"/>
        <item x="579"/>
        <item x="580"/>
        <item x="581"/>
        <item x="582"/>
        <item x="583"/>
        <item x="584"/>
        <item x="585"/>
        <item x="586"/>
        <item m="1" x="5109"/>
        <item m="1" x="5043"/>
        <item m="1" x="5130"/>
        <item m="1" x="5018"/>
        <item x="587"/>
        <item x="588"/>
        <item x="589"/>
        <item x="590"/>
        <item x="591"/>
        <item x="592"/>
        <item m="1" x="4896"/>
        <item x="593"/>
        <item x="594"/>
        <item m="1" x="6095"/>
        <item m="1" x="6096"/>
        <item m="1" x="4681"/>
        <item m="1" x="4825"/>
        <item m="1" x="3093"/>
        <item x="595"/>
        <item x="596"/>
        <item x="597"/>
        <item x="1218"/>
        <item x="1219"/>
        <item x="1220"/>
        <item x="598"/>
        <item x="1221"/>
        <item m="1" x="4471"/>
        <item x="1222"/>
        <item m="1" x="4386"/>
        <item m="1" x="6097"/>
        <item x="1223"/>
        <item x="1224"/>
        <item x="1225"/>
        <item m="1" x="6098"/>
        <item m="1" x="6099"/>
        <item m="1" x="6635"/>
        <item m="1" x="6100"/>
        <item m="1" x="6636"/>
        <item m="1" x="4986"/>
        <item m="1" x="6637"/>
        <item m="1" x="5118"/>
        <item m="1" x="5117"/>
        <item m="1" x="5002"/>
        <item m="1" x="2647"/>
        <item m="1" x="7021"/>
        <item m="1" x="6101"/>
        <item m="1" x="6102"/>
        <item m="1" x="6103"/>
        <item m="1" x="6104"/>
        <item m="1" x="5203"/>
        <item m="1" x="6105"/>
        <item m="1" x="6106"/>
        <item m="1" x="6107"/>
        <item m="1" x="6108"/>
        <item m="1" x="6109"/>
        <item m="1" x="6110"/>
        <item m="1" x="6111"/>
        <item m="1" x="5025"/>
        <item m="1" x="6112"/>
        <item m="1" x="6113"/>
        <item m="1" x="6114"/>
        <item m="1" x="6115"/>
        <item m="1" x="4147"/>
        <item m="1" x="6638"/>
        <item m="1" x="6639"/>
        <item m="1" x="7022"/>
        <item m="1" x="4774"/>
        <item m="1" x="6640"/>
        <item m="1" x="6116"/>
        <item x="1226"/>
        <item m="1" x="5210"/>
        <item m="1" x="5240"/>
        <item m="1" x="5214"/>
        <item m="1" x="6117"/>
        <item m="1" x="4596"/>
        <item m="1" x="6118"/>
        <item m="1" x="6119"/>
        <item m="1" x="2964"/>
        <item m="1" x="6641"/>
        <item m="1" x="4445"/>
        <item m="1" x="6120"/>
        <item m="1" x="4491"/>
        <item m="1" x="4492"/>
        <item m="1" x="4520"/>
        <item m="1" x="6121"/>
        <item m="1" x="6122"/>
        <item m="1" x="6123"/>
        <item x="599"/>
        <item m="1" x="2967"/>
        <item x="600"/>
        <item m="1" x="6124"/>
        <item x="601"/>
        <item m="1" x="3078"/>
        <item m="1" x="6125"/>
        <item m="1" x="4766"/>
        <item m="1" x="6126"/>
        <item m="1" x="6127"/>
        <item m="1" x="6642"/>
        <item x="1228"/>
        <item m="1" x="6128"/>
        <item x="1229"/>
        <item x="1230"/>
        <item m="1" x="6643"/>
        <item m="1" x="6644"/>
        <item m="1" x="4782"/>
        <item m="1" x="5132"/>
        <item m="1" x="3134"/>
        <item m="1" x="7023"/>
        <item m="1" x="6129"/>
        <item m="1" x="5021"/>
        <item m="1" x="6645"/>
        <item m="1" x="5133"/>
        <item m="1" x="6130"/>
        <item m="1" x="5776"/>
        <item m="1" x="6131"/>
        <item m="1" x="7024"/>
        <item m="1" x="5153"/>
        <item m="1" x="3375"/>
        <item m="1" x="7025"/>
        <item m="1" x="5026"/>
        <item m="1" x="4970"/>
        <item m="1" x="5155"/>
        <item m="1" x="7026"/>
        <item m="1" x="4889"/>
        <item m="1" x="4452"/>
        <item x="602"/>
        <item x="603"/>
        <item m="1" x="3201"/>
        <item m="1" x="4348"/>
        <item x="604"/>
        <item x="605"/>
        <item x="606"/>
        <item m="1" x="6132"/>
        <item x="607"/>
        <item x="1231"/>
        <item m="1" x="5777"/>
        <item m="1" x="5778"/>
        <item x="608"/>
        <item x="609"/>
        <item m="1" x="4476"/>
        <item m="1" x="4507"/>
        <item m="1" x="4415"/>
        <item m="1" x="4472"/>
        <item m="1" x="7027"/>
        <item x="610"/>
        <item x="611"/>
        <item x="1232"/>
        <item x="612"/>
        <item m="1" x="4853"/>
        <item m="1" x="4667"/>
        <item m="1" x="4743"/>
        <item m="1" x="4702"/>
        <item m="1" x="4828"/>
        <item m="1" x="6133"/>
        <item m="1" x="7257"/>
        <item m="1" x="6134"/>
        <item m="1" x="3226"/>
        <item m="1" x="6135"/>
        <item m="1" x="3215"/>
        <item x="1233"/>
        <item m="1" x="6136"/>
        <item m="1" x="6137"/>
        <item m="1" x="6138"/>
        <item m="1" x="5000"/>
        <item m="1" x="6139"/>
        <item x="1234"/>
        <item m="1" x="6140"/>
        <item m="1" x="3203"/>
        <item m="1" x="6141"/>
        <item m="1" x="3371"/>
        <item m="1" x="6142"/>
        <item m="1" x="4367"/>
        <item m="1" x="6143"/>
        <item m="1" x="6144"/>
        <item m="1" x="6145"/>
        <item m="1" x="6646"/>
        <item m="1" x="6146"/>
        <item m="1" x="6147"/>
        <item m="1" x="6148"/>
        <item m="1" x="4275"/>
        <item m="1" x="3213"/>
        <item x="1235"/>
        <item x="613"/>
        <item x="614"/>
        <item m="1" x="7028"/>
        <item m="1" x="7029"/>
        <item m="1" x="7030"/>
        <item m="1" x="7031"/>
        <item m="1" x="6647"/>
        <item m="1" x="2867"/>
        <item m="1" x="6648"/>
        <item m="1" x="6649"/>
        <item m="1" x="7032"/>
        <item m="1" x="2832"/>
        <item m="1" x="2828"/>
        <item m="1" x="7033"/>
        <item m="1" x="5779"/>
        <item m="1" x="7034"/>
        <item m="1" x="7035"/>
        <item m="1" x="7036"/>
        <item m="1" x="7037"/>
        <item m="1" x="7038"/>
        <item m="1" x="7039"/>
        <item m="1" x="4322"/>
        <item m="1" x="4257"/>
        <item m="1" x="4752"/>
        <item x="615"/>
        <item m="1" x="5313"/>
        <item x="616"/>
        <item x="617"/>
        <item x="618"/>
        <item m="1" x="6650"/>
        <item m="1" x="2880"/>
        <item x="619"/>
        <item m="1" x="2560"/>
        <item x="620"/>
        <item m="1" x="4840"/>
        <item m="1" x="7258"/>
        <item x="621"/>
        <item m="1" x="7040"/>
        <item m="1" x="6651"/>
        <item m="1" x="2957"/>
        <item m="1" x="3031"/>
        <item m="1" x="7041"/>
        <item m="1" x="2840"/>
        <item m="1" x="7696"/>
        <item m="1" x="7697"/>
        <item m="1" x="7042"/>
        <item m="1" x="6652"/>
        <item x="622"/>
        <item m="1" x="5088"/>
        <item m="1" x="4650"/>
        <item x="623"/>
        <item x="624"/>
        <item m="1" x="7698"/>
        <item m="1" x="6149"/>
        <item m="1" x="7043"/>
        <item m="1" x="7044"/>
        <item m="1" x="6653"/>
        <item m="1" x="7045"/>
        <item x="625"/>
        <item m="1" x="6654"/>
        <item m="1" x="7259"/>
        <item m="1" x="6150"/>
        <item m="1" x="4674"/>
        <item m="1" x="5127"/>
        <item m="1" x="5038"/>
        <item m="1" x="5146"/>
        <item m="1" x="5072"/>
        <item m="1" x="5073"/>
        <item m="1" x="4973"/>
        <item m="1" x="4972"/>
        <item m="1" x="4761"/>
        <item m="1" x="5325"/>
        <item m="1" x="5259"/>
        <item m="1" x="6151"/>
        <item m="1" x="4730"/>
        <item m="1" x="6152"/>
        <item x="1236"/>
        <item m="1" x="5219"/>
        <item m="1" x="4325"/>
        <item m="1" x="4699"/>
        <item m="1" x="4328"/>
        <item m="1" x="4508"/>
        <item m="1" x="4372"/>
        <item m="1" x="2566"/>
        <item m="1" x="3011"/>
        <item m="1" x="4497"/>
        <item m="1" x="4334"/>
        <item m="1" x="4174"/>
        <item m="1" x="2652"/>
        <item m="1" x="2971"/>
        <item m="1" x="6655"/>
        <item m="1" x="5029"/>
        <item m="1" x="5780"/>
        <item m="1" x="5054"/>
        <item m="1" x="5008"/>
        <item x="1807"/>
        <item m="1" x="7046"/>
        <item m="1" x="5084"/>
        <item m="1" x="2817"/>
        <item m="1" x="5216"/>
        <item m="1" x="2982"/>
        <item m="1" x="2842"/>
        <item m="1" x="2997"/>
        <item m="1" x="2883"/>
        <item x="1"/>
        <item m="1" x="4741"/>
        <item m="1" x="4123"/>
        <item m="1" x="4854"/>
        <item m="1" x="5244"/>
        <item m="1" x="4706"/>
        <item m="1" x="5194"/>
        <item m="1" x="5308"/>
        <item m="1" x="2925"/>
        <item m="1" x="2912"/>
        <item m="1" x="2916"/>
        <item m="1" x="5287"/>
        <item m="1" x="5221"/>
        <item m="1" x="5225"/>
        <item m="1" x="5228"/>
        <item m="1" x="5323"/>
        <item m="1" x="5204"/>
        <item m="1" x="5253"/>
        <item m="1" x="5285"/>
        <item m="1" x="5273"/>
        <item m="1" x="5091"/>
        <item m="1" x="5064"/>
        <item m="1" x="5096"/>
        <item m="1" x="5245"/>
        <item x="1808"/>
        <item m="1" x="5291"/>
        <item x="1237"/>
        <item m="1" x="5178"/>
        <item m="1" x="7528"/>
        <item m="1" x="5247"/>
        <item x="1238"/>
        <item m="1" x="5311"/>
        <item m="1" x="5277"/>
        <item m="1" x="5181"/>
        <item m="1" x="5223"/>
        <item m="1" x="5192"/>
        <item m="1" x="5237"/>
        <item m="1" x="5295"/>
        <item m="1" x="5182"/>
        <item m="1" x="5255"/>
        <item m="1" x="5304"/>
        <item m="1" x="5293"/>
        <item m="1" x="5236"/>
        <item m="1" x="5207"/>
        <item m="1" x="5276"/>
        <item m="1" x="5193"/>
        <item m="1" x="5326"/>
        <item m="1" x="5292"/>
        <item m="1" x="5342"/>
        <item m="1" x="4175"/>
        <item m="1" x="4149"/>
        <item m="1" x="4824"/>
        <item x="1809"/>
        <item x="1239"/>
        <item m="1" x="4114"/>
        <item m="1" x="5324"/>
        <item m="1" x="5249"/>
        <item m="1" x="5176"/>
        <item m="1" x="5258"/>
        <item m="1" x="5322"/>
        <item m="1" x="5270"/>
        <item m="1" x="5191"/>
        <item m="1" x="5321"/>
        <item m="1" x="5260"/>
        <item m="1" x="4286"/>
        <item x="1240"/>
        <item m="1" x="7699"/>
        <item m="1" x="4288"/>
        <item m="1" x="4977"/>
        <item m="1" x="4693"/>
        <item m="1" x="5330"/>
        <item m="1" x="2888"/>
        <item m="1" x="2924"/>
        <item m="1" x="2677"/>
        <item m="1" x="6656"/>
        <item m="1" x="2917"/>
        <item m="1" x="2687"/>
        <item m="1" x="2918"/>
        <item m="1" x="2900"/>
        <item m="1" x="2966"/>
        <item m="1" x="4552"/>
        <item m="1" x="4576"/>
        <item m="1" x="6153"/>
        <item m="1" x="4206"/>
        <item x="626"/>
        <item m="1" x="5346"/>
        <item m="1" x="4917"/>
        <item m="1" x="4905"/>
        <item x="627"/>
        <item x="628"/>
        <item m="1" x="5110"/>
        <item m="1" x="4374"/>
        <item m="1" x="5098"/>
        <item m="1" x="4930"/>
        <item x="629"/>
        <item m="1" x="4957"/>
        <item m="1" x="4500"/>
        <item m="1" x="4418"/>
        <item m="1" x="4171"/>
        <item m="1" x="4336"/>
        <item m="1" x="4911"/>
        <item m="1" x="6154"/>
        <item x="630"/>
        <item m="1" x="4936"/>
        <item m="1" x="4207"/>
        <item m="1" x="4259"/>
        <item x="631"/>
        <item x="632"/>
        <item m="1" x="4843"/>
        <item m="1" x="2998"/>
        <item m="1" x="2908"/>
        <item m="1" x="3032"/>
        <item x="633"/>
        <item x="634"/>
        <item m="1" x="5157"/>
        <item x="635"/>
        <item x="636"/>
        <item x="637"/>
        <item m="1" x="6155"/>
        <item x="638"/>
        <item m="1" x="6156"/>
        <item m="1" x="3266"/>
        <item m="1" x="3569"/>
        <item m="1" x="3269"/>
        <item m="1" x="2994"/>
        <item m="1" x="3051"/>
        <item m="1" x="3547"/>
        <item m="1" x="2720"/>
        <item m="1" x="3104"/>
        <item m="1" x="3041"/>
        <item m="1" x="3369"/>
        <item m="1" x="7047"/>
        <item m="1" x="2746"/>
        <item m="1" x="2830"/>
        <item m="1" x="2903"/>
        <item m="1" x="7700"/>
        <item m="1" x="7529"/>
        <item m="1" x="7530"/>
        <item x="639"/>
        <item m="1" x="5284"/>
        <item x="640"/>
        <item x="641"/>
        <item m="1" x="2599"/>
        <item m="1" x="6657"/>
        <item m="1" x="4296"/>
        <item x="642"/>
        <item x="643"/>
        <item m="1" x="6658"/>
        <item m="1" x="7048"/>
        <item m="1" x="7049"/>
        <item m="1" x="3181"/>
        <item m="1" x="4960"/>
        <item m="1" x="4845"/>
        <item m="1" x="3404"/>
        <item m="1" x="3257"/>
        <item m="1" x="3374"/>
        <item m="1" x="2984"/>
        <item m="1" x="2583"/>
        <item m="1" x="2748"/>
        <item m="1" x="7050"/>
        <item m="1" x="7051"/>
        <item m="1" x="2944"/>
        <item m="1" x="2733"/>
        <item m="1" x="2713"/>
        <item m="1" x="2705"/>
        <item m="1" x="2699"/>
        <item m="1" x="2721"/>
        <item m="1" x="2747"/>
        <item m="1" x="2734"/>
        <item m="1" x="2584"/>
        <item m="1" x="2600"/>
        <item m="1" x="2978"/>
        <item m="1" x="2762"/>
        <item m="1" x="2615"/>
        <item m="1" x="7052"/>
        <item m="1" x="7531"/>
        <item m="1" x="3488"/>
        <item m="1" x="3163"/>
        <item m="1" x="4792"/>
        <item m="1" x="3476"/>
        <item m="1" x="2688"/>
        <item m="1" x="2898"/>
        <item m="1" x="6659"/>
        <item m="1" x="7701"/>
        <item m="1" x="6157"/>
        <item m="1" x="5135"/>
        <item m="1" x="6660"/>
        <item m="1" x="7053"/>
        <item m="1" x="7054"/>
        <item m="1" x="4231"/>
        <item m="1" x="3305"/>
        <item m="1" x="4721"/>
        <item m="1" x="4760"/>
        <item m="1" x="4817"/>
        <item m="1" x="7702"/>
        <item m="1" x="7703"/>
        <item m="1" x="2873"/>
        <item m="1" x="2958"/>
        <item m="1" x="2696"/>
        <item m="1" x="3484"/>
        <item m="1" x="2571"/>
        <item m="1" x="3168"/>
        <item m="1" x="2960"/>
        <item m="1" x="2679"/>
        <item x="644"/>
        <item m="1" x="4912"/>
        <item m="1" x="3568"/>
        <item m="1" x="2607"/>
        <item m="1" x="2669"/>
        <item m="1" x="3254"/>
        <item x="645"/>
        <item m="1" x="2961"/>
        <item x="646"/>
        <item m="1" x="4205"/>
        <item x="160"/>
        <item m="1" x="3423"/>
        <item m="1" x="6661"/>
        <item m="1" x="5104"/>
        <item m="1" x="5394"/>
        <item m="1" x="4897"/>
        <item m="1" x="4934"/>
        <item m="1" x="3277"/>
        <item x="1241"/>
        <item x="647"/>
        <item m="1" x="4587"/>
        <item m="1" x="4423"/>
        <item x="648"/>
        <item m="1" x="7704"/>
        <item m="1" x="7705"/>
        <item m="1" x="3030"/>
        <item m="1" x="7706"/>
        <item m="1" x="7707"/>
        <item m="1" x="7708"/>
        <item m="1" x="7709"/>
        <item m="1" x="6662"/>
        <item m="1" x="7710"/>
        <item m="1" x="7711"/>
        <item m="1" x="5208"/>
        <item m="1" x="4263"/>
        <item x="649"/>
        <item x="650"/>
        <item x="651"/>
        <item m="1" x="2683"/>
        <item m="1" x="2680"/>
        <item m="1" x="2597"/>
        <item m="1" x="2818"/>
        <item m="1" x="2847"/>
        <item m="1" x="4874"/>
        <item m="1" x="4876"/>
        <item m="1" x="3554"/>
        <item m="1" x="3563"/>
        <item x="652"/>
        <item x="653"/>
        <item x="654"/>
        <item m="1" x="2987"/>
        <item x="655"/>
        <item m="1" x="7712"/>
        <item x="656"/>
        <item m="1" x="3096"/>
        <item m="1" x="2570"/>
        <item m="1" x="4931"/>
        <item m="1" x="3304"/>
        <item x="657"/>
        <item m="1" x="3312"/>
        <item m="1" x="4744"/>
        <item m="1" x="4941"/>
        <item m="1" x="4299"/>
        <item m="1" x="4454"/>
        <item m="1" x="7713"/>
        <item m="1" x="2907"/>
        <item m="1" x="3136"/>
        <item m="1" x="3158"/>
        <item x="658"/>
        <item m="1" x="3127"/>
        <item m="1" x="2635"/>
        <item x="659"/>
        <item m="1" x="3003"/>
        <item m="1" x="2650"/>
        <item m="1" x="5100"/>
        <item x="660"/>
        <item x="661"/>
        <item x="662"/>
        <item x="1242"/>
        <item x="663"/>
        <item m="1" x="2643"/>
        <item x="664"/>
        <item x="665"/>
        <item m="1" x="3058"/>
        <item x="666"/>
        <item x="667"/>
        <item x="668"/>
        <item x="669"/>
        <item x="670"/>
        <item m="1" x="4272"/>
        <item m="1" x="4327"/>
        <item m="1" x="3425"/>
        <item m="1" x="4208"/>
        <item m="1" x="4575"/>
        <item x="671"/>
        <item m="1" x="3066"/>
        <item m="1" x="2901"/>
        <item x="672"/>
        <item m="1" x="3057"/>
        <item m="1" x="2763"/>
        <item m="1" x="3106"/>
        <item m="1" x="4865"/>
        <item m="1" x="7532"/>
        <item m="1" x="7533"/>
        <item m="1" x="7715"/>
        <item x="673"/>
        <item x="674"/>
        <item x="675"/>
        <item x="676"/>
        <item x="677"/>
        <item x="678"/>
        <item x="679"/>
        <item x="680"/>
        <item m="1" x="4289"/>
        <item m="1" x="4598"/>
        <item m="1" x="4113"/>
        <item x="1810"/>
        <item m="1" x="2588"/>
        <item m="1" x="2591"/>
        <item m="1" x="2611"/>
        <item x="681"/>
        <item m="1" x="2596"/>
        <item m="1" x="2621"/>
        <item m="1" x="2608"/>
        <item m="1" x="2616"/>
        <item m="1" x="2617"/>
        <item m="1" x="2572"/>
        <item m="1" x="2612"/>
        <item m="1" x="2592"/>
        <item m="1" x="2618"/>
        <item m="1" x="2576"/>
        <item m="1" x="2585"/>
        <item m="1" x="2589"/>
        <item m="1" x="2619"/>
        <item x="1812"/>
        <item m="1" x="2579"/>
        <item m="1" x="2586"/>
        <item m="1" x="2573"/>
        <item m="1" x="2624"/>
        <item m="1" x="2609"/>
        <item x="1993"/>
        <item m="1" x="2598"/>
        <item m="1" x="2593"/>
        <item m="1" x="2578"/>
        <item x="682"/>
        <item x="1813"/>
        <item x="683"/>
        <item x="1245"/>
        <item x="684"/>
        <item m="1" x="7846"/>
        <item x="685"/>
        <item x="686"/>
        <item m="1" x="7055"/>
        <item m="1" x="5122"/>
        <item m="1" x="5351"/>
        <item x="687"/>
        <item m="1" x="4802"/>
        <item m="1" x="4727"/>
        <item m="1" x="4844"/>
        <item m="1" x="2639"/>
        <item m="1" x="2999"/>
        <item m="1" x="2996"/>
        <item m="1" x="2820"/>
        <item m="1" x="2645"/>
        <item m="1" x="2983"/>
        <item x="161"/>
        <item m="1" x="4534"/>
        <item m="1" x="4422"/>
        <item x="688"/>
        <item m="1" x="4323"/>
        <item m="1" x="4962"/>
        <item m="1" x="5209"/>
        <item x="689"/>
        <item m="1" x="6663"/>
        <item x="690"/>
        <item x="1246"/>
        <item m="1" x="4293"/>
        <item x="691"/>
        <item x="692"/>
        <item x="693"/>
        <item x="694"/>
        <item m="1" x="3349"/>
        <item x="695"/>
        <item m="1" x="3309"/>
        <item x="696"/>
        <item m="1" x="4359"/>
        <item m="1" x="4442"/>
        <item x="697"/>
        <item m="1" x="4416"/>
        <item m="1" x="4682"/>
        <item m="1" x="4778"/>
        <item m="1" x="4176"/>
        <item m="1" x="5220"/>
        <item x="698"/>
        <item m="1" x="2928"/>
        <item m="1" x="2909"/>
        <item x="699"/>
        <item x="1994"/>
        <item m="1" x="4435"/>
        <item m="1" x="3128"/>
        <item m="1" x="4407"/>
        <item m="1" x="5140"/>
        <item m="1" x="4237"/>
        <item m="1" x="4586"/>
        <item m="1" x="4605"/>
        <item x="700"/>
        <item m="1" x="4668"/>
        <item m="1" x="7850"/>
        <item x="1247"/>
        <item m="1" x="2675"/>
        <item m="1" x="4701"/>
        <item m="1" x="5012"/>
        <item m="1" x="4993"/>
        <item m="1" x="4976"/>
        <item m="1" x="5105"/>
        <item m="1" x="5328"/>
        <item m="1" x="4729"/>
        <item m="1" x="4938"/>
        <item m="1" x="3166"/>
        <item x="1248"/>
        <item m="1" x="3107"/>
        <item m="1" x="4498"/>
        <item m="1" x="3498"/>
        <item x="1249"/>
        <item m="1" x="3539"/>
        <item m="1" x="3531"/>
        <item m="1" x="3599"/>
        <item m="1" x="3607"/>
        <item m="1" x="3366"/>
        <item m="1" x="2970"/>
        <item m="1" x="3414"/>
        <item m="1" x="2939"/>
        <item m="1" x="7056"/>
        <item m="1" x="7851"/>
        <item m="1" x="7852"/>
        <item m="1" x="7534"/>
        <item m="1" x="7854"/>
        <item m="1" x="7855"/>
        <item m="1" x="7856"/>
        <item m="1" x="7857"/>
        <item m="1" x="7859"/>
        <item m="1" x="6664"/>
        <item m="1" x="7860"/>
        <item m="1" x="7861"/>
        <item m="1" x="7862"/>
        <item m="1" x="7863"/>
        <item m="1" x="6665"/>
        <item m="1" x="7864"/>
        <item m="1" x="2681"/>
        <item m="1" x="2670"/>
        <item m="1" x="2641"/>
        <item m="1" x="3207"/>
        <item m="1" x="5211"/>
        <item m="1" x="2660"/>
        <item m="1" x="6666"/>
        <item x="701"/>
        <item x="702"/>
        <item x="703"/>
        <item m="1" x="4486"/>
        <item m="1" x="6667"/>
        <item m="1" x="5367"/>
        <item m="1" x="4728"/>
        <item x="704"/>
        <item m="1" x="7535"/>
        <item m="1" x="7536"/>
        <item m="1" x="2915"/>
        <item m="1" x="2892"/>
        <item m="1" x="2881"/>
        <item m="1" x="3069"/>
        <item x="705"/>
        <item x="706"/>
        <item x="707"/>
        <item x="708"/>
        <item m="1" x="5017"/>
        <item m="1" x="5162"/>
        <item x="709"/>
        <item m="1" x="6668"/>
        <item x="710"/>
        <item x="711"/>
        <item x="712"/>
        <item x="713"/>
        <item m="1" x="2700"/>
        <item x="714"/>
        <item m="1" x="3147"/>
        <item x="715"/>
        <item x="716"/>
        <item x="717"/>
        <item x="718"/>
        <item m="1" x="6158"/>
        <item x="719"/>
        <item m="1" x="3185"/>
        <item x="720"/>
        <item m="1" x="6669"/>
        <item m="1" x="3220"/>
        <item m="1" x="6670"/>
        <item m="1" x="6671"/>
        <item m="1" x="2887"/>
        <item m="1" x="6672"/>
        <item m="1" x="2920"/>
        <item m="1" x="3101"/>
        <item x="1250"/>
        <item x="721"/>
        <item m="1" x="3194"/>
        <item m="1" x="2849"/>
        <item x="722"/>
        <item m="1" x="6673"/>
        <item m="1" x="6674"/>
        <item x="723"/>
        <item x="724"/>
        <item x="725"/>
        <item m="1" x="2601"/>
        <item x="726"/>
        <item m="1" x="2622"/>
        <item x="727"/>
        <item m="1" x="6675"/>
        <item x="1814"/>
        <item m="1" x="3119"/>
        <item x="728"/>
        <item x="729"/>
        <item m="1" x="2706"/>
        <item m="1" x="2691"/>
        <item x="730"/>
        <item m="1" x="2823"/>
        <item x="731"/>
        <item m="1" x="3603"/>
        <item x="732"/>
        <item x="733"/>
        <item m="1" x="6676"/>
        <item m="1" x="6677"/>
        <item x="734"/>
        <item x="735"/>
        <item m="1" x="3275"/>
        <item m="1" x="2835"/>
        <item x="736"/>
        <item m="1" x="2766"/>
        <item m="1" x="2738"/>
        <item m="1" x="2850"/>
        <item m="1" x="2623"/>
        <item m="1" x="2662"/>
        <item m="1" x="2851"/>
        <item m="1" x="6678"/>
        <item m="1" x="7779"/>
        <item m="1" x="7843"/>
        <item m="1" x="2577"/>
        <item m="1" x="7766"/>
        <item m="1" x="4951"/>
        <item m="1" x="5372"/>
        <item m="1" x="5354"/>
        <item m="1" x="4955"/>
        <item m="1" x="5261"/>
        <item x="1253"/>
        <item m="1" x="4269"/>
        <item m="1" x="6159"/>
        <item m="1" x="4244"/>
        <item m="1" x="6679"/>
        <item x="1254"/>
        <item x="1255"/>
        <item m="1" x="6160"/>
        <item m="1" x="4376"/>
        <item x="1256"/>
        <item m="1" x="6680"/>
        <item m="1" x="2602"/>
        <item x="737"/>
        <item m="1" x="4441"/>
        <item m="1" x="3037"/>
        <item m="1" x="6681"/>
        <item x="738"/>
        <item x="739"/>
        <item x="740"/>
        <item m="1" x="4687"/>
        <item m="1" x="6682"/>
        <item m="1" x="3525"/>
        <item m="1" x="5071"/>
        <item m="1" x="5102"/>
        <item m="1" x="5125"/>
        <item m="1" x="5056"/>
        <item m="1" x="5010"/>
        <item m="1" x="3574"/>
        <item m="1" x="2646"/>
        <item m="1" x="2613"/>
        <item m="1" x="3592"/>
        <item x="741"/>
        <item m="1" x="3529"/>
        <item m="1" x="4634"/>
        <item m="1" x="3566"/>
        <item m="1" x="4393"/>
        <item m="1" x="3578"/>
        <item m="1" x="4525"/>
        <item x="742"/>
        <item m="1" x="4184"/>
        <item m="1" x="3609"/>
        <item m="1" x="4312"/>
        <item x="743"/>
        <item m="1" x="5086"/>
        <item m="1" x="3606"/>
        <item m="1" x="5343"/>
        <item x="744"/>
        <item m="1" x="6683"/>
        <item m="1" x="4762"/>
        <item m="1" x="3377"/>
        <item m="1" x="4324"/>
        <item x="745"/>
        <item m="1" x="5262"/>
        <item m="1" x="3593"/>
        <item x="746"/>
        <item x="747"/>
        <item x="748"/>
        <item x="749"/>
        <item m="1" x="4341"/>
        <item m="1" x="5388"/>
        <item x="750"/>
        <item m="1" x="4691"/>
        <item m="1" x="5060"/>
        <item m="1" x="2882"/>
        <item m="1" x="2625"/>
        <item x="751"/>
        <item m="1" x="3075"/>
        <item x="752"/>
        <item m="1" x="5160"/>
        <item m="1" x="6161"/>
        <item x="753"/>
        <item x="1257"/>
        <item x="2"/>
        <item x="754"/>
        <item x="755"/>
        <item x="756"/>
        <item x="757"/>
        <item x="758"/>
        <item m="1" x="5391"/>
        <item x="759"/>
        <item x="760"/>
        <item x="761"/>
        <item m="1" x="4680"/>
        <item m="1" x="4164"/>
        <item m="1" x="4216"/>
        <item x="1258"/>
        <item m="1" x="5383"/>
        <item m="1" x="4771"/>
        <item x="762"/>
        <item m="1" x="4795"/>
        <item m="1" x="5079"/>
        <item m="1" x="3204"/>
        <item x="1259"/>
        <item x="763"/>
        <item m="1" x="3424"/>
        <item x="764"/>
        <item m="1" x="2663"/>
        <item x="765"/>
        <item x="766"/>
        <item m="1" x="3035"/>
        <item x="767"/>
        <item x="768"/>
        <item m="1" x="3450"/>
        <item x="1818"/>
        <item x="769"/>
        <item x="770"/>
        <item x="771"/>
        <item m="1" x="3077"/>
        <item x="772"/>
        <item m="1" x="3570"/>
        <item m="1" x="2717"/>
        <item x="773"/>
        <item x="774"/>
        <item x="775"/>
        <item m="1" x="3435"/>
        <item m="1" x="3426"/>
        <item x="776"/>
        <item m="1" x="2644"/>
        <item m="1" x="2772"/>
        <item m="1" x="2756"/>
        <item m="1" x="2728"/>
        <item m="1" x="2729"/>
        <item m="1" x="2718"/>
        <item m="1" x="2664"/>
        <item m="1" x="2726"/>
        <item m="1" x="2701"/>
        <item m="1" x="2755"/>
        <item m="1" x="2777"/>
        <item m="1" x="2814"/>
        <item m="1" x="2715"/>
        <item m="1" x="2727"/>
        <item m="1" x="2694"/>
        <item m="1" x="2716"/>
        <item m="1" x="2754"/>
        <item m="1" x="2753"/>
        <item x="777"/>
        <item x="167"/>
        <item m="1" x="3422"/>
        <item x="778"/>
        <item x="779"/>
        <item x="780"/>
        <item x="781"/>
        <item m="1" x="3265"/>
        <item x="782"/>
        <item x="783"/>
        <item x="784"/>
        <item x="785"/>
        <item m="1" x="2702"/>
        <item m="1" x="2858"/>
        <item m="1" x="2709"/>
        <item x="786"/>
        <item m="1" x="2587"/>
        <item x="787"/>
        <item x="788"/>
        <item x="1260"/>
        <item x="1261"/>
        <item m="1" x="3552"/>
        <item x="789"/>
        <item x="790"/>
        <item x="791"/>
        <item x="792"/>
        <item x="793"/>
        <item m="1" x="6685"/>
        <item x="794"/>
        <item x="795"/>
        <item m="1" x="6162"/>
        <item x="796"/>
        <item x="797"/>
        <item x="798"/>
        <item x="799"/>
        <item m="1" x="6686"/>
        <item m="1" x="6163"/>
        <item x="1262"/>
        <item m="1" x="3056"/>
        <item m="1" x="4165"/>
        <item m="1" x="4894"/>
        <item x="800"/>
        <item x="801"/>
        <item m="1" x="6687"/>
        <item x="802"/>
        <item x="803"/>
        <item x="804"/>
        <item m="1" x="6688"/>
        <item m="1" x="6164"/>
        <item m="1" x="6689"/>
        <item m="1" x="6690"/>
        <item x="805"/>
        <item x="806"/>
        <item m="1" x="6691"/>
        <item m="1" x="6692"/>
        <item x="3"/>
        <item m="1" x="6693"/>
        <item m="1" x="6694"/>
        <item m="1" x="6695"/>
        <item m="1" x="6696"/>
        <item m="1" x="3018"/>
        <item m="1" x="3019"/>
        <item x="807"/>
        <item m="1" x="6697"/>
        <item m="1" x="6698"/>
        <item m="1" x="6699"/>
        <item m="1" x="6700"/>
        <item m="1" x="2735"/>
        <item m="1" x="6701"/>
        <item x="808"/>
        <item x="809"/>
        <item m="1" x="2845"/>
        <item m="1" x="7764"/>
        <item m="1" x="7763"/>
        <item m="1" x="3524"/>
        <item m="1" x="7744"/>
        <item m="1" x="7746"/>
        <item m="1" x="7758"/>
        <item m="1" x="7745"/>
        <item m="1" x="7756"/>
        <item m="1" x="7741"/>
        <item m="1" x="7757"/>
        <item m="1" x="7752"/>
        <item m="1" x="7754"/>
        <item m="1" x="7749"/>
        <item m="1" x="7748"/>
        <item m="1" x="7743"/>
        <item m="1" x="7759"/>
        <item m="1" x="7747"/>
        <item m="1" x="7751"/>
        <item m="1" x="7765"/>
        <item m="1" x="6165"/>
        <item m="1" x="6166"/>
        <item m="1" x="7839"/>
        <item m="1" x="7812"/>
        <item m="1" x="7822"/>
        <item m="1" x="7799"/>
        <item m="1" x="7833"/>
        <item m="1" x="7816"/>
        <item m="1" x="7802"/>
        <item m="1" x="7832"/>
        <item m="1" x="7813"/>
        <item m="1" x="7817"/>
        <item m="1" x="7811"/>
        <item m="1" x="7785"/>
        <item m="1" x="7821"/>
        <item m="1" x="7810"/>
        <item m="1" x="7841"/>
        <item m="1" x="7831"/>
        <item m="1" x="7796"/>
        <item m="1" x="7805"/>
        <item m="1" x="7788"/>
        <item m="1" x="7800"/>
        <item m="1" x="7804"/>
        <item m="1" x="7801"/>
        <item m="1" x="7787"/>
        <item m="1" x="7795"/>
        <item m="1" x="7786"/>
        <item m="1" x="7808"/>
        <item m="1" x="7838"/>
        <item m="1" x="7803"/>
        <item m="1" x="7840"/>
        <item m="1" x="7794"/>
        <item m="1" x="3596"/>
        <item x="1263"/>
        <item m="1" x="4017"/>
        <item m="1" x="3284"/>
        <item x="1264"/>
        <item m="1" x="3478"/>
        <item m="1" x="2992"/>
        <item m="1" x="3036"/>
        <item m="1" x="3427"/>
        <item m="1" x="2914"/>
        <item x="1265"/>
        <item m="1" x="3615"/>
        <item m="1" x="2947"/>
        <item m="1" x="3089"/>
        <item m="1" x="2605"/>
        <item x="1267"/>
        <item m="1" x="3470"/>
        <item m="1" x="7760"/>
        <item m="1" x="7780"/>
        <item m="1" x="3118"/>
        <item m="1" x="3565"/>
        <item x="1269"/>
        <item x="1270"/>
        <item m="1" x="3195"/>
        <item m="1" x="3583"/>
        <item x="810"/>
        <item m="1" x="3395"/>
        <item m="1" x="7826"/>
        <item m="1" x="2949"/>
        <item m="1" x="7798"/>
        <item m="1" x="7789"/>
        <item m="1" x="7770"/>
        <item m="1" x="7775"/>
        <item m="1" x="7771"/>
        <item x="811"/>
        <item x="812"/>
        <item m="1" x="6167"/>
        <item m="1" x="7773"/>
        <item x="813"/>
        <item m="1" x="7806"/>
        <item m="1" x="7797"/>
        <item m="1" x="7819"/>
        <item m="1" x="7818"/>
        <item m="1" x="7828"/>
        <item x="814"/>
        <item m="1" x="7809"/>
        <item m="1" x="4240"/>
        <item m="1" x="7820"/>
        <item m="1" x="7823"/>
        <item m="1" x="2821"/>
        <item x="815"/>
        <item x="816"/>
        <item x="817"/>
        <item m="1" x="6168"/>
        <item x="818"/>
        <item x="819"/>
        <item m="1" x="5121"/>
        <item x="820"/>
        <item m="1" x="7824"/>
        <item x="821"/>
        <item m="1" x="7807"/>
        <item m="1" x="7834"/>
        <item m="1" x="7845"/>
        <item m="1" x="7774"/>
        <item m="1" x="7825"/>
        <item m="1" x="5232"/>
        <item m="1" x="4241"/>
        <item m="1" x="4326"/>
        <item m="1" x="7830"/>
        <item x="822"/>
        <item x="823"/>
        <item x="824"/>
        <item x="825"/>
        <item m="1" x="7793"/>
        <item x="826"/>
        <item m="1" x="7792"/>
        <item m="1" x="7742"/>
        <item m="1" x="7762"/>
        <item m="1" x="7750"/>
        <item x="827"/>
        <item m="1" x="7753"/>
        <item m="1" x="7755"/>
        <item x="828"/>
        <item m="1" x="7837"/>
        <item m="1" x="7827"/>
        <item m="1" x="7829"/>
        <item m="1" x="7842"/>
        <item m="1" x="7761"/>
        <item m="1" x="7836"/>
        <item m="1" x="7769"/>
        <item m="1" x="7835"/>
        <item m="1" x="7772"/>
        <item m="1" x="7790"/>
        <item m="1" x="6169"/>
        <item m="1" x="6170"/>
        <item m="1" x="6171"/>
        <item m="1" x="6172"/>
        <item m="1" x="6173"/>
        <item m="1" x="6174"/>
        <item m="1" x="6175"/>
        <item m="1" x="6176"/>
        <item m="1" x="7814"/>
        <item m="1" x="6177"/>
        <item m="1" x="7767"/>
        <item m="1" x="3986"/>
        <item m="1" x="7778"/>
        <item m="1" x="7776"/>
        <item m="1" x="7782"/>
        <item m="1" x="7784"/>
        <item m="1" x="7777"/>
        <item m="1" x="7781"/>
        <item m="1" x="7783"/>
        <item m="1" x="7768"/>
        <item m="1" x="7791"/>
        <item m="1" x="3588"/>
        <item m="1" x="3614"/>
        <item m="1" x="2574"/>
        <item m="1" x="3431"/>
        <item m="1" x="2708"/>
        <item m="1" x="2672"/>
        <item m="1" x="2730"/>
        <item m="1" x="3571"/>
        <item m="1" x="2809"/>
        <item m="1" x="3516"/>
        <item m="1" x="2731"/>
        <item m="1" x="2665"/>
        <item m="1" x="2838"/>
        <item m="1" x="2631"/>
        <item m="1" x="3494"/>
        <item m="1" x="2790"/>
        <item x="829"/>
        <item x="830"/>
        <item x="831"/>
        <item x="832"/>
        <item x="833"/>
        <item x="834"/>
        <item x="835"/>
        <item x="836"/>
        <item x="837"/>
        <item m="1" x="2580"/>
        <item m="1" x="2603"/>
        <item m="1" x="2620"/>
        <item m="1" x="2590"/>
        <item m="1" x="2604"/>
        <item m="1" x="2581"/>
        <item m="1" x="2627"/>
        <item m="1" x="2575"/>
        <item m="1" x="2614"/>
        <item m="1" x="2582"/>
        <item x="838"/>
        <item m="1" x="2626"/>
        <item x="839"/>
        <item m="1" x="2594"/>
        <item x="1272"/>
        <item x="1273"/>
        <item x="1274"/>
        <item x="1275"/>
        <item x="1276"/>
        <item x="1277"/>
        <item x="1278"/>
        <item x="1279"/>
        <item x="1280"/>
        <item x="1281"/>
        <item m="1" x="3356"/>
        <item m="1" x="3342"/>
        <item m="1" x="3341"/>
        <item m="1" x="3331"/>
        <item m="1" x="3353"/>
        <item m="1" x="3315"/>
        <item m="1" x="3326"/>
        <item m="1" x="3346"/>
        <item m="1" x="3317"/>
        <item x="1282"/>
        <item x="1283"/>
        <item x="1284"/>
        <item m="1" x="3303"/>
        <item m="1" x="3318"/>
        <item m="1" x="6178"/>
        <item m="1" x="6179"/>
        <item m="1" x="6180"/>
        <item m="1" x="5338"/>
        <item m="1" x="6181"/>
        <item m="1" x="6182"/>
        <item m="1" x="6183"/>
        <item m="1" x="6184"/>
        <item m="1" x="6185"/>
        <item m="1" x="6186"/>
        <item x="1286"/>
        <item m="1" x="3385"/>
        <item m="1" x="5134"/>
        <item m="1" x="4183"/>
        <item m="1" x="7815"/>
        <item m="1" x="6187"/>
        <item m="1" x="6188"/>
        <item m="1" x="6189"/>
        <item m="1" x="6190"/>
        <item m="1" x="6191"/>
        <item m="1" x="6192"/>
        <item m="1" x="4011"/>
        <item m="1" x="4025"/>
        <item m="1" x="4051"/>
        <item m="1" x="4022"/>
        <item m="1" x="4014"/>
        <item m="1" x="4021"/>
        <item m="1" x="4013"/>
        <item m="1" x="4035"/>
        <item m="1" x="4036"/>
        <item m="1" x="4028"/>
        <item m="1" x="4009"/>
        <item m="1" x="4012"/>
        <item m="1" x="3987"/>
        <item m="1" x="3982"/>
        <item m="1" x="3981"/>
        <item m="1" x="4002"/>
        <item m="1" x="4063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5003"/>
        <item m="1" x="5263"/>
        <item m="1" x="4617"/>
        <item m="1" x="5023"/>
        <item m="1" x="4888"/>
        <item x="1819"/>
        <item m="1" x="5123"/>
        <item m="1" x="4956"/>
        <item m="1" x="4447"/>
        <item m="1" x="5138"/>
        <item m="1" x="5315"/>
        <item m="1" x="4505"/>
        <item m="1" x="4430"/>
        <item m="1" x="5375"/>
        <item m="1" x="4961"/>
        <item m="1" x="4952"/>
        <item m="1" x="4775"/>
        <item m="1" x="4950"/>
        <item m="1" x="4685"/>
        <item m="1" x="5067"/>
        <item m="1" x="5051"/>
        <item m="1" x="3600"/>
        <item x="1820"/>
        <item m="1" x="3316"/>
        <item m="1" x="3465"/>
        <item x="1287"/>
        <item m="1" x="2846"/>
        <item x="1821"/>
        <item m="1" x="3418"/>
        <item m="1" x="3376"/>
        <item m="1" x="3288"/>
        <item m="1" x="4984"/>
        <item m="1" x="2980"/>
        <item x="1288"/>
        <item m="1" x="3438"/>
        <item m="1" x="3061"/>
        <item m="1" x="2642"/>
        <item m="1" x="2634"/>
        <item m="1" x="3005"/>
        <item x="1289"/>
        <item m="1" x="2837"/>
        <item m="1" x="2637"/>
        <item x="1822"/>
        <item m="1" x="3969"/>
        <item x="1290"/>
        <item m="1" x="3380"/>
        <item x="840"/>
        <item m="1" x="3072"/>
        <item m="1" x="3581"/>
        <item m="1" x="2775"/>
        <item m="1" x="2796"/>
        <item x="1291"/>
        <item m="1" x="2784"/>
        <item x="1292"/>
        <item m="1" x="3023"/>
        <item m="1" x="3074"/>
        <item x="1823"/>
        <item m="1" x="2695"/>
        <item x="1824"/>
        <item m="1" x="2757"/>
        <item x="1293"/>
        <item x="1825"/>
        <item x="1826"/>
        <item x="841"/>
        <item x="1827"/>
        <item x="1294"/>
        <item m="1" x="2852"/>
        <item x="1828"/>
        <item x="1295"/>
        <item x="1829"/>
        <item m="1" x="3038"/>
        <item x="1296"/>
        <item m="1" x="2950"/>
        <item x="1297"/>
        <item m="1" x="3025"/>
        <item m="1" x="3045"/>
        <item m="1" x="3586"/>
        <item x="1298"/>
        <item m="1" x="4029"/>
        <item x="1299"/>
        <item m="1" x="3548"/>
        <item m="1" x="4095"/>
        <item m="1" x="4085"/>
        <item m="1" x="4033"/>
        <item m="1" x="2812"/>
        <item x="1300"/>
        <item m="1" x="4090"/>
        <item x="1830"/>
        <item m="1" x="2773"/>
        <item m="1" x="3998"/>
        <item m="1" x="4107"/>
        <item m="1" x="3997"/>
        <item m="1" x="4026"/>
        <item m="1" x="3974"/>
        <item x="1831"/>
        <item m="1" x="3092"/>
        <item x="1996"/>
        <item x="1301"/>
        <item x="1832"/>
        <item x="1833"/>
        <item x="1834"/>
        <item x="842"/>
        <item x="843"/>
        <item m="1" x="3059"/>
        <item x="1997"/>
        <item x="1998"/>
        <item m="1" x="3537"/>
        <item x="844"/>
        <item m="1" x="4015"/>
        <item m="1" x="4045"/>
        <item x="1999"/>
        <item m="1" x="4023"/>
        <item x="1302"/>
        <item m="1" x="3087"/>
        <item m="1" x="2962"/>
        <item m="1" x="3076"/>
        <item m="1" x="2963"/>
        <item x="1303"/>
        <item m="1" x="3402"/>
        <item m="1" x="2893"/>
        <item m="1" x="3584"/>
        <item m="1" x="4100"/>
        <item m="1" x="2948"/>
        <item x="1304"/>
        <item m="1" x="4040"/>
        <item x="1835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845"/>
        <item x="1322"/>
        <item x="1323"/>
        <item x="1836"/>
        <item x="1324"/>
        <item x="1325"/>
        <item x="846"/>
        <item x="1326"/>
        <item x="1327"/>
        <item x="1328"/>
        <item x="1329"/>
        <item x="1330"/>
        <item x="1331"/>
        <item x="847"/>
        <item x="1332"/>
        <item m="1" x="3103"/>
        <item m="1" x="3177"/>
        <item m="1" x="3180"/>
        <item m="1" x="3102"/>
        <item m="1" x="3110"/>
        <item m="1" x="3150"/>
        <item m="1" x="3149"/>
        <item m="1" x="3189"/>
        <item m="1" x="3190"/>
        <item m="1" x="3133"/>
        <item m="1" x="3122"/>
        <item x="1333"/>
        <item x="1334"/>
        <item x="1335"/>
        <item x="1336"/>
        <item x="1337"/>
        <item m="1" x="2791"/>
        <item m="1" x="2657"/>
        <item m="1" x="2656"/>
        <item m="1" x="2786"/>
        <item m="1" x="2803"/>
        <item m="1" x="2781"/>
        <item m="1" x="2785"/>
        <item x="1338"/>
        <item m="1" x="3567"/>
        <item x="848"/>
        <item m="1" x="3088"/>
        <item m="1" x="3967"/>
        <item x="2000"/>
        <item x="849"/>
        <item x="1339"/>
        <item m="1" x="3205"/>
        <item m="1" x="3482"/>
        <item m="1" x="2822"/>
        <item x="1340"/>
        <item x="1341"/>
        <item m="1" x="2739"/>
        <item m="1" x="2819"/>
        <item x="1342"/>
        <item m="1" x="2741"/>
        <item m="1" x="2674"/>
        <item m="1" x="2904"/>
        <item m="1" x="3988"/>
        <item x="1343"/>
        <item m="1" x="4098"/>
        <item m="1" x="4018"/>
        <item m="1" x="4034"/>
        <item m="1" x="4086"/>
        <item m="1" x="4097"/>
        <item x="850"/>
        <item m="1" x="4088"/>
        <item m="1" x="4087"/>
        <item m="1" x="4092"/>
        <item m="1" x="4003"/>
        <item m="1" x="3983"/>
        <item m="1" x="3970"/>
        <item m="1" x="4037"/>
        <item m="1" x="4093"/>
        <item m="1" x="4099"/>
        <item m="1" x="4089"/>
        <item m="1" x="4059"/>
        <item m="1" x="4069"/>
        <item m="1" x="4065"/>
        <item x="851"/>
        <item m="1" x="4046"/>
        <item m="1" x="3965"/>
        <item m="1" x="4106"/>
        <item m="1" x="5746"/>
        <item x="852"/>
        <item m="1" x="4048"/>
        <item m="1" x="4047"/>
        <item m="1" x="4075"/>
        <item m="1" x="3990"/>
        <item m="1" x="4064"/>
        <item x="853"/>
        <item m="1" x="3995"/>
        <item m="1" x="3978"/>
        <item m="1" x="4101"/>
        <item m="1" x="4082"/>
        <item m="1" x="4105"/>
        <item m="1" x="4077"/>
        <item m="1" x="4076"/>
        <item x="854"/>
        <item m="1" x="4071"/>
        <item m="1" x="4072"/>
        <item x="855"/>
        <item m="1" x="4053"/>
        <item m="1" x="4043"/>
        <item x="856"/>
        <item m="1" x="4038"/>
        <item m="1" x="4016"/>
        <item x="857"/>
        <item m="1" x="4050"/>
        <item m="1" x="4084"/>
        <item x="858"/>
        <item m="1" x="3979"/>
        <item x="859"/>
        <item x="860"/>
        <item m="1" x="4061"/>
        <item x="861"/>
        <item x="862"/>
        <item m="1" x="3968"/>
        <item m="1" x="3984"/>
        <item x="863"/>
        <item x="864"/>
        <item x="865"/>
        <item x="866"/>
        <item x="867"/>
        <item m="1" x="4078"/>
        <item m="1" x="4049"/>
        <item m="1" x="4019"/>
        <item m="1" x="4027"/>
        <item m="1" x="4052"/>
        <item m="1" x="4079"/>
        <item x="868"/>
        <item m="1" x="4031"/>
        <item m="1" x="4005"/>
        <item m="1" x="3973"/>
        <item m="1" x="4004"/>
        <item x="869"/>
        <item x="870"/>
        <item m="1" x="3985"/>
        <item m="1" x="3991"/>
        <item m="1" x="3994"/>
        <item m="1" x="3976"/>
        <item x="871"/>
        <item m="1" x="4062"/>
        <item x="872"/>
        <item m="1" x="4058"/>
        <item x="873"/>
        <item x="874"/>
        <item x="875"/>
        <item m="1" x="3964"/>
        <item m="1" x="3980"/>
        <item m="1" x="4006"/>
        <item x="876"/>
        <item x="877"/>
        <item x="878"/>
        <item x="879"/>
        <item x="880"/>
        <item x="881"/>
        <item x="882"/>
        <item x="883"/>
        <item x="884"/>
        <item x="885"/>
        <item x="2001"/>
        <item x="886"/>
        <item x="887"/>
        <item x="888"/>
        <item x="889"/>
        <item x="1344"/>
        <item x="1345"/>
        <item x="890"/>
        <item x="891"/>
        <item x="892"/>
        <item m="1" x="3006"/>
        <item x="2002"/>
        <item x="893"/>
        <item x="894"/>
        <item x="895"/>
        <item m="1" x="2879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1346"/>
        <item x="1347"/>
        <item x="916"/>
        <item x="917"/>
        <item x="2003"/>
        <item m="1" x="6219"/>
        <item x="918"/>
        <item x="919"/>
        <item x="920"/>
        <item x="921"/>
        <item x="1348"/>
        <item x="922"/>
        <item x="923"/>
        <item x="1349"/>
        <item x="924"/>
        <item x="925"/>
        <item x="926"/>
        <item x="2004"/>
        <item m="1" x="3544"/>
        <item m="1" x="3534"/>
        <item x="1350"/>
        <item x="2005"/>
        <item x="927"/>
        <item x="2006"/>
        <item x="1351"/>
        <item m="1" x="3564"/>
        <item x="2007"/>
        <item x="928"/>
        <item x="929"/>
        <item x="2008"/>
        <item x="1352"/>
        <item x="1353"/>
        <item x="1354"/>
        <item x="1355"/>
        <item m="1" x="5765"/>
        <item m="1" x="3228"/>
        <item x="1356"/>
        <item x="2009"/>
        <item m="1" x="3538"/>
        <item x="2010"/>
        <item x="2011"/>
        <item x="2012"/>
        <item x="2174"/>
        <item x="1357"/>
        <item x="1358"/>
        <item x="2175"/>
        <item x="2176"/>
        <item x="2013"/>
        <item x="1359"/>
        <item x="2014"/>
        <item x="2015"/>
        <item x="2016"/>
        <item m="1" x="2932"/>
        <item m="1" x="3572"/>
        <item x="1360"/>
        <item m="1" x="5756"/>
        <item x="1361"/>
        <item x="2017"/>
        <item x="2018"/>
        <item x="2019"/>
        <item x="2020"/>
        <item x="2021"/>
        <item x="2022"/>
        <item x="2023"/>
        <item x="2024"/>
        <item x="2025"/>
        <item x="2026"/>
        <item x="930"/>
        <item x="1362"/>
        <item x="2027"/>
        <item x="2028"/>
        <item x="1363"/>
        <item x="1364"/>
        <item x="2029"/>
        <item x="1365"/>
        <item x="2030"/>
        <item x="2031"/>
        <item x="1366"/>
        <item x="2032"/>
        <item x="1837"/>
        <item x="2033"/>
        <item x="2034"/>
        <item x="2035"/>
        <item x="2036"/>
        <item x="2037"/>
        <item x="2038"/>
        <item m="1" x="5773"/>
        <item x="1367"/>
        <item x="2039"/>
        <item x="2177"/>
        <item x="2040"/>
        <item x="1368"/>
        <item x="1369"/>
        <item x="2041"/>
        <item x="1370"/>
        <item x="1371"/>
        <item x="1372"/>
        <item x="1373"/>
        <item x="1838"/>
        <item m="1" x="5281"/>
        <item m="1" x="4851"/>
        <item m="1" x="4909"/>
        <item m="1" x="4450"/>
        <item m="1" x="4223"/>
        <item m="1" x="4332"/>
        <item x="1374"/>
        <item m="1" x="4347"/>
        <item m="1" x="4841"/>
        <item m="1" x="4169"/>
        <item m="1" x="5282"/>
        <item m="1" x="5055"/>
        <item m="1" x="4167"/>
        <item m="1" x="5068"/>
        <item x="1375"/>
        <item x="1839"/>
        <item x="1376"/>
        <item x="1377"/>
        <item x="1378"/>
        <item x="931"/>
        <item x="1379"/>
        <item x="1380"/>
        <item x="1381"/>
        <item x="1382"/>
        <item x="1383"/>
        <item x="1384"/>
        <item x="1385"/>
        <item x="1386"/>
        <item x="2042"/>
        <item x="2043"/>
        <item x="1387"/>
        <item m="1" x="3598"/>
        <item x="1388"/>
        <item x="1389"/>
        <item x="2044"/>
        <item x="2045"/>
        <item m="1" x="4189"/>
        <item x="2046"/>
        <item m="1" x="2666"/>
        <item x="1840"/>
        <item x="2047"/>
        <item x="2048"/>
        <item x="1390"/>
        <item x="1391"/>
        <item x="2049"/>
        <item x="2050"/>
        <item x="2051"/>
        <item x="1392"/>
        <item x="2052"/>
        <item x="2053"/>
        <item x="2054"/>
        <item x="1393"/>
        <item x="1394"/>
        <item x="1841"/>
        <item m="1" x="4895"/>
        <item m="1" x="4947"/>
        <item x="2055"/>
        <item m="1" x="7723"/>
        <item m="1" x="7728"/>
        <item x="2056"/>
        <item m="1" x="4292"/>
        <item x="2057"/>
        <item x="2058"/>
        <item m="1" x="4665"/>
        <item m="1" x="4814"/>
        <item m="1" x="4791"/>
        <item m="1" x="5299"/>
        <item m="1" x="4417"/>
        <item m="1" x="4370"/>
        <item m="1" x="5143"/>
        <item m="1" x="4451"/>
        <item m="1" x="5077"/>
        <item x="1395"/>
        <item m="1" x="4381"/>
        <item m="1" x="5385"/>
        <item m="1" x="5386"/>
        <item m="1" x="7729"/>
        <item m="1" x="7720"/>
        <item x="932"/>
        <item x="1396"/>
        <item x="2059"/>
        <item x="2060"/>
        <item x="2061"/>
        <item x="1397"/>
        <item x="2062"/>
        <item x="2063"/>
        <item x="1398"/>
        <item x="1399"/>
        <item x="1400"/>
        <item x="2064"/>
        <item x="2065"/>
        <item x="1401"/>
        <item x="1402"/>
        <item x="2178"/>
        <item m="1" x="4249"/>
        <item m="1" x="4331"/>
        <item m="1" x="5041"/>
        <item x="2066"/>
        <item m="1" x="4453"/>
        <item x="2067"/>
        <item x="1403"/>
        <item x="1404"/>
        <item m="1" x="4740"/>
        <item x="933"/>
        <item x="1405"/>
        <item x="2068"/>
        <item x="2069"/>
        <item x="2070"/>
        <item x="1406"/>
        <item x="2071"/>
        <item x="1407"/>
        <item m="1" x="5032"/>
        <item x="2072"/>
        <item m="1" x="5384"/>
        <item x="1408"/>
        <item x="1409"/>
        <item x="934"/>
        <item x="2073"/>
        <item x="2074"/>
        <item x="1410"/>
        <item x="1842"/>
        <item x="1843"/>
        <item m="1" x="4408"/>
        <item x="1411"/>
        <item m="1" x="4440"/>
        <item x="2179"/>
        <item m="1" x="7719"/>
        <item m="1" x="4656"/>
        <item m="1" x="4318"/>
        <item m="1" x="4281"/>
        <item m="1" x="4298"/>
        <item x="1412"/>
        <item m="1" x="4978"/>
        <item m="1" x="5108"/>
        <item m="1" x="4979"/>
        <item m="1" x="4781"/>
        <item x="1413"/>
        <item m="1" x="5149"/>
        <item x="2075"/>
        <item m="1" x="4378"/>
        <item m="1" x="7730"/>
        <item x="935"/>
        <item m="1" x="4179"/>
        <item m="1" x="4823"/>
        <item m="1" x="4803"/>
        <item m="1" x="4725"/>
        <item x="2076"/>
        <item m="1" x="4779"/>
        <item m="1" x="5760"/>
        <item x="1414"/>
        <item m="1" x="4180"/>
        <item m="1" x="4345"/>
        <item m="1" x="7721"/>
        <item x="2077"/>
        <item m="1" x="5362"/>
        <item m="1" x="4915"/>
        <item m="1" x="5360"/>
        <item m="1" x="4419"/>
        <item x="2180"/>
        <item x="2181"/>
        <item x="2078"/>
        <item x="2079"/>
        <item x="1844"/>
        <item x="2182"/>
        <item x="2080"/>
        <item m="1" x="4182"/>
        <item x="2183"/>
        <item x="2081"/>
        <item m="1" x="4863"/>
        <item m="1" x="4891"/>
        <item m="1" x="4191"/>
        <item x="1415"/>
        <item x="2082"/>
        <item x="2083"/>
        <item x="2084"/>
        <item m="1" x="4377"/>
        <item m="1" x="4277"/>
        <item m="1" x="4309"/>
        <item m="1" x="5361"/>
        <item x="2086"/>
        <item m="1" x="4597"/>
        <item m="1" x="4751"/>
        <item x="1416"/>
        <item x="1417"/>
        <item m="1" x="4125"/>
        <item x="1418"/>
        <item m="1" x="7734"/>
        <item x="2088"/>
        <item m="1" x="6220"/>
        <item x="1419"/>
        <item m="1" x="7722"/>
        <item m="1" x="4502"/>
        <item m="1" x="4532"/>
        <item m="1" x="4194"/>
        <item m="1" x="4258"/>
        <item m="1" x="7735"/>
        <item x="2184"/>
        <item x="2089"/>
        <item x="2090"/>
        <item x="1845"/>
        <item m="1" x="4226"/>
        <item x="1420"/>
        <item m="1" x="4320"/>
        <item x="1421"/>
        <item x="936"/>
        <item x="1422"/>
        <item x="1423"/>
        <item x="1424"/>
        <item m="1" x="4935"/>
        <item x="1425"/>
        <item x="1426"/>
        <item x="1924"/>
        <item x="1428"/>
        <item x="1429"/>
        <item x="1430"/>
        <item m="1" x="4588"/>
        <item x="1431"/>
        <item x="1432"/>
        <item m="1" x="4884"/>
        <item m="1" x="4886"/>
        <item m="1" x="5016"/>
        <item m="1" x="5761"/>
        <item m="1" x="5762"/>
        <item m="1" x="4294"/>
        <item x="1433"/>
        <item m="1" x="5070"/>
        <item m="1" x="4675"/>
        <item m="1" x="4526"/>
        <item m="1" x="4349"/>
        <item x="1434"/>
        <item x="1435"/>
        <item m="1" x="4703"/>
        <item m="1" x="7732"/>
        <item m="1" x="7733"/>
        <item x="1436"/>
        <item m="1" x="4510"/>
        <item m="1" x="4297"/>
        <item m="1" x="6221"/>
        <item x="1437"/>
        <item m="1" x="4350"/>
        <item x="2092"/>
        <item x="2093"/>
        <item x="2094"/>
        <item x="2095"/>
        <item x="2096"/>
        <item x="2097"/>
        <item x="2098"/>
        <item m="1" x="4980"/>
        <item m="1" x="5306"/>
        <item m="1" x="4351"/>
        <item x="2186"/>
        <item x="1438"/>
        <item x="2187"/>
        <item m="1" x="4468"/>
        <item x="937"/>
        <item x="1847"/>
        <item x="1848"/>
        <item x="2099"/>
        <item x="1439"/>
        <item x="2100"/>
        <item x="2188"/>
        <item m="1" x="5757"/>
        <item x="2101"/>
        <item x="2102"/>
        <item m="1" x="5763"/>
        <item x="2103"/>
        <item x="2104"/>
        <item x="2105"/>
        <item x="2106"/>
        <item x="2189"/>
        <item x="1440"/>
        <item x="2107"/>
        <item x="1441"/>
        <item x="2108"/>
        <item x="2109"/>
        <item x="1849"/>
        <item m="1" x="5767"/>
        <item m="1" x="4279"/>
        <item m="1" x="4333"/>
        <item x="1442"/>
        <item x="1443"/>
        <item x="1444"/>
        <item x="2110"/>
        <item m="1" x="4919"/>
        <item m="1" x="4900"/>
        <item m="1" x="4910"/>
        <item x="1445"/>
        <item x="1446"/>
        <item m="1" x="4975"/>
        <item m="1" x="4836"/>
        <item m="1" x="4352"/>
        <item x="1850"/>
        <item x="2111"/>
        <item x="2112"/>
        <item m="1" x="5283"/>
        <item x="1851"/>
        <item x="2113"/>
        <item x="1852"/>
        <item x="2190"/>
        <item x="2114"/>
        <item x="2191"/>
        <item m="1" x="4380"/>
        <item x="2192"/>
        <item m="1" x="4483"/>
        <item m="1" x="4353"/>
        <item m="1" x="4354"/>
        <item x="1447"/>
        <item m="1" x="5758"/>
        <item x="1448"/>
        <item x="1449"/>
        <item m="1" x="4903"/>
        <item x="2115"/>
        <item x="2193"/>
        <item m="1" x="4764"/>
        <item m="1" x="4856"/>
        <item m="1" x="6222"/>
        <item x="1450"/>
        <item m="1" x="5267"/>
        <item x="1451"/>
        <item m="1" x="4799"/>
        <item m="1" x="4185"/>
        <item m="1" x="5352"/>
        <item m="1" x="4533"/>
        <item m="1" x="4394"/>
        <item x="1452"/>
        <item m="1" x="6223"/>
        <item x="1453"/>
        <item x="1454"/>
        <item m="1" x="5344"/>
        <item m="1" x="5355"/>
        <item m="1" x="4438"/>
        <item m="1" x="6224"/>
        <item m="1" x="4186"/>
        <item m="1" x="4375"/>
        <item m="1" x="4480"/>
        <item m="1" x="4193"/>
        <item m="1" x="5759"/>
        <item x="1455"/>
        <item x="1853"/>
        <item x="1456"/>
        <item x="1854"/>
        <item x="1855"/>
        <item x="1457"/>
        <item x="1458"/>
        <item x="1459"/>
        <item x="1460"/>
        <item m="1" x="6225"/>
        <item x="1461"/>
        <item x="1856"/>
        <item x="1857"/>
        <item x="1462"/>
        <item x="1463"/>
        <item x="1464"/>
        <item m="1" x="4425"/>
        <item m="1" x="6226"/>
        <item m="1" x="4676"/>
        <item m="1" x="6227"/>
        <item m="1" x="4864"/>
        <item m="1" x="4156"/>
        <item m="1" x="4196"/>
        <item m="1" x="4553"/>
        <item m="1" x="4261"/>
        <item m="1" x="4229"/>
        <item m="1" x="4195"/>
        <item m="1" x="4230"/>
        <item x="1465"/>
        <item x="1466"/>
        <item m="1" x="4262"/>
        <item x="1467"/>
        <item x="938"/>
        <item x="1468"/>
        <item x="1469"/>
        <item x="1470"/>
        <item x="1471"/>
        <item x="1858"/>
        <item x="1472"/>
        <item x="1473"/>
        <item m="1" x="5028"/>
        <item x="1859"/>
        <item x="1474"/>
        <item m="1" x="4199"/>
        <item x="939"/>
        <item m="1" x="4624"/>
        <item m="1" x="4948"/>
        <item x="940"/>
        <item x="1860"/>
        <item x="1475"/>
        <item x="1476"/>
        <item x="1477"/>
        <item m="1" x="4280"/>
        <item m="1" x="4172"/>
        <item x="1861"/>
        <item x="2194"/>
        <item x="2224"/>
        <item x="2211"/>
        <item x="1478"/>
        <item m="1" x="5318"/>
        <item x="2225"/>
        <item x="2233"/>
        <item x="2116"/>
        <item x="1862"/>
        <item x="1479"/>
        <item x="1863"/>
        <item x="1480"/>
        <item x="1481"/>
        <item x="1482"/>
        <item m="1" x="4209"/>
        <item m="1" x="4499"/>
        <item m="1" x="4857"/>
        <item x="1864"/>
        <item x="1483"/>
        <item m="1" x="6228"/>
        <item m="1" x="6229"/>
        <item x="1485"/>
        <item x="1486"/>
        <item m="1" x="5381"/>
        <item x="1487"/>
        <item x="1488"/>
        <item m="1" x="6230"/>
        <item x="1490"/>
        <item m="1" x="6231"/>
        <item x="1492"/>
        <item m="1" x="6232"/>
        <item x="1494"/>
        <item m="1" x="4939"/>
        <item m="1" x="4642"/>
        <item x="1495"/>
        <item m="1" x="4204"/>
        <item x="1876"/>
        <item m="1" x="4211"/>
        <item x="1497"/>
        <item x="1498"/>
        <item x="1499"/>
        <item x="1500"/>
        <item x="1501"/>
        <item x="1502"/>
        <item x="1503"/>
        <item x="1504"/>
        <item x="941"/>
        <item m="1" x="4265"/>
        <item m="1" x="4197"/>
        <item x="2195"/>
        <item x="1877"/>
        <item m="1" x="4340"/>
        <item x="942"/>
        <item m="1" x="4159"/>
        <item x="1878"/>
        <item x="1505"/>
        <item x="943"/>
        <item x="1506"/>
        <item x="944"/>
        <item m="1" x="4218"/>
        <item m="1" x="4222"/>
        <item x="2226"/>
        <item m="1" x="4227"/>
        <item x="1879"/>
        <item m="1" x="4158"/>
        <item m="1" x="4232"/>
        <item m="1" x="4233"/>
        <item m="1" x="4235"/>
        <item m="1" x="4239"/>
        <item m="1" x="4243"/>
        <item m="1" x="4245"/>
        <item m="1" x="4162"/>
        <item x="1507"/>
        <item x="1508"/>
        <item x="1509"/>
        <item x="1510"/>
        <item x="1511"/>
        <item x="1512"/>
        <item x="945"/>
        <item x="1513"/>
        <item x="1514"/>
        <item x="1515"/>
        <item x="2196"/>
        <item x="1516"/>
        <item m="1" x="424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m="1" x="4250"/>
        <item m="1" x="4255"/>
        <item x="1528"/>
        <item m="1" x="4949"/>
        <item m="1" x="4589"/>
        <item m="1" x="4902"/>
        <item m="1" x="4942"/>
        <item x="1880"/>
        <item x="1529"/>
        <item x="1530"/>
        <item x="1881"/>
        <item x="1882"/>
        <item x="1883"/>
        <item x="2234"/>
        <item x="2227"/>
        <item x="2117"/>
        <item x="1884"/>
        <item x="1885"/>
        <item x="1886"/>
        <item x="1887"/>
        <item x="1068"/>
        <item x="1071"/>
        <item x="2118"/>
        <item x="2119"/>
        <item x="1889"/>
        <item x="2120"/>
        <item x="2121"/>
        <item x="2122"/>
        <item x="2123"/>
        <item x="2124"/>
        <item x="1531"/>
        <item x="2197"/>
        <item x="2126"/>
        <item m="1" x="4726"/>
        <item m="1" x="4319"/>
        <item m="1" x="4750"/>
        <item x="1532"/>
        <item x="946"/>
        <item m="1" x="4339"/>
        <item m="1" x="4690"/>
        <item x="2139"/>
        <item m="1" x="4321"/>
        <item m="1" x="4300"/>
        <item m="1" x="4893"/>
        <item x="2213"/>
        <item m="1" x="4485"/>
        <item m="1" x="5075"/>
        <item x="1900"/>
        <item x="2203"/>
        <item m="1" x="4282"/>
        <item m="1" x="4228"/>
        <item x="1540"/>
        <item x="1891"/>
        <item x="1533"/>
        <item x="1892"/>
        <item x="1534"/>
        <item x="1535"/>
        <item x="1536"/>
        <item x="1893"/>
        <item x="1894"/>
        <item x="1537"/>
        <item x="1686"/>
        <item x="1731"/>
        <item x="1890"/>
        <item x="1941"/>
        <item m="1" x="4514"/>
        <item x="1539"/>
        <item m="1" x="4797"/>
        <item m="1" x="4396"/>
        <item x="1899"/>
        <item m="1" x="4484"/>
        <item m="1" x="5400"/>
        <item x="1730"/>
        <item x="947"/>
        <item x="1541"/>
        <item x="1542"/>
        <item m="1" x="4644"/>
        <item x="2235"/>
        <item x="1543"/>
        <item m="1" x="5371"/>
        <item x="1544"/>
        <item x="1545"/>
        <item x="1546"/>
        <item x="1547"/>
        <item m="1" x="4929"/>
        <item x="1548"/>
        <item m="1" x="5390"/>
        <item m="1" x="4867"/>
        <item x="1549"/>
        <item m="1" x="4866"/>
        <item m="1" x="4913"/>
        <item m="1" x="4878"/>
        <item x="1550"/>
        <item m="1" x="5387"/>
        <item m="1" x="4252"/>
        <item x="1551"/>
        <item m="1" x="5345"/>
        <item m="1" x="4904"/>
        <item x="1552"/>
        <item x="1553"/>
        <item x="1554"/>
        <item m="1" x="4253"/>
        <item x="948"/>
        <item m="1" x="4256"/>
        <item m="1" x="4877"/>
        <item x="1555"/>
        <item x="1556"/>
        <item x="1895"/>
        <item m="1" x="5373"/>
        <item x="1557"/>
        <item x="1558"/>
        <item x="1559"/>
        <item m="1" x="5078"/>
        <item x="1560"/>
        <item m="1" x="4426"/>
        <item x="1561"/>
        <item x="1562"/>
        <item x="1563"/>
        <item m="1" x="4932"/>
        <item x="1564"/>
        <item x="1565"/>
        <item x="1566"/>
        <item x="949"/>
        <item x="1568"/>
        <item m="1" x="4260"/>
        <item m="1" x="4170"/>
        <item x="950"/>
        <item m="1" x="4270"/>
        <item x="1569"/>
        <item x="1570"/>
        <item x="1571"/>
        <item x="1572"/>
        <item x="951"/>
        <item x="1573"/>
        <item x="1574"/>
        <item x="952"/>
        <item x="1575"/>
        <item x="1576"/>
        <item x="1577"/>
        <item x="1578"/>
        <item x="1579"/>
        <item x="1580"/>
        <item x="1897"/>
        <item x="1581"/>
        <item x="953"/>
        <item x="1582"/>
        <item x="1583"/>
        <item m="1" x="4531"/>
        <item m="1" x="4150"/>
        <item m="1" x="4515"/>
        <item x="1584"/>
        <item x="1585"/>
        <item x="1586"/>
        <item x="1898"/>
        <item x="1587"/>
        <item x="1588"/>
        <item x="954"/>
        <item x="1589"/>
        <item x="1590"/>
        <item x="955"/>
        <item x="2228"/>
        <item x="1888"/>
        <item m="1" x="4384"/>
        <item x="1591"/>
        <item x="1427"/>
        <item x="1592"/>
        <item x="1593"/>
        <item x="2199"/>
        <item m="1" x="4264"/>
        <item x="1538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956"/>
        <item x="1610"/>
        <item x="1611"/>
        <item x="957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901"/>
        <item x="1623"/>
        <item x="1624"/>
        <item x="1625"/>
        <item x="1626"/>
        <item x="1627"/>
        <item x="1628"/>
        <item x="1629"/>
        <item m="1" x="4153"/>
        <item x="1630"/>
        <item m="1" x="4487"/>
        <item m="1" x="4424"/>
        <item x="1631"/>
        <item x="1632"/>
        <item x="1633"/>
        <item m="1" x="4409"/>
        <item x="958"/>
        <item m="1" x="4271"/>
        <item x="1634"/>
        <item x="1635"/>
        <item x="173"/>
        <item m="1" x="4154"/>
        <item x="1636"/>
        <item m="1" x="5076"/>
        <item x="1637"/>
        <item x="1638"/>
        <item m="1" x="7930"/>
        <item x="1639"/>
        <item x="1640"/>
        <item x="1641"/>
        <item m="1" x="4254"/>
        <item m="1" x="4358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m="1" x="5553"/>
        <item x="1654"/>
        <item x="1655"/>
        <item x="1656"/>
        <item m="1" x="7934"/>
        <item x="1657"/>
        <item x="1658"/>
        <item x="959"/>
        <item x="1659"/>
        <item x="1660"/>
        <item x="1661"/>
        <item x="1662"/>
        <item x="1663"/>
        <item x="1664"/>
        <item x="1665"/>
        <item x="174"/>
        <item x="1666"/>
        <item x="1667"/>
        <item m="1" x="4284"/>
        <item x="1668"/>
        <item x="1902"/>
        <item x="1669"/>
        <item x="1670"/>
        <item m="1" x="4827"/>
        <item m="1" x="5399"/>
        <item m="1" x="5062"/>
        <item x="960"/>
        <item x="1903"/>
        <item x="1671"/>
        <item x="1672"/>
        <item x="1904"/>
        <item m="1" x="4360"/>
        <item x="1905"/>
        <item m="1" x="4382"/>
        <item m="1" x="4399"/>
        <item x="175"/>
        <item m="1" x="4427"/>
        <item x="1673"/>
        <item x="1674"/>
        <item x="176"/>
        <item x="1675"/>
        <item x="1676"/>
        <item x="177"/>
        <item x="1677"/>
        <item x="1678"/>
        <item x="1679"/>
        <item x="1906"/>
        <item x="1680"/>
        <item x="1681"/>
        <item x="1682"/>
        <item x="1683"/>
        <item x="1684"/>
        <item x="1685"/>
        <item x="1687"/>
        <item x="2125"/>
        <item x="1688"/>
        <item m="1" x="5312"/>
        <item x="961"/>
        <item x="2129"/>
        <item m="1" x="4627"/>
        <item x="1689"/>
        <item m="1" x="5161"/>
        <item x="1690"/>
        <item m="1" x="5317"/>
        <item x="1896"/>
        <item x="1691"/>
        <item x="2204"/>
        <item m="1" x="4337"/>
        <item m="1" x="4994"/>
        <item x="2131"/>
        <item x="2132"/>
        <item m="1" x="7948"/>
        <item x="2205"/>
        <item x="1692"/>
        <item x="1693"/>
        <item x="1694"/>
        <item m="1" x="4535"/>
        <item x="178"/>
        <item x="1695"/>
        <item x="962"/>
        <item x="2206"/>
        <item x="1907"/>
        <item x="963"/>
        <item x="1696"/>
        <item x="1697"/>
        <item x="2133"/>
        <item x="964"/>
        <item x="1698"/>
        <item x="2134"/>
        <item x="2207"/>
        <item x="1908"/>
        <item x="1699"/>
        <item x="1700"/>
        <item x="2135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909"/>
        <item m="1" x="3833"/>
        <item x="1910"/>
        <item x="1715"/>
        <item x="1911"/>
        <item x="1716"/>
        <item x="1717"/>
        <item x="1719"/>
        <item x="1720"/>
        <item m="1" x="7959"/>
        <item x="1912"/>
        <item m="1" x="7962"/>
        <item x="2136"/>
        <item x="2137"/>
        <item x="1721"/>
        <item x="1913"/>
        <item x="2138"/>
        <item x="1914"/>
        <item x="2130"/>
        <item x="1722"/>
        <item m="1" x="7970"/>
        <item x="1915"/>
        <item m="1" x="7975"/>
        <item x="1723"/>
        <item x="1724"/>
        <item x="2198"/>
        <item x="1725"/>
        <item x="2140"/>
        <item x="1916"/>
        <item x="1726"/>
        <item x="1917"/>
        <item x="2141"/>
        <item x="1918"/>
        <item x="1727"/>
        <item x="1919"/>
        <item m="1" x="6234"/>
        <item x="1728"/>
        <item m="1" x="3856"/>
        <item x="2142"/>
        <item x="1920"/>
        <item x="2143"/>
        <item x="1921"/>
        <item m="1" x="7987"/>
        <item x="1922"/>
        <item x="1923"/>
        <item x="2208"/>
        <item x="1925"/>
        <item x="1926"/>
        <item x="1729"/>
        <item m="1" x="7990"/>
        <item x="2202"/>
        <item x="1927"/>
        <item x="2144"/>
        <item x="1928"/>
        <item m="1" x="7992"/>
        <item x="2214"/>
        <item x="965"/>
        <item x="1929"/>
        <item x="1937"/>
        <item m="1" x="7995"/>
        <item x="1732"/>
        <item x="1930"/>
        <item x="2145"/>
        <item x="2146"/>
        <item x="2147"/>
        <item x="1931"/>
        <item x="2148"/>
        <item x="2149"/>
        <item x="2150"/>
        <item x="1733"/>
        <item x="1734"/>
        <item m="1" x="7717"/>
        <item m="1" x="6235"/>
        <item m="1" x="6236"/>
        <item x="1932"/>
        <item m="1" x="6237"/>
        <item x="1934"/>
        <item m="1" x="6238"/>
        <item m="1" x="6239"/>
        <item m="1" x="6240"/>
        <item x="1736"/>
        <item m="1" x="5771"/>
        <item m="1" x="3804"/>
        <item m="1" x="3810"/>
        <item m="1" x="6241"/>
        <item m="1" x="6242"/>
        <item m="1" x="6243"/>
        <item x="1737"/>
        <item m="1" x="6244"/>
        <item m="1" x="6245"/>
        <item x="179"/>
        <item m="1" x="6246"/>
        <item x="1738"/>
        <item m="1" x="6247"/>
        <item x="966"/>
        <item m="1" x="3957"/>
        <item m="1" x="6248"/>
        <item m="1" x="3877"/>
        <item m="1" x="6249"/>
        <item x="2128"/>
        <item x="2151"/>
        <item m="1" x="6250"/>
        <item m="1" x="6251"/>
        <item m="1" x="7323"/>
        <item m="1" x="6252"/>
        <item m="1" x="6253"/>
        <item m="1" x="6254"/>
        <item m="1" x="7868"/>
        <item m="1" x="6255"/>
        <item m="1" x="5404"/>
        <item m="1" x="6256"/>
        <item m="1" x="6257"/>
        <item m="1" x="6258"/>
        <item x="2229"/>
        <item x="2215"/>
        <item x="1936"/>
        <item x="2216"/>
        <item x="2230"/>
        <item x="2200"/>
        <item x="1938"/>
        <item m="1" x="6259"/>
        <item x="2217"/>
        <item x="2152"/>
        <item m="1" x="7324"/>
        <item x="2218"/>
        <item m="1" x="6260"/>
        <item m="1" x="6261"/>
        <item m="1" x="6262"/>
        <item m="1" x="7853"/>
        <item m="1" x="3940"/>
        <item m="1" x="7858"/>
        <item m="1" x="6263"/>
        <item m="1" x="6264"/>
        <item m="1" x="6265"/>
        <item x="1939"/>
        <item m="1" x="6266"/>
        <item x="1940"/>
        <item x="2219"/>
        <item x="2209"/>
        <item x="2231"/>
        <item m="1" x="6267"/>
        <item m="1" x="6268"/>
        <item m="1" x="6269"/>
        <item x="2220"/>
        <item m="1" x="6270"/>
        <item x="2221"/>
        <item m="1" x="6271"/>
        <item m="1" x="6272"/>
        <item m="1" x="6273"/>
        <item m="1" x="6274"/>
        <item m="1" x="6275"/>
        <item m="1" x="6276"/>
        <item m="1" x="6277"/>
        <item m="1" x="3848"/>
        <item m="1" x="7869"/>
        <item m="1" x="6278"/>
        <item m="1" x="7870"/>
        <item x="2212"/>
        <item x="1739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3769"/>
        <item m="1" x="6289"/>
        <item m="1" x="6290"/>
        <item m="1" x="6291"/>
        <item m="1" x="6292"/>
        <item m="1" x="6293"/>
        <item m="1" x="6294"/>
        <item m="1" x="6295"/>
        <item m="1" x="6296"/>
        <item x="2232"/>
        <item m="1" x="6297"/>
        <item m="1" x="6298"/>
        <item m="1" x="6299"/>
        <item m="1" x="540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3774"/>
        <item m="1" x="6312"/>
        <item m="1" x="6313"/>
        <item m="1" x="6314"/>
        <item m="1" x="6315"/>
        <item m="1" x="6316"/>
        <item m="1" x="6317"/>
        <item m="1" x="3773"/>
        <item m="1" x="6318"/>
        <item m="1" x="6319"/>
        <item m="1" x="7321"/>
        <item m="1" x="6320"/>
        <item m="1" x="3878"/>
        <item m="1" x="6321"/>
        <item m="1" x="6322"/>
        <item m="1" x="6323"/>
        <item m="1" x="3849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3857"/>
        <item m="1" x="3873"/>
        <item m="1" x="3886"/>
        <item m="1" x="3874"/>
        <item m="1" x="3879"/>
        <item m="1" x="6334"/>
        <item m="1" x="3866"/>
        <item m="1" x="6335"/>
        <item m="1" x="3770"/>
        <item m="1" x="6336"/>
        <item m="1" x="6337"/>
        <item m="1" x="6338"/>
        <item m="1" x="6339"/>
        <item m="1" x="6340"/>
        <item m="1" x="6341"/>
        <item m="1" x="6342"/>
        <item m="1" x="3820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3850"/>
        <item m="1" x="3860"/>
        <item m="1" x="3880"/>
        <item m="1" x="3811"/>
        <item m="1" x="3887"/>
        <item m="1" x="6357"/>
        <item m="1" x="6358"/>
        <item m="1" x="6359"/>
        <item m="1" x="6360"/>
        <item m="1" x="6361"/>
        <item m="1" x="3805"/>
        <item m="1" x="6362"/>
        <item x="2222"/>
        <item m="1" x="6363"/>
        <item m="1" x="6364"/>
        <item m="1" x="6365"/>
        <item m="1" x="6366"/>
        <item m="1" x="3784"/>
        <item x="2153"/>
        <item m="1" x="6367"/>
        <item m="1" x="3786"/>
        <item m="1" x="6368"/>
        <item m="1" x="6369"/>
        <item m="1" x="3813"/>
        <item m="1" x="6370"/>
        <item m="1" x="6371"/>
        <item m="1" x="3859"/>
        <item m="1" x="3928"/>
        <item m="1" x="6372"/>
        <item m="1" x="3845"/>
        <item m="1" x="3768"/>
        <item m="1" x="3863"/>
        <item m="1" x="3772"/>
        <item m="1" x="6373"/>
        <item m="1" x="3816"/>
        <item m="1" x="3961"/>
        <item m="1" x="3775"/>
        <item m="1" x="7537"/>
        <item x="967"/>
        <item m="1" x="3867"/>
        <item m="1" x="3923"/>
        <item m="1" x="3888"/>
        <item m="1" x="3912"/>
        <item m="1" x="3950"/>
        <item m="1" x="3812"/>
        <item m="1" x="3890"/>
        <item m="1" x="3771"/>
        <item m="1" x="3815"/>
        <item m="1" x="3798"/>
        <item m="1" x="3917"/>
        <item m="1" x="3779"/>
        <item m="1" x="3847"/>
        <item m="1" x="3790"/>
        <item x="968"/>
        <item m="1" x="3809"/>
        <item m="1" x="3802"/>
        <item m="1" x="3944"/>
        <item m="1" x="3814"/>
        <item m="1" x="3776"/>
        <item m="1" x="3851"/>
        <item m="1" x="3767"/>
        <item m="1" x="3840"/>
        <item m="1" x="3892"/>
        <item m="1" x="3781"/>
        <item m="1" x="3823"/>
        <item m="1" x="3931"/>
        <item m="1" x="3948"/>
        <item m="1" x="3797"/>
        <item m="1" x="3902"/>
        <item m="1" x="3904"/>
        <item m="1" x="3817"/>
        <item m="1" x="3807"/>
        <item m="1" x="3794"/>
        <item m="1" x="3824"/>
        <item m="1" x="3822"/>
        <item m="1" x="3861"/>
        <item m="1" x="3896"/>
        <item m="1" x="3792"/>
        <item m="1" x="3796"/>
        <item m="1" x="3782"/>
        <item m="1" x="3918"/>
        <item m="1" x="3922"/>
        <item m="1" x="3836"/>
        <item m="1" x="3819"/>
        <item m="1" x="3898"/>
        <item m="1" x="3777"/>
        <item m="1" x="3962"/>
        <item m="1" x="3883"/>
        <item m="1" x="3934"/>
        <item x="1742"/>
        <item m="1" x="3831"/>
        <item m="1" x="3937"/>
        <item m="1" x="3945"/>
        <item m="1" x="3951"/>
        <item m="1" x="3843"/>
        <item m="1" x="3899"/>
        <item m="1" x="3826"/>
        <item m="1" x="3919"/>
        <item m="1" x="3825"/>
        <item m="1" x="3939"/>
        <item m="1" x="3827"/>
        <item m="1" x="3925"/>
        <item m="1" x="3870"/>
        <item m="1" x="3881"/>
        <item m="1" x="7865"/>
        <item m="1" x="3838"/>
        <item m="1" x="3952"/>
        <item m="1" x="3829"/>
        <item m="1" x="3942"/>
        <item m="1" x="3941"/>
        <item m="1" x="3876"/>
        <item m="1" x="3884"/>
        <item m="1" x="3869"/>
        <item m="1" x="3868"/>
        <item m="1" x="3795"/>
        <item m="1" x="3920"/>
        <item m="1" x="3834"/>
        <item x="969"/>
        <item m="1" x="3780"/>
        <item x="970"/>
        <item m="1" x="3915"/>
        <item m="1" x="3914"/>
        <item m="1" x="3893"/>
        <item x="971"/>
        <item m="1" x="3907"/>
        <item x="972"/>
        <item m="1" x="3885"/>
        <item m="1" x="3953"/>
        <item m="1" x="3846"/>
        <item m="1" x="3841"/>
        <item m="1" x="3894"/>
        <item m="1" x="3844"/>
        <item m="1" x="3955"/>
        <item m="1" x="3960"/>
        <item m="1" x="3901"/>
        <item m="1" x="3943"/>
        <item m="1" x="3956"/>
        <item m="1" x="3938"/>
        <item m="1" x="3921"/>
        <item m="1" x="3895"/>
        <item m="1" x="3926"/>
        <item m="1" x="3832"/>
        <item x="973"/>
        <item m="1" x="3909"/>
        <item m="1" x="3835"/>
        <item m="1" x="3837"/>
        <item x="974"/>
        <item m="1" x="3929"/>
        <item m="1" x="3933"/>
        <item m="1" x="3930"/>
        <item m="1" x="3783"/>
        <item m="1" x="3924"/>
        <item m="1" x="3936"/>
        <item m="1" x="3963"/>
        <item m="1" x="3787"/>
        <item m="1" x="3932"/>
        <item m="1" x="3853"/>
        <item m="1" x="3949"/>
        <item x="975"/>
        <item m="1" x="3910"/>
        <item x="976"/>
        <item m="1" x="3947"/>
        <item x="977"/>
        <item m="1" x="3882"/>
        <item x="978"/>
        <item x="979"/>
        <item x="980"/>
        <item m="1" x="3788"/>
        <item m="1" x="3858"/>
        <item x="981"/>
        <item m="1" x="3793"/>
        <item m="1" x="3789"/>
        <item x="982"/>
        <item m="1" x="3855"/>
        <item m="1" x="3954"/>
        <item x="983"/>
        <item x="984"/>
        <item m="1" x="3927"/>
        <item m="1" x="3871"/>
        <item x="985"/>
        <item x="986"/>
        <item m="1" x="3862"/>
        <item x="987"/>
        <item x="988"/>
        <item m="1" x="3872"/>
        <item m="1" x="7867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m="1" x="6724"/>
        <item x="1010"/>
        <item x="1011"/>
        <item x="1012"/>
        <item x="1013"/>
        <item x="1014"/>
        <item x="1015"/>
        <item m="1" x="7931"/>
        <item x="1016"/>
        <item x="1017"/>
        <item x="1018"/>
        <item x="1019"/>
        <item x="1020"/>
        <item x="1021"/>
        <item x="1022"/>
        <item x="1023"/>
        <item x="1024"/>
        <item m="1" x="7895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m="1" x="7896"/>
        <item x="1036"/>
        <item x="1037"/>
        <item m="1" x="7871"/>
        <item m="1" x="7986"/>
        <item m="1" x="7944"/>
        <item m="1" x="7539"/>
        <item m="1" x="7540"/>
        <item m="1" x="7541"/>
        <item m="1" x="7847"/>
        <item m="1" x="7542"/>
        <item m="1" x="7543"/>
        <item m="1" x="7872"/>
        <item m="1" x="7873"/>
        <item m="1" x="6725"/>
        <item m="1" x="6726"/>
        <item m="1" x="7544"/>
        <item m="1" x="7971"/>
        <item m="1" x="6727"/>
        <item m="1" x="7874"/>
        <item m="1" x="7545"/>
        <item m="1" x="6374"/>
        <item m="1" x="7546"/>
        <item m="1" x="6375"/>
        <item m="1" x="7547"/>
        <item m="1" x="7548"/>
        <item m="1" x="7549"/>
        <item m="1" x="7550"/>
        <item m="1" x="7551"/>
        <item m="1" x="7552"/>
        <item m="1" x="7553"/>
        <item m="1" x="7875"/>
        <item m="1" x="7554"/>
        <item m="1" x="7555"/>
        <item m="1" x="7556"/>
        <item m="1" x="7557"/>
        <item m="1" x="7558"/>
        <item m="1" x="7559"/>
        <item m="1" x="7067"/>
        <item m="1" x="7876"/>
        <item m="1" x="7877"/>
        <item m="1" x="7993"/>
        <item m="1" x="7560"/>
        <item m="1" x="7878"/>
        <item m="1" x="7561"/>
        <item m="1" x="7879"/>
        <item m="1" x="7881"/>
        <item m="1" x="7562"/>
        <item m="1" x="7563"/>
        <item m="1" x="7882"/>
        <item m="1" x="7564"/>
        <item m="1" x="7565"/>
        <item m="1" x="7566"/>
        <item m="1" x="7567"/>
        <item m="1" x="4117"/>
        <item m="1" x="6729"/>
        <item m="1" x="7568"/>
        <item m="1" x="7883"/>
        <item m="1" x="7884"/>
        <item m="1" x="7885"/>
        <item m="1" x="7886"/>
        <item m="1" x="7329"/>
        <item m="1" x="7887"/>
        <item m="1" x="7999"/>
        <item m="1" x="7569"/>
        <item m="1" x="7888"/>
        <item m="1" x="7889"/>
        <item m="1" x="7939"/>
        <item m="1" x="7890"/>
        <item m="1" x="7570"/>
        <item m="1" x="7891"/>
        <item m="1" x="7892"/>
        <item m="1" x="7571"/>
        <item m="1" x="7893"/>
        <item m="1" x="7572"/>
        <item m="1" x="7894"/>
        <item m="1" x="7068"/>
        <item m="1" x="7069"/>
        <item m="1" x="7897"/>
        <item m="1" x="6730"/>
        <item m="1" x="6731"/>
        <item m="1" x="7313"/>
        <item m="1" x="7271"/>
        <item m="1" x="7070"/>
        <item m="1" x="7314"/>
        <item m="1" x="7898"/>
        <item m="1" x="7272"/>
        <item m="1" x="7899"/>
        <item m="1" x="7900"/>
        <item m="1" x="7901"/>
        <item m="1" x="7902"/>
        <item m="1" x="7903"/>
        <item m="1" x="7904"/>
        <item m="1" x="7905"/>
        <item m="1" x="7906"/>
        <item m="1" x="7071"/>
        <item m="1" x="7907"/>
        <item m="1" x="7908"/>
        <item m="1" x="6732"/>
        <item m="1" x="6733"/>
        <item m="1" x="6734"/>
        <item m="1" x="6735"/>
        <item m="1" x="7909"/>
        <item m="1" x="6736"/>
        <item m="1" x="7910"/>
        <item m="1" x="7911"/>
        <item m="1" x="6376"/>
        <item m="1" x="7912"/>
        <item m="1" x="7913"/>
        <item m="1" x="7914"/>
        <item m="1" x="5198"/>
        <item m="1" x="7915"/>
        <item m="1" x="7916"/>
        <item m="1" x="7917"/>
        <item m="1" x="7918"/>
        <item m="1" x="7072"/>
        <item m="1" x="7919"/>
        <item m="1" x="6737"/>
        <item m="1" x="4139"/>
        <item m="1" x="6738"/>
        <item m="1" x="7073"/>
        <item m="1" x="6739"/>
        <item m="1" x="7573"/>
        <item m="1" x="7920"/>
        <item m="1" x="6740"/>
        <item m="1" x="7921"/>
        <item m="1" x="7922"/>
        <item m="1" x="5766"/>
        <item m="1" x="7923"/>
        <item m="1" x="7924"/>
        <item m="1" x="7925"/>
        <item m="1" x="7926"/>
        <item m="1" x="4570"/>
        <item m="1" x="7927"/>
        <item m="1" x="7929"/>
        <item m="1" x="7574"/>
        <item m="1" x="7074"/>
        <item m="1" x="6741"/>
        <item m="1" x="7932"/>
        <item m="1" x="7933"/>
        <item m="1" x="7075"/>
        <item m="1" x="7935"/>
        <item m="1" x="6742"/>
        <item m="1" x="7576"/>
        <item m="1" x="6743"/>
        <item m="1" x="7577"/>
        <item m="1" x="7936"/>
        <item m="1" x="7578"/>
        <item m="1" x="6744"/>
        <item m="1" x="7937"/>
        <item m="1" x="7076"/>
        <item m="1" x="7579"/>
        <item m="1" x="7938"/>
        <item m="1" x="7580"/>
        <item m="1" x="6745"/>
        <item m="1" x="6746"/>
        <item m="1" x="7940"/>
        <item m="1" x="4134"/>
        <item m="1" x="7077"/>
        <item m="1" x="7581"/>
        <item m="1" x="7582"/>
        <item m="1" x="7273"/>
        <item m="1" x="7941"/>
        <item m="1" x="5163"/>
        <item m="1" x="7942"/>
        <item m="1" x="7943"/>
        <item m="1" x="7945"/>
        <item m="1" x="7274"/>
        <item m="1" x="4536"/>
        <item m="1" x="6747"/>
        <item m="1" x="7078"/>
        <item m="1" x="6377"/>
        <item m="1" x="6748"/>
        <item m="1" x="6378"/>
        <item m="1" x="7946"/>
        <item m="1" x="7947"/>
        <item m="1" x="7950"/>
        <item m="1" x="5774"/>
        <item m="1" x="7951"/>
        <item m="1" x="4144"/>
        <item m="1" x="7079"/>
        <item m="1" x="7953"/>
        <item m="1" x="7954"/>
        <item m="1" x="7956"/>
        <item m="1" x="7958"/>
        <item m="1" x="7960"/>
        <item m="1" x="7583"/>
        <item m="1" x="7967"/>
        <item m="1" x="7968"/>
        <item m="1" x="7584"/>
        <item m="1" x="6749"/>
        <item m="1" x="7969"/>
        <item m="1" x="6379"/>
        <item m="1" x="7974"/>
        <item m="1" x="5119"/>
        <item m="1" x="6750"/>
        <item m="1" x="6751"/>
        <item m="1" x="7977"/>
        <item m="1" x="6752"/>
        <item m="1" x="7080"/>
        <item m="1" x="7081"/>
        <item m="1" x="6753"/>
        <item m="1" x="7082"/>
        <item m="1" x="6380"/>
        <item m="1" x="7585"/>
        <item m="1" x="7979"/>
        <item m="1" x="7980"/>
        <item m="1" x="6381"/>
        <item m="1" x="7982"/>
        <item m="1" x="4655"/>
        <item m="1" x="7984"/>
        <item m="1" x="7985"/>
        <item m="1" x="7083"/>
        <item m="1" x="3507"/>
        <item m="1" x="7991"/>
        <item m="1" x="7586"/>
        <item m="1" x="7587"/>
        <item m="1" x="6755"/>
        <item m="1" x="7588"/>
        <item m="1" x="7589"/>
        <item m="1" x="7994"/>
        <item m="1" x="7996"/>
        <item m="1" x="7997"/>
        <item m="1" x="7998"/>
        <item m="1" x="7084"/>
        <item m="1" x="7880"/>
        <item m="1" x="7275"/>
        <item m="1" x="7085"/>
        <item m="1" x="7086"/>
        <item m="1" x="6756"/>
        <item m="1" x="7087"/>
        <item m="1" x="4135"/>
        <item m="1" x="4968"/>
        <item m="1" x="7590"/>
        <item m="1" x="7591"/>
        <item m="1" x="7088"/>
        <item m="1" x="4983"/>
        <item m="1" x="7089"/>
        <item m="1" x="5769"/>
        <item m="1" x="6757"/>
        <item m="1" x="6758"/>
        <item m="1" x="7592"/>
        <item m="1" x="7593"/>
        <item m="1" x="7594"/>
        <item m="1" x="7595"/>
        <item m="1" x="7596"/>
        <item m="1" x="6382"/>
        <item m="1" x="7090"/>
        <item m="1" x="4127"/>
        <item m="1" x="7597"/>
        <item m="1" x="6759"/>
        <item m="1" x="7598"/>
        <item m="1" x="7599"/>
        <item m="1" x="6760"/>
        <item m="1" x="7091"/>
        <item m="1" x="4645"/>
        <item m="1" x="7092"/>
        <item m="1" x="7600"/>
        <item m="1" x="7093"/>
        <item m="1" x="6761"/>
        <item m="1" x="7094"/>
        <item m="1" x="7095"/>
        <item m="1" x="7096"/>
        <item m="1" x="7097"/>
        <item m="1" x="7601"/>
        <item m="1" x="7602"/>
        <item m="1" x="7098"/>
        <item m="1" x="6762"/>
        <item m="1" x="7099"/>
        <item m="1" x="7276"/>
        <item m="1" x="4653"/>
        <item m="1" x="7603"/>
        <item m="1" x="7277"/>
        <item m="1" x="7100"/>
        <item m="1" x="7101"/>
        <item m="1" x="7102"/>
        <item m="1" x="7278"/>
        <item m="1" x="6763"/>
        <item m="1" x="7103"/>
        <item m="1" x="7604"/>
        <item m="1" x="7605"/>
        <item m="1" x="7104"/>
        <item m="1" x="7606"/>
        <item x="1946"/>
        <item m="1" x="7105"/>
        <item m="1" x="7608"/>
        <item m="1" x="7106"/>
        <item m="1" x="6764"/>
        <item m="1" x="7609"/>
        <item m="1" x="5137"/>
        <item m="1" x="7108"/>
        <item m="1" x="7610"/>
        <item m="1" x="7279"/>
        <item m="1" x="7109"/>
        <item m="1" x="7315"/>
        <item m="1" x="7316"/>
        <item m="1" x="7280"/>
        <item m="1" x="6383"/>
        <item m="1" x="6384"/>
        <item m="1" x="7611"/>
        <item m="1" x="6385"/>
        <item m="1" x="6386"/>
        <item m="1" x="7110"/>
        <item m="1" x="6387"/>
        <item m="1" x="7111"/>
        <item m="1" x="6388"/>
        <item m="1" x="6765"/>
        <item m="1" x="5764"/>
        <item m="1" x="5768"/>
        <item m="1" x="4145"/>
        <item m="1" x="7112"/>
        <item m="1" x="7113"/>
        <item m="1" x="6766"/>
        <item m="1" x="5754"/>
        <item m="1" x="6389"/>
        <item m="1" x="7612"/>
        <item m="1" x="2640"/>
        <item m="1" x="7613"/>
        <item m="1" x="6390"/>
        <item m="1" x="4301"/>
        <item m="1" x="4654"/>
        <item m="1" x="6391"/>
        <item m="1" x="7614"/>
        <item m="1" x="6767"/>
        <item m="1" x="7330"/>
        <item m="1" x="7615"/>
        <item m="1" x="4657"/>
        <item m="1" x="4130"/>
        <item m="1" x="7616"/>
        <item m="1" x="6768"/>
        <item m="1" x="7617"/>
        <item m="1" x="6392"/>
        <item m="1" x="7526"/>
        <item m="1" x="6393"/>
        <item m="1" x="6769"/>
        <item m="1" x="6394"/>
        <item m="1" x="6395"/>
        <item m="1" x="7618"/>
        <item m="1" x="7619"/>
        <item m="1" x="7621"/>
        <item m="1" x="7622"/>
        <item m="1" x="6770"/>
        <item m="1" x="6771"/>
        <item m="1" x="7623"/>
        <item m="1" x="7624"/>
        <item m="1" x="4410"/>
        <item m="1" x="7625"/>
        <item m="1" x="7626"/>
        <item m="1" x="7627"/>
        <item m="1" x="6396"/>
        <item m="1" x="7628"/>
        <item m="1" x="7630"/>
        <item m="1" x="7114"/>
        <item m="1" x="7928"/>
        <item m="1" x="6397"/>
        <item m="1" x="7631"/>
        <item m="1" x="7632"/>
        <item m="1" x="6772"/>
        <item m="1" x="7115"/>
        <item m="1" x="7116"/>
        <item m="1" x="7633"/>
        <item m="1" x="7634"/>
        <item m="1" x="7322"/>
        <item m="1" x="6398"/>
        <item m="1" x="6399"/>
        <item m="1" x="7635"/>
        <item m="1" x="7636"/>
        <item m="1" x="7637"/>
        <item m="1" x="6400"/>
        <item m="1" x="7118"/>
        <item m="1" x="7119"/>
        <item m="1" x="7120"/>
        <item m="1" x="7121"/>
        <item m="1" x="7122"/>
        <item m="1" x="6401"/>
        <item m="1" x="7123"/>
        <item m="1" x="6402"/>
        <item m="1" x="6403"/>
        <item m="1" x="7638"/>
        <item m="1" x="6773"/>
        <item m="1" x="6774"/>
        <item m="1" x="6404"/>
        <item m="1" x="6775"/>
        <item m="1" x="6776"/>
        <item m="1" x="6777"/>
        <item m="1" x="6778"/>
        <item m="1" x="6405"/>
        <item m="1" x="6406"/>
        <item m="1" x="7639"/>
        <item m="1" x="7640"/>
        <item m="1" x="6407"/>
        <item x="1038"/>
        <item m="1" x="7641"/>
        <item m="1" x="7642"/>
        <item m="1" x="7643"/>
        <item m="1" x="7644"/>
        <item m="1" x="7645"/>
        <item m="1" x="6408"/>
        <item m="1" x="7646"/>
        <item m="1" x="7647"/>
        <item m="1" x="7648"/>
        <item m="1" x="6409"/>
        <item m="1" x="6410"/>
        <item m="1" x="6411"/>
        <item m="1" x="7649"/>
        <item m="1" x="7650"/>
        <item m="1" x="7651"/>
        <item m="1" x="2610"/>
        <item m="1" x="6412"/>
        <item m="1" x="6413"/>
        <item m="1" x="6414"/>
        <item m="1" x="7652"/>
        <item m="1" x="6415"/>
        <item m="1" x="6416"/>
        <item m="1" x="6417"/>
        <item m="1" x="7653"/>
        <item m="1" x="7654"/>
        <item m="1" x="7655"/>
        <item m="1" x="6418"/>
        <item m="1" x="7656"/>
        <item m="1" x="6419"/>
        <item m="1" x="6420"/>
        <item m="1" x="7657"/>
        <item m="1" x="6421"/>
        <item m="1" x="6422"/>
        <item m="1" x="6423"/>
        <item m="1" x="6424"/>
        <item m="1" x="6425"/>
        <item m="1" x="6426"/>
        <item m="1" x="7658"/>
        <item m="1" x="6427"/>
        <item m="1" x="642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6429"/>
        <item m="1" x="6430"/>
        <item m="1" x="6431"/>
        <item m="1" x="7670"/>
        <item m="1" x="7671"/>
        <item m="1" x="6432"/>
        <item m="1" x="6433"/>
        <item m="1" x="6434"/>
        <item m="1" x="7672"/>
        <item m="1" x="6435"/>
        <item m="1" x="6436"/>
        <item m="1" x="7673"/>
        <item m="1" x="6437"/>
        <item m="1" x="6438"/>
        <item m="1" x="6439"/>
        <item m="1" x="6440"/>
        <item m="1" x="6441"/>
        <item m="1" x="7674"/>
        <item m="1" x="7675"/>
        <item m="1" x="6442"/>
        <item m="1" x="7676"/>
        <item m="1" x="2633"/>
        <item m="1" x="6443"/>
        <item m="1" x="7677"/>
        <item m="1" x="6444"/>
        <item m="1" x="7678"/>
        <item m="1" x="6445"/>
        <item m="1" x="7679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780"/>
        <item m="1" x="6461"/>
        <item m="1" x="6781"/>
        <item m="1" x="6782"/>
        <item m="1" x="6462"/>
        <item m="1" x="4616"/>
        <item m="1" x="4563"/>
        <item m="1" x="6463"/>
        <item m="1" x="4628"/>
        <item m="1" x="6464"/>
        <item m="1" x="6465"/>
        <item m="1" x="4987"/>
        <item m="1" x="4128"/>
        <item m="1" x="6783"/>
        <item m="1" x="7680"/>
        <item m="1" x="6466"/>
        <item m="1" x="6467"/>
        <item m="1" x="6784"/>
        <item m="1" x="6785"/>
        <item m="1" x="6786"/>
        <item m="1" x="7681"/>
        <item m="1" x="7682"/>
        <item m="1" x="6468"/>
        <item m="1" x="7683"/>
        <item m="1" x="6469"/>
        <item m="1" x="6470"/>
        <item m="1" x="6471"/>
        <item m="1" x="6472"/>
        <item m="1" x="6473"/>
        <item x="1747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7684"/>
        <item m="1" x="7685"/>
        <item m="1" x="6488"/>
        <item m="1" x="7281"/>
        <item m="1" x="6489"/>
        <item m="1" x="6787"/>
        <item m="1" x="6490"/>
        <item m="1" x="6491"/>
        <item m="1" x="6492"/>
        <item m="1" x="6788"/>
        <item m="1" x="7686"/>
        <item m="1" x="7687"/>
        <item m="1" x="6789"/>
        <item m="1" x="7124"/>
        <item m="1" x="5045"/>
        <item m="1" x="5093"/>
        <item m="1" x="5111"/>
        <item m="1" x="5131"/>
        <item m="1" x="6790"/>
        <item m="1" x="7688"/>
        <item m="1" x="4626"/>
        <item m="1" x="4274"/>
        <item m="1" x="7125"/>
        <item m="1" x="7689"/>
        <item m="1" x="4278"/>
        <item m="1" x="6493"/>
        <item m="1" x="6791"/>
        <item m="1" x="6792"/>
        <item m="1" x="6793"/>
        <item m="1" x="6794"/>
        <item m="1" x="6795"/>
        <item m="1" x="6796"/>
        <item m="1" x="7126"/>
        <item m="1" x="6797"/>
        <item m="1" x="7127"/>
        <item m="1" x="7128"/>
        <item m="1" x="7129"/>
        <item m="1" x="6798"/>
        <item m="1" x="7130"/>
        <item m="1" x="6799"/>
        <item m="1" x="6494"/>
        <item m="1" x="6495"/>
        <item m="1" x="6496"/>
        <item m="1" x="6800"/>
        <item m="1" x="7131"/>
        <item m="1" x="6801"/>
        <item m="1" x="6802"/>
        <item m="1" x="6497"/>
        <item m="1" x="7132"/>
        <item m="1" x="6498"/>
        <item m="1" x="6803"/>
        <item m="1" x="6804"/>
        <item m="1" x="6499"/>
        <item m="1" x="4303"/>
        <item m="1" x="6805"/>
        <item m="1" x="7690"/>
        <item m="1" x="7133"/>
        <item m="1" x="6806"/>
        <item m="1" x="6807"/>
        <item m="1" x="6808"/>
        <item m="1" x="6809"/>
        <item m="1" x="6810"/>
        <item m="1" x="6811"/>
        <item m="1" x="6812"/>
        <item m="1" x="6813"/>
        <item m="1" x="7134"/>
        <item m="1" x="6814"/>
        <item m="1" x="7135"/>
        <item m="1" x="6815"/>
        <item m="1" x="6816"/>
        <item m="1" x="6817"/>
        <item m="1" x="6818"/>
        <item m="1" x="7136"/>
        <item m="1" x="6819"/>
        <item m="1" x="6820"/>
        <item m="1" x="6821"/>
        <item m="1" x="6822"/>
        <item m="1" x="6823"/>
        <item m="1" x="6824"/>
        <item m="1" x="6825"/>
        <item m="1" x="6826"/>
        <item m="1" x="4308"/>
        <item m="1" x="7282"/>
        <item m="1" x="7137"/>
        <item m="1" x="6827"/>
        <item m="1" x="6500"/>
        <item m="1" x="6501"/>
        <item m="1" x="6828"/>
        <item m="1" x="6829"/>
        <item m="1" x="6502"/>
        <item m="1" x="7138"/>
        <item m="1" x="6830"/>
        <item m="1" x="6503"/>
        <item m="1" x="6504"/>
        <item m="1" x="6831"/>
        <item m="1" x="4590"/>
        <item m="1" x="6832"/>
        <item m="1" x="7139"/>
        <item m="1" x="7140"/>
        <item m="1" x="6833"/>
        <item m="1" x="7141"/>
        <item m="1" x="6834"/>
        <item m="1" x="2890"/>
        <item m="1" x="6835"/>
        <item m="1" x="4313"/>
        <item m="1" x="7142"/>
        <item m="1" x="7143"/>
        <item m="1" x="6836"/>
        <item m="1" x="6837"/>
        <item m="1" x="6838"/>
        <item m="1" x="6839"/>
        <item m="1" x="7144"/>
        <item m="1" x="6840"/>
        <item m="1" x="7283"/>
        <item m="1" x="7145"/>
        <item m="1" x="7146"/>
        <item m="1" x="6505"/>
        <item m="1" x="6506"/>
        <item m="1" x="6841"/>
        <item m="1" x="6507"/>
        <item m="1" x="6508"/>
        <item m="1" x="6842"/>
        <item m="1" x="6509"/>
        <item m="1" x="6510"/>
        <item m="1" x="6511"/>
        <item m="1" x="6512"/>
        <item m="1" x="6843"/>
        <item m="1" x="6844"/>
        <item m="1" x="3403"/>
        <item m="1" x="6845"/>
        <item m="1" x="6846"/>
        <item m="1" x="6847"/>
        <item m="1" x="6848"/>
        <item m="1" x="6849"/>
        <item m="1" x="6513"/>
        <item m="1" x="6850"/>
        <item m="1" x="6514"/>
        <item m="1" x="5044"/>
        <item m="1" x="6851"/>
        <item m="1" x="5019"/>
        <item m="1" x="6852"/>
        <item m="1" x="6515"/>
        <item m="1" x="7147"/>
        <item m="1" x="7148"/>
        <item m="1" x="7149"/>
        <item m="1" x="7150"/>
        <item m="1" x="7151"/>
        <item m="1" x="7152"/>
        <item m="1" x="7153"/>
        <item m="1" x="7284"/>
        <item m="1" x="7285"/>
        <item m="1" x="7286"/>
        <item m="1" x="5112"/>
        <item m="1" x="6516"/>
        <item m="1" x="4564"/>
        <item m="1" x="6853"/>
        <item m="1" x="6854"/>
        <item m="1" x="7154"/>
        <item m="1" x="7155"/>
        <item m="1" x="7287"/>
        <item m="1" x="6517"/>
        <item m="1" x="7156"/>
        <item m="1" x="7157"/>
        <item m="1" x="6855"/>
        <item m="1" x="6856"/>
        <item m="1" x="6518"/>
        <item m="1" x="6857"/>
        <item m="1" x="6858"/>
        <item m="1" x="6859"/>
        <item m="1" x="6860"/>
        <item m="1" x="6861"/>
        <item m="1" x="6519"/>
        <item m="1" x="6862"/>
        <item m="1" x="6863"/>
        <item m="1" x="6864"/>
        <item m="1" x="6865"/>
        <item m="1" x="6866"/>
        <item m="1" x="6867"/>
        <item x="1748"/>
        <item m="1" x="7158"/>
        <item m="1" x="5329"/>
        <item m="1" x="7159"/>
        <item m="1" x="6520"/>
        <item m="1" x="7160"/>
        <item m="1" x="6868"/>
        <item m="1" x="6521"/>
        <item m="1" x="6869"/>
        <item m="1" x="6870"/>
        <item m="1" x="6871"/>
        <item x="1749"/>
        <item m="1" x="4124"/>
        <item m="1" x="4537"/>
        <item m="1" x="6522"/>
        <item m="1" x="6872"/>
        <item m="1" x="6873"/>
        <item m="1" x="6523"/>
        <item m="1" x="6874"/>
        <item m="1" x="6524"/>
        <item m="1" x="6875"/>
        <item m="1" x="6876"/>
        <item m="1" x="7161"/>
        <item m="1" x="6877"/>
        <item m="1" x="6878"/>
        <item m="1" x="6879"/>
        <item m="1" x="7162"/>
        <item m="1" x="6880"/>
        <item m="1" x="6881"/>
        <item m="1" x="6525"/>
        <item m="1" x="6882"/>
        <item m="1" x="6883"/>
        <item m="1" x="3255"/>
        <item m="1" x="7163"/>
        <item m="1" x="7164"/>
        <item m="1" x="6526"/>
        <item m="1" x="6884"/>
        <item m="1" x="6527"/>
        <item m="1" x="7165"/>
        <item m="1" x="6528"/>
        <item m="1" x="6529"/>
        <item m="1" x="6885"/>
        <item m="1" x="6886"/>
        <item m="1" x="6530"/>
        <item m="1" x="7166"/>
        <item m="1" x="7288"/>
        <item m="1" x="7289"/>
        <item m="1" x="7167"/>
        <item m="1" x="6887"/>
        <item m="1" x="7168"/>
        <item m="1" x="7169"/>
        <item m="1" x="7170"/>
        <item m="1" x="7171"/>
        <item m="1" x="7172"/>
        <item m="1" x="7173"/>
        <item m="1" x="6531"/>
        <item m="1" x="7290"/>
        <item m="1" x="7174"/>
        <item m="1" x="7175"/>
        <item m="1" x="7176"/>
        <item m="1" x="7177"/>
        <item m="1" x="6888"/>
        <item m="1" x="7178"/>
        <item x="1949"/>
        <item m="1" x="6889"/>
        <item x="1950"/>
        <item m="1" x="6890"/>
        <item m="1" x="6532"/>
        <item m="1" x="6891"/>
        <item m="1" x="6892"/>
        <item m="1" x="6893"/>
        <item m="1" x="6894"/>
        <item m="1" x="6895"/>
        <item m="1" x="7179"/>
        <item m="1" x="7291"/>
        <item m="1" x="7292"/>
        <item m="1" x="7293"/>
        <item m="1" x="7294"/>
        <item m="1" x="7295"/>
        <item m="1" x="7180"/>
        <item m="1" x="7181"/>
        <item m="1" x="6533"/>
        <item m="1" x="7182"/>
        <item m="1" x="6896"/>
        <item m="1" x="7183"/>
        <item m="1" x="4662"/>
        <item m="1" x="6897"/>
        <item m="1" x="6898"/>
        <item m="1" x="6899"/>
        <item m="1" x="6900"/>
        <item m="1" x="7184"/>
        <item m="1" x="7185"/>
        <item m="1" x="7186"/>
        <item m="1" x="6901"/>
        <item m="1" x="7187"/>
        <item m="1" x="5046"/>
        <item m="1" x="6902"/>
        <item m="1" x="7188"/>
        <item m="1" x="7189"/>
        <item m="1" x="7190"/>
        <item m="1" x="6903"/>
        <item m="1" x="7191"/>
        <item m="1" x="6904"/>
        <item m="1" x="4709"/>
        <item m="1" x="7296"/>
        <item m="1" x="6534"/>
        <item m="1" x="6905"/>
        <item m="1" x="6906"/>
        <item m="1" x="5331"/>
        <item m="1" x="5296"/>
        <item m="1" x="7192"/>
        <item m="1" x="7193"/>
        <item m="1" x="5217"/>
        <item m="1" x="7194"/>
        <item m="1" x="7195"/>
        <item m="1" x="7297"/>
        <item m="1" x="4521"/>
        <item m="1" x="7196"/>
        <item m="1" x="7298"/>
        <item m="1" x="4443"/>
        <item m="1" x="4431"/>
        <item m="1" x="7197"/>
        <item m="1" x="7198"/>
        <item m="1" x="7199"/>
        <item x="2155"/>
        <item m="1" x="6907"/>
        <item m="1" x="7200"/>
        <item m="1" x="7201"/>
        <item m="1" x="7202"/>
        <item m="1" x="6908"/>
        <item m="1" x="6909"/>
        <item m="1" x="6910"/>
        <item m="1" x="6911"/>
        <item m="1" x="6912"/>
        <item m="1" x="7203"/>
        <item m="1" x="6913"/>
        <item m="1" x="6914"/>
        <item m="1" x="7204"/>
        <item m="1" x="6915"/>
        <item m="1" x="3397"/>
        <item m="1" x="7205"/>
        <item m="1" x="4436"/>
        <item m="1" x="5403"/>
        <item m="1" x="6916"/>
        <item m="1" x="7206"/>
        <item m="1" x="3014"/>
        <item m="1" x="3390"/>
        <item m="1" x="6917"/>
        <item m="1" x="2658"/>
        <item m="1" x="7207"/>
        <item m="1" x="6918"/>
        <item m="1" x="7208"/>
        <item m="1" x="7209"/>
        <item m="1" x="7210"/>
        <item m="1" x="4838"/>
        <item m="1" x="6919"/>
        <item m="1" x="6920"/>
        <item m="1" x="7211"/>
        <item m="1" x="6921"/>
        <item m="1" x="3398"/>
        <item m="1" x="7212"/>
        <item m="1" x="7213"/>
        <item m="1" x="7214"/>
        <item m="1" x="7299"/>
        <item m="1" x="7215"/>
        <item m="1" x="7216"/>
        <item m="1" x="7217"/>
        <item m="1" x="7218"/>
        <item m="1" x="6922"/>
        <item m="1" x="6923"/>
        <item m="1" x="7219"/>
        <item m="1" x="6924"/>
        <item m="1" x="6925"/>
        <item m="1" x="4387"/>
        <item m="1" x="4518"/>
        <item m="1" x="6926"/>
        <item m="1" x="7220"/>
        <item m="1" x="3044"/>
        <item m="1" x="6927"/>
        <item m="1" x="6928"/>
        <item m="1" x="3444"/>
        <item m="1" x="6929"/>
        <item m="1" x="4355"/>
        <item m="1" x="7221"/>
        <item m="1" x="7222"/>
        <item m="1" x="7223"/>
        <item m="1" x="6930"/>
        <item m="1" x="7224"/>
        <item m="1" x="4660"/>
        <item m="1" x="6931"/>
        <item m="1" x="6932"/>
        <item m="1" x="5337"/>
        <item m="1" x="6933"/>
        <item m="1" x="6934"/>
        <item m="1" x="6535"/>
        <item m="1" x="6536"/>
        <item x="2156"/>
        <item m="1" x="6935"/>
        <item x="2157"/>
        <item m="1" x="6936"/>
        <item x="1951"/>
        <item x="1952"/>
        <item x="2158"/>
        <item m="1" x="7225"/>
        <item m="1" x="7226"/>
        <item m="1" x="7227"/>
        <item m="1" x="7228"/>
        <item m="1" x="5186"/>
        <item m="1" x="5227"/>
        <item m="1" x="7300"/>
        <item m="1" x="7301"/>
        <item m="1" x="4678"/>
        <item m="1" x="7229"/>
        <item m="1" x="4758"/>
        <item m="1" x="4747"/>
        <item m="1" x="6937"/>
        <item m="1" x="6938"/>
        <item m="1" x="5185"/>
        <item m="1" x="6939"/>
        <item m="1" x="6940"/>
        <item m="1" x="4314"/>
        <item m="1" x="4712"/>
        <item m="1" x="4839"/>
        <item m="1" x="7230"/>
        <item m="1" x="6941"/>
        <item m="1" x="7231"/>
        <item m="1" x="7302"/>
        <item m="1" x="7303"/>
        <item m="1" x="5229"/>
        <item m="1" x="5213"/>
        <item m="1" x="4717"/>
        <item m="1" x="4737"/>
        <item m="1" x="7304"/>
        <item m="1" x="7232"/>
        <item m="1" x="7233"/>
        <item m="1" x="4768"/>
        <item m="1" x="7234"/>
        <item m="1" x="6942"/>
        <item m="1" x="4982"/>
        <item m="1" x="6943"/>
        <item m="1" x="5001"/>
        <item m="1" x="5030"/>
        <item m="1" x="6944"/>
        <item x="1953"/>
        <item m="1" x="6945"/>
        <item m="1" x="5183"/>
        <item m="1" x="7305"/>
        <item m="1" x="7235"/>
        <item m="1" x="6946"/>
        <item m="1" x="4488"/>
        <item m="1" x="6947"/>
        <item m="1" x="7236"/>
        <item m="1" x="6948"/>
        <item m="1" x="6949"/>
        <item m="1" x="6950"/>
        <item m="1" x="6951"/>
        <item m="1" x="6952"/>
        <item m="1" x="4444"/>
        <item m="1" x="3250"/>
        <item m="1" x="3067"/>
        <item m="1" x="3383"/>
        <item m="1" x="3378"/>
        <item m="1" x="6537"/>
        <item m="1" x="6538"/>
        <item m="1" x="4121"/>
        <item m="1" x="6953"/>
        <item m="1" x="7237"/>
        <item x="1954"/>
        <item m="1" x="3296"/>
        <item m="1" x="3354"/>
        <item m="1" x="3358"/>
        <item m="1" x="7238"/>
        <item m="1" x="6954"/>
        <item m="1" x="4735"/>
        <item m="1" x="6539"/>
        <item m="1" x="6540"/>
        <item m="1" x="6955"/>
        <item m="1" x="6541"/>
        <item m="1" x="4738"/>
        <item m="1" x="6956"/>
        <item m="1" x="6957"/>
        <item m="1" x="4713"/>
        <item m="1" x="4776"/>
        <item m="1" x="4810"/>
        <item m="1" x="5167"/>
        <item m="1" x="6958"/>
        <item m="1" x="2595"/>
        <item m="1" x="6959"/>
        <item m="1" x="6960"/>
        <item m="1" x="6961"/>
        <item m="1" x="6542"/>
        <item m="1" x="6962"/>
        <item m="1" x="2921"/>
        <item m="1" x="4772"/>
        <item m="1" x="6543"/>
        <item m="1" x="2933"/>
        <item m="1" x="4967"/>
        <item m="1" x="6963"/>
        <item m="1" x="6544"/>
        <item m="1" x="6964"/>
        <item m="1" x="6965"/>
        <item m="1" x="2895"/>
        <item m="1" x="6966"/>
        <item m="1" x="6967"/>
        <item m="1" x="6968"/>
        <item m="1" x="3114"/>
        <item m="1" x="6969"/>
        <item m="1" x="4362"/>
        <item m="1" x="4722"/>
        <item m="1" x="3485"/>
        <item m="1" x="3447"/>
        <item m="1" x="3156"/>
        <item m="1" x="6970"/>
        <item m="1" x="6971"/>
        <item m="1" x="6545"/>
        <item m="1" x="6972"/>
        <item m="1" x="6546"/>
        <item m="1" x="6547"/>
        <item m="1" x="4405"/>
        <item m="1" x="3406"/>
        <item m="1" x="7239"/>
        <item m="1" x="2811"/>
        <item m="1" x="2810"/>
        <item m="1" x="6548"/>
        <item m="1" x="4720"/>
        <item m="1" x="2942"/>
        <item m="1" x="3202"/>
        <item m="1" x="6973"/>
        <item m="1" x="4742"/>
        <item m="1" x="4785"/>
        <item m="1" x="4679"/>
        <item m="1" x="4705"/>
        <item m="1" x="3010"/>
        <item m="1" x="7240"/>
        <item m="1" x="7306"/>
        <item m="1" x="7307"/>
        <item m="1" x="5187"/>
        <item m="1" x="5231"/>
        <item m="1" x="5168"/>
        <item m="1" x="5230"/>
        <item m="1" x="3172"/>
        <item m="1" x="2778"/>
        <item m="1" x="6974"/>
        <item m="1" x="6549"/>
        <item m="1" x="3368"/>
        <item m="1" x="5303"/>
        <item m="1" x="6975"/>
        <item m="1" x="4767"/>
        <item m="1" x="6550"/>
        <item m="1" x="4757"/>
        <item m="1" x="6976"/>
        <item m="1" x="6977"/>
        <item m="1" x="6978"/>
        <item m="1" x="2719"/>
        <item m="1" x="2712"/>
        <item m="1" x="2774"/>
        <item m="1" x="2795"/>
        <item m="1" x="2798"/>
        <item m="1" x="2780"/>
        <item m="1" x="2770"/>
        <item m="1" x="4663"/>
        <item m="1" x="3267"/>
        <item x="1750"/>
        <item m="1" x="2891"/>
        <item m="1" x="4704"/>
        <item x="1955"/>
        <item x="1751"/>
        <item m="1" x="6979"/>
        <item x="1956"/>
        <item m="1" x="3298"/>
        <item m="1" x="3297"/>
        <item m="1" x="6980"/>
        <item m="1" x="7308"/>
        <item m="1" x="6981"/>
        <item m="1" x="6982"/>
        <item m="1" x="6983"/>
        <item m="1" x="6551"/>
        <item m="1" x="7241"/>
        <item m="1" x="5120"/>
        <item m="1" x="6984"/>
        <item m="1" x="6985"/>
        <item m="1" x="6986"/>
        <item m="1" x="6552"/>
        <item m="1" x="6553"/>
        <item m="1" x="6987"/>
        <item m="1" x="7242"/>
        <item m="1" x="6988"/>
        <item m="1" x="6989"/>
        <item m="1" x="2885"/>
        <item m="1" x="2922"/>
        <item m="1" x="2872"/>
        <item m="1" x="2896"/>
        <item m="1" x="2655"/>
        <item m="1" x="4732"/>
        <item m="1" x="3322"/>
        <item m="1" x="7243"/>
        <item m="1" x="3313"/>
        <item m="1" x="6554"/>
        <item m="1" x="2564"/>
        <item m="1" x="3276"/>
        <item m="1" x="3348"/>
        <item m="1" x="2565"/>
        <item m="1" x="3320"/>
        <item m="1" x="6990"/>
        <item m="1" x="2789"/>
        <item m="1" x="6991"/>
        <item m="1" x="7244"/>
        <item m="1" x="3152"/>
        <item m="1" x="3124"/>
        <item m="1" x="7245"/>
        <item m="1" x="6555"/>
        <item m="1" x="3086"/>
        <item m="1" x="3335"/>
        <item m="1" x="3113"/>
        <item m="1" x="3182"/>
        <item m="1" x="3162"/>
        <item m="1" x="3160"/>
        <item m="1" x="3153"/>
        <item m="1" x="3159"/>
        <item m="1" x="3167"/>
        <item m="1" x="3140"/>
        <item m="1" x="3161"/>
        <item m="1" x="3095"/>
        <item m="1" x="3125"/>
        <item m="1" x="3112"/>
        <item m="1" x="3151"/>
        <item m="1" x="3184"/>
        <item m="1" x="3171"/>
        <item m="1" x="3144"/>
        <item m="1" x="3148"/>
        <item m="1" x="3121"/>
        <item m="1" x="3111"/>
        <item m="1" x="2954"/>
        <item m="1" x="5332"/>
        <item m="1" x="7246"/>
        <item m="1" x="2976"/>
        <item m="1" x="7247"/>
        <item m="1" x="3299"/>
        <item m="1" x="3308"/>
        <item m="1" x="3491"/>
        <item m="1" x="5099"/>
        <item m="1" x="3279"/>
        <item m="1" x="3105"/>
        <item m="1" x="2953"/>
        <item m="1" x="5006"/>
        <item m="1" x="2686"/>
        <item m="1" x="2685"/>
        <item m="1" x="2703"/>
        <item m="1" x="2758"/>
        <item m="1" x="6992"/>
        <item m="1" x="6556"/>
        <item m="1" x="3291"/>
        <item m="1" x="3028"/>
        <item x="1752"/>
        <item x="1753"/>
        <item m="1" x="3270"/>
        <item m="1" x="2974"/>
        <item m="1" x="2975"/>
        <item m="1" x="3053"/>
        <item m="1" x="6993"/>
        <item m="1" x="3337"/>
        <item m="1" x="2801"/>
        <item m="1" x="3259"/>
        <item m="1" x="3323"/>
        <item m="1" x="3344"/>
        <item m="1" x="3347"/>
        <item m="1" x="3338"/>
        <item m="1" x="3290"/>
        <item m="1" x="3273"/>
        <item m="1" x="3272"/>
        <item m="1" x="2946"/>
        <item m="1" x="2800"/>
        <item m="1" x="3471"/>
        <item m="1" x="3285"/>
        <item m="1" x="3249"/>
        <item m="1" x="2968"/>
        <item m="1" x="6994"/>
        <item x="1754"/>
        <item m="1" x="2973"/>
        <item m="1" x="3000"/>
        <item m="1" x="3082"/>
        <item m="1" x="3001"/>
        <item m="1" x="3071"/>
        <item m="1" x="3079"/>
        <item m="1" x="3091"/>
        <item m="1" x="3278"/>
        <item m="1" x="2792"/>
        <item m="1" x="3169"/>
        <item m="1" x="3141"/>
        <item m="1" x="2743"/>
        <item m="1" x="2793"/>
        <item m="1" x="2779"/>
        <item m="1" x="2782"/>
        <item m="1" x="2742"/>
        <item m="1" x="3098"/>
        <item m="1" x="2768"/>
        <item m="1" x="2732"/>
        <item m="1" x="2806"/>
        <item m="1" x="2668"/>
        <item m="1" x="2783"/>
        <item m="1" x="3183"/>
        <item m="1" x="2759"/>
        <item m="1" x="2988"/>
        <item m="1" x="3451"/>
        <item m="1" x="5256"/>
        <item m="1" x="3191"/>
        <item m="1" x="3258"/>
        <item m="1" x="3300"/>
        <item m="1" x="2934"/>
        <item m="1" x="3271"/>
        <item m="1" x="3015"/>
        <item m="1" x="3477"/>
        <item m="1" x="2955"/>
        <item m="1" x="3211"/>
        <item m="1" x="3549"/>
        <item m="1" x="3029"/>
        <item m="1" x="3065"/>
        <item m="1" x="3454"/>
        <item m="1" x="3306"/>
        <item m="1" x="3217"/>
        <item m="1" x="3437"/>
        <item m="1" x="2910"/>
        <item m="1" x="4834"/>
        <item m="1" x="3214"/>
        <item m="1" x="3413"/>
        <item m="1" x="3301"/>
        <item m="1" x="3068"/>
        <item m="1" x="3116"/>
        <item m="1" x="3129"/>
        <item m="1" x="3157"/>
        <item m="1" x="2991"/>
        <item m="1" x="3421"/>
        <item m="1" x="2771"/>
        <item m="1" x="3405"/>
        <item m="1" x="3248"/>
        <item m="1" x="3280"/>
        <item m="1" x="3200"/>
        <item m="1" x="6995"/>
        <item m="1" x="3247"/>
        <item m="1" x="3339"/>
        <item m="1" x="7248"/>
        <item m="1" x="5215"/>
        <item m="1" x="6996"/>
        <item m="1" x="3196"/>
        <item m="1" x="6997"/>
        <item m="1" x="5052"/>
        <item m="1" x="3024"/>
        <item m="1" x="3173"/>
        <item m="1" x="3407"/>
        <item m="1" x="3138"/>
        <item m="1" x="3170"/>
        <item m="1" x="3310"/>
        <item m="1" x="3442"/>
        <item x="1755"/>
        <item x="1756"/>
        <item m="1" x="3040"/>
        <item m="1" x="3115"/>
        <item m="1" x="2799"/>
        <item m="1" x="3137"/>
        <item m="1" x="3146"/>
        <item m="1" x="3130"/>
        <item m="1" x="3165"/>
        <item m="1" x="3186"/>
        <item m="1" x="3039"/>
        <item m="1" x="3017"/>
        <item m="1" x="3283"/>
        <item m="1" x="3287"/>
        <item m="1" x="3295"/>
        <item m="1" x="3294"/>
        <item m="1" x="3286"/>
        <item m="1" x="3241"/>
        <item m="1" x="3231"/>
        <item m="1" x="3243"/>
        <item m="1" x="3240"/>
        <item m="1" x="3239"/>
        <item m="1" x="3234"/>
        <item m="1" x="3232"/>
        <item m="1" x="3238"/>
        <item m="1" x="3233"/>
        <item m="1" x="3245"/>
        <item x="1757"/>
        <item m="1" x="3289"/>
        <item m="1" x="2807"/>
        <item m="1" x="2836"/>
        <item m="1" x="2831"/>
        <item x="1758"/>
        <item m="1" x="3142"/>
        <item m="1" x="3432"/>
        <item m="1" x="2725"/>
        <item m="1" x="2752"/>
        <item m="1" x="2751"/>
        <item m="1" x="3557"/>
        <item m="1" x="3379"/>
        <item m="1" x="3428"/>
        <item m="1" x="3486"/>
        <item m="1" x="3143"/>
        <item x="1759"/>
        <item x="1957"/>
        <item x="1760"/>
        <item x="1958"/>
        <item m="1" x="3123"/>
        <item x="2210"/>
        <item x="1959"/>
        <item x="1960"/>
        <item m="1" x="3132"/>
        <item m="1" x="3139"/>
        <item m="1" x="3188"/>
        <item m="1" x="3120"/>
        <item m="1" x="3109"/>
        <item m="1" x="3108"/>
        <item m="1" x="3175"/>
        <item m="1" x="3324"/>
        <item x="1761"/>
        <item m="1" x="3328"/>
        <item m="1" x="3359"/>
        <item m="1" x="3325"/>
        <item m="1" x="3314"/>
        <item m="1" x="3329"/>
        <item m="1" x="3302"/>
        <item m="1" x="2569"/>
        <item m="1" x="3199"/>
        <item x="1762"/>
        <item m="1" x="4574"/>
        <item m="1" x="3496"/>
        <item m="1" x="3440"/>
        <item m="1" x="3352"/>
        <item m="1" x="3350"/>
        <item m="1" x="3351"/>
        <item m="1" x="2750"/>
        <item m="1" x="3221"/>
        <item m="1" x="3311"/>
        <item m="1" x="3084"/>
        <item m="1" x="2977"/>
        <item m="1" x="3417"/>
        <item m="1" x="3512"/>
        <item m="1" x="3497"/>
        <item m="1" x="3060"/>
        <item x="1763"/>
        <item x="1961"/>
        <item x="1962"/>
        <item m="1" x="3448"/>
        <item m="1" x="3506"/>
        <item m="1" x="3504"/>
        <item m="1" x="3505"/>
        <item m="1" x="3503"/>
        <item m="1" x="3455"/>
        <item m="1" x="3187"/>
        <item m="1" x="4560"/>
        <item m="1" x="6998"/>
        <item m="1" x="7249"/>
        <item m="1" x="4115"/>
        <item m="1" x="3223"/>
        <item x="2159"/>
        <item m="1" x="3251"/>
        <item x="1764"/>
        <item x="1963"/>
        <item x="1964"/>
        <item m="1" x="4585"/>
        <item m="1" x="2737"/>
        <item m="1" x="3473"/>
        <item m="1" x="4733"/>
        <item m="1" x="3595"/>
        <item m="1" x="3481"/>
        <item m="1" x="3345"/>
        <item x="1965"/>
        <item m="1" x="3468"/>
        <item m="1" x="3514"/>
        <item x="1765"/>
        <item m="1" x="3083"/>
        <item m="1" x="3384"/>
        <item m="1" x="3487"/>
        <item x="1966"/>
        <item x="1766"/>
        <item m="1" x="3458"/>
        <item m="1" x="3513"/>
        <item x="1967"/>
        <item m="1" x="3492"/>
        <item x="1767"/>
        <item x="1968"/>
        <item m="1" x="3208"/>
        <item m="1" x="3292"/>
        <item m="1" x="3416"/>
        <item m="1" x="3466"/>
        <item m="1" x="3467"/>
        <item m="1" x="3459"/>
        <item m="1" x="3462"/>
        <item m="1" x="3542"/>
        <item m="1" x="3551"/>
        <item m="1" x="3545"/>
        <item m="1" x="3556"/>
        <item m="1" x="3490"/>
        <item m="1" x="3535"/>
        <item m="1" x="4759"/>
        <item m="1" x="3033"/>
        <item x="1768"/>
        <item m="1" x="3080"/>
        <item m="1" x="2943"/>
        <item m="1" x="3021"/>
        <item m="1" x="3054"/>
        <item m="1" x="2561"/>
        <item m="1" x="2870"/>
        <item m="1" x="3479"/>
        <item m="1" x="3081"/>
        <item m="1" x="3034"/>
        <item m="1" x="3055"/>
        <item m="1" x="2945"/>
        <item m="1" x="4749"/>
        <item x="2160"/>
        <item m="1" x="3559"/>
        <item m="1" x="2671"/>
        <item m="1" x="2692"/>
        <item m="1" x="2724"/>
        <item m="1" x="2707"/>
        <item x="1969"/>
        <item m="1" x="3582"/>
        <item m="1" x="3469"/>
        <item m="1" x="3256"/>
        <item m="1" x="3493"/>
        <item x="1970"/>
        <item x="1971"/>
        <item m="1" x="3389"/>
        <item m="1" x="3392"/>
        <item m="1" x="2969"/>
        <item m="1" x="3099"/>
        <item m="1" x="3502"/>
        <item m="1" x="5013"/>
        <item m="1" x="3449"/>
        <item x="1769"/>
        <item m="1" x="3261"/>
        <item m="1" x="2936"/>
        <item m="1" x="3178"/>
        <item x="2161"/>
        <item m="1" x="3443"/>
        <item x="1972"/>
        <item m="1" x="3463"/>
        <item m="1" x="2794"/>
        <item m="1" x="3022"/>
        <item m="1" x="3474"/>
        <item m="1" x="3519"/>
        <item m="1" x="3517"/>
        <item m="1" x="3363"/>
        <item m="1" x="2889"/>
        <item m="1" x="3499"/>
        <item m="1" x="3391"/>
        <item m="1" x="3401"/>
        <item m="1" x="5124"/>
        <item m="1" x="3100"/>
        <item m="1" x="3176"/>
        <item m="1" x="3253"/>
        <item m="1" x="2558"/>
        <item m="1" x="2877"/>
        <item m="1" x="2993"/>
        <item x="2162"/>
        <item x="1973"/>
        <item m="1" x="5148"/>
        <item m="1" x="3357"/>
        <item m="1" x="3334"/>
        <item m="1" x="3179"/>
        <item m="1" x="4057"/>
        <item m="1" x="6557"/>
        <item m="1" x="2905"/>
        <item x="170"/>
        <item m="1" x="4126"/>
        <item m="1" x="4141"/>
        <item m="1" x="4539"/>
        <item m="1" x="3839"/>
        <item m="1" x="4055"/>
        <item x="1039"/>
        <item m="1" x="2866"/>
        <item m="1" x="3634"/>
        <item m="1" x="5297"/>
        <item x="1974"/>
        <item x="1770"/>
        <item x="1975"/>
        <item m="1" x="3766"/>
        <item m="1" x="3905"/>
        <item x="1771"/>
        <item x="1040"/>
        <item m="1" x="3062"/>
        <item x="1772"/>
        <item m="1" x="2864"/>
        <item m="1" x="2636"/>
        <item m="1" x="3958"/>
        <item m="1" x="3043"/>
        <item m="1" x="3800"/>
        <item x="1773"/>
        <item x="1041"/>
        <item m="1" x="2787"/>
        <item x="1042"/>
        <item m="1" x="4887"/>
        <item m="1" x="6558"/>
        <item m="1" x="2563"/>
        <item x="1043"/>
        <item x="1044"/>
        <item x="1045"/>
        <item m="1" x="3452"/>
        <item m="1" x="2981"/>
        <item x="1046"/>
        <item m="1" x="3263"/>
        <item x="1776"/>
        <item x="1778"/>
        <item x="1047"/>
        <item x="1048"/>
        <item x="1049"/>
        <item x="1050"/>
        <item m="1" x="3483"/>
        <item x="1051"/>
        <item x="1052"/>
        <item x="1053"/>
        <item x="1054"/>
        <item x="1055"/>
        <item x="1056"/>
        <item x="1057"/>
        <item x="1781"/>
        <item x="1058"/>
        <item m="1" x="7327"/>
        <item m="1" x="7326"/>
        <item m="1" x="5753"/>
        <item m="1" x="4652"/>
        <item m="1" x="5772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7005"/>
        <item m="1" x="5770"/>
        <item m="1" x="5278"/>
        <item m="1" x="6568"/>
        <item m="1" x="6569"/>
        <item m="1" x="6570"/>
        <item m="1" x="6571"/>
        <item m="1" x="6572"/>
        <item m="1" x="6573"/>
        <item m="1" x="6574"/>
        <item m="1" x="6575"/>
        <item m="1" x="5164"/>
        <item m="1" x="6576"/>
        <item m="1" x="4213"/>
        <item m="1" x="6577"/>
        <item m="1" x="6578"/>
        <item m="1" x="5226"/>
        <item m="1" x="6579"/>
        <item m="1" x="6580"/>
        <item m="1" x="5264"/>
        <item m="1" x="4879"/>
        <item m="1" x="4677"/>
        <item m="1" x="6581"/>
        <item x="1059"/>
        <item m="1" x="6582"/>
        <item m="1" x="5398"/>
        <item m="1" x="6583"/>
        <item m="1" x="6584"/>
        <item m="1" x="4540"/>
        <item m="1" x="4954"/>
        <item m="1" x="7328"/>
        <item m="1" x="4307"/>
        <item m="1" x="5348"/>
        <item x="1782"/>
        <item m="1" x="5266"/>
        <item m="1" x="5035"/>
        <item m="1" x="4651"/>
        <item m="1" x="4561"/>
        <item x="1060"/>
        <item x="1061"/>
        <item m="1" x="7949"/>
        <item x="1062"/>
        <item m="1" x="6586"/>
        <item m="1" x="6587"/>
        <item m="1" x="7691"/>
        <item m="1" x="7692"/>
        <item m="1" x="7325"/>
        <item m="1" x="7693"/>
        <item m="1" x="7694"/>
        <item m="1" x="7695"/>
        <item m="1" x="6588"/>
        <item m="1" x="6589"/>
        <item m="1" x="6590"/>
        <item m="1" x="6591"/>
        <item m="1" x="7955"/>
        <item m="1" x="6592"/>
        <item m="1" x="6593"/>
        <item m="1" x="6594"/>
        <item m="1" x="6595"/>
        <item m="1" x="6596"/>
        <item m="1" x="6597"/>
        <item m="1" x="6598"/>
        <item m="1" x="6599"/>
        <item m="1" x="4142"/>
        <item m="1" x="6600"/>
        <item m="1" x="6601"/>
        <item m="1" x="4137"/>
        <item m="1" x="4173"/>
        <item m="1" x="6602"/>
        <item m="1" x="6603"/>
        <item m="1" x="4122"/>
        <item m="1" x="6604"/>
        <item x="1063"/>
        <item m="1" x="6605"/>
        <item m="1" x="4401"/>
        <item m="1" x="6606"/>
        <item m="1" x="6607"/>
        <item m="1" x="6608"/>
        <item m="1" x="6609"/>
        <item x="1064"/>
        <item m="1" x="6610"/>
        <item x="1065"/>
        <item m="1" x="4658"/>
        <item m="1" x="5279"/>
        <item m="1" x="6611"/>
        <item m="1" x="4538"/>
        <item x="1066"/>
        <item m="1" x="6612"/>
        <item m="1" x="6613"/>
        <item m="1" x="6614"/>
        <item m="1" x="6615"/>
        <item m="1" x="6616"/>
        <item x="1067"/>
        <item m="1" x="5382"/>
        <item m="1" x="5036"/>
        <item x="499"/>
        <item m="1" x="6617"/>
        <item x="1069"/>
        <item m="1" x="5233"/>
        <item x="1070"/>
        <item x="400"/>
        <item m="1" x="6618"/>
        <item m="1" x="5238"/>
        <item m="1" x="6619"/>
        <item m="1" x="5341"/>
        <item m="1" x="6620"/>
        <item m="1" x="6621"/>
        <item m="1" x="4908"/>
        <item m="1" x="6622"/>
        <item m="1" x="5395"/>
        <item m="1" x="5356"/>
        <item m="1" x="6623"/>
        <item m="1" x="6624"/>
        <item m="1" x="6625"/>
        <item x="1072"/>
        <item m="1" x="4273"/>
        <item m="1" x="4944"/>
        <item m="1" x="5363"/>
        <item m="1" x="4152"/>
        <item m="1" x="5364"/>
        <item x="1073"/>
        <item m="1" x="4214"/>
        <item m="1" x="5009"/>
        <item m="1" x="5087"/>
        <item m="1" x="4625"/>
        <item m="1" x="5401"/>
        <item x="1074"/>
        <item x="1075"/>
        <item x="1076"/>
        <item m="1" x="4356"/>
        <item x="1077"/>
        <item x="1078"/>
        <item m="1" x="7726"/>
        <item m="1" x="7727"/>
        <item m="1" x="4054"/>
        <item m="1" x="7981"/>
        <item m="1" x="7718"/>
        <item m="1" x="5414"/>
        <item m="1" x="2804"/>
        <item m="1" x="3094"/>
        <item x="4"/>
        <item m="1" x="5406"/>
        <item x="5"/>
        <item m="1" x="5412"/>
        <item m="1" x="4918"/>
        <item m="1" x="5092"/>
        <item m="1" x="4696"/>
        <item m="1" x="4010"/>
        <item m="1" x="4551"/>
        <item x="6"/>
        <item x="7"/>
        <item m="1" x="4812"/>
        <item m="1" x="7844"/>
        <item m="1" x="5413"/>
        <item m="1" x="7575"/>
        <item m="1" x="7957"/>
        <item m="1" x="5314"/>
        <item m="1" x="7629"/>
        <item m="1" x="5409"/>
        <item m="1" x="5410"/>
        <item m="1" x="5411"/>
        <item m="1" x="5407"/>
        <item m="1" x="5408"/>
        <item m="1" x="7373"/>
        <item m="1" x="5454"/>
        <item m="1" x="5530"/>
        <item m="1" x="7411"/>
        <item m="1" x="7404"/>
        <item m="1" x="7402"/>
        <item m="1" x="7403"/>
        <item m="1" x="7395"/>
        <item m="1" x="7397"/>
        <item m="1" x="7485"/>
        <item m="1" x="7434"/>
        <item m="1" x="7465"/>
        <item m="1" x="7435"/>
        <item m="1" x="7398"/>
        <item m="1" x="7522"/>
        <item m="1" x="7338"/>
        <item m="1" x="7347"/>
        <item m="1" x="7368"/>
        <item m="1" x="7441"/>
        <item m="1" x="7448"/>
        <item m="1" x="7436"/>
        <item m="1" x="7501"/>
        <item m="1" x="7488"/>
        <item m="1" x="7376"/>
        <item m="1" x="7421"/>
        <item m="1" x="7422"/>
        <item m="1" x="7359"/>
        <item m="1" x="7360"/>
        <item m="1" x="7356"/>
        <item m="1" x="7481"/>
        <item m="1" x="7437"/>
        <item m="1" x="7344"/>
        <item m="1" x="7333"/>
        <item m="1" x="7429"/>
        <item m="1" x="7480"/>
        <item m="1" x="7482"/>
        <item m="1" x="7405"/>
        <item m="1" x="7353"/>
        <item m="1" x="7392"/>
        <item m="1" x="7503"/>
        <item m="1" x="7386"/>
        <item m="1" x="7361"/>
        <item m="1" x="7439"/>
        <item m="1" x="7438"/>
        <item m="1" x="7443"/>
        <item m="1" x="7463"/>
        <item m="1" x="7504"/>
        <item m="1" x="7431"/>
        <item m="1" x="7409"/>
        <item m="1" x="7494"/>
        <item m="1" x="7382"/>
        <item m="1" x="7483"/>
        <item m="1" x="7479"/>
        <item m="1" x="7455"/>
        <item m="1" x="7379"/>
        <item m="1" x="7454"/>
        <item m="1" x="7432"/>
        <item m="1" x="7467"/>
        <item m="1" x="7354"/>
        <item m="1" x="7430"/>
        <item m="1" x="7446"/>
        <item m="1" x="7349"/>
        <item m="1" x="7350"/>
        <item m="1" x="7425"/>
        <item m="1" x="7510"/>
        <item m="1" x="7375"/>
        <item m="1" x="7520"/>
        <item m="1" x="7457"/>
        <item m="1" x="7511"/>
        <item m="1" x="7419"/>
        <item m="1" x="2421"/>
        <item m="1" x="7458"/>
        <item m="1" x="7400"/>
        <item m="1" x="7374"/>
        <item m="1" x="7500"/>
        <item m="1" x="7466"/>
        <item m="1" x="7521"/>
        <item m="1" x="7378"/>
        <item m="1" x="7396"/>
        <item m="1" x="7335"/>
        <item m="1" x="7345"/>
        <item m="1" x="7484"/>
        <item m="1" x="7489"/>
        <item m="1" x="7464"/>
        <item m="1" x="7469"/>
        <item m="1" x="7357"/>
        <item m="1" x="7370"/>
        <item m="1" x="7336"/>
        <item m="1" x="7369"/>
        <item m="1" x="7460"/>
        <item m="1" x="7490"/>
        <item m="1" x="7487"/>
        <item m="1" x="7444"/>
        <item m="1" x="7447"/>
        <item m="1" x="7445"/>
        <item m="1" x="7440"/>
        <item m="1" x="7433"/>
        <item m="1" x="7459"/>
        <item m="1" x="7456"/>
        <item m="1" x="7337"/>
        <item m="1" x="7417"/>
        <item m="1" x="7381"/>
        <item m="1" x="7340"/>
        <item m="1" x="7410"/>
        <item m="1" x="5442"/>
        <item m="1" x="7387"/>
        <item m="1" x="7351"/>
        <item m="1" x="7519"/>
        <item m="1" x="7502"/>
        <item m="1" x="5440"/>
        <item m="1" x="7367"/>
        <item m="1" x="7391"/>
        <item m="1" x="7389"/>
        <item m="1" x="7388"/>
        <item m="1" x="7473"/>
        <item m="1" x="7468"/>
        <item m="1" x="7523"/>
        <item m="1" x="7334"/>
        <item m="1" x="7497"/>
        <item m="1" x="7413"/>
        <item m="1" x="7508"/>
        <item m="1" x="7399"/>
        <item m="1" x="7442"/>
        <item m="1" x="7415"/>
        <item m="1" x="7348"/>
        <item m="1" x="7346"/>
        <item m="1" x="7453"/>
        <item m="1" x="7414"/>
        <item m="1" x="7371"/>
        <item m="1" x="7358"/>
        <item m="1" x="7470"/>
        <item m="1" x="7407"/>
        <item m="1" x="7491"/>
        <item m="1" x="7341"/>
        <item m="1" x="7452"/>
        <item m="1" x="7427"/>
        <item m="1" x="7492"/>
        <item m="1" x="7451"/>
        <item m="1" x="7506"/>
        <item m="1" x="7461"/>
        <item m="1" x="7505"/>
        <item m="1" x="7424"/>
        <item m="1" x="7426"/>
        <item m="1" x="7509"/>
        <item m="1" x="7343"/>
        <item m="1" x="7352"/>
        <item m="1" x="7365"/>
        <item m="1" x="7377"/>
        <item m="1" x="7462"/>
        <item m="1" x="7496"/>
        <item m="1" x="7525"/>
        <item m="1" x="7474"/>
        <item m="1" x="7420"/>
        <item m="1" x="7380"/>
        <item m="1" x="7339"/>
        <item m="1" x="5415"/>
        <item m="1" x="7355"/>
        <item m="1" x="7363"/>
        <item m="1" x="7475"/>
        <item m="1" x="7384"/>
        <item m="1" x="7383"/>
        <item m="1" x="5482"/>
        <item m="1" x="7507"/>
        <item m="1" x="7416"/>
        <item m="1" x="7366"/>
        <item x="11"/>
        <item m="1" x="5459"/>
        <item m="1" x="7372"/>
        <item m="1" x="7390"/>
        <item m="1" x="2326"/>
        <item m="1" x="5489"/>
        <item m="1" x="7408"/>
        <item m="1" x="7406"/>
        <item m="1" x="7495"/>
        <item m="1" x="7342"/>
        <item m="1" x="7364"/>
        <item m="1" x="7412"/>
        <item m="1" x="7394"/>
        <item m="1" x="7385"/>
        <item m="1" x="7516"/>
        <item m="1" x="5426"/>
        <item m="1" x="7450"/>
        <item m="1" x="7362"/>
        <item m="1" x="2484"/>
        <item m="1" x="5430"/>
        <item m="1" x="5471"/>
        <item m="1" x="7393"/>
        <item m="1" x="7512"/>
        <item m="1" x="7513"/>
        <item m="1" x="7524"/>
        <item m="1" x="7486"/>
        <item m="1" x="7471"/>
        <item m="1" x="7423"/>
        <item m="1" x="7472"/>
        <item m="1" x="7401"/>
        <item m="1" x="7514"/>
        <item m="1" x="5416"/>
        <item m="1" x="7515"/>
        <item m="1" x="7517"/>
        <item m="1" x="7449"/>
        <item m="1" x="7331"/>
        <item x="8"/>
        <item m="1" x="7498"/>
        <item m="1" x="5418"/>
        <item m="1" x="5417"/>
        <item m="1" x="2485"/>
        <item m="1" x="5419"/>
        <item m="1" x="5420"/>
        <item m="1" x="7428"/>
        <item m="1" x="5421"/>
        <item x="9"/>
        <item m="1" x="5427"/>
        <item m="1" x="7499"/>
        <item m="1" x="7476"/>
        <item m="1" x="7332"/>
        <item m="1" x="5423"/>
        <item m="1" x="5424"/>
        <item m="1" x="5422"/>
        <item m="1" x="5445"/>
        <item m="1" x="5465"/>
        <item m="1" x="7493"/>
        <item m="1" x="7477"/>
        <item m="1" x="7418"/>
        <item m="1" x="2327"/>
        <item m="1" x="2325"/>
        <item m="1" x="5436"/>
        <item m="1" x="5428"/>
        <item m="1" x="7478"/>
        <item m="1" x="5472"/>
        <item m="1" x="5624"/>
        <item m="1" x="2552"/>
        <item m="1" x="5425"/>
        <item m="1" x="5443"/>
        <item m="1" x="5495"/>
        <item m="1" x="5505"/>
        <item m="1" x="5456"/>
        <item m="1" x="2553"/>
        <item m="1" x="2530"/>
        <item m="1" x="5650"/>
        <item m="1" x="5448"/>
        <item m="1" x="5438"/>
        <item m="1" x="5500"/>
        <item m="1" x="5549"/>
        <item m="1" x="5526"/>
        <item m="1" x="5484"/>
        <item m="1" x="7518"/>
        <item m="1" x="5463"/>
        <item m="1" x="5455"/>
        <item m="1" x="5431"/>
        <item m="1" x="5478"/>
        <item m="1" x="5519"/>
        <item m="1" x="5510"/>
        <item m="1" x="5435"/>
        <item m="1" x="5522"/>
        <item m="1" x="7320"/>
        <item m="1" x="5520"/>
        <item m="1" x="5437"/>
        <item m="1" x="5625"/>
        <item m="1" x="5506"/>
        <item m="1" x="2322"/>
        <item m="1" x="5477"/>
        <item m="1" x="5626"/>
        <item m="1" x="2324"/>
        <item x="10"/>
        <item m="1" x="5429"/>
        <item m="1" x="5441"/>
        <item m="1" x="5444"/>
        <item m="1" x="5540"/>
        <item m="1" x="5433"/>
        <item m="1" x="5648"/>
        <item m="1" x="5439"/>
        <item m="1" x="5432"/>
        <item m="1" x="5462"/>
        <item m="1" x="5434"/>
        <item m="1" x="5521"/>
        <item m="1" x="5539"/>
        <item m="1" x="2308"/>
        <item m="1" x="5580"/>
        <item m="1" x="5449"/>
        <item m="1" x="5450"/>
        <item m="1" x="5451"/>
        <item m="1" x="5473"/>
        <item m="1" x="2391"/>
        <item m="1" x="5466"/>
        <item m="1" x="5546"/>
        <item m="1" x="5523"/>
        <item m="1" x="5547"/>
        <item m="1" x="5538"/>
        <item m="1" x="5529"/>
        <item m="1" x="5504"/>
        <item m="1" x="5497"/>
        <item m="1" x="5502"/>
        <item m="1" x="5555"/>
        <item m="1" x="5581"/>
        <item m="1" x="5544"/>
        <item m="1" x="5446"/>
        <item m="1" x="5557"/>
        <item m="1" x="5453"/>
        <item m="1" x="5474"/>
        <item m="1" x="5582"/>
        <item m="1" x="5598"/>
        <item m="1" x="5458"/>
        <item m="1" x="5464"/>
        <item m="1" x="5586"/>
        <item m="1" x="5524"/>
        <item m="1" x="5452"/>
        <item m="1" x="5470"/>
        <item m="1" x="5573"/>
        <item m="1" x="5574"/>
        <item m="1" x="5490"/>
        <item m="1" x="5545"/>
        <item m="1" x="5572"/>
        <item m="1" x="5531"/>
        <item m="1" x="5571"/>
        <item m="1" x="5457"/>
        <item m="1" x="5515"/>
        <item m="1" x="5525"/>
        <item m="1" x="5447"/>
        <item m="1" x="5475"/>
        <item m="1" x="2510"/>
        <item m="1" x="5460"/>
        <item m="1" x="5461"/>
        <item m="1" x="5516"/>
        <item m="1" x="5469"/>
        <item x="12"/>
        <item m="1" x="5587"/>
        <item m="1" x="5476"/>
        <item m="1" x="5468"/>
        <item m="1" x="5467"/>
        <item m="1" x="2554"/>
        <item m="1" x="5485"/>
        <item m="1" x="2509"/>
        <item m="1" x="2432"/>
        <item m="1" x="5483"/>
        <item m="1" x="5487"/>
        <item m="1" x="5494"/>
        <item m="1" x="5480"/>
        <item m="1" x="5481"/>
        <item m="1" x="5486"/>
        <item m="1" x="5479"/>
        <item m="1" x="5496"/>
        <item m="1" x="2426"/>
        <item m="1" x="5513"/>
        <item m="1" x="2425"/>
        <item m="1" x="2316"/>
        <item m="1" x="5584"/>
        <item m="1" x="5488"/>
        <item m="1" x="5491"/>
        <item x="13"/>
        <item m="1" x="5511"/>
        <item m="1" x="5492"/>
        <item x="14"/>
        <item m="1" x="2511"/>
        <item m="1" x="5507"/>
        <item m="1" x="5585"/>
        <item m="1" x="5498"/>
        <item m="1" x="2439"/>
        <item m="1" x="5561"/>
        <item m="1" x="5499"/>
        <item m="1" x="5512"/>
        <item m="1" x="5493"/>
        <item m="1" x="5517"/>
        <item m="1" x="5597"/>
        <item m="1" x="5583"/>
        <item m="1" x="5559"/>
        <item m="1" x="5501"/>
        <item m="1" x="5514"/>
        <item m="1" x="5518"/>
        <item m="1" x="5503"/>
        <item m="1" x="5509"/>
        <item m="1" x="5508"/>
        <item m="1" x="5613"/>
        <item m="1" x="5527"/>
        <item m="1" x="5536"/>
        <item m="1" x="5528"/>
        <item m="1" x="5532"/>
        <item m="1" x="5562"/>
        <item m="1" x="5537"/>
        <item m="1" x="5596"/>
        <item m="1" x="5535"/>
        <item m="1" x="5534"/>
        <item m="1" x="5533"/>
        <item m="1" x="5542"/>
        <item m="1" x="5541"/>
        <item m="1" x="5614"/>
        <item m="1" x="2309"/>
        <item m="1" x="2433"/>
        <item m="1" x="2440"/>
        <item m="1" x="5543"/>
        <item m="1" x="5595"/>
        <item m="1" x="5551"/>
        <item m="1" x="5550"/>
        <item m="1" x="5552"/>
        <item m="1" x="5548"/>
        <item m="1" x="5556"/>
        <item m="1" x="5565"/>
        <item m="1" x="5554"/>
        <item m="1" x="5566"/>
        <item m="1" x="5564"/>
        <item m="1" x="5558"/>
        <item m="1" x="5600"/>
        <item m="1" x="5560"/>
        <item m="1" x="5563"/>
        <item m="1" x="5661"/>
        <item m="1" x="5618"/>
        <item m="1" x="5567"/>
        <item m="1" x="5569"/>
        <item m="1" x="5575"/>
        <item m="1" x="5577"/>
        <item m="1" x="5579"/>
        <item m="1" x="5570"/>
        <item m="1" x="5576"/>
        <item m="1" x="5578"/>
        <item m="1" x="5641"/>
        <item m="1" x="5619"/>
        <item m="1" x="5568"/>
        <item x="15"/>
        <item m="1" x="5589"/>
        <item m="1" x="5640"/>
        <item m="1" x="5588"/>
        <item m="1" x="5590"/>
        <item m="1" x="5655"/>
        <item m="1" x="5599"/>
        <item m="1" x="5594"/>
        <item m="1" x="5601"/>
        <item m="1" x="5621"/>
        <item m="1" x="5622"/>
        <item m="1" x="5620"/>
        <item m="1" x="5609"/>
        <item m="1" x="5639"/>
        <item m="1" x="5658"/>
        <item m="1" x="5608"/>
        <item m="1" x="5604"/>
        <item m="1" x="2544"/>
        <item m="1" x="5606"/>
        <item m="1" x="5684"/>
        <item m="1" x="5602"/>
        <item m="1" x="5603"/>
        <item x="16"/>
        <item m="1" x="2396"/>
        <item m="1" x="5615"/>
        <item m="1" x="5610"/>
        <item m="1" x="5591"/>
        <item m="1" x="5592"/>
        <item m="1" x="5593"/>
        <item m="1" x="2414"/>
        <item m="1" x="5616"/>
        <item m="1" x="5617"/>
        <item m="1" x="5623"/>
        <item m="1" x="5642"/>
        <item m="1" x="5649"/>
        <item m="1" x="5607"/>
        <item m="1" x="5605"/>
        <item m="1" x="5627"/>
        <item m="1" x="2460"/>
        <item m="1" x="5611"/>
        <item m="1" x="5612"/>
        <item m="1" x="5628"/>
        <item m="1" x="5685"/>
        <item m="1" x="5679"/>
        <item m="1" x="2420"/>
        <item m="1" x="2418"/>
        <item m="1" x="5674"/>
        <item m="1" x="5635"/>
        <item m="1" x="5631"/>
        <item m="1" x="5636"/>
        <item m="1" x="5630"/>
        <item m="1" x="2453"/>
        <item m="1" x="5633"/>
        <item m="1" x="5634"/>
        <item m="1" x="5629"/>
        <item m="1" x="5637"/>
        <item m="1" x="5654"/>
        <item m="1" x="5691"/>
        <item m="1" x="5645"/>
        <item m="1" x="5632"/>
        <item m="1" x="5675"/>
        <item m="1" x="5646"/>
        <item m="1" x="5643"/>
        <item m="1" x="5644"/>
        <item m="1" x="5652"/>
        <item m="1" x="5647"/>
        <item m="1" x="5638"/>
        <item m="1" x="5656"/>
        <item m="1" x="5659"/>
        <item m="1" x="5653"/>
        <item m="1" x="5693"/>
        <item m="1" x="2328"/>
        <item m="1" x="5660"/>
        <item m="1" x="5651"/>
        <item m="1" x="5672"/>
        <item m="1" x="5673"/>
        <item m="1" x="5657"/>
        <item m="1" x="5671"/>
        <item m="1" x="2390"/>
        <item m="1" x="2298"/>
        <item m="1" x="5681"/>
        <item m="1" x="5676"/>
        <item m="1" x="5707"/>
        <item m="1" x="5668"/>
        <item m="1" x="5666"/>
        <item m="1" x="5669"/>
        <item m="1" x="5662"/>
        <item m="1" x="5663"/>
        <item m="1" x="2441"/>
        <item m="1" x="5667"/>
        <item m="1" x="5665"/>
        <item m="1" x="5677"/>
        <item m="1" x="5664"/>
        <item m="1" x="5670"/>
        <item m="1" x="2555"/>
        <item m="1" x="5683"/>
        <item m="1" x="5703"/>
        <item m="1" x="5678"/>
        <item m="1" x="2397"/>
        <item m="1" x="5689"/>
        <item m="1" x="2403"/>
        <item m="1" x="5702"/>
        <item m="1" x="5705"/>
        <item m="1" x="2341"/>
        <item m="1" x="5706"/>
        <item x="17"/>
        <item x="19"/>
        <item m="1" x="2360"/>
        <item m="1" x="5724"/>
        <item m="1" x="5692"/>
        <item m="1" x="2354"/>
        <item m="1" x="5701"/>
        <item m="1" x="5690"/>
        <item m="1" x="5716"/>
        <item m="1" x="5688"/>
        <item m="1" x="5696"/>
        <item m="1" x="5730"/>
        <item m="1" x="2278"/>
        <item m="1" x="5700"/>
        <item m="1" x="5680"/>
        <item m="1" x="5699"/>
        <item m="1" x="5698"/>
        <item m="1" x="5697"/>
        <item m="1" x="2496"/>
        <item m="1" x="5695"/>
        <item m="1" x="5687"/>
        <item m="1" x="5686"/>
        <item m="1" x="5682"/>
        <item m="1" x="2529"/>
        <item m="1" x="5694"/>
        <item m="1" x="5732"/>
        <item m="1" x="5704"/>
        <item m="1" x="5712"/>
        <item x="18"/>
        <item m="1" x="2323"/>
        <item m="1" x="5709"/>
        <item m="1" x="5708"/>
        <item m="1" x="2487"/>
        <item m="1" x="2490"/>
        <item m="1" x="2505"/>
        <item m="1" x="2497"/>
        <item m="1" x="2427"/>
        <item m="1" x="5738"/>
        <item m="1" x="5711"/>
        <item m="1" x="5710"/>
        <item m="1" x="5715"/>
        <item m="1" x="5713"/>
        <item m="1" x="2383"/>
        <item m="1" x="5735"/>
        <item m="1" x="2334"/>
        <item m="1" x="5717"/>
        <item m="1" x="2491"/>
        <item m="1" x="2523"/>
        <item m="1" x="5719"/>
        <item m="1" x="5714"/>
        <item m="1" x="5718"/>
        <item m="1" x="5720"/>
        <item m="1" x="2345"/>
        <item m="1" x="5722"/>
        <item m="1" x="5721"/>
        <item m="1" x="2370"/>
        <item m="1" x="5723"/>
        <item m="1" x="5734"/>
        <item m="1" x="5725"/>
        <item m="1" x="2547"/>
        <item m="1" x="5727"/>
        <item m="1" x="5737"/>
        <item m="1" x="5728"/>
        <item m="1" x="5726"/>
        <item m="1" x="2419"/>
        <item m="1" x="2373"/>
        <item m="1" x="2304"/>
        <item m="1" x="2305"/>
        <item m="1" x="2362"/>
        <item m="1" x="5733"/>
        <item m="1" x="2384"/>
        <item m="1" x="2364"/>
        <item m="1" x="2407"/>
        <item m="1" x="2412"/>
        <item m="1" x="2415"/>
        <item m="1" x="2374"/>
        <item m="1" x="2356"/>
        <item m="1" x="5729"/>
        <item m="1" x="2379"/>
        <item m="1" x="5731"/>
        <item m="1" x="5736"/>
        <item m="1" x="2545"/>
        <item m="1" x="5740"/>
        <item m="1" x="2526"/>
        <item m="1" x="5739"/>
        <item m="1" x="2477"/>
        <item m="1" x="2525"/>
        <item m="1" x="2492"/>
        <item m="1" x="2300"/>
        <item m="1" x="2331"/>
        <item m="1" x="5741"/>
        <item m="1" x="2402"/>
        <item m="1" x="2540"/>
        <item m="1" x="2481"/>
        <item m="1" x="2551"/>
        <item x="20"/>
        <item m="1" x="2329"/>
        <item m="1" x="5742"/>
        <item m="1" x="2372"/>
        <item m="1" x="5745"/>
        <item m="1" x="5743"/>
        <item x="21"/>
        <item m="1" x="2357"/>
        <item x="22"/>
        <item m="1" x="2536"/>
        <item m="1" x="2532"/>
        <item m="1" x="2537"/>
        <item m="1" x="5744"/>
        <item m="1" x="2514"/>
        <item m="1" x="2476"/>
        <item m="1" x="2533"/>
        <item m="1" x="2513"/>
        <item m="1" x="2446"/>
        <item m="1" x="2274"/>
        <item m="1" x="2261"/>
        <item m="1" x="2307"/>
        <item m="1" x="2527"/>
        <item m="1" x="2306"/>
        <item m="1" x="2365"/>
        <item m="1" x="2295"/>
        <item m="1" x="2258"/>
        <item m="1" x="2494"/>
        <item m="1" x="2518"/>
        <item m="1" x="2299"/>
        <item m="1" x="2289"/>
        <item m="1" x="2279"/>
        <item x="23"/>
        <item m="1" x="2282"/>
        <item m="1" x="2392"/>
        <item m="1" x="2483"/>
        <item m="1" x="2471"/>
        <item m="1" x="2442"/>
        <item m="1" x="2531"/>
        <item m="1" x="2549"/>
        <item m="1" x="2515"/>
        <item m="1" x="2339"/>
        <item m="1" x="2380"/>
        <item x="25"/>
        <item m="1" x="2366"/>
        <item m="1" x="2332"/>
        <item m="1" x="2444"/>
        <item m="1" x="2352"/>
        <item m="1" x="2253"/>
        <item m="1" x="2482"/>
        <item m="1" x="2262"/>
        <item m="1" x="2317"/>
        <item m="1" x="2315"/>
        <item m="1" x="2408"/>
        <item m="1" x="2283"/>
        <item m="1" x="2275"/>
        <item m="1" x="2429"/>
        <item m="1" x="2378"/>
        <item m="1" x="2259"/>
        <item m="1" x="2541"/>
        <item m="1" x="2347"/>
        <item m="1" x="2313"/>
        <item m="1" x="2337"/>
        <item m="1" x="2335"/>
        <item m="1" x="2251"/>
        <item m="1" x="2468"/>
        <item m="1" x="2462"/>
        <item m="1" x="2393"/>
        <item m="1" x="2265"/>
        <item m="1" x="2557"/>
        <item m="1" x="2301"/>
        <item m="1" x="2266"/>
        <item m="1" x="2524"/>
        <item m="1" x="2424"/>
        <item m="1" x="2270"/>
        <item m="1" x="2293"/>
        <item m="1" x="2294"/>
        <item m="1" x="2438"/>
        <item m="1" x="2423"/>
        <item m="1" x="2287"/>
        <item m="1" x="2310"/>
        <item m="1" x="2252"/>
        <item x="24"/>
        <item m="1" x="2493"/>
        <item m="1" x="2534"/>
        <item m="1" x="2465"/>
        <item m="1" x="2330"/>
        <item m="1" x="2399"/>
        <item m="1" x="2389"/>
        <item m="1" x="2395"/>
        <item m="1" x="2382"/>
        <item m="1" x="2255"/>
        <item m="1" x="2411"/>
        <item m="1" x="2401"/>
        <item m="1" x="2311"/>
        <item m="1" x="2361"/>
        <item m="1" x="2243"/>
        <item m="1" x="2437"/>
        <item m="1" x="2434"/>
        <item m="1" x="2409"/>
        <item m="1" x="2260"/>
        <item m="1" x="2336"/>
        <item m="1" x="2535"/>
        <item m="1" x="2242"/>
        <item m="1" x="2387"/>
        <item m="1" x="2463"/>
        <item m="1" x="2350"/>
        <item m="1" x="2375"/>
        <item m="1" x="2556"/>
        <item x="26"/>
        <item m="1" x="2428"/>
        <item m="1" x="2280"/>
        <item m="1" x="2271"/>
        <item m="1" x="2312"/>
        <item m="1" x="2398"/>
        <item m="1" x="2358"/>
        <item m="1" x="2353"/>
        <item m="1" x="2394"/>
        <item m="1" x="2263"/>
        <item m="1" x="2371"/>
        <item m="1" x="2548"/>
        <item m="1" x="2542"/>
        <item m="1" x="2470"/>
        <item m="1" x="2319"/>
        <item m="1" x="2506"/>
        <item m="1" x="2498"/>
        <item m="1" x="2244"/>
        <item m="1" x="2499"/>
        <item m="1" x="2388"/>
        <item m="1" x="2500"/>
        <item m="1" x="2504"/>
        <item m="1" x="2276"/>
        <item m="1" x="2445"/>
        <item m="1" x="2503"/>
        <item m="1" x="2422"/>
        <item m="1" x="2314"/>
        <item m="1" x="2272"/>
        <item m="1" x="2318"/>
        <item m="1" x="2516"/>
        <item m="1" x="2480"/>
        <item m="1" x="2291"/>
        <item m="1" x="2290"/>
        <item m="1" x="2486"/>
        <item m="1" x="2550"/>
        <item m="1" x="2472"/>
        <item m="1" x="2501"/>
        <item m="1" x="2447"/>
        <item m="1" x="2348"/>
        <item m="1" x="2351"/>
        <item m="1" x="2268"/>
        <item m="1" x="2264"/>
        <item m="1" x="2297"/>
        <item m="1" x="2269"/>
        <item m="1" x="2479"/>
        <item m="1" x="2478"/>
        <item m="1" x="2473"/>
        <item m="1" x="2543"/>
        <item m="1" x="2250"/>
        <item m="1" x="2367"/>
        <item m="1" x="2342"/>
        <item m="1" x="2430"/>
        <item m="1" x="2320"/>
        <item m="1" x="2454"/>
        <item m="1" x="2443"/>
        <item m="1" x="2385"/>
        <item m="1" x="2340"/>
        <item m="1" x="2400"/>
        <item m="1" x="2417"/>
        <item m="1" x="2369"/>
        <item m="1" x="2435"/>
        <item x="28"/>
        <item m="1" x="2281"/>
        <item m="1" x="2254"/>
        <item x="27"/>
        <item m="1" x="2404"/>
        <item m="1" x="2267"/>
        <item m="1" x="2333"/>
        <item m="1" x="2376"/>
        <item m="1" x="2416"/>
        <item m="1" x="2405"/>
        <item m="1" x="2368"/>
        <item x="29"/>
        <item x="30"/>
        <item m="1" x="2363"/>
        <item m="1" x="2502"/>
        <item m="1" x="2474"/>
        <item m="1" x="2349"/>
        <item m="1" x="2507"/>
        <item m="1" x="2488"/>
        <item m="1" x="2517"/>
        <item m="1" x="2285"/>
        <item x="31"/>
        <item x="65"/>
        <item x="56"/>
        <item m="1" x="2528"/>
        <item m="1" x="2386"/>
        <item x="73"/>
        <item m="1" x="2296"/>
        <item m="1" x="2286"/>
        <item x="33"/>
        <item m="1" x="2284"/>
        <item m="1" x="2538"/>
        <item x="32"/>
        <item m="1" x="2458"/>
        <item m="1" x="2410"/>
        <item m="1" x="2520"/>
        <item m="1" x="2521"/>
        <item m="1" x="2381"/>
        <item x="34"/>
        <item m="1" x="2241"/>
        <item m="1" x="2406"/>
        <item x="93"/>
        <item m="1" x="2277"/>
        <item m="1" x="2302"/>
        <item m="1" x="2459"/>
        <item m="1" x="2321"/>
        <item m="1" x="2508"/>
        <item m="1" x="2466"/>
        <item m="1" x="2452"/>
        <item m="1" x="2448"/>
        <item m="1" x="2338"/>
        <item m="1" x="2436"/>
        <item m="1" x="2495"/>
        <item x="35"/>
        <item m="1" x="2546"/>
        <item m="1" x="2456"/>
        <item x="36"/>
        <item m="1" x="2273"/>
        <item m="1" x="2346"/>
        <item x="37"/>
        <item m="1" x="2303"/>
        <item m="1" x="2467"/>
        <item m="1" x="2519"/>
        <item m="1" x="2245"/>
        <item m="1" x="2248"/>
        <item m="1" x="2246"/>
        <item m="1" x="2247"/>
        <item m="1" x="2238"/>
        <item m="1" x="2237"/>
        <item m="1" x="2249"/>
        <item x="38"/>
        <item m="1" x="2239"/>
        <item m="1" x="2240"/>
        <item x="94"/>
        <item m="1" x="2377"/>
        <item m="1" x="2343"/>
        <item m="1" x="2344"/>
        <item m="1" x="2522"/>
        <item m="1" x="2288"/>
        <item x="69"/>
        <item m="1" x="2457"/>
        <item x="39"/>
        <item m="1" x="2461"/>
        <item m="1" x="2450"/>
        <item m="1" x="2449"/>
        <item m="1" x="2464"/>
        <item x="146"/>
        <item x="70"/>
        <item m="1" x="2431"/>
        <item x="84"/>
        <item x="45"/>
        <item x="89"/>
        <item x="77"/>
        <item x="66"/>
        <item m="1" x="2489"/>
        <item x="42"/>
        <item x="40"/>
        <item m="1" x="2475"/>
        <item x="41"/>
        <item m="1" x="2512"/>
        <item x="43"/>
        <item m="1" x="2539"/>
        <item m="1" x="2451"/>
        <item m="1" x="2455"/>
        <item m="1" x="2469"/>
        <item x="44"/>
        <item x="78"/>
        <item x="46"/>
        <item x="47"/>
        <item x="85"/>
        <item m="1" x="2355"/>
        <item m="1" x="2413"/>
        <item x="51"/>
        <item x="52"/>
        <item x="54"/>
        <item x="55"/>
        <item x="49"/>
        <item x="59"/>
        <item x="50"/>
        <item x="53"/>
        <item x="57"/>
        <item x="60"/>
        <item x="48"/>
        <item m="1" x="2256"/>
        <item x="58"/>
        <item m="1" x="2359"/>
        <item m="1" x="2292"/>
        <item x="61"/>
        <item x="74"/>
        <item m="1" x="2257"/>
        <item x="62"/>
        <item x="72"/>
        <item x="63"/>
        <item x="71"/>
        <item x="76"/>
        <item x="64"/>
        <item x="130"/>
        <item x="67"/>
        <item x="68"/>
        <item x="140"/>
        <item x="141"/>
        <item x="75"/>
        <item x="90"/>
        <item x="102"/>
        <item x="103"/>
        <item x="107"/>
        <item x="104"/>
        <item x="82"/>
        <item x="83"/>
        <item x="79"/>
        <item x="87"/>
        <item x="88"/>
        <item x="86"/>
        <item x="80"/>
        <item x="144"/>
        <item x="91"/>
        <item x="81"/>
        <item x="96"/>
        <item x="113"/>
        <item x="99"/>
        <item x="92"/>
        <item x="95"/>
        <item x="97"/>
        <item x="120"/>
        <item x="108"/>
        <item x="98"/>
        <item x="145"/>
        <item x="100"/>
        <item x="101"/>
        <item x="105"/>
        <item x="106"/>
        <item x="110"/>
        <item x="111"/>
        <item x="109"/>
        <item x="112"/>
        <item x="119"/>
        <item x="115"/>
        <item x="116"/>
        <item x="114"/>
        <item x="134"/>
        <item x="117"/>
        <item x="124"/>
        <item x="125"/>
        <item x="121"/>
        <item x="126"/>
        <item x="118"/>
        <item x="143"/>
        <item x="122"/>
        <item x="123"/>
        <item x="128"/>
        <item x="135"/>
        <item x="142"/>
        <item x="129"/>
        <item x="127"/>
        <item x="131"/>
        <item x="150"/>
        <item x="136"/>
        <item x="132"/>
        <item x="133"/>
        <item x="139"/>
        <item x="138"/>
        <item x="137"/>
        <item x="156"/>
        <item x="147"/>
        <item x="148"/>
        <item x="149"/>
        <item x="152"/>
        <item x="151"/>
        <item x="153"/>
        <item x="155"/>
        <item x="154"/>
        <item x="0"/>
      </items>
    </pivotField>
    <pivotField compact="0" outline="0" showAll="0"/>
    <pivotField axis="axisRow" compact="0" outline="0" showAll="0" defaultSubtotal="0">
      <items count="8000">
        <item x="38"/>
        <item x="1591"/>
        <item m="1" x="5821"/>
        <item m="1" x="5809"/>
        <item m="1" x="4670"/>
        <item m="1" x="3220"/>
        <item x="1002"/>
        <item x="1128"/>
        <item x="409"/>
        <item x="913"/>
        <item m="1" x="4695"/>
        <item x="225"/>
        <item m="1" x="3289"/>
        <item x="636"/>
        <item m="1" x="7633"/>
        <item m="1" x="6809"/>
        <item m="1" x="2612"/>
        <item m="1" x="3061"/>
        <item m="1" x="4581"/>
        <item m="1" x="2435"/>
        <item m="1" x="2410"/>
        <item x="986"/>
        <item x="1586"/>
        <item m="1" x="7017"/>
        <item m="1" x="6989"/>
        <item m="1" x="5737"/>
        <item m="1" x="4843"/>
        <item m="1" x="7014"/>
        <item m="1" x="5075"/>
        <item m="1" x="7297"/>
        <item m="1" x="6969"/>
        <item m="1" x="7240"/>
        <item m="1" x="3848"/>
        <item m="1" x="7963"/>
        <item m="1" x="6840"/>
        <item x="1086"/>
        <item m="1" x="7952"/>
        <item m="1" x="3960"/>
        <item m="1" x="4063"/>
        <item m="1" x="7768"/>
        <item m="1" x="3072"/>
        <item m="1" x="5993"/>
        <item x="1262"/>
        <item m="1" x="7787"/>
        <item m="1" x="5183"/>
        <item m="1" x="5686"/>
        <item m="1" x="6798"/>
        <item m="1" x="6843"/>
        <item m="1" x="2112"/>
        <item m="1" x="2841"/>
        <item m="1" x="6546"/>
        <item m="1" x="2014"/>
        <item m="1" x="2290"/>
        <item m="1" x="2277"/>
        <item m="1" x="5290"/>
        <item m="1" x="7821"/>
        <item x="1476"/>
        <item m="1" x="5053"/>
        <item m="1" x="6782"/>
        <item m="1" x="6908"/>
        <item x="1220"/>
        <item m="1" x="4749"/>
        <item m="1" x="7150"/>
        <item m="1" x="7005"/>
        <item m="1" x="4070"/>
        <item m="1" x="3623"/>
        <item x="1867"/>
        <item m="1" x="2378"/>
        <item x="1271"/>
        <item x="1167"/>
        <item m="1" x="2572"/>
        <item m="1" x="7942"/>
        <item m="1" x="7245"/>
        <item x="1803"/>
        <item m="1" x="2692"/>
        <item m="1" x="3231"/>
        <item m="1" x="4851"/>
        <item m="1" x="4680"/>
        <item m="1" x="2906"/>
        <item m="1" x="2667"/>
        <item m="1" x="2629"/>
        <item m="1" x="4134"/>
        <item m="1" x="2560"/>
        <item m="1" x="4357"/>
        <item m="1" x="6838"/>
        <item x="67"/>
        <item m="1" x="3919"/>
        <item m="1" x="4433"/>
        <item x="1028"/>
        <item x="446"/>
        <item m="1" x="2759"/>
        <item m="1" x="7309"/>
        <item m="1" x="4275"/>
        <item x="1206"/>
        <item m="1" x="4358"/>
        <item x="221"/>
        <item m="1" x="5352"/>
        <item m="1" x="6907"/>
        <item m="1" x="4380"/>
        <item m="1" x="7066"/>
        <item m="1" x="5322"/>
        <item m="1" x="4377"/>
        <item m="1" x="7197"/>
        <item m="1" x="7065"/>
        <item m="1" x="7826"/>
        <item m="1" x="7020"/>
        <item m="1" x="6931"/>
        <item m="1" x="7275"/>
        <item m="1" x="5466"/>
        <item m="1" x="5513"/>
        <item x="1733"/>
        <item x="1278"/>
        <item x="1146"/>
        <item x="1477"/>
        <item x="1084"/>
        <item m="1" x="2484"/>
        <item m="1" x="2652"/>
        <item m="1" x="7322"/>
        <item m="1" x="7980"/>
        <item m="1" x="7313"/>
        <item m="1" x="2551"/>
        <item m="1" x="2587"/>
        <item m="1" x="2364"/>
        <item m="1" x="2701"/>
        <item m="1" x="7976"/>
        <item x="1574"/>
        <item x="1136"/>
        <item m="1" x="2700"/>
        <item x="1245"/>
        <item m="1" x="2407"/>
        <item m="1" x="2880"/>
        <item m="1" x="6860"/>
        <item m="1" x="4565"/>
        <item m="1" x="6821"/>
        <item m="1" x="3784"/>
        <item m="1" x="2123"/>
        <item m="1" x="5932"/>
        <item m="1" x="7195"/>
        <item m="1" x="3711"/>
        <item m="1" x="6929"/>
        <item m="1" x="7246"/>
        <item m="1" x="7116"/>
        <item x="751"/>
        <item m="1" x="2447"/>
        <item m="1" x="7648"/>
        <item m="1" x="2817"/>
        <item m="1" x="7292"/>
        <item m="1" x="7342"/>
        <item m="1" x="5488"/>
        <item m="1" x="4278"/>
        <item m="1" x="3143"/>
        <item m="1" x="3127"/>
        <item m="1" x="7869"/>
        <item x="1025"/>
        <item m="1" x="7217"/>
        <item x="9"/>
        <item m="1" x="7278"/>
        <item m="1" x="4976"/>
        <item m="1" x="4597"/>
        <item m="1" x="7179"/>
        <item m="1" x="7357"/>
        <item m="1" x="5266"/>
        <item m="1" x="7166"/>
        <item m="1" x="7204"/>
        <item m="1" x="7884"/>
        <item m="1" x="2015"/>
        <item m="1" x="4136"/>
        <item m="1" x="5259"/>
        <item m="1" x="7132"/>
        <item m="1" x="5649"/>
        <item m="1" x="5167"/>
        <item m="1" x="2929"/>
        <item m="1" x="7745"/>
        <item m="1" x="7267"/>
        <item m="1" x="6947"/>
        <item x="723"/>
        <item m="1" x="2510"/>
        <item m="1" x="7326"/>
        <item m="1" x="7085"/>
        <item x="1192"/>
        <item m="1" x="2725"/>
        <item m="1" x="2916"/>
        <item m="1" x="2749"/>
        <item m="1" x="2632"/>
        <item m="1" x="2528"/>
        <item m="1" x="7995"/>
        <item m="1" x="4195"/>
        <item x="1564"/>
        <item x="1006"/>
        <item m="1" x="5465"/>
        <item m="1" x="2860"/>
        <item m="1" x="7498"/>
        <item m="1" x="4066"/>
        <item m="1" x="4702"/>
        <item m="1" x="7665"/>
        <item x="1191"/>
        <item m="1" x="3512"/>
        <item m="1" x="4395"/>
        <item m="1" x="5652"/>
        <item m="1" x="7763"/>
        <item m="1" x="4890"/>
        <item m="1" x="5972"/>
        <item m="1" x="5822"/>
        <item m="1" x="2042"/>
        <item m="1" x="2965"/>
        <item m="1" x="5264"/>
        <item m="1" x="7194"/>
        <item m="1" x="5456"/>
        <item x="1613"/>
        <item m="1" x="5393"/>
        <item m="1" x="2835"/>
        <item m="1" x="2437"/>
        <item m="1" x="2723"/>
        <item m="1" x="2244"/>
        <item m="1" x="7656"/>
        <item m="1" x="4615"/>
        <item m="1" x="7007"/>
        <item m="1" x="3384"/>
        <item x="824"/>
        <item m="1" x="6485"/>
        <item m="1" x="3661"/>
        <item x="1765"/>
        <item m="1" x="3962"/>
        <item m="1" x="5801"/>
        <item x="73"/>
        <item x="1772"/>
        <item m="1" x="4222"/>
        <item m="1" x="3839"/>
        <item m="1" x="7181"/>
        <item m="1" x="5330"/>
        <item m="1" x="5110"/>
        <item m="1" x="2733"/>
        <item m="1" x="6117"/>
        <item m="1" x="2495"/>
        <item m="1" x="7919"/>
        <item m="1" x="2853"/>
        <item m="1" x="2635"/>
        <item x="1541"/>
        <item m="1" x="6757"/>
        <item m="1" x="4807"/>
        <item m="1" x="4578"/>
        <item m="1" x="2590"/>
        <item m="1" x="1978"/>
        <item m="1" x="4273"/>
        <item m="1" x="5654"/>
        <item m="1" x="7991"/>
        <item m="1" x="2312"/>
        <item m="1" x="2740"/>
        <item m="1" x="5637"/>
        <item m="1" x="2419"/>
        <item m="1" x="5333"/>
        <item m="1" x="7802"/>
        <item m="1" x="2620"/>
        <item m="1" x="4786"/>
        <item m="1" x="2810"/>
        <item m="1" x="7310"/>
        <item m="1" x="7180"/>
        <item x="1939"/>
        <item m="1" x="7198"/>
        <item x="1869"/>
        <item m="1" x="2839"/>
        <item m="1" x="2653"/>
        <item m="1" x="7339"/>
        <item m="1" x="2793"/>
        <item m="1" x="2624"/>
        <item m="1" x="2928"/>
        <item x="1473"/>
        <item x="1178"/>
        <item m="1" x="3233"/>
        <item m="1" x="4831"/>
        <item m="1" x="2799"/>
        <item m="1" x="3951"/>
        <item m="1" x="4346"/>
        <item x="1770"/>
        <item x="1085"/>
        <item m="1" x="5318"/>
        <item m="1" x="7270"/>
        <item m="1" x="5455"/>
        <item m="1" x="4193"/>
        <item m="1" x="5516"/>
        <item m="1" x="5422"/>
        <item m="1" x="4599"/>
        <item m="1" x="2150"/>
        <item m="1" x="7651"/>
        <item x="929"/>
        <item m="1" x="2858"/>
        <item m="1" x="3230"/>
        <item m="1" x="3238"/>
        <item m="1" x="2808"/>
        <item m="1" x="2920"/>
        <item m="1" x="4414"/>
        <item m="1" x="3854"/>
        <item m="1" x="4664"/>
        <item m="1" x="6997"/>
        <item m="1" x="4618"/>
        <item m="1" x="4508"/>
        <item x="744"/>
        <item m="1" x="2660"/>
        <item m="1" x="2716"/>
        <item m="1" x="2746"/>
        <item m="1" x="2948"/>
        <item x="1773"/>
        <item x="617"/>
        <item m="1" x="7911"/>
        <item m="1" x="5605"/>
        <item m="1" x="7642"/>
        <item m="1" x="5302"/>
        <item m="1" x="4164"/>
        <item m="1" x="4410"/>
        <item m="1" x="5523"/>
        <item m="1" x="2220"/>
        <item m="1" x="2796"/>
        <item m="1" x="2615"/>
        <item m="1" x="4601"/>
        <item m="1" x="2968"/>
        <item m="1" x="2825"/>
        <item m="1" x="3473"/>
        <item m="1" x="3145"/>
        <item m="1" x="3064"/>
        <item m="1" x="2800"/>
        <item x="1873"/>
        <item m="1" x="2673"/>
        <item m="1" x="3467"/>
        <item m="1" x="4532"/>
        <item m="1" x="4201"/>
        <item m="1" x="7026"/>
        <item m="1" x="4061"/>
        <item m="1" x="4047"/>
        <item m="1" x="7216"/>
        <item m="1" x="4194"/>
        <item m="1" x="4200"/>
        <item m="1" x="3920"/>
        <item m="1" x="5518"/>
        <item m="1" x="7000"/>
        <item m="1" x="7151"/>
        <item m="1" x="3994"/>
        <item m="1" x="4152"/>
        <item m="1" x="4045"/>
        <item m="1" x="7356"/>
        <item m="1" x="6144"/>
        <item m="1" x="2811"/>
        <item m="1" x="2842"/>
        <item x="1553"/>
        <item m="1" x="3004"/>
        <item x="1879"/>
        <item m="1" x="2664"/>
        <item m="1" x="2699"/>
        <item x="1452"/>
        <item m="1" x="6063"/>
        <item x="705"/>
        <item m="1" x="2412"/>
        <item m="1" x="2481"/>
        <item m="1" x="2611"/>
        <item m="1" x="2326"/>
        <item m="1" x="2569"/>
        <item x="1757"/>
        <item m="1" x="4631"/>
        <item m="1" x="2537"/>
        <item m="1" x="2293"/>
        <item m="1" x="2358"/>
        <item m="1" x="2869"/>
        <item m="1" x="2506"/>
        <item m="1" x="2645"/>
        <item x="1411"/>
        <item m="1" x="4708"/>
        <item m="1" x="2594"/>
        <item x="1785"/>
        <item m="1" x="2476"/>
        <item m="1" x="2859"/>
        <item m="1" x="5094"/>
        <item m="1" x="3724"/>
        <item m="1" x="5269"/>
        <item m="1" x="4114"/>
        <item m="1" x="7033"/>
        <item m="1" x="4750"/>
        <item m="1" x="3794"/>
        <item m="1" x="3892"/>
        <item m="1" x="6872"/>
        <item m="1" x="5221"/>
        <item x="1003"/>
        <item m="1" x="3722"/>
        <item m="1" x="2186"/>
        <item m="1" x="2020"/>
        <item m="1" x="3098"/>
        <item m="1" x="5377"/>
        <item m="1" x="2063"/>
        <item m="1" x="2249"/>
        <item m="1" x="2371"/>
        <item m="1" x="2420"/>
        <item m="1" x="7144"/>
        <item m="1" x="7635"/>
        <item m="1" x="2273"/>
        <item x="1724"/>
        <item m="1" x="2477"/>
        <item m="1" x="3075"/>
        <item x="1561"/>
        <item m="1" x="6832"/>
        <item m="1" x="3071"/>
        <item m="1" x="2816"/>
        <item m="1" x="3076"/>
        <item m="1" x="3310"/>
        <item m="1" x="4715"/>
        <item m="1" x="3224"/>
        <item m="1" x="3549"/>
        <item x="733"/>
        <item m="1" x="4819"/>
        <item m="1" x="4879"/>
        <item x="1239"/>
        <item m="1" x="4640"/>
        <item m="1" x="2729"/>
        <item x="214"/>
        <item m="1" x="3914"/>
        <item m="1" x="4573"/>
        <item m="1" x="3895"/>
        <item m="1" x="4088"/>
        <item m="1" x="4121"/>
        <item m="1" x="3885"/>
        <item m="1" x="3734"/>
        <item m="1" x="4139"/>
        <item x="473"/>
        <item m="1" x="5172"/>
        <item m="1" x="3964"/>
        <item m="1" x="6858"/>
        <item m="1" x="5120"/>
        <item m="1" x="4328"/>
        <item m="1" x="5161"/>
        <item m="1" x="3757"/>
        <item m="1" x="4337"/>
        <item m="1" x="7307"/>
        <item m="1" x="5532"/>
        <item m="1" x="2548"/>
        <item m="1" x="4010"/>
        <item m="1" x="3147"/>
        <item x="1297"/>
        <item m="1" x="2884"/>
        <item m="1" x="2255"/>
        <item m="1" x="2464"/>
        <item m="1" x="4023"/>
        <item m="1" x="7138"/>
        <item m="1" x="5432"/>
        <item x="1933"/>
        <item m="1" x="4262"/>
        <item m="1" x="3568"/>
        <item m="1" x="2577"/>
        <item x="1175"/>
        <item m="1" x="2703"/>
        <item m="1" x="2820"/>
        <item m="1" x="2893"/>
        <item m="1" x="2406"/>
        <item x="1181"/>
        <item x="1153"/>
        <item m="1" x="5628"/>
        <item m="1" x="2947"/>
        <item m="1" x="2619"/>
        <item x="1115"/>
        <item x="1096"/>
        <item m="1" x="2766"/>
        <item m="1" x="5245"/>
        <item m="1" x="4151"/>
        <item m="1" x="2628"/>
        <item m="1" x="4253"/>
        <item m="1" x="4204"/>
        <item m="1" x="3904"/>
        <item m="1" x="2151"/>
        <item m="1" x="2041"/>
        <item m="1" x="5942"/>
        <item m="1" x="3240"/>
        <item m="1" x="3261"/>
        <item m="1" x="5477"/>
        <item x="992"/>
        <item m="1" x="2752"/>
        <item m="1" x="2901"/>
        <item m="1" x="3605"/>
        <item m="1" x="4160"/>
        <item m="1" x="3830"/>
        <item m="1" x="6796"/>
        <item m="1" x="3560"/>
        <item m="1" x="7368"/>
        <item m="1" x="3571"/>
        <item x="700"/>
        <item x="1340"/>
        <item m="1" x="2579"/>
        <item m="1" x="2889"/>
        <item m="1" x="3395"/>
        <item m="1" x="3372"/>
        <item m="1" x="5457"/>
        <item m="1" x="6057"/>
        <item m="1" x="4916"/>
        <item m="1" x="2863"/>
        <item m="1" x="3842"/>
        <item m="1" x="5117"/>
        <item m="1" x="2711"/>
        <item m="1" x="6134"/>
        <item m="1" x="7865"/>
        <item m="1" x="4954"/>
        <item m="1" x="3957"/>
        <item m="1" x="3970"/>
        <item m="1" x="5586"/>
        <item m="1" x="7878"/>
        <item m="1" x="4020"/>
        <item m="1" x="4492"/>
        <item m="1" x="2936"/>
        <item m="1" x="2892"/>
        <item m="1" x="2250"/>
        <item x="1880"/>
        <item m="1" x="5399"/>
        <item m="1" x="7879"/>
        <item m="1" x="3898"/>
        <item m="1" x="2385"/>
        <item m="1" x="3941"/>
        <item m="1" x="3038"/>
        <item m="1" x="7645"/>
        <item m="1" x="2581"/>
        <item m="1" x="2695"/>
        <item x="146"/>
        <item m="1" x="2868"/>
        <item m="1" x="4159"/>
        <item m="1" x="3793"/>
        <item m="1" x="5746"/>
        <item m="1" x="2926"/>
        <item m="1" x="7265"/>
        <item m="1" x="3287"/>
        <item m="1" x="3298"/>
        <item m="1" x="4466"/>
        <item m="1" x="4854"/>
        <item m="1" x="7463"/>
        <item x="1464"/>
        <item m="1" x="3944"/>
        <item m="1" x="3235"/>
        <item m="1" x="7555"/>
        <item m="1" x="3241"/>
        <item m="1" x="5130"/>
        <item x="1863"/>
        <item x="1368"/>
        <item m="1" x="2266"/>
        <item m="1" x="3610"/>
        <item m="1" x="5066"/>
        <item m="1" x="2580"/>
        <item m="1" x="2940"/>
        <item m="1" x="2440"/>
        <item m="1" x="7636"/>
        <item m="1" x="2954"/>
        <item m="1" x="2497"/>
        <item m="1" x="3897"/>
        <item m="1" x="3273"/>
        <item m="1" x="5030"/>
        <item m="1" x="3302"/>
        <item m="1" x="3311"/>
        <item m="1" x="2882"/>
        <item m="1" x="3282"/>
        <item m="1" x="6856"/>
        <item m="1" x="7644"/>
        <item m="1" x="6020"/>
        <item m="1" x="3653"/>
        <item m="1" x="5295"/>
        <item m="1" x="2961"/>
        <item x="447"/>
        <item m="1" x="2720"/>
        <item m="1" x="3930"/>
        <item m="1" x="2538"/>
        <item m="1" x="2744"/>
        <item m="1" x="7549"/>
        <item m="1" x="7971"/>
        <item m="1" x="3780"/>
        <item m="1" x="2847"/>
        <item x="1466"/>
        <item m="1" x="2646"/>
        <item m="1" x="6777"/>
        <item x="1479"/>
        <item m="1" x="4480"/>
        <item m="1" x="6979"/>
        <item m="1" x="7348"/>
        <item m="1" x="5320"/>
        <item m="1" x="3628"/>
        <item m="1" x="3632"/>
        <item m="1" x="2657"/>
        <item m="1" x="7627"/>
        <item x="7"/>
        <item m="1" x="5157"/>
        <item m="1" x="7641"/>
        <item m="1" x="4351"/>
        <item m="1" x="7629"/>
        <item m="1" x="3212"/>
        <item m="1" x="5362"/>
        <item m="1" x="7886"/>
        <item m="1" x="7630"/>
        <item m="1" x="6516"/>
        <item x="991"/>
        <item m="1" x="6132"/>
        <item m="1" x="7374"/>
        <item m="1" x="6760"/>
        <item m="1" x="2763"/>
        <item x="1809"/>
        <item m="1" x="2118"/>
        <item m="1" x="6910"/>
        <item m="1" x="6919"/>
        <item m="1" x="2380"/>
        <item m="1" x="7667"/>
        <item m="1" x="7893"/>
        <item x="1478"/>
        <item m="1" x="6912"/>
        <item x="1582"/>
        <item m="1" x="6098"/>
        <item m="1" x="7894"/>
        <item x="1693"/>
        <item m="1" x="7997"/>
        <item x="1320"/>
        <item m="1" x="6236"/>
        <item m="1" x="5823"/>
        <item m="1" x="6883"/>
        <item m="1" x="7432"/>
        <item m="1" x="6269"/>
        <item m="1" x="7422"/>
        <item m="1" x="7562"/>
        <item m="1" x="5836"/>
        <item m="1" x="5790"/>
        <item m="1" x="6893"/>
        <item m="1" x="6189"/>
        <item m="1" x="5840"/>
        <item m="1" x="5835"/>
        <item x="1767"/>
        <item m="1" x="7402"/>
        <item m="1" x="5848"/>
        <item m="1" x="6129"/>
        <item m="1" x="7632"/>
        <item m="1" x="6273"/>
        <item m="1" x="6078"/>
        <item m="1" x="2402"/>
        <item m="1" x="7396"/>
        <item m="1" x="7395"/>
        <item m="1" x="7394"/>
        <item m="1" x="7419"/>
        <item m="1" x="7335"/>
        <item m="1" x="6169"/>
        <item m="1" x="5855"/>
        <item m="1" x="7435"/>
        <item m="1" x="5852"/>
        <item m="1" x="6963"/>
        <item x="329"/>
        <item m="1" x="7320"/>
        <item m="1" x="7616"/>
        <item m="1" x="6064"/>
        <item m="1" x="7416"/>
        <item x="1298"/>
        <item m="1" x="6076"/>
        <item m="1" x="6430"/>
        <item m="1" x="7415"/>
        <item m="1" x="5812"/>
        <item m="1" x="5859"/>
        <item m="1" x="5773"/>
        <item m="1" x="6942"/>
        <item m="1" x="3893"/>
        <item m="1" x="6428"/>
        <item m="1" x="6239"/>
        <item m="1" x="7761"/>
        <item x="1116"/>
        <item m="1" x="7891"/>
        <item x="1706"/>
        <item m="1" x="6914"/>
        <item m="1" x="7480"/>
        <item m="1" x="7362"/>
        <item m="1" x="6894"/>
        <item m="1" x="7559"/>
        <item m="1" x="6164"/>
        <item m="1" x="6334"/>
        <item m="1" x="6180"/>
        <item m="1" x="5765"/>
        <item m="1" x="7631"/>
        <item m="1" x="7403"/>
        <item m="1" x="7437"/>
        <item m="1" x="4087"/>
        <item m="1" x="6162"/>
        <item m="1" x="6268"/>
        <item m="1" x="7392"/>
        <item m="1" x="6094"/>
        <item m="1" x="6974"/>
        <item m="1" x="6938"/>
        <item m="1" x="6941"/>
        <item m="1" x="3459"/>
        <item m="1" x="7906"/>
        <item m="1" x="6120"/>
        <item m="1" x="6940"/>
        <item m="1" x="7471"/>
        <item m="1" x="5828"/>
        <item m="1" x="6927"/>
        <item m="1" x="7319"/>
        <item m="1" x="7793"/>
        <item m="1" x="7380"/>
        <item m="1" x="7572"/>
        <item m="1" x="6347"/>
        <item m="1" x="6432"/>
        <item m="1" x="5795"/>
        <item m="1" x="6964"/>
        <item m="1" x="7424"/>
        <item m="1" x="6177"/>
        <item m="1" x="6246"/>
        <item m="1" x="6331"/>
        <item m="1" x="7757"/>
        <item m="1" x="7621"/>
        <item m="1" x="7427"/>
        <item m="1" x="5798"/>
        <item m="1" x="6046"/>
        <item m="1" x="6339"/>
        <item m="1" x="5274"/>
        <item m="1" x="7417"/>
        <item m="1" x="6966"/>
        <item m="1" x="3786"/>
        <item m="1" x="6885"/>
        <item m="1" x="5771"/>
        <item m="1" x="6152"/>
        <item m="1" x="5574"/>
        <item x="1197"/>
        <item m="1" x="6066"/>
        <item m="1" x="5797"/>
        <item m="1" x="5800"/>
        <item m="1" x="5861"/>
        <item m="1" x="5400"/>
        <item m="1" x="7840"/>
        <item m="1" x="6201"/>
        <item m="1" x="6148"/>
        <item m="1" x="7880"/>
        <item m="1" x="6891"/>
        <item m="1" x="7452"/>
        <item m="1" x="6141"/>
        <item m="1" x="7430"/>
        <item m="1" x="7406"/>
        <item m="1" x="6121"/>
        <item m="1" x="7347"/>
        <item m="1" x="5824"/>
        <item m="1" x="5850"/>
        <item x="1555"/>
        <item m="1" x="6884"/>
        <item m="1" x="6145"/>
        <item m="1" x="7537"/>
        <item m="1" x="7409"/>
        <item m="1" x="7672"/>
        <item x="1366"/>
        <item m="1" x="7758"/>
        <item m="1" x="7905"/>
        <item m="1" x="7470"/>
        <item m="1" x="6234"/>
        <item m="1" x="7900"/>
        <item m="1" x="7315"/>
        <item m="1" x="7638"/>
        <item m="1" x="6748"/>
        <item m="1" x="5872"/>
        <item m="1" x="6077"/>
        <item m="1" x="7428"/>
        <item m="1" x="6051"/>
        <item m="1" x="6128"/>
        <item m="1" x="4397"/>
        <item m="1" x="7551"/>
        <item m="1" x="7567"/>
        <item m="1" x="4805"/>
        <item m="1" x="6233"/>
        <item m="1" x="7552"/>
        <item m="1" x="5874"/>
        <item m="1" x="6222"/>
        <item m="1" x="5833"/>
        <item m="1" x="5871"/>
        <item m="1" x="6050"/>
        <item m="1" x="5827"/>
        <item m="1" x="5873"/>
        <item m="1" x="6887"/>
        <item m="1" x="7345"/>
        <item m="1" x="7538"/>
        <item m="1" x="7423"/>
        <item x="1492"/>
        <item m="1" x="3290"/>
        <item m="1" x="7436"/>
        <item m="1" x="7385"/>
        <item m="1" x="7545"/>
        <item m="1" x="5806"/>
        <item m="1" x="7405"/>
        <item m="1" x="7676"/>
        <item m="1" x="5832"/>
        <item m="1" x="5880"/>
        <item m="1" x="6978"/>
        <item m="1" x="6988"/>
        <item m="1" x="6205"/>
        <item m="1" x="6226"/>
        <item m="1" x="6230"/>
        <item m="1" x="6096"/>
        <item m="1" x="6917"/>
        <item m="1" x="6918"/>
        <item m="1" x="7896"/>
        <item m="1" x="7681"/>
        <item m="1" x="6337"/>
        <item m="1" x="5830"/>
        <item m="1" x="6906"/>
        <item x="1684"/>
        <item m="1" x="7475"/>
        <item m="1" x="6157"/>
        <item m="1" x="6824"/>
        <item m="1" x="6924"/>
        <item x="1005"/>
        <item m="1" x="7421"/>
        <item m="1" x="7640"/>
        <item m="1" x="6403"/>
        <item m="1" x="5846"/>
        <item m="1" x="6071"/>
        <item m="1" x="5882"/>
        <item m="1" x="6984"/>
        <item m="1" x="7028"/>
        <item m="1" x="7467"/>
        <item m="1" x="7671"/>
        <item m="1" x="6360"/>
        <item m="1" x="5870"/>
        <item m="1" x="5893"/>
        <item m="1" x="5885"/>
        <item m="1" x="6915"/>
        <item m="1" x="7474"/>
        <item m="1" x="6252"/>
        <item m="1" x="6106"/>
        <item m="1" x="7592"/>
        <item m="1" x="6751"/>
        <item m="1" x="5863"/>
        <item m="1" x="7670"/>
        <item m="1" x="6491"/>
        <item m="1" x="7677"/>
        <item m="1" x="5820"/>
        <item m="1" x="4909"/>
        <item m="1" x="7566"/>
        <item x="384"/>
        <item m="1" x="4636"/>
        <item m="1" x="6257"/>
        <item m="1" x="6529"/>
        <item m="1" x="6088"/>
        <item m="1" x="7412"/>
        <item m="1" x="7433"/>
        <item m="1" x="7366"/>
        <item m="1" x="7539"/>
        <item m="1" x="7579"/>
        <item m="1" x="5118"/>
        <item m="1" x="6775"/>
        <item m="1" x="5834"/>
        <item m="1" x="5875"/>
        <item m="1" x="6097"/>
        <item m="1" x="6755"/>
        <item m="1" x="6166"/>
        <item m="1" x="3032"/>
        <item m="1" x="6783"/>
        <item m="1" x="7759"/>
        <item x="476"/>
        <item m="1" x="7780"/>
        <item m="1" x="4044"/>
        <item m="1" x="7540"/>
        <item m="1" x="7568"/>
        <item m="1" x="7573"/>
        <item m="1" x="7575"/>
        <item m="1" x="5881"/>
        <item m="1" x="6179"/>
        <item m="1" x="5890"/>
        <item m="1" x="2167"/>
        <item m="1" x="3580"/>
        <item m="1" x="5866"/>
        <item x="1521"/>
        <item x="1718"/>
        <item m="1" x="6260"/>
        <item m="1" x="7393"/>
        <item m="1" x="7679"/>
        <item m="1" x="6460"/>
        <item m="1" x="6889"/>
        <item m="1" x="7701"/>
        <item m="1" x="2909"/>
        <item m="1" x="6370"/>
        <item m="1" x="6185"/>
        <item m="1" x="5877"/>
        <item m="1" x="7386"/>
        <item m="1" x="6151"/>
        <item x="728"/>
        <item m="1" x="7400"/>
        <item m="1" x="7799"/>
        <item m="1" x="6255"/>
        <item x="645"/>
        <item m="1" x="6204"/>
        <item m="1" x="7907"/>
        <item m="1" x="6892"/>
        <item m="1" x="6427"/>
        <item x="1053"/>
        <item x="1113"/>
        <item m="1" x="7317"/>
        <item m="1" x="6813"/>
        <item m="1" x="5901"/>
        <item m="1" x="6937"/>
        <item m="1" x="7447"/>
        <item x="579"/>
        <item m="1" x="6156"/>
        <item m="1" x="6167"/>
        <item m="1" x="7318"/>
        <item m="1" x="7370"/>
        <item m="1" x="6553"/>
        <item m="1" x="3498"/>
        <item m="1" x="7323"/>
        <item x="1804"/>
        <item m="1" x="6549"/>
        <item m="1" x="6986"/>
        <item m="1" x="7117"/>
        <item m="1" x="7118"/>
        <item m="1" x="7082"/>
        <item m="1" x="3066"/>
        <item m="1" x="6864"/>
        <item m="1" x="7946"/>
        <item m="1" x="6982"/>
        <item m="1" x="6939"/>
        <item m="1" x="7801"/>
        <item m="1" x="6977"/>
        <item m="1" x="7045"/>
        <item m="1" x="3250"/>
        <item m="1" x="7083"/>
        <item m="1" x="7818"/>
        <item m="1" x="6981"/>
        <item m="1" x="7081"/>
        <item x="1695"/>
        <item m="1" x="7788"/>
        <item m="1" x="7895"/>
        <item m="1" x="6973"/>
        <item m="1" x="7051"/>
        <item m="1" x="7084"/>
        <item m="1" x="7097"/>
        <item m="1" x="6904"/>
        <item m="1" x="7042"/>
        <item m="1" x="6991"/>
        <item m="1" x="7080"/>
        <item m="1" x="7873"/>
        <item m="1" x="3502"/>
        <item m="1" x="7444"/>
        <item m="1" x="7851"/>
        <item m="1" x="7404"/>
        <item m="1" x="6082"/>
        <item m="1" x="7510"/>
        <item m="1" x="7410"/>
        <item m="1" x="6105"/>
        <item m="1" x="6124"/>
        <item x="230"/>
        <item m="1" x="7476"/>
        <item m="1" x="7682"/>
        <item m="1" x="7448"/>
        <item m="1" x="7490"/>
        <item m="1" x="7425"/>
        <item x="948"/>
        <item m="1" x="6091"/>
        <item m="1" x="6125"/>
        <item m="1" x="7479"/>
        <item m="1" x="6109"/>
        <item m="1" x="7369"/>
        <item m="1" x="4643"/>
        <item m="1" x="6274"/>
        <item m="1" x="7675"/>
        <item m="1" x="6286"/>
        <item m="1" x="6277"/>
        <item m="1" x="6168"/>
        <item m="1" x="6251"/>
        <item m="1" x="7903"/>
        <item m="1" x="7786"/>
        <item m="1" x="7327"/>
        <item m="1" x="7899"/>
        <item x="1112"/>
        <item m="1" x="7986"/>
        <item m="1" x="6916"/>
        <item m="1" x="2827"/>
        <item m="1" x="7784"/>
        <item m="1" x="7927"/>
        <item m="1" x="7785"/>
        <item m="1" x="6547"/>
        <item m="1" x="7598"/>
        <item m="1" x="7602"/>
        <item m="1" x="7842"/>
        <item m="1" x="6437"/>
        <item m="1" x="6259"/>
        <item m="1" x="6163"/>
        <item m="1" x="6080"/>
        <item m="1" x="6181"/>
        <item m="1" x="7684"/>
        <item m="1" x="6534"/>
        <item m="1" x="6470"/>
        <item m="1" x="6079"/>
        <item m="1" x="6540"/>
        <item m="1" x="6258"/>
        <item m="1" x="6218"/>
        <item m="1" x="6324"/>
        <item m="1" x="6070"/>
        <item x="1321"/>
        <item m="1" x="3306"/>
        <item m="1" x="5817"/>
        <item m="1" x="5793"/>
        <item m="1" x="5897"/>
        <item m="1" x="5915"/>
        <item m="1" x="5886"/>
        <item m="1" x="5837"/>
        <item m="1" x="5856"/>
        <item m="1" x="5796"/>
        <item m="1" x="5900"/>
        <item m="1" x="5888"/>
        <item m="1" x="5876"/>
        <item m="1" x="5864"/>
        <item m="1" x="5895"/>
        <item m="1" x="5839"/>
        <item m="1" x="5899"/>
        <item m="1" x="5803"/>
        <item m="1" x="5894"/>
        <item m="1" x="5889"/>
        <item m="1" x="5905"/>
        <item m="1" x="5869"/>
        <item m="1" x="5825"/>
        <item m="1" x="5916"/>
        <item m="1" x="5929"/>
        <item m="1" x="5919"/>
        <item m="1" x="5862"/>
        <item m="1" x="5804"/>
        <item m="1" x="5898"/>
        <item m="1" x="5813"/>
        <item m="1" x="5815"/>
        <item x="103"/>
        <item m="1" x="5849"/>
        <item m="1" x="5902"/>
        <item m="1" x="5904"/>
        <item m="1" x="5857"/>
        <item m="1" x="5841"/>
        <item m="1" x="5847"/>
        <item m="1" x="5807"/>
        <item m="1" x="5811"/>
        <item m="1" x="5808"/>
        <item m="1" x="5810"/>
        <item m="1" x="5887"/>
        <item m="1" x="5896"/>
        <item m="1" x="5805"/>
        <item m="1" x="5922"/>
        <item m="1" x="5908"/>
        <item m="1" x="3043"/>
        <item m="1" x="7939"/>
        <item x="1534"/>
        <item m="1" x="7902"/>
        <item m="1" x="7580"/>
        <item m="1" x="7536"/>
        <item m="1" x="7929"/>
        <item m="1" x="2969"/>
        <item m="1" x="6102"/>
        <item m="1" x="7843"/>
        <item m="1" x="7916"/>
        <item m="1" x="7928"/>
        <item m="1" x="7325"/>
        <item x="1726"/>
        <item m="1" x="7999"/>
        <item m="1" x="7901"/>
        <item m="1" x="7639"/>
        <item m="1" x="6188"/>
        <item m="1" x="7328"/>
        <item m="1" x="7337"/>
        <item x="1124"/>
        <item x="764"/>
        <item m="1" x="7324"/>
        <item m="1" x="7620"/>
        <item m="1" x="7608"/>
        <item m="1" x="7600"/>
        <item m="1" x="7606"/>
        <item m="1" x="7618"/>
        <item m="1" x="2373"/>
        <item x="950"/>
        <item m="1" x="7581"/>
        <item x="1890"/>
        <item x="918"/>
        <item m="1" x="7491"/>
        <item m="1" x="7458"/>
        <item m="1" x="7462"/>
        <item m="1" x="7503"/>
        <item m="1" x="7418"/>
        <item m="1" x="7449"/>
        <item m="1" x="7429"/>
        <item m="1" x="7493"/>
        <item m="1" x="7499"/>
        <item m="1" x="7438"/>
        <item m="1" x="7351"/>
        <item x="719"/>
        <item m="1" x="7343"/>
        <item m="1" x="7355"/>
        <item m="1" x="7330"/>
        <item m="1" x="3532"/>
        <item m="1" x="7352"/>
        <item m="1" x="7841"/>
        <item m="1" x="6740"/>
        <item x="52"/>
        <item m="1" x="6175"/>
        <item x="1556"/>
        <item x="1051"/>
        <item m="1" x="6249"/>
        <item m="1" x="6081"/>
        <item m="1" x="6219"/>
        <item m="1" x="7624"/>
        <item m="1" x="7605"/>
        <item m="1" x="6488"/>
        <item m="1" x="6527"/>
        <item m="1" x="7162"/>
        <item m="1" x="7122"/>
        <item m="1" x="6525"/>
        <item m="1" x="6930"/>
        <item m="1" x="6903"/>
        <item m="1" x="6523"/>
        <item m="1" x="6184"/>
        <item m="1" x="6127"/>
        <item m="1" x="6158"/>
        <item m="1" x="6225"/>
        <item m="1" x="7055"/>
        <item m="1" x="6890"/>
        <item m="1" x="6803"/>
        <item m="1" x="7040"/>
        <item m="1" x="6212"/>
        <item m="1" x="7127"/>
        <item m="1" x="6306"/>
        <item m="1" x="7124"/>
        <item m="1" x="7008"/>
        <item m="1" x="6925"/>
        <item m="1" x="7011"/>
        <item m="1" x="7036"/>
        <item m="1" x="6215"/>
        <item m="1" x="7596"/>
        <item m="1" x="7035"/>
        <item m="1" x="6149"/>
        <item m="1" x="6425"/>
        <item m="1" x="7767"/>
        <item m="1" x="7069"/>
        <item m="1" x="4796"/>
        <item m="1" x="6793"/>
        <item m="1" x="6556"/>
        <item m="1" x="7010"/>
        <item m="1" x="6195"/>
        <item m="1" x="7715"/>
        <item m="1" x="7771"/>
        <item m="1" x="7796"/>
        <item m="1" x="6609"/>
        <item m="1" x="6590"/>
        <item m="1" x="7391"/>
        <item m="1" x="5766"/>
        <item m="1" x="6804"/>
        <item m="1" x="7002"/>
        <item m="1" x="6303"/>
        <item m="1" x="7923"/>
        <item m="1" x="7685"/>
        <item m="1" x="2472"/>
        <item m="1" x="6174"/>
        <item m="1" x="6280"/>
        <item m="1" x="7611"/>
        <item m="1" x="5774"/>
        <item m="1" x="3640"/>
        <item m="1" x="7078"/>
        <item m="1" x="7112"/>
        <item m="1" x="6497"/>
        <item m="1" x="6433"/>
        <item x="1835"/>
        <item m="1" x="6814"/>
        <item m="1" x="7881"/>
        <item m="1" x="6570"/>
        <item m="1" x="6559"/>
        <item m="1" x="7578"/>
        <item m="1" x="7783"/>
        <item m="1" x="6463"/>
        <item m="1" x="6505"/>
        <item m="1" x="6562"/>
        <item m="1" x="6555"/>
        <item m="1" x="6198"/>
        <item m="1" x="7871"/>
        <item m="1" x="6975"/>
        <item m="1" x="6807"/>
        <item m="1" x="6808"/>
        <item m="1" x="7535"/>
        <item x="1883"/>
        <item m="1" x="7046"/>
        <item m="1" x="7399"/>
        <item x="1689"/>
        <item m="1" x="7790"/>
        <item m="1" x="7586"/>
        <item m="1" x="6300"/>
        <item x="1849"/>
        <item m="1" x="7390"/>
        <item m="1" x="6781"/>
        <item m="1" x="7001"/>
        <item m="1" x="6517"/>
        <item m="1" x="7074"/>
        <item m="1" x="6456"/>
        <item m="1" x="6971"/>
        <item m="1" x="6744"/>
        <item m="1" x="6489"/>
        <item m="1" x="6949"/>
        <item m="1" x="4929"/>
        <item m="1" x="6993"/>
        <item m="1" x="6417"/>
        <item m="1" x="6271"/>
        <item m="1" x="6454"/>
        <item m="1" x="6099"/>
        <item m="1" x="5930"/>
        <item m="1" x="5918"/>
        <item m="1" x="5854"/>
        <item m="1" x="5917"/>
        <item m="1" x="5802"/>
        <item m="1" x="5891"/>
        <item m="1" x="5921"/>
        <item m="1" x="5940"/>
        <item m="1" x="1989"/>
        <item m="1" x="5920"/>
        <item m="1" x="5819"/>
        <item m="1" x="5818"/>
        <item m="1" x="5883"/>
        <item m="1" x="5927"/>
        <item m="1" x="5903"/>
        <item m="1" x="5892"/>
        <item m="1" x="5845"/>
        <item m="1" x="5884"/>
        <item m="1" x="5867"/>
        <item m="1" x="5868"/>
        <item m="1" x="5926"/>
        <item m="1" x="5816"/>
        <item m="1" x="5842"/>
        <item m="1" x="5851"/>
        <item m="1" x="5879"/>
        <item m="1" x="5878"/>
        <item m="1" x="5907"/>
        <item m="1" x="7637"/>
        <item x="1199"/>
        <item m="1" x="6203"/>
        <item m="1" x="7686"/>
        <item m="1" x="2413"/>
        <item m="1" x="7848"/>
        <item m="1" x="2232"/>
        <item m="1" x="7321"/>
        <item m="1" x="7740"/>
        <item m="1" x="7846"/>
        <item m="1" x="7336"/>
        <item x="1237"/>
        <item x="1306"/>
        <item m="1" x="7915"/>
        <item m="1" x="7912"/>
        <item m="1" x="7914"/>
        <item m="1" x="7913"/>
        <item m="1" x="7922"/>
        <item m="1" x="6187"/>
        <item x="1323"/>
        <item m="1" x="7634"/>
        <item m="1" x="7554"/>
        <item m="1" x="7576"/>
        <item m="1" x="7626"/>
        <item m="1" x="7599"/>
        <item m="1" x="3922"/>
        <item m="1" x="7867"/>
        <item m="1" x="7492"/>
        <item m="1" x="7466"/>
        <item m="1" x="7465"/>
        <item m="1" x="7454"/>
        <item m="1" x="7464"/>
        <item m="1" x="7509"/>
        <item m="1" x="6048"/>
        <item m="1" x="7456"/>
        <item m="1" x="7334"/>
        <item m="1" x="7359"/>
        <item x="1539"/>
        <item m="1" x="7358"/>
        <item m="1" x="7354"/>
        <item m="1" x="7574"/>
        <item m="1" x="7414"/>
        <item m="1" x="6364"/>
        <item m="1" x="7160"/>
        <item m="1" x="6759"/>
        <item m="1" x="6901"/>
        <item m="1" x="6466"/>
        <item m="1" x="6955"/>
        <item m="1" x="6953"/>
        <item x="1394"/>
        <item m="1" x="6612"/>
        <item m="1" x="6976"/>
        <item m="1" x="6519"/>
        <item m="1" x="7018"/>
        <item m="1" x="6538"/>
        <item m="1" x="7146"/>
        <item m="1" x="6558"/>
        <item m="1" x="6493"/>
        <item m="1" x="6445"/>
        <item m="1" x="6786"/>
        <item m="1" x="6785"/>
        <item m="1" x="6119"/>
        <item m="1" x="6075"/>
        <item m="1" x="7565"/>
        <item m="1" x="6327"/>
        <item m="1" x="6165"/>
        <item m="1" x="6335"/>
        <item m="1" x="7714"/>
        <item m="1" x="6902"/>
        <item m="1" x="6194"/>
        <item m="1" x="3194"/>
        <item m="1" x="7713"/>
        <item m="1" x="6823"/>
        <item m="1" x="6791"/>
        <item m="1" x="6291"/>
        <item m="1" x="7766"/>
        <item m="1" x="7699"/>
        <item m="1" x="6146"/>
        <item m="1" x="6178"/>
        <item m="1" x="7815"/>
        <item m="1" x="7812"/>
        <item m="1" x="7813"/>
        <item m="1" x="7153"/>
        <item m="1" x="6983"/>
        <item m="1" x="7163"/>
        <item m="1" x="7694"/>
        <item m="1" x="7009"/>
        <item m="1" x="7091"/>
        <item x="675"/>
        <item m="1" x="7070"/>
        <item m="1" x="6422"/>
        <item m="1" x="7154"/>
        <item m="1" x="7156"/>
        <item m="1" x="6909"/>
        <item m="1" x="7048"/>
        <item m="1" x="7887"/>
        <item m="1" x="6315"/>
        <item m="1" x="7134"/>
        <item m="1" x="7947"/>
        <item m="1" x="6958"/>
        <item x="486"/>
        <item m="1" x="6193"/>
        <item m="1" x="6943"/>
        <item m="1" x="7030"/>
        <item m="1" x="6531"/>
        <item x="1349"/>
        <item m="1" x="7726"/>
        <item m="1" x="6237"/>
        <item m="1" x="6228"/>
        <item m="1" x="7031"/>
        <item m="1" x="6520"/>
        <item m="1" x="7935"/>
        <item m="1" x="6492"/>
        <item m="1" x="6171"/>
        <item m="1" x="6985"/>
        <item m="1" x="6073"/>
        <item m="1" x="6068"/>
        <item m="1" x="6544"/>
        <item m="1" x="6758"/>
        <item m="1" x="6336"/>
        <item m="1" x="6535"/>
        <item m="1" x="6591"/>
        <item m="1" x="5361"/>
        <item m="1" x="7136"/>
        <item m="1" x="6970"/>
        <item m="1" x="6563"/>
        <item m="1" x="6221"/>
        <item m="1" x="6405"/>
        <item m="1" x="6980"/>
        <item m="1" x="6595"/>
        <item m="1" x="6789"/>
        <item m="1" x="6774"/>
        <item m="1" x="7577"/>
        <item m="1" x="6231"/>
        <item m="1" x="7145"/>
        <item m="1" x="6589"/>
        <item m="1" x="7874"/>
        <item m="1" x="7870"/>
        <item m="1" x="7756"/>
        <item m="1" x="6539"/>
        <item m="1" x="6186"/>
        <item m="1" x="6059"/>
        <item m="1" x="7674"/>
        <item m="1" x="7397"/>
        <item m="1" x="6987"/>
        <item m="1" x="7889"/>
        <item m="1" x="7937"/>
        <item m="1" x="6776"/>
        <item m="1" x="7079"/>
        <item m="1" x="6548"/>
        <item m="1" x="6795"/>
        <item m="1" x="7617"/>
        <item m="1" x="4571"/>
        <item m="1" x="7388"/>
        <item m="1" x="6948"/>
        <item m="1" x="6794"/>
        <item m="1" x="6996"/>
        <item m="1" x="6780"/>
        <item m="1" x="6329"/>
        <item m="1" x="7037"/>
        <item m="1" x="6742"/>
        <item m="1" x="7075"/>
        <item m="1" x="6453"/>
        <item m="1" x="6400"/>
        <item x="3"/>
        <item m="1" x="6521"/>
        <item m="1" x="6994"/>
        <item m="1" x="6746"/>
        <item m="1" x="7760"/>
        <item m="1" x="6108"/>
        <item m="1" x="6065"/>
        <item m="1" x="7806"/>
        <item m="1" x="7690"/>
        <item m="1" x="6083"/>
        <item m="1" x="7687"/>
        <item m="1" x="7789"/>
        <item m="1" x="5943"/>
        <item m="1" x="5973"/>
        <item m="1" x="5928"/>
        <item m="1" x="5954"/>
        <item m="1" x="5965"/>
        <item m="1" x="5964"/>
        <item m="1" x="5931"/>
        <item m="1" x="5844"/>
        <item m="1" x="5924"/>
        <item m="1" x="5923"/>
        <item m="1" x="5971"/>
        <item m="1" x="5944"/>
        <item m="1" x="5934"/>
        <item m="1" x="5968"/>
        <item m="1" x="5838"/>
        <item m="1" x="5970"/>
        <item m="1" x="5853"/>
        <item m="1" x="5952"/>
        <item m="1" x="5947"/>
        <item m="1" x="5967"/>
        <item m="1" x="1976"/>
        <item m="1" x="5831"/>
        <item m="1" x="5961"/>
        <item m="1" x="5960"/>
        <item m="1" x="5909"/>
        <item m="1" x="5981"/>
        <item m="1" x="5933"/>
        <item m="1" x="5963"/>
        <item m="1" x="5792"/>
        <item m="1" x="5912"/>
        <item m="1" x="5911"/>
        <item m="1" x="7558"/>
        <item m="1" x="7610"/>
        <item m="1" x="7908"/>
        <item m="1" x="7930"/>
        <item m="1" x="7847"/>
        <item m="1" x="7249"/>
        <item m="1" x="7248"/>
        <item m="1" x="7340"/>
        <item m="1" x="7613"/>
        <item m="1" x="7955"/>
        <item m="1" x="7316"/>
        <item m="1" x="7918"/>
        <item x="518"/>
        <item m="1" x="7920"/>
        <item m="1" x="7730"/>
        <item m="1" x="6990"/>
        <item m="1" x="7025"/>
        <item m="1" x="7931"/>
        <item x="1551"/>
        <item m="1" x="7897"/>
        <item m="1" x="5776"/>
        <item m="1" x="6140"/>
        <item m="1" x="7625"/>
        <item m="1" x="7609"/>
        <item x="1275"/>
        <item m="1" x="3318"/>
        <item m="1" x="7420"/>
        <item m="1" x="7434"/>
        <item m="1" x="6154"/>
        <item m="1" x="7488"/>
        <item m="1" x="7478"/>
        <item m="1" x="7472"/>
        <item m="1" x="7459"/>
        <item m="1" x="7440"/>
        <item m="1" x="7453"/>
        <item m="1" x="6155"/>
        <item m="1" x="7361"/>
        <item m="1" x="7360"/>
        <item m="1" x="7344"/>
        <item m="1" x="7365"/>
        <item m="1" x="7364"/>
        <item m="1" x="7377"/>
        <item m="1" x="7376"/>
        <item m="1" x="7401"/>
        <item m="1" x="7764"/>
        <item m="1" x="7413"/>
        <item m="1" x="5763"/>
        <item m="1" x="6859"/>
        <item m="1" x="7546"/>
        <item m="1" x="7950"/>
        <item m="1" x="6583"/>
        <item m="1" x="7188"/>
        <item m="1" x="6933"/>
        <item m="1" x="6420"/>
        <item m="1" x="6282"/>
        <item m="1" x="7186"/>
        <item m="1" x="6341"/>
        <item m="1" x="7904"/>
        <item m="1" x="7178"/>
        <item m="1" x="6616"/>
        <item m="1" x="6512"/>
        <item m="1" x="7013"/>
        <item m="1" x="6896"/>
        <item m="1" x="6932"/>
        <item m="1" x="7015"/>
        <item m="1" x="6343"/>
        <item m="1" x="6369"/>
        <item m="1" x="6662"/>
        <item m="1" x="6834"/>
        <item m="1" x="6954"/>
        <item m="1" x="6956"/>
        <item m="1" x="6836"/>
        <item m="1" x="7161"/>
        <item m="1" x="6176"/>
        <item m="1" x="7158"/>
        <item m="1" x="6588"/>
        <item m="1" x="6660"/>
        <item m="1" x="3810"/>
        <item m="1" x="6333"/>
        <item m="1" x="6905"/>
        <item m="1" x="6604"/>
        <item m="1" x="3887"/>
        <item m="1" x="6897"/>
        <item m="1" x="6615"/>
        <item m="1" x="7064"/>
        <item m="1" x="6160"/>
        <item m="1" x="6490"/>
        <item m="1" x="7589"/>
        <item m="1" x="7027"/>
        <item m="1" x="6444"/>
        <item m="1" x="6950"/>
        <item m="1" x="7105"/>
        <item m="1" x="6866"/>
        <item m="1" x="7791"/>
        <item m="1" x="7123"/>
        <item x="1908"/>
        <item m="1" x="6147"/>
        <item m="1" x="7697"/>
        <item m="1" x="6739"/>
        <item m="1" x="6635"/>
        <item m="1" x="7190"/>
        <item m="1" x="7692"/>
        <item m="1" x="6192"/>
        <item m="1" x="6566"/>
        <item m="1" x="7696"/>
        <item m="1" x="6297"/>
        <item m="1" x="6374"/>
        <item m="1" x="7024"/>
        <item m="1" x="7107"/>
        <item m="1" x="7794"/>
        <item m="1" x="7716"/>
        <item m="1" x="7121"/>
        <item m="1" x="6608"/>
        <item m="1" x="7408"/>
        <item m="1" x="7043"/>
        <item m="1" x="5779"/>
        <item m="1" x="7770"/>
        <item m="1" x="6946"/>
        <item m="1" x="7824"/>
        <item m="1" x="7709"/>
        <item m="1" x="6209"/>
        <item m="1" x="6457"/>
        <item m="1" x="6441"/>
        <item m="1" x="7706"/>
        <item m="1" x="7864"/>
        <item m="1" x="4042"/>
        <item m="1" x="7769"/>
        <item m="1" x="6283"/>
        <item m="1" x="7707"/>
        <item m="1" x="6199"/>
        <item m="1" x="7703"/>
        <item m="1" x="7157"/>
        <item x="988"/>
        <item m="1" x="7704"/>
        <item m="1" x="7129"/>
        <item m="1" x="6480"/>
        <item m="1" x="6487"/>
        <item m="1" x="6440"/>
        <item m="1" x="7047"/>
        <item m="1" x="6499"/>
        <item m="1" x="7933"/>
        <item m="1" x="6530"/>
        <item m="1" x="6753"/>
        <item m="1" x="6240"/>
        <item m="1" x="6092"/>
        <item m="1" x="6069"/>
        <item m="1" x="6087"/>
        <item m="1" x="6093"/>
        <item m="1" x="7571"/>
        <item x="1276"/>
        <item m="1" x="6830"/>
        <item m="1" x="7582"/>
        <item m="1" x="7093"/>
        <item m="1" x="6061"/>
        <item m="1" x="6900"/>
        <item m="1" x="6565"/>
        <item m="1" x="6898"/>
        <item m="1" x="7543"/>
        <item m="1" x="6967"/>
        <item m="1" x="7072"/>
        <item m="1" x="7604"/>
        <item x="1538"/>
        <item m="1" x="7119"/>
        <item m="1" x="6161"/>
        <item m="1" x="7387"/>
        <item m="1" x="7569"/>
        <item m="1" x="7049"/>
        <item m="1" x="6899"/>
        <item m="1" x="6103"/>
        <item m="1" x="6049"/>
        <item m="1" x="7622"/>
        <item m="1" x="6514"/>
        <item m="1" x="7184"/>
        <item m="1" x="6593"/>
        <item m="1" x="7808"/>
        <item m="1" x="7038"/>
        <item m="1" x="6416"/>
        <item m="1" x="7076"/>
        <item m="1" x="6831"/>
        <item m="1" x="6750"/>
        <item m="1" x="6564"/>
        <item m="1" x="6779"/>
        <item m="1" x="7200"/>
        <item m="1" x="6995"/>
        <item m="1" x="6524"/>
        <item m="1" x="6261"/>
        <item m="1" x="6536"/>
        <item m="1" x="7597"/>
        <item m="1" x="6263"/>
        <item m="1" x="6101"/>
        <item m="1" x="7689"/>
        <item m="1" x="5953"/>
        <item m="1" x="5950"/>
        <item m="1" x="5951"/>
        <item m="1" x="5955"/>
        <item m="1" x="5794"/>
        <item m="1" x="5860"/>
        <item m="1" x="5949"/>
        <item m="1" x="5948"/>
        <item m="1" x="6005"/>
        <item m="1" x="5998"/>
        <item m="1" x="5989"/>
        <item m="1" x="5988"/>
        <item m="1" x="5987"/>
        <item m="1" x="5992"/>
        <item m="1" x="5829"/>
        <item m="1" x="5976"/>
        <item m="1" x="5814"/>
        <item m="1" x="5946"/>
        <item m="1" x="5906"/>
        <item m="1" x="5843"/>
        <item m="1" x="5983"/>
        <item m="1" x="5984"/>
        <item m="1" x="5982"/>
        <item m="1" x="6006"/>
        <item m="1" x="5910"/>
        <item m="1" x="5935"/>
        <item m="1" x="5959"/>
        <item m="1" x="5958"/>
        <item m="1" x="5986"/>
        <item m="1" x="5962"/>
        <item m="1" x="5914"/>
        <item m="1" x="5991"/>
        <item m="1" x="5791"/>
        <item m="1" x="5799"/>
        <item m="1" x="7012"/>
        <item m="1" x="7974"/>
        <item m="1" x="7890"/>
        <item m="1" x="7612"/>
        <item m="1" x="7034"/>
        <item m="1" x="5775"/>
        <item m="1" x="7619"/>
        <item m="1" x="7909"/>
        <item m="1" x="6227"/>
        <item m="1" x="7548"/>
        <item m="1" x="7547"/>
        <item m="1" x="2270"/>
        <item m="1" x="7570"/>
        <item m="1" x="7727"/>
        <item m="1" x="6270"/>
        <item m="1" x="7054"/>
        <item m="1" x="7016"/>
        <item m="1" x="7845"/>
        <item m="1" x="7925"/>
        <item m="1" x="7934"/>
        <item m="1" x="7965"/>
        <item m="1" x="7875"/>
        <item m="1" x="7983"/>
        <item m="1" x="7332"/>
        <item m="1" x="7044"/>
        <item m="1" x="6224"/>
        <item m="1" x="7649"/>
        <item m="1" x="7966"/>
        <item m="1" x="7241"/>
        <item m="1" x="7967"/>
        <item m="1" x="6245"/>
        <item m="1" x="6242"/>
        <item m="1" x="7652"/>
        <item m="1" x="7898"/>
        <item m="1" x="7936"/>
        <item m="1" x="7371"/>
        <item m="1" x="7749"/>
        <item m="1" x="6111"/>
        <item m="1" x="6142"/>
        <item m="1" x="5785"/>
        <item m="1" x="5777"/>
        <item m="1" x="5778"/>
        <item m="1" x="5781"/>
        <item m="1" x="5784"/>
        <item m="1" x="5783"/>
        <item m="1" x="7866"/>
        <item m="1" x="2269"/>
        <item m="1" x="7561"/>
        <item m="1" x="7593"/>
        <item m="1" x="2934"/>
        <item m="1" x="4206"/>
        <item m="1" x="7868"/>
        <item m="1" x="7469"/>
        <item m="1" x="7502"/>
        <item m="1" x="7460"/>
        <item m="1" x="7486"/>
        <item m="1" x="7485"/>
        <item m="1" x="7489"/>
        <item m="1" x="7468"/>
        <item m="1" x="7518"/>
        <item m="1" x="7494"/>
        <item m="1" x="7473"/>
        <item m="1" x="7507"/>
        <item m="1" x="7517"/>
        <item m="1" x="7513"/>
        <item m="1" x="7483"/>
        <item m="1" x="7505"/>
        <item m="1" x="7506"/>
        <item m="1" x="7514"/>
        <item m="1" x="6738"/>
        <item m="1" x="7524"/>
        <item m="1" x="7461"/>
        <item m="1" x="7516"/>
        <item m="1" x="7426"/>
        <item m="1" x="7363"/>
        <item m="1" x="7353"/>
        <item m="1" x="7398"/>
        <item m="1" x="7407"/>
        <item m="1" x="7367"/>
        <item m="1" x="2912"/>
        <item m="1" x="7346"/>
        <item m="1" x="2873"/>
        <item m="1" x="6067"/>
        <item m="1" x="6126"/>
        <item m="1" x="6351"/>
        <item m="1" x="6136"/>
        <item m="1" x="6100"/>
        <item m="1" x="6191"/>
        <item m="1" x="7720"/>
        <item m="1" x="7828"/>
        <item m="1" x="7214"/>
        <item m="1" x="7544"/>
        <item m="1" x="6585"/>
        <item m="1" x="6267"/>
        <item m="1" x="6526"/>
        <item m="1" x="6714"/>
        <item m="1" x="7189"/>
        <item m="1" x="6385"/>
        <item m="1" x="6363"/>
        <item m="1" x="7183"/>
        <item m="1" x="7142"/>
        <item m="1" x="6957"/>
        <item m="1" x="6655"/>
        <item m="1" x="6294"/>
        <item m="1" x="7717"/>
        <item m="1" x="4820"/>
        <item m="1" x="6217"/>
        <item m="1" x="6769"/>
        <item m="1" x="6361"/>
        <item m="1" x="7098"/>
        <item m="1" x="6355"/>
        <item m="1" x="7140"/>
        <item m="1" x="6342"/>
        <item m="1" x="6424"/>
        <item m="1" x="6597"/>
        <item m="1" x="6599"/>
        <item m="1" x="7221"/>
        <item m="1" x="6552"/>
        <item m="1" x="7019"/>
        <item m="1" x="7234"/>
        <item m="1" x="6811"/>
        <item m="1" x="6383"/>
        <item m="1" x="5735"/>
        <item m="1" x="7218"/>
        <item m="1" x="4011"/>
        <item m="1" x="7182"/>
        <item m="1" x="6062"/>
        <item m="1" x="6223"/>
        <item m="1" x="4525"/>
        <item m="1" x="6377"/>
        <item m="1" x="7712"/>
        <item m="1" x="7718"/>
        <item m="1" x="7719"/>
        <item m="1" x="6214"/>
        <item m="1" x="7700"/>
        <item m="1" x="6388"/>
        <item m="1" x="5228"/>
        <item m="1" x="6653"/>
        <item m="1" x="7698"/>
        <item m="1" x="6137"/>
        <item m="1" x="7219"/>
        <item m="1" x="7106"/>
        <item m="1" x="6607"/>
        <item m="1" x="7961"/>
        <item m="1" x="7695"/>
        <item m="1" x="7205"/>
        <item m="1" x="6312"/>
        <item m="1" x="6567"/>
        <item m="1" x="7948"/>
        <item m="1" x="7202"/>
        <item m="1" x="7101"/>
        <item x="959"/>
        <item m="1" x="6711"/>
        <item m="1" x="6587"/>
        <item m="1" x="6330"/>
        <item m="1" x="6378"/>
        <item m="1" x="7956"/>
        <item m="1" x="7206"/>
        <item m="1" x="6182"/>
        <item m="1" x="7825"/>
        <item m="1" x="7222"/>
        <item m="1" x="6569"/>
        <item m="1" x="6767"/>
        <item m="1" x="6613"/>
        <item m="1" x="6402"/>
        <item m="1" x="6423"/>
        <item x="581"/>
        <item m="1" x="7100"/>
        <item m="1" x="6639"/>
        <item m="1" x="7885"/>
        <item m="1" x="7765"/>
        <item m="1" x="6296"/>
        <item m="1" x="7053"/>
        <item m="1" x="6084"/>
        <item m="1" x="6367"/>
        <item m="1" x="6934"/>
        <item m="1" x="7862"/>
        <item m="1" x="6689"/>
        <item m="1" x="7077"/>
        <item m="1" x="7003"/>
        <item m="1" x="7207"/>
        <item m="1" x="6568"/>
        <item m="1" x="7381"/>
        <item m="1" x="6122"/>
        <item m="1" x="7798"/>
        <item m="1" x="6820"/>
        <item m="1" x="7797"/>
        <item m="1" x="6373"/>
        <item m="1" x="6285"/>
        <item m="1" x="7775"/>
        <item m="1" x="6243"/>
        <item m="1" x="6605"/>
        <item m="1" x="6770"/>
        <item m="1" x="7702"/>
        <item m="1" x="6248"/>
        <item m="1" x="6945"/>
        <item m="1" x="6800"/>
        <item m="1" x="6284"/>
        <item m="1" x="6247"/>
        <item m="1" x="7960"/>
        <item m="1" x="6571"/>
        <item m="1" x="6279"/>
        <item m="1" x="6920"/>
        <item m="1" x="6960"/>
        <item m="1" x="7187"/>
        <item m="1" x="4472"/>
        <item m="1" x="7095"/>
        <item m="1" x="6561"/>
        <item m="1" x="7705"/>
        <item m="1" x="6232"/>
        <item m="1" x="6295"/>
        <item m="1" x="7253"/>
        <item m="1" x="7728"/>
        <item m="1" x="6393"/>
        <item m="1" x="6557"/>
        <item m="1" x="7725"/>
        <item m="1" x="6631"/>
        <item m="1" x="7721"/>
        <item m="1" x="6642"/>
        <item m="1" x="6254"/>
        <item m="1" x="7120"/>
        <item m="1" x="6272"/>
        <item m="1" x="7023"/>
        <item m="1" x="6778"/>
        <item m="1" x="7050"/>
        <item m="1" x="6302"/>
        <item m="1" x="6278"/>
        <item m="1" x="6266"/>
        <item m="1" x="6074"/>
        <item m="1" x="6072"/>
        <item m="1" x="6630"/>
        <item m="1" x="7673"/>
        <item m="1" x="6060"/>
        <item m="1" x="6962"/>
        <item m="1" x="2614"/>
        <item m="1" x="7384"/>
        <item m="1" x="6761"/>
        <item m="1" x="6572"/>
        <item m="1" x="6580"/>
        <item m="1" x="6304"/>
        <item m="1" x="7230"/>
        <item m="1" x="7255"/>
        <item m="1" x="7829"/>
        <item m="1" x="7830"/>
        <item m="1" x="7250"/>
        <item m="1" x="6381"/>
        <item m="1" x="6316"/>
        <item m="1" x="6202"/>
        <item m="1" x="6462"/>
        <item m="1" x="6318"/>
        <item m="1" x="7724"/>
        <item m="1" x="6972"/>
        <item m="1" x="6414"/>
        <item m="1" x="6287"/>
        <item m="1" x="6709"/>
        <item m="1" x="6848"/>
        <item m="1" x="7224"/>
        <item m="1" x="7563"/>
        <item m="1" x="6289"/>
        <item m="1" x="6600"/>
        <item m="1" x="7924"/>
        <item m="1" x="6448"/>
        <item m="1" x="6358"/>
        <item m="1" x="7669"/>
        <item m="1" x="6421"/>
        <item m="1" x="6922"/>
        <item m="1" x="6762"/>
        <item m="1" x="6833"/>
        <item m="1" x="6359"/>
        <item m="1" x="6313"/>
        <item m="1" x="6256"/>
        <item m="1" x="6656"/>
        <item m="1" x="7748"/>
        <item m="1" x="7155"/>
        <item m="1" x="6200"/>
        <item m="1" x="7087"/>
        <item m="1" x="6292"/>
        <item m="1" x="4150"/>
        <item m="1" x="6542"/>
        <item m="1" x="6886"/>
        <item m="1" x="7251"/>
        <item m="1" x="6386"/>
        <item m="1" x="7192"/>
        <item m="1" x="6322"/>
        <item m="1" x="7088"/>
        <item m="1" x="6643"/>
        <item m="1" x="6384"/>
        <item m="1" x="6581"/>
        <item m="1" x="7603"/>
        <item m="1" x="7229"/>
        <item m="1" x="7159"/>
        <item m="1" x="6952"/>
        <item m="1" x="6661"/>
        <item m="1" x="7039"/>
        <item m="1" x="6638"/>
        <item m="1" x="6047"/>
        <item m="1" x="7710"/>
        <item m="1" x="6619"/>
        <item m="1" x="7832"/>
        <item m="1" x="7729"/>
        <item m="1" x="6788"/>
        <item m="1" x="6533"/>
        <item x="1222"/>
        <item m="1" x="6522"/>
        <item m="1" x="6537"/>
        <item m="1" x="7804"/>
        <item m="1" x="7232"/>
        <item m="1" x="6419"/>
        <item m="1" x="6262"/>
        <item m="1" x="6634"/>
        <item m="1" x="7827"/>
        <item m="1" x="7805"/>
        <item m="1" x="7542"/>
        <item m="1" x="7199"/>
        <item m="1" x="5767"/>
        <item m="1" x="6825"/>
        <item m="1" x="6550"/>
        <item m="1" x="6659"/>
        <item m="1" x="6357"/>
        <item m="1" x="7680"/>
        <item m="1" x="7732"/>
        <item m="1" x="7691"/>
        <item m="1" x="7831"/>
        <item m="1" x="6391"/>
        <item m="1" x="7104"/>
        <item m="1" x="6652"/>
        <item m="1" x="6290"/>
        <item m="1" x="6754"/>
        <item m="1" x="6500"/>
        <item m="1" x="6207"/>
        <item m="1" x="7591"/>
        <item m="1" x="6636"/>
        <item m="1" x="7590"/>
        <item m="1" x="6394"/>
        <item m="1" x="7254"/>
        <item m="1" x="6926"/>
        <item m="1" x="5995"/>
        <item m="1" x="6012"/>
        <item m="1" x="2219"/>
        <item m="1" x="6014"/>
        <item m="1" x="6001"/>
        <item x="43"/>
        <item m="1" x="5977"/>
        <item m="1" x="5974"/>
        <item m="1" x="5966"/>
        <item m="1" x="5956"/>
        <item m="1" x="5865"/>
        <item m="1" x="5941"/>
        <item m="1" x="2184"/>
        <item m="1" x="5936"/>
        <item m="1" x="5826"/>
        <item m="1" x="5999"/>
        <item m="1" x="7917"/>
        <item m="1" x="2747"/>
        <item m="1" x="7550"/>
        <item m="1" x="7583"/>
        <item m="1" x="7595"/>
        <item m="1" x="7553"/>
        <item m="1" x="6965"/>
        <item m="1" x="7951"/>
        <item m="1" x="7926"/>
        <item m="1" x="7943"/>
        <item x="1209"/>
        <item m="1" x="3276"/>
        <item m="1" x="7945"/>
        <item m="1" x="7941"/>
        <item m="1" x="6131"/>
        <item m="1" x="6130"/>
        <item m="1" x="7041"/>
        <item m="1" x="7973"/>
        <item m="1" x="7962"/>
        <item m="1" x="7932"/>
        <item m="1" x="7953"/>
        <item m="1" x="6235"/>
        <item m="1" x="7988"/>
        <item m="1" x="7987"/>
        <item m="1" x="6244"/>
        <item m="1" x="7984"/>
        <item m="1" x="7958"/>
        <item m="1" x="7949"/>
        <item m="1" x="7628"/>
        <item m="1" x="7557"/>
        <item m="1" x="5782"/>
        <item m="1" x="3247"/>
        <item m="1" x="7678"/>
        <item m="1" x="7607"/>
        <item m="1" x="3062"/>
        <item m="1" x="3541"/>
        <item m="1" x="7877"/>
        <item m="1" x="7497"/>
        <item m="1" x="7487"/>
        <item m="1" x="7500"/>
        <item m="1" x="7496"/>
        <item m="1" x="7441"/>
        <item m="1" x="7495"/>
        <item m="1" x="7858"/>
        <item m="1" x="7477"/>
        <item m="1" x="6153"/>
        <item m="1" x="7512"/>
        <item m="1" x="7445"/>
        <item m="1" x="5786"/>
        <item m="1" x="5769"/>
        <item x="712"/>
        <item m="1" x="6413"/>
        <item m="1" x="6723"/>
        <item m="1" x="6321"/>
        <item m="1" x="6435"/>
        <item m="1" x="6376"/>
        <item m="1" x="7268"/>
        <item m="1" x="7257"/>
        <item m="1" x="6617"/>
        <item m="1" x="7185"/>
        <item m="1" x="7143"/>
        <item m="1" x="7281"/>
        <item m="1" x="7754"/>
        <item m="1" x="6054"/>
        <item m="1" x="6055"/>
        <item m="1" x="6159"/>
        <item m="1" x="6390"/>
        <item m="1" x="7792"/>
        <item m="1" x="6716"/>
        <item m="1" x="7810"/>
        <item m="1" x="7152"/>
        <item m="1" x="6276"/>
        <item m="1" x="6325"/>
        <item m="1" x="7693"/>
        <item m="1" x="6822"/>
        <item m="1" x="6353"/>
        <item m="1" x="7032"/>
        <item m="1" x="7274"/>
        <item m="1" x="7800"/>
        <item x="1248"/>
        <item x="706"/>
        <item m="1" x="6434"/>
        <item m="1" x="7587"/>
        <item m="1" x="7266"/>
        <item m="1" x="6724"/>
        <item m="1" x="6326"/>
        <item m="1" x="6264"/>
        <item m="1" x="6293"/>
        <item m="1" x="6764"/>
        <item m="1" x="7201"/>
        <item m="1" x="6085"/>
        <item m="1" x="6112"/>
        <item m="1" x="6058"/>
        <item m="1" x="6603"/>
        <item m="1" x="6473"/>
        <item m="1" x="6992"/>
        <item m="1" x="6718"/>
        <item m="1" x="7264"/>
        <item m="1" x="7623"/>
        <item m="1" x="7135"/>
        <item m="1" x="7263"/>
        <item m="1" x="6368"/>
        <item m="1" x="7822"/>
        <item m="1" x="7213"/>
        <item m="1" x="6928"/>
        <item m="1" x="6407"/>
        <item m="1" x="7959"/>
        <item m="1" x="6575"/>
        <item m="1" x="7811"/>
        <item x="528"/>
        <item m="1" x="6399"/>
        <item m="1" x="6578"/>
        <item m="1" x="7068"/>
        <item m="1" x="6281"/>
        <item m="1" x="3875"/>
        <item m="1" x="6802"/>
        <item m="1" x="6857"/>
        <item m="1" x="4769"/>
        <item m="1" x="6773"/>
        <item m="1" x="7773"/>
        <item m="1" x="6305"/>
        <item x="341"/>
        <item m="1" x="6911"/>
        <item m="1" x="6968"/>
        <item m="1" x="7262"/>
        <item m="1" x="7668"/>
        <item m="1" x="6344"/>
        <item m="1" x="7231"/>
        <item m="1" x="5768"/>
        <item m="1" x="7128"/>
        <item m="1" x="7615"/>
        <item m="1" x="7086"/>
        <item m="1" x="6611"/>
        <item m="1" x="7133"/>
        <item m="1" x="6961"/>
        <item x="220"/>
        <item m="1" x="6727"/>
        <item m="1" x="5780"/>
        <item m="1" x="6923"/>
        <item m="1" x="6404"/>
        <item m="1" x="7052"/>
        <item m="1" x="6719"/>
        <item m="1" x="6472"/>
        <item m="1" x="6921"/>
        <item m="1" x="7279"/>
        <item m="1" x="6320"/>
        <item m="1" x="7643"/>
        <item m="1" x="6815"/>
        <item m="1" x="7258"/>
        <item x="358"/>
        <item m="1" x="5085"/>
        <item m="1" x="7228"/>
        <item m="1" x="6624"/>
        <item m="1" x="7588"/>
        <item m="1" x="6576"/>
        <item m="1" x="6715"/>
        <item m="1" x="6851"/>
        <item m="1" x="6721"/>
        <item m="1" x="6658"/>
        <item m="1" x="2732"/>
        <item m="1" x="6853"/>
        <item m="1" x="6586"/>
        <item m="1" x="6308"/>
        <item m="1" x="6345"/>
        <item m="1" x="6633"/>
        <item m="1" x="7733"/>
        <item m="1" x="6592"/>
        <item m="1" x="6640"/>
        <item m="1" x="7735"/>
        <item m="1" x="7731"/>
        <item m="1" x="6582"/>
        <item m="1" x="7225"/>
        <item m="1" x="7541"/>
        <item m="1" x="6818"/>
        <item m="1" x="7774"/>
        <item m="1" x="6852"/>
        <item m="1" x="6366"/>
        <item m="1" x="3583"/>
        <item m="1" x="7817"/>
        <item m="1" x="7795"/>
        <item m="1" x="6805"/>
        <item m="1" x="6365"/>
        <item m="1" x="6855"/>
        <item m="1" x="6479"/>
        <item m="1" x="4677"/>
        <item m="1" x="7271"/>
        <item m="1" x="6118"/>
        <item m="1" x="7137"/>
        <item m="1" x="5969"/>
        <item m="1" x="6025"/>
        <item m="1" x="6019"/>
        <item m="1" x="5980"/>
        <item m="1" x="5979"/>
        <item m="1" x="6011"/>
        <item m="1" x="6022"/>
        <item m="1" x="6003"/>
        <item m="1" x="5990"/>
        <item m="1" x="6016"/>
        <item m="1" x="5978"/>
        <item m="1" x="5945"/>
        <item m="1" x="6028"/>
        <item m="1" x="5985"/>
        <item m="1" x="5938"/>
        <item m="1" x="6027"/>
        <item m="1" x="5957"/>
        <item m="1" x="6017"/>
        <item m="1" x="6018"/>
        <item m="1" x="7333"/>
        <item x="318"/>
        <item m="1" x="7585"/>
        <item m="1" x="7584"/>
        <item m="1" x="7647"/>
        <item m="1" x="7594"/>
        <item m="1" x="7646"/>
        <item m="1" x="7855"/>
        <item m="1" x="6307"/>
        <item m="1" x="7857"/>
        <item m="1" x="7850"/>
        <item m="1" x="7944"/>
        <item m="1" x="7982"/>
        <item m="1" x="6133"/>
        <item m="1" x="7338"/>
        <item m="1" x="7244"/>
        <item m="1" x="7242"/>
        <item m="1" x="7243"/>
        <item m="1" x="7849"/>
        <item m="1" x="7247"/>
        <item m="1" x="7876"/>
        <item m="1" x="7519"/>
        <item m="1" x="7683"/>
        <item m="1" x="7979"/>
        <item m="1" x="7972"/>
        <item m="1" x="7940"/>
        <item m="1" x="7057"/>
        <item m="1" x="6309"/>
        <item m="1" x="7969"/>
        <item m="1" x="7238"/>
        <item m="1" x="7970"/>
        <item m="1" x="7252"/>
        <item m="1" x="7996"/>
        <item m="1" x="6095"/>
        <item m="1" x="2575"/>
        <item m="1" x="7844"/>
        <item m="1" x="7341"/>
        <item m="1" x="2228"/>
        <item m="1" x="2802"/>
        <item m="1" x="3330"/>
        <item m="1" x="6238"/>
        <item m="1" x="2966"/>
        <item m="1" x="5994"/>
        <item m="1" x="7650"/>
        <item m="1" x="6139"/>
        <item m="1" x="6138"/>
        <item m="1" x="6002"/>
        <item m="1" x="3275"/>
        <item m="1" x="7484"/>
        <item m="1" x="7688"/>
        <item x="256"/>
        <item m="1" x="7442"/>
        <item m="1" x="7215"/>
        <item m="1" x="6250"/>
        <item m="1" x="7450"/>
        <item m="1" x="7455"/>
        <item m="1" x="7522"/>
        <item m="1" x="7528"/>
        <item m="1" x="7515"/>
        <item m="1" x="6173"/>
        <item m="1" x="7523"/>
        <item m="1" x="6354"/>
        <item m="1" x="7527"/>
        <item m="1" x="7520"/>
        <item m="1" x="6150"/>
        <item m="1" x="7375"/>
        <item m="1" x="7373"/>
        <item m="1" x="7372"/>
        <item m="1" x="6528"/>
        <item m="1" x="6944"/>
        <item m="1" x="6713"/>
        <item m="1" x="7839"/>
        <item m="1" x="6620"/>
        <item m="1" x="6854"/>
        <item m="1" x="6481"/>
        <item m="1" x="7196"/>
        <item m="1" x="6431"/>
        <item m="1" x="6650"/>
        <item m="1" x="6687"/>
        <item m="1" x="7601"/>
        <item m="1" x="6676"/>
        <item m="1" x="7305"/>
        <item m="1" x="6722"/>
        <item m="1" x="7286"/>
        <item m="1" x="6861"/>
        <item m="1" x="6486"/>
        <item m="1" x="7277"/>
        <item m="1" x="6674"/>
        <item m="1" x="7235"/>
        <item m="1" x="6734"/>
        <item m="1" x="7289"/>
        <item m="1" x="7223"/>
        <item m="1" x="6545"/>
        <item m="1" x="6408"/>
        <item m="1" x="6418"/>
        <item m="1" x="6484"/>
        <item m="1" x="6700"/>
        <item m="1" x="7174"/>
        <item m="1" x="6725"/>
        <item m="1" x="6680"/>
        <item m="1" x="7191"/>
        <item m="1" x="5285"/>
        <item m="1" x="6756"/>
        <item m="1" x="6668"/>
        <item m="1" x="6671"/>
        <item m="1" x="6495"/>
        <item m="1" x="6332"/>
        <item m="1" x="6319"/>
        <item m="1" x="6301"/>
        <item m="1" x="6842"/>
        <item m="1" x="7994"/>
        <item m="1" x="7148"/>
        <item m="1" x="6438"/>
        <item m="1" x="6790"/>
        <item m="1" x="6646"/>
        <item m="1" x="7295"/>
        <item m="1" x="7280"/>
        <item m="1" x="6732"/>
        <item m="1" x="6110"/>
        <item m="1" x="6627"/>
        <item m="1" x="6596"/>
        <item m="1" x="6936"/>
        <item m="1" x="7657"/>
        <item m="1" x="7272"/>
        <item m="1" x="6532"/>
        <item m="1" x="6116"/>
        <item m="1" x="7062"/>
        <item m="1" x="6375"/>
        <item m="1" x="6311"/>
        <item m="1" x="7004"/>
        <item m="1" x="6637"/>
        <item m="1" x="7776"/>
        <item m="1" x="7742"/>
        <item m="1" x="6501"/>
        <item m="1" x="7029"/>
        <item m="1" x="4755"/>
        <item m="1" x="6197"/>
        <item m="1" x="7744"/>
        <item m="1" x="7738"/>
        <item m="1" x="6799"/>
        <item m="1" x="6584"/>
        <item m="1" x="6211"/>
        <item m="1" x="7739"/>
        <item x="807"/>
        <item m="1" x="7193"/>
        <item m="1" x="7389"/>
        <item m="1" x="6959"/>
        <item m="1" x="7304"/>
        <item m="1" x="6771"/>
        <item m="1" x="7092"/>
        <item m="1" x="6288"/>
        <item m="1" x="6871"/>
        <item m="1" x="6729"/>
        <item m="1" x="7170"/>
        <item m="1" x="7998"/>
        <item m="1" x="6728"/>
        <item m="1" x="6679"/>
        <item m="1" x="7067"/>
        <item m="1" x="7809"/>
        <item m="1" x="6573"/>
        <item m="1" x="6797"/>
        <item m="1" x="6392"/>
        <item m="1" x="4707"/>
        <item x="1219"/>
        <item m="1" x="7096"/>
        <item m="1" x="6496"/>
        <item m="1" x="6601"/>
        <item m="1" x="6812"/>
        <item m="1" x="6494"/>
        <item m="1" x="6478"/>
        <item x="1296"/>
        <item m="1" x="7109"/>
        <item m="1" x="6299"/>
        <item m="1" x="7276"/>
        <item m="1" x="6541"/>
        <item m="1" x="6602"/>
        <item m="1" x="6625"/>
        <item m="1" x="5787"/>
        <item x="1212"/>
        <item m="1" x="6350"/>
        <item m="1" x="5186"/>
        <item m="1" x="4036"/>
        <item m="1" x="6507"/>
        <item m="1" x="7300"/>
        <item m="1" x="6686"/>
        <item m="1" x="6664"/>
        <item m="1" x="7382"/>
        <item m="1" x="5109"/>
        <item m="1" x="7056"/>
        <item m="1" x="7102"/>
        <item m="1" x="6870"/>
        <item m="1" x="7722"/>
        <item m="1" x="7299"/>
        <item m="1" x="6844"/>
        <item m="1" x="6672"/>
        <item m="1" x="6667"/>
        <item m="1" x="6895"/>
        <item m="1" x="6847"/>
        <item m="1" x="6648"/>
        <item m="1" x="6720"/>
        <item m="1" x="6475"/>
        <item m="1" x="6371"/>
        <item m="1" x="6663"/>
        <item m="1" x="6951"/>
        <item m="1" x="7130"/>
        <item m="1" x="6483"/>
        <item m="1" x="6482"/>
        <item m="1" x="6837"/>
        <item m="1" x="6216"/>
        <item m="1" x="7058"/>
        <item m="1" x="7564"/>
        <item m="1" x="6888"/>
        <item m="1" x="6685"/>
        <item m="1" x="7282"/>
        <item m="1" x="6577"/>
        <item m="1" x="7256"/>
        <item m="1" x="6511"/>
        <item m="1" x="6863"/>
        <item m="1" x="6412"/>
        <item m="1" x="6666"/>
        <item m="1" x="6606"/>
        <item m="1" x="6340"/>
        <item m="1" x="7837"/>
        <item m="1" x="7816"/>
        <item m="1" x="7737"/>
        <item m="1" x="7803"/>
        <item m="1" x="7814"/>
        <item m="1" x="7059"/>
        <item m="1" x="7431"/>
        <item m="1" x="6865"/>
        <item m="1" x="5770"/>
        <item m="1" x="7226"/>
        <item m="1" x="7819"/>
        <item m="1" x="7755"/>
        <item m="1" x="6670"/>
        <item m="1" x="7777"/>
        <item m="1" x="7838"/>
        <item m="1" x="7212"/>
        <item m="1" x="7746"/>
        <item m="1" x="7741"/>
        <item m="1" x="7220"/>
        <item m="1" x="6310"/>
        <item m="1" x="6998"/>
        <item m="1" x="6190"/>
        <item m="1" x="7291"/>
        <item m="1" x="7288"/>
        <item m="1" x="6114"/>
        <item m="1" x="7287"/>
        <item m="1" x="6508"/>
        <item m="1" x="7298"/>
        <item m="1" x="6220"/>
        <item m="1" x="3594"/>
        <item m="1" x="6036"/>
        <item m="1" x="6004"/>
        <item m="1" x="6009"/>
        <item m="1" x="6033"/>
        <item m="1" x="5975"/>
        <item m="1" x="6032"/>
        <item m="1" x="6010"/>
        <item m="1" x="6029"/>
        <item m="1" x="6038"/>
        <item m="1" x="6037"/>
        <item m="1" x="5925"/>
        <item m="1" x="5858"/>
        <item m="1" x="6030"/>
        <item m="1" x="6013"/>
        <item x="45"/>
        <item m="1" x="6024"/>
        <item m="1" x="6042"/>
        <item m="1" x="5937"/>
        <item m="1" x="5997"/>
        <item m="1" x="7711"/>
        <item m="1" x="7989"/>
        <item m="1" x="6241"/>
        <item m="1" x="7859"/>
        <item x="1782"/>
        <item m="1" x="7985"/>
        <item m="1" x="7938"/>
        <item m="1" x="7954"/>
        <item m="1" x="7978"/>
        <item m="1" x="5423"/>
        <item m="1" x="7977"/>
        <item m="1" x="7921"/>
        <item x="184"/>
        <item m="1" x="7653"/>
        <item m="1" x="7654"/>
        <item m="1" x="6143"/>
        <item m="1" x="5772"/>
        <item m="1" x="3070"/>
        <item m="1" x="6752"/>
        <item m="1" x="7872"/>
        <item m="1" x="7614"/>
        <item x="1327"/>
        <item m="1" x="7779"/>
        <item m="1" x="7451"/>
        <item m="1" x="6253"/>
        <item m="1" x="7504"/>
        <item m="1" x="7511"/>
        <item m="1" x="7529"/>
        <item m="1" x="7457"/>
        <item m="1" x="7531"/>
        <item m="1" x="7526"/>
        <item m="1" x="7534"/>
        <item m="1" x="6172"/>
        <item m="1" x="7532"/>
        <item m="1" x="6053"/>
        <item m="1" x="7525"/>
        <item m="1" x="3561"/>
        <item m="1" x="7379"/>
        <item m="1" x="7350"/>
        <item m="1" x="7094"/>
        <item m="1" x="7115"/>
        <item m="1" x="2861"/>
        <item m="1" x="7113"/>
        <item m="1" x="6468"/>
        <item m="1" x="7175"/>
        <item m="1" x="6726"/>
        <item m="1" x="6447"/>
        <item m="1" x="7283"/>
        <item m="1" x="7303"/>
        <item m="1" x="6828"/>
        <item m="1" x="6443"/>
        <item m="1" x="7296"/>
        <item m="1" x="6730"/>
        <item m="1" x="6396"/>
        <item m="1" x="6397"/>
        <item m="1" x="6641"/>
        <item m="1" x="6510"/>
        <item m="1" x="7308"/>
        <item m="1" x="6682"/>
        <item m="1" x="6850"/>
        <item m="1" x="6644"/>
        <item m="1" x="2814"/>
        <item m="1" x="7302"/>
        <item m="1" x="7176"/>
        <item m="1" x="7658"/>
        <item m="1" x="6681"/>
        <item m="1" x="7099"/>
        <item m="1" x="6876"/>
        <item m="1" x="7236"/>
        <item m="1" x="6697"/>
        <item m="1" x="6684"/>
        <item m="1" x="6688"/>
        <item m="1" x="6669"/>
        <item m="1" x="7311"/>
        <item m="1" x="6610"/>
        <item m="1" x="7141"/>
        <item m="1" x="6654"/>
        <item m="1" x="6690"/>
        <item m="1" x="6694"/>
        <item m="1" x="6090"/>
        <item m="1" x="6210"/>
        <item m="1" x="6869"/>
        <item m="1" x="6382"/>
        <item m="1" x="6819"/>
        <item m="1" x="6745"/>
        <item m="1" x="6841"/>
        <item m="1" x="7237"/>
        <item m="1" x="6436"/>
        <item m="1" x="7172"/>
        <item m="1" x="6513"/>
        <item m="1" x="7173"/>
        <item m="1" x="7233"/>
        <item m="1" x="6626"/>
        <item m="1" x="6717"/>
        <item m="1" x="7306"/>
        <item m="1" x="6389"/>
        <item m="1" x="6862"/>
        <item m="1" x="6515"/>
        <item m="1" x="7659"/>
        <item m="1" x="7089"/>
        <item m="1" x="6317"/>
        <item m="1" x="6621"/>
        <item m="1" x="6801"/>
        <item m="1" x="6504"/>
        <item m="1" x="6817"/>
        <item m="1" x="6352"/>
        <item m="1" x="6733"/>
        <item m="1" x="6579"/>
        <item m="1" x="6503"/>
        <item m="1" x="7751"/>
        <item m="1" x="6379"/>
        <item m="1" x="7208"/>
        <item m="1" x="6543"/>
        <item m="1" x="6476"/>
        <item m="1" x="6792"/>
        <item m="1" x="7177"/>
        <item m="1" x="7203"/>
        <item m="1" x="7210"/>
        <item m="1" x="7131"/>
        <item m="1" x="7772"/>
        <item m="1" x="6451"/>
        <item m="1" x="7383"/>
        <item m="1" x="6395"/>
        <item m="1" x="4788"/>
        <item m="1" x="7556"/>
        <item m="1" x="6849"/>
        <item m="1" x="6362"/>
        <item m="1" x="6506"/>
        <item m="1" x="6458"/>
        <item m="1" x="7167"/>
        <item m="1" x="6731"/>
        <item m="1" x="6810"/>
        <item m="1" x="7312"/>
        <item m="1" x="6647"/>
        <item m="1" x="7314"/>
        <item m="1" x="7209"/>
        <item m="1" x="6743"/>
        <item m="1" x="6387"/>
        <item m="1" x="6839"/>
        <item m="1" x="6846"/>
        <item m="1" x="7269"/>
        <item m="1" x="7863"/>
        <item m="1" x="7165"/>
        <item m="1" x="6442"/>
        <item m="1" x="7856"/>
        <item m="1" x="6845"/>
        <item m="1" x="7778"/>
        <item m="1" x="7781"/>
        <item m="1" x="7750"/>
        <item m="1" x="7060"/>
        <item m="1" x="3927"/>
        <item m="1" x="6323"/>
        <item m="1" x="6835"/>
        <item m="1" x="7833"/>
        <item m="1" x="7090"/>
        <item m="1" x="6372"/>
        <item m="1" x="6632"/>
        <item m="1" x="6747"/>
        <item m="1" x="6618"/>
        <item x="593"/>
        <item m="1" x="6594"/>
        <item m="1" x="7073"/>
        <item m="1" x="6875"/>
        <item m="1" x="6873"/>
        <item m="1" x="6401"/>
        <item m="1" x="7301"/>
        <item m="1" x="6867"/>
        <item m="1" x="5788"/>
        <item m="1" x="5789"/>
        <item m="1" x="5913"/>
        <item m="1" x="5939"/>
        <item m="1" x="5996"/>
        <item m="1" x="6000"/>
        <item m="1" x="6007"/>
        <item m="1" x="6008"/>
        <item m="1" x="6015"/>
        <item m="1" x="6021"/>
        <item m="1" x="6023"/>
        <item m="1" x="6026"/>
        <item m="1" x="6031"/>
        <item m="1" x="6034"/>
        <item m="1" x="6035"/>
        <item m="1" x="6039"/>
        <item m="1" x="6040"/>
        <item m="1" x="6041"/>
        <item m="1" x="6043"/>
        <item m="1" x="6044"/>
        <item m="1" x="6045"/>
        <item m="1" x="6052"/>
        <item m="1" x="6056"/>
        <item m="1" x="6086"/>
        <item m="1" x="6089"/>
        <item m="1" x="6104"/>
        <item m="1" x="6107"/>
        <item m="1" x="6113"/>
        <item m="1" x="6115"/>
        <item m="1" x="6123"/>
        <item m="1" x="6135"/>
        <item m="1" x="6170"/>
        <item m="1" x="6183"/>
        <item m="1" x="6196"/>
        <item m="1" x="6206"/>
        <item m="1" x="6208"/>
        <item m="1" x="6213"/>
        <item m="1" x="6229"/>
        <item m="1" x="4656"/>
        <item m="1" x="6265"/>
        <item m="1" x="6275"/>
        <item m="1" x="6298"/>
        <item m="1" x="6314"/>
        <item m="1" x="6328"/>
        <item m="1" x="6338"/>
        <item m="1" x="6346"/>
        <item m="1" x="6348"/>
        <item m="1" x="6349"/>
        <item m="1" x="6356"/>
        <item m="1" x="6380"/>
        <item m="1" x="6398"/>
        <item m="1" x="6406"/>
        <item m="1" x="6409"/>
        <item m="1" x="6410"/>
        <item m="1" x="6411"/>
        <item m="1" x="6415"/>
        <item m="1" x="6426"/>
        <item m="1" x="6429"/>
        <item m="1" x="6439"/>
        <item m="1" x="6446"/>
        <item m="1" x="6449"/>
        <item m="1" x="6450"/>
        <item m="1" x="6452"/>
        <item m="1" x="6455"/>
        <item m="1" x="6459"/>
        <item m="1" x="6461"/>
        <item m="1" x="6464"/>
        <item m="1" x="6465"/>
        <item m="1" x="6467"/>
        <item m="1" x="6469"/>
        <item m="1" x="6471"/>
        <item m="1" x="5189"/>
        <item m="1" x="6474"/>
        <item m="1" x="6477"/>
        <item m="1" x="6498"/>
        <item m="1" x="6502"/>
        <item m="1" x="6509"/>
        <item m="1" x="6518"/>
        <item m="1" x="2784"/>
        <item m="1" x="6551"/>
        <item m="1" x="6554"/>
        <item m="1" x="6560"/>
        <item m="1" x="6574"/>
        <item m="1" x="6598"/>
        <item x="380"/>
        <item m="1" x="6614"/>
        <item m="1" x="6622"/>
        <item m="1" x="6623"/>
        <item m="1" x="6628"/>
        <item m="1" x="6629"/>
        <item m="1" x="6645"/>
        <item m="1" x="6649"/>
        <item m="1" x="6651"/>
        <item x="565"/>
        <item m="1" x="6657"/>
        <item m="1" x="6665"/>
        <item m="1" x="6673"/>
        <item m="1" x="6675"/>
        <item m="1" x="6677"/>
        <item m="1" x="6678"/>
        <item m="1" x="6683"/>
        <item m="1" x="5355"/>
        <item m="1" x="6691"/>
        <item m="1" x="6692"/>
        <item m="1" x="6693"/>
        <item m="1" x="6695"/>
        <item m="1" x="6696"/>
        <item m="1" x="6698"/>
        <item m="1" x="6699"/>
        <item m="1" x="6701"/>
        <item m="1" x="6702"/>
        <item m="1" x="6703"/>
        <item m="1" x="6704"/>
        <item m="1" x="6705"/>
        <item m="1" x="6706"/>
        <item m="1" x="6707"/>
        <item m="1" x="6708"/>
        <item m="1" x="6710"/>
        <item m="1" x="6712"/>
        <item m="1" x="6735"/>
        <item m="1" x="6736"/>
        <item m="1" x="6737"/>
        <item x="248"/>
        <item m="1" x="6741"/>
        <item m="1" x="6749"/>
        <item m="1" x="6763"/>
        <item m="1" x="6765"/>
        <item m="1" x="6766"/>
        <item m="1" x="6768"/>
        <item m="1" x="6772"/>
        <item x="1592"/>
        <item m="1" x="6784"/>
        <item m="1" x="6787"/>
        <item m="1" x="6806"/>
        <item m="1" x="6816"/>
        <item m="1" x="6826"/>
        <item m="1" x="6827"/>
        <item m="1" x="6829"/>
        <item m="1" x="6868"/>
        <item m="1" x="6874"/>
        <item m="1" x="6877"/>
        <item m="1" x="6878"/>
        <item m="1" x="6879"/>
        <item m="1" x="6880"/>
        <item m="1" x="6881"/>
        <item m="1" x="6882"/>
        <item m="1" x="6913"/>
        <item m="1" x="6935"/>
        <item m="1" x="6999"/>
        <item m="1" x="7006"/>
        <item m="1" x="7021"/>
        <item m="1" x="7022"/>
        <item m="1" x="7061"/>
        <item m="1" x="7063"/>
        <item m="1" x="7071"/>
        <item m="1" x="7103"/>
        <item m="1" x="7108"/>
        <item m="1" x="7110"/>
        <item m="1" x="7111"/>
        <item m="1" x="7114"/>
        <item m="1" x="7125"/>
        <item m="1" x="7126"/>
        <item m="1" x="7139"/>
        <item m="1" x="7147"/>
        <item m="1" x="7149"/>
        <item m="1" x="7164"/>
        <item m="1" x="7168"/>
        <item m="1" x="7169"/>
        <item m="1" x="7171"/>
        <item m="1" x="7211"/>
        <item m="1" x="7227"/>
        <item m="1" x="7239"/>
        <item m="1" x="7259"/>
        <item m="1" x="7260"/>
        <item m="1" x="7261"/>
        <item m="1" x="7273"/>
        <item m="1" x="7284"/>
        <item m="1" x="7285"/>
        <item m="1" x="7290"/>
        <item m="1" x="7293"/>
        <item m="1" x="7294"/>
        <item m="1" x="7329"/>
        <item m="1" x="5137"/>
        <item m="1" x="7331"/>
        <item m="1" x="7349"/>
        <item m="1" x="3617"/>
        <item m="1" x="7378"/>
        <item m="1" x="7411"/>
        <item m="1" x="7439"/>
        <item m="1" x="7443"/>
        <item m="1" x="7446"/>
        <item m="1" x="7481"/>
        <item m="1" x="7482"/>
        <item m="1" x="7501"/>
        <item m="1" x="2930"/>
        <item m="1" x="7508"/>
        <item m="1" x="7521"/>
        <item m="1" x="7530"/>
        <item m="1" x="3409"/>
        <item m="1" x="7533"/>
        <item m="1" x="7560"/>
        <item m="1" x="7655"/>
        <item m="1" x="7660"/>
        <item m="1" x="7661"/>
        <item m="1" x="7662"/>
        <item m="1" x="7663"/>
        <item m="1" x="7664"/>
        <item m="1" x="7666"/>
        <item m="1" x="7708"/>
        <item m="1" x="7723"/>
        <item m="1" x="7734"/>
        <item m="1" x="7736"/>
        <item m="1" x="7743"/>
        <item m="1" x="7747"/>
        <item m="1" x="7752"/>
        <item m="1" x="7753"/>
        <item m="1" x="7762"/>
        <item m="1" x="7782"/>
        <item m="1" x="7807"/>
        <item m="1" x="7820"/>
        <item m="1" x="7823"/>
        <item m="1" x="7834"/>
        <item m="1" x="7835"/>
        <item m="1" x="7836"/>
        <item m="1" x="4574"/>
        <item m="1" x="7852"/>
        <item m="1" x="7853"/>
        <item m="1" x="7854"/>
        <item m="1" x="7860"/>
        <item m="1" x="7861"/>
        <item m="1" x="7882"/>
        <item m="1" x="7883"/>
        <item m="1" x="7888"/>
        <item m="1" x="7892"/>
        <item m="1" x="7910"/>
        <item m="1" x="7957"/>
        <item m="1" x="7964"/>
        <item m="1" x="7968"/>
        <item m="1" x="7975"/>
        <item m="1" x="7981"/>
        <item m="1" x="7990"/>
        <item m="1" x="7992"/>
        <item m="1" x="7993"/>
        <item m="1" x="4632"/>
        <item m="1" x="4697"/>
        <item m="1" x="2989"/>
        <item m="1" x="3083"/>
        <item m="1" x="1967"/>
        <item m="1" x="1968"/>
        <item m="1" x="1969"/>
        <item m="1" x="1982"/>
        <item m="1" x="1986"/>
        <item m="1" x="1987"/>
        <item m="1" x="1995"/>
        <item m="1" x="1997"/>
        <item m="1" x="2002"/>
        <item m="1" x="2003"/>
        <item m="1" x="2005"/>
        <item m="1" x="2006"/>
        <item m="1" x="2007"/>
        <item m="1" x="2013"/>
        <item m="1" x="2027"/>
        <item m="1" x="2033"/>
        <item m="1" x="2035"/>
        <item m="1" x="2037"/>
        <item m="1" x="2039"/>
        <item m="1" x="2040"/>
        <item m="1" x="2044"/>
        <item m="1" x="2046"/>
        <item m="1" x="2050"/>
        <item m="1" x="2052"/>
        <item m="1" x="2057"/>
        <item m="1" x="2062"/>
        <item m="1" x="2069"/>
        <item m="1" x="2070"/>
        <item m="1" x="2074"/>
        <item m="1" x="2076"/>
        <item m="1" x="2077"/>
        <item m="1" x="2078"/>
        <item m="1" x="2082"/>
        <item m="1" x="2083"/>
        <item m="1" x="2084"/>
        <item m="1" x="2095"/>
        <item m="1" x="2099"/>
        <item m="1" x="2100"/>
        <item m="1" x="2101"/>
        <item m="1" x="2103"/>
        <item m="1" x="2111"/>
        <item m="1" x="2119"/>
        <item m="1" x="2131"/>
        <item m="1" x="2132"/>
        <item m="1" x="2134"/>
        <item m="1" x="2140"/>
        <item m="1" x="2141"/>
        <item m="1" x="2143"/>
        <item m="1" x="2152"/>
        <item m="1" x="2169"/>
        <item m="1" x="2175"/>
        <item m="1" x="2176"/>
        <item m="1" x="2177"/>
        <item m="1" x="2180"/>
        <item m="1" x="2181"/>
        <item m="1" x="2196"/>
        <item m="1" x="2199"/>
        <item m="1" x="2202"/>
        <item m="1" x="2204"/>
        <item m="1" x="2205"/>
        <item m="1" x="2210"/>
        <item m="1" x="2223"/>
        <item m="1" x="2225"/>
        <item m="1" x="2229"/>
        <item m="1" x="2237"/>
        <item m="1" x="2238"/>
        <item m="1" x="2239"/>
        <item m="1" x="2240"/>
        <item m="1" x="2241"/>
        <item m="1" x="2242"/>
        <item m="1" x="2247"/>
        <item m="1" x="2251"/>
        <item m="1" x="2257"/>
        <item m="1" x="2261"/>
        <item m="1" x="2272"/>
        <item m="1" x="2276"/>
        <item m="1" x="2278"/>
        <item m="1" x="2286"/>
        <item m="1" x="2287"/>
        <item x="736"/>
        <item m="1" x="2305"/>
        <item m="1" x="2307"/>
        <item m="1" x="2308"/>
        <item m="1" x="2318"/>
        <item m="1" x="2319"/>
        <item m="1" x="2320"/>
        <item m="1" x="2327"/>
        <item m="1" x="2329"/>
        <item m="1" x="2336"/>
        <item m="1" x="2338"/>
        <item m="1" x="2343"/>
        <item m="1" x="2344"/>
        <item m="1" x="2345"/>
        <item m="1" x="2350"/>
        <item m="1" x="2351"/>
        <item m="1" x="2353"/>
        <item m="1" x="2354"/>
        <item m="1" x="2361"/>
        <item m="1" x="2362"/>
        <item m="1" x="2375"/>
        <item x="1783"/>
        <item m="1" x="2376"/>
        <item m="1" x="2377"/>
        <item m="1" x="2379"/>
        <item x="742"/>
        <item m="1" x="2386"/>
        <item m="1" x="2389"/>
        <item m="1" x="2390"/>
        <item m="1" x="2398"/>
        <item m="1" x="2399"/>
        <item x="1471"/>
        <item m="1" x="2409"/>
        <item x="739"/>
        <item m="1" x="2416"/>
        <item m="1" x="2417"/>
        <item x="958"/>
        <item m="1" x="2429"/>
        <item m="1" x="2431"/>
        <item m="1" x="2434"/>
        <item m="1" x="2436"/>
        <item m="1" x="2442"/>
        <item m="1" x="2443"/>
        <item m="1" x="2446"/>
        <item m="1" x="2456"/>
        <item m="1" x="2467"/>
        <item m="1" x="2470"/>
        <item m="1" x="2471"/>
        <item m="1" x="2475"/>
        <item m="1" x="2480"/>
        <item m="1" x="2488"/>
        <item m="1" x="2489"/>
        <item m="1" x="2500"/>
        <item m="1" x="2508"/>
        <item m="1" x="2509"/>
        <item m="1" x="2515"/>
        <item m="1" x="2516"/>
        <item m="1" x="2526"/>
        <item m="1" x="2532"/>
        <item m="1" x="2533"/>
        <item m="1" x="2543"/>
        <item m="1" x="2557"/>
        <item m="1" x="2559"/>
        <item m="1" x="2561"/>
        <item m="1" x="2562"/>
        <item m="1" x="2570"/>
        <item m="1" x="2571"/>
        <item m="1" x="2573"/>
        <item m="1" x="2574"/>
        <item m="1" x="2586"/>
        <item m="1" x="2588"/>
        <item m="1" x="2589"/>
        <item m="1" x="2591"/>
        <item m="1" x="2592"/>
        <item m="1" x="2599"/>
        <item m="1" x="2613"/>
        <item m="1" x="2616"/>
        <item m="1" x="2617"/>
        <item m="1" x="2618"/>
        <item m="1" x="2630"/>
        <item m="1" x="2631"/>
        <item m="1" x="2648"/>
        <item m="1" x="2649"/>
        <item m="1" x="2650"/>
        <item m="1" x="2651"/>
        <item m="1" x="2661"/>
        <item m="1" x="2662"/>
        <item m="1" x="2666"/>
        <item m="1" x="2668"/>
        <item m="1" x="2690"/>
        <item x="1149"/>
        <item m="1" x="2691"/>
        <item m="1" x="2698"/>
        <item x="1801"/>
        <item m="1" x="2713"/>
        <item m="1" x="2719"/>
        <item x="1062"/>
        <item m="1" x="2738"/>
        <item m="1" x="2751"/>
        <item m="1" x="2756"/>
        <item m="1" x="2764"/>
        <item m="1" x="2765"/>
        <item m="1" x="2770"/>
        <item m="1" x="2669"/>
        <item m="1" x="2801"/>
        <item m="1" x="2803"/>
        <item m="1" x="2812"/>
        <item m="1" x="2813"/>
        <item x="709"/>
        <item m="1" x="2819"/>
        <item m="1" x="2824"/>
        <item m="1" x="2783"/>
        <item m="1" x="2828"/>
        <item m="1" x="2330"/>
        <item m="1" x="2838"/>
        <item m="1" x="2845"/>
        <item m="1" x="2846"/>
        <item m="1" x="2852"/>
        <item m="1" x="2857"/>
        <item m="1" x="2878"/>
        <item m="1" x="2886"/>
        <item m="1" x="2890"/>
        <item m="1" x="2897"/>
        <item m="1" x="2899"/>
        <item m="1" x="2902"/>
        <item m="1" x="2908"/>
        <item m="1" x="2935"/>
        <item m="1" x="2953"/>
        <item m="1" x="2959"/>
        <item m="1" x="2962"/>
        <item m="1" x="2988"/>
        <item m="1" x="3002"/>
        <item m="1" x="3005"/>
        <item m="1" x="3010"/>
        <item m="1" x="3013"/>
        <item m="1" x="3018"/>
        <item m="1" x="3067"/>
        <item m="1" x="3068"/>
        <item m="1" x="3069"/>
        <item m="1" x="3074"/>
        <item m="1" x="3108"/>
        <item m="1" x="3109"/>
        <item m="1" x="3110"/>
        <item m="1" x="3113"/>
        <item m="1" x="3121"/>
        <item m="1" x="3122"/>
        <item m="1" x="3123"/>
        <item m="1" x="3133"/>
        <item m="1" x="3134"/>
        <item m="1" x="3135"/>
        <item m="1" x="3146"/>
        <item m="1" x="3164"/>
        <item m="1" x="3166"/>
        <item m="1" x="3176"/>
        <item m="1" x="3187"/>
        <item m="1" x="3188"/>
        <item m="1" x="3189"/>
        <item m="1" x="3190"/>
        <item m="1" x="3215"/>
        <item m="1" x="3097"/>
        <item m="1" x="3216"/>
        <item m="1" x="3217"/>
        <item m="1" x="3223"/>
        <item m="1" x="3227"/>
        <item m="1" x="3232"/>
        <item m="1" x="3239"/>
        <item m="1" x="3243"/>
        <item m="1" x="3244"/>
        <item m="1" x="3248"/>
        <item m="1" x="3236"/>
        <item m="1" x="3251"/>
        <item m="1" x="3258"/>
        <item m="1" x="3264"/>
        <item m="1" x="3266"/>
        <item m="1" x="3267"/>
        <item m="1" x="3270"/>
        <item m="1" x="3271"/>
        <item m="1" x="3280"/>
        <item m="1" x="3288"/>
        <item m="1" x="3292"/>
        <item x="1043"/>
        <item m="1" x="3304"/>
        <item m="1" x="3309"/>
        <item m="1" x="3316"/>
        <item m="1" x="3322"/>
        <item m="1" x="3331"/>
        <item m="1" x="3336"/>
        <item m="1" x="3339"/>
        <item m="1" x="3344"/>
        <item m="1" x="3341"/>
        <item m="1" x="3343"/>
        <item m="1" x="3345"/>
        <item m="1" x="3342"/>
        <item m="1" x="3340"/>
        <item m="1" x="3346"/>
        <item m="1" x="3354"/>
        <item m="1" x="3367"/>
        <item m="1" x="3371"/>
        <item m="1" x="3373"/>
        <item m="1" x="3374"/>
        <item m="1" x="3380"/>
        <item m="1" x="3387"/>
        <item m="1" x="3386"/>
        <item m="1" x="3385"/>
        <item m="1" x="3381"/>
        <item m="1" x="3383"/>
        <item m="1" x="3382"/>
        <item m="1" x="3406"/>
        <item m="1" x="3412"/>
        <item m="1" x="3419"/>
        <item m="1" x="3425"/>
        <item m="1" x="3427"/>
        <item m="1" x="3435"/>
        <item m="1" x="3436"/>
        <item m="1" x="3437"/>
        <item m="1" x="3444"/>
        <item m="1" x="3448"/>
        <item m="1" x="3449"/>
        <item m="1" x="3450"/>
        <item m="1" x="3460"/>
        <item m="1" x="3457"/>
        <item m="1" x="3458"/>
        <item m="1" x="3522"/>
        <item m="1" x="3524"/>
        <item m="1" x="3536"/>
        <item m="1" x="3533"/>
        <item m="1" x="3598"/>
        <item m="1" x="3599"/>
        <item m="1" x="3650"/>
        <item m="1" x="3644"/>
        <item m="1" x="3652"/>
        <item m="1" x="3665"/>
        <item m="1" x="3668"/>
        <item m="1" x="3670"/>
        <item m="1" x="3672"/>
        <item m="1" x="3673"/>
        <item m="1" x="3674"/>
        <item m="1" x="3679"/>
        <item m="1" x="3680"/>
        <item m="1" x="3682"/>
        <item m="1" x="3683"/>
        <item m="1" x="3684"/>
        <item m="1" x="3685"/>
        <item m="1" x="3686"/>
        <item m="1" x="3688"/>
        <item m="1" x="3690"/>
        <item m="1" x="3691"/>
        <item m="1" x="3692"/>
        <item x="159"/>
        <item m="1" x="3697"/>
        <item m="1" x="3698"/>
        <item m="1" x="3699"/>
        <item m="1" x="3700"/>
        <item m="1" x="3701"/>
        <item m="1" x="3702"/>
        <item m="1" x="3706"/>
        <item m="1" x="3707"/>
        <item m="1" x="3708"/>
        <item m="1" x="3709"/>
        <item m="1" x="3710"/>
        <item m="1" x="3712"/>
        <item m="1" x="3713"/>
        <item m="1" x="3714"/>
        <item m="1" x="3715"/>
        <item m="1" x="3769"/>
        <item m="1" x="3718"/>
        <item m="1" x="3719"/>
        <item m="1" x="3768"/>
        <item m="1" x="3747"/>
        <item m="1" x="3749"/>
        <item m="1" x="3750"/>
        <item m="1" x="3751"/>
        <item m="1" x="3955"/>
        <item m="1" x="3781"/>
        <item m="1" x="3782"/>
        <item m="1" x="3764"/>
        <item m="1" x="3812"/>
        <item m="1" x="3813"/>
        <item m="1" x="3814"/>
        <item m="1" x="3815"/>
        <item m="1" x="3952"/>
        <item m="1" x="3840"/>
        <item m="1" x="3841"/>
        <item m="1" x="3843"/>
        <item m="1" x="3844"/>
        <item m="1" x="3845"/>
        <item m="1" x="4122"/>
        <item m="1" x="3849"/>
        <item m="1" x="4015"/>
        <item m="1" x="3884"/>
        <item m="1" x="3886"/>
        <item m="1" x="3888"/>
        <item m="1" x="3942"/>
        <item m="1" x="3923"/>
        <item m="1" x="3716"/>
        <item m="1" x="4031"/>
        <item m="1" x="3959"/>
        <item m="1" x="3990"/>
        <item m="1" x="3991"/>
        <item m="1" x="4048"/>
        <item m="1" x="3993"/>
        <item m="1" x="3995"/>
        <item m="1" x="3996"/>
        <item m="1" x="3961"/>
        <item m="1" x="4033"/>
        <item m="1" x="4034"/>
        <item m="1" x="4035"/>
        <item m="1" x="4037"/>
        <item m="1" x="4002"/>
        <item m="1" x="4038"/>
        <item m="1" x="4039"/>
        <item m="1" x="4068"/>
        <item m="1" x="4069"/>
        <item m="1" x="3772"/>
        <item m="1" x="4071"/>
        <item m="1" x="3987"/>
        <item m="1" x="4099"/>
        <item m="1" x="3928"/>
        <item m="1" x="3998"/>
        <item m="1" x="4111"/>
        <item m="1" x="4124"/>
        <item m="1" x="4125"/>
        <item m="1" x="4126"/>
        <item m="1" x="4127"/>
        <item m="1" x="4129"/>
        <item m="1" x="4131"/>
        <item m="1" x="4132"/>
        <item m="1" x="4133"/>
        <item m="1" x="4156"/>
        <item m="1" x="4161"/>
        <item m="1" x="4162"/>
        <item m="1" x="4166"/>
        <item m="1" x="4181"/>
        <item m="1" x="4182"/>
        <item m="1" x="4184"/>
        <item m="1" x="4185"/>
        <item m="1" x="4186"/>
        <item m="1" x="4187"/>
        <item m="1" x="4190"/>
        <item m="1" x="4191"/>
        <item m="1" x="4207"/>
        <item m="1" x="4208"/>
        <item m="1" x="4209"/>
        <item m="1" x="4210"/>
        <item m="1" x="4211"/>
        <item m="1" x="4212"/>
        <item m="1" x="4213"/>
        <item m="1" x="4214"/>
        <item m="1" x="4215"/>
        <item m="1" x="4246"/>
        <item m="1" x="4247"/>
        <item m="1" x="4248"/>
        <item m="1" x="4250"/>
        <item m="1" x="4251"/>
        <item m="1" x="4255"/>
        <item m="1" x="4268"/>
        <item m="1" x="4269"/>
        <item m="1" x="4272"/>
        <item m="1" x="4276"/>
        <item m="1" x="4289"/>
        <item m="1" x="4291"/>
        <item m="1" x="4293"/>
        <item m="1" x="4295"/>
        <item m="1" x="4297"/>
        <item m="1" x="4299"/>
        <item m="1" x="4312"/>
        <item m="1" x="4313"/>
        <item m="1" x="4314"/>
        <item m="1" x="4315"/>
        <item m="1" x="4316"/>
        <item m="1" x="4319"/>
        <item m="1" x="4321"/>
        <item m="1" x="4322"/>
        <item m="1" x="4343"/>
        <item m="1" x="4344"/>
        <item m="1" x="4345"/>
        <item m="1" x="4347"/>
        <item m="1" x="4350"/>
        <item m="1" x="4352"/>
        <item m="1" x="4359"/>
        <item m="1" x="4373"/>
        <item m="1" x="4374"/>
        <item m="1" x="4375"/>
        <item m="1" x="4376"/>
        <item m="1" x="4378"/>
        <item m="1" x="4379"/>
        <item m="1" x="4382"/>
        <item m="1" x="4394"/>
        <item m="1" x="4396"/>
        <item m="1" x="4398"/>
        <item m="1" x="4400"/>
        <item m="1" x="4403"/>
        <item m="1" x="4404"/>
        <item m="1" x="4407"/>
        <item m="1" x="4408"/>
        <item m="1" x="4411"/>
        <item m="1" x="4430"/>
        <item m="1" x="4431"/>
        <item m="1" x="4432"/>
        <item m="1" x="4434"/>
        <item m="1" x="4438"/>
        <item m="1" x="4450"/>
        <item m="1" x="4451"/>
        <item m="1" x="4458"/>
        <item m="1" x="4460"/>
        <item m="1" x="4461"/>
        <item m="1" x="4462"/>
        <item m="1" x="4463"/>
        <item m="1" x="4464"/>
        <item m="1" x="4465"/>
        <item m="1" x="4475"/>
        <item m="1" x="4477"/>
        <item m="1" x="4490"/>
        <item m="1" x="4497"/>
        <item m="1" x="4500"/>
        <item m="1" x="4501"/>
        <item m="1" x="4502"/>
        <item m="1" x="4505"/>
        <item m="1" x="4507"/>
        <item m="1" x="4516"/>
        <item m="1" x="4517"/>
        <item m="1" x="4526"/>
        <item m="1" x="4527"/>
        <item m="1" x="4528"/>
        <item m="1" x="4529"/>
        <item m="1" x="4535"/>
        <item m="1" x="4537"/>
        <item m="1" x="4538"/>
        <item m="1" x="4539"/>
        <item m="1" x="4540"/>
        <item m="1" x="4549"/>
        <item m="1" x="4551"/>
        <item m="1" x="4552"/>
        <item m="1" x="4553"/>
        <item m="1" x="4554"/>
        <item m="1" x="4555"/>
        <item m="1" x="4556"/>
        <item m="1" x="4557"/>
        <item m="1" x="4559"/>
        <item m="1" x="4560"/>
        <item m="1" x="4561"/>
        <item m="1" x="4563"/>
        <item m="1" x="4564"/>
        <item m="1" x="4566"/>
        <item m="1" x="4567"/>
        <item m="1" x="4570"/>
        <item m="1" x="4572"/>
        <item m="1" x="4585"/>
        <item m="1" x="4586"/>
        <item m="1" x="4596"/>
        <item m="1" x="4598"/>
        <item m="1" x="4603"/>
        <item m="1" x="4611"/>
        <item m="1" x="4612"/>
        <item m="1" x="4628"/>
        <item m="1" x="4630"/>
        <item m="1" x="4633"/>
        <item m="1" x="4634"/>
        <item m="1" x="4635"/>
        <item m="1" x="4637"/>
        <item m="1" x="4638"/>
        <item m="1" x="2809"/>
        <item m="1" x="4660"/>
        <item m="1" x="4661"/>
        <item m="1" x="4662"/>
        <item m="1" x="4663"/>
        <item m="1" x="4665"/>
        <item m="1" x="4667"/>
        <item m="1" x="4671"/>
        <item m="1" x="4672"/>
        <item m="1" x="4696"/>
        <item m="1" x="4698"/>
        <item m="1" x="4699"/>
        <item m="1" x="4700"/>
        <item m="1" x="4711"/>
        <item m="1" x="4725"/>
        <item m="1" x="4726"/>
        <item m="1" x="4727"/>
        <item m="1" x="4728"/>
        <item m="1" x="4730"/>
        <item m="1" x="4731"/>
        <item m="1" x="4746"/>
        <item m="1" x="4748"/>
        <item m="1" x="4751"/>
        <item m="1" x="4752"/>
        <item m="1" x="4754"/>
        <item m="1" x="4757"/>
        <item m="1" x="4758"/>
        <item m="1" x="4610"/>
        <item m="1" x="4759"/>
        <item m="1" x="4760"/>
        <item m="1" x="4762"/>
        <item m="1" x="4777"/>
        <item m="1" x="4778"/>
        <item m="1" x="4779"/>
        <item m="1" x="4781"/>
        <item m="1" x="4782"/>
        <item m="1" x="4787"/>
        <item m="1" x="4789"/>
        <item m="1" x="4790"/>
        <item m="1" x="4808"/>
        <item m="1" x="4810"/>
        <item m="1" x="4811"/>
        <item m="1" x="4814"/>
        <item m="1" x="4815"/>
        <item m="1" x="4817"/>
        <item m="1" x="4837"/>
        <item m="1" x="4838"/>
        <item m="1" x="4839"/>
        <item m="1" x="4841"/>
        <item m="1" x="4842"/>
        <item m="1" x="4844"/>
        <item m="1" x="4845"/>
        <item m="1" x="4865"/>
        <item m="1" x="4867"/>
        <item m="1" x="4868"/>
        <item m="1" x="4869"/>
        <item m="1" x="4894"/>
        <item m="1" x="4903"/>
        <item m="1" x="4915"/>
        <item m="1" x="4918"/>
        <item m="1" x="4942"/>
        <item m="1" x="4943"/>
        <item m="1" x="4959"/>
        <item m="1" x="4970"/>
        <item m="1" x="4974"/>
        <item m="1" x="4982"/>
        <item m="1" x="4983"/>
        <item m="1" x="4984"/>
        <item m="1" x="4999"/>
        <item m="1" x="3225"/>
        <item m="1" x="5040"/>
        <item m="1" x="5060"/>
        <item m="1" x="5061"/>
        <item m="1" x="5062"/>
        <item m="1" x="5063"/>
        <item m="1" x="5064"/>
        <item m="1" x="5065"/>
        <item m="1" x="5067"/>
        <item m="1" x="4019"/>
        <item m="1" x="5068"/>
        <item m="1" x="5069"/>
        <item m="1" x="5072"/>
        <item m="1" x="5073"/>
        <item m="1" x="5076"/>
        <item m="1" x="5077"/>
        <item m="1" x="5097"/>
        <item m="1" x="5098"/>
        <item m="1" x="5099"/>
        <item m="1" x="5100"/>
        <item m="1" x="5102"/>
        <item m="1" x="4189"/>
        <item m="1" x="5103"/>
        <item m="1" x="5106"/>
        <item m="1" x="5107"/>
        <item m="1" x="5108"/>
        <item m="1" x="5111"/>
        <item m="1" x="5114"/>
        <item m="1" x="5115"/>
        <item m="1" x="4652"/>
        <item m="1" x="5131"/>
        <item x="693"/>
        <item m="1" x="5135"/>
        <item m="1" x="5136"/>
        <item m="1" x="5138"/>
        <item m="1" x="5140"/>
        <item m="1" x="3721"/>
        <item m="1" x="5141"/>
        <item m="1" x="5142"/>
        <item m="1" x="5144"/>
        <item m="1" x="5147"/>
        <item m="1" x="5169"/>
        <item x="236"/>
        <item m="1" x="5174"/>
        <item m="1" x="5175"/>
        <item m="1" x="5176"/>
        <item m="1" x="5177"/>
        <item m="1" x="5179"/>
        <item m="1" x="5181"/>
        <item m="1" x="5182"/>
        <item m="1" x="5200"/>
        <item m="1" x="5203"/>
        <item m="1" x="5204"/>
        <item m="1" x="5205"/>
        <item m="1" x="5207"/>
        <item m="1" x="5209"/>
        <item m="1" x="5211"/>
        <item m="1" x="5213"/>
        <item m="1" x="5218"/>
        <item m="1" x="5220"/>
        <item m="1" x="5229"/>
        <item m="1" x="5231"/>
        <item m="1" x="5234"/>
        <item m="1" x="5236"/>
        <item m="1" x="5238"/>
        <item m="1" x="5239"/>
        <item m="1" x="5240"/>
        <item m="1" x="5241"/>
        <item m="1" x="5257"/>
        <item m="1" x="5260"/>
        <item m="1" x="5262"/>
        <item m="1" x="5263"/>
        <item m="1" x="5267"/>
        <item m="1" x="5268"/>
        <item m="1" x="5270"/>
        <item m="1" x="5276"/>
        <item m="1" x="5286"/>
        <item m="1" x="5287"/>
        <item m="1" x="5292"/>
        <item m="1" x="5293"/>
        <item m="1" x="5294"/>
        <item m="1" x="5297"/>
        <item m="1" x="5298"/>
        <item m="1" x="5299"/>
        <item m="1" x="5300"/>
        <item m="1" x="5306"/>
        <item m="1" x="5313"/>
        <item m="1" x="5315"/>
        <item m="1" x="3877"/>
        <item m="1" x="5323"/>
        <item m="1" x="5327"/>
        <item m="1" x="5328"/>
        <item m="1" x="5329"/>
        <item m="1" x="5343"/>
        <item m="1" x="5344"/>
        <item m="1" x="5345"/>
        <item m="1" x="5346"/>
        <item m="1" x="5349"/>
        <item m="1" x="5350"/>
        <item m="1" x="5351"/>
        <item m="1" x="5353"/>
        <item m="1" x="5375"/>
        <item m="1" x="5378"/>
        <item m="1" x="5382"/>
        <item m="1" x="5383"/>
        <item m="1" x="5386"/>
        <item m="1" x="5387"/>
        <item m="1" x="5388"/>
        <item m="1" x="5389"/>
        <item m="1" x="5390"/>
        <item m="1" x="5392"/>
        <item m="1" x="5414"/>
        <item m="1" x="5415"/>
        <item m="1" x="5416"/>
        <item m="1" x="5418"/>
        <item m="1" x="5420"/>
        <item m="1" x="5531"/>
        <item m="1" x="5436"/>
        <item m="1" x="5438"/>
        <item m="1" x="5443"/>
        <item m="1" x="5449"/>
        <item m="1" x="5450"/>
        <item m="1" x="5451"/>
        <item m="1" x="5452"/>
        <item m="1" x="5526"/>
        <item m="1" x="5453"/>
        <item m="1" x="5464"/>
        <item m="1" x="5467"/>
        <item m="1" x="5469"/>
        <item m="1" x="5479"/>
        <item m="1" x="5489"/>
        <item m="1" x="5482"/>
        <item m="1" x="5483"/>
        <item m="1" x="5500"/>
        <item m="1" x="5486"/>
        <item m="1" x="5445"/>
        <item m="1" x="4354"/>
        <item m="1" x="5496"/>
        <item m="1" x="5503"/>
        <item m="1" x="5511"/>
        <item m="1" x="5512"/>
        <item m="1" x="5514"/>
        <item m="1" x="5517"/>
        <item m="1" x="5521"/>
        <item m="1" x="5527"/>
        <item m="1" x="5548"/>
        <item m="1" x="5549"/>
        <item m="1" x="5550"/>
        <item m="1" x="5552"/>
        <item m="1" x="5554"/>
        <item m="1" x="5529"/>
        <item m="1" x="5556"/>
        <item m="1" x="5567"/>
        <item m="1" x="5568"/>
        <item m="1" x="5570"/>
        <item m="1" x="5484"/>
        <item m="1" x="5575"/>
        <item m="1" x="5576"/>
        <item m="1" x="5577"/>
        <item m="1" x="5585"/>
        <item m="1" x="5542"/>
        <item m="1" x="5588"/>
        <item m="1" x="5589"/>
        <item m="1" x="5591"/>
        <item m="1" x="5600"/>
        <item m="1" x="5602"/>
        <item m="1" x="5606"/>
        <item m="1" x="5607"/>
        <item m="1" x="4712"/>
        <item m="1" x="5609"/>
        <item m="1" x="5616"/>
        <item m="1" x="5617"/>
        <item m="1" x="5624"/>
        <item m="1" x="5625"/>
        <item m="1" x="5643"/>
        <item m="1" x="5644"/>
        <item m="1" x="5645"/>
        <item m="1" x="5650"/>
        <item m="1" x="5653"/>
        <item m="1" x="5666"/>
        <item m="1" x="5673"/>
        <item m="1" x="5684"/>
        <item m="1" x="5685"/>
        <item m="1" x="5687"/>
        <item m="1" x="5688"/>
        <item m="1" x="5698"/>
        <item m="1" x="5699"/>
        <item m="1" x="5703"/>
        <item m="1" x="5714"/>
        <item m="1" x="5723"/>
        <item m="1" x="5724"/>
        <item m="1" x="5725"/>
        <item m="1" x="5726"/>
        <item m="1" x="5738"/>
        <item m="1" x="1961"/>
        <item m="1" x="1970"/>
        <item m="1" x="1971"/>
        <item m="1" x="1973"/>
        <item m="1" x="1980"/>
        <item m="1" x="1983"/>
        <item m="1" x="1991"/>
        <item m="1" x="1998"/>
        <item m="1" x="2010"/>
        <item m="1" x="2012"/>
        <item m="1" x="2018"/>
        <item m="1" x="2019"/>
        <item m="1" x="2021"/>
        <item m="1" x="2024"/>
        <item m="1" x="2034"/>
        <item m="1" x="2036"/>
        <item m="1" x="2055"/>
        <item m="1" x="2065"/>
        <item m="1" x="2066"/>
        <item m="1" x="2075"/>
        <item m="1" x="2079"/>
        <item m="1" x="2087"/>
        <item m="1" x="2091"/>
        <item m="1" x="2092"/>
        <item m="1" x="2093"/>
        <item m="1" x="2096"/>
        <item m="1" x="2106"/>
        <item m="1" x="2129"/>
        <item m="1" x="2159"/>
        <item m="1" x="2161"/>
        <item m="1" x="2162"/>
        <item m="1" x="2166"/>
        <item m="1" x="2182"/>
        <item m="1" x="2187"/>
        <item m="1" x="2195"/>
        <item m="1" x="2206"/>
        <item m="1" x="2216"/>
        <item m="1" x="2217"/>
        <item m="1" x="2221"/>
        <item m="1" x="2224"/>
        <item m="1" x="2233"/>
        <item m="1" x="2243"/>
        <item m="1" x="2252"/>
        <item m="1" x="2256"/>
        <item m="1" x="2268"/>
        <item m="1" x="2274"/>
        <item m="1" x="2279"/>
        <item m="1" x="2280"/>
        <item m="1" x="2281"/>
        <item m="1" x="2283"/>
        <item m="1" x="2289"/>
        <item m="1" x="2292"/>
        <item m="1" x="2299"/>
        <item m="1" x="2300"/>
        <item m="1" x="2301"/>
        <item m="1" x="2306"/>
        <item m="1" x="2309"/>
        <item m="1" x="2311"/>
        <item m="1" x="2328"/>
        <item m="1" x="2331"/>
        <item m="1" x="2332"/>
        <item m="1" x="2356"/>
        <item m="1" x="2357"/>
        <item m="1" x="2360"/>
        <item m="1" x="2363"/>
        <item m="1" x="2365"/>
        <item m="1" x="2383"/>
        <item m="1" x="2387"/>
        <item m="1" x="2388"/>
        <item m="1" x="2391"/>
        <item m="1" x="2397"/>
        <item m="1" x="2404"/>
        <item m="1" x="2408"/>
        <item m="1" x="2415"/>
        <item m="1" x="2418"/>
        <item m="1" x="2424"/>
        <item m="1" x="2428"/>
        <item m="1" x="2433"/>
        <item m="1" x="2441"/>
        <item m="1" x="2444"/>
        <item m="1" x="2445"/>
        <item m="1" x="2450"/>
        <item m="1" x="2455"/>
        <item m="1" x="2458"/>
        <item m="1" x="2468"/>
        <item m="1" x="2479"/>
        <item m="1" x="2485"/>
        <item m="1" x="2486"/>
        <item m="1" x="2490"/>
        <item m="1" x="2493"/>
        <item m="1" x="2494"/>
        <item m="1" x="2499"/>
        <item m="1" x="2501"/>
        <item m="1" x="2502"/>
        <item m="1" x="2504"/>
        <item m="1" x="2507"/>
        <item m="1" x="2511"/>
        <item m="1" x="2517"/>
        <item m="1" x="2520"/>
        <item m="1" x="2521"/>
        <item m="1" x="2527"/>
        <item m="1" x="2549"/>
        <item m="1" x="2558"/>
        <item m="1" x="2563"/>
        <item m="1" x="2564"/>
        <item m="1" x="2576"/>
        <item m="1" x="2596"/>
        <item m="1" x="2600"/>
        <item m="1" x="2602"/>
        <item m="1" x="2604"/>
        <item m="1" x="2605"/>
        <item m="1" x="2621"/>
        <item m="1" x="2622"/>
        <item m="1" x="2623"/>
        <item m="1" x="2633"/>
        <item m="1" x="2639"/>
        <item m="1" x="2640"/>
        <item m="1" x="2641"/>
        <item m="1" x="2659"/>
        <item m="1" x="2663"/>
        <item m="1" x="2677"/>
        <item m="1" x="2678"/>
        <item m="1" x="2693"/>
        <item m="1" x="2704"/>
        <item m="1" x="2708"/>
        <item m="1" x="2714"/>
        <item x="1200"/>
        <item m="1" x="2724"/>
        <item m="1" x="2715"/>
        <item m="1" x="2736"/>
        <item m="1" x="2737"/>
        <item m="1" x="2742"/>
        <item m="1" x="2743"/>
        <item m="1" x="2750"/>
        <item m="1" x="2757"/>
        <item m="1" x="2758"/>
        <item m="1" x="2772"/>
        <item m="1" x="2774"/>
        <item m="1" x="2780"/>
        <item m="1" x="2795"/>
        <item m="1" x="2797"/>
        <item x="1057"/>
        <item m="1" x="2271"/>
        <item m="1" x="2815"/>
        <item m="1" x="2837"/>
        <item m="1" x="2840"/>
        <item m="1" x="2850"/>
        <item m="1" x="2870"/>
        <item m="1" x="2851"/>
        <item m="1" x="2891"/>
        <item m="1" x="2894"/>
        <item m="1" x="2900"/>
        <item m="1" x="2921"/>
        <item m="1" x="2922"/>
        <item m="1" x="2924"/>
        <item m="1" x="2939"/>
        <item m="1" x="2942"/>
        <item m="1" x="2943"/>
        <item m="1" x="2945"/>
        <item m="1" x="2956"/>
        <item m="1" x="2958"/>
        <item m="1" x="2980"/>
        <item m="1" x="2982"/>
        <item m="1" x="2991"/>
        <item m="1" x="2999"/>
        <item m="1" x="3011"/>
        <item m="1" x="3012"/>
        <item m="1" x="3020"/>
        <item m="1" x="3026"/>
        <item m="1" x="3030"/>
        <item m="1" x="3033"/>
        <item m="1" x="3035"/>
        <item m="1" x="3042"/>
        <item m="1" x="3044"/>
        <item m="1" x="3048"/>
        <item m="1" x="3053"/>
        <item m="1" x="3054"/>
        <item m="1" x="3060"/>
        <item m="1" x="3077"/>
        <item m="1" x="3080"/>
        <item m="1" x="3089"/>
        <item m="1" x="3090"/>
        <item m="1" x="3099"/>
        <item m="1" x="3100"/>
        <item m="1" x="3114"/>
        <item m="1" x="3115"/>
        <item m="1" x="3119"/>
        <item m="1" x="3148"/>
        <item m="1" x="3163"/>
        <item m="1" x="3165"/>
        <item m="1" x="3177"/>
        <item m="1" x="3178"/>
        <item m="1" x="3179"/>
        <item m="1" x="3191"/>
        <item m="1" x="3192"/>
        <item m="1" x="3203"/>
        <item m="1" x="3204"/>
        <item m="1" x="3205"/>
        <item m="1" x="3211"/>
        <item m="1" x="3218"/>
        <item m="1" x="3228"/>
        <item m="1" x="3234"/>
        <item m="1" x="3219"/>
        <item m="1" x="3252"/>
        <item m="1" x="3259"/>
        <item m="1" x="3242"/>
        <item m="1" x="3269"/>
        <item m="1" x="3279"/>
        <item m="1" x="3285"/>
        <item m="1" x="3286"/>
        <item m="1" x="3293"/>
        <item m="1" x="3294"/>
        <item m="1" x="3295"/>
        <item m="1" x="3299"/>
        <item m="1" x="3300"/>
        <item m="1" x="3301"/>
        <item x="915"/>
        <item m="1" x="3338"/>
        <item m="1" x="3364"/>
        <item m="1" x="3379"/>
        <item m="1" x="3391"/>
        <item m="1" x="3393"/>
        <item m="1" x="3392"/>
        <item m="1" x="3390"/>
        <item m="1" x="3389"/>
        <item m="1" x="3388"/>
        <item m="1" x="3417"/>
        <item m="1" x="3424"/>
        <item m="1" x="3429"/>
        <item m="1" x="3443"/>
        <item m="1" x="3453"/>
        <item m="1" x="3456"/>
        <item m="1" x="3462"/>
        <item m="1" x="3482"/>
        <item m="1" x="3488"/>
        <item m="1" x="3495"/>
        <item m="1" x="3466"/>
        <item m="1" x="3510"/>
        <item m="1" x="3525"/>
        <item m="1" x="3526"/>
        <item m="1" x="3540"/>
        <item m="1" x="3555"/>
        <item x="777"/>
        <item m="1" x="3557"/>
        <item m="1" x="3565"/>
        <item m="1" x="3572"/>
        <item m="1" x="3545"/>
        <item m="1" x="3606"/>
        <item m="1" x="3608"/>
        <item m="1" x="3619"/>
        <item m="1" x="3625"/>
        <item m="1" x="3655"/>
        <item m="1" x="3657"/>
        <item m="1" x="3660"/>
        <item m="1" x="3662"/>
        <item m="1" x="3663"/>
        <item m="1" x="3664"/>
        <item m="1" x="3666"/>
        <item m="1" x="3667"/>
        <item m="1" x="3669"/>
        <item m="1" x="3687"/>
        <item m="1" x="3689"/>
        <item m="1" x="3693"/>
        <item m="1" x="3694"/>
        <item m="1" x="3696"/>
        <item m="1" x="3704"/>
        <item m="1" x="3705"/>
        <item m="1" x="3723"/>
        <item m="1" x="3748"/>
        <item m="1" x="3752"/>
        <item m="1" x="3785"/>
        <item m="1" x="3817"/>
        <item m="1" x="3969"/>
        <item m="1" x="3851"/>
        <item m="1" x="3852"/>
        <item m="1" x="3853"/>
        <item m="1" x="3857"/>
        <item m="1" x="3880"/>
        <item m="1" x="3883"/>
        <item m="1" x="3950"/>
        <item m="1" x="3889"/>
        <item m="1" x="3956"/>
        <item m="1" x="3891"/>
        <item m="1" x="3916"/>
        <item m="1" x="3926"/>
        <item m="1" x="3929"/>
        <item x="882"/>
        <item m="1" x="3965"/>
        <item m="1" x="3989"/>
        <item m="1" x="4000"/>
        <item m="1" x="4032"/>
        <item m="1" x="4072"/>
        <item m="1" x="4095"/>
        <item m="1" x="4096"/>
        <item m="1" x="4102"/>
        <item m="1" x="3939"/>
        <item m="1" x="4123"/>
        <item m="1" x="4128"/>
        <item m="1" x="4130"/>
        <item m="1" x="4158"/>
        <item m="1" x="4163"/>
        <item m="1" x="4165"/>
        <item m="1" x="4167"/>
        <item m="1" x="4169"/>
        <item m="1" x="4196"/>
        <item m="1" x="4197"/>
        <item m="1" x="4216"/>
        <item m="1" x="4217"/>
        <item m="1" x="4244"/>
        <item m="1" x="4249"/>
        <item m="1" x="4252"/>
        <item m="1" x="4254"/>
        <item m="1" x="4256"/>
        <item m="1" x="4258"/>
        <item m="1" x="4260"/>
        <item m="1" x="4274"/>
        <item m="1" x="4277"/>
        <item m="1" x="4294"/>
        <item m="1" x="4296"/>
        <item m="1" x="4298"/>
        <item m="1" x="4300"/>
        <item m="1" x="4301"/>
        <item m="1" x="4317"/>
        <item m="1" x="4318"/>
        <item m="1" x="4320"/>
        <item m="1" x="4323"/>
        <item m="1" x="4324"/>
        <item m="1" x="4349"/>
        <item m="1" x="4356"/>
        <item m="1" x="4361"/>
        <item m="1" x="4372"/>
        <item m="1" x="4381"/>
        <item m="1" x="4399"/>
        <item m="1" x="4402"/>
        <item m="1" x="4405"/>
        <item m="1" x="4406"/>
        <item m="1" x="4409"/>
        <item m="1" x="4412"/>
        <item m="1" x="4413"/>
        <item m="1" x="4436"/>
        <item m="1" x="4467"/>
        <item m="1" x="4476"/>
        <item m="1" x="4479"/>
        <item m="1" x="4481"/>
        <item m="1" x="4503"/>
        <item m="1" x="4506"/>
        <item m="1" x="5759"/>
        <item m="1" x="4515"/>
        <item m="1" x="4546"/>
        <item m="1" x="4550"/>
        <item m="1" x="4562"/>
        <item m="1" x="4569"/>
        <item m="1" x="4575"/>
        <item m="1" x="4595"/>
        <item m="1" x="4602"/>
        <item m="1" x="4604"/>
        <item m="1" x="4605"/>
        <item m="1" x="4613"/>
        <item m="1" x="4614"/>
        <item m="1" x="4627"/>
        <item m="1" x="4639"/>
        <item m="1" x="4645"/>
        <item m="1" x="4646"/>
        <item m="1" x="4647"/>
        <item m="1" x="4648"/>
        <item m="1" x="4659"/>
        <item m="1" x="4668"/>
        <item m="1" x="4673"/>
        <item m="1" x="4681"/>
        <item m="1" x="4693"/>
        <item m="1" x="3621"/>
        <item m="1" x="4713"/>
        <item m="1" x="4729"/>
        <item m="1" x="4732"/>
        <item m="1" x="5764"/>
        <item m="1" x="4753"/>
        <item m="1" x="4756"/>
        <item m="1" x="4761"/>
        <item m="1" x="4763"/>
        <item x="1046"/>
        <item m="1" x="4768"/>
        <item m="1" x="4783"/>
        <item m="1" x="4784"/>
        <item m="1" x="4785"/>
        <item m="1" x="4802"/>
        <item m="1" x="4809"/>
        <item m="1" x="4813"/>
        <item m="1" x="4818"/>
        <item m="1" x="4824"/>
        <item m="1" x="4846"/>
        <item m="1" x="4847"/>
        <item m="1" x="4852"/>
        <item x="1095"/>
        <item m="1" x="4864"/>
        <item m="1" x="4866"/>
        <item m="1" x="4871"/>
        <item m="1" x="4891"/>
        <item m="1" x="4904"/>
        <item m="1" x="4906"/>
        <item m="1" x="4927"/>
        <item m="1" x="4928"/>
        <item m="1" x="4937"/>
        <item m="1" x="4944"/>
        <item m="1" x="4945"/>
        <item m="1" x="4986"/>
        <item m="1" x="5000"/>
        <item m="1" x="5013"/>
        <item m="1" x="5015"/>
        <item m="1" x="5039"/>
        <item m="1" x="5046"/>
        <item m="1" x="5070"/>
        <item m="1" x="5074"/>
        <item m="1" x="5079"/>
        <item m="1" x="5101"/>
        <item m="1" x="5105"/>
        <item m="1" x="5112"/>
        <item m="1" x="5134"/>
        <item m="1" x="5139"/>
        <item m="1" x="5145"/>
        <item m="1" x="5149"/>
        <item m="1" x="5150"/>
        <item m="1" x="5151"/>
        <item m="1" x="5152"/>
        <item m="1" x="5168"/>
        <item m="1" x="5170"/>
        <item m="1" x="5173"/>
        <item m="1" x="5180"/>
        <item m="1" x="5184"/>
        <item m="1" x="5188"/>
        <item m="1" x="5206"/>
        <item m="1" x="5210"/>
        <item m="1" x="5212"/>
        <item m="1" x="5214"/>
        <item m="1" x="5215"/>
        <item m="1" x="5217"/>
        <item m="1" x="5219"/>
        <item m="1" x="5230"/>
        <item m="1" x="5233"/>
        <item m="1" x="5235"/>
        <item m="1" x="5243"/>
        <item m="1" x="5244"/>
        <item m="1" x="5261"/>
        <item m="1" x="5265"/>
        <item m="1" x="5271"/>
        <item m="1" x="5272"/>
        <item m="1" x="5275"/>
        <item m="1" x="5277"/>
        <item m="1" x="5278"/>
        <item m="1" x="5279"/>
        <item m="1" x="2776"/>
        <item m="1" x="5289"/>
        <item m="1" x="5291"/>
        <item m="1" x="5303"/>
        <item m="1" x="5304"/>
        <item m="1" x="5307"/>
        <item m="1" x="5317"/>
        <item m="1" x="5319"/>
        <item m="1" x="5321"/>
        <item m="1" x="5325"/>
        <item m="1" x="5326"/>
        <item m="1" x="5331"/>
        <item m="1" x="5332"/>
        <item m="1" x="5342"/>
        <item m="1" x="5347"/>
        <item m="1" x="5354"/>
        <item m="1" x="5356"/>
        <item m="1" x="5357"/>
        <item m="1" x="5358"/>
        <item m="1" x="5360"/>
        <item m="1" x="5374"/>
        <item m="1" x="5376"/>
        <item m="1" x="5380"/>
        <item m="1" x="5384"/>
        <item m="1" x="5391"/>
        <item m="1" x="5396"/>
        <item m="1" x="5397"/>
        <item m="1" x="5398"/>
        <item m="1" x="5417"/>
        <item m="1" x="5419"/>
        <item m="1" x="5425"/>
        <item m="1" x="5435"/>
        <item m="1" x="5439"/>
        <item m="1" x="5440"/>
        <item m="1" x="5510"/>
        <item m="1" x="5487"/>
        <item m="1" x="5507"/>
        <item m="1" x="5480"/>
        <item m="1" x="5515"/>
        <item m="1" x="5530"/>
        <item m="1" x="5535"/>
        <item m="1" x="5538"/>
        <item m="1" x="2262"/>
        <item m="1" x="5539"/>
        <item m="1" x="5553"/>
        <item m="1" x="5559"/>
        <item m="1" x="2895"/>
        <item m="1" x="5569"/>
        <item m="1" x="5571"/>
        <item m="1" x="5572"/>
        <item m="1" x="5583"/>
        <item m="1" x="5555"/>
        <item m="1" x="5601"/>
        <item m="1" x="5458"/>
        <item m="1" x="5626"/>
        <item m="1" x="5646"/>
        <item m="1" x="5647"/>
        <item m="1" x="5655"/>
        <item m="1" x="5676"/>
        <item m="1" x="5704"/>
        <item m="1" x="5709"/>
        <item m="1" x="5728"/>
        <item m="1" x="4816"/>
        <item m="1" x="4192"/>
        <item m="1" x="2178"/>
        <item m="1" x="2201"/>
        <item m="1" x="2142"/>
        <item m="1" x="2094"/>
        <item m="1" x="5761"/>
        <item m="1" x="2213"/>
        <item m="1" x="2128"/>
        <item m="1" x="2102"/>
        <item m="1" x="2105"/>
        <item m="1" x="2146"/>
        <item m="1" x="2059"/>
        <item m="1" x="2214"/>
        <item m="1" x="1999"/>
        <item m="1" x="2185"/>
        <item m="1" x="2053"/>
        <item m="1" x="2086"/>
        <item m="1" x="4098"/>
        <item m="1" x="4703"/>
        <item m="1" x="4545"/>
        <item m="1" x="4105"/>
        <item m="1" x="5208"/>
        <item m="1" x="5024"/>
        <item m="1" x="5025"/>
        <item m="1" x="2826"/>
        <item m="1" x="5611"/>
        <item m="1" x="3046"/>
        <item m="1" x="5232"/>
        <item m="1" x="4840"/>
        <item m="1" x="5301"/>
        <item m="1" x="4491"/>
        <item m="1" x="5132"/>
        <item m="1" x="4870"/>
        <item m="1" x="5381"/>
        <item m="1" x="5470"/>
        <item m="1" x="5426"/>
        <item m="1" x="4348"/>
        <item m="1" x="3890"/>
        <item m="1" x="4259"/>
        <item m="1" x="5045"/>
        <item m="1" x="3918"/>
        <item m="1" x="5001"/>
        <item m="1" x="5191"/>
        <item m="1" x="5631"/>
        <item m="1" x="4987"/>
        <item m="1" x="4892"/>
        <item m="1" x="5113"/>
        <item m="1" x="5740"/>
        <item m="1" x="5402"/>
        <item m="1" x="3491"/>
        <item m="1" x="3963"/>
        <item m="1" x="5579"/>
        <item m="1" x="4001"/>
        <item m="1" x="5522"/>
        <item m="1" x="4669"/>
        <item m="1" x="4896"/>
        <item m="1" x="4218"/>
        <item m="1" x="4934"/>
        <item m="1" x="4935"/>
        <item m="1" x="5683"/>
        <item m="1" x="5677"/>
        <item m="1" x="4920"/>
        <item m="1" x="5672"/>
        <item m="1" x="5401"/>
        <item m="1" x="4587"/>
        <item m="1" x="5665"/>
        <item m="1" x="5216"/>
        <item m="1" x="3881"/>
        <item m="1" x="3755"/>
        <item m="1" x="5116"/>
        <item m="1" x="3818"/>
        <item m="1" x="3758"/>
        <item m="1" x="4006"/>
        <item m="1" x="5078"/>
        <item m="1" x="3659"/>
        <item m="1" x="4474"/>
        <item m="1" x="4183"/>
        <item m="1" x="5027"/>
        <item m="1" x="4704"/>
        <item m="1" x="5630"/>
        <item m="1" x="5668"/>
        <item m="1" x="4073"/>
        <item m="1" x="4907"/>
        <item m="1" x="5258"/>
        <item m="1" x="4041"/>
        <item m="1" x="5148"/>
        <item m="1" x="4355"/>
        <item m="1" x="4135"/>
        <item m="1" x="4221"/>
        <item m="1" x="5454"/>
        <item m="1" x="4168"/>
        <item m="1" x="5348"/>
        <item m="1" x="4157"/>
        <item m="1" x="5178"/>
        <item m="1" x="4353"/>
        <item m="1" x="2768"/>
        <item m="1" x="4140"/>
        <item m="1" x="4360"/>
        <item m="1" x="5478"/>
        <item m="1" x="2721"/>
        <item m="1" x="2875"/>
        <item m="1" x="2253"/>
        <item m="1" x="2275"/>
        <item m="1" x="3027"/>
        <item x="752"/>
        <item m="1" x="4329"/>
        <item m="1" x="5762"/>
        <item m="1" x="3575"/>
        <item m="1" x="4005"/>
        <item m="1" x="2334"/>
        <item m="1" x="2297"/>
        <item m="1" x="5363"/>
        <item x="740"/>
        <item x="943"/>
        <item m="1" x="4137"/>
        <item m="1" x="3641"/>
        <item m="1" x="3559"/>
        <item m="1" x="3581"/>
        <item m="1" x="3556"/>
        <item m="1" x="3542"/>
        <item m="1" x="3550"/>
        <item m="1" x="3531"/>
        <item m="1" x="3348"/>
        <item m="1" x="3479"/>
        <item m="1" x="3378"/>
        <item m="1" x="3366"/>
        <item m="1" x="3471"/>
        <item m="1" x="3468"/>
        <item m="1" x="3347"/>
        <item m="1" x="3511"/>
        <item m="1" x="3516"/>
        <item m="1" x="3469"/>
        <item m="1" x="2248"/>
        <item m="1" x="4766"/>
        <item m="1" x="3703"/>
        <item m="1" x="2923"/>
        <item m="1" x="3988"/>
        <item m="1" x="2400"/>
        <item m="1" x="5498"/>
        <item x="1195"/>
        <item m="1" x="5007"/>
        <item x="829"/>
        <item m="1" x="5710"/>
        <item m="1" x="5504"/>
        <item m="1" x="3846"/>
        <item m="1" x="2790"/>
        <item m="1" x="3837"/>
        <item m="1" x="5627"/>
        <item m="1" x="4435"/>
        <item m="1" x="5674"/>
        <item m="1" x="3720"/>
        <item m="1" x="5675"/>
        <item m="1" x="2957"/>
        <item m="1" x="2665"/>
        <item m="1" x="2578"/>
        <item m="1" x="2597"/>
        <item m="1" x="2595"/>
        <item m="1" x="2540"/>
        <item m="1" x="2805"/>
        <item m="1" x="5373"/>
        <item m="1" x="3319"/>
        <item m="1" x="5429"/>
        <item m="1" x="5080"/>
        <item m="1" x="5308"/>
        <item m="1" x="2694"/>
        <item m="1" x="4257"/>
        <item m="1" x="5524"/>
        <item m="1" x="5002"/>
        <item m="1" x="2395"/>
        <item m="1" x="2453"/>
        <item m="1" x="2235"/>
        <item m="1" x="3000"/>
        <item m="1" x="3047"/>
        <item m="1" x="5153"/>
        <item m="1" x="3754"/>
        <item m="1" x="3756"/>
        <item m="1" x="3624"/>
        <item m="1" x="3036"/>
        <item m="1" x="2518"/>
        <item m="1" x="4609"/>
        <item m="1" x="4895"/>
        <item m="1" x="3966"/>
        <item m="1" x="4961"/>
        <item m="1" x="3790"/>
        <item m="1" x="4219"/>
        <item m="1" x="4822"/>
        <item m="1" x="4902"/>
        <item m="1" x="3671"/>
        <item m="1" x="4279"/>
        <item m="1" x="5222"/>
        <item m="1" x="3753"/>
        <item m="1" x="5242"/>
        <item m="1" x="4848"/>
        <item m="1" x="3967"/>
        <item m="1" x="3968"/>
        <item m="1" x="3894"/>
        <item m="1" x="4873"/>
        <item m="1" x="4588"/>
        <item m="1" x="4534"/>
        <item m="1" x="4100"/>
        <item m="1" x="3878"/>
        <item m="1" x="3472"/>
        <item m="1" x="2452"/>
        <item m="1" x="4676"/>
        <item m="1" x="4691"/>
        <item m="1" x="2739"/>
        <item m="1" x="4733"/>
        <item x="1377"/>
        <item x="171"/>
        <item m="1" x="3523"/>
        <item m="1" x="4437"/>
        <item m="1" x="3265"/>
        <item m="1" x="3229"/>
        <item m="1" x="3180"/>
        <item m="1" x="3206"/>
        <item m="1" x="3149"/>
        <item m="1" x="3167"/>
        <item m="1" x="3324"/>
        <item m="1" x="3195"/>
        <item m="1" x="2550"/>
        <item m="1" x="3006"/>
        <item m="1" x="2449"/>
        <item m="1" x="2593"/>
        <item m="1" x="2709"/>
        <item m="1" x="4138"/>
        <item m="1" x="2503"/>
        <item m="1" x="4642"/>
        <item m="1" x="2975"/>
        <item m="1" x="2519"/>
        <item m="1" x="2603"/>
        <item m="1" x="2323"/>
        <item m="1" x="4363"/>
        <item m="1" x="2448"/>
        <item m="1" x="3562"/>
        <item m="1" x="4441"/>
        <item m="1" x="2722"/>
        <item m="1" x="3157"/>
        <item m="1" x="3193"/>
        <item m="1" x="3156"/>
        <item m="1" x="5341"/>
        <item m="1" x="4488"/>
        <item m="1" x="4003"/>
        <item m="1" x="4568"/>
        <item m="1" x="2539"/>
        <item m="1" x="2754"/>
        <item m="1" x="2871"/>
        <item m="1" x="2887"/>
        <item m="1" x="2382"/>
        <item m="1" x="5758"/>
        <item m="1" x="2903"/>
        <item m="1" x="3019"/>
        <item m="1" x="2779"/>
        <item m="1" x="2401"/>
        <item x="1004"/>
        <item m="1" x="2566"/>
        <item m="1" x="2313"/>
        <item m="1" x="3296"/>
        <item m="1" x="2642"/>
        <item m="1" x="3213"/>
        <item m="1" x="2478"/>
        <item m="1" x="2314"/>
        <item m="1" x="3126"/>
        <item m="1" x="3125"/>
        <item m="1" x="3182"/>
        <item m="1" x="3024"/>
        <item m="1" x="3136"/>
        <item m="1" x="3196"/>
        <item m="1" x="3307"/>
        <item m="1" x="2964"/>
        <item m="1" x="3039"/>
        <item m="1" x="3538"/>
        <item m="1" x="3416"/>
        <item m="1" x="3539"/>
        <item m="1" x="3168"/>
        <item m="1" x="2866"/>
        <item m="1" x="3017"/>
        <item m="1" x="2950"/>
        <item m="1" x="2601"/>
        <item m="1" x="2267"/>
        <item m="1" x="3014"/>
        <item m="1" x="3045"/>
        <item m="1" x="2451"/>
        <item m="1" x="2258"/>
        <item x="1570"/>
        <item m="1" x="2785"/>
        <item m="1" x="2976"/>
        <item m="1" x="2294"/>
        <item m="1" x="3003"/>
        <item x="1241"/>
        <item m="1" x="3116"/>
        <item m="1" x="2998"/>
        <item m="1" x="2534"/>
        <item m="1" x="2529"/>
        <item m="1" x="1952"/>
        <item m="1" x="1953"/>
        <item m="1" x="1962"/>
        <item m="1" x="1964"/>
        <item m="1" x="1988"/>
        <item m="1" x="2001"/>
        <item m="1" x="2004"/>
        <item m="1" x="2011"/>
        <item m="1" x="2016"/>
        <item m="1" x="2017"/>
        <item m="1" x="2022"/>
        <item m="1" x="2025"/>
        <item m="1" x="2030"/>
        <item m="1" x="2031"/>
        <item m="1" x="2045"/>
        <item m="1" x="2056"/>
        <item m="1" x="2068"/>
        <item m="1" x="2071"/>
        <item m="1" x="2080"/>
        <item m="1" x="2088"/>
        <item m="1" x="2090"/>
        <item m="1" x="2097"/>
        <item m="1" x="2104"/>
        <item m="1" x="2107"/>
        <item m="1" x="2113"/>
        <item m="1" x="2115"/>
        <item m="1" x="2116"/>
        <item m="1" x="2124"/>
        <item m="1" x="2125"/>
        <item m="1" x="2127"/>
        <item m="1" x="2130"/>
        <item m="1" x="2135"/>
        <item m="1" x="2145"/>
        <item m="1" x="2171"/>
        <item m="1" x="2174"/>
        <item m="1" x="2189"/>
        <item m="1" x="2190"/>
        <item m="1" x="2191"/>
        <item m="1" x="2203"/>
        <item m="1" x="2218"/>
        <item m="1" x="2222"/>
        <item x="1372"/>
        <item m="1" x="2230"/>
        <item m="1" x="2254"/>
        <item m="1" x="2263"/>
        <item m="1" x="2264"/>
        <item m="1" x="2310"/>
        <item m="1" x="2315"/>
        <item m="1" x="2322"/>
        <item m="1" x="2324"/>
        <item m="1" x="2325"/>
        <item m="1" x="2333"/>
        <item m="1" x="2339"/>
        <item m="1" x="2340"/>
        <item m="1" x="2346"/>
        <item m="1" x="2348"/>
        <item m="1" x="2349"/>
        <item m="1" x="2352"/>
        <item x="1179"/>
        <item m="1" x="2366"/>
        <item m="1" x="2367"/>
        <item m="1" x="2369"/>
        <item m="1" x="2381"/>
        <item m="1" x="2394"/>
        <item m="1" x="2414"/>
        <item m="1" x="2425"/>
        <item m="1" x="2426"/>
        <item m="1" x="2457"/>
        <item m="1" x="2473"/>
        <item m="1" x="2491"/>
        <item m="1" x="2505"/>
        <item m="1" x="2523"/>
        <item m="1" x="2544"/>
        <item m="1" x="2545"/>
        <item m="1" x="2552"/>
        <item m="1" x="2565"/>
        <item m="1" x="2567"/>
        <item m="1" x="2568"/>
        <item m="1" x="2606"/>
        <item m="1" x="2625"/>
        <item m="1" x="2643"/>
        <item x="1110"/>
        <item m="1" x="2670"/>
        <item m="1" x="2705"/>
        <item m="1" x="2710"/>
        <item m="1" x="2717"/>
        <item m="1" x="2730"/>
        <item m="1" x="2734"/>
        <item m="1" x="2748"/>
        <item m="1" x="2753"/>
        <item m="1" x="2760"/>
        <item m="1" x="2771"/>
        <item m="1" x="2777"/>
        <item m="1" x="2778"/>
        <item m="1" x="2782"/>
        <item m="1" x="2788"/>
        <item m="1" x="2829"/>
        <item m="1" x="2831"/>
        <item m="1" x="2843"/>
        <item m="1" x="2862"/>
        <item m="1" x="2867"/>
        <item m="1" x="2879"/>
        <item m="1" x="2888"/>
        <item m="1" x="2896"/>
        <item m="1" x="2898"/>
        <item m="1" x="2904"/>
        <item m="1" x="2905"/>
        <item m="1" x="2917"/>
        <item m="1" x="2925"/>
        <item m="1" x="2931"/>
        <item m="1" x="2932"/>
        <item m="1" x="2937"/>
        <item m="1" x="2944"/>
        <item m="1" x="2955"/>
        <item m="1" x="2960"/>
        <item m="1" x="2963"/>
        <item m="1" x="2972"/>
        <item m="1" x="2977"/>
        <item m="1" x="2985"/>
        <item m="1" x="2992"/>
        <item m="1" x="2993"/>
        <item x="679"/>
        <item m="1" x="2996"/>
        <item m="1" x="3007"/>
        <item m="1" x="3015"/>
        <item m="1" x="3016"/>
        <item m="1" x="3029"/>
        <item m="1" x="3040"/>
        <item m="1" x="3041"/>
        <item m="1" x="3049"/>
        <item m="1" x="3052"/>
        <item m="1" x="3056"/>
        <item m="1" x="3058"/>
        <item m="1" x="3059"/>
        <item m="1" x="3065"/>
        <item m="1" x="3073"/>
        <item m="1" x="3078"/>
        <item m="1" x="3092"/>
        <item m="1" x="3094"/>
        <item m="1" x="3101"/>
        <item m="1" x="3102"/>
        <item m="1" x="3103"/>
        <item m="1" x="3111"/>
        <item m="1" x="3112"/>
        <item m="1" x="3124"/>
        <item m="1" x="3137"/>
        <item m="1" x="3139"/>
        <item m="1" x="3142"/>
        <item m="1" x="3152"/>
        <item m="1" x="3155"/>
        <item m="1" x="3158"/>
        <item m="1" x="3159"/>
        <item m="1" x="3160"/>
        <item m="1" x="3169"/>
        <item m="1" x="3170"/>
        <item m="1" x="3181"/>
        <item m="1" x="3183"/>
        <item m="1" x="3184"/>
        <item m="1" x="3197"/>
        <item m="1" x="3207"/>
        <item m="1" x="3214"/>
        <item m="1" x="3237"/>
        <item m="1" x="3260"/>
        <item m="1" x="3268"/>
        <item m="1" x="3274"/>
        <item m="1" x="3305"/>
        <item m="1" x="3329"/>
        <item m="1" x="3335"/>
        <item m="1" x="3337"/>
        <item m="1" x="3352"/>
        <item m="1" x="3351"/>
        <item m="1" x="3349"/>
        <item m="1" x="3350"/>
        <item m="1" x="3370"/>
        <item m="1" x="3376"/>
        <item m="1" x="3394"/>
        <item m="1" x="3397"/>
        <item m="1" x="3396"/>
        <item m="1" x="3414"/>
        <item m="1" x="3415"/>
        <item m="1" x="3418"/>
        <item m="1" x="3428"/>
        <item m="1" x="3432"/>
        <item m="1" x="3438"/>
        <item m="1" x="3439"/>
        <item m="1" x="3446"/>
        <item m="1" x="3447"/>
        <item m="1" x="3451"/>
        <item m="1" x="3454"/>
        <item m="1" x="3475"/>
        <item m="1" x="3461"/>
        <item m="1" x="3474"/>
        <item m="1" x="3478"/>
        <item m="1" x="3481"/>
        <item m="1" x="3485"/>
        <item m="1" x="3505"/>
        <item m="1" x="3507"/>
        <item m="1" x="3534"/>
        <item x="721"/>
        <item m="1" x="3558"/>
        <item m="1" x="3563"/>
        <item m="1" x="3566"/>
        <item x="1598"/>
        <item m="1" x="2727"/>
        <item m="1" x="3586"/>
        <item m="1" x="3587"/>
        <item m="1" x="3588"/>
        <item m="1" x="3591"/>
        <item m="1" x="3593"/>
        <item m="1" x="3595"/>
        <item m="1" x="3604"/>
        <item m="1" x="3612"/>
        <item m="1" x="3613"/>
        <item m="1" x="3631"/>
        <item m="1" x="3634"/>
        <item m="1" x="3638"/>
        <item m="1" x="3648"/>
        <item m="1" x="3651"/>
        <item m="1" x="3675"/>
        <item m="1" x="3676"/>
        <item m="1" x="3678"/>
        <item m="1" x="3681"/>
        <item m="1" x="3725"/>
        <item m="1" x="3726"/>
        <item m="1" x="3727"/>
        <item m="1" x="3728"/>
        <item m="1" x="3729"/>
        <item m="1" x="3730"/>
        <item m="1" x="4094"/>
        <item m="1" x="3732"/>
        <item m="1" x="3744"/>
        <item m="1" x="3746"/>
        <item m="1" x="3759"/>
        <item m="1" x="3763"/>
        <item m="1" x="4101"/>
        <item m="1" x="3787"/>
        <item m="1" x="3788"/>
        <item m="1" x="3789"/>
        <item m="1" x="3791"/>
        <item m="1" x="3792"/>
        <item m="1" x="3795"/>
        <item m="1" x="3796"/>
        <item m="1" x="3820"/>
        <item m="1" x="3821"/>
        <item m="1" x="3822"/>
        <item m="1" x="3823"/>
        <item m="1" x="3855"/>
        <item m="1" x="3856"/>
        <item m="1" x="4079"/>
        <item m="1" x="3858"/>
        <item m="1" x="3859"/>
        <item m="1" x="3985"/>
        <item m="1" x="3860"/>
        <item m="1" x="3861"/>
        <item m="1" x="3862"/>
        <item m="1" x="3863"/>
        <item m="1" x="3865"/>
        <item m="1" x="3879"/>
        <item m="1" x="3973"/>
        <item m="1" x="3896"/>
        <item m="1" x="3816"/>
        <item m="1" x="3809"/>
        <item m="1" x="3931"/>
        <item m="1" x="3932"/>
        <item m="1" x="3933"/>
        <item m="1" x="3934"/>
        <item m="1" x="3935"/>
        <item m="1" x="3936"/>
        <item m="1" x="3937"/>
        <item m="1" x="3938"/>
        <item m="1" x="3803"/>
        <item m="1" x="3940"/>
        <item m="1" x="3953"/>
        <item m="1" x="3954"/>
        <item m="1" x="3978"/>
        <item m="1" x="3971"/>
        <item m="1" x="3972"/>
        <item m="1" x="3997"/>
        <item m="1" x="4093"/>
        <item m="1" x="4004"/>
        <item m="1" x="4007"/>
        <item m="1" x="4009"/>
        <item m="1" x="3776"/>
        <item m="1" x="4012"/>
        <item m="1" x="4013"/>
        <item m="1" x="4014"/>
        <item m="1" x="3800"/>
        <item m="1" x="4040"/>
        <item m="1" x="4043"/>
        <item m="1" x="3777"/>
        <item m="1" x="4049"/>
        <item m="1" x="4050"/>
        <item m="1" x="4074"/>
        <item m="1" x="4075"/>
        <item m="1" x="3774"/>
        <item m="1" x="4077"/>
        <item m="1" x="4078"/>
        <item m="1" x="4080"/>
        <item m="1" x="4082"/>
        <item m="1" x="4085"/>
        <item m="1" x="4106"/>
        <item m="1" x="4143"/>
        <item m="1" x="4145"/>
        <item m="1" x="4146"/>
        <item m="1" x="4173"/>
        <item m="1" x="4174"/>
        <item m="1" x="4175"/>
        <item m="1" x="4188"/>
        <item m="1" x="4198"/>
        <item m="1" x="4199"/>
        <item m="1" x="4220"/>
        <item m="1" x="4223"/>
        <item m="1" x="4224"/>
        <item m="1" x="4225"/>
        <item m="1" x="4226"/>
        <item m="1" x="4229"/>
        <item m="1" x="4230"/>
        <item m="1" x="4261"/>
        <item m="1" x="4270"/>
        <item m="1" x="4271"/>
        <item m="1" x="4280"/>
        <item m="1" x="4283"/>
        <item m="1" x="4290"/>
        <item m="1" x="4292"/>
        <item m="1" x="4302"/>
        <item m="1" x="4303"/>
        <item m="1" x="4305"/>
        <item m="1" x="4306"/>
        <item m="1" x="4307"/>
        <item m="1" x="4325"/>
        <item m="1" x="4326"/>
        <item m="1" x="4330"/>
        <item m="1" x="4331"/>
        <item m="1" x="4333"/>
        <item m="1" x="4362"/>
        <item m="1" x="4365"/>
        <item m="1" x="4383"/>
        <item m="1" x="4384"/>
        <item m="1" x="4385"/>
        <item m="1" x="4401"/>
        <item m="1" x="4415"/>
        <item m="1" x="4417"/>
        <item m="1" x="4418"/>
        <item m="1" x="4421"/>
        <item m="1" x="4440"/>
        <item m="1" x="4444"/>
        <item m="1" x="4446"/>
        <item m="1" x="4449"/>
        <item m="1" x="4454"/>
        <item m="1" x="4493"/>
        <item m="1" x="4495"/>
        <item m="1" x="4518"/>
        <item m="1" x="4536"/>
        <item m="1" x="4541"/>
        <item m="1" x="4558"/>
        <item m="1" x="4579"/>
        <item m="1" x="4582"/>
        <item m="1" x="4583"/>
        <item m="1" x="4584"/>
        <item m="1" x="4607"/>
        <item m="1" x="4608"/>
        <item m="1" x="4616"/>
        <item m="1" x="4617"/>
        <item m="1" x="4641"/>
        <item m="1" x="4649"/>
        <item m="1" x="4650"/>
        <item m="1" x="4675"/>
        <item m="1" x="4678"/>
        <item m="1" x="4692"/>
        <item m="1" x="4694"/>
        <item x="1520"/>
        <item m="1" x="4701"/>
        <item m="1" x="4705"/>
        <item x="799"/>
        <item m="1" x="4706"/>
        <item m="1" x="4709"/>
        <item m="1" x="4714"/>
        <item m="1" x="4734"/>
        <item m="1" x="4735"/>
        <item m="1" x="4737"/>
        <item m="1" x="4765"/>
        <item m="1" x="4780"/>
        <item m="1" x="4792"/>
        <item m="1" x="4793"/>
        <item m="1" x="4794"/>
        <item m="1" x="4799"/>
        <item m="1" x="4801"/>
        <item m="1" x="4821"/>
        <item m="1" x="4823"/>
        <item m="1" x="4853"/>
        <item m="1" x="4856"/>
        <item m="1" x="4874"/>
        <item m="1" x="4875"/>
        <item m="1" x="4877"/>
        <item m="1" x="4893"/>
        <item m="1" x="4905"/>
        <item m="1" x="4917"/>
        <item m="1" x="4919"/>
        <item m="1" x="4926"/>
        <item m="1" x="4936"/>
        <item m="1" x="4938"/>
        <item m="1" x="4952"/>
        <item m="1" x="4960"/>
        <item m="1" x="4962"/>
        <item m="1" x="4963"/>
        <item m="1" x="4964"/>
        <item m="1" x="4965"/>
        <item m="1" x="4971"/>
        <item m="1" x="4978"/>
        <item m="1" x="4998"/>
        <item m="1" x="5006"/>
        <item m="1" x="5014"/>
        <item m="1" x="5017"/>
        <item m="1" x="5020"/>
        <item m="1" x="5023"/>
        <item m="1" x="5026"/>
        <item m="1" x="5034"/>
        <item m="1" x="5038"/>
        <item m="1" x="5059"/>
        <item m="1" x="5071"/>
        <item m="1" x="5081"/>
        <item m="1" x="5104"/>
        <item m="1" x="5119"/>
        <item m="1" x="5133"/>
        <item m="1" x="5146"/>
        <item m="1" x="5190"/>
        <item m="1" x="5193"/>
        <item m="1" x="5202"/>
        <item m="1" x="5224"/>
        <item m="1" x="5237"/>
        <item m="1" x="5246"/>
        <item m="1" x="5247"/>
        <item m="1" x="5248"/>
        <item m="1" x="5249"/>
        <item m="1" x="5305"/>
        <item m="1" x="5316"/>
        <item m="1" x="5324"/>
        <item m="1" x="5385"/>
        <item m="1" x="5424"/>
        <item m="1" x="5592"/>
        <item m="1" x="5557"/>
        <item m="1" x="5442"/>
        <item m="1" x="5474"/>
        <item m="1" x="5444"/>
        <item m="1" x="5473"/>
        <item m="1" x="5421"/>
        <item m="1" x="5490"/>
        <item m="1" x="5491"/>
        <item m="1" x="5492"/>
        <item m="1" x="5497"/>
        <item m="1" x="5505"/>
        <item m="1" x="5520"/>
        <item m="1" x="5534"/>
        <item m="1" x="5536"/>
        <item m="1" x="5537"/>
        <item x="1246"/>
        <item m="1" x="5540"/>
        <item m="1" x="5593"/>
        <item m="1" x="5441"/>
        <item m="1" x="5558"/>
        <item m="1" x="5563"/>
        <item m="1" x="3552"/>
        <item m="1" x="5578"/>
        <item m="1" x="5584"/>
        <item m="1" x="5590"/>
        <item m="1" x="5760"/>
        <item m="1" x="5610"/>
        <item m="1" x="5614"/>
        <item m="1" x="5629"/>
        <item m="1" x="5632"/>
        <item m="1" x="5642"/>
        <item m="1" x="5648"/>
        <item m="1" x="5656"/>
        <item m="1" x="5658"/>
        <item m="1" x="5667"/>
        <item m="1" x="5678"/>
        <item m="1" x="5689"/>
        <item m="1" x="5690"/>
        <item m="1" x="5693"/>
        <item m="1" x="5701"/>
        <item m="1" x="5702"/>
        <item m="1" x="5705"/>
        <item m="1" x="5711"/>
        <item m="1" x="5715"/>
        <item m="1" x="5717"/>
        <item m="1" x="5736"/>
        <item m="1" x="5739"/>
        <item m="1" x="5748"/>
        <item m="1" x="5749"/>
        <item m="1" x="5750"/>
        <item m="1" x="1954"/>
        <item m="1" x="1972"/>
        <item m="1" x="1974"/>
        <item m="1" x="1975"/>
        <item m="1" x="1993"/>
        <item m="1" x="2023"/>
        <item m="1" x="2038"/>
        <item m="1" x="2054"/>
        <item m="1" x="2061"/>
        <item m="1" x="2067"/>
        <item m="1" x="2072"/>
        <item m="1" x="2085"/>
        <item m="1" x="2108"/>
        <item m="1" x="2109"/>
        <item m="1" x="2110"/>
        <item m="1" x="2120"/>
        <item m="1" x="2121"/>
        <item m="1" x="2136"/>
        <item m="1" x="2157"/>
        <item m="1" x="2188"/>
        <item m="1" x="2207"/>
        <item m="1" x="2209"/>
        <item m="1" x="2234"/>
        <item m="1" x="2265"/>
        <item m="1" x="2296"/>
        <item m="1" x="2303"/>
        <item m="1" x="2316"/>
        <item m="1" x="2321"/>
        <item m="1" x="2337"/>
        <item m="1" x="2347"/>
        <item m="1" x="2355"/>
        <item m="1" x="2368"/>
        <item m="1" x="2370"/>
        <item m="1" x="2384"/>
        <item m="1" x="2392"/>
        <item m="1" x="2422"/>
        <item m="1" x="2427"/>
        <item m="1" x="2439"/>
        <item m="1" x="2474"/>
        <item m="1" x="2522"/>
        <item m="1" x="2530"/>
        <item m="1" x="2531"/>
        <item m="1" x="2535"/>
        <item m="1" x="2541"/>
        <item m="1" x="2607"/>
        <item m="1" x="2608"/>
        <item m="1" x="2654"/>
        <item m="1" x="2671"/>
        <item m="1" x="2672"/>
        <item m="1" x="2674"/>
        <item m="1" x="2761"/>
        <item m="1" x="2767"/>
        <item m="1" x="2781"/>
        <item m="1" x="2798"/>
        <item m="1" x="2821"/>
        <item m="1" x="2833"/>
        <item m="1" x="2865"/>
        <item m="1" x="2874"/>
        <item m="1" x="2881"/>
        <item m="1" x="2911"/>
        <item m="1" x="2913"/>
        <item m="1" x="2914"/>
        <item x="1151"/>
        <item m="1" x="2933"/>
        <item m="1" x="2941"/>
        <item m="1" x="2952"/>
        <item m="1" x="2978"/>
        <item m="1" x="2986"/>
        <item m="1" x="3008"/>
        <item m="1" x="3021"/>
        <item m="1" x="3022"/>
        <item m="1" x="3034"/>
        <item m="1" x="3037"/>
        <item m="1" x="3050"/>
        <item m="1" x="3091"/>
        <item m="1" x="3105"/>
        <item m="1" x="3106"/>
        <item m="1" x="3120"/>
        <item m="1" x="3129"/>
        <item m="1" x="3130"/>
        <item m="1" x="3138"/>
        <item m="1" x="3141"/>
        <item m="1" x="3144"/>
        <item m="1" x="3150"/>
        <item m="1" x="3151"/>
        <item m="1" x="3162"/>
        <item m="1" x="3185"/>
        <item m="1" x="3200"/>
        <item m="1" x="3208"/>
        <item m="1" x="3209"/>
        <item m="1" x="3226"/>
        <item m="1" x="3253"/>
        <item m="1" x="3272"/>
        <item m="1" x="3278"/>
        <item m="1" x="3297"/>
        <item m="1" x="3303"/>
        <item m="1" x="3315"/>
        <item m="1" x="3325"/>
        <item m="1" x="3327"/>
        <item m="1" x="3356"/>
        <item m="1" x="3361"/>
        <item m="1" x="3362"/>
        <item m="1" x="3398"/>
        <item m="1" x="3399"/>
        <item m="1" x="3400"/>
        <item m="1" x="3401"/>
        <item m="1" x="3408"/>
        <item m="1" x="3413"/>
        <item m="1" x="3420"/>
        <item m="1" x="3440"/>
        <item m="1" x="3463"/>
        <item m="1" x="3487"/>
        <item m="1" x="3484"/>
        <item m="1" x="3480"/>
        <item m="1" x="3496"/>
        <item m="1" x="3506"/>
        <item m="1" x="3508"/>
        <item m="1" x="3517"/>
        <item m="1" x="3546"/>
        <item m="1" x="3547"/>
        <item m="1" x="2806"/>
        <item m="1" x="3567"/>
        <item m="1" x="3530"/>
        <item m="1" x="3602"/>
        <item m="1" x="3614"/>
        <item m="1" x="3618"/>
        <item m="1" x="3627"/>
        <item m="1" x="3633"/>
        <item m="1" x="3635"/>
        <item m="1" x="3637"/>
        <item m="1" x="3639"/>
        <item m="1" x="3647"/>
        <item m="1" x="3733"/>
        <item m="1" x="3735"/>
        <item m="1" x="3761"/>
        <item m="1" x="3778"/>
        <item m="1" x="3765"/>
        <item m="1" x="3766"/>
        <item m="1" x="3819"/>
        <item m="1" x="3824"/>
        <item m="1" x="3838"/>
        <item m="1" x="3850"/>
        <item m="1" x="4076"/>
        <item m="1" x="3958"/>
        <item m="1" x="3974"/>
        <item m="1" x="3975"/>
        <item m="1" x="3976"/>
        <item m="1" x="3999"/>
        <item m="1" x="4008"/>
        <item m="1" x="4017"/>
        <item m="1" x="4018"/>
        <item m="1" x="4051"/>
        <item m="1" x="4067"/>
        <item m="1" x="4092"/>
        <item m="1" x="4083"/>
        <item m="1" x="4084"/>
        <item m="1" x="4086"/>
        <item m="1" x="3992"/>
        <item m="1" x="4142"/>
        <item m="1" x="4144"/>
        <item m="1" x="4147"/>
        <item m="1" x="4171"/>
        <item m="1" x="4228"/>
        <item m="1" x="4231"/>
        <item m="1" x="4235"/>
        <item m="1" x="4281"/>
        <item m="1" x="4304"/>
        <item m="1" x="4308"/>
        <item m="1" x="4364"/>
        <item m="1" x="4366"/>
        <item m="1" x="4386"/>
        <item m="1" x="4387"/>
        <item m="1" x="4389"/>
        <item m="1" x="4419"/>
        <item m="1" x="4443"/>
        <item m="1" x="5757"/>
        <item m="1" x="4468"/>
        <item m="1" x="4478"/>
        <item m="1" x="4484"/>
        <item m="1" x="4509"/>
        <item m="1" x="4511"/>
        <item m="1" x="4521"/>
        <item m="1" x="4530"/>
        <item m="1" x="4576"/>
        <item m="1" x="4590"/>
        <item m="1" x="4651"/>
        <item m="1" x="4666"/>
        <item m="1" x="4674"/>
        <item x="338"/>
        <item m="1" x="4679"/>
        <item m="1" x="4684"/>
        <item m="1" x="4767"/>
        <item m="1" x="4771"/>
        <item m="1" x="4772"/>
        <item m="1" x="4773"/>
        <item m="1" x="4798"/>
        <item m="1" x="4812"/>
        <item m="1" x="4826"/>
        <item m="1" x="4828"/>
        <item m="1" x="4835"/>
        <item x="244"/>
        <item m="1" x="4850"/>
        <item m="1" x="4872"/>
        <item m="1" x="4876"/>
        <item m="1" x="4930"/>
        <item m="1" x="4933"/>
        <item m="1" x="4946"/>
        <item m="1" x="4947"/>
        <item m="1" x="4949"/>
        <item m="1" x="4951"/>
        <item x="432"/>
        <item x="942"/>
        <item m="1" x="5003"/>
        <item m="1" x="5004"/>
        <item m="1" x="5005"/>
        <item m="1" x="5021"/>
        <item m="1" x="5028"/>
        <item m="1" x="5031"/>
        <item m="1" x="5033"/>
        <item m="1" x="5037"/>
        <item m="1" x="5056"/>
        <item x="226"/>
        <item m="1" x="5083"/>
        <item m="1" x="5084"/>
        <item m="1" x="5121"/>
        <item m="1" x="5122"/>
        <item m="1" x="5143"/>
        <item m="1" x="5154"/>
        <item m="1" x="5155"/>
        <item m="1" x="5156"/>
        <item m="1" x="5194"/>
        <item m="1" x="5195"/>
        <item m="1" x="5223"/>
        <item m="1" x="5250"/>
        <item m="1" x="5273"/>
        <item m="1" x="5281"/>
        <item m="1" x="5123"/>
        <item m="1" x="5288"/>
        <item m="1" x="5309"/>
        <item m="1" x="5334"/>
        <item x="513"/>
        <item m="1" x="5359"/>
        <item m="1" x="5365"/>
        <item m="1" x="5404"/>
        <item m="1" x="5434"/>
        <item m="1" x="5595"/>
        <item m="1" x="5471"/>
        <item m="1" x="5472"/>
        <item m="1" x="5475"/>
        <item m="1" x="5481"/>
        <item m="1" x="5494"/>
        <item m="1" x="5506"/>
        <item m="1" x="5459"/>
        <item m="1" x="5525"/>
        <item m="1" x="5485"/>
        <item m="1" x="5547"/>
        <item m="1" x="5560"/>
        <item m="1" x="5562"/>
        <item m="1" x="4861"/>
        <item m="1" x="5427"/>
        <item m="1" x="5604"/>
        <item m="1" x="5618"/>
        <item m="1" x="5619"/>
        <item m="1" x="5633"/>
        <item m="1" x="5636"/>
        <item m="1" x="5638"/>
        <item m="1" x="5639"/>
        <item m="1" x="5659"/>
        <item m="1" x="5660"/>
        <item m="1" x="5661"/>
        <item m="1" x="5670"/>
        <item m="1" x="5679"/>
        <item m="1" x="5680"/>
        <item m="1" x="5692"/>
        <item m="1" x="5694"/>
        <item m="1" x="5706"/>
        <item m="1" x="5712"/>
        <item m="1" x="5713"/>
        <item m="1" x="5719"/>
        <item m="1" x="5730"/>
        <item m="1" x="5741"/>
        <item m="1" x="5742"/>
        <item m="1" x="5743"/>
        <item m="1" x="5752"/>
        <item m="1" x="5755"/>
        <item m="1" x="3088"/>
        <item m="1" x="4489"/>
        <item m="1" x="4445"/>
        <item m="1" x="3328"/>
        <item m="1" x="4953"/>
        <item m="1" x="2032"/>
        <item m="1" x="2029"/>
        <item m="1" x="2122"/>
        <item m="1" x="2028"/>
        <item m="1" x="2215"/>
        <item m="1" x="2194"/>
        <item m="1" x="2193"/>
        <item m="1" x="1990"/>
        <item m="1" x="2200"/>
        <item m="1" x="2139"/>
        <item m="1" x="2098"/>
        <item m="1" x="2168"/>
        <item m="1" x="1984"/>
        <item m="1" x="2126"/>
        <item m="1" x="2170"/>
        <item m="1" x="1977"/>
        <item m="1" x="2144"/>
        <item m="1" x="2153"/>
        <item m="1" x="2089"/>
        <item m="1" x="1963"/>
        <item m="1" x="1960"/>
        <item m="1" x="2164"/>
        <item m="1" x="2158"/>
        <item m="1" x="2043"/>
        <item m="1" x="2211"/>
        <item m="1" x="2051"/>
        <item m="1" x="2183"/>
        <item m="1" x="2147"/>
        <item m="1" x="2008"/>
        <item m="1" x="2165"/>
        <item m="1" x="2000"/>
        <item m="1" x="1994"/>
        <item m="1" x="2197"/>
        <item m="1" x="2155"/>
        <item m="1" x="2047"/>
        <item m="1" x="2026"/>
        <item m="1" x="1981"/>
        <item x="40"/>
        <item m="1" x="2198"/>
        <item m="1" x="2048"/>
        <item m="1" x="1996"/>
        <item m="1" x="2081"/>
        <item m="1" x="1985"/>
        <item m="1" x="2192"/>
        <item m="1" x="2156"/>
        <item m="1" x="2049"/>
        <item m="1" x="2138"/>
        <item m="1" x="2148"/>
        <item m="1" x="3589"/>
        <item m="1" x="3529"/>
        <item m="1" x="4764"/>
        <item m="1" x="4589"/>
        <item m="1" x="3585"/>
        <item m="1" x="3607"/>
        <item m="1" x="4825"/>
        <item m="1" x="4606"/>
        <item m="1" x="5185"/>
        <item m="1" x="3717"/>
        <item m="1" x="4459"/>
        <item m="1" x="4104"/>
        <item m="1" x="3811"/>
        <item m="1" x="3201"/>
        <item m="1" x="3779"/>
        <item m="1" x="4499"/>
        <item m="1" x="3654"/>
        <item m="1" x="5501"/>
        <item m="1" x="2970"/>
        <item m="1" x="4958"/>
        <item m="1" x="4473"/>
        <item m="1" x="4327"/>
        <item m="1" x="4514"/>
        <item m="1" x="4368"/>
        <item m="1" x="4806"/>
        <item m="1" x="4456"/>
        <item m="1" x="5437"/>
        <item m="1" x="4911"/>
        <item m="1" x="4097"/>
        <item m="1" x="5395"/>
        <item m="1" x="4625"/>
        <item m="1" x="5463"/>
        <item m="1" x="5533"/>
        <item m="1" x="4388"/>
        <item m="1" x="5335"/>
        <item m="1" x="5225"/>
        <item m="1" x="5367"/>
        <item m="1" x="5543"/>
        <item m="1" x="4723"/>
        <item m="1" x="5124"/>
        <item m="1" x="5368"/>
        <item m="1" x="5718"/>
        <item m="1" x="5051"/>
        <item m="1" x="4620"/>
        <item m="1" x="4543"/>
        <item m="1" x="5160"/>
        <item m="1" x="4227"/>
        <item m="1" x="4740"/>
        <item m="1" x="5681"/>
        <item m="1" x="3797"/>
        <item m="1" x="5448"/>
        <item m="1" x="5716"/>
        <item m="1" x="4179"/>
        <item m="1" x="3867"/>
        <item m="1" x="5662"/>
        <item m="1" x="5052"/>
        <item m="1" x="5082"/>
        <item m="1" x="4016"/>
        <item m="1" x="5508"/>
        <item m="1" x="4469"/>
        <item m="1" x="5311"/>
        <item m="1" x="5283"/>
        <item m="1" x="5409"/>
        <item m="1" x="5410"/>
        <item m="1" x="4486"/>
        <item m="1" x="4285"/>
        <item m="1" x="4654"/>
        <item m="1" x="4791"/>
        <item m="1" x="4577"/>
        <item m="1" x="4580"/>
        <item m="1" x="4054"/>
        <item m="1" x="5284"/>
        <item m="1" x="4624"/>
        <item m="1" x="5125"/>
        <item m="1" x="4052"/>
        <item m="1" x="4519"/>
        <item m="1" x="4688"/>
        <item m="1" x="3943"/>
        <item m="1" x="3864"/>
        <item m="1" x="3872"/>
        <item m="1" x="3739"/>
        <item m="1" x="3984"/>
        <item m="1" x="3773"/>
        <item m="1" x="4531"/>
        <item m="1" x="3798"/>
        <item m="1" x="4457"/>
        <item m="1" x="5564"/>
        <item m="1" x="4878"/>
        <item m="1" x="4832"/>
        <item m="1" x="4512"/>
        <item m="1" x="4055"/>
        <item m="1" x="5634"/>
        <item m="1" x="3256"/>
        <item m="1" x="3254"/>
        <item m="1" x="5127"/>
        <item m="1" x="4485"/>
        <item m="1" x="4420"/>
        <item m="1" x="3249"/>
        <item m="1" x="4370"/>
        <item m="1" x="3210"/>
        <item m="1" x="3117"/>
        <item m="1" x="4030"/>
        <item m="1" x="4622"/>
        <item m="1" x="5412"/>
        <item m="1" x="3802"/>
        <item m="1" x="5366"/>
        <item m="1" x="4849"/>
        <item m="1" x="4287"/>
        <item m="1" x="3827"/>
        <item m="1" x="3775"/>
        <item m="1" x="3982"/>
        <item m="1" x="4286"/>
        <item m="1" x="5695"/>
        <item m="1" x="3909"/>
        <item m="1" x="4592"/>
        <item m="1" x="5047"/>
        <item m="1" x="5016"/>
        <item m="1" x="3868"/>
        <item m="1" x="4265"/>
        <item m="1" x="4921"/>
        <item m="1" x="5126"/>
        <item m="1" x="4724"/>
        <item m="1" x="5158"/>
        <item m="1" x="4309"/>
        <item m="1" x="4510"/>
        <item m="1" x="5251"/>
        <item m="1" x="5635"/>
        <item m="1" x="4311"/>
        <item m="1" x="5431"/>
        <item m="1" x="5018"/>
        <item m="1" x="5603"/>
        <item m="1" x="5433"/>
        <item m="1" x="4977"/>
        <item m="1" x="5430"/>
        <item m="1" x="5597"/>
        <item m="1" x="5596"/>
        <item m="1" x="3825"/>
        <item m="1" x="4939"/>
        <item m="1" x="4264"/>
        <item m="1" x="4833"/>
        <item m="1" x="4240"/>
        <item m="1" x="4747"/>
        <item m="1" x="5171"/>
        <item m="1" x="2755"/>
        <item m="1" x="4857"/>
        <item m="1" x="5282"/>
        <item m="1" x="4548"/>
        <item m="1" x="4591"/>
        <item m="1" x="4829"/>
        <item m="1" x="4886"/>
        <item m="1" x="5296"/>
        <item m="1" x="4899"/>
        <item m="1" x="3829"/>
        <item m="1" x="4975"/>
        <item m="1" x="4957"/>
        <item m="1" x="4989"/>
        <item x="494"/>
        <item m="1" x="3977"/>
        <item m="1" x="4966"/>
        <item m="1" x="3828"/>
        <item m="1" x="5310"/>
        <item m="1" x="4482"/>
        <item m="1" x="4233"/>
        <item m="1" x="5199"/>
        <item m="1" x="4910"/>
        <item m="1" x="4990"/>
        <item m="1" x="4710"/>
        <item m="1" x="5008"/>
        <item m="1" x="3980"/>
        <item m="1" x="4284"/>
        <item m="1" x="3832"/>
        <item m="1" x="4470"/>
        <item m="1" x="4950"/>
        <item m="1" x="4025"/>
        <item m="1" x="4948"/>
        <item m="1" x="4496"/>
        <item m="1" x="3740"/>
        <item m="1" x="5035"/>
        <item m="1" x="4428"/>
        <item m="1" x="4232"/>
        <item m="1" x="4027"/>
        <item m="1" x="5406"/>
        <item m="1" x="5460"/>
        <item m="1" x="4717"/>
        <item m="1" x="4932"/>
        <item m="1" x="4172"/>
        <item m="1" x="2637"/>
        <item x="1202"/>
        <item m="1" x="2872"/>
        <item m="1" x="3057"/>
        <item m="1" x="3055"/>
        <item m="1" x="2302"/>
        <item x="729"/>
        <item m="1" x="2259"/>
        <item m="1" x="2403"/>
        <item m="1" x="3564"/>
        <item m="1" x="3553"/>
        <item m="1" x="3611"/>
        <item m="1" x="3643"/>
        <item m="1" x="3537"/>
        <item m="1" x="3629"/>
        <item m="1" x="3620"/>
        <item m="1" x="3601"/>
        <item m="1" x="3551"/>
        <item m="1" x="3600"/>
        <item m="1" x="3554"/>
        <item m="1" x="3543"/>
        <item m="1" x="3576"/>
        <item m="1" x="3535"/>
        <item m="1" x="3548"/>
        <item m="1" x="3596"/>
        <item m="1" x="3590"/>
        <item m="1" x="3528"/>
        <item m="1" x="3544"/>
        <item m="1" x="2483"/>
        <item m="1" x="4744"/>
        <item m="1" x="3745"/>
        <item m="1" x="4341"/>
        <item m="1" x="3483"/>
        <item m="1" x="3403"/>
        <item m="1" x="3410"/>
        <item m="1" x="3405"/>
        <item m="1" x="3365"/>
        <item m="1" x="3455"/>
        <item m="1" x="3518"/>
        <item m="1" x="3464"/>
        <item m="1" x="3411"/>
        <item m="1" x="3520"/>
        <item m="1" x="3470"/>
        <item m="1" x="3509"/>
        <item m="1" x="3521"/>
        <item m="1" x="3504"/>
        <item x="1599"/>
        <item m="1" x="3465"/>
        <item m="1" x="3492"/>
        <item m="1" x="3402"/>
        <item m="1" x="3404"/>
        <item m="1" x="3353"/>
        <item m="1" x="3357"/>
        <item m="1" x="3421"/>
        <item m="1" x="3452"/>
        <item m="1" x="3426"/>
        <item m="1" x="2681"/>
        <item m="1" x="4741"/>
        <item m="1" x="4416"/>
        <item m="1" x="4203"/>
        <item m="1" x="5566"/>
        <item m="1" x="5587"/>
        <item m="1" x="5041"/>
        <item m="1" x="2634"/>
        <item m="1" x="5700"/>
        <item m="1" x="4455"/>
        <item m="1" x="5493"/>
        <item m="1" x="4520"/>
        <item m="1" x="3104"/>
        <item m="1" x="2849"/>
        <item m="1" x="2854"/>
        <item m="1" x="2432"/>
        <item m="1" x="2726"/>
        <item m="1" x="2542"/>
        <item m="1" x="2995"/>
        <item m="1" x="2460"/>
        <item m="1" x="2466"/>
        <item m="1" x="2844"/>
        <item m="1" x="3433"/>
        <item m="1" x="3486"/>
        <item x="738"/>
        <item m="1" x="3645"/>
        <item m="1" x="4513"/>
        <item m="1" x="3332"/>
        <item m="1" x="2769"/>
        <item m="1" x="3025"/>
        <item m="1" x="2990"/>
        <item m="1" x="3023"/>
        <item m="1" x="3093"/>
        <item m="1" x="3312"/>
        <item m="1" x="3172"/>
        <item m="1" x="3096"/>
        <item m="1" x="3171"/>
        <item m="1" x="2459"/>
        <item m="1" x="2411"/>
        <item m="1" x="3283"/>
        <item m="1" x="3084"/>
        <item m="1" x="3086"/>
        <item m="1" x="3085"/>
        <item m="1" x="3095"/>
        <item m="1" x="3333"/>
        <item m="1" x="2979"/>
        <item m="1" x="2438"/>
        <item m="1" x="5499"/>
        <item m="1" x="5502"/>
        <item m="1" x="5615"/>
        <item m="1" x="4523"/>
        <item m="1" x="5519"/>
        <item x="1132"/>
        <item m="1" x="5088"/>
        <item m="1" x="2702"/>
        <item m="1" x="2938"/>
        <item m="1" x="2718"/>
        <item m="1" x="2524"/>
        <item m="1" x="2697"/>
        <item m="1" x="2735"/>
        <item m="1" x="2295"/>
        <item m="1" x="5528"/>
        <item m="1" x="5407"/>
        <item m="1" x="2525"/>
        <item m="1" x="2335"/>
        <item m="1" x="2341"/>
        <item m="1" x="2598"/>
        <item m="1" x="2553"/>
        <item m="1" x="2684"/>
        <item m="1" x="3592"/>
        <item m="1" x="2555"/>
        <item m="1" x="5042"/>
        <item m="1" x="2638"/>
        <item m="1" x="5096"/>
        <item m="1" x="2987"/>
        <item m="1" x="3882"/>
        <item m="1" x="4367"/>
        <item m="1" x="5731"/>
        <item m="1" x="5729"/>
        <item m="1" x="4979"/>
        <item m="1" x="4081"/>
        <item m="1" x="4738"/>
        <item m="1" x="4858"/>
        <item m="1" x="2374"/>
        <item m="1" x="2304"/>
        <item m="1" x="4686"/>
        <item m="1" x="4736"/>
        <item m="1" x="2546"/>
        <item m="1" x="3009"/>
        <item x="374"/>
        <item m="1" x="4046"/>
        <item m="1" x="4339"/>
        <item m="1" x="3031"/>
        <item m="1" x="5254"/>
        <item m="1" x="5720"/>
        <item m="1" x="5573"/>
        <item m="1" x="5197"/>
        <item m="1" x="4830"/>
        <item m="1" x="4803"/>
        <item m="1" x="3945"/>
        <item m="1" x="3979"/>
        <item m="1" x="4774"/>
        <item m="1" x="5370"/>
        <item m="1" x="4827"/>
        <item m="1" x="4141"/>
        <item m="1" x="4718"/>
        <item m="1" x="4427"/>
        <item m="1" x="3906"/>
        <item m="1" x="3869"/>
        <item m="1" x="3983"/>
        <item m="1" x="3908"/>
        <item m="1" x="4922"/>
        <item m="1" x="4925"/>
        <item m="1" x="5162"/>
        <item m="1" x="5657"/>
        <item m="1" x="5580"/>
        <item m="1" x="5087"/>
        <item m="1" x="5163"/>
        <item m="1" x="4742"/>
        <item m="1" x="4880"/>
        <item m="1" x="3783"/>
        <item m="1" x="4332"/>
        <item m="1" x="4593"/>
        <item m="1" x="5022"/>
        <item m="1" x="3834"/>
        <item m="1" x="4883"/>
        <item m="1" x="4542"/>
        <item m="1" x="3609"/>
        <item m="1" x="3847"/>
        <item x="1627"/>
        <item m="1" x="5252"/>
        <item m="1" x="5691"/>
        <item m="1" x="4988"/>
        <item m="1" x="3899"/>
        <item m="1" x="5697"/>
        <item m="1" x="5255"/>
        <item m="1" x="4021"/>
        <item m="1" x="4426"/>
        <item m="1" x="5732"/>
        <item m="1" x="4972"/>
        <item m="1" x="5058"/>
        <item m="1" x="5446"/>
        <item m="1" x="4739"/>
        <item m="1" x="4908"/>
        <item m="1" x="4855"/>
        <item x="1168"/>
        <item m="1" x="2627"/>
        <item m="1" x="4881"/>
        <item m="1" x="5280"/>
        <item m="1" x="2582"/>
        <item m="1" x="5159"/>
        <item m="1" x="2910"/>
        <item m="1" x="2918"/>
        <item m="1" x="2492"/>
        <item m="1" x="2696"/>
        <item m="1" x="2807"/>
        <item m="1" x="3087"/>
        <item m="1" x="3489"/>
        <item m="1" x="2226"/>
        <item x="741"/>
        <item m="1" x="2792"/>
        <item m="1" x="2421"/>
        <item m="1" x="2679"/>
        <item m="1" x="3308"/>
        <item m="1" x="3255"/>
        <item m="1" x="2822"/>
        <item m="1" x="3199"/>
        <item x="1301"/>
        <item m="1" x="2359"/>
        <item m="1" x="2487"/>
        <item m="1" x="3257"/>
        <item m="1" x="2342"/>
        <item m="1" x="3221"/>
        <item m="1" x="3174"/>
        <item m="1" x="2791"/>
        <item m="1" x="5090"/>
        <item m="1" x="2832"/>
        <item m="1" x="2655"/>
        <item m="1" x="5544"/>
        <item m="1" x="5669"/>
        <item m="1" x="4770"/>
        <item m="1" x="2512"/>
        <item m="1" x="2707"/>
        <item m="1" x="4266"/>
        <item m="1" x="2876"/>
        <item m="1" x="2236"/>
        <item m="1" x="2585"/>
        <item m="1" x="2610"/>
        <item m="1" x="2682"/>
        <item m="1" x="2626"/>
        <item m="1" x="2556"/>
        <item m="1" x="2656"/>
        <item m="1" x="2973"/>
        <item m="1" x="2554"/>
        <item m="1" x="4623"/>
        <item x="1488"/>
        <item m="1" x="3767"/>
        <item m="1" x="3615"/>
        <item m="1" x="4422"/>
        <item m="1" x="5364"/>
        <item m="1" x="4149"/>
        <item m="1" x="5405"/>
        <item m="1" x="4057"/>
        <item m="1" x="3900"/>
        <item m="1" x="3902"/>
        <item m="1" x="5009"/>
        <item m="1" x="3876"/>
        <item m="1" x="4498"/>
        <item m="1" x="3573"/>
        <item m="1" x="2260"/>
        <item m="1" x="2983"/>
        <item m="1" x="5314"/>
        <item m="1" x="5201"/>
        <item m="1" x="5187"/>
        <item m="1" x="2513"/>
        <item m="1" x="4522"/>
        <item m="1" x="3140"/>
        <item m="1" x="2818"/>
        <item m="1" x="2946"/>
        <item m="1" x="2981"/>
        <item m="1" x="2317"/>
        <item m="1" x="2951"/>
        <item m="1" x="3051"/>
        <item m="1" x="2967"/>
        <item m="1" x="2609"/>
        <item m="1" x="3317"/>
        <item m="1" x="3153"/>
        <item m="1" x="3107"/>
        <item m="1" x="3198"/>
        <item m="1" x="3063"/>
        <item m="1" x="2393"/>
        <item m="1" x="4053"/>
        <item m="1" x="2298"/>
        <item m="1" x="4885"/>
        <item m="1" x="5092"/>
        <item m="1" x="3870"/>
        <item m="1" x="4107"/>
        <item m="1" x="4425"/>
        <item m="1" x="4108"/>
        <item m="1" x="4109"/>
        <item m="1" x="3805"/>
        <item m="1" x="3630"/>
        <item m="1" x="3574"/>
        <item m="1" x="4170"/>
        <item m="1" x="4423"/>
        <item m="1" x="4685"/>
        <item m="1" x="3981"/>
        <item m="1" x="3871"/>
        <item m="1" x="4800"/>
        <item m="1" x="4176"/>
        <item m="1" x="4336"/>
        <item m="1" x="5754"/>
        <item m="1" x="4653"/>
        <item m="1" x="3582"/>
        <item m="1" x="3569"/>
        <item m="1" x="4682"/>
        <item m="1" x="2231"/>
        <item m="1" x="2915"/>
        <item m="1" x="3622"/>
        <item m="1" x="2284"/>
        <item m="1" x="3028"/>
        <item m="1" x="2919"/>
        <item m="1" x="2907"/>
        <item m="1" x="2855"/>
        <item m="1" x="2584"/>
        <item m="1" x="2372"/>
        <item m="1" x="2536"/>
        <item m="1" x="2405"/>
        <item m="1" x="2465"/>
        <item m="1" x="5495"/>
        <item m="1" x="3946"/>
        <item m="1" x="3799"/>
        <item m="1" x="5598"/>
        <item m="1" x="4058"/>
        <item m="1" x="3905"/>
        <item m="1" x="2731"/>
        <item m="1" x="2834"/>
        <item m="1" x="2745"/>
        <item m="1" x="3321"/>
        <item m="1" x="4424"/>
        <item m="1" x="4234"/>
        <item m="1" x="4483"/>
        <item m="1" x="4178"/>
        <item m="1" x="4062"/>
        <item m="1" x="4024"/>
        <item m="1" x="4439"/>
        <item m="1" x="3736"/>
        <item m="1" x="3826"/>
        <item m="1" x="3866"/>
        <item m="1" x="4148"/>
        <item m="1" x="4494"/>
        <item m="1" x="4022"/>
        <item m="1" x="4390"/>
        <item m="1" x="4931"/>
        <item m="1" x="3326"/>
        <item x="1653"/>
        <item m="1" x="1947"/>
        <item m="1" x="1948"/>
        <item m="1" x="1949"/>
        <item m="1" x="1950"/>
        <item m="1" x="1951"/>
        <item m="1" x="1955"/>
        <item m="1" x="1956"/>
        <item m="1" x="1957"/>
        <item m="1" x="1958"/>
        <item m="1" x="1959"/>
        <item m="1" x="1965"/>
        <item m="1" x="1966"/>
        <item m="1" x="1979"/>
        <item m="1" x="1992"/>
        <item m="1" x="2009"/>
        <item m="1" x="2058"/>
        <item m="1" x="2060"/>
        <item m="1" x="2064"/>
        <item m="1" x="2073"/>
        <item m="1" x="2114"/>
        <item m="1" x="2117"/>
        <item m="1" x="2133"/>
        <item m="1" x="2137"/>
        <item m="1" x="2149"/>
        <item m="1" x="2154"/>
        <item m="1" x="2160"/>
        <item m="1" x="2163"/>
        <item m="1" x="2172"/>
        <item m="1" x="2173"/>
        <item m="1" x="2179"/>
        <item m="1" x="2208"/>
        <item m="1" x="2212"/>
        <item m="1" x="2227"/>
        <item m="1" x="2245"/>
        <item m="1" x="2246"/>
        <item m="1" x="2282"/>
        <item m="1" x="2285"/>
        <item m="1" x="2288"/>
        <item m="1" x="2291"/>
        <item m="1" x="2396"/>
        <item x="1145"/>
        <item m="1" x="2423"/>
        <item m="1" x="2430"/>
        <item m="1" x="2454"/>
        <item m="1" x="2461"/>
        <item m="1" x="2462"/>
        <item m="1" x="2463"/>
        <item m="1" x="2469"/>
        <item m="1" x="2482"/>
        <item m="1" x="2496"/>
        <item m="1" x="2498"/>
        <item m="1" x="2514"/>
        <item m="1" x="2547"/>
        <item m="1" x="2583"/>
        <item m="1" x="2636"/>
        <item m="1" x="2644"/>
        <item m="1" x="2647"/>
        <item m="1" x="2658"/>
        <item m="1" x="2675"/>
        <item m="1" x="2676"/>
        <item m="1" x="2680"/>
        <item m="1" x="2683"/>
        <item m="1" x="2685"/>
        <item m="1" x="2686"/>
        <item m="1" x="2687"/>
        <item m="1" x="2688"/>
        <item m="1" x="2689"/>
        <item m="1" x="2706"/>
        <item m="1" x="2712"/>
        <item m="1" x="2728"/>
        <item m="1" x="2741"/>
        <item m="1" x="2762"/>
        <item x="754"/>
        <item m="1" x="2773"/>
        <item m="1" x="2775"/>
        <item m="1" x="2786"/>
        <item m="1" x="2787"/>
        <item m="1" x="2789"/>
        <item m="1" x="2794"/>
        <item m="1" x="2804"/>
        <item m="1" x="2823"/>
        <item m="1" x="2830"/>
        <item m="1" x="2836"/>
        <item m="1" x="2848"/>
        <item m="1" x="2856"/>
        <item m="1" x="2864"/>
        <item m="1" x="2877"/>
        <item m="1" x="2883"/>
        <item m="1" x="2885"/>
        <item m="1" x="2927"/>
        <item m="1" x="2949"/>
        <item m="1" x="2971"/>
        <item m="1" x="2974"/>
        <item m="1" x="2984"/>
        <item m="1" x="2994"/>
        <item m="1" x="2997"/>
        <item m="1" x="3001"/>
        <item m="1" x="3079"/>
        <item m="1" x="3081"/>
        <item m="1" x="3082"/>
        <item m="1" x="3118"/>
        <item m="1" x="3128"/>
        <item m="1" x="3131"/>
        <item m="1" x="3132"/>
        <item m="1" x="3154"/>
        <item m="1" x="3161"/>
        <item m="1" x="3173"/>
        <item m="1" x="3175"/>
        <item m="1" x="3186"/>
        <item m="1" x="3202"/>
        <item m="1" x="3222"/>
        <item m="1" x="3245"/>
        <item m="1" x="3246"/>
        <item m="1" x="3262"/>
        <item m="1" x="3263"/>
        <item m="1" x="3277"/>
        <item m="1" x="3281"/>
        <item m="1" x="3284"/>
        <item m="1" x="3291"/>
        <item m="1" x="3313"/>
        <item m="1" x="3314"/>
        <item m="1" x="3320"/>
        <item m="1" x="3323"/>
        <item x="301"/>
        <item m="1" x="3334"/>
        <item m="1" x="3360"/>
        <item m="1" x="3355"/>
        <item m="1" x="3358"/>
        <item m="1" x="3359"/>
        <item m="1" x="3363"/>
        <item m="1" x="3368"/>
        <item m="1" x="3369"/>
        <item m="1" x="3375"/>
        <item m="1" x="3377"/>
        <item m="1" x="3407"/>
        <item m="1" x="3422"/>
        <item m="1" x="3423"/>
        <item m="1" x="3430"/>
        <item m="1" x="3431"/>
        <item m="1" x="3434"/>
        <item m="1" x="3441"/>
        <item m="1" x="3442"/>
        <item m="1" x="3445"/>
        <item m="1" x="3499"/>
        <item m="1" x="3494"/>
        <item m="1" x="3497"/>
        <item m="1" x="3476"/>
        <item m="1" x="3477"/>
        <item m="1" x="3490"/>
        <item m="1" x="3493"/>
        <item m="1" x="3500"/>
        <item m="1" x="3501"/>
        <item m="1" x="3503"/>
        <item m="1" x="3513"/>
        <item m="1" x="3514"/>
        <item m="1" x="3515"/>
        <item m="1" x="3519"/>
        <item m="1" x="3527"/>
        <item m="1" x="3570"/>
        <item x="737"/>
        <item m="1" x="3577"/>
        <item m="1" x="3578"/>
        <item m="1" x="3579"/>
        <item m="1" x="3584"/>
        <item m="1" x="3597"/>
        <item m="1" x="3603"/>
        <item m="1" x="3616"/>
        <item m="1" x="3626"/>
        <item m="1" x="3636"/>
        <item m="1" x="3642"/>
        <item m="1" x="3646"/>
        <item m="1" x="3649"/>
        <item m="1" x="3656"/>
        <item m="1" x="3658"/>
        <item m="1" x="3677"/>
        <item m="1" x="3695"/>
        <item m="1" x="3806"/>
        <item m="1" x="3738"/>
        <item m="1" x="3741"/>
        <item m="1" x="3742"/>
        <item m="1" x="3743"/>
        <item m="1" x="3760"/>
        <item m="1" x="3770"/>
        <item m="1" x="3771"/>
        <item m="1" x="3924"/>
        <item m="1" x="3910"/>
        <item m="1" x="3801"/>
        <item m="1" x="3804"/>
        <item m="1" x="3921"/>
        <item m="1" x="3807"/>
        <item m="1" x="3808"/>
        <item m="1" x="3831"/>
        <item m="1" x="3833"/>
        <item m="1" x="3737"/>
        <item m="1" x="3835"/>
        <item m="1" x="3873"/>
        <item m="1" x="3874"/>
        <item m="1" x="4110"/>
        <item m="1" x="3901"/>
        <item m="1" x="3907"/>
        <item m="1" x="3911"/>
        <item m="1" x="3912"/>
        <item m="1" x="3913"/>
        <item m="1" x="3915"/>
        <item m="1" x="3917"/>
        <item m="1" x="3947"/>
        <item m="1" x="3948"/>
        <item m="1" x="3949"/>
        <item m="1" x="3731"/>
        <item m="1" x="3903"/>
        <item m="1" x="3986"/>
        <item m="1" x="4026"/>
        <item m="1" x="4028"/>
        <item m="1" x="4029"/>
        <item m="1" x="4056"/>
        <item m="1" x="4059"/>
        <item m="1" x="4060"/>
        <item m="1" x="4064"/>
        <item m="1" x="4065"/>
        <item m="1" x="4089"/>
        <item m="1" x="4090"/>
        <item m="1" x="4091"/>
        <item m="1" x="3762"/>
        <item m="1" x="4103"/>
        <item m="1" x="4112"/>
        <item m="1" x="4113"/>
        <item m="1" x="3925"/>
        <item m="1" x="4115"/>
        <item m="1" x="4116"/>
        <item m="1" x="4117"/>
        <item m="1" x="4118"/>
        <item m="1" x="4119"/>
        <item m="1" x="4120"/>
        <item m="1" x="3836"/>
        <item m="1" x="4153"/>
        <item m="1" x="4154"/>
        <item m="1" x="4155"/>
        <item m="1" x="4177"/>
        <item m="1" x="4180"/>
        <item m="1" x="4202"/>
        <item m="1" x="4205"/>
        <item m="1" x="4236"/>
        <item m="1" x="4237"/>
        <item m="1" x="4238"/>
        <item m="1" x="4239"/>
        <item m="1" x="4241"/>
        <item m="1" x="4242"/>
        <item m="1" x="4243"/>
        <item m="1" x="4245"/>
        <item m="1" x="4263"/>
        <item m="1" x="4267"/>
        <item m="1" x="4282"/>
        <item m="1" x="4288"/>
        <item m="1" x="4310"/>
        <item m="1" x="4334"/>
        <item m="1" x="4335"/>
        <item m="1" x="4338"/>
        <item m="1" x="4340"/>
        <item m="1" x="4342"/>
        <item m="1" x="4369"/>
        <item m="1" x="4371"/>
        <item m="1" x="4391"/>
        <item m="1" x="4392"/>
        <item m="1" x="4393"/>
        <item m="1" x="4429"/>
        <item m="1" x="4442"/>
        <item m="1" x="4447"/>
        <item m="1" x="4448"/>
        <item m="1" x="4452"/>
        <item m="1" x="4453"/>
        <item m="1" x="4471"/>
        <item m="1" x="4487"/>
        <item m="1" x="4504"/>
        <item m="1" x="4524"/>
        <item m="1" x="4533"/>
        <item m="1" x="4544"/>
        <item m="1" x="4547"/>
        <item m="1" x="4594"/>
        <item m="1" x="4600"/>
        <item m="1" x="4619"/>
        <item m="1" x="4621"/>
        <item m="1" x="4626"/>
        <item m="1" x="4629"/>
        <item m="1" x="4644"/>
        <item m="1" x="4655"/>
        <item m="1" x="4657"/>
        <item m="1" x="4658"/>
        <item m="1" x="4683"/>
        <item m="1" x="4687"/>
        <item m="1" x="4689"/>
        <item m="1" x="4690"/>
        <item m="1" x="4716"/>
        <item m="1" x="4719"/>
        <item m="1" x="4720"/>
        <item m="1" x="4721"/>
        <item m="1" x="4722"/>
        <item m="1" x="4743"/>
        <item m="1" x="4745"/>
        <item m="1" x="4775"/>
        <item m="1" x="4776"/>
        <item m="1" x="4795"/>
        <item m="1" x="4797"/>
        <item m="1" x="4804"/>
        <item m="1" x="4834"/>
        <item m="1" x="4836"/>
        <item m="1" x="4859"/>
        <item m="1" x="4860"/>
        <item m="1" x="4862"/>
        <item m="1" x="4863"/>
        <item m="1" x="4882"/>
        <item m="1" x="4884"/>
        <item m="1" x="4887"/>
        <item m="1" x="4888"/>
        <item m="1" x="4889"/>
        <item m="1" x="4897"/>
        <item m="1" x="4898"/>
        <item m="1" x="4900"/>
        <item m="1" x="4901"/>
        <item m="1" x="4912"/>
        <item m="1" x="4913"/>
        <item m="1" x="4914"/>
        <item m="1" x="4923"/>
        <item m="1" x="4924"/>
        <item m="1" x="4940"/>
        <item m="1" x="4941"/>
        <item m="1" x="4955"/>
        <item m="1" x="4956"/>
        <item m="1" x="4967"/>
        <item m="1" x="4968"/>
        <item m="1" x="4969"/>
        <item m="1" x="4973"/>
        <item m="1" x="4980"/>
        <item m="1" x="4981"/>
        <item m="1" x="4985"/>
        <item m="1" x="4991"/>
        <item m="1" x="4992"/>
        <item m="1" x="4993"/>
        <item m="1" x="4994"/>
        <item m="1" x="4995"/>
        <item m="1" x="4996"/>
        <item m="1" x="4997"/>
        <item m="1" x="5010"/>
        <item m="1" x="5011"/>
        <item m="1" x="5012"/>
        <item m="1" x="5019"/>
        <item m="1" x="5029"/>
        <item m="1" x="5032"/>
        <item m="1" x="5036"/>
        <item m="1" x="5043"/>
        <item m="1" x="5044"/>
        <item m="1" x="5048"/>
        <item m="1" x="5049"/>
        <item m="1" x="5050"/>
        <item m="1" x="5054"/>
        <item m="1" x="5055"/>
        <item m="1" x="5057"/>
        <item m="1" x="5086"/>
        <item m="1" x="5089"/>
        <item m="1" x="5091"/>
        <item m="1" x="5093"/>
        <item m="1" x="5095"/>
        <item m="1" x="5128"/>
        <item m="1" x="5129"/>
        <item m="1" x="5164"/>
        <item m="1" x="5165"/>
        <item m="1" x="5166"/>
        <item m="1" x="5192"/>
        <item m="1" x="5196"/>
        <item m="1" x="5198"/>
        <item m="1" x="5226"/>
        <item m="1" x="5227"/>
        <item m="1" x="5253"/>
        <item m="1" x="5256"/>
        <item m="1" x="5312"/>
        <item m="1" x="5336"/>
        <item m="1" x="5337"/>
        <item m="1" x="5338"/>
        <item m="1" x="5339"/>
        <item m="1" x="5340"/>
        <item m="1" x="5369"/>
        <item m="1" x="5371"/>
        <item m="1" x="5372"/>
        <item m="1" x="5379"/>
        <item m="1" x="5394"/>
        <item m="1" x="5403"/>
        <item m="1" x="5408"/>
        <item m="1" x="5411"/>
        <item m="1" x="5413"/>
        <item m="1" x="5541"/>
        <item m="1" x="5447"/>
        <item m="1" x="5594"/>
        <item m="1" x="5462"/>
        <item m="1" x="5476"/>
        <item m="1" x="5461"/>
        <item m="1" x="5468"/>
        <item m="1" x="5509"/>
        <item m="1" x="5551"/>
        <item m="1" x="5545"/>
        <item m="1" x="5546"/>
        <item m="1" x="5561"/>
        <item m="1" x="5565"/>
        <item m="1" x="5582"/>
        <item m="1" x="5581"/>
        <item m="1" x="5428"/>
        <item m="1" x="5599"/>
        <item m="1" x="5608"/>
        <item x="443"/>
        <item m="1" x="5612"/>
        <item m="1" x="5613"/>
        <item m="1" x="5620"/>
        <item m="1" x="5621"/>
        <item m="1" x="5622"/>
        <item m="1" x="5623"/>
        <item m="1" x="5640"/>
        <item m="1" x="5641"/>
        <item m="1" x="5651"/>
        <item m="1" x="5663"/>
        <item m="1" x="5664"/>
        <item m="1" x="5671"/>
        <item m="1" x="5682"/>
        <item m="1" x="5696"/>
        <item m="1" x="5707"/>
        <item m="1" x="5708"/>
        <item m="1" x="5721"/>
        <item m="1" x="5722"/>
        <item m="1" x="5727"/>
        <item m="1" x="5733"/>
        <item m="1" x="5734"/>
        <item m="1" x="5744"/>
        <item m="1" x="5745"/>
        <item m="1" x="5747"/>
        <item m="1" x="5751"/>
        <item m="1" x="5753"/>
        <item m="1" x="5756"/>
        <item x="62"/>
        <item x="94"/>
        <item x="69"/>
        <item x="80"/>
        <item x="30"/>
        <item x="74"/>
        <item x="84"/>
        <item x="79"/>
        <item x="68"/>
        <item x="87"/>
        <item x="36"/>
        <item x="100"/>
        <item x="47"/>
        <item x="85"/>
        <item x="91"/>
        <item x="55"/>
        <item x="54"/>
        <item x="53"/>
        <item x="65"/>
        <item x="99"/>
        <item x="32"/>
        <item x="97"/>
        <item x="13"/>
        <item x="28"/>
        <item x="49"/>
        <item x="48"/>
        <item x="51"/>
        <item x="22"/>
        <item x="33"/>
        <item x="20"/>
        <item x="89"/>
        <item x="46"/>
        <item x="98"/>
        <item x="57"/>
        <item x="58"/>
        <item x="18"/>
        <item x="16"/>
        <item x="88"/>
        <item x="78"/>
        <item x="31"/>
        <item x="86"/>
        <item x="71"/>
        <item x="42"/>
        <item x="102"/>
        <item x="81"/>
        <item x="41"/>
        <item x="75"/>
        <item x="76"/>
        <item x="39"/>
        <item x="96"/>
        <item x="29"/>
        <item x="82"/>
        <item x="101"/>
        <item x="44"/>
        <item x="1779"/>
        <item x="1764"/>
        <item x="1152"/>
        <item x="1543"/>
        <item x="1120"/>
        <item x="1138"/>
        <item x="1870"/>
        <item x="1778"/>
        <item x="644"/>
        <item x="906"/>
        <item x="619"/>
        <item x="914"/>
        <item x="1893"/>
        <item x="1774"/>
        <item x="702"/>
        <item x="1094"/>
        <item x="1020"/>
        <item x="1868"/>
        <item x="1461"/>
        <item x="965"/>
        <item x="1559"/>
        <item x="1531"/>
        <item x="1552"/>
        <item x="1082"/>
        <item x="896"/>
        <item x="1554"/>
        <item x="280"/>
        <item x="1154"/>
        <item x="1034"/>
        <item x="1563"/>
        <item x="1877"/>
        <item x="1557"/>
        <item x="1484"/>
        <item x="1560"/>
        <item x="1147"/>
        <item x="1019"/>
        <item x="1017"/>
        <item x="1887"/>
        <item x="1117"/>
        <item x="905"/>
        <item x="1032"/>
        <item x="1135"/>
        <item x="1717"/>
        <item x="1031"/>
        <item x="917"/>
        <item x="1735"/>
        <item x="1267"/>
        <item x="391"/>
        <item x="1139"/>
        <item x="1714"/>
        <item x="1041"/>
        <item x="1692"/>
        <item x="1517"/>
        <item x="1732"/>
        <item x="1576"/>
        <item x="1885"/>
        <item x="1734"/>
        <item x="590"/>
        <item x="1888"/>
        <item x="1797"/>
        <item x="1701"/>
        <item x="903"/>
        <item x="1156"/>
        <item x="1026"/>
        <item x="1165"/>
        <item x="1600"/>
        <item x="1088"/>
        <item x="756"/>
        <item x="155"/>
        <item x="1712"/>
        <item x="1475"/>
        <item x="275"/>
        <item x="1709"/>
        <item x="1078"/>
        <item x="1194"/>
        <item x="1894"/>
        <item x="1121"/>
        <item x="1172"/>
        <item x="1035"/>
        <item x="1483"/>
        <item x="1780"/>
        <item x="1542"/>
        <item x="920"/>
        <item x="1871"/>
        <item x="1547"/>
        <item x="901"/>
        <item x="6"/>
        <item x="1762"/>
        <item x="1518"/>
        <item x="1875"/>
        <item x="1497"/>
        <item x="1485"/>
        <item x="962"/>
        <item x="1114"/>
        <item x="1068"/>
        <item x="1008"/>
        <item x="1137"/>
        <item x="1754"/>
        <item x="1892"/>
        <item x="1480"/>
        <item x="1872"/>
        <item x="1499"/>
        <item x="1134"/>
        <item x="1753"/>
        <item x="1494"/>
        <item x="1148"/>
        <item x="1931"/>
        <item x="1727"/>
        <item x="1696"/>
        <item x="951"/>
        <item x="897"/>
        <item x="1103"/>
        <item x="1691"/>
        <item x="1862"/>
        <item x="1169"/>
        <item x="1729"/>
        <item x="1715"/>
        <item x="1098"/>
        <item x="1708"/>
        <item x="1106"/>
        <item x="1097"/>
        <item x="1690"/>
        <item x="1118"/>
        <item x="1512"/>
        <item x="1710"/>
        <item x="964"/>
        <item x="1874"/>
        <item x="1163"/>
        <item x="1565"/>
        <item x="1756"/>
        <item x="1736"/>
        <item x="1160"/>
        <item x="956"/>
        <item x="1161"/>
        <item x="1164"/>
        <item x="1159"/>
        <item x="1737"/>
        <item x="1755"/>
        <item x="1533"/>
        <item x="963"/>
        <item x="1738"/>
        <item x="1174"/>
        <item x="1744"/>
        <item x="1740"/>
        <item x="987"/>
        <item x="1683"/>
        <item x="1158"/>
        <item x="1878"/>
        <item x="1162"/>
        <item x="1537"/>
        <item x="916"/>
        <item x="919"/>
        <item x="1739"/>
        <item x="1711"/>
        <item x="1742"/>
        <item x="189"/>
        <item x="1009"/>
        <item x="1526"/>
        <item x="973"/>
        <item x="1728"/>
        <item x="972"/>
        <item x="1699"/>
        <item x="954"/>
        <item x="891"/>
        <item x="170"/>
        <item x="1515"/>
        <item x="910"/>
        <item x="907"/>
        <item x="908"/>
        <item x="975"/>
        <item x="976"/>
        <item x="168"/>
        <item x="979"/>
        <item x="982"/>
        <item x="1001"/>
        <item x="970"/>
        <item x="1044"/>
        <item x="961"/>
        <item x="1516"/>
        <item x="1704"/>
        <item x="1511"/>
        <item x="1527"/>
        <item x="1525"/>
        <item x="1881"/>
        <item x="978"/>
        <item x="1510"/>
        <item x="1828"/>
        <item x="977"/>
        <item x="1524"/>
        <item x="154"/>
        <item x="1705"/>
        <item x="1514"/>
        <item x="1719"/>
        <item x="1014"/>
        <item x="1535"/>
        <item x="1698"/>
        <item x="787"/>
        <item x="1260"/>
        <item x="796"/>
        <item x="815"/>
        <item x="802"/>
        <item x="816"/>
        <item x="837"/>
        <item x="895"/>
        <item x="793"/>
        <item x="808"/>
        <item x="800"/>
        <item x="805"/>
        <item x="794"/>
        <item x="813"/>
        <item x="790"/>
        <item x="798"/>
        <item x="810"/>
        <item x="786"/>
        <item x="823"/>
        <item x="927"/>
        <item x="928"/>
        <item x="934"/>
        <item x="931"/>
        <item x="835"/>
        <item x="985"/>
        <item x="984"/>
        <item x="825"/>
        <item x="803"/>
        <item x="806"/>
        <item x="791"/>
        <item x="817"/>
        <item x="833"/>
        <item x="789"/>
        <item x="819"/>
        <item x="1490"/>
        <item x="1489"/>
        <item x="814"/>
        <item x="930"/>
        <item x="820"/>
        <item x="1119"/>
        <item x="157"/>
        <item x="1269"/>
        <item x="946"/>
        <item x="1458"/>
        <item x="717"/>
        <item x="704"/>
        <item x="1595"/>
        <item x="701"/>
        <item x="718"/>
        <item x="1495"/>
        <item x="730"/>
        <item x="1590"/>
        <item x="1597"/>
        <item x="1571"/>
        <item x="945"/>
        <item x="939"/>
        <item x="725"/>
        <item x="1857"/>
        <item x="1123"/>
        <item x="947"/>
        <item x="710"/>
        <item x="727"/>
        <item x="722"/>
        <item x="1672"/>
        <item x="724"/>
        <item x="1266"/>
        <item x="1265"/>
        <item x="726"/>
        <item x="732"/>
        <item x="750"/>
        <item x="1594"/>
        <item x="714"/>
        <item x="707"/>
        <item x="944"/>
        <item x="713"/>
        <item x="711"/>
        <item x="1596"/>
        <item x="1681"/>
        <item x="233"/>
        <item x="138"/>
        <item x="1687"/>
        <item x="1465"/>
        <item x="399"/>
        <item x="179"/>
        <item x="193"/>
        <item x="412"/>
        <item x="625"/>
        <item x="1282"/>
        <item x="1410"/>
        <item x="196"/>
        <item x="1196"/>
        <item x="277"/>
        <item x="1694"/>
        <item x="1359"/>
        <item x="1601"/>
        <item x="276"/>
        <item x="1899"/>
        <item x="333"/>
        <item x="160"/>
        <item x="366"/>
        <item x="783"/>
        <item x="264"/>
        <item x="1214"/>
        <item x="768"/>
        <item x="627"/>
        <item x="1284"/>
        <item x="1638"/>
        <item x="582"/>
        <item x="1942"/>
        <item x="1834"/>
        <item x="176"/>
        <item x="629"/>
        <item x="425"/>
        <item x="862"/>
        <item x="868"/>
        <item x="773"/>
        <item x="506"/>
        <item x="370"/>
        <item x="1588"/>
        <item x="241"/>
        <item x="1273"/>
        <item x="1932"/>
        <item x="1650"/>
        <item x="162"/>
        <item x="371"/>
        <item x="1427"/>
        <item x="870"/>
        <item x="1355"/>
        <item x="292"/>
        <item x="315"/>
        <item x="889"/>
        <item x="367"/>
        <item x="1663"/>
        <item x="504"/>
        <item x="1848"/>
        <item x="274"/>
        <item x="1274"/>
        <item x="656"/>
        <item x="1918"/>
        <item x="570"/>
        <item x="309"/>
        <item x="1845"/>
        <item x="272"/>
        <item x="284"/>
        <item x="1639"/>
        <item x="483"/>
        <item x="1820"/>
        <item x="1255"/>
        <item x="1405"/>
        <item x="1332"/>
        <item x="1661"/>
        <item x="345"/>
        <item x="888"/>
        <item x="1429"/>
        <item x="259"/>
        <item x="508"/>
        <item x="1428"/>
        <item x="283"/>
        <item x="1360"/>
        <item x="268"/>
        <item x="317"/>
        <item x="1941"/>
        <item x="290"/>
        <item x="262"/>
        <item x="1818"/>
        <item x="1898"/>
        <item x="1812"/>
        <item x="426"/>
        <item x="869"/>
        <item x="1440"/>
        <item x="359"/>
        <item x="1358"/>
        <item x="296"/>
        <item x="507"/>
        <item x="314"/>
        <item x="334"/>
        <item x="1412"/>
        <item x="865"/>
        <item x="881"/>
        <item x="554"/>
        <item x="485"/>
        <item x="1370"/>
        <item x="1629"/>
        <item x="408"/>
        <item x="873"/>
        <item x="1833"/>
        <item x="490"/>
        <item x="1422"/>
        <item x="555"/>
        <item x="502"/>
        <item x="543"/>
        <item x="1822"/>
        <item x="1425"/>
        <item x="258"/>
        <item x="242"/>
        <item x="1813"/>
        <item x="478"/>
        <item x="452"/>
        <item x="416"/>
        <item x="1637"/>
        <item x="1584"/>
        <item x="1312"/>
        <item x="187"/>
        <item x="1365"/>
        <item x="1421"/>
        <item x="1424"/>
        <item x="1374"/>
        <item x="763"/>
        <item x="250"/>
        <item x="1635"/>
        <item x="1143"/>
        <item x="1406"/>
        <item x="633"/>
        <item x="352"/>
        <item x="281"/>
        <item x="1439"/>
        <item x="780"/>
        <item x="195"/>
        <item x="1250"/>
        <item x="1338"/>
        <item x="524"/>
        <item x="1395"/>
        <item x="156"/>
        <item x="1243"/>
        <item x="297"/>
        <item x="158"/>
        <item x="1573"/>
        <item x="444"/>
        <item x="1615"/>
        <item x="1205"/>
        <item x="362"/>
        <item x="1659"/>
        <item x="1193"/>
        <item x="498"/>
        <item x="1652"/>
        <item x="1430"/>
        <item x="1649"/>
        <item x="587"/>
        <item x="559"/>
        <item x="337"/>
        <item x="1382"/>
        <item x="320"/>
        <item x="1436"/>
        <item x="1581"/>
        <item x="595"/>
        <item x="778"/>
        <item x="330"/>
        <item x="1319"/>
        <item x="1104"/>
        <item x="208"/>
        <item x="269"/>
        <item x="894"/>
        <item x="1463"/>
        <item x="1256"/>
        <item x="249"/>
        <item x="1232"/>
        <item x="174"/>
        <item x="1509"/>
        <item x="190"/>
        <item x="1"/>
        <item x="298"/>
        <item x="386"/>
        <item x="430"/>
        <item x="1048"/>
        <item x="1608"/>
        <item x="1609"/>
        <item x="1240"/>
        <item x="355"/>
        <item x="670"/>
        <item x="1668"/>
        <item x="434"/>
        <item x="141"/>
        <item x="703"/>
        <item x="1413"/>
        <item x="1259"/>
        <item x="1083"/>
        <item x="394"/>
        <item x="557"/>
        <item x="1281"/>
        <item x="435"/>
        <item x="1549"/>
        <item x="266"/>
        <item x="464"/>
        <item x="377"/>
        <item x="215"/>
        <item x="8"/>
        <item x="183"/>
        <item x="247"/>
        <item x="622"/>
        <item x="1109"/>
        <item x="1261"/>
        <item x="1324"/>
        <item x="1079"/>
        <item x="1208"/>
        <item x="1207"/>
        <item x="1658"/>
        <item x="442"/>
        <item x="515"/>
        <item x="1091"/>
        <item x="762"/>
        <item x="1313"/>
        <item x="1356"/>
        <item x="197"/>
        <item x="163"/>
        <item x="270"/>
        <item x="194"/>
        <item x="243"/>
        <item x="267"/>
        <item x="224"/>
        <item x="1108"/>
        <item x="470"/>
        <item x="392"/>
        <item x="572"/>
        <item x="1251"/>
        <item m="1" x="1946"/>
        <item x="5"/>
        <item x="879"/>
        <item x="534"/>
        <item x="304"/>
        <item x="1218"/>
        <item x="564"/>
        <item x="1450"/>
        <item x="547"/>
        <item x="772"/>
        <item x="1662"/>
        <item x="1825"/>
        <item x="287"/>
        <item x="1283"/>
        <item x="1632"/>
        <item x="1087"/>
        <item x="541"/>
        <item x="1680"/>
        <item x="477"/>
        <item x="278"/>
        <item x="1318"/>
        <item x="560"/>
        <item x="1292"/>
        <item x="1614"/>
        <item x="1645"/>
        <item x="339"/>
        <item x="1376"/>
        <item x="203"/>
        <item x="1307"/>
        <item x="531"/>
        <item x="332"/>
        <item x="305"/>
        <item x="312"/>
        <item x="1333"/>
        <item x="1331"/>
        <item x="1620"/>
        <item x="390"/>
        <item x="511"/>
        <item x="468"/>
        <item x="850"/>
        <item x="1308"/>
        <item x="1258"/>
        <item x="533"/>
        <item x="573"/>
        <item x="1626"/>
        <item x="548"/>
        <item x="1361"/>
        <item x="255"/>
        <item x="546"/>
        <item x="550"/>
        <item x="1449"/>
        <item x="563"/>
        <item x="497"/>
        <item x="571"/>
        <item x="387"/>
        <item x="1619"/>
        <item x="875"/>
        <item x="289"/>
        <item x="295"/>
        <item x="218"/>
        <item x="1325"/>
        <item x="535"/>
        <item x="1302"/>
        <item x="605"/>
        <item x="527"/>
        <item x="1303"/>
        <item x="228"/>
        <item x="1294"/>
        <item x="551"/>
        <item x="303"/>
        <item x="538"/>
        <item x="517"/>
        <item x="540"/>
        <item x="566"/>
        <item x="775"/>
        <item x="616"/>
        <item x="1364"/>
        <item x="1814"/>
        <item x="191"/>
        <item x="335"/>
        <item x="883"/>
        <item x="1676"/>
        <item x="263"/>
        <item x="1612"/>
        <item x="1634"/>
        <item x="1621"/>
        <item x="1647"/>
        <item x="1651"/>
        <item x="519"/>
        <item x="405"/>
        <item x="172"/>
        <item x="293"/>
        <item x="288"/>
        <item x="1264"/>
        <item x="1339"/>
        <item x="331"/>
        <item x="1400"/>
        <item x="1633"/>
        <item x="1823"/>
        <item x="0"/>
        <item x="1434"/>
        <item x="291"/>
        <item x="552"/>
        <item x="299"/>
        <item x="379"/>
        <item x="1345"/>
        <item x="1824"/>
        <item x="1667"/>
        <item x="1336"/>
        <item x="1092"/>
        <item x="1107"/>
        <item x="549"/>
        <item x="204"/>
        <item x="354"/>
        <item x="585"/>
        <item x="357"/>
        <item x="635"/>
        <item x="1253"/>
        <item x="501"/>
        <item x="658"/>
        <item x="360"/>
        <item x="1311"/>
        <item x="1101"/>
        <item x="1354"/>
        <item x="1423"/>
        <item x="578"/>
        <item x="1808"/>
        <item x="1843"/>
        <item x="864"/>
        <item x="322"/>
        <item x="1851"/>
        <item x="450"/>
        <item x="505"/>
        <item x="1140"/>
        <item x="363"/>
        <item x="1315"/>
        <item x="600"/>
        <item x="475"/>
        <item x="383"/>
        <item x="361"/>
        <item x="1462"/>
        <item x="1186"/>
        <item x="164"/>
        <item x="1840"/>
        <item x="872"/>
        <item x="161"/>
        <item x="770"/>
        <item x="610"/>
        <item x="1911"/>
        <item x="536"/>
        <item x="1309"/>
        <item x="1310"/>
        <item x="1417"/>
        <item x="395"/>
        <item x="1357"/>
        <item x="1419"/>
        <item x="1445"/>
        <item x="1644"/>
        <item x="1446"/>
        <item x="1242"/>
        <item x="376"/>
        <item x="1657"/>
        <item x="553"/>
        <item x="1293"/>
        <item x="1189"/>
        <item x="1847"/>
        <item x="937"/>
        <item x="396"/>
        <item x="271"/>
        <item x="643"/>
        <item x="1585"/>
        <item x="1185"/>
        <item x="1184"/>
        <item x="212"/>
        <item x="655"/>
        <item x="439"/>
        <item x="698"/>
        <item x="861"/>
        <item x="1786"/>
        <item x="525"/>
        <item x="1646"/>
        <item x="699"/>
        <item x="428"/>
        <item x="1347"/>
        <item x="1337"/>
        <item x="1100"/>
        <item x="887"/>
        <item x="886"/>
        <item x="1401"/>
        <item x="1385"/>
        <item x="1316"/>
        <item x="237"/>
        <item x="402"/>
        <item x="474"/>
        <item x="1252"/>
        <item x="438"/>
        <item x="608"/>
        <item x="1329"/>
        <item x="257"/>
        <item x="240"/>
        <item x="202"/>
        <item x="496"/>
        <item x="1211"/>
        <item x="375"/>
        <item x="867"/>
        <item x="1655"/>
        <item x="302"/>
        <item x="1654"/>
        <item x="1348"/>
        <item x="313"/>
        <item x="1448"/>
        <item x="381"/>
        <item x="1625"/>
        <item x="251"/>
        <item x="1254"/>
        <item x="849"/>
        <item x="852"/>
        <item x="448"/>
        <item x="198"/>
        <item x="854"/>
        <item x="261"/>
        <item x="1129"/>
        <item x="1468"/>
        <item x="1326"/>
        <item x="1790"/>
        <item x="1126"/>
        <item x="210"/>
        <item x="213"/>
        <item x="878"/>
        <item x="1861"/>
        <item x="285"/>
        <item x="1643"/>
        <item x="1789"/>
        <item x="294"/>
        <item x="1369"/>
        <item x="1467"/>
        <item x="871"/>
        <item x="311"/>
        <item x="855"/>
        <item x="424"/>
        <item x="427"/>
        <item x="471"/>
        <item x="467"/>
        <item x="222"/>
        <item x="1631"/>
        <item x="1204"/>
        <item x="1221"/>
        <item x="774"/>
        <item x="1910"/>
        <item x="175"/>
        <item x="1686"/>
        <item x="1610"/>
        <item x="253"/>
        <item x="558"/>
        <item x="325"/>
        <item x="885"/>
        <item x="465"/>
        <item x="207"/>
        <item x="612"/>
        <item x="545"/>
        <item x="1304"/>
        <item x="1618"/>
        <item x="206"/>
        <item x="1832"/>
        <item x="472"/>
        <item x="1604"/>
        <item x="1290"/>
        <item x="252"/>
        <item x="1217"/>
        <item x="641"/>
        <item x="466"/>
        <item x="1904"/>
        <item x="539"/>
        <item x="606"/>
        <item x="512"/>
        <item x="758"/>
        <item x="523"/>
        <item x="574"/>
        <item x="323"/>
        <item x="167"/>
        <item x="1392"/>
        <item x="1234"/>
        <item x="757"/>
        <item x="1617"/>
        <item x="1603"/>
        <item x="1263"/>
        <item x="1257"/>
        <item x="239"/>
        <item x="1216"/>
        <item x="1288"/>
        <item x="265"/>
        <item x="1305"/>
        <item x="1289"/>
        <item x="1628"/>
        <item x="327"/>
        <item x="286"/>
        <item x="1611"/>
        <item x="1291"/>
        <item x="510"/>
        <item x="516"/>
        <item x="143"/>
        <item x="853"/>
        <item x="356"/>
        <item x="880"/>
        <item x="153"/>
        <item x="866"/>
        <item x="152"/>
        <item x="107"/>
        <item x="115"/>
        <item x="61"/>
        <item x="23"/>
        <item x="116"/>
        <item x="56"/>
        <item x="93"/>
        <item x="109"/>
        <item x="15"/>
        <item x="118"/>
        <item x="117"/>
        <item x="90"/>
        <item x="50"/>
        <item x="66"/>
        <item x="113"/>
        <item x="83"/>
        <item x="1775"/>
        <item x="1891"/>
        <item x="1794"/>
        <item x="1759"/>
        <item x="1029"/>
        <item x="1776"/>
        <item x="188"/>
        <item x="151"/>
        <item x="1229"/>
        <item x="968"/>
        <item x="1077"/>
        <item x="1279"/>
        <item x="856"/>
        <item x="1760"/>
        <item x="1093"/>
        <item x="1066"/>
        <item x="900"/>
        <item x="990"/>
        <item x="765"/>
        <item x="1277"/>
        <item x="1761"/>
        <item x="1796"/>
        <item x="1040"/>
        <item x="1562"/>
        <item x="1566"/>
        <item x="755"/>
        <item x="1173"/>
        <item x="960"/>
        <item x="1769"/>
        <item x="1198"/>
        <item x="1150"/>
        <item x="1111"/>
        <item x="1721"/>
        <item x="1500"/>
        <item x="1730"/>
        <item x="1155"/>
        <item x="1268"/>
        <item x="925"/>
        <item x="1766"/>
        <item x="969"/>
        <item x="1213"/>
        <item x="1074"/>
        <item x="1125"/>
        <item x="1023"/>
        <item x="1182"/>
        <item x="1532"/>
        <item x="1036"/>
        <item x="1064"/>
        <item x="924"/>
        <item x="1752"/>
        <item x="1751"/>
        <item x="1750"/>
        <item x="996"/>
        <item x="912"/>
        <item x="923"/>
        <item x="952"/>
        <item x="1707"/>
        <item x="150"/>
        <item x="983"/>
        <item x="1795"/>
        <item x="998"/>
        <item x="1720"/>
        <item x="1000"/>
        <item x="1523"/>
        <item x="1012"/>
        <item x="1013"/>
        <item x="1055"/>
        <item x="1945"/>
        <item x="1504"/>
        <item x="1865"/>
        <item x="1052"/>
        <item x="308"/>
        <item x="971"/>
        <item x="1702"/>
        <item x="955"/>
        <item x="834"/>
        <item x="818"/>
        <item x="821"/>
        <item x="935"/>
        <item x="812"/>
        <item x="827"/>
        <item x="797"/>
        <item x="801"/>
        <item x="836"/>
        <item x="811"/>
        <item x="838"/>
        <item x="828"/>
        <item x="1507"/>
        <item x="716"/>
        <item x="1682"/>
        <item x="746"/>
        <item x="720"/>
        <item x="731"/>
        <item x="735"/>
        <item x="144"/>
        <item x="734"/>
        <item x="1839"/>
        <item x="1295"/>
        <item x="1238"/>
        <item x="776"/>
        <item x="344"/>
        <item x="316"/>
        <item x="1673"/>
        <item x="668"/>
        <item x="660"/>
        <item x="1433"/>
        <item x="1330"/>
        <item x="1642"/>
        <item x="1418"/>
        <item x="1853"/>
        <item x="1346"/>
        <item x="1299"/>
        <item x="1636"/>
        <item x="1920"/>
        <item x="1856"/>
        <item x="1371"/>
        <item x="1937"/>
        <item x="874"/>
        <item x="1344"/>
        <item x="1938"/>
        <item x="1379"/>
        <item x="1924"/>
        <item x="1640"/>
        <item x="1819"/>
        <item x="503"/>
        <item x="353"/>
        <item x="1373"/>
        <item x="1666"/>
        <item x="365"/>
        <item x="1334"/>
        <item x="1287"/>
        <item x="1426"/>
        <item x="1049"/>
        <item x="1607"/>
        <item x="336"/>
        <item x="1675"/>
        <item x="1616"/>
        <item x="630"/>
        <item x="611"/>
        <item x="324"/>
        <item x="1623"/>
        <item x="491"/>
        <item x="142"/>
        <item x="1387"/>
        <item x="10"/>
        <item x="651"/>
        <item x="509"/>
        <item x="1816"/>
        <item x="677"/>
        <item x="680"/>
        <item x="423"/>
        <item x="1317"/>
        <item x="592"/>
        <item x="618"/>
        <item x="1342"/>
        <item x="492"/>
        <item x="1409"/>
        <item x="1923"/>
        <item x="1685"/>
        <item x="407"/>
        <item x="321"/>
        <item x="1398"/>
        <item x="858"/>
        <item x="351"/>
        <item x="420"/>
        <item x="349"/>
        <item x="340"/>
        <item x="1144"/>
        <item x="1233"/>
        <item x="1817"/>
        <item x="201"/>
        <item x="1671"/>
        <item x="766"/>
        <item x="328"/>
        <item x="455"/>
        <item x="678"/>
        <item x="1225"/>
        <item x="343"/>
        <item x="1669"/>
        <item x="659"/>
        <item x="273"/>
        <item x="561"/>
        <item x="1826"/>
        <item x="638"/>
        <item x="614"/>
        <item x="782"/>
        <item x="620"/>
        <item x="639"/>
        <item x="1830"/>
        <item x="663"/>
        <item x="857"/>
        <item x="514"/>
        <item x="615"/>
        <item x="624"/>
        <item x="1829"/>
        <item x="1901"/>
        <item x="378"/>
        <item x="1047"/>
        <item x="216"/>
        <item x="661"/>
        <item x="665"/>
        <item x="1437"/>
        <item x="1827"/>
        <item x="588"/>
        <item x="1844"/>
        <item x="586"/>
        <item x="1224"/>
        <item x="877"/>
        <item x="410"/>
        <item x="1102"/>
        <item x="1624"/>
        <item x="1415"/>
        <item x="681"/>
        <item x="1558"/>
        <item x="1850"/>
        <item x="456"/>
        <item x="1922"/>
        <item x="1404"/>
        <item x="1656"/>
        <item x="1900"/>
        <item x="307"/>
        <item x="1622"/>
        <item x="235"/>
        <item x="1451"/>
        <item x="1567"/>
        <item x="419"/>
        <item x="781"/>
        <item x="621"/>
        <item x="537"/>
        <item x="306"/>
        <item x="646"/>
        <item x="403"/>
        <item x="1396"/>
        <item x="431"/>
        <item x="1842"/>
        <item x="433"/>
        <item x="1841"/>
        <item x="1469"/>
        <item x="449"/>
        <item x="211"/>
        <item x="851"/>
        <item x="1934"/>
        <item x="640"/>
        <item x="1548"/>
        <item x="769"/>
        <item x="632"/>
        <item x="1391"/>
        <item x="1453"/>
        <item x="1501"/>
        <item x="1203"/>
        <item x="671"/>
        <item x="520"/>
        <item x="254"/>
        <item x="326"/>
        <item x="876"/>
        <item x="2"/>
        <item x="4"/>
        <item x="11"/>
        <item x="12"/>
        <item x="14"/>
        <item x="17"/>
        <item x="19"/>
        <item x="21"/>
        <item x="24"/>
        <item x="25"/>
        <item x="26"/>
        <item x="27"/>
        <item x="34"/>
        <item x="35"/>
        <item x="37"/>
        <item x="59"/>
        <item x="60"/>
        <item x="63"/>
        <item x="64"/>
        <item x="70"/>
        <item x="72"/>
        <item x="77"/>
        <item x="92"/>
        <item x="95"/>
        <item x="104"/>
        <item x="105"/>
        <item x="106"/>
        <item x="108"/>
        <item x="110"/>
        <item x="111"/>
        <item x="112"/>
        <item x="114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9"/>
        <item x="140"/>
        <item x="145"/>
        <item x="147"/>
        <item x="148"/>
        <item x="149"/>
        <item x="165"/>
        <item x="166"/>
        <item x="169"/>
        <item x="173"/>
        <item x="177"/>
        <item x="178"/>
        <item x="180"/>
        <item x="181"/>
        <item x="182"/>
        <item x="185"/>
        <item x="186"/>
        <item x="192"/>
        <item x="199"/>
        <item x="200"/>
        <item x="205"/>
        <item x="209"/>
        <item x="217"/>
        <item x="219"/>
        <item x="223"/>
        <item x="227"/>
        <item x="229"/>
        <item x="231"/>
        <item x="232"/>
        <item x="234"/>
        <item x="238"/>
        <item x="245"/>
        <item x="246"/>
        <item x="260"/>
        <item x="279"/>
        <item x="282"/>
        <item x="300"/>
        <item x="310"/>
        <item x="319"/>
        <item x="342"/>
        <item x="346"/>
        <item x="347"/>
        <item x="348"/>
        <item x="350"/>
        <item x="364"/>
        <item x="368"/>
        <item x="369"/>
        <item x="372"/>
        <item x="373"/>
        <item x="382"/>
        <item x="385"/>
        <item x="388"/>
        <item x="389"/>
        <item x="393"/>
        <item x="397"/>
        <item x="398"/>
        <item x="400"/>
        <item x="401"/>
        <item x="404"/>
        <item x="1906"/>
        <item x="406"/>
        <item x="411"/>
        <item x="413"/>
        <item x="414"/>
        <item x="415"/>
        <item x="417"/>
        <item x="418"/>
        <item x="421"/>
        <item x="422"/>
        <item x="429"/>
        <item x="436"/>
        <item x="437"/>
        <item x="440"/>
        <item x="441"/>
        <item x="445"/>
        <item x="451"/>
        <item x="453"/>
        <item x="454"/>
        <item x="457"/>
        <item x="458"/>
        <item x="459"/>
        <item x="460"/>
        <item x="461"/>
        <item x="462"/>
        <item x="463"/>
        <item x="469"/>
        <item x="479"/>
        <item x="480"/>
        <item x="481"/>
        <item x="482"/>
        <item x="484"/>
        <item x="487"/>
        <item x="488"/>
        <item x="489"/>
        <item x="493"/>
        <item x="495"/>
        <item x="499"/>
        <item x="500"/>
        <item x="521"/>
        <item x="522"/>
        <item x="526"/>
        <item x="529"/>
        <item x="530"/>
        <item x="532"/>
        <item x="542"/>
        <item x="544"/>
        <item x="556"/>
        <item x="562"/>
        <item x="567"/>
        <item x="568"/>
        <item x="569"/>
        <item x="575"/>
        <item x="576"/>
        <item x="577"/>
        <item x="580"/>
        <item x="583"/>
        <item x="584"/>
        <item x="589"/>
        <item x="591"/>
        <item x="594"/>
        <item x="596"/>
        <item x="597"/>
        <item x="598"/>
        <item x="599"/>
        <item x="601"/>
        <item x="602"/>
        <item x="603"/>
        <item x="604"/>
        <item x="607"/>
        <item x="609"/>
        <item x="613"/>
        <item x="623"/>
        <item x="626"/>
        <item x="628"/>
        <item x="631"/>
        <item x="634"/>
        <item x="637"/>
        <item x="642"/>
        <item x="647"/>
        <item x="648"/>
        <item x="649"/>
        <item x="650"/>
        <item x="652"/>
        <item x="653"/>
        <item x="654"/>
        <item x="657"/>
        <item x="662"/>
        <item x="664"/>
        <item x="666"/>
        <item x="667"/>
        <item x="669"/>
        <item x="672"/>
        <item x="673"/>
        <item x="674"/>
        <item x="676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4"/>
        <item x="695"/>
        <item x="696"/>
        <item x="697"/>
        <item x="708"/>
        <item x="715"/>
        <item x="743"/>
        <item x="745"/>
        <item x="747"/>
        <item x="748"/>
        <item x="749"/>
        <item x="753"/>
        <item x="759"/>
        <item x="760"/>
        <item x="761"/>
        <item x="767"/>
        <item x="771"/>
        <item x="779"/>
        <item x="784"/>
        <item x="785"/>
        <item x="788"/>
        <item x="792"/>
        <item x="795"/>
        <item x="804"/>
        <item x="809"/>
        <item x="822"/>
        <item x="826"/>
        <item x="830"/>
        <item x="831"/>
        <item x="832"/>
        <item x="839"/>
        <item x="840"/>
        <item x="841"/>
        <item x="842"/>
        <item x="843"/>
        <item x="844"/>
        <item x="845"/>
        <item x="846"/>
        <item x="847"/>
        <item x="848"/>
        <item x="859"/>
        <item x="860"/>
        <item x="863"/>
        <item x="884"/>
        <item x="890"/>
        <item x="892"/>
        <item x="893"/>
        <item x="898"/>
        <item x="899"/>
        <item x="902"/>
        <item x="904"/>
        <item x="909"/>
        <item x="911"/>
        <item x="921"/>
        <item x="922"/>
        <item x="926"/>
        <item x="932"/>
        <item x="933"/>
        <item x="936"/>
        <item x="938"/>
        <item x="940"/>
        <item x="941"/>
        <item x="949"/>
        <item x="953"/>
        <item x="957"/>
        <item x="966"/>
        <item x="967"/>
        <item x="974"/>
        <item x="980"/>
        <item x="981"/>
        <item x="989"/>
        <item x="993"/>
        <item x="994"/>
        <item x="995"/>
        <item x="997"/>
        <item x="999"/>
        <item x="1007"/>
        <item x="1010"/>
        <item x="1011"/>
        <item x="1015"/>
        <item x="1016"/>
        <item x="1018"/>
        <item x="1021"/>
        <item x="1022"/>
        <item x="1024"/>
        <item x="1027"/>
        <item x="1030"/>
        <item x="1033"/>
        <item x="1037"/>
        <item x="1038"/>
        <item x="1039"/>
        <item x="1042"/>
        <item x="1045"/>
        <item x="1050"/>
        <item x="1054"/>
        <item x="1056"/>
        <item x="1058"/>
        <item x="1059"/>
        <item x="1060"/>
        <item x="1061"/>
        <item x="1063"/>
        <item x="1065"/>
        <item x="1067"/>
        <item x="1069"/>
        <item x="1070"/>
        <item x="1071"/>
        <item x="1072"/>
        <item x="1073"/>
        <item x="1075"/>
        <item x="1076"/>
        <item x="1080"/>
        <item x="1081"/>
        <item x="1089"/>
        <item x="1090"/>
        <item x="1099"/>
        <item x="1105"/>
        <item x="1122"/>
        <item x="1127"/>
        <item x="1130"/>
        <item x="1131"/>
        <item x="1133"/>
        <item x="1141"/>
        <item x="1142"/>
        <item x="1157"/>
        <item x="1166"/>
        <item x="1170"/>
        <item x="1171"/>
        <item x="1176"/>
        <item x="1177"/>
        <item x="1180"/>
        <item x="1183"/>
        <item x="1187"/>
        <item x="1188"/>
        <item x="1190"/>
        <item x="1201"/>
        <item x="1210"/>
        <item x="1215"/>
        <item x="1223"/>
        <item x="1226"/>
        <item x="1227"/>
        <item x="1228"/>
        <item x="1230"/>
        <item x="1231"/>
        <item x="1235"/>
        <item x="1236"/>
        <item x="1244"/>
        <item x="1247"/>
        <item x="1249"/>
        <item x="1270"/>
        <item x="1272"/>
        <item x="1280"/>
        <item x="1285"/>
        <item x="1286"/>
        <item x="1300"/>
        <item x="1314"/>
        <item x="1322"/>
        <item x="1328"/>
        <item x="1335"/>
        <item x="1341"/>
        <item x="1343"/>
        <item x="1350"/>
        <item x="1351"/>
        <item x="1352"/>
        <item x="1353"/>
        <item x="1362"/>
        <item x="1363"/>
        <item x="1367"/>
        <item x="1375"/>
        <item x="1378"/>
        <item x="1380"/>
        <item x="1381"/>
        <item x="1383"/>
        <item x="1384"/>
        <item x="1386"/>
        <item x="1388"/>
        <item x="1389"/>
        <item x="1390"/>
        <item x="1393"/>
        <item x="1397"/>
        <item x="1399"/>
        <item x="1402"/>
        <item x="1403"/>
        <item x="1407"/>
        <item x="1408"/>
        <item x="1414"/>
        <item x="1416"/>
        <item x="1420"/>
        <item x="1431"/>
        <item x="1432"/>
        <item x="1905"/>
        <item x="1435"/>
        <item x="1438"/>
        <item x="1441"/>
        <item x="1442"/>
        <item x="1443"/>
        <item x="1444"/>
        <item x="1447"/>
        <item x="1907"/>
        <item x="1454"/>
        <item x="1455"/>
        <item x="1456"/>
        <item x="1457"/>
        <item x="1459"/>
        <item x="1460"/>
        <item x="1470"/>
        <item x="1472"/>
        <item x="1474"/>
        <item x="1481"/>
        <item x="1482"/>
        <item x="1486"/>
        <item x="1487"/>
        <item x="1491"/>
        <item x="1493"/>
        <item x="1496"/>
        <item x="1498"/>
        <item x="1502"/>
        <item x="1503"/>
        <item x="1505"/>
        <item x="1506"/>
        <item x="1508"/>
        <item x="1513"/>
        <item x="1519"/>
        <item x="1522"/>
        <item x="1528"/>
        <item x="1529"/>
        <item x="1530"/>
        <item x="1536"/>
        <item x="1540"/>
        <item x="1544"/>
        <item x="1545"/>
        <item x="1546"/>
        <item x="1550"/>
        <item x="1568"/>
        <item x="1569"/>
        <item x="1572"/>
        <item x="1575"/>
        <item x="1577"/>
        <item x="1578"/>
        <item x="1579"/>
        <item x="1580"/>
        <item x="1583"/>
        <item x="1587"/>
        <item x="1589"/>
        <item x="1593"/>
        <item x="1602"/>
        <item x="1605"/>
        <item x="1606"/>
        <item x="1909"/>
        <item x="1630"/>
        <item x="1641"/>
        <item x="1648"/>
        <item x="1660"/>
        <item x="1915"/>
        <item x="1664"/>
        <item x="1665"/>
        <item x="1921"/>
        <item x="1670"/>
        <item x="1674"/>
        <item x="1903"/>
        <item x="1677"/>
        <item x="1678"/>
        <item x="1679"/>
        <item x="1919"/>
        <item x="1688"/>
        <item x="1697"/>
        <item x="1700"/>
        <item x="1703"/>
        <item x="1713"/>
        <item x="1716"/>
        <item x="1722"/>
        <item x="1723"/>
        <item x="1725"/>
        <item x="1731"/>
        <item x="1741"/>
        <item x="1743"/>
        <item x="1745"/>
        <item x="1746"/>
        <item x="1747"/>
        <item x="1748"/>
        <item x="1749"/>
        <item x="1758"/>
        <item x="1763"/>
        <item x="1768"/>
        <item x="1771"/>
        <item x="1777"/>
        <item x="1781"/>
        <item x="1784"/>
        <item x="1787"/>
        <item x="1788"/>
        <item x="1791"/>
        <item x="1792"/>
        <item x="1793"/>
        <item x="1798"/>
        <item x="1799"/>
        <item x="1800"/>
        <item x="1802"/>
        <item x="1805"/>
        <item x="1806"/>
        <item x="1807"/>
        <item x="1810"/>
        <item x="1811"/>
        <item x="1815"/>
        <item x="1821"/>
        <item x="1831"/>
        <item x="1836"/>
        <item x="1837"/>
        <item x="1838"/>
        <item x="1846"/>
        <item x="1852"/>
        <item x="1854"/>
        <item x="1855"/>
        <item x="1858"/>
        <item x="1859"/>
        <item x="1860"/>
        <item x="1864"/>
        <item x="1866"/>
        <item x="1876"/>
        <item x="1882"/>
        <item x="1884"/>
        <item x="1886"/>
        <item x="1889"/>
        <item x="1895"/>
        <item x="1896"/>
        <item x="1897"/>
        <item x="1902"/>
        <item x="1912"/>
        <item x="1913"/>
        <item x="1914"/>
        <item x="1916"/>
        <item x="1917"/>
        <item x="1936"/>
        <item x="1925"/>
        <item x="1926"/>
        <item x="1927"/>
        <item x="1928"/>
        <item x="1929"/>
        <item x="1930"/>
        <item x="1935"/>
        <item x="1940"/>
        <item x="1943"/>
        <item x="1944"/>
      </items>
    </pivotField>
    <pivotField axis="axisRow" compact="0" outline="0" subtotalTop="0" showAll="0" defaultSubtotal="0">
      <items count="89">
        <item x="33"/>
        <item m="1" x="68"/>
        <item x="32"/>
        <item x="14"/>
        <item x="12"/>
        <item x="11"/>
        <item x="31"/>
        <item m="1" x="78"/>
        <item m="1" x="86"/>
        <item x="57"/>
        <item x="41"/>
        <item x="37"/>
        <item x="28"/>
        <item x="54"/>
        <item x="6"/>
        <item m="1" x="66"/>
        <item x="16"/>
        <item x="42"/>
        <item x="21"/>
        <item x="61"/>
        <item x="9"/>
        <item x="5"/>
        <item m="1" x="81"/>
        <item m="1" x="79"/>
        <item m="1" x="67"/>
        <item x="10"/>
        <item x="30"/>
        <item x="38"/>
        <item x="2"/>
        <item x="7"/>
        <item x="53"/>
        <item x="24"/>
        <item x="22"/>
        <item x="29"/>
        <item m="1" x="77"/>
        <item m="1" x="80"/>
        <item x="15"/>
        <item x="40"/>
        <item x="3"/>
        <item m="1" x="87"/>
        <item x="13"/>
        <item x="1"/>
        <item x="43"/>
        <item x="19"/>
        <item m="1" x="71"/>
        <item m="1" x="82"/>
        <item x="36"/>
        <item m="1" x="88"/>
        <item x="0"/>
        <item x="4"/>
        <item m="1" x="75"/>
        <item m="1" x="84"/>
        <item x="26"/>
        <item m="1" x="83"/>
        <item m="1" x="85"/>
        <item x="34"/>
        <item m="1" x="65"/>
        <item x="52"/>
        <item x="46"/>
        <item x="50"/>
        <item x="49"/>
        <item x="45"/>
        <item x="25"/>
        <item x="59"/>
        <item m="1" x="64"/>
        <item x="60"/>
        <item x="48"/>
        <item m="1" x="76"/>
        <item m="1" x="74"/>
        <item x="56"/>
        <item x="20"/>
        <item m="1" x="72"/>
        <item m="1" x="63"/>
        <item x="47"/>
        <item m="1" x="73"/>
        <item x="8"/>
        <item m="1" x="62"/>
        <item x="23"/>
        <item x="55"/>
        <item x="35"/>
        <item x="27"/>
        <item x="17"/>
        <item m="1" x="70"/>
        <item m="1" x="69"/>
        <item x="39"/>
        <item x="51"/>
        <item x="44"/>
        <item x="18"/>
        <item x="58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001">
        <item x="165"/>
        <item m="1" x="6400"/>
        <item m="1" x="4907"/>
        <item m="1" x="3762"/>
        <item m="1" x="6980"/>
        <item m="1" x="3905"/>
        <item x="875"/>
        <item m="1" x="6399"/>
        <item x="1529"/>
        <item x="13"/>
        <item x="906"/>
        <item x="156"/>
        <item x="14"/>
        <item x="1562"/>
        <item m="1" x="5558"/>
        <item m="1" x="5557"/>
        <item m="1" x="3014"/>
        <item x="878"/>
        <item m="1" x="6966"/>
        <item m="1" x="2068"/>
        <item x="170"/>
        <item m="1" x="2175"/>
        <item m="1" x="5429"/>
        <item x="166"/>
        <item m="1" x="4889"/>
        <item x="205"/>
        <item m="1" x="4881"/>
        <item x="422"/>
        <item m="1" x="5559"/>
        <item m="1" x="6278"/>
        <item x="877"/>
        <item m="1" x="5604"/>
        <item x="188"/>
        <item m="1" x="7312"/>
        <item m="1" x="6332"/>
        <item m="1" x="3628"/>
        <item m="1" x="2178"/>
        <item x="164"/>
        <item m="1" x="6331"/>
        <item m="1" x="2176"/>
        <item x="17"/>
        <item m="1" x="2177"/>
        <item x="19"/>
        <item x="18"/>
        <item m="1" x="2399"/>
        <item m="1" x="2400"/>
        <item x="880"/>
        <item x="347"/>
        <item x="885"/>
        <item m="1" x="6929"/>
        <item m="1" x="6397"/>
        <item m="1" x="6946"/>
        <item m="1" x="4876"/>
        <item x="180"/>
        <item m="1" x="6191"/>
        <item m="1" x="5418"/>
        <item m="1" x="3069"/>
        <item m="1" x="3625"/>
        <item x="924"/>
        <item x="1557"/>
        <item x="5"/>
        <item m="1" x="5603"/>
        <item m="1" x="4948"/>
        <item x="1576"/>
        <item x="901"/>
        <item x="881"/>
        <item m="1" x="3252"/>
        <item m="1" x="5544"/>
        <item m="1" x="7487"/>
        <item m="1" x="4167"/>
        <item x="21"/>
        <item x="416"/>
        <item x="1758"/>
        <item m="1" x="6094"/>
        <item m="1" x="3892"/>
        <item m="1" x="4554"/>
        <item m="1" x="3406"/>
        <item x="876"/>
        <item m="1" x="4157"/>
        <item m="1" x="3233"/>
        <item m="1" x="3407"/>
        <item m="1" x="4874"/>
        <item x="886"/>
        <item m="1" x="6166"/>
        <item m="1" x="3036"/>
        <item m="1" x="6431"/>
        <item m="1" x="6415"/>
        <item m="1" x="4176"/>
        <item x="1787"/>
        <item x="907"/>
        <item m="1" x="4178"/>
        <item x="882"/>
        <item m="1" x="6963"/>
        <item x="243"/>
        <item m="1" x="5004"/>
        <item m="1" x="4184"/>
        <item m="1" x="4947"/>
        <item m="1" x="6958"/>
        <item m="1" x="6539"/>
        <item m="1" x="2387"/>
        <item m="1" x="4695"/>
        <item m="1" x="5556"/>
        <item m="1" x="3840"/>
        <item m="1" x="6557"/>
        <item x="719"/>
        <item m="1" x="6936"/>
        <item m="1" x="6541"/>
        <item x="189"/>
        <item m="1" x="5578"/>
        <item m="1" x="5599"/>
        <item x="1961"/>
        <item m="1" x="4166"/>
        <item m="1" x="4286"/>
        <item m="1" x="4156"/>
        <item x="239"/>
        <item m="1" x="4177"/>
        <item x="873"/>
        <item x="879"/>
        <item x="185"/>
        <item m="1" x="4030"/>
        <item x="1538"/>
        <item m="1" x="4173"/>
        <item m="1" x="5602"/>
        <item m="1" x="3713"/>
        <item x="0"/>
        <item m="1" x="4160"/>
        <item x="23"/>
        <item m="1" x="5438"/>
        <item m="1" x="2072"/>
        <item m="1" x="6592"/>
        <item m="1" x="6490"/>
        <item m="1" x="4553"/>
        <item m="1" x="6412"/>
        <item m="1" x="6522"/>
        <item m="1" x="7540"/>
        <item m="1" x="3023"/>
        <item m="1" x="6591"/>
        <item m="1" x="5011"/>
        <item m="1" x="6505"/>
        <item m="1" x="4561"/>
        <item m="1" x="6933"/>
        <item m="1" x="5002"/>
        <item m="1" x="6143"/>
        <item m="1" x="5488"/>
        <item m="1" x="4183"/>
        <item m="1" x="4453"/>
        <item x="914"/>
        <item m="1" x="4923"/>
        <item m="1" x="6537"/>
        <item x="351"/>
        <item m="1" x="6964"/>
        <item m="1" x="5009"/>
        <item x="1788"/>
        <item m="1" x="4556"/>
        <item m="1" x="6473"/>
        <item x="1558"/>
        <item m="1" x="3697"/>
        <item m="1" x="6407"/>
        <item m="1" x="2073"/>
        <item m="1" x="4042"/>
        <item m="1" x="4168"/>
        <item m="1" x="4057"/>
        <item m="1" x="6481"/>
        <item m="1" x="3875"/>
        <item m="1" x="6973"/>
        <item x="249"/>
        <item m="1" x="4155"/>
        <item x="15"/>
        <item m="1" x="3137"/>
        <item m="1" x="6432"/>
        <item m="1" x="6467"/>
        <item m="1" x="6219"/>
        <item m="1" x="3202"/>
        <item m="1" x="2076"/>
        <item m="1" x="2090"/>
        <item m="1" x="6033"/>
        <item m="1" x="6369"/>
        <item m="1" x="2062"/>
        <item x="1506"/>
        <item m="1" x="5008"/>
        <item x="1536"/>
        <item m="1" x="6433"/>
        <item m="1" x="4976"/>
        <item m="1" x="4174"/>
        <item m="1" x="6482"/>
        <item m="1" x="4922"/>
        <item m="1" x="4169"/>
        <item x="193"/>
        <item m="1" x="5976"/>
        <item m="1" x="4175"/>
        <item m="1" x="6057"/>
        <item x="883"/>
        <item m="1" x="4909"/>
        <item m="1" x="4187"/>
        <item m="1" x="2331"/>
        <item m="1" x="4884"/>
        <item m="1" x="5006"/>
        <item m="1" x="6515"/>
        <item m="1" x="4180"/>
        <item m="1" x="6938"/>
        <item m="1" x="4447"/>
        <item m="1" x="2386"/>
        <item m="1" x="6532"/>
        <item m="1" x="6533"/>
        <item m="1" x="5010"/>
        <item m="1" x="4938"/>
        <item x="4"/>
        <item m="1" x="6637"/>
        <item x="1537"/>
        <item m="1" x="4549"/>
        <item x="151"/>
        <item m="1" x="6071"/>
        <item m="1" x="6231"/>
        <item m="1" x="6227"/>
        <item m="1" x="6551"/>
        <item m="1" x="6552"/>
        <item m="1" x="3411"/>
        <item m="1" x="4150"/>
        <item x="905"/>
        <item m="1" x="3386"/>
        <item m="1" x="6434"/>
        <item m="1" x="5086"/>
        <item m="1" x="4548"/>
        <item m="1" x="5601"/>
        <item m="1" x="5052"/>
        <item m="1" x="5744"/>
        <item m="1" x="4164"/>
        <item m="1" x="3734"/>
        <item m="1" x="2059"/>
        <item x="1330"/>
        <item m="1" x="6228"/>
        <item m="1" x="5587"/>
        <item m="1" x="3385"/>
        <item m="1" x="4795"/>
        <item m="1" x="6468"/>
        <item m="1" x="6988"/>
        <item m="1" x="3786"/>
        <item m="1" x="6195"/>
        <item x="908"/>
        <item x="815"/>
        <item x="20"/>
        <item m="1" x="6413"/>
        <item m="1" x="4955"/>
        <item m="1" x="4659"/>
        <item x="1550"/>
        <item m="1" x="4151"/>
        <item m="1" x="6972"/>
        <item m="1" x="6559"/>
        <item m="1" x="2398"/>
        <item m="1" x="4229"/>
        <item m="1" x="4633"/>
        <item m="1" x="6538"/>
        <item m="1" x="3808"/>
        <item x="2053"/>
        <item m="1" x="5233"/>
        <item x="1779"/>
        <item m="1" x="6918"/>
        <item m="1" x="3100"/>
        <item m="1" x="4417"/>
        <item m="1" x="6528"/>
        <item m="1" x="4887"/>
        <item m="1" x="4148"/>
        <item m="1" x="5003"/>
        <item x="887"/>
        <item m="1" x="4908"/>
        <item x="1930"/>
        <item m="1" x="7538"/>
        <item m="1" x="6488"/>
        <item m="1" x="7503"/>
        <item m="1" x="7546"/>
        <item m="1" x="2597"/>
        <item m="1" x="2388"/>
        <item m="1" x="5457"/>
        <item m="1" x="4963"/>
        <item m="1" x="4875"/>
        <item m="1" x="3688"/>
        <item m="1" x="6000"/>
        <item m="1" x="6523"/>
        <item m="1" x="6374"/>
        <item m="1" x="6975"/>
        <item m="1" x="6435"/>
        <item m="1" x="4190"/>
        <item m="1" x="6519"/>
        <item m="1" x="4159"/>
        <item m="1" x="2456"/>
        <item x="186"/>
        <item m="1" x="6429"/>
        <item x="735"/>
        <item m="1" x="7027"/>
        <item m="1" x="4179"/>
        <item m="1" x="2077"/>
        <item m="1" x="6436"/>
        <item m="1" x="3203"/>
        <item m="1" x="5051"/>
        <item m="1" x="5600"/>
        <item m="1" x="5721"/>
        <item m="1" x="4189"/>
        <item m="1" x="6508"/>
        <item m="1" x="6480"/>
        <item m="1" x="5354"/>
        <item m="1" x="6020"/>
        <item m="1" x="4227"/>
        <item m="1" x="2080"/>
        <item m="1" x="6984"/>
        <item m="1" x="4028"/>
        <item m="1" x="4188"/>
        <item m="1" x="2267"/>
        <item m="1" x="6489"/>
        <item m="1" x="4021"/>
        <item m="1" x="4170"/>
        <item m="1" x="4277"/>
        <item m="1" x="6224"/>
        <item m="1" x="6548"/>
        <item m="1" x="7003"/>
        <item m="1" x="6475"/>
        <item m="1" x="5750"/>
        <item m="1" x="4448"/>
        <item m="1" x="2673"/>
        <item x="266"/>
        <item m="1" x="4901"/>
        <item m="1" x="4369"/>
        <item m="1" x="5519"/>
        <item x="16"/>
        <item m="1" x="2066"/>
        <item m="1" x="6465"/>
        <item m="1" x="6524"/>
        <item x="925"/>
        <item m="1" x="6484"/>
        <item m="1" x="5012"/>
        <item m="1" x="6526"/>
        <item m="1" x="6521"/>
        <item m="1" x="2065"/>
        <item m="1" x="6937"/>
        <item m="1" x="7043"/>
        <item m="1" x="4465"/>
        <item m="1" x="6474"/>
        <item m="1" x="7370"/>
        <item m="1" x="7275"/>
        <item m="1" x="3733"/>
        <item x="888"/>
        <item m="1" x="5007"/>
        <item m="1" x="6472"/>
        <item m="1" x="4471"/>
        <item m="1" x="6676"/>
        <item m="1" x="3707"/>
        <item x="1546"/>
        <item m="1" x="6954"/>
        <item m="1" x="7517"/>
        <item m="1" x="6491"/>
        <item m="1" x="5933"/>
        <item m="1" x="6513"/>
        <item m="1" x="4165"/>
        <item m="1" x="6756"/>
        <item m="1" x="6990"/>
        <item m="1" x="6907"/>
        <item m="1" x="6550"/>
        <item m="1" x="6969"/>
        <item m="1" x="6495"/>
        <item m="1" x="4557"/>
        <item m="1" x="6437"/>
        <item m="1" x="6463"/>
        <item x="1677"/>
        <item m="1" x="5657"/>
        <item m="1" x="6398"/>
        <item m="1" x="6983"/>
        <item m="1" x="5973"/>
        <item x="1559"/>
        <item m="1" x="7280"/>
        <item m="1" x="6502"/>
        <item m="1" x="5760"/>
        <item m="1" x="7500"/>
        <item x="841"/>
        <item m="1" x="7768"/>
        <item m="1" x="3031"/>
        <item m="1" x="4573"/>
        <item m="1" x="3475"/>
        <item m="1" x="2265"/>
        <item m="1" x="4404"/>
        <item m="1" x="6001"/>
        <item m="1" x="6712"/>
        <item m="1" x="4555"/>
        <item m="1" x="5936"/>
        <item x="192"/>
        <item m="1" x="4546"/>
        <item m="1" x="3121"/>
        <item x="1622"/>
        <item m="1" x="6926"/>
        <item m="1" x="4547"/>
        <item m="1" x="6411"/>
        <item x="1888"/>
        <item m="1" x="6494"/>
        <item m="1" x="7058"/>
        <item m="1" x="4225"/>
        <item m="1" x="5975"/>
        <item m="1" x="3642"/>
        <item m="1" x="4153"/>
        <item m="1" x="7052"/>
        <item m="1" x="6213"/>
        <item x="1584"/>
        <item m="1" x="6438"/>
        <item m="1" x="3698"/>
        <item m="1" x="2174"/>
        <item m="1" x="2349"/>
        <item m="1" x="4346"/>
        <item m="1" x="2114"/>
        <item m="1" x="6930"/>
        <item m="1" x="2075"/>
        <item m="1" x="4694"/>
        <item m="1" x="4939"/>
        <item m="1" x="6409"/>
        <item m="1" x="6333"/>
        <item m="1" x="5999"/>
        <item m="1" x="6547"/>
        <item x="182"/>
        <item m="1" x="2330"/>
        <item m="1" x="2206"/>
        <item m="1" x="6439"/>
        <item m="1" x="6951"/>
        <item m="1" x="4949"/>
        <item m="1" x="4984"/>
        <item m="1" x="4964"/>
        <item m="1" x="5589"/>
        <item m="1" x="6962"/>
        <item m="1" x="5871"/>
        <item m="1" x="6440"/>
        <item m="1" x="5486"/>
        <item m="1" x="6441"/>
        <item m="1" x="6558"/>
        <item m="1" x="2226"/>
        <item m="1" x="6688"/>
        <item m="1" x="2250"/>
        <item m="1" x="6920"/>
        <item x="27"/>
        <item m="1" x="6408"/>
        <item m="1" x="5841"/>
        <item m="1" x="6516"/>
        <item m="1" x="7164"/>
        <item m="1" x="6664"/>
        <item m="1" x="4172"/>
        <item m="1" x="5693"/>
        <item m="1" x="4418"/>
        <item m="1" x="6663"/>
        <item m="1" x="4309"/>
        <item m="1" x="4197"/>
        <item m="1" x="6121"/>
        <item x="1096"/>
        <item m="1" x="2064"/>
        <item m="1" x="6477"/>
        <item m="1" x="5897"/>
        <item x="154"/>
        <item m="1" x="5446"/>
        <item m="1" x="6461"/>
        <item x="922"/>
        <item m="1" x="6462"/>
        <item m="1" x="5751"/>
        <item m="1" x="6555"/>
        <item m="1" x="4886"/>
        <item m="1" x="6554"/>
        <item x="884"/>
        <item m="1" x="4140"/>
        <item x="477"/>
        <item m="1" x="2257"/>
        <item m="1" x="6514"/>
        <item x="977"/>
        <item m="1" x="6912"/>
        <item m="1" x="6914"/>
        <item m="1" x="3860"/>
        <item m="1" x="6922"/>
        <item m="1" x="7037"/>
        <item m="1" x="7205"/>
        <item x="927"/>
        <item m="1" x="3695"/>
        <item m="1" x="6536"/>
        <item x="496"/>
        <item m="1" x="7238"/>
        <item m="1" x="6031"/>
        <item m="1" x="2067"/>
        <item m="1" x="5840"/>
        <item x="319"/>
        <item x="269"/>
        <item m="1" x="4550"/>
        <item m="1" x="6525"/>
        <item m="1" x="4986"/>
        <item m="1" x="6985"/>
        <item m="1" x="6965"/>
        <item x="928"/>
        <item x="255"/>
        <item x="1614"/>
        <item x="2039"/>
        <item m="1" x="6404"/>
        <item m="1" x="4632"/>
        <item m="1" x="5374"/>
        <item m="1" x="5843"/>
        <item m="1" x="6483"/>
        <item m="1" x="2251"/>
        <item x="439"/>
        <item x="226"/>
        <item m="1" x="4660"/>
        <item m="1" x="7130"/>
        <item m="1" x="6230"/>
        <item m="1" x="4044"/>
        <item x="851"/>
        <item m="1" x="6647"/>
        <item x="451"/>
        <item x="187"/>
        <item m="1" x="5005"/>
        <item m="1" x="7204"/>
        <item m="1" x="6909"/>
        <item m="1" x="2990"/>
        <item m="1" x="5896"/>
        <item x="452"/>
        <item m="1" x="3797"/>
        <item m="1" x="6726"/>
        <item x="1089"/>
        <item m="1" x="4716"/>
        <item m="1" x="7317"/>
        <item m="1" x="2156"/>
        <item m="1" x="2377"/>
        <item m="1" x="6530"/>
        <item m="1" x="6613"/>
        <item x="926"/>
        <item x="1317"/>
        <item x="803"/>
        <item m="1" x="5681"/>
        <item m="1" x="7194"/>
        <item m="1" x="3587"/>
        <item m="1" x="2309"/>
        <item m="1" x="3022"/>
        <item m="1" x="4228"/>
        <item m="1" x="6564"/>
        <item m="1" x="5778"/>
        <item m="1" x="4163"/>
        <item m="1" x="7606"/>
        <item m="1" x="5453"/>
        <item m="1" x="7236"/>
        <item m="1" x="3041"/>
        <item m="1" x="7819"/>
        <item m="1" x="7261"/>
        <item m="1" x="7199"/>
        <item m="1" x="2205"/>
        <item m="1" x="6496"/>
        <item m="1" x="4954"/>
        <item m="1" x="3833"/>
        <item m="1" x="2238"/>
        <item m="1" x="6595"/>
        <item x="1837"/>
        <item x="140"/>
        <item x="1574"/>
        <item m="1" x="6830"/>
        <item m="1" x="2273"/>
        <item m="1" x="6606"/>
        <item m="1" x="7031"/>
        <item m="1" x="6989"/>
        <item m="1" x="6727"/>
        <item m="1" x="6935"/>
        <item m="1" x="2160"/>
        <item m="1" x="4904"/>
        <item m="1" x="2281"/>
        <item x="2020"/>
        <item m="1" x="7076"/>
        <item m="1" x="4668"/>
        <item x="341"/>
        <item m="1" x="5868"/>
        <item m="1" x="2262"/>
        <item x="250"/>
        <item m="1" x="7084"/>
        <item x="499"/>
        <item m="1" x="5731"/>
        <item m="1" x="7360"/>
        <item m="1" x="6510"/>
        <item m="1" x="5638"/>
        <item m="1" x="5649"/>
        <item m="1" x="3460"/>
        <item m="1" x="7782"/>
        <item m="1" x="2061"/>
        <item x="929"/>
        <item m="1" x="6078"/>
        <item m="1" x="3836"/>
        <item m="1" x="7009"/>
        <item m="1" x="5759"/>
        <item m="1" x="6442"/>
        <item m="1" x="3007"/>
        <item m="1" x="7202"/>
        <item m="1" x="5869"/>
        <item m="1" x="7834"/>
        <item x="1594"/>
        <item m="1" x="2358"/>
        <item x="1103"/>
        <item m="1" x="4752"/>
        <item m="1" x="6563"/>
        <item x="853"/>
        <item m="1" x="6623"/>
        <item m="1" x="4701"/>
        <item x="224"/>
        <item x="153"/>
        <item x="155"/>
        <item m="1" x="6527"/>
        <item m="1" x="4512"/>
        <item m="1" x="2147"/>
        <item m="1" x="6785"/>
        <item m="1" x="3692"/>
        <item m="1" x="2973"/>
        <item m="1" x="7474"/>
        <item m="1" x="2268"/>
        <item m="1" x="4279"/>
        <item m="1" x="6967"/>
        <item x="220"/>
        <item m="1" x="5063"/>
        <item x="487"/>
        <item m="1" x="5130"/>
        <item m="1" x="6885"/>
        <item m="1" x="7251"/>
        <item x="485"/>
        <item x="1782"/>
        <item x="584"/>
        <item m="1" x="7032"/>
        <item m="1" x="3114"/>
        <item m="1" x="7523"/>
        <item m="1" x="3561"/>
        <item x="1569"/>
        <item m="1" x="5789"/>
        <item m="1" x="3600"/>
        <item m="1" x="5959"/>
        <item m="1" x="6575"/>
        <item x="256"/>
        <item m="1" x="3675"/>
        <item x="1143"/>
        <item m="1" x="6470"/>
        <item x="210"/>
        <item x="39"/>
        <item m="1" x="6534"/>
        <item m="1" x="2992"/>
        <item m="1" x="2063"/>
        <item x="605"/>
        <item m="1" x="6487"/>
        <item m="1" x="7259"/>
        <item m="1" x="6691"/>
        <item m="1" x="5802"/>
        <item m="1" x="5708"/>
        <item x="874"/>
        <item m="1" x="6878"/>
        <item m="1" x="2128"/>
        <item m="1" x="4185"/>
        <item m="1" x="2259"/>
        <item m="1" x="2079"/>
        <item m="1" x="3821"/>
        <item m="1" x="6670"/>
        <item x="642"/>
        <item x="178"/>
        <item m="1" x="4255"/>
        <item m="1" x="5782"/>
        <item m="1" x="6602"/>
        <item m="1" x="3985"/>
        <item m="1" x="3218"/>
        <item m="1" x="5344"/>
        <item x="103"/>
        <item m="1" x="4089"/>
        <item x="1515"/>
        <item m="1" x="7252"/>
        <item x="446"/>
        <item m="1" x="3744"/>
        <item m="1" x="4011"/>
        <item m="1" x="3927"/>
        <item m="1" x="4658"/>
        <item m="1" x="5162"/>
        <item m="1" x="5507"/>
        <item m="1" x="6425"/>
        <item m="1" x="2708"/>
        <item m="1" x="6917"/>
        <item m="1" x="5902"/>
        <item m="1" x="5491"/>
        <item m="1" x="7477"/>
        <item x="1307"/>
        <item x="1516"/>
        <item m="1" x="6493"/>
        <item m="1" x="2848"/>
        <item x="840"/>
        <item m="1" x="3716"/>
        <item m="1" x="7842"/>
        <item m="1" x="6545"/>
        <item m="1" x="6546"/>
        <item m="1" x="3817"/>
        <item x="190"/>
        <item m="1" x="5682"/>
        <item m="1" x="6282"/>
        <item m="1" x="6443"/>
        <item m="1" x="6744"/>
        <item m="1" x="7618"/>
        <item m="1" x="6423"/>
        <item x="932"/>
        <item m="1" x="4305"/>
        <item m="1" x="7023"/>
        <item m="1" x="5420"/>
        <item m="1" x="6321"/>
        <item x="961"/>
        <item m="1" x="5677"/>
        <item m="1" x="3775"/>
        <item m="1" x="6531"/>
        <item m="1" x="6928"/>
        <item m="1" x="4968"/>
        <item m="1" x="3441"/>
        <item m="1" x="4205"/>
        <item x="466"/>
        <item m="1" x="4034"/>
        <item m="1" x="3887"/>
        <item m="1" x="7150"/>
        <item x="390"/>
        <item m="1" x="5071"/>
        <item x="514"/>
        <item m="1" x="6204"/>
        <item m="1" x="2381"/>
        <item x="1862"/>
        <item m="1" x="6048"/>
        <item m="1" x="4314"/>
        <item m="1" x="6788"/>
        <item m="1" x="7660"/>
        <item m="1" x="5683"/>
        <item x="686"/>
        <item x="272"/>
        <item m="1" x="4484"/>
        <item x="183"/>
        <item m="1" x="6716"/>
        <item x="680"/>
        <item m="1" x="3527"/>
        <item m="1" x="2535"/>
        <item x="181"/>
        <item m="1" x="6196"/>
        <item m="1" x="5735"/>
        <item m="1" x="7407"/>
        <item m="1" x="5891"/>
        <item m="1" x="5788"/>
        <item m="1" x="7806"/>
        <item m="1" x="5937"/>
        <item m="1" x="4551"/>
        <item m="1" x="6842"/>
        <item x="1308"/>
        <item m="1" x="2153"/>
        <item x="1560"/>
        <item m="1" x="7423"/>
        <item m="1" x="6469"/>
        <item m="1" x="6783"/>
        <item x="969"/>
        <item m="1" x="2168"/>
        <item m="1" x="6809"/>
        <item m="1" x="6618"/>
        <item m="1" x="4777"/>
        <item m="1" x="5698"/>
        <item m="1" x="5890"/>
        <item m="1" x="4765"/>
        <item m="1" x="3896"/>
        <item m="1" x="2243"/>
        <item x="2052"/>
        <item x="890"/>
        <item m="1" x="6780"/>
        <item m="1" x="2311"/>
        <item x="274"/>
        <item m="1" x="5821"/>
        <item x="966"/>
        <item x="473"/>
        <item x="1326"/>
        <item m="1" x="2856"/>
        <item m="1" x="3793"/>
        <item m="1" x="2210"/>
        <item m="1" x="6816"/>
        <item m="1" x="3435"/>
        <item m="1" x="3419"/>
        <item m="1" x="3499"/>
        <item m="1" x="4970"/>
        <item m="1" x="7875"/>
        <item x="371"/>
        <item m="1" x="5660"/>
        <item m="1" x="4274"/>
        <item m="1" x="4847"/>
        <item x="984"/>
        <item m="1" x="2102"/>
        <item m="1" x="7916"/>
        <item m="1" x="3788"/>
        <item x="546"/>
        <item m="1" x="6956"/>
        <item m="1" x="5700"/>
        <item x="1381"/>
        <item x="1513"/>
        <item x="720"/>
        <item m="1" x="4307"/>
        <item m="1" x="6580"/>
        <item m="1" x="7824"/>
        <item m="1" x="5060"/>
        <item m="1" x="7828"/>
        <item m="1" x="7846"/>
        <item m="1" x="7917"/>
        <item m="1" x="7847"/>
        <item m="1" x="7822"/>
        <item m="1" x="4921"/>
        <item x="904"/>
        <item x="426"/>
        <item x="845"/>
        <item m="1" x="2255"/>
        <item m="1" x="6354"/>
        <item m="1" x="2087"/>
        <item m="1" x="3812"/>
        <item m="1" x="3427"/>
        <item m="1" x="3791"/>
        <item m="1" x="6683"/>
        <item x="940"/>
        <item x="70"/>
        <item m="1" x="6569"/>
        <item m="1" x="6010"/>
        <item m="1" x="4444"/>
        <item m="1" x="6570"/>
        <item m="1" x="7234"/>
        <item x="1810"/>
        <item x="938"/>
        <item m="1" x="4956"/>
        <item m="1" x="3110"/>
        <item m="1" x="2323"/>
        <item m="1" x="5910"/>
        <item m="1" x="6444"/>
        <item m="1" x="6254"/>
        <item m="1" x="5664"/>
        <item x="610"/>
        <item m="1" x="3757"/>
        <item m="1" x="6662"/>
        <item m="1" x="5391"/>
        <item m="1" x="6899"/>
        <item m="1" x="3582"/>
        <item m="1" x="6867"/>
        <item m="1" x="2201"/>
        <item x="40"/>
        <item m="1" x="7004"/>
        <item m="1" x="7803"/>
        <item x="142"/>
        <item m="1" x="6265"/>
        <item x="1258"/>
        <item m="1" x="2070"/>
        <item x="661"/>
        <item x="1448"/>
        <item x="146"/>
        <item x="126"/>
        <item x="150"/>
        <item m="1" x="5666"/>
        <item m="1" x="3551"/>
        <item m="1" x="3569"/>
        <item x="1868"/>
        <item x="332"/>
        <item m="1" x="6861"/>
        <item m="1" x="4787"/>
        <item m="1" x="4988"/>
        <item m="1" x="5934"/>
        <item m="1" x="7396"/>
        <item m="1" x="5963"/>
        <item x="1421"/>
        <item x="1395"/>
        <item m="1" x="6849"/>
        <item m="1" x="3465"/>
        <item m="1" x="2421"/>
        <item m="1" x="2333"/>
        <item m="1" x="5862"/>
        <item m="1" x="6738"/>
        <item m="1" x="6737"/>
        <item m="1" x="3493"/>
        <item m="1" x="2207"/>
        <item x="235"/>
        <item m="1" x="3085"/>
        <item m="1" x="4203"/>
        <item m="1" x="6614"/>
        <item m="1" x="5627"/>
        <item x="137"/>
        <item m="1" x="7177"/>
        <item m="1" x="2343"/>
        <item m="1" x="2334"/>
        <item m="1" x="2372"/>
        <item m="1" x="3724"/>
        <item x="1162"/>
        <item m="1" x="7458"/>
        <item m="1" x="4918"/>
        <item m="1" x="7923"/>
        <item m="1" x="6794"/>
        <item m="1" x="4826"/>
        <item m="1" x="2137"/>
        <item m="1" x="6703"/>
        <item x="29"/>
        <item m="1" x="4469"/>
        <item m="1" x="4534"/>
        <item m="1" x="7567"/>
        <item m="1" x="4132"/>
        <item m="1" x="6876"/>
        <item m="1" x="3779"/>
        <item m="1" x="3514"/>
        <item m="1" x="7018"/>
        <item m="1" x="2278"/>
        <item x="1166"/>
        <item x="1167"/>
        <item m="1" x="2702"/>
        <item x="1869"/>
        <item m="1" x="3687"/>
        <item x="624"/>
        <item x="78"/>
        <item m="1" x="7012"/>
        <item m="1" x="6850"/>
        <item m="1" x="6146"/>
        <item m="1" x="5621"/>
        <item m="1" x="3482"/>
        <item m="1" x="3766"/>
        <item x="521"/>
        <item m="1" x="6905"/>
        <item m="1" x="2202"/>
        <item x="2009"/>
        <item m="1" x="7363"/>
        <item x="1132"/>
        <item m="1" x="4212"/>
        <item x="1906"/>
        <item m="1" x="3787"/>
        <item m="1" x="2555"/>
        <item m="1" x="2567"/>
        <item m="1" x="6953"/>
        <item m="1" x="5837"/>
        <item x="99"/>
        <item m="1" x="6624"/>
        <item m="1" x="2576"/>
        <item x="228"/>
        <item m="1" x="6492"/>
        <item x="1469"/>
        <item m="1" x="2730"/>
        <item m="1" x="2246"/>
        <item m="1" x="7679"/>
        <item m="1" x="3994"/>
        <item m="1" x="5073"/>
        <item x="909"/>
        <item m="1" x="4135"/>
        <item m="1" x="6860"/>
        <item m="1" x="7173"/>
        <item m="1" x="2954"/>
        <item m="1" x="7521"/>
        <item m="1" x="5766"/>
        <item m="1" x="6893"/>
        <item x="713"/>
        <item m="1" x="3571"/>
        <item m="1" x="7755"/>
        <item m="1" x="6784"/>
        <item m="1" x="5776"/>
        <item m="1" x="4910"/>
        <item m="1" x="6836"/>
        <item x="501"/>
        <item x="202"/>
        <item m="1" x="4900"/>
        <item m="1" x="7930"/>
        <item m="1" x="2074"/>
        <item m="1" x="5712"/>
        <item m="1" x="2488"/>
        <item m="1" x="2292"/>
        <item m="1" x="3010"/>
        <item m="1" x="7371"/>
        <item x="61"/>
        <item m="1" x="6251"/>
        <item m="1" x="7232"/>
        <item m="1" x="7505"/>
        <item x="651"/>
        <item m="1" x="2809"/>
        <item m="1" x="4375"/>
        <item x="868"/>
        <item m="1" x="7664"/>
        <item m="1" x="4589"/>
        <item m="1" x="4666"/>
        <item x="682"/>
        <item m="1" x="6445"/>
        <item m="1" x="7102"/>
        <item m="1" x="4640"/>
        <item x="1067"/>
        <item x="1309"/>
        <item m="1" x="3811"/>
        <item m="1" x="3699"/>
        <item x="787"/>
        <item m="1" x="5872"/>
        <item m="1" x="2613"/>
        <item x="712"/>
        <item x="1192"/>
        <item x="12"/>
        <item x="1739"/>
        <item m="1" x="7642"/>
        <item x="1909"/>
        <item m="1" x="4614"/>
        <item m="1" x="6668"/>
        <item m="1" x="2286"/>
        <item x="1588"/>
        <item m="1" x="6687"/>
        <item m="1" x="2293"/>
        <item m="1" x="7418"/>
        <item m="1" x="2474"/>
        <item m="1" x="7424"/>
        <item m="1" x="4259"/>
        <item x="1083"/>
        <item x="1477"/>
        <item x="693"/>
        <item m="1" x="4749"/>
        <item x="583"/>
        <item m="1" x="6446"/>
        <item m="1" x="2687"/>
        <item x="665"/>
        <item m="1" x="4214"/>
        <item m="1" x="3504"/>
        <item x="1315"/>
        <item m="1" x="2403"/>
        <item x="135"/>
        <item m="1" x="3173"/>
        <item x="1893"/>
        <item m="1" x="7623"/>
        <item m="1" x="6155"/>
        <item m="1" x="2476"/>
        <item m="1" x="3536"/>
        <item m="1" x="3469"/>
        <item m="1" x="3349"/>
        <item x="688"/>
        <item x="1035"/>
        <item x="939"/>
        <item m="1" x="3810"/>
        <item m="1" x="7974"/>
        <item m="1" x="4348"/>
        <item m="1" x="5835"/>
        <item m="1" x="6199"/>
        <item m="1" x="2710"/>
        <item m="1" x="7297"/>
        <item x="1423"/>
        <item m="1" x="3103"/>
        <item m="1" x="7704"/>
        <item m="1" x="4769"/>
        <item x="1634"/>
        <item m="1" x="6762"/>
        <item x="1291"/>
        <item x="1907"/>
        <item m="1" x="6868"/>
        <item m="1" x="4915"/>
        <item x="692"/>
        <item m="1" x="4133"/>
        <item m="1" x="5738"/>
        <item m="1" x="7689"/>
        <item m="1" x="4588"/>
        <item x="1433"/>
        <item x="57"/>
        <item m="1" x="3495"/>
        <item m="1" x="3429"/>
        <item m="1" x="3526"/>
        <item m="1" x="7090"/>
        <item x="1682"/>
        <item x="111"/>
        <item m="1" x="6597"/>
        <item m="1" x="4865"/>
        <item m="1" x="4755"/>
        <item x="967"/>
        <item m="1" x="7459"/>
        <item x="1992"/>
        <item x="1994"/>
        <item m="1" x="2419"/>
        <item m="1" x="3538"/>
        <item m="1" x="3102"/>
        <item x="1676"/>
        <item x="959"/>
        <item m="1" x="3785"/>
        <item m="1" x="7008"/>
        <item m="1" x="4409"/>
        <item x="550"/>
        <item m="1" x="2138"/>
        <item m="1" x="2675"/>
        <item x="1016"/>
        <item m="1" x="7218"/>
        <item m="1" x="4046"/>
        <item m="1" x="4344"/>
        <item m="1" x="2363"/>
        <item x="778"/>
        <item m="1" x="5138"/>
        <item m="1" x="5643"/>
        <item m="1" x="3756"/>
        <item x="707"/>
        <item x="1744"/>
        <item m="1" x="2272"/>
        <item m="1" x="5888"/>
        <item x="1921"/>
        <item m="1" x="2515"/>
        <item m="1" x="2552"/>
        <item m="1" x="5606"/>
        <item x="1293"/>
        <item m="1" x="6916"/>
        <item m="1" x="2484"/>
        <item m="1" x="2541"/>
        <item m="1" x="4543"/>
        <item x="1"/>
        <item m="1" x="4430"/>
        <item x="1983"/>
        <item m="1" x="4813"/>
        <item m="1" x="7843"/>
        <item m="1" x="4347"/>
        <item x="912"/>
        <item m="1" x="2747"/>
        <item m="1" x="3322"/>
        <item x="358"/>
        <item m="1" x="6644"/>
        <item m="1" x="6745"/>
        <item m="1" x="2376"/>
        <item x="55"/>
        <item m="1" x="3947"/>
        <item x="1608"/>
        <item x="1269"/>
        <item x="1762"/>
        <item m="1" x="2365"/>
        <item x="1535"/>
        <item m="1" x="3774"/>
        <item m="1" x="6864"/>
        <item x="1039"/>
        <item m="1" x="6986"/>
        <item m="1" x="3050"/>
        <item x="1778"/>
        <item m="1" x="2370"/>
        <item m="1" x="2609"/>
        <item m="1" x="3549"/>
        <item x="1997"/>
        <item m="1" x="6609"/>
        <item m="1" x="3543"/>
        <item m="1" x="6786"/>
        <item m="1" x="3876"/>
        <item m="1" x="5917"/>
        <item m="1" x="3471"/>
        <item x="1590"/>
        <item m="1" x="5815"/>
        <item x="1763"/>
        <item m="1" x="3268"/>
        <item m="1" x="6136"/>
        <item m="1" x="5662"/>
        <item m="1" x="4254"/>
        <item m="1" x="5772"/>
        <item x="1316"/>
        <item m="1" x="4350"/>
        <item m="1" x="7309"/>
        <item m="1" x="5667"/>
        <item m="1" x="2446"/>
        <item m="1" x="2401"/>
        <item m="1" x="7351"/>
        <item m="1" x="4367"/>
        <item m="1" x="2620"/>
        <item m="1" x="5610"/>
        <item x="136"/>
        <item m="1" x="4063"/>
        <item m="1" x="6348"/>
        <item m="1" x="2494"/>
        <item m="1" x="7666"/>
        <item x="1854"/>
        <item m="1" x="5809"/>
        <item x="1482"/>
        <item x="1889"/>
        <item m="1" x="3424"/>
        <item m="1" x="5883"/>
        <item m="1" x="5894"/>
        <item m="1" x="6790"/>
        <item x="447"/>
        <item m="1" x="6260"/>
        <item x="557"/>
        <item m="1" x="3531"/>
        <item m="1" x="4539"/>
        <item m="1" x="7566"/>
        <item x="82"/>
        <item x="1266"/>
        <item x="1847"/>
        <item m="1" x="7736"/>
        <item m="1" x="2862"/>
        <item x="2028"/>
        <item x="1400"/>
        <item m="1" x="2220"/>
        <item x="1359"/>
        <item x="2000"/>
        <item m="1" x="6101"/>
        <item m="1" x="5404"/>
        <item m="1" x="3093"/>
        <item m="1" x="7354"/>
        <item m="1" x="6804"/>
        <item m="1" x="6082"/>
        <item x="1519"/>
        <item x="411"/>
        <item m="1" x="3801"/>
        <item m="1" x="5784"/>
        <item m="1" x="6205"/>
        <item m="1" x="3998"/>
        <item m="1" x="5494"/>
        <item m="1" x="4649"/>
        <item x="1042"/>
        <item x="921"/>
        <item m="1" x="5808"/>
        <item x="1176"/>
        <item x="376"/>
        <item m="1" x="5663"/>
        <item x="1000"/>
        <item m="1" x="2491"/>
        <item m="1" x="5611"/>
        <item m="1" x="3884"/>
        <item m="1" x="7693"/>
        <item m="1" x="4717"/>
        <item x="467"/>
        <item m="1" x="2417"/>
        <item m="1" x="4985"/>
        <item m="1" x="4824"/>
        <item m="1" x="7859"/>
        <item x="1620"/>
        <item m="1" x="3146"/>
        <item m="1" x="4500"/>
        <item x="964"/>
        <item x="646"/>
        <item x="1603"/>
        <item m="1" x="5690"/>
        <item m="1" x="2596"/>
        <item m="1" x="5944"/>
        <item x="1349"/>
        <item m="1" x="2604"/>
        <item x="1595"/>
        <item m="1" x="4797"/>
        <item x="459"/>
        <item m="1" x="6253"/>
        <item m="1" x="7688"/>
        <item m="1" x="3395"/>
        <item x="349"/>
        <item m="1" x="4953"/>
        <item m="1" x="7230"/>
        <item m="1" x="3814"/>
        <item x="1484"/>
        <item m="1" x="4801"/>
        <item m="1" x="6024"/>
        <item m="1" x="7692"/>
        <item m="1" x="2328"/>
        <item x="199"/>
        <item m="1" x="4840"/>
        <item x="469"/>
        <item m="1" x="7535"/>
        <item m="1" x="2208"/>
        <item m="1" x="5740"/>
        <item m="1" x="4252"/>
        <item m="1" x="7674"/>
        <item x="1385"/>
        <item m="1" x="4421"/>
        <item m="1" x="7785"/>
        <item m="1" x="6029"/>
        <item m="1" x="6846"/>
        <item m="1" x="3065"/>
        <item m="1" x="6568"/>
        <item x="1007"/>
        <item m="1" x="7183"/>
        <item m="1" x="7050"/>
        <item m="1" x="5644"/>
        <item m="1" x="4390"/>
        <item m="1" x="7416"/>
        <item m="1" x="5695"/>
        <item m="1" x="6170"/>
        <item x="1472"/>
        <item m="1" x="6643"/>
        <item x="795"/>
        <item m="1" x="2822"/>
        <item m="1" x="2861"/>
        <item x="1754"/>
        <item m="1" x="6725"/>
        <item x="1999"/>
        <item m="1" x="5928"/>
        <item m="1" x="4319"/>
        <item x="51"/>
        <item m="1" x="6058"/>
        <item m="1" x="3462"/>
        <item x="435"/>
        <item x="828"/>
        <item x="1984"/>
        <item m="1" x="2332"/>
        <item m="1" x="2366"/>
        <item m="1" x="4810"/>
        <item m="1" x="7132"/>
        <item x="492"/>
        <item x="428"/>
        <item m="1" x="2696"/>
        <item x="1635"/>
        <item m="1" x="2740"/>
        <item m="1" x="4601"/>
        <item m="1" x="7284"/>
        <item m="1" x="6135"/>
        <item m="1" x="3507"/>
        <item x="216"/>
        <item m="1" x="3193"/>
        <item m="1" x="7687"/>
        <item m="1" x="2695"/>
        <item m="1" x="2120"/>
        <item x="972"/>
        <item m="1" x="2935"/>
        <item m="1" x="2614"/>
        <item m="1" x="7706"/>
        <item m="1" x="2256"/>
        <item m="1" x="3655"/>
        <item x="942"/>
        <item m="1" x="4818"/>
        <item x="436"/>
        <item m="1" x="2902"/>
        <item m="1" x="4220"/>
        <item x="1504"/>
        <item m="1" x="5679"/>
        <item x="857"/>
        <item m="1" x="2707"/>
        <item x="1303"/>
        <item m="1" x="4950"/>
        <item x="1960"/>
        <item m="1" x="4814"/>
        <item m="1" x="2218"/>
        <item x="949"/>
        <item x="1693"/>
        <item m="1" x="7852"/>
        <item m="1" x="6298"/>
        <item m="1" x="3489"/>
        <item m="1" x="6246"/>
        <item x="1941"/>
        <item x="723"/>
        <item m="1" x="3358"/>
        <item m="1" x="7756"/>
        <item m="1" x="2261"/>
        <item m="1" x="5769"/>
        <item m="1" x="5671"/>
        <item m="1" x="5770"/>
        <item x="1323"/>
        <item x="1667"/>
        <item m="1" x="5814"/>
        <item x="1640"/>
        <item x="1812"/>
        <item m="1" x="7745"/>
        <item x="204"/>
        <item m="1" x="4911"/>
        <item m="1" x="7361"/>
        <item m="1" x="4644"/>
        <item x="902"/>
        <item x="500"/>
        <item x="864"/>
        <item m="1" x="5860"/>
        <item m="1" x="4750"/>
        <item m="1" x="2878"/>
        <item x="1929"/>
        <item m="1" x="2549"/>
        <item m="1" x="5960"/>
        <item x="1402"/>
        <item m="1" x="2630"/>
        <item m="1" x="7325"/>
        <item x="1737"/>
        <item m="1" x="2572"/>
        <item m="1" x="4425"/>
        <item m="1" x="4645"/>
        <item m="1" x="5509"/>
        <item x="453"/>
        <item m="1" x="6023"/>
        <item m="1" x="5115"/>
        <item m="1" x="4896"/>
        <item m="1" x="7335"/>
        <item m="1" x="4381"/>
        <item m="1" x="6424"/>
        <item x="1656"/>
        <item m="1" x="5504"/>
        <item x="1164"/>
        <item m="1" x="7685"/>
        <item m="1" x="7686"/>
        <item x="2002"/>
        <item x="144"/>
        <item x="1086"/>
        <item m="1" x="2703"/>
        <item x="527"/>
        <item m="1" x="3487"/>
        <item m="1" x="4892"/>
        <item m="1" x="3916"/>
        <item x="2"/>
        <item m="1" x="3430"/>
        <item m="1" x="3448"/>
        <item m="1" x="6142"/>
        <item x="814"/>
        <item m="1" x="4731"/>
        <item m="1" x="7504"/>
        <item m="1" x="2595"/>
        <item m="1" x="3445"/>
        <item m="1" x="7971"/>
        <item x="454"/>
        <item x="1896"/>
        <item m="1" x="3870"/>
        <item m="1" x="5856"/>
        <item m="1" x="5085"/>
        <item x="1058"/>
        <item m="1" x="7691"/>
        <item x="1492"/>
        <item m="1" x="6839"/>
        <item m="1" x="3891"/>
        <item m="1" x="2726"/>
        <item m="1" x="3302"/>
        <item m="1" x="3528"/>
        <item m="1" x="7571"/>
        <item x="1121"/>
        <item m="1" x="7166"/>
        <item m="1" x="2938"/>
        <item m="1" x="7387"/>
        <item x="373"/>
        <item x="705"/>
        <item x="706"/>
        <item m="1" x="5515"/>
        <item m="1" x="5641"/>
        <item x="1037"/>
        <item m="1" x="3422"/>
        <item x="968"/>
        <item m="1" x="4917"/>
        <item x="594"/>
        <item m="1" x="4940"/>
        <item x="1405"/>
        <item x="510"/>
        <item m="1" x="7038"/>
        <item m="1" x="7947"/>
        <item m="1" x="3805"/>
        <item m="1" x="5623"/>
        <item m="1" x="3702"/>
        <item x="1187"/>
        <item m="1" x="4897"/>
        <item x="1510"/>
        <item x="1306"/>
        <item m="1" x="4602"/>
        <item m="1" x="5074"/>
        <item x="1953"/>
        <item m="1" x="5831"/>
        <item x="1749"/>
        <item x="753"/>
        <item x="755"/>
        <item x="1043"/>
        <item m="1" x="6881"/>
        <item m="1" x="3529"/>
        <item m="1" x="5655"/>
        <item m="1" x="2739"/>
        <item m="1" x="3096"/>
        <item m="1" x="3932"/>
        <item x="970"/>
        <item x="1531"/>
        <item m="1" x="4372"/>
        <item m="1" x="5952"/>
        <item m="1" x="5752"/>
        <item m="1" x="5608"/>
        <item m="1" x="3944"/>
        <item x="1175"/>
        <item m="1" x="6573"/>
        <item m="1" x="5530"/>
        <item x="756"/>
        <item m="1" x="2586"/>
        <item m="1" x="5768"/>
        <item m="1" x="2589"/>
        <item x="262"/>
        <item m="1" x="5535"/>
        <item m="1" x="2434"/>
        <item m="1" x="4638"/>
        <item m="1" x="7684"/>
        <item m="1" x="3570"/>
        <item x="1718"/>
        <item m="1" x="2816"/>
        <item m="1" x="3550"/>
        <item m="1" x="3518"/>
        <item x="898"/>
        <item x="42"/>
        <item m="1" x="2204"/>
        <item x="1376"/>
        <item m="1" x="5875"/>
        <item m="1" x="4808"/>
        <item x="1066"/>
        <item x="1967"/>
        <item x="1697"/>
        <item x="261"/>
        <item m="1" x="6074"/>
        <item x="1495"/>
        <item m="1" x="2892"/>
        <item m="1" x="4606"/>
        <item m="1" x="3433"/>
        <item m="1" x="2237"/>
        <item m="1" x="4825"/>
        <item m="1" x="4581"/>
        <item m="1" x="6250"/>
        <item x="307"/>
        <item m="1" x="6368"/>
        <item m="1" x="2575"/>
        <item x="804"/>
        <item m="1" x="7200"/>
        <item m="1" x="3517"/>
        <item m="1" x="3447"/>
        <item m="1" x="6147"/>
        <item m="1" x="5893"/>
        <item m="1" x="5033"/>
        <item x="1347"/>
        <item x="1236"/>
        <item m="1" x="4411"/>
        <item m="1" x="7724"/>
        <item m="1" x="5421"/>
        <item m="1" x="2505"/>
        <item m="1" x="3503"/>
        <item m="1" x="2744"/>
        <item m="1" x="3506"/>
        <item m="1" x="6447"/>
        <item m="1" x="3548"/>
        <item m="1" x="3438"/>
        <item m="1" x="5829"/>
        <item m="1" x="5877"/>
        <item x="1488"/>
        <item m="1" x="3426"/>
        <item m="1" x="3555"/>
        <item m="1" x="5881"/>
        <item m="1" x="7442"/>
        <item m="1" x="7927"/>
        <item m="1" x="7752"/>
        <item m="1" x="2587"/>
        <item x="1493"/>
        <item m="1" x="3894"/>
        <item m="1" x="5314"/>
        <item x="1666"/>
        <item x="1952"/>
        <item x="227"/>
        <item m="1" x="3534"/>
        <item m="1" x="7869"/>
        <item x="2032"/>
        <item m="1" x="2475"/>
        <item m="1" x="6686"/>
        <item m="1" x="5615"/>
        <item x="1185"/>
        <item x="1639"/>
        <item m="1" x="5858"/>
        <item x="683"/>
        <item x="1726"/>
        <item m="1" x="4525"/>
        <item m="1" x="2686"/>
        <item x="1072"/>
        <item m="1" x="5728"/>
        <item x="145"/>
        <item m="1" x="2843"/>
        <item m="1" x="6896"/>
        <item m="1" x="3446"/>
        <item m="1" x="7970"/>
        <item x="1434"/>
        <item m="1" x="5758"/>
        <item x="543"/>
        <item x="1256"/>
        <item m="1" x="6356"/>
        <item x="608"/>
        <item m="1" x="3535"/>
        <item m="1" x="3463"/>
        <item x="1002"/>
        <item m="1" x="5929"/>
        <item m="1" x="4600"/>
        <item m="1" x="7471"/>
        <item m="1" x="5415"/>
        <item x="849"/>
        <item m="1" x="4256"/>
        <item m="1" x="6108"/>
        <item x="810"/>
        <item m="1" x="3484"/>
        <item m="1" x="7346"/>
        <item x="676"/>
        <item m="1" x="4885"/>
        <item m="1" x="5368"/>
        <item x="937"/>
        <item m="1" x="2790"/>
        <item x="709"/>
        <item x="1542"/>
        <item m="1" x="6968"/>
        <item m="1" x="7417"/>
        <item x="248"/>
        <item m="1" x="6188"/>
        <item x="488"/>
        <item m="1" x="4734"/>
        <item m="1" x="4495"/>
        <item x="757"/>
        <item m="1" x="3914"/>
        <item m="1" x="5181"/>
        <item x="1386"/>
        <item x="434"/>
        <item x="257"/>
        <item x="1327"/>
        <item m="1" x="6476"/>
        <item m="1" x="5913"/>
        <item m="1" x="4519"/>
        <item x="143"/>
        <item m="1" x="4399"/>
        <item x="25"/>
        <item m="1" x="3586"/>
        <item m="1" x="2410"/>
        <item m="1" x="5597"/>
        <item x="1899"/>
        <item m="1" x="6338"/>
        <item m="1" x="3556"/>
        <item m="1" x="7809"/>
        <item m="1" x="3690"/>
        <item m="1" x="2519"/>
        <item x="1356"/>
        <item x="791"/>
        <item x="1377"/>
        <item x="822"/>
        <item m="1" x="3732"/>
        <item x="1699"/>
        <item x="1860"/>
        <item m="1" x="3730"/>
        <item m="1" x="5974"/>
        <item m="1" x="3906"/>
        <item x="1695"/>
        <item m="1" x="4960"/>
        <item m="1" x="5864"/>
        <item m="1" x="3780"/>
        <item m="1" x="3027"/>
        <item m="1" x="6710"/>
        <item m="1" x="4762"/>
        <item x="754"/>
        <item m="1" x="6361"/>
        <item x="1172"/>
        <item m="1" x="4529"/>
        <item m="1" x="4851"/>
        <item m="1" x="5927"/>
        <item m="1" x="4499"/>
        <item m="1" x="7229"/>
        <item m="1" x="3421"/>
        <item m="1" x="3159"/>
        <item m="1" x="4579"/>
        <item x="1131"/>
        <item x="863"/>
        <item m="1" x="4999"/>
        <item m="1" x="6543"/>
        <item m="1" x="4604"/>
        <item m="1" x="7811"/>
        <item x="1703"/>
        <item m="1" x="6186"/>
        <item m="1" x="2785"/>
        <item x="1312"/>
        <item x="1466"/>
        <item m="1" x="7161"/>
        <item m="1" x="2818"/>
        <item x="1252"/>
        <item x="989"/>
        <item m="1" x="4798"/>
        <item m="1" x="2411"/>
        <item m="1" x="2835"/>
        <item x="1012"/>
        <item m="1" x="4746"/>
        <item m="1" x="6141"/>
        <item x="1902"/>
        <item m="1" x="3304"/>
        <item m="1" x="7638"/>
        <item m="1" x="3802"/>
        <item m="1" x="6448"/>
        <item m="1" x="3075"/>
        <item m="1" x="2111"/>
        <item m="1" x="6838"/>
        <item m="1" x="4368"/>
        <item m="1" x="3474"/>
        <item m="1" x="7404"/>
        <item m="1" x="3557"/>
        <item m="1" x="5626"/>
        <item m="1" x="5961"/>
        <item x="1150"/>
        <item m="1" x="5129"/>
        <item m="1" x="5803"/>
        <item m="1" x="2538"/>
        <item m="1" x="7669"/>
        <item m="1" x="6306"/>
        <item x="490"/>
        <item m="1" x="4987"/>
        <item m="1" x="4843"/>
        <item x="1968"/>
        <item m="1" x="6981"/>
        <item m="1" x="3579"/>
        <item m="1" x="7771"/>
        <item m="1" x="5889"/>
        <item m="1" x="6073"/>
        <item m="1" x="4771"/>
        <item m="1" x="4233"/>
        <item m="1" x="4804"/>
        <item x="1832"/>
        <item x="710"/>
        <item m="1" x="4977"/>
        <item m="1" x="2704"/>
        <item m="1" x="2508"/>
        <item m="1" x="7168"/>
        <item m="1" x="7337"/>
        <item m="1" x="6124"/>
        <item m="1" x="4926"/>
        <item x="943"/>
        <item m="1" x="3789"/>
        <item x="278"/>
        <item m="1" x="7561"/>
        <item m="1" x="7470"/>
        <item x="945"/>
        <item m="1" x="3436"/>
        <item m="1" x="3880"/>
        <item x="1642"/>
        <item m="1" x="5986"/>
        <item m="1" x="7594"/>
        <item x="1987"/>
        <item x="398"/>
        <item m="1" x="3282"/>
        <item m="1" x="5676"/>
        <item m="1" x="2568"/>
        <item x="1752"/>
        <item m="1" x="3320"/>
        <item m="1" x="7728"/>
        <item m="1" x="5882"/>
        <item m="1" x="7749"/>
        <item m="1" x="5765"/>
        <item m="1" x="2559"/>
        <item m="1" x="5680"/>
        <item m="1" x="2362"/>
        <item x="1885"/>
        <item m="1" x="5798"/>
        <item m="1" x="3123"/>
        <item m="1" x="3559"/>
        <item m="1" x="7401"/>
        <item m="1" x="2952"/>
        <item m="1" x="3564"/>
        <item m="1" x="4991"/>
        <item m="1" x="4171"/>
        <item m="1" x="5886"/>
        <item x="118"/>
        <item m="1" x="3519"/>
        <item m="1" x="2588"/>
        <item x="48"/>
        <item x="1246"/>
        <item m="1" x="4842"/>
        <item m="1" x="4725"/>
        <item m="1" x="4726"/>
        <item x="1606"/>
        <item m="1" x="3951"/>
        <item m="1" x="4442"/>
        <item m="1" x="3765"/>
        <item x="862"/>
        <item m="1" x="6619"/>
        <item m="1" x="4261"/>
        <item m="1" x="7291"/>
        <item m="1" x="6729"/>
        <item m="1" x="7763"/>
        <item x="847"/>
        <item m="1" x="7451"/>
        <item m="1" x="2963"/>
        <item m="1" x="7086"/>
        <item x="52"/>
        <item x="1247"/>
        <item m="1" x="6813"/>
        <item x="708"/>
        <item m="1" x="3505"/>
        <item m="1" x="5505"/>
        <item x="915"/>
        <item x="758"/>
        <item m="1" x="5605"/>
        <item m="1" x="2435"/>
        <item m="1" x="2705"/>
        <item m="1" x="3501"/>
        <item m="1" x="4866"/>
        <item x="1500"/>
        <item m="1" x="3361"/>
        <item m="1" x="4870"/>
        <item m="1" x="4485"/>
        <item x="1020"/>
        <item m="1" x="7580"/>
        <item m="1" x="2657"/>
        <item m="1" x="2594"/>
        <item m="1" x="4919"/>
        <item x="1716"/>
        <item x="173"/>
        <item m="1" x="6942"/>
        <item m="1" x="6889"/>
        <item m="1" x="7998"/>
        <item m="1" x="2326"/>
        <item m="1" x="5076"/>
        <item m="1" x="5219"/>
        <item x="1112"/>
        <item m="1" x="3486"/>
        <item x="983"/>
        <item x="56"/>
        <item x="660"/>
        <item m="1" x="7244"/>
        <item m="1" x="6724"/>
        <item m="1" x="5237"/>
        <item m="1" x="7876"/>
        <item m="1" x="5918"/>
        <item x="957"/>
        <item x="1238"/>
        <item m="1" x="7124"/>
        <item x="212"/>
        <item x="179"/>
        <item m="1" x="2941"/>
        <item m="1" x="6053"/>
        <item m="1" x="2592"/>
        <item m="1" x="6504"/>
        <item m="1" x="2924"/>
        <item m="1" x="2897"/>
        <item m="1" x="5791"/>
        <item m="1" x="2433"/>
        <item x="325"/>
        <item x="1107"/>
        <item m="1" x="7515"/>
        <item m="1" x="7781"/>
        <item m="1" x="7305"/>
        <item m="1" x="3753"/>
        <item x="1168"/>
        <item m="1" x="5726"/>
        <item x="449"/>
        <item m="1" x="6268"/>
        <item m="1" x="7258"/>
        <item m="1" x="3439"/>
        <item m="1" x="6042"/>
        <item m="1" x="7637"/>
        <item m="1" x="2422"/>
        <item m="1" x="5953"/>
        <item m="1" x="3524"/>
        <item x="1520"/>
        <item m="1" x="4396"/>
        <item m="1" x="7134"/>
        <item x="1750"/>
        <item m="1" x="3477"/>
        <item m="1" x="5955"/>
        <item x="495"/>
        <item m="1" x="7694"/>
        <item m="1" x="7653"/>
        <item m="1" x="5102"/>
        <item m="1" x="7313"/>
        <item m="1" x="4678"/>
        <item m="1" x="7928"/>
        <item m="1" x="4343"/>
        <item m="1" x="3461"/>
        <item m="1" x="4891"/>
        <item m="1" x="4194"/>
        <item x="1861"/>
        <item m="1" x="5826"/>
        <item x="1649"/>
        <item m="1" x="5926"/>
        <item m="1" x="7725"/>
        <item m="1" x="3945"/>
        <item m="1" x="4513"/>
        <item m="1" x="4413"/>
        <item m="1" x="4454"/>
        <item m="1" x="6763"/>
        <item m="1" x="2485"/>
        <item m="1" x="2863"/>
        <item m="1" x="2936"/>
        <item m="1" x="4047"/>
        <item x="956"/>
        <item m="1" x="7453"/>
        <item m="1" x="4398"/>
        <item m="1" x="7858"/>
        <item m="1" x="7631"/>
        <item m="1" x="7613"/>
        <item m="1" x="2152"/>
        <item m="1" x="7332"/>
        <item m="1" x="4667"/>
        <item m="1" x="5153"/>
        <item x="444"/>
        <item m="1" x="4248"/>
        <item m="1" x="3933"/>
        <item m="1" x="3573"/>
        <item m="1" x="3583"/>
        <item m="1" x="5607"/>
        <item x="773"/>
        <item m="1" x="2890"/>
        <item m="1" x="3485"/>
        <item x="1276"/>
        <item m="1" x="4373"/>
        <item x="407"/>
        <item x="1664"/>
        <item m="1" x="2428"/>
        <item m="1" x="3428"/>
        <item m="1" x="2504"/>
        <item m="1" x="5849"/>
        <item m="1" x="7877"/>
        <item m="1" x="7942"/>
        <item x="917"/>
        <item x="481"/>
        <item x="1253"/>
        <item x="1254"/>
        <item m="1" x="3589"/>
        <item m="1" x="3365"/>
        <item m="1" x="2416"/>
        <item m="1" x="2477"/>
        <item m="1" x="3472"/>
        <item x="1093"/>
        <item m="1" x="6828"/>
        <item m="1" x="5912"/>
        <item m="1" x="7304"/>
        <item m="1" x="7145"/>
        <item m="1" x="4423"/>
        <item m="1" x="2934"/>
        <item m="1" x="7443"/>
        <item x="609"/>
        <item x="1901"/>
        <item x="2038"/>
        <item m="1" x="2658"/>
        <item m="1" x="3346"/>
        <item m="1" x="7268"/>
        <item m="1" x="3938"/>
        <item m="1" x="7726"/>
        <item m="1" x="7915"/>
        <item m="1" x="3020"/>
        <item x="1610"/>
        <item m="1" x="2339"/>
        <item m="1" x="3459"/>
        <item m="1" x="6422"/>
        <item m="1" x="5388"/>
        <item m="1" x="2436"/>
        <item x="1501"/>
        <item m="1" x="7729"/>
        <item m="1" x="3143"/>
        <item m="1" x="3763"/>
        <item m="1" x="4092"/>
        <item m="1" x="3091"/>
        <item m="1" x="6449"/>
        <item m="1" x="7790"/>
        <item m="1" x="3936"/>
        <item m="1" x="7233"/>
        <item x="331"/>
        <item m="1" x="4281"/>
        <item m="1" x="2528"/>
        <item x="1241"/>
        <item m="1" x="7481"/>
        <item m="1" x="3523"/>
        <item m="1" x="3498"/>
        <item x="311"/>
        <item m="1" x="7695"/>
        <item x="592"/>
        <item m="1" x="5900"/>
        <item x="572"/>
        <item m="1" x="7705"/>
        <item m="1" x="7449"/>
        <item m="1" x="2221"/>
        <item m="1" x="5797"/>
        <item m="1" x="5555"/>
        <item m="1" x="4136"/>
        <item m="1" x="5288"/>
        <item m="1" x="3921"/>
        <item x="1955"/>
        <item x="246"/>
        <item m="1" x="2342"/>
        <item x="1358"/>
        <item m="1" x="4359"/>
        <item m="1" x="6517"/>
        <item m="1" x="2806"/>
        <item m="1" x="5909"/>
        <item m="1" x="6289"/>
        <item x="264"/>
        <item m="1" x="6682"/>
        <item x="1052"/>
        <item m="1" x="5290"/>
        <item x="1055"/>
        <item m="1" x="5710"/>
        <item m="1" x="3169"/>
        <item m="1" x="7949"/>
        <item m="1" x="2424"/>
        <item m="1" x="7972"/>
        <item m="1" x="2958"/>
        <item m="1" x="3167"/>
        <item m="1" x="5957"/>
        <item m="1" x="5741"/>
        <item m="1" x="2803"/>
        <item m="1" x="4491"/>
        <item m="1" x="2479"/>
        <item m="1" x="7892"/>
        <item m="1" x="3450"/>
        <item m="1" x="7959"/>
        <item m="1" x="3554"/>
        <item m="1" x="4137"/>
        <item m="1" x="7700"/>
        <item m="1" x="6577"/>
        <item m="1" x="2530"/>
        <item m="1" x="2078"/>
        <item m="1" x="2913"/>
        <item x="1034"/>
        <item m="1" x="7307"/>
        <item m="1" x="2800"/>
        <item x="443"/>
        <item x="954"/>
        <item m="1" x="2946"/>
        <item m="1" x="4306"/>
        <item m="1" x="4374"/>
        <item m="1" x="6301"/>
        <item m="1" x="7709"/>
        <item x="479"/>
        <item x="102"/>
        <item m="1" x="2344"/>
        <item m="1" x="7830"/>
        <item m="1" x="2437"/>
        <item x="626"/>
        <item m="1" x="2896"/>
        <item m="1" x="5337"/>
        <item x="690"/>
        <item m="1" x="5940"/>
        <item m="1" x="6239"/>
        <item x="1917"/>
        <item m="1" x="6819"/>
        <item m="1" x="2621"/>
        <item x="1098"/>
        <item m="1" x="6671"/>
        <item x="2047"/>
        <item m="1" x="3092"/>
        <item m="1" x="5981"/>
        <item m="1" x="5748"/>
        <item m="1" x="4191"/>
        <item x="1790"/>
        <item m="1" x="2757"/>
        <item m="1" x="2500"/>
        <item m="1" x="3931"/>
        <item m="1" x="2749"/>
        <item m="1" x="3714"/>
        <item m="1" x="5678"/>
        <item x="415"/>
        <item x="2050"/>
        <item m="1" x="7011"/>
        <item m="1" x="7498"/>
        <item x="774"/>
        <item m="1" x="6421"/>
        <item m="1" x="5449"/>
        <item x="1648"/>
        <item x="1499"/>
        <item x="1857"/>
        <item m="1" x="7887"/>
        <item x="783"/>
        <item m="1" x="7549"/>
        <item x="1630"/>
        <item m="1" x="6584"/>
        <item x="1087"/>
        <item m="1" x="6350"/>
        <item m="1" x="6672"/>
        <item m="1" x="3694"/>
        <item m="1" x="2951"/>
        <item m="1" x="5704"/>
        <item m="1" x="7331"/>
        <item m="1" x="3909"/>
        <item m="1" x="2927"/>
        <item m="1" x="3745"/>
        <item m="1" x="3483"/>
        <item m="1" x="2603"/>
        <item m="1" x="6114"/>
        <item m="1" x="7696"/>
        <item m="1" x="6509"/>
        <item m="1" x="7893"/>
        <item x="1990"/>
        <item m="1" x="2933"/>
        <item x="1859"/>
        <item m="1" x="4775"/>
        <item m="1" x="2928"/>
        <item m="1" x="3297"/>
        <item m="1" x="4479"/>
        <item m="1" x="5639"/>
        <item m="1" x="4794"/>
        <item m="1" x="4342"/>
        <item x="2007"/>
        <item m="1" x="3019"/>
        <item x="167"/>
        <item m="1" x="5565"/>
        <item m="1" x="3803"/>
        <item m="1" x="3180"/>
        <item m="1" x="6812"/>
        <item m="1" x="5745"/>
        <item m="1" x="4126"/>
        <item m="1" x="5781"/>
        <item x="1458"/>
        <item x="1463"/>
        <item m="1" x="3288"/>
        <item m="1" x="7969"/>
        <item m="1" x="4650"/>
        <item m="1" x="7665"/>
        <item x="1785"/>
        <item x="1274"/>
        <item x="1272"/>
        <item m="1" x="2955"/>
        <item x="1522"/>
        <item x="650"/>
        <item m="1" x="7131"/>
        <item m="1" x="7475"/>
        <item m="1" x="4327"/>
        <item x="1621"/>
        <item m="1" x="4735"/>
        <item m="1" x="5945"/>
        <item m="1" x="4869"/>
        <item m="1" x="3323"/>
        <item m="1" x="6007"/>
        <item m="1" x="2617"/>
        <item m="1" x="3287"/>
        <item m="1" x="2714"/>
        <item x="1643"/>
        <item x="855"/>
        <item x="1629"/>
        <item m="1" x="3511"/>
        <item m="1" x="3530"/>
        <item m="1" x="4702"/>
        <item m="1" x="7582"/>
        <item m="1" x="2222"/>
        <item m="1" x="3798"/>
        <item m="1" x="7844"/>
        <item x="267"/>
        <item m="1" x="2486"/>
        <item m="1" x="7526"/>
        <item m="1" x="6774"/>
        <item m="1" x="5297"/>
        <item m="1" x="4429"/>
        <item m="1" x="6611"/>
        <item m="1" x="5878"/>
        <item m="1" x="6919"/>
        <item x="1792"/>
        <item m="1" x="6176"/>
        <item m="1" x="2526"/>
        <item x="1942"/>
        <item x="1057"/>
        <item m="1" x="7914"/>
        <item x="1056"/>
        <item m="1" x="2361"/>
        <item x="11"/>
        <item m="1" x="6862"/>
        <item m="1" x="2154"/>
        <item m="1" x="7428"/>
        <item x="1547"/>
        <item m="1" x="5873"/>
        <item m="1" x="5645"/>
        <item m="1" x="7188"/>
        <item x="1747"/>
        <item x="2036"/>
        <item m="1" x="2645"/>
        <item m="1" x="5719"/>
        <item m="1" x="5861"/>
        <item x="1318"/>
        <item x="330"/>
        <item m="1" x="3488"/>
        <item m="1" x="4990"/>
        <item m="1" x="3380"/>
        <item m="1" x="3070"/>
        <item m="1" x="3105"/>
        <item m="1" x="2883"/>
        <item m="1" x="3770"/>
        <item m="1" x="5730"/>
        <item m="1" x="7924"/>
        <item x="1820"/>
        <item m="1" x="7569"/>
        <item m="1" x="6357"/>
        <item m="1" x="2346"/>
        <item m="1" x="2192"/>
        <item m="1" x="4819"/>
        <item m="1" x="2895"/>
        <item x="339"/>
        <item m="1" x="2585"/>
        <item x="92"/>
        <item x="1512"/>
        <item m="1" x="4687"/>
        <item x="1707"/>
        <item x="417"/>
        <item m="1" x="5464"/>
        <item m="1" x="4337"/>
        <item m="1" x="3999"/>
        <item m="1" x="5572"/>
        <item m="1" x="6221"/>
        <item m="1" x="7988"/>
        <item x="1331"/>
        <item m="1" x="2429"/>
        <item m="1" x="5533"/>
        <item x="241"/>
        <item m="1" x="3900"/>
        <item m="1" x="3440"/>
        <item m="1" x="4753"/>
        <item m="1" x="3804"/>
        <item m="1" x="5182"/>
        <item m="1" x="4414"/>
        <item m="1" x="5444"/>
        <item x="933"/>
        <item m="1" x="2807"/>
        <item m="1" x="5087"/>
        <item m="1" x="7722"/>
        <item m="1" x="3886"/>
        <item m="1" x="5958"/>
        <item x="1505"/>
        <item m="1" x="7480"/>
        <item x="555"/>
        <item m="1" x="6776"/>
        <item m="1" x="7886"/>
        <item x="482"/>
        <item m="1" x="2413"/>
        <item m="1" x="4623"/>
        <item m="1" x="3910"/>
        <item m="1" x="5697"/>
        <item x="1234"/>
        <item m="1" x="7088"/>
        <item m="1" x="6817"/>
        <item x="1632"/>
        <item x="1199"/>
        <item x="1409"/>
        <item m="1" x="2425"/>
        <item m="1" x="4521"/>
        <item x="1647"/>
        <item m="1" x="5084"/>
        <item m="1" x="2418"/>
        <item m="1" x="2420"/>
        <item m="1" x="7074"/>
        <item x="637"/>
        <item x="664"/>
        <item m="1" x="5820"/>
        <item m="1" x="4924"/>
        <item m="1" x="2627"/>
        <item x="809"/>
        <item x="1821"/>
        <item m="1" x="4467"/>
        <item m="1" x="2481"/>
        <item m="1" x="3340"/>
        <item m="1" x="4817"/>
        <item m="1" x="2742"/>
        <item m="1" x="3024"/>
        <item m="1" x="3343"/>
        <item m="1" x="6897"/>
        <item x="1045"/>
        <item x="1174"/>
        <item m="1" x="5817"/>
        <item m="1" x="5718"/>
        <item m="1" x="6656"/>
        <item m="1" x="6092"/>
        <item m="1" x="2551"/>
        <item m="1" x="5614"/>
        <item x="1661"/>
        <item x="1657"/>
        <item m="1" x="7191"/>
        <item m="1" x="3566"/>
        <item m="1" x="5514"/>
        <item x="627"/>
        <item x="1319"/>
        <item m="1" x="2712"/>
        <item m="1" x="3632"/>
        <item m="1" x="2717"/>
        <item m="1" x="4538"/>
        <item m="1" x="6562"/>
        <item m="1" x="7104"/>
        <item m="1" x="5866"/>
        <item x="1397"/>
        <item m="1" x="5454"/>
        <item m="1" x="3175"/>
        <item m="1" x="3170"/>
        <item x="1725"/>
        <item x="1021"/>
        <item m="1" x="2534"/>
        <item m="1" x="5947"/>
        <item m="1" x="6581"/>
        <item m="1" x="2716"/>
        <item m="1" x="5899"/>
        <item m="1" x="7019"/>
        <item m="1" x="2382"/>
        <item m="1" x="4978"/>
        <item m="1" x="3043"/>
        <item m="1" x="5786"/>
        <item x="1417"/>
        <item m="1" x="3418"/>
        <item x="785"/>
        <item x="798"/>
        <item m="1" x="4400"/>
        <item m="1" x="6636"/>
        <item x="1173"/>
        <item m="1" x="2618"/>
        <item m="1" x="2355"/>
        <item m="1" x="3260"/>
        <item m="1" x="5448"/>
        <item m="1" x="3539"/>
        <item m="1" x="6497"/>
        <item x="1178"/>
        <item m="1" x="4803"/>
        <item x="766"/>
        <item x="1244"/>
        <item m="1" x="4855"/>
        <item m="1" x="2451"/>
        <item m="1" x="3423"/>
        <item m="1" x="5591"/>
        <item m="1" x="2190"/>
        <item x="1478"/>
        <item m="1" x="3889"/>
        <item m="1" x="5919"/>
        <item m="1" x="3746"/>
        <item m="1" x="7269"/>
        <item m="1" x="7896"/>
        <item m="1" x="7182"/>
        <item m="1" x="5908"/>
        <item x="1079"/>
        <item m="1" x="4722"/>
        <item m="1" x="5906"/>
        <item m="1" x="4764"/>
        <item x="1432"/>
        <item m="1" x="7333"/>
        <item m="1" x="4697"/>
        <item m="1" x="4830"/>
        <item x="2049"/>
        <item m="1" x="6162"/>
        <item m="1" x="6068"/>
        <item m="1" x="7868"/>
        <item m="1" x="3082"/>
        <item m="1" x="7499"/>
        <item m="1" x="3794"/>
        <item x="685"/>
        <item m="1" x="7994"/>
        <item m="1" x="6797"/>
        <item m="1" x="4705"/>
        <item m="1" x="2487"/>
        <item m="1" x="6187"/>
        <item m="1" x="4609"/>
        <item m="1" x="4791"/>
        <item m="1" x="3542"/>
        <item m="1" x="2318"/>
        <item m="1" x="5965"/>
        <item m="1" x="5668"/>
        <item m="1" x="2512"/>
        <item x="800"/>
        <item x="425"/>
        <item x="1038"/>
        <item m="1" x="3500"/>
        <item m="1" x="3189"/>
        <item m="1" x="6165"/>
        <item m="1" x="6064"/>
        <item m="1" x="2516"/>
        <item m="1" x="3598"/>
        <item m="1" x="4394"/>
        <item x="1688"/>
        <item m="1" x="3163"/>
        <item m="1" x="2483"/>
        <item m="1" x="3155"/>
        <item m="1" x="4207"/>
        <item x="498"/>
        <item m="1" x="4613"/>
        <item m="1" x="2518"/>
        <item m="1" x="4202"/>
        <item m="1" x="4464"/>
        <item x="1116"/>
        <item m="1" x="4383"/>
        <item x="1115"/>
        <item m="1" x="5810"/>
        <item m="1" x="4820"/>
        <item m="1" x="5156"/>
        <item m="1" x="3773"/>
        <item m="1" x="3783"/>
        <item m="1" x="2455"/>
        <item m="1" x="6680"/>
        <item m="1" x="2520"/>
        <item m="1" x="7630"/>
        <item m="1" x="2752"/>
        <item x="1844"/>
        <item m="1" x="4096"/>
        <item x="2034"/>
        <item x="370"/>
        <item m="1" x="6428"/>
        <item x="1095"/>
        <item m="1" x="7427"/>
        <item m="1" x="5939"/>
        <item m="1" x="2656"/>
        <item x="1908"/>
        <item m="1" x="5709"/>
        <item x="406"/>
        <item m="1" x="6072"/>
        <item x="1545"/>
        <item m="1" x="6112"/>
        <item m="1" x="5691"/>
        <item m="1" x="5672"/>
        <item x="704"/>
        <item m="1" x="4770"/>
        <item x="2021"/>
        <item m="1" x="5755"/>
        <item x="1206"/>
        <item m="1" x="7077"/>
        <item m="1" x="3604"/>
        <item m="1" x="2602"/>
        <item x="1180"/>
        <item x="427"/>
        <item x="1948"/>
        <item x="1344"/>
        <item m="1" x="4662"/>
        <item m="1" x="5313"/>
        <item m="1" x="2642"/>
        <item m="1" x="4714"/>
        <item m="1" x="5637"/>
        <item m="1" x="4789"/>
        <item m="1" x="3576"/>
        <item x="2001"/>
        <item x="1394"/>
        <item m="1" x="4407"/>
        <item m="1" x="7492"/>
        <item m="1" x="4559"/>
        <item x="201"/>
        <item m="1" x="2584"/>
        <item m="1" x="6590"/>
        <item m="1" x="4510"/>
        <item m="1" x="2899"/>
        <item m="1" x="2916"/>
        <item m="1" x="2502"/>
        <item m="1" x="4603"/>
        <item x="518"/>
        <item m="1" x="7386"/>
        <item m="1" x="4331"/>
        <item m="1" x="7334"/>
        <item m="1" x="5785"/>
        <item x="1455"/>
        <item x="509"/>
        <item m="1" x="3907"/>
        <item m="1" x="6283"/>
        <item x="1059"/>
        <item m="1" x="5702"/>
        <item m="1" x="5966"/>
        <item m="1" x="4903"/>
        <item x="386"/>
        <item m="1" x="5689"/>
        <item m="1" x="7111"/>
        <item m="1" x="6352"/>
        <item m="1" x="3466"/>
        <item x="1204"/>
        <item m="1" x="3522"/>
        <item m="1" x="4837"/>
        <item m="1" x="2199"/>
        <item m="1" x="5271"/>
        <item m="1" x="2886"/>
        <item m="1" x="5692"/>
        <item x="1982"/>
        <item m="1" x="4643"/>
        <item x="647"/>
        <item x="392"/>
        <item x="2035"/>
        <item m="1" x="6049"/>
        <item m="1" x="7319"/>
        <item m="1" x="5801"/>
        <item m="1" x="7541"/>
        <item m="1" x="5855"/>
        <item x="217"/>
        <item m="1" x="3558"/>
        <item m="1" x="6856"/>
        <item x="1491"/>
        <item m="1" x="3606"/>
        <item m="1" x="4781"/>
        <item x="982"/>
        <item m="1" x="2341"/>
        <item m="1" x="7633"/>
        <item m="1" x="6025"/>
        <item m="1" x="3516"/>
        <item x="1851"/>
        <item m="1" x="7089"/>
        <item m="1" x="7939"/>
        <item m="1" x="3799"/>
        <item x="1767"/>
        <item m="1" x="5489"/>
        <item m="1" x="5993"/>
        <item x="237"/>
        <item m="1" x="5996"/>
        <item m="1" x="7743"/>
        <item m="1" x="3777"/>
        <item m="1" x="4941"/>
        <item m="1" x="2569"/>
        <item m="1" x="4457"/>
        <item m="1" x="7533"/>
        <item m="1" x="5586"/>
        <item m="1" x="6945"/>
        <item m="1" x="5984"/>
        <item m="1" x="7463"/>
        <item m="1" x="7581"/>
        <item m="1" x="6086"/>
        <item m="1" x="4998"/>
        <item x="571"/>
        <item m="1" x="7520"/>
        <item x="1013"/>
        <item x="1459"/>
        <item m="1" x="4768"/>
        <item m="1" x="2753"/>
        <item x="1049"/>
        <item x="1362"/>
        <item m="1" x="5422"/>
        <item m="1" x="2522"/>
        <item m="1" x="2554"/>
        <item x="1823"/>
        <item m="1" x="5775"/>
        <item m="1" x="3591"/>
        <item m="1" x="2531"/>
        <item x="677"/>
        <item x="1989"/>
        <item m="1" x="5113"/>
        <item x="1321"/>
        <item x="174"/>
        <item m="1" x="4518"/>
        <item m="1" x="5833"/>
        <item m="1" x="7101"/>
        <item m="1" x="7489"/>
        <item x="995"/>
        <item m="1" x="3399"/>
        <item m="1" x="6709"/>
        <item m="1" x="3470"/>
        <item m="1" x="7486"/>
        <item m="1" x="5754"/>
        <item m="1" x="5025"/>
        <item m="1" x="3068"/>
        <item m="1" x="6367"/>
        <item x="1026"/>
        <item m="1" x="2216"/>
        <item x="1388"/>
        <item m="1" x="7735"/>
        <item x="1753"/>
        <item m="1" x="3452"/>
        <item x="1440"/>
        <item m="1" x="2681"/>
        <item x="1324"/>
        <item m="1" x="5158"/>
        <item x="211"/>
        <item x="1653"/>
        <item m="1" x="3456"/>
        <item m="1" x="6039"/>
        <item x="1700"/>
        <item m="1" x="7175"/>
        <item m="1" x="6518"/>
        <item m="1" x="5625"/>
        <item x="405"/>
        <item m="1" x="7271"/>
        <item x="1932"/>
        <item m="1" x="6297"/>
        <item x="1080"/>
        <item m="1" x="2685"/>
        <item x="46"/>
        <item x="1713"/>
        <item m="1" x="2698"/>
        <item x="1600"/>
        <item m="1" x="3338"/>
        <item m="1" x="2501"/>
        <item m="1" x="5774"/>
        <item m="1" x="2683"/>
        <item x="1645"/>
        <item m="1" x="7963"/>
        <item m="1" x="2558"/>
        <item m="1" x="7663"/>
        <item m="1" x="4301"/>
        <item m="1" x="3572"/>
        <item m="1" x="3712"/>
        <item x="1849"/>
        <item m="1" x="2548"/>
        <item m="1" x="4297"/>
        <item x="547"/>
        <item m="1" x="5818"/>
        <item m="1" x="3393"/>
        <item m="1" x="7454"/>
        <item m="1" x="4704"/>
        <item m="1" x="4219"/>
        <item m="1" x="7026"/>
        <item x="703"/>
        <item m="1" x="2838"/>
        <item m="1" x="5279"/>
        <item m="1" x="2214"/>
        <item m="1" x="3629"/>
        <item m="1" x="4439"/>
        <item m="1" x="6284"/>
        <item m="1" x="4966"/>
        <item x="782"/>
        <item m="1" x="3052"/>
        <item m="1" x="2751"/>
        <item m="1" x="3454"/>
        <item m="1" x="2503"/>
        <item x="1065"/>
        <item m="1" x="4493"/>
        <item m="1" x="5847"/>
        <item m="1" x="5982"/>
        <item m="1" x="4280"/>
        <item m="1" x="7472"/>
        <item x="1905"/>
        <item m="1" x="7393"/>
        <item m="1" x="2723"/>
        <item m="1" x="3437"/>
        <item m="1" x="2632"/>
        <item m="1" x="6225"/>
        <item m="1" x="6731"/>
        <item m="1" x="5714"/>
        <item m="1" x="5417"/>
        <item m="1" x="5460"/>
        <item m="1" x="4294"/>
        <item x="1830"/>
        <item x="1732"/>
        <item m="1" x="7759"/>
        <item m="1" x="3502"/>
        <item x="1348"/>
        <item m="1" x="2544"/>
        <item m="1" x="2844"/>
        <item x="666"/>
        <item m="1" x="4691"/>
        <item m="1" x="7840"/>
        <item x="1371"/>
        <item m="1" x="6939"/>
        <item x="161"/>
        <item x="22"/>
        <item m="1" x="5120"/>
        <item x="397"/>
        <item x="640"/>
        <item m="1" x="6770"/>
        <item m="1" x="5967"/>
        <item m="1" x="4095"/>
        <item m="1" x="3525"/>
        <item x="209"/>
        <item m="1" x="5058"/>
        <item m="1" x="7462"/>
        <item m="1" x="7775"/>
        <item m="1" x="4320"/>
        <item m="1" x="3878"/>
        <item m="1" x="4405"/>
        <item m="1" x="4846"/>
        <item x="581"/>
        <item x="475"/>
        <item m="1" x="6733"/>
        <item m="1" x="7677"/>
        <item m="1" x="5836"/>
        <item m="1" x="4397"/>
        <item m="1" x="5804"/>
        <item m="1" x="3324"/>
        <item m="1" x="5954"/>
        <item m="1" x="6764"/>
        <item m="1" x="2619"/>
        <item m="1" x="2480"/>
        <item m="1" x="5659"/>
        <item x="236"/>
        <item x="348"/>
        <item m="1" x="4698"/>
        <item m="1" x="6499"/>
        <item m="1" x="6038"/>
        <item m="1" x="4415"/>
        <item m="1" x="3689"/>
        <item x="1454"/>
        <item m="1" x="3458"/>
        <item x="1828"/>
        <item x="1839"/>
        <item m="1" x="6178"/>
        <item m="1" x="3568"/>
        <item m="1" x="7747"/>
        <item m="1" x="4972"/>
        <item m="1" x="2492"/>
        <item x="1383"/>
        <item m="1" x="7610"/>
        <item x="1240"/>
        <item m="1" x="4436"/>
        <item m="1" x="4592"/>
        <item m="1" x="3563"/>
        <item x="138"/>
        <item m="1" x="3544"/>
        <item x="623"/>
        <item m="1" x="4198"/>
        <item m="1" x="6630"/>
        <item x="789"/>
        <item m="1" x="2779"/>
        <item x="844"/>
        <item m="1" x="7954"/>
        <item x="1719"/>
        <item m="1" x="4599"/>
        <item m="1" x="2691"/>
        <item x="631"/>
        <item m="1" x="3478"/>
        <item m="1" x="2700"/>
        <item m="1" x="3654"/>
        <item m="1" x="3449"/>
        <item m="1" x="6837"/>
        <item m="1" x="2547"/>
        <item m="1" x="6360"/>
        <item m="1" x="3128"/>
        <item m="1" x="3888"/>
        <item x="1294"/>
        <item m="1" x="3597"/>
        <item x="213"/>
        <item x="699"/>
        <item x="1268"/>
        <item m="1" x="4540"/>
        <item x="1824"/>
        <item x="533"/>
        <item m="1" x="6308"/>
        <item m="1" x="5845"/>
        <item x="548"/>
        <item m="1" x="7430"/>
        <item x="279"/>
        <item m="1" x="2709"/>
        <item m="1" x="5636"/>
        <item m="1" x="3150"/>
        <item x="1865"/>
        <item m="1" x="4873"/>
        <item m="1" x="6632"/>
        <item x="1270"/>
        <item m="1" x="5793"/>
        <item m="1" x="3809"/>
        <item m="1" x="2830"/>
        <item x="632"/>
        <item m="1" x="4366"/>
        <item m="1" x="4516"/>
        <item m="1" x="7426"/>
        <item m="1" x="3848"/>
        <item m="1" x="4482"/>
        <item x="1803"/>
        <item x="1694"/>
        <item m="1" x="2454"/>
        <item m="1" x="6099"/>
        <item m="1" x="7239"/>
        <item m="1" x="6034"/>
        <item x="1424"/>
        <item m="1" x="4473"/>
        <item m="1" x="4774"/>
        <item m="1" x="7247"/>
        <item m="1" x="5613"/>
        <item m="1" x="2514"/>
        <item m="1" x="4238"/>
        <item x="965"/>
        <item m="1" x="2692"/>
        <item m="1" x="2631"/>
        <item m="1" x="7589"/>
        <item m="1" x="5283"/>
        <item m="1" x="7255"/>
        <item m="1" x="7742"/>
        <item m="1" x="5674"/>
        <item m="1" x="3223"/>
        <item x="62"/>
        <item x="952"/>
        <item m="1" x="5746"/>
        <item x="1227"/>
        <item m="1" x="6759"/>
        <item x="1443"/>
        <item m="1" x="3580"/>
        <item m="1" x="4807"/>
        <item m="1" x="4619"/>
        <item x="1721"/>
        <item x="1082"/>
        <item m="1" x="4979"/>
        <item m="1" x="6758"/>
        <item x="1186"/>
        <item m="1" x="5715"/>
        <item m="1" x="7377"/>
        <item m="1" x="4291"/>
        <item m="1" x="3097"/>
        <item m="1" x="3088"/>
        <item x="1437"/>
        <item m="1" x="2490"/>
        <item m="1" x="5895"/>
        <item m="1" x="7529"/>
        <item m="1" x="6700"/>
        <item m="1" x="5805"/>
        <item m="1" x="4005"/>
        <item x="1468"/>
        <item m="1" x="5794"/>
        <item x="1403"/>
        <item m="1" x="7815"/>
        <item m="1" x="2859"/>
        <item m="1" x="2778"/>
        <item m="1" x="7559"/>
        <item m="1" x="5716"/>
        <item m="1" x="5725"/>
        <item m="1" x="2524"/>
        <item m="1" x="7570"/>
        <item m="1" x="7662"/>
        <item m="1" x="3521"/>
        <item m="1" x="3300"/>
        <item m="1" x="6307"/>
        <item m="1" x="4468"/>
        <item m="1" x="6852"/>
        <item m="1" x="4587"/>
        <item m="1" x="5713"/>
        <item m="1" x="6243"/>
        <item x="462"/>
        <item m="1" x="5852"/>
        <item m="1" x="7574"/>
        <item m="1" x="4739"/>
        <item m="1" x="4379"/>
        <item x="298"/>
        <item m="1" x="4441"/>
        <item m="1" x="2412"/>
        <item m="1" x="7601"/>
        <item x="384"/>
        <item m="1" x="2678"/>
        <item m="1" x="5066"/>
        <item x="1549"/>
        <item x="1765"/>
        <item m="1" x="7059"/>
        <item m="1" x="2731"/>
        <item m="1" x="6931"/>
        <item m="1" x="4745"/>
        <item m="1" x="5943"/>
        <item m="1" x="5764"/>
        <item m="1" x="7652"/>
        <item m="1" x="3284"/>
        <item x="1818"/>
        <item x="793"/>
        <item m="1" x="2925"/>
        <item m="1" x="4598"/>
        <item m="1" x="3158"/>
        <item m="1" x="6163"/>
        <item m="1" x="6088"/>
        <item m="1" x="3162"/>
        <item m="1" x="6943"/>
        <item x="1717"/>
        <item m="1" x="2573"/>
        <item x="894"/>
        <item x="1051"/>
        <item x="374"/>
        <item m="1" x="6293"/>
        <item m="1" x="6050"/>
        <item m="1" x="7013"/>
        <item x="1727"/>
        <item m="1" x="6179"/>
        <item m="1" x="3784"/>
        <item m="1" x="7286"/>
        <item x="74"/>
        <item x="1181"/>
        <item m="1" x="2980"/>
        <item m="1" x="2701"/>
        <item x="552"/>
        <item m="1" x="2230"/>
        <item m="1" x="6851"/>
        <item x="1766"/>
        <item x="1548"/>
        <item m="1" x="2553"/>
        <item m="1" x="7189"/>
        <item m="1" x="3152"/>
        <item x="2026"/>
        <item m="1" x="7318"/>
        <item m="1" x="2439"/>
        <item x="657"/>
        <item m="1" x="5669"/>
        <item m="1" x="5920"/>
        <item m="1" x="4266"/>
        <item m="1" x="2364"/>
        <item x="617"/>
        <item x="1561"/>
        <item m="1" x="2737"/>
        <item m="1" x="7374"/>
        <item m="1" x="2831"/>
        <item x="615"/>
        <item m="1" x="7456"/>
        <item x="314"/>
        <item m="1" x="2241"/>
        <item m="1" x="3546"/>
        <item m="1" x="5736"/>
        <item m="1" x="6661"/>
        <item m="1" x="4728"/>
        <item m="1" x="6032"/>
        <item m="1" x="6266"/>
        <item m="1" x="4476"/>
        <item x="1201"/>
        <item x="1160"/>
        <item x="1218"/>
        <item x="322"/>
        <item x="1489"/>
        <item x="1483"/>
        <item m="1" x="4969"/>
        <item x="1229"/>
        <item x="1106"/>
        <item x="1660"/>
        <item m="1" x="3911"/>
        <item m="1" x="5762"/>
        <item x="644"/>
        <item m="1" x="7016"/>
        <item m="1" x="2881"/>
        <item m="1" x="7406"/>
        <item x="1263"/>
        <item x="1775"/>
        <item m="1" x="5072"/>
        <item m="1" x="5915"/>
        <item m="1" x="2748"/>
        <item m="1" x="5642"/>
        <item m="1" x="4577"/>
        <item m="1" x="7553"/>
        <item x="1365"/>
        <item x="1840"/>
        <item x="441"/>
        <item m="1" x="7165"/>
        <item m="1" x="3953"/>
        <item m="1" x="2478"/>
        <item m="1" x="3515"/>
        <item m="1" x="3083"/>
        <item m="1" x="2652"/>
        <item m="1" x="7439"/>
        <item m="1" x="7248"/>
        <item m="1" x="3533"/>
        <item m="1" x="7400"/>
        <item m="1" x="2511"/>
        <item m="1" x="3177"/>
        <item x="1993"/>
        <item m="1" x="6760"/>
        <item m="1" x="3048"/>
        <item m="1" x="7336"/>
        <item m="1" x="7105"/>
        <item x="603"/>
        <item m="1" x="4675"/>
        <item m="1" x="6674"/>
        <item m="1" x="3881"/>
        <item x="1412"/>
        <item x="362"/>
        <item m="1" x="5995"/>
        <item m="1" x="6732"/>
        <item m="1" x="2426"/>
        <item m="1" x="2583"/>
        <item m="1" x="6875"/>
        <item m="1" x="2247"/>
        <item m="1" x="7717"/>
        <item x="1822"/>
        <item m="1" x="5517"/>
        <item m="1" x="4935"/>
        <item m="1" x="2445"/>
        <item m="1" x="6181"/>
        <item x="802"/>
        <item m="1" x="7039"/>
        <item m="1" x="3130"/>
        <item x="1475"/>
        <item m="1" x="7186"/>
        <item m="1" x="4322"/>
        <item m="1" x="4245"/>
        <item x="1259"/>
        <item x="1233"/>
        <item x="1393"/>
        <item x="1011"/>
        <item x="1177"/>
        <item x="1235"/>
        <item m="1" x="6795"/>
        <item m="1" x="2380"/>
        <item m="1" x="6884"/>
        <item m="1" x="7242"/>
        <item m="1" x="7910"/>
        <item m="1" x="4324"/>
        <item m="1" x="4812"/>
        <item x="1663"/>
        <item m="1" x="2720"/>
        <item x="1644"/>
        <item m="1" x="2889"/>
        <item m="1" x="4302"/>
        <item m="1" x="6117"/>
        <item m="1" x="7764"/>
        <item m="1" x="7476"/>
        <item m="1" x="2628"/>
        <item x="1526"/>
        <item m="1" x="3752"/>
        <item x="471"/>
        <item m="1" x="7734"/>
        <item m="1" x="3185"/>
        <item m="1" x="3653"/>
        <item m="1" x="2591"/>
        <item m="1" x="2761"/>
        <item m="1" x="2940"/>
        <item m="1" x="3962"/>
        <item m="1" x="2427"/>
        <item m="1" x="2489"/>
        <item m="1" x="5293"/>
        <item x="1966"/>
        <item x="2040"/>
        <item m="1" x="2690"/>
        <item m="1" x="2722"/>
        <item m="1" x="5619"/>
        <item m="1" x="5285"/>
        <item x="1662"/>
        <item m="1" x="2866"/>
        <item m="1" x="4560"/>
        <item m="1" x="2972"/>
        <item x="1022"/>
        <item x="414"/>
        <item x="1399"/>
        <item x="1125"/>
        <item x="602"/>
        <item m="1" x="4284"/>
        <item m="1" x="7264"/>
        <item m="1" x="7839"/>
        <item m="1" x="5230"/>
        <item m="1" x="5348"/>
        <item m="1" x="3241"/>
        <item m="1" x="3335"/>
        <item m="1" x="3397"/>
        <item x="635"/>
        <item x="1838"/>
        <item m="1" x="6210"/>
        <item m="1" x="4231"/>
        <item m="1" x="6594"/>
        <item x="1712"/>
        <item m="1" x="7010"/>
        <item x="1581"/>
        <item m="1" x="2713"/>
        <item m="1" x="4481"/>
        <item m="1" x="4282"/>
        <item m="1" x="4340"/>
        <item m="1" x="4475"/>
        <item m="1" x="4186"/>
        <item m="1" x="5542"/>
        <item m="1" x="2100"/>
        <item x="1916"/>
        <item x="66"/>
        <item m="1" x="7079"/>
        <item m="1" x="3467"/>
        <item m="1" x="2825"/>
        <item m="1" x="2769"/>
        <item m="1" x="2223"/>
        <item x="1872"/>
        <item x="1873"/>
        <item m="1" x="3090"/>
        <item m="1" x="7837"/>
        <item m="1" x="2599"/>
        <item m="1" x="4656"/>
        <item m="1" x="7081"/>
        <item x="1658"/>
        <item m="1" x="7356"/>
        <item m="1" x="6358"/>
        <item x="1668"/>
        <item m="1" x="3578"/>
        <item m="1" x="7373"/>
        <item m="1" x="6892"/>
        <item m="1" x="5658"/>
        <item x="672"/>
        <item m="1" x="2874"/>
        <item x="1521"/>
        <item m="1" x="6807"/>
        <item m="1" x="2837"/>
        <item m="1" x="2557"/>
        <item x="600"/>
        <item x="920"/>
        <item m="1" x="4406"/>
        <item m="1" x="5707"/>
        <item m="1" x="5907"/>
        <item x="1354"/>
        <item x="1232"/>
        <item m="1" x="3623"/>
        <item x="24"/>
        <item x="1113"/>
        <item m="1" x="6651"/>
        <item x="1340"/>
        <item m="1" x="3631"/>
        <item m="1" x="3481"/>
        <item m="1" x="4605"/>
        <item m="1" x="2357"/>
        <item m="1" x="5648"/>
        <item m="1" x="6035"/>
        <item m="1" x="2735"/>
        <item m="1" x="4129"/>
        <item m="1" x="5763"/>
        <item m="1" x="7315"/>
        <item x="445"/>
        <item m="1" x="2088"/>
        <item m="1" x="5500"/>
        <item m="1" x="6353"/>
        <item m="1" x="4893"/>
        <item m="1" x="4244"/>
        <item m="1" x="6908"/>
        <item m="1" x="7452"/>
        <item m="1" x="4723"/>
        <item m="1" x="3283"/>
        <item m="1" x="2887"/>
        <item x="1665"/>
        <item m="1" x="6365"/>
        <item m="1" x="3593"/>
        <item x="530"/>
        <item m="1" x="3464"/>
        <item m="1" x="4930"/>
        <item m="1" x="5508"/>
        <item m="1" x="5969"/>
        <item x="891"/>
        <item x="679"/>
        <item x="1871"/>
        <item m="1" x="6247"/>
        <item m="1" x="4206"/>
        <item x="379"/>
        <item m="1" x="4514"/>
        <item x="423"/>
        <item m="1" x="3610"/>
        <item x="1912"/>
        <item m="1" x="2275"/>
        <item m="1" x="4788"/>
        <item x="382"/>
        <item m="1" x="7568"/>
        <item x="641"/>
        <item x="1149"/>
        <item m="1" x="5338"/>
        <item m="1" x="7922"/>
        <item m="1" x="7395"/>
        <item x="1203"/>
        <item x="941"/>
        <item m="1" x="4920"/>
        <item m="1" x="4241"/>
        <item m="1" x="6639"/>
        <item x="662"/>
        <item x="1001"/>
        <item m="1" x="6657"/>
        <item x="1702"/>
        <item m="1" x="5317"/>
        <item m="1" x="7968"/>
        <item x="562"/>
        <item x="522"/>
        <item m="1" x="4664"/>
        <item m="1" x="4831"/>
        <item m="1" x="5099"/>
        <item m="1" x="2525"/>
        <item m="1" x="2812"/>
        <item m="1" x="2810"/>
        <item m="1" x="7133"/>
        <item x="1807"/>
        <item m="1" x="7825"/>
        <item m="1" x="7659"/>
        <item m="1" x="5067"/>
        <item x="1686"/>
        <item m="1" x="7185"/>
        <item m="1" x="7719"/>
        <item m="1" x="5361"/>
        <item m="1" x="7167"/>
        <item m="1" x="4483"/>
        <item x="1298"/>
        <item m="1" x="4586"/>
        <item m="1" x="4690"/>
        <item m="1" x="3345"/>
        <item x="1231"/>
        <item m="1" x="4090"/>
        <item m="1" x="6262"/>
        <item m="1" x="5787"/>
        <item m="1" x="7152"/>
        <item m="1" x="4265"/>
        <item x="669"/>
        <item x="658"/>
        <item m="1" x="5323"/>
        <item m="1" x="6697"/>
        <item m="1" x="2126"/>
        <item m="1" x="4933"/>
        <item m="1" x="2499"/>
        <item m="1" x="7180"/>
        <item m="1" x="5322"/>
        <item x="1467"/>
        <item m="1" x="4242"/>
        <item m="1" x="7578"/>
        <item m="1" x="3245"/>
        <item m="1" x="7321"/>
        <item x="1633"/>
        <item m="1" x="4226"/>
        <item m="1" x="3187"/>
        <item x="468"/>
        <item m="1" x="5717"/>
        <item m="1" x="5617"/>
        <item x="1527"/>
        <item m="1" x="3735"/>
        <item m="1" x="5699"/>
        <item m="1" x="5949"/>
        <item m="1" x="7776"/>
        <item x="1918"/>
        <item x="985"/>
        <item x="285"/>
        <item m="1" x="2468"/>
        <item m="1" x="3278"/>
        <item m="1" x="4772"/>
        <item m="1" x="4578"/>
        <item m="1" x="5686"/>
        <item m="1" x="7179"/>
        <item m="1" x="3390"/>
        <item m="1" x="7129"/>
        <item m="1" x="4353"/>
        <item m="1" x="4699"/>
        <item x="1533"/>
        <item x="208"/>
        <item m="1" x="7650"/>
        <item m="1" x="5266"/>
        <item m="1" x="3002"/>
        <item m="1" x="2733"/>
        <item m="1" x="5528"/>
        <item m="1" x="6065"/>
        <item m="1" x="2082"/>
        <item m="1" x="7555"/>
        <item x="1710"/>
        <item m="1" x="2879"/>
        <item m="1" x="5790"/>
        <item x="1300"/>
        <item m="1" x="5892"/>
        <item m="1" x="2760"/>
        <item m="1" x="7832"/>
        <item m="1" x="5243"/>
        <item x="565"/>
        <item m="1" x="4458"/>
        <item m="1" x="6685"/>
        <item m="1" x="7303"/>
        <item x="403"/>
        <item m="1" x="5989"/>
        <item x="625"/>
        <item x="567"/>
        <item m="1" x="5661"/>
        <item m="1" x="4844"/>
        <item m="1" x="5117"/>
        <item x="1723"/>
        <item m="1" x="2766"/>
        <item x="1831"/>
        <item m="1" x="4299"/>
        <item m="1" x="5842"/>
        <item x="987"/>
        <item m="1" x="2982"/>
        <item x="801"/>
        <item x="350"/>
        <item m="1" x="5987"/>
        <item m="1" x="3401"/>
        <item x="1502"/>
        <item m="1" x="7178"/>
        <item m="1" x="7507"/>
        <item x="860"/>
        <item x="601"/>
        <item x="739"/>
        <item m="1" x="7196"/>
        <item m="1" x="6603"/>
        <item x="1743"/>
        <item x="1289"/>
        <item m="1" x="2561"/>
        <item m="1" x="2639"/>
        <item m="1" x="4806"/>
        <item x="950"/>
        <item m="1" x="4246"/>
        <item m="1" x="2869"/>
        <item m="1" x="3943"/>
        <item m="1" x="6028"/>
        <item x="254"/>
        <item m="1" x="5286"/>
        <item m="1" x="3562"/>
        <item m="1" x="2532"/>
        <item m="1" x="2506"/>
        <item m="1" x="2674"/>
        <item x="1438"/>
        <item m="1" x="2646"/>
        <item m="1" x="7153"/>
        <item m="1" x="4336"/>
        <item x="1728"/>
        <item m="1" x="7595"/>
        <item m="1" x="5807"/>
        <item x="781"/>
        <item x="302"/>
        <item x="1579"/>
        <item x="1155"/>
        <item m="1" x="5747"/>
        <item m="1" x="5823"/>
        <item m="1" x="3116"/>
        <item m="1" x="7358"/>
        <item m="1" x="2851"/>
        <item m="1" x="5270"/>
        <item m="1" x="4056"/>
        <item m="1" x="2574"/>
        <item m="1" x="7941"/>
        <item m="1" x="2891"/>
        <item m="1" x="3369"/>
        <item m="1" x="5673"/>
        <item m="1" x="5635"/>
        <item x="263"/>
        <item m="1" x="7485"/>
        <item m="1" x="7645"/>
        <item m="1" x="4692"/>
        <item m="1" x="6979"/>
        <item m="1" x="7046"/>
        <item m="1" x="4097"/>
        <item m="1" x="4834"/>
        <item m="1" x="5413"/>
        <item m="1" x="5442"/>
        <item m="1" x="6999"/>
        <item x="919"/>
        <item m="1" x="7925"/>
        <item m="1" x="7098"/>
        <item m="1" x="7557"/>
        <item m="1" x="4721"/>
        <item x="1773"/>
        <item x="1637"/>
        <item m="1" x="2590"/>
        <item x="1248"/>
        <item x="1191"/>
        <item x="1950"/>
        <item m="1" x="6898"/>
        <item m="1" x="4995"/>
        <item x="1780"/>
        <item m="1" x="7036"/>
        <item x="1156"/>
        <item x="1487"/>
        <item m="1" x="6232"/>
        <item x="1129"/>
        <item x="95"/>
        <item m="1" x="5824"/>
        <item x="389"/>
        <item x="1451"/>
        <item x="258"/>
        <item x="470"/>
        <item x="1426"/>
        <item m="1" x="6104"/>
        <item m="1" x="3968"/>
        <item x="1444"/>
        <item m="1" x="4637"/>
        <item x="536"/>
        <item m="1" x="4763"/>
        <item m="1" x="4993"/>
        <item m="1" x="3961"/>
        <item m="1" x="4010"/>
        <item m="1" x="2922"/>
        <item m="1" x="5091"/>
        <item m="1" x="5137"/>
        <item x="305"/>
        <item x="525"/>
        <item m="1" x="4102"/>
        <item m="1" x="7072"/>
        <item m="1" x="7225"/>
        <item m="1" x="5119"/>
        <item m="1" x="5167"/>
        <item m="1" x="7033"/>
        <item m="1" x="3153"/>
        <item m="1" x="6045"/>
        <item m="1" x="2385"/>
        <item m="1" x="7802"/>
        <item m="1" x="6305"/>
        <item x="1741"/>
        <item m="1" x="4758"/>
        <item x="934"/>
        <item m="1" x="2536"/>
        <item m="1" x="7522"/>
        <item m="1" x="3607"/>
        <item m="1" x="2184"/>
        <item m="1" x="4773"/>
        <item x="1946"/>
        <item x="1073"/>
        <item m="1" x="7716"/>
        <item m="1" x="6223"/>
        <item m="1" x="4215"/>
        <item x="698"/>
        <item x="1071"/>
        <item m="1" x="2788"/>
        <item x="1806"/>
        <item m="1" x="3348"/>
        <item x="365"/>
        <item m="1" x="7228"/>
        <item x="566"/>
        <item m="1" x="6106"/>
        <item m="1" x="3400"/>
        <item m="1" x="2565"/>
        <item x="1577"/>
        <item x="1102"/>
        <item x="191"/>
        <item x="1456"/>
        <item x="195"/>
        <item m="1" x="2308"/>
        <item x="168"/>
        <item m="1" x="4138"/>
        <item m="1" x="7493"/>
        <item x="1878"/>
        <item m="1" x="4492"/>
        <item m="1" x="3122"/>
        <item m="1" x="7224"/>
        <item m="1" x="4654"/>
        <item m="1" x="2234"/>
        <item m="1" x="6604"/>
        <item m="1" x="6337"/>
        <item x="728"/>
        <item m="1" x="2563"/>
        <item m="1" x="3898"/>
        <item m="1" x="3644"/>
        <item m="1" x="4285"/>
        <item m="1" x="7278"/>
        <item x="73"/>
        <item m="1" x="4620"/>
        <item m="1" x="5440"/>
        <item m="1" x="5433"/>
        <item x="1422"/>
        <item x="1563"/>
        <item m="1" x="2560"/>
        <item m="1" x="2112"/>
        <item m="1" x="5309"/>
        <item m="1" x="6093"/>
        <item m="1" x="6113"/>
        <item m="1" x="2915"/>
        <item m="1" x="5685"/>
        <item m="1" x="2634"/>
        <item m="1" x="6593"/>
        <item x="1768"/>
        <item x="1691"/>
        <item m="1" x="3490"/>
        <item m="1" x="4210"/>
        <item x="1378"/>
        <item x="520"/>
        <item x="2051"/>
        <item m="1" x="5970"/>
        <item m="1" x="4520"/>
        <item m="1" x="4199"/>
        <item m="1" x="3918"/>
        <item m="1" x="3948"/>
        <item m="1" x="2523"/>
        <item m="1" x="5191"/>
        <item x="1954"/>
        <item m="1" x="4929"/>
        <item x="1457"/>
        <item m="1" x="2282"/>
        <item m="1" x="4821"/>
        <item m="1" x="7906"/>
        <item m="1" x="7985"/>
        <item x="1776"/>
        <item m="1" x="5932"/>
        <item m="1" x="3289"/>
        <item x="1555"/>
        <item m="1" x="2415"/>
        <item m="1" x="2968"/>
        <item m="1" x="2395"/>
        <item m="1" x="2854"/>
        <item m="1" x="7431"/>
        <item m="1" x="7964"/>
        <item m="1" x="4371"/>
        <item m="1" x="7773"/>
        <item m="1" x="7626"/>
        <item x="1965"/>
        <item m="1" x="7904"/>
        <item m="1" x="4077"/>
        <item m="1" x="6066"/>
        <item x="1476"/>
        <item x="2030"/>
        <item m="1" x="5435"/>
        <item x="1853"/>
        <item m="1" x="4541"/>
        <item m="1" x="7907"/>
        <item m="1" x="4387"/>
        <item m="1" x="4641"/>
        <item m="1" x="5172"/>
        <item m="1" x="5914"/>
        <item m="1" x="2392"/>
        <item x="1430"/>
        <item m="1" x="5968"/>
        <item m="1" x="5964"/>
        <item m="1" x="7203"/>
        <item m="1" x="2718"/>
        <item x="1446"/>
        <item m="1" x="7975"/>
        <item m="1" x="6002"/>
        <item x="504"/>
        <item x="3"/>
        <item m="1" x="4432"/>
        <item m="1" x="4378"/>
        <item m="1" x="4710"/>
        <item m="1" x="5827"/>
        <item x="321"/>
        <item x="290"/>
        <item x="1401"/>
        <item x="659"/>
        <item m="1" x="3595"/>
        <item x="1736"/>
        <item m="1" x="4862"/>
        <item m="1" x="6995"/>
        <item m="1" x="4125"/>
        <item x="1105"/>
        <item m="1" x="6159"/>
        <item m="1" x="7821"/>
        <item x="1140"/>
        <item m="1" x="3663"/>
        <item m="1" x="3520"/>
        <item m="1" x="7323"/>
        <item m="1" x="7899"/>
        <item m="1" x="6160"/>
        <item m="1" x="3388"/>
        <item m="1" x="6275"/>
        <item m="1" x="7926"/>
        <item m="1" x="7845"/>
        <item x="1685"/>
        <item m="1" x="3577"/>
        <item m="1" x="2971"/>
        <item m="1" x="3727"/>
        <item m="1" x="6698"/>
        <item m="1" x="6629"/>
        <item m="1" x="2765"/>
        <item x="1518"/>
        <item x="1410"/>
        <item m="1" x="2260"/>
        <item m="1" x="3704"/>
        <item m="1" x="5813"/>
        <item m="1" x="6631"/>
        <item m="1" x="2466"/>
        <item m="1" x="2998"/>
        <item x="645"/>
        <item m="1" x="7295"/>
        <item m="1" x="3508"/>
        <item x="732"/>
        <item x="1876"/>
        <item m="1" x="3552"/>
        <item m="1" x="7148"/>
        <item m="1" x="4494"/>
        <item m="1" x="3497"/>
        <item m="1" x="7113"/>
        <item x="1738"/>
        <item m="1" x="2870"/>
        <item x="2024"/>
        <item m="1" x="2901"/>
        <item m="1" x="7064"/>
        <item m="1" x="2738"/>
        <item x="1027"/>
        <item x="368"/>
        <item x="1208"/>
        <item x="748"/>
        <item m="1" x="4412"/>
        <item m="1" x="6138"/>
        <item x="324"/>
        <item x="580"/>
        <item x="1683"/>
        <item m="1" x="7946"/>
        <item m="1" x="2212"/>
        <item x="1829"/>
        <item m="1" x="7222"/>
        <item m="1" x="4563"/>
        <item m="1" x="5301"/>
        <item m="1" x="7957"/>
        <item x="687"/>
        <item m="1" x="3919"/>
        <item m="1" x="2942"/>
        <item m="1" x="2792"/>
        <item m="1" x="5887"/>
        <item m="1" x="5310"/>
        <item m="1" x="4461"/>
        <item x="175"/>
        <item x="400"/>
        <item x="1490"/>
        <item m="1" x="2904"/>
        <item m="1" x="3396"/>
        <item m="1" x="6993"/>
        <item m="1" x="7676"/>
        <item x="1061"/>
        <item m="1" x="5972"/>
        <item m="1" x="2841"/>
        <item m="1" x="3359"/>
        <item m="1" x="5110"/>
        <item m="1" x="3496"/>
        <item m="1" x="7197"/>
        <item m="1" x="4014"/>
        <item m="1" x="3391"/>
        <item m="1" x="4234"/>
        <item m="1" x="4860"/>
        <item m="1" x="2787"/>
        <item x="388"/>
        <item m="1" x="5780"/>
        <item m="1" x="6529"/>
        <item x="1407"/>
        <item x="515"/>
        <item m="1" x="4200"/>
        <item m="1" x="7126"/>
        <item m="1" x="4083"/>
        <item m="1" x="4068"/>
        <item m="1" x="2857"/>
        <item x="1867"/>
        <item m="1" x="7494"/>
        <item m="1" x="7040"/>
        <item m="1" x="7116"/>
        <item m="1" x="7890"/>
        <item m="1" x="7612"/>
        <item m="1" x="3176"/>
        <item m="1" x="3532"/>
        <item x="123"/>
        <item m="1" x="2198"/>
        <item m="1" x="5463"/>
        <item m="1" x="2875"/>
        <item m="1" x="7913"/>
        <item m="1" x="5125"/>
        <item m="1" x="3227"/>
        <item m="1" x="7999"/>
        <item x="1554"/>
        <item x="301"/>
        <item m="1" x="5503"/>
        <item x="1891"/>
        <item m="1" x="3357"/>
        <item m="1" x="6215"/>
        <item x="576"/>
        <item m="1" x="2877"/>
        <item m="1" x="5640"/>
        <item m="1" x="6203"/>
        <item m="1" x="3058"/>
        <item m="1" x="2517"/>
        <item x="1123"/>
        <item m="1" x="7989"/>
        <item m="1" x="6616"/>
        <item x="157"/>
        <item m="1" x="2957"/>
        <item x="1480"/>
        <item m="1" x="4069"/>
        <item m="1" x="3062"/>
        <item x="1674"/>
        <item x="1427"/>
        <item m="1" x="5898"/>
        <item m="1" x="7786"/>
        <item m="1" x="7543"/>
        <item x="1541"/>
        <item m="1" x="3240"/>
        <item x="1046"/>
        <item m="1" x="3575"/>
        <item m="1" x="6924"/>
        <item m="1" x="2756"/>
        <item m="1" x="2770"/>
        <item x="1866"/>
        <item m="1" x="2888"/>
        <item m="1" x="3537"/>
        <item m="1" x="2872"/>
        <item m="1" x="4237"/>
        <item m="1" x="4665"/>
        <item m="1" x="3066"/>
        <item m="1" x="2759"/>
        <item m="1" x="2826"/>
        <item m="1" x="2775"/>
        <item m="1" x="6133"/>
        <item x="1915"/>
        <item m="1" x="7308"/>
        <item x="1772"/>
        <item m="1" x="7422"/>
        <item m="1" x="7739"/>
        <item m="1" x="3800"/>
        <item m="1" x="2430"/>
        <item x="1850"/>
        <item m="1" x="4718"/>
        <item x="1734"/>
        <item m="1" x="7588"/>
        <item m="1" x="3071"/>
        <item m="1" x="6420"/>
        <item x="197"/>
        <item x="1887"/>
        <item x="363"/>
        <item m="1" x="5269"/>
        <item m="1" x="6336"/>
        <item m="1" x="5998"/>
        <item m="1" x="2197"/>
        <item x="1927"/>
        <item x="1257"/>
        <item m="1" x="2771"/>
        <item m="1" x="3003"/>
        <item m="1" x="6572"/>
        <item m="1" x="7154"/>
        <item m="1" x="4975"/>
        <item m="1" x="7562"/>
        <item x="1408"/>
        <item x="638"/>
        <item x="1108"/>
        <item m="1" x="3637"/>
        <item x="1573"/>
        <item m="1" x="4958"/>
        <item m="1" x="3030"/>
        <item m="1" x="2898"/>
        <item m="1" x="6617"/>
        <item m="1" x="4737"/>
        <item m="1" x="2189"/>
        <item m="1" x="5390"/>
        <item m="1" x="6824"/>
        <item x="777"/>
        <item m="1" x="2611"/>
        <item m="1" x="7398"/>
        <item x="1118"/>
        <item x="1302"/>
        <item m="1" x="2802"/>
        <item m="1" x="7758"/>
        <item m="1" x="2918"/>
        <item x="353"/>
        <item m="1" x="3140"/>
        <item m="1" x="2789"/>
        <item m="1" x="2624"/>
        <item m="1" x="7249"/>
        <item x="903"/>
        <item m="1" x="6857"/>
        <item x="357"/>
        <item m="1" x="4328"/>
        <item x="253"/>
        <item m="1" x="3616"/>
        <item m="1" x="5520"/>
        <item m="1" x="7007"/>
        <item m="1" x="4688"/>
        <item x="1292"/>
        <item m="1" x="4839"/>
        <item m="1" x="5267"/>
        <item m="1" x="5217"/>
        <item m="1" x="5149"/>
        <item x="1627"/>
        <item m="1" x="7413"/>
        <item m="1" x="3342"/>
        <item m="1" x="5126"/>
        <item m="1" x="5612"/>
        <item m="1" x="7156"/>
        <item m="1" x="7070"/>
        <item m="1" x="7502"/>
        <item m="1" x="3139"/>
        <item x="1357"/>
        <item m="1" x="4503"/>
        <item m="1" x="3417"/>
        <item m="1" x="5711"/>
        <item m="1" x="5632"/>
        <item m="1" x="6814"/>
        <item m="1" x="4582"/>
        <item x="303"/>
        <item m="1" x="6640"/>
        <item x="1496"/>
        <item m="1" x="4075"/>
        <item m="1" x="4251"/>
        <item m="1" x="5946"/>
        <item m="1" x="7092"/>
        <item m="1" x="4333"/>
        <item x="1552"/>
        <item x="1813"/>
        <item m="1" x="7820"/>
        <item x="1094"/>
        <item m="1" x="7605"/>
        <item x="1638"/>
        <item x="364"/>
        <item m="1" x="4639"/>
        <item x="675"/>
        <item m="1" x="3033"/>
        <item m="1" x="3181"/>
        <item m="1" x="2939"/>
        <item m="1" x="4146"/>
        <item m="1" x="3674"/>
        <item m="1" x="4693"/>
        <item m="1" x="4857"/>
        <item x="570"/>
        <item m="1" x="6959"/>
        <item m="1" x="7900"/>
        <item m="1" x="6948"/>
        <item m="1" x="4906"/>
        <item x="340"/>
        <item m="1" x="4007"/>
        <item m="1" x="2677"/>
        <item x="461"/>
        <item m="1" x="5701"/>
        <item m="1" x="5263"/>
        <item m="1" x="2953"/>
        <item m="1" x="3512"/>
        <item m="1" x="2084"/>
        <item x="334"/>
        <item m="1" x="2607"/>
        <item m="1" x="4076"/>
        <item m="1" x="5816"/>
        <item m="1" x="4776"/>
        <item m="1" x="5502"/>
        <item m="1" x="3307"/>
        <item m="1" x="5089"/>
        <item x="1498"/>
        <item m="1" x="3772"/>
        <item x="419"/>
        <item x="1659"/>
        <item m="1" x="5225"/>
        <item m="1" x="6226"/>
        <item m="1" x="7550"/>
        <item m="1" x="2773"/>
        <item m="1" x="5406"/>
        <item m="1" x="3652"/>
        <item m="1" x="4740"/>
        <item m="1" x="3954"/>
        <item x="1971"/>
        <item m="1" x="2914"/>
        <item x="1195"/>
        <item x="1196"/>
        <item x="1194"/>
        <item m="1" x="7714"/>
        <item m="1" x="2582"/>
        <item x="654"/>
        <item m="1" x="7000"/>
        <item m="1" x="4584"/>
        <item m="1" x="6252"/>
        <item m="1" x="2907"/>
        <item m="1" x="2910"/>
        <item m="1" x="4591"/>
        <item m="1" x="4703"/>
        <item m="1" x="6994"/>
        <item m="1" x="4902"/>
        <item m="1" x="7162"/>
        <item m="1" x="2527"/>
        <item m="1" x="2693"/>
        <item m="1" x="4365"/>
        <item x="375"/>
        <item m="1" x="4856"/>
        <item m="1" x="5732"/>
        <item m="1" x="3113"/>
        <item m="1" x="7545"/>
        <item x="1800"/>
        <item m="1" x="4389"/>
        <item m="1" x="4802"/>
        <item m="1" x="2860"/>
        <item m="1" x="2556"/>
        <item m="1" x="3080"/>
        <item m="1" x="4712"/>
        <item m="1" x="7210"/>
        <item m="1" x="3098"/>
        <item m="1" x="5512"/>
        <item m="1" x="4655"/>
        <item m="1" x="3594"/>
        <item x="684"/>
        <item m="1" x="6132"/>
        <item m="1" x="3776"/>
        <item m="1" x="5511"/>
        <item m="1" x="3480"/>
        <item m="1" x="5496"/>
        <item m="1" x="4583"/>
        <item m="1" x="5386"/>
        <item m="1" x="6815"/>
        <item x="1585"/>
        <item m="1" x="7159"/>
        <item m="1" x="6835"/>
        <item m="1" x="2593"/>
        <item x="1690"/>
        <item x="1260"/>
        <item m="1" x="7151"/>
        <item m="1" x="7654"/>
        <item m="1" x="2845"/>
        <item m="1" x="2200"/>
        <item m="1" x="3306"/>
        <item m="1" x="5865"/>
        <item m="1" x="4142"/>
        <item m="1" x="4648"/>
        <item m="1" x="4853"/>
        <item m="1" x="5284"/>
        <item x="1981"/>
        <item x="328"/>
        <item m="1" x="5306"/>
        <item x="1858"/>
        <item x="935"/>
        <item m="1" x="3547"/>
        <item m="1" x="4332"/>
        <item x="1604"/>
        <item m="1" x="6318"/>
        <item x="1880"/>
        <item m="1" x="6051"/>
        <item m="1" x="6103"/>
        <item m="1" x="7265"/>
        <item m="1" x="7682"/>
        <item m="1" x="5304"/>
        <item m="1" x="7761"/>
        <item m="1" x="5743"/>
        <item m="1" x="5834"/>
        <item m="1" x="5630"/>
        <item m="1" x="5971"/>
        <item x="1777"/>
        <item m="1" x="5665"/>
        <item x="681"/>
        <item m="1" x="5703"/>
        <item x="1852"/>
        <item m="1" x="7860"/>
        <item m="1" x="4832"/>
        <item m="1" x="5618"/>
        <item x="1883"/>
        <item m="1" x="6346"/>
        <item x="148"/>
        <item m="1" x="7640"/>
        <item m="1" x="3545"/>
        <item m="1" x="7157"/>
        <item m="1" x="5884"/>
        <item m="1" x="4295"/>
        <item m="1" x="3384"/>
        <item m="1" x="3967"/>
        <item x="333"/>
        <item m="1" x="2509"/>
        <item m="1" x="3056"/>
        <item m="1" x="4585"/>
        <item m="1" x="4733"/>
        <item m="1" x="7599"/>
        <item m="1" x="3624"/>
        <item m="1" x="2601"/>
        <item m="1" x="7368"/>
        <item m="1" x="2793"/>
        <item m="1" x="4805"/>
        <item x="483"/>
        <item m="1" x="4572"/>
        <item m="1" x="7412"/>
        <item m="1" x="7403"/>
        <item m="1" x="6153"/>
        <item m="1" x="7344"/>
        <item m="1" x="4816"/>
        <item m="1" x="3013"/>
        <item x="2044"/>
        <item x="1735"/>
        <item m="1" x="4201"/>
        <item m="1" x="3151"/>
        <item m="1" x="5844"/>
        <item m="1" x="5654"/>
        <item m="1" x="2917"/>
        <item m="1" x="3259"/>
        <item m="1" x="5568"/>
        <item x="2037"/>
        <item m="1" x="5634"/>
        <item m="1" x="6720"/>
        <item m="1" x="2608"/>
        <item x="589"/>
        <item m="1" x="3104"/>
        <item m="1" x="4754"/>
        <item m="1" x="5211"/>
        <item m="1" x="3305"/>
        <item x="736"/>
        <item x="1028"/>
        <item x="418"/>
        <item m="1" x="4290"/>
        <item x="599"/>
        <item m="1" x="7560"/>
        <item m="1" x="6059"/>
        <item m="1" x="2600"/>
        <item x="1314"/>
        <item m="1" x="4158"/>
        <item m="1" x="4711"/>
        <item x="612"/>
        <item m="1" x="6675"/>
        <item m="1" x="6006"/>
        <item m="1" x="7347"/>
        <item m="1" x="3404"/>
        <item x="558"/>
        <item m="1" x="6110"/>
        <item x="1797"/>
        <item x="1843"/>
        <item m="1" x="5472"/>
        <item m="1" x="4222"/>
        <item m="1" x="4045"/>
        <item m="1" x="5828"/>
        <item m="1" x="2157"/>
        <item x="655"/>
        <item m="1" x="2945"/>
        <item m="1" x="2699"/>
        <item m="1" x="7596"/>
        <item m="1" x="4446"/>
        <item m="1" x="7125"/>
        <item x="484"/>
        <item m="1" x="5186"/>
        <item x="614"/>
        <item m="1" x="3273"/>
        <item m="1" x="2108"/>
        <item m="1" x="2638"/>
        <item x="1328"/>
        <item x="177"/>
        <item m="1" x="6571"/>
        <item m="1" x="7245"/>
        <item m="1" x="2736"/>
        <item m="1" x="2813"/>
        <item m="1" x="7894"/>
        <item m="1" x="4073"/>
        <item m="1" x="2836"/>
        <item m="1" x="7235"/>
        <item m="1" x="7136"/>
        <item m="1" x="7854"/>
        <item m="1" x="6095"/>
        <item m="1" x="2225"/>
        <item x="737"/>
        <item m="1" x="4709"/>
        <item x="1761"/>
        <item x="1740"/>
        <item m="1" x="7565"/>
        <item m="1" x="7908"/>
        <item m="1" x="7573"/>
        <item x="1977"/>
        <item m="1" x="6947"/>
        <item m="1" x="5441"/>
        <item x="1101"/>
        <item m="1" x="7710"/>
        <item x="244"/>
        <item m="1" x="5260"/>
        <item m="1" x="2961"/>
        <item x="7"/>
        <item m="1" x="5414"/>
        <item m="1" x="5469"/>
        <item x="372"/>
        <item m="1" x="6044"/>
        <item m="1" x="3149"/>
        <item m="1" x="7643"/>
        <item m="1" x="4980"/>
        <item m="1" x="7598"/>
        <item x="1250"/>
        <item m="1" x="2579"/>
        <item m="1" x="6087"/>
        <item x="1898"/>
        <item m="1" x="4670"/>
        <item m="1" x="6164"/>
        <item x="1631"/>
        <item m="1" x="6175"/>
        <item m="1" x="2697"/>
        <item m="1" x="7609"/>
        <item m="1" x="6970"/>
        <item m="1" x="4631"/>
        <item m="1" x="4914"/>
        <item m="1" x="3781"/>
        <item m="1" x="7219"/>
        <item m="1" x="6961"/>
        <item m="1" x="2629"/>
        <item x="28"/>
        <item x="742"/>
        <item x="1781"/>
        <item m="1" x="7530"/>
        <item m="1" x="3476"/>
        <item m="1" x="7690"/>
        <item m="1" x="3168"/>
        <item x="1684"/>
        <item m="1" x="7135"/>
        <item x="745"/>
        <item m="1" x="7746"/>
        <item m="1" x="7460"/>
        <item m="1" x="2496"/>
        <item m="1" x="7083"/>
        <item m="1" x="2755"/>
        <item m="1" x="5261"/>
        <item x="2042"/>
        <item m="1" x="3479"/>
        <item m="1" x="3581"/>
        <item m="1" x="3028"/>
        <item m="1" x="7293"/>
        <item m="1" x="5324"/>
        <item m="1" x="4628"/>
        <item x="413"/>
        <item m="1" x="4123"/>
        <item x="794"/>
        <item m="1" x="4636"/>
        <item x="838"/>
        <item m="1" x="2616"/>
        <item m="1" x="7951"/>
        <item x="951"/>
        <item m="1" x="4700"/>
        <item x="1063"/>
        <item m="1" x="3491"/>
        <item m="1" x="4981"/>
        <item m="1" x="2540"/>
        <item x="310"/>
        <item m="1" x="2653"/>
        <item m="1" x="6325"/>
        <item x="1379"/>
        <item m="1" x="4015"/>
        <item m="1" x="3705"/>
        <item m="1" x="2249"/>
        <item x="986"/>
        <item x="1220"/>
        <item m="1" x="5024"/>
        <item m="1" x="2666"/>
        <item x="1650"/>
        <item x="1892"/>
        <item x="899"/>
        <item m="1" x="2684"/>
        <item m="1" x="2711"/>
        <item m="1" x="7421"/>
        <item m="1" x="3308"/>
        <item m="1" x="4713"/>
        <item m="1" x="3829"/>
        <item m="1" x="4822"/>
        <item m="1" x="6730"/>
        <item x="897"/>
        <item x="395"/>
        <item x="916"/>
        <item x="1275"/>
        <item m="1" x="2571"/>
        <item m="1" x="2580"/>
        <item m="1" x="5112"/>
        <item m="1" x="5143"/>
        <item m="1" x="7658"/>
        <item m="1" x="7015"/>
        <item m="1" x="4311"/>
        <item m="1" x="5278"/>
        <item m="1" x="4982"/>
        <item m="1" x="7349"/>
        <item x="516"/>
        <item m="1" x="3182"/>
        <item m="1" x="3492"/>
        <item m="1" x="2610"/>
        <item m="1" x="2155"/>
        <item m="1" x="7770"/>
        <item x="590"/>
        <item m="1" x="5210"/>
        <item m="1" x="7273"/>
        <item m="1" x="5059"/>
        <item x="1277"/>
        <item x="1815"/>
        <item m="1" x="6608"/>
        <item m="1" x="5629"/>
        <item x="2019"/>
        <item x="1962"/>
        <item m="1" x="4408"/>
        <item m="1" x="2394"/>
        <item m="1" x="5806"/>
        <item m="1" x="4385"/>
        <item m="1" x="5055"/>
        <item m="1" x="3037"/>
        <item m="1" x="2706"/>
        <item m="1" x="3248"/>
        <item m="1" x="4249"/>
        <item m="1" x="7362"/>
        <item m="1" x="2635"/>
        <item x="450"/>
        <item m="1" x="3455"/>
        <item m="1" x="6535"/>
        <item x="1076"/>
        <item m="1" x="2612"/>
        <item x="1856"/>
        <item m="1" x="7482"/>
        <item m="1" x="7788"/>
        <item m="1" x="7628"/>
        <item m="1" x="7496"/>
        <item x="1609"/>
        <item m="1" x="5380"/>
        <item m="1" x="5174"/>
        <item m="1" x="4486"/>
        <item m="1" x="2578"/>
        <item x="1207"/>
        <item m="1" x="7298"/>
        <item m="1" x="5948"/>
        <item m="1" x="7655"/>
        <item m="1" x="4558"/>
        <item m="1" x="7616"/>
        <item m="1" x="7437"/>
        <item m="1" x="5903"/>
        <item m="1" x="2458"/>
        <item x="1628"/>
        <item m="1" x="7056"/>
        <item m="1" x="6895"/>
        <item m="1" x="6906"/>
        <item m="1" x="3142"/>
        <item m="1" x="4321"/>
        <item m="1" x="2252"/>
        <item x="1494"/>
        <item m="1" x="7227"/>
        <item m="1" x="7772"/>
        <item m="1" x="5838"/>
        <item m="1" x="5227"/>
        <item x="2010"/>
        <item m="1" x="6886"/>
        <item m="1" x="7587"/>
        <item m="1" x="2679"/>
        <item m="1" x="3986"/>
        <item x="1141"/>
        <item m="1" x="7919"/>
        <item m="1" x="4836"/>
        <item m="1" x="4761"/>
        <item x="1088"/>
        <item m="1" x="3073"/>
        <item m="1" x="6182"/>
        <item m="1" x="5155"/>
        <item m="1" x="4352"/>
        <item m="1" x="4341"/>
        <item x="1745"/>
        <item m="1" x="5196"/>
        <item m="1" x="7141"/>
        <item m="1" x="4936"/>
        <item m="1" x="4974"/>
        <item m="1" x="7054"/>
        <item m="1" x="4912"/>
        <item m="1" x="7327"/>
        <item x="618"/>
        <item m="1" x="7835"/>
        <item m="1" x="6296"/>
        <item m="1" x="5624"/>
        <item m="1" x="5739"/>
        <item x="1139"/>
        <item x="1845"/>
        <item m="1" x="6827"/>
        <item x="1903"/>
        <item x="1904"/>
        <item m="1" x="3956"/>
        <item x="1380"/>
        <item m="1" x="4356"/>
        <item x="619"/>
        <item x="1184"/>
        <item x="1369"/>
        <item x="797"/>
        <item m="1" x="5723"/>
        <item m="1" x="4271"/>
        <item x="198"/>
        <item m="1" x="2659"/>
        <item m="1" x="2562"/>
        <item x="1636"/>
        <item m="1" x="3897"/>
        <item m="1" x="5956"/>
        <item m="1" x="4410"/>
        <item x="1978"/>
        <item m="1" x="2242"/>
        <item m="1" x="3076"/>
        <item m="1" x="3211"/>
        <item x="159"/>
        <item m="1" x="7810"/>
        <item m="1" x="2763"/>
        <item x="283"/>
        <item m="1" x="3172"/>
        <item m="1" x="4315"/>
        <item m="1" x="4624"/>
        <item m="1" x="3708"/>
        <item x="1464"/>
        <item m="1" x="2768"/>
        <item m="1" x="2842"/>
        <item m="1" x="3857"/>
        <item m="1" x="6855"/>
        <item m="1" x="3457"/>
        <item x="1544"/>
        <item m="1" x="4785"/>
        <item m="1" x="4300"/>
        <item m="1" x="3795"/>
        <item m="1" x="2979"/>
        <item x="936"/>
        <item m="1" x="3077"/>
        <item m="1" x="2665"/>
        <item x="537"/>
        <item x="402"/>
        <item m="1" x="4386"/>
        <item m="1" x="7343"/>
        <item m="1" x="7948"/>
        <item m="1" x="7953"/>
        <item m="1" x="2606"/>
        <item m="1" x="7702"/>
        <item x="999"/>
        <item m="1" x="2461"/>
        <item m="1" x="7241"/>
        <item m="1" x="7935"/>
        <item x="1415"/>
        <item m="1" x="3247"/>
        <item m="1" x="6735"/>
        <item m="1" x="4895"/>
        <item m="1" x="4925"/>
        <item m="1" x="3298"/>
        <item x="1479"/>
        <item x="119"/>
        <item m="1" x="3079"/>
        <item m="1" x="5200"/>
        <item x="629"/>
        <item m="1" x="6652"/>
        <item m="1" x="7512"/>
        <item m="1" x="5935"/>
        <item m="1" x="6259"/>
        <item x="1863"/>
        <item m="1" x="2186"/>
        <item m="1" x="3074"/>
        <item m="1" x="4422"/>
        <item m="1" x="5042"/>
        <item m="1" x="5241"/>
        <item x="1949"/>
        <item x="1352"/>
        <item m="1" x="2325"/>
        <item m="1" x="3796"/>
        <item m="1" x="3739"/>
        <item m="1" x="2795"/>
        <item m="1" x="6122"/>
        <item x="586"/>
        <item m="1" x="3016"/>
        <item m="1" x="3018"/>
        <item m="1" x="4208"/>
        <item m="1" x="6320"/>
        <item x="1242"/>
        <item x="356"/>
        <item m="1" x="2537"/>
        <item m="1" x="4524"/>
        <item x="1864"/>
        <item m="1" x="4871"/>
        <item x="1976"/>
        <item m="1" x="5090"/>
        <item m="1" x="2615"/>
        <item m="1" x="2855"/>
        <item x="1462"/>
        <item m="1" x="7619"/>
        <item m="1" x="2762"/>
        <item m="1" x="6694"/>
        <item m="1" x="7636"/>
        <item m="1" x="2648"/>
        <item m="1" x="2821"/>
        <item m="1" x="4213"/>
        <item m="1" x="5867"/>
        <item m="1" x="5319"/>
        <item m="1" x="6417"/>
        <item m="1" x="3858"/>
        <item m="1" x="7276"/>
        <item m="1" x="2510"/>
        <item x="336"/>
        <item x="981"/>
        <item m="1" x="5859"/>
        <item m="1" x="6080"/>
        <item m="1" x="4868"/>
        <item x="539"/>
        <item m="1" x="7147"/>
        <item m="1" x="3107"/>
        <item x="2017"/>
        <item x="8"/>
        <item x="120"/>
        <item m="1" x="7991"/>
        <item m="1" x="2764"/>
        <item m="1" x="3196"/>
        <item x="524"/>
        <item x="338"/>
        <item x="1870"/>
        <item m="1" x="3630"/>
        <item m="1" x="5930"/>
        <item m="1" x="5652"/>
        <item m="1" x="5470"/>
        <item m="1" x="7433"/>
        <item m="1" x="4217"/>
        <item m="1" x="2086"/>
        <item m="1" x="2655"/>
        <item m="1" x="3877"/>
        <item m="1" x="6834"/>
        <item m="1" x="6201"/>
        <item m="1" x="3743"/>
        <item m="1" x="5749"/>
        <item m="1" x="7990"/>
        <item m="1" x="5536"/>
        <item m="1" x="7818"/>
        <item m="1" x="7450"/>
        <item m="1" x="6011"/>
        <item m="1" x="4967"/>
        <item m="1" x="6096"/>
        <item m="1" x="5733"/>
        <item m="1" x="3807"/>
        <item m="1" x="4859"/>
        <item m="1" x="2728"/>
        <item m="1" x="3605"/>
        <item m="1" x="4108"/>
        <item m="1" x="6150"/>
        <item x="727"/>
        <item x="1223"/>
        <item x="1681"/>
        <item m="1" x="4784"/>
        <item m="1" x="6140"/>
        <item m="1" x="2263"/>
        <item m="1" x="3089"/>
        <item x="1179"/>
        <item x="1933"/>
        <item x="381"/>
        <item m="1" x="3899"/>
        <item m="1" x="3086"/>
        <item m="1" x="4224"/>
        <item x="281"/>
        <item m="1" x="4357"/>
        <item x="1144"/>
        <item x="1937"/>
        <item x="223"/>
        <item m="1" x="7316"/>
        <item x="1641"/>
        <item x="1711"/>
        <item m="1" x="5688"/>
        <item m="1" x="2470"/>
        <item m="1" x="4523"/>
        <item m="1" x="5646"/>
        <item m="1" x="4355"/>
        <item m="1" x="5163"/>
        <item x="1091"/>
        <item m="1" x="3398"/>
        <item m="1" x="7389"/>
        <item m="1" x="4099"/>
        <item m="1" x="6825"/>
        <item m="1" x="4196"/>
        <item m="1" x="3949"/>
        <item m="1" x="5846"/>
        <item m="1" x="7527"/>
        <item m="1" x="7997"/>
        <item m="1" x="3313"/>
        <item m="1" x="7350"/>
        <item m="1" x="2098"/>
        <item m="1" x="6342"/>
        <item x="1036"/>
        <item m="1" x="3987"/>
        <item x="1507"/>
        <item x="988"/>
        <item m="1" x="3294"/>
        <item m="1" x="4008"/>
        <item m="1" x="5106"/>
        <item m="1" x="7977"/>
        <item x="430"/>
        <item m="1" x="2203"/>
        <item m="1" x="3975"/>
        <item m="1" x="7190"/>
        <item x="1882"/>
        <item x="1687"/>
        <item m="1" x="6542"/>
        <item x="511"/>
        <item m="1" x="4626"/>
        <item x="1047"/>
        <item m="1" x="7256"/>
        <item x="1802"/>
        <item x="1757"/>
        <item m="1" x="7078"/>
        <item m="1" x="2724"/>
        <item m="1" x="7678"/>
        <item m="1" x="7929"/>
        <item m="1" x="4916"/>
        <item m="1" x="3922"/>
        <item m="1" x="6500"/>
        <item m="1" x="4827"/>
        <item m="1" x="3952"/>
        <item m="1" x="7120"/>
        <item x="1117"/>
        <item m="1" x="7441"/>
        <item m="1" x="3034"/>
        <item m="1" x="2884"/>
        <item m="1" x="5992"/>
        <item m="1" x="7888"/>
        <item m="1" x="3966"/>
        <item m="1" x="3434"/>
        <item m="1" x="7723"/>
        <item m="1" x="7142"/>
        <item m="1" x="5223"/>
        <item x="700"/>
        <item m="1" x="4440"/>
        <item m="1" x="3473"/>
        <item x="1924"/>
        <item m="1" x="5154"/>
        <item x="1534"/>
        <item m="1" x="2276"/>
        <item m="1" x="6334"/>
        <item m="1" x="4937"/>
        <item x="1005"/>
        <item x="1624"/>
        <item m="1" x="3402"/>
        <item m="1" x="4611"/>
        <item m="1" x="5146"/>
        <item m="1" x="6714"/>
        <item m="1" x="7181"/>
        <item m="1" x="5095"/>
        <item m="1" x="2471"/>
        <item m="1" x="6728"/>
        <item x="460"/>
        <item x="412"/>
        <item m="1" x="7625"/>
        <item m="1" x="2529"/>
        <item m="1" x="2545"/>
        <item m="1" x="5851"/>
        <item x="1528"/>
        <item m="1" x="5423"/>
        <item m="1" x="3099"/>
        <item m="1" x="5988"/>
        <item x="1523"/>
        <item x="1841"/>
        <item x="1152"/>
        <item m="1" x="5777"/>
        <item m="1" x="5365"/>
        <item x="1920"/>
        <item m="1" x="3389"/>
        <item x="1623"/>
        <item m="1" x="3444"/>
        <item m="1" x="3443"/>
        <item m="1" x="7979"/>
        <item x="733"/>
        <item m="1" x="4952"/>
        <item m="1" x="7956"/>
        <item m="1" x="5327"/>
        <item m="1" x="5510"/>
        <item m="1" x="2996"/>
        <item m="1" x="7884"/>
        <item m="1" x="3706"/>
        <item m="1" x="5792"/>
        <item m="1" x="2570"/>
        <item m="1" x="7996"/>
        <item m="1" x="3834"/>
        <item m="1" x="7468"/>
        <item x="1890"/>
        <item x="1597"/>
        <item m="1" x="6341"/>
        <item m="1" x="5742"/>
        <item x="438"/>
        <item m="1" x="7053"/>
        <item x="842"/>
        <item m="1" x="2270"/>
        <item m="1" x="3601"/>
        <item m="1" x="4727"/>
        <item m="1" x="2581"/>
        <item m="1" x="3078"/>
        <item m="1" x="5825"/>
        <item x="1445"/>
        <item m="1" x="5795"/>
        <item m="1" x="6395"/>
        <item m="1" x="5853"/>
        <item m="1" x="3701"/>
        <item m="1" x="7938"/>
        <item x="1019"/>
        <item m="1" x="3903"/>
        <item m="1" x="5796"/>
        <item m="1" x="2625"/>
        <item x="1701"/>
        <item m="1" x="5539"/>
        <item x="1396"/>
        <item m="1" x="2905"/>
        <item m="1" x="5551"/>
        <item m="1" x="5103"/>
        <item x="585"/>
        <item x="1222"/>
        <item m="1" x="5516"/>
        <item m="1" x="3339"/>
        <item m="1" x="5036"/>
        <item m="1" x="2432"/>
        <item m="1" x="2566"/>
        <item m="1" x="2577"/>
        <item x="1130"/>
        <item m="1" x="2663"/>
        <item m="1" x="2662"/>
        <item x="43"/>
        <item m="1" x="3032"/>
        <item x="1137"/>
        <item m="1" x="4501"/>
        <item m="1" x="2729"/>
        <item m="1" x="4288"/>
        <item m="1" x="6648"/>
        <item x="442"/>
        <item m="1" x="5848"/>
        <item m="1" x="3410"/>
        <item x="1009"/>
        <item x="578"/>
        <item m="1" x="5242"/>
        <item m="1" x="3312"/>
        <item m="1" x="4426"/>
        <item m="1" x="3120"/>
        <item x="1404"/>
        <item m="1" x="7966"/>
        <item x="10"/>
        <item x="834"/>
        <item m="1" x="5722"/>
        <item m="1" x="5001"/>
        <item m="1" x="5434"/>
        <item m="1" x="7446"/>
        <item m="1" x="6148"/>
        <item m="1" x="7754"/>
        <item x="1543"/>
        <item m="1" x="6450"/>
        <item m="1" x="6054"/>
        <item m="1" x="2853"/>
        <item m="1" x="7495"/>
        <item m="1" x="6123"/>
        <item m="1" x="6037"/>
        <item m="1" x="5921"/>
        <item m="1" x="3405"/>
        <item m="1" x="7201"/>
        <item x="1742"/>
        <item m="1" x="3721"/>
        <item m="1" x="2949"/>
        <item m="1" x="5737"/>
        <item m="1" x="5255"/>
        <item x="38"/>
        <item x="1894"/>
        <item m="1" x="5236"/>
        <item m="1" x="4757"/>
        <item m="1" x="6120"/>
        <item m="1" x="2827"/>
        <item m="1" x="7436"/>
        <item x="721"/>
        <item x="115"/>
        <item m="1" x="6016"/>
        <item m="1" x="7874"/>
        <item m="1" x="6684"/>
        <item m="1" x="3285"/>
        <item m="1" x="6665"/>
        <item m="1" x="6418"/>
        <item m="1" x="4511"/>
        <item m="1" x="3609"/>
        <item m="1" x="6649"/>
        <item m="1" x="4537"/>
        <item x="1429"/>
        <item m="1" x="2094"/>
        <item m="1" x="4790"/>
        <item x="1995"/>
        <item x="1794"/>
        <item m="1" x="3650"/>
        <item m="1" x="2493"/>
        <item m="1" x="5991"/>
        <item x="1586"/>
        <item x="513"/>
        <item x="323"/>
        <item m="1" x="3045"/>
        <item x="1998"/>
        <item m="1" x="4376"/>
        <item m="1" x="7348"/>
        <item x="304"/>
        <item m="1" x="4932"/>
        <item m="1" x="4349"/>
        <item x="595"/>
        <item x="1938"/>
        <item x="1956"/>
        <item m="1" x="2258"/>
        <item m="1" x="5123"/>
        <item m="1" x="3403"/>
        <item m="1" x="6646"/>
        <item m="1" x="2244"/>
        <item m="1" x="5382"/>
        <item m="1" x="5977"/>
        <item m="1" x="7880"/>
        <item x="169"/>
        <item x="361"/>
        <item x="1580"/>
        <item m="1" x="3328"/>
        <item m="1" x="2734"/>
        <item m="1" x="5377"/>
        <item m="1" x="5118"/>
        <item m="1" x="5252"/>
        <item m="1" x="6115"/>
        <item m="1" x="5383"/>
        <item x="1842"/>
        <item x="287"/>
        <item m="1" x="3344"/>
        <item m="1" x="7794"/>
        <item m="1" x="2828"/>
        <item m="1" x="4622"/>
        <item x="1305"/>
        <item m="1" x="4329"/>
        <item m="1" x="5563"/>
        <item x="911"/>
        <item m="1" x="6183"/>
        <item x="1439"/>
        <item m="1" x="4867"/>
        <item m="1" x="4362"/>
        <item m="1" x="7967"/>
        <item m="1" x="4657"/>
        <item x="992"/>
        <item m="1" x="4358"/>
        <item m="1" x="4497"/>
        <item m="1" x="6655"/>
        <item m="1" x="3700"/>
        <item m="1" x="2462"/>
        <item m="1" x="6012"/>
        <item m="1" x="7604"/>
        <item m="1" x="2947"/>
        <item m="1" x="2667"/>
        <item m="1" x="3333"/>
        <item x="767"/>
        <item m="1" x="3087"/>
        <item m="1" x="7518"/>
        <item x="420"/>
        <item m="1" x="2814"/>
        <item m="1" x="4616"/>
        <item m="1" x="5705"/>
        <item m="1" x="4872"/>
        <item m="1" x="3171"/>
        <item m="1" x="7681"/>
        <item m="1" x="4625"/>
        <item x="286"/>
        <item m="1" x="2832"/>
        <item m="1" x="4001"/>
        <item x="1382"/>
        <item m="1" x="6588"/>
        <item m="1" x="7002"/>
        <item m="1" x="4258"/>
        <item m="1" x="5456"/>
        <item m="1" x="2322"/>
        <item m="1" x="4204"/>
        <item m="1" x="5151"/>
        <item m="1" x="7221"/>
        <item x="97"/>
        <item m="1" x="4477"/>
        <item x="1759"/>
        <item m="1" x="2389"/>
        <item m="1" x="5081"/>
        <item x="1670"/>
        <item m="1" x="5990"/>
        <item m="1" x="6107"/>
        <item m="1" x="5355"/>
        <item m="1" x="4506"/>
        <item m="1" x="3874"/>
        <item m="1" x="2641"/>
        <item m="1" x="3371"/>
        <item m="1" x="2224"/>
        <item m="1" x="3129"/>
        <item m="1" x="5410"/>
        <item m="1" x="3157"/>
        <item m="1" x="5379"/>
        <item m="1" x="6314"/>
        <item m="1" x="3917"/>
        <item m="1" x="2407"/>
        <item m="1" x="7367"/>
        <item m="1" x="3354"/>
        <item x="1278"/>
        <item m="1" x="4262"/>
        <item m="1" x="7220"/>
        <item m="1" x="3893"/>
        <item m="1" x="4934"/>
        <item m="1" x="4326"/>
        <item x="1075"/>
        <item m="1" x="7556"/>
        <item m="1" x="7762"/>
        <item m="1" x="5093"/>
        <item m="1" x="4216"/>
        <item x="108"/>
        <item m="1" x="6272"/>
        <item m="1" x="7006"/>
        <item m="1" x="7617"/>
        <item m="1" x="2808"/>
        <item m="1" x="7615"/>
        <item x="222"/>
        <item m="1" x="2136"/>
        <item x="318"/>
        <item m="1" x="5447"/>
        <item m="1" x="6030"/>
        <item x="1957"/>
        <item m="1" x="2783"/>
        <item m="1" x="4786"/>
        <item m="1" x="5576"/>
        <item m="1" x="3425"/>
        <item m="1" x="6127"/>
        <item m="1" x="2498"/>
        <item m="1" x="4680"/>
        <item m="1" x="5656"/>
        <item m="1" x="7109"/>
        <item x="421"/>
        <item m="1" x="3165"/>
        <item m="1" x="2894"/>
        <item m="1" x="6009"/>
        <item m="1" x="5885"/>
        <item m="1" x="7484"/>
        <item m="1" x="2564"/>
        <item m="1" x="5376"/>
        <item m="1" x="7045"/>
        <item m="1" x="7364"/>
        <item m="1" x="3661"/>
        <item m="1" x="7751"/>
        <item m="1" x="5911"/>
        <item m="1" x="2865"/>
        <item x="1708"/>
        <item x="575"/>
        <item x="1447"/>
        <item m="1" x="2688"/>
        <item m="1" x="7738"/>
        <item m="1" x="6290"/>
        <item x="275"/>
        <item m="1" x="3865"/>
        <item x="1285"/>
        <item m="1" x="7192"/>
        <item m="1" x="3722"/>
        <item x="2029"/>
        <item x="1202"/>
        <item m="1" x="5265"/>
        <item m="1" x="7508"/>
        <item m="1" x="4509"/>
        <item m="1" x="6373"/>
        <item x="196"/>
        <item m="1" x="5478"/>
        <item m="1" x="5492"/>
        <item m="1" x="7848"/>
        <item m="1" x="5684"/>
        <item x="464"/>
        <item m="1" x="6976"/>
        <item m="1" x="4715"/>
        <item x="1551"/>
        <item m="1" x="5432"/>
        <item m="1" x="6040"/>
        <item x="1465"/>
        <item m="1" x="4009"/>
        <item m="1" x="7414"/>
        <item m="1" x="5083"/>
        <item m="1" x="4580"/>
        <item x="1936"/>
        <item m="1" x="2069"/>
        <item m="1" x="6207"/>
        <item m="1" x="5189"/>
        <item x="1724"/>
        <item m="1" x="7870"/>
        <item m="1" x="5582"/>
        <item m="1" x="7978"/>
        <item x="366"/>
        <item x="1452"/>
        <item m="1" x="6576"/>
        <item m="1" x="7827"/>
        <item m="1" x="2195"/>
        <item x="112"/>
        <item m="1" x="7961"/>
        <item m="1" x="4928"/>
        <item m="1" x="6761"/>
        <item m="1" x="7865"/>
        <item m="1" x="5628"/>
        <item m="1" x="2423"/>
        <item m="1" x="6198"/>
        <item m="1" x="5206"/>
        <item m="1" x="2405"/>
        <item m="1" x="4708"/>
        <item m="1" x="2643"/>
        <item m="1" x="2187"/>
        <item m="1" x="6384"/>
        <item m="1" x="4361"/>
        <item x="345"/>
        <item m="1" x="5756"/>
        <item m="1" x="2654"/>
        <item x="1568"/>
        <item m="1" x="2651"/>
        <item m="1" x="6212"/>
        <item m="1" x="4971"/>
        <item x="1068"/>
        <item m="1" x="3375"/>
        <item m="1" x="6347"/>
        <item m="1" x="6089"/>
        <item m="1" x="4894"/>
        <item m="1" x="3432"/>
        <item m="1" x="6316"/>
        <item m="1" x="4240"/>
        <item m="1" x="5287"/>
        <item x="1299"/>
        <item m="1" x="4416"/>
        <item x="946"/>
        <item x="171"/>
        <item x="2016"/>
        <item x="1689"/>
        <item m="1" x="6506"/>
        <item x="1964"/>
        <item x="1040"/>
        <item x="1589"/>
        <item m="1" x="2085"/>
        <item m="1" x="7960"/>
        <item x="823"/>
        <item m="1" x="7789"/>
        <item m="1" x="7415"/>
        <item m="1" x="4084"/>
        <item m="1" x="7509"/>
        <item x="780"/>
        <item m="1" x="5141"/>
        <item x="648"/>
        <item m="1" x="4617"/>
        <item m="1" x="2745"/>
        <item m="1" x="4707"/>
        <item m="1" x="7547"/>
        <item m="1" x="2542"/>
        <item m="1" x="3658"/>
        <item m="1" x="6582"/>
        <item m="1" x="5620"/>
        <item x="292"/>
        <item x="293"/>
        <item m="1" x="4131"/>
        <item m="1" x="3940"/>
        <item m="1" x="6451"/>
        <item m="1" x="4507"/>
        <item m="1" x="6129"/>
        <item m="1" x="5152"/>
        <item m="1" x="3813"/>
        <item m="1" x="5994"/>
        <item x="268"/>
        <item m="1" x="7342"/>
        <item x="1619"/>
        <item m="1" x="7209"/>
        <item m="1" x="7575"/>
        <item m="1" x="7207"/>
        <item m="1" x="3510"/>
        <item m="1" x="5315"/>
        <item m="1" x="7933"/>
        <item m="1" x="7144"/>
        <item m="1" x="5443"/>
        <item m="1" x="5767"/>
        <item m="1" x="2546"/>
        <item m="1" x="2715"/>
        <item m="1" x="5476"/>
        <item m="1" x="6765"/>
        <item m="1" x="6511"/>
        <item m="1" x="5901"/>
        <item m="1" x="2622"/>
        <item x="72"/>
        <item m="1" x="6754"/>
        <item m="1" x="5157"/>
        <item m="1" x="2513"/>
        <item x="696"/>
        <item m="1" x="4474"/>
        <item x="633"/>
        <item x="1212"/>
        <item x="1216"/>
        <item m="1" x="4615"/>
        <item m="1" x="2987"/>
        <item x="346"/>
        <item m="1" x="5571"/>
        <item m="1" x="6748"/>
        <item m="1" x="3135"/>
        <item m="1" x="5490"/>
        <item m="1" x="5160"/>
        <item m="1" x="7590"/>
        <item m="1" x="7123"/>
        <item m="1" x="4162"/>
        <item m="1" x="2960"/>
        <item m="1" x="7226"/>
        <item x="1825"/>
        <item x="1826"/>
        <item m="1" x="7103"/>
        <item m="1" x="7488"/>
        <item x="1939"/>
        <item x="1124"/>
        <item x="1755"/>
        <item m="1" x="7108"/>
        <item x="335"/>
        <item m="1" x="5018"/>
        <item m="1" x="3760"/>
        <item m="1" x="2083"/>
        <item m="1" x="4531"/>
        <item x="1578"/>
        <item m="1" x="2459"/>
        <item x="1010"/>
        <item x="1591"/>
        <item m="1" x="2858"/>
        <item m="1" x="2984"/>
        <item m="1" x="4141"/>
        <item m="1" x="5631"/>
        <item m="1" x="5351"/>
        <item m="1" x="7169"/>
        <item m="1" x="2495"/>
        <item m="1" x="6452"/>
        <item m="1" x="5854"/>
        <item m="1" x="4487"/>
        <item m="1" x="5339"/>
        <item m="1" x="4635"/>
        <item m="1" x="3379"/>
        <item x="1453"/>
        <item m="1" x="5277"/>
        <item x="850"/>
        <item m="1" x="6386"/>
        <item m="1" x="4861"/>
        <item x="568"/>
        <item m="1" x="3314"/>
        <item m="1" x="7753"/>
        <item m="1" x="2469"/>
        <item m="1" x="7272"/>
        <item x="33"/>
        <item x="752"/>
        <item m="1" x="5136"/>
        <item m="1" x="7001"/>
        <item m="1" x="5925"/>
        <item m="1" x="2163"/>
        <item m="1" x="6978"/>
        <item m="1" x="3292"/>
        <item m="1" x="2081"/>
        <item x="1875"/>
        <item x="149"/>
        <item m="1" x="7712"/>
        <item m="1" x="3622"/>
        <item m="1" x="3044"/>
        <item m="1" x="4951"/>
        <item m="1" x="6544"/>
        <item m="1" x="4316"/>
        <item m="1" x="7171"/>
        <item m="1" x="2727"/>
        <item x="564"/>
        <item x="486"/>
        <item m="1" x="4778"/>
        <item m="1" x="4669"/>
        <item m="1" x="5653"/>
        <item m="1" x="6083"/>
        <item x="225"/>
        <item m="1" x="2482"/>
        <item m="1" x="7457"/>
        <item x="531"/>
        <item m="1" x="4101"/>
        <item m="1" x="2767"/>
        <item m="1" x="5596"/>
        <item x="835"/>
        <item m="1" x="2989"/>
        <item m="1" x="6894"/>
        <item m="1" x="6111"/>
        <item m="1" x="3131"/>
        <item m="1" x="5226"/>
        <item m="1" x="7757"/>
        <item m="1" x="7748"/>
        <item m="1" x="6802"/>
        <item m="1" x="6403"/>
        <item x="1033"/>
        <item m="1" x="5037"/>
        <item x="717"/>
        <item x="1764"/>
        <item x="1297"/>
        <item m="1" x="4751"/>
        <item m="1" x="4438"/>
        <item m="1" x="6635"/>
        <item m="1" x="2801"/>
        <item m="1" x="7359"/>
        <item m="1" x="4683"/>
        <item m="1" x="7097"/>
        <item m="1" x="4268"/>
        <item m="1" x="6014"/>
        <item m="1" x="4402"/>
        <item m="1" x="4250"/>
        <item m="1" x="7577"/>
        <item x="1017"/>
        <item m="1" x="7257"/>
        <item x="1951"/>
        <item m="1" x="5168"/>
        <item x="1714"/>
        <item x="1345"/>
        <item m="1" x="6987"/>
        <item x="1374"/>
        <item x="1911"/>
        <item m="1" x="4293"/>
        <item x="1959"/>
        <item m="1" x="5180"/>
        <item m="1" x="4450"/>
        <item x="653"/>
        <item m="1" x="2780"/>
        <item m="1" x="3754"/>
        <item x="1142"/>
        <item x="1746"/>
        <item x="1134"/>
        <item m="1" x="4542"/>
        <item m="1" x="5048"/>
        <item m="1" x="7341"/>
        <item m="1" x="2750"/>
        <item m="1" x="3054"/>
        <item m="1" x="6311"/>
        <item m="1" x="7711"/>
        <item m="1" x="3186"/>
        <item x="1973"/>
        <item m="1" x="7641"/>
        <item x="790"/>
        <item m="1" x="5850"/>
        <item x="6"/>
        <item m="1" x="7873"/>
        <item m="1" x="2396"/>
        <item x="1225"/>
        <item m="1" x="6194"/>
        <item m="1" x="4597"/>
        <item x="889"/>
        <item m="1" x="4127"/>
        <item m="1" x="2146"/>
        <item x="1368"/>
        <item m="1" x="7697"/>
        <item m="1" x="5199"/>
        <item x="1261"/>
        <item x="1925"/>
        <item x="996"/>
        <item m="1" x="3148"/>
        <item m="1" x="3119"/>
        <item x="1310"/>
        <item m="1" x="4852"/>
        <item m="1" x="3941"/>
        <item m="1" x="2817"/>
        <item x="288"/>
        <item m="1" x="3095"/>
        <item m="1" x="2324"/>
        <item m="1" x="2463"/>
        <item m="1" x="6642"/>
        <item m="1" x="7911"/>
        <item m="1" x="2746"/>
        <item x="895"/>
        <item m="1" x="6008"/>
        <item x="649"/>
        <item m="1" x="4898"/>
        <item m="1" x="3382"/>
        <item m="1" x="7511"/>
        <item x="1364"/>
        <item x="489"/>
        <item m="1" x="3647"/>
        <item m="1" x="5171"/>
        <item m="1" x="7146"/>
        <item m="1" x="7519"/>
        <item x="1182"/>
        <item m="1" x="6585"/>
        <item x="1092"/>
        <item m="1" x="6076"/>
        <item m="1" x="3494"/>
        <item m="1" x="3352"/>
        <item m="1" x="3908"/>
        <item x="1771"/>
        <item m="1" x="3183"/>
        <item m="1" x="3394"/>
        <item m="1" x="6372"/>
        <item m="1" x="4472"/>
        <item m="1" x="3253"/>
        <item m="1" x="5353"/>
        <item x="569"/>
        <item m="1" x="2193"/>
        <item x="1157"/>
        <item m="1" x="3360"/>
        <item x="1301"/>
        <item m="1" x="6858"/>
        <item x="730"/>
        <item x="1940"/>
        <item m="1" x="3362"/>
        <item m="1" x="4800"/>
        <item m="1" x="4994"/>
        <item m="1" x="2284"/>
        <item m="1" x="3374"/>
        <item x="49"/>
        <item m="1" x="2985"/>
        <item m="1" x="7434"/>
        <item m="1" x="3215"/>
        <item m="1" x="7534"/>
        <item m="1" x="4490"/>
        <item x="2004"/>
        <item m="1" x="5980"/>
        <item m="1" x="7718"/>
        <item x="1944"/>
        <item m="1" x="2911"/>
        <item m="1" x="7901"/>
        <item m="1" x="6229"/>
        <item x="1281"/>
        <item m="1" x="2967"/>
        <item x="41"/>
        <item m="1" x="3926"/>
        <item m="1" x="4685"/>
        <item m="1" x="6021"/>
        <item m="1" x="7698"/>
        <item x="117"/>
        <item m="1" x="6255"/>
        <item x="1090"/>
        <item m="1" x="4689"/>
        <item m="1" x="6287"/>
        <item m="1" x="2521"/>
        <item x="1286"/>
        <item m="1" x="2833"/>
        <item m="1" x="4437"/>
        <item x="1943"/>
        <item m="1" x="3923"/>
        <item m="1" x="3051"/>
        <item m="1" x="2926"/>
        <item m="1" x="7085"/>
        <item m="1" x="7176"/>
        <item m="1" x="3416"/>
        <item x="1074"/>
        <item m="1" x="7466"/>
        <item m="1" x="3736"/>
        <item x="408"/>
        <item m="1" x="3134"/>
        <item x="194"/>
        <item m="1" x="6245"/>
        <item m="1" x="4738"/>
        <item x="1198"/>
        <item m="1" x="5044"/>
        <item x="542"/>
        <item m="1" x="7270"/>
        <item m="1" x="4401"/>
        <item x="974"/>
        <item m="1" x="6601"/>
        <item x="1612"/>
        <item x="960"/>
        <item m="1" x="7593"/>
        <item m="1" x="4848"/>
        <item m="1" x="2719"/>
        <item m="1" x="2644"/>
        <item m="1" x="2096"/>
        <item m="1" x="4257"/>
        <item x="616"/>
        <item x="1783"/>
        <item x="2006"/>
        <item m="1" x="3792"/>
        <item m="1" x="2444"/>
        <item m="1" x="5573"/>
        <item m="1" x="7950"/>
        <item m="1" x="4743"/>
        <item x="918"/>
        <item m="1" x="7987"/>
        <item m="1" x="4905"/>
        <item x="284"/>
        <item m="1" x="6277"/>
        <item m="1" x="6237"/>
        <item m="1" x="3160"/>
        <item x="1053"/>
        <item m="1" x="6328"/>
        <item x="1338"/>
        <item m="1" x="3334"/>
        <item x="1598"/>
        <item m="1" x="5696"/>
        <item m="1" x="5783"/>
        <item x="820"/>
        <item m="1" x="3790"/>
        <item m="1" x="4596"/>
        <item m="1" x="4459"/>
        <item x="399"/>
        <item m="1" x="4533"/>
        <item m="1" x="2097"/>
        <item x="771"/>
        <item x="1986"/>
        <item m="1" x="6003"/>
        <item m="1" x="4610"/>
        <item m="1" x="6069"/>
        <item x="1097"/>
        <item m="1" x="6125"/>
        <item m="1" x="4536"/>
        <item m="1" x="7140"/>
        <item x="731"/>
        <item m="1" x="3683"/>
        <item m="1" x="3420"/>
        <item m="1" x="7620"/>
        <item m="1" x="4634"/>
        <item x="852"/>
        <item m="1" x="2099"/>
        <item m="1" x="3816"/>
        <item m="1" x="4835"/>
        <item m="1" x="2605"/>
        <item m="1" x="2271"/>
        <item m="1" x="3272"/>
        <item m="1" x="6192"/>
        <item x="1449"/>
        <item m="1" x="3778"/>
        <item x="276"/>
        <item m="1" x="5373"/>
        <item m="1" x="7833"/>
        <item m="1" x="6091"/>
        <item m="1" x="2689"/>
        <item m="1" x="3560"/>
        <item m="1" x="5178"/>
        <item x="1337"/>
        <item m="1" x="2741"/>
        <item m="1" x="6941"/>
        <item x="1928"/>
        <item m="1" x="4128"/>
        <item m="1" x="5506"/>
        <item x="582"/>
        <item m="1" x="4663"/>
        <item m="1" x="6713"/>
        <item m="1" x="6723"/>
        <item m="1" x="6171"/>
        <item m="1" x="4144"/>
        <item m="1" x="6736"/>
        <item m="1" x="7339"/>
        <item m="1" x="5347"/>
        <item x="1249"/>
        <item m="1" x="6749"/>
        <item m="1" x="5247"/>
        <item m="1" x="5145"/>
        <item m="1" x="4927"/>
        <item m="1" x="3327"/>
        <item m="1" x="6520"/>
        <item x="1652"/>
        <item m="1" x="7091"/>
        <item m="1" x="2694"/>
        <item m="1" x="3618"/>
        <item m="1" x="4124"/>
        <item m="1" x="6869"/>
        <item m="1" x="5950"/>
        <item m="1" x="3364"/>
        <item x="697"/>
        <item x="955"/>
        <item m="1" x="5239"/>
        <item x="113"/>
        <item x="200"/>
        <item m="1" x="7708"/>
        <item m="1" x="4395"/>
        <item m="1" x="4289"/>
        <item m="1" x="2796"/>
        <item m="1" x="2988"/>
        <item m="1" x="5779"/>
        <item x="1313"/>
        <item m="1" x="4391"/>
        <item m="1" x="4672"/>
        <item m="1" x="3108"/>
        <item m="1" x="3106"/>
        <item m="1" x="6276"/>
        <item m="1" x="6286"/>
        <item m="1" x="3620"/>
        <item m="1" x="7796"/>
        <item x="1530"/>
        <item m="1" x="7170"/>
        <item m="1" x="3682"/>
        <item m="1" x="3431"/>
        <item m="1" x="5729"/>
        <item m="1" x="3973"/>
        <item m="1" x="4742"/>
        <item m="1" x="7531"/>
        <item m="1" x="7139"/>
        <item m="1" x="6401"/>
        <item m="1" x="5650"/>
        <item m="1" x="3350"/>
        <item m="1" x="2864"/>
        <item m="1" x="6666"/>
        <item m="1" x="3094"/>
        <item m="1" x="3387"/>
        <item m="1" x="6734"/>
        <item x="871"/>
        <item m="1" x="6216"/>
        <item m="1" x="7866"/>
        <item x="1441"/>
        <item m="1" x="7902"/>
        <item x="458"/>
        <item m="1" x="6281"/>
        <item m="1" x="7737"/>
        <item x="596"/>
        <item x="1913"/>
        <item m="1" x="4392"/>
        <item m="1" x="6019"/>
        <item m="1" x="6820"/>
        <item x="1008"/>
        <item m="1" x="3021"/>
        <item m="1" x="7310"/>
        <item m="1" x="4996"/>
        <item m="1" x="3047"/>
        <item x="1599"/>
        <item x="2033"/>
        <item m="1" x="5529"/>
        <item m="1" x="5320"/>
        <item x="1572"/>
        <item m="1" x="3318"/>
        <item x="854"/>
        <item m="1" x="7707"/>
        <item m="1" x="3585"/>
        <item x="184"/>
        <item x="1044"/>
        <item m="1" x="4103"/>
        <item m="1" x="7857"/>
        <item m="1" x="6997"/>
        <item m="1" x="6248"/>
        <item m="1" x="7856"/>
        <item x="329"/>
        <item x="2023"/>
        <item x="1041"/>
        <item x="1833"/>
        <item m="1" x="2846"/>
        <item x="588"/>
        <item m="1" x="2104"/>
        <item x="715"/>
        <item m="1" x="6067"/>
        <item m="1" x="3602"/>
        <item m="1" x="4792"/>
        <item x="643"/>
        <item m="1" x="5475"/>
        <item m="1" x="5863"/>
        <item m="1" x="4377"/>
        <item m="1" x="4612"/>
        <item x="1367"/>
        <item x="1030"/>
        <item m="1" x="6075"/>
        <item x="1366"/>
        <item m="1" x="4760"/>
        <item m="1" x="4913"/>
        <item m="1" x="5398"/>
        <item m="1" x="2329"/>
        <item x="1879"/>
        <item m="1" x="2772"/>
        <item x="636"/>
        <item m="1" x="4608"/>
        <item x="846"/>
        <item x="1571"/>
        <item m="1" x="5800"/>
        <item m="1" x="6264"/>
        <item x="716"/>
        <item m="1" x="6300"/>
        <item m="1" x="4456"/>
        <item m="1" x="3574"/>
        <item x="858"/>
        <item m="1" x="5734"/>
        <item m="1" x="2460"/>
        <item m="1" x="7231"/>
        <item m="1" x="5548"/>
        <item m="1" x="2782"/>
        <item x="1267"/>
        <item x="296"/>
        <item m="1" x="3111"/>
        <item m="1" x="2981"/>
        <item m="1" x="4354"/>
        <item x="1567"/>
        <item m="1" x="5197"/>
        <item x="1991"/>
        <item m="1" x="7936"/>
        <item m="1" x="5462"/>
        <item m="1" x="6681"/>
        <item m="1" x="4504"/>
        <item m="1" x="7029"/>
        <item m="1" x="7198"/>
        <item m="1" x="6261"/>
        <item m="1" x="3133"/>
        <item x="306"/>
        <item m="1" x="7909"/>
        <item m="1" x="2661"/>
        <item m="1" x="3957"/>
        <item m="1" x="6200"/>
        <item m="1" x="5561"/>
        <item m="1" x="5757"/>
        <item m="1" x="5107"/>
        <item x="1054"/>
        <item m="1" x="3939"/>
        <item m="1" x="7306"/>
        <item x="517"/>
        <item m="1" x="6607"/>
        <item m="1" x="5022"/>
        <item m="1" x="7478"/>
        <item m="1" x="4434"/>
        <item m="1" x="2849"/>
        <item x="1611"/>
        <item x="1618"/>
        <item m="1" x="5401"/>
        <item x="1085"/>
        <item x="1221"/>
        <item m="1" x="7320"/>
        <item m="1" x="7128"/>
        <item m="1" x="3659"/>
        <item m="1" x="6299"/>
        <item m="1" x="4117"/>
        <item m="1" x="6161"/>
        <item x="2041"/>
        <item m="1" x="6270"/>
        <item x="1200"/>
        <item x="551"/>
        <item m="1" x="7980"/>
        <item m="1" x="3913"/>
        <item m="1" x="3912"/>
        <item m="1" x="3126"/>
        <item m="1" x="7867"/>
        <item m="1" x="3608"/>
        <item m="1" x="7353"/>
        <item m="1" x="7355"/>
        <item x="1524"/>
        <item x="1217"/>
        <item x="1406"/>
        <item m="1" x="4270"/>
        <item x="457"/>
        <item x="1770"/>
        <item x="1935"/>
        <item m="1" x="3004"/>
        <item x="1215"/>
        <item m="1" x="3565"/>
        <item m="1" x="3138"/>
        <item m="1" x="7855"/>
        <item m="1" x="2472"/>
        <item m="1" x="5675"/>
        <item m="1" x="2976"/>
        <item x="1926"/>
        <item m="1" x="3710"/>
        <item m="1" x="5316"/>
        <item m="1" x="6587"/>
        <item m="1" x="6586"/>
        <item m="1" x="3611"/>
        <item m="1" x="5531"/>
        <item m="1" x="2993"/>
        <item m="1" x="2171"/>
        <item m="1" x="7322"/>
        <item m="1" x="3596"/>
        <item m="1" x="5045"/>
        <item m="1" x="6362"/>
        <item m="1" x="2978"/>
        <item m="1" x="2139"/>
        <item m="1" x="4114"/>
        <item m="1" x="6904"/>
        <item m="1" x="5222"/>
        <item m="1" x="4849"/>
        <item m="1" x="5822"/>
        <item m="1" x="2149"/>
        <item m="1" x="6796"/>
        <item m="1" x="2805"/>
        <item m="1" x="3204"/>
        <item x="1786"/>
        <item x="1969"/>
        <item m="1" x="4756"/>
        <item m="1" x="3983"/>
        <item m="1" x="2791"/>
        <item m="1" x="4502"/>
        <item m="1" x="7155"/>
        <item m="1" x="4828"/>
        <item m="1" x="3255"/>
        <item x="1070"/>
        <item m="1" x="3136"/>
        <item m="1" x="2350"/>
        <item x="1069"/>
        <item m="1" x="5409"/>
        <item m="1" x="4544"/>
        <item m="1" x="4192"/>
        <item m="1" x="7797"/>
        <item m="1" x="7380"/>
        <item m="1" x="4093"/>
        <item x="512"/>
        <item m="1" x="6085"/>
        <item m="1" x="5375"/>
        <item m="1" x="2650"/>
        <item m="1" x="7289"/>
        <item m="1" x="2055"/>
        <item m="1" x="5538"/>
        <item m="1" x="6323"/>
        <item x="1024"/>
        <item m="1" x="3269"/>
        <item m="1" x="3060"/>
        <item x="1556"/>
        <item m="1" x="4431"/>
        <item x="163"/>
        <item x="529"/>
        <item m="1" x="3315"/>
        <item m="1" x="4809"/>
        <item m="1" x="7675"/>
        <item x="540"/>
        <item m="1" x="7461"/>
        <item m="1" x="2158"/>
        <item x="247"/>
        <item m="1" x="6218"/>
        <item m="1" x="6717"/>
        <item x="1799"/>
        <item m="1" x="4686"/>
        <item m="1" x="7149"/>
        <item m="1" x="3920"/>
        <item x="1188"/>
        <item m="1" x="7537"/>
        <item m="1" x="7376"/>
        <item m="1" x="3319"/>
        <item m="1" x="5552"/>
        <item m="1" x="3991"/>
        <item m="1" x="4973"/>
        <item x="1213"/>
        <item m="1" x="3329"/>
        <item m="1" x="7069"/>
        <item x="534"/>
        <item m="1" x="3718"/>
        <item m="1" x="5077"/>
        <item m="1" x="6460"/>
        <item m="1" x="4864"/>
        <item x="1834"/>
        <item m="1" x="2442"/>
        <item m="1" x="2219"/>
        <item m="1" x="6915"/>
        <item m="1" x="6274"/>
        <item m="1" x="7699"/>
        <item m="1" x="3296"/>
        <item x="1963"/>
        <item x="978"/>
        <item x="394"/>
        <item m="1" x="7597"/>
        <item m="1" x="7409"/>
        <item x="663"/>
        <item m="1" x="5098"/>
        <item m="1" x="2109"/>
        <item x="1099"/>
        <item m="1" x="4060"/>
        <item x="1136"/>
        <item m="1" x="5250"/>
        <item m="1" x="7667"/>
        <item x="702"/>
        <item m="1" x="5481"/>
        <item x="1972"/>
        <item x="1846"/>
        <item m="1" x="6583"/>
        <item x="1646"/>
        <item m="1" x="6202"/>
        <item m="1" x="6172"/>
        <item m="1" x="7324"/>
        <item x="1874"/>
        <item x="652"/>
        <item m="1" x="3316"/>
        <item x="63"/>
        <item m="1" x="7118"/>
        <item m="1" x="7469"/>
        <item m="1" x="6957"/>
        <item m="1" x="7727"/>
        <item m="1" x="2776"/>
        <item m="1" x="3942"/>
        <item m="1" x="2920"/>
        <item m="1" x="2840"/>
        <item m="1" x="3231"/>
        <item x="2025"/>
        <item x="1214"/>
        <item x="1553"/>
        <item x="1769"/>
        <item x="260"/>
        <item m="1" x="6902"/>
        <item x="1789"/>
        <item m="1" x="3666"/>
        <item m="1" x="3351"/>
        <item x="1014"/>
        <item m="1" x="7448"/>
        <item x="203"/>
        <item m="1" x="5114"/>
        <item m="1" x="5857"/>
        <item m="1" x="6345"/>
        <item m="1" x="7799"/>
        <item m="1" x="5336"/>
        <item x="1895"/>
        <item m="1" x="6126"/>
        <item m="1" x="2449"/>
        <item m="1" x="5362"/>
        <item m="1" x="7673"/>
        <item m="1" x="5451"/>
        <item m="1" x="6157"/>
        <item m="1" x="7246"/>
        <item m="1" x="7554"/>
        <item m="1" x="7381"/>
        <item m="1" x="3648"/>
        <item x="1801"/>
        <item m="1" x="7829"/>
        <item m="1" x="3676"/>
        <item m="1" x="5165"/>
        <item m="1" x="7760"/>
        <item x="1514"/>
        <item m="1" x="2834"/>
        <item x="327"/>
        <item m="1" x="2660"/>
        <item m="1" x="7066"/>
        <item m="1" x="6041"/>
        <item x="997"/>
        <item m="1" x="2997"/>
        <item m="1" x="5133"/>
        <item x="1170"/>
        <item m="1" x="3646"/>
        <item m="1" x="6240"/>
        <item x="604"/>
        <item x="577"/>
        <item m="1" x="5311"/>
        <item m="1" x="3541"/>
        <item m="1" x="6055"/>
        <item x="827"/>
        <item m="1" x="7558"/>
        <item m="1" x="4811"/>
        <item m="1" x="4036"/>
        <item m="1" x="4118"/>
        <item m="1" x="5134"/>
        <item x="779"/>
        <item m="1" x="3277"/>
        <item m="1" x="7983"/>
        <item m="1" x="4020"/>
        <item m="1" x="2414"/>
        <item m="1" x="4026"/>
        <item m="1" x="2909"/>
        <item m="1" x="6757"/>
        <item m="1" x="4799"/>
        <item m="1" x="2127"/>
        <item m="1" x="5360"/>
        <item x="948"/>
        <item m="1" x="3117"/>
        <item m="1" x="4642"/>
        <item m="1" x="7465"/>
        <item m="1" x="4567"/>
        <item m="1" x="7287"/>
        <item m="1" x="7160"/>
        <item m="1" x="5169"/>
        <item m="1" x="2871"/>
        <item m="1" x="4012"/>
        <item m="1" x="6832"/>
        <item m="1" x="4451"/>
        <item m="1" x="7041"/>
        <item m="1" x="7955"/>
        <item x="26"/>
        <item m="1" x="7864"/>
        <item x="129"/>
        <item m="1" x="2467"/>
        <item m="1" x="3964"/>
        <item m="1" x="3035"/>
        <item m="1" x="7592"/>
        <item m="1" x="4317"/>
        <item m="1" x="7584"/>
        <item m="1" x="7895"/>
        <item m="1" x="3412"/>
        <item x="1133"/>
        <item x="971"/>
        <item m="1" x="7647"/>
        <item m="1" x="2664"/>
        <item m="1" x="2784"/>
        <item m="1" x="4574"/>
        <item m="1" x="4119"/>
        <item m="1" x="2956"/>
        <item m="1" x="6056"/>
        <item x="900"/>
        <item x="1460"/>
        <item x="1985"/>
        <item m="1" x="2393"/>
        <item x="2031"/>
        <item x="613"/>
        <item x="1353"/>
        <item m="1" x="6070"/>
        <item m="1" x="3621"/>
        <item m="1" x="3040"/>
        <item m="1" x="4100"/>
        <item m="1" x="5384"/>
        <item x="621"/>
        <item x="824"/>
        <item m="1" x="3584"/>
        <item m="1" x="7383"/>
        <item m="1" x="2820"/>
        <item m="1" x="7891"/>
        <item m="1" x="5062"/>
        <item m="1" x="4782"/>
        <item m="1" x="4594"/>
        <item m="1" x="2285"/>
        <item m="1" x="3651"/>
        <item m="1" x="7060"/>
        <item m="1" x="7184"/>
        <item m="1" x="5202"/>
        <item m="1" x="5395"/>
        <item m="1" x="2754"/>
        <item m="1" x="7536"/>
        <item m="1" x="5369"/>
        <item m="1" x="2539"/>
        <item m="1" x="6303"/>
        <item m="1" x="3930"/>
        <item x="1733"/>
        <item m="1" x="3026"/>
        <item m="1" x="5296"/>
        <item m="1" x="5358"/>
        <item m="1" x="4105"/>
        <item m="1" x="6721"/>
        <item m="1" x="2908"/>
        <item m="1" x="3205"/>
        <item m="1" x="2287"/>
        <item m="1" x="7572"/>
        <item x="1126"/>
        <item m="1" x="3665"/>
        <item m="1" x="4393"/>
        <item x="141"/>
        <item x="671"/>
        <item m="1" x="7986"/>
        <item m="1" x="3819"/>
        <item m="1" x="2962"/>
        <item x="476"/>
        <item x="1153"/>
        <item m="1" x="3347"/>
        <item m="1" x="3751"/>
        <item m="1" x="4130"/>
        <item x="859"/>
        <item m="1" x="3109"/>
        <item m="1" x="3174"/>
        <item m="1" x="2302"/>
        <item m="1" x="5616"/>
        <item x="1720"/>
        <item m="1" x="2636"/>
        <item m="1" x="3890"/>
        <item m="1" x="6574"/>
        <item m="1" x="7390"/>
        <item m="1" x="4679"/>
        <item m="1" x="6359"/>
        <item m="1" x="7279"/>
        <item x="1391"/>
        <item x="994"/>
        <item m="1" x="7733"/>
        <item m="1" x="4364"/>
        <item m="1" x="2797"/>
        <item m="1" x="3830"/>
        <item m="1" x="7838"/>
        <item m="1" x="5566"/>
        <item m="1" x="6288"/>
        <item x="1334"/>
        <item m="1" x="3656"/>
        <item m="1" x="3588"/>
        <item m="1" x="3872"/>
        <item m="1" x="3988"/>
        <item x="1596"/>
        <item x="1607"/>
        <item m="1" x="4427"/>
        <item m="1" x="3613"/>
        <item m="1" x="7931"/>
        <item x="1975"/>
        <item m="1" x="2640"/>
        <item x="1311"/>
        <item x="1283"/>
        <item m="1" x="2140"/>
        <item m="1" x="4829"/>
        <item m="1" x="5105"/>
        <item m="1" x="5032"/>
        <item m="1" x="5879"/>
        <item x="9"/>
        <item m="1" x="3640"/>
        <item m="1" x="5523"/>
        <item m="1" x="4899"/>
        <item m="1" x="6381"/>
        <item m="1" x="2824"/>
        <item x="259"/>
        <item m="1" x="3934"/>
        <item x="1077"/>
        <item m="1" x="3691"/>
        <item m="1" x="6326"/>
        <item m="1" x="3067"/>
        <item x="2045"/>
        <item m="1" x="5439"/>
        <item x="528"/>
        <item m="1" x="7871"/>
        <item m="1" x="7765"/>
        <item x="132"/>
        <item m="1" x="2798"/>
        <item m="1" x="3662"/>
        <item x="313"/>
        <item m="1" x="3667"/>
        <item m="1" x="3442"/>
        <item m="1" x="6340"/>
        <item m="1" x="6139"/>
        <item m="1" x="3603"/>
        <item x="139"/>
        <item m="1" x="4673"/>
        <item m="1" x="5015"/>
        <item m="1" x="7073"/>
        <item m="1" x="7945"/>
        <item m="1" x="5482"/>
        <item m="1" x="7885"/>
        <item x="231"/>
        <item m="1" x="4016"/>
        <item m="1" x="7405"/>
        <item x="694"/>
        <item m="1" x="5904"/>
        <item x="1811"/>
        <item m="1" x="3996"/>
        <item x="816"/>
        <item x="1539"/>
        <item m="1" x="7061"/>
        <item m="1" x="3553"/>
        <item m="1" x="5458"/>
        <item m="1" x="5541"/>
        <item m="1" x="4276"/>
        <item m="1" x="7881"/>
        <item x="1078"/>
        <item m="1" x="3220"/>
        <item m="1" x="6750"/>
        <item m="1" x="7903"/>
        <item m="1" x="2369"/>
        <item x="541"/>
        <item m="1" x="3201"/>
        <item m="1" x="5392"/>
        <item m="1" x="4530"/>
        <item m="1" x="3750"/>
        <item m="1" x="2164"/>
        <item m="1" x="4568"/>
        <item m="1" x="2119"/>
        <item m="1" x="5753"/>
        <item m="1" x="4858"/>
        <item m="1" x="4944"/>
        <item m="1" x="5430"/>
        <item m="1" x="2217"/>
        <item x="1748"/>
        <item m="1" x="7112"/>
        <item m="1" x="7266"/>
        <item x="433"/>
        <item m="1" x="7973"/>
        <item m="1" x="4945"/>
        <item m="1" x="2533"/>
        <item m="1" x="7340"/>
        <item m="1" x="5026"/>
        <item x="1333"/>
        <item m="1" x="4435"/>
        <item x="1279"/>
        <item m="1" x="6818"/>
        <item m="1" x="4564"/>
        <item m="1" x="7065"/>
        <item m="1" x="4696"/>
        <item x="277"/>
        <item m="1" x="6874"/>
        <item m="1" x="2402"/>
        <item m="1" x="4033"/>
        <item m="1" x="4833"/>
        <item m="1" x="3217"/>
        <item m="1" x="7479"/>
        <item m="1" x="4779"/>
        <item m="1" x="5280"/>
        <item m="1" x="6742"/>
        <item m="1" x="3124"/>
        <item m="1" x="5487"/>
        <item m="1" x="7215"/>
        <item m="1" x="7299"/>
        <item m="1" x="2450"/>
        <item m="1" x="6292"/>
        <item m="1" x="7365"/>
        <item m="1" x="5553"/>
        <item m="1" x="2103"/>
        <item m="1" x="4720"/>
        <item m="1" x="4260"/>
        <item m="1" x="3815"/>
        <item x="963"/>
        <item m="1" x="2233"/>
        <item m="1" x="3330"/>
        <item m="1" x="4682"/>
        <item m="1" x="4308"/>
        <item m="1" x="6168"/>
        <item x="1243"/>
        <item m="1" x="3882"/>
        <item m="1" x="7766"/>
        <item x="1698"/>
        <item m="1" x="6018"/>
        <item x="1325"/>
        <item m="1" x="3257"/>
        <item m="1" x="3638"/>
        <item m="1" x="3645"/>
        <item m="1" x="5407"/>
        <item x="1064"/>
        <item m="1" x="4706"/>
        <item m="1" x="7850"/>
        <item m="1" x="6789"/>
        <item m="1" x="5651"/>
        <item m="1" x="4515"/>
        <item m="1" x="7216"/>
        <item m="1" x="3782"/>
        <item m="1" x="2929"/>
        <item x="607"/>
        <item m="1" x="5771"/>
        <item m="1" x="6621"/>
        <item m="1" x="7791"/>
        <item m="1" x="7635"/>
        <item m="1" x="2847"/>
        <item x="634"/>
        <item m="1" x="7995"/>
        <item m="1" x="4943"/>
        <item m="1" x="2071"/>
        <item m="1" x="7467"/>
        <item m="1" x="4647"/>
        <item m="1" x="3290"/>
        <item x="673"/>
        <item m="1" x="2106"/>
        <item x="1003"/>
        <item m="1" x="7302"/>
        <item m="1" x="4239"/>
        <item m="1" x="3161"/>
        <item m="1" x="5053"/>
        <item m="1" x="3981"/>
        <item m="1" x="7397"/>
        <item m="1" x="6327"/>
        <item m="1" x="4576"/>
        <item m="1" x="7862"/>
        <item m="1" x="5192"/>
        <item m="1" x="2543"/>
        <item m="1" x="6236"/>
        <item m="1" x="7701"/>
        <item m="1" x="3636"/>
        <item m="1" x="3228"/>
        <item m="1" x="3213"/>
        <item m="1" x="7193"/>
        <item m="1" x="2409"/>
        <item m="1" x="5622"/>
        <item m="1" x="5359"/>
        <item x="2048"/>
        <item m="1" x="3238"/>
        <item m="1" x="6137"/>
        <item x="1979"/>
        <item x="472"/>
        <item x="769"/>
        <item m="1" x="3261"/>
        <item m="1" x="3303"/>
        <item m="1" x="3453"/>
        <item m="1" x="7195"/>
        <item m="1" x="4064"/>
        <item m="1" x="3681"/>
        <item x="1226"/>
        <item x="991"/>
        <item x="2043"/>
        <item x="297"/>
        <item m="1" x="5832"/>
        <item x="1138"/>
        <item m="1" x="5985"/>
        <item x="1980"/>
        <item m="1" x="2649"/>
        <item x="2013"/>
        <item x="1262"/>
        <item m="1" x="5547"/>
        <item x="837"/>
        <item m="1" x="3293"/>
        <item x="560"/>
        <item m="1" x="2799"/>
        <item m="1" x="3243"/>
        <item m="1" x="6741"/>
        <item m="1" x="4303"/>
        <item m="1" x="5580"/>
        <item m="1" x="2647"/>
        <item m="1" x="2457"/>
        <item x="1709"/>
        <item m="1" x="7444"/>
        <item m="1" x="7143"/>
        <item m="1" x="7539"/>
        <item m="1" x="5473"/>
        <item m="1" x="5248"/>
        <item x="315"/>
        <item m="1" x="5724"/>
        <item m="1" x="3409"/>
        <item x="775"/>
        <item m="1" x="6363"/>
        <item m="1" x="7378"/>
        <item m="1" x="5647"/>
        <item x="1696"/>
        <item x="1304"/>
        <item x="1420"/>
        <item m="1" x="7992"/>
        <item x="1673"/>
        <item m="1" x="2829"/>
        <item m="1" x="4433"/>
        <item m="1" x="4085"/>
        <item x="1593"/>
        <item m="1" x="7778"/>
        <item m="1" x="6119"/>
        <item m="1" x="6013"/>
        <item m="1" x="5393"/>
        <item m="1" x="7976"/>
        <item m="1" x="6805"/>
        <item m="1" x="2122"/>
        <item m="1" x="6116"/>
        <item m="1" x="5524"/>
        <item m="1" x="7767"/>
        <item x="172"/>
        <item m="1" x="3321"/>
        <item x="282"/>
        <item m="1" x="6925"/>
        <item m="1" x="7311"/>
        <item m="1" x="3221"/>
        <item m="1" x="2781"/>
        <item x="1988"/>
        <item m="1" x="4863"/>
        <item m="1" x="4335"/>
        <item m="1" x="3895"/>
        <item m="1" x="7720"/>
        <item m="1" x="2215"/>
        <item m="1" x="4445"/>
        <item x="337"/>
        <item m="1" x="4478"/>
        <item x="448"/>
        <item x="270"/>
        <item m="1" x="4081"/>
        <item x="1163"/>
        <item m="1" x="6940"/>
        <item m="1" x="2397"/>
        <item x="1428"/>
        <item m="1" x="7898"/>
        <item m="1" x="3664"/>
        <item m="1" x="7372"/>
        <item m="1" x="2144"/>
        <item m="1" x="4767"/>
        <item m="1" x="5569"/>
        <item m="1" x="7808"/>
        <item x="805"/>
        <item m="1" x="3280"/>
        <item m="1" x="3192"/>
        <item m="1" x="7035"/>
        <item x="221"/>
        <item m="1" x="4595"/>
        <item m="1" x="5905"/>
        <item m="1" x="6180"/>
        <item m="1" x="4283"/>
        <item m="1" x="2885"/>
        <item m="1" x="3235"/>
        <item x="497"/>
        <item x="796"/>
        <item m="1" x="6005"/>
        <item x="494"/>
        <item x="91"/>
        <item m="1" x="6131"/>
        <item m="1" x="6343"/>
        <item m="1" x="6766"/>
        <item m="1" x="5190"/>
        <item m="1" x="2732"/>
        <item x="383"/>
        <item m="1" x="3414"/>
        <item x="1360"/>
        <item x="776"/>
        <item m="1" x="5139"/>
        <item x="133"/>
        <item m="1" x="5389"/>
        <item m="1" x="7769"/>
        <item m="1" x="3286"/>
        <item m="1" x="7934"/>
        <item m="1" x="7872"/>
        <item m="1" x="3685"/>
        <item x="1947"/>
        <item m="1" x="7993"/>
        <item m="1" x="6628"/>
        <item m="1" x="2404"/>
        <item m="1" x="6771"/>
        <item x="1836"/>
        <item x="1692"/>
        <item x="67"/>
        <item m="1" x="6923"/>
        <item m="1" x="6847"/>
        <item m="1" x="4330"/>
        <item m="1" x="6416"/>
        <item x="1525"/>
        <item m="1" x="6992"/>
        <item m="1" x="7622"/>
        <item m="1" x="3112"/>
        <item m="1" x="6773"/>
        <item m="1" x="2465"/>
        <item x="1671"/>
        <item x="1419"/>
        <item m="1" x="5216"/>
        <item x="998"/>
        <item m="1" x="3668"/>
        <item m="1" x="6244"/>
        <item m="1" x="6344"/>
        <item m="1" x="6669"/>
        <item m="1" x="3061"/>
        <item m="1" x="5922"/>
        <item m="1" x="5088"/>
        <item x="1919"/>
        <item m="1" x="6622"/>
        <item m="1" x="5034"/>
        <item m="1" x="6291"/>
        <item x="913"/>
        <item m="1" x="6052"/>
        <item x="532"/>
        <item m="1" x="7657"/>
        <item m="1" x="3871"/>
        <item x="85"/>
        <item m="1" x="4946"/>
        <item m="1" x="3377"/>
        <item m="1" x="3513"/>
        <item m="1" x="5056"/>
        <item x="718"/>
        <item m="1" x="5299"/>
        <item m="1" x="7068"/>
        <item m="1" x="6273"/>
        <item m="1" x="4269"/>
        <item m="1" x="2231"/>
        <item m="1" x="5078"/>
        <item m="1" x="5215"/>
        <item x="1848"/>
        <item m="1" x="6317"/>
        <item m="1" x="6036"/>
        <item m="1" x="3270"/>
        <item m="1" x="2170"/>
        <item x="545"/>
        <item x="523"/>
        <item m="1" x="7294"/>
        <item m="1" x="4651"/>
        <item x="1804"/>
        <item m="1" x="7621"/>
        <item m="1" x="7114"/>
        <item m="1" x="7831"/>
        <item x="207"/>
        <item m="1" x="2900"/>
        <item m="1" x="5581"/>
        <item m="1" x="3771"/>
        <item x="1508"/>
        <item m="1" x="5305"/>
        <item m="1" x="5465"/>
        <item m="1" x="5254"/>
        <item x="1032"/>
        <item m="1" x="3301"/>
        <item m="1" x="7804"/>
        <item m="1" x="6722"/>
        <item m="1" x="4287"/>
        <item m="1" x="3291"/>
        <item m="1" x="5164"/>
        <item m="1" x="4025"/>
        <item m="1" x="5687"/>
        <item m="1" x="4652"/>
        <item m="1" x="2142"/>
        <item m="1" x="3635"/>
        <item m="1" x="3310"/>
        <item x="535"/>
        <item m="1" x="3612"/>
        <item m="1" x="4218"/>
        <item m="1" x="5811"/>
        <item m="1" x="5830"/>
        <item m="1" x="4424"/>
        <item m="1" x="3669"/>
        <item x="1251"/>
        <item m="1" x="2473"/>
        <item x="1147"/>
        <item x="1669"/>
        <item m="1" x="3827"/>
        <item m="1" x="6718"/>
        <item m="1" x="7932"/>
        <item m="1" x="3965"/>
        <item m="1" x="3225"/>
        <item m="1" x="5923"/>
        <item m="1" x="5799"/>
        <item m="1" x="3720"/>
        <item m="1" x="7005"/>
        <item m="1" x="3679"/>
        <item m="1" x="5761"/>
        <item m="1" x="6173"/>
        <item m="1" x="2850"/>
        <item x="162"/>
        <item x="59"/>
        <item m="1" x="2283"/>
        <item m="1" x="4278"/>
        <item m="1" x="2464"/>
        <item m="1" x="3619"/>
        <item m="1" x="7051"/>
        <item m="1" x="7656"/>
        <item m="1" x="2893"/>
        <item x="128"/>
        <item x="1704"/>
        <item x="554"/>
        <item m="1" x="4566"/>
        <item x="817"/>
        <item m="1" x="5595"/>
        <item m="1" x="5159"/>
        <item m="1" x="6105"/>
        <item m="1" x="3325"/>
        <item x="1461"/>
        <item m="1" x="3317"/>
        <item x="1114"/>
        <item m="1" x="5207"/>
        <item m="1" x="3336"/>
        <item m="1" x="4147"/>
        <item m="1" x="6235"/>
        <item m="1" x="4031"/>
        <item m="1" x="3451"/>
        <item m="1" x="7600"/>
        <item m="1" x="7020"/>
        <item m="1" x="4024"/>
        <item m="1" x="7425"/>
        <item m="1" x="3993"/>
        <item m="1" x="5474"/>
        <item m="1" x="2353"/>
        <item m="1" x="3617"/>
        <item m="1" x="2368"/>
        <item x="1209"/>
        <item m="1" x="7607"/>
        <item m="1" x="2964"/>
        <item m="1" x="3937"/>
        <item m="1" x="5588"/>
        <item m="1" x="7392"/>
        <item m="1" x="2095"/>
        <item m="1" x="4618"/>
        <item m="1" x="6458"/>
        <item m="1" x="6309"/>
        <item m="1" x="3915"/>
        <item m="1" x="5016"/>
        <item m="1" x="5039"/>
        <item x="1805"/>
        <item m="1" x="7017"/>
        <item x="1081"/>
        <item m="1" x="6355"/>
        <item m="1" x="7290"/>
        <item x="1128"/>
        <item x="110"/>
        <item m="1" x="7490"/>
        <item x="1390"/>
        <item m="1" x="4681"/>
        <item m="1" x="3190"/>
        <item m="1" x="4997"/>
        <item m="1" x="3979"/>
        <item x="1425"/>
        <item x="1923"/>
        <item m="1" x="4496"/>
        <item m="1" x="5560"/>
        <item m="1" x="6950"/>
        <item m="1" x="7516"/>
        <item m="1" x="5345"/>
        <item m="1" x="5773"/>
        <item m="1" x="4051"/>
        <item m="1" x="6258"/>
        <item x="84"/>
        <item m="1" x="4121"/>
        <item m="1" x="7030"/>
        <item x="1517"/>
        <item m="1" x="2130"/>
        <item m="1" x="6853"/>
        <item m="1" x="4232"/>
        <item m="1" x="5564"/>
        <item x="130"/>
        <item m="1" x="7937"/>
        <item m="1" x="5108"/>
        <item m="1" x="5020"/>
        <item m="1" x="5000"/>
        <item m="1" x="2637"/>
        <item m="1" x="4744"/>
        <item m="1" x="5193"/>
        <item x="786"/>
        <item x="60"/>
        <item m="1" x="6047"/>
        <item x="1474"/>
        <item m="1" x="3924"/>
        <item m="1" x="2932"/>
        <item m="1" x="3748"/>
        <item m="1" x="4671"/>
        <item m="1" x="2669"/>
        <item m="1" x="2774"/>
        <item m="1" x="3353"/>
        <item m="1" x="4041"/>
        <item m="1" x="2943"/>
        <item m="1" x="7814"/>
        <item x="1897"/>
        <item m="1" x="7514"/>
        <item x="507"/>
        <item x="1881"/>
        <item m="1" x="2232"/>
        <item m="1" x="7071"/>
        <item m="1" x="6220"/>
        <item m="1" x="3356"/>
        <item m="1" x="4517"/>
        <item m="1" x="7551"/>
        <item x="975"/>
        <item x="232"/>
        <item m="1" x="3188"/>
        <item m="1" x="7823"/>
        <item m="1" x="5577"/>
        <item m="1" x="2921"/>
        <item x="1855"/>
        <item x="238"/>
        <item m="1" x="5978"/>
        <item m="1" x="3641"/>
        <item m="1" x="6826"/>
        <item m="1" x="6330"/>
        <item m="1" x="4351"/>
        <item m="1" x="3540"/>
        <item m="1" x="6241"/>
        <item m="1" x="4062"/>
        <item m="1" x="2670"/>
        <item m="1" x="2906"/>
        <item m="1" x="5057"/>
        <item m="1" x="3408"/>
        <item m="1" x="7683"/>
        <item m="1" x="6177"/>
        <item m="1" x="7328"/>
        <item m="1" x="3236"/>
        <item x="2027"/>
        <item m="1" x="6719"/>
        <item x="2003"/>
        <item m="1" x="5570"/>
        <item m="1" x="5997"/>
        <item m="1" x="4267"/>
        <item m="1" x="5028"/>
        <item m="1" x="2725"/>
        <item m="1" x="6823"/>
        <item m="1" x="2507"/>
        <item m="1" x="7506"/>
        <item x="1497"/>
        <item x="214"/>
        <item x="865"/>
        <item x="1793"/>
        <item m="1" x="4607"/>
        <item m="1" x="6214"/>
        <item m="1" x="7379"/>
        <item m="1" x="7501"/>
        <item x="1100"/>
        <item m="1" x="4741"/>
        <item m="1" x="4086"/>
        <item m="1" x="3072"/>
        <item m="1" x="5495"/>
        <item m="1" x="5228"/>
        <item m="1" x="5342"/>
        <item x="309"/>
        <item x="2022"/>
        <item m="1" x="4890"/>
        <item m="1" x="4888"/>
        <item m="1" x="2975"/>
        <item m="1" x="5161"/>
        <item m="1" x="4552"/>
        <item x="1566"/>
        <item m="1" x="4066"/>
        <item m="1" x="3859"/>
        <item m="1" x="6615"/>
        <item m="1" x="6879"/>
        <item m="1" x="7115"/>
        <item m="1" x="7062"/>
        <item x="1239"/>
        <item m="1" x="4112"/>
        <item m="1" x="4235"/>
        <item m="1" x="3761"/>
        <item x="1722"/>
        <item m="1" x="3064"/>
        <item m="1" x="6046"/>
        <item m="1" x="7661"/>
        <item m="1" x="7254"/>
        <item m="1" x="6294"/>
        <item m="1" x="3392"/>
        <item m="1" x="2931"/>
        <item m="1" x="6453"/>
        <item m="1" x="5019"/>
        <item m="1" x="4676"/>
        <item x="1048"/>
        <item m="1" x="3413"/>
        <item x="1023"/>
        <item x="1808"/>
        <item m="1" x="3626"/>
        <item m="1" x="6427"/>
        <item m="1" x="2758"/>
        <item m="1" x="2994"/>
        <item x="746"/>
        <item m="1" x="6841"/>
        <item x="2005"/>
        <item m="1" x="3806"/>
        <item x="830"/>
        <item m="1" x="2598"/>
        <item x="738"/>
        <item m="1" x="6077"/>
        <item m="1" x="6364"/>
        <item m="1" x="3368"/>
        <item x="455"/>
        <item m="1" x="7080"/>
        <item m="1" x="4730"/>
        <item x="1715"/>
        <item m="1" x="3383"/>
        <item m="1" x="3723"/>
        <item x="344"/>
        <item m="1" x="4313"/>
        <item m="1" x="3125"/>
        <item m="1" x="3199"/>
        <item x="320"/>
        <item x="308"/>
        <item x="367"/>
        <item x="1795"/>
        <item m="1" x="5205"/>
        <item x="1587"/>
        <item x="230"/>
        <item x="598"/>
        <item x="1827"/>
        <item x="1332"/>
        <item m="1" x="5356"/>
        <item x="597"/>
        <item m="1" x="7680"/>
        <item m="1" x="5292"/>
        <item x="1392"/>
        <item m="1" x="6479"/>
        <item m="1" x="4575"/>
        <item m="1" x="6169"/>
        <item x="1602"/>
        <item x="75"/>
        <item m="1" x="2937"/>
        <item m="1" x="7853"/>
        <item m="1" x="2633"/>
        <item m="1" x="4992"/>
        <item m="1" x="6701"/>
        <item x="825"/>
        <item m="1" x="6503"/>
        <item m="1" x="4815"/>
        <item x="1171"/>
        <item x="836"/>
        <item m="1" x="3738"/>
        <item x="980"/>
        <item m="1" x="4211"/>
        <item x="826"/>
        <item m="1" x="2497"/>
        <item x="1363"/>
        <item x="401"/>
        <item m="1" x="7921"/>
        <item m="1" x="6406"/>
        <item x="380"/>
        <item m="1" x="6256"/>
        <item m="1" x="5308"/>
        <item x="1922"/>
        <item x="1731"/>
        <item m="1" x="6549"/>
        <item m="1" x="7648"/>
        <item m="1" x="3263"/>
        <item m="1" x="6102"/>
        <item m="1" x="4061"/>
        <item m="1" x="6152"/>
        <item x="1237"/>
        <item x="867"/>
        <item m="1" x="6638"/>
        <item x="122"/>
        <item m="1" x="5023"/>
        <item m="1" x="6903"/>
        <item m="1" x="3195"/>
        <item m="1" x="2668"/>
        <item m="1" x="5405"/>
        <item m="1" x="5513"/>
        <item x="1575"/>
        <item x="1335"/>
        <item m="1" x="7314"/>
        <item x="1169"/>
        <item x="378"/>
        <item m="1" x="5328"/>
        <item x="701"/>
        <item m="1" x="3992"/>
        <item x="734"/>
        <item m="1" x="7952"/>
        <item m="1" x="7212"/>
        <item m="1" x="4677"/>
        <item m="1" x="4072"/>
        <item x="291"/>
        <item m="1" x="6806"/>
        <item m="1" x="2903"/>
        <item m="1" x="5812"/>
        <item x="245"/>
        <item x="1418"/>
        <item m="1" x="5396"/>
        <item m="1" x="4223"/>
        <item m="1" x="2390"/>
        <item x="396"/>
        <item m="1" x="7965"/>
        <item x="77"/>
        <item x="1372"/>
        <item x="35"/>
        <item x="280"/>
        <item m="1" x="5412"/>
        <item m="1" x="3686"/>
        <item m="1" x="4193"/>
        <item x="764"/>
        <item m="1" x="6249"/>
        <item m="1" x="2408"/>
        <item m="1" x="3194"/>
        <item x="393"/>
        <item m="1" x="7576"/>
        <item m="1" x="6848"/>
        <item m="1" x="7646"/>
        <item m="1" x="7300"/>
        <item m="1" x="3145"/>
        <item x="1159"/>
        <item m="1" x="4221"/>
        <item m="1" x="7034"/>
        <item m="1" x="5166"/>
        <item x="893"/>
        <item m="1" x="3370"/>
        <item m="1" x="6974"/>
        <item m="1" x="7483"/>
        <item x="360"/>
        <item m="1" x="6257"/>
        <item m="1" x="4318"/>
        <item m="1" x="7338"/>
        <item x="818"/>
        <item x="1320"/>
        <item m="1" x="7644"/>
        <item m="1" x="4403"/>
        <item x="404"/>
        <item m="1" x="7918"/>
        <item m="1" x="3883"/>
        <item x="892"/>
        <item x="493"/>
        <item x="622"/>
        <item m="1" x="6808"/>
        <item m="1" x="3378"/>
        <item x="1886"/>
        <item m="1" x="6280"/>
        <item m="1" x="5593"/>
        <item m="1" x="2852"/>
        <item m="1" x="5385"/>
        <item m="1" x="7122"/>
        <item m="1" x="2721"/>
        <item m="1" x="5455"/>
        <item m="1" x="3969"/>
        <item m="1" x="4593"/>
        <item m="1" x="2948"/>
        <item m="1" x="7878"/>
        <item m="1" x="5609"/>
        <item m="1" x="7420"/>
        <item m="1" x="6269"/>
        <item m="1" x="5249"/>
        <item x="656"/>
        <item m="1" x="3055"/>
        <item x="1265"/>
        <item x="109"/>
        <item m="1" x="3615"/>
        <item m="1" x="7240"/>
        <item m="1" x="6389"/>
        <item m="1" x="4048"/>
        <item m="1" x="4627"/>
        <item x="206"/>
        <item m="1" x="6322"/>
        <item x="1120"/>
        <item m="1" x="3166"/>
        <item m="1" x="5367"/>
        <item m="1" x="5387"/>
        <item m="1" x="5819"/>
        <item x="265"/>
        <item m="1" x="6242"/>
        <item x="1411"/>
        <item x="792"/>
        <item m="1" x="5281"/>
        <item m="1" x="7408"/>
        <item x="1934"/>
        <item m="1" x="2880"/>
        <item m="1" x="5312"/>
        <item m="1" x="2145"/>
        <item x="833"/>
        <item x="579"/>
        <item m="1" x="3742"/>
        <item x="1025"/>
        <item m="1" x="6312"/>
        <item m="1" x="5445"/>
        <item m="1" x="5594"/>
        <item m="1" x="6285"/>
        <item m="1" x="7473"/>
        <item m="1" x="6865"/>
        <item m="1" x="5038"/>
        <item m="1" x="4983"/>
        <item m="1" x="4273"/>
        <item x="1816"/>
        <item m="1" x="5938"/>
        <item x="387"/>
        <item m="1" x="5554"/>
        <item m="1" x="3639"/>
        <item m="1" x="6768"/>
        <item m="1" x="3970"/>
        <item m="1" x="5527"/>
        <item m="1" x="2060"/>
        <item m="1" x="5256"/>
        <item x="160"/>
        <item m="1" x="5040"/>
        <item x="1617"/>
        <item x="1135"/>
        <item x="1958"/>
        <item x="474"/>
        <item m="1" x="7585"/>
        <item x="670"/>
        <item m="1" x="4961"/>
        <item m="1" x="4646"/>
        <item x="1322"/>
        <item m="1" x="5144"/>
        <item m="1" x="2150"/>
        <item m="1" x="3331"/>
        <item m="1" x="5273"/>
        <item x="1295"/>
        <item m="1" x="7410"/>
        <item m="1" x="6109"/>
        <item m="1" x="5485"/>
        <item x="628"/>
        <item x="1413"/>
        <item m="1" x="4780"/>
        <item m="1" x="7391"/>
        <item m="1" x="7345"/>
        <item m="1" x="4292"/>
        <item m="1" x="4074"/>
        <item m="1" x="7703"/>
        <item m="1" x="3885"/>
        <item m="1" x="4104"/>
        <item m="1" x="4732"/>
        <item x="1154"/>
        <item m="1" x="6996"/>
        <item x="587"/>
        <item x="872"/>
        <item m="1" x="4023"/>
        <item m="1" x="6739"/>
        <item m="1" x="5526"/>
        <item m="1" x="5235"/>
        <item m="1" x="5942"/>
        <item x="116"/>
        <item m="1" x="4854"/>
        <item m="1" x="3759"/>
        <item x="1110"/>
        <item m="1" x="5670"/>
        <item m="1" x="6149"/>
        <item m="1" x="2950"/>
        <item m="1" x="3864"/>
        <item m="1" x="3341"/>
        <item m="1" x="2159"/>
        <item x="848"/>
        <item x="749"/>
        <item x="1375"/>
        <item m="1" x="5598"/>
        <item m="1" x="6366"/>
        <item m="1" x="5366"/>
        <item m="1" x="4621"/>
        <item x="147"/>
        <item m="1" x="4823"/>
        <item m="1" x="3764"/>
        <item m="1" x="7849"/>
        <item m="1" x="7813"/>
        <item m="1" x="5720"/>
        <item m="1" x="7366"/>
        <item m="1" x="5498"/>
        <item m="1" x="4304"/>
        <item x="1819"/>
        <item m="1" x="7021"/>
        <item m="1" x="3649"/>
        <item m="1" x="6779"/>
        <item m="1" x="3191"/>
        <item m="1" x="6596"/>
        <item m="1" x="6599"/>
        <item m="1" x="6620"/>
        <item x="1678"/>
        <item m="1" x="3851"/>
        <item x="385"/>
        <item x="1540"/>
        <item m="1" x="5931"/>
        <item m="1" x="6189"/>
        <item m="1" x="4088"/>
        <item m="1" x="4962"/>
        <item m="1" x="6383"/>
        <item m="1" x="4243"/>
        <item m="1" x="4793"/>
        <item m="1" x="6090"/>
        <item x="1756"/>
        <item m="1" x="5295"/>
        <item m="1" x="5428"/>
        <item x="271"/>
        <item m="1" x="2623"/>
        <item m="1" x="7267"/>
        <item m="1" x="5330"/>
        <item m="1" x="4116"/>
        <item m="1" x="4111"/>
        <item m="1" x="5264"/>
        <item m="1" x="6888"/>
        <item m="1" x="7897"/>
        <item m="1" x="2819"/>
        <item m="1" x="2101"/>
        <item m="1" x="6319"/>
        <item m="1" x="5497"/>
        <item x="526"/>
        <item m="1" x="4420"/>
        <item x="456"/>
        <item m="1" x="7750"/>
        <item x="1900"/>
        <item m="1" x="5876"/>
        <item x="32"/>
        <item m="1" x="5343"/>
        <item x="1282"/>
        <item m="1" x="5706"/>
        <item x="1431"/>
        <item x="240"/>
        <item m="1" x="6887"/>
        <item m="1" x="6130"/>
        <item m="1" x="6370"/>
        <item x="1361"/>
        <item m="1" x="3127"/>
        <item m="1" x="4838"/>
        <item m="1" x="7127"/>
        <item m="1" x="6267"/>
        <item m="1" x="7445"/>
        <item x="1471"/>
        <item m="1" x="4298"/>
        <item m="1" x="3025"/>
        <item m="1" x="5041"/>
        <item m="1" x="3963"/>
        <item m="1" x="4382"/>
        <item m="1" x="6371"/>
        <item m="1" x="3711"/>
        <item x="1877"/>
        <item m="1" x="6677"/>
        <item m="1" x="5092"/>
        <item x="242"/>
        <item m="1" x="4480"/>
        <item m="1" x="6982"/>
        <item x="508"/>
        <item m="1" x="6238"/>
        <item m="1" x="2986"/>
        <item m="1" x="7798"/>
        <item m="1" x="2316"/>
        <item m="1" x="4027"/>
        <item m="1" x="5209"/>
        <item m="1" x="4264"/>
        <item m="1" x="7563"/>
        <item m="1" x="7715"/>
        <item m="1" x="4882"/>
        <item x="295"/>
        <item m="1" x="6376"/>
        <item x="316"/>
        <item m="1" x="5870"/>
        <item m="1" x="7263"/>
        <item m="1" x="6391"/>
        <item m="1" x="6900"/>
        <item x="1006"/>
        <item m="1" x="7721"/>
        <item m="1" x="5534"/>
        <item x="58"/>
        <item m="1" x="7411"/>
        <item m="1" x="3275"/>
        <item m="1" x="3373"/>
        <item x="1435"/>
        <item m="1" x="2868"/>
        <item m="1" x="5839"/>
        <item m="1" x="5562"/>
        <item x="1329"/>
        <item x="973"/>
        <item x="799"/>
        <item x="953"/>
        <item m="1" x="4532"/>
        <item m="1" x="6702"/>
        <item x="1914"/>
        <item m="1" x="5097"/>
        <item m="1" x="2671"/>
        <item x="1389"/>
        <item m="1" x="7544"/>
        <item x="2008"/>
        <item m="1" x="7608"/>
        <item x="574"/>
        <item x="553"/>
        <item x="124"/>
        <item m="1" x="7357"/>
        <item m="1" x="6233"/>
        <item m="1" x="3868"/>
        <item x="1592"/>
        <item x="724"/>
        <item x="87"/>
        <item m="1" x="2440"/>
        <item m="1" x="2131"/>
        <item x="1615"/>
        <item x="611"/>
        <item m="1" x="2919"/>
        <item m="1" x="6949"/>
        <item m="1" x="3216"/>
        <item m="1" x="3677"/>
        <item m="1" x="5035"/>
        <item m="1" x="3634"/>
        <item m="1" x="2188"/>
        <item x="1351"/>
        <item m="1" x="2811"/>
        <item x="931"/>
        <item m="1" x="3084"/>
        <item x="556"/>
        <item m="1" x="5116"/>
        <item m="1" x="7025"/>
        <item m="1" x="4570"/>
        <item m="1" x="4545"/>
        <item x="831"/>
        <item m="1" x="5179"/>
        <item m="1" x="2626"/>
        <item x="2018"/>
        <item m="1" x="2213"/>
        <item m="1" x="5394"/>
        <item m="1" x="4449"/>
        <item m="1" x="5302"/>
        <item m="1" x="4957"/>
        <item x="440"/>
        <item m="1" x="3212"/>
        <item m="1" x="3728"/>
        <item m="1" x="6866"/>
        <item x="722"/>
        <item m="1" x="3879"/>
        <item m="1" x="5176"/>
        <item m="1" x="6454"/>
        <item m="1" x="3232"/>
        <item x="121"/>
        <item x="806"/>
        <item m="1" x="5291"/>
        <item m="1" x="5131"/>
        <item m="1" x="6653"/>
        <item m="1" x="7093"/>
        <item m="1" x="4263"/>
        <item m="1" x="2873"/>
        <item m="1" x="4338"/>
        <item x="1384"/>
        <item m="1" x="2550"/>
        <item m="1" x="3995"/>
        <item m="1" x="6154"/>
        <item m="1" x="3869"/>
        <item m="1" x="7491"/>
        <item m="1" x="6715"/>
        <item x="1616"/>
        <item m="1" x="4462"/>
        <item m="1" x="5499"/>
        <item x="1473"/>
        <item x="1570"/>
        <item m="1" x="2680"/>
        <item x="549"/>
        <item m="1" x="5694"/>
        <item x="1485"/>
        <item m="1" x="3660"/>
        <item m="1" x="2107"/>
        <item m="1" x="2923"/>
        <item m="1" x="5874"/>
        <item x="1161"/>
        <item m="1" x="7525"/>
        <item m="1" x="3678"/>
        <item x="559"/>
        <item m="1" x="4134"/>
        <item m="1" x="3372"/>
        <item m="1" x="4019"/>
        <item x="1503"/>
        <item m="1" x="5274"/>
        <item x="1084"/>
        <item m="1" x="7087"/>
        <item m="1" x="2882"/>
        <item x="410"/>
        <item x="958"/>
        <item m="1" x="7510"/>
        <item m="1" x="5258"/>
        <item x="784"/>
        <item m="1" x="5049"/>
        <item m="1" x="6027"/>
        <item m="1" x="4729"/>
        <item m="1" x="4845"/>
        <item x="668"/>
        <item x="1931"/>
        <item m="1" x="2944"/>
        <item m="1" x="7174"/>
        <item m="1" x="5579"/>
        <item m="1" x="4942"/>
        <item m="1" x="4325"/>
        <item m="1" x="7624"/>
        <item m="1" x="2970"/>
        <item m="1" x="6998"/>
        <item m="1" x="6419"/>
        <item x="759"/>
        <item x="1511"/>
        <item m="1" x="5262"/>
        <item m="1" x="5575"/>
        <item m="1" x="6217"/>
        <item m="1" x="3274"/>
        <item m="1" x="3057"/>
        <item m="1" x="3856"/>
        <item m="1" x="7067"/>
        <item x="1211"/>
        <item m="1" x="3295"/>
        <item m="1" x="5880"/>
        <item m="1" x="4312"/>
        <item m="1" x="3276"/>
        <item m="1" x="6156"/>
        <item m="1" x="5068"/>
        <item m="1" x="5170"/>
        <item m="1" x="5142"/>
        <item m="1" x="5590"/>
        <item x="561"/>
        <item m="1" x="4470"/>
        <item x="1189"/>
        <item x="1760"/>
        <item m="1" x="3363"/>
        <item x="1486"/>
        <item m="1" x="2288"/>
        <item m="1" x="7057"/>
        <item m="1" x="7943"/>
        <item m="1" x="6625"/>
        <item m="1" x="3009"/>
        <item m="1" x="3206"/>
        <item m="1" x="7889"/>
        <item m="1" x="7106"/>
        <item m="1" x="7912"/>
        <item m="1" x="4571"/>
        <item m="1" x="5466"/>
        <item m="1" x="4152"/>
        <item m="1" x="2337"/>
        <item m="1" x="3873"/>
        <item m="1" x="5402"/>
        <item m="1" x="5951"/>
        <item m="1" x="3376"/>
        <item m="1" x="6747"/>
        <item m="1" x="6751"/>
        <item m="1" x="7330"/>
        <item m="1" x="4384"/>
        <item m="1" x="5194"/>
        <item x="839"/>
        <item x="1111"/>
        <item m="1" x="3592"/>
        <item m="1" x="5550"/>
        <item m="1" x="2314"/>
        <item m="1" x="5416"/>
        <item x="630"/>
        <item m="1" x="5043"/>
        <item m="1" x="7117"/>
        <item m="1" x="2786"/>
        <item m="1" x="3229"/>
        <item x="1341"/>
        <item m="1" x="2815"/>
        <item m="1" x="2245"/>
        <item m="1" x="7744"/>
        <item m="1" x="2277"/>
        <item x="65"/>
        <item m="1" x="6911"/>
        <item m="1" x="6022"/>
        <item m="1" x="4989"/>
        <item x="294"/>
        <item m="1" x="6913"/>
        <item m="1" x="3989"/>
        <item m="1" x="5399"/>
        <item m="1" x="3299"/>
        <item m="1" x="2867"/>
        <item m="1" x="3239"/>
        <item m="1" x="6351"/>
        <item m="1" x="5549"/>
        <item m="1" x="4038"/>
        <item x="1284"/>
        <item m="1" x="7024"/>
        <item m="1" x="4488"/>
        <item m="1" x="6263"/>
        <item x="1470"/>
        <item x="1564"/>
        <item x="866"/>
        <item m="1" x="3147"/>
        <item x="53"/>
        <item m="1" x="5501"/>
        <item m="1" x="6882"/>
        <item m="1" x="2995"/>
        <item x="96"/>
        <item m="1" x="3680"/>
        <item m="1" x="3332"/>
        <item x="1626"/>
        <item m="1" x="3355"/>
        <item m="1" x="4428"/>
        <item m="1" x="7022"/>
        <item m="1" x="3337"/>
        <item m="1" x="6158"/>
        <item x="639"/>
        <item x="36"/>
        <item x="2011"/>
        <item m="1" x="2264"/>
        <item m="1" x="3703"/>
        <item m="1" x="5246"/>
        <item m="1" x="7464"/>
        <item m="1" x="7281"/>
        <item m="1" x="3262"/>
        <item m="1" x="6206"/>
        <item m="1" x="5325"/>
        <item m="1" x="4247"/>
        <item m="1" x="7730"/>
        <item m="1" x="5096"/>
        <item m="1" x="7211"/>
        <item x="432"/>
        <item x="1029"/>
        <item m="1" x="2974"/>
        <item x="86"/>
        <item m="1" x="5203"/>
        <item m="1" x="5017"/>
        <item x="1296"/>
        <item m="1" x="7779"/>
        <item x="1796"/>
        <item m="1" x="6222"/>
        <item x="811"/>
        <item m="1" x="3693"/>
        <item m="1" x="3210"/>
        <item m="1" x="6185"/>
        <item m="1" x="3823"/>
        <item m="1" x="2777"/>
        <item m="1" x="5459"/>
        <item m="1" x="5727"/>
        <item x="861"/>
        <item x="50"/>
        <item x="2015"/>
        <item m="1" x="6193"/>
        <item m="1" x="7627"/>
        <item m="1" x="5064"/>
        <item m="1" x="7094"/>
        <item x="312"/>
        <item x="54"/>
        <item m="1" x="6977"/>
        <item m="1" x="2823"/>
        <item m="1" x="7223"/>
        <item m="1" x="7158"/>
        <item m="1" x="7121"/>
        <item m="1" x="4000"/>
        <item m="1" x="4139"/>
        <item m="1" x="6579"/>
        <item m="1" x="3005"/>
        <item m="1" x="7375"/>
        <item m="1" x="3198"/>
        <item x="1336"/>
        <item x="234"/>
        <item m="1" x="7583"/>
        <item m="1" x="4489"/>
        <item m="1" x="7513"/>
        <item m="1" x="4526"/>
        <item m="1" x="4965"/>
        <item m="1" x="4879"/>
        <item m="1" x="4098"/>
        <item m="1" x="7137"/>
        <item x="1436"/>
        <item m="1" x="4087"/>
        <item m="1" x="3271"/>
        <item m="1" x="4078"/>
        <item x="2046"/>
        <item x="695"/>
        <item m="1" x="4080"/>
        <item x="947"/>
        <item m="1" x="6081"/>
        <item m="1" x="5013"/>
        <item x="1654"/>
        <item m="1" x="6873"/>
        <item m="1" x="7905"/>
        <item m="1" x="4004"/>
        <item x="424"/>
        <item m="1" x="4528"/>
        <item x="869"/>
        <item m="1" x="5633"/>
        <item m="1" x="7100"/>
        <item m="1" x="5187"/>
        <item m="1" x="2959"/>
        <item m="1" x="6626"/>
        <item x="47"/>
        <item x="726"/>
        <item m="1" x="7429"/>
        <item m="1" x="4107"/>
        <item m="1" x="2118"/>
        <item m="1" x="7982"/>
        <item m="1" x="5257"/>
        <item m="1" x="4145"/>
        <item x="134"/>
        <item m="1" x="4110"/>
        <item m="1" x="7099"/>
        <item x="689"/>
        <item m="1" x="3279"/>
        <item m="1" x="7713"/>
        <item m="1" x="3842"/>
        <item x="788"/>
        <item m="1" x="3929"/>
        <item x="2014"/>
        <item m="1" x="5220"/>
        <item m="1" x="5381"/>
        <item m="1" x="7792"/>
        <item x="770"/>
        <item m="1" x="4463"/>
        <item m="1" x="2172"/>
        <item m="1" x="5962"/>
        <item m="1" x="6313"/>
        <item m="1" x="2991"/>
        <item x="729"/>
        <item m="1" x="3567"/>
        <item m="1" x="5101"/>
        <item m="1" x="7095"/>
        <item m="1" x="5493"/>
        <item m="1" x="3971"/>
        <item x="218"/>
        <item m="1" x="3835"/>
        <item x="343"/>
        <item m="1" x="2338"/>
        <item m="1" x="7670"/>
        <item m="1" x="6339"/>
        <item m="1" x="2317"/>
        <item m="1" x="2743"/>
        <item m="1" x="7326"/>
        <item m="1" x="7800"/>
        <item m="1" x="6901"/>
        <item m="1" x="3950"/>
        <item m="1" x="5175"/>
        <item m="1" x="5450"/>
        <item x="1601"/>
        <item m="1" x="4759"/>
        <item x="506"/>
        <item m="1" x="6501"/>
        <item m="1" x="4070"/>
        <item x="1817"/>
        <item m="1" x="5100"/>
        <item m="1" x="6654"/>
        <item x="359"/>
        <item m="1" x="3154"/>
        <item m="1" x="5218"/>
        <item m="1" x="5214"/>
        <item x="593"/>
        <item m="1" x="4054"/>
        <item m="1" x="7812"/>
        <item m="1" x="6485"/>
        <item m="1" x="5244"/>
        <item m="1" x="4460"/>
        <item m="1" x="4388"/>
        <item m="1" x="3244"/>
        <item m="1" x="4195"/>
        <item m="1" x="7981"/>
        <item x="1342"/>
        <item x="762"/>
        <item m="1" x="7253"/>
        <item m="1" x="5983"/>
        <item x="1205"/>
        <item m="1" x="2345"/>
        <item x="1675"/>
        <item m="1" x="4747"/>
        <item m="1" x="4253"/>
        <item m="1" x="5545"/>
        <item x="1050"/>
        <item m="1" x="5232"/>
        <item m="1" x="6209"/>
        <item m="1" x="7783"/>
        <item m="1" x="5480"/>
        <item x="725"/>
        <item x="478"/>
        <item m="1" x="6627"/>
        <item m="1" x="6706"/>
        <item m="1" x="7649"/>
        <item x="1974"/>
        <item m="1" x="5253"/>
        <item m="1" x="4736"/>
        <item x="544"/>
        <item m="1" x="7384"/>
        <item m="1" x="5050"/>
        <item m="1" x="5525"/>
        <item m="1" x="6880"/>
        <item m="1" x="2056"/>
        <item m="1" x="7206"/>
        <item x="765"/>
        <item m="1" x="7784"/>
        <item m="1" x="7552"/>
        <item x="152"/>
        <item m="1" x="2290"/>
        <item m="1" x="6871"/>
        <item m="1" x="3156"/>
        <item m="1" x="3946"/>
        <item m="1" x="6128"/>
        <item x="377"/>
        <item m="1" x="4091"/>
        <item m="1" x="5471"/>
        <item x="1784"/>
        <item m="1" x="7028"/>
        <item m="1" x="4883"/>
        <item m="1" x="6833"/>
        <item m="1" x="5014"/>
        <item m="1" x="4653"/>
        <item x="158"/>
        <item m="1" x="4505"/>
        <item m="1" x="2299"/>
        <item m="1" x="4002"/>
        <item x="1651"/>
        <item x="215"/>
        <item m="1" x="6208"/>
        <item m="1" x="4508"/>
        <item m="1" x="4498"/>
        <item m="1" x="7614"/>
        <item m="1" x="5245"/>
        <item m="1" x="2351"/>
        <item m="1" x="4037"/>
        <item m="1" x="3978"/>
        <item x="740"/>
        <item x="94"/>
        <item m="1" x="3709"/>
        <item m="1" x="5537"/>
        <item m="1" x="5461"/>
        <item m="1" x="7777"/>
        <item m="1" x="5240"/>
        <item m="1" x="5079"/>
        <item m="1" x="2367"/>
        <item m="1" x="7260"/>
        <item x="1835"/>
        <item x="1004"/>
        <item m="1" x="7962"/>
        <item m="1" x="7394"/>
        <item x="1119"/>
        <item m="1" x="6385"/>
        <item x="1809"/>
        <item m="1" x="4724"/>
        <item m="1" x="6304"/>
        <item m="1" x="2441"/>
        <item m="1" x="5111"/>
        <item x="2012"/>
        <item m="1" x="2254"/>
        <item m="1" x="3717"/>
        <item x="1190"/>
        <item x="1884"/>
        <item m="1" x="2182"/>
        <item m="1" x="2229"/>
        <item x="620"/>
        <item x="463"/>
        <item m="1" x="7282"/>
        <item m="1" x="7920"/>
        <item m="1" x="6377"/>
        <item m="1" x="6349"/>
        <item m="1" x="7805"/>
        <item m="1" x="3729"/>
        <item m="1" x="4931"/>
        <item m="1" x="7277"/>
        <item x="944"/>
        <item x="354"/>
        <item x="1910"/>
        <item x="747"/>
        <item m="1" x="3974"/>
        <item m="1" x="5431"/>
        <item m="1" x="2391"/>
        <item m="1" x="7440"/>
        <item m="1" x="4569"/>
        <item m="1" x="5585"/>
        <item m="1" x="5132"/>
        <item m="1" x="2135"/>
        <item x="326"/>
        <item m="1" x="7879"/>
        <item m="1" x="2452"/>
        <item m="1" x="6800"/>
        <item x="1355"/>
        <item m="1" x="7288"/>
        <item m="1" x="5326"/>
        <item m="1" x="2356"/>
        <item m="1" x="3684"/>
        <item m="1" x="3696"/>
        <item x="813"/>
        <item m="1" x="3246"/>
        <item x="591"/>
        <item m="1" x="3042"/>
        <item m="1" x="7774"/>
        <item x="125"/>
        <item x="1945"/>
        <item x="760"/>
        <item m="1" x="5363"/>
        <item m="1" x="6781"/>
        <item m="1" x="5916"/>
        <item m="1" x="5924"/>
        <item x="114"/>
        <item m="1" x="7732"/>
        <item x="1145"/>
        <item m="1" x="5029"/>
        <item m="1" x="4013"/>
        <item m="1" x="6829"/>
        <item m="1" x="7861"/>
        <item m="1" x="5275"/>
        <item m="1" x="2134"/>
        <item m="1" x="5419"/>
        <item m="1" x="3982"/>
        <item x="976"/>
        <item m="1" x="2239"/>
        <item m="1" x="7301"/>
        <item m="1" x="6708"/>
        <item x="714"/>
        <item m="1" x="3081"/>
        <item m="1" x="5075"/>
        <item m="1" x="6084"/>
        <item x="1122"/>
        <item x="131"/>
        <item x="104"/>
        <item m="1" x="4684"/>
        <item x="667"/>
        <item m="1" x="5370"/>
        <item m="1" x="4032"/>
        <item m="1" x="7944"/>
        <item m="1" x="7579"/>
        <item m="1" x="7816"/>
        <item x="993"/>
        <item m="1" x="6060"/>
        <item m="1" x="6927"/>
        <item m="1" x="7801"/>
        <item m="1" x="3838"/>
        <item x="107"/>
        <item m="1" x="5070"/>
        <item m="1" x="5468"/>
        <item m="1" x="2804"/>
        <item x="741"/>
        <item x="1062"/>
        <item m="1" x="6329"/>
        <item m="1" x="7048"/>
        <item m="1" x="6382"/>
        <item m="1" x="7042"/>
        <item x="1109"/>
        <item m="1" x="4766"/>
        <item m="1" x="5140"/>
        <item x="1705"/>
        <item m="1" x="4629"/>
        <item m="1" x="2191"/>
        <item m="1" x="2672"/>
        <item m="1" x="6378"/>
        <item m="1" x="3141"/>
        <item m="1" x="3614"/>
        <item m="1" x="3977"/>
        <item m="1" x="3976"/>
        <item x="1996"/>
        <item x="429"/>
        <item x="299"/>
        <item x="1680"/>
        <item x="821"/>
        <item m="1" x="4661"/>
        <item m="1" x="5483"/>
        <item m="1" x="3599"/>
        <item x="1442"/>
        <item m="1" x="2280"/>
        <item m="1" x="6693"/>
        <item m="1" x="2143"/>
        <item m="1" x="6184"/>
        <item m="1" x="6877"/>
        <item m="1" x="4275"/>
        <item x="342"/>
        <item x="923"/>
        <item x="1197"/>
        <item m="1" x="3381"/>
        <item x="1350"/>
        <item m="1" x="2839"/>
        <item m="1" x="3178"/>
        <item m="1" x="7250"/>
        <item m="1" x="7217"/>
        <item x="1245"/>
        <item x="1774"/>
        <item x="744"/>
        <item x="1127"/>
        <item x="1060"/>
        <item m="1" x="2105"/>
        <item m="1" x="5333"/>
        <item m="1" x="3822"/>
        <item m="1" x="6197"/>
        <item m="1" x="7213"/>
        <item m="1" x="6699"/>
        <item m="1" x="6811"/>
        <item m="1" x="3741"/>
        <item x="1287"/>
        <item m="1" x="4877"/>
        <item x="37"/>
        <item x="1219"/>
        <item m="1" x="7671"/>
        <item x="480"/>
        <item m="1" x="4106"/>
        <item m="1" x="4065"/>
        <item m="1" x="3725"/>
        <item m="1" x="6507"/>
        <item m="1" x="3164"/>
        <item m="1" x="3955"/>
        <item m="1" x="4630"/>
        <item m="1" x="2167"/>
        <item m="1" x="6746"/>
        <item x="1582"/>
        <item m="1" x="3755"/>
        <item m="1" x="2296"/>
        <item x="896"/>
        <item m="1" x="3367"/>
        <item x="1613"/>
        <item x="843"/>
        <item x="1509"/>
        <item m="1" x="2453"/>
        <item m="1" x="6777"/>
        <item m="1" x="3831"/>
        <item m="1" x="2173"/>
        <item m="1" x="6752"/>
        <item m="1" x="4841"/>
        <item m="1" x="5094"/>
        <item m="1" x="6696"/>
        <item m="1" x="2447"/>
        <item m="1" x="4230"/>
        <item m="1" x="3029"/>
        <item m="1" x="5332"/>
        <item x="1672"/>
        <item m="1" x="5584"/>
        <item m="1" x="2360"/>
        <item m="1" x="3258"/>
        <item x="1031"/>
        <item m="1" x="7632"/>
        <item m="1" x="6801"/>
        <item m="1" x="5452"/>
        <item m="1" x="5540"/>
        <item x="1018"/>
        <item x="812"/>
        <item m="1" x="3839"/>
        <item x="1798"/>
        <item m="1" x="3749"/>
        <item m="1" x="7014"/>
        <item x="1387"/>
        <item m="1" x="6778"/>
        <item m="1" x="3207"/>
        <item m="1" x="2448"/>
        <item m="1" x="4590"/>
        <item m="1" x="3219"/>
        <item m="1" x="4850"/>
        <item x="64"/>
        <item x="1625"/>
        <item x="502"/>
        <item x="1346"/>
        <item m="1" x="5069"/>
        <item m="1" x="3209"/>
        <item m="1" x="6145"/>
        <item x="1416"/>
        <item m="1" x="5221"/>
        <item m="1" x="3719"/>
        <item x="93"/>
        <item m="1" x="7984"/>
        <item m="1" x="4466"/>
        <item m="1" x="3184"/>
        <item m="1" x="5335"/>
        <item m="1" x="6660"/>
        <item x="273"/>
        <item m="1" x="3671"/>
        <item x="573"/>
        <item m="1" x="3256"/>
        <item m="1" x="5054"/>
        <item m="1" x="7851"/>
        <item m="1" x="6335"/>
        <item x="289"/>
        <item x="1148"/>
        <item m="1" x="7352"/>
        <item m="1" x="5477"/>
        <item m="1" x="4296"/>
        <item m="1" x="2340"/>
        <item m="1" x="2676"/>
        <item m="1" x="3017"/>
        <item m="1" x="6600"/>
        <item m="1" x="2438"/>
        <item m="1" x="5183"/>
        <item m="1" x="3326"/>
        <item m="1" x="2965"/>
        <item m="1" x="3242"/>
        <item x="751"/>
        <item m="1" x="3824"/>
        <item m="1" x="6910"/>
        <item m="1" x="7047"/>
        <item m="1" x="6190"/>
        <item m="1" x="7447"/>
        <item m="1" x="6753"/>
        <item m="1" x="6464"/>
        <item m="1" x="5128"/>
        <item m="1" x="6793"/>
        <item x="1183"/>
        <item m="1" x="6667"/>
        <item m="1" x="7548"/>
        <item m="1" x="6689"/>
        <item m="1" x="6952"/>
        <item m="1" x="2240"/>
        <item m="1" x="7208"/>
        <item x="233"/>
        <item m="1" x="3118"/>
        <item m="1" x="7369"/>
        <item m="1" x="3008"/>
        <item m="1" x="3847"/>
        <item m="1" x="2373"/>
        <item m="1" x="2312"/>
        <item m="1" x="4959"/>
        <item m="1" x="7611"/>
        <item x="252"/>
        <item m="1" x="5031"/>
        <item m="1" x="2089"/>
        <item m="1" x="2352"/>
        <item m="1" x="2912"/>
        <item m="1" x="7564"/>
        <item m="1" x="6015"/>
        <item x="176"/>
        <item m="1" x="6379"/>
        <item m="1" x="2113"/>
        <item m="1" x="3015"/>
        <item m="1" x="6100"/>
        <item m="1" x="7187"/>
        <item x="317"/>
        <item m="1" x="7214"/>
        <item m="1" x="4006"/>
        <item x="1970"/>
        <item x="1814"/>
        <item x="1255"/>
        <item m="1" x="4022"/>
        <item m="1" x="5109"/>
        <item x="1015"/>
        <item m="1" x="3266"/>
        <item m="1" x="5329"/>
        <item m="1" x="3226"/>
        <item m="1" x="5518"/>
        <item m="1" x="3214"/>
        <item m="1" x="6004"/>
        <item m="1" x="5021"/>
        <item m="1" x="3222"/>
        <item m="1" x="7639"/>
        <item m="1" x="3049"/>
        <item m="1" x="6605"/>
        <item x="750"/>
        <item m="1" x="2274"/>
        <item m="1" x="3928"/>
        <item m="1" x="5224"/>
        <item m="1" x="3935"/>
        <item m="1" x="3925"/>
        <item m="1" x="4452"/>
        <item m="1" x="3846"/>
        <item m="1" x="3208"/>
        <item m="1" x="7882"/>
        <item m="1" x="2092"/>
        <item x="219"/>
        <item m="1" x="3006"/>
        <item m="1" x="7399"/>
        <item m="1" x="3264"/>
        <item m="1" x="5121"/>
        <item m="1" x="3849"/>
        <item m="1" x="7385"/>
        <item x="491"/>
        <item m="1" x="7602"/>
        <item m="1" x="5298"/>
        <item x="355"/>
        <item m="1" x="3038"/>
        <item m="1" x="6944"/>
        <item m="1" x="5122"/>
        <item m="1" x="7836"/>
        <item m="1" x="7958"/>
        <item m="1" x="5213"/>
        <item m="1" x="2304"/>
        <item m="1" x="3309"/>
        <item m="1" x="6831"/>
        <item m="1" x="7841"/>
        <item m="1" x="6633"/>
        <item m="1" x="4719"/>
        <item m="1" x="2930"/>
        <item m="1" x="4455"/>
        <item m="1" x="6118"/>
        <item m="1" x="7807"/>
        <item x="352"/>
        <item m="1" x="7044"/>
        <item m="1" x="2235"/>
        <item m="1" x="6098"/>
        <item m="1" x="3828"/>
        <item m="1" x="3267"/>
        <item m="1" x="2133"/>
        <item m="1" x="4522"/>
        <item m="1" x="6315"/>
        <item m="1" x="6678"/>
        <item m="1" x="2310"/>
        <item m="1" x="6144"/>
        <item m="1" x="4003"/>
        <item m="1" x="7731"/>
        <item m="1" x="5307"/>
        <item m="1" x="3767"/>
        <item m="1" x="3237"/>
        <item m="1" x="4363"/>
        <item m="1" x="6310"/>
        <item x="465"/>
        <item m="1" x="5229"/>
        <item m="1" x="2253"/>
        <item x="1210"/>
        <item m="1" x="6498"/>
        <item x="519"/>
        <item m="1" x="5567"/>
        <item m="1" x="6659"/>
        <item m="1" x="3902"/>
        <item m="1" x="5276"/>
        <item m="1" x="3972"/>
        <item m="1" x="3984"/>
        <item m="1" x="3670"/>
        <item x="505"/>
        <item m="1" x="5592"/>
        <item m="1" x="7826"/>
        <item x="1481"/>
        <item m="1" x="3997"/>
        <item x="1791"/>
        <item x="1288"/>
        <item m="1" x="7668"/>
        <item x="251"/>
        <item m="1" x="4674"/>
        <item m="1" x="5378"/>
        <item x="1655"/>
        <item m="1" x="7524"/>
        <item x="503"/>
        <item m="1" x="6079"/>
        <item m="1" x="2117"/>
        <item m="1" x="3633"/>
        <item x="1339"/>
        <item m="1" x="6302"/>
        <item m="1" x="2211"/>
        <item x="1193"/>
        <item x="856"/>
        <item m="1" x="4535"/>
        <item m="1" x="4181"/>
        <item m="1" x="3224"/>
        <item x="1146"/>
        <item x="1228"/>
        <item x="1165"/>
        <item m="1" x="7082"/>
        <item x="761"/>
        <item x="300"/>
        <item m="1" x="3012"/>
        <item m="1" x="6775"/>
        <item m="1" x="4380"/>
        <item m="1" x="7787"/>
        <item m="1" x="7780"/>
        <item m="1" x="6650"/>
        <item m="1" x="7329"/>
        <item m="1" x="5364"/>
        <item m="1" x="5521"/>
        <item x="1273"/>
        <item m="1" x="3281"/>
        <item m="1" x="6932"/>
        <item m="1" x="5334"/>
        <item m="1" x="7119"/>
        <item m="1" x="4017"/>
        <item m="1" x="5546"/>
        <item m="1" x="5397"/>
        <item x="437"/>
        <item m="1" x="5484"/>
        <item m="1" x="5331"/>
        <item m="1" x="6679"/>
        <item m="1" x="5543"/>
        <item m="1" x="3627"/>
        <item m="1" x="6134"/>
        <item m="1" x="3311"/>
        <item m="1" x="7138"/>
        <item x="100"/>
        <item m="1" x="4052"/>
        <item m="1" x="3959"/>
        <item x="990"/>
        <item m="1" x="6845"/>
        <item x="90"/>
        <item m="1" x="6295"/>
        <item m="1" x="6279"/>
        <item m="1" x="4323"/>
        <item m="1" x="5303"/>
        <item m="1" x="5259"/>
        <item m="1" x="6017"/>
        <item m="1" x="6455"/>
        <item m="1" x="7740"/>
        <item m="1" x="6063"/>
        <item m="1" x="6478"/>
        <item m="1" x="5148"/>
        <item m="1" x="2443"/>
        <item m="1" x="6459"/>
        <item m="1" x="6589"/>
        <item m="1" x="7292"/>
        <item m="1" x="2291"/>
        <item m="1" x="5147"/>
        <item m="1" x="2300"/>
        <item m="1" x="5427"/>
        <item m="1" x="5346"/>
        <item m="1" x="5532"/>
        <item m="1" x="2196"/>
        <item m="1" x="3063"/>
        <item m="1" x="3059"/>
        <item m="1" x="4154"/>
        <item m="1" x="5522"/>
        <item m="1" x="2123"/>
        <item m="1" x="4120"/>
        <item m="1" x="4059"/>
        <item m="1" x="3862"/>
        <item m="1" x="5411"/>
        <item m="1" x="5300"/>
        <item x="31"/>
        <item m="1" x="4209"/>
        <item m="1" x="2209"/>
        <item m="1" x="6097"/>
        <item m="1" x="5124"/>
        <item x="678"/>
        <item m="1" x="7817"/>
        <item m="1" x="5234"/>
        <item m="1" x="4143"/>
        <item m="1" x="6043"/>
        <item m="1" x="5340"/>
        <item m="1" x="3841"/>
        <item m="1" x="7883"/>
        <item x="1158"/>
        <item x="391"/>
        <item m="1" x="4161"/>
        <item m="1" x="6705"/>
        <item m="1" x="7296"/>
        <item m="1" x="3230"/>
        <item m="1" x="7055"/>
        <item m="1" x="7591"/>
        <item m="1" x="6641"/>
        <item m="1" x="4049"/>
        <item m="1" x="6174"/>
        <item m="1" x="7419"/>
        <item m="1" x="6612"/>
        <item x="81"/>
        <item m="1" x="6061"/>
        <item x="870"/>
        <item x="1729"/>
        <item m="1" x="4443"/>
        <item m="1" x="6704"/>
        <item m="1" x="6870"/>
        <item x="1343"/>
        <item x="44"/>
        <item m="1" x="5080"/>
        <item m="1" x="4115"/>
        <item m="1" x="5046"/>
        <item x="538"/>
        <item m="1" x="6991"/>
        <item m="1" x="6062"/>
        <item m="1" x="7274"/>
        <item m="1" x="7438"/>
        <item m="1" x="2194"/>
        <item m="1" x="7672"/>
        <item x="1230"/>
        <item m="1" x="5436"/>
        <item m="1" x="7049"/>
        <item m="1" x="6234"/>
        <item x="431"/>
        <item m="1" x="3053"/>
        <item m="1" x="2682"/>
        <item m="1" x="7586"/>
        <item m="1" x="4050"/>
        <item m="1" x="4527"/>
        <item m="1" x="2315"/>
        <item m="1" x="6772"/>
        <item x="68"/>
        <item m="1" x="5272"/>
        <item x="1450"/>
        <item m="1" x="5282"/>
        <item m="1" x="6567"/>
        <item m="1" x="6960"/>
        <item m="1" x="5173"/>
        <item m="1" x="2248"/>
        <item m="1" x="7262"/>
        <item m="1" x="4043"/>
        <item m="1" x="6634"/>
        <item m="1" x="5583"/>
        <item m="1" x="3509"/>
        <item m="1" x="5425"/>
        <item m="1" x="2383"/>
        <item m="1" x="4272"/>
        <item m="1" x="4419"/>
        <item m="1" x="6798"/>
        <item m="1" x="5268"/>
        <item m="1" x="4082"/>
        <item m="1" x="4783"/>
        <item m="1" x="5231"/>
        <item x="229"/>
        <item m="1" x="6799"/>
        <item m="1" x="5321"/>
        <item m="1" x="4796"/>
        <item m="1" x="5479"/>
        <item m="1" x="5437"/>
        <item m="1" x="5357"/>
        <item x="768"/>
        <item m="1" x="6840"/>
        <item x="930"/>
        <item m="1" x="7388"/>
        <item m="1" x="5941"/>
        <item m="1" x="5065"/>
        <item m="1" x="7435"/>
        <item m="1" x="6553"/>
        <item m="1" x="2999"/>
        <item m="1" x="3001"/>
        <item x="691"/>
        <item m="1" x="7532"/>
        <item m="1" x="3980"/>
        <item m="1" x="4029"/>
        <item m="1" x="3769"/>
        <item x="34"/>
        <item m="1" x="4113"/>
        <item m="1" x="5150"/>
        <item m="1" x="3657"/>
        <item m="1" x="7795"/>
        <item m="1" x="4334"/>
        <item m="1" x="5061"/>
        <item x="674"/>
        <item x="1532"/>
        <item m="1" x="3855"/>
        <item x="1370"/>
        <item m="1" x="6565"/>
        <item m="1" x="2148"/>
        <item x="101"/>
        <item x="1583"/>
        <item m="1" x="2228"/>
        <item m="1" x="6844"/>
        <item x="89"/>
        <item m="1" x="3366"/>
        <item m="1" x="3758"/>
        <item m="1" x="6426"/>
        <item m="1" x="6755"/>
        <item m="1" x="6707"/>
        <item m="1" x="6324"/>
        <item m="1" x="3132"/>
        <item m="1" x="2057"/>
        <item m="1" x="3768"/>
        <item x="1264"/>
        <item m="1" x="2431"/>
        <item m="1" x="6854"/>
        <item m="1" x="5127"/>
        <item m="1" x="7863"/>
        <item m="1" x="3726"/>
        <item m="1" x="2236"/>
        <item m="1" x="3179"/>
        <item m="1" x="6645"/>
        <item m="1" x="7172"/>
        <item m="1" x="3234"/>
        <item m="1" x="2181"/>
        <item m="1" x="5208"/>
        <item m="1" x="3904"/>
        <item m="1" x="7075"/>
        <item m="1" x="4565"/>
        <item m="1" x="6578"/>
        <item x="69"/>
        <item m="1" x="6167"/>
        <item m="1" x="6711"/>
        <item m="1" x="7243"/>
        <item m="1" x="2969"/>
        <item m="1" x="2180"/>
        <item m="1" x="6673"/>
        <item m="1" x="6430"/>
        <item x="563"/>
        <item m="1" x="7528"/>
        <item m="1" x="7283"/>
        <item m="1" x="3825"/>
        <item m="1" x="5185"/>
        <item m="1" x="3958"/>
        <item m="1" x="2966"/>
        <item m="1" x="6890"/>
        <item m="1" x="6787"/>
        <item m="1" x="4149"/>
        <item m="1" x="6921"/>
        <item x="1224"/>
        <item m="1" x="3861"/>
        <item m="1" x="2347"/>
        <item m="1" x="4310"/>
        <item m="1" x="5251"/>
        <item m="1" x="7497"/>
        <item m="1" x="7634"/>
        <item m="1" x="2379"/>
        <item m="1" x="3200"/>
        <item x="829"/>
        <item m="1" x="4562"/>
        <item m="1" x="2876"/>
        <item m="1" x="7110"/>
        <item m="1" x="5238"/>
        <item m="1" x="5426"/>
        <item m="1" x="5467"/>
        <item m="1" x="5979"/>
        <item m="1" x="2306"/>
        <item m="1" x="7163"/>
        <item m="1" x="7285"/>
        <item m="1" x="2354"/>
        <item m="1" x="6769"/>
        <item m="1" x="5318"/>
        <item m="1" x="3011"/>
        <item x="1706"/>
        <item m="1" x="2301"/>
        <item m="1" x="3039"/>
        <item x="83"/>
        <item m="1" x="6740"/>
        <item x="1104"/>
        <item x="1271"/>
        <item m="1" x="4236"/>
        <item m="1" x="6810"/>
        <item m="1" x="5198"/>
        <item m="1" x="6394"/>
        <item m="1" x="5030"/>
        <item m="1" x="6456"/>
        <item m="1" x="5212"/>
        <item m="1" x="6822"/>
        <item m="1" x="2305"/>
        <item m="1" x="2166"/>
        <item m="1" x="2983"/>
        <item m="1" x="5400"/>
        <item m="1" x="3250"/>
        <item m="1" x="2327"/>
        <item m="1" x="5201"/>
        <item m="1" x="3249"/>
        <item x="1280"/>
        <item m="1" x="6471"/>
        <item m="1" x="2303"/>
        <item m="1" x="4040"/>
        <item m="1" x="6792"/>
        <item m="1" x="2406"/>
        <item m="1" x="3960"/>
        <item m="1" x="3046"/>
        <item m="1" x="6791"/>
        <item m="1" x="6540"/>
        <item m="1" x="6566"/>
        <item m="1" x="7542"/>
        <item m="1" x="5188"/>
        <item m="1" x="7603"/>
        <item m="1" x="7063"/>
        <item m="1" x="6743"/>
        <item m="1" x="4053"/>
        <item m="1" x="3820"/>
        <item m="1" x="4878"/>
        <item m="1" x="3251"/>
        <item x="1151"/>
        <item m="1" x="6393"/>
        <item m="1" x="3254"/>
        <item m="1" x="3818"/>
        <item m="1" x="6934"/>
        <item m="1" x="5104"/>
        <item m="1" x="2320"/>
        <item m="1" x="7402"/>
        <item m="1" x="4748"/>
        <item m="1" x="3845"/>
        <item m="1" x="3850"/>
        <item x="1414"/>
        <item m="1" x="6457"/>
        <item x="743"/>
        <item m="1" x="6026"/>
        <item m="1" x="5372"/>
        <item m="1" x="6414"/>
        <item m="1" x="3673"/>
        <item m="1" x="5349"/>
        <item m="1" x="2279"/>
        <item m="1" x="5403"/>
        <item m="1" x="4339"/>
        <item x="88"/>
        <item m="1" x="4055"/>
        <item m="1" x="5195"/>
        <item m="1" x="7651"/>
        <item x="819"/>
        <item m="1" x="4018"/>
        <item x="832"/>
        <item m="1" x="2185"/>
        <item m="1" x="7940"/>
        <item m="1" x="5289"/>
        <item m="1" x="2169"/>
        <item m="1" x="6512"/>
        <item m="1" x="3197"/>
        <item m="1" x="3643"/>
        <item m="1" x="2183"/>
        <item x="79"/>
        <item m="1" x="5341"/>
        <item m="1" x="6375"/>
        <item x="1730"/>
        <item m="1" x="2378"/>
        <item m="1" x="3854"/>
        <item m="1" x="6803"/>
        <item m="1" x="7793"/>
        <item m="1" x="6392"/>
        <item m="1" x="4035"/>
        <item m="1" x="4079"/>
        <item m="1" x="5184"/>
        <item m="1" x="2227"/>
        <item m="1" x="4370"/>
        <item m="1" x="3115"/>
        <item m="1" x="2141"/>
        <item m="1" x="2266"/>
        <item m="1" x="5082"/>
        <item m="1" x="6151"/>
        <item m="1" x="3837"/>
        <item m="1" x="5408"/>
        <item m="1" x="7629"/>
        <item m="1" x="2374"/>
        <item m="1" x="6690"/>
        <item x="1751"/>
        <item m="1" x="2375"/>
        <item m="1" x="3590"/>
        <item m="1" x="2336"/>
        <item x="1398"/>
        <item m="1" x="5204"/>
        <item m="1" x="7455"/>
        <item m="1" x="6402"/>
        <item m="1" x="2359"/>
        <item m="1" x="3853"/>
        <item m="1" x="6271"/>
        <item x="105"/>
        <item m="1" x="3468"/>
        <item x="106"/>
        <item m="1" x="5177"/>
        <item m="1" x="6211"/>
        <item m="1" x="2794"/>
        <item m="1" x="7382"/>
        <item m="1" x="5574"/>
        <item x="80"/>
        <item m="1" x="3832"/>
        <item m="1" x="4345"/>
        <item x="409"/>
        <item m="1" x="3715"/>
        <item m="1" x="2384"/>
        <item m="1" x="2319"/>
        <item x="808"/>
        <item m="1" x="3866"/>
        <item m="1" x="3844"/>
        <item m="1" x="7432"/>
        <item m="1" x="3867"/>
        <item x="98"/>
        <item m="1" x="3852"/>
        <item m="1" x="2977"/>
        <item m="1" x="6387"/>
        <item m="1" x="3672"/>
        <item m="1" x="3101"/>
        <item m="1" x="2132"/>
        <item m="1" x="6767"/>
        <item m="1" x="4122"/>
        <item m="1" x="6390"/>
        <item m="1" x="7096"/>
        <item m="1" x="3826"/>
        <item m="1" x="6396"/>
        <item m="1" x="4360"/>
        <item m="1" x="3415"/>
        <item m="1" x="4071"/>
        <item m="1" x="5294"/>
        <item m="1" x="5371"/>
        <item m="1" x="2313"/>
        <item m="1" x="3144"/>
        <item m="1" x="2289"/>
        <item m="1" x="7107"/>
        <item m="1" x="4182"/>
        <item m="1" x="4094"/>
        <item m="1" x="3731"/>
        <item m="1" x="6380"/>
        <item m="1" x="7741"/>
        <item x="1679"/>
        <item x="807"/>
        <item m="1" x="2295"/>
        <item m="1" x="6821"/>
        <item m="1" x="6561"/>
        <item m="1" x="6955"/>
        <item m="1" x="2179"/>
        <item m="1" x="2058"/>
        <item x="1605"/>
        <item x="1290"/>
        <item m="1" x="3737"/>
        <item m="1" x="2269"/>
        <item m="1" x="2294"/>
        <item m="1" x="4880"/>
        <item x="763"/>
        <item m="1" x="2093"/>
        <item m="1" x="3265"/>
        <item m="1" x="5352"/>
        <item m="1" x="6971"/>
        <item m="1" x="6891"/>
        <item m="1" x="6883"/>
        <item m="1" x="6388"/>
        <item x="1373"/>
        <item x="979"/>
        <item m="1" x="3990"/>
        <item m="1" x="2165"/>
        <item m="1" x="3843"/>
        <item m="1" x="6863"/>
        <item x="711"/>
        <item m="1" x="6610"/>
        <item x="76"/>
        <item m="1" x="6560"/>
        <item x="127"/>
        <item x="962"/>
        <item m="1" x="5424"/>
        <item x="369"/>
        <item m="1" x="4067"/>
        <item m="1" x="6556"/>
        <item m="1" x="6859"/>
        <item m="1" x="2115"/>
        <item m="1" x="4109"/>
        <item m="1" x="2110"/>
        <item m="1" x="2124"/>
        <item m="1" x="2161"/>
        <item m="1" x="2129"/>
        <item x="71"/>
        <item m="1" x="2151"/>
        <item m="1" x="2307"/>
        <item m="1" x="2116"/>
        <item m="1" x="4058"/>
        <item m="1" x="2298"/>
        <item m="1" x="6782"/>
        <item m="1" x="2335"/>
        <item m="1" x="2162"/>
        <item m="1" x="6872"/>
        <item m="1" x="3740"/>
        <item m="1" x="2121"/>
        <item m="1" x="2125"/>
        <item m="1" x="2054"/>
        <item m="1" x="3000"/>
        <item m="1" x="4039"/>
        <item m="1" x="2371"/>
        <item m="1" x="6658"/>
        <item m="1" x="6410"/>
        <item m="1" x="3863"/>
        <item m="1" x="6486"/>
        <item m="1" x="2297"/>
        <item m="1" x="6843"/>
        <item x="910"/>
        <item x="45"/>
        <item x="606"/>
        <item m="1" x="3747"/>
        <item m="1" x="3901"/>
        <item m="1" x="5350"/>
        <item x="772"/>
        <item m="1" x="6692"/>
        <item m="1" x="7237"/>
        <item m="1" x="2321"/>
        <item m="1" x="6598"/>
        <item m="1" x="6695"/>
        <item m="1" x="2348"/>
        <item m="1" x="5135"/>
        <item x="30"/>
        <item m="1" x="5047"/>
        <item x="1565"/>
        <item m="1" x="2091"/>
        <item m="1" x="6405"/>
        <item m="1" x="6466"/>
        <item m="1" x="502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 defaultSubtotal="0"/>
    <pivotField compact="0" outline="0" showAll="0"/>
    <pivotField compact="0" outline="0" showAll="0"/>
    <pivotField axis="axisPage" compact="0" outline="0" showAll="0">
      <items count="9">
        <item m="1" x="7"/>
        <item x="3"/>
        <item x="6"/>
        <item x="2"/>
        <item x="0"/>
        <item x="5"/>
        <item x="4"/>
        <item x="1"/>
        <item t="default"/>
      </items>
    </pivotField>
    <pivotField compact="0" outline="0" showAll="0"/>
    <pivotField compact="0" outline="0" showAll="0">
      <items count="20">
        <item m="1" x="18"/>
        <item x="12"/>
        <item x="7"/>
        <item x="6"/>
        <item x="8"/>
        <item x="1"/>
        <item x="2"/>
        <item x="11"/>
        <item x="14"/>
        <item x="13"/>
        <item x="17"/>
        <item x="4"/>
        <item x="9"/>
        <item x="10"/>
        <item x="15"/>
        <item x="3"/>
        <item x="16"/>
        <item x="0"/>
        <item x="5"/>
        <item t="default"/>
      </items>
    </pivotField>
    <pivotField dataField="1" compact="0" outline="0" showAll="0"/>
    <pivotField compact="0" numFmtId="10" outline="0" showAll="0"/>
    <pivotField compact="0" outline="0" showAll="0">
      <items count="5">
        <item x="1"/>
        <item h="1" x="0"/>
        <item h="1" m="1" x="2"/>
        <item h="1" m="1" x="3"/>
        <item t="default"/>
      </items>
    </pivotField>
    <pivotField compact="0" outline="0" showAll="0"/>
  </pivotFields>
  <rowFields count="6">
    <field x="0"/>
    <field x="2"/>
    <field x="11"/>
    <field x="13"/>
    <field x="16"/>
    <field x="15"/>
  </rowFields>
  <rowItems count="2664">
    <i>
      <x/>
      <x v="2"/>
      <x v="1"/>
      <x v="1989"/>
      <x v="9"/>
      <x v="6530"/>
    </i>
    <i r="3">
      <x v="1990"/>
      <x v="9"/>
      <x v="6530"/>
    </i>
    <i r="3">
      <x v="1991"/>
      <x v="9"/>
      <x v="6530"/>
    </i>
    <i r="3">
      <x v="2004"/>
      <x v="9"/>
      <x v="6530"/>
    </i>
    <i t="default" r="2">
      <x v="1"/>
    </i>
    <i r="2">
      <x v="5"/>
      <x v="1284"/>
      <x v="19"/>
      <x v="259"/>
    </i>
    <i r="3">
      <x v="1362"/>
      <x v="19"/>
      <x v="7243"/>
    </i>
    <i r="3">
      <x v="1556"/>
      <x v="6"/>
      <x v="7250"/>
    </i>
    <i r="3">
      <x v="1762"/>
      <x v="26"/>
      <x v="7734"/>
    </i>
    <i r="3">
      <x v="1771"/>
      <x v="6"/>
      <x v="6528"/>
    </i>
    <i r="3">
      <x v="1837"/>
      <x v="6"/>
      <x v="7736"/>
    </i>
    <i r="3">
      <x v="1839"/>
      <x v="6"/>
      <x v="7251"/>
    </i>
    <i t="default" r="2">
      <x v="5"/>
    </i>
    <i r="2">
      <x v="7"/>
      <x v="1468"/>
      <x v="6"/>
      <x v="6519"/>
    </i>
    <i r="3">
      <x v="1681"/>
      <x v="6"/>
      <x v="6523"/>
    </i>
    <i r="3">
      <x v="1683"/>
      <x v="6"/>
      <x v="6524"/>
    </i>
    <i r="3">
      <x v="1698"/>
      <x v="6"/>
      <x v="6526"/>
    </i>
    <i r="3">
      <x v="1703"/>
      <x v="26"/>
      <x v="6527"/>
    </i>
    <i r="3">
      <x v="1716"/>
      <x v="6"/>
      <x v="7882"/>
    </i>
    <i r="3">
      <x v="1720"/>
      <x v="6"/>
      <x v="7248"/>
    </i>
    <i r="3">
      <x v="1721"/>
      <x v="26"/>
      <x v="7883"/>
    </i>
    <i r="3">
      <x v="1760"/>
      <x v="6"/>
      <x v="7247"/>
    </i>
    <i r="3">
      <x v="1795"/>
      <x v="26"/>
      <x v="7735"/>
    </i>
    <i r="3">
      <x v="2053"/>
      <x v="6"/>
      <x v="7253"/>
    </i>
    <i t="default" r="2">
      <x v="7"/>
    </i>
    <i r="2">
      <x v="12"/>
      <x v="1759"/>
      <x v="6"/>
      <x v="7733"/>
    </i>
    <i r="3">
      <x v="1763"/>
      <x v="6"/>
      <x v="7249"/>
    </i>
    <i r="3">
      <x v="1787"/>
      <x v="6"/>
      <x v="4460"/>
    </i>
    <i t="default" r="2">
      <x v="12"/>
    </i>
    <i r="2">
      <x v="38"/>
      <x v="1704"/>
      <x v="6"/>
      <x v="7245"/>
    </i>
    <i r="3">
      <x v="1705"/>
      <x v="6"/>
      <x v="7245"/>
    </i>
    <i t="default" r="2">
      <x v="38"/>
    </i>
    <i r="2">
      <x v="63"/>
      <x v="1840"/>
      <x v="6"/>
      <x v="7252"/>
    </i>
    <i r="3">
      <x v="2058"/>
      <x v="6"/>
      <x v="7754"/>
    </i>
    <i t="default" r="2">
      <x v="63"/>
    </i>
    <i t="sum" r="1">
      <x v="2"/>
    </i>
    <i r="1">
      <x v="3"/>
      <x v="1"/>
      <x v="1454"/>
      <x v="37"/>
      <x v="1081"/>
    </i>
    <i r="3">
      <x v="1516"/>
      <x v="77"/>
      <x v="6509"/>
    </i>
    <i r="3">
      <x v="1616"/>
      <x v="77"/>
      <x v="6509"/>
    </i>
    <i r="3">
      <x v="1617"/>
      <x v="77"/>
      <x/>
    </i>
    <i r="3">
      <x v="1938"/>
      <x v="10"/>
      <x v="6432"/>
    </i>
    <i t="default" r="2">
      <x v="1"/>
    </i>
    <i r="2">
      <x v="5"/>
      <x v="1519"/>
      <x v="10"/>
      <x v="504"/>
    </i>
    <i r="3">
      <x v="1587"/>
      <x v="32"/>
      <x v="7214"/>
    </i>
    <i r="3">
      <x v="1919"/>
      <x v="32"/>
      <x v="88"/>
    </i>
    <i r="3">
      <x v="2007"/>
      <x v="21"/>
      <x v="4074"/>
    </i>
    <i r="3">
      <x v="2221"/>
      <x v="21"/>
      <x v="7761"/>
    </i>
    <i r="3">
      <x v="2378"/>
      <x v="77"/>
      <x v="7580"/>
    </i>
    <i r="3">
      <x v="2402"/>
      <x v="21"/>
      <x v="7582"/>
    </i>
    <i r="3">
      <x v="2406"/>
      <x/>
      <x v="1316"/>
    </i>
    <i t="default" r="2">
      <x v="5"/>
    </i>
    <i r="2">
      <x v="7"/>
      <x v="1448"/>
      <x v="32"/>
      <x v="6403"/>
    </i>
    <i r="3">
      <x v="1621"/>
      <x/>
      <x v="6380"/>
    </i>
    <i r="3">
      <x v="1921"/>
      <x/>
      <x v="823"/>
    </i>
    <i r="3">
      <x v="1924"/>
      <x/>
      <x v="7191"/>
    </i>
    <i r="3">
      <x v="2091"/>
      <x v="32"/>
      <x v="7755"/>
    </i>
    <i r="3">
      <x v="2217"/>
      <x v="21"/>
      <x v="7759"/>
    </i>
    <i r="3">
      <x v="2379"/>
      <x v="37"/>
      <x v="7581"/>
    </i>
    <i t="default" r="2">
      <x v="7"/>
    </i>
    <i r="2">
      <x v="9"/>
      <x v="1710"/>
      <x v="77"/>
      <x v="6511"/>
    </i>
    <i t="default" r="2">
      <x v="9"/>
    </i>
    <i r="2">
      <x v="12"/>
      <x v="1233"/>
      <x/>
      <x v="6371"/>
    </i>
    <i r="3">
      <x v="1399"/>
      <x v="10"/>
      <x v="6463"/>
    </i>
    <i r="3">
      <x v="1402"/>
      <x v="21"/>
      <x v="6472"/>
    </i>
    <i r="3">
      <x v="1417"/>
      <x v="32"/>
      <x v="6426"/>
    </i>
    <i r="3">
      <x v="1420"/>
      <x v="37"/>
      <x v="6478"/>
    </i>
    <i r="3">
      <x v="1425"/>
      <x v="37"/>
      <x v="6360"/>
    </i>
    <i r="3">
      <x v="1429"/>
      <x v="10"/>
      <x v="6437"/>
    </i>
    <i r="3">
      <x v="1431"/>
      <x v="10"/>
      <x v="6454"/>
    </i>
    <i r="3">
      <x v="1432"/>
      <x/>
      <x v="320"/>
    </i>
    <i r="3">
      <x v="1438"/>
      <x v="77"/>
      <x v="6480"/>
    </i>
    <i r="3">
      <x v="1439"/>
      <x v="77"/>
      <x v="6507"/>
    </i>
    <i r="3">
      <x v="1441"/>
      <x v="32"/>
      <x v="6423"/>
    </i>
    <i r="3">
      <x v="1444"/>
      <x v="21"/>
      <x v="7926"/>
    </i>
    <i r="3">
      <x v="1445"/>
      <x v="21"/>
      <x v="6443"/>
    </i>
    <i r="3">
      <x v="1456"/>
      <x v="21"/>
      <x v="6470"/>
    </i>
    <i r="3">
      <x v="1478"/>
      <x v="37"/>
      <x v="7975"/>
    </i>
    <i r="3">
      <x v="1479"/>
      <x/>
      <x v="6384"/>
    </i>
    <i r="3">
      <x v="1484"/>
      <x v="77"/>
      <x v="6501"/>
    </i>
    <i r="3">
      <x v="1485"/>
      <x v="37"/>
      <x v="1031"/>
    </i>
    <i r="3">
      <x v="1486"/>
      <x v="32"/>
      <x v="6406"/>
    </i>
    <i r="3">
      <x v="1488"/>
      <x v="21"/>
      <x v="6442"/>
    </i>
    <i r="3">
      <x v="1511"/>
      <x/>
      <x v="6396"/>
    </i>
    <i r="3">
      <x v="1574"/>
      <x v="77"/>
      <x v="6486"/>
    </i>
    <i r="3">
      <x v="1575"/>
      <x v="77"/>
      <x v="7723"/>
    </i>
    <i r="3">
      <x v="1576"/>
      <x v="77"/>
      <x v="3007"/>
    </i>
    <i r="3">
      <x v="1577"/>
      <x v="77"/>
      <x v="1799"/>
    </i>
    <i r="3">
      <x v="1590"/>
      <x v="32"/>
      <x v="6425"/>
    </i>
    <i r="3">
      <x v="1610"/>
      <x v="27"/>
      <x v="6446"/>
    </i>
    <i r="3">
      <x v="1611"/>
      <x v="21"/>
      <x v="7527"/>
    </i>
    <i r="3">
      <x v="1614"/>
      <x v="77"/>
      <x v="6493"/>
    </i>
    <i r="3">
      <x v="1615"/>
      <x v="77"/>
      <x v="6479"/>
    </i>
    <i r="3">
      <x v="1644"/>
      <x/>
      <x v="7196"/>
    </i>
    <i r="3">
      <x v="1647"/>
      <x v="21"/>
      <x v="7226"/>
    </i>
    <i r="3">
      <x v="1666"/>
      <x v="77"/>
      <x v="6512"/>
    </i>
    <i r="3">
      <x v="1713"/>
      <x v="10"/>
      <x v="21"/>
    </i>
    <i r="3">
      <x v="1714"/>
      <x v="77"/>
      <x v="6498"/>
    </i>
    <i r="3">
      <x v="1728"/>
      <x v="77"/>
      <x v="469"/>
    </i>
    <i r="3">
      <x v="1729"/>
      <x v="37"/>
      <x v="7730"/>
    </i>
    <i r="3">
      <x v="1733"/>
      <x v="77"/>
      <x v="7239"/>
    </i>
    <i r="3">
      <x v="1815"/>
      <x v="77"/>
      <x v="6510"/>
    </i>
    <i r="3">
      <x v="1817"/>
      <x v="21"/>
      <x v="7219"/>
    </i>
    <i r="3">
      <x v="1853"/>
      <x/>
      <x v="7739"/>
    </i>
    <i r="3">
      <x v="1901"/>
      <x/>
      <x v="7740"/>
    </i>
    <i r="3">
      <x v="1902"/>
      <x/>
      <x v="6389"/>
    </i>
    <i r="3">
      <x v="1903"/>
      <x/>
      <x v="6370"/>
    </i>
    <i r="3">
      <x v="1904"/>
      <x/>
      <x v="6375"/>
    </i>
    <i r="3">
      <x v="1905"/>
      <x v="77"/>
      <x v="7232"/>
    </i>
    <i r="3">
      <x v="1906"/>
      <x v="21"/>
      <x v="7741"/>
    </i>
    <i r="3">
      <x v="1907"/>
      <x v="77"/>
      <x v="7742"/>
    </i>
    <i r="3">
      <x v="1908"/>
      <x v="37"/>
      <x v="7230"/>
    </i>
    <i r="3">
      <x v="1909"/>
      <x v="21"/>
      <x v="7743"/>
    </i>
    <i r="3">
      <x v="1911"/>
      <x v="77"/>
      <x v="1031"/>
    </i>
    <i r="3">
      <x v="1914"/>
      <x v="21"/>
      <x v="153"/>
    </i>
    <i r="3">
      <x v="1916"/>
      <x v="32"/>
      <x v="6417"/>
    </i>
    <i r="3">
      <x v="1918"/>
      <x v="32"/>
      <x v="7744"/>
    </i>
    <i r="3">
      <x v="1931"/>
      <x/>
      <x v="6401"/>
    </i>
    <i r="3">
      <x v="1934"/>
      <x/>
      <x v="6397"/>
    </i>
    <i r="3">
      <x v="1935"/>
      <x/>
      <x v="6394"/>
    </i>
    <i r="3">
      <x v="1936"/>
      <x/>
      <x v="7746"/>
    </i>
    <i r="3">
      <x v="1944"/>
      <x v="37"/>
      <x v="7747"/>
    </i>
    <i r="3">
      <x v="1945"/>
      <x v="77"/>
      <x v="7748"/>
    </i>
    <i r="3">
      <x v="1949"/>
      <x v="32"/>
      <x v="7209"/>
    </i>
    <i r="3">
      <x v="2008"/>
      <x v="77"/>
      <x v="7885"/>
    </i>
    <i r="3">
      <x v="2010"/>
      <x v="77"/>
      <x v="6503"/>
    </i>
    <i r="3">
      <x v="2011"/>
      <x v="27"/>
      <x v="7554"/>
    </i>
    <i r="3">
      <x v="2012"/>
      <x/>
      <x v="7752"/>
    </i>
    <i r="3">
      <x v="2092"/>
      <x v="27"/>
      <x v="7756"/>
    </i>
    <i r="3">
      <x v="2093"/>
      <x v="21"/>
      <x v="7757"/>
    </i>
    <i r="3">
      <x v="2218"/>
      <x v="77"/>
      <x v="7234"/>
    </i>
    <i r="3">
      <x v="2219"/>
      <x v="32"/>
      <x v="7760"/>
    </i>
    <i r="3">
      <x v="2223"/>
      <x v="37"/>
      <x v="6448"/>
    </i>
    <i r="3">
      <x v="2226"/>
      <x v="21"/>
      <x v="7762"/>
    </i>
    <i r="3">
      <x v="2227"/>
      <x v="21"/>
      <x v="7763"/>
    </i>
    <i r="3">
      <x v="2228"/>
      <x v="21"/>
      <x v="7764"/>
    </i>
    <i r="3">
      <x v="2265"/>
      <x/>
      <x v="7765"/>
    </i>
    <i r="3">
      <x v="2294"/>
      <x v="21"/>
      <x v="7228"/>
    </i>
    <i r="3">
      <x v="2296"/>
      <x v="32"/>
      <x v="7767"/>
    </i>
    <i r="3">
      <x v="2297"/>
      <x/>
      <x v="7768"/>
    </i>
    <i r="3">
      <x v="2321"/>
      <x/>
      <x v="7197"/>
    </i>
    <i r="3">
      <x v="2330"/>
      <x v="32"/>
      <x v="6427"/>
    </i>
    <i r="3">
      <x v="2355"/>
      <x v="37"/>
      <x v="7769"/>
    </i>
    <i r="3">
      <x v="2361"/>
      <x v="32"/>
      <x v="7770"/>
    </i>
    <i r="3">
      <x v="2377"/>
      <x/>
      <x v="6377"/>
    </i>
    <i r="3">
      <x v="2405"/>
      <x v="37"/>
      <x v="7583"/>
    </i>
    <i r="3">
      <x v="2409"/>
      <x/>
      <x v="7584"/>
    </i>
    <i r="3">
      <x v="2411"/>
      <x v="37"/>
      <x v="7585"/>
    </i>
    <i r="3">
      <x v="2414"/>
      <x v="37"/>
      <x v="7586"/>
    </i>
    <i r="3">
      <x v="2436"/>
      <x v="10"/>
      <x v="7587"/>
    </i>
    <i r="3">
      <x v="6814"/>
      <x v="21"/>
      <x v="6444"/>
    </i>
    <i r="3">
      <x v="6982"/>
      <x v="21"/>
      <x v="6440"/>
    </i>
    <i t="default" r="2">
      <x v="12"/>
    </i>
    <i r="2">
      <x v="13"/>
      <x v="1518"/>
      <x v="10"/>
      <x v="344"/>
    </i>
    <i r="3">
      <x v="1814"/>
      <x v="10"/>
      <x v="6449"/>
    </i>
    <i t="default" r="2">
      <x v="13"/>
    </i>
    <i r="2">
      <x v="15"/>
      <x v="1727"/>
      <x v="10"/>
      <x v="587"/>
    </i>
    <i t="default" r="2">
      <x v="15"/>
    </i>
    <i r="2">
      <x v="16"/>
      <x v="1725"/>
      <x v="32"/>
      <x v="7204"/>
    </i>
    <i r="3">
      <x v="1732"/>
      <x v="37"/>
      <x v="7732"/>
    </i>
    <i r="3">
      <x v="1946"/>
      <x v="21"/>
      <x v="7749"/>
    </i>
    <i r="3">
      <x v="2214"/>
      <x v="32"/>
      <x v="6421"/>
    </i>
    <i t="default" r="2">
      <x v="16"/>
    </i>
    <i r="2">
      <x v="38"/>
      <x v="1646"/>
      <x v="10"/>
      <x v="6398"/>
    </i>
    <i r="3">
      <x v="1952"/>
      <x v="32"/>
      <x v="6404"/>
    </i>
    <i t="default" r="2">
      <x v="38"/>
    </i>
    <i r="2">
      <x v="45"/>
      <x v="1721"/>
      <x v="10"/>
      <x v="1555"/>
    </i>
    <i t="default" r="2">
      <x v="45"/>
    </i>
    <i r="2">
      <x v="50"/>
      <x v="1910"/>
      <x v="77"/>
      <x v="6492"/>
    </i>
    <i t="default" r="2">
      <x v="50"/>
    </i>
    <i r="2">
      <x v="56"/>
      <x v="1410"/>
      <x v="21"/>
      <x v="6477"/>
    </i>
    <i t="default" r="2">
      <x v="56"/>
    </i>
    <i r="2">
      <x v="62"/>
      <x v="1622"/>
      <x/>
      <x v="6373"/>
    </i>
    <i r="3">
      <x v="1899"/>
      <x/>
      <x v="6390"/>
    </i>
    <i t="default" r="2">
      <x v="62"/>
    </i>
    <i r="2">
      <x v="63"/>
      <x v="1723"/>
      <x v="32"/>
      <x v="7729"/>
    </i>
    <i r="3">
      <x v="1930"/>
      <x/>
      <x v="7745"/>
    </i>
    <i r="3">
      <x v="1937"/>
      <x/>
      <x v="6382"/>
    </i>
    <i r="3">
      <x v="1939"/>
      <x v="77"/>
      <x v="7233"/>
    </i>
    <i r="3">
      <x v="2220"/>
      <x v="32"/>
      <x v="7202"/>
    </i>
    <i t="default" r="2">
      <x v="63"/>
    </i>
    <i r="2">
      <x v="67"/>
      <x v="6811"/>
      <x v="27"/>
      <x v="6458"/>
    </i>
    <i t="default" r="2">
      <x v="67"/>
    </i>
    <i r="2">
      <x v="72"/>
      <x v="2098"/>
      <x v="10"/>
      <x v="175"/>
    </i>
    <i t="default" r="2">
      <x v="72"/>
    </i>
    <i t="sum" r="1">
      <x v="3"/>
    </i>
    <i r="1">
      <x v="4"/>
      <x v="1"/>
      <x v="4227"/>
      <x v="14"/>
      <x v="7673"/>
    </i>
    <i t="default" r="2">
      <x v="1"/>
    </i>
    <i r="2">
      <x v="2"/>
      <x v="1733"/>
      <x v="11"/>
      <x v="7101"/>
    </i>
    <i r="3">
      <x v="2340"/>
      <x v="14"/>
      <x v="7579"/>
    </i>
    <i r="3">
      <x v="3987"/>
      <x v="12"/>
      <x v="7036"/>
    </i>
    <i r="3">
      <x v="3993"/>
      <x v="12"/>
      <x v="7028"/>
    </i>
    <i r="3">
      <x v="4156"/>
      <x v="12"/>
      <x v="7066"/>
    </i>
    <i r="3">
      <x v="4158"/>
      <x v="12"/>
      <x v="2385"/>
    </i>
    <i r="3">
      <x v="4187"/>
      <x v="33"/>
      <x v="7110"/>
    </i>
    <i r="3">
      <x v="4347"/>
      <x v="29"/>
      <x v="6793"/>
    </i>
    <i r="3">
      <x v="4367"/>
      <x v="28"/>
      <x v="6688"/>
    </i>
    <i r="3">
      <x v="4423"/>
      <x v="28"/>
      <x v="6716"/>
    </i>
    <i r="3">
      <x v="4428"/>
      <x v="33"/>
      <x v="7148"/>
    </i>
    <i r="3">
      <x v="4485"/>
      <x v="28"/>
      <x v="208"/>
    </i>
    <i r="3">
      <x v="4487"/>
      <x v="28"/>
      <x v="7310"/>
    </i>
    <i r="3">
      <x v="4509"/>
      <x v="38"/>
      <x v="7906"/>
    </i>
    <i r="3">
      <x v="4613"/>
      <x v="28"/>
      <x v="7293"/>
    </i>
    <i r="3">
      <x v="4791"/>
      <x v="80"/>
      <x v="7965"/>
    </i>
    <i r="3">
      <x v="4794"/>
      <x v="43"/>
      <x v="7283"/>
    </i>
    <i r="3">
      <x v="4795"/>
      <x v="33"/>
      <x v="7986"/>
    </i>
    <i r="3">
      <x v="4796"/>
      <x v="28"/>
      <x v="7294"/>
    </i>
    <i r="3">
      <x v="4816"/>
      <x v="12"/>
      <x v="7021"/>
    </i>
    <i r="3">
      <x v="4822"/>
      <x v="33"/>
      <x v="7850"/>
    </i>
    <i r="3">
      <x v="4824"/>
      <x v="28"/>
      <x v="7909"/>
    </i>
    <i r="3">
      <x v="4826"/>
      <x v="2"/>
      <x v="7423"/>
    </i>
    <i r="3">
      <x v="4848"/>
      <x v="12"/>
      <x v="7025"/>
    </i>
    <i r="3">
      <x v="4935"/>
      <x v="28"/>
      <x v="7990"/>
    </i>
    <i t="default" r="2">
      <x v="2"/>
    </i>
    <i r="2">
      <x v="3"/>
      <x v="2067"/>
      <x v="14"/>
      <x v="7563"/>
    </i>
    <i r="3">
      <x v="2208"/>
      <x v="14"/>
      <x v="6832"/>
    </i>
    <i r="3">
      <x v="3595"/>
      <x v="2"/>
      <x v="7085"/>
    </i>
    <i r="3">
      <x v="4109"/>
      <x v="14"/>
      <x v="6844"/>
    </i>
    <i r="3">
      <x v="4177"/>
      <x v="14"/>
      <x v="7672"/>
    </i>
    <i r="3">
      <x v="4189"/>
      <x v="14"/>
      <x v="1950"/>
    </i>
    <i r="3">
      <x v="4231"/>
      <x v="14"/>
      <x v="7797"/>
    </i>
    <i r="3">
      <x v="4471"/>
      <x v="12"/>
      <x v="7904"/>
    </i>
    <i r="3">
      <x v="4479"/>
      <x v="33"/>
      <x v="7115"/>
    </i>
    <i r="3">
      <x v="4483"/>
      <x v="14"/>
      <x v="7356"/>
    </i>
    <i r="3">
      <x v="4501"/>
      <x v="38"/>
      <x v="7391"/>
    </i>
    <i r="3">
      <x v="4779"/>
      <x v="28"/>
      <x v="7985"/>
    </i>
    <i r="3">
      <x v="4793"/>
      <x v="14"/>
      <x v="6823"/>
    </i>
    <i r="3">
      <x v="4808"/>
      <x v="28"/>
      <x v="6742"/>
    </i>
    <i r="3">
      <x v="4876"/>
      <x v="12"/>
      <x v="5201"/>
    </i>
    <i r="3">
      <x v="4884"/>
      <x v="33"/>
      <x v="7326"/>
    </i>
    <i t="default" r="2">
      <x v="3"/>
    </i>
    <i r="2">
      <x v="4"/>
      <x v="1975"/>
      <x v="14"/>
      <x v="7548"/>
    </i>
    <i r="3">
      <x v="2061"/>
      <x v="2"/>
      <x v="7422"/>
    </i>
    <i r="3">
      <x v="2065"/>
      <x v="14"/>
      <x v="6820"/>
    </i>
    <i r="3">
      <x v="2113"/>
      <x v="2"/>
      <x v="7425"/>
    </i>
    <i r="3">
      <x v="2765"/>
      <x v="29"/>
      <x v="1584"/>
    </i>
    <i r="3">
      <x v="3540"/>
      <x v="14"/>
      <x v="6830"/>
    </i>
    <i r="3">
      <x v="3598"/>
      <x v="12"/>
      <x v="7045"/>
    </i>
    <i r="3">
      <x v="3599"/>
      <x v="12"/>
      <x v="7400"/>
    </i>
    <i r="3">
      <x v="3600"/>
      <x v="80"/>
      <x v="7777"/>
    </i>
    <i r="3">
      <x v="3664"/>
      <x v="29"/>
      <x v="6760"/>
    </i>
    <i r="3">
      <x v="3979"/>
      <x v="12"/>
      <x v="7789"/>
    </i>
    <i r="3">
      <x v="3988"/>
      <x v="12"/>
      <x v="7411"/>
    </i>
    <i r="3">
      <x v="3989"/>
      <x v="12"/>
      <x v="7035"/>
    </i>
    <i r="3">
      <x v="4104"/>
      <x v="14"/>
      <x v="93"/>
    </i>
    <i r="3">
      <x v="4186"/>
      <x v="33"/>
      <x v="60"/>
    </i>
    <i r="3">
      <x v="4260"/>
      <x v="41"/>
      <x v="6805"/>
    </i>
    <i r="3">
      <x v="4451"/>
      <x v="28"/>
      <x v="6745"/>
    </i>
    <i r="3">
      <x v="4478"/>
      <x v="41"/>
      <x v="6815"/>
    </i>
    <i r="3">
      <x v="4484"/>
      <x v="28"/>
      <x v="6714"/>
    </i>
    <i r="3">
      <x v="4493"/>
      <x v="38"/>
      <x v="7389"/>
    </i>
    <i r="3">
      <x v="4505"/>
      <x v="28"/>
      <x v="7300"/>
    </i>
    <i r="3">
      <x v="4523"/>
      <x v="38"/>
      <x v="6871"/>
    </i>
    <i r="3">
      <x v="4524"/>
      <x v="38"/>
      <x v="6887"/>
    </i>
    <i r="3">
      <x v="4527"/>
      <x v="12"/>
      <x v="7027"/>
    </i>
    <i r="3">
      <x v="4530"/>
      <x v="38"/>
      <x v="6878"/>
    </i>
    <i r="3">
      <x v="4533"/>
      <x v="38"/>
      <x v="6914"/>
    </i>
    <i r="3">
      <x v="4598"/>
      <x v="12"/>
      <x v="7397"/>
    </i>
    <i r="3">
      <x v="4599"/>
      <x v="12"/>
      <x v="7076"/>
    </i>
    <i r="3">
      <x v="4615"/>
      <x v="28"/>
      <x v="6699"/>
    </i>
    <i r="3">
      <x v="4620"/>
      <x v="38"/>
      <x v="6919"/>
    </i>
    <i r="3">
      <x v="4622"/>
      <x v="38"/>
      <x v="6947"/>
    </i>
    <i r="3">
      <x v="4624"/>
      <x v="33"/>
      <x v="7108"/>
    </i>
    <i r="3">
      <x v="4631"/>
      <x v="12"/>
      <x v="7403"/>
    </i>
    <i r="3">
      <x v="4635"/>
      <x v="33"/>
      <x v="7127"/>
    </i>
    <i r="3">
      <x v="4636"/>
      <x v="38"/>
      <x v="6941"/>
    </i>
    <i r="3">
      <x v="4728"/>
      <x v="38"/>
      <x v="6949"/>
    </i>
    <i r="3">
      <x v="4752"/>
      <x v="28"/>
      <x v="6656"/>
    </i>
    <i r="3">
      <x v="4754"/>
      <x v="33"/>
      <x v="1518"/>
    </i>
    <i r="3">
      <x v="4764"/>
      <x v="28"/>
      <x v="6659"/>
    </i>
    <i r="3">
      <x v="4770"/>
      <x v="38"/>
      <x v="6908"/>
    </i>
    <i r="3">
      <x v="4802"/>
      <x v="12"/>
      <x v="7019"/>
    </i>
    <i r="3">
      <x v="4819"/>
      <x v="38"/>
      <x v="6875"/>
    </i>
    <i r="3">
      <x v="4830"/>
      <x v="12"/>
      <x v="6991"/>
    </i>
    <i r="3">
      <x v="4842"/>
      <x v="12"/>
      <x v="7071"/>
    </i>
    <i r="3">
      <x v="4843"/>
      <x v="12"/>
      <x v="7020"/>
    </i>
    <i r="3">
      <x v="4852"/>
      <x v="12"/>
      <x v="7029"/>
    </i>
    <i r="3">
      <x v="4853"/>
      <x v="14"/>
      <x v="6845"/>
    </i>
    <i r="3">
      <x v="4854"/>
      <x v="28"/>
      <x v="6684"/>
    </i>
    <i r="3">
      <x v="4855"/>
      <x v="29"/>
      <x v="6781"/>
    </i>
    <i r="3">
      <x v="4857"/>
      <x v="28"/>
      <x v="7910"/>
    </i>
    <i r="3">
      <x v="4862"/>
      <x v="12"/>
      <x v="7074"/>
    </i>
    <i r="3">
      <x v="4867"/>
      <x v="28"/>
      <x v="7314"/>
    </i>
    <i r="3">
      <x v="4879"/>
      <x v="28"/>
      <x v="7915"/>
    </i>
    <i r="3">
      <x v="4881"/>
      <x v="28"/>
      <x v="7296"/>
    </i>
    <i r="3">
      <x v="4882"/>
      <x v="29"/>
      <x v="7968"/>
    </i>
    <i r="3">
      <x v="4894"/>
      <x v="33"/>
      <x v="7434"/>
    </i>
    <i r="3">
      <x v="4930"/>
      <x v="28"/>
      <x v="7308"/>
    </i>
    <i r="3">
      <x v="4938"/>
      <x v="12"/>
      <x v="7991"/>
    </i>
    <i r="3">
      <x v="4952"/>
      <x v="12"/>
      <x v="7987"/>
    </i>
    <i r="3">
      <x v="4959"/>
      <x v="29"/>
      <x v="7994"/>
    </i>
    <i r="3">
      <x v="5079"/>
      <x v="28"/>
      <x v="7995"/>
    </i>
    <i r="3">
      <x v="6954"/>
      <x v="80"/>
      <x v="7702"/>
    </i>
    <i r="3">
      <x v="6971"/>
      <x v="28"/>
      <x v="7703"/>
    </i>
    <i r="3">
      <x v="6989"/>
      <x v="14"/>
      <x v="6835"/>
    </i>
    <i r="3">
      <x v="6990"/>
      <x v="29"/>
      <x v="7331"/>
    </i>
    <i r="3">
      <x v="7999"/>
      <x v="14"/>
      <x v="155"/>
    </i>
    <i r="4">
      <x v="28"/>
      <x v="7444"/>
    </i>
    <i t="default" r="2">
      <x v="4"/>
    </i>
    <i r="2">
      <x v="5"/>
      <x v="2073"/>
      <x v="11"/>
      <x/>
    </i>
    <i t="default" r="2">
      <x v="5"/>
    </i>
    <i r="2">
      <x v="6"/>
      <x v="3678"/>
      <x v="14"/>
      <x v="6822"/>
    </i>
    <i r="3">
      <x v="4176"/>
      <x v="28"/>
      <x v="6652"/>
    </i>
    <i r="3">
      <x v="4179"/>
      <x v="80"/>
      <x v="7795"/>
    </i>
    <i r="3">
      <x v="4183"/>
      <x v="33"/>
      <x v="7132"/>
    </i>
    <i r="3">
      <x v="4185"/>
      <x v="33"/>
      <x v="2370"/>
    </i>
    <i r="3">
      <x v="4190"/>
      <x v="80"/>
      <x v="7796"/>
    </i>
    <i r="3">
      <x v="4357"/>
      <x v="29"/>
      <x v="7899"/>
    </i>
    <i r="3">
      <x v="4358"/>
      <x v="29"/>
      <x v="6750"/>
    </i>
    <i r="3">
      <x v="4360"/>
      <x v="12"/>
      <x v="7058"/>
    </i>
    <i r="3">
      <x v="4364"/>
      <x v="28"/>
      <x v="22"/>
    </i>
    <i r="3">
      <x v="4365"/>
      <x v="28"/>
      <x v="6715"/>
    </i>
    <i r="3">
      <x v="4370"/>
      <x v="28"/>
      <x v="440"/>
    </i>
    <i r="3">
      <x v="4371"/>
      <x v="28"/>
      <x v="6711"/>
    </i>
    <i r="3">
      <x v="4372"/>
      <x v="28"/>
      <x v="7959"/>
    </i>
    <i r="3">
      <x v="4374"/>
      <x v="28"/>
      <x v="6697"/>
    </i>
    <i r="3">
      <x v="4415"/>
      <x v="28"/>
      <x v="6644"/>
    </i>
    <i r="3">
      <x v="4438"/>
      <x v="28"/>
      <x v="6658"/>
    </i>
    <i r="3">
      <x v="4481"/>
      <x v="38"/>
      <x v="6866"/>
    </i>
    <i r="3">
      <x v="4488"/>
      <x v="28"/>
      <x v="6696"/>
    </i>
    <i r="3">
      <x v="4490"/>
      <x v="28"/>
      <x v="6741"/>
    </i>
    <i r="3">
      <x v="4512"/>
      <x v="38"/>
      <x v="6931"/>
    </i>
    <i r="3">
      <x v="4517"/>
      <x v="33"/>
      <x v="7156"/>
    </i>
    <i r="3">
      <x v="4518"/>
      <x v="33"/>
      <x v="7130"/>
    </i>
    <i r="3">
      <x v="4519"/>
      <x v="33"/>
      <x v="7147"/>
    </i>
    <i r="3">
      <x v="4522"/>
      <x v="38"/>
      <x v="6960"/>
    </i>
    <i r="3">
      <x v="4525"/>
      <x v="38"/>
      <x v="6881"/>
    </i>
    <i r="3">
      <x v="4603"/>
      <x v="33"/>
      <x v="5699"/>
    </i>
    <i r="3">
      <x v="4605"/>
      <x v="33"/>
      <x v="7111"/>
    </i>
    <i r="3">
      <x v="4606"/>
      <x v="33"/>
      <x v="7157"/>
    </i>
    <i r="3">
      <x v="4611"/>
      <x v="28"/>
      <x v="6732"/>
    </i>
    <i r="3">
      <x v="4628"/>
      <x v="33"/>
      <x v="7983"/>
    </i>
    <i r="3">
      <x v="4785"/>
      <x v="28"/>
      <x v="7309"/>
    </i>
    <i r="3">
      <x v="4789"/>
      <x v="2"/>
      <x v="4873"/>
    </i>
    <i r="3">
      <x v="4790"/>
      <x v="28"/>
      <x v="6726"/>
    </i>
    <i r="3">
      <x v="4801"/>
      <x v="12"/>
      <x v="7016"/>
    </i>
    <i r="3">
      <x v="4805"/>
      <x v="28"/>
      <x v="6737"/>
    </i>
    <i r="3">
      <x v="4814"/>
      <x v="2"/>
      <x v="7095"/>
    </i>
    <i r="3">
      <x v="4821"/>
      <x v="29"/>
      <x v="6792"/>
    </i>
    <i r="3">
      <x v="4835"/>
      <x v="29"/>
      <x v="6784"/>
    </i>
    <i t="default" r="2">
      <x v="6"/>
    </i>
    <i r="2">
      <x v="7"/>
      <x v="1994"/>
      <x v="38"/>
      <x v="7552"/>
    </i>
    <i r="3">
      <x v="4348"/>
      <x v="29"/>
      <x v="7958"/>
    </i>
    <i r="3">
      <x v="4874"/>
      <x v="14"/>
      <x v="4873"/>
    </i>
    <i t="default" r="2">
      <x v="7"/>
    </i>
    <i r="2">
      <x v="9"/>
      <x v="2112"/>
      <x v="2"/>
      <x v="7081"/>
    </i>
    <i t="default" r="2">
      <x v="9"/>
    </i>
    <i r="2">
      <x v="12"/>
      <x v="2110"/>
      <x v="41"/>
      <x v="89"/>
    </i>
    <i r="3">
      <x v="2111"/>
      <x v="29"/>
      <x v="556"/>
    </i>
    <i r="3">
      <x v="4807"/>
      <x v="29"/>
      <x v="6755"/>
    </i>
    <i r="3">
      <x v="4845"/>
      <x v="14"/>
      <x v="7966"/>
    </i>
    <i t="default" r="2">
      <x v="12"/>
    </i>
    <i r="2">
      <x v="14"/>
      <x v="1903"/>
      <x v="14"/>
      <x v="7542"/>
    </i>
    <i r="3">
      <x v="2066"/>
      <x v="14"/>
      <x v="6829"/>
    </i>
    <i r="3">
      <x v="2283"/>
      <x v="14"/>
      <x v="6829"/>
    </i>
    <i r="3">
      <x v="2285"/>
      <x v="14"/>
      <x v="7578"/>
    </i>
    <i r="3">
      <x v="2341"/>
      <x v="14"/>
      <x v="6829"/>
    </i>
    <i r="3">
      <x v="2342"/>
      <x v="14"/>
      <x v="6842"/>
    </i>
    <i r="3">
      <x v="2343"/>
      <x v="14"/>
      <x v="6829"/>
    </i>
    <i r="3">
      <x v="3107"/>
      <x v="12"/>
      <x v="7774"/>
    </i>
    <i r="3">
      <x v="3581"/>
      <x v="12"/>
      <x v="7040"/>
    </i>
    <i r="3">
      <x v="3603"/>
      <x v="12"/>
      <x v="7778"/>
    </i>
    <i r="3">
      <x v="3658"/>
      <x v="12"/>
      <x v="6997"/>
    </i>
    <i r="3">
      <x v="3679"/>
      <x v="14"/>
      <x v="7354"/>
    </i>
    <i r="3">
      <x v="3990"/>
      <x v="12"/>
      <x v="7005"/>
    </i>
    <i r="3">
      <x v="4045"/>
      <x v="28"/>
      <x v="6640"/>
    </i>
    <i r="3">
      <x v="4076"/>
      <x v="33"/>
      <x v="7146"/>
    </i>
    <i r="3">
      <x v="4092"/>
      <x v="33"/>
      <x v="7109"/>
    </i>
    <i r="3">
      <x v="4096"/>
      <x v="29"/>
      <x v="6779"/>
    </i>
    <i r="3">
      <x v="4184"/>
      <x v="38"/>
      <x v="6874"/>
    </i>
    <i r="3">
      <x v="4351"/>
      <x v="29"/>
      <x v="601"/>
    </i>
    <i r="3">
      <x v="4352"/>
      <x v="29"/>
      <x v="6768"/>
    </i>
    <i r="3">
      <x v="4354"/>
      <x v="29"/>
      <x v="6757"/>
    </i>
    <i r="3">
      <x v="4366"/>
      <x v="28"/>
      <x v="6671"/>
    </i>
    <i r="3">
      <x v="4373"/>
      <x v="28"/>
      <x v="6668"/>
    </i>
    <i r="3">
      <x v="4442"/>
      <x v="38"/>
      <x v="6970"/>
    </i>
    <i r="3">
      <x v="4474"/>
      <x v="29"/>
      <x v="7998"/>
    </i>
    <i r="3">
      <x v="4476"/>
      <x v="29"/>
      <x v="7334"/>
    </i>
    <i r="3">
      <x v="4477"/>
      <x v="41"/>
      <x v="6814"/>
    </i>
    <i r="3">
      <x v="4482"/>
      <x v="38"/>
      <x v="6944"/>
    </i>
    <i r="3">
      <x v="4513"/>
      <x v="29"/>
      <x v="6778"/>
    </i>
    <i r="3">
      <x v="4521"/>
      <x v="33"/>
      <x v="7161"/>
    </i>
    <i r="3">
      <x v="4614"/>
      <x v="28"/>
      <x v="7907"/>
    </i>
    <i r="3">
      <x v="4616"/>
      <x v="28"/>
      <x v="7316"/>
    </i>
    <i r="3">
      <x v="4625"/>
      <x v="38"/>
      <x v="6869"/>
    </i>
    <i r="3">
      <x v="4640"/>
      <x v="38"/>
      <x v="6899"/>
    </i>
    <i r="3">
      <x v="4641"/>
      <x v="33"/>
      <x v="7135"/>
    </i>
    <i r="3">
      <x v="4678"/>
      <x v="29"/>
      <x v="6759"/>
    </i>
    <i r="3">
      <x v="4753"/>
      <x v="38"/>
      <x v="6951"/>
    </i>
    <i r="3">
      <x v="4759"/>
      <x v="38"/>
      <x v="6950"/>
    </i>
    <i r="3">
      <x v="4760"/>
      <x v="38"/>
      <x v="6962"/>
    </i>
    <i r="3">
      <x v="4763"/>
      <x v="29"/>
      <x v="6766"/>
    </i>
    <i r="3">
      <x v="4768"/>
      <x v="33"/>
      <x v="7112"/>
    </i>
    <i r="3">
      <x v="4775"/>
      <x v="28"/>
      <x v="7963"/>
    </i>
    <i r="3">
      <x v="4776"/>
      <x v="28"/>
      <x v="7964"/>
    </i>
    <i r="3">
      <x v="4780"/>
      <x v="28"/>
      <x v="7842"/>
    </i>
    <i r="3">
      <x v="4781"/>
      <x v="28"/>
      <x v="6638"/>
    </i>
    <i r="3">
      <x v="4783"/>
      <x v="28"/>
      <x v="6694"/>
    </i>
    <i r="3">
      <x v="4786"/>
      <x v="12"/>
      <x v="6997"/>
    </i>
    <i r="3">
      <x v="4810"/>
      <x v="28"/>
      <x v="6675"/>
    </i>
    <i r="3">
      <x v="4811"/>
      <x v="28"/>
      <x v="6706"/>
    </i>
    <i r="3">
      <x v="4812"/>
      <x v="28"/>
      <x v="6703"/>
    </i>
    <i r="3">
      <x v="4813"/>
      <x v="29"/>
      <x v="6785"/>
    </i>
    <i r="3">
      <x v="4827"/>
      <x v="2"/>
      <x v="7421"/>
    </i>
    <i r="3">
      <x v="4829"/>
      <x v="29"/>
      <x v="6786"/>
    </i>
    <i r="3">
      <x v="4831"/>
      <x v="28"/>
      <x v="6672"/>
    </i>
    <i r="3">
      <x v="4832"/>
      <x v="38"/>
      <x v="1148"/>
    </i>
    <i r="3">
      <x v="4833"/>
      <x v="28"/>
      <x v="6719"/>
    </i>
    <i r="3">
      <x v="4839"/>
      <x v="38"/>
      <x v="7382"/>
    </i>
    <i r="3">
      <x v="4841"/>
      <x v="28"/>
      <x v="6691"/>
    </i>
    <i r="3">
      <x v="4858"/>
      <x v="28"/>
      <x v="6700"/>
    </i>
    <i r="3">
      <x v="4864"/>
      <x v="38"/>
      <x v="7856"/>
    </i>
    <i r="3">
      <x v="4866"/>
      <x v="2"/>
      <x v="1172"/>
    </i>
    <i r="3">
      <x v="4875"/>
      <x v="14"/>
      <x v="7365"/>
    </i>
    <i r="3">
      <x v="4913"/>
      <x v="38"/>
      <x v="7381"/>
    </i>
    <i r="3">
      <x v="4914"/>
      <x v="29"/>
      <x v="7969"/>
    </i>
    <i r="3">
      <x v="4929"/>
      <x v="29"/>
      <x v="7322"/>
    </i>
    <i r="3">
      <x v="4932"/>
      <x v="38"/>
      <x v="7917"/>
    </i>
    <i r="3">
      <x v="4933"/>
      <x v="29"/>
      <x v="7918"/>
    </i>
    <i r="3">
      <x v="4953"/>
      <x v="12"/>
      <x v="257"/>
    </i>
    <i r="3">
      <x v="4957"/>
      <x v="33"/>
      <x v="7993"/>
    </i>
    <i r="3">
      <x v="6966"/>
      <x v="12"/>
      <x v="7051"/>
    </i>
    <i r="3">
      <x v="6968"/>
      <x v="28"/>
      <x v="6702"/>
    </i>
    <i t="default" r="2">
      <x v="14"/>
    </i>
    <i r="2">
      <x v="21"/>
      <x v="7999"/>
      <x v="41"/>
      <x v="577"/>
    </i>
    <i t="default" r="2">
      <x v="21"/>
    </i>
    <i r="2">
      <x v="23"/>
      <x v="1744"/>
      <x v="12"/>
      <x v="7073"/>
    </i>
    <i t="default" r="2">
      <x v="23"/>
    </i>
    <i r="2">
      <x v="43"/>
      <x v="1899"/>
      <x v="14"/>
      <x v="6833"/>
    </i>
    <i r="3">
      <x v="3067"/>
      <x v="2"/>
      <x v="7622"/>
    </i>
    <i r="3">
      <x v="3103"/>
      <x v="41"/>
      <x v="6798"/>
    </i>
    <i r="3">
      <x v="3112"/>
      <x v="80"/>
      <x v="6974"/>
    </i>
    <i r="3">
      <x v="3574"/>
      <x v="2"/>
      <x v="7089"/>
    </i>
    <i r="3">
      <x v="4003"/>
      <x v="29"/>
      <x v="6782"/>
    </i>
    <i r="3">
      <x v="4088"/>
      <x v="33"/>
      <x v="7436"/>
    </i>
    <i r="3">
      <x v="4089"/>
      <x v="33"/>
      <x v="7139"/>
    </i>
    <i r="3">
      <x v="4447"/>
      <x v="70"/>
      <x v="1081"/>
    </i>
    <i r="3">
      <x v="4452"/>
      <x v="38"/>
      <x v="6971"/>
    </i>
    <i r="3">
      <x v="4459"/>
      <x v="28"/>
      <x v="7960"/>
    </i>
    <i r="3">
      <x v="4489"/>
      <x v="28"/>
      <x v="7961"/>
    </i>
    <i r="3">
      <x v="4492"/>
      <x v="12"/>
      <x v="7406"/>
    </i>
    <i r="3">
      <x v="4514"/>
      <x v="29"/>
      <x v="7317"/>
    </i>
    <i r="3">
      <x v="4515"/>
      <x v="29"/>
      <x v="7323"/>
    </i>
    <i r="3">
      <x v="4516"/>
      <x v="33"/>
      <x v="7153"/>
    </i>
    <i r="3">
      <x v="4538"/>
      <x v="12"/>
      <x v="7999"/>
    </i>
    <i r="3">
      <x v="4601"/>
      <x v="38"/>
      <x v="6958"/>
    </i>
    <i r="3">
      <x v="4627"/>
      <x v="38"/>
      <x v="7369"/>
    </i>
    <i r="3">
      <x v="4630"/>
      <x v="38"/>
      <x v="6886"/>
    </i>
    <i r="3">
      <x v="4655"/>
      <x v="38"/>
      <x v="6888"/>
    </i>
    <i r="3">
      <x v="4771"/>
      <x v="29"/>
      <x v="6761"/>
    </i>
    <i r="3">
      <x v="4778"/>
      <x v="28"/>
      <x v="7984"/>
    </i>
    <i r="3">
      <x v="4799"/>
      <x v="12"/>
      <x v="7007"/>
    </i>
    <i r="3">
      <x v="4804"/>
      <x v="29"/>
      <x v="6754"/>
    </i>
    <i r="3">
      <x v="4806"/>
      <x v="12"/>
      <x v="6988"/>
    </i>
    <i r="3">
      <x v="4817"/>
      <x v="38"/>
      <x v="7375"/>
    </i>
    <i r="3">
      <x v="4818"/>
      <x v="12"/>
      <x v="7044"/>
    </i>
    <i r="3">
      <x v="4828"/>
      <x v="29"/>
      <x v="6765"/>
    </i>
    <i r="3">
      <x v="4844"/>
      <x v="12"/>
      <x v="7069"/>
    </i>
    <i r="3">
      <x v="4861"/>
      <x v="14"/>
      <x v="7912"/>
    </i>
    <i r="3">
      <x v="4865"/>
      <x v="28"/>
      <x v="7913"/>
    </i>
    <i r="3">
      <x v="4870"/>
      <x v="2"/>
      <x v="7677"/>
    </i>
    <i r="3">
      <x v="4871"/>
      <x v="14"/>
      <x v="6819"/>
    </i>
    <i r="3">
      <x v="4872"/>
      <x v="38"/>
      <x v="6945"/>
    </i>
    <i r="3">
      <x v="4877"/>
      <x v="12"/>
      <x v="7401"/>
    </i>
    <i r="3">
      <x v="4888"/>
      <x v="14"/>
      <x v="7358"/>
    </i>
    <i r="3">
      <x v="4928"/>
      <x v="41"/>
      <x v="7344"/>
    </i>
    <i r="3">
      <x v="4948"/>
      <x v="41"/>
      <x v="7919"/>
    </i>
    <i r="3">
      <x v="4950"/>
      <x v="12"/>
      <x v="7920"/>
    </i>
    <i r="3">
      <x v="4951"/>
      <x v="33"/>
      <x v="7992"/>
    </i>
    <i r="3">
      <x v="6970"/>
      <x v="28"/>
      <x v="6680"/>
    </i>
    <i t="default" r="2">
      <x v="43"/>
    </i>
    <i r="2">
      <x v="48"/>
      <x v="4155"/>
      <x v="12"/>
      <x v="7794"/>
    </i>
    <i r="3">
      <x v="4182"/>
      <x v="33"/>
      <x v="7152"/>
    </i>
    <i r="3">
      <x v="4359"/>
      <x v="12"/>
      <x v="7034"/>
    </i>
    <i r="3">
      <x v="4361"/>
      <x v="12"/>
      <x v="6981"/>
    </i>
    <i r="3">
      <x v="4414"/>
      <x v="28"/>
      <x v="6646"/>
    </i>
    <i r="3">
      <x v="4426"/>
      <x v="33"/>
      <x v="7428"/>
    </i>
    <i r="3">
      <x v="4460"/>
      <x v="14"/>
      <x v="6828"/>
    </i>
    <i r="3">
      <x v="4468"/>
      <x v="33"/>
      <x v="7129"/>
    </i>
    <i r="3">
      <x v="4472"/>
      <x v="12"/>
      <x v="7905"/>
    </i>
    <i r="3">
      <x v="4475"/>
      <x v="29"/>
      <x v="7996"/>
    </i>
    <i r="3">
      <x v="4480"/>
      <x v="33"/>
      <x v="7160"/>
    </i>
    <i r="3">
      <x v="4486"/>
      <x v="28"/>
      <x v="7289"/>
    </i>
    <i r="3">
      <x v="4508"/>
      <x v="38"/>
      <x v="6961"/>
    </i>
    <i r="3">
      <x v="4520"/>
      <x v="33"/>
      <x v="7125"/>
    </i>
    <i r="3">
      <x v="4539"/>
      <x v="12"/>
      <x v="7408"/>
    </i>
    <i r="3">
      <x v="4618"/>
      <x v="41"/>
      <x v="7816"/>
    </i>
    <i r="3">
      <x v="4621"/>
      <x v="38"/>
      <x v="7989"/>
    </i>
    <i r="3">
      <x v="4634"/>
      <x v="33"/>
      <x v="7962"/>
    </i>
    <i r="3">
      <x v="4657"/>
      <x v="28"/>
      <x v="6735"/>
    </i>
    <i r="3">
      <x v="4792"/>
      <x v="28"/>
      <x v="6650"/>
    </i>
    <i r="3">
      <x v="4803"/>
      <x v="28"/>
      <x v="7845"/>
    </i>
    <i r="3">
      <x v="4809"/>
      <x v="29"/>
      <x v="7318"/>
    </i>
    <i r="3">
      <x v="4820"/>
      <x v="38"/>
      <x v="7848"/>
    </i>
    <i r="3">
      <x v="4837"/>
      <x v="12"/>
      <x v="5865"/>
    </i>
    <i r="3">
      <x v="4846"/>
      <x v="12"/>
      <x v="7405"/>
    </i>
    <i r="3">
      <x v="4847"/>
      <x v="12"/>
      <x v="7022"/>
    </i>
    <i r="3">
      <x v="4859"/>
      <x v="38"/>
      <x v="7911"/>
    </i>
    <i r="3">
      <x v="4860"/>
      <x v="28"/>
      <x v="6682"/>
    </i>
    <i r="3">
      <x v="4869"/>
      <x v="38"/>
      <x v="7914"/>
    </i>
    <i r="3">
      <x v="4878"/>
      <x v="12"/>
      <x v="6994"/>
    </i>
    <i r="3">
      <x v="4880"/>
      <x v="12"/>
      <x v="7967"/>
    </i>
    <i r="3">
      <x v="4883"/>
      <x v="12"/>
      <x v="7410"/>
    </i>
    <i r="3">
      <x v="4890"/>
      <x v="28"/>
      <x v="7289"/>
    </i>
    <i r="3">
      <x v="4927"/>
      <x v="28"/>
      <x v="7303"/>
    </i>
    <i r="3">
      <x v="4936"/>
      <x v="28"/>
      <x v="7301"/>
    </i>
    <i r="3">
      <x v="4972"/>
      <x v="14"/>
      <x v="7859"/>
    </i>
    <i r="3">
      <x v="4992"/>
      <x v="28"/>
      <x v="7997"/>
    </i>
    <i r="3">
      <x v="5085"/>
      <x v="29"/>
      <x v="7970"/>
    </i>
    <i r="3">
      <x v="6967"/>
      <x v="12"/>
      <x v="7050"/>
    </i>
    <i t="default" r="2">
      <x v="48"/>
    </i>
    <i r="2">
      <x v="74"/>
      <x v="4473"/>
      <x v="29"/>
      <x v="7320"/>
    </i>
    <i r="3">
      <x v="4931"/>
      <x v="28"/>
      <x v="7306"/>
    </i>
    <i r="3">
      <x v="4971"/>
      <x v="38"/>
      <x v="7921"/>
    </i>
    <i r="3">
      <x v="5156"/>
      <x v="12"/>
      <x v="7861"/>
    </i>
    <i t="default" r="2">
      <x v="74"/>
    </i>
    <i t="sum" r="1">
      <x v="4"/>
    </i>
    <i r="1">
      <x v="6"/>
      <x v="1"/>
      <x v="2014"/>
      <x v="75"/>
      <x v="1084"/>
    </i>
    <i r="3">
      <x v="2032"/>
      <x v="46"/>
      <x v="879"/>
    </i>
    <i t="default" r="2">
      <x v="1"/>
    </i>
    <i r="2">
      <x v="5"/>
      <x v="1341"/>
      <x v="46"/>
      <x v="657"/>
    </i>
    <i r="3">
      <x v="1484"/>
      <x v="78"/>
      <x v="7927"/>
    </i>
    <i r="3">
      <x v="1518"/>
      <x v="46"/>
      <x v="857"/>
    </i>
    <i r="3">
      <x v="1549"/>
      <x v="75"/>
      <x v="856"/>
    </i>
    <i r="3">
      <x v="1766"/>
      <x v="46"/>
      <x v="6528"/>
    </i>
    <i r="3">
      <x v="1767"/>
      <x v="46"/>
      <x v="6528"/>
    </i>
    <i r="3">
      <x v="1838"/>
      <x v="78"/>
      <x v="7737"/>
    </i>
    <i t="default" r="2">
      <x v="5"/>
    </i>
    <i r="2">
      <x v="6"/>
      <x v="1553"/>
      <x v="75"/>
      <x v="7881"/>
    </i>
    <i r="3">
      <x v="1630"/>
      <x v="49"/>
      <x v="7724"/>
    </i>
    <i t="default" r="2">
      <x v="6"/>
    </i>
    <i r="2">
      <x v="7"/>
      <x v="1375"/>
      <x v="46"/>
      <x v="6534"/>
    </i>
    <i r="3">
      <x v="1459"/>
      <x v="75"/>
      <x v="6545"/>
    </i>
    <i r="3">
      <x v="1469"/>
      <x v="78"/>
      <x v="6532"/>
    </i>
    <i r="3">
      <x v="1532"/>
      <x v="75"/>
      <x v="6546"/>
    </i>
    <i r="3">
      <x v="1534"/>
      <x v="46"/>
      <x v="6537"/>
    </i>
    <i r="3">
      <x v="1558"/>
      <x v="75"/>
      <x v="6542"/>
    </i>
    <i r="3">
      <x v="1597"/>
      <x v="78"/>
      <x v="6531"/>
    </i>
    <i r="3">
      <x v="1640"/>
      <x v="46"/>
      <x v="6536"/>
    </i>
    <i r="3">
      <x v="1664"/>
      <x v="69"/>
      <x v="6514"/>
    </i>
    <i r="3">
      <x v="1680"/>
      <x v="78"/>
      <x v="7726"/>
    </i>
    <i r="3">
      <x v="1723"/>
      <x v="49"/>
      <x v="7884"/>
    </i>
    <i r="3">
      <x v="1730"/>
      <x v="79"/>
      <x v="7731"/>
    </i>
    <i r="3">
      <x v="1970"/>
      <x v="46"/>
      <x v="3151"/>
    </i>
    <i r="3">
      <x v="2008"/>
      <x v="46"/>
      <x v="7928"/>
    </i>
    <i r="3">
      <x v="2009"/>
      <x v="79"/>
      <x v="7929"/>
    </i>
    <i r="3">
      <x v="2025"/>
      <x v="79"/>
      <x v="7257"/>
    </i>
    <i r="3">
      <x v="2034"/>
      <x v="46"/>
      <x v="7257"/>
    </i>
    <i r="3">
      <x v="6784"/>
      <x v="49"/>
      <x v="6515"/>
    </i>
    <i t="default" r="2">
      <x v="7"/>
    </i>
    <i r="2">
      <x v="12"/>
      <x v="1634"/>
      <x v="78"/>
      <x v="7725"/>
    </i>
    <i r="3">
      <x v="1657"/>
      <x v="75"/>
      <x v="7259"/>
    </i>
    <i r="3">
      <x v="1693"/>
      <x v="75"/>
      <x v="7529"/>
    </i>
    <i r="3">
      <x v="1700"/>
      <x v="46"/>
      <x v="7727"/>
    </i>
    <i r="3">
      <x v="1702"/>
      <x v="78"/>
      <x v="7728"/>
    </i>
    <i r="3">
      <x v="1717"/>
      <x v="46"/>
      <x v="7258"/>
    </i>
    <i r="3">
      <x v="1792"/>
      <x v="46"/>
      <x v="795"/>
    </i>
    <i r="3">
      <x v="1849"/>
      <x v="78"/>
      <x v="7738"/>
    </i>
    <i r="3">
      <x v="1953"/>
      <x v="78"/>
      <x v="7750"/>
    </i>
    <i t="default" r="2">
      <x v="12"/>
    </i>
    <i r="2">
      <x v="13"/>
      <x v="1768"/>
      <x v="46"/>
      <x v="6"/>
    </i>
    <i t="default" r="2">
      <x v="13"/>
    </i>
    <i r="2">
      <x v="15"/>
      <x v="1714"/>
      <x v="46"/>
      <x v="6535"/>
    </i>
    <i r="3">
      <x v="1770"/>
      <x v="78"/>
      <x v="379"/>
    </i>
    <i t="default" r="2">
      <x v="15"/>
    </i>
    <i r="2">
      <x v="16"/>
      <x v="1303"/>
      <x v="46"/>
      <x v="6539"/>
    </i>
    <i r="3">
      <x v="1560"/>
      <x v="49"/>
      <x v="6516"/>
    </i>
    <i r="3">
      <x v="1566"/>
      <x v="79"/>
      <x v="7261"/>
    </i>
    <i r="3">
      <x v="1649"/>
      <x v="78"/>
      <x v="6529"/>
    </i>
    <i r="3">
      <x v="1692"/>
      <x v="46"/>
      <x v="6541"/>
    </i>
    <i t="default" r="2">
      <x v="16"/>
    </i>
    <i r="2">
      <x v="19"/>
      <x v="2002"/>
      <x v="49"/>
      <x v="7751"/>
    </i>
    <i t="default" r="2">
      <x v="19"/>
    </i>
    <i r="2">
      <x v="38"/>
      <x v="1695"/>
      <x v="79"/>
      <x v="5989"/>
    </i>
    <i r="3">
      <x v="1848"/>
      <x v="79"/>
      <x v="6547"/>
    </i>
    <i r="3">
      <x v="1949"/>
      <x v="79"/>
      <x v="6548"/>
    </i>
    <i r="3">
      <x v="7999"/>
      <x v="75"/>
      <x v="7445"/>
    </i>
    <i t="default" r="2">
      <x v="38"/>
    </i>
    <i r="2">
      <x v="56"/>
      <x v="1697"/>
      <x v="46"/>
      <x v="6538"/>
    </i>
    <i t="default" r="2">
      <x v="56"/>
    </i>
    <i r="2">
      <x v="63"/>
      <x v="2104"/>
      <x v="75"/>
      <x v="7758"/>
    </i>
    <i t="default" r="2">
      <x v="63"/>
    </i>
    <i r="2">
      <x v="69"/>
      <x v="1794"/>
      <x v="78"/>
      <x v="188"/>
    </i>
    <i t="default" r="2">
      <x v="69"/>
    </i>
    <i r="2">
      <x v="74"/>
      <x v="1546"/>
      <x v="75"/>
      <x v="4870"/>
    </i>
    <i t="default" r="2">
      <x v="74"/>
    </i>
    <i t="sum" r="1">
      <x v="6"/>
    </i>
    <i t="default">
      <x/>
    </i>
    <i>
      <x v="1"/>
      <x v="5"/>
      <x v="1"/>
      <x v="3756"/>
      <x v="18"/>
      <x v="6622"/>
    </i>
    <i r="3">
      <x v="3799"/>
      <x v="18"/>
      <x v="1073"/>
    </i>
    <i r="3">
      <x v="3807"/>
      <x v="17"/>
      <x v="4698"/>
    </i>
    <i r="3">
      <x v="3831"/>
      <x v="18"/>
      <x v="7279"/>
    </i>
    <i r="3">
      <x v="3841"/>
      <x v="17"/>
      <x v="11"/>
    </i>
    <i r="3">
      <x v="3872"/>
      <x v="18"/>
      <x/>
    </i>
    <i r="3">
      <x v="3880"/>
      <x v="18"/>
      <x v="6622"/>
    </i>
    <i r="3">
      <x v="3896"/>
      <x v="17"/>
      <x v="11"/>
    </i>
    <i r="3">
      <x v="6778"/>
      <x v="18"/>
      <x v="7170"/>
    </i>
    <i t="default" r="2">
      <x v="1"/>
    </i>
    <i r="2">
      <x v="5"/>
      <x v="3775"/>
      <x v="17"/>
      <x v="3079"/>
    </i>
    <i t="default" r="2">
      <x v="5"/>
    </i>
    <i r="2">
      <x v="13"/>
      <x v="3845"/>
      <x v="42"/>
      <x v="2971"/>
    </i>
    <i r="3">
      <x v="3846"/>
      <x v="42"/>
      <x v="2971"/>
    </i>
    <i r="3">
      <x v="3847"/>
      <x v="42"/>
      <x v="2971"/>
    </i>
    <i r="3">
      <x v="3850"/>
      <x v="42"/>
      <x v="6025"/>
    </i>
    <i r="3">
      <x v="3851"/>
      <x v="42"/>
      <x v="6025"/>
    </i>
    <i r="3">
      <x v="3852"/>
      <x v="42"/>
      <x v="6025"/>
    </i>
    <i r="3">
      <x v="3854"/>
      <x v="42"/>
      <x v="5594"/>
    </i>
    <i r="3">
      <x v="3855"/>
      <x v="42"/>
      <x v="5594"/>
    </i>
    <i r="3">
      <x v="3856"/>
      <x v="42"/>
      <x v="5594"/>
    </i>
    <i r="3">
      <x v="3857"/>
      <x v="42"/>
      <x v="3004"/>
    </i>
    <i r="3">
      <x v="3858"/>
      <x v="42"/>
      <x v="3004"/>
    </i>
    <i r="3">
      <x v="3859"/>
      <x v="42"/>
      <x v="3004"/>
    </i>
    <i r="3">
      <x v="3860"/>
      <x v="42"/>
      <x v="4319"/>
    </i>
    <i r="3">
      <x v="3861"/>
      <x v="42"/>
      <x v="4319"/>
    </i>
    <i r="3">
      <x v="3862"/>
      <x v="42"/>
      <x v="4319"/>
    </i>
    <i r="3">
      <x v="3863"/>
      <x v="42"/>
      <x v="5729"/>
    </i>
    <i r="3">
      <x v="3864"/>
      <x v="42"/>
      <x v="5729"/>
    </i>
    <i r="3">
      <x v="3865"/>
      <x v="42"/>
      <x v="2996"/>
    </i>
    <i r="3">
      <x v="3866"/>
      <x v="42"/>
      <x v="7665"/>
    </i>
    <i r="3">
      <x v="3867"/>
      <x v="42"/>
      <x v="7665"/>
    </i>
    <i t="default" r="2">
      <x v="13"/>
    </i>
    <i r="2">
      <x v="15"/>
      <x v="869"/>
      <x v="18"/>
      <x v="6608"/>
    </i>
    <i r="3">
      <x v="3636"/>
      <x v="17"/>
      <x v="479"/>
    </i>
    <i r="3">
      <x v="3637"/>
      <x v="17"/>
      <x v="479"/>
    </i>
    <i r="3">
      <x v="3642"/>
      <x v="17"/>
      <x v="6597"/>
    </i>
    <i r="3">
      <x v="3742"/>
      <x v="18"/>
      <x v="2080"/>
    </i>
    <i r="3">
      <x v="3778"/>
      <x v="18"/>
      <x v="6610"/>
    </i>
    <i r="3">
      <x v="3781"/>
      <x v="18"/>
      <x v="6625"/>
    </i>
    <i r="3">
      <x v="3787"/>
      <x v="18"/>
      <x v="6624"/>
    </i>
    <i r="3">
      <x v="3789"/>
      <x v="18"/>
      <x v="6621"/>
    </i>
    <i r="3">
      <x v="3790"/>
      <x v="17"/>
      <x v="7664"/>
    </i>
    <i r="3">
      <x v="3796"/>
      <x v="17"/>
      <x v="6598"/>
    </i>
    <i r="3">
      <x v="3797"/>
      <x v="17"/>
      <x v="6598"/>
    </i>
    <i r="3">
      <x v="3798"/>
      <x v="17"/>
      <x v="6598"/>
    </i>
    <i r="3">
      <x v="3800"/>
      <x v="18"/>
      <x v="7278"/>
    </i>
    <i r="3">
      <x v="3813"/>
      <x v="18"/>
      <x v="175"/>
    </i>
    <i r="3">
      <x v="3818"/>
      <x v="18"/>
      <x v="6614"/>
    </i>
    <i r="3">
      <x v="3822"/>
      <x v="52"/>
      <x v="1073"/>
    </i>
    <i r="3">
      <x v="3823"/>
      <x v="18"/>
      <x v="6617"/>
    </i>
    <i r="3">
      <x v="3824"/>
      <x v="18"/>
      <x v="6611"/>
    </i>
    <i r="3">
      <x v="3828"/>
      <x v="17"/>
      <x v="870"/>
    </i>
    <i r="3">
      <x v="3830"/>
      <x v="52"/>
      <x v="6600"/>
    </i>
    <i r="3">
      <x v="3832"/>
      <x v="17"/>
      <x v="5520"/>
    </i>
    <i r="3">
      <x v="3834"/>
      <x v="42"/>
      <x v="2080"/>
    </i>
    <i r="3">
      <x v="3835"/>
      <x v="17"/>
      <x v="404"/>
    </i>
    <i r="3">
      <x v="3836"/>
      <x v="17"/>
      <x v="404"/>
    </i>
    <i r="3">
      <x v="3837"/>
      <x v="17"/>
      <x v="404"/>
    </i>
    <i r="3">
      <x v="3839"/>
      <x v="17"/>
      <x v="404"/>
    </i>
    <i r="3">
      <x v="3840"/>
      <x v="86"/>
      <x v="7282"/>
    </i>
    <i r="3">
      <x v="3868"/>
      <x v="17"/>
      <x v="296"/>
    </i>
    <i r="3">
      <x v="3869"/>
      <x v="86"/>
      <x v="7666"/>
    </i>
    <i r="3">
      <x v="3870"/>
      <x v="17"/>
      <x v="7277"/>
    </i>
    <i r="3">
      <x v="3881"/>
      <x v="17"/>
      <x v="404"/>
    </i>
    <i r="3">
      <x v="3882"/>
      <x v="17"/>
      <x v="404"/>
    </i>
    <i r="3">
      <x v="3883"/>
      <x v="17"/>
      <x v="404"/>
    </i>
    <i r="3">
      <x v="3885"/>
      <x v="17"/>
      <x v="404"/>
    </i>
    <i r="3">
      <x v="3886"/>
      <x v="17"/>
      <x v="404"/>
    </i>
    <i r="3">
      <x v="3888"/>
      <x v="17"/>
      <x v="142"/>
    </i>
    <i r="3">
      <x v="3889"/>
      <x v="17"/>
      <x v="142"/>
    </i>
    <i t="default" r="2">
      <x v="15"/>
    </i>
    <i r="2">
      <x v="16"/>
      <x v="3829"/>
      <x v="18"/>
      <x v="5520"/>
    </i>
    <i r="3">
      <x v="3902"/>
      <x v="52"/>
      <x v="5520"/>
    </i>
    <i t="default" r="2">
      <x v="16"/>
    </i>
    <i r="2">
      <x v="45"/>
      <x v="3784"/>
      <x v="17"/>
      <x v="2050"/>
    </i>
    <i r="3">
      <x v="3820"/>
      <x v="17"/>
      <x v="6606"/>
    </i>
    <i r="3">
      <x v="3873"/>
      <x v="18"/>
      <x v="7668"/>
    </i>
    <i r="3">
      <x v="3890"/>
      <x v="17"/>
      <x v="4311"/>
    </i>
    <i t="default" r="2">
      <x v="45"/>
    </i>
    <i r="2">
      <x v="50"/>
      <x v="699"/>
      <x v="52"/>
      <x v="6589"/>
    </i>
    <i r="3">
      <x v="3691"/>
      <x v="42"/>
      <x v="6595"/>
    </i>
    <i r="3">
      <x v="3767"/>
      <x v="42"/>
      <x v="7663"/>
    </i>
    <i r="3">
      <x v="3793"/>
      <x v="42"/>
      <x v="6594"/>
    </i>
    <i r="3">
      <x v="3833"/>
      <x v="18"/>
      <x v="6618"/>
    </i>
    <i r="3">
      <x v="3842"/>
      <x v="18"/>
      <x v="7280"/>
    </i>
    <i r="3">
      <x v="3871"/>
      <x v="18"/>
      <x v="7667"/>
    </i>
    <i r="3">
      <x v="3876"/>
      <x v="42"/>
      <x v="7669"/>
    </i>
    <i r="3">
      <x v="3877"/>
      <x v="18"/>
      <x v="6619"/>
    </i>
    <i r="3">
      <x v="3901"/>
      <x v="42"/>
      <x v="7670"/>
    </i>
    <i r="3">
      <x v="3941"/>
      <x v="18"/>
      <x v="5938"/>
    </i>
    <i t="default" r="2">
      <x v="50"/>
    </i>
    <i r="2">
      <x v="56"/>
      <x v="703"/>
      <x v="18"/>
      <x v="7275"/>
    </i>
    <i r="3">
      <x v="3792"/>
      <x v="42"/>
      <x v="7275"/>
    </i>
    <i t="default" r="2">
      <x v="56"/>
    </i>
    <i r="2">
      <x v="72"/>
      <x v="900"/>
      <x v="17"/>
      <x v="6624"/>
    </i>
    <i t="default" r="2">
      <x v="72"/>
    </i>
    <i t="sum" r="1">
      <x v="5"/>
    </i>
    <i t="default">
      <x v="1"/>
    </i>
    <i>
      <x v="2"/>
      <x v="3"/>
      <x/>
      <x v="2883"/>
      <x v="32"/>
      <x v="392"/>
    </i>
    <i r="3">
      <x v="2894"/>
      <x/>
      <x v="6369"/>
    </i>
    <i r="3">
      <x v="2986"/>
      <x v="10"/>
      <x v="455"/>
    </i>
    <i r="3">
      <x v="2987"/>
      <x v="32"/>
      <x v="6411"/>
    </i>
    <i r="3">
      <x v="3001"/>
      <x v="10"/>
      <x v="6435"/>
    </i>
    <i r="3">
      <x v="3003"/>
      <x v="10"/>
      <x v="6357"/>
    </i>
    <i r="3">
      <x v="3045"/>
      <x v="21"/>
      <x v="6465"/>
    </i>
    <i r="3">
      <x v="3106"/>
      <x v="21"/>
      <x v="6438"/>
    </i>
    <i r="3">
      <x v="3112"/>
      <x v="21"/>
      <x v="6473"/>
    </i>
    <i r="3">
      <x v="3142"/>
      <x v="21"/>
      <x v="7218"/>
    </i>
    <i r="3">
      <x v="3152"/>
      <x/>
      <x v="6362"/>
    </i>
    <i r="3">
      <x v="3190"/>
      <x v="21"/>
      <x v="880"/>
    </i>
    <i r="3">
      <x v="3191"/>
      <x v="37"/>
      <x v="6447"/>
    </i>
    <i r="3">
      <x v="3298"/>
      <x/>
      <x v="6392"/>
    </i>
    <i r="3">
      <x v="3309"/>
      <x/>
      <x v="6358"/>
    </i>
    <i r="3">
      <x v="3591"/>
      <x v="32"/>
      <x v="342"/>
    </i>
    <i r="3">
      <x v="3598"/>
      <x/>
      <x v="6385"/>
    </i>
    <i r="3">
      <x v="3604"/>
      <x v="27"/>
      <x v="395"/>
    </i>
    <i r="3">
      <x v="3612"/>
      <x v="27"/>
      <x v="6456"/>
    </i>
    <i r="3">
      <x v="3614"/>
      <x/>
      <x v="6395"/>
    </i>
    <i r="3">
      <x v="3647"/>
      <x/>
      <x v="6359"/>
    </i>
    <i r="3">
      <x v="3658"/>
      <x/>
      <x v="6383"/>
    </i>
    <i r="3">
      <x v="3736"/>
      <x v="10"/>
      <x v="6459"/>
    </i>
    <i r="3">
      <x v="3858"/>
      <x v="10"/>
      <x v="6356"/>
    </i>
    <i r="3">
      <x v="3859"/>
      <x v="37"/>
      <x v="7221"/>
    </i>
    <i r="3">
      <x v="3865"/>
      <x/>
      <x v="450"/>
    </i>
    <i r="3">
      <x v="3873"/>
      <x v="31"/>
      <x v="110"/>
    </i>
    <i r="3">
      <x v="3877"/>
      <x v="32"/>
      <x v="6416"/>
    </i>
    <i r="3">
      <x v="3878"/>
      <x v="32"/>
      <x v="6410"/>
    </i>
    <i r="3">
      <x v="3882"/>
      <x/>
      <x v="6399"/>
    </i>
    <i r="3">
      <x v="3886"/>
      <x v="77"/>
      <x v="6500"/>
    </i>
    <i r="3">
      <x v="3887"/>
      <x v="77"/>
      <x v="6489"/>
    </i>
    <i r="3">
      <x v="3890"/>
      <x v="77"/>
      <x v="6502"/>
    </i>
    <i r="3">
      <x v="3894"/>
      <x v="77"/>
      <x v="6481"/>
    </i>
    <i r="3">
      <x v="3895"/>
      <x v="77"/>
      <x v="6490"/>
    </i>
    <i r="3">
      <x v="3910"/>
      <x v="21"/>
      <x v="6468"/>
    </i>
    <i r="3">
      <x v="3911"/>
      <x/>
      <x v="7933"/>
    </i>
    <i r="3">
      <x v="3916"/>
      <x v="27"/>
      <x v="7976"/>
    </i>
    <i r="3">
      <x v="3917"/>
      <x v="32"/>
      <x v="7784"/>
    </i>
    <i r="3">
      <x v="3918"/>
      <x v="21"/>
      <x v="7785"/>
    </i>
    <i r="3">
      <x v="3923"/>
      <x v="10"/>
      <x v="7935"/>
    </i>
    <i r="3">
      <x v="3928"/>
      <x v="10"/>
      <x v="6431"/>
    </i>
    <i r="3">
      <x v="3930"/>
      <x v="32"/>
      <x v="7213"/>
    </i>
    <i r="3">
      <x v="3931"/>
      <x v="32"/>
      <x v="7938"/>
    </i>
    <i r="3">
      <x v="3938"/>
      <x v="77"/>
      <x v="6491"/>
    </i>
    <i r="3">
      <x v="3940"/>
      <x v="77"/>
      <x v="355"/>
    </i>
    <i r="3">
      <x v="3941"/>
      <x v="31"/>
      <x v="7939"/>
    </i>
    <i r="3">
      <x v="3943"/>
      <x v="31"/>
      <x v="7190"/>
    </i>
    <i r="3">
      <x v="3944"/>
      <x/>
      <x v="7200"/>
    </i>
    <i r="3">
      <x v="3946"/>
      <x v="21"/>
      <x v="7786"/>
    </i>
    <i r="3">
      <x v="3947"/>
      <x v="32"/>
      <x v="7207"/>
    </i>
    <i r="3">
      <x v="3948"/>
      <x/>
      <x v="7787"/>
    </i>
    <i r="3">
      <x v="3950"/>
      <x v="32"/>
      <x v="7940"/>
    </i>
    <i r="3">
      <x v="3959"/>
      <x v="32"/>
      <x v="7941"/>
    </i>
    <i r="3">
      <x v="3991"/>
      <x v="32"/>
      <x v="7790"/>
    </i>
    <i r="3">
      <x v="3993"/>
      <x v="10"/>
      <x v="7791"/>
    </i>
    <i r="3">
      <x v="3994"/>
      <x v="21"/>
      <x v="7792"/>
    </i>
    <i r="3">
      <x v="4032"/>
      <x/>
      <x v="7192"/>
    </i>
    <i r="3">
      <x v="4070"/>
      <x v="10"/>
      <x v="6354"/>
    </i>
    <i r="3">
      <x v="4072"/>
      <x v="10"/>
      <x v="6434"/>
    </i>
    <i r="3">
      <x v="4078"/>
      <x v="32"/>
      <x v="7944"/>
    </i>
    <i r="3">
      <x v="4140"/>
      <x v="31"/>
      <x v="6366"/>
    </i>
    <i r="3">
      <x v="4213"/>
      <x v="32"/>
      <x v="7208"/>
    </i>
    <i r="3">
      <x v="4214"/>
      <x v="32"/>
      <x v="6413"/>
    </i>
    <i r="3">
      <x v="4223"/>
      <x v="77"/>
      <x v="7980"/>
    </i>
    <i r="3">
      <x v="4224"/>
      <x v="21"/>
      <x v="7893"/>
    </i>
    <i r="3">
      <x v="4259"/>
      <x/>
      <x v="7801"/>
    </i>
    <i r="3">
      <x v="4289"/>
      <x v="32"/>
      <x v="7802"/>
    </i>
    <i r="3">
      <x v="4314"/>
      <x v="32"/>
      <x v="7897"/>
    </i>
    <i r="3">
      <x v="4375"/>
      <x v="21"/>
      <x v="7901"/>
    </i>
    <i r="3">
      <x v="6824"/>
      <x v="21"/>
      <x v="7220"/>
    </i>
    <i t="default" r="2">
      <x/>
    </i>
    <i r="2">
      <x v="1"/>
      <x v="2905"/>
      <x v="10"/>
      <x v="6432"/>
    </i>
    <i r="3">
      <x v="3141"/>
      <x v="13"/>
      <x v="4581"/>
    </i>
    <i r="3">
      <x v="3586"/>
      <x v="10"/>
      <x v="7"/>
    </i>
    <i r="3">
      <x v="3588"/>
      <x v="32"/>
      <x v="7"/>
    </i>
    <i r="3">
      <x v="3640"/>
      <x v="37"/>
      <x/>
    </i>
    <i r="3">
      <x v="3645"/>
      <x v="10"/>
      <x v="6461"/>
    </i>
    <i r="3">
      <x v="3663"/>
      <x/>
      <x v="6368"/>
    </i>
    <i r="3">
      <x v="3664"/>
      <x/>
      <x v="6368"/>
    </i>
    <i r="3">
      <x v="3665"/>
      <x/>
      <x v="6368"/>
    </i>
    <i r="3">
      <x v="3666"/>
      <x/>
      <x v="6368"/>
    </i>
    <i r="3">
      <x v="3667"/>
      <x/>
      <x v="6368"/>
    </i>
    <i r="3">
      <x v="3668"/>
      <x/>
      <x v="6368"/>
    </i>
    <i r="3">
      <x v="3669"/>
      <x/>
      <x v="6368"/>
    </i>
    <i r="3">
      <x v="3670"/>
      <x/>
      <x v="6368"/>
    </i>
    <i r="3">
      <x v="3671"/>
      <x/>
      <x v="6368"/>
    </i>
    <i r="3">
      <x v="3672"/>
      <x/>
      <x v="6368"/>
    </i>
    <i r="3">
      <x v="3673"/>
      <x/>
      <x v="6368"/>
    </i>
    <i r="3">
      <x v="3674"/>
      <x/>
      <x v="6368"/>
    </i>
    <i r="3">
      <x v="3675"/>
      <x/>
      <x v="6368"/>
    </i>
    <i r="3">
      <x v="3676"/>
      <x/>
      <x v="6368"/>
    </i>
    <i r="3">
      <x v="3677"/>
      <x/>
      <x v="6368"/>
    </i>
    <i r="3">
      <x v="3678"/>
      <x/>
      <x v="6368"/>
    </i>
    <i r="3">
      <x v="3679"/>
      <x/>
      <x v="6368"/>
    </i>
    <i r="3">
      <x v="3680"/>
      <x/>
      <x v="6368"/>
    </i>
    <i r="3">
      <x v="3681"/>
      <x/>
      <x v="6368"/>
    </i>
    <i r="3">
      <x v="3682"/>
      <x/>
      <x v="6368"/>
    </i>
    <i r="3">
      <x v="3683"/>
      <x/>
      <x v="6368"/>
    </i>
    <i r="3">
      <x v="3684"/>
      <x/>
      <x v="6368"/>
    </i>
    <i r="3">
      <x v="3685"/>
      <x/>
      <x v="6368"/>
    </i>
    <i r="3">
      <x v="3686"/>
      <x/>
      <x v="6368"/>
    </i>
    <i r="3">
      <x v="3687"/>
      <x/>
      <x v="6368"/>
    </i>
    <i r="3">
      <x v="3688"/>
      <x/>
      <x v="6368"/>
    </i>
    <i r="3">
      <x v="3689"/>
      <x/>
      <x v="6368"/>
    </i>
    <i r="3">
      <x v="3690"/>
      <x/>
      <x v="6368"/>
    </i>
    <i r="3">
      <x v="3716"/>
      <x v="37"/>
      <x v="11"/>
    </i>
    <i r="3">
      <x v="3721"/>
      <x v="37"/>
      <x v="2377"/>
    </i>
    <i r="3">
      <x v="3722"/>
      <x v="37"/>
      <x/>
    </i>
    <i r="3">
      <x v="3727"/>
      <x v="37"/>
      <x v="11"/>
    </i>
    <i r="3">
      <x v="3728"/>
      <x v="37"/>
      <x v="11"/>
    </i>
    <i r="3">
      <x v="3849"/>
      <x v="27"/>
      <x v="5052"/>
    </i>
    <i r="3">
      <x v="3851"/>
      <x v="27"/>
      <x v="5052"/>
    </i>
    <i r="3">
      <x v="3913"/>
      <x v="37"/>
      <x/>
    </i>
    <i r="3">
      <x v="3915"/>
      <x v="37"/>
      <x v="11"/>
    </i>
    <i r="3">
      <x v="3922"/>
      <x v="10"/>
      <x v="11"/>
    </i>
    <i r="3">
      <x v="3955"/>
      <x v="10"/>
      <x v="11"/>
    </i>
    <i r="3">
      <x v="3956"/>
      <x v="10"/>
      <x v="11"/>
    </i>
    <i r="3">
      <x v="3958"/>
      <x v="32"/>
      <x v="620"/>
    </i>
    <i r="3">
      <x v="3964"/>
      <x v="10"/>
      <x v="273"/>
    </i>
    <i r="3">
      <x v="3970"/>
      <x v="77"/>
      <x v="7231"/>
    </i>
    <i r="3">
      <x v="4002"/>
      <x v="31"/>
      <x v="179"/>
    </i>
    <i r="3">
      <x v="4003"/>
      <x v="31"/>
      <x v="179"/>
    </i>
    <i r="3">
      <x v="4006"/>
      <x v="10"/>
      <x v="11"/>
    </i>
    <i r="3">
      <x v="4007"/>
      <x/>
      <x v="225"/>
    </i>
    <i r="3">
      <x v="4008"/>
      <x v="32"/>
      <x v="301"/>
    </i>
    <i r="3">
      <x v="4074"/>
      <x v="10"/>
      <x v="7216"/>
    </i>
    <i r="3">
      <x v="4092"/>
      <x v="10"/>
      <x/>
    </i>
    <i r="3">
      <x v="4132"/>
      <x v="10"/>
      <x v="1060"/>
    </i>
    <i r="3">
      <x v="4133"/>
      <x v="10"/>
      <x v="1060"/>
    </i>
    <i r="3">
      <x v="4134"/>
      <x v="10"/>
      <x v="1060"/>
    </i>
    <i r="3">
      <x v="4145"/>
      <x v="10"/>
      <x v="11"/>
    </i>
    <i r="3">
      <x v="4169"/>
      <x v="10"/>
      <x/>
    </i>
    <i r="3">
      <x v="4170"/>
      <x v="10"/>
      <x/>
    </i>
    <i r="3">
      <x v="4171"/>
      <x v="10"/>
      <x v="11"/>
    </i>
    <i r="3">
      <x v="4172"/>
      <x v="10"/>
      <x v="11"/>
    </i>
    <i r="3">
      <x v="4174"/>
      <x v="37"/>
      <x v="11"/>
    </i>
    <i r="3">
      <x v="4178"/>
      <x v="37"/>
      <x v="11"/>
    </i>
    <i r="3">
      <x v="4179"/>
      <x v="37"/>
      <x v="11"/>
    </i>
    <i r="3">
      <x v="4180"/>
      <x v="37"/>
      <x v="11"/>
    </i>
    <i r="3">
      <x v="4185"/>
      <x v="37"/>
      <x v="11"/>
    </i>
    <i r="3">
      <x v="4186"/>
      <x v="10"/>
      <x v="11"/>
    </i>
    <i r="3">
      <x v="4215"/>
      <x v="21"/>
      <x v="7951"/>
    </i>
    <i r="3">
      <x v="4216"/>
      <x v="21"/>
      <x v="7952"/>
    </i>
    <i r="3">
      <x v="4217"/>
      <x v="10"/>
      <x v="273"/>
    </i>
    <i r="3">
      <x v="4218"/>
      <x v="10"/>
      <x v="273"/>
    </i>
    <i r="3">
      <x v="4361"/>
      <x v="13"/>
      <x v="7863"/>
    </i>
    <i r="3">
      <x v="4406"/>
      <x v="37"/>
      <x v="1447"/>
    </i>
    <i r="3">
      <x v="4407"/>
      <x v="37"/>
      <x v="1572"/>
    </i>
    <i r="3">
      <x v="4491"/>
      <x v="32"/>
      <x v="7810"/>
    </i>
    <i r="3">
      <x v="7999"/>
      <x v="37"/>
      <x v="11"/>
    </i>
    <i t="default" r="2">
      <x v="1"/>
    </i>
    <i r="2">
      <x v="5"/>
      <x v="3136"/>
      <x v="31"/>
      <x v="13"/>
    </i>
    <i r="3">
      <x v="3137"/>
      <x v="31"/>
      <x v="13"/>
    </i>
    <i r="3">
      <x v="3171"/>
      <x v="21"/>
      <x v="874"/>
    </i>
    <i r="3">
      <x v="3179"/>
      <x v="27"/>
      <x v="957"/>
    </i>
    <i r="3">
      <x v="3208"/>
      <x v="32"/>
      <x v="454"/>
    </i>
    <i r="3">
      <x v="3295"/>
      <x v="10"/>
      <x v="655"/>
    </i>
    <i r="3">
      <x v="3562"/>
      <x v="21"/>
      <x v="1441"/>
    </i>
    <i r="3">
      <x v="3593"/>
      <x/>
      <x v="6379"/>
    </i>
    <i r="3">
      <x v="3596"/>
      <x v="32"/>
      <x v="730"/>
    </i>
    <i r="3">
      <x v="3597"/>
      <x v="21"/>
      <x v="1083"/>
    </i>
    <i r="3">
      <x v="3606"/>
      <x v="32"/>
      <x v="5622"/>
    </i>
    <i r="3">
      <x v="3620"/>
      <x v="10"/>
      <x v="126"/>
    </i>
    <i r="3">
      <x v="3622"/>
      <x v="31"/>
      <x v="5906"/>
    </i>
    <i r="3">
      <x v="3629"/>
      <x v="32"/>
      <x v="7210"/>
    </i>
    <i r="3">
      <x v="3639"/>
      <x v="32"/>
      <x v="1042"/>
    </i>
    <i r="3">
      <x v="3652"/>
      <x/>
      <x v="6402"/>
    </i>
    <i r="3">
      <x v="3660"/>
      <x/>
      <x v="187"/>
    </i>
    <i r="3">
      <x v="3661"/>
      <x v="21"/>
      <x v="7780"/>
    </i>
    <i r="3">
      <x v="3691"/>
      <x v="10"/>
      <x v="5906"/>
    </i>
    <i r="3">
      <x v="3692"/>
      <x v="10"/>
      <x v="5906"/>
    </i>
    <i r="3">
      <x v="3704"/>
      <x v="10"/>
      <x v="5906"/>
    </i>
    <i r="3">
      <x v="3705"/>
      <x v="10"/>
      <x v="5906"/>
    </i>
    <i r="3">
      <x v="3706"/>
      <x v="10"/>
      <x v="5906"/>
    </i>
    <i r="3">
      <x v="3707"/>
      <x v="10"/>
      <x v="5906"/>
    </i>
    <i r="3">
      <x v="3708"/>
      <x v="10"/>
      <x v="5906"/>
    </i>
    <i r="3">
      <x v="3840"/>
      <x v="21"/>
      <x v="3061"/>
    </i>
    <i r="3">
      <x v="3846"/>
      <x v="21"/>
      <x v="6469"/>
    </i>
    <i r="3">
      <x v="3863"/>
      <x v="31"/>
      <x v="7931"/>
    </i>
    <i r="3">
      <x v="3906"/>
      <x v="77"/>
      <x v="69"/>
    </i>
    <i r="3">
      <x v="3907"/>
      <x v="10"/>
      <x v="5715"/>
    </i>
    <i r="3">
      <x v="3919"/>
      <x v="32"/>
      <x v="1165"/>
    </i>
    <i r="3">
      <x v="3920"/>
      <x v="21"/>
      <x v="7977"/>
    </i>
    <i r="3">
      <x v="3932"/>
      <x v="77"/>
      <x v="7238"/>
    </i>
    <i r="3">
      <x v="3933"/>
      <x v="77"/>
      <x v="7237"/>
    </i>
    <i r="3">
      <x v="3934"/>
      <x v="77"/>
      <x v="7236"/>
    </i>
    <i r="3">
      <x v="3935"/>
      <x v="77"/>
      <x v="7236"/>
    </i>
    <i r="3">
      <x v="3936"/>
      <x v="27"/>
      <x v="6457"/>
    </i>
    <i r="3">
      <x v="3951"/>
      <x v="32"/>
      <x v="267"/>
    </i>
    <i r="3">
      <x v="3952"/>
      <x v="10"/>
      <x v="6355"/>
    </i>
    <i r="3">
      <x v="3963"/>
      <x v="32"/>
      <x v="6409"/>
    </i>
    <i r="3">
      <x v="3966"/>
      <x v="32"/>
      <x v="449"/>
    </i>
    <i r="3">
      <x v="3971"/>
      <x v="27"/>
      <x v="1316"/>
    </i>
    <i r="3">
      <x v="3972"/>
      <x v="32"/>
      <x v="7211"/>
    </i>
    <i r="3">
      <x v="3995"/>
      <x v="32"/>
      <x v="195"/>
    </i>
    <i r="3">
      <x v="3996"/>
      <x v="32"/>
      <x v="195"/>
    </i>
    <i r="3">
      <x v="3997"/>
      <x v="32"/>
      <x v="195"/>
    </i>
    <i r="3">
      <x v="3998"/>
      <x v="32"/>
      <x v="195"/>
    </i>
    <i r="3">
      <x v="3999"/>
      <x v="32"/>
      <x v="195"/>
    </i>
    <i r="3">
      <x v="4000"/>
      <x v="32"/>
      <x v="195"/>
    </i>
    <i r="3">
      <x v="4001"/>
      <x v="32"/>
      <x v="7942"/>
    </i>
    <i r="3">
      <x v="4029"/>
      <x v="10"/>
      <x v="7187"/>
    </i>
    <i r="3">
      <x v="4035"/>
      <x/>
      <x v="6361"/>
    </i>
    <i r="3">
      <x v="4073"/>
      <x v="10"/>
      <x v="5715"/>
    </i>
    <i r="3">
      <x v="4082"/>
      <x v="31"/>
      <x v="7945"/>
    </i>
    <i r="3">
      <x v="4083"/>
      <x/>
      <x v="7793"/>
    </i>
    <i r="3">
      <x v="4085"/>
      <x v="32"/>
      <x v="366"/>
    </i>
    <i r="3">
      <x v="4087"/>
      <x v="10"/>
      <x v="5515"/>
    </i>
    <i r="3">
      <x v="4088"/>
      <x/>
      <x v="6361"/>
    </i>
    <i r="3">
      <x v="4089"/>
      <x/>
      <x v="6361"/>
    </i>
    <i r="3">
      <x v="4090"/>
      <x/>
      <x v="6361"/>
    </i>
    <i r="3">
      <x v="4091"/>
      <x v="10"/>
      <x v="6355"/>
    </i>
    <i r="3">
      <x v="4093"/>
      <x v="10"/>
      <x v="7891"/>
    </i>
    <i r="3">
      <x v="4096"/>
      <x v="10"/>
      <x v="4490"/>
    </i>
    <i r="3">
      <x v="4135"/>
      <x v="31"/>
      <x v="5515"/>
    </i>
    <i r="3">
      <x v="4144"/>
      <x v="32"/>
      <x v="2010"/>
    </i>
    <i r="3">
      <x v="4160"/>
      <x/>
      <x v="7189"/>
    </i>
    <i r="3">
      <x v="4207"/>
      <x v="77"/>
      <x v="274"/>
    </i>
    <i r="3">
      <x v="4211"/>
      <x v="27"/>
      <x v="1316"/>
    </i>
    <i r="3">
      <x v="4235"/>
      <x v="32"/>
      <x v="73"/>
    </i>
    <i r="3">
      <x v="4236"/>
      <x v="32"/>
      <x v="73"/>
    </i>
    <i r="3">
      <x v="4243"/>
      <x v="32"/>
      <x v="7798"/>
    </i>
    <i r="3">
      <x v="4244"/>
      <x v="32"/>
      <x v="7798"/>
    </i>
    <i r="3">
      <x v="4248"/>
      <x v="10"/>
      <x v="5715"/>
    </i>
    <i r="3">
      <x v="4252"/>
      <x v="31"/>
      <x v="7195"/>
    </i>
    <i r="3">
      <x v="4253"/>
      <x v="10"/>
      <x v="5515"/>
    </i>
    <i r="3">
      <x v="4254"/>
      <x v="13"/>
      <x v="7800"/>
    </i>
    <i r="3">
      <x v="4255"/>
      <x v="10"/>
      <x v="7800"/>
    </i>
    <i r="3">
      <x v="4268"/>
      <x v="32"/>
      <x v="6408"/>
    </i>
    <i r="3">
      <x v="4269"/>
      <x v="32"/>
      <x v="6408"/>
    </i>
    <i r="3">
      <x v="4270"/>
      <x v="32"/>
      <x v="6408"/>
    </i>
    <i r="3">
      <x v="4271"/>
      <x v="32"/>
      <x v="6408"/>
    </i>
    <i r="3">
      <x v="4272"/>
      <x v="32"/>
      <x v="6408"/>
    </i>
    <i r="3">
      <x v="4273"/>
      <x v="32"/>
      <x v="6408"/>
    </i>
    <i r="3">
      <x v="4284"/>
      <x v="32"/>
      <x v="592"/>
    </i>
    <i r="3">
      <x v="4299"/>
      <x v="32"/>
      <x v="1227"/>
    </i>
    <i r="3">
      <x v="4300"/>
      <x v="32"/>
      <x v="1227"/>
    </i>
    <i r="3">
      <x v="4320"/>
      <x v="32"/>
      <x v="7898"/>
    </i>
    <i r="3">
      <x v="4321"/>
      <x/>
      <x v="7582"/>
    </i>
    <i r="3">
      <x v="4322"/>
      <x/>
      <x v="7582"/>
    </i>
    <i r="3">
      <x v="4382"/>
      <x v="37"/>
      <x v="1"/>
    </i>
    <i r="3">
      <x v="6607"/>
      <x v="10"/>
      <x v="3061"/>
    </i>
    <i r="3">
      <x v="6608"/>
      <x v="10"/>
      <x v="3061"/>
    </i>
    <i r="3">
      <x v="6609"/>
      <x v="10"/>
      <x v="3061"/>
    </i>
    <i r="3">
      <x v="6610"/>
      <x v="10"/>
      <x v="3061"/>
    </i>
    <i r="3">
      <x v="6612"/>
      <x v="10"/>
      <x v="3061"/>
    </i>
    <i r="3">
      <x v="6613"/>
      <x v="10"/>
      <x v="3061"/>
    </i>
    <i r="3">
      <x v="6614"/>
      <x v="10"/>
      <x v="3061"/>
    </i>
    <i r="3">
      <x v="6632"/>
      <x v="27"/>
      <x v="274"/>
    </i>
    <i r="3">
      <x v="6648"/>
      <x v="32"/>
      <x v="6424"/>
    </i>
    <i r="3">
      <x v="6649"/>
      <x v="32"/>
      <x v="6424"/>
    </i>
    <i r="3">
      <x v="6650"/>
      <x v="32"/>
      <x v="6424"/>
    </i>
    <i r="3">
      <x v="6663"/>
      <x v="21"/>
      <x v="6467"/>
    </i>
    <i r="3">
      <x v="6665"/>
      <x v="21"/>
      <x v="56"/>
    </i>
    <i r="3">
      <x v="6666"/>
      <x v="21"/>
      <x v="56"/>
    </i>
    <i r="3">
      <x v="6667"/>
      <x v="21"/>
      <x v="6475"/>
    </i>
    <i r="3">
      <x v="6678"/>
      <x v="10"/>
      <x v="113"/>
    </i>
    <i r="3">
      <x v="6682"/>
      <x v="32"/>
      <x v="6405"/>
    </i>
    <i r="3">
      <x v="6683"/>
      <x v="27"/>
      <x v="599"/>
    </i>
    <i r="3">
      <x v="6686"/>
      <x v="10"/>
      <x v="604"/>
    </i>
    <i r="3">
      <x v="6688"/>
      <x v="21"/>
      <x v="568"/>
    </i>
    <i r="3">
      <x v="6689"/>
      <x v="21"/>
      <x v="568"/>
    </i>
    <i r="3">
      <x v="6705"/>
      <x v="10"/>
      <x v="6453"/>
    </i>
    <i r="3">
      <x v="6718"/>
      <x v="32"/>
      <x v="532"/>
    </i>
    <i r="3">
      <x v="6724"/>
      <x v="21"/>
      <x v="88"/>
    </i>
    <i r="3">
      <x v="6729"/>
      <x v="77"/>
      <x v="913"/>
    </i>
    <i r="3">
      <x v="6730"/>
      <x v="10"/>
      <x v="6462"/>
    </i>
    <i r="3">
      <x v="6742"/>
      <x v="32"/>
      <x v="73"/>
    </i>
    <i r="3">
      <x v="7999"/>
      <x v="21"/>
      <x v="274"/>
    </i>
    <i t="default" r="2">
      <x v="5"/>
    </i>
    <i r="2">
      <x v="8"/>
      <x v="3315"/>
      <x v="10"/>
      <x v="6430"/>
    </i>
    <i r="3">
      <x v="3316"/>
      <x v="37"/>
      <x v="6430"/>
    </i>
    <i r="3">
      <x v="3424"/>
      <x v="27"/>
      <x v="8"/>
    </i>
    <i r="3">
      <x v="3425"/>
      <x v="27"/>
      <x v="8"/>
    </i>
    <i r="3">
      <x v="3426"/>
      <x v="27"/>
      <x v="8"/>
    </i>
    <i r="3">
      <x v="3427"/>
      <x v="27"/>
      <x v="8"/>
    </i>
    <i r="3">
      <x v="3428"/>
      <x v="32"/>
      <x v="8"/>
    </i>
    <i r="3">
      <x v="3429"/>
      <x v="32"/>
      <x v="8"/>
    </i>
    <i r="3">
      <x v="3430"/>
      <x v="32"/>
      <x v="8"/>
    </i>
    <i r="3">
      <x v="3431"/>
      <x v="32"/>
      <x v="8"/>
    </i>
    <i r="3">
      <x v="3432"/>
      <x v="32"/>
      <x v="8"/>
    </i>
    <i r="3">
      <x v="3443"/>
      <x/>
      <x v="8"/>
    </i>
    <i r="3">
      <x v="3445"/>
      <x/>
      <x v="8"/>
    </i>
    <i r="3">
      <x v="3447"/>
      <x/>
      <x v="8"/>
    </i>
    <i r="3">
      <x v="3448"/>
      <x/>
      <x v="8"/>
    </i>
    <i r="3">
      <x v="3449"/>
      <x/>
      <x v="8"/>
    </i>
    <i r="3">
      <x v="3450"/>
      <x/>
      <x v="8"/>
    </i>
    <i r="3">
      <x v="3451"/>
      <x/>
      <x v="8"/>
    </i>
    <i r="3">
      <x v="3452"/>
      <x/>
      <x v="8"/>
    </i>
    <i r="3">
      <x v="3453"/>
      <x/>
      <x v="8"/>
    </i>
    <i r="3">
      <x v="3454"/>
      <x/>
      <x v="8"/>
    </i>
    <i r="3">
      <x v="3455"/>
      <x/>
      <x v="8"/>
    </i>
    <i r="3">
      <x v="3456"/>
      <x/>
      <x v="8"/>
    </i>
    <i r="3">
      <x v="3466"/>
      <x v="10"/>
      <x v="8"/>
    </i>
    <i r="3">
      <x v="3467"/>
      <x v="10"/>
      <x v="8"/>
    </i>
    <i r="3">
      <x v="3468"/>
      <x v="10"/>
      <x v="8"/>
    </i>
    <i t="default" r="2">
      <x v="8"/>
    </i>
    <i r="2">
      <x v="9"/>
      <x v="2771"/>
      <x v="32"/>
      <x v="6420"/>
    </i>
    <i r="3">
      <x v="2879"/>
      <x v="32"/>
      <x v="7201"/>
    </i>
    <i r="3">
      <x v="3101"/>
      <x/>
      <x v="6364"/>
    </i>
    <i r="3">
      <x v="3304"/>
      <x v="21"/>
      <x v="6476"/>
    </i>
    <i r="3">
      <x v="3481"/>
      <x v="21"/>
      <x v="1049"/>
    </i>
    <i r="3">
      <x v="3557"/>
      <x v="77"/>
      <x v="7890"/>
    </i>
    <i r="3">
      <x v="3602"/>
      <x/>
      <x v="6374"/>
    </i>
    <i r="3">
      <x v="3608"/>
      <x v="27"/>
      <x v="7779"/>
    </i>
    <i r="3">
      <x v="3731"/>
      <x/>
      <x v="6388"/>
    </i>
    <i r="3">
      <x v="3844"/>
      <x v="10"/>
      <x v="7217"/>
    </i>
    <i r="3">
      <x v="3875"/>
      <x/>
      <x v="6381"/>
    </i>
    <i r="3">
      <x v="3884"/>
      <x v="37"/>
      <x v="7782"/>
    </i>
    <i r="3">
      <x v="3888"/>
      <x v="77"/>
      <x v="6485"/>
    </i>
    <i r="3">
      <x v="3889"/>
      <x v="77"/>
      <x v="6487"/>
    </i>
    <i r="3">
      <x v="3891"/>
      <x v="77"/>
      <x v="6484"/>
    </i>
    <i r="3">
      <x v="3896"/>
      <x v="77"/>
      <x v="6494"/>
    </i>
    <i r="3">
      <x v="3897"/>
      <x v="77"/>
      <x v="6506"/>
    </i>
    <i r="3">
      <x v="3898"/>
      <x v="77"/>
      <x v="6488"/>
    </i>
    <i r="3">
      <x v="3900"/>
      <x v="77"/>
      <x v="6497"/>
    </i>
    <i r="3">
      <x v="3901"/>
      <x v="77"/>
      <x v="7932"/>
    </i>
    <i r="3">
      <x v="3904"/>
      <x v="32"/>
      <x v="6418"/>
    </i>
    <i r="3">
      <x v="3905"/>
      <x v="77"/>
      <x v="7783"/>
    </i>
    <i r="3">
      <x v="3921"/>
      <x v="27"/>
      <x v="7934"/>
    </i>
    <i r="3">
      <x v="3924"/>
      <x v="77"/>
      <x v="7936"/>
    </i>
    <i r="3">
      <x v="3939"/>
      <x v="77"/>
      <x v="6483"/>
    </i>
    <i r="3">
      <x v="3945"/>
      <x/>
      <x v="444"/>
    </i>
    <i r="3">
      <x v="3949"/>
      <x v="21"/>
      <x v="6441"/>
    </i>
    <i r="3">
      <x v="3962"/>
      <x v="10"/>
      <x v="7215"/>
    </i>
    <i r="3">
      <x v="4010"/>
      <x/>
      <x v="6367"/>
    </i>
    <i r="3">
      <x v="4034"/>
      <x/>
      <x v="7943"/>
    </i>
    <i r="3">
      <x v="4098"/>
      <x v="32"/>
      <x v="6412"/>
    </i>
    <i r="3">
      <x v="4131"/>
      <x v="32"/>
      <x v="7979"/>
    </i>
    <i r="3">
      <x v="4136"/>
      <x/>
      <x v="7188"/>
    </i>
    <i r="3">
      <x v="4162"/>
      <x v="21"/>
      <x v="7227"/>
    </i>
    <i r="3">
      <x v="4232"/>
      <x/>
      <x v="7954"/>
    </i>
    <i r="3">
      <x v="4245"/>
      <x v="21"/>
      <x v="7799"/>
    </i>
    <i r="3">
      <x v="4275"/>
      <x v="32"/>
      <x v="7981"/>
    </i>
    <i r="3">
      <x v="4285"/>
      <x v="21"/>
      <x v="7982"/>
    </i>
    <i r="3">
      <x v="4311"/>
      <x v="32"/>
      <x v="7895"/>
    </i>
    <i r="3">
      <x v="4313"/>
      <x v="32"/>
      <x v="7896"/>
    </i>
    <i r="3">
      <x v="4368"/>
      <x v="32"/>
      <x v="7900"/>
    </i>
    <i r="3">
      <x v="4392"/>
      <x/>
      <x v="6400"/>
    </i>
    <i r="3">
      <x v="4394"/>
      <x v="10"/>
      <x v="7223"/>
    </i>
    <i r="3">
      <x v="4396"/>
      <x v="32"/>
      <x v="7807"/>
    </i>
    <i r="3">
      <x v="4401"/>
      <x v="32"/>
      <x v="6419"/>
    </i>
    <i r="3">
      <x v="4408"/>
      <x v="32"/>
      <x v="7206"/>
    </i>
    <i r="3">
      <x v="4410"/>
      <x/>
      <x v="7198"/>
    </i>
    <i r="3">
      <x v="4411"/>
      <x v="32"/>
      <x v="7205"/>
    </i>
    <i r="3">
      <x v="4419"/>
      <x v="32"/>
      <x v="7903"/>
    </i>
    <i r="3">
      <x v="4420"/>
      <x v="32"/>
      <x v="7809"/>
    </i>
    <i r="3">
      <x v="4497"/>
      <x v="10"/>
      <x v="7811"/>
    </i>
    <i r="3">
      <x v="4498"/>
      <x/>
      <x v="7674"/>
    </i>
    <i t="default" r="2">
      <x v="9"/>
    </i>
    <i r="2">
      <x v="13"/>
      <x v="3953"/>
      <x v="77"/>
      <x v="6482"/>
    </i>
    <i r="3">
      <x v="4079"/>
      <x/>
      <x v="2482"/>
    </i>
    <i r="3">
      <x v="4080"/>
      <x v="31"/>
      <x v="2992"/>
    </i>
    <i r="3">
      <x v="4081"/>
      <x/>
      <x v="3821"/>
    </i>
    <i r="3">
      <x v="4146"/>
      <x v="21"/>
      <x v="6"/>
    </i>
    <i r="3">
      <x v="4147"/>
      <x v="77"/>
      <x v="6"/>
    </i>
    <i r="3">
      <x v="4225"/>
      <x v="10"/>
      <x v="344"/>
    </i>
    <i r="3">
      <x v="4233"/>
      <x v="13"/>
      <x v="344"/>
    </i>
    <i r="3">
      <x v="4239"/>
      <x v="31"/>
      <x v="6"/>
    </i>
    <i r="3">
      <x v="4240"/>
      <x v="77"/>
      <x v="6"/>
    </i>
    <i r="3">
      <x v="4241"/>
      <x v="77"/>
      <x v="6"/>
    </i>
    <i t="default" r="2">
      <x v="13"/>
    </i>
    <i r="2">
      <x v="15"/>
      <x v="3718"/>
      <x v="10"/>
      <x v="349"/>
    </i>
    <i r="3">
      <x v="3937"/>
      <x v="10"/>
      <x v="6451"/>
    </i>
    <i r="3">
      <x v="3967"/>
      <x v="32"/>
      <x v="449"/>
    </i>
    <i r="3">
      <x v="3968"/>
      <x v="32"/>
      <x v="449"/>
    </i>
    <i r="3">
      <x v="3969"/>
      <x v="32"/>
      <x v="449"/>
    </i>
    <i r="3">
      <x v="4052"/>
      <x v="31"/>
      <x v="711"/>
    </i>
    <i r="3">
      <x v="4053"/>
      <x v="31"/>
      <x v="711"/>
    </i>
    <i r="3">
      <x v="4054"/>
      <x v="31"/>
      <x v="711"/>
    </i>
    <i r="3">
      <x v="4055"/>
      <x v="31"/>
      <x v="711"/>
    </i>
    <i r="3">
      <x v="4056"/>
      <x v="31"/>
      <x v="711"/>
    </i>
    <i r="3">
      <x v="4057"/>
      <x v="31"/>
      <x v="711"/>
    </i>
    <i r="3">
      <x v="4058"/>
      <x v="31"/>
      <x v="711"/>
    </i>
    <i r="3">
      <x v="4059"/>
      <x v="31"/>
      <x v="711"/>
    </i>
    <i r="3">
      <x v="4060"/>
      <x v="31"/>
      <x v="711"/>
    </i>
    <i r="3">
      <x v="4061"/>
      <x v="31"/>
      <x v="711"/>
    </i>
    <i r="3">
      <x v="4062"/>
      <x v="31"/>
      <x v="711"/>
    </i>
    <i r="3">
      <x v="4063"/>
      <x v="31"/>
      <x v="711"/>
    </i>
    <i r="3">
      <x v="4064"/>
      <x v="31"/>
      <x v="711"/>
    </i>
    <i r="3">
      <x v="4065"/>
      <x v="31"/>
      <x v="711"/>
    </i>
    <i r="3">
      <x v="4066"/>
      <x v="31"/>
      <x v="6391"/>
    </i>
    <i r="3">
      <x v="4139"/>
      <x v="10"/>
      <x v="6452"/>
    </i>
    <i r="3">
      <x v="4229"/>
      <x v="10"/>
      <x v="125"/>
    </i>
    <i r="3">
      <x v="4230"/>
      <x v="10"/>
      <x v="3064"/>
    </i>
    <i t="default" r="2">
      <x v="15"/>
    </i>
    <i r="2">
      <x v="16"/>
      <x v="3319"/>
      <x v="77"/>
      <x v="4621"/>
    </i>
    <i r="3">
      <x v="3568"/>
      <x v="21"/>
      <x v="7229"/>
    </i>
    <i r="3">
      <x v="3723"/>
      <x v="32"/>
      <x v="112"/>
    </i>
    <i r="3">
      <x v="3843"/>
      <x v="77"/>
      <x v="1081"/>
    </i>
    <i r="3">
      <x v="3872"/>
      <x v="32"/>
      <x v="6407"/>
    </i>
    <i r="3">
      <x v="3874"/>
      <x v="27"/>
      <x v="112"/>
    </i>
    <i r="3">
      <x v="3902"/>
      <x v="77"/>
      <x v="6508"/>
    </i>
    <i r="3">
      <x v="3903"/>
      <x v="77"/>
      <x v="2499"/>
    </i>
    <i r="3">
      <x v="3957"/>
      <x v="10"/>
      <x v="7225"/>
    </i>
    <i r="3">
      <x v="3961"/>
      <x/>
      <x v="4558"/>
    </i>
    <i r="3">
      <x v="3965"/>
      <x v="21"/>
      <x v="7788"/>
    </i>
    <i r="3">
      <x v="3992"/>
      <x v="32"/>
      <x v="7212"/>
    </i>
    <i r="3">
      <x v="4051"/>
      <x v="32"/>
      <x v="6421"/>
    </i>
    <i r="3">
      <x v="4077"/>
      <x v="37"/>
      <x v="1217"/>
    </i>
    <i r="3">
      <x v="4094"/>
      <x v="10"/>
      <x v="7892"/>
    </i>
    <i r="3">
      <x v="4152"/>
      <x v="21"/>
      <x v="7836"/>
    </i>
    <i r="3">
      <x v="4219"/>
      <x v="21"/>
      <x v="7953"/>
    </i>
    <i r="3">
      <x v="4238"/>
      <x v="77"/>
      <x v="894"/>
    </i>
    <i r="3">
      <x v="4242"/>
      <x v="21"/>
      <x v="7313"/>
    </i>
    <i r="3">
      <x v="4246"/>
      <x v="10"/>
      <x v="7955"/>
    </i>
    <i r="3">
      <x v="4247"/>
      <x v="10"/>
      <x v="7955"/>
    </i>
    <i r="3">
      <x v="4264"/>
      <x/>
      <x v="7894"/>
    </i>
    <i r="3">
      <x v="4265"/>
      <x/>
      <x v="7956"/>
    </i>
    <i r="3">
      <x v="6596"/>
      <x v="10"/>
      <x v="266"/>
    </i>
    <i r="3">
      <x v="6675"/>
      <x v="21"/>
      <x v="6466"/>
    </i>
    <i t="default" r="2">
      <x v="16"/>
    </i>
    <i r="2">
      <x v="23"/>
      <x v="3838"/>
      <x v="77"/>
      <x v="6513"/>
    </i>
    <i t="default" r="2">
      <x v="23"/>
    </i>
    <i r="2">
      <x v="36"/>
      <x v="6763"/>
      <x v="77"/>
      <x v="4311"/>
    </i>
    <i r="3">
      <x v="6764"/>
      <x v="77"/>
      <x v="4311"/>
    </i>
    <i r="3">
      <x v="7999"/>
      <x v="77"/>
      <x v="4311"/>
    </i>
    <i t="default" r="2">
      <x v="36"/>
    </i>
    <i r="2">
      <x v="38"/>
      <x v="3876"/>
      <x v="21"/>
      <x v="7222"/>
    </i>
    <i t="default" r="2">
      <x v="38"/>
    </i>
    <i r="2">
      <x v="45"/>
      <x v="3631"/>
      <x v="10"/>
      <x v="6450"/>
    </i>
    <i r="3">
      <x v="3632"/>
      <x v="10"/>
      <x v="6450"/>
    </i>
    <i r="3">
      <x v="3633"/>
      <x v="10"/>
      <x v="6450"/>
    </i>
    <i r="3">
      <x v="3634"/>
      <x v="10"/>
      <x v="6450"/>
    </i>
    <i r="3">
      <x v="3635"/>
      <x v="10"/>
      <x v="6450"/>
    </i>
    <i r="3">
      <x v="3636"/>
      <x v="10"/>
      <x v="6450"/>
    </i>
    <i t="default" r="2">
      <x v="45"/>
    </i>
    <i r="2">
      <x v="46"/>
      <x v="3577"/>
      <x/>
      <x v="6376"/>
    </i>
    <i r="3">
      <x v="3579"/>
      <x/>
      <x v="7776"/>
    </i>
    <i r="3">
      <x v="3662"/>
      <x v="37"/>
      <x v="7781"/>
    </i>
    <i r="3">
      <x v="3914"/>
      <x v="77"/>
      <x v="6496"/>
    </i>
    <i r="3">
      <x v="3954"/>
      <x v="10"/>
      <x v="221"/>
    </i>
    <i t="default" r="2">
      <x v="46"/>
    </i>
    <i r="2">
      <x v="50"/>
      <x v="3942"/>
      <x v="77"/>
      <x v="6495"/>
    </i>
    <i t="default" r="2">
      <x v="50"/>
    </i>
    <i r="2">
      <x v="64"/>
      <x v="3603"/>
      <x/>
      <x v="6387"/>
    </i>
    <i r="3">
      <x v="4005"/>
      <x v="32"/>
      <x v="6428"/>
    </i>
    <i t="default" r="2">
      <x v="64"/>
    </i>
    <i r="2">
      <x v="72"/>
      <x v="4409"/>
      <x v="13"/>
      <x v="111"/>
    </i>
    <i t="default" r="2">
      <x v="72"/>
    </i>
    <i t="sum" r="1">
      <x v="3"/>
    </i>
    <i r="1">
      <x v="4"/>
      <x v="1"/>
      <x v="2473"/>
      <x v="2"/>
      <x v="11"/>
    </i>
    <i r="3">
      <x v="2506"/>
      <x v="2"/>
      <x v="11"/>
    </i>
    <i r="3">
      <x v="2508"/>
      <x v="2"/>
      <x v="11"/>
    </i>
    <i r="3">
      <x v="2512"/>
      <x v="2"/>
      <x v="11"/>
    </i>
    <i r="3">
      <x v="2806"/>
      <x v="2"/>
      <x v="11"/>
    </i>
    <i r="3">
      <x v="2820"/>
      <x v="2"/>
      <x v="11"/>
    </i>
    <i r="3">
      <x v="2826"/>
      <x v="2"/>
      <x v="11"/>
    </i>
    <i r="3">
      <x v="2831"/>
      <x v="2"/>
      <x v="11"/>
    </i>
    <i r="3">
      <x v="2833"/>
      <x v="2"/>
      <x v="11"/>
    </i>
    <i r="3">
      <x v="2894"/>
      <x v="11"/>
      <x v="237"/>
    </i>
    <i r="3">
      <x v="3560"/>
      <x v="14"/>
      <x/>
    </i>
    <i r="3">
      <x v="4012"/>
      <x v="2"/>
      <x v="4346"/>
    </i>
    <i r="3">
      <x v="4013"/>
      <x v="2"/>
      <x v="4346"/>
    </i>
    <i r="3">
      <x v="4014"/>
      <x v="2"/>
      <x v="4346"/>
    </i>
    <i r="3">
      <x v="4015"/>
      <x v="2"/>
      <x v="4346"/>
    </i>
    <i r="3">
      <x v="4016"/>
      <x v="2"/>
      <x v="4346"/>
    </i>
    <i r="3">
      <x v="4017"/>
      <x v="2"/>
      <x v="4346"/>
    </i>
    <i r="3">
      <x v="4018"/>
      <x v="2"/>
      <x v="4346"/>
    </i>
    <i r="3">
      <x v="4019"/>
      <x v="2"/>
      <x v="4346"/>
    </i>
    <i r="3">
      <x v="4020"/>
      <x v="2"/>
      <x v="4346"/>
    </i>
    <i r="3">
      <x v="4021"/>
      <x v="2"/>
      <x v="4346"/>
    </i>
    <i r="3">
      <x v="4022"/>
      <x v="2"/>
      <x v="4346"/>
    </i>
    <i r="3">
      <x v="4023"/>
      <x v="2"/>
      <x v="4346"/>
    </i>
    <i r="3">
      <x v="4024"/>
      <x v="2"/>
      <x v="4346"/>
    </i>
    <i r="3">
      <x v="4025"/>
      <x v="2"/>
      <x v="4346"/>
    </i>
    <i r="3">
      <x v="4026"/>
      <x v="2"/>
      <x v="4346"/>
    </i>
    <i r="3">
      <x v="4228"/>
      <x v="29"/>
      <x v="6776"/>
    </i>
    <i r="3">
      <x v="4312"/>
      <x v="14"/>
      <x v="11"/>
    </i>
    <i r="3">
      <x v="4320"/>
      <x v="14"/>
      <x v="6816"/>
    </i>
    <i r="3">
      <x v="4339"/>
      <x v="48"/>
      <x/>
    </i>
    <i r="3">
      <x v="4421"/>
      <x v="28"/>
      <x v="11"/>
    </i>
    <i r="3">
      <x v="4422"/>
      <x v="28"/>
      <x v="11"/>
    </i>
    <i r="3">
      <x v="4423"/>
      <x v="28"/>
      <x v="11"/>
    </i>
    <i r="3">
      <x v="4437"/>
      <x v="28"/>
      <x v="11"/>
    </i>
    <i r="3">
      <x v="4438"/>
      <x v="28"/>
      <x v="11"/>
    </i>
    <i r="3">
      <x v="4439"/>
      <x v="28"/>
      <x v="11"/>
    </i>
    <i r="3">
      <x v="4440"/>
      <x v="28"/>
      <x v="11"/>
    </i>
    <i r="3">
      <x v="4441"/>
      <x v="28"/>
      <x v="11"/>
    </i>
    <i r="3">
      <x v="4442"/>
      <x v="28"/>
      <x v="11"/>
    </i>
    <i r="3">
      <x v="4443"/>
      <x v="28"/>
      <x v="11"/>
    </i>
    <i r="3">
      <x v="4444"/>
      <x v="28"/>
      <x v="11"/>
    </i>
    <i r="3">
      <x v="4445"/>
      <x v="28"/>
      <x v="11"/>
    </i>
    <i r="3">
      <x v="4446"/>
      <x v="28"/>
      <x v="11"/>
    </i>
    <i r="3">
      <x v="4448"/>
      <x v="28"/>
      <x v="11"/>
    </i>
    <i r="3">
      <x v="4450"/>
      <x v="28"/>
      <x v="11"/>
    </i>
    <i r="3">
      <x v="4451"/>
      <x v="28"/>
      <x v="11"/>
    </i>
    <i r="3">
      <x v="4452"/>
      <x v="28"/>
      <x v="11"/>
    </i>
    <i r="3">
      <x v="4453"/>
      <x v="28"/>
      <x v="11"/>
    </i>
    <i r="3">
      <x v="4454"/>
      <x v="28"/>
      <x v="11"/>
    </i>
    <i r="3">
      <x v="4455"/>
      <x v="28"/>
      <x v="11"/>
    </i>
    <i r="3">
      <x v="4456"/>
      <x v="28"/>
      <x v="11"/>
    </i>
    <i r="3">
      <x v="4457"/>
      <x v="28"/>
      <x v="11"/>
    </i>
    <i r="3">
      <x v="4458"/>
      <x v="28"/>
      <x v="11"/>
    </i>
    <i r="3">
      <x v="4459"/>
      <x v="28"/>
      <x v="11"/>
    </i>
    <i r="3">
      <x v="4460"/>
      <x v="28"/>
      <x v="11"/>
    </i>
    <i r="3">
      <x v="4536"/>
      <x v="14"/>
      <x v="2377"/>
    </i>
    <i r="3">
      <x v="4556"/>
      <x v="14"/>
      <x v="11"/>
    </i>
    <i r="3">
      <x v="4577"/>
      <x v="14"/>
      <x v="6850"/>
    </i>
    <i r="3">
      <x v="4578"/>
      <x v="33"/>
      <x v="2377"/>
    </i>
    <i r="3">
      <x v="4631"/>
      <x v="2"/>
      <x v="11"/>
    </i>
    <i r="3">
      <x v="4632"/>
      <x v="2"/>
      <x v="11"/>
    </i>
    <i r="3">
      <x v="4633"/>
      <x v="2"/>
      <x v="11"/>
    </i>
    <i r="3">
      <x v="4634"/>
      <x v="2"/>
      <x v="11"/>
    </i>
    <i r="3">
      <x v="4635"/>
      <x v="2"/>
      <x v="11"/>
    </i>
    <i r="3">
      <x v="4636"/>
      <x v="2"/>
      <x v="11"/>
    </i>
    <i r="3">
      <x v="4637"/>
      <x v="2"/>
      <x v="11"/>
    </i>
    <i r="3">
      <x v="4638"/>
      <x v="2"/>
      <x v="11"/>
    </i>
    <i r="3">
      <x v="4639"/>
      <x v="2"/>
      <x v="11"/>
    </i>
    <i r="3">
      <x v="4640"/>
      <x v="2"/>
      <x v="11"/>
    </i>
    <i r="3">
      <x v="4641"/>
      <x v="2"/>
      <x v="11"/>
    </i>
    <i r="3">
      <x v="4642"/>
      <x v="2"/>
      <x v="11"/>
    </i>
    <i r="3">
      <x v="4643"/>
      <x v="2"/>
      <x v="11"/>
    </i>
    <i r="3">
      <x v="4644"/>
      <x v="2"/>
      <x v="11"/>
    </i>
    <i r="3">
      <x v="4645"/>
      <x v="2"/>
      <x v="11"/>
    </i>
    <i r="3">
      <x v="4646"/>
      <x v="2"/>
      <x v="11"/>
    </i>
    <i r="3">
      <x v="4647"/>
      <x v="2"/>
      <x v="11"/>
    </i>
    <i r="3">
      <x v="4648"/>
      <x v="2"/>
      <x v="11"/>
    </i>
    <i r="3">
      <x v="4649"/>
      <x v="2"/>
      <x v="11"/>
    </i>
    <i r="3">
      <x v="4650"/>
      <x v="2"/>
      <x v="11"/>
    </i>
    <i r="3">
      <x v="4651"/>
      <x v="2"/>
      <x v="11"/>
    </i>
    <i r="3">
      <x v="4652"/>
      <x v="2"/>
      <x v="11"/>
    </i>
    <i r="3">
      <x v="4653"/>
      <x v="2"/>
      <x v="11"/>
    </i>
    <i r="3">
      <x v="4654"/>
      <x v="2"/>
      <x v="11"/>
    </i>
    <i r="3">
      <x v="4655"/>
      <x v="2"/>
      <x v="11"/>
    </i>
    <i r="3">
      <x v="4656"/>
      <x v="2"/>
      <x v="11"/>
    </i>
    <i r="3">
      <x v="4657"/>
      <x v="2"/>
      <x v="11"/>
    </i>
    <i r="3">
      <x v="4658"/>
      <x v="2"/>
      <x v="11"/>
    </i>
    <i r="3">
      <x v="4659"/>
      <x v="2"/>
      <x v="11"/>
    </i>
    <i r="3">
      <x v="4660"/>
      <x v="2"/>
      <x v="11"/>
    </i>
    <i r="3">
      <x v="4697"/>
      <x v="38"/>
      <x v="6910"/>
    </i>
    <i r="3">
      <x v="4708"/>
      <x v="28"/>
      <x v="7302"/>
    </i>
    <i r="3">
      <x v="4736"/>
      <x v="38"/>
      <x v="224"/>
    </i>
    <i r="3">
      <x v="6212"/>
      <x v="2"/>
      <x v="1168"/>
    </i>
    <i r="3">
      <x v="6254"/>
      <x v="2"/>
      <x v="11"/>
    </i>
    <i r="3">
      <x v="6278"/>
      <x v="2"/>
      <x v="11"/>
    </i>
    <i r="3">
      <x v="6379"/>
      <x v="2"/>
      <x/>
    </i>
    <i r="3">
      <x v="6488"/>
      <x v="2"/>
      <x v="11"/>
    </i>
    <i r="3">
      <x v="6564"/>
      <x v="2"/>
      <x v="7863"/>
    </i>
    <i t="default" r="2">
      <x v="1"/>
    </i>
    <i r="2">
      <x v="3"/>
      <x v="4203"/>
      <x v="14"/>
      <x v="7170"/>
    </i>
    <i t="default" r="2">
      <x v="3"/>
    </i>
    <i r="2">
      <x v="5"/>
      <x v="2534"/>
      <x v="14"/>
      <x v="114"/>
    </i>
    <i r="3">
      <x v="2535"/>
      <x v="14"/>
      <x v="114"/>
    </i>
    <i r="3">
      <x v="2547"/>
      <x v="2"/>
      <x v="274"/>
    </i>
    <i r="3">
      <x v="2704"/>
      <x v="29"/>
      <x v="35"/>
    </i>
    <i r="3">
      <x v="2851"/>
      <x v="14"/>
      <x v="6848"/>
    </i>
    <i r="3">
      <x v="2861"/>
      <x v="80"/>
      <x v="6973"/>
    </i>
    <i r="3">
      <x v="2879"/>
      <x v="80"/>
      <x v="4414"/>
    </i>
    <i r="3">
      <x v="2891"/>
      <x v="14"/>
      <x v="6862"/>
    </i>
    <i r="3">
      <x v="2909"/>
      <x v="80"/>
      <x v="4087"/>
    </i>
    <i r="3">
      <x v="3036"/>
      <x v="12"/>
      <x v="7049"/>
    </i>
    <i r="3">
      <x v="4119"/>
      <x v="14"/>
      <x/>
    </i>
    <i r="3">
      <x v="4137"/>
      <x v="2"/>
      <x v="7088"/>
    </i>
    <i r="3">
      <x v="4140"/>
      <x v="28"/>
      <x v="7948"/>
    </i>
    <i r="3">
      <x v="4266"/>
      <x v="14"/>
      <x v="7957"/>
    </i>
    <i r="3">
      <x v="4279"/>
      <x v="14"/>
      <x v="7355"/>
    </i>
    <i r="3">
      <x v="4291"/>
      <x v="12"/>
      <x v="7803"/>
    </i>
    <i r="3">
      <x v="4297"/>
      <x v="14"/>
      <x v="5906"/>
    </i>
    <i r="3">
      <x v="4315"/>
      <x v="14"/>
      <x v="5906"/>
    </i>
    <i r="3">
      <x v="4316"/>
      <x v="14"/>
      <x v="5906"/>
    </i>
    <i r="3">
      <x v="4317"/>
      <x v="14"/>
      <x v="5906"/>
    </i>
    <i r="3">
      <x v="4318"/>
      <x v="14"/>
      <x v="407"/>
    </i>
    <i r="3">
      <x v="4357"/>
      <x v="14"/>
      <x v="1050"/>
    </i>
    <i r="3">
      <x v="4359"/>
      <x v="14"/>
      <x v="6863"/>
    </i>
    <i r="3">
      <x v="4361"/>
      <x v="14"/>
      <x v="3061"/>
    </i>
    <i r="3">
      <x v="4383"/>
      <x v="14"/>
      <x v="6824"/>
    </i>
    <i r="3">
      <x v="4386"/>
      <x v="14"/>
      <x v="6840"/>
    </i>
    <i r="3">
      <x v="4387"/>
      <x v="14"/>
      <x v="42"/>
    </i>
    <i r="3">
      <x v="4399"/>
      <x v="80"/>
      <x v="68"/>
    </i>
    <i r="3">
      <x v="4404"/>
      <x v="28"/>
      <x v="5715"/>
    </i>
    <i r="3">
      <x v="4417"/>
      <x v="14"/>
      <x v="7359"/>
    </i>
    <i r="3">
      <x v="4539"/>
      <x v="38"/>
      <x v="433"/>
    </i>
    <i r="3">
      <x v="4541"/>
      <x v="14"/>
      <x v="643"/>
    </i>
    <i r="3">
      <x v="4544"/>
      <x v="28"/>
      <x v="5737"/>
    </i>
    <i r="3">
      <x v="4560"/>
      <x v="28"/>
      <x v="1228"/>
    </i>
    <i r="3">
      <x v="4566"/>
      <x v="28"/>
      <x v="6840"/>
    </i>
    <i r="3">
      <x v="4574"/>
      <x v="28"/>
      <x v="5715"/>
    </i>
    <i r="3">
      <x v="4598"/>
      <x v="14"/>
      <x v="1235"/>
    </i>
    <i r="3">
      <x v="4607"/>
      <x v="14"/>
      <x v="5737"/>
    </i>
    <i r="3">
      <x v="4661"/>
      <x v="14"/>
      <x v="480"/>
    </i>
    <i r="3">
      <x v="4674"/>
      <x v="38"/>
      <x v="1321"/>
    </i>
    <i r="3">
      <x v="4675"/>
      <x v="38"/>
      <x v="1321"/>
    </i>
    <i r="3">
      <x v="4676"/>
      <x v="38"/>
      <x v="1321"/>
    </i>
    <i r="3">
      <x v="4690"/>
      <x v="14"/>
      <x v="6851"/>
    </i>
    <i r="3">
      <x v="4709"/>
      <x v="14"/>
      <x v="4541"/>
    </i>
    <i r="3">
      <x v="4716"/>
      <x v="14"/>
      <x v="4414"/>
    </i>
    <i r="3">
      <x v="4717"/>
      <x v="14"/>
      <x v="3061"/>
    </i>
    <i r="3">
      <x v="4719"/>
      <x v="28"/>
      <x v="7307"/>
    </i>
    <i r="3">
      <x v="4725"/>
      <x v="2"/>
      <x v="7830"/>
    </i>
    <i r="3">
      <x v="4732"/>
      <x v="14"/>
      <x v="7676"/>
    </i>
    <i r="3">
      <x v="4733"/>
      <x v="28"/>
      <x v="7299"/>
    </i>
    <i r="3">
      <x v="4735"/>
      <x v="14"/>
      <x v="7832"/>
    </i>
    <i r="3">
      <x v="4744"/>
      <x v="14"/>
      <x v="7833"/>
    </i>
    <i r="3">
      <x v="4784"/>
      <x v="38"/>
      <x v="363"/>
    </i>
    <i r="3">
      <x v="5586"/>
      <x v="41"/>
      <x v="7345"/>
    </i>
    <i r="3">
      <x v="6373"/>
      <x v="2"/>
      <x v="565"/>
    </i>
    <i r="3">
      <x v="6376"/>
      <x v="2"/>
      <x v="565"/>
    </i>
    <i r="3">
      <x v="6464"/>
      <x v="2"/>
      <x v="7086"/>
    </i>
    <i r="3">
      <x v="6465"/>
      <x v="2"/>
      <x v="7424"/>
    </i>
    <i t="default" r="2">
      <x v="5"/>
    </i>
    <i r="2">
      <x v="9"/>
      <x v="4594"/>
      <x v="29"/>
      <x v="606"/>
    </i>
    <i r="3">
      <x v="4704"/>
      <x v="12"/>
      <x v="533"/>
    </i>
    <i t="default" r="2">
      <x v="9"/>
    </i>
    <i r="2">
      <x v="13"/>
      <x v="4282"/>
      <x v="33"/>
      <x v="7103"/>
    </i>
    <i r="3">
      <x v="4346"/>
      <x v="33"/>
      <x v="2079"/>
    </i>
    <i r="3">
      <x v="4718"/>
      <x v="28"/>
      <x v="7827"/>
    </i>
    <i r="3">
      <x v="4726"/>
      <x v="38"/>
      <x v="7103"/>
    </i>
    <i r="3">
      <x v="4727"/>
      <x v="38"/>
      <x v="7103"/>
    </i>
    <i r="3">
      <x v="4837"/>
      <x v="28"/>
      <x v="7852"/>
    </i>
    <i r="3">
      <x v="6213"/>
      <x v="2"/>
      <x v="7093"/>
    </i>
    <i t="default" r="2">
      <x v="13"/>
    </i>
    <i r="2">
      <x v="14"/>
      <x v="6738"/>
      <x v="12"/>
      <x v="7866"/>
    </i>
    <i t="default" r="2">
      <x v="14"/>
    </i>
    <i r="2">
      <x v="15"/>
      <x v="4338"/>
      <x v="14"/>
      <x v="7804"/>
    </i>
    <i r="3">
      <x v="4678"/>
      <x v="28"/>
      <x v="3937"/>
    </i>
    <i r="3">
      <x v="6076"/>
      <x v="2"/>
      <x v="587"/>
    </i>
    <i t="default" r="2">
      <x v="15"/>
    </i>
    <i r="2">
      <x v="16"/>
      <x v="4197"/>
      <x v="80"/>
      <x v="7393"/>
    </i>
    <i r="3">
      <x v="4349"/>
      <x v="33"/>
      <x v="4621"/>
    </i>
    <i r="3">
      <x v="4377"/>
      <x v="33"/>
      <x v="7150"/>
    </i>
    <i r="3">
      <x v="4543"/>
      <x v="14"/>
      <x v="7812"/>
    </i>
    <i r="3">
      <x v="4546"/>
      <x v="38"/>
      <x v="6926"/>
    </i>
    <i r="3">
      <x v="4590"/>
      <x v="38"/>
      <x v="6873"/>
    </i>
    <i r="3">
      <x v="4591"/>
      <x v="38"/>
      <x v="6873"/>
    </i>
    <i r="3">
      <x v="4592"/>
      <x v="38"/>
      <x v="6873"/>
    </i>
    <i r="3">
      <x v="4593"/>
      <x v="38"/>
      <x v="6873"/>
    </i>
    <i r="3">
      <x v="4606"/>
      <x v="33"/>
      <x v="2499"/>
    </i>
    <i r="3">
      <x v="4624"/>
      <x v="38"/>
      <x v="1217"/>
    </i>
    <i r="3">
      <x v="4625"/>
      <x v="38"/>
      <x v="1217"/>
    </i>
    <i r="3">
      <x v="4626"/>
      <x v="38"/>
      <x v="1217"/>
    </i>
    <i r="3">
      <x v="4703"/>
      <x v="33"/>
      <x v="7825"/>
    </i>
    <i r="3">
      <x v="4711"/>
      <x v="28"/>
      <x v="7313"/>
    </i>
    <i r="3">
      <x v="4722"/>
      <x v="28"/>
      <x v="7829"/>
    </i>
    <i r="3">
      <x v="4728"/>
      <x v="28"/>
      <x v="7831"/>
    </i>
    <i r="3">
      <x v="4751"/>
      <x v="14"/>
      <x v="7836"/>
    </i>
    <i r="3">
      <x v="6207"/>
      <x v="2"/>
      <x v="6434"/>
    </i>
    <i r="3">
      <x v="6565"/>
      <x v="2"/>
      <x v="3002"/>
    </i>
    <i t="default" r="2">
      <x v="16"/>
    </i>
    <i r="2">
      <x v="18"/>
      <x v="3042"/>
      <x v="12"/>
      <x v="7396"/>
    </i>
    <i r="3">
      <x v="4114"/>
      <x v="29"/>
      <x v="7671"/>
    </i>
    <i r="3">
      <x v="4202"/>
      <x v="14"/>
      <x v="1081"/>
    </i>
    <i r="3">
      <x v="4224"/>
      <x v="14"/>
      <x v="7363"/>
    </i>
    <i r="3">
      <x v="4281"/>
      <x v="33"/>
      <x v="7145"/>
    </i>
    <i r="3">
      <x v="4310"/>
      <x v="28"/>
      <x v="7285"/>
    </i>
    <i r="3">
      <x v="4343"/>
      <x v="14"/>
      <x v="4955"/>
    </i>
    <i r="3">
      <x v="4403"/>
      <x v="28"/>
      <x v="6670"/>
    </i>
    <i r="3">
      <x v="4469"/>
      <x v="38"/>
      <x v="6877"/>
    </i>
    <i r="3">
      <x v="4553"/>
      <x v="33"/>
      <x v="7124"/>
    </i>
    <i r="3">
      <x v="4567"/>
      <x v="38"/>
      <x v="6904"/>
    </i>
    <i r="3">
      <x v="4568"/>
      <x v="29"/>
      <x v="7327"/>
    </i>
    <i r="3">
      <x v="4570"/>
      <x v="12"/>
      <x v="7014"/>
    </i>
    <i r="3">
      <x v="4572"/>
      <x v="12"/>
      <x v="6985"/>
    </i>
    <i r="3">
      <x v="4595"/>
      <x v="28"/>
      <x v="982"/>
    </i>
    <i r="3">
      <x v="4596"/>
      <x v="28"/>
      <x v="6665"/>
    </i>
    <i r="3">
      <x v="4627"/>
      <x v="12"/>
      <x v="7048"/>
    </i>
    <i r="3">
      <x v="4630"/>
      <x v="29"/>
      <x v="6769"/>
    </i>
    <i r="3">
      <x v="4663"/>
      <x v="14"/>
      <x v="7817"/>
    </i>
    <i r="3">
      <x v="4686"/>
      <x v="29"/>
      <x v="7822"/>
    </i>
    <i r="3">
      <x v="4687"/>
      <x v="12"/>
      <x v="6987"/>
    </i>
    <i r="3">
      <x v="4689"/>
      <x v="28"/>
      <x v="6677"/>
    </i>
    <i r="3">
      <x v="4691"/>
      <x v="12"/>
      <x v="7018"/>
    </i>
    <i r="3">
      <x v="4694"/>
      <x v="28"/>
      <x v="6721"/>
    </i>
    <i r="3">
      <x v="4701"/>
      <x v="29"/>
      <x v="6753"/>
    </i>
    <i r="3">
      <x v="4705"/>
      <x v="2"/>
      <x v="7098"/>
    </i>
    <i r="3">
      <x v="4707"/>
      <x v="28"/>
      <x v="6731"/>
    </i>
    <i r="3">
      <x v="4721"/>
      <x v="12"/>
      <x v="7009"/>
    </i>
    <i r="3">
      <x v="4738"/>
      <x v="29"/>
      <x v="6749"/>
    </i>
    <i r="3">
      <x v="4743"/>
      <x v="29"/>
      <x v="7330"/>
    </i>
    <i r="3">
      <x v="4746"/>
      <x v="28"/>
      <x v="7834"/>
    </i>
    <i r="3">
      <x v="4753"/>
      <x v="29"/>
      <x v="1265"/>
    </i>
    <i r="3">
      <x v="4754"/>
      <x v="29"/>
      <x v="6771"/>
    </i>
    <i r="3">
      <x v="4761"/>
      <x v="28"/>
      <x v="7839"/>
    </i>
    <i r="3">
      <x v="4771"/>
      <x v="28"/>
      <x v="6698"/>
    </i>
    <i r="3">
      <x v="4783"/>
      <x v="28"/>
      <x v="7499"/>
    </i>
    <i r="3">
      <x v="4785"/>
      <x v="12"/>
      <x v="7413"/>
    </i>
    <i r="3">
      <x v="4819"/>
      <x v="28"/>
      <x v="7847"/>
    </i>
    <i r="3">
      <x v="4840"/>
      <x v="12"/>
      <x v="7854"/>
    </i>
    <i r="3">
      <x v="4906"/>
      <x v="28"/>
      <x v="7858"/>
    </i>
    <i r="3">
      <x v="6377"/>
      <x v="2"/>
      <x v="7099"/>
    </i>
    <i r="3">
      <x v="6939"/>
      <x v="28"/>
      <x v="6728"/>
    </i>
    <i t="default" r="2">
      <x v="18"/>
    </i>
    <i r="2">
      <x v="19"/>
      <x v="2454"/>
      <x v="14"/>
      <x v="6825"/>
    </i>
    <i r="3">
      <x v="4126"/>
      <x v="43"/>
      <x v="7946"/>
    </i>
    <i r="3">
      <x v="4133"/>
      <x v="14"/>
      <x v="7947"/>
    </i>
    <i r="3">
      <x v="4134"/>
      <x v="2"/>
      <x v="7096"/>
    </i>
    <i r="3">
      <x v="4323"/>
      <x v="12"/>
      <x v="4495"/>
    </i>
    <i r="3">
      <x v="4341"/>
      <x v="14"/>
      <x v="128"/>
    </i>
    <i r="3">
      <x v="4368"/>
      <x v="12"/>
      <x v="7078"/>
    </i>
    <i r="3">
      <x v="4376"/>
      <x v="41"/>
      <x v="6803"/>
    </i>
    <i r="3">
      <x v="4390"/>
      <x v="38"/>
      <x v="6957"/>
    </i>
    <i r="3">
      <x v="4470"/>
      <x v="28"/>
      <x v="6655"/>
    </i>
    <i r="3">
      <x v="4534"/>
      <x v="28"/>
      <x v="6653"/>
    </i>
    <i r="3">
      <x v="4535"/>
      <x v="28"/>
      <x v="7284"/>
    </i>
    <i r="3">
      <x v="4559"/>
      <x v="33"/>
      <x v="7155"/>
    </i>
    <i r="3">
      <x v="4563"/>
      <x v="33"/>
      <x v="7431"/>
    </i>
    <i r="3">
      <x v="4571"/>
      <x v="12"/>
      <x v="7015"/>
    </i>
    <i r="3">
      <x v="4580"/>
      <x v="38"/>
      <x v="7813"/>
    </i>
    <i r="3">
      <x v="4584"/>
      <x v="38"/>
      <x v="6884"/>
    </i>
    <i r="3">
      <x v="4587"/>
      <x v="38"/>
      <x v="7675"/>
    </i>
    <i r="3">
      <x v="4597"/>
      <x v="28"/>
      <x v="7814"/>
    </i>
    <i r="3">
      <x v="4611"/>
      <x v="29"/>
      <x v="7815"/>
    </i>
    <i r="3">
      <x v="4613"/>
      <x v="38"/>
      <x v="6898"/>
    </i>
    <i r="3">
      <x v="4665"/>
      <x v="28"/>
      <x v="7818"/>
    </i>
    <i r="3">
      <x v="4668"/>
      <x v="28"/>
      <x v="7297"/>
    </i>
    <i r="3">
      <x v="4669"/>
      <x v="12"/>
      <x v="7047"/>
    </i>
    <i r="3">
      <x v="4680"/>
      <x v="33"/>
      <x v="7819"/>
    </i>
    <i r="3">
      <x v="4681"/>
      <x v="33"/>
      <x v="7820"/>
    </i>
    <i r="3">
      <x v="4682"/>
      <x v="28"/>
      <x v="6648"/>
    </i>
    <i r="3">
      <x v="4684"/>
      <x v="28"/>
      <x v="7821"/>
    </i>
    <i r="3">
      <x v="4695"/>
      <x v="28"/>
      <x v="6643"/>
    </i>
    <i r="3">
      <x v="4713"/>
      <x v="41"/>
      <x v="6795"/>
    </i>
    <i r="3">
      <x v="4714"/>
      <x v="41"/>
      <x v="7826"/>
    </i>
    <i r="3">
      <x v="4747"/>
      <x v="28"/>
      <x v="7835"/>
    </i>
    <i r="3">
      <x v="4748"/>
      <x v="12"/>
      <x v="7006"/>
    </i>
    <i r="3">
      <x v="4749"/>
      <x v="33"/>
      <x v="7433"/>
    </i>
    <i r="3">
      <x v="4755"/>
      <x v="12"/>
      <x v="7419"/>
    </i>
    <i r="3">
      <x v="4756"/>
      <x v="12"/>
      <x v="7837"/>
    </i>
    <i r="3">
      <x v="4759"/>
      <x v="12"/>
      <x v="7052"/>
    </i>
    <i r="3">
      <x v="4779"/>
      <x v="12"/>
      <x v="7841"/>
    </i>
    <i r="3">
      <x v="4787"/>
      <x v="11"/>
      <x v="7908"/>
    </i>
    <i r="3">
      <x v="4798"/>
      <x v="12"/>
      <x v="7398"/>
    </i>
    <i r="3">
      <x v="4833"/>
      <x v="12"/>
      <x v="7851"/>
    </i>
    <i r="3">
      <x v="4838"/>
      <x v="28"/>
      <x v="7853"/>
    </i>
    <i r="3">
      <x v="4904"/>
      <x v="41"/>
      <x v="7500"/>
    </i>
    <i r="3">
      <x v="6209"/>
      <x v="2"/>
      <x v="7972"/>
    </i>
    <i r="3">
      <x v="6940"/>
      <x v="28"/>
      <x v="3981"/>
    </i>
    <i t="default" r="2">
      <x v="19"/>
    </i>
    <i r="2">
      <x v="20"/>
      <x v="6937"/>
      <x v="70"/>
      <x v="7167"/>
    </i>
    <i t="default" r="2">
      <x v="20"/>
    </i>
    <i r="2">
      <x v="21"/>
      <x v="3128"/>
      <x v="14"/>
      <x v="6839"/>
    </i>
    <i r="3">
      <x v="3139"/>
      <x v="33"/>
      <x v="7430"/>
    </i>
    <i r="3">
      <x v="4111"/>
      <x v="12"/>
      <x v="7042"/>
    </i>
    <i r="3">
      <x v="4122"/>
      <x v="14"/>
      <x v="6843"/>
    </i>
    <i r="3">
      <x v="4324"/>
      <x v="12"/>
      <x v="7023"/>
    </i>
    <i r="3">
      <x v="4325"/>
      <x v="29"/>
      <x v="6773"/>
    </i>
    <i r="3">
      <x v="4342"/>
      <x v="14"/>
      <x v="6849"/>
    </i>
    <i r="3">
      <x v="4344"/>
      <x v="14"/>
      <x v="7805"/>
    </i>
    <i r="3">
      <x v="4345"/>
      <x v="14"/>
      <x v="6849"/>
    </i>
    <i r="3">
      <x v="4378"/>
      <x v="38"/>
      <x v="6905"/>
    </i>
    <i r="3">
      <x v="4389"/>
      <x v="33"/>
      <x v="7149"/>
    </i>
    <i r="3">
      <x v="4405"/>
      <x v="28"/>
      <x v="6686"/>
    </i>
    <i r="3">
      <x v="4463"/>
      <x v="28"/>
      <x v="6637"/>
    </i>
    <i r="3">
      <x v="4549"/>
      <x v="38"/>
      <x v="6929"/>
    </i>
    <i r="3">
      <x v="4581"/>
      <x v="12"/>
      <x v="6999"/>
    </i>
    <i r="3">
      <x v="4583"/>
      <x v="12"/>
      <x v="7010"/>
    </i>
    <i r="3">
      <x v="4589"/>
      <x v="41"/>
      <x v="6797"/>
    </i>
    <i r="3">
      <x v="4612"/>
      <x v="12"/>
      <x v="7061"/>
    </i>
    <i r="3">
      <x v="4620"/>
      <x v="28"/>
      <x v="7286"/>
    </i>
    <i r="3">
      <x v="4667"/>
      <x v="38"/>
      <x v="6969"/>
    </i>
    <i r="3">
      <x v="4671"/>
      <x v="12"/>
      <x v="7072"/>
    </i>
    <i r="3">
      <x v="4696"/>
      <x v="28"/>
      <x v="6708"/>
    </i>
    <i r="3">
      <x v="4712"/>
      <x v="29"/>
      <x v="6756"/>
    </i>
    <i r="3">
      <x v="4723"/>
      <x v="29"/>
      <x v="6790"/>
    </i>
    <i r="3">
      <x v="4741"/>
      <x v="28"/>
      <x v="6673"/>
    </i>
    <i r="3">
      <x v="4745"/>
      <x v="14"/>
      <x v="6853"/>
    </i>
    <i r="3">
      <x v="4780"/>
      <x v="41"/>
      <x v="7343"/>
    </i>
    <i r="3">
      <x v="4800"/>
      <x v="33"/>
      <x v="7844"/>
    </i>
    <i r="3">
      <x v="4802"/>
      <x v="28"/>
      <x v="7295"/>
    </i>
    <i r="3">
      <x v="4820"/>
      <x v="28"/>
      <x v="7292"/>
    </i>
    <i r="3">
      <x v="4850"/>
      <x v="12"/>
      <x v="7855"/>
    </i>
    <i r="3">
      <x v="4901"/>
      <x v="33"/>
      <x v="7857"/>
    </i>
    <i t="default" r="2">
      <x v="21"/>
    </i>
    <i r="2">
      <x v="25"/>
      <x v="6211"/>
      <x v="2"/>
      <x v="7922"/>
    </i>
    <i t="default" r="2">
      <x v="25"/>
    </i>
    <i r="2">
      <x v="27"/>
      <x v="4582"/>
      <x v="12"/>
      <x v="7054"/>
    </i>
    <i r="3">
      <x v="6932"/>
      <x v="2"/>
      <x v="7092"/>
    </i>
    <i t="default" r="2">
      <x v="27"/>
    </i>
    <i r="2">
      <x v="38"/>
      <x v="4599"/>
      <x v="33"/>
      <x v="2350"/>
    </i>
    <i r="3">
      <x v="4600"/>
      <x v="33"/>
      <x v="2350"/>
    </i>
    <i t="default" r="2">
      <x v="38"/>
    </i>
    <i r="2">
      <x v="46"/>
      <x v="4542"/>
      <x v="28"/>
      <x v="7298"/>
    </i>
    <i t="default" r="2">
      <x v="46"/>
    </i>
    <i r="2">
      <x v="48"/>
      <x v="4272"/>
      <x v="12"/>
      <x v="6990"/>
    </i>
    <i t="default" r="2">
      <x v="48"/>
    </i>
    <i r="2">
      <x v="50"/>
      <x v="4619"/>
      <x v="38"/>
      <x v="6972"/>
    </i>
    <i t="default" r="2">
      <x v="50"/>
    </i>
    <i r="2">
      <x v="51"/>
      <x v="4561"/>
      <x v="38"/>
      <x v="6892"/>
    </i>
    <i r="3">
      <x v="4576"/>
      <x v="29"/>
      <x v="6751"/>
    </i>
    <i r="3">
      <x v="4601"/>
      <x v="14"/>
      <x v="6841"/>
    </i>
    <i r="3">
      <x v="4602"/>
      <x v="38"/>
      <x v="6924"/>
    </i>
    <i r="3">
      <x v="4604"/>
      <x v="2"/>
      <x v="7087"/>
    </i>
    <i r="3">
      <x v="4615"/>
      <x v="38"/>
      <x v="6897"/>
    </i>
    <i r="3">
      <x v="4617"/>
      <x v="38"/>
      <x v="6938"/>
    </i>
    <i r="3">
      <x v="4662"/>
      <x v="38"/>
      <x v="6948"/>
    </i>
    <i r="3">
      <x v="4664"/>
      <x v="41"/>
      <x v="7341"/>
    </i>
    <i r="3">
      <x v="4698"/>
      <x v="2"/>
      <x v="7823"/>
    </i>
    <i r="3">
      <x v="4699"/>
      <x v="38"/>
      <x v="7824"/>
    </i>
    <i r="3">
      <x v="4700"/>
      <x v="38"/>
      <x v="6940"/>
    </i>
    <i r="3">
      <x v="4715"/>
      <x v="38"/>
      <x v="6890"/>
    </i>
    <i r="3">
      <x v="4720"/>
      <x v="28"/>
      <x v="7828"/>
    </i>
    <i r="3">
      <x v="4734"/>
      <x v="12"/>
      <x v="7053"/>
    </i>
    <i r="3">
      <x v="4750"/>
      <x v="33"/>
      <x v="7144"/>
    </i>
    <i r="3">
      <x v="4757"/>
      <x v="41"/>
      <x v="7348"/>
    </i>
    <i r="3">
      <x v="4758"/>
      <x v="38"/>
      <x v="7838"/>
    </i>
    <i r="3">
      <x v="4766"/>
      <x v="28"/>
      <x v="7840"/>
    </i>
    <i r="3">
      <x v="4768"/>
      <x v="12"/>
      <x v="7404"/>
    </i>
    <i r="3">
      <x v="4788"/>
      <x v="38"/>
      <x v="7372"/>
    </i>
    <i r="3">
      <x v="4797"/>
      <x v="38"/>
      <x v="7843"/>
    </i>
    <i r="3">
      <x v="4817"/>
      <x v="38"/>
      <x v="7846"/>
    </i>
    <i r="3">
      <x v="4821"/>
      <x v="29"/>
      <x v="7849"/>
    </i>
    <i r="3">
      <x v="4822"/>
      <x v="38"/>
      <x v="7388"/>
    </i>
    <i r="3">
      <x v="4908"/>
      <x v="41"/>
      <x v="7678"/>
    </i>
    <i r="3">
      <x v="6744"/>
      <x v="43"/>
      <x v="7923"/>
    </i>
    <i t="default" r="2">
      <x v="51"/>
    </i>
    <i r="2">
      <x v="54"/>
      <x v="6689"/>
      <x v="28"/>
      <x v="6642"/>
    </i>
    <i t="default" r="2">
      <x v="54"/>
    </i>
    <i r="2">
      <x v="56"/>
      <x v="3041"/>
      <x v="12"/>
      <x v="6986"/>
    </i>
    <i t="default" r="2">
      <x v="56"/>
    </i>
    <i r="2">
      <x v="66"/>
      <x v="3121"/>
      <x v="14"/>
      <x v="6859"/>
    </i>
    <i t="default" r="2">
      <x v="66"/>
    </i>
    <i r="2">
      <x v="69"/>
      <x v="4702"/>
      <x v="28"/>
      <x v="736"/>
    </i>
    <i t="default" r="2">
      <x v="69"/>
    </i>
    <i r="2">
      <x v="73"/>
      <x v="4666"/>
      <x v="28"/>
      <x v="7305"/>
    </i>
    <i t="default" r="2">
      <x v="73"/>
    </i>
    <i t="sum" r="1">
      <x v="4"/>
    </i>
    <i t="default">
      <x v="2"/>
    </i>
    <i>
      <x v="3"/>
      <x v="4"/>
      <x v="1"/>
      <x v="2186"/>
      <x v="29"/>
      <x v="8"/>
    </i>
    <i r="3">
      <x v="2187"/>
      <x v="29"/>
      <x v="8"/>
    </i>
    <i r="3">
      <x v="2188"/>
      <x v="29"/>
      <x v="8"/>
    </i>
    <i r="3">
      <x v="2189"/>
      <x v="29"/>
      <x v="8"/>
    </i>
    <i r="3">
      <x v="2190"/>
      <x v="29"/>
      <x v="8"/>
    </i>
    <i r="3">
      <x v="2191"/>
      <x v="29"/>
      <x v="8"/>
    </i>
    <i r="3">
      <x v="2192"/>
      <x v="29"/>
      <x v="8"/>
    </i>
    <i r="3">
      <x v="2193"/>
      <x v="29"/>
      <x v="8"/>
    </i>
    <i r="3">
      <x v="2194"/>
      <x v="29"/>
      <x v="8"/>
    </i>
    <i r="3">
      <x v="2195"/>
      <x v="29"/>
      <x v="8"/>
    </i>
    <i r="3">
      <x v="2200"/>
      <x v="12"/>
      <x v="8"/>
    </i>
    <i r="3">
      <x v="2201"/>
      <x v="12"/>
      <x v="8"/>
    </i>
    <i r="3">
      <x v="2202"/>
      <x v="12"/>
      <x v="8"/>
    </i>
    <i r="3">
      <x v="2203"/>
      <x v="12"/>
      <x v="8"/>
    </i>
    <i r="3">
      <x v="2204"/>
      <x v="12"/>
      <x v="8"/>
    </i>
    <i r="3">
      <x v="2205"/>
      <x v="12"/>
      <x v="8"/>
    </i>
    <i r="3">
      <x v="2326"/>
      <x v="12"/>
      <x v="7057"/>
    </i>
    <i r="3">
      <x v="3148"/>
      <x v="2"/>
      <x v="7630"/>
    </i>
    <i t="default" r="2">
      <x v="1"/>
    </i>
    <i r="2">
      <x v="5"/>
      <x v="2830"/>
      <x v="28"/>
      <x v="6729"/>
    </i>
    <i t="default" r="2">
      <x v="5"/>
    </i>
    <i r="2">
      <x v="8"/>
      <x v="1861"/>
      <x v="12"/>
      <x v="6979"/>
    </i>
    <i r="3">
      <x v="2002"/>
      <x v="29"/>
      <x v="8"/>
    </i>
    <i r="3">
      <x v="2003"/>
      <x v="29"/>
      <x v="8"/>
    </i>
    <i r="3">
      <x v="2004"/>
      <x v="29"/>
      <x v="8"/>
    </i>
    <i r="3">
      <x v="2005"/>
      <x v="29"/>
      <x v="8"/>
    </i>
    <i r="3">
      <x v="2006"/>
      <x v="29"/>
      <x v="8"/>
    </i>
    <i r="3">
      <x v="2007"/>
      <x v="12"/>
      <x v="8"/>
    </i>
    <i r="3">
      <x v="2008"/>
      <x v="12"/>
      <x v="8"/>
    </i>
    <i r="3">
      <x v="2009"/>
      <x v="12"/>
      <x v="8"/>
    </i>
    <i r="3">
      <x v="2010"/>
      <x v="12"/>
      <x v="8"/>
    </i>
    <i r="3">
      <x v="2011"/>
      <x v="12"/>
      <x v="8"/>
    </i>
    <i r="3">
      <x v="2012"/>
      <x v="12"/>
      <x v="8"/>
    </i>
    <i r="3">
      <x v="2013"/>
      <x v="12"/>
      <x v="8"/>
    </i>
    <i r="3">
      <x v="2014"/>
      <x v="12"/>
      <x v="8"/>
    </i>
    <i r="3">
      <x v="2015"/>
      <x v="12"/>
      <x v="8"/>
    </i>
    <i r="3">
      <x v="2016"/>
      <x v="12"/>
      <x v="8"/>
    </i>
    <i r="3">
      <x v="2018"/>
      <x v="12"/>
      <x v="8"/>
    </i>
    <i r="3">
      <x v="2020"/>
      <x v="12"/>
      <x v="8"/>
    </i>
    <i r="3">
      <x v="2021"/>
      <x v="12"/>
      <x v="8"/>
    </i>
    <i r="3">
      <x v="2022"/>
      <x v="2"/>
      <x v="8"/>
    </i>
    <i r="3">
      <x v="2023"/>
      <x v="2"/>
      <x v="8"/>
    </i>
    <i r="3">
      <x v="2024"/>
      <x v="2"/>
      <x v="8"/>
    </i>
    <i r="3">
      <x v="2025"/>
      <x v="2"/>
      <x v="8"/>
    </i>
    <i r="3">
      <x v="2026"/>
      <x v="2"/>
      <x v="8"/>
    </i>
    <i r="3">
      <x v="2027"/>
      <x v="2"/>
      <x v="8"/>
    </i>
    <i r="3">
      <x v="2028"/>
      <x v="2"/>
      <x v="8"/>
    </i>
    <i r="3">
      <x v="2029"/>
      <x v="2"/>
      <x v="8"/>
    </i>
    <i r="3">
      <x v="2030"/>
      <x v="2"/>
      <x v="8"/>
    </i>
    <i r="3">
      <x v="2031"/>
      <x v="2"/>
      <x v="8"/>
    </i>
    <i r="3">
      <x v="2032"/>
      <x v="2"/>
      <x v="8"/>
    </i>
    <i r="3">
      <x v="2033"/>
      <x v="2"/>
      <x v="8"/>
    </i>
    <i r="3">
      <x v="2034"/>
      <x v="2"/>
      <x v="8"/>
    </i>
    <i r="3">
      <x v="2035"/>
      <x v="2"/>
      <x v="8"/>
    </i>
    <i r="3">
      <x v="2036"/>
      <x v="2"/>
      <x v="8"/>
    </i>
    <i r="3">
      <x v="2057"/>
      <x v="38"/>
      <x v="5200"/>
    </i>
    <i r="3">
      <x v="2058"/>
      <x v="38"/>
      <x v="5200"/>
    </i>
    <i r="3">
      <x v="2089"/>
      <x v="12"/>
      <x v="6272"/>
    </i>
    <i r="3">
      <x v="2090"/>
      <x v="12"/>
      <x v="6272"/>
    </i>
    <i t="default" r="2">
      <x v="8"/>
    </i>
    <i r="2">
      <x v="11"/>
      <x v="1860"/>
      <x v="14"/>
      <x v="6817"/>
    </i>
    <i t="default" r="2">
      <x v="11"/>
    </i>
    <i r="2">
      <x v="13"/>
      <x v="2046"/>
      <x v="33"/>
      <x v="7103"/>
    </i>
    <i t="default" r="2">
      <x v="13"/>
    </i>
    <i r="2">
      <x v="15"/>
      <x v="2085"/>
      <x v="14"/>
      <x v="6846"/>
    </i>
    <i r="3">
      <x v="3140"/>
      <x v="38"/>
      <x v="7370"/>
    </i>
    <i r="3">
      <x v="3141"/>
      <x v="38"/>
      <x v="7374"/>
    </i>
    <i r="3">
      <x v="3142"/>
      <x v="33"/>
      <x v="7370"/>
    </i>
    <i t="default" r="2">
      <x v="15"/>
    </i>
    <i r="2">
      <x v="18"/>
      <x v="2737"/>
      <x v="29"/>
      <x v="6770"/>
    </i>
    <i t="default" r="2">
      <x v="18"/>
    </i>
    <i r="2">
      <x v="40"/>
      <x v="595"/>
      <x v="41"/>
      <x v="7338"/>
    </i>
    <i r="3">
      <x v="1947"/>
      <x v="14"/>
      <x v="6861"/>
    </i>
    <i r="3">
      <x v="2076"/>
      <x v="12"/>
      <x v="7059"/>
    </i>
    <i r="3">
      <x v="2091"/>
      <x v="29"/>
      <x v="6777"/>
    </i>
    <i r="3">
      <x v="2322"/>
      <x v="33"/>
      <x v="7128"/>
    </i>
    <i r="3">
      <x v="2404"/>
      <x v="28"/>
      <x v="6695"/>
    </i>
    <i r="3">
      <x v="2405"/>
      <x v="28"/>
      <x v="6730"/>
    </i>
    <i r="3">
      <x v="2744"/>
      <x v="14"/>
      <x v="7593"/>
    </i>
    <i r="3">
      <x v="2834"/>
      <x v="28"/>
      <x v="7599"/>
    </i>
    <i r="3">
      <x v="3103"/>
      <x v="12"/>
      <x v="7414"/>
    </i>
    <i r="3">
      <x v="3117"/>
      <x v="29"/>
      <x v="7324"/>
    </i>
    <i r="3">
      <x v="3149"/>
      <x v="12"/>
      <x v="7033"/>
    </i>
    <i r="3">
      <x v="3196"/>
      <x v="38"/>
      <x v="7386"/>
    </i>
    <i r="3">
      <x v="3217"/>
      <x v="28"/>
      <x v="7645"/>
    </i>
    <i r="3">
      <x v="3222"/>
      <x v="38"/>
      <x v="7646"/>
    </i>
    <i r="3">
      <x v="3226"/>
      <x v="38"/>
      <x v="1380"/>
    </i>
    <i t="default" r="2">
      <x v="40"/>
    </i>
    <i r="2">
      <x v="43"/>
      <x v="6878"/>
      <x v="12"/>
      <x v="7008"/>
    </i>
    <i t="default" r="2">
      <x v="43"/>
    </i>
    <i r="2">
      <x v="53"/>
      <x v="1839"/>
      <x v="14"/>
      <x v="7536"/>
    </i>
    <i r="3">
      <x v="1846"/>
      <x v="14"/>
      <x v="7350"/>
    </i>
    <i r="3">
      <x v="1965"/>
      <x v="14"/>
      <x v="6826"/>
    </i>
    <i r="3">
      <x v="2048"/>
      <x v="33"/>
      <x v="7104"/>
    </i>
    <i r="3">
      <x v="2214"/>
      <x v="33"/>
      <x v="7120"/>
    </i>
    <i r="3">
      <x v="2215"/>
      <x v="33"/>
      <x v="7134"/>
    </i>
    <i r="3">
      <x v="2216"/>
      <x v="33"/>
      <x v="7106"/>
    </i>
    <i r="3">
      <x v="2220"/>
      <x v="38"/>
      <x v="6902"/>
    </i>
    <i r="3">
      <x v="2321"/>
      <x v="33"/>
      <x v="7105"/>
    </i>
    <i r="3">
      <x v="2327"/>
      <x v="12"/>
      <x v="7001"/>
    </i>
    <i r="3">
      <x v="2329"/>
      <x v="12"/>
      <x v="843"/>
    </i>
    <i r="3">
      <x v="2333"/>
      <x v="38"/>
      <x v="6882"/>
    </i>
    <i r="3">
      <x v="2334"/>
      <x v="28"/>
      <x v="6746"/>
    </i>
    <i r="3">
      <x v="2425"/>
      <x v="28"/>
      <x v="6736"/>
    </i>
    <i r="3">
      <x v="2428"/>
      <x v="29"/>
      <x v="7328"/>
    </i>
    <i r="3">
      <x v="2429"/>
      <x v="41"/>
      <x v="7342"/>
    </i>
    <i r="3">
      <x v="2692"/>
      <x v="38"/>
      <x v="7378"/>
    </i>
    <i r="3">
      <x v="2721"/>
      <x v="38"/>
      <x v="1435"/>
    </i>
    <i r="3">
      <x v="2723"/>
      <x v="33"/>
      <x v="7438"/>
    </i>
    <i r="3">
      <x v="2734"/>
      <x v="38"/>
      <x v="7592"/>
    </i>
    <i r="3">
      <x v="2739"/>
      <x v="12"/>
      <x v="7043"/>
    </i>
    <i r="3">
      <x v="2770"/>
      <x v="38"/>
      <x v="6934"/>
    </i>
    <i r="3">
      <x v="2771"/>
      <x v="33"/>
      <x v="7136"/>
    </i>
    <i r="3">
      <x v="2772"/>
      <x v="38"/>
      <x v="6936"/>
    </i>
    <i r="3">
      <x v="2773"/>
      <x v="38"/>
      <x v="6880"/>
    </i>
    <i r="3">
      <x v="3048"/>
      <x v="38"/>
      <x v="6927"/>
    </i>
    <i r="3">
      <x v="3090"/>
      <x v="38"/>
      <x v="7371"/>
    </i>
    <i r="3">
      <x v="3106"/>
      <x v="14"/>
      <x v="6838"/>
    </i>
    <i r="3">
      <x v="3108"/>
      <x v="28"/>
      <x v="7442"/>
    </i>
    <i r="3">
      <x v="3109"/>
      <x v="48"/>
      <x v="7624"/>
    </i>
    <i r="3">
      <x v="3110"/>
      <x v="38"/>
      <x v="7380"/>
    </i>
    <i r="3">
      <x v="3115"/>
      <x v="28"/>
      <x v="7626"/>
    </i>
    <i r="3">
      <x v="3116"/>
      <x v="28"/>
      <x v="6661"/>
    </i>
    <i r="3">
      <x v="3129"/>
      <x v="33"/>
      <x v="7432"/>
    </i>
    <i r="3">
      <x v="3133"/>
      <x v="38"/>
      <x v="7628"/>
    </i>
    <i r="3">
      <x v="3144"/>
      <x v="33"/>
      <x v="7429"/>
    </i>
    <i r="3">
      <x v="3188"/>
      <x v="28"/>
      <x v="6687"/>
    </i>
    <i r="3">
      <x v="3197"/>
      <x v="29"/>
      <x v="7639"/>
    </i>
    <i r="3">
      <x v="3205"/>
      <x v="28"/>
      <x v="7290"/>
    </i>
    <i r="3">
      <x v="3215"/>
      <x v="33"/>
      <x v="7437"/>
    </i>
    <i r="3">
      <x v="3338"/>
      <x v="28"/>
      <x v="7649"/>
    </i>
    <i r="3">
      <x v="3348"/>
      <x v="38"/>
      <x v="7653"/>
    </i>
    <i r="3">
      <x v="3366"/>
      <x v="28"/>
      <x v="7659"/>
    </i>
    <i r="3">
      <x v="6881"/>
      <x v="28"/>
      <x v="7304"/>
    </i>
    <i t="default" r="2">
      <x v="53"/>
    </i>
    <i r="2">
      <x v="54"/>
      <x v="1444"/>
      <x v="12"/>
      <x v="7062"/>
    </i>
    <i r="3">
      <x v="2039"/>
      <x v="41"/>
      <x v="7337"/>
    </i>
    <i r="3">
      <x v="2077"/>
      <x v="12"/>
      <x v="7039"/>
    </i>
    <i r="3">
      <x v="2482"/>
      <x v="41"/>
      <x v="6809"/>
    </i>
    <i r="3">
      <x v="2722"/>
      <x v="38"/>
      <x v="6952"/>
    </i>
    <i r="3">
      <x v="2733"/>
      <x v="12"/>
      <x v="7591"/>
    </i>
    <i r="3">
      <x v="2735"/>
      <x v="33"/>
      <x v="7140"/>
    </i>
    <i r="3">
      <x v="2754"/>
      <x v="28"/>
      <x v="2109"/>
    </i>
    <i r="3">
      <x v="2757"/>
      <x v="28"/>
      <x v="7594"/>
    </i>
    <i r="3">
      <x v="2761"/>
      <x v="29"/>
      <x v="7595"/>
    </i>
    <i r="3">
      <x v="2762"/>
      <x v="38"/>
      <x v="6893"/>
    </i>
    <i r="3">
      <x v="2763"/>
      <x v="38"/>
      <x v="6906"/>
    </i>
    <i r="3">
      <x v="2764"/>
      <x v="38"/>
      <x v="6879"/>
    </i>
    <i r="3">
      <x v="2765"/>
      <x v="38"/>
      <x v="6867"/>
    </i>
    <i r="3">
      <x v="2767"/>
      <x v="38"/>
      <x v="6925"/>
    </i>
    <i r="3">
      <x v="2832"/>
      <x v="28"/>
      <x v="6738"/>
    </i>
    <i r="3">
      <x v="2836"/>
      <x v="14"/>
      <x v="6827"/>
    </i>
    <i r="3">
      <x v="2837"/>
      <x v="33"/>
      <x v="7117"/>
    </i>
    <i r="3">
      <x v="2841"/>
      <x v="29"/>
      <x v="6788"/>
    </i>
    <i r="3">
      <x v="3052"/>
      <x v="33"/>
      <x v="7137"/>
    </i>
    <i r="3">
      <x v="3082"/>
      <x v="33"/>
      <x v="7122"/>
    </i>
    <i r="3">
      <x v="3087"/>
      <x v="28"/>
      <x v="7623"/>
    </i>
    <i r="3">
      <x v="3091"/>
      <x v="38"/>
      <x v="7379"/>
    </i>
    <i r="3">
      <x v="3092"/>
      <x v="38"/>
      <x v="6939"/>
    </i>
    <i r="3">
      <x v="3101"/>
      <x v="38"/>
      <x v="7373"/>
    </i>
    <i r="3">
      <x v="3111"/>
      <x v="28"/>
      <x v="6636"/>
    </i>
    <i r="3">
      <x v="3112"/>
      <x v="29"/>
      <x v="7625"/>
    </i>
    <i r="3">
      <x v="3113"/>
      <x v="28"/>
      <x v="6654"/>
    </i>
    <i r="3">
      <x v="3124"/>
      <x v="28"/>
      <x v="7627"/>
    </i>
    <i r="3">
      <x v="3131"/>
      <x v="29"/>
      <x v="6762"/>
    </i>
    <i r="3">
      <x v="3134"/>
      <x v="12"/>
      <x v="6980"/>
    </i>
    <i r="3">
      <x v="3137"/>
      <x v="38"/>
      <x v="7629"/>
    </i>
    <i r="3">
      <x v="3147"/>
      <x v="33"/>
      <x v="7133"/>
    </i>
    <i r="3">
      <x v="3177"/>
      <x v="29"/>
      <x v="7634"/>
    </i>
    <i r="3">
      <x v="3189"/>
      <x v="38"/>
      <x v="7638"/>
    </i>
    <i r="3">
      <x v="3193"/>
      <x v="12"/>
      <x v="6983"/>
    </i>
    <i r="3">
      <x v="3194"/>
      <x v="14"/>
      <x v="7366"/>
    </i>
    <i r="3">
      <x v="3195"/>
      <x v="28"/>
      <x v="7291"/>
    </i>
    <i r="3">
      <x v="3199"/>
      <x v="38"/>
      <x v="7376"/>
    </i>
    <i r="3">
      <x v="3200"/>
      <x v="38"/>
      <x v="7640"/>
    </i>
    <i r="3">
      <x v="3202"/>
      <x v="38"/>
      <x v="7387"/>
    </i>
    <i r="3">
      <x v="3203"/>
      <x v="38"/>
      <x v="7641"/>
    </i>
    <i r="3">
      <x v="3204"/>
      <x v="38"/>
      <x v="7642"/>
    </i>
    <i r="3">
      <x v="3216"/>
      <x v="28"/>
      <x v="7644"/>
    </i>
    <i r="3">
      <x v="3223"/>
      <x v="29"/>
      <x v="1304"/>
    </i>
    <i r="3">
      <x v="3344"/>
      <x v="28"/>
      <x v="7650"/>
    </i>
    <i r="3">
      <x v="3345"/>
      <x v="38"/>
      <x v="7651"/>
    </i>
    <i r="3">
      <x v="3346"/>
      <x v="14"/>
      <x v="7652"/>
    </i>
    <i r="3">
      <x v="3351"/>
      <x v="28"/>
      <x v="7654"/>
    </i>
    <i r="3">
      <x v="3364"/>
      <x v="38"/>
      <x v="7658"/>
    </i>
    <i r="3">
      <x v="3365"/>
      <x v="12"/>
      <x v="7595"/>
    </i>
    <i r="3">
      <x v="3368"/>
      <x v="38"/>
      <x v="7660"/>
    </i>
    <i r="3">
      <x v="6879"/>
      <x v="28"/>
      <x v="6734"/>
    </i>
    <i t="default" r="2">
      <x v="54"/>
    </i>
    <i t="sum" r="1">
      <x v="4"/>
    </i>
    <i t="default">
      <x v="3"/>
    </i>
    <i>
      <x v="4"/>
      <x/>
      <x v="1"/>
      <x v="7810"/>
      <x v="16"/>
      <x/>
    </i>
    <i r="3">
      <x v="7811"/>
      <x v="16"/>
      <x/>
    </i>
    <i r="3">
      <x v="7916"/>
      <x v="25"/>
      <x/>
    </i>
    <i r="3">
      <x v="7921"/>
      <x v="16"/>
      <x/>
    </i>
    <i r="3">
      <x v="7927"/>
      <x v="16"/>
      <x/>
    </i>
    <i r="3">
      <x v="7928"/>
      <x v="16"/>
      <x/>
    </i>
    <i r="3">
      <x v="7931"/>
      <x v="25"/>
      <x v="2473"/>
    </i>
    <i r="3">
      <x v="7932"/>
      <x v="25"/>
      <x v="2473"/>
    </i>
    <i r="3">
      <x v="7933"/>
      <x v="25"/>
      <x v="2473"/>
    </i>
    <i r="3">
      <x v="7934"/>
      <x v="25"/>
      <x v="2473"/>
    </i>
    <i r="3">
      <x v="7937"/>
      <x v="16"/>
      <x/>
    </i>
    <i r="3">
      <x v="7949"/>
      <x v="25"/>
      <x/>
    </i>
    <i r="3">
      <x v="7974"/>
      <x v="25"/>
      <x/>
    </i>
    <i r="3">
      <x v="7979"/>
      <x v="16"/>
      <x/>
    </i>
    <i r="3">
      <x v="7995"/>
      <x v="16"/>
      <x/>
    </i>
    <i t="default" r="2">
      <x v="1"/>
    </i>
    <i r="2">
      <x v="10"/>
      <x v="7524"/>
      <x v="4"/>
      <x v="6329"/>
    </i>
    <i r="3">
      <x v="7625"/>
      <x v="4"/>
      <x v="7450"/>
    </i>
    <i r="3">
      <x v="7650"/>
      <x v="3"/>
      <x v="7452"/>
    </i>
    <i r="3">
      <x v="7727"/>
      <x v="16"/>
      <x v="6350"/>
    </i>
    <i r="3">
      <x v="7799"/>
      <x v="25"/>
      <x v="6320"/>
    </i>
    <i r="3">
      <x v="7809"/>
      <x v="87"/>
      <x v="7454"/>
    </i>
    <i r="3">
      <x v="7829"/>
      <x v="81"/>
      <x v="6309"/>
    </i>
    <i r="3">
      <x v="7844"/>
      <x v="16"/>
      <x v="6348"/>
    </i>
    <i r="3">
      <x v="7880"/>
      <x v="16"/>
      <x v="224"/>
    </i>
    <i r="3">
      <x v="7884"/>
      <x v="16"/>
      <x v="6342"/>
    </i>
    <i r="3">
      <x v="7895"/>
      <x v="4"/>
      <x v="6325"/>
    </i>
    <i r="3">
      <x v="7896"/>
      <x v="4"/>
      <x v="6324"/>
    </i>
    <i r="3">
      <x v="7897"/>
      <x v="81"/>
      <x v="6303"/>
    </i>
    <i r="3">
      <x v="7907"/>
      <x v="25"/>
      <x v="6315"/>
    </i>
    <i r="3">
      <x v="7908"/>
      <x v="25"/>
      <x v="6334"/>
    </i>
    <i r="3">
      <x v="7920"/>
      <x v="16"/>
      <x v="7460"/>
    </i>
    <i r="3">
      <x v="7923"/>
      <x v="25"/>
      <x v="6318"/>
    </i>
    <i r="3">
      <x v="7924"/>
      <x v="4"/>
      <x v="7175"/>
    </i>
    <i r="3">
      <x v="7929"/>
      <x v="25"/>
      <x v="6334"/>
    </i>
    <i r="3">
      <x v="7935"/>
      <x v="16"/>
      <x v="7463"/>
    </i>
    <i r="3">
      <x v="7939"/>
      <x v="16"/>
      <x v="7186"/>
    </i>
    <i r="3">
      <x v="7942"/>
      <x v="81"/>
      <x v="7463"/>
    </i>
    <i r="3">
      <x v="7943"/>
      <x v="16"/>
      <x/>
    </i>
    <i r="3">
      <x v="7944"/>
      <x v="16"/>
      <x v="6347"/>
    </i>
    <i r="3">
      <x v="7951"/>
      <x v="25"/>
      <x v="7468"/>
    </i>
    <i r="3">
      <x v="7952"/>
      <x v="25"/>
      <x v="7465"/>
    </i>
    <i r="3">
      <x v="7954"/>
      <x v="81"/>
      <x v="7481"/>
    </i>
    <i r="3">
      <x v="7967"/>
      <x v="81"/>
      <x v="7475"/>
    </i>
    <i r="3">
      <x v="7968"/>
      <x v="81"/>
      <x v="1013"/>
    </i>
    <i r="3">
      <x v="7969"/>
      <x v="81"/>
      <x v="7470"/>
    </i>
    <i r="3">
      <x v="7970"/>
      <x v="81"/>
      <x v="7471"/>
    </i>
    <i r="3">
      <x v="7977"/>
      <x v="4"/>
      <x v="7473"/>
    </i>
    <i r="3">
      <x v="7983"/>
      <x v="81"/>
      <x v="7486"/>
    </i>
    <i t="default" r="2">
      <x v="10"/>
    </i>
    <i r="2">
      <x v="34"/>
      <x v="7800"/>
      <x v="4"/>
      <x v="6328"/>
    </i>
    <i r="3">
      <x v="7814"/>
      <x v="25"/>
      <x v="6341"/>
    </i>
    <i r="3">
      <x v="7874"/>
      <x v="81"/>
      <x v="7482"/>
    </i>
    <i r="3">
      <x v="7879"/>
      <x v="81"/>
      <x v="6306"/>
    </i>
    <i r="3">
      <x v="7883"/>
      <x v="16"/>
      <x v="6353"/>
    </i>
    <i r="3">
      <x v="7901"/>
      <x v="25"/>
      <x v="6316"/>
    </i>
    <i r="3">
      <x v="7904"/>
      <x v="40"/>
      <x v="6326"/>
    </i>
    <i r="3">
      <x v="7909"/>
      <x v="25"/>
      <x v="7173"/>
    </i>
    <i r="3">
      <x v="7919"/>
      <x v="16"/>
      <x v="7461"/>
    </i>
    <i r="3">
      <x v="7936"/>
      <x v="25"/>
      <x v="6338"/>
    </i>
    <i r="3">
      <x v="7938"/>
      <x v="16"/>
      <x v="6351"/>
    </i>
    <i r="3">
      <x v="7940"/>
      <x v="16"/>
      <x v="6344"/>
    </i>
    <i r="3">
      <x v="7950"/>
      <x v="40"/>
      <x v="6330"/>
    </i>
    <i r="3">
      <x v="7953"/>
      <x v="16"/>
      <x v="7182"/>
    </i>
    <i r="3">
      <x v="7955"/>
      <x v="25"/>
      <x v="6314"/>
    </i>
    <i r="3">
      <x v="7956"/>
      <x v="16"/>
      <x v="7464"/>
    </i>
    <i r="3">
      <x v="7958"/>
      <x v="81"/>
      <x v="6301"/>
    </i>
    <i r="3">
      <x v="7959"/>
      <x v="25"/>
      <x v="6321"/>
    </i>
    <i r="3">
      <x v="7960"/>
      <x v="3"/>
      <x v="6332"/>
    </i>
    <i r="3">
      <x v="7971"/>
      <x v="81"/>
      <x v="7171"/>
    </i>
    <i r="3">
      <x v="7976"/>
      <x v="25"/>
      <x v="7178"/>
    </i>
    <i r="3">
      <x v="7978"/>
      <x v="81"/>
      <x v="7476"/>
    </i>
    <i r="3">
      <x v="7980"/>
      <x v="81"/>
      <x v="7172"/>
    </i>
    <i r="3">
      <x v="7982"/>
      <x v="16"/>
      <x v="7181"/>
    </i>
    <i r="3">
      <x v="7985"/>
      <x v="16"/>
      <x v="7180"/>
    </i>
    <i r="3">
      <x v="7987"/>
      <x v="16"/>
      <x v="7480"/>
    </i>
    <i r="3">
      <x v="7989"/>
      <x v="16"/>
      <x v="7478"/>
    </i>
    <i r="3">
      <x v="7997"/>
      <x v="4"/>
      <x v="7490"/>
    </i>
    <i r="5">
      <x v="7492"/>
    </i>
    <i t="default" r="2">
      <x v="34"/>
    </i>
    <i r="2">
      <x v="37"/>
      <x v="7525"/>
      <x v="4"/>
      <x v="6327"/>
    </i>
    <i r="3">
      <x v="7661"/>
      <x v="36"/>
      <x v="6323"/>
    </i>
    <i r="3">
      <x v="7700"/>
      <x v="40"/>
      <x v="7453"/>
    </i>
    <i r="3">
      <x v="7817"/>
      <x v="25"/>
      <x v="6310"/>
    </i>
    <i r="3">
      <x v="7820"/>
      <x v="16"/>
      <x v="7455"/>
    </i>
    <i r="3">
      <x v="7841"/>
      <x v="16"/>
      <x/>
    </i>
    <i r="3">
      <x v="7869"/>
      <x v="16"/>
      <x v="6345"/>
    </i>
    <i r="3">
      <x v="7877"/>
      <x v="81"/>
      <x v="6307"/>
    </i>
    <i r="3">
      <x v="7886"/>
      <x v="16"/>
      <x v="1989"/>
    </i>
    <i r="3">
      <x v="7893"/>
      <x v="40"/>
      <x v="6331"/>
    </i>
    <i r="3">
      <x v="7894"/>
      <x v="81"/>
      <x v="6305"/>
    </i>
    <i r="3">
      <x v="7903"/>
      <x v="3"/>
      <x v="6333"/>
    </i>
    <i r="3">
      <x v="7905"/>
      <x v="25"/>
      <x v="7458"/>
    </i>
    <i r="3">
      <x v="7912"/>
      <x v="25"/>
      <x v="7457"/>
    </i>
    <i r="3">
      <x v="7922"/>
      <x v="16"/>
      <x v="7462"/>
    </i>
    <i r="3">
      <x v="7930"/>
      <x v="25"/>
      <x v="6313"/>
    </i>
    <i r="3">
      <x v="7962"/>
      <x v="25"/>
      <x v="6319"/>
    </i>
    <i r="3">
      <x v="7981"/>
      <x v="16"/>
      <x v="7185"/>
    </i>
    <i r="3">
      <x v="7986"/>
      <x v="25"/>
      <x v="7474"/>
    </i>
    <i r="3">
      <x v="7988"/>
      <x v="16"/>
      <x v="7479"/>
    </i>
    <i r="3">
      <x v="7990"/>
      <x v="81"/>
      <x v="7491"/>
    </i>
    <i r="3">
      <x v="7994"/>
      <x v="25"/>
      <x v="7487"/>
    </i>
    <i r="3">
      <x v="7996"/>
      <x v="25"/>
      <x v="7488"/>
    </i>
    <i t="default" r="2">
      <x v="37"/>
    </i>
    <i r="2">
      <x v="39"/>
      <x v="7619"/>
      <x v="40"/>
      <x v="7174"/>
    </i>
    <i r="3">
      <x v="7788"/>
      <x v="25"/>
      <x v="6339"/>
    </i>
    <i r="3">
      <x v="7791"/>
      <x v="81"/>
      <x v="6304"/>
    </i>
    <i r="3">
      <x v="7826"/>
      <x v="81"/>
      <x v="7456"/>
    </i>
    <i r="3">
      <x v="7847"/>
      <x v="16"/>
      <x/>
    </i>
    <i r="3">
      <x v="7858"/>
      <x v="81"/>
      <x v="5317"/>
    </i>
    <i r="3">
      <x v="7861"/>
      <x v="25"/>
      <x/>
    </i>
    <i r="3">
      <x v="7867"/>
      <x v="81"/>
      <x v="6308"/>
    </i>
    <i r="3">
      <x v="7875"/>
      <x v="81"/>
      <x v="6302"/>
    </i>
    <i r="3">
      <x v="7878"/>
      <x v="25"/>
      <x v="6312"/>
    </i>
    <i r="3">
      <x v="7881"/>
      <x v="16"/>
      <x v="7184"/>
    </i>
    <i r="3">
      <x v="7888"/>
      <x v="16"/>
      <x v="2473"/>
    </i>
    <i r="3">
      <x v="7900"/>
      <x v="25"/>
      <x v="6317"/>
    </i>
    <i r="3">
      <x v="7902"/>
      <x v="4"/>
      <x v="7176"/>
    </i>
    <i r="3">
      <x v="7906"/>
      <x v="25"/>
      <x v="1081"/>
    </i>
    <i r="3">
      <x v="7910"/>
      <x v="16"/>
      <x v="7183"/>
    </i>
    <i r="3">
      <x v="7915"/>
      <x v="81"/>
      <x v="6300"/>
    </i>
    <i r="3">
      <x v="7918"/>
      <x v="16"/>
      <x v="7459"/>
    </i>
    <i r="3">
      <x v="7925"/>
      <x v="16"/>
      <x v="85"/>
    </i>
    <i r="3">
      <x v="7926"/>
      <x v="16"/>
      <x/>
    </i>
    <i r="3">
      <x v="7941"/>
      <x v="16"/>
      <x v="6346"/>
    </i>
    <i r="3">
      <x v="7945"/>
      <x v="25"/>
      <x v="6337"/>
    </i>
    <i r="3">
      <x v="7946"/>
      <x v="25"/>
      <x v="6311"/>
    </i>
    <i r="3">
      <x v="7947"/>
      <x v="25"/>
      <x/>
    </i>
    <i r="3">
      <x v="7948"/>
      <x v="25"/>
      <x v="6340"/>
    </i>
    <i r="3">
      <x v="7957"/>
      <x v="25"/>
      <x v="7177"/>
    </i>
    <i r="3">
      <x v="7961"/>
      <x v="16"/>
      <x v="6349"/>
    </i>
    <i r="3">
      <x v="7963"/>
      <x v="25"/>
      <x v="7467"/>
    </i>
    <i r="3">
      <x v="7964"/>
      <x v="16"/>
      <x v="6343"/>
    </i>
    <i r="3">
      <x v="7965"/>
      <x v="16"/>
      <x v="6343"/>
    </i>
    <i r="3">
      <x v="7966"/>
      <x v="16"/>
      <x v="6352"/>
    </i>
    <i r="3">
      <x v="7972"/>
      <x v="25"/>
      <x v="7472"/>
    </i>
    <i r="3">
      <x v="7973"/>
      <x v="16"/>
      <x v="7466"/>
    </i>
    <i r="3">
      <x v="7975"/>
      <x v="25"/>
      <x v="7469"/>
    </i>
    <i r="3">
      <x v="7984"/>
      <x v="16"/>
      <x v="7477"/>
    </i>
    <i r="3">
      <x v="7992"/>
      <x v="16"/>
      <x v="7484"/>
    </i>
    <i r="3">
      <x v="7993"/>
      <x v="25"/>
      <x v="7485"/>
    </i>
    <i r="3">
      <x v="7998"/>
      <x v="16"/>
      <x v="7489"/>
    </i>
    <i t="default" r="2">
      <x v="39"/>
    </i>
    <i t="sum" r="1">
      <x/>
    </i>
    <i t="default">
      <x v="4"/>
    </i>
    <i>
      <x v="6"/>
      <x v="2"/>
      <x v="1"/>
      <x v="371"/>
      <x v="26"/>
      <x v="7711"/>
    </i>
    <i t="default" r="2">
      <x v="1"/>
    </i>
    <i r="2">
      <x v="5"/>
      <x v="369"/>
      <x v="6"/>
      <x v="6520"/>
    </i>
    <i t="default" r="2">
      <x v="5"/>
    </i>
    <i r="2">
      <x v="13"/>
      <x v="132"/>
      <x v="6"/>
      <x v="6518"/>
    </i>
    <i t="default" r="2">
      <x v="13"/>
    </i>
    <i r="2">
      <x v="23"/>
      <x v="364"/>
      <x v="6"/>
      <x v="6521"/>
    </i>
    <i r="3">
      <x v="365"/>
      <x v="6"/>
      <x v="6522"/>
    </i>
    <i r="3">
      <x v="401"/>
      <x v="26"/>
      <x v="7766"/>
    </i>
    <i r="3">
      <x v="436"/>
      <x v="6"/>
      <x v="7879"/>
    </i>
    <i r="3">
      <x v="464"/>
      <x v="6"/>
      <x v="7971"/>
    </i>
    <i t="default" r="2">
      <x v="23"/>
    </i>
    <i r="2">
      <x v="28"/>
      <x v="115"/>
      <x v="26"/>
      <x v="6525"/>
    </i>
    <i r="3">
      <x v="396"/>
      <x v="6"/>
      <x v="1058"/>
    </i>
    <i r="3">
      <x v="443"/>
      <x v="6"/>
      <x v="7876"/>
    </i>
    <i t="default" r="2">
      <x v="28"/>
    </i>
    <i r="2">
      <x v="66"/>
      <x v="103"/>
      <x v="26"/>
      <x v="6517"/>
    </i>
    <i t="default" r="2">
      <x v="66"/>
    </i>
    <i r="2">
      <x v="76"/>
      <x v="366"/>
      <x v="6"/>
      <x v="7710"/>
    </i>
    <i r="3">
      <x v="450"/>
      <x v="6"/>
      <x v="7877"/>
    </i>
    <i r="3">
      <x v="503"/>
      <x v="6"/>
      <x v="7973"/>
    </i>
    <i t="default" r="2">
      <x v="76"/>
    </i>
    <i t="sum" r="1">
      <x v="2"/>
    </i>
    <i r="1">
      <x v="3"/>
      <x v="1"/>
      <x v="317"/>
      <x v="13"/>
      <x/>
    </i>
    <i r="3">
      <x v="422"/>
      <x v="27"/>
      <x/>
    </i>
    <i r="3">
      <x v="423"/>
      <x v="21"/>
      <x/>
    </i>
    <i r="3">
      <x v="427"/>
      <x v="21"/>
      <x v="3911"/>
    </i>
    <i r="3">
      <x v="445"/>
      <x v="27"/>
      <x/>
    </i>
    <i r="3">
      <x v="456"/>
      <x/>
      <x v="790"/>
    </i>
    <i t="default" r="2">
      <x v="1"/>
    </i>
    <i r="2">
      <x v="5"/>
      <x v="425"/>
      <x v="77"/>
      <x v="2490"/>
    </i>
    <i t="default" r="2">
      <x v="5"/>
    </i>
    <i r="2">
      <x v="9"/>
      <x v="424"/>
      <x v="77"/>
      <x v="6499"/>
    </i>
    <i t="default" r="2">
      <x v="9"/>
    </i>
    <i r="2">
      <x v="13"/>
      <x v="415"/>
      <x v="32"/>
      <x v="9"/>
    </i>
    <i t="default" r="2">
      <x v="13"/>
    </i>
    <i r="2">
      <x v="23"/>
      <x v="271"/>
      <x v="21"/>
      <x v="6439"/>
    </i>
    <i r="3">
      <x v="312"/>
      <x v="32"/>
      <x v="7709"/>
    </i>
    <i r="3">
      <x v="327"/>
      <x/>
      <x v="6393"/>
    </i>
    <i r="3">
      <x v="374"/>
      <x v="77"/>
      <x v="7240"/>
    </i>
    <i r="3">
      <x v="428"/>
      <x v="77"/>
      <x v="6504"/>
    </i>
    <i r="3">
      <x v="438"/>
      <x v="77"/>
      <x v="6505"/>
    </i>
    <i r="3">
      <x v="470"/>
      <x v="10"/>
      <x v="7224"/>
    </i>
    <i r="3">
      <x v="481"/>
      <x v="77"/>
      <x v="7242"/>
    </i>
    <i r="3">
      <x v="482"/>
      <x/>
      <x v="7193"/>
    </i>
    <i r="3">
      <x v="6797"/>
      <x/>
      <x v="7868"/>
    </i>
    <i r="3">
      <x v="7999"/>
      <x v="32"/>
      <x v="6422"/>
    </i>
    <i t="default" r="2">
      <x v="23"/>
    </i>
    <i r="2">
      <x v="28"/>
      <x v="328"/>
      <x/>
      <x v="6363"/>
    </i>
    <i r="3">
      <x v="447"/>
      <x v="77"/>
      <x v="7712"/>
    </i>
    <i r="3">
      <x v="457"/>
      <x/>
      <x v="6372"/>
    </i>
    <i r="3">
      <x v="471"/>
      <x/>
      <x v="7714"/>
    </i>
    <i t="default" r="2">
      <x v="28"/>
    </i>
    <i r="2">
      <x v="38"/>
      <x v="324"/>
      <x v="32"/>
      <x v="2208"/>
    </i>
    <i r="3">
      <x v="331"/>
      <x/>
      <x v="7721"/>
    </i>
    <i r="3">
      <x v="430"/>
      <x/>
      <x v="6398"/>
    </i>
    <i r="3">
      <x v="431"/>
      <x v="37"/>
      <x v="1061"/>
    </i>
    <i r="3">
      <x v="441"/>
      <x/>
      <x v="6398"/>
    </i>
    <i r="3">
      <x v="462"/>
      <x v="77"/>
      <x v="7241"/>
    </i>
    <i r="3">
      <x v="463"/>
      <x v="77"/>
      <x v="7235"/>
    </i>
    <i r="3">
      <x v="489"/>
      <x v="77"/>
      <x v="7721"/>
    </i>
    <i t="default" r="2">
      <x v="38"/>
    </i>
    <i r="2">
      <x v="57"/>
      <x v="421"/>
      <x v="31"/>
      <x v="6365"/>
    </i>
    <i r="3">
      <x v="446"/>
      <x v="10"/>
      <x v="6436"/>
    </i>
    <i r="3">
      <x v="453"/>
      <x v="31"/>
      <x v="7508"/>
    </i>
    <i r="3">
      <x v="6796"/>
      <x v="21"/>
      <x v="6445"/>
    </i>
    <i t="default" r="2">
      <x v="57"/>
    </i>
    <i r="2">
      <x v="66"/>
      <x v="310"/>
      <x v="32"/>
      <x v="6415"/>
    </i>
    <i r="3">
      <x v="455"/>
      <x v="21"/>
      <x v="7509"/>
    </i>
    <i r="3">
      <x v="497"/>
      <x v="77"/>
      <x v="7722"/>
    </i>
    <i t="default" r="2">
      <x v="66"/>
    </i>
    <i t="sum" r="1">
      <x v="3"/>
    </i>
    <i r="1">
      <x v="4"/>
      <x v="3"/>
      <x v="902"/>
      <x v="33"/>
      <x v="7170"/>
    </i>
    <i t="default" r="2">
      <x v="3"/>
    </i>
    <i r="2">
      <x v="4"/>
      <x v="458"/>
      <x v="29"/>
      <x v="6752"/>
    </i>
    <i t="default" r="2">
      <x v="4"/>
    </i>
    <i r="2">
      <x v="5"/>
      <x v="903"/>
      <x v="33"/>
      <x v="7114"/>
    </i>
    <i t="default" r="2">
      <x v="5"/>
    </i>
    <i r="2">
      <x v="23"/>
      <x v="1460"/>
      <x v="2"/>
      <x v="7084"/>
    </i>
    <i r="3">
      <x v="1690"/>
      <x v="41"/>
      <x v="6810"/>
    </i>
    <i r="3">
      <x v="1766"/>
      <x v="33"/>
      <x v="7440"/>
    </i>
    <i r="3">
      <x v="1864"/>
      <x v="12"/>
      <x v="7003"/>
    </i>
    <i r="3">
      <x v="1897"/>
      <x v="12"/>
      <x v="7024"/>
    </i>
    <i r="3">
      <x v="1925"/>
      <x v="38"/>
      <x v="6918"/>
    </i>
    <i r="3">
      <x v="2011"/>
      <x v="28"/>
      <x v="6635"/>
    </i>
    <i r="3">
      <x v="2014"/>
      <x v="28"/>
      <x v="7557"/>
    </i>
    <i r="3">
      <x v="2018"/>
      <x v="29"/>
      <x v="6748"/>
    </i>
    <i r="3">
      <x v="2047"/>
      <x v="28"/>
      <x v="6662"/>
    </i>
    <i r="3">
      <x v="2048"/>
      <x v="28"/>
      <x v="6717"/>
    </i>
    <i r="3">
      <x v="2146"/>
      <x v="14"/>
      <x v="7361"/>
    </i>
    <i t="default" r="2">
      <x v="23"/>
    </i>
    <i r="2">
      <x v="28"/>
      <x v="264"/>
      <x v="2"/>
      <x v="7503"/>
    </i>
    <i r="3">
      <x v="338"/>
      <x v="28"/>
      <x v="7506"/>
    </i>
    <i r="3">
      <x v="353"/>
      <x v="14"/>
      <x v="7507"/>
    </i>
    <i r="3">
      <x v="384"/>
      <x v="14"/>
      <x v="6836"/>
    </i>
    <i r="3">
      <x v="894"/>
      <x v="12"/>
      <x v="7064"/>
    </i>
    <i r="3">
      <x v="966"/>
      <x v="41"/>
      <x v="6799"/>
    </i>
    <i r="3">
      <x v="1368"/>
      <x v="14"/>
      <x v="6856"/>
    </i>
    <i r="3">
      <x v="1383"/>
      <x v="41"/>
      <x v="6804"/>
    </i>
    <i r="3">
      <x v="1476"/>
      <x v="33"/>
      <x v="7154"/>
    </i>
    <i r="3">
      <x v="1483"/>
      <x v="14"/>
      <x v="6831"/>
    </i>
    <i r="3">
      <x v="1685"/>
      <x v="38"/>
      <x v="6922"/>
    </i>
    <i r="3">
      <x v="1688"/>
      <x v="29"/>
      <x v="6774"/>
    </i>
    <i r="3">
      <x v="1742"/>
      <x v="38"/>
      <x v="6896"/>
    </i>
    <i r="3">
      <x v="1751"/>
      <x v="28"/>
      <x v="7288"/>
    </i>
    <i r="3">
      <x v="1752"/>
      <x v="28"/>
      <x v="6710"/>
    </i>
    <i r="3">
      <x v="1763"/>
      <x v="41"/>
      <x v="7347"/>
    </i>
    <i r="3">
      <x v="1764"/>
      <x v="33"/>
      <x v="7142"/>
    </i>
    <i r="3">
      <x v="1765"/>
      <x v="33"/>
      <x v="7118"/>
    </i>
    <i r="3">
      <x v="1770"/>
      <x v="14"/>
      <x v="7360"/>
    </i>
    <i r="3">
      <x v="1780"/>
      <x v="28"/>
      <x v="6647"/>
    </i>
    <i r="3">
      <x v="1865"/>
      <x v="12"/>
      <x v="6998"/>
    </i>
    <i r="3">
      <x v="1928"/>
      <x v="38"/>
      <x v="6900"/>
    </i>
    <i r="3">
      <x v="2012"/>
      <x v="28"/>
      <x v="7555"/>
    </i>
    <i r="3">
      <x v="2013"/>
      <x v="38"/>
      <x v="7556"/>
    </i>
    <i r="3">
      <x v="2021"/>
      <x v="28"/>
      <x v="7558"/>
    </i>
    <i r="3">
      <x v="2050"/>
      <x v="12"/>
      <x v="7046"/>
    </i>
    <i r="3">
      <x v="2051"/>
      <x v="28"/>
      <x v="7562"/>
    </i>
    <i r="3">
      <x v="2053"/>
      <x v="41"/>
      <x v="6812"/>
    </i>
    <i r="3">
      <x v="2131"/>
      <x v="12"/>
      <x v="6995"/>
    </i>
    <i r="3">
      <x v="2132"/>
      <x v="38"/>
      <x v="7568"/>
    </i>
    <i r="3">
      <x v="2135"/>
      <x v="29"/>
      <x v="6747"/>
    </i>
    <i r="3">
      <x v="2142"/>
      <x v="28"/>
      <x v="7569"/>
    </i>
    <i r="3">
      <x v="2152"/>
      <x v="12"/>
      <x v="7402"/>
    </i>
    <i r="3">
      <x v="2153"/>
      <x v="29"/>
      <x v="7571"/>
    </i>
    <i r="3">
      <x v="2157"/>
      <x v="14"/>
      <x v="7572"/>
    </i>
    <i r="3">
      <x v="2162"/>
      <x v="28"/>
      <x v="7573"/>
    </i>
    <i r="3">
      <x v="2170"/>
      <x v="29"/>
      <x v="7574"/>
    </i>
    <i r="3">
      <x v="2171"/>
      <x v="33"/>
      <x v="7575"/>
    </i>
    <i r="3">
      <x v="2207"/>
      <x v="28"/>
      <x v="7577"/>
    </i>
    <i r="3">
      <x v="6820"/>
      <x v="12"/>
      <x v="6992"/>
    </i>
    <i r="3">
      <x v="6823"/>
      <x v="28"/>
      <x v="6664"/>
    </i>
    <i r="3">
      <x v="7999"/>
      <x v="29"/>
      <x v="6772"/>
    </i>
    <i t="default" r="2">
      <x v="28"/>
    </i>
    <i r="2">
      <x v="33"/>
      <x v="1767"/>
      <x v="33"/>
      <x v="7158"/>
    </i>
    <i r="3">
      <x v="1860"/>
      <x v="70"/>
      <x v="7166"/>
    </i>
    <i r="3">
      <x v="1894"/>
      <x v="12"/>
      <x v="7067"/>
    </i>
    <i r="3">
      <x v="1898"/>
      <x v="28"/>
      <x v="6998"/>
    </i>
    <i r="3">
      <x v="1899"/>
      <x v="38"/>
      <x v="6968"/>
    </i>
    <i r="3">
      <x v="1923"/>
      <x v="41"/>
      <x v="6811"/>
    </i>
    <i t="default" r="2">
      <x v="33"/>
    </i>
    <i r="2">
      <x v="38"/>
      <x v="897"/>
      <x v="12"/>
      <x v="7004"/>
    </i>
    <i r="3">
      <x v="1754"/>
      <x v="12"/>
      <x v="2208"/>
    </i>
    <i r="3">
      <x v="1930"/>
      <x v="12"/>
      <x v="2208"/>
    </i>
    <i r="3">
      <x v="1931"/>
      <x v="12"/>
      <x v="2208"/>
    </i>
    <i r="3">
      <x v="2002"/>
      <x v="28"/>
      <x v="6733"/>
    </i>
    <i r="3">
      <x v="2187"/>
      <x v="80"/>
      <x v="224"/>
    </i>
    <i r="3">
      <x v="2202"/>
      <x v="70"/>
      <x v="7576"/>
    </i>
    <i t="default" r="2">
      <x v="38"/>
    </i>
    <i r="2">
      <x v="42"/>
      <x v="1495"/>
      <x v="14"/>
      <x v="6857"/>
    </i>
    <i t="default" r="2">
      <x v="42"/>
    </i>
    <i r="2">
      <x v="43"/>
      <x v="1472"/>
      <x v="28"/>
      <x v="6651"/>
    </i>
    <i t="default" r="2">
      <x v="43"/>
    </i>
    <i r="2">
      <x v="48"/>
      <x v="1719"/>
      <x v="28"/>
      <x v="6690"/>
    </i>
    <i t="default" r="2">
      <x v="48"/>
    </i>
    <i t="sum" r="1">
      <x v="4"/>
    </i>
    <i r="1">
      <x v="6"/>
      <x v="23"/>
      <x v="434"/>
      <x v="78"/>
      <x v="7255"/>
    </i>
    <i t="default" r="2">
      <x v="23"/>
    </i>
    <i r="2">
      <x v="28"/>
      <x v="429"/>
      <x v="75"/>
      <x v="6543"/>
    </i>
    <i r="3">
      <x v="433"/>
      <x v="79"/>
      <x v="7875"/>
    </i>
    <i t="default" r="2">
      <x v="28"/>
    </i>
    <i r="2">
      <x v="38"/>
      <x v="453"/>
      <x v="79"/>
      <x v="7713"/>
    </i>
    <i t="default" r="2">
      <x v="38"/>
    </i>
    <i r="2">
      <x v="76"/>
      <x v="428"/>
      <x v="75"/>
      <x v="7874"/>
    </i>
    <i t="default" r="2">
      <x v="76"/>
    </i>
    <i t="sum" r="1">
      <x v="6"/>
    </i>
    <i t="default">
      <x v="6"/>
    </i>
    <i>
      <x v="7"/>
      <x v="2"/>
      <x v="65"/>
      <x v="24"/>
      <x v="6"/>
      <x v="7246"/>
    </i>
    <i t="default" r="2">
      <x v="65"/>
    </i>
    <i t="sum" r="1">
      <x v="2"/>
    </i>
    <i r="1">
      <x v="3"/>
      <x v="1"/>
      <x v="42"/>
      <x v="32"/>
      <x v="237"/>
    </i>
    <i t="default" r="2">
      <x v="1"/>
    </i>
    <i r="2">
      <x v="5"/>
      <x v="36"/>
      <x v="27"/>
      <x v="5715"/>
    </i>
    <i t="default" r="2">
      <x v="5"/>
    </i>
    <i r="2">
      <x v="15"/>
      <x v="30"/>
      <x v="32"/>
      <x v="514"/>
    </i>
    <i t="default" r="2">
      <x v="15"/>
    </i>
    <i r="2">
      <x v="25"/>
      <x v="45"/>
      <x v="21"/>
      <x v="7949"/>
    </i>
    <i t="default" r="2">
      <x v="25"/>
    </i>
    <i r="2">
      <x v="56"/>
      <x v="267"/>
      <x v="32"/>
      <x v="7504"/>
    </i>
    <i t="default" r="2">
      <x v="56"/>
    </i>
    <i r="2">
      <x v="65"/>
      <x v="20"/>
      <x v="37"/>
      <x v="7924"/>
    </i>
    <i r="3">
      <x v="22"/>
      <x v="32"/>
      <x v="6414"/>
    </i>
    <i r="3">
      <x v="26"/>
      <x v="77"/>
      <x v="7497"/>
    </i>
    <i r="3">
      <x v="27"/>
      <x v="21"/>
      <x v="7495"/>
    </i>
    <i r="3">
      <x v="46"/>
      <x v="10"/>
      <x v="6429"/>
    </i>
    <i r="3">
      <x v="48"/>
      <x v="27"/>
      <x v="7925"/>
    </i>
    <i r="3">
      <x v="369"/>
      <x v="21"/>
      <x v="6474"/>
    </i>
    <i r="3">
      <x v="372"/>
      <x v="21"/>
      <x v="6471"/>
    </i>
    <i r="3">
      <x v="373"/>
      <x v="32"/>
      <x v="7773"/>
    </i>
    <i t="default" r="2">
      <x v="65"/>
    </i>
    <i r="2">
      <x v="71"/>
      <x v="282"/>
      <x v="37"/>
      <x v="7708"/>
    </i>
    <i r="3">
      <x v="470"/>
      <x v="32"/>
      <x v="7978"/>
    </i>
    <i t="default" r="2">
      <x v="71"/>
    </i>
    <i t="sum" r="1">
      <x v="3"/>
    </i>
    <i r="1">
      <x v="4"/>
      <x v="1"/>
      <x v="929"/>
      <x v="2"/>
      <x/>
    </i>
    <i r="3">
      <x v="1041"/>
      <x v="14"/>
      <x/>
    </i>
    <i r="3">
      <x v="2957"/>
      <x v="14"/>
      <x/>
    </i>
    <i r="3">
      <x v="3003"/>
      <x v="14"/>
      <x/>
    </i>
    <i t="default" r="2">
      <x v="1"/>
    </i>
    <i r="2">
      <x v="13"/>
      <x v="3093"/>
      <x v="28"/>
      <x v="302"/>
    </i>
    <i t="default" r="2">
      <x v="13"/>
    </i>
    <i r="2">
      <x v="16"/>
      <x v="950"/>
      <x v="80"/>
      <x v="6976"/>
    </i>
    <i t="default" r="2">
      <x v="16"/>
    </i>
    <i r="2">
      <x v="25"/>
      <x v="631"/>
      <x v="14"/>
      <x v="6855"/>
    </i>
    <i r="3">
      <x v="662"/>
      <x v="28"/>
      <x v="6639"/>
    </i>
    <i r="3">
      <x v="675"/>
      <x v="14"/>
      <x v="6852"/>
    </i>
    <i r="3">
      <x v="948"/>
      <x v="38"/>
      <x v="6891"/>
    </i>
    <i r="3">
      <x v="962"/>
      <x v="33"/>
      <x v="7126"/>
    </i>
    <i r="3">
      <x v="965"/>
      <x v="33"/>
      <x v="7121"/>
    </i>
    <i r="3">
      <x v="1061"/>
      <x v="14"/>
      <x v="7516"/>
    </i>
    <i r="3">
      <x v="1106"/>
      <x v="33"/>
      <x v="7107"/>
    </i>
    <i r="3">
      <x v="2566"/>
      <x v="28"/>
      <x v="5484"/>
    </i>
    <i r="3">
      <x v="2571"/>
      <x v="12"/>
      <x v="7065"/>
    </i>
    <i r="3">
      <x v="2576"/>
      <x v="38"/>
      <x v="6916"/>
    </i>
    <i r="3">
      <x v="2584"/>
      <x v="29"/>
      <x v="6783"/>
    </i>
    <i r="3">
      <x v="2598"/>
      <x v="28"/>
      <x v="6683"/>
    </i>
    <i r="3">
      <x v="2601"/>
      <x v="28"/>
      <x v="6666"/>
    </i>
    <i r="3">
      <x v="2622"/>
      <x v="28"/>
      <x v="6705"/>
    </i>
    <i r="3">
      <x v="2623"/>
      <x v="29"/>
      <x v="7333"/>
    </i>
    <i r="3">
      <x v="2627"/>
      <x v="33"/>
      <x v="7162"/>
    </i>
    <i r="3">
      <x v="2628"/>
      <x v="38"/>
      <x v="6901"/>
    </i>
    <i r="3">
      <x v="2686"/>
      <x v="33"/>
      <x v="7138"/>
    </i>
    <i r="3">
      <x v="2694"/>
      <x v="14"/>
      <x v="6847"/>
    </i>
    <i r="3">
      <x v="2705"/>
      <x v="70"/>
      <x v="7163"/>
    </i>
    <i r="3">
      <x v="2744"/>
      <x v="38"/>
      <x v="6928"/>
    </i>
    <i r="3">
      <x v="2767"/>
      <x v="12"/>
      <x v="7013"/>
    </i>
    <i r="3">
      <x v="2768"/>
      <x v="12"/>
      <x v="7415"/>
    </i>
    <i r="3">
      <x v="2780"/>
      <x v="28"/>
      <x v="6740"/>
    </i>
    <i r="3">
      <x v="2783"/>
      <x v="38"/>
      <x v="7598"/>
    </i>
    <i r="3">
      <x v="2791"/>
      <x v="33"/>
      <x v="7123"/>
    </i>
    <i r="3">
      <x v="2792"/>
      <x v="38"/>
      <x v="6912"/>
    </i>
    <i r="3">
      <x v="2793"/>
      <x v="38"/>
      <x v="6872"/>
    </i>
    <i r="3">
      <x v="2794"/>
      <x v="38"/>
      <x v="6909"/>
    </i>
    <i r="3">
      <x v="2795"/>
      <x v="80"/>
      <x v="6975"/>
    </i>
    <i r="3">
      <x v="2865"/>
      <x v="33"/>
      <x v="2738"/>
    </i>
    <i r="3">
      <x v="2866"/>
      <x v="38"/>
      <x v="6937"/>
    </i>
    <i r="3">
      <x v="2873"/>
      <x v="28"/>
      <x v="7603"/>
    </i>
    <i r="3">
      <x v="2942"/>
      <x v="33"/>
      <x v="7141"/>
    </i>
    <i r="3">
      <x v="2943"/>
      <x v="28"/>
      <x v="7604"/>
    </i>
    <i r="3">
      <x v="2948"/>
      <x v="12"/>
      <x v="7605"/>
    </i>
    <i r="3">
      <x v="2955"/>
      <x v="48"/>
      <x v="7606"/>
    </i>
    <i r="3">
      <x v="2958"/>
      <x v="28"/>
      <x v="886"/>
    </i>
    <i r="3">
      <x v="2963"/>
      <x v="38"/>
      <x v="7607"/>
    </i>
    <i r="3">
      <x v="2965"/>
      <x v="28"/>
      <x v="6657"/>
    </i>
    <i r="3">
      <x v="2966"/>
      <x v="29"/>
      <x v="7608"/>
    </i>
    <i r="3">
      <x v="2968"/>
      <x v="38"/>
      <x v="7609"/>
    </i>
    <i r="3">
      <x v="2970"/>
      <x v="12"/>
      <x v="6978"/>
    </i>
    <i r="3">
      <x v="2971"/>
      <x v="38"/>
      <x v="7392"/>
    </i>
    <i r="3">
      <x v="2973"/>
      <x v="28"/>
      <x v="886"/>
    </i>
    <i r="3">
      <x v="2977"/>
      <x v="38"/>
      <x v="7610"/>
    </i>
    <i r="3">
      <x v="2990"/>
      <x v="28"/>
      <x v="7611"/>
    </i>
    <i r="3">
      <x v="2994"/>
      <x v="29"/>
      <x v="2637"/>
    </i>
    <i r="3">
      <x v="2995"/>
      <x v="29"/>
      <x v="7612"/>
    </i>
    <i r="3">
      <x v="2999"/>
      <x v="38"/>
      <x v="7613"/>
    </i>
    <i r="3">
      <x v="3004"/>
      <x v="28"/>
      <x v="7614"/>
    </i>
    <i r="3">
      <x v="3007"/>
      <x v="38"/>
      <x v="7615"/>
    </i>
    <i r="3">
      <x v="3012"/>
      <x v="12"/>
      <x v="7617"/>
    </i>
    <i r="3">
      <x v="3016"/>
      <x v="28"/>
      <x v="7619"/>
    </i>
    <i r="3">
      <x v="3053"/>
      <x v="28"/>
      <x v="7621"/>
    </i>
    <i r="3">
      <x v="3074"/>
      <x v="12"/>
      <x v="7011"/>
    </i>
    <i r="3">
      <x v="3078"/>
      <x v="29"/>
      <x v="7325"/>
    </i>
    <i r="3">
      <x v="3172"/>
      <x v="28"/>
      <x v="7498"/>
    </i>
    <i r="3">
      <x v="3174"/>
      <x v="28"/>
      <x v="7631"/>
    </i>
    <i r="3">
      <x v="3175"/>
      <x v="38"/>
      <x v="7632"/>
    </i>
    <i r="3">
      <x v="3176"/>
      <x v="33"/>
      <x v="7633"/>
    </i>
    <i r="3">
      <x v="3181"/>
      <x v="41"/>
      <x v="7636"/>
    </i>
    <i r="3">
      <x v="3212"/>
      <x v="28"/>
      <x v="7643"/>
    </i>
    <i r="3">
      <x v="3213"/>
      <x v="14"/>
      <x v="6818"/>
    </i>
    <i r="3">
      <x v="3233"/>
      <x v="12"/>
      <x v="7647"/>
    </i>
    <i r="3">
      <x v="3329"/>
      <x v="12"/>
      <x v="7399"/>
    </i>
    <i r="3">
      <x v="3332"/>
      <x v="12"/>
      <x v="7648"/>
    </i>
    <i r="3">
      <x v="3351"/>
      <x v="33"/>
      <x v="7655"/>
    </i>
    <i r="3">
      <x v="3353"/>
      <x v="38"/>
      <x v="7656"/>
    </i>
    <i r="3">
      <x v="3373"/>
      <x v="28"/>
      <x v="7661"/>
    </i>
    <i r="3">
      <x v="3376"/>
      <x v="29"/>
      <x v="7662"/>
    </i>
    <i r="3">
      <x v="6820"/>
      <x v="28"/>
      <x v="6663"/>
    </i>
    <i r="3">
      <x v="6821"/>
      <x v="28"/>
      <x v="6727"/>
    </i>
    <i t="default" r="2">
      <x v="25"/>
    </i>
    <i r="2">
      <x v="26"/>
      <x v="652"/>
      <x v="29"/>
      <x v="6767"/>
    </i>
    <i t="default" r="2">
      <x v="26"/>
    </i>
    <i r="2">
      <x v="32"/>
      <x v="2956"/>
      <x v="12"/>
      <x v="6989"/>
    </i>
    <i t="default" r="2">
      <x v="32"/>
    </i>
    <i r="2">
      <x v="38"/>
      <x v="706"/>
      <x v="2"/>
      <x v="7082"/>
    </i>
    <i r="3">
      <x v="983"/>
      <x v="12"/>
      <x v="7037"/>
    </i>
    <i t="default" r="2">
      <x v="38"/>
    </i>
    <i r="2">
      <x v="43"/>
      <x v="557"/>
      <x v="41"/>
      <x v="6808"/>
    </i>
    <i t="default" r="2">
      <x v="43"/>
    </i>
    <i r="2">
      <x v="44"/>
      <x v="1029"/>
      <x v="38"/>
      <x v="7385"/>
    </i>
    <i r="3">
      <x v="1093"/>
      <x v="12"/>
      <x v="2135"/>
    </i>
    <i r="3">
      <x v="2588"/>
      <x v="33"/>
      <x v="7589"/>
    </i>
    <i r="3">
      <x v="2620"/>
      <x v="28"/>
      <x v="6723"/>
    </i>
    <i r="3">
      <x v="2692"/>
      <x v="14"/>
      <x v="5230"/>
    </i>
    <i r="3">
      <x v="2708"/>
      <x v="38"/>
      <x v="6935"/>
    </i>
    <i r="3">
      <x v="2796"/>
      <x v="38"/>
      <x v="6913"/>
    </i>
    <i r="3">
      <x v="2797"/>
      <x v="38"/>
      <x v="6932"/>
    </i>
    <i r="3">
      <x v="2798"/>
      <x v="38"/>
      <x v="6966"/>
    </i>
    <i r="3">
      <x v="2854"/>
      <x v="38"/>
      <x v="6885"/>
    </i>
    <i r="3">
      <x v="2858"/>
      <x v="38"/>
      <x v="7368"/>
    </i>
    <i r="3">
      <x v="2860"/>
      <x v="2"/>
      <x v="7600"/>
    </i>
    <i r="3">
      <x v="2864"/>
      <x v="38"/>
      <x v="6870"/>
    </i>
    <i r="3">
      <x v="2882"/>
      <x v="38"/>
      <x v="6917"/>
    </i>
    <i r="3">
      <x v="2941"/>
      <x v="38"/>
      <x v="6907"/>
    </i>
    <i r="3">
      <x v="2961"/>
      <x v="33"/>
      <x v="6917"/>
    </i>
    <i t="default" r="2">
      <x v="44"/>
    </i>
    <i r="2">
      <x v="55"/>
      <x v="602"/>
      <x v="14"/>
      <x v="7510"/>
    </i>
    <i r="3">
      <x v="1038"/>
      <x v="38"/>
      <x v="6923"/>
    </i>
    <i r="3">
      <x v="2589"/>
      <x v="33"/>
      <x v="7590"/>
    </i>
    <i r="3">
      <x v="2594"/>
      <x v="12"/>
      <x v="6982"/>
    </i>
    <i r="3">
      <x v="2595"/>
      <x v="28"/>
      <x v="6739"/>
    </i>
    <i r="3">
      <x v="2597"/>
      <x v="28"/>
      <x v="7311"/>
    </i>
    <i r="3">
      <x v="2599"/>
      <x v="12"/>
      <x v="6996"/>
    </i>
    <i r="3">
      <x v="2774"/>
      <x v="33"/>
      <x v="7597"/>
    </i>
    <i r="3">
      <x v="2806"/>
      <x v="12"/>
      <x v="7026"/>
    </i>
    <i r="3">
      <x v="2868"/>
      <x v="38"/>
      <x v="7601"/>
    </i>
    <i r="3">
      <x v="2870"/>
      <x v="28"/>
      <x v="7602"/>
    </i>
    <i r="3">
      <x v="2964"/>
      <x v="28"/>
      <x v="1814"/>
    </i>
    <i r="3">
      <x v="2972"/>
      <x v="29"/>
      <x v="6787"/>
    </i>
    <i r="3">
      <x v="2975"/>
      <x v="38"/>
      <x v="7390"/>
    </i>
    <i r="3">
      <x v="2993"/>
      <x v="41"/>
      <x v="7339"/>
    </i>
    <i r="3">
      <x v="2997"/>
      <x v="41"/>
      <x v="6794"/>
    </i>
    <i r="3">
      <x v="3011"/>
      <x v="12"/>
      <x v="7000"/>
    </i>
    <i r="3">
      <x v="3015"/>
      <x v="33"/>
      <x v="7618"/>
    </i>
    <i r="3">
      <x v="3054"/>
      <x v="12"/>
      <x v="7060"/>
    </i>
    <i r="3">
      <x v="3180"/>
      <x v="38"/>
      <x v="7635"/>
    </i>
    <i r="3">
      <x v="3240"/>
      <x v="29"/>
      <x v="7335"/>
    </i>
    <i r="3">
      <x v="3328"/>
      <x v="29"/>
      <x v="7336"/>
    </i>
    <i r="3">
      <x v="3363"/>
      <x v="28"/>
      <x v="7657"/>
    </i>
    <i r="3">
      <x v="3365"/>
      <x v="12"/>
      <x v="3532"/>
    </i>
    <i r="3">
      <x v="6819"/>
      <x v="12"/>
      <x v="7041"/>
    </i>
    <i t="default" r="2">
      <x v="55"/>
    </i>
    <i r="2">
      <x v="56"/>
      <x v="139"/>
      <x v="41"/>
      <x v="4415"/>
    </i>
    <i r="3">
      <x v="2570"/>
      <x v="14"/>
      <x v="7588"/>
    </i>
    <i r="3">
      <x v="3019"/>
      <x v="28"/>
      <x v="7620"/>
    </i>
    <i r="3">
      <x v="3182"/>
      <x v="28"/>
      <x v="7637"/>
    </i>
    <i r="3">
      <x v="3349"/>
      <x v="41"/>
      <x v="4415"/>
    </i>
    <i t="default" r="2">
      <x v="56"/>
    </i>
    <i r="2">
      <x v="59"/>
      <x v="954"/>
      <x v="12"/>
      <x v="7513"/>
    </i>
    <i r="3">
      <x v="2763"/>
      <x v="28"/>
      <x v="7596"/>
    </i>
    <i r="3">
      <x v="3096"/>
      <x v="41"/>
      <x v="7340"/>
    </i>
    <i r="3">
      <x v="3171"/>
      <x v="12"/>
      <x v="7417"/>
    </i>
    <i r="3">
      <x v="3186"/>
      <x v="12"/>
      <x v="7038"/>
    </i>
    <i t="default" r="2">
      <x v="59"/>
    </i>
    <i r="2">
      <x v="68"/>
      <x v="2879"/>
      <x v="28"/>
      <x v="6689"/>
    </i>
    <i r="3">
      <x v="3009"/>
      <x v="38"/>
      <x v="7616"/>
    </i>
    <i r="3">
      <x v="3179"/>
      <x v="29"/>
      <x v="7332"/>
    </i>
    <i r="3">
      <x v="3241"/>
      <x v="14"/>
      <x v="7362"/>
    </i>
    <i t="default" r="2">
      <x v="68"/>
    </i>
    <i r="2">
      <x v="70"/>
      <x v="2863"/>
      <x v="38"/>
      <x v="6915"/>
    </i>
    <i t="default" r="2">
      <x v="70"/>
    </i>
    <i t="sum" r="1">
      <x v="4"/>
    </i>
    <i r="1">
      <x v="5"/>
      <x v="1"/>
      <x v="25"/>
      <x v="18"/>
      <x v="5765"/>
    </i>
    <i t="default" r="2">
      <x v="1"/>
    </i>
    <i r="2">
      <x v="25"/>
      <x v="33"/>
      <x v="52"/>
      <x v="6603"/>
    </i>
    <i t="default" r="2">
      <x v="25"/>
    </i>
    <i r="2">
      <x v="45"/>
      <x v="43"/>
      <x v="17"/>
      <x v="7873"/>
    </i>
    <i t="default" r="2">
      <x v="45"/>
    </i>
    <i r="2">
      <x v="50"/>
      <x v="34"/>
      <x v="52"/>
      <x v="7274"/>
    </i>
    <i r="3">
      <x v="36"/>
      <x v="52"/>
      <x v="7870"/>
    </i>
    <i t="default" r="2">
      <x v="50"/>
    </i>
    <i r="2">
      <x v="56"/>
      <x v="38"/>
      <x v="18"/>
      <x v="7871"/>
    </i>
    <i r="3">
      <x v="40"/>
      <x v="17"/>
      <x v="6599"/>
    </i>
    <i r="3">
      <x v="55"/>
      <x v="18"/>
      <x v="7281"/>
    </i>
    <i t="default" r="2">
      <x v="56"/>
    </i>
    <i t="sum" r="1">
      <x v="5"/>
    </i>
    <i r="1">
      <x v="6"/>
      <x v="1"/>
      <x v="5"/>
      <x v="46"/>
      <x v="66"/>
    </i>
    <i t="default" r="2">
      <x v="1"/>
    </i>
    <i r="2">
      <x v="7"/>
      <x v="23"/>
      <x v="79"/>
      <x v="7260"/>
    </i>
    <i t="default" r="2">
      <x v="7"/>
    </i>
    <i r="2">
      <x v="65"/>
      <x v="120"/>
      <x v="75"/>
      <x v="7704"/>
    </i>
    <i t="default" r="2">
      <x v="65"/>
    </i>
    <i r="2">
      <x v="71"/>
      <x v="3"/>
      <x v="75"/>
      <x v="7496"/>
    </i>
    <i r="3">
      <x v="38"/>
      <x v="46"/>
      <x v="7256"/>
    </i>
    <i r="3">
      <x v="39"/>
      <x v="78"/>
      <x v="7974"/>
    </i>
    <i r="3">
      <x v="46"/>
      <x v="78"/>
      <x v="7988"/>
    </i>
    <i r="3">
      <x v="50"/>
      <x v="79"/>
      <x v="7886"/>
    </i>
    <i r="3">
      <x v="62"/>
      <x v="49"/>
      <x v="7930"/>
    </i>
    <i r="3">
      <x v="71"/>
      <x v="79"/>
      <x v="7887"/>
    </i>
    <i r="3">
      <x v="76"/>
      <x v="46"/>
      <x v="7888"/>
    </i>
    <i r="3">
      <x v="81"/>
      <x v="79"/>
      <x v="7775"/>
    </i>
    <i r="3">
      <x v="121"/>
      <x v="79"/>
      <x v="7771"/>
    </i>
    <i r="3">
      <x v="128"/>
      <x v="88"/>
      <x v="7772"/>
    </i>
    <i r="3">
      <x v="7999"/>
      <x v="49"/>
      <x v="7244"/>
    </i>
    <i t="default" r="2">
      <x v="71"/>
    </i>
    <i t="sum" r="1">
      <x v="6"/>
    </i>
    <i t="default">
      <x v="7"/>
    </i>
    <i>
      <x v="8"/>
      <x v="4"/>
      <x v="1"/>
      <x v="1103"/>
      <x v="2"/>
      <x v="95"/>
    </i>
    <i r="3">
      <x v="1126"/>
      <x v="2"/>
      <x v="95"/>
    </i>
    <i r="3">
      <x v="1129"/>
      <x v="2"/>
      <x v="95"/>
    </i>
    <i r="3">
      <x v="1130"/>
      <x v="2"/>
      <x v="95"/>
    </i>
    <i r="3">
      <x v="1139"/>
      <x v="2"/>
      <x v="95"/>
    </i>
    <i r="3">
      <x v="1164"/>
      <x v="2"/>
      <x v="11"/>
    </i>
    <i r="3">
      <x v="1168"/>
      <x v="2"/>
      <x v="11"/>
    </i>
    <i r="3">
      <x v="1172"/>
      <x v="2"/>
      <x v="11"/>
    </i>
    <i r="3">
      <x v="1174"/>
      <x v="2"/>
      <x v="11"/>
    </i>
    <i r="3">
      <x v="1176"/>
      <x v="2"/>
      <x v="11"/>
    </i>
    <i r="3">
      <x v="1178"/>
      <x v="2"/>
      <x v="11"/>
    </i>
    <i r="3">
      <x v="1181"/>
      <x v="2"/>
      <x v="11"/>
    </i>
    <i r="3">
      <x v="1183"/>
      <x v="2"/>
      <x v="11"/>
    </i>
    <i r="3">
      <x v="1245"/>
      <x v="2"/>
      <x/>
    </i>
    <i r="3">
      <x v="1263"/>
      <x v="80"/>
      <x/>
    </i>
    <i r="3">
      <x v="1336"/>
      <x v="33"/>
      <x/>
    </i>
    <i r="3">
      <x v="1469"/>
      <x v="28"/>
      <x v="95"/>
    </i>
    <i r="3">
      <x v="1471"/>
      <x v="28"/>
      <x v="95"/>
    </i>
    <i r="3">
      <x v="1472"/>
      <x v="28"/>
      <x v="95"/>
    </i>
    <i r="3">
      <x v="1473"/>
      <x v="28"/>
      <x v="95"/>
    </i>
    <i r="3">
      <x v="1475"/>
      <x v="28"/>
      <x v="95"/>
    </i>
    <i r="3">
      <x v="1476"/>
      <x v="28"/>
      <x v="95"/>
    </i>
    <i r="3">
      <x v="1477"/>
      <x v="28"/>
      <x v="95"/>
    </i>
    <i r="3">
      <x v="1478"/>
      <x v="28"/>
      <x v="95"/>
    </i>
    <i r="3">
      <x v="1479"/>
      <x v="28"/>
      <x v="95"/>
    </i>
    <i r="3">
      <x v="1480"/>
      <x v="28"/>
      <x v="95"/>
    </i>
    <i r="3">
      <x v="1481"/>
      <x v="28"/>
      <x v="95"/>
    </i>
    <i r="3">
      <x v="1482"/>
      <x v="28"/>
      <x v="11"/>
    </i>
    <i r="3">
      <x v="1483"/>
      <x v="28"/>
      <x v="11"/>
    </i>
    <i r="3">
      <x v="1484"/>
      <x v="28"/>
      <x v="11"/>
    </i>
    <i r="3">
      <x v="1485"/>
      <x v="28"/>
      <x v="95"/>
    </i>
    <i r="3">
      <x v="1486"/>
      <x v="28"/>
      <x v="11"/>
    </i>
    <i r="3">
      <x v="1487"/>
      <x v="28"/>
      <x v="95"/>
    </i>
    <i r="3">
      <x v="1488"/>
      <x v="28"/>
      <x v="95"/>
    </i>
    <i r="3">
      <x v="1490"/>
      <x v="28"/>
      <x v="11"/>
    </i>
    <i r="3">
      <x v="1491"/>
      <x v="28"/>
      <x v="11"/>
    </i>
    <i r="3">
      <x v="1492"/>
      <x v="28"/>
      <x v="11"/>
    </i>
    <i r="3">
      <x v="1494"/>
      <x v="28"/>
      <x v="95"/>
    </i>
    <i r="3">
      <x v="1495"/>
      <x v="28"/>
      <x v="95"/>
    </i>
    <i r="3">
      <x v="1496"/>
      <x v="28"/>
      <x v="95"/>
    </i>
    <i r="3">
      <x v="1498"/>
      <x v="28"/>
      <x v="11"/>
    </i>
    <i r="3">
      <x v="1499"/>
      <x v="28"/>
      <x v="11"/>
    </i>
    <i r="3">
      <x v="1500"/>
      <x v="28"/>
      <x v="11"/>
    </i>
    <i r="3">
      <x v="1502"/>
      <x v="28"/>
      <x v="95"/>
    </i>
    <i r="3">
      <x v="1503"/>
      <x v="28"/>
      <x v="95"/>
    </i>
    <i r="3">
      <x v="1504"/>
      <x v="28"/>
      <x v="95"/>
    </i>
    <i r="3">
      <x v="1506"/>
      <x v="28"/>
      <x v="95"/>
    </i>
    <i r="3">
      <x v="1507"/>
      <x v="28"/>
      <x v="95"/>
    </i>
    <i r="3">
      <x v="1508"/>
      <x v="28"/>
      <x v="11"/>
    </i>
    <i r="3">
      <x v="1509"/>
      <x v="28"/>
      <x v="11"/>
    </i>
    <i r="3">
      <x v="1510"/>
      <x v="28"/>
      <x v="95"/>
    </i>
    <i r="3">
      <x v="1511"/>
      <x v="28"/>
      <x v="95"/>
    </i>
    <i r="3">
      <x v="1512"/>
      <x v="28"/>
      <x v="95"/>
    </i>
    <i r="3">
      <x v="1514"/>
      <x v="28"/>
      <x v="95"/>
    </i>
    <i r="3">
      <x v="1515"/>
      <x v="28"/>
      <x v="95"/>
    </i>
    <i r="3">
      <x v="1516"/>
      <x v="28"/>
      <x v="95"/>
    </i>
    <i r="3">
      <x v="1517"/>
      <x v="28"/>
      <x v="95"/>
    </i>
    <i r="3">
      <x v="1518"/>
      <x v="28"/>
      <x v="11"/>
    </i>
    <i r="3">
      <x v="1519"/>
      <x v="28"/>
      <x v="11"/>
    </i>
    <i r="3">
      <x v="1520"/>
      <x v="28"/>
      <x v="11"/>
    </i>
    <i r="3">
      <x v="1521"/>
      <x v="28"/>
      <x v="95"/>
    </i>
    <i r="3">
      <x v="1522"/>
      <x v="28"/>
      <x v="11"/>
    </i>
    <i r="3">
      <x v="1523"/>
      <x v="28"/>
      <x v="11"/>
    </i>
    <i r="3">
      <x v="1524"/>
      <x v="28"/>
      <x v="95"/>
    </i>
    <i r="3">
      <x v="1525"/>
      <x v="28"/>
      <x v="11"/>
    </i>
    <i r="3">
      <x v="1526"/>
      <x v="28"/>
      <x v="11"/>
    </i>
    <i r="3">
      <x v="1527"/>
      <x v="28"/>
      <x v="11"/>
    </i>
    <i r="3">
      <x v="1528"/>
      <x v="28"/>
      <x v="11"/>
    </i>
    <i r="3">
      <x v="1659"/>
      <x v="2"/>
      <x v="7097"/>
    </i>
    <i r="3">
      <x v="1813"/>
      <x v="2"/>
      <x v="11"/>
    </i>
    <i r="3">
      <x v="1814"/>
      <x v="2"/>
      <x v="11"/>
    </i>
    <i r="3">
      <x v="1815"/>
      <x v="2"/>
      <x v="11"/>
    </i>
    <i r="3">
      <x v="1816"/>
      <x v="2"/>
      <x v="11"/>
    </i>
    <i r="3">
      <x v="1817"/>
      <x v="2"/>
      <x v="11"/>
    </i>
    <i r="3">
      <x v="1818"/>
      <x v="2"/>
      <x v="11"/>
    </i>
    <i r="3">
      <x v="1819"/>
      <x v="2"/>
      <x v="11"/>
    </i>
    <i r="3">
      <x v="1820"/>
      <x v="2"/>
      <x v="11"/>
    </i>
    <i r="3">
      <x v="1821"/>
      <x v="2"/>
      <x v="11"/>
    </i>
    <i r="3">
      <x v="1822"/>
      <x v="2"/>
      <x v="11"/>
    </i>
    <i r="3">
      <x v="1823"/>
      <x v="2"/>
      <x v="11"/>
    </i>
    <i r="3">
      <x v="1824"/>
      <x v="2"/>
      <x v="11"/>
    </i>
    <i r="3">
      <x v="1825"/>
      <x v="2"/>
      <x v="11"/>
    </i>
    <i r="3">
      <x v="1826"/>
      <x v="2"/>
      <x v="11"/>
    </i>
    <i r="3">
      <x v="1827"/>
      <x v="2"/>
      <x v="11"/>
    </i>
    <i r="3">
      <x v="1828"/>
      <x v="2"/>
      <x v="11"/>
    </i>
    <i r="3">
      <x v="1829"/>
      <x v="2"/>
      <x v="11"/>
    </i>
    <i r="3">
      <x v="1830"/>
      <x v="2"/>
      <x v="11"/>
    </i>
    <i r="3">
      <x v="1831"/>
      <x v="2"/>
      <x v="11"/>
    </i>
    <i r="3">
      <x v="1832"/>
      <x v="2"/>
      <x v="11"/>
    </i>
    <i r="3">
      <x v="1833"/>
      <x v="2"/>
      <x v="11"/>
    </i>
    <i r="3">
      <x v="1834"/>
      <x v="2"/>
      <x v="11"/>
    </i>
    <i r="3">
      <x v="1835"/>
      <x v="2"/>
      <x v="11"/>
    </i>
    <i r="3">
      <x v="1836"/>
      <x v="2"/>
      <x v="11"/>
    </i>
    <i r="3">
      <x v="1837"/>
      <x v="2"/>
      <x v="11"/>
    </i>
    <i r="3">
      <x v="1838"/>
      <x v="2"/>
      <x v="11"/>
    </i>
    <i r="3">
      <x v="1839"/>
      <x v="2"/>
      <x v="11"/>
    </i>
    <i r="3">
      <x v="1840"/>
      <x v="2"/>
      <x v="11"/>
    </i>
    <i r="3">
      <x v="1841"/>
      <x v="2"/>
      <x v="11"/>
    </i>
    <i r="3">
      <x v="1842"/>
      <x v="2"/>
      <x v="11"/>
    </i>
    <i r="3">
      <x v="1843"/>
      <x v="2"/>
      <x v="11"/>
    </i>
    <i r="3">
      <x v="1844"/>
      <x v="2"/>
      <x v="11"/>
    </i>
    <i r="3">
      <x v="1845"/>
      <x v="2"/>
      <x v="11"/>
    </i>
    <i r="3">
      <x v="1846"/>
      <x v="2"/>
      <x v="11"/>
    </i>
    <i r="3">
      <x v="1847"/>
      <x v="2"/>
      <x v="11"/>
    </i>
    <i r="3">
      <x v="1848"/>
      <x v="2"/>
      <x v="11"/>
    </i>
    <i r="3">
      <x v="1849"/>
      <x v="2"/>
      <x v="11"/>
    </i>
    <i r="3">
      <x v="1850"/>
      <x v="2"/>
      <x v="11"/>
    </i>
    <i r="3">
      <x v="1851"/>
      <x v="2"/>
      <x v="11"/>
    </i>
    <i t="default" r="2">
      <x v="1"/>
    </i>
    <i r="2">
      <x v="3"/>
      <x v="1867"/>
      <x v="38"/>
      <x v="7537"/>
    </i>
    <i t="default" r="2">
      <x v="3"/>
    </i>
    <i r="2">
      <x v="5"/>
      <x v="1730"/>
      <x v="12"/>
      <x v="7530"/>
    </i>
    <i t="default" r="2">
      <x v="5"/>
    </i>
    <i r="2">
      <x v="29"/>
      <x v="1630"/>
      <x v="28"/>
      <x v="6707"/>
    </i>
    <i t="default" r="2">
      <x v="29"/>
    </i>
    <i r="2">
      <x v="30"/>
      <x v="1353"/>
      <x v="33"/>
      <x v="7151"/>
    </i>
    <i r="3">
      <x v="1417"/>
      <x v="33"/>
      <x v="7116"/>
    </i>
    <i r="3">
      <x v="1452"/>
      <x v="28"/>
      <x v="6743"/>
    </i>
    <i r="3">
      <x v="1463"/>
      <x v="28"/>
      <x v="6713"/>
    </i>
    <i r="3">
      <x v="1621"/>
      <x v="29"/>
      <x v="6764"/>
    </i>
    <i r="3">
      <x v="1655"/>
      <x v="28"/>
      <x v="6678"/>
    </i>
    <i r="3">
      <x v="1692"/>
      <x v="38"/>
      <x v="6967"/>
    </i>
    <i r="3">
      <x v="1698"/>
      <x v="38"/>
      <x v="6933"/>
    </i>
    <i r="3">
      <x v="1787"/>
      <x v="80"/>
      <x v="3219"/>
    </i>
    <i r="3">
      <x v="1804"/>
      <x v="28"/>
      <x v="2121"/>
    </i>
    <i r="3">
      <x v="6821"/>
      <x v="70"/>
      <x v="7169"/>
    </i>
    <i t="default" r="2">
      <x v="30"/>
    </i>
    <i r="2">
      <x v="31"/>
      <x v="612"/>
      <x v="28"/>
      <x v="6634"/>
    </i>
    <i r="3">
      <x v="808"/>
      <x v="14"/>
      <x v="7357"/>
    </i>
    <i r="3">
      <x v="1230"/>
      <x v="12"/>
      <x v="7519"/>
    </i>
    <i r="3">
      <x v="1326"/>
      <x v="80"/>
      <x v="7522"/>
    </i>
    <i r="3">
      <x v="1416"/>
      <x v="33"/>
      <x v="7131"/>
    </i>
    <i r="3">
      <x v="1428"/>
      <x v="38"/>
      <x v="6911"/>
    </i>
    <i r="3">
      <x v="1429"/>
      <x v="33"/>
      <x v="2257"/>
    </i>
    <i r="3">
      <x v="1529"/>
      <x v="38"/>
      <x v="7367"/>
    </i>
    <i r="3">
      <x v="1531"/>
      <x v="28"/>
      <x v="6685"/>
    </i>
    <i r="3">
      <x v="1607"/>
      <x v="28"/>
      <x v="6641"/>
    </i>
    <i r="3">
      <x v="1615"/>
      <x v="29"/>
      <x v="6775"/>
    </i>
    <i r="3">
      <x v="1627"/>
      <x v="41"/>
      <x v="7528"/>
    </i>
    <i r="3">
      <x v="1635"/>
      <x v="28"/>
      <x v="6693"/>
    </i>
    <i r="3">
      <x v="1641"/>
      <x v="2"/>
      <x v="7094"/>
    </i>
    <i r="3">
      <x v="1651"/>
      <x v="28"/>
      <x v="6712"/>
    </i>
    <i r="3">
      <x v="1656"/>
      <x v="38"/>
      <x v="6955"/>
    </i>
    <i r="3">
      <x v="1688"/>
      <x v="28"/>
      <x v="6722"/>
    </i>
    <i r="3">
      <x v="1699"/>
      <x v="38"/>
      <x v="6868"/>
    </i>
    <i r="3">
      <x v="1700"/>
      <x v="38"/>
      <x v="6895"/>
    </i>
    <i r="3">
      <x v="1708"/>
      <x v="12"/>
      <x v="7416"/>
    </i>
    <i r="3">
      <x v="1711"/>
      <x v="12"/>
      <x v="7407"/>
    </i>
    <i r="3">
      <x v="1775"/>
      <x v="38"/>
      <x v="6959"/>
    </i>
    <i r="3">
      <x v="1778"/>
      <x v="38"/>
      <x v="6894"/>
    </i>
    <i r="3">
      <x v="1797"/>
      <x v="29"/>
      <x v="7321"/>
    </i>
    <i r="3">
      <x v="1855"/>
      <x v="28"/>
      <x v="7312"/>
    </i>
    <i r="3">
      <x v="1856"/>
      <x v="80"/>
      <x v="6977"/>
    </i>
    <i r="3">
      <x v="1862"/>
      <x v="28"/>
      <x v="2149"/>
    </i>
    <i r="3">
      <x v="1863"/>
      <x v="28"/>
      <x v="6720"/>
    </i>
    <i r="3">
      <x v="1864"/>
      <x v="12"/>
      <x v="6984"/>
    </i>
    <i r="3">
      <x v="1871"/>
      <x v="28"/>
      <x v="6649"/>
    </i>
    <i r="3">
      <x v="1876"/>
      <x v="29"/>
      <x v="7539"/>
    </i>
    <i r="3">
      <x v="1877"/>
      <x v="28"/>
      <x v="6667"/>
    </i>
    <i r="3">
      <x v="1878"/>
      <x v="28"/>
      <x v="6674"/>
    </i>
    <i r="3">
      <x v="1880"/>
      <x v="12"/>
      <x v="7541"/>
    </i>
    <i r="3">
      <x v="1923"/>
      <x v="29"/>
      <x v="7543"/>
    </i>
    <i r="3">
      <x v="1962"/>
      <x v="38"/>
      <x v="7546"/>
    </i>
    <i r="3">
      <x v="1966"/>
      <x v="12"/>
      <x v="7017"/>
    </i>
    <i r="3">
      <x v="1970"/>
      <x v="28"/>
      <x v="7547"/>
    </i>
    <i r="3">
      <x v="1983"/>
      <x v="41"/>
      <x v="7549"/>
    </i>
    <i r="3">
      <x v="1984"/>
      <x v="28"/>
      <x v="7550"/>
    </i>
    <i r="3">
      <x v="2002"/>
      <x v="12"/>
      <x v="7395"/>
    </i>
    <i r="3">
      <x v="2031"/>
      <x v="28"/>
      <x v="7560"/>
    </i>
    <i r="3">
      <x v="2036"/>
      <x v="12"/>
      <x v="7753"/>
    </i>
    <i r="3">
      <x v="2078"/>
      <x v="38"/>
      <x v="7565"/>
    </i>
    <i r="3">
      <x v="6822"/>
      <x v="12"/>
      <x v="7068"/>
    </i>
    <i r="3">
      <x v="6823"/>
      <x v="28"/>
      <x v="6718"/>
    </i>
    <i t="default" r="2">
      <x v="31"/>
    </i>
    <i r="2">
      <x v="35"/>
      <x v="1152"/>
      <x v="14"/>
      <x v="6858"/>
    </i>
    <i r="3">
      <x v="1277"/>
      <x v="12"/>
      <x v="7520"/>
    </i>
    <i r="3">
      <x v="1359"/>
      <x v="12"/>
      <x v="7063"/>
    </i>
    <i r="3">
      <x v="1381"/>
      <x v="14"/>
      <x v="6837"/>
    </i>
    <i r="3">
      <x v="1390"/>
      <x v="29"/>
      <x v="6758"/>
    </i>
    <i r="3">
      <x v="1418"/>
      <x v="33"/>
      <x v="7439"/>
    </i>
    <i r="3">
      <x v="1458"/>
      <x v="28"/>
      <x v="6704"/>
    </i>
    <i r="3">
      <x v="1468"/>
      <x v="38"/>
      <x v="6946"/>
    </i>
    <i r="3">
      <x v="1610"/>
      <x v="38"/>
      <x v="6883"/>
    </i>
    <i r="3">
      <x v="1645"/>
      <x v="33"/>
      <x v="7159"/>
    </i>
    <i r="3">
      <x v="1646"/>
      <x v="38"/>
      <x v="6876"/>
    </i>
    <i r="3">
      <x v="1647"/>
      <x v="38"/>
      <x v="6956"/>
    </i>
    <i r="3">
      <x v="1648"/>
      <x v="38"/>
      <x v="6921"/>
    </i>
    <i r="3">
      <x v="1652"/>
      <x v="38"/>
      <x v="6965"/>
    </i>
    <i r="3">
      <x v="1745"/>
      <x v="28"/>
      <x v="6724"/>
    </i>
    <i r="3">
      <x v="1746"/>
      <x v="28"/>
      <x v="6679"/>
    </i>
    <i r="3">
      <x v="1799"/>
      <x v="29"/>
      <x v="6789"/>
    </i>
    <i r="3">
      <x v="1807"/>
      <x v="28"/>
      <x v="6701"/>
    </i>
    <i r="3">
      <x v="1854"/>
      <x v="29"/>
      <x v="6763"/>
    </i>
    <i r="3">
      <x v="1870"/>
      <x v="28"/>
      <x v="7315"/>
    </i>
    <i r="3">
      <x v="1873"/>
      <x v="28"/>
      <x v="6681"/>
    </i>
    <i r="3">
      <x v="1874"/>
      <x v="33"/>
      <x v="7538"/>
    </i>
    <i r="3">
      <x v="1879"/>
      <x v="28"/>
      <x v="7540"/>
    </i>
    <i r="3">
      <x v="1899"/>
      <x v="38"/>
      <x v="7383"/>
    </i>
    <i r="3">
      <x v="1901"/>
      <x v="12"/>
      <x v="7075"/>
    </i>
    <i r="3">
      <x v="1906"/>
      <x v="12"/>
      <x v="7002"/>
    </i>
    <i r="3">
      <x v="1927"/>
      <x v="41"/>
      <x v="7544"/>
    </i>
    <i r="3">
      <x v="1928"/>
      <x v="41"/>
      <x v="7545"/>
    </i>
    <i r="3">
      <x v="1967"/>
      <x v="12"/>
      <x v="7031"/>
    </i>
    <i r="3">
      <x v="1986"/>
      <x v="12"/>
      <x v="7056"/>
    </i>
    <i r="3">
      <x v="1991"/>
      <x v="12"/>
      <x v="7418"/>
    </i>
    <i r="3">
      <x v="2000"/>
      <x v="28"/>
      <x v="7553"/>
    </i>
    <i r="3">
      <x v="2001"/>
      <x v="41"/>
      <x v="7346"/>
    </i>
    <i r="3">
      <x v="2008"/>
      <x v="41"/>
      <x v="6813"/>
    </i>
    <i r="3">
      <x v="2035"/>
      <x v="12"/>
      <x v="7561"/>
    </i>
    <i r="3">
      <x v="2071"/>
      <x v="12"/>
      <x v="7564"/>
    </i>
    <i r="3">
      <x v="2099"/>
      <x v="29"/>
      <x v="7567"/>
    </i>
    <i r="3">
      <x v="6825"/>
      <x v="28"/>
      <x v="6676"/>
    </i>
    <i t="default" r="2">
      <x v="35"/>
    </i>
    <i r="2">
      <x v="38"/>
      <x v="1196"/>
      <x v="2"/>
      <x v="5211"/>
    </i>
    <i r="3">
      <x v="1260"/>
      <x v="12"/>
      <x v="934"/>
    </i>
    <i r="3">
      <x v="1338"/>
      <x v="2"/>
      <x v="3543"/>
    </i>
    <i r="3">
      <x v="1884"/>
      <x v="14"/>
      <x v="5659"/>
    </i>
    <i r="3">
      <x v="1964"/>
      <x v="12"/>
      <x v="5190"/>
    </i>
    <i r="3">
      <x v="1965"/>
      <x v="12"/>
      <x v="5190"/>
    </i>
    <i t="default" r="2">
      <x v="38"/>
    </i>
    <i r="2">
      <x v="43"/>
      <x v="1459"/>
      <x v="28"/>
      <x v="7526"/>
    </i>
    <i t="default" r="2">
      <x v="43"/>
    </i>
    <i r="2">
      <x v="45"/>
      <x v="1810"/>
      <x v="14"/>
      <x v="7352"/>
    </i>
    <i r="3">
      <x v="1900"/>
      <x v="2"/>
      <x v="2729"/>
    </i>
    <i r="3">
      <x v="2007"/>
      <x v="38"/>
      <x v="7384"/>
    </i>
    <i r="3">
      <x v="2082"/>
      <x v="14"/>
      <x v="7566"/>
    </i>
    <i t="default" r="2">
      <x v="45"/>
    </i>
    <i r="2">
      <x v="48"/>
      <x v="1212"/>
      <x v="2"/>
      <x v="7518"/>
    </i>
    <i t="default" r="2">
      <x v="48"/>
    </i>
    <i r="2">
      <x v="52"/>
      <x v="990"/>
      <x v="12"/>
      <x v="7030"/>
    </i>
    <i r="3">
      <x v="1604"/>
      <x v="28"/>
      <x v="6645"/>
    </i>
    <i r="3">
      <x v="1865"/>
      <x v="29"/>
      <x v="6780"/>
    </i>
    <i t="default" r="2">
      <x v="52"/>
    </i>
    <i r="2">
      <x v="69"/>
      <x v="490"/>
      <x v="48"/>
      <x v="6509"/>
    </i>
    <i t="default" r="2">
      <x v="69"/>
    </i>
    <i r="2">
      <x v="75"/>
      <x v="1350"/>
      <x v="12"/>
      <x v="7523"/>
    </i>
    <i r="3">
      <x v="1808"/>
      <x v="28"/>
      <x v="7534"/>
    </i>
    <i r="3">
      <x v="1809"/>
      <x v="28"/>
      <x v="7535"/>
    </i>
    <i r="3">
      <x v="1992"/>
      <x v="28"/>
      <x v="7551"/>
    </i>
    <i r="3">
      <x v="2010"/>
      <x v="29"/>
      <x v="7319"/>
    </i>
    <i r="3">
      <x v="2029"/>
      <x v="12"/>
      <x v="7412"/>
    </i>
    <i r="3">
      <x v="2030"/>
      <x v="14"/>
      <x v="7351"/>
    </i>
    <i t="default" r="2">
      <x v="75"/>
    </i>
    <i t="sum" r="1">
      <x v="4"/>
    </i>
    <i r="1">
      <x v="5"/>
      <x v="1"/>
      <x v="62"/>
      <x v="18"/>
      <x v="6607"/>
    </i>
    <i r="3">
      <x v="667"/>
      <x v="42"/>
      <x/>
    </i>
    <i t="default" r="2">
      <x v="1"/>
    </i>
    <i r="2">
      <x v="15"/>
      <x v="83"/>
      <x v="86"/>
      <x v="6627"/>
    </i>
    <i r="3">
      <x v="134"/>
      <x v="18"/>
      <x v="6620"/>
    </i>
    <i t="default" r="2">
      <x v="15"/>
    </i>
    <i r="2">
      <x v="16"/>
      <x v="119"/>
      <x v="52"/>
      <x v="347"/>
    </i>
    <i t="default" r="2">
      <x v="16"/>
    </i>
    <i r="2">
      <x v="28"/>
      <x v="151"/>
      <x v="52"/>
      <x v="6602"/>
    </i>
    <i t="default" r="2">
      <x v="28"/>
    </i>
    <i r="2">
      <x v="36"/>
      <x v="52"/>
      <x v="17"/>
      <x v="4702"/>
    </i>
    <i r="3">
      <x v="114"/>
      <x v="18"/>
      <x v="6623"/>
    </i>
    <i t="default" r="2">
      <x v="36"/>
    </i>
    <i r="2">
      <x v="45"/>
      <x v="59"/>
      <x v="42"/>
      <x v="7276"/>
    </i>
    <i r="3">
      <x v="117"/>
      <x v="42"/>
      <x v="6604"/>
    </i>
    <i r="3">
      <x v="130"/>
      <x v="18"/>
      <x v="6613"/>
    </i>
    <i r="3">
      <x v="133"/>
      <x v="18"/>
      <x v="7902"/>
    </i>
    <i r="3">
      <x v="139"/>
      <x v="18"/>
      <x v="6609"/>
    </i>
    <i r="3">
      <x v="141"/>
      <x v="18"/>
      <x v="6609"/>
    </i>
    <i r="3">
      <x v="142"/>
      <x v="18"/>
      <x v="6609"/>
    </i>
    <i r="3">
      <x v="143"/>
      <x v="18"/>
      <x v="6609"/>
    </i>
    <i r="3">
      <x v="144"/>
      <x v="18"/>
      <x v="6609"/>
    </i>
    <i r="3">
      <x v="146"/>
      <x v="42"/>
      <x v="6591"/>
    </i>
    <i r="3">
      <x v="147"/>
      <x v="17"/>
      <x v="6596"/>
    </i>
    <i r="3">
      <x v="148"/>
      <x v="18"/>
      <x v="6626"/>
    </i>
    <i r="3">
      <x v="153"/>
      <x v="42"/>
      <x v="5560"/>
    </i>
    <i r="3">
      <x v="155"/>
      <x v="42"/>
      <x v="940"/>
    </i>
    <i r="3">
      <x v="156"/>
      <x v="52"/>
      <x v="7808"/>
    </i>
    <i r="3">
      <x v="563"/>
      <x v="42"/>
      <x v="6593"/>
    </i>
    <i r="3">
      <x v="1038"/>
      <x v="18"/>
      <x v="7515"/>
    </i>
    <i r="3">
      <x v="1042"/>
      <x v="17"/>
      <x v="7718"/>
    </i>
    <i r="3">
      <x v="1043"/>
      <x v="17"/>
      <x v="6605"/>
    </i>
    <i r="3">
      <x v="1048"/>
      <x v="17"/>
      <x v="7719"/>
    </i>
    <i r="3">
      <x v="1065"/>
      <x v="52"/>
      <x v="7720"/>
    </i>
    <i r="3">
      <x v="1072"/>
      <x v="17"/>
      <x v="5201"/>
    </i>
    <i r="3">
      <x v="1083"/>
      <x v="18"/>
      <x v="7878"/>
    </i>
    <i t="default" r="2">
      <x v="45"/>
    </i>
    <i r="2">
      <x v="50"/>
      <x v="121"/>
      <x v="52"/>
      <x v="2775"/>
    </i>
    <i r="3">
      <x v="132"/>
      <x v="18"/>
      <x v="6615"/>
    </i>
    <i r="3">
      <x v="138"/>
      <x v="42"/>
      <x v="6592"/>
    </i>
    <i t="default" r="2">
      <x v="50"/>
    </i>
    <i r="2">
      <x v="56"/>
      <x v="120"/>
      <x v="52"/>
      <x v="6601"/>
    </i>
    <i r="3">
      <x v="131"/>
      <x v="18"/>
      <x v="6616"/>
    </i>
    <i t="default" r="2">
      <x v="56"/>
    </i>
    <i r="2">
      <x v="72"/>
      <x v="145"/>
      <x v="18"/>
      <x v="7916"/>
    </i>
    <i t="default" r="2">
      <x v="72"/>
    </i>
    <i t="sum" r="1">
      <x v="5"/>
    </i>
    <i r="1">
      <x v="9"/>
      <x v="1"/>
      <x v="635"/>
      <x v="60"/>
      <x v="284"/>
    </i>
    <i r="3">
      <x v="5184"/>
      <x v="73"/>
      <x v="7679"/>
    </i>
    <i r="3">
      <x v="5186"/>
      <x v="62"/>
      <x v="6582"/>
    </i>
    <i r="3">
      <x v="5213"/>
      <x v="84"/>
      <x v="6558"/>
    </i>
    <i r="3">
      <x v="5239"/>
      <x v="59"/>
      <x v="11"/>
    </i>
    <i r="3">
      <x v="5255"/>
      <x v="84"/>
      <x/>
    </i>
    <i r="3">
      <x v="5275"/>
      <x v="57"/>
      <x v="7684"/>
    </i>
    <i r="3">
      <x v="6805"/>
      <x v="60"/>
      <x v="6584"/>
    </i>
    <i r="3">
      <x v="6810"/>
      <x v="62"/>
      <x v="767"/>
    </i>
    <i t="default" r="2">
      <x v="1"/>
    </i>
    <i r="2">
      <x v="5"/>
      <x v="748"/>
      <x v="55"/>
      <x v="6573"/>
    </i>
    <i r="3">
      <x v="5209"/>
      <x v="84"/>
      <x v="7680"/>
    </i>
    <i r="3">
      <x v="5236"/>
      <x v="62"/>
      <x v="6560"/>
    </i>
    <i r="3">
      <x v="5290"/>
      <x v="59"/>
      <x v="6573"/>
    </i>
    <i t="default" r="2">
      <x v="5"/>
    </i>
    <i r="2">
      <x v="6"/>
      <x v="5233"/>
      <x v="60"/>
      <x v="4873"/>
    </i>
    <i r="3">
      <x v="5253"/>
      <x v="73"/>
      <x v="4873"/>
    </i>
    <i r="3">
      <x v="5258"/>
      <x v="85"/>
      <x v="4873"/>
    </i>
    <i r="3">
      <x v="5271"/>
      <x v="58"/>
      <x v="4873"/>
    </i>
    <i t="default" r="2">
      <x v="6"/>
    </i>
    <i r="2">
      <x v="7"/>
      <x v="5267"/>
      <x v="73"/>
      <x v="6580"/>
    </i>
    <i t="default" r="2">
      <x v="7"/>
    </i>
    <i r="2">
      <x v="12"/>
      <x v="5192"/>
      <x v="62"/>
      <x v="6579"/>
    </i>
    <i r="3">
      <x v="5242"/>
      <x v="73"/>
      <x v="7269"/>
    </i>
    <i t="default" r="2">
      <x v="12"/>
    </i>
    <i r="2">
      <x v="15"/>
      <x v="5277"/>
      <x v="73"/>
      <x v="218"/>
    </i>
    <i t="default" r="2">
      <x v="15"/>
    </i>
    <i r="2">
      <x v="16"/>
      <x v="5246"/>
      <x v="62"/>
      <x v="6577"/>
    </i>
    <i r="3">
      <x v="5270"/>
      <x v="58"/>
      <x v="6421"/>
    </i>
    <i t="default" r="2">
      <x v="16"/>
    </i>
    <i r="2">
      <x v="24"/>
      <x v="631"/>
      <x v="55"/>
      <x v="6570"/>
    </i>
    <i r="3">
      <x v="749"/>
      <x v="55"/>
      <x v="7511"/>
    </i>
    <i r="3">
      <x v="753"/>
      <x v="55"/>
      <x v="7512"/>
    </i>
    <i r="3">
      <x v="756"/>
      <x v="55"/>
      <x v="7716"/>
    </i>
    <i r="3">
      <x v="780"/>
      <x v="55"/>
      <x v="6575"/>
    </i>
    <i r="3">
      <x v="781"/>
      <x v="55"/>
      <x v="6574"/>
    </i>
    <i r="3">
      <x v="783"/>
      <x v="55"/>
      <x v="6571"/>
    </i>
    <i r="3">
      <x v="785"/>
      <x v="84"/>
      <x v="7265"/>
    </i>
    <i r="3">
      <x v="792"/>
      <x v="58"/>
      <x v="7717"/>
    </i>
    <i r="3">
      <x v="2022"/>
      <x v="84"/>
      <x v="7559"/>
    </i>
    <i r="3">
      <x v="5225"/>
      <x v="84"/>
      <x v="6562"/>
    </i>
    <i r="3">
      <x v="5227"/>
      <x v="60"/>
      <x v="7681"/>
    </i>
    <i r="3">
      <x v="5231"/>
      <x v="55"/>
      <x v="7268"/>
    </i>
    <i r="3">
      <x v="5247"/>
      <x v="55"/>
      <x v="7682"/>
    </i>
    <i r="3">
      <x v="5257"/>
      <x v="60"/>
      <x v="7683"/>
    </i>
    <i r="3">
      <x v="5262"/>
      <x v="84"/>
      <x v="7266"/>
    </i>
    <i r="3">
      <x v="5263"/>
      <x v="84"/>
      <x v="6563"/>
    </i>
    <i r="3">
      <x v="5266"/>
      <x v="58"/>
      <x v="6555"/>
    </i>
    <i r="3">
      <x v="5272"/>
      <x v="59"/>
      <x v="6588"/>
    </i>
    <i r="3">
      <x v="5276"/>
      <x v="61"/>
      <x v="6568"/>
    </i>
    <i r="3">
      <x v="5285"/>
      <x v="59"/>
      <x v="7686"/>
    </i>
    <i r="3">
      <x v="5286"/>
      <x v="58"/>
      <x v="7687"/>
    </i>
    <i r="3">
      <x v="5294"/>
      <x v="59"/>
      <x v="7272"/>
    </i>
    <i r="3">
      <x v="5295"/>
      <x v="62"/>
      <x v="7689"/>
    </i>
    <i r="3">
      <x v="5301"/>
      <x v="58"/>
      <x v="7695"/>
    </i>
    <i r="3">
      <x v="5304"/>
      <x v="58"/>
      <x v="7697"/>
    </i>
    <i t="default" r="2">
      <x v="24"/>
    </i>
    <i r="2">
      <x v="38"/>
      <x v="593"/>
      <x v="73"/>
      <x v="7862"/>
    </i>
    <i r="3">
      <x v="5120"/>
      <x v="58"/>
      <x v="6550"/>
    </i>
    <i r="3">
      <x v="5250"/>
      <x v="73"/>
      <x v="6578"/>
    </i>
    <i r="3">
      <x v="5254"/>
      <x v="73"/>
      <x v="2350"/>
    </i>
    <i r="3">
      <x v="5261"/>
      <x v="84"/>
      <x/>
    </i>
    <i r="3">
      <x v="5268"/>
      <x v="58"/>
      <x v="7263"/>
    </i>
    <i r="3">
      <x v="5279"/>
      <x v="73"/>
      <x v="7685"/>
    </i>
    <i r="3">
      <x v="5280"/>
      <x v="73"/>
      <x v="7685"/>
    </i>
    <i r="3">
      <x v="5288"/>
      <x v="73"/>
      <x v="6581"/>
    </i>
    <i r="3">
      <x v="5293"/>
      <x v="57"/>
      <x v="6556"/>
    </i>
    <i r="3">
      <x v="5296"/>
      <x v="58"/>
      <x v="7690"/>
    </i>
    <i r="3">
      <x v="5297"/>
      <x v="73"/>
      <x v="7691"/>
    </i>
    <i r="3">
      <x v="5299"/>
      <x v="73"/>
      <x v="7693"/>
    </i>
    <i r="3">
      <x v="5300"/>
      <x v="84"/>
      <x v="7694"/>
    </i>
    <i r="3">
      <x v="5302"/>
      <x v="73"/>
      <x v="7696"/>
    </i>
    <i t="default" r="2">
      <x v="38"/>
    </i>
    <i r="2">
      <x v="41"/>
      <x v="611"/>
      <x v="55"/>
      <x v="6569"/>
    </i>
    <i t="default" r="2">
      <x v="41"/>
    </i>
    <i r="2">
      <x v="45"/>
      <x v="5190"/>
      <x v="66"/>
      <x v="6564"/>
    </i>
    <i r="3">
      <x v="6803"/>
      <x v="60"/>
      <x v="6585"/>
    </i>
    <i t="default" r="2">
      <x v="45"/>
    </i>
    <i r="2">
      <x v="47"/>
      <x v="704"/>
      <x v="59"/>
      <x v="6587"/>
    </i>
    <i r="3">
      <x v="747"/>
      <x v="55"/>
      <x v="6572"/>
    </i>
    <i r="3">
      <x v="5249"/>
      <x v="84"/>
      <x v="6561"/>
    </i>
    <i r="3">
      <x v="5256"/>
      <x v="84"/>
      <x v="6559"/>
    </i>
    <i r="3">
      <x v="5264"/>
      <x v="59"/>
      <x v="6586"/>
    </i>
    <i r="3">
      <x v="5265"/>
      <x v="58"/>
      <x v="6553"/>
    </i>
    <i r="3">
      <x v="5273"/>
      <x v="58"/>
      <x v="7264"/>
    </i>
    <i r="3">
      <x v="5278"/>
      <x v="55"/>
      <x v="6576"/>
    </i>
    <i r="3">
      <x v="5283"/>
      <x v="59"/>
      <x v="7273"/>
    </i>
    <i r="3">
      <x v="5289"/>
      <x v="58"/>
      <x v="7262"/>
    </i>
    <i r="3">
      <x v="5292"/>
      <x v="73"/>
      <x v="7270"/>
    </i>
    <i r="3">
      <x v="5298"/>
      <x v="62"/>
      <x v="7692"/>
    </i>
    <i t="default" r="2">
      <x v="47"/>
    </i>
    <i r="2">
      <x v="49"/>
      <x v="5229"/>
      <x v="58"/>
      <x v="6552"/>
    </i>
    <i r="3">
      <x v="5259"/>
      <x v="84"/>
      <x v="6566"/>
    </i>
    <i r="3">
      <x v="5260"/>
      <x v="60"/>
      <x v="7271"/>
    </i>
    <i t="default" r="2">
      <x v="49"/>
    </i>
    <i r="2">
      <x v="53"/>
      <x v="5287"/>
      <x v="84"/>
      <x v="7688"/>
    </i>
    <i t="default" r="2">
      <x v="53"/>
    </i>
    <i r="2">
      <x v="64"/>
      <x v="5243"/>
      <x v="58"/>
      <x v="6554"/>
    </i>
    <i t="default" r="2">
      <x v="64"/>
    </i>
    <i r="2">
      <x v="77"/>
      <x v="752"/>
      <x v="55"/>
      <x v="7715"/>
    </i>
    <i r="3">
      <x v="5305"/>
      <x v="58"/>
      <x v="7698"/>
    </i>
    <i r="3">
      <x v="6813"/>
      <x v="58"/>
      <x v="7872"/>
    </i>
    <i t="default" r="2">
      <x v="77"/>
    </i>
    <i t="sum" r="1">
      <x v="9"/>
    </i>
    <i t="default">
      <x v="8"/>
    </i>
    <i>
      <x v="9"/>
      <x v="4"/>
      <x v="1"/>
      <x v="1799"/>
      <x v="14"/>
      <x v="5178"/>
    </i>
    <i t="default" r="2">
      <x v="1"/>
    </i>
    <i r="2">
      <x v="5"/>
      <x v="1028"/>
      <x v="14"/>
      <x v="6834"/>
    </i>
    <i t="default" r="2">
      <x v="5"/>
    </i>
    <i r="2">
      <x v="18"/>
      <x v="1009"/>
      <x v="14"/>
      <x v="410"/>
    </i>
    <i t="default" r="2">
      <x v="18"/>
    </i>
    <i r="2">
      <x v="22"/>
      <x v="993"/>
      <x v="2"/>
      <x v="7091"/>
    </i>
    <i t="default" r="2">
      <x v="22"/>
    </i>
    <i r="2">
      <x v="38"/>
      <x v="1376"/>
      <x v="12"/>
      <x v="5190"/>
    </i>
    <i r="3">
      <x v="1377"/>
      <x v="28"/>
      <x v="7524"/>
    </i>
    <i r="3">
      <x v="1379"/>
      <x v="29"/>
      <x v="7525"/>
    </i>
    <i t="default" r="2">
      <x v="38"/>
    </i>
    <i r="2">
      <x v="58"/>
      <x v="81"/>
      <x v="41"/>
      <x v="6801"/>
    </i>
    <i r="3">
      <x v="1338"/>
      <x v="12"/>
      <x v="7409"/>
    </i>
    <i r="3">
      <x v="1512"/>
      <x v="41"/>
      <x v="6800"/>
    </i>
    <i r="3">
      <x v="1513"/>
      <x v="14"/>
      <x v="6854"/>
    </i>
    <i r="3">
      <x v="1514"/>
      <x v="12"/>
      <x v="7032"/>
    </i>
    <i r="3">
      <x v="1515"/>
      <x v="28"/>
      <x v="6692"/>
    </i>
    <i r="3">
      <x v="1758"/>
      <x v="29"/>
      <x v="7531"/>
    </i>
    <i r="3">
      <x v="1764"/>
      <x v="12"/>
      <x v="6993"/>
    </i>
    <i r="3">
      <x v="1775"/>
      <x v="41"/>
      <x v="6796"/>
    </i>
    <i r="3">
      <x v="1787"/>
      <x v="28"/>
      <x v="6725"/>
    </i>
    <i r="3">
      <x v="1804"/>
      <x v="38"/>
      <x v="7532"/>
    </i>
    <i r="3">
      <x v="1806"/>
      <x v="28"/>
      <x v="7287"/>
    </i>
    <i r="3">
      <x v="1807"/>
      <x v="38"/>
      <x v="7533"/>
    </i>
    <i r="3">
      <x v="6819"/>
      <x v="28"/>
      <x v="7700"/>
    </i>
    <i t="default" r="2">
      <x v="58"/>
    </i>
    <i r="2">
      <x v="60"/>
      <x v="976"/>
      <x v="2"/>
      <x v="7090"/>
    </i>
    <i r="3">
      <x v="1367"/>
      <x v="28"/>
      <x v="6669"/>
    </i>
    <i r="3">
      <x v="1368"/>
      <x v="28"/>
      <x v="6744"/>
    </i>
    <i r="3">
      <x v="1511"/>
      <x v="28"/>
      <x v="6709"/>
    </i>
    <i r="3">
      <x v="1762"/>
      <x v="29"/>
      <x v="6791"/>
    </i>
    <i r="3">
      <x v="1765"/>
      <x v="29"/>
      <x v="7326"/>
    </i>
    <i r="3">
      <x v="1801"/>
      <x v="14"/>
      <x v="7353"/>
    </i>
    <i r="3">
      <x v="1805"/>
      <x v="14"/>
      <x v="7364"/>
    </i>
    <i r="3">
      <x v="6818"/>
      <x v="12"/>
      <x v="7699"/>
    </i>
    <i t="default" r="2">
      <x v="60"/>
    </i>
    <i r="2">
      <x v="61"/>
      <x v="1453"/>
      <x v="28"/>
      <x v="7493"/>
    </i>
    <i r="3">
      <x v="6820"/>
      <x v="28"/>
      <x v="7701"/>
    </i>
    <i t="default" r="2">
      <x v="61"/>
    </i>
    <i t="sum" r="1">
      <x v="4"/>
    </i>
    <i t="default">
      <x v="9"/>
    </i>
    <i t="grand">
      <x/>
    </i>
  </rowItems>
  <colItems count="1">
    <i/>
  </colItems>
  <pageFields count="2">
    <pageField fld="4" hier="-1"/>
    <pageField fld="44" hier="-1"/>
  </pageFields>
  <dataFields count="1">
    <dataField name="Somme de Marge nette recalculée" fld="47" baseField="11" baseItem="0" numFmtId="171"/>
  </dataFields>
  <formats count="30">
    <format dxfId="303">
      <pivotArea dataOnly="0" labelOnly="1" fieldPosition="0">
        <references count="1">
          <reference field="13" count="0"/>
        </references>
      </pivotArea>
    </format>
    <format dxfId="302">
      <pivotArea dataOnly="0" labelOnly="1" fieldPosition="0">
        <references count="1">
          <reference field="13" count="0"/>
        </references>
      </pivotArea>
    </format>
    <format dxfId="301">
      <pivotArea field="16" type="button" dataOnly="0" labelOnly="1" outline="0" axis="axisRow" fieldPosition="4"/>
    </format>
    <format dxfId="300">
      <pivotArea field="16" type="button" dataOnly="0" labelOnly="1" outline="0" axis="axisRow" fieldPosition="4"/>
    </format>
    <format dxfId="299">
      <pivotArea field="13" type="button" dataOnly="0" labelOnly="1" outline="0" axis="axisRow" fieldPosition="3"/>
    </format>
    <format dxfId="298">
      <pivotArea field="11" type="button" dataOnly="0" labelOnly="1" outline="0" axis="axisRow" fieldPosition="2"/>
    </format>
    <format dxfId="297">
      <pivotArea type="origin" dataOnly="0" labelOnly="1" outline="0" fieldPosition="0"/>
    </format>
    <format dxfId="296">
      <pivotArea field="16" type="button" dataOnly="0" labelOnly="1" outline="0" axis="axisRow" fieldPosition="4"/>
    </format>
    <format dxfId="295">
      <pivotArea field="15" type="button" dataOnly="0" labelOnly="1" outline="0" axis="axisRow" fieldPosition="5"/>
    </format>
    <format dxfId="294">
      <pivotArea dataOnly="0" labelOnly="1" outline="0" fieldPosition="0">
        <references count="1">
          <reference field="0" count="1">
            <x v="0"/>
          </reference>
        </references>
      </pivotArea>
    </format>
    <format dxfId="293">
      <pivotArea outline="0" fieldPosition="0">
        <references count="1">
          <reference field="4294967294" count="1">
            <x v="0"/>
          </reference>
        </references>
      </pivotArea>
    </format>
    <format dxfId="292">
      <pivotArea type="origin" dataOnly="0" labelOnly="1" outline="0" fieldPosition="0"/>
    </format>
    <format dxfId="291">
      <pivotArea field="-2" type="button" dataOnly="0" labelOnly="1" outline="0" axis="axisValues" fieldPosition="0"/>
    </format>
    <format dxfId="290">
      <pivotArea type="topRight" dataOnly="0" labelOnly="1" outline="0" fieldPosition="0"/>
    </format>
    <format dxfId="28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8">
      <pivotArea field="0" type="button" dataOnly="0" labelOnly="1" outline="0" axis="axisRow" fieldPosition="0"/>
    </format>
    <format dxfId="287">
      <pivotArea field="2" type="button" dataOnly="0" labelOnly="1" outline="0" axis="axisRow" fieldPosition="1"/>
    </format>
    <format dxfId="286">
      <pivotArea field="11" type="button" dataOnly="0" labelOnly="1" outline="0" axis="axisRow" fieldPosition="2"/>
    </format>
    <format dxfId="285">
      <pivotArea field="13" type="button" dataOnly="0" labelOnly="1" outline="0" axis="axisRow" fieldPosition="3"/>
    </format>
    <format dxfId="284">
      <pivotArea field="16" type="button" dataOnly="0" labelOnly="1" outline="0" axis="axisRow" fieldPosition="4"/>
    </format>
    <format dxfId="283">
      <pivotArea field="15" type="button" dataOnly="0" labelOnly="1" outline="0" axis="axisRow" fieldPosition="5"/>
    </format>
    <format dxfId="282">
      <pivotArea dataOnly="0" labelOnly="1" outline="0" axis="axisValues" fieldPosition="0"/>
    </format>
    <format dxfId="281">
      <pivotArea field="0" type="button" dataOnly="0" labelOnly="1" outline="0" axis="axisRow" fieldPosition="0"/>
    </format>
    <format dxfId="280">
      <pivotArea field="2" type="button" dataOnly="0" labelOnly="1" outline="0" axis="axisRow" fieldPosition="1"/>
    </format>
    <format dxfId="279">
      <pivotArea field="11" type="button" dataOnly="0" labelOnly="1" outline="0" axis="axisRow" fieldPosition="2"/>
    </format>
    <format dxfId="278">
      <pivotArea field="13" type="button" dataOnly="0" labelOnly="1" outline="0" axis="axisRow" fieldPosition="3"/>
    </format>
    <format dxfId="277">
      <pivotArea field="16" type="button" dataOnly="0" labelOnly="1" outline="0" axis="axisRow" fieldPosition="4"/>
    </format>
    <format dxfId="276">
      <pivotArea field="15" type="button" dataOnly="0" labelOnly="1" outline="0" axis="axisRow" fieldPosition="5"/>
    </format>
    <format dxfId="275">
      <pivotArea dataOnly="0" labelOnly="1" outline="0" axis="axisValues" fieldPosition="0"/>
    </format>
    <format dxfId="274">
      <pivotArea dataOnly="0" labelOnly="1" outline="0" fieldPosition="0">
        <references count="1">
          <reference field="0" count="1">
            <x v="2"/>
          </reference>
        </references>
      </pivotArea>
    </format>
  </formats>
  <pivotTableStyleInfo name="PivotStyleMedium2" showRowHeaders="1" showColHeaders="1" showRowStripes="0" showColStripes="0" showLastColumn="1"/>
  <filters count="1">
    <filter fld="3" type="dateBetween" evalOrder="-1" id="150" name="Date de Facturation">
      <autoFilter ref="A1">
        <filterColumn colId="0">
          <customFilters and="1">
            <customFilter operator="greaterThanOrEqual" val="46023"/>
            <customFilter operator="lessThanOrEqual" val="46203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F6037A-A6BE-4848-872D-6C0E2ECD3955}" name="Tableau croisé dynamique3" cacheId="4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outline="1" outlineData="1">
  <location ref="A7:K15" firstHeaderRow="0" firstDataRow="1" firstDataCol="1" rowPageCount="3" colPageCount="1"/>
  <pivotFields count="51">
    <pivotField axis="axisPage" multipleItemSelectionAllowed="1" showAll="0">
      <items count="11">
        <item x="1"/>
        <item h="1" x="8"/>
        <item h="1" x="7"/>
        <item h="1" x="0"/>
        <item h="1" x="2"/>
        <item m="1" x="9"/>
        <item h="1" x="5"/>
        <item h="1" x="4"/>
        <item h="1" x="6"/>
        <item h="1" x="3"/>
        <item t="default"/>
      </items>
    </pivotField>
    <pivotField showAll="0" defaultSubtotal="0">
      <items count="5">
        <item x="0"/>
        <item x="3"/>
        <item x="2"/>
        <item x="1"/>
        <item m="1" x="4"/>
      </items>
    </pivotField>
    <pivotField axis="axisPage" multipleItemSelectionAllowed="1" showAll="0">
      <items count="16">
        <item h="1" x="0"/>
        <item h="1" x="6"/>
        <item x="2"/>
        <item h="1" x="3"/>
        <item m="1" x="13"/>
        <item h="1" x="4"/>
        <item h="1" x="1"/>
        <item h="1" m="1" x="11"/>
        <item m="1" x="14"/>
        <item h="1" x="5"/>
        <item m="1" x="12"/>
        <item h="1" m="1" x="10"/>
        <item h="1" m="1" x="7"/>
        <item h="1" m="1" x="8"/>
        <item h="1" m="1" x="9"/>
        <item t="default"/>
      </items>
    </pivotField>
    <pivotField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Page" multipleItemSelectionAllowed="1" showAll="0">
      <items count="79">
        <item x="12"/>
        <item x="59"/>
        <item x="56"/>
        <item x="14"/>
        <item x="0"/>
        <item x="55"/>
        <item x="60"/>
        <item x="50"/>
        <item x="8"/>
        <item x="36"/>
        <item x="54"/>
        <item x="53"/>
        <item x="6"/>
        <item x="33"/>
        <item x="35"/>
        <item x="23"/>
        <item x="42"/>
        <item m="1" x="77"/>
        <item x="31"/>
        <item x="30"/>
        <item x="25"/>
        <item x="7"/>
        <item x="44"/>
        <item x="24"/>
        <item x="41"/>
        <item x="20"/>
        <item x="40"/>
        <item x="67"/>
        <item x="26"/>
        <item x="51"/>
        <item x="29"/>
        <item x="28"/>
        <item x="58"/>
        <item x="52"/>
        <item x="10"/>
        <item x="34"/>
        <item x="69"/>
        <item x="13"/>
        <item x="9"/>
        <item x="11"/>
        <item x="3"/>
        <item x="68"/>
        <item x="48"/>
        <item x="5"/>
        <item x="45"/>
        <item x="46"/>
        <item x="73"/>
        <item x="63"/>
        <item x="43"/>
        <item x="62"/>
        <item x="27"/>
        <item x="61"/>
        <item x="49"/>
        <item x="2"/>
        <item x="1"/>
        <item x="18"/>
        <item x="21"/>
        <item x="37"/>
        <item x="17"/>
        <item x="32"/>
        <item x="15"/>
        <item x="16"/>
        <item x="70"/>
        <item x="71"/>
        <item x="64"/>
        <item x="22"/>
        <item x="38"/>
        <item x="76"/>
        <item x="19"/>
        <item x="39"/>
        <item x="57"/>
        <item x="4"/>
        <item x="72"/>
        <item x="74"/>
        <item x="75"/>
        <item x="47"/>
        <item x="66"/>
        <item x="65"/>
        <item t="default"/>
      </items>
    </pivotField>
    <pivotField showAll="0"/>
    <pivotField showAll="0"/>
    <pivotField showAll="0"/>
    <pivotField showAll="0"/>
    <pivotField axis="axisRow" multipleItemSelectionAllowed="1" showAll="0" sortType="ascending">
      <items count="90">
        <item sd="0" x="34"/>
        <item sd="0" x="50"/>
        <item sd="0" x="59"/>
        <item sd="0" x="52"/>
        <item sd="0" m="1" x="65"/>
        <item sd="0" x="51"/>
        <item sd="0" m="1" x="74"/>
        <item m="1" x="73"/>
        <item sd="0" x="30"/>
        <item sd="0" m="1" x="67"/>
        <item sd="0" x="61"/>
        <item sd="0" m="1" x="63"/>
        <item sd="0" x="13"/>
        <item sd="0" x="43"/>
        <item sd="0" x="4"/>
        <item sd="0" x="55"/>
        <item sd="0" x="25"/>
        <item sd="0" x="56"/>
        <item sd="0" x="23"/>
        <item sd="0" x="40"/>
        <item sd="0" m="1" x="71"/>
        <item sd="0" x="44"/>
        <item sd="0" x="33"/>
        <item sd="0" x="36"/>
        <item sd="0" m="1" x="68"/>
        <item sd="0" x="32"/>
        <item sd="0" m="1" x="76"/>
        <item sd="0" x="14"/>
        <item sd="0" x="12"/>
        <item sd="0" x="11"/>
        <item sd="0" x="31"/>
        <item m="1" x="69"/>
        <item sd="0" x="29"/>
        <item sd="0" x="3"/>
        <item sd="0" x="0"/>
        <item sd="0" x="20"/>
        <item m="1" x="72"/>
        <item sd="0" x="26"/>
        <item sd="0" m="1" x="88"/>
        <item sd="0" x="17"/>
        <item sd="0" x="9"/>
        <item x="18"/>
        <item sd="0" m="1" x="78"/>
        <item sd="0" x="22"/>
        <item sd="0" x="38"/>
        <item sd="0" x="5"/>
        <item sd="0" x="10"/>
        <item sd="0" m="1" x="86"/>
        <item sd="0" x="57"/>
        <item sd="0" x="42"/>
        <item sd="0" m="1" x="81"/>
        <item sd="0" m="1" x="85"/>
        <item sd="0" m="1" x="83"/>
        <item sd="0" m="1" x="77"/>
        <item sd="0" m="1" x="87"/>
        <item sd="0" m="1" x="80"/>
        <item sd="0" x="41"/>
        <item sd="0" x="37"/>
        <item sd="0" x="28"/>
        <item sd="0" x="45"/>
        <item sd="0" x="46"/>
        <item sd="0" x="48"/>
        <item sd="0" x="39"/>
        <item sd="0" x="49"/>
        <item sd="0" x="47"/>
        <item sd="0" x="60"/>
        <item sd="0" m="1" x="64"/>
        <item sd="0" m="1" x="79"/>
        <item sd="0" x="58"/>
        <item sd="0" x="15"/>
        <item sd="0" x="24"/>
        <item sd="0" m="1" x="62"/>
        <item sd="0" x="54"/>
        <item sd="0" x="7"/>
        <item sd="0" x="2"/>
        <item sd="0" x="1"/>
        <item sd="0" x="53"/>
        <item sd="0" x="35"/>
        <item sd="0" x="27"/>
        <item sd="0" x="8"/>
        <item sd="0" x="6"/>
        <item sd="0" m="1" x="66"/>
        <item sd="0" x="19"/>
        <item sd="0" m="1" x="82"/>
        <item sd="0" x="21"/>
        <item m="1" x="70"/>
        <item sd="0" x="16"/>
        <item sd="0" m="1" x="84"/>
        <item sd="0" m="1" x="75"/>
        <item t="default" sd="0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multipleItemSelectionAllowed="1" showAll="0">
      <items count="20">
        <item x="12"/>
        <item x="8"/>
        <item x="10"/>
        <item x="7"/>
        <item x="16"/>
        <item x="11"/>
        <item x="6"/>
        <item x="3"/>
        <item x="4"/>
        <item x="17"/>
        <item x="15"/>
        <item x="14"/>
        <item x="13"/>
        <item x="2"/>
        <item x="9"/>
        <item x="5"/>
        <item x="0"/>
        <item x="1"/>
        <item m="1" x="18"/>
        <item t="default"/>
      </items>
    </pivotField>
    <pivotField dataField="1" showAll="0"/>
    <pivotField numFmtId="10" showAll="0"/>
    <pivotField showAll="0"/>
    <pivotField showAll="0"/>
  </pivotFields>
  <rowFields count="2">
    <field x="16"/>
    <field x="46"/>
  </rowFields>
  <rowItems count="8">
    <i>
      <x v="18"/>
    </i>
    <i>
      <x v="19"/>
    </i>
    <i>
      <x v="22"/>
    </i>
    <i>
      <x v="43"/>
    </i>
    <i>
      <x v="44"/>
    </i>
    <i>
      <x v="45"/>
    </i>
    <i>
      <x v="56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3">
    <pageField fld="0" hier="-1"/>
    <pageField fld="2" hier="-1"/>
    <pageField fld="11" hier="-1"/>
  </pageFields>
  <dataFields count="10">
    <dataField name="Nbre de LIV." fld="39" subtotal="count" baseField="4" baseItem="40" numFmtId="170"/>
    <dataField name="Somme de Total" fld="19" baseField="16" baseItem="3" numFmtId="174"/>
    <dataField name="Somme de Marge nette2" fld="21" baseField="16" baseItem="3" numFmtId="174"/>
    <dataField name="PV TOTAL hors transport" fld="19" baseField="16" baseItem="3" numFmtId="174"/>
    <dataField name="Somme de OP Clos" fld="26" baseField="0" baseItem="0" numFmtId="174"/>
    <dataField name="Somme de OP Ouverts" fld="27" baseField="0" baseItem="0" numFmtId="174"/>
    <dataField name="Somme de Marge nette" fld="21" baseField="15" baseItem="0" numFmtId="174"/>
    <dataField name="Somme de OP &quot;+ / -&quot;" fld="40" baseField="0" baseItem="0" numFmtId="174"/>
    <dataField name="Somme de Marge nette recalculée" fld="47" baseField="0" baseItem="0" numFmtId="174"/>
    <dataField name="Moyenne de Marge nette recalculée2" fld="47" subtotal="average" baseField="15" baseItem="2" numFmtId="174"/>
  </dataFields>
  <formats count="59">
    <format dxfId="27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69">
      <pivotArea outline="0" fieldPosition="0">
        <references count="1">
          <reference field="4294967294" count="1">
            <x v="1"/>
          </reference>
        </references>
      </pivotArea>
    </format>
    <format dxfId="26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6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3">
      <pivotArea dataOnly="0" labelOnly="1" outline="0" fieldPosition="0">
        <references count="1">
          <reference field="4294967294" count="3">
            <x v="3"/>
            <x v="6"/>
            <x v="7"/>
          </reference>
        </references>
      </pivotArea>
    </format>
    <format dxfId="26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61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6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5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5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57">
      <pivotArea dataOnly="0" labelOnly="1" fieldPosition="0">
        <references count="1">
          <reference field="16" count="1">
            <x v="25"/>
          </reference>
        </references>
      </pivotArea>
    </format>
    <format dxfId="256">
      <pivotArea dataOnly="0" labelOnly="1" fieldPosition="0">
        <references count="1">
          <reference field="16" count="1">
            <x v="57"/>
          </reference>
        </references>
      </pivotArea>
    </format>
    <format dxfId="255">
      <pivotArea outline="0" fieldPosition="0">
        <references count="1">
          <reference field="4294967294" count="1">
            <x v="6"/>
          </reference>
        </references>
      </pivotArea>
    </format>
    <format dxfId="254">
      <pivotArea field="16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253">
      <pivotArea field="16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52">
      <pivotArea field="16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251">
      <pivotArea field="16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250">
      <pivotArea field="16" grandRow="1" outline="0" collapsedLevelsAreSubtotals="1" axis="axisRow" fieldPosition="0">
        <references count="1">
          <reference field="4294967294" count="1" selected="0">
            <x v="8"/>
          </reference>
        </references>
      </pivotArea>
    </format>
    <format dxfId="249">
      <pivotArea field="16" grandRow="1" outline="0" collapsedLevelsAreSubtotals="1" axis="axisRow" fieldPosition="0">
        <references count="1">
          <reference field="4294967294" count="1" selected="0">
            <x v="9"/>
          </reference>
        </references>
      </pivotArea>
    </format>
    <format dxfId="248">
      <pivotArea collapsedLevelsAreSubtotals="1" fieldPosition="0">
        <references count="2">
          <reference field="4294967294" count="1" selected="0">
            <x v="9"/>
          </reference>
          <reference field="16" count="1">
            <x v="19"/>
          </reference>
        </references>
      </pivotArea>
    </format>
    <format dxfId="247">
      <pivotArea collapsedLevelsAreSubtotals="1" fieldPosition="0">
        <references count="2">
          <reference field="4294967294" count="1" selected="0">
            <x v="9"/>
          </reference>
          <reference field="16" count="1">
            <x v="72"/>
          </reference>
        </references>
      </pivotArea>
    </format>
    <format dxfId="246">
      <pivotArea collapsedLevelsAreSubtotals="1" fieldPosition="0">
        <references count="2">
          <reference field="4294967294" count="1" selected="0">
            <x v="8"/>
          </reference>
          <reference field="16" count="1">
            <x v="72"/>
          </reference>
        </references>
      </pivotArea>
    </format>
    <format dxfId="245">
      <pivotArea collapsedLevelsAreSubtotals="1" fieldPosition="0">
        <references count="2">
          <reference field="4294967294" count="1" selected="0">
            <x v="8"/>
          </reference>
          <reference field="16" count="1">
            <x v="19"/>
          </reference>
        </references>
      </pivotArea>
    </format>
    <format dxfId="244">
      <pivotArea collapsedLevelsAreSubtotals="1" fieldPosition="0">
        <references count="2">
          <reference field="4294967294" count="1" selected="0">
            <x v="3"/>
          </reference>
          <reference field="16" count="1">
            <x v="22"/>
          </reference>
        </references>
      </pivotArea>
    </format>
    <format dxfId="243">
      <pivotArea collapsedLevelsAreSubtotals="1" fieldPosition="0">
        <references count="2">
          <reference field="4294967294" count="1" selected="0">
            <x v="4"/>
          </reference>
          <reference field="16" count="1">
            <x v="22"/>
          </reference>
        </references>
      </pivotArea>
    </format>
    <format dxfId="242">
      <pivotArea collapsedLevelsAreSubtotals="1" fieldPosition="0">
        <references count="2">
          <reference field="4294967294" count="1" selected="0">
            <x v="6"/>
          </reference>
          <reference field="16" count="1">
            <x v="22"/>
          </reference>
        </references>
      </pivotArea>
    </format>
    <format dxfId="241">
      <pivotArea collapsedLevelsAreSubtotals="1" fieldPosition="0">
        <references count="2">
          <reference field="4294967294" count="1" selected="0">
            <x v="5"/>
          </reference>
          <reference field="16" count="1">
            <x v="22"/>
          </reference>
        </references>
      </pivotArea>
    </format>
    <format dxfId="240">
      <pivotArea collapsedLevelsAreSubtotals="1" fieldPosition="0">
        <references count="2">
          <reference field="4294967294" count="1" selected="0">
            <x v="8"/>
          </reference>
          <reference field="16" count="1">
            <x v="22"/>
          </reference>
        </references>
      </pivotArea>
    </format>
    <format dxfId="239">
      <pivotArea collapsedLevelsAreSubtotals="1" fieldPosition="0">
        <references count="2">
          <reference field="4294967294" count="1" selected="0">
            <x v="9"/>
          </reference>
          <reference field="16" count="1">
            <x v="22"/>
          </reference>
        </references>
      </pivotArea>
    </format>
    <format dxfId="238">
      <pivotArea collapsedLevelsAreSubtotals="1" fieldPosition="0">
        <references count="2">
          <reference field="4294967294" count="1" selected="0">
            <x v="9"/>
          </reference>
          <reference field="16" count="1">
            <x v="43"/>
          </reference>
        </references>
      </pivotArea>
    </format>
    <format dxfId="237">
      <pivotArea collapsedLevelsAreSubtotals="1" fieldPosition="0">
        <references count="2">
          <reference field="4294967294" count="1" selected="0">
            <x v="3"/>
          </reference>
          <reference field="16" count="1">
            <x v="43"/>
          </reference>
        </references>
      </pivotArea>
    </format>
    <format dxfId="236">
      <pivotArea collapsedLevelsAreSubtotals="1" fieldPosition="0">
        <references count="2">
          <reference field="4294967294" count="1" selected="0">
            <x v="4"/>
          </reference>
          <reference field="16" count="1">
            <x v="43"/>
          </reference>
        </references>
      </pivotArea>
    </format>
    <format dxfId="235">
      <pivotArea collapsedLevelsAreSubtotals="1" fieldPosition="0">
        <references count="2">
          <reference field="4294967294" count="1" selected="0">
            <x v="5"/>
          </reference>
          <reference field="16" count="1">
            <x v="43"/>
          </reference>
        </references>
      </pivotArea>
    </format>
    <format dxfId="234">
      <pivotArea collapsedLevelsAreSubtotals="1" fieldPosition="0">
        <references count="2">
          <reference field="4294967294" count="1" selected="0">
            <x v="7"/>
          </reference>
          <reference field="16" count="1">
            <x v="43"/>
          </reference>
        </references>
      </pivotArea>
    </format>
    <format dxfId="233">
      <pivotArea collapsedLevelsAreSubtotals="1" fieldPosition="0">
        <references count="2">
          <reference field="4294967294" count="1" selected="0">
            <x v="8"/>
          </reference>
          <reference field="16" count="1">
            <x v="43"/>
          </reference>
        </references>
      </pivotArea>
    </format>
    <format dxfId="232">
      <pivotArea collapsedLevelsAreSubtotals="1" fieldPosition="0">
        <references count="2">
          <reference field="4294967294" count="1" selected="0">
            <x v="4"/>
          </reference>
          <reference field="16" count="1">
            <x v="44"/>
          </reference>
        </references>
      </pivotArea>
    </format>
    <format dxfId="231">
      <pivotArea outline="0" collapsedLevelsAreSubtotals="1" fieldPosition="0">
        <references count="1">
          <reference field="4294967294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30">
      <pivotArea collapsedLevelsAreSubtotals="1" fieldPosition="0">
        <references count="2">
          <reference field="4294967294" count="1" selected="0">
            <x v="8"/>
          </reference>
          <reference field="16" count="1">
            <x v="25"/>
          </reference>
        </references>
      </pivotArea>
    </format>
    <format dxfId="229">
      <pivotArea collapsedLevelsAreSubtotals="1" fieldPosition="0">
        <references count="2">
          <reference field="4294967294" count="1" selected="0">
            <x v="8"/>
          </reference>
          <reference field="16" count="1">
            <x v="9"/>
          </reference>
        </references>
      </pivotArea>
    </format>
    <format dxfId="228">
      <pivotArea collapsedLevelsAreSubtotals="1" fieldPosition="0">
        <references count="2">
          <reference field="4294967294" count="1" selected="0">
            <x v="8"/>
          </reference>
          <reference field="16" count="1">
            <x v="25"/>
          </reference>
        </references>
      </pivotArea>
    </format>
    <format dxfId="227">
      <pivotArea collapsedLevelsAreSubtotals="1" fieldPosition="0">
        <references count="2">
          <reference field="4294967294" count="1" selected="0">
            <x v="8"/>
          </reference>
          <reference field="16" count="1">
            <x v="32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8"/>
          </reference>
          <reference field="16" count="1">
            <x v="33"/>
          </reference>
        </references>
      </pivotArea>
    </format>
    <format dxfId="225">
      <pivotArea collapsedLevelsAreSubtotals="1" fieldPosition="0">
        <references count="2">
          <reference field="4294967294" count="1" selected="0">
            <x v="8"/>
          </reference>
          <reference field="16" count="1">
            <x v="34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8"/>
          </reference>
          <reference field="16" count="1">
            <x v="35"/>
          </reference>
        </references>
      </pivotArea>
    </format>
    <format dxfId="223">
      <pivotArea collapsedLevelsAreSubtotals="1" fieldPosition="0">
        <references count="2">
          <reference field="4294967294" count="1" selected="0">
            <x v="8"/>
          </reference>
          <reference field="16" count="1">
            <x v="57"/>
          </reference>
        </references>
      </pivotArea>
    </format>
    <format dxfId="222">
      <pivotArea collapsedLevelsAreSubtotals="1" fieldPosition="0">
        <references count="2">
          <reference field="4294967294" count="1" selected="0">
            <x v="8"/>
          </reference>
          <reference field="16" count="1">
            <x v="58"/>
          </reference>
        </references>
      </pivotArea>
    </format>
    <format dxfId="221">
      <pivotArea collapsedLevelsAreSubtotals="1" fieldPosition="0">
        <references count="2">
          <reference field="4294967294" count="1" selected="0">
            <x v="8"/>
          </reference>
          <reference field="16" count="1">
            <x v="73"/>
          </reference>
        </references>
      </pivotArea>
    </format>
    <format dxfId="220">
      <pivotArea collapsedLevelsAreSubtotals="1" fieldPosition="0">
        <references count="2">
          <reference field="4294967294" count="1" selected="0">
            <x v="8"/>
          </reference>
          <reference field="16" count="1">
            <x v="74"/>
          </reference>
        </references>
      </pivotArea>
    </format>
    <format dxfId="219">
      <pivotArea collapsedLevelsAreSubtotals="1" fieldPosition="0">
        <references count="2">
          <reference field="4294967294" count="1" selected="0">
            <x v="8"/>
          </reference>
          <reference field="16" count="1">
            <x v="75"/>
          </reference>
        </references>
      </pivotArea>
    </format>
    <format dxfId="218">
      <pivotArea collapsedLevelsAreSubtotals="1" fieldPosition="0">
        <references count="2">
          <reference field="4294967294" count="1" selected="0">
            <x v="8"/>
          </reference>
          <reference field="16" count="1">
            <x v="78"/>
          </reference>
        </references>
      </pivotArea>
    </format>
    <format dxfId="217">
      <pivotArea collapsedLevelsAreSubtotals="1" fieldPosition="0">
        <references count="2">
          <reference field="4294967294" count="1" selected="0">
            <x v="8"/>
          </reference>
          <reference field="16" count="1">
            <x v="80"/>
          </reference>
        </references>
      </pivotArea>
    </format>
    <format dxfId="216">
      <pivotArea collapsedLevelsAreSubtotals="1" fieldPosition="0">
        <references count="2">
          <reference field="4294967294" count="1" selected="0">
            <x v="8"/>
          </reference>
          <reference field="16" count="1">
            <x v="81"/>
          </reference>
        </references>
      </pivotArea>
    </format>
    <format dxfId="215">
      <pivotArea collapsedLevelsAreSubtotals="1" fieldPosition="0">
        <references count="2">
          <reference field="4294967294" count="1" selected="0">
            <x v="8"/>
          </reference>
          <reference field="16" count="1">
            <x v="8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AAFD5-0ACB-4923-9594-0F1AD821FD1F}" name="Tableau croisé dynamique3" cacheId="4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outline="1" outlineData="1">
  <location ref="A7:L8" firstHeaderRow="0" firstDataRow="1" firstDataCol="1" rowPageCount="3" colPageCount="1"/>
  <pivotFields count="51">
    <pivotField axis="axisPage" multipleItemSelectionAllowed="1" showAll="0">
      <items count="11">
        <item x="1"/>
        <item h="1" x="8"/>
        <item h="1" x="7"/>
        <item h="1" x="0"/>
        <item h="1" x="2"/>
        <item m="1" x="9"/>
        <item h="1" x="5"/>
        <item h="1" x="4"/>
        <item h="1" x="6"/>
        <item h="1" x="3"/>
        <item t="default"/>
      </items>
    </pivotField>
    <pivotField showAll="0" defaultSubtotal="0">
      <items count="5">
        <item x="0"/>
        <item x="3"/>
        <item x="2"/>
        <item x="1"/>
        <item m="1" x="4"/>
      </items>
    </pivotField>
    <pivotField axis="axisPage" multipleItemSelectionAllowed="1" showAll="0">
      <items count="16">
        <item x="0"/>
        <item h="1" x="6"/>
        <item h="1" x="2"/>
        <item h="1" x="3"/>
        <item m="1" x="13"/>
        <item h="1" x="4"/>
        <item h="1" x="1"/>
        <item m="1" x="11"/>
        <item m="1" x="14"/>
        <item h="1" x="5"/>
        <item m="1" x="12"/>
        <item h="1" m="1" x="10"/>
        <item h="1" m="1" x="7"/>
        <item h="1" m="1" x="8"/>
        <item h="1" m="1" x="9"/>
        <item t="default"/>
      </items>
    </pivotField>
    <pivotField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Page" multipleItemSelectionAllowed="1" showAll="0">
      <items count="79">
        <item x="12"/>
        <item x="59"/>
        <item x="56"/>
        <item x="14"/>
        <item x="0"/>
        <item x="55"/>
        <item x="60"/>
        <item x="50"/>
        <item x="8"/>
        <item x="36"/>
        <item x="54"/>
        <item x="53"/>
        <item x="6"/>
        <item x="33"/>
        <item x="35"/>
        <item x="23"/>
        <item x="42"/>
        <item m="1" x="77"/>
        <item x="31"/>
        <item x="30"/>
        <item x="25"/>
        <item x="7"/>
        <item x="44"/>
        <item x="24"/>
        <item x="41"/>
        <item x="20"/>
        <item x="40"/>
        <item x="67"/>
        <item x="26"/>
        <item x="51"/>
        <item x="29"/>
        <item x="28"/>
        <item x="58"/>
        <item x="52"/>
        <item x="10"/>
        <item x="34"/>
        <item x="69"/>
        <item x="13"/>
        <item x="9"/>
        <item x="11"/>
        <item x="3"/>
        <item x="68"/>
        <item x="48"/>
        <item x="5"/>
        <item x="45"/>
        <item x="46"/>
        <item x="73"/>
        <item x="63"/>
        <item x="43"/>
        <item x="62"/>
        <item x="27"/>
        <item x="61"/>
        <item x="49"/>
        <item x="2"/>
        <item x="1"/>
        <item x="18"/>
        <item x="21"/>
        <item x="37"/>
        <item x="17"/>
        <item x="32"/>
        <item x="15"/>
        <item x="16"/>
        <item x="70"/>
        <item x="71"/>
        <item x="64"/>
        <item x="22"/>
        <item x="38"/>
        <item x="76"/>
        <item x="19"/>
        <item x="39"/>
        <item x="57"/>
        <item x="4"/>
        <item x="72"/>
        <item x="74"/>
        <item x="75"/>
        <item x="47"/>
        <item x="66"/>
        <item x="65"/>
        <item t="default"/>
      </items>
    </pivotField>
    <pivotField showAll="0"/>
    <pivotField showAll="0"/>
    <pivotField showAll="0"/>
    <pivotField showAll="0"/>
    <pivotField axis="axisRow" multipleItemSelectionAllowed="1" showAll="0" sortType="ascending">
      <items count="90">
        <item sd="0" x="34"/>
        <item sd="0" x="50"/>
        <item sd="0" x="59"/>
        <item sd="0" x="52"/>
        <item sd="0" m="1" x="65"/>
        <item x="51"/>
        <item sd="0" m="1" x="74"/>
        <item m="1" x="73"/>
        <item sd="0" x="30"/>
        <item sd="0" m="1" x="67"/>
        <item sd="0" x="61"/>
        <item sd="0" m="1" x="63"/>
        <item sd="0" x="13"/>
        <item sd="0" x="43"/>
        <item sd="0" x="4"/>
        <item x="55"/>
        <item sd="0" x="25"/>
        <item sd="0" x="56"/>
        <item x="23"/>
        <item sd="0" x="40"/>
        <item sd="0" m="1" x="71"/>
        <item x="44"/>
        <item sd="0" x="33"/>
        <item sd="0" x="36"/>
        <item m="1" x="68"/>
        <item sd="0" x="32"/>
        <item sd="0" m="1" x="76"/>
        <item sd="0" x="14"/>
        <item sd="0" x="12"/>
        <item sd="0" x="11"/>
        <item sd="0" x="31"/>
        <item m="1" x="69"/>
        <item sd="0" x="29"/>
        <item sd="0" x="3"/>
        <item sd="0" x="0"/>
        <item sd="0" x="20"/>
        <item sd="0" m="1" x="72"/>
        <item sd="0" x="26"/>
        <item sd="0" m="1" x="88"/>
        <item x="17"/>
        <item sd="0" x="9"/>
        <item x="18"/>
        <item sd="0" m="1" x="78"/>
        <item sd="0" x="22"/>
        <item sd="0" x="38"/>
        <item sd="0" x="5"/>
        <item sd="0" x="10"/>
        <item sd="0" m="1" x="86"/>
        <item sd="0" x="57"/>
        <item sd="0" x="42"/>
        <item sd="0" m="1" x="81"/>
        <item sd="0" m="1" x="85"/>
        <item sd="0" m="1" x="83"/>
        <item sd="0" m="1" x="77"/>
        <item sd="0" m="1" x="87"/>
        <item sd="0" m="1" x="80"/>
        <item sd="0" x="41"/>
        <item sd="0" x="37"/>
        <item sd="0" x="28"/>
        <item sd="0" x="45"/>
        <item sd="0" x="46"/>
        <item sd="0" x="48"/>
        <item x="39"/>
        <item sd="0" x="49"/>
        <item x="47"/>
        <item sd="0" x="60"/>
        <item sd="0" m="1" x="64"/>
        <item sd="0" m="1" x="79"/>
        <item x="58"/>
        <item sd="0" x="15"/>
        <item sd="0" x="24"/>
        <item m="1" x="62"/>
        <item sd="0" x="54"/>
        <item sd="0" x="7"/>
        <item sd="0" x="2"/>
        <item sd="0" x="1"/>
        <item sd="0" x="53"/>
        <item x="35"/>
        <item sd="0" x="27"/>
        <item x="8"/>
        <item sd="0" x="6"/>
        <item sd="0" m="1" x="66"/>
        <item sd="0" x="19"/>
        <item sd="0" m="1" x="82"/>
        <item sd="0" x="21"/>
        <item m="1" x="70"/>
        <item sd="0" x="16"/>
        <item sd="0" m="1" x="84"/>
        <item sd="0" m="1" x="75"/>
        <item t="default" sd="0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Row" multipleItemSelectionAllowed="1" showAll="0">
      <items count="20">
        <item x="12"/>
        <item x="8"/>
        <item x="10"/>
        <item x="7"/>
        <item x="16"/>
        <item x="11"/>
        <item x="6"/>
        <item x="3"/>
        <item x="4"/>
        <item x="17"/>
        <item x="15"/>
        <item x="14"/>
        <item x="13"/>
        <item x="2"/>
        <item x="9"/>
        <item x="5"/>
        <item x="0"/>
        <item x="1"/>
        <item m="1" x="18"/>
        <item t="default"/>
      </items>
    </pivotField>
    <pivotField dataField="1" showAll="0"/>
    <pivotField numFmtId="10" showAll="0"/>
    <pivotField showAll="0"/>
    <pivotField dataField="1" showAll="0"/>
  </pivotFields>
  <rowFields count="2">
    <field x="16"/>
    <field x="46"/>
  </rowFields>
  <rowItems count="1"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pageFields count="3">
    <pageField fld="0" hier="-1"/>
    <pageField fld="2" hier="-1"/>
    <pageField fld="11" hier="-1"/>
  </pageFields>
  <dataFields count="11">
    <dataField name="Nbre de LIV." fld="39" subtotal="count" baseField="4" baseItem="40" numFmtId="170"/>
    <dataField name="Moyenne de Total" fld="19" subtotal="average" baseField="16" baseItem="10" numFmtId="174"/>
    <dataField name="Moyenne de Marge nette2" fld="21" subtotal="average" baseField="16" baseItem="10" numFmtId="174"/>
    <dataField name="Moyenne de Total2" fld="19" subtotal="average" baseField="16" baseItem="10" numFmtId="174"/>
    <dataField name="Moyenne de OP Clos" fld="26" subtotal="average" baseField="16" baseItem="10" numFmtId="174"/>
    <dataField name="Moyenne de OP Ouverts" fld="27" subtotal="average" baseField="16" baseItem="10" numFmtId="174"/>
    <dataField name="Moyenne de Marge nette" fld="21" subtotal="average" baseField="16" baseItem="10" numFmtId="174"/>
    <dataField name="Moyenne de OP &quot;+ / -&quot;" fld="40" subtotal="average" baseField="16" baseItem="10" numFmtId="174"/>
    <dataField name="Moyenne de Marge nette recalculée" fld="47" subtotal="average" baseField="16" baseItem="10" numFmtId="174"/>
    <dataField name="Moyenne de Marge nette recalculée2" fld="47" subtotal="average" baseField="15" baseItem="2" numFmtId="174"/>
    <dataField name="Moyenne de TOTAL COM VENDEUR" fld="50" subtotal="average" baseField="16" baseItem="33" numFmtId="166"/>
  </dataFields>
  <formats count="45">
    <format dxfId="2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10">
      <pivotArea outline="0" fieldPosition="0">
        <references count="1">
          <reference field="4294967294" count="1">
            <x v="1"/>
          </reference>
        </references>
      </pivotArea>
    </format>
    <format dxfId="20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0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4">
      <pivotArea dataOnly="0" labelOnly="1" outline="0" fieldPosition="0">
        <references count="1">
          <reference field="4294967294" count="3">
            <x v="3"/>
            <x v="6"/>
            <x v="7"/>
          </reference>
        </references>
      </pivotArea>
    </format>
    <format dxfId="20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02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01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0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99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98">
      <pivotArea dataOnly="0" labelOnly="1" fieldPosition="0">
        <references count="1">
          <reference field="16" count="1">
            <x v="25"/>
          </reference>
        </references>
      </pivotArea>
    </format>
    <format dxfId="197">
      <pivotArea dataOnly="0" labelOnly="1" fieldPosition="0">
        <references count="1">
          <reference field="16" count="1">
            <x v="57"/>
          </reference>
        </references>
      </pivotArea>
    </format>
    <format dxfId="196">
      <pivotArea outline="0" fieldPosition="0">
        <references count="1">
          <reference field="4294967294" count="1">
            <x v="6"/>
          </reference>
        </references>
      </pivotArea>
    </format>
    <format dxfId="195">
      <pivotArea field="16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194">
      <pivotArea field="16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93">
      <pivotArea field="16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92">
      <pivotArea field="16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191">
      <pivotArea field="16" grandRow="1" outline="0" collapsedLevelsAreSubtotals="1" axis="axisRow" fieldPosition="0">
        <references count="1">
          <reference field="4294967294" count="1" selected="0">
            <x v="8"/>
          </reference>
        </references>
      </pivotArea>
    </format>
    <format dxfId="190">
      <pivotArea field="16" grandRow="1" outline="0" collapsedLevelsAreSubtotals="1" axis="axisRow" fieldPosition="0">
        <references count="1">
          <reference field="4294967294" count="1" selected="0">
            <x v="9"/>
          </reference>
        </references>
      </pivotArea>
    </format>
    <format dxfId="189">
      <pivotArea collapsedLevelsAreSubtotals="1" fieldPosition="0">
        <references count="2">
          <reference field="4294967294" count="1" selected="0">
            <x v="9"/>
          </reference>
          <reference field="16" count="1">
            <x v="19"/>
          </reference>
        </references>
      </pivotArea>
    </format>
    <format dxfId="188">
      <pivotArea collapsedLevelsAreSubtotals="1" fieldPosition="0">
        <references count="2">
          <reference field="4294967294" count="1" selected="0">
            <x v="9"/>
          </reference>
          <reference field="16" count="1">
            <x v="72"/>
          </reference>
        </references>
      </pivotArea>
    </format>
    <format dxfId="187">
      <pivotArea collapsedLevelsAreSubtotals="1" fieldPosition="0">
        <references count="2">
          <reference field="4294967294" count="1" selected="0">
            <x v="8"/>
          </reference>
          <reference field="16" count="1">
            <x v="72"/>
          </reference>
        </references>
      </pivotArea>
    </format>
    <format dxfId="186">
      <pivotArea collapsedLevelsAreSubtotals="1" fieldPosition="0">
        <references count="2">
          <reference field="4294967294" count="1" selected="0">
            <x v="8"/>
          </reference>
          <reference field="16" count="1">
            <x v="19"/>
          </reference>
        </references>
      </pivotArea>
    </format>
    <format dxfId="185">
      <pivotArea collapsedLevelsAreSubtotals="1" fieldPosition="0">
        <references count="2">
          <reference field="4294967294" count="1" selected="0">
            <x v="3"/>
          </reference>
          <reference field="16" count="1">
            <x v="22"/>
          </reference>
        </references>
      </pivotArea>
    </format>
    <format dxfId="184">
      <pivotArea collapsedLevelsAreSubtotals="1" fieldPosition="0">
        <references count="2">
          <reference field="4294967294" count="1" selected="0">
            <x v="4"/>
          </reference>
          <reference field="16" count="1">
            <x v="22"/>
          </reference>
        </references>
      </pivotArea>
    </format>
    <format dxfId="183">
      <pivotArea collapsedLevelsAreSubtotals="1" fieldPosition="0">
        <references count="2">
          <reference field="4294967294" count="1" selected="0">
            <x v="6"/>
          </reference>
          <reference field="16" count="1">
            <x v="22"/>
          </reference>
        </references>
      </pivotArea>
    </format>
    <format dxfId="182">
      <pivotArea collapsedLevelsAreSubtotals="1" fieldPosition="0">
        <references count="2">
          <reference field="4294967294" count="1" selected="0">
            <x v="5"/>
          </reference>
          <reference field="16" count="1">
            <x v="22"/>
          </reference>
        </references>
      </pivotArea>
    </format>
    <format dxfId="181">
      <pivotArea collapsedLevelsAreSubtotals="1" fieldPosition="0">
        <references count="2">
          <reference field="4294967294" count="1" selected="0">
            <x v="8"/>
          </reference>
          <reference field="16" count="1">
            <x v="22"/>
          </reference>
        </references>
      </pivotArea>
    </format>
    <format dxfId="180">
      <pivotArea collapsedLevelsAreSubtotals="1" fieldPosition="0">
        <references count="2">
          <reference field="4294967294" count="1" selected="0">
            <x v="9"/>
          </reference>
          <reference field="16" count="1">
            <x v="22"/>
          </reference>
        </references>
      </pivotArea>
    </format>
    <format dxfId="179">
      <pivotArea collapsedLevelsAreSubtotals="1" fieldPosition="0">
        <references count="2">
          <reference field="4294967294" count="1" selected="0">
            <x v="9"/>
          </reference>
          <reference field="16" count="1">
            <x v="43"/>
          </reference>
        </references>
      </pivotArea>
    </format>
    <format dxfId="178">
      <pivotArea collapsedLevelsAreSubtotals="1" fieldPosition="0">
        <references count="2">
          <reference field="4294967294" count="1" selected="0">
            <x v="3"/>
          </reference>
          <reference field="16" count="1">
            <x v="43"/>
          </reference>
        </references>
      </pivotArea>
    </format>
    <format dxfId="177">
      <pivotArea collapsedLevelsAreSubtotals="1" fieldPosition="0">
        <references count="2">
          <reference field="4294967294" count="1" selected="0">
            <x v="4"/>
          </reference>
          <reference field="16" count="1">
            <x v="43"/>
          </reference>
        </references>
      </pivotArea>
    </format>
    <format dxfId="176">
      <pivotArea collapsedLevelsAreSubtotals="1" fieldPosition="0">
        <references count="2">
          <reference field="4294967294" count="1" selected="0">
            <x v="5"/>
          </reference>
          <reference field="16" count="1">
            <x v="43"/>
          </reference>
        </references>
      </pivotArea>
    </format>
    <format dxfId="175">
      <pivotArea collapsedLevelsAreSubtotals="1" fieldPosition="0">
        <references count="2">
          <reference field="4294967294" count="1" selected="0">
            <x v="7"/>
          </reference>
          <reference field="16" count="1">
            <x v="43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8"/>
          </reference>
          <reference field="16" count="1">
            <x v="43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4"/>
          </reference>
          <reference field="16" count="1">
            <x v="44"/>
          </reference>
        </references>
      </pivotArea>
    </format>
    <format dxfId="172">
      <pivotArea outline="0" collapsedLevelsAreSubtotals="1" fieldPosition="0">
        <references count="1">
          <reference field="4294967294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8"/>
          </reference>
          <reference field="16" count="1">
            <x v="25"/>
          </reference>
        </references>
      </pivotArea>
    </format>
    <format dxfId="170">
      <pivotArea dataOnly="0" labelOnly="1" outline="0" fieldPosition="0">
        <references count="1">
          <reference field="4294967294" count="1">
            <x v="10"/>
          </reference>
        </references>
      </pivotArea>
    </format>
  </formats>
  <pivotTableStyleInfo name="PivotStyleMedium2" showRowHeaders="1" showColHeaders="1" showRowStripes="0" showColStripes="0" showLastColumn="1"/>
  <filters count="1">
    <filter fld="3" type="dateBetween" evalOrder="-1" id="266" name="Date de Facturation">
      <autoFilter ref="A1">
        <filterColumn colId="0">
          <customFilters and="1">
            <customFilter operator="greaterThanOrEqual" val="45658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CFD8B1-8C3F-425D-BF16-8B1415429D39}" name="Tableau croisé dynamique3" cacheId="4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outline="1" outlineData="1">
  <location ref="A7:N8" firstHeaderRow="0" firstDataRow="1" firstDataCol="5" rowPageCount="2" colPageCount="1"/>
  <pivotFields count="51">
    <pivotField axis="axisPage" multipleItemSelectionAllowed="1" showAll="0">
      <items count="11">
        <item x="1"/>
        <item h="1" x="8"/>
        <item h="1" x="7"/>
        <item h="1" x="0"/>
        <item h="1" x="2"/>
        <item m="1" x="9"/>
        <item h="1" x="5"/>
        <item h="1" x="4"/>
        <item h="1" x="6"/>
        <item h="1" x="3"/>
        <item t="default"/>
      </items>
    </pivotField>
    <pivotField showAll="0" defaultSubtotal="0">
      <items count="5">
        <item x="0"/>
        <item x="3"/>
        <item x="2"/>
        <item x="1"/>
        <item m="1" x="4"/>
      </items>
    </pivotField>
    <pivotField axis="axisPage" multipleItemSelectionAllowed="1" showAll="0">
      <items count="16">
        <item x="0"/>
        <item x="6"/>
        <item x="2"/>
        <item x="3"/>
        <item m="1" x="13"/>
        <item x="4"/>
        <item x="1"/>
        <item m="1" x="11"/>
        <item m="1" x="14"/>
        <item x="5"/>
        <item m="1" x="12"/>
        <item h="1" m="1" x="10"/>
        <item h="1" m="1" x="7"/>
        <item h="1" m="1" x="8"/>
        <item h="1" m="1" x="9"/>
        <item t="default"/>
      </items>
    </pivotField>
    <pivotField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axis="axisRow" outline="0" multipleItemSelectionAllowed="1" showAll="0">
      <items count="1412">
        <item x="12"/>
        <item m="1" x="1280"/>
        <item m="1" x="1155"/>
        <item m="1" x="1367"/>
        <item m="1" x="1392"/>
        <item m="1" x="1396"/>
        <item m="1" x="1226"/>
        <item m="1" x="1306"/>
        <item m="1" x="1117"/>
        <item m="1" x="1253"/>
        <item m="1" x="1388"/>
        <item m="1" x="1199"/>
        <item m="1" x="1340"/>
        <item m="1" x="1291"/>
        <item m="1" x="1105"/>
        <item m="1" x="1237"/>
        <item m="1" x="1376"/>
        <item m="1" x="1186"/>
        <item m="1" x="1326"/>
        <item m="1" x="1275"/>
        <item m="1" x="1407"/>
        <item m="1" x="1221"/>
        <item m="1" x="1361"/>
        <item m="1" x="1174"/>
        <item m="1" x="1315"/>
        <item m="1" x="1261"/>
        <item m="1" x="1397"/>
        <item m="1" x="1207"/>
        <item m="1" x="1348"/>
        <item m="1" x="1162"/>
        <item m="1" x="1300"/>
        <item m="1" x="1247"/>
        <item m="1" x="1322"/>
        <item m="1" x="1137"/>
        <item m="1" x="1270"/>
        <item m="1" x="1405"/>
        <item m="1" x="1216"/>
        <item m="1" x="1170"/>
        <item m="1" x="1310"/>
        <item m="1" x="1122"/>
        <item m="1" x="1257"/>
        <item m="1" x="1393"/>
        <item m="1" x="1203"/>
        <item m="1" x="1158"/>
        <item m="1" x="1295"/>
        <item m="1" x="1109"/>
        <item m="1" x="1242"/>
        <item m="1" x="1380"/>
        <item m="1" x="1190"/>
        <item m="1" x="1147"/>
        <item m="1" x="1281"/>
        <item m="1" x="1097"/>
        <item m="1" x="1227"/>
        <item m="1" x="1368"/>
        <item m="1" x="1179"/>
        <item m="1" x="1132"/>
        <item m="1" x="1292"/>
        <item m="1" x="1106"/>
        <item m="1" x="1238"/>
        <item m="1" x="1377"/>
        <item m="1" x="1187"/>
        <item m="1" x="1142"/>
        <item m="1" x="1276"/>
        <item m="1" x="1408"/>
        <item m="1" x="1222"/>
        <item m="1" x="1362"/>
        <item m="1" x="1175"/>
        <item m="1" x="1127"/>
        <item m="1" x="1262"/>
        <item m="1" x="1398"/>
        <item m="1" x="1208"/>
        <item m="1" x="1349"/>
        <item m="1" x="1163"/>
        <item m="1" x="1301"/>
        <item m="1" x="1113"/>
        <item m="1" x="1248"/>
        <item m="1" x="1384"/>
        <item m="1" x="1194"/>
        <item m="1" x="1335"/>
        <item m="1" x="1151"/>
        <item m="1" x="1286"/>
        <item m="1" x="1101"/>
        <item m="1" x="1232"/>
        <item m="1" x="1372"/>
        <item m="1" x="1183"/>
        <item m="1" x="1258"/>
        <item m="1" x="1394"/>
        <item m="1" x="1345"/>
        <item m="1" x="1159"/>
        <item m="1" x="1296"/>
        <item m="1" x="1110"/>
        <item m="1" x="1243"/>
        <item m="1" x="1381"/>
        <item m="1" x="1331"/>
        <item m="1" x="1148"/>
        <item m="1" x="1282"/>
        <item m="1" x="1098"/>
        <item m="1" x="1228"/>
        <item m="1" x="1369"/>
        <item m="1" x="1133"/>
        <item m="1" x="1266"/>
        <item m="1" x="1402"/>
        <item m="1" x="1212"/>
        <item m="1" x="1354"/>
        <item m="1" x="1307"/>
        <item m="1" x="1118"/>
        <item m="1" x="1254"/>
        <item m="1" x="1389"/>
        <item m="1" x="1200"/>
        <item m="1" x="1341"/>
        <item m="1" x="1363"/>
        <item m="1" x="1176"/>
        <item m="1" x="1316"/>
        <item m="1" x="1128"/>
        <item m="1" x="1263"/>
        <item m="1" x="1399"/>
        <item m="1" x="1350"/>
        <item m="1" x="1164"/>
        <item m="1" x="1302"/>
        <item m="1" x="1114"/>
        <item m="1" x="1249"/>
        <item m="1" x="1385"/>
        <item m="1" x="1195"/>
        <item m="1" x="1336"/>
        <item m="1" x="1152"/>
        <item m="1" x="1287"/>
        <item m="1" x="1102"/>
        <item m="1" x="1233"/>
        <item m="1" x="1373"/>
        <item m="1" x="1323"/>
        <item m="1" x="1138"/>
        <item m="1" x="1271"/>
        <item m="1" x="1217"/>
        <item m="1" x="1357"/>
        <item m="1" x="1311"/>
        <item m="1" x="1123"/>
        <item m="1" x="1191"/>
        <item m="1" x="1332"/>
        <item m="1" x="1149"/>
        <item m="1" x="1283"/>
        <item m="1" x="1229"/>
        <item m="1" x="1370"/>
        <item m="1" x="1180"/>
        <item m="1" x="1320"/>
        <item m="1" x="1134"/>
        <item m="1" x="1267"/>
        <item m="1" x="1213"/>
        <item m="1" x="1355"/>
        <item m="1" x="1167"/>
        <item m="1" x="1308"/>
        <item m="1" x="1119"/>
        <item m="1" x="1255"/>
        <item m="1" x="1201"/>
        <item m="1" x="1342"/>
        <item m="1" x="1156"/>
        <item m="1" x="1293"/>
        <item m="1" x="1107"/>
        <item m="1" x="1239"/>
        <item m="1" x="1188"/>
        <item m="1" x="1327"/>
        <item m="1" x="1143"/>
        <item m="1" x="1277"/>
        <item m="1" x="1165"/>
        <item m="1" x="1303"/>
        <item m="1" x="1250"/>
        <item m="1" x="1386"/>
        <item m="1" x="1196"/>
        <item m="1" x="1337"/>
        <item m="1" x="1153"/>
        <item m="1" x="1288"/>
        <item m="1" x="1234"/>
        <item m="1" x="1374"/>
        <item m="1" x="1184"/>
        <item m="1" x="1139"/>
        <item m="1" x="1272"/>
        <item m="1" x="1218"/>
        <item m="1" x="1358"/>
        <item m="1" x="1171"/>
        <item m="1" x="1312"/>
        <item m="1" x="1124"/>
        <item m="1" x="1204"/>
        <item m="1" x="1346"/>
        <item m="1" x="1160"/>
        <item m="1" x="1297"/>
        <item m="1" x="1111"/>
        <item m="1" x="1244"/>
        <item m="1" x="1382"/>
        <item m="1" x="1135"/>
        <item m="1" x="1268"/>
        <item m="1" x="1403"/>
        <item m="1" x="1214"/>
        <item m="1" x="1356"/>
        <item m="1" x="1168"/>
        <item m="1" x="1120"/>
        <item m="1" x="1256"/>
        <item m="1" x="1390"/>
        <item m="1" x="1202"/>
        <item m="1" x="1343"/>
        <item m="1" x="1240"/>
        <item m="1" x="1378"/>
        <item m="1" x="1189"/>
        <item m="1" x="1328"/>
        <item m="1" x="1144"/>
        <item m="1" x="1409"/>
        <item m="1" x="1223"/>
        <item m="1" x="1364"/>
        <item m="1" x="1177"/>
        <item m="1" x="1317"/>
        <item m="1" x="1129"/>
        <item m="1" x="1400"/>
        <item m="1" x="1209"/>
        <item m="1" x="1351"/>
        <item m="1" x="1103"/>
        <item m="1" x="1235"/>
        <item m="1" x="1375"/>
        <item m="1" x="1324"/>
        <item m="1" x="1140"/>
        <item m="1" x="1273"/>
        <item m="1" x="1406"/>
        <item m="1" x="1219"/>
        <item m="1" x="1359"/>
        <item m="1" x="1172"/>
        <item m="1" x="1313"/>
        <item m="1" x="1125"/>
        <item m="1" x="1259"/>
        <item m="1" x="1395"/>
        <item m="1" x="1205"/>
        <item m="1" x="1298"/>
        <item m="1" x="1112"/>
        <item m="1" x="1245"/>
        <item m="1" x="1383"/>
        <item m="1" x="1192"/>
        <item m="1" x="1333"/>
        <item m="1" x="1284"/>
        <item m="1" x="1099"/>
        <item m="1" x="1230"/>
        <item m="1" x="1371"/>
        <item m="1" x="1181"/>
        <item m="1" x="1391"/>
        <item m="1" x="1344"/>
        <item m="1" x="1157"/>
        <item m="1" x="1294"/>
        <item m="1" x="1108"/>
        <item m="1" x="1241"/>
        <item m="1" x="1379"/>
        <item m="1" x="1329"/>
        <item m="1" x="1145"/>
        <item m="1" x="1278"/>
        <item m="1" x="1410"/>
        <item m="1" x="1224"/>
        <item m="1" x="1365"/>
        <item m="1" x="1318"/>
        <item m="1" x="1130"/>
        <item m="1" x="1264"/>
        <item m="1" x="1401"/>
        <item m="1" x="1210"/>
        <item m="1" x="1352"/>
        <item m="1" x="1304"/>
        <item m="1" x="1115"/>
        <item m="1" x="1251"/>
        <item m="1" x="1387"/>
        <item m="1" x="1197"/>
        <item m="1" x="1338"/>
        <item m="1" x="1289"/>
        <item m="1" x="1173"/>
        <item m="1" x="1314"/>
        <item m="1" x="1126"/>
        <item m="1" x="1260"/>
        <item m="1" x="1206"/>
        <item m="1" x="1347"/>
        <item m="1" x="1161"/>
        <item m="1" x="1299"/>
        <item m="1" x="1246"/>
        <item m="1" x="1193"/>
        <item m="1" x="1334"/>
        <item m="1" x="1150"/>
        <item m="1" x="1285"/>
        <item m="1" x="1100"/>
        <item m="1" x="1231"/>
        <item m="1" x="1182"/>
        <item m="1" x="1321"/>
        <item m="1" x="1136"/>
        <item m="1" x="1269"/>
        <item m="1" x="1404"/>
        <item m="1" x="1215"/>
        <item m="1" x="1169"/>
        <item m="1" x="1309"/>
        <item m="1" x="1121"/>
        <item m="1" x="1330"/>
        <item m="1" x="1146"/>
        <item m="1" x="1279"/>
        <item m="1" x="1225"/>
        <item m="1" x="1366"/>
        <item m="1" x="1178"/>
        <item m="1" x="1319"/>
        <item m="1" x="1131"/>
        <item m="1" x="1265"/>
        <item m="1" x="1211"/>
        <item m="1" x="1353"/>
        <item m="1" x="1166"/>
        <item m="1" x="1305"/>
        <item m="1" x="1116"/>
        <item m="1" x="1252"/>
        <item m="1" x="1198"/>
        <item m="1" x="1339"/>
        <item m="1" x="1154"/>
        <item m="1" x="1290"/>
        <item m="1" x="1104"/>
        <item m="1" x="1236"/>
        <item m="1" x="1185"/>
        <item m="1" x="1325"/>
        <item m="1" x="1141"/>
        <item m="1" x="1274"/>
        <item m="1" x="1041"/>
        <item m="1" x="1220"/>
        <item m="1" x="1360"/>
        <item m="1" x="1053"/>
        <item m="1" x="827"/>
        <item m="1" x="1062"/>
        <item m="1" x="946"/>
        <item m="1" x="818"/>
        <item m="1" x="1016"/>
        <item m="1" x="798"/>
        <item m="1" x="927"/>
        <item m="1" x="919"/>
        <item m="1" x="1012"/>
        <item m="1" x="847"/>
        <item m="1" x="1013"/>
        <item m="1" x="837"/>
        <item m="1" x="926"/>
        <item m="1" x="1034"/>
        <item m="1" x="865"/>
        <item m="1" x="833"/>
        <item m="1" x="911"/>
        <item m="1" x="860"/>
        <item m="1" x="1027"/>
        <item m="1" x="934"/>
        <item m="1" x="918"/>
        <item m="1" x="841"/>
        <item m="1" x="915"/>
        <item m="1" x="940"/>
        <item m="1" x="948"/>
        <item m="1" x="962"/>
        <item m="1" x="817"/>
        <item m="1" x="812"/>
        <item m="1" x="932"/>
        <item m="1" x="848"/>
        <item m="1" x="796"/>
        <item m="1" x="821"/>
        <item m="1" x="799"/>
        <item m="1" x="960"/>
        <item m="1" x="1042"/>
        <item m="1" x="958"/>
        <item m="1" x="835"/>
        <item m="1" x="810"/>
        <item m="1" x="1019"/>
        <item m="1" x="819"/>
        <item m="1" x="961"/>
        <item m="1" x="842"/>
        <item m="1" x="937"/>
        <item m="1" x="1038"/>
        <item m="1" x="885"/>
        <item m="1" x="889"/>
        <item m="1" x="866"/>
        <item m="1" x="912"/>
        <item m="1" x="849"/>
        <item m="1" x="869"/>
        <item m="1" x="862"/>
        <item m="1" x="893"/>
        <item m="1" x="1058"/>
        <item m="1" x="844"/>
        <item m="1" x="845"/>
        <item m="1" x="834"/>
        <item m="1" x="800"/>
        <item m="1" x="856"/>
        <item m="1" x="920"/>
        <item m="1" x="929"/>
        <item m="1" x="815"/>
        <item m="1" x="1014"/>
        <item m="1" x="1028"/>
        <item m="1" x="831"/>
        <item m="1" x="1029"/>
        <item m="1" x="884"/>
        <item m="1" x="895"/>
        <item m="1" x="894"/>
        <item m="1" x="913"/>
        <item m="1" x="880"/>
        <item m="1" x="811"/>
        <item m="1" x="867"/>
        <item m="1" x="954"/>
        <item m="1" x="804"/>
        <item m="1" x="935"/>
        <item m="1" x="828"/>
        <item m="1" x="1032"/>
        <item m="1" x="1051"/>
        <item m="1" x="976"/>
        <item m="1" x="802"/>
        <item m="1" x="852"/>
        <item m="1" x="888"/>
        <item m="1" x="938"/>
        <item m="1" x="957"/>
        <item m="1" x="892"/>
        <item m="1" x="899"/>
        <item m="1" x="887"/>
        <item m="1" x="1059"/>
        <item m="1" x="1035"/>
        <item m="1" x="917"/>
        <item m="1" x="871"/>
        <item m="1" x="813"/>
        <item m="1" x="855"/>
        <item m="1" x="816"/>
        <item m="1" x="942"/>
        <item m="1" x="838"/>
        <item m="1" x="868"/>
        <item m="1" x="1055"/>
        <item m="1" x="875"/>
        <item m="1" x="857"/>
        <item m="1" x="1030"/>
        <item m="1" x="874"/>
        <item m="1" x="870"/>
        <item m="1" x="803"/>
        <item m="1" x="832"/>
        <item m="1" x="959"/>
        <item m="1" x="1033"/>
        <item m="1" x="977"/>
        <item m="1" x="936"/>
        <item m="1" x="941"/>
        <item m="1" x="924"/>
        <item m="1" x="933"/>
        <item m="1" x="829"/>
        <item m="1" x="836"/>
        <item m="1" x="850"/>
        <item m="1" x="1001"/>
        <item m="1" x="822"/>
        <item m="1" x="1024"/>
        <item m="1" x="881"/>
        <item m="1" x="809"/>
        <item m="1" x="853"/>
        <item m="1" x="1015"/>
        <item m="1" x="861"/>
        <item m="1" x="801"/>
        <item m="1" x="826"/>
        <item m="1" x="1021"/>
        <item m="1" x="900"/>
        <item m="1" x="1006"/>
        <item m="1" x="910"/>
        <item m="1" x="846"/>
        <item m="1" x="956"/>
        <item m="1" x="830"/>
        <item m="1" x="839"/>
        <item m="1" x="1026"/>
        <item m="1" x="863"/>
        <item m="1" x="1037"/>
        <item m="1" x="897"/>
        <item m="1" x="854"/>
        <item m="1" x="955"/>
        <item m="1" x="814"/>
        <item m="1" x="876"/>
        <item m="1" x="873"/>
        <item m="1" x="1022"/>
        <item m="1" x="1040"/>
        <item m="1" x="797"/>
        <item m="1" x="1047"/>
        <item m="1" x="806"/>
        <item m="1" x="877"/>
        <item m="1" x="823"/>
        <item m="1" x="825"/>
        <item m="1" x="943"/>
        <item m="1" x="1017"/>
        <item m="1" x="1048"/>
        <item m="1" x="921"/>
        <item m="1" x="805"/>
        <item m="1" x="964"/>
        <item m="1" x="944"/>
        <item m="1" x="949"/>
        <item m="1" x="878"/>
        <item m="1" x="886"/>
        <item m="1" x="864"/>
        <item m="1" x="872"/>
        <item m="1" x="1031"/>
        <item m="1" x="808"/>
        <item m="1" x="1023"/>
        <item m="1" x="1007"/>
        <item m="1" x="890"/>
        <item m="1" x="807"/>
        <item m="1" x="1018"/>
        <item m="1" x="851"/>
        <item m="1" x="879"/>
        <item m="1" x="953"/>
        <item m="1" x="965"/>
        <item m="1" x="898"/>
        <item m="1" x="1049"/>
        <item m="1" x="963"/>
        <item m="1" x="905"/>
        <item m="1" x="891"/>
        <item m="1" x="896"/>
        <item m="1" x="820"/>
        <item m="1" x="883"/>
        <item m="1" x="1077"/>
        <item m="1" x="1036"/>
        <item m="1" x="840"/>
        <item m="1" x="858"/>
        <item m="1" x="939"/>
        <item m="1" x="1072"/>
        <item m="1" x="1054"/>
        <item m="1" x="904"/>
        <item m="1" x="1025"/>
        <item m="1" x="997"/>
        <item m="1" x="951"/>
        <item m="1" x="1052"/>
        <item m="1" x="1065"/>
        <item m="1" x="1043"/>
        <item m="1" x="950"/>
        <item m="1" x="1039"/>
        <item m="1" x="906"/>
        <item m="1" x="824"/>
        <item m="1" x="928"/>
        <item m="1" x="882"/>
        <item m="1" x="989"/>
        <item m="1" x="930"/>
        <item m="1" x="982"/>
        <item m="1" x="986"/>
        <item m="1" x="903"/>
        <item m="1" x="859"/>
        <item m="1" x="901"/>
        <item m="1" x="794"/>
        <item m="1" x="843"/>
        <item m="1" x="795"/>
        <item m="1" x="1070"/>
        <item m="1" x="995"/>
        <item m="1" x="996"/>
        <item m="1" x="980"/>
        <item m="1" x="978"/>
        <item m="1" x="1045"/>
        <item m="1" x="1069"/>
        <item m="1" x="1020"/>
        <item m="1" x="952"/>
        <item m="1" x="985"/>
        <item m="1" x="973"/>
        <item m="1" x="979"/>
        <item m="1" x="1057"/>
        <item m="1" x="988"/>
        <item m="1" x="1050"/>
        <item m="1" x="966"/>
        <item m="1" x="1056"/>
        <item m="1" x="902"/>
        <item m="1" x="1046"/>
        <item m="1" x="1063"/>
        <item m="1" x="945"/>
        <item m="1" x="1000"/>
        <item m="1" x="972"/>
        <item m="1" x="968"/>
        <item m="1" x="1011"/>
        <item m="1" x="993"/>
        <item m="1" x="990"/>
        <item m="1" x="1002"/>
        <item m="1" x="969"/>
        <item m="1" x="981"/>
        <item m="1" x="907"/>
        <item m="1" x="947"/>
        <item m="1" x="1060"/>
        <item m="1" x="908"/>
        <item m="1" x="971"/>
        <item m="1" x="1066"/>
        <item m="1" x="1010"/>
        <item m="1" x="1044"/>
        <item m="1" x="1064"/>
        <item m="1" x="1071"/>
        <item m="1" x="987"/>
        <item m="1" x="974"/>
        <item m="1" x="994"/>
        <item m="1" x="991"/>
        <item m="1" x="1068"/>
        <item m="1" x="925"/>
        <item m="1" x="999"/>
        <item m="1" x="922"/>
        <item m="1" x="923"/>
        <item m="1" x="983"/>
        <item m="1" x="970"/>
        <item m="1" x="967"/>
        <item m="1" x="975"/>
        <item m="1" x="998"/>
        <item m="1" x="916"/>
        <item m="1" x="984"/>
        <item m="1" x="992"/>
        <item m="1" x="1005"/>
        <item m="1" x="931"/>
        <item m="1" x="1008"/>
        <item m="1" x="914"/>
        <item m="1" x="1004"/>
        <item m="1" x="909"/>
        <item m="1" x="1009"/>
        <item m="1" x="1003"/>
        <item m="1" x="1073"/>
        <item m="1" x="1085"/>
        <item m="1" x="1075"/>
        <item m="1" x="1078"/>
        <item m="1" x="1067"/>
        <item m="1" x="1087"/>
        <item m="1" x="1090"/>
        <item m="1" x="1093"/>
        <item m="1" x="1074"/>
        <item m="1" x="1082"/>
        <item m="1" x="1089"/>
        <item m="1" x="1084"/>
        <item m="1" x="1095"/>
        <item m="1" x="1076"/>
        <item m="1" x="1083"/>
        <item m="1" x="1080"/>
        <item m="1" x="1079"/>
        <item m="1" x="1088"/>
        <item m="1" x="1096"/>
        <item m="1" x="1092"/>
        <item m="1" x="1091"/>
        <item m="1" x="1086"/>
        <item m="1" x="1094"/>
        <item m="1" x="1081"/>
        <item m="1" x="1061"/>
        <item m="1" x="695"/>
        <item m="1" x="690"/>
        <item m="1" x="720"/>
        <item m="1" x="676"/>
        <item m="1" x="523"/>
        <item m="1" x="530"/>
        <item m="1" x="496"/>
        <item m="1" x="540"/>
        <item m="1" x="682"/>
        <item m="1" x="535"/>
        <item m="1" x="555"/>
        <item m="1" x="783"/>
        <item m="1" x="506"/>
        <item m="1" x="517"/>
        <item m="1" x="552"/>
        <item m="1" x="785"/>
        <item m="1" x="473"/>
        <item m="1" x="482"/>
        <item m="1" x="513"/>
        <item m="1" x="542"/>
        <item m="1" x="534"/>
        <item m="1" x="537"/>
        <item m="1" x="501"/>
        <item m="1" x="776"/>
        <item m="1" x="503"/>
        <item m="1" x="495"/>
        <item m="1" x="553"/>
        <item m="1" x="775"/>
        <item m="1" x="505"/>
        <item m="1" x="480"/>
        <item m="1" x="703"/>
        <item m="1" x="741"/>
        <item m="1" x="569"/>
        <item m="1" x="521"/>
        <item m="1" x="536"/>
        <item m="1" x="531"/>
        <item m="1" x="568"/>
        <item m="1" x="713"/>
        <item m="1" x="681"/>
        <item m="1" x="511"/>
        <item m="1" x="539"/>
        <item m="1" x="719"/>
        <item m="1" x="689"/>
        <item m="1" x="541"/>
        <item m="1" x="550"/>
        <item m="1" x="549"/>
        <item m="1" x="528"/>
        <item m="1" x="724"/>
        <item m="1" x="561"/>
        <item m="1" x="557"/>
        <item m="1" x="570"/>
        <item m="1" x="515"/>
        <item m="1" x="474"/>
        <item m="1" x="771"/>
        <item m="1" x="564"/>
        <item m="1" x="576"/>
        <item m="1" x="706"/>
        <item m="1" x="573"/>
        <item m="1" x="571"/>
        <item m="1" x="767"/>
        <item m="1" x="562"/>
        <item m="1" x="508"/>
        <item m="1" x="582"/>
        <item m="1" x="782"/>
        <item m="1" x="578"/>
        <item m="1" x="694"/>
        <item m="1" x="708"/>
        <item m="1" x="544"/>
        <item m="1" x="567"/>
        <item m="1" x="577"/>
        <item m="1" x="502"/>
        <item m="1" x="774"/>
        <item m="1" x="499"/>
        <item m="1" x="579"/>
        <item m="1" x="574"/>
        <item m="1" x="749"/>
        <item m="1" x="518"/>
        <item m="1" x="581"/>
        <item m="1" x="728"/>
        <item m="1" x="525"/>
        <item m="1" x="545"/>
        <item m="1" x="686"/>
        <item m="1" x="514"/>
        <item m="1" x="512"/>
        <item m="1" x="704"/>
        <item m="1" x="793"/>
        <item m="1" x="560"/>
        <item m="1" x="707"/>
        <item m="1" x="475"/>
        <item m="1" x="584"/>
        <item m="1" x="592"/>
        <item m="1" x="580"/>
        <item m="1" x="516"/>
        <item m="1" x="735"/>
        <item m="1" x="731"/>
        <item m="1" x="509"/>
        <item m="1" x="551"/>
        <item m="1" x="784"/>
        <item m="1" x="575"/>
        <item m="1" x="510"/>
        <item m="1" x="756"/>
        <item m="1" x="779"/>
        <item m="1" x="600"/>
        <item m="1" x="692"/>
        <item m="1" x="599"/>
        <item m="1" x="743"/>
        <item m="1" x="519"/>
        <item m="1" x="710"/>
        <item m="1" x="532"/>
        <item m="1" x="529"/>
        <item m="1" x="527"/>
        <item m="1" x="546"/>
        <item m="1" x="524"/>
        <item m="1" x="777"/>
        <item m="1" x="680"/>
        <item m="1" x="483"/>
        <item m="1" x="721"/>
        <item m="1" x="507"/>
        <item m="1" x="593"/>
        <item m="1" x="768"/>
        <item m="1" x="757"/>
        <item m="1" x="605"/>
        <item m="1" x="566"/>
        <item m="1" x="572"/>
        <item m="1" x="597"/>
        <item m="1" x="526"/>
        <item m="1" x="554"/>
        <item m="1" x="587"/>
        <item m="1" x="598"/>
        <item m="1" x="583"/>
        <item m="1" x="673"/>
        <item m="1" x="565"/>
        <item m="1" x="677"/>
        <item m="1" x="548"/>
        <item m="1" x="687"/>
        <item m="1" x="556"/>
        <item m="1" x="589"/>
        <item m="1" x="543"/>
        <item m="1" x="702"/>
        <item m="1" x="498"/>
        <item m="1" x="609"/>
        <item m="1" x="488"/>
        <item m="1" x="617"/>
        <item m="1" x="613"/>
        <item m="1" x="792"/>
        <item m="1" x="699"/>
        <item m="1" x="778"/>
        <item m="1" x="485"/>
        <item m="1" x="675"/>
        <item m="1" x="547"/>
        <item m="1" x="685"/>
        <item m="1" x="594"/>
        <item m="1" x="764"/>
        <item m="1" x="729"/>
        <item m="1" x="711"/>
        <item m="1" x="595"/>
        <item m="1" x="770"/>
        <item m="1" x="739"/>
        <item m="1" x="588"/>
        <item m="1" x="585"/>
        <item m="1" x="586"/>
        <item m="1" x="691"/>
        <item m="1" x="674"/>
        <item m="1" x="497"/>
        <item m="1" x="520"/>
        <item m="1" x="628"/>
        <item m="1" x="716"/>
        <item m="1" x="538"/>
        <item m="1" x="487"/>
        <item m="1" x="740"/>
        <item m="1" x="755"/>
        <item m="1" x="726"/>
        <item m="1" x="486"/>
        <item m="1" x="730"/>
        <item m="1" x="504"/>
        <item m="1" x="769"/>
        <item m="1" x="632"/>
        <item m="1" x="679"/>
        <item m="1" x="759"/>
        <item m="1" x="610"/>
        <item m="1" x="631"/>
        <item m="1" x="630"/>
        <item m="1" x="744"/>
        <item m="1" x="618"/>
        <item m="1" x="683"/>
        <item m="1" x="712"/>
        <item m="1" x="492"/>
        <item m="1" x="608"/>
        <item m="1" x="478"/>
        <item m="1" x="558"/>
        <item m="1" x="633"/>
        <item m="1" x="476"/>
        <item m="1" x="678"/>
        <item m="1" x="780"/>
        <item m="1" x="646"/>
        <item m="1" x="624"/>
        <item m="1" x="715"/>
        <item m="1" x="781"/>
        <item m="1" x="787"/>
        <item m="1" x="788"/>
        <item m="1" x="763"/>
        <item m="1" x="491"/>
        <item m="1" x="611"/>
        <item m="1" x="489"/>
        <item m="1" x="746"/>
        <item m="1" x="591"/>
        <item m="1" x="612"/>
        <item m="1" x="722"/>
        <item m="1" x="636"/>
        <item m="1" x="484"/>
        <item m="1" x="500"/>
        <item m="1" x="789"/>
        <item m="1" x="698"/>
        <item m="1" x="641"/>
        <item m="1" x="493"/>
        <item m="1" x="627"/>
        <item m="1" x="647"/>
        <item m="1" x="638"/>
        <item m="1" x="742"/>
        <item m="1" x="533"/>
        <item m="1" x="760"/>
        <item m="1" x="522"/>
        <item m="1" x="477"/>
        <item m="1" x="790"/>
        <item m="1" x="615"/>
        <item m="1" x="563"/>
        <item m="1" x="670"/>
        <item m="1" x="684"/>
        <item m="1" x="626"/>
        <item m="1" x="772"/>
        <item m="1" x="621"/>
        <item m="1" x="490"/>
        <item m="1" x="637"/>
        <item m="1" x="634"/>
        <item m="1" x="619"/>
        <item m="1" x="736"/>
        <item m="1" x="672"/>
        <item m="1" x="791"/>
        <item m="1" x="696"/>
        <item m="1" x="601"/>
        <item m="1" x="718"/>
        <item m="1" x="732"/>
        <item m="1" x="479"/>
        <item m="1" x="750"/>
        <item m="1" x="688"/>
        <item m="1" x="723"/>
        <item m="1" x="700"/>
        <item m="1" x="765"/>
        <item m="1" x="614"/>
        <item m="1" x="733"/>
        <item m="1" x="645"/>
        <item m="1" x="752"/>
        <item m="1" x="603"/>
        <item m="1" x="607"/>
        <item m="1" x="625"/>
        <item m="1" x="660"/>
        <item m="1" x="762"/>
        <item m="1" x="714"/>
        <item m="1" x="620"/>
        <item m="1" x="655"/>
        <item m="1" x="648"/>
        <item m="1" x="616"/>
        <item m="1" x="650"/>
        <item m="1" x="705"/>
        <item m="1" x="654"/>
        <item m="1" x="635"/>
        <item m="1" x="751"/>
        <item m="1" x="644"/>
        <item m="1" x="753"/>
        <item m="1" x="761"/>
        <item m="1" x="709"/>
        <item m="1" x="623"/>
        <item m="1" x="629"/>
        <item m="1" x="659"/>
        <item m="1" x="596"/>
        <item m="1" x="661"/>
        <item m="1" x="622"/>
        <item m="1" x="665"/>
        <item m="1" x="745"/>
        <item m="1" x="652"/>
        <item m="1" x="766"/>
        <item m="1" x="717"/>
        <item m="1" x="747"/>
        <item m="1" x="725"/>
        <item m="1" x="481"/>
        <item m="1" x="602"/>
        <item m="1" x="656"/>
        <item m="1" x="559"/>
        <item m="1" x="748"/>
        <item m="1" x="669"/>
        <item m="1" x="640"/>
        <item m="1" x="662"/>
        <item m="1" x="738"/>
        <item m="1" x="666"/>
        <item m="1" x="734"/>
        <item m="1" x="658"/>
        <item m="1" x="727"/>
        <item m="1" x="663"/>
        <item m="1" x="642"/>
        <item m="1" x="664"/>
        <item m="1" x="758"/>
        <item m="1" x="604"/>
        <item m="1" x="590"/>
        <item m="1" x="649"/>
        <item m="1" x="737"/>
        <item m="1" x="773"/>
        <item m="1" x="606"/>
        <item m="1" x="639"/>
        <item m="1" x="651"/>
        <item m="1" x="643"/>
        <item m="1" x="667"/>
        <item m="1" x="657"/>
        <item m="1" x="786"/>
        <item m="1" x="701"/>
        <item m="1" x="671"/>
        <item m="1" x="693"/>
        <item m="1" x="697"/>
        <item m="1" x="754"/>
        <item m="1" x="494"/>
        <item m="1" x="668"/>
        <item m="1" x="653"/>
        <item m="1" x="452"/>
        <item m="1" x="242"/>
        <item m="1" x="416"/>
        <item m="1" x="255"/>
        <item m="1" x="382"/>
        <item m="1" x="297"/>
        <item m="1" x="386"/>
        <item m="1" x="240"/>
        <item m="1" x="406"/>
        <item m="1" x="176"/>
        <item m="1" x="464"/>
        <item m="1" x="433"/>
        <item m="1" x="206"/>
        <item m="1" x="318"/>
        <item m="1" x="350"/>
        <item m="1" x="191"/>
        <item m="1" x="378"/>
        <item m="1" x="194"/>
        <item m="1" x="251"/>
        <item m="1" x="209"/>
        <item m="1" x="374"/>
        <item m="1" x="216"/>
        <item m="1" x="321"/>
        <item m="1" x="201"/>
        <item m="1" x="351"/>
        <item m="1" x="366"/>
        <item m="1" x="403"/>
        <item m="1" x="231"/>
        <item m="1" x="457"/>
        <item m="1" x="317"/>
        <item m="1" x="227"/>
        <item m="1" x="301"/>
        <item m="1" x="387"/>
        <item m="1" x="436"/>
        <item m="1" x="455"/>
        <item m="1" x="424"/>
        <item m="1" x="435"/>
        <item m="1" x="367"/>
        <item m="1" x="233"/>
        <item m="1" x="211"/>
        <item m="1" x="295"/>
        <item m="1" x="467"/>
        <item m="1" x="410"/>
        <item m="1" x="305"/>
        <item m="1" x="426"/>
        <item m="1" x="291"/>
        <item m="1" x="257"/>
        <item m="1" x="273"/>
        <item m="1" x="466"/>
        <item m="1" x="355"/>
        <item m="1" x="335"/>
        <item m="1" x="210"/>
        <item m="1" x="272"/>
        <item m="1" x="238"/>
        <item m="1" x="371"/>
        <item m="1" x="468"/>
        <item m="1" x="323"/>
        <item m="1" x="282"/>
        <item m="1" x="425"/>
        <item m="1" x="234"/>
        <item m="1" x="177"/>
        <item m="1" x="357"/>
        <item m="1" x="244"/>
        <item m="1" x="287"/>
        <item m="1" x="352"/>
        <item m="1" x="353"/>
        <item m="1" x="294"/>
        <item m="1" x="462"/>
        <item m="1" x="212"/>
        <item m="1" x="395"/>
        <item m="1" x="256"/>
        <item m="1" x="261"/>
        <item m="1" x="199"/>
        <item m="1" x="179"/>
        <item m="1" x="388"/>
        <item m="1" x="391"/>
        <item m="1" x="283"/>
        <item m="1" x="409"/>
        <item m="1" x="205"/>
        <item m="1" x="235"/>
        <item m="1" x="217"/>
        <item x="97"/>
        <item m="1" x="170"/>
        <item m="1" x="178"/>
        <item m="1" x="180"/>
        <item m="1" x="181"/>
        <item m="1" x="183"/>
        <item m="1" x="189"/>
        <item m="1" x="192"/>
        <item m="1" x="202"/>
        <item m="1" x="215"/>
        <item m="1" x="220"/>
        <item m="1" x="224"/>
        <item m="1" x="232"/>
        <item m="1" x="237"/>
        <item m="1" x="246"/>
        <item m="1" x="252"/>
        <item m="1" x="258"/>
        <item m="1" x="264"/>
        <item m="1" x="266"/>
        <item m="1" x="267"/>
        <item m="1" x="268"/>
        <item m="1" x="270"/>
        <item m="1" x="277"/>
        <item m="1" x="289"/>
        <item m="1" x="308"/>
        <item m="1" x="309"/>
        <item m="1" x="316"/>
        <item m="1" x="320"/>
        <item m="1" x="322"/>
        <item m="1" x="324"/>
        <item m="1" x="336"/>
        <item m="1" x="337"/>
        <item m="1" x="342"/>
        <item m="1" x="346"/>
        <item m="1" x="347"/>
        <item m="1" x="356"/>
        <item m="1" x="363"/>
        <item m="1" x="364"/>
        <item m="1" x="368"/>
        <item m="1" x="370"/>
        <item m="1" x="372"/>
        <item m="1" x="379"/>
        <item m="1" x="380"/>
        <item m="1" x="389"/>
        <item m="1" x="390"/>
        <item m="1" x="392"/>
        <item m="1" x="399"/>
        <item m="1" x="402"/>
        <item m="1" x="407"/>
        <item m="1" x="415"/>
        <item m="1" x="418"/>
        <item m="1" x="419"/>
        <item m="1" x="326"/>
        <item m="1" x="442"/>
        <item m="1" x="458"/>
        <item m="1" x="288"/>
        <item m="1" x="469"/>
        <item m="1" x="247"/>
        <item m="1" x="319"/>
        <item m="1" x="334"/>
        <item m="1" x="296"/>
        <item m="1" x="203"/>
        <item m="1" x="269"/>
        <item m="1" x="341"/>
        <item m="1" x="188"/>
        <item m="1" x="263"/>
        <item m="1" x="276"/>
        <item m="1" x="218"/>
        <item m="1" x="300"/>
        <item m="1" x="411"/>
        <item m="1" x="349"/>
        <item m="1" x="393"/>
        <item m="1" x="421"/>
        <item m="1" x="359"/>
        <item m="1" x="354"/>
        <item m="1" x="446"/>
        <item m="1" x="401"/>
        <item m="1" x="463"/>
        <item m="1" x="460"/>
        <item m="1" x="236"/>
        <item m="1" x="384"/>
        <item m="1" x="248"/>
        <item m="1" x="450"/>
        <item m="1" x="162"/>
        <item m="1" x="163"/>
        <item m="1" x="171"/>
        <item m="1" x="173"/>
        <item m="1" x="195"/>
        <item m="1" x="208"/>
        <item m="1" x="214"/>
        <item m="1" x="219"/>
        <item m="1" x="222"/>
        <item m="1" x="225"/>
        <item m="1" x="229"/>
        <item m="1" x="239"/>
        <item m="1" x="254"/>
        <item m="1" x="259"/>
        <item m="1" x="265"/>
        <item m="1" x="271"/>
        <item m="1" x="274"/>
        <item m="1" x="275"/>
        <item m="1" x="278"/>
        <item m="1" x="284"/>
        <item m="1" x="290"/>
        <item m="1" x="250"/>
        <item m="1" x="299"/>
        <item m="1" x="302"/>
        <item m="1" x="328"/>
        <item m="1" x="329"/>
        <item m="1" x="330"/>
        <item m="1" x="331"/>
        <item m="1" x="345"/>
        <item m="1" x="358"/>
        <item m="1" x="360"/>
        <item m="1" x="373"/>
        <item m="1" x="375"/>
        <item m="1" x="377"/>
        <item m="1" x="383"/>
        <item m="1" x="394"/>
        <item m="1" x="396"/>
        <item m="1" x="398"/>
        <item m="1" x="417"/>
        <item m="1" x="427"/>
        <item m="1" x="207"/>
        <item m="1" x="432"/>
        <item m="1" x="437"/>
        <item m="1" x="438"/>
        <item m="1" x="440"/>
        <item m="1" x="443"/>
        <item m="1" x="447"/>
        <item m="1" x="448"/>
        <item m="1" x="453"/>
        <item m="1" x="456"/>
        <item m="1" x="459"/>
        <item m="1" x="465"/>
        <item m="1" x="471"/>
        <item m="1" x="182"/>
        <item m="1" x="164"/>
        <item m="1" x="184"/>
        <item m="1" x="185"/>
        <item m="1" x="196"/>
        <item m="1" x="198"/>
        <item m="1" x="223"/>
        <item m="1" x="245"/>
        <item m="1" x="253"/>
        <item m="1" x="262"/>
        <item m="1" x="279"/>
        <item m="1" x="280"/>
        <item m="1" x="281"/>
        <item m="1" x="285"/>
        <item m="1" x="169"/>
        <item m="1" x="325"/>
        <item m="1" x="332"/>
        <item m="1" x="338"/>
        <item m="1" x="361"/>
        <item m="1" x="376"/>
        <item m="1" x="381"/>
        <item m="1" x="397"/>
        <item m="1" x="422"/>
        <item m="1" x="428"/>
        <item m="1" x="429"/>
        <item m="1" x="187"/>
        <item m="1" x="172"/>
        <item m="1" x="441"/>
        <item m="1" x="461"/>
        <item m="1" x="193"/>
        <item m="1" x="200"/>
        <item m="1" x="293"/>
        <item m="1" x="168"/>
        <item m="1" x="213"/>
        <item m="1" x="230"/>
        <item m="1" x="228"/>
        <item m="1" x="286"/>
        <item m="1" x="310"/>
        <item m="1" x="221"/>
        <item m="1" x="197"/>
        <item m="1" x="243"/>
        <item m="1" x="313"/>
        <item m="1" x="190"/>
        <item m="1" x="186"/>
        <item m="1" x="298"/>
        <item m="1" x="306"/>
        <item m="1" x="204"/>
        <item m="1" x="339"/>
        <item m="1" x="304"/>
        <item m="1" x="311"/>
        <item m="1" x="307"/>
        <item m="1" x="226"/>
        <item m="1" x="362"/>
        <item m="1" x="241"/>
        <item m="1" x="260"/>
        <item m="1" x="292"/>
        <item m="1" x="404"/>
        <item m="1" x="348"/>
        <item m="1" x="423"/>
        <item m="1" x="405"/>
        <item m="1" x="451"/>
        <item m="1" x="430"/>
        <item m="1" x="343"/>
        <item m="1" x="449"/>
        <item m="1" x="400"/>
        <item m="1" x="420"/>
        <item m="1" x="413"/>
        <item m="1" x="472"/>
        <item m="1" x="445"/>
        <item m="1" x="385"/>
        <item m="1" x="431"/>
        <item m="1" x="470"/>
        <item m="1" x="157"/>
        <item m="1" x="444"/>
        <item m="1" x="166"/>
        <item m="1" x="414"/>
        <item m="1" x="439"/>
        <item m="1" x="412"/>
        <item m="1" x="249"/>
        <item x="143"/>
        <item m="1" x="158"/>
        <item m="1" x="159"/>
        <item m="1" x="160"/>
        <item m="1" x="161"/>
        <item m="1" x="165"/>
        <item m="1" x="167"/>
        <item m="1" x="174"/>
        <item m="1" x="175"/>
        <item m="1" x="303"/>
        <item m="1" x="312"/>
        <item m="1" x="314"/>
        <item m="1" x="315"/>
        <item m="1" x="327"/>
        <item m="1" x="333"/>
        <item m="1" x="340"/>
        <item m="1" x="344"/>
        <item m="1" x="365"/>
        <item m="1" x="369"/>
        <item m="1" x="408"/>
        <item m="1" x="434"/>
        <item m="1" x="454"/>
        <item x="43"/>
        <item x="72"/>
        <item x="42"/>
        <item x="64"/>
        <item x="27"/>
        <item x="61"/>
        <item x="66"/>
        <item x="63"/>
        <item x="54"/>
        <item x="33"/>
        <item x="29"/>
        <item x="34"/>
        <item x="17"/>
        <item x="15"/>
        <item x="69"/>
        <item x="70"/>
        <item x="44"/>
        <item x="26"/>
        <item x="49"/>
        <item x="73"/>
        <item x="0"/>
        <item x="67"/>
        <item x="13"/>
        <item x="25"/>
        <item x="39"/>
        <item x="38"/>
        <item x="41"/>
        <item x="20"/>
        <item x="28"/>
        <item x="19"/>
        <item x="8"/>
        <item x="58"/>
        <item x="37"/>
        <item x="57"/>
        <item x="5"/>
        <item x="56"/>
        <item x="32"/>
        <item x="74"/>
        <item x="45"/>
        <item x="6"/>
        <item x="31"/>
        <item x="53"/>
        <item x="52"/>
        <item x="129"/>
        <item x="136"/>
        <item x="123"/>
        <item x="99"/>
        <item x="94"/>
        <item x="141"/>
        <item x="91"/>
        <item x="121"/>
        <item x="130"/>
        <item x="124"/>
        <item x="113"/>
        <item x="100"/>
        <item x="111"/>
        <item x="132"/>
        <item x="7"/>
        <item x="98"/>
        <item x="125"/>
        <item x="145"/>
        <item x="1"/>
        <item x="149"/>
        <item x="150"/>
        <item x="155"/>
        <item x="120"/>
        <item x="127"/>
        <item x="116"/>
        <item x="128"/>
        <item x="156"/>
        <item x="110"/>
        <item x="108"/>
        <item x="101"/>
        <item x="148"/>
        <item x="154"/>
        <item x="114"/>
        <item x="117"/>
        <item x="107"/>
        <item x="131"/>
        <item x="60"/>
        <item x="76"/>
        <item x="82"/>
        <item x="46"/>
        <item x="21"/>
        <item x="36"/>
        <item x="71"/>
        <item x="78"/>
        <item x="9"/>
        <item x="68"/>
        <item x="35"/>
        <item x="40"/>
        <item x="51"/>
        <item x="65"/>
        <item x="137"/>
        <item x="135"/>
        <item x="134"/>
        <item x="139"/>
        <item x="140"/>
        <item x="102"/>
        <item x="133"/>
        <item x="93"/>
        <item x="96"/>
        <item x="147"/>
        <item x="2"/>
        <item x="3"/>
        <item x="4"/>
        <item x="10"/>
        <item x="11"/>
        <item x="14"/>
        <item x="16"/>
        <item x="18"/>
        <item x="22"/>
        <item x="23"/>
        <item x="24"/>
        <item x="30"/>
        <item x="47"/>
        <item x="48"/>
        <item x="50"/>
        <item x="55"/>
        <item x="59"/>
        <item x="62"/>
        <item x="75"/>
        <item x="77"/>
        <item x="79"/>
        <item x="80"/>
        <item x="81"/>
        <item x="83"/>
        <item x="84"/>
        <item x="85"/>
        <item x="86"/>
        <item x="87"/>
        <item x="88"/>
        <item x="89"/>
        <item x="90"/>
        <item x="92"/>
        <item x="95"/>
        <item x="103"/>
        <item x="104"/>
        <item x="105"/>
        <item x="106"/>
        <item x="109"/>
        <item x="112"/>
        <item x="115"/>
        <item x="118"/>
        <item x="119"/>
        <item x="122"/>
        <item x="126"/>
        <item x="138"/>
        <item x="142"/>
        <item x="144"/>
        <item x="146"/>
        <item x="151"/>
        <item x="152"/>
        <item x="153"/>
        <item t="default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outline="0" multipleItemSelectionAllowed="1" showAll="0" defaultSubtotal="0">
      <items count="78">
        <item x="12"/>
        <item x="59"/>
        <item x="56"/>
        <item x="14"/>
        <item x="0"/>
        <item x="55"/>
        <item x="60"/>
        <item x="50"/>
        <item x="8"/>
        <item x="36"/>
        <item x="54"/>
        <item x="53"/>
        <item x="6"/>
        <item x="33"/>
        <item x="35"/>
        <item x="23"/>
        <item x="42"/>
        <item m="1" x="77"/>
        <item x="31"/>
        <item x="30"/>
        <item x="25"/>
        <item x="7"/>
        <item x="44"/>
        <item x="24"/>
        <item x="41"/>
        <item x="20"/>
        <item x="40"/>
        <item x="67"/>
        <item x="26"/>
        <item x="51"/>
        <item x="29"/>
        <item x="28"/>
        <item x="58"/>
        <item x="52"/>
        <item x="10"/>
        <item x="34"/>
        <item x="69"/>
        <item x="13"/>
        <item x="9"/>
        <item x="11"/>
        <item x="3"/>
        <item x="68"/>
        <item x="48"/>
        <item x="5"/>
        <item x="45"/>
        <item x="46"/>
        <item x="73"/>
        <item x="63"/>
        <item x="43"/>
        <item x="62"/>
        <item x="27"/>
        <item x="61"/>
        <item x="49"/>
        <item x="2"/>
        <item x="1"/>
        <item x="18"/>
        <item x="21"/>
        <item x="37"/>
        <item x="17"/>
        <item x="32"/>
        <item x="15"/>
        <item x="16"/>
        <item x="70"/>
        <item x="71"/>
        <item x="64"/>
        <item x="22"/>
        <item x="38"/>
        <item x="76"/>
        <item x="19"/>
        <item x="39"/>
        <item x="57"/>
        <item x="4"/>
        <item x="72"/>
        <item x="74"/>
        <item x="75"/>
        <item x="47"/>
        <item x="66"/>
        <item x="65"/>
      </items>
    </pivotField>
    <pivotField numFmtId="1" outline="0" showAll="0" defaultSubtotal="0"/>
    <pivotField axis="axisRow" outline="0" showAll="0" sortType="ascending" defaultSubtotal="0">
      <items count="8000">
        <item m="1" x="3252"/>
        <item m="1" x="7014"/>
        <item m="1" x="7260"/>
        <item x="165"/>
        <item m="1" x="7117"/>
        <item x="2165"/>
        <item m="1" x="7267"/>
        <item m="1" x="6709"/>
        <item m="1" x="7107"/>
        <item m="1" x="6707"/>
        <item m="1" x="5747"/>
        <item m="1" x="5748"/>
        <item m="1" x="5749"/>
        <item m="1" x="5750"/>
        <item m="1" x="5751"/>
        <item m="1" x="6626"/>
        <item m="1" x="5752"/>
        <item m="1" x="5784"/>
        <item m="1" x="3785"/>
        <item m="1" x="5785"/>
        <item x="1976"/>
        <item m="1" x="4110"/>
        <item x="1977"/>
        <item x="1484"/>
        <item x="2091"/>
        <item x="1774"/>
        <item x="166"/>
        <item x="163"/>
        <item m="1" x="3989"/>
        <item m="1" x="3971"/>
        <item x="164"/>
        <item m="1" x="3972"/>
        <item m="1" x="4104"/>
        <item x="1846"/>
        <item x="1787"/>
        <item m="1" x="5786"/>
        <item x="1775"/>
        <item m="1" x="4102"/>
        <item x="1777"/>
        <item x="2164"/>
        <item x="1779"/>
        <item m="1" x="3966"/>
        <item x="1978"/>
        <item x="1780"/>
        <item m="1" x="5787"/>
        <item x="2085"/>
        <item x="2185"/>
        <item m="1" x="4030"/>
        <item x="1979"/>
        <item m="1" x="4024"/>
        <item x="1811"/>
        <item x="2087"/>
        <item x="1874"/>
        <item m="1" x="7012"/>
        <item m="1" x="4041"/>
        <item x="162"/>
        <item m="1" x="3977"/>
        <item m="1" x="3667"/>
        <item m="1" x="3993"/>
        <item x="1943"/>
        <item m="1" x="3975"/>
        <item m="1" x="4080"/>
        <item x="1995"/>
        <item m="1" x="4094"/>
        <item m="1" x="3623"/>
        <item m="1" x="3621"/>
        <item m="1" x="3712"/>
        <item m="1" x="3706"/>
        <item m="1" x="3718"/>
        <item m="1" x="3713"/>
        <item m="1" x="3636"/>
        <item x="1815"/>
        <item m="1" x="3661"/>
        <item m="1" x="3992"/>
        <item m="1" x="3641"/>
        <item m="1" x="3699"/>
        <item x="1816"/>
        <item m="1" x="3685"/>
        <item x="1817"/>
        <item m="1" x="3647"/>
        <item m="1" x="3670"/>
        <item x="1082"/>
        <item x="180"/>
        <item x="1942"/>
        <item m="1" x="3653"/>
        <item m="1" x="3689"/>
        <item m="1" x="3660"/>
        <item m="1" x="3688"/>
        <item m="1" x="3655"/>
        <item m="1" x="3698"/>
        <item m="1" x="4081"/>
        <item m="1" x="3629"/>
        <item m="1" x="3626"/>
        <item m="1" x="3700"/>
        <item m="1" x="3677"/>
        <item m="1" x="3691"/>
        <item m="1" x="3676"/>
        <item m="1" x="3635"/>
        <item m="1" x="3663"/>
        <item m="1" x="3678"/>
        <item m="1" x="4001"/>
        <item m="1" x="3693"/>
        <item m="1" x="3996"/>
        <item x="1079"/>
        <item m="1" x="3999"/>
        <item m="1" x="4000"/>
        <item m="1" x="3686"/>
        <item m="1" x="3644"/>
        <item m="1" x="4008"/>
        <item m="1" x="4007"/>
        <item m="1" x="4068"/>
        <item m="1" x="4111"/>
        <item m="1" x="4044"/>
        <item m="1" x="6708"/>
        <item x="1135"/>
        <item x="181"/>
        <item x="182"/>
        <item x="1136"/>
        <item m="1" x="3701"/>
        <item x="1735"/>
        <item x="1080"/>
        <item x="1243"/>
        <item m="1" x="3666"/>
        <item m="1" x="4103"/>
        <item m="1" x="4032"/>
        <item m="1" x="4039"/>
        <item m="1" x="3695"/>
        <item x="1081"/>
        <item x="1244"/>
        <item m="1" x="4020"/>
        <item x="1933"/>
        <item x="1489"/>
        <item x="183"/>
        <item x="1865"/>
        <item x="1866"/>
        <item m="1" x="4083"/>
        <item m="1" x="4108"/>
        <item m="1" x="4109"/>
        <item x="1137"/>
        <item x="184"/>
        <item x="1867"/>
        <item x="1868"/>
        <item x="1869"/>
        <item x="1870"/>
        <item x="1491"/>
        <item x="1935"/>
        <item x="1493"/>
        <item x="1871"/>
        <item x="1872"/>
        <item m="1" x="5788"/>
        <item m="1" x="3382"/>
        <item x="1873"/>
        <item m="1" x="5789"/>
        <item x="1875"/>
        <item m="1" x="4074"/>
        <item x="1138"/>
        <item x="1496"/>
        <item m="1" x="5080"/>
        <item m="1" x="4132"/>
        <item m="1" x="4806"/>
        <item m="1" x="5790"/>
        <item m="1" x="5791"/>
        <item m="1" x="3008"/>
        <item m="1" x="3063"/>
        <item m="1" x="5792"/>
        <item m="1" x="5793"/>
        <item m="1" x="5794"/>
        <item m="1" x="5795"/>
        <item m="1" x="2769"/>
        <item m="1" x="2839"/>
        <item x="185"/>
        <item m="1" x="5796"/>
        <item m="1" x="5797"/>
        <item m="1" x="5798"/>
        <item m="1" x="4181"/>
        <item m="1" x="4143"/>
        <item m="1" x="5799"/>
        <item x="186"/>
        <item m="1" x="4963"/>
        <item m="1" x="5800"/>
        <item m="1" x="5801"/>
        <item x="187"/>
        <item m="1" x="4996"/>
        <item m="1" x="5802"/>
        <item x="1083"/>
        <item m="1" x="3386"/>
        <item m="1" x="5803"/>
        <item m="1" x="2941"/>
        <item m="1" x="2676"/>
        <item x="1084"/>
        <item m="1" x="5804"/>
        <item m="1" x="5805"/>
        <item m="1" x="3361"/>
        <item m="1" x="5806"/>
        <item m="1" x="3319"/>
        <item m="1" x="2863"/>
        <item m="1" x="5807"/>
        <item m="1" x="7739"/>
        <item m="1" x="4600"/>
        <item m="1" x="5808"/>
        <item m="1" x="2816"/>
        <item m="1" x="7716"/>
        <item x="168"/>
        <item m="1" x="3522"/>
        <item m="1" x="5809"/>
        <item m="1" x="5810"/>
        <item x="1085"/>
        <item m="1" x="3441"/>
        <item m="1" x="5811"/>
        <item m="1" x="5812"/>
        <item m="1" x="3209"/>
        <item m="1" x="3393"/>
        <item m="1" x="3260"/>
        <item m="1" x="5813"/>
        <item m="1" x="4964"/>
        <item m="1" x="5814"/>
        <item x="188"/>
        <item m="1" x="2868"/>
        <item m="1" x="3411"/>
        <item m="1" x="5815"/>
        <item m="1" x="3064"/>
        <item m="1" x="2802"/>
        <item m="1" x="3049"/>
        <item m="1" x="2951"/>
        <item m="1" x="3026"/>
        <item m="1" x="2704"/>
        <item m="1" x="2649"/>
        <item m="1" x="4925"/>
        <item m="1" x="3365"/>
        <item m="1" x="5816"/>
        <item m="1" x="5817"/>
        <item x="1086"/>
        <item m="1" x="5818"/>
        <item m="1" x="3364"/>
        <item m="1" x="3268"/>
        <item m="1" x="5819"/>
        <item m="1" x="5820"/>
        <item x="1087"/>
        <item m="1" x="7607"/>
        <item m="1" x="5821"/>
        <item m="1" x="3446"/>
        <item m="1" x="3230"/>
        <item m="1" x="2897"/>
        <item m="1" x="5822"/>
        <item m="1" x="2972"/>
        <item m="1" x="2667"/>
        <item m="1" x="2884"/>
        <item m="1" x="2689"/>
        <item x="189"/>
        <item m="1" x="2722"/>
        <item m="1" x="2678"/>
        <item m="1" x="2826"/>
        <item m="1" x="5823"/>
        <item m="1" x="3052"/>
        <item m="1" x="2871"/>
        <item m="1" x="4116"/>
        <item m="1" x="2990"/>
        <item m="1" x="5824"/>
        <item m="1" x="2952"/>
        <item m="1" x="2989"/>
        <item m="1" x="3229"/>
        <item m="1" x="2929"/>
        <item m="1" x="2841"/>
        <item m="1" x="2853"/>
        <item x="190"/>
        <item m="1" x="2829"/>
        <item x="1088"/>
        <item x="191"/>
        <item m="1" x="3135"/>
        <item m="1" x="3174"/>
        <item m="1" x="3070"/>
        <item x="1089"/>
        <item m="1" x="4591"/>
        <item m="1" x="3009"/>
        <item m="1" x="2815"/>
        <item m="1" x="5825"/>
        <item m="1" x="3613"/>
        <item m="1" x="3528"/>
        <item m="1" x="3541"/>
        <item m="1" x="4698"/>
        <item m="1" x="4714"/>
        <item m="1" x="4697"/>
        <item x="1090"/>
        <item m="1" x="2899"/>
        <item m="1" x="4809"/>
        <item m="1" x="3612"/>
        <item m="1" x="3367"/>
        <item m="1" x="3020"/>
        <item m="1" x="3117"/>
        <item m="1" x="3355"/>
        <item m="1" x="3591"/>
        <item m="1" x="3611"/>
        <item m="1" x="3457"/>
        <item m="1" x="2744"/>
        <item m="1" x="2935"/>
        <item m="1" x="3164"/>
        <item m="1" x="3235"/>
        <item m="1" x="3237"/>
        <item m="1" x="3244"/>
        <item m="1" x="3246"/>
        <item m="1" x="3242"/>
        <item m="1" x="3236"/>
        <item x="192"/>
        <item m="1" x="3555"/>
        <item m="1" x="3282"/>
        <item m="1" x="2937"/>
        <item m="1" x="3605"/>
        <item m="1" x="5826"/>
        <item m="1" x="3560"/>
        <item m="1" x="3579"/>
        <item x="1091"/>
        <item m="1" x="2638"/>
        <item x="1092"/>
        <item m="1" x="5827"/>
        <item m="1" x="5828"/>
        <item m="1" x="3327"/>
        <item m="1" x="3501"/>
        <item x="1093"/>
        <item m="1" x="5829"/>
        <item m="1" x="2632"/>
        <item m="1" x="4503"/>
        <item m="1" x="3533"/>
        <item m="1" x="4683"/>
        <item m="1" x="4748"/>
        <item x="1094"/>
        <item m="1" x="7736"/>
        <item m="1" x="2740"/>
        <item x="1095"/>
        <item x="1096"/>
        <item m="1" x="5830"/>
        <item m="1" x="2857"/>
        <item x="1139"/>
        <item m="1" x="7620"/>
        <item m="1" x="2862"/>
        <item m="1" x="4400"/>
        <item m="1" x="7714"/>
        <item m="1" x="7318"/>
        <item x="193"/>
        <item x="194"/>
        <item m="1" x="5831"/>
        <item m="1" x="5832"/>
        <item m="1" x="5049"/>
        <item m="1" x="5833"/>
        <item m="1" x="4583"/>
        <item m="1" x="4363"/>
        <item m="1" x="4765"/>
        <item m="1" x="4395"/>
        <item m="1" x="5834"/>
        <item m="1" x="5835"/>
        <item m="1" x="5836"/>
        <item m="1" x="4718"/>
        <item m="1" x="4837"/>
        <item m="1" x="5031"/>
        <item x="195"/>
        <item m="1" x="5837"/>
        <item m="1" x="5838"/>
        <item m="1" x="5839"/>
        <item m="1" x="5775"/>
        <item m="1" x="5840"/>
        <item m="1" x="4635"/>
        <item m="1" x="4599"/>
        <item m="1" x="7261"/>
        <item m="1" x="6702"/>
        <item m="1" x="5841"/>
        <item x="1097"/>
        <item x="1098"/>
        <item x="1099"/>
        <item m="1" x="5842"/>
        <item m="1" x="5843"/>
        <item x="1100"/>
        <item m="1" x="5844"/>
        <item x="1101"/>
        <item x="1251"/>
        <item x="1252"/>
        <item x="1102"/>
        <item m="1" x="5755"/>
        <item m="1" x="4940"/>
        <item m="1" x="5845"/>
        <item m="1" x="5846"/>
        <item m="1" x="5847"/>
        <item m="1" x="4671"/>
        <item m="1" x="5848"/>
        <item m="1" x="5849"/>
        <item m="1" x="4784"/>
        <item x="196"/>
        <item m="1" x="6723"/>
        <item m="1" x="4343"/>
        <item m="1" x="5850"/>
        <item m="1" x="4830"/>
        <item m="1" x="3602"/>
        <item m="1" x="3616"/>
        <item m="1" x="6233"/>
        <item m="1" x="5851"/>
        <item m="1" x="4664"/>
        <item m="1" x="5852"/>
        <item m="1" x="5853"/>
        <item x="1140"/>
        <item m="1" x="4365"/>
        <item m="1" x="5854"/>
        <item m="1" x="4788"/>
        <item m="1" x="4926"/>
        <item x="1227"/>
        <item m="1" x="4898"/>
        <item m="1" x="5151"/>
        <item m="1" x="5379"/>
        <item m="1" x="5158"/>
        <item m="1" x="4859"/>
        <item m="1" x="4868"/>
        <item m="1" x="5855"/>
        <item m="1" x="4906"/>
        <item m="1" x="4541"/>
        <item m="1" x="4542"/>
        <item m="1" x="4163"/>
        <item m="1" x="5402"/>
        <item m="1" x="2693"/>
        <item x="1103"/>
        <item m="1" x="2606"/>
        <item m="1" x="3381"/>
        <item m="1" x="5856"/>
        <item m="1" x="5857"/>
        <item m="1" x="5858"/>
        <item x="1104"/>
        <item x="1105"/>
        <item x="197"/>
        <item x="1944"/>
        <item x="198"/>
        <item m="1" x="4592"/>
        <item x="1106"/>
        <item x="1107"/>
        <item x="169"/>
        <item x="1108"/>
        <item x="1109"/>
        <item m="1" x="5859"/>
        <item x="1783"/>
        <item x="1784"/>
        <item m="1" x="5212"/>
        <item x="1793"/>
        <item m="1" x="5860"/>
        <item x="1110"/>
        <item m="1" x="2654"/>
        <item m="1" x="5165"/>
        <item x="1142"/>
        <item m="1" x="5063"/>
        <item x="1785"/>
        <item m="1" x="5861"/>
        <item x="1111"/>
        <item x="1112"/>
        <item x="1113"/>
        <item m="1" x="6754"/>
        <item m="1" x="5862"/>
        <item x="1786"/>
        <item m="1" x="4465"/>
        <item m="1" x="5863"/>
        <item x="199"/>
        <item m="1" x="5864"/>
        <item x="200"/>
        <item x="1945"/>
        <item x="1745"/>
        <item x="201"/>
        <item m="1" x="4220"/>
        <item m="1" x="4221"/>
        <item m="1" x="3875"/>
        <item x="1114"/>
        <item x="1115"/>
        <item x="2154"/>
        <item m="1" x="4798"/>
        <item m="1" x="5865"/>
        <item m="1" x="4188"/>
        <item m="1" x="3911"/>
        <item m="1" x="3889"/>
        <item x="1116"/>
        <item x="1117"/>
        <item m="1" x="5866"/>
        <item m="1" x="4414"/>
        <item m="1" x="5097"/>
        <item m="1" x="4509"/>
        <item m="1" x="4568"/>
        <item m="1" x="4649"/>
        <item m="1" x="4548"/>
        <item m="1" x="4140"/>
        <item m="1" x="5327"/>
        <item x="1143"/>
        <item x="202"/>
        <item x="1740"/>
        <item m="1" x="3791"/>
        <item m="1" x="3803"/>
        <item m="1" x="5867"/>
        <item m="1" x="5868"/>
        <item m="1" x="5869"/>
        <item x="1144"/>
        <item x="203"/>
        <item m="1" x="5782"/>
        <item m="1" x="5870"/>
        <item m="1" x="6999"/>
        <item m="1" x="7000"/>
        <item m="1" x="7312"/>
        <item m="1" x="7250"/>
        <item x="1145"/>
        <item m="1" x="7001"/>
        <item m="1" x="5286"/>
        <item m="1" x="7002"/>
        <item m="1" x="3959"/>
        <item m="1" x="7317"/>
        <item x="2163"/>
        <item m="1" x="7003"/>
        <item m="1" x="6684"/>
        <item m="1" x="4998"/>
        <item m="1" x="4606"/>
        <item m="1" x="4613"/>
        <item m="1" x="7057"/>
        <item m="1" x="7004"/>
        <item m="1" x="4715"/>
        <item m="1" x="4458"/>
        <item m="1" x="7268"/>
        <item m="1" x="4805"/>
        <item m="1" x="5871"/>
        <item m="1" x="6703"/>
        <item m="1" x="5334"/>
        <item m="1" x="5872"/>
        <item m="1" x="5783"/>
        <item m="1" x="4927"/>
        <item m="1" x="5873"/>
        <item m="1" x="6704"/>
        <item m="1" x="7738"/>
        <item m="1" x="5874"/>
        <item m="1" x="4997"/>
        <item m="1" x="5875"/>
        <item m="1" x="5876"/>
        <item m="1" x="5877"/>
        <item m="1" x="5878"/>
        <item m="1" x="5879"/>
        <item m="1" x="5880"/>
        <item m="1" x="5881"/>
        <item m="1" x="5882"/>
        <item m="1" x="4562"/>
        <item m="1" x="5883"/>
        <item m="1" x="5357"/>
        <item m="1" x="3903"/>
        <item m="1" x="3821"/>
        <item m="1" x="3818"/>
        <item m="1" x="3842"/>
        <item m="1" x="3808"/>
        <item m="1" x="4826"/>
        <item m="1" x="3799"/>
        <item m="1" x="3801"/>
        <item m="1" x="3897"/>
        <item m="1" x="5020"/>
        <item m="1" x="5280"/>
        <item m="1" x="5243"/>
        <item m="1" x="5289"/>
        <item m="1" x="5884"/>
        <item m="1" x="5268"/>
        <item m="1" x="5007"/>
        <item m="1" x="5885"/>
        <item m="1" x="5886"/>
        <item m="1" x="4731"/>
        <item m="1" x="5887"/>
        <item x="204"/>
        <item m="1" x="4448"/>
        <item m="1" x="4459"/>
        <item m="1" x="5189"/>
        <item m="1" x="7538"/>
        <item m="1" x="5235"/>
        <item x="1741"/>
        <item m="1" x="5888"/>
        <item m="1" x="7013"/>
        <item m="1" x="5889"/>
        <item m="1" x="4850"/>
        <item m="1" x="3778"/>
        <item m="1" x="4266"/>
        <item m="1" x="5184"/>
        <item m="1" x="5890"/>
        <item m="1" x="4120"/>
        <item m="1" x="4875"/>
        <item m="1" x="4901"/>
        <item m="1" x="5891"/>
        <item m="1" x="5150"/>
        <item m="1" x="4815"/>
        <item m="1" x="4692"/>
        <item m="1" x="4565"/>
        <item m="1" x="4131"/>
        <item m="1" x="6710"/>
        <item m="1" x="5170"/>
        <item x="205"/>
        <item m="1" x="5892"/>
        <item m="1" x="5893"/>
        <item m="1" x="5894"/>
        <item m="1" x="3865"/>
        <item m="1" x="5895"/>
        <item m="1" x="3946"/>
        <item m="1" x="3830"/>
        <item m="1" x="5896"/>
        <item m="1" x="3935"/>
        <item x="1743"/>
        <item m="1" x="4091"/>
        <item x="1567"/>
        <item m="1" x="4073"/>
        <item m="1" x="5897"/>
        <item m="1" x="6627"/>
        <item m="1" x="3913"/>
        <item m="1" x="5094"/>
        <item m="1" x="7952"/>
        <item x="206"/>
        <item m="1" x="4773"/>
        <item m="1" x="5898"/>
        <item m="1" x="4361"/>
        <item m="1" x="4607"/>
        <item m="1" x="3746"/>
        <item m="1" x="3852"/>
        <item m="1" x="3828"/>
        <item m="1" x="3864"/>
        <item x="1118"/>
        <item x="207"/>
        <item m="1" x="3900"/>
        <item m="1" x="3906"/>
        <item m="1" x="3891"/>
        <item m="1" x="3916"/>
        <item m="1" x="6585"/>
        <item m="1" x="4070"/>
        <item m="1" x="4066"/>
        <item m="1" x="4700"/>
        <item m="1" x="4187"/>
        <item m="1" x="4460"/>
        <item m="1" x="4056"/>
        <item m="1" x="5899"/>
        <item m="1" x="5900"/>
        <item m="1" x="4756"/>
        <item m="1" x="5901"/>
        <item m="1" x="5902"/>
        <item m="1" x="5082"/>
        <item m="1" x="5047"/>
        <item x="208"/>
        <item m="1" x="5022"/>
        <item m="1" x="5903"/>
        <item m="1" x="3806"/>
        <item x="1119"/>
        <item m="1" x="5904"/>
        <item m="1" x="4489"/>
        <item m="1" x="7849"/>
        <item m="1" x="5905"/>
        <item m="1" x="4831"/>
        <item m="1" x="5906"/>
        <item m="1" x="5907"/>
        <item m="1" x="4707"/>
        <item m="1" x="3908"/>
        <item m="1" x="6711"/>
        <item x="2127"/>
        <item m="1" x="6712"/>
        <item m="1" x="7262"/>
        <item m="1" x="5065"/>
        <item m="1" x="6713"/>
        <item m="1" x="5908"/>
        <item x="209"/>
        <item m="1" x="4477"/>
        <item m="1" x="5048"/>
        <item m="1" x="4428"/>
        <item m="1" x="4787"/>
        <item m="1" x="5380"/>
        <item m="1" x="5909"/>
        <item m="1" x="5910"/>
        <item m="1" x="7269"/>
        <item m="1" x="4136"/>
        <item x="210"/>
        <item m="1" x="7737"/>
        <item m="1" x="5911"/>
        <item m="1" x="4391"/>
        <item m="1" x="4437"/>
        <item x="1744"/>
        <item m="1" x="7725"/>
        <item m="1" x="4411"/>
        <item m="1" x="5912"/>
        <item m="1" x="7724"/>
        <item m="1" x="7063"/>
        <item m="1" x="4746"/>
        <item m="1" x="4958"/>
        <item x="211"/>
        <item m="1" x="7064"/>
        <item m="1" x="4724"/>
        <item m="1" x="4555"/>
        <item m="1" x="4622"/>
        <item m="1" x="5339"/>
        <item m="1" x="5913"/>
        <item m="1" x="4618"/>
        <item m="1" x="4566"/>
        <item m="1" x="4557"/>
        <item m="1" x="4577"/>
        <item m="1" x="4559"/>
        <item m="1" x="4609"/>
        <item m="1" x="4578"/>
        <item m="1" x="5914"/>
        <item m="1" x="5915"/>
        <item m="1" x="4554"/>
        <item m="1" x="4579"/>
        <item m="1" x="4611"/>
        <item m="1" x="4638"/>
        <item m="1" x="4603"/>
        <item m="1" x="4567"/>
        <item m="1" x="4543"/>
        <item m="1" x="4648"/>
        <item x="1266"/>
        <item m="1" x="4060"/>
        <item m="1" x="4608"/>
        <item m="1" x="4582"/>
        <item x="1268"/>
        <item x="1120"/>
        <item m="1" x="4601"/>
        <item x="212"/>
        <item m="1" x="4595"/>
        <item m="1" x="4547"/>
        <item m="1" x="4623"/>
        <item m="1" x="4631"/>
        <item m="1" x="4639"/>
        <item m="1" x="4612"/>
        <item m="1" x="4602"/>
        <item m="1" x="4647"/>
        <item m="1" x="4593"/>
        <item m="1" x="4610"/>
        <item m="1" x="4580"/>
        <item m="1" x="4546"/>
        <item m="1" x="4640"/>
        <item m="1" x="4545"/>
        <item m="1" x="4581"/>
        <item m="1" x="4621"/>
        <item m="1" x="4572"/>
        <item m="1" x="4620"/>
        <item m="1" x="4573"/>
        <item m="1" x="4619"/>
        <item m="1" x="4571"/>
        <item m="1" x="4594"/>
        <item m="1" x="4096"/>
        <item m="1" x="4558"/>
        <item m="1" x="5916"/>
        <item m="1" x="5917"/>
        <item m="1" x="5302"/>
        <item m="1" x="5918"/>
        <item m="1" x="5919"/>
        <item m="1" x="5920"/>
        <item m="1" x="5921"/>
        <item m="1" x="5922"/>
        <item m="1" x="5923"/>
        <item m="1" x="5924"/>
        <item m="1" x="5925"/>
        <item m="1" x="5926"/>
        <item m="1" x="5177"/>
        <item m="1" x="5195"/>
        <item m="1" x="5307"/>
        <item m="1" x="5222"/>
        <item x="1121"/>
        <item x="1122"/>
        <item x="213"/>
        <item m="1" x="4067"/>
        <item m="1" x="4524"/>
        <item x="1123"/>
        <item x="214"/>
        <item m="1" x="4506"/>
        <item m="1" x="6705"/>
        <item x="1124"/>
        <item m="1" x="5298"/>
        <item m="1" x="4641"/>
        <item m="1" x="7866"/>
        <item m="1" x="5927"/>
        <item m="1" x="7740"/>
        <item m="1" x="5188"/>
        <item m="1" x="7311"/>
        <item m="1" x="4684"/>
        <item m="1" x="4754"/>
        <item m="1" x="7983"/>
        <item m="1" x="4755"/>
        <item m="1" x="5928"/>
        <item m="1" x="7060"/>
        <item m="1" x="4670"/>
        <item m="1" x="4745"/>
        <item m="1" x="4852"/>
        <item m="1" x="4816"/>
        <item m="1" x="4666"/>
        <item m="1" x="5929"/>
        <item m="1" x="4118"/>
        <item m="1" x="4342"/>
        <item m="1" x="7058"/>
        <item m="1" x="5930"/>
        <item x="1172"/>
        <item x="1173"/>
        <item m="1" x="3396"/>
        <item x="1125"/>
        <item m="1" x="3854"/>
        <item x="1126"/>
        <item m="1" x="4368"/>
        <item m="1" x="7263"/>
        <item m="1" x="7270"/>
        <item m="1" x="7065"/>
        <item m="1" x="7251"/>
        <item m="1" x="4242"/>
        <item x="1127"/>
        <item m="1" x="5931"/>
        <item m="1" x="4808"/>
        <item m="1" x="4688"/>
        <item m="1" x="4708"/>
        <item m="1" x="5932"/>
        <item m="1" x="5933"/>
        <item m="1" x="5934"/>
        <item m="1" x="5935"/>
        <item m="1" x="7731"/>
        <item m="1" x="4783"/>
        <item m="1" x="5936"/>
        <item m="1" x="4421"/>
        <item m="1" x="5937"/>
        <item m="1" x="6706"/>
        <item m="1" x="4306"/>
        <item x="215"/>
        <item m="1" x="5024"/>
        <item m="1" x="5126"/>
        <item m="1" x="5152"/>
        <item m="1" x="4985"/>
        <item m="1" x="5057"/>
        <item m="1" x="5200"/>
        <item m="1" x="7066"/>
        <item m="1" x="5938"/>
        <item m="1" x="5939"/>
        <item m="1" x="5940"/>
        <item m="1" x="5242"/>
        <item m="1" x="5941"/>
        <item m="1" x="5942"/>
        <item m="1" x="4858"/>
        <item m="1" x="5943"/>
        <item m="1" x="4855"/>
        <item m="1" x="4268"/>
        <item m="1" x="5347"/>
        <item m="1" x="4869"/>
        <item m="1" x="7059"/>
        <item m="1" x="5944"/>
        <item m="1" x="4813"/>
        <item m="1" x="4966"/>
        <item m="1" x="4659"/>
        <item m="1" x="5781"/>
        <item m="1" x="5945"/>
        <item m="1" x="7061"/>
        <item m="1" x="5946"/>
        <item m="1" x="3741"/>
        <item m="1" x="7006"/>
        <item m="1" x="7007"/>
        <item m="1" x="5037"/>
        <item m="1" x="5128"/>
        <item m="1" x="5058"/>
        <item m="1" x="5147"/>
        <item m="1" x="4042"/>
        <item m="1" x="4373"/>
        <item m="1" x="5066"/>
        <item m="1" x="4346"/>
        <item m="1" x="6714"/>
        <item m="1" x="6715"/>
        <item m="1" x="5275"/>
        <item m="1" x="4807"/>
        <item m="1" x="6716"/>
        <item m="1" x="7264"/>
        <item m="1" x="4753"/>
        <item m="1" x="4413"/>
        <item m="1" x="4129"/>
        <item m="1" x="6779"/>
        <item m="1" x="6728"/>
        <item m="1" x="5241"/>
        <item m="1" x="4770"/>
        <item m="1" x="4404"/>
        <item m="1" x="4517"/>
        <item m="1" x="4215"/>
        <item m="1" x="4522"/>
        <item m="1" x="4200"/>
        <item m="1" x="4148"/>
        <item m="1" x="4789"/>
        <item m="1" x="4219"/>
        <item x="1271"/>
        <item m="1" x="4310"/>
        <item m="1" x="4630"/>
        <item m="1" x="4217"/>
        <item m="1" x="5250"/>
        <item m="1" x="4614"/>
        <item m="1" x="6717"/>
        <item m="1" x="4669"/>
        <item m="1" x="5004"/>
        <item m="1" x="4446"/>
        <item m="1" x="5142"/>
        <item m="1" x="6718"/>
        <item m="1" x="5196"/>
        <item m="1" x="5370"/>
        <item m="1" x="4234"/>
        <item m="1" x="4366"/>
        <item m="1" x="3627"/>
        <item m="1" x="3628"/>
        <item m="1" x="6719"/>
        <item m="1" x="5358"/>
        <item m="1" x="4819"/>
        <item m="1" x="5154"/>
        <item m="1" x="5947"/>
        <item m="1" x="5397"/>
        <item m="1" x="4965"/>
        <item x="216"/>
        <item m="1" x="7008"/>
        <item m="1" x="6720"/>
        <item x="1746"/>
        <item m="1" x="7265"/>
        <item m="1" x="4469"/>
        <item x="1285"/>
        <item m="1" x="7989"/>
        <item x="1947"/>
        <item x="1948"/>
        <item m="1" x="5948"/>
        <item m="1" x="4615"/>
        <item m="1" x="4247"/>
        <item m="1" x="7988"/>
        <item m="1" x="4151"/>
        <item m="1" x="4329"/>
        <item m="1" x="4872"/>
        <item m="1" x="4946"/>
        <item m="1" x="4550"/>
        <item m="1" x="4833"/>
        <item m="1" x="5353"/>
        <item m="1" x="4330"/>
        <item m="1" x="4953"/>
        <item m="1" x="4790"/>
        <item m="1" x="4276"/>
        <item m="1" x="4969"/>
        <item m="1" x="4479"/>
        <item m="1" x="4937"/>
        <item m="1" x="4899"/>
        <item m="1" x="7266"/>
        <item m="1" x="4636"/>
        <item m="1" x="4846"/>
        <item m="1" x="5141"/>
        <item m="1" x="4999"/>
        <item m="1" x="5115"/>
        <item x="217"/>
        <item m="1" x="5300"/>
        <item m="1" x="4989"/>
        <item m="1" x="4971"/>
        <item m="1" x="5378"/>
        <item m="1" x="5050"/>
        <item m="1" x="5033"/>
        <item m="1" x="5251"/>
        <item m="1" x="4801"/>
        <item m="1" x="5113"/>
        <item m="1" x="5116"/>
        <item m="1" x="4449"/>
        <item m="1" x="5369"/>
        <item m="1" x="5265"/>
        <item m="1" x="5349"/>
        <item m="1" x="3649"/>
        <item m="1" x="4928"/>
        <item m="1" x="3652"/>
        <item m="1" x="7062"/>
        <item x="218"/>
        <item m="1" x="6721"/>
        <item x="219"/>
        <item m="1" x="4383"/>
        <item m="1" x="4769"/>
        <item m="1" x="4694"/>
        <item x="220"/>
        <item m="1" x="5069"/>
        <item m="1" x="4871"/>
        <item m="1" x="6722"/>
        <item m="1" x="4822"/>
        <item m="1" x="3668"/>
        <item m="1" x="4777"/>
        <item m="1" x="5005"/>
        <item x="221"/>
        <item m="1" x="4504"/>
        <item m="1" x="4604"/>
        <item x="222"/>
        <item x="223"/>
        <item m="1" x="4988"/>
        <item m="1" x="7009"/>
        <item x="224"/>
        <item m="1" x="7010"/>
        <item m="1" x="7011"/>
        <item m="1" x="7309"/>
        <item m="1" x="4434"/>
        <item m="1" x="4995"/>
        <item m="1" x="4291"/>
        <item x="225"/>
        <item m="1" x="4632"/>
        <item m="1" x="4388"/>
        <item m="1" x="4959"/>
        <item m="1" x="5085"/>
        <item m="1" x="4811"/>
        <item x="226"/>
        <item x="227"/>
        <item m="1" x="4402"/>
        <item m="1" x="4304"/>
        <item m="1" x="5949"/>
        <item m="1" x="4643"/>
        <item m="1" x="5014"/>
        <item m="1" x="4119"/>
        <item x="1128"/>
        <item x="157"/>
        <item m="1" x="5950"/>
        <item x="228"/>
        <item m="1" x="4287"/>
        <item m="1" x="4344"/>
        <item m="1" x="4420"/>
        <item m="1" x="4523"/>
        <item m="1" x="4527"/>
        <item m="1" x="4203"/>
        <item m="1" x="4511"/>
        <item m="1" x="5951"/>
        <item m="1" x="5952"/>
        <item m="1" x="4290"/>
        <item m="1" x="4295"/>
        <item m="1" x="4495"/>
        <item m="1" x="5393"/>
        <item m="1" x="4907"/>
        <item m="1" x="4916"/>
        <item x="229"/>
        <item m="1" x="5953"/>
        <item m="1" x="5954"/>
        <item m="1" x="4519"/>
        <item m="1" x="5359"/>
        <item m="1" x="5955"/>
        <item m="1" x="4584"/>
        <item m="1" x="4633"/>
        <item m="1" x="4549"/>
        <item m="1" x="5202"/>
        <item m="1" x="4475"/>
        <item m="1" x="5197"/>
        <item m="1" x="5224"/>
        <item m="1" x="5218"/>
        <item m="1" x="4763"/>
        <item m="1" x="4311"/>
        <item m="1" x="5205"/>
        <item m="1" x="5206"/>
        <item m="1" x="5179"/>
        <item x="230"/>
        <item x="231"/>
        <item m="1" x="5956"/>
        <item m="1" x="5957"/>
        <item m="1" x="5958"/>
        <item m="1" x="5252"/>
        <item m="1" x="5959"/>
        <item m="1" x="5960"/>
        <item m="1" x="5961"/>
        <item m="1" x="5962"/>
        <item x="232"/>
        <item m="1" x="5366"/>
        <item m="1" x="4716"/>
        <item x="233"/>
        <item x="1129"/>
        <item x="1130"/>
        <item m="1" x="4166"/>
        <item m="1" x="5963"/>
        <item m="1" x="5964"/>
        <item m="1" x="5965"/>
        <item x="1131"/>
        <item m="1" x="5368"/>
        <item m="1" x="5966"/>
        <item m="1" x="5967"/>
        <item m="1" x="5389"/>
        <item m="1" x="5136"/>
        <item m="1" x="3736"/>
        <item m="1" x="5039"/>
        <item m="1" x="3373"/>
        <item m="1" x="3225"/>
        <item m="1" x="4464"/>
        <item m="1" x="4463"/>
        <item m="1" x="2906"/>
        <item x="234"/>
        <item m="1" x="4412"/>
        <item m="1" x="4403"/>
        <item m="1" x="4201"/>
        <item x="1132"/>
        <item m="1" x="4890"/>
        <item m="1" x="4892"/>
        <item m="1" x="5034"/>
        <item m="1" x="4192"/>
        <item m="1" x="5040"/>
        <item m="1" x="3619"/>
        <item x="1133"/>
        <item m="1" x="4317"/>
        <item m="1" x="2833"/>
        <item m="1" x="5199"/>
        <item m="1" x="4462"/>
        <item m="1" x="4689"/>
        <item m="1" x="4398"/>
        <item m="1" x="4860"/>
        <item x="1134"/>
        <item m="1" x="4133"/>
        <item m="1" x="5175"/>
        <item x="1788"/>
        <item m="1" x="5968"/>
        <item m="1" x="5969"/>
        <item m="1" x="5290"/>
        <item m="1" x="5970"/>
        <item m="1" x="5310"/>
        <item m="1" x="4719"/>
        <item m="1" x="4529"/>
        <item m="1" x="4225"/>
        <item m="1" x="2562"/>
        <item x="235"/>
        <item m="1" x="3715"/>
        <item m="1" x="5272"/>
        <item m="1" x="3047"/>
        <item m="1" x="5309"/>
        <item m="1" x="2711"/>
        <item m="1" x="5971"/>
        <item m="1" x="5246"/>
        <item m="1" x="5254"/>
        <item m="1" x="3222"/>
        <item x="236"/>
        <item m="1" x="5972"/>
        <item m="1" x="5305"/>
        <item x="237"/>
        <item m="1" x="4881"/>
        <item m="1" x="4335"/>
        <item m="1" x="5294"/>
        <item m="1" x="5271"/>
        <item m="1" x="5973"/>
        <item m="1" x="3624"/>
        <item m="1" x="7252"/>
        <item m="1" x="5274"/>
        <item m="1" x="5234"/>
        <item m="1" x="7015"/>
        <item m="1" x="5288"/>
        <item m="1" x="5248"/>
        <item m="1" x="3625"/>
        <item m="1" x="2805"/>
        <item m="1" x="3198"/>
        <item m="1" x="7016"/>
        <item m="1" x="5190"/>
        <item m="1" x="2648"/>
        <item m="1" x="3419"/>
        <item x="238"/>
        <item m="1" x="5257"/>
        <item m="1" x="2698"/>
        <item x="239"/>
        <item x="240"/>
        <item m="1" x="5974"/>
        <item m="1" x="3714"/>
        <item m="1" x="5975"/>
        <item m="1" x="3372"/>
        <item x="2223"/>
        <item m="1" x="5180"/>
        <item m="1" x="5976"/>
        <item m="1" x="5977"/>
        <item x="241"/>
        <item m="1" x="3722"/>
        <item m="1" x="3733"/>
        <item m="1" x="3729"/>
        <item m="1" x="3048"/>
        <item m="1" x="5081"/>
        <item m="1" x="2788"/>
        <item m="1" x="5365"/>
        <item m="1" x="2874"/>
        <item x="242"/>
        <item m="1" x="5978"/>
        <item m="1" x="5114"/>
        <item m="1" x="4695"/>
        <item x="243"/>
        <item m="1" x="4992"/>
        <item m="1" x="5101"/>
        <item m="1" x="5042"/>
        <item m="1" x="5144"/>
        <item m="1" x="3690"/>
        <item m="1" x="4569"/>
        <item x="1980"/>
        <item m="1" x="3742"/>
        <item m="1" x="7319"/>
        <item x="2236"/>
        <item m="1" x="7017"/>
        <item x="244"/>
        <item m="1" x="7253"/>
        <item m="1" x="7254"/>
        <item m="1" x="4882"/>
        <item x="245"/>
        <item m="1" x="3321"/>
        <item m="1" x="2776"/>
        <item m="1" x="7018"/>
        <item x="246"/>
        <item m="1" x="3705"/>
        <item x="247"/>
        <item m="1" x="3711"/>
        <item x="248"/>
        <item m="1" x="3617"/>
        <item x="249"/>
        <item m="1" x="7019"/>
        <item m="1" x="5979"/>
        <item x="250"/>
        <item m="1" x="4316"/>
        <item x="251"/>
        <item m="1" x="2985"/>
        <item m="1" x="5980"/>
        <item m="1" x="5316"/>
        <item m="1" x="3723"/>
        <item m="1" x="5159"/>
        <item m="1" x="5103"/>
        <item m="1" x="3760"/>
        <item m="1" x="3707"/>
        <item m="1" x="5089"/>
        <item m="1" x="5059"/>
        <item m="1" x="5145"/>
        <item m="1" x="3192"/>
        <item x="252"/>
        <item m="1" x="3672"/>
        <item m="1" x="5027"/>
        <item m="1" x="3720"/>
        <item m="1" x="5139"/>
        <item m="1" x="3671"/>
        <item m="1" x="3669"/>
        <item m="1" x="3439"/>
        <item m="1" x="3155"/>
        <item m="1" x="2843"/>
        <item m="1" x="5156"/>
        <item m="1" x="3007"/>
        <item m="1" x="3509"/>
        <item m="1" x="4236"/>
        <item m="1" x="3218"/>
        <item x="1789"/>
        <item x="253"/>
        <item m="1" x="3656"/>
        <item m="1" x="3510"/>
        <item m="1" x="3527"/>
        <item m="1" x="2659"/>
        <item m="1" x="2926"/>
        <item x="254"/>
        <item m="1" x="2736"/>
        <item m="1" x="3370"/>
        <item m="1" x="3154"/>
        <item m="1" x="3097"/>
        <item m="1" x="2651"/>
        <item m="1" x="4818"/>
        <item m="1" x="2938"/>
        <item m="1" x="3050"/>
        <item m="1" x="3434"/>
        <item m="1" x="3412"/>
        <item m="1" x="2628"/>
        <item x="255"/>
        <item m="1" x="2848"/>
        <item m="1" x="3387"/>
        <item x="2166"/>
        <item m="1" x="5981"/>
        <item m="1" x="7255"/>
        <item m="1" x="2825"/>
        <item m="1" x="5174"/>
        <item m="1" x="4556"/>
        <item m="1" x="5982"/>
        <item m="1" x="7256"/>
        <item m="1" x="4267"/>
        <item m="1" x="3717"/>
        <item m="1" x="4710"/>
        <item m="1" x="4251"/>
        <item x="256"/>
        <item m="1" x="4848"/>
        <item m="1" x="5335"/>
        <item m="1" x="2844"/>
        <item m="1" x="2923"/>
        <item m="1" x="2886"/>
        <item m="1" x="3012"/>
        <item m="1" x="3456"/>
        <item m="1" x="3430"/>
        <item m="1" x="2959"/>
        <item m="1" x="2911"/>
        <item m="1" x="3027"/>
        <item m="1" x="3013"/>
        <item m="1" x="3755"/>
        <item m="1" x="2629"/>
        <item x="257"/>
        <item m="1" x="3573"/>
        <item m="1" x="3576"/>
        <item x="258"/>
        <item m="1" x="3562"/>
        <item m="1" x="2869"/>
        <item m="1" x="4238"/>
        <item m="1" x="3687"/>
        <item m="1" x="3400"/>
        <item m="1" x="3415"/>
        <item m="1" x="3399"/>
        <item m="1" x="3409"/>
        <item m="1" x="3388"/>
        <item m="1" x="3523"/>
        <item m="1" x="3436"/>
        <item m="1" x="3433"/>
        <item m="1" x="3420"/>
        <item x="259"/>
        <item m="1" x="3721"/>
        <item m="1" x="4544"/>
        <item m="1" x="7310"/>
        <item m="1" x="6628"/>
        <item m="1" x="3725"/>
        <item m="1" x="3744"/>
        <item x="2167"/>
        <item m="1" x="2745"/>
        <item m="1" x="3646"/>
        <item m="1" x="2761"/>
        <item m="1" x="2697"/>
        <item m="1" x="2760"/>
        <item x="260"/>
        <item m="1" x="3654"/>
        <item m="1" x="3675"/>
        <item m="1" x="3307"/>
        <item x="261"/>
        <item m="1" x="3751"/>
        <item m="1" x="3410"/>
        <item m="1" x="3520"/>
        <item m="1" x="3212"/>
        <item m="1" x="3550"/>
        <item m="1" x="2690"/>
        <item m="1" x="2827"/>
        <item m="1" x="2855"/>
        <item x="1790"/>
        <item m="1" x="3224"/>
        <item m="1" x="2930"/>
        <item m="1" x="3580"/>
        <item m="1" x="3747"/>
        <item m="1" x="3601"/>
        <item m="1" x="5983"/>
        <item m="1" x="2986"/>
        <item m="1" x="3461"/>
        <item m="1" x="3429"/>
        <item m="1" x="3343"/>
        <item m="1" x="2749"/>
        <item m="1" x="2861"/>
        <item m="1" x="3620"/>
        <item m="1" x="3336"/>
        <item m="1" x="3708"/>
        <item m="1" x="2834"/>
        <item m="1" x="2854"/>
        <item m="1" x="3219"/>
        <item m="1" x="3575"/>
        <item m="1" x="3515"/>
        <item m="1" x="2913"/>
        <item m="1" x="2995"/>
        <item x="262"/>
        <item m="1" x="3500"/>
        <item m="1" x="3042"/>
        <item m="1" x="3145"/>
        <item m="1" x="3724"/>
        <item m="1" x="3495"/>
        <item m="1" x="3508"/>
        <item m="1" x="3210"/>
        <item m="1" x="3362"/>
        <item m="1" x="3585"/>
        <item x="263"/>
        <item m="1" x="3472"/>
        <item x="264"/>
        <item x="1981"/>
        <item m="1" x="2927"/>
        <item x="1982"/>
        <item m="1" x="3445"/>
        <item m="1" x="3719"/>
        <item m="1" x="2653"/>
        <item m="1" x="2568"/>
        <item m="1" x="3197"/>
        <item m="1" x="3684"/>
        <item m="1" x="3577"/>
        <item x="265"/>
        <item x="266"/>
        <item m="1" x="3604"/>
        <item m="1" x="3274"/>
        <item x="267"/>
        <item m="1" x="2764"/>
        <item m="1" x="3710"/>
        <item m="1" x="2813"/>
        <item m="1" x="3709"/>
        <item m="1" x="3594"/>
        <item x="268"/>
        <item m="1" x="2630"/>
        <item m="1" x="3480"/>
        <item x="1983"/>
        <item m="1" x="3464"/>
        <item m="1" x="3489"/>
        <item m="1" x="2940"/>
        <item m="1" x="2765"/>
        <item x="269"/>
        <item x="270"/>
        <item m="1" x="2956"/>
        <item m="1" x="3016"/>
        <item m="1" x="2824"/>
        <item m="1" x="2965"/>
        <item m="1" x="3532"/>
        <item m="1" x="2567"/>
        <item x="1791"/>
        <item x="271"/>
        <item x="272"/>
        <item m="1" x="3540"/>
        <item x="273"/>
        <item m="1" x="3453"/>
        <item x="274"/>
        <item x="275"/>
        <item x="276"/>
        <item m="1" x="3475"/>
        <item m="1" x="3330"/>
        <item m="1" x="2875"/>
        <item m="1" x="2876"/>
        <item m="1" x="2559"/>
        <item m="1" x="3216"/>
        <item x="277"/>
        <item m="1" x="3085"/>
        <item x="278"/>
        <item m="1" x="3264"/>
        <item m="1" x="2902"/>
        <item m="1" x="3511"/>
        <item m="1" x="3518"/>
        <item m="1" x="3543"/>
        <item m="1" x="2860"/>
        <item x="1141"/>
        <item m="1" x="3002"/>
        <item m="1" x="3526"/>
        <item x="1984"/>
        <item m="1" x="3536"/>
        <item m="1" x="3073"/>
        <item m="1" x="3293"/>
        <item m="1" x="3360"/>
        <item m="1" x="3333"/>
        <item m="1" x="3332"/>
        <item m="1" x="3340"/>
        <item x="1792"/>
        <item m="1" x="2714"/>
        <item m="1" x="2661"/>
        <item m="1" x="2682"/>
        <item m="1" x="2684"/>
        <item m="1" x="3738"/>
        <item x="279"/>
        <item x="280"/>
        <item x="281"/>
        <item m="1" x="3460"/>
        <item x="1985"/>
        <item m="1" x="3394"/>
        <item m="1" x="3610"/>
        <item m="1" x="3281"/>
        <item m="1" x="3046"/>
        <item x="2168"/>
        <item m="1" x="3206"/>
        <item m="1" x="2979"/>
        <item x="282"/>
        <item x="283"/>
        <item m="1" x="3530"/>
        <item x="2169"/>
        <item x="2170"/>
        <item m="1" x="3126"/>
        <item m="1" x="3546"/>
        <item m="1" x="2931"/>
        <item m="1" x="2919"/>
        <item m="1" x="2797"/>
        <item x="2171"/>
        <item x="1986"/>
        <item m="1" x="3589"/>
        <item x="1987"/>
        <item m="1" x="3004"/>
        <item m="1" x="2723"/>
        <item x="284"/>
        <item x="2172"/>
        <item m="1" x="2878"/>
        <item m="1" x="3642"/>
        <item x="1988"/>
        <item m="1" x="3648"/>
        <item m="1" x="3521"/>
        <item m="1" x="3737"/>
        <item x="285"/>
        <item x="158"/>
        <item x="1989"/>
        <item m="1" x="5301"/>
        <item x="1990"/>
        <item m="1" x="4793"/>
        <item x="286"/>
        <item x="287"/>
        <item x="288"/>
        <item m="1" x="3674"/>
        <item m="1" x="3622"/>
        <item x="289"/>
        <item m="1" x="3759"/>
        <item m="1" x="3680"/>
        <item m="1" x="3662"/>
        <item m="1" x="3643"/>
        <item x="290"/>
        <item x="291"/>
        <item m="1" x="3692"/>
        <item x="292"/>
        <item x="293"/>
        <item x="294"/>
        <item m="1" x="3752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m="1" x="4285"/>
        <item x="309"/>
        <item x="310"/>
        <item x="311"/>
        <item m="1" x="4161"/>
        <item x="312"/>
        <item x="313"/>
        <item x="314"/>
        <item m="1" x="4212"/>
        <item x="315"/>
        <item x="316"/>
        <item x="317"/>
        <item m="1" x="4198"/>
        <item x="318"/>
        <item x="319"/>
        <item x="320"/>
        <item m="1" x="4178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m="1" x="3657"/>
        <item x="345"/>
        <item x="1991"/>
        <item m="1" x="7527"/>
        <item x="2173"/>
        <item m="1" x="7848"/>
        <item m="1" x="7020"/>
        <item m="1" x="3757"/>
        <item m="1" x="3704"/>
        <item m="1" x="6629"/>
        <item m="1" x="3748"/>
        <item m="1" x="3740"/>
        <item m="1" x="3618"/>
        <item m="1" x="3702"/>
        <item m="1" x="3745"/>
        <item x="1794"/>
        <item x="1795"/>
        <item m="1" x="3679"/>
        <item m="1" x="6630"/>
        <item x="1796"/>
        <item m="1" x="3756"/>
        <item m="1" x="3761"/>
        <item m="1" x="6631"/>
        <item x="1797"/>
        <item m="1" x="3637"/>
        <item m="1" x="3681"/>
        <item x="1798"/>
        <item m="1" x="3749"/>
        <item x="1799"/>
        <item m="1" x="3732"/>
        <item x="1146"/>
        <item m="1" x="7973"/>
        <item m="1" x="7972"/>
        <item m="1" x="5984"/>
        <item m="1" x="3763"/>
        <item m="1" x="3739"/>
        <item x="1147"/>
        <item m="1" x="3758"/>
        <item m="1" x="3731"/>
        <item m="1" x="7963"/>
        <item m="1" x="7978"/>
        <item m="1" x="7976"/>
        <item m="1" x="3558"/>
        <item m="1" x="5985"/>
        <item x="1148"/>
        <item x="1149"/>
        <item x="1150"/>
        <item x="1151"/>
        <item m="1" x="7966"/>
        <item m="1" x="7961"/>
        <item m="1" x="7964"/>
        <item m="1" x="7965"/>
        <item m="1" x="5986"/>
        <item m="1" x="5987"/>
        <item m="1" x="5988"/>
        <item m="1" x="3608"/>
        <item m="1" x="3227"/>
        <item x="1152"/>
        <item m="1" x="5989"/>
        <item m="1" x="5990"/>
        <item x="346"/>
        <item m="1" x="3633"/>
        <item m="1" x="5991"/>
        <item m="1" x="5992"/>
        <item m="1" x="6632"/>
        <item m="1" x="5993"/>
        <item m="1" x="3765"/>
        <item x="1153"/>
        <item m="1" x="3630"/>
        <item m="1" x="3764"/>
        <item m="1" x="3694"/>
        <item m="1" x="3658"/>
        <item m="1" x="5994"/>
        <item m="1" x="5995"/>
        <item x="347"/>
        <item m="1" x="4283"/>
        <item m="1" x="4210"/>
        <item x="348"/>
        <item m="1" x="3590"/>
        <item m="1" x="3561"/>
        <item x="349"/>
        <item x="350"/>
        <item m="1" x="3553"/>
        <item m="1" x="4821"/>
        <item x="1154"/>
        <item x="171"/>
        <item x="1155"/>
        <item x="1156"/>
        <item m="1" x="3587"/>
        <item m="1" x="3090"/>
        <item m="1" x="2767"/>
        <item x="351"/>
        <item x="1157"/>
        <item m="1" x="2710"/>
        <item m="1" x="2673"/>
        <item m="1" x="3762"/>
        <item m="1" x="3645"/>
        <item x="352"/>
        <item m="1" x="3638"/>
        <item m="1" x="3665"/>
        <item x="353"/>
        <item m="1" x="3651"/>
        <item m="1" x="3730"/>
        <item m="1" x="3754"/>
        <item x="1158"/>
        <item x="354"/>
        <item m="1" x="3640"/>
        <item m="1" x="3683"/>
        <item m="1" x="3682"/>
        <item m="1" x="4629"/>
        <item x="1800"/>
        <item x="355"/>
        <item m="1" x="2856"/>
        <item m="1" x="2808"/>
        <item x="1159"/>
        <item x="356"/>
        <item x="357"/>
        <item x="358"/>
        <item x="359"/>
        <item x="1160"/>
        <item m="1" x="4528"/>
        <item x="360"/>
        <item x="361"/>
        <item m="1" x="3728"/>
        <item m="1" x="3743"/>
        <item x="362"/>
        <item x="363"/>
        <item x="1161"/>
        <item m="1" x="3727"/>
        <item x="364"/>
        <item m="1" x="5996"/>
        <item m="1" x="5997"/>
        <item m="1" x="5998"/>
        <item m="1" x="3631"/>
        <item x="1162"/>
        <item m="1" x="3632"/>
        <item x="1163"/>
        <item m="1" x="2894"/>
        <item m="1" x="3193"/>
        <item m="1" x="3726"/>
        <item m="1" x="3703"/>
        <item m="1" x="3673"/>
        <item m="1" x="3650"/>
        <item m="1" x="3753"/>
        <item m="1" x="3750"/>
        <item m="1" x="5090"/>
        <item m="1" x="5061"/>
        <item m="1" x="3664"/>
        <item m="1" x="5107"/>
        <item m="1" x="5106"/>
        <item x="1164"/>
        <item x="1165"/>
        <item m="1" x="3659"/>
        <item x="1166"/>
        <item m="1" x="3696"/>
        <item x="365"/>
        <item m="1" x="3734"/>
        <item m="1" x="4842"/>
        <item x="366"/>
        <item m="1" x="3639"/>
        <item x="367"/>
        <item m="1" x="3697"/>
        <item x="368"/>
        <item x="369"/>
        <item m="1" x="3716"/>
        <item x="370"/>
        <item x="371"/>
        <item x="1167"/>
        <item x="372"/>
        <item x="373"/>
        <item x="374"/>
        <item m="1" x="5999"/>
        <item x="1168"/>
        <item x="1169"/>
        <item x="1170"/>
        <item x="1171"/>
        <item m="1" x="4835"/>
        <item m="1" x="4457"/>
        <item x="375"/>
        <item m="1" x="4516"/>
        <item x="1801"/>
        <item x="376"/>
        <item m="1" x="3735"/>
        <item x="1174"/>
        <item x="1175"/>
        <item m="1" x="3262"/>
        <item x="1802"/>
        <item x="377"/>
        <item m="1" x="3597"/>
        <item x="378"/>
        <item x="1992"/>
        <item x="1176"/>
        <item m="1" x="4177"/>
        <item x="1177"/>
        <item m="1" x="6000"/>
        <item x="1178"/>
        <item m="1" x="6001"/>
        <item x="1179"/>
        <item x="1180"/>
        <item x="1181"/>
        <item x="379"/>
        <item m="1" x="6002"/>
        <item x="1182"/>
        <item x="380"/>
        <item m="1" x="6003"/>
        <item m="1" x="6004"/>
        <item m="1" x="6005"/>
        <item m="1" x="4829"/>
        <item m="1" x="6006"/>
        <item m="1" x="6007"/>
        <item m="1" x="6008"/>
        <item m="1" x="5336"/>
        <item x="381"/>
        <item m="1" x="4512"/>
        <item x="382"/>
        <item x="383"/>
        <item x="384"/>
        <item m="1" x="4481"/>
        <item m="1" x="4673"/>
        <item m="1" x="4157"/>
        <item m="1" x="5340"/>
        <item x="385"/>
        <item x="386"/>
        <item m="1" x="5333"/>
        <item x="387"/>
        <item m="1" x="6009"/>
        <item m="1" x="6633"/>
        <item m="1" x="6010"/>
        <item x="388"/>
        <item x="1183"/>
        <item x="1184"/>
        <item m="1" x="6011"/>
        <item x="389"/>
        <item x="390"/>
        <item x="391"/>
        <item x="392"/>
        <item x="393"/>
        <item x="394"/>
        <item x="1185"/>
        <item m="1" x="4914"/>
        <item x="395"/>
        <item x="396"/>
        <item m="1" x="4456"/>
        <item m="1" x="4885"/>
        <item m="1" x="4923"/>
        <item x="397"/>
        <item m="1" x="4943"/>
        <item m="1" x="4338"/>
        <item x="398"/>
        <item m="1" x="4974"/>
        <item x="399"/>
        <item m="1" x="4160"/>
        <item x="159"/>
        <item m="1" x="3408"/>
        <item m="1" x="6012"/>
        <item m="1" x="4933"/>
        <item m="1" x="5129"/>
        <item x="172"/>
        <item m="1" x="6013"/>
        <item m="1" x="4305"/>
        <item x="1718"/>
        <item m="1" x="6014"/>
        <item x="1186"/>
        <item m="1" x="6015"/>
        <item x="1187"/>
        <item x="1188"/>
        <item m="1" x="6016"/>
        <item x="401"/>
        <item m="1" x="6017"/>
        <item x="402"/>
        <item m="1" x="6018"/>
        <item x="403"/>
        <item m="1" x="6019"/>
        <item m="1" x="6020"/>
        <item x="404"/>
        <item x="405"/>
        <item x="406"/>
        <item x="407"/>
        <item x="408"/>
        <item x="409"/>
        <item x="410"/>
        <item m="1" x="4723"/>
        <item m="1" x="6634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m="1" x="4820"/>
        <item x="1189"/>
        <item x="450"/>
        <item x="451"/>
        <item x="452"/>
        <item m="1" x="5015"/>
        <item m="1" x="4686"/>
        <item m="1" x="4357"/>
        <item x="453"/>
        <item x="454"/>
        <item x="455"/>
        <item x="456"/>
        <item x="457"/>
        <item x="458"/>
        <item m="1" x="4390"/>
        <item x="459"/>
        <item m="1" x="4473"/>
        <item m="1" x="5053"/>
        <item x="460"/>
        <item x="461"/>
        <item m="1" x="5376"/>
        <item x="462"/>
        <item x="463"/>
        <item m="1" x="5377"/>
        <item x="464"/>
        <item x="465"/>
        <item x="466"/>
        <item x="467"/>
        <item x="468"/>
        <item m="1" x="4990"/>
        <item m="1" x="6021"/>
        <item m="1" x="4493"/>
        <item x="469"/>
        <item m="1" x="6022"/>
        <item m="1" x="4478"/>
        <item m="1" x="4922"/>
        <item m="1" x="5166"/>
        <item m="1" x="6023"/>
        <item m="1" x="4474"/>
        <item m="1" x="5269"/>
        <item m="1" x="4924"/>
        <item m="1" x="4883"/>
        <item x="470"/>
        <item m="1" x="5396"/>
        <item m="1" x="4796"/>
        <item x="471"/>
        <item x="472"/>
        <item x="473"/>
        <item x="474"/>
        <item x="475"/>
        <item x="1190"/>
        <item x="476"/>
        <item x="1803"/>
        <item x="1804"/>
        <item x="477"/>
        <item x="1191"/>
        <item x="1192"/>
        <item x="1193"/>
        <item x="1805"/>
        <item x="1806"/>
        <item m="1" x="4804"/>
        <item m="1" x="5011"/>
        <item x="1194"/>
        <item m="1" x="6024"/>
        <item x="1195"/>
        <item m="1" x="6025"/>
        <item x="1196"/>
        <item x="1197"/>
        <item m="1" x="6026"/>
        <item x="478"/>
        <item m="1" x="6027"/>
        <item x="479"/>
        <item x="1198"/>
        <item x="480"/>
        <item m="1" x="4168"/>
        <item x="481"/>
        <item x="482"/>
        <item m="1" x="4397"/>
        <item x="483"/>
        <item x="484"/>
        <item m="1" x="5169"/>
        <item m="1" x="2859"/>
        <item x="1199"/>
        <item x="1200"/>
        <item x="1201"/>
        <item x="1202"/>
        <item x="1203"/>
        <item x="1204"/>
        <item m="1" x="6028"/>
        <item m="1" x="6029"/>
        <item m="1" x="6030"/>
        <item m="1" x="5074"/>
        <item x="1205"/>
        <item x="1206"/>
        <item x="1207"/>
        <item x="485"/>
        <item m="1" x="6031"/>
        <item x="1208"/>
        <item m="1" x="4379"/>
        <item m="1" x="4439"/>
        <item x="1209"/>
        <item x="1210"/>
        <item m="1" x="4482"/>
        <item m="1" x="4513"/>
        <item m="1" x="4501"/>
        <item m="1" x="4455"/>
        <item m="1" x="4530"/>
        <item m="1" x="5350"/>
        <item m="1" x="5171"/>
        <item m="1" x="5172"/>
        <item x="486"/>
        <item m="1" x="4490"/>
        <item x="487"/>
        <item x="488"/>
        <item x="489"/>
        <item x="490"/>
        <item m="1" x="4364"/>
        <item m="1" x="6032"/>
        <item x="491"/>
        <item m="1" x="6033"/>
        <item m="1" x="4146"/>
        <item m="1" x="4862"/>
        <item m="1" x="4870"/>
        <item x="492"/>
        <item m="1" x="4315"/>
        <item m="1" x="4389"/>
        <item m="1" x="4432"/>
        <item m="1" x="4734"/>
        <item m="1" x="4849"/>
        <item m="1" x="4847"/>
        <item x="493"/>
        <item x="494"/>
        <item x="495"/>
        <item m="1" x="6034"/>
        <item x="496"/>
        <item m="1" x="6035"/>
        <item m="1" x="4945"/>
        <item x="1211"/>
        <item x="1212"/>
        <item x="497"/>
        <item x="498"/>
        <item m="1" x="6036"/>
        <item x="2201"/>
        <item m="1" x="6037"/>
        <item m="1" x="4494"/>
        <item m="1" x="4369"/>
        <item m="1" x="4470"/>
        <item m="1" x="6038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m="1" x="6039"/>
        <item x="517"/>
        <item m="1" x="6040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m="1" x="4138"/>
        <item m="1" x="4861"/>
        <item x="535"/>
        <item m="1" x="6041"/>
        <item m="1" x="6042"/>
        <item m="1" x="6043"/>
        <item m="1" x="6044"/>
        <item m="1" x="4155"/>
        <item m="1" x="6045"/>
        <item x="536"/>
        <item x="537"/>
        <item x="538"/>
        <item m="1" x="4880"/>
        <item x="539"/>
        <item x="540"/>
        <item m="1" x="4202"/>
        <item x="541"/>
        <item x="542"/>
        <item m="1" x="6046"/>
        <item x="543"/>
        <item x="544"/>
        <item x="545"/>
        <item x="1213"/>
        <item m="1" x="4920"/>
        <item x="546"/>
        <item m="1" x="4921"/>
        <item m="1" x="4780"/>
        <item m="1" x="4224"/>
        <item x="547"/>
        <item x="548"/>
        <item x="549"/>
        <item m="1" x="5173"/>
        <item m="1" x="5320"/>
        <item m="1" x="5319"/>
        <item x="550"/>
        <item m="1" x="4371"/>
        <item x="551"/>
        <item m="1" x="4190"/>
        <item m="1" x="6047"/>
        <item x="552"/>
        <item x="553"/>
        <item x="554"/>
        <item m="1" x="4385"/>
        <item m="1" x="4981"/>
        <item m="1" x="5095"/>
        <item x="555"/>
        <item m="1" x="4711"/>
        <item m="1" x="6048"/>
        <item x="556"/>
        <item m="1" x="4467"/>
        <item m="1" x="4873"/>
        <item m="1" x="4248"/>
        <item x="557"/>
        <item x="558"/>
        <item x="559"/>
        <item x="1214"/>
        <item x="1215"/>
        <item m="1" x="6049"/>
        <item m="1" x="6050"/>
        <item m="1" x="3131"/>
        <item m="1" x="2865"/>
        <item x="1216"/>
        <item x="560"/>
        <item m="1" x="6051"/>
        <item m="1" x="6052"/>
        <item m="1" x="5083"/>
        <item m="1" x="6053"/>
        <item x="1217"/>
        <item m="1" x="6054"/>
        <item m="1" x="6055"/>
        <item m="1" x="4991"/>
        <item m="1" x="6056"/>
        <item m="1" x="5201"/>
        <item x="561"/>
        <item x="562"/>
        <item x="563"/>
        <item x="564"/>
        <item m="1" x="5239"/>
        <item m="1" x="4637"/>
        <item m="1" x="4302"/>
        <item m="1" x="5374"/>
        <item m="1" x="5392"/>
        <item m="1" x="4112"/>
        <item m="1" x="6057"/>
        <item m="1" x="4786"/>
        <item m="1" x="6058"/>
        <item m="1" x="6059"/>
        <item m="1" x="6060"/>
        <item m="1" x="4646"/>
        <item m="1" x="6061"/>
        <item m="1" x="4433"/>
        <item m="1" x="4496"/>
        <item m="1" x="4392"/>
        <item m="1" x="4406"/>
        <item x="565"/>
        <item x="566"/>
        <item m="1" x="4461"/>
        <item m="1" x="4429"/>
        <item x="567"/>
        <item m="1" x="4466"/>
        <item m="1" x="6062"/>
        <item m="1" x="6063"/>
        <item m="1" x="6064"/>
        <item m="1" x="6065"/>
        <item m="1" x="4736"/>
        <item x="568"/>
        <item m="1" x="4661"/>
        <item m="1" x="4739"/>
        <item x="569"/>
        <item x="570"/>
        <item m="1" x="4794"/>
        <item m="1" x="6066"/>
        <item m="1" x="6067"/>
        <item m="1" x="6068"/>
        <item m="1" x="6069"/>
        <item x="571"/>
        <item x="572"/>
        <item m="1" x="6070"/>
        <item m="1" x="6071"/>
        <item m="1" x="6072"/>
        <item x="573"/>
        <item m="1" x="6073"/>
        <item m="1" x="6074"/>
        <item m="1" x="6075"/>
        <item m="1" x="4800"/>
        <item x="574"/>
        <item m="1" x="6076"/>
        <item m="1" x="6077"/>
        <item m="1" x="6078"/>
        <item m="1" x="6079"/>
        <item m="1" x="6080"/>
        <item m="1" x="6081"/>
        <item m="1" x="6082"/>
        <item x="575"/>
        <item x="576"/>
        <item m="1" x="6083"/>
        <item m="1" x="6084"/>
        <item m="1" x="4832"/>
        <item m="1" x="6085"/>
        <item m="1" x="6086"/>
        <item m="1" x="6087"/>
        <item m="1" x="6088"/>
        <item m="1" x="6089"/>
        <item m="1" x="4672"/>
        <item m="1" x="6090"/>
        <item m="1" x="6091"/>
        <item m="1" x="6092"/>
        <item m="1" x="6093"/>
        <item m="1" x="6094"/>
        <item x="577"/>
        <item x="578"/>
        <item x="579"/>
        <item x="580"/>
        <item x="581"/>
        <item x="582"/>
        <item x="583"/>
        <item x="584"/>
        <item x="585"/>
        <item x="586"/>
        <item m="1" x="5109"/>
        <item m="1" x="5043"/>
        <item m="1" x="5130"/>
        <item m="1" x="5018"/>
        <item x="587"/>
        <item x="588"/>
        <item x="589"/>
        <item x="590"/>
        <item x="591"/>
        <item x="592"/>
        <item m="1" x="4896"/>
        <item x="593"/>
        <item x="594"/>
        <item m="1" x="6095"/>
        <item m="1" x="6096"/>
        <item m="1" x="4681"/>
        <item m="1" x="4825"/>
        <item m="1" x="3093"/>
        <item x="595"/>
        <item x="596"/>
        <item x="597"/>
        <item x="1218"/>
        <item x="1219"/>
        <item x="1220"/>
        <item x="598"/>
        <item x="1221"/>
        <item m="1" x="4471"/>
        <item x="1222"/>
        <item m="1" x="4386"/>
        <item m="1" x="6097"/>
        <item x="1223"/>
        <item x="1224"/>
        <item x="1225"/>
        <item m="1" x="6098"/>
        <item m="1" x="6099"/>
        <item m="1" x="6635"/>
        <item m="1" x="6100"/>
        <item m="1" x="6636"/>
        <item m="1" x="4986"/>
        <item m="1" x="6637"/>
        <item m="1" x="5118"/>
        <item m="1" x="5117"/>
        <item m="1" x="5002"/>
        <item m="1" x="2647"/>
        <item m="1" x="7021"/>
        <item m="1" x="6101"/>
        <item m="1" x="6102"/>
        <item m="1" x="6103"/>
        <item m="1" x="6104"/>
        <item m="1" x="5203"/>
        <item m="1" x="6105"/>
        <item m="1" x="6106"/>
        <item m="1" x="6107"/>
        <item m="1" x="6108"/>
        <item m="1" x="6109"/>
        <item m="1" x="6110"/>
        <item m="1" x="6111"/>
        <item m="1" x="5025"/>
        <item m="1" x="6112"/>
        <item m="1" x="6113"/>
        <item m="1" x="6114"/>
        <item m="1" x="6115"/>
        <item m="1" x="4147"/>
        <item m="1" x="6638"/>
        <item m="1" x="6639"/>
        <item m="1" x="7022"/>
        <item m="1" x="4774"/>
        <item m="1" x="6640"/>
        <item m="1" x="6116"/>
        <item x="1226"/>
        <item m="1" x="5210"/>
        <item m="1" x="5240"/>
        <item m="1" x="5214"/>
        <item m="1" x="6117"/>
        <item m="1" x="4596"/>
        <item m="1" x="6118"/>
        <item m="1" x="6119"/>
        <item m="1" x="2964"/>
        <item m="1" x="6641"/>
        <item m="1" x="4445"/>
        <item m="1" x="6120"/>
        <item m="1" x="4491"/>
        <item m="1" x="4492"/>
        <item m="1" x="4520"/>
        <item m="1" x="6121"/>
        <item m="1" x="6122"/>
        <item m="1" x="6123"/>
        <item x="599"/>
        <item m="1" x="2967"/>
        <item x="600"/>
        <item m="1" x="6124"/>
        <item x="601"/>
        <item m="1" x="3078"/>
        <item m="1" x="6125"/>
        <item m="1" x="4766"/>
        <item m="1" x="6126"/>
        <item m="1" x="6127"/>
        <item m="1" x="6642"/>
        <item x="1228"/>
        <item m="1" x="6128"/>
        <item x="1229"/>
        <item x="1230"/>
        <item m="1" x="6643"/>
        <item m="1" x="6644"/>
        <item m="1" x="4782"/>
        <item m="1" x="5132"/>
        <item m="1" x="3134"/>
        <item m="1" x="7023"/>
        <item m="1" x="6129"/>
        <item m="1" x="5021"/>
        <item m="1" x="6645"/>
        <item m="1" x="5133"/>
        <item m="1" x="6130"/>
        <item m="1" x="5776"/>
        <item m="1" x="6131"/>
        <item m="1" x="7024"/>
        <item m="1" x="5153"/>
        <item m="1" x="3375"/>
        <item m="1" x="7025"/>
        <item m="1" x="5026"/>
        <item m="1" x="4970"/>
        <item m="1" x="5155"/>
        <item m="1" x="7026"/>
        <item m="1" x="4889"/>
        <item m="1" x="4452"/>
        <item x="602"/>
        <item x="603"/>
        <item m="1" x="3201"/>
        <item m="1" x="4348"/>
        <item x="604"/>
        <item x="605"/>
        <item x="606"/>
        <item m="1" x="6132"/>
        <item x="607"/>
        <item x="1231"/>
        <item m="1" x="5777"/>
        <item m="1" x="5778"/>
        <item x="608"/>
        <item x="609"/>
        <item m="1" x="4476"/>
        <item m="1" x="4507"/>
        <item m="1" x="4415"/>
        <item m="1" x="4472"/>
        <item m="1" x="7027"/>
        <item x="610"/>
        <item x="611"/>
        <item x="1232"/>
        <item x="612"/>
        <item m="1" x="4853"/>
        <item m="1" x="4667"/>
        <item m="1" x="4743"/>
        <item m="1" x="4702"/>
        <item m="1" x="4828"/>
        <item m="1" x="6133"/>
        <item m="1" x="7257"/>
        <item m="1" x="6134"/>
        <item m="1" x="3226"/>
        <item m="1" x="6135"/>
        <item m="1" x="3215"/>
        <item x="1233"/>
        <item m="1" x="6136"/>
        <item m="1" x="6137"/>
        <item m="1" x="6138"/>
        <item m="1" x="5000"/>
        <item m="1" x="6139"/>
        <item x="1234"/>
        <item m="1" x="6140"/>
        <item m="1" x="3203"/>
        <item m="1" x="6141"/>
        <item m="1" x="3371"/>
        <item m="1" x="6142"/>
        <item m="1" x="4367"/>
        <item m="1" x="6143"/>
        <item m="1" x="6144"/>
        <item m="1" x="6145"/>
        <item m="1" x="6646"/>
        <item m="1" x="6146"/>
        <item m="1" x="6147"/>
        <item m="1" x="6148"/>
        <item m="1" x="4275"/>
        <item m="1" x="3213"/>
        <item x="1235"/>
        <item x="613"/>
        <item x="614"/>
        <item m="1" x="7028"/>
        <item m="1" x="7029"/>
        <item m="1" x="7030"/>
        <item m="1" x="7031"/>
        <item m="1" x="6647"/>
        <item m="1" x="2867"/>
        <item m="1" x="6648"/>
        <item m="1" x="6649"/>
        <item m="1" x="7032"/>
        <item m="1" x="2832"/>
        <item m="1" x="2828"/>
        <item m="1" x="7033"/>
        <item m="1" x="5779"/>
        <item m="1" x="7034"/>
        <item m="1" x="7035"/>
        <item m="1" x="7036"/>
        <item m="1" x="7037"/>
        <item m="1" x="7038"/>
        <item m="1" x="7039"/>
        <item m="1" x="4322"/>
        <item m="1" x="4257"/>
        <item m="1" x="4752"/>
        <item x="615"/>
        <item m="1" x="5313"/>
        <item x="616"/>
        <item x="617"/>
        <item x="618"/>
        <item m="1" x="6650"/>
        <item m="1" x="2880"/>
        <item x="619"/>
        <item m="1" x="2560"/>
        <item x="620"/>
        <item m="1" x="4840"/>
        <item m="1" x="7258"/>
        <item x="621"/>
        <item m="1" x="7040"/>
        <item m="1" x="6651"/>
        <item m="1" x="2957"/>
        <item m="1" x="3031"/>
        <item m="1" x="7041"/>
        <item m="1" x="2840"/>
        <item m="1" x="7696"/>
        <item m="1" x="7697"/>
        <item m="1" x="7042"/>
        <item m="1" x="6652"/>
        <item x="622"/>
        <item m="1" x="5088"/>
        <item m="1" x="4650"/>
        <item x="623"/>
        <item x="624"/>
        <item m="1" x="7698"/>
        <item m="1" x="6149"/>
        <item m="1" x="7043"/>
        <item m="1" x="7044"/>
        <item m="1" x="6653"/>
        <item m="1" x="7045"/>
        <item x="625"/>
        <item m="1" x="6654"/>
        <item m="1" x="7259"/>
        <item m="1" x="6150"/>
        <item m="1" x="4674"/>
        <item m="1" x="5127"/>
        <item m="1" x="5038"/>
        <item m="1" x="5146"/>
        <item m="1" x="5072"/>
        <item m="1" x="5073"/>
        <item m="1" x="4973"/>
        <item m="1" x="4972"/>
        <item m="1" x="4761"/>
        <item m="1" x="5325"/>
        <item m="1" x="5259"/>
        <item m="1" x="6151"/>
        <item m="1" x="4730"/>
        <item m="1" x="6152"/>
        <item x="1236"/>
        <item m="1" x="5219"/>
        <item m="1" x="4325"/>
        <item m="1" x="4699"/>
        <item m="1" x="4328"/>
        <item m="1" x="4508"/>
        <item m="1" x="4372"/>
        <item m="1" x="2566"/>
        <item m="1" x="3011"/>
        <item m="1" x="4497"/>
        <item m="1" x="4334"/>
        <item m="1" x="4174"/>
        <item m="1" x="2652"/>
        <item m="1" x="2971"/>
        <item m="1" x="6655"/>
        <item m="1" x="5029"/>
        <item m="1" x="5780"/>
        <item m="1" x="5054"/>
        <item m="1" x="5008"/>
        <item x="1807"/>
        <item m="1" x="7046"/>
        <item m="1" x="5084"/>
        <item m="1" x="2817"/>
        <item m="1" x="5216"/>
        <item m="1" x="2982"/>
        <item m="1" x="2842"/>
        <item m="1" x="2997"/>
        <item m="1" x="2883"/>
        <item x="1"/>
        <item m="1" x="4741"/>
        <item m="1" x="4123"/>
        <item m="1" x="4854"/>
        <item m="1" x="5244"/>
        <item m="1" x="4706"/>
        <item m="1" x="5194"/>
        <item m="1" x="5308"/>
        <item m="1" x="2925"/>
        <item m="1" x="2912"/>
        <item m="1" x="2916"/>
        <item m="1" x="5287"/>
        <item m="1" x="5221"/>
        <item m="1" x="5225"/>
        <item m="1" x="5228"/>
        <item m="1" x="5323"/>
        <item m="1" x="5204"/>
        <item m="1" x="5253"/>
        <item m="1" x="5285"/>
        <item m="1" x="5273"/>
        <item m="1" x="5091"/>
        <item m="1" x="5064"/>
        <item m="1" x="5096"/>
        <item m="1" x="5245"/>
        <item x="1808"/>
        <item m="1" x="5291"/>
        <item x="1237"/>
        <item m="1" x="5178"/>
        <item m="1" x="7528"/>
        <item m="1" x="5247"/>
        <item x="1238"/>
        <item m="1" x="5311"/>
        <item m="1" x="5277"/>
        <item m="1" x="5181"/>
        <item m="1" x="5223"/>
        <item m="1" x="5192"/>
        <item m="1" x="5237"/>
        <item m="1" x="5295"/>
        <item m="1" x="5182"/>
        <item m="1" x="5255"/>
        <item m="1" x="5304"/>
        <item m="1" x="5293"/>
        <item m="1" x="5236"/>
        <item m="1" x="5207"/>
        <item m="1" x="5276"/>
        <item m="1" x="5193"/>
        <item m="1" x="5326"/>
        <item m="1" x="5292"/>
        <item m="1" x="5342"/>
        <item m="1" x="4175"/>
        <item m="1" x="4149"/>
        <item m="1" x="4824"/>
        <item x="1809"/>
        <item x="1239"/>
        <item m="1" x="4114"/>
        <item m="1" x="5324"/>
        <item m="1" x="5249"/>
        <item m="1" x="5176"/>
        <item m="1" x="5258"/>
        <item m="1" x="5322"/>
        <item m="1" x="5270"/>
        <item m="1" x="5191"/>
        <item m="1" x="5321"/>
        <item m="1" x="5260"/>
        <item m="1" x="4286"/>
        <item x="1240"/>
        <item m="1" x="7699"/>
        <item m="1" x="4288"/>
        <item m="1" x="4977"/>
        <item m="1" x="4693"/>
        <item m="1" x="5330"/>
        <item m="1" x="2888"/>
        <item m="1" x="2924"/>
        <item m="1" x="2677"/>
        <item m="1" x="6656"/>
        <item m="1" x="2917"/>
        <item m="1" x="2687"/>
        <item m="1" x="2918"/>
        <item m="1" x="2900"/>
        <item m="1" x="2966"/>
        <item m="1" x="4552"/>
        <item m="1" x="4576"/>
        <item m="1" x="6153"/>
        <item m="1" x="4206"/>
        <item x="626"/>
        <item m="1" x="5346"/>
        <item m="1" x="4917"/>
        <item m="1" x="4905"/>
        <item x="627"/>
        <item x="628"/>
        <item m="1" x="5110"/>
        <item m="1" x="4374"/>
        <item m="1" x="5098"/>
        <item m="1" x="4930"/>
        <item x="629"/>
        <item m="1" x="4957"/>
        <item m="1" x="4500"/>
        <item m="1" x="4418"/>
        <item m="1" x="4171"/>
        <item m="1" x="4336"/>
        <item m="1" x="4911"/>
        <item m="1" x="6154"/>
        <item x="630"/>
        <item m="1" x="4936"/>
        <item m="1" x="4207"/>
        <item m="1" x="4259"/>
        <item x="631"/>
        <item x="632"/>
        <item m="1" x="4843"/>
        <item m="1" x="2998"/>
        <item m="1" x="2908"/>
        <item m="1" x="3032"/>
        <item x="633"/>
        <item x="634"/>
        <item m="1" x="5157"/>
        <item x="635"/>
        <item x="636"/>
        <item x="637"/>
        <item m="1" x="6155"/>
        <item x="638"/>
        <item m="1" x="6156"/>
        <item m="1" x="3266"/>
        <item m="1" x="3569"/>
        <item m="1" x="3269"/>
        <item m="1" x="2994"/>
        <item m="1" x="3051"/>
        <item m="1" x="3547"/>
        <item m="1" x="2720"/>
        <item m="1" x="3104"/>
        <item m="1" x="3041"/>
        <item m="1" x="3369"/>
        <item m="1" x="7047"/>
        <item m="1" x="2746"/>
        <item m="1" x="2830"/>
        <item m="1" x="2903"/>
        <item m="1" x="7700"/>
        <item m="1" x="7529"/>
        <item m="1" x="7530"/>
        <item x="639"/>
        <item m="1" x="5284"/>
        <item x="640"/>
        <item x="641"/>
        <item m="1" x="2599"/>
        <item m="1" x="6657"/>
        <item m="1" x="4296"/>
        <item x="642"/>
        <item x="643"/>
        <item m="1" x="6658"/>
        <item m="1" x="7048"/>
        <item m="1" x="7049"/>
        <item m="1" x="3181"/>
        <item m="1" x="4960"/>
        <item m="1" x="4845"/>
        <item m="1" x="3404"/>
        <item m="1" x="3257"/>
        <item m="1" x="3374"/>
        <item m="1" x="2984"/>
        <item m="1" x="2583"/>
        <item m="1" x="2748"/>
        <item m="1" x="7050"/>
        <item m="1" x="7051"/>
        <item m="1" x="2944"/>
        <item m="1" x="2733"/>
        <item m="1" x="2713"/>
        <item m="1" x="2705"/>
        <item m="1" x="2699"/>
        <item m="1" x="2721"/>
        <item m="1" x="2747"/>
        <item m="1" x="2734"/>
        <item m="1" x="2584"/>
        <item m="1" x="2600"/>
        <item m="1" x="2978"/>
        <item m="1" x="2762"/>
        <item m="1" x="2615"/>
        <item m="1" x="7052"/>
        <item m="1" x="7531"/>
        <item m="1" x="3488"/>
        <item m="1" x="3163"/>
        <item m="1" x="4792"/>
        <item m="1" x="3476"/>
        <item m="1" x="2688"/>
        <item m="1" x="2898"/>
        <item m="1" x="6659"/>
        <item m="1" x="7701"/>
        <item m="1" x="6157"/>
        <item m="1" x="5135"/>
        <item m="1" x="6660"/>
        <item m="1" x="7053"/>
        <item m="1" x="7054"/>
        <item m="1" x="4231"/>
        <item m="1" x="3305"/>
        <item m="1" x="4721"/>
        <item m="1" x="4760"/>
        <item m="1" x="4817"/>
        <item m="1" x="7702"/>
        <item m="1" x="7703"/>
        <item m="1" x="2873"/>
        <item m="1" x="2958"/>
        <item m="1" x="2696"/>
        <item m="1" x="3484"/>
        <item m="1" x="2571"/>
        <item m="1" x="3168"/>
        <item m="1" x="2960"/>
        <item m="1" x="2679"/>
        <item x="644"/>
        <item m="1" x="4912"/>
        <item m="1" x="3568"/>
        <item m="1" x="2607"/>
        <item m="1" x="2669"/>
        <item m="1" x="3254"/>
        <item x="645"/>
        <item m="1" x="2961"/>
        <item x="646"/>
        <item m="1" x="4205"/>
        <item x="160"/>
        <item m="1" x="3423"/>
        <item m="1" x="6661"/>
        <item m="1" x="5104"/>
        <item m="1" x="5394"/>
        <item m="1" x="4897"/>
        <item m="1" x="4934"/>
        <item m="1" x="3277"/>
        <item x="1241"/>
        <item x="647"/>
        <item m="1" x="4587"/>
        <item m="1" x="4423"/>
        <item x="648"/>
        <item m="1" x="7704"/>
        <item m="1" x="7705"/>
        <item m="1" x="3030"/>
        <item m="1" x="7706"/>
        <item m="1" x="7707"/>
        <item m="1" x="7708"/>
        <item m="1" x="7709"/>
        <item m="1" x="6662"/>
        <item m="1" x="7710"/>
        <item m="1" x="7711"/>
        <item m="1" x="5208"/>
        <item m="1" x="4263"/>
        <item x="649"/>
        <item x="650"/>
        <item x="651"/>
        <item m="1" x="2683"/>
        <item m="1" x="2680"/>
        <item m="1" x="2597"/>
        <item m="1" x="2818"/>
        <item m="1" x="2847"/>
        <item m="1" x="4874"/>
        <item m="1" x="4876"/>
        <item m="1" x="3554"/>
        <item m="1" x="3563"/>
        <item x="652"/>
        <item x="653"/>
        <item x="654"/>
        <item m="1" x="2987"/>
        <item x="655"/>
        <item m="1" x="7712"/>
        <item x="656"/>
        <item m="1" x="3096"/>
        <item m="1" x="2570"/>
        <item m="1" x="4931"/>
        <item m="1" x="3304"/>
        <item x="657"/>
        <item m="1" x="3312"/>
        <item m="1" x="4744"/>
        <item m="1" x="4941"/>
        <item m="1" x="4299"/>
        <item m="1" x="4454"/>
        <item m="1" x="7713"/>
        <item m="1" x="2907"/>
        <item m="1" x="3136"/>
        <item m="1" x="3158"/>
        <item x="658"/>
        <item m="1" x="3127"/>
        <item m="1" x="2635"/>
        <item x="659"/>
        <item m="1" x="3003"/>
        <item m="1" x="2650"/>
        <item m="1" x="5100"/>
        <item x="660"/>
        <item x="661"/>
        <item x="662"/>
        <item x="1242"/>
        <item x="663"/>
        <item m="1" x="2643"/>
        <item x="664"/>
        <item x="665"/>
        <item m="1" x="3058"/>
        <item x="666"/>
        <item x="667"/>
        <item x="668"/>
        <item x="669"/>
        <item x="670"/>
        <item m="1" x="4272"/>
        <item m="1" x="4327"/>
        <item m="1" x="3425"/>
        <item m="1" x="4208"/>
        <item m="1" x="4575"/>
        <item x="671"/>
        <item m="1" x="3066"/>
        <item m="1" x="2901"/>
        <item x="672"/>
        <item m="1" x="3057"/>
        <item m="1" x="2763"/>
        <item m="1" x="3106"/>
        <item m="1" x="4865"/>
        <item m="1" x="7532"/>
        <item m="1" x="7533"/>
        <item m="1" x="7715"/>
        <item x="673"/>
        <item x="674"/>
        <item x="675"/>
        <item x="676"/>
        <item x="677"/>
        <item x="678"/>
        <item x="679"/>
        <item x="680"/>
        <item m="1" x="4289"/>
        <item m="1" x="4598"/>
        <item m="1" x="4113"/>
        <item x="1810"/>
        <item m="1" x="2588"/>
        <item m="1" x="2591"/>
        <item m="1" x="2611"/>
        <item x="681"/>
        <item m="1" x="2596"/>
        <item m="1" x="2621"/>
        <item m="1" x="2608"/>
        <item m="1" x="2616"/>
        <item m="1" x="2617"/>
        <item m="1" x="2572"/>
        <item m="1" x="2612"/>
        <item m="1" x="2592"/>
        <item m="1" x="2618"/>
        <item m="1" x="2576"/>
        <item m="1" x="2585"/>
        <item m="1" x="2589"/>
        <item m="1" x="2619"/>
        <item x="1812"/>
        <item m="1" x="2579"/>
        <item m="1" x="2586"/>
        <item m="1" x="2573"/>
        <item m="1" x="2624"/>
        <item m="1" x="2609"/>
        <item x="1993"/>
        <item m="1" x="2598"/>
        <item m="1" x="2593"/>
        <item m="1" x="2578"/>
        <item x="682"/>
        <item x="1813"/>
        <item x="683"/>
        <item x="1245"/>
        <item x="684"/>
        <item m="1" x="7846"/>
        <item x="685"/>
        <item x="686"/>
        <item m="1" x="7055"/>
        <item m="1" x="5122"/>
        <item m="1" x="5351"/>
        <item x="687"/>
        <item m="1" x="4802"/>
        <item m="1" x="4727"/>
        <item m="1" x="4844"/>
        <item m="1" x="2639"/>
        <item m="1" x="2999"/>
        <item m="1" x="2996"/>
        <item m="1" x="2820"/>
        <item m="1" x="2645"/>
        <item m="1" x="2983"/>
        <item x="161"/>
        <item m="1" x="4534"/>
        <item m="1" x="4422"/>
        <item x="688"/>
        <item m="1" x="4323"/>
        <item m="1" x="4962"/>
        <item m="1" x="5209"/>
        <item x="689"/>
        <item m="1" x="6663"/>
        <item x="690"/>
        <item x="1246"/>
        <item m="1" x="4293"/>
        <item x="691"/>
        <item x="692"/>
        <item x="693"/>
        <item x="694"/>
        <item m="1" x="3349"/>
        <item x="695"/>
        <item m="1" x="3309"/>
        <item x="696"/>
        <item m="1" x="4359"/>
        <item m="1" x="4442"/>
        <item x="697"/>
        <item m="1" x="4416"/>
        <item m="1" x="4682"/>
        <item m="1" x="4778"/>
        <item m="1" x="4176"/>
        <item m="1" x="5220"/>
        <item x="698"/>
        <item m="1" x="2928"/>
        <item m="1" x="2909"/>
        <item x="699"/>
        <item x="1994"/>
        <item m="1" x="4435"/>
        <item m="1" x="3128"/>
        <item m="1" x="4407"/>
        <item m="1" x="5140"/>
        <item m="1" x="4237"/>
        <item m="1" x="4586"/>
        <item m="1" x="4605"/>
        <item x="700"/>
        <item m="1" x="4668"/>
        <item m="1" x="7850"/>
        <item x="1247"/>
        <item m="1" x="2675"/>
        <item m="1" x="4701"/>
        <item m="1" x="5012"/>
        <item m="1" x="4993"/>
        <item m="1" x="4976"/>
        <item m="1" x="5105"/>
        <item m="1" x="5328"/>
        <item m="1" x="4729"/>
        <item m="1" x="4938"/>
        <item m="1" x="3166"/>
        <item x="1248"/>
        <item m="1" x="3107"/>
        <item m="1" x="4498"/>
        <item m="1" x="3498"/>
        <item x="1249"/>
        <item m="1" x="3539"/>
        <item m="1" x="3531"/>
        <item m="1" x="3599"/>
        <item m="1" x="3607"/>
        <item m="1" x="3366"/>
        <item m="1" x="2970"/>
        <item m="1" x="3414"/>
        <item m="1" x="2939"/>
        <item m="1" x="7056"/>
        <item m="1" x="7851"/>
        <item m="1" x="7852"/>
        <item m="1" x="7534"/>
        <item m="1" x="7854"/>
        <item m="1" x="7855"/>
        <item m="1" x="7856"/>
        <item m="1" x="7857"/>
        <item m="1" x="7859"/>
        <item m="1" x="6664"/>
        <item m="1" x="7860"/>
        <item m="1" x="7861"/>
        <item m="1" x="7862"/>
        <item m="1" x="7863"/>
        <item m="1" x="6665"/>
        <item m="1" x="7864"/>
        <item m="1" x="2681"/>
        <item m="1" x="2670"/>
        <item m="1" x="2641"/>
        <item m="1" x="3207"/>
        <item m="1" x="5211"/>
        <item m="1" x="2660"/>
        <item m="1" x="6666"/>
        <item x="701"/>
        <item x="702"/>
        <item x="703"/>
        <item m="1" x="4486"/>
        <item m="1" x="6667"/>
        <item m="1" x="5367"/>
        <item m="1" x="4728"/>
        <item x="704"/>
        <item m="1" x="7535"/>
        <item m="1" x="7536"/>
        <item m="1" x="2915"/>
        <item m="1" x="2892"/>
        <item m="1" x="2881"/>
        <item m="1" x="3069"/>
        <item x="705"/>
        <item x="706"/>
        <item x="707"/>
        <item x="708"/>
        <item m="1" x="5017"/>
        <item m="1" x="5162"/>
        <item x="709"/>
        <item m="1" x="6668"/>
        <item x="710"/>
        <item x="711"/>
        <item x="712"/>
        <item x="713"/>
        <item m="1" x="2700"/>
        <item x="714"/>
        <item m="1" x="3147"/>
        <item x="715"/>
        <item x="716"/>
        <item x="717"/>
        <item x="718"/>
        <item m="1" x="6158"/>
        <item x="719"/>
        <item m="1" x="3185"/>
        <item x="720"/>
        <item m="1" x="6669"/>
        <item m="1" x="3220"/>
        <item m="1" x="6670"/>
        <item m="1" x="6671"/>
        <item m="1" x="2887"/>
        <item m="1" x="6672"/>
        <item m="1" x="2920"/>
        <item m="1" x="3101"/>
        <item x="1250"/>
        <item x="721"/>
        <item m="1" x="3194"/>
        <item m="1" x="2849"/>
        <item x="722"/>
        <item m="1" x="6673"/>
        <item m="1" x="6674"/>
        <item x="723"/>
        <item x="724"/>
        <item x="725"/>
        <item m="1" x="2601"/>
        <item x="726"/>
        <item m="1" x="2622"/>
        <item x="727"/>
        <item m="1" x="6675"/>
        <item x="1814"/>
        <item m="1" x="3119"/>
        <item x="728"/>
        <item x="729"/>
        <item m="1" x="2706"/>
        <item m="1" x="2691"/>
        <item x="730"/>
        <item m="1" x="2823"/>
        <item x="731"/>
        <item m="1" x="3603"/>
        <item x="732"/>
        <item x="733"/>
        <item m="1" x="6676"/>
        <item m="1" x="6677"/>
        <item x="734"/>
        <item x="735"/>
        <item m="1" x="3275"/>
        <item m="1" x="2835"/>
        <item x="736"/>
        <item m="1" x="2766"/>
        <item m="1" x="2738"/>
        <item m="1" x="2850"/>
        <item m="1" x="2623"/>
        <item m="1" x="2662"/>
        <item m="1" x="2851"/>
        <item m="1" x="6678"/>
        <item m="1" x="7779"/>
        <item m="1" x="7843"/>
        <item m="1" x="2577"/>
        <item m="1" x="7766"/>
        <item m="1" x="4951"/>
        <item m="1" x="5372"/>
        <item m="1" x="5354"/>
        <item m="1" x="4955"/>
        <item m="1" x="5261"/>
        <item x="1253"/>
        <item m="1" x="4269"/>
        <item m="1" x="6159"/>
        <item m="1" x="4244"/>
        <item m="1" x="6679"/>
        <item x="1254"/>
        <item x="1255"/>
        <item m="1" x="6160"/>
        <item m="1" x="4376"/>
        <item x="1256"/>
        <item m="1" x="6680"/>
        <item m="1" x="2602"/>
        <item x="737"/>
        <item m="1" x="4441"/>
        <item m="1" x="3037"/>
        <item m="1" x="6681"/>
        <item x="738"/>
        <item x="739"/>
        <item x="740"/>
        <item m="1" x="4687"/>
        <item m="1" x="6682"/>
        <item m="1" x="3525"/>
        <item m="1" x="5071"/>
        <item m="1" x="5102"/>
        <item m="1" x="5125"/>
        <item m="1" x="5056"/>
        <item m="1" x="5010"/>
        <item m="1" x="3574"/>
        <item m="1" x="2646"/>
        <item m="1" x="2613"/>
        <item m="1" x="3592"/>
        <item x="741"/>
        <item m="1" x="3529"/>
        <item m="1" x="4634"/>
        <item m="1" x="3566"/>
        <item m="1" x="4393"/>
        <item m="1" x="3578"/>
        <item m="1" x="4525"/>
        <item x="742"/>
        <item m="1" x="4184"/>
        <item m="1" x="3609"/>
        <item m="1" x="4312"/>
        <item x="743"/>
        <item m="1" x="5086"/>
        <item m="1" x="3606"/>
        <item m="1" x="5343"/>
        <item x="744"/>
        <item m="1" x="6683"/>
        <item m="1" x="4762"/>
        <item m="1" x="3377"/>
        <item m="1" x="4324"/>
        <item x="745"/>
        <item m="1" x="5262"/>
        <item m="1" x="3593"/>
        <item x="746"/>
        <item x="747"/>
        <item x="748"/>
        <item x="749"/>
        <item m="1" x="4341"/>
        <item m="1" x="5388"/>
        <item x="750"/>
        <item m="1" x="4691"/>
        <item m="1" x="5060"/>
        <item m="1" x="2882"/>
        <item m="1" x="2625"/>
        <item x="751"/>
        <item m="1" x="3075"/>
        <item x="752"/>
        <item m="1" x="5160"/>
        <item m="1" x="6161"/>
        <item x="753"/>
        <item x="1257"/>
        <item x="2"/>
        <item x="754"/>
        <item x="755"/>
        <item x="756"/>
        <item x="757"/>
        <item x="758"/>
        <item m="1" x="5391"/>
        <item x="759"/>
        <item x="760"/>
        <item x="761"/>
        <item m="1" x="4680"/>
        <item m="1" x="4164"/>
        <item m="1" x="4216"/>
        <item x="1258"/>
        <item m="1" x="5383"/>
        <item m="1" x="4771"/>
        <item x="762"/>
        <item m="1" x="4795"/>
        <item m="1" x="5079"/>
        <item m="1" x="3204"/>
        <item x="1259"/>
        <item x="763"/>
        <item m="1" x="3424"/>
        <item x="764"/>
        <item m="1" x="2663"/>
        <item x="765"/>
        <item x="766"/>
        <item m="1" x="3035"/>
        <item x="767"/>
        <item x="768"/>
        <item m="1" x="3450"/>
        <item x="1818"/>
        <item x="769"/>
        <item x="770"/>
        <item x="771"/>
        <item m="1" x="3077"/>
        <item x="772"/>
        <item m="1" x="3570"/>
        <item m="1" x="2717"/>
        <item x="773"/>
        <item x="774"/>
        <item x="775"/>
        <item m="1" x="3435"/>
        <item m="1" x="3426"/>
        <item x="776"/>
        <item m="1" x="2644"/>
        <item m="1" x="2772"/>
        <item m="1" x="2756"/>
        <item m="1" x="2728"/>
        <item m="1" x="2729"/>
        <item m="1" x="2718"/>
        <item m="1" x="2664"/>
        <item m="1" x="2726"/>
        <item m="1" x="2701"/>
        <item m="1" x="2755"/>
        <item m="1" x="2777"/>
        <item m="1" x="2814"/>
        <item m="1" x="2715"/>
        <item m="1" x="2727"/>
        <item m="1" x="2694"/>
        <item m="1" x="2716"/>
        <item m="1" x="2754"/>
        <item m="1" x="2753"/>
        <item x="777"/>
        <item x="167"/>
        <item m="1" x="3422"/>
        <item x="778"/>
        <item x="779"/>
        <item x="780"/>
        <item x="781"/>
        <item m="1" x="3265"/>
        <item x="782"/>
        <item x="783"/>
        <item x="784"/>
        <item x="785"/>
        <item m="1" x="2702"/>
        <item m="1" x="2858"/>
        <item m="1" x="2709"/>
        <item x="786"/>
        <item m="1" x="2587"/>
        <item x="787"/>
        <item x="788"/>
        <item x="1260"/>
        <item x="1261"/>
        <item m="1" x="3552"/>
        <item x="789"/>
        <item x="790"/>
        <item x="791"/>
        <item x="792"/>
        <item x="793"/>
        <item m="1" x="6685"/>
        <item x="794"/>
        <item x="795"/>
        <item m="1" x="6162"/>
        <item x="796"/>
        <item x="797"/>
        <item x="798"/>
        <item x="799"/>
        <item m="1" x="6686"/>
        <item m="1" x="6163"/>
        <item x="1262"/>
        <item m="1" x="3056"/>
        <item m="1" x="4165"/>
        <item m="1" x="4894"/>
        <item x="800"/>
        <item x="801"/>
        <item m="1" x="6687"/>
        <item x="802"/>
        <item x="803"/>
        <item x="804"/>
        <item m="1" x="6688"/>
        <item m="1" x="6164"/>
        <item m="1" x="6689"/>
        <item m="1" x="6690"/>
        <item x="805"/>
        <item x="806"/>
        <item m="1" x="6691"/>
        <item m="1" x="6692"/>
        <item x="3"/>
        <item m="1" x="6693"/>
        <item m="1" x="6694"/>
        <item m="1" x="6695"/>
        <item m="1" x="6696"/>
        <item m="1" x="3018"/>
        <item m="1" x="3019"/>
        <item x="807"/>
        <item m="1" x="6697"/>
        <item m="1" x="6698"/>
        <item m="1" x="6699"/>
        <item m="1" x="6700"/>
        <item m="1" x="2735"/>
        <item m="1" x="6701"/>
        <item x="808"/>
        <item x="809"/>
        <item m="1" x="2845"/>
        <item m="1" x="7764"/>
        <item m="1" x="7763"/>
        <item m="1" x="3524"/>
        <item m="1" x="7744"/>
        <item m="1" x="7746"/>
        <item m="1" x="7758"/>
        <item m="1" x="7745"/>
        <item m="1" x="7756"/>
        <item m="1" x="7741"/>
        <item m="1" x="7757"/>
        <item m="1" x="7752"/>
        <item m="1" x="7754"/>
        <item m="1" x="7749"/>
        <item m="1" x="7748"/>
        <item m="1" x="7743"/>
        <item m="1" x="7759"/>
        <item m="1" x="7747"/>
        <item m="1" x="7751"/>
        <item m="1" x="7765"/>
        <item m="1" x="6165"/>
        <item m="1" x="6166"/>
        <item m="1" x="7839"/>
        <item m="1" x="7812"/>
        <item m="1" x="7822"/>
        <item m="1" x="7799"/>
        <item m="1" x="7833"/>
        <item m="1" x="7816"/>
        <item m="1" x="7802"/>
        <item m="1" x="7832"/>
        <item m="1" x="7813"/>
        <item m="1" x="7817"/>
        <item m="1" x="7811"/>
        <item m="1" x="7785"/>
        <item m="1" x="7821"/>
        <item m="1" x="7810"/>
        <item m="1" x="7841"/>
        <item m="1" x="7831"/>
        <item m="1" x="7796"/>
        <item m="1" x="7805"/>
        <item m="1" x="7788"/>
        <item m="1" x="7800"/>
        <item m="1" x="7804"/>
        <item m="1" x="7801"/>
        <item m="1" x="7787"/>
        <item m="1" x="7795"/>
        <item m="1" x="7786"/>
        <item m="1" x="7808"/>
        <item m="1" x="7838"/>
        <item m="1" x="7803"/>
        <item m="1" x="7840"/>
        <item m="1" x="7794"/>
        <item m="1" x="3596"/>
        <item x="1263"/>
        <item m="1" x="4017"/>
        <item m="1" x="3284"/>
        <item x="1264"/>
        <item m="1" x="3478"/>
        <item m="1" x="2992"/>
        <item m="1" x="3036"/>
        <item m="1" x="3427"/>
        <item m="1" x="2914"/>
        <item x="1265"/>
        <item m="1" x="3615"/>
        <item m="1" x="2947"/>
        <item m="1" x="3089"/>
        <item m="1" x="2605"/>
        <item x="1267"/>
        <item m="1" x="3470"/>
        <item m="1" x="7760"/>
        <item m="1" x="7780"/>
        <item m="1" x="3118"/>
        <item m="1" x="3565"/>
        <item x="1269"/>
        <item x="1270"/>
        <item m="1" x="3195"/>
        <item m="1" x="3583"/>
        <item x="810"/>
        <item m="1" x="3395"/>
        <item m="1" x="7826"/>
        <item m="1" x="2949"/>
        <item m="1" x="7798"/>
        <item m="1" x="7789"/>
        <item m="1" x="7770"/>
        <item m="1" x="7775"/>
        <item m="1" x="7771"/>
        <item x="811"/>
        <item x="812"/>
        <item m="1" x="6167"/>
        <item m="1" x="7773"/>
        <item x="813"/>
        <item m="1" x="7806"/>
        <item m="1" x="7797"/>
        <item m="1" x="7819"/>
        <item m="1" x="7818"/>
        <item m="1" x="7828"/>
        <item x="814"/>
        <item m="1" x="7809"/>
        <item m="1" x="4240"/>
        <item m="1" x="7820"/>
        <item m="1" x="7823"/>
        <item m="1" x="2821"/>
        <item x="815"/>
        <item x="816"/>
        <item x="817"/>
        <item m="1" x="6168"/>
        <item x="818"/>
        <item x="819"/>
        <item m="1" x="5121"/>
        <item x="820"/>
        <item m="1" x="7824"/>
        <item x="821"/>
        <item m="1" x="7807"/>
        <item m="1" x="7834"/>
        <item m="1" x="7845"/>
        <item m="1" x="7774"/>
        <item m="1" x="7825"/>
        <item m="1" x="5232"/>
        <item m="1" x="4241"/>
        <item m="1" x="4326"/>
        <item m="1" x="7830"/>
        <item x="822"/>
        <item x="823"/>
        <item x="824"/>
        <item x="825"/>
        <item m="1" x="7793"/>
        <item x="826"/>
        <item m="1" x="7792"/>
        <item m="1" x="7742"/>
        <item m="1" x="7762"/>
        <item m="1" x="7750"/>
        <item x="827"/>
        <item m="1" x="7753"/>
        <item m="1" x="7755"/>
        <item x="828"/>
        <item m="1" x="7837"/>
        <item m="1" x="7827"/>
        <item m="1" x="7829"/>
        <item m="1" x="7842"/>
        <item m="1" x="7761"/>
        <item m="1" x="7836"/>
        <item m="1" x="7769"/>
        <item m="1" x="7835"/>
        <item m="1" x="7772"/>
        <item m="1" x="7790"/>
        <item m="1" x="6169"/>
        <item m="1" x="6170"/>
        <item m="1" x="6171"/>
        <item m="1" x="6172"/>
        <item m="1" x="6173"/>
        <item m="1" x="6174"/>
        <item m="1" x="6175"/>
        <item m="1" x="6176"/>
        <item m="1" x="7814"/>
        <item m="1" x="6177"/>
        <item m="1" x="7767"/>
        <item m="1" x="3986"/>
        <item m="1" x="7778"/>
        <item m="1" x="7776"/>
        <item m="1" x="7782"/>
        <item m="1" x="7784"/>
        <item m="1" x="7777"/>
        <item m="1" x="7781"/>
        <item m="1" x="7783"/>
        <item m="1" x="7768"/>
        <item m="1" x="7791"/>
        <item m="1" x="3588"/>
        <item m="1" x="3614"/>
        <item m="1" x="2574"/>
        <item m="1" x="3431"/>
        <item m="1" x="2708"/>
        <item m="1" x="2672"/>
        <item m="1" x="2730"/>
        <item m="1" x="3571"/>
        <item m="1" x="2809"/>
        <item m="1" x="3516"/>
        <item m="1" x="2731"/>
        <item m="1" x="2665"/>
        <item m="1" x="2838"/>
        <item m="1" x="2631"/>
        <item m="1" x="3494"/>
        <item m="1" x="2790"/>
        <item x="829"/>
        <item x="830"/>
        <item x="831"/>
        <item x="832"/>
        <item x="833"/>
        <item x="834"/>
        <item x="835"/>
        <item x="836"/>
        <item x="837"/>
        <item m="1" x="2580"/>
        <item m="1" x="2603"/>
        <item m="1" x="2620"/>
        <item m="1" x="2590"/>
        <item m="1" x="2604"/>
        <item m="1" x="2581"/>
        <item m="1" x="2627"/>
        <item m="1" x="2575"/>
        <item m="1" x="2614"/>
        <item m="1" x="2582"/>
        <item x="838"/>
        <item m="1" x="2626"/>
        <item x="839"/>
        <item m="1" x="2594"/>
        <item x="1272"/>
        <item x="1273"/>
        <item x="1274"/>
        <item x="1275"/>
        <item x="1276"/>
        <item x="1277"/>
        <item x="1278"/>
        <item x="1279"/>
        <item x="1280"/>
        <item x="1281"/>
        <item m="1" x="3356"/>
        <item m="1" x="3342"/>
        <item m="1" x="3341"/>
        <item m="1" x="3331"/>
        <item m="1" x="3353"/>
        <item m="1" x="3315"/>
        <item m="1" x="3326"/>
        <item m="1" x="3346"/>
        <item m="1" x="3317"/>
        <item x="1282"/>
        <item x="1283"/>
        <item x="1284"/>
        <item m="1" x="3303"/>
        <item m="1" x="3318"/>
        <item m="1" x="6178"/>
        <item m="1" x="6179"/>
        <item m="1" x="6180"/>
        <item m="1" x="5338"/>
        <item m="1" x="6181"/>
        <item m="1" x="6182"/>
        <item m="1" x="6183"/>
        <item m="1" x="6184"/>
        <item m="1" x="6185"/>
        <item m="1" x="6186"/>
        <item x="1286"/>
        <item m="1" x="3385"/>
        <item m="1" x="5134"/>
        <item m="1" x="4183"/>
        <item m="1" x="7815"/>
        <item m="1" x="6187"/>
        <item m="1" x="6188"/>
        <item m="1" x="6189"/>
        <item m="1" x="6190"/>
        <item m="1" x="6191"/>
        <item m="1" x="6192"/>
        <item m="1" x="4011"/>
        <item m="1" x="4025"/>
        <item m="1" x="4051"/>
        <item m="1" x="4022"/>
        <item m="1" x="4014"/>
        <item m="1" x="4021"/>
        <item m="1" x="4013"/>
        <item m="1" x="4035"/>
        <item m="1" x="4036"/>
        <item m="1" x="4028"/>
        <item m="1" x="4009"/>
        <item m="1" x="4012"/>
        <item m="1" x="3987"/>
        <item m="1" x="3982"/>
        <item m="1" x="3981"/>
        <item m="1" x="4002"/>
        <item m="1" x="4063"/>
        <item m="1" x="6193"/>
        <item m="1" x="6194"/>
        <item m="1" x="6195"/>
        <item m="1" x="6196"/>
        <item m="1" x="6197"/>
        <item m="1" x="6198"/>
        <item m="1" x="6199"/>
        <item m="1" x="6200"/>
        <item m="1" x="6201"/>
        <item m="1" x="6202"/>
        <item m="1" x="6203"/>
        <item m="1" x="6204"/>
        <item m="1" x="6205"/>
        <item m="1" x="6206"/>
        <item m="1" x="6207"/>
        <item m="1" x="6208"/>
        <item m="1" x="6209"/>
        <item m="1" x="6210"/>
        <item m="1" x="6211"/>
        <item m="1" x="6212"/>
        <item m="1" x="6213"/>
        <item m="1" x="6214"/>
        <item m="1" x="6215"/>
        <item m="1" x="6216"/>
        <item m="1" x="6217"/>
        <item m="1" x="6218"/>
        <item m="1" x="5003"/>
        <item m="1" x="5263"/>
        <item m="1" x="4617"/>
        <item m="1" x="5023"/>
        <item m="1" x="4888"/>
        <item x="1819"/>
        <item m="1" x="5123"/>
        <item m="1" x="4956"/>
        <item m="1" x="4447"/>
        <item m="1" x="5138"/>
        <item m="1" x="5315"/>
        <item m="1" x="4505"/>
        <item m="1" x="4430"/>
        <item m="1" x="5375"/>
        <item m="1" x="4961"/>
        <item m="1" x="4952"/>
        <item m="1" x="4775"/>
        <item m="1" x="4950"/>
        <item m="1" x="4685"/>
        <item m="1" x="5067"/>
        <item m="1" x="5051"/>
        <item m="1" x="3600"/>
        <item x="1820"/>
        <item m="1" x="3316"/>
        <item m="1" x="3465"/>
        <item x="1287"/>
        <item m="1" x="2846"/>
        <item x="1821"/>
        <item m="1" x="3418"/>
        <item m="1" x="3376"/>
        <item m="1" x="3288"/>
        <item m="1" x="4984"/>
        <item m="1" x="2980"/>
        <item x="1288"/>
        <item m="1" x="3438"/>
        <item m="1" x="3061"/>
        <item m="1" x="2642"/>
        <item m="1" x="2634"/>
        <item m="1" x="3005"/>
        <item x="1289"/>
        <item m="1" x="2837"/>
        <item m="1" x="2637"/>
        <item x="1822"/>
        <item m="1" x="3969"/>
        <item x="1290"/>
        <item m="1" x="3380"/>
        <item x="840"/>
        <item m="1" x="3072"/>
        <item m="1" x="3581"/>
        <item m="1" x="2775"/>
        <item m="1" x="2796"/>
        <item x="1291"/>
        <item m="1" x="2784"/>
        <item x="1292"/>
        <item m="1" x="3023"/>
        <item m="1" x="3074"/>
        <item x="1823"/>
        <item m="1" x="2695"/>
        <item x="1824"/>
        <item m="1" x="2757"/>
        <item x="1293"/>
        <item x="1825"/>
        <item x="1826"/>
        <item x="841"/>
        <item x="1827"/>
        <item x="1294"/>
        <item m="1" x="2852"/>
        <item x="1828"/>
        <item x="1295"/>
        <item x="1829"/>
        <item m="1" x="3038"/>
        <item x="1296"/>
        <item m="1" x="2950"/>
        <item x="1297"/>
        <item m="1" x="3025"/>
        <item m="1" x="3045"/>
        <item m="1" x="3586"/>
        <item x="1298"/>
        <item m="1" x="4029"/>
        <item x="1299"/>
        <item m="1" x="3548"/>
        <item m="1" x="4095"/>
        <item m="1" x="4085"/>
        <item m="1" x="4033"/>
        <item m="1" x="2812"/>
        <item x="1300"/>
        <item m="1" x="4090"/>
        <item x="1830"/>
        <item m="1" x="2773"/>
        <item m="1" x="3998"/>
        <item m="1" x="4107"/>
        <item m="1" x="3997"/>
        <item m="1" x="4026"/>
        <item m="1" x="3974"/>
        <item x="1831"/>
        <item m="1" x="3092"/>
        <item x="1996"/>
        <item x="1301"/>
        <item x="1832"/>
        <item x="1833"/>
        <item x="1834"/>
        <item x="842"/>
        <item x="843"/>
        <item m="1" x="3059"/>
        <item x="1997"/>
        <item x="1998"/>
        <item m="1" x="3537"/>
        <item x="844"/>
        <item m="1" x="4015"/>
        <item m="1" x="4045"/>
        <item x="1999"/>
        <item m="1" x="4023"/>
        <item x="1302"/>
        <item m="1" x="3087"/>
        <item m="1" x="2962"/>
        <item m="1" x="3076"/>
        <item m="1" x="2963"/>
        <item x="1303"/>
        <item m="1" x="3402"/>
        <item m="1" x="2893"/>
        <item m="1" x="3584"/>
        <item m="1" x="4100"/>
        <item m="1" x="2948"/>
        <item x="1304"/>
        <item m="1" x="4040"/>
        <item x="1835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845"/>
        <item x="1322"/>
        <item x="1323"/>
        <item x="1836"/>
        <item x="1324"/>
        <item x="1325"/>
        <item x="846"/>
        <item x="1326"/>
        <item x="1327"/>
        <item x="1328"/>
        <item x="1329"/>
        <item x="1330"/>
        <item x="1331"/>
        <item x="847"/>
        <item x="1332"/>
        <item m="1" x="3103"/>
        <item m="1" x="3177"/>
        <item m="1" x="3180"/>
        <item m="1" x="3102"/>
        <item m="1" x="3110"/>
        <item m="1" x="3150"/>
        <item m="1" x="3149"/>
        <item m="1" x="3189"/>
        <item m="1" x="3190"/>
        <item m="1" x="3133"/>
        <item m="1" x="3122"/>
        <item x="1333"/>
        <item x="1334"/>
        <item x="1335"/>
        <item x="1336"/>
        <item x="1337"/>
        <item m="1" x="2791"/>
        <item m="1" x="2657"/>
        <item m="1" x="2656"/>
        <item m="1" x="2786"/>
        <item m="1" x="2803"/>
        <item m="1" x="2781"/>
        <item m="1" x="2785"/>
        <item x="1338"/>
        <item m="1" x="3567"/>
        <item x="848"/>
        <item m="1" x="3088"/>
        <item m="1" x="3967"/>
        <item x="2000"/>
        <item x="849"/>
        <item x="1339"/>
        <item m="1" x="3205"/>
        <item m="1" x="3482"/>
        <item m="1" x="2822"/>
        <item x="1340"/>
        <item x="1341"/>
        <item m="1" x="2739"/>
        <item m="1" x="2819"/>
        <item x="1342"/>
        <item m="1" x="2741"/>
        <item m="1" x="2674"/>
        <item m="1" x="2904"/>
        <item m="1" x="3988"/>
        <item x="1343"/>
        <item m="1" x="4098"/>
        <item m="1" x="4018"/>
        <item m="1" x="4034"/>
        <item m="1" x="4086"/>
        <item m="1" x="4097"/>
        <item x="850"/>
        <item m="1" x="4088"/>
        <item m="1" x="4087"/>
        <item m="1" x="4092"/>
        <item m="1" x="4003"/>
        <item m="1" x="3983"/>
        <item m="1" x="3970"/>
        <item m="1" x="4037"/>
        <item m="1" x="4093"/>
        <item m="1" x="4099"/>
        <item m="1" x="4089"/>
        <item m="1" x="4059"/>
        <item m="1" x="4069"/>
        <item m="1" x="4065"/>
        <item x="851"/>
        <item m="1" x="4046"/>
        <item m="1" x="3965"/>
        <item m="1" x="4106"/>
        <item m="1" x="5746"/>
        <item x="852"/>
        <item m="1" x="4048"/>
        <item m="1" x="4047"/>
        <item m="1" x="4075"/>
        <item m="1" x="3990"/>
        <item m="1" x="4064"/>
        <item x="853"/>
        <item m="1" x="3995"/>
        <item m="1" x="3978"/>
        <item m="1" x="4101"/>
        <item m="1" x="4082"/>
        <item m="1" x="4105"/>
        <item m="1" x="4077"/>
        <item m="1" x="4076"/>
        <item x="854"/>
        <item m="1" x="4071"/>
        <item m="1" x="4072"/>
        <item x="855"/>
        <item m="1" x="4053"/>
        <item m="1" x="4043"/>
        <item x="856"/>
        <item m="1" x="4038"/>
        <item m="1" x="4016"/>
        <item x="857"/>
        <item m="1" x="4050"/>
        <item m="1" x="4084"/>
        <item x="858"/>
        <item m="1" x="3979"/>
        <item x="859"/>
        <item x="860"/>
        <item m="1" x="4061"/>
        <item x="861"/>
        <item x="862"/>
        <item m="1" x="3968"/>
        <item m="1" x="3984"/>
        <item x="863"/>
        <item x="864"/>
        <item x="865"/>
        <item x="866"/>
        <item x="867"/>
        <item m="1" x="4078"/>
        <item m="1" x="4049"/>
        <item m="1" x="4019"/>
        <item m="1" x="4027"/>
        <item m="1" x="4052"/>
        <item m="1" x="4079"/>
        <item x="868"/>
        <item m="1" x="4031"/>
        <item m="1" x="4005"/>
        <item m="1" x="3973"/>
        <item m="1" x="4004"/>
        <item x="869"/>
        <item x="870"/>
        <item m="1" x="3985"/>
        <item m="1" x="3991"/>
        <item m="1" x="3994"/>
        <item m="1" x="3976"/>
        <item x="871"/>
        <item m="1" x="4062"/>
        <item x="872"/>
        <item m="1" x="4058"/>
        <item x="873"/>
        <item x="874"/>
        <item x="875"/>
        <item m="1" x="3964"/>
        <item m="1" x="3980"/>
        <item m="1" x="4006"/>
        <item x="876"/>
        <item x="877"/>
        <item x="878"/>
        <item x="879"/>
        <item x="880"/>
        <item x="881"/>
        <item x="882"/>
        <item x="883"/>
        <item x="884"/>
        <item x="885"/>
        <item x="2001"/>
        <item x="886"/>
        <item x="887"/>
        <item x="888"/>
        <item x="889"/>
        <item x="1344"/>
        <item x="1345"/>
        <item x="890"/>
        <item x="891"/>
        <item x="892"/>
        <item m="1" x="3006"/>
        <item x="2002"/>
        <item x="893"/>
        <item x="894"/>
        <item x="895"/>
        <item m="1" x="2879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1346"/>
        <item x="1347"/>
        <item x="916"/>
        <item x="917"/>
        <item x="2003"/>
        <item m="1" x="6219"/>
        <item x="918"/>
        <item x="919"/>
        <item x="920"/>
        <item x="921"/>
        <item x="1348"/>
        <item x="922"/>
        <item x="923"/>
        <item x="1349"/>
        <item x="924"/>
        <item x="925"/>
        <item x="926"/>
        <item x="2004"/>
        <item m="1" x="3544"/>
        <item m="1" x="3534"/>
        <item x="1350"/>
        <item x="2005"/>
        <item x="927"/>
        <item x="2006"/>
        <item x="1351"/>
        <item m="1" x="3564"/>
        <item x="2007"/>
        <item x="928"/>
        <item x="929"/>
        <item x="2008"/>
        <item x="1352"/>
        <item x="1353"/>
        <item x="1354"/>
        <item x="1355"/>
        <item m="1" x="5765"/>
        <item m="1" x="3228"/>
        <item x="1356"/>
        <item x="2009"/>
        <item m="1" x="3538"/>
        <item x="2010"/>
        <item x="2011"/>
        <item x="2012"/>
        <item x="2174"/>
        <item x="1357"/>
        <item x="1358"/>
        <item x="2175"/>
        <item x="2176"/>
        <item x="2013"/>
        <item x="1359"/>
        <item x="2014"/>
        <item x="2015"/>
        <item x="2016"/>
        <item m="1" x="2932"/>
        <item m="1" x="3572"/>
        <item x="1360"/>
        <item m="1" x="5756"/>
        <item x="1361"/>
        <item x="2017"/>
        <item x="2018"/>
        <item x="2019"/>
        <item x="2020"/>
        <item x="2021"/>
        <item x="2022"/>
        <item x="2023"/>
        <item x="2024"/>
        <item x="2025"/>
        <item x="2026"/>
        <item x="930"/>
        <item x="1362"/>
        <item x="2027"/>
        <item x="2028"/>
        <item x="1363"/>
        <item x="1364"/>
        <item x="2029"/>
        <item x="1365"/>
        <item x="2030"/>
        <item x="2031"/>
        <item x="1366"/>
        <item x="2032"/>
        <item x="1837"/>
        <item x="2033"/>
        <item x="2034"/>
        <item x="2035"/>
        <item x="2036"/>
        <item x="2037"/>
        <item x="2038"/>
        <item m="1" x="5773"/>
        <item x="1367"/>
        <item x="2039"/>
        <item x="2177"/>
        <item x="2040"/>
        <item x="1368"/>
        <item x="1369"/>
        <item x="2041"/>
        <item x="1370"/>
        <item x="1371"/>
        <item x="1372"/>
        <item x="1373"/>
        <item x="1838"/>
        <item m="1" x="5281"/>
        <item m="1" x="4851"/>
        <item m="1" x="4909"/>
        <item m="1" x="4450"/>
        <item m="1" x="4223"/>
        <item m="1" x="4332"/>
        <item x="1374"/>
        <item m="1" x="4347"/>
        <item m="1" x="4841"/>
        <item m="1" x="4169"/>
        <item m="1" x="5282"/>
        <item m="1" x="5055"/>
        <item m="1" x="4167"/>
        <item m="1" x="5068"/>
        <item x="1375"/>
        <item x="1839"/>
        <item x="1376"/>
        <item x="1377"/>
        <item x="1378"/>
        <item x="931"/>
        <item x="1379"/>
        <item x="1380"/>
        <item x="1381"/>
        <item x="1382"/>
        <item x="1383"/>
        <item x="1384"/>
        <item x="1385"/>
        <item x="1386"/>
        <item x="2042"/>
        <item x="2043"/>
        <item x="1387"/>
        <item m="1" x="3598"/>
        <item x="1388"/>
        <item x="1389"/>
        <item x="2044"/>
        <item x="2045"/>
        <item m="1" x="4189"/>
        <item x="2046"/>
        <item m="1" x="2666"/>
        <item x="1840"/>
        <item x="2047"/>
        <item x="2048"/>
        <item x="1390"/>
        <item x="1391"/>
        <item x="2049"/>
        <item x="2050"/>
        <item x="2051"/>
        <item x="1392"/>
        <item x="2052"/>
        <item x="2053"/>
        <item x="2054"/>
        <item x="1393"/>
        <item x="1394"/>
        <item x="1841"/>
        <item m="1" x="4895"/>
        <item m="1" x="4947"/>
        <item x="2055"/>
        <item m="1" x="7723"/>
        <item m="1" x="7728"/>
        <item x="2056"/>
        <item m="1" x="4292"/>
        <item x="2057"/>
        <item x="2058"/>
        <item m="1" x="4665"/>
        <item m="1" x="4814"/>
        <item m="1" x="4791"/>
        <item m="1" x="5299"/>
        <item m="1" x="4417"/>
        <item m="1" x="4370"/>
        <item m="1" x="5143"/>
        <item m="1" x="4451"/>
        <item m="1" x="5077"/>
        <item x="1395"/>
        <item m="1" x="4381"/>
        <item m="1" x="5385"/>
        <item m="1" x="5386"/>
        <item m="1" x="7729"/>
        <item m="1" x="7720"/>
        <item x="932"/>
        <item x="1396"/>
        <item x="2059"/>
        <item x="2060"/>
        <item x="2061"/>
        <item x="1397"/>
        <item x="2062"/>
        <item x="2063"/>
        <item x="1398"/>
        <item x="1399"/>
        <item x="1400"/>
        <item x="2064"/>
        <item x="2065"/>
        <item x="1401"/>
        <item x="1402"/>
        <item x="2178"/>
        <item m="1" x="4249"/>
        <item m="1" x="4331"/>
        <item m="1" x="5041"/>
        <item x="2066"/>
        <item m="1" x="4453"/>
        <item x="2067"/>
        <item x="1403"/>
        <item x="1404"/>
        <item m="1" x="4740"/>
        <item x="933"/>
        <item x="1405"/>
        <item x="2068"/>
        <item x="2069"/>
        <item x="2070"/>
        <item x="1406"/>
        <item x="2071"/>
        <item x="1407"/>
        <item m="1" x="5032"/>
        <item x="2072"/>
        <item m="1" x="5384"/>
        <item x="1408"/>
        <item x="1409"/>
        <item x="934"/>
        <item x="2073"/>
        <item x="2074"/>
        <item x="1410"/>
        <item x="1842"/>
        <item x="1843"/>
        <item m="1" x="4408"/>
        <item x="1411"/>
        <item m="1" x="4440"/>
        <item x="2179"/>
        <item m="1" x="7719"/>
        <item m="1" x="4656"/>
        <item m="1" x="4318"/>
        <item m="1" x="4281"/>
        <item m="1" x="4298"/>
        <item x="1412"/>
        <item m="1" x="4978"/>
        <item m="1" x="5108"/>
        <item m="1" x="4979"/>
        <item m="1" x="4781"/>
        <item x="1413"/>
        <item m="1" x="5149"/>
        <item x="2075"/>
        <item m="1" x="4378"/>
        <item m="1" x="7730"/>
        <item x="935"/>
        <item m="1" x="4179"/>
        <item m="1" x="4823"/>
        <item m="1" x="4803"/>
        <item m="1" x="4725"/>
        <item x="2076"/>
        <item m="1" x="4779"/>
        <item m="1" x="5760"/>
        <item x="1414"/>
        <item m="1" x="4180"/>
        <item m="1" x="4345"/>
        <item m="1" x="7721"/>
        <item x="2077"/>
        <item m="1" x="5362"/>
        <item m="1" x="4915"/>
        <item m="1" x="5360"/>
        <item m="1" x="4419"/>
        <item x="2180"/>
        <item x="2181"/>
        <item x="2078"/>
        <item x="2079"/>
        <item x="1844"/>
        <item x="2182"/>
        <item x="2080"/>
        <item m="1" x="4182"/>
        <item x="2183"/>
        <item x="2081"/>
        <item m="1" x="4863"/>
        <item m="1" x="4891"/>
        <item m="1" x="4191"/>
        <item x="1415"/>
        <item x="2082"/>
        <item x="2083"/>
        <item x="2084"/>
        <item m="1" x="4377"/>
        <item m="1" x="4277"/>
        <item m="1" x="4309"/>
        <item m="1" x="5361"/>
        <item x="2086"/>
        <item m="1" x="4597"/>
        <item m="1" x="4751"/>
        <item x="1416"/>
        <item x="1417"/>
        <item m="1" x="4125"/>
        <item x="1418"/>
        <item m="1" x="7734"/>
        <item x="2088"/>
        <item m="1" x="6220"/>
        <item x="1419"/>
        <item m="1" x="7722"/>
        <item m="1" x="4502"/>
        <item m="1" x="4532"/>
        <item m="1" x="4194"/>
        <item m="1" x="4258"/>
        <item m="1" x="7735"/>
        <item x="2184"/>
        <item x="2089"/>
        <item x="2090"/>
        <item x="1845"/>
        <item m="1" x="4226"/>
        <item x="1420"/>
        <item m="1" x="4320"/>
        <item x="1421"/>
        <item x="936"/>
        <item x="1422"/>
        <item x="1423"/>
        <item x="1424"/>
        <item m="1" x="4935"/>
        <item x="1425"/>
        <item x="1426"/>
        <item x="1924"/>
        <item x="1428"/>
        <item x="1429"/>
        <item x="1430"/>
        <item m="1" x="4588"/>
        <item x="1431"/>
        <item x="1432"/>
        <item m="1" x="4884"/>
        <item m="1" x="4886"/>
        <item m="1" x="5016"/>
        <item m="1" x="5761"/>
        <item m="1" x="5762"/>
        <item m="1" x="4294"/>
        <item x="1433"/>
        <item m="1" x="5070"/>
        <item m="1" x="4675"/>
        <item m="1" x="4526"/>
        <item m="1" x="4349"/>
        <item x="1434"/>
        <item x="1435"/>
        <item m="1" x="4703"/>
        <item m="1" x="7732"/>
        <item m="1" x="7733"/>
        <item x="1436"/>
        <item m="1" x="4510"/>
        <item m="1" x="4297"/>
        <item m="1" x="6221"/>
        <item x="1437"/>
        <item m="1" x="4350"/>
        <item x="2092"/>
        <item x="2093"/>
        <item x="2094"/>
        <item x="2095"/>
        <item x="2096"/>
        <item x="2097"/>
        <item x="2098"/>
        <item m="1" x="4980"/>
        <item m="1" x="5306"/>
        <item m="1" x="4351"/>
        <item x="2186"/>
        <item x="1438"/>
        <item x="2187"/>
        <item m="1" x="4468"/>
        <item x="937"/>
        <item x="1847"/>
        <item x="1848"/>
        <item x="2099"/>
        <item x="1439"/>
        <item x="2100"/>
        <item x="2188"/>
        <item m="1" x="5757"/>
        <item x="2101"/>
        <item x="2102"/>
        <item m="1" x="5763"/>
        <item x="2103"/>
        <item x="2104"/>
        <item x="2105"/>
        <item x="2106"/>
        <item x="2189"/>
        <item x="1440"/>
        <item x="2107"/>
        <item x="1441"/>
        <item x="2108"/>
        <item x="2109"/>
        <item x="1849"/>
        <item m="1" x="5767"/>
        <item m="1" x="4279"/>
        <item m="1" x="4333"/>
        <item x="1442"/>
        <item x="1443"/>
        <item x="1444"/>
        <item x="2110"/>
        <item m="1" x="4919"/>
        <item m="1" x="4900"/>
        <item m="1" x="4910"/>
        <item x="1445"/>
        <item x="1446"/>
        <item m="1" x="4975"/>
        <item m="1" x="4836"/>
        <item m="1" x="4352"/>
        <item x="1850"/>
        <item x="2111"/>
        <item x="2112"/>
        <item m="1" x="5283"/>
        <item x="1851"/>
        <item x="2113"/>
        <item x="1852"/>
        <item x="2190"/>
        <item x="2114"/>
        <item x="2191"/>
        <item m="1" x="4380"/>
        <item x="2192"/>
        <item m="1" x="4483"/>
        <item m="1" x="4353"/>
        <item m="1" x="4354"/>
        <item x="1447"/>
        <item m="1" x="5758"/>
        <item x="1448"/>
        <item x="1449"/>
        <item m="1" x="4903"/>
        <item x="2115"/>
        <item x="2193"/>
        <item m="1" x="4764"/>
        <item m="1" x="4856"/>
        <item m="1" x="6222"/>
        <item x="1450"/>
        <item m="1" x="5267"/>
        <item x="1451"/>
        <item m="1" x="4799"/>
        <item m="1" x="4185"/>
        <item m="1" x="5352"/>
        <item m="1" x="4533"/>
        <item m="1" x="4394"/>
        <item x="1452"/>
        <item m="1" x="6223"/>
        <item x="1453"/>
        <item x="1454"/>
        <item m="1" x="5344"/>
        <item m="1" x="5355"/>
        <item m="1" x="4438"/>
        <item m="1" x="6224"/>
        <item m="1" x="4186"/>
        <item m="1" x="4375"/>
        <item m="1" x="4480"/>
        <item m="1" x="4193"/>
        <item m="1" x="5759"/>
        <item x="1455"/>
        <item x="1853"/>
        <item x="1456"/>
        <item x="1854"/>
        <item x="1855"/>
        <item x="1457"/>
        <item x="1458"/>
        <item x="1459"/>
        <item x="1460"/>
        <item m="1" x="6225"/>
        <item x="1461"/>
        <item x="1856"/>
        <item x="1857"/>
        <item x="1462"/>
        <item x="1463"/>
        <item x="1464"/>
        <item m="1" x="4425"/>
        <item m="1" x="6226"/>
        <item m="1" x="4676"/>
        <item m="1" x="6227"/>
        <item m="1" x="4864"/>
        <item m="1" x="4156"/>
        <item m="1" x="4196"/>
        <item m="1" x="4553"/>
        <item m="1" x="4261"/>
        <item m="1" x="4229"/>
        <item m="1" x="4195"/>
        <item m="1" x="4230"/>
        <item x="1465"/>
        <item x="1466"/>
        <item m="1" x="4262"/>
        <item x="1467"/>
        <item x="938"/>
        <item x="1468"/>
        <item x="1469"/>
        <item x="1470"/>
        <item x="1471"/>
        <item x="1858"/>
        <item x="1472"/>
        <item x="1473"/>
        <item m="1" x="5028"/>
        <item x="1859"/>
        <item x="1474"/>
        <item m="1" x="4199"/>
        <item x="939"/>
        <item m="1" x="4624"/>
        <item m="1" x="4948"/>
        <item x="940"/>
        <item x="1860"/>
        <item x="1475"/>
        <item x="1476"/>
        <item x="1477"/>
        <item m="1" x="4280"/>
        <item m="1" x="4172"/>
        <item x="1861"/>
        <item x="2194"/>
        <item x="2224"/>
        <item x="2211"/>
        <item x="1478"/>
        <item m="1" x="5318"/>
        <item x="2225"/>
        <item x="2233"/>
        <item x="2116"/>
        <item x="1862"/>
        <item x="1479"/>
        <item x="1863"/>
        <item x="1480"/>
        <item x="1481"/>
        <item x="1482"/>
        <item m="1" x="4209"/>
        <item m="1" x="4499"/>
        <item m="1" x="4857"/>
        <item x="1864"/>
        <item x="1483"/>
        <item m="1" x="6228"/>
        <item m="1" x="6229"/>
        <item x="1485"/>
        <item x="1486"/>
        <item m="1" x="5381"/>
        <item x="1487"/>
        <item x="1488"/>
        <item m="1" x="6230"/>
        <item x="1490"/>
        <item m="1" x="6231"/>
        <item x="1492"/>
        <item m="1" x="6232"/>
        <item x="1494"/>
        <item m="1" x="4939"/>
        <item m="1" x="4642"/>
        <item x="1495"/>
        <item m="1" x="4204"/>
        <item x="1876"/>
        <item m="1" x="4211"/>
        <item x="1497"/>
        <item x="1498"/>
        <item x="1499"/>
        <item x="1500"/>
        <item x="1501"/>
        <item x="1502"/>
        <item x="1503"/>
        <item x="1504"/>
        <item x="941"/>
        <item m="1" x="4265"/>
        <item m="1" x="4197"/>
        <item x="2195"/>
        <item x="1877"/>
        <item m="1" x="4340"/>
        <item x="942"/>
        <item m="1" x="4159"/>
        <item x="1878"/>
        <item x="1505"/>
        <item x="943"/>
        <item x="1506"/>
        <item x="944"/>
        <item m="1" x="4218"/>
        <item m="1" x="4222"/>
        <item x="2226"/>
        <item m="1" x="4227"/>
        <item x="1879"/>
        <item m="1" x="4158"/>
        <item m="1" x="4232"/>
        <item m="1" x="4233"/>
        <item m="1" x="4235"/>
        <item m="1" x="4239"/>
        <item m="1" x="4243"/>
        <item m="1" x="4245"/>
        <item m="1" x="4162"/>
        <item x="1507"/>
        <item x="1508"/>
        <item x="1509"/>
        <item x="1510"/>
        <item x="1511"/>
        <item x="1512"/>
        <item x="945"/>
        <item x="1513"/>
        <item x="1514"/>
        <item x="1515"/>
        <item x="2196"/>
        <item x="1516"/>
        <item m="1" x="424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m="1" x="4250"/>
        <item m="1" x="4255"/>
        <item x="1528"/>
        <item m="1" x="4949"/>
        <item m="1" x="4589"/>
        <item m="1" x="4902"/>
        <item m="1" x="4942"/>
        <item x="1880"/>
        <item x="1529"/>
        <item x="1530"/>
        <item x="1881"/>
        <item x="1882"/>
        <item x="1883"/>
        <item x="2234"/>
        <item x="2227"/>
        <item x="2117"/>
        <item x="1884"/>
        <item x="1885"/>
        <item x="1886"/>
        <item x="1887"/>
        <item x="1068"/>
        <item x="1071"/>
        <item x="2118"/>
        <item x="2119"/>
        <item x="1889"/>
        <item x="2120"/>
        <item x="2121"/>
        <item x="2122"/>
        <item x="2123"/>
        <item x="2124"/>
        <item x="1531"/>
        <item x="2197"/>
        <item x="2126"/>
        <item m="1" x="4726"/>
        <item m="1" x="4319"/>
        <item m="1" x="4750"/>
        <item x="1532"/>
        <item x="946"/>
        <item m="1" x="4339"/>
        <item m="1" x="4690"/>
        <item x="2139"/>
        <item m="1" x="4321"/>
        <item m="1" x="4300"/>
        <item m="1" x="4893"/>
        <item x="2213"/>
        <item m="1" x="4485"/>
        <item m="1" x="5075"/>
        <item x="1900"/>
        <item x="2203"/>
        <item m="1" x="4282"/>
        <item m="1" x="4228"/>
        <item x="1540"/>
        <item x="1891"/>
        <item x="1533"/>
        <item x="1892"/>
        <item x="1534"/>
        <item x="1535"/>
        <item x="1536"/>
        <item x="1893"/>
        <item x="1894"/>
        <item x="1537"/>
        <item x="1686"/>
        <item x="1731"/>
        <item x="1890"/>
        <item x="1941"/>
        <item m="1" x="4514"/>
        <item x="1539"/>
        <item m="1" x="4797"/>
        <item m="1" x="4396"/>
        <item x="1899"/>
        <item m="1" x="4484"/>
        <item m="1" x="5400"/>
        <item x="1730"/>
        <item x="947"/>
        <item x="1541"/>
        <item x="1542"/>
        <item m="1" x="4644"/>
        <item x="2235"/>
        <item x="1543"/>
        <item m="1" x="5371"/>
        <item x="1544"/>
        <item x="1545"/>
        <item x="1546"/>
        <item x="1547"/>
        <item m="1" x="4929"/>
        <item x="1548"/>
        <item m="1" x="5390"/>
        <item m="1" x="4867"/>
        <item x="1549"/>
        <item m="1" x="4866"/>
        <item m="1" x="4913"/>
        <item m="1" x="4878"/>
        <item x="1550"/>
        <item m="1" x="5387"/>
        <item m="1" x="4252"/>
        <item x="1551"/>
        <item m="1" x="5345"/>
        <item m="1" x="4904"/>
        <item x="1552"/>
        <item x="1553"/>
        <item x="1554"/>
        <item m="1" x="4253"/>
        <item x="948"/>
        <item m="1" x="4256"/>
        <item m="1" x="4877"/>
        <item x="1555"/>
        <item x="1556"/>
        <item x="1895"/>
        <item m="1" x="5373"/>
        <item x="1557"/>
        <item x="1558"/>
        <item x="1559"/>
        <item m="1" x="5078"/>
        <item x="1560"/>
        <item m="1" x="4426"/>
        <item x="1561"/>
        <item x="1562"/>
        <item x="1563"/>
        <item m="1" x="4932"/>
        <item x="1564"/>
        <item x="1565"/>
        <item x="1566"/>
        <item x="949"/>
        <item x="1568"/>
        <item m="1" x="4260"/>
        <item m="1" x="4170"/>
        <item x="950"/>
        <item m="1" x="4270"/>
        <item x="1569"/>
        <item x="1570"/>
        <item x="1571"/>
        <item x="1572"/>
        <item x="951"/>
        <item x="1573"/>
        <item x="1574"/>
        <item x="952"/>
        <item x="1575"/>
        <item x="1576"/>
        <item x="1577"/>
        <item x="1578"/>
        <item x="1579"/>
        <item x="1580"/>
        <item x="1897"/>
        <item x="1581"/>
        <item x="953"/>
        <item x="1582"/>
        <item x="1583"/>
        <item m="1" x="4531"/>
        <item m="1" x="4150"/>
        <item m="1" x="4515"/>
        <item x="1584"/>
        <item x="1585"/>
        <item x="1586"/>
        <item x="1898"/>
        <item x="1587"/>
        <item x="1588"/>
        <item x="954"/>
        <item x="1589"/>
        <item x="1590"/>
        <item x="955"/>
        <item x="2228"/>
        <item x="1888"/>
        <item m="1" x="4384"/>
        <item x="1591"/>
        <item x="1427"/>
        <item x="1592"/>
        <item x="1593"/>
        <item x="2199"/>
        <item m="1" x="4264"/>
        <item x="1538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956"/>
        <item x="1610"/>
        <item x="1611"/>
        <item x="957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901"/>
        <item x="1623"/>
        <item x="1624"/>
        <item x="1625"/>
        <item x="1626"/>
        <item x="1627"/>
        <item x="1628"/>
        <item x="1629"/>
        <item m="1" x="4153"/>
        <item x="1630"/>
        <item m="1" x="4487"/>
        <item m="1" x="4424"/>
        <item x="1631"/>
        <item x="1632"/>
        <item x="1633"/>
        <item m="1" x="4409"/>
        <item x="958"/>
        <item m="1" x="4271"/>
        <item x="1634"/>
        <item x="1635"/>
        <item x="173"/>
        <item m="1" x="4154"/>
        <item x="1636"/>
        <item m="1" x="5076"/>
        <item x="1637"/>
        <item x="1638"/>
        <item m="1" x="7930"/>
        <item x="1639"/>
        <item x="1640"/>
        <item x="1641"/>
        <item m="1" x="4254"/>
        <item m="1" x="4358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m="1" x="5553"/>
        <item x="1654"/>
        <item x="1655"/>
        <item x="1656"/>
        <item m="1" x="7934"/>
        <item x="1657"/>
        <item x="1658"/>
        <item x="959"/>
        <item x="1659"/>
        <item x="1660"/>
        <item x="1661"/>
        <item x="1662"/>
        <item x="1663"/>
        <item x="1664"/>
        <item x="1665"/>
        <item x="174"/>
        <item x="1666"/>
        <item x="1667"/>
        <item m="1" x="4284"/>
        <item x="1668"/>
        <item x="1902"/>
        <item x="1669"/>
        <item x="1670"/>
        <item m="1" x="4827"/>
        <item m="1" x="5399"/>
        <item m="1" x="5062"/>
        <item x="960"/>
        <item x="1903"/>
        <item x="1671"/>
        <item x="1672"/>
        <item x="1904"/>
        <item m="1" x="4360"/>
        <item x="1905"/>
        <item m="1" x="4382"/>
        <item m="1" x="4399"/>
        <item x="175"/>
        <item m="1" x="4427"/>
        <item x="1673"/>
        <item x="1674"/>
        <item x="176"/>
        <item x="1675"/>
        <item x="1676"/>
        <item x="177"/>
        <item x="1677"/>
        <item x="1678"/>
        <item x="1679"/>
        <item x="1906"/>
        <item x="1680"/>
        <item x="1681"/>
        <item x="1682"/>
        <item x="1683"/>
        <item x="1684"/>
        <item x="1685"/>
        <item x="1687"/>
        <item x="2125"/>
        <item x="1688"/>
        <item m="1" x="5312"/>
        <item x="961"/>
        <item x="2129"/>
        <item m="1" x="4627"/>
        <item x="1689"/>
        <item m="1" x="5161"/>
        <item x="1690"/>
        <item m="1" x="5317"/>
        <item x="1896"/>
        <item x="1691"/>
        <item x="2204"/>
        <item m="1" x="4337"/>
        <item m="1" x="4994"/>
        <item x="2131"/>
        <item x="2132"/>
        <item m="1" x="7948"/>
        <item x="2205"/>
        <item x="1692"/>
        <item x="1693"/>
        <item x="1694"/>
        <item m="1" x="4535"/>
        <item x="178"/>
        <item x="1695"/>
        <item x="962"/>
        <item x="2206"/>
        <item x="1907"/>
        <item x="963"/>
        <item x="1696"/>
        <item x="1697"/>
        <item x="2133"/>
        <item x="964"/>
        <item x="1698"/>
        <item x="2134"/>
        <item x="2207"/>
        <item x="1908"/>
        <item x="1699"/>
        <item x="1700"/>
        <item x="2135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909"/>
        <item m="1" x="3833"/>
        <item x="1910"/>
        <item x="1715"/>
        <item x="1911"/>
        <item x="1716"/>
        <item x="1717"/>
        <item x="1719"/>
        <item x="1720"/>
        <item m="1" x="7959"/>
        <item x="1912"/>
        <item m="1" x="7962"/>
        <item x="2136"/>
        <item x="2137"/>
        <item x="1721"/>
        <item x="1913"/>
        <item x="2138"/>
        <item x="1914"/>
        <item x="2130"/>
        <item x="1722"/>
        <item m="1" x="7970"/>
        <item x="1915"/>
        <item m="1" x="7975"/>
        <item x="1723"/>
        <item x="1724"/>
        <item x="2198"/>
        <item x="1725"/>
        <item x="2140"/>
        <item x="1916"/>
        <item x="1726"/>
        <item x="1917"/>
        <item x="2141"/>
        <item x="1918"/>
        <item x="1727"/>
        <item x="1919"/>
        <item m="1" x="6234"/>
        <item x="1728"/>
        <item m="1" x="3856"/>
        <item x="2142"/>
        <item x="1920"/>
        <item x="2143"/>
        <item x="1921"/>
        <item m="1" x="7987"/>
        <item x="1922"/>
        <item x="1923"/>
        <item x="2208"/>
        <item x="1925"/>
        <item x="1926"/>
        <item x="1729"/>
        <item m="1" x="7990"/>
        <item x="2202"/>
        <item x="1927"/>
        <item x="2144"/>
        <item x="1928"/>
        <item m="1" x="7992"/>
        <item x="2214"/>
        <item x="965"/>
        <item x="1929"/>
        <item x="1937"/>
        <item m="1" x="7995"/>
        <item x="1732"/>
        <item x="1930"/>
        <item x="2145"/>
        <item x="2146"/>
        <item x="2147"/>
        <item x="1931"/>
        <item x="2148"/>
        <item x="2149"/>
        <item x="2150"/>
        <item x="1733"/>
        <item x="1734"/>
        <item m="1" x="7717"/>
        <item m="1" x="6235"/>
        <item m="1" x="6236"/>
        <item x="1932"/>
        <item m="1" x="6237"/>
        <item x="1934"/>
        <item m="1" x="6238"/>
        <item m="1" x="6239"/>
        <item m="1" x="6240"/>
        <item x="1736"/>
        <item m="1" x="5771"/>
        <item m="1" x="3804"/>
        <item m="1" x="3810"/>
        <item m="1" x="6241"/>
        <item m="1" x="6242"/>
        <item m="1" x="6243"/>
        <item x="1737"/>
        <item m="1" x="6244"/>
        <item m="1" x="6245"/>
        <item x="179"/>
        <item m="1" x="6246"/>
        <item x="1738"/>
        <item m="1" x="6247"/>
        <item x="966"/>
        <item m="1" x="3957"/>
        <item m="1" x="6248"/>
        <item m="1" x="3877"/>
        <item m="1" x="6249"/>
        <item x="2128"/>
        <item x="2151"/>
        <item m="1" x="6250"/>
        <item m="1" x="6251"/>
        <item m="1" x="7323"/>
        <item m="1" x="6252"/>
        <item m="1" x="6253"/>
        <item m="1" x="6254"/>
        <item m="1" x="7868"/>
        <item m="1" x="6255"/>
        <item m="1" x="5404"/>
        <item m="1" x="6256"/>
        <item m="1" x="6257"/>
        <item m="1" x="6258"/>
        <item x="2229"/>
        <item x="2215"/>
        <item x="1936"/>
        <item x="2216"/>
        <item x="2230"/>
        <item x="2200"/>
        <item x="1938"/>
        <item m="1" x="6259"/>
        <item x="2217"/>
        <item x="2152"/>
        <item m="1" x="7324"/>
        <item x="2218"/>
        <item m="1" x="6260"/>
        <item m="1" x="6261"/>
        <item m="1" x="6262"/>
        <item m="1" x="7853"/>
        <item m="1" x="3940"/>
        <item m="1" x="7858"/>
        <item m="1" x="6263"/>
        <item m="1" x="6264"/>
        <item m="1" x="6265"/>
        <item x="1939"/>
        <item m="1" x="6266"/>
        <item x="1940"/>
        <item x="2219"/>
        <item x="2209"/>
        <item x="2231"/>
        <item m="1" x="6267"/>
        <item m="1" x="6268"/>
        <item m="1" x="6269"/>
        <item x="2220"/>
        <item m="1" x="6270"/>
        <item x="2221"/>
        <item m="1" x="6271"/>
        <item m="1" x="6272"/>
        <item m="1" x="6273"/>
        <item m="1" x="6274"/>
        <item m="1" x="6275"/>
        <item m="1" x="6276"/>
        <item m="1" x="6277"/>
        <item m="1" x="3848"/>
        <item m="1" x="7869"/>
        <item m="1" x="6278"/>
        <item m="1" x="7870"/>
        <item x="2212"/>
        <item x="1739"/>
        <item m="1" x="6279"/>
        <item m="1" x="6280"/>
        <item m="1" x="6281"/>
        <item m="1" x="6282"/>
        <item m="1" x="6283"/>
        <item m="1" x="6284"/>
        <item m="1" x="6285"/>
        <item m="1" x="6286"/>
        <item m="1" x="6287"/>
        <item m="1" x="6288"/>
        <item m="1" x="3769"/>
        <item m="1" x="6289"/>
        <item m="1" x="6290"/>
        <item m="1" x="6291"/>
        <item m="1" x="6292"/>
        <item m="1" x="6293"/>
        <item m="1" x="6294"/>
        <item m="1" x="6295"/>
        <item m="1" x="6296"/>
        <item x="2232"/>
        <item m="1" x="6297"/>
        <item m="1" x="6298"/>
        <item m="1" x="6299"/>
        <item m="1" x="5405"/>
        <item m="1" x="6300"/>
        <item m="1" x="6301"/>
        <item m="1" x="6302"/>
        <item m="1" x="6303"/>
        <item m="1" x="6304"/>
        <item m="1" x="6305"/>
        <item m="1" x="6306"/>
        <item m="1" x="6307"/>
        <item m="1" x="6308"/>
        <item m="1" x="6309"/>
        <item m="1" x="6310"/>
        <item m="1" x="6311"/>
        <item m="1" x="3774"/>
        <item m="1" x="6312"/>
        <item m="1" x="6313"/>
        <item m="1" x="6314"/>
        <item m="1" x="6315"/>
        <item m="1" x="6316"/>
        <item m="1" x="6317"/>
        <item m="1" x="3773"/>
        <item m="1" x="6318"/>
        <item m="1" x="6319"/>
        <item m="1" x="7321"/>
        <item m="1" x="6320"/>
        <item m="1" x="3878"/>
        <item m="1" x="6321"/>
        <item m="1" x="6322"/>
        <item m="1" x="6323"/>
        <item m="1" x="3849"/>
        <item m="1" x="6324"/>
        <item m="1" x="6325"/>
        <item m="1" x="6326"/>
        <item m="1" x="6327"/>
        <item m="1" x="6328"/>
        <item m="1" x="6329"/>
        <item m="1" x="6330"/>
        <item m="1" x="6331"/>
        <item m="1" x="6332"/>
        <item m="1" x="6333"/>
        <item m="1" x="3857"/>
        <item m="1" x="3873"/>
        <item m="1" x="3886"/>
        <item m="1" x="3874"/>
        <item m="1" x="3879"/>
        <item m="1" x="6334"/>
        <item m="1" x="3866"/>
        <item m="1" x="6335"/>
        <item m="1" x="3770"/>
        <item m="1" x="6336"/>
        <item m="1" x="6337"/>
        <item m="1" x="6338"/>
        <item m="1" x="6339"/>
        <item m="1" x="6340"/>
        <item m="1" x="6341"/>
        <item m="1" x="6342"/>
        <item m="1" x="3820"/>
        <item m="1" x="6343"/>
        <item m="1" x="6344"/>
        <item m="1" x="6345"/>
        <item m="1" x="6346"/>
        <item m="1" x="6347"/>
        <item m="1" x="6348"/>
        <item m="1" x="6349"/>
        <item m="1" x="6350"/>
        <item m="1" x="6351"/>
        <item m="1" x="6352"/>
        <item m="1" x="6353"/>
        <item m="1" x="6354"/>
        <item m="1" x="6355"/>
        <item m="1" x="6356"/>
        <item m="1" x="3850"/>
        <item m="1" x="3860"/>
        <item m="1" x="3880"/>
        <item m="1" x="3811"/>
        <item m="1" x="3887"/>
        <item m="1" x="6357"/>
        <item m="1" x="6358"/>
        <item m="1" x="6359"/>
        <item m="1" x="6360"/>
        <item m="1" x="6361"/>
        <item m="1" x="3805"/>
        <item m="1" x="6362"/>
        <item x="2222"/>
        <item m="1" x="6363"/>
        <item m="1" x="6364"/>
        <item m="1" x="6365"/>
        <item m="1" x="6366"/>
        <item m="1" x="3784"/>
        <item x="2153"/>
        <item m="1" x="6367"/>
        <item m="1" x="3786"/>
        <item m="1" x="6368"/>
        <item m="1" x="6369"/>
        <item m="1" x="3813"/>
        <item m="1" x="6370"/>
        <item m="1" x="6371"/>
        <item m="1" x="3859"/>
        <item m="1" x="3928"/>
        <item m="1" x="6372"/>
        <item m="1" x="3845"/>
        <item m="1" x="3768"/>
        <item m="1" x="3863"/>
        <item m="1" x="3772"/>
        <item m="1" x="6373"/>
        <item m="1" x="3816"/>
        <item m="1" x="3961"/>
        <item m="1" x="3775"/>
        <item m="1" x="7537"/>
        <item x="967"/>
        <item m="1" x="3867"/>
        <item m="1" x="3923"/>
        <item m="1" x="3888"/>
        <item m="1" x="3912"/>
        <item m="1" x="3950"/>
        <item m="1" x="3812"/>
        <item m="1" x="3890"/>
        <item m="1" x="3771"/>
        <item m="1" x="3815"/>
        <item m="1" x="3798"/>
        <item m="1" x="3917"/>
        <item m="1" x="3779"/>
        <item m="1" x="3847"/>
        <item m="1" x="3790"/>
        <item x="968"/>
        <item m="1" x="3809"/>
        <item m="1" x="3802"/>
        <item m="1" x="3944"/>
        <item m="1" x="3814"/>
        <item m="1" x="3776"/>
        <item m="1" x="3851"/>
        <item m="1" x="3767"/>
        <item m="1" x="3840"/>
        <item m="1" x="3892"/>
        <item m="1" x="3781"/>
        <item m="1" x="3823"/>
        <item m="1" x="3931"/>
        <item m="1" x="3948"/>
        <item m="1" x="3797"/>
        <item m="1" x="3902"/>
        <item m="1" x="3904"/>
        <item m="1" x="3817"/>
        <item m="1" x="3807"/>
        <item m="1" x="3794"/>
        <item m="1" x="3824"/>
        <item m="1" x="3822"/>
        <item m="1" x="3861"/>
        <item m="1" x="3896"/>
        <item m="1" x="3792"/>
        <item m="1" x="3796"/>
        <item m="1" x="3782"/>
        <item m="1" x="3918"/>
        <item m="1" x="3922"/>
        <item m="1" x="3836"/>
        <item m="1" x="3819"/>
        <item m="1" x="3898"/>
        <item m="1" x="3777"/>
        <item m="1" x="3962"/>
        <item m="1" x="3883"/>
        <item m="1" x="3934"/>
        <item x="1742"/>
        <item m="1" x="3831"/>
        <item m="1" x="3937"/>
        <item m="1" x="3945"/>
        <item m="1" x="3951"/>
        <item m="1" x="3843"/>
        <item m="1" x="3899"/>
        <item m="1" x="3826"/>
        <item m="1" x="3919"/>
        <item m="1" x="3825"/>
        <item m="1" x="3939"/>
        <item m="1" x="3827"/>
        <item m="1" x="3925"/>
        <item m="1" x="3870"/>
        <item m="1" x="3881"/>
        <item m="1" x="7865"/>
        <item m="1" x="3838"/>
        <item m="1" x="3952"/>
        <item m="1" x="3829"/>
        <item m="1" x="3942"/>
        <item m="1" x="3941"/>
        <item m="1" x="3876"/>
        <item m="1" x="3884"/>
        <item m="1" x="3869"/>
        <item m="1" x="3868"/>
        <item m="1" x="3795"/>
        <item m="1" x="3920"/>
        <item m="1" x="3834"/>
        <item x="969"/>
        <item m="1" x="3780"/>
        <item x="970"/>
        <item m="1" x="3915"/>
        <item m="1" x="3914"/>
        <item m="1" x="3893"/>
        <item x="971"/>
        <item m="1" x="3907"/>
        <item x="972"/>
        <item m="1" x="3885"/>
        <item m="1" x="3953"/>
        <item m="1" x="3846"/>
        <item m="1" x="3841"/>
        <item m="1" x="3894"/>
        <item m="1" x="3844"/>
        <item m="1" x="3955"/>
        <item m="1" x="3960"/>
        <item m="1" x="3901"/>
        <item m="1" x="3943"/>
        <item m="1" x="3956"/>
        <item m="1" x="3938"/>
        <item m="1" x="3921"/>
        <item m="1" x="3895"/>
        <item m="1" x="3926"/>
        <item m="1" x="3832"/>
        <item x="973"/>
        <item m="1" x="3909"/>
        <item m="1" x="3835"/>
        <item m="1" x="3837"/>
        <item x="974"/>
        <item m="1" x="3929"/>
        <item m="1" x="3933"/>
        <item m="1" x="3930"/>
        <item m="1" x="3783"/>
        <item m="1" x="3924"/>
        <item m="1" x="3936"/>
        <item m="1" x="3963"/>
        <item m="1" x="3787"/>
        <item m="1" x="3932"/>
        <item m="1" x="3853"/>
        <item m="1" x="3949"/>
        <item x="975"/>
        <item m="1" x="3910"/>
        <item x="976"/>
        <item m="1" x="3947"/>
        <item x="977"/>
        <item m="1" x="3882"/>
        <item x="978"/>
        <item x="979"/>
        <item x="980"/>
        <item m="1" x="3788"/>
        <item m="1" x="3858"/>
        <item x="981"/>
        <item m="1" x="3793"/>
        <item m="1" x="3789"/>
        <item x="982"/>
        <item m="1" x="3855"/>
        <item m="1" x="3954"/>
        <item x="983"/>
        <item x="984"/>
        <item m="1" x="3927"/>
        <item m="1" x="3871"/>
        <item x="985"/>
        <item x="986"/>
        <item m="1" x="3862"/>
        <item x="987"/>
        <item x="988"/>
        <item m="1" x="3872"/>
        <item m="1" x="7867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m="1" x="6724"/>
        <item x="1010"/>
        <item x="1011"/>
        <item x="1012"/>
        <item x="1013"/>
        <item x="1014"/>
        <item x="1015"/>
        <item m="1" x="7931"/>
        <item x="1016"/>
        <item x="1017"/>
        <item x="1018"/>
        <item x="1019"/>
        <item x="1020"/>
        <item x="1021"/>
        <item x="1022"/>
        <item x="1023"/>
        <item x="1024"/>
        <item m="1" x="7895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m="1" x="7896"/>
        <item x="1036"/>
        <item x="1037"/>
        <item m="1" x="7871"/>
        <item m="1" x="7986"/>
        <item m="1" x="7944"/>
        <item m="1" x="7539"/>
        <item m="1" x="7540"/>
        <item m="1" x="7541"/>
        <item m="1" x="7847"/>
        <item m="1" x="7542"/>
        <item m="1" x="7543"/>
        <item m="1" x="7872"/>
        <item m="1" x="7873"/>
        <item m="1" x="6725"/>
        <item m="1" x="6726"/>
        <item m="1" x="7544"/>
        <item m="1" x="7971"/>
        <item m="1" x="6727"/>
        <item m="1" x="7874"/>
        <item m="1" x="7545"/>
        <item m="1" x="6374"/>
        <item m="1" x="7546"/>
        <item m="1" x="6375"/>
        <item m="1" x="7547"/>
        <item m="1" x="7548"/>
        <item m="1" x="7549"/>
        <item m="1" x="7550"/>
        <item m="1" x="7551"/>
        <item m="1" x="7552"/>
        <item m="1" x="7553"/>
        <item m="1" x="7875"/>
        <item m="1" x="7554"/>
        <item m="1" x="7555"/>
        <item m="1" x="7556"/>
        <item m="1" x="7557"/>
        <item m="1" x="7558"/>
        <item m="1" x="7559"/>
        <item m="1" x="7067"/>
        <item m="1" x="7876"/>
        <item m="1" x="7877"/>
        <item m="1" x="7993"/>
        <item m="1" x="7560"/>
        <item m="1" x="7878"/>
        <item m="1" x="7561"/>
        <item m="1" x="7879"/>
        <item m="1" x="7881"/>
        <item m="1" x="7562"/>
        <item m="1" x="7563"/>
        <item m="1" x="7882"/>
        <item m="1" x="7564"/>
        <item m="1" x="7565"/>
        <item m="1" x="7566"/>
        <item m="1" x="7567"/>
        <item m="1" x="4117"/>
        <item m="1" x="6729"/>
        <item m="1" x="7568"/>
        <item m="1" x="7883"/>
        <item m="1" x="7884"/>
        <item m="1" x="7885"/>
        <item m="1" x="7886"/>
        <item m="1" x="7329"/>
        <item m="1" x="7887"/>
        <item m="1" x="7999"/>
        <item m="1" x="7569"/>
        <item m="1" x="7888"/>
        <item m="1" x="7889"/>
        <item m="1" x="7939"/>
        <item m="1" x="7890"/>
        <item m="1" x="7570"/>
        <item m="1" x="7891"/>
        <item m="1" x="7892"/>
        <item m="1" x="7571"/>
        <item m="1" x="7893"/>
        <item m="1" x="7572"/>
        <item m="1" x="7894"/>
        <item m="1" x="7068"/>
        <item m="1" x="7069"/>
        <item m="1" x="7897"/>
        <item m="1" x="6730"/>
        <item m="1" x="6731"/>
        <item m="1" x="7313"/>
        <item m="1" x="7271"/>
        <item m="1" x="7070"/>
        <item m="1" x="7314"/>
        <item m="1" x="7898"/>
        <item m="1" x="7272"/>
        <item m="1" x="7899"/>
        <item m="1" x="7900"/>
        <item m="1" x="7901"/>
        <item m="1" x="7902"/>
        <item m="1" x="7903"/>
        <item m="1" x="7904"/>
        <item m="1" x="7905"/>
        <item m="1" x="7906"/>
        <item m="1" x="7071"/>
        <item m="1" x="7907"/>
        <item m="1" x="7908"/>
        <item m="1" x="6732"/>
        <item m="1" x="6733"/>
        <item m="1" x="6734"/>
        <item m="1" x="6735"/>
        <item m="1" x="7909"/>
        <item m="1" x="6736"/>
        <item m="1" x="7910"/>
        <item m="1" x="7911"/>
        <item m="1" x="6376"/>
        <item m="1" x="7912"/>
        <item m="1" x="7913"/>
        <item m="1" x="7914"/>
        <item m="1" x="5198"/>
        <item m="1" x="7915"/>
        <item m="1" x="7916"/>
        <item m="1" x="7917"/>
        <item m="1" x="7918"/>
        <item m="1" x="7072"/>
        <item m="1" x="7919"/>
        <item m="1" x="6737"/>
        <item m="1" x="4139"/>
        <item m="1" x="6738"/>
        <item m="1" x="7073"/>
        <item m="1" x="6739"/>
        <item m="1" x="7573"/>
        <item m="1" x="7920"/>
        <item m="1" x="6740"/>
        <item m="1" x="7921"/>
        <item m="1" x="7922"/>
        <item m="1" x="5766"/>
        <item m="1" x="7923"/>
        <item m="1" x="7924"/>
        <item m="1" x="7925"/>
        <item m="1" x="7926"/>
        <item m="1" x="4570"/>
        <item m="1" x="7927"/>
        <item m="1" x="7929"/>
        <item m="1" x="7574"/>
        <item m="1" x="7074"/>
        <item m="1" x="6741"/>
        <item m="1" x="7932"/>
        <item m="1" x="7933"/>
        <item m="1" x="7075"/>
        <item m="1" x="7935"/>
        <item m="1" x="6742"/>
        <item m="1" x="7576"/>
        <item m="1" x="6743"/>
        <item m="1" x="7577"/>
        <item m="1" x="7936"/>
        <item m="1" x="7578"/>
        <item m="1" x="6744"/>
        <item m="1" x="7937"/>
        <item m="1" x="7076"/>
        <item m="1" x="7579"/>
        <item m="1" x="7938"/>
        <item m="1" x="7580"/>
        <item m="1" x="6745"/>
        <item m="1" x="6746"/>
        <item m="1" x="7940"/>
        <item m="1" x="4134"/>
        <item m="1" x="7077"/>
        <item m="1" x="7581"/>
        <item m="1" x="7582"/>
        <item m="1" x="7273"/>
        <item m="1" x="7941"/>
        <item m="1" x="5163"/>
        <item m="1" x="7942"/>
        <item m="1" x="7943"/>
        <item m="1" x="7945"/>
        <item m="1" x="7274"/>
        <item m="1" x="4536"/>
        <item m="1" x="6747"/>
        <item m="1" x="7078"/>
        <item m="1" x="6377"/>
        <item m="1" x="6748"/>
        <item m="1" x="6378"/>
        <item m="1" x="7946"/>
        <item m="1" x="7947"/>
        <item m="1" x="7950"/>
        <item m="1" x="5774"/>
        <item m="1" x="7951"/>
        <item m="1" x="4144"/>
        <item m="1" x="7079"/>
        <item m="1" x="7953"/>
        <item m="1" x="7954"/>
        <item m="1" x="7956"/>
        <item m="1" x="7958"/>
        <item m="1" x="7960"/>
        <item m="1" x="7583"/>
        <item m="1" x="7967"/>
        <item m="1" x="7968"/>
        <item m="1" x="7584"/>
        <item m="1" x="6749"/>
        <item m="1" x="7969"/>
        <item m="1" x="6379"/>
        <item m="1" x="7974"/>
        <item m="1" x="5119"/>
        <item m="1" x="6750"/>
        <item m="1" x="6751"/>
        <item m="1" x="7977"/>
        <item m="1" x="6752"/>
        <item m="1" x="7080"/>
        <item m="1" x="7081"/>
        <item m="1" x="6753"/>
        <item m="1" x="7082"/>
        <item m="1" x="6380"/>
        <item m="1" x="7585"/>
        <item m="1" x="7979"/>
        <item m="1" x="7980"/>
        <item m="1" x="6381"/>
        <item m="1" x="7982"/>
        <item m="1" x="4655"/>
        <item m="1" x="7984"/>
        <item m="1" x="7985"/>
        <item m="1" x="7083"/>
        <item m="1" x="3507"/>
        <item m="1" x="7991"/>
        <item m="1" x="7586"/>
        <item m="1" x="7587"/>
        <item m="1" x="6755"/>
        <item m="1" x="7588"/>
        <item m="1" x="7589"/>
        <item m="1" x="7994"/>
        <item m="1" x="7996"/>
        <item m="1" x="7997"/>
        <item m="1" x="7998"/>
        <item m="1" x="7084"/>
        <item m="1" x="7880"/>
        <item m="1" x="7275"/>
        <item m="1" x="7085"/>
        <item m="1" x="7086"/>
        <item m="1" x="6756"/>
        <item m="1" x="7087"/>
        <item m="1" x="4135"/>
        <item m="1" x="4968"/>
        <item m="1" x="7590"/>
        <item m="1" x="7591"/>
        <item m="1" x="7088"/>
        <item m="1" x="4983"/>
        <item m="1" x="7089"/>
        <item m="1" x="5769"/>
        <item m="1" x="6757"/>
        <item m="1" x="6758"/>
        <item m="1" x="7592"/>
        <item m="1" x="7593"/>
        <item m="1" x="7594"/>
        <item m="1" x="7595"/>
        <item m="1" x="7596"/>
        <item m="1" x="6382"/>
        <item m="1" x="7090"/>
        <item m="1" x="4127"/>
        <item m="1" x="7597"/>
        <item m="1" x="6759"/>
        <item m="1" x="7598"/>
        <item m="1" x="7599"/>
        <item m="1" x="6760"/>
        <item m="1" x="7091"/>
        <item m="1" x="4645"/>
        <item m="1" x="7092"/>
        <item m="1" x="7600"/>
        <item m="1" x="7093"/>
        <item m="1" x="6761"/>
        <item m="1" x="7094"/>
        <item m="1" x="7095"/>
        <item m="1" x="7096"/>
        <item m="1" x="7097"/>
        <item m="1" x="7601"/>
        <item m="1" x="7602"/>
        <item m="1" x="7098"/>
        <item m="1" x="6762"/>
        <item m="1" x="7099"/>
        <item m="1" x="7276"/>
        <item m="1" x="4653"/>
        <item m="1" x="7603"/>
        <item m="1" x="7277"/>
        <item m="1" x="7100"/>
        <item m="1" x="7101"/>
        <item m="1" x="7102"/>
        <item m="1" x="7278"/>
        <item m="1" x="6763"/>
        <item m="1" x="7103"/>
        <item m="1" x="7604"/>
        <item m="1" x="7605"/>
        <item m="1" x="7104"/>
        <item m="1" x="7606"/>
        <item x="1946"/>
        <item m="1" x="7105"/>
        <item m="1" x="7608"/>
        <item m="1" x="7106"/>
        <item m="1" x="6764"/>
        <item m="1" x="7609"/>
        <item m="1" x="5137"/>
        <item m="1" x="7108"/>
        <item m="1" x="7610"/>
        <item m="1" x="7279"/>
        <item m="1" x="7109"/>
        <item m="1" x="7315"/>
        <item m="1" x="7316"/>
        <item m="1" x="7280"/>
        <item m="1" x="6383"/>
        <item m="1" x="6384"/>
        <item m="1" x="7611"/>
        <item m="1" x="6385"/>
        <item m="1" x="6386"/>
        <item m="1" x="7110"/>
        <item m="1" x="6387"/>
        <item m="1" x="7111"/>
        <item m="1" x="6388"/>
        <item m="1" x="6765"/>
        <item m="1" x="5764"/>
        <item m="1" x="5768"/>
        <item m="1" x="4145"/>
        <item m="1" x="7112"/>
        <item m="1" x="7113"/>
        <item m="1" x="6766"/>
        <item m="1" x="5754"/>
        <item m="1" x="6389"/>
        <item m="1" x="7612"/>
        <item m="1" x="2640"/>
        <item m="1" x="7613"/>
        <item m="1" x="6390"/>
        <item m="1" x="4301"/>
        <item m="1" x="4654"/>
        <item m="1" x="6391"/>
        <item m="1" x="7614"/>
        <item m="1" x="6767"/>
        <item m="1" x="7330"/>
        <item m="1" x="7615"/>
        <item m="1" x="4657"/>
        <item m="1" x="4130"/>
        <item m="1" x="7616"/>
        <item m="1" x="6768"/>
        <item m="1" x="7617"/>
        <item m="1" x="6392"/>
        <item m="1" x="7526"/>
        <item m="1" x="6393"/>
        <item m="1" x="6769"/>
        <item m="1" x="6394"/>
        <item m="1" x="6395"/>
        <item m="1" x="7618"/>
        <item m="1" x="7619"/>
        <item m="1" x="7621"/>
        <item m="1" x="7622"/>
        <item m="1" x="6770"/>
        <item m="1" x="6771"/>
        <item m="1" x="7623"/>
        <item m="1" x="7624"/>
        <item m="1" x="4410"/>
        <item m="1" x="7625"/>
        <item m="1" x="7626"/>
        <item m="1" x="7627"/>
        <item m="1" x="6396"/>
        <item m="1" x="7628"/>
        <item m="1" x="7630"/>
        <item m="1" x="7114"/>
        <item m="1" x="7928"/>
        <item m="1" x="6397"/>
        <item m="1" x="7631"/>
        <item m="1" x="7632"/>
        <item m="1" x="6772"/>
        <item m="1" x="7115"/>
        <item m="1" x="7116"/>
        <item m="1" x="7633"/>
        <item m="1" x="7634"/>
        <item m="1" x="7322"/>
        <item m="1" x="6398"/>
        <item m="1" x="6399"/>
        <item m="1" x="7635"/>
        <item m="1" x="7636"/>
        <item m="1" x="7637"/>
        <item m="1" x="6400"/>
        <item m="1" x="7118"/>
        <item m="1" x="7119"/>
        <item m="1" x="7120"/>
        <item m="1" x="7121"/>
        <item m="1" x="7122"/>
        <item m="1" x="6401"/>
        <item m="1" x="7123"/>
        <item m="1" x="6402"/>
        <item m="1" x="6403"/>
        <item m="1" x="7638"/>
        <item m="1" x="6773"/>
        <item m="1" x="6774"/>
        <item m="1" x="6404"/>
        <item m="1" x="6775"/>
        <item m="1" x="6776"/>
        <item m="1" x="6777"/>
        <item m="1" x="6778"/>
        <item m="1" x="6405"/>
        <item m="1" x="6406"/>
        <item m="1" x="7639"/>
        <item m="1" x="7640"/>
        <item m="1" x="6407"/>
        <item x="1038"/>
        <item m="1" x="7641"/>
        <item m="1" x="7642"/>
        <item m="1" x="7643"/>
        <item m="1" x="7644"/>
        <item m="1" x="7645"/>
        <item m="1" x="6408"/>
        <item m="1" x="7646"/>
        <item m="1" x="7647"/>
        <item m="1" x="7648"/>
        <item m="1" x="6409"/>
        <item m="1" x="6410"/>
        <item m="1" x="6411"/>
        <item m="1" x="7649"/>
        <item m="1" x="7650"/>
        <item m="1" x="7651"/>
        <item m="1" x="2610"/>
        <item m="1" x="6412"/>
        <item m="1" x="6413"/>
        <item m="1" x="6414"/>
        <item m="1" x="7652"/>
        <item m="1" x="6415"/>
        <item m="1" x="6416"/>
        <item m="1" x="6417"/>
        <item m="1" x="7653"/>
        <item m="1" x="7654"/>
        <item m="1" x="7655"/>
        <item m="1" x="6418"/>
        <item m="1" x="7656"/>
        <item m="1" x="6419"/>
        <item m="1" x="6420"/>
        <item m="1" x="7657"/>
        <item m="1" x="6421"/>
        <item m="1" x="6422"/>
        <item m="1" x="6423"/>
        <item m="1" x="6424"/>
        <item m="1" x="6425"/>
        <item m="1" x="6426"/>
        <item m="1" x="7658"/>
        <item m="1" x="6427"/>
        <item m="1" x="6428"/>
        <item m="1" x="7659"/>
        <item m="1" x="7660"/>
        <item m="1" x="7661"/>
        <item m="1" x="7662"/>
        <item m="1" x="7663"/>
        <item m="1" x="7664"/>
        <item m="1" x="7665"/>
        <item m="1" x="7666"/>
        <item m="1" x="7667"/>
        <item m="1" x="7668"/>
        <item m="1" x="7669"/>
        <item m="1" x="6429"/>
        <item m="1" x="6430"/>
        <item m="1" x="6431"/>
        <item m="1" x="7670"/>
        <item m="1" x="7671"/>
        <item m="1" x="6432"/>
        <item m="1" x="6433"/>
        <item m="1" x="6434"/>
        <item m="1" x="7672"/>
        <item m="1" x="6435"/>
        <item m="1" x="6436"/>
        <item m="1" x="7673"/>
        <item m="1" x="6437"/>
        <item m="1" x="6438"/>
        <item m="1" x="6439"/>
        <item m="1" x="6440"/>
        <item m="1" x="6441"/>
        <item m="1" x="7674"/>
        <item m="1" x="7675"/>
        <item m="1" x="6442"/>
        <item m="1" x="7676"/>
        <item m="1" x="2633"/>
        <item m="1" x="6443"/>
        <item m="1" x="7677"/>
        <item m="1" x="6444"/>
        <item m="1" x="7678"/>
        <item m="1" x="6445"/>
        <item m="1" x="7679"/>
        <item m="1" x="6446"/>
        <item m="1" x="6447"/>
        <item m="1" x="6448"/>
        <item m="1" x="6449"/>
        <item m="1" x="6450"/>
        <item m="1" x="6451"/>
        <item m="1" x="6452"/>
        <item m="1" x="6453"/>
        <item m="1" x="6454"/>
        <item m="1" x="6455"/>
        <item m="1" x="6456"/>
        <item m="1" x="6457"/>
        <item m="1" x="6458"/>
        <item m="1" x="6459"/>
        <item m="1" x="6460"/>
        <item m="1" x="6780"/>
        <item m="1" x="6461"/>
        <item m="1" x="6781"/>
        <item m="1" x="6782"/>
        <item m="1" x="6462"/>
        <item m="1" x="4616"/>
        <item m="1" x="4563"/>
        <item m="1" x="6463"/>
        <item m="1" x="4628"/>
        <item m="1" x="6464"/>
        <item m="1" x="6465"/>
        <item m="1" x="4987"/>
        <item m="1" x="4128"/>
        <item m="1" x="6783"/>
        <item m="1" x="7680"/>
        <item m="1" x="6466"/>
        <item m="1" x="6467"/>
        <item m="1" x="6784"/>
        <item m="1" x="6785"/>
        <item m="1" x="6786"/>
        <item m="1" x="7681"/>
        <item m="1" x="7682"/>
        <item m="1" x="6468"/>
        <item m="1" x="7683"/>
        <item m="1" x="6469"/>
        <item m="1" x="6470"/>
        <item m="1" x="6471"/>
        <item m="1" x="6472"/>
        <item m="1" x="6473"/>
        <item x="1747"/>
        <item m="1" x="6474"/>
        <item m="1" x="6475"/>
        <item m="1" x="6476"/>
        <item m="1" x="6477"/>
        <item m="1" x="6478"/>
        <item m="1" x="6479"/>
        <item m="1" x="6480"/>
        <item m="1" x="6481"/>
        <item m="1" x="6482"/>
        <item m="1" x="6483"/>
        <item m="1" x="6484"/>
        <item m="1" x="6485"/>
        <item m="1" x="6486"/>
        <item m="1" x="6487"/>
        <item m="1" x="7684"/>
        <item m="1" x="7685"/>
        <item m="1" x="6488"/>
        <item m="1" x="7281"/>
        <item m="1" x="6489"/>
        <item m="1" x="6787"/>
        <item m="1" x="6490"/>
        <item m="1" x="6491"/>
        <item m="1" x="6492"/>
        <item m="1" x="6788"/>
        <item m="1" x="7686"/>
        <item m="1" x="7687"/>
        <item m="1" x="6789"/>
        <item m="1" x="7124"/>
        <item m="1" x="5045"/>
        <item m="1" x="5093"/>
        <item m="1" x="5111"/>
        <item m="1" x="5131"/>
        <item m="1" x="6790"/>
        <item m="1" x="7688"/>
        <item m="1" x="4626"/>
        <item m="1" x="4274"/>
        <item m="1" x="7125"/>
        <item m="1" x="7689"/>
        <item m="1" x="4278"/>
        <item m="1" x="6493"/>
        <item m="1" x="6791"/>
        <item m="1" x="6792"/>
        <item m="1" x="6793"/>
        <item m="1" x="6794"/>
        <item m="1" x="6795"/>
        <item m="1" x="6796"/>
        <item m="1" x="7126"/>
        <item m="1" x="6797"/>
        <item m="1" x="7127"/>
        <item m="1" x="7128"/>
        <item m="1" x="7129"/>
        <item m="1" x="6798"/>
        <item m="1" x="7130"/>
        <item m="1" x="6799"/>
        <item m="1" x="6494"/>
        <item m="1" x="6495"/>
        <item m="1" x="6496"/>
        <item m="1" x="6800"/>
        <item m="1" x="7131"/>
        <item m="1" x="6801"/>
        <item m="1" x="6802"/>
        <item m="1" x="6497"/>
        <item m="1" x="7132"/>
        <item m="1" x="6498"/>
        <item m="1" x="6803"/>
        <item m="1" x="6804"/>
        <item m="1" x="6499"/>
        <item m="1" x="4303"/>
        <item m="1" x="6805"/>
        <item m="1" x="7690"/>
        <item m="1" x="7133"/>
        <item m="1" x="6806"/>
        <item m="1" x="6807"/>
        <item m="1" x="6808"/>
        <item m="1" x="6809"/>
        <item m="1" x="6810"/>
        <item m="1" x="6811"/>
        <item m="1" x="6812"/>
        <item m="1" x="6813"/>
        <item m="1" x="7134"/>
        <item m="1" x="6814"/>
        <item m="1" x="7135"/>
        <item m="1" x="6815"/>
        <item m="1" x="6816"/>
        <item m="1" x="6817"/>
        <item m="1" x="6818"/>
        <item m="1" x="7136"/>
        <item m="1" x="6819"/>
        <item m="1" x="6820"/>
        <item m="1" x="6821"/>
        <item m="1" x="6822"/>
        <item m="1" x="6823"/>
        <item m="1" x="6824"/>
        <item m="1" x="6825"/>
        <item m="1" x="6826"/>
        <item m="1" x="4308"/>
        <item m="1" x="7282"/>
        <item m="1" x="7137"/>
        <item m="1" x="6827"/>
        <item m="1" x="6500"/>
        <item m="1" x="6501"/>
        <item m="1" x="6828"/>
        <item m="1" x="6829"/>
        <item m="1" x="6502"/>
        <item m="1" x="7138"/>
        <item m="1" x="6830"/>
        <item m="1" x="6503"/>
        <item m="1" x="6504"/>
        <item m="1" x="6831"/>
        <item m="1" x="4590"/>
        <item m="1" x="6832"/>
        <item m="1" x="7139"/>
        <item m="1" x="7140"/>
        <item m="1" x="6833"/>
        <item m="1" x="7141"/>
        <item m="1" x="6834"/>
        <item m="1" x="2890"/>
        <item m="1" x="6835"/>
        <item m="1" x="4313"/>
        <item m="1" x="7142"/>
        <item m="1" x="7143"/>
        <item m="1" x="6836"/>
        <item m="1" x="6837"/>
        <item m="1" x="6838"/>
        <item m="1" x="6839"/>
        <item m="1" x="7144"/>
        <item m="1" x="6840"/>
        <item m="1" x="7283"/>
        <item m="1" x="7145"/>
        <item m="1" x="7146"/>
        <item m="1" x="6505"/>
        <item m="1" x="6506"/>
        <item m="1" x="6841"/>
        <item m="1" x="6507"/>
        <item m="1" x="6508"/>
        <item m="1" x="6842"/>
        <item m="1" x="6509"/>
        <item m="1" x="6510"/>
        <item m="1" x="6511"/>
        <item m="1" x="6512"/>
        <item m="1" x="6843"/>
        <item m="1" x="6844"/>
        <item m="1" x="3403"/>
        <item m="1" x="6845"/>
        <item m="1" x="6846"/>
        <item m="1" x="6847"/>
        <item m="1" x="6848"/>
        <item m="1" x="6849"/>
        <item m="1" x="6513"/>
        <item m="1" x="6850"/>
        <item m="1" x="6514"/>
        <item m="1" x="5044"/>
        <item m="1" x="6851"/>
        <item m="1" x="5019"/>
        <item m="1" x="6852"/>
        <item m="1" x="6515"/>
        <item m="1" x="7147"/>
        <item m="1" x="7148"/>
        <item m="1" x="7149"/>
        <item m="1" x="7150"/>
        <item m="1" x="7151"/>
        <item m="1" x="7152"/>
        <item m="1" x="7153"/>
        <item m="1" x="7284"/>
        <item m="1" x="7285"/>
        <item m="1" x="7286"/>
        <item m="1" x="5112"/>
        <item m="1" x="6516"/>
        <item m="1" x="4564"/>
        <item m="1" x="6853"/>
        <item m="1" x="6854"/>
        <item m="1" x="7154"/>
        <item m="1" x="7155"/>
        <item m="1" x="7287"/>
        <item m="1" x="6517"/>
        <item m="1" x="7156"/>
        <item m="1" x="7157"/>
        <item m="1" x="6855"/>
        <item m="1" x="6856"/>
        <item m="1" x="6518"/>
        <item m="1" x="6857"/>
        <item m="1" x="6858"/>
        <item m="1" x="6859"/>
        <item m="1" x="6860"/>
        <item m="1" x="6861"/>
        <item m="1" x="6519"/>
        <item m="1" x="6862"/>
        <item m="1" x="6863"/>
        <item m="1" x="6864"/>
        <item m="1" x="6865"/>
        <item m="1" x="6866"/>
        <item m="1" x="6867"/>
        <item x="1748"/>
        <item m="1" x="7158"/>
        <item m="1" x="5329"/>
        <item m="1" x="7159"/>
        <item m="1" x="6520"/>
        <item m="1" x="7160"/>
        <item m="1" x="6868"/>
        <item m="1" x="6521"/>
        <item m="1" x="6869"/>
        <item m="1" x="6870"/>
        <item m="1" x="6871"/>
        <item x="1749"/>
        <item m="1" x="4124"/>
        <item m="1" x="4537"/>
        <item m="1" x="6522"/>
        <item m="1" x="6872"/>
        <item m="1" x="6873"/>
        <item m="1" x="6523"/>
        <item m="1" x="6874"/>
        <item m="1" x="6524"/>
        <item m="1" x="6875"/>
        <item m="1" x="6876"/>
        <item m="1" x="7161"/>
        <item m="1" x="6877"/>
        <item m="1" x="6878"/>
        <item m="1" x="6879"/>
        <item m="1" x="7162"/>
        <item m="1" x="6880"/>
        <item m="1" x="6881"/>
        <item m="1" x="6525"/>
        <item m="1" x="6882"/>
        <item m="1" x="6883"/>
        <item m="1" x="3255"/>
        <item m="1" x="7163"/>
        <item m="1" x="7164"/>
        <item m="1" x="6526"/>
        <item m="1" x="6884"/>
        <item m="1" x="6527"/>
        <item m="1" x="7165"/>
        <item m="1" x="6528"/>
        <item m="1" x="6529"/>
        <item m="1" x="6885"/>
        <item m="1" x="6886"/>
        <item m="1" x="6530"/>
        <item m="1" x="7166"/>
        <item m="1" x="7288"/>
        <item m="1" x="7289"/>
        <item m="1" x="7167"/>
        <item m="1" x="6887"/>
        <item m="1" x="7168"/>
        <item m="1" x="7169"/>
        <item m="1" x="7170"/>
        <item m="1" x="7171"/>
        <item m="1" x="7172"/>
        <item m="1" x="7173"/>
        <item m="1" x="6531"/>
        <item m="1" x="7290"/>
        <item m="1" x="7174"/>
        <item m="1" x="7175"/>
        <item m="1" x="7176"/>
        <item m="1" x="7177"/>
        <item m="1" x="6888"/>
        <item m="1" x="7178"/>
        <item x="1949"/>
        <item m="1" x="6889"/>
        <item x="1950"/>
        <item m="1" x="6890"/>
        <item m="1" x="6532"/>
        <item m="1" x="6891"/>
        <item m="1" x="6892"/>
        <item m="1" x="6893"/>
        <item m="1" x="6894"/>
        <item m="1" x="6895"/>
        <item m="1" x="7179"/>
        <item m="1" x="7291"/>
        <item m="1" x="7292"/>
        <item m="1" x="7293"/>
        <item m="1" x="7294"/>
        <item m="1" x="7295"/>
        <item m="1" x="7180"/>
        <item m="1" x="7181"/>
        <item m="1" x="6533"/>
        <item m="1" x="7182"/>
        <item m="1" x="6896"/>
        <item m="1" x="7183"/>
        <item m="1" x="4662"/>
        <item m="1" x="6897"/>
        <item m="1" x="6898"/>
        <item m="1" x="6899"/>
        <item m="1" x="6900"/>
        <item m="1" x="7184"/>
        <item m="1" x="7185"/>
        <item m="1" x="7186"/>
        <item m="1" x="6901"/>
        <item m="1" x="7187"/>
        <item m="1" x="5046"/>
        <item m="1" x="6902"/>
        <item m="1" x="7188"/>
        <item m="1" x="7189"/>
        <item m="1" x="7190"/>
        <item m="1" x="6903"/>
        <item m="1" x="7191"/>
        <item m="1" x="6904"/>
        <item m="1" x="4709"/>
        <item m="1" x="7296"/>
        <item m="1" x="6534"/>
        <item m="1" x="6905"/>
        <item m="1" x="6906"/>
        <item m="1" x="5331"/>
        <item m="1" x="5296"/>
        <item m="1" x="7192"/>
        <item m="1" x="7193"/>
        <item m="1" x="5217"/>
        <item m="1" x="7194"/>
        <item m="1" x="7195"/>
        <item m="1" x="7297"/>
        <item m="1" x="4521"/>
        <item m="1" x="7196"/>
        <item m="1" x="7298"/>
        <item m="1" x="4443"/>
        <item m="1" x="4431"/>
        <item m="1" x="7197"/>
        <item m="1" x="7198"/>
        <item m="1" x="7199"/>
        <item x="2155"/>
        <item m="1" x="6907"/>
        <item m="1" x="7200"/>
        <item m="1" x="7201"/>
        <item m="1" x="7202"/>
        <item m="1" x="6908"/>
        <item m="1" x="6909"/>
        <item m="1" x="6910"/>
        <item m="1" x="6911"/>
        <item m="1" x="6912"/>
        <item m="1" x="7203"/>
        <item m="1" x="6913"/>
        <item m="1" x="6914"/>
        <item m="1" x="7204"/>
        <item m="1" x="6915"/>
        <item m="1" x="3397"/>
        <item m="1" x="7205"/>
        <item m="1" x="4436"/>
        <item m="1" x="5403"/>
        <item m="1" x="6916"/>
        <item m="1" x="7206"/>
        <item m="1" x="3014"/>
        <item m="1" x="3390"/>
        <item m="1" x="6917"/>
        <item m="1" x="2658"/>
        <item m="1" x="7207"/>
        <item m="1" x="6918"/>
        <item m="1" x="7208"/>
        <item m="1" x="7209"/>
        <item m="1" x="7210"/>
        <item m="1" x="4838"/>
        <item m="1" x="6919"/>
        <item m="1" x="6920"/>
        <item m="1" x="7211"/>
        <item m="1" x="6921"/>
        <item m="1" x="3398"/>
        <item m="1" x="7212"/>
        <item m="1" x="7213"/>
        <item m="1" x="7214"/>
        <item m="1" x="7299"/>
        <item m="1" x="7215"/>
        <item m="1" x="7216"/>
        <item m="1" x="7217"/>
        <item m="1" x="7218"/>
        <item m="1" x="6922"/>
        <item m="1" x="6923"/>
        <item m="1" x="7219"/>
        <item m="1" x="6924"/>
        <item m="1" x="6925"/>
        <item m="1" x="4387"/>
        <item m="1" x="4518"/>
        <item m="1" x="6926"/>
        <item m="1" x="7220"/>
        <item m="1" x="3044"/>
        <item m="1" x="6927"/>
        <item m="1" x="6928"/>
        <item m="1" x="3444"/>
        <item m="1" x="6929"/>
        <item m="1" x="4355"/>
        <item m="1" x="7221"/>
        <item m="1" x="7222"/>
        <item m="1" x="7223"/>
        <item m="1" x="6930"/>
        <item m="1" x="7224"/>
        <item m="1" x="4660"/>
        <item m="1" x="6931"/>
        <item m="1" x="6932"/>
        <item m="1" x="5337"/>
        <item m="1" x="6933"/>
        <item m="1" x="6934"/>
        <item m="1" x="6535"/>
        <item m="1" x="6536"/>
        <item x="2156"/>
        <item m="1" x="6935"/>
        <item x="2157"/>
        <item m="1" x="6936"/>
        <item x="1951"/>
        <item x="1952"/>
        <item x="2158"/>
        <item m="1" x="7225"/>
        <item m="1" x="7226"/>
        <item m="1" x="7227"/>
        <item m="1" x="7228"/>
        <item m="1" x="5186"/>
        <item m="1" x="5227"/>
        <item m="1" x="7300"/>
        <item m="1" x="7301"/>
        <item m="1" x="4678"/>
        <item m="1" x="7229"/>
        <item m="1" x="4758"/>
        <item m="1" x="4747"/>
        <item m="1" x="6937"/>
        <item m="1" x="6938"/>
        <item m="1" x="5185"/>
        <item m="1" x="6939"/>
        <item m="1" x="6940"/>
        <item m="1" x="4314"/>
        <item m="1" x="4712"/>
        <item m="1" x="4839"/>
        <item m="1" x="7230"/>
        <item m="1" x="6941"/>
        <item m="1" x="7231"/>
        <item m="1" x="7302"/>
        <item m="1" x="7303"/>
        <item m="1" x="5229"/>
        <item m="1" x="5213"/>
        <item m="1" x="4717"/>
        <item m="1" x="4737"/>
        <item m="1" x="7304"/>
        <item m="1" x="7232"/>
        <item m="1" x="7233"/>
        <item m="1" x="4768"/>
        <item m="1" x="7234"/>
        <item m="1" x="6942"/>
        <item m="1" x="4982"/>
        <item m="1" x="6943"/>
        <item m="1" x="5001"/>
        <item m="1" x="5030"/>
        <item m="1" x="6944"/>
        <item x="1953"/>
        <item m="1" x="6945"/>
        <item m="1" x="5183"/>
        <item m="1" x="7305"/>
        <item m="1" x="7235"/>
        <item m="1" x="6946"/>
        <item m="1" x="4488"/>
        <item m="1" x="6947"/>
        <item m="1" x="7236"/>
        <item m="1" x="6948"/>
        <item m="1" x="6949"/>
        <item m="1" x="6950"/>
        <item m="1" x="6951"/>
        <item m="1" x="6952"/>
        <item m="1" x="4444"/>
        <item m="1" x="3250"/>
        <item m="1" x="3067"/>
        <item m="1" x="3383"/>
        <item m="1" x="3378"/>
        <item m="1" x="6537"/>
        <item m="1" x="6538"/>
        <item m="1" x="4121"/>
        <item m="1" x="6953"/>
        <item m="1" x="7237"/>
        <item x="1954"/>
        <item m="1" x="3296"/>
        <item m="1" x="3354"/>
        <item m="1" x="3358"/>
        <item m="1" x="7238"/>
        <item m="1" x="6954"/>
        <item m="1" x="4735"/>
        <item m="1" x="6539"/>
        <item m="1" x="6540"/>
        <item m="1" x="6955"/>
        <item m="1" x="6541"/>
        <item m="1" x="4738"/>
        <item m="1" x="6956"/>
        <item m="1" x="6957"/>
        <item m="1" x="4713"/>
        <item m="1" x="4776"/>
        <item m="1" x="4810"/>
        <item m="1" x="5167"/>
        <item m="1" x="6958"/>
        <item m="1" x="2595"/>
        <item m="1" x="6959"/>
        <item m="1" x="6960"/>
        <item m="1" x="6961"/>
        <item m="1" x="6542"/>
        <item m="1" x="6962"/>
        <item m="1" x="2921"/>
        <item m="1" x="4772"/>
        <item m="1" x="6543"/>
        <item m="1" x="2933"/>
        <item m="1" x="4967"/>
        <item m="1" x="6963"/>
        <item m="1" x="6544"/>
        <item m="1" x="6964"/>
        <item m="1" x="6965"/>
        <item m="1" x="2895"/>
        <item m="1" x="6966"/>
        <item m="1" x="6967"/>
        <item m="1" x="6968"/>
        <item m="1" x="3114"/>
        <item m="1" x="6969"/>
        <item m="1" x="4362"/>
        <item m="1" x="4722"/>
        <item m="1" x="3485"/>
        <item m="1" x="3447"/>
        <item m="1" x="3156"/>
        <item m="1" x="6970"/>
        <item m="1" x="6971"/>
        <item m="1" x="6545"/>
        <item m="1" x="6972"/>
        <item m="1" x="6546"/>
        <item m="1" x="6547"/>
        <item m="1" x="4405"/>
        <item m="1" x="3406"/>
        <item m="1" x="7239"/>
        <item m="1" x="2811"/>
        <item m="1" x="2810"/>
        <item m="1" x="6548"/>
        <item m="1" x="4720"/>
        <item m="1" x="2942"/>
        <item m="1" x="3202"/>
        <item m="1" x="6973"/>
        <item m="1" x="4742"/>
        <item m="1" x="4785"/>
        <item m="1" x="4679"/>
        <item m="1" x="4705"/>
        <item m="1" x="3010"/>
        <item m="1" x="7240"/>
        <item m="1" x="7306"/>
        <item m="1" x="7307"/>
        <item m="1" x="5187"/>
        <item m="1" x="5231"/>
        <item m="1" x="5168"/>
        <item m="1" x="5230"/>
        <item m="1" x="3172"/>
        <item m="1" x="2778"/>
        <item m="1" x="6974"/>
        <item m="1" x="6549"/>
        <item m="1" x="3368"/>
        <item m="1" x="5303"/>
        <item m="1" x="6975"/>
        <item m="1" x="4767"/>
        <item m="1" x="6550"/>
        <item m="1" x="4757"/>
        <item m="1" x="6976"/>
        <item m="1" x="6977"/>
        <item m="1" x="6978"/>
        <item m="1" x="2719"/>
        <item m="1" x="2712"/>
        <item m="1" x="2774"/>
        <item m="1" x="2795"/>
        <item m="1" x="2798"/>
        <item m="1" x="2780"/>
        <item m="1" x="2770"/>
        <item m="1" x="4663"/>
        <item m="1" x="3267"/>
        <item x="1750"/>
        <item m="1" x="2891"/>
        <item m="1" x="4704"/>
        <item x="1955"/>
        <item x="1751"/>
        <item m="1" x="6979"/>
        <item x="1956"/>
        <item m="1" x="3298"/>
        <item m="1" x="3297"/>
        <item m="1" x="6980"/>
        <item m="1" x="7308"/>
        <item m="1" x="6981"/>
        <item m="1" x="6982"/>
        <item m="1" x="6983"/>
        <item m="1" x="6551"/>
        <item m="1" x="7241"/>
        <item m="1" x="5120"/>
        <item m="1" x="6984"/>
        <item m="1" x="6985"/>
        <item m="1" x="6986"/>
        <item m="1" x="6552"/>
        <item m="1" x="6553"/>
        <item m="1" x="6987"/>
        <item m="1" x="7242"/>
        <item m="1" x="6988"/>
        <item m="1" x="6989"/>
        <item m="1" x="2885"/>
        <item m="1" x="2922"/>
        <item m="1" x="2872"/>
        <item m="1" x="2896"/>
        <item m="1" x="2655"/>
        <item m="1" x="4732"/>
        <item m="1" x="3322"/>
        <item m="1" x="7243"/>
        <item m="1" x="3313"/>
        <item m="1" x="6554"/>
        <item m="1" x="2564"/>
        <item m="1" x="3276"/>
        <item m="1" x="3348"/>
        <item m="1" x="2565"/>
        <item m="1" x="3320"/>
        <item m="1" x="6990"/>
        <item m="1" x="2789"/>
        <item m="1" x="6991"/>
        <item m="1" x="7244"/>
        <item m="1" x="3152"/>
        <item m="1" x="3124"/>
        <item m="1" x="7245"/>
        <item m="1" x="6555"/>
        <item m="1" x="3086"/>
        <item m="1" x="3335"/>
        <item m="1" x="3113"/>
        <item m="1" x="3182"/>
        <item m="1" x="3162"/>
        <item m="1" x="3160"/>
        <item m="1" x="3153"/>
        <item m="1" x="3159"/>
        <item m="1" x="3167"/>
        <item m="1" x="3140"/>
        <item m="1" x="3161"/>
        <item m="1" x="3095"/>
        <item m="1" x="3125"/>
        <item m="1" x="3112"/>
        <item m="1" x="3151"/>
        <item m="1" x="3184"/>
        <item m="1" x="3171"/>
        <item m="1" x="3144"/>
        <item m="1" x="3148"/>
        <item m="1" x="3121"/>
        <item m="1" x="3111"/>
        <item m="1" x="2954"/>
        <item m="1" x="5332"/>
        <item m="1" x="7246"/>
        <item m="1" x="2976"/>
        <item m="1" x="7247"/>
        <item m="1" x="3299"/>
        <item m="1" x="3308"/>
        <item m="1" x="3491"/>
        <item m="1" x="5099"/>
        <item m="1" x="3279"/>
        <item m="1" x="3105"/>
        <item m="1" x="2953"/>
        <item m="1" x="5006"/>
        <item m="1" x="2686"/>
        <item m="1" x="2685"/>
        <item m="1" x="2703"/>
        <item m="1" x="2758"/>
        <item m="1" x="6992"/>
        <item m="1" x="6556"/>
        <item m="1" x="3291"/>
        <item m="1" x="3028"/>
        <item x="1752"/>
        <item x="1753"/>
        <item m="1" x="3270"/>
        <item m="1" x="2974"/>
        <item m="1" x="2975"/>
        <item m="1" x="3053"/>
        <item m="1" x="6993"/>
        <item m="1" x="3337"/>
        <item m="1" x="2801"/>
        <item m="1" x="3259"/>
        <item m="1" x="3323"/>
        <item m="1" x="3344"/>
        <item m="1" x="3347"/>
        <item m="1" x="3338"/>
        <item m="1" x="3290"/>
        <item m="1" x="3273"/>
        <item m="1" x="3272"/>
        <item m="1" x="2946"/>
        <item m="1" x="2800"/>
        <item m="1" x="3471"/>
        <item m="1" x="3285"/>
        <item m="1" x="3249"/>
        <item m="1" x="2968"/>
        <item m="1" x="6994"/>
        <item x="1754"/>
        <item m="1" x="2973"/>
        <item m="1" x="3000"/>
        <item m="1" x="3082"/>
        <item m="1" x="3001"/>
        <item m="1" x="3071"/>
        <item m="1" x="3079"/>
        <item m="1" x="3091"/>
        <item m="1" x="3278"/>
        <item m="1" x="2792"/>
        <item m="1" x="3169"/>
        <item m="1" x="3141"/>
        <item m="1" x="2743"/>
        <item m="1" x="2793"/>
        <item m="1" x="2779"/>
        <item m="1" x="2782"/>
        <item m="1" x="2742"/>
        <item m="1" x="3098"/>
        <item m="1" x="2768"/>
        <item m="1" x="2732"/>
        <item m="1" x="2806"/>
        <item m="1" x="2668"/>
        <item m="1" x="2783"/>
        <item m="1" x="3183"/>
        <item m="1" x="2759"/>
        <item m="1" x="2988"/>
        <item m="1" x="3451"/>
        <item m="1" x="5256"/>
        <item m="1" x="3191"/>
        <item m="1" x="3258"/>
        <item m="1" x="3300"/>
        <item m="1" x="2934"/>
        <item m="1" x="3271"/>
        <item m="1" x="3015"/>
        <item m="1" x="3477"/>
        <item m="1" x="2955"/>
        <item m="1" x="3211"/>
        <item m="1" x="3549"/>
        <item m="1" x="3029"/>
        <item m="1" x="3065"/>
        <item m="1" x="3454"/>
        <item m="1" x="3306"/>
        <item m="1" x="3217"/>
        <item m="1" x="3437"/>
        <item m="1" x="2910"/>
        <item m="1" x="4834"/>
        <item m="1" x="3214"/>
        <item m="1" x="3413"/>
        <item m="1" x="3301"/>
        <item m="1" x="3068"/>
        <item m="1" x="3116"/>
        <item m="1" x="3129"/>
        <item m="1" x="3157"/>
        <item m="1" x="2991"/>
        <item m="1" x="3421"/>
        <item m="1" x="2771"/>
        <item m="1" x="3405"/>
        <item m="1" x="3248"/>
        <item m="1" x="3280"/>
        <item m="1" x="3200"/>
        <item m="1" x="6995"/>
        <item m="1" x="3247"/>
        <item m="1" x="3339"/>
        <item m="1" x="7248"/>
        <item m="1" x="5215"/>
        <item m="1" x="6996"/>
        <item m="1" x="3196"/>
        <item m="1" x="6997"/>
        <item m="1" x="5052"/>
        <item m="1" x="3024"/>
        <item m="1" x="3173"/>
        <item m="1" x="3407"/>
        <item m="1" x="3138"/>
        <item m="1" x="3170"/>
        <item m="1" x="3310"/>
        <item m="1" x="3442"/>
        <item x="1755"/>
        <item x="1756"/>
        <item m="1" x="3040"/>
        <item m="1" x="3115"/>
        <item m="1" x="2799"/>
        <item m="1" x="3137"/>
        <item m="1" x="3146"/>
        <item m="1" x="3130"/>
        <item m="1" x="3165"/>
        <item m="1" x="3186"/>
        <item m="1" x="3039"/>
        <item m="1" x="3017"/>
        <item m="1" x="3283"/>
        <item m="1" x="3287"/>
        <item m="1" x="3295"/>
        <item m="1" x="3294"/>
        <item m="1" x="3286"/>
        <item m="1" x="3241"/>
        <item m="1" x="3231"/>
        <item m="1" x="3243"/>
        <item m="1" x="3240"/>
        <item m="1" x="3239"/>
        <item m="1" x="3234"/>
        <item m="1" x="3232"/>
        <item m="1" x="3238"/>
        <item m="1" x="3233"/>
        <item m="1" x="3245"/>
        <item x="1757"/>
        <item m="1" x="3289"/>
        <item m="1" x="2807"/>
        <item m="1" x="2836"/>
        <item m="1" x="2831"/>
        <item x="1758"/>
        <item m="1" x="3142"/>
        <item m="1" x="3432"/>
        <item m="1" x="2725"/>
        <item m="1" x="2752"/>
        <item m="1" x="2751"/>
        <item m="1" x="3557"/>
        <item m="1" x="3379"/>
        <item m="1" x="3428"/>
        <item m="1" x="3486"/>
        <item m="1" x="3143"/>
        <item x="1759"/>
        <item x="1957"/>
        <item x="1760"/>
        <item x="1958"/>
        <item m="1" x="3123"/>
        <item x="2210"/>
        <item x="1959"/>
        <item x="1960"/>
        <item m="1" x="3132"/>
        <item m="1" x="3139"/>
        <item m="1" x="3188"/>
        <item m="1" x="3120"/>
        <item m="1" x="3109"/>
        <item m="1" x="3108"/>
        <item m="1" x="3175"/>
        <item m="1" x="3324"/>
        <item x="1761"/>
        <item m="1" x="3328"/>
        <item m="1" x="3359"/>
        <item m="1" x="3325"/>
        <item m="1" x="3314"/>
        <item m="1" x="3329"/>
        <item m="1" x="3302"/>
        <item m="1" x="2569"/>
        <item m="1" x="3199"/>
        <item x="1762"/>
        <item m="1" x="4574"/>
        <item m="1" x="3496"/>
        <item m="1" x="3440"/>
        <item m="1" x="3352"/>
        <item m="1" x="3350"/>
        <item m="1" x="3351"/>
        <item m="1" x="2750"/>
        <item m="1" x="3221"/>
        <item m="1" x="3311"/>
        <item m="1" x="3084"/>
        <item m="1" x="2977"/>
        <item m="1" x="3417"/>
        <item m="1" x="3512"/>
        <item m="1" x="3497"/>
        <item m="1" x="3060"/>
        <item x="1763"/>
        <item x="1961"/>
        <item x="1962"/>
        <item m="1" x="3448"/>
        <item m="1" x="3506"/>
        <item m="1" x="3504"/>
        <item m="1" x="3505"/>
        <item m="1" x="3503"/>
        <item m="1" x="3455"/>
        <item m="1" x="3187"/>
        <item m="1" x="4560"/>
        <item m="1" x="6998"/>
        <item m="1" x="7249"/>
        <item m="1" x="4115"/>
        <item m="1" x="3223"/>
        <item x="2159"/>
        <item m="1" x="3251"/>
        <item x="1764"/>
        <item x="1963"/>
        <item x="1964"/>
        <item m="1" x="4585"/>
        <item m="1" x="2737"/>
        <item m="1" x="3473"/>
        <item m="1" x="4733"/>
        <item m="1" x="3595"/>
        <item m="1" x="3481"/>
        <item m="1" x="3345"/>
        <item x="1965"/>
        <item m="1" x="3468"/>
        <item m="1" x="3514"/>
        <item x="1765"/>
        <item m="1" x="3083"/>
        <item m="1" x="3384"/>
        <item m="1" x="3487"/>
        <item x="1966"/>
        <item x="1766"/>
        <item m="1" x="3458"/>
        <item m="1" x="3513"/>
        <item x="1967"/>
        <item m="1" x="3492"/>
        <item x="1767"/>
        <item x="1968"/>
        <item m="1" x="3208"/>
        <item m="1" x="3292"/>
        <item m="1" x="3416"/>
        <item m="1" x="3466"/>
        <item m="1" x="3467"/>
        <item m="1" x="3459"/>
        <item m="1" x="3462"/>
        <item m="1" x="3542"/>
        <item m="1" x="3551"/>
        <item m="1" x="3545"/>
        <item m="1" x="3556"/>
        <item m="1" x="3490"/>
        <item m="1" x="3535"/>
        <item m="1" x="4759"/>
        <item m="1" x="3033"/>
        <item x="1768"/>
        <item m="1" x="3080"/>
        <item m="1" x="2943"/>
        <item m="1" x="3021"/>
        <item m="1" x="3054"/>
        <item m="1" x="2561"/>
        <item m="1" x="2870"/>
        <item m="1" x="3479"/>
        <item m="1" x="3081"/>
        <item m="1" x="3034"/>
        <item m="1" x="3055"/>
        <item m="1" x="2945"/>
        <item m="1" x="4749"/>
        <item x="2160"/>
        <item m="1" x="3559"/>
        <item m="1" x="2671"/>
        <item m="1" x="2692"/>
        <item m="1" x="2724"/>
        <item m="1" x="2707"/>
        <item x="1969"/>
        <item m="1" x="3582"/>
        <item m="1" x="3469"/>
        <item m="1" x="3256"/>
        <item m="1" x="3493"/>
        <item x="1970"/>
        <item x="1971"/>
        <item m="1" x="3389"/>
        <item m="1" x="3392"/>
        <item m="1" x="2969"/>
        <item m="1" x="3099"/>
        <item m="1" x="3502"/>
        <item m="1" x="5013"/>
        <item m="1" x="3449"/>
        <item x="1769"/>
        <item m="1" x="3261"/>
        <item m="1" x="2936"/>
        <item m="1" x="3178"/>
        <item x="2161"/>
        <item m="1" x="3443"/>
        <item x="1972"/>
        <item m="1" x="3463"/>
        <item m="1" x="2794"/>
        <item m="1" x="3022"/>
        <item m="1" x="3474"/>
        <item m="1" x="3519"/>
        <item m="1" x="3517"/>
        <item m="1" x="3363"/>
        <item m="1" x="2889"/>
        <item m="1" x="3499"/>
        <item m="1" x="3391"/>
        <item m="1" x="3401"/>
        <item m="1" x="5124"/>
        <item m="1" x="3100"/>
        <item m="1" x="3176"/>
        <item m="1" x="3253"/>
        <item m="1" x="2558"/>
        <item m="1" x="2877"/>
        <item m="1" x="2993"/>
        <item x="2162"/>
        <item x="1973"/>
        <item m="1" x="5148"/>
        <item m="1" x="3357"/>
        <item m="1" x="3334"/>
        <item m="1" x="3179"/>
        <item m="1" x="4057"/>
        <item m="1" x="6557"/>
        <item m="1" x="2905"/>
        <item x="170"/>
        <item m="1" x="4126"/>
        <item m="1" x="4141"/>
        <item m="1" x="4539"/>
        <item m="1" x="3839"/>
        <item m="1" x="4055"/>
        <item x="1039"/>
        <item m="1" x="2866"/>
        <item m="1" x="3634"/>
        <item m="1" x="5297"/>
        <item x="1974"/>
        <item x="1770"/>
        <item x="1975"/>
        <item m="1" x="3766"/>
        <item m="1" x="3905"/>
        <item x="1771"/>
        <item x="1040"/>
        <item m="1" x="3062"/>
        <item x="1772"/>
        <item m="1" x="2864"/>
        <item m="1" x="2636"/>
        <item m="1" x="3958"/>
        <item m="1" x="3043"/>
        <item m="1" x="3800"/>
        <item x="1773"/>
        <item x="1041"/>
        <item m="1" x="2787"/>
        <item x="1042"/>
        <item m="1" x="4887"/>
        <item m="1" x="6558"/>
        <item m="1" x="2563"/>
        <item x="1043"/>
        <item x="1044"/>
        <item x="1045"/>
        <item m="1" x="3452"/>
        <item m="1" x="2981"/>
        <item x="1046"/>
        <item m="1" x="3263"/>
        <item x="1776"/>
        <item x="1778"/>
        <item x="1047"/>
        <item x="1048"/>
        <item x="1049"/>
        <item x="1050"/>
        <item m="1" x="3483"/>
        <item x="1051"/>
        <item x="1052"/>
        <item x="1053"/>
        <item x="1054"/>
        <item x="1055"/>
        <item x="1056"/>
        <item x="1057"/>
        <item x="1781"/>
        <item x="1058"/>
        <item m="1" x="7327"/>
        <item m="1" x="7326"/>
        <item m="1" x="5753"/>
        <item m="1" x="4652"/>
        <item m="1" x="5772"/>
        <item m="1" x="6559"/>
        <item m="1" x="6560"/>
        <item m="1" x="6561"/>
        <item m="1" x="6562"/>
        <item m="1" x="6563"/>
        <item m="1" x="6564"/>
        <item m="1" x="6565"/>
        <item m="1" x="6566"/>
        <item m="1" x="6567"/>
        <item m="1" x="7005"/>
        <item m="1" x="5770"/>
        <item m="1" x="5278"/>
        <item m="1" x="6568"/>
        <item m="1" x="6569"/>
        <item m="1" x="6570"/>
        <item m="1" x="6571"/>
        <item m="1" x="6572"/>
        <item m="1" x="6573"/>
        <item m="1" x="6574"/>
        <item m="1" x="6575"/>
        <item m="1" x="5164"/>
        <item m="1" x="6576"/>
        <item m="1" x="4213"/>
        <item m="1" x="6577"/>
        <item m="1" x="6578"/>
        <item m="1" x="5226"/>
        <item m="1" x="6579"/>
        <item m="1" x="6580"/>
        <item m="1" x="5264"/>
        <item m="1" x="4879"/>
        <item m="1" x="4677"/>
        <item m="1" x="6581"/>
        <item x="1059"/>
        <item m="1" x="6582"/>
        <item m="1" x="5398"/>
        <item m="1" x="6583"/>
        <item m="1" x="6584"/>
        <item m="1" x="4540"/>
        <item m="1" x="4954"/>
        <item m="1" x="7328"/>
        <item m="1" x="4307"/>
        <item m="1" x="5348"/>
        <item x="1782"/>
        <item m="1" x="5266"/>
        <item m="1" x="5035"/>
        <item m="1" x="4651"/>
        <item m="1" x="4561"/>
        <item x="1060"/>
        <item x="1061"/>
        <item m="1" x="7949"/>
        <item x="1062"/>
        <item m="1" x="6586"/>
        <item m="1" x="6587"/>
        <item m="1" x="7691"/>
        <item m="1" x="7692"/>
        <item m="1" x="7325"/>
        <item m="1" x="7693"/>
        <item m="1" x="7694"/>
        <item m="1" x="7695"/>
        <item m="1" x="6588"/>
        <item m="1" x="6589"/>
        <item m="1" x="6590"/>
        <item m="1" x="6591"/>
        <item m="1" x="7955"/>
        <item m="1" x="6592"/>
        <item m="1" x="6593"/>
        <item m="1" x="6594"/>
        <item m="1" x="6595"/>
        <item m="1" x="6596"/>
        <item m="1" x="6597"/>
        <item m="1" x="6598"/>
        <item m="1" x="6599"/>
        <item m="1" x="4142"/>
        <item m="1" x="6600"/>
        <item m="1" x="6601"/>
        <item m="1" x="4137"/>
        <item m="1" x="4173"/>
        <item m="1" x="6602"/>
        <item m="1" x="6603"/>
        <item m="1" x="4122"/>
        <item m="1" x="6604"/>
        <item x="1063"/>
        <item m="1" x="6605"/>
        <item m="1" x="4401"/>
        <item m="1" x="6606"/>
        <item m="1" x="6607"/>
        <item m="1" x="6608"/>
        <item m="1" x="6609"/>
        <item x="1064"/>
        <item m="1" x="6610"/>
        <item x="1065"/>
        <item m="1" x="4658"/>
        <item m="1" x="5279"/>
        <item m="1" x="6611"/>
        <item m="1" x="4538"/>
        <item x="1066"/>
        <item m="1" x="6612"/>
        <item m="1" x="6613"/>
        <item m="1" x="6614"/>
        <item m="1" x="6615"/>
        <item m="1" x="6616"/>
        <item x="1067"/>
        <item m="1" x="5382"/>
        <item m="1" x="5036"/>
        <item x="499"/>
        <item m="1" x="6617"/>
        <item x="1069"/>
        <item m="1" x="5233"/>
        <item x="1070"/>
        <item x="400"/>
        <item m="1" x="6618"/>
        <item m="1" x="5238"/>
        <item m="1" x="6619"/>
        <item m="1" x="5341"/>
        <item m="1" x="6620"/>
        <item m="1" x="6621"/>
        <item m="1" x="4908"/>
        <item m="1" x="6622"/>
        <item m="1" x="5395"/>
        <item m="1" x="5356"/>
        <item m="1" x="6623"/>
        <item m="1" x="6624"/>
        <item m="1" x="6625"/>
        <item x="1072"/>
        <item m="1" x="4273"/>
        <item m="1" x="4944"/>
        <item m="1" x="5363"/>
        <item m="1" x="4152"/>
        <item m="1" x="5364"/>
        <item x="1073"/>
        <item m="1" x="4214"/>
        <item m="1" x="5009"/>
        <item m="1" x="5087"/>
        <item m="1" x="4625"/>
        <item m="1" x="5401"/>
        <item x="1074"/>
        <item x="1075"/>
        <item x="1076"/>
        <item m="1" x="4356"/>
        <item x="1077"/>
        <item x="1078"/>
        <item m="1" x="7726"/>
        <item m="1" x="7727"/>
        <item m="1" x="4054"/>
        <item m="1" x="7981"/>
        <item m="1" x="7718"/>
        <item m="1" x="5414"/>
        <item m="1" x="2804"/>
        <item m="1" x="3094"/>
        <item x="4"/>
        <item m="1" x="5406"/>
        <item x="5"/>
        <item m="1" x="5412"/>
        <item m="1" x="4918"/>
        <item m="1" x="5092"/>
        <item m="1" x="4696"/>
        <item m="1" x="4010"/>
        <item m="1" x="4551"/>
        <item x="6"/>
        <item x="7"/>
        <item m="1" x="4812"/>
        <item m="1" x="7844"/>
        <item m="1" x="5413"/>
        <item m="1" x="7575"/>
        <item m="1" x="7957"/>
        <item m="1" x="5314"/>
        <item m="1" x="7629"/>
        <item m="1" x="5409"/>
        <item m="1" x="5410"/>
        <item m="1" x="5411"/>
        <item m="1" x="5407"/>
        <item m="1" x="5408"/>
        <item m="1" x="7373"/>
        <item m="1" x="5454"/>
        <item m="1" x="5530"/>
        <item m="1" x="7411"/>
        <item m="1" x="7404"/>
        <item m="1" x="7402"/>
        <item m="1" x="7403"/>
        <item m="1" x="7395"/>
        <item m="1" x="7397"/>
        <item m="1" x="7485"/>
        <item m="1" x="7434"/>
        <item m="1" x="7465"/>
        <item m="1" x="7435"/>
        <item m="1" x="7398"/>
        <item m="1" x="7522"/>
        <item m="1" x="7338"/>
        <item m="1" x="7347"/>
        <item m="1" x="7368"/>
        <item m="1" x="7441"/>
        <item m="1" x="7448"/>
        <item m="1" x="7436"/>
        <item m="1" x="7501"/>
        <item m="1" x="7488"/>
        <item m="1" x="7376"/>
        <item m="1" x="7421"/>
        <item m="1" x="7422"/>
        <item m="1" x="7359"/>
        <item m="1" x="7360"/>
        <item m="1" x="7356"/>
        <item m="1" x="7481"/>
        <item m="1" x="7437"/>
        <item m="1" x="7344"/>
        <item m="1" x="7333"/>
        <item m="1" x="7429"/>
        <item m="1" x="7480"/>
        <item m="1" x="7482"/>
        <item m="1" x="7405"/>
        <item m="1" x="7353"/>
        <item m="1" x="7392"/>
        <item m="1" x="7503"/>
        <item m="1" x="7386"/>
        <item m="1" x="7361"/>
        <item m="1" x="7439"/>
        <item m="1" x="7438"/>
        <item m="1" x="7443"/>
        <item m="1" x="7463"/>
        <item m="1" x="7504"/>
        <item m="1" x="7431"/>
        <item m="1" x="7409"/>
        <item m="1" x="7494"/>
        <item m="1" x="7382"/>
        <item m="1" x="7483"/>
        <item m="1" x="7479"/>
        <item m="1" x="7455"/>
        <item m="1" x="7379"/>
        <item m="1" x="7454"/>
        <item m="1" x="7432"/>
        <item m="1" x="7467"/>
        <item m="1" x="7354"/>
        <item m="1" x="7430"/>
        <item m="1" x="7446"/>
        <item m="1" x="7349"/>
        <item m="1" x="7350"/>
        <item m="1" x="7425"/>
        <item m="1" x="7510"/>
        <item m="1" x="7375"/>
        <item m="1" x="7520"/>
        <item m="1" x="7457"/>
        <item m="1" x="7511"/>
        <item m="1" x="7419"/>
        <item m="1" x="2421"/>
        <item m="1" x="7458"/>
        <item m="1" x="7400"/>
        <item m="1" x="7374"/>
        <item m="1" x="7500"/>
        <item m="1" x="7466"/>
        <item m="1" x="7521"/>
        <item m="1" x="7378"/>
        <item m="1" x="7396"/>
        <item m="1" x="7335"/>
        <item m="1" x="7345"/>
        <item m="1" x="7484"/>
        <item m="1" x="7489"/>
        <item m="1" x="7464"/>
        <item m="1" x="7469"/>
        <item m="1" x="7357"/>
        <item m="1" x="7370"/>
        <item m="1" x="7336"/>
        <item m="1" x="7369"/>
        <item m="1" x="7460"/>
        <item m="1" x="7490"/>
        <item m="1" x="7487"/>
        <item m="1" x="7444"/>
        <item m="1" x="7447"/>
        <item m="1" x="7445"/>
        <item m="1" x="7440"/>
        <item m="1" x="7433"/>
        <item m="1" x="7459"/>
        <item m="1" x="7456"/>
        <item m="1" x="7337"/>
        <item m="1" x="7417"/>
        <item m="1" x="7381"/>
        <item m="1" x="7340"/>
        <item m="1" x="7410"/>
        <item m="1" x="5442"/>
        <item m="1" x="7387"/>
        <item m="1" x="7351"/>
        <item m="1" x="7519"/>
        <item m="1" x="7502"/>
        <item m="1" x="5440"/>
        <item m="1" x="7367"/>
        <item m="1" x="7391"/>
        <item m="1" x="7389"/>
        <item m="1" x="7388"/>
        <item m="1" x="7473"/>
        <item m="1" x="7468"/>
        <item m="1" x="7523"/>
        <item m="1" x="7334"/>
        <item m="1" x="7497"/>
        <item m="1" x="7413"/>
        <item m="1" x="7508"/>
        <item m="1" x="7399"/>
        <item m="1" x="7442"/>
        <item m="1" x="7415"/>
        <item m="1" x="7348"/>
        <item m="1" x="7346"/>
        <item m="1" x="7453"/>
        <item m="1" x="7414"/>
        <item m="1" x="7371"/>
        <item m="1" x="7358"/>
        <item m="1" x="7470"/>
        <item m="1" x="7407"/>
        <item m="1" x="7491"/>
        <item m="1" x="7341"/>
        <item m="1" x="7452"/>
        <item m="1" x="7427"/>
        <item m="1" x="7492"/>
        <item m="1" x="7451"/>
        <item m="1" x="7506"/>
        <item m="1" x="7461"/>
        <item m="1" x="7505"/>
        <item m="1" x="7424"/>
        <item m="1" x="7426"/>
        <item m="1" x="7509"/>
        <item m="1" x="7343"/>
        <item m="1" x="7352"/>
        <item m="1" x="7365"/>
        <item m="1" x="7377"/>
        <item m="1" x="7462"/>
        <item m="1" x="7496"/>
        <item m="1" x="7525"/>
        <item m="1" x="7474"/>
        <item m="1" x="7420"/>
        <item m="1" x="7380"/>
        <item m="1" x="7339"/>
        <item m="1" x="5415"/>
        <item m="1" x="7355"/>
        <item m="1" x="7363"/>
        <item m="1" x="7475"/>
        <item m="1" x="7384"/>
        <item m="1" x="7383"/>
        <item m="1" x="5482"/>
        <item m="1" x="7507"/>
        <item m="1" x="7416"/>
        <item m="1" x="7366"/>
        <item x="11"/>
        <item m="1" x="5459"/>
        <item m="1" x="7372"/>
        <item m="1" x="7390"/>
        <item m="1" x="2326"/>
        <item m="1" x="5489"/>
        <item m="1" x="7408"/>
        <item m="1" x="7406"/>
        <item m="1" x="7495"/>
        <item m="1" x="7342"/>
        <item m="1" x="7364"/>
        <item m="1" x="7412"/>
        <item m="1" x="7394"/>
        <item m="1" x="7385"/>
        <item m="1" x="7516"/>
        <item m="1" x="5426"/>
        <item m="1" x="7450"/>
        <item m="1" x="7362"/>
        <item m="1" x="2484"/>
        <item m="1" x="5430"/>
        <item m="1" x="5471"/>
        <item m="1" x="7393"/>
        <item m="1" x="7512"/>
        <item m="1" x="7513"/>
        <item m="1" x="7524"/>
        <item m="1" x="7486"/>
        <item m="1" x="7471"/>
        <item m="1" x="7423"/>
        <item m="1" x="7472"/>
        <item m="1" x="7401"/>
        <item m="1" x="7514"/>
        <item m="1" x="5416"/>
        <item m="1" x="7515"/>
        <item m="1" x="7517"/>
        <item m="1" x="7449"/>
        <item m="1" x="7331"/>
        <item x="8"/>
        <item m="1" x="7498"/>
        <item m="1" x="5418"/>
        <item m="1" x="5417"/>
        <item m="1" x="2485"/>
        <item m="1" x="5419"/>
        <item m="1" x="5420"/>
        <item m="1" x="7428"/>
        <item m="1" x="5421"/>
        <item x="9"/>
        <item m="1" x="5427"/>
        <item m="1" x="7499"/>
        <item m="1" x="7476"/>
        <item m="1" x="7332"/>
        <item m="1" x="5423"/>
        <item m="1" x="5424"/>
        <item m="1" x="5422"/>
        <item m="1" x="5445"/>
        <item m="1" x="5465"/>
        <item m="1" x="7493"/>
        <item m="1" x="7477"/>
        <item m="1" x="7418"/>
        <item m="1" x="2327"/>
        <item m="1" x="2325"/>
        <item m="1" x="5436"/>
        <item m="1" x="5428"/>
        <item m="1" x="7478"/>
        <item m="1" x="5472"/>
        <item m="1" x="5624"/>
        <item m="1" x="2552"/>
        <item m="1" x="5425"/>
        <item m="1" x="5443"/>
        <item m="1" x="5495"/>
        <item m="1" x="5505"/>
        <item m="1" x="5456"/>
        <item m="1" x="2553"/>
        <item m="1" x="2530"/>
        <item m="1" x="5650"/>
        <item m="1" x="5448"/>
        <item m="1" x="5438"/>
        <item m="1" x="5500"/>
        <item m="1" x="5549"/>
        <item m="1" x="5526"/>
        <item m="1" x="5484"/>
        <item m="1" x="7518"/>
        <item m="1" x="5463"/>
        <item m="1" x="5455"/>
        <item m="1" x="5431"/>
        <item m="1" x="5478"/>
        <item m="1" x="5519"/>
        <item m="1" x="5510"/>
        <item m="1" x="5435"/>
        <item m="1" x="5522"/>
        <item m="1" x="7320"/>
        <item m="1" x="5520"/>
        <item m="1" x="5437"/>
        <item m="1" x="5625"/>
        <item m="1" x="5506"/>
        <item m="1" x="2322"/>
        <item m="1" x="5477"/>
        <item m="1" x="5626"/>
        <item m="1" x="2324"/>
        <item x="10"/>
        <item m="1" x="5429"/>
        <item m="1" x="5441"/>
        <item m="1" x="5444"/>
        <item m="1" x="5540"/>
        <item m="1" x="5433"/>
        <item m="1" x="5648"/>
        <item m="1" x="5439"/>
        <item m="1" x="5432"/>
        <item m="1" x="5462"/>
        <item m="1" x="5434"/>
        <item m="1" x="5521"/>
        <item m="1" x="5539"/>
        <item m="1" x="2308"/>
        <item m="1" x="5580"/>
        <item m="1" x="5449"/>
        <item m="1" x="5450"/>
        <item m="1" x="5451"/>
        <item m="1" x="5473"/>
        <item m="1" x="2391"/>
        <item m="1" x="5466"/>
        <item m="1" x="5546"/>
        <item m="1" x="5523"/>
        <item m="1" x="5547"/>
        <item m="1" x="5538"/>
        <item m="1" x="5529"/>
        <item m="1" x="5504"/>
        <item m="1" x="5497"/>
        <item m="1" x="5502"/>
        <item m="1" x="5555"/>
        <item m="1" x="5581"/>
        <item m="1" x="5544"/>
        <item m="1" x="5446"/>
        <item m="1" x="5557"/>
        <item m="1" x="5453"/>
        <item m="1" x="5474"/>
        <item m="1" x="5582"/>
        <item m="1" x="5598"/>
        <item m="1" x="5458"/>
        <item m="1" x="5464"/>
        <item m="1" x="5586"/>
        <item m="1" x="5524"/>
        <item m="1" x="5452"/>
        <item m="1" x="5470"/>
        <item m="1" x="5573"/>
        <item m="1" x="5574"/>
        <item m="1" x="5490"/>
        <item m="1" x="5545"/>
        <item m="1" x="5572"/>
        <item m="1" x="5531"/>
        <item m="1" x="5571"/>
        <item m="1" x="5457"/>
        <item m="1" x="5515"/>
        <item m="1" x="5525"/>
        <item m="1" x="5447"/>
        <item m="1" x="5475"/>
        <item m="1" x="2510"/>
        <item m="1" x="5460"/>
        <item m="1" x="5461"/>
        <item m="1" x="5516"/>
        <item m="1" x="5469"/>
        <item x="12"/>
        <item m="1" x="5587"/>
        <item m="1" x="5476"/>
        <item m="1" x="5468"/>
        <item m="1" x="5467"/>
        <item m="1" x="2554"/>
        <item m="1" x="5485"/>
        <item m="1" x="2509"/>
        <item m="1" x="2432"/>
        <item m="1" x="5483"/>
        <item m="1" x="5487"/>
        <item m="1" x="5494"/>
        <item m="1" x="5480"/>
        <item m="1" x="5481"/>
        <item m="1" x="5486"/>
        <item m="1" x="5479"/>
        <item m="1" x="5496"/>
        <item m="1" x="2426"/>
        <item m="1" x="5513"/>
        <item m="1" x="2425"/>
        <item m="1" x="2316"/>
        <item m="1" x="5584"/>
        <item m="1" x="5488"/>
        <item m="1" x="5491"/>
        <item x="13"/>
        <item m="1" x="5511"/>
        <item m="1" x="5492"/>
        <item x="14"/>
        <item m="1" x="2511"/>
        <item m="1" x="5507"/>
        <item m="1" x="5585"/>
        <item m="1" x="5498"/>
        <item m="1" x="2439"/>
        <item m="1" x="5561"/>
        <item m="1" x="5499"/>
        <item m="1" x="5512"/>
        <item m="1" x="5493"/>
        <item m="1" x="5517"/>
        <item m="1" x="5597"/>
        <item m="1" x="5583"/>
        <item m="1" x="5559"/>
        <item m="1" x="5501"/>
        <item m="1" x="5514"/>
        <item m="1" x="5518"/>
        <item m="1" x="5503"/>
        <item m="1" x="5509"/>
        <item m="1" x="5508"/>
        <item m="1" x="5613"/>
        <item m="1" x="5527"/>
        <item m="1" x="5536"/>
        <item m="1" x="5528"/>
        <item m="1" x="5532"/>
        <item m="1" x="5562"/>
        <item m="1" x="5537"/>
        <item m="1" x="5596"/>
        <item m="1" x="5535"/>
        <item m="1" x="5534"/>
        <item m="1" x="5533"/>
        <item m="1" x="5542"/>
        <item m="1" x="5541"/>
        <item m="1" x="5614"/>
        <item m="1" x="2309"/>
        <item m="1" x="2433"/>
        <item m="1" x="2440"/>
        <item m="1" x="5543"/>
        <item m="1" x="5595"/>
        <item m="1" x="5551"/>
        <item m="1" x="5550"/>
        <item m="1" x="5552"/>
        <item m="1" x="5548"/>
        <item m="1" x="5556"/>
        <item m="1" x="5565"/>
        <item m="1" x="5554"/>
        <item m="1" x="5566"/>
        <item m="1" x="5564"/>
        <item m="1" x="5558"/>
        <item m="1" x="5600"/>
        <item m="1" x="5560"/>
        <item m="1" x="5563"/>
        <item m="1" x="5661"/>
        <item m="1" x="5618"/>
        <item m="1" x="5567"/>
        <item m="1" x="5569"/>
        <item m="1" x="5575"/>
        <item m="1" x="5577"/>
        <item m="1" x="5579"/>
        <item m="1" x="5570"/>
        <item m="1" x="5576"/>
        <item m="1" x="5578"/>
        <item m="1" x="5641"/>
        <item m="1" x="5619"/>
        <item m="1" x="5568"/>
        <item x="15"/>
        <item m="1" x="5589"/>
        <item m="1" x="5640"/>
        <item m="1" x="5588"/>
        <item m="1" x="5590"/>
        <item m="1" x="5655"/>
        <item m="1" x="5599"/>
        <item m="1" x="5594"/>
        <item m="1" x="5601"/>
        <item m="1" x="5621"/>
        <item m="1" x="5622"/>
        <item m="1" x="5620"/>
        <item m="1" x="5609"/>
        <item m="1" x="5639"/>
        <item m="1" x="5658"/>
        <item m="1" x="5608"/>
        <item m="1" x="5604"/>
        <item m="1" x="2544"/>
        <item m="1" x="5606"/>
        <item m="1" x="5684"/>
        <item m="1" x="5602"/>
        <item m="1" x="5603"/>
        <item x="16"/>
        <item m="1" x="2396"/>
        <item m="1" x="5615"/>
        <item m="1" x="5610"/>
        <item m="1" x="5591"/>
        <item m="1" x="5592"/>
        <item m="1" x="5593"/>
        <item m="1" x="2414"/>
        <item m="1" x="5616"/>
        <item m="1" x="5617"/>
        <item m="1" x="5623"/>
        <item m="1" x="5642"/>
        <item m="1" x="5649"/>
        <item m="1" x="5607"/>
        <item m="1" x="5605"/>
        <item m="1" x="5627"/>
        <item m="1" x="2460"/>
        <item m="1" x="5611"/>
        <item m="1" x="5612"/>
        <item m="1" x="5628"/>
        <item m="1" x="5685"/>
        <item m="1" x="5679"/>
        <item m="1" x="2420"/>
        <item m="1" x="2418"/>
        <item m="1" x="5674"/>
        <item m="1" x="5635"/>
        <item m="1" x="5631"/>
        <item m="1" x="5636"/>
        <item m="1" x="5630"/>
        <item m="1" x="2453"/>
        <item m="1" x="5633"/>
        <item m="1" x="5634"/>
        <item m="1" x="5629"/>
        <item m="1" x="5637"/>
        <item m="1" x="5654"/>
        <item m="1" x="5691"/>
        <item m="1" x="5645"/>
        <item m="1" x="5632"/>
        <item m="1" x="5675"/>
        <item m="1" x="5646"/>
        <item m="1" x="5643"/>
        <item m="1" x="5644"/>
        <item m="1" x="5652"/>
        <item m="1" x="5647"/>
        <item m="1" x="5638"/>
        <item m="1" x="5656"/>
        <item m="1" x="5659"/>
        <item m="1" x="5653"/>
        <item m="1" x="5693"/>
        <item m="1" x="2328"/>
        <item m="1" x="5660"/>
        <item m="1" x="5651"/>
        <item m="1" x="5672"/>
        <item m="1" x="5673"/>
        <item m="1" x="5657"/>
        <item m="1" x="5671"/>
        <item m="1" x="2390"/>
        <item m="1" x="2298"/>
        <item m="1" x="5681"/>
        <item m="1" x="5676"/>
        <item m="1" x="5707"/>
        <item m="1" x="5668"/>
        <item m="1" x="5666"/>
        <item m="1" x="5669"/>
        <item m="1" x="5662"/>
        <item m="1" x="5663"/>
        <item m="1" x="2441"/>
        <item m="1" x="5667"/>
        <item m="1" x="5665"/>
        <item m="1" x="5677"/>
        <item m="1" x="5664"/>
        <item m="1" x="5670"/>
        <item m="1" x="2555"/>
        <item m="1" x="5683"/>
        <item m="1" x="5703"/>
        <item m="1" x="5678"/>
        <item m="1" x="2397"/>
        <item m="1" x="5689"/>
        <item m="1" x="2403"/>
        <item m="1" x="5702"/>
        <item m="1" x="5705"/>
        <item m="1" x="2341"/>
        <item m="1" x="5706"/>
        <item x="17"/>
        <item x="19"/>
        <item m="1" x="2360"/>
        <item m="1" x="5724"/>
        <item m="1" x="5692"/>
        <item m="1" x="2354"/>
        <item m="1" x="5701"/>
        <item m="1" x="5690"/>
        <item m="1" x="5716"/>
        <item m="1" x="5688"/>
        <item m="1" x="5696"/>
        <item m="1" x="5730"/>
        <item m="1" x="2278"/>
        <item m="1" x="5700"/>
        <item m="1" x="5680"/>
        <item m="1" x="5699"/>
        <item m="1" x="5698"/>
        <item m="1" x="5697"/>
        <item m="1" x="2496"/>
        <item m="1" x="5695"/>
        <item m="1" x="5687"/>
        <item m="1" x="5686"/>
        <item m="1" x="5682"/>
        <item m="1" x="2529"/>
        <item m="1" x="5694"/>
        <item m="1" x="5732"/>
        <item m="1" x="5704"/>
        <item m="1" x="5712"/>
        <item x="18"/>
        <item m="1" x="2323"/>
        <item m="1" x="5709"/>
        <item m="1" x="5708"/>
        <item m="1" x="2487"/>
        <item m="1" x="2490"/>
        <item m="1" x="2505"/>
        <item m="1" x="2497"/>
        <item m="1" x="2427"/>
        <item m="1" x="5738"/>
        <item m="1" x="5711"/>
        <item m="1" x="5710"/>
        <item m="1" x="5715"/>
        <item m="1" x="5713"/>
        <item m="1" x="2383"/>
        <item m="1" x="5735"/>
        <item m="1" x="2334"/>
        <item m="1" x="5717"/>
        <item m="1" x="2491"/>
        <item m="1" x="2523"/>
        <item m="1" x="5719"/>
        <item m="1" x="5714"/>
        <item m="1" x="5718"/>
        <item m="1" x="5720"/>
        <item m="1" x="2345"/>
        <item m="1" x="5722"/>
        <item m="1" x="5721"/>
        <item m="1" x="2370"/>
        <item m="1" x="5723"/>
        <item m="1" x="5734"/>
        <item m="1" x="5725"/>
        <item m="1" x="2547"/>
        <item m="1" x="5727"/>
        <item m="1" x="5737"/>
        <item m="1" x="5728"/>
        <item m="1" x="5726"/>
        <item m="1" x="2419"/>
        <item m="1" x="2373"/>
        <item m="1" x="2304"/>
        <item m="1" x="2305"/>
        <item m="1" x="2362"/>
        <item m="1" x="5733"/>
        <item m="1" x="2384"/>
        <item m="1" x="2364"/>
        <item m="1" x="2407"/>
        <item m="1" x="2412"/>
        <item m="1" x="2415"/>
        <item m="1" x="2374"/>
        <item m="1" x="2356"/>
        <item m="1" x="5729"/>
        <item m="1" x="2379"/>
        <item m="1" x="5731"/>
        <item m="1" x="5736"/>
        <item m="1" x="2545"/>
        <item m="1" x="5740"/>
        <item m="1" x="2526"/>
        <item m="1" x="5739"/>
        <item m="1" x="2477"/>
        <item m="1" x="2525"/>
        <item m="1" x="2492"/>
        <item m="1" x="2300"/>
        <item m="1" x="2331"/>
        <item m="1" x="5741"/>
        <item m="1" x="2402"/>
        <item m="1" x="2540"/>
        <item m="1" x="2481"/>
        <item m="1" x="2551"/>
        <item x="20"/>
        <item m="1" x="2329"/>
        <item m="1" x="5742"/>
        <item m="1" x="2372"/>
        <item m="1" x="5745"/>
        <item m="1" x="5743"/>
        <item x="21"/>
        <item m="1" x="2357"/>
        <item x="22"/>
        <item m="1" x="2536"/>
        <item m="1" x="2532"/>
        <item m="1" x="2537"/>
        <item m="1" x="5744"/>
        <item m="1" x="2514"/>
        <item m="1" x="2476"/>
        <item m="1" x="2533"/>
        <item m="1" x="2513"/>
        <item m="1" x="2446"/>
        <item m="1" x="2274"/>
        <item m="1" x="2261"/>
        <item m="1" x="2307"/>
        <item m="1" x="2527"/>
        <item m="1" x="2306"/>
        <item m="1" x="2365"/>
        <item m="1" x="2295"/>
        <item m="1" x="2258"/>
        <item m="1" x="2494"/>
        <item m="1" x="2518"/>
        <item m="1" x="2299"/>
        <item m="1" x="2289"/>
        <item m="1" x="2279"/>
        <item x="23"/>
        <item m="1" x="2282"/>
        <item m="1" x="2392"/>
        <item m="1" x="2483"/>
        <item m="1" x="2471"/>
        <item m="1" x="2442"/>
        <item m="1" x="2531"/>
        <item m="1" x="2549"/>
        <item m="1" x="2515"/>
        <item m="1" x="2339"/>
        <item m="1" x="2380"/>
        <item x="25"/>
        <item m="1" x="2366"/>
        <item m="1" x="2332"/>
        <item m="1" x="2444"/>
        <item m="1" x="2352"/>
        <item m="1" x="2253"/>
        <item m="1" x="2482"/>
        <item m="1" x="2262"/>
        <item m="1" x="2317"/>
        <item m="1" x="2315"/>
        <item m="1" x="2408"/>
        <item m="1" x="2283"/>
        <item m="1" x="2275"/>
        <item m="1" x="2429"/>
        <item m="1" x="2378"/>
        <item m="1" x="2259"/>
        <item m="1" x="2541"/>
        <item m="1" x="2347"/>
        <item m="1" x="2313"/>
        <item m="1" x="2337"/>
        <item m="1" x="2335"/>
        <item m="1" x="2251"/>
        <item m="1" x="2468"/>
        <item m="1" x="2462"/>
        <item m="1" x="2393"/>
        <item m="1" x="2265"/>
        <item m="1" x="2557"/>
        <item m="1" x="2301"/>
        <item m="1" x="2266"/>
        <item m="1" x="2524"/>
        <item m="1" x="2424"/>
        <item m="1" x="2270"/>
        <item m="1" x="2293"/>
        <item m="1" x="2294"/>
        <item m="1" x="2438"/>
        <item m="1" x="2423"/>
        <item m="1" x="2287"/>
        <item m="1" x="2310"/>
        <item m="1" x="2252"/>
        <item x="24"/>
        <item m="1" x="2493"/>
        <item m="1" x="2534"/>
        <item m="1" x="2465"/>
        <item m="1" x="2330"/>
        <item m="1" x="2399"/>
        <item m="1" x="2389"/>
        <item m="1" x="2395"/>
        <item m="1" x="2382"/>
        <item m="1" x="2255"/>
        <item m="1" x="2411"/>
        <item m="1" x="2401"/>
        <item m="1" x="2311"/>
        <item m="1" x="2361"/>
        <item m="1" x="2243"/>
        <item m="1" x="2437"/>
        <item m="1" x="2434"/>
        <item m="1" x="2409"/>
        <item m="1" x="2260"/>
        <item m="1" x="2336"/>
        <item m="1" x="2535"/>
        <item m="1" x="2242"/>
        <item m="1" x="2387"/>
        <item m="1" x="2463"/>
        <item m="1" x="2350"/>
        <item m="1" x="2375"/>
        <item m="1" x="2556"/>
        <item x="26"/>
        <item m="1" x="2428"/>
        <item m="1" x="2280"/>
        <item m="1" x="2271"/>
        <item m="1" x="2312"/>
        <item m="1" x="2398"/>
        <item m="1" x="2358"/>
        <item m="1" x="2353"/>
        <item m="1" x="2394"/>
        <item m="1" x="2263"/>
        <item m="1" x="2371"/>
        <item m="1" x="2548"/>
        <item m="1" x="2542"/>
        <item m="1" x="2470"/>
        <item m="1" x="2319"/>
        <item m="1" x="2506"/>
        <item m="1" x="2498"/>
        <item m="1" x="2244"/>
        <item m="1" x="2499"/>
        <item m="1" x="2388"/>
        <item m="1" x="2500"/>
        <item m="1" x="2504"/>
        <item m="1" x="2276"/>
        <item m="1" x="2445"/>
        <item m="1" x="2503"/>
        <item m="1" x="2422"/>
        <item m="1" x="2314"/>
        <item m="1" x="2272"/>
        <item m="1" x="2318"/>
        <item m="1" x="2516"/>
        <item m="1" x="2480"/>
        <item m="1" x="2291"/>
        <item m="1" x="2290"/>
        <item m="1" x="2486"/>
        <item m="1" x="2550"/>
        <item m="1" x="2472"/>
        <item m="1" x="2501"/>
        <item m="1" x="2447"/>
        <item m="1" x="2348"/>
        <item m="1" x="2351"/>
        <item m="1" x="2268"/>
        <item m="1" x="2264"/>
        <item m="1" x="2297"/>
        <item m="1" x="2269"/>
        <item m="1" x="2479"/>
        <item m="1" x="2478"/>
        <item m="1" x="2473"/>
        <item m="1" x="2543"/>
        <item m="1" x="2250"/>
        <item m="1" x="2367"/>
        <item m="1" x="2342"/>
        <item m="1" x="2430"/>
        <item m="1" x="2320"/>
        <item m="1" x="2454"/>
        <item m="1" x="2443"/>
        <item m="1" x="2385"/>
        <item m="1" x="2340"/>
        <item m="1" x="2400"/>
        <item m="1" x="2417"/>
        <item m="1" x="2369"/>
        <item m="1" x="2435"/>
        <item x="28"/>
        <item m="1" x="2281"/>
        <item m="1" x="2254"/>
        <item x="27"/>
        <item m="1" x="2404"/>
        <item m="1" x="2267"/>
        <item m="1" x="2333"/>
        <item m="1" x="2376"/>
        <item m="1" x="2416"/>
        <item m="1" x="2405"/>
        <item m="1" x="2368"/>
        <item x="29"/>
        <item x="30"/>
        <item m="1" x="2363"/>
        <item m="1" x="2502"/>
        <item m="1" x="2474"/>
        <item m="1" x="2349"/>
        <item m="1" x="2507"/>
        <item m="1" x="2488"/>
        <item m="1" x="2517"/>
        <item m="1" x="2285"/>
        <item x="31"/>
        <item x="65"/>
        <item x="56"/>
        <item m="1" x="2528"/>
        <item m="1" x="2386"/>
        <item x="73"/>
        <item m="1" x="2296"/>
        <item m="1" x="2286"/>
        <item x="33"/>
        <item m="1" x="2284"/>
        <item m="1" x="2538"/>
        <item x="32"/>
        <item m="1" x="2458"/>
        <item m="1" x="2410"/>
        <item m="1" x="2520"/>
        <item m="1" x="2521"/>
        <item m="1" x="2381"/>
        <item x="34"/>
        <item m="1" x="2241"/>
        <item m="1" x="2406"/>
        <item x="93"/>
        <item m="1" x="2277"/>
        <item m="1" x="2302"/>
        <item m="1" x="2459"/>
        <item m="1" x="2321"/>
        <item m="1" x="2508"/>
        <item m="1" x="2466"/>
        <item m="1" x="2452"/>
        <item m="1" x="2448"/>
        <item m="1" x="2338"/>
        <item m="1" x="2436"/>
        <item m="1" x="2495"/>
        <item x="35"/>
        <item m="1" x="2546"/>
        <item m="1" x="2456"/>
        <item x="36"/>
        <item m="1" x="2273"/>
        <item m="1" x="2346"/>
        <item x="37"/>
        <item m="1" x="2303"/>
        <item m="1" x="2467"/>
        <item m="1" x="2519"/>
        <item m="1" x="2245"/>
        <item m="1" x="2248"/>
        <item m="1" x="2246"/>
        <item m="1" x="2247"/>
        <item m="1" x="2238"/>
        <item m="1" x="2237"/>
        <item m="1" x="2249"/>
        <item x="38"/>
        <item m="1" x="2239"/>
        <item m="1" x="2240"/>
        <item x="94"/>
        <item m="1" x="2377"/>
        <item m="1" x="2343"/>
        <item m="1" x="2344"/>
        <item m="1" x="2522"/>
        <item m="1" x="2288"/>
        <item x="69"/>
        <item m="1" x="2457"/>
        <item x="39"/>
        <item m="1" x="2461"/>
        <item m="1" x="2450"/>
        <item m="1" x="2449"/>
        <item m="1" x="2464"/>
        <item x="146"/>
        <item x="70"/>
        <item m="1" x="2431"/>
        <item x="84"/>
        <item x="45"/>
        <item x="89"/>
        <item x="77"/>
        <item x="66"/>
        <item m="1" x="2489"/>
        <item x="42"/>
        <item x="40"/>
        <item m="1" x="2475"/>
        <item x="41"/>
        <item m="1" x="2512"/>
        <item x="43"/>
        <item m="1" x="2539"/>
        <item m="1" x="2451"/>
        <item m="1" x="2455"/>
        <item m="1" x="2469"/>
        <item x="44"/>
        <item x="78"/>
        <item x="46"/>
        <item x="47"/>
        <item x="85"/>
        <item m="1" x="2355"/>
        <item m="1" x="2413"/>
        <item x="51"/>
        <item x="52"/>
        <item x="54"/>
        <item x="55"/>
        <item x="49"/>
        <item x="59"/>
        <item x="50"/>
        <item x="53"/>
        <item x="57"/>
        <item x="60"/>
        <item x="48"/>
        <item m="1" x="2256"/>
        <item x="58"/>
        <item m="1" x="2359"/>
        <item m="1" x="2292"/>
        <item x="61"/>
        <item x="74"/>
        <item m="1" x="2257"/>
        <item x="62"/>
        <item x="72"/>
        <item x="63"/>
        <item x="71"/>
        <item x="76"/>
        <item x="64"/>
        <item x="130"/>
        <item x="67"/>
        <item x="68"/>
        <item x="140"/>
        <item x="141"/>
        <item x="75"/>
        <item x="90"/>
        <item x="102"/>
        <item x="103"/>
        <item x="107"/>
        <item x="104"/>
        <item x="82"/>
        <item x="83"/>
        <item x="79"/>
        <item x="87"/>
        <item x="88"/>
        <item x="86"/>
        <item x="80"/>
        <item x="144"/>
        <item x="91"/>
        <item x="81"/>
        <item x="96"/>
        <item x="113"/>
        <item x="99"/>
        <item x="92"/>
        <item x="95"/>
        <item x="97"/>
        <item x="120"/>
        <item x="108"/>
        <item x="98"/>
        <item x="145"/>
        <item x="100"/>
        <item x="101"/>
        <item x="105"/>
        <item x="106"/>
        <item x="110"/>
        <item x="111"/>
        <item x="109"/>
        <item x="112"/>
        <item x="119"/>
        <item x="115"/>
        <item x="116"/>
        <item x="114"/>
        <item x="134"/>
        <item x="117"/>
        <item x="124"/>
        <item x="125"/>
        <item x="121"/>
        <item x="126"/>
        <item x="118"/>
        <item x="143"/>
        <item x="122"/>
        <item x="123"/>
        <item x="128"/>
        <item x="135"/>
        <item x="142"/>
        <item x="129"/>
        <item x="127"/>
        <item x="131"/>
        <item x="150"/>
        <item x="136"/>
        <item x="132"/>
        <item x="133"/>
        <item x="139"/>
        <item x="138"/>
        <item x="137"/>
        <item x="156"/>
        <item x="147"/>
        <item x="148"/>
        <item x="149"/>
        <item x="152"/>
        <item x="151"/>
        <item x="153"/>
        <item x="155"/>
        <item x="154"/>
        <item x="0"/>
      </items>
    </pivotField>
    <pivotField showAll="0"/>
    <pivotField showAll="0"/>
    <pivotField axis="axisRow" outline="0" multipleItemSelectionAllowed="1" showAll="0" sortType="ascending">
      <items count="90">
        <item h="1" sd="0" x="34"/>
        <item h="1" sd="0" x="50"/>
        <item h="1" sd="0" x="59"/>
        <item h="1" sd="0" x="52"/>
        <item h="1" sd="0" m="1" x="65"/>
        <item h="1" x="51"/>
        <item h="1" sd="0" m="1" x="74"/>
        <item h="1" m="1" x="73"/>
        <item h="1" sd="0" x="30"/>
        <item h="1" sd="0" m="1" x="67"/>
        <item h="1" x="61"/>
        <item h="1" sd="0" m="1" x="63"/>
        <item h="1" sd="0" x="13"/>
        <item h="1" sd="0" x="43"/>
        <item h="1" sd="0" x="4"/>
        <item h="1" x="55"/>
        <item h="1" sd="0" x="25"/>
        <item h="1" sd="0" x="56"/>
        <item h="1" x="23"/>
        <item h="1" sd="0" x="40"/>
        <item h="1" sd="0" m="1" x="71"/>
        <item h="1" x="44"/>
        <item h="1" sd="0" x="33"/>
        <item h="1" sd="0" x="36"/>
        <item h="1" m="1" x="68"/>
        <item h="1" x="32"/>
        <item h="1" sd="0" m="1" x="76"/>
        <item h="1" sd="0" x="14"/>
        <item h="1" sd="0" x="12"/>
        <item h="1" sd="0" x="11"/>
        <item h="1" sd="0" x="31"/>
        <item h="1" m="1" x="69"/>
        <item h="1" x="29"/>
        <item h="1" x="3"/>
        <item h="1" sd="0" x="0"/>
        <item h="1" sd="0" x="20"/>
        <item h="1" sd="0" m="1" x="72"/>
        <item h="1" sd="0" x="26"/>
        <item h="1" sd="0" m="1" x="88"/>
        <item h="1" x="17"/>
        <item h="1" sd="0" x="9"/>
        <item h="1" x="18"/>
        <item h="1" sd="0" m="1" x="78"/>
        <item h="1" sd="0" x="22"/>
        <item h="1" sd="0" x="38"/>
        <item h="1" sd="0" x="5"/>
        <item h="1" sd="0" x="10"/>
        <item h="1" sd="0" m="1" x="86"/>
        <item h="1" x="57"/>
        <item h="1" sd="0" x="42"/>
        <item h="1" sd="0" m="1" x="81"/>
        <item h="1" sd="0" m="1" x="85"/>
        <item h="1" sd="0" m="1" x="83"/>
        <item h="1" sd="0" m="1" x="77"/>
        <item h="1" sd="0" m="1" x="87"/>
        <item h="1" sd="0" m="1" x="80"/>
        <item h="1" sd="0" x="41"/>
        <item h="1" x="37"/>
        <item h="1" x="28"/>
        <item h="1" sd="0" x="45"/>
        <item h="1" sd="0" x="46"/>
        <item h="1" sd="0" x="48"/>
        <item h="1" x="39"/>
        <item h="1" sd="0" x="49"/>
        <item h="1" x="47"/>
        <item h="1" sd="0" x="60"/>
        <item h="1" sd="0" m="1" x="64"/>
        <item h="1" sd="0" m="1" x="79"/>
        <item h="1" x="58"/>
        <item h="1" sd="0" x="15"/>
        <item h="1" sd="0" x="24"/>
        <item h="1" m="1" x="62"/>
        <item h="1" x="54"/>
        <item x="7"/>
        <item h="1" x="2"/>
        <item h="1" x="1"/>
        <item h="1" sd="0" x="53"/>
        <item h="1" x="35"/>
        <item h="1" x="27"/>
        <item h="1" x="8"/>
        <item h="1" x="6"/>
        <item h="1" m="1" x="66"/>
        <item h="1" sd="0" x="19"/>
        <item h="1" sd="0" m="1" x="82"/>
        <item h="1" sd="0" x="21"/>
        <item h="1" m="1" x="70"/>
        <item h="1" sd="0" x="16"/>
        <item h="1" sd="0" m="1" x="84"/>
        <item h="1" sd="0" m="1" x="75"/>
        <item t="default" sd="0"/>
      </items>
    </pivotField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outline="0" multipleItemSelectionAllowed="1" showAll="0" defaultSubtotal="0">
      <items count="19">
        <item x="12"/>
        <item x="8"/>
        <item x="10"/>
        <item x="7"/>
        <item x="16"/>
        <item x="11"/>
        <item x="6"/>
        <item x="3"/>
        <item x="4"/>
        <item x="17"/>
        <item x="15"/>
        <item x="14"/>
        <item x="13"/>
        <item x="2"/>
        <item x="9"/>
        <item x="5"/>
        <item x="0"/>
        <item x="1"/>
        <item m="1" x="18"/>
      </items>
    </pivotField>
    <pivotField dataField="1" showAll="0"/>
    <pivotField numFmtId="10" showAll="0"/>
    <pivotField showAll="0"/>
    <pivotField dataField="1" showAll="0"/>
  </pivotFields>
  <rowFields count="5">
    <field x="16"/>
    <field x="46"/>
    <field x="11"/>
    <field x="13"/>
    <field x="4"/>
  </rowFields>
  <rowItems count="1"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2">
    <pageField fld="0" hier="-1"/>
    <pageField fld="2" hier="-1"/>
  </pageFields>
  <dataFields count="9">
    <dataField name="Nbre de LIV." fld="39" subtotal="count" baseField="4" baseItem="40" numFmtId="170"/>
    <dataField name="Moyenne de Jours de Stock" fld="20" subtotal="average" baseField="16" baseItem="23" numFmtId="1"/>
    <dataField name="Somme de Total" fld="19" baseField="16" baseItem="17" numFmtId="174"/>
    <dataField name="Somme de Total2" fld="19" baseField="16" baseItem="17" numFmtId="174"/>
    <dataField name="Somme de OP Clos" fld="26" baseField="0" baseItem="0"/>
    <dataField name="Somme de OP Ouverts" fld="27" baseField="0" baseItem="0"/>
    <dataField name="Somme de Marge nette" fld="21" baseField="16" baseItem="22" numFmtId="174"/>
    <dataField name="Moyenne de Marge nette recalculée2" fld="47" subtotal="average" baseField="4" baseItem="967" numFmtId="174"/>
    <dataField name="Moyenne de TOTAL COM VENDEUR" fld="50" subtotal="average" baseField="16" baseItem="22" numFmtId="171"/>
  </dataFields>
  <formats count="56">
    <format dxfId="1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67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5">
      <pivotArea outline="0" fieldPosition="0">
        <references count="1">
          <reference field="4294967294" count="1">
            <x v="2"/>
          </reference>
        </references>
      </pivotArea>
    </format>
    <format dxfId="1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3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162">
      <pivotArea dataOnly="0" labelOnly="1" outline="0" fieldPosition="0">
        <references count="1">
          <reference field="4294967294" count="2">
            <x v="3"/>
            <x v="6"/>
          </reference>
        </references>
      </pivotArea>
    </format>
    <format dxfId="161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0">
      <pivotArea dataOnly="0" labelOnly="1" fieldPosition="0">
        <references count="1">
          <reference field="16" count="1">
            <x v="25"/>
          </reference>
        </references>
      </pivotArea>
    </format>
    <format dxfId="159">
      <pivotArea dataOnly="0" labelOnly="1" fieldPosition="0">
        <references count="1">
          <reference field="16" count="1">
            <x v="57"/>
          </reference>
        </references>
      </pivotArea>
    </format>
    <format dxfId="158">
      <pivotArea outline="0" fieldPosition="0">
        <references count="1">
          <reference field="4294967294" count="1">
            <x v="6"/>
          </reference>
        </references>
      </pivotArea>
    </format>
    <format dxfId="157">
      <pivotArea field="16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156">
      <pivotArea field="16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7"/>
          </reference>
          <reference field="16" count="1">
            <x v="19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7"/>
          </reference>
          <reference field="16" count="1">
            <x v="72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3"/>
          </reference>
          <reference field="16" count="1">
            <x v="22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6"/>
          </reference>
          <reference field="16" count="1">
            <x v="22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7"/>
          </reference>
          <reference field="16" count="1">
            <x v="22"/>
          </reference>
        </references>
      </pivotArea>
    </format>
    <format dxfId="150">
      <pivotArea collapsedLevelsAreSubtotals="1" fieldPosition="0">
        <references count="2">
          <reference field="4294967294" count="1" selected="0">
            <x v="7"/>
          </reference>
          <reference field="16" count="1">
            <x v="43"/>
          </reference>
        </references>
      </pivotArea>
    </format>
    <format dxfId="149">
      <pivotArea collapsedLevelsAreSubtotals="1" fieldPosition="0">
        <references count="2">
          <reference field="4294967294" count="1" selected="0">
            <x v="3"/>
          </reference>
          <reference field="16" count="1">
            <x v="43"/>
          </reference>
        </references>
      </pivotArea>
    </format>
    <format dxfId="148">
      <pivotArea outline="0" collapsedLevelsAreSubtotals="1" fieldPosition="0">
        <references count="1">
          <reference field="4294967294" count="4" selected="0">
            <x v="2"/>
            <x v="3"/>
            <x v="6"/>
            <x v="7"/>
          </reference>
        </references>
      </pivotArea>
    </format>
    <format dxfId="147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4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3">
      <pivotArea outline="0" fieldPosition="0">
        <references count="1">
          <reference field="4294967294" count="1">
            <x v="1"/>
          </reference>
        </references>
      </pivotArea>
    </format>
    <format dxfId="142">
      <pivotArea dataOnly="0" labelOnly="1" fieldPosition="0">
        <references count="1">
          <reference field="13" count="0"/>
        </references>
      </pivotArea>
    </format>
    <format dxfId="141">
      <pivotArea outline="0" fieldPosition="0">
        <references count="1">
          <reference field="4294967294" count="1">
            <x v="8"/>
          </reference>
        </references>
      </pivotArea>
    </format>
    <format dxfId="140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43"/>
          </reference>
          <reference field="11" count="1" selected="0">
            <x v="14"/>
          </reference>
          <reference field="13" count="1" selected="0">
            <x v="1916"/>
          </reference>
          <reference field="16" count="0" selected="0"/>
          <reference field="46" count="1" selected="0">
            <x v="16"/>
          </reference>
        </references>
      </pivotArea>
    </format>
    <format dxfId="139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52"/>
          </reference>
          <reference field="11" count="1" selected="0">
            <x v="4"/>
          </reference>
          <reference field="13" count="1" selected="0">
            <x v="2220"/>
          </reference>
          <reference field="16" count="0" selected="0"/>
          <reference field="46" count="1" selected="0">
            <x v="16"/>
          </reference>
        </references>
      </pivotArea>
    </format>
    <format dxfId="138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54"/>
          </reference>
          <reference field="11" count="1" selected="0">
            <x v="19"/>
          </reference>
          <reference field="13" count="1" selected="0">
            <x v="1998"/>
          </reference>
          <reference field="16" count="0" selected="0"/>
          <reference field="46" count="1" selected="0">
            <x v="8"/>
          </reference>
        </references>
      </pivotArea>
    </format>
    <format dxfId="137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53"/>
          </reference>
          <reference field="11" count="1" selected="0">
            <x v="7"/>
          </reference>
          <reference field="13" count="1" selected="0">
            <x v="3042"/>
          </reference>
          <reference field="16" count="0" selected="0"/>
          <reference field="46" count="1" selected="0">
            <x v="10"/>
          </reference>
        </references>
      </pivotArea>
    </format>
    <format dxfId="136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60"/>
          </reference>
          <reference field="11" count="1" selected="0">
            <x v="6"/>
          </reference>
          <reference field="13" count="1" selected="0">
            <x v="2334"/>
          </reference>
          <reference field="16" count="0" selected="0"/>
          <reference field="46" count="1" selected="0">
            <x v="16"/>
          </reference>
        </references>
      </pivotArea>
    </format>
    <format dxfId="135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60"/>
          </reference>
          <reference field="11" count="1" selected="0">
            <x v="8"/>
          </reference>
          <reference field="13" count="1" selected="0">
            <x v="2218"/>
          </reference>
          <reference field="16" count="0" selected="0"/>
          <reference field="46" count="1" selected="0">
            <x v="15"/>
          </reference>
        </references>
      </pivotArea>
    </format>
    <format dxfId="134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66"/>
          </reference>
          <reference field="11" count="1" selected="0">
            <x v="4"/>
          </reference>
          <reference field="13" count="1" selected="0">
            <x v="2222"/>
          </reference>
          <reference field="16" count="0" selected="0"/>
          <reference field="46" count="1" selected="0">
            <x v="16"/>
          </reference>
        </references>
      </pivotArea>
    </format>
    <format dxfId="133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72"/>
          </reference>
          <reference field="11" count="1" selected="0">
            <x v="6"/>
          </reference>
          <reference field="13" count="1" selected="0">
            <x v="2338"/>
          </reference>
          <reference field="16" count="0" selected="0"/>
          <reference field="46" count="1" selected="0">
            <x v="16"/>
          </reference>
        </references>
      </pivotArea>
    </format>
    <format dxfId="132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81"/>
          </reference>
          <reference field="11" count="1" selected="0">
            <x v="6"/>
          </reference>
          <reference field="13" count="1" selected="0">
            <x v="2079"/>
          </reference>
          <reference field="16" count="0" selected="0"/>
          <reference field="46" count="1" selected="0">
            <x v="16"/>
          </reference>
        </references>
      </pivotArea>
    </format>
    <format dxfId="131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92"/>
          </reference>
          <reference field="11" count="1" selected="0">
            <x v="6"/>
          </reference>
          <reference field="13" count="1" selected="0">
            <x v="2335"/>
          </reference>
          <reference field="16" count="0" selected="0"/>
          <reference field="46" count="1" selected="0">
            <x v="16"/>
          </reference>
        </references>
      </pivotArea>
    </format>
    <format dxfId="130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992"/>
          </reference>
          <reference field="11" count="1" selected="0">
            <x v="14"/>
          </reference>
          <reference field="13" count="1" selected="0">
            <x v="3129"/>
          </reference>
          <reference field="16" count="0" selected="0"/>
          <reference field="46" count="1" selected="0">
            <x v="16"/>
          </reference>
        </references>
      </pivotArea>
    </format>
    <format dxfId="129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05"/>
          </reference>
          <reference field="11" count="1" selected="0">
            <x v="6"/>
          </reference>
          <reference field="13" count="1" selected="0">
            <x v="2463"/>
          </reference>
          <reference field="16" count="0" selected="0"/>
          <reference field="46" count="1" selected="0">
            <x v="16"/>
          </reference>
        </references>
      </pivotArea>
    </format>
    <format dxfId="128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05"/>
          </reference>
          <reference field="11" count="1" selected="0">
            <x v="6"/>
          </reference>
          <reference field="13" count="1" selected="0">
            <x v="2127"/>
          </reference>
          <reference field="16" count="0" selected="0"/>
          <reference field="46" count="1" selected="0">
            <x v="16"/>
          </reference>
        </references>
      </pivotArea>
    </format>
    <format dxfId="127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05"/>
          </reference>
          <reference field="11" count="1" selected="0">
            <x v="8"/>
          </reference>
          <reference field="13" count="1" selected="0">
            <x v="2462"/>
          </reference>
          <reference field="16" count="0" selected="0"/>
          <reference field="46" count="1" selected="0">
            <x v="15"/>
          </reference>
        </references>
      </pivotArea>
    </format>
    <format dxfId="126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05"/>
          </reference>
          <reference field="11" count="1" selected="0">
            <x v="6"/>
          </reference>
          <reference field="13" count="1" selected="0">
            <x v="2130"/>
          </reference>
          <reference field="16" count="0" selected="0"/>
          <reference field="46" count="1" selected="0">
            <x v="16"/>
          </reference>
        </references>
      </pivotArea>
    </format>
    <format dxfId="125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05"/>
          </reference>
          <reference field="11" count="1" selected="0">
            <x v="6"/>
          </reference>
          <reference field="13" count="1" selected="0">
            <x v="3546"/>
          </reference>
          <reference field="16" count="0" selected="0"/>
          <reference field="46" count="1" selected="0">
            <x v="16"/>
          </reference>
        </references>
      </pivotArea>
    </format>
    <format dxfId="124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07"/>
          </reference>
          <reference field="11" count="1" selected="0">
            <x v="6"/>
          </reference>
          <reference field="13" count="1" selected="0">
            <x v="2336"/>
          </reference>
          <reference field="16" count="0" selected="0"/>
          <reference field="46" count="1" selected="0">
            <x v="16"/>
          </reference>
        </references>
      </pivotArea>
    </format>
    <format dxfId="123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0"/>
          </reference>
          <reference field="11" count="1" selected="0">
            <x v="6"/>
          </reference>
          <reference field="13" count="1" selected="0">
            <x v="3547"/>
          </reference>
          <reference field="16" count="0" selected="0"/>
          <reference field="46" count="1" selected="0">
            <x v="16"/>
          </reference>
        </references>
      </pivotArea>
    </format>
    <format dxfId="122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1"/>
          </reference>
          <reference field="11" count="1" selected="0">
            <x v="8"/>
          </reference>
          <reference field="13" count="1" selected="0">
            <x v="3565"/>
          </reference>
          <reference field="16" count="0" selected="0"/>
          <reference field="46" count="1" selected="0">
            <x v="15"/>
          </reference>
        </references>
      </pivotArea>
    </format>
    <format dxfId="121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6"/>
          </reference>
          <reference field="11" count="1" selected="0">
            <x v="14"/>
          </reference>
          <reference field="13" count="1" selected="0">
            <x v="3570"/>
          </reference>
          <reference field="16" count="0" selected="0"/>
          <reference field="46" count="1" selected="0">
            <x v="16"/>
          </reference>
        </references>
      </pivotArea>
    </format>
    <format dxfId="120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7"/>
          </reference>
          <reference field="11" count="1" selected="0">
            <x v="4"/>
          </reference>
          <reference field="13" count="1" selected="0">
            <x v="2459"/>
          </reference>
          <reference field="16" count="0" selected="0"/>
          <reference field="46" count="1" selected="0">
            <x v="16"/>
          </reference>
        </references>
      </pivotArea>
    </format>
    <format dxfId="119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7"/>
          </reference>
          <reference field="11" count="1" selected="0">
            <x v="6"/>
          </reference>
          <reference field="13" count="1" selected="0">
            <x v="3571"/>
          </reference>
          <reference field="16" count="0" selected="0"/>
          <reference field="46" count="1" selected="0">
            <x v="16"/>
          </reference>
        </references>
      </pivotArea>
    </format>
    <format dxfId="118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8"/>
          </reference>
          <reference field="11" count="1" selected="0">
            <x v="6"/>
          </reference>
          <reference field="13" count="1" selected="0">
            <x v="2279"/>
          </reference>
          <reference field="16" count="0" selected="0"/>
          <reference field="46" count="1" selected="0">
            <x v="16"/>
          </reference>
        </references>
      </pivotArea>
    </format>
    <format dxfId="117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7"/>
          </reference>
          <reference field="11" count="1" selected="0">
            <x v="5"/>
          </reference>
          <reference field="13" count="1" selected="0">
            <x v="3543"/>
          </reference>
          <reference field="16" count="0" selected="0"/>
          <reference field="46" count="1" selected="0">
            <x v="16"/>
          </reference>
        </references>
      </pivotArea>
    </format>
    <format dxfId="116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7"/>
          </reference>
          <reference field="11" count="1" selected="0">
            <x v="21"/>
          </reference>
          <reference field="13" count="1" selected="0">
            <x v="6914"/>
          </reference>
          <reference field="16" count="0" selected="0"/>
          <reference field="46" count="1" selected="0">
            <x v="8"/>
          </reference>
        </references>
      </pivotArea>
    </format>
    <format dxfId="115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9"/>
          </reference>
          <reference field="11" count="1" selected="0">
            <x v="14"/>
          </reference>
          <reference field="13" count="1" selected="0">
            <x v="3561"/>
          </reference>
          <reference field="16" count="0" selected="0"/>
          <reference field="46" count="1" selected="0">
            <x v="16"/>
          </reference>
        </references>
      </pivotArea>
    </format>
    <format dxfId="114">
      <pivotArea outline="0" collapsedLevelsAreSubtotals="1" fieldPosition="0">
        <references count="6">
          <reference field="4294967294" count="1" selected="0">
            <x v="2"/>
          </reference>
          <reference field="4" count="1" selected="0">
            <x v="1010"/>
          </reference>
          <reference field="11" count="1" selected="0">
            <x v="8"/>
          </reference>
          <reference field="13" count="1" selected="0">
            <x v="2367"/>
          </reference>
          <reference field="16" count="0" selected="0"/>
          <reference field="46" count="1" selected="0">
            <x v="15"/>
          </reference>
        </references>
      </pivotArea>
    </format>
  </formats>
  <pivotTableStyleInfo name="PivotStyleMedium2" showRowHeaders="1" showColHeaders="1" showRowStripes="0" showColStripes="0" showLastColumn="1"/>
  <filters count="1">
    <filter fld="3" type="dateBetween" evalOrder="-1" id="266" name="Date de Facturation">
      <autoFilter ref="A1">
        <filterColumn colId="0">
          <customFilters and="1">
            <customFilter operator="greaterThanOrEqual" val="45658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leau croisé dynamique3" cacheId="4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outline="1" outlineData="1">
  <location ref="A8:K9" firstHeaderRow="0" firstDataRow="1" firstDataCol="1" rowPageCount="4" colPageCount="1"/>
  <pivotFields count="51">
    <pivotField axis="axisPage" multipleItemSelectionAllowed="1" showAll="0">
      <items count="11">
        <item h="1" x="1"/>
        <item h="1" x="8"/>
        <item x="7"/>
        <item h="1" x="0"/>
        <item h="1" x="2"/>
        <item m="1" x="9"/>
        <item h="1" x="5"/>
        <item h="1" x="4"/>
        <item h="1" x="6"/>
        <item h="1" x="3"/>
        <item t="default"/>
      </items>
    </pivotField>
    <pivotField showAll="0" defaultSubtotal="0">
      <items count="5">
        <item x="0"/>
        <item x="3"/>
        <item x="2"/>
        <item x="1"/>
        <item m="1" x="4"/>
      </items>
    </pivotField>
    <pivotField axis="axisPage" multipleItemSelectionAllowed="1" showAll="0">
      <items count="16">
        <item x="0"/>
        <item x="6"/>
        <item x="2"/>
        <item x="3"/>
        <item h="1" m="1" x="13"/>
        <item x="4"/>
        <item x="1"/>
        <item m="1" x="11"/>
        <item h="1" m="1" x="14"/>
        <item x="5"/>
        <item h="1" m="1" x="12"/>
        <item m="1" x="10"/>
        <item h="1" m="1" x="7"/>
        <item h="1" m="1" x="8"/>
        <item h="1" m="1" x="9"/>
        <item t="default"/>
      </items>
    </pivotField>
    <pivotField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Page" multipleItemSelectionAllowed="1" showAll="0">
      <items count="79">
        <item x="12"/>
        <item x="59"/>
        <item x="56"/>
        <item x="14"/>
        <item x="0"/>
        <item x="55"/>
        <item x="60"/>
        <item x="50"/>
        <item x="8"/>
        <item x="36"/>
        <item x="54"/>
        <item x="53"/>
        <item x="6"/>
        <item x="33"/>
        <item x="35"/>
        <item x="23"/>
        <item x="42"/>
        <item m="1" x="77"/>
        <item x="31"/>
        <item x="30"/>
        <item x="25"/>
        <item x="7"/>
        <item x="44"/>
        <item x="24"/>
        <item x="41"/>
        <item x="20"/>
        <item x="40"/>
        <item x="67"/>
        <item x="26"/>
        <item x="51"/>
        <item x="29"/>
        <item x="28"/>
        <item x="58"/>
        <item x="52"/>
        <item x="10"/>
        <item x="34"/>
        <item x="69"/>
        <item x="13"/>
        <item x="9"/>
        <item x="11"/>
        <item x="3"/>
        <item x="68"/>
        <item x="48"/>
        <item x="5"/>
        <item x="45"/>
        <item x="46"/>
        <item x="73"/>
        <item x="63"/>
        <item x="43"/>
        <item x="62"/>
        <item x="27"/>
        <item x="61"/>
        <item x="49"/>
        <item x="2"/>
        <item x="1"/>
        <item x="18"/>
        <item x="21"/>
        <item x="37"/>
        <item x="17"/>
        <item x="32"/>
        <item x="15"/>
        <item x="16"/>
        <item x="70"/>
        <item x="71"/>
        <item x="64"/>
        <item x="22"/>
        <item x="38"/>
        <item x="76"/>
        <item x="19"/>
        <item x="39"/>
        <item x="57"/>
        <item x="4"/>
        <item x="72"/>
        <item x="74"/>
        <item x="75"/>
        <item x="47"/>
        <item x="66"/>
        <item x="65"/>
        <item t="default"/>
      </items>
    </pivotField>
    <pivotField showAll="0"/>
    <pivotField showAll="0"/>
    <pivotField showAll="0"/>
    <pivotField showAll="0"/>
    <pivotField axis="axisRow" multipleItemSelectionAllowed="1" showAll="0">
      <items count="90">
        <item x="30"/>
        <item m="1" x="67"/>
        <item x="61"/>
        <item x="43"/>
        <item x="33"/>
        <item m="1" x="68"/>
        <item x="32"/>
        <item x="14"/>
        <item x="12"/>
        <item x="11"/>
        <item x="31"/>
        <item x="9"/>
        <item x="22"/>
        <item x="38"/>
        <item x="5"/>
        <item x="10"/>
        <item x="57"/>
        <item x="42"/>
        <item x="41"/>
        <item x="37"/>
        <item x="28"/>
        <item x="24"/>
        <item x="54"/>
        <item x="7"/>
        <item x="2"/>
        <item x="6"/>
        <item m="1" x="66"/>
        <item x="19"/>
        <item x="21"/>
        <item x="16"/>
        <item x="29"/>
        <item m="1" x="77"/>
        <item x="15"/>
        <item m="1" x="80"/>
        <item x="53"/>
        <item x="40"/>
        <item x="3"/>
        <item m="1" x="87"/>
        <item x="13"/>
        <item m="1" x="71"/>
        <item x="1"/>
        <item m="1" x="79"/>
        <item m="1" x="81"/>
        <item m="1" x="86"/>
        <item m="1" x="78"/>
        <item m="1" x="82"/>
        <item x="0"/>
        <item x="36"/>
        <item m="1" x="88"/>
        <item x="4"/>
        <item m="1" x="75"/>
        <item m="1" x="84"/>
        <item x="26"/>
        <item m="1" x="83"/>
        <item m="1" x="85"/>
        <item x="34"/>
        <item m="1" x="65"/>
        <item x="52"/>
        <item x="46"/>
        <item x="50"/>
        <item x="49"/>
        <item x="45"/>
        <item x="25"/>
        <item x="59"/>
        <item m="1" x="64"/>
        <item x="60"/>
        <item x="48"/>
        <item m="1" x="76"/>
        <item m="1" x="74"/>
        <item x="56"/>
        <item x="20"/>
        <item m="1" x="72"/>
        <item m="1" x="63"/>
        <item x="47"/>
        <item m="1" x="73"/>
        <item x="8"/>
        <item m="1" x="62"/>
        <item x="23"/>
        <item x="55"/>
        <item x="35"/>
        <item x="27"/>
        <item x="17"/>
        <item m="1" x="70"/>
        <item m="1" x="69"/>
        <item x="39"/>
        <item x="51"/>
        <item x="44"/>
        <item x="18"/>
        <item x="58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20">
        <item h="1" x="12"/>
        <item h="1" x="8"/>
        <item h="1" x="10"/>
        <item h="1" x="7"/>
        <item h="1" x="16"/>
        <item h="1" x="11"/>
        <item h="1" x="6"/>
        <item h="1" x="3"/>
        <item x="4"/>
        <item x="17"/>
        <item h="1" x="15"/>
        <item h="1" x="14"/>
        <item h="1" x="13"/>
        <item h="1" x="2"/>
        <item h="1" x="9"/>
        <item h="1" x="5"/>
        <item h="1" x="0"/>
        <item h="1" x="1"/>
        <item m="1" x="18"/>
        <item t="default"/>
      </items>
    </pivotField>
    <pivotField dataField="1" showAll="0"/>
    <pivotField numFmtId="10" showAll="0"/>
    <pivotField showAll="0"/>
    <pivotField showAll="0"/>
  </pivotFields>
  <rowFields count="1">
    <field x="16"/>
  </rowFields>
  <rowItems count="1"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4">
    <pageField fld="0" hier="-1"/>
    <pageField fld="2" hier="-1"/>
    <pageField fld="46" hier="-1"/>
    <pageField fld="11" hier="-1"/>
  </pageFields>
  <dataFields count="10">
    <dataField name="Nbre de LIV." fld="39" subtotal="count" baseField="4" baseItem="40" numFmtId="170"/>
    <dataField name="Somme de Total" fld="19" baseField="16" baseItem="3" numFmtId="174"/>
    <dataField name="Somme de Marge nette2" fld="21" baseField="16" baseItem="3" numFmtId="174"/>
    <dataField name="PV TOTAL hors transport" fld="19" baseField="16" baseItem="3" numFmtId="174"/>
    <dataField name="Somme de OP Clos" fld="26" baseField="0" baseItem="0" numFmtId="174"/>
    <dataField name="Somme de OP Ouverts" fld="27" baseField="0" baseItem="0" numFmtId="174"/>
    <dataField name="Somme de Marge nette" fld="21" baseField="15" baseItem="0" numFmtId="174"/>
    <dataField name="Somme de OP &quot;+ / -&quot;" fld="40" baseField="0" baseItem="0" numFmtId="174"/>
    <dataField name="Somme de Marge nette recalculée" fld="47" baseField="0" baseItem="0" numFmtId="174"/>
    <dataField name="Moyenne de Marge nette recalculée2" fld="47" subtotal="average" baseField="15" baseItem="2" numFmtId="174"/>
  </dataFields>
  <formats count="44">
    <format dxfId="1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1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09">
      <pivotArea outline="0" fieldPosition="0">
        <references count="1">
          <reference field="4294967294" count="1">
            <x v="1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7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03">
      <pivotArea dataOnly="0" labelOnly="1" outline="0" fieldPosition="0">
        <references count="1">
          <reference field="4294967294" count="3">
            <x v="3"/>
            <x v="6"/>
            <x v="7"/>
          </reference>
        </references>
      </pivotArea>
    </format>
    <format dxfId="10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01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100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99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98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97">
      <pivotArea dataOnly="0" labelOnly="1" fieldPosition="0">
        <references count="1">
          <reference field="16" count="1">
            <x v="6"/>
          </reference>
        </references>
      </pivotArea>
    </format>
    <format dxfId="96">
      <pivotArea dataOnly="0" labelOnly="1" fieldPosition="0">
        <references count="1">
          <reference field="16" count="1">
            <x v="19"/>
          </reference>
        </references>
      </pivotArea>
    </format>
    <format dxfId="95">
      <pivotArea outline="0" fieldPosition="0">
        <references count="1">
          <reference field="4294967294" count="1">
            <x v="6"/>
          </reference>
        </references>
      </pivotArea>
    </format>
    <format dxfId="94">
      <pivotArea field="16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93">
      <pivotArea field="16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92">
      <pivotArea field="16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91">
      <pivotArea field="16" grandRow="1" outline="0" collapsedLevelsAreSubtotals="1" axis="axisRow" fieldPosition="0">
        <references count="1">
          <reference field="4294967294" count="1" selected="0">
            <x v="7"/>
          </reference>
        </references>
      </pivotArea>
    </format>
    <format dxfId="90">
      <pivotArea field="16" grandRow="1" outline="0" collapsedLevelsAreSubtotals="1" axis="axisRow" fieldPosition="0">
        <references count="1">
          <reference field="4294967294" count="1" selected="0">
            <x v="8"/>
          </reference>
        </references>
      </pivotArea>
    </format>
    <format dxfId="89">
      <pivotArea field="16" grandRow="1" outline="0" collapsedLevelsAreSubtotals="1" axis="axisRow" fieldPosition="0">
        <references count="1">
          <reference field="4294967294" count="1" selected="0">
            <x v="9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9"/>
          </reference>
          <reference field="16" count="1">
            <x v="35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9"/>
          </reference>
          <reference field="16" count="1">
            <x v="22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8"/>
          </reference>
          <reference field="16" count="1">
            <x v="22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8"/>
          </reference>
          <reference field="16" count="1">
            <x v="35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3"/>
          </reference>
          <reference field="16" count="1">
            <x v="4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4"/>
          </reference>
          <reference field="16" count="1">
            <x v="4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6"/>
          </reference>
          <reference field="16" count="1">
            <x v="4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5"/>
          </reference>
          <reference field="16" count="1">
            <x v="4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8"/>
          </reference>
          <reference field="16" count="1">
            <x v="4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9"/>
          </reference>
          <reference field="16" count="1">
            <x v="4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9"/>
          </reference>
          <reference field="16" count="1">
            <x v="12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3"/>
          </reference>
          <reference field="16" count="1">
            <x v="12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4"/>
          </reference>
          <reference field="16" count="1">
            <x v="12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5"/>
          </reference>
          <reference field="16" count="1">
            <x v="12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7"/>
          </reference>
          <reference field="16" count="1">
            <x v="12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8"/>
          </reference>
          <reference field="16" count="1">
            <x v="12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4"/>
          </reference>
          <reference field="16" count="1">
            <x v="13"/>
          </reference>
        </references>
      </pivotArea>
    </format>
    <format dxfId="71">
      <pivotArea outline="0" collapsedLevelsAreSubtotals="1" fieldPosition="0">
        <references count="1">
          <reference field="4294967294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8"/>
          </reference>
          <reference field="16" count="1">
            <x v="6"/>
          </reference>
        </references>
      </pivotArea>
    </format>
  </formats>
  <pivotTableStyleInfo name="PivotStyleMedium2" showRowHeaders="1" showColHeaders="1" showRowStripes="0" showColStripes="0" showLastColumn="1"/>
  <filters count="1">
    <filter fld="3" type="dateBetween" evalOrder="-1" id="478" name="Date de Facturation">
      <autoFilter ref="A1">
        <filterColumn colId="0">
          <customFilters and="1">
            <customFilter operator="greaterThanOrEqual" val="45717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A2782-2C4B-47A9-A92F-037DD9F3341A}" name="Tableau croisé dynamique3" cacheId="4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outline="1" outlineData="1">
  <location ref="A7:K13" firstHeaderRow="0" firstDataRow="1" firstDataCol="1" rowPageCount="3" colPageCount="1"/>
  <pivotFields count="51">
    <pivotField axis="axisPage" multipleItemSelectionAllowed="1" showAll="0">
      <items count="11">
        <item x="1"/>
        <item x="8"/>
        <item x="7"/>
        <item x="0"/>
        <item x="2"/>
        <item m="1" x="9"/>
        <item x="5"/>
        <item x="4"/>
        <item x="6"/>
        <item x="3"/>
        <item t="default"/>
      </items>
    </pivotField>
    <pivotField showAll="0" defaultSubtotal="0">
      <items count="5">
        <item x="0"/>
        <item x="3"/>
        <item x="2"/>
        <item x="1"/>
        <item m="1" x="4"/>
      </items>
    </pivotField>
    <pivotField axis="axisPage" multipleItemSelectionAllowed="1" showAll="0">
      <items count="16">
        <item h="1" x="0"/>
        <item h="1" x="6"/>
        <item h="1" x="2"/>
        <item x="3"/>
        <item h="1" m="1" x="13"/>
        <item h="1" x="4"/>
        <item h="1" x="1"/>
        <item m="1" x="11"/>
        <item h="1" m="1" x="14"/>
        <item h="1" x="5"/>
        <item h="1" m="1" x="12"/>
        <item h="1" m="1" x="10"/>
        <item h="1" m="1" x="7"/>
        <item h="1" m="1" x="8"/>
        <item h="1" m="1" x="9"/>
        <item t="default"/>
      </items>
    </pivotField>
    <pivotField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multipleItemSelectionAllowed="1" showAll="0">
      <items count="79">
        <item x="12"/>
        <item x="59"/>
        <item x="56"/>
        <item x="14"/>
        <item x="0"/>
        <item x="55"/>
        <item x="60"/>
        <item x="50"/>
        <item x="8"/>
        <item x="36"/>
        <item x="54"/>
        <item x="53"/>
        <item x="6"/>
        <item x="33"/>
        <item x="35"/>
        <item x="23"/>
        <item x="42"/>
        <item m="1" x="77"/>
        <item x="31"/>
        <item x="30"/>
        <item x="25"/>
        <item x="7"/>
        <item x="44"/>
        <item x="24"/>
        <item x="41"/>
        <item x="20"/>
        <item x="40"/>
        <item x="67"/>
        <item x="26"/>
        <item x="51"/>
        <item x="29"/>
        <item x="28"/>
        <item x="58"/>
        <item x="52"/>
        <item x="10"/>
        <item x="34"/>
        <item x="69"/>
        <item x="13"/>
        <item x="9"/>
        <item x="11"/>
        <item x="3"/>
        <item x="68"/>
        <item x="48"/>
        <item x="5"/>
        <item x="45"/>
        <item x="46"/>
        <item x="73"/>
        <item x="63"/>
        <item x="43"/>
        <item x="62"/>
        <item x="27"/>
        <item x="61"/>
        <item x="49"/>
        <item x="2"/>
        <item x="1"/>
        <item x="18"/>
        <item x="21"/>
        <item x="37"/>
        <item x="17"/>
        <item x="32"/>
        <item x="15"/>
        <item x="16"/>
        <item x="70"/>
        <item x="71"/>
        <item x="64"/>
        <item x="22"/>
        <item x="38"/>
        <item x="76"/>
        <item x="19"/>
        <item x="39"/>
        <item x="57"/>
        <item x="4"/>
        <item x="72"/>
        <item x="74"/>
        <item x="75"/>
        <item x="47"/>
        <item x="66"/>
        <item x="65"/>
        <item t="default"/>
      </items>
    </pivotField>
    <pivotField showAll="0"/>
    <pivotField showAll="0"/>
    <pivotField showAll="0"/>
    <pivotField showAll="0"/>
    <pivotField multipleItemSelectionAllowed="1" showAll="0">
      <items count="90">
        <item x="34"/>
        <item x="50"/>
        <item x="59"/>
        <item x="52"/>
        <item m="1" x="65"/>
        <item x="51"/>
        <item m="1" x="74"/>
        <item m="1" x="73"/>
        <item x="30"/>
        <item m="1" x="67"/>
        <item x="61"/>
        <item m="1" x="63"/>
        <item x="13"/>
        <item x="43"/>
        <item x="4"/>
        <item x="55"/>
        <item x="25"/>
        <item x="56"/>
        <item x="23"/>
        <item x="40"/>
        <item m="1" x="71"/>
        <item x="44"/>
        <item x="33"/>
        <item x="36"/>
        <item m="1" x="68"/>
        <item x="32"/>
        <item m="1" x="76"/>
        <item x="14"/>
        <item x="12"/>
        <item x="11"/>
        <item x="31"/>
        <item m="1" x="69"/>
        <item x="29"/>
        <item x="3"/>
        <item x="0"/>
        <item x="20"/>
        <item m="1" x="72"/>
        <item x="26"/>
        <item m="1" x="88"/>
        <item x="17"/>
        <item x="9"/>
        <item x="18"/>
        <item m="1" x="78"/>
        <item x="22"/>
        <item x="38"/>
        <item x="5"/>
        <item x="10"/>
        <item m="1" x="86"/>
        <item x="57"/>
        <item x="42"/>
        <item m="1" x="81"/>
        <item m="1" x="85"/>
        <item m="1" x="83"/>
        <item m="1" x="77"/>
        <item m="1" x="87"/>
        <item m="1" x="80"/>
        <item x="41"/>
        <item x="37"/>
        <item x="28"/>
        <item x="45"/>
        <item x="46"/>
        <item x="48"/>
        <item x="39"/>
        <item x="49"/>
        <item x="47"/>
        <item x="60"/>
        <item m="1" x="64"/>
        <item m="1" x="79"/>
        <item x="58"/>
        <item x="15"/>
        <item x="24"/>
        <item m="1" x="62"/>
        <item x="54"/>
        <item x="7"/>
        <item x="2"/>
        <item x="1"/>
        <item x="53"/>
        <item x="35"/>
        <item x="27"/>
        <item x="8"/>
        <item x="6"/>
        <item m="1" x="66"/>
        <item x="19"/>
        <item m="1" x="82"/>
        <item x="21"/>
        <item m="1" x="70"/>
        <item x="16"/>
        <item m="1" x="84"/>
        <item m="1" x="75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multipleItemSelectionAllowed="1" showAll="0" sortType="descending">
      <items count="20">
        <item m="1" x="18"/>
        <item x="12"/>
        <item x="7"/>
        <item x="6"/>
        <item x="8"/>
        <item x="1"/>
        <item x="2"/>
        <item x="11"/>
        <item x="14"/>
        <item x="13"/>
        <item x="17"/>
        <item x="4"/>
        <item x="9"/>
        <item x="10"/>
        <item x="15"/>
        <item x="3"/>
        <item x="16"/>
        <item x="0"/>
        <item x="5"/>
        <item t="default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dataField="1" showAll="0"/>
    <pivotField numFmtId="10" showAll="0"/>
    <pivotField showAll="0"/>
    <pivotField showAll="0"/>
  </pivotFields>
  <rowFields count="1">
    <field x="11"/>
  </rowFields>
  <rowItems count="6">
    <i>
      <x/>
    </i>
    <i>
      <x v="3"/>
    </i>
    <i>
      <x v="34"/>
    </i>
    <i>
      <x v="37"/>
    </i>
    <i>
      <x v="39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3">
    <pageField fld="0" hier="-1"/>
    <pageField fld="2" hier="-1"/>
    <pageField fld="46" hier="-1"/>
  </pageFields>
  <dataFields count="10">
    <dataField name="Nbre de LIV." fld="39" subtotal="count" baseField="4" baseItem="40" numFmtId="170"/>
    <dataField name="Somme de Total" fld="19" baseField="16" baseItem="3" numFmtId="174"/>
    <dataField name="Somme de Marge nette2" fld="21" baseField="16" baseItem="3" numFmtId="174"/>
    <dataField name="PV TOTAL hors transport" fld="19" baseField="16" baseItem="3" numFmtId="174"/>
    <dataField name="Somme de OP Clos" fld="26" baseField="0" baseItem="0" numFmtId="174"/>
    <dataField name="Somme de OP Ouverts" fld="27" baseField="0" baseItem="0" numFmtId="174"/>
    <dataField name="Somme de Marge nette" fld="21" baseField="15" baseItem="0" numFmtId="174"/>
    <dataField name="Somme de OP &quot;+ / -&quot;" fld="40" baseField="0" baseItem="0" numFmtId="174"/>
    <dataField name="Somme de Marge nette recalculée" fld="47" baseField="0" baseItem="0" numFmtId="174"/>
    <dataField name="Moyenne de Marge nette recalculée2" fld="47" subtotal="average" baseField="15" baseItem="2" numFmtId="174"/>
  </dataFields>
  <formats count="30">
    <format dxfId="6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5">
      <pivotArea outline="0" fieldPosition="0">
        <references count="1">
          <reference field="4294967294" count="1">
            <x v="1"/>
          </reference>
        </references>
      </pivotArea>
    </format>
    <format dxfId="6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6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9">
      <pivotArea dataOnly="0" labelOnly="1" outline="0" fieldPosition="0">
        <references count="1">
          <reference field="4294967294" count="3">
            <x v="3"/>
            <x v="6"/>
            <x v="7"/>
          </reference>
        </references>
      </pivotArea>
    </format>
    <format dxfId="5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57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5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5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53">
      <pivotArea outline="0" fieldPosition="0">
        <references count="1">
          <reference field="4294967294" count="1">
            <x v="6"/>
          </reference>
        </references>
      </pivotArea>
    </format>
    <format dxfId="52">
      <pivotArea field="16" grandRow="1" outline="0" collapsedLevelsAreSubtotals="1">
        <references count="1">
          <reference field="4294967294" count="1" selected="0">
            <x v="4"/>
          </reference>
        </references>
      </pivotArea>
    </format>
    <format dxfId="51">
      <pivotArea field="16" grandRow="1" outline="0" collapsedLevelsAreSubtotals="1">
        <references count="1">
          <reference field="4294967294" count="1" selected="0">
            <x v="3"/>
          </reference>
        </references>
      </pivotArea>
    </format>
    <format dxfId="50">
      <pivotArea field="16" grandRow="1" outline="0" collapsedLevelsAreSubtotals="1">
        <references count="1">
          <reference field="4294967294" count="1" selected="0">
            <x v="5"/>
          </reference>
        </references>
      </pivotArea>
    </format>
    <format dxfId="49">
      <pivotArea field="16" grandRow="1" outline="0" collapsedLevelsAreSubtotals="1">
        <references count="1">
          <reference field="4294967294" count="1" selected="0">
            <x v="7"/>
          </reference>
        </references>
      </pivotArea>
    </format>
    <format dxfId="48">
      <pivotArea field="16" grandRow="1" outline="0" collapsedLevelsAreSubtotals="1">
        <references count="1">
          <reference field="4294967294" count="1" selected="0">
            <x v="8"/>
          </reference>
        </references>
      </pivotArea>
    </format>
    <format dxfId="47">
      <pivotArea field="16" grandRow="1" outline="0" collapsedLevelsAreSubtotals="1">
        <references count="1">
          <reference field="4294967294" count="1" selected="0">
            <x v="9"/>
          </reference>
        </references>
      </pivotArea>
    </format>
    <format dxfId="46">
      <pivotArea outline="0" collapsedLevelsAreSubtotals="1" fieldPosition="0">
        <references count="1">
          <reference field="4294967294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45">
      <pivotArea dataOnly="0" grandRow="1" axis="axisRow" fieldPosition="0"/>
    </format>
    <format dxfId="4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1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40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</formats>
  <pivotTableStyleInfo name="PivotStyleMedium5" showRowHeaders="1" showColHeaders="1" showRowStripes="0" showColStripes="0" showLastColumn="1"/>
  <filters count="1">
    <filter fld="3" type="dateBetween" evalOrder="-1" id="248" name="Date de Facturation">
      <autoFilter ref="A1">
        <filterColumn colId="0">
          <customFilters and="1">
            <customFilter operator="greaterThanOrEqual" val="46023"/>
            <customFilter operator="lessThanOrEqual" val="461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05D5F-9F5E-49E0-A98D-87B479C8A809}" name="Tableau croisé dynamique3" cacheId="4" applyNumberFormats="0" applyBorderFormats="0" applyFontFormats="0" applyPatternFormats="0" applyAlignmentFormats="0" applyWidthHeightFormats="1" dataCaption="Valeurs" updatedVersion="8" minRefreshableVersion="5" useAutoFormatting="1" itemPrintTitles="1" mergeItem="1" createdVersion="5" indent="0" outline="1" outlineData="1">
  <location ref="A7:K8" firstHeaderRow="0" firstDataRow="1" firstDataCol="1" rowPageCount="2" colPageCount="1"/>
  <pivotFields count="51">
    <pivotField axis="axisPage" multipleItemSelectionAllowed="1" showAll="0">
      <items count="11">
        <item x="1"/>
        <item x="8"/>
        <item x="7"/>
        <item x="0"/>
        <item x="2"/>
        <item m="1" x="9"/>
        <item x="5"/>
        <item x="4"/>
        <item x="6"/>
        <item x="3"/>
        <item t="default"/>
      </items>
    </pivotField>
    <pivotField showAll="0" defaultSubtotal="0">
      <items count="5">
        <item x="0"/>
        <item x="3"/>
        <item x="2"/>
        <item x="1"/>
        <item m="1" x="4"/>
      </items>
    </pivotField>
    <pivotField axis="axisPage" multipleItemSelectionAllowed="1" showAll="0">
      <items count="16">
        <item x="0"/>
        <item x="6"/>
        <item x="2"/>
        <item x="3"/>
        <item h="1" m="1" x="13"/>
        <item x="4"/>
        <item x="1"/>
        <item m="1" x="11"/>
        <item h="1" m="1" x="14"/>
        <item x="5"/>
        <item h="1" m="1" x="12"/>
        <item m="1" x="10"/>
        <item h="1" m="1" x="7"/>
        <item h="1" m="1" x="8"/>
        <item h="1" m="1" x="9"/>
        <item t="default"/>
      </items>
    </pivotField>
    <pivotField showAll="0">
      <items count="130">
        <item x="19"/>
        <item x="40"/>
        <item x="25"/>
        <item x="107"/>
        <item x="32"/>
        <item x="76"/>
        <item x="81"/>
        <item x="80"/>
        <item x="39"/>
        <item x="103"/>
        <item x="0"/>
        <item x="41"/>
        <item x="50"/>
        <item x="20"/>
        <item x="94"/>
        <item x="51"/>
        <item x="95"/>
        <item x="96"/>
        <item x="100"/>
        <item x="87"/>
        <item x="1"/>
        <item x="127"/>
        <item x="97"/>
        <item x="53"/>
        <item x="104"/>
        <item x="13"/>
        <item x="27"/>
        <item x="36"/>
        <item x="16"/>
        <item x="8"/>
        <item x="26"/>
        <item x="108"/>
        <item x="6"/>
        <item x="58"/>
        <item x="110"/>
        <item x="24"/>
        <item x="42"/>
        <item x="54"/>
        <item x="60"/>
        <item x="7"/>
        <item x="93"/>
        <item x="92"/>
        <item x="128"/>
        <item x="123"/>
        <item x="114"/>
        <item x="31"/>
        <item x="74"/>
        <item x="37"/>
        <item x="122"/>
        <item x="82"/>
        <item x="29"/>
        <item x="35"/>
        <item x="111"/>
        <item x="121"/>
        <item x="5"/>
        <item x="56"/>
        <item x="59"/>
        <item x="49"/>
        <item x="83"/>
        <item x="101"/>
        <item x="62"/>
        <item x="106"/>
        <item x="34"/>
        <item x="126"/>
        <item x="33"/>
        <item x="61"/>
        <item x="90"/>
        <item x="21"/>
        <item x="115"/>
        <item x="124"/>
        <item x="15"/>
        <item x="75"/>
        <item x="38"/>
        <item x="43"/>
        <item x="109"/>
        <item x="117"/>
        <item x="63"/>
        <item x="9"/>
        <item x="57"/>
        <item x="79"/>
        <item x="113"/>
        <item x="118"/>
        <item x="86"/>
        <item x="10"/>
        <item x="102"/>
        <item x="67"/>
        <item x="98"/>
        <item x="47"/>
        <item x="46"/>
        <item x="30"/>
        <item x="12"/>
        <item x="44"/>
        <item x="55"/>
        <item x="4"/>
        <item x="112"/>
        <item x="99"/>
        <item x="70"/>
        <item x="48"/>
        <item x="85"/>
        <item x="17"/>
        <item x="91"/>
        <item x="105"/>
        <item x="84"/>
        <item x="14"/>
        <item x="88"/>
        <item x="71"/>
        <item x="125"/>
        <item x="52"/>
        <item x="18"/>
        <item x="22"/>
        <item x="11"/>
        <item x="116"/>
        <item x="68"/>
        <item x="45"/>
        <item x="120"/>
        <item x="66"/>
        <item x="89"/>
        <item x="119"/>
        <item x="64"/>
        <item x="69"/>
        <item x="28"/>
        <item x="23"/>
        <item x="77"/>
        <item x="78"/>
        <item x="72"/>
        <item x="2"/>
        <item x="65"/>
        <item x="3"/>
        <item x="73"/>
        <item t="default"/>
      </items>
    </pivotField>
    <pivotField outline="0" multipleItemSelectionAllowe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/>
    <pivotField axis="axisRow" multipleItemSelectionAllowed="1" showAll="0" sortType="descending">
      <items count="79">
        <item h="1" x="12"/>
        <item h="1" x="59"/>
        <item h="1" x="56"/>
        <item h="1" x="14"/>
        <item h="1" x="0"/>
        <item h="1" x="55"/>
        <item h="1" x="60"/>
        <item h="1" x="50"/>
        <item h="1" x="8"/>
        <item h="1" x="36"/>
        <item x="54"/>
        <item x="53"/>
        <item h="1" x="6"/>
        <item h="1" x="33"/>
        <item h="1" x="35"/>
        <item h="1" x="23"/>
        <item h="1" x="42"/>
        <item h="1" m="1" x="77"/>
        <item h="1" x="31"/>
        <item h="1" x="30"/>
        <item h="1" x="25"/>
        <item h="1" x="7"/>
        <item h="1" x="44"/>
        <item h="1" x="24"/>
        <item h="1" x="41"/>
        <item h="1" x="20"/>
        <item h="1" x="40"/>
        <item h="1" x="67"/>
        <item h="1" x="26"/>
        <item h="1" x="51"/>
        <item h="1" x="29"/>
        <item h="1" x="28"/>
        <item h="1" x="58"/>
        <item h="1" x="52"/>
        <item h="1" x="10"/>
        <item h="1" x="34"/>
        <item h="1" x="69"/>
        <item h="1" x="13"/>
        <item h="1" x="9"/>
        <item h="1" x="11"/>
        <item h="1" x="3"/>
        <item h="1" x="68"/>
        <item h="1" x="48"/>
        <item h="1" x="5"/>
        <item h="1" x="45"/>
        <item h="1" x="46"/>
        <item h="1" x="73"/>
        <item h="1" x="63"/>
        <item h="1" x="43"/>
        <item h="1" x="62"/>
        <item h="1" x="27"/>
        <item h="1" x="61"/>
        <item h="1" x="49"/>
        <item h="1" x="2"/>
        <item h="1" x="1"/>
        <item h="1" x="18"/>
        <item h="1" x="21"/>
        <item h="1" x="37"/>
        <item h="1" x="17"/>
        <item h="1" x="32"/>
        <item h="1" x="15"/>
        <item h="1" x="16"/>
        <item h="1" x="70"/>
        <item h="1" x="71"/>
        <item h="1" x="64"/>
        <item h="1" x="22"/>
        <item h="1" x="38"/>
        <item h="1" x="76"/>
        <item h="1" x="19"/>
        <item h="1" x="39"/>
        <item h="1" x="57"/>
        <item h="1" x="4"/>
        <item h="1" x="72"/>
        <item h="1" x="74"/>
        <item h="1" x="75"/>
        <item h="1" x="47"/>
        <item h="1" x="66"/>
        <item h="1" x="65"/>
        <item t="default"/>
      </items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showAll="0"/>
    <pivotField showAll="0"/>
    <pivotField showAll="0"/>
    <pivotField showAll="0"/>
    <pivotField multipleItemSelectionAllowed="1" showAll="0">
      <items count="90">
        <item x="34"/>
        <item x="50"/>
        <item x="59"/>
        <item x="52"/>
        <item m="1" x="65"/>
        <item x="51"/>
        <item m="1" x="74"/>
        <item m="1" x="73"/>
        <item x="30"/>
        <item m="1" x="67"/>
        <item x="61"/>
        <item m="1" x="63"/>
        <item x="13"/>
        <item x="43"/>
        <item x="4"/>
        <item x="55"/>
        <item x="25"/>
        <item x="56"/>
        <item x="23"/>
        <item x="40"/>
        <item m="1" x="71"/>
        <item x="44"/>
        <item x="33"/>
        <item x="36"/>
        <item m="1" x="68"/>
        <item x="32"/>
        <item m="1" x="76"/>
        <item x="14"/>
        <item x="12"/>
        <item x="11"/>
        <item x="31"/>
        <item m="1" x="69"/>
        <item x="29"/>
        <item x="3"/>
        <item x="0"/>
        <item x="20"/>
        <item m="1" x="72"/>
        <item x="26"/>
        <item m="1" x="88"/>
        <item x="17"/>
        <item x="9"/>
        <item x="18"/>
        <item m="1" x="78"/>
        <item x="22"/>
        <item x="38"/>
        <item x="5"/>
        <item x="10"/>
        <item m="1" x="86"/>
        <item x="57"/>
        <item x="42"/>
        <item m="1" x="81"/>
        <item m="1" x="85"/>
        <item m="1" x="83"/>
        <item m="1" x="77"/>
        <item m="1" x="87"/>
        <item m="1" x="80"/>
        <item x="41"/>
        <item x="37"/>
        <item x="28"/>
        <item x="45"/>
        <item x="46"/>
        <item x="48"/>
        <item x="39"/>
        <item x="49"/>
        <item x="47"/>
        <item x="60"/>
        <item m="1" x="64"/>
        <item m="1" x="79"/>
        <item x="58"/>
        <item x="15"/>
        <item x="24"/>
        <item m="1" x="62"/>
        <item x="54"/>
        <item x="7"/>
        <item x="2"/>
        <item x="1"/>
        <item x="53"/>
        <item x="35"/>
        <item x="27"/>
        <item x="8"/>
        <item x="6"/>
        <item m="1" x="66"/>
        <item x="19"/>
        <item m="1" x="82"/>
        <item x="21"/>
        <item m="1" x="70"/>
        <item x="16"/>
        <item m="1" x="84"/>
        <item m="1" x="75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dataField="1"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multipleItemSelectionAllowed="1" showAll="0" sortType="descending">
      <autoSortScope>
        <pivotArea dataOnly="0" outline="0" fieldPosition="0">
          <references count="1">
            <reference field="4294967294" count="1" selected="0">
              <x v="9"/>
            </reference>
          </references>
        </pivotArea>
      </autoSortScope>
    </pivotField>
    <pivotField dataField="1" showAll="0"/>
    <pivotField numFmtId="10" showAll="0"/>
    <pivotField showAll="0"/>
    <pivotField showAll="0"/>
  </pivotFields>
  <rowFields count="1">
    <field x="11"/>
  </rowFields>
  <rowItems count="1"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pageFields count="2">
    <pageField fld="0" hier="-1"/>
    <pageField fld="2" hier="-1"/>
  </pageFields>
  <dataFields count="10">
    <dataField name="Nbre de LIV." fld="39" subtotal="count" baseField="4" baseItem="40" numFmtId="170"/>
    <dataField name="Somme de Total" fld="19" baseField="16" baseItem="3" numFmtId="174"/>
    <dataField name="Somme de Marge nette2" fld="21" baseField="16" baseItem="3" numFmtId="174"/>
    <dataField name="PV TOTAL hors transport" fld="19" baseField="16" baseItem="3" numFmtId="174"/>
    <dataField name="Somme de OP Clos" fld="26" baseField="0" baseItem="0" numFmtId="174"/>
    <dataField name="Somme de OP Ouverts" fld="27" baseField="0" baseItem="0" numFmtId="174"/>
    <dataField name="Somme de Marge nette" fld="21" baseField="15" baseItem="0" numFmtId="174"/>
    <dataField name="Somme de OP &quot;+ / -&quot;" fld="40" baseField="0" baseItem="0" numFmtId="174"/>
    <dataField name="Somme de Marge nette recalculée" fld="47" baseField="0" baseItem="0" numFmtId="174"/>
    <dataField name="Moyenne de Marge nette recalculée2" fld="47" subtotal="average" baseField="15" baseItem="2" numFmtId="174"/>
  </dataFields>
  <formats count="30">
    <format dxfId="3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">
      <pivotArea outline="0" fieldPosition="0">
        <references count="1">
          <reference field="4294967294" count="1">
            <x v="1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9">
      <pivotArea dataOnly="0" labelOnly="1" outline="0" fieldPosition="0">
        <references count="1">
          <reference field="4294967294" count="3">
            <x v="3"/>
            <x v="6"/>
            <x v="7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7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23">
      <pivotArea outline="0" fieldPosition="0">
        <references count="1">
          <reference field="4294967294" count="1">
            <x v="6"/>
          </reference>
        </references>
      </pivotArea>
    </format>
    <format dxfId="22">
      <pivotArea field="16" grandRow="1" outline="0" collapsedLevelsAreSubtotals="1">
        <references count="1">
          <reference field="4294967294" count="1" selected="0">
            <x v="4"/>
          </reference>
        </references>
      </pivotArea>
    </format>
    <format dxfId="21">
      <pivotArea field="16" grandRow="1" outline="0" collapsedLevelsAreSubtotals="1">
        <references count="1">
          <reference field="4294967294" count="1" selected="0">
            <x v="3"/>
          </reference>
        </references>
      </pivotArea>
    </format>
    <format dxfId="20">
      <pivotArea field="16" grandRow="1" outline="0" collapsedLevelsAreSubtotals="1">
        <references count="1">
          <reference field="4294967294" count="1" selected="0">
            <x v="5"/>
          </reference>
        </references>
      </pivotArea>
    </format>
    <format dxfId="19">
      <pivotArea field="16" grandRow="1" outline="0" collapsedLevelsAreSubtotals="1">
        <references count="1">
          <reference field="4294967294" count="1" selected="0">
            <x v="7"/>
          </reference>
        </references>
      </pivotArea>
    </format>
    <format dxfId="18">
      <pivotArea field="16" grandRow="1" outline="0" collapsedLevelsAreSubtotals="1">
        <references count="1">
          <reference field="4294967294" count="1" selected="0">
            <x v="8"/>
          </reference>
        </references>
      </pivotArea>
    </format>
    <format dxfId="17">
      <pivotArea field="16" grandRow="1" outline="0" collapsedLevelsAreSubtotals="1">
        <references count="1">
          <reference field="4294967294" count="1" selected="0">
            <x v="9"/>
          </reference>
        </references>
      </pivotArea>
    </format>
    <format dxfId="16">
      <pivotArea outline="0" collapsedLevelsAreSubtotals="1" fieldPosition="0">
        <references count="1">
          <reference field="4294967294" count="9" selected="0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5">
      <pivotArea dataOnly="0" grandRow="1" axis="axisRow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  <format dxfId="10">
      <pivotArea outline="0" collapsedLevelsAreSubtotals="1" fieldPosition="0">
        <references count="1">
          <reference field="4294967294" count="1" selected="0">
            <x v="9"/>
          </reference>
        </references>
      </pivotArea>
    </format>
  </formats>
  <pivotTableStyleInfo name="PivotStyleMedium5" showRowHeaders="1" showColHeaders="1" showRowStripes="0" showColStripes="0" showLastColumn="1"/>
  <filters count="1">
    <filter fld="3" type="dateBetween" evalOrder="-1" id="300" name="Date de Facturation">
      <autoFilter ref="A1">
        <filterColumn colId="0">
          <customFilters and="1">
            <customFilter operator="greaterThanOrEqual" val="45658"/>
            <customFilter operator="lessThanOrEqual" val="4574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ite" xr10:uid="{00000000-0013-0000-FFFF-FFFF01000000}" sourceName="Site">
  <pivotTables>
    <pivotTable tabId="58" name="Tableau croisé dynamique5"/>
  </pivotTables>
  <data>
    <tabular pivotCacheId="323498720">
      <items count="10">
        <i x="1" s="1"/>
        <i x="6" s="1"/>
        <i x="8" s="1"/>
        <i x="3" s="1"/>
        <i x="7" s="1"/>
        <i x="5" s="1"/>
        <i x="4" s="1"/>
        <i x="0" s="1"/>
        <i x="2" s="1"/>
        <i x="9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deur" xr10:uid="{00000000-0013-0000-FFFF-FFFF03000000}" sourceName="Vendeur">
  <pivotTables>
    <pivotTable tabId="58" name="Tableau croisé dynamique5"/>
  </pivotTables>
  <data>
    <tabular pivotCacheId="323498720">
      <items count="78">
        <i x="19" s="1"/>
        <i x="18" s="1"/>
        <i x="32" s="1"/>
        <i x="45" s="1"/>
        <i x="40" s="1"/>
        <i x="20" s="1"/>
        <i x="57" s="1"/>
        <i x="4" s="1"/>
        <i x="22" s="1"/>
        <i x="58" s="1"/>
        <i x="3" s="1"/>
        <i x="1" s="1"/>
        <i x="2" s="1"/>
        <i x="53" s="1"/>
        <i x="26" s="1"/>
        <i x="48" s="1"/>
        <i x="52" s="1"/>
        <i x="66" s="1"/>
        <i x="24" s="1"/>
        <i x="38" s="1"/>
        <i x="37" s="1"/>
        <i x="25" s="1"/>
        <i x="12" s="1"/>
        <i x="13" s="1"/>
        <i x="11" s="1"/>
        <i x="59" s="1"/>
        <i x="10" s="1"/>
        <i x="31" s="1"/>
        <i x="7" s="1"/>
        <i x="56" s="1"/>
        <i x="67" s="1"/>
        <i x="14" s="1"/>
        <i x="30" s="1"/>
        <i x="61" s="1"/>
        <i x="74" s="1"/>
        <i x="17" s="1"/>
        <i x="16" s="1"/>
        <i x="15" s="1"/>
        <i x="44" s="1"/>
        <i x="43" s="1"/>
        <i x="0" s="1"/>
        <i x="75" s="1"/>
        <i x="55" s="1"/>
        <i x="5" s="1"/>
        <i x="60" s="1"/>
        <i x="76" s="1"/>
        <i x="51" s="1"/>
        <i x="35" s="1"/>
        <i x="71" s="1"/>
        <i x="50" s="1"/>
        <i x="70" s="1"/>
        <i x="6" s="1"/>
        <i x="8" s="1"/>
        <i x="49" s="1"/>
        <i x="63" s="1"/>
        <i x="68" s="1"/>
        <i x="62" s="1"/>
        <i x="28" s="1"/>
        <i x="34" s="1"/>
        <i x="29" s="1"/>
        <i x="46" s="1"/>
        <i x="41" s="1"/>
        <i x="65" s="1"/>
        <i x="47" s="1"/>
        <i x="23" s="1"/>
        <i x="72" s="1"/>
        <i x="27" s="1"/>
        <i x="33" s="1"/>
        <i x="36" s="1"/>
        <i x="9" s="1"/>
        <i x="21" s="1"/>
        <i x="69" s="1"/>
        <i x="42" s="1"/>
        <i x="64" s="1"/>
        <i x="39" s="1"/>
        <i x="73" s="1"/>
        <i x="54" s="1"/>
        <i x="77" s="1" nd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rge_nette" xr10:uid="{00000000-0013-0000-FFFF-FFFF04000000}" sourceName="Marge nette">
  <pivotTables>
    <pivotTable tabId="58" name="Tableau croisé dynamique5"/>
  </pivotTables>
  <data>
    <tabular pivotCacheId="323498720">
      <items count="8000">
        <i x="220" s="1"/>
        <i x="487" s="1"/>
        <i x="485" s="1"/>
        <i x="1782" s="1"/>
        <i x="584" s="1"/>
        <i x="1569" s="1"/>
        <i x="256" s="1"/>
        <i x="1143" s="1"/>
        <i x="210" s="1"/>
        <i x="39" s="1"/>
        <i x="605" s="1"/>
        <i x="874" s="1"/>
        <i x="642" s="1"/>
        <i x="178" s="1"/>
        <i x="103" s="1"/>
        <i x="1515" s="1"/>
        <i x="446" s="1"/>
        <i x="1307" s="1"/>
        <i x="1516" s="1"/>
        <i x="840" s="1"/>
        <i x="190" s="1"/>
        <i x="932" s="1"/>
        <i x="961" s="1"/>
        <i x="466" s="1"/>
        <i x="390" s="1"/>
        <i x="514" s="1"/>
        <i x="1862" s="1"/>
        <i x="686" s="1"/>
        <i x="272" s="1"/>
        <i x="183" s="1"/>
        <i x="680" s="1"/>
        <i x="181" s="1"/>
        <i x="1308" s="1"/>
        <i x="1560" s="1"/>
        <i x="969" s="1"/>
        <i x="2052" s="1"/>
        <i x="890" s="1"/>
        <i x="274" s="1"/>
        <i x="966" s="1"/>
        <i x="473" s="1"/>
        <i x="1326" s="1"/>
        <i x="371" s="1"/>
        <i x="984" s="1"/>
        <i x="546" s="1"/>
        <i x="1381" s="1"/>
        <i x="1513" s="1"/>
        <i x="720" s="1"/>
        <i x="904" s="1"/>
        <i x="426" s="1"/>
        <i x="845" s="1"/>
        <i x="940" s="1"/>
        <i x="70" s="1"/>
        <i x="1810" s="1"/>
        <i x="938" s="1"/>
        <i x="610" s="1"/>
        <i x="40" s="1"/>
        <i x="142" s="1"/>
        <i x="1258" s="1"/>
        <i x="661" s="1"/>
        <i x="1448" s="1"/>
        <i x="146" s="1"/>
        <i x="126" s="1"/>
        <i x="150" s="1"/>
        <i x="1868" s="1"/>
        <i x="332" s="1"/>
        <i x="1421" s="1"/>
        <i x="1395" s="1"/>
        <i x="235" s="1"/>
        <i x="137" s="1"/>
        <i x="1162" s="1"/>
        <i x="29" s="1"/>
        <i x="1166" s="1"/>
        <i x="1167" s="1"/>
        <i x="1869" s="1"/>
        <i x="624" s="1"/>
        <i x="78" s="1"/>
        <i x="521" s="1"/>
        <i x="2009" s="1"/>
        <i x="1132" s="1"/>
        <i x="1906" s="1"/>
        <i x="99" s="1"/>
        <i x="228" s="1"/>
        <i x="1469" s="1"/>
        <i x="909" s="1"/>
        <i x="713" s="1"/>
        <i x="501" s="1"/>
        <i x="202" s="1"/>
        <i x="61" s="1"/>
        <i x="651" s="1"/>
        <i x="868" s="1"/>
        <i x="682" s="1"/>
        <i x="1067" s="1"/>
        <i x="1309" s="1"/>
        <i x="787" s="1"/>
        <i x="712" s="1"/>
        <i x="1192" s="1"/>
        <i x="12" s="1"/>
        <i x="1739" s="1"/>
        <i x="1909" s="1"/>
        <i x="1588" s="1"/>
        <i x="1083" s="1"/>
        <i x="1477" s="1"/>
        <i x="693" s="1"/>
        <i x="583" s="1"/>
        <i x="665" s="1"/>
        <i x="1315" s="1"/>
        <i x="135" s="1"/>
        <i x="1893" s="1"/>
        <i x="688" s="1"/>
        <i x="1035" s="1"/>
        <i x="939" s="1"/>
        <i x="1423" s="1"/>
        <i x="1634" s="1"/>
        <i x="1291" s="1"/>
        <i x="1907" s="1"/>
        <i x="692" s="1"/>
        <i x="1433" s="1"/>
        <i x="57" s="1"/>
        <i x="1682" s="1"/>
        <i x="111" s="1"/>
        <i x="967" s="1"/>
        <i x="1992" s="1"/>
        <i x="1994" s="1"/>
        <i x="1676" s="1"/>
        <i x="959" s="1"/>
        <i x="550" s="1"/>
        <i x="1016" s="1"/>
        <i x="778" s="1"/>
        <i x="707" s="1"/>
        <i x="1744" s="1"/>
        <i x="1921" s="1"/>
        <i x="1293" s="1"/>
        <i x="1" s="1"/>
        <i x="1983" s="1"/>
        <i x="912" s="1"/>
        <i x="358" s="1"/>
        <i x="55" s="1"/>
        <i x="1608" s="1"/>
        <i x="1269" s="1"/>
        <i x="1762" s="1"/>
        <i x="1535" s="1"/>
        <i x="1039" s="1"/>
        <i x="1778" s="1"/>
        <i x="1997" s="1"/>
        <i x="1590" s="1"/>
        <i x="1763" s="1"/>
        <i x="1316" s="1"/>
        <i x="136" s="1"/>
        <i x="1854" s="1"/>
        <i x="1482" s="1"/>
        <i x="1889" s="1"/>
        <i x="447" s="1"/>
        <i x="557" s="1"/>
        <i x="82" s="1"/>
        <i x="1266" s="1"/>
        <i x="1847" s="1"/>
        <i x="2028" s="1"/>
        <i x="1400" s="1"/>
        <i x="1359" s="1"/>
        <i x="2000" s="1"/>
        <i x="1519" s="1"/>
        <i x="411" s="1"/>
        <i x="1042" s="1"/>
        <i x="921" s="1"/>
        <i x="1176" s="1"/>
        <i x="376" s="1"/>
        <i x="1000" s="1"/>
        <i x="467" s="1"/>
        <i x="1620" s="1"/>
        <i x="964" s="1"/>
        <i x="646" s="1"/>
        <i x="1603" s="1"/>
        <i x="1349" s="1"/>
        <i x="1595" s="1"/>
        <i x="459" s="1"/>
        <i x="349" s="1"/>
        <i x="1484" s="1"/>
        <i x="199" s="1"/>
        <i x="469" s="1"/>
        <i x="1385" s="1"/>
        <i x="1007" s="1"/>
        <i x="1472" s="1"/>
        <i x="795" s="1"/>
        <i x="1754" s="1"/>
        <i x="1999" s="1"/>
        <i x="51" s="1"/>
        <i x="435" s="1"/>
        <i x="828" s="1"/>
        <i x="1984" s="1"/>
        <i x="492" s="1"/>
        <i x="428" s="1"/>
        <i x="1635" s="1"/>
        <i x="216" s="1"/>
        <i x="972" s="1"/>
        <i x="942" s="1"/>
        <i x="436" s="1"/>
        <i x="1504" s="1"/>
        <i x="857" s="1"/>
        <i x="1303" s="1"/>
        <i x="1960" s="1"/>
        <i x="949" s="1"/>
        <i x="1693" s="1"/>
        <i x="1941" s="1"/>
        <i x="723" s="1"/>
        <i x="1323" s="1"/>
        <i x="1667" s="1"/>
        <i x="1640" s="1"/>
        <i x="1812" s="1"/>
        <i x="204" s="1"/>
        <i x="902" s="1"/>
        <i x="500" s="1"/>
        <i x="864" s="1"/>
        <i x="1929" s="1"/>
        <i x="1402" s="1"/>
        <i x="1737" s="1"/>
        <i x="453" s="1"/>
        <i x="1656" s="1"/>
        <i x="1164" s="1"/>
        <i x="2002" s="1"/>
        <i x="144" s="1"/>
        <i x="1086" s="1"/>
        <i x="527" s="1"/>
        <i x="2" s="1"/>
        <i x="814" s="1"/>
        <i x="454" s="1"/>
        <i x="1896" s="1"/>
        <i x="1058" s="1"/>
        <i x="1492" s="1"/>
        <i x="1121" s="1"/>
        <i x="373" s="1"/>
        <i x="705" s="1"/>
        <i x="706" s="1"/>
        <i x="1037" s="1"/>
        <i x="968" s="1"/>
        <i x="594" s="1"/>
        <i x="1405" s="1"/>
        <i x="510" s="1"/>
        <i x="1187" s="1"/>
        <i x="1510" s="1"/>
        <i x="1306" s="1"/>
        <i x="1953" s="1"/>
        <i x="1749" s="1"/>
        <i x="753" s="1"/>
        <i x="755" s="1"/>
        <i x="1043" s="1"/>
        <i x="970" s="1"/>
        <i x="1531" s="1"/>
        <i x="1175" s="1"/>
        <i x="756" s="1"/>
        <i x="262" s="1"/>
        <i x="1718" s="1"/>
        <i x="898" s="1"/>
        <i x="42" s="1"/>
        <i x="1376" s="1"/>
        <i x="1066" s="1"/>
        <i x="1967" s="1"/>
        <i x="1697" s="1"/>
        <i x="261" s="1"/>
        <i x="1495" s="1"/>
        <i x="307" s="1"/>
        <i x="804" s="1"/>
        <i x="1347" s="1"/>
        <i x="1236" s="1"/>
        <i x="1488" s="1"/>
        <i x="1493" s="1"/>
        <i x="1666" s="1"/>
        <i x="1952" s="1"/>
        <i x="227" s="1"/>
        <i x="2032" s="1"/>
        <i x="1185" s="1"/>
        <i x="1639" s="1"/>
        <i x="683" s="1"/>
        <i x="1726" s="1"/>
        <i x="1072" s="1"/>
        <i x="145" s="1"/>
        <i x="1434" s="1"/>
        <i x="543" s="1"/>
        <i x="1256" s="1"/>
        <i x="608" s="1"/>
        <i x="1002" s="1"/>
        <i x="849" s="1"/>
        <i x="810" s="1"/>
        <i x="676" s="1"/>
        <i x="937" s="1"/>
        <i x="709" s="1"/>
        <i x="1542" s="1"/>
        <i x="248" s="1"/>
        <i x="488" s="1"/>
        <i x="757" s="1"/>
        <i x="1386" s="1"/>
        <i x="434" s="1"/>
        <i x="257" s="1"/>
        <i x="1327" s="1"/>
        <i x="143" s="1"/>
        <i x="25" s="1"/>
        <i x="1899" s="1"/>
        <i x="1356" s="1"/>
        <i x="791" s="1"/>
        <i x="1377" s="1"/>
        <i x="822" s="1"/>
        <i x="1699" s="1"/>
        <i x="1860" s="1"/>
        <i x="1695" s="1"/>
        <i x="754" s="1"/>
        <i x="1172" s="1"/>
        <i x="1131" s="1"/>
        <i x="863" s="1"/>
        <i x="1703" s="1"/>
        <i x="1312" s="1"/>
        <i x="1466" s="1"/>
        <i x="1252" s="1"/>
        <i x="989" s="1"/>
        <i x="1012" s="1"/>
        <i x="1902" s="1"/>
        <i x="1150" s="1"/>
        <i x="490" s="1"/>
        <i x="1968" s="1"/>
        <i x="1832" s="1"/>
        <i x="710" s="1"/>
        <i x="943" s="1"/>
        <i x="278" s="1"/>
        <i x="945" s="1"/>
        <i x="1642" s="1"/>
        <i x="1987" s="1"/>
        <i x="398" s="1"/>
        <i x="1752" s="1"/>
        <i x="1885" s="1"/>
        <i x="118" s="1"/>
        <i x="48" s="1"/>
        <i x="1246" s="1"/>
        <i x="1606" s="1"/>
        <i x="862" s="1"/>
        <i x="847" s="1"/>
        <i x="52" s="1"/>
        <i x="1247" s="1"/>
        <i x="708" s="1"/>
        <i x="915" s="1"/>
        <i x="758" s="1"/>
        <i x="1500" s="1"/>
        <i x="1020" s="1"/>
        <i x="1716" s="1"/>
        <i x="173" s="1"/>
        <i x="1112" s="1"/>
        <i x="983" s="1"/>
        <i x="56" s="1"/>
        <i x="660" s="1"/>
        <i x="957" s="1"/>
        <i x="1238" s="1"/>
        <i x="212" s="1"/>
        <i x="179" s="1"/>
        <i x="325" s="1"/>
        <i x="1107" s="1"/>
        <i x="1168" s="1"/>
        <i x="449" s="1"/>
        <i x="1520" s="1"/>
        <i x="1750" s="1"/>
        <i x="495" s="1"/>
        <i x="1861" s="1"/>
        <i x="1649" s="1"/>
        <i x="956" s="1"/>
        <i x="444" s="1"/>
        <i x="773" s="1"/>
        <i x="1276" s="1"/>
        <i x="407" s="1"/>
        <i x="1664" s="1"/>
        <i x="917" s="1"/>
        <i x="481" s="1"/>
        <i x="1253" s="1"/>
        <i x="1254" s="1"/>
        <i x="1093" s="1"/>
        <i x="609" s="1"/>
        <i x="1901" s="1"/>
        <i x="2038" s="1"/>
        <i x="1610" s="1"/>
        <i x="1501" s="1"/>
        <i x="331" s="1"/>
        <i x="1241" s="1"/>
        <i x="311" s="1"/>
        <i x="592" s="1"/>
        <i x="572" s="1"/>
        <i x="1955" s="1"/>
        <i x="246" s="1"/>
        <i x="1358" s="1"/>
        <i x="264" s="1"/>
        <i x="1052" s="1"/>
        <i x="1055" s="1"/>
        <i x="1034" s="1"/>
        <i x="443" s="1"/>
        <i x="954" s="1"/>
        <i x="479" s="1"/>
        <i x="102" s="1"/>
        <i x="626" s="1"/>
        <i x="690" s="1"/>
        <i x="1917" s="1"/>
        <i x="1098" s="1"/>
        <i x="2047" s="1"/>
        <i x="1790" s="1"/>
        <i x="415" s="1"/>
        <i x="2050" s="1"/>
        <i x="774" s="1"/>
        <i x="1648" s="1"/>
        <i x="1499" s="1"/>
        <i x="1857" s="1"/>
        <i x="783" s="1"/>
        <i x="1630" s="1"/>
        <i x="1087" s="1"/>
        <i x="1990" s="1"/>
        <i x="1859" s="1"/>
        <i x="2007" s="1"/>
        <i x="167" s="1"/>
        <i x="1458" s="1"/>
        <i x="1463" s="1"/>
        <i x="1785" s="1"/>
        <i x="1274" s="1"/>
        <i x="1272" s="1"/>
        <i x="1522" s="1"/>
        <i x="650" s="1"/>
        <i x="1621" s="1"/>
        <i x="1643" s="1"/>
        <i x="855" s="1"/>
        <i x="1629" s="1"/>
        <i x="267" s="1"/>
        <i x="1792" s="1"/>
        <i x="1942" s="1"/>
        <i x="1057" s="1"/>
        <i x="1056" s="1"/>
        <i x="11" s="1"/>
        <i x="1547" s="1"/>
        <i x="1747" s="1"/>
        <i x="2036" s="1"/>
        <i x="1318" s="1"/>
        <i x="330" s="1"/>
        <i x="1820" s="1"/>
        <i x="339" s="1"/>
        <i x="92" s="1"/>
        <i x="1512" s="1"/>
        <i x="1707" s="1"/>
        <i x="417" s="1"/>
        <i x="1331" s="1"/>
        <i x="241" s="1"/>
        <i x="933" s="1"/>
        <i x="1505" s="1"/>
        <i x="555" s="1"/>
        <i x="482" s="1"/>
        <i x="1234" s="1"/>
        <i x="1632" s="1"/>
        <i x="1199" s="1"/>
        <i x="1409" s="1"/>
        <i x="1647" s="1"/>
        <i x="637" s="1"/>
        <i x="664" s="1"/>
        <i x="809" s="1"/>
        <i x="1821" s="1"/>
        <i x="1045" s="1"/>
        <i x="1174" s="1"/>
        <i x="1661" s="1"/>
        <i x="1657" s="1"/>
        <i x="627" s="1"/>
        <i x="1319" s="1"/>
        <i x="1397" s="1"/>
        <i x="1725" s="1"/>
        <i x="1021" s="1"/>
        <i x="1417" s="1"/>
        <i x="785" s="1"/>
        <i x="798" s="1"/>
        <i x="1173" s="1"/>
        <i x="1178" s="1"/>
        <i x="766" s="1"/>
        <i x="1244" s="1"/>
        <i x="1478" s="1"/>
        <i x="1079" s="1"/>
        <i x="1432" s="1"/>
        <i x="2049" s="1"/>
        <i x="685" s="1"/>
        <i x="800" s="1"/>
        <i x="425" s="1"/>
        <i x="1038" s="1"/>
        <i x="1688" s="1"/>
        <i x="498" s="1"/>
        <i x="1116" s="1"/>
        <i x="1115" s="1"/>
        <i x="1844" s="1"/>
        <i x="2034" s="1"/>
        <i x="370" s="1"/>
        <i x="1095" s="1"/>
        <i x="1908" s="1"/>
        <i x="406" s="1"/>
        <i x="1545" s="1"/>
        <i x="704" s="1"/>
        <i x="2021" s="1"/>
        <i x="1206" s="1"/>
        <i x="1180" s="1"/>
        <i x="427" s="1"/>
        <i x="1948" s="1"/>
        <i x="1344" s="1"/>
        <i x="2001" s="1"/>
        <i x="1394" s="1"/>
        <i x="201" s="1"/>
        <i x="518" s="1"/>
        <i x="1455" s="1"/>
        <i x="509" s="1"/>
        <i x="1059" s="1"/>
        <i x="386" s="1"/>
        <i x="1204" s="1"/>
        <i x="1982" s="1"/>
        <i x="647" s="1"/>
        <i x="392" s="1"/>
        <i x="2035" s="1"/>
        <i x="217" s="1"/>
        <i x="1491" s="1"/>
        <i x="982" s="1"/>
        <i x="1851" s="1"/>
        <i x="1767" s="1"/>
        <i x="237" s="1"/>
        <i x="571" s="1"/>
        <i x="1013" s="1"/>
        <i x="1459" s="1"/>
        <i x="1049" s="1"/>
        <i x="1362" s="1"/>
        <i x="1823" s="1"/>
        <i x="677" s="1"/>
        <i x="1989" s="1"/>
        <i x="1321" s="1"/>
        <i x="174" s="1"/>
        <i x="995" s="1"/>
        <i x="1026" s="1"/>
        <i x="1388" s="1"/>
        <i x="1753" s="1"/>
        <i x="1440" s="1"/>
        <i x="1324" s="1"/>
        <i x="211" s="1"/>
        <i x="1653" s="1"/>
        <i x="1700" s="1"/>
        <i x="405" s="1"/>
        <i x="1932" s="1"/>
        <i x="1080" s="1"/>
        <i x="46" s="1"/>
        <i x="1713" s="1"/>
        <i x="1600" s="1"/>
        <i x="1645" s="1"/>
        <i x="1849" s="1"/>
        <i x="547" s="1"/>
        <i x="703" s="1"/>
        <i x="782" s="1"/>
        <i x="1065" s="1"/>
        <i x="1905" s="1"/>
        <i x="1830" s="1"/>
        <i x="1732" s="1"/>
        <i x="1348" s="1"/>
        <i x="666" s="1"/>
        <i x="1371" s="1"/>
        <i x="161" s="1"/>
        <i x="22" s="1"/>
        <i x="397" s="1"/>
        <i x="640" s="1"/>
        <i x="209" s="1"/>
        <i x="581" s="1"/>
        <i x="475" s="1"/>
        <i x="236" s="1"/>
        <i x="348" s="1"/>
        <i x="1454" s="1"/>
        <i x="1828" s="1"/>
        <i x="1839" s="1"/>
        <i x="1383" s="1"/>
        <i x="1240" s="1"/>
        <i x="138" s="1"/>
        <i x="623" s="1"/>
        <i x="789" s="1"/>
        <i x="844" s="1"/>
        <i x="1719" s="1"/>
        <i x="631" s="1"/>
        <i x="1294" s="1"/>
        <i x="213" s="1"/>
        <i x="699" s="1"/>
        <i x="1268" s="1"/>
        <i x="1824" s="1"/>
        <i x="533" s="1"/>
        <i x="548" s="1"/>
        <i x="279" s="1"/>
        <i x="1865" s="1"/>
        <i x="1270" s="1"/>
        <i x="632" s="1"/>
        <i x="1803" s="1"/>
        <i x="1694" s="1"/>
        <i x="1424" s="1"/>
        <i x="965" s="1"/>
        <i x="62" s="1"/>
        <i x="952" s="1"/>
        <i x="1227" s="1"/>
        <i x="1443" s="1"/>
        <i x="1721" s="1"/>
        <i x="1082" s="1"/>
        <i x="1186" s="1"/>
        <i x="1437" s="1"/>
        <i x="1468" s="1"/>
        <i x="1403" s="1"/>
        <i x="462" s="1"/>
        <i x="298" s="1"/>
        <i x="384" s="1"/>
        <i x="1549" s="1"/>
        <i x="1765" s="1"/>
        <i x="1818" s="1"/>
        <i x="793" s="1"/>
        <i x="1717" s="1"/>
        <i x="894" s="1"/>
        <i x="1051" s="1"/>
        <i x="374" s="1"/>
        <i x="1727" s="1"/>
        <i x="74" s="1"/>
        <i x="1181" s="1"/>
        <i x="552" s="1"/>
        <i x="1766" s="1"/>
        <i x="1548" s="1"/>
        <i x="2026" s="1"/>
        <i x="657" s="1"/>
        <i x="617" s="1"/>
        <i x="1561" s="1"/>
        <i x="615" s="1"/>
        <i x="314" s="1"/>
        <i x="1201" s="1"/>
        <i x="1160" s="1"/>
        <i x="1218" s="1"/>
        <i x="322" s="1"/>
        <i x="1489" s="1"/>
        <i x="1483" s="1"/>
        <i x="1229" s="1"/>
        <i x="1106" s="1"/>
        <i x="1660" s="1"/>
        <i x="644" s="1"/>
        <i x="1263" s="1"/>
        <i x="1775" s="1"/>
        <i x="1365" s="1"/>
        <i x="1840" s="1"/>
        <i x="441" s="1"/>
        <i x="1993" s="1"/>
        <i x="603" s="1"/>
        <i x="1412" s="1"/>
        <i x="362" s="1"/>
        <i x="1822" s="1"/>
        <i x="802" s="1"/>
        <i x="1475" s="1"/>
        <i x="1259" s="1"/>
        <i x="1233" s="1"/>
        <i x="1393" s="1"/>
        <i x="1011" s="1"/>
        <i x="1177" s="1"/>
        <i x="1235" s="1"/>
        <i x="1663" s="1"/>
        <i x="1644" s="1"/>
        <i x="1526" s="1"/>
        <i x="471" s="1"/>
        <i x="1966" s="1"/>
        <i x="2040" s="1"/>
        <i x="1662" s="1"/>
        <i x="1022" s="1"/>
        <i x="414" s="1"/>
        <i x="1399" s="1"/>
        <i x="1125" s="1"/>
        <i x="602" s="1"/>
        <i x="635" s="1"/>
        <i x="1838" s="1"/>
        <i x="1712" s="1"/>
        <i x="1581" s="1"/>
        <i x="1916" s="1"/>
        <i x="66" s="1"/>
        <i x="1872" s="1"/>
        <i x="1873" s="1"/>
        <i x="1658" s="1"/>
        <i x="1668" s="1"/>
        <i x="672" s="1"/>
        <i x="1521" s="1"/>
        <i x="600" s="1"/>
        <i x="920" s="1"/>
        <i x="1354" s="1"/>
        <i x="1232" s="1"/>
        <i x="24" s="1"/>
        <i x="1113" s="1"/>
        <i x="1340" s="1"/>
        <i x="445" s="1"/>
        <i x="1665" s="1"/>
        <i x="530" s="1"/>
        <i x="891" s="1"/>
        <i x="679" s="1"/>
        <i x="1871" s="1"/>
        <i x="379" s="1"/>
        <i x="423" s="1"/>
        <i x="1912" s="1"/>
        <i x="382" s="1"/>
        <i x="641" s="1"/>
        <i x="1149" s="1"/>
        <i x="1203" s="1"/>
        <i x="941" s="1"/>
        <i x="662" s="1"/>
        <i x="1001" s="1"/>
        <i x="1702" s="1"/>
        <i x="562" s="1"/>
        <i x="522" s="1"/>
        <i x="1807" s="1"/>
        <i x="1686" s="1"/>
        <i x="1298" s="1"/>
        <i x="1231" s="1"/>
        <i x="669" s="1"/>
        <i x="658" s="1"/>
        <i x="1467" s="1"/>
        <i x="1633" s="1"/>
        <i x="468" s="1"/>
        <i x="1527" s="1"/>
        <i x="1918" s="1"/>
        <i x="985" s="1"/>
        <i x="285" s="1"/>
        <i x="1533" s="1"/>
        <i x="208" s="1"/>
        <i x="1710" s="1"/>
        <i x="1300" s="1"/>
        <i x="565" s="1"/>
        <i x="403" s="1"/>
        <i x="625" s="1"/>
        <i x="567" s="1"/>
        <i x="1723" s="1"/>
        <i x="1831" s="1"/>
        <i x="987" s="1"/>
        <i x="801" s="1"/>
        <i x="350" s="1"/>
        <i x="1502" s="1"/>
        <i x="860" s="1"/>
        <i x="601" s="1"/>
        <i x="739" s="1"/>
        <i x="1743" s="1"/>
        <i x="1289" s="1"/>
        <i x="950" s="1"/>
        <i x="254" s="1"/>
        <i x="1438" s="1"/>
        <i x="1728" s="1"/>
        <i x="781" s="1"/>
        <i x="302" s="1"/>
        <i x="1579" s="1"/>
        <i x="1155" s="1"/>
        <i x="263" s="1"/>
        <i x="919" s="1"/>
        <i x="1773" s="1"/>
        <i x="1637" s="1"/>
        <i x="1248" s="1"/>
        <i x="1191" s="1"/>
        <i x="1950" s="1"/>
        <i x="1780" s="1"/>
        <i x="1156" s="1"/>
        <i x="1487" s="1"/>
        <i x="1129" s="1"/>
        <i x="95" s="1"/>
        <i x="389" s="1"/>
        <i x="1451" s="1"/>
        <i x="258" s="1"/>
        <i x="470" s="1"/>
        <i x="1426" s="1"/>
        <i x="1444" s="1"/>
        <i x="536" s="1"/>
        <i x="305" s="1"/>
        <i x="525" s="1"/>
        <i x="1741" s="1"/>
        <i x="934" s="1"/>
        <i x="1946" s="1"/>
        <i x="1073" s="1"/>
        <i x="698" s="1"/>
        <i x="1071" s="1"/>
        <i x="1806" s="1"/>
        <i x="365" s="1"/>
        <i x="566" s="1"/>
        <i x="1577" s="1"/>
        <i x="1102" s="1"/>
        <i x="191" s="1"/>
        <i x="1456" s="1"/>
        <i x="195" s="1"/>
        <i x="168" s="1"/>
        <i x="1878" s="1"/>
        <i x="728" s="1"/>
        <i x="73" s="1"/>
        <i x="1422" s="1"/>
        <i x="1563" s="1"/>
        <i x="1768" s="1"/>
        <i x="1691" s="1"/>
        <i x="1378" s="1"/>
        <i x="520" s="1"/>
        <i x="2051" s="1"/>
        <i x="1954" s="1"/>
        <i x="1457" s="1"/>
        <i x="1776" s="1"/>
        <i x="1555" s="1"/>
        <i x="1965" s="1"/>
        <i x="1476" s="1"/>
        <i x="2030" s="1"/>
        <i x="1853" s="1"/>
        <i x="1430" s="1"/>
        <i x="1446" s="1"/>
        <i x="504" s="1"/>
        <i x="3" s="1"/>
        <i x="321" s="1"/>
        <i x="290" s="1"/>
        <i x="1401" s="1"/>
        <i x="659" s="1"/>
        <i x="1736" s="1"/>
        <i x="1105" s="1"/>
        <i x="1140" s="1"/>
        <i x="1685" s="1"/>
        <i x="1518" s="1"/>
        <i x="1410" s="1"/>
        <i x="645" s="1"/>
        <i x="732" s="1"/>
        <i x="1876" s="1"/>
        <i x="1738" s="1"/>
        <i x="2024" s="1"/>
        <i x="1027" s="1"/>
        <i x="368" s="1"/>
        <i x="1208" s="1"/>
        <i x="748" s="1"/>
        <i x="324" s="1"/>
        <i x="580" s="1"/>
        <i x="1683" s="1"/>
        <i x="1829" s="1"/>
        <i x="687" s="1"/>
        <i x="175" s="1"/>
        <i x="400" s="1"/>
        <i x="1490" s="1"/>
        <i x="1061" s="1"/>
        <i x="388" s="1"/>
        <i x="1407" s="1"/>
        <i x="515" s="1"/>
        <i x="1867" s="1"/>
        <i x="123" s="1"/>
        <i x="1554" s="1"/>
        <i x="301" s="1"/>
        <i x="1891" s="1"/>
        <i x="576" s="1"/>
        <i x="1123" s="1"/>
        <i x="157" s="1"/>
        <i x="1480" s="1"/>
        <i x="1674" s="1"/>
        <i x="1427" s="1"/>
        <i x="1541" s="1"/>
        <i x="1046" s="1"/>
        <i x="1866" s="1"/>
        <i x="1915" s="1"/>
        <i x="1772" s="1"/>
        <i x="1850" s="1"/>
        <i x="1734" s="1"/>
        <i x="197" s="1"/>
        <i x="1887" s="1"/>
        <i x="363" s="1"/>
        <i x="1927" s="1"/>
        <i x="1257" s="1"/>
        <i x="1408" s="1"/>
        <i x="638" s="1"/>
        <i x="1108" s="1"/>
        <i x="1573" s="1"/>
        <i x="777" s="1"/>
        <i x="1118" s="1"/>
        <i x="1302" s="1"/>
        <i x="353" s="1"/>
        <i x="903" s="1"/>
        <i x="357" s="1"/>
        <i x="253" s="1"/>
        <i x="1292" s="1"/>
        <i x="1627" s="1"/>
        <i x="1357" s="1"/>
        <i x="303" s="1"/>
        <i x="1496" s="1"/>
        <i x="1552" s="1"/>
        <i x="1813" s="1"/>
        <i x="1094" s="1"/>
        <i x="1638" s="1"/>
        <i x="364" s="1"/>
        <i x="675" s="1"/>
        <i x="570" s="1"/>
        <i x="340" s="1"/>
        <i x="461" s="1"/>
        <i x="334" s="1"/>
        <i x="1498" s="1"/>
        <i x="419" s="1"/>
        <i x="1659" s="1"/>
        <i x="1971" s="1"/>
        <i x="1195" s="1"/>
        <i x="1196" s="1"/>
        <i x="1194" s="1"/>
        <i x="654" s="1"/>
        <i x="375" s="1"/>
        <i x="1800" s="1"/>
        <i x="684" s="1"/>
        <i x="1585" s="1"/>
        <i x="1690" s="1"/>
        <i x="1260" s="1"/>
        <i x="1981" s="1"/>
        <i x="328" s="1"/>
        <i x="1858" s="1"/>
        <i x="935" s="1"/>
        <i x="1604" s="1"/>
        <i x="1880" s="1"/>
        <i x="1777" s="1"/>
        <i x="681" s="1"/>
        <i x="1852" s="1"/>
        <i x="1883" s="1"/>
        <i x="148" s="1"/>
        <i x="333" s="1"/>
        <i x="483" s="1"/>
        <i x="2044" s="1"/>
        <i x="1735" s="1"/>
        <i x="2037" s="1"/>
        <i x="589" s="1"/>
        <i x="736" s="1"/>
        <i x="1028" s="1"/>
        <i x="418" s="1"/>
        <i x="599" s="1"/>
        <i x="1314" s="1"/>
        <i x="612" s="1"/>
        <i x="558" s="1"/>
        <i x="1797" s="1"/>
        <i x="1843" s="1"/>
        <i x="655" s="1"/>
        <i x="484" s="1"/>
        <i x="614" s="1"/>
        <i x="1328" s="1"/>
        <i x="177" s="1"/>
        <i x="737" s="1"/>
        <i x="1761" s="1"/>
        <i x="1740" s="1"/>
        <i x="1977" s="1"/>
        <i x="1101" s="1"/>
        <i x="244" s="1"/>
        <i x="7" s="1"/>
        <i x="372" s="1"/>
        <i x="1250" s="1"/>
        <i x="1898" s="1"/>
        <i x="1631" s="1"/>
        <i x="28" s="1"/>
        <i x="742" s="1"/>
        <i x="1781" s="1"/>
        <i x="1684" s="1"/>
        <i x="745" s="1"/>
        <i x="2042" s="1"/>
        <i x="413" s="1"/>
        <i x="794" s="1"/>
        <i x="838" s="1"/>
        <i x="951" s="1"/>
        <i x="1063" s="1"/>
        <i x="310" s="1"/>
        <i x="1379" s="1"/>
        <i x="986" s="1"/>
        <i x="1220" s="1"/>
        <i x="1650" s="1"/>
        <i x="1892" s="1"/>
        <i x="899" s="1"/>
        <i x="897" s="1"/>
        <i x="395" s="1"/>
        <i x="916" s="1"/>
        <i x="1275" s="1"/>
        <i x="516" s="1"/>
        <i x="590" s="1"/>
        <i x="1277" s="1"/>
        <i x="1815" s="1"/>
        <i x="2019" s="1"/>
        <i x="1962" s="1"/>
        <i x="450" s="1"/>
        <i x="1076" s="1"/>
        <i x="1856" s="1"/>
        <i x="1609" s="1"/>
        <i x="1207" s="1"/>
        <i x="1628" s="1"/>
        <i x="1494" s="1"/>
        <i x="2010" s="1"/>
        <i x="1141" s="1"/>
        <i x="1088" s="1"/>
        <i x="1745" s="1"/>
        <i x="618" s="1"/>
        <i x="1139" s="1"/>
        <i x="1845" s="1"/>
        <i x="1903" s="1"/>
        <i x="1904" s="1"/>
        <i x="1380" s="1"/>
        <i x="619" s="1"/>
        <i x="1184" s="1"/>
        <i x="1369" s="1"/>
        <i x="797" s="1"/>
        <i x="198" s="1"/>
        <i x="1636" s="1"/>
        <i x="1978" s="1"/>
        <i x="159" s="1"/>
        <i x="283" s="1"/>
        <i x="1464" s="1"/>
        <i x="1544" s="1"/>
        <i x="936" s="1"/>
        <i x="537" s="1"/>
        <i x="402" s="1"/>
        <i x="999" s="1"/>
        <i x="1415" s="1"/>
        <i x="1479" s="1"/>
        <i x="119" s="1"/>
        <i x="629" s="1"/>
        <i x="1863" s="1"/>
        <i x="1949" s="1"/>
        <i x="1352" s="1"/>
        <i x="586" s="1"/>
        <i x="1242" s="1"/>
        <i x="356" s="1"/>
        <i x="1864" s="1"/>
        <i x="1976" s="1"/>
        <i x="1462" s="1"/>
        <i x="336" s="1"/>
        <i x="981" s="1"/>
        <i x="539" s="1"/>
        <i x="2017" s="1"/>
        <i x="8" s="1"/>
        <i x="120" s="1"/>
        <i x="524" s="1"/>
        <i x="338" s="1"/>
        <i x="1870" s="1"/>
        <i x="727" s="1"/>
        <i x="1223" s="1"/>
        <i x="1681" s="1"/>
        <i x="1179" s="1"/>
        <i x="1933" s="1"/>
        <i x="381" s="1"/>
        <i x="281" s="1"/>
        <i x="1144" s="1"/>
        <i x="1937" s="1"/>
        <i x="223" s="1"/>
        <i x="1641" s="1"/>
        <i x="1711" s="1"/>
        <i x="1091" s="1"/>
        <i x="1036" s="1"/>
        <i x="1507" s="1"/>
        <i x="988" s="1"/>
        <i x="430" s="1"/>
        <i x="1882" s="1"/>
        <i x="1687" s="1"/>
        <i x="511" s="1"/>
        <i x="1047" s="1"/>
        <i x="1802" s="1"/>
        <i x="1757" s="1"/>
        <i x="1117" s="1"/>
        <i x="700" s="1"/>
        <i x="1924" s="1"/>
        <i x="1534" s="1"/>
        <i x="1005" s="1"/>
        <i x="1624" s="1"/>
        <i x="460" s="1"/>
        <i x="412" s="1"/>
        <i x="1528" s="1"/>
        <i x="1523" s="1"/>
        <i x="1841" s="1"/>
        <i x="1152" s="1"/>
        <i x="1920" s="1"/>
        <i x="1623" s="1"/>
        <i x="733" s="1"/>
        <i x="1890" s="1"/>
        <i x="1597" s="1"/>
        <i x="438" s="1"/>
        <i x="842" s="1"/>
        <i x="1445" s="1"/>
        <i x="1019" s="1"/>
        <i x="1701" s="1"/>
        <i x="1396" s="1"/>
        <i x="585" s="1"/>
        <i x="1222" s="1"/>
        <i x="1130" s="1"/>
        <i x="43" s="1"/>
        <i x="1137" s="1"/>
        <i x="442" s="1"/>
        <i x="1009" s="1"/>
        <i x="578" s="1"/>
        <i x="1404" s="1"/>
        <i x="10" s="1"/>
        <i x="834" s="1"/>
        <i x="1543" s="1"/>
        <i x="1742" s="1"/>
        <i x="38" s="1"/>
        <i x="1894" s="1"/>
        <i x="721" s="1"/>
        <i x="115" s="1"/>
        <i x="1429" s="1"/>
        <i x="1995" s="1"/>
        <i x="1794" s="1"/>
        <i x="1586" s="1"/>
        <i x="513" s="1"/>
        <i x="323" s="1"/>
        <i x="1998" s="1"/>
        <i x="304" s="1"/>
        <i x="595" s="1"/>
        <i x="1938" s="1"/>
        <i x="1956" s="1"/>
        <i x="169" s="1"/>
        <i x="361" s="1"/>
        <i x="1580" s="1"/>
        <i x="1842" s="1"/>
        <i x="287" s="1"/>
        <i x="1305" s="1"/>
        <i x="911" s="1"/>
        <i x="1439" s="1"/>
        <i x="992" s="1"/>
        <i x="767" s="1"/>
        <i x="420" s="1"/>
        <i x="286" s="1"/>
        <i x="1382" s="1"/>
        <i x="97" s="1"/>
        <i x="1759" s="1"/>
        <i x="1670" s="1"/>
        <i x="1278" s="1"/>
        <i x="1075" s="1"/>
        <i x="108" s="1"/>
        <i x="222" s="1"/>
        <i x="318" s="1"/>
        <i x="1957" s="1"/>
        <i x="421" s="1"/>
        <i x="1708" s="1"/>
        <i x="575" s="1"/>
        <i x="1447" s="1"/>
        <i x="275" s="1"/>
        <i x="1285" s="1"/>
        <i x="2029" s="1"/>
        <i x="1202" s="1"/>
        <i x="196" s="1"/>
        <i x="464" s="1"/>
        <i x="1551" s="1"/>
        <i x="1465" s="1"/>
        <i x="1936" s="1"/>
        <i x="1724" s="1"/>
        <i x="366" s="1"/>
        <i x="1452" s="1"/>
        <i x="112" s="1"/>
        <i x="345" s="1"/>
        <i x="1568" s="1"/>
        <i x="1068" s="1"/>
        <i x="1299" s="1"/>
        <i x="946" s="1"/>
        <i x="171" s="1"/>
        <i x="2016" s="1"/>
        <i x="1689" s="1"/>
        <i x="1964" s="1"/>
        <i x="1040" s="1"/>
        <i x="1589" s="1"/>
        <i x="823" s="1"/>
        <i x="780" s="1"/>
        <i x="648" s="1"/>
        <i x="292" s="1"/>
        <i x="293" s="1"/>
        <i x="268" s="1"/>
        <i x="1619" s="1"/>
        <i x="72" s="1"/>
        <i x="696" s="1"/>
        <i x="633" s="1"/>
        <i x="1212" s="1"/>
        <i x="1216" s="1"/>
        <i x="346" s="1"/>
        <i x="1825" s="1"/>
        <i x="1826" s="1"/>
        <i x="1939" s="1"/>
        <i x="1124" s="1"/>
        <i x="1755" s="1"/>
        <i x="335" s="1"/>
        <i x="1578" s="1"/>
        <i x="1010" s="1"/>
        <i x="1591" s="1"/>
        <i x="1453" s="1"/>
        <i x="850" s="1"/>
        <i x="568" s="1"/>
        <i x="33" s="1"/>
        <i x="752" s="1"/>
        <i x="1875" s="1"/>
        <i x="149" s="1"/>
        <i x="564" s="1"/>
        <i x="486" s="1"/>
        <i x="225" s="1"/>
        <i x="531" s="1"/>
        <i x="835" s="1"/>
        <i x="1033" s="1"/>
        <i x="717" s="1"/>
        <i x="1764" s="1"/>
        <i x="1297" s="1"/>
        <i x="1017" s="1"/>
        <i x="1951" s="1"/>
        <i x="1714" s="1"/>
        <i x="1345" s="1"/>
        <i x="1374" s="1"/>
        <i x="1911" s="1"/>
        <i x="1959" s="1"/>
        <i x="653" s="1"/>
        <i x="1142" s="1"/>
        <i x="1746" s="1"/>
        <i x="1134" s="1"/>
        <i x="1973" s="1"/>
        <i x="790" s="1"/>
        <i x="6" s="1"/>
        <i x="1225" s="1"/>
        <i x="889" s="1"/>
        <i x="1368" s="1"/>
        <i x="1261" s="1"/>
        <i x="1925" s="1"/>
        <i x="996" s="1"/>
        <i x="1310" s="1"/>
        <i x="288" s="1"/>
        <i x="895" s="1"/>
        <i x="649" s="1"/>
        <i x="1364" s="1"/>
        <i x="489" s="1"/>
        <i x="1182" s="1"/>
        <i x="1092" s="1"/>
        <i x="1771" s="1"/>
        <i x="569" s="1"/>
        <i x="1157" s="1"/>
        <i x="1301" s="1"/>
        <i x="730" s="1"/>
        <i x="1940" s="1"/>
        <i x="49" s="1"/>
        <i x="2004" s="1"/>
        <i x="1944" s="1"/>
        <i x="1281" s="1"/>
        <i x="41" s="1"/>
        <i x="117" s="1"/>
        <i x="1090" s="1"/>
        <i x="1286" s="1"/>
        <i x="1943" s="1"/>
        <i x="1074" s="1"/>
        <i x="408" s="1"/>
        <i x="194" s="1"/>
        <i x="1198" s="1"/>
        <i x="542" s="1"/>
        <i x="974" s="1"/>
        <i x="1612" s="1"/>
        <i x="960" s="1"/>
        <i x="616" s="1"/>
        <i x="1783" s="1"/>
        <i x="2006" s="1"/>
        <i x="918" s="1"/>
        <i x="284" s="1"/>
        <i x="1053" s="1"/>
        <i x="1338" s="1"/>
        <i x="1598" s="1"/>
        <i x="820" s="1"/>
        <i x="399" s="1"/>
        <i x="771" s="1"/>
        <i x="1986" s="1"/>
        <i x="1097" s="1"/>
        <i x="731" s="1"/>
        <i x="852" s="1"/>
        <i x="1449" s="1"/>
        <i x="276" s="1"/>
        <i x="1337" s="1"/>
        <i x="1928" s="1"/>
        <i x="582" s="1"/>
        <i x="1249" s="1"/>
        <i x="1652" s="1"/>
        <i x="697" s="1"/>
        <i x="955" s="1"/>
        <i x="113" s="1"/>
        <i x="200" s="1"/>
        <i x="1313" s="1"/>
        <i x="1530" s="1"/>
        <i x="871" s="1"/>
        <i x="1441" s="1"/>
        <i x="458" s="1"/>
        <i x="596" s="1"/>
        <i x="1913" s="1"/>
        <i x="1008" s="1"/>
        <i x="1599" s="1"/>
        <i x="2033" s="1"/>
        <i x="1572" s="1"/>
        <i x="854" s="1"/>
        <i x="184" s="1"/>
        <i x="1044" s="1"/>
        <i x="329" s="1"/>
        <i x="2023" s="1"/>
        <i x="1041" s="1"/>
        <i x="1833" s="1"/>
        <i x="588" s="1"/>
        <i x="715" s="1"/>
        <i x="643" s="1"/>
        <i x="1367" s="1"/>
        <i x="1030" s="1"/>
        <i x="1366" s="1"/>
        <i x="1879" s="1"/>
        <i x="636" s="1"/>
        <i x="846" s="1"/>
        <i x="1571" s="1"/>
        <i x="716" s="1"/>
        <i x="858" s="1"/>
        <i x="1267" s="1"/>
        <i x="296" s="1"/>
        <i x="1567" s="1"/>
        <i x="1991" s="1"/>
        <i x="306" s="1"/>
        <i x="1054" s="1"/>
        <i x="517" s="1"/>
        <i x="1611" s="1"/>
        <i x="1618" s="1"/>
        <i x="1085" s="1"/>
        <i x="1221" s="1"/>
        <i x="2041" s="1"/>
        <i x="1200" s="1"/>
        <i x="551" s="1"/>
        <i x="1524" s="1"/>
        <i x="1217" s="1"/>
        <i x="1406" s="1"/>
        <i x="457" s="1"/>
        <i x="1770" s="1"/>
        <i x="1935" s="1"/>
        <i x="1215" s="1"/>
        <i x="1926" s="1"/>
        <i x="1786" s="1"/>
        <i x="1969" s="1"/>
        <i x="1070" s="1"/>
        <i x="1069" s="1"/>
        <i x="512" s="1"/>
        <i x="1024" s="1"/>
        <i x="1556" s="1"/>
        <i x="163" s="1"/>
        <i x="529" s="1"/>
        <i x="540" s="1"/>
        <i x="247" s="1"/>
        <i x="1799" s="1"/>
        <i x="1188" s="1"/>
        <i x="1213" s="1"/>
        <i x="534" s="1"/>
        <i x="1834" s="1"/>
        <i x="1963" s="1"/>
        <i x="978" s="1"/>
        <i x="394" s="1"/>
        <i x="663" s="1"/>
        <i x="1099" s="1"/>
        <i x="1136" s="1"/>
        <i x="702" s="1"/>
        <i x="1972" s="1"/>
        <i x="1846" s="1"/>
        <i x="1646" s="1"/>
        <i x="1874" s="1"/>
        <i x="652" s="1"/>
        <i x="63" s="1"/>
        <i x="2025" s="1"/>
        <i x="1214" s="1"/>
        <i x="1553" s="1"/>
        <i x="1769" s="1"/>
        <i x="260" s="1"/>
        <i x="1789" s="1"/>
        <i x="1014" s="1"/>
        <i x="203" s="1"/>
        <i x="1895" s="1"/>
        <i x="1801" s="1"/>
        <i x="1514" s="1"/>
        <i x="327" s="1"/>
        <i x="997" s="1"/>
        <i x="1170" s="1"/>
        <i x="604" s="1"/>
        <i x="577" s="1"/>
        <i x="827" s="1"/>
        <i x="779" s="1"/>
        <i x="948" s="1"/>
        <i x="26" s="1"/>
        <i x="129" s="1"/>
        <i x="1133" s="1"/>
        <i x="971" s="1"/>
        <i x="900" s="1"/>
        <i x="1460" s="1"/>
        <i x="1985" s="1"/>
        <i x="2031" s="1"/>
        <i x="613" s="1"/>
        <i x="1353" s="1"/>
        <i x="621" s="1"/>
        <i x="824" s="1"/>
        <i x="1733" s="1"/>
        <i x="1126" s="1"/>
        <i x="141" s="1"/>
        <i x="671" s="1"/>
        <i x="476" s="1"/>
        <i x="1153" s="1"/>
        <i x="859" s="1"/>
        <i x="1720" s="1"/>
        <i x="1391" s="1"/>
        <i x="994" s="1"/>
        <i x="1334" s="1"/>
        <i x="1596" s="1"/>
        <i x="1607" s="1"/>
        <i x="1975" s="1"/>
        <i x="1311" s="1"/>
        <i x="1283" s="1"/>
        <i x="9" s="1"/>
        <i x="259" s="1"/>
        <i x="1077" s="1"/>
        <i x="2045" s="1"/>
        <i x="528" s="1"/>
        <i x="132" s="1"/>
        <i x="313" s="1"/>
        <i x="139" s="1"/>
        <i x="231" s="1"/>
        <i x="694" s="1"/>
        <i x="1811" s="1"/>
        <i x="816" s="1"/>
        <i x="1539" s="1"/>
        <i x="1078" s="1"/>
        <i x="541" s="1"/>
        <i x="1748" s="1"/>
        <i x="433" s="1"/>
        <i x="1333" s="1"/>
        <i x="1279" s="1"/>
        <i x="277" s="1"/>
        <i x="963" s="1"/>
        <i x="1243" s="1"/>
        <i x="1698" s="1"/>
        <i x="1325" s="1"/>
        <i x="1064" s="1"/>
        <i x="607" s="1"/>
        <i x="634" s="1"/>
        <i x="673" s="1"/>
        <i x="1003" s="1"/>
        <i x="2048" s="1"/>
        <i x="1979" s="1"/>
        <i x="472" s="1"/>
        <i x="769" s="1"/>
        <i x="1226" s="1"/>
        <i x="991" s="1"/>
        <i x="2043" s="1"/>
        <i x="297" s="1"/>
        <i x="1138" s="1"/>
        <i x="1980" s="1"/>
        <i x="2013" s="1"/>
        <i x="1262" s="1"/>
        <i x="837" s="1"/>
        <i x="560" s="1"/>
        <i x="1709" s="1"/>
        <i x="315" s="1"/>
        <i x="775" s="1"/>
        <i x="1696" s="1"/>
        <i x="1304" s="1"/>
        <i x="1420" s="1"/>
        <i x="1673" s="1"/>
        <i x="1593" s="1"/>
        <i x="172" s="1"/>
        <i x="282" s="1"/>
        <i x="1988" s="1"/>
        <i x="337" s="1"/>
        <i x="448" s="1"/>
        <i x="270" s="1"/>
        <i x="1163" s="1"/>
        <i x="1428" s="1"/>
        <i x="805" s="1"/>
        <i x="221" s="1"/>
        <i x="497" s="1"/>
        <i x="796" s="1"/>
        <i x="494" s="1"/>
        <i x="91" s="1"/>
        <i x="383" s="1"/>
        <i x="1360" s="1"/>
        <i x="776" s="1"/>
        <i x="133" s="1"/>
        <i x="1947" s="1"/>
        <i x="1836" s="1"/>
        <i x="1692" s="1"/>
        <i x="67" s="1"/>
        <i x="1525" s="1"/>
        <i x="1671" s="1"/>
        <i x="1419" s="1"/>
        <i x="998" s="1"/>
        <i x="1919" s="1"/>
        <i x="913" s="1"/>
        <i x="532" s="1"/>
        <i x="85" s="1"/>
        <i x="718" s="1"/>
        <i x="1848" s="1"/>
        <i x="545" s="1"/>
        <i x="523" s="1"/>
        <i x="1804" s="1"/>
        <i x="207" s="1"/>
        <i x="1508" s="1"/>
        <i x="1032" s="1"/>
        <i x="535" s="1"/>
        <i x="1251" s="1"/>
        <i x="1147" s="1"/>
        <i x="1669" s="1"/>
        <i x="162" s="1"/>
        <i x="59" s="1"/>
        <i x="128" s="1"/>
        <i x="1704" s="1"/>
        <i x="554" s="1"/>
        <i x="817" s="1"/>
        <i x="1461" s="1"/>
        <i x="1114" s="1"/>
        <i x="1209" s="1"/>
        <i x="1805" s="1"/>
        <i x="1081" s="1"/>
        <i x="1128" s="1"/>
        <i x="110" s="1"/>
        <i x="1390" s="1"/>
        <i x="1425" s="1"/>
        <i x="1923" s="1"/>
        <i x="84" s="1"/>
        <i x="1517" s="1"/>
        <i x="130" s="1"/>
        <i x="786" s="1"/>
        <i x="60" s="1"/>
        <i x="1474" s="1"/>
        <i x="1897" s="1"/>
        <i x="507" s="1"/>
        <i x="1881" s="1"/>
        <i x="975" s="1"/>
        <i x="232" s="1"/>
        <i x="1855" s="1"/>
        <i x="238" s="1"/>
        <i x="2027" s="1"/>
        <i x="2003" s="1"/>
        <i x="1497" s="1"/>
        <i x="214" s="1"/>
        <i x="865" s="1"/>
        <i x="1793" s="1"/>
        <i x="1100" s="1"/>
        <i x="309" s="1"/>
        <i x="2022" s="1"/>
        <i x="1566" s="1"/>
        <i x="1239" s="1"/>
        <i x="1722" s="1"/>
        <i x="1048" s="1"/>
        <i x="1023" s="1"/>
        <i x="1808" s="1"/>
        <i x="746" s="1"/>
        <i x="2005" s="1"/>
        <i x="830" s="1"/>
        <i x="738" s="1"/>
        <i x="455" s="1"/>
        <i x="1715" s="1"/>
        <i x="344" s="1"/>
        <i x="320" s="1"/>
        <i x="308" s="1"/>
        <i x="367" s="1"/>
        <i x="1795" s="1"/>
        <i x="1587" s="1"/>
        <i x="230" s="1"/>
        <i x="598" s="1"/>
        <i x="1827" s="1"/>
        <i x="1332" s="1"/>
        <i x="597" s="1"/>
        <i x="1392" s="1"/>
        <i x="1602" s="1"/>
        <i x="75" s="1"/>
        <i x="825" s="1"/>
        <i x="1171" s="1"/>
        <i x="836" s="1"/>
        <i x="980" s="1"/>
        <i x="826" s="1"/>
        <i x="1363" s="1"/>
        <i x="401" s="1"/>
        <i x="380" s="1"/>
        <i x="1922" s="1"/>
        <i x="1731" s="1"/>
        <i x="1237" s="1"/>
        <i x="867" s="1"/>
        <i x="122" s="1"/>
        <i x="1575" s="1"/>
        <i x="1335" s="1"/>
        <i x="1169" s="1"/>
        <i x="378" s="1"/>
        <i x="701" s="1"/>
        <i x="734" s="1"/>
        <i x="291" s="1"/>
        <i x="245" s="1"/>
        <i x="1418" s="1"/>
        <i x="396" s="1"/>
        <i x="77" s="1"/>
        <i x="1372" s="1"/>
        <i x="35" s="1"/>
        <i x="280" s="1"/>
        <i x="764" s="1"/>
        <i x="393" s="1"/>
        <i x="1159" s="1"/>
        <i x="893" s="1"/>
        <i x="360" s="1"/>
        <i x="818" s="1"/>
        <i x="1320" s="1"/>
        <i x="404" s="1"/>
        <i x="892" s="1"/>
        <i x="493" s="1"/>
        <i x="622" s="1"/>
        <i x="1886" s="1"/>
        <i x="656" s="1"/>
        <i x="1265" s="1"/>
        <i x="109" s="1"/>
        <i x="206" s="1"/>
        <i x="1120" s="1"/>
        <i x="265" s="1"/>
        <i x="1411" s="1"/>
        <i x="792" s="1"/>
        <i x="1934" s="1"/>
        <i x="833" s="1"/>
        <i x="579" s="1"/>
        <i x="1025" s="1"/>
        <i x="1816" s="1"/>
        <i x="387" s="1"/>
        <i x="160" s="1"/>
        <i x="1617" s="1"/>
        <i x="1135" s="1"/>
        <i x="1958" s="1"/>
        <i x="474" s="1"/>
        <i x="670" s="1"/>
        <i x="1322" s="1"/>
        <i x="1295" s="1"/>
        <i x="628" s="1"/>
        <i x="1413" s="1"/>
        <i x="1154" s="1"/>
        <i x="587" s="1"/>
        <i x="872" s="1"/>
        <i x="116" s="1"/>
        <i x="1110" s="1"/>
        <i x="848" s="1"/>
        <i x="749" s="1"/>
        <i x="1375" s="1"/>
        <i x="147" s="1"/>
        <i x="1819" s="1"/>
        <i x="1678" s="1"/>
        <i x="385" s="1"/>
        <i x="1540" s="1"/>
        <i x="1756" s="1"/>
        <i x="271" s="1"/>
        <i x="526" s="1"/>
        <i x="456" s="1"/>
        <i x="1900" s="1"/>
        <i x="32" s="1"/>
        <i x="1282" s="1"/>
        <i x="1431" s="1"/>
        <i x="240" s="1"/>
        <i x="1361" s="1"/>
        <i x="1471" s="1"/>
        <i x="1877" s="1"/>
        <i x="242" s="1"/>
        <i x="508" s="1"/>
        <i x="295" s="1"/>
        <i x="316" s="1"/>
        <i x="1006" s="1"/>
        <i x="58" s="1"/>
        <i x="1435" s="1"/>
        <i x="1329" s="1"/>
        <i x="973" s="1"/>
        <i x="799" s="1"/>
        <i x="953" s="1"/>
        <i x="1914" s="1"/>
        <i x="1389" s="1"/>
        <i x="2008" s="1"/>
        <i x="574" s="1"/>
        <i x="553" s="1"/>
        <i x="124" s="1"/>
        <i x="1592" s="1"/>
        <i x="724" s="1"/>
        <i x="87" s="1"/>
        <i x="1615" s="1"/>
        <i x="611" s="1"/>
        <i x="1351" s="1"/>
        <i x="931" s="1"/>
        <i x="556" s="1"/>
        <i x="831" s="1"/>
        <i x="2018" s="1"/>
        <i x="440" s="1"/>
        <i x="722" s="1"/>
        <i x="121" s="1"/>
        <i x="806" s="1"/>
        <i x="1384" s="1"/>
        <i x="1616" s="1"/>
        <i x="1473" s="1"/>
        <i x="1570" s="1"/>
        <i x="549" s="1"/>
        <i x="1485" s="1"/>
        <i x="1161" s="1"/>
        <i x="559" s="1"/>
        <i x="1503" s="1"/>
        <i x="1084" s="1"/>
        <i x="410" s="1"/>
        <i x="958" s="1"/>
        <i x="784" s="1"/>
        <i x="668" s="1"/>
        <i x="1931" s="1"/>
        <i x="759" s="1"/>
        <i x="1511" s="1"/>
        <i x="1211" s="1"/>
        <i x="561" s="1"/>
        <i x="1189" s="1"/>
        <i x="1760" s="1"/>
        <i x="1486" s="1"/>
        <i x="839" s="1"/>
        <i x="1111" s="1"/>
        <i x="630" s="1"/>
        <i x="1341" s="1"/>
        <i x="65" s="1"/>
        <i x="294" s="1"/>
        <i x="1284" s="1"/>
        <i x="1470" s="1"/>
        <i x="1564" s="1"/>
        <i x="866" s="1"/>
        <i x="53" s="1"/>
        <i x="96" s="1"/>
        <i x="1626" s="1"/>
        <i x="639" s="1"/>
        <i x="36" s="1"/>
        <i x="2011" s="1"/>
        <i x="432" s="1"/>
        <i x="1029" s="1"/>
        <i x="86" s="1"/>
        <i x="1296" s="1"/>
        <i x="1796" s="1"/>
        <i x="811" s="1"/>
        <i x="861" s="1"/>
        <i x="50" s="1"/>
        <i x="2015" s="1"/>
        <i x="312" s="1"/>
        <i x="54" s="1"/>
        <i x="1336" s="1"/>
        <i x="234" s="1"/>
        <i x="1436" s="1"/>
        <i x="2046" s="1"/>
        <i x="695" s="1"/>
        <i x="947" s="1"/>
        <i x="1654" s="1"/>
        <i x="424" s="1"/>
        <i x="869" s="1"/>
        <i x="47" s="1"/>
        <i x="726" s="1"/>
        <i x="134" s="1"/>
        <i x="689" s="1"/>
        <i x="788" s="1"/>
        <i x="2014" s="1"/>
        <i x="770" s="1"/>
        <i x="729" s="1"/>
        <i x="218" s="1"/>
        <i x="343" s="1"/>
        <i x="1601" s="1"/>
        <i x="506" s="1"/>
        <i x="1817" s="1"/>
        <i x="359" s="1"/>
        <i x="593" s="1"/>
        <i x="1342" s="1"/>
        <i x="762" s="1"/>
        <i x="1205" s="1"/>
        <i x="1675" s="1"/>
        <i x="1050" s="1"/>
        <i x="725" s="1"/>
        <i x="478" s="1"/>
        <i x="1974" s="1"/>
        <i x="544" s="1"/>
        <i x="765" s="1"/>
        <i x="152" s="1"/>
        <i x="377" s="1"/>
        <i x="1784" s="1"/>
        <i x="158" s="1"/>
        <i x="1651" s="1"/>
        <i x="215" s="1"/>
        <i x="740" s="1"/>
        <i x="94" s="1"/>
        <i x="1835" s="1"/>
        <i x="1004" s="1"/>
        <i x="1119" s="1"/>
        <i x="1809" s="1"/>
        <i x="2012" s="1"/>
        <i x="1190" s="1"/>
        <i x="1884" s="1"/>
        <i x="620" s="1"/>
        <i x="463" s="1"/>
        <i x="944" s="1"/>
        <i x="354" s="1"/>
        <i x="1910" s="1"/>
        <i x="747" s="1"/>
        <i x="326" s="1"/>
        <i x="1355" s="1"/>
        <i x="813" s="1"/>
        <i x="591" s="1"/>
        <i x="125" s="1"/>
        <i x="1945" s="1"/>
        <i x="760" s="1"/>
        <i x="114" s="1"/>
        <i x="1145" s="1"/>
        <i x="976" s="1"/>
        <i x="714" s="1"/>
        <i x="1122" s="1"/>
        <i x="131" s="1"/>
        <i x="104" s="1"/>
        <i x="667" s="1"/>
        <i x="993" s="1"/>
        <i x="107" s="1"/>
        <i x="741" s="1"/>
        <i x="1062" s="1"/>
        <i x="1109" s="1"/>
        <i x="1705" s="1"/>
        <i x="1996" s="1"/>
        <i x="429" s="1"/>
        <i x="299" s="1"/>
        <i x="1680" s="1"/>
        <i x="821" s="1"/>
        <i x="1442" s="1"/>
        <i x="342" s="1"/>
        <i x="923" s="1"/>
        <i x="1197" s="1"/>
        <i x="1350" s="1"/>
        <i x="1245" s="1"/>
        <i x="1774" s="1"/>
        <i x="744" s="1"/>
        <i x="1127" s="1"/>
        <i x="1060" s="1"/>
        <i x="1287" s="1"/>
        <i x="37" s="1"/>
        <i x="1219" s="1"/>
        <i x="480" s="1"/>
        <i x="1582" s="1"/>
        <i x="896" s="1"/>
        <i x="1613" s="1"/>
        <i x="843" s="1"/>
        <i x="1509" s="1"/>
        <i x="1672" s="1"/>
        <i x="1031" s="1"/>
        <i x="1018" s="1"/>
        <i x="812" s="1"/>
        <i x="1798" s="1"/>
        <i x="1387" s="1"/>
        <i x="64" s="1"/>
        <i x="1625" s="1"/>
        <i x="502" s="1"/>
        <i x="1346" s="1"/>
        <i x="1416" s="1"/>
        <i x="93" s="1"/>
        <i x="273" s="1"/>
        <i x="573" s="1"/>
        <i x="289" s="1"/>
        <i x="1148" s="1"/>
        <i x="751" s="1"/>
        <i x="1183" s="1"/>
        <i x="233" s="1"/>
        <i x="252" s="1"/>
        <i x="176" s="1"/>
        <i x="317" s="1"/>
        <i x="1970" s="1"/>
        <i x="1814" s="1"/>
        <i x="1255" s="1"/>
        <i x="1015" s="1"/>
        <i x="750" s="1"/>
        <i x="219" s="1"/>
        <i x="491" s="1"/>
        <i x="355" s="1"/>
        <i x="352" s="1"/>
        <i x="465" s="1"/>
        <i x="1210" s="1"/>
        <i x="519" s="1"/>
        <i x="505" s="1"/>
        <i x="1481" s="1"/>
        <i x="1791" s="1"/>
        <i x="1288" s="1"/>
        <i x="251" s="1"/>
        <i x="1655" s="1"/>
        <i x="503" s="1"/>
        <i x="1339" s="1"/>
        <i x="1193" s="1"/>
        <i x="856" s="1"/>
        <i x="1146" s="1"/>
        <i x="1228" s="1"/>
        <i x="1165" s="1"/>
        <i x="761" s="1"/>
        <i x="300" s="1"/>
        <i x="1273" s="1"/>
        <i x="437" s="1"/>
        <i x="100" s="1"/>
        <i x="990" s="1"/>
        <i x="90" s="1"/>
        <i x="31" s="1"/>
        <i x="678" s="1"/>
        <i x="1158" s="1"/>
        <i x="391" s="1"/>
        <i x="81" s="1"/>
        <i x="870" s="1"/>
        <i x="1729" s="1"/>
        <i x="1343" s="1"/>
        <i x="44" s="1"/>
        <i x="538" s="1"/>
        <i x="1230" s="1"/>
        <i x="431" s="1"/>
        <i x="68" s="1"/>
        <i x="1450" s="1"/>
        <i x="229" s="1"/>
        <i x="768" s="1"/>
        <i x="930" s="1"/>
        <i x="691" s="1"/>
        <i x="34" s="1"/>
        <i x="674" s="1"/>
        <i x="1532" s="1"/>
        <i x="1370" s="1"/>
        <i x="101" s="1"/>
        <i x="1583" s="1"/>
        <i x="89" s="1"/>
        <i x="1264" s="1"/>
        <i x="69" s="1"/>
        <i x="563" s="1"/>
        <i x="1224" s="1"/>
        <i x="829" s="1"/>
        <i x="1706" s="1"/>
        <i x="83" s="1"/>
        <i x="1104" s="1"/>
        <i x="1271" s="1"/>
        <i x="1280" s="1"/>
        <i x="1151" s="1"/>
        <i x="1414" s="1"/>
        <i x="743" s="1"/>
        <i x="88" s="1"/>
        <i x="819" s="1"/>
        <i x="832" s="1"/>
        <i x="79" s="1"/>
        <i x="1730" s="1"/>
        <i x="1751" s="1"/>
        <i x="1398" s="1"/>
        <i x="105" s="1"/>
        <i x="106" s="1"/>
        <i x="80" s="1"/>
        <i x="409" s="1"/>
        <i x="808" s="1"/>
        <i x="98" s="1"/>
        <i x="1679" s="1"/>
        <i x="807" s="1"/>
        <i x="1605" s="1"/>
        <i x="1290" s="1"/>
        <i x="763" s="1"/>
        <i x="1373" s="1"/>
        <i x="979" s="1"/>
        <i x="711" s="1"/>
        <i x="76" s="1"/>
        <i x="127" s="1"/>
        <i x="962" s="1"/>
        <i x="369" s="1"/>
        <i x="71" s="1"/>
        <i x="910" s="1"/>
        <i x="45" s="1"/>
        <i x="606" s="1"/>
        <i x="772" s="1"/>
        <i x="30" s="1"/>
        <i x="1565" s="1"/>
        <i x="165" s="1" nd="1"/>
        <i x="6400" s="1" nd="1"/>
        <i x="4907" s="1" nd="1"/>
        <i x="3762" s="1" nd="1"/>
        <i x="6980" s="1" nd="1"/>
        <i x="3905" s="1" nd="1"/>
        <i x="875" s="1" nd="1"/>
        <i x="6399" s="1" nd="1"/>
        <i x="1529" s="1" nd="1"/>
        <i x="13" s="1" nd="1"/>
        <i x="906" s="1" nd="1"/>
        <i x="156" s="1" nd="1"/>
        <i x="14" s="1" nd="1"/>
        <i x="1562" s="1" nd="1"/>
        <i x="5558" s="1" nd="1"/>
        <i x="5557" s="1" nd="1"/>
        <i x="3014" s="1" nd="1"/>
        <i x="878" s="1" nd="1"/>
        <i x="6966" s="1" nd="1"/>
        <i x="2068" s="1" nd="1"/>
        <i x="170" s="1" nd="1"/>
        <i x="2175" s="1" nd="1"/>
        <i x="5429" s="1" nd="1"/>
        <i x="166" s="1" nd="1"/>
        <i x="4889" s="1" nd="1"/>
        <i x="205" s="1" nd="1"/>
        <i x="4881" s="1" nd="1"/>
        <i x="422" s="1" nd="1"/>
        <i x="5559" s="1" nd="1"/>
        <i x="6278" s="1" nd="1"/>
        <i x="877" s="1" nd="1"/>
        <i x="5604" s="1" nd="1"/>
        <i x="188" s="1" nd="1"/>
        <i x="7312" s="1" nd="1"/>
        <i x="6332" s="1" nd="1"/>
        <i x="3628" s="1" nd="1"/>
        <i x="2178" s="1" nd="1"/>
        <i x="164" s="1" nd="1"/>
        <i x="6331" s="1" nd="1"/>
        <i x="2176" s="1" nd="1"/>
        <i x="17" s="1" nd="1"/>
        <i x="2177" s="1" nd="1"/>
        <i x="19" s="1" nd="1"/>
        <i x="18" s="1" nd="1"/>
        <i x="2399" s="1" nd="1"/>
        <i x="2400" s="1" nd="1"/>
        <i x="880" s="1" nd="1"/>
        <i x="347" s="1" nd="1"/>
        <i x="885" s="1" nd="1"/>
        <i x="6929" s="1" nd="1"/>
        <i x="6397" s="1" nd="1"/>
        <i x="6946" s="1" nd="1"/>
        <i x="4876" s="1" nd="1"/>
        <i x="180" s="1" nd="1"/>
        <i x="6191" s="1" nd="1"/>
        <i x="5418" s="1" nd="1"/>
        <i x="3069" s="1" nd="1"/>
        <i x="3625" s="1" nd="1"/>
        <i x="924" s="1" nd="1"/>
        <i x="1557" s="1" nd="1"/>
        <i x="5" s="1" nd="1"/>
        <i x="5603" s="1" nd="1"/>
        <i x="4948" s="1" nd="1"/>
        <i x="1576" s="1" nd="1"/>
        <i x="901" s="1" nd="1"/>
        <i x="881" s="1" nd="1"/>
        <i x="3252" s="1" nd="1"/>
        <i x="5544" s="1" nd="1"/>
        <i x="7487" s="1" nd="1"/>
        <i x="4167" s="1" nd="1"/>
        <i x="21" s="1" nd="1"/>
        <i x="416" s="1" nd="1"/>
        <i x="1758" s="1" nd="1"/>
        <i x="6094" s="1" nd="1"/>
        <i x="3892" s="1" nd="1"/>
        <i x="4554" s="1" nd="1"/>
        <i x="3406" s="1" nd="1"/>
        <i x="876" s="1" nd="1"/>
        <i x="4157" s="1" nd="1"/>
        <i x="3233" s="1" nd="1"/>
        <i x="3407" s="1" nd="1"/>
        <i x="4874" s="1" nd="1"/>
        <i x="886" s="1" nd="1"/>
        <i x="6166" s="1" nd="1"/>
        <i x="3036" s="1" nd="1"/>
        <i x="6431" s="1" nd="1"/>
        <i x="6415" s="1" nd="1"/>
        <i x="4176" s="1" nd="1"/>
        <i x="1787" s="1" nd="1"/>
        <i x="907" s="1" nd="1"/>
        <i x="4178" s="1" nd="1"/>
        <i x="882" s="1" nd="1"/>
        <i x="6963" s="1" nd="1"/>
        <i x="243" s="1" nd="1"/>
        <i x="5004" s="1" nd="1"/>
        <i x="4184" s="1" nd="1"/>
        <i x="4947" s="1" nd="1"/>
        <i x="6958" s="1" nd="1"/>
        <i x="6539" s="1" nd="1"/>
        <i x="2387" s="1" nd="1"/>
        <i x="4695" s="1" nd="1"/>
        <i x="5556" s="1" nd="1"/>
        <i x="3840" s="1" nd="1"/>
        <i x="6557" s="1" nd="1"/>
        <i x="719" s="1" nd="1"/>
        <i x="6936" s="1" nd="1"/>
        <i x="6541" s="1" nd="1"/>
        <i x="189" s="1" nd="1"/>
        <i x="5578" s="1" nd="1"/>
        <i x="5599" s="1" nd="1"/>
        <i x="1961" s="1" nd="1"/>
        <i x="4166" s="1" nd="1"/>
        <i x="4286" s="1" nd="1"/>
        <i x="4156" s="1" nd="1"/>
        <i x="239" s="1" nd="1"/>
        <i x="4177" s="1" nd="1"/>
        <i x="873" s="1" nd="1"/>
        <i x="879" s="1" nd="1"/>
        <i x="185" s="1" nd="1"/>
        <i x="4030" s="1" nd="1"/>
        <i x="1538" s="1" nd="1"/>
        <i x="4173" s="1" nd="1"/>
        <i x="5602" s="1" nd="1"/>
        <i x="3713" s="1" nd="1"/>
        <i x="0" s="1" nd="1"/>
        <i x="4160" s="1" nd="1"/>
        <i x="23" s="1" nd="1"/>
        <i x="5438" s="1" nd="1"/>
        <i x="2072" s="1" nd="1"/>
        <i x="6592" s="1" nd="1"/>
        <i x="6490" s="1" nd="1"/>
        <i x="4553" s="1" nd="1"/>
        <i x="6412" s="1" nd="1"/>
        <i x="6522" s="1" nd="1"/>
        <i x="7540" s="1" nd="1"/>
        <i x="3023" s="1" nd="1"/>
        <i x="6591" s="1" nd="1"/>
        <i x="5011" s="1" nd="1"/>
        <i x="6505" s="1" nd="1"/>
        <i x="4561" s="1" nd="1"/>
        <i x="6933" s="1" nd="1"/>
        <i x="5002" s="1" nd="1"/>
        <i x="6143" s="1" nd="1"/>
        <i x="5488" s="1" nd="1"/>
        <i x="4183" s="1" nd="1"/>
        <i x="4453" s="1" nd="1"/>
        <i x="914" s="1" nd="1"/>
        <i x="4923" s="1" nd="1"/>
        <i x="6537" s="1" nd="1"/>
        <i x="351" s="1" nd="1"/>
        <i x="6964" s="1" nd="1"/>
        <i x="5009" s="1" nd="1"/>
        <i x="1788" s="1" nd="1"/>
        <i x="4556" s="1" nd="1"/>
        <i x="6473" s="1" nd="1"/>
        <i x="1558" s="1" nd="1"/>
        <i x="3697" s="1" nd="1"/>
        <i x="6407" s="1" nd="1"/>
        <i x="2073" s="1" nd="1"/>
        <i x="4042" s="1" nd="1"/>
        <i x="4168" s="1" nd="1"/>
        <i x="4057" s="1" nd="1"/>
        <i x="6481" s="1" nd="1"/>
        <i x="3875" s="1" nd="1"/>
        <i x="6973" s="1" nd="1"/>
        <i x="249" s="1" nd="1"/>
        <i x="4155" s="1" nd="1"/>
        <i x="15" s="1" nd="1"/>
        <i x="3137" s="1" nd="1"/>
        <i x="6432" s="1" nd="1"/>
        <i x="6467" s="1" nd="1"/>
        <i x="6219" s="1" nd="1"/>
        <i x="3202" s="1" nd="1"/>
        <i x="2076" s="1" nd="1"/>
        <i x="2090" s="1" nd="1"/>
        <i x="6033" s="1" nd="1"/>
        <i x="6369" s="1" nd="1"/>
        <i x="2062" s="1" nd="1"/>
        <i x="1506" s="1" nd="1"/>
        <i x="5008" s="1" nd="1"/>
        <i x="1536" s="1" nd="1"/>
        <i x="6433" s="1" nd="1"/>
        <i x="4976" s="1" nd="1"/>
        <i x="4174" s="1" nd="1"/>
        <i x="6482" s="1" nd="1"/>
        <i x="4922" s="1" nd="1"/>
        <i x="4169" s="1" nd="1"/>
        <i x="193" s="1" nd="1"/>
        <i x="5976" s="1" nd="1"/>
        <i x="4175" s="1" nd="1"/>
        <i x="6057" s="1" nd="1"/>
        <i x="883" s="1" nd="1"/>
        <i x="4909" s="1" nd="1"/>
        <i x="4187" s="1" nd="1"/>
        <i x="2331" s="1" nd="1"/>
        <i x="4884" s="1" nd="1"/>
        <i x="5006" s="1" nd="1"/>
        <i x="6515" s="1" nd="1"/>
        <i x="4180" s="1" nd="1"/>
        <i x="6938" s="1" nd="1"/>
        <i x="4447" s="1" nd="1"/>
        <i x="2386" s="1" nd="1"/>
        <i x="6532" s="1" nd="1"/>
        <i x="6533" s="1" nd="1"/>
        <i x="5010" s="1" nd="1"/>
        <i x="4938" s="1" nd="1"/>
        <i x="4" s="1" nd="1"/>
        <i x="6637" s="1" nd="1"/>
        <i x="1537" s="1" nd="1"/>
        <i x="4549" s="1" nd="1"/>
        <i x="151" s="1" nd="1"/>
        <i x="6071" s="1" nd="1"/>
        <i x="6231" s="1" nd="1"/>
        <i x="6227" s="1" nd="1"/>
        <i x="6551" s="1" nd="1"/>
        <i x="6552" s="1" nd="1"/>
        <i x="3411" s="1" nd="1"/>
        <i x="4150" s="1" nd="1"/>
        <i x="905" s="1" nd="1"/>
        <i x="3386" s="1" nd="1"/>
        <i x="6434" s="1" nd="1"/>
        <i x="5086" s="1" nd="1"/>
        <i x="4548" s="1" nd="1"/>
        <i x="5601" s="1" nd="1"/>
        <i x="5052" s="1" nd="1"/>
        <i x="5744" s="1" nd="1"/>
        <i x="4164" s="1" nd="1"/>
        <i x="3734" s="1" nd="1"/>
        <i x="2059" s="1" nd="1"/>
        <i x="1330" s="1" nd="1"/>
        <i x="6228" s="1" nd="1"/>
        <i x="5587" s="1" nd="1"/>
        <i x="3385" s="1" nd="1"/>
        <i x="4795" s="1" nd="1"/>
        <i x="6468" s="1" nd="1"/>
        <i x="6988" s="1" nd="1"/>
        <i x="3786" s="1" nd="1"/>
        <i x="6195" s="1" nd="1"/>
        <i x="908" s="1" nd="1"/>
        <i x="815" s="1" nd="1"/>
        <i x="20" s="1" nd="1"/>
        <i x="6413" s="1" nd="1"/>
        <i x="4955" s="1" nd="1"/>
        <i x="4659" s="1" nd="1"/>
        <i x="1550" s="1" nd="1"/>
        <i x="4151" s="1" nd="1"/>
        <i x="6972" s="1" nd="1"/>
        <i x="6559" s="1" nd="1"/>
        <i x="2398" s="1" nd="1"/>
        <i x="4229" s="1" nd="1"/>
        <i x="4633" s="1" nd="1"/>
        <i x="6538" s="1" nd="1"/>
        <i x="3808" s="1" nd="1"/>
        <i x="2053" s="1" nd="1"/>
        <i x="5233" s="1" nd="1"/>
        <i x="1779" s="1" nd="1"/>
        <i x="6918" s="1" nd="1"/>
        <i x="3100" s="1" nd="1"/>
        <i x="4417" s="1" nd="1"/>
        <i x="6528" s="1" nd="1"/>
        <i x="4887" s="1" nd="1"/>
        <i x="4148" s="1" nd="1"/>
        <i x="5003" s="1" nd="1"/>
        <i x="887" s="1" nd="1"/>
        <i x="4908" s="1" nd="1"/>
        <i x="1930" s="1" nd="1"/>
        <i x="7538" s="1" nd="1"/>
        <i x="6488" s="1" nd="1"/>
        <i x="7503" s="1" nd="1"/>
        <i x="7546" s="1" nd="1"/>
        <i x="2597" s="1" nd="1"/>
        <i x="2388" s="1" nd="1"/>
        <i x="5457" s="1" nd="1"/>
        <i x="4963" s="1" nd="1"/>
        <i x="4875" s="1" nd="1"/>
        <i x="3688" s="1" nd="1"/>
        <i x="6000" s="1" nd="1"/>
        <i x="6523" s="1" nd="1"/>
        <i x="6374" s="1" nd="1"/>
        <i x="6975" s="1" nd="1"/>
        <i x="6435" s="1" nd="1"/>
        <i x="4190" s="1" nd="1"/>
        <i x="6519" s="1" nd="1"/>
        <i x="4159" s="1" nd="1"/>
        <i x="2456" s="1" nd="1"/>
        <i x="186" s="1" nd="1"/>
        <i x="6429" s="1" nd="1"/>
        <i x="735" s="1" nd="1"/>
        <i x="7027" s="1" nd="1"/>
        <i x="4179" s="1" nd="1"/>
        <i x="2077" s="1" nd="1"/>
        <i x="6436" s="1" nd="1"/>
        <i x="3203" s="1" nd="1"/>
        <i x="5051" s="1" nd="1"/>
        <i x="5600" s="1" nd="1"/>
        <i x="5721" s="1" nd="1"/>
        <i x="4189" s="1" nd="1"/>
        <i x="6508" s="1" nd="1"/>
        <i x="6480" s="1" nd="1"/>
        <i x="5354" s="1" nd="1"/>
        <i x="6020" s="1" nd="1"/>
        <i x="4227" s="1" nd="1"/>
        <i x="2080" s="1" nd="1"/>
        <i x="6984" s="1" nd="1"/>
        <i x="4028" s="1" nd="1"/>
        <i x="4188" s="1" nd="1"/>
        <i x="2267" s="1" nd="1"/>
        <i x="6489" s="1" nd="1"/>
        <i x="4021" s="1" nd="1"/>
        <i x="4170" s="1" nd="1"/>
        <i x="4277" s="1" nd="1"/>
        <i x="6224" s="1" nd="1"/>
        <i x="6548" s="1" nd="1"/>
        <i x="7003" s="1" nd="1"/>
        <i x="6475" s="1" nd="1"/>
        <i x="5750" s="1" nd="1"/>
        <i x="4448" s="1" nd="1"/>
        <i x="2673" s="1" nd="1"/>
        <i x="266" s="1" nd="1"/>
        <i x="4901" s="1" nd="1"/>
        <i x="4369" s="1" nd="1"/>
        <i x="5519" s="1" nd="1"/>
        <i x="16" s="1" nd="1"/>
        <i x="2066" s="1" nd="1"/>
        <i x="6465" s="1" nd="1"/>
        <i x="6524" s="1" nd="1"/>
        <i x="925" s="1" nd="1"/>
        <i x="6484" s="1" nd="1"/>
        <i x="5012" s="1" nd="1"/>
        <i x="6526" s="1" nd="1"/>
        <i x="6521" s="1" nd="1"/>
        <i x="2065" s="1" nd="1"/>
        <i x="6937" s="1" nd="1"/>
        <i x="7043" s="1" nd="1"/>
        <i x="4465" s="1" nd="1"/>
        <i x="6474" s="1" nd="1"/>
        <i x="7370" s="1" nd="1"/>
        <i x="7275" s="1" nd="1"/>
        <i x="3733" s="1" nd="1"/>
        <i x="888" s="1" nd="1"/>
        <i x="5007" s="1" nd="1"/>
        <i x="6472" s="1" nd="1"/>
        <i x="4471" s="1" nd="1"/>
        <i x="6676" s="1" nd="1"/>
        <i x="3707" s="1" nd="1"/>
        <i x="1546" s="1" nd="1"/>
        <i x="6954" s="1" nd="1"/>
        <i x="7517" s="1" nd="1"/>
        <i x="6491" s="1" nd="1"/>
        <i x="5933" s="1" nd="1"/>
        <i x="6513" s="1" nd="1"/>
        <i x="4165" s="1" nd="1"/>
        <i x="6756" s="1" nd="1"/>
        <i x="6990" s="1" nd="1"/>
        <i x="6907" s="1" nd="1"/>
        <i x="6550" s="1" nd="1"/>
        <i x="6969" s="1" nd="1"/>
        <i x="6495" s="1" nd="1"/>
        <i x="4557" s="1" nd="1"/>
        <i x="6437" s="1" nd="1"/>
        <i x="6463" s="1" nd="1"/>
        <i x="1677" s="1" nd="1"/>
        <i x="5657" s="1" nd="1"/>
        <i x="6398" s="1" nd="1"/>
        <i x="6983" s="1" nd="1"/>
        <i x="5973" s="1" nd="1"/>
        <i x="1559" s="1" nd="1"/>
        <i x="7280" s="1" nd="1"/>
        <i x="6502" s="1" nd="1"/>
        <i x="5760" s="1" nd="1"/>
        <i x="7500" s="1" nd="1"/>
        <i x="841" s="1" nd="1"/>
        <i x="7768" s="1" nd="1"/>
        <i x="3031" s="1" nd="1"/>
        <i x="4573" s="1" nd="1"/>
        <i x="3475" s="1" nd="1"/>
        <i x="2265" s="1" nd="1"/>
        <i x="4404" s="1" nd="1"/>
        <i x="6001" s="1" nd="1"/>
        <i x="6712" s="1" nd="1"/>
        <i x="4555" s="1" nd="1"/>
        <i x="5936" s="1" nd="1"/>
        <i x="192" s="1" nd="1"/>
        <i x="4546" s="1" nd="1"/>
        <i x="3121" s="1" nd="1"/>
        <i x="1622" s="1" nd="1"/>
        <i x="6926" s="1" nd="1"/>
        <i x="4547" s="1" nd="1"/>
        <i x="6411" s="1" nd="1"/>
        <i x="1888" s="1" nd="1"/>
        <i x="6494" s="1" nd="1"/>
        <i x="7058" s="1" nd="1"/>
        <i x="4225" s="1" nd="1"/>
        <i x="5975" s="1" nd="1"/>
        <i x="3642" s="1" nd="1"/>
        <i x="4153" s="1" nd="1"/>
        <i x="7052" s="1" nd="1"/>
        <i x="6213" s="1" nd="1"/>
        <i x="1584" s="1" nd="1"/>
        <i x="6438" s="1" nd="1"/>
        <i x="3698" s="1" nd="1"/>
        <i x="2174" s="1" nd="1"/>
        <i x="2349" s="1" nd="1"/>
        <i x="4346" s="1" nd="1"/>
        <i x="2114" s="1" nd="1"/>
        <i x="6930" s="1" nd="1"/>
        <i x="2075" s="1" nd="1"/>
        <i x="4694" s="1" nd="1"/>
        <i x="4939" s="1" nd="1"/>
        <i x="6409" s="1" nd="1"/>
        <i x="6333" s="1" nd="1"/>
        <i x="5999" s="1" nd="1"/>
        <i x="6547" s="1" nd="1"/>
        <i x="182" s="1" nd="1"/>
        <i x="2330" s="1" nd="1"/>
        <i x="2206" s="1" nd="1"/>
        <i x="6439" s="1" nd="1"/>
        <i x="6951" s="1" nd="1"/>
        <i x="4949" s="1" nd="1"/>
        <i x="4984" s="1" nd="1"/>
        <i x="4964" s="1" nd="1"/>
        <i x="5589" s="1" nd="1"/>
        <i x="6962" s="1" nd="1"/>
        <i x="5871" s="1" nd="1"/>
        <i x="6440" s="1" nd="1"/>
        <i x="5486" s="1" nd="1"/>
        <i x="6441" s="1" nd="1"/>
        <i x="6558" s="1" nd="1"/>
        <i x="2226" s="1" nd="1"/>
        <i x="6688" s="1" nd="1"/>
        <i x="2250" s="1" nd="1"/>
        <i x="6920" s="1" nd="1"/>
        <i x="27" s="1" nd="1"/>
        <i x="6408" s="1" nd="1"/>
        <i x="5841" s="1" nd="1"/>
        <i x="6516" s="1" nd="1"/>
        <i x="7164" s="1" nd="1"/>
        <i x="6664" s="1" nd="1"/>
        <i x="4172" s="1" nd="1"/>
        <i x="5693" s="1" nd="1"/>
        <i x="4418" s="1" nd="1"/>
        <i x="6663" s="1" nd="1"/>
        <i x="4309" s="1" nd="1"/>
        <i x="4197" s="1" nd="1"/>
        <i x="6121" s="1" nd="1"/>
        <i x="1096" s="1" nd="1"/>
        <i x="2064" s="1" nd="1"/>
        <i x="6477" s="1" nd="1"/>
        <i x="5897" s="1" nd="1"/>
        <i x="154" s="1" nd="1"/>
        <i x="5446" s="1" nd="1"/>
        <i x="6461" s="1" nd="1"/>
        <i x="922" s="1" nd="1"/>
        <i x="6462" s="1" nd="1"/>
        <i x="5751" s="1" nd="1"/>
        <i x="6555" s="1" nd="1"/>
        <i x="4886" s="1" nd="1"/>
        <i x="6554" s="1" nd="1"/>
        <i x="884" s="1" nd="1"/>
        <i x="4140" s="1" nd="1"/>
        <i x="477" s="1" nd="1"/>
        <i x="2257" s="1" nd="1"/>
        <i x="6514" s="1" nd="1"/>
        <i x="977" s="1" nd="1"/>
        <i x="6912" s="1" nd="1"/>
        <i x="6914" s="1" nd="1"/>
        <i x="3860" s="1" nd="1"/>
        <i x="6922" s="1" nd="1"/>
        <i x="7037" s="1" nd="1"/>
        <i x="7205" s="1" nd="1"/>
        <i x="927" s="1" nd="1"/>
        <i x="3695" s="1" nd="1"/>
        <i x="6536" s="1" nd="1"/>
        <i x="496" s="1" nd="1"/>
        <i x="7238" s="1" nd="1"/>
        <i x="6031" s="1" nd="1"/>
        <i x="2067" s="1" nd="1"/>
        <i x="5840" s="1" nd="1"/>
        <i x="319" s="1" nd="1"/>
        <i x="269" s="1" nd="1"/>
        <i x="4550" s="1" nd="1"/>
        <i x="6525" s="1" nd="1"/>
        <i x="4986" s="1" nd="1"/>
        <i x="6985" s="1" nd="1"/>
        <i x="6965" s="1" nd="1"/>
        <i x="928" s="1" nd="1"/>
        <i x="255" s="1" nd="1"/>
        <i x="1614" s="1" nd="1"/>
        <i x="2039" s="1" nd="1"/>
        <i x="6404" s="1" nd="1"/>
        <i x="4632" s="1" nd="1"/>
        <i x="5374" s="1" nd="1"/>
        <i x="5843" s="1" nd="1"/>
        <i x="6483" s="1" nd="1"/>
        <i x="2251" s="1" nd="1"/>
        <i x="439" s="1" nd="1"/>
        <i x="226" s="1" nd="1"/>
        <i x="4660" s="1" nd="1"/>
        <i x="7130" s="1" nd="1"/>
        <i x="6230" s="1" nd="1"/>
        <i x="4044" s="1" nd="1"/>
        <i x="851" s="1" nd="1"/>
        <i x="6647" s="1" nd="1"/>
        <i x="451" s="1" nd="1"/>
        <i x="187" s="1" nd="1"/>
        <i x="5005" s="1" nd="1"/>
        <i x="7204" s="1" nd="1"/>
        <i x="6909" s="1" nd="1"/>
        <i x="2990" s="1" nd="1"/>
        <i x="5896" s="1" nd="1"/>
        <i x="452" s="1" nd="1"/>
        <i x="3797" s="1" nd="1"/>
        <i x="6726" s="1" nd="1"/>
        <i x="1089" s="1" nd="1"/>
        <i x="4716" s="1" nd="1"/>
        <i x="7317" s="1" nd="1"/>
        <i x="2156" s="1" nd="1"/>
        <i x="2377" s="1" nd="1"/>
        <i x="6530" s="1" nd="1"/>
        <i x="6613" s="1" nd="1"/>
        <i x="926" s="1" nd="1"/>
        <i x="1317" s="1" nd="1"/>
        <i x="803" s="1" nd="1"/>
        <i x="5681" s="1" nd="1"/>
        <i x="7194" s="1" nd="1"/>
        <i x="3587" s="1" nd="1"/>
        <i x="2309" s="1" nd="1"/>
        <i x="3022" s="1" nd="1"/>
        <i x="4228" s="1" nd="1"/>
        <i x="6564" s="1" nd="1"/>
        <i x="5778" s="1" nd="1"/>
        <i x="4163" s="1" nd="1"/>
        <i x="7606" s="1" nd="1"/>
        <i x="5453" s="1" nd="1"/>
        <i x="7236" s="1" nd="1"/>
        <i x="3041" s="1" nd="1"/>
        <i x="7819" s="1" nd="1"/>
        <i x="7261" s="1" nd="1"/>
        <i x="7199" s="1" nd="1"/>
        <i x="2205" s="1" nd="1"/>
        <i x="6496" s="1" nd="1"/>
        <i x="4954" s="1" nd="1"/>
        <i x="3833" s="1" nd="1"/>
        <i x="2238" s="1" nd="1"/>
        <i x="6595" s="1" nd="1"/>
        <i x="1837" s="1" nd="1"/>
        <i x="140" s="1" nd="1"/>
        <i x="1574" s="1" nd="1"/>
        <i x="6830" s="1" nd="1"/>
        <i x="2273" s="1" nd="1"/>
        <i x="6606" s="1" nd="1"/>
        <i x="7031" s="1" nd="1"/>
        <i x="6989" s="1" nd="1"/>
        <i x="6727" s="1" nd="1"/>
        <i x="6935" s="1" nd="1"/>
        <i x="2160" s="1" nd="1"/>
        <i x="4904" s="1" nd="1"/>
        <i x="2281" s="1" nd="1"/>
        <i x="2020" s="1" nd="1"/>
        <i x="7076" s="1" nd="1"/>
        <i x="4668" s="1" nd="1"/>
        <i x="341" s="1" nd="1"/>
        <i x="5868" s="1" nd="1"/>
        <i x="2262" s="1" nd="1"/>
        <i x="250" s="1" nd="1"/>
        <i x="7084" s="1" nd="1"/>
        <i x="499" s="1" nd="1"/>
        <i x="5731" s="1" nd="1"/>
        <i x="7360" s="1" nd="1"/>
        <i x="6510" s="1" nd="1"/>
        <i x="5638" s="1" nd="1"/>
        <i x="5649" s="1" nd="1"/>
        <i x="3460" s="1" nd="1"/>
        <i x="7782" s="1" nd="1"/>
        <i x="2061" s="1" nd="1"/>
        <i x="929" s="1" nd="1"/>
        <i x="6078" s="1" nd="1"/>
        <i x="3836" s="1" nd="1"/>
        <i x="7009" s="1" nd="1"/>
        <i x="5759" s="1" nd="1"/>
        <i x="6442" s="1" nd="1"/>
        <i x="3007" s="1" nd="1"/>
        <i x="7202" s="1" nd="1"/>
        <i x="5869" s="1" nd="1"/>
        <i x="7834" s="1" nd="1"/>
        <i x="1594" s="1" nd="1"/>
        <i x="2358" s="1" nd="1"/>
        <i x="1103" s="1" nd="1"/>
        <i x="4752" s="1" nd="1"/>
        <i x="6563" s="1" nd="1"/>
        <i x="853" s="1" nd="1"/>
        <i x="6623" s="1" nd="1"/>
        <i x="4701" s="1" nd="1"/>
        <i x="224" s="1" nd="1"/>
        <i x="153" s="1" nd="1"/>
        <i x="155" s="1" nd="1"/>
        <i x="6527" s="1" nd="1"/>
        <i x="4512" s="1" nd="1"/>
        <i x="2147" s="1" nd="1"/>
        <i x="6785" s="1" nd="1"/>
        <i x="3692" s="1" nd="1"/>
        <i x="2973" s="1" nd="1"/>
        <i x="7474" s="1" nd="1"/>
        <i x="2268" s="1" nd="1"/>
        <i x="4279" s="1" nd="1"/>
        <i x="6967" s="1" nd="1"/>
        <i x="5063" s="1" nd="1"/>
        <i x="5130" s="1" nd="1"/>
        <i x="6885" s="1" nd="1"/>
        <i x="7251" s="1" nd="1"/>
        <i x="7032" s="1" nd="1"/>
        <i x="3114" s="1" nd="1"/>
        <i x="7523" s="1" nd="1"/>
        <i x="3561" s="1" nd="1"/>
        <i x="5789" s="1" nd="1"/>
        <i x="3600" s="1" nd="1"/>
        <i x="5959" s="1" nd="1"/>
        <i x="6575" s="1" nd="1"/>
        <i x="3675" s="1" nd="1"/>
        <i x="6470" s="1" nd="1"/>
        <i x="6534" s="1" nd="1"/>
        <i x="2992" s="1" nd="1"/>
        <i x="2063" s="1" nd="1"/>
        <i x="6487" s="1" nd="1"/>
        <i x="7259" s="1" nd="1"/>
        <i x="6691" s="1" nd="1"/>
        <i x="5802" s="1" nd="1"/>
        <i x="5708" s="1" nd="1"/>
        <i x="6878" s="1" nd="1"/>
        <i x="2128" s="1" nd="1"/>
        <i x="4185" s="1" nd="1"/>
        <i x="2259" s="1" nd="1"/>
        <i x="2079" s="1" nd="1"/>
        <i x="3821" s="1" nd="1"/>
        <i x="6670" s="1" nd="1"/>
        <i x="4255" s="1" nd="1"/>
        <i x="5782" s="1" nd="1"/>
        <i x="6602" s="1" nd="1"/>
        <i x="3985" s="1" nd="1"/>
        <i x="3218" s="1" nd="1"/>
        <i x="5344" s="1" nd="1"/>
        <i x="4089" s="1" nd="1"/>
        <i x="7252" s="1" nd="1"/>
        <i x="3744" s="1" nd="1"/>
        <i x="4011" s="1" nd="1"/>
        <i x="3927" s="1" nd="1"/>
        <i x="4658" s="1" nd="1"/>
        <i x="5162" s="1" nd="1"/>
        <i x="5507" s="1" nd="1"/>
        <i x="6425" s="1" nd="1"/>
        <i x="2708" s="1" nd="1"/>
        <i x="6917" s="1" nd="1"/>
        <i x="5902" s="1" nd="1"/>
        <i x="5491" s="1" nd="1"/>
        <i x="7477" s="1" nd="1"/>
        <i x="6493" s="1" nd="1"/>
        <i x="2848" s="1" nd="1"/>
        <i x="3716" s="1" nd="1"/>
        <i x="7842" s="1" nd="1"/>
        <i x="6545" s="1" nd="1"/>
        <i x="6546" s="1" nd="1"/>
        <i x="3817" s="1" nd="1"/>
        <i x="5682" s="1" nd="1"/>
        <i x="6282" s="1" nd="1"/>
        <i x="6443" s="1" nd="1"/>
        <i x="6744" s="1" nd="1"/>
        <i x="7618" s="1" nd="1"/>
        <i x="6423" s="1" nd="1"/>
        <i x="4305" s="1" nd="1"/>
        <i x="7023" s="1" nd="1"/>
        <i x="5420" s="1" nd="1"/>
        <i x="6321" s="1" nd="1"/>
        <i x="5677" s="1" nd="1"/>
        <i x="3775" s="1" nd="1"/>
        <i x="6531" s="1" nd="1"/>
        <i x="6928" s="1" nd="1"/>
        <i x="4968" s="1" nd="1"/>
        <i x="3441" s="1" nd="1"/>
        <i x="4205" s="1" nd="1"/>
        <i x="4034" s="1" nd="1"/>
        <i x="3887" s="1" nd="1"/>
        <i x="7150" s="1" nd="1"/>
        <i x="5071" s="1" nd="1"/>
        <i x="6204" s="1" nd="1"/>
        <i x="2381" s="1" nd="1"/>
        <i x="6048" s="1" nd="1"/>
        <i x="4314" s="1" nd="1"/>
        <i x="6788" s="1" nd="1"/>
        <i x="7660" s="1" nd="1"/>
        <i x="5683" s="1" nd="1"/>
        <i x="4484" s="1" nd="1"/>
        <i x="6716" s="1" nd="1"/>
        <i x="3527" s="1" nd="1"/>
        <i x="2535" s="1" nd="1"/>
        <i x="6196" s="1" nd="1"/>
        <i x="5735" s="1" nd="1"/>
        <i x="7407" s="1" nd="1"/>
        <i x="5891" s="1" nd="1"/>
        <i x="5788" s="1" nd="1"/>
        <i x="7806" s="1" nd="1"/>
        <i x="5937" s="1" nd="1"/>
        <i x="4551" s="1" nd="1"/>
        <i x="6842" s="1" nd="1"/>
        <i x="2153" s="1" nd="1"/>
        <i x="7423" s="1" nd="1"/>
        <i x="6469" s="1" nd="1"/>
        <i x="6783" s="1" nd="1"/>
        <i x="2168" s="1" nd="1"/>
        <i x="6809" s="1" nd="1"/>
        <i x="6618" s="1" nd="1"/>
        <i x="4777" s="1" nd="1"/>
        <i x="5698" s="1" nd="1"/>
        <i x="5890" s="1" nd="1"/>
        <i x="4765" s="1" nd="1"/>
        <i x="3896" s="1" nd="1"/>
        <i x="2243" s="1" nd="1"/>
        <i x="6780" s="1" nd="1"/>
        <i x="2311" s="1" nd="1"/>
        <i x="5821" s="1" nd="1"/>
        <i x="2856" s="1" nd="1"/>
        <i x="3793" s="1" nd="1"/>
        <i x="2210" s="1" nd="1"/>
        <i x="6816" s="1" nd="1"/>
        <i x="3435" s="1" nd="1"/>
        <i x="3419" s="1" nd="1"/>
        <i x="3499" s="1" nd="1"/>
        <i x="4970" s="1" nd="1"/>
        <i x="7875" s="1" nd="1"/>
        <i x="5660" s="1" nd="1"/>
        <i x="4274" s="1" nd="1"/>
        <i x="4847" s="1" nd="1"/>
        <i x="2102" s="1" nd="1"/>
        <i x="7916" s="1" nd="1"/>
        <i x="3788" s="1" nd="1"/>
        <i x="6956" s="1" nd="1"/>
        <i x="5700" s="1" nd="1"/>
        <i x="4307" s="1" nd="1"/>
        <i x="6580" s="1" nd="1"/>
        <i x="7824" s="1" nd="1"/>
        <i x="5060" s="1" nd="1"/>
        <i x="7828" s="1" nd="1"/>
        <i x="7846" s="1" nd="1"/>
        <i x="7917" s="1" nd="1"/>
        <i x="7847" s="1" nd="1"/>
        <i x="7822" s="1" nd="1"/>
        <i x="4921" s="1" nd="1"/>
        <i x="2255" s="1" nd="1"/>
        <i x="6354" s="1" nd="1"/>
        <i x="2087" s="1" nd="1"/>
        <i x="3812" s="1" nd="1"/>
        <i x="3427" s="1" nd="1"/>
        <i x="3791" s="1" nd="1"/>
        <i x="6683" s="1" nd="1"/>
        <i x="6569" s="1" nd="1"/>
        <i x="6010" s="1" nd="1"/>
        <i x="4444" s="1" nd="1"/>
        <i x="6570" s="1" nd="1"/>
        <i x="7234" s="1" nd="1"/>
        <i x="4956" s="1" nd="1"/>
        <i x="3110" s="1" nd="1"/>
        <i x="2323" s="1" nd="1"/>
        <i x="5910" s="1" nd="1"/>
        <i x="6444" s="1" nd="1"/>
        <i x="6254" s="1" nd="1"/>
        <i x="5664" s="1" nd="1"/>
        <i x="3757" s="1" nd="1"/>
        <i x="6662" s="1" nd="1"/>
        <i x="5391" s="1" nd="1"/>
        <i x="6899" s="1" nd="1"/>
        <i x="3582" s="1" nd="1"/>
        <i x="6867" s="1" nd="1"/>
        <i x="2201" s="1" nd="1"/>
        <i x="7004" s="1" nd="1"/>
        <i x="7803" s="1" nd="1"/>
        <i x="6265" s="1" nd="1"/>
        <i x="2070" s="1" nd="1"/>
        <i x="5666" s="1" nd="1"/>
        <i x="3551" s="1" nd="1"/>
        <i x="3569" s="1" nd="1"/>
        <i x="6861" s="1" nd="1"/>
        <i x="4787" s="1" nd="1"/>
        <i x="4988" s="1" nd="1"/>
        <i x="5934" s="1" nd="1"/>
        <i x="7396" s="1" nd="1"/>
        <i x="5963" s="1" nd="1"/>
        <i x="6849" s="1" nd="1"/>
        <i x="3465" s="1" nd="1"/>
        <i x="2421" s="1" nd="1"/>
        <i x="2333" s="1" nd="1"/>
        <i x="5862" s="1" nd="1"/>
        <i x="6738" s="1" nd="1"/>
        <i x="6737" s="1" nd="1"/>
        <i x="3493" s="1" nd="1"/>
        <i x="2207" s="1" nd="1"/>
        <i x="3085" s="1" nd="1"/>
        <i x="4203" s="1" nd="1"/>
        <i x="6614" s="1" nd="1"/>
        <i x="5627" s="1" nd="1"/>
        <i x="7177" s="1" nd="1"/>
        <i x="2343" s="1" nd="1"/>
        <i x="2334" s="1" nd="1"/>
        <i x="2372" s="1" nd="1"/>
        <i x="3724" s="1" nd="1"/>
        <i x="7458" s="1" nd="1"/>
        <i x="4918" s="1" nd="1"/>
        <i x="7923" s="1" nd="1"/>
        <i x="6794" s="1" nd="1"/>
        <i x="4826" s="1" nd="1"/>
        <i x="2137" s="1" nd="1"/>
        <i x="6703" s="1" nd="1"/>
        <i x="4469" s="1" nd="1"/>
        <i x="4534" s="1" nd="1"/>
        <i x="7567" s="1" nd="1"/>
        <i x="4132" s="1" nd="1"/>
        <i x="6876" s="1" nd="1"/>
        <i x="3779" s="1" nd="1"/>
        <i x="3514" s="1" nd="1"/>
        <i x="7018" s="1" nd="1"/>
        <i x="2278" s="1" nd="1"/>
        <i x="2702" s="1" nd="1"/>
        <i x="3687" s="1" nd="1"/>
        <i x="7012" s="1" nd="1"/>
        <i x="6850" s="1" nd="1"/>
        <i x="6146" s="1" nd="1"/>
        <i x="5621" s="1" nd="1"/>
        <i x="3482" s="1" nd="1"/>
        <i x="3766" s="1" nd="1"/>
        <i x="6905" s="1" nd="1"/>
        <i x="2202" s="1" nd="1"/>
        <i x="7363" s="1" nd="1"/>
        <i x="4212" s="1" nd="1"/>
        <i x="3787" s="1" nd="1"/>
        <i x="2555" s="1" nd="1"/>
        <i x="2567" s="1" nd="1"/>
        <i x="6953" s="1" nd="1"/>
        <i x="5837" s="1" nd="1"/>
        <i x="6624" s="1" nd="1"/>
        <i x="2576" s="1" nd="1"/>
        <i x="6492" s="1" nd="1"/>
        <i x="2730" s="1" nd="1"/>
        <i x="2246" s="1" nd="1"/>
        <i x="7679" s="1" nd="1"/>
        <i x="3994" s="1" nd="1"/>
        <i x="5073" s="1" nd="1"/>
        <i x="4135" s="1" nd="1"/>
        <i x="6860" s="1" nd="1"/>
        <i x="7173" s="1" nd="1"/>
        <i x="2954" s="1" nd="1"/>
        <i x="7521" s="1" nd="1"/>
        <i x="5766" s="1" nd="1"/>
        <i x="6893" s="1" nd="1"/>
        <i x="3571" s="1" nd="1"/>
        <i x="7755" s="1" nd="1"/>
        <i x="6784" s="1" nd="1"/>
        <i x="5776" s="1" nd="1"/>
        <i x="4910" s="1" nd="1"/>
        <i x="6836" s="1" nd="1"/>
        <i x="4900" s="1" nd="1"/>
        <i x="7930" s="1" nd="1"/>
        <i x="2074" s="1" nd="1"/>
        <i x="5712" s="1" nd="1"/>
        <i x="2488" s="1" nd="1"/>
        <i x="2292" s="1" nd="1"/>
        <i x="3010" s="1" nd="1"/>
        <i x="7371" s="1" nd="1"/>
        <i x="6251" s="1" nd="1"/>
        <i x="7232" s="1" nd="1"/>
        <i x="7505" s="1" nd="1"/>
        <i x="2809" s="1" nd="1"/>
        <i x="4375" s="1" nd="1"/>
        <i x="7664" s="1" nd="1"/>
        <i x="4589" s="1" nd="1"/>
        <i x="4666" s="1" nd="1"/>
        <i x="6445" s="1" nd="1"/>
        <i x="7102" s="1" nd="1"/>
        <i x="4640" s="1" nd="1"/>
        <i x="3811" s="1" nd="1"/>
        <i x="3699" s="1" nd="1"/>
        <i x="5872" s="1" nd="1"/>
        <i x="2613" s="1" nd="1"/>
        <i x="7642" s="1" nd="1"/>
        <i x="4614" s="1" nd="1"/>
        <i x="6668" s="1" nd="1"/>
        <i x="2286" s="1" nd="1"/>
        <i x="6687" s="1" nd="1"/>
        <i x="2293" s="1" nd="1"/>
        <i x="7418" s="1" nd="1"/>
        <i x="2474" s="1" nd="1"/>
        <i x="7424" s="1" nd="1"/>
        <i x="4259" s="1" nd="1"/>
        <i x="4749" s="1" nd="1"/>
        <i x="6446" s="1" nd="1"/>
        <i x="2687" s="1" nd="1"/>
        <i x="4214" s="1" nd="1"/>
        <i x="3504" s="1" nd="1"/>
        <i x="2403" s="1" nd="1"/>
        <i x="3173" s="1" nd="1"/>
        <i x="7623" s="1" nd="1"/>
        <i x="6155" s="1" nd="1"/>
        <i x="2476" s="1" nd="1"/>
        <i x="3536" s="1" nd="1"/>
        <i x="3469" s="1" nd="1"/>
        <i x="3349" s="1" nd="1"/>
        <i x="3810" s="1" nd="1"/>
        <i x="7974" s="1" nd="1"/>
        <i x="4348" s="1" nd="1"/>
        <i x="5835" s="1" nd="1"/>
        <i x="6199" s="1" nd="1"/>
        <i x="2710" s="1" nd="1"/>
        <i x="7297" s="1" nd="1"/>
        <i x="3103" s="1" nd="1"/>
        <i x="7704" s="1" nd="1"/>
        <i x="4769" s="1" nd="1"/>
        <i x="6762" s="1" nd="1"/>
        <i x="6868" s="1" nd="1"/>
        <i x="4915" s="1" nd="1"/>
        <i x="4133" s="1" nd="1"/>
        <i x="5738" s="1" nd="1"/>
        <i x="7689" s="1" nd="1"/>
        <i x="4588" s="1" nd="1"/>
        <i x="3495" s="1" nd="1"/>
        <i x="3429" s="1" nd="1"/>
        <i x="3526" s="1" nd="1"/>
        <i x="7090" s="1" nd="1"/>
        <i x="6597" s="1" nd="1"/>
        <i x="4865" s="1" nd="1"/>
        <i x="4755" s="1" nd="1"/>
        <i x="7459" s="1" nd="1"/>
        <i x="2419" s="1" nd="1"/>
        <i x="3538" s="1" nd="1"/>
        <i x="3102" s="1" nd="1"/>
        <i x="3785" s="1" nd="1"/>
        <i x="7008" s="1" nd="1"/>
        <i x="4409" s="1" nd="1"/>
        <i x="2138" s="1" nd="1"/>
        <i x="2675" s="1" nd="1"/>
        <i x="7218" s="1" nd="1"/>
        <i x="4046" s="1" nd="1"/>
        <i x="4344" s="1" nd="1"/>
        <i x="2363" s="1" nd="1"/>
        <i x="5138" s="1" nd="1"/>
        <i x="5643" s="1" nd="1"/>
        <i x="3756" s="1" nd="1"/>
        <i x="2272" s="1" nd="1"/>
        <i x="5888" s="1" nd="1"/>
        <i x="2515" s="1" nd="1"/>
        <i x="2552" s="1" nd="1"/>
        <i x="5606" s="1" nd="1"/>
        <i x="6916" s="1" nd="1"/>
        <i x="2484" s="1" nd="1"/>
        <i x="2541" s="1" nd="1"/>
        <i x="4543" s="1" nd="1"/>
        <i x="4430" s="1" nd="1"/>
        <i x="4813" s="1" nd="1"/>
        <i x="7843" s="1" nd="1"/>
        <i x="4347" s="1" nd="1"/>
        <i x="2747" s="1" nd="1"/>
        <i x="3322" s="1" nd="1"/>
        <i x="6644" s="1" nd="1"/>
        <i x="6745" s="1" nd="1"/>
        <i x="2376" s="1" nd="1"/>
        <i x="3947" s="1" nd="1"/>
        <i x="2365" s="1" nd="1"/>
        <i x="3774" s="1" nd="1"/>
        <i x="6864" s="1" nd="1"/>
        <i x="6986" s="1" nd="1"/>
        <i x="3050" s="1" nd="1"/>
        <i x="2370" s="1" nd="1"/>
        <i x="2609" s="1" nd="1"/>
        <i x="3549" s="1" nd="1"/>
        <i x="6609" s="1" nd="1"/>
        <i x="3543" s="1" nd="1"/>
        <i x="6786" s="1" nd="1"/>
        <i x="3876" s="1" nd="1"/>
        <i x="5917" s="1" nd="1"/>
        <i x="3471" s="1" nd="1"/>
        <i x="5815" s="1" nd="1"/>
        <i x="3268" s="1" nd="1"/>
        <i x="6136" s="1" nd="1"/>
        <i x="5662" s="1" nd="1"/>
        <i x="4254" s="1" nd="1"/>
        <i x="5772" s="1" nd="1"/>
        <i x="4350" s="1" nd="1"/>
        <i x="7309" s="1" nd="1"/>
        <i x="5667" s="1" nd="1"/>
        <i x="2446" s="1" nd="1"/>
        <i x="2401" s="1" nd="1"/>
        <i x="7351" s="1" nd="1"/>
        <i x="4367" s="1" nd="1"/>
        <i x="2620" s="1" nd="1"/>
        <i x="5610" s="1" nd="1"/>
        <i x="4063" s="1" nd="1"/>
        <i x="6348" s="1" nd="1"/>
        <i x="2494" s="1" nd="1"/>
        <i x="7666" s="1" nd="1"/>
        <i x="5809" s="1" nd="1"/>
        <i x="3424" s="1" nd="1"/>
        <i x="5883" s="1" nd="1"/>
        <i x="5894" s="1" nd="1"/>
        <i x="6790" s="1" nd="1"/>
        <i x="6260" s="1" nd="1"/>
        <i x="3531" s="1" nd="1"/>
        <i x="4539" s="1" nd="1"/>
        <i x="7566" s="1" nd="1"/>
        <i x="7736" s="1" nd="1"/>
        <i x="2862" s="1" nd="1"/>
        <i x="2220" s="1" nd="1"/>
        <i x="6101" s="1" nd="1"/>
        <i x="5404" s="1" nd="1"/>
        <i x="3093" s="1" nd="1"/>
        <i x="7354" s="1" nd="1"/>
        <i x="6804" s="1" nd="1"/>
        <i x="6082" s="1" nd="1"/>
        <i x="3801" s="1" nd="1"/>
        <i x="5784" s="1" nd="1"/>
        <i x="6205" s="1" nd="1"/>
        <i x="3998" s="1" nd="1"/>
        <i x="5494" s="1" nd="1"/>
        <i x="4649" s="1" nd="1"/>
        <i x="5808" s="1" nd="1"/>
        <i x="5663" s="1" nd="1"/>
        <i x="2491" s="1" nd="1"/>
        <i x="5611" s="1" nd="1"/>
        <i x="3884" s="1" nd="1"/>
        <i x="7693" s="1" nd="1"/>
        <i x="4717" s="1" nd="1"/>
        <i x="2417" s="1" nd="1"/>
        <i x="4985" s="1" nd="1"/>
        <i x="4824" s="1" nd="1"/>
        <i x="7859" s="1" nd="1"/>
        <i x="3146" s="1" nd="1"/>
        <i x="4500" s="1" nd="1"/>
        <i x="5690" s="1" nd="1"/>
        <i x="2596" s="1" nd="1"/>
        <i x="5944" s="1" nd="1"/>
        <i x="2604" s="1" nd="1"/>
        <i x="4797" s="1" nd="1"/>
        <i x="6253" s="1" nd="1"/>
        <i x="7688" s="1" nd="1"/>
        <i x="3395" s="1" nd="1"/>
        <i x="4953" s="1" nd="1"/>
        <i x="7230" s="1" nd="1"/>
        <i x="3814" s="1" nd="1"/>
        <i x="4801" s="1" nd="1"/>
        <i x="6024" s="1" nd="1"/>
        <i x="7692" s="1" nd="1"/>
        <i x="2328" s="1" nd="1"/>
        <i x="4840" s="1" nd="1"/>
        <i x="7535" s="1" nd="1"/>
        <i x="2208" s="1" nd="1"/>
        <i x="5740" s="1" nd="1"/>
        <i x="4252" s="1" nd="1"/>
        <i x="7674" s="1" nd="1"/>
        <i x="4421" s="1" nd="1"/>
        <i x="7785" s="1" nd="1"/>
        <i x="6029" s="1" nd="1"/>
        <i x="6846" s="1" nd="1"/>
        <i x="3065" s="1" nd="1"/>
        <i x="6568" s="1" nd="1"/>
        <i x="7183" s="1" nd="1"/>
        <i x="7050" s="1" nd="1"/>
        <i x="5644" s="1" nd="1"/>
        <i x="4390" s="1" nd="1"/>
        <i x="7416" s="1" nd="1"/>
        <i x="5695" s="1" nd="1"/>
        <i x="6170" s="1" nd="1"/>
        <i x="6643" s="1" nd="1"/>
        <i x="2822" s="1" nd="1"/>
        <i x="2861" s="1" nd="1"/>
        <i x="6725" s="1" nd="1"/>
        <i x="5928" s="1" nd="1"/>
        <i x="4319" s="1" nd="1"/>
        <i x="6058" s="1" nd="1"/>
        <i x="3462" s="1" nd="1"/>
        <i x="2332" s="1" nd="1"/>
        <i x="2366" s="1" nd="1"/>
        <i x="4810" s="1" nd="1"/>
        <i x="7132" s="1" nd="1"/>
        <i x="2696" s="1" nd="1"/>
        <i x="2740" s="1" nd="1"/>
        <i x="4601" s="1" nd="1"/>
        <i x="7284" s="1" nd="1"/>
        <i x="6135" s="1" nd="1"/>
        <i x="3507" s="1" nd="1"/>
        <i x="3193" s="1" nd="1"/>
        <i x="7687" s="1" nd="1"/>
        <i x="2695" s="1" nd="1"/>
        <i x="2120" s="1" nd="1"/>
        <i x="2935" s="1" nd="1"/>
        <i x="2614" s="1" nd="1"/>
        <i x="7706" s="1" nd="1"/>
        <i x="2256" s="1" nd="1"/>
        <i x="3655" s="1" nd="1"/>
        <i x="4818" s="1" nd="1"/>
        <i x="2902" s="1" nd="1"/>
        <i x="4220" s="1" nd="1"/>
        <i x="5679" s="1" nd="1"/>
        <i x="2707" s="1" nd="1"/>
        <i x="4950" s="1" nd="1"/>
        <i x="4814" s="1" nd="1"/>
        <i x="2218" s="1" nd="1"/>
        <i x="7852" s="1" nd="1"/>
        <i x="6298" s="1" nd="1"/>
        <i x="3489" s="1" nd="1"/>
        <i x="6246" s="1" nd="1"/>
        <i x="3358" s="1" nd="1"/>
        <i x="7756" s="1" nd="1"/>
        <i x="2261" s="1" nd="1"/>
        <i x="5769" s="1" nd="1"/>
        <i x="5671" s="1" nd="1"/>
        <i x="5770" s="1" nd="1"/>
        <i x="5814" s="1" nd="1"/>
        <i x="7745" s="1" nd="1"/>
        <i x="4911" s="1" nd="1"/>
        <i x="7361" s="1" nd="1"/>
        <i x="4644" s="1" nd="1"/>
        <i x="5860" s="1" nd="1"/>
        <i x="4750" s="1" nd="1"/>
        <i x="2878" s="1" nd="1"/>
        <i x="2549" s="1" nd="1"/>
        <i x="5960" s="1" nd="1"/>
        <i x="2630" s="1" nd="1"/>
        <i x="7325" s="1" nd="1"/>
        <i x="2572" s="1" nd="1"/>
        <i x="4425" s="1" nd="1"/>
        <i x="4645" s="1" nd="1"/>
        <i x="5509" s="1" nd="1"/>
        <i x="6023" s="1" nd="1"/>
        <i x="5115" s="1" nd="1"/>
        <i x="4896" s="1" nd="1"/>
        <i x="7335" s="1" nd="1"/>
        <i x="4381" s="1" nd="1"/>
        <i x="6424" s="1" nd="1"/>
        <i x="5504" s="1" nd="1"/>
        <i x="7685" s="1" nd="1"/>
        <i x="7686" s="1" nd="1"/>
        <i x="2703" s="1" nd="1"/>
        <i x="3487" s="1" nd="1"/>
        <i x="4892" s="1" nd="1"/>
        <i x="3916" s="1" nd="1"/>
        <i x="3430" s="1" nd="1"/>
        <i x="3448" s="1" nd="1"/>
        <i x="6142" s="1" nd="1"/>
        <i x="4731" s="1" nd="1"/>
        <i x="7504" s="1" nd="1"/>
        <i x="2595" s="1" nd="1"/>
        <i x="3445" s="1" nd="1"/>
        <i x="7971" s="1" nd="1"/>
        <i x="3870" s="1" nd="1"/>
        <i x="5856" s="1" nd="1"/>
        <i x="5085" s="1" nd="1"/>
        <i x="7691" s="1" nd="1"/>
        <i x="6839" s="1" nd="1"/>
        <i x="3891" s="1" nd="1"/>
        <i x="2726" s="1" nd="1"/>
        <i x="3302" s="1" nd="1"/>
        <i x="3528" s="1" nd="1"/>
        <i x="7571" s="1" nd="1"/>
        <i x="7166" s="1" nd="1"/>
        <i x="2938" s="1" nd="1"/>
        <i x="7387" s="1" nd="1"/>
        <i x="5515" s="1" nd="1"/>
        <i x="5641" s="1" nd="1"/>
        <i x="3422" s="1" nd="1"/>
        <i x="4917" s="1" nd="1"/>
        <i x="4940" s="1" nd="1"/>
        <i x="7038" s="1" nd="1"/>
        <i x="7947" s="1" nd="1"/>
        <i x="3805" s="1" nd="1"/>
        <i x="5623" s="1" nd="1"/>
        <i x="3702" s="1" nd="1"/>
        <i x="4897" s="1" nd="1"/>
        <i x="4602" s="1" nd="1"/>
        <i x="5074" s="1" nd="1"/>
        <i x="5831" s="1" nd="1"/>
        <i x="6881" s="1" nd="1"/>
        <i x="3529" s="1" nd="1"/>
        <i x="5655" s="1" nd="1"/>
        <i x="2739" s="1" nd="1"/>
        <i x="3096" s="1" nd="1"/>
        <i x="3932" s="1" nd="1"/>
        <i x="4372" s="1" nd="1"/>
        <i x="5952" s="1" nd="1"/>
        <i x="5752" s="1" nd="1"/>
        <i x="5608" s="1" nd="1"/>
        <i x="3944" s="1" nd="1"/>
        <i x="6573" s="1" nd="1"/>
        <i x="5530" s="1" nd="1"/>
        <i x="2586" s="1" nd="1"/>
        <i x="5768" s="1" nd="1"/>
        <i x="2589" s="1" nd="1"/>
        <i x="5535" s="1" nd="1"/>
        <i x="2434" s="1" nd="1"/>
        <i x="4638" s="1" nd="1"/>
        <i x="7684" s="1" nd="1"/>
        <i x="3570" s="1" nd="1"/>
        <i x="2816" s="1" nd="1"/>
        <i x="3550" s="1" nd="1"/>
        <i x="3518" s="1" nd="1"/>
        <i x="2204" s="1" nd="1"/>
        <i x="5875" s="1" nd="1"/>
        <i x="4808" s="1" nd="1"/>
        <i x="6074" s="1" nd="1"/>
        <i x="2892" s="1" nd="1"/>
        <i x="4606" s="1" nd="1"/>
        <i x="3433" s="1" nd="1"/>
        <i x="2237" s="1" nd="1"/>
        <i x="4825" s="1" nd="1"/>
        <i x="4581" s="1" nd="1"/>
        <i x="6250" s="1" nd="1"/>
        <i x="6368" s="1" nd="1"/>
        <i x="2575" s="1" nd="1"/>
        <i x="7200" s="1" nd="1"/>
        <i x="3517" s="1" nd="1"/>
        <i x="3447" s="1" nd="1"/>
        <i x="6147" s="1" nd="1"/>
        <i x="5893" s="1" nd="1"/>
        <i x="5033" s="1" nd="1"/>
        <i x="4411" s="1" nd="1"/>
        <i x="7724" s="1" nd="1"/>
        <i x="5421" s="1" nd="1"/>
        <i x="2505" s="1" nd="1"/>
        <i x="3503" s="1" nd="1"/>
        <i x="2744" s="1" nd="1"/>
        <i x="3506" s="1" nd="1"/>
        <i x="6447" s="1" nd="1"/>
        <i x="3548" s="1" nd="1"/>
        <i x="3438" s="1" nd="1"/>
        <i x="5829" s="1" nd="1"/>
        <i x="5877" s="1" nd="1"/>
        <i x="3426" s="1" nd="1"/>
        <i x="3555" s="1" nd="1"/>
        <i x="5881" s="1" nd="1"/>
        <i x="7442" s="1" nd="1"/>
        <i x="7927" s="1" nd="1"/>
        <i x="7752" s="1" nd="1"/>
        <i x="2587" s="1" nd="1"/>
        <i x="3894" s="1" nd="1"/>
        <i x="5314" s="1" nd="1"/>
        <i x="3534" s="1" nd="1"/>
        <i x="7869" s="1" nd="1"/>
        <i x="2475" s="1" nd="1"/>
        <i x="6686" s="1" nd="1"/>
        <i x="5615" s="1" nd="1"/>
        <i x="5858" s="1" nd="1"/>
        <i x="4525" s="1" nd="1"/>
        <i x="2686" s="1" nd="1"/>
        <i x="5728" s="1" nd="1"/>
        <i x="2843" s="1" nd="1"/>
        <i x="6896" s="1" nd="1"/>
        <i x="3446" s="1" nd="1"/>
        <i x="7970" s="1" nd="1"/>
        <i x="5758" s="1" nd="1"/>
        <i x="6356" s="1" nd="1"/>
        <i x="3535" s="1" nd="1"/>
        <i x="3463" s="1" nd="1"/>
        <i x="5929" s="1" nd="1"/>
        <i x="4600" s="1" nd="1"/>
        <i x="7471" s="1" nd="1"/>
        <i x="5415" s="1" nd="1"/>
        <i x="4256" s="1" nd="1"/>
        <i x="6108" s="1" nd="1"/>
        <i x="3484" s="1" nd="1"/>
        <i x="7346" s="1" nd="1"/>
        <i x="4885" s="1" nd="1"/>
        <i x="5368" s="1" nd="1"/>
        <i x="2790" s="1" nd="1"/>
        <i x="6968" s="1" nd="1"/>
        <i x="7417" s="1" nd="1"/>
        <i x="6188" s="1" nd="1"/>
        <i x="4734" s="1" nd="1"/>
        <i x="4495" s="1" nd="1"/>
        <i x="3914" s="1" nd="1"/>
        <i x="5181" s="1" nd="1"/>
        <i x="6476" s="1" nd="1"/>
        <i x="5913" s="1" nd="1"/>
        <i x="4519" s="1" nd="1"/>
        <i x="4399" s="1" nd="1"/>
        <i x="3586" s="1" nd="1"/>
        <i x="2410" s="1" nd="1"/>
        <i x="5597" s="1" nd="1"/>
        <i x="6338" s="1" nd="1"/>
        <i x="3556" s="1" nd="1"/>
        <i x="7809" s="1" nd="1"/>
        <i x="3690" s="1" nd="1"/>
        <i x="2519" s="1" nd="1"/>
        <i x="3732" s="1" nd="1"/>
        <i x="3730" s="1" nd="1"/>
        <i x="5974" s="1" nd="1"/>
        <i x="3906" s="1" nd="1"/>
        <i x="4960" s="1" nd="1"/>
        <i x="5864" s="1" nd="1"/>
        <i x="3780" s="1" nd="1"/>
        <i x="3027" s="1" nd="1"/>
        <i x="6710" s="1" nd="1"/>
        <i x="4762" s="1" nd="1"/>
        <i x="6361" s="1" nd="1"/>
        <i x="4529" s="1" nd="1"/>
        <i x="4851" s="1" nd="1"/>
        <i x="5927" s="1" nd="1"/>
        <i x="4499" s="1" nd="1"/>
        <i x="7229" s="1" nd="1"/>
        <i x="3421" s="1" nd="1"/>
        <i x="3159" s="1" nd="1"/>
        <i x="4579" s="1" nd="1"/>
        <i x="4999" s="1" nd="1"/>
        <i x="6543" s="1" nd="1"/>
        <i x="4604" s="1" nd="1"/>
        <i x="7811" s="1" nd="1"/>
        <i x="6186" s="1" nd="1"/>
        <i x="2785" s="1" nd="1"/>
        <i x="7161" s="1" nd="1"/>
        <i x="2818" s="1" nd="1"/>
        <i x="4798" s="1" nd="1"/>
        <i x="2411" s="1" nd="1"/>
        <i x="2835" s="1" nd="1"/>
        <i x="4746" s="1" nd="1"/>
        <i x="6141" s="1" nd="1"/>
        <i x="3304" s="1" nd="1"/>
        <i x="7638" s="1" nd="1"/>
        <i x="3802" s="1" nd="1"/>
        <i x="6448" s="1" nd="1"/>
        <i x="3075" s="1" nd="1"/>
        <i x="2111" s="1" nd="1"/>
        <i x="6838" s="1" nd="1"/>
        <i x="4368" s="1" nd="1"/>
        <i x="3474" s="1" nd="1"/>
        <i x="7404" s="1" nd="1"/>
        <i x="3557" s="1" nd="1"/>
        <i x="5626" s="1" nd="1"/>
        <i x="5961" s="1" nd="1"/>
        <i x="5129" s="1" nd="1"/>
        <i x="5803" s="1" nd="1"/>
        <i x="2538" s="1" nd="1"/>
        <i x="7669" s="1" nd="1"/>
        <i x="6306" s="1" nd="1"/>
        <i x="4987" s="1" nd="1"/>
        <i x="4843" s="1" nd="1"/>
        <i x="6981" s="1" nd="1"/>
        <i x="3579" s="1" nd="1"/>
        <i x="7771" s="1" nd="1"/>
        <i x="5889" s="1" nd="1"/>
        <i x="6073" s="1" nd="1"/>
        <i x="4771" s="1" nd="1"/>
        <i x="4233" s="1" nd="1"/>
        <i x="4804" s="1" nd="1"/>
        <i x="4977" s="1" nd="1"/>
        <i x="2704" s="1" nd="1"/>
        <i x="2508" s="1" nd="1"/>
        <i x="7168" s="1" nd="1"/>
        <i x="7337" s="1" nd="1"/>
        <i x="6124" s="1" nd="1"/>
        <i x="4926" s="1" nd="1"/>
        <i x="3789" s="1" nd="1"/>
        <i x="7561" s="1" nd="1"/>
        <i x="7470" s="1" nd="1"/>
        <i x="3436" s="1" nd="1"/>
        <i x="3880" s="1" nd="1"/>
        <i x="5986" s="1" nd="1"/>
        <i x="7594" s="1" nd="1"/>
        <i x="3282" s="1" nd="1"/>
        <i x="5676" s="1" nd="1"/>
        <i x="2568" s="1" nd="1"/>
        <i x="3320" s="1" nd="1"/>
        <i x="7728" s="1" nd="1"/>
        <i x="5882" s="1" nd="1"/>
        <i x="7749" s="1" nd="1"/>
        <i x="5765" s="1" nd="1"/>
        <i x="2559" s="1" nd="1"/>
        <i x="5680" s="1" nd="1"/>
        <i x="2362" s="1" nd="1"/>
        <i x="5798" s="1" nd="1"/>
        <i x="3123" s="1" nd="1"/>
        <i x="3559" s="1" nd="1"/>
        <i x="7401" s="1" nd="1"/>
        <i x="2952" s="1" nd="1"/>
        <i x="3564" s="1" nd="1"/>
        <i x="4991" s="1" nd="1"/>
        <i x="4171" s="1" nd="1"/>
        <i x="5886" s="1" nd="1"/>
        <i x="3519" s="1" nd="1"/>
        <i x="2588" s="1" nd="1"/>
        <i x="4842" s="1" nd="1"/>
        <i x="4725" s="1" nd="1"/>
        <i x="4726" s="1" nd="1"/>
        <i x="3951" s="1" nd="1"/>
        <i x="4442" s="1" nd="1"/>
        <i x="3765" s="1" nd="1"/>
        <i x="6619" s="1" nd="1"/>
        <i x="4261" s="1" nd="1"/>
        <i x="7291" s="1" nd="1"/>
        <i x="6729" s="1" nd="1"/>
        <i x="7763" s="1" nd="1"/>
        <i x="7451" s="1" nd="1"/>
        <i x="2963" s="1" nd="1"/>
        <i x="7086" s="1" nd="1"/>
        <i x="6813" s="1" nd="1"/>
        <i x="3505" s="1" nd="1"/>
        <i x="5505" s="1" nd="1"/>
        <i x="5605" s="1" nd="1"/>
        <i x="2435" s="1" nd="1"/>
        <i x="2705" s="1" nd="1"/>
        <i x="3501" s="1" nd="1"/>
        <i x="4866" s="1" nd="1"/>
        <i x="3361" s="1" nd="1"/>
        <i x="4870" s="1" nd="1"/>
        <i x="4485" s="1" nd="1"/>
        <i x="7580" s="1" nd="1"/>
        <i x="2657" s="1" nd="1"/>
        <i x="2594" s="1" nd="1"/>
        <i x="4919" s="1" nd="1"/>
        <i x="6942" s="1" nd="1"/>
        <i x="6889" s="1" nd="1"/>
        <i x="7998" s="1" nd="1"/>
        <i x="2326" s="1" nd="1"/>
        <i x="5076" s="1" nd="1"/>
        <i x="5219" s="1" nd="1"/>
        <i x="3486" s="1" nd="1"/>
        <i x="7244" s="1" nd="1"/>
        <i x="6724" s="1" nd="1"/>
        <i x="5237" s="1" nd="1"/>
        <i x="7876" s="1" nd="1"/>
        <i x="5918" s="1" nd="1"/>
        <i x="7124" s="1" nd="1"/>
        <i x="2941" s="1" nd="1"/>
        <i x="6053" s="1" nd="1"/>
        <i x="2592" s="1" nd="1"/>
        <i x="6504" s="1" nd="1"/>
        <i x="2924" s="1" nd="1"/>
        <i x="2897" s="1" nd="1"/>
        <i x="5791" s="1" nd="1"/>
        <i x="2433" s="1" nd="1"/>
        <i x="7515" s="1" nd="1"/>
        <i x="7781" s="1" nd="1"/>
        <i x="7305" s="1" nd="1"/>
        <i x="3753" s="1" nd="1"/>
        <i x="5726" s="1" nd="1"/>
        <i x="6268" s="1" nd="1"/>
        <i x="7258" s="1" nd="1"/>
        <i x="3439" s="1" nd="1"/>
        <i x="6042" s="1" nd="1"/>
        <i x="7637" s="1" nd="1"/>
        <i x="2422" s="1" nd="1"/>
        <i x="5953" s="1" nd="1"/>
        <i x="3524" s="1" nd="1"/>
        <i x="4396" s="1" nd="1"/>
        <i x="7134" s="1" nd="1"/>
        <i x="3477" s="1" nd="1"/>
        <i x="5955" s="1" nd="1"/>
        <i x="7694" s="1" nd="1"/>
        <i x="7653" s="1" nd="1"/>
        <i x="5102" s="1" nd="1"/>
        <i x="7313" s="1" nd="1"/>
        <i x="4678" s="1" nd="1"/>
        <i x="7928" s="1" nd="1"/>
        <i x="4343" s="1" nd="1"/>
        <i x="3461" s="1" nd="1"/>
        <i x="4891" s="1" nd="1"/>
        <i x="4194" s="1" nd="1"/>
        <i x="5826" s="1" nd="1"/>
        <i x="5926" s="1" nd="1"/>
        <i x="7725" s="1" nd="1"/>
        <i x="3945" s="1" nd="1"/>
        <i x="4513" s="1" nd="1"/>
        <i x="4413" s="1" nd="1"/>
        <i x="4454" s="1" nd="1"/>
        <i x="6763" s="1" nd="1"/>
        <i x="2485" s="1" nd="1"/>
        <i x="2863" s="1" nd="1"/>
        <i x="2936" s="1" nd="1"/>
        <i x="4047" s="1" nd="1"/>
        <i x="7453" s="1" nd="1"/>
        <i x="4398" s="1" nd="1"/>
        <i x="7858" s="1" nd="1"/>
        <i x="7631" s="1" nd="1"/>
        <i x="7613" s="1" nd="1"/>
        <i x="2152" s="1" nd="1"/>
        <i x="7332" s="1" nd="1"/>
        <i x="4667" s="1" nd="1"/>
        <i x="5153" s="1" nd="1"/>
        <i x="4248" s="1" nd="1"/>
        <i x="3933" s="1" nd="1"/>
        <i x="3573" s="1" nd="1"/>
        <i x="3583" s="1" nd="1"/>
        <i x="5607" s="1" nd="1"/>
        <i x="2890" s="1" nd="1"/>
        <i x="3485" s="1" nd="1"/>
        <i x="4373" s="1" nd="1"/>
        <i x="2428" s="1" nd="1"/>
        <i x="3428" s="1" nd="1"/>
        <i x="2504" s="1" nd="1"/>
        <i x="5849" s="1" nd="1"/>
        <i x="7877" s="1" nd="1"/>
        <i x="7942" s="1" nd="1"/>
        <i x="3589" s="1" nd="1"/>
        <i x="3365" s="1" nd="1"/>
        <i x="2416" s="1" nd="1"/>
        <i x="2477" s="1" nd="1"/>
        <i x="3472" s="1" nd="1"/>
        <i x="6828" s="1" nd="1"/>
        <i x="5912" s="1" nd="1"/>
        <i x="7304" s="1" nd="1"/>
        <i x="7145" s="1" nd="1"/>
        <i x="4423" s="1" nd="1"/>
        <i x="2934" s="1" nd="1"/>
        <i x="7443" s="1" nd="1"/>
        <i x="2658" s="1" nd="1"/>
        <i x="3346" s="1" nd="1"/>
        <i x="7268" s="1" nd="1"/>
        <i x="3938" s="1" nd="1"/>
        <i x="7726" s="1" nd="1"/>
        <i x="7915" s="1" nd="1"/>
        <i x="3020" s="1" nd="1"/>
        <i x="2339" s="1" nd="1"/>
        <i x="3459" s="1" nd="1"/>
        <i x="6422" s="1" nd="1"/>
        <i x="5388" s="1" nd="1"/>
        <i x="2436" s="1" nd="1"/>
        <i x="7729" s="1" nd="1"/>
        <i x="3143" s="1" nd="1"/>
        <i x="3763" s="1" nd="1"/>
        <i x="4092" s="1" nd="1"/>
        <i x="3091" s="1" nd="1"/>
        <i x="6449" s="1" nd="1"/>
        <i x="7790" s="1" nd="1"/>
        <i x="3936" s="1" nd="1"/>
        <i x="7233" s="1" nd="1"/>
        <i x="4281" s="1" nd="1"/>
        <i x="2528" s="1" nd="1"/>
        <i x="7481" s="1" nd="1"/>
        <i x="3523" s="1" nd="1"/>
        <i x="3498" s="1" nd="1"/>
        <i x="7695" s="1" nd="1"/>
        <i x="5900" s="1" nd="1"/>
        <i x="7705" s="1" nd="1"/>
        <i x="7449" s="1" nd="1"/>
        <i x="2221" s="1" nd="1"/>
        <i x="5797" s="1" nd="1"/>
        <i x="5555" s="1" nd="1"/>
        <i x="4136" s="1" nd="1"/>
        <i x="5288" s="1" nd="1"/>
        <i x="3921" s="1" nd="1"/>
        <i x="2342" s="1" nd="1"/>
        <i x="4359" s="1" nd="1"/>
        <i x="6517" s="1" nd="1"/>
        <i x="2806" s="1" nd="1"/>
        <i x="5909" s="1" nd="1"/>
        <i x="6289" s="1" nd="1"/>
        <i x="6682" s="1" nd="1"/>
        <i x="5290" s="1" nd="1"/>
        <i x="5710" s="1" nd="1"/>
        <i x="3169" s="1" nd="1"/>
        <i x="7949" s="1" nd="1"/>
        <i x="2424" s="1" nd="1"/>
        <i x="7972" s="1" nd="1"/>
        <i x="2958" s="1" nd="1"/>
        <i x="3167" s="1" nd="1"/>
        <i x="5957" s="1" nd="1"/>
        <i x="5741" s="1" nd="1"/>
        <i x="2803" s="1" nd="1"/>
        <i x="4491" s="1" nd="1"/>
        <i x="2479" s="1" nd="1"/>
        <i x="7892" s="1" nd="1"/>
        <i x="3450" s="1" nd="1"/>
        <i x="7959" s="1" nd="1"/>
        <i x="3554" s="1" nd="1"/>
        <i x="4137" s="1" nd="1"/>
        <i x="7700" s="1" nd="1"/>
        <i x="6577" s="1" nd="1"/>
        <i x="2530" s="1" nd="1"/>
        <i x="2078" s="1" nd="1"/>
        <i x="2913" s="1" nd="1"/>
        <i x="7307" s="1" nd="1"/>
        <i x="2800" s="1" nd="1"/>
        <i x="2946" s="1" nd="1"/>
        <i x="4306" s="1" nd="1"/>
        <i x="4374" s="1" nd="1"/>
        <i x="6301" s="1" nd="1"/>
        <i x="7709" s="1" nd="1"/>
        <i x="2344" s="1" nd="1"/>
        <i x="7830" s="1" nd="1"/>
        <i x="2437" s="1" nd="1"/>
        <i x="2896" s="1" nd="1"/>
        <i x="5337" s="1" nd="1"/>
        <i x="5940" s="1" nd="1"/>
        <i x="6239" s="1" nd="1"/>
        <i x="6819" s="1" nd="1"/>
        <i x="2621" s="1" nd="1"/>
        <i x="6671" s="1" nd="1"/>
        <i x="3092" s="1" nd="1"/>
        <i x="5981" s="1" nd="1"/>
        <i x="5748" s="1" nd="1"/>
        <i x="4191" s="1" nd="1"/>
        <i x="2757" s="1" nd="1"/>
        <i x="2500" s="1" nd="1"/>
        <i x="3931" s="1" nd="1"/>
        <i x="2749" s="1" nd="1"/>
        <i x="3714" s="1" nd="1"/>
        <i x="5678" s="1" nd="1"/>
        <i x="7011" s="1" nd="1"/>
        <i x="7498" s="1" nd="1"/>
        <i x="6421" s="1" nd="1"/>
        <i x="5449" s="1" nd="1"/>
        <i x="7887" s="1" nd="1"/>
        <i x="7549" s="1" nd="1"/>
        <i x="6584" s="1" nd="1"/>
        <i x="6350" s="1" nd="1"/>
        <i x="6672" s="1" nd="1"/>
        <i x="3694" s="1" nd="1"/>
        <i x="2951" s="1" nd="1"/>
        <i x="5704" s="1" nd="1"/>
        <i x="7331" s="1" nd="1"/>
        <i x="3909" s="1" nd="1"/>
        <i x="2927" s="1" nd="1"/>
        <i x="3745" s="1" nd="1"/>
        <i x="3483" s="1" nd="1"/>
        <i x="2603" s="1" nd="1"/>
        <i x="6114" s="1" nd="1"/>
        <i x="7696" s="1" nd="1"/>
        <i x="6509" s="1" nd="1"/>
        <i x="7893" s="1" nd="1"/>
        <i x="2933" s="1" nd="1"/>
        <i x="4775" s="1" nd="1"/>
        <i x="2928" s="1" nd="1"/>
        <i x="3297" s="1" nd="1"/>
        <i x="4479" s="1" nd="1"/>
        <i x="5639" s="1" nd="1"/>
        <i x="4794" s="1" nd="1"/>
        <i x="4342" s="1" nd="1"/>
        <i x="3019" s="1" nd="1"/>
        <i x="5565" s="1" nd="1"/>
        <i x="3803" s="1" nd="1"/>
        <i x="3180" s="1" nd="1"/>
        <i x="6812" s="1" nd="1"/>
        <i x="5745" s="1" nd="1"/>
        <i x="4126" s="1" nd="1"/>
        <i x="5781" s="1" nd="1"/>
        <i x="3288" s="1" nd="1"/>
        <i x="7969" s="1" nd="1"/>
        <i x="4650" s="1" nd="1"/>
        <i x="7665" s="1" nd="1"/>
        <i x="2955" s="1" nd="1"/>
        <i x="7131" s="1" nd="1"/>
        <i x="7475" s="1" nd="1"/>
        <i x="4327" s="1" nd="1"/>
        <i x="4735" s="1" nd="1"/>
        <i x="5945" s="1" nd="1"/>
        <i x="4869" s="1" nd="1"/>
        <i x="3323" s="1" nd="1"/>
        <i x="6007" s="1" nd="1"/>
        <i x="2617" s="1" nd="1"/>
        <i x="3287" s="1" nd="1"/>
        <i x="2714" s="1" nd="1"/>
        <i x="3511" s="1" nd="1"/>
        <i x="3530" s="1" nd="1"/>
        <i x="4702" s="1" nd="1"/>
        <i x="7582" s="1" nd="1"/>
        <i x="2222" s="1" nd="1"/>
        <i x="3798" s="1" nd="1"/>
        <i x="7844" s="1" nd="1"/>
        <i x="2486" s="1" nd="1"/>
        <i x="7526" s="1" nd="1"/>
        <i x="6774" s="1" nd="1"/>
        <i x="5297" s="1" nd="1"/>
        <i x="4429" s="1" nd="1"/>
        <i x="6611" s="1" nd="1"/>
        <i x="5878" s="1" nd="1"/>
        <i x="6919" s="1" nd="1"/>
        <i x="6176" s="1" nd="1"/>
        <i x="2526" s="1" nd="1"/>
        <i x="7914" s="1" nd="1"/>
        <i x="2361" s="1" nd="1"/>
        <i x="6862" s="1" nd="1"/>
        <i x="2154" s="1" nd="1"/>
        <i x="7428" s="1" nd="1"/>
        <i x="5873" s="1" nd="1"/>
        <i x="5645" s="1" nd="1"/>
        <i x="7188" s="1" nd="1"/>
        <i x="2645" s="1" nd="1"/>
        <i x="5719" s="1" nd="1"/>
        <i x="5861" s="1" nd="1"/>
        <i x="3488" s="1" nd="1"/>
        <i x="4990" s="1" nd="1"/>
        <i x="3380" s="1" nd="1"/>
        <i x="3070" s="1" nd="1"/>
        <i x="3105" s="1" nd="1"/>
        <i x="2883" s="1" nd="1"/>
        <i x="3770" s="1" nd="1"/>
        <i x="5730" s="1" nd="1"/>
        <i x="7924" s="1" nd="1"/>
        <i x="7569" s="1" nd="1"/>
        <i x="6357" s="1" nd="1"/>
        <i x="2346" s="1" nd="1"/>
        <i x="2192" s="1" nd="1"/>
        <i x="4819" s="1" nd="1"/>
        <i x="2895" s="1" nd="1"/>
        <i x="2585" s="1" nd="1"/>
        <i x="4687" s="1" nd="1"/>
        <i x="5464" s="1" nd="1"/>
        <i x="4337" s="1" nd="1"/>
        <i x="3999" s="1" nd="1"/>
        <i x="5572" s="1" nd="1"/>
        <i x="6221" s="1" nd="1"/>
        <i x="7988" s="1" nd="1"/>
        <i x="2429" s="1" nd="1"/>
        <i x="5533" s="1" nd="1"/>
        <i x="3900" s="1" nd="1"/>
        <i x="3440" s="1" nd="1"/>
        <i x="4753" s="1" nd="1"/>
        <i x="3804" s="1" nd="1"/>
        <i x="5182" s="1" nd="1"/>
        <i x="4414" s="1" nd="1"/>
        <i x="5444" s="1" nd="1"/>
        <i x="2807" s="1" nd="1"/>
        <i x="5087" s="1" nd="1"/>
        <i x="7722" s="1" nd="1"/>
        <i x="3886" s="1" nd="1"/>
        <i x="5958" s="1" nd="1"/>
        <i x="7480" s="1" nd="1"/>
        <i x="6776" s="1" nd="1"/>
        <i x="7886" s="1" nd="1"/>
        <i x="2413" s="1" nd="1"/>
        <i x="4623" s="1" nd="1"/>
        <i x="3910" s="1" nd="1"/>
        <i x="5697" s="1" nd="1"/>
        <i x="7088" s="1" nd="1"/>
        <i x="6817" s="1" nd="1"/>
        <i x="2425" s="1" nd="1"/>
        <i x="4521" s="1" nd="1"/>
        <i x="5084" s="1" nd="1"/>
        <i x="2418" s="1" nd="1"/>
        <i x="2420" s="1" nd="1"/>
        <i x="7074" s="1" nd="1"/>
        <i x="5820" s="1" nd="1"/>
        <i x="4924" s="1" nd="1"/>
        <i x="2627" s="1" nd="1"/>
        <i x="4467" s="1" nd="1"/>
        <i x="2481" s="1" nd="1"/>
        <i x="3340" s="1" nd="1"/>
        <i x="4817" s="1" nd="1"/>
        <i x="2742" s="1" nd="1"/>
        <i x="3024" s="1" nd="1"/>
        <i x="3343" s="1" nd="1"/>
        <i x="6897" s="1" nd="1"/>
        <i x="5817" s="1" nd="1"/>
        <i x="5718" s="1" nd="1"/>
        <i x="6656" s="1" nd="1"/>
        <i x="6092" s="1" nd="1"/>
        <i x="2551" s="1" nd="1"/>
        <i x="5614" s="1" nd="1"/>
        <i x="7191" s="1" nd="1"/>
        <i x="3566" s="1" nd="1"/>
        <i x="5514" s="1" nd="1"/>
        <i x="2712" s="1" nd="1"/>
        <i x="3632" s="1" nd="1"/>
        <i x="2717" s="1" nd="1"/>
        <i x="4538" s="1" nd="1"/>
        <i x="6562" s="1" nd="1"/>
        <i x="7104" s="1" nd="1"/>
        <i x="5866" s="1" nd="1"/>
        <i x="5454" s="1" nd="1"/>
        <i x="3175" s="1" nd="1"/>
        <i x="3170" s="1" nd="1"/>
        <i x="2534" s="1" nd="1"/>
        <i x="5947" s="1" nd="1"/>
        <i x="6581" s="1" nd="1"/>
        <i x="2716" s="1" nd="1"/>
        <i x="5899" s="1" nd="1"/>
        <i x="7019" s="1" nd="1"/>
        <i x="2382" s="1" nd="1"/>
        <i x="4978" s="1" nd="1"/>
        <i x="3043" s="1" nd="1"/>
        <i x="5786" s="1" nd="1"/>
        <i x="3418" s="1" nd="1"/>
        <i x="4400" s="1" nd="1"/>
        <i x="6636" s="1" nd="1"/>
        <i x="2618" s="1" nd="1"/>
        <i x="2355" s="1" nd="1"/>
        <i x="3260" s="1" nd="1"/>
        <i x="5448" s="1" nd="1"/>
        <i x="3539" s="1" nd="1"/>
        <i x="6497" s="1" nd="1"/>
        <i x="4803" s="1" nd="1"/>
        <i x="4855" s="1" nd="1"/>
        <i x="2451" s="1" nd="1"/>
        <i x="3423" s="1" nd="1"/>
        <i x="5591" s="1" nd="1"/>
        <i x="2190" s="1" nd="1"/>
        <i x="3889" s="1" nd="1"/>
        <i x="5919" s="1" nd="1"/>
        <i x="3746" s="1" nd="1"/>
        <i x="7269" s="1" nd="1"/>
        <i x="7896" s="1" nd="1"/>
        <i x="7182" s="1" nd="1"/>
        <i x="5908" s="1" nd="1"/>
        <i x="4722" s="1" nd="1"/>
        <i x="5906" s="1" nd="1"/>
        <i x="4764" s="1" nd="1"/>
        <i x="7333" s="1" nd="1"/>
        <i x="4697" s="1" nd="1"/>
        <i x="4830" s="1" nd="1"/>
        <i x="6162" s="1" nd="1"/>
        <i x="6068" s="1" nd="1"/>
        <i x="7868" s="1" nd="1"/>
        <i x="3082" s="1" nd="1"/>
        <i x="7499" s="1" nd="1"/>
        <i x="3794" s="1" nd="1"/>
        <i x="7994" s="1" nd="1"/>
        <i x="6797" s="1" nd="1"/>
        <i x="4705" s="1" nd="1"/>
        <i x="2487" s="1" nd="1"/>
        <i x="6187" s="1" nd="1"/>
        <i x="4609" s="1" nd="1"/>
        <i x="4791" s="1" nd="1"/>
        <i x="3542" s="1" nd="1"/>
        <i x="2318" s="1" nd="1"/>
        <i x="5965" s="1" nd="1"/>
        <i x="5668" s="1" nd="1"/>
        <i x="2512" s="1" nd="1"/>
        <i x="3500" s="1" nd="1"/>
        <i x="3189" s="1" nd="1"/>
        <i x="6165" s="1" nd="1"/>
        <i x="6064" s="1" nd="1"/>
        <i x="2516" s="1" nd="1"/>
        <i x="3598" s="1" nd="1"/>
        <i x="4394" s="1" nd="1"/>
        <i x="3163" s="1" nd="1"/>
        <i x="2483" s="1" nd="1"/>
        <i x="3155" s="1" nd="1"/>
        <i x="4207" s="1" nd="1"/>
        <i x="4613" s="1" nd="1"/>
        <i x="2518" s="1" nd="1"/>
        <i x="4202" s="1" nd="1"/>
        <i x="4464" s="1" nd="1"/>
        <i x="4383" s="1" nd="1"/>
        <i x="5810" s="1" nd="1"/>
        <i x="4820" s="1" nd="1"/>
        <i x="5156" s="1" nd="1"/>
        <i x="3773" s="1" nd="1"/>
        <i x="3783" s="1" nd="1"/>
        <i x="2455" s="1" nd="1"/>
        <i x="6680" s="1" nd="1"/>
        <i x="2520" s="1" nd="1"/>
        <i x="7630" s="1" nd="1"/>
        <i x="2752" s="1" nd="1"/>
        <i x="4096" s="1" nd="1"/>
        <i x="6428" s="1" nd="1"/>
        <i x="7427" s="1" nd="1"/>
        <i x="5939" s="1" nd="1"/>
        <i x="2656" s="1" nd="1"/>
        <i x="5709" s="1" nd="1"/>
        <i x="6072" s="1" nd="1"/>
        <i x="6112" s="1" nd="1"/>
        <i x="5691" s="1" nd="1"/>
        <i x="5672" s="1" nd="1"/>
        <i x="4770" s="1" nd="1"/>
        <i x="5755" s="1" nd="1"/>
        <i x="7077" s="1" nd="1"/>
        <i x="3604" s="1" nd="1"/>
        <i x="2602" s="1" nd="1"/>
        <i x="4662" s="1" nd="1"/>
        <i x="5313" s="1" nd="1"/>
        <i x="2642" s="1" nd="1"/>
        <i x="4714" s="1" nd="1"/>
        <i x="5637" s="1" nd="1"/>
        <i x="4789" s="1" nd="1"/>
        <i x="3576" s="1" nd="1"/>
        <i x="4407" s="1" nd="1"/>
        <i x="7492" s="1" nd="1"/>
        <i x="4559" s="1" nd="1"/>
        <i x="2584" s="1" nd="1"/>
        <i x="6590" s="1" nd="1"/>
        <i x="4510" s="1" nd="1"/>
        <i x="2899" s="1" nd="1"/>
        <i x="2916" s="1" nd="1"/>
        <i x="2502" s="1" nd="1"/>
        <i x="4603" s="1" nd="1"/>
        <i x="7386" s="1" nd="1"/>
        <i x="4331" s="1" nd="1"/>
        <i x="7334" s="1" nd="1"/>
        <i x="5785" s="1" nd="1"/>
        <i x="3907" s="1" nd="1"/>
        <i x="6283" s="1" nd="1"/>
        <i x="5702" s="1" nd="1"/>
        <i x="5966" s="1" nd="1"/>
        <i x="4903" s="1" nd="1"/>
        <i x="5689" s="1" nd="1"/>
        <i x="7111" s="1" nd="1"/>
        <i x="6352" s="1" nd="1"/>
        <i x="3466" s="1" nd="1"/>
        <i x="3522" s="1" nd="1"/>
        <i x="4837" s="1" nd="1"/>
        <i x="2199" s="1" nd="1"/>
        <i x="5271" s="1" nd="1"/>
        <i x="2886" s="1" nd="1"/>
        <i x="5692" s="1" nd="1"/>
        <i x="4643" s="1" nd="1"/>
        <i x="6049" s="1" nd="1"/>
        <i x="7319" s="1" nd="1"/>
        <i x="5801" s="1" nd="1"/>
        <i x="7541" s="1" nd="1"/>
        <i x="5855" s="1" nd="1"/>
        <i x="3558" s="1" nd="1"/>
        <i x="6856" s="1" nd="1"/>
        <i x="3606" s="1" nd="1"/>
        <i x="4781" s="1" nd="1"/>
        <i x="2341" s="1" nd="1"/>
        <i x="7633" s="1" nd="1"/>
        <i x="6025" s="1" nd="1"/>
        <i x="3516" s="1" nd="1"/>
        <i x="7089" s="1" nd="1"/>
        <i x="7939" s="1" nd="1"/>
        <i x="3799" s="1" nd="1"/>
        <i x="5489" s="1" nd="1"/>
        <i x="5993" s="1" nd="1"/>
        <i x="5996" s="1" nd="1"/>
        <i x="7743" s="1" nd="1"/>
        <i x="3777" s="1" nd="1"/>
        <i x="4941" s="1" nd="1"/>
        <i x="2569" s="1" nd="1"/>
        <i x="4457" s="1" nd="1"/>
        <i x="7533" s="1" nd="1"/>
        <i x="5586" s="1" nd="1"/>
        <i x="6945" s="1" nd="1"/>
        <i x="5984" s="1" nd="1"/>
        <i x="7463" s="1" nd="1"/>
        <i x="7581" s="1" nd="1"/>
        <i x="6086" s="1" nd="1"/>
        <i x="4998" s="1" nd="1"/>
        <i x="7520" s="1" nd="1"/>
        <i x="4768" s="1" nd="1"/>
        <i x="2753" s="1" nd="1"/>
        <i x="5422" s="1" nd="1"/>
        <i x="2522" s="1" nd="1"/>
        <i x="2554" s="1" nd="1"/>
        <i x="5775" s="1" nd="1"/>
        <i x="3591" s="1" nd="1"/>
        <i x="2531" s="1" nd="1"/>
        <i x="5113" s="1" nd="1"/>
        <i x="4518" s="1" nd="1"/>
        <i x="5833" s="1" nd="1"/>
        <i x="7101" s="1" nd="1"/>
        <i x="7489" s="1" nd="1"/>
        <i x="3399" s="1" nd="1"/>
        <i x="6709" s="1" nd="1"/>
        <i x="3470" s="1" nd="1"/>
        <i x="7486" s="1" nd="1"/>
        <i x="5754" s="1" nd="1"/>
        <i x="5025" s="1" nd="1"/>
        <i x="3068" s="1" nd="1"/>
        <i x="6367" s="1" nd="1"/>
        <i x="2216" s="1" nd="1"/>
        <i x="7735" s="1" nd="1"/>
        <i x="3452" s="1" nd="1"/>
        <i x="2681" s="1" nd="1"/>
        <i x="5158" s="1" nd="1"/>
        <i x="3456" s="1" nd="1"/>
        <i x="6039" s="1" nd="1"/>
        <i x="7175" s="1" nd="1"/>
        <i x="6518" s="1" nd="1"/>
        <i x="5625" s="1" nd="1"/>
        <i x="7271" s="1" nd="1"/>
        <i x="6297" s="1" nd="1"/>
        <i x="2685" s="1" nd="1"/>
        <i x="2698" s="1" nd="1"/>
        <i x="3338" s="1" nd="1"/>
        <i x="2501" s="1" nd="1"/>
        <i x="5774" s="1" nd="1"/>
        <i x="2683" s="1" nd="1"/>
        <i x="7963" s="1" nd="1"/>
        <i x="2558" s="1" nd="1"/>
        <i x="7663" s="1" nd="1"/>
        <i x="4301" s="1" nd="1"/>
        <i x="3572" s="1" nd="1"/>
        <i x="3712" s="1" nd="1"/>
        <i x="2548" s="1" nd="1"/>
        <i x="4297" s="1" nd="1"/>
        <i x="5818" s="1" nd="1"/>
        <i x="3393" s="1" nd="1"/>
        <i x="7454" s="1" nd="1"/>
        <i x="4704" s="1" nd="1"/>
        <i x="4219" s="1" nd="1"/>
        <i x="7026" s="1" nd="1"/>
        <i x="2838" s="1" nd="1"/>
        <i x="5279" s="1" nd="1"/>
        <i x="2214" s="1" nd="1"/>
        <i x="3629" s="1" nd="1"/>
        <i x="4439" s="1" nd="1"/>
        <i x="6284" s="1" nd="1"/>
        <i x="4966" s="1" nd="1"/>
        <i x="3052" s="1" nd="1"/>
        <i x="2751" s="1" nd="1"/>
        <i x="3454" s="1" nd="1"/>
        <i x="2503" s="1" nd="1"/>
        <i x="4493" s="1" nd="1"/>
        <i x="5847" s="1" nd="1"/>
        <i x="5982" s="1" nd="1"/>
        <i x="4280" s="1" nd="1"/>
        <i x="7472" s="1" nd="1"/>
        <i x="7393" s="1" nd="1"/>
        <i x="2723" s="1" nd="1"/>
        <i x="3437" s="1" nd="1"/>
        <i x="2632" s="1" nd="1"/>
        <i x="6225" s="1" nd="1"/>
        <i x="6731" s="1" nd="1"/>
        <i x="5714" s="1" nd="1"/>
        <i x="5417" s="1" nd="1"/>
        <i x="5460" s="1" nd="1"/>
        <i x="4294" s="1" nd="1"/>
        <i x="7759" s="1" nd="1"/>
        <i x="3502" s="1" nd="1"/>
        <i x="2544" s="1" nd="1"/>
        <i x="2844" s="1" nd="1"/>
        <i x="4691" s="1" nd="1"/>
        <i x="7840" s="1" nd="1"/>
        <i x="6939" s="1" nd="1"/>
        <i x="5120" s="1" nd="1"/>
        <i x="6770" s="1" nd="1"/>
        <i x="5967" s="1" nd="1"/>
        <i x="4095" s="1" nd="1"/>
        <i x="3525" s="1" nd="1"/>
        <i x="5058" s="1" nd="1"/>
        <i x="7462" s="1" nd="1"/>
        <i x="7775" s="1" nd="1"/>
        <i x="4320" s="1" nd="1"/>
        <i x="3878" s="1" nd="1"/>
        <i x="4405" s="1" nd="1"/>
        <i x="4846" s="1" nd="1"/>
        <i x="6733" s="1" nd="1"/>
        <i x="7677" s="1" nd="1"/>
        <i x="5836" s="1" nd="1"/>
        <i x="4397" s="1" nd="1"/>
        <i x="5804" s="1" nd="1"/>
        <i x="3324" s="1" nd="1"/>
        <i x="5954" s="1" nd="1"/>
        <i x="6764" s="1" nd="1"/>
        <i x="2619" s="1" nd="1"/>
        <i x="2480" s="1" nd="1"/>
        <i x="5659" s="1" nd="1"/>
        <i x="4698" s="1" nd="1"/>
        <i x="6499" s="1" nd="1"/>
        <i x="6038" s="1" nd="1"/>
        <i x="4415" s="1" nd="1"/>
        <i x="3689" s="1" nd="1"/>
        <i x="3458" s="1" nd="1"/>
        <i x="6178" s="1" nd="1"/>
        <i x="3568" s="1" nd="1"/>
        <i x="7747" s="1" nd="1"/>
        <i x="4972" s="1" nd="1"/>
        <i x="2492" s="1" nd="1"/>
        <i x="7610" s="1" nd="1"/>
        <i x="4436" s="1" nd="1"/>
        <i x="4592" s="1" nd="1"/>
        <i x="3563" s="1" nd="1"/>
        <i x="3544" s="1" nd="1"/>
        <i x="4198" s="1" nd="1"/>
        <i x="6630" s="1" nd="1"/>
        <i x="2779" s="1" nd="1"/>
        <i x="7954" s="1" nd="1"/>
        <i x="4599" s="1" nd="1"/>
        <i x="2691" s="1" nd="1"/>
        <i x="3478" s="1" nd="1"/>
        <i x="2700" s="1" nd="1"/>
        <i x="3654" s="1" nd="1"/>
        <i x="3449" s="1" nd="1"/>
        <i x="6837" s="1" nd="1"/>
        <i x="2547" s="1" nd="1"/>
        <i x="6360" s="1" nd="1"/>
        <i x="3128" s="1" nd="1"/>
        <i x="3888" s="1" nd="1"/>
        <i x="3597" s="1" nd="1"/>
        <i x="4540" s="1" nd="1"/>
        <i x="6308" s="1" nd="1"/>
        <i x="5845" s="1" nd="1"/>
        <i x="7430" s="1" nd="1"/>
        <i x="2709" s="1" nd="1"/>
        <i x="5636" s="1" nd="1"/>
        <i x="3150" s="1" nd="1"/>
        <i x="4873" s="1" nd="1"/>
        <i x="6632" s="1" nd="1"/>
        <i x="5793" s="1" nd="1"/>
        <i x="3809" s="1" nd="1"/>
        <i x="2830" s="1" nd="1"/>
        <i x="4366" s="1" nd="1"/>
        <i x="4516" s="1" nd="1"/>
        <i x="7426" s="1" nd="1"/>
        <i x="3848" s="1" nd="1"/>
        <i x="4482" s="1" nd="1"/>
        <i x="2454" s="1" nd="1"/>
        <i x="6099" s="1" nd="1"/>
        <i x="7239" s="1" nd="1"/>
        <i x="6034" s="1" nd="1"/>
        <i x="4473" s="1" nd="1"/>
        <i x="4774" s="1" nd="1"/>
        <i x="7247" s="1" nd="1"/>
        <i x="5613" s="1" nd="1"/>
        <i x="2514" s="1" nd="1"/>
        <i x="4238" s="1" nd="1"/>
        <i x="2692" s="1" nd="1"/>
        <i x="2631" s="1" nd="1"/>
        <i x="7589" s="1" nd="1"/>
        <i x="5283" s="1" nd="1"/>
        <i x="7255" s="1" nd="1"/>
        <i x="7742" s="1" nd="1"/>
        <i x="5674" s="1" nd="1"/>
        <i x="3223" s="1" nd="1"/>
        <i x="5746" s="1" nd="1"/>
        <i x="6759" s="1" nd="1"/>
        <i x="3580" s="1" nd="1"/>
        <i x="4807" s="1" nd="1"/>
        <i x="4619" s="1" nd="1"/>
        <i x="4979" s="1" nd="1"/>
        <i x="6758" s="1" nd="1"/>
        <i x="5715" s="1" nd="1"/>
        <i x="7377" s="1" nd="1"/>
        <i x="4291" s="1" nd="1"/>
        <i x="3097" s="1" nd="1"/>
        <i x="3088" s="1" nd="1"/>
        <i x="2490" s="1" nd="1"/>
        <i x="5895" s="1" nd="1"/>
        <i x="7529" s="1" nd="1"/>
        <i x="6700" s="1" nd="1"/>
        <i x="5805" s="1" nd="1"/>
        <i x="4005" s="1" nd="1"/>
        <i x="5794" s="1" nd="1"/>
        <i x="7815" s="1" nd="1"/>
        <i x="2859" s="1" nd="1"/>
        <i x="2778" s="1" nd="1"/>
        <i x="7559" s="1" nd="1"/>
        <i x="5716" s="1" nd="1"/>
        <i x="5725" s="1" nd="1"/>
        <i x="2524" s="1" nd="1"/>
        <i x="7570" s="1" nd="1"/>
        <i x="7662" s="1" nd="1"/>
        <i x="3521" s="1" nd="1"/>
        <i x="3300" s="1" nd="1"/>
        <i x="6307" s="1" nd="1"/>
        <i x="4468" s="1" nd="1"/>
        <i x="6852" s="1" nd="1"/>
        <i x="4587" s="1" nd="1"/>
        <i x="5713" s="1" nd="1"/>
        <i x="6243" s="1" nd="1"/>
        <i x="5852" s="1" nd="1"/>
        <i x="7574" s="1" nd="1"/>
        <i x="4739" s="1" nd="1"/>
        <i x="4379" s="1" nd="1"/>
        <i x="4441" s="1" nd="1"/>
        <i x="2412" s="1" nd="1"/>
        <i x="7601" s="1" nd="1"/>
        <i x="2678" s="1" nd="1"/>
        <i x="5066" s="1" nd="1"/>
        <i x="7059" s="1" nd="1"/>
        <i x="2731" s="1" nd="1"/>
        <i x="6931" s="1" nd="1"/>
        <i x="4745" s="1" nd="1"/>
        <i x="5943" s="1" nd="1"/>
        <i x="5764" s="1" nd="1"/>
        <i x="7652" s="1" nd="1"/>
        <i x="3284" s="1" nd="1"/>
        <i x="2925" s="1" nd="1"/>
        <i x="4598" s="1" nd="1"/>
        <i x="3158" s="1" nd="1"/>
        <i x="6163" s="1" nd="1"/>
        <i x="6088" s="1" nd="1"/>
        <i x="3162" s="1" nd="1"/>
        <i x="6943" s="1" nd="1"/>
        <i x="2573" s="1" nd="1"/>
        <i x="6293" s="1" nd="1"/>
        <i x="6050" s="1" nd="1"/>
        <i x="7013" s="1" nd="1"/>
        <i x="6179" s="1" nd="1"/>
        <i x="3784" s="1" nd="1"/>
        <i x="7286" s="1" nd="1"/>
        <i x="2980" s="1" nd="1"/>
        <i x="2701" s="1" nd="1"/>
        <i x="2230" s="1" nd="1"/>
        <i x="6851" s="1" nd="1"/>
        <i x="2553" s="1" nd="1"/>
        <i x="7189" s="1" nd="1"/>
        <i x="3152" s="1" nd="1"/>
        <i x="7318" s="1" nd="1"/>
        <i x="2439" s="1" nd="1"/>
        <i x="5669" s="1" nd="1"/>
        <i x="5920" s="1" nd="1"/>
        <i x="4266" s="1" nd="1"/>
        <i x="2364" s="1" nd="1"/>
        <i x="2737" s="1" nd="1"/>
        <i x="7374" s="1" nd="1"/>
        <i x="2831" s="1" nd="1"/>
        <i x="7456" s="1" nd="1"/>
        <i x="2241" s="1" nd="1"/>
        <i x="3546" s="1" nd="1"/>
        <i x="5736" s="1" nd="1"/>
        <i x="6661" s="1" nd="1"/>
        <i x="4728" s="1" nd="1"/>
        <i x="6032" s="1" nd="1"/>
        <i x="6266" s="1" nd="1"/>
        <i x="4476" s="1" nd="1"/>
        <i x="4969" s="1" nd="1"/>
        <i x="3911" s="1" nd="1"/>
        <i x="5762" s="1" nd="1"/>
        <i x="7016" s="1" nd="1"/>
        <i x="2881" s="1" nd="1"/>
        <i x="7406" s="1" nd="1"/>
        <i x="5072" s="1" nd="1"/>
        <i x="5915" s="1" nd="1"/>
        <i x="2748" s="1" nd="1"/>
        <i x="5642" s="1" nd="1"/>
        <i x="4577" s="1" nd="1"/>
        <i x="7553" s="1" nd="1"/>
        <i x="7165" s="1" nd="1"/>
        <i x="3953" s="1" nd="1"/>
        <i x="2478" s="1" nd="1"/>
        <i x="3515" s="1" nd="1"/>
        <i x="3083" s="1" nd="1"/>
        <i x="2652" s="1" nd="1"/>
        <i x="7439" s="1" nd="1"/>
        <i x="7248" s="1" nd="1"/>
        <i x="3533" s="1" nd="1"/>
        <i x="7400" s="1" nd="1"/>
        <i x="2511" s="1" nd="1"/>
        <i x="3177" s="1" nd="1"/>
        <i x="6760" s="1" nd="1"/>
        <i x="3048" s="1" nd="1"/>
        <i x="7336" s="1" nd="1"/>
        <i x="7105" s="1" nd="1"/>
        <i x="4675" s="1" nd="1"/>
        <i x="6674" s="1" nd="1"/>
        <i x="3881" s="1" nd="1"/>
        <i x="5995" s="1" nd="1"/>
        <i x="6732" s="1" nd="1"/>
        <i x="2426" s="1" nd="1"/>
        <i x="2583" s="1" nd="1"/>
        <i x="6875" s="1" nd="1"/>
        <i x="2247" s="1" nd="1"/>
        <i x="7717" s="1" nd="1"/>
        <i x="5517" s="1" nd="1"/>
        <i x="4935" s="1" nd="1"/>
        <i x="2445" s="1" nd="1"/>
        <i x="6181" s="1" nd="1"/>
        <i x="7039" s="1" nd="1"/>
        <i x="3130" s="1" nd="1"/>
        <i x="7186" s="1" nd="1"/>
        <i x="4322" s="1" nd="1"/>
        <i x="4245" s="1" nd="1"/>
        <i x="6795" s="1" nd="1"/>
        <i x="2380" s="1" nd="1"/>
        <i x="6884" s="1" nd="1"/>
        <i x="7242" s="1" nd="1"/>
        <i x="7910" s="1" nd="1"/>
        <i x="4324" s="1" nd="1"/>
        <i x="4812" s="1" nd="1"/>
        <i x="2720" s="1" nd="1"/>
        <i x="2889" s="1" nd="1"/>
        <i x="4302" s="1" nd="1"/>
        <i x="6117" s="1" nd="1"/>
        <i x="7764" s="1" nd="1"/>
        <i x="7476" s="1" nd="1"/>
        <i x="2628" s="1" nd="1"/>
        <i x="3752" s="1" nd="1"/>
        <i x="7734" s="1" nd="1"/>
        <i x="3185" s="1" nd="1"/>
        <i x="3653" s="1" nd="1"/>
        <i x="2591" s="1" nd="1"/>
        <i x="2761" s="1" nd="1"/>
        <i x="2940" s="1" nd="1"/>
        <i x="3962" s="1" nd="1"/>
        <i x="2427" s="1" nd="1"/>
        <i x="2489" s="1" nd="1"/>
        <i x="5293" s="1" nd="1"/>
        <i x="2690" s="1" nd="1"/>
        <i x="2722" s="1" nd="1"/>
        <i x="5619" s="1" nd="1"/>
        <i x="5285" s="1" nd="1"/>
        <i x="2866" s="1" nd="1"/>
        <i x="4560" s="1" nd="1"/>
        <i x="2972" s="1" nd="1"/>
        <i x="4284" s="1" nd="1"/>
        <i x="7264" s="1" nd="1"/>
        <i x="7839" s="1" nd="1"/>
        <i x="5230" s="1" nd="1"/>
        <i x="5348" s="1" nd="1"/>
        <i x="3241" s="1" nd="1"/>
        <i x="3335" s="1" nd="1"/>
        <i x="3397" s="1" nd="1"/>
        <i x="6210" s="1" nd="1"/>
        <i x="4231" s="1" nd="1"/>
        <i x="6594" s="1" nd="1"/>
        <i x="7010" s="1" nd="1"/>
        <i x="2713" s="1" nd="1"/>
        <i x="4481" s="1" nd="1"/>
        <i x="4282" s="1" nd="1"/>
        <i x="4340" s="1" nd="1"/>
        <i x="4475" s="1" nd="1"/>
        <i x="4186" s="1" nd="1"/>
        <i x="5542" s="1" nd="1"/>
        <i x="2100" s="1" nd="1"/>
        <i x="7079" s="1" nd="1"/>
        <i x="3467" s="1" nd="1"/>
        <i x="2825" s="1" nd="1"/>
        <i x="2769" s="1" nd="1"/>
        <i x="2223" s="1" nd="1"/>
        <i x="3090" s="1" nd="1"/>
        <i x="7837" s="1" nd="1"/>
        <i x="2599" s="1" nd="1"/>
        <i x="4656" s="1" nd="1"/>
        <i x="7081" s="1" nd="1"/>
        <i x="7356" s="1" nd="1"/>
        <i x="6358" s="1" nd="1"/>
        <i x="3578" s="1" nd="1"/>
        <i x="7373" s="1" nd="1"/>
        <i x="6892" s="1" nd="1"/>
        <i x="5658" s="1" nd="1"/>
        <i x="2874" s="1" nd="1"/>
        <i x="6807" s="1" nd="1"/>
        <i x="2837" s="1" nd="1"/>
        <i x="2557" s="1" nd="1"/>
        <i x="4406" s="1" nd="1"/>
        <i x="5707" s="1" nd="1"/>
        <i x="5907" s="1" nd="1"/>
        <i x="3623" s="1" nd="1"/>
        <i x="6651" s="1" nd="1"/>
        <i x="3631" s="1" nd="1"/>
        <i x="3481" s="1" nd="1"/>
        <i x="4605" s="1" nd="1"/>
        <i x="2357" s="1" nd="1"/>
        <i x="5648" s="1" nd="1"/>
        <i x="6035" s="1" nd="1"/>
        <i x="2735" s="1" nd="1"/>
        <i x="4129" s="1" nd="1"/>
        <i x="5763" s="1" nd="1"/>
        <i x="7315" s="1" nd="1"/>
        <i x="2088" s="1" nd="1"/>
        <i x="5500" s="1" nd="1"/>
        <i x="6353" s="1" nd="1"/>
        <i x="4893" s="1" nd="1"/>
        <i x="4244" s="1" nd="1"/>
        <i x="6908" s="1" nd="1"/>
        <i x="7452" s="1" nd="1"/>
        <i x="4723" s="1" nd="1"/>
        <i x="3283" s="1" nd="1"/>
        <i x="2887" s="1" nd="1"/>
        <i x="6365" s="1" nd="1"/>
        <i x="3593" s="1" nd="1"/>
        <i x="3464" s="1" nd="1"/>
        <i x="4930" s="1" nd="1"/>
        <i x="5508" s="1" nd="1"/>
        <i x="5969" s="1" nd="1"/>
        <i x="6247" s="1" nd="1"/>
        <i x="4206" s="1" nd="1"/>
        <i x="4514" s="1" nd="1"/>
        <i x="3610" s="1" nd="1"/>
        <i x="2275" s="1" nd="1"/>
        <i x="4788" s="1" nd="1"/>
        <i x="7568" s="1" nd="1"/>
        <i x="5338" s="1" nd="1"/>
        <i x="7922" s="1" nd="1"/>
        <i x="7395" s="1" nd="1"/>
        <i x="4920" s="1" nd="1"/>
        <i x="4241" s="1" nd="1"/>
        <i x="6639" s="1" nd="1"/>
        <i x="6657" s="1" nd="1"/>
        <i x="5317" s="1" nd="1"/>
        <i x="7968" s="1" nd="1"/>
        <i x="4664" s="1" nd="1"/>
        <i x="4831" s="1" nd="1"/>
        <i x="5099" s="1" nd="1"/>
        <i x="2525" s="1" nd="1"/>
        <i x="2812" s="1" nd="1"/>
        <i x="2810" s="1" nd="1"/>
        <i x="7133" s="1" nd="1"/>
        <i x="7825" s="1" nd="1"/>
        <i x="7659" s="1" nd="1"/>
        <i x="5067" s="1" nd="1"/>
        <i x="7185" s="1" nd="1"/>
        <i x="7719" s="1" nd="1"/>
        <i x="5361" s="1" nd="1"/>
        <i x="7167" s="1" nd="1"/>
        <i x="4483" s="1" nd="1"/>
        <i x="4586" s="1" nd="1"/>
        <i x="4690" s="1" nd="1"/>
        <i x="3345" s="1" nd="1"/>
        <i x="4090" s="1" nd="1"/>
        <i x="6262" s="1" nd="1"/>
        <i x="5787" s="1" nd="1"/>
        <i x="7152" s="1" nd="1"/>
        <i x="4265" s="1" nd="1"/>
        <i x="5323" s="1" nd="1"/>
        <i x="6697" s="1" nd="1"/>
        <i x="2126" s="1" nd="1"/>
        <i x="4933" s="1" nd="1"/>
        <i x="2499" s="1" nd="1"/>
        <i x="7180" s="1" nd="1"/>
        <i x="5322" s="1" nd="1"/>
        <i x="4242" s="1" nd="1"/>
        <i x="7578" s="1" nd="1"/>
        <i x="3245" s="1" nd="1"/>
        <i x="7321" s="1" nd="1"/>
        <i x="4226" s="1" nd="1"/>
        <i x="3187" s="1" nd="1"/>
        <i x="5717" s="1" nd="1"/>
        <i x="5617" s="1" nd="1"/>
        <i x="3735" s="1" nd="1"/>
        <i x="5699" s="1" nd="1"/>
        <i x="5949" s="1" nd="1"/>
        <i x="7776" s="1" nd="1"/>
        <i x="2468" s="1" nd="1"/>
        <i x="3278" s="1" nd="1"/>
        <i x="4772" s="1" nd="1"/>
        <i x="4578" s="1" nd="1"/>
        <i x="5686" s="1" nd="1"/>
        <i x="7179" s="1" nd="1"/>
        <i x="3390" s="1" nd="1"/>
        <i x="7129" s="1" nd="1"/>
        <i x="4353" s="1" nd="1"/>
        <i x="4699" s="1" nd="1"/>
        <i x="7650" s="1" nd="1"/>
        <i x="5266" s="1" nd="1"/>
        <i x="3002" s="1" nd="1"/>
        <i x="2733" s="1" nd="1"/>
        <i x="5528" s="1" nd="1"/>
        <i x="6065" s="1" nd="1"/>
        <i x="2082" s="1" nd="1"/>
        <i x="7555" s="1" nd="1"/>
        <i x="2879" s="1" nd="1"/>
        <i x="5790" s="1" nd="1"/>
        <i x="5892" s="1" nd="1"/>
        <i x="2760" s="1" nd="1"/>
        <i x="7832" s="1" nd="1"/>
        <i x="5243" s="1" nd="1"/>
        <i x="4458" s="1" nd="1"/>
        <i x="6685" s="1" nd="1"/>
        <i x="7303" s="1" nd="1"/>
        <i x="5989" s="1" nd="1"/>
        <i x="5661" s="1" nd="1"/>
        <i x="4844" s="1" nd="1"/>
        <i x="5117" s="1" nd="1"/>
        <i x="2766" s="1" nd="1"/>
        <i x="4299" s="1" nd="1"/>
        <i x="5842" s="1" nd="1"/>
        <i x="2982" s="1" nd="1"/>
        <i x="5987" s="1" nd="1"/>
        <i x="3401" s="1" nd="1"/>
        <i x="7178" s="1" nd="1"/>
        <i x="7507" s="1" nd="1"/>
        <i x="7196" s="1" nd="1"/>
        <i x="6603" s="1" nd="1"/>
        <i x="2561" s="1" nd="1"/>
        <i x="2639" s="1" nd="1"/>
        <i x="4806" s="1" nd="1"/>
        <i x="4246" s="1" nd="1"/>
        <i x="2869" s="1" nd="1"/>
        <i x="3943" s="1" nd="1"/>
        <i x="6028" s="1" nd="1"/>
        <i x="5286" s="1" nd="1"/>
        <i x="3562" s="1" nd="1"/>
        <i x="2532" s="1" nd="1"/>
        <i x="2506" s="1" nd="1"/>
        <i x="2674" s="1" nd="1"/>
        <i x="2646" s="1" nd="1"/>
        <i x="7153" s="1" nd="1"/>
        <i x="4336" s="1" nd="1"/>
        <i x="7595" s="1" nd="1"/>
        <i x="5807" s="1" nd="1"/>
        <i x="5747" s="1" nd="1"/>
        <i x="5823" s="1" nd="1"/>
        <i x="3116" s="1" nd="1"/>
        <i x="7358" s="1" nd="1"/>
        <i x="2851" s="1" nd="1"/>
        <i x="5270" s="1" nd="1"/>
        <i x="4056" s="1" nd="1"/>
        <i x="2574" s="1" nd="1"/>
        <i x="7941" s="1" nd="1"/>
        <i x="2891" s="1" nd="1"/>
        <i x="3369" s="1" nd="1"/>
        <i x="5673" s="1" nd="1"/>
        <i x="5635" s="1" nd="1"/>
        <i x="7485" s="1" nd="1"/>
        <i x="7645" s="1" nd="1"/>
        <i x="4692" s="1" nd="1"/>
        <i x="6979" s="1" nd="1"/>
        <i x="7046" s="1" nd="1"/>
        <i x="4097" s="1" nd="1"/>
        <i x="4834" s="1" nd="1"/>
        <i x="5413" s="1" nd="1"/>
        <i x="5442" s="1" nd="1"/>
        <i x="6999" s="1" nd="1"/>
        <i x="7925" s="1" nd="1"/>
        <i x="7098" s="1" nd="1"/>
        <i x="7557" s="1" nd="1"/>
        <i x="4721" s="1" nd="1"/>
        <i x="2590" s="1" nd="1"/>
        <i x="6898" s="1" nd="1"/>
        <i x="4995" s="1" nd="1"/>
        <i x="7036" s="1" nd="1"/>
        <i x="6232" s="1" nd="1"/>
        <i x="5824" s="1" nd="1"/>
        <i x="6104" s="1" nd="1"/>
        <i x="3968" s="1" nd="1"/>
        <i x="4637" s="1" nd="1"/>
        <i x="4763" s="1" nd="1"/>
        <i x="4993" s="1" nd="1"/>
        <i x="3961" s="1" nd="1"/>
        <i x="4010" s="1" nd="1"/>
        <i x="2922" s="1" nd="1"/>
        <i x="5091" s="1" nd="1"/>
        <i x="5137" s="1" nd="1"/>
        <i x="4102" s="1" nd="1"/>
        <i x="7072" s="1" nd="1"/>
        <i x="7225" s="1" nd="1"/>
        <i x="5119" s="1" nd="1"/>
        <i x="5167" s="1" nd="1"/>
        <i x="7033" s="1" nd="1"/>
        <i x="3153" s="1" nd="1"/>
        <i x="6045" s="1" nd="1"/>
        <i x="2385" s="1" nd="1"/>
        <i x="7802" s="1" nd="1"/>
        <i x="6305" s="1" nd="1"/>
        <i x="4758" s="1" nd="1"/>
        <i x="2536" s="1" nd="1"/>
        <i x="7522" s="1" nd="1"/>
        <i x="3607" s="1" nd="1"/>
        <i x="2184" s="1" nd="1"/>
        <i x="4773" s="1" nd="1"/>
        <i x="7716" s="1" nd="1"/>
        <i x="6223" s="1" nd="1"/>
        <i x="4215" s="1" nd="1"/>
        <i x="2788" s="1" nd="1"/>
        <i x="3348" s="1" nd="1"/>
        <i x="7228" s="1" nd="1"/>
        <i x="6106" s="1" nd="1"/>
        <i x="3400" s="1" nd="1"/>
        <i x="2565" s="1" nd="1"/>
        <i x="2308" s="1" nd="1"/>
        <i x="4138" s="1" nd="1"/>
        <i x="7493" s="1" nd="1"/>
        <i x="4492" s="1" nd="1"/>
        <i x="3122" s="1" nd="1"/>
        <i x="7224" s="1" nd="1"/>
        <i x="4654" s="1" nd="1"/>
        <i x="2234" s="1" nd="1"/>
        <i x="6604" s="1" nd="1"/>
        <i x="6337" s="1" nd="1"/>
        <i x="2563" s="1" nd="1"/>
        <i x="3898" s="1" nd="1"/>
        <i x="3644" s="1" nd="1"/>
        <i x="4285" s="1" nd="1"/>
        <i x="7278" s="1" nd="1"/>
        <i x="4620" s="1" nd="1"/>
        <i x="5440" s="1" nd="1"/>
        <i x="5433" s="1" nd="1"/>
        <i x="2560" s="1" nd="1"/>
        <i x="2112" s="1" nd="1"/>
        <i x="5309" s="1" nd="1"/>
        <i x="6093" s="1" nd="1"/>
        <i x="6113" s="1" nd="1"/>
        <i x="2915" s="1" nd="1"/>
        <i x="5685" s="1" nd="1"/>
        <i x="2634" s="1" nd="1"/>
        <i x="6593" s="1" nd="1"/>
        <i x="3490" s="1" nd="1"/>
        <i x="4210" s="1" nd="1"/>
        <i x="5970" s="1" nd="1"/>
        <i x="4520" s="1" nd="1"/>
        <i x="4199" s="1" nd="1"/>
        <i x="3918" s="1" nd="1"/>
        <i x="3948" s="1" nd="1"/>
        <i x="2523" s="1" nd="1"/>
        <i x="5191" s="1" nd="1"/>
        <i x="4929" s="1" nd="1"/>
        <i x="2282" s="1" nd="1"/>
        <i x="4821" s="1" nd="1"/>
        <i x="7906" s="1" nd="1"/>
        <i x="7985" s="1" nd="1"/>
        <i x="5932" s="1" nd="1"/>
        <i x="3289" s="1" nd="1"/>
        <i x="2415" s="1" nd="1"/>
        <i x="2968" s="1" nd="1"/>
        <i x="2395" s="1" nd="1"/>
        <i x="2854" s="1" nd="1"/>
        <i x="7431" s="1" nd="1"/>
        <i x="7964" s="1" nd="1"/>
        <i x="4371" s="1" nd="1"/>
        <i x="7773" s="1" nd="1"/>
        <i x="7626" s="1" nd="1"/>
        <i x="7904" s="1" nd="1"/>
        <i x="4077" s="1" nd="1"/>
        <i x="6066" s="1" nd="1"/>
        <i x="5435" s="1" nd="1"/>
        <i x="4541" s="1" nd="1"/>
        <i x="7907" s="1" nd="1"/>
        <i x="4387" s="1" nd="1"/>
        <i x="4641" s="1" nd="1"/>
        <i x="5172" s="1" nd="1"/>
        <i x="5914" s="1" nd="1"/>
        <i x="2392" s="1" nd="1"/>
        <i x="5968" s="1" nd="1"/>
        <i x="5964" s="1" nd="1"/>
        <i x="7203" s="1" nd="1"/>
        <i x="2718" s="1" nd="1"/>
        <i x="7975" s="1" nd="1"/>
        <i x="6002" s="1" nd="1"/>
        <i x="4432" s="1" nd="1"/>
        <i x="4378" s="1" nd="1"/>
        <i x="4710" s="1" nd="1"/>
        <i x="5827" s="1" nd="1"/>
        <i x="3595" s="1" nd="1"/>
        <i x="4862" s="1" nd="1"/>
        <i x="6995" s="1" nd="1"/>
        <i x="4125" s="1" nd="1"/>
        <i x="6159" s="1" nd="1"/>
        <i x="7821" s="1" nd="1"/>
        <i x="3663" s="1" nd="1"/>
        <i x="3520" s="1" nd="1"/>
        <i x="7323" s="1" nd="1"/>
        <i x="7899" s="1" nd="1"/>
        <i x="6160" s="1" nd="1"/>
        <i x="3388" s="1" nd="1"/>
        <i x="6275" s="1" nd="1"/>
        <i x="7926" s="1" nd="1"/>
        <i x="7845" s="1" nd="1"/>
        <i x="3577" s="1" nd="1"/>
        <i x="2971" s="1" nd="1"/>
        <i x="3727" s="1" nd="1"/>
        <i x="6698" s="1" nd="1"/>
        <i x="6629" s="1" nd="1"/>
        <i x="2765" s="1" nd="1"/>
        <i x="2260" s="1" nd="1"/>
        <i x="3704" s="1" nd="1"/>
        <i x="5813" s="1" nd="1"/>
        <i x="6631" s="1" nd="1"/>
        <i x="2466" s="1" nd="1"/>
        <i x="2998" s="1" nd="1"/>
        <i x="7295" s="1" nd="1"/>
        <i x="3508" s="1" nd="1"/>
        <i x="3552" s="1" nd="1"/>
        <i x="7148" s="1" nd="1"/>
        <i x="4494" s="1" nd="1"/>
        <i x="3497" s="1" nd="1"/>
        <i x="7113" s="1" nd="1"/>
        <i x="2870" s="1" nd="1"/>
        <i x="2901" s="1" nd="1"/>
        <i x="7064" s="1" nd="1"/>
        <i x="2738" s="1" nd="1"/>
        <i x="4412" s="1" nd="1"/>
        <i x="6138" s="1" nd="1"/>
        <i x="7946" s="1" nd="1"/>
        <i x="2212" s="1" nd="1"/>
        <i x="7222" s="1" nd="1"/>
        <i x="4563" s="1" nd="1"/>
        <i x="5301" s="1" nd="1"/>
        <i x="7957" s="1" nd="1"/>
        <i x="3919" s="1" nd="1"/>
        <i x="2942" s="1" nd="1"/>
        <i x="2792" s="1" nd="1"/>
        <i x="5887" s="1" nd="1"/>
        <i x="5310" s="1" nd="1"/>
        <i x="4461" s="1" nd="1"/>
        <i x="2904" s="1" nd="1"/>
        <i x="3396" s="1" nd="1"/>
        <i x="6993" s="1" nd="1"/>
        <i x="7676" s="1" nd="1"/>
        <i x="5972" s="1" nd="1"/>
        <i x="2841" s="1" nd="1"/>
        <i x="3359" s="1" nd="1"/>
        <i x="5110" s="1" nd="1"/>
        <i x="3496" s="1" nd="1"/>
        <i x="7197" s="1" nd="1"/>
        <i x="4014" s="1" nd="1"/>
        <i x="3391" s="1" nd="1"/>
        <i x="4234" s="1" nd="1"/>
        <i x="4860" s="1" nd="1"/>
        <i x="2787" s="1" nd="1"/>
        <i x="5780" s="1" nd="1"/>
        <i x="6529" s="1" nd="1"/>
        <i x="4200" s="1" nd="1"/>
        <i x="7126" s="1" nd="1"/>
        <i x="4083" s="1" nd="1"/>
        <i x="4068" s="1" nd="1"/>
        <i x="2857" s="1" nd="1"/>
        <i x="7494" s="1" nd="1"/>
        <i x="7040" s="1" nd="1"/>
        <i x="7116" s="1" nd="1"/>
        <i x="7890" s="1" nd="1"/>
        <i x="7612" s="1" nd="1"/>
        <i x="3176" s="1" nd="1"/>
        <i x="3532" s="1" nd="1"/>
        <i x="2198" s="1" nd="1"/>
        <i x="5463" s="1" nd="1"/>
        <i x="2875" s="1" nd="1"/>
        <i x="7913" s="1" nd="1"/>
        <i x="5125" s="1" nd="1"/>
        <i x="3227" s="1" nd="1"/>
        <i x="7999" s="1" nd="1"/>
        <i x="5503" s="1" nd="1"/>
        <i x="3357" s="1" nd="1"/>
        <i x="6215" s="1" nd="1"/>
        <i x="2877" s="1" nd="1"/>
        <i x="5640" s="1" nd="1"/>
        <i x="6203" s="1" nd="1"/>
        <i x="3058" s="1" nd="1"/>
        <i x="2517" s="1" nd="1"/>
        <i x="7989" s="1" nd="1"/>
        <i x="6616" s="1" nd="1"/>
        <i x="2957" s="1" nd="1"/>
        <i x="4069" s="1" nd="1"/>
        <i x="3062" s="1" nd="1"/>
        <i x="5898" s="1" nd="1"/>
        <i x="7786" s="1" nd="1"/>
        <i x="7543" s="1" nd="1"/>
        <i x="3240" s="1" nd="1"/>
        <i x="3575" s="1" nd="1"/>
        <i x="6924" s="1" nd="1"/>
        <i x="2756" s="1" nd="1"/>
        <i x="2770" s="1" nd="1"/>
        <i x="2888" s="1" nd="1"/>
        <i x="3537" s="1" nd="1"/>
        <i x="2872" s="1" nd="1"/>
        <i x="4237" s="1" nd="1"/>
        <i x="4665" s="1" nd="1"/>
        <i x="3066" s="1" nd="1"/>
        <i x="2759" s="1" nd="1"/>
        <i x="2826" s="1" nd="1"/>
        <i x="2775" s="1" nd="1"/>
        <i x="6133" s="1" nd="1"/>
        <i x="7308" s="1" nd="1"/>
        <i x="7422" s="1" nd="1"/>
        <i x="7739" s="1" nd="1"/>
        <i x="3800" s="1" nd="1"/>
        <i x="2430" s="1" nd="1"/>
        <i x="4718" s="1" nd="1"/>
        <i x="7588" s="1" nd="1"/>
        <i x="3071" s="1" nd="1"/>
        <i x="6420" s="1" nd="1"/>
        <i x="5269" s="1" nd="1"/>
        <i x="6336" s="1" nd="1"/>
        <i x="5998" s="1" nd="1"/>
        <i x="2197" s="1" nd="1"/>
        <i x="2771" s="1" nd="1"/>
        <i x="3003" s="1" nd="1"/>
        <i x="6572" s="1" nd="1"/>
        <i x="7154" s="1" nd="1"/>
        <i x="4975" s="1" nd="1"/>
        <i x="7562" s="1" nd="1"/>
        <i x="3637" s="1" nd="1"/>
        <i x="4958" s="1" nd="1"/>
        <i x="3030" s="1" nd="1"/>
        <i x="2898" s="1" nd="1"/>
        <i x="6617" s="1" nd="1"/>
        <i x="4737" s="1" nd="1"/>
        <i x="2189" s="1" nd="1"/>
        <i x="5390" s="1" nd="1"/>
        <i x="6824" s="1" nd="1"/>
        <i x="2611" s="1" nd="1"/>
        <i x="7398" s="1" nd="1"/>
        <i x="2802" s="1" nd="1"/>
        <i x="7758" s="1" nd="1"/>
        <i x="2918" s="1" nd="1"/>
        <i x="3140" s="1" nd="1"/>
        <i x="2789" s="1" nd="1"/>
        <i x="2624" s="1" nd="1"/>
        <i x="7249" s="1" nd="1"/>
        <i x="6857" s="1" nd="1"/>
        <i x="4328" s="1" nd="1"/>
        <i x="3616" s="1" nd="1"/>
        <i x="5520" s="1" nd="1"/>
        <i x="7007" s="1" nd="1"/>
        <i x="4688" s="1" nd="1"/>
        <i x="4839" s="1" nd="1"/>
        <i x="5267" s="1" nd="1"/>
        <i x="5217" s="1" nd="1"/>
        <i x="5149" s="1" nd="1"/>
        <i x="7413" s="1" nd="1"/>
        <i x="3342" s="1" nd="1"/>
        <i x="5126" s="1" nd="1"/>
        <i x="5612" s="1" nd="1"/>
        <i x="7156" s="1" nd="1"/>
        <i x="7070" s="1" nd="1"/>
        <i x="7502" s="1" nd="1"/>
        <i x="3139" s="1" nd="1"/>
        <i x="4503" s="1" nd="1"/>
        <i x="3417" s="1" nd="1"/>
        <i x="5711" s="1" nd="1"/>
        <i x="5632" s="1" nd="1"/>
        <i x="6814" s="1" nd="1"/>
        <i x="4582" s="1" nd="1"/>
        <i x="6640" s="1" nd="1"/>
        <i x="4075" s="1" nd="1"/>
        <i x="4251" s="1" nd="1"/>
        <i x="5946" s="1" nd="1"/>
        <i x="7092" s="1" nd="1"/>
        <i x="4333" s="1" nd="1"/>
        <i x="7820" s="1" nd="1"/>
        <i x="7605" s="1" nd="1"/>
        <i x="4639" s="1" nd="1"/>
        <i x="3033" s="1" nd="1"/>
        <i x="3181" s="1" nd="1"/>
        <i x="2939" s="1" nd="1"/>
        <i x="4146" s="1" nd="1"/>
        <i x="3674" s="1" nd="1"/>
        <i x="4693" s="1" nd="1"/>
        <i x="4857" s="1" nd="1"/>
        <i x="6959" s="1" nd="1"/>
        <i x="7900" s="1" nd="1"/>
        <i x="6948" s="1" nd="1"/>
        <i x="4906" s="1" nd="1"/>
        <i x="4007" s="1" nd="1"/>
        <i x="2677" s="1" nd="1"/>
        <i x="5701" s="1" nd="1"/>
        <i x="5263" s="1" nd="1"/>
        <i x="2953" s="1" nd="1"/>
        <i x="3512" s="1" nd="1"/>
        <i x="2084" s="1" nd="1"/>
        <i x="2607" s="1" nd="1"/>
        <i x="4076" s="1" nd="1"/>
        <i x="5816" s="1" nd="1"/>
        <i x="4776" s="1" nd="1"/>
        <i x="5502" s="1" nd="1"/>
        <i x="3307" s="1" nd="1"/>
        <i x="5089" s="1" nd="1"/>
        <i x="3772" s="1" nd="1"/>
        <i x="5225" s="1" nd="1"/>
        <i x="6226" s="1" nd="1"/>
        <i x="7550" s="1" nd="1"/>
        <i x="2773" s="1" nd="1"/>
        <i x="5406" s="1" nd="1"/>
        <i x="3652" s="1" nd="1"/>
        <i x="4740" s="1" nd="1"/>
        <i x="3954" s="1" nd="1"/>
        <i x="2914" s="1" nd="1"/>
        <i x="7714" s="1" nd="1"/>
        <i x="2582" s="1" nd="1"/>
        <i x="7000" s="1" nd="1"/>
        <i x="4584" s="1" nd="1"/>
        <i x="6252" s="1" nd="1"/>
        <i x="2907" s="1" nd="1"/>
        <i x="2910" s="1" nd="1"/>
        <i x="4591" s="1" nd="1"/>
        <i x="4703" s="1" nd="1"/>
        <i x="6994" s="1" nd="1"/>
        <i x="4902" s="1" nd="1"/>
        <i x="7162" s="1" nd="1"/>
        <i x="2527" s="1" nd="1"/>
        <i x="2693" s="1" nd="1"/>
        <i x="4365" s="1" nd="1"/>
        <i x="4856" s="1" nd="1"/>
        <i x="5732" s="1" nd="1"/>
        <i x="3113" s="1" nd="1"/>
        <i x="7545" s="1" nd="1"/>
        <i x="4389" s="1" nd="1"/>
        <i x="4802" s="1" nd="1"/>
        <i x="2860" s="1" nd="1"/>
        <i x="2556" s="1" nd="1"/>
        <i x="3080" s="1" nd="1"/>
        <i x="4712" s="1" nd="1"/>
        <i x="7210" s="1" nd="1"/>
        <i x="3098" s="1" nd="1"/>
        <i x="5512" s="1" nd="1"/>
        <i x="4655" s="1" nd="1"/>
        <i x="3594" s="1" nd="1"/>
        <i x="6132" s="1" nd="1"/>
        <i x="3776" s="1" nd="1"/>
        <i x="5511" s="1" nd="1"/>
        <i x="3480" s="1" nd="1"/>
        <i x="5496" s="1" nd="1"/>
        <i x="4583" s="1" nd="1"/>
        <i x="5386" s="1" nd="1"/>
        <i x="6815" s="1" nd="1"/>
        <i x="7159" s="1" nd="1"/>
        <i x="6835" s="1" nd="1"/>
        <i x="2593" s="1" nd="1"/>
        <i x="7151" s="1" nd="1"/>
        <i x="7654" s="1" nd="1"/>
        <i x="2845" s="1" nd="1"/>
        <i x="2200" s="1" nd="1"/>
        <i x="3306" s="1" nd="1"/>
        <i x="5865" s="1" nd="1"/>
        <i x="4142" s="1" nd="1"/>
        <i x="4648" s="1" nd="1"/>
        <i x="4853" s="1" nd="1"/>
        <i x="5284" s="1" nd="1"/>
        <i x="5306" s="1" nd="1"/>
        <i x="3547" s="1" nd="1"/>
        <i x="4332" s="1" nd="1"/>
        <i x="6318" s="1" nd="1"/>
        <i x="6051" s="1" nd="1"/>
        <i x="6103" s="1" nd="1"/>
        <i x="7265" s="1" nd="1"/>
        <i x="7682" s="1" nd="1"/>
        <i x="5304" s="1" nd="1"/>
        <i x="7761" s="1" nd="1"/>
        <i x="5743" s="1" nd="1"/>
        <i x="5834" s="1" nd="1"/>
        <i x="5630" s="1" nd="1"/>
        <i x="5971" s="1" nd="1"/>
        <i x="5665" s="1" nd="1"/>
        <i x="5703" s="1" nd="1"/>
        <i x="7860" s="1" nd="1"/>
        <i x="4832" s="1" nd="1"/>
        <i x="5618" s="1" nd="1"/>
        <i x="6346" s="1" nd="1"/>
        <i x="7640" s="1" nd="1"/>
        <i x="3545" s="1" nd="1"/>
        <i x="7157" s="1" nd="1"/>
        <i x="5884" s="1" nd="1"/>
        <i x="4295" s="1" nd="1"/>
        <i x="3384" s="1" nd="1"/>
        <i x="3967" s="1" nd="1"/>
        <i x="2509" s="1" nd="1"/>
        <i x="3056" s="1" nd="1"/>
        <i x="4585" s="1" nd="1"/>
        <i x="4733" s="1" nd="1"/>
        <i x="7599" s="1" nd="1"/>
        <i x="3624" s="1" nd="1"/>
        <i x="2601" s="1" nd="1"/>
        <i x="7368" s="1" nd="1"/>
        <i x="2793" s="1" nd="1"/>
        <i x="4805" s="1" nd="1"/>
        <i x="4572" s="1" nd="1"/>
        <i x="7412" s="1" nd="1"/>
        <i x="7403" s="1" nd="1"/>
        <i x="6153" s="1" nd="1"/>
        <i x="7344" s="1" nd="1"/>
        <i x="4816" s="1" nd="1"/>
        <i x="3013" s="1" nd="1"/>
        <i x="4201" s="1" nd="1"/>
        <i x="3151" s="1" nd="1"/>
        <i x="5844" s="1" nd="1"/>
        <i x="5654" s="1" nd="1"/>
        <i x="2917" s="1" nd="1"/>
        <i x="3259" s="1" nd="1"/>
        <i x="5568" s="1" nd="1"/>
        <i x="5634" s="1" nd="1"/>
        <i x="6720" s="1" nd="1"/>
        <i x="2608" s="1" nd="1"/>
        <i x="3104" s="1" nd="1"/>
        <i x="4754" s="1" nd="1"/>
        <i x="5211" s="1" nd="1"/>
        <i x="3305" s="1" nd="1"/>
        <i x="4290" s="1" nd="1"/>
        <i x="7560" s="1" nd="1"/>
        <i x="6059" s="1" nd="1"/>
        <i x="2600" s="1" nd="1"/>
        <i x="4158" s="1" nd="1"/>
        <i x="4711" s="1" nd="1"/>
        <i x="6675" s="1" nd="1"/>
        <i x="6006" s="1" nd="1"/>
        <i x="7347" s="1" nd="1"/>
        <i x="3404" s="1" nd="1"/>
        <i x="6110" s="1" nd="1"/>
        <i x="5472" s="1" nd="1"/>
        <i x="4222" s="1" nd="1"/>
        <i x="4045" s="1" nd="1"/>
        <i x="5828" s="1" nd="1"/>
        <i x="2157" s="1" nd="1"/>
        <i x="2945" s="1" nd="1"/>
        <i x="2699" s="1" nd="1"/>
        <i x="7596" s="1" nd="1"/>
        <i x="4446" s="1" nd="1"/>
        <i x="7125" s="1" nd="1"/>
        <i x="5186" s="1" nd="1"/>
        <i x="3273" s="1" nd="1"/>
        <i x="2108" s="1" nd="1"/>
        <i x="2638" s="1" nd="1"/>
        <i x="6571" s="1" nd="1"/>
        <i x="7245" s="1" nd="1"/>
        <i x="2736" s="1" nd="1"/>
        <i x="2813" s="1" nd="1"/>
        <i x="7894" s="1" nd="1"/>
        <i x="4073" s="1" nd="1"/>
        <i x="2836" s="1" nd="1"/>
        <i x="7235" s="1" nd="1"/>
        <i x="7136" s="1" nd="1"/>
        <i x="7854" s="1" nd="1"/>
        <i x="6095" s="1" nd="1"/>
        <i x="2225" s="1" nd="1"/>
        <i x="4709" s="1" nd="1"/>
        <i x="7565" s="1" nd="1"/>
        <i x="7908" s="1" nd="1"/>
        <i x="7573" s="1" nd="1"/>
        <i x="6947" s="1" nd="1"/>
        <i x="5441" s="1" nd="1"/>
        <i x="7710" s="1" nd="1"/>
        <i x="5260" s="1" nd="1"/>
        <i x="2961" s="1" nd="1"/>
        <i x="5414" s="1" nd="1"/>
        <i x="5469" s="1" nd="1"/>
        <i x="6044" s="1" nd="1"/>
        <i x="3149" s="1" nd="1"/>
        <i x="7643" s="1" nd="1"/>
        <i x="4980" s="1" nd="1"/>
        <i x="7598" s="1" nd="1"/>
        <i x="2579" s="1" nd="1"/>
        <i x="6087" s="1" nd="1"/>
        <i x="4670" s="1" nd="1"/>
        <i x="6164" s="1" nd="1"/>
        <i x="6175" s="1" nd="1"/>
        <i x="2697" s="1" nd="1"/>
        <i x="7609" s="1" nd="1"/>
        <i x="6970" s="1" nd="1"/>
        <i x="4631" s="1" nd="1"/>
        <i x="4914" s="1" nd="1"/>
        <i x="3781" s="1" nd="1"/>
        <i x="7219" s="1" nd="1"/>
        <i x="6961" s="1" nd="1"/>
        <i x="2629" s="1" nd="1"/>
        <i x="7530" s="1" nd="1"/>
        <i x="3476" s="1" nd="1"/>
        <i x="7690" s="1" nd="1"/>
        <i x="3168" s="1" nd="1"/>
        <i x="7135" s="1" nd="1"/>
        <i x="7746" s="1" nd="1"/>
        <i x="7460" s="1" nd="1"/>
        <i x="2496" s="1" nd="1"/>
        <i x="7083" s="1" nd="1"/>
        <i x="2755" s="1" nd="1"/>
        <i x="5261" s="1" nd="1"/>
        <i x="3479" s="1" nd="1"/>
        <i x="3581" s="1" nd="1"/>
        <i x="3028" s="1" nd="1"/>
        <i x="7293" s="1" nd="1"/>
        <i x="5324" s="1" nd="1"/>
        <i x="4628" s="1" nd="1"/>
        <i x="4123" s="1" nd="1"/>
        <i x="4636" s="1" nd="1"/>
        <i x="2616" s="1" nd="1"/>
        <i x="7951" s="1" nd="1"/>
        <i x="4700" s="1" nd="1"/>
        <i x="3491" s="1" nd="1"/>
        <i x="4981" s="1" nd="1"/>
        <i x="2540" s="1" nd="1"/>
        <i x="2653" s="1" nd="1"/>
        <i x="6325" s="1" nd="1"/>
        <i x="4015" s="1" nd="1"/>
        <i x="3705" s="1" nd="1"/>
        <i x="2249" s="1" nd="1"/>
        <i x="5024" s="1" nd="1"/>
        <i x="2666" s="1" nd="1"/>
        <i x="2684" s="1" nd="1"/>
        <i x="2711" s="1" nd="1"/>
        <i x="7421" s="1" nd="1"/>
        <i x="3308" s="1" nd="1"/>
        <i x="4713" s="1" nd="1"/>
        <i x="3829" s="1" nd="1"/>
        <i x="4822" s="1" nd="1"/>
        <i x="6730" s="1" nd="1"/>
        <i x="2571" s="1" nd="1"/>
        <i x="2580" s="1" nd="1"/>
        <i x="5112" s="1" nd="1"/>
        <i x="5143" s="1" nd="1"/>
        <i x="7658" s="1" nd="1"/>
        <i x="7015" s="1" nd="1"/>
        <i x="4311" s="1" nd="1"/>
        <i x="5278" s="1" nd="1"/>
        <i x="4982" s="1" nd="1"/>
        <i x="7349" s="1" nd="1"/>
        <i x="3182" s="1" nd="1"/>
        <i x="3492" s="1" nd="1"/>
        <i x="2610" s="1" nd="1"/>
        <i x="2155" s="1" nd="1"/>
        <i x="7770" s="1" nd="1"/>
        <i x="5210" s="1" nd="1"/>
        <i x="7273" s="1" nd="1"/>
        <i x="5059" s="1" nd="1"/>
        <i x="6608" s="1" nd="1"/>
        <i x="5629" s="1" nd="1"/>
        <i x="4408" s="1" nd="1"/>
        <i x="2394" s="1" nd="1"/>
        <i x="5806" s="1" nd="1"/>
        <i x="4385" s="1" nd="1"/>
        <i x="5055" s="1" nd="1"/>
        <i x="3037" s="1" nd="1"/>
        <i x="2706" s="1" nd="1"/>
        <i x="3248" s="1" nd="1"/>
        <i x="4249" s="1" nd="1"/>
        <i x="7362" s="1" nd="1"/>
        <i x="2635" s="1" nd="1"/>
        <i x="3455" s="1" nd="1"/>
        <i x="6535" s="1" nd="1"/>
        <i x="2612" s="1" nd="1"/>
        <i x="7482" s="1" nd="1"/>
        <i x="7788" s="1" nd="1"/>
        <i x="7628" s="1" nd="1"/>
        <i x="7496" s="1" nd="1"/>
        <i x="5380" s="1" nd="1"/>
        <i x="5174" s="1" nd="1"/>
        <i x="4486" s="1" nd="1"/>
        <i x="2578" s="1" nd="1"/>
        <i x="7298" s="1" nd="1"/>
        <i x="5948" s="1" nd="1"/>
        <i x="7655" s="1" nd="1"/>
        <i x="4558" s="1" nd="1"/>
        <i x="7616" s="1" nd="1"/>
        <i x="7437" s="1" nd="1"/>
        <i x="5903" s="1" nd="1"/>
        <i x="2458" s="1" nd="1"/>
        <i x="7056" s="1" nd="1"/>
        <i x="6895" s="1" nd="1"/>
        <i x="6906" s="1" nd="1"/>
        <i x="3142" s="1" nd="1"/>
        <i x="4321" s="1" nd="1"/>
        <i x="2252" s="1" nd="1"/>
        <i x="7227" s="1" nd="1"/>
        <i x="7772" s="1" nd="1"/>
        <i x="5838" s="1" nd="1"/>
        <i x="5227" s="1" nd="1"/>
        <i x="6886" s="1" nd="1"/>
        <i x="7587" s="1" nd="1"/>
        <i x="2679" s="1" nd="1"/>
        <i x="3986" s="1" nd="1"/>
        <i x="7919" s="1" nd="1"/>
        <i x="4836" s="1" nd="1"/>
        <i x="4761" s="1" nd="1"/>
        <i x="3073" s="1" nd="1"/>
        <i x="6182" s="1" nd="1"/>
        <i x="5155" s="1" nd="1"/>
        <i x="4352" s="1" nd="1"/>
        <i x="4341" s="1" nd="1"/>
        <i x="5196" s="1" nd="1"/>
        <i x="7141" s="1" nd="1"/>
        <i x="4936" s="1" nd="1"/>
        <i x="4974" s="1" nd="1"/>
        <i x="7054" s="1" nd="1"/>
        <i x="4912" s="1" nd="1"/>
        <i x="7327" s="1" nd="1"/>
        <i x="7835" s="1" nd="1"/>
        <i x="6296" s="1" nd="1"/>
        <i x="5624" s="1" nd="1"/>
        <i x="5739" s="1" nd="1"/>
        <i x="6827" s="1" nd="1"/>
        <i x="3956" s="1" nd="1"/>
        <i x="4356" s="1" nd="1"/>
        <i x="5723" s="1" nd="1"/>
        <i x="4271" s="1" nd="1"/>
        <i x="2659" s="1" nd="1"/>
        <i x="2562" s="1" nd="1"/>
        <i x="3897" s="1" nd="1"/>
        <i x="5956" s="1" nd="1"/>
        <i x="4410" s="1" nd="1"/>
        <i x="2242" s="1" nd="1"/>
        <i x="3076" s="1" nd="1"/>
        <i x="3211" s="1" nd="1"/>
        <i x="7810" s="1" nd="1"/>
        <i x="2763" s="1" nd="1"/>
        <i x="3172" s="1" nd="1"/>
        <i x="4315" s="1" nd="1"/>
        <i x="4624" s="1" nd="1"/>
        <i x="3708" s="1" nd="1"/>
        <i x="2768" s="1" nd="1"/>
        <i x="2842" s="1" nd="1"/>
        <i x="3857" s="1" nd="1"/>
        <i x="6855" s="1" nd="1"/>
        <i x="3457" s="1" nd="1"/>
        <i x="4785" s="1" nd="1"/>
        <i x="4300" s="1" nd="1"/>
        <i x="3795" s="1" nd="1"/>
        <i x="2979" s="1" nd="1"/>
        <i x="3077" s="1" nd="1"/>
        <i x="2665" s="1" nd="1"/>
        <i x="4386" s="1" nd="1"/>
        <i x="7343" s="1" nd="1"/>
        <i x="7948" s="1" nd="1"/>
        <i x="7953" s="1" nd="1"/>
        <i x="2606" s="1" nd="1"/>
        <i x="7702" s="1" nd="1"/>
        <i x="2461" s="1" nd="1"/>
        <i x="7241" s="1" nd="1"/>
        <i x="7935" s="1" nd="1"/>
        <i x="3247" s="1" nd="1"/>
        <i x="6735" s="1" nd="1"/>
        <i x="4895" s="1" nd="1"/>
        <i x="4925" s="1" nd="1"/>
        <i x="3298" s="1" nd="1"/>
        <i x="3079" s="1" nd="1"/>
        <i x="5200" s="1" nd="1"/>
        <i x="6652" s="1" nd="1"/>
        <i x="7512" s="1" nd="1"/>
        <i x="5935" s="1" nd="1"/>
        <i x="6259" s="1" nd="1"/>
        <i x="2186" s="1" nd="1"/>
        <i x="3074" s="1" nd="1"/>
        <i x="4422" s="1" nd="1"/>
        <i x="5042" s="1" nd="1"/>
        <i x="5241" s="1" nd="1"/>
        <i x="2325" s="1" nd="1"/>
        <i x="3796" s="1" nd="1"/>
        <i x="3739" s="1" nd="1"/>
        <i x="2795" s="1" nd="1"/>
        <i x="6122" s="1" nd="1"/>
        <i x="3016" s="1" nd="1"/>
        <i x="3018" s="1" nd="1"/>
        <i x="4208" s="1" nd="1"/>
        <i x="6320" s="1" nd="1"/>
        <i x="2537" s="1" nd="1"/>
        <i x="4524" s="1" nd="1"/>
        <i x="4871" s="1" nd="1"/>
        <i x="5090" s="1" nd="1"/>
        <i x="2615" s="1" nd="1"/>
        <i x="2855" s="1" nd="1"/>
        <i x="7619" s="1" nd="1"/>
        <i x="2762" s="1" nd="1"/>
        <i x="6694" s="1" nd="1"/>
        <i x="7636" s="1" nd="1"/>
        <i x="2648" s="1" nd="1"/>
        <i x="2821" s="1" nd="1"/>
        <i x="4213" s="1" nd="1"/>
        <i x="5867" s="1" nd="1"/>
        <i x="5319" s="1" nd="1"/>
        <i x="6417" s="1" nd="1"/>
        <i x="3858" s="1" nd="1"/>
        <i x="7276" s="1" nd="1"/>
        <i x="2510" s="1" nd="1"/>
        <i x="5859" s="1" nd="1"/>
        <i x="6080" s="1" nd="1"/>
        <i x="4868" s="1" nd="1"/>
        <i x="7147" s="1" nd="1"/>
        <i x="3107" s="1" nd="1"/>
        <i x="7991" s="1" nd="1"/>
        <i x="2764" s="1" nd="1"/>
        <i x="3196" s="1" nd="1"/>
        <i x="3630" s="1" nd="1"/>
        <i x="5930" s="1" nd="1"/>
        <i x="5652" s="1" nd="1"/>
        <i x="5470" s="1" nd="1"/>
        <i x="7433" s="1" nd="1"/>
        <i x="4217" s="1" nd="1"/>
        <i x="2086" s="1" nd="1"/>
        <i x="2655" s="1" nd="1"/>
        <i x="3877" s="1" nd="1"/>
        <i x="6834" s="1" nd="1"/>
        <i x="6201" s="1" nd="1"/>
        <i x="3743" s="1" nd="1"/>
        <i x="5749" s="1" nd="1"/>
        <i x="7990" s="1" nd="1"/>
        <i x="5536" s="1" nd="1"/>
        <i x="7818" s="1" nd="1"/>
        <i x="7450" s="1" nd="1"/>
        <i x="6011" s="1" nd="1"/>
        <i x="4967" s="1" nd="1"/>
        <i x="6096" s="1" nd="1"/>
        <i x="5733" s="1" nd="1"/>
        <i x="3807" s="1" nd="1"/>
        <i x="4859" s="1" nd="1"/>
        <i x="2728" s="1" nd="1"/>
        <i x="3605" s="1" nd="1"/>
        <i x="4108" s="1" nd="1"/>
        <i x="6150" s="1" nd="1"/>
        <i x="4784" s="1" nd="1"/>
        <i x="6140" s="1" nd="1"/>
        <i x="2263" s="1" nd="1"/>
        <i x="3089" s="1" nd="1"/>
        <i x="3899" s="1" nd="1"/>
        <i x="3086" s="1" nd="1"/>
        <i x="4224" s="1" nd="1"/>
        <i x="4357" s="1" nd="1"/>
        <i x="7316" s="1" nd="1"/>
        <i x="5688" s="1" nd="1"/>
        <i x="2470" s="1" nd="1"/>
        <i x="4523" s="1" nd="1"/>
        <i x="5646" s="1" nd="1"/>
        <i x="4355" s="1" nd="1"/>
        <i x="5163" s="1" nd="1"/>
        <i x="3398" s="1" nd="1"/>
        <i x="7389" s="1" nd="1"/>
        <i x="4099" s="1" nd="1"/>
        <i x="6825" s="1" nd="1"/>
        <i x="4196" s="1" nd="1"/>
        <i x="3949" s="1" nd="1"/>
        <i x="5846" s="1" nd="1"/>
        <i x="7527" s="1" nd="1"/>
        <i x="7997" s="1" nd="1"/>
        <i x="3313" s="1" nd="1"/>
        <i x="7350" s="1" nd="1"/>
        <i x="2098" s="1" nd="1"/>
        <i x="6342" s="1" nd="1"/>
        <i x="3987" s="1" nd="1"/>
        <i x="3294" s="1" nd="1"/>
        <i x="4008" s="1" nd="1"/>
        <i x="5106" s="1" nd="1"/>
        <i x="7977" s="1" nd="1"/>
        <i x="2203" s="1" nd="1"/>
        <i x="3975" s="1" nd="1"/>
        <i x="7190" s="1" nd="1"/>
        <i x="6542" s="1" nd="1"/>
        <i x="4626" s="1" nd="1"/>
        <i x="7256" s="1" nd="1"/>
        <i x="7078" s="1" nd="1"/>
        <i x="2724" s="1" nd="1"/>
        <i x="7678" s="1" nd="1"/>
        <i x="7929" s="1" nd="1"/>
        <i x="4916" s="1" nd="1"/>
        <i x="3922" s="1" nd="1"/>
        <i x="6500" s="1" nd="1"/>
        <i x="4827" s="1" nd="1"/>
        <i x="3952" s="1" nd="1"/>
        <i x="7120" s="1" nd="1"/>
        <i x="7441" s="1" nd="1"/>
        <i x="3034" s="1" nd="1"/>
        <i x="2884" s="1" nd="1"/>
        <i x="5992" s="1" nd="1"/>
        <i x="7888" s="1" nd="1"/>
        <i x="3966" s="1" nd="1"/>
        <i x="3434" s="1" nd="1"/>
        <i x="7723" s="1" nd="1"/>
        <i x="7142" s="1" nd="1"/>
        <i x="5223" s="1" nd="1"/>
        <i x="4440" s="1" nd="1"/>
        <i x="3473" s="1" nd="1"/>
        <i x="5154" s="1" nd="1"/>
        <i x="2276" s="1" nd="1"/>
        <i x="6334" s="1" nd="1"/>
        <i x="4937" s="1" nd="1"/>
        <i x="3402" s="1" nd="1"/>
        <i x="4611" s="1" nd="1"/>
        <i x="5146" s="1" nd="1"/>
        <i x="6714" s="1" nd="1"/>
        <i x="7181" s="1" nd="1"/>
        <i x="5095" s="1" nd="1"/>
        <i x="2471" s="1" nd="1"/>
        <i x="6728" s="1" nd="1"/>
        <i x="7625" s="1" nd="1"/>
        <i x="2529" s="1" nd="1"/>
        <i x="2545" s="1" nd="1"/>
        <i x="5851" s="1" nd="1"/>
        <i x="5423" s="1" nd="1"/>
        <i x="3099" s="1" nd="1"/>
        <i x="5988" s="1" nd="1"/>
        <i x="5777" s="1" nd="1"/>
        <i x="5365" s="1" nd="1"/>
        <i x="3389" s="1" nd="1"/>
        <i x="3444" s="1" nd="1"/>
        <i x="3443" s="1" nd="1"/>
        <i x="7979" s="1" nd="1"/>
        <i x="4952" s="1" nd="1"/>
        <i x="7956" s="1" nd="1"/>
        <i x="5327" s="1" nd="1"/>
        <i x="5510" s="1" nd="1"/>
        <i x="2996" s="1" nd="1"/>
        <i x="7884" s="1" nd="1"/>
        <i x="3706" s="1" nd="1"/>
        <i x="5792" s="1" nd="1"/>
        <i x="2570" s="1" nd="1"/>
        <i x="7996" s="1" nd="1"/>
        <i x="3834" s="1" nd="1"/>
        <i x="7468" s="1" nd="1"/>
        <i x="6341" s="1" nd="1"/>
        <i x="5742" s="1" nd="1"/>
        <i x="7053" s="1" nd="1"/>
        <i x="2270" s="1" nd="1"/>
        <i x="3601" s="1" nd="1"/>
        <i x="4727" s="1" nd="1"/>
        <i x="2581" s="1" nd="1"/>
        <i x="3078" s="1" nd="1"/>
        <i x="5825" s="1" nd="1"/>
        <i x="5795" s="1" nd="1"/>
        <i x="6395" s="1" nd="1"/>
        <i x="5853" s="1" nd="1"/>
        <i x="3701" s="1" nd="1"/>
        <i x="7938" s="1" nd="1"/>
        <i x="3903" s="1" nd="1"/>
        <i x="5796" s="1" nd="1"/>
        <i x="2625" s="1" nd="1"/>
        <i x="5539" s="1" nd="1"/>
        <i x="2905" s="1" nd="1"/>
        <i x="5551" s="1" nd="1"/>
        <i x="5103" s="1" nd="1"/>
        <i x="5516" s="1" nd="1"/>
        <i x="3339" s="1" nd="1"/>
        <i x="5036" s="1" nd="1"/>
        <i x="2432" s="1" nd="1"/>
        <i x="2566" s="1" nd="1"/>
        <i x="2577" s="1" nd="1"/>
        <i x="2663" s="1" nd="1"/>
        <i x="2662" s="1" nd="1"/>
        <i x="3032" s="1" nd="1"/>
        <i x="4501" s="1" nd="1"/>
        <i x="2729" s="1" nd="1"/>
        <i x="4288" s="1" nd="1"/>
        <i x="6648" s="1" nd="1"/>
        <i x="5848" s="1" nd="1"/>
        <i x="3410" s="1" nd="1"/>
        <i x="5242" s="1" nd="1"/>
        <i x="3312" s="1" nd="1"/>
        <i x="4426" s="1" nd="1"/>
        <i x="3120" s="1" nd="1"/>
        <i x="7966" s="1" nd="1"/>
        <i x="5722" s="1" nd="1"/>
        <i x="5001" s="1" nd="1"/>
        <i x="5434" s="1" nd="1"/>
        <i x="7446" s="1" nd="1"/>
        <i x="6148" s="1" nd="1"/>
        <i x="7754" s="1" nd="1"/>
        <i x="6450" s="1" nd="1"/>
        <i x="6054" s="1" nd="1"/>
        <i x="2853" s="1" nd="1"/>
        <i x="7495" s="1" nd="1"/>
        <i x="6123" s="1" nd="1"/>
        <i x="6037" s="1" nd="1"/>
        <i x="5921" s="1" nd="1"/>
        <i x="3405" s="1" nd="1"/>
        <i x="7201" s="1" nd="1"/>
        <i x="3721" s="1" nd="1"/>
        <i x="2949" s="1" nd="1"/>
        <i x="5737" s="1" nd="1"/>
        <i x="5255" s="1" nd="1"/>
        <i x="5236" s="1" nd="1"/>
        <i x="4757" s="1" nd="1"/>
        <i x="6120" s="1" nd="1"/>
        <i x="2827" s="1" nd="1"/>
        <i x="7436" s="1" nd="1"/>
        <i x="6016" s="1" nd="1"/>
        <i x="7874" s="1" nd="1"/>
        <i x="6684" s="1" nd="1"/>
        <i x="3285" s="1" nd="1"/>
        <i x="6665" s="1" nd="1"/>
        <i x="6418" s="1" nd="1"/>
        <i x="4511" s="1" nd="1"/>
        <i x="3609" s="1" nd="1"/>
        <i x="6649" s="1" nd="1"/>
        <i x="4537" s="1" nd="1"/>
        <i x="2094" s="1" nd="1"/>
        <i x="4790" s="1" nd="1"/>
        <i x="3650" s="1" nd="1"/>
        <i x="2493" s="1" nd="1"/>
        <i x="5991" s="1" nd="1"/>
        <i x="3045" s="1" nd="1"/>
        <i x="4376" s="1" nd="1"/>
        <i x="7348" s="1" nd="1"/>
        <i x="4932" s="1" nd="1"/>
        <i x="4349" s="1" nd="1"/>
        <i x="2258" s="1" nd="1"/>
        <i x="5123" s="1" nd="1"/>
        <i x="3403" s="1" nd="1"/>
        <i x="6646" s="1" nd="1"/>
        <i x="2244" s="1" nd="1"/>
        <i x="5382" s="1" nd="1"/>
        <i x="5977" s="1" nd="1"/>
        <i x="7880" s="1" nd="1"/>
        <i x="3328" s="1" nd="1"/>
        <i x="2734" s="1" nd="1"/>
        <i x="5377" s="1" nd="1"/>
        <i x="5118" s="1" nd="1"/>
        <i x="5252" s="1" nd="1"/>
        <i x="6115" s="1" nd="1"/>
        <i x="5383" s="1" nd="1"/>
        <i x="3344" s="1" nd="1"/>
        <i x="7794" s="1" nd="1"/>
        <i x="2828" s="1" nd="1"/>
        <i x="4622" s="1" nd="1"/>
        <i x="4329" s="1" nd="1"/>
        <i x="5563" s="1" nd="1"/>
        <i x="6183" s="1" nd="1"/>
        <i x="4867" s="1" nd="1"/>
        <i x="4362" s="1" nd="1"/>
        <i x="7967" s="1" nd="1"/>
        <i x="4657" s="1" nd="1"/>
        <i x="4358" s="1" nd="1"/>
        <i x="4497" s="1" nd="1"/>
        <i x="6655" s="1" nd="1"/>
        <i x="3700" s="1" nd="1"/>
        <i x="2462" s="1" nd="1"/>
        <i x="6012" s="1" nd="1"/>
        <i x="7604" s="1" nd="1"/>
        <i x="2947" s="1" nd="1"/>
        <i x="2667" s="1" nd="1"/>
        <i x="3333" s="1" nd="1"/>
        <i x="3087" s="1" nd="1"/>
        <i x="7518" s="1" nd="1"/>
        <i x="2814" s="1" nd="1"/>
        <i x="4616" s="1" nd="1"/>
        <i x="5705" s="1" nd="1"/>
        <i x="4872" s="1" nd="1"/>
        <i x="3171" s="1" nd="1"/>
        <i x="7681" s="1" nd="1"/>
        <i x="4625" s="1" nd="1"/>
        <i x="2832" s="1" nd="1"/>
        <i x="4001" s="1" nd="1"/>
        <i x="6588" s="1" nd="1"/>
        <i x="7002" s="1" nd="1"/>
        <i x="4258" s="1" nd="1"/>
        <i x="5456" s="1" nd="1"/>
        <i x="2322" s="1" nd="1"/>
        <i x="4204" s="1" nd="1"/>
        <i x="5151" s="1" nd="1"/>
        <i x="7221" s="1" nd="1"/>
        <i x="4477" s="1" nd="1"/>
        <i x="2389" s="1" nd="1"/>
        <i x="5081" s="1" nd="1"/>
        <i x="5990" s="1" nd="1"/>
        <i x="6107" s="1" nd="1"/>
        <i x="5355" s="1" nd="1"/>
        <i x="4506" s="1" nd="1"/>
        <i x="3874" s="1" nd="1"/>
        <i x="2641" s="1" nd="1"/>
        <i x="3371" s="1" nd="1"/>
        <i x="2224" s="1" nd="1"/>
        <i x="3129" s="1" nd="1"/>
        <i x="5410" s="1" nd="1"/>
        <i x="3157" s="1" nd="1"/>
        <i x="5379" s="1" nd="1"/>
        <i x="6314" s="1" nd="1"/>
        <i x="3917" s="1" nd="1"/>
        <i x="2407" s="1" nd="1"/>
        <i x="7367" s="1" nd="1"/>
        <i x="3354" s="1" nd="1"/>
        <i x="4262" s="1" nd="1"/>
        <i x="7220" s="1" nd="1"/>
        <i x="3893" s="1" nd="1"/>
        <i x="4934" s="1" nd="1"/>
        <i x="4326" s="1" nd="1"/>
        <i x="7556" s="1" nd="1"/>
        <i x="7762" s="1" nd="1"/>
        <i x="5093" s="1" nd="1"/>
        <i x="4216" s="1" nd="1"/>
        <i x="6272" s="1" nd="1"/>
        <i x="7006" s="1" nd="1"/>
        <i x="7617" s="1" nd="1"/>
        <i x="2808" s="1" nd="1"/>
        <i x="7615" s="1" nd="1"/>
        <i x="2136" s="1" nd="1"/>
        <i x="5447" s="1" nd="1"/>
        <i x="6030" s="1" nd="1"/>
        <i x="2783" s="1" nd="1"/>
        <i x="4786" s="1" nd="1"/>
        <i x="5576" s="1" nd="1"/>
        <i x="3425" s="1" nd="1"/>
        <i x="6127" s="1" nd="1"/>
        <i x="2498" s="1" nd="1"/>
        <i x="4680" s="1" nd="1"/>
        <i x="5656" s="1" nd="1"/>
        <i x="7109" s="1" nd="1"/>
        <i x="3165" s="1" nd="1"/>
        <i x="2894" s="1" nd="1"/>
        <i x="6009" s="1" nd="1"/>
        <i x="5885" s="1" nd="1"/>
        <i x="7484" s="1" nd="1"/>
        <i x="2564" s="1" nd="1"/>
        <i x="5376" s="1" nd="1"/>
        <i x="7045" s="1" nd="1"/>
        <i x="7364" s="1" nd="1"/>
        <i x="3661" s="1" nd="1"/>
        <i x="7751" s="1" nd="1"/>
        <i x="5911" s="1" nd="1"/>
        <i x="2865" s="1" nd="1"/>
        <i x="2688" s="1" nd="1"/>
        <i x="7738" s="1" nd="1"/>
        <i x="6290" s="1" nd="1"/>
        <i x="3865" s="1" nd="1"/>
        <i x="7192" s="1" nd="1"/>
        <i x="3722" s="1" nd="1"/>
        <i x="5265" s="1" nd="1"/>
        <i x="7508" s="1" nd="1"/>
        <i x="4509" s="1" nd="1"/>
        <i x="6373" s="1" nd="1"/>
        <i x="5478" s="1" nd="1"/>
        <i x="5492" s="1" nd="1"/>
        <i x="7848" s="1" nd="1"/>
        <i x="5684" s="1" nd="1"/>
        <i x="6976" s="1" nd="1"/>
        <i x="4715" s="1" nd="1"/>
        <i x="5432" s="1" nd="1"/>
        <i x="6040" s="1" nd="1"/>
        <i x="4009" s="1" nd="1"/>
        <i x="7414" s="1" nd="1"/>
        <i x="5083" s="1" nd="1"/>
        <i x="4580" s="1" nd="1"/>
        <i x="2069" s="1" nd="1"/>
        <i x="6207" s="1" nd="1"/>
        <i x="5189" s="1" nd="1"/>
        <i x="7870" s="1" nd="1"/>
        <i x="5582" s="1" nd="1"/>
        <i x="7978" s="1" nd="1"/>
        <i x="6576" s="1" nd="1"/>
        <i x="7827" s="1" nd="1"/>
        <i x="2195" s="1" nd="1"/>
        <i x="7961" s="1" nd="1"/>
        <i x="4928" s="1" nd="1"/>
        <i x="6761" s="1" nd="1"/>
        <i x="7865" s="1" nd="1"/>
        <i x="5628" s="1" nd="1"/>
        <i x="2423" s="1" nd="1"/>
        <i x="6198" s="1" nd="1"/>
        <i x="5206" s="1" nd="1"/>
        <i x="2405" s="1" nd="1"/>
        <i x="4708" s="1" nd="1"/>
        <i x="2643" s="1" nd="1"/>
        <i x="2187" s="1" nd="1"/>
        <i x="6384" s="1" nd="1"/>
        <i x="4361" s="1" nd="1"/>
        <i x="5756" s="1" nd="1"/>
        <i x="2654" s="1" nd="1"/>
        <i x="2651" s="1" nd="1"/>
        <i x="6212" s="1" nd="1"/>
        <i x="4971" s="1" nd="1"/>
        <i x="3375" s="1" nd="1"/>
        <i x="6347" s="1" nd="1"/>
        <i x="6089" s="1" nd="1"/>
        <i x="4894" s="1" nd="1"/>
        <i x="3432" s="1" nd="1"/>
        <i x="6316" s="1" nd="1"/>
        <i x="4240" s="1" nd="1"/>
        <i x="5287" s="1" nd="1"/>
        <i x="4416" s="1" nd="1"/>
        <i x="6506" s="1" nd="1"/>
        <i x="2085" s="1" nd="1"/>
        <i x="7960" s="1" nd="1"/>
        <i x="7789" s="1" nd="1"/>
        <i x="7415" s="1" nd="1"/>
        <i x="4084" s="1" nd="1"/>
        <i x="7509" s="1" nd="1"/>
        <i x="5141" s="1" nd="1"/>
        <i x="4617" s="1" nd="1"/>
        <i x="2745" s="1" nd="1"/>
        <i x="4707" s="1" nd="1"/>
        <i x="7547" s="1" nd="1"/>
        <i x="2542" s="1" nd="1"/>
        <i x="3658" s="1" nd="1"/>
        <i x="6582" s="1" nd="1"/>
        <i x="5620" s="1" nd="1"/>
        <i x="4131" s="1" nd="1"/>
        <i x="3940" s="1" nd="1"/>
        <i x="6451" s="1" nd="1"/>
        <i x="4507" s="1" nd="1"/>
        <i x="6129" s="1" nd="1"/>
        <i x="5152" s="1" nd="1"/>
        <i x="3813" s="1" nd="1"/>
        <i x="5994" s="1" nd="1"/>
        <i x="7342" s="1" nd="1"/>
        <i x="7209" s="1" nd="1"/>
        <i x="7575" s="1" nd="1"/>
        <i x="7207" s="1" nd="1"/>
        <i x="3510" s="1" nd="1"/>
        <i x="5315" s="1" nd="1"/>
        <i x="7933" s="1" nd="1"/>
        <i x="7144" s="1" nd="1"/>
        <i x="5443" s="1" nd="1"/>
        <i x="5767" s="1" nd="1"/>
        <i x="2546" s="1" nd="1"/>
        <i x="2715" s="1" nd="1"/>
        <i x="5476" s="1" nd="1"/>
        <i x="6765" s="1" nd="1"/>
        <i x="6511" s="1" nd="1"/>
        <i x="5901" s="1" nd="1"/>
        <i x="2622" s="1" nd="1"/>
        <i x="6754" s="1" nd="1"/>
        <i x="5157" s="1" nd="1"/>
        <i x="2513" s="1" nd="1"/>
        <i x="4474" s="1" nd="1"/>
        <i x="4615" s="1" nd="1"/>
        <i x="2987" s="1" nd="1"/>
        <i x="5571" s="1" nd="1"/>
        <i x="6748" s="1" nd="1"/>
        <i x="3135" s="1" nd="1"/>
        <i x="5490" s="1" nd="1"/>
        <i x="5160" s="1" nd="1"/>
        <i x="7590" s="1" nd="1"/>
        <i x="7123" s="1" nd="1"/>
        <i x="4162" s="1" nd="1"/>
        <i x="2960" s="1" nd="1"/>
        <i x="7226" s="1" nd="1"/>
        <i x="7103" s="1" nd="1"/>
        <i x="7488" s="1" nd="1"/>
        <i x="7108" s="1" nd="1"/>
        <i x="5018" s="1" nd="1"/>
        <i x="3760" s="1" nd="1"/>
        <i x="2083" s="1" nd="1"/>
        <i x="4531" s="1" nd="1"/>
        <i x="2459" s="1" nd="1"/>
        <i x="2858" s="1" nd="1"/>
        <i x="2984" s="1" nd="1"/>
        <i x="4141" s="1" nd="1"/>
        <i x="5631" s="1" nd="1"/>
        <i x="5351" s="1" nd="1"/>
        <i x="7169" s="1" nd="1"/>
        <i x="2495" s="1" nd="1"/>
        <i x="6452" s="1" nd="1"/>
        <i x="5854" s="1" nd="1"/>
        <i x="4487" s="1" nd="1"/>
        <i x="5339" s="1" nd="1"/>
        <i x="4635" s="1" nd="1"/>
        <i x="3379" s="1" nd="1"/>
        <i x="5277" s="1" nd="1"/>
        <i x="6386" s="1" nd="1"/>
        <i x="4861" s="1" nd="1"/>
        <i x="3314" s="1" nd="1"/>
        <i x="7753" s="1" nd="1"/>
        <i x="2469" s="1" nd="1"/>
        <i x="7272" s="1" nd="1"/>
        <i x="5136" s="1" nd="1"/>
        <i x="7001" s="1" nd="1"/>
        <i x="5925" s="1" nd="1"/>
        <i x="2163" s="1" nd="1"/>
        <i x="6978" s="1" nd="1"/>
        <i x="3292" s="1" nd="1"/>
        <i x="2081" s="1" nd="1"/>
        <i x="7712" s="1" nd="1"/>
        <i x="3622" s="1" nd="1"/>
        <i x="3044" s="1" nd="1"/>
        <i x="4951" s="1" nd="1"/>
        <i x="6544" s="1" nd="1"/>
        <i x="4316" s="1" nd="1"/>
        <i x="7171" s="1" nd="1"/>
        <i x="2727" s="1" nd="1"/>
        <i x="4778" s="1" nd="1"/>
        <i x="4669" s="1" nd="1"/>
        <i x="5653" s="1" nd="1"/>
        <i x="6083" s="1" nd="1"/>
        <i x="2482" s="1" nd="1"/>
        <i x="7457" s="1" nd="1"/>
        <i x="4101" s="1" nd="1"/>
        <i x="2767" s="1" nd="1"/>
        <i x="5596" s="1" nd="1"/>
        <i x="2989" s="1" nd="1"/>
        <i x="6894" s="1" nd="1"/>
        <i x="6111" s="1" nd="1"/>
        <i x="3131" s="1" nd="1"/>
        <i x="5226" s="1" nd="1"/>
        <i x="7757" s="1" nd="1"/>
        <i x="7748" s="1" nd="1"/>
        <i x="6802" s="1" nd="1"/>
        <i x="6403" s="1" nd="1"/>
        <i x="5037" s="1" nd="1"/>
        <i x="4751" s="1" nd="1"/>
        <i x="4438" s="1" nd="1"/>
        <i x="6635" s="1" nd="1"/>
        <i x="2801" s="1" nd="1"/>
        <i x="7359" s="1" nd="1"/>
        <i x="4683" s="1" nd="1"/>
        <i x="7097" s="1" nd="1"/>
        <i x="4268" s="1" nd="1"/>
        <i x="6014" s="1" nd="1"/>
        <i x="4402" s="1" nd="1"/>
        <i x="4250" s="1" nd="1"/>
        <i x="7577" s="1" nd="1"/>
        <i x="7257" s="1" nd="1"/>
        <i x="5168" s="1" nd="1"/>
        <i x="6987" s="1" nd="1"/>
        <i x="4293" s="1" nd="1"/>
        <i x="5180" s="1" nd="1"/>
        <i x="4450" s="1" nd="1"/>
        <i x="2780" s="1" nd="1"/>
        <i x="3754" s="1" nd="1"/>
        <i x="4542" s="1" nd="1"/>
        <i x="5048" s="1" nd="1"/>
        <i x="7341" s="1" nd="1"/>
        <i x="2750" s="1" nd="1"/>
        <i x="3054" s="1" nd="1"/>
        <i x="6311" s="1" nd="1"/>
        <i x="7711" s="1" nd="1"/>
        <i x="3186" s="1" nd="1"/>
        <i x="7641" s="1" nd="1"/>
        <i x="5850" s="1" nd="1"/>
        <i x="7873" s="1" nd="1"/>
        <i x="2396" s="1" nd="1"/>
        <i x="6194" s="1" nd="1"/>
        <i x="4597" s="1" nd="1"/>
        <i x="4127" s="1" nd="1"/>
        <i x="2146" s="1" nd="1"/>
        <i x="7697" s="1" nd="1"/>
        <i x="5199" s="1" nd="1"/>
        <i x="3148" s="1" nd="1"/>
        <i x="3119" s="1" nd="1"/>
        <i x="4852" s="1" nd="1"/>
        <i x="3941" s="1" nd="1"/>
        <i x="2817" s="1" nd="1"/>
        <i x="3095" s="1" nd="1"/>
        <i x="2324" s="1" nd="1"/>
        <i x="2463" s="1" nd="1"/>
        <i x="6642" s="1" nd="1"/>
        <i x="7911" s="1" nd="1"/>
        <i x="2746" s="1" nd="1"/>
        <i x="6008" s="1" nd="1"/>
        <i x="4898" s="1" nd="1"/>
        <i x="3382" s="1" nd="1"/>
        <i x="7511" s="1" nd="1"/>
        <i x="3647" s="1" nd="1"/>
        <i x="5171" s="1" nd="1"/>
        <i x="7146" s="1" nd="1"/>
        <i x="7519" s="1" nd="1"/>
        <i x="6585" s="1" nd="1"/>
        <i x="6076" s="1" nd="1"/>
        <i x="3494" s="1" nd="1"/>
        <i x="3352" s="1" nd="1"/>
        <i x="3908" s="1" nd="1"/>
        <i x="3183" s="1" nd="1"/>
        <i x="3394" s="1" nd="1"/>
        <i x="6372" s="1" nd="1"/>
        <i x="4472" s="1" nd="1"/>
        <i x="3253" s="1" nd="1"/>
        <i x="5353" s="1" nd="1"/>
        <i x="2193" s="1" nd="1"/>
        <i x="3360" s="1" nd="1"/>
        <i x="6858" s="1" nd="1"/>
        <i x="3362" s="1" nd="1"/>
        <i x="4800" s="1" nd="1"/>
        <i x="4994" s="1" nd="1"/>
        <i x="2284" s="1" nd="1"/>
        <i x="3374" s="1" nd="1"/>
        <i x="2985" s="1" nd="1"/>
        <i x="7434" s="1" nd="1"/>
        <i x="3215" s="1" nd="1"/>
        <i x="7534" s="1" nd="1"/>
        <i x="4490" s="1" nd="1"/>
        <i x="5980" s="1" nd="1"/>
        <i x="7718" s="1" nd="1"/>
        <i x="2911" s="1" nd="1"/>
        <i x="7901" s="1" nd="1"/>
        <i x="6229" s="1" nd="1"/>
        <i x="2967" s="1" nd="1"/>
        <i x="3926" s="1" nd="1"/>
        <i x="4685" s="1" nd="1"/>
        <i x="6021" s="1" nd="1"/>
        <i x="7698" s="1" nd="1"/>
        <i x="6255" s="1" nd="1"/>
        <i x="4689" s="1" nd="1"/>
        <i x="6287" s="1" nd="1"/>
        <i x="2521" s="1" nd="1"/>
        <i x="2833" s="1" nd="1"/>
        <i x="4437" s="1" nd="1"/>
        <i x="3923" s="1" nd="1"/>
        <i x="3051" s="1" nd="1"/>
        <i x="2926" s="1" nd="1"/>
        <i x="7085" s="1" nd="1"/>
        <i x="7176" s="1" nd="1"/>
        <i x="3416" s="1" nd="1"/>
        <i x="7466" s="1" nd="1"/>
        <i x="3736" s="1" nd="1"/>
        <i x="3134" s="1" nd="1"/>
        <i x="6245" s="1" nd="1"/>
        <i x="4738" s="1" nd="1"/>
        <i x="5044" s="1" nd="1"/>
        <i x="7270" s="1" nd="1"/>
        <i x="4401" s="1" nd="1"/>
        <i x="6601" s="1" nd="1"/>
        <i x="7593" s="1" nd="1"/>
        <i x="4848" s="1" nd="1"/>
        <i x="2719" s="1" nd="1"/>
        <i x="2644" s="1" nd="1"/>
        <i x="2096" s="1" nd="1"/>
        <i x="4257" s="1" nd="1"/>
        <i x="3792" s="1" nd="1"/>
        <i x="2444" s="1" nd="1"/>
        <i x="5573" s="1" nd="1"/>
        <i x="7950" s="1" nd="1"/>
        <i x="4743" s="1" nd="1"/>
        <i x="7987" s="1" nd="1"/>
        <i x="4905" s="1" nd="1"/>
        <i x="6277" s="1" nd="1"/>
        <i x="6237" s="1" nd="1"/>
        <i x="3160" s="1" nd="1"/>
        <i x="6328" s="1" nd="1"/>
        <i x="3334" s="1" nd="1"/>
        <i x="5696" s="1" nd="1"/>
        <i x="5783" s="1" nd="1"/>
        <i x="3790" s="1" nd="1"/>
        <i x="4596" s="1" nd="1"/>
        <i x="4459" s="1" nd="1"/>
        <i x="4533" s="1" nd="1"/>
        <i x="2097" s="1" nd="1"/>
        <i x="6003" s="1" nd="1"/>
        <i x="4610" s="1" nd="1"/>
        <i x="6069" s="1" nd="1"/>
        <i x="6125" s="1" nd="1"/>
        <i x="4536" s="1" nd="1"/>
        <i x="7140" s="1" nd="1"/>
        <i x="3683" s="1" nd="1"/>
        <i x="3420" s="1" nd="1"/>
        <i x="7620" s="1" nd="1"/>
        <i x="4634" s="1" nd="1"/>
        <i x="2099" s="1" nd="1"/>
        <i x="3816" s="1" nd="1"/>
        <i x="4835" s="1" nd="1"/>
        <i x="2605" s="1" nd="1"/>
        <i x="2271" s="1" nd="1"/>
        <i x="3272" s="1" nd="1"/>
        <i x="6192" s="1" nd="1"/>
        <i x="3778" s="1" nd="1"/>
        <i x="5373" s="1" nd="1"/>
        <i x="7833" s="1" nd="1"/>
        <i x="6091" s="1" nd="1"/>
        <i x="2689" s="1" nd="1"/>
        <i x="3560" s="1" nd="1"/>
        <i x="5178" s="1" nd="1"/>
        <i x="2741" s="1" nd="1"/>
        <i x="6941" s="1" nd="1"/>
        <i x="4128" s="1" nd="1"/>
        <i x="5506" s="1" nd="1"/>
        <i x="4663" s="1" nd="1"/>
        <i x="6713" s="1" nd="1"/>
        <i x="6723" s="1" nd="1"/>
        <i x="6171" s="1" nd="1"/>
        <i x="4144" s="1" nd="1"/>
        <i x="6736" s="1" nd="1"/>
        <i x="7339" s="1" nd="1"/>
        <i x="5347" s="1" nd="1"/>
        <i x="6749" s="1" nd="1"/>
        <i x="5247" s="1" nd="1"/>
        <i x="5145" s="1" nd="1"/>
        <i x="4927" s="1" nd="1"/>
        <i x="3327" s="1" nd="1"/>
        <i x="6520" s="1" nd="1"/>
        <i x="7091" s="1" nd="1"/>
        <i x="2694" s="1" nd="1"/>
        <i x="3618" s="1" nd="1"/>
        <i x="4124" s="1" nd="1"/>
        <i x="6869" s="1" nd="1"/>
        <i x="5950" s="1" nd="1"/>
        <i x="3364" s="1" nd="1"/>
        <i x="5239" s="1" nd="1"/>
        <i x="7708" s="1" nd="1"/>
        <i x="4395" s="1" nd="1"/>
        <i x="4289" s="1" nd="1"/>
        <i x="2796" s="1" nd="1"/>
        <i x="2988" s="1" nd="1"/>
        <i x="5779" s="1" nd="1"/>
        <i x="4391" s="1" nd="1"/>
        <i x="4672" s="1" nd="1"/>
        <i x="3108" s="1" nd="1"/>
        <i x="3106" s="1" nd="1"/>
        <i x="6276" s="1" nd="1"/>
        <i x="6286" s="1" nd="1"/>
        <i x="3620" s="1" nd="1"/>
        <i x="7796" s="1" nd="1"/>
        <i x="7170" s="1" nd="1"/>
        <i x="3682" s="1" nd="1"/>
        <i x="3431" s="1" nd="1"/>
        <i x="5729" s="1" nd="1"/>
        <i x="3973" s="1" nd="1"/>
        <i x="4742" s="1" nd="1"/>
        <i x="7531" s="1" nd="1"/>
        <i x="7139" s="1" nd="1"/>
        <i x="6401" s="1" nd="1"/>
        <i x="5650" s="1" nd="1"/>
        <i x="3350" s="1" nd="1"/>
        <i x="2864" s="1" nd="1"/>
        <i x="6666" s="1" nd="1"/>
        <i x="3094" s="1" nd="1"/>
        <i x="3387" s="1" nd="1"/>
        <i x="6734" s="1" nd="1"/>
        <i x="6216" s="1" nd="1"/>
        <i x="7866" s="1" nd="1"/>
        <i x="7902" s="1" nd="1"/>
        <i x="6281" s="1" nd="1"/>
        <i x="7737" s="1" nd="1"/>
        <i x="4392" s="1" nd="1"/>
        <i x="6019" s="1" nd="1"/>
        <i x="6820" s="1" nd="1"/>
        <i x="3021" s="1" nd="1"/>
        <i x="7310" s="1" nd="1"/>
        <i x="4996" s="1" nd="1"/>
        <i x="3047" s="1" nd="1"/>
        <i x="5529" s="1" nd="1"/>
        <i x="5320" s="1" nd="1"/>
        <i x="3318" s="1" nd="1"/>
        <i x="7707" s="1" nd="1"/>
        <i x="3585" s="1" nd="1"/>
        <i x="4103" s="1" nd="1"/>
        <i x="7857" s="1" nd="1"/>
        <i x="6997" s="1" nd="1"/>
        <i x="6248" s="1" nd="1"/>
        <i x="7856" s="1" nd="1"/>
        <i x="2846" s="1" nd="1"/>
        <i x="2104" s="1" nd="1"/>
        <i x="6067" s="1" nd="1"/>
        <i x="3602" s="1" nd="1"/>
        <i x="4792" s="1" nd="1"/>
        <i x="5475" s="1" nd="1"/>
        <i x="5863" s="1" nd="1"/>
        <i x="4377" s="1" nd="1"/>
        <i x="4612" s="1" nd="1"/>
        <i x="6075" s="1" nd="1"/>
        <i x="4760" s="1" nd="1"/>
        <i x="4913" s="1" nd="1"/>
        <i x="5398" s="1" nd="1"/>
        <i x="2329" s="1" nd="1"/>
        <i x="2772" s="1" nd="1"/>
        <i x="4608" s="1" nd="1"/>
        <i x="5800" s="1" nd="1"/>
        <i x="6264" s="1" nd="1"/>
        <i x="6300" s="1" nd="1"/>
        <i x="4456" s="1" nd="1"/>
        <i x="3574" s="1" nd="1"/>
        <i x="5734" s="1" nd="1"/>
        <i x="2460" s="1" nd="1"/>
        <i x="7231" s="1" nd="1"/>
        <i x="5548" s="1" nd="1"/>
        <i x="2782" s="1" nd="1"/>
        <i x="3111" s="1" nd="1"/>
        <i x="2981" s="1" nd="1"/>
        <i x="4354" s="1" nd="1"/>
        <i x="5197" s="1" nd="1"/>
        <i x="7936" s="1" nd="1"/>
        <i x="5462" s="1" nd="1"/>
        <i x="6681" s="1" nd="1"/>
        <i x="4504" s="1" nd="1"/>
        <i x="7029" s="1" nd="1"/>
        <i x="7198" s="1" nd="1"/>
        <i x="6261" s="1" nd="1"/>
        <i x="3133" s="1" nd="1"/>
        <i x="7909" s="1" nd="1"/>
        <i x="2661" s="1" nd="1"/>
        <i x="3957" s="1" nd="1"/>
        <i x="6200" s="1" nd="1"/>
        <i x="5561" s="1" nd="1"/>
        <i x="5757" s="1" nd="1"/>
        <i x="5107" s="1" nd="1"/>
        <i x="3939" s="1" nd="1"/>
        <i x="7306" s="1" nd="1"/>
        <i x="6607" s="1" nd="1"/>
        <i x="5022" s="1" nd="1"/>
        <i x="7478" s="1" nd="1"/>
        <i x="4434" s="1" nd="1"/>
        <i x="2849" s="1" nd="1"/>
        <i x="5401" s="1" nd="1"/>
        <i x="7320" s="1" nd="1"/>
        <i x="7128" s="1" nd="1"/>
        <i x="3659" s="1" nd="1"/>
        <i x="6299" s="1" nd="1"/>
        <i x="4117" s="1" nd="1"/>
        <i x="6161" s="1" nd="1"/>
        <i x="6270" s="1" nd="1"/>
        <i x="7980" s="1" nd="1"/>
        <i x="3913" s="1" nd="1"/>
        <i x="3912" s="1" nd="1"/>
        <i x="3126" s="1" nd="1"/>
        <i x="7867" s="1" nd="1"/>
        <i x="3608" s="1" nd="1"/>
        <i x="7353" s="1" nd="1"/>
        <i x="7355" s="1" nd="1"/>
        <i x="4270" s="1" nd="1"/>
        <i x="3004" s="1" nd="1"/>
        <i x="3565" s="1" nd="1"/>
        <i x="3138" s="1" nd="1"/>
        <i x="7855" s="1" nd="1"/>
        <i x="2472" s="1" nd="1"/>
        <i x="5675" s="1" nd="1"/>
        <i x="2976" s="1" nd="1"/>
        <i x="3710" s="1" nd="1"/>
        <i x="5316" s="1" nd="1"/>
        <i x="6587" s="1" nd="1"/>
        <i x="6586" s="1" nd="1"/>
        <i x="3611" s="1" nd="1"/>
        <i x="5531" s="1" nd="1"/>
        <i x="2993" s="1" nd="1"/>
        <i x="2171" s="1" nd="1"/>
        <i x="7322" s="1" nd="1"/>
        <i x="3596" s="1" nd="1"/>
        <i x="5045" s="1" nd="1"/>
        <i x="6362" s="1" nd="1"/>
        <i x="2978" s="1" nd="1"/>
        <i x="2139" s="1" nd="1"/>
        <i x="4114" s="1" nd="1"/>
        <i x="6904" s="1" nd="1"/>
        <i x="5222" s="1" nd="1"/>
        <i x="4849" s="1" nd="1"/>
        <i x="5822" s="1" nd="1"/>
        <i x="2149" s="1" nd="1"/>
        <i x="6796" s="1" nd="1"/>
        <i x="2805" s="1" nd="1"/>
        <i x="3204" s="1" nd="1"/>
        <i x="4756" s="1" nd="1"/>
        <i x="3983" s="1" nd="1"/>
        <i x="2791" s="1" nd="1"/>
        <i x="4502" s="1" nd="1"/>
        <i x="7155" s="1" nd="1"/>
        <i x="4828" s="1" nd="1"/>
        <i x="3255" s="1" nd="1"/>
        <i x="3136" s="1" nd="1"/>
        <i x="2350" s="1" nd="1"/>
        <i x="5409" s="1" nd="1"/>
        <i x="4544" s="1" nd="1"/>
        <i x="4192" s="1" nd="1"/>
        <i x="7797" s="1" nd="1"/>
        <i x="7380" s="1" nd="1"/>
        <i x="4093" s="1" nd="1"/>
        <i x="6085" s="1" nd="1"/>
        <i x="5375" s="1" nd="1"/>
        <i x="2650" s="1" nd="1"/>
        <i x="7289" s="1" nd="1"/>
        <i x="2055" s="1" nd="1"/>
        <i x="5538" s="1" nd="1"/>
        <i x="6323" s="1" nd="1"/>
        <i x="3269" s="1" nd="1"/>
        <i x="3060" s="1" nd="1"/>
        <i x="4431" s="1" nd="1"/>
        <i x="3315" s="1" nd="1"/>
        <i x="4809" s="1" nd="1"/>
        <i x="7675" s="1" nd="1"/>
        <i x="7461" s="1" nd="1"/>
        <i x="2158" s="1" nd="1"/>
        <i x="6218" s="1" nd="1"/>
        <i x="6717" s="1" nd="1"/>
        <i x="4686" s="1" nd="1"/>
        <i x="7149" s="1" nd="1"/>
        <i x="3920" s="1" nd="1"/>
        <i x="7537" s="1" nd="1"/>
        <i x="7376" s="1" nd="1"/>
        <i x="3319" s="1" nd="1"/>
        <i x="5552" s="1" nd="1"/>
        <i x="3991" s="1" nd="1"/>
        <i x="4973" s="1" nd="1"/>
        <i x="3329" s="1" nd="1"/>
        <i x="7069" s="1" nd="1"/>
        <i x="3718" s="1" nd="1"/>
        <i x="5077" s="1" nd="1"/>
        <i x="6460" s="1" nd="1"/>
        <i x="4864" s="1" nd="1"/>
        <i x="2442" s="1" nd="1"/>
        <i x="2219" s="1" nd="1"/>
        <i x="6915" s="1" nd="1"/>
        <i x="6274" s="1" nd="1"/>
        <i x="7699" s="1" nd="1"/>
        <i x="3296" s="1" nd="1"/>
        <i x="7597" s="1" nd="1"/>
        <i x="7409" s="1" nd="1"/>
        <i x="5098" s="1" nd="1"/>
        <i x="2109" s="1" nd="1"/>
        <i x="4060" s="1" nd="1"/>
        <i x="5250" s="1" nd="1"/>
        <i x="7667" s="1" nd="1"/>
        <i x="5481" s="1" nd="1"/>
        <i x="6583" s="1" nd="1"/>
        <i x="6202" s="1" nd="1"/>
        <i x="6172" s="1" nd="1"/>
        <i x="7324" s="1" nd="1"/>
        <i x="3316" s="1" nd="1"/>
        <i x="7118" s="1" nd="1"/>
        <i x="7469" s="1" nd="1"/>
        <i x="6957" s="1" nd="1"/>
        <i x="7727" s="1" nd="1"/>
        <i x="2776" s="1" nd="1"/>
        <i x="3942" s="1" nd="1"/>
        <i x="2920" s="1" nd="1"/>
        <i x="2840" s="1" nd="1"/>
        <i x="3231" s="1" nd="1"/>
        <i x="6902" s="1" nd="1"/>
        <i x="3666" s="1" nd="1"/>
        <i x="3351" s="1" nd="1"/>
        <i x="7448" s="1" nd="1"/>
        <i x="5114" s="1" nd="1"/>
        <i x="5857" s="1" nd="1"/>
        <i x="6345" s="1" nd="1"/>
        <i x="7799" s="1" nd="1"/>
        <i x="5336" s="1" nd="1"/>
        <i x="6126" s="1" nd="1"/>
        <i x="2449" s="1" nd="1"/>
        <i x="5362" s="1" nd="1"/>
        <i x="7673" s="1" nd="1"/>
        <i x="5451" s="1" nd="1"/>
        <i x="6157" s="1" nd="1"/>
        <i x="7246" s="1" nd="1"/>
        <i x="7554" s="1" nd="1"/>
        <i x="7381" s="1" nd="1"/>
        <i x="3648" s="1" nd="1"/>
        <i x="7829" s="1" nd="1"/>
        <i x="3676" s="1" nd="1"/>
        <i x="5165" s="1" nd="1"/>
        <i x="7760" s="1" nd="1"/>
        <i x="2834" s="1" nd="1"/>
        <i x="2660" s="1" nd="1"/>
        <i x="7066" s="1" nd="1"/>
        <i x="6041" s="1" nd="1"/>
        <i x="2997" s="1" nd="1"/>
        <i x="5133" s="1" nd="1"/>
        <i x="3646" s="1" nd="1"/>
        <i x="6240" s="1" nd="1"/>
        <i x="5311" s="1" nd="1"/>
        <i x="3541" s="1" nd="1"/>
        <i x="6055" s="1" nd="1"/>
        <i x="7558" s="1" nd="1"/>
        <i x="4811" s="1" nd="1"/>
        <i x="4036" s="1" nd="1"/>
        <i x="4118" s="1" nd="1"/>
        <i x="5134" s="1" nd="1"/>
        <i x="3277" s="1" nd="1"/>
        <i x="7983" s="1" nd="1"/>
        <i x="4020" s="1" nd="1"/>
        <i x="2414" s="1" nd="1"/>
        <i x="4026" s="1" nd="1"/>
        <i x="2909" s="1" nd="1"/>
        <i x="6757" s="1" nd="1"/>
        <i x="4799" s="1" nd="1"/>
        <i x="2127" s="1" nd="1"/>
        <i x="5360" s="1" nd="1"/>
        <i x="3117" s="1" nd="1"/>
        <i x="4642" s="1" nd="1"/>
        <i x="7465" s="1" nd="1"/>
        <i x="4567" s="1" nd="1"/>
        <i x="7287" s="1" nd="1"/>
        <i x="7160" s="1" nd="1"/>
        <i x="5169" s="1" nd="1"/>
        <i x="2871" s="1" nd="1"/>
        <i x="4012" s="1" nd="1"/>
        <i x="6832" s="1" nd="1"/>
        <i x="4451" s="1" nd="1"/>
        <i x="7041" s="1" nd="1"/>
        <i x="7955" s="1" nd="1"/>
        <i x="7864" s="1" nd="1"/>
        <i x="2467" s="1" nd="1"/>
        <i x="3964" s="1" nd="1"/>
        <i x="3035" s="1" nd="1"/>
        <i x="7592" s="1" nd="1"/>
        <i x="4317" s="1" nd="1"/>
        <i x="7584" s="1" nd="1"/>
        <i x="7895" s="1" nd="1"/>
        <i x="3412" s="1" nd="1"/>
        <i x="7647" s="1" nd="1"/>
        <i x="2664" s="1" nd="1"/>
        <i x="2784" s="1" nd="1"/>
        <i x="4574" s="1" nd="1"/>
        <i x="4119" s="1" nd="1"/>
        <i x="2956" s="1" nd="1"/>
        <i x="6056" s="1" nd="1"/>
        <i x="2393" s="1" nd="1"/>
        <i x="6070" s="1" nd="1"/>
        <i x="3621" s="1" nd="1"/>
        <i x="3040" s="1" nd="1"/>
        <i x="4100" s="1" nd="1"/>
        <i x="5384" s="1" nd="1"/>
        <i x="3584" s="1" nd="1"/>
        <i x="7383" s="1" nd="1"/>
        <i x="2820" s="1" nd="1"/>
        <i x="7891" s="1" nd="1"/>
        <i x="5062" s="1" nd="1"/>
        <i x="4782" s="1" nd="1"/>
        <i x="4594" s="1" nd="1"/>
        <i x="2285" s="1" nd="1"/>
        <i x="3651" s="1" nd="1"/>
        <i x="7060" s="1" nd="1"/>
        <i x="7184" s="1" nd="1"/>
        <i x="5202" s="1" nd="1"/>
        <i x="5395" s="1" nd="1"/>
        <i x="2754" s="1" nd="1"/>
        <i x="7536" s="1" nd="1"/>
        <i x="5369" s="1" nd="1"/>
        <i x="2539" s="1" nd="1"/>
        <i x="6303" s="1" nd="1"/>
        <i x="3930" s="1" nd="1"/>
        <i x="3026" s="1" nd="1"/>
        <i x="5296" s="1" nd="1"/>
        <i x="5358" s="1" nd="1"/>
        <i x="4105" s="1" nd="1"/>
        <i x="6721" s="1" nd="1"/>
        <i x="2908" s="1" nd="1"/>
        <i x="3205" s="1" nd="1"/>
        <i x="2287" s="1" nd="1"/>
        <i x="7572" s="1" nd="1"/>
        <i x="3665" s="1" nd="1"/>
        <i x="4393" s="1" nd="1"/>
        <i x="7986" s="1" nd="1"/>
        <i x="3819" s="1" nd="1"/>
        <i x="2962" s="1" nd="1"/>
        <i x="3347" s="1" nd="1"/>
        <i x="3751" s="1" nd="1"/>
        <i x="4130" s="1" nd="1"/>
        <i x="3109" s="1" nd="1"/>
        <i x="3174" s="1" nd="1"/>
        <i x="2302" s="1" nd="1"/>
        <i x="5616" s="1" nd="1"/>
        <i x="2636" s="1" nd="1"/>
        <i x="3890" s="1" nd="1"/>
        <i x="6574" s="1" nd="1"/>
        <i x="7390" s="1" nd="1"/>
        <i x="4679" s="1" nd="1"/>
        <i x="6359" s="1" nd="1"/>
        <i x="7279" s="1" nd="1"/>
        <i x="7733" s="1" nd="1"/>
        <i x="4364" s="1" nd="1"/>
        <i x="2797" s="1" nd="1"/>
        <i x="3830" s="1" nd="1"/>
        <i x="7838" s="1" nd="1"/>
        <i x="5566" s="1" nd="1"/>
        <i x="6288" s="1" nd="1"/>
        <i x="3656" s="1" nd="1"/>
        <i x="3588" s="1" nd="1"/>
        <i x="3872" s="1" nd="1"/>
        <i x="3988" s="1" nd="1"/>
        <i x="4427" s="1" nd="1"/>
        <i x="3613" s="1" nd="1"/>
        <i x="7931" s="1" nd="1"/>
        <i x="2640" s="1" nd="1"/>
        <i x="2140" s="1" nd="1"/>
        <i x="4829" s="1" nd="1"/>
        <i x="5105" s="1" nd="1"/>
        <i x="5032" s="1" nd="1"/>
        <i x="5879" s="1" nd="1"/>
        <i x="3640" s="1" nd="1"/>
        <i x="5523" s="1" nd="1"/>
        <i x="4899" s="1" nd="1"/>
        <i x="6381" s="1" nd="1"/>
        <i x="2824" s="1" nd="1"/>
        <i x="3934" s="1" nd="1"/>
        <i x="3691" s="1" nd="1"/>
        <i x="6326" s="1" nd="1"/>
        <i x="3067" s="1" nd="1"/>
        <i x="5439" s="1" nd="1"/>
        <i x="7871" s="1" nd="1"/>
        <i x="7765" s="1" nd="1"/>
        <i x="2798" s="1" nd="1"/>
        <i x="3662" s="1" nd="1"/>
        <i x="3667" s="1" nd="1"/>
        <i x="3442" s="1" nd="1"/>
        <i x="6340" s="1" nd="1"/>
        <i x="6139" s="1" nd="1"/>
        <i x="3603" s="1" nd="1"/>
        <i x="4673" s="1" nd="1"/>
        <i x="5015" s="1" nd="1"/>
        <i x="7073" s="1" nd="1"/>
        <i x="7945" s="1" nd="1"/>
        <i x="5482" s="1" nd="1"/>
        <i x="7885" s="1" nd="1"/>
        <i x="4016" s="1" nd="1"/>
        <i x="7405" s="1" nd="1"/>
        <i x="5904" s="1" nd="1"/>
        <i x="3996" s="1" nd="1"/>
        <i x="7061" s="1" nd="1"/>
        <i x="3553" s="1" nd="1"/>
        <i x="5458" s="1" nd="1"/>
        <i x="5541" s="1" nd="1"/>
        <i x="4276" s="1" nd="1"/>
        <i x="7881" s="1" nd="1"/>
        <i x="3220" s="1" nd="1"/>
        <i x="6750" s="1" nd="1"/>
        <i x="7903" s="1" nd="1"/>
        <i x="2369" s="1" nd="1"/>
        <i x="3201" s="1" nd="1"/>
        <i x="5392" s="1" nd="1"/>
        <i x="4530" s="1" nd="1"/>
        <i x="3750" s="1" nd="1"/>
        <i x="2164" s="1" nd="1"/>
        <i x="4568" s="1" nd="1"/>
        <i x="2119" s="1" nd="1"/>
        <i x="5753" s="1" nd="1"/>
        <i x="4858" s="1" nd="1"/>
        <i x="4944" s="1" nd="1"/>
        <i x="5430" s="1" nd="1"/>
        <i x="2217" s="1" nd="1"/>
        <i x="7112" s="1" nd="1"/>
        <i x="7266" s="1" nd="1"/>
        <i x="7973" s="1" nd="1"/>
        <i x="4945" s="1" nd="1"/>
        <i x="2533" s="1" nd="1"/>
        <i x="7340" s="1" nd="1"/>
        <i x="5026" s="1" nd="1"/>
        <i x="4435" s="1" nd="1"/>
        <i x="6818" s="1" nd="1"/>
        <i x="4564" s="1" nd="1"/>
        <i x="7065" s="1" nd="1"/>
        <i x="4696" s="1" nd="1"/>
        <i x="6874" s="1" nd="1"/>
        <i x="2402" s="1" nd="1"/>
        <i x="4033" s="1" nd="1"/>
        <i x="4833" s="1" nd="1"/>
        <i x="3217" s="1" nd="1"/>
        <i x="7479" s="1" nd="1"/>
        <i x="4779" s="1" nd="1"/>
        <i x="5280" s="1" nd="1"/>
        <i x="6742" s="1" nd="1"/>
        <i x="3124" s="1" nd="1"/>
        <i x="5487" s="1" nd="1"/>
        <i x="7215" s="1" nd="1"/>
        <i x="7299" s="1" nd="1"/>
        <i x="2450" s="1" nd="1"/>
        <i x="6292" s="1" nd="1"/>
        <i x="7365" s="1" nd="1"/>
        <i x="5553" s="1" nd="1"/>
        <i x="2103" s="1" nd="1"/>
        <i x="4720" s="1" nd="1"/>
        <i x="4260" s="1" nd="1"/>
        <i x="3815" s="1" nd="1"/>
        <i x="2233" s="1" nd="1"/>
        <i x="3330" s="1" nd="1"/>
        <i x="4682" s="1" nd="1"/>
        <i x="4308" s="1" nd="1"/>
        <i x="6168" s="1" nd="1"/>
        <i x="3882" s="1" nd="1"/>
        <i x="7766" s="1" nd="1"/>
        <i x="6018" s="1" nd="1"/>
        <i x="3257" s="1" nd="1"/>
        <i x="3638" s="1" nd="1"/>
        <i x="3645" s="1" nd="1"/>
        <i x="5407" s="1" nd="1"/>
        <i x="4706" s="1" nd="1"/>
        <i x="7850" s="1" nd="1"/>
        <i x="6789" s="1" nd="1"/>
        <i x="5651" s="1" nd="1"/>
        <i x="4515" s="1" nd="1"/>
        <i x="7216" s="1" nd="1"/>
        <i x="3782" s="1" nd="1"/>
        <i x="2929" s="1" nd="1"/>
        <i x="5771" s="1" nd="1"/>
        <i x="6621" s="1" nd="1"/>
        <i x="7791" s="1" nd="1"/>
        <i x="7635" s="1" nd="1"/>
        <i x="2847" s="1" nd="1"/>
        <i x="7995" s="1" nd="1"/>
        <i x="4943" s="1" nd="1"/>
        <i x="2071" s="1" nd="1"/>
        <i x="7467" s="1" nd="1"/>
        <i x="4647" s="1" nd="1"/>
        <i x="3290" s="1" nd="1"/>
        <i x="2106" s="1" nd="1"/>
        <i x="7302" s="1" nd="1"/>
        <i x="4239" s="1" nd="1"/>
        <i x="3161" s="1" nd="1"/>
        <i x="5053" s="1" nd="1"/>
        <i x="3981" s="1" nd="1"/>
        <i x="7397" s="1" nd="1"/>
        <i x="6327" s="1" nd="1"/>
        <i x="4576" s="1" nd="1"/>
        <i x="7862" s="1" nd="1"/>
        <i x="5192" s="1" nd="1"/>
        <i x="2543" s="1" nd="1"/>
        <i x="6236" s="1" nd="1"/>
        <i x="7701" s="1" nd="1"/>
        <i x="3636" s="1" nd="1"/>
        <i x="3228" s="1" nd="1"/>
        <i x="3213" s="1" nd="1"/>
        <i x="7193" s="1" nd="1"/>
        <i x="2409" s="1" nd="1"/>
        <i x="5622" s="1" nd="1"/>
        <i x="5359" s="1" nd="1"/>
        <i x="3238" s="1" nd="1"/>
        <i x="6137" s="1" nd="1"/>
        <i x="3261" s="1" nd="1"/>
        <i x="3303" s="1" nd="1"/>
        <i x="3453" s="1" nd="1"/>
        <i x="7195" s="1" nd="1"/>
        <i x="4064" s="1" nd="1"/>
        <i x="3681" s="1" nd="1"/>
        <i x="5832" s="1" nd="1"/>
        <i x="5985" s="1" nd="1"/>
        <i x="2649" s="1" nd="1"/>
        <i x="5547" s="1" nd="1"/>
        <i x="3293" s="1" nd="1"/>
        <i x="2799" s="1" nd="1"/>
        <i x="3243" s="1" nd="1"/>
        <i x="6741" s="1" nd="1"/>
        <i x="4303" s="1" nd="1"/>
        <i x="5580" s="1" nd="1"/>
        <i x="2647" s="1" nd="1"/>
        <i x="2457" s="1" nd="1"/>
        <i x="7444" s="1" nd="1"/>
        <i x="7143" s="1" nd="1"/>
        <i x="7539" s="1" nd="1"/>
        <i x="5473" s="1" nd="1"/>
        <i x="5248" s="1" nd="1"/>
        <i x="5724" s="1" nd="1"/>
        <i x="3409" s="1" nd="1"/>
        <i x="6363" s="1" nd="1"/>
        <i x="7378" s="1" nd="1"/>
        <i x="5647" s="1" nd="1"/>
        <i x="7992" s="1" nd="1"/>
        <i x="2829" s="1" nd="1"/>
        <i x="4433" s="1" nd="1"/>
        <i x="4085" s="1" nd="1"/>
        <i x="7778" s="1" nd="1"/>
        <i x="6119" s="1" nd="1"/>
        <i x="6013" s="1" nd="1"/>
        <i x="5393" s="1" nd="1"/>
        <i x="7976" s="1" nd="1"/>
        <i x="6805" s="1" nd="1"/>
        <i x="2122" s="1" nd="1"/>
        <i x="6116" s="1" nd="1"/>
        <i x="5524" s="1" nd="1"/>
        <i x="7767" s="1" nd="1"/>
        <i x="3321" s="1" nd="1"/>
        <i x="6925" s="1" nd="1"/>
        <i x="7311" s="1" nd="1"/>
        <i x="3221" s="1" nd="1"/>
        <i x="2781" s="1" nd="1"/>
        <i x="4863" s="1" nd="1"/>
        <i x="4335" s="1" nd="1"/>
        <i x="3895" s="1" nd="1"/>
        <i x="7720" s="1" nd="1"/>
        <i x="2215" s="1" nd="1"/>
        <i x="4445" s="1" nd="1"/>
        <i x="4478" s="1" nd="1"/>
        <i x="4081" s="1" nd="1"/>
        <i x="6940" s="1" nd="1"/>
        <i x="2397" s="1" nd="1"/>
        <i x="7898" s="1" nd="1"/>
        <i x="3664" s="1" nd="1"/>
        <i x="7372" s="1" nd="1"/>
        <i x="2144" s="1" nd="1"/>
        <i x="4767" s="1" nd="1"/>
        <i x="5569" s="1" nd="1"/>
        <i x="7808" s="1" nd="1"/>
        <i x="3280" s="1" nd="1"/>
        <i x="3192" s="1" nd="1"/>
        <i x="7035" s="1" nd="1"/>
        <i x="4595" s="1" nd="1"/>
        <i x="5905" s="1" nd="1"/>
        <i x="6180" s="1" nd="1"/>
        <i x="4283" s="1" nd="1"/>
        <i x="2885" s="1" nd="1"/>
        <i x="3235" s="1" nd="1"/>
        <i x="6005" s="1" nd="1"/>
        <i x="6131" s="1" nd="1"/>
        <i x="6343" s="1" nd="1"/>
        <i x="6766" s="1" nd="1"/>
        <i x="5190" s="1" nd="1"/>
        <i x="2732" s="1" nd="1"/>
        <i x="3414" s="1" nd="1"/>
        <i x="5139" s="1" nd="1"/>
        <i x="5389" s="1" nd="1"/>
        <i x="7769" s="1" nd="1"/>
        <i x="3286" s="1" nd="1"/>
        <i x="7934" s="1" nd="1"/>
        <i x="7872" s="1" nd="1"/>
        <i x="3685" s="1" nd="1"/>
        <i x="7993" s="1" nd="1"/>
        <i x="6628" s="1" nd="1"/>
        <i x="2404" s="1" nd="1"/>
        <i x="6771" s="1" nd="1"/>
        <i x="6923" s="1" nd="1"/>
        <i x="6847" s="1" nd="1"/>
        <i x="4330" s="1" nd="1"/>
        <i x="6416" s="1" nd="1"/>
        <i x="6992" s="1" nd="1"/>
        <i x="7622" s="1" nd="1"/>
        <i x="3112" s="1" nd="1"/>
        <i x="6773" s="1" nd="1"/>
        <i x="2465" s="1" nd="1"/>
        <i x="5216" s="1" nd="1"/>
        <i x="3668" s="1" nd="1"/>
        <i x="6244" s="1" nd="1"/>
        <i x="6344" s="1" nd="1"/>
        <i x="6669" s="1" nd="1"/>
        <i x="3061" s="1" nd="1"/>
        <i x="5922" s="1" nd="1"/>
        <i x="5088" s="1" nd="1"/>
        <i x="6622" s="1" nd="1"/>
        <i x="5034" s="1" nd="1"/>
        <i x="6291" s="1" nd="1"/>
        <i x="6052" s="1" nd="1"/>
        <i x="7657" s="1" nd="1"/>
        <i x="3871" s="1" nd="1"/>
        <i x="4946" s="1" nd="1"/>
        <i x="3377" s="1" nd="1"/>
        <i x="3513" s="1" nd="1"/>
        <i x="5056" s="1" nd="1"/>
        <i x="5299" s="1" nd="1"/>
        <i x="7068" s="1" nd="1"/>
        <i x="6273" s="1" nd="1"/>
        <i x="4269" s="1" nd="1"/>
        <i x="2231" s="1" nd="1"/>
        <i x="5078" s="1" nd="1"/>
        <i x="5215" s="1" nd="1"/>
        <i x="6317" s="1" nd="1"/>
        <i x="6036" s="1" nd="1"/>
        <i x="3270" s="1" nd="1"/>
        <i x="2170" s="1" nd="1"/>
        <i x="7294" s="1" nd="1"/>
        <i x="4651" s="1" nd="1"/>
        <i x="7621" s="1" nd="1"/>
        <i x="7114" s="1" nd="1"/>
        <i x="7831" s="1" nd="1"/>
        <i x="2900" s="1" nd="1"/>
        <i x="5581" s="1" nd="1"/>
        <i x="3771" s="1" nd="1"/>
        <i x="5305" s="1" nd="1"/>
        <i x="5465" s="1" nd="1"/>
        <i x="5254" s="1" nd="1"/>
        <i x="3301" s="1" nd="1"/>
        <i x="7804" s="1" nd="1"/>
        <i x="6722" s="1" nd="1"/>
        <i x="4287" s="1" nd="1"/>
        <i x="3291" s="1" nd="1"/>
        <i x="5164" s="1" nd="1"/>
        <i x="4025" s="1" nd="1"/>
        <i x="5687" s="1" nd="1"/>
        <i x="4652" s="1" nd="1"/>
        <i x="2142" s="1" nd="1"/>
        <i x="3635" s="1" nd="1"/>
        <i x="3310" s="1" nd="1"/>
        <i x="3612" s="1" nd="1"/>
        <i x="4218" s="1" nd="1"/>
        <i x="5811" s="1" nd="1"/>
        <i x="5830" s="1" nd="1"/>
        <i x="4424" s="1" nd="1"/>
        <i x="3669" s="1" nd="1"/>
        <i x="2473" s="1" nd="1"/>
        <i x="3827" s="1" nd="1"/>
        <i x="6718" s="1" nd="1"/>
        <i x="7932" s="1" nd="1"/>
        <i x="3965" s="1" nd="1"/>
        <i x="3225" s="1" nd="1"/>
        <i x="5923" s="1" nd="1"/>
        <i x="5799" s="1" nd="1"/>
        <i x="3720" s="1" nd="1"/>
        <i x="7005" s="1" nd="1"/>
        <i x="3679" s="1" nd="1"/>
        <i x="5761" s="1" nd="1"/>
        <i x="6173" s="1" nd="1"/>
        <i x="2850" s="1" nd="1"/>
        <i x="2283" s="1" nd="1"/>
        <i x="4278" s="1" nd="1"/>
        <i x="2464" s="1" nd="1"/>
        <i x="3619" s="1" nd="1"/>
        <i x="7051" s="1" nd="1"/>
        <i x="7656" s="1" nd="1"/>
        <i x="2893" s="1" nd="1"/>
        <i x="4566" s="1" nd="1"/>
        <i x="5595" s="1" nd="1"/>
        <i x="5159" s="1" nd="1"/>
        <i x="6105" s="1" nd="1"/>
        <i x="3325" s="1" nd="1"/>
        <i x="3317" s="1" nd="1"/>
        <i x="5207" s="1" nd="1"/>
        <i x="3336" s="1" nd="1"/>
        <i x="4147" s="1" nd="1"/>
        <i x="6235" s="1" nd="1"/>
        <i x="4031" s="1" nd="1"/>
        <i x="3451" s="1" nd="1"/>
        <i x="7600" s="1" nd="1"/>
        <i x="7020" s="1" nd="1"/>
        <i x="4024" s="1" nd="1"/>
        <i x="7425" s="1" nd="1"/>
        <i x="3993" s="1" nd="1"/>
        <i x="5474" s="1" nd="1"/>
        <i x="2353" s="1" nd="1"/>
        <i x="3617" s="1" nd="1"/>
        <i x="2368" s="1" nd="1"/>
        <i x="7607" s="1" nd="1"/>
        <i x="2964" s="1" nd="1"/>
        <i x="3937" s="1" nd="1"/>
        <i x="5588" s="1" nd="1"/>
        <i x="7392" s="1" nd="1"/>
        <i x="2095" s="1" nd="1"/>
        <i x="4618" s="1" nd="1"/>
        <i x="6458" s="1" nd="1"/>
        <i x="6309" s="1" nd="1"/>
        <i x="3915" s="1" nd="1"/>
        <i x="5016" s="1" nd="1"/>
        <i x="5039" s="1" nd="1"/>
        <i x="7017" s="1" nd="1"/>
        <i x="6355" s="1" nd="1"/>
        <i x="7290" s="1" nd="1"/>
        <i x="7490" s="1" nd="1"/>
        <i x="4681" s="1" nd="1"/>
        <i x="3190" s="1" nd="1"/>
        <i x="4997" s="1" nd="1"/>
        <i x="3979" s="1" nd="1"/>
        <i x="4496" s="1" nd="1"/>
        <i x="5560" s="1" nd="1"/>
        <i x="6950" s="1" nd="1"/>
        <i x="7516" s="1" nd="1"/>
        <i x="5345" s="1" nd="1"/>
        <i x="5773" s="1" nd="1"/>
        <i x="4051" s="1" nd="1"/>
        <i x="6258" s="1" nd="1"/>
        <i x="4121" s="1" nd="1"/>
        <i x="7030" s="1" nd="1"/>
        <i x="2130" s="1" nd="1"/>
        <i x="6853" s="1" nd="1"/>
        <i x="4232" s="1" nd="1"/>
        <i x="5564" s="1" nd="1"/>
        <i x="7937" s="1" nd="1"/>
        <i x="5108" s="1" nd="1"/>
        <i x="5020" s="1" nd="1"/>
        <i x="5000" s="1" nd="1"/>
        <i x="2637" s="1" nd="1"/>
        <i x="4744" s="1" nd="1"/>
        <i x="5193" s="1" nd="1"/>
        <i x="6047" s="1" nd="1"/>
        <i x="3924" s="1" nd="1"/>
        <i x="2932" s="1" nd="1"/>
        <i x="3748" s="1" nd="1"/>
        <i x="4671" s="1" nd="1"/>
        <i x="2669" s="1" nd="1"/>
        <i x="2774" s="1" nd="1"/>
        <i x="3353" s="1" nd="1"/>
        <i x="4041" s="1" nd="1"/>
        <i x="2943" s="1" nd="1"/>
        <i x="7814" s="1" nd="1"/>
        <i x="7514" s="1" nd="1"/>
        <i x="2232" s="1" nd="1"/>
        <i x="7071" s="1" nd="1"/>
        <i x="6220" s="1" nd="1"/>
        <i x="3356" s="1" nd="1"/>
        <i x="4517" s="1" nd="1"/>
        <i x="7551" s="1" nd="1"/>
        <i x="3188" s="1" nd="1"/>
        <i x="7823" s="1" nd="1"/>
        <i x="5577" s="1" nd="1"/>
        <i x="2921" s="1" nd="1"/>
        <i x="5978" s="1" nd="1"/>
        <i x="3641" s="1" nd="1"/>
        <i x="6826" s="1" nd="1"/>
        <i x="6330" s="1" nd="1"/>
        <i x="4351" s="1" nd="1"/>
        <i x="3540" s="1" nd="1"/>
        <i x="6241" s="1" nd="1"/>
        <i x="4062" s="1" nd="1"/>
        <i x="2670" s="1" nd="1"/>
        <i x="2906" s="1" nd="1"/>
        <i x="5057" s="1" nd="1"/>
        <i x="3408" s="1" nd="1"/>
        <i x="7683" s="1" nd="1"/>
        <i x="6177" s="1" nd="1"/>
        <i x="7328" s="1" nd="1"/>
        <i x="3236" s="1" nd="1"/>
        <i x="6719" s="1" nd="1"/>
        <i x="5570" s="1" nd="1"/>
        <i x="5997" s="1" nd="1"/>
        <i x="4267" s="1" nd="1"/>
        <i x="5028" s="1" nd="1"/>
        <i x="2725" s="1" nd="1"/>
        <i x="6823" s="1" nd="1"/>
        <i x="2507" s="1" nd="1"/>
        <i x="7506" s="1" nd="1"/>
        <i x="4607" s="1" nd="1"/>
        <i x="6214" s="1" nd="1"/>
        <i x="7379" s="1" nd="1"/>
        <i x="7501" s="1" nd="1"/>
        <i x="4741" s="1" nd="1"/>
        <i x="4086" s="1" nd="1"/>
        <i x="3072" s="1" nd="1"/>
        <i x="5495" s="1" nd="1"/>
        <i x="5228" s="1" nd="1"/>
        <i x="5342" s="1" nd="1"/>
        <i x="4890" s="1" nd="1"/>
        <i x="4888" s="1" nd="1"/>
        <i x="2975" s="1" nd="1"/>
        <i x="5161" s="1" nd="1"/>
        <i x="4552" s="1" nd="1"/>
        <i x="4066" s="1" nd="1"/>
        <i x="3859" s="1" nd="1"/>
        <i x="6615" s="1" nd="1"/>
        <i x="6879" s="1" nd="1"/>
        <i x="7115" s="1" nd="1"/>
        <i x="7062" s="1" nd="1"/>
        <i x="4112" s="1" nd="1"/>
        <i x="4235" s="1" nd="1"/>
        <i x="3761" s="1" nd="1"/>
        <i x="3064" s="1" nd="1"/>
        <i x="6046" s="1" nd="1"/>
        <i x="7661" s="1" nd="1"/>
        <i x="7254" s="1" nd="1"/>
        <i x="6294" s="1" nd="1"/>
        <i x="3392" s="1" nd="1"/>
        <i x="2931" s="1" nd="1"/>
        <i x="6453" s="1" nd="1"/>
        <i x="5019" s="1" nd="1"/>
        <i x="4676" s="1" nd="1"/>
        <i x="3413" s="1" nd="1"/>
        <i x="3626" s="1" nd="1"/>
        <i x="6427" s="1" nd="1"/>
        <i x="2758" s="1" nd="1"/>
        <i x="2994" s="1" nd="1"/>
        <i x="6841" s="1" nd="1"/>
        <i x="3806" s="1" nd="1"/>
        <i x="2598" s="1" nd="1"/>
        <i x="6077" s="1" nd="1"/>
        <i x="6364" s="1" nd="1"/>
        <i x="3368" s="1" nd="1"/>
        <i x="7080" s="1" nd="1"/>
        <i x="4730" s="1" nd="1"/>
        <i x="3383" s="1" nd="1"/>
        <i x="3723" s="1" nd="1"/>
        <i x="4313" s="1" nd="1"/>
        <i x="3125" s="1" nd="1"/>
        <i x="3199" s="1" nd="1"/>
        <i x="5205" s="1" nd="1"/>
        <i x="5356" s="1" nd="1"/>
        <i x="7680" s="1" nd="1"/>
        <i x="5292" s="1" nd="1"/>
        <i x="6479" s="1" nd="1"/>
        <i x="4575" s="1" nd="1"/>
        <i x="6169" s="1" nd="1"/>
        <i x="2937" s="1" nd="1"/>
        <i x="7853" s="1" nd="1"/>
        <i x="2633" s="1" nd="1"/>
        <i x="4992" s="1" nd="1"/>
        <i x="6701" s="1" nd="1"/>
        <i x="6503" s="1" nd="1"/>
        <i x="4815" s="1" nd="1"/>
        <i x="3738" s="1" nd="1"/>
        <i x="4211" s="1" nd="1"/>
        <i x="2497" s="1" nd="1"/>
        <i x="7921" s="1" nd="1"/>
        <i x="6406" s="1" nd="1"/>
        <i x="6256" s="1" nd="1"/>
        <i x="5308" s="1" nd="1"/>
        <i x="6549" s="1" nd="1"/>
        <i x="7648" s="1" nd="1"/>
        <i x="3263" s="1" nd="1"/>
        <i x="6102" s="1" nd="1"/>
        <i x="4061" s="1" nd="1"/>
        <i x="6152" s="1" nd="1"/>
        <i x="6638" s="1" nd="1"/>
        <i x="5023" s="1" nd="1"/>
        <i x="6903" s="1" nd="1"/>
        <i x="3195" s="1" nd="1"/>
        <i x="2668" s="1" nd="1"/>
        <i x="5405" s="1" nd="1"/>
        <i x="5513" s="1" nd="1"/>
        <i x="7314" s="1" nd="1"/>
        <i x="5328" s="1" nd="1"/>
        <i x="3992" s="1" nd="1"/>
        <i x="7952" s="1" nd="1"/>
        <i x="7212" s="1" nd="1"/>
        <i x="4677" s="1" nd="1"/>
        <i x="4072" s="1" nd="1"/>
        <i x="6806" s="1" nd="1"/>
        <i x="2903" s="1" nd="1"/>
        <i x="5812" s="1" nd="1"/>
        <i x="5396" s="1" nd="1"/>
        <i x="4223" s="1" nd="1"/>
        <i x="2390" s="1" nd="1"/>
        <i x="7965" s="1" nd="1"/>
        <i x="5412" s="1" nd="1"/>
        <i x="3686" s="1" nd="1"/>
        <i x="4193" s="1" nd="1"/>
        <i x="6249" s="1" nd="1"/>
        <i x="2408" s="1" nd="1"/>
        <i x="3194" s="1" nd="1"/>
        <i x="7576" s="1" nd="1"/>
        <i x="6848" s="1" nd="1"/>
        <i x="7646" s="1" nd="1"/>
        <i x="7300" s="1" nd="1"/>
        <i x="3145" s="1" nd="1"/>
        <i x="4221" s="1" nd="1"/>
        <i x="7034" s="1" nd="1"/>
        <i x="5166" s="1" nd="1"/>
        <i x="3370" s="1" nd="1"/>
        <i x="6974" s="1" nd="1"/>
        <i x="7483" s="1" nd="1"/>
        <i x="6257" s="1" nd="1"/>
        <i x="4318" s="1" nd="1"/>
        <i x="7338" s="1" nd="1"/>
        <i x="7644" s="1" nd="1"/>
        <i x="4403" s="1" nd="1"/>
        <i x="7918" s="1" nd="1"/>
        <i x="3883" s="1" nd="1"/>
        <i x="6808" s="1" nd="1"/>
        <i x="3378" s="1" nd="1"/>
        <i x="6280" s="1" nd="1"/>
        <i x="5593" s="1" nd="1"/>
        <i x="2852" s="1" nd="1"/>
        <i x="5385" s="1" nd="1"/>
        <i x="7122" s="1" nd="1"/>
        <i x="2721" s="1" nd="1"/>
        <i x="5455" s="1" nd="1"/>
        <i x="3969" s="1" nd="1"/>
        <i x="4593" s="1" nd="1"/>
        <i x="2948" s="1" nd="1"/>
        <i x="7878" s="1" nd="1"/>
        <i x="5609" s="1" nd="1"/>
        <i x="7420" s="1" nd="1"/>
        <i x="6269" s="1" nd="1"/>
        <i x="5249" s="1" nd="1"/>
        <i x="3055" s="1" nd="1"/>
        <i x="3615" s="1" nd="1"/>
        <i x="7240" s="1" nd="1"/>
        <i x="6389" s="1" nd="1"/>
        <i x="4048" s="1" nd="1"/>
        <i x="4627" s="1" nd="1"/>
        <i x="6322" s="1" nd="1"/>
        <i x="3166" s="1" nd="1"/>
        <i x="5367" s="1" nd="1"/>
        <i x="5387" s="1" nd="1"/>
        <i x="5819" s="1" nd="1"/>
        <i x="6242" s="1" nd="1"/>
        <i x="5281" s="1" nd="1"/>
        <i x="7408" s="1" nd="1"/>
        <i x="2880" s="1" nd="1"/>
        <i x="5312" s="1" nd="1"/>
        <i x="2145" s="1" nd="1"/>
        <i x="3742" s="1" nd="1"/>
        <i x="6312" s="1" nd="1"/>
        <i x="5445" s="1" nd="1"/>
        <i x="5594" s="1" nd="1"/>
        <i x="6285" s="1" nd="1"/>
        <i x="7473" s="1" nd="1"/>
        <i x="6865" s="1" nd="1"/>
        <i x="5038" s="1" nd="1"/>
        <i x="4983" s="1" nd="1"/>
        <i x="4273" s="1" nd="1"/>
        <i x="5938" s="1" nd="1"/>
        <i x="5554" s="1" nd="1"/>
        <i x="3639" s="1" nd="1"/>
        <i x="6768" s="1" nd="1"/>
        <i x="3970" s="1" nd="1"/>
        <i x="5527" s="1" nd="1"/>
        <i x="2060" s="1" nd="1"/>
        <i x="5256" s="1" nd="1"/>
        <i x="5040" s="1" nd="1"/>
        <i x="7585" s="1" nd="1"/>
        <i x="4961" s="1" nd="1"/>
        <i x="4646" s="1" nd="1"/>
        <i x="5144" s="1" nd="1"/>
        <i x="2150" s="1" nd="1"/>
        <i x="3331" s="1" nd="1"/>
        <i x="5273" s="1" nd="1"/>
        <i x="7410" s="1" nd="1"/>
        <i x="6109" s="1" nd="1"/>
        <i x="5485" s="1" nd="1"/>
        <i x="4780" s="1" nd="1"/>
        <i x="7391" s="1" nd="1"/>
        <i x="7345" s="1" nd="1"/>
        <i x="4292" s="1" nd="1"/>
        <i x="4074" s="1" nd="1"/>
        <i x="7703" s="1" nd="1"/>
        <i x="3885" s="1" nd="1"/>
        <i x="4104" s="1" nd="1"/>
        <i x="4732" s="1" nd="1"/>
        <i x="6996" s="1" nd="1"/>
        <i x="4023" s="1" nd="1"/>
        <i x="6739" s="1" nd="1"/>
        <i x="5526" s="1" nd="1"/>
        <i x="5235" s="1" nd="1"/>
        <i x="5942" s="1" nd="1"/>
        <i x="4854" s="1" nd="1"/>
        <i x="3759" s="1" nd="1"/>
        <i x="5670" s="1" nd="1"/>
        <i x="6149" s="1" nd="1"/>
        <i x="2950" s="1" nd="1"/>
        <i x="3864" s="1" nd="1"/>
        <i x="3341" s="1" nd="1"/>
        <i x="2159" s="1" nd="1"/>
        <i x="5598" s="1" nd="1"/>
        <i x="6366" s="1" nd="1"/>
        <i x="5366" s="1" nd="1"/>
        <i x="4621" s="1" nd="1"/>
        <i x="4823" s="1" nd="1"/>
        <i x="3764" s="1" nd="1"/>
        <i x="7849" s="1" nd="1"/>
        <i x="7813" s="1" nd="1"/>
        <i x="5720" s="1" nd="1"/>
        <i x="7366" s="1" nd="1"/>
        <i x="5498" s="1" nd="1"/>
        <i x="4304" s="1" nd="1"/>
        <i x="7021" s="1" nd="1"/>
        <i x="3649" s="1" nd="1"/>
        <i x="6779" s="1" nd="1"/>
        <i x="3191" s="1" nd="1"/>
        <i x="6596" s="1" nd="1"/>
        <i x="6599" s="1" nd="1"/>
        <i x="6620" s="1" nd="1"/>
        <i x="3851" s="1" nd="1"/>
        <i x="5931" s="1" nd="1"/>
        <i x="6189" s="1" nd="1"/>
        <i x="4088" s="1" nd="1"/>
        <i x="4962" s="1" nd="1"/>
        <i x="6383" s="1" nd="1"/>
        <i x="4243" s="1" nd="1"/>
        <i x="4793" s="1" nd="1"/>
        <i x="6090" s="1" nd="1"/>
        <i x="5295" s="1" nd="1"/>
        <i x="5428" s="1" nd="1"/>
        <i x="2623" s="1" nd="1"/>
        <i x="7267" s="1" nd="1"/>
        <i x="5330" s="1" nd="1"/>
        <i x="4116" s="1" nd="1"/>
        <i x="4111" s="1" nd="1"/>
        <i x="5264" s="1" nd="1"/>
        <i x="6888" s="1" nd="1"/>
        <i x="7897" s="1" nd="1"/>
        <i x="2819" s="1" nd="1"/>
        <i x="2101" s="1" nd="1"/>
        <i x="6319" s="1" nd="1"/>
        <i x="5497" s="1" nd="1"/>
        <i x="4420" s="1" nd="1"/>
        <i x="7750" s="1" nd="1"/>
        <i x="5876" s="1" nd="1"/>
        <i x="5343" s="1" nd="1"/>
        <i x="5706" s="1" nd="1"/>
        <i x="6887" s="1" nd="1"/>
        <i x="6130" s="1" nd="1"/>
        <i x="6370" s="1" nd="1"/>
        <i x="3127" s="1" nd="1"/>
        <i x="4838" s="1" nd="1"/>
        <i x="7127" s="1" nd="1"/>
        <i x="6267" s="1" nd="1"/>
        <i x="7445" s="1" nd="1"/>
        <i x="4298" s="1" nd="1"/>
        <i x="3025" s="1" nd="1"/>
        <i x="5041" s="1" nd="1"/>
        <i x="3963" s="1" nd="1"/>
        <i x="4382" s="1" nd="1"/>
        <i x="6371" s="1" nd="1"/>
        <i x="3711" s="1" nd="1"/>
        <i x="6677" s="1" nd="1"/>
        <i x="5092" s="1" nd="1"/>
        <i x="4480" s="1" nd="1"/>
        <i x="6982" s="1" nd="1"/>
        <i x="6238" s="1" nd="1"/>
        <i x="2986" s="1" nd="1"/>
        <i x="7798" s="1" nd="1"/>
        <i x="2316" s="1" nd="1"/>
        <i x="4027" s="1" nd="1"/>
        <i x="5209" s="1" nd="1"/>
        <i x="4264" s="1" nd="1"/>
        <i x="7563" s="1" nd="1"/>
        <i x="7715" s="1" nd="1"/>
        <i x="4882" s="1" nd="1"/>
        <i x="6376" s="1" nd="1"/>
        <i x="5870" s="1" nd="1"/>
        <i x="7263" s="1" nd="1"/>
        <i x="6391" s="1" nd="1"/>
        <i x="6900" s="1" nd="1"/>
        <i x="7721" s="1" nd="1"/>
        <i x="5534" s="1" nd="1"/>
        <i x="7411" s="1" nd="1"/>
        <i x="3275" s="1" nd="1"/>
        <i x="3373" s="1" nd="1"/>
        <i x="2868" s="1" nd="1"/>
        <i x="5839" s="1" nd="1"/>
        <i x="5562" s="1" nd="1"/>
        <i x="4532" s="1" nd="1"/>
        <i x="6702" s="1" nd="1"/>
        <i x="5097" s="1" nd="1"/>
        <i x="2671" s="1" nd="1"/>
        <i x="7544" s="1" nd="1"/>
        <i x="7608" s="1" nd="1"/>
        <i x="7357" s="1" nd="1"/>
        <i x="6233" s="1" nd="1"/>
        <i x="3868" s="1" nd="1"/>
        <i x="2440" s="1" nd="1"/>
        <i x="2131" s="1" nd="1"/>
        <i x="2919" s="1" nd="1"/>
        <i x="6949" s="1" nd="1"/>
        <i x="3216" s="1" nd="1"/>
        <i x="3677" s="1" nd="1"/>
        <i x="5035" s="1" nd="1"/>
        <i x="3634" s="1" nd="1"/>
        <i x="2188" s="1" nd="1"/>
        <i x="2811" s="1" nd="1"/>
        <i x="3084" s="1" nd="1"/>
        <i x="5116" s="1" nd="1"/>
        <i x="7025" s="1" nd="1"/>
        <i x="4570" s="1" nd="1"/>
        <i x="4545" s="1" nd="1"/>
        <i x="5179" s="1" nd="1"/>
        <i x="2626" s="1" nd="1"/>
        <i x="2213" s="1" nd="1"/>
        <i x="5394" s="1" nd="1"/>
        <i x="4449" s="1" nd="1"/>
        <i x="5302" s="1" nd="1"/>
        <i x="4957" s="1" nd="1"/>
        <i x="3212" s="1" nd="1"/>
        <i x="3728" s="1" nd="1"/>
        <i x="6866" s="1" nd="1"/>
        <i x="3879" s="1" nd="1"/>
        <i x="5176" s="1" nd="1"/>
        <i x="6454" s="1" nd="1"/>
        <i x="3232" s="1" nd="1"/>
        <i x="5291" s="1" nd="1"/>
        <i x="5131" s="1" nd="1"/>
        <i x="6653" s="1" nd="1"/>
        <i x="7093" s="1" nd="1"/>
        <i x="4263" s="1" nd="1"/>
        <i x="2873" s="1" nd="1"/>
        <i x="4338" s="1" nd="1"/>
        <i x="2550" s="1" nd="1"/>
        <i x="3995" s="1" nd="1"/>
        <i x="6154" s="1" nd="1"/>
        <i x="3869" s="1" nd="1"/>
        <i x="7491" s="1" nd="1"/>
        <i x="6715" s="1" nd="1"/>
        <i x="4462" s="1" nd="1"/>
        <i x="5499" s="1" nd="1"/>
        <i x="2680" s="1" nd="1"/>
        <i x="5694" s="1" nd="1"/>
        <i x="3660" s="1" nd="1"/>
        <i x="2107" s="1" nd="1"/>
        <i x="2923" s="1" nd="1"/>
        <i x="5874" s="1" nd="1"/>
        <i x="7525" s="1" nd="1"/>
        <i x="3678" s="1" nd="1"/>
        <i x="4134" s="1" nd="1"/>
        <i x="3372" s="1" nd="1"/>
        <i x="4019" s="1" nd="1"/>
        <i x="5274" s="1" nd="1"/>
        <i x="7087" s="1" nd="1"/>
        <i x="2882" s="1" nd="1"/>
        <i x="7510" s="1" nd="1"/>
        <i x="5258" s="1" nd="1"/>
        <i x="5049" s="1" nd="1"/>
        <i x="6027" s="1" nd="1"/>
        <i x="4729" s="1" nd="1"/>
        <i x="4845" s="1" nd="1"/>
        <i x="2944" s="1" nd="1"/>
        <i x="7174" s="1" nd="1"/>
        <i x="5579" s="1" nd="1"/>
        <i x="4942" s="1" nd="1"/>
        <i x="4325" s="1" nd="1"/>
        <i x="7624" s="1" nd="1"/>
        <i x="2970" s="1" nd="1"/>
        <i x="6998" s="1" nd="1"/>
        <i x="6419" s="1" nd="1"/>
        <i x="5262" s="1" nd="1"/>
        <i x="5575" s="1" nd="1"/>
        <i x="6217" s="1" nd="1"/>
        <i x="3274" s="1" nd="1"/>
        <i x="3057" s="1" nd="1"/>
        <i x="3856" s="1" nd="1"/>
        <i x="7067" s="1" nd="1"/>
        <i x="3295" s="1" nd="1"/>
        <i x="5880" s="1" nd="1"/>
        <i x="4312" s="1" nd="1"/>
        <i x="3276" s="1" nd="1"/>
        <i x="6156" s="1" nd="1"/>
        <i x="5068" s="1" nd="1"/>
        <i x="5170" s="1" nd="1"/>
        <i x="5142" s="1" nd="1"/>
        <i x="5590" s="1" nd="1"/>
        <i x="4470" s="1" nd="1"/>
        <i x="3363" s="1" nd="1"/>
        <i x="2288" s="1" nd="1"/>
        <i x="7057" s="1" nd="1"/>
        <i x="7943" s="1" nd="1"/>
        <i x="6625" s="1" nd="1"/>
        <i x="3009" s="1" nd="1"/>
        <i x="3206" s="1" nd="1"/>
        <i x="7889" s="1" nd="1"/>
        <i x="7106" s="1" nd="1"/>
        <i x="7912" s="1" nd="1"/>
        <i x="4571" s="1" nd="1"/>
        <i x="5466" s="1" nd="1"/>
        <i x="4152" s="1" nd="1"/>
        <i x="2337" s="1" nd="1"/>
        <i x="3873" s="1" nd="1"/>
        <i x="5402" s="1" nd="1"/>
        <i x="5951" s="1" nd="1"/>
        <i x="3376" s="1" nd="1"/>
        <i x="6747" s="1" nd="1"/>
        <i x="6751" s="1" nd="1"/>
        <i x="7330" s="1" nd="1"/>
        <i x="4384" s="1" nd="1"/>
        <i x="5194" s="1" nd="1"/>
        <i x="3592" s="1" nd="1"/>
        <i x="5550" s="1" nd="1"/>
        <i x="2314" s="1" nd="1"/>
        <i x="5416" s="1" nd="1"/>
        <i x="5043" s="1" nd="1"/>
        <i x="7117" s="1" nd="1"/>
        <i x="2786" s="1" nd="1"/>
        <i x="3229" s="1" nd="1"/>
        <i x="2815" s="1" nd="1"/>
        <i x="2245" s="1" nd="1"/>
        <i x="7744" s="1" nd="1"/>
        <i x="2277" s="1" nd="1"/>
        <i x="6911" s="1" nd="1"/>
        <i x="6022" s="1" nd="1"/>
        <i x="4989" s="1" nd="1"/>
        <i x="6913" s="1" nd="1"/>
        <i x="3989" s="1" nd="1"/>
        <i x="5399" s="1" nd="1"/>
        <i x="3299" s="1" nd="1"/>
        <i x="2867" s="1" nd="1"/>
        <i x="3239" s="1" nd="1"/>
        <i x="6351" s="1" nd="1"/>
        <i x="5549" s="1" nd="1"/>
        <i x="4038" s="1" nd="1"/>
        <i x="7024" s="1" nd="1"/>
        <i x="4488" s="1" nd="1"/>
        <i x="6263" s="1" nd="1"/>
        <i x="3147" s="1" nd="1"/>
        <i x="5501" s="1" nd="1"/>
        <i x="6882" s="1" nd="1"/>
        <i x="2995" s="1" nd="1"/>
        <i x="3680" s="1" nd="1"/>
        <i x="3332" s="1" nd="1"/>
        <i x="3355" s="1" nd="1"/>
        <i x="4428" s="1" nd="1"/>
        <i x="7022" s="1" nd="1"/>
        <i x="3337" s="1" nd="1"/>
        <i x="6158" s="1" nd="1"/>
        <i x="2264" s="1" nd="1"/>
        <i x="3703" s="1" nd="1"/>
        <i x="5246" s="1" nd="1"/>
        <i x="7464" s="1" nd="1"/>
        <i x="7281" s="1" nd="1"/>
        <i x="3262" s="1" nd="1"/>
        <i x="6206" s="1" nd="1"/>
        <i x="5325" s="1" nd="1"/>
        <i x="4247" s="1" nd="1"/>
        <i x="7730" s="1" nd="1"/>
        <i x="5096" s="1" nd="1"/>
        <i x="7211" s="1" nd="1"/>
        <i x="2974" s="1" nd="1"/>
        <i x="5203" s="1" nd="1"/>
        <i x="5017" s="1" nd="1"/>
        <i x="7779" s="1" nd="1"/>
        <i x="6222" s="1" nd="1"/>
        <i x="3693" s="1" nd="1"/>
        <i x="3210" s="1" nd="1"/>
        <i x="6185" s="1" nd="1"/>
        <i x="3823" s="1" nd="1"/>
        <i x="2777" s="1" nd="1"/>
        <i x="5459" s="1" nd="1"/>
        <i x="5727" s="1" nd="1"/>
        <i x="6193" s="1" nd="1"/>
        <i x="7627" s="1" nd="1"/>
        <i x="5064" s="1" nd="1"/>
        <i x="7094" s="1" nd="1"/>
        <i x="6977" s="1" nd="1"/>
        <i x="2823" s="1" nd="1"/>
        <i x="7223" s="1" nd="1"/>
        <i x="7158" s="1" nd="1"/>
        <i x="7121" s="1" nd="1"/>
        <i x="4000" s="1" nd="1"/>
        <i x="4139" s="1" nd="1"/>
        <i x="6579" s="1" nd="1"/>
        <i x="3005" s="1" nd="1"/>
        <i x="7375" s="1" nd="1"/>
        <i x="3198" s="1" nd="1"/>
        <i x="7583" s="1" nd="1"/>
        <i x="4489" s="1" nd="1"/>
        <i x="7513" s="1" nd="1"/>
        <i x="4526" s="1" nd="1"/>
        <i x="4965" s="1" nd="1"/>
        <i x="4879" s="1" nd="1"/>
        <i x="4098" s="1" nd="1"/>
        <i x="7137" s="1" nd="1"/>
        <i x="4087" s="1" nd="1"/>
        <i x="3271" s="1" nd="1"/>
        <i x="4078" s="1" nd="1"/>
        <i x="4080" s="1" nd="1"/>
        <i x="6081" s="1" nd="1"/>
        <i x="5013" s="1" nd="1"/>
        <i x="6873" s="1" nd="1"/>
        <i x="7905" s="1" nd="1"/>
        <i x="4004" s="1" nd="1"/>
        <i x="4528" s="1" nd="1"/>
        <i x="5633" s="1" nd="1"/>
        <i x="7100" s="1" nd="1"/>
        <i x="5187" s="1" nd="1"/>
        <i x="2959" s="1" nd="1"/>
        <i x="6626" s="1" nd="1"/>
        <i x="7429" s="1" nd="1"/>
        <i x="4107" s="1" nd="1"/>
        <i x="2118" s="1" nd="1"/>
        <i x="7982" s="1" nd="1"/>
        <i x="5257" s="1" nd="1"/>
        <i x="4145" s="1" nd="1"/>
        <i x="4110" s="1" nd="1"/>
        <i x="7099" s="1" nd="1"/>
        <i x="3279" s="1" nd="1"/>
        <i x="7713" s="1" nd="1"/>
        <i x="3842" s="1" nd="1"/>
        <i x="3929" s="1" nd="1"/>
        <i x="5220" s="1" nd="1"/>
        <i x="5381" s="1" nd="1"/>
        <i x="7792" s="1" nd="1"/>
        <i x="4463" s="1" nd="1"/>
        <i x="2172" s="1" nd="1"/>
        <i x="5962" s="1" nd="1"/>
        <i x="6313" s="1" nd="1"/>
        <i x="2991" s="1" nd="1"/>
        <i x="3567" s="1" nd="1"/>
        <i x="5101" s="1" nd="1"/>
        <i x="7095" s="1" nd="1"/>
        <i x="5493" s="1" nd="1"/>
        <i x="3971" s="1" nd="1"/>
        <i x="3835" s="1" nd="1"/>
        <i x="2338" s="1" nd="1"/>
        <i x="7670" s="1" nd="1"/>
        <i x="6339" s="1" nd="1"/>
        <i x="2317" s="1" nd="1"/>
        <i x="2743" s="1" nd="1"/>
        <i x="7326" s="1" nd="1"/>
        <i x="7800" s="1" nd="1"/>
        <i x="6901" s="1" nd="1"/>
        <i x="3950" s="1" nd="1"/>
        <i x="5175" s="1" nd="1"/>
        <i x="5450" s="1" nd="1"/>
        <i x="4759" s="1" nd="1"/>
        <i x="6501" s="1" nd="1"/>
        <i x="4070" s="1" nd="1"/>
        <i x="5100" s="1" nd="1"/>
        <i x="6654" s="1" nd="1"/>
        <i x="3154" s="1" nd="1"/>
        <i x="5218" s="1" nd="1"/>
        <i x="5214" s="1" nd="1"/>
        <i x="4054" s="1" nd="1"/>
        <i x="7812" s="1" nd="1"/>
        <i x="6485" s="1" nd="1"/>
        <i x="5244" s="1" nd="1"/>
        <i x="4460" s="1" nd="1"/>
        <i x="4388" s="1" nd="1"/>
        <i x="3244" s="1" nd="1"/>
        <i x="4195" s="1" nd="1"/>
        <i x="7981" s="1" nd="1"/>
        <i x="7253" s="1" nd="1"/>
        <i x="5983" s="1" nd="1"/>
        <i x="2345" s="1" nd="1"/>
        <i x="4747" s="1" nd="1"/>
        <i x="4253" s="1" nd="1"/>
        <i x="5545" s="1" nd="1"/>
        <i x="5232" s="1" nd="1"/>
        <i x="6209" s="1" nd="1"/>
        <i x="7783" s="1" nd="1"/>
        <i x="5480" s="1" nd="1"/>
        <i x="6627" s="1" nd="1"/>
        <i x="6706" s="1" nd="1"/>
        <i x="7649" s="1" nd="1"/>
        <i x="5253" s="1" nd="1"/>
        <i x="4736" s="1" nd="1"/>
        <i x="7384" s="1" nd="1"/>
        <i x="5050" s="1" nd="1"/>
        <i x="5525" s="1" nd="1"/>
        <i x="6880" s="1" nd="1"/>
        <i x="2056" s="1" nd="1"/>
        <i x="7206" s="1" nd="1"/>
        <i x="7784" s="1" nd="1"/>
        <i x="7552" s="1" nd="1"/>
        <i x="2290" s="1" nd="1"/>
        <i x="6871" s="1" nd="1"/>
        <i x="3156" s="1" nd="1"/>
        <i x="3946" s="1" nd="1"/>
        <i x="6128" s="1" nd="1"/>
        <i x="4091" s="1" nd="1"/>
        <i x="5471" s="1" nd="1"/>
        <i x="7028" s="1" nd="1"/>
        <i x="4883" s="1" nd="1"/>
        <i x="6833" s="1" nd="1"/>
        <i x="5014" s="1" nd="1"/>
        <i x="4653" s="1" nd="1"/>
        <i x="4505" s="1" nd="1"/>
        <i x="2299" s="1" nd="1"/>
        <i x="4002" s="1" nd="1"/>
        <i x="6208" s="1" nd="1"/>
        <i x="4508" s="1" nd="1"/>
        <i x="4498" s="1" nd="1"/>
        <i x="7614" s="1" nd="1"/>
        <i x="5245" s="1" nd="1"/>
        <i x="2351" s="1" nd="1"/>
        <i x="4037" s="1" nd="1"/>
        <i x="3978" s="1" nd="1"/>
        <i x="3709" s="1" nd="1"/>
        <i x="5537" s="1" nd="1"/>
        <i x="5461" s="1" nd="1"/>
        <i x="7777" s="1" nd="1"/>
        <i x="5240" s="1" nd="1"/>
        <i x="5079" s="1" nd="1"/>
        <i x="2367" s="1" nd="1"/>
        <i x="7260" s="1" nd="1"/>
        <i x="7962" s="1" nd="1"/>
        <i x="7394" s="1" nd="1"/>
        <i x="6385" s="1" nd="1"/>
        <i x="4724" s="1" nd="1"/>
        <i x="6304" s="1" nd="1"/>
        <i x="2441" s="1" nd="1"/>
        <i x="5111" s="1" nd="1"/>
        <i x="2254" s="1" nd="1"/>
        <i x="3717" s="1" nd="1"/>
        <i x="2182" s="1" nd="1"/>
        <i x="2229" s="1" nd="1"/>
        <i x="7282" s="1" nd="1"/>
        <i x="7920" s="1" nd="1"/>
        <i x="6377" s="1" nd="1"/>
        <i x="6349" s="1" nd="1"/>
        <i x="7805" s="1" nd="1"/>
        <i x="3729" s="1" nd="1"/>
        <i x="4931" s="1" nd="1"/>
        <i x="7277" s="1" nd="1"/>
        <i x="3974" s="1" nd="1"/>
        <i x="5431" s="1" nd="1"/>
        <i x="2391" s="1" nd="1"/>
        <i x="7440" s="1" nd="1"/>
        <i x="4569" s="1" nd="1"/>
        <i x="5585" s="1" nd="1"/>
        <i x="5132" s="1" nd="1"/>
        <i x="2135" s="1" nd="1"/>
        <i x="7879" s="1" nd="1"/>
        <i x="2452" s="1" nd="1"/>
        <i x="6800" s="1" nd="1"/>
        <i x="7288" s="1" nd="1"/>
        <i x="5326" s="1" nd="1"/>
        <i x="2356" s="1" nd="1"/>
        <i x="3684" s="1" nd="1"/>
        <i x="3696" s="1" nd="1"/>
        <i x="3246" s="1" nd="1"/>
        <i x="3042" s="1" nd="1"/>
        <i x="7774" s="1" nd="1"/>
        <i x="5363" s="1" nd="1"/>
        <i x="6781" s="1" nd="1"/>
        <i x="5916" s="1" nd="1"/>
        <i x="5924" s="1" nd="1"/>
        <i x="7732" s="1" nd="1"/>
        <i x="5029" s="1" nd="1"/>
        <i x="4013" s="1" nd="1"/>
        <i x="6829" s="1" nd="1"/>
        <i x="7861" s="1" nd="1"/>
        <i x="5275" s="1" nd="1"/>
        <i x="2134" s="1" nd="1"/>
        <i x="5419" s="1" nd="1"/>
        <i x="3982" s="1" nd="1"/>
        <i x="2239" s="1" nd="1"/>
        <i x="7301" s="1" nd="1"/>
        <i x="6708" s="1" nd="1"/>
        <i x="3081" s="1" nd="1"/>
        <i x="5075" s="1" nd="1"/>
        <i x="6084" s="1" nd="1"/>
        <i x="4684" s="1" nd="1"/>
        <i x="5370" s="1" nd="1"/>
        <i x="4032" s="1" nd="1"/>
        <i x="7944" s="1" nd="1"/>
        <i x="7579" s="1" nd="1"/>
        <i x="7816" s="1" nd="1"/>
        <i x="6060" s="1" nd="1"/>
        <i x="6927" s="1" nd="1"/>
        <i x="7801" s="1" nd="1"/>
        <i x="3838" s="1" nd="1"/>
        <i x="5070" s="1" nd="1"/>
        <i x="5468" s="1" nd="1"/>
        <i x="2804" s="1" nd="1"/>
        <i x="6329" s="1" nd="1"/>
        <i x="7048" s="1" nd="1"/>
        <i x="6382" s="1" nd="1"/>
        <i x="7042" s="1" nd="1"/>
        <i x="4766" s="1" nd="1"/>
        <i x="5140" s="1" nd="1"/>
        <i x="4629" s="1" nd="1"/>
        <i x="2191" s="1" nd="1"/>
        <i x="2672" s="1" nd="1"/>
        <i x="6378" s="1" nd="1"/>
        <i x="3141" s="1" nd="1"/>
        <i x="3614" s="1" nd="1"/>
        <i x="3977" s="1" nd="1"/>
        <i x="3976" s="1" nd="1"/>
        <i x="4661" s="1" nd="1"/>
        <i x="5483" s="1" nd="1"/>
        <i x="3599" s="1" nd="1"/>
        <i x="2280" s="1" nd="1"/>
        <i x="6693" s="1" nd="1"/>
        <i x="2143" s="1" nd="1"/>
        <i x="6184" s="1" nd="1"/>
        <i x="6877" s="1" nd="1"/>
        <i x="4275" s="1" nd="1"/>
        <i x="3381" s="1" nd="1"/>
        <i x="2839" s="1" nd="1"/>
        <i x="3178" s="1" nd="1"/>
        <i x="7250" s="1" nd="1"/>
        <i x="7217" s="1" nd="1"/>
        <i x="2105" s="1" nd="1"/>
        <i x="5333" s="1" nd="1"/>
        <i x="3822" s="1" nd="1"/>
        <i x="6197" s="1" nd="1"/>
        <i x="7213" s="1" nd="1"/>
        <i x="6699" s="1" nd="1"/>
        <i x="6811" s="1" nd="1"/>
        <i x="3741" s="1" nd="1"/>
        <i x="4877" s="1" nd="1"/>
        <i x="7671" s="1" nd="1"/>
        <i x="4106" s="1" nd="1"/>
        <i x="4065" s="1" nd="1"/>
        <i x="3725" s="1" nd="1"/>
        <i x="6507" s="1" nd="1"/>
        <i x="3164" s="1" nd="1"/>
        <i x="3955" s="1" nd="1"/>
        <i x="4630" s="1" nd="1"/>
        <i x="2167" s="1" nd="1"/>
        <i x="6746" s="1" nd="1"/>
        <i x="3755" s="1" nd="1"/>
        <i x="2296" s="1" nd="1"/>
        <i x="3367" s="1" nd="1"/>
        <i x="2453" s="1" nd="1"/>
        <i x="6777" s="1" nd="1"/>
        <i x="3831" s="1" nd="1"/>
        <i x="2173" s="1" nd="1"/>
        <i x="6752" s="1" nd="1"/>
        <i x="4841" s="1" nd="1"/>
        <i x="5094" s="1" nd="1"/>
        <i x="6696" s="1" nd="1"/>
        <i x="2447" s="1" nd="1"/>
        <i x="4230" s="1" nd="1"/>
        <i x="3029" s="1" nd="1"/>
        <i x="5332" s="1" nd="1"/>
        <i x="5584" s="1" nd="1"/>
        <i x="2360" s="1" nd="1"/>
        <i x="3258" s="1" nd="1"/>
        <i x="7632" s="1" nd="1"/>
        <i x="6801" s="1" nd="1"/>
        <i x="5452" s="1" nd="1"/>
        <i x="5540" s="1" nd="1"/>
        <i x="3839" s="1" nd="1"/>
        <i x="3749" s="1" nd="1"/>
        <i x="7014" s="1" nd="1"/>
        <i x="6778" s="1" nd="1"/>
        <i x="3207" s="1" nd="1"/>
        <i x="2448" s="1" nd="1"/>
        <i x="4590" s="1" nd="1"/>
        <i x="3219" s="1" nd="1"/>
        <i x="4850" s="1" nd="1"/>
        <i x="5069" s="1" nd="1"/>
        <i x="3209" s="1" nd="1"/>
        <i x="6145" s="1" nd="1"/>
        <i x="5221" s="1" nd="1"/>
        <i x="3719" s="1" nd="1"/>
        <i x="7984" s="1" nd="1"/>
        <i x="4466" s="1" nd="1"/>
        <i x="3184" s="1" nd="1"/>
        <i x="5335" s="1" nd="1"/>
        <i x="6660" s="1" nd="1"/>
        <i x="3671" s="1" nd="1"/>
        <i x="3256" s="1" nd="1"/>
        <i x="5054" s="1" nd="1"/>
        <i x="7851" s="1" nd="1"/>
        <i x="6335" s="1" nd="1"/>
        <i x="7352" s="1" nd="1"/>
        <i x="5477" s="1" nd="1"/>
        <i x="4296" s="1" nd="1"/>
        <i x="2340" s="1" nd="1"/>
        <i x="2676" s="1" nd="1"/>
        <i x="3017" s="1" nd="1"/>
        <i x="6600" s="1" nd="1"/>
        <i x="2438" s="1" nd="1"/>
        <i x="5183" s="1" nd="1"/>
        <i x="3326" s="1" nd="1"/>
        <i x="2965" s="1" nd="1"/>
        <i x="3242" s="1" nd="1"/>
        <i x="3824" s="1" nd="1"/>
        <i x="6910" s="1" nd="1"/>
        <i x="7047" s="1" nd="1"/>
        <i x="6190" s="1" nd="1"/>
        <i x="7447" s="1" nd="1"/>
        <i x="6753" s="1" nd="1"/>
        <i x="6464" s="1" nd="1"/>
        <i x="5128" s="1" nd="1"/>
        <i x="6793" s="1" nd="1"/>
        <i x="6667" s="1" nd="1"/>
        <i x="7548" s="1" nd="1"/>
        <i x="6689" s="1" nd="1"/>
        <i x="6952" s="1" nd="1"/>
        <i x="2240" s="1" nd="1"/>
        <i x="7208" s="1" nd="1"/>
        <i x="3118" s="1" nd="1"/>
        <i x="7369" s="1" nd="1"/>
        <i x="3008" s="1" nd="1"/>
        <i x="3847" s="1" nd="1"/>
        <i x="2373" s="1" nd="1"/>
        <i x="2312" s="1" nd="1"/>
        <i x="4959" s="1" nd="1"/>
        <i x="7611" s="1" nd="1"/>
        <i x="5031" s="1" nd="1"/>
        <i x="2089" s="1" nd="1"/>
        <i x="2352" s="1" nd="1"/>
        <i x="2912" s="1" nd="1"/>
        <i x="7564" s="1" nd="1"/>
        <i x="6015" s="1" nd="1"/>
        <i x="6379" s="1" nd="1"/>
        <i x="2113" s="1" nd="1"/>
        <i x="3015" s="1" nd="1"/>
        <i x="6100" s="1" nd="1"/>
        <i x="7187" s="1" nd="1"/>
        <i x="7214" s="1" nd="1"/>
        <i x="4006" s="1" nd="1"/>
        <i x="4022" s="1" nd="1"/>
        <i x="5109" s="1" nd="1"/>
        <i x="3266" s="1" nd="1"/>
        <i x="5329" s="1" nd="1"/>
        <i x="3226" s="1" nd="1"/>
        <i x="5518" s="1" nd="1"/>
        <i x="3214" s="1" nd="1"/>
        <i x="6004" s="1" nd="1"/>
        <i x="5021" s="1" nd="1"/>
        <i x="3222" s="1" nd="1"/>
        <i x="7639" s="1" nd="1"/>
        <i x="3049" s="1" nd="1"/>
        <i x="6605" s="1" nd="1"/>
        <i x="2274" s="1" nd="1"/>
        <i x="3928" s="1" nd="1"/>
        <i x="5224" s="1" nd="1"/>
        <i x="3935" s="1" nd="1"/>
        <i x="3925" s="1" nd="1"/>
        <i x="4452" s="1" nd="1"/>
        <i x="3846" s="1" nd="1"/>
        <i x="3208" s="1" nd="1"/>
        <i x="7882" s="1" nd="1"/>
        <i x="2092" s="1" nd="1"/>
        <i x="3006" s="1" nd="1"/>
        <i x="7399" s="1" nd="1"/>
        <i x="3264" s="1" nd="1"/>
        <i x="5121" s="1" nd="1"/>
        <i x="3849" s="1" nd="1"/>
        <i x="7385" s="1" nd="1"/>
        <i x="7602" s="1" nd="1"/>
        <i x="5298" s="1" nd="1"/>
        <i x="3038" s="1" nd="1"/>
        <i x="6944" s="1" nd="1"/>
        <i x="5122" s="1" nd="1"/>
        <i x="7836" s="1" nd="1"/>
        <i x="7958" s="1" nd="1"/>
        <i x="5213" s="1" nd="1"/>
        <i x="2304" s="1" nd="1"/>
        <i x="3309" s="1" nd="1"/>
        <i x="6831" s="1" nd="1"/>
        <i x="7841" s="1" nd="1"/>
        <i x="6633" s="1" nd="1"/>
        <i x="4719" s="1" nd="1"/>
        <i x="2930" s="1" nd="1"/>
        <i x="4455" s="1" nd="1"/>
        <i x="6118" s="1" nd="1"/>
        <i x="7807" s="1" nd="1"/>
        <i x="7044" s="1" nd="1"/>
        <i x="2235" s="1" nd="1"/>
        <i x="6098" s="1" nd="1"/>
        <i x="3828" s="1" nd="1"/>
        <i x="3267" s="1" nd="1"/>
        <i x="2133" s="1" nd="1"/>
        <i x="4522" s="1" nd="1"/>
        <i x="6315" s="1" nd="1"/>
        <i x="6678" s="1" nd="1"/>
        <i x="2310" s="1" nd="1"/>
        <i x="6144" s="1" nd="1"/>
        <i x="4003" s="1" nd="1"/>
        <i x="7731" s="1" nd="1"/>
        <i x="5307" s="1" nd="1"/>
        <i x="3767" s="1" nd="1"/>
        <i x="3237" s="1" nd="1"/>
        <i x="4363" s="1" nd="1"/>
        <i x="6310" s="1" nd="1"/>
        <i x="5229" s="1" nd="1"/>
        <i x="2253" s="1" nd="1"/>
        <i x="6498" s="1" nd="1"/>
        <i x="5567" s="1" nd="1"/>
        <i x="6659" s="1" nd="1"/>
        <i x="3902" s="1" nd="1"/>
        <i x="5276" s="1" nd="1"/>
        <i x="3972" s="1" nd="1"/>
        <i x="3984" s="1" nd="1"/>
        <i x="3670" s="1" nd="1"/>
        <i x="5592" s="1" nd="1"/>
        <i x="7826" s="1" nd="1"/>
        <i x="3997" s="1" nd="1"/>
        <i x="7668" s="1" nd="1"/>
        <i x="4674" s="1" nd="1"/>
        <i x="5378" s="1" nd="1"/>
        <i x="7524" s="1" nd="1"/>
        <i x="6079" s="1" nd="1"/>
        <i x="2117" s="1" nd="1"/>
        <i x="3633" s="1" nd="1"/>
        <i x="6302" s="1" nd="1"/>
        <i x="2211" s="1" nd="1"/>
        <i x="4535" s="1" nd="1"/>
        <i x="4181" s="1" nd="1"/>
        <i x="3224" s="1" nd="1"/>
        <i x="7082" s="1" nd="1"/>
        <i x="3012" s="1" nd="1"/>
        <i x="6775" s="1" nd="1"/>
        <i x="4380" s="1" nd="1"/>
        <i x="7787" s="1" nd="1"/>
        <i x="7780" s="1" nd="1"/>
        <i x="6650" s="1" nd="1"/>
        <i x="7329" s="1" nd="1"/>
        <i x="5364" s="1" nd="1"/>
        <i x="5521" s="1" nd="1"/>
        <i x="3281" s="1" nd="1"/>
        <i x="6932" s="1" nd="1"/>
        <i x="5334" s="1" nd="1"/>
        <i x="7119" s="1" nd="1"/>
        <i x="4017" s="1" nd="1"/>
        <i x="5546" s="1" nd="1"/>
        <i x="5397" s="1" nd="1"/>
        <i x="5484" s="1" nd="1"/>
        <i x="5331" s="1" nd="1"/>
        <i x="6679" s="1" nd="1"/>
        <i x="5543" s="1" nd="1"/>
        <i x="3627" s="1" nd="1"/>
        <i x="6134" s="1" nd="1"/>
        <i x="3311" s="1" nd="1"/>
        <i x="7138" s="1" nd="1"/>
        <i x="4052" s="1" nd="1"/>
        <i x="3959" s="1" nd="1"/>
        <i x="6845" s="1" nd="1"/>
        <i x="6295" s="1" nd="1"/>
        <i x="6279" s="1" nd="1"/>
        <i x="4323" s="1" nd="1"/>
        <i x="5303" s="1" nd="1"/>
        <i x="5259" s="1" nd="1"/>
        <i x="6017" s="1" nd="1"/>
        <i x="6455" s="1" nd="1"/>
        <i x="7740" s="1" nd="1"/>
        <i x="6063" s="1" nd="1"/>
        <i x="6478" s="1" nd="1"/>
        <i x="5148" s="1" nd="1"/>
        <i x="2443" s="1" nd="1"/>
        <i x="6459" s="1" nd="1"/>
        <i x="6589" s="1" nd="1"/>
        <i x="7292" s="1" nd="1"/>
        <i x="2291" s="1" nd="1"/>
        <i x="5147" s="1" nd="1"/>
        <i x="2300" s="1" nd="1"/>
        <i x="5427" s="1" nd="1"/>
        <i x="5346" s="1" nd="1"/>
        <i x="5532" s="1" nd="1"/>
        <i x="2196" s="1" nd="1"/>
        <i x="3063" s="1" nd="1"/>
        <i x="3059" s="1" nd="1"/>
        <i x="4154" s="1" nd="1"/>
        <i x="5522" s="1" nd="1"/>
        <i x="2123" s="1" nd="1"/>
        <i x="4120" s="1" nd="1"/>
        <i x="4059" s="1" nd="1"/>
        <i x="3862" s="1" nd="1"/>
        <i x="5411" s="1" nd="1"/>
        <i x="5300" s="1" nd="1"/>
        <i x="4209" s="1" nd="1"/>
        <i x="2209" s="1" nd="1"/>
        <i x="6097" s="1" nd="1"/>
        <i x="5124" s="1" nd="1"/>
        <i x="7817" s="1" nd="1"/>
        <i x="5234" s="1" nd="1"/>
        <i x="4143" s="1" nd="1"/>
        <i x="6043" s="1" nd="1"/>
        <i x="5340" s="1" nd="1"/>
        <i x="3841" s="1" nd="1"/>
        <i x="7883" s="1" nd="1"/>
        <i x="4161" s="1" nd="1"/>
        <i x="6705" s="1" nd="1"/>
        <i x="7296" s="1" nd="1"/>
        <i x="3230" s="1" nd="1"/>
        <i x="7055" s="1" nd="1"/>
        <i x="7591" s="1" nd="1"/>
        <i x="6641" s="1" nd="1"/>
        <i x="4049" s="1" nd="1"/>
        <i x="6174" s="1" nd="1"/>
        <i x="7419" s="1" nd="1"/>
        <i x="6612" s="1" nd="1"/>
        <i x="6061" s="1" nd="1"/>
        <i x="4443" s="1" nd="1"/>
        <i x="6704" s="1" nd="1"/>
        <i x="6870" s="1" nd="1"/>
        <i x="5080" s="1" nd="1"/>
        <i x="4115" s="1" nd="1"/>
        <i x="5046" s="1" nd="1"/>
        <i x="6991" s="1" nd="1"/>
        <i x="6062" s="1" nd="1"/>
        <i x="7274" s="1" nd="1"/>
        <i x="7438" s="1" nd="1"/>
        <i x="2194" s="1" nd="1"/>
        <i x="7672" s="1" nd="1"/>
        <i x="5436" s="1" nd="1"/>
        <i x="7049" s="1" nd="1"/>
        <i x="6234" s="1" nd="1"/>
        <i x="3053" s="1" nd="1"/>
        <i x="2682" s="1" nd="1"/>
        <i x="7586" s="1" nd="1"/>
        <i x="4050" s="1" nd="1"/>
        <i x="4527" s="1" nd="1"/>
        <i x="2315" s="1" nd="1"/>
        <i x="6772" s="1" nd="1"/>
        <i x="5272" s="1" nd="1"/>
        <i x="5282" s="1" nd="1"/>
        <i x="6567" s="1" nd="1"/>
        <i x="6960" s="1" nd="1"/>
        <i x="5173" s="1" nd="1"/>
        <i x="2248" s="1" nd="1"/>
        <i x="7262" s="1" nd="1"/>
        <i x="4043" s="1" nd="1"/>
        <i x="6634" s="1" nd="1"/>
        <i x="5583" s="1" nd="1"/>
        <i x="3509" s="1" nd="1"/>
        <i x="5425" s="1" nd="1"/>
        <i x="2383" s="1" nd="1"/>
        <i x="4272" s="1" nd="1"/>
        <i x="4419" s="1" nd="1"/>
        <i x="6798" s="1" nd="1"/>
        <i x="5268" s="1" nd="1"/>
        <i x="4082" s="1" nd="1"/>
        <i x="4783" s="1" nd="1"/>
        <i x="5231" s="1" nd="1"/>
        <i x="6799" s="1" nd="1"/>
        <i x="5321" s="1" nd="1"/>
        <i x="4796" s="1" nd="1"/>
        <i x="5479" s="1" nd="1"/>
        <i x="5437" s="1" nd="1"/>
        <i x="5357" s="1" nd="1"/>
        <i x="6840" s="1" nd="1"/>
        <i x="7388" s="1" nd="1"/>
        <i x="5941" s="1" nd="1"/>
        <i x="5065" s="1" nd="1"/>
        <i x="7435" s="1" nd="1"/>
        <i x="6553" s="1" nd="1"/>
        <i x="2999" s="1" nd="1"/>
        <i x="3001" s="1" nd="1"/>
        <i x="7532" s="1" nd="1"/>
        <i x="3980" s="1" nd="1"/>
        <i x="4029" s="1" nd="1"/>
        <i x="3769" s="1" nd="1"/>
        <i x="4113" s="1" nd="1"/>
        <i x="5150" s="1" nd="1"/>
        <i x="3657" s="1" nd="1"/>
        <i x="7795" s="1" nd="1"/>
        <i x="4334" s="1" nd="1"/>
        <i x="5061" s="1" nd="1"/>
        <i x="3855" s="1" nd="1"/>
        <i x="6565" s="1" nd="1"/>
        <i x="2148" s="1" nd="1"/>
        <i x="2228" s="1" nd="1"/>
        <i x="6844" s="1" nd="1"/>
        <i x="3366" s="1" nd="1"/>
        <i x="3758" s="1" nd="1"/>
        <i x="6426" s="1" nd="1"/>
        <i x="6755" s="1" nd="1"/>
        <i x="6707" s="1" nd="1"/>
        <i x="6324" s="1" nd="1"/>
        <i x="3132" s="1" nd="1"/>
        <i x="2057" s="1" nd="1"/>
        <i x="3768" s="1" nd="1"/>
        <i x="2431" s="1" nd="1"/>
        <i x="6854" s="1" nd="1"/>
        <i x="5127" s="1" nd="1"/>
        <i x="7863" s="1" nd="1"/>
        <i x="3726" s="1" nd="1"/>
        <i x="2236" s="1" nd="1"/>
        <i x="3179" s="1" nd="1"/>
        <i x="6645" s="1" nd="1"/>
        <i x="7172" s="1" nd="1"/>
        <i x="3234" s="1" nd="1"/>
        <i x="2181" s="1" nd="1"/>
        <i x="5208" s="1" nd="1"/>
        <i x="3904" s="1" nd="1"/>
        <i x="7075" s="1" nd="1"/>
        <i x="4565" s="1" nd="1"/>
        <i x="6578" s="1" nd="1"/>
        <i x="6167" s="1" nd="1"/>
        <i x="6711" s="1" nd="1"/>
        <i x="7243" s="1" nd="1"/>
        <i x="2969" s="1" nd="1"/>
        <i x="2180" s="1" nd="1"/>
        <i x="6673" s="1" nd="1"/>
        <i x="6430" s="1" nd="1"/>
        <i x="7528" s="1" nd="1"/>
        <i x="7283" s="1" nd="1"/>
        <i x="3825" s="1" nd="1"/>
        <i x="5185" s="1" nd="1"/>
        <i x="3958" s="1" nd="1"/>
        <i x="2966" s="1" nd="1"/>
        <i x="6890" s="1" nd="1"/>
        <i x="6787" s="1" nd="1"/>
        <i x="4149" s="1" nd="1"/>
        <i x="6921" s="1" nd="1"/>
        <i x="3861" s="1" nd="1"/>
        <i x="2347" s="1" nd="1"/>
        <i x="4310" s="1" nd="1"/>
        <i x="5251" s="1" nd="1"/>
        <i x="7497" s="1" nd="1"/>
        <i x="7634" s="1" nd="1"/>
        <i x="2379" s="1" nd="1"/>
        <i x="3200" s="1" nd="1"/>
        <i x="4562" s="1" nd="1"/>
        <i x="2876" s="1" nd="1"/>
        <i x="7110" s="1" nd="1"/>
        <i x="5238" s="1" nd="1"/>
        <i x="5426" s="1" nd="1"/>
        <i x="5467" s="1" nd="1"/>
        <i x="5979" s="1" nd="1"/>
        <i x="2306" s="1" nd="1"/>
        <i x="7163" s="1" nd="1"/>
        <i x="7285" s="1" nd="1"/>
        <i x="2354" s="1" nd="1"/>
        <i x="6769" s="1" nd="1"/>
        <i x="5318" s="1" nd="1"/>
        <i x="3011" s="1" nd="1"/>
        <i x="2301" s="1" nd="1"/>
        <i x="3039" s="1" nd="1"/>
        <i x="6740" s="1" nd="1"/>
        <i x="4236" s="1" nd="1"/>
        <i x="6810" s="1" nd="1"/>
        <i x="5198" s="1" nd="1"/>
        <i x="6394" s="1" nd="1"/>
        <i x="5030" s="1" nd="1"/>
        <i x="6456" s="1" nd="1"/>
        <i x="5212" s="1" nd="1"/>
        <i x="6822" s="1" nd="1"/>
        <i x="2305" s="1" nd="1"/>
        <i x="2166" s="1" nd="1"/>
        <i x="2983" s="1" nd="1"/>
        <i x="5400" s="1" nd="1"/>
        <i x="3250" s="1" nd="1"/>
        <i x="2327" s="1" nd="1"/>
        <i x="5201" s="1" nd="1"/>
        <i x="3249" s="1" nd="1"/>
        <i x="6471" s="1" nd="1"/>
        <i x="2303" s="1" nd="1"/>
        <i x="4040" s="1" nd="1"/>
        <i x="6792" s="1" nd="1"/>
        <i x="2406" s="1" nd="1"/>
        <i x="3960" s="1" nd="1"/>
        <i x="3046" s="1" nd="1"/>
        <i x="6791" s="1" nd="1"/>
        <i x="6540" s="1" nd="1"/>
        <i x="6566" s="1" nd="1"/>
        <i x="7542" s="1" nd="1"/>
        <i x="5188" s="1" nd="1"/>
        <i x="7603" s="1" nd="1"/>
        <i x="7063" s="1" nd="1"/>
        <i x="6743" s="1" nd="1"/>
        <i x="4053" s="1" nd="1"/>
        <i x="3820" s="1" nd="1"/>
        <i x="4878" s="1" nd="1"/>
        <i x="3251" s="1" nd="1"/>
        <i x="6393" s="1" nd="1"/>
        <i x="3254" s="1" nd="1"/>
        <i x="3818" s="1" nd="1"/>
        <i x="6934" s="1" nd="1"/>
        <i x="5104" s="1" nd="1"/>
        <i x="2320" s="1" nd="1"/>
        <i x="7402" s="1" nd="1"/>
        <i x="4748" s="1" nd="1"/>
        <i x="3845" s="1" nd="1"/>
        <i x="3850" s="1" nd="1"/>
        <i x="6457" s="1" nd="1"/>
        <i x="6026" s="1" nd="1"/>
        <i x="5372" s="1" nd="1"/>
        <i x="6414" s="1" nd="1"/>
        <i x="3673" s="1" nd="1"/>
        <i x="5349" s="1" nd="1"/>
        <i x="2279" s="1" nd="1"/>
        <i x="5403" s="1" nd="1"/>
        <i x="4339" s="1" nd="1"/>
        <i x="4055" s="1" nd="1"/>
        <i x="5195" s="1" nd="1"/>
        <i x="7651" s="1" nd="1"/>
        <i x="4018" s="1" nd="1"/>
        <i x="2185" s="1" nd="1"/>
        <i x="7940" s="1" nd="1"/>
        <i x="5289" s="1" nd="1"/>
        <i x="2169" s="1" nd="1"/>
        <i x="6512" s="1" nd="1"/>
        <i x="3197" s="1" nd="1"/>
        <i x="3643" s="1" nd="1"/>
        <i x="2183" s="1" nd="1"/>
        <i x="5341" s="1" nd="1"/>
        <i x="6375" s="1" nd="1"/>
        <i x="2378" s="1" nd="1"/>
        <i x="3854" s="1" nd="1"/>
        <i x="6803" s="1" nd="1"/>
        <i x="7793" s="1" nd="1"/>
        <i x="6392" s="1" nd="1"/>
        <i x="4035" s="1" nd="1"/>
        <i x="4079" s="1" nd="1"/>
        <i x="5184" s="1" nd="1"/>
        <i x="2227" s="1" nd="1"/>
        <i x="4370" s="1" nd="1"/>
        <i x="3115" s="1" nd="1"/>
        <i x="2141" s="1" nd="1"/>
        <i x="2266" s="1" nd="1"/>
        <i x="5082" s="1" nd="1"/>
        <i x="6151" s="1" nd="1"/>
        <i x="3837" s="1" nd="1"/>
        <i x="5408" s="1" nd="1"/>
        <i x="7629" s="1" nd="1"/>
        <i x="2374" s="1" nd="1"/>
        <i x="6690" s="1" nd="1"/>
        <i x="2375" s="1" nd="1"/>
        <i x="3590" s="1" nd="1"/>
        <i x="2336" s="1" nd="1"/>
        <i x="5204" s="1" nd="1"/>
        <i x="7455" s="1" nd="1"/>
        <i x="6402" s="1" nd="1"/>
        <i x="2359" s="1" nd="1"/>
        <i x="3853" s="1" nd="1"/>
        <i x="6271" s="1" nd="1"/>
        <i x="3468" s="1" nd="1"/>
        <i x="5177" s="1" nd="1"/>
        <i x="6211" s="1" nd="1"/>
        <i x="2794" s="1" nd="1"/>
        <i x="7382" s="1" nd="1"/>
        <i x="5574" s="1" nd="1"/>
        <i x="3832" s="1" nd="1"/>
        <i x="4345" s="1" nd="1"/>
        <i x="3715" s="1" nd="1"/>
        <i x="2384" s="1" nd="1"/>
        <i x="2319" s="1" nd="1"/>
        <i x="3866" s="1" nd="1"/>
        <i x="3844" s="1" nd="1"/>
        <i x="7432" s="1" nd="1"/>
        <i x="3867" s="1" nd="1"/>
        <i x="3852" s="1" nd="1"/>
        <i x="2977" s="1" nd="1"/>
        <i x="6387" s="1" nd="1"/>
        <i x="3672" s="1" nd="1"/>
        <i x="3101" s="1" nd="1"/>
        <i x="2132" s="1" nd="1"/>
        <i x="6767" s="1" nd="1"/>
        <i x="4122" s="1" nd="1"/>
        <i x="6390" s="1" nd="1"/>
        <i x="7096" s="1" nd="1"/>
        <i x="3826" s="1" nd="1"/>
        <i x="6396" s="1" nd="1"/>
        <i x="4360" s="1" nd="1"/>
        <i x="3415" s="1" nd="1"/>
        <i x="4071" s="1" nd="1"/>
        <i x="5294" s="1" nd="1"/>
        <i x="5371" s="1" nd="1"/>
        <i x="2313" s="1" nd="1"/>
        <i x="3144" s="1" nd="1"/>
        <i x="2289" s="1" nd="1"/>
        <i x="7107" s="1" nd="1"/>
        <i x="4182" s="1" nd="1"/>
        <i x="4094" s="1" nd="1"/>
        <i x="3731" s="1" nd="1"/>
        <i x="6380" s="1" nd="1"/>
        <i x="7741" s="1" nd="1"/>
        <i x="2295" s="1" nd="1"/>
        <i x="6821" s="1" nd="1"/>
        <i x="6561" s="1" nd="1"/>
        <i x="6955" s="1" nd="1"/>
        <i x="2179" s="1" nd="1"/>
        <i x="2058" s="1" nd="1"/>
        <i x="3737" s="1" nd="1"/>
        <i x="2269" s="1" nd="1"/>
        <i x="2294" s="1" nd="1"/>
        <i x="4880" s="1" nd="1"/>
        <i x="2093" s="1" nd="1"/>
        <i x="3265" s="1" nd="1"/>
        <i x="5352" s="1" nd="1"/>
        <i x="6971" s="1" nd="1"/>
        <i x="6891" s="1" nd="1"/>
        <i x="6883" s="1" nd="1"/>
        <i x="6388" s="1" nd="1"/>
        <i x="3990" s="1" nd="1"/>
        <i x="2165" s="1" nd="1"/>
        <i x="3843" s="1" nd="1"/>
        <i x="6863" s="1" nd="1"/>
        <i x="6610" s="1" nd="1"/>
        <i x="6560" s="1" nd="1"/>
        <i x="5424" s="1" nd="1"/>
        <i x="4067" s="1" nd="1"/>
        <i x="6556" s="1" nd="1"/>
        <i x="6859" s="1" nd="1"/>
        <i x="2115" s="1" nd="1"/>
        <i x="4109" s="1" nd="1"/>
        <i x="2110" s="1" nd="1"/>
        <i x="2124" s="1" nd="1"/>
        <i x="2161" s="1" nd="1"/>
        <i x="2129" s="1" nd="1"/>
        <i x="2151" s="1" nd="1"/>
        <i x="2307" s="1" nd="1"/>
        <i x="2116" s="1" nd="1"/>
        <i x="4058" s="1" nd="1"/>
        <i x="2298" s="1" nd="1"/>
        <i x="6782" s="1" nd="1"/>
        <i x="2335" s="1" nd="1"/>
        <i x="2162" s="1" nd="1"/>
        <i x="6872" s="1" nd="1"/>
        <i x="3740" s="1" nd="1"/>
        <i x="2121" s="1" nd="1"/>
        <i x="2125" s="1" nd="1"/>
        <i x="2054" s="1" nd="1"/>
        <i x="3000" s="1" nd="1"/>
        <i x="4039" s="1" nd="1"/>
        <i x="2371" s="1" nd="1"/>
        <i x="6658" s="1" nd="1"/>
        <i x="6410" s="1" nd="1"/>
        <i x="3863" s="1" nd="1"/>
        <i x="6486" s="1" nd="1"/>
        <i x="2297" s="1" nd="1"/>
        <i x="6843" s="1" nd="1"/>
        <i x="3747" s="1" nd="1"/>
        <i x="3901" s="1" nd="1"/>
        <i x="5350" s="1" nd="1"/>
        <i x="6692" s="1" nd="1"/>
        <i x="7237" s="1" nd="1"/>
        <i x="2321" s="1" nd="1"/>
        <i x="6598" s="1" nd="1"/>
        <i x="6695" s="1" nd="1"/>
        <i x="2348" s="1" nd="1"/>
        <i x="5135" s="1" nd="1"/>
        <i x="5047" s="1" nd="1"/>
        <i x="2091" s="1" nd="1"/>
        <i x="6405" s="1" nd="1"/>
        <i x="6466" s="1" nd="1"/>
        <i x="5027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rque" xr10:uid="{00000000-0013-0000-FFFF-FFFF06000000}" sourceName="Marque">
  <pivotTables>
    <pivotTable tabId="88" name="Tableau croisé dynamique3"/>
  </pivotTables>
  <data>
    <tabular pivotCacheId="1443135477">
      <items count="9">
        <i x="3" s="1"/>
        <i x="1" s="1" nd="1"/>
        <i x="5" s="1" nd="1"/>
        <i x="6" s="1" nd="1"/>
        <i x="0" s="1" nd="1"/>
        <i x="2" s="1" nd="1"/>
        <i x="4" s="1" nd="1"/>
        <i x="8" s="1" nd="1"/>
        <i x="7" s="1" nd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tat" xr10:uid="{00000000-0013-0000-FFFF-FFFF07000000}" sourceName="Etat">
  <pivotTables>
    <pivotTable tabId="88" name="Tableau croisé dynamique3"/>
  </pivotTables>
  <data>
    <tabular pivotCacheId="1443135477">
      <items count="6">
        <i x="1" s="1"/>
        <i x="0" s="1" nd="1"/>
        <i x="3" s="1" nd="1"/>
        <i x="2" s="1" nd="1"/>
        <i x="5" s="1" nd="1"/>
        <i x="4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quipe" xr10:uid="{00000000-0013-0000-FFFF-FFFF08000000}" sourceName="Equipe">
  <pivotTables>
    <pivotTable tabId="88" name="Tableau croisé dynamique3"/>
  </pivotTables>
  <data>
    <tabular pivotCacheId="1443135477">
      <items count="19">
        <i x="4"/>
        <i x="13"/>
        <i x="12"/>
        <i x="1"/>
        <i x="9" s="1"/>
        <i x="5"/>
        <i x="8"/>
        <i x="10"/>
        <i x="11"/>
        <i x="0"/>
        <i x="3"/>
        <i x="6"/>
        <i x="2"/>
        <i x="7"/>
        <i x="16" nd="1"/>
        <i x="18" nd="1"/>
        <i x="15" nd="1"/>
        <i x="17" nd="1"/>
        <i x="14" nd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èle_livré1" xr10:uid="{00000000-0013-0000-FFFF-FFFF09000000}" sourceName="Modèle livré">
  <pivotTables>
    <pivotTable tabId="88" name="Tableau croisé dynamique3"/>
  </pivotTables>
  <data>
    <tabular pivotCacheId="1443135477">
      <items count="59">
        <i x="29" s="1"/>
        <i x="19" s="1"/>
        <i x="17" s="1"/>
        <i x="13" s="1"/>
        <i x="14" s="1"/>
        <i x="58" s="1" nd="1"/>
        <i x="49" s="1" nd="1"/>
        <i x="45" s="1" nd="1"/>
        <i x="6" s="1" nd="1"/>
        <i x="46" s="1" nd="1"/>
        <i x="55" s="1" nd="1"/>
        <i x="3" s="1" nd="1"/>
        <i x="54" s="1" nd="1"/>
        <i x="57" s="1" nd="1"/>
        <i x="5" s="1" nd="1"/>
        <i x="8" s="1" nd="1"/>
        <i x="0" s="1" nd="1"/>
        <i x="10" s="1" nd="1"/>
        <i x="2" s="1" nd="1"/>
        <i x="35" s="1" nd="1"/>
        <i x="33" s="1" nd="1"/>
        <i x="44" s="1" nd="1"/>
        <i x="1" s="1" nd="1"/>
        <i x="15" s="1" nd="1"/>
        <i x="18" s="1" nd="1"/>
        <i x="28" s="1" nd="1"/>
        <i x="12" s="1" nd="1"/>
        <i x="50" s="1" nd="1"/>
        <i x="51" s="1" nd="1"/>
        <i x="32" s="1" nd="1"/>
        <i x="40" s="1" nd="1"/>
        <i x="26" s="1" nd="1"/>
        <i x="9" s="1" nd="1"/>
        <i x="11" s="1" nd="1"/>
        <i x="30" s="1" nd="1"/>
        <i x="53" s="1" nd="1"/>
        <i x="4" s="1" nd="1"/>
        <i x="23" s="1" nd="1"/>
        <i x="36" s="1" nd="1"/>
        <i x="48" s="1" nd="1"/>
        <i x="42" s="1" nd="1"/>
        <i x="41" s="1" nd="1"/>
        <i x="38" s="1" nd="1"/>
        <i x="47" s="1" nd="1"/>
        <i x="37" s="1" nd="1"/>
        <i x="24" s="1" nd="1"/>
        <i x="21" s="1" nd="1"/>
        <i x="39" s="1" nd="1"/>
        <i x="34" s="1" nd="1"/>
        <i x="25" s="1" nd="1"/>
        <i x="56" s="1" nd="1"/>
        <i x="16" s="1" nd="1"/>
        <i x="20" s="1" nd="1"/>
        <i x="7" s="1" nd="1"/>
        <i x="52" s="1" nd="1"/>
        <i x="27" s="1" nd="1"/>
        <i x="22" s="1" nd="1"/>
        <i x="31" s="1" nd="1"/>
        <i x="43" s="1" nd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quipe1" xr10:uid="{00000000-0013-0000-FFFF-FFFF0A000000}" sourceName="Equipe">
  <pivotTables>
    <pivotTable tabId="58" name="Tableau croisé dynamique5"/>
  </pivotTables>
  <data>
    <tabular pivotCacheId="323498720">
      <items count="19">
        <i x="12" s="1"/>
        <i x="7" s="1"/>
        <i x="6" s="1"/>
        <i x="8" s="1"/>
        <i x="1" s="1"/>
        <i x="2" s="1"/>
        <i x="11" s="1"/>
        <i x="14" s="1"/>
        <i x="13" s="1"/>
        <i x="17" s="1"/>
        <i x="4" s="1"/>
        <i x="9" s="1"/>
        <i x="10" s="1"/>
        <i x="15" s="1"/>
        <i x="3" s="1"/>
        <i x="16" s="1"/>
        <i x="0" s="1"/>
        <i x="5" s="1"/>
        <i x="18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rque1" xr10:uid="{00000000-0013-0000-FFFF-FFFF0B000000}" sourceName="Marque">
  <pivotTables>
    <pivotTable tabId="58" name="Tableau croisé dynamique5"/>
  </pivotTables>
  <data>
    <tabular pivotCacheId="323498720">
      <items count="15">
        <i x="5" s="1"/>
        <i x="1" s="1"/>
        <i x="3" s="1"/>
        <i x="6" s="1"/>
        <i x="2" s="1"/>
        <i x="4" s="1"/>
        <i x="0" s="1"/>
        <i x="10" s="1" nd="1"/>
        <i x="9" s="1" nd="1"/>
        <i x="12" s="1" nd="1"/>
        <i x="14" s="1" nd="1"/>
        <i x="7" s="1" nd="1"/>
        <i x="13" s="1" nd="1"/>
        <i x="8" s="1" nd="1"/>
        <i x="11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èle_livré3" xr10:uid="{00000000-0013-0000-FFFF-FFFF0D000000}" sourceName="Modèle livré">
  <pivotTables>
    <pivotTable tabId="104" name="Tableau croisé dynamique3"/>
  </pivotTables>
  <data>
    <tabular pivotCacheId="323498720">
      <items count="89">
        <i x="34" s="1" nd="1"/>
        <i x="50" s="1" nd="1"/>
        <i x="59" s="1" nd="1"/>
        <i x="52" s="1" nd="1"/>
        <i x="65" s="1" nd="1"/>
        <i x="51" s="1" nd="1"/>
        <i x="74" s="1" nd="1"/>
        <i x="73" s="1" nd="1"/>
        <i x="30" s="1" nd="1"/>
        <i x="67" s="1" nd="1"/>
        <i x="61" s="1" nd="1"/>
        <i x="63" s="1" nd="1"/>
        <i x="13" s="1" nd="1"/>
        <i x="43" s="1" nd="1"/>
        <i x="4" s="1" nd="1"/>
        <i x="55" s="1" nd="1"/>
        <i x="25" s="1" nd="1"/>
        <i x="56" s="1" nd="1"/>
        <i x="23" s="1" nd="1"/>
        <i x="40" s="1" nd="1"/>
        <i x="71" s="1" nd="1"/>
        <i x="44" s="1" nd="1"/>
        <i x="33" s="1" nd="1"/>
        <i x="36" s="1" nd="1"/>
        <i x="68" s="1" nd="1"/>
        <i x="32" s="1" nd="1"/>
        <i x="76" s="1" nd="1"/>
        <i x="14" s="1" nd="1"/>
        <i x="12" s="1" nd="1"/>
        <i x="11" s="1" nd="1"/>
        <i x="31" s="1" nd="1"/>
        <i x="69" s="1" nd="1"/>
        <i x="29" s="1" nd="1"/>
        <i x="3" s="1" nd="1"/>
        <i x="0" s="1" nd="1"/>
        <i x="20" s="1" nd="1"/>
        <i x="72" s="1" nd="1"/>
        <i x="26" s="1" nd="1"/>
        <i x="88" s="1" nd="1"/>
        <i x="17" s="1" nd="1"/>
        <i x="9" s="1" nd="1"/>
        <i x="18" s="1" nd="1"/>
        <i x="78" s="1" nd="1"/>
        <i x="22" s="1" nd="1"/>
        <i x="38" s="1" nd="1"/>
        <i x="5" s="1" nd="1"/>
        <i x="10" s="1" nd="1"/>
        <i x="86" s="1" nd="1"/>
        <i x="57" s="1" nd="1"/>
        <i x="42" s="1" nd="1"/>
        <i x="81" s="1" nd="1"/>
        <i x="85" s="1" nd="1"/>
        <i x="83" s="1" nd="1"/>
        <i x="77" s="1" nd="1"/>
        <i x="87" s="1" nd="1"/>
        <i x="80" s="1" nd="1"/>
        <i x="41" s="1" nd="1"/>
        <i x="37" s="1" nd="1"/>
        <i x="28" s="1" nd="1"/>
        <i x="45" s="1" nd="1"/>
        <i x="46" s="1" nd="1"/>
        <i x="48" s="1" nd="1"/>
        <i x="39" s="1" nd="1"/>
        <i x="49" s="1" nd="1"/>
        <i x="47" s="1" nd="1"/>
        <i x="60" s="1" nd="1"/>
        <i x="64" s="1" nd="1"/>
        <i x="79" s="1" nd="1"/>
        <i x="58" s="1" nd="1"/>
        <i x="15" s="1" nd="1"/>
        <i x="24" s="1" nd="1"/>
        <i x="62" s="1" nd="1"/>
        <i x="54" s="1" nd="1"/>
        <i x="7" s="1" nd="1"/>
        <i x="2" s="1" nd="1"/>
        <i x="1" s="1" nd="1"/>
        <i x="53" s="1" nd="1"/>
        <i x="35" s="1" nd="1"/>
        <i x="27" s="1" nd="1"/>
        <i x="8" s="1" nd="1"/>
        <i x="6" s="1" nd="1"/>
        <i x="66" s="1" nd="1"/>
        <i x="19" s="1" nd="1"/>
        <i x="82" s="1" nd="1"/>
        <i x="21" s="1" nd="1"/>
        <i x="70" s="1" nd="1"/>
        <i x="16" s="1" nd="1"/>
        <i x="84" s="1" nd="1"/>
        <i x="75" s="1" nd="1"/>
      </items>
    </tabular>
  </data>
</slicerCacheDefinition>
</file>

<file path=xl/slicerCaches/slicerCache1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tat1" xr10:uid="{2F602D9A-A778-4455-93C2-DA028752DE5F}" sourceName="Etat">
  <pivotTables>
    <pivotTable tabId="104" name="Tableau croisé dynamique3"/>
  </pivotTables>
  <data>
    <tabular pivotCacheId="323498720">
      <items count="5">
        <i x="0" s="1" nd="1"/>
        <i x="3" s="1" nd="1"/>
        <i x="2" s="1" nd="1"/>
        <i x="1" s="1" nd="1"/>
        <i x="4" s="1" nd="1"/>
      </items>
    </tabular>
  </data>
</slicerCacheDefinition>
</file>

<file path=xl/slicerCaches/slicerCache1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èle_livré31" xr10:uid="{BBCD24AE-B767-4492-9764-E6B56AE71D52}" sourceName="Modèle livré">
  <pivotTables>
    <pivotTable tabId="109" name="Tableau croisé dynamique3"/>
  </pivotTables>
  <data>
    <tabular pivotCacheId="323498720">
      <items count="89">
        <i x="13" s="1"/>
        <i x="14" s="1"/>
        <i x="12" s="1"/>
        <i x="11" s="1"/>
        <i x="17" s="1"/>
        <i x="9" s="1"/>
        <i x="10" s="1"/>
        <i x="15" s="1"/>
        <i x="16" s="1"/>
        <i x="34" s="1" nd="1"/>
        <i x="50" s="1" nd="1"/>
        <i x="59" s="1" nd="1"/>
        <i x="52" s="1" nd="1"/>
        <i x="65" s="1" nd="1"/>
        <i x="51" s="1" nd="1"/>
        <i x="74" s="1" nd="1"/>
        <i x="73" s="1" nd="1"/>
        <i x="30" s="1" nd="1"/>
        <i x="67" s="1" nd="1"/>
        <i x="61" s="1" nd="1"/>
        <i x="63" s="1" nd="1"/>
        <i x="43" s="1" nd="1"/>
        <i x="4" s="1" nd="1"/>
        <i x="55" s="1" nd="1"/>
        <i x="25" s="1" nd="1"/>
        <i x="56" s="1" nd="1"/>
        <i x="23" s="1" nd="1"/>
        <i x="40" s="1" nd="1"/>
        <i x="71" s="1" nd="1"/>
        <i x="44" s="1" nd="1"/>
        <i x="33" s="1" nd="1"/>
        <i x="36" s="1" nd="1"/>
        <i x="68" s="1" nd="1"/>
        <i x="32" s="1" nd="1"/>
        <i x="76" s="1" nd="1"/>
        <i x="31" s="1" nd="1"/>
        <i x="69" s="1" nd="1"/>
        <i x="29" s="1" nd="1"/>
        <i x="3" s="1" nd="1"/>
        <i x="0" s="1" nd="1"/>
        <i x="20" s="1" nd="1"/>
        <i x="72" s="1" nd="1"/>
        <i x="26" s="1" nd="1"/>
        <i x="88" s="1" nd="1"/>
        <i x="18" s="1" nd="1"/>
        <i x="78" s="1" nd="1"/>
        <i x="22" s="1" nd="1"/>
        <i x="38" s="1" nd="1"/>
        <i x="5" s="1" nd="1"/>
        <i x="86" s="1" nd="1"/>
        <i x="57" s="1" nd="1"/>
        <i x="42" s="1" nd="1"/>
        <i x="81" s="1" nd="1"/>
        <i x="85" s="1" nd="1"/>
        <i x="83" s="1" nd="1"/>
        <i x="77" s="1" nd="1"/>
        <i x="87" s="1" nd="1"/>
        <i x="80" s="1" nd="1"/>
        <i x="41" s="1" nd="1"/>
        <i x="37" s="1" nd="1"/>
        <i x="28" s="1" nd="1"/>
        <i x="45" s="1" nd="1"/>
        <i x="46" s="1" nd="1"/>
        <i x="48" s="1" nd="1"/>
        <i x="39" s="1" nd="1"/>
        <i x="49" s="1" nd="1"/>
        <i x="47" s="1" nd="1"/>
        <i x="60" s="1" nd="1"/>
        <i x="64" s="1" nd="1"/>
        <i x="79" s="1" nd="1"/>
        <i x="58" s="1" nd="1"/>
        <i x="24" s="1" nd="1"/>
        <i x="62" s="1" nd="1"/>
        <i x="54" s="1" nd="1"/>
        <i x="7" s="1" nd="1"/>
        <i x="2" s="1" nd="1"/>
        <i x="1" s="1" nd="1"/>
        <i x="53" s="1" nd="1"/>
        <i x="35" s="1" nd="1"/>
        <i x="27" s="1" nd="1"/>
        <i x="8" s="1" nd="1"/>
        <i x="6" s="1" nd="1"/>
        <i x="66" s="1" nd="1"/>
        <i x="19" s="1" nd="1"/>
        <i x="82" s="1" nd="1"/>
        <i x="21" s="1" nd="1"/>
        <i x="70" s="1" nd="1"/>
        <i x="84" s="1" nd="1"/>
        <i x="75" s="1" nd="1"/>
      </items>
    </tabular>
  </data>
</slicerCacheDefinition>
</file>

<file path=xl/slicerCaches/slicerCache1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tat11" xr10:uid="{0F4E8B4E-9D99-48CA-8C64-FAC6493B6482}" sourceName="Etat">
  <pivotTables>
    <pivotTable tabId="109" name="Tableau croisé dynamique3"/>
  </pivotTables>
  <data>
    <tabular pivotCacheId="323498720">
      <items count="5">
        <i x="0" s="1"/>
        <i x="3" s="1"/>
        <i x="1" s="1"/>
        <i x="2" s="1" nd="1"/>
        <i x="4" s="1" nd="1"/>
      </items>
    </tabular>
  </data>
</slicerCacheDefinition>
</file>

<file path=xl/slicerCaches/slicerCache1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èle_livré32" xr10:uid="{74A935D3-215B-4A8B-8A24-3064727F6ED9}" sourceName="Modèle livré">
  <pivotTables>
    <pivotTable tabId="110" name="Tableau croisé dynamique3"/>
  </pivotTables>
  <data>
    <tabular pivotCacheId="323498720">
      <items count="89">
        <i x="23" s="1"/>
        <i x="40" s="1"/>
        <i x="33" s="1"/>
        <i x="22" s="1"/>
        <i x="38" s="1"/>
        <i x="5" s="1"/>
        <i x="41" s="1"/>
        <i x="34" s="1" nd="1"/>
        <i x="50" s="1" nd="1"/>
        <i x="59" s="1" nd="1"/>
        <i x="52" s="1" nd="1"/>
        <i x="65" s="1" nd="1"/>
        <i x="51" s="1" nd="1"/>
        <i x="74" s="1" nd="1"/>
        <i x="73" s="1" nd="1"/>
        <i x="30" s="1" nd="1"/>
        <i x="67" s="1" nd="1"/>
        <i x="61" s="1" nd="1"/>
        <i x="63" s="1" nd="1"/>
        <i x="13" s="1" nd="1"/>
        <i x="43" s="1" nd="1"/>
        <i x="4" s="1" nd="1"/>
        <i x="55" s="1" nd="1"/>
        <i x="25" s="1" nd="1"/>
        <i x="56" s="1" nd="1"/>
        <i x="71" s="1" nd="1"/>
        <i x="44" s="1" nd="1"/>
        <i x="36" s="1" nd="1"/>
        <i x="68" s="1" nd="1"/>
        <i x="32" s="1" nd="1"/>
        <i x="76" s="1" nd="1"/>
        <i x="14" s="1" nd="1"/>
        <i x="12" s="1" nd="1"/>
        <i x="11" s="1" nd="1"/>
        <i x="31" s="1" nd="1"/>
        <i x="69" s="1" nd="1"/>
        <i x="29" s="1" nd="1"/>
        <i x="3" s="1" nd="1"/>
        <i x="0" s="1" nd="1"/>
        <i x="20" s="1" nd="1"/>
        <i x="72" s="1" nd="1"/>
        <i x="26" s="1" nd="1"/>
        <i x="88" s="1" nd="1"/>
        <i x="17" s="1" nd="1"/>
        <i x="9" s="1" nd="1"/>
        <i x="18" s="1" nd="1"/>
        <i x="78" s="1" nd="1"/>
        <i x="10" s="1" nd="1"/>
        <i x="86" s="1" nd="1"/>
        <i x="57" s="1" nd="1"/>
        <i x="42" s="1" nd="1"/>
        <i x="81" s="1" nd="1"/>
        <i x="85" s="1" nd="1"/>
        <i x="83" s="1" nd="1"/>
        <i x="77" s="1" nd="1"/>
        <i x="87" s="1" nd="1"/>
        <i x="80" s="1" nd="1"/>
        <i x="37" s="1" nd="1"/>
        <i x="28" s="1" nd="1"/>
        <i x="45" s="1" nd="1"/>
        <i x="46" s="1" nd="1"/>
        <i x="48" s="1" nd="1"/>
        <i x="39" s="1" nd="1"/>
        <i x="49" s="1" nd="1"/>
        <i x="47" s="1" nd="1"/>
        <i x="60" s="1" nd="1"/>
        <i x="64" s="1" nd="1"/>
        <i x="79" s="1" nd="1"/>
        <i x="58" s="1" nd="1"/>
        <i x="15" s="1" nd="1"/>
        <i x="24" s="1" nd="1"/>
        <i x="62" s="1" nd="1"/>
        <i x="54" s="1" nd="1"/>
        <i x="7" s="1" nd="1"/>
        <i x="2" s="1" nd="1"/>
        <i x="1" s="1" nd="1"/>
        <i x="53" s="1" nd="1"/>
        <i x="35" s="1" nd="1"/>
        <i x="27" s="1" nd="1"/>
        <i x="8" s="1" nd="1"/>
        <i x="6" s="1" nd="1"/>
        <i x="66" s="1" nd="1"/>
        <i x="19" s="1" nd="1"/>
        <i x="82" s="1" nd="1"/>
        <i x="21" s="1" nd="1"/>
        <i x="70" s="1" nd="1"/>
        <i x="16" s="1" nd="1"/>
        <i x="84" s="1" nd="1"/>
        <i x="75" s="1" nd="1"/>
      </items>
    </tabular>
  </data>
</slicerCacheDefinition>
</file>

<file path=xl/slicerCaches/slicerCache1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tat12" xr10:uid="{BB54FBFF-F717-425D-AD53-6AC93A078CCD}" sourceName="Etat">
  <pivotTables>
    <pivotTable tabId="110" name="Tableau croisé dynamique3"/>
  </pivotTables>
  <data>
    <tabular pivotCacheId="323498720">
      <items count="5">
        <i x="0" s="1"/>
        <i x="1" s="1"/>
        <i x="3" s="1" nd="1"/>
        <i x="2" s="1" nd="1"/>
        <i x="4" s="1" nd="1"/>
      </items>
    </tabular>
  </data>
</slicerCacheDefinition>
</file>

<file path=xl/slicerCaches/slicerCache1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èle_livré311" xr10:uid="{6DED1CC1-62D6-4C3D-BED4-A1F08D34E36F}" sourceName="Modèle livré">
  <pivotTables>
    <pivotTable tabId="111" name="Tableau croisé dynamique3"/>
  </pivotTables>
  <data>
    <tabular pivotCacheId="323498720">
      <items count="89">
        <i x="34" s="1" nd="1"/>
        <i x="50" s="1" nd="1"/>
        <i x="59" s="1" nd="1"/>
        <i x="52" s="1" nd="1"/>
        <i x="65" s="1" nd="1"/>
        <i x="51" s="1" nd="1"/>
        <i x="74" s="1" nd="1"/>
        <i x="73" s="1" nd="1"/>
        <i x="30" s="1" nd="1"/>
        <i x="67" s="1" nd="1"/>
        <i x="61" s="1" nd="1"/>
        <i x="63" s="1" nd="1"/>
        <i x="13" s="1" nd="1"/>
        <i x="43" s="1" nd="1"/>
        <i x="4" s="1" nd="1"/>
        <i x="55" s="1" nd="1"/>
        <i x="25" s="1" nd="1"/>
        <i x="56" s="1" nd="1"/>
        <i x="23" s="1" nd="1"/>
        <i x="40" s="1" nd="1"/>
        <i x="71" s="1" nd="1"/>
        <i x="44" s="1" nd="1"/>
        <i x="33" s="1" nd="1"/>
        <i x="36" s="1" nd="1"/>
        <i x="68" s="1" nd="1"/>
        <i x="32" s="1" nd="1"/>
        <i x="76" s="1" nd="1"/>
        <i x="14" s="1" nd="1"/>
        <i x="12" s="1" nd="1"/>
        <i x="11" s="1" nd="1"/>
        <i x="31" s="1" nd="1"/>
        <i x="69" s="1" nd="1"/>
        <i x="29" s="1" nd="1"/>
        <i x="3" s="1" nd="1"/>
        <i x="0" s="1" nd="1"/>
        <i x="20" s="1" nd="1"/>
        <i x="72" s="1" nd="1"/>
        <i x="26" s="1" nd="1"/>
        <i x="88" s="1" nd="1"/>
        <i x="17" s="1" nd="1"/>
        <i x="9" s="1" nd="1"/>
        <i x="18" s="1" nd="1"/>
        <i x="78" s="1" nd="1"/>
        <i x="22" s="1" nd="1"/>
        <i x="38" s="1" nd="1"/>
        <i x="5" s="1" nd="1"/>
        <i x="10" s="1" nd="1"/>
        <i x="86" s="1" nd="1"/>
        <i x="57" s="1" nd="1"/>
        <i x="42" s="1" nd="1"/>
        <i x="81" s="1" nd="1"/>
        <i x="85" s="1" nd="1"/>
        <i x="83" s="1" nd="1"/>
        <i x="77" s="1" nd="1"/>
        <i x="87" s="1" nd="1"/>
        <i x="80" s="1" nd="1"/>
        <i x="41" s="1" nd="1"/>
        <i x="37" s="1" nd="1"/>
        <i x="28" s="1" nd="1"/>
        <i x="45" s="1" nd="1"/>
        <i x="46" s="1" nd="1"/>
        <i x="48" s="1" nd="1"/>
        <i x="39" s="1" nd="1"/>
        <i x="49" s="1" nd="1"/>
        <i x="47" s="1" nd="1"/>
        <i x="60" s="1" nd="1"/>
        <i x="64" s="1" nd="1"/>
        <i x="79" s="1" nd="1"/>
        <i x="58" s="1" nd="1"/>
        <i x="15" s="1" nd="1"/>
        <i x="24" s="1" nd="1"/>
        <i x="62" s="1" nd="1"/>
        <i x="54" s="1" nd="1"/>
        <i x="7" s="1" nd="1"/>
        <i x="2" s="1" nd="1"/>
        <i x="1" s="1" nd="1"/>
        <i x="53" s="1" nd="1"/>
        <i x="35" s="1" nd="1"/>
        <i x="27" s="1" nd="1"/>
        <i x="8" s="1" nd="1"/>
        <i x="6" s="1" nd="1"/>
        <i x="66" s="1" nd="1"/>
        <i x="19" s="1" nd="1"/>
        <i x="82" s="1" nd="1"/>
        <i x="21" s="1" nd="1"/>
        <i x="70" s="1" nd="1"/>
        <i x="16" s="1" nd="1"/>
        <i x="84" s="1" nd="1"/>
        <i x="75" s="1" nd="1"/>
      </items>
    </tabular>
  </data>
</slicerCacheDefinition>
</file>

<file path=xl/slicerCaches/slicerCache1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tat111" xr10:uid="{C511B5FF-C099-4983-BDCE-EC66ECBDEEE6}" sourceName="Etat">
  <pivotTables>
    <pivotTable tabId="111" name="Tableau croisé dynamique3"/>
  </pivotTables>
  <data>
    <tabular pivotCacheId="323498720">
      <items count="5">
        <i x="0" s="1" nd="1"/>
        <i x="3" s="1" nd="1"/>
        <i x="2" s="1" nd="1"/>
        <i x="1" s="1" nd="1"/>
        <i x="4" s="1" nd="1"/>
      </items>
    </tabular>
  </data>
</slicerCacheDefinition>
</file>

<file path=xl/slicerCaches/slicerCache1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endeur1" xr10:uid="{F8686589-0B4E-4194-A30E-1012FFFB3DAE}" sourceName="Vendeur">
  <pivotTables>
    <pivotTable tabId="120" name="Tableau croisé dynamique1"/>
  </pivotTables>
  <data>
    <tabular pivotCacheId="323498720">
      <items count="78">
        <i x="19"/>
        <i x="18"/>
        <i x="32"/>
        <i x="45"/>
        <i x="40"/>
        <i x="20"/>
        <i x="57"/>
        <i x="4"/>
        <i x="22"/>
        <i x="58"/>
        <i x="3"/>
        <i x="1"/>
        <i x="2"/>
        <i x="53"/>
        <i x="26"/>
        <i x="48"/>
        <i x="52"/>
        <i x="66"/>
        <i x="24"/>
        <i x="38"/>
        <i x="37"/>
        <i x="25"/>
        <i x="12"/>
        <i x="13"/>
        <i x="11"/>
        <i x="59"/>
        <i x="10"/>
        <i x="31"/>
        <i x="7"/>
        <i x="56"/>
        <i x="67"/>
        <i x="14" s="1"/>
        <i x="30"/>
        <i x="61"/>
        <i x="74"/>
        <i x="17"/>
        <i x="16"/>
        <i x="15"/>
        <i x="44"/>
        <i x="43"/>
        <i x="0"/>
        <i x="75"/>
        <i x="55"/>
        <i x="5"/>
        <i x="60"/>
        <i x="76"/>
        <i x="51"/>
        <i x="35"/>
        <i x="71"/>
        <i x="50"/>
        <i x="70"/>
        <i x="6"/>
        <i x="8"/>
        <i x="49"/>
        <i x="63"/>
        <i x="68"/>
        <i x="62"/>
        <i x="28"/>
        <i x="34"/>
        <i x="29"/>
        <i x="46"/>
        <i x="41"/>
        <i x="65"/>
        <i x="47"/>
        <i x="23"/>
        <i x="72"/>
        <i x="27"/>
        <i x="33" s="1"/>
        <i x="36" s="1"/>
        <i x="9" s="1"/>
        <i x="21" s="1"/>
        <i x="69" s="1"/>
        <i x="42" s="1"/>
        <i x="64" s="1"/>
        <i x="39" s="1"/>
        <i x="73" s="1"/>
        <i x="54" s="1"/>
        <i x="77" nd="1"/>
      </items>
    </tabular>
  </data>
</slicerCacheDefinition>
</file>

<file path=xl/slicerCaches/slicerCache1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èle_livré321" xr10:uid="{6CA417EB-8600-4401-8244-D18DAF713B6B}" sourceName="Modèle livré">
  <pivotTables>
    <pivotTable tabId="121" name="Tableau croisé dynamique3"/>
  </pivotTables>
  <data>
    <tabular pivotCacheId="323498720">
      <items count="89">
        <i x="34" s="1" nd="1"/>
        <i x="50" s="1" nd="1"/>
        <i x="59" s="1" nd="1"/>
        <i x="52" s="1" nd="1"/>
        <i x="65" s="1" nd="1"/>
        <i x="51" s="1" nd="1"/>
        <i x="74" s="1" nd="1"/>
        <i x="73" s="1" nd="1"/>
        <i x="30" s="1" nd="1"/>
        <i x="67" s="1" nd="1"/>
        <i x="61" s="1" nd="1"/>
        <i x="63" s="1" nd="1"/>
        <i x="13" s="1" nd="1"/>
        <i x="43" s="1" nd="1"/>
        <i x="4" s="1" nd="1"/>
        <i x="55" s="1" nd="1"/>
        <i x="25" s="1" nd="1"/>
        <i x="56" s="1" nd="1"/>
        <i x="23" s="1" nd="1"/>
        <i x="40" s="1" nd="1"/>
        <i x="71" s="1" nd="1"/>
        <i x="44" s="1" nd="1"/>
        <i x="33" s="1" nd="1"/>
        <i x="36" s="1" nd="1"/>
        <i x="68" s="1" nd="1"/>
        <i x="32" s="1" nd="1"/>
        <i x="76" s="1" nd="1"/>
        <i x="14" s="1" nd="1"/>
        <i x="12" s="1" nd="1"/>
        <i x="11" s="1" nd="1"/>
        <i x="31" s="1" nd="1"/>
        <i x="69" s="1" nd="1"/>
        <i x="29" s="1" nd="1"/>
        <i x="3" s="1" nd="1"/>
        <i x="0" s="1" nd="1"/>
        <i x="20" s="1" nd="1"/>
        <i x="72" s="1" nd="1"/>
        <i x="26" s="1" nd="1"/>
        <i x="88" s="1" nd="1"/>
        <i x="17" s="1" nd="1"/>
        <i x="9" s="1" nd="1"/>
        <i x="18" s="1" nd="1"/>
        <i x="78" s="1" nd="1"/>
        <i x="22" s="1" nd="1"/>
        <i x="38" s="1" nd="1"/>
        <i x="5" s="1" nd="1"/>
        <i x="10" s="1" nd="1"/>
        <i x="86" s="1" nd="1"/>
        <i x="57" s="1" nd="1"/>
        <i x="42" s="1" nd="1"/>
        <i x="81" s="1" nd="1"/>
        <i x="85" s="1" nd="1"/>
        <i x="83" s="1" nd="1"/>
        <i x="77" s="1" nd="1"/>
        <i x="87" s="1" nd="1"/>
        <i x="80" s="1" nd="1"/>
        <i x="41" s="1" nd="1"/>
        <i x="37" s="1" nd="1"/>
        <i x="28" s="1" nd="1"/>
        <i x="45" s="1" nd="1"/>
        <i x="46" s="1" nd="1"/>
        <i x="48" s="1" nd="1"/>
        <i x="39" s="1" nd="1"/>
        <i x="49" s="1" nd="1"/>
        <i x="47" s="1" nd="1"/>
        <i x="60" s="1" nd="1"/>
        <i x="64" s="1" nd="1"/>
        <i x="79" s="1" nd="1"/>
        <i x="58" s="1" nd="1"/>
        <i x="15" s="1" nd="1"/>
        <i x="24" s="1" nd="1"/>
        <i x="62" s="1" nd="1"/>
        <i x="54" s="1" nd="1"/>
        <i x="7" s="1" nd="1"/>
        <i x="2" s="1" nd="1"/>
        <i x="1" s="1" nd="1"/>
        <i x="53" s="1" nd="1"/>
        <i x="35" s="1" nd="1"/>
        <i x="27" s="1" nd="1"/>
        <i x="8" s="1" nd="1"/>
        <i x="6" s="1" nd="1"/>
        <i x="66" s="1" nd="1"/>
        <i x="19" s="1" nd="1"/>
        <i x="82" s="1" nd="1"/>
        <i x="21" s="1" nd="1"/>
        <i x="70" s="1" nd="1"/>
        <i x="16" s="1" nd="1"/>
        <i x="84" s="1" nd="1"/>
        <i x="75" s="1" nd="1"/>
      </items>
    </tabular>
  </data>
</slicerCacheDefinition>
</file>

<file path=xl/slicerCaches/slicerCache2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tat121" xr10:uid="{97C15CC4-D360-4FC4-BFFD-34504B9E14E6}" sourceName="Etat">
  <pivotTables>
    <pivotTable tabId="121" name="Tableau croisé dynamique3"/>
  </pivotTables>
  <data>
    <tabular pivotCacheId="323498720">
      <items count="5">
        <i x="0" s="1" nd="1"/>
        <i x="3" s="1" nd="1"/>
        <i x="2" s="1" nd="1"/>
        <i x="1" s="1" nd="1"/>
        <i x="4" s="1" nd="1"/>
      </items>
    </tabular>
  </data>
</slicerCacheDefinition>
</file>

<file path=xl/slicerCaches/slicerCache2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odèle_livré3211" xr10:uid="{4DC149BA-6BFA-4002-8FEF-ADF1EB1C1556}" sourceName="Modèle livré">
  <pivotTables>
    <pivotTable tabId="122" name="Tableau croisé dynamique3"/>
  </pivotTables>
  <data>
    <tabular pivotCacheId="323498720">
      <items count="89">
        <i x="34" nd="1"/>
        <i x="50" nd="1"/>
        <i x="59" nd="1"/>
        <i x="52" nd="1"/>
        <i x="65" nd="1"/>
        <i x="51" nd="1"/>
        <i x="74" nd="1"/>
        <i x="73" nd="1"/>
        <i x="30" nd="1"/>
        <i x="67" nd="1"/>
        <i x="61" nd="1"/>
        <i x="63" nd="1"/>
        <i x="13" nd="1"/>
        <i x="43" nd="1"/>
        <i x="4" nd="1"/>
        <i x="55" nd="1"/>
        <i x="25" nd="1"/>
        <i x="56" nd="1"/>
        <i x="23" nd="1"/>
        <i x="40" nd="1"/>
        <i x="71" nd="1"/>
        <i x="44" nd="1"/>
        <i x="33" nd="1"/>
        <i x="36" nd="1"/>
        <i x="68" nd="1"/>
        <i x="32" nd="1"/>
        <i x="76" nd="1"/>
        <i x="14" nd="1"/>
        <i x="12" nd="1"/>
        <i x="11" nd="1"/>
        <i x="31" nd="1"/>
        <i x="69" nd="1"/>
        <i x="29" nd="1"/>
        <i x="3" nd="1"/>
        <i x="0" nd="1"/>
        <i x="20" nd="1"/>
        <i x="72" nd="1"/>
        <i x="26" nd="1"/>
        <i x="88" nd="1"/>
        <i x="17" nd="1"/>
        <i x="9" nd="1"/>
        <i x="18" nd="1"/>
        <i x="78" nd="1"/>
        <i x="22" nd="1"/>
        <i x="38" nd="1"/>
        <i x="5" nd="1"/>
        <i x="10" nd="1"/>
        <i x="86" nd="1"/>
        <i x="57" nd="1"/>
        <i x="42" nd="1"/>
        <i x="81" nd="1"/>
        <i x="85" nd="1"/>
        <i x="83" nd="1"/>
        <i x="77" nd="1"/>
        <i x="87" nd="1"/>
        <i x="80" nd="1"/>
        <i x="41" nd="1"/>
        <i x="37" nd="1"/>
        <i x="28" nd="1"/>
        <i x="45" nd="1"/>
        <i x="46" nd="1"/>
        <i x="48" nd="1"/>
        <i x="39" nd="1"/>
        <i x="49" nd="1"/>
        <i x="47" nd="1"/>
        <i x="60" nd="1"/>
        <i x="64" nd="1"/>
        <i x="79" nd="1"/>
        <i x="58" nd="1"/>
        <i x="15" nd="1"/>
        <i x="24" nd="1"/>
        <i x="62" nd="1"/>
        <i x="54" nd="1"/>
        <i x="7" s="1" nd="1"/>
        <i x="2" nd="1"/>
        <i x="1" nd="1"/>
        <i x="53" nd="1"/>
        <i x="35" nd="1"/>
        <i x="27" nd="1"/>
        <i x="8" nd="1"/>
        <i x="6" nd="1"/>
        <i x="66" nd="1"/>
        <i x="19" nd="1"/>
        <i x="82" nd="1"/>
        <i x="21" nd="1"/>
        <i x="70" nd="1"/>
        <i x="16" nd="1"/>
        <i x="84" nd="1"/>
        <i x="75" nd="1"/>
      </items>
    </tabular>
  </data>
</slicerCacheDefinition>
</file>

<file path=xl/slicerCaches/slicerCache2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Etat1211" xr10:uid="{06DC3E17-149B-4795-ACED-9238E79482FB}" sourceName="Etat">
  <pivotTables>
    <pivotTable tabId="122" name="Tableau croisé dynamique3"/>
  </pivotTables>
  <data>
    <tabular pivotCacheId="323498720">
      <items count="5">
        <i x="0" s="1" nd="1"/>
        <i x="3" s="1" nd="1"/>
        <i x="2" s="1" nd="1"/>
        <i x="1" s="1" nd="1"/>
        <i x="4" s="1" nd="1"/>
      </items>
    </tabular>
  </data>
</slicerCacheDefinition>
</file>

<file path=xl/slicerCaches/slicerCache2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Marge_négative" xr10:uid="{107362F5-45C8-46F4-9B88-13140C73611A}" sourceName="Marge négative">
  <pivotTables>
    <pivotTable tabId="58" name="Tableau croisé dynamique5"/>
  </pivotTables>
  <data>
    <tabular pivotCacheId="323498720">
      <items count="4">
        <i x="1" s="1"/>
        <i x="0"/>
        <i x="2" nd="1"/>
        <i x="3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que" xr10:uid="{00000000-0014-0000-FFFF-FFFF03000000}" cache="Segment_Marque" caption="Marque" rowHeight="234950"/>
  <slicer name="Etat" xr10:uid="{00000000-0014-0000-FFFF-FFFF04000000}" cache="Segment_Etat" caption="Etat" rowHeight="234950"/>
  <slicer name="Equipe" xr10:uid="{00000000-0014-0000-FFFF-FFFF05000000}" cache="Segment_Equipe" caption="Equipe" startItem="2" rowHeight="234950"/>
  <slicer name="Modèle livré 1" xr10:uid="{00000000-0014-0000-FFFF-FFFF06000000}" cache="Segment_Modèle_livré1" caption="Modèle livré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ur 1" xr10:uid="{101EB66D-EAF4-494E-9CB3-E21773EE89F1}" cache="Segment_Vendeur1" caption="Vendeur" startItem="47" rowHeight="2413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ite" xr10:uid="{00000000-0014-0000-FFFF-FFFF12000000}" cache="Segment_Site" caption="Site" rowHeight="241300"/>
  <slicer name="Vendeur" xr10:uid="{00000000-0014-0000-FFFF-FFFF13000000}" cache="Segment_Vendeur" caption="Vendeur" rowHeight="241300"/>
  <slicer name="Marge nette" xr10:uid="{00000000-0014-0000-FFFF-FFFF14000000}" cache="Segment_Marge_nette" caption="Marge nette" rowHeight="234950"/>
  <slicer name="Equipe 1" xr10:uid="{00000000-0014-0000-FFFF-FFFF15000000}" cache="Segment_Equipe1" caption="Equipe" style="SlicerStyleLight6" rowHeight="234950"/>
  <slicer name="Marque 1" xr10:uid="{00000000-0014-0000-FFFF-FFFF16000000}" cache="Segment_Marque1" caption="Marque" style="SlicerStyleLight6" rowHeight="241300"/>
  <slicer name="Marge négative" xr10:uid="{462FFFFF-651A-4E94-8257-E995EB9D6CD3}" cache="Segment_Marge_négative" caption="Marge négative" rowHeight="2349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èle livré 5" xr10:uid="{6D596FF8-E330-471C-B1F1-4922760E2CC7}" cache="Segment_Modèle_livré32" caption="Modèle livré" rowHeight="234950"/>
  <slicer name="Etat 3" xr10:uid="{4AA182E0-FAC0-4571-B490-EE9EACF9624B}" cache="Segment_Etat12" caption="Etat" rowHeight="2349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èle livré 7" xr10:uid="{DD60DDF2-2BEC-4B94-A55F-387D7CE77401}" cache="Segment_Modèle_livré321" caption="Modèle livré" rowHeight="234950"/>
  <slicer name="Etat 5" xr10:uid="{293EBD78-AE8C-477B-B29F-3799C7F1DC8E}" cache="Segment_Etat121" caption="Etat" rowHeight="2349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èle livré 8" xr10:uid="{6C3D6C54-BF5B-4F81-9A96-200A64C74811}" cache="Segment_Modèle_livré3211" caption="Modèle livré" rowHeight="234950"/>
  <slicer name="Etat 6" xr10:uid="{0388BBD7-0F9A-45AF-A01B-042ECF5F57EA}" cache="Segment_Etat1211" caption="Etat" rowHeight="2349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èle livré 3" xr10:uid="{00000000-0014-0000-FFFF-FFFF19000000}" cache="Segment_Modèle_livré3" caption="Modèle livré" rowHeight="234950"/>
  <slicer name="Etat 1" xr10:uid="{E67A09C2-EB94-4669-9BE6-80E9B567ED1C}" cache="Segment_Etat1" caption="Etat" rowHeight="234950"/>
</slicers>
</file>

<file path=xl/slicers/slicer8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èle livré 4" xr10:uid="{4FDF1482-70DE-4CFB-A042-483ED29311F9}" cache="Segment_Modèle_livré31" caption="Modèle livré" rowHeight="234950"/>
  <slicer name="Etat 2" xr10:uid="{79E14D88-EB34-4FA0-9866-4591E5C4BB18}" cache="Segment_Etat11" caption="Etat" rowHeight="234950"/>
</slicers>
</file>

<file path=xl/slicers/slicer9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èle livré 6" xr10:uid="{B334A639-1CD1-413D-B201-0DCE3F380443}" cache="Segment_Modèle_livré311" caption="Modèle livré" rowHeight="234950"/>
  <slicer name="Etat 4" xr10:uid="{C6545D64-B9D5-4767-9E5D-B14656EE361B}" cache="Segment_Etat111" caption="Etat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au4" displayName="Tableau4" ref="A1:AQ12" totalsRowShown="0">
  <tableColumns count="43">
    <tableColumn id="1" xr3:uid="{00000000-0010-0000-0000-000001000000}" name="Site" dataDxfId="609"/>
    <tableColumn id="2" xr3:uid="{00000000-0010-0000-0000-000002000000}" name="Etat" dataDxfId="608"/>
    <tableColumn id="3" xr3:uid="{00000000-0010-0000-0000-000003000000}" name="Marque" dataDxfId="607"/>
    <tableColumn id="4" xr3:uid="{00000000-0010-0000-0000-000004000000}" name="Date de Facturation" dataDxfId="606" dataCellStyle="Milliers"/>
    <tableColumn id="5" xr3:uid="{00000000-0010-0000-0000-000005000000}" name="Date de Livraison" dataDxfId="605"/>
    <tableColumn id="6" xr3:uid="{00000000-0010-0000-0000-000006000000}" name="Manque Marge" dataDxfId="604" dataCellStyle="Milliers"/>
    <tableColumn id="7" xr3:uid="{00000000-0010-0000-0000-000007000000}" name="PB Marge" dataDxfId="603" dataCellStyle="Milliers"/>
    <tableColumn id="8" xr3:uid="{00000000-0010-0000-0000-000008000000}" name="Justif ?" dataDxfId="602" dataCellStyle="Milliers"/>
    <tableColumn id="9" xr3:uid="{00000000-0010-0000-0000-000009000000}" name="Solde Client" dataDxfId="601" dataCellStyle="Milliers"/>
    <tableColumn id="10" xr3:uid="{00000000-0010-0000-0000-00000A000000}" name="Validé DF" dataDxfId="600" dataCellStyle="Milliers"/>
    <tableColumn id="11" xr3:uid="{00000000-0010-0000-0000-00000B000000}" name="Solde client2" dataDxfId="599" dataCellStyle="Milliers"/>
    <tableColumn id="12" xr3:uid="{00000000-0010-0000-0000-00000C000000}" name="Vendeur" dataDxfId="598"/>
    <tableColumn id="13" xr3:uid="{00000000-0010-0000-0000-00000D000000}" name="N° VN" dataDxfId="597"/>
    <tableColumn id="14" xr3:uid="{00000000-0010-0000-0000-00000E000000}" name="N° CDE" dataDxfId="596"/>
    <tableColumn id="15" xr3:uid="{00000000-0010-0000-0000-00000F000000}" name="Châssis" dataDxfId="595"/>
    <tableColumn id="16" xr3:uid="{00000000-0010-0000-0000-000010000000}" name="CLIENT" dataDxfId="594"/>
    <tableColumn id="17" xr3:uid="{00000000-0010-0000-0000-000011000000}" name="Marge nette" dataDxfId="593" dataCellStyle="Milliers"/>
    <tableColumn id="18" xr3:uid="{00000000-0010-0000-0000-000012000000}" name="Marge restante" dataDxfId="592"/>
    <tableColumn id="19" xr3:uid="{00000000-0010-0000-0000-000013000000}" name="% PV" dataDxfId="591" dataCellStyle="Pourcentage"/>
    <tableColumn id="20" xr3:uid="{00000000-0010-0000-0000-000014000000}" name="OP Clos" dataDxfId="590" dataCellStyle="Pourcentage"/>
    <tableColumn id="21" xr3:uid="{00000000-0010-0000-0000-000015000000}" name="OP Ouverts" dataDxfId="589"/>
    <tableColumn id="22" xr3:uid="{00000000-0010-0000-0000-000016000000}" name="OP non visible" dataDxfId="588"/>
    <tableColumn id="23" xr3:uid="{00000000-0010-0000-0000-000017000000}" name="libellé OP non visible" dataDxfId="587"/>
    <tableColumn id="24" xr3:uid="{00000000-0010-0000-0000-000018000000}" name="TX COM" dataDxfId="586" dataCellStyle="Pourcentage"/>
    <tableColumn id="25" xr3:uid="{00000000-0010-0000-0000-000019000000}" name="TX COM Opticar" dataDxfId="585" dataCellStyle="Pourcentage"/>
    <tableColumn id="26" xr3:uid="{00000000-0010-0000-0000-00001A000000}" name="Commission de Base" dataDxfId="584"/>
    <tableColumn id="27" xr3:uid="{00000000-0010-0000-0000-00001B000000}" name="Prime opération" dataDxfId="583"/>
    <tableColumn id="28" xr3:uid="{00000000-0010-0000-0000-00001C000000}" name="Total COM" dataDxfId="582"/>
    <tableColumn id="29" xr3:uid="{00000000-0010-0000-0000-00001D000000}" name="Sté de Financement" dataDxfId="581"/>
    <tableColumn id="30" xr3:uid="{00000000-0010-0000-0000-00001E000000}" name="EXT GIE" dataDxfId="580"/>
    <tableColumn id="31" xr3:uid="{00000000-0010-0000-0000-00001F000000}" name="Forfait immat" dataDxfId="579" dataCellStyle="Milliers"/>
    <tableColumn id="32" xr3:uid="{00000000-0010-0000-0000-000020000000}" name="nbre de forfait" dataDxfId="578"/>
    <tableColumn id="33" xr3:uid="{00000000-0010-0000-0000-000021000000}" name="nbre de livraison" dataDxfId="577"/>
    <tableColumn id="34" xr3:uid="{00000000-0010-0000-0000-000022000000}" name="OP &quot;+ / -&quot;" dataDxfId="576"/>
    <tableColumn id="35" xr3:uid="{00000000-0010-0000-0000-000023000000}" name="date" dataDxfId="575"/>
    <tableColumn id="36" xr3:uid="{00000000-0010-0000-0000-000024000000}" name="% forfait" dataDxfId="574"/>
    <tableColumn id="37" xr3:uid="{00000000-0010-0000-0000-000025000000}" name="Site3" dataDxfId="573" dataCellStyle="Pourcentage"/>
    <tableColumn id="38" xr3:uid="{00000000-0010-0000-0000-000026000000}" name="Marque4" dataDxfId="572" dataCellStyle="Pourcentage"/>
    <tableColumn id="39" xr3:uid="{00000000-0010-0000-0000-000027000000}" name="non utilisé" dataDxfId="571"/>
    <tableColumn id="40" xr3:uid="{00000000-0010-0000-0000-000028000000}" name="Equipe" dataDxfId="570"/>
    <tableColumn id="41" xr3:uid="{00000000-0010-0000-0000-000029000000}" name="Marge nette recalculée" dataDxfId="569"/>
    <tableColumn id="42" xr3:uid="{00000000-0010-0000-0000-00002A000000}" name="% PV5" dataDxfId="568" dataCellStyle="Pourcentage"/>
    <tableColumn id="43" xr3:uid="{00000000-0010-0000-0000-00002B000000}" name="Marge négativr" dataDxfId="56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argesVN" displayName="MargesVN" ref="A1:AY2532" totalsRowCount="1">
  <autoFilter ref="A1:AY2531" xr:uid="{00000000-000C-0000-FFFF-FFFF01000000}"/>
  <tableColumns count="51">
    <tableColumn id="1" xr3:uid="{00000000-0010-0000-0100-000001000000}" name="Site" totalsRowLabel="Total" dataDxfId="473" totalsRowDxfId="472"/>
    <tableColumn id="2" xr3:uid="{00000000-0010-0000-0100-000002000000}" name="Etat" dataDxfId="471" totalsRowDxfId="470"/>
    <tableColumn id="3" xr3:uid="{00000000-0010-0000-0100-000003000000}" name="Marque" dataDxfId="469" totalsRowDxfId="468"/>
    <tableColumn id="4" xr3:uid="{00000000-0010-0000-0100-000004000000}" name="Date de Facturation" dataDxfId="467" totalsRowDxfId="466" dataCellStyle="Milliers"/>
    <tableColumn id="5" xr3:uid="{00000000-0010-0000-0100-000005000000}" name="Date de Livraison" dataDxfId="465" totalsRowDxfId="464"/>
    <tableColumn id="6" xr3:uid="{00000000-0010-0000-0100-000006000000}" name="Manque Marge" dataDxfId="463" totalsRowDxfId="462" dataCellStyle="Milliers"/>
    <tableColumn id="7" xr3:uid="{00000000-0010-0000-0100-000007000000}" name="PB Marge" dataDxfId="461" totalsRowDxfId="460" dataCellStyle="Milliers"/>
    <tableColumn id="8" xr3:uid="{00000000-0010-0000-0100-000008000000}" name="Justif ?" dataDxfId="459" totalsRowDxfId="458" dataCellStyle="Milliers"/>
    <tableColumn id="9" xr3:uid="{00000000-0010-0000-0100-000009000000}" name="Solde Client" dataDxfId="457" totalsRowDxfId="456" dataCellStyle="Milliers"/>
    <tableColumn id="10" xr3:uid="{00000000-0010-0000-0100-00000A000000}" name="Validé DF" dataDxfId="455" totalsRowDxfId="454" dataCellStyle="Milliers"/>
    <tableColumn id="11" xr3:uid="{00000000-0010-0000-0100-00000B000000}" name="Solde client2" dataDxfId="453" totalsRowDxfId="452" dataCellStyle="Milliers"/>
    <tableColumn id="12" xr3:uid="{00000000-0010-0000-0100-00000C000000}" name="Vendeur" dataDxfId="451" totalsRowDxfId="450"/>
    <tableColumn id="13" xr3:uid="{00000000-0010-0000-0100-00000D000000}" name="N° VN" dataDxfId="449" totalsRowDxfId="448"/>
    <tableColumn id="14" xr3:uid="{00000000-0010-0000-0100-00000E000000}" name="N° CDE" dataDxfId="447" totalsRowDxfId="446"/>
    <tableColumn id="15" xr3:uid="{00000000-0010-0000-0100-00000F000000}" name="Châssis" totalsRowFunction="count" dataDxfId="445" totalsRowDxfId="444"/>
    <tableColumn id="16" xr3:uid="{00000000-0010-0000-0100-000010000000}" name="CLIENT" dataDxfId="443" totalsRowDxfId="442"/>
    <tableColumn id="17" xr3:uid="{00000000-0010-0000-0100-000011000000}" name="Modèle livré" dataDxfId="441" totalsRowDxfId="440"/>
    <tableColumn id="18" xr3:uid="{00000000-0010-0000-0100-000012000000}" name="Prix de Vte" dataDxfId="439" totalsRowDxfId="438" dataCellStyle="Milliers"/>
    <tableColumn id="19" xr3:uid="{00000000-0010-0000-0100-000013000000}" name="Options" dataDxfId="437" totalsRowDxfId="436" dataCellStyle="Milliers"/>
    <tableColumn id="20" xr3:uid="{00000000-0010-0000-0100-000014000000}" name="Total" dataDxfId="435" totalsRowDxfId="434" dataCellStyle="Monétaire">
      <calculatedColumnFormula>+R2+S2</calculatedColumnFormula>
    </tableColumn>
    <tableColumn id="21" xr3:uid="{00000000-0010-0000-0100-000015000000}" name="Jours de Stock" dataDxfId="433" totalsRowDxfId="432" dataCellStyle="Milliers"/>
    <tableColumn id="22" xr3:uid="{00000000-0010-0000-0100-000016000000}" name="Marge nette" dataDxfId="431" totalsRowDxfId="430" dataCellStyle="Milliers"/>
    <tableColumn id="23" xr3:uid="{00000000-0010-0000-0100-000017000000}" name="Marge s/transport" dataDxfId="429" totalsRowDxfId="428"/>
    <tableColumn id="24" xr3:uid="{00000000-0010-0000-0100-000018000000}" name="déduction diverse" dataDxfId="427" totalsRowDxfId="426" dataCellStyle="Pourcentage"/>
    <tableColumn id="25" xr3:uid="{00000000-0010-0000-0100-000019000000}" name="Marge restante" dataDxfId="425" totalsRowDxfId="424">
      <calculatedColumnFormula>+V2-W2+X2</calculatedColumnFormula>
    </tableColumn>
    <tableColumn id="26" xr3:uid="{00000000-0010-0000-0100-00001A000000}" name="% PV" dataDxfId="423" totalsRowDxfId="422" dataCellStyle="Pourcentage">
      <calculatedColumnFormula>(V2+X2)/T2</calculatedColumnFormula>
    </tableColumn>
    <tableColumn id="27" xr3:uid="{00000000-0010-0000-0100-00001B000000}" name="OP Clos" dataDxfId="421" totalsRowDxfId="420" dataCellStyle="Pourcentage"/>
    <tableColumn id="28" xr3:uid="{00000000-0010-0000-0100-00001C000000}" name="OP Ouverts" dataDxfId="419" totalsRowDxfId="418"/>
    <tableColumn id="29" xr3:uid="{00000000-0010-0000-0100-00001D000000}" name="OP non visible" dataDxfId="417" totalsRowDxfId="416"/>
    <tableColumn id="30" xr3:uid="{00000000-0010-0000-0100-00001E000000}" name="libellé OP non visible" dataDxfId="415" totalsRowDxfId="414"/>
    <tableColumn id="31" xr3:uid="{00000000-0010-0000-0100-00001F000000}" name="TX COM" dataDxfId="413" totalsRowDxfId="412" dataCellStyle="Pourcentage"/>
    <tableColumn id="32" xr3:uid="{00000000-0010-0000-0100-000020000000}" name="TX COM Opticar" dataDxfId="411" totalsRowDxfId="410" dataCellStyle="Pourcentage"/>
    <tableColumn id="33" xr3:uid="{00000000-0010-0000-0100-000021000000}" name="Commission de Base" dataDxfId="409" totalsRowDxfId="408">
      <calculatedColumnFormula>+Y2*AE2</calculatedColumnFormula>
    </tableColumn>
    <tableColumn id="34" xr3:uid="{00000000-0010-0000-0100-000022000000}" name="Prime opération" dataDxfId="407" totalsRowDxfId="406"/>
    <tableColumn id="35" xr3:uid="{00000000-0010-0000-0100-000023000000}" name="Total COM" dataDxfId="405" totalsRowDxfId="404">
      <calculatedColumnFormula>+AG2+AH2</calculatedColumnFormula>
    </tableColumn>
    <tableColumn id="36" xr3:uid="{00000000-0010-0000-0100-000024000000}" name="Sté de Financement" dataDxfId="403" totalsRowDxfId="402"/>
    <tableColumn id="37" xr3:uid="{00000000-0010-0000-0100-000025000000}" name="EXT GIE" dataDxfId="401" totalsRowDxfId="400"/>
    <tableColumn id="38" xr3:uid="{00000000-0010-0000-0100-000026000000}" name="Forfait immat" dataDxfId="399" totalsRowDxfId="398" dataCellStyle="Milliers"/>
    <tableColumn id="39" xr3:uid="{00000000-0010-0000-0100-000027000000}" name="nbre de forfait" dataDxfId="397" totalsRowDxfId="396">
      <calculatedColumnFormula>IF(AL2&gt;0,100%,0%)</calculatedColumnFormula>
    </tableColumn>
    <tableColumn id="40" xr3:uid="{00000000-0010-0000-0100-000028000000}" name="nbre de livraison" dataDxfId="395" totalsRowDxfId="394">
      <calculatedColumnFormula>IF(A2&gt;0,1,"")</calculatedColumnFormula>
    </tableColumn>
    <tableColumn id="41" xr3:uid="{00000000-0010-0000-0100-000029000000}" name="OP &quot;+ / -&quot;" dataDxfId="393" totalsRowDxfId="392"/>
    <tableColumn id="42" xr3:uid="{00000000-0010-0000-0100-00002A000000}" name="date" dataDxfId="391" totalsRowDxfId="390"/>
    <tableColumn id="43" xr3:uid="{00000000-0010-0000-0100-00002B000000}" name="% forfait" dataDxfId="389" totalsRowDxfId="388">
      <calculatedColumnFormula>IF(AN2="","",+AM2/AN2)</calculatedColumnFormula>
    </tableColumn>
    <tableColumn id="44" xr3:uid="{00000000-0010-0000-0100-00002C000000}" name="AU" dataDxfId="387" totalsRowDxfId="386" dataCellStyle="Pourcentage">
      <calculatedColumnFormula>IF(A2="","",VLOOKUP(A2,'Base Sites'!A:B,2,FALSE))</calculatedColumnFormula>
    </tableColumn>
    <tableColumn id="45" xr3:uid="{00000000-0010-0000-0100-00002D000000}" name="Marque4" dataDxfId="385" totalsRowDxfId="384" dataCellStyle="Pourcentage">
      <calculatedColumnFormula>IF(C2="VW","VOLKSWAGEN",IF(C2="SE","SEAT",IF(C2="NI","NISSAN",IF(C2="HY","HYUNDAI",IF(C2="VU","VUL",IF(C2="sk","SKODA",IF(C2="ltsk","SKODA",IF(C2="CUPRA","CUPRA",IF(C2="AUDI","AUDI","")))))))))</calculatedColumnFormula>
    </tableColumn>
    <tableColumn id="46" xr3:uid="{00000000-0010-0000-0100-00002E000000}" name="non utilisé" dataDxfId="383" totalsRowDxfId="382"/>
    <tableColumn id="47" xr3:uid="{00000000-0010-0000-0100-00002F000000}" name="Equipe" dataDxfId="381" totalsRowDxfId="380">
      <calculatedColumnFormula>IF(A2="","",VLOOKUP(L2,'Base Vendeurs'!A:B,2,FALSE))</calculatedColumnFormula>
    </tableColumn>
    <tableColumn id="48" xr3:uid="{00000000-0010-0000-0100-000030000000}" name="Marge nette recalculée" totalsRowFunction="sum" dataDxfId="379" totalsRowDxfId="378">
      <calculatedColumnFormula>+V2+AO2</calculatedColumnFormula>
    </tableColumn>
    <tableColumn id="49" xr3:uid="{00000000-0010-0000-0100-000031000000}" name="% PV5" dataDxfId="377" totalsRowDxfId="376" dataCellStyle="Pourcentage">
      <calculatedColumnFormula>IF(A2="","",+AV2/T2)</calculatedColumnFormula>
    </tableColumn>
    <tableColumn id="50" xr3:uid="{00000000-0010-0000-0100-000032000000}" name="Marge négative" totalsRowFunction="count" dataDxfId="375" totalsRowDxfId="374">
      <calculatedColumnFormula>IF(AV2&lt;0,"OUI","NON")</calculatedColumnFormula>
    </tableColumn>
    <tableColumn id="51" xr3:uid="{1FA78848-981A-46C0-AF6A-AE60106614A9}" name="TOTAL COM VENDEUR" dataDxfId="373" totalsRowDxfId="372">
      <calculatedColumnFormula>+MargesVN[[#This Row],[Total COM]]+MargesVN[[#This Row],[EXT GIE]]+MargesVN[[#This Row],[Forfait immat]]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975E03-0A08-43A1-B497-0B31CFE4A93A}" name="Tableau1" displayName="Tableau1" ref="A3:AY4" totalsRowShown="0">
  <autoFilter ref="A3:AY4" xr:uid="{FA975E03-0A08-43A1-B497-0B31CFE4A93A}"/>
  <tableColumns count="51">
    <tableColumn id="1" xr3:uid="{91C59ECA-448B-48A5-8352-4C07F0369608}" name="Site"/>
    <tableColumn id="2" xr3:uid="{79AC1E35-38F8-487E-A0F8-1E1DEB22ADFB}" name="Etat"/>
    <tableColumn id="3" xr3:uid="{C888AF69-35A4-4187-A019-0A62CD7CC57B}" name="Marque"/>
    <tableColumn id="4" xr3:uid="{334D5E38-3249-4A96-AACE-DA24DA10D1F7}" name="Date de Facturation"/>
    <tableColumn id="5" xr3:uid="{D31CB709-C537-4F0A-BEFE-DA5C4D421F3C}" name="Date de Livraison"/>
    <tableColumn id="6" xr3:uid="{CB772955-40A5-4C6A-B5FE-687199CBFBA1}" name="Manque Marge"/>
    <tableColumn id="7" xr3:uid="{805BAFCC-C45D-496E-A15C-CB49D90DE462}" name="PB Marge"/>
    <tableColumn id="8" xr3:uid="{42E6957E-BE84-4C46-98F8-FE9560D6A8F6}" name="Justif ?"/>
    <tableColumn id="9" xr3:uid="{92DE8345-9D76-4587-B0FC-E6B342833842}" name="Solde Client"/>
    <tableColumn id="10" xr3:uid="{4D47C59F-D5AD-4D9A-9CF2-739DD7A3EDEA}" name="Validé DF"/>
    <tableColumn id="11" xr3:uid="{EABF7595-6330-4E37-BE41-DCED8AFB4F83}" name="Solde client2"/>
    <tableColumn id="12" xr3:uid="{E1A878F7-3241-43F8-9C57-C85B919056CB}" name="Vendeur"/>
    <tableColumn id="13" xr3:uid="{89017DE3-4DDD-4314-B8BA-980F39FD0F43}" name="N° VN"/>
    <tableColumn id="14" xr3:uid="{9792E495-A49E-44B5-8D64-F053052E3EBF}" name="N° CDE"/>
    <tableColumn id="15" xr3:uid="{8D8C3D15-EF34-4A18-A4F1-E99371A53D56}" name="Châssis"/>
    <tableColumn id="16" xr3:uid="{55B79B41-34B9-409F-81E8-78D0EEB71EA3}" name="CLIENT"/>
    <tableColumn id="17" xr3:uid="{EBBDAB72-B908-43C6-AF78-8DE56035221B}" name="Modèle livré"/>
    <tableColumn id="18" xr3:uid="{A8F6FCAE-8995-406C-AC61-1D434768BECE}" name="Prix de Vte"/>
    <tableColumn id="19" xr3:uid="{964B0F25-068B-4C23-B55A-F49F25C892B3}" name="Options"/>
    <tableColumn id="20" xr3:uid="{F8DFC6DE-3C39-4601-A93A-4B839A69CFE0}" name="Total"/>
    <tableColumn id="21" xr3:uid="{A0BB261A-7FC2-4379-B5F8-C91279B7E046}" name="Jours de Stock"/>
    <tableColumn id="22" xr3:uid="{FA4848C2-B288-4980-8DAD-81B34E5AEF74}" name="Marge nette"/>
    <tableColumn id="23" xr3:uid="{C09765F7-A482-45AD-9A50-17ED7C82C016}" name="Marge s/transport"/>
    <tableColumn id="24" xr3:uid="{2D50F173-77EE-4246-8CCA-34403338630D}" name="déduction diverse"/>
    <tableColumn id="25" xr3:uid="{5D1D2C6D-0F9C-4A6F-BC2C-F8912AEED843}" name="Marge restante"/>
    <tableColumn id="26" xr3:uid="{223E6DBA-4DD2-48C2-85AF-B2C84A7D8C04}" name="% PV"/>
    <tableColumn id="27" xr3:uid="{5D79A259-6B99-4762-86D6-802AD4F043F1}" name="OP Clos"/>
    <tableColumn id="28" xr3:uid="{0E0E2DF4-3B03-4903-B6B9-7F18B26FA23A}" name="OP Ouverts"/>
    <tableColumn id="29" xr3:uid="{419C3F1F-9916-4809-A822-1A7C16497C6D}" name="OP non visible"/>
    <tableColumn id="30" xr3:uid="{A96E6BAD-8178-437E-8B67-87F5214A15D7}" name="libellé OP non visible"/>
    <tableColumn id="31" xr3:uid="{771DB11B-1951-40A9-A663-49341F5A5787}" name="TX COM"/>
    <tableColumn id="32" xr3:uid="{6CF0494A-F510-444A-90D5-A9B0D8D1D599}" name="TX COM Opticar"/>
    <tableColumn id="33" xr3:uid="{9C648E57-4EB8-44CE-99FB-B112137B18D1}" name="Commission de Base"/>
    <tableColumn id="34" xr3:uid="{A9A901F8-FD1C-452D-BD61-2474C50983C8}" name="Prime opération"/>
    <tableColumn id="35" xr3:uid="{27EE6D9D-6415-43DC-92EF-73924A125DC5}" name="Total COM"/>
    <tableColumn id="36" xr3:uid="{726B0573-469A-4739-8DB7-874AF1556A55}" name="Sté de Financement"/>
    <tableColumn id="37" xr3:uid="{2CAD67B1-F02F-433A-BBBB-09B47ADCC649}" name="EXT GIE"/>
    <tableColumn id="38" xr3:uid="{BF05C531-75BC-47B7-9991-329F6C236B5B}" name="Forfait immat"/>
    <tableColumn id="39" xr3:uid="{81420E2D-7804-4FDE-8D1D-59A0BD2616E3}" name="nbre de forfait"/>
    <tableColumn id="40" xr3:uid="{6C8CB24B-078C-4760-BF54-019195B3FEDC}" name="nbre de livraison"/>
    <tableColumn id="41" xr3:uid="{66BABDA7-ABD4-4113-88AB-CE0A99545897}" name="OP &quot;+ / -&quot;"/>
    <tableColumn id="42" xr3:uid="{7F86FCAD-5494-4851-800C-2D3785329AA0}" name="date"/>
    <tableColumn id="43" xr3:uid="{5063759F-E053-4D48-8375-DA73E4CB0D12}" name="% forfait"/>
    <tableColumn id="44" xr3:uid="{350BB066-E393-4C91-BDE4-B359127671D6}" name="AU"/>
    <tableColumn id="45" xr3:uid="{C27DB5F9-A6E6-4EA9-ACD7-AAEAAD486A87}" name="Marque4"/>
    <tableColumn id="46" xr3:uid="{62ACFAF7-3894-40D7-8707-CF59F8650028}" name="non utilisé"/>
    <tableColumn id="47" xr3:uid="{BA0A2C99-7C89-4790-94F5-81FBC7D16AD4}" name="Equipe"/>
    <tableColumn id="48" xr3:uid="{6B39838B-1CFF-4F12-923D-B85FDD26855C}" name="Marge nette recalculée"/>
    <tableColumn id="49" xr3:uid="{C9AD1A25-5B12-46BC-91BE-483189F85C28}" name="% PV5"/>
    <tableColumn id="50" xr3:uid="{81DDD461-3EF8-4C60-A6ED-A0950CCAA15D}" name="Marge négative"/>
    <tableColumn id="51" xr3:uid="{000D6507-5584-4EE1-AFE5-DE2FA1C9BE1F}" name="TOTAL COM VENDEU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EAAB94-17FB-4723-8C32-7E6D1C5FE46E}" name="Tableau3" displayName="Tableau3" ref="A3:AY7" totalsRowShown="0">
  <autoFilter ref="A3:AY7" xr:uid="{14EAAB94-17FB-4723-8C32-7E6D1C5FE46E}"/>
  <tableColumns count="51">
    <tableColumn id="1" xr3:uid="{2A68A9CF-1C73-41BF-A689-C8E183EC200C}" name="Site"/>
    <tableColumn id="2" xr3:uid="{863561FA-D72A-4923-BFC3-EB4749D8E8C4}" name="Etat"/>
    <tableColumn id="3" xr3:uid="{70939833-59D1-478B-891C-B7492BC9BE8B}" name="Marque"/>
    <tableColumn id="4" xr3:uid="{C404302E-A1D9-4306-BDCC-314EFF3FB24A}" name="Date de Facturation"/>
    <tableColumn id="5" xr3:uid="{C89019D9-624F-4057-A9E6-BD897EAE5225}" name="Date de Livraison"/>
    <tableColumn id="6" xr3:uid="{F2BA857B-B177-439E-9286-C83D17CE7190}" name="Manque Marge"/>
    <tableColumn id="7" xr3:uid="{A15C0628-3CD2-462A-88A0-2D2A58D945CE}" name="PB Marge"/>
    <tableColumn id="8" xr3:uid="{079A8B15-D63B-4E5B-B5DF-85BBADFCB5CF}" name="Justif ?"/>
    <tableColumn id="9" xr3:uid="{EB7734FE-228C-4D4A-9405-31526852DB6F}" name="Solde Client"/>
    <tableColumn id="10" xr3:uid="{7FEF2265-D3C5-4FEC-8F24-8A01DDF57F52}" name="Validé DF"/>
    <tableColumn id="11" xr3:uid="{BB1BF6FB-2F06-435A-BBF0-EF49B981C650}" name="Solde client2"/>
    <tableColumn id="12" xr3:uid="{F1149201-0FF3-427F-B267-746BF8CB0C7F}" name="Vendeur"/>
    <tableColumn id="13" xr3:uid="{9A281A36-FBE9-4E17-9BB7-0B3482320500}" name="N° VN"/>
    <tableColumn id="14" xr3:uid="{35AD67A9-C5C1-4F69-9B94-147852F1CB5A}" name="N° CDE"/>
    <tableColumn id="15" xr3:uid="{630765AA-49BD-4672-AE36-B3959867A28C}" name="Châssis"/>
    <tableColumn id="16" xr3:uid="{ED288DA8-30AF-4D8D-834B-245BF62EE4B7}" name="CLIENT"/>
    <tableColumn id="17" xr3:uid="{004C812F-BC80-4028-BB62-4C43FEB5FD05}" name="Modèle livré"/>
    <tableColumn id="18" xr3:uid="{3C5EF674-7133-4C5C-89D8-258C3C63F440}" name="Prix de Vte"/>
    <tableColumn id="19" xr3:uid="{47D96207-AB14-44A7-B448-6A4AC8205F11}" name="Options"/>
    <tableColumn id="20" xr3:uid="{BC93064C-E8A4-4564-AE4A-4C1C0A788CA1}" name="Total"/>
    <tableColumn id="21" xr3:uid="{D2F30D56-9FC8-4E0D-B2DD-1A8C21F47A8A}" name="Jours de Stock"/>
    <tableColumn id="22" xr3:uid="{41C16248-260E-48F1-A677-03B3EF665AF5}" name="Marge nette"/>
    <tableColumn id="23" xr3:uid="{2D870A8D-A121-4278-9F4D-E874FAB53925}" name="Marge s/transport"/>
    <tableColumn id="24" xr3:uid="{513B90A9-0043-4908-99C0-E5E53194F310}" name="déduction diverse"/>
    <tableColumn id="25" xr3:uid="{9EE74D3A-FCCB-4401-A555-89964FD479AF}" name="Marge restante"/>
    <tableColumn id="26" xr3:uid="{56DA4398-5BAD-4471-BAFC-15EF15533C4E}" name="% PV"/>
    <tableColumn id="27" xr3:uid="{6C4BF0F8-9A26-4F86-BCE0-5FFC966AAAD1}" name="OP Clos"/>
    <tableColumn id="28" xr3:uid="{A83E30D3-1205-4124-A99E-89DA07C07986}" name="OP Ouverts"/>
    <tableColumn id="29" xr3:uid="{21C5DEEE-8AA0-4B32-A58D-9D0B5EDFD6B6}" name="OP non visible"/>
    <tableColumn id="30" xr3:uid="{387C47CB-4F06-4E63-9587-EC99286AB5B8}" name="libellé OP non visible"/>
    <tableColumn id="31" xr3:uid="{526BDE2D-CDBA-49EE-AD0F-B237C47D88DE}" name="TX COM"/>
    <tableColumn id="32" xr3:uid="{4F841C16-E9DE-450E-82EF-C69194A2AC9D}" name="TX COM Opticar"/>
    <tableColumn id="33" xr3:uid="{7B27B57F-1EFE-4321-A7A3-799F6085566E}" name="Commission de Base"/>
    <tableColumn id="34" xr3:uid="{CB1847C5-24BD-494A-B55C-A3AD83CE969D}" name="Prime opération"/>
    <tableColumn id="35" xr3:uid="{DA63DFE3-5C3D-4278-8916-21AC79663013}" name="Total COM"/>
    <tableColumn id="36" xr3:uid="{9288CDFB-BAF3-4AAE-9797-E4043AE7FBBE}" name="Sté de Financement"/>
    <tableColumn id="37" xr3:uid="{F1B139A8-1204-4EA8-8B16-77C34174D7F2}" name="EXT GIE"/>
    <tableColumn id="38" xr3:uid="{1356A12E-0E78-4715-9C0E-E8FC1D4AB57E}" name="Forfait immat"/>
    <tableColumn id="39" xr3:uid="{5A5BCE86-7372-4641-831A-05ABC18F7345}" name="nbre de forfait"/>
    <tableColumn id="40" xr3:uid="{C766BCE8-5380-413B-A77F-2B19894CA086}" name="nbre de livraison"/>
    <tableColumn id="41" xr3:uid="{2F231A51-D27E-4813-8E4A-3372F3D46DFA}" name="OP &quot;+ / -&quot;"/>
    <tableColumn id="42" xr3:uid="{C0A32122-70C0-4807-95C2-07C81ABA3041}" name="date"/>
    <tableColumn id="43" xr3:uid="{496CF8E2-E312-42C2-934A-CA6EB4F462C8}" name="% forfait"/>
    <tableColumn id="44" xr3:uid="{7466AA69-40C3-4ACD-9E58-033407D8B6AA}" name="AU"/>
    <tableColumn id="45" xr3:uid="{50F56642-074D-42EE-AF95-E3DE747F86CD}" name="Marque4"/>
    <tableColumn id="46" xr3:uid="{F4B41303-E8B1-4796-8D34-BCD3B0F1C97F}" name="non utilisé"/>
    <tableColumn id="47" xr3:uid="{ADDC5D17-3C96-4CFF-A5E6-778234FBF75D}" name="Equipe"/>
    <tableColumn id="48" xr3:uid="{325248A5-4400-44C2-BA70-42EA83581734}" name="Marge nette recalculée"/>
    <tableColumn id="49" xr3:uid="{F2CEBCEC-D241-4022-A172-5FF0F6B41B32}" name="% PV5"/>
    <tableColumn id="50" xr3:uid="{D6CA4F31-60D5-49CE-B6DF-39E4B94BA2C1}" name="Marge négative"/>
    <tableColumn id="51" xr3:uid="{6FD2F6D0-0840-4BE5-9DDA-DB249E7956B6}" name="TOTAL COM VENDEU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E763B32-485F-4B67-9142-C15FC38CC811}" name="Tableau5" displayName="Tableau5" ref="A3:AY18" totalsRowShown="0">
  <autoFilter ref="A3:AY18" xr:uid="{9E763B32-485F-4B67-9142-C15FC38CC811}"/>
  <tableColumns count="51">
    <tableColumn id="1" xr3:uid="{098DD8BC-8EEE-4F92-9D3C-8D53264B064C}" name="Site"/>
    <tableColumn id="2" xr3:uid="{DB500BFC-83F2-4E91-BA2D-1F59E7202938}" name="Etat"/>
    <tableColumn id="3" xr3:uid="{C3287396-EF26-4129-9488-3CB6DF5BAFC0}" name="Marque"/>
    <tableColumn id="4" xr3:uid="{D3556FDF-3EC0-49C8-884D-5A2AFA091FB4}" name="Date de Facturation"/>
    <tableColumn id="5" xr3:uid="{43D51BFA-7D80-43BC-84F6-5BD662EB4453}" name="Date de Livraison"/>
    <tableColumn id="6" xr3:uid="{6162164D-49C6-475C-B183-69902DB5B9AE}" name="Manque Marge"/>
    <tableColumn id="7" xr3:uid="{8A3A6A32-1D60-44BD-BEF4-00D7B891EB7C}" name="PB Marge"/>
    <tableColumn id="8" xr3:uid="{CD0109E3-085F-4FF0-ACC3-AE04F90FBF94}" name="Justif ?"/>
    <tableColumn id="9" xr3:uid="{91DB966E-3125-4EE6-BDE5-78DDF787A0F8}" name="Solde Client"/>
    <tableColumn id="10" xr3:uid="{5E16C9B7-E9BF-4CFA-A738-64655CB41E37}" name="Validé DF"/>
    <tableColumn id="11" xr3:uid="{4E6CA891-9232-4943-BCC2-3029F8D59D3F}" name="Solde client2"/>
    <tableColumn id="12" xr3:uid="{E2354AD6-7FF2-4292-9F05-147C23FC562C}" name="Vendeur"/>
    <tableColumn id="13" xr3:uid="{35F67101-D57A-4126-B8CD-B7B16A196317}" name="N° VN"/>
    <tableColumn id="14" xr3:uid="{C5F54876-4E54-4BD1-815A-175A5280A72F}" name="N° CDE"/>
    <tableColumn id="15" xr3:uid="{2532F971-3008-4D75-9294-E4E97B313791}" name="Châssis"/>
    <tableColumn id="16" xr3:uid="{763A09F6-FF5D-4117-8ACF-7C32784C3DDE}" name="CLIENT"/>
    <tableColumn id="17" xr3:uid="{D74A0BA2-6452-4239-B51D-E2E9B05D289D}" name="Modèle livré"/>
    <tableColumn id="18" xr3:uid="{115A4015-DA9F-48BC-88B4-22CFECBFC497}" name="Prix de Vte"/>
    <tableColumn id="19" xr3:uid="{64C154C4-21B5-42D3-9F23-5CE606DA4248}" name="Options"/>
    <tableColumn id="20" xr3:uid="{550638DF-3B56-4F89-8400-AB398F59ADEE}" name="Total"/>
    <tableColumn id="21" xr3:uid="{836EF436-FC2E-4FE3-97CD-BD2D00C83240}" name="Jours de Stock"/>
    <tableColumn id="22" xr3:uid="{AE8DFD83-EA44-4188-BAFB-85B8B42DB66C}" name="Marge nette"/>
    <tableColumn id="23" xr3:uid="{73DFC61E-C40C-4F29-835C-C86409823894}" name="Marge s/transport"/>
    <tableColumn id="24" xr3:uid="{C9FBE585-05DF-47F4-A590-F82D8BF3A9C5}" name="déduction diverse"/>
    <tableColumn id="25" xr3:uid="{D2A57A26-E0C9-4D88-BD3B-890FB959362E}" name="Marge restante"/>
    <tableColumn id="26" xr3:uid="{5DC0A294-A939-4266-94F6-41356BE08AC5}" name="% PV"/>
    <tableColumn id="27" xr3:uid="{A997A156-8C99-42DC-A164-7345506E8282}" name="OP Clos"/>
    <tableColumn id="28" xr3:uid="{4FD084F7-15D8-43A8-9431-13FDE2E97533}" name="OP Ouverts"/>
    <tableColumn id="29" xr3:uid="{315FFBC3-E081-478F-91D9-C26E8C816E91}" name="OP non visible"/>
    <tableColumn id="30" xr3:uid="{F1C3DEB1-F878-4844-83AC-9C28B202A2BC}" name="libellé OP non visible"/>
    <tableColumn id="31" xr3:uid="{066DE983-C1FC-4FCB-8CE3-6E2DD2A2A363}" name="TX COM"/>
    <tableColumn id="32" xr3:uid="{2D5A498B-97C7-431C-A6F8-3D3F904AF35C}" name="TX COM Opticar"/>
    <tableColumn id="33" xr3:uid="{797ACE19-DC3B-4902-AADD-35FB90FDC416}" name="Commission de Base"/>
    <tableColumn id="34" xr3:uid="{F97FCA5C-969A-4E8A-9666-A44584204EFB}" name="Prime opération"/>
    <tableColumn id="35" xr3:uid="{8B5E479F-6A1E-4FB5-BFBB-5A649A1A72C0}" name="Total COM"/>
    <tableColumn id="36" xr3:uid="{9359D723-3A2F-45E7-8ED8-C851B22D91DB}" name="Sté de Financement"/>
    <tableColumn id="37" xr3:uid="{9441CC6F-ED8A-45DB-AFE7-67639FE2C94D}" name="EXT GIE"/>
    <tableColumn id="38" xr3:uid="{DE3C2E23-A8CC-45B5-B13A-02A885D7DF89}" name="Forfait immat"/>
    <tableColumn id="39" xr3:uid="{4C8DE3CF-087D-40A8-A62F-4D8FE68C0F2D}" name="nbre de forfait"/>
    <tableColumn id="40" xr3:uid="{89E610F5-D8EA-48B5-AE1C-C31AFFF73016}" name="nbre de livraison"/>
    <tableColumn id="41" xr3:uid="{532B4282-EB08-4918-A7A7-FB9C82EFF9CC}" name="OP &quot;+ / -&quot;"/>
    <tableColumn id="42" xr3:uid="{A4501429-24F6-4FF3-AE33-A5EB355F518E}" name="date"/>
    <tableColumn id="43" xr3:uid="{F15C6EF6-4D96-41CC-BA25-C4C4A0F6411E}" name="% forfait"/>
    <tableColumn id="44" xr3:uid="{F0B0AC13-5A45-4390-940C-56F45F5FDDD1}" name="AU"/>
    <tableColumn id="45" xr3:uid="{4D40270B-EB24-4589-8520-02F653BB9670}" name="Marque4"/>
    <tableColumn id="46" xr3:uid="{96296650-CFCB-4866-92A4-D530BDAF82F7}" name="non utilisé"/>
    <tableColumn id="47" xr3:uid="{09742FC0-91BF-4E82-82C5-84C252A9AF5C}" name="Equipe"/>
    <tableColumn id="48" xr3:uid="{37219B81-1ADA-4EA0-8031-1E68EFB8095E}" name="Marge nette recalculée"/>
    <tableColumn id="49" xr3:uid="{C1199349-0FE4-45DE-B7E1-FB9177D6D92C}" name="% PV5"/>
    <tableColumn id="50" xr3:uid="{15425BF8-BA9C-4B86-9553-C988E9DE8701}" name="Marge négative"/>
    <tableColumn id="51" xr3:uid="{F5F902FD-9473-401C-9CFF-80F9B797C311}" name="TOTAL COM VENDEU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O386" dT="2026-03-18T14:51:32.70" personId="{4D30605B-1967-4C91-B9B5-07AEC634F1C4}" id="{5435353D-5A6E-476F-BBBC-285E1387EC31}">
    <text>ANNUL/REFAC</text>
  </threadedComment>
</ThreadedComments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" xr10:uid="{00000000-0013-0000-FFFF-FFFF12000000}" sourceName="Date de Facturation">
  <pivotTables>
    <pivotTable tabId="88" name="Tableau croisé dynamique3"/>
  </pivotTables>
  <state minimalRefreshVersion="6" lastRefreshVersion="6" pivotCacheId="1443135477" filterType="unknown">
    <bounds startDate="2023-01-01T00:00:00" endDate="2024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1" xr10:uid="{00000000-0013-0000-FFFF-FFFF13000000}" sourceName="Date de Facturation">
  <pivotTables>
    <pivotTable tabId="97" name="Tableau croisé dynamique3"/>
    <pivotTable tabId="97" name="Tableau croisé dynamique1"/>
    <pivotTable tabId="97" name="Tableau croisé dynamique2"/>
    <pivotTable tabId="97" name="Tableau croisé dynamique4"/>
    <pivotTable tabId="97" name="Tableau croisé dynamique6"/>
  </pivotTables>
  <state minimalRefreshVersion="6" lastRefreshVersion="6" pivotCacheId="21" filterType="unknown">
    <bounds startDate="2023-01-01T00:00:00" endDate="2024-01-01T00:00:00"/>
  </state>
</timelineCacheDefinition>
</file>

<file path=xl/timelineCaches/timelineCache3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11" xr10:uid="{00000000-0013-0000-FFFF-FFFF14000000}" sourceName="Date de Facturation">
  <pivotTables>
    <pivotTable tabId="98" name="Tableau croisé dynamique3"/>
  </pivotTables>
  <state minimalRefreshVersion="6" lastRefreshVersion="6" pivotCacheId="21" filterType="dateBetween">
    <selection startDate="2021-01-01T00:00:00" endDate="2021-06-30T00:00:00"/>
    <bounds startDate="2023-01-01T00:00:00" endDate="2024-01-01T00:00:00"/>
  </state>
</timelineCacheDefinition>
</file>

<file path=xl/timelineCaches/timelineCache4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" xr10:uid="{00000000-0013-0000-FFFF-FFFF17000000}" sourceName="Date de Facturation">
  <pivotTables>
    <pivotTable tabId="101" name="Tableau croisé dynamique1"/>
  </pivotTables>
  <state minimalRefreshVersion="6" lastRefreshVersion="6" pivotCacheId="1562615434" filterType="dateBetween">
    <selection startDate="2026-01-01T00:00:00" endDate="2026-12-31T00:00:00"/>
    <bounds startDate="2026-01-01T00:00:00" endDate="2027-01-01T00:00:00"/>
  </state>
</timelineCacheDefinition>
</file>

<file path=xl/timelineCaches/timelineCache5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2" xr10:uid="{00000000-0013-0000-FFFF-FFFF18000000}" sourceName="Date de Facturation">
  <pivotTables>
    <pivotTable tabId="58" name="Tableau croisé dynamique5"/>
  </pivotTables>
  <state minimalRefreshVersion="6" lastRefreshVersion="6" pivotCacheId="323498720" filterType="dateBetween">
    <selection startDate="2026-01-01T00:00:00" endDate="2026-06-30T00:00:00"/>
    <bounds startDate="2026-01-01T00:00:00" endDate="2027-01-01T00:00:00"/>
  </state>
</timelineCacheDefinition>
</file>

<file path=xl/timelineCaches/timelineCache6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21" xr10:uid="{00000000-0013-0000-FFFF-FFFF19000000}" sourceName="Date de Facturation">
  <pivotTables>
    <pivotTable tabId="104" name="Tableau croisé dynamique3"/>
  </pivotTables>
  <state minimalRefreshVersion="6" lastRefreshVersion="6" pivotCacheId="323498720" filterType="dateBetween">
    <selection startDate="2025-03-01T00:00:00" endDate="2025-03-31T00:00:00"/>
    <bounds startDate="2026-01-01T00:00:00" endDate="2027-01-01T00:00:00"/>
  </state>
</timelineCacheDefinition>
</file>

<file path=xl/timelineCaches/timelineCache7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211" xr10:uid="{3EC9E422-EB4B-41A8-9538-A384200373DE}" sourceName="Date de Facturation">
  <pivotTables>
    <pivotTable tabId="109" name="Tableau croisé dynamique3"/>
  </pivotTables>
  <state minimalRefreshVersion="6" lastRefreshVersion="6" pivotCacheId="323498720" filterType="dateBetween">
    <selection startDate="2026-01-01T00:00:00" endDate="2026-03-31T00:00:00"/>
    <bounds startDate="2026-01-01T00:00:00" endDate="2027-01-01T00:00:00"/>
  </state>
</timelineCacheDefinition>
</file>

<file path=xl/timelineCaches/timelineCache8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212" xr10:uid="{CC175744-8728-445C-8F9D-0979C69B94C7}" sourceName="Date de Facturation">
  <pivotTables>
    <pivotTable tabId="110" name="Tableau croisé dynamique3"/>
  </pivotTables>
  <state minimalRefreshVersion="6" lastRefreshVersion="6" pivotCacheId="323498720" filterType="unknown">
    <bounds startDate="2026-01-01T00:00:00" endDate="2027-01-01T00:00:00"/>
  </state>
</timelineCacheDefinition>
</file>

<file path=xl/timelineCaches/timelineCache9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2111" xr10:uid="{92BA404B-FE48-4468-AEE8-F3B0A726F4E8}" sourceName="Date de Facturation">
  <pivotTables>
    <pivotTable tabId="111" name="Tableau croisé dynamique3"/>
  </pivotTables>
  <state minimalRefreshVersion="6" lastRefreshVersion="6" pivotCacheId="323498720" filterType="dateBetween">
    <selection startDate="2025-01-01T00:00:00" endDate="2025-03-31T00:00:00"/>
    <bounds startDate="2026-01-01T00:00:00" endDate="2027-01-01T00:00:00"/>
  </state>
</timelineCacheDefinition>
</file>

<file path=xl/timelineCaches/timelineCache10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" xr10:uid="{21727E2E-44A6-499C-959B-0C2F97CC8A86}" sourceName="Date de Facturation">
  <pivotTables>
    <pivotTable tabId="120" name="Tableau croisé dynamique1"/>
  </pivotTables>
  <state minimalRefreshVersion="6" lastRefreshVersion="6" pivotCacheId="323498720" filterType="dateBetween">
    <selection startDate="2026-01-01T00:00:00" endDate="2026-06-30T00:00:00"/>
    <bounds startDate="2026-01-01T00:00:00" endDate="2027-01-01T00:00:00"/>
  </state>
</timelineCacheDefinition>
</file>

<file path=xl/timelineCaches/timelineCache1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2121" xr10:uid="{48E1ED56-BC43-4CD0-A06E-73345C2CED3D}" sourceName="Date de Facturation">
  <pivotTables>
    <pivotTable tabId="121" name="Tableau croisé dynamique3"/>
  </pivotTables>
  <state minimalRefreshVersion="6" lastRefreshVersion="6" pivotCacheId="323498720" filterType="dateBetween">
    <selection startDate="2025-01-01T00:00:00" endDate="2025-03-31T00:00:00"/>
    <bounds startDate="2026-01-01T00:00:00" endDate="2027-01-01T00:00:00"/>
  </state>
</timelineCacheDefinition>
</file>

<file path=xl/timelineCaches/timelineCache1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ChronologieNative_Date_de_Facturation1221211" xr10:uid="{2FD75AE0-0493-4394-9164-EAE2C1B559AC}" sourceName="Date de Facturation">
  <pivotTables>
    <pivotTable tabId="122" name="Tableau croisé dynamique3"/>
  </pivotTables>
  <state minimalRefreshVersion="6" lastRefreshVersion="6" pivotCacheId="323498720" filterType="dateBetween">
    <selection startDate="2025-01-01T00:00:00" endDate="2025-03-31T00:00:00"/>
    <bounds startDate="2026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6" xr10:uid="{00000000-0014-0000-FFFF-FFFF01000000}" cache="ChronologieNative_Date_de_Facturation1211" caption="Date de Facturation" level="2" selectionLevel="1" scrollPosition="2021-01-01T00:00:00" style="TimeSlicerStyleLight6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5" xr10:uid="{00000000-0014-0000-FFFF-FFFF02000000}" cache="ChronologieNative_Date_de_Facturation121" caption="Date de Facturation" level="1" selectionLevel="1" scrollPosition="2021-01-01T00:00:00" style="TimeSlicerStyleLight6"/>
</timelines>
</file>

<file path=xl/timelines/timeline3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4" xr10:uid="{00000000-0014-0000-FFFF-FFFF07000000}" cache="ChronologieNative_Date_de_Facturation12" caption="Date de Facturation" level="1" selectionLevel="1" scrollPosition="2021-01-01T00:00:00" style="TimeSlicerStyleLight6"/>
  <timeline name="Date de Facturation 7" xr10:uid="{00000000-0014-0000-FFFF-FFFF08000000}" cache="ChronologieNative_Date_de_Facturation12" caption="Date de Facturation" level="1" selectionLevel="1" scrollPosition="2021-01-01T00:00:00"/>
</timelines>
</file>

<file path=xl/timelines/timeline4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2" xr10:uid="{00000000-0014-0000-FFFF-FFFF0D000000}" cache="ChronologieNative_Date_de_Facturation1" caption="Date de Facturation" level="2" selectionLevel="0" scrollPosition="2026-01-01T00:00:00"/>
</timelines>
</file>

<file path=xl/timelines/timeline5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" xr10:uid="{8CFF57B1-E2D4-4BCE-91A7-C7A36B417258}" cache="ChronologieNative_Date_de_Facturation" caption="Date de Facturation" level="2" selectionLevel="1" scrollPosition="2026-01-01T00:00:00"/>
</timelines>
</file>

<file path=xl/timelines/timeline6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3" xr10:uid="{00000000-0014-0000-FFFF-FFFF18000000}" cache="ChronologieNative_Date_de_Facturation2" caption="Date de Facturation" level="1" selectionLevel="1" scrollPosition="2026-01-01T00:00:00"/>
</timelines>
</file>

<file path=xl/timelines/timeline7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10" xr10:uid="{CDDB28ED-5AFC-4A1F-82E4-92DC420B44CB}" cache="ChronologieNative_Date_de_Facturation12212" caption="Date de Facturation" level="2" selectionLevel="2" scrollPosition="2026-01-01T00:00:00"/>
</timelines>
</file>

<file path=xl/timelines/timeline8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12" xr10:uid="{70EF0F0D-C8E9-4434-9ACD-B36DD98FAB20}" cache="ChronologieNative_Date_de_Facturation122121" caption="Date de Facturation" level="2" selectionLevel="1" scrollPosition="2026-01-01T00:00:00"/>
</timelines>
</file>

<file path=xl/timelines/timeline9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13" xr10:uid="{702328F1-8185-4C05-A7D2-23889F66AA5F}" cache="ChronologieNative_Date_de_Facturation1221211" caption="Date de Facturation" level="2" selectionLevel="1" scrollPosition="2026-01-01T00:00:00"/>
</timelines>
</file>

<file path=xl/timelines/timeline10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8" xr10:uid="{00000000-0014-0000-FFFF-FFFF1A000000}" cache="ChronologieNative_Date_de_Facturation1221" caption="Date de Facturation" level="2" selectionLevel="2" scrollPosition="2026-01-01T00:00:00"/>
</timelines>
</file>

<file path=xl/timelines/timeline1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9" xr10:uid="{80769D2F-93B6-4938-AAA3-566FA205523E}" cache="ChronologieNative_Date_de_Facturation12211" caption="Date de Facturation" level="1" selectionLevel="1" scrollPosition="2026-01-01T00:00:00"/>
</timelines>
</file>

<file path=xl/timelines/timeline1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e de Facturation 11" xr10:uid="{AE813839-D4EB-40B7-BEF5-284688277D86}" cache="ChronologieNative_Date_de_Facturation122111" caption="Date de Facturation" level="1" selectionLevel="1" scrollPosition="2026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8" Type="http://schemas.microsoft.com/office/2011/relationships/timeline" Target="../timelines/timeline2.xml"/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rinterSettings" Target="../printerSettings/printerSettings4.bin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7.xml"/><Relationship Id="rId5" Type="http://schemas.microsoft.com/office/2011/relationships/timeline" Target="../timelines/timeline3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8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9.xml"/><Relationship Id="rId4" Type="http://schemas.microsoft.com/office/2011/relationships/timeline" Target="../timelines/timelin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10.xml"/><Relationship Id="rId5" Type="http://schemas.microsoft.com/office/2011/relationships/timeline" Target="../timelines/timeline5.xml"/><Relationship Id="rId4" Type="http://schemas.microsoft.com/office/2007/relationships/slicer" Target="../slicers/slicer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1.xml"/><Relationship Id="rId5" Type="http://schemas.microsoft.com/office/2011/relationships/timeline" Target="../timelines/timeline6.xml"/><Relationship Id="rId4" Type="http://schemas.microsoft.com/office/2007/relationships/slicer" Target="../slicers/slicer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12.xml"/><Relationship Id="rId5" Type="http://schemas.microsoft.com/office/2011/relationships/timeline" Target="../timelines/timeline7.xml"/><Relationship Id="rId4" Type="http://schemas.microsoft.com/office/2007/relationships/slicer" Target="../slicers/slicer4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3.xml"/><Relationship Id="rId5" Type="http://schemas.microsoft.com/office/2011/relationships/timeline" Target="../timelines/timeline8.xml"/><Relationship Id="rId4" Type="http://schemas.microsoft.com/office/2007/relationships/slicer" Target="../slicers/slicer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4.xml"/><Relationship Id="rId5" Type="http://schemas.microsoft.com/office/2011/relationships/timeline" Target="../timelines/timeline9.xml"/><Relationship Id="rId4" Type="http://schemas.microsoft.com/office/2007/relationships/slicer" Target="../slicers/slicer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5.xml"/><Relationship Id="rId5" Type="http://schemas.microsoft.com/office/2011/relationships/timeline" Target="../timelines/timeline10.xml"/><Relationship Id="rId4" Type="http://schemas.microsoft.com/office/2007/relationships/slicer" Target="../slicers/slicer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6.xml"/><Relationship Id="rId5" Type="http://schemas.microsoft.com/office/2011/relationships/timeline" Target="../timelines/timeline11.xml"/><Relationship Id="rId4" Type="http://schemas.microsoft.com/office/2007/relationships/slicer" Target="../slicers/slicer8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7.xml"/><Relationship Id="rId5" Type="http://schemas.microsoft.com/office/2011/relationships/timeline" Target="../timelines/timeline12.xml"/><Relationship Id="rId4" Type="http://schemas.microsoft.com/office/2007/relationships/slicer" Target="../slicers/slicer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7">
    <tabColor rgb="FF0070C0"/>
  </sheetPr>
  <dimension ref="A1:AQ1"/>
  <sheetViews>
    <sheetView workbookViewId="0">
      <selection activeCell="E28" sqref="E28"/>
    </sheetView>
  </sheetViews>
  <sheetFormatPr baseColWidth="10" defaultRowHeight="15" x14ac:dyDescent="0.25"/>
  <cols>
    <col min="4" max="4" width="16.7109375" customWidth="1"/>
    <col min="5" max="5" width="15.28515625" customWidth="1"/>
    <col min="6" max="6" width="13.42578125" customWidth="1"/>
    <col min="11" max="11" width="12.140625" customWidth="1"/>
    <col min="17" max="17" width="12.28515625" customWidth="1"/>
    <col min="18" max="18" width="14.28515625" customWidth="1"/>
    <col min="21" max="21" width="11.7109375" customWidth="1"/>
    <col min="22" max="22" width="14" customWidth="1"/>
    <col min="23" max="23" width="18.85546875" customWidth="1"/>
    <col min="25" max="25" width="14.140625" customWidth="1"/>
    <col min="26" max="26" width="18.42578125" customWidth="1"/>
    <col min="27" max="27" width="15.28515625" customWidth="1"/>
    <col min="29" max="29" width="17.140625" customWidth="1"/>
    <col min="31" max="31" width="13.28515625" customWidth="1"/>
    <col min="32" max="32" width="12.85546875" customWidth="1"/>
    <col min="33" max="33" width="14.7109375" customWidth="1"/>
    <col min="41" max="41" width="20.140625" customWidth="1"/>
    <col min="43" max="43" width="13.5703125" customWidth="1"/>
  </cols>
  <sheetData>
    <row r="1" spans="1:43" ht="18" x14ac:dyDescent="0.25">
      <c r="A1" s="72" t="s">
        <v>0</v>
      </c>
      <c r="B1" s="72" t="s">
        <v>151</v>
      </c>
      <c r="C1" s="72" t="s">
        <v>78</v>
      </c>
      <c r="D1" s="73" t="s">
        <v>49</v>
      </c>
      <c r="E1" s="73" t="s">
        <v>50</v>
      </c>
      <c r="F1" s="72" t="s">
        <v>144</v>
      </c>
      <c r="G1" s="72" t="s">
        <v>141</v>
      </c>
      <c r="H1" s="72" t="s">
        <v>145</v>
      </c>
      <c r="I1" s="72" t="s">
        <v>146</v>
      </c>
      <c r="J1" s="72" t="s">
        <v>147</v>
      </c>
      <c r="K1" s="72" t="s">
        <v>213</v>
      </c>
      <c r="L1" s="72" t="s">
        <v>1</v>
      </c>
      <c r="M1" s="74" t="s">
        <v>2</v>
      </c>
      <c r="N1" s="72" t="s">
        <v>3</v>
      </c>
      <c r="O1" s="72" t="s">
        <v>202</v>
      </c>
      <c r="P1" s="75" t="s">
        <v>4</v>
      </c>
      <c r="Q1" s="37" t="s">
        <v>10</v>
      </c>
      <c r="R1" s="10" t="s">
        <v>13</v>
      </c>
      <c r="S1" s="59" t="s">
        <v>14</v>
      </c>
      <c r="T1" s="76" t="s">
        <v>16</v>
      </c>
      <c r="U1" s="76" t="s">
        <v>15</v>
      </c>
      <c r="V1" s="25" t="s">
        <v>142</v>
      </c>
      <c r="W1" s="25" t="s">
        <v>148</v>
      </c>
      <c r="X1" s="28" t="s">
        <v>17</v>
      </c>
      <c r="Y1" s="28" t="s">
        <v>158</v>
      </c>
      <c r="Z1" s="10" t="s">
        <v>18</v>
      </c>
      <c r="AA1" s="25" t="s">
        <v>19</v>
      </c>
      <c r="AB1" s="10" t="s">
        <v>20</v>
      </c>
      <c r="AC1" s="24" t="s">
        <v>21</v>
      </c>
      <c r="AD1" s="24" t="s">
        <v>51</v>
      </c>
      <c r="AE1" s="29" t="s">
        <v>53</v>
      </c>
      <c r="AF1" s="77" t="s">
        <v>57</v>
      </c>
      <c r="AG1" s="77" t="s">
        <v>58</v>
      </c>
      <c r="AH1" s="78" t="s">
        <v>135</v>
      </c>
      <c r="AI1" s="78" t="s">
        <v>127</v>
      </c>
      <c r="AJ1" s="79" t="s">
        <v>56</v>
      </c>
      <c r="AK1" s="80" t="s">
        <v>214</v>
      </c>
      <c r="AL1" s="80" t="s">
        <v>215</v>
      </c>
      <c r="AM1" s="79" t="s">
        <v>125</v>
      </c>
      <c r="AN1" s="81" t="s">
        <v>60</v>
      </c>
      <c r="AO1" s="82" t="s">
        <v>132</v>
      </c>
      <c r="AP1" s="83" t="s">
        <v>216</v>
      </c>
      <c r="AQ1" s="84" t="s">
        <v>204</v>
      </c>
    </row>
  </sheetData>
  <conditionalFormatting sqref="N1">
    <cfRule type="duplicateValues" dxfId="9" priority="32"/>
  </conditionalFormatting>
  <conditionalFormatting sqref="O1">
    <cfRule type="duplicateValues" dxfId="8" priority="3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2">
    <tabColor rgb="FF0070C0"/>
  </sheetPr>
  <dimension ref="A1:B221"/>
  <sheetViews>
    <sheetView topLeftCell="A200" zoomScaleNormal="100" workbookViewId="0">
      <selection activeCell="B221" sqref="B221"/>
    </sheetView>
  </sheetViews>
  <sheetFormatPr baseColWidth="10" defaultRowHeight="15" x14ac:dyDescent="0.25"/>
  <cols>
    <col min="1" max="1" width="11.5703125" style="7"/>
    <col min="2" max="2" width="26.5703125" customWidth="1"/>
  </cols>
  <sheetData>
    <row r="1" spans="1:2" x14ac:dyDescent="0.25">
      <c r="A1" s="7" t="s">
        <v>377</v>
      </c>
    </row>
    <row r="2" spans="1:2" x14ac:dyDescent="0.25">
      <c r="A2" s="45" t="s">
        <v>334</v>
      </c>
      <c r="B2" t="s">
        <v>308</v>
      </c>
    </row>
    <row r="3" spans="1:2" x14ac:dyDescent="0.25">
      <c r="A3" s="100" t="s">
        <v>281</v>
      </c>
      <c r="B3" t="s">
        <v>280</v>
      </c>
    </row>
    <row r="4" spans="1:2" x14ac:dyDescent="0.25">
      <c r="A4" s="45" t="s">
        <v>261</v>
      </c>
      <c r="B4" t="s">
        <v>280</v>
      </c>
    </row>
    <row r="5" spans="1:2" ht="14.1" customHeight="1" x14ac:dyDescent="0.25">
      <c r="A5" s="100" t="s">
        <v>262</v>
      </c>
      <c r="B5" t="s">
        <v>280</v>
      </c>
    </row>
    <row r="6" spans="1:2" ht="14.1" customHeight="1" x14ac:dyDescent="0.25">
      <c r="A6" s="100" t="s">
        <v>255</v>
      </c>
      <c r="B6" t="s">
        <v>280</v>
      </c>
    </row>
    <row r="7" spans="1:2" x14ac:dyDescent="0.25">
      <c r="A7" s="45" t="s">
        <v>276</v>
      </c>
      <c r="B7" t="s">
        <v>280</v>
      </c>
    </row>
    <row r="8" spans="1:2" x14ac:dyDescent="0.25">
      <c r="A8" s="45" t="s">
        <v>272</v>
      </c>
      <c r="B8" t="s">
        <v>280</v>
      </c>
    </row>
    <row r="9" spans="1:2" x14ac:dyDescent="0.25">
      <c r="A9" s="45" t="s">
        <v>329</v>
      </c>
      <c r="B9" t="s">
        <v>280</v>
      </c>
    </row>
    <row r="10" spans="1:2" x14ac:dyDescent="0.25">
      <c r="A10" s="45" t="s">
        <v>325</v>
      </c>
      <c r="B10" t="s">
        <v>280</v>
      </c>
    </row>
    <row r="11" spans="1:2" x14ac:dyDescent="0.25">
      <c r="A11" s="7" t="s">
        <v>302</v>
      </c>
      <c r="B11" t="s">
        <v>280</v>
      </c>
    </row>
    <row r="12" spans="1:2" x14ac:dyDescent="0.25">
      <c r="A12" s="100" t="s">
        <v>332</v>
      </c>
      <c r="B12" t="s">
        <v>308</v>
      </c>
    </row>
    <row r="13" spans="1:2" x14ac:dyDescent="0.25">
      <c r="A13" s="7" t="s">
        <v>22</v>
      </c>
      <c r="B13" t="s">
        <v>308</v>
      </c>
    </row>
    <row r="14" spans="1:2" x14ac:dyDescent="0.25">
      <c r="A14" s="7" t="s">
        <v>25</v>
      </c>
      <c r="B14" t="s">
        <v>308</v>
      </c>
    </row>
    <row r="15" spans="1:2" x14ac:dyDescent="0.25">
      <c r="A15" s="7" t="s">
        <v>155</v>
      </c>
      <c r="B15" t="s">
        <v>308</v>
      </c>
    </row>
    <row r="16" spans="1:2" x14ac:dyDescent="0.25">
      <c r="A16" s="7" t="s">
        <v>99</v>
      </c>
      <c r="B16" t="s">
        <v>308</v>
      </c>
    </row>
    <row r="17" spans="1:2" x14ac:dyDescent="0.25">
      <c r="A17" s="7" t="s">
        <v>108</v>
      </c>
      <c r="B17" t="s">
        <v>308</v>
      </c>
    </row>
    <row r="18" spans="1:2" x14ac:dyDescent="0.25">
      <c r="A18" s="7" t="s">
        <v>198</v>
      </c>
      <c r="B18" t="s">
        <v>308</v>
      </c>
    </row>
    <row r="19" spans="1:2" x14ac:dyDescent="0.25">
      <c r="A19" s="7" t="s">
        <v>227</v>
      </c>
      <c r="B19" t="s">
        <v>308</v>
      </c>
    </row>
    <row r="20" spans="1:2" x14ac:dyDescent="0.25">
      <c r="A20" s="7" t="s">
        <v>242</v>
      </c>
      <c r="B20" t="s">
        <v>308</v>
      </c>
    </row>
    <row r="21" spans="1:2" x14ac:dyDescent="0.25">
      <c r="A21" s="7" t="s">
        <v>248</v>
      </c>
      <c r="B21" t="s">
        <v>308</v>
      </c>
    </row>
    <row r="22" spans="1:2" x14ac:dyDescent="0.25">
      <c r="A22" s="7" t="s">
        <v>200</v>
      </c>
      <c r="B22" t="s">
        <v>308</v>
      </c>
    </row>
    <row r="23" spans="1:2" x14ac:dyDescent="0.25">
      <c r="A23" s="7" t="s">
        <v>106</v>
      </c>
      <c r="B23" t="s">
        <v>308</v>
      </c>
    </row>
    <row r="24" spans="1:2" x14ac:dyDescent="0.25">
      <c r="A24" s="7" t="s">
        <v>63</v>
      </c>
      <c r="B24" t="s">
        <v>308</v>
      </c>
    </row>
    <row r="25" spans="1:2" x14ac:dyDescent="0.25">
      <c r="A25" s="7" t="s">
        <v>131</v>
      </c>
      <c r="B25" t="s">
        <v>308</v>
      </c>
    </row>
    <row r="26" spans="1:2" x14ac:dyDescent="0.25">
      <c r="A26" s="7" t="s">
        <v>180</v>
      </c>
      <c r="B26" t="s">
        <v>119</v>
      </c>
    </row>
    <row r="27" spans="1:2" x14ac:dyDescent="0.25">
      <c r="A27" s="7" t="s">
        <v>103</v>
      </c>
      <c r="B27" t="s">
        <v>119</v>
      </c>
    </row>
    <row r="28" spans="1:2" x14ac:dyDescent="0.25">
      <c r="A28" s="7" t="s">
        <v>47</v>
      </c>
      <c r="B28" t="s">
        <v>119</v>
      </c>
    </row>
    <row r="29" spans="1:2" x14ac:dyDescent="0.25">
      <c r="A29" s="7" t="s">
        <v>201</v>
      </c>
      <c r="B29" t="s">
        <v>119</v>
      </c>
    </row>
    <row r="30" spans="1:2" x14ac:dyDescent="0.25">
      <c r="A30" s="7" t="s">
        <v>156</v>
      </c>
      <c r="B30" t="s">
        <v>119</v>
      </c>
    </row>
    <row r="31" spans="1:2" x14ac:dyDescent="0.25">
      <c r="A31" s="7" t="s">
        <v>72</v>
      </c>
      <c r="B31" t="s">
        <v>119</v>
      </c>
    </row>
    <row r="32" spans="1:2" x14ac:dyDescent="0.25">
      <c r="A32" s="7" t="s">
        <v>97</v>
      </c>
      <c r="B32" t="s">
        <v>119</v>
      </c>
    </row>
    <row r="33" spans="1:2" x14ac:dyDescent="0.25">
      <c r="A33" s="7" t="s">
        <v>225</v>
      </c>
      <c r="B33" t="s">
        <v>119</v>
      </c>
    </row>
    <row r="34" spans="1:2" x14ac:dyDescent="0.25">
      <c r="A34" s="7" t="s">
        <v>48</v>
      </c>
      <c r="B34" t="s">
        <v>119</v>
      </c>
    </row>
    <row r="35" spans="1:2" x14ac:dyDescent="0.25">
      <c r="A35" s="7" t="s">
        <v>54</v>
      </c>
      <c r="B35" t="s">
        <v>119</v>
      </c>
    </row>
    <row r="36" spans="1:2" x14ac:dyDescent="0.25">
      <c r="A36" s="7" t="s">
        <v>210</v>
      </c>
      <c r="B36" t="s">
        <v>119</v>
      </c>
    </row>
    <row r="37" spans="1:2" x14ac:dyDescent="0.25">
      <c r="A37" s="7" t="s">
        <v>115</v>
      </c>
      <c r="B37" t="s">
        <v>119</v>
      </c>
    </row>
    <row r="38" spans="1:2" x14ac:dyDescent="0.25">
      <c r="A38" s="7" t="s">
        <v>76</v>
      </c>
      <c r="B38" t="s">
        <v>119</v>
      </c>
    </row>
    <row r="39" spans="1:2" x14ac:dyDescent="0.25">
      <c r="A39" s="45" t="s">
        <v>286</v>
      </c>
      <c r="B39" t="s">
        <v>279</v>
      </c>
    </row>
    <row r="40" spans="1:2" x14ac:dyDescent="0.25">
      <c r="A40" s="100" t="s">
        <v>295</v>
      </c>
      <c r="B40" t="s">
        <v>279</v>
      </c>
    </row>
    <row r="41" spans="1:2" x14ac:dyDescent="0.25">
      <c r="A41" s="100" t="s">
        <v>284</v>
      </c>
      <c r="B41" t="s">
        <v>279</v>
      </c>
    </row>
    <row r="42" spans="1:2" x14ac:dyDescent="0.25">
      <c r="A42" s="45" t="s">
        <v>268</v>
      </c>
      <c r="B42" t="s">
        <v>279</v>
      </c>
    </row>
    <row r="43" spans="1:2" x14ac:dyDescent="0.25">
      <c r="A43" s="45" t="s">
        <v>269</v>
      </c>
      <c r="B43" t="s">
        <v>279</v>
      </c>
    </row>
    <row r="44" spans="1:2" x14ac:dyDescent="0.25">
      <c r="A44" s="45" t="s">
        <v>348</v>
      </c>
      <c r="B44" t="s">
        <v>279</v>
      </c>
    </row>
    <row r="45" spans="1:2" x14ac:dyDescent="0.25">
      <c r="A45" s="7" t="s">
        <v>300</v>
      </c>
      <c r="B45" t="s">
        <v>279</v>
      </c>
    </row>
    <row r="46" spans="1:2" x14ac:dyDescent="0.25">
      <c r="A46" s="100" t="s">
        <v>264</v>
      </c>
      <c r="B46" t="s">
        <v>279</v>
      </c>
    </row>
    <row r="47" spans="1:2" x14ac:dyDescent="0.25">
      <c r="A47" s="45" t="s">
        <v>296</v>
      </c>
      <c r="B47" t="s">
        <v>279</v>
      </c>
    </row>
    <row r="48" spans="1:2" x14ac:dyDescent="0.25">
      <c r="A48" s="100" t="s">
        <v>333</v>
      </c>
      <c r="B48" t="s">
        <v>279</v>
      </c>
    </row>
    <row r="49" spans="1:2" x14ac:dyDescent="0.25">
      <c r="A49" s="7" t="s">
        <v>252</v>
      </c>
      <c r="B49" t="s">
        <v>279</v>
      </c>
    </row>
    <row r="50" spans="1:2" x14ac:dyDescent="0.25">
      <c r="A50" s="7" t="s">
        <v>298</v>
      </c>
      <c r="B50" t="s">
        <v>279</v>
      </c>
    </row>
    <row r="51" spans="1:2" x14ac:dyDescent="0.25">
      <c r="A51" s="45" t="s">
        <v>320</v>
      </c>
      <c r="B51" t="s">
        <v>279</v>
      </c>
    </row>
    <row r="52" spans="1:2" x14ac:dyDescent="0.25">
      <c r="A52" s="102" t="s">
        <v>237</v>
      </c>
      <c r="B52" t="s">
        <v>105</v>
      </c>
    </row>
    <row r="53" spans="1:2" x14ac:dyDescent="0.25">
      <c r="A53" s="7" t="s">
        <v>88</v>
      </c>
      <c r="B53" t="s">
        <v>105</v>
      </c>
    </row>
    <row r="54" spans="1:2" x14ac:dyDescent="0.25">
      <c r="A54" s="7" t="s">
        <v>209</v>
      </c>
      <c r="B54" t="s">
        <v>309</v>
      </c>
    </row>
    <row r="55" spans="1:2" x14ac:dyDescent="0.25">
      <c r="A55" s="7" t="s">
        <v>100</v>
      </c>
      <c r="B55" t="s">
        <v>309</v>
      </c>
    </row>
    <row r="56" spans="1:2" x14ac:dyDescent="0.25">
      <c r="A56" s="7" t="s">
        <v>52</v>
      </c>
      <c r="B56" t="s">
        <v>310</v>
      </c>
    </row>
    <row r="57" spans="1:2" x14ac:dyDescent="0.25">
      <c r="A57" s="7" t="s">
        <v>193</v>
      </c>
      <c r="B57" t="s">
        <v>309</v>
      </c>
    </row>
    <row r="58" spans="1:2" x14ac:dyDescent="0.25">
      <c r="A58" s="7" t="s">
        <v>184</v>
      </c>
      <c r="B58" t="s">
        <v>309</v>
      </c>
    </row>
    <row r="59" spans="1:2" x14ac:dyDescent="0.25">
      <c r="A59" s="7" t="s">
        <v>94</v>
      </c>
      <c r="B59" t="s">
        <v>309</v>
      </c>
    </row>
    <row r="60" spans="1:2" x14ac:dyDescent="0.25">
      <c r="A60" s="7" t="s">
        <v>292</v>
      </c>
      <c r="B60" t="s">
        <v>309</v>
      </c>
    </row>
    <row r="61" spans="1:2" x14ac:dyDescent="0.25">
      <c r="A61" s="7" t="s">
        <v>114</v>
      </c>
      <c r="B61" t="s">
        <v>309</v>
      </c>
    </row>
    <row r="62" spans="1:2" x14ac:dyDescent="0.25">
      <c r="A62" s="45" t="s">
        <v>355</v>
      </c>
      <c r="B62" t="s">
        <v>309</v>
      </c>
    </row>
    <row r="63" spans="1:2" x14ac:dyDescent="0.25">
      <c r="A63" s="7" t="s">
        <v>130</v>
      </c>
      <c r="B63" t="s">
        <v>136</v>
      </c>
    </row>
    <row r="64" spans="1:2" x14ac:dyDescent="0.25">
      <c r="A64" s="7" t="s">
        <v>239</v>
      </c>
      <c r="B64" t="s">
        <v>309</v>
      </c>
    </row>
    <row r="65" spans="1:2" x14ac:dyDescent="0.25">
      <c r="A65" s="7" t="s">
        <v>199</v>
      </c>
      <c r="B65" t="s">
        <v>309</v>
      </c>
    </row>
    <row r="66" spans="1:2" x14ac:dyDescent="0.25">
      <c r="A66" s="7" t="s">
        <v>41</v>
      </c>
      <c r="B66" t="s">
        <v>309</v>
      </c>
    </row>
    <row r="67" spans="1:2" x14ac:dyDescent="0.25">
      <c r="A67" s="7" t="s">
        <v>30</v>
      </c>
      <c r="B67" t="s">
        <v>310</v>
      </c>
    </row>
    <row r="68" spans="1:2" x14ac:dyDescent="0.25">
      <c r="A68" s="100" t="s">
        <v>349</v>
      </c>
      <c r="B68" t="s">
        <v>309</v>
      </c>
    </row>
    <row r="69" spans="1:2" x14ac:dyDescent="0.25">
      <c r="A69" s="7" t="s">
        <v>134</v>
      </c>
      <c r="B69" t="s">
        <v>119</v>
      </c>
    </row>
    <row r="70" spans="1:2" x14ac:dyDescent="0.25">
      <c r="A70" s="7" t="s">
        <v>90</v>
      </c>
      <c r="B70" t="s">
        <v>124</v>
      </c>
    </row>
    <row r="71" spans="1:2" x14ac:dyDescent="0.25">
      <c r="A71" s="7" t="s">
        <v>229</v>
      </c>
      <c r="B71" t="s">
        <v>124</v>
      </c>
    </row>
    <row r="72" spans="1:2" x14ac:dyDescent="0.25">
      <c r="A72" s="7" t="s">
        <v>246</v>
      </c>
      <c r="B72" t="s">
        <v>124</v>
      </c>
    </row>
    <row r="73" spans="1:2" x14ac:dyDescent="0.25">
      <c r="A73" s="100" t="s">
        <v>360</v>
      </c>
      <c r="B73" t="s">
        <v>124</v>
      </c>
    </row>
    <row r="74" spans="1:2" x14ac:dyDescent="0.25">
      <c r="A74" s="7" t="s">
        <v>32</v>
      </c>
      <c r="B74" t="s">
        <v>124</v>
      </c>
    </row>
    <row r="75" spans="1:2" x14ac:dyDescent="0.25">
      <c r="A75" s="7" t="s">
        <v>187</v>
      </c>
      <c r="B75" t="s">
        <v>124</v>
      </c>
    </row>
    <row r="76" spans="1:2" x14ac:dyDescent="0.25">
      <c r="A76" s="7" t="s">
        <v>203</v>
      </c>
      <c r="B76" t="s">
        <v>124</v>
      </c>
    </row>
    <row r="77" spans="1:2" x14ac:dyDescent="0.25">
      <c r="A77" s="7" t="s">
        <v>250</v>
      </c>
      <c r="B77" t="s">
        <v>124</v>
      </c>
    </row>
    <row r="78" spans="1:2" x14ac:dyDescent="0.25">
      <c r="A78" s="7" t="s">
        <v>113</v>
      </c>
      <c r="B78" t="s">
        <v>310</v>
      </c>
    </row>
    <row r="79" spans="1:2" x14ac:dyDescent="0.25">
      <c r="A79" s="7" t="s">
        <v>189</v>
      </c>
      <c r="B79" t="s">
        <v>124</v>
      </c>
    </row>
    <row r="80" spans="1:2" x14ac:dyDescent="0.25">
      <c r="A80" s="7" t="s">
        <v>226</v>
      </c>
      <c r="B80" t="s">
        <v>124</v>
      </c>
    </row>
    <row r="81" spans="1:2" x14ac:dyDescent="0.25">
      <c r="A81" s="45" t="s">
        <v>354</v>
      </c>
      <c r="B81" t="s">
        <v>124</v>
      </c>
    </row>
    <row r="82" spans="1:2" x14ac:dyDescent="0.25">
      <c r="A82" s="7" t="s">
        <v>153</v>
      </c>
      <c r="B82" t="s">
        <v>124</v>
      </c>
    </row>
    <row r="83" spans="1:2" x14ac:dyDescent="0.25">
      <c r="A83" s="100" t="s">
        <v>285</v>
      </c>
      <c r="B83" t="s">
        <v>124</v>
      </c>
    </row>
    <row r="84" spans="1:2" x14ac:dyDescent="0.25">
      <c r="A84" s="7" t="s">
        <v>33</v>
      </c>
      <c r="B84" t="s">
        <v>307</v>
      </c>
    </row>
    <row r="85" spans="1:2" x14ac:dyDescent="0.25">
      <c r="A85" s="7" t="s">
        <v>95</v>
      </c>
      <c r="B85" t="s">
        <v>124</v>
      </c>
    </row>
    <row r="86" spans="1:2" x14ac:dyDescent="0.25">
      <c r="A86" s="7" t="s">
        <v>232</v>
      </c>
      <c r="B86" t="s">
        <v>124</v>
      </c>
    </row>
    <row r="87" spans="1:2" x14ac:dyDescent="0.25">
      <c r="A87" s="7" t="s">
        <v>224</v>
      </c>
      <c r="B87" t="s">
        <v>124</v>
      </c>
    </row>
    <row r="88" spans="1:2" x14ac:dyDescent="0.25">
      <c r="A88" s="7" t="s">
        <v>196</v>
      </c>
      <c r="B88" t="s">
        <v>124</v>
      </c>
    </row>
    <row r="89" spans="1:2" x14ac:dyDescent="0.25">
      <c r="A89" s="7" t="s">
        <v>222</v>
      </c>
      <c r="B89" t="s">
        <v>124</v>
      </c>
    </row>
    <row r="90" spans="1:2" x14ac:dyDescent="0.25">
      <c r="A90" s="7" t="s">
        <v>251</v>
      </c>
      <c r="B90" t="s">
        <v>124</v>
      </c>
    </row>
    <row r="91" spans="1:2" x14ac:dyDescent="0.25">
      <c r="A91" s="45" t="s">
        <v>271</v>
      </c>
      <c r="B91" t="s">
        <v>278</v>
      </c>
    </row>
    <row r="92" spans="1:2" x14ac:dyDescent="0.25">
      <c r="A92" s="100" t="s">
        <v>283</v>
      </c>
      <c r="B92" t="s">
        <v>278</v>
      </c>
    </row>
    <row r="93" spans="1:2" x14ac:dyDescent="0.25">
      <c r="A93" s="100" t="s">
        <v>218</v>
      </c>
      <c r="B93" t="s">
        <v>278</v>
      </c>
    </row>
    <row r="94" spans="1:2" x14ac:dyDescent="0.25">
      <c r="A94" s="7" t="s">
        <v>253</v>
      </c>
      <c r="B94" t="s">
        <v>278</v>
      </c>
    </row>
    <row r="95" spans="1:2" x14ac:dyDescent="0.25">
      <c r="A95" s="7" t="s">
        <v>96</v>
      </c>
      <c r="B95" t="s">
        <v>313</v>
      </c>
    </row>
    <row r="96" spans="1:2" x14ac:dyDescent="0.25">
      <c r="A96" s="7" t="s">
        <v>159</v>
      </c>
      <c r="B96" t="s">
        <v>311</v>
      </c>
    </row>
    <row r="97" spans="1:2" x14ac:dyDescent="0.25">
      <c r="A97" s="7" t="s">
        <v>71</v>
      </c>
      <c r="B97" t="s">
        <v>314</v>
      </c>
    </row>
    <row r="98" spans="1:2" x14ac:dyDescent="0.25">
      <c r="A98" s="7" t="s">
        <v>160</v>
      </c>
      <c r="B98" t="s">
        <v>179</v>
      </c>
    </row>
    <row r="99" spans="1:2" x14ac:dyDescent="0.25">
      <c r="A99" s="7" t="s">
        <v>220</v>
      </c>
      <c r="B99" t="s">
        <v>314</v>
      </c>
    </row>
    <row r="100" spans="1:2" x14ac:dyDescent="0.25">
      <c r="A100" s="7" t="s">
        <v>194</v>
      </c>
      <c r="B100" t="s">
        <v>315</v>
      </c>
    </row>
    <row r="101" spans="1:2" x14ac:dyDescent="0.25">
      <c r="A101" s="7" t="s">
        <v>35</v>
      </c>
      <c r="B101" t="s">
        <v>313</v>
      </c>
    </row>
    <row r="102" spans="1:2" x14ac:dyDescent="0.25">
      <c r="A102" s="7" t="s">
        <v>244</v>
      </c>
      <c r="B102" t="s">
        <v>313</v>
      </c>
    </row>
    <row r="103" spans="1:2" x14ac:dyDescent="0.25">
      <c r="A103" s="101" t="s">
        <v>36</v>
      </c>
      <c r="B103" t="s">
        <v>313</v>
      </c>
    </row>
    <row r="104" spans="1:2" x14ac:dyDescent="0.25">
      <c r="A104" s="7" t="s">
        <v>75</v>
      </c>
      <c r="B104" t="s">
        <v>313</v>
      </c>
    </row>
    <row r="105" spans="1:2" x14ac:dyDescent="0.25">
      <c r="A105" s="7" t="s">
        <v>87</v>
      </c>
      <c r="B105" t="s">
        <v>313</v>
      </c>
    </row>
    <row r="106" spans="1:2" x14ac:dyDescent="0.25">
      <c r="A106" s="7" t="s">
        <v>297</v>
      </c>
      <c r="B106" t="s">
        <v>314</v>
      </c>
    </row>
    <row r="107" spans="1:2" x14ac:dyDescent="0.25">
      <c r="A107" s="7" t="s">
        <v>195</v>
      </c>
      <c r="B107" t="s">
        <v>313</v>
      </c>
    </row>
    <row r="108" spans="1:2" x14ac:dyDescent="0.25">
      <c r="A108" s="7" t="s">
        <v>109</v>
      </c>
      <c r="B108" t="s">
        <v>311</v>
      </c>
    </row>
    <row r="109" spans="1:2" x14ac:dyDescent="0.25">
      <c r="A109" s="7" t="s">
        <v>162</v>
      </c>
      <c r="B109" t="s">
        <v>315</v>
      </c>
    </row>
    <row r="110" spans="1:2" x14ac:dyDescent="0.25">
      <c r="A110" s="7" t="s">
        <v>37</v>
      </c>
      <c r="B110" t="s">
        <v>313</v>
      </c>
    </row>
    <row r="111" spans="1:2" x14ac:dyDescent="0.25">
      <c r="A111" s="7" t="s">
        <v>161</v>
      </c>
      <c r="B111" t="s">
        <v>312</v>
      </c>
    </row>
    <row r="112" spans="1:2" x14ac:dyDescent="0.25">
      <c r="A112" s="7" t="s">
        <v>243</v>
      </c>
      <c r="B112" t="s">
        <v>315</v>
      </c>
    </row>
    <row r="113" spans="1:2" x14ac:dyDescent="0.25">
      <c r="A113" s="7" t="s">
        <v>245</v>
      </c>
      <c r="B113" t="s">
        <v>313</v>
      </c>
    </row>
    <row r="114" spans="1:2" x14ac:dyDescent="0.25">
      <c r="A114" s="149" t="s">
        <v>152</v>
      </c>
      <c r="B114" t="s">
        <v>316</v>
      </c>
    </row>
    <row r="115" spans="1:2" x14ac:dyDescent="0.25">
      <c r="A115" s="101" t="s">
        <v>101</v>
      </c>
      <c r="B115" t="s">
        <v>316</v>
      </c>
    </row>
    <row r="116" spans="1:2" x14ac:dyDescent="0.25">
      <c r="A116" s="101" t="s">
        <v>38</v>
      </c>
      <c r="B116" t="s">
        <v>316</v>
      </c>
    </row>
    <row r="117" spans="1:2" x14ac:dyDescent="0.25">
      <c r="A117" s="71" t="s">
        <v>287</v>
      </c>
      <c r="B117" t="s">
        <v>317</v>
      </c>
    </row>
    <row r="118" spans="1:2" x14ac:dyDescent="0.25">
      <c r="A118" s="97" t="s">
        <v>328</v>
      </c>
      <c r="B118" t="s">
        <v>317</v>
      </c>
    </row>
    <row r="119" spans="1:2" x14ac:dyDescent="0.25">
      <c r="A119" s="101" t="s">
        <v>211</v>
      </c>
      <c r="B119" t="s">
        <v>318</v>
      </c>
    </row>
    <row r="120" spans="1:2" x14ac:dyDescent="0.25">
      <c r="A120" s="97" t="s">
        <v>290</v>
      </c>
      <c r="B120" t="s">
        <v>318</v>
      </c>
    </row>
    <row r="121" spans="1:2" x14ac:dyDescent="0.25">
      <c r="A121" s="71" t="s">
        <v>275</v>
      </c>
      <c r="B121" t="s">
        <v>318</v>
      </c>
    </row>
    <row r="122" spans="1:2" x14ac:dyDescent="0.25">
      <c r="A122" s="71" t="s">
        <v>265</v>
      </c>
      <c r="B122" t="s">
        <v>317</v>
      </c>
    </row>
    <row r="123" spans="1:2" x14ac:dyDescent="0.25">
      <c r="A123" s="97" t="s">
        <v>327</v>
      </c>
      <c r="B123" t="s">
        <v>318</v>
      </c>
    </row>
    <row r="124" spans="1:2" x14ac:dyDescent="0.25">
      <c r="A124" s="101" t="s">
        <v>359</v>
      </c>
      <c r="B124" t="s">
        <v>318</v>
      </c>
    </row>
    <row r="125" spans="1:2" x14ac:dyDescent="0.25">
      <c r="A125" s="71" t="s">
        <v>351</v>
      </c>
      <c r="B125" t="s">
        <v>317</v>
      </c>
    </row>
    <row r="126" spans="1:2" x14ac:dyDescent="0.25">
      <c r="A126" s="71" t="s">
        <v>353</v>
      </c>
      <c r="B126" t="s">
        <v>318</v>
      </c>
    </row>
    <row r="127" spans="1:2" x14ac:dyDescent="0.25">
      <c r="A127" s="101" t="s">
        <v>291</v>
      </c>
      <c r="B127" t="s">
        <v>318</v>
      </c>
    </row>
    <row r="128" spans="1:2" x14ac:dyDescent="0.25">
      <c r="A128" s="71" t="s">
        <v>274</v>
      </c>
      <c r="B128" t="s">
        <v>318</v>
      </c>
    </row>
    <row r="129" spans="1:2" x14ac:dyDescent="0.25">
      <c r="A129" s="97" t="s">
        <v>256</v>
      </c>
      <c r="B129" t="s">
        <v>318</v>
      </c>
    </row>
    <row r="130" spans="1:2" x14ac:dyDescent="0.25">
      <c r="A130" s="97" t="s">
        <v>357</v>
      </c>
      <c r="B130" t="s">
        <v>317</v>
      </c>
    </row>
    <row r="131" spans="1:2" x14ac:dyDescent="0.25">
      <c r="A131" s="97" t="s">
        <v>259</v>
      </c>
      <c r="B131" t="s">
        <v>317</v>
      </c>
    </row>
    <row r="132" spans="1:2" x14ac:dyDescent="0.25">
      <c r="A132" s="101" t="s">
        <v>241</v>
      </c>
      <c r="B132" t="s">
        <v>305</v>
      </c>
    </row>
    <row r="133" spans="1:2" x14ac:dyDescent="0.25">
      <c r="A133" s="71" t="s">
        <v>266</v>
      </c>
      <c r="B133" t="s">
        <v>318</v>
      </c>
    </row>
    <row r="134" spans="1:2" x14ac:dyDescent="0.25">
      <c r="A134" s="97" t="s">
        <v>288</v>
      </c>
      <c r="B134" t="s">
        <v>318</v>
      </c>
    </row>
    <row r="135" spans="1:2" x14ac:dyDescent="0.25">
      <c r="A135" s="71" t="s">
        <v>258</v>
      </c>
      <c r="B135" t="s">
        <v>317</v>
      </c>
    </row>
    <row r="136" spans="1:2" x14ac:dyDescent="0.25">
      <c r="A136" s="71" t="s">
        <v>362</v>
      </c>
      <c r="B136" t="s">
        <v>317</v>
      </c>
    </row>
    <row r="137" spans="1:2" x14ac:dyDescent="0.25">
      <c r="A137" s="101" t="s">
        <v>116</v>
      </c>
      <c r="B137" t="s">
        <v>307</v>
      </c>
    </row>
    <row r="138" spans="1:2" x14ac:dyDescent="0.25">
      <c r="A138" s="101" t="s">
        <v>139</v>
      </c>
      <c r="B138" t="s">
        <v>306</v>
      </c>
    </row>
    <row r="139" spans="1:2" x14ac:dyDescent="0.25">
      <c r="A139" s="101" t="s">
        <v>221</v>
      </c>
      <c r="B139" t="s">
        <v>306</v>
      </c>
    </row>
    <row r="140" spans="1:2" x14ac:dyDescent="0.25">
      <c r="A140" s="101" t="s">
        <v>73</v>
      </c>
      <c r="B140" t="s">
        <v>306</v>
      </c>
    </row>
    <row r="141" spans="1:2" x14ac:dyDescent="0.25">
      <c r="A141" s="101" t="s">
        <v>110</v>
      </c>
      <c r="B141" t="s">
        <v>306</v>
      </c>
    </row>
    <row r="142" spans="1:2" x14ac:dyDescent="0.25">
      <c r="A142" s="7" t="s">
        <v>197</v>
      </c>
      <c r="B142" t="s">
        <v>306</v>
      </c>
    </row>
    <row r="143" spans="1:2" x14ac:dyDescent="0.25">
      <c r="A143" s="7" t="s">
        <v>238</v>
      </c>
      <c r="B143" t="s">
        <v>306</v>
      </c>
    </row>
    <row r="144" spans="1:2" x14ac:dyDescent="0.25">
      <c r="A144" s="7" t="s">
        <v>208</v>
      </c>
      <c r="B144" t="s">
        <v>306</v>
      </c>
    </row>
    <row r="145" spans="1:2" x14ac:dyDescent="0.25">
      <c r="A145" s="7" t="s">
        <v>74</v>
      </c>
      <c r="B145" t="s">
        <v>306</v>
      </c>
    </row>
    <row r="146" spans="1:2" x14ac:dyDescent="0.25">
      <c r="A146" s="45" t="s">
        <v>363</v>
      </c>
      <c r="B146" t="s">
        <v>307</v>
      </c>
    </row>
    <row r="147" spans="1:2" x14ac:dyDescent="0.25">
      <c r="A147" s="7" t="s">
        <v>82</v>
      </c>
      <c r="B147" t="s">
        <v>307</v>
      </c>
    </row>
    <row r="148" spans="1:2" x14ac:dyDescent="0.25">
      <c r="A148" s="101" t="s">
        <v>111</v>
      </c>
      <c r="B148" t="s">
        <v>307</v>
      </c>
    </row>
    <row r="149" spans="1:2" x14ac:dyDescent="0.25">
      <c r="A149" s="101" t="s">
        <v>98</v>
      </c>
      <c r="B149" t="s">
        <v>307</v>
      </c>
    </row>
    <row r="150" spans="1:2" x14ac:dyDescent="0.25">
      <c r="A150" s="101" t="s">
        <v>137</v>
      </c>
      <c r="B150" t="s">
        <v>307</v>
      </c>
    </row>
    <row r="151" spans="1:2" x14ac:dyDescent="0.25">
      <c r="A151" s="101" t="s">
        <v>188</v>
      </c>
      <c r="B151" t="s">
        <v>307</v>
      </c>
    </row>
    <row r="152" spans="1:2" x14ac:dyDescent="0.25">
      <c r="A152" s="101" t="s">
        <v>102</v>
      </c>
      <c r="B152" t="s">
        <v>307</v>
      </c>
    </row>
    <row r="153" spans="1:2" x14ac:dyDescent="0.25">
      <c r="A153" s="101" t="s">
        <v>138</v>
      </c>
      <c r="B153" t="s">
        <v>307</v>
      </c>
    </row>
    <row r="154" spans="1:2" x14ac:dyDescent="0.25">
      <c r="A154" s="101" t="s">
        <v>70</v>
      </c>
      <c r="B154" t="s">
        <v>307</v>
      </c>
    </row>
    <row r="155" spans="1:2" x14ac:dyDescent="0.25">
      <c r="A155" s="101" t="s">
        <v>335</v>
      </c>
      <c r="B155" t="s">
        <v>307</v>
      </c>
    </row>
    <row r="156" spans="1:2" x14ac:dyDescent="0.25">
      <c r="A156" s="101" t="s">
        <v>154</v>
      </c>
      <c r="B156" t="s">
        <v>307</v>
      </c>
    </row>
    <row r="157" spans="1:2" x14ac:dyDescent="0.25">
      <c r="A157" s="101" t="s">
        <v>303</v>
      </c>
      <c r="B157" t="s">
        <v>307</v>
      </c>
    </row>
    <row r="158" spans="1:2" x14ac:dyDescent="0.25">
      <c r="A158" s="71" t="s">
        <v>356</v>
      </c>
      <c r="B158" t="s">
        <v>319</v>
      </c>
    </row>
    <row r="159" spans="1:2" x14ac:dyDescent="0.25">
      <c r="A159" s="101" t="s">
        <v>91</v>
      </c>
      <c r="B159" t="s">
        <v>307</v>
      </c>
    </row>
    <row r="160" spans="1:2" x14ac:dyDescent="0.25">
      <c r="A160" s="101" t="s">
        <v>249</v>
      </c>
      <c r="B160" t="s">
        <v>319</v>
      </c>
    </row>
    <row r="161" spans="1:2" x14ac:dyDescent="0.25">
      <c r="A161" s="71" t="s">
        <v>350</v>
      </c>
      <c r="B161" t="s">
        <v>319</v>
      </c>
    </row>
    <row r="162" spans="1:2" x14ac:dyDescent="0.25">
      <c r="A162" s="101" t="s">
        <v>235</v>
      </c>
      <c r="B162" t="s">
        <v>307</v>
      </c>
    </row>
    <row r="163" spans="1:2" x14ac:dyDescent="0.25">
      <c r="A163" s="101" t="s">
        <v>231</v>
      </c>
      <c r="B163" t="s">
        <v>319</v>
      </c>
    </row>
    <row r="164" spans="1:2" x14ac:dyDescent="0.25">
      <c r="A164" s="101" t="s">
        <v>301</v>
      </c>
      <c r="B164" t="s">
        <v>89</v>
      </c>
    </row>
    <row r="165" spans="1:2" x14ac:dyDescent="0.25">
      <c r="A165" s="101" t="s">
        <v>219</v>
      </c>
      <c r="B165" t="s">
        <v>307</v>
      </c>
    </row>
    <row r="166" spans="1:2" x14ac:dyDescent="0.25">
      <c r="A166" s="7" t="s">
        <v>217</v>
      </c>
      <c r="B166" t="s">
        <v>307</v>
      </c>
    </row>
    <row r="167" spans="1:2" x14ac:dyDescent="0.25">
      <c r="A167" s="101" t="s">
        <v>240</v>
      </c>
      <c r="B167" t="s">
        <v>307</v>
      </c>
    </row>
    <row r="168" spans="1:2" x14ac:dyDescent="0.25">
      <c r="A168" s="101" t="s">
        <v>112</v>
      </c>
      <c r="B168" t="s">
        <v>307</v>
      </c>
    </row>
    <row r="169" spans="1:2" x14ac:dyDescent="0.25">
      <c r="A169" s="71" t="s">
        <v>367</v>
      </c>
      <c r="B169" t="s">
        <v>309</v>
      </c>
    </row>
    <row r="170" spans="1:2" x14ac:dyDescent="0.25">
      <c r="A170" s="97" t="s">
        <v>365</v>
      </c>
      <c r="B170" t="s">
        <v>308</v>
      </c>
    </row>
    <row r="171" spans="1:2" x14ac:dyDescent="0.25">
      <c r="A171" s="71" t="s">
        <v>366</v>
      </c>
      <c r="B171" t="s">
        <v>318</v>
      </c>
    </row>
    <row r="172" spans="1:2" x14ac:dyDescent="0.25">
      <c r="A172" s="71" t="s">
        <v>370</v>
      </c>
      <c r="B172" t="s">
        <v>317</v>
      </c>
    </row>
    <row r="173" spans="1:2" x14ac:dyDescent="0.25">
      <c r="A173" s="97" t="s">
        <v>375</v>
      </c>
      <c r="B173" t="s">
        <v>279</v>
      </c>
    </row>
    <row r="174" spans="1:2" x14ac:dyDescent="0.25">
      <c r="A174" s="71" t="s">
        <v>374</v>
      </c>
      <c r="B174" t="s">
        <v>278</v>
      </c>
    </row>
    <row r="175" spans="1:2" x14ac:dyDescent="0.25">
      <c r="A175" s="71" t="s">
        <v>380</v>
      </c>
      <c r="B175" t="s">
        <v>317</v>
      </c>
    </row>
    <row r="176" spans="1:2" x14ac:dyDescent="0.25">
      <c r="A176" s="97" t="s">
        <v>381</v>
      </c>
      <c r="B176" t="s">
        <v>308</v>
      </c>
    </row>
    <row r="177" spans="1:2" x14ac:dyDescent="0.25">
      <c r="A177" s="71" t="s">
        <v>389</v>
      </c>
      <c r="B177" t="s">
        <v>310</v>
      </c>
    </row>
    <row r="178" spans="1:2" x14ac:dyDescent="0.25">
      <c r="A178" s="97" t="s">
        <v>390</v>
      </c>
      <c r="B178" t="s">
        <v>313</v>
      </c>
    </row>
    <row r="179" spans="1:2" x14ac:dyDescent="0.25">
      <c r="A179" s="97" t="s">
        <v>388</v>
      </c>
      <c r="B179" t="s">
        <v>313</v>
      </c>
    </row>
    <row r="180" spans="1:2" x14ac:dyDescent="0.25">
      <c r="A180" s="97" t="s">
        <v>392</v>
      </c>
      <c r="B180" t="s">
        <v>280</v>
      </c>
    </row>
    <row r="181" spans="1:2" x14ac:dyDescent="0.25">
      <c r="A181" s="97" t="s">
        <v>404</v>
      </c>
      <c r="B181" t="s">
        <v>318</v>
      </c>
    </row>
    <row r="182" spans="1:2" x14ac:dyDescent="0.25">
      <c r="A182" s="71" t="s">
        <v>395</v>
      </c>
      <c r="B182" t="s">
        <v>307</v>
      </c>
    </row>
    <row r="183" spans="1:2" x14ac:dyDescent="0.25">
      <c r="A183" s="97" t="s">
        <v>401</v>
      </c>
      <c r="B183" t="s">
        <v>280</v>
      </c>
    </row>
    <row r="184" spans="1:2" x14ac:dyDescent="0.25">
      <c r="A184" s="71" t="s">
        <v>407</v>
      </c>
      <c r="B184" t="s">
        <v>317</v>
      </c>
    </row>
    <row r="185" spans="1:2" x14ac:dyDescent="0.25">
      <c r="A185" s="97" t="s">
        <v>417</v>
      </c>
      <c r="B185" t="s">
        <v>313</v>
      </c>
    </row>
    <row r="186" spans="1:2" x14ac:dyDescent="0.25">
      <c r="A186" s="71" t="s">
        <v>418</v>
      </c>
      <c r="B186" t="s">
        <v>124</v>
      </c>
    </row>
    <row r="187" spans="1:2" x14ac:dyDescent="0.25">
      <c r="A187" s="71" t="s">
        <v>423</v>
      </c>
      <c r="B187" t="s">
        <v>311</v>
      </c>
    </row>
    <row r="188" spans="1:2" x14ac:dyDescent="0.25">
      <c r="A188" s="97" t="s">
        <v>424</v>
      </c>
      <c r="B188" t="s">
        <v>317</v>
      </c>
    </row>
    <row r="189" spans="1:2" x14ac:dyDescent="0.25">
      <c r="A189" s="71" t="s">
        <v>431</v>
      </c>
      <c r="B189" t="s">
        <v>317</v>
      </c>
    </row>
    <row r="190" spans="1:2" x14ac:dyDescent="0.25">
      <c r="A190" s="97" t="s">
        <v>426</v>
      </c>
      <c r="B190" t="s">
        <v>317</v>
      </c>
    </row>
    <row r="191" spans="1:2" x14ac:dyDescent="0.25">
      <c r="A191" s="71" t="s">
        <v>427</v>
      </c>
      <c r="B191" t="s">
        <v>306</v>
      </c>
    </row>
    <row r="192" spans="1:2" x14ac:dyDescent="0.25">
      <c r="A192" s="97" t="s">
        <v>432</v>
      </c>
      <c r="B192" t="s">
        <v>278</v>
      </c>
    </row>
    <row r="193" spans="1:2" x14ac:dyDescent="0.25">
      <c r="A193" s="97" t="s">
        <v>429</v>
      </c>
      <c r="B193" t="s">
        <v>124</v>
      </c>
    </row>
    <row r="194" spans="1:2" x14ac:dyDescent="0.25">
      <c r="A194" s="71" t="s">
        <v>439</v>
      </c>
      <c r="B194" t="s">
        <v>310</v>
      </c>
    </row>
    <row r="195" spans="1:2" x14ac:dyDescent="0.25">
      <c r="A195" s="97" t="s">
        <v>442</v>
      </c>
      <c r="B195" t="s">
        <v>318</v>
      </c>
    </row>
    <row r="196" spans="1:2" x14ac:dyDescent="0.25">
      <c r="A196" s="71" t="s">
        <v>443</v>
      </c>
      <c r="B196" t="s">
        <v>280</v>
      </c>
    </row>
    <row r="197" spans="1:2" x14ac:dyDescent="0.25">
      <c r="A197" s="71" t="s">
        <v>444</v>
      </c>
      <c r="B197" t="s">
        <v>308</v>
      </c>
    </row>
    <row r="198" spans="1:2" x14ac:dyDescent="0.25">
      <c r="A198" s="97" t="s">
        <v>445</v>
      </c>
      <c r="B198" t="s">
        <v>308</v>
      </c>
    </row>
    <row r="199" spans="1:2" x14ac:dyDescent="0.25">
      <c r="A199" s="71" t="s">
        <v>451</v>
      </c>
      <c r="B199" t="s">
        <v>124</v>
      </c>
    </row>
    <row r="200" spans="1:2" x14ac:dyDescent="0.25">
      <c r="A200" s="97" t="s">
        <v>452</v>
      </c>
      <c r="B200" t="s">
        <v>278</v>
      </c>
    </row>
    <row r="201" spans="1:2" x14ac:dyDescent="0.25">
      <c r="A201" s="71" t="s">
        <v>453</v>
      </c>
      <c r="B201" t="s">
        <v>318</v>
      </c>
    </row>
    <row r="202" spans="1:2" x14ac:dyDescent="0.25">
      <c r="A202" s="97" t="s">
        <v>455</v>
      </c>
      <c r="B202" t="s">
        <v>319</v>
      </c>
    </row>
    <row r="203" spans="1:2" x14ac:dyDescent="0.25">
      <c r="A203" s="71" t="s">
        <v>458</v>
      </c>
      <c r="B203" t="s">
        <v>279</v>
      </c>
    </row>
    <row r="204" spans="1:2" x14ac:dyDescent="0.25">
      <c r="A204" s="97" t="s">
        <v>461</v>
      </c>
      <c r="B204" t="s">
        <v>278</v>
      </c>
    </row>
    <row r="205" spans="1:2" x14ac:dyDescent="0.25">
      <c r="A205" s="71" t="s">
        <v>462</v>
      </c>
      <c r="B205" t="s">
        <v>279</v>
      </c>
    </row>
    <row r="206" spans="1:2" x14ac:dyDescent="0.25">
      <c r="A206" s="97" t="s">
        <v>463</v>
      </c>
      <c r="B206" t="s">
        <v>280</v>
      </c>
    </row>
    <row r="207" spans="1:2" x14ac:dyDescent="0.25">
      <c r="A207" s="71" t="s">
        <v>465</v>
      </c>
      <c r="B207" t="s">
        <v>278</v>
      </c>
    </row>
    <row r="208" spans="1:2" x14ac:dyDescent="0.25">
      <c r="A208" s="71" t="s">
        <v>464</v>
      </c>
      <c r="B208" t="s">
        <v>278</v>
      </c>
    </row>
    <row r="209" spans="1:2" x14ac:dyDescent="0.25">
      <c r="A209" s="71" t="s">
        <v>506</v>
      </c>
      <c r="B209" t="s">
        <v>312</v>
      </c>
    </row>
    <row r="210" spans="1:2" x14ac:dyDescent="0.25">
      <c r="A210" s="97" t="s">
        <v>511</v>
      </c>
      <c r="B210" t="s">
        <v>319</v>
      </c>
    </row>
    <row r="211" spans="1:2" x14ac:dyDescent="0.25">
      <c r="A211" s="71" t="s">
        <v>580</v>
      </c>
      <c r="B211" t="s">
        <v>312</v>
      </c>
    </row>
    <row r="212" spans="1:2" x14ac:dyDescent="0.25">
      <c r="A212" s="97" t="s">
        <v>658</v>
      </c>
      <c r="B212" t="s">
        <v>279</v>
      </c>
    </row>
    <row r="213" spans="1:2" x14ac:dyDescent="0.25">
      <c r="A213" s="71" t="s">
        <v>1822</v>
      </c>
      <c r="B213" t="s">
        <v>312</v>
      </c>
    </row>
    <row r="214" spans="1:2" x14ac:dyDescent="0.25">
      <c r="A214" s="97" t="s">
        <v>1405</v>
      </c>
      <c r="B214" t="s">
        <v>280</v>
      </c>
    </row>
    <row r="215" spans="1:2" x14ac:dyDescent="0.25">
      <c r="A215" s="97" t="s">
        <v>1996</v>
      </c>
      <c r="B215" t="s">
        <v>319</v>
      </c>
    </row>
    <row r="216" spans="1:2" x14ac:dyDescent="0.25">
      <c r="A216" s="71" t="s">
        <v>2420</v>
      </c>
      <c r="B216" t="s">
        <v>280</v>
      </c>
    </row>
    <row r="217" spans="1:2" x14ac:dyDescent="0.25">
      <c r="A217" s="97" t="s">
        <v>2632</v>
      </c>
      <c r="B217" t="s">
        <v>280</v>
      </c>
    </row>
    <row r="218" spans="1:2" x14ac:dyDescent="0.25">
      <c r="A218" s="71" t="s">
        <v>2997</v>
      </c>
      <c r="B218" t="s">
        <v>280</v>
      </c>
    </row>
    <row r="219" spans="1:2" x14ac:dyDescent="0.25">
      <c r="A219" s="97" t="s">
        <v>3303</v>
      </c>
      <c r="B219" t="s">
        <v>318</v>
      </c>
    </row>
    <row r="220" spans="1:2" x14ac:dyDescent="0.25">
      <c r="A220" s="97" t="s">
        <v>3436</v>
      </c>
      <c r="B220" t="s">
        <v>279</v>
      </c>
    </row>
    <row r="221" spans="1:2" x14ac:dyDescent="0.25">
      <c r="A221" s="97" t="s">
        <v>3930</v>
      </c>
      <c r="B221" t="s">
        <v>317</v>
      </c>
    </row>
  </sheetData>
  <autoFilter ref="A1:B217" xr:uid="{00000000-0001-0000-0200-000000000000}"/>
  <sortState xmlns:xlrd2="http://schemas.microsoft.com/office/spreadsheetml/2017/richdata2" ref="A2:B168">
    <sortCondition ref="A2:A168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3">
    <tabColor rgb="FF0070C0"/>
  </sheetPr>
  <dimension ref="A2:B14"/>
  <sheetViews>
    <sheetView workbookViewId="0">
      <selection activeCell="B14" sqref="B14"/>
    </sheetView>
  </sheetViews>
  <sheetFormatPr baseColWidth="10" defaultRowHeight="15" x14ac:dyDescent="0.25"/>
  <cols>
    <col min="1" max="1" width="7" customWidth="1"/>
  </cols>
  <sheetData>
    <row r="2" spans="1:2" x14ac:dyDescent="0.25">
      <c r="A2" s="7">
        <v>60</v>
      </c>
      <c r="B2" t="s">
        <v>117</v>
      </c>
    </row>
    <row r="3" spans="1:2" x14ac:dyDescent="0.25">
      <c r="A3" s="7">
        <v>30</v>
      </c>
      <c r="B3" t="s">
        <v>124</v>
      </c>
    </row>
    <row r="4" spans="1:2" x14ac:dyDescent="0.25">
      <c r="A4" s="7">
        <v>10</v>
      </c>
      <c r="B4" t="s">
        <v>118</v>
      </c>
    </row>
    <row r="5" spans="1:2" x14ac:dyDescent="0.25">
      <c r="A5" s="7">
        <v>80</v>
      </c>
      <c r="B5" t="s">
        <v>119</v>
      </c>
    </row>
    <row r="6" spans="1:2" x14ac:dyDescent="0.25">
      <c r="A6" s="7" t="s">
        <v>62</v>
      </c>
      <c r="B6" t="s">
        <v>120</v>
      </c>
    </row>
    <row r="7" spans="1:2" x14ac:dyDescent="0.25">
      <c r="A7" s="7">
        <v>30</v>
      </c>
      <c r="B7" t="s">
        <v>121</v>
      </c>
    </row>
    <row r="8" spans="1:2" x14ac:dyDescent="0.25">
      <c r="A8" s="7">
        <v>70</v>
      </c>
      <c r="B8" t="s">
        <v>122</v>
      </c>
    </row>
    <row r="9" spans="1:2" x14ac:dyDescent="0.25">
      <c r="A9" s="7">
        <v>30</v>
      </c>
      <c r="B9" t="s">
        <v>123</v>
      </c>
    </row>
    <row r="10" spans="1:2" x14ac:dyDescent="0.25">
      <c r="A10" s="7">
        <v>20</v>
      </c>
      <c r="B10" t="s">
        <v>321</v>
      </c>
    </row>
    <row r="11" spans="1:2" x14ac:dyDescent="0.25">
      <c r="A11" s="7">
        <v>15</v>
      </c>
      <c r="B11" t="s">
        <v>277</v>
      </c>
    </row>
    <row r="12" spans="1:2" x14ac:dyDescent="0.25">
      <c r="A12" s="7">
        <v>25</v>
      </c>
      <c r="B12" t="s">
        <v>278</v>
      </c>
    </row>
    <row r="13" spans="1:2" x14ac:dyDescent="0.25">
      <c r="A13" s="7">
        <v>35</v>
      </c>
      <c r="B13" t="s">
        <v>279</v>
      </c>
    </row>
    <row r="14" spans="1:2" x14ac:dyDescent="0.25">
      <c r="A14" s="7">
        <v>45</v>
      </c>
      <c r="B14" t="s">
        <v>280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4">
    <tabColor theme="0" tint="-0.249977111117893"/>
  </sheetPr>
  <dimension ref="A1:BT8"/>
  <sheetViews>
    <sheetView zoomScaleNormal="100" workbookViewId="0">
      <selection activeCell="C12" sqref="C12"/>
    </sheetView>
  </sheetViews>
  <sheetFormatPr baseColWidth="10" defaultRowHeight="15" x14ac:dyDescent="0.25"/>
  <cols>
    <col min="1" max="1" width="12.5703125" bestFit="1" customWidth="1"/>
    <col min="2" max="2" width="4.85546875" bestFit="1" customWidth="1"/>
    <col min="3" max="3" width="8" bestFit="1" customWidth="1"/>
    <col min="4" max="4" width="5.5703125" bestFit="1" customWidth="1"/>
    <col min="5" max="5" width="6.5703125" bestFit="1" customWidth="1"/>
    <col min="6" max="6" width="9.140625" bestFit="1" customWidth="1"/>
    <col min="7" max="8" width="10.5703125" customWidth="1"/>
    <col min="9" max="9" width="7.5703125" customWidth="1"/>
    <col min="10" max="10" width="8.85546875" customWidth="1"/>
    <col min="11" max="11" width="7.5703125" customWidth="1"/>
    <col min="12" max="12" width="14.42578125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140</v>
      </c>
      <c r="B1" s="475"/>
      <c r="C1" s="475"/>
      <c r="D1" s="475"/>
      <c r="E1" s="476"/>
    </row>
    <row r="3" spans="1:72" x14ac:dyDescent="0.25">
      <c r="A3" s="39"/>
    </row>
    <row r="7" spans="1:72" s="21" customFormat="1" ht="75" x14ac:dyDescent="0.25">
      <c r="A7" s="43"/>
      <c r="B7" s="22" t="s">
        <v>77</v>
      </c>
      <c r="C7" s="22" t="s">
        <v>92</v>
      </c>
      <c r="D7" s="22" t="s">
        <v>69</v>
      </c>
      <c r="E7" s="92" t="s">
        <v>59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x14ac:dyDescent="0.25">
      <c r="A8" s="1" t="s">
        <v>39</v>
      </c>
      <c r="B8" s="13"/>
      <c r="C8" s="20"/>
      <c r="D8" s="20"/>
      <c r="E8" s="11"/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r:id="rId2"/>
  <headerFooter>
    <oddFooter>&amp;LN 5
&amp;R&amp;8C.  Decroix - &amp;D - &amp;T</oddFooter>
  </headerFooter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5">
    <tabColor theme="0" tint="-0.249977111117893"/>
  </sheetPr>
  <dimension ref="A1:BT119"/>
  <sheetViews>
    <sheetView zoomScaleNormal="100" workbookViewId="0">
      <selection activeCell="C12" sqref="C12"/>
    </sheetView>
  </sheetViews>
  <sheetFormatPr baseColWidth="10" defaultRowHeight="15" x14ac:dyDescent="0.25"/>
  <cols>
    <col min="1" max="1" width="12.5703125" bestFit="1" customWidth="1"/>
    <col min="2" max="2" width="21.85546875" bestFit="1" customWidth="1"/>
    <col min="3" max="3" width="8.7109375" bestFit="1" customWidth="1"/>
    <col min="4" max="4" width="7.140625" bestFit="1" customWidth="1"/>
    <col min="5" max="5" width="6" bestFit="1" customWidth="1"/>
    <col min="6" max="6" width="9.140625" bestFit="1" customWidth="1"/>
    <col min="7" max="8" width="10.5703125" customWidth="1"/>
    <col min="9" max="9" width="7.5703125" customWidth="1"/>
    <col min="10" max="10" width="8.85546875" customWidth="1"/>
    <col min="11" max="11" width="7.5703125" customWidth="1"/>
    <col min="12" max="12" width="14.42578125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126</v>
      </c>
      <c r="B1" s="475"/>
      <c r="C1" s="475"/>
      <c r="D1" s="475"/>
      <c r="E1" s="476"/>
    </row>
    <row r="3" spans="1:72" x14ac:dyDescent="0.25">
      <c r="A3" s="39">
        <f>+'Marges_Marques N 5'!A3</f>
        <v>0</v>
      </c>
    </row>
    <row r="5" spans="1:72" x14ac:dyDescent="0.25">
      <c r="A5" s="2" t="s">
        <v>78</v>
      </c>
      <c r="B5" t="s">
        <v>104</v>
      </c>
    </row>
    <row r="7" spans="1:72" s="21" customFormat="1" ht="75" x14ac:dyDescent="0.25">
      <c r="A7" s="43"/>
      <c r="B7" s="22" t="s">
        <v>77</v>
      </c>
      <c r="C7" s="22" t="s">
        <v>92</v>
      </c>
      <c r="D7" s="92" t="s">
        <v>59</v>
      </c>
      <c r="E7" s="22" t="s">
        <v>69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x14ac:dyDescent="0.25">
      <c r="A8" s="1" t="s">
        <v>22</v>
      </c>
      <c r="B8" s="13">
        <v>1</v>
      </c>
      <c r="C8" s="20">
        <v>45183.33</v>
      </c>
      <c r="D8" s="11">
        <v>1405.52</v>
      </c>
      <c r="E8" s="20">
        <v>131.05199999999999</v>
      </c>
    </row>
    <row r="9" spans="1:72" x14ac:dyDescent="0.25">
      <c r="A9" s="1" t="s">
        <v>113</v>
      </c>
      <c r="B9" s="13">
        <v>1</v>
      </c>
      <c r="C9" s="20">
        <v>40900.839999999997</v>
      </c>
      <c r="D9" s="11">
        <v>2927.69</v>
      </c>
      <c r="E9" s="20">
        <v>245.4348</v>
      </c>
    </row>
    <row r="10" spans="1:72" x14ac:dyDescent="0.25">
      <c r="A10" s="1" t="s">
        <v>33</v>
      </c>
      <c r="B10" s="13">
        <v>9</v>
      </c>
      <c r="C10" s="20">
        <v>41121.346666666657</v>
      </c>
      <c r="D10" s="11">
        <v>103.51777777777777</v>
      </c>
      <c r="E10" s="20">
        <v>0</v>
      </c>
    </row>
    <row r="11" spans="1:72" x14ac:dyDescent="0.25">
      <c r="A11" s="1" t="s">
        <v>35</v>
      </c>
      <c r="B11" s="13">
        <v>8</v>
      </c>
      <c r="C11" s="20">
        <v>25496.533749999999</v>
      </c>
      <c r="D11" s="11">
        <v>1242.4749999999999</v>
      </c>
      <c r="E11" s="20">
        <v>153.90893749999998</v>
      </c>
    </row>
    <row r="12" spans="1:72" x14ac:dyDescent="0.25">
      <c r="A12" s="1" t="s">
        <v>36</v>
      </c>
      <c r="B12" s="13">
        <v>1</v>
      </c>
      <c r="C12" s="20">
        <v>42741.67</v>
      </c>
      <c r="D12" s="11">
        <v>949.85</v>
      </c>
      <c r="E12" s="20">
        <v>85.485000000000014</v>
      </c>
    </row>
    <row r="13" spans="1:72" x14ac:dyDescent="0.25">
      <c r="A13" s="1" t="s">
        <v>75</v>
      </c>
      <c r="B13" s="13">
        <v>6</v>
      </c>
      <c r="C13" s="20">
        <v>36682.70166666666</v>
      </c>
      <c r="D13" s="11">
        <v>1727.5500000000002</v>
      </c>
      <c r="E13" s="20">
        <v>130.54873333333333</v>
      </c>
    </row>
    <row r="14" spans="1:72" x14ac:dyDescent="0.25">
      <c r="A14" s="1" t="s">
        <v>109</v>
      </c>
      <c r="B14" s="13">
        <v>2</v>
      </c>
      <c r="C14" s="20">
        <v>27382.075000000001</v>
      </c>
      <c r="D14" s="11">
        <v>1025.635</v>
      </c>
      <c r="E14" s="20">
        <v>67.654049999999998</v>
      </c>
    </row>
    <row r="15" spans="1:72" x14ac:dyDescent="0.25">
      <c r="A15" s="1" t="s">
        <v>37</v>
      </c>
      <c r="B15" s="13">
        <v>3</v>
      </c>
      <c r="C15" s="20">
        <v>37284.749999999993</v>
      </c>
      <c r="D15" s="11">
        <v>1459.6233333333332</v>
      </c>
      <c r="E15" s="20">
        <v>221.05043333333333</v>
      </c>
    </row>
    <row r="16" spans="1:72" x14ac:dyDescent="0.25">
      <c r="A16" s="1" t="s">
        <v>38</v>
      </c>
      <c r="B16" s="13">
        <v>14</v>
      </c>
      <c r="C16" s="20">
        <v>36730.361428571428</v>
      </c>
      <c r="D16" s="11">
        <v>1700.0035714285714</v>
      </c>
      <c r="E16" s="20">
        <v>153.7475</v>
      </c>
    </row>
    <row r="17" spans="1:5" x14ac:dyDescent="0.25">
      <c r="A17" s="1" t="s">
        <v>70</v>
      </c>
      <c r="B17" s="13">
        <v>9</v>
      </c>
      <c r="C17" s="20">
        <v>36496.626666666671</v>
      </c>
      <c r="D17" s="11">
        <v>1122.2133333333334</v>
      </c>
      <c r="E17" s="20">
        <v>106.89453333333333</v>
      </c>
    </row>
    <row r="18" spans="1:5" x14ac:dyDescent="0.25">
      <c r="A18" s="1" t="s">
        <v>112</v>
      </c>
      <c r="B18" s="13">
        <v>8</v>
      </c>
      <c r="C18" s="20">
        <v>34190.285000000003</v>
      </c>
      <c r="D18" s="11">
        <v>687.39750000000015</v>
      </c>
      <c r="E18" s="20">
        <v>62.988950000000003</v>
      </c>
    </row>
    <row r="19" spans="1:5" x14ac:dyDescent="0.25">
      <c r="A19" s="1" t="s">
        <v>138</v>
      </c>
      <c r="B19" s="13">
        <v>1</v>
      </c>
      <c r="C19" s="20">
        <v>39350</v>
      </c>
      <c r="D19" s="11">
        <v>457.84</v>
      </c>
      <c r="E19" s="20">
        <v>36.283999999999999</v>
      </c>
    </row>
    <row r="20" spans="1:5" x14ac:dyDescent="0.25">
      <c r="A20" s="1">
        <v>0</v>
      </c>
      <c r="B20" s="13">
        <v>1</v>
      </c>
      <c r="C20" s="20">
        <v>40146.959999999999</v>
      </c>
      <c r="D20" s="11">
        <v>0</v>
      </c>
      <c r="E20" s="20">
        <v>0</v>
      </c>
    </row>
    <row r="21" spans="1:5" x14ac:dyDescent="0.25">
      <c r="A21" s="1" t="s">
        <v>160</v>
      </c>
      <c r="B21" s="13">
        <v>4</v>
      </c>
      <c r="C21" s="20">
        <v>30207.215</v>
      </c>
      <c r="D21" s="11">
        <v>-1241.2450000000001</v>
      </c>
      <c r="E21" s="20">
        <v>0</v>
      </c>
    </row>
    <row r="22" spans="1:5" x14ac:dyDescent="0.25">
      <c r="A22" s="1" t="s">
        <v>188</v>
      </c>
      <c r="B22" s="13">
        <v>7</v>
      </c>
      <c r="C22" s="20">
        <v>34114.202857142853</v>
      </c>
      <c r="D22" s="11">
        <v>719.13428571428574</v>
      </c>
      <c r="E22" s="20">
        <v>82.411142857142863</v>
      </c>
    </row>
    <row r="23" spans="1:5" x14ac:dyDescent="0.25">
      <c r="A23" s="1" t="s">
        <v>195</v>
      </c>
      <c r="B23" s="13">
        <v>4</v>
      </c>
      <c r="C23" s="20">
        <v>42431.732499999998</v>
      </c>
      <c r="D23" s="11">
        <v>3416.0574999999999</v>
      </c>
      <c r="E23" s="20">
        <v>364.01134999999999</v>
      </c>
    </row>
    <row r="24" spans="1:5" x14ac:dyDescent="0.25">
      <c r="A24" s="1" t="s">
        <v>219</v>
      </c>
      <c r="B24" s="13">
        <v>1</v>
      </c>
      <c r="C24" s="20">
        <v>45503.299999999996</v>
      </c>
      <c r="D24" s="11">
        <v>3569.28</v>
      </c>
      <c r="E24" s="20">
        <v>275.05560000000003</v>
      </c>
    </row>
    <row r="25" spans="1:5" x14ac:dyDescent="0.25">
      <c r="A25" s="1" t="s">
        <v>229</v>
      </c>
      <c r="B25" s="13">
        <v>6</v>
      </c>
      <c r="C25" s="20">
        <v>27840.755000000001</v>
      </c>
      <c r="D25" s="11">
        <v>1549.4533333333331</v>
      </c>
      <c r="E25" s="20">
        <v>187.06878333333336</v>
      </c>
    </row>
    <row r="26" spans="1:5" x14ac:dyDescent="0.25">
      <c r="A26" s="1" t="s">
        <v>222</v>
      </c>
      <c r="B26" s="13">
        <v>1</v>
      </c>
      <c r="C26" s="20">
        <v>44902.490000000005</v>
      </c>
      <c r="D26" s="11">
        <v>-4671.67</v>
      </c>
      <c r="E26" s="20">
        <v>0</v>
      </c>
    </row>
    <row r="27" spans="1:5" x14ac:dyDescent="0.25">
      <c r="A27" s="1" t="s">
        <v>232</v>
      </c>
      <c r="B27" s="13">
        <v>5</v>
      </c>
      <c r="C27" s="20">
        <v>35279.021999999997</v>
      </c>
      <c r="D27" s="11">
        <v>1151.2060000000001</v>
      </c>
      <c r="E27" s="20">
        <v>114.18822</v>
      </c>
    </row>
    <row r="28" spans="1:5" x14ac:dyDescent="0.25">
      <c r="A28" s="1" t="s">
        <v>196</v>
      </c>
      <c r="B28" s="13">
        <v>1</v>
      </c>
      <c r="C28" s="20">
        <v>30581.27</v>
      </c>
      <c r="D28" s="11">
        <v>1513.03</v>
      </c>
      <c r="E28" s="20">
        <v>141.803</v>
      </c>
    </row>
    <row r="29" spans="1:5" hidden="1" x14ac:dyDescent="0.25">
      <c r="A29" s="1" t="s">
        <v>226</v>
      </c>
      <c r="B29" s="13">
        <v>1</v>
      </c>
      <c r="C29" s="20">
        <v>31503.320000000003</v>
      </c>
      <c r="D29" s="11">
        <v>2497.16</v>
      </c>
      <c r="E29" s="20">
        <v>192.1728</v>
      </c>
    </row>
    <row r="30" spans="1:5" hidden="1" x14ac:dyDescent="0.25">
      <c r="A30" s="1" t="s">
        <v>200</v>
      </c>
      <c r="B30" s="13">
        <v>2</v>
      </c>
      <c r="C30" s="20">
        <v>26770.42</v>
      </c>
      <c r="D30" s="11">
        <v>1490.585</v>
      </c>
      <c r="E30" s="20">
        <v>118.7137</v>
      </c>
    </row>
    <row r="31" spans="1:5" hidden="1" x14ac:dyDescent="0.25">
      <c r="A31" s="1" t="s">
        <v>131</v>
      </c>
      <c r="B31" s="13">
        <v>6</v>
      </c>
      <c r="C31" s="20">
        <v>34652.129999999997</v>
      </c>
      <c r="D31" s="11">
        <v>1527.61</v>
      </c>
      <c r="E31" s="20">
        <v>169.04034999999999</v>
      </c>
    </row>
    <row r="32" spans="1:5" hidden="1" x14ac:dyDescent="0.25">
      <c r="A32" s="1" t="s">
        <v>227</v>
      </c>
      <c r="B32" s="13">
        <v>2</v>
      </c>
      <c r="C32" s="20">
        <v>18910.544999999998</v>
      </c>
      <c r="D32" s="11">
        <v>625.75</v>
      </c>
      <c r="E32" s="20">
        <v>42.46</v>
      </c>
    </row>
    <row r="33" spans="1:5" hidden="1" x14ac:dyDescent="0.25">
      <c r="A33" s="1" t="s">
        <v>39</v>
      </c>
      <c r="B33" s="13">
        <v>104</v>
      </c>
      <c r="C33" s="20">
        <v>34710.372307692291</v>
      </c>
      <c r="D33" s="11">
        <v>1133.6444230769232</v>
      </c>
      <c r="E33" s="20">
        <v>121.169275</v>
      </c>
    </row>
    <row r="34" spans="1:5" hidden="1" x14ac:dyDescent="0.25"/>
    <row r="35" spans="1:5" hidden="1" x14ac:dyDescent="0.25"/>
    <row r="36" spans="1:5" hidden="1" x14ac:dyDescent="0.25"/>
    <row r="37" spans="1:5" hidden="1" x14ac:dyDescent="0.25"/>
    <row r="38" spans="1:5" hidden="1" x14ac:dyDescent="0.25"/>
    <row r="39" spans="1:5" hidden="1" x14ac:dyDescent="0.25"/>
    <row r="40" spans="1:5" hidden="1" x14ac:dyDescent="0.25"/>
    <row r="41" spans="1:5" hidden="1" x14ac:dyDescent="0.25"/>
    <row r="42" spans="1:5" hidden="1" x14ac:dyDescent="0.25"/>
    <row r="43" spans="1:5" hidden="1" x14ac:dyDescent="0.25"/>
    <row r="44" spans="1:5" hidden="1" x14ac:dyDescent="0.25"/>
    <row r="45" spans="1:5" hidden="1" x14ac:dyDescent="0.25"/>
    <row r="46" spans="1:5" hidden="1" x14ac:dyDescent="0.25"/>
    <row r="47" spans="1:5" hidden="1" x14ac:dyDescent="0.25"/>
    <row r="49" spans="1:5" x14ac:dyDescent="0.25">
      <c r="A49" s="2" t="s">
        <v>78</v>
      </c>
      <c r="B49" t="s">
        <v>80</v>
      </c>
    </row>
    <row r="51" spans="1:5" ht="75" x14ac:dyDescent="0.25">
      <c r="A51" s="43"/>
      <c r="B51" s="22" t="s">
        <v>77</v>
      </c>
      <c r="C51" s="22" t="s">
        <v>92</v>
      </c>
      <c r="D51" s="92" t="s">
        <v>59</v>
      </c>
      <c r="E51" s="22" t="s">
        <v>69</v>
      </c>
    </row>
    <row r="52" spans="1:5" x14ac:dyDescent="0.25">
      <c r="A52" s="1" t="s">
        <v>39</v>
      </c>
      <c r="B52" s="13"/>
      <c r="C52" s="20"/>
      <c r="D52" s="11"/>
      <c r="E52" s="20"/>
    </row>
    <row r="63" spans="1:5" hidden="1" x14ac:dyDescent="0.25"/>
    <row r="64" spans="1:5" hidden="1" x14ac:dyDescent="0.25"/>
    <row r="65" spans="1:5" hidden="1" x14ac:dyDescent="0.25"/>
    <row r="66" spans="1:5" hidden="1" x14ac:dyDescent="0.25"/>
    <row r="67" spans="1:5" hidden="1" x14ac:dyDescent="0.25"/>
    <row r="68" spans="1:5" hidden="1" x14ac:dyDescent="0.25"/>
    <row r="69" spans="1:5" hidden="1" x14ac:dyDescent="0.25"/>
    <row r="70" spans="1:5" hidden="1" x14ac:dyDescent="0.25"/>
    <row r="71" spans="1:5" hidden="1" x14ac:dyDescent="0.25"/>
    <row r="72" spans="1:5" hidden="1" x14ac:dyDescent="0.25"/>
    <row r="73" spans="1:5" hidden="1" x14ac:dyDescent="0.25"/>
    <row r="74" spans="1:5" hidden="1" x14ac:dyDescent="0.25"/>
    <row r="75" spans="1:5" x14ac:dyDescent="0.25">
      <c r="A75" s="2" t="s">
        <v>78</v>
      </c>
      <c r="B75" t="s">
        <v>80</v>
      </c>
    </row>
    <row r="77" spans="1:5" ht="75" x14ac:dyDescent="0.25">
      <c r="A77" s="43"/>
      <c r="B77" s="22" t="s">
        <v>77</v>
      </c>
      <c r="C77" s="22" t="s">
        <v>92</v>
      </c>
      <c r="D77" s="92" t="s">
        <v>59</v>
      </c>
      <c r="E77" s="22" t="s">
        <v>69</v>
      </c>
    </row>
    <row r="78" spans="1:5" x14ac:dyDescent="0.25">
      <c r="A78" s="1" t="s">
        <v>39</v>
      </c>
      <c r="B78" s="13"/>
      <c r="C78" s="20"/>
      <c r="D78" s="11"/>
      <c r="E78" s="20"/>
    </row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spans="1:5" x14ac:dyDescent="0.25">
      <c r="A97" s="2" t="s">
        <v>78</v>
      </c>
      <c r="B97" t="s">
        <v>80</v>
      </c>
    </row>
    <row r="99" spans="1:5" ht="75" x14ac:dyDescent="0.25">
      <c r="A99" s="43"/>
      <c r="B99" s="22" t="s">
        <v>77</v>
      </c>
      <c r="C99" s="22" t="s">
        <v>92</v>
      </c>
      <c r="D99" s="92" t="s">
        <v>59</v>
      </c>
      <c r="E99" s="22" t="s">
        <v>69</v>
      </c>
    </row>
    <row r="100" spans="1:5" x14ac:dyDescent="0.25">
      <c r="A100" s="1" t="s">
        <v>39</v>
      </c>
      <c r="B100" s="13"/>
      <c r="C100" s="20"/>
      <c r="D100" s="11"/>
      <c r="E100" s="20"/>
    </row>
    <row r="105" spans="1:5" hidden="1" x14ac:dyDescent="0.25"/>
    <row r="106" spans="1:5" hidden="1" x14ac:dyDescent="0.25"/>
    <row r="107" spans="1:5" hidden="1" x14ac:dyDescent="0.25"/>
    <row r="108" spans="1:5" hidden="1" x14ac:dyDescent="0.25"/>
    <row r="109" spans="1:5" hidden="1" x14ac:dyDescent="0.25"/>
    <row r="110" spans="1:5" hidden="1" x14ac:dyDescent="0.25"/>
    <row r="111" spans="1:5" hidden="1" x14ac:dyDescent="0.25"/>
    <row r="112" spans="1:5" hidden="1" x14ac:dyDescent="0.25"/>
    <row r="113" spans="1:5" hidden="1" x14ac:dyDescent="0.25"/>
    <row r="114" spans="1:5" hidden="1" x14ac:dyDescent="0.25"/>
    <row r="115" spans="1:5" hidden="1" x14ac:dyDescent="0.25"/>
    <row r="116" spans="1:5" x14ac:dyDescent="0.25">
      <c r="A116" s="2" t="s">
        <v>78</v>
      </c>
      <c r="B116" t="s">
        <v>80</v>
      </c>
    </row>
    <row r="118" spans="1:5" ht="75" x14ac:dyDescent="0.25">
      <c r="A118" s="43"/>
      <c r="B118" s="22" t="s">
        <v>77</v>
      </c>
      <c r="C118" s="22" t="s">
        <v>92</v>
      </c>
      <c r="D118" s="92" t="s">
        <v>59</v>
      </c>
      <c r="E118" s="22" t="s">
        <v>69</v>
      </c>
    </row>
    <row r="119" spans="1:5" x14ac:dyDescent="0.25">
      <c r="A119" s="1" t="s">
        <v>39</v>
      </c>
      <c r="B119" s="13"/>
      <c r="C119" s="20"/>
      <c r="D119" s="11"/>
      <c r="E119" s="20"/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scale="85" fitToHeight="3" orientation="portrait" r:id="rId6"/>
  <headerFooter>
    <oddFooter>&amp;R&amp;8C.  Decroix - &amp;D - &amp;T</oddFooter>
  </headerFooter>
  <rowBreaks count="2" manualBreakCount="2">
    <brk id="48" max="4" man="1"/>
    <brk id="96" max="4" man="1"/>
  </rowBreaks>
  <drawing r:id="rId7"/>
  <extLs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euil6">
    <tabColor theme="0" tint="-0.249977111117893"/>
    <pageSetUpPr fitToPage="1"/>
  </sheetPr>
  <dimension ref="A1:BT17"/>
  <sheetViews>
    <sheetView showGridLines="0" zoomScaleNormal="100" workbookViewId="0">
      <selection activeCell="C12" sqref="C12"/>
    </sheetView>
  </sheetViews>
  <sheetFormatPr baseColWidth="10" defaultRowHeight="15" x14ac:dyDescent="0.25"/>
  <cols>
    <col min="1" max="1" width="14" bestFit="1" customWidth="1"/>
    <col min="2" max="2" width="4.85546875" bestFit="1" customWidth="1"/>
    <col min="3" max="3" width="10.28515625" bestFit="1" customWidth="1"/>
    <col min="4" max="4" width="7.85546875" bestFit="1" customWidth="1"/>
    <col min="5" max="5" width="34.5703125" bestFit="1" customWidth="1"/>
    <col min="6" max="6" width="31.85546875" bestFit="1" customWidth="1"/>
    <col min="7" max="7" width="21.42578125" bestFit="1" customWidth="1"/>
    <col min="8" max="8" width="7.5703125" bestFit="1" customWidth="1"/>
    <col min="9" max="9" width="9.140625" bestFit="1" customWidth="1"/>
    <col min="10" max="10" width="8" bestFit="1" customWidth="1"/>
    <col min="11" max="11" width="6.85546875" bestFit="1" customWidth="1"/>
    <col min="12" max="12" width="3.85546875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126</v>
      </c>
      <c r="B1" s="475"/>
      <c r="C1" s="475"/>
      <c r="D1" s="475"/>
      <c r="E1" s="476"/>
    </row>
    <row r="3" spans="1:72" x14ac:dyDescent="0.25">
      <c r="A3" s="39"/>
    </row>
    <row r="4" spans="1:72" ht="38.450000000000003" customHeight="1" x14ac:dyDescent="0.25">
      <c r="O4" t="s">
        <v>182</v>
      </c>
    </row>
    <row r="7" spans="1:72" s="21" customFormat="1" ht="60" x14ac:dyDescent="0.25">
      <c r="A7" s="43"/>
      <c r="B7" s="22" t="s">
        <v>77</v>
      </c>
      <c r="C7" s="22" t="s">
        <v>181</v>
      </c>
      <c r="D7" s="92" t="s">
        <v>61</v>
      </c>
      <c r="E7" s="43" t="s">
        <v>176</v>
      </c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x14ac:dyDescent="0.25">
      <c r="A8" s="1" t="s">
        <v>104</v>
      </c>
      <c r="B8" s="13">
        <v>11</v>
      </c>
      <c r="C8" s="20">
        <v>344458.04</v>
      </c>
      <c r="D8" s="11">
        <v>14803.85</v>
      </c>
      <c r="E8">
        <v>1345.8045454545454</v>
      </c>
    </row>
    <row r="9" spans="1:72" x14ac:dyDescent="0.25">
      <c r="A9" s="23" t="s">
        <v>131</v>
      </c>
      <c r="B9" s="13">
        <v>6</v>
      </c>
      <c r="C9" s="20">
        <v>207912.78</v>
      </c>
      <c r="D9" s="11">
        <v>9165.66</v>
      </c>
      <c r="E9">
        <v>1527.61</v>
      </c>
    </row>
    <row r="10" spans="1:72" x14ac:dyDescent="0.25">
      <c r="A10" s="93">
        <v>60</v>
      </c>
      <c r="B10" s="13">
        <v>6</v>
      </c>
      <c r="C10" s="20">
        <v>207912.78</v>
      </c>
      <c r="D10" s="11">
        <v>9165.66</v>
      </c>
      <c r="E10">
        <v>1527.61</v>
      </c>
    </row>
    <row r="11" spans="1:72" x14ac:dyDescent="0.25">
      <c r="A11" s="23" t="s">
        <v>200</v>
      </c>
      <c r="B11" s="13">
        <v>2</v>
      </c>
      <c r="C11" s="20">
        <v>53540.84</v>
      </c>
      <c r="D11" s="11">
        <v>2981.17</v>
      </c>
      <c r="E11">
        <v>1490.585</v>
      </c>
    </row>
    <row r="12" spans="1:72" x14ac:dyDescent="0.25">
      <c r="A12" s="93">
        <v>30</v>
      </c>
      <c r="B12" s="13">
        <v>1</v>
      </c>
      <c r="C12" s="20">
        <v>22665</v>
      </c>
      <c r="D12" s="11">
        <v>935.91</v>
      </c>
      <c r="E12">
        <v>935.91</v>
      </c>
    </row>
    <row r="13" spans="1:72" x14ac:dyDescent="0.25">
      <c r="A13" s="93">
        <v>60</v>
      </c>
      <c r="B13" s="13">
        <v>1</v>
      </c>
      <c r="C13" s="20">
        <v>30875.84</v>
      </c>
      <c r="D13" s="11">
        <v>2045.26</v>
      </c>
      <c r="E13">
        <v>2045.26</v>
      </c>
    </row>
    <row r="14" spans="1:72" x14ac:dyDescent="0.25">
      <c r="A14" s="23" t="s">
        <v>22</v>
      </c>
      <c r="B14" s="13">
        <v>1</v>
      </c>
      <c r="C14" s="20">
        <v>45183.33</v>
      </c>
      <c r="D14" s="11">
        <v>1405.52</v>
      </c>
      <c r="E14">
        <v>1405.52</v>
      </c>
    </row>
    <row r="15" spans="1:72" x14ac:dyDescent="0.25">
      <c r="A15" s="23" t="s">
        <v>227</v>
      </c>
      <c r="B15" s="13">
        <v>2</v>
      </c>
      <c r="C15" s="20">
        <v>37821.089999999997</v>
      </c>
      <c r="D15" s="11">
        <v>1251.5</v>
      </c>
      <c r="E15">
        <v>625.75</v>
      </c>
    </row>
    <row r="16" spans="1:72" x14ac:dyDescent="0.25">
      <c r="A16" s="93">
        <v>60</v>
      </c>
      <c r="B16" s="13">
        <v>2</v>
      </c>
      <c r="C16" s="20">
        <v>37821.089999999997</v>
      </c>
      <c r="D16" s="11">
        <v>1251.5</v>
      </c>
      <c r="E16">
        <v>625.75</v>
      </c>
    </row>
    <row r="17" spans="1:5" x14ac:dyDescent="0.25">
      <c r="A17" s="1" t="s">
        <v>39</v>
      </c>
      <c r="B17" s="13">
        <v>11</v>
      </c>
      <c r="C17" s="20">
        <v>344458.04</v>
      </c>
      <c r="D17" s="11">
        <v>14803.85</v>
      </c>
      <c r="E17">
        <v>1345.8045454545454</v>
      </c>
    </row>
  </sheetData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scale="68" orientation="landscape" r:id="rId2"/>
  <headerFooter>
    <oddFooter>&amp;LN 7&amp;R&amp;8C.  Decroix - &amp;D - &amp;T</oddFooter>
  </headerFooter>
  <colBreaks count="1" manualBreakCount="1">
    <brk id="5" max="17" man="1"/>
  </colBreaks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euil8">
    <pageSetUpPr fitToPage="1"/>
  </sheetPr>
  <dimension ref="A1:E12"/>
  <sheetViews>
    <sheetView workbookViewId="0">
      <selection activeCell="E27" sqref="E27"/>
    </sheetView>
  </sheetViews>
  <sheetFormatPr baseColWidth="10" defaultRowHeight="15" x14ac:dyDescent="0.25"/>
  <cols>
    <col min="1" max="1" width="19.5703125" bestFit="1" customWidth="1"/>
    <col min="2" max="2" width="15.85546875" bestFit="1" customWidth="1"/>
    <col min="3" max="3" width="30" bestFit="1" customWidth="1"/>
    <col min="4" max="4" width="22.7109375" bestFit="1" customWidth="1"/>
    <col min="5" max="5" width="31.7109375" bestFit="1" customWidth="1"/>
    <col min="6" max="6" width="10.5703125" bestFit="1" customWidth="1"/>
    <col min="7" max="12" width="9.42578125" bestFit="1" customWidth="1"/>
    <col min="13" max="13" width="10.5703125" bestFit="1" customWidth="1"/>
    <col min="14" max="15" width="9.42578125" bestFit="1" customWidth="1"/>
    <col min="16" max="17" width="10.5703125" bestFit="1" customWidth="1"/>
    <col min="18" max="18" width="9.42578125" bestFit="1" customWidth="1"/>
    <col min="19" max="19" width="10.5703125" bestFit="1" customWidth="1"/>
    <col min="20" max="20" width="8.42578125" bestFit="1" customWidth="1"/>
    <col min="21" max="21" width="9.42578125" bestFit="1" customWidth="1"/>
    <col min="22" max="22" width="11.42578125" bestFit="1" customWidth="1"/>
    <col min="23" max="27" width="10.5703125" bestFit="1" customWidth="1"/>
    <col min="28" max="28" width="11.42578125" bestFit="1" customWidth="1"/>
    <col min="29" max="29" width="9.42578125" bestFit="1" customWidth="1"/>
    <col min="30" max="30" width="18.42578125" bestFit="1" customWidth="1"/>
    <col min="31" max="31" width="11.140625" bestFit="1" customWidth="1"/>
    <col min="32" max="33" width="10.5703125" bestFit="1" customWidth="1"/>
    <col min="34" max="34" width="9.42578125" bestFit="1" customWidth="1"/>
    <col min="35" max="35" width="10.5703125" bestFit="1" customWidth="1"/>
    <col min="36" max="37" width="9.42578125" bestFit="1" customWidth="1"/>
    <col min="38" max="39" width="10.5703125" bestFit="1" customWidth="1"/>
    <col min="40" max="40" width="17.140625" bestFit="1" customWidth="1"/>
    <col min="41" max="41" width="9.42578125" bestFit="1" customWidth="1"/>
    <col min="42" max="48" width="10.5703125" bestFit="1" customWidth="1"/>
    <col min="49" max="49" width="13.42578125" bestFit="1" customWidth="1"/>
    <col min="50" max="50" width="10.5703125" bestFit="1" customWidth="1"/>
    <col min="51" max="51" width="9.42578125" bestFit="1" customWidth="1"/>
    <col min="52" max="52" width="6.42578125" bestFit="1" customWidth="1"/>
    <col min="53" max="53" width="11.85546875" bestFit="1" customWidth="1"/>
  </cols>
  <sheetData>
    <row r="1" spans="1:5" x14ac:dyDescent="0.25">
      <c r="A1" s="2" t="s">
        <v>0</v>
      </c>
      <c r="B1" s="1">
        <v>70</v>
      </c>
    </row>
    <row r="2" spans="1:5" x14ac:dyDescent="0.25">
      <c r="A2" s="2" t="s">
        <v>78</v>
      </c>
      <c r="B2" t="s">
        <v>43</v>
      </c>
    </row>
    <row r="4" spans="1:5" x14ac:dyDescent="0.25">
      <c r="A4" s="2" t="s">
        <v>44</v>
      </c>
      <c r="B4" t="s">
        <v>64</v>
      </c>
      <c r="C4" t="s">
        <v>143</v>
      </c>
      <c r="D4" t="s">
        <v>68</v>
      </c>
      <c r="E4" t="s">
        <v>133</v>
      </c>
    </row>
    <row r="5" spans="1:5" x14ac:dyDescent="0.25">
      <c r="A5" s="1" t="s">
        <v>169</v>
      </c>
      <c r="B5" s="17">
        <v>5</v>
      </c>
      <c r="C5">
        <v>4184.1899999999996</v>
      </c>
      <c r="D5">
        <v>836.83799999999997</v>
      </c>
      <c r="E5">
        <v>836.83799999999997</v>
      </c>
    </row>
    <row r="6" spans="1:5" x14ac:dyDescent="0.25">
      <c r="A6" s="1" t="s">
        <v>45</v>
      </c>
      <c r="B6" s="17">
        <v>13</v>
      </c>
      <c r="C6">
        <v>13470.74</v>
      </c>
      <c r="D6">
        <v>1032.3646153846153</v>
      </c>
      <c r="E6">
        <v>1036.2107692307693</v>
      </c>
    </row>
    <row r="7" spans="1:5" s="40" customFormat="1" x14ac:dyDescent="0.25">
      <c r="A7" s="1" t="s">
        <v>46</v>
      </c>
      <c r="B7" s="17">
        <v>3</v>
      </c>
      <c r="C7">
        <v>5178.87</v>
      </c>
      <c r="D7">
        <v>1726.29</v>
      </c>
      <c r="E7">
        <v>1726.29</v>
      </c>
    </row>
    <row r="8" spans="1:5" s="40" customFormat="1" x14ac:dyDescent="0.25">
      <c r="A8" s="1" t="s">
        <v>170</v>
      </c>
      <c r="B8" s="17">
        <v>12</v>
      </c>
      <c r="C8">
        <v>18510.940000000002</v>
      </c>
      <c r="D8">
        <v>1503.7450000000001</v>
      </c>
      <c r="E8">
        <v>1542.5783333333336</v>
      </c>
    </row>
    <row r="9" spans="1:5" s="40" customFormat="1" x14ac:dyDescent="0.25">
      <c r="A9" s="1" t="s">
        <v>81</v>
      </c>
      <c r="B9" s="17">
        <v>32</v>
      </c>
      <c r="C9">
        <v>55182.47</v>
      </c>
      <c r="D9">
        <v>1699.4521875</v>
      </c>
      <c r="E9">
        <v>1724.4521875</v>
      </c>
    </row>
    <row r="10" spans="1:5" s="40" customFormat="1" x14ac:dyDescent="0.25">
      <c r="A10" s="1" t="s">
        <v>171</v>
      </c>
      <c r="B10" s="17">
        <v>3</v>
      </c>
      <c r="C10">
        <v>7036.5300000000007</v>
      </c>
      <c r="D10">
        <v>2345.5100000000002</v>
      </c>
      <c r="E10">
        <v>2345.5100000000002</v>
      </c>
    </row>
    <row r="11" spans="1:5" s="40" customFormat="1" x14ac:dyDescent="0.25">
      <c r="A11" s="1" t="s">
        <v>55</v>
      </c>
      <c r="B11" s="17">
        <v>13</v>
      </c>
      <c r="C11">
        <v>26501.809999999998</v>
      </c>
      <c r="D11">
        <v>1996.293076923077</v>
      </c>
      <c r="E11">
        <v>2038.6007692307689</v>
      </c>
    </row>
    <row r="12" spans="1:5" x14ac:dyDescent="0.25">
      <c r="A12" s="1" t="s">
        <v>39</v>
      </c>
      <c r="B12" s="17">
        <v>81</v>
      </c>
      <c r="C12">
        <v>130065.54999999999</v>
      </c>
      <c r="D12">
        <v>1582.7104938271605</v>
      </c>
      <c r="E12">
        <v>1605.7475308641974</v>
      </c>
    </row>
  </sheetData>
  <pageMargins left="0.7" right="0.7" top="0.75" bottom="0.75" header="0.3" footer="0.3"/>
  <pageSetup paperSize="9" fitToHeight="0" orientation="landscape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1">
    <tabColor rgb="FF0070C0"/>
    <pageSetUpPr fitToPage="1"/>
  </sheetPr>
  <dimension ref="A1:AY2537"/>
  <sheetViews>
    <sheetView showGridLines="0" tabSelected="1" zoomScaleNormal="100" workbookViewId="0">
      <pane xSplit="16" ySplit="1" topLeftCell="AU2" activePane="bottomRight" state="frozen"/>
      <selection activeCell="Q21" sqref="Q21"/>
      <selection pane="topRight" activeCell="Q21" sqref="Q21"/>
      <selection pane="bottomLeft" activeCell="Q21" sqref="Q21"/>
      <selection pane="bottomRight" activeCell="O11" sqref="O11"/>
    </sheetView>
  </sheetViews>
  <sheetFormatPr baseColWidth="10" defaultColWidth="5.42578125" defaultRowHeight="18.75" x14ac:dyDescent="0.25"/>
  <cols>
    <col min="1" max="1" width="4.85546875" style="45" customWidth="1"/>
    <col min="2" max="2" width="10.42578125" style="45" bestFit="1" customWidth="1"/>
    <col min="3" max="3" width="9.140625" style="45" bestFit="1" customWidth="1"/>
    <col min="4" max="4" width="12.28515625" style="44" bestFit="1" customWidth="1"/>
    <col min="5" max="5" width="10.5703125" style="65" customWidth="1"/>
    <col min="6" max="10" width="3" style="35" customWidth="1"/>
    <col min="11" max="11" width="6.140625" style="35" customWidth="1"/>
    <col min="12" max="12" width="10.7109375" style="45" customWidth="1"/>
    <col min="13" max="13" width="13.85546875" style="70" bestFit="1" customWidth="1"/>
    <col min="14" max="14" width="19.42578125" style="45" bestFit="1" customWidth="1"/>
    <col min="15" max="15" width="19" style="45" bestFit="1" customWidth="1"/>
    <col min="16" max="16" width="26.7109375" style="66" customWidth="1"/>
    <col min="17" max="17" width="26.85546875" style="45" customWidth="1"/>
    <col min="18" max="18" width="11.42578125" style="46" bestFit="1" customWidth="1"/>
    <col min="19" max="19" width="10.5703125" style="47" customWidth="1"/>
    <col min="20" max="20" width="10.5703125" style="36" customWidth="1"/>
    <col min="21" max="21" width="8.5703125" style="19" customWidth="1"/>
    <col min="22" max="22" width="10.140625" style="38" customWidth="1"/>
    <col min="23" max="23" width="9" style="5" customWidth="1"/>
    <col min="24" max="24" width="9" style="4" customWidth="1"/>
    <col min="25" max="25" width="13.7109375" style="5" bestFit="1" customWidth="1"/>
    <col min="26" max="26" width="7.85546875" style="9" customWidth="1"/>
    <col min="27" max="27" width="9.5703125" style="50" customWidth="1"/>
    <col min="28" max="28" width="11.28515625" style="46" customWidth="1"/>
    <col min="29" max="29" width="13.42578125" style="5" customWidth="1"/>
    <col min="30" max="30" width="58" style="99" customWidth="1"/>
    <col min="31" max="31" width="8.28515625" style="8" customWidth="1"/>
    <col min="32" max="32" width="14" style="8" customWidth="1"/>
    <col min="33" max="33" width="18.42578125" style="5" customWidth="1"/>
    <col min="34" max="34" width="14.5703125" style="5" customWidth="1"/>
    <col min="35" max="35" width="10.7109375" style="5" customWidth="1"/>
    <col min="36" max="36" width="16.5703125" style="7" customWidth="1"/>
    <col min="37" max="37" width="8.28515625" style="7" customWidth="1"/>
    <col min="38" max="38" width="12.42578125" style="19" customWidth="1"/>
    <col min="39" max="39" width="12.28515625" style="18" customWidth="1"/>
    <col min="40" max="40" width="14.42578125" style="18" customWidth="1"/>
    <col min="41" max="41" width="10.5703125" style="42" customWidth="1"/>
    <col min="42" max="42" width="11.5703125" style="42" customWidth="1"/>
    <col min="43" max="43" width="12" style="32" bestFit="1" customWidth="1"/>
    <col min="44" max="44" width="16.42578125" style="32" bestFit="1" customWidth="1"/>
    <col min="45" max="45" width="11.5703125" style="32" bestFit="1" customWidth="1"/>
    <col min="46" max="46" width="10.85546875" style="32" bestFit="1" customWidth="1"/>
    <col min="47" max="47" width="14.7109375" style="33" customWidth="1"/>
    <col min="48" max="48" width="19.5703125" style="53" customWidth="1"/>
    <col min="49" max="49" width="7.5703125" style="6" bestFit="1" customWidth="1"/>
    <col min="50" max="50" width="13.28515625" style="6" customWidth="1"/>
    <col min="51" max="51" width="7" style="6" bestFit="1" customWidth="1"/>
    <col min="52" max="16384" width="5.42578125" style="6"/>
  </cols>
  <sheetData>
    <row r="1" spans="1:51" s="3" customFormat="1" ht="78.75" x14ac:dyDescent="0.25">
      <c r="A1" s="64" t="s">
        <v>0</v>
      </c>
      <c r="B1" s="64" t="s">
        <v>151</v>
      </c>
      <c r="C1" s="64" t="s">
        <v>78</v>
      </c>
      <c r="D1" s="67" t="s">
        <v>49</v>
      </c>
      <c r="E1" s="67" t="s">
        <v>50</v>
      </c>
      <c r="F1" s="64" t="s">
        <v>144</v>
      </c>
      <c r="G1" s="64" t="s">
        <v>141</v>
      </c>
      <c r="H1" s="64" t="s">
        <v>145</v>
      </c>
      <c r="I1" s="64" t="s">
        <v>146</v>
      </c>
      <c r="J1" s="64" t="s">
        <v>147</v>
      </c>
      <c r="K1" s="64" t="s">
        <v>213</v>
      </c>
      <c r="L1" s="64" t="s">
        <v>1</v>
      </c>
      <c r="M1" s="68" t="s">
        <v>2</v>
      </c>
      <c r="N1" s="64" t="s">
        <v>3</v>
      </c>
      <c r="O1" s="64" t="s">
        <v>202</v>
      </c>
      <c r="P1" s="69" t="s">
        <v>4</v>
      </c>
      <c r="Q1" s="64" t="s">
        <v>5</v>
      </c>
      <c r="R1" s="63" t="s">
        <v>6</v>
      </c>
      <c r="S1" s="63" t="s">
        <v>7</v>
      </c>
      <c r="T1" s="58" t="s">
        <v>8</v>
      </c>
      <c r="U1" s="26" t="s">
        <v>9</v>
      </c>
      <c r="V1" s="37" t="s">
        <v>10</v>
      </c>
      <c r="W1" s="27" t="s">
        <v>11</v>
      </c>
      <c r="X1" s="27" t="s">
        <v>12</v>
      </c>
      <c r="Y1" s="10" t="s">
        <v>13</v>
      </c>
      <c r="Z1" s="59" t="s">
        <v>14</v>
      </c>
      <c r="AA1" s="63" t="s">
        <v>16</v>
      </c>
      <c r="AB1" s="63" t="s">
        <v>15</v>
      </c>
      <c r="AC1" s="25" t="s">
        <v>142</v>
      </c>
      <c r="AD1" s="25" t="s">
        <v>148</v>
      </c>
      <c r="AE1" s="28" t="s">
        <v>17</v>
      </c>
      <c r="AF1" s="28" t="s">
        <v>158</v>
      </c>
      <c r="AG1" s="10" t="s">
        <v>18</v>
      </c>
      <c r="AH1" s="25" t="s">
        <v>19</v>
      </c>
      <c r="AI1" s="10" t="s">
        <v>20</v>
      </c>
      <c r="AJ1" s="24" t="s">
        <v>21</v>
      </c>
      <c r="AK1" s="24" t="s">
        <v>51</v>
      </c>
      <c r="AL1" s="29" t="s">
        <v>53</v>
      </c>
      <c r="AM1" s="12" t="s">
        <v>57</v>
      </c>
      <c r="AN1" s="12" t="s">
        <v>58</v>
      </c>
      <c r="AO1" s="41" t="s">
        <v>135</v>
      </c>
      <c r="AP1" s="41" t="s">
        <v>127</v>
      </c>
      <c r="AQ1" s="30" t="s">
        <v>56</v>
      </c>
      <c r="AR1" s="34" t="s">
        <v>254</v>
      </c>
      <c r="AS1" s="34" t="s">
        <v>215</v>
      </c>
      <c r="AT1" s="30" t="s">
        <v>125</v>
      </c>
      <c r="AU1" s="31" t="s">
        <v>60</v>
      </c>
      <c r="AV1" s="54" t="s">
        <v>132</v>
      </c>
      <c r="AW1" s="3" t="s">
        <v>216</v>
      </c>
      <c r="AX1" s="3" t="s">
        <v>233</v>
      </c>
      <c r="AY1" s="3" t="s">
        <v>345</v>
      </c>
    </row>
    <row r="2" spans="1:51" s="231" customFormat="1" ht="11.25" customHeight="1" x14ac:dyDescent="0.25">
      <c r="A2" s="266">
        <v>60</v>
      </c>
      <c r="B2" s="266" t="s">
        <v>163</v>
      </c>
      <c r="C2" s="266" t="s">
        <v>104</v>
      </c>
      <c r="D2" s="161">
        <v>46038</v>
      </c>
      <c r="E2" s="267">
        <v>46044</v>
      </c>
      <c r="F2" s="162"/>
      <c r="G2" s="162"/>
      <c r="H2" s="162"/>
      <c r="I2" s="162"/>
      <c r="J2" s="162"/>
      <c r="K2" s="162">
        <v>0</v>
      </c>
      <c r="L2" s="266" t="s">
        <v>35</v>
      </c>
      <c r="M2" s="266">
        <v>89</v>
      </c>
      <c r="N2" s="266"/>
      <c r="O2" s="266" t="s">
        <v>1047</v>
      </c>
      <c r="P2" s="268" t="s">
        <v>1048</v>
      </c>
      <c r="Q2" s="266" t="s">
        <v>205</v>
      </c>
      <c r="R2" s="163">
        <v>41363.33</v>
      </c>
      <c r="S2" s="163">
        <v>1433.33</v>
      </c>
      <c r="T2" s="164">
        <f t="shared" ref="T2:T65" si="0">+R2+S2</f>
        <v>42796.66</v>
      </c>
      <c r="U2" s="165">
        <v>353</v>
      </c>
      <c r="V2" s="163">
        <v>-4240.68</v>
      </c>
      <c r="W2" s="251">
        <v>95</v>
      </c>
      <c r="X2" s="166"/>
      <c r="Y2" s="251">
        <f t="shared" ref="Y2:Y65" si="1">+V2-W2+X2</f>
        <v>-4335.68</v>
      </c>
      <c r="Z2" s="167">
        <f t="shared" ref="Z2:Z65" si="2">(V2+X2)/T2</f>
        <v>-9.9089041060680907E-2</v>
      </c>
      <c r="AA2" s="166">
        <v>-2995.77</v>
      </c>
      <c r="AB2" s="251">
        <v>0</v>
      </c>
      <c r="AC2" s="251"/>
      <c r="AD2" s="251" t="s">
        <v>1227</v>
      </c>
      <c r="AE2" s="168"/>
      <c r="AF2" s="168">
        <v>0.13</v>
      </c>
      <c r="AG2" s="251">
        <f t="shared" ref="AG2:AG65" si="3">+Y2*AE2</f>
        <v>0</v>
      </c>
      <c r="AH2" s="251">
        <v>200</v>
      </c>
      <c r="AI2" s="251">
        <f t="shared" ref="AI2:AI65" si="4">+AG2+AH2</f>
        <v>200</v>
      </c>
      <c r="AJ2" s="266" t="s">
        <v>149</v>
      </c>
      <c r="AK2" s="266"/>
      <c r="AL2" s="165"/>
      <c r="AM2" s="269">
        <f t="shared" ref="AM2:AM65" si="5">IF(AL2&gt;0,100%,0%)</f>
        <v>0</v>
      </c>
      <c r="AN2" s="269">
        <f t="shared" ref="AN2:AN65" si="6">IF(A2&gt;0,1,"")</f>
        <v>1</v>
      </c>
      <c r="AO2" s="269"/>
      <c r="AP2" s="269"/>
      <c r="AQ2" s="269">
        <f t="shared" ref="AQ2:AQ65" si="7">IF(AN2="","",+AM2/AN2)</f>
        <v>0</v>
      </c>
      <c r="AR2" s="169" t="str">
        <f>IF(A2="","",VLOOKUP(A2,'Base Sites'!A:B,2,FALSE))</f>
        <v>Val de Lys Automobiles</v>
      </c>
      <c r="AS2" s="169" t="str">
        <f t="shared" ref="AS2:AS65" si="8">IF(C2="VW","VOLKSWAGEN",IF(C2="SE","SEAT",IF(C2="NI","NISSAN",IF(C2="HY","HYUNDAI",IF(C2="VU","VUL",IF(C2="sk","SKODA",IF(C2="ltsk","SKODA",IF(C2="CUPRA","CUPRA",IF(C2="AUDI","AUDI","")))))))))</f>
        <v>VOLKSWAGEN</v>
      </c>
      <c r="AT2" s="269"/>
      <c r="AU2" s="270" t="str">
        <f>IF(A2="","",VLOOKUP(L2,'Base Vendeurs'!A:B,2,FALSE))</f>
        <v>Valauto Roncq VW</v>
      </c>
      <c r="AV2" s="251">
        <f t="shared" ref="AV2:AV65" si="9">+V2+AO2</f>
        <v>-4240.68</v>
      </c>
      <c r="AW2" s="167">
        <f t="shared" ref="AW2:AW65" si="10">IF(A2="","",+AV2/T2)</f>
        <v>-9.9089041060680907E-2</v>
      </c>
      <c r="AX2" s="237" t="str">
        <f t="shared" ref="AX2:AX65" si="11">IF(AV2&lt;0,"OUI","NON")</f>
        <v>OUI</v>
      </c>
      <c r="AY2" s="231">
        <f>+MargesVN[[#This Row],[Total COM]]+MargesVN[[#This Row],[EXT GIE]]+MargesVN[[#This Row],[Forfait immat]]</f>
        <v>200</v>
      </c>
    </row>
    <row r="3" spans="1:51" s="231" customFormat="1" ht="11.25" customHeight="1" x14ac:dyDescent="0.25">
      <c r="A3" s="271">
        <v>60</v>
      </c>
      <c r="B3" s="271" t="s">
        <v>163</v>
      </c>
      <c r="C3" s="271" t="s">
        <v>104</v>
      </c>
      <c r="D3" s="207">
        <v>46052</v>
      </c>
      <c r="E3" s="272">
        <v>46046</v>
      </c>
      <c r="F3" s="208"/>
      <c r="G3" s="208"/>
      <c r="H3" s="208"/>
      <c r="I3" s="208" t="s">
        <v>165</v>
      </c>
      <c r="J3" s="208" t="s">
        <v>373</v>
      </c>
      <c r="K3" s="208">
        <v>-150</v>
      </c>
      <c r="L3" s="271" t="s">
        <v>444</v>
      </c>
      <c r="M3" s="271">
        <v>94</v>
      </c>
      <c r="N3" s="271">
        <v>2705</v>
      </c>
      <c r="O3" s="271" t="s">
        <v>926</v>
      </c>
      <c r="P3" s="273" t="s">
        <v>927</v>
      </c>
      <c r="Q3" s="271" t="s">
        <v>190</v>
      </c>
      <c r="R3" s="209">
        <v>24822.33</v>
      </c>
      <c r="S3" s="209">
        <v>-145.84</v>
      </c>
      <c r="T3" s="210">
        <f t="shared" si="0"/>
        <v>24676.49</v>
      </c>
      <c r="U3" s="211">
        <v>123</v>
      </c>
      <c r="V3" s="209">
        <v>380.41</v>
      </c>
      <c r="W3" s="274">
        <v>95</v>
      </c>
      <c r="X3" s="212"/>
      <c r="Y3" s="274">
        <f t="shared" si="1"/>
        <v>285.41000000000003</v>
      </c>
      <c r="Z3" s="213">
        <f t="shared" si="2"/>
        <v>1.5415887753890445E-2</v>
      </c>
      <c r="AA3" s="212">
        <v>-2641.12</v>
      </c>
      <c r="AB3" s="274">
        <v>0</v>
      </c>
      <c r="AC3" s="274"/>
      <c r="AD3" s="274" t="s">
        <v>1220</v>
      </c>
      <c r="AE3" s="214">
        <v>0.13</v>
      </c>
      <c r="AF3" s="214">
        <v>0.13</v>
      </c>
      <c r="AG3" s="274">
        <f t="shared" si="3"/>
        <v>37.103300000000004</v>
      </c>
      <c r="AH3" s="274"/>
      <c r="AI3" s="274">
        <f t="shared" si="4"/>
        <v>37.103300000000004</v>
      </c>
      <c r="AJ3" s="271" t="s">
        <v>164</v>
      </c>
      <c r="AK3" s="271">
        <v>30</v>
      </c>
      <c r="AL3" s="211">
        <v>50</v>
      </c>
      <c r="AM3" s="275">
        <f t="shared" si="5"/>
        <v>1</v>
      </c>
      <c r="AN3" s="275">
        <f t="shared" si="6"/>
        <v>1</v>
      </c>
      <c r="AO3" s="275"/>
      <c r="AP3" s="275"/>
      <c r="AQ3" s="275">
        <f t="shared" si="7"/>
        <v>1</v>
      </c>
      <c r="AR3" s="215" t="str">
        <f>IF(A3="","",VLOOKUP(A3,'Base Sites'!A:B,2,FALSE))</f>
        <v>Val de Lys Automobiles</v>
      </c>
      <c r="AS3" s="215" t="str">
        <f t="shared" si="8"/>
        <v>VOLKSWAGEN</v>
      </c>
      <c r="AT3" s="275"/>
      <c r="AU3" s="276" t="str">
        <f>IF(A3="","",VLOOKUP(L3,'Base Vendeurs'!A:B,2,FALSE))</f>
        <v xml:space="preserve">Val de Lys </v>
      </c>
      <c r="AV3" s="274">
        <f t="shared" si="9"/>
        <v>380.41</v>
      </c>
      <c r="AW3" s="213">
        <f t="shared" si="10"/>
        <v>1.5415887753890445E-2</v>
      </c>
      <c r="AX3" s="276" t="str">
        <f t="shared" si="11"/>
        <v>NON</v>
      </c>
      <c r="AY3" s="231">
        <f>+MargesVN[[#This Row],[Total COM]]+MargesVN[[#This Row],[EXT GIE]]+MargesVN[[#This Row],[Forfait immat]]</f>
        <v>117.1033</v>
      </c>
    </row>
    <row r="4" spans="1:51" s="231" customFormat="1" ht="11.25" customHeight="1" x14ac:dyDescent="0.25">
      <c r="A4" s="431">
        <v>60</v>
      </c>
      <c r="B4" s="431" t="s">
        <v>163</v>
      </c>
      <c r="C4" s="431" t="s">
        <v>104</v>
      </c>
      <c r="D4" s="432">
        <v>46198</v>
      </c>
      <c r="E4" s="433">
        <v>46199</v>
      </c>
      <c r="F4" s="434"/>
      <c r="G4" s="434"/>
      <c r="H4" s="434"/>
      <c r="I4" s="434"/>
      <c r="J4" s="434"/>
      <c r="K4" s="434"/>
      <c r="L4" s="431" t="s">
        <v>445</v>
      </c>
      <c r="M4" s="431">
        <v>97</v>
      </c>
      <c r="N4" s="431">
        <v>3504</v>
      </c>
      <c r="O4" s="431" t="s">
        <v>4809</v>
      </c>
      <c r="P4" s="435" t="s">
        <v>4810</v>
      </c>
      <c r="Q4" s="431" t="s">
        <v>93</v>
      </c>
      <c r="R4" s="436">
        <v>42230.67</v>
      </c>
      <c r="S4" s="436">
        <v>1083.33</v>
      </c>
      <c r="T4" s="437">
        <f t="shared" si="0"/>
        <v>43314</v>
      </c>
      <c r="U4" s="438">
        <v>171</v>
      </c>
      <c r="V4" s="436">
        <v>484.39</v>
      </c>
      <c r="W4" s="439">
        <v>95</v>
      </c>
      <c r="X4" s="440"/>
      <c r="Y4" s="439">
        <f t="shared" si="1"/>
        <v>389.39</v>
      </c>
      <c r="Z4" s="441">
        <f t="shared" si="2"/>
        <v>1.1183220205938033E-2</v>
      </c>
      <c r="AA4" s="440">
        <v>-5764.54</v>
      </c>
      <c r="AB4" s="439">
        <v>0</v>
      </c>
      <c r="AC4" s="439"/>
      <c r="AD4" s="439" t="s">
        <v>5164</v>
      </c>
      <c r="AE4" s="442"/>
      <c r="AF4" s="442">
        <v>0.12</v>
      </c>
      <c r="AG4" s="439">
        <f t="shared" si="3"/>
        <v>0</v>
      </c>
      <c r="AH4" s="439">
        <v>200</v>
      </c>
      <c r="AI4" s="439">
        <f t="shared" si="4"/>
        <v>200</v>
      </c>
      <c r="AJ4" s="431" t="s">
        <v>149</v>
      </c>
      <c r="AK4" s="431">
        <v>30</v>
      </c>
      <c r="AL4" s="438"/>
      <c r="AM4" s="443">
        <f t="shared" si="5"/>
        <v>0</v>
      </c>
      <c r="AN4" s="443">
        <f t="shared" si="6"/>
        <v>1</v>
      </c>
      <c r="AO4" s="443"/>
      <c r="AP4" s="443"/>
      <c r="AQ4" s="443">
        <f t="shared" si="7"/>
        <v>0</v>
      </c>
      <c r="AR4" s="444" t="str">
        <f>IF(A4="","",VLOOKUP(A4,'Base Sites'!A:B,2,FALSE))</f>
        <v>Val de Lys Automobiles</v>
      </c>
      <c r="AS4" s="444" t="str">
        <f t="shared" si="8"/>
        <v>VOLKSWAGEN</v>
      </c>
      <c r="AT4" s="443"/>
      <c r="AU4" s="445" t="str">
        <f>IF(A4="","",VLOOKUP(L4,'Base Vendeurs'!A:B,2,FALSE))</f>
        <v xml:space="preserve">Val de Lys </v>
      </c>
      <c r="AV4" s="439">
        <f t="shared" si="9"/>
        <v>484.39</v>
      </c>
      <c r="AW4" s="441">
        <f t="shared" si="10"/>
        <v>1.1183220205938033E-2</v>
      </c>
      <c r="AX4" s="445" t="str">
        <f t="shared" si="11"/>
        <v>NON</v>
      </c>
      <c r="AY4" s="231">
        <f>+MargesVN[[#This Row],[Total COM]]+MargesVN[[#This Row],[EXT GIE]]+MargesVN[[#This Row],[Forfait immat]]</f>
        <v>230</v>
      </c>
    </row>
    <row r="5" spans="1:51" s="231" customFormat="1" ht="11.25" customHeight="1" x14ac:dyDescent="0.25">
      <c r="A5" s="431">
        <v>60</v>
      </c>
      <c r="B5" s="431" t="s">
        <v>163</v>
      </c>
      <c r="C5" s="431" t="s">
        <v>104</v>
      </c>
      <c r="D5" s="432">
        <v>46202</v>
      </c>
      <c r="E5" s="433">
        <v>46203</v>
      </c>
      <c r="F5" s="434"/>
      <c r="G5" s="434"/>
      <c r="H5" s="434"/>
      <c r="I5" s="434"/>
      <c r="J5" s="434"/>
      <c r="K5" s="434"/>
      <c r="L5" s="431" t="s">
        <v>365</v>
      </c>
      <c r="M5" s="431">
        <v>98</v>
      </c>
      <c r="N5" s="431">
        <v>3631</v>
      </c>
      <c r="O5" s="431" t="s">
        <v>5002</v>
      </c>
      <c r="P5" s="435" t="s">
        <v>5003</v>
      </c>
      <c r="Q5" s="431" t="s">
        <v>177</v>
      </c>
      <c r="R5" s="436">
        <v>37605</v>
      </c>
      <c r="S5" s="436">
        <v>1433.33</v>
      </c>
      <c r="T5" s="437">
        <f t="shared" si="0"/>
        <v>39038.33</v>
      </c>
      <c r="U5" s="438">
        <v>63</v>
      </c>
      <c r="V5" s="436">
        <v>875.76</v>
      </c>
      <c r="W5" s="439">
        <v>95</v>
      </c>
      <c r="X5" s="440"/>
      <c r="Y5" s="439">
        <f t="shared" si="1"/>
        <v>780.76</v>
      </c>
      <c r="Z5" s="441">
        <f t="shared" si="2"/>
        <v>2.2433336671932431E-2</v>
      </c>
      <c r="AA5" s="440">
        <v>0</v>
      </c>
      <c r="AB5" s="439">
        <v>0</v>
      </c>
      <c r="AC5" s="439"/>
      <c r="AD5" s="439"/>
      <c r="AE5" s="442">
        <v>0.1</v>
      </c>
      <c r="AF5" s="442">
        <v>0.12</v>
      </c>
      <c r="AG5" s="439">
        <f t="shared" si="3"/>
        <v>78.076000000000008</v>
      </c>
      <c r="AH5" s="439"/>
      <c r="AI5" s="439">
        <f t="shared" si="4"/>
        <v>78.076000000000008</v>
      </c>
      <c r="AJ5" s="431" t="s">
        <v>164</v>
      </c>
      <c r="AK5" s="431"/>
      <c r="AL5" s="438"/>
      <c r="AM5" s="443">
        <f t="shared" si="5"/>
        <v>0</v>
      </c>
      <c r="AN5" s="443">
        <f t="shared" si="6"/>
        <v>1</v>
      </c>
      <c r="AO5" s="443"/>
      <c r="AP5" s="443"/>
      <c r="AQ5" s="443">
        <f t="shared" si="7"/>
        <v>0</v>
      </c>
      <c r="AR5" s="444" t="str">
        <f>IF(A5="","",VLOOKUP(A5,'Base Sites'!A:B,2,FALSE))</f>
        <v>Val de Lys Automobiles</v>
      </c>
      <c r="AS5" s="444" t="str">
        <f t="shared" si="8"/>
        <v>VOLKSWAGEN</v>
      </c>
      <c r="AT5" s="443"/>
      <c r="AU5" s="445" t="str">
        <f>IF(A5="","",VLOOKUP(L5,'Base Vendeurs'!A:B,2,FALSE))</f>
        <v xml:space="preserve">Val de Lys </v>
      </c>
      <c r="AV5" s="439">
        <f t="shared" si="9"/>
        <v>875.76</v>
      </c>
      <c r="AW5" s="441">
        <f t="shared" si="10"/>
        <v>2.2433336671932431E-2</v>
      </c>
      <c r="AX5" s="445" t="str">
        <f t="shared" si="11"/>
        <v>NON</v>
      </c>
      <c r="AY5" s="231">
        <f>+MargesVN[[#This Row],[Total COM]]+MargesVN[[#This Row],[EXT GIE]]+MargesVN[[#This Row],[Forfait immat]]</f>
        <v>78.076000000000008</v>
      </c>
    </row>
    <row r="6" spans="1:51" s="231" customFormat="1" ht="11.25" customHeight="1" x14ac:dyDescent="0.25">
      <c r="A6" s="401">
        <v>10</v>
      </c>
      <c r="B6" s="401" t="s">
        <v>163</v>
      </c>
      <c r="C6" s="401" t="s">
        <v>206</v>
      </c>
      <c r="D6" s="402">
        <v>46154</v>
      </c>
      <c r="E6" s="403">
        <v>46165</v>
      </c>
      <c r="F6" s="404"/>
      <c r="G6" s="404"/>
      <c r="H6" s="404"/>
      <c r="I6" s="404"/>
      <c r="J6" s="404"/>
      <c r="K6" s="404">
        <v>0</v>
      </c>
      <c r="L6" s="401" t="s">
        <v>2997</v>
      </c>
      <c r="M6" s="401">
        <v>572</v>
      </c>
      <c r="N6" s="401"/>
      <c r="O6" s="401" t="s">
        <v>3881</v>
      </c>
      <c r="P6" s="405" t="s">
        <v>3882</v>
      </c>
      <c r="Q6" s="401" t="s">
        <v>459</v>
      </c>
      <c r="R6" s="406">
        <v>28388.74</v>
      </c>
      <c r="S6" s="406">
        <v>0</v>
      </c>
      <c r="T6" s="407">
        <f t="shared" si="0"/>
        <v>28388.74</v>
      </c>
      <c r="U6" s="408">
        <v>1258</v>
      </c>
      <c r="V6" s="406">
        <v>-2998.39</v>
      </c>
      <c r="W6" s="409">
        <v>0</v>
      </c>
      <c r="X6" s="410"/>
      <c r="Y6" s="409">
        <f t="shared" si="1"/>
        <v>-2998.39</v>
      </c>
      <c r="Z6" s="411">
        <f t="shared" si="2"/>
        <v>-0.10561898837355936</v>
      </c>
      <c r="AA6" s="410">
        <v>0</v>
      </c>
      <c r="AB6" s="409">
        <v>0</v>
      </c>
      <c r="AC6" s="409"/>
      <c r="AD6" s="409" t="s">
        <v>4378</v>
      </c>
      <c r="AE6" s="412"/>
      <c r="AF6" s="412">
        <v>0.1</v>
      </c>
      <c r="AG6" s="409">
        <f t="shared" si="3"/>
        <v>0</v>
      </c>
      <c r="AH6" s="409">
        <v>150</v>
      </c>
      <c r="AI6" s="409">
        <f t="shared" si="4"/>
        <v>150</v>
      </c>
      <c r="AJ6" s="401" t="s">
        <v>149</v>
      </c>
      <c r="AK6" s="401">
        <v>0</v>
      </c>
      <c r="AL6" s="408">
        <v>50</v>
      </c>
      <c r="AM6" s="413">
        <f t="shared" si="5"/>
        <v>1</v>
      </c>
      <c r="AN6" s="413">
        <f t="shared" si="6"/>
        <v>1</v>
      </c>
      <c r="AO6" s="413"/>
      <c r="AP6" s="413"/>
      <c r="AQ6" s="413">
        <f t="shared" si="7"/>
        <v>1</v>
      </c>
      <c r="AR6" s="414" t="str">
        <f>IF(A6="","",VLOOKUP(A6,'Base Sites'!A:B,2,FALSE))</f>
        <v>Valauto Roncq</v>
      </c>
      <c r="AS6" s="414" t="str">
        <f t="shared" si="8"/>
        <v>CUPRA</v>
      </c>
      <c r="AT6" s="413"/>
      <c r="AU6" s="415" t="str">
        <f>IF(A6="","",VLOOKUP(L6,'Base Vendeurs'!A:B,2,FALSE))</f>
        <v>Valauto Arras</v>
      </c>
      <c r="AV6" s="409">
        <f t="shared" si="9"/>
        <v>-2998.39</v>
      </c>
      <c r="AW6" s="411">
        <f t="shared" si="10"/>
        <v>-0.10561898837355936</v>
      </c>
      <c r="AX6" s="415" t="str">
        <f t="shared" si="11"/>
        <v>OUI</v>
      </c>
      <c r="AY6" s="231">
        <f>+MargesVN[[#This Row],[Total COM]]+MargesVN[[#This Row],[EXT GIE]]+MargesVN[[#This Row],[Forfait immat]]</f>
        <v>200</v>
      </c>
    </row>
    <row r="7" spans="1:51" s="231" customFormat="1" ht="11.25" customHeight="1" x14ac:dyDescent="0.25">
      <c r="A7" s="319">
        <v>10</v>
      </c>
      <c r="B7" s="319" t="s">
        <v>163</v>
      </c>
      <c r="C7" s="319" t="s">
        <v>104</v>
      </c>
      <c r="D7" s="320">
        <v>46098</v>
      </c>
      <c r="E7" s="321">
        <v>46099</v>
      </c>
      <c r="F7" s="322"/>
      <c r="G7" s="322"/>
      <c r="H7" s="322"/>
      <c r="I7" s="322"/>
      <c r="J7" s="322"/>
      <c r="K7" s="322">
        <v>0</v>
      </c>
      <c r="L7" s="319" t="s">
        <v>388</v>
      </c>
      <c r="M7" s="319">
        <v>594</v>
      </c>
      <c r="N7" s="319">
        <v>511408</v>
      </c>
      <c r="O7" s="319" t="s">
        <v>2596</v>
      </c>
      <c r="P7" s="323" t="s">
        <v>2597</v>
      </c>
      <c r="Q7" s="319" t="s">
        <v>205</v>
      </c>
      <c r="R7" s="324">
        <v>41363.33</v>
      </c>
      <c r="S7" s="324">
        <v>1433.33</v>
      </c>
      <c r="T7" s="325">
        <f t="shared" si="0"/>
        <v>42796.66</v>
      </c>
      <c r="U7" s="326">
        <v>413</v>
      </c>
      <c r="V7" s="324">
        <v>-6904.53</v>
      </c>
      <c r="W7" s="327">
        <v>95</v>
      </c>
      <c r="X7" s="328"/>
      <c r="Y7" s="327">
        <f t="shared" si="1"/>
        <v>-6999.53</v>
      </c>
      <c r="Z7" s="329">
        <f t="shared" si="2"/>
        <v>-0.16133338442766326</v>
      </c>
      <c r="AA7" s="328">
        <v>-2995.77</v>
      </c>
      <c r="AB7" s="327">
        <v>0</v>
      </c>
      <c r="AC7" s="327"/>
      <c r="AD7" s="327" t="s">
        <v>2871</v>
      </c>
      <c r="AE7" s="330"/>
      <c r="AF7" s="330">
        <v>0.13</v>
      </c>
      <c r="AG7" s="327">
        <f t="shared" si="3"/>
        <v>0</v>
      </c>
      <c r="AH7" s="327">
        <v>200</v>
      </c>
      <c r="AI7" s="327">
        <f t="shared" si="4"/>
        <v>200</v>
      </c>
      <c r="AJ7" s="319" t="s">
        <v>164</v>
      </c>
      <c r="AK7" s="319"/>
      <c r="AL7" s="326">
        <v>50</v>
      </c>
      <c r="AM7" s="331">
        <f t="shared" si="5"/>
        <v>1</v>
      </c>
      <c r="AN7" s="331">
        <f t="shared" si="6"/>
        <v>1</v>
      </c>
      <c r="AO7" s="331"/>
      <c r="AP7" s="331"/>
      <c r="AQ7" s="331">
        <f t="shared" si="7"/>
        <v>1</v>
      </c>
      <c r="AR7" s="332" t="str">
        <f>IF(A7="","",VLOOKUP(A7,'Base Sites'!A:B,2,FALSE))</f>
        <v>Valauto Roncq</v>
      </c>
      <c r="AS7" s="332" t="str">
        <f t="shared" si="8"/>
        <v>VOLKSWAGEN</v>
      </c>
      <c r="AT7" s="331"/>
      <c r="AU7" s="333" t="str">
        <f>IF(A7="","",VLOOKUP(L7,'Base Vendeurs'!A:B,2,FALSE))</f>
        <v>Valauto Roncq VW</v>
      </c>
      <c r="AV7" s="327">
        <f t="shared" si="9"/>
        <v>-6904.53</v>
      </c>
      <c r="AW7" s="329">
        <f t="shared" si="10"/>
        <v>-0.16133338442766326</v>
      </c>
      <c r="AX7" s="333" t="str">
        <f t="shared" si="11"/>
        <v>OUI</v>
      </c>
      <c r="AY7" s="231">
        <f>+MargesVN[[#This Row],[Total COM]]+MargesVN[[#This Row],[EXT GIE]]+MargesVN[[#This Row],[Forfait immat]]</f>
        <v>250</v>
      </c>
    </row>
    <row r="8" spans="1:51" s="231" customFormat="1" ht="11.25" customHeight="1" x14ac:dyDescent="0.25">
      <c r="A8" s="45">
        <v>10</v>
      </c>
      <c r="B8" s="45" t="s">
        <v>163</v>
      </c>
      <c r="C8" s="45" t="s">
        <v>29</v>
      </c>
      <c r="D8" s="44">
        <v>46069</v>
      </c>
      <c r="E8" s="65">
        <v>46070</v>
      </c>
      <c r="F8" s="35"/>
      <c r="G8" s="35"/>
      <c r="H8" s="35"/>
      <c r="I8" s="35"/>
      <c r="J8" s="35"/>
      <c r="K8" s="35">
        <v>0</v>
      </c>
      <c r="L8" s="45" t="s">
        <v>161</v>
      </c>
      <c r="M8" s="45">
        <v>609</v>
      </c>
      <c r="N8" s="45">
        <v>511811</v>
      </c>
      <c r="O8" s="45" t="s">
        <v>1618</v>
      </c>
      <c r="P8" s="66" t="s">
        <v>1619</v>
      </c>
      <c r="Q8" s="45" t="s">
        <v>79</v>
      </c>
      <c r="R8" s="47">
        <v>40833.33</v>
      </c>
      <c r="S8" s="47">
        <v>2775</v>
      </c>
      <c r="T8" s="48">
        <f t="shared" si="0"/>
        <v>43608.33</v>
      </c>
      <c r="U8" s="49">
        <v>146</v>
      </c>
      <c r="V8" s="47">
        <v>1189.23</v>
      </c>
      <c r="W8" s="46">
        <v>35.01</v>
      </c>
      <c r="X8" s="50"/>
      <c r="Y8" s="46">
        <f t="shared" si="1"/>
        <v>1154.22</v>
      </c>
      <c r="Z8" s="51">
        <f t="shared" si="2"/>
        <v>2.7270707224972844E-2</v>
      </c>
      <c r="AA8" s="50">
        <v>-4712</v>
      </c>
      <c r="AB8" s="46">
        <v>0</v>
      </c>
      <c r="AC8" s="46"/>
      <c r="AD8" s="46"/>
      <c r="AE8" s="52">
        <v>0.13</v>
      </c>
      <c r="AF8" s="52">
        <v>0.13</v>
      </c>
      <c r="AG8" s="46">
        <f t="shared" si="3"/>
        <v>150.04860000000002</v>
      </c>
      <c r="AH8" s="46"/>
      <c r="AI8" s="46">
        <f t="shared" si="4"/>
        <v>150.04860000000002</v>
      </c>
      <c r="AJ8" s="45" t="s">
        <v>149</v>
      </c>
      <c r="AK8" s="45"/>
      <c r="AL8" s="49"/>
      <c r="AM8" s="238">
        <f t="shared" si="5"/>
        <v>0</v>
      </c>
      <c r="AN8" s="238">
        <f t="shared" si="6"/>
        <v>1</v>
      </c>
      <c r="AO8" s="238"/>
      <c r="AP8" s="238"/>
      <c r="AQ8" s="238">
        <f t="shared" si="7"/>
        <v>0</v>
      </c>
      <c r="AR8" s="96" t="str">
        <f>IF(A8="","",VLOOKUP(A8,'Base Sites'!A:B,2,FALSE))</f>
        <v>Valauto Roncq</v>
      </c>
      <c r="AS8" s="96" t="str">
        <f t="shared" si="8"/>
        <v>SKODA</v>
      </c>
      <c r="AT8" s="238"/>
      <c r="AU8" s="231" t="str">
        <f>IF(A8="","",VLOOKUP(L8,'Base Vendeurs'!A:B,2,FALSE))</f>
        <v>Valauto Roncq Skoda</v>
      </c>
      <c r="AV8" s="46">
        <f t="shared" si="9"/>
        <v>1189.23</v>
      </c>
      <c r="AW8" s="51">
        <f t="shared" si="10"/>
        <v>2.7270707224972844E-2</v>
      </c>
      <c r="AX8" s="231" t="str">
        <f t="shared" si="11"/>
        <v>NON</v>
      </c>
      <c r="AY8" s="231">
        <f>+MargesVN[[#This Row],[Total COM]]+MargesVN[[#This Row],[EXT GIE]]+MargesVN[[#This Row],[Forfait immat]]</f>
        <v>150.04860000000002</v>
      </c>
    </row>
    <row r="9" spans="1:51" s="231" customFormat="1" ht="11.25" customHeight="1" x14ac:dyDescent="0.25">
      <c r="A9" s="45">
        <v>10</v>
      </c>
      <c r="B9" s="45" t="s">
        <v>183</v>
      </c>
      <c r="C9" s="45" t="s">
        <v>104</v>
      </c>
      <c r="D9" s="44">
        <v>46078</v>
      </c>
      <c r="E9" s="65">
        <v>46076</v>
      </c>
      <c r="F9" s="35"/>
      <c r="G9" s="35"/>
      <c r="H9" s="35"/>
      <c r="I9" s="35" t="s">
        <v>165</v>
      </c>
      <c r="J9" s="35"/>
      <c r="K9" s="35">
        <v>24432.880000000001</v>
      </c>
      <c r="L9" s="45" t="s">
        <v>246</v>
      </c>
      <c r="M9" s="45">
        <v>612</v>
      </c>
      <c r="N9" s="45"/>
      <c r="O9" s="45" t="s">
        <v>1878</v>
      </c>
      <c r="P9" s="66" t="s">
        <v>1879</v>
      </c>
      <c r="Q9" s="45" t="s">
        <v>190</v>
      </c>
      <c r="R9" s="47">
        <v>27264</v>
      </c>
      <c r="S9" s="47">
        <v>922.83</v>
      </c>
      <c r="T9" s="48">
        <f t="shared" si="0"/>
        <v>28186.83</v>
      </c>
      <c r="U9" s="49">
        <v>118</v>
      </c>
      <c r="V9" s="47">
        <v>964.11</v>
      </c>
      <c r="W9" s="46">
        <v>95</v>
      </c>
      <c r="X9" s="50"/>
      <c r="Y9" s="46">
        <f t="shared" si="1"/>
        <v>869.11</v>
      </c>
      <c r="Z9" s="51">
        <f t="shared" si="2"/>
        <v>3.4204271995112612E-2</v>
      </c>
      <c r="AA9" s="50">
        <v>-2921.79</v>
      </c>
      <c r="AB9" s="46">
        <v>0</v>
      </c>
      <c r="AC9" s="46"/>
      <c r="AD9" s="46" t="s">
        <v>2021</v>
      </c>
      <c r="AE9" s="52">
        <v>0.13</v>
      </c>
      <c r="AF9" s="52">
        <v>0.13</v>
      </c>
      <c r="AG9" s="46">
        <f t="shared" si="3"/>
        <v>112.9843</v>
      </c>
      <c r="AH9" s="46"/>
      <c r="AI9" s="46">
        <f t="shared" si="4"/>
        <v>112.9843</v>
      </c>
      <c r="AJ9" s="45" t="s">
        <v>149</v>
      </c>
      <c r="AK9" s="45">
        <v>30</v>
      </c>
      <c r="AL9" s="49">
        <v>50</v>
      </c>
      <c r="AM9" s="238">
        <f t="shared" si="5"/>
        <v>1</v>
      </c>
      <c r="AN9" s="238">
        <f t="shared" si="6"/>
        <v>1</v>
      </c>
      <c r="AO9" s="238"/>
      <c r="AP9" s="238"/>
      <c r="AQ9" s="238">
        <f t="shared" si="7"/>
        <v>1</v>
      </c>
      <c r="AR9" s="96" t="str">
        <f>IF(A9="","",VLOOKUP(A9,'Base Sites'!A:B,2,FALSE))</f>
        <v>Valauto Roncq</v>
      </c>
      <c r="AS9" s="96" t="str">
        <f t="shared" si="8"/>
        <v>VOLKSWAGEN</v>
      </c>
      <c r="AT9" s="238"/>
      <c r="AU9" s="231" t="str">
        <f>IF(A9="","",VLOOKUP(L9,'Base Vendeurs'!A:B,2,FALSE))</f>
        <v>Valauto Lambersart VW</v>
      </c>
      <c r="AV9" s="46">
        <f t="shared" si="9"/>
        <v>964.11</v>
      </c>
      <c r="AW9" s="51">
        <f t="shared" si="10"/>
        <v>3.4204271995112612E-2</v>
      </c>
      <c r="AX9" s="231" t="str">
        <f t="shared" si="11"/>
        <v>NON</v>
      </c>
      <c r="AY9" s="231">
        <f>+MargesVN[[#This Row],[Total COM]]+MargesVN[[#This Row],[EXT GIE]]+MargesVN[[#This Row],[Forfait immat]]</f>
        <v>192.98430000000002</v>
      </c>
    </row>
    <row r="10" spans="1:51" s="231" customFormat="1" ht="11.25" customHeight="1" x14ac:dyDescent="0.25">
      <c r="A10" s="45">
        <v>10</v>
      </c>
      <c r="B10" s="45" t="s">
        <v>163</v>
      </c>
      <c r="C10" s="45" t="s">
        <v>104</v>
      </c>
      <c r="D10" s="44">
        <v>46064</v>
      </c>
      <c r="E10" s="65">
        <v>46064</v>
      </c>
      <c r="F10" s="35"/>
      <c r="G10" s="35"/>
      <c r="H10" s="35"/>
      <c r="I10" s="35"/>
      <c r="J10" s="35"/>
      <c r="K10" s="35">
        <v>0</v>
      </c>
      <c r="L10" s="45" t="s">
        <v>38</v>
      </c>
      <c r="M10" s="45">
        <v>615</v>
      </c>
      <c r="N10" s="45">
        <v>515962</v>
      </c>
      <c r="O10" s="45" t="s">
        <v>1519</v>
      </c>
      <c r="P10" s="66" t="s">
        <v>1520</v>
      </c>
      <c r="Q10" s="45" t="s">
        <v>26</v>
      </c>
      <c r="R10" s="47">
        <v>48155</v>
      </c>
      <c r="S10" s="47">
        <v>5220.84</v>
      </c>
      <c r="T10" s="48">
        <f t="shared" si="0"/>
        <v>53375.839999999997</v>
      </c>
      <c r="U10" s="49">
        <v>57</v>
      </c>
      <c r="V10" s="47">
        <v>1025.17</v>
      </c>
      <c r="W10" s="46">
        <v>95</v>
      </c>
      <c r="X10" s="50"/>
      <c r="Y10" s="46">
        <f t="shared" si="1"/>
        <v>930.17000000000007</v>
      </c>
      <c r="Z10" s="51">
        <f t="shared" si="2"/>
        <v>1.9206629816036623E-2</v>
      </c>
      <c r="AA10" s="50">
        <v>-4803.83</v>
      </c>
      <c r="AB10" s="46">
        <v>-2000</v>
      </c>
      <c r="AC10" s="46"/>
      <c r="AD10" s="46"/>
      <c r="AE10" s="52">
        <v>0.13</v>
      </c>
      <c r="AF10" s="52">
        <v>0.13</v>
      </c>
      <c r="AG10" s="46">
        <f t="shared" si="3"/>
        <v>120.92210000000001</v>
      </c>
      <c r="AH10" s="46"/>
      <c r="AI10" s="46">
        <f t="shared" si="4"/>
        <v>120.92210000000001</v>
      </c>
      <c r="AJ10" s="45" t="s">
        <v>149</v>
      </c>
      <c r="AK10" s="45">
        <v>30</v>
      </c>
      <c r="AL10" s="49"/>
      <c r="AM10" s="238">
        <f t="shared" si="5"/>
        <v>0</v>
      </c>
      <c r="AN10" s="238">
        <f t="shared" si="6"/>
        <v>1</v>
      </c>
      <c r="AO10" s="238"/>
      <c r="AP10" s="238"/>
      <c r="AQ10" s="238">
        <f t="shared" si="7"/>
        <v>0</v>
      </c>
      <c r="AR10" s="96" t="str">
        <f>IF(A10="","",VLOOKUP(A10,'Base Sites'!A:B,2,FALSE))</f>
        <v>Valauto Roncq</v>
      </c>
      <c r="AS10" s="96" t="str">
        <f t="shared" si="8"/>
        <v>VOLKSWAGEN</v>
      </c>
      <c r="AT10" s="238"/>
      <c r="AU10" s="231" t="str">
        <f>IF(A10="","",VLOOKUP(L10,'Base Vendeurs'!A:B,2,FALSE))</f>
        <v>Valauto Roubaix</v>
      </c>
      <c r="AV10" s="46">
        <f t="shared" si="9"/>
        <v>1025.17</v>
      </c>
      <c r="AW10" s="51">
        <f t="shared" si="10"/>
        <v>1.9206629816036623E-2</v>
      </c>
      <c r="AX10" s="231" t="str">
        <f t="shared" si="11"/>
        <v>NON</v>
      </c>
      <c r="AY10" s="231">
        <f>+MargesVN[[#This Row],[Total COM]]+MargesVN[[#This Row],[EXT GIE]]+MargesVN[[#This Row],[Forfait immat]]</f>
        <v>150.9221</v>
      </c>
    </row>
    <row r="11" spans="1:51" s="231" customFormat="1" ht="11.25" customHeight="1" x14ac:dyDescent="0.25">
      <c r="A11" s="354">
        <v>10</v>
      </c>
      <c r="B11" s="354" t="s">
        <v>163</v>
      </c>
      <c r="C11" s="354" t="s">
        <v>104</v>
      </c>
      <c r="D11" s="355">
        <v>46128</v>
      </c>
      <c r="E11" s="356">
        <v>46121</v>
      </c>
      <c r="F11" s="357"/>
      <c r="G11" s="357"/>
      <c r="H11" s="357"/>
      <c r="I11" s="357"/>
      <c r="J11" s="357"/>
      <c r="K11" s="357"/>
      <c r="L11" s="354" t="s">
        <v>38</v>
      </c>
      <c r="M11" s="354">
        <v>616</v>
      </c>
      <c r="N11" s="354"/>
      <c r="O11" s="354" t="s">
        <v>2574</v>
      </c>
      <c r="P11" s="358" t="s">
        <v>2575</v>
      </c>
      <c r="Q11" s="354" t="s">
        <v>26</v>
      </c>
      <c r="R11" s="359">
        <v>44655</v>
      </c>
      <c r="S11" s="359">
        <v>8791.67</v>
      </c>
      <c r="T11" s="360">
        <f t="shared" si="0"/>
        <v>53446.67</v>
      </c>
      <c r="U11" s="361">
        <v>73</v>
      </c>
      <c r="V11" s="359">
        <v>1382.28</v>
      </c>
      <c r="W11" s="362">
        <v>95</v>
      </c>
      <c r="X11" s="363"/>
      <c r="Y11" s="362">
        <f t="shared" si="1"/>
        <v>1287.28</v>
      </c>
      <c r="Z11" s="364">
        <f t="shared" si="2"/>
        <v>2.586278995492142E-2</v>
      </c>
      <c r="AA11" s="363">
        <v>-5810.2</v>
      </c>
      <c r="AB11" s="362">
        <v>0</v>
      </c>
      <c r="AC11" s="362"/>
      <c r="AD11" s="362"/>
      <c r="AE11" s="365">
        <v>0.13</v>
      </c>
      <c r="AF11" s="365">
        <v>0.13</v>
      </c>
      <c r="AG11" s="362">
        <f t="shared" si="3"/>
        <v>167.34639999999999</v>
      </c>
      <c r="AH11" s="362"/>
      <c r="AI11" s="362">
        <f t="shared" si="4"/>
        <v>167.34639999999999</v>
      </c>
      <c r="AJ11" s="354" t="s">
        <v>149</v>
      </c>
      <c r="AK11" s="354">
        <v>30</v>
      </c>
      <c r="AL11" s="361"/>
      <c r="AM11" s="366">
        <f t="shared" si="5"/>
        <v>0</v>
      </c>
      <c r="AN11" s="366">
        <f t="shared" si="6"/>
        <v>1</v>
      </c>
      <c r="AO11" s="366"/>
      <c r="AP11" s="366"/>
      <c r="AQ11" s="366">
        <f t="shared" si="7"/>
        <v>0</v>
      </c>
      <c r="AR11" s="367" t="str">
        <f>IF(A11="","",VLOOKUP(A11,'Base Sites'!A:B,2,FALSE))</f>
        <v>Valauto Roncq</v>
      </c>
      <c r="AS11" s="367" t="str">
        <f t="shared" si="8"/>
        <v>VOLKSWAGEN</v>
      </c>
      <c r="AT11" s="366"/>
      <c r="AU11" s="368" t="str">
        <f>IF(A11="","",VLOOKUP(L11,'Base Vendeurs'!A:B,2,FALSE))</f>
        <v>Valauto Roubaix</v>
      </c>
      <c r="AV11" s="362">
        <f t="shared" si="9"/>
        <v>1382.28</v>
      </c>
      <c r="AW11" s="364">
        <f t="shared" si="10"/>
        <v>2.586278995492142E-2</v>
      </c>
      <c r="AX11" s="368" t="str">
        <f t="shared" si="11"/>
        <v>NON</v>
      </c>
      <c r="AY11" s="231">
        <f>+MargesVN[[#This Row],[Total COM]]+MargesVN[[#This Row],[EXT GIE]]+MargesVN[[#This Row],[Forfait immat]]</f>
        <v>197.34639999999999</v>
      </c>
    </row>
    <row r="12" spans="1:51" s="231" customFormat="1" ht="11.25" customHeight="1" x14ac:dyDescent="0.25">
      <c r="A12" s="401">
        <v>10</v>
      </c>
      <c r="B12" s="401" t="s">
        <v>163</v>
      </c>
      <c r="C12" s="401" t="s">
        <v>104</v>
      </c>
      <c r="D12" s="402">
        <v>46136</v>
      </c>
      <c r="E12" s="403">
        <v>46144</v>
      </c>
      <c r="F12" s="404"/>
      <c r="G12" s="404"/>
      <c r="H12" s="404"/>
      <c r="I12" s="404"/>
      <c r="J12" s="404"/>
      <c r="K12" s="404">
        <v>0</v>
      </c>
      <c r="L12" s="401" t="s">
        <v>38</v>
      </c>
      <c r="M12" s="401">
        <v>619</v>
      </c>
      <c r="N12" s="401">
        <v>516067</v>
      </c>
      <c r="O12" s="401" t="s">
        <v>3330</v>
      </c>
      <c r="P12" s="405" t="s">
        <v>3331</v>
      </c>
      <c r="Q12" s="401" t="s">
        <v>107</v>
      </c>
      <c r="R12" s="406">
        <v>28389</v>
      </c>
      <c r="S12" s="406">
        <v>-1516.67</v>
      </c>
      <c r="T12" s="407">
        <f t="shared" si="0"/>
        <v>26872.33</v>
      </c>
      <c r="U12" s="408">
        <v>46</v>
      </c>
      <c r="V12" s="406">
        <v>1076.06</v>
      </c>
      <c r="W12" s="409">
        <v>95</v>
      </c>
      <c r="X12" s="410"/>
      <c r="Y12" s="409">
        <f t="shared" si="1"/>
        <v>981.06</v>
      </c>
      <c r="Z12" s="411">
        <f t="shared" si="2"/>
        <v>4.0043420127692679E-2</v>
      </c>
      <c r="AA12" s="410">
        <v>0</v>
      </c>
      <c r="AB12" s="409">
        <v>-3349.99</v>
      </c>
      <c r="AC12" s="409"/>
      <c r="AD12" s="409"/>
      <c r="AE12" s="412">
        <v>0.1</v>
      </c>
      <c r="AF12" s="412">
        <v>0.1</v>
      </c>
      <c r="AG12" s="409">
        <f t="shared" si="3"/>
        <v>98.105999999999995</v>
      </c>
      <c r="AH12" s="409"/>
      <c r="AI12" s="409">
        <f t="shared" si="4"/>
        <v>98.105999999999995</v>
      </c>
      <c r="AJ12" s="401" t="s">
        <v>149</v>
      </c>
      <c r="AK12" s="401">
        <v>30</v>
      </c>
      <c r="AL12" s="408"/>
      <c r="AM12" s="413">
        <f t="shared" si="5"/>
        <v>0</v>
      </c>
      <c r="AN12" s="413">
        <f t="shared" si="6"/>
        <v>1</v>
      </c>
      <c r="AO12" s="413"/>
      <c r="AP12" s="413"/>
      <c r="AQ12" s="413">
        <f t="shared" si="7"/>
        <v>0</v>
      </c>
      <c r="AR12" s="414" t="str">
        <f>IF(A12="","",VLOOKUP(A12,'Base Sites'!A:B,2,FALSE))</f>
        <v>Valauto Roncq</v>
      </c>
      <c r="AS12" s="414" t="str">
        <f t="shared" si="8"/>
        <v>VOLKSWAGEN</v>
      </c>
      <c r="AT12" s="413"/>
      <c r="AU12" s="415" t="str">
        <f>IF(A12="","",VLOOKUP(L12,'Base Vendeurs'!A:B,2,FALSE))</f>
        <v>Valauto Roubaix</v>
      </c>
      <c r="AV12" s="409">
        <f t="shared" si="9"/>
        <v>1076.06</v>
      </c>
      <c r="AW12" s="411">
        <f t="shared" si="10"/>
        <v>4.0043420127692679E-2</v>
      </c>
      <c r="AX12" s="415" t="str">
        <f t="shared" si="11"/>
        <v>NON</v>
      </c>
      <c r="AY12" s="231">
        <f>+MargesVN[[#This Row],[Total COM]]+MargesVN[[#This Row],[EXT GIE]]+MargesVN[[#This Row],[Forfait immat]]</f>
        <v>128.10599999999999</v>
      </c>
    </row>
    <row r="13" spans="1:51" s="231" customFormat="1" ht="11.25" customHeight="1" x14ac:dyDescent="0.25">
      <c r="A13" s="431">
        <v>10</v>
      </c>
      <c r="B13" s="431" t="s">
        <v>163</v>
      </c>
      <c r="C13" s="431" t="s">
        <v>104</v>
      </c>
      <c r="D13" s="432">
        <v>46177</v>
      </c>
      <c r="E13" s="433">
        <v>46177</v>
      </c>
      <c r="F13" s="434"/>
      <c r="G13" s="434"/>
      <c r="H13" s="434"/>
      <c r="I13" s="434"/>
      <c r="J13" s="434"/>
      <c r="K13" s="434">
        <v>0</v>
      </c>
      <c r="L13" s="431" t="s">
        <v>38</v>
      </c>
      <c r="M13" s="431">
        <v>620</v>
      </c>
      <c r="N13" s="431"/>
      <c r="O13" s="431" t="s">
        <v>4865</v>
      </c>
      <c r="P13" s="435" t="s">
        <v>4866</v>
      </c>
      <c r="Q13" s="431" t="s">
        <v>93</v>
      </c>
      <c r="R13" s="436">
        <v>24380.67</v>
      </c>
      <c r="S13" s="436">
        <v>808.33</v>
      </c>
      <c r="T13" s="437">
        <f t="shared" si="0"/>
        <v>25189</v>
      </c>
      <c r="U13" s="438">
        <v>62</v>
      </c>
      <c r="V13" s="436">
        <v>657.87</v>
      </c>
      <c r="W13" s="439">
        <v>95</v>
      </c>
      <c r="X13" s="440"/>
      <c r="Y13" s="439">
        <f t="shared" si="1"/>
        <v>562.87</v>
      </c>
      <c r="Z13" s="441">
        <f t="shared" si="2"/>
        <v>2.6117352812735719E-2</v>
      </c>
      <c r="AA13" s="440">
        <v>0</v>
      </c>
      <c r="AB13" s="439">
        <v>-1250</v>
      </c>
      <c r="AC13" s="439"/>
      <c r="AD13" s="439"/>
      <c r="AE13" s="442">
        <v>0.13</v>
      </c>
      <c r="AF13" s="442">
        <v>0.12</v>
      </c>
      <c r="AG13" s="439">
        <f t="shared" si="3"/>
        <v>73.173100000000005</v>
      </c>
      <c r="AH13" s="439"/>
      <c r="AI13" s="439">
        <f t="shared" si="4"/>
        <v>73.173100000000005</v>
      </c>
      <c r="AJ13" s="431" t="s">
        <v>149</v>
      </c>
      <c r="AK13" s="431">
        <v>30</v>
      </c>
      <c r="AL13" s="438"/>
      <c r="AM13" s="443">
        <f t="shared" si="5"/>
        <v>0</v>
      </c>
      <c r="AN13" s="443">
        <f t="shared" si="6"/>
        <v>1</v>
      </c>
      <c r="AO13" s="443"/>
      <c r="AP13" s="443"/>
      <c r="AQ13" s="443">
        <f t="shared" si="7"/>
        <v>0</v>
      </c>
      <c r="AR13" s="444" t="str">
        <f>IF(A13="","",VLOOKUP(A13,'Base Sites'!A:B,2,FALSE))</f>
        <v>Valauto Roncq</v>
      </c>
      <c r="AS13" s="444" t="str">
        <f t="shared" si="8"/>
        <v>VOLKSWAGEN</v>
      </c>
      <c r="AT13" s="443"/>
      <c r="AU13" s="445" t="str">
        <f>IF(A13="","",VLOOKUP(L13,'Base Vendeurs'!A:B,2,FALSE))</f>
        <v>Valauto Roubaix</v>
      </c>
      <c r="AV13" s="439">
        <f t="shared" si="9"/>
        <v>657.87</v>
      </c>
      <c r="AW13" s="441">
        <f t="shared" si="10"/>
        <v>2.6117352812735719E-2</v>
      </c>
      <c r="AX13" s="445" t="str">
        <f t="shared" si="11"/>
        <v>NON</v>
      </c>
      <c r="AY13" s="231">
        <f>+MargesVN[[#This Row],[Total COM]]+MargesVN[[#This Row],[EXT GIE]]+MargesVN[[#This Row],[Forfait immat]]</f>
        <v>103.17310000000001</v>
      </c>
    </row>
    <row r="14" spans="1:51" s="231" customFormat="1" ht="11.25" customHeight="1" x14ac:dyDescent="0.25">
      <c r="A14" s="401">
        <v>10</v>
      </c>
      <c r="B14" s="461" t="s">
        <v>167</v>
      </c>
      <c r="C14" s="401" t="s">
        <v>206</v>
      </c>
      <c r="D14" s="402">
        <v>46148</v>
      </c>
      <c r="E14" s="462" t="s">
        <v>149</v>
      </c>
      <c r="F14" s="404"/>
      <c r="G14" s="404"/>
      <c r="H14" s="404"/>
      <c r="I14" s="404"/>
      <c r="J14" s="404"/>
      <c r="K14" s="404"/>
      <c r="L14" s="45" t="s">
        <v>356</v>
      </c>
      <c r="M14" s="461">
        <v>621</v>
      </c>
      <c r="N14" s="401"/>
      <c r="O14" s="45" t="s">
        <v>3925</v>
      </c>
      <c r="P14" s="405" t="s">
        <v>3926</v>
      </c>
      <c r="Q14" s="401" t="s">
        <v>368</v>
      </c>
      <c r="R14" s="406">
        <v>49204.33</v>
      </c>
      <c r="S14" s="406">
        <v>1612.5</v>
      </c>
      <c r="T14" s="407">
        <f t="shared" si="0"/>
        <v>50816.83</v>
      </c>
      <c r="U14" s="408">
        <v>20</v>
      </c>
      <c r="V14" s="406">
        <v>331.87</v>
      </c>
      <c r="W14" s="409">
        <v>22</v>
      </c>
      <c r="X14" s="410"/>
      <c r="Y14" s="409">
        <f t="shared" si="1"/>
        <v>309.87</v>
      </c>
      <c r="Z14" s="411">
        <f t="shared" si="2"/>
        <v>6.5307103965359502E-3</v>
      </c>
      <c r="AA14" s="410">
        <v>0</v>
      </c>
      <c r="AB14" s="409">
        <v>611.66999999999996</v>
      </c>
      <c r="AC14" s="409"/>
      <c r="AD14" s="409"/>
      <c r="AE14" s="412"/>
      <c r="AF14" s="412">
        <v>0</v>
      </c>
      <c r="AG14" s="409">
        <f t="shared" si="3"/>
        <v>0</v>
      </c>
      <c r="AH14" s="409"/>
      <c r="AI14" s="409">
        <f t="shared" si="4"/>
        <v>0</v>
      </c>
      <c r="AJ14" s="401" t="s">
        <v>149</v>
      </c>
      <c r="AK14" s="401">
        <v>0</v>
      </c>
      <c r="AL14" s="408">
        <v>0</v>
      </c>
      <c r="AM14" s="413">
        <f t="shared" si="5"/>
        <v>0</v>
      </c>
      <c r="AN14" s="413">
        <f t="shared" si="6"/>
        <v>1</v>
      </c>
      <c r="AO14" s="413"/>
      <c r="AP14" s="413"/>
      <c r="AQ14" s="413">
        <f t="shared" si="7"/>
        <v>0</v>
      </c>
      <c r="AR14" s="414" t="str">
        <f>IF(A14="","",VLOOKUP(A14,'Base Sites'!A:B,2,FALSE))</f>
        <v>Valauto Roncq</v>
      </c>
      <c r="AS14" s="414" t="str">
        <f t="shared" si="8"/>
        <v>CUPRA</v>
      </c>
      <c r="AT14" s="413"/>
      <c r="AU14" s="415" t="str">
        <f>IF(A14="","",VLOOKUP(L14,'Base Vendeurs'!A:B,2,FALSE))</f>
        <v>Sociétés EST</v>
      </c>
      <c r="AV14" s="409">
        <f t="shared" si="9"/>
        <v>331.87</v>
      </c>
      <c r="AW14" s="411">
        <f t="shared" si="10"/>
        <v>6.5307103965359502E-3</v>
      </c>
      <c r="AX14" s="415" t="str">
        <f t="shared" si="11"/>
        <v>NON</v>
      </c>
      <c r="AY14" s="231">
        <f>+MargesVN[[#This Row],[Total COM]]+MargesVN[[#This Row],[EXT GIE]]+MargesVN[[#This Row],[Forfait immat]]</f>
        <v>0</v>
      </c>
    </row>
    <row r="15" spans="1:51" s="231" customFormat="1" ht="11.25" customHeight="1" x14ac:dyDescent="0.25">
      <c r="A15" s="45">
        <v>70</v>
      </c>
      <c r="B15" s="45" t="s">
        <v>163</v>
      </c>
      <c r="C15" s="45" t="s">
        <v>28</v>
      </c>
      <c r="D15" s="44">
        <v>46058</v>
      </c>
      <c r="E15" s="65">
        <v>46053</v>
      </c>
      <c r="F15" s="35"/>
      <c r="G15" s="35"/>
      <c r="H15" s="35"/>
      <c r="I15" s="35"/>
      <c r="J15" s="35"/>
      <c r="K15" s="35">
        <v>0</v>
      </c>
      <c r="L15" s="45" t="s">
        <v>349</v>
      </c>
      <c r="M15" s="45">
        <v>5059</v>
      </c>
      <c r="N15" s="45">
        <v>2104841989</v>
      </c>
      <c r="O15" s="45" t="s">
        <v>1334</v>
      </c>
      <c r="P15" s="66" t="s">
        <v>1335</v>
      </c>
      <c r="Q15" s="45" t="s">
        <v>170</v>
      </c>
      <c r="R15" s="47">
        <v>49500.480000000003</v>
      </c>
      <c r="S15" s="47">
        <v>750</v>
      </c>
      <c r="T15" s="48">
        <f t="shared" si="0"/>
        <v>50250.48</v>
      </c>
      <c r="U15" s="49">
        <v>986</v>
      </c>
      <c r="V15" s="47">
        <v>-12931.51</v>
      </c>
      <c r="W15" s="46">
        <v>-0.01</v>
      </c>
      <c r="X15" s="50"/>
      <c r="Y15" s="46">
        <f t="shared" si="1"/>
        <v>-12931.5</v>
      </c>
      <c r="Z15" s="51">
        <f t="shared" si="2"/>
        <v>-0.25734102440414497</v>
      </c>
      <c r="AA15" s="50">
        <v>-4681.54</v>
      </c>
      <c r="AB15" s="46">
        <v>0</v>
      </c>
      <c r="AC15" s="46"/>
      <c r="AD15" s="46" t="s">
        <v>2017</v>
      </c>
      <c r="AE15" s="52"/>
      <c r="AF15" s="52">
        <v>0.13</v>
      </c>
      <c r="AG15" s="46">
        <f t="shared" si="3"/>
        <v>0</v>
      </c>
      <c r="AH15" s="46">
        <v>300</v>
      </c>
      <c r="AI15" s="46">
        <f t="shared" si="4"/>
        <v>300</v>
      </c>
      <c r="AJ15" s="45" t="s">
        <v>149</v>
      </c>
      <c r="AK15" s="45">
        <v>0</v>
      </c>
      <c r="AL15" s="49">
        <v>100</v>
      </c>
      <c r="AM15" s="238">
        <f t="shared" si="5"/>
        <v>1</v>
      </c>
      <c r="AN15" s="238">
        <f t="shared" si="6"/>
        <v>1</v>
      </c>
      <c r="AO15" s="238"/>
      <c r="AP15" s="238"/>
      <c r="AQ15" s="238">
        <f t="shared" si="7"/>
        <v>1</v>
      </c>
      <c r="AR15" s="96" t="str">
        <f>IF(A15="","",VLOOKUP(A15,'Base Sites'!A:B,2,FALSE))</f>
        <v xml:space="preserve">Valauto Lomme  </v>
      </c>
      <c r="AS15" s="96" t="str">
        <f t="shared" si="8"/>
        <v>HYUNDAI</v>
      </c>
      <c r="AT15" s="238"/>
      <c r="AU15" s="231" t="str">
        <f>IF(A15="","",VLOOKUP(L15,'Base Vendeurs'!A:B,2,FALSE))</f>
        <v>Hyundai Lomme</v>
      </c>
      <c r="AV15" s="46">
        <f t="shared" si="9"/>
        <v>-12931.51</v>
      </c>
      <c r="AW15" s="51">
        <f t="shared" si="10"/>
        <v>-0.25734102440414497</v>
      </c>
      <c r="AX15" s="231" t="str">
        <f t="shared" si="11"/>
        <v>OUI</v>
      </c>
      <c r="AY15" s="231">
        <f>+MargesVN[[#This Row],[Total COM]]+MargesVN[[#This Row],[EXT GIE]]+MargesVN[[#This Row],[Forfait immat]]</f>
        <v>400</v>
      </c>
    </row>
    <row r="16" spans="1:51" s="231" customFormat="1" ht="11.25" customHeight="1" x14ac:dyDescent="0.25">
      <c r="A16" s="401">
        <v>70</v>
      </c>
      <c r="B16" s="401" t="s">
        <v>163</v>
      </c>
      <c r="C16" s="401" t="s">
        <v>28</v>
      </c>
      <c r="D16" s="402">
        <v>46169</v>
      </c>
      <c r="E16" s="403">
        <v>46172</v>
      </c>
      <c r="F16" s="404"/>
      <c r="G16" s="404"/>
      <c r="H16" s="404"/>
      <c r="I16" s="404"/>
      <c r="J16" s="404"/>
      <c r="K16" s="404">
        <v>0</v>
      </c>
      <c r="L16" s="401" t="s">
        <v>367</v>
      </c>
      <c r="M16" s="401">
        <v>5084</v>
      </c>
      <c r="N16" s="401">
        <v>2104860376</v>
      </c>
      <c r="O16" s="401" t="s">
        <v>3721</v>
      </c>
      <c r="P16" s="405" t="s">
        <v>3722</v>
      </c>
      <c r="Q16" s="401" t="s">
        <v>81</v>
      </c>
      <c r="R16" s="406">
        <v>34754.089999999997</v>
      </c>
      <c r="S16" s="406">
        <v>0</v>
      </c>
      <c r="T16" s="407">
        <f t="shared" si="0"/>
        <v>34754.089999999997</v>
      </c>
      <c r="U16" s="408">
        <v>1072</v>
      </c>
      <c r="V16" s="406">
        <v>-11953.03</v>
      </c>
      <c r="W16" s="409">
        <v>0</v>
      </c>
      <c r="X16" s="410"/>
      <c r="Y16" s="409">
        <f t="shared" si="1"/>
        <v>-11953.03</v>
      </c>
      <c r="Z16" s="411">
        <f t="shared" si="2"/>
        <v>-0.34393160632316949</v>
      </c>
      <c r="AA16" s="410">
        <v>-2084.7600000000002</v>
      </c>
      <c r="AB16" s="409">
        <v>0</v>
      </c>
      <c r="AC16" s="409"/>
      <c r="AD16" s="409" t="s">
        <v>4375</v>
      </c>
      <c r="AE16" s="412"/>
      <c r="AF16" s="412">
        <v>0.13</v>
      </c>
      <c r="AG16" s="409">
        <f t="shared" si="3"/>
        <v>0</v>
      </c>
      <c r="AH16" s="409">
        <v>300</v>
      </c>
      <c r="AI16" s="409">
        <f t="shared" si="4"/>
        <v>300</v>
      </c>
      <c r="AJ16" s="401" t="s">
        <v>168</v>
      </c>
      <c r="AK16" s="401">
        <v>0</v>
      </c>
      <c r="AL16" s="408" t="s">
        <v>293</v>
      </c>
      <c r="AM16" s="413">
        <f t="shared" si="5"/>
        <v>1</v>
      </c>
      <c r="AN16" s="413">
        <f t="shared" si="6"/>
        <v>1</v>
      </c>
      <c r="AO16" s="413"/>
      <c r="AP16" s="413"/>
      <c r="AQ16" s="413">
        <f t="shared" si="7"/>
        <v>1</v>
      </c>
      <c r="AR16" s="414" t="str">
        <f>IF(A16="","",VLOOKUP(A16,'Base Sites'!A:B,2,FALSE))</f>
        <v xml:space="preserve">Valauto Lomme  </v>
      </c>
      <c r="AS16" s="414" t="str">
        <f t="shared" si="8"/>
        <v>HYUNDAI</v>
      </c>
      <c r="AT16" s="413"/>
      <c r="AU16" s="415" t="str">
        <f>IF(A16="","",VLOOKUP(L16,'Base Vendeurs'!A:B,2,FALSE))</f>
        <v>Hyundai Lomme</v>
      </c>
      <c r="AV16" s="409">
        <f t="shared" si="9"/>
        <v>-11953.03</v>
      </c>
      <c r="AW16" s="411">
        <f t="shared" si="10"/>
        <v>-0.34393160632316949</v>
      </c>
      <c r="AX16" s="415" t="str">
        <f t="shared" si="11"/>
        <v>OUI</v>
      </c>
      <c r="AY16" s="231">
        <f>+MargesVN[[#This Row],[Total COM]]+MargesVN[[#This Row],[EXT GIE]]+MargesVN[[#This Row],[Forfait immat]]</f>
        <v>300</v>
      </c>
    </row>
    <row r="17" spans="1:51" s="231" customFormat="1" ht="11.25" customHeight="1" x14ac:dyDescent="0.25">
      <c r="A17" s="354">
        <v>70</v>
      </c>
      <c r="B17" s="354" t="s">
        <v>163</v>
      </c>
      <c r="C17" s="354" t="s">
        <v>28</v>
      </c>
      <c r="D17" s="355">
        <v>46119</v>
      </c>
      <c r="E17" s="356">
        <v>46121</v>
      </c>
      <c r="F17" s="357"/>
      <c r="G17" s="357"/>
      <c r="H17" s="357"/>
      <c r="I17" s="357"/>
      <c r="J17" s="357"/>
      <c r="K17" s="357">
        <v>0</v>
      </c>
      <c r="L17" s="354" t="s">
        <v>114</v>
      </c>
      <c r="M17" s="354">
        <v>5141</v>
      </c>
      <c r="N17" s="354">
        <v>2104937191</v>
      </c>
      <c r="O17" s="354" t="s">
        <v>2914</v>
      </c>
      <c r="P17" s="358" t="s">
        <v>2915</v>
      </c>
      <c r="Q17" s="354" t="s">
        <v>81</v>
      </c>
      <c r="R17" s="359">
        <v>34670.76</v>
      </c>
      <c r="S17" s="359">
        <v>541.66999999999996</v>
      </c>
      <c r="T17" s="360">
        <f t="shared" si="0"/>
        <v>35212.43</v>
      </c>
      <c r="U17" s="361">
        <v>946</v>
      </c>
      <c r="V17" s="359">
        <v>-3575.79</v>
      </c>
      <c r="W17" s="362">
        <v>0</v>
      </c>
      <c r="X17" s="363"/>
      <c r="Y17" s="362">
        <f t="shared" si="1"/>
        <v>-3575.79</v>
      </c>
      <c r="Z17" s="364">
        <f t="shared" si="2"/>
        <v>-0.10154908366165016</v>
      </c>
      <c r="AA17" s="363">
        <v>-6795.26</v>
      </c>
      <c r="AB17" s="362">
        <v>0</v>
      </c>
      <c r="AC17" s="362"/>
      <c r="AD17" s="362" t="s">
        <v>3641</v>
      </c>
      <c r="AE17" s="365"/>
      <c r="AF17" s="365">
        <v>0.13</v>
      </c>
      <c r="AG17" s="362">
        <f t="shared" si="3"/>
        <v>0</v>
      </c>
      <c r="AH17" s="362"/>
      <c r="AI17" s="362">
        <f t="shared" si="4"/>
        <v>0</v>
      </c>
      <c r="AJ17" s="354" t="s">
        <v>168</v>
      </c>
      <c r="AK17" s="354">
        <v>0</v>
      </c>
      <c r="AL17" s="361">
        <v>50</v>
      </c>
      <c r="AM17" s="366">
        <f t="shared" si="5"/>
        <v>1</v>
      </c>
      <c r="AN17" s="366">
        <f t="shared" si="6"/>
        <v>1</v>
      </c>
      <c r="AO17" s="366"/>
      <c r="AP17" s="366"/>
      <c r="AQ17" s="366">
        <f t="shared" si="7"/>
        <v>1</v>
      </c>
      <c r="AR17" s="367" t="str">
        <f>IF(A17="","",VLOOKUP(A17,'Base Sites'!A:B,2,FALSE))</f>
        <v xml:space="preserve">Valauto Lomme  </v>
      </c>
      <c r="AS17" s="367" t="str">
        <f t="shared" si="8"/>
        <v>HYUNDAI</v>
      </c>
      <c r="AT17" s="366"/>
      <c r="AU17" s="368" t="str">
        <f>IF(A17="","",VLOOKUP(L17,'Base Vendeurs'!A:B,2,FALSE))</f>
        <v>Hyundai Lomme</v>
      </c>
      <c r="AV17" s="362">
        <f t="shared" si="9"/>
        <v>-3575.79</v>
      </c>
      <c r="AW17" s="364">
        <f t="shared" si="10"/>
        <v>-0.10154908366165016</v>
      </c>
      <c r="AX17" s="368" t="str">
        <f t="shared" si="11"/>
        <v>OUI</v>
      </c>
      <c r="AY17" s="231">
        <f>+MargesVN[[#This Row],[Total COM]]+MargesVN[[#This Row],[EXT GIE]]+MargesVN[[#This Row],[Forfait immat]]</f>
        <v>50</v>
      </c>
    </row>
    <row r="18" spans="1:51" s="231" customFormat="1" ht="11.25" customHeight="1" x14ac:dyDescent="0.25">
      <c r="A18" s="45">
        <v>70</v>
      </c>
      <c r="B18" s="45" t="s">
        <v>163</v>
      </c>
      <c r="C18" s="45" t="s">
        <v>28</v>
      </c>
      <c r="D18" s="44">
        <v>46063</v>
      </c>
      <c r="E18" s="65">
        <v>46066</v>
      </c>
      <c r="F18" s="35"/>
      <c r="G18" s="35"/>
      <c r="H18" s="35"/>
      <c r="I18" s="35"/>
      <c r="J18" s="35"/>
      <c r="K18" s="35">
        <v>0</v>
      </c>
      <c r="L18" s="45" t="s">
        <v>349</v>
      </c>
      <c r="M18" s="45">
        <v>5258</v>
      </c>
      <c r="N18" s="45">
        <v>2104698357</v>
      </c>
      <c r="O18" s="45" t="s">
        <v>1459</v>
      </c>
      <c r="P18" s="66" t="s">
        <v>1460</v>
      </c>
      <c r="Q18" s="45" t="s">
        <v>46</v>
      </c>
      <c r="R18" s="47">
        <v>25129.09</v>
      </c>
      <c r="S18" s="47">
        <v>0</v>
      </c>
      <c r="T18" s="48">
        <f t="shared" si="0"/>
        <v>25129.09</v>
      </c>
      <c r="U18" s="49">
        <v>806</v>
      </c>
      <c r="V18" s="47">
        <v>-1615.07</v>
      </c>
      <c r="W18" s="46"/>
      <c r="X18" s="50"/>
      <c r="Y18" s="46">
        <f t="shared" si="1"/>
        <v>-1615.07</v>
      </c>
      <c r="Z18" s="51">
        <f t="shared" si="2"/>
        <v>-6.4270930622636946E-2</v>
      </c>
      <c r="AA18" s="50">
        <v>-2322.66</v>
      </c>
      <c r="AB18" s="46">
        <v>0</v>
      </c>
      <c r="AC18" s="46"/>
      <c r="AD18" s="46" t="s">
        <v>2018</v>
      </c>
      <c r="AE18" s="52"/>
      <c r="AF18" s="52">
        <v>0.13</v>
      </c>
      <c r="AG18" s="46">
        <f t="shared" si="3"/>
        <v>0</v>
      </c>
      <c r="AH18" s="46">
        <v>300</v>
      </c>
      <c r="AI18" s="46">
        <f t="shared" si="4"/>
        <v>300</v>
      </c>
      <c r="AJ18" s="45" t="s">
        <v>149</v>
      </c>
      <c r="AK18" s="45">
        <v>0</v>
      </c>
      <c r="AL18" s="49" t="s">
        <v>293</v>
      </c>
      <c r="AM18" s="238">
        <f t="shared" si="5"/>
        <v>1</v>
      </c>
      <c r="AN18" s="238">
        <f t="shared" si="6"/>
        <v>1</v>
      </c>
      <c r="AO18" s="238"/>
      <c r="AP18" s="238"/>
      <c r="AQ18" s="238">
        <f t="shared" si="7"/>
        <v>1</v>
      </c>
      <c r="AR18" s="96" t="str">
        <f>IF(A18="","",VLOOKUP(A18,'Base Sites'!A:B,2,FALSE))</f>
        <v xml:space="preserve">Valauto Lomme  </v>
      </c>
      <c r="AS18" s="96" t="str">
        <f t="shared" si="8"/>
        <v>HYUNDAI</v>
      </c>
      <c r="AT18" s="238"/>
      <c r="AU18" s="231" t="str">
        <f>IF(A18="","",VLOOKUP(L18,'Base Vendeurs'!A:B,2,FALSE))</f>
        <v>Hyundai Lomme</v>
      </c>
      <c r="AV18" s="46">
        <f t="shared" si="9"/>
        <v>-1615.07</v>
      </c>
      <c r="AW18" s="51">
        <f t="shared" si="10"/>
        <v>-6.4270930622636946E-2</v>
      </c>
      <c r="AX18" s="231" t="str">
        <f t="shared" si="11"/>
        <v>OUI</v>
      </c>
      <c r="AY18" s="231">
        <f>+MargesVN[[#This Row],[Total COM]]+MargesVN[[#This Row],[EXT GIE]]+MargesVN[[#This Row],[Forfait immat]]</f>
        <v>300</v>
      </c>
    </row>
    <row r="19" spans="1:51" s="231" customFormat="1" ht="11.25" customHeight="1" x14ac:dyDescent="0.25">
      <c r="A19" s="401">
        <v>70</v>
      </c>
      <c r="B19" s="401" t="s">
        <v>163</v>
      </c>
      <c r="C19" s="401" t="s">
        <v>28</v>
      </c>
      <c r="D19" s="402">
        <v>46163</v>
      </c>
      <c r="E19" s="403">
        <v>46164</v>
      </c>
      <c r="F19" s="404"/>
      <c r="G19" s="404"/>
      <c r="H19" s="404"/>
      <c r="I19" s="404"/>
      <c r="J19" s="404"/>
      <c r="K19" s="404"/>
      <c r="L19" s="401" t="s">
        <v>367</v>
      </c>
      <c r="M19" s="401">
        <v>5270</v>
      </c>
      <c r="N19" s="401">
        <v>2105035660</v>
      </c>
      <c r="O19" s="401" t="s">
        <v>3694</v>
      </c>
      <c r="P19" s="405" t="s">
        <v>3693</v>
      </c>
      <c r="Q19" s="401" t="s">
        <v>170</v>
      </c>
      <c r="R19" s="406">
        <v>53083.81</v>
      </c>
      <c r="S19" s="406">
        <v>333.33</v>
      </c>
      <c r="T19" s="407">
        <f t="shared" si="0"/>
        <v>53417.14</v>
      </c>
      <c r="U19" s="408">
        <v>896</v>
      </c>
      <c r="V19" s="406">
        <v>-8143.94</v>
      </c>
      <c r="W19" s="409">
        <v>0.01</v>
      </c>
      <c r="X19" s="410"/>
      <c r="Y19" s="409">
        <f t="shared" si="1"/>
        <v>-8143.95</v>
      </c>
      <c r="Z19" s="411">
        <f t="shared" si="2"/>
        <v>-0.15245930426076723</v>
      </c>
      <c r="AA19" s="410">
        <v>-17930.68</v>
      </c>
      <c r="AB19" s="409">
        <v>0</v>
      </c>
      <c r="AC19" s="409"/>
      <c r="AD19" s="409" t="s">
        <v>4375</v>
      </c>
      <c r="AE19" s="412"/>
      <c r="AF19" s="412">
        <v>0.13</v>
      </c>
      <c r="AG19" s="409">
        <f t="shared" si="3"/>
        <v>0</v>
      </c>
      <c r="AH19" s="409">
        <v>300</v>
      </c>
      <c r="AI19" s="409">
        <f t="shared" si="4"/>
        <v>300</v>
      </c>
      <c r="AJ19" s="401" t="s">
        <v>166</v>
      </c>
      <c r="AK19" s="401">
        <v>0</v>
      </c>
      <c r="AL19" s="408" t="s">
        <v>293</v>
      </c>
      <c r="AM19" s="413">
        <f t="shared" si="5"/>
        <v>1</v>
      </c>
      <c r="AN19" s="413">
        <f t="shared" si="6"/>
        <v>1</v>
      </c>
      <c r="AO19" s="413"/>
      <c r="AP19" s="413"/>
      <c r="AQ19" s="413">
        <f t="shared" si="7"/>
        <v>1</v>
      </c>
      <c r="AR19" s="414" t="str">
        <f>IF(A19="","",VLOOKUP(A19,'Base Sites'!A:B,2,FALSE))</f>
        <v xml:space="preserve">Valauto Lomme  </v>
      </c>
      <c r="AS19" s="414" t="str">
        <f t="shared" si="8"/>
        <v>HYUNDAI</v>
      </c>
      <c r="AT19" s="413"/>
      <c r="AU19" s="415" t="str">
        <f>IF(A19="","",VLOOKUP(L19,'Base Vendeurs'!A:B,2,FALSE))</f>
        <v>Hyundai Lomme</v>
      </c>
      <c r="AV19" s="409">
        <f t="shared" si="9"/>
        <v>-8143.94</v>
      </c>
      <c r="AW19" s="411">
        <f t="shared" si="10"/>
        <v>-0.15245930426076723</v>
      </c>
      <c r="AX19" s="415" t="str">
        <f t="shared" si="11"/>
        <v>OUI</v>
      </c>
      <c r="AY19" s="231">
        <f>+MargesVN[[#This Row],[Total COM]]+MargesVN[[#This Row],[EXT GIE]]+MargesVN[[#This Row],[Forfait immat]]</f>
        <v>300</v>
      </c>
    </row>
    <row r="20" spans="1:51" s="231" customFormat="1" ht="11.25" customHeight="1" x14ac:dyDescent="0.25">
      <c r="A20" s="401">
        <v>70</v>
      </c>
      <c r="B20" s="401" t="s">
        <v>163</v>
      </c>
      <c r="C20" s="401" t="s">
        <v>28</v>
      </c>
      <c r="D20" s="402">
        <v>46163</v>
      </c>
      <c r="E20" s="403">
        <v>46164</v>
      </c>
      <c r="F20" s="404"/>
      <c r="G20" s="404"/>
      <c r="H20" s="404"/>
      <c r="I20" s="404"/>
      <c r="J20" s="404"/>
      <c r="K20" s="404"/>
      <c r="L20" s="401" t="s">
        <v>367</v>
      </c>
      <c r="M20" s="401">
        <v>5304</v>
      </c>
      <c r="N20" s="401">
        <v>2105046851</v>
      </c>
      <c r="O20" s="401" t="s">
        <v>3692</v>
      </c>
      <c r="P20" s="405" t="s">
        <v>3693</v>
      </c>
      <c r="Q20" s="401" t="s">
        <v>170</v>
      </c>
      <c r="R20" s="406">
        <v>49833.81</v>
      </c>
      <c r="S20" s="406">
        <v>0</v>
      </c>
      <c r="T20" s="407">
        <f t="shared" si="0"/>
        <v>49833.81</v>
      </c>
      <c r="U20" s="408">
        <v>864</v>
      </c>
      <c r="V20" s="406">
        <v>-8054.43</v>
      </c>
      <c r="W20" s="409">
        <v>0</v>
      </c>
      <c r="X20" s="410"/>
      <c r="Y20" s="409">
        <f t="shared" si="1"/>
        <v>-8054.43</v>
      </c>
      <c r="Z20" s="411">
        <f t="shared" si="2"/>
        <v>-0.16162581187350517</v>
      </c>
      <c r="AA20" s="410">
        <v>-11808.7</v>
      </c>
      <c r="AB20" s="409">
        <v>0</v>
      </c>
      <c r="AC20" s="409"/>
      <c r="AD20" s="409" t="s">
        <v>4375</v>
      </c>
      <c r="AE20" s="412"/>
      <c r="AF20" s="412">
        <v>0.13</v>
      </c>
      <c r="AG20" s="409">
        <f t="shared" si="3"/>
        <v>0</v>
      </c>
      <c r="AH20" s="409">
        <v>300</v>
      </c>
      <c r="AI20" s="409">
        <f t="shared" si="4"/>
        <v>300</v>
      </c>
      <c r="AJ20" s="401" t="s">
        <v>166</v>
      </c>
      <c r="AK20" s="401">
        <v>0</v>
      </c>
      <c r="AL20" s="408" t="s">
        <v>293</v>
      </c>
      <c r="AM20" s="413">
        <f t="shared" si="5"/>
        <v>1</v>
      </c>
      <c r="AN20" s="413">
        <f t="shared" si="6"/>
        <v>1</v>
      </c>
      <c r="AO20" s="413"/>
      <c r="AP20" s="413"/>
      <c r="AQ20" s="413">
        <f t="shared" si="7"/>
        <v>1</v>
      </c>
      <c r="AR20" s="414" t="str">
        <f>IF(A20="","",VLOOKUP(A20,'Base Sites'!A:B,2,FALSE))</f>
        <v xml:space="preserve">Valauto Lomme  </v>
      </c>
      <c r="AS20" s="414" t="str">
        <f t="shared" si="8"/>
        <v>HYUNDAI</v>
      </c>
      <c r="AT20" s="413"/>
      <c r="AU20" s="415" t="str">
        <f>IF(A20="","",VLOOKUP(L20,'Base Vendeurs'!A:B,2,FALSE))</f>
        <v>Hyundai Lomme</v>
      </c>
      <c r="AV20" s="409">
        <f t="shared" si="9"/>
        <v>-8054.43</v>
      </c>
      <c r="AW20" s="411">
        <f t="shared" si="10"/>
        <v>-0.16162581187350517</v>
      </c>
      <c r="AX20" s="415" t="str">
        <f t="shared" si="11"/>
        <v>OUI</v>
      </c>
      <c r="AY20" s="231">
        <f>+MargesVN[[#This Row],[Total COM]]+MargesVN[[#This Row],[EXT GIE]]+MargesVN[[#This Row],[Forfait immat]]</f>
        <v>300</v>
      </c>
    </row>
    <row r="21" spans="1:51" s="231" customFormat="1" ht="11.25" customHeight="1" x14ac:dyDescent="0.25">
      <c r="A21" s="401">
        <v>70</v>
      </c>
      <c r="B21" s="401" t="s">
        <v>163</v>
      </c>
      <c r="C21" s="401" t="s">
        <v>28</v>
      </c>
      <c r="D21" s="402">
        <v>46163</v>
      </c>
      <c r="E21" s="403">
        <v>46164</v>
      </c>
      <c r="F21" s="404"/>
      <c r="G21" s="404"/>
      <c r="H21" s="404"/>
      <c r="I21" s="404"/>
      <c r="J21" s="404"/>
      <c r="K21" s="404"/>
      <c r="L21" s="401" t="s">
        <v>367</v>
      </c>
      <c r="M21" s="401">
        <v>5308</v>
      </c>
      <c r="N21" s="401">
        <v>2105048641</v>
      </c>
      <c r="O21" s="401" t="s">
        <v>3695</v>
      </c>
      <c r="P21" s="405" t="s">
        <v>3693</v>
      </c>
      <c r="Q21" s="401" t="s">
        <v>170</v>
      </c>
      <c r="R21" s="406">
        <v>52750.48</v>
      </c>
      <c r="S21" s="406">
        <v>750</v>
      </c>
      <c r="T21" s="407">
        <f t="shared" si="0"/>
        <v>53500.480000000003</v>
      </c>
      <c r="U21" s="408">
        <v>862</v>
      </c>
      <c r="V21" s="406">
        <v>-8130.31</v>
      </c>
      <c r="W21" s="409">
        <v>0</v>
      </c>
      <c r="X21" s="410"/>
      <c r="Y21" s="409">
        <f t="shared" si="1"/>
        <v>-8130.31</v>
      </c>
      <c r="Z21" s="411">
        <f t="shared" si="2"/>
        <v>-0.15196704777228168</v>
      </c>
      <c r="AA21" s="410">
        <v>-12677.69</v>
      </c>
      <c r="AB21" s="409">
        <v>0</v>
      </c>
      <c r="AC21" s="409"/>
      <c r="AD21" s="409" t="s">
        <v>4375</v>
      </c>
      <c r="AE21" s="412"/>
      <c r="AF21" s="412">
        <v>0.13</v>
      </c>
      <c r="AG21" s="409">
        <f t="shared" si="3"/>
        <v>0</v>
      </c>
      <c r="AH21" s="409">
        <v>300</v>
      </c>
      <c r="AI21" s="409">
        <f t="shared" si="4"/>
        <v>300</v>
      </c>
      <c r="AJ21" s="401" t="s">
        <v>166</v>
      </c>
      <c r="AK21" s="401">
        <v>0</v>
      </c>
      <c r="AL21" s="408" t="s">
        <v>293</v>
      </c>
      <c r="AM21" s="413">
        <f t="shared" si="5"/>
        <v>1</v>
      </c>
      <c r="AN21" s="413">
        <f t="shared" si="6"/>
        <v>1</v>
      </c>
      <c r="AO21" s="413"/>
      <c r="AP21" s="413"/>
      <c r="AQ21" s="413">
        <f t="shared" si="7"/>
        <v>1</v>
      </c>
      <c r="AR21" s="414" t="str">
        <f>IF(A21="","",VLOOKUP(A21,'Base Sites'!A:B,2,FALSE))</f>
        <v xml:space="preserve">Valauto Lomme  </v>
      </c>
      <c r="AS21" s="414" t="str">
        <f t="shared" si="8"/>
        <v>HYUNDAI</v>
      </c>
      <c r="AT21" s="413"/>
      <c r="AU21" s="415" t="str">
        <f>IF(A21="","",VLOOKUP(L21,'Base Vendeurs'!A:B,2,FALSE))</f>
        <v>Hyundai Lomme</v>
      </c>
      <c r="AV21" s="409">
        <f t="shared" si="9"/>
        <v>-8130.31</v>
      </c>
      <c r="AW21" s="411">
        <f t="shared" si="10"/>
        <v>-0.15196704777228168</v>
      </c>
      <c r="AX21" s="415" t="str">
        <f t="shared" si="11"/>
        <v>OUI</v>
      </c>
      <c r="AY21" s="231">
        <f>+MargesVN[[#This Row],[Total COM]]+MargesVN[[#This Row],[EXT GIE]]+MargesVN[[#This Row],[Forfait immat]]</f>
        <v>300</v>
      </c>
    </row>
    <row r="22" spans="1:51" s="231" customFormat="1" ht="11.25" customHeight="1" x14ac:dyDescent="0.25">
      <c r="A22" s="45">
        <v>70</v>
      </c>
      <c r="B22" s="45" t="s">
        <v>163</v>
      </c>
      <c r="C22" s="45" t="s">
        <v>28</v>
      </c>
      <c r="D22" s="44">
        <v>46058</v>
      </c>
      <c r="E22" s="65">
        <v>46052</v>
      </c>
      <c r="F22" s="35"/>
      <c r="G22" s="35"/>
      <c r="H22" s="35"/>
      <c r="I22" s="35"/>
      <c r="J22" s="35"/>
      <c r="K22" s="35">
        <v>0</v>
      </c>
      <c r="L22" s="45" t="s">
        <v>367</v>
      </c>
      <c r="M22" s="45">
        <v>5368</v>
      </c>
      <c r="N22" s="45">
        <v>2105174011</v>
      </c>
      <c r="O22" s="45" t="s">
        <v>1336</v>
      </c>
      <c r="P22" s="66" t="s">
        <v>1337</v>
      </c>
      <c r="Q22" s="45" t="s">
        <v>46</v>
      </c>
      <c r="R22" s="47">
        <v>24295.759999999998</v>
      </c>
      <c r="S22" s="47">
        <v>583.33000000000004</v>
      </c>
      <c r="T22" s="48">
        <f t="shared" si="0"/>
        <v>24879.09</v>
      </c>
      <c r="U22" s="49">
        <v>685</v>
      </c>
      <c r="V22" s="47">
        <v>-2510.8200000000002</v>
      </c>
      <c r="W22" s="46">
        <v>0</v>
      </c>
      <c r="X22" s="50"/>
      <c r="Y22" s="46">
        <f t="shared" si="1"/>
        <v>-2510.8200000000002</v>
      </c>
      <c r="Z22" s="51">
        <f t="shared" si="2"/>
        <v>-0.1009208938108267</v>
      </c>
      <c r="AA22" s="50">
        <v>-2818.02</v>
      </c>
      <c r="AB22" s="46">
        <v>0</v>
      </c>
      <c r="AC22" s="46"/>
      <c r="AD22" s="46" t="s">
        <v>2018</v>
      </c>
      <c r="AE22" s="52"/>
      <c r="AF22" s="52">
        <v>0.13</v>
      </c>
      <c r="AG22" s="46">
        <f t="shared" si="3"/>
        <v>0</v>
      </c>
      <c r="AH22" s="46">
        <v>300</v>
      </c>
      <c r="AI22" s="46">
        <f t="shared" si="4"/>
        <v>300</v>
      </c>
      <c r="AJ22" s="45" t="s">
        <v>149</v>
      </c>
      <c r="AK22" s="45">
        <v>0</v>
      </c>
      <c r="AL22" s="49" t="s">
        <v>293</v>
      </c>
      <c r="AM22" s="238">
        <f t="shared" si="5"/>
        <v>1</v>
      </c>
      <c r="AN22" s="238">
        <f t="shared" si="6"/>
        <v>1</v>
      </c>
      <c r="AO22" s="238"/>
      <c r="AP22" s="238"/>
      <c r="AQ22" s="238">
        <f t="shared" si="7"/>
        <v>1</v>
      </c>
      <c r="AR22" s="96" t="str">
        <f>IF(A22="","",VLOOKUP(A22,'Base Sites'!A:B,2,FALSE))</f>
        <v xml:space="preserve">Valauto Lomme  </v>
      </c>
      <c r="AS22" s="96" t="str">
        <f t="shared" si="8"/>
        <v>HYUNDAI</v>
      </c>
      <c r="AT22" s="238"/>
      <c r="AU22" s="231" t="str">
        <f>IF(A22="","",VLOOKUP(L22,'Base Vendeurs'!A:B,2,FALSE))</f>
        <v>Hyundai Lomme</v>
      </c>
      <c r="AV22" s="46">
        <f t="shared" si="9"/>
        <v>-2510.8200000000002</v>
      </c>
      <c r="AW22" s="51">
        <f t="shared" si="10"/>
        <v>-0.1009208938108267</v>
      </c>
      <c r="AX22" s="231" t="str">
        <f t="shared" si="11"/>
        <v>OUI</v>
      </c>
      <c r="AY22" s="231">
        <f>+MargesVN[[#This Row],[Total COM]]+MargesVN[[#This Row],[EXT GIE]]+MargesVN[[#This Row],[Forfait immat]]</f>
        <v>300</v>
      </c>
    </row>
    <row r="23" spans="1:51" s="231" customFormat="1" ht="11.25" customHeight="1" x14ac:dyDescent="0.25">
      <c r="A23" s="431">
        <v>70</v>
      </c>
      <c r="B23" s="431" t="s">
        <v>163</v>
      </c>
      <c r="C23" s="431" t="s">
        <v>28</v>
      </c>
      <c r="D23" s="432">
        <v>46175</v>
      </c>
      <c r="E23" s="433">
        <v>46176</v>
      </c>
      <c r="F23" s="434"/>
      <c r="G23" s="434"/>
      <c r="H23" s="434"/>
      <c r="I23" s="434"/>
      <c r="J23" s="434"/>
      <c r="K23" s="434">
        <v>0</v>
      </c>
      <c r="L23" s="431" t="s">
        <v>367</v>
      </c>
      <c r="M23" s="431">
        <v>5393</v>
      </c>
      <c r="N23" s="431">
        <v>2105209894</v>
      </c>
      <c r="O23" s="431" t="s">
        <v>4431</v>
      </c>
      <c r="P23" s="435" t="s">
        <v>4432</v>
      </c>
      <c r="Q23" s="431" t="s">
        <v>170</v>
      </c>
      <c r="R23" s="436">
        <v>51167.14</v>
      </c>
      <c r="S23" s="436">
        <v>825</v>
      </c>
      <c r="T23" s="437">
        <f t="shared" si="0"/>
        <v>51992.14</v>
      </c>
      <c r="U23" s="438">
        <v>771</v>
      </c>
      <c r="V23" s="436">
        <v>-6596.57</v>
      </c>
      <c r="W23" s="439">
        <v>0</v>
      </c>
      <c r="X23" s="440"/>
      <c r="Y23" s="439">
        <f t="shared" si="1"/>
        <v>-6596.57</v>
      </c>
      <c r="Z23" s="441">
        <f t="shared" si="2"/>
        <v>-0.12687629322432198</v>
      </c>
      <c r="AA23" s="440">
        <v>-9944.77</v>
      </c>
      <c r="AB23" s="439">
        <v>0</v>
      </c>
      <c r="AC23" s="439"/>
      <c r="AD23" s="439" t="s">
        <v>2018</v>
      </c>
      <c r="AE23" s="442"/>
      <c r="AF23" s="442">
        <v>0.13</v>
      </c>
      <c r="AG23" s="439">
        <f t="shared" si="3"/>
        <v>0</v>
      </c>
      <c r="AH23" s="439">
        <v>300</v>
      </c>
      <c r="AI23" s="439">
        <f t="shared" si="4"/>
        <v>300</v>
      </c>
      <c r="AJ23" s="431" t="s">
        <v>149</v>
      </c>
      <c r="AK23" s="431">
        <v>0</v>
      </c>
      <c r="AL23" s="438"/>
      <c r="AM23" s="443">
        <f t="shared" si="5"/>
        <v>0</v>
      </c>
      <c r="AN23" s="443">
        <f t="shared" si="6"/>
        <v>1</v>
      </c>
      <c r="AO23" s="443"/>
      <c r="AP23" s="443"/>
      <c r="AQ23" s="443">
        <f t="shared" si="7"/>
        <v>0</v>
      </c>
      <c r="AR23" s="444" t="str">
        <f>IF(A23="","",VLOOKUP(A23,'Base Sites'!A:B,2,FALSE))</f>
        <v xml:space="preserve">Valauto Lomme  </v>
      </c>
      <c r="AS23" s="444" t="str">
        <f t="shared" si="8"/>
        <v>HYUNDAI</v>
      </c>
      <c r="AT23" s="443"/>
      <c r="AU23" s="445" t="str">
        <f>IF(A23="","",VLOOKUP(L23,'Base Vendeurs'!A:B,2,FALSE))</f>
        <v>Hyundai Lomme</v>
      </c>
      <c r="AV23" s="439">
        <f t="shared" si="9"/>
        <v>-6596.57</v>
      </c>
      <c r="AW23" s="441">
        <f t="shared" si="10"/>
        <v>-0.12687629322432198</v>
      </c>
      <c r="AX23" s="445" t="str">
        <f t="shared" si="11"/>
        <v>OUI</v>
      </c>
      <c r="AY23" s="231">
        <f>+MargesVN[[#This Row],[Total COM]]+MargesVN[[#This Row],[EXT GIE]]+MargesVN[[#This Row],[Forfait immat]]</f>
        <v>300</v>
      </c>
    </row>
    <row r="24" spans="1:51" s="231" customFormat="1" ht="11.25" customHeight="1" x14ac:dyDescent="0.25">
      <c r="A24" s="225">
        <v>70</v>
      </c>
      <c r="B24" s="225" t="s">
        <v>163</v>
      </c>
      <c r="C24" s="225" t="s">
        <v>28</v>
      </c>
      <c r="D24" s="216">
        <v>46024</v>
      </c>
      <c r="E24" s="226">
        <v>46027</v>
      </c>
      <c r="F24" s="217"/>
      <c r="G24" s="217"/>
      <c r="H24" s="217"/>
      <c r="I24" s="217"/>
      <c r="J24" s="217"/>
      <c r="K24" s="217">
        <v>0</v>
      </c>
      <c r="L24" s="225" t="s">
        <v>114</v>
      </c>
      <c r="M24" s="225">
        <v>5519</v>
      </c>
      <c r="N24" s="225">
        <v>2105325853</v>
      </c>
      <c r="O24" s="225" t="s">
        <v>483</v>
      </c>
      <c r="P24" s="227" t="s">
        <v>484</v>
      </c>
      <c r="Q24" s="225" t="s">
        <v>45</v>
      </c>
      <c r="R24" s="218">
        <v>16545.759999999998</v>
      </c>
      <c r="S24" s="218">
        <v>458.33</v>
      </c>
      <c r="T24" s="219">
        <f t="shared" si="0"/>
        <v>17004.09</v>
      </c>
      <c r="U24" s="220">
        <v>519</v>
      </c>
      <c r="V24" s="218">
        <v>739.64</v>
      </c>
      <c r="W24" s="228">
        <v>0</v>
      </c>
      <c r="X24" s="221"/>
      <c r="Y24" s="228">
        <f t="shared" si="1"/>
        <v>739.64</v>
      </c>
      <c r="Z24" s="222">
        <f t="shared" si="2"/>
        <v>4.3497770242335816E-2</v>
      </c>
      <c r="AA24" s="221">
        <v>-792</v>
      </c>
      <c r="AB24" s="228">
        <v>0</v>
      </c>
      <c r="AC24" s="228"/>
      <c r="AD24" s="228"/>
      <c r="AE24" s="223">
        <v>0.13</v>
      </c>
      <c r="AF24" s="223">
        <v>0.13</v>
      </c>
      <c r="AG24" s="228">
        <f t="shared" si="3"/>
        <v>96.153199999999998</v>
      </c>
      <c r="AH24" s="228"/>
      <c r="AI24" s="228">
        <f t="shared" si="4"/>
        <v>96.153199999999998</v>
      </c>
      <c r="AJ24" s="225" t="s">
        <v>149</v>
      </c>
      <c r="AK24" s="225">
        <v>0</v>
      </c>
      <c r="AL24" s="220">
        <v>100</v>
      </c>
      <c r="AM24" s="229">
        <f t="shared" si="5"/>
        <v>1</v>
      </c>
      <c r="AN24" s="229">
        <f t="shared" si="6"/>
        <v>1</v>
      </c>
      <c r="AO24" s="229"/>
      <c r="AP24" s="229"/>
      <c r="AQ24" s="229">
        <f t="shared" si="7"/>
        <v>1</v>
      </c>
      <c r="AR24" s="224" t="str">
        <f>IF(A24="","",VLOOKUP(A24,'Base Sites'!A:B,2,FALSE))</f>
        <v xml:space="preserve">Valauto Lomme  </v>
      </c>
      <c r="AS24" s="224" t="str">
        <f t="shared" si="8"/>
        <v>HYUNDAI</v>
      </c>
      <c r="AT24" s="229"/>
      <c r="AU24" s="230" t="str">
        <f>IF(A24="","",VLOOKUP(L24,'Base Vendeurs'!A:B,2,FALSE))</f>
        <v>Hyundai Lomme</v>
      </c>
      <c r="AV24" s="228">
        <f t="shared" si="9"/>
        <v>739.64</v>
      </c>
      <c r="AW24" s="222">
        <f t="shared" si="10"/>
        <v>4.3497770242335816E-2</v>
      </c>
      <c r="AX24" s="230" t="str">
        <f t="shared" si="11"/>
        <v>NON</v>
      </c>
      <c r="AY24" s="231">
        <f>+MargesVN[[#This Row],[Total COM]]+MargesVN[[#This Row],[EXT GIE]]+MargesVN[[#This Row],[Forfait immat]]</f>
        <v>196.1532</v>
      </c>
    </row>
    <row r="25" spans="1:51" s="231" customFormat="1" ht="11.25" customHeight="1" x14ac:dyDescent="0.25">
      <c r="A25" s="401">
        <v>70</v>
      </c>
      <c r="B25" s="401" t="s">
        <v>163</v>
      </c>
      <c r="C25" s="401" t="s">
        <v>28</v>
      </c>
      <c r="D25" s="402">
        <v>46163</v>
      </c>
      <c r="E25" s="403">
        <v>46164</v>
      </c>
      <c r="F25" s="404"/>
      <c r="G25" s="404"/>
      <c r="H25" s="404"/>
      <c r="I25" s="404"/>
      <c r="J25" s="404"/>
      <c r="K25" s="404">
        <v>0</v>
      </c>
      <c r="L25" s="401" t="s">
        <v>367</v>
      </c>
      <c r="M25" s="401">
        <v>5530</v>
      </c>
      <c r="N25" s="401">
        <v>2105362616</v>
      </c>
      <c r="O25" s="401" t="s">
        <v>3690</v>
      </c>
      <c r="P25" s="405" t="s">
        <v>3691</v>
      </c>
      <c r="Q25" s="401" t="s">
        <v>170</v>
      </c>
      <c r="R25" s="406">
        <v>49042.14</v>
      </c>
      <c r="S25" s="406">
        <v>575</v>
      </c>
      <c r="T25" s="407">
        <f t="shared" si="0"/>
        <v>49617.14</v>
      </c>
      <c r="U25" s="408">
        <v>631</v>
      </c>
      <c r="V25" s="406">
        <v>-4215.91</v>
      </c>
      <c r="W25" s="409">
        <v>0</v>
      </c>
      <c r="X25" s="410"/>
      <c r="Y25" s="409">
        <f t="shared" si="1"/>
        <v>-4215.91</v>
      </c>
      <c r="Z25" s="411">
        <f t="shared" si="2"/>
        <v>-8.4968823273570387E-2</v>
      </c>
      <c r="AA25" s="410">
        <v>-11650.7</v>
      </c>
      <c r="AB25" s="409">
        <v>0</v>
      </c>
      <c r="AC25" s="409"/>
      <c r="AD25" s="409" t="s">
        <v>4374</v>
      </c>
      <c r="AE25" s="412"/>
      <c r="AF25" s="412">
        <v>0.13</v>
      </c>
      <c r="AG25" s="409">
        <f t="shared" si="3"/>
        <v>0</v>
      </c>
      <c r="AH25" s="409">
        <v>300</v>
      </c>
      <c r="AI25" s="409">
        <f t="shared" si="4"/>
        <v>300</v>
      </c>
      <c r="AJ25" s="401" t="s">
        <v>166</v>
      </c>
      <c r="AK25" s="401">
        <v>0</v>
      </c>
      <c r="AL25" s="408" t="s">
        <v>293</v>
      </c>
      <c r="AM25" s="413">
        <f t="shared" si="5"/>
        <v>1</v>
      </c>
      <c r="AN25" s="413">
        <f t="shared" si="6"/>
        <v>1</v>
      </c>
      <c r="AO25" s="413"/>
      <c r="AP25" s="413"/>
      <c r="AQ25" s="413">
        <f t="shared" si="7"/>
        <v>1</v>
      </c>
      <c r="AR25" s="414" t="str">
        <f>IF(A25="","",VLOOKUP(A25,'Base Sites'!A:B,2,FALSE))</f>
        <v xml:space="preserve">Valauto Lomme  </v>
      </c>
      <c r="AS25" s="414" t="str">
        <f t="shared" si="8"/>
        <v>HYUNDAI</v>
      </c>
      <c r="AT25" s="413"/>
      <c r="AU25" s="415" t="str">
        <f>IF(A25="","",VLOOKUP(L25,'Base Vendeurs'!A:B,2,FALSE))</f>
        <v>Hyundai Lomme</v>
      </c>
      <c r="AV25" s="409">
        <f t="shared" si="9"/>
        <v>-4215.91</v>
      </c>
      <c r="AW25" s="411">
        <f t="shared" si="10"/>
        <v>-8.4968823273570387E-2</v>
      </c>
      <c r="AX25" s="415" t="str">
        <f t="shared" si="11"/>
        <v>OUI</v>
      </c>
      <c r="AY25" s="231">
        <f>+MargesVN[[#This Row],[Total COM]]+MargesVN[[#This Row],[EXT GIE]]+MargesVN[[#This Row],[Forfait immat]]</f>
        <v>300</v>
      </c>
    </row>
    <row r="26" spans="1:51" s="231" customFormat="1" ht="11.25" customHeight="1" x14ac:dyDescent="0.25">
      <c r="A26" s="225">
        <v>70</v>
      </c>
      <c r="B26" s="225" t="s">
        <v>163</v>
      </c>
      <c r="C26" s="225" t="s">
        <v>28</v>
      </c>
      <c r="D26" s="216">
        <v>46043</v>
      </c>
      <c r="E26" s="226">
        <v>46045</v>
      </c>
      <c r="F26" s="217"/>
      <c r="G26" s="217"/>
      <c r="H26" s="217"/>
      <c r="I26" s="217"/>
      <c r="J26" s="217"/>
      <c r="K26" s="217">
        <v>0</v>
      </c>
      <c r="L26" s="225" t="s">
        <v>355</v>
      </c>
      <c r="M26" s="225">
        <v>5579</v>
      </c>
      <c r="N26" s="225">
        <v>2105325861</v>
      </c>
      <c r="O26" s="225" t="s">
        <v>481</v>
      </c>
      <c r="P26" s="227" t="s">
        <v>482</v>
      </c>
      <c r="Q26" s="225" t="s">
        <v>45</v>
      </c>
      <c r="R26" s="218">
        <v>19879.09</v>
      </c>
      <c r="S26" s="218">
        <v>458.33</v>
      </c>
      <c r="T26" s="219">
        <f t="shared" si="0"/>
        <v>20337.420000000002</v>
      </c>
      <c r="U26" s="220">
        <v>443</v>
      </c>
      <c r="V26" s="218">
        <v>806.89</v>
      </c>
      <c r="W26" s="228">
        <v>0</v>
      </c>
      <c r="X26" s="221"/>
      <c r="Y26" s="228">
        <f t="shared" si="1"/>
        <v>806.89</v>
      </c>
      <c r="Z26" s="222">
        <f t="shared" si="2"/>
        <v>3.9675140701229551E-2</v>
      </c>
      <c r="AA26" s="221">
        <v>-2021.76</v>
      </c>
      <c r="AB26" s="228">
        <v>0</v>
      </c>
      <c r="AC26" s="228"/>
      <c r="AD26" s="228"/>
      <c r="AE26" s="223">
        <v>0.13</v>
      </c>
      <c r="AF26" s="223">
        <v>0.13</v>
      </c>
      <c r="AG26" s="228">
        <f t="shared" si="3"/>
        <v>104.89570000000001</v>
      </c>
      <c r="AH26" s="228"/>
      <c r="AI26" s="228">
        <f t="shared" si="4"/>
        <v>104.89570000000001</v>
      </c>
      <c r="AJ26" s="225" t="s">
        <v>168</v>
      </c>
      <c r="AK26" s="225">
        <v>30</v>
      </c>
      <c r="AL26" s="220">
        <v>100</v>
      </c>
      <c r="AM26" s="229">
        <f t="shared" si="5"/>
        <v>1</v>
      </c>
      <c r="AN26" s="229">
        <f t="shared" si="6"/>
        <v>1</v>
      </c>
      <c r="AO26" s="229"/>
      <c r="AP26" s="229"/>
      <c r="AQ26" s="229">
        <f t="shared" si="7"/>
        <v>1</v>
      </c>
      <c r="AR26" s="224" t="str">
        <f>IF(A26="","",VLOOKUP(A26,'Base Sites'!A:B,2,FALSE))</f>
        <v xml:space="preserve">Valauto Lomme  </v>
      </c>
      <c r="AS26" s="224" t="str">
        <f t="shared" si="8"/>
        <v>HYUNDAI</v>
      </c>
      <c r="AT26" s="229"/>
      <c r="AU26" s="230" t="str">
        <f>IF(A26="","",VLOOKUP(L26,'Base Vendeurs'!A:B,2,FALSE))</f>
        <v>Hyundai Lomme</v>
      </c>
      <c r="AV26" s="228">
        <f t="shared" si="9"/>
        <v>806.89</v>
      </c>
      <c r="AW26" s="222">
        <f t="shared" si="10"/>
        <v>3.9675140701229551E-2</v>
      </c>
      <c r="AX26" s="230" t="str">
        <f t="shared" si="11"/>
        <v>NON</v>
      </c>
      <c r="AY26" s="231">
        <f>+MargesVN[[#This Row],[Total COM]]+MargesVN[[#This Row],[EXT GIE]]+MargesVN[[#This Row],[Forfait immat]]</f>
        <v>234.89570000000001</v>
      </c>
    </row>
    <row r="27" spans="1:51" s="231" customFormat="1" ht="11.25" customHeight="1" x14ac:dyDescent="0.25">
      <c r="A27" s="354">
        <v>70</v>
      </c>
      <c r="B27" s="354" t="s">
        <v>163</v>
      </c>
      <c r="C27" s="354" t="s">
        <v>28</v>
      </c>
      <c r="D27" s="355">
        <v>46114</v>
      </c>
      <c r="E27" s="356">
        <v>46116</v>
      </c>
      <c r="F27" s="357"/>
      <c r="G27" s="357"/>
      <c r="H27" s="357"/>
      <c r="I27" s="357"/>
      <c r="J27" s="357"/>
      <c r="K27" s="357">
        <v>0</v>
      </c>
      <c r="L27" s="354" t="s">
        <v>367</v>
      </c>
      <c r="M27" s="354">
        <v>5593</v>
      </c>
      <c r="N27" s="354">
        <v>2105467969</v>
      </c>
      <c r="O27" s="354" t="s">
        <v>2904</v>
      </c>
      <c r="P27" s="358" t="s">
        <v>2905</v>
      </c>
      <c r="Q27" s="354" t="s">
        <v>186</v>
      </c>
      <c r="R27" s="359">
        <v>21795.759999999998</v>
      </c>
      <c r="S27" s="359">
        <v>166.67</v>
      </c>
      <c r="T27" s="360">
        <f t="shared" si="0"/>
        <v>21962.429999999997</v>
      </c>
      <c r="U27" s="361">
        <v>486</v>
      </c>
      <c r="V27" s="359">
        <v>547.27</v>
      </c>
      <c r="W27" s="362">
        <v>0</v>
      </c>
      <c r="X27" s="363"/>
      <c r="Y27" s="362">
        <f t="shared" si="1"/>
        <v>547.27</v>
      </c>
      <c r="Z27" s="364">
        <f t="shared" si="2"/>
        <v>2.4918463029819562E-2</v>
      </c>
      <c r="AA27" s="363">
        <v>-3569.26</v>
      </c>
      <c r="AB27" s="362">
        <v>0</v>
      </c>
      <c r="AC27" s="362"/>
      <c r="AD27" s="362" t="s">
        <v>3638</v>
      </c>
      <c r="AE27" s="365"/>
      <c r="AF27" s="365">
        <v>0.13</v>
      </c>
      <c r="AG27" s="362">
        <f t="shared" si="3"/>
        <v>0</v>
      </c>
      <c r="AH27" s="362">
        <v>150</v>
      </c>
      <c r="AI27" s="362">
        <f t="shared" si="4"/>
        <v>150</v>
      </c>
      <c r="AJ27" s="354" t="s">
        <v>149</v>
      </c>
      <c r="AK27" s="354">
        <v>0</v>
      </c>
      <c r="AL27" s="361"/>
      <c r="AM27" s="366">
        <f t="shared" si="5"/>
        <v>0</v>
      </c>
      <c r="AN27" s="366">
        <f t="shared" si="6"/>
        <v>1</v>
      </c>
      <c r="AO27" s="366"/>
      <c r="AP27" s="366"/>
      <c r="AQ27" s="366">
        <f t="shared" si="7"/>
        <v>0</v>
      </c>
      <c r="AR27" s="367" t="str">
        <f>IF(A27="","",VLOOKUP(A27,'Base Sites'!A:B,2,FALSE))</f>
        <v xml:space="preserve">Valauto Lomme  </v>
      </c>
      <c r="AS27" s="367" t="str">
        <f t="shared" si="8"/>
        <v>HYUNDAI</v>
      </c>
      <c r="AT27" s="366"/>
      <c r="AU27" s="368" t="str">
        <f>IF(A27="","",VLOOKUP(L27,'Base Vendeurs'!A:B,2,FALSE))</f>
        <v>Hyundai Lomme</v>
      </c>
      <c r="AV27" s="362">
        <f t="shared" si="9"/>
        <v>547.27</v>
      </c>
      <c r="AW27" s="364">
        <f t="shared" si="10"/>
        <v>2.4918463029819562E-2</v>
      </c>
      <c r="AX27" s="368" t="str">
        <f t="shared" si="11"/>
        <v>NON</v>
      </c>
      <c r="AY27" s="231">
        <f>+MargesVN[[#This Row],[Total COM]]+MargesVN[[#This Row],[EXT GIE]]+MargesVN[[#This Row],[Forfait immat]]</f>
        <v>150</v>
      </c>
    </row>
    <row r="28" spans="1:51" s="231" customFormat="1" ht="11.25" customHeight="1" x14ac:dyDescent="0.25">
      <c r="A28" s="401">
        <v>70</v>
      </c>
      <c r="B28" s="401" t="s">
        <v>163</v>
      </c>
      <c r="C28" s="401" t="s">
        <v>28</v>
      </c>
      <c r="D28" s="402">
        <v>46154</v>
      </c>
      <c r="E28" s="403">
        <v>46157</v>
      </c>
      <c r="F28" s="404"/>
      <c r="G28" s="404"/>
      <c r="H28" s="404"/>
      <c r="I28" s="404"/>
      <c r="J28" s="404"/>
      <c r="K28" s="404"/>
      <c r="L28" s="401" t="s">
        <v>114</v>
      </c>
      <c r="M28" s="401">
        <v>5604</v>
      </c>
      <c r="N28" s="401">
        <v>2105476163</v>
      </c>
      <c r="O28" s="401" t="s">
        <v>3698</v>
      </c>
      <c r="P28" s="405" t="s">
        <v>3699</v>
      </c>
      <c r="Q28" s="401" t="s">
        <v>45</v>
      </c>
      <c r="R28" s="406">
        <v>18712.43</v>
      </c>
      <c r="S28" s="406">
        <v>166.67</v>
      </c>
      <c r="T28" s="407">
        <f t="shared" si="0"/>
        <v>18879.099999999999</v>
      </c>
      <c r="U28" s="408">
        <v>526</v>
      </c>
      <c r="V28" s="406">
        <v>1351.98</v>
      </c>
      <c r="W28" s="409">
        <v>-0.01</v>
      </c>
      <c r="X28" s="410">
        <v>-354.08</v>
      </c>
      <c r="Y28" s="409">
        <f t="shared" si="1"/>
        <v>997.91000000000008</v>
      </c>
      <c r="Z28" s="411">
        <f t="shared" si="2"/>
        <v>5.2857392566382944E-2</v>
      </c>
      <c r="AA28" s="410">
        <v>-2257.2600000000002</v>
      </c>
      <c r="AB28" s="409">
        <v>0</v>
      </c>
      <c r="AC28" s="409"/>
      <c r="AD28" s="409"/>
      <c r="AE28" s="412">
        <v>0.12</v>
      </c>
      <c r="AF28" s="412">
        <v>0.13</v>
      </c>
      <c r="AG28" s="409">
        <f t="shared" si="3"/>
        <v>119.7492</v>
      </c>
      <c r="AH28" s="409"/>
      <c r="AI28" s="409">
        <f t="shared" si="4"/>
        <v>119.7492</v>
      </c>
      <c r="AJ28" s="401" t="s">
        <v>168</v>
      </c>
      <c r="AK28" s="401">
        <v>0</v>
      </c>
      <c r="AL28" s="408">
        <v>50</v>
      </c>
      <c r="AM28" s="413">
        <f t="shared" si="5"/>
        <v>1</v>
      </c>
      <c r="AN28" s="413">
        <f t="shared" si="6"/>
        <v>1</v>
      </c>
      <c r="AO28" s="413"/>
      <c r="AP28" s="413"/>
      <c r="AQ28" s="413">
        <f t="shared" si="7"/>
        <v>1</v>
      </c>
      <c r="AR28" s="414" t="str">
        <f>IF(A28="","",VLOOKUP(A28,'Base Sites'!A:B,2,FALSE))</f>
        <v xml:space="preserve">Valauto Lomme  </v>
      </c>
      <c r="AS28" s="414" t="str">
        <f t="shared" si="8"/>
        <v>HYUNDAI</v>
      </c>
      <c r="AT28" s="413"/>
      <c r="AU28" s="415" t="str">
        <f>IF(A28="","",VLOOKUP(L28,'Base Vendeurs'!A:B,2,FALSE))</f>
        <v>Hyundai Lomme</v>
      </c>
      <c r="AV28" s="409">
        <f t="shared" si="9"/>
        <v>1351.98</v>
      </c>
      <c r="AW28" s="411">
        <f t="shared" si="10"/>
        <v>7.1612523902092801E-2</v>
      </c>
      <c r="AX28" s="415" t="str">
        <f t="shared" si="11"/>
        <v>NON</v>
      </c>
      <c r="AY28" s="231">
        <f>+MargesVN[[#This Row],[Total COM]]+MargesVN[[#This Row],[EXT GIE]]+MargesVN[[#This Row],[Forfait immat]]</f>
        <v>169.7492</v>
      </c>
    </row>
    <row r="29" spans="1:51" s="231" customFormat="1" ht="11.25" customHeight="1" x14ac:dyDescent="0.25">
      <c r="A29" s="431">
        <v>70</v>
      </c>
      <c r="B29" s="431" t="s">
        <v>163</v>
      </c>
      <c r="C29" s="431" t="s">
        <v>28</v>
      </c>
      <c r="D29" s="432">
        <v>46176</v>
      </c>
      <c r="E29" s="433">
        <v>46178</v>
      </c>
      <c r="F29" s="434"/>
      <c r="G29" s="434"/>
      <c r="H29" s="434"/>
      <c r="I29" s="434"/>
      <c r="J29" s="434"/>
      <c r="K29" s="434"/>
      <c r="L29" s="431" t="s">
        <v>114</v>
      </c>
      <c r="M29" s="431">
        <v>5606</v>
      </c>
      <c r="N29" s="431">
        <v>2105476168</v>
      </c>
      <c r="O29" s="431" t="s">
        <v>4439</v>
      </c>
      <c r="P29" s="435" t="s">
        <v>4440</v>
      </c>
      <c r="Q29" s="431" t="s">
        <v>186</v>
      </c>
      <c r="R29" s="436">
        <v>23045.759999999998</v>
      </c>
      <c r="S29" s="436">
        <v>166.67</v>
      </c>
      <c r="T29" s="437">
        <f t="shared" si="0"/>
        <v>23212.429999999997</v>
      </c>
      <c r="U29" s="438">
        <v>548</v>
      </c>
      <c r="V29" s="436">
        <v>-590.08000000000004</v>
      </c>
      <c r="W29" s="439">
        <v>0</v>
      </c>
      <c r="X29" s="440"/>
      <c r="Y29" s="439">
        <f t="shared" si="1"/>
        <v>-590.08000000000004</v>
      </c>
      <c r="Z29" s="441">
        <f t="shared" si="2"/>
        <v>-2.5420862873899896E-2</v>
      </c>
      <c r="AA29" s="440">
        <v>-3679.26</v>
      </c>
      <c r="AB29" s="439">
        <v>0</v>
      </c>
      <c r="AC29" s="439"/>
      <c r="AD29" s="439" t="s">
        <v>2022</v>
      </c>
      <c r="AE29" s="442"/>
      <c r="AF29" s="442">
        <v>0.13</v>
      </c>
      <c r="AG29" s="439">
        <f t="shared" si="3"/>
        <v>0</v>
      </c>
      <c r="AH29" s="439"/>
      <c r="AI29" s="439">
        <f t="shared" si="4"/>
        <v>0</v>
      </c>
      <c r="AJ29" s="431" t="s">
        <v>168</v>
      </c>
      <c r="AK29" s="431">
        <v>0</v>
      </c>
      <c r="AL29" s="438"/>
      <c r="AM29" s="443">
        <f t="shared" si="5"/>
        <v>0</v>
      </c>
      <c r="AN29" s="443">
        <f t="shared" si="6"/>
        <v>1</v>
      </c>
      <c r="AO29" s="443"/>
      <c r="AP29" s="443"/>
      <c r="AQ29" s="443">
        <f t="shared" si="7"/>
        <v>0</v>
      </c>
      <c r="AR29" s="444" t="str">
        <f>IF(A29="","",VLOOKUP(A29,'Base Sites'!A:B,2,FALSE))</f>
        <v xml:space="preserve">Valauto Lomme  </v>
      </c>
      <c r="AS29" s="444" t="str">
        <f t="shared" si="8"/>
        <v>HYUNDAI</v>
      </c>
      <c r="AT29" s="443"/>
      <c r="AU29" s="445" t="str">
        <f>IF(A29="","",VLOOKUP(L29,'Base Vendeurs'!A:B,2,FALSE))</f>
        <v>Hyundai Lomme</v>
      </c>
      <c r="AV29" s="439">
        <f t="shared" si="9"/>
        <v>-590.08000000000004</v>
      </c>
      <c r="AW29" s="441">
        <f t="shared" si="10"/>
        <v>-2.5420862873899896E-2</v>
      </c>
      <c r="AX29" s="445" t="str">
        <f t="shared" si="11"/>
        <v>OUI</v>
      </c>
      <c r="AY29" s="231">
        <f>+MargesVN[[#This Row],[Total COM]]+MargesVN[[#This Row],[EXT GIE]]+MargesVN[[#This Row],[Forfait immat]]</f>
        <v>0</v>
      </c>
    </row>
    <row r="30" spans="1:51" s="231" customFormat="1" ht="11.25" customHeight="1" x14ac:dyDescent="0.25">
      <c r="A30" s="431">
        <v>70</v>
      </c>
      <c r="B30" s="431" t="s">
        <v>163</v>
      </c>
      <c r="C30" s="431" t="s">
        <v>28</v>
      </c>
      <c r="D30" s="432">
        <v>46198</v>
      </c>
      <c r="E30" s="433">
        <v>46178</v>
      </c>
      <c r="F30" s="434"/>
      <c r="G30" s="434"/>
      <c r="H30" s="434"/>
      <c r="I30" s="434"/>
      <c r="J30" s="434"/>
      <c r="K30" s="434"/>
      <c r="L30" s="431" t="s">
        <v>114</v>
      </c>
      <c r="M30" s="431">
        <v>5622</v>
      </c>
      <c r="N30" s="431">
        <v>2105493478</v>
      </c>
      <c r="O30" s="431" t="s">
        <v>4443</v>
      </c>
      <c r="P30" s="435" t="s">
        <v>4444</v>
      </c>
      <c r="Q30" s="431" t="s">
        <v>169</v>
      </c>
      <c r="R30" s="436">
        <v>16670.759999999998</v>
      </c>
      <c r="S30" s="436">
        <v>416.67</v>
      </c>
      <c r="T30" s="437">
        <f t="shared" si="0"/>
        <v>17087.429999999997</v>
      </c>
      <c r="U30" s="438">
        <v>553</v>
      </c>
      <c r="V30" s="436">
        <v>968.3</v>
      </c>
      <c r="W30" s="439">
        <v>0</v>
      </c>
      <c r="X30" s="440"/>
      <c r="Y30" s="439">
        <f t="shared" si="1"/>
        <v>968.3</v>
      </c>
      <c r="Z30" s="441">
        <f t="shared" si="2"/>
        <v>5.6667386494048559E-2</v>
      </c>
      <c r="AA30" s="440">
        <v>-1830.26</v>
      </c>
      <c r="AB30" s="439">
        <v>0</v>
      </c>
      <c r="AC30" s="439"/>
      <c r="AD30" s="439"/>
      <c r="AE30" s="442">
        <v>0.13</v>
      </c>
      <c r="AF30" s="442">
        <v>0.13</v>
      </c>
      <c r="AG30" s="439">
        <f t="shared" si="3"/>
        <v>125.879</v>
      </c>
      <c r="AH30" s="439"/>
      <c r="AI30" s="439">
        <f t="shared" si="4"/>
        <v>125.879</v>
      </c>
      <c r="AJ30" s="431" t="s">
        <v>168</v>
      </c>
      <c r="AK30" s="431">
        <v>30</v>
      </c>
      <c r="AL30" s="438">
        <v>100</v>
      </c>
      <c r="AM30" s="443">
        <f t="shared" si="5"/>
        <v>1</v>
      </c>
      <c r="AN30" s="443">
        <f t="shared" si="6"/>
        <v>1</v>
      </c>
      <c r="AO30" s="443"/>
      <c r="AP30" s="443"/>
      <c r="AQ30" s="443">
        <f t="shared" si="7"/>
        <v>1</v>
      </c>
      <c r="AR30" s="444" t="str">
        <f>IF(A30="","",VLOOKUP(A30,'Base Sites'!A:B,2,FALSE))</f>
        <v xml:space="preserve">Valauto Lomme  </v>
      </c>
      <c r="AS30" s="444" t="str">
        <f t="shared" si="8"/>
        <v>HYUNDAI</v>
      </c>
      <c r="AT30" s="443"/>
      <c r="AU30" s="445" t="str">
        <f>IF(A30="","",VLOOKUP(L30,'Base Vendeurs'!A:B,2,FALSE))</f>
        <v>Hyundai Lomme</v>
      </c>
      <c r="AV30" s="439">
        <f t="shared" si="9"/>
        <v>968.3</v>
      </c>
      <c r="AW30" s="441">
        <f t="shared" si="10"/>
        <v>5.6667386494048559E-2</v>
      </c>
      <c r="AX30" s="445" t="str">
        <f t="shared" si="11"/>
        <v>NON</v>
      </c>
      <c r="AY30" s="231">
        <f>+MargesVN[[#This Row],[Total COM]]+MargesVN[[#This Row],[EXT GIE]]+MargesVN[[#This Row],[Forfait immat]]</f>
        <v>255.87900000000002</v>
      </c>
    </row>
    <row r="31" spans="1:51" s="231" customFormat="1" ht="11.25" customHeight="1" x14ac:dyDescent="0.25">
      <c r="A31" s="431">
        <v>70</v>
      </c>
      <c r="B31" s="431" t="s">
        <v>163</v>
      </c>
      <c r="C31" s="431" t="s">
        <v>28</v>
      </c>
      <c r="D31" s="432">
        <v>46192</v>
      </c>
      <c r="E31" s="433">
        <v>46192</v>
      </c>
      <c r="F31" s="434"/>
      <c r="G31" s="434"/>
      <c r="H31" s="434"/>
      <c r="I31" s="434"/>
      <c r="J31" s="434"/>
      <c r="K31" s="434">
        <v>0</v>
      </c>
      <c r="L31" s="431" t="s">
        <v>355</v>
      </c>
      <c r="M31" s="431">
        <v>5676</v>
      </c>
      <c r="N31" s="431">
        <v>2105579562</v>
      </c>
      <c r="O31" s="431" t="s">
        <v>4441</v>
      </c>
      <c r="P31" s="435" t="s">
        <v>4442</v>
      </c>
      <c r="Q31" s="431" t="s">
        <v>186</v>
      </c>
      <c r="R31" s="436">
        <v>23420.76</v>
      </c>
      <c r="S31" s="436">
        <v>0</v>
      </c>
      <c r="T31" s="437">
        <f t="shared" si="0"/>
        <v>23420.76</v>
      </c>
      <c r="U31" s="438">
        <v>478</v>
      </c>
      <c r="V31" s="436">
        <v>297.10000000000002</v>
      </c>
      <c r="W31" s="439">
        <v>0</v>
      </c>
      <c r="X31" s="440"/>
      <c r="Y31" s="439">
        <f t="shared" si="1"/>
        <v>297.10000000000002</v>
      </c>
      <c r="Z31" s="441">
        <f t="shared" si="2"/>
        <v>1.2685327034647895E-2</v>
      </c>
      <c r="AA31" s="440">
        <v>-1389.76</v>
      </c>
      <c r="AB31" s="439">
        <v>-2292</v>
      </c>
      <c r="AC31" s="439"/>
      <c r="AD31" s="439" t="s">
        <v>5147</v>
      </c>
      <c r="AE31" s="442"/>
      <c r="AF31" s="442">
        <v>0.13</v>
      </c>
      <c r="AG31" s="439">
        <f t="shared" si="3"/>
        <v>0</v>
      </c>
      <c r="AH31" s="439">
        <v>300</v>
      </c>
      <c r="AI31" s="439">
        <f t="shared" si="4"/>
        <v>300</v>
      </c>
      <c r="AJ31" s="431" t="s">
        <v>168</v>
      </c>
      <c r="AK31" s="431">
        <v>0</v>
      </c>
      <c r="AL31" s="438">
        <v>100</v>
      </c>
      <c r="AM31" s="443">
        <f t="shared" si="5"/>
        <v>1</v>
      </c>
      <c r="AN31" s="443">
        <f t="shared" si="6"/>
        <v>1</v>
      </c>
      <c r="AO31" s="443"/>
      <c r="AP31" s="443"/>
      <c r="AQ31" s="443">
        <f t="shared" si="7"/>
        <v>1</v>
      </c>
      <c r="AR31" s="444" t="str">
        <f>IF(A31="","",VLOOKUP(A31,'Base Sites'!A:B,2,FALSE))</f>
        <v xml:space="preserve">Valauto Lomme  </v>
      </c>
      <c r="AS31" s="444" t="str">
        <f t="shared" si="8"/>
        <v>HYUNDAI</v>
      </c>
      <c r="AT31" s="443"/>
      <c r="AU31" s="445" t="str">
        <f>IF(A31="","",VLOOKUP(L31,'Base Vendeurs'!A:B,2,FALSE))</f>
        <v>Hyundai Lomme</v>
      </c>
      <c r="AV31" s="439">
        <f t="shared" si="9"/>
        <v>297.10000000000002</v>
      </c>
      <c r="AW31" s="441">
        <f t="shared" si="10"/>
        <v>1.2685327034647895E-2</v>
      </c>
      <c r="AX31" s="445" t="str">
        <f t="shared" si="11"/>
        <v>NON</v>
      </c>
      <c r="AY31" s="231">
        <f>+MargesVN[[#This Row],[Total COM]]+MargesVN[[#This Row],[EXT GIE]]+MargesVN[[#This Row],[Forfait immat]]</f>
        <v>400</v>
      </c>
    </row>
    <row r="32" spans="1:51" s="231" customFormat="1" ht="11.25" customHeight="1" x14ac:dyDescent="0.25">
      <c r="A32" s="45">
        <v>70</v>
      </c>
      <c r="B32" s="45" t="s">
        <v>163</v>
      </c>
      <c r="C32" s="45" t="s">
        <v>28</v>
      </c>
      <c r="D32" s="44">
        <v>46072</v>
      </c>
      <c r="E32" s="65">
        <v>46074</v>
      </c>
      <c r="F32" s="35"/>
      <c r="G32" s="35"/>
      <c r="H32" s="35"/>
      <c r="I32" s="35"/>
      <c r="J32" s="35"/>
      <c r="K32" s="35">
        <v>0</v>
      </c>
      <c r="L32" s="45" t="s">
        <v>355</v>
      </c>
      <c r="M32" s="45">
        <v>5682</v>
      </c>
      <c r="N32" s="45">
        <v>2105499998</v>
      </c>
      <c r="O32" s="45" t="s">
        <v>1704</v>
      </c>
      <c r="P32" s="66" t="s">
        <v>1705</v>
      </c>
      <c r="Q32" s="45" t="s">
        <v>171</v>
      </c>
      <c r="R32" s="47">
        <v>49000.480000000003</v>
      </c>
      <c r="S32" s="47">
        <v>833.33</v>
      </c>
      <c r="T32" s="48">
        <f t="shared" si="0"/>
        <v>49833.810000000005</v>
      </c>
      <c r="U32" s="49">
        <v>358</v>
      </c>
      <c r="V32" s="47">
        <v>8945.1</v>
      </c>
      <c r="W32" s="46">
        <v>-0.01</v>
      </c>
      <c r="X32" s="50">
        <v>-7166</v>
      </c>
      <c r="Y32" s="46">
        <f t="shared" si="1"/>
        <v>1779.1100000000006</v>
      </c>
      <c r="Z32" s="51">
        <f t="shared" si="2"/>
        <v>3.5700661859889904E-2</v>
      </c>
      <c r="AA32" s="50">
        <v>-10334.540000000001</v>
      </c>
      <c r="AB32" s="46">
        <v>0</v>
      </c>
      <c r="AC32" s="46"/>
      <c r="AD32" s="46" t="s">
        <v>2018</v>
      </c>
      <c r="AE32" s="52"/>
      <c r="AF32" s="52">
        <v>0.13</v>
      </c>
      <c r="AG32" s="46">
        <f t="shared" si="3"/>
        <v>0</v>
      </c>
      <c r="AH32" s="46">
        <v>300</v>
      </c>
      <c r="AI32" s="46">
        <f t="shared" si="4"/>
        <v>300</v>
      </c>
      <c r="AJ32" s="45" t="s">
        <v>149</v>
      </c>
      <c r="AK32" s="45">
        <v>0</v>
      </c>
      <c r="AL32" s="49">
        <v>100</v>
      </c>
      <c r="AM32" s="238">
        <f t="shared" si="5"/>
        <v>1</v>
      </c>
      <c r="AN32" s="238">
        <f t="shared" si="6"/>
        <v>1</v>
      </c>
      <c r="AO32" s="238"/>
      <c r="AP32" s="238"/>
      <c r="AQ32" s="238">
        <f t="shared" si="7"/>
        <v>1</v>
      </c>
      <c r="AR32" s="96" t="str">
        <f>IF(A32="","",VLOOKUP(A32,'Base Sites'!A:B,2,FALSE))</f>
        <v xml:space="preserve">Valauto Lomme  </v>
      </c>
      <c r="AS32" s="96" t="str">
        <f t="shared" si="8"/>
        <v>HYUNDAI</v>
      </c>
      <c r="AT32" s="238"/>
      <c r="AU32" s="231" t="str">
        <f>IF(A32="","",VLOOKUP(L32,'Base Vendeurs'!A:B,2,FALSE))</f>
        <v>Hyundai Lomme</v>
      </c>
      <c r="AV32" s="46">
        <f t="shared" si="9"/>
        <v>8945.1</v>
      </c>
      <c r="AW32" s="51">
        <f t="shared" si="10"/>
        <v>0.17949861750486265</v>
      </c>
      <c r="AX32" s="231" t="str">
        <f t="shared" si="11"/>
        <v>NON</v>
      </c>
      <c r="AY32" s="231">
        <f>+MargesVN[[#This Row],[Total COM]]+MargesVN[[#This Row],[EXT GIE]]+MargesVN[[#This Row],[Forfait immat]]</f>
        <v>400</v>
      </c>
    </row>
    <row r="33" spans="1:51" s="231" customFormat="1" ht="11.25" customHeight="1" x14ac:dyDescent="0.25">
      <c r="A33" s="225">
        <v>70</v>
      </c>
      <c r="B33" s="225" t="s">
        <v>163</v>
      </c>
      <c r="C33" s="225" t="s">
        <v>28</v>
      </c>
      <c r="D33" s="216">
        <v>46028</v>
      </c>
      <c r="E33" s="226">
        <v>46028</v>
      </c>
      <c r="F33" s="217"/>
      <c r="G33" s="217"/>
      <c r="H33" s="217"/>
      <c r="I33" s="217"/>
      <c r="J33" s="217"/>
      <c r="K33" s="217">
        <v>0</v>
      </c>
      <c r="L33" s="225" t="s">
        <v>114</v>
      </c>
      <c r="M33" s="225">
        <v>5702</v>
      </c>
      <c r="N33" s="225">
        <v>2105621085</v>
      </c>
      <c r="O33" s="225" t="s">
        <v>487</v>
      </c>
      <c r="P33" s="227" t="s">
        <v>488</v>
      </c>
      <c r="Q33" s="225" t="s">
        <v>55</v>
      </c>
      <c r="R33" s="218">
        <v>40792.14</v>
      </c>
      <c r="S33" s="218">
        <v>541.66999999999996</v>
      </c>
      <c r="T33" s="219">
        <f t="shared" si="0"/>
        <v>41333.81</v>
      </c>
      <c r="U33" s="220">
        <v>288</v>
      </c>
      <c r="V33" s="218">
        <v>2630.27</v>
      </c>
      <c r="W33" s="228">
        <v>0</v>
      </c>
      <c r="X33" s="221"/>
      <c r="Y33" s="228">
        <f t="shared" si="1"/>
        <v>2630.27</v>
      </c>
      <c r="Z33" s="222">
        <f t="shared" si="2"/>
        <v>6.3634830662839939E-2</v>
      </c>
      <c r="AA33" s="221">
        <v>-4131.54</v>
      </c>
      <c r="AB33" s="228">
        <v>0</v>
      </c>
      <c r="AC33" s="228"/>
      <c r="AD33" s="228"/>
      <c r="AE33" s="223">
        <v>0.13</v>
      </c>
      <c r="AF33" s="223">
        <v>0.13</v>
      </c>
      <c r="AG33" s="228">
        <f t="shared" si="3"/>
        <v>341.93510000000003</v>
      </c>
      <c r="AH33" s="228"/>
      <c r="AI33" s="228">
        <f t="shared" si="4"/>
        <v>341.93510000000003</v>
      </c>
      <c r="AJ33" s="225" t="s">
        <v>168</v>
      </c>
      <c r="AK33" s="225">
        <v>0</v>
      </c>
      <c r="AL33" s="220">
        <v>50</v>
      </c>
      <c r="AM33" s="229">
        <f t="shared" si="5"/>
        <v>1</v>
      </c>
      <c r="AN33" s="229">
        <f t="shared" si="6"/>
        <v>1</v>
      </c>
      <c r="AO33" s="229"/>
      <c r="AP33" s="229"/>
      <c r="AQ33" s="229">
        <f t="shared" si="7"/>
        <v>1</v>
      </c>
      <c r="AR33" s="224" t="str">
        <f>IF(A33="","",VLOOKUP(A33,'Base Sites'!A:B,2,FALSE))</f>
        <v xml:space="preserve">Valauto Lomme  </v>
      </c>
      <c r="AS33" s="224" t="str">
        <f t="shared" si="8"/>
        <v>HYUNDAI</v>
      </c>
      <c r="AT33" s="229"/>
      <c r="AU33" s="230" t="str">
        <f>IF(A33="","",VLOOKUP(L33,'Base Vendeurs'!A:B,2,FALSE))</f>
        <v>Hyundai Lomme</v>
      </c>
      <c r="AV33" s="228">
        <f t="shared" si="9"/>
        <v>2630.27</v>
      </c>
      <c r="AW33" s="222">
        <f t="shared" si="10"/>
        <v>6.3634830662839939E-2</v>
      </c>
      <c r="AX33" s="230" t="str">
        <f t="shared" si="11"/>
        <v>NON</v>
      </c>
      <c r="AY33" s="231">
        <f>+MargesVN[[#This Row],[Total COM]]+MargesVN[[#This Row],[EXT GIE]]+MargesVN[[#This Row],[Forfait immat]]</f>
        <v>391.93510000000003</v>
      </c>
    </row>
    <row r="34" spans="1:51" s="231" customFormat="1" ht="11.25" customHeight="1" x14ac:dyDescent="0.25">
      <c r="A34" s="45">
        <v>70</v>
      </c>
      <c r="B34" s="45" t="s">
        <v>163</v>
      </c>
      <c r="C34" s="45" t="s">
        <v>28</v>
      </c>
      <c r="D34" s="44">
        <v>46065</v>
      </c>
      <c r="E34" s="65">
        <v>46067</v>
      </c>
      <c r="F34" s="35"/>
      <c r="G34" s="35"/>
      <c r="H34" s="35"/>
      <c r="I34" s="35"/>
      <c r="J34" s="35"/>
      <c r="K34" s="35">
        <v>0</v>
      </c>
      <c r="L34" s="45" t="s">
        <v>367</v>
      </c>
      <c r="M34" s="45">
        <v>5774</v>
      </c>
      <c r="N34" s="45">
        <v>2105737341</v>
      </c>
      <c r="O34" s="45" t="s">
        <v>1531</v>
      </c>
      <c r="P34" s="66" t="s">
        <v>1532</v>
      </c>
      <c r="Q34" s="45" t="s">
        <v>391</v>
      </c>
      <c r="R34" s="47">
        <v>20379.09</v>
      </c>
      <c r="S34" s="47">
        <v>250</v>
      </c>
      <c r="T34" s="48">
        <f t="shared" si="0"/>
        <v>20629.09</v>
      </c>
      <c r="U34" s="49">
        <v>227</v>
      </c>
      <c r="V34" s="47">
        <v>1706.88</v>
      </c>
      <c r="W34" s="46">
        <v>0</v>
      </c>
      <c r="X34" s="50"/>
      <c r="Y34" s="46">
        <f t="shared" si="1"/>
        <v>1706.88</v>
      </c>
      <c r="Z34" s="51">
        <f t="shared" si="2"/>
        <v>8.2741410309422281E-2</v>
      </c>
      <c r="AA34" s="50">
        <v>-2070.2600000000002</v>
      </c>
      <c r="AB34" s="46">
        <v>0</v>
      </c>
      <c r="AC34" s="46"/>
      <c r="AD34" s="46"/>
      <c r="AE34" s="52">
        <v>0.13</v>
      </c>
      <c r="AF34" s="52">
        <v>0.13</v>
      </c>
      <c r="AG34" s="46">
        <f t="shared" si="3"/>
        <v>221.89440000000002</v>
      </c>
      <c r="AH34" s="46"/>
      <c r="AI34" s="46">
        <f t="shared" si="4"/>
        <v>221.89440000000002</v>
      </c>
      <c r="AJ34" s="45" t="s">
        <v>168</v>
      </c>
      <c r="AK34" s="45">
        <v>0</v>
      </c>
      <c r="AL34" s="49" t="s">
        <v>293</v>
      </c>
      <c r="AM34" s="238">
        <f t="shared" si="5"/>
        <v>1</v>
      </c>
      <c r="AN34" s="238">
        <f t="shared" si="6"/>
        <v>1</v>
      </c>
      <c r="AO34" s="238"/>
      <c r="AP34" s="238"/>
      <c r="AQ34" s="238">
        <f t="shared" si="7"/>
        <v>1</v>
      </c>
      <c r="AR34" s="96" t="str">
        <f>IF(A34="","",VLOOKUP(A34,'Base Sites'!A:B,2,FALSE))</f>
        <v xml:space="preserve">Valauto Lomme  </v>
      </c>
      <c r="AS34" s="96" t="str">
        <f t="shared" si="8"/>
        <v>HYUNDAI</v>
      </c>
      <c r="AT34" s="238"/>
      <c r="AU34" s="231" t="str">
        <f>IF(A34="","",VLOOKUP(L34,'Base Vendeurs'!A:B,2,FALSE))</f>
        <v>Hyundai Lomme</v>
      </c>
      <c r="AV34" s="46">
        <f t="shared" si="9"/>
        <v>1706.88</v>
      </c>
      <c r="AW34" s="51">
        <f t="shared" si="10"/>
        <v>8.2741410309422281E-2</v>
      </c>
      <c r="AX34" s="231" t="str">
        <f t="shared" si="11"/>
        <v>NON</v>
      </c>
      <c r="AY34" s="231">
        <f>+MargesVN[[#This Row],[Total COM]]+MargesVN[[#This Row],[EXT GIE]]+MargesVN[[#This Row],[Forfait immat]]</f>
        <v>221.89440000000002</v>
      </c>
    </row>
    <row r="35" spans="1:51" s="231" customFormat="1" ht="11.25" customHeight="1" x14ac:dyDescent="0.25">
      <c r="A35" s="45">
        <v>70</v>
      </c>
      <c r="B35" s="45" t="s">
        <v>163</v>
      </c>
      <c r="C35" s="45" t="s">
        <v>28</v>
      </c>
      <c r="D35" s="44">
        <v>46059</v>
      </c>
      <c r="E35" s="65">
        <v>46053</v>
      </c>
      <c r="F35" s="35"/>
      <c r="G35" s="35"/>
      <c r="H35" s="35"/>
      <c r="I35" s="35"/>
      <c r="J35" s="35"/>
      <c r="K35" s="35">
        <v>0</v>
      </c>
      <c r="L35" s="45" t="s">
        <v>367</v>
      </c>
      <c r="M35" s="45">
        <v>5776</v>
      </c>
      <c r="N35" s="45">
        <v>2105723724</v>
      </c>
      <c r="O35" s="45" t="s">
        <v>1393</v>
      </c>
      <c r="P35" s="66" t="s">
        <v>1394</v>
      </c>
      <c r="Q35" s="45" t="s">
        <v>81</v>
      </c>
      <c r="R35" s="47">
        <v>30254.09</v>
      </c>
      <c r="S35" s="47">
        <v>541.66999999999996</v>
      </c>
      <c r="T35" s="48">
        <f t="shared" si="0"/>
        <v>30795.759999999998</v>
      </c>
      <c r="U35" s="49">
        <v>213</v>
      </c>
      <c r="V35" s="47">
        <v>1170.18</v>
      </c>
      <c r="W35" s="46">
        <v>0</v>
      </c>
      <c r="X35" s="50"/>
      <c r="Y35" s="46">
        <f t="shared" si="1"/>
        <v>1170.18</v>
      </c>
      <c r="Z35" s="51">
        <f t="shared" si="2"/>
        <v>3.7998088048484598E-2</v>
      </c>
      <c r="AA35" s="50">
        <v>-3180.26</v>
      </c>
      <c r="AB35" s="46">
        <v>0</v>
      </c>
      <c r="AC35" s="46"/>
      <c r="AD35" s="46"/>
      <c r="AE35" s="52">
        <v>0.13</v>
      </c>
      <c r="AF35" s="52">
        <v>0.13</v>
      </c>
      <c r="AG35" s="46">
        <f t="shared" si="3"/>
        <v>152.1234</v>
      </c>
      <c r="AH35" s="46"/>
      <c r="AI35" s="46">
        <f t="shared" si="4"/>
        <v>152.1234</v>
      </c>
      <c r="AJ35" s="45" t="s">
        <v>168</v>
      </c>
      <c r="AK35" s="45">
        <v>0</v>
      </c>
      <c r="AL35" s="49" t="s">
        <v>293</v>
      </c>
      <c r="AM35" s="238">
        <f t="shared" si="5"/>
        <v>1</v>
      </c>
      <c r="AN35" s="238">
        <f t="shared" si="6"/>
        <v>1</v>
      </c>
      <c r="AO35" s="238"/>
      <c r="AP35" s="238"/>
      <c r="AQ35" s="238">
        <f t="shared" si="7"/>
        <v>1</v>
      </c>
      <c r="AR35" s="96" t="str">
        <f>IF(A35="","",VLOOKUP(A35,'Base Sites'!A:B,2,FALSE))</f>
        <v xml:space="preserve">Valauto Lomme  </v>
      </c>
      <c r="AS35" s="96" t="str">
        <f t="shared" si="8"/>
        <v>HYUNDAI</v>
      </c>
      <c r="AT35" s="238"/>
      <c r="AU35" s="231" t="str">
        <f>IF(A35="","",VLOOKUP(L35,'Base Vendeurs'!A:B,2,FALSE))</f>
        <v>Hyundai Lomme</v>
      </c>
      <c r="AV35" s="46">
        <f t="shared" si="9"/>
        <v>1170.18</v>
      </c>
      <c r="AW35" s="51">
        <f t="shared" si="10"/>
        <v>3.7998088048484598E-2</v>
      </c>
      <c r="AX35" s="231" t="str">
        <f t="shared" si="11"/>
        <v>NON</v>
      </c>
      <c r="AY35" s="231">
        <f>+MargesVN[[#This Row],[Total COM]]+MargesVN[[#This Row],[EXT GIE]]+MargesVN[[#This Row],[Forfait immat]]</f>
        <v>152.1234</v>
      </c>
    </row>
    <row r="36" spans="1:51" s="231" customFormat="1" ht="11.25" customHeight="1" x14ac:dyDescent="0.25">
      <c r="A36" s="45">
        <v>70</v>
      </c>
      <c r="B36" s="45" t="s">
        <v>163</v>
      </c>
      <c r="C36" s="45" t="s">
        <v>28</v>
      </c>
      <c r="D36" s="44">
        <v>46059</v>
      </c>
      <c r="E36" s="65">
        <v>46044</v>
      </c>
      <c r="F36" s="35"/>
      <c r="G36" s="35"/>
      <c r="H36" s="35"/>
      <c r="I36" s="35"/>
      <c r="J36" s="35"/>
      <c r="K36" s="35"/>
      <c r="L36" s="45" t="s">
        <v>114</v>
      </c>
      <c r="M36" s="45">
        <v>5787</v>
      </c>
      <c r="N36" s="45">
        <v>2105758814</v>
      </c>
      <c r="O36" s="45" t="s">
        <v>1389</v>
      </c>
      <c r="P36" s="66" t="s">
        <v>1390</v>
      </c>
      <c r="Q36" s="45" t="s">
        <v>81</v>
      </c>
      <c r="R36" s="47">
        <v>33004.089999999997</v>
      </c>
      <c r="S36" s="47">
        <v>833.34</v>
      </c>
      <c r="T36" s="48">
        <f t="shared" si="0"/>
        <v>33837.429999999993</v>
      </c>
      <c r="U36" s="49">
        <v>190</v>
      </c>
      <c r="V36" s="47">
        <v>2830.09</v>
      </c>
      <c r="W36" s="46">
        <v>0</v>
      </c>
      <c r="X36" s="50"/>
      <c r="Y36" s="46">
        <f t="shared" si="1"/>
        <v>2830.09</v>
      </c>
      <c r="Z36" s="51">
        <f t="shared" si="2"/>
        <v>8.3637853111184879E-2</v>
      </c>
      <c r="AA36" s="50">
        <v>-4014.76</v>
      </c>
      <c r="AB36" s="46">
        <v>0</v>
      </c>
      <c r="AC36" s="46"/>
      <c r="AD36" s="46"/>
      <c r="AE36" s="52">
        <v>0.13</v>
      </c>
      <c r="AF36" s="52">
        <v>0.13</v>
      </c>
      <c r="AG36" s="46">
        <f t="shared" si="3"/>
        <v>367.91170000000005</v>
      </c>
      <c r="AH36" s="46"/>
      <c r="AI36" s="46">
        <f t="shared" si="4"/>
        <v>367.91170000000005</v>
      </c>
      <c r="AJ36" s="45" t="s">
        <v>168</v>
      </c>
      <c r="AK36" s="45">
        <v>0</v>
      </c>
      <c r="AL36" s="49">
        <v>100</v>
      </c>
      <c r="AM36" s="238">
        <f t="shared" si="5"/>
        <v>1</v>
      </c>
      <c r="AN36" s="238">
        <f t="shared" si="6"/>
        <v>1</v>
      </c>
      <c r="AO36" s="238"/>
      <c r="AP36" s="238"/>
      <c r="AQ36" s="238">
        <f t="shared" si="7"/>
        <v>1</v>
      </c>
      <c r="AR36" s="96" t="str">
        <f>IF(A36="","",VLOOKUP(A36,'Base Sites'!A:B,2,FALSE))</f>
        <v xml:space="preserve">Valauto Lomme  </v>
      </c>
      <c r="AS36" s="96" t="str">
        <f t="shared" si="8"/>
        <v>HYUNDAI</v>
      </c>
      <c r="AT36" s="238"/>
      <c r="AU36" s="231" t="str">
        <f>IF(A36="","",VLOOKUP(L36,'Base Vendeurs'!A:B,2,FALSE))</f>
        <v>Hyundai Lomme</v>
      </c>
      <c r="AV36" s="46">
        <f t="shared" si="9"/>
        <v>2830.09</v>
      </c>
      <c r="AW36" s="51">
        <f t="shared" si="10"/>
        <v>8.3637853111184879E-2</v>
      </c>
      <c r="AX36" s="231" t="str">
        <f t="shared" si="11"/>
        <v>NON</v>
      </c>
      <c r="AY36" s="231">
        <f>+MargesVN[[#This Row],[Total COM]]+MargesVN[[#This Row],[EXT GIE]]+MargesVN[[#This Row],[Forfait immat]]</f>
        <v>467.91170000000005</v>
      </c>
    </row>
    <row r="37" spans="1:51" s="231" customFormat="1" ht="11.25" customHeight="1" x14ac:dyDescent="0.25">
      <c r="A37" s="45">
        <v>70</v>
      </c>
      <c r="B37" s="45" t="s">
        <v>163</v>
      </c>
      <c r="C37" s="45" t="s">
        <v>28</v>
      </c>
      <c r="D37" s="44">
        <v>46059</v>
      </c>
      <c r="E37" s="65">
        <v>46060</v>
      </c>
      <c r="F37" s="35"/>
      <c r="G37" s="35"/>
      <c r="H37" s="35"/>
      <c r="I37" s="35"/>
      <c r="J37" s="35"/>
      <c r="K37" s="35">
        <v>0</v>
      </c>
      <c r="L37" s="45" t="s">
        <v>349</v>
      </c>
      <c r="M37" s="45">
        <v>5791</v>
      </c>
      <c r="N37" s="45">
        <v>2105758816</v>
      </c>
      <c r="O37" s="45" t="s">
        <v>1391</v>
      </c>
      <c r="P37" s="66" t="s">
        <v>1392</v>
      </c>
      <c r="Q37" s="45" t="s">
        <v>45</v>
      </c>
      <c r="R37" s="47">
        <v>20045.759999999998</v>
      </c>
      <c r="S37" s="47">
        <v>458.33</v>
      </c>
      <c r="T37" s="48">
        <f t="shared" si="0"/>
        <v>20504.09</v>
      </c>
      <c r="U37" s="49">
        <v>189</v>
      </c>
      <c r="V37" s="47">
        <v>1619.64</v>
      </c>
      <c r="W37" s="46">
        <v>0</v>
      </c>
      <c r="X37" s="50"/>
      <c r="Y37" s="46">
        <f t="shared" si="1"/>
        <v>1619.64</v>
      </c>
      <c r="Z37" s="51">
        <f t="shared" si="2"/>
        <v>7.8991069586604429E-2</v>
      </c>
      <c r="AA37" s="50">
        <v>-792</v>
      </c>
      <c r="AB37" s="46">
        <v>0</v>
      </c>
      <c r="AC37" s="46"/>
      <c r="AD37" s="46"/>
      <c r="AE37" s="52">
        <v>0.13</v>
      </c>
      <c r="AF37" s="52">
        <v>0.13</v>
      </c>
      <c r="AG37" s="46">
        <f t="shared" si="3"/>
        <v>210.55320000000003</v>
      </c>
      <c r="AH37" s="46"/>
      <c r="AI37" s="46">
        <f t="shared" si="4"/>
        <v>210.55320000000003</v>
      </c>
      <c r="AJ37" s="45" t="s">
        <v>168</v>
      </c>
      <c r="AK37" s="45">
        <v>0</v>
      </c>
      <c r="AL37" s="49">
        <v>50</v>
      </c>
      <c r="AM37" s="238">
        <f t="shared" si="5"/>
        <v>1</v>
      </c>
      <c r="AN37" s="238">
        <f t="shared" si="6"/>
        <v>1</v>
      </c>
      <c r="AO37" s="238"/>
      <c r="AP37" s="238"/>
      <c r="AQ37" s="238">
        <f t="shared" si="7"/>
        <v>1</v>
      </c>
      <c r="AR37" s="96" t="str">
        <f>IF(A37="","",VLOOKUP(A37,'Base Sites'!A:B,2,FALSE))</f>
        <v xml:space="preserve">Valauto Lomme  </v>
      </c>
      <c r="AS37" s="96" t="str">
        <f t="shared" si="8"/>
        <v>HYUNDAI</v>
      </c>
      <c r="AT37" s="238"/>
      <c r="AU37" s="231" t="str">
        <f>IF(A37="","",VLOOKUP(L37,'Base Vendeurs'!A:B,2,FALSE))</f>
        <v>Hyundai Lomme</v>
      </c>
      <c r="AV37" s="46">
        <f t="shared" si="9"/>
        <v>1619.64</v>
      </c>
      <c r="AW37" s="51">
        <f t="shared" si="10"/>
        <v>7.8991069586604429E-2</v>
      </c>
      <c r="AX37" s="231" t="str">
        <f t="shared" si="11"/>
        <v>NON</v>
      </c>
      <c r="AY37" s="231">
        <f>+MargesVN[[#This Row],[Total COM]]+MargesVN[[#This Row],[EXT GIE]]+MargesVN[[#This Row],[Forfait immat]]</f>
        <v>260.55320000000006</v>
      </c>
    </row>
    <row r="38" spans="1:51" s="231" customFormat="1" ht="11.25" customHeight="1" x14ac:dyDescent="0.25">
      <c r="A38" s="431">
        <v>70</v>
      </c>
      <c r="B38" s="431" t="s">
        <v>163</v>
      </c>
      <c r="C38" s="431" t="s">
        <v>28</v>
      </c>
      <c r="D38" s="432">
        <v>46191</v>
      </c>
      <c r="E38" s="433">
        <v>46192</v>
      </c>
      <c r="F38" s="434"/>
      <c r="G38" s="434"/>
      <c r="H38" s="434"/>
      <c r="I38" s="434"/>
      <c r="J38" s="434"/>
      <c r="K38" s="434">
        <v>0</v>
      </c>
      <c r="L38" s="431" t="s">
        <v>114</v>
      </c>
      <c r="M38" s="431">
        <v>5793</v>
      </c>
      <c r="N38" s="431">
        <v>2105765574</v>
      </c>
      <c r="O38" s="431" t="s">
        <v>4433</v>
      </c>
      <c r="P38" s="435" t="s">
        <v>4434</v>
      </c>
      <c r="Q38" s="431" t="s">
        <v>4435</v>
      </c>
      <c r="R38" s="436">
        <v>71750.48</v>
      </c>
      <c r="S38" s="436">
        <v>0</v>
      </c>
      <c r="T38" s="437">
        <f t="shared" si="0"/>
        <v>71750.48</v>
      </c>
      <c r="U38" s="438">
        <v>316</v>
      </c>
      <c r="V38" s="436">
        <v>1864.83</v>
      </c>
      <c r="W38" s="439">
        <v>0</v>
      </c>
      <c r="X38" s="440"/>
      <c r="Y38" s="439">
        <f t="shared" si="1"/>
        <v>1864.83</v>
      </c>
      <c r="Z38" s="441">
        <f t="shared" si="2"/>
        <v>2.5990488147256994E-2</v>
      </c>
      <c r="AA38" s="440">
        <v>-4304.54</v>
      </c>
      <c r="AB38" s="439">
        <v>-15209.39</v>
      </c>
      <c r="AC38" s="439"/>
      <c r="AD38" s="439"/>
      <c r="AE38" s="442">
        <v>0.13</v>
      </c>
      <c r="AF38" s="442">
        <v>0.13</v>
      </c>
      <c r="AG38" s="439">
        <f t="shared" si="3"/>
        <v>242.42789999999999</v>
      </c>
      <c r="AH38" s="439"/>
      <c r="AI38" s="439">
        <f t="shared" si="4"/>
        <v>242.42789999999999</v>
      </c>
      <c r="AJ38" s="431" t="s">
        <v>149</v>
      </c>
      <c r="AK38" s="431">
        <v>0</v>
      </c>
      <c r="AL38" s="438">
        <v>50</v>
      </c>
      <c r="AM38" s="443">
        <f t="shared" si="5"/>
        <v>1</v>
      </c>
      <c r="AN38" s="443">
        <f t="shared" si="6"/>
        <v>1</v>
      </c>
      <c r="AO38" s="443"/>
      <c r="AP38" s="443"/>
      <c r="AQ38" s="443">
        <f t="shared" si="7"/>
        <v>1</v>
      </c>
      <c r="AR38" s="444" t="str">
        <f>IF(A38="","",VLOOKUP(A38,'Base Sites'!A:B,2,FALSE))</f>
        <v xml:space="preserve">Valauto Lomme  </v>
      </c>
      <c r="AS38" s="444" t="str">
        <f t="shared" si="8"/>
        <v>HYUNDAI</v>
      </c>
      <c r="AT38" s="443"/>
      <c r="AU38" s="445" t="str">
        <f>IF(A38="","",VLOOKUP(L38,'Base Vendeurs'!A:B,2,FALSE))</f>
        <v>Hyundai Lomme</v>
      </c>
      <c r="AV38" s="439">
        <f t="shared" si="9"/>
        <v>1864.83</v>
      </c>
      <c r="AW38" s="441">
        <f t="shared" si="10"/>
        <v>2.5990488147256994E-2</v>
      </c>
      <c r="AX38" s="445" t="str">
        <f t="shared" si="11"/>
        <v>NON</v>
      </c>
      <c r="AY38" s="231">
        <f>+MargesVN[[#This Row],[Total COM]]+MargesVN[[#This Row],[EXT GIE]]+MargesVN[[#This Row],[Forfait immat]]</f>
        <v>292.42790000000002</v>
      </c>
    </row>
    <row r="39" spans="1:51" s="231" customFormat="1" ht="11.25" customHeight="1" x14ac:dyDescent="0.25">
      <c r="A39" s="401">
        <v>70</v>
      </c>
      <c r="B39" s="401" t="s">
        <v>163</v>
      </c>
      <c r="C39" s="401" t="s">
        <v>28</v>
      </c>
      <c r="D39" s="402">
        <v>46154</v>
      </c>
      <c r="E39" s="403">
        <v>46157</v>
      </c>
      <c r="F39" s="404"/>
      <c r="G39" s="404"/>
      <c r="H39" s="404"/>
      <c r="I39" s="404"/>
      <c r="J39" s="404"/>
      <c r="K39" s="404">
        <v>0</v>
      </c>
      <c r="L39" s="401" t="s">
        <v>355</v>
      </c>
      <c r="M39" s="401">
        <v>5804</v>
      </c>
      <c r="N39" s="401">
        <v>2105787175</v>
      </c>
      <c r="O39" s="401" t="s">
        <v>3717</v>
      </c>
      <c r="P39" s="405" t="s">
        <v>3718</v>
      </c>
      <c r="Q39" s="401" t="s">
        <v>55</v>
      </c>
      <c r="R39" s="406">
        <v>39958.81</v>
      </c>
      <c r="S39" s="406">
        <v>541.66999999999996</v>
      </c>
      <c r="T39" s="407">
        <f t="shared" si="0"/>
        <v>40500.479999999996</v>
      </c>
      <c r="U39" s="408">
        <v>256</v>
      </c>
      <c r="V39" s="406">
        <v>2173.61</v>
      </c>
      <c r="W39" s="409">
        <v>0</v>
      </c>
      <c r="X39" s="410"/>
      <c r="Y39" s="409">
        <f t="shared" si="1"/>
        <v>2173.61</v>
      </c>
      <c r="Z39" s="411">
        <f t="shared" si="2"/>
        <v>5.3668746642015118E-2</v>
      </c>
      <c r="AA39" s="410">
        <v>-5330.54</v>
      </c>
      <c r="AB39" s="409">
        <v>0</v>
      </c>
      <c r="AC39" s="409"/>
      <c r="AD39" s="409"/>
      <c r="AE39" s="412">
        <v>0.12</v>
      </c>
      <c r="AF39" s="412">
        <v>0.13</v>
      </c>
      <c r="AG39" s="409">
        <f t="shared" si="3"/>
        <v>260.83320000000003</v>
      </c>
      <c r="AH39" s="409"/>
      <c r="AI39" s="409">
        <f t="shared" si="4"/>
        <v>260.83320000000003</v>
      </c>
      <c r="AJ39" s="401" t="s">
        <v>149</v>
      </c>
      <c r="AK39" s="401">
        <v>0</v>
      </c>
      <c r="AL39" s="408">
        <v>50</v>
      </c>
      <c r="AM39" s="413">
        <f t="shared" si="5"/>
        <v>1</v>
      </c>
      <c r="AN39" s="413">
        <f t="shared" si="6"/>
        <v>1</v>
      </c>
      <c r="AO39" s="413"/>
      <c r="AP39" s="413"/>
      <c r="AQ39" s="413">
        <f t="shared" si="7"/>
        <v>1</v>
      </c>
      <c r="AR39" s="414" t="str">
        <f>IF(A39="","",VLOOKUP(A39,'Base Sites'!A:B,2,FALSE))</f>
        <v xml:space="preserve">Valauto Lomme  </v>
      </c>
      <c r="AS39" s="414" t="str">
        <f t="shared" si="8"/>
        <v>HYUNDAI</v>
      </c>
      <c r="AT39" s="413"/>
      <c r="AU39" s="415" t="str">
        <f>IF(A39="","",VLOOKUP(L39,'Base Vendeurs'!A:B,2,FALSE))</f>
        <v>Hyundai Lomme</v>
      </c>
      <c r="AV39" s="409">
        <f t="shared" si="9"/>
        <v>2173.61</v>
      </c>
      <c r="AW39" s="411">
        <f t="shared" si="10"/>
        <v>5.3668746642015118E-2</v>
      </c>
      <c r="AX39" s="415" t="str">
        <f t="shared" si="11"/>
        <v>NON</v>
      </c>
      <c r="AY39" s="231">
        <f>+MargesVN[[#This Row],[Total COM]]+MargesVN[[#This Row],[EXT GIE]]+MargesVN[[#This Row],[Forfait immat]]</f>
        <v>310.83320000000003</v>
      </c>
    </row>
    <row r="40" spans="1:51" s="231" customFormat="1" ht="11.25" customHeight="1" x14ac:dyDescent="0.25">
      <c r="A40" s="319">
        <v>70</v>
      </c>
      <c r="B40" s="319" t="s">
        <v>163</v>
      </c>
      <c r="C40" s="319" t="s">
        <v>28</v>
      </c>
      <c r="D40" s="320">
        <v>46092</v>
      </c>
      <c r="E40" s="321">
        <v>46094</v>
      </c>
      <c r="F40" s="322"/>
      <c r="G40" s="322"/>
      <c r="H40" s="322"/>
      <c r="I40" s="322"/>
      <c r="J40" s="322"/>
      <c r="K40" s="322"/>
      <c r="L40" s="319" t="s">
        <v>355</v>
      </c>
      <c r="M40" s="319">
        <v>5811</v>
      </c>
      <c r="N40" s="319">
        <v>2105787158</v>
      </c>
      <c r="O40" s="319" t="s">
        <v>2075</v>
      </c>
      <c r="P40" s="323" t="s">
        <v>2076</v>
      </c>
      <c r="Q40" s="319" t="s">
        <v>81</v>
      </c>
      <c r="R40" s="324">
        <v>35504.089999999997</v>
      </c>
      <c r="S40" s="324">
        <v>458.33</v>
      </c>
      <c r="T40" s="325">
        <f t="shared" si="0"/>
        <v>35962.42</v>
      </c>
      <c r="U40" s="326">
        <v>191</v>
      </c>
      <c r="V40" s="324">
        <v>1082.31</v>
      </c>
      <c r="W40" s="327">
        <v>0</v>
      </c>
      <c r="X40" s="328"/>
      <c r="Y40" s="327">
        <f t="shared" si="1"/>
        <v>1082.31</v>
      </c>
      <c r="Z40" s="329">
        <f t="shared" si="2"/>
        <v>3.0095583111481375E-2</v>
      </c>
      <c r="AA40" s="328">
        <v>-3784.26</v>
      </c>
      <c r="AB40" s="327">
        <v>0</v>
      </c>
      <c r="AC40" s="327"/>
      <c r="AD40" s="327"/>
      <c r="AE40" s="330">
        <v>0.13</v>
      </c>
      <c r="AF40" s="330">
        <v>0.13</v>
      </c>
      <c r="AG40" s="327">
        <f t="shared" si="3"/>
        <v>140.7003</v>
      </c>
      <c r="AH40" s="327"/>
      <c r="AI40" s="327">
        <f t="shared" si="4"/>
        <v>140.7003</v>
      </c>
      <c r="AJ40" s="319" t="s">
        <v>168</v>
      </c>
      <c r="AK40" s="319"/>
      <c r="AL40" s="326">
        <v>100</v>
      </c>
      <c r="AM40" s="331">
        <f t="shared" si="5"/>
        <v>1</v>
      </c>
      <c r="AN40" s="331">
        <f t="shared" si="6"/>
        <v>1</v>
      </c>
      <c r="AO40" s="331"/>
      <c r="AP40" s="331"/>
      <c r="AQ40" s="331">
        <f t="shared" si="7"/>
        <v>1</v>
      </c>
      <c r="AR40" s="332" t="str">
        <f>IF(A40="","",VLOOKUP(A40,'Base Sites'!A:B,2,FALSE))</f>
        <v xml:space="preserve">Valauto Lomme  </v>
      </c>
      <c r="AS40" s="332" t="str">
        <f t="shared" si="8"/>
        <v>HYUNDAI</v>
      </c>
      <c r="AT40" s="331"/>
      <c r="AU40" s="333" t="str">
        <f>IF(A40="","",VLOOKUP(L40,'Base Vendeurs'!A:B,2,FALSE))</f>
        <v>Hyundai Lomme</v>
      </c>
      <c r="AV40" s="327">
        <f t="shared" si="9"/>
        <v>1082.31</v>
      </c>
      <c r="AW40" s="329">
        <f t="shared" si="10"/>
        <v>3.0095583111481375E-2</v>
      </c>
      <c r="AX40" s="333" t="str">
        <f t="shared" si="11"/>
        <v>NON</v>
      </c>
      <c r="AY40" s="231">
        <f>+MargesVN[[#This Row],[Total COM]]+MargesVN[[#This Row],[EXT GIE]]+MargesVN[[#This Row],[Forfait immat]]</f>
        <v>240.7003</v>
      </c>
    </row>
    <row r="41" spans="1:51" s="231" customFormat="1" ht="11.25" customHeight="1" x14ac:dyDescent="0.25">
      <c r="A41" s="401">
        <v>70</v>
      </c>
      <c r="B41" s="401" t="s">
        <v>163</v>
      </c>
      <c r="C41" s="401" t="s">
        <v>28</v>
      </c>
      <c r="D41" s="402">
        <v>46147</v>
      </c>
      <c r="E41" s="403">
        <v>46147</v>
      </c>
      <c r="F41" s="404"/>
      <c r="G41" s="404"/>
      <c r="H41" s="404"/>
      <c r="I41" s="404"/>
      <c r="J41" s="404"/>
      <c r="K41" s="404">
        <v>0</v>
      </c>
      <c r="L41" s="401" t="s">
        <v>367</v>
      </c>
      <c r="M41" s="401">
        <v>5819</v>
      </c>
      <c r="N41" s="401">
        <v>2105803404</v>
      </c>
      <c r="O41" s="401" t="s">
        <v>3679</v>
      </c>
      <c r="P41" s="405" t="s">
        <v>3680</v>
      </c>
      <c r="Q41" s="401" t="s">
        <v>391</v>
      </c>
      <c r="R41" s="406">
        <v>27287.43</v>
      </c>
      <c r="S41" s="406">
        <v>500</v>
      </c>
      <c r="T41" s="407">
        <f t="shared" si="0"/>
        <v>27787.43</v>
      </c>
      <c r="U41" s="408">
        <v>229</v>
      </c>
      <c r="V41" s="406">
        <v>33.27000000000001</v>
      </c>
      <c r="W41" s="409">
        <v>-0.01</v>
      </c>
      <c r="X41" s="410"/>
      <c r="Y41" s="409">
        <f t="shared" si="1"/>
        <v>33.280000000000008</v>
      </c>
      <c r="Z41" s="411">
        <f t="shared" si="2"/>
        <v>1.1973039608196947E-3</v>
      </c>
      <c r="AA41" s="410">
        <v>-2482.2600000000002</v>
      </c>
      <c r="AB41" s="409">
        <v>0</v>
      </c>
      <c r="AC41" s="409"/>
      <c r="AD41" s="409"/>
      <c r="AE41" s="412">
        <v>0.12</v>
      </c>
      <c r="AF41" s="412">
        <v>0.13</v>
      </c>
      <c r="AG41" s="409">
        <f t="shared" si="3"/>
        <v>3.9936000000000007</v>
      </c>
      <c r="AH41" s="409"/>
      <c r="AI41" s="409">
        <f t="shared" si="4"/>
        <v>3.9936000000000007</v>
      </c>
      <c r="AJ41" s="401" t="s">
        <v>168</v>
      </c>
      <c r="AK41" s="401">
        <v>0</v>
      </c>
      <c r="AL41" s="408"/>
      <c r="AM41" s="413">
        <f t="shared" si="5"/>
        <v>0</v>
      </c>
      <c r="AN41" s="413">
        <f t="shared" si="6"/>
        <v>1</v>
      </c>
      <c r="AO41" s="413"/>
      <c r="AP41" s="413"/>
      <c r="AQ41" s="413">
        <f t="shared" si="7"/>
        <v>0</v>
      </c>
      <c r="AR41" s="414" t="str">
        <f>IF(A41="","",VLOOKUP(A41,'Base Sites'!A:B,2,FALSE))</f>
        <v xml:space="preserve">Valauto Lomme  </v>
      </c>
      <c r="AS41" s="414" t="str">
        <f t="shared" si="8"/>
        <v>HYUNDAI</v>
      </c>
      <c r="AT41" s="413"/>
      <c r="AU41" s="415" t="str">
        <f>IF(A41="","",VLOOKUP(L41,'Base Vendeurs'!A:B,2,FALSE))</f>
        <v>Hyundai Lomme</v>
      </c>
      <c r="AV41" s="409">
        <f t="shared" si="9"/>
        <v>33.27000000000001</v>
      </c>
      <c r="AW41" s="411">
        <f t="shared" si="10"/>
        <v>1.1973039608196947E-3</v>
      </c>
      <c r="AX41" s="415" t="str">
        <f t="shared" si="11"/>
        <v>NON</v>
      </c>
      <c r="AY41" s="231">
        <f>+MargesVN[[#This Row],[Total COM]]+MargesVN[[#This Row],[EXT GIE]]+MargesVN[[#This Row],[Forfait immat]]</f>
        <v>3.9936000000000007</v>
      </c>
    </row>
    <row r="42" spans="1:51" s="231" customFormat="1" ht="11.25" customHeight="1" x14ac:dyDescent="0.25">
      <c r="A42" s="45">
        <v>70</v>
      </c>
      <c r="B42" s="45" t="s">
        <v>163</v>
      </c>
      <c r="C42" s="45" t="s">
        <v>28</v>
      </c>
      <c r="D42" s="44">
        <v>46058</v>
      </c>
      <c r="E42" s="65">
        <v>46060</v>
      </c>
      <c r="F42" s="35"/>
      <c r="G42" s="35"/>
      <c r="H42" s="35"/>
      <c r="I42" s="35" t="s">
        <v>165</v>
      </c>
      <c r="J42" s="35" t="s">
        <v>165</v>
      </c>
      <c r="K42" s="35">
        <v>75209.440000000002</v>
      </c>
      <c r="L42" s="45" t="s">
        <v>355</v>
      </c>
      <c r="M42" s="45">
        <v>5827</v>
      </c>
      <c r="N42" s="45">
        <v>2105815379</v>
      </c>
      <c r="O42" s="45" t="s">
        <v>1338</v>
      </c>
      <c r="P42" s="66" t="s">
        <v>65</v>
      </c>
      <c r="Q42" s="45" t="s">
        <v>55</v>
      </c>
      <c r="R42" s="47">
        <v>30875.48</v>
      </c>
      <c r="S42" s="47">
        <v>541.66999999999996</v>
      </c>
      <c r="T42" s="48">
        <f t="shared" si="0"/>
        <v>31417.149999999998</v>
      </c>
      <c r="U42" s="49">
        <v>127</v>
      </c>
      <c r="V42" s="47">
        <v>274.79000000000002</v>
      </c>
      <c r="W42" s="46">
        <v>-0.01</v>
      </c>
      <c r="X42" s="50"/>
      <c r="Y42" s="46">
        <f t="shared" si="1"/>
        <v>274.8</v>
      </c>
      <c r="Z42" s="51">
        <f t="shared" si="2"/>
        <v>8.7464967382464686E-3</v>
      </c>
      <c r="AA42" s="50">
        <v>-3863.32</v>
      </c>
      <c r="AB42" s="46">
        <v>0</v>
      </c>
      <c r="AC42" s="46"/>
      <c r="AD42" s="46" t="s">
        <v>371</v>
      </c>
      <c r="AE42" s="52">
        <v>7.0000000000000007E-2</v>
      </c>
      <c r="AF42" s="52">
        <v>7.0000000000000007E-2</v>
      </c>
      <c r="AG42" s="46">
        <f t="shared" si="3"/>
        <v>19.236000000000004</v>
      </c>
      <c r="AH42" s="46"/>
      <c r="AI42" s="46">
        <f t="shared" si="4"/>
        <v>19.236000000000004</v>
      </c>
      <c r="AJ42" s="45" t="s">
        <v>2060</v>
      </c>
      <c r="AK42" s="45">
        <v>0</v>
      </c>
      <c r="AL42" s="49">
        <v>50</v>
      </c>
      <c r="AM42" s="238">
        <f t="shared" si="5"/>
        <v>1</v>
      </c>
      <c r="AN42" s="238">
        <f t="shared" si="6"/>
        <v>1</v>
      </c>
      <c r="AO42" s="238"/>
      <c r="AP42" s="238"/>
      <c r="AQ42" s="238">
        <f t="shared" si="7"/>
        <v>1</v>
      </c>
      <c r="AR42" s="96" t="str">
        <f>IF(A42="","",VLOOKUP(A42,'Base Sites'!A:B,2,FALSE))</f>
        <v xml:space="preserve">Valauto Lomme  </v>
      </c>
      <c r="AS42" s="96" t="str">
        <f t="shared" si="8"/>
        <v>HYUNDAI</v>
      </c>
      <c r="AT42" s="238"/>
      <c r="AU42" s="231" t="str">
        <f>IF(A42="","",VLOOKUP(L42,'Base Vendeurs'!A:B,2,FALSE))</f>
        <v>Hyundai Lomme</v>
      </c>
      <c r="AV42" s="46">
        <f t="shared" si="9"/>
        <v>274.79000000000002</v>
      </c>
      <c r="AW42" s="51">
        <f t="shared" si="10"/>
        <v>8.7464967382464686E-3</v>
      </c>
      <c r="AX42" s="231" t="str">
        <f t="shared" si="11"/>
        <v>NON</v>
      </c>
      <c r="AY42" s="231">
        <f>+MargesVN[[#This Row],[Total COM]]+MargesVN[[#This Row],[EXT GIE]]+MargesVN[[#This Row],[Forfait immat]]</f>
        <v>69.236000000000004</v>
      </c>
    </row>
    <row r="43" spans="1:51" s="231" customFormat="1" ht="11.25" customHeight="1" x14ac:dyDescent="0.25">
      <c r="A43" s="319">
        <v>70</v>
      </c>
      <c r="B43" s="319" t="s">
        <v>163</v>
      </c>
      <c r="C43" s="319" t="s">
        <v>28</v>
      </c>
      <c r="D43" s="320">
        <v>46085</v>
      </c>
      <c r="E43" s="321">
        <v>46077</v>
      </c>
      <c r="F43" s="322"/>
      <c r="G43" s="322"/>
      <c r="H43" s="322"/>
      <c r="I43" s="322"/>
      <c r="J43" s="322"/>
      <c r="K43" s="322">
        <v>0</v>
      </c>
      <c r="L43" s="319" t="s">
        <v>114</v>
      </c>
      <c r="M43" s="319">
        <v>5836</v>
      </c>
      <c r="N43" s="319">
        <v>2105817499</v>
      </c>
      <c r="O43" s="319" t="s">
        <v>2103</v>
      </c>
      <c r="P43" s="323" t="s">
        <v>2104</v>
      </c>
      <c r="Q43" s="319" t="s">
        <v>55</v>
      </c>
      <c r="R43" s="324">
        <v>30875.48</v>
      </c>
      <c r="S43" s="324">
        <v>541.66999999999996</v>
      </c>
      <c r="T43" s="325">
        <f t="shared" si="0"/>
        <v>31417.149999999998</v>
      </c>
      <c r="U43" s="326">
        <v>154</v>
      </c>
      <c r="V43" s="324">
        <v>1209.3</v>
      </c>
      <c r="W43" s="327">
        <v>-0.01</v>
      </c>
      <c r="X43" s="328"/>
      <c r="Y43" s="327">
        <f t="shared" si="1"/>
        <v>1209.31</v>
      </c>
      <c r="Z43" s="329">
        <f t="shared" si="2"/>
        <v>3.849171551206905E-2</v>
      </c>
      <c r="AA43" s="328">
        <v>-2917</v>
      </c>
      <c r="AB43" s="327">
        <v>0</v>
      </c>
      <c r="AC43" s="327"/>
      <c r="AD43" s="327"/>
      <c r="AE43" s="330">
        <v>0.13</v>
      </c>
      <c r="AF43" s="330">
        <v>0.13</v>
      </c>
      <c r="AG43" s="327">
        <f t="shared" si="3"/>
        <v>157.21029999999999</v>
      </c>
      <c r="AH43" s="327"/>
      <c r="AI43" s="327">
        <f t="shared" si="4"/>
        <v>157.21029999999999</v>
      </c>
      <c r="AJ43" s="319" t="s">
        <v>168</v>
      </c>
      <c r="AK43" s="319">
        <v>0</v>
      </c>
      <c r="AL43" s="326">
        <v>100</v>
      </c>
      <c r="AM43" s="331">
        <f t="shared" si="5"/>
        <v>1</v>
      </c>
      <c r="AN43" s="331">
        <f t="shared" si="6"/>
        <v>1</v>
      </c>
      <c r="AO43" s="331"/>
      <c r="AP43" s="331"/>
      <c r="AQ43" s="331">
        <f t="shared" si="7"/>
        <v>1</v>
      </c>
      <c r="AR43" s="332" t="str">
        <f>IF(A43="","",VLOOKUP(A43,'Base Sites'!A:B,2,FALSE))</f>
        <v xml:space="preserve">Valauto Lomme  </v>
      </c>
      <c r="AS43" s="332" t="str">
        <f t="shared" si="8"/>
        <v>HYUNDAI</v>
      </c>
      <c r="AT43" s="331"/>
      <c r="AU43" s="333" t="str">
        <f>IF(A43="","",VLOOKUP(L43,'Base Vendeurs'!A:B,2,FALSE))</f>
        <v>Hyundai Lomme</v>
      </c>
      <c r="AV43" s="327">
        <f t="shared" si="9"/>
        <v>1209.3</v>
      </c>
      <c r="AW43" s="329">
        <f t="shared" si="10"/>
        <v>3.849171551206905E-2</v>
      </c>
      <c r="AX43" s="333" t="str">
        <f t="shared" si="11"/>
        <v>NON</v>
      </c>
      <c r="AY43" s="231">
        <f>+MargesVN[[#This Row],[Total COM]]+MargesVN[[#This Row],[EXT GIE]]+MargesVN[[#This Row],[Forfait immat]]</f>
        <v>257.21029999999996</v>
      </c>
    </row>
    <row r="44" spans="1:51" s="231" customFormat="1" ht="11.25" customHeight="1" x14ac:dyDescent="0.25">
      <c r="A44" s="45">
        <v>70</v>
      </c>
      <c r="B44" s="45" t="s">
        <v>163</v>
      </c>
      <c r="C44" s="45" t="s">
        <v>28</v>
      </c>
      <c r="D44" s="44">
        <v>46072</v>
      </c>
      <c r="E44" s="65">
        <v>46072</v>
      </c>
      <c r="F44" s="35"/>
      <c r="G44" s="35"/>
      <c r="H44" s="35"/>
      <c r="I44" s="35" t="s">
        <v>165</v>
      </c>
      <c r="J44" s="35" t="s">
        <v>165</v>
      </c>
      <c r="K44" s="35">
        <v>75209.440000000002</v>
      </c>
      <c r="L44" s="45" t="s">
        <v>367</v>
      </c>
      <c r="M44" s="45">
        <v>5841</v>
      </c>
      <c r="N44" s="45">
        <v>2105818258</v>
      </c>
      <c r="O44" s="45" t="s">
        <v>1709</v>
      </c>
      <c r="P44" s="66" t="s">
        <v>65</v>
      </c>
      <c r="Q44" s="45" t="s">
        <v>55</v>
      </c>
      <c r="R44" s="47">
        <v>34833.81</v>
      </c>
      <c r="S44" s="47">
        <v>541.66999999999996</v>
      </c>
      <c r="T44" s="48">
        <f t="shared" si="0"/>
        <v>35375.479999999996</v>
      </c>
      <c r="U44" s="49">
        <v>141</v>
      </c>
      <c r="V44" s="47">
        <v>514.38</v>
      </c>
      <c r="W44" s="46">
        <v>0</v>
      </c>
      <c r="X44" s="50"/>
      <c r="Y44" s="46">
        <f t="shared" si="1"/>
        <v>514.38</v>
      </c>
      <c r="Z44" s="51">
        <f t="shared" si="2"/>
        <v>1.4540580085415098E-2</v>
      </c>
      <c r="AA44" s="50">
        <v>-4739.2299999999996</v>
      </c>
      <c r="AB44" s="46">
        <v>-689.5</v>
      </c>
      <c r="AC44" s="46"/>
      <c r="AD44" s="46" t="s">
        <v>371</v>
      </c>
      <c r="AE44" s="52">
        <v>0.13</v>
      </c>
      <c r="AF44" s="52">
        <v>0.13</v>
      </c>
      <c r="AG44" s="46">
        <f t="shared" si="3"/>
        <v>66.869399999999999</v>
      </c>
      <c r="AH44" s="46"/>
      <c r="AI44" s="46">
        <f t="shared" si="4"/>
        <v>66.869399999999999</v>
      </c>
      <c r="AJ44" s="45" t="s">
        <v>2060</v>
      </c>
      <c r="AK44" s="45">
        <v>0</v>
      </c>
      <c r="AL44" s="49" t="s">
        <v>293</v>
      </c>
      <c r="AM44" s="238">
        <f t="shared" si="5"/>
        <v>1</v>
      </c>
      <c r="AN44" s="238">
        <f t="shared" si="6"/>
        <v>1</v>
      </c>
      <c r="AO44" s="238"/>
      <c r="AP44" s="238"/>
      <c r="AQ44" s="238">
        <f t="shared" si="7"/>
        <v>1</v>
      </c>
      <c r="AR44" s="96" t="str">
        <f>IF(A44="","",VLOOKUP(A44,'Base Sites'!A:B,2,FALSE))</f>
        <v xml:space="preserve">Valauto Lomme  </v>
      </c>
      <c r="AS44" s="96" t="str">
        <f t="shared" si="8"/>
        <v>HYUNDAI</v>
      </c>
      <c r="AT44" s="238"/>
      <c r="AU44" s="231" t="str">
        <f>IF(A44="","",VLOOKUP(L44,'Base Vendeurs'!A:B,2,FALSE))</f>
        <v>Hyundai Lomme</v>
      </c>
      <c r="AV44" s="46">
        <f t="shared" si="9"/>
        <v>514.38</v>
      </c>
      <c r="AW44" s="51">
        <f t="shared" si="10"/>
        <v>1.4540580085415098E-2</v>
      </c>
      <c r="AX44" s="231" t="str">
        <f t="shared" si="11"/>
        <v>NON</v>
      </c>
      <c r="AY44" s="231">
        <f>+MargesVN[[#This Row],[Total COM]]+MargesVN[[#This Row],[EXT GIE]]+MargesVN[[#This Row],[Forfait immat]]</f>
        <v>66.869399999999999</v>
      </c>
    </row>
    <row r="45" spans="1:51" s="231" customFormat="1" ht="11.25" customHeight="1" x14ac:dyDescent="0.25">
      <c r="A45" s="225">
        <v>70</v>
      </c>
      <c r="B45" s="225" t="s">
        <v>163</v>
      </c>
      <c r="C45" s="45" t="s">
        <v>28</v>
      </c>
      <c r="D45" s="216">
        <v>46030</v>
      </c>
      <c r="E45" s="226">
        <v>46023</v>
      </c>
      <c r="F45" s="217" t="s">
        <v>165</v>
      </c>
      <c r="G45" s="217"/>
      <c r="H45" s="217"/>
      <c r="I45" s="217"/>
      <c r="J45" s="217" t="s">
        <v>373</v>
      </c>
      <c r="K45" s="217">
        <v>0</v>
      </c>
      <c r="L45" s="225" t="s">
        <v>367</v>
      </c>
      <c r="M45" s="225">
        <v>5846</v>
      </c>
      <c r="N45" s="225">
        <v>2105833195</v>
      </c>
      <c r="O45" s="225" t="s">
        <v>470</v>
      </c>
      <c r="P45" s="227" t="s">
        <v>471</v>
      </c>
      <c r="Q45" s="225" t="s">
        <v>391</v>
      </c>
      <c r="R45" s="218">
        <v>21629.09</v>
      </c>
      <c r="S45" s="218">
        <v>250</v>
      </c>
      <c r="T45" s="219">
        <f t="shared" si="0"/>
        <v>21879.09</v>
      </c>
      <c r="U45" s="220">
        <v>79</v>
      </c>
      <c r="V45" s="218">
        <v>1070.83</v>
      </c>
      <c r="W45" s="228">
        <v>0</v>
      </c>
      <c r="X45" s="221"/>
      <c r="Y45" s="228">
        <f t="shared" si="1"/>
        <v>1070.83</v>
      </c>
      <c r="Z45" s="222">
        <f t="shared" si="2"/>
        <v>4.8943077614288344E-2</v>
      </c>
      <c r="AA45" s="221">
        <v>-833</v>
      </c>
      <c r="AB45" s="228">
        <v>0</v>
      </c>
      <c r="AC45" s="228"/>
      <c r="AD45" s="228" t="s">
        <v>1203</v>
      </c>
      <c r="AE45" s="223"/>
      <c r="AF45" s="223">
        <v>7.0000000000000007E-2</v>
      </c>
      <c r="AG45" s="228">
        <f t="shared" si="3"/>
        <v>0</v>
      </c>
      <c r="AH45" s="228"/>
      <c r="AI45" s="228">
        <f t="shared" si="4"/>
        <v>0</v>
      </c>
      <c r="AJ45" s="225" t="s">
        <v>168</v>
      </c>
      <c r="AK45" s="225">
        <v>0</v>
      </c>
      <c r="AL45" s="220" t="s">
        <v>1236</v>
      </c>
      <c r="AM45" s="229">
        <f t="shared" si="5"/>
        <v>1</v>
      </c>
      <c r="AN45" s="229">
        <f t="shared" si="6"/>
        <v>1</v>
      </c>
      <c r="AO45" s="229"/>
      <c r="AP45" s="229"/>
      <c r="AQ45" s="229">
        <f t="shared" si="7"/>
        <v>1</v>
      </c>
      <c r="AR45" s="224" t="str">
        <f>IF(A45="","",VLOOKUP(A45,'Base Sites'!A:B,2,FALSE))</f>
        <v xml:space="preserve">Valauto Lomme  </v>
      </c>
      <c r="AS45" s="224" t="str">
        <f t="shared" si="8"/>
        <v>HYUNDAI</v>
      </c>
      <c r="AT45" s="229"/>
      <c r="AU45" s="230" t="str">
        <f>IF(A45="","",VLOOKUP(L45,'Base Vendeurs'!A:B,2,FALSE))</f>
        <v>Hyundai Lomme</v>
      </c>
      <c r="AV45" s="228">
        <f t="shared" si="9"/>
        <v>1070.83</v>
      </c>
      <c r="AW45" s="222">
        <f t="shared" si="10"/>
        <v>4.8943077614288344E-2</v>
      </c>
      <c r="AX45" s="230" t="str">
        <f t="shared" si="11"/>
        <v>NON</v>
      </c>
      <c r="AY45" s="231" t="e">
        <f>+MargesVN[[#This Row],[Total COM]]+MargesVN[[#This Row],[EXT GIE]]+MargesVN[[#This Row],[Forfait immat]]</f>
        <v>#VALUE!</v>
      </c>
    </row>
    <row r="46" spans="1:51" s="231" customFormat="1" ht="11.25" customHeight="1" x14ac:dyDescent="0.25">
      <c r="A46" s="45">
        <v>70</v>
      </c>
      <c r="B46" s="45" t="s">
        <v>163</v>
      </c>
      <c r="C46" s="45" t="s">
        <v>28</v>
      </c>
      <c r="D46" s="44">
        <v>46063</v>
      </c>
      <c r="E46" s="65">
        <v>46067</v>
      </c>
      <c r="F46" s="35"/>
      <c r="G46" s="35"/>
      <c r="H46" s="35"/>
      <c r="I46" s="35"/>
      <c r="J46" s="35"/>
      <c r="K46" s="35">
        <v>0</v>
      </c>
      <c r="L46" s="45" t="s">
        <v>355</v>
      </c>
      <c r="M46" s="45">
        <v>5851</v>
      </c>
      <c r="N46" s="45">
        <v>2105840895</v>
      </c>
      <c r="O46" s="45" t="s">
        <v>1461</v>
      </c>
      <c r="P46" s="66" t="s">
        <v>1462</v>
      </c>
      <c r="Q46" s="45" t="s">
        <v>55</v>
      </c>
      <c r="R46" s="47">
        <v>36617.14</v>
      </c>
      <c r="S46" s="47">
        <v>541.66999999999996</v>
      </c>
      <c r="T46" s="48">
        <f t="shared" si="0"/>
        <v>37158.81</v>
      </c>
      <c r="U46" s="49">
        <v>112</v>
      </c>
      <c r="V46" s="47">
        <v>2697.22</v>
      </c>
      <c r="W46" s="46">
        <v>0</v>
      </c>
      <c r="X46" s="50"/>
      <c r="Y46" s="46">
        <f t="shared" si="1"/>
        <v>2697.22</v>
      </c>
      <c r="Z46" s="51">
        <f t="shared" si="2"/>
        <v>7.258628572874104E-2</v>
      </c>
      <c r="AA46" s="50">
        <v>-2017.91</v>
      </c>
      <c r="AB46" s="46">
        <v>-1250</v>
      </c>
      <c r="AC46" s="46"/>
      <c r="AD46" s="46"/>
      <c r="AE46" s="52">
        <v>0.13</v>
      </c>
      <c r="AF46" s="52">
        <v>0.13</v>
      </c>
      <c r="AG46" s="46">
        <f t="shared" si="3"/>
        <v>350.6386</v>
      </c>
      <c r="AH46" s="46"/>
      <c r="AI46" s="46">
        <f t="shared" si="4"/>
        <v>350.6386</v>
      </c>
      <c r="AJ46" s="45" t="s">
        <v>168</v>
      </c>
      <c r="AK46" s="45">
        <v>0</v>
      </c>
      <c r="AL46" s="49">
        <v>50</v>
      </c>
      <c r="AM46" s="238">
        <f t="shared" si="5"/>
        <v>1</v>
      </c>
      <c r="AN46" s="238">
        <f t="shared" si="6"/>
        <v>1</v>
      </c>
      <c r="AO46" s="238"/>
      <c r="AP46" s="238"/>
      <c r="AQ46" s="238">
        <f t="shared" si="7"/>
        <v>1</v>
      </c>
      <c r="AR46" s="96" t="str">
        <f>IF(A46="","",VLOOKUP(A46,'Base Sites'!A:B,2,FALSE))</f>
        <v xml:space="preserve">Valauto Lomme  </v>
      </c>
      <c r="AS46" s="96" t="str">
        <f t="shared" si="8"/>
        <v>HYUNDAI</v>
      </c>
      <c r="AT46" s="238"/>
      <c r="AU46" s="231" t="str">
        <f>IF(A46="","",VLOOKUP(L46,'Base Vendeurs'!A:B,2,FALSE))</f>
        <v>Hyundai Lomme</v>
      </c>
      <c r="AV46" s="46">
        <f t="shared" si="9"/>
        <v>2697.22</v>
      </c>
      <c r="AW46" s="51">
        <f t="shared" si="10"/>
        <v>7.258628572874104E-2</v>
      </c>
      <c r="AX46" s="231" t="str">
        <f t="shared" si="11"/>
        <v>NON</v>
      </c>
      <c r="AY46" s="231">
        <f>+MargesVN[[#This Row],[Total COM]]+MargesVN[[#This Row],[EXT GIE]]+MargesVN[[#This Row],[Forfait immat]]</f>
        <v>400.6386</v>
      </c>
    </row>
    <row r="47" spans="1:51" s="231" customFormat="1" ht="11.25" customHeight="1" x14ac:dyDescent="0.25">
      <c r="A47" s="319">
        <v>70</v>
      </c>
      <c r="B47" s="319" t="s">
        <v>163</v>
      </c>
      <c r="C47" s="319" t="s">
        <v>28</v>
      </c>
      <c r="D47" s="320">
        <v>46111</v>
      </c>
      <c r="E47" s="321">
        <v>46112</v>
      </c>
      <c r="F47" s="322"/>
      <c r="G47" s="322"/>
      <c r="H47" s="322"/>
      <c r="I47" s="322"/>
      <c r="J47" s="322"/>
      <c r="K47" s="322"/>
      <c r="L47" s="319" t="s">
        <v>114</v>
      </c>
      <c r="M47" s="319">
        <v>5862</v>
      </c>
      <c r="N47" s="319">
        <v>2105847198</v>
      </c>
      <c r="O47" s="319" t="s">
        <v>2098</v>
      </c>
      <c r="P47" s="323" t="s">
        <v>2099</v>
      </c>
      <c r="Q47" s="319" t="s">
        <v>55</v>
      </c>
      <c r="R47" s="324">
        <v>35792.14</v>
      </c>
      <c r="S47" s="324">
        <v>541.66999999999996</v>
      </c>
      <c r="T47" s="325">
        <f t="shared" si="0"/>
        <v>36333.81</v>
      </c>
      <c r="U47" s="326">
        <v>151</v>
      </c>
      <c r="V47" s="324">
        <v>6503.57</v>
      </c>
      <c r="W47" s="327">
        <v>0</v>
      </c>
      <c r="X47" s="328">
        <v>-3900</v>
      </c>
      <c r="Y47" s="327">
        <f t="shared" si="1"/>
        <v>2603.5699999999997</v>
      </c>
      <c r="Z47" s="329">
        <f t="shared" si="2"/>
        <v>7.1656949821667468E-2</v>
      </c>
      <c r="AA47" s="328">
        <v>-2916</v>
      </c>
      <c r="AB47" s="327">
        <v>-1667</v>
      </c>
      <c r="AC47" s="327"/>
      <c r="AD47" s="327"/>
      <c r="AE47" s="330">
        <v>0.13</v>
      </c>
      <c r="AF47" s="330">
        <v>0.13</v>
      </c>
      <c r="AG47" s="327">
        <f t="shared" si="3"/>
        <v>338.46409999999997</v>
      </c>
      <c r="AH47" s="327"/>
      <c r="AI47" s="327">
        <f t="shared" si="4"/>
        <v>338.46409999999997</v>
      </c>
      <c r="AJ47" s="319" t="s">
        <v>168</v>
      </c>
      <c r="AK47" s="319">
        <v>0</v>
      </c>
      <c r="AL47" s="326">
        <v>100</v>
      </c>
      <c r="AM47" s="331">
        <f t="shared" si="5"/>
        <v>1</v>
      </c>
      <c r="AN47" s="331">
        <f t="shared" si="6"/>
        <v>1</v>
      </c>
      <c r="AO47" s="331"/>
      <c r="AP47" s="331"/>
      <c r="AQ47" s="331">
        <f t="shared" si="7"/>
        <v>1</v>
      </c>
      <c r="AR47" s="332" t="str">
        <f>IF(A47="","",VLOOKUP(A47,'Base Sites'!A:B,2,FALSE))</f>
        <v xml:space="preserve">Valauto Lomme  </v>
      </c>
      <c r="AS47" s="332" t="str">
        <f t="shared" si="8"/>
        <v>HYUNDAI</v>
      </c>
      <c r="AT47" s="331"/>
      <c r="AU47" s="333" t="str">
        <f>IF(A47="","",VLOOKUP(L47,'Base Vendeurs'!A:B,2,FALSE))</f>
        <v>Hyundai Lomme</v>
      </c>
      <c r="AV47" s="327">
        <f t="shared" si="9"/>
        <v>6503.57</v>
      </c>
      <c r="AW47" s="329">
        <f t="shared" si="10"/>
        <v>0.17899499116662965</v>
      </c>
      <c r="AX47" s="333" t="str">
        <f t="shared" si="11"/>
        <v>NON</v>
      </c>
      <c r="AY47" s="231">
        <f>+MargesVN[[#This Row],[Total COM]]+MargesVN[[#This Row],[EXT GIE]]+MargesVN[[#This Row],[Forfait immat]]</f>
        <v>438.46409999999997</v>
      </c>
    </row>
    <row r="48" spans="1:51" s="231" customFormat="1" ht="11.25" customHeight="1" x14ac:dyDescent="0.25">
      <c r="A48" s="354">
        <v>70</v>
      </c>
      <c r="B48" s="354" t="s">
        <v>163</v>
      </c>
      <c r="C48" s="354" t="s">
        <v>28</v>
      </c>
      <c r="D48" s="355">
        <v>46114</v>
      </c>
      <c r="E48" s="356">
        <v>46115</v>
      </c>
      <c r="F48" s="357"/>
      <c r="G48" s="357"/>
      <c r="H48" s="357"/>
      <c r="I48" s="357"/>
      <c r="J48" s="357"/>
      <c r="K48" s="357">
        <v>0</v>
      </c>
      <c r="L48" s="354" t="s">
        <v>355</v>
      </c>
      <c r="M48" s="354">
        <v>5864</v>
      </c>
      <c r="N48" s="354">
        <v>2105847208</v>
      </c>
      <c r="O48" s="354" t="s">
        <v>2931</v>
      </c>
      <c r="P48" s="358" t="s">
        <v>2932</v>
      </c>
      <c r="Q48" s="354" t="s">
        <v>55</v>
      </c>
      <c r="R48" s="359">
        <v>36417.14</v>
      </c>
      <c r="S48" s="359">
        <v>541.66999999999996</v>
      </c>
      <c r="T48" s="360">
        <f t="shared" si="0"/>
        <v>36958.81</v>
      </c>
      <c r="U48" s="361">
        <v>154</v>
      </c>
      <c r="V48" s="359">
        <v>724.8</v>
      </c>
      <c r="W48" s="362">
        <v>0</v>
      </c>
      <c r="X48" s="363"/>
      <c r="Y48" s="362">
        <f t="shared" si="1"/>
        <v>724.8</v>
      </c>
      <c r="Z48" s="364">
        <f t="shared" si="2"/>
        <v>1.9611021025839306E-2</v>
      </c>
      <c r="AA48" s="363">
        <v>-4623.0600000000004</v>
      </c>
      <c r="AB48" s="362">
        <v>0</v>
      </c>
      <c r="AC48" s="362"/>
      <c r="AD48" s="362"/>
      <c r="AE48" s="365">
        <v>0.13</v>
      </c>
      <c r="AF48" s="365">
        <v>0.13</v>
      </c>
      <c r="AG48" s="362">
        <f t="shared" si="3"/>
        <v>94.224000000000004</v>
      </c>
      <c r="AH48" s="362"/>
      <c r="AI48" s="362">
        <f t="shared" si="4"/>
        <v>94.224000000000004</v>
      </c>
      <c r="AJ48" s="354" t="s">
        <v>168</v>
      </c>
      <c r="AK48" s="354">
        <v>0</v>
      </c>
      <c r="AL48" s="361"/>
      <c r="AM48" s="366">
        <f t="shared" si="5"/>
        <v>0</v>
      </c>
      <c r="AN48" s="366">
        <f t="shared" si="6"/>
        <v>1</v>
      </c>
      <c r="AO48" s="366"/>
      <c r="AP48" s="366"/>
      <c r="AQ48" s="366">
        <f t="shared" si="7"/>
        <v>0</v>
      </c>
      <c r="AR48" s="367" t="str">
        <f>IF(A48="","",VLOOKUP(A48,'Base Sites'!A:B,2,FALSE))</f>
        <v xml:space="preserve">Valauto Lomme  </v>
      </c>
      <c r="AS48" s="367" t="str">
        <f t="shared" si="8"/>
        <v>HYUNDAI</v>
      </c>
      <c r="AT48" s="366"/>
      <c r="AU48" s="368" t="str">
        <f>IF(A48="","",VLOOKUP(L48,'Base Vendeurs'!A:B,2,FALSE))</f>
        <v>Hyundai Lomme</v>
      </c>
      <c r="AV48" s="362">
        <f t="shared" si="9"/>
        <v>724.8</v>
      </c>
      <c r="AW48" s="364">
        <f t="shared" si="10"/>
        <v>1.9611021025839306E-2</v>
      </c>
      <c r="AX48" s="368" t="str">
        <f t="shared" si="11"/>
        <v>NON</v>
      </c>
      <c r="AY48" s="231">
        <f>+MargesVN[[#This Row],[Total COM]]+MargesVN[[#This Row],[EXT GIE]]+MargesVN[[#This Row],[Forfait immat]]</f>
        <v>94.224000000000004</v>
      </c>
    </row>
    <row r="49" spans="1:51" s="231" customFormat="1" ht="11.25" customHeight="1" x14ac:dyDescent="0.25">
      <c r="A49" s="354">
        <v>70</v>
      </c>
      <c r="B49" s="354" t="s">
        <v>163</v>
      </c>
      <c r="C49" s="354" t="s">
        <v>28</v>
      </c>
      <c r="D49" s="355">
        <v>46108</v>
      </c>
      <c r="E49" s="356">
        <v>46113</v>
      </c>
      <c r="F49" s="357"/>
      <c r="G49" s="357"/>
      <c r="H49" s="357"/>
      <c r="I49" s="357"/>
      <c r="J49" s="357"/>
      <c r="K49" s="357"/>
      <c r="L49" s="354" t="s">
        <v>349</v>
      </c>
      <c r="M49" s="354">
        <v>5867</v>
      </c>
      <c r="N49" s="354">
        <v>2105847196</v>
      </c>
      <c r="O49" s="354" t="s">
        <v>2113</v>
      </c>
      <c r="P49" s="358" t="s">
        <v>2114</v>
      </c>
      <c r="Q49" s="354" t="s">
        <v>55</v>
      </c>
      <c r="R49" s="359">
        <v>34958.81</v>
      </c>
      <c r="S49" s="359">
        <v>541.66999999999996</v>
      </c>
      <c r="T49" s="360">
        <f t="shared" si="0"/>
        <v>35500.479999999996</v>
      </c>
      <c r="U49" s="361">
        <v>148</v>
      </c>
      <c r="V49" s="359">
        <v>1916.81</v>
      </c>
      <c r="W49" s="362">
        <v>0</v>
      </c>
      <c r="X49" s="363"/>
      <c r="Y49" s="362">
        <f t="shared" si="1"/>
        <v>1916.81</v>
      </c>
      <c r="Z49" s="364">
        <f t="shared" si="2"/>
        <v>5.3993917828716688E-2</v>
      </c>
      <c r="AA49" s="363">
        <v>-2546.54</v>
      </c>
      <c r="AB49" s="362">
        <v>0</v>
      </c>
      <c r="AC49" s="362"/>
      <c r="AD49" s="362"/>
      <c r="AE49" s="365">
        <v>0.13</v>
      </c>
      <c r="AF49" s="365">
        <v>0.13</v>
      </c>
      <c r="AG49" s="362">
        <f t="shared" si="3"/>
        <v>249.18530000000001</v>
      </c>
      <c r="AH49" s="362"/>
      <c r="AI49" s="362">
        <f t="shared" si="4"/>
        <v>249.18530000000001</v>
      </c>
      <c r="AJ49" s="354" t="s">
        <v>149</v>
      </c>
      <c r="AK49" s="354">
        <v>0</v>
      </c>
      <c r="AL49" s="361">
        <v>100</v>
      </c>
      <c r="AM49" s="366">
        <f t="shared" si="5"/>
        <v>1</v>
      </c>
      <c r="AN49" s="366">
        <f t="shared" si="6"/>
        <v>1</v>
      </c>
      <c r="AO49" s="366"/>
      <c r="AP49" s="366"/>
      <c r="AQ49" s="366">
        <f t="shared" si="7"/>
        <v>1</v>
      </c>
      <c r="AR49" s="367" t="str">
        <f>IF(A49="","",VLOOKUP(A49,'Base Sites'!A:B,2,FALSE))</f>
        <v xml:space="preserve">Valauto Lomme  </v>
      </c>
      <c r="AS49" s="367" t="str">
        <f t="shared" si="8"/>
        <v>HYUNDAI</v>
      </c>
      <c r="AT49" s="366"/>
      <c r="AU49" s="368" t="str">
        <f>IF(A49="","",VLOOKUP(L49,'Base Vendeurs'!A:B,2,FALSE))</f>
        <v>Hyundai Lomme</v>
      </c>
      <c r="AV49" s="362">
        <f t="shared" si="9"/>
        <v>1916.81</v>
      </c>
      <c r="AW49" s="364">
        <f t="shared" si="10"/>
        <v>5.3993917828716688E-2</v>
      </c>
      <c r="AX49" s="368" t="str">
        <f t="shared" si="11"/>
        <v>NON</v>
      </c>
      <c r="AY49" s="231">
        <f>+MargesVN[[#This Row],[Total COM]]+MargesVN[[#This Row],[EXT GIE]]+MargesVN[[#This Row],[Forfait immat]]</f>
        <v>349.18529999999998</v>
      </c>
    </row>
    <row r="50" spans="1:51" s="231" customFormat="1" ht="11.25" customHeight="1" x14ac:dyDescent="0.25">
      <c r="A50" s="319">
        <v>70</v>
      </c>
      <c r="B50" s="319" t="s">
        <v>185</v>
      </c>
      <c r="C50" s="319" t="s">
        <v>28</v>
      </c>
      <c r="D50" s="320">
        <v>46093</v>
      </c>
      <c r="E50" s="321">
        <v>46104</v>
      </c>
      <c r="F50" s="322"/>
      <c r="G50" s="322" t="s">
        <v>165</v>
      </c>
      <c r="H50" s="322"/>
      <c r="I50" s="322"/>
      <c r="J50" s="322"/>
      <c r="K50" s="322"/>
      <c r="L50" s="319" t="s">
        <v>367</v>
      </c>
      <c r="M50" s="319">
        <v>5868</v>
      </c>
      <c r="N50" s="319">
        <v>2105847228</v>
      </c>
      <c r="O50" s="319" t="s">
        <v>2115</v>
      </c>
      <c r="P50" s="323" t="s">
        <v>2090</v>
      </c>
      <c r="Q50" s="319" t="s">
        <v>55</v>
      </c>
      <c r="R50" s="324">
        <v>39958.81</v>
      </c>
      <c r="S50" s="324">
        <v>541.66999999999996</v>
      </c>
      <c r="T50" s="325">
        <f t="shared" si="0"/>
        <v>40500.479999999996</v>
      </c>
      <c r="U50" s="326">
        <v>133</v>
      </c>
      <c r="V50" s="324">
        <v>578.98</v>
      </c>
      <c r="W50" s="327">
        <v>-0.01</v>
      </c>
      <c r="X50" s="328"/>
      <c r="Y50" s="327">
        <f t="shared" si="1"/>
        <v>578.99</v>
      </c>
      <c r="Z50" s="329">
        <f t="shared" si="2"/>
        <v>1.4295633039410893E-2</v>
      </c>
      <c r="AA50" s="328">
        <v>-4992.6400000000003</v>
      </c>
      <c r="AB50" s="327">
        <v>411.66</v>
      </c>
      <c r="AC50" s="327"/>
      <c r="AD50" s="327" t="s">
        <v>2847</v>
      </c>
      <c r="AE50" s="330">
        <v>0.13</v>
      </c>
      <c r="AF50" s="330">
        <v>0.13</v>
      </c>
      <c r="AG50" s="327">
        <f t="shared" si="3"/>
        <v>75.26870000000001</v>
      </c>
      <c r="AH50" s="327"/>
      <c r="AI50" s="327">
        <f t="shared" si="4"/>
        <v>75.26870000000001</v>
      </c>
      <c r="AJ50" s="319" t="s">
        <v>228</v>
      </c>
      <c r="AK50" s="319">
        <v>0</v>
      </c>
      <c r="AL50" s="326"/>
      <c r="AM50" s="331">
        <f t="shared" si="5"/>
        <v>0</v>
      </c>
      <c r="AN50" s="331">
        <f t="shared" si="6"/>
        <v>1</v>
      </c>
      <c r="AO50" s="331"/>
      <c r="AP50" s="331"/>
      <c r="AQ50" s="331">
        <f t="shared" si="7"/>
        <v>0</v>
      </c>
      <c r="AR50" s="332" t="str">
        <f>IF(A50="","",VLOOKUP(A50,'Base Sites'!A:B,2,FALSE))</f>
        <v xml:space="preserve">Valauto Lomme  </v>
      </c>
      <c r="AS50" s="332" t="str">
        <f t="shared" si="8"/>
        <v>HYUNDAI</v>
      </c>
      <c r="AT50" s="331"/>
      <c r="AU50" s="333" t="str">
        <f>IF(A50="","",VLOOKUP(L50,'Base Vendeurs'!A:B,2,FALSE))</f>
        <v>Hyundai Lomme</v>
      </c>
      <c r="AV50" s="327">
        <f t="shared" si="9"/>
        <v>578.98</v>
      </c>
      <c r="AW50" s="329">
        <f t="shared" si="10"/>
        <v>1.4295633039410893E-2</v>
      </c>
      <c r="AX50" s="333" t="str">
        <f t="shared" si="11"/>
        <v>NON</v>
      </c>
      <c r="AY50" s="231">
        <f>+MargesVN[[#This Row],[Total COM]]+MargesVN[[#This Row],[EXT GIE]]+MargesVN[[#This Row],[Forfait immat]]</f>
        <v>75.26870000000001</v>
      </c>
    </row>
    <row r="51" spans="1:51" s="231" customFormat="1" ht="11.25" customHeight="1" x14ac:dyDescent="0.25">
      <c r="A51" s="45">
        <v>70</v>
      </c>
      <c r="B51" s="45" t="s">
        <v>163</v>
      </c>
      <c r="C51" s="45" t="s">
        <v>28</v>
      </c>
      <c r="D51" s="44">
        <v>46062</v>
      </c>
      <c r="E51" s="65">
        <v>46064</v>
      </c>
      <c r="F51" s="35"/>
      <c r="G51" s="35"/>
      <c r="H51" s="35"/>
      <c r="I51" s="35"/>
      <c r="J51" s="35"/>
      <c r="K51" s="35">
        <v>0</v>
      </c>
      <c r="L51" s="45" t="s">
        <v>355</v>
      </c>
      <c r="M51" s="45">
        <v>5874</v>
      </c>
      <c r="N51" s="45">
        <v>2105847252</v>
      </c>
      <c r="O51" s="45" t="s">
        <v>1438</v>
      </c>
      <c r="P51" s="66" t="s">
        <v>1439</v>
      </c>
      <c r="Q51" s="45" t="s">
        <v>186</v>
      </c>
      <c r="R51" s="47">
        <v>21795.759999999998</v>
      </c>
      <c r="S51" s="47">
        <v>458.33</v>
      </c>
      <c r="T51" s="48">
        <f t="shared" si="0"/>
        <v>22254.09</v>
      </c>
      <c r="U51" s="49">
        <v>97</v>
      </c>
      <c r="V51" s="47">
        <v>1205.1300000000001</v>
      </c>
      <c r="W51" s="46">
        <v>0</v>
      </c>
      <c r="X51" s="50"/>
      <c r="Y51" s="46">
        <f t="shared" si="1"/>
        <v>1205.1300000000001</v>
      </c>
      <c r="Z51" s="51">
        <f t="shared" si="2"/>
        <v>5.4153191615563707E-2</v>
      </c>
      <c r="AA51" s="50">
        <v>-1250</v>
      </c>
      <c r="AB51" s="46">
        <v>0</v>
      </c>
      <c r="AC51" s="46"/>
      <c r="AD51" s="46"/>
      <c r="AE51" s="52">
        <v>0.13</v>
      </c>
      <c r="AF51" s="52">
        <v>0.13</v>
      </c>
      <c r="AG51" s="46">
        <f t="shared" si="3"/>
        <v>156.66690000000003</v>
      </c>
      <c r="AH51" s="46"/>
      <c r="AI51" s="46">
        <f t="shared" si="4"/>
        <v>156.66690000000003</v>
      </c>
      <c r="AJ51" s="45" t="s">
        <v>149</v>
      </c>
      <c r="AK51" s="45">
        <v>0</v>
      </c>
      <c r="AL51" s="49">
        <v>100</v>
      </c>
      <c r="AM51" s="238">
        <f t="shared" si="5"/>
        <v>1</v>
      </c>
      <c r="AN51" s="238">
        <f t="shared" si="6"/>
        <v>1</v>
      </c>
      <c r="AO51" s="238"/>
      <c r="AP51" s="238"/>
      <c r="AQ51" s="238">
        <f t="shared" si="7"/>
        <v>1</v>
      </c>
      <c r="AR51" s="96" t="str">
        <f>IF(A51="","",VLOOKUP(A51,'Base Sites'!A:B,2,FALSE))</f>
        <v xml:space="preserve">Valauto Lomme  </v>
      </c>
      <c r="AS51" s="96" t="str">
        <f t="shared" si="8"/>
        <v>HYUNDAI</v>
      </c>
      <c r="AT51" s="238"/>
      <c r="AU51" s="231" t="str">
        <f>IF(A51="","",VLOOKUP(L51,'Base Vendeurs'!A:B,2,FALSE))</f>
        <v>Hyundai Lomme</v>
      </c>
      <c r="AV51" s="46">
        <f t="shared" si="9"/>
        <v>1205.1300000000001</v>
      </c>
      <c r="AW51" s="51">
        <f t="shared" si="10"/>
        <v>5.4153191615563707E-2</v>
      </c>
      <c r="AX51" s="231" t="str">
        <f t="shared" si="11"/>
        <v>NON</v>
      </c>
      <c r="AY51" s="231">
        <f>+MargesVN[[#This Row],[Total COM]]+MargesVN[[#This Row],[EXT GIE]]+MargesVN[[#This Row],[Forfait immat]]</f>
        <v>256.66690000000006</v>
      </c>
    </row>
    <row r="52" spans="1:51" s="231" customFormat="1" ht="11.25" customHeight="1" x14ac:dyDescent="0.25">
      <c r="A52" s="45">
        <v>70</v>
      </c>
      <c r="B52" s="45" t="s">
        <v>163</v>
      </c>
      <c r="C52" s="45" t="s">
        <v>28</v>
      </c>
      <c r="D52" s="44">
        <v>46059</v>
      </c>
      <c r="E52" s="65">
        <v>46052</v>
      </c>
      <c r="F52" s="35"/>
      <c r="G52" s="35"/>
      <c r="H52" s="35"/>
      <c r="I52" s="35"/>
      <c r="J52" s="35"/>
      <c r="K52" s="35">
        <v>0</v>
      </c>
      <c r="L52" s="45" t="s">
        <v>367</v>
      </c>
      <c r="M52" s="45">
        <v>5875</v>
      </c>
      <c r="N52" s="45">
        <v>2105845486</v>
      </c>
      <c r="O52" s="45" t="s">
        <v>1387</v>
      </c>
      <c r="P52" s="66" t="s">
        <v>1388</v>
      </c>
      <c r="Q52" s="45" t="s">
        <v>81</v>
      </c>
      <c r="R52" s="47">
        <v>28837.43</v>
      </c>
      <c r="S52" s="47">
        <v>0</v>
      </c>
      <c r="T52" s="48">
        <f t="shared" si="0"/>
        <v>28837.43</v>
      </c>
      <c r="U52" s="49">
        <v>98</v>
      </c>
      <c r="V52" s="47">
        <v>1884.13</v>
      </c>
      <c r="W52" s="46">
        <v>-0.01</v>
      </c>
      <c r="X52" s="50"/>
      <c r="Y52" s="46">
        <f t="shared" si="1"/>
        <v>1884.14</v>
      </c>
      <c r="Z52" s="51">
        <f t="shared" si="2"/>
        <v>6.5336266095834483E-2</v>
      </c>
      <c r="AA52" s="50">
        <v>-2334</v>
      </c>
      <c r="AB52" s="46">
        <v>0</v>
      </c>
      <c r="AC52" s="46"/>
      <c r="AD52" s="46"/>
      <c r="AE52" s="52">
        <v>0.13</v>
      </c>
      <c r="AF52" s="52">
        <v>0.13</v>
      </c>
      <c r="AG52" s="46">
        <f t="shared" si="3"/>
        <v>244.93820000000002</v>
      </c>
      <c r="AH52" s="46"/>
      <c r="AI52" s="46">
        <f t="shared" si="4"/>
        <v>244.93820000000002</v>
      </c>
      <c r="AJ52" s="45" t="s">
        <v>168</v>
      </c>
      <c r="AK52" s="45">
        <v>0</v>
      </c>
      <c r="AL52" s="49">
        <v>100</v>
      </c>
      <c r="AM52" s="238">
        <f t="shared" si="5"/>
        <v>1</v>
      </c>
      <c r="AN52" s="238">
        <f t="shared" si="6"/>
        <v>1</v>
      </c>
      <c r="AO52" s="238"/>
      <c r="AP52" s="238"/>
      <c r="AQ52" s="238">
        <f t="shared" si="7"/>
        <v>1</v>
      </c>
      <c r="AR52" s="96" t="str">
        <f>IF(A52="","",VLOOKUP(A52,'Base Sites'!A:B,2,FALSE))</f>
        <v xml:space="preserve">Valauto Lomme  </v>
      </c>
      <c r="AS52" s="96" t="str">
        <f t="shared" si="8"/>
        <v>HYUNDAI</v>
      </c>
      <c r="AT52" s="238"/>
      <c r="AU52" s="231" t="str">
        <f>IF(A52="","",VLOOKUP(L52,'Base Vendeurs'!A:B,2,FALSE))</f>
        <v>Hyundai Lomme</v>
      </c>
      <c r="AV52" s="46">
        <f t="shared" si="9"/>
        <v>1884.13</v>
      </c>
      <c r="AW52" s="51">
        <f t="shared" si="10"/>
        <v>6.5336266095834483E-2</v>
      </c>
      <c r="AX52" s="231" t="str">
        <f t="shared" si="11"/>
        <v>NON</v>
      </c>
      <c r="AY52" s="231">
        <f>+MargesVN[[#This Row],[Total COM]]+MargesVN[[#This Row],[EXT GIE]]+MargesVN[[#This Row],[Forfait immat]]</f>
        <v>344.93820000000005</v>
      </c>
    </row>
    <row r="53" spans="1:51" s="231" customFormat="1" ht="11.25" customHeight="1" x14ac:dyDescent="0.25">
      <c r="A53" s="232">
        <v>70</v>
      </c>
      <c r="B53" s="232" t="s">
        <v>163</v>
      </c>
      <c r="C53" s="232" t="s">
        <v>28</v>
      </c>
      <c r="D53" s="189">
        <v>46028</v>
      </c>
      <c r="E53" s="233">
        <v>46030</v>
      </c>
      <c r="F53" s="190"/>
      <c r="G53" s="190"/>
      <c r="H53" s="190"/>
      <c r="I53" s="190"/>
      <c r="J53" s="190"/>
      <c r="K53" s="190"/>
      <c r="L53" s="232" t="s">
        <v>114</v>
      </c>
      <c r="M53" s="232">
        <v>5880</v>
      </c>
      <c r="N53" s="232">
        <v>2105856765</v>
      </c>
      <c r="O53" s="232" t="s">
        <v>477</v>
      </c>
      <c r="P53" s="234" t="s">
        <v>478</v>
      </c>
      <c r="Q53" s="232" t="s">
        <v>45</v>
      </c>
      <c r="R53" s="191">
        <v>16545.759999999998</v>
      </c>
      <c r="S53" s="191">
        <v>458.33</v>
      </c>
      <c r="T53" s="192">
        <f t="shared" si="0"/>
        <v>17004.09</v>
      </c>
      <c r="U53" s="193">
        <v>50</v>
      </c>
      <c r="V53" s="191">
        <v>450.17</v>
      </c>
      <c r="W53" s="235">
        <v>0</v>
      </c>
      <c r="X53" s="194"/>
      <c r="Y53" s="235">
        <f t="shared" si="1"/>
        <v>450.17</v>
      </c>
      <c r="Z53" s="195">
        <f t="shared" si="2"/>
        <v>2.647421884970028E-2</v>
      </c>
      <c r="AA53" s="194">
        <v>-792</v>
      </c>
      <c r="AB53" s="235">
        <v>0</v>
      </c>
      <c r="AC53" s="235"/>
      <c r="AD53" s="235"/>
      <c r="AE53" s="196">
        <v>7.0000000000000007E-2</v>
      </c>
      <c r="AF53" s="196">
        <v>7.0000000000000007E-2</v>
      </c>
      <c r="AG53" s="235">
        <f t="shared" si="3"/>
        <v>31.511900000000004</v>
      </c>
      <c r="AH53" s="235"/>
      <c r="AI53" s="235">
        <f t="shared" si="4"/>
        <v>31.511900000000004</v>
      </c>
      <c r="AJ53" s="232" t="s">
        <v>168</v>
      </c>
      <c r="AK53" s="232">
        <v>0</v>
      </c>
      <c r="AL53" s="193">
        <v>50</v>
      </c>
      <c r="AM53" s="236">
        <f t="shared" si="5"/>
        <v>1</v>
      </c>
      <c r="AN53" s="236">
        <f t="shared" si="6"/>
        <v>1</v>
      </c>
      <c r="AO53" s="236"/>
      <c r="AP53" s="236"/>
      <c r="AQ53" s="236">
        <f t="shared" si="7"/>
        <v>1</v>
      </c>
      <c r="AR53" s="197" t="str">
        <f>IF(A53="","",VLOOKUP(A53,'Base Sites'!A:B,2,FALSE))</f>
        <v xml:space="preserve">Valauto Lomme  </v>
      </c>
      <c r="AS53" s="197" t="str">
        <f t="shared" si="8"/>
        <v>HYUNDAI</v>
      </c>
      <c r="AT53" s="236"/>
      <c r="AU53" s="237" t="str">
        <f>IF(A53="","",VLOOKUP(L53,'Base Vendeurs'!A:B,2,FALSE))</f>
        <v>Hyundai Lomme</v>
      </c>
      <c r="AV53" s="235">
        <f t="shared" si="9"/>
        <v>450.17</v>
      </c>
      <c r="AW53" s="195">
        <f t="shared" si="10"/>
        <v>2.647421884970028E-2</v>
      </c>
      <c r="AX53" s="237" t="str">
        <f t="shared" si="11"/>
        <v>NON</v>
      </c>
      <c r="AY53" s="231">
        <f>+MargesVN[[#This Row],[Total COM]]+MargesVN[[#This Row],[EXT GIE]]+MargesVN[[#This Row],[Forfait immat]]</f>
        <v>81.511899999999997</v>
      </c>
    </row>
    <row r="54" spans="1:51" s="231" customFormat="1" ht="11.25" customHeight="1" x14ac:dyDescent="0.25">
      <c r="A54" s="319">
        <v>70</v>
      </c>
      <c r="B54" s="319" t="s">
        <v>163</v>
      </c>
      <c r="C54" s="319" t="s">
        <v>28</v>
      </c>
      <c r="D54" s="320">
        <v>46087</v>
      </c>
      <c r="E54" s="321">
        <v>46097</v>
      </c>
      <c r="F54" s="322"/>
      <c r="G54" s="322"/>
      <c r="H54" s="322"/>
      <c r="I54" s="322"/>
      <c r="J54" s="322"/>
      <c r="K54" s="322">
        <v>0</v>
      </c>
      <c r="L54" s="319" t="s">
        <v>114</v>
      </c>
      <c r="M54" s="319">
        <v>5883</v>
      </c>
      <c r="N54" s="319">
        <v>2105856767</v>
      </c>
      <c r="O54" s="319" t="s">
        <v>2084</v>
      </c>
      <c r="P54" s="323" t="s">
        <v>2085</v>
      </c>
      <c r="Q54" s="319" t="s">
        <v>45</v>
      </c>
      <c r="R54" s="324">
        <v>16545.759999999998</v>
      </c>
      <c r="S54" s="324">
        <v>458.33</v>
      </c>
      <c r="T54" s="325">
        <f t="shared" si="0"/>
        <v>17004.09</v>
      </c>
      <c r="U54" s="326">
        <v>109</v>
      </c>
      <c r="V54" s="324">
        <v>582.34</v>
      </c>
      <c r="W54" s="327">
        <v>0</v>
      </c>
      <c r="X54" s="328"/>
      <c r="Y54" s="327">
        <f t="shared" si="1"/>
        <v>582.34</v>
      </c>
      <c r="Z54" s="329">
        <f t="shared" si="2"/>
        <v>3.4247054679197773E-2</v>
      </c>
      <c r="AA54" s="328">
        <v>-1458</v>
      </c>
      <c r="AB54" s="327">
        <v>0</v>
      </c>
      <c r="AC54" s="327"/>
      <c r="AD54" s="327"/>
      <c r="AE54" s="330">
        <v>0.13</v>
      </c>
      <c r="AF54" s="330">
        <v>0.13</v>
      </c>
      <c r="AG54" s="327">
        <f t="shared" si="3"/>
        <v>75.7042</v>
      </c>
      <c r="AH54" s="327"/>
      <c r="AI54" s="327">
        <f t="shared" si="4"/>
        <v>75.7042</v>
      </c>
      <c r="AJ54" s="319" t="s">
        <v>168</v>
      </c>
      <c r="AK54" s="319">
        <v>0</v>
      </c>
      <c r="AL54" s="326">
        <v>50</v>
      </c>
      <c r="AM54" s="331">
        <f t="shared" si="5"/>
        <v>1</v>
      </c>
      <c r="AN54" s="331">
        <f t="shared" si="6"/>
        <v>1</v>
      </c>
      <c r="AO54" s="331"/>
      <c r="AP54" s="331"/>
      <c r="AQ54" s="331">
        <f t="shared" si="7"/>
        <v>1</v>
      </c>
      <c r="AR54" s="332" t="str">
        <f>IF(A54="","",VLOOKUP(A54,'Base Sites'!A:B,2,FALSE))</f>
        <v xml:space="preserve">Valauto Lomme  </v>
      </c>
      <c r="AS54" s="332" t="str">
        <f t="shared" si="8"/>
        <v>HYUNDAI</v>
      </c>
      <c r="AT54" s="331"/>
      <c r="AU54" s="333" t="str">
        <f>IF(A54="","",VLOOKUP(L54,'Base Vendeurs'!A:B,2,FALSE))</f>
        <v>Hyundai Lomme</v>
      </c>
      <c r="AV54" s="327">
        <f t="shared" si="9"/>
        <v>582.34</v>
      </c>
      <c r="AW54" s="329">
        <f t="shared" si="10"/>
        <v>3.4247054679197773E-2</v>
      </c>
      <c r="AX54" s="333" t="str">
        <f t="shared" si="11"/>
        <v>NON</v>
      </c>
      <c r="AY54" s="231">
        <f>+MargesVN[[#This Row],[Total COM]]+MargesVN[[#This Row],[EXT GIE]]+MargesVN[[#This Row],[Forfait immat]]</f>
        <v>125.7042</v>
      </c>
    </row>
    <row r="55" spans="1:51" s="231" customFormat="1" ht="11.25" customHeight="1" x14ac:dyDescent="0.25">
      <c r="A55" s="354">
        <v>70</v>
      </c>
      <c r="B55" s="354" t="s">
        <v>163</v>
      </c>
      <c r="C55" s="354" t="s">
        <v>28</v>
      </c>
      <c r="D55" s="355">
        <v>46121</v>
      </c>
      <c r="E55" s="356">
        <v>46122</v>
      </c>
      <c r="F55" s="357"/>
      <c r="G55" s="357"/>
      <c r="H55" s="357"/>
      <c r="I55" s="357"/>
      <c r="J55" s="357"/>
      <c r="K55" s="357">
        <v>0</v>
      </c>
      <c r="L55" s="354" t="s">
        <v>367</v>
      </c>
      <c r="M55" s="354">
        <v>5888</v>
      </c>
      <c r="N55" s="354">
        <v>2105873891</v>
      </c>
      <c r="O55" s="354" t="s">
        <v>2923</v>
      </c>
      <c r="P55" s="358" t="s">
        <v>2924</v>
      </c>
      <c r="Q55" s="354" t="s">
        <v>55</v>
      </c>
      <c r="R55" s="359">
        <v>45292.14</v>
      </c>
      <c r="S55" s="359">
        <v>541.66999999999996</v>
      </c>
      <c r="T55" s="360">
        <f t="shared" si="0"/>
        <v>45833.81</v>
      </c>
      <c r="U55" s="361">
        <v>136</v>
      </c>
      <c r="V55" s="359">
        <v>1854.72</v>
      </c>
      <c r="W55" s="362">
        <v>0</v>
      </c>
      <c r="X55" s="363"/>
      <c r="Y55" s="362">
        <f t="shared" si="1"/>
        <v>1854.72</v>
      </c>
      <c r="Z55" s="364">
        <f t="shared" si="2"/>
        <v>4.0466197333365921E-2</v>
      </c>
      <c r="AA55" s="363">
        <v>-4832.54</v>
      </c>
      <c r="AB55" s="362">
        <v>-833</v>
      </c>
      <c r="AC55" s="362"/>
      <c r="AD55" s="362"/>
      <c r="AE55" s="365">
        <v>0.13</v>
      </c>
      <c r="AF55" s="365">
        <v>0.13</v>
      </c>
      <c r="AG55" s="362">
        <f t="shared" si="3"/>
        <v>241.11360000000002</v>
      </c>
      <c r="AH55" s="362"/>
      <c r="AI55" s="362">
        <f t="shared" si="4"/>
        <v>241.11360000000002</v>
      </c>
      <c r="AJ55" s="354" t="s">
        <v>168</v>
      </c>
      <c r="AK55" s="354">
        <v>0</v>
      </c>
      <c r="AL55" s="361">
        <v>100</v>
      </c>
      <c r="AM55" s="366">
        <f t="shared" si="5"/>
        <v>1</v>
      </c>
      <c r="AN55" s="366">
        <f t="shared" si="6"/>
        <v>1</v>
      </c>
      <c r="AO55" s="366"/>
      <c r="AP55" s="366"/>
      <c r="AQ55" s="366">
        <f t="shared" si="7"/>
        <v>1</v>
      </c>
      <c r="AR55" s="367" t="str">
        <f>IF(A55="","",VLOOKUP(A55,'Base Sites'!A:B,2,FALSE))</f>
        <v xml:space="preserve">Valauto Lomme  </v>
      </c>
      <c r="AS55" s="367" t="str">
        <f t="shared" si="8"/>
        <v>HYUNDAI</v>
      </c>
      <c r="AT55" s="366"/>
      <c r="AU55" s="368" t="str">
        <f>IF(A55="","",VLOOKUP(L55,'Base Vendeurs'!A:B,2,FALSE))</f>
        <v>Hyundai Lomme</v>
      </c>
      <c r="AV55" s="362">
        <f t="shared" si="9"/>
        <v>1854.72</v>
      </c>
      <c r="AW55" s="364">
        <f t="shared" si="10"/>
        <v>4.0466197333365921E-2</v>
      </c>
      <c r="AX55" s="368" t="str">
        <f t="shared" si="11"/>
        <v>NON</v>
      </c>
      <c r="AY55" s="231">
        <f>+MargesVN[[#This Row],[Total COM]]+MargesVN[[#This Row],[EXT GIE]]+MargesVN[[#This Row],[Forfait immat]]</f>
        <v>341.11360000000002</v>
      </c>
    </row>
    <row r="56" spans="1:51" s="231" customFormat="1" ht="11.25" customHeight="1" x14ac:dyDescent="0.25">
      <c r="A56" s="45">
        <v>70</v>
      </c>
      <c r="B56" s="45" t="s">
        <v>163</v>
      </c>
      <c r="C56" s="45" t="s">
        <v>28</v>
      </c>
      <c r="D56" s="44">
        <v>46024</v>
      </c>
      <c r="E56" s="65">
        <v>46025</v>
      </c>
      <c r="F56" s="35"/>
      <c r="G56" s="35"/>
      <c r="H56" s="35"/>
      <c r="I56" s="35"/>
      <c r="J56" s="35"/>
      <c r="K56" s="35">
        <v>0</v>
      </c>
      <c r="L56" s="45" t="s">
        <v>349</v>
      </c>
      <c r="M56" s="45">
        <v>5890</v>
      </c>
      <c r="N56" s="45">
        <v>2105873805</v>
      </c>
      <c r="O56" s="45" t="s">
        <v>479</v>
      </c>
      <c r="P56" s="66" t="s">
        <v>480</v>
      </c>
      <c r="Q56" s="45" t="s">
        <v>186</v>
      </c>
      <c r="R56" s="47">
        <v>18962.43</v>
      </c>
      <c r="S56" s="47">
        <v>458.33</v>
      </c>
      <c r="T56" s="48">
        <f t="shared" si="0"/>
        <v>19420.760000000002</v>
      </c>
      <c r="U56" s="49">
        <v>36</v>
      </c>
      <c r="V56" s="47">
        <v>1887.53</v>
      </c>
      <c r="W56" s="46">
        <v>-0.01</v>
      </c>
      <c r="X56" s="50"/>
      <c r="Y56" s="46">
        <f t="shared" si="1"/>
        <v>1887.54</v>
      </c>
      <c r="Z56" s="51">
        <f t="shared" si="2"/>
        <v>9.7191356054037004E-2</v>
      </c>
      <c r="AA56" s="50">
        <v>-1874.67</v>
      </c>
      <c r="AB56" s="46">
        <v>0</v>
      </c>
      <c r="AC56" s="46"/>
      <c r="AD56" s="46"/>
      <c r="AE56" s="52">
        <v>0.13</v>
      </c>
      <c r="AF56" s="52">
        <v>0.13</v>
      </c>
      <c r="AG56" s="46">
        <f t="shared" si="3"/>
        <v>245.3802</v>
      </c>
      <c r="AH56" s="46"/>
      <c r="AI56" s="46">
        <f t="shared" si="4"/>
        <v>245.3802</v>
      </c>
      <c r="AJ56" s="45" t="s">
        <v>168</v>
      </c>
      <c r="AK56" s="45">
        <v>0</v>
      </c>
      <c r="AL56" s="49">
        <v>100</v>
      </c>
      <c r="AM56" s="238">
        <f t="shared" si="5"/>
        <v>1</v>
      </c>
      <c r="AN56" s="238">
        <f t="shared" si="6"/>
        <v>1</v>
      </c>
      <c r="AO56" s="238"/>
      <c r="AP56" s="238"/>
      <c r="AQ56" s="238">
        <f t="shared" si="7"/>
        <v>1</v>
      </c>
      <c r="AR56" s="96" t="str">
        <f>IF(A56="","",VLOOKUP(A56,'Base Sites'!A:B,2,FALSE))</f>
        <v xml:space="preserve">Valauto Lomme  </v>
      </c>
      <c r="AS56" s="96" t="str">
        <f t="shared" si="8"/>
        <v>HYUNDAI</v>
      </c>
      <c r="AT56" s="238"/>
      <c r="AU56" s="231" t="str">
        <f>IF(A56="","",VLOOKUP(L56,'Base Vendeurs'!A:B,2,FALSE))</f>
        <v>Hyundai Lomme</v>
      </c>
      <c r="AV56" s="46">
        <f t="shared" si="9"/>
        <v>1887.53</v>
      </c>
      <c r="AW56" s="51">
        <f t="shared" si="10"/>
        <v>9.7191356054037004E-2</v>
      </c>
      <c r="AX56" s="237" t="str">
        <f t="shared" si="11"/>
        <v>NON</v>
      </c>
      <c r="AY56" s="231">
        <f>+MargesVN[[#This Row],[Total COM]]+MargesVN[[#This Row],[EXT GIE]]+MargesVN[[#This Row],[Forfait immat]]</f>
        <v>345.3802</v>
      </c>
    </row>
    <row r="57" spans="1:51" s="231" customFormat="1" ht="11.25" customHeight="1" x14ac:dyDescent="0.25">
      <c r="A57" s="45">
        <v>70</v>
      </c>
      <c r="B57" s="45" t="s">
        <v>163</v>
      </c>
      <c r="C57" s="45" t="s">
        <v>28</v>
      </c>
      <c r="D57" s="44">
        <v>46036</v>
      </c>
      <c r="E57" s="65">
        <v>46043</v>
      </c>
      <c r="F57" s="35"/>
      <c r="G57" s="35"/>
      <c r="H57" s="35"/>
      <c r="I57" s="35" t="s">
        <v>165</v>
      </c>
      <c r="J57" s="35" t="s">
        <v>165</v>
      </c>
      <c r="K57" s="35">
        <v>495.13</v>
      </c>
      <c r="L57" s="45" t="s">
        <v>367</v>
      </c>
      <c r="M57" s="45">
        <v>5891</v>
      </c>
      <c r="N57" s="45">
        <v>2105873812</v>
      </c>
      <c r="O57" s="45" t="s">
        <v>472</v>
      </c>
      <c r="P57" s="66" t="s">
        <v>402</v>
      </c>
      <c r="Q57" s="45" t="s">
        <v>81</v>
      </c>
      <c r="R57" s="47">
        <v>30795.759999999998</v>
      </c>
      <c r="S57" s="47">
        <v>0</v>
      </c>
      <c r="T57" s="48">
        <f t="shared" si="0"/>
        <v>30795.759999999998</v>
      </c>
      <c r="U57" s="49">
        <v>48</v>
      </c>
      <c r="V57" s="47">
        <v>384.93</v>
      </c>
      <c r="W57" s="46">
        <v>0</v>
      </c>
      <c r="X57" s="50"/>
      <c r="Y57" s="46">
        <f t="shared" si="1"/>
        <v>384.93</v>
      </c>
      <c r="Z57" s="51">
        <f t="shared" si="2"/>
        <v>1.2499447975955133E-2</v>
      </c>
      <c r="AA57" s="50">
        <v>-3479.01</v>
      </c>
      <c r="AB57" s="46">
        <v>0</v>
      </c>
      <c r="AC57" s="46"/>
      <c r="AD57" s="46" t="s">
        <v>2066</v>
      </c>
      <c r="AE57" s="52">
        <v>0.13</v>
      </c>
      <c r="AF57" s="52">
        <v>0.13</v>
      </c>
      <c r="AG57" s="46">
        <f t="shared" si="3"/>
        <v>50.040900000000001</v>
      </c>
      <c r="AH57" s="46"/>
      <c r="AI57" s="46">
        <f t="shared" si="4"/>
        <v>50.040900000000001</v>
      </c>
      <c r="AJ57" s="45" t="s">
        <v>228</v>
      </c>
      <c r="AK57" s="45">
        <v>0</v>
      </c>
      <c r="AL57" s="49"/>
      <c r="AM57" s="238">
        <f t="shared" si="5"/>
        <v>0</v>
      </c>
      <c r="AN57" s="238">
        <f t="shared" si="6"/>
        <v>1</v>
      </c>
      <c r="AO57" s="238"/>
      <c r="AP57" s="238"/>
      <c r="AQ57" s="238">
        <f t="shared" si="7"/>
        <v>0</v>
      </c>
      <c r="AR57" s="96" t="str">
        <f>IF(A57="","",VLOOKUP(A57,'Base Sites'!A:B,2,FALSE))</f>
        <v xml:space="preserve">Valauto Lomme  </v>
      </c>
      <c r="AS57" s="96" t="str">
        <f t="shared" si="8"/>
        <v>HYUNDAI</v>
      </c>
      <c r="AT57" s="238"/>
      <c r="AU57" s="231" t="str">
        <f>IF(A57="","",VLOOKUP(L57,'Base Vendeurs'!A:B,2,FALSE))</f>
        <v>Hyundai Lomme</v>
      </c>
      <c r="AV57" s="46">
        <f t="shared" si="9"/>
        <v>384.93</v>
      </c>
      <c r="AW57" s="51">
        <f t="shared" si="10"/>
        <v>1.2499447975955133E-2</v>
      </c>
      <c r="AX57" s="231" t="str">
        <f t="shared" si="11"/>
        <v>NON</v>
      </c>
      <c r="AY57" s="231">
        <f>+MargesVN[[#This Row],[Total COM]]+MargesVN[[#This Row],[EXT GIE]]+MargesVN[[#This Row],[Forfait immat]]</f>
        <v>50.040900000000001</v>
      </c>
    </row>
    <row r="58" spans="1:51" s="231" customFormat="1" ht="11.25" customHeight="1" x14ac:dyDescent="0.25">
      <c r="A58" s="232">
        <v>70</v>
      </c>
      <c r="B58" s="232" t="s">
        <v>163</v>
      </c>
      <c r="C58" s="232" t="s">
        <v>28</v>
      </c>
      <c r="D58" s="189">
        <v>46027</v>
      </c>
      <c r="E58" s="233">
        <v>46028</v>
      </c>
      <c r="F58" s="190"/>
      <c r="G58" s="190"/>
      <c r="H58" s="190"/>
      <c r="I58" s="190"/>
      <c r="J58" s="190"/>
      <c r="K58" s="190">
        <v>0</v>
      </c>
      <c r="L58" s="232" t="s">
        <v>367</v>
      </c>
      <c r="M58" s="232">
        <v>5892</v>
      </c>
      <c r="N58" s="232">
        <v>2105872010</v>
      </c>
      <c r="O58" s="232" t="s">
        <v>475</v>
      </c>
      <c r="P58" s="234" t="s">
        <v>476</v>
      </c>
      <c r="Q58" s="232" t="s">
        <v>81</v>
      </c>
      <c r="R58" s="191">
        <v>25170.76</v>
      </c>
      <c r="S58" s="191">
        <v>458.33</v>
      </c>
      <c r="T58" s="192">
        <f t="shared" si="0"/>
        <v>25629.09</v>
      </c>
      <c r="U58" s="193">
        <v>39</v>
      </c>
      <c r="V58" s="191">
        <v>591.54999999999995</v>
      </c>
      <c r="W58" s="235">
        <v>0</v>
      </c>
      <c r="X58" s="194"/>
      <c r="Y58" s="235">
        <f t="shared" si="1"/>
        <v>591.54999999999995</v>
      </c>
      <c r="Z58" s="195">
        <f t="shared" si="2"/>
        <v>2.3081194065025328E-2</v>
      </c>
      <c r="AA58" s="194">
        <v>-3341.68</v>
      </c>
      <c r="AB58" s="235">
        <v>-2500</v>
      </c>
      <c r="AC58" s="235"/>
      <c r="AD58" s="235"/>
      <c r="AE58" s="196">
        <v>0.13</v>
      </c>
      <c r="AF58" s="196">
        <v>0.13</v>
      </c>
      <c r="AG58" s="235">
        <f t="shared" si="3"/>
        <v>76.901499999999999</v>
      </c>
      <c r="AH58" s="235"/>
      <c r="AI58" s="235">
        <f t="shared" si="4"/>
        <v>76.901499999999999</v>
      </c>
      <c r="AJ58" s="232" t="s">
        <v>168</v>
      </c>
      <c r="AK58" s="232">
        <v>0</v>
      </c>
      <c r="AL58" s="193"/>
      <c r="AM58" s="236">
        <f t="shared" si="5"/>
        <v>0</v>
      </c>
      <c r="AN58" s="236">
        <f t="shared" si="6"/>
        <v>1</v>
      </c>
      <c r="AO58" s="236"/>
      <c r="AP58" s="236"/>
      <c r="AQ58" s="236">
        <f t="shared" si="7"/>
        <v>0</v>
      </c>
      <c r="AR58" s="197" t="str">
        <f>IF(A58="","",VLOOKUP(A58,'Base Sites'!A:B,2,FALSE))</f>
        <v xml:space="preserve">Valauto Lomme  </v>
      </c>
      <c r="AS58" s="197" t="str">
        <f t="shared" si="8"/>
        <v>HYUNDAI</v>
      </c>
      <c r="AT58" s="236"/>
      <c r="AU58" s="237" t="str">
        <f>IF(A58="","",VLOOKUP(L58,'Base Vendeurs'!A:B,2,FALSE))</f>
        <v>Hyundai Lomme</v>
      </c>
      <c r="AV58" s="235">
        <f t="shared" si="9"/>
        <v>591.54999999999995</v>
      </c>
      <c r="AW58" s="195">
        <f t="shared" si="10"/>
        <v>2.3081194065025328E-2</v>
      </c>
      <c r="AX58" s="237" t="str">
        <f t="shared" si="11"/>
        <v>NON</v>
      </c>
      <c r="AY58" s="231">
        <f>+MargesVN[[#This Row],[Total COM]]+MargesVN[[#This Row],[EXT GIE]]+MargesVN[[#This Row],[Forfait immat]]</f>
        <v>76.901499999999999</v>
      </c>
    </row>
    <row r="59" spans="1:51" s="231" customFormat="1" ht="11.25" customHeight="1" x14ac:dyDescent="0.25">
      <c r="A59" s="225">
        <v>70</v>
      </c>
      <c r="B59" s="225" t="s">
        <v>163</v>
      </c>
      <c r="C59" s="225" t="s">
        <v>28</v>
      </c>
      <c r="D59" s="216">
        <v>46041</v>
      </c>
      <c r="E59" s="226">
        <v>46024</v>
      </c>
      <c r="F59" s="217"/>
      <c r="G59" s="217"/>
      <c r="H59" s="217"/>
      <c r="I59" s="217"/>
      <c r="J59" s="217"/>
      <c r="K59" s="217">
        <v>0</v>
      </c>
      <c r="L59" s="225" t="s">
        <v>349</v>
      </c>
      <c r="M59" s="225">
        <v>5894</v>
      </c>
      <c r="N59" s="225">
        <v>2105872027</v>
      </c>
      <c r="O59" s="225" t="s">
        <v>473</v>
      </c>
      <c r="P59" s="227" t="s">
        <v>474</v>
      </c>
      <c r="Q59" s="225" t="s">
        <v>81</v>
      </c>
      <c r="R59" s="218">
        <v>25170.76</v>
      </c>
      <c r="S59" s="218">
        <v>458.33</v>
      </c>
      <c r="T59" s="219">
        <f t="shared" si="0"/>
        <v>25629.09</v>
      </c>
      <c r="U59" s="220">
        <v>52</v>
      </c>
      <c r="V59" s="218">
        <v>364.92999999999984</v>
      </c>
      <c r="W59" s="228">
        <v>0</v>
      </c>
      <c r="X59" s="221"/>
      <c r="Y59" s="228">
        <f t="shared" si="1"/>
        <v>364.92999999999984</v>
      </c>
      <c r="Z59" s="222">
        <f t="shared" si="2"/>
        <v>1.4238898064660112E-2</v>
      </c>
      <c r="AA59" s="221">
        <v>-3341.68</v>
      </c>
      <c r="AB59" s="228">
        <v>-2500</v>
      </c>
      <c r="AC59" s="228"/>
      <c r="AD59" s="228"/>
      <c r="AE59" s="223">
        <v>0.13</v>
      </c>
      <c r="AF59" s="223">
        <v>0.13</v>
      </c>
      <c r="AG59" s="228">
        <f t="shared" si="3"/>
        <v>47.440899999999978</v>
      </c>
      <c r="AH59" s="228"/>
      <c r="AI59" s="228">
        <f t="shared" si="4"/>
        <v>47.440899999999978</v>
      </c>
      <c r="AJ59" s="225" t="s">
        <v>149</v>
      </c>
      <c r="AK59" s="225">
        <v>0</v>
      </c>
      <c r="AL59" s="220">
        <v>100</v>
      </c>
      <c r="AM59" s="229">
        <f t="shared" si="5"/>
        <v>1</v>
      </c>
      <c r="AN59" s="229">
        <f t="shared" si="6"/>
        <v>1</v>
      </c>
      <c r="AO59" s="229"/>
      <c r="AP59" s="229"/>
      <c r="AQ59" s="229">
        <f t="shared" si="7"/>
        <v>1</v>
      </c>
      <c r="AR59" s="224" t="str">
        <f>IF(A59="","",VLOOKUP(A59,'Base Sites'!A:B,2,FALSE))</f>
        <v xml:space="preserve">Valauto Lomme  </v>
      </c>
      <c r="AS59" s="224" t="str">
        <f t="shared" si="8"/>
        <v>HYUNDAI</v>
      </c>
      <c r="AT59" s="229"/>
      <c r="AU59" s="230" t="str">
        <f>IF(A59="","",VLOOKUP(L59,'Base Vendeurs'!A:B,2,FALSE))</f>
        <v>Hyundai Lomme</v>
      </c>
      <c r="AV59" s="228">
        <f t="shared" si="9"/>
        <v>364.92999999999984</v>
      </c>
      <c r="AW59" s="222">
        <f t="shared" si="10"/>
        <v>1.4238898064660112E-2</v>
      </c>
      <c r="AX59" s="230" t="str">
        <f t="shared" si="11"/>
        <v>NON</v>
      </c>
      <c r="AY59" s="231">
        <f>+MargesVN[[#This Row],[Total COM]]+MargesVN[[#This Row],[EXT GIE]]+MargesVN[[#This Row],[Forfait immat]]</f>
        <v>147.44089999999997</v>
      </c>
    </row>
    <row r="60" spans="1:51" s="231" customFormat="1" ht="11.25" customHeight="1" x14ac:dyDescent="0.25">
      <c r="A60" s="45">
        <v>70</v>
      </c>
      <c r="B60" s="45" t="s">
        <v>163</v>
      </c>
      <c r="C60" s="45" t="s">
        <v>28</v>
      </c>
      <c r="D60" s="44">
        <v>46073</v>
      </c>
      <c r="E60" s="65">
        <v>46079</v>
      </c>
      <c r="F60" s="35"/>
      <c r="G60" s="35"/>
      <c r="H60" s="35"/>
      <c r="I60" s="35"/>
      <c r="J60" s="35"/>
      <c r="K60" s="35">
        <v>0</v>
      </c>
      <c r="L60" s="45" t="s">
        <v>114</v>
      </c>
      <c r="M60" s="45">
        <v>5896</v>
      </c>
      <c r="N60" s="45">
        <v>2105873814</v>
      </c>
      <c r="O60" s="45" t="s">
        <v>1763</v>
      </c>
      <c r="P60" s="66" t="s">
        <v>1764</v>
      </c>
      <c r="Q60" s="45" t="s">
        <v>81</v>
      </c>
      <c r="R60" s="47">
        <v>30795.759999999998</v>
      </c>
      <c r="S60" s="47">
        <v>0</v>
      </c>
      <c r="T60" s="48">
        <f t="shared" si="0"/>
        <v>30795.759999999998</v>
      </c>
      <c r="U60" s="49">
        <v>84</v>
      </c>
      <c r="V60" s="47">
        <v>1728.39</v>
      </c>
      <c r="W60" s="46">
        <v>0</v>
      </c>
      <c r="X60" s="50"/>
      <c r="Y60" s="46">
        <f t="shared" si="1"/>
        <v>1728.39</v>
      </c>
      <c r="Z60" s="51">
        <f t="shared" si="2"/>
        <v>5.612428464178186E-2</v>
      </c>
      <c r="AA60" s="50">
        <v>-1667</v>
      </c>
      <c r="AB60" s="46">
        <v>0</v>
      </c>
      <c r="AC60" s="46"/>
      <c r="AD60" s="46"/>
      <c r="AE60" s="52">
        <v>0.13</v>
      </c>
      <c r="AF60" s="52">
        <v>0.13</v>
      </c>
      <c r="AG60" s="46">
        <f t="shared" si="3"/>
        <v>224.69070000000002</v>
      </c>
      <c r="AH60" s="46"/>
      <c r="AI60" s="46">
        <f t="shared" si="4"/>
        <v>224.69070000000002</v>
      </c>
      <c r="AJ60" s="45" t="s">
        <v>168</v>
      </c>
      <c r="AK60" s="45">
        <v>0</v>
      </c>
      <c r="AL60" s="49">
        <v>100</v>
      </c>
      <c r="AM60" s="238">
        <f t="shared" si="5"/>
        <v>1</v>
      </c>
      <c r="AN60" s="238">
        <f t="shared" si="6"/>
        <v>1</v>
      </c>
      <c r="AO60" s="238"/>
      <c r="AP60" s="238"/>
      <c r="AQ60" s="238">
        <f t="shared" si="7"/>
        <v>1</v>
      </c>
      <c r="AR60" s="96" t="str">
        <f>IF(A60="","",VLOOKUP(A60,'Base Sites'!A:B,2,FALSE))</f>
        <v xml:space="preserve">Valauto Lomme  </v>
      </c>
      <c r="AS60" s="96" t="str">
        <f t="shared" si="8"/>
        <v>HYUNDAI</v>
      </c>
      <c r="AT60" s="238"/>
      <c r="AU60" s="231" t="str">
        <f>IF(A60="","",VLOOKUP(L60,'Base Vendeurs'!A:B,2,FALSE))</f>
        <v>Hyundai Lomme</v>
      </c>
      <c r="AV60" s="46">
        <f t="shared" si="9"/>
        <v>1728.39</v>
      </c>
      <c r="AW60" s="51">
        <f t="shared" si="10"/>
        <v>5.612428464178186E-2</v>
      </c>
      <c r="AX60" s="231" t="str">
        <f t="shared" si="11"/>
        <v>NON</v>
      </c>
      <c r="AY60" s="231">
        <f>+MargesVN[[#This Row],[Total COM]]+MargesVN[[#This Row],[EXT GIE]]+MargesVN[[#This Row],[Forfait immat]]</f>
        <v>324.69069999999999</v>
      </c>
    </row>
    <row r="61" spans="1:51" s="231" customFormat="1" ht="11.25" customHeight="1" x14ac:dyDescent="0.25">
      <c r="A61" s="354">
        <v>70</v>
      </c>
      <c r="B61" s="354" t="s">
        <v>183</v>
      </c>
      <c r="C61" s="354" t="s">
        <v>28</v>
      </c>
      <c r="D61" s="355">
        <v>46122</v>
      </c>
      <c r="E61" s="356">
        <v>46113</v>
      </c>
      <c r="F61" s="357"/>
      <c r="G61" s="357"/>
      <c r="H61" s="357"/>
      <c r="I61" s="357" t="s">
        <v>165</v>
      </c>
      <c r="J61" s="357"/>
      <c r="K61" s="357">
        <v>30</v>
      </c>
      <c r="L61" s="354" t="s">
        <v>367</v>
      </c>
      <c r="M61" s="354">
        <v>5899</v>
      </c>
      <c r="N61" s="354">
        <v>2105873790</v>
      </c>
      <c r="O61" s="354" t="s">
        <v>2908</v>
      </c>
      <c r="P61" s="358" t="s">
        <v>2909</v>
      </c>
      <c r="Q61" s="354" t="s">
        <v>45</v>
      </c>
      <c r="R61" s="359">
        <v>21962.43</v>
      </c>
      <c r="S61" s="359">
        <v>458.33</v>
      </c>
      <c r="T61" s="360">
        <f t="shared" si="0"/>
        <v>22420.760000000002</v>
      </c>
      <c r="U61" s="361">
        <v>130</v>
      </c>
      <c r="V61" s="359">
        <v>1504.57</v>
      </c>
      <c r="W61" s="362">
        <v>0</v>
      </c>
      <c r="X61" s="363"/>
      <c r="Y61" s="362">
        <f t="shared" si="1"/>
        <v>1504.57</v>
      </c>
      <c r="Z61" s="364">
        <f t="shared" si="2"/>
        <v>6.7106110586795442E-2</v>
      </c>
      <c r="AA61" s="363">
        <v>-2469.7600000000002</v>
      </c>
      <c r="AB61" s="362">
        <v>333</v>
      </c>
      <c r="AC61" s="362"/>
      <c r="AD61" s="362" t="s">
        <v>3639</v>
      </c>
      <c r="AE61" s="365">
        <v>0.13</v>
      </c>
      <c r="AF61" s="365">
        <v>0.13</v>
      </c>
      <c r="AG61" s="362">
        <f t="shared" si="3"/>
        <v>195.5941</v>
      </c>
      <c r="AH61" s="362"/>
      <c r="AI61" s="362">
        <f t="shared" si="4"/>
        <v>195.5941</v>
      </c>
      <c r="AJ61" s="354" t="s">
        <v>168</v>
      </c>
      <c r="AK61" s="354">
        <v>0</v>
      </c>
      <c r="AL61" s="361"/>
      <c r="AM61" s="366">
        <f t="shared" si="5"/>
        <v>0</v>
      </c>
      <c r="AN61" s="366">
        <f t="shared" si="6"/>
        <v>1</v>
      </c>
      <c r="AO61" s="366"/>
      <c r="AP61" s="366"/>
      <c r="AQ61" s="366">
        <f t="shared" si="7"/>
        <v>0</v>
      </c>
      <c r="AR61" s="367" t="str">
        <f>IF(A61="","",VLOOKUP(A61,'Base Sites'!A:B,2,FALSE))</f>
        <v xml:space="preserve">Valauto Lomme  </v>
      </c>
      <c r="AS61" s="367" t="str">
        <f t="shared" si="8"/>
        <v>HYUNDAI</v>
      </c>
      <c r="AT61" s="366"/>
      <c r="AU61" s="368" t="str">
        <f>IF(A61="","",VLOOKUP(L61,'Base Vendeurs'!A:B,2,FALSE))</f>
        <v>Hyundai Lomme</v>
      </c>
      <c r="AV61" s="362">
        <f t="shared" si="9"/>
        <v>1504.57</v>
      </c>
      <c r="AW61" s="364">
        <f t="shared" si="10"/>
        <v>6.7106110586795442E-2</v>
      </c>
      <c r="AX61" s="368" t="str">
        <f t="shared" si="11"/>
        <v>NON</v>
      </c>
      <c r="AY61" s="231">
        <f>+MargesVN[[#This Row],[Total COM]]+MargesVN[[#This Row],[EXT GIE]]+MargesVN[[#This Row],[Forfait immat]]</f>
        <v>195.5941</v>
      </c>
    </row>
    <row r="62" spans="1:51" s="231" customFormat="1" ht="11.25" customHeight="1" x14ac:dyDescent="0.25">
      <c r="A62" s="45">
        <v>70</v>
      </c>
      <c r="B62" s="45" t="s">
        <v>163</v>
      </c>
      <c r="C62" s="45" t="s">
        <v>28</v>
      </c>
      <c r="D62" s="44">
        <v>46072</v>
      </c>
      <c r="E62" s="65">
        <v>46074</v>
      </c>
      <c r="F62" s="35"/>
      <c r="G62" s="35"/>
      <c r="H62" s="35"/>
      <c r="I62" s="35"/>
      <c r="J62" s="35"/>
      <c r="K62" s="35">
        <v>0</v>
      </c>
      <c r="L62" s="45" t="s">
        <v>355</v>
      </c>
      <c r="M62" s="45">
        <v>5901</v>
      </c>
      <c r="N62" s="45">
        <v>2105873797</v>
      </c>
      <c r="O62" s="45" t="s">
        <v>1706</v>
      </c>
      <c r="P62" s="66" t="s">
        <v>1707</v>
      </c>
      <c r="Q62" s="45" t="s">
        <v>169</v>
      </c>
      <c r="R62" s="47">
        <v>16670.759999999998</v>
      </c>
      <c r="S62" s="47">
        <v>0</v>
      </c>
      <c r="T62" s="48">
        <f t="shared" si="0"/>
        <v>16670.759999999998</v>
      </c>
      <c r="U62" s="49">
        <v>80</v>
      </c>
      <c r="V62" s="47">
        <v>1539.17</v>
      </c>
      <c r="W62" s="46">
        <v>0</v>
      </c>
      <c r="X62" s="50"/>
      <c r="Y62" s="46">
        <f t="shared" si="1"/>
        <v>1539.17</v>
      </c>
      <c r="Z62" s="51">
        <f t="shared" si="2"/>
        <v>9.2327524360017191E-2</v>
      </c>
      <c r="AA62" s="50">
        <v>-833</v>
      </c>
      <c r="AB62" s="46">
        <v>0</v>
      </c>
      <c r="AC62" s="46"/>
      <c r="AD62" s="46"/>
      <c r="AE62" s="52">
        <v>0.13</v>
      </c>
      <c r="AF62" s="52">
        <v>0.13</v>
      </c>
      <c r="AG62" s="46">
        <f t="shared" si="3"/>
        <v>200.09210000000002</v>
      </c>
      <c r="AH62" s="46"/>
      <c r="AI62" s="46">
        <f t="shared" si="4"/>
        <v>200.09210000000002</v>
      </c>
      <c r="AJ62" s="45" t="s">
        <v>149</v>
      </c>
      <c r="AK62" s="45">
        <v>0</v>
      </c>
      <c r="AL62" s="49">
        <v>100</v>
      </c>
      <c r="AM62" s="238">
        <f t="shared" si="5"/>
        <v>1</v>
      </c>
      <c r="AN62" s="238">
        <f t="shared" si="6"/>
        <v>1</v>
      </c>
      <c r="AO62" s="238"/>
      <c r="AP62" s="238"/>
      <c r="AQ62" s="238">
        <f t="shared" si="7"/>
        <v>1</v>
      </c>
      <c r="AR62" s="96" t="str">
        <f>IF(A62="","",VLOOKUP(A62,'Base Sites'!A:B,2,FALSE))</f>
        <v xml:space="preserve">Valauto Lomme  </v>
      </c>
      <c r="AS62" s="96" t="str">
        <f t="shared" si="8"/>
        <v>HYUNDAI</v>
      </c>
      <c r="AT62" s="238"/>
      <c r="AU62" s="231" t="str">
        <f>IF(A62="","",VLOOKUP(L62,'Base Vendeurs'!A:B,2,FALSE))</f>
        <v>Hyundai Lomme</v>
      </c>
      <c r="AV62" s="46">
        <f t="shared" si="9"/>
        <v>1539.17</v>
      </c>
      <c r="AW62" s="51">
        <f t="shared" si="10"/>
        <v>9.2327524360017191E-2</v>
      </c>
      <c r="AX62" s="231" t="str">
        <f t="shared" si="11"/>
        <v>NON</v>
      </c>
      <c r="AY62" s="231">
        <f>+MargesVN[[#This Row],[Total COM]]+MargesVN[[#This Row],[EXT GIE]]+MargesVN[[#This Row],[Forfait immat]]</f>
        <v>300.09210000000002</v>
      </c>
    </row>
    <row r="63" spans="1:51" s="231" customFormat="1" ht="11.25" customHeight="1" x14ac:dyDescent="0.25">
      <c r="A63" s="45">
        <v>70</v>
      </c>
      <c r="B63" s="45" t="s">
        <v>183</v>
      </c>
      <c r="C63" s="45" t="s">
        <v>28</v>
      </c>
      <c r="D63" s="44">
        <v>46078</v>
      </c>
      <c r="E63" s="65">
        <v>46080</v>
      </c>
      <c r="F63" s="35"/>
      <c r="G63" s="35"/>
      <c r="H63" s="35"/>
      <c r="I63" s="35" t="s">
        <v>165</v>
      </c>
      <c r="J63" s="35"/>
      <c r="K63" s="35">
        <v>75209.440000000002</v>
      </c>
      <c r="L63" s="45" t="s">
        <v>33</v>
      </c>
      <c r="M63" s="45">
        <v>5906</v>
      </c>
      <c r="N63" s="45">
        <v>2105773809</v>
      </c>
      <c r="O63" s="45" t="s">
        <v>1874</v>
      </c>
      <c r="P63" s="66" t="s">
        <v>65</v>
      </c>
      <c r="Q63" s="45" t="s">
        <v>55</v>
      </c>
      <c r="R63" s="47">
        <v>34708.81</v>
      </c>
      <c r="S63" s="47">
        <v>541.66999999999996</v>
      </c>
      <c r="T63" s="48">
        <f t="shared" si="0"/>
        <v>35250.479999999996</v>
      </c>
      <c r="U63" s="49">
        <v>77</v>
      </c>
      <c r="V63" s="47">
        <v>324.64</v>
      </c>
      <c r="W63" s="46">
        <v>0.01</v>
      </c>
      <c r="X63" s="50"/>
      <c r="Y63" s="46">
        <f t="shared" si="1"/>
        <v>324.63</v>
      </c>
      <c r="Z63" s="51">
        <f t="shared" si="2"/>
        <v>9.209519983841355E-3</v>
      </c>
      <c r="AA63" s="50">
        <v>-3982.39</v>
      </c>
      <c r="AB63" s="46">
        <v>0</v>
      </c>
      <c r="AC63" s="46"/>
      <c r="AD63" s="46" t="s">
        <v>371</v>
      </c>
      <c r="AE63" s="52"/>
      <c r="AF63" s="52">
        <v>0</v>
      </c>
      <c r="AG63" s="46">
        <f t="shared" si="3"/>
        <v>0</v>
      </c>
      <c r="AH63" s="46"/>
      <c r="AI63" s="46">
        <f t="shared" si="4"/>
        <v>0</v>
      </c>
      <c r="AJ63" s="45" t="s">
        <v>149</v>
      </c>
      <c r="AK63" s="45">
        <v>0</v>
      </c>
      <c r="AL63" s="49" t="s">
        <v>293</v>
      </c>
      <c r="AM63" s="238">
        <f t="shared" si="5"/>
        <v>1</v>
      </c>
      <c r="AN63" s="238">
        <f t="shared" si="6"/>
        <v>1</v>
      </c>
      <c r="AO63" s="238"/>
      <c r="AP63" s="238"/>
      <c r="AQ63" s="238">
        <f t="shared" si="7"/>
        <v>1</v>
      </c>
      <c r="AR63" s="96" t="str">
        <f>IF(A63="","",VLOOKUP(A63,'Base Sites'!A:B,2,FALSE))</f>
        <v xml:space="preserve">Valauto Lomme  </v>
      </c>
      <c r="AS63" s="96" t="str">
        <f t="shared" si="8"/>
        <v>HYUNDAI</v>
      </c>
      <c r="AT63" s="238"/>
      <c r="AU63" s="231" t="str">
        <f>IF(A63="","",VLOOKUP(L63,'Base Vendeurs'!A:B,2,FALSE))</f>
        <v>Sociétés NORD</v>
      </c>
      <c r="AV63" s="46">
        <f t="shared" si="9"/>
        <v>324.64</v>
      </c>
      <c r="AW63" s="51">
        <f t="shared" si="10"/>
        <v>9.209519983841355E-3</v>
      </c>
      <c r="AX63" s="231" t="str">
        <f t="shared" si="11"/>
        <v>NON</v>
      </c>
      <c r="AY63" s="231">
        <f>+MargesVN[[#This Row],[Total COM]]+MargesVN[[#This Row],[EXT GIE]]+MargesVN[[#This Row],[Forfait immat]]</f>
        <v>0</v>
      </c>
    </row>
    <row r="64" spans="1:51" s="231" customFormat="1" ht="11.25" customHeight="1" x14ac:dyDescent="0.25">
      <c r="A64" s="401">
        <v>70</v>
      </c>
      <c r="B64" s="401" t="s">
        <v>163</v>
      </c>
      <c r="C64" s="401" t="s">
        <v>28</v>
      </c>
      <c r="D64" s="402">
        <v>46149</v>
      </c>
      <c r="E64" s="403">
        <v>46142</v>
      </c>
      <c r="F64" s="404"/>
      <c r="G64" s="404"/>
      <c r="H64" s="404"/>
      <c r="I64" s="404"/>
      <c r="J64" s="404"/>
      <c r="K64" s="404">
        <v>0</v>
      </c>
      <c r="L64" s="401" t="s">
        <v>114</v>
      </c>
      <c r="M64" s="401">
        <v>5909</v>
      </c>
      <c r="N64" s="401">
        <v>2105873817</v>
      </c>
      <c r="O64" s="401" t="s">
        <v>3689</v>
      </c>
      <c r="P64" s="405" t="s">
        <v>486</v>
      </c>
      <c r="Q64" s="401" t="s">
        <v>81</v>
      </c>
      <c r="R64" s="406">
        <v>33420.76</v>
      </c>
      <c r="S64" s="406">
        <v>166.67</v>
      </c>
      <c r="T64" s="407">
        <f t="shared" si="0"/>
        <v>33587.43</v>
      </c>
      <c r="U64" s="408">
        <v>142</v>
      </c>
      <c r="V64" s="406">
        <v>758.22</v>
      </c>
      <c r="W64" s="409">
        <v>-0.01</v>
      </c>
      <c r="X64" s="410"/>
      <c r="Y64" s="409">
        <f t="shared" si="1"/>
        <v>758.23</v>
      </c>
      <c r="Z64" s="411">
        <f t="shared" si="2"/>
        <v>2.257451671652163E-2</v>
      </c>
      <c r="AA64" s="410">
        <v>-3889.76</v>
      </c>
      <c r="AB64" s="409">
        <v>0</v>
      </c>
      <c r="AC64" s="409"/>
      <c r="AD64" s="409"/>
      <c r="AE64" s="412">
        <v>0.12</v>
      </c>
      <c r="AF64" s="412">
        <v>0.13</v>
      </c>
      <c r="AG64" s="409">
        <f t="shared" si="3"/>
        <v>90.9876</v>
      </c>
      <c r="AH64" s="409"/>
      <c r="AI64" s="409">
        <f t="shared" si="4"/>
        <v>90.9876</v>
      </c>
      <c r="AJ64" s="401" t="s">
        <v>149</v>
      </c>
      <c r="AK64" s="401">
        <v>0</v>
      </c>
      <c r="AL64" s="408">
        <v>100</v>
      </c>
      <c r="AM64" s="413">
        <f t="shared" si="5"/>
        <v>1</v>
      </c>
      <c r="AN64" s="413">
        <f t="shared" si="6"/>
        <v>1</v>
      </c>
      <c r="AO64" s="413"/>
      <c r="AP64" s="413"/>
      <c r="AQ64" s="413">
        <f t="shared" si="7"/>
        <v>1</v>
      </c>
      <c r="AR64" s="414" t="str">
        <f>IF(A64="","",VLOOKUP(A64,'Base Sites'!A:B,2,FALSE))</f>
        <v xml:space="preserve">Valauto Lomme  </v>
      </c>
      <c r="AS64" s="414" t="str">
        <f t="shared" si="8"/>
        <v>HYUNDAI</v>
      </c>
      <c r="AT64" s="413"/>
      <c r="AU64" s="415" t="str">
        <f>IF(A64="","",VLOOKUP(L64,'Base Vendeurs'!A:B,2,FALSE))</f>
        <v>Hyundai Lomme</v>
      </c>
      <c r="AV64" s="409">
        <f t="shared" si="9"/>
        <v>758.22</v>
      </c>
      <c r="AW64" s="411">
        <f t="shared" si="10"/>
        <v>2.257451671652163E-2</v>
      </c>
      <c r="AX64" s="415" t="str">
        <f t="shared" si="11"/>
        <v>NON</v>
      </c>
      <c r="AY64" s="231">
        <f>+MargesVN[[#This Row],[Total COM]]+MargesVN[[#This Row],[EXT GIE]]+MargesVN[[#This Row],[Forfait immat]]</f>
        <v>190.98759999999999</v>
      </c>
    </row>
    <row r="65" spans="1:51" s="231" customFormat="1" ht="11.25" customHeight="1" x14ac:dyDescent="0.25">
      <c r="A65" s="431">
        <v>70</v>
      </c>
      <c r="B65" s="431" t="s">
        <v>163</v>
      </c>
      <c r="C65" s="431" t="s">
        <v>28</v>
      </c>
      <c r="D65" s="432">
        <v>46182</v>
      </c>
      <c r="E65" s="433">
        <v>46183</v>
      </c>
      <c r="F65" s="434"/>
      <c r="G65" s="434"/>
      <c r="H65" s="434"/>
      <c r="I65" s="434"/>
      <c r="J65" s="434"/>
      <c r="K65" s="434">
        <v>0</v>
      </c>
      <c r="L65" s="431" t="s">
        <v>355</v>
      </c>
      <c r="M65" s="431">
        <v>5910</v>
      </c>
      <c r="N65" s="431">
        <v>2105881136</v>
      </c>
      <c r="O65" s="431" t="s">
        <v>4445</v>
      </c>
      <c r="P65" s="435" t="s">
        <v>4446</v>
      </c>
      <c r="Q65" s="431" t="s">
        <v>81</v>
      </c>
      <c r="R65" s="436">
        <v>34754.089999999997</v>
      </c>
      <c r="S65" s="436">
        <v>250</v>
      </c>
      <c r="T65" s="437">
        <f t="shared" si="0"/>
        <v>35004.089999999997</v>
      </c>
      <c r="U65" s="438">
        <v>172</v>
      </c>
      <c r="V65" s="436">
        <v>1328.31</v>
      </c>
      <c r="W65" s="439">
        <v>0</v>
      </c>
      <c r="X65" s="440"/>
      <c r="Y65" s="439">
        <f t="shared" si="1"/>
        <v>1328.31</v>
      </c>
      <c r="Z65" s="441">
        <f t="shared" si="2"/>
        <v>3.7947279875008892E-2</v>
      </c>
      <c r="AA65" s="440">
        <v>-2099.7600000000002</v>
      </c>
      <c r="AB65" s="439">
        <v>-1333</v>
      </c>
      <c r="AC65" s="439"/>
      <c r="AD65" s="439"/>
      <c r="AE65" s="442">
        <v>0.13</v>
      </c>
      <c r="AF65" s="442">
        <v>0.13</v>
      </c>
      <c r="AG65" s="439">
        <f t="shared" si="3"/>
        <v>172.68029999999999</v>
      </c>
      <c r="AH65" s="439"/>
      <c r="AI65" s="439">
        <f t="shared" si="4"/>
        <v>172.68029999999999</v>
      </c>
      <c r="AJ65" s="431" t="s">
        <v>168</v>
      </c>
      <c r="AK65" s="431">
        <v>0</v>
      </c>
      <c r="AL65" s="438"/>
      <c r="AM65" s="443">
        <f t="shared" si="5"/>
        <v>0</v>
      </c>
      <c r="AN65" s="443">
        <f t="shared" si="6"/>
        <v>1</v>
      </c>
      <c r="AO65" s="443"/>
      <c r="AP65" s="443"/>
      <c r="AQ65" s="443">
        <f t="shared" si="7"/>
        <v>0</v>
      </c>
      <c r="AR65" s="444" t="str">
        <f>IF(A65="","",VLOOKUP(A65,'Base Sites'!A:B,2,FALSE))</f>
        <v xml:space="preserve">Valauto Lomme  </v>
      </c>
      <c r="AS65" s="444" t="str">
        <f t="shared" si="8"/>
        <v>HYUNDAI</v>
      </c>
      <c r="AT65" s="443"/>
      <c r="AU65" s="445" t="str">
        <f>IF(A65="","",VLOOKUP(L65,'Base Vendeurs'!A:B,2,FALSE))</f>
        <v>Hyundai Lomme</v>
      </c>
      <c r="AV65" s="439">
        <f t="shared" si="9"/>
        <v>1328.31</v>
      </c>
      <c r="AW65" s="441">
        <f t="shared" si="10"/>
        <v>3.7947279875008892E-2</v>
      </c>
      <c r="AX65" s="445" t="str">
        <f t="shared" si="11"/>
        <v>NON</v>
      </c>
      <c r="AY65" s="231">
        <f>+MargesVN[[#This Row],[Total COM]]+MargesVN[[#This Row],[EXT GIE]]+MargesVN[[#This Row],[Forfait immat]]</f>
        <v>172.68029999999999</v>
      </c>
    </row>
    <row r="66" spans="1:51" s="231" customFormat="1" ht="11.25" customHeight="1" x14ac:dyDescent="0.25">
      <c r="A66" s="401">
        <v>70</v>
      </c>
      <c r="B66" s="401" t="s">
        <v>163</v>
      </c>
      <c r="C66" s="401" t="s">
        <v>28</v>
      </c>
      <c r="D66" s="402">
        <v>46146</v>
      </c>
      <c r="E66" s="403">
        <v>46147</v>
      </c>
      <c r="F66" s="404"/>
      <c r="G66" s="404"/>
      <c r="H66" s="404"/>
      <c r="I66" s="404"/>
      <c r="J66" s="404"/>
      <c r="K66" s="404">
        <v>0</v>
      </c>
      <c r="L66" s="401" t="s">
        <v>355</v>
      </c>
      <c r="M66" s="401">
        <v>5911</v>
      </c>
      <c r="N66" s="401">
        <v>2105873809</v>
      </c>
      <c r="O66" s="401" t="s">
        <v>3685</v>
      </c>
      <c r="P66" s="405" t="s">
        <v>3686</v>
      </c>
      <c r="Q66" s="401" t="s">
        <v>81</v>
      </c>
      <c r="R66" s="406">
        <v>28837.43</v>
      </c>
      <c r="S66" s="406">
        <v>166.67</v>
      </c>
      <c r="T66" s="407">
        <f t="shared" ref="T66:T129" si="12">+R66+S66</f>
        <v>29004.1</v>
      </c>
      <c r="U66" s="408">
        <v>136</v>
      </c>
      <c r="V66" s="406">
        <v>2242.64</v>
      </c>
      <c r="W66" s="409">
        <v>0</v>
      </c>
      <c r="X66" s="410"/>
      <c r="Y66" s="409">
        <f t="shared" ref="Y66:Y129" si="13">+V66-W66+X66</f>
        <v>2242.64</v>
      </c>
      <c r="Z66" s="411">
        <f t="shared" ref="Z66:Z129" si="14">(V66+X66)/T66</f>
        <v>7.7321482135284322E-2</v>
      </c>
      <c r="AA66" s="410">
        <v>-3986.68</v>
      </c>
      <c r="AB66" s="409">
        <v>0</v>
      </c>
      <c r="AC66" s="409"/>
      <c r="AD66" s="409"/>
      <c r="AE66" s="412">
        <v>0.12</v>
      </c>
      <c r="AF66" s="412">
        <v>0.13</v>
      </c>
      <c r="AG66" s="409">
        <f t="shared" ref="AG66:AG129" si="15">+Y66*AE66</f>
        <v>269.11679999999996</v>
      </c>
      <c r="AH66" s="409"/>
      <c r="AI66" s="409">
        <f t="shared" ref="AI66:AI129" si="16">+AG66+AH66</f>
        <v>269.11679999999996</v>
      </c>
      <c r="AJ66" s="401" t="s">
        <v>168</v>
      </c>
      <c r="AK66" s="401">
        <v>30</v>
      </c>
      <c r="AL66" s="408">
        <v>100</v>
      </c>
      <c r="AM66" s="413">
        <f t="shared" ref="AM66:AM129" si="17">IF(AL66&gt;0,100%,0%)</f>
        <v>1</v>
      </c>
      <c r="AN66" s="413">
        <f t="shared" ref="AN66:AN129" si="18">IF(A66&gt;0,1,"")</f>
        <v>1</v>
      </c>
      <c r="AO66" s="413"/>
      <c r="AP66" s="413"/>
      <c r="AQ66" s="413">
        <f t="shared" ref="AQ66:AQ129" si="19">IF(AN66="","",+AM66/AN66)</f>
        <v>1</v>
      </c>
      <c r="AR66" s="414" t="str">
        <f>IF(A66="","",VLOOKUP(A66,'Base Sites'!A:B,2,FALSE))</f>
        <v xml:space="preserve">Valauto Lomme  </v>
      </c>
      <c r="AS66" s="414" t="str">
        <f t="shared" ref="AS66:AS129" si="20">IF(C66="VW","VOLKSWAGEN",IF(C66="SE","SEAT",IF(C66="NI","NISSAN",IF(C66="HY","HYUNDAI",IF(C66="VU","VUL",IF(C66="sk","SKODA",IF(C66="ltsk","SKODA",IF(C66="CUPRA","CUPRA",IF(C66="AUDI","AUDI","")))))))))</f>
        <v>HYUNDAI</v>
      </c>
      <c r="AT66" s="413"/>
      <c r="AU66" s="415" t="str">
        <f>IF(A66="","",VLOOKUP(L66,'Base Vendeurs'!A:B,2,FALSE))</f>
        <v>Hyundai Lomme</v>
      </c>
      <c r="AV66" s="409">
        <f t="shared" ref="AV66:AV129" si="21">+V66+AO66</f>
        <v>2242.64</v>
      </c>
      <c r="AW66" s="411">
        <f t="shared" ref="AW66:AW129" si="22">IF(A66="","",+AV66/T66)</f>
        <v>7.7321482135284322E-2</v>
      </c>
      <c r="AX66" s="415" t="str">
        <f t="shared" ref="AX66:AX129" si="23">IF(AV66&lt;0,"OUI","NON")</f>
        <v>NON</v>
      </c>
      <c r="AY66" s="231">
        <f>+MargesVN[[#This Row],[Total COM]]+MargesVN[[#This Row],[EXT GIE]]+MargesVN[[#This Row],[Forfait immat]]</f>
        <v>399.11679999999996</v>
      </c>
    </row>
    <row r="67" spans="1:51" s="231" customFormat="1" ht="11.25" customHeight="1" x14ac:dyDescent="0.25">
      <c r="A67" s="401">
        <v>70</v>
      </c>
      <c r="B67" s="401" t="s">
        <v>163</v>
      </c>
      <c r="C67" s="401" t="s">
        <v>28</v>
      </c>
      <c r="D67" s="402">
        <v>46142</v>
      </c>
      <c r="E67" s="403">
        <v>46142</v>
      </c>
      <c r="F67" s="404"/>
      <c r="G67" s="404"/>
      <c r="H67" s="404"/>
      <c r="I67" s="404"/>
      <c r="J67" s="404"/>
      <c r="K67" s="404">
        <v>0</v>
      </c>
      <c r="L67" s="401" t="s">
        <v>349</v>
      </c>
      <c r="M67" s="401">
        <v>5912</v>
      </c>
      <c r="N67" s="401">
        <v>2105873823</v>
      </c>
      <c r="O67" s="401" t="s">
        <v>2902</v>
      </c>
      <c r="P67" s="405" t="s">
        <v>2903</v>
      </c>
      <c r="Q67" s="401" t="s">
        <v>81</v>
      </c>
      <c r="R67" s="406">
        <v>33420.769999999997</v>
      </c>
      <c r="S67" s="406">
        <v>458.33</v>
      </c>
      <c r="T67" s="407">
        <f t="shared" si="12"/>
        <v>33879.1</v>
      </c>
      <c r="U67" s="408">
        <v>132</v>
      </c>
      <c r="V67" s="406">
        <v>1841.48</v>
      </c>
      <c r="W67" s="409">
        <v>0</v>
      </c>
      <c r="X67" s="410"/>
      <c r="Y67" s="409">
        <f t="shared" si="13"/>
        <v>1841.48</v>
      </c>
      <c r="Z67" s="411">
        <f t="shared" si="14"/>
        <v>5.4354454516206158E-2</v>
      </c>
      <c r="AA67" s="410">
        <v>-2032.26</v>
      </c>
      <c r="AB67" s="409">
        <v>-1667</v>
      </c>
      <c r="AC67" s="409"/>
      <c r="AD67" s="409"/>
      <c r="AE67" s="412">
        <v>0.12</v>
      </c>
      <c r="AF67" s="412">
        <v>0.13</v>
      </c>
      <c r="AG67" s="409">
        <f t="shared" si="15"/>
        <v>220.9776</v>
      </c>
      <c r="AH67" s="409"/>
      <c r="AI67" s="409">
        <f t="shared" si="16"/>
        <v>220.9776</v>
      </c>
      <c r="AJ67" s="401" t="s">
        <v>149</v>
      </c>
      <c r="AK67" s="401">
        <v>0</v>
      </c>
      <c r="AL67" s="408">
        <v>100</v>
      </c>
      <c r="AM67" s="413">
        <f t="shared" si="17"/>
        <v>1</v>
      </c>
      <c r="AN67" s="413">
        <f t="shared" si="18"/>
        <v>1</v>
      </c>
      <c r="AO67" s="413"/>
      <c r="AP67" s="413"/>
      <c r="AQ67" s="413">
        <f t="shared" si="19"/>
        <v>1</v>
      </c>
      <c r="AR67" s="414" t="str">
        <f>IF(A67="","",VLOOKUP(A67,'Base Sites'!A:B,2,FALSE))</f>
        <v xml:space="preserve">Valauto Lomme  </v>
      </c>
      <c r="AS67" s="414" t="str">
        <f t="shared" si="20"/>
        <v>HYUNDAI</v>
      </c>
      <c r="AT67" s="413"/>
      <c r="AU67" s="415" t="str">
        <f>IF(A67="","",VLOOKUP(L67,'Base Vendeurs'!A:B,2,FALSE))</f>
        <v>Hyundai Lomme</v>
      </c>
      <c r="AV67" s="409">
        <f t="shared" si="21"/>
        <v>1841.48</v>
      </c>
      <c r="AW67" s="411">
        <f t="shared" si="22"/>
        <v>5.4354454516206158E-2</v>
      </c>
      <c r="AX67" s="415" t="str">
        <f t="shared" si="23"/>
        <v>NON</v>
      </c>
      <c r="AY67" s="231">
        <f>+MargesVN[[#This Row],[Total COM]]+MargesVN[[#This Row],[EXT GIE]]+MargesVN[[#This Row],[Forfait immat]]</f>
        <v>320.9776</v>
      </c>
    </row>
    <row r="68" spans="1:51" s="231" customFormat="1" ht="11.25" customHeight="1" x14ac:dyDescent="0.25">
      <c r="A68" s="225">
        <v>70</v>
      </c>
      <c r="B68" s="225" t="s">
        <v>163</v>
      </c>
      <c r="C68" s="225" t="s">
        <v>28</v>
      </c>
      <c r="D68" s="216">
        <v>46024</v>
      </c>
      <c r="E68" s="226">
        <v>46024</v>
      </c>
      <c r="F68" s="217"/>
      <c r="G68" s="217"/>
      <c r="H68" s="217"/>
      <c r="I68" s="217"/>
      <c r="J68" s="217"/>
      <c r="K68" s="217">
        <v>0</v>
      </c>
      <c r="L68" s="225" t="s">
        <v>367</v>
      </c>
      <c r="M68" s="225">
        <v>5913</v>
      </c>
      <c r="N68" s="225">
        <v>2105898342</v>
      </c>
      <c r="O68" s="225" t="s">
        <v>466</v>
      </c>
      <c r="P68" s="227" t="s">
        <v>467</v>
      </c>
      <c r="Q68" s="225" t="s">
        <v>391</v>
      </c>
      <c r="R68" s="218">
        <v>20379.09</v>
      </c>
      <c r="S68" s="218">
        <v>500</v>
      </c>
      <c r="T68" s="219">
        <f t="shared" si="12"/>
        <v>20879.09</v>
      </c>
      <c r="U68" s="220">
        <v>14</v>
      </c>
      <c r="V68" s="218">
        <v>802</v>
      </c>
      <c r="W68" s="228">
        <v>0</v>
      </c>
      <c r="X68" s="221"/>
      <c r="Y68" s="228">
        <f t="shared" si="13"/>
        <v>802</v>
      </c>
      <c r="Z68" s="222">
        <f t="shared" si="14"/>
        <v>3.841163575615604E-2</v>
      </c>
      <c r="AA68" s="221">
        <v>0</v>
      </c>
      <c r="AB68" s="228">
        <v>0</v>
      </c>
      <c r="AC68" s="228"/>
      <c r="AD68" s="228"/>
      <c r="AE68" s="223">
        <v>7.0000000000000007E-2</v>
      </c>
      <c r="AF68" s="223">
        <v>0.1</v>
      </c>
      <c r="AG68" s="228">
        <f t="shared" si="15"/>
        <v>56.140000000000008</v>
      </c>
      <c r="AH68" s="228"/>
      <c r="AI68" s="228">
        <f t="shared" si="16"/>
        <v>56.140000000000008</v>
      </c>
      <c r="AJ68" s="225" t="s">
        <v>168</v>
      </c>
      <c r="AK68" s="225">
        <v>0</v>
      </c>
      <c r="AL68" s="220">
        <v>100</v>
      </c>
      <c r="AM68" s="229">
        <f t="shared" si="17"/>
        <v>1</v>
      </c>
      <c r="AN68" s="229">
        <f t="shared" si="18"/>
        <v>1</v>
      </c>
      <c r="AO68" s="229"/>
      <c r="AP68" s="229"/>
      <c r="AQ68" s="229">
        <f t="shared" si="19"/>
        <v>1</v>
      </c>
      <c r="AR68" s="224" t="str">
        <f>IF(A68="","",VLOOKUP(A68,'Base Sites'!A:B,2,FALSE))</f>
        <v xml:space="preserve">Valauto Lomme  </v>
      </c>
      <c r="AS68" s="224" t="str">
        <f t="shared" si="20"/>
        <v>HYUNDAI</v>
      </c>
      <c r="AT68" s="229"/>
      <c r="AU68" s="230" t="str">
        <f>IF(A68="","",VLOOKUP(L68,'Base Vendeurs'!A:B,2,FALSE))</f>
        <v>Hyundai Lomme</v>
      </c>
      <c r="AV68" s="228">
        <f t="shared" si="21"/>
        <v>802</v>
      </c>
      <c r="AW68" s="222">
        <f t="shared" si="22"/>
        <v>3.841163575615604E-2</v>
      </c>
      <c r="AX68" s="230" t="str">
        <f t="shared" si="23"/>
        <v>NON</v>
      </c>
      <c r="AY68" s="231">
        <f>+MargesVN[[#This Row],[Total COM]]+MargesVN[[#This Row],[EXT GIE]]+MargesVN[[#This Row],[Forfait immat]]</f>
        <v>156.14000000000001</v>
      </c>
    </row>
    <row r="69" spans="1:51" s="231" customFormat="1" ht="11.25" customHeight="1" x14ac:dyDescent="0.25">
      <c r="A69" s="401">
        <v>70</v>
      </c>
      <c r="B69" s="401" t="s">
        <v>163</v>
      </c>
      <c r="C69" s="401" t="s">
        <v>28</v>
      </c>
      <c r="D69" s="402">
        <v>46161</v>
      </c>
      <c r="E69" s="403">
        <v>46158</v>
      </c>
      <c r="F69" s="404"/>
      <c r="G69" s="404"/>
      <c r="H69" s="404"/>
      <c r="I69" s="404"/>
      <c r="J69" s="404"/>
      <c r="K69" s="404">
        <v>0</v>
      </c>
      <c r="L69" s="401" t="s">
        <v>367</v>
      </c>
      <c r="M69" s="401">
        <v>5916</v>
      </c>
      <c r="N69" s="401">
        <v>2105906463</v>
      </c>
      <c r="O69" s="401" t="s">
        <v>3719</v>
      </c>
      <c r="P69" s="405" t="s">
        <v>3720</v>
      </c>
      <c r="Q69" s="401" t="s">
        <v>55</v>
      </c>
      <c r="R69" s="406">
        <v>44458.81</v>
      </c>
      <c r="S69" s="406">
        <v>541.66999999999996</v>
      </c>
      <c r="T69" s="407">
        <f t="shared" si="12"/>
        <v>45000.479999999996</v>
      </c>
      <c r="U69" s="408">
        <v>151</v>
      </c>
      <c r="V69" s="406">
        <v>1467.1</v>
      </c>
      <c r="W69" s="409">
        <v>0</v>
      </c>
      <c r="X69" s="410"/>
      <c r="Y69" s="409">
        <f t="shared" si="13"/>
        <v>1467.1</v>
      </c>
      <c r="Z69" s="411">
        <f t="shared" si="14"/>
        <v>3.2601874468894558E-2</v>
      </c>
      <c r="AA69" s="410">
        <v>-5313</v>
      </c>
      <c r="AB69" s="409">
        <v>0</v>
      </c>
      <c r="AC69" s="409"/>
      <c r="AD69" s="409"/>
      <c r="AE69" s="412">
        <v>0.12</v>
      </c>
      <c r="AF69" s="412">
        <v>0.13</v>
      </c>
      <c r="AG69" s="409">
        <f t="shared" si="15"/>
        <v>176.05199999999999</v>
      </c>
      <c r="AH69" s="409"/>
      <c r="AI69" s="409">
        <f t="shared" si="16"/>
        <v>176.05199999999999</v>
      </c>
      <c r="AJ69" s="401" t="s">
        <v>168</v>
      </c>
      <c r="AK69" s="401">
        <v>0</v>
      </c>
      <c r="AL69" s="408"/>
      <c r="AM69" s="413">
        <f t="shared" si="17"/>
        <v>0</v>
      </c>
      <c r="AN69" s="413">
        <f t="shared" si="18"/>
        <v>1</v>
      </c>
      <c r="AO69" s="413"/>
      <c r="AP69" s="413"/>
      <c r="AQ69" s="413">
        <f t="shared" si="19"/>
        <v>0</v>
      </c>
      <c r="AR69" s="414" t="str">
        <f>IF(A69="","",VLOOKUP(A69,'Base Sites'!A:B,2,FALSE))</f>
        <v xml:space="preserve">Valauto Lomme  </v>
      </c>
      <c r="AS69" s="414" t="str">
        <f t="shared" si="20"/>
        <v>HYUNDAI</v>
      </c>
      <c r="AT69" s="413"/>
      <c r="AU69" s="415" t="str">
        <f>IF(A69="","",VLOOKUP(L69,'Base Vendeurs'!A:B,2,FALSE))</f>
        <v>Hyundai Lomme</v>
      </c>
      <c r="AV69" s="409">
        <f t="shared" si="21"/>
        <v>1467.1</v>
      </c>
      <c r="AW69" s="411">
        <f t="shared" si="22"/>
        <v>3.2601874468894558E-2</v>
      </c>
      <c r="AX69" s="415" t="str">
        <f t="shared" si="23"/>
        <v>NON</v>
      </c>
      <c r="AY69" s="231">
        <f>+MargesVN[[#This Row],[Total COM]]+MargesVN[[#This Row],[EXT GIE]]+MargesVN[[#This Row],[Forfait immat]]</f>
        <v>176.05199999999999</v>
      </c>
    </row>
    <row r="70" spans="1:51" s="231" customFormat="1" ht="11.25" customHeight="1" x14ac:dyDescent="0.25">
      <c r="A70" s="401">
        <v>70</v>
      </c>
      <c r="B70" s="401" t="s">
        <v>163</v>
      </c>
      <c r="C70" s="401" t="s">
        <v>28</v>
      </c>
      <c r="D70" s="402">
        <v>46161</v>
      </c>
      <c r="E70" s="403">
        <v>46142</v>
      </c>
      <c r="F70" s="404"/>
      <c r="G70" s="404"/>
      <c r="H70" s="404"/>
      <c r="I70" s="404"/>
      <c r="J70" s="404"/>
      <c r="K70" s="404">
        <v>0</v>
      </c>
      <c r="L70" s="401" t="s">
        <v>114</v>
      </c>
      <c r="M70" s="401">
        <v>5918</v>
      </c>
      <c r="N70" s="401">
        <v>2105906474</v>
      </c>
      <c r="O70" s="401" t="s">
        <v>3708</v>
      </c>
      <c r="P70" s="405" t="s">
        <v>3709</v>
      </c>
      <c r="Q70" s="401" t="s">
        <v>55</v>
      </c>
      <c r="R70" s="406">
        <v>36625.47</v>
      </c>
      <c r="S70" s="406">
        <v>0</v>
      </c>
      <c r="T70" s="407">
        <f t="shared" si="12"/>
        <v>36625.47</v>
      </c>
      <c r="U70" s="408">
        <v>151</v>
      </c>
      <c r="V70" s="406">
        <v>2743.99</v>
      </c>
      <c r="W70" s="409">
        <v>0.01</v>
      </c>
      <c r="X70" s="410"/>
      <c r="Y70" s="409">
        <f t="shared" si="13"/>
        <v>2743.9799999999996</v>
      </c>
      <c r="Z70" s="411">
        <f t="shared" si="14"/>
        <v>7.492026723479589E-2</v>
      </c>
      <c r="AA70" s="410">
        <v>-5833</v>
      </c>
      <c r="AB70" s="409">
        <v>0</v>
      </c>
      <c r="AC70" s="409"/>
      <c r="AD70" s="409"/>
      <c r="AE70" s="412">
        <v>0.12</v>
      </c>
      <c r="AF70" s="412">
        <v>0.13</v>
      </c>
      <c r="AG70" s="409">
        <f t="shared" si="15"/>
        <v>329.27759999999995</v>
      </c>
      <c r="AH70" s="409"/>
      <c r="AI70" s="409">
        <f t="shared" si="16"/>
        <v>329.27759999999995</v>
      </c>
      <c r="AJ70" s="401" t="s">
        <v>168</v>
      </c>
      <c r="AK70" s="401">
        <v>0</v>
      </c>
      <c r="AL70" s="408">
        <v>100</v>
      </c>
      <c r="AM70" s="413">
        <f t="shared" si="17"/>
        <v>1</v>
      </c>
      <c r="AN70" s="413">
        <f t="shared" si="18"/>
        <v>1</v>
      </c>
      <c r="AO70" s="413"/>
      <c r="AP70" s="413"/>
      <c r="AQ70" s="413">
        <f t="shared" si="19"/>
        <v>1</v>
      </c>
      <c r="AR70" s="414" t="str">
        <f>IF(A70="","",VLOOKUP(A70,'Base Sites'!A:B,2,FALSE))</f>
        <v xml:space="preserve">Valauto Lomme  </v>
      </c>
      <c r="AS70" s="414" t="str">
        <f t="shared" si="20"/>
        <v>HYUNDAI</v>
      </c>
      <c r="AT70" s="413"/>
      <c r="AU70" s="415" t="str">
        <f>IF(A70="","",VLOOKUP(L70,'Base Vendeurs'!A:B,2,FALSE))</f>
        <v>Hyundai Lomme</v>
      </c>
      <c r="AV70" s="409">
        <f t="shared" si="21"/>
        <v>2743.99</v>
      </c>
      <c r="AW70" s="411">
        <f t="shared" si="22"/>
        <v>7.492026723479589E-2</v>
      </c>
      <c r="AX70" s="415" t="str">
        <f t="shared" si="23"/>
        <v>NON</v>
      </c>
      <c r="AY70" s="231">
        <f>+MargesVN[[#This Row],[Total COM]]+MargesVN[[#This Row],[EXT GIE]]+MargesVN[[#This Row],[Forfait immat]]</f>
        <v>429.27759999999995</v>
      </c>
    </row>
    <row r="71" spans="1:51" s="231" customFormat="1" ht="11.25" customHeight="1" x14ac:dyDescent="0.25">
      <c r="A71" s="45">
        <v>70</v>
      </c>
      <c r="B71" s="45" t="s">
        <v>163</v>
      </c>
      <c r="C71" s="45" t="s">
        <v>28</v>
      </c>
      <c r="D71" s="44">
        <v>46062</v>
      </c>
      <c r="E71" s="65">
        <v>46065</v>
      </c>
      <c r="F71" s="35"/>
      <c r="G71" s="35"/>
      <c r="H71" s="35"/>
      <c r="I71" s="35"/>
      <c r="J71" s="35"/>
      <c r="K71" s="35">
        <v>0</v>
      </c>
      <c r="L71" s="45" t="s">
        <v>114</v>
      </c>
      <c r="M71" s="45">
        <v>5919</v>
      </c>
      <c r="N71" s="45">
        <v>2105906494</v>
      </c>
      <c r="O71" s="45" t="s">
        <v>1436</v>
      </c>
      <c r="P71" s="66" t="s">
        <v>1437</v>
      </c>
      <c r="Q71" s="45" t="s">
        <v>81</v>
      </c>
      <c r="R71" s="47">
        <v>33420.76</v>
      </c>
      <c r="S71" s="47">
        <v>0</v>
      </c>
      <c r="T71" s="48">
        <f t="shared" si="12"/>
        <v>33420.76</v>
      </c>
      <c r="U71" s="49">
        <v>52</v>
      </c>
      <c r="V71" s="47">
        <v>2953.49</v>
      </c>
      <c r="W71" s="46">
        <v>0</v>
      </c>
      <c r="X71" s="50"/>
      <c r="Y71" s="46">
        <f t="shared" si="13"/>
        <v>2953.49</v>
      </c>
      <c r="Z71" s="51">
        <f t="shared" si="14"/>
        <v>8.837291551718153E-2</v>
      </c>
      <c r="AA71" s="50">
        <v>-3584</v>
      </c>
      <c r="AB71" s="46">
        <v>0</v>
      </c>
      <c r="AC71" s="46"/>
      <c r="AD71" s="46"/>
      <c r="AE71" s="52">
        <v>0.13</v>
      </c>
      <c r="AF71" s="52">
        <v>0.13</v>
      </c>
      <c r="AG71" s="46">
        <f t="shared" si="15"/>
        <v>383.95369999999997</v>
      </c>
      <c r="AH71" s="46"/>
      <c r="AI71" s="46">
        <f t="shared" si="16"/>
        <v>383.95369999999997</v>
      </c>
      <c r="AJ71" s="45" t="s">
        <v>149</v>
      </c>
      <c r="AK71" s="45">
        <v>0</v>
      </c>
      <c r="AL71" s="49">
        <v>100</v>
      </c>
      <c r="AM71" s="238">
        <f t="shared" si="17"/>
        <v>1</v>
      </c>
      <c r="AN71" s="238">
        <f t="shared" si="18"/>
        <v>1</v>
      </c>
      <c r="AO71" s="238"/>
      <c r="AP71" s="238"/>
      <c r="AQ71" s="238">
        <f t="shared" si="19"/>
        <v>1</v>
      </c>
      <c r="AR71" s="96" t="str">
        <f>IF(A71="","",VLOOKUP(A71,'Base Sites'!A:B,2,FALSE))</f>
        <v xml:space="preserve">Valauto Lomme  </v>
      </c>
      <c r="AS71" s="96" t="str">
        <f t="shared" si="20"/>
        <v>HYUNDAI</v>
      </c>
      <c r="AT71" s="238"/>
      <c r="AU71" s="231" t="str">
        <f>IF(A71="","",VLOOKUP(L71,'Base Vendeurs'!A:B,2,FALSE))</f>
        <v>Hyundai Lomme</v>
      </c>
      <c r="AV71" s="46">
        <f t="shared" si="21"/>
        <v>2953.49</v>
      </c>
      <c r="AW71" s="51">
        <f t="shared" si="22"/>
        <v>8.837291551718153E-2</v>
      </c>
      <c r="AX71" s="231" t="str">
        <f t="shared" si="23"/>
        <v>NON</v>
      </c>
      <c r="AY71" s="231">
        <f>+MargesVN[[#This Row],[Total COM]]+MargesVN[[#This Row],[EXT GIE]]+MargesVN[[#This Row],[Forfait immat]]</f>
        <v>483.95369999999997</v>
      </c>
    </row>
    <row r="72" spans="1:51" s="231" customFormat="1" ht="11.25" customHeight="1" x14ac:dyDescent="0.25">
      <c r="A72" s="401">
        <v>70</v>
      </c>
      <c r="B72" s="401" t="s">
        <v>183</v>
      </c>
      <c r="C72" s="401" t="s">
        <v>28</v>
      </c>
      <c r="D72" s="402">
        <v>46169</v>
      </c>
      <c r="E72" s="403">
        <v>46170</v>
      </c>
      <c r="F72" s="404"/>
      <c r="G72" s="404"/>
      <c r="H72" s="404"/>
      <c r="I72" s="404" t="s">
        <v>165</v>
      </c>
      <c r="J72" s="404"/>
      <c r="K72" s="404">
        <v>81071.06</v>
      </c>
      <c r="L72" s="401" t="s">
        <v>33</v>
      </c>
      <c r="M72" s="401">
        <v>5920</v>
      </c>
      <c r="N72" s="401">
        <v>2105771272</v>
      </c>
      <c r="O72" s="401" t="s">
        <v>3714</v>
      </c>
      <c r="P72" s="405" t="s">
        <v>65</v>
      </c>
      <c r="Q72" s="401" t="s">
        <v>55</v>
      </c>
      <c r="R72" s="406">
        <v>32208.81</v>
      </c>
      <c r="S72" s="406">
        <v>541.66999999999996</v>
      </c>
      <c r="T72" s="407">
        <f t="shared" si="12"/>
        <v>32750.48</v>
      </c>
      <c r="U72" s="408">
        <v>148</v>
      </c>
      <c r="V72" s="406">
        <v>255.38</v>
      </c>
      <c r="W72" s="409">
        <v>0</v>
      </c>
      <c r="X72" s="410"/>
      <c r="Y72" s="409">
        <f t="shared" si="13"/>
        <v>255.38</v>
      </c>
      <c r="Z72" s="411">
        <f t="shared" si="14"/>
        <v>7.7977483078110607E-3</v>
      </c>
      <c r="AA72" s="410">
        <v>-3699.89</v>
      </c>
      <c r="AB72" s="409">
        <v>0</v>
      </c>
      <c r="AC72" s="409"/>
      <c r="AD72" s="409" t="s">
        <v>371</v>
      </c>
      <c r="AE72" s="412"/>
      <c r="AF72" s="412">
        <v>0</v>
      </c>
      <c r="AG72" s="409">
        <f t="shared" si="15"/>
        <v>0</v>
      </c>
      <c r="AH72" s="409"/>
      <c r="AI72" s="409">
        <f t="shared" si="16"/>
        <v>0</v>
      </c>
      <c r="AJ72" s="401" t="s">
        <v>149</v>
      </c>
      <c r="AK72" s="401">
        <v>0</v>
      </c>
      <c r="AL72" s="408" t="s">
        <v>293</v>
      </c>
      <c r="AM72" s="413">
        <f t="shared" si="17"/>
        <v>1</v>
      </c>
      <c r="AN72" s="413">
        <f t="shared" si="18"/>
        <v>1</v>
      </c>
      <c r="AO72" s="413"/>
      <c r="AP72" s="413"/>
      <c r="AQ72" s="413">
        <f t="shared" si="19"/>
        <v>1</v>
      </c>
      <c r="AR72" s="414" t="str">
        <f>IF(A72="","",VLOOKUP(A72,'Base Sites'!A:B,2,FALSE))</f>
        <v xml:space="preserve">Valauto Lomme  </v>
      </c>
      <c r="AS72" s="414" t="str">
        <f t="shared" si="20"/>
        <v>HYUNDAI</v>
      </c>
      <c r="AT72" s="413"/>
      <c r="AU72" s="415" t="str">
        <f>IF(A72="","",VLOOKUP(L72,'Base Vendeurs'!A:B,2,FALSE))</f>
        <v>Sociétés NORD</v>
      </c>
      <c r="AV72" s="409">
        <f t="shared" si="21"/>
        <v>255.38</v>
      </c>
      <c r="AW72" s="411">
        <f t="shared" si="22"/>
        <v>7.7977483078110607E-3</v>
      </c>
      <c r="AX72" s="415" t="str">
        <f t="shared" si="23"/>
        <v>NON</v>
      </c>
      <c r="AY72" s="231">
        <f>+MargesVN[[#This Row],[Total COM]]+MargesVN[[#This Row],[EXT GIE]]+MargesVN[[#This Row],[Forfait immat]]</f>
        <v>0</v>
      </c>
    </row>
    <row r="73" spans="1:51" s="231" customFormat="1" ht="11.25" customHeight="1" x14ac:dyDescent="0.25">
      <c r="A73" s="354">
        <v>70</v>
      </c>
      <c r="B73" s="354" t="s">
        <v>163</v>
      </c>
      <c r="C73" s="354" t="s">
        <v>28</v>
      </c>
      <c r="D73" s="355">
        <v>46121</v>
      </c>
      <c r="E73" s="356">
        <v>46123</v>
      </c>
      <c r="F73" s="357"/>
      <c r="G73" s="357"/>
      <c r="H73" s="357"/>
      <c r="I73" s="357"/>
      <c r="J73" s="357"/>
      <c r="K73" s="357">
        <v>0</v>
      </c>
      <c r="L73" s="354" t="s">
        <v>367</v>
      </c>
      <c r="M73" s="354">
        <v>5921</v>
      </c>
      <c r="N73" s="354">
        <v>2105847189</v>
      </c>
      <c r="O73" s="354" t="s">
        <v>2927</v>
      </c>
      <c r="P73" s="358" t="s">
        <v>2928</v>
      </c>
      <c r="Q73" s="354" t="s">
        <v>55</v>
      </c>
      <c r="R73" s="359">
        <v>32958.81</v>
      </c>
      <c r="S73" s="359">
        <v>541.66999999999996</v>
      </c>
      <c r="T73" s="360">
        <f t="shared" si="12"/>
        <v>33500.479999999996</v>
      </c>
      <c r="U73" s="361">
        <v>100</v>
      </c>
      <c r="V73" s="359">
        <v>5472.44</v>
      </c>
      <c r="W73" s="362">
        <v>0</v>
      </c>
      <c r="X73" s="363">
        <v>-4337.3</v>
      </c>
      <c r="Y73" s="362">
        <f t="shared" si="13"/>
        <v>1135.1399999999994</v>
      </c>
      <c r="Z73" s="364">
        <f t="shared" si="14"/>
        <v>3.3884290613149411E-2</v>
      </c>
      <c r="AA73" s="363">
        <v>-3750</v>
      </c>
      <c r="AB73" s="362">
        <v>0</v>
      </c>
      <c r="AC73" s="362"/>
      <c r="AD73" s="362"/>
      <c r="AE73" s="365">
        <v>0.13</v>
      </c>
      <c r="AF73" s="365">
        <v>0.13</v>
      </c>
      <c r="AG73" s="362">
        <f t="shared" si="15"/>
        <v>147.56819999999993</v>
      </c>
      <c r="AH73" s="362"/>
      <c r="AI73" s="362">
        <f t="shared" si="16"/>
        <v>147.56819999999993</v>
      </c>
      <c r="AJ73" s="354" t="s">
        <v>168</v>
      </c>
      <c r="AK73" s="354">
        <v>0</v>
      </c>
      <c r="AL73" s="361"/>
      <c r="AM73" s="366">
        <f t="shared" si="17"/>
        <v>0</v>
      </c>
      <c r="AN73" s="366">
        <f t="shared" si="18"/>
        <v>1</v>
      </c>
      <c r="AO73" s="366"/>
      <c r="AP73" s="366"/>
      <c r="AQ73" s="366">
        <f t="shared" si="19"/>
        <v>0</v>
      </c>
      <c r="AR73" s="367" t="str">
        <f>IF(A73="","",VLOOKUP(A73,'Base Sites'!A:B,2,FALSE))</f>
        <v xml:space="preserve">Valauto Lomme  </v>
      </c>
      <c r="AS73" s="367" t="str">
        <f t="shared" si="20"/>
        <v>HYUNDAI</v>
      </c>
      <c r="AT73" s="366"/>
      <c r="AU73" s="368" t="str">
        <f>IF(A73="","",VLOOKUP(L73,'Base Vendeurs'!A:B,2,FALSE))</f>
        <v>Hyundai Lomme</v>
      </c>
      <c r="AV73" s="362">
        <f t="shared" si="21"/>
        <v>5472.44</v>
      </c>
      <c r="AW73" s="364">
        <f t="shared" si="22"/>
        <v>0.1633540773147131</v>
      </c>
      <c r="AX73" s="368" t="str">
        <f t="shared" si="23"/>
        <v>NON</v>
      </c>
      <c r="AY73" s="231">
        <f>+MargesVN[[#This Row],[Total COM]]+MargesVN[[#This Row],[EXT GIE]]+MargesVN[[#This Row],[Forfait immat]]</f>
        <v>147.56819999999993</v>
      </c>
    </row>
    <row r="74" spans="1:51" s="231" customFormat="1" ht="11.25" customHeight="1" x14ac:dyDescent="0.25">
      <c r="A74" s="45">
        <v>70</v>
      </c>
      <c r="B74" s="45" t="s">
        <v>163</v>
      </c>
      <c r="C74" s="45" t="s">
        <v>28</v>
      </c>
      <c r="D74" s="44">
        <v>46072</v>
      </c>
      <c r="E74" s="65">
        <v>46073</v>
      </c>
      <c r="F74" s="35"/>
      <c r="G74" s="35"/>
      <c r="H74" s="35"/>
      <c r="I74" s="35" t="s">
        <v>165</v>
      </c>
      <c r="J74" s="35" t="s">
        <v>165</v>
      </c>
      <c r="K74" s="35">
        <v>466.08</v>
      </c>
      <c r="L74" s="45" t="s">
        <v>367</v>
      </c>
      <c r="M74" s="45">
        <v>5922</v>
      </c>
      <c r="N74" s="45">
        <v>2105912307</v>
      </c>
      <c r="O74" s="45" t="s">
        <v>1702</v>
      </c>
      <c r="P74" s="66" t="s">
        <v>1703</v>
      </c>
      <c r="Q74" s="45" t="s">
        <v>55</v>
      </c>
      <c r="R74" s="47">
        <v>32958.81</v>
      </c>
      <c r="S74" s="47">
        <v>541.66999999999996</v>
      </c>
      <c r="T74" s="48">
        <f t="shared" si="12"/>
        <v>33500.479999999996</v>
      </c>
      <c r="U74" s="49">
        <v>51</v>
      </c>
      <c r="V74" s="47">
        <v>1156.8800000000001</v>
      </c>
      <c r="W74" s="46">
        <v>0</v>
      </c>
      <c r="X74" s="50"/>
      <c r="Y74" s="46">
        <f t="shared" si="13"/>
        <v>1156.8800000000001</v>
      </c>
      <c r="Z74" s="51">
        <f t="shared" si="14"/>
        <v>3.453323653870035E-2</v>
      </c>
      <c r="AA74" s="50">
        <v>-5034.6400000000003</v>
      </c>
      <c r="AB74" s="46">
        <v>0</v>
      </c>
      <c r="AC74" s="46"/>
      <c r="AD74" s="46" t="s">
        <v>2039</v>
      </c>
      <c r="AE74" s="52">
        <v>0.13</v>
      </c>
      <c r="AF74" s="52">
        <v>0.13</v>
      </c>
      <c r="AG74" s="46">
        <f t="shared" si="15"/>
        <v>150.39440000000002</v>
      </c>
      <c r="AH74" s="46"/>
      <c r="AI74" s="46">
        <f t="shared" si="16"/>
        <v>150.39440000000002</v>
      </c>
      <c r="AJ74" s="45" t="s">
        <v>149</v>
      </c>
      <c r="AK74" s="45">
        <v>0</v>
      </c>
      <c r="AL74" s="49" t="s">
        <v>293</v>
      </c>
      <c r="AM74" s="238">
        <f t="shared" si="17"/>
        <v>1</v>
      </c>
      <c r="AN74" s="238">
        <f t="shared" si="18"/>
        <v>1</v>
      </c>
      <c r="AO74" s="238"/>
      <c r="AP74" s="238"/>
      <c r="AQ74" s="238">
        <f t="shared" si="19"/>
        <v>1</v>
      </c>
      <c r="AR74" s="96" t="str">
        <f>IF(A74="","",VLOOKUP(A74,'Base Sites'!A:B,2,FALSE))</f>
        <v xml:space="preserve">Valauto Lomme  </v>
      </c>
      <c r="AS74" s="96" t="str">
        <f t="shared" si="20"/>
        <v>HYUNDAI</v>
      </c>
      <c r="AT74" s="238"/>
      <c r="AU74" s="231" t="str">
        <f>IF(A74="","",VLOOKUP(L74,'Base Vendeurs'!A:B,2,FALSE))</f>
        <v>Hyundai Lomme</v>
      </c>
      <c r="AV74" s="46">
        <f t="shared" si="21"/>
        <v>1156.8800000000001</v>
      </c>
      <c r="AW74" s="51">
        <f t="shared" si="22"/>
        <v>3.453323653870035E-2</v>
      </c>
      <c r="AX74" s="231" t="str">
        <f t="shared" si="23"/>
        <v>NON</v>
      </c>
      <c r="AY74" s="231">
        <f>+MargesVN[[#This Row],[Total COM]]+MargesVN[[#This Row],[EXT GIE]]+MargesVN[[#This Row],[Forfait immat]]</f>
        <v>150.39440000000002</v>
      </c>
    </row>
    <row r="75" spans="1:51" s="231" customFormat="1" ht="11.25" customHeight="1" x14ac:dyDescent="0.25">
      <c r="A75" s="319">
        <v>70</v>
      </c>
      <c r="B75" s="319" t="s">
        <v>163</v>
      </c>
      <c r="C75" s="319" t="s">
        <v>28</v>
      </c>
      <c r="D75" s="320">
        <v>46098</v>
      </c>
      <c r="E75" s="321">
        <v>46100</v>
      </c>
      <c r="F75" s="322"/>
      <c r="G75" s="322"/>
      <c r="H75" s="322"/>
      <c r="I75" s="322" t="s">
        <v>165</v>
      </c>
      <c r="J75" s="322" t="s">
        <v>165</v>
      </c>
      <c r="K75" s="322">
        <v>41990.47</v>
      </c>
      <c r="L75" s="319" t="s">
        <v>367</v>
      </c>
      <c r="M75" s="319">
        <v>5923</v>
      </c>
      <c r="N75" s="319">
        <v>2105912309</v>
      </c>
      <c r="O75" s="319" t="s">
        <v>2107</v>
      </c>
      <c r="P75" s="323" t="s">
        <v>65</v>
      </c>
      <c r="Q75" s="319" t="s">
        <v>55</v>
      </c>
      <c r="R75" s="324">
        <v>32958.81</v>
      </c>
      <c r="S75" s="324">
        <v>541.66999999999996</v>
      </c>
      <c r="T75" s="325">
        <f t="shared" si="12"/>
        <v>33500.479999999996</v>
      </c>
      <c r="U75" s="326">
        <v>77</v>
      </c>
      <c r="V75" s="324">
        <v>863.61</v>
      </c>
      <c r="W75" s="327">
        <v>0</v>
      </c>
      <c r="X75" s="328"/>
      <c r="Y75" s="327">
        <f t="shared" si="13"/>
        <v>863.61</v>
      </c>
      <c r="Z75" s="329">
        <f t="shared" si="14"/>
        <v>2.577903361384673E-2</v>
      </c>
      <c r="AA75" s="328">
        <v>-5737.98</v>
      </c>
      <c r="AB75" s="327">
        <v>0</v>
      </c>
      <c r="AC75" s="327"/>
      <c r="AD75" s="327" t="s">
        <v>371</v>
      </c>
      <c r="AE75" s="330">
        <v>0.13</v>
      </c>
      <c r="AF75" s="330">
        <v>0.13</v>
      </c>
      <c r="AG75" s="327">
        <f t="shared" si="15"/>
        <v>112.2693</v>
      </c>
      <c r="AH75" s="327"/>
      <c r="AI75" s="327">
        <f t="shared" si="16"/>
        <v>112.2693</v>
      </c>
      <c r="AJ75" s="319" t="s">
        <v>2060</v>
      </c>
      <c r="AK75" s="319">
        <v>0</v>
      </c>
      <c r="AL75" s="326">
        <v>100</v>
      </c>
      <c r="AM75" s="331">
        <f t="shared" si="17"/>
        <v>1</v>
      </c>
      <c r="AN75" s="331">
        <f t="shared" si="18"/>
        <v>1</v>
      </c>
      <c r="AO75" s="331"/>
      <c r="AP75" s="331"/>
      <c r="AQ75" s="331">
        <f t="shared" si="19"/>
        <v>1</v>
      </c>
      <c r="AR75" s="332" t="str">
        <f>IF(A75="","",VLOOKUP(A75,'Base Sites'!A:B,2,FALSE))</f>
        <v xml:space="preserve">Valauto Lomme  </v>
      </c>
      <c r="AS75" s="332" t="str">
        <f t="shared" si="20"/>
        <v>HYUNDAI</v>
      </c>
      <c r="AT75" s="331"/>
      <c r="AU75" s="333" t="str">
        <f>IF(A75="","",VLOOKUP(L75,'Base Vendeurs'!A:B,2,FALSE))</f>
        <v>Hyundai Lomme</v>
      </c>
      <c r="AV75" s="327">
        <f t="shared" si="21"/>
        <v>863.61</v>
      </c>
      <c r="AW75" s="329">
        <f t="shared" si="22"/>
        <v>2.577903361384673E-2</v>
      </c>
      <c r="AX75" s="333" t="str">
        <f t="shared" si="23"/>
        <v>NON</v>
      </c>
      <c r="AY75" s="231">
        <f>+MargesVN[[#This Row],[Total COM]]+MargesVN[[#This Row],[EXT GIE]]+MargesVN[[#This Row],[Forfait immat]]</f>
        <v>212.26929999999999</v>
      </c>
    </row>
    <row r="76" spans="1:51" s="231" customFormat="1" ht="11.25" customHeight="1" x14ac:dyDescent="0.25">
      <c r="A76" s="319">
        <v>70</v>
      </c>
      <c r="B76" s="319" t="s">
        <v>163</v>
      </c>
      <c r="C76" s="319" t="s">
        <v>28</v>
      </c>
      <c r="D76" s="320">
        <v>46101</v>
      </c>
      <c r="E76" s="321">
        <v>46081</v>
      </c>
      <c r="F76" s="322"/>
      <c r="G76" s="322"/>
      <c r="H76" s="322"/>
      <c r="I76" s="322"/>
      <c r="J76" s="322"/>
      <c r="K76" s="322">
        <v>0</v>
      </c>
      <c r="L76" s="319" t="s">
        <v>367</v>
      </c>
      <c r="M76" s="319">
        <v>5926</v>
      </c>
      <c r="N76" s="319">
        <v>2105839972</v>
      </c>
      <c r="O76" s="319" t="s">
        <v>2073</v>
      </c>
      <c r="P76" s="323" t="s">
        <v>2074</v>
      </c>
      <c r="Q76" s="319" t="s">
        <v>391</v>
      </c>
      <c r="R76" s="324">
        <v>20379.09</v>
      </c>
      <c r="S76" s="324">
        <v>0</v>
      </c>
      <c r="T76" s="325">
        <f t="shared" si="12"/>
        <v>20379.09</v>
      </c>
      <c r="U76" s="326">
        <v>67</v>
      </c>
      <c r="V76" s="324">
        <v>772</v>
      </c>
      <c r="W76" s="327">
        <v>0</v>
      </c>
      <c r="X76" s="328"/>
      <c r="Y76" s="327">
        <f t="shared" si="13"/>
        <v>772</v>
      </c>
      <c r="Z76" s="329">
        <f t="shared" si="14"/>
        <v>3.7881966270329047E-2</v>
      </c>
      <c r="AA76" s="328">
        <v>-833</v>
      </c>
      <c r="AB76" s="327">
        <v>833</v>
      </c>
      <c r="AC76" s="327"/>
      <c r="AD76" s="327"/>
      <c r="AE76" s="330">
        <v>7.0000000000000007E-2</v>
      </c>
      <c r="AF76" s="330">
        <v>7.0000000000000007E-2</v>
      </c>
      <c r="AG76" s="327">
        <f t="shared" si="15"/>
        <v>54.040000000000006</v>
      </c>
      <c r="AH76" s="327"/>
      <c r="AI76" s="327">
        <f t="shared" si="16"/>
        <v>54.040000000000006</v>
      </c>
      <c r="AJ76" s="319" t="s">
        <v>168</v>
      </c>
      <c r="AK76" s="319">
        <v>0</v>
      </c>
      <c r="AL76" s="326">
        <v>50</v>
      </c>
      <c r="AM76" s="331">
        <f t="shared" si="17"/>
        <v>1</v>
      </c>
      <c r="AN76" s="331">
        <f t="shared" si="18"/>
        <v>1</v>
      </c>
      <c r="AO76" s="331"/>
      <c r="AP76" s="331"/>
      <c r="AQ76" s="331">
        <f t="shared" si="19"/>
        <v>1</v>
      </c>
      <c r="AR76" s="332" t="str">
        <f>IF(A76="","",VLOOKUP(A76,'Base Sites'!A:B,2,FALSE))</f>
        <v xml:space="preserve">Valauto Lomme  </v>
      </c>
      <c r="AS76" s="332" t="str">
        <f t="shared" si="20"/>
        <v>HYUNDAI</v>
      </c>
      <c r="AT76" s="331"/>
      <c r="AU76" s="333" t="str">
        <f>IF(A76="","",VLOOKUP(L76,'Base Vendeurs'!A:B,2,FALSE))</f>
        <v>Hyundai Lomme</v>
      </c>
      <c r="AV76" s="327">
        <f t="shared" si="21"/>
        <v>772</v>
      </c>
      <c r="AW76" s="329">
        <f t="shared" si="22"/>
        <v>3.7881966270329047E-2</v>
      </c>
      <c r="AX76" s="333" t="str">
        <f t="shared" si="23"/>
        <v>NON</v>
      </c>
      <c r="AY76" s="231">
        <f>+MargesVN[[#This Row],[Total COM]]+MargesVN[[#This Row],[EXT GIE]]+MargesVN[[#This Row],[Forfait immat]]</f>
        <v>104.04</v>
      </c>
    </row>
    <row r="77" spans="1:51" s="231" customFormat="1" ht="11.25" customHeight="1" x14ac:dyDescent="0.25">
      <c r="A77" s="225">
        <v>70</v>
      </c>
      <c r="B77" s="225" t="s">
        <v>163</v>
      </c>
      <c r="C77" s="225" t="s">
        <v>28</v>
      </c>
      <c r="D77" s="216">
        <v>46042</v>
      </c>
      <c r="E77" s="226">
        <v>46043</v>
      </c>
      <c r="F77" s="217"/>
      <c r="G77" s="217"/>
      <c r="H77" s="217"/>
      <c r="I77" s="217"/>
      <c r="J77" s="217"/>
      <c r="K77" s="217">
        <v>0</v>
      </c>
      <c r="L77" s="225" t="s">
        <v>367</v>
      </c>
      <c r="M77" s="225">
        <v>5927</v>
      </c>
      <c r="N77" s="225">
        <v>2105845123</v>
      </c>
      <c r="O77" s="225" t="s">
        <v>468</v>
      </c>
      <c r="P77" s="227" t="s">
        <v>469</v>
      </c>
      <c r="Q77" s="225" t="s">
        <v>391</v>
      </c>
      <c r="R77" s="218">
        <v>20379.09</v>
      </c>
      <c r="S77" s="218">
        <v>0</v>
      </c>
      <c r="T77" s="219">
        <f t="shared" si="12"/>
        <v>20379.09</v>
      </c>
      <c r="U77" s="220">
        <v>8</v>
      </c>
      <c r="V77" s="218">
        <v>772</v>
      </c>
      <c r="W77" s="228">
        <v>0</v>
      </c>
      <c r="X77" s="221"/>
      <c r="Y77" s="228">
        <f t="shared" si="13"/>
        <v>772</v>
      </c>
      <c r="Z77" s="222">
        <f t="shared" si="14"/>
        <v>3.7881966270329047E-2</v>
      </c>
      <c r="AA77" s="221">
        <v>0</v>
      </c>
      <c r="AB77" s="228">
        <v>0</v>
      </c>
      <c r="AC77" s="228"/>
      <c r="AD77" s="228"/>
      <c r="AE77" s="223">
        <v>7.0000000000000007E-2</v>
      </c>
      <c r="AF77" s="223">
        <v>7.0000000000000007E-2</v>
      </c>
      <c r="AG77" s="228">
        <f t="shared" si="15"/>
        <v>54.040000000000006</v>
      </c>
      <c r="AH77" s="228"/>
      <c r="AI77" s="228">
        <f t="shared" si="16"/>
        <v>54.040000000000006</v>
      </c>
      <c r="AJ77" s="225" t="s">
        <v>168</v>
      </c>
      <c r="AK77" s="225">
        <v>0</v>
      </c>
      <c r="AL77" s="220">
        <v>100</v>
      </c>
      <c r="AM77" s="229">
        <f t="shared" si="17"/>
        <v>1</v>
      </c>
      <c r="AN77" s="229">
        <f t="shared" si="18"/>
        <v>1</v>
      </c>
      <c r="AO77" s="229"/>
      <c r="AP77" s="229"/>
      <c r="AQ77" s="229">
        <f t="shared" si="19"/>
        <v>1</v>
      </c>
      <c r="AR77" s="224" t="str">
        <f>IF(A77="","",VLOOKUP(A77,'Base Sites'!A:B,2,FALSE))</f>
        <v xml:space="preserve">Valauto Lomme  </v>
      </c>
      <c r="AS77" s="224" t="str">
        <f t="shared" si="20"/>
        <v>HYUNDAI</v>
      </c>
      <c r="AT77" s="229"/>
      <c r="AU77" s="230" t="str">
        <f>IF(A77="","",VLOOKUP(L77,'Base Vendeurs'!A:B,2,FALSE))</f>
        <v>Hyundai Lomme</v>
      </c>
      <c r="AV77" s="228">
        <f t="shared" si="21"/>
        <v>772</v>
      </c>
      <c r="AW77" s="222">
        <f t="shared" si="22"/>
        <v>3.7881966270329047E-2</v>
      </c>
      <c r="AX77" s="230" t="str">
        <f t="shared" si="23"/>
        <v>NON</v>
      </c>
      <c r="AY77" s="231">
        <f>+MargesVN[[#This Row],[Total COM]]+MargesVN[[#This Row],[EXT GIE]]+MargesVN[[#This Row],[Forfait immat]]</f>
        <v>154.04000000000002</v>
      </c>
    </row>
    <row r="78" spans="1:51" s="231" customFormat="1" ht="11.25" customHeight="1" x14ac:dyDescent="0.25">
      <c r="A78" s="45">
        <v>70</v>
      </c>
      <c r="B78" s="45" t="s">
        <v>183</v>
      </c>
      <c r="C78" s="45" t="s">
        <v>28</v>
      </c>
      <c r="D78" s="44">
        <v>46072</v>
      </c>
      <c r="E78" s="65">
        <v>46072</v>
      </c>
      <c r="F78" s="35"/>
      <c r="G78" s="35"/>
      <c r="H78" s="35"/>
      <c r="I78" s="35" t="s">
        <v>165</v>
      </c>
      <c r="J78" s="35"/>
      <c r="K78" s="35">
        <v>75209.440000000002</v>
      </c>
      <c r="L78" s="45" t="s">
        <v>33</v>
      </c>
      <c r="M78" s="45">
        <v>5928</v>
      </c>
      <c r="N78" s="45">
        <v>2105906484</v>
      </c>
      <c r="O78" s="45" t="s">
        <v>1708</v>
      </c>
      <c r="P78" s="66" t="s">
        <v>65</v>
      </c>
      <c r="Q78" s="45" t="s">
        <v>55</v>
      </c>
      <c r="R78" s="47">
        <v>36625.480000000003</v>
      </c>
      <c r="S78" s="47">
        <v>541.66999999999996</v>
      </c>
      <c r="T78" s="48">
        <f t="shared" si="12"/>
        <v>37167.15</v>
      </c>
      <c r="U78" s="49">
        <v>36</v>
      </c>
      <c r="V78" s="47">
        <v>1599.56</v>
      </c>
      <c r="W78" s="46">
        <v>0</v>
      </c>
      <c r="X78" s="50"/>
      <c r="Y78" s="46">
        <f t="shared" si="13"/>
        <v>1599.56</v>
      </c>
      <c r="Z78" s="51">
        <f t="shared" si="14"/>
        <v>4.3036929116168444E-2</v>
      </c>
      <c r="AA78" s="50">
        <v>-5448.98</v>
      </c>
      <c r="AB78" s="46">
        <v>0</v>
      </c>
      <c r="AC78" s="46"/>
      <c r="AD78" s="46" t="s">
        <v>371</v>
      </c>
      <c r="AE78" s="52"/>
      <c r="AF78" s="52">
        <v>0</v>
      </c>
      <c r="AG78" s="46">
        <f t="shared" si="15"/>
        <v>0</v>
      </c>
      <c r="AH78" s="46"/>
      <c r="AI78" s="46">
        <f t="shared" si="16"/>
        <v>0</v>
      </c>
      <c r="AJ78" s="45" t="s">
        <v>149</v>
      </c>
      <c r="AK78" s="45">
        <v>0</v>
      </c>
      <c r="AL78" s="49" t="s">
        <v>293</v>
      </c>
      <c r="AM78" s="238">
        <f t="shared" si="17"/>
        <v>1</v>
      </c>
      <c r="AN78" s="238">
        <f t="shared" si="18"/>
        <v>1</v>
      </c>
      <c r="AO78" s="238"/>
      <c r="AP78" s="238"/>
      <c r="AQ78" s="238">
        <f t="shared" si="19"/>
        <v>1</v>
      </c>
      <c r="AR78" s="96" t="str">
        <f>IF(A78="","",VLOOKUP(A78,'Base Sites'!A:B,2,FALSE))</f>
        <v xml:space="preserve">Valauto Lomme  </v>
      </c>
      <c r="AS78" s="96" t="str">
        <f t="shared" si="20"/>
        <v>HYUNDAI</v>
      </c>
      <c r="AT78" s="238"/>
      <c r="AU78" s="231" t="str">
        <f>IF(A78="","",VLOOKUP(L78,'Base Vendeurs'!A:B,2,FALSE))</f>
        <v>Sociétés NORD</v>
      </c>
      <c r="AV78" s="46">
        <f t="shared" si="21"/>
        <v>1599.56</v>
      </c>
      <c r="AW78" s="51">
        <f t="shared" si="22"/>
        <v>4.3036929116168444E-2</v>
      </c>
      <c r="AX78" s="231" t="str">
        <f t="shared" si="23"/>
        <v>NON</v>
      </c>
      <c r="AY78" s="231">
        <f>+MargesVN[[#This Row],[Total COM]]+MargesVN[[#This Row],[EXT GIE]]+MargesVN[[#This Row],[Forfait immat]]</f>
        <v>0</v>
      </c>
    </row>
    <row r="79" spans="1:51" s="231" customFormat="1" ht="11.25" customHeight="1" x14ac:dyDescent="0.25">
      <c r="A79" s="401">
        <v>70</v>
      </c>
      <c r="B79" s="401" t="s">
        <v>163</v>
      </c>
      <c r="C79" s="401" t="s">
        <v>28</v>
      </c>
      <c r="D79" s="402">
        <v>46154</v>
      </c>
      <c r="E79" s="403">
        <v>46155</v>
      </c>
      <c r="F79" s="404"/>
      <c r="G79" s="404"/>
      <c r="H79" s="404"/>
      <c r="I79" s="404"/>
      <c r="J79" s="404"/>
      <c r="K79" s="404">
        <v>0</v>
      </c>
      <c r="L79" s="401" t="s">
        <v>349</v>
      </c>
      <c r="M79" s="401">
        <v>5930</v>
      </c>
      <c r="N79" s="401">
        <v>2105906466</v>
      </c>
      <c r="O79" s="401" t="s">
        <v>3715</v>
      </c>
      <c r="P79" s="405" t="s">
        <v>3716</v>
      </c>
      <c r="Q79" s="401" t="s">
        <v>55</v>
      </c>
      <c r="R79" s="406">
        <v>40458.81</v>
      </c>
      <c r="S79" s="406">
        <v>541.66999999999996</v>
      </c>
      <c r="T79" s="407">
        <f t="shared" si="12"/>
        <v>41000.479999999996</v>
      </c>
      <c r="U79" s="408">
        <v>113</v>
      </c>
      <c r="V79" s="406">
        <v>4830.7700000000004</v>
      </c>
      <c r="W79" s="409">
        <v>0</v>
      </c>
      <c r="X79" s="410"/>
      <c r="Y79" s="409">
        <f t="shared" si="13"/>
        <v>4830.7700000000004</v>
      </c>
      <c r="Z79" s="411">
        <f t="shared" si="14"/>
        <v>0.11782227915380505</v>
      </c>
      <c r="AA79" s="410">
        <v>-5000</v>
      </c>
      <c r="AB79" s="409">
        <v>0</v>
      </c>
      <c r="AC79" s="409"/>
      <c r="AD79" s="409"/>
      <c r="AE79" s="412">
        <v>0.12</v>
      </c>
      <c r="AF79" s="412">
        <v>0.13</v>
      </c>
      <c r="AG79" s="409">
        <f t="shared" si="15"/>
        <v>579.69240000000002</v>
      </c>
      <c r="AH79" s="409"/>
      <c r="AI79" s="409">
        <f t="shared" si="16"/>
        <v>579.69240000000002</v>
      </c>
      <c r="AJ79" s="401" t="s">
        <v>149</v>
      </c>
      <c r="AK79" s="401">
        <v>0</v>
      </c>
      <c r="AL79" s="408">
        <v>100</v>
      </c>
      <c r="AM79" s="413">
        <f t="shared" si="17"/>
        <v>1</v>
      </c>
      <c r="AN79" s="413">
        <f t="shared" si="18"/>
        <v>1</v>
      </c>
      <c r="AO79" s="413"/>
      <c r="AP79" s="413"/>
      <c r="AQ79" s="413">
        <f t="shared" si="19"/>
        <v>1</v>
      </c>
      <c r="AR79" s="414" t="str">
        <f>IF(A79="","",VLOOKUP(A79,'Base Sites'!A:B,2,FALSE))</f>
        <v xml:space="preserve">Valauto Lomme  </v>
      </c>
      <c r="AS79" s="414" t="str">
        <f t="shared" si="20"/>
        <v>HYUNDAI</v>
      </c>
      <c r="AT79" s="413"/>
      <c r="AU79" s="415" t="str">
        <f>IF(A79="","",VLOOKUP(L79,'Base Vendeurs'!A:B,2,FALSE))</f>
        <v>Hyundai Lomme</v>
      </c>
      <c r="AV79" s="409">
        <f t="shared" si="21"/>
        <v>4830.7700000000004</v>
      </c>
      <c r="AW79" s="411">
        <f t="shared" si="22"/>
        <v>0.11782227915380505</v>
      </c>
      <c r="AX79" s="415" t="str">
        <f t="shared" si="23"/>
        <v>NON</v>
      </c>
      <c r="AY79" s="231">
        <f>+MargesVN[[#This Row],[Total COM]]+MargesVN[[#This Row],[EXT GIE]]+MargesVN[[#This Row],[Forfait immat]]</f>
        <v>679.69240000000002</v>
      </c>
    </row>
    <row r="80" spans="1:51" s="231" customFormat="1" ht="11.25" customHeight="1" x14ac:dyDescent="0.25">
      <c r="A80" s="45">
        <v>70</v>
      </c>
      <c r="B80" s="45" t="s">
        <v>163</v>
      </c>
      <c r="C80" s="45" t="s">
        <v>28</v>
      </c>
      <c r="D80" s="44">
        <v>46059</v>
      </c>
      <c r="E80" s="65">
        <v>46050</v>
      </c>
      <c r="F80" s="35"/>
      <c r="G80" s="35"/>
      <c r="H80" s="35"/>
      <c r="I80" s="35"/>
      <c r="J80" s="35"/>
      <c r="K80" s="35">
        <v>0</v>
      </c>
      <c r="L80" s="45" t="s">
        <v>349</v>
      </c>
      <c r="M80" s="45">
        <v>5931</v>
      </c>
      <c r="N80" s="45">
        <v>2105779413</v>
      </c>
      <c r="O80" s="45" t="s">
        <v>1395</v>
      </c>
      <c r="P80" s="66" t="s">
        <v>1396</v>
      </c>
      <c r="Q80" s="45" t="s">
        <v>81</v>
      </c>
      <c r="R80" s="47">
        <v>31087.43</v>
      </c>
      <c r="S80" s="47">
        <v>541.66999999999996</v>
      </c>
      <c r="T80" s="48">
        <f t="shared" si="12"/>
        <v>31629.1</v>
      </c>
      <c r="U80" s="49">
        <v>18</v>
      </c>
      <c r="V80" s="47">
        <v>1618.75</v>
      </c>
      <c r="W80" s="46">
        <v>-0.01</v>
      </c>
      <c r="X80" s="50"/>
      <c r="Y80" s="46">
        <f t="shared" si="13"/>
        <v>1618.76</v>
      </c>
      <c r="Z80" s="51">
        <f t="shared" si="14"/>
        <v>5.117913566936777E-2</v>
      </c>
      <c r="AA80" s="50">
        <v>-1333</v>
      </c>
      <c r="AB80" s="46">
        <v>0</v>
      </c>
      <c r="AC80" s="46"/>
      <c r="AD80" s="46"/>
      <c r="AE80" s="52">
        <v>7.0000000000000007E-2</v>
      </c>
      <c r="AF80" s="52">
        <v>0.1</v>
      </c>
      <c r="AG80" s="46">
        <f t="shared" si="15"/>
        <v>113.31320000000001</v>
      </c>
      <c r="AH80" s="46"/>
      <c r="AI80" s="46">
        <f t="shared" si="16"/>
        <v>113.31320000000001</v>
      </c>
      <c r="AJ80" s="45" t="s">
        <v>168</v>
      </c>
      <c r="AK80" s="45">
        <v>0</v>
      </c>
      <c r="AL80" s="49">
        <v>50</v>
      </c>
      <c r="AM80" s="238">
        <f t="shared" si="17"/>
        <v>1</v>
      </c>
      <c r="AN80" s="238">
        <f t="shared" si="18"/>
        <v>1</v>
      </c>
      <c r="AO80" s="238"/>
      <c r="AP80" s="238"/>
      <c r="AQ80" s="238">
        <f t="shared" si="19"/>
        <v>1</v>
      </c>
      <c r="AR80" s="96" t="str">
        <f>IF(A80="","",VLOOKUP(A80,'Base Sites'!A:B,2,FALSE))</f>
        <v xml:space="preserve">Valauto Lomme  </v>
      </c>
      <c r="AS80" s="96" t="str">
        <f t="shared" si="20"/>
        <v>HYUNDAI</v>
      </c>
      <c r="AT80" s="238"/>
      <c r="AU80" s="231" t="str">
        <f>IF(A80="","",VLOOKUP(L80,'Base Vendeurs'!A:B,2,FALSE))</f>
        <v>Hyundai Lomme</v>
      </c>
      <c r="AV80" s="46">
        <f t="shared" si="21"/>
        <v>1618.75</v>
      </c>
      <c r="AW80" s="51">
        <f t="shared" si="22"/>
        <v>5.117913566936777E-2</v>
      </c>
      <c r="AX80" s="231" t="str">
        <f t="shared" si="23"/>
        <v>NON</v>
      </c>
      <c r="AY80" s="231">
        <f>+MargesVN[[#This Row],[Total COM]]+MargesVN[[#This Row],[EXT GIE]]+MargesVN[[#This Row],[Forfait immat]]</f>
        <v>163.31319999999999</v>
      </c>
    </row>
    <row r="81" spans="1:51" s="231" customFormat="1" ht="11.25" customHeight="1" x14ac:dyDescent="0.25">
      <c r="A81" s="45">
        <v>70</v>
      </c>
      <c r="B81" s="45" t="s">
        <v>183</v>
      </c>
      <c r="C81" s="45" t="s">
        <v>28</v>
      </c>
      <c r="D81" s="44">
        <v>46065</v>
      </c>
      <c r="E81" s="65">
        <v>46069</v>
      </c>
      <c r="F81" s="35"/>
      <c r="G81" s="35"/>
      <c r="H81" s="35"/>
      <c r="I81" s="35" t="s">
        <v>165</v>
      </c>
      <c r="J81" s="35"/>
      <c r="K81" s="35">
        <v>75209.440000000002</v>
      </c>
      <c r="L81" s="45" t="s">
        <v>33</v>
      </c>
      <c r="M81" s="45">
        <v>5932</v>
      </c>
      <c r="N81" s="45">
        <v>2105902475</v>
      </c>
      <c r="O81" s="45" t="s">
        <v>1533</v>
      </c>
      <c r="P81" s="66" t="s">
        <v>65</v>
      </c>
      <c r="Q81" s="45" t="s">
        <v>81</v>
      </c>
      <c r="R81" s="47">
        <v>33920.76</v>
      </c>
      <c r="S81" s="47">
        <v>541.66999999999996</v>
      </c>
      <c r="T81" s="48">
        <f t="shared" si="12"/>
        <v>34462.43</v>
      </c>
      <c r="U81" s="49">
        <v>24</v>
      </c>
      <c r="V81" s="47">
        <v>303.86</v>
      </c>
      <c r="W81" s="46">
        <v>0.01</v>
      </c>
      <c r="X81" s="50"/>
      <c r="Y81" s="46">
        <f t="shared" si="13"/>
        <v>303.85000000000002</v>
      </c>
      <c r="Z81" s="51">
        <f t="shared" si="14"/>
        <v>8.8171379673458901E-3</v>
      </c>
      <c r="AA81" s="50">
        <v>-4685.79</v>
      </c>
      <c r="AB81" s="46">
        <v>0</v>
      </c>
      <c r="AC81" s="46"/>
      <c r="AD81" s="46" t="s">
        <v>371</v>
      </c>
      <c r="AE81" s="52"/>
      <c r="AF81" s="52">
        <v>0</v>
      </c>
      <c r="AG81" s="46">
        <f t="shared" si="15"/>
        <v>0</v>
      </c>
      <c r="AH81" s="46"/>
      <c r="AI81" s="46">
        <f t="shared" si="16"/>
        <v>0</v>
      </c>
      <c r="AJ81" s="45" t="s">
        <v>149</v>
      </c>
      <c r="AK81" s="45">
        <v>0</v>
      </c>
      <c r="AL81" s="49" t="s">
        <v>293</v>
      </c>
      <c r="AM81" s="238">
        <f t="shared" si="17"/>
        <v>1</v>
      </c>
      <c r="AN81" s="238">
        <f t="shared" si="18"/>
        <v>1</v>
      </c>
      <c r="AO81" s="238"/>
      <c r="AP81" s="238"/>
      <c r="AQ81" s="238">
        <f t="shared" si="19"/>
        <v>1</v>
      </c>
      <c r="AR81" s="96" t="str">
        <f>IF(A81="","",VLOOKUP(A81,'Base Sites'!A:B,2,FALSE))</f>
        <v xml:space="preserve">Valauto Lomme  </v>
      </c>
      <c r="AS81" s="96" t="str">
        <f t="shared" si="20"/>
        <v>HYUNDAI</v>
      </c>
      <c r="AT81" s="238"/>
      <c r="AU81" s="231" t="str">
        <f>IF(A81="","",VLOOKUP(L81,'Base Vendeurs'!A:B,2,FALSE))</f>
        <v>Sociétés NORD</v>
      </c>
      <c r="AV81" s="46">
        <f t="shared" si="21"/>
        <v>303.86</v>
      </c>
      <c r="AW81" s="51">
        <f t="shared" si="22"/>
        <v>8.8171379673458901E-3</v>
      </c>
      <c r="AX81" s="231" t="str">
        <f t="shared" si="23"/>
        <v>NON</v>
      </c>
      <c r="AY81" s="231">
        <f>+MargesVN[[#This Row],[Total COM]]+MargesVN[[#This Row],[EXT GIE]]+MargesVN[[#This Row],[Forfait immat]]</f>
        <v>0</v>
      </c>
    </row>
    <row r="82" spans="1:51" s="231" customFormat="1" ht="11.25" customHeight="1" x14ac:dyDescent="0.25">
      <c r="A82" s="225">
        <v>70</v>
      </c>
      <c r="B82" s="225" t="s">
        <v>163</v>
      </c>
      <c r="C82" s="225" t="s">
        <v>28</v>
      </c>
      <c r="D82" s="216">
        <v>46045</v>
      </c>
      <c r="E82" s="226">
        <v>46048</v>
      </c>
      <c r="F82" s="217"/>
      <c r="G82" s="217"/>
      <c r="H82" s="217"/>
      <c r="I82" s="217"/>
      <c r="J82" s="217"/>
      <c r="K82" s="217"/>
      <c r="L82" s="225" t="s">
        <v>114</v>
      </c>
      <c r="M82" s="225">
        <v>5933</v>
      </c>
      <c r="N82" s="225">
        <v>2105922511</v>
      </c>
      <c r="O82" s="225" t="s">
        <v>485</v>
      </c>
      <c r="P82" s="227" t="s">
        <v>486</v>
      </c>
      <c r="Q82" s="225" t="s">
        <v>81</v>
      </c>
      <c r="R82" s="218">
        <v>38504.089999999997</v>
      </c>
      <c r="S82" s="218">
        <v>541.66999999999996</v>
      </c>
      <c r="T82" s="219">
        <f t="shared" si="12"/>
        <v>39045.759999999995</v>
      </c>
      <c r="U82" s="220">
        <v>4</v>
      </c>
      <c r="V82" s="218">
        <v>3488.14</v>
      </c>
      <c r="W82" s="228">
        <v>0</v>
      </c>
      <c r="X82" s="221"/>
      <c r="Y82" s="228">
        <f t="shared" si="13"/>
        <v>3488.14</v>
      </c>
      <c r="Z82" s="222">
        <f t="shared" si="14"/>
        <v>8.933466783589307E-2</v>
      </c>
      <c r="AA82" s="221">
        <v>-1333</v>
      </c>
      <c r="AB82" s="228">
        <v>0</v>
      </c>
      <c r="AC82" s="228"/>
      <c r="AD82" s="228"/>
      <c r="AE82" s="223">
        <v>0.1</v>
      </c>
      <c r="AF82" s="223">
        <v>0.1</v>
      </c>
      <c r="AG82" s="228">
        <f t="shared" si="15"/>
        <v>348.81400000000002</v>
      </c>
      <c r="AH82" s="228"/>
      <c r="AI82" s="228">
        <f t="shared" si="16"/>
        <v>348.81400000000002</v>
      </c>
      <c r="AJ82" s="225" t="s">
        <v>149</v>
      </c>
      <c r="AK82" s="225">
        <v>0</v>
      </c>
      <c r="AL82" s="220">
        <v>100</v>
      </c>
      <c r="AM82" s="229">
        <f t="shared" si="17"/>
        <v>1</v>
      </c>
      <c r="AN82" s="229">
        <f t="shared" si="18"/>
        <v>1</v>
      </c>
      <c r="AO82" s="229"/>
      <c r="AP82" s="229"/>
      <c r="AQ82" s="229">
        <f t="shared" si="19"/>
        <v>1</v>
      </c>
      <c r="AR82" s="224" t="str">
        <f>IF(A82="","",VLOOKUP(A82,'Base Sites'!A:B,2,FALSE))</f>
        <v xml:space="preserve">Valauto Lomme  </v>
      </c>
      <c r="AS82" s="224" t="str">
        <f t="shared" si="20"/>
        <v>HYUNDAI</v>
      </c>
      <c r="AT82" s="229"/>
      <c r="AU82" s="230" t="str">
        <f>IF(A82="","",VLOOKUP(L82,'Base Vendeurs'!A:B,2,FALSE))</f>
        <v>Hyundai Lomme</v>
      </c>
      <c r="AV82" s="228">
        <f t="shared" si="21"/>
        <v>3488.14</v>
      </c>
      <c r="AW82" s="222">
        <f t="shared" si="22"/>
        <v>8.933466783589307E-2</v>
      </c>
      <c r="AX82" s="230" t="str">
        <f t="shared" si="23"/>
        <v>NON</v>
      </c>
      <c r="AY82" s="231">
        <f>+MargesVN[[#This Row],[Total COM]]+MargesVN[[#This Row],[EXT GIE]]+MargesVN[[#This Row],[Forfait immat]]</f>
        <v>448.81400000000002</v>
      </c>
    </row>
    <row r="83" spans="1:51" s="231" customFormat="1" ht="11.25" customHeight="1" x14ac:dyDescent="0.25">
      <c r="A83" s="431">
        <v>70</v>
      </c>
      <c r="B83" s="431" t="s">
        <v>163</v>
      </c>
      <c r="C83" s="431" t="s">
        <v>28</v>
      </c>
      <c r="D83" s="432">
        <v>46174</v>
      </c>
      <c r="E83" s="433">
        <v>46175</v>
      </c>
      <c r="F83" s="434"/>
      <c r="G83" s="434"/>
      <c r="H83" s="434"/>
      <c r="I83" s="434"/>
      <c r="J83" s="434"/>
      <c r="K83" s="434"/>
      <c r="L83" s="431" t="s">
        <v>355</v>
      </c>
      <c r="M83" s="431">
        <v>5934</v>
      </c>
      <c r="N83" s="431">
        <v>2105906489</v>
      </c>
      <c r="O83" s="431" t="s">
        <v>4462</v>
      </c>
      <c r="P83" s="435" t="s">
        <v>4463</v>
      </c>
      <c r="Q83" s="431" t="s">
        <v>55</v>
      </c>
      <c r="R83" s="436">
        <v>41292.14</v>
      </c>
      <c r="S83" s="436">
        <v>541.66999999999996</v>
      </c>
      <c r="T83" s="437">
        <f t="shared" si="12"/>
        <v>41833.81</v>
      </c>
      <c r="U83" s="438">
        <v>133</v>
      </c>
      <c r="V83" s="436">
        <v>3775.57</v>
      </c>
      <c r="W83" s="439">
        <v>0</v>
      </c>
      <c r="X83" s="440"/>
      <c r="Y83" s="439">
        <f t="shared" si="13"/>
        <v>3775.57</v>
      </c>
      <c r="Z83" s="441">
        <f t="shared" si="14"/>
        <v>9.0251640957397863E-2</v>
      </c>
      <c r="AA83" s="440">
        <v>-3333</v>
      </c>
      <c r="AB83" s="439">
        <v>-1667</v>
      </c>
      <c r="AC83" s="439"/>
      <c r="AD83" s="439"/>
      <c r="AE83" s="442">
        <v>0.13</v>
      </c>
      <c r="AF83" s="442">
        <v>0.13</v>
      </c>
      <c r="AG83" s="439">
        <f t="shared" si="15"/>
        <v>490.82410000000004</v>
      </c>
      <c r="AH83" s="439"/>
      <c r="AI83" s="439">
        <f t="shared" si="16"/>
        <v>490.82410000000004</v>
      </c>
      <c r="AJ83" s="431" t="s">
        <v>168</v>
      </c>
      <c r="AK83" s="431">
        <v>0</v>
      </c>
      <c r="AL83" s="438">
        <v>100</v>
      </c>
      <c r="AM83" s="443">
        <f t="shared" si="17"/>
        <v>1</v>
      </c>
      <c r="AN83" s="443">
        <f t="shared" si="18"/>
        <v>1</v>
      </c>
      <c r="AO83" s="443"/>
      <c r="AP83" s="443"/>
      <c r="AQ83" s="443">
        <f t="shared" si="19"/>
        <v>1</v>
      </c>
      <c r="AR83" s="444" t="str">
        <f>IF(A83="","",VLOOKUP(A83,'Base Sites'!A:B,2,FALSE))</f>
        <v xml:space="preserve">Valauto Lomme  </v>
      </c>
      <c r="AS83" s="444" t="str">
        <f t="shared" si="20"/>
        <v>HYUNDAI</v>
      </c>
      <c r="AT83" s="443"/>
      <c r="AU83" s="445" t="str">
        <f>IF(A83="","",VLOOKUP(L83,'Base Vendeurs'!A:B,2,FALSE))</f>
        <v>Hyundai Lomme</v>
      </c>
      <c r="AV83" s="439">
        <f t="shared" si="21"/>
        <v>3775.57</v>
      </c>
      <c r="AW83" s="441">
        <f t="shared" si="22"/>
        <v>9.0251640957397863E-2</v>
      </c>
      <c r="AX83" s="445" t="str">
        <f t="shared" si="23"/>
        <v>NON</v>
      </c>
      <c r="AY83" s="231">
        <f>+MargesVN[[#This Row],[Total COM]]+MargesVN[[#This Row],[EXT GIE]]+MargesVN[[#This Row],[Forfait immat]]</f>
        <v>590.82410000000004</v>
      </c>
    </row>
    <row r="84" spans="1:51" s="231" customFormat="1" ht="11.25" customHeight="1" x14ac:dyDescent="0.25">
      <c r="A84" s="354">
        <v>70</v>
      </c>
      <c r="B84" s="354" t="s">
        <v>163</v>
      </c>
      <c r="C84" s="354" t="s">
        <v>28</v>
      </c>
      <c r="D84" s="355">
        <v>46128</v>
      </c>
      <c r="E84" s="356">
        <v>46128</v>
      </c>
      <c r="F84" s="357"/>
      <c r="G84" s="357"/>
      <c r="H84" s="357"/>
      <c r="I84" s="357"/>
      <c r="J84" s="357"/>
      <c r="K84" s="357">
        <v>0</v>
      </c>
      <c r="L84" s="354" t="s">
        <v>114</v>
      </c>
      <c r="M84" s="354">
        <v>5935</v>
      </c>
      <c r="N84" s="354">
        <v>2105847188</v>
      </c>
      <c r="O84" s="354" t="s">
        <v>2925</v>
      </c>
      <c r="P84" s="358" t="s">
        <v>2926</v>
      </c>
      <c r="Q84" s="354" t="s">
        <v>55</v>
      </c>
      <c r="R84" s="359">
        <v>32958.81</v>
      </c>
      <c r="S84" s="359">
        <v>541.66999999999996</v>
      </c>
      <c r="T84" s="360">
        <f t="shared" si="12"/>
        <v>33500.479999999996</v>
      </c>
      <c r="U84" s="361">
        <v>87</v>
      </c>
      <c r="V84" s="359">
        <v>2684.74</v>
      </c>
      <c r="W84" s="362">
        <v>0</v>
      </c>
      <c r="X84" s="363"/>
      <c r="Y84" s="362">
        <f t="shared" si="13"/>
        <v>2684.74</v>
      </c>
      <c r="Z84" s="364">
        <f t="shared" si="14"/>
        <v>8.0140344257753918E-2</v>
      </c>
      <c r="AA84" s="363">
        <v>-4063</v>
      </c>
      <c r="AB84" s="362">
        <v>278.36</v>
      </c>
      <c r="AC84" s="362"/>
      <c r="AD84" s="362"/>
      <c r="AE84" s="365">
        <v>0.13</v>
      </c>
      <c r="AF84" s="365">
        <v>0.13</v>
      </c>
      <c r="AG84" s="362">
        <f t="shared" si="15"/>
        <v>349.01619999999997</v>
      </c>
      <c r="AH84" s="362"/>
      <c r="AI84" s="362">
        <f t="shared" si="16"/>
        <v>349.01619999999997</v>
      </c>
      <c r="AJ84" s="354" t="s">
        <v>166</v>
      </c>
      <c r="AK84" s="354">
        <v>0</v>
      </c>
      <c r="AL84" s="361">
        <v>100</v>
      </c>
      <c r="AM84" s="366">
        <f t="shared" si="17"/>
        <v>1</v>
      </c>
      <c r="AN84" s="366">
        <f t="shared" si="18"/>
        <v>1</v>
      </c>
      <c r="AO84" s="366"/>
      <c r="AP84" s="366"/>
      <c r="AQ84" s="366">
        <f t="shared" si="19"/>
        <v>1</v>
      </c>
      <c r="AR84" s="367" t="str">
        <f>IF(A84="","",VLOOKUP(A84,'Base Sites'!A:B,2,FALSE))</f>
        <v xml:space="preserve">Valauto Lomme  </v>
      </c>
      <c r="AS84" s="367" t="str">
        <f t="shared" si="20"/>
        <v>HYUNDAI</v>
      </c>
      <c r="AT84" s="366"/>
      <c r="AU84" s="368" t="str">
        <f>IF(A84="","",VLOOKUP(L84,'Base Vendeurs'!A:B,2,FALSE))</f>
        <v>Hyundai Lomme</v>
      </c>
      <c r="AV84" s="362">
        <f t="shared" si="21"/>
        <v>2684.74</v>
      </c>
      <c r="AW84" s="364">
        <f t="shared" si="22"/>
        <v>8.0140344257753918E-2</v>
      </c>
      <c r="AX84" s="368" t="str">
        <f t="shared" si="23"/>
        <v>NON</v>
      </c>
      <c r="AY84" s="231">
        <f>+MargesVN[[#This Row],[Total COM]]+MargesVN[[#This Row],[EXT GIE]]+MargesVN[[#This Row],[Forfait immat]]</f>
        <v>449.01619999999997</v>
      </c>
    </row>
    <row r="85" spans="1:51" s="231" customFormat="1" ht="11.25" customHeight="1" x14ac:dyDescent="0.25">
      <c r="A85" s="45">
        <v>70</v>
      </c>
      <c r="B85" s="45" t="s">
        <v>163</v>
      </c>
      <c r="C85" s="45" t="s">
        <v>28</v>
      </c>
      <c r="D85" s="44">
        <v>46056</v>
      </c>
      <c r="E85" s="65">
        <v>46057</v>
      </c>
      <c r="F85" s="35"/>
      <c r="G85" s="35"/>
      <c r="H85" s="35"/>
      <c r="I85" s="35"/>
      <c r="J85" s="35"/>
      <c r="K85" s="35">
        <v>0</v>
      </c>
      <c r="L85" s="45" t="s">
        <v>355</v>
      </c>
      <c r="M85" s="45">
        <v>5937</v>
      </c>
      <c r="N85" s="45">
        <v>2105853474</v>
      </c>
      <c r="O85" s="45" t="s">
        <v>1262</v>
      </c>
      <c r="P85" s="66" t="s">
        <v>1263</v>
      </c>
      <c r="Q85" s="45" t="s">
        <v>391</v>
      </c>
      <c r="R85" s="47">
        <v>20379.09</v>
      </c>
      <c r="S85" s="47">
        <v>0</v>
      </c>
      <c r="T85" s="48">
        <f t="shared" si="12"/>
        <v>20379.09</v>
      </c>
      <c r="U85" s="49">
        <v>11</v>
      </c>
      <c r="V85" s="47">
        <v>772</v>
      </c>
      <c r="W85" s="46">
        <v>0</v>
      </c>
      <c r="X85" s="50"/>
      <c r="Y85" s="46">
        <f t="shared" si="13"/>
        <v>772</v>
      </c>
      <c r="Z85" s="51">
        <f t="shared" si="14"/>
        <v>3.7881966270329047E-2</v>
      </c>
      <c r="AA85" s="50">
        <v>-833</v>
      </c>
      <c r="AB85" s="46">
        <v>833</v>
      </c>
      <c r="AC85" s="46"/>
      <c r="AD85" s="46"/>
      <c r="AE85" s="52">
        <v>7.0000000000000007E-2</v>
      </c>
      <c r="AF85" s="52">
        <v>7.0000000000000007E-2</v>
      </c>
      <c r="AG85" s="46">
        <f t="shared" si="15"/>
        <v>54.040000000000006</v>
      </c>
      <c r="AH85" s="46"/>
      <c r="AI85" s="46">
        <f t="shared" si="16"/>
        <v>54.040000000000006</v>
      </c>
      <c r="AJ85" s="45" t="s">
        <v>168</v>
      </c>
      <c r="AK85" s="45">
        <v>0</v>
      </c>
      <c r="AL85" s="49">
        <v>100</v>
      </c>
      <c r="AM85" s="238">
        <f t="shared" si="17"/>
        <v>1</v>
      </c>
      <c r="AN85" s="238">
        <f t="shared" si="18"/>
        <v>1</v>
      </c>
      <c r="AO85" s="238"/>
      <c r="AP85" s="238"/>
      <c r="AQ85" s="238">
        <f t="shared" si="19"/>
        <v>1</v>
      </c>
      <c r="AR85" s="96" t="str">
        <f>IF(A85="","",VLOOKUP(A85,'Base Sites'!A:B,2,FALSE))</f>
        <v xml:space="preserve">Valauto Lomme  </v>
      </c>
      <c r="AS85" s="96" t="str">
        <f t="shared" si="20"/>
        <v>HYUNDAI</v>
      </c>
      <c r="AT85" s="238"/>
      <c r="AU85" s="231" t="str">
        <f>IF(A85="","",VLOOKUP(L85,'Base Vendeurs'!A:B,2,FALSE))</f>
        <v>Hyundai Lomme</v>
      </c>
      <c r="AV85" s="46">
        <f t="shared" si="21"/>
        <v>772</v>
      </c>
      <c r="AW85" s="51">
        <f t="shared" si="22"/>
        <v>3.7881966270329047E-2</v>
      </c>
      <c r="AX85" s="231" t="str">
        <f t="shared" si="23"/>
        <v>NON</v>
      </c>
      <c r="AY85" s="231">
        <f>+MargesVN[[#This Row],[Total COM]]+MargesVN[[#This Row],[EXT GIE]]+MargesVN[[#This Row],[Forfait immat]]</f>
        <v>154.04000000000002</v>
      </c>
    </row>
    <row r="86" spans="1:51" s="231" customFormat="1" ht="11.25" customHeight="1" x14ac:dyDescent="0.25">
      <c r="A86" s="401">
        <v>70</v>
      </c>
      <c r="B86" s="401" t="s">
        <v>163</v>
      </c>
      <c r="C86" s="401" t="s">
        <v>28</v>
      </c>
      <c r="D86" s="402">
        <v>46114</v>
      </c>
      <c r="E86" s="403">
        <v>46115</v>
      </c>
      <c r="F86" s="404"/>
      <c r="G86" s="404"/>
      <c r="H86" s="404"/>
      <c r="I86" s="404"/>
      <c r="J86" s="404"/>
      <c r="K86" s="404"/>
      <c r="L86" s="401" t="s">
        <v>33</v>
      </c>
      <c r="M86" s="401">
        <v>5938</v>
      </c>
      <c r="N86" s="401">
        <v>2105934750</v>
      </c>
      <c r="O86" s="401" t="s">
        <v>2922</v>
      </c>
      <c r="P86" s="405" t="s">
        <v>65</v>
      </c>
      <c r="Q86" s="401" t="s">
        <v>55</v>
      </c>
      <c r="R86" s="406">
        <v>41292.14</v>
      </c>
      <c r="S86" s="406">
        <v>541.66999999999996</v>
      </c>
      <c r="T86" s="407">
        <f t="shared" si="12"/>
        <v>41833.81</v>
      </c>
      <c r="U86" s="408">
        <v>69</v>
      </c>
      <c r="V86" s="406">
        <v>410.21000000000004</v>
      </c>
      <c r="W86" s="409">
        <v>0</v>
      </c>
      <c r="X86" s="410"/>
      <c r="Y86" s="409">
        <f t="shared" si="13"/>
        <v>410.21000000000004</v>
      </c>
      <c r="Z86" s="411">
        <f t="shared" si="14"/>
        <v>9.8057050027238746E-3</v>
      </c>
      <c r="AA86" s="410">
        <v>-4726.3100000000004</v>
      </c>
      <c r="AB86" s="409">
        <v>0</v>
      </c>
      <c r="AC86" s="409"/>
      <c r="AD86" s="409"/>
      <c r="AE86" s="412"/>
      <c r="AF86" s="412">
        <v>0</v>
      </c>
      <c r="AG86" s="409">
        <f t="shared" si="15"/>
        <v>0</v>
      </c>
      <c r="AH86" s="409"/>
      <c r="AI86" s="409">
        <f t="shared" si="16"/>
        <v>0</v>
      </c>
      <c r="AJ86" s="401" t="s">
        <v>149</v>
      </c>
      <c r="AK86" s="401">
        <v>0</v>
      </c>
      <c r="AL86" s="408"/>
      <c r="AM86" s="413">
        <f t="shared" si="17"/>
        <v>0</v>
      </c>
      <c r="AN86" s="413">
        <f t="shared" si="18"/>
        <v>1</v>
      </c>
      <c r="AO86" s="413"/>
      <c r="AP86" s="413"/>
      <c r="AQ86" s="413">
        <f t="shared" si="19"/>
        <v>0</v>
      </c>
      <c r="AR86" s="414" t="str">
        <f>IF(A86="","",VLOOKUP(A86,'Base Sites'!A:B,2,FALSE))</f>
        <v xml:space="preserve">Valauto Lomme  </v>
      </c>
      <c r="AS86" s="414" t="str">
        <f t="shared" si="20"/>
        <v>HYUNDAI</v>
      </c>
      <c r="AT86" s="413"/>
      <c r="AU86" s="415" t="str">
        <f>IF(A86="","",VLOOKUP(L86,'Base Vendeurs'!A:B,2,FALSE))</f>
        <v>Sociétés NORD</v>
      </c>
      <c r="AV86" s="409">
        <f t="shared" si="21"/>
        <v>410.21000000000004</v>
      </c>
      <c r="AW86" s="411">
        <f t="shared" si="22"/>
        <v>9.8057050027238746E-3</v>
      </c>
      <c r="AX86" s="415" t="str">
        <f t="shared" si="23"/>
        <v>NON</v>
      </c>
      <c r="AY86" s="231">
        <f>+MargesVN[[#This Row],[Total COM]]+MargesVN[[#This Row],[EXT GIE]]+MargesVN[[#This Row],[Forfait immat]]</f>
        <v>0</v>
      </c>
    </row>
    <row r="87" spans="1:51" s="231" customFormat="1" ht="11.25" customHeight="1" x14ac:dyDescent="0.25">
      <c r="A87" s="45">
        <v>70</v>
      </c>
      <c r="B87" s="45" t="s">
        <v>163</v>
      </c>
      <c r="C87" s="45" t="s">
        <v>28</v>
      </c>
      <c r="D87" s="44">
        <v>46076</v>
      </c>
      <c r="E87" s="65">
        <v>46080</v>
      </c>
      <c r="F87" s="35"/>
      <c r="G87" s="35"/>
      <c r="H87" s="35"/>
      <c r="I87" s="35"/>
      <c r="J87" s="35"/>
      <c r="K87" s="35">
        <v>0</v>
      </c>
      <c r="L87" s="45" t="s">
        <v>367</v>
      </c>
      <c r="M87" s="45">
        <v>5939</v>
      </c>
      <c r="N87" s="45">
        <v>2105935464</v>
      </c>
      <c r="O87" s="45" t="s">
        <v>1783</v>
      </c>
      <c r="P87" s="66" t="s">
        <v>1784</v>
      </c>
      <c r="Q87" s="45" t="s">
        <v>55</v>
      </c>
      <c r="R87" s="47">
        <v>31375.48</v>
      </c>
      <c r="S87" s="47">
        <v>541.66999999999996</v>
      </c>
      <c r="T87" s="48">
        <f t="shared" si="12"/>
        <v>31917.149999999998</v>
      </c>
      <c r="U87" s="49">
        <v>27</v>
      </c>
      <c r="V87" s="47">
        <v>3100.3</v>
      </c>
      <c r="W87" s="46">
        <v>-0.01</v>
      </c>
      <c r="X87" s="50">
        <v>-2443.7600000000002</v>
      </c>
      <c r="Y87" s="46">
        <f t="shared" si="13"/>
        <v>656.55000000000018</v>
      </c>
      <c r="Z87" s="51">
        <f t="shared" si="14"/>
        <v>2.0570132358308936E-2</v>
      </c>
      <c r="AA87" s="50">
        <v>-3584</v>
      </c>
      <c r="AB87" s="46">
        <v>-1250</v>
      </c>
      <c r="AC87" s="46"/>
      <c r="AD87" s="46"/>
      <c r="AE87" s="52">
        <v>0.1</v>
      </c>
      <c r="AF87" s="52">
        <v>0.1</v>
      </c>
      <c r="AG87" s="46">
        <f t="shared" si="15"/>
        <v>65.655000000000015</v>
      </c>
      <c r="AH87" s="46"/>
      <c r="AI87" s="46">
        <f t="shared" si="16"/>
        <v>65.655000000000015</v>
      </c>
      <c r="AJ87" s="45" t="s">
        <v>168</v>
      </c>
      <c r="AK87" s="45">
        <v>0</v>
      </c>
      <c r="AL87" s="49" t="s">
        <v>293</v>
      </c>
      <c r="AM87" s="238">
        <f t="shared" si="17"/>
        <v>1</v>
      </c>
      <c r="AN87" s="238">
        <f t="shared" si="18"/>
        <v>1</v>
      </c>
      <c r="AO87" s="238"/>
      <c r="AP87" s="238"/>
      <c r="AQ87" s="238">
        <f t="shared" si="19"/>
        <v>1</v>
      </c>
      <c r="AR87" s="96" t="str">
        <f>IF(A87="","",VLOOKUP(A87,'Base Sites'!A:B,2,FALSE))</f>
        <v xml:space="preserve">Valauto Lomme  </v>
      </c>
      <c r="AS87" s="96" t="str">
        <f t="shared" si="20"/>
        <v>HYUNDAI</v>
      </c>
      <c r="AT87" s="238"/>
      <c r="AU87" s="231" t="str">
        <f>IF(A87="","",VLOOKUP(L87,'Base Vendeurs'!A:B,2,FALSE))</f>
        <v>Hyundai Lomme</v>
      </c>
      <c r="AV87" s="46">
        <f t="shared" si="21"/>
        <v>3100.3</v>
      </c>
      <c r="AW87" s="51">
        <f t="shared" si="22"/>
        <v>9.7135865827619336E-2</v>
      </c>
      <c r="AX87" s="231" t="str">
        <f t="shared" si="23"/>
        <v>NON</v>
      </c>
      <c r="AY87" s="231">
        <f>+MargesVN[[#This Row],[Total COM]]+MargesVN[[#This Row],[EXT GIE]]+MargesVN[[#This Row],[Forfait immat]]</f>
        <v>65.655000000000015</v>
      </c>
    </row>
    <row r="88" spans="1:51" s="231" customFormat="1" ht="11.25" customHeight="1" x14ac:dyDescent="0.25">
      <c r="A88" s="45">
        <v>70</v>
      </c>
      <c r="B88" s="45" t="s">
        <v>163</v>
      </c>
      <c r="C88" s="45" t="s">
        <v>28</v>
      </c>
      <c r="D88" s="44">
        <v>46069</v>
      </c>
      <c r="E88" s="65">
        <v>46070</v>
      </c>
      <c r="F88" s="35"/>
      <c r="G88" s="35"/>
      <c r="H88" s="35"/>
      <c r="I88" s="35"/>
      <c r="J88" s="35"/>
      <c r="K88" s="35">
        <v>0</v>
      </c>
      <c r="L88" s="45" t="s">
        <v>114</v>
      </c>
      <c r="M88" s="45">
        <v>5940</v>
      </c>
      <c r="N88" s="45">
        <v>2105938682</v>
      </c>
      <c r="O88" s="45" t="s">
        <v>1612</v>
      </c>
      <c r="P88" s="66" t="s">
        <v>1613</v>
      </c>
      <c r="Q88" s="45" t="s">
        <v>55</v>
      </c>
      <c r="R88" s="47">
        <v>31375.48</v>
      </c>
      <c r="S88" s="47">
        <v>541.66999999999996</v>
      </c>
      <c r="T88" s="48">
        <f t="shared" si="12"/>
        <v>31917.149999999998</v>
      </c>
      <c r="U88" s="49">
        <v>19</v>
      </c>
      <c r="V88" s="47">
        <v>1532.97</v>
      </c>
      <c r="W88" s="46">
        <v>-0.01</v>
      </c>
      <c r="X88" s="50"/>
      <c r="Y88" s="46">
        <f t="shared" si="13"/>
        <v>1532.98</v>
      </c>
      <c r="Z88" s="51">
        <f t="shared" si="14"/>
        <v>4.8029664302733803E-2</v>
      </c>
      <c r="AA88" s="50">
        <v>-3584</v>
      </c>
      <c r="AB88" s="46">
        <v>0</v>
      </c>
      <c r="AC88" s="46"/>
      <c r="AD88" s="46"/>
      <c r="AE88" s="52">
        <v>7.0000000000000007E-2</v>
      </c>
      <c r="AF88" s="52">
        <v>7.0000000000000007E-2</v>
      </c>
      <c r="AG88" s="46">
        <f t="shared" si="15"/>
        <v>107.30860000000001</v>
      </c>
      <c r="AH88" s="46"/>
      <c r="AI88" s="46">
        <f t="shared" si="16"/>
        <v>107.30860000000001</v>
      </c>
      <c r="AJ88" s="45" t="s">
        <v>168</v>
      </c>
      <c r="AK88" s="45">
        <v>0</v>
      </c>
      <c r="AL88" s="49">
        <v>100</v>
      </c>
      <c r="AM88" s="238">
        <f t="shared" si="17"/>
        <v>1</v>
      </c>
      <c r="AN88" s="238">
        <f t="shared" si="18"/>
        <v>1</v>
      </c>
      <c r="AO88" s="238"/>
      <c r="AP88" s="238"/>
      <c r="AQ88" s="238">
        <f t="shared" si="19"/>
        <v>1</v>
      </c>
      <c r="AR88" s="96" t="str">
        <f>IF(A88="","",VLOOKUP(A88,'Base Sites'!A:B,2,FALSE))</f>
        <v xml:space="preserve">Valauto Lomme  </v>
      </c>
      <c r="AS88" s="96" t="str">
        <f t="shared" si="20"/>
        <v>HYUNDAI</v>
      </c>
      <c r="AT88" s="238"/>
      <c r="AU88" s="231" t="str">
        <f>IF(A88="","",VLOOKUP(L88,'Base Vendeurs'!A:B,2,FALSE))</f>
        <v>Hyundai Lomme</v>
      </c>
      <c r="AV88" s="46">
        <f t="shared" si="21"/>
        <v>1532.97</v>
      </c>
      <c r="AW88" s="51">
        <f t="shared" si="22"/>
        <v>4.8029664302733803E-2</v>
      </c>
      <c r="AX88" s="231" t="str">
        <f t="shared" si="23"/>
        <v>NON</v>
      </c>
      <c r="AY88" s="231">
        <f>+MargesVN[[#This Row],[Total COM]]+MargesVN[[#This Row],[EXT GIE]]+MargesVN[[#This Row],[Forfait immat]]</f>
        <v>207.30860000000001</v>
      </c>
    </row>
    <row r="89" spans="1:51" s="231" customFormat="1" ht="11.25" customHeight="1" x14ac:dyDescent="0.25">
      <c r="A89" s="401">
        <v>70</v>
      </c>
      <c r="B89" s="401" t="s">
        <v>163</v>
      </c>
      <c r="C89" s="401" t="s">
        <v>28</v>
      </c>
      <c r="D89" s="402">
        <v>46153</v>
      </c>
      <c r="E89" s="403">
        <v>46154</v>
      </c>
      <c r="F89" s="404"/>
      <c r="G89" s="404"/>
      <c r="H89" s="404"/>
      <c r="I89" s="404"/>
      <c r="J89" s="404"/>
      <c r="K89" s="404">
        <v>0</v>
      </c>
      <c r="L89" s="401" t="s">
        <v>114</v>
      </c>
      <c r="M89" s="401">
        <v>5941</v>
      </c>
      <c r="N89" s="401">
        <v>2105934022</v>
      </c>
      <c r="O89" s="401" t="s">
        <v>3711</v>
      </c>
      <c r="P89" s="405" t="s">
        <v>3678</v>
      </c>
      <c r="Q89" s="401" t="s">
        <v>55</v>
      </c>
      <c r="R89" s="406">
        <v>31375.48</v>
      </c>
      <c r="S89" s="406">
        <v>0</v>
      </c>
      <c r="T89" s="407">
        <f t="shared" si="12"/>
        <v>31375.48</v>
      </c>
      <c r="U89" s="408">
        <v>108</v>
      </c>
      <c r="V89" s="406">
        <v>1478.81</v>
      </c>
      <c r="W89" s="409">
        <v>0</v>
      </c>
      <c r="X89" s="410"/>
      <c r="Y89" s="409">
        <f t="shared" si="13"/>
        <v>1478.81</v>
      </c>
      <c r="Z89" s="411">
        <f t="shared" si="14"/>
        <v>4.71326653807368E-2</v>
      </c>
      <c r="AA89" s="410">
        <v>-3584</v>
      </c>
      <c r="AB89" s="409">
        <v>0</v>
      </c>
      <c r="AC89" s="409"/>
      <c r="AD89" s="409"/>
      <c r="AE89" s="412">
        <v>0.08</v>
      </c>
      <c r="AF89" s="412">
        <v>7.0000000000000007E-2</v>
      </c>
      <c r="AG89" s="409">
        <f t="shared" si="15"/>
        <v>118.3048</v>
      </c>
      <c r="AH89" s="409"/>
      <c r="AI89" s="409">
        <f t="shared" si="16"/>
        <v>118.3048</v>
      </c>
      <c r="AJ89" s="401" t="s">
        <v>168</v>
      </c>
      <c r="AK89" s="401">
        <v>0</v>
      </c>
      <c r="AL89" s="408">
        <v>50</v>
      </c>
      <c r="AM89" s="413">
        <f t="shared" si="17"/>
        <v>1</v>
      </c>
      <c r="AN89" s="413">
        <f t="shared" si="18"/>
        <v>1</v>
      </c>
      <c r="AO89" s="413"/>
      <c r="AP89" s="413"/>
      <c r="AQ89" s="413">
        <f t="shared" si="19"/>
        <v>1</v>
      </c>
      <c r="AR89" s="414" t="str">
        <f>IF(A89="","",VLOOKUP(A89,'Base Sites'!A:B,2,FALSE))</f>
        <v xml:space="preserve">Valauto Lomme  </v>
      </c>
      <c r="AS89" s="414" t="str">
        <f t="shared" si="20"/>
        <v>HYUNDAI</v>
      </c>
      <c r="AT89" s="413"/>
      <c r="AU89" s="415" t="str">
        <f>IF(A89="","",VLOOKUP(L89,'Base Vendeurs'!A:B,2,FALSE))</f>
        <v>Hyundai Lomme</v>
      </c>
      <c r="AV89" s="409">
        <f t="shared" si="21"/>
        <v>1478.81</v>
      </c>
      <c r="AW89" s="411">
        <f t="shared" si="22"/>
        <v>4.71326653807368E-2</v>
      </c>
      <c r="AX89" s="415" t="str">
        <f t="shared" si="23"/>
        <v>NON</v>
      </c>
      <c r="AY89" s="231">
        <f>+MargesVN[[#This Row],[Total COM]]+MargesVN[[#This Row],[EXT GIE]]+MargesVN[[#This Row],[Forfait immat]]</f>
        <v>168.3048</v>
      </c>
    </row>
    <row r="90" spans="1:51" s="231" customFormat="1" ht="11.25" customHeight="1" x14ac:dyDescent="0.25">
      <c r="A90" s="45">
        <v>70</v>
      </c>
      <c r="B90" s="45" t="s">
        <v>163</v>
      </c>
      <c r="C90" s="45" t="s">
        <v>28</v>
      </c>
      <c r="D90" s="44">
        <v>46078</v>
      </c>
      <c r="E90" s="65">
        <v>46081</v>
      </c>
      <c r="F90" s="35"/>
      <c r="G90" s="35"/>
      <c r="H90" s="35"/>
      <c r="I90" s="35"/>
      <c r="J90" s="35"/>
      <c r="K90" s="35">
        <v>0</v>
      </c>
      <c r="L90" s="45" t="s">
        <v>349</v>
      </c>
      <c r="M90" s="45">
        <v>5942</v>
      </c>
      <c r="N90" s="45">
        <v>2105934618</v>
      </c>
      <c r="O90" s="45" t="s">
        <v>1867</v>
      </c>
      <c r="P90" s="66" t="s">
        <v>1868</v>
      </c>
      <c r="Q90" s="45" t="s">
        <v>81</v>
      </c>
      <c r="R90" s="47">
        <v>33920.76</v>
      </c>
      <c r="S90" s="47">
        <v>0</v>
      </c>
      <c r="T90" s="48">
        <f t="shared" si="12"/>
        <v>33920.76</v>
      </c>
      <c r="U90" s="49">
        <v>33</v>
      </c>
      <c r="V90" s="47">
        <v>1872.94</v>
      </c>
      <c r="W90" s="46">
        <v>0</v>
      </c>
      <c r="X90" s="50"/>
      <c r="Y90" s="46">
        <f t="shared" si="13"/>
        <v>1872.94</v>
      </c>
      <c r="Z90" s="51">
        <f t="shared" si="14"/>
        <v>5.5215154377437299E-2</v>
      </c>
      <c r="AA90" s="50">
        <v>-1333</v>
      </c>
      <c r="AB90" s="46">
        <v>0</v>
      </c>
      <c r="AC90" s="46"/>
      <c r="AD90" s="46"/>
      <c r="AE90" s="52">
        <v>7.0000000000000007E-2</v>
      </c>
      <c r="AF90" s="52">
        <v>7.0000000000000007E-2</v>
      </c>
      <c r="AG90" s="46">
        <f t="shared" si="15"/>
        <v>131.10580000000002</v>
      </c>
      <c r="AH90" s="46"/>
      <c r="AI90" s="46">
        <f t="shared" si="16"/>
        <v>131.10580000000002</v>
      </c>
      <c r="AJ90" s="45" t="s">
        <v>168</v>
      </c>
      <c r="AK90" s="45">
        <v>0</v>
      </c>
      <c r="AL90" s="49">
        <v>100</v>
      </c>
      <c r="AM90" s="238">
        <f t="shared" si="17"/>
        <v>1</v>
      </c>
      <c r="AN90" s="238">
        <f t="shared" si="18"/>
        <v>1</v>
      </c>
      <c r="AO90" s="238"/>
      <c r="AP90" s="238"/>
      <c r="AQ90" s="238">
        <f t="shared" si="19"/>
        <v>1</v>
      </c>
      <c r="AR90" s="96" t="str">
        <f>IF(A90="","",VLOOKUP(A90,'Base Sites'!A:B,2,FALSE))</f>
        <v xml:space="preserve">Valauto Lomme  </v>
      </c>
      <c r="AS90" s="96" t="str">
        <f t="shared" si="20"/>
        <v>HYUNDAI</v>
      </c>
      <c r="AT90" s="238"/>
      <c r="AU90" s="231" t="str">
        <f>IF(A90="","",VLOOKUP(L90,'Base Vendeurs'!A:B,2,FALSE))</f>
        <v>Hyundai Lomme</v>
      </c>
      <c r="AV90" s="46">
        <f t="shared" si="21"/>
        <v>1872.94</v>
      </c>
      <c r="AW90" s="51">
        <f t="shared" si="22"/>
        <v>5.5215154377437299E-2</v>
      </c>
      <c r="AX90" s="231" t="str">
        <f t="shared" si="23"/>
        <v>NON</v>
      </c>
      <c r="AY90" s="231">
        <f>+MargesVN[[#This Row],[Total COM]]+MargesVN[[#This Row],[EXT GIE]]+MargesVN[[#This Row],[Forfait immat]]</f>
        <v>231.10580000000002</v>
      </c>
    </row>
    <row r="91" spans="1:51" s="231" customFormat="1" ht="11.25" customHeight="1" x14ac:dyDescent="0.25">
      <c r="A91" s="45">
        <v>70</v>
      </c>
      <c r="B91" s="45" t="s">
        <v>163</v>
      </c>
      <c r="C91" s="45" t="s">
        <v>28</v>
      </c>
      <c r="D91" s="44">
        <v>46058</v>
      </c>
      <c r="E91" s="65">
        <v>46059</v>
      </c>
      <c r="F91" s="35"/>
      <c r="G91" s="35"/>
      <c r="H91" s="35"/>
      <c r="I91" s="35"/>
      <c r="J91" s="35"/>
      <c r="K91" s="35">
        <v>0</v>
      </c>
      <c r="L91" s="45" t="s">
        <v>355</v>
      </c>
      <c r="M91" s="45">
        <v>5943</v>
      </c>
      <c r="N91" s="45">
        <v>2105845454</v>
      </c>
      <c r="O91" s="45" t="s">
        <v>1332</v>
      </c>
      <c r="P91" s="66" t="s">
        <v>1333</v>
      </c>
      <c r="Q91" s="45" t="s">
        <v>391</v>
      </c>
      <c r="R91" s="47">
        <v>20670.759999999998</v>
      </c>
      <c r="S91" s="47">
        <v>0</v>
      </c>
      <c r="T91" s="48">
        <f t="shared" si="12"/>
        <v>20670.759999999998</v>
      </c>
      <c r="U91" s="49">
        <v>9</v>
      </c>
      <c r="V91" s="47">
        <v>772</v>
      </c>
      <c r="W91" s="46">
        <v>0</v>
      </c>
      <c r="X91" s="50"/>
      <c r="Y91" s="46">
        <f t="shared" si="13"/>
        <v>772</v>
      </c>
      <c r="Z91" s="51">
        <f t="shared" si="14"/>
        <v>3.734744150674673E-2</v>
      </c>
      <c r="AA91" s="50">
        <v>-833</v>
      </c>
      <c r="AB91" s="46">
        <v>833</v>
      </c>
      <c r="AC91" s="46"/>
      <c r="AD91" s="46"/>
      <c r="AE91" s="52">
        <v>7.0000000000000007E-2</v>
      </c>
      <c r="AF91" s="52">
        <v>7.0000000000000007E-2</v>
      </c>
      <c r="AG91" s="46">
        <f t="shared" si="15"/>
        <v>54.040000000000006</v>
      </c>
      <c r="AH91" s="46"/>
      <c r="AI91" s="46">
        <f t="shared" si="16"/>
        <v>54.040000000000006</v>
      </c>
      <c r="AJ91" s="45" t="s">
        <v>168</v>
      </c>
      <c r="AK91" s="45">
        <v>0</v>
      </c>
      <c r="AL91" s="49">
        <v>100</v>
      </c>
      <c r="AM91" s="238">
        <f t="shared" si="17"/>
        <v>1</v>
      </c>
      <c r="AN91" s="238">
        <f t="shared" si="18"/>
        <v>1</v>
      </c>
      <c r="AO91" s="238"/>
      <c r="AP91" s="238"/>
      <c r="AQ91" s="238">
        <f t="shared" si="19"/>
        <v>1</v>
      </c>
      <c r="AR91" s="96" t="str">
        <f>IF(A91="","",VLOOKUP(A91,'Base Sites'!A:B,2,FALSE))</f>
        <v xml:space="preserve">Valauto Lomme  </v>
      </c>
      <c r="AS91" s="96" t="str">
        <f t="shared" si="20"/>
        <v>HYUNDAI</v>
      </c>
      <c r="AT91" s="238"/>
      <c r="AU91" s="231" t="str">
        <f>IF(A91="","",VLOOKUP(L91,'Base Vendeurs'!A:B,2,FALSE))</f>
        <v>Hyundai Lomme</v>
      </c>
      <c r="AV91" s="46">
        <f t="shared" si="21"/>
        <v>772</v>
      </c>
      <c r="AW91" s="51">
        <f t="shared" si="22"/>
        <v>3.734744150674673E-2</v>
      </c>
      <c r="AX91" s="231" t="str">
        <f t="shared" si="23"/>
        <v>NON</v>
      </c>
      <c r="AY91" s="231">
        <f>+MargesVN[[#This Row],[Total COM]]+MargesVN[[#This Row],[EXT GIE]]+MargesVN[[#This Row],[Forfait immat]]</f>
        <v>154.04000000000002</v>
      </c>
    </row>
    <row r="92" spans="1:51" s="231" customFormat="1" ht="11.25" customHeight="1" x14ac:dyDescent="0.25">
      <c r="A92" s="319">
        <v>70</v>
      </c>
      <c r="B92" s="319" t="s">
        <v>163</v>
      </c>
      <c r="C92" s="319" t="s">
        <v>28</v>
      </c>
      <c r="D92" s="320">
        <v>46099</v>
      </c>
      <c r="E92" s="321">
        <v>46101</v>
      </c>
      <c r="F92" s="322"/>
      <c r="G92" s="322"/>
      <c r="H92" s="322"/>
      <c r="I92" s="322"/>
      <c r="J92" s="322"/>
      <c r="K92" s="322"/>
      <c r="L92" s="319" t="s">
        <v>114</v>
      </c>
      <c r="M92" s="319">
        <v>5944</v>
      </c>
      <c r="N92" s="319">
        <v>2105857785</v>
      </c>
      <c r="O92" s="319" t="s">
        <v>2071</v>
      </c>
      <c r="P92" s="323" t="s">
        <v>2072</v>
      </c>
      <c r="Q92" s="319" t="s">
        <v>391</v>
      </c>
      <c r="R92" s="324">
        <v>20670.759999999998</v>
      </c>
      <c r="S92" s="324">
        <v>0</v>
      </c>
      <c r="T92" s="325">
        <f t="shared" si="12"/>
        <v>20670.759999999998</v>
      </c>
      <c r="U92" s="326">
        <v>47</v>
      </c>
      <c r="V92" s="324">
        <v>1747.5</v>
      </c>
      <c r="W92" s="327">
        <v>0</v>
      </c>
      <c r="X92" s="328"/>
      <c r="Y92" s="327">
        <f t="shared" si="13"/>
        <v>1747.5</v>
      </c>
      <c r="Z92" s="329">
        <f t="shared" si="14"/>
        <v>8.4539707296683822E-2</v>
      </c>
      <c r="AA92" s="328">
        <v>-833</v>
      </c>
      <c r="AB92" s="327">
        <v>0</v>
      </c>
      <c r="AC92" s="327"/>
      <c r="AD92" s="327"/>
      <c r="AE92" s="330">
        <v>0.13</v>
      </c>
      <c r="AF92" s="330">
        <v>0.13</v>
      </c>
      <c r="AG92" s="327">
        <f t="shared" si="15"/>
        <v>227.17500000000001</v>
      </c>
      <c r="AH92" s="327"/>
      <c r="AI92" s="327">
        <f t="shared" si="16"/>
        <v>227.17500000000001</v>
      </c>
      <c r="AJ92" s="319" t="s">
        <v>168</v>
      </c>
      <c r="AK92" s="319">
        <v>0</v>
      </c>
      <c r="AL92" s="326">
        <v>100</v>
      </c>
      <c r="AM92" s="331">
        <f t="shared" si="17"/>
        <v>1</v>
      </c>
      <c r="AN92" s="331">
        <f t="shared" si="18"/>
        <v>1</v>
      </c>
      <c r="AO92" s="331"/>
      <c r="AP92" s="331"/>
      <c r="AQ92" s="331">
        <f t="shared" si="19"/>
        <v>1</v>
      </c>
      <c r="AR92" s="332" t="str">
        <f>IF(A92="","",VLOOKUP(A92,'Base Sites'!A:B,2,FALSE))</f>
        <v xml:space="preserve">Valauto Lomme  </v>
      </c>
      <c r="AS92" s="332" t="str">
        <f t="shared" si="20"/>
        <v>HYUNDAI</v>
      </c>
      <c r="AT92" s="331"/>
      <c r="AU92" s="333" t="str">
        <f>IF(A92="","",VLOOKUP(L92,'Base Vendeurs'!A:B,2,FALSE))</f>
        <v>Hyundai Lomme</v>
      </c>
      <c r="AV92" s="327">
        <f t="shared" si="21"/>
        <v>1747.5</v>
      </c>
      <c r="AW92" s="329">
        <f t="shared" si="22"/>
        <v>8.4539707296683822E-2</v>
      </c>
      <c r="AX92" s="333" t="str">
        <f t="shared" si="23"/>
        <v>NON</v>
      </c>
      <c r="AY92" s="231">
        <f>+MargesVN[[#This Row],[Total COM]]+MargesVN[[#This Row],[EXT GIE]]+MargesVN[[#This Row],[Forfait immat]]</f>
        <v>327.17500000000001</v>
      </c>
    </row>
    <row r="93" spans="1:51" s="231" customFormat="1" ht="11.25" customHeight="1" x14ac:dyDescent="0.25">
      <c r="A93" s="45">
        <v>70</v>
      </c>
      <c r="B93" s="45" t="s">
        <v>163</v>
      </c>
      <c r="C93" s="45" t="s">
        <v>28</v>
      </c>
      <c r="D93" s="44">
        <v>46078</v>
      </c>
      <c r="E93" s="65">
        <v>46079</v>
      </c>
      <c r="F93" s="35"/>
      <c r="G93" s="35"/>
      <c r="H93" s="35"/>
      <c r="I93" s="35"/>
      <c r="J93" s="35"/>
      <c r="K93" s="35">
        <v>0</v>
      </c>
      <c r="L93" s="45" t="s">
        <v>349</v>
      </c>
      <c r="M93" s="45">
        <v>5946</v>
      </c>
      <c r="N93" s="45">
        <v>2105935385</v>
      </c>
      <c r="O93" s="45" t="s">
        <v>1872</v>
      </c>
      <c r="P93" s="66" t="s">
        <v>1873</v>
      </c>
      <c r="Q93" s="45" t="s">
        <v>55</v>
      </c>
      <c r="R93" s="47">
        <v>36625.480000000003</v>
      </c>
      <c r="S93" s="47">
        <v>541.66999999999996</v>
      </c>
      <c r="T93" s="48">
        <f t="shared" si="12"/>
        <v>37167.15</v>
      </c>
      <c r="U93" s="49">
        <v>26</v>
      </c>
      <c r="V93" s="47">
        <v>3408.59</v>
      </c>
      <c r="W93" s="46">
        <v>-0.01</v>
      </c>
      <c r="X93" s="50"/>
      <c r="Y93" s="46">
        <f t="shared" si="13"/>
        <v>3408.6000000000004</v>
      </c>
      <c r="Z93" s="51">
        <f t="shared" si="14"/>
        <v>9.1709749066043539E-2</v>
      </c>
      <c r="AA93" s="50">
        <v>-1667</v>
      </c>
      <c r="AB93" s="46">
        <v>-2500</v>
      </c>
      <c r="AC93" s="46"/>
      <c r="AD93" s="46"/>
      <c r="AE93" s="52">
        <v>0.13</v>
      </c>
      <c r="AF93" s="52">
        <v>0.13</v>
      </c>
      <c r="AG93" s="46">
        <f t="shared" si="15"/>
        <v>443.11800000000005</v>
      </c>
      <c r="AH93" s="46"/>
      <c r="AI93" s="46">
        <f t="shared" si="16"/>
        <v>443.11800000000005</v>
      </c>
      <c r="AJ93" s="45" t="s">
        <v>168</v>
      </c>
      <c r="AK93" s="45">
        <v>0</v>
      </c>
      <c r="AL93" s="49">
        <v>100</v>
      </c>
      <c r="AM93" s="238">
        <f t="shared" si="17"/>
        <v>1</v>
      </c>
      <c r="AN93" s="238">
        <f t="shared" si="18"/>
        <v>1</v>
      </c>
      <c r="AO93" s="238"/>
      <c r="AP93" s="238"/>
      <c r="AQ93" s="238">
        <f t="shared" si="19"/>
        <v>1</v>
      </c>
      <c r="AR93" s="96" t="str">
        <f>IF(A93="","",VLOOKUP(A93,'Base Sites'!A:B,2,FALSE))</f>
        <v xml:space="preserve">Valauto Lomme  </v>
      </c>
      <c r="AS93" s="96" t="str">
        <f t="shared" si="20"/>
        <v>HYUNDAI</v>
      </c>
      <c r="AT93" s="238"/>
      <c r="AU93" s="231" t="str">
        <f>IF(A93="","",VLOOKUP(L93,'Base Vendeurs'!A:B,2,FALSE))</f>
        <v>Hyundai Lomme</v>
      </c>
      <c r="AV93" s="46">
        <f t="shared" si="21"/>
        <v>3408.59</v>
      </c>
      <c r="AW93" s="51">
        <f t="shared" si="22"/>
        <v>9.1709749066043539E-2</v>
      </c>
      <c r="AX93" s="231" t="str">
        <f t="shared" si="23"/>
        <v>NON</v>
      </c>
      <c r="AY93" s="231">
        <f>+MargesVN[[#This Row],[Total COM]]+MargesVN[[#This Row],[EXT GIE]]+MargesVN[[#This Row],[Forfait immat]]</f>
        <v>543.11800000000005</v>
      </c>
    </row>
    <row r="94" spans="1:51" s="231" customFormat="1" ht="11.25" customHeight="1" x14ac:dyDescent="0.25">
      <c r="A94" s="319">
        <v>70</v>
      </c>
      <c r="B94" s="319" t="s">
        <v>163</v>
      </c>
      <c r="C94" s="319" t="s">
        <v>28</v>
      </c>
      <c r="D94" s="320">
        <v>46099</v>
      </c>
      <c r="E94" s="321">
        <v>46101</v>
      </c>
      <c r="F94" s="322"/>
      <c r="G94" s="322"/>
      <c r="H94" s="322"/>
      <c r="I94" s="322"/>
      <c r="J94" s="322"/>
      <c r="K94" s="322"/>
      <c r="L94" s="319" t="s">
        <v>349</v>
      </c>
      <c r="M94" s="319">
        <v>5948</v>
      </c>
      <c r="N94" s="319">
        <v>2105934754</v>
      </c>
      <c r="O94" s="319" t="s">
        <v>2108</v>
      </c>
      <c r="P94" s="323" t="s">
        <v>2109</v>
      </c>
      <c r="Q94" s="319" t="s">
        <v>55</v>
      </c>
      <c r="R94" s="324">
        <v>32958.82</v>
      </c>
      <c r="S94" s="324">
        <v>541.66</v>
      </c>
      <c r="T94" s="325">
        <f t="shared" si="12"/>
        <v>33500.480000000003</v>
      </c>
      <c r="U94" s="326">
        <v>47</v>
      </c>
      <c r="V94" s="324">
        <v>2883.9</v>
      </c>
      <c r="W94" s="327">
        <v>-0.01</v>
      </c>
      <c r="X94" s="328"/>
      <c r="Y94" s="327">
        <f t="shared" si="13"/>
        <v>2883.9100000000003</v>
      </c>
      <c r="Z94" s="329">
        <f t="shared" si="14"/>
        <v>8.6085333702681274E-2</v>
      </c>
      <c r="AA94" s="328">
        <v>-2083</v>
      </c>
      <c r="AB94" s="327">
        <v>-2917</v>
      </c>
      <c r="AC94" s="327"/>
      <c r="AD94" s="327"/>
      <c r="AE94" s="330">
        <v>0.13</v>
      </c>
      <c r="AF94" s="330">
        <v>0.13</v>
      </c>
      <c r="AG94" s="327">
        <f t="shared" si="15"/>
        <v>374.90830000000005</v>
      </c>
      <c r="AH94" s="327"/>
      <c r="AI94" s="327">
        <f t="shared" si="16"/>
        <v>374.90830000000005</v>
      </c>
      <c r="AJ94" s="319" t="s">
        <v>168</v>
      </c>
      <c r="AK94" s="319">
        <v>0</v>
      </c>
      <c r="AL94" s="326">
        <v>100</v>
      </c>
      <c r="AM94" s="331">
        <f t="shared" si="17"/>
        <v>1</v>
      </c>
      <c r="AN94" s="331">
        <f t="shared" si="18"/>
        <v>1</v>
      </c>
      <c r="AO94" s="331"/>
      <c r="AP94" s="331"/>
      <c r="AQ94" s="331">
        <f t="shared" si="19"/>
        <v>1</v>
      </c>
      <c r="AR94" s="332" t="str">
        <f>IF(A94="","",VLOOKUP(A94,'Base Sites'!A:B,2,FALSE))</f>
        <v xml:space="preserve">Valauto Lomme  </v>
      </c>
      <c r="AS94" s="332" t="str">
        <f t="shared" si="20"/>
        <v>HYUNDAI</v>
      </c>
      <c r="AT94" s="331"/>
      <c r="AU94" s="333" t="str">
        <f>IF(A94="","",VLOOKUP(L94,'Base Vendeurs'!A:B,2,FALSE))</f>
        <v>Hyundai Lomme</v>
      </c>
      <c r="AV94" s="327">
        <f t="shared" si="21"/>
        <v>2883.9</v>
      </c>
      <c r="AW94" s="329">
        <f t="shared" si="22"/>
        <v>8.6085333702681274E-2</v>
      </c>
      <c r="AX94" s="333" t="str">
        <f t="shared" si="23"/>
        <v>NON</v>
      </c>
      <c r="AY94" s="231">
        <f>+MargesVN[[#This Row],[Total COM]]+MargesVN[[#This Row],[EXT GIE]]+MargesVN[[#This Row],[Forfait immat]]</f>
        <v>474.90830000000005</v>
      </c>
    </row>
    <row r="95" spans="1:51" s="231" customFormat="1" ht="11.25" customHeight="1" x14ac:dyDescent="0.25">
      <c r="A95" s="354">
        <v>70</v>
      </c>
      <c r="B95" s="354" t="s">
        <v>163</v>
      </c>
      <c r="C95" s="354" t="s">
        <v>28</v>
      </c>
      <c r="D95" s="355">
        <v>46129</v>
      </c>
      <c r="E95" s="356">
        <v>46133</v>
      </c>
      <c r="F95" s="357"/>
      <c r="G95" s="357"/>
      <c r="H95" s="357"/>
      <c r="I95" s="357"/>
      <c r="J95" s="357"/>
      <c r="K95" s="357">
        <v>0</v>
      </c>
      <c r="L95" s="354" t="s">
        <v>114</v>
      </c>
      <c r="M95" s="354">
        <v>5949</v>
      </c>
      <c r="N95" s="354">
        <v>2105935374</v>
      </c>
      <c r="O95" s="354" t="s">
        <v>2933</v>
      </c>
      <c r="P95" s="358" t="s">
        <v>2934</v>
      </c>
      <c r="Q95" s="354" t="s">
        <v>55</v>
      </c>
      <c r="R95" s="359">
        <v>40458.81</v>
      </c>
      <c r="S95" s="359">
        <v>541.66999999999996</v>
      </c>
      <c r="T95" s="360">
        <f t="shared" si="12"/>
        <v>41000.479999999996</v>
      </c>
      <c r="U95" s="361">
        <v>77</v>
      </c>
      <c r="V95" s="359">
        <v>2570.44</v>
      </c>
      <c r="W95" s="362">
        <v>0</v>
      </c>
      <c r="X95" s="363"/>
      <c r="Y95" s="362">
        <f t="shared" si="13"/>
        <v>2570.44</v>
      </c>
      <c r="Z95" s="364">
        <f t="shared" si="14"/>
        <v>6.2692924570639186E-2</v>
      </c>
      <c r="AA95" s="363">
        <v>-2916</v>
      </c>
      <c r="AB95" s="362">
        <v>-2917</v>
      </c>
      <c r="AC95" s="362"/>
      <c r="AD95" s="362"/>
      <c r="AE95" s="365">
        <v>0.13</v>
      </c>
      <c r="AF95" s="365">
        <v>0.13</v>
      </c>
      <c r="AG95" s="362">
        <f t="shared" si="15"/>
        <v>334.15720000000005</v>
      </c>
      <c r="AH95" s="362"/>
      <c r="AI95" s="362">
        <f t="shared" si="16"/>
        <v>334.15720000000005</v>
      </c>
      <c r="AJ95" s="354" t="s">
        <v>149</v>
      </c>
      <c r="AK95" s="354">
        <v>0</v>
      </c>
      <c r="AL95" s="361">
        <v>50</v>
      </c>
      <c r="AM95" s="366">
        <f t="shared" si="17"/>
        <v>1</v>
      </c>
      <c r="AN95" s="366">
        <f t="shared" si="18"/>
        <v>1</v>
      </c>
      <c r="AO95" s="366"/>
      <c r="AP95" s="366"/>
      <c r="AQ95" s="366">
        <f t="shared" si="19"/>
        <v>1</v>
      </c>
      <c r="AR95" s="367" t="str">
        <f>IF(A95="","",VLOOKUP(A95,'Base Sites'!A:B,2,FALSE))</f>
        <v xml:space="preserve">Valauto Lomme  </v>
      </c>
      <c r="AS95" s="367" t="str">
        <f t="shared" si="20"/>
        <v>HYUNDAI</v>
      </c>
      <c r="AT95" s="366"/>
      <c r="AU95" s="368" t="str">
        <f>IF(A95="","",VLOOKUP(L95,'Base Vendeurs'!A:B,2,FALSE))</f>
        <v>Hyundai Lomme</v>
      </c>
      <c r="AV95" s="362">
        <f t="shared" si="21"/>
        <v>2570.44</v>
      </c>
      <c r="AW95" s="364">
        <f t="shared" si="22"/>
        <v>6.2692924570639186E-2</v>
      </c>
      <c r="AX95" s="368" t="str">
        <f t="shared" si="23"/>
        <v>NON</v>
      </c>
      <c r="AY95" s="231">
        <f>+MargesVN[[#This Row],[Total COM]]+MargesVN[[#This Row],[EXT GIE]]+MargesVN[[#This Row],[Forfait immat]]</f>
        <v>384.15720000000005</v>
      </c>
    </row>
    <row r="96" spans="1:51" s="231" customFormat="1" ht="11.25" customHeight="1" x14ac:dyDescent="0.25">
      <c r="A96" s="45">
        <v>70</v>
      </c>
      <c r="B96" s="45" t="s">
        <v>163</v>
      </c>
      <c r="C96" s="45" t="s">
        <v>28</v>
      </c>
      <c r="D96" s="44">
        <v>46070</v>
      </c>
      <c r="E96" s="65">
        <v>46071</v>
      </c>
      <c r="F96" s="35"/>
      <c r="G96" s="35"/>
      <c r="H96" s="35"/>
      <c r="I96" s="35"/>
      <c r="J96" s="35"/>
      <c r="K96" s="35">
        <v>0</v>
      </c>
      <c r="L96" s="45" t="s">
        <v>349</v>
      </c>
      <c r="M96" s="45">
        <v>5951</v>
      </c>
      <c r="N96" s="45">
        <v>2105846839</v>
      </c>
      <c r="O96" s="45" t="s">
        <v>1645</v>
      </c>
      <c r="P96" s="66" t="s">
        <v>1646</v>
      </c>
      <c r="Q96" s="45" t="s">
        <v>391</v>
      </c>
      <c r="R96" s="47">
        <v>20379.09</v>
      </c>
      <c r="S96" s="47">
        <v>0</v>
      </c>
      <c r="T96" s="48">
        <f t="shared" si="12"/>
        <v>20379.09</v>
      </c>
      <c r="U96" s="49">
        <v>13</v>
      </c>
      <c r="V96" s="47">
        <v>772</v>
      </c>
      <c r="W96" s="46">
        <v>0</v>
      </c>
      <c r="X96" s="50"/>
      <c r="Y96" s="46">
        <f t="shared" si="13"/>
        <v>772</v>
      </c>
      <c r="Z96" s="51">
        <f t="shared" si="14"/>
        <v>3.7881966270329047E-2</v>
      </c>
      <c r="AA96" s="50">
        <v>-833</v>
      </c>
      <c r="AB96" s="46">
        <v>833</v>
      </c>
      <c r="AC96" s="46"/>
      <c r="AD96" s="46"/>
      <c r="AE96" s="52">
        <v>7.0000000000000007E-2</v>
      </c>
      <c r="AF96" s="52">
        <v>7.0000000000000007E-2</v>
      </c>
      <c r="AG96" s="46">
        <f t="shared" si="15"/>
        <v>54.040000000000006</v>
      </c>
      <c r="AH96" s="46"/>
      <c r="AI96" s="46">
        <f t="shared" si="16"/>
        <v>54.040000000000006</v>
      </c>
      <c r="AJ96" s="45" t="s">
        <v>168</v>
      </c>
      <c r="AK96" s="45">
        <v>0</v>
      </c>
      <c r="AL96" s="49">
        <v>100</v>
      </c>
      <c r="AM96" s="238">
        <f t="shared" si="17"/>
        <v>1</v>
      </c>
      <c r="AN96" s="238">
        <f t="shared" si="18"/>
        <v>1</v>
      </c>
      <c r="AO96" s="238"/>
      <c r="AP96" s="238"/>
      <c r="AQ96" s="238">
        <f t="shared" si="19"/>
        <v>1</v>
      </c>
      <c r="AR96" s="96" t="str">
        <f>IF(A96="","",VLOOKUP(A96,'Base Sites'!A:B,2,FALSE))</f>
        <v xml:space="preserve">Valauto Lomme  </v>
      </c>
      <c r="AS96" s="96" t="str">
        <f t="shared" si="20"/>
        <v>HYUNDAI</v>
      </c>
      <c r="AT96" s="238"/>
      <c r="AU96" s="231" t="str">
        <f>IF(A96="","",VLOOKUP(L96,'Base Vendeurs'!A:B,2,FALSE))</f>
        <v>Hyundai Lomme</v>
      </c>
      <c r="AV96" s="46">
        <f t="shared" si="21"/>
        <v>772</v>
      </c>
      <c r="AW96" s="51">
        <f t="shared" si="22"/>
        <v>3.7881966270329047E-2</v>
      </c>
      <c r="AX96" s="231" t="str">
        <f t="shared" si="23"/>
        <v>NON</v>
      </c>
      <c r="AY96" s="231">
        <f>+MargesVN[[#This Row],[Total COM]]+MargesVN[[#This Row],[EXT GIE]]+MargesVN[[#This Row],[Forfait immat]]</f>
        <v>154.04000000000002</v>
      </c>
    </row>
    <row r="97" spans="1:51" s="231" customFormat="1" ht="11.25" customHeight="1" x14ac:dyDescent="0.25">
      <c r="A97" s="45">
        <v>70</v>
      </c>
      <c r="B97" s="45" t="s">
        <v>163</v>
      </c>
      <c r="C97" s="45" t="s">
        <v>28</v>
      </c>
      <c r="D97" s="44">
        <v>46063</v>
      </c>
      <c r="E97" s="65">
        <v>46066</v>
      </c>
      <c r="F97" s="35"/>
      <c r="G97" s="35"/>
      <c r="H97" s="35"/>
      <c r="I97" s="35"/>
      <c r="J97" s="35"/>
      <c r="K97" s="35">
        <v>0</v>
      </c>
      <c r="L97" s="45" t="s">
        <v>355</v>
      </c>
      <c r="M97" s="45">
        <v>5952</v>
      </c>
      <c r="N97" s="45">
        <v>2105923358</v>
      </c>
      <c r="O97" s="45" t="s">
        <v>1457</v>
      </c>
      <c r="P97" s="66" t="s">
        <v>1458</v>
      </c>
      <c r="Q97" s="45" t="s">
        <v>81</v>
      </c>
      <c r="R97" s="47">
        <v>28837.43</v>
      </c>
      <c r="S97" s="47">
        <v>458.33</v>
      </c>
      <c r="T97" s="48">
        <f t="shared" si="12"/>
        <v>29295.760000000002</v>
      </c>
      <c r="U97" s="49">
        <v>6</v>
      </c>
      <c r="V97" s="47">
        <v>1459.91</v>
      </c>
      <c r="W97" s="46">
        <v>-0.01</v>
      </c>
      <c r="X97" s="50"/>
      <c r="Y97" s="46">
        <f t="shared" si="13"/>
        <v>1459.92</v>
      </c>
      <c r="Z97" s="51">
        <f t="shared" si="14"/>
        <v>4.9833491262899474E-2</v>
      </c>
      <c r="AA97" s="50">
        <v>-1500</v>
      </c>
      <c r="AB97" s="46">
        <v>0</v>
      </c>
      <c r="AC97" s="46"/>
      <c r="AD97" s="46"/>
      <c r="AE97" s="52">
        <v>7.0000000000000007E-2</v>
      </c>
      <c r="AF97" s="52">
        <v>0.1</v>
      </c>
      <c r="AG97" s="46">
        <f t="shared" si="15"/>
        <v>102.19440000000002</v>
      </c>
      <c r="AH97" s="46"/>
      <c r="AI97" s="46">
        <f t="shared" si="16"/>
        <v>102.19440000000002</v>
      </c>
      <c r="AJ97" s="45" t="s">
        <v>168</v>
      </c>
      <c r="AK97" s="45">
        <v>0</v>
      </c>
      <c r="AL97" s="49">
        <v>50</v>
      </c>
      <c r="AM97" s="238">
        <f t="shared" si="17"/>
        <v>1</v>
      </c>
      <c r="AN97" s="238">
        <f t="shared" si="18"/>
        <v>1</v>
      </c>
      <c r="AO97" s="238"/>
      <c r="AP97" s="238"/>
      <c r="AQ97" s="238">
        <f t="shared" si="19"/>
        <v>1</v>
      </c>
      <c r="AR97" s="96" t="str">
        <f>IF(A97="","",VLOOKUP(A97,'Base Sites'!A:B,2,FALSE))</f>
        <v xml:space="preserve">Valauto Lomme  </v>
      </c>
      <c r="AS97" s="96" t="str">
        <f t="shared" si="20"/>
        <v>HYUNDAI</v>
      </c>
      <c r="AT97" s="238"/>
      <c r="AU97" s="231" t="str">
        <f>IF(A97="","",VLOOKUP(L97,'Base Vendeurs'!A:B,2,FALSE))</f>
        <v>Hyundai Lomme</v>
      </c>
      <c r="AV97" s="46">
        <f t="shared" si="21"/>
        <v>1459.91</v>
      </c>
      <c r="AW97" s="51">
        <f t="shared" si="22"/>
        <v>4.9833491262899474E-2</v>
      </c>
      <c r="AX97" s="231" t="str">
        <f t="shared" si="23"/>
        <v>NON</v>
      </c>
      <c r="AY97" s="231">
        <f>+MargesVN[[#This Row],[Total COM]]+MargesVN[[#This Row],[EXT GIE]]+MargesVN[[#This Row],[Forfait immat]]</f>
        <v>152.19440000000003</v>
      </c>
    </row>
    <row r="98" spans="1:51" s="231" customFormat="1" ht="11.25" customHeight="1" x14ac:dyDescent="0.25">
      <c r="A98" s="319">
        <v>70</v>
      </c>
      <c r="B98" s="319" t="s">
        <v>163</v>
      </c>
      <c r="C98" s="319" t="s">
        <v>28</v>
      </c>
      <c r="D98" s="320">
        <v>46100</v>
      </c>
      <c r="E98" s="321">
        <v>46104</v>
      </c>
      <c r="F98" s="322"/>
      <c r="G98" s="322"/>
      <c r="H98" s="322"/>
      <c r="I98" s="322" t="s">
        <v>165</v>
      </c>
      <c r="J98" s="322" t="s">
        <v>165</v>
      </c>
      <c r="K98" s="322">
        <v>41990.47</v>
      </c>
      <c r="L98" s="319" t="s">
        <v>114</v>
      </c>
      <c r="M98" s="319">
        <v>5953</v>
      </c>
      <c r="N98" s="319">
        <v>2105938240</v>
      </c>
      <c r="O98" s="319" t="s">
        <v>2110</v>
      </c>
      <c r="P98" s="323" t="s">
        <v>65</v>
      </c>
      <c r="Q98" s="319" t="s">
        <v>55</v>
      </c>
      <c r="R98" s="324">
        <v>32958.81</v>
      </c>
      <c r="S98" s="324">
        <v>541.66999999999996</v>
      </c>
      <c r="T98" s="325">
        <f t="shared" si="12"/>
        <v>33500.479999999996</v>
      </c>
      <c r="U98" s="326">
        <v>38</v>
      </c>
      <c r="V98" s="324">
        <v>663.55</v>
      </c>
      <c r="W98" s="327">
        <v>0</v>
      </c>
      <c r="X98" s="328"/>
      <c r="Y98" s="327">
        <f t="shared" si="13"/>
        <v>663.55</v>
      </c>
      <c r="Z98" s="329">
        <f t="shared" si="14"/>
        <v>1.9807178882213033E-2</v>
      </c>
      <c r="AA98" s="328">
        <v>-4487.9799999999996</v>
      </c>
      <c r="AB98" s="327">
        <v>0</v>
      </c>
      <c r="AC98" s="327"/>
      <c r="AD98" s="327" t="s">
        <v>371</v>
      </c>
      <c r="AE98" s="330">
        <v>7.0000000000000007E-2</v>
      </c>
      <c r="AF98" s="330">
        <v>7.0000000000000007E-2</v>
      </c>
      <c r="AG98" s="327">
        <f t="shared" si="15"/>
        <v>46.448500000000003</v>
      </c>
      <c r="AH98" s="327"/>
      <c r="AI98" s="327">
        <f t="shared" si="16"/>
        <v>46.448500000000003</v>
      </c>
      <c r="AJ98" s="319" t="s">
        <v>2060</v>
      </c>
      <c r="AK98" s="319">
        <v>0</v>
      </c>
      <c r="AL98" s="326"/>
      <c r="AM98" s="331">
        <f t="shared" si="17"/>
        <v>0</v>
      </c>
      <c r="AN98" s="331">
        <f t="shared" si="18"/>
        <v>1</v>
      </c>
      <c r="AO98" s="331"/>
      <c r="AP98" s="331"/>
      <c r="AQ98" s="331">
        <f t="shared" si="19"/>
        <v>0</v>
      </c>
      <c r="AR98" s="332" t="str">
        <f>IF(A98="","",VLOOKUP(A98,'Base Sites'!A:B,2,FALSE))</f>
        <v xml:space="preserve">Valauto Lomme  </v>
      </c>
      <c r="AS98" s="332" t="str">
        <f t="shared" si="20"/>
        <v>HYUNDAI</v>
      </c>
      <c r="AT98" s="331"/>
      <c r="AU98" s="333" t="str">
        <f>IF(A98="","",VLOOKUP(L98,'Base Vendeurs'!A:B,2,FALSE))</f>
        <v>Hyundai Lomme</v>
      </c>
      <c r="AV98" s="327">
        <f t="shared" si="21"/>
        <v>663.55</v>
      </c>
      <c r="AW98" s="329">
        <f t="shared" si="22"/>
        <v>1.9807178882213033E-2</v>
      </c>
      <c r="AX98" s="333" t="str">
        <f t="shared" si="23"/>
        <v>NON</v>
      </c>
      <c r="AY98" s="231">
        <f>+MargesVN[[#This Row],[Total COM]]+MargesVN[[#This Row],[EXT GIE]]+MargesVN[[#This Row],[Forfait immat]]</f>
        <v>46.448500000000003</v>
      </c>
    </row>
    <row r="99" spans="1:51" s="231" customFormat="1" ht="11.25" customHeight="1" x14ac:dyDescent="0.25">
      <c r="A99" s="319">
        <v>70</v>
      </c>
      <c r="B99" s="319" t="s">
        <v>163</v>
      </c>
      <c r="C99" s="319" t="s">
        <v>28</v>
      </c>
      <c r="D99" s="320">
        <v>46098</v>
      </c>
      <c r="E99" s="321">
        <v>46099</v>
      </c>
      <c r="F99" s="322"/>
      <c r="G99" s="322"/>
      <c r="H99" s="322"/>
      <c r="I99" s="322"/>
      <c r="J99" s="322"/>
      <c r="K99" s="322"/>
      <c r="L99" s="319" t="s">
        <v>367</v>
      </c>
      <c r="M99" s="319">
        <v>5954</v>
      </c>
      <c r="N99" s="319">
        <v>2105951992</v>
      </c>
      <c r="O99" s="319" t="s">
        <v>2096</v>
      </c>
      <c r="P99" s="323" t="s">
        <v>2097</v>
      </c>
      <c r="Q99" s="319" t="s">
        <v>81</v>
      </c>
      <c r="R99" s="324">
        <v>30254.09</v>
      </c>
      <c r="S99" s="324">
        <v>0</v>
      </c>
      <c r="T99" s="325">
        <f t="shared" si="12"/>
        <v>30254.09</v>
      </c>
      <c r="U99" s="326">
        <v>36</v>
      </c>
      <c r="V99" s="324">
        <v>2254.4</v>
      </c>
      <c r="W99" s="327">
        <v>0</v>
      </c>
      <c r="X99" s="328">
        <v>-3277.76</v>
      </c>
      <c r="Y99" s="327">
        <f t="shared" si="13"/>
        <v>-1023.3600000000001</v>
      </c>
      <c r="Z99" s="329">
        <f t="shared" si="14"/>
        <v>-3.382550921214289E-2</v>
      </c>
      <c r="AA99" s="328">
        <v>-1333</v>
      </c>
      <c r="AB99" s="327">
        <v>0</v>
      </c>
      <c r="AC99" s="327"/>
      <c r="AD99" s="327" t="s">
        <v>236</v>
      </c>
      <c r="AE99" s="330"/>
      <c r="AF99" s="330">
        <v>7.0000000000000007E-2</v>
      </c>
      <c r="AG99" s="327">
        <f t="shared" si="15"/>
        <v>0</v>
      </c>
      <c r="AH99" s="327"/>
      <c r="AI99" s="327">
        <f t="shared" si="16"/>
        <v>0</v>
      </c>
      <c r="AJ99" s="319" t="s">
        <v>168</v>
      </c>
      <c r="AK99" s="319">
        <v>0</v>
      </c>
      <c r="AL99" s="326">
        <v>50</v>
      </c>
      <c r="AM99" s="331">
        <f t="shared" si="17"/>
        <v>1</v>
      </c>
      <c r="AN99" s="331">
        <f t="shared" si="18"/>
        <v>1</v>
      </c>
      <c r="AO99" s="331"/>
      <c r="AP99" s="331"/>
      <c r="AQ99" s="331">
        <f t="shared" si="19"/>
        <v>1</v>
      </c>
      <c r="AR99" s="332" t="str">
        <f>IF(A99="","",VLOOKUP(A99,'Base Sites'!A:B,2,FALSE))</f>
        <v xml:space="preserve">Valauto Lomme  </v>
      </c>
      <c r="AS99" s="332" t="str">
        <f t="shared" si="20"/>
        <v>HYUNDAI</v>
      </c>
      <c r="AT99" s="331"/>
      <c r="AU99" s="333" t="str">
        <f>IF(A99="","",VLOOKUP(L99,'Base Vendeurs'!A:B,2,FALSE))</f>
        <v>Hyundai Lomme</v>
      </c>
      <c r="AV99" s="327">
        <f t="shared" si="21"/>
        <v>2254.4</v>
      </c>
      <c r="AW99" s="329">
        <f t="shared" si="22"/>
        <v>7.4515544840383571E-2</v>
      </c>
      <c r="AX99" s="333" t="str">
        <f t="shared" si="23"/>
        <v>NON</v>
      </c>
      <c r="AY99" s="231">
        <f>+MargesVN[[#This Row],[Total COM]]+MargesVN[[#This Row],[EXT GIE]]+MargesVN[[#This Row],[Forfait immat]]</f>
        <v>50</v>
      </c>
    </row>
    <row r="100" spans="1:51" s="231" customFormat="1" ht="11.25" customHeight="1" x14ac:dyDescent="0.25">
      <c r="A100" s="45">
        <v>70</v>
      </c>
      <c r="B100" s="45" t="s">
        <v>163</v>
      </c>
      <c r="C100" s="45" t="s">
        <v>28</v>
      </c>
      <c r="D100" s="44">
        <v>46070</v>
      </c>
      <c r="E100" s="65">
        <v>46071</v>
      </c>
      <c r="F100" s="35"/>
      <c r="G100" s="35"/>
      <c r="H100" s="35"/>
      <c r="I100" s="35"/>
      <c r="J100" s="35"/>
      <c r="K100" s="35">
        <v>0</v>
      </c>
      <c r="L100" s="45" t="s">
        <v>114</v>
      </c>
      <c r="M100" s="45">
        <v>5955</v>
      </c>
      <c r="N100" s="45">
        <v>2105804388</v>
      </c>
      <c r="O100" s="45" t="s">
        <v>1647</v>
      </c>
      <c r="P100" s="66" t="s">
        <v>1648</v>
      </c>
      <c r="Q100" s="45" t="s">
        <v>391</v>
      </c>
      <c r="R100" s="47">
        <v>26462.43</v>
      </c>
      <c r="S100" s="47">
        <v>1908.34</v>
      </c>
      <c r="T100" s="48">
        <f t="shared" si="12"/>
        <v>28370.77</v>
      </c>
      <c r="U100" s="49">
        <v>7</v>
      </c>
      <c r="V100" s="47">
        <v>2025.32</v>
      </c>
      <c r="W100" s="46">
        <v>-0.01</v>
      </c>
      <c r="X100" s="50"/>
      <c r="Y100" s="46">
        <f t="shared" si="13"/>
        <v>2025.33</v>
      </c>
      <c r="Z100" s="51">
        <f t="shared" si="14"/>
        <v>7.1387558391964687E-2</v>
      </c>
      <c r="AA100" s="50">
        <v>-833</v>
      </c>
      <c r="AB100" s="46">
        <v>0</v>
      </c>
      <c r="AC100" s="46"/>
      <c r="AD100" s="46"/>
      <c r="AE100" s="52">
        <v>7.0000000000000007E-2</v>
      </c>
      <c r="AF100" s="52">
        <v>7.0000000000000007E-2</v>
      </c>
      <c r="AG100" s="46">
        <f t="shared" si="15"/>
        <v>141.7731</v>
      </c>
      <c r="AH100" s="46"/>
      <c r="AI100" s="46">
        <f t="shared" si="16"/>
        <v>141.7731</v>
      </c>
      <c r="AJ100" s="45" t="s">
        <v>149</v>
      </c>
      <c r="AK100" s="45">
        <v>0</v>
      </c>
      <c r="AL100" s="49">
        <v>100</v>
      </c>
      <c r="AM100" s="238">
        <f t="shared" si="17"/>
        <v>1</v>
      </c>
      <c r="AN100" s="238">
        <f t="shared" si="18"/>
        <v>1</v>
      </c>
      <c r="AO100" s="238"/>
      <c r="AP100" s="238"/>
      <c r="AQ100" s="238">
        <f t="shared" si="19"/>
        <v>1</v>
      </c>
      <c r="AR100" s="96" t="str">
        <f>IF(A100="","",VLOOKUP(A100,'Base Sites'!A:B,2,FALSE))</f>
        <v xml:space="preserve">Valauto Lomme  </v>
      </c>
      <c r="AS100" s="96" t="str">
        <f t="shared" si="20"/>
        <v>HYUNDAI</v>
      </c>
      <c r="AT100" s="238"/>
      <c r="AU100" s="231" t="str">
        <f>IF(A100="","",VLOOKUP(L100,'Base Vendeurs'!A:B,2,FALSE))</f>
        <v>Hyundai Lomme</v>
      </c>
      <c r="AV100" s="46">
        <f t="shared" si="21"/>
        <v>2025.32</v>
      </c>
      <c r="AW100" s="51">
        <f t="shared" si="22"/>
        <v>7.1387558391964687E-2</v>
      </c>
      <c r="AX100" s="231" t="str">
        <f t="shared" si="23"/>
        <v>NON</v>
      </c>
      <c r="AY100" s="231">
        <f>+MargesVN[[#This Row],[Total COM]]+MargesVN[[#This Row],[EXT GIE]]+MargesVN[[#This Row],[Forfait immat]]</f>
        <v>241.7731</v>
      </c>
    </row>
    <row r="101" spans="1:51" s="231" customFormat="1" ht="11.25" customHeight="1" x14ac:dyDescent="0.25">
      <c r="A101" s="354">
        <v>70</v>
      </c>
      <c r="B101" s="354" t="s">
        <v>163</v>
      </c>
      <c r="C101" s="354" t="s">
        <v>28</v>
      </c>
      <c r="D101" s="355">
        <v>46128</v>
      </c>
      <c r="E101" s="356">
        <v>46128</v>
      </c>
      <c r="F101" s="357"/>
      <c r="G101" s="357"/>
      <c r="H101" s="357"/>
      <c r="I101" s="357"/>
      <c r="J101" s="357"/>
      <c r="K101" s="357"/>
      <c r="L101" s="354" t="s">
        <v>367</v>
      </c>
      <c r="M101" s="354">
        <v>5956</v>
      </c>
      <c r="N101" s="354">
        <v>2105838505</v>
      </c>
      <c r="O101" s="354" t="s">
        <v>2901</v>
      </c>
      <c r="P101" s="358" t="s">
        <v>65</v>
      </c>
      <c r="Q101" s="354" t="s">
        <v>81</v>
      </c>
      <c r="R101" s="359">
        <v>33837.43</v>
      </c>
      <c r="S101" s="359">
        <v>1125</v>
      </c>
      <c r="T101" s="360">
        <f t="shared" si="12"/>
        <v>34962.43</v>
      </c>
      <c r="U101" s="361">
        <v>65</v>
      </c>
      <c r="V101" s="400">
        <v>852.9</v>
      </c>
      <c r="W101" s="362">
        <v>0</v>
      </c>
      <c r="X101" s="363"/>
      <c r="Y101" s="362">
        <f t="shared" si="13"/>
        <v>852.9</v>
      </c>
      <c r="Z101" s="364">
        <f t="shared" si="14"/>
        <v>2.4394757458220152E-2</v>
      </c>
      <c r="AA101" s="363">
        <v>-3949.84</v>
      </c>
      <c r="AB101" s="362">
        <v>0</v>
      </c>
      <c r="AC101" s="362"/>
      <c r="AD101" s="362"/>
      <c r="AE101" s="365">
        <v>7.0000000000000007E-2</v>
      </c>
      <c r="AF101" s="365">
        <v>7.0000000000000007E-2</v>
      </c>
      <c r="AG101" s="362">
        <f t="shared" si="15"/>
        <v>59.703000000000003</v>
      </c>
      <c r="AH101" s="362"/>
      <c r="AI101" s="362">
        <f t="shared" si="16"/>
        <v>59.703000000000003</v>
      </c>
      <c r="AJ101" s="354" t="s">
        <v>2060</v>
      </c>
      <c r="AK101" s="354">
        <v>0</v>
      </c>
      <c r="AL101" s="361" t="s">
        <v>293</v>
      </c>
      <c r="AM101" s="366">
        <f t="shared" si="17"/>
        <v>1</v>
      </c>
      <c r="AN101" s="366">
        <f t="shared" si="18"/>
        <v>1</v>
      </c>
      <c r="AO101" s="366">
        <f>-852.9+719.57</f>
        <v>-133.32999999999993</v>
      </c>
      <c r="AP101" s="399">
        <v>46147</v>
      </c>
      <c r="AQ101" s="366">
        <f t="shared" si="19"/>
        <v>1</v>
      </c>
      <c r="AR101" s="367" t="str">
        <f>IF(A101="","",VLOOKUP(A101,'Base Sites'!A:B,2,FALSE))</f>
        <v xml:space="preserve">Valauto Lomme  </v>
      </c>
      <c r="AS101" s="367" t="str">
        <f t="shared" si="20"/>
        <v>HYUNDAI</v>
      </c>
      <c r="AT101" s="366"/>
      <c r="AU101" s="368" t="str">
        <f>IF(A101="","",VLOOKUP(L101,'Base Vendeurs'!A:B,2,FALSE))</f>
        <v>Hyundai Lomme</v>
      </c>
      <c r="AV101" s="362">
        <f t="shared" si="21"/>
        <v>719.57</v>
      </c>
      <c r="AW101" s="364">
        <f t="shared" si="22"/>
        <v>2.0581235343195541E-2</v>
      </c>
      <c r="AX101" s="368" t="str">
        <f t="shared" si="23"/>
        <v>NON</v>
      </c>
      <c r="AY101" s="231">
        <f>+MargesVN[[#This Row],[Total COM]]+MargesVN[[#This Row],[EXT GIE]]+MargesVN[[#This Row],[Forfait immat]]</f>
        <v>59.703000000000003</v>
      </c>
    </row>
    <row r="102" spans="1:51" s="231" customFormat="1" ht="11.25" customHeight="1" x14ac:dyDescent="0.25">
      <c r="A102" s="319">
        <v>70</v>
      </c>
      <c r="B102" s="319" t="s">
        <v>183</v>
      </c>
      <c r="C102" s="319" t="s">
        <v>28</v>
      </c>
      <c r="D102" s="320">
        <v>46093</v>
      </c>
      <c r="E102" s="321">
        <v>46104</v>
      </c>
      <c r="F102" s="322"/>
      <c r="G102" s="322"/>
      <c r="H102" s="322"/>
      <c r="I102" s="322" t="s">
        <v>165</v>
      </c>
      <c r="J102" s="322"/>
      <c r="K102" s="322">
        <v>41990.47</v>
      </c>
      <c r="L102" s="319" t="s">
        <v>33</v>
      </c>
      <c r="M102" s="319">
        <v>5957</v>
      </c>
      <c r="N102" s="319">
        <v>2105961980</v>
      </c>
      <c r="O102" s="319" t="s">
        <v>2088</v>
      </c>
      <c r="P102" s="323" t="s">
        <v>65</v>
      </c>
      <c r="Q102" s="319" t="s">
        <v>81</v>
      </c>
      <c r="R102" s="324">
        <v>33920.769999999997</v>
      </c>
      <c r="S102" s="324">
        <v>541.66999999999996</v>
      </c>
      <c r="T102" s="325">
        <f t="shared" si="12"/>
        <v>34462.439999999995</v>
      </c>
      <c r="U102" s="326">
        <v>30</v>
      </c>
      <c r="V102" s="324">
        <v>303.86</v>
      </c>
      <c r="W102" s="327">
        <v>0</v>
      </c>
      <c r="X102" s="328"/>
      <c r="Y102" s="327">
        <f t="shared" si="13"/>
        <v>303.86</v>
      </c>
      <c r="Z102" s="329">
        <f t="shared" si="14"/>
        <v>8.8171354088683231E-3</v>
      </c>
      <c r="AA102" s="328">
        <v>-4685.79</v>
      </c>
      <c r="AB102" s="327">
        <v>0</v>
      </c>
      <c r="AC102" s="327"/>
      <c r="AD102" s="327" t="s">
        <v>371</v>
      </c>
      <c r="AE102" s="330"/>
      <c r="AF102" s="330">
        <v>0</v>
      </c>
      <c r="AG102" s="327">
        <f t="shared" si="15"/>
        <v>0</v>
      </c>
      <c r="AH102" s="327"/>
      <c r="AI102" s="327">
        <f t="shared" si="16"/>
        <v>0</v>
      </c>
      <c r="AJ102" s="319" t="s">
        <v>149</v>
      </c>
      <c r="AK102" s="319">
        <v>0</v>
      </c>
      <c r="AL102" s="326"/>
      <c r="AM102" s="331">
        <f t="shared" si="17"/>
        <v>0</v>
      </c>
      <c r="AN102" s="331">
        <f t="shared" si="18"/>
        <v>1</v>
      </c>
      <c r="AO102" s="331"/>
      <c r="AP102" s="331"/>
      <c r="AQ102" s="331">
        <f t="shared" si="19"/>
        <v>0</v>
      </c>
      <c r="AR102" s="332" t="str">
        <f>IF(A102="","",VLOOKUP(A102,'Base Sites'!A:B,2,FALSE))</f>
        <v xml:space="preserve">Valauto Lomme  </v>
      </c>
      <c r="AS102" s="332" t="str">
        <f t="shared" si="20"/>
        <v>HYUNDAI</v>
      </c>
      <c r="AT102" s="331"/>
      <c r="AU102" s="333" t="str">
        <f>IF(A102="","",VLOOKUP(L102,'Base Vendeurs'!A:B,2,FALSE))</f>
        <v>Sociétés NORD</v>
      </c>
      <c r="AV102" s="327">
        <f t="shared" si="21"/>
        <v>303.86</v>
      </c>
      <c r="AW102" s="329">
        <f t="shared" si="22"/>
        <v>8.8171354088683231E-3</v>
      </c>
      <c r="AX102" s="333" t="str">
        <f t="shared" si="23"/>
        <v>NON</v>
      </c>
      <c r="AY102" s="231">
        <f>+MargesVN[[#This Row],[Total COM]]+MargesVN[[#This Row],[EXT GIE]]+MargesVN[[#This Row],[Forfait immat]]</f>
        <v>0</v>
      </c>
    </row>
    <row r="103" spans="1:51" s="231" customFormat="1" ht="11.25" customHeight="1" x14ac:dyDescent="0.25">
      <c r="A103" s="319">
        <v>70</v>
      </c>
      <c r="B103" s="319" t="s">
        <v>163</v>
      </c>
      <c r="C103" s="319" t="s">
        <v>28</v>
      </c>
      <c r="D103" s="320">
        <v>46100</v>
      </c>
      <c r="E103" s="321">
        <v>46102</v>
      </c>
      <c r="F103" s="322"/>
      <c r="G103" s="322"/>
      <c r="H103" s="322"/>
      <c r="I103" s="322"/>
      <c r="J103" s="322"/>
      <c r="K103" s="322"/>
      <c r="L103" s="319" t="s">
        <v>367</v>
      </c>
      <c r="M103" s="319">
        <v>5958</v>
      </c>
      <c r="N103" s="319">
        <v>2105943420</v>
      </c>
      <c r="O103" s="319" t="s">
        <v>2094</v>
      </c>
      <c r="P103" s="323" t="s">
        <v>2095</v>
      </c>
      <c r="Q103" s="319" t="s">
        <v>81</v>
      </c>
      <c r="R103" s="324">
        <v>33087.42</v>
      </c>
      <c r="S103" s="324">
        <v>541.66999999999996</v>
      </c>
      <c r="T103" s="325">
        <f t="shared" si="12"/>
        <v>33629.089999999997</v>
      </c>
      <c r="U103" s="326">
        <v>37</v>
      </c>
      <c r="V103" s="324">
        <v>1856.89</v>
      </c>
      <c r="W103" s="327">
        <v>0</v>
      </c>
      <c r="X103" s="328"/>
      <c r="Y103" s="327">
        <f t="shared" si="13"/>
        <v>1856.89</v>
      </c>
      <c r="Z103" s="329">
        <f t="shared" si="14"/>
        <v>5.5216778093014125E-2</v>
      </c>
      <c r="AA103" s="328">
        <v>-1333</v>
      </c>
      <c r="AB103" s="327">
        <v>0</v>
      </c>
      <c r="AC103" s="327"/>
      <c r="AD103" s="327"/>
      <c r="AE103" s="330">
        <v>7.0000000000000007E-2</v>
      </c>
      <c r="AF103" s="330">
        <v>7.0000000000000007E-2</v>
      </c>
      <c r="AG103" s="327">
        <f t="shared" si="15"/>
        <v>129.98230000000001</v>
      </c>
      <c r="AH103" s="327"/>
      <c r="AI103" s="327">
        <f t="shared" si="16"/>
        <v>129.98230000000001</v>
      </c>
      <c r="AJ103" s="319" t="s">
        <v>168</v>
      </c>
      <c r="AK103" s="319">
        <v>0</v>
      </c>
      <c r="AL103" s="326">
        <v>100</v>
      </c>
      <c r="AM103" s="331">
        <f t="shared" si="17"/>
        <v>1</v>
      </c>
      <c r="AN103" s="331">
        <f t="shared" si="18"/>
        <v>1</v>
      </c>
      <c r="AO103" s="331"/>
      <c r="AP103" s="331"/>
      <c r="AQ103" s="331">
        <f t="shared" si="19"/>
        <v>1</v>
      </c>
      <c r="AR103" s="332" t="str">
        <f>IF(A103="","",VLOOKUP(A103,'Base Sites'!A:B,2,FALSE))</f>
        <v xml:space="preserve">Valauto Lomme  </v>
      </c>
      <c r="AS103" s="332" t="str">
        <f t="shared" si="20"/>
        <v>HYUNDAI</v>
      </c>
      <c r="AT103" s="331"/>
      <c r="AU103" s="333" t="str">
        <f>IF(A103="","",VLOOKUP(L103,'Base Vendeurs'!A:B,2,FALSE))</f>
        <v>Hyundai Lomme</v>
      </c>
      <c r="AV103" s="327">
        <f t="shared" si="21"/>
        <v>1856.89</v>
      </c>
      <c r="AW103" s="329">
        <f t="shared" si="22"/>
        <v>5.5216778093014125E-2</v>
      </c>
      <c r="AX103" s="333" t="str">
        <f t="shared" si="23"/>
        <v>NON</v>
      </c>
      <c r="AY103" s="231">
        <f>+MargesVN[[#This Row],[Total COM]]+MargesVN[[#This Row],[EXT GIE]]+MargesVN[[#This Row],[Forfait immat]]</f>
        <v>229.98230000000001</v>
      </c>
    </row>
    <row r="104" spans="1:51" s="231" customFormat="1" ht="11.25" customHeight="1" x14ac:dyDescent="0.25">
      <c r="A104" s="45">
        <v>70</v>
      </c>
      <c r="B104" s="45" t="s">
        <v>183</v>
      </c>
      <c r="C104" s="45" t="s">
        <v>28</v>
      </c>
      <c r="D104" s="44">
        <v>46078</v>
      </c>
      <c r="E104" s="65">
        <v>46081</v>
      </c>
      <c r="F104" s="35"/>
      <c r="G104" s="35"/>
      <c r="H104" s="35"/>
      <c r="I104" s="35" t="s">
        <v>165</v>
      </c>
      <c r="J104" s="35"/>
      <c r="K104" s="35">
        <v>-247.81</v>
      </c>
      <c r="L104" s="45" t="s">
        <v>349</v>
      </c>
      <c r="M104" s="45">
        <v>5959</v>
      </c>
      <c r="N104" s="45">
        <v>2105964450</v>
      </c>
      <c r="O104" s="45" t="s">
        <v>1914</v>
      </c>
      <c r="P104" s="66" t="s">
        <v>1915</v>
      </c>
      <c r="Q104" s="45" t="s">
        <v>186</v>
      </c>
      <c r="R104" s="47">
        <v>21795.759999999998</v>
      </c>
      <c r="S104" s="47">
        <v>458.33</v>
      </c>
      <c r="T104" s="48">
        <f t="shared" si="12"/>
        <v>22254.09</v>
      </c>
      <c r="U104" s="49">
        <v>13</v>
      </c>
      <c r="V104" s="47">
        <v>1110.33</v>
      </c>
      <c r="W104" s="46">
        <v>0</v>
      </c>
      <c r="X104" s="50"/>
      <c r="Y104" s="46">
        <f t="shared" si="13"/>
        <v>1110.33</v>
      </c>
      <c r="Z104" s="51">
        <f t="shared" si="14"/>
        <v>4.9893300512400186E-2</v>
      </c>
      <c r="AA104" s="50">
        <v>-1250</v>
      </c>
      <c r="AB104" s="46">
        <v>0</v>
      </c>
      <c r="AC104" s="46"/>
      <c r="AD104" s="46" t="s">
        <v>2052</v>
      </c>
      <c r="AE104" s="52">
        <v>7.0000000000000007E-2</v>
      </c>
      <c r="AF104" s="52">
        <v>7.0000000000000007E-2</v>
      </c>
      <c r="AG104" s="46">
        <f t="shared" si="15"/>
        <v>77.723100000000002</v>
      </c>
      <c r="AH104" s="46"/>
      <c r="AI104" s="46">
        <f t="shared" si="16"/>
        <v>77.723100000000002</v>
      </c>
      <c r="AJ104" s="45" t="s">
        <v>168</v>
      </c>
      <c r="AK104" s="45">
        <v>0</v>
      </c>
      <c r="AL104" s="49">
        <v>100</v>
      </c>
      <c r="AM104" s="238">
        <f t="shared" si="17"/>
        <v>1</v>
      </c>
      <c r="AN104" s="238">
        <f t="shared" si="18"/>
        <v>1</v>
      </c>
      <c r="AO104" s="238"/>
      <c r="AP104" s="238"/>
      <c r="AQ104" s="238">
        <f t="shared" si="19"/>
        <v>1</v>
      </c>
      <c r="AR104" s="96" t="str">
        <f>IF(A104="","",VLOOKUP(A104,'Base Sites'!A:B,2,FALSE))</f>
        <v xml:space="preserve">Valauto Lomme  </v>
      </c>
      <c r="AS104" s="96" t="str">
        <f t="shared" si="20"/>
        <v>HYUNDAI</v>
      </c>
      <c r="AT104" s="238"/>
      <c r="AU104" s="231" t="str">
        <f>IF(A104="","",VLOOKUP(L104,'Base Vendeurs'!A:B,2,FALSE))</f>
        <v>Hyundai Lomme</v>
      </c>
      <c r="AV104" s="46">
        <f t="shared" si="21"/>
        <v>1110.33</v>
      </c>
      <c r="AW104" s="51">
        <f t="shared" si="22"/>
        <v>4.9893300512400186E-2</v>
      </c>
      <c r="AX104" s="231" t="str">
        <f t="shared" si="23"/>
        <v>NON</v>
      </c>
      <c r="AY104" s="231">
        <f>+MargesVN[[#This Row],[Total COM]]+MargesVN[[#This Row],[EXT GIE]]+MargesVN[[#This Row],[Forfait immat]]</f>
        <v>177.72309999999999</v>
      </c>
    </row>
    <row r="105" spans="1:51" s="231" customFormat="1" ht="11.25" customHeight="1" x14ac:dyDescent="0.25">
      <c r="A105" s="354">
        <v>70</v>
      </c>
      <c r="B105" s="354" t="s">
        <v>163</v>
      </c>
      <c r="C105" s="354" t="s">
        <v>28</v>
      </c>
      <c r="D105" s="355">
        <v>46128</v>
      </c>
      <c r="E105" s="356">
        <v>46130</v>
      </c>
      <c r="F105" s="357"/>
      <c r="G105" s="357"/>
      <c r="H105" s="357"/>
      <c r="I105" s="357"/>
      <c r="J105" s="357"/>
      <c r="K105" s="357"/>
      <c r="L105" s="354" t="s">
        <v>349</v>
      </c>
      <c r="M105" s="354">
        <v>5960</v>
      </c>
      <c r="N105" s="354">
        <v>2105969045</v>
      </c>
      <c r="O105" s="354" t="s">
        <v>2920</v>
      </c>
      <c r="P105" s="358" t="s">
        <v>2921</v>
      </c>
      <c r="Q105" s="354" t="s">
        <v>55</v>
      </c>
      <c r="R105" s="359">
        <v>36625.480000000003</v>
      </c>
      <c r="S105" s="359">
        <v>541.66999999999996</v>
      </c>
      <c r="T105" s="360">
        <f t="shared" si="12"/>
        <v>37167.15</v>
      </c>
      <c r="U105" s="361">
        <v>59</v>
      </c>
      <c r="V105" s="359">
        <v>3853.9</v>
      </c>
      <c r="W105" s="362">
        <v>0</v>
      </c>
      <c r="X105" s="363"/>
      <c r="Y105" s="362">
        <f t="shared" si="13"/>
        <v>3853.9</v>
      </c>
      <c r="Z105" s="364">
        <f t="shared" si="14"/>
        <v>0.10369102823326512</v>
      </c>
      <c r="AA105" s="363">
        <v>-3750</v>
      </c>
      <c r="AB105" s="362">
        <v>0</v>
      </c>
      <c r="AC105" s="362"/>
      <c r="AD105" s="362"/>
      <c r="AE105" s="365">
        <v>0.13</v>
      </c>
      <c r="AF105" s="365">
        <v>0.13</v>
      </c>
      <c r="AG105" s="362">
        <f t="shared" si="15"/>
        <v>501.00700000000001</v>
      </c>
      <c r="AH105" s="362"/>
      <c r="AI105" s="362">
        <f t="shared" si="16"/>
        <v>501.00700000000001</v>
      </c>
      <c r="AJ105" s="354" t="s">
        <v>168</v>
      </c>
      <c r="AK105" s="354">
        <v>0</v>
      </c>
      <c r="AL105" s="361">
        <v>100</v>
      </c>
      <c r="AM105" s="366">
        <f t="shared" si="17"/>
        <v>1</v>
      </c>
      <c r="AN105" s="366">
        <f t="shared" si="18"/>
        <v>1</v>
      </c>
      <c r="AO105" s="366"/>
      <c r="AP105" s="366"/>
      <c r="AQ105" s="366">
        <f t="shared" si="19"/>
        <v>1</v>
      </c>
      <c r="AR105" s="367" t="str">
        <f>IF(A105="","",VLOOKUP(A105,'Base Sites'!A:B,2,FALSE))</f>
        <v xml:space="preserve">Valauto Lomme  </v>
      </c>
      <c r="AS105" s="367" t="str">
        <f t="shared" si="20"/>
        <v>HYUNDAI</v>
      </c>
      <c r="AT105" s="366"/>
      <c r="AU105" s="368" t="str">
        <f>IF(A105="","",VLOOKUP(L105,'Base Vendeurs'!A:B,2,FALSE))</f>
        <v>Hyundai Lomme</v>
      </c>
      <c r="AV105" s="362">
        <f t="shared" si="21"/>
        <v>3853.9</v>
      </c>
      <c r="AW105" s="364">
        <f t="shared" si="22"/>
        <v>0.10369102823326512</v>
      </c>
      <c r="AX105" s="368" t="str">
        <f t="shared" si="23"/>
        <v>NON</v>
      </c>
      <c r="AY105" s="231">
        <f>+MargesVN[[#This Row],[Total COM]]+MargesVN[[#This Row],[EXT GIE]]+MargesVN[[#This Row],[Forfait immat]]</f>
        <v>601.00700000000006</v>
      </c>
    </row>
    <row r="106" spans="1:51" s="231" customFormat="1" ht="11.25" customHeight="1" x14ac:dyDescent="0.25">
      <c r="A106" s="319">
        <v>70</v>
      </c>
      <c r="B106" s="319" t="s">
        <v>163</v>
      </c>
      <c r="C106" s="319" t="s">
        <v>28</v>
      </c>
      <c r="D106" s="320">
        <v>46087</v>
      </c>
      <c r="E106" s="321">
        <v>46090</v>
      </c>
      <c r="F106" s="322"/>
      <c r="G106" s="322"/>
      <c r="H106" s="322"/>
      <c r="I106" s="322" t="s">
        <v>165</v>
      </c>
      <c r="J106" s="322" t="s">
        <v>165</v>
      </c>
      <c r="K106" s="322">
        <v>41990.47</v>
      </c>
      <c r="L106" s="319" t="s">
        <v>367</v>
      </c>
      <c r="M106" s="319">
        <v>5961</v>
      </c>
      <c r="N106" s="319">
        <v>2105946954</v>
      </c>
      <c r="O106" s="319" t="s">
        <v>2079</v>
      </c>
      <c r="P106" s="323" t="s">
        <v>65</v>
      </c>
      <c r="Q106" s="319" t="s">
        <v>81</v>
      </c>
      <c r="R106" s="324">
        <v>30795.759999999998</v>
      </c>
      <c r="S106" s="324">
        <v>458.33</v>
      </c>
      <c r="T106" s="325">
        <f t="shared" si="12"/>
        <v>31254.09</v>
      </c>
      <c r="U106" s="326">
        <v>17</v>
      </c>
      <c r="V106" s="324">
        <v>310.24</v>
      </c>
      <c r="W106" s="327">
        <v>0</v>
      </c>
      <c r="X106" s="328"/>
      <c r="Y106" s="327">
        <f t="shared" si="13"/>
        <v>310.24</v>
      </c>
      <c r="Z106" s="329">
        <f t="shared" si="14"/>
        <v>9.926380835276279E-3</v>
      </c>
      <c r="AA106" s="328">
        <v>-3530.8</v>
      </c>
      <c r="AB106" s="327">
        <v>-468.69</v>
      </c>
      <c r="AC106" s="327"/>
      <c r="AD106" s="327" t="s">
        <v>371</v>
      </c>
      <c r="AE106" s="330">
        <v>7.0000000000000007E-2</v>
      </c>
      <c r="AF106" s="330">
        <v>0.1</v>
      </c>
      <c r="AG106" s="327">
        <f t="shared" si="15"/>
        <v>21.716800000000003</v>
      </c>
      <c r="AH106" s="327"/>
      <c r="AI106" s="327">
        <f t="shared" si="16"/>
        <v>21.716800000000003</v>
      </c>
      <c r="AJ106" s="319" t="s">
        <v>2060</v>
      </c>
      <c r="AK106" s="319">
        <v>0</v>
      </c>
      <c r="AL106" s="326">
        <v>50</v>
      </c>
      <c r="AM106" s="331">
        <f t="shared" si="17"/>
        <v>1</v>
      </c>
      <c r="AN106" s="331">
        <f t="shared" si="18"/>
        <v>1</v>
      </c>
      <c r="AO106" s="331"/>
      <c r="AP106" s="331"/>
      <c r="AQ106" s="331">
        <f t="shared" si="19"/>
        <v>1</v>
      </c>
      <c r="AR106" s="332" t="str">
        <f>IF(A106="","",VLOOKUP(A106,'Base Sites'!A:B,2,FALSE))</f>
        <v xml:space="preserve">Valauto Lomme  </v>
      </c>
      <c r="AS106" s="332" t="str">
        <f t="shared" si="20"/>
        <v>HYUNDAI</v>
      </c>
      <c r="AT106" s="331"/>
      <c r="AU106" s="333" t="str">
        <f>IF(A106="","",VLOOKUP(L106,'Base Vendeurs'!A:B,2,FALSE))</f>
        <v>Hyundai Lomme</v>
      </c>
      <c r="AV106" s="327">
        <f t="shared" si="21"/>
        <v>310.24</v>
      </c>
      <c r="AW106" s="329">
        <f t="shared" si="22"/>
        <v>9.926380835276279E-3</v>
      </c>
      <c r="AX106" s="333" t="str">
        <f t="shared" si="23"/>
        <v>NON</v>
      </c>
      <c r="AY106" s="231">
        <f>+MargesVN[[#This Row],[Total COM]]+MargesVN[[#This Row],[EXT GIE]]+MargesVN[[#This Row],[Forfait immat]]</f>
        <v>71.716800000000006</v>
      </c>
    </row>
    <row r="107" spans="1:51" s="231" customFormat="1" ht="11.25" customHeight="1" x14ac:dyDescent="0.25">
      <c r="A107" s="45">
        <v>70</v>
      </c>
      <c r="B107" s="45" t="s">
        <v>163</v>
      </c>
      <c r="C107" s="45" t="s">
        <v>28</v>
      </c>
      <c r="D107" s="44">
        <v>46077</v>
      </c>
      <c r="E107" s="65">
        <v>46078</v>
      </c>
      <c r="F107" s="35"/>
      <c r="G107" s="35"/>
      <c r="H107" s="35"/>
      <c r="I107" s="35"/>
      <c r="J107" s="35"/>
      <c r="K107" s="35">
        <v>0</v>
      </c>
      <c r="L107" s="45" t="s">
        <v>349</v>
      </c>
      <c r="M107" s="45">
        <v>5963</v>
      </c>
      <c r="N107" s="45">
        <v>2105976233</v>
      </c>
      <c r="O107" s="45" t="s">
        <v>1820</v>
      </c>
      <c r="P107" s="66" t="s">
        <v>1821</v>
      </c>
      <c r="Q107" s="45" t="s">
        <v>81</v>
      </c>
      <c r="R107" s="47">
        <v>30795.759999999998</v>
      </c>
      <c r="S107" s="47">
        <v>0</v>
      </c>
      <c r="T107" s="48">
        <f t="shared" si="12"/>
        <v>30795.759999999998</v>
      </c>
      <c r="U107" s="49">
        <v>6</v>
      </c>
      <c r="V107" s="47">
        <v>2561.39</v>
      </c>
      <c r="W107" s="46">
        <v>0</v>
      </c>
      <c r="X107" s="50"/>
      <c r="Y107" s="46">
        <f t="shared" si="13"/>
        <v>2561.39</v>
      </c>
      <c r="Z107" s="51">
        <f t="shared" si="14"/>
        <v>8.3173462840339066E-2</v>
      </c>
      <c r="AA107" s="50">
        <v>-2500</v>
      </c>
      <c r="AB107" s="46">
        <v>0</v>
      </c>
      <c r="AC107" s="46"/>
      <c r="AD107" s="46"/>
      <c r="AE107" s="52">
        <v>7.0000000000000007E-2</v>
      </c>
      <c r="AF107" s="52">
        <v>7.0000000000000007E-2</v>
      </c>
      <c r="AG107" s="46">
        <f t="shared" si="15"/>
        <v>179.29730000000001</v>
      </c>
      <c r="AH107" s="46"/>
      <c r="AI107" s="46">
        <f t="shared" si="16"/>
        <v>179.29730000000001</v>
      </c>
      <c r="AJ107" s="45" t="s">
        <v>168</v>
      </c>
      <c r="AK107" s="45">
        <v>0</v>
      </c>
      <c r="AL107" s="49">
        <v>100</v>
      </c>
      <c r="AM107" s="238">
        <f t="shared" si="17"/>
        <v>1</v>
      </c>
      <c r="AN107" s="238">
        <f t="shared" si="18"/>
        <v>1</v>
      </c>
      <c r="AO107" s="238"/>
      <c r="AP107" s="238"/>
      <c r="AQ107" s="238">
        <f t="shared" si="19"/>
        <v>1</v>
      </c>
      <c r="AR107" s="96" t="str">
        <f>IF(A107="","",VLOOKUP(A107,'Base Sites'!A:B,2,FALSE))</f>
        <v xml:space="preserve">Valauto Lomme  </v>
      </c>
      <c r="AS107" s="96" t="str">
        <f t="shared" si="20"/>
        <v>HYUNDAI</v>
      </c>
      <c r="AT107" s="238"/>
      <c r="AU107" s="231" t="str">
        <f>IF(A107="","",VLOOKUP(L107,'Base Vendeurs'!A:B,2,FALSE))</f>
        <v>Hyundai Lomme</v>
      </c>
      <c r="AV107" s="46">
        <f t="shared" si="21"/>
        <v>2561.39</v>
      </c>
      <c r="AW107" s="51">
        <f t="shared" si="22"/>
        <v>8.3173462840339066E-2</v>
      </c>
      <c r="AX107" s="231" t="str">
        <f t="shared" si="23"/>
        <v>NON</v>
      </c>
      <c r="AY107" s="231">
        <f>+MargesVN[[#This Row],[Total COM]]+MargesVN[[#This Row],[EXT GIE]]+MargesVN[[#This Row],[Forfait immat]]</f>
        <v>279.29730000000001</v>
      </c>
    </row>
    <row r="108" spans="1:51" s="231" customFormat="1" ht="11.25" customHeight="1" x14ac:dyDescent="0.25">
      <c r="A108" s="401">
        <v>70</v>
      </c>
      <c r="B108" s="401" t="s">
        <v>163</v>
      </c>
      <c r="C108" s="401" t="s">
        <v>28</v>
      </c>
      <c r="D108" s="402">
        <v>46154</v>
      </c>
      <c r="E108" s="403">
        <v>46157</v>
      </c>
      <c r="F108" s="404"/>
      <c r="G108" s="404"/>
      <c r="H108" s="404"/>
      <c r="I108" s="404"/>
      <c r="J108" s="404"/>
      <c r="K108" s="404">
        <v>0</v>
      </c>
      <c r="L108" s="401" t="s">
        <v>349</v>
      </c>
      <c r="M108" s="401">
        <v>5965</v>
      </c>
      <c r="N108" s="401">
        <v>2105976351</v>
      </c>
      <c r="O108" s="401" t="s">
        <v>3712</v>
      </c>
      <c r="P108" s="405" t="s">
        <v>3713</v>
      </c>
      <c r="Q108" s="401" t="s">
        <v>55</v>
      </c>
      <c r="R108" s="406">
        <v>41292.14</v>
      </c>
      <c r="S108" s="406">
        <v>541.66999999999996</v>
      </c>
      <c r="T108" s="407">
        <f t="shared" si="12"/>
        <v>41833.81</v>
      </c>
      <c r="U108" s="408">
        <v>82</v>
      </c>
      <c r="V108" s="406">
        <v>2875.77</v>
      </c>
      <c r="W108" s="409">
        <v>0</v>
      </c>
      <c r="X108" s="410"/>
      <c r="Y108" s="409">
        <f t="shared" si="13"/>
        <v>2875.77</v>
      </c>
      <c r="Z108" s="411">
        <f t="shared" si="14"/>
        <v>6.8742722692482466E-2</v>
      </c>
      <c r="AA108" s="410">
        <v>-3750</v>
      </c>
      <c r="AB108" s="409">
        <v>0</v>
      </c>
      <c r="AC108" s="409"/>
      <c r="AD108" s="409"/>
      <c r="AE108" s="412">
        <v>0.12</v>
      </c>
      <c r="AF108" s="412">
        <v>0.13</v>
      </c>
      <c r="AG108" s="409">
        <f t="shared" si="15"/>
        <v>345.0924</v>
      </c>
      <c r="AH108" s="409"/>
      <c r="AI108" s="409">
        <f t="shared" si="16"/>
        <v>345.0924</v>
      </c>
      <c r="AJ108" s="401" t="s">
        <v>149</v>
      </c>
      <c r="AK108" s="401">
        <v>0</v>
      </c>
      <c r="AL108" s="408">
        <v>100</v>
      </c>
      <c r="AM108" s="413">
        <f t="shared" si="17"/>
        <v>1</v>
      </c>
      <c r="AN108" s="413">
        <f t="shared" si="18"/>
        <v>1</v>
      </c>
      <c r="AO108" s="413"/>
      <c r="AP108" s="413"/>
      <c r="AQ108" s="413">
        <f t="shared" si="19"/>
        <v>1</v>
      </c>
      <c r="AR108" s="414" t="str">
        <f>IF(A108="","",VLOOKUP(A108,'Base Sites'!A:B,2,FALSE))</f>
        <v xml:space="preserve">Valauto Lomme  </v>
      </c>
      <c r="AS108" s="414" t="str">
        <f t="shared" si="20"/>
        <v>HYUNDAI</v>
      </c>
      <c r="AT108" s="413"/>
      <c r="AU108" s="415" t="str">
        <f>IF(A108="","",VLOOKUP(L108,'Base Vendeurs'!A:B,2,FALSE))</f>
        <v>Hyundai Lomme</v>
      </c>
      <c r="AV108" s="409">
        <f t="shared" si="21"/>
        <v>2875.77</v>
      </c>
      <c r="AW108" s="411">
        <f t="shared" si="22"/>
        <v>6.8742722692482466E-2</v>
      </c>
      <c r="AX108" s="415" t="str">
        <f t="shared" si="23"/>
        <v>NON</v>
      </c>
      <c r="AY108" s="231">
        <f>+MargesVN[[#This Row],[Total COM]]+MargesVN[[#This Row],[EXT GIE]]+MargesVN[[#This Row],[Forfait immat]]</f>
        <v>445.0924</v>
      </c>
    </row>
    <row r="109" spans="1:51" s="231" customFormat="1" ht="11.25" customHeight="1" x14ac:dyDescent="0.25">
      <c r="A109" s="354">
        <v>70</v>
      </c>
      <c r="B109" s="354" t="s">
        <v>163</v>
      </c>
      <c r="C109" s="354" t="s">
        <v>28</v>
      </c>
      <c r="D109" s="355">
        <v>46112</v>
      </c>
      <c r="E109" s="356">
        <v>46113</v>
      </c>
      <c r="F109" s="357"/>
      <c r="G109" s="357"/>
      <c r="H109" s="357"/>
      <c r="I109" s="357"/>
      <c r="J109" s="357"/>
      <c r="K109" s="357"/>
      <c r="L109" s="354" t="s">
        <v>33</v>
      </c>
      <c r="M109" s="354">
        <v>5966</v>
      </c>
      <c r="N109" s="354">
        <v>2105923717</v>
      </c>
      <c r="O109" s="354" t="s">
        <v>2089</v>
      </c>
      <c r="P109" s="358" t="s">
        <v>2090</v>
      </c>
      <c r="Q109" s="354" t="s">
        <v>81</v>
      </c>
      <c r="R109" s="359">
        <v>33087.42</v>
      </c>
      <c r="S109" s="359">
        <v>541.66999999999996</v>
      </c>
      <c r="T109" s="360">
        <f t="shared" si="12"/>
        <v>33629.089999999997</v>
      </c>
      <c r="U109" s="361">
        <v>36</v>
      </c>
      <c r="V109" s="359">
        <v>635.5</v>
      </c>
      <c r="W109" s="362">
        <v>-0.01</v>
      </c>
      <c r="X109" s="363"/>
      <c r="Y109" s="362">
        <f t="shared" si="13"/>
        <v>635.51</v>
      </c>
      <c r="Z109" s="364">
        <f t="shared" si="14"/>
        <v>1.889732966309823E-2</v>
      </c>
      <c r="AA109" s="363">
        <v>-4572.46</v>
      </c>
      <c r="AB109" s="362">
        <v>0</v>
      </c>
      <c r="AC109" s="362"/>
      <c r="AD109" s="362"/>
      <c r="AE109" s="365"/>
      <c r="AF109" s="365">
        <v>0</v>
      </c>
      <c r="AG109" s="362">
        <f t="shared" si="15"/>
        <v>0</v>
      </c>
      <c r="AH109" s="362"/>
      <c r="AI109" s="362">
        <f t="shared" si="16"/>
        <v>0</v>
      </c>
      <c r="AJ109" s="354" t="s">
        <v>228</v>
      </c>
      <c r="AK109" s="354">
        <v>0</v>
      </c>
      <c r="AL109" s="361"/>
      <c r="AM109" s="366">
        <f t="shared" si="17"/>
        <v>0</v>
      </c>
      <c r="AN109" s="366">
        <f t="shared" si="18"/>
        <v>1</v>
      </c>
      <c r="AO109" s="366"/>
      <c r="AP109" s="366"/>
      <c r="AQ109" s="366">
        <f t="shared" si="19"/>
        <v>0</v>
      </c>
      <c r="AR109" s="367" t="str">
        <f>IF(A109="","",VLOOKUP(A109,'Base Sites'!A:B,2,FALSE))</f>
        <v xml:space="preserve">Valauto Lomme  </v>
      </c>
      <c r="AS109" s="367" t="str">
        <f t="shared" si="20"/>
        <v>HYUNDAI</v>
      </c>
      <c r="AT109" s="366"/>
      <c r="AU109" s="368" t="str">
        <f>IF(A109="","",VLOOKUP(L109,'Base Vendeurs'!A:B,2,FALSE))</f>
        <v>Sociétés NORD</v>
      </c>
      <c r="AV109" s="362">
        <f t="shared" si="21"/>
        <v>635.5</v>
      </c>
      <c r="AW109" s="364">
        <f t="shared" si="22"/>
        <v>1.889732966309823E-2</v>
      </c>
      <c r="AX109" s="368" t="str">
        <f t="shared" si="23"/>
        <v>NON</v>
      </c>
      <c r="AY109" s="231">
        <f>+MargesVN[[#This Row],[Total COM]]+MargesVN[[#This Row],[EXT GIE]]+MargesVN[[#This Row],[Forfait immat]]</f>
        <v>0</v>
      </c>
    </row>
    <row r="110" spans="1:51" s="231" customFormat="1" ht="11.25" customHeight="1" x14ac:dyDescent="0.25">
      <c r="A110" s="354">
        <v>70</v>
      </c>
      <c r="B110" s="354" t="s">
        <v>163</v>
      </c>
      <c r="C110" s="354" t="s">
        <v>28</v>
      </c>
      <c r="D110" s="355">
        <v>46112</v>
      </c>
      <c r="E110" s="356">
        <v>46113</v>
      </c>
      <c r="F110" s="357"/>
      <c r="G110" s="357"/>
      <c r="H110" s="357"/>
      <c r="I110" s="357"/>
      <c r="J110" s="357"/>
      <c r="K110" s="357"/>
      <c r="L110" s="354" t="s">
        <v>33</v>
      </c>
      <c r="M110" s="354">
        <v>5967</v>
      </c>
      <c r="N110" s="354">
        <v>2105923718</v>
      </c>
      <c r="O110" s="354" t="s">
        <v>2092</v>
      </c>
      <c r="P110" s="358" t="s">
        <v>2090</v>
      </c>
      <c r="Q110" s="354" t="s">
        <v>81</v>
      </c>
      <c r="R110" s="359">
        <v>33087.42</v>
      </c>
      <c r="S110" s="359">
        <v>541.66999999999996</v>
      </c>
      <c r="T110" s="360">
        <f t="shared" si="12"/>
        <v>33629.089999999997</v>
      </c>
      <c r="U110" s="361">
        <v>36</v>
      </c>
      <c r="V110" s="359">
        <v>635.5</v>
      </c>
      <c r="W110" s="362">
        <v>-0.01</v>
      </c>
      <c r="X110" s="363"/>
      <c r="Y110" s="362">
        <f t="shared" si="13"/>
        <v>635.51</v>
      </c>
      <c r="Z110" s="364">
        <f t="shared" si="14"/>
        <v>1.889732966309823E-2</v>
      </c>
      <c r="AA110" s="363">
        <v>-4572.46</v>
      </c>
      <c r="AB110" s="362">
        <v>0</v>
      </c>
      <c r="AC110" s="362"/>
      <c r="AD110" s="362"/>
      <c r="AE110" s="365"/>
      <c r="AF110" s="365">
        <v>0</v>
      </c>
      <c r="AG110" s="362">
        <f t="shared" si="15"/>
        <v>0</v>
      </c>
      <c r="AH110" s="362"/>
      <c r="AI110" s="362">
        <f t="shared" si="16"/>
        <v>0</v>
      </c>
      <c r="AJ110" s="354" t="s">
        <v>228</v>
      </c>
      <c r="AK110" s="354">
        <v>0</v>
      </c>
      <c r="AL110" s="361"/>
      <c r="AM110" s="366">
        <f t="shared" si="17"/>
        <v>0</v>
      </c>
      <c r="AN110" s="366">
        <f t="shared" si="18"/>
        <v>1</v>
      </c>
      <c r="AO110" s="366"/>
      <c r="AP110" s="366"/>
      <c r="AQ110" s="366">
        <f t="shared" si="19"/>
        <v>0</v>
      </c>
      <c r="AR110" s="367" t="str">
        <f>IF(A110="","",VLOOKUP(A110,'Base Sites'!A:B,2,FALSE))</f>
        <v xml:space="preserve">Valauto Lomme  </v>
      </c>
      <c r="AS110" s="367" t="str">
        <f t="shared" si="20"/>
        <v>HYUNDAI</v>
      </c>
      <c r="AT110" s="366"/>
      <c r="AU110" s="368" t="str">
        <f>IF(A110="","",VLOOKUP(L110,'Base Vendeurs'!A:B,2,FALSE))</f>
        <v>Sociétés NORD</v>
      </c>
      <c r="AV110" s="362">
        <f t="shared" si="21"/>
        <v>635.5</v>
      </c>
      <c r="AW110" s="364">
        <f t="shared" si="22"/>
        <v>1.889732966309823E-2</v>
      </c>
      <c r="AX110" s="368" t="str">
        <f t="shared" si="23"/>
        <v>NON</v>
      </c>
      <c r="AY110" s="231">
        <f>+MargesVN[[#This Row],[Total COM]]+MargesVN[[#This Row],[EXT GIE]]+MargesVN[[#This Row],[Forfait immat]]</f>
        <v>0</v>
      </c>
    </row>
    <row r="111" spans="1:51" s="231" customFormat="1" ht="11.25" customHeight="1" x14ac:dyDescent="0.25">
      <c r="A111" s="354">
        <v>70</v>
      </c>
      <c r="B111" s="354" t="s">
        <v>163</v>
      </c>
      <c r="C111" s="354" t="s">
        <v>28</v>
      </c>
      <c r="D111" s="355">
        <v>46112</v>
      </c>
      <c r="E111" s="356">
        <v>46113</v>
      </c>
      <c r="F111" s="357"/>
      <c r="G111" s="357"/>
      <c r="H111" s="357"/>
      <c r="I111" s="357"/>
      <c r="J111" s="357"/>
      <c r="K111" s="357"/>
      <c r="L111" s="354" t="s">
        <v>33</v>
      </c>
      <c r="M111" s="354">
        <v>5968</v>
      </c>
      <c r="N111" s="354">
        <v>2105923725</v>
      </c>
      <c r="O111" s="354" t="s">
        <v>2091</v>
      </c>
      <c r="P111" s="358" t="s">
        <v>2090</v>
      </c>
      <c r="Q111" s="354" t="s">
        <v>81</v>
      </c>
      <c r="R111" s="359">
        <v>33087.42</v>
      </c>
      <c r="S111" s="359">
        <v>541.66999999999996</v>
      </c>
      <c r="T111" s="360">
        <f t="shared" si="12"/>
        <v>33629.089999999997</v>
      </c>
      <c r="U111" s="361">
        <v>36</v>
      </c>
      <c r="V111" s="359">
        <v>635.5</v>
      </c>
      <c r="W111" s="362">
        <v>-0.01</v>
      </c>
      <c r="X111" s="363"/>
      <c r="Y111" s="362">
        <f t="shared" si="13"/>
        <v>635.51</v>
      </c>
      <c r="Z111" s="364">
        <f t="shared" si="14"/>
        <v>1.889732966309823E-2</v>
      </c>
      <c r="AA111" s="363">
        <v>-4572.46</v>
      </c>
      <c r="AB111" s="362">
        <v>0</v>
      </c>
      <c r="AC111" s="362"/>
      <c r="AD111" s="362"/>
      <c r="AE111" s="365"/>
      <c r="AF111" s="365">
        <v>0</v>
      </c>
      <c r="AG111" s="362">
        <f t="shared" si="15"/>
        <v>0</v>
      </c>
      <c r="AH111" s="362"/>
      <c r="AI111" s="362">
        <f t="shared" si="16"/>
        <v>0</v>
      </c>
      <c r="AJ111" s="354" t="s">
        <v>228</v>
      </c>
      <c r="AK111" s="354">
        <v>0</v>
      </c>
      <c r="AL111" s="361"/>
      <c r="AM111" s="366">
        <f t="shared" si="17"/>
        <v>0</v>
      </c>
      <c r="AN111" s="366">
        <f t="shared" si="18"/>
        <v>1</v>
      </c>
      <c r="AO111" s="366"/>
      <c r="AP111" s="366"/>
      <c r="AQ111" s="366">
        <f t="shared" si="19"/>
        <v>0</v>
      </c>
      <c r="AR111" s="367" t="str">
        <f>IF(A111="","",VLOOKUP(A111,'Base Sites'!A:B,2,FALSE))</f>
        <v xml:space="preserve">Valauto Lomme  </v>
      </c>
      <c r="AS111" s="367" t="str">
        <f t="shared" si="20"/>
        <v>HYUNDAI</v>
      </c>
      <c r="AT111" s="366"/>
      <c r="AU111" s="368" t="str">
        <f>IF(A111="","",VLOOKUP(L111,'Base Vendeurs'!A:B,2,FALSE))</f>
        <v>Sociétés NORD</v>
      </c>
      <c r="AV111" s="362">
        <f t="shared" si="21"/>
        <v>635.5</v>
      </c>
      <c r="AW111" s="364">
        <f t="shared" si="22"/>
        <v>1.889732966309823E-2</v>
      </c>
      <c r="AX111" s="368" t="str">
        <f t="shared" si="23"/>
        <v>NON</v>
      </c>
      <c r="AY111" s="231">
        <f>+MargesVN[[#This Row],[Total COM]]+MargesVN[[#This Row],[EXT GIE]]+MargesVN[[#This Row],[Forfait immat]]</f>
        <v>0</v>
      </c>
    </row>
    <row r="112" spans="1:51" s="231" customFormat="1" ht="11.25" customHeight="1" x14ac:dyDescent="0.25">
      <c r="A112" s="354">
        <v>70</v>
      </c>
      <c r="B112" s="354" t="s">
        <v>163</v>
      </c>
      <c r="C112" s="354" t="s">
        <v>28</v>
      </c>
      <c r="D112" s="355">
        <v>46128</v>
      </c>
      <c r="E112" s="356">
        <v>46129</v>
      </c>
      <c r="F112" s="357"/>
      <c r="G112" s="357"/>
      <c r="H112" s="357"/>
      <c r="I112" s="357"/>
      <c r="J112" s="357"/>
      <c r="K112" s="357">
        <v>0</v>
      </c>
      <c r="L112" s="354" t="s">
        <v>367</v>
      </c>
      <c r="M112" s="354">
        <v>5969</v>
      </c>
      <c r="N112" s="354">
        <v>2105976755</v>
      </c>
      <c r="O112" s="354" t="s">
        <v>2910</v>
      </c>
      <c r="P112" s="358" t="s">
        <v>2911</v>
      </c>
      <c r="Q112" s="354" t="s">
        <v>81</v>
      </c>
      <c r="R112" s="359">
        <v>38504.089999999997</v>
      </c>
      <c r="S112" s="359">
        <v>250</v>
      </c>
      <c r="T112" s="360">
        <f t="shared" si="12"/>
        <v>38754.089999999997</v>
      </c>
      <c r="U112" s="361">
        <v>52</v>
      </c>
      <c r="V112" s="359">
        <v>85.64</v>
      </c>
      <c r="W112" s="362">
        <v>0.01</v>
      </c>
      <c r="X112" s="363"/>
      <c r="Y112" s="362">
        <f t="shared" si="13"/>
        <v>85.63</v>
      </c>
      <c r="Z112" s="364">
        <f t="shared" si="14"/>
        <v>2.2098312720025166E-3</v>
      </c>
      <c r="AA112" s="363">
        <v>-1333</v>
      </c>
      <c r="AB112" s="362">
        <v>0</v>
      </c>
      <c r="AC112" s="362"/>
      <c r="AD112" s="362"/>
      <c r="AE112" s="365">
        <v>7.0000000000000007E-2</v>
      </c>
      <c r="AF112" s="365">
        <v>7.0000000000000007E-2</v>
      </c>
      <c r="AG112" s="362">
        <f t="shared" si="15"/>
        <v>5.9941000000000004</v>
      </c>
      <c r="AH112" s="362"/>
      <c r="AI112" s="362">
        <f t="shared" si="16"/>
        <v>5.9941000000000004</v>
      </c>
      <c r="AJ112" s="354" t="s">
        <v>168</v>
      </c>
      <c r="AK112" s="354">
        <v>0</v>
      </c>
      <c r="AL112" s="361">
        <v>100</v>
      </c>
      <c r="AM112" s="366">
        <f t="shared" si="17"/>
        <v>1</v>
      </c>
      <c r="AN112" s="366">
        <f t="shared" si="18"/>
        <v>1</v>
      </c>
      <c r="AO112" s="366"/>
      <c r="AP112" s="366"/>
      <c r="AQ112" s="366">
        <f t="shared" si="19"/>
        <v>1</v>
      </c>
      <c r="AR112" s="367" t="str">
        <f>IF(A112="","",VLOOKUP(A112,'Base Sites'!A:B,2,FALSE))</f>
        <v xml:space="preserve">Valauto Lomme  </v>
      </c>
      <c r="AS112" s="367" t="str">
        <f t="shared" si="20"/>
        <v>HYUNDAI</v>
      </c>
      <c r="AT112" s="366"/>
      <c r="AU112" s="368" t="str">
        <f>IF(A112="","",VLOOKUP(L112,'Base Vendeurs'!A:B,2,FALSE))</f>
        <v>Hyundai Lomme</v>
      </c>
      <c r="AV112" s="362">
        <f t="shared" si="21"/>
        <v>85.64</v>
      </c>
      <c r="AW112" s="364">
        <f t="shared" si="22"/>
        <v>2.2098312720025166E-3</v>
      </c>
      <c r="AX112" s="368" t="str">
        <f t="shared" si="23"/>
        <v>NON</v>
      </c>
      <c r="AY112" s="231">
        <f>+MargesVN[[#This Row],[Total COM]]+MargesVN[[#This Row],[EXT GIE]]+MargesVN[[#This Row],[Forfait immat]]</f>
        <v>105.9941</v>
      </c>
    </row>
    <row r="113" spans="1:51" s="231" customFormat="1" ht="11.25" customHeight="1" x14ac:dyDescent="0.25">
      <c r="A113" s="319">
        <v>70</v>
      </c>
      <c r="B113" s="319" t="s">
        <v>163</v>
      </c>
      <c r="C113" s="319" t="s">
        <v>28</v>
      </c>
      <c r="D113" s="320">
        <v>46108</v>
      </c>
      <c r="E113" s="321">
        <v>46111</v>
      </c>
      <c r="F113" s="322"/>
      <c r="G113" s="322"/>
      <c r="H113" s="322"/>
      <c r="I113" s="322"/>
      <c r="J113" s="322"/>
      <c r="K113" s="322"/>
      <c r="L113" s="319" t="s">
        <v>349</v>
      </c>
      <c r="M113" s="319">
        <v>5970</v>
      </c>
      <c r="N113" s="319">
        <v>2105976959</v>
      </c>
      <c r="O113" s="319" t="s">
        <v>2069</v>
      </c>
      <c r="P113" s="323" t="s">
        <v>2070</v>
      </c>
      <c r="Q113" s="319" t="s">
        <v>391</v>
      </c>
      <c r="R113" s="324">
        <v>20670.759999999998</v>
      </c>
      <c r="S113" s="324">
        <v>500</v>
      </c>
      <c r="T113" s="325">
        <f t="shared" si="12"/>
        <v>21170.76</v>
      </c>
      <c r="U113" s="326">
        <v>31</v>
      </c>
      <c r="V113" s="324">
        <v>2110.83</v>
      </c>
      <c r="W113" s="327">
        <v>0</v>
      </c>
      <c r="X113" s="328">
        <v>-115.34</v>
      </c>
      <c r="Y113" s="327">
        <f t="shared" si="13"/>
        <v>1995.49</v>
      </c>
      <c r="Z113" s="329">
        <f t="shared" si="14"/>
        <v>9.4256890163603016E-2</v>
      </c>
      <c r="AA113" s="328">
        <v>-833</v>
      </c>
      <c r="AB113" s="327">
        <v>0</v>
      </c>
      <c r="AC113" s="327"/>
      <c r="AD113" s="327"/>
      <c r="AE113" s="330">
        <v>7.0000000000000007E-2</v>
      </c>
      <c r="AF113" s="330">
        <v>7.0000000000000007E-2</v>
      </c>
      <c r="AG113" s="327">
        <f t="shared" si="15"/>
        <v>139.68430000000001</v>
      </c>
      <c r="AH113" s="327"/>
      <c r="AI113" s="327">
        <f t="shared" si="16"/>
        <v>139.68430000000001</v>
      </c>
      <c r="AJ113" s="319" t="s">
        <v>168</v>
      </c>
      <c r="AK113" s="319">
        <v>0</v>
      </c>
      <c r="AL113" s="326">
        <v>100</v>
      </c>
      <c r="AM113" s="331">
        <f t="shared" si="17"/>
        <v>1</v>
      </c>
      <c r="AN113" s="331">
        <f t="shared" si="18"/>
        <v>1</v>
      </c>
      <c r="AO113" s="331"/>
      <c r="AP113" s="331"/>
      <c r="AQ113" s="331">
        <f t="shared" si="19"/>
        <v>1</v>
      </c>
      <c r="AR113" s="332" t="str">
        <f>IF(A113="","",VLOOKUP(A113,'Base Sites'!A:B,2,FALSE))</f>
        <v xml:space="preserve">Valauto Lomme  </v>
      </c>
      <c r="AS113" s="332" t="str">
        <f t="shared" si="20"/>
        <v>HYUNDAI</v>
      </c>
      <c r="AT113" s="331"/>
      <c r="AU113" s="333" t="str">
        <f>IF(A113="","",VLOOKUP(L113,'Base Vendeurs'!A:B,2,FALSE))</f>
        <v>Hyundai Lomme</v>
      </c>
      <c r="AV113" s="327">
        <f t="shared" si="21"/>
        <v>2110.83</v>
      </c>
      <c r="AW113" s="329">
        <f t="shared" si="22"/>
        <v>9.9704970440362084E-2</v>
      </c>
      <c r="AX113" s="333" t="str">
        <f t="shared" si="23"/>
        <v>NON</v>
      </c>
      <c r="AY113" s="231">
        <f>+MargesVN[[#This Row],[Total COM]]+MargesVN[[#This Row],[EXT GIE]]+MargesVN[[#This Row],[Forfait immat]]</f>
        <v>239.68430000000001</v>
      </c>
    </row>
    <row r="114" spans="1:51" s="231" customFormat="1" ht="11.25" customHeight="1" x14ac:dyDescent="0.25">
      <c r="A114" s="354">
        <v>70</v>
      </c>
      <c r="B114" s="354" t="s">
        <v>163</v>
      </c>
      <c r="C114" s="354" t="s">
        <v>28</v>
      </c>
      <c r="D114" s="355">
        <v>46112</v>
      </c>
      <c r="E114" s="356">
        <v>46113</v>
      </c>
      <c r="F114" s="357"/>
      <c r="G114" s="357"/>
      <c r="H114" s="357"/>
      <c r="I114" s="357"/>
      <c r="J114" s="357"/>
      <c r="K114" s="357"/>
      <c r="L114" s="354" t="s">
        <v>33</v>
      </c>
      <c r="M114" s="354">
        <v>5971</v>
      </c>
      <c r="N114" s="354">
        <v>2105923720</v>
      </c>
      <c r="O114" s="354" t="s">
        <v>2093</v>
      </c>
      <c r="P114" s="358" t="s">
        <v>2090</v>
      </c>
      <c r="Q114" s="354" t="s">
        <v>81</v>
      </c>
      <c r="R114" s="359">
        <v>33087.42</v>
      </c>
      <c r="S114" s="359">
        <v>541.66999999999996</v>
      </c>
      <c r="T114" s="360">
        <f t="shared" si="12"/>
        <v>33629.089999999997</v>
      </c>
      <c r="U114" s="361">
        <v>36</v>
      </c>
      <c r="V114" s="359">
        <v>635.5</v>
      </c>
      <c r="W114" s="362">
        <v>-0.01</v>
      </c>
      <c r="X114" s="363"/>
      <c r="Y114" s="362">
        <f t="shared" si="13"/>
        <v>635.51</v>
      </c>
      <c r="Z114" s="364">
        <f t="shared" si="14"/>
        <v>1.889732966309823E-2</v>
      </c>
      <c r="AA114" s="363">
        <v>-4572.46</v>
      </c>
      <c r="AB114" s="362">
        <v>0</v>
      </c>
      <c r="AC114" s="362"/>
      <c r="AD114" s="362"/>
      <c r="AE114" s="365"/>
      <c r="AF114" s="365">
        <v>0</v>
      </c>
      <c r="AG114" s="362">
        <f t="shared" si="15"/>
        <v>0</v>
      </c>
      <c r="AH114" s="362"/>
      <c r="AI114" s="362">
        <f t="shared" si="16"/>
        <v>0</v>
      </c>
      <c r="AJ114" s="354" t="s">
        <v>228</v>
      </c>
      <c r="AK114" s="354">
        <v>0</v>
      </c>
      <c r="AL114" s="361"/>
      <c r="AM114" s="366">
        <f t="shared" si="17"/>
        <v>0</v>
      </c>
      <c r="AN114" s="366">
        <f t="shared" si="18"/>
        <v>1</v>
      </c>
      <c r="AO114" s="366"/>
      <c r="AP114" s="366"/>
      <c r="AQ114" s="366">
        <f t="shared" si="19"/>
        <v>0</v>
      </c>
      <c r="AR114" s="367" t="str">
        <f>IF(A114="","",VLOOKUP(A114,'Base Sites'!A:B,2,FALSE))</f>
        <v xml:space="preserve">Valauto Lomme  </v>
      </c>
      <c r="AS114" s="367" t="str">
        <f t="shared" si="20"/>
        <v>HYUNDAI</v>
      </c>
      <c r="AT114" s="366"/>
      <c r="AU114" s="368" t="str">
        <f>IF(A114="","",VLOOKUP(L114,'Base Vendeurs'!A:B,2,FALSE))</f>
        <v>Sociétés NORD</v>
      </c>
      <c r="AV114" s="362">
        <f t="shared" si="21"/>
        <v>635.5</v>
      </c>
      <c r="AW114" s="364">
        <f t="shared" si="22"/>
        <v>1.889732966309823E-2</v>
      </c>
      <c r="AX114" s="368" t="str">
        <f t="shared" si="23"/>
        <v>NON</v>
      </c>
      <c r="AY114" s="231">
        <f>+MargesVN[[#This Row],[Total COM]]+MargesVN[[#This Row],[EXT GIE]]+MargesVN[[#This Row],[Forfait immat]]</f>
        <v>0</v>
      </c>
    </row>
    <row r="115" spans="1:51" s="231" customFormat="1" ht="11.25" customHeight="1" x14ac:dyDescent="0.25">
      <c r="A115" s="431">
        <v>70</v>
      </c>
      <c r="B115" s="431" t="s">
        <v>183</v>
      </c>
      <c r="C115" s="431" t="s">
        <v>28</v>
      </c>
      <c r="D115" s="432">
        <v>46198</v>
      </c>
      <c r="E115" s="433">
        <v>46199</v>
      </c>
      <c r="F115" s="434"/>
      <c r="G115" s="434"/>
      <c r="H115" s="434"/>
      <c r="I115" s="434" t="s">
        <v>165</v>
      </c>
      <c r="J115" s="434"/>
      <c r="K115" s="434">
        <v>14577.32</v>
      </c>
      <c r="L115" s="431" t="s">
        <v>114</v>
      </c>
      <c r="M115" s="431">
        <v>5972</v>
      </c>
      <c r="N115" s="431">
        <v>2105968885</v>
      </c>
      <c r="O115" s="431" t="s">
        <v>4427</v>
      </c>
      <c r="P115" s="435" t="s">
        <v>4428</v>
      </c>
      <c r="Q115" s="431" t="s">
        <v>81</v>
      </c>
      <c r="R115" s="436">
        <v>28837.43</v>
      </c>
      <c r="S115" s="436">
        <v>458.33</v>
      </c>
      <c r="T115" s="437">
        <f t="shared" si="12"/>
        <v>29295.760000000002</v>
      </c>
      <c r="U115" s="438">
        <v>120</v>
      </c>
      <c r="V115" s="436">
        <v>3703.65</v>
      </c>
      <c r="W115" s="439">
        <v>0</v>
      </c>
      <c r="X115" s="440">
        <v>-3474.43</v>
      </c>
      <c r="Y115" s="439">
        <f t="shared" si="13"/>
        <v>229.22000000000025</v>
      </c>
      <c r="Z115" s="441">
        <f t="shared" si="14"/>
        <v>7.8243404506317723E-3</v>
      </c>
      <c r="AA115" s="440">
        <v>-1757.26</v>
      </c>
      <c r="AB115" s="439">
        <v>-1875</v>
      </c>
      <c r="AC115" s="439"/>
      <c r="AD115" s="439" t="s">
        <v>2020</v>
      </c>
      <c r="AE115" s="442">
        <v>0.13</v>
      </c>
      <c r="AF115" s="442">
        <v>0.13</v>
      </c>
      <c r="AG115" s="439">
        <f t="shared" si="15"/>
        <v>29.798600000000032</v>
      </c>
      <c r="AH115" s="439"/>
      <c r="AI115" s="439">
        <f t="shared" si="16"/>
        <v>29.798600000000032</v>
      </c>
      <c r="AJ115" s="431" t="s">
        <v>168</v>
      </c>
      <c r="AK115" s="431">
        <v>0</v>
      </c>
      <c r="AL115" s="438">
        <v>50</v>
      </c>
      <c r="AM115" s="443">
        <f t="shared" si="17"/>
        <v>1</v>
      </c>
      <c r="AN115" s="443">
        <f t="shared" si="18"/>
        <v>1</v>
      </c>
      <c r="AO115" s="443"/>
      <c r="AP115" s="443"/>
      <c r="AQ115" s="443">
        <f t="shared" si="19"/>
        <v>1</v>
      </c>
      <c r="AR115" s="444" t="str">
        <f>IF(A115="","",VLOOKUP(A115,'Base Sites'!A:B,2,FALSE))</f>
        <v xml:space="preserve">Valauto Lomme  </v>
      </c>
      <c r="AS115" s="444" t="str">
        <f t="shared" si="20"/>
        <v>HYUNDAI</v>
      </c>
      <c r="AT115" s="443"/>
      <c r="AU115" s="445" t="str">
        <f>IF(A115="","",VLOOKUP(L115,'Base Vendeurs'!A:B,2,FALSE))</f>
        <v>Hyundai Lomme</v>
      </c>
      <c r="AV115" s="439">
        <f t="shared" si="21"/>
        <v>3703.65</v>
      </c>
      <c r="AW115" s="441">
        <f t="shared" si="22"/>
        <v>0.12642273148059652</v>
      </c>
      <c r="AX115" s="445" t="str">
        <f t="shared" si="23"/>
        <v>NON</v>
      </c>
      <c r="AY115" s="231">
        <f>+MargesVN[[#This Row],[Total COM]]+MargesVN[[#This Row],[EXT GIE]]+MargesVN[[#This Row],[Forfait immat]]</f>
        <v>79.798600000000036</v>
      </c>
    </row>
    <row r="116" spans="1:51" s="231" customFormat="1" ht="11.25" customHeight="1" x14ac:dyDescent="0.25">
      <c r="A116" s="319">
        <v>70</v>
      </c>
      <c r="B116" s="319" t="s">
        <v>163</v>
      </c>
      <c r="C116" s="319" t="s">
        <v>28</v>
      </c>
      <c r="D116" s="320">
        <v>46098</v>
      </c>
      <c r="E116" s="321">
        <v>46099</v>
      </c>
      <c r="F116" s="322"/>
      <c r="G116" s="322"/>
      <c r="H116" s="322"/>
      <c r="I116" s="322"/>
      <c r="J116" s="322"/>
      <c r="K116" s="322"/>
      <c r="L116" s="319" t="s">
        <v>367</v>
      </c>
      <c r="M116" s="319">
        <v>5975</v>
      </c>
      <c r="N116" s="319">
        <v>2105985469</v>
      </c>
      <c r="O116" s="319" t="s">
        <v>2105</v>
      </c>
      <c r="P116" s="323" t="s">
        <v>2106</v>
      </c>
      <c r="Q116" s="319" t="s">
        <v>55</v>
      </c>
      <c r="R116" s="324">
        <v>41292.14</v>
      </c>
      <c r="S116" s="324">
        <v>541.66999999999996</v>
      </c>
      <c r="T116" s="325">
        <f t="shared" si="12"/>
        <v>41833.81</v>
      </c>
      <c r="U116" s="326">
        <v>19</v>
      </c>
      <c r="V116" s="324">
        <v>3718.28</v>
      </c>
      <c r="W116" s="327">
        <v>0</v>
      </c>
      <c r="X116" s="328"/>
      <c r="Y116" s="327">
        <f t="shared" si="13"/>
        <v>3718.28</v>
      </c>
      <c r="Z116" s="329">
        <f t="shared" si="14"/>
        <v>8.8882174489963994E-2</v>
      </c>
      <c r="AA116" s="328">
        <v>-2083</v>
      </c>
      <c r="AB116" s="327">
        <v>-1667</v>
      </c>
      <c r="AC116" s="327"/>
      <c r="AD116" s="327"/>
      <c r="AE116" s="330">
        <v>7.0000000000000007E-2</v>
      </c>
      <c r="AF116" s="330">
        <v>7.0000000000000007E-2</v>
      </c>
      <c r="AG116" s="327">
        <f t="shared" si="15"/>
        <v>260.27960000000002</v>
      </c>
      <c r="AH116" s="327"/>
      <c r="AI116" s="327">
        <f t="shared" si="16"/>
        <v>260.27960000000002</v>
      </c>
      <c r="AJ116" s="319" t="s">
        <v>149</v>
      </c>
      <c r="AK116" s="319">
        <v>0</v>
      </c>
      <c r="AL116" s="326">
        <v>100</v>
      </c>
      <c r="AM116" s="331">
        <f t="shared" si="17"/>
        <v>1</v>
      </c>
      <c r="AN116" s="331">
        <f t="shared" si="18"/>
        <v>1</v>
      </c>
      <c r="AO116" s="331"/>
      <c r="AP116" s="331"/>
      <c r="AQ116" s="331">
        <f t="shared" si="19"/>
        <v>1</v>
      </c>
      <c r="AR116" s="332" t="str">
        <f>IF(A116="","",VLOOKUP(A116,'Base Sites'!A:B,2,FALSE))</f>
        <v xml:space="preserve">Valauto Lomme  </v>
      </c>
      <c r="AS116" s="332" t="str">
        <f t="shared" si="20"/>
        <v>HYUNDAI</v>
      </c>
      <c r="AT116" s="331"/>
      <c r="AU116" s="333" t="str">
        <f>IF(A116="","",VLOOKUP(L116,'Base Vendeurs'!A:B,2,FALSE))</f>
        <v>Hyundai Lomme</v>
      </c>
      <c r="AV116" s="327">
        <f t="shared" si="21"/>
        <v>3718.28</v>
      </c>
      <c r="AW116" s="329">
        <f t="shared" si="22"/>
        <v>8.8882174489963994E-2</v>
      </c>
      <c r="AX116" s="333" t="str">
        <f t="shared" si="23"/>
        <v>NON</v>
      </c>
      <c r="AY116" s="231">
        <f>+MargesVN[[#This Row],[Total COM]]+MargesVN[[#This Row],[EXT GIE]]+MargesVN[[#This Row],[Forfait immat]]</f>
        <v>360.27960000000002</v>
      </c>
    </row>
    <row r="117" spans="1:51" s="231" customFormat="1" ht="11.25" customHeight="1" x14ac:dyDescent="0.25">
      <c r="A117" s="319">
        <v>70</v>
      </c>
      <c r="B117" s="319" t="s">
        <v>163</v>
      </c>
      <c r="C117" s="319" t="s">
        <v>28</v>
      </c>
      <c r="D117" s="320">
        <v>46100</v>
      </c>
      <c r="E117" s="321">
        <v>46102</v>
      </c>
      <c r="F117" s="322"/>
      <c r="G117" s="322"/>
      <c r="H117" s="322"/>
      <c r="I117" s="322"/>
      <c r="J117" s="322"/>
      <c r="K117" s="322"/>
      <c r="L117" s="319" t="s">
        <v>349</v>
      </c>
      <c r="M117" s="319">
        <v>5976</v>
      </c>
      <c r="N117" s="319">
        <v>2105984446</v>
      </c>
      <c r="O117" s="319" t="s">
        <v>2082</v>
      </c>
      <c r="P117" s="323" t="s">
        <v>2083</v>
      </c>
      <c r="Q117" s="319" t="s">
        <v>81</v>
      </c>
      <c r="R117" s="324">
        <v>33420.76</v>
      </c>
      <c r="S117" s="324">
        <v>1125</v>
      </c>
      <c r="T117" s="325">
        <f t="shared" si="12"/>
        <v>34545.760000000002</v>
      </c>
      <c r="U117" s="326">
        <v>16</v>
      </c>
      <c r="V117" s="324">
        <v>2121.09</v>
      </c>
      <c r="W117" s="327">
        <v>0</v>
      </c>
      <c r="X117" s="328"/>
      <c r="Y117" s="327">
        <f t="shared" si="13"/>
        <v>2121.09</v>
      </c>
      <c r="Z117" s="329">
        <f t="shared" si="14"/>
        <v>6.1399430783980434E-2</v>
      </c>
      <c r="AA117" s="328">
        <v>-1667</v>
      </c>
      <c r="AB117" s="327">
        <v>0</v>
      </c>
      <c r="AC117" s="327"/>
      <c r="AD117" s="327"/>
      <c r="AE117" s="330">
        <v>7.0000000000000007E-2</v>
      </c>
      <c r="AF117" s="330">
        <v>7.0000000000000007E-2</v>
      </c>
      <c r="AG117" s="327">
        <f t="shared" si="15"/>
        <v>148.47630000000004</v>
      </c>
      <c r="AH117" s="327"/>
      <c r="AI117" s="327">
        <f t="shared" si="16"/>
        <v>148.47630000000004</v>
      </c>
      <c r="AJ117" s="319" t="s">
        <v>149</v>
      </c>
      <c r="AK117" s="319">
        <v>0</v>
      </c>
      <c r="AL117" s="326">
        <v>100</v>
      </c>
      <c r="AM117" s="331">
        <f t="shared" si="17"/>
        <v>1</v>
      </c>
      <c r="AN117" s="331">
        <f t="shared" si="18"/>
        <v>1</v>
      </c>
      <c r="AO117" s="331"/>
      <c r="AP117" s="331"/>
      <c r="AQ117" s="331">
        <f t="shared" si="19"/>
        <v>1</v>
      </c>
      <c r="AR117" s="332" t="str">
        <f>IF(A117="","",VLOOKUP(A117,'Base Sites'!A:B,2,FALSE))</f>
        <v xml:space="preserve">Valauto Lomme  </v>
      </c>
      <c r="AS117" s="332" t="str">
        <f t="shared" si="20"/>
        <v>HYUNDAI</v>
      </c>
      <c r="AT117" s="331"/>
      <c r="AU117" s="333" t="str">
        <f>IF(A117="","",VLOOKUP(L117,'Base Vendeurs'!A:B,2,FALSE))</f>
        <v>Hyundai Lomme</v>
      </c>
      <c r="AV117" s="327">
        <f t="shared" si="21"/>
        <v>2121.09</v>
      </c>
      <c r="AW117" s="329">
        <f t="shared" si="22"/>
        <v>6.1399430783980434E-2</v>
      </c>
      <c r="AX117" s="333" t="str">
        <f t="shared" si="23"/>
        <v>NON</v>
      </c>
      <c r="AY117" s="231">
        <f>+MargesVN[[#This Row],[Total COM]]+MargesVN[[#This Row],[EXT GIE]]+MargesVN[[#This Row],[Forfait immat]]</f>
        <v>248.47630000000004</v>
      </c>
    </row>
    <row r="118" spans="1:51" s="231" customFormat="1" ht="11.25" customHeight="1" x14ac:dyDescent="0.25">
      <c r="A118" s="319">
        <v>70</v>
      </c>
      <c r="B118" s="319" t="s">
        <v>163</v>
      </c>
      <c r="C118" s="319" t="s">
        <v>28</v>
      </c>
      <c r="D118" s="320">
        <v>46108</v>
      </c>
      <c r="E118" s="321">
        <v>46111</v>
      </c>
      <c r="F118" s="322"/>
      <c r="G118" s="322"/>
      <c r="H118" s="322"/>
      <c r="I118" s="322"/>
      <c r="J118" s="322"/>
      <c r="K118" s="322"/>
      <c r="L118" s="319" t="s">
        <v>349</v>
      </c>
      <c r="M118" s="319">
        <v>5977</v>
      </c>
      <c r="N118" s="319">
        <v>2105984450</v>
      </c>
      <c r="O118" s="319" t="s">
        <v>2086</v>
      </c>
      <c r="P118" s="323" t="s">
        <v>2087</v>
      </c>
      <c r="Q118" s="319" t="s">
        <v>169</v>
      </c>
      <c r="R118" s="324">
        <v>16670.759999999998</v>
      </c>
      <c r="S118" s="324">
        <v>416.67</v>
      </c>
      <c r="T118" s="325">
        <f t="shared" si="12"/>
        <v>17087.429999999997</v>
      </c>
      <c r="U118" s="326">
        <v>24</v>
      </c>
      <c r="V118" s="324">
        <v>1119.1600000000001</v>
      </c>
      <c r="W118" s="327">
        <v>-0.01</v>
      </c>
      <c r="X118" s="328"/>
      <c r="Y118" s="327">
        <f t="shared" si="13"/>
        <v>1119.17</v>
      </c>
      <c r="Z118" s="329">
        <f t="shared" si="14"/>
        <v>6.5496098594112762E-2</v>
      </c>
      <c r="AA118" s="328">
        <v>-833</v>
      </c>
      <c r="AB118" s="327">
        <v>0</v>
      </c>
      <c r="AC118" s="327"/>
      <c r="AD118" s="327"/>
      <c r="AE118" s="330">
        <v>7.0000000000000007E-2</v>
      </c>
      <c r="AF118" s="330">
        <v>7.0000000000000007E-2</v>
      </c>
      <c r="AG118" s="327">
        <f t="shared" si="15"/>
        <v>78.34190000000001</v>
      </c>
      <c r="AH118" s="327"/>
      <c r="AI118" s="327">
        <f t="shared" si="16"/>
        <v>78.34190000000001</v>
      </c>
      <c r="AJ118" s="319" t="s">
        <v>149</v>
      </c>
      <c r="AK118" s="319">
        <v>0</v>
      </c>
      <c r="AL118" s="326">
        <v>100</v>
      </c>
      <c r="AM118" s="331">
        <f t="shared" si="17"/>
        <v>1</v>
      </c>
      <c r="AN118" s="331">
        <f t="shared" si="18"/>
        <v>1</v>
      </c>
      <c r="AO118" s="331"/>
      <c r="AP118" s="331"/>
      <c r="AQ118" s="331">
        <f t="shared" si="19"/>
        <v>1</v>
      </c>
      <c r="AR118" s="332" t="str">
        <f>IF(A118="","",VLOOKUP(A118,'Base Sites'!A:B,2,FALSE))</f>
        <v xml:space="preserve">Valauto Lomme  </v>
      </c>
      <c r="AS118" s="332" t="str">
        <f t="shared" si="20"/>
        <v>HYUNDAI</v>
      </c>
      <c r="AT118" s="331"/>
      <c r="AU118" s="333" t="str">
        <f>IF(A118="","",VLOOKUP(L118,'Base Vendeurs'!A:B,2,FALSE))</f>
        <v>Hyundai Lomme</v>
      </c>
      <c r="AV118" s="327">
        <f t="shared" si="21"/>
        <v>1119.1600000000001</v>
      </c>
      <c r="AW118" s="329">
        <f t="shared" si="22"/>
        <v>6.5496098594112762E-2</v>
      </c>
      <c r="AX118" s="333" t="str">
        <f t="shared" si="23"/>
        <v>NON</v>
      </c>
      <c r="AY118" s="231">
        <f>+MargesVN[[#This Row],[Total COM]]+MargesVN[[#This Row],[EXT GIE]]+MargesVN[[#This Row],[Forfait immat]]</f>
        <v>178.34190000000001</v>
      </c>
    </row>
    <row r="119" spans="1:51" s="231" customFormat="1" ht="11.25" customHeight="1" x14ac:dyDescent="0.25">
      <c r="A119" s="319">
        <v>70</v>
      </c>
      <c r="B119" s="319" t="s">
        <v>163</v>
      </c>
      <c r="C119" s="319" t="s">
        <v>28</v>
      </c>
      <c r="D119" s="320">
        <v>46106</v>
      </c>
      <c r="E119" s="321">
        <v>46108</v>
      </c>
      <c r="F119" s="322"/>
      <c r="G119" s="322"/>
      <c r="H119" s="322"/>
      <c r="I119" s="322"/>
      <c r="J119" s="322"/>
      <c r="K119" s="322"/>
      <c r="L119" s="319" t="s">
        <v>355</v>
      </c>
      <c r="M119" s="319">
        <v>5980</v>
      </c>
      <c r="N119" s="319">
        <v>2106001024</v>
      </c>
      <c r="O119" s="319" t="s">
        <v>2080</v>
      </c>
      <c r="P119" s="323" t="s">
        <v>2081</v>
      </c>
      <c r="Q119" s="319" t="s">
        <v>81</v>
      </c>
      <c r="R119" s="324">
        <v>33208.81</v>
      </c>
      <c r="S119" s="324">
        <v>0</v>
      </c>
      <c r="T119" s="325">
        <f t="shared" si="12"/>
        <v>33208.81</v>
      </c>
      <c r="U119" s="326">
        <v>13</v>
      </c>
      <c r="V119" s="324">
        <v>1641.47</v>
      </c>
      <c r="W119" s="327">
        <v>0</v>
      </c>
      <c r="X119" s="328"/>
      <c r="Y119" s="327">
        <f t="shared" si="13"/>
        <v>1641.47</v>
      </c>
      <c r="Z119" s="329">
        <f t="shared" si="14"/>
        <v>4.9428750985054871E-2</v>
      </c>
      <c r="AA119" s="328">
        <v>-1875</v>
      </c>
      <c r="AB119" s="327">
        <v>-833</v>
      </c>
      <c r="AC119" s="327"/>
      <c r="AD119" s="327"/>
      <c r="AE119" s="330">
        <v>7.0000000000000007E-2</v>
      </c>
      <c r="AF119" s="330">
        <v>7.0000000000000007E-2</v>
      </c>
      <c r="AG119" s="327">
        <f t="shared" si="15"/>
        <v>114.90290000000002</v>
      </c>
      <c r="AH119" s="327"/>
      <c r="AI119" s="327">
        <f t="shared" si="16"/>
        <v>114.90290000000002</v>
      </c>
      <c r="AJ119" s="319" t="s">
        <v>149</v>
      </c>
      <c r="AK119" s="319">
        <v>0</v>
      </c>
      <c r="AL119" s="326">
        <v>50</v>
      </c>
      <c r="AM119" s="331">
        <f t="shared" si="17"/>
        <v>1</v>
      </c>
      <c r="AN119" s="331">
        <f t="shared" si="18"/>
        <v>1</v>
      </c>
      <c r="AO119" s="331"/>
      <c r="AP119" s="331"/>
      <c r="AQ119" s="331">
        <f t="shared" si="19"/>
        <v>1</v>
      </c>
      <c r="AR119" s="332" t="str">
        <f>IF(A119="","",VLOOKUP(A119,'Base Sites'!A:B,2,FALSE))</f>
        <v xml:space="preserve">Valauto Lomme  </v>
      </c>
      <c r="AS119" s="332" t="str">
        <f t="shared" si="20"/>
        <v>HYUNDAI</v>
      </c>
      <c r="AT119" s="331"/>
      <c r="AU119" s="333" t="str">
        <f>IF(A119="","",VLOOKUP(L119,'Base Vendeurs'!A:B,2,FALSE))</f>
        <v>Hyundai Lomme</v>
      </c>
      <c r="AV119" s="327">
        <f t="shared" si="21"/>
        <v>1641.47</v>
      </c>
      <c r="AW119" s="329">
        <f t="shared" si="22"/>
        <v>4.9428750985054871E-2</v>
      </c>
      <c r="AX119" s="333" t="str">
        <f t="shared" si="23"/>
        <v>NON</v>
      </c>
      <c r="AY119" s="231">
        <f>+MargesVN[[#This Row],[Total COM]]+MargesVN[[#This Row],[EXT GIE]]+MargesVN[[#This Row],[Forfait immat]]</f>
        <v>164.90290000000002</v>
      </c>
    </row>
    <row r="120" spans="1:51" s="231" customFormat="1" ht="11.25" customHeight="1" x14ac:dyDescent="0.25">
      <c r="A120" s="319">
        <v>70</v>
      </c>
      <c r="B120" s="319" t="s">
        <v>163</v>
      </c>
      <c r="C120" s="319" t="s">
        <v>28</v>
      </c>
      <c r="D120" s="320">
        <v>46111</v>
      </c>
      <c r="E120" s="321">
        <v>46112</v>
      </c>
      <c r="F120" s="322"/>
      <c r="G120" s="322"/>
      <c r="H120" s="322"/>
      <c r="I120" s="322"/>
      <c r="J120" s="322"/>
      <c r="K120" s="322">
        <v>0</v>
      </c>
      <c r="L120" s="319" t="s">
        <v>367</v>
      </c>
      <c r="M120" s="319">
        <v>5982</v>
      </c>
      <c r="N120" s="319">
        <v>2105944483</v>
      </c>
      <c r="O120" s="319" t="s">
        <v>2077</v>
      </c>
      <c r="P120" s="323" t="s">
        <v>2078</v>
      </c>
      <c r="Q120" s="319" t="s">
        <v>81</v>
      </c>
      <c r="R120" s="324">
        <v>34254.1</v>
      </c>
      <c r="S120" s="324">
        <v>1125</v>
      </c>
      <c r="T120" s="325">
        <f t="shared" si="12"/>
        <v>35379.1</v>
      </c>
      <c r="U120" s="326">
        <v>10</v>
      </c>
      <c r="V120" s="324">
        <v>1527.37</v>
      </c>
      <c r="W120" s="327">
        <v>0</v>
      </c>
      <c r="X120" s="328"/>
      <c r="Y120" s="327">
        <f t="shared" si="13"/>
        <v>1527.37</v>
      </c>
      <c r="Z120" s="329">
        <f t="shared" si="14"/>
        <v>4.3171533475978754E-2</v>
      </c>
      <c r="AA120" s="328">
        <v>-1667</v>
      </c>
      <c r="AB120" s="327">
        <v>0</v>
      </c>
      <c r="AC120" s="327"/>
      <c r="AD120" s="327"/>
      <c r="AE120" s="330">
        <v>7.0000000000000007E-2</v>
      </c>
      <c r="AF120" s="330">
        <v>7.0000000000000007E-2</v>
      </c>
      <c r="AG120" s="327">
        <f t="shared" si="15"/>
        <v>106.91590000000001</v>
      </c>
      <c r="AH120" s="327"/>
      <c r="AI120" s="327">
        <f t="shared" si="16"/>
        <v>106.91590000000001</v>
      </c>
      <c r="AJ120" s="319" t="s">
        <v>149</v>
      </c>
      <c r="AK120" s="319">
        <v>0</v>
      </c>
      <c r="AL120" s="326">
        <v>100</v>
      </c>
      <c r="AM120" s="331">
        <f t="shared" si="17"/>
        <v>1</v>
      </c>
      <c r="AN120" s="331">
        <f t="shared" si="18"/>
        <v>1</v>
      </c>
      <c r="AO120" s="331"/>
      <c r="AP120" s="331"/>
      <c r="AQ120" s="331">
        <f t="shared" si="19"/>
        <v>1</v>
      </c>
      <c r="AR120" s="332" t="str">
        <f>IF(A120="","",VLOOKUP(A120,'Base Sites'!A:B,2,FALSE))</f>
        <v xml:space="preserve">Valauto Lomme  </v>
      </c>
      <c r="AS120" s="332" t="str">
        <f t="shared" si="20"/>
        <v>HYUNDAI</v>
      </c>
      <c r="AT120" s="331"/>
      <c r="AU120" s="333" t="str">
        <f>IF(A120="","",VLOOKUP(L120,'Base Vendeurs'!A:B,2,FALSE))</f>
        <v>Hyundai Lomme</v>
      </c>
      <c r="AV120" s="327">
        <f t="shared" si="21"/>
        <v>1527.37</v>
      </c>
      <c r="AW120" s="329">
        <f t="shared" si="22"/>
        <v>4.3171533475978754E-2</v>
      </c>
      <c r="AX120" s="333" t="str">
        <f t="shared" si="23"/>
        <v>NON</v>
      </c>
      <c r="AY120" s="231">
        <f>+MargesVN[[#This Row],[Total COM]]+MargesVN[[#This Row],[EXT GIE]]+MargesVN[[#This Row],[Forfait immat]]</f>
        <v>206.91590000000002</v>
      </c>
    </row>
    <row r="121" spans="1:51" s="231" customFormat="1" ht="11.25" customHeight="1" x14ac:dyDescent="0.25">
      <c r="A121" s="319">
        <v>70</v>
      </c>
      <c r="B121" s="319" t="s">
        <v>163</v>
      </c>
      <c r="C121" s="319" t="s">
        <v>28</v>
      </c>
      <c r="D121" s="320">
        <v>46106</v>
      </c>
      <c r="E121" s="321">
        <v>46108</v>
      </c>
      <c r="F121" s="322"/>
      <c r="G121" s="322"/>
      <c r="H121" s="322"/>
      <c r="I121" s="322"/>
      <c r="J121" s="322"/>
      <c r="K121" s="322"/>
      <c r="L121" s="319" t="s">
        <v>367</v>
      </c>
      <c r="M121" s="319">
        <v>5983</v>
      </c>
      <c r="N121" s="319">
        <v>2106007733</v>
      </c>
      <c r="O121" s="319" t="s">
        <v>2111</v>
      </c>
      <c r="P121" s="323" t="s">
        <v>2112</v>
      </c>
      <c r="Q121" s="319" t="s">
        <v>55</v>
      </c>
      <c r="R121" s="324">
        <v>32958.81</v>
      </c>
      <c r="S121" s="324">
        <v>541.66999999999996</v>
      </c>
      <c r="T121" s="325">
        <f t="shared" si="12"/>
        <v>33500.479999999996</v>
      </c>
      <c r="U121" s="326">
        <v>5</v>
      </c>
      <c r="V121" s="324">
        <v>367.24</v>
      </c>
      <c r="W121" s="327">
        <v>0</v>
      </c>
      <c r="X121" s="328"/>
      <c r="Y121" s="327">
        <f t="shared" si="13"/>
        <v>367.24</v>
      </c>
      <c r="Z121" s="329">
        <f t="shared" si="14"/>
        <v>1.0962230988929116E-2</v>
      </c>
      <c r="AA121" s="328">
        <v>-2083</v>
      </c>
      <c r="AB121" s="327">
        <v>-1667</v>
      </c>
      <c r="AC121" s="327"/>
      <c r="AD121" s="327"/>
      <c r="AE121" s="330">
        <v>7.0000000000000007E-2</v>
      </c>
      <c r="AF121" s="330">
        <v>7.0000000000000007E-2</v>
      </c>
      <c r="AG121" s="327">
        <f t="shared" si="15"/>
        <v>25.706800000000005</v>
      </c>
      <c r="AH121" s="327"/>
      <c r="AI121" s="327">
        <f t="shared" si="16"/>
        <v>25.706800000000005</v>
      </c>
      <c r="AJ121" s="319" t="s">
        <v>168</v>
      </c>
      <c r="AK121" s="319">
        <v>0</v>
      </c>
      <c r="AL121" s="326">
        <v>100</v>
      </c>
      <c r="AM121" s="331">
        <f t="shared" si="17"/>
        <v>1</v>
      </c>
      <c r="AN121" s="331">
        <f t="shared" si="18"/>
        <v>1</v>
      </c>
      <c r="AO121" s="331"/>
      <c r="AP121" s="331"/>
      <c r="AQ121" s="331">
        <f t="shared" si="19"/>
        <v>1</v>
      </c>
      <c r="AR121" s="332" t="str">
        <f>IF(A121="","",VLOOKUP(A121,'Base Sites'!A:B,2,FALSE))</f>
        <v xml:space="preserve">Valauto Lomme  </v>
      </c>
      <c r="AS121" s="332" t="str">
        <f t="shared" si="20"/>
        <v>HYUNDAI</v>
      </c>
      <c r="AT121" s="331"/>
      <c r="AU121" s="333" t="str">
        <f>IF(A121="","",VLOOKUP(L121,'Base Vendeurs'!A:B,2,FALSE))</f>
        <v>Hyundai Lomme</v>
      </c>
      <c r="AV121" s="327">
        <f t="shared" si="21"/>
        <v>367.24</v>
      </c>
      <c r="AW121" s="329">
        <f t="shared" si="22"/>
        <v>1.0962230988929116E-2</v>
      </c>
      <c r="AX121" s="333" t="str">
        <f t="shared" si="23"/>
        <v>NON</v>
      </c>
      <c r="AY121" s="231">
        <f>+MargesVN[[#This Row],[Total COM]]+MargesVN[[#This Row],[EXT GIE]]+MargesVN[[#This Row],[Forfait immat]]</f>
        <v>125.7068</v>
      </c>
    </row>
    <row r="122" spans="1:51" s="231" customFormat="1" ht="11.25" customHeight="1" x14ac:dyDescent="0.25">
      <c r="A122" s="319">
        <v>70</v>
      </c>
      <c r="B122" s="319" t="s">
        <v>163</v>
      </c>
      <c r="C122" s="319" t="s">
        <v>28</v>
      </c>
      <c r="D122" s="320">
        <v>46106</v>
      </c>
      <c r="E122" s="321">
        <v>46106</v>
      </c>
      <c r="F122" s="322"/>
      <c r="G122" s="322"/>
      <c r="H122" s="322"/>
      <c r="I122" s="322"/>
      <c r="J122" s="322"/>
      <c r="K122" s="322">
        <v>0</v>
      </c>
      <c r="L122" s="319" t="s">
        <v>367</v>
      </c>
      <c r="M122" s="319">
        <v>5986</v>
      </c>
      <c r="N122" s="319">
        <v>2106005923</v>
      </c>
      <c r="O122" s="319" t="s">
        <v>2100</v>
      </c>
      <c r="P122" s="323" t="s">
        <v>2101</v>
      </c>
      <c r="Q122" s="319" t="s">
        <v>55</v>
      </c>
      <c r="R122" s="324">
        <v>36625.5</v>
      </c>
      <c r="S122" s="324">
        <v>541.66</v>
      </c>
      <c r="T122" s="325">
        <f t="shared" si="12"/>
        <v>37167.160000000003</v>
      </c>
      <c r="U122" s="326">
        <v>5</v>
      </c>
      <c r="V122" s="324">
        <v>1137.58</v>
      </c>
      <c r="W122" s="327">
        <v>-0.02</v>
      </c>
      <c r="X122" s="328"/>
      <c r="Y122" s="327">
        <f t="shared" si="13"/>
        <v>1137.5999999999999</v>
      </c>
      <c r="Z122" s="329">
        <f t="shared" si="14"/>
        <v>3.0607127367277991E-2</v>
      </c>
      <c r="AA122" s="328">
        <v>-3827.39</v>
      </c>
      <c r="AB122" s="327">
        <v>-1857.96</v>
      </c>
      <c r="AC122" s="327"/>
      <c r="AD122" s="327"/>
      <c r="AE122" s="330">
        <v>7.0000000000000007E-2</v>
      </c>
      <c r="AF122" s="330">
        <v>7.0000000000000007E-2</v>
      </c>
      <c r="AG122" s="327">
        <f t="shared" si="15"/>
        <v>79.632000000000005</v>
      </c>
      <c r="AH122" s="327"/>
      <c r="AI122" s="327">
        <f t="shared" si="16"/>
        <v>79.632000000000005</v>
      </c>
      <c r="AJ122" s="319" t="s">
        <v>149</v>
      </c>
      <c r="AK122" s="319">
        <v>0</v>
      </c>
      <c r="AL122" s="326"/>
      <c r="AM122" s="331">
        <f t="shared" si="17"/>
        <v>0</v>
      </c>
      <c r="AN122" s="331">
        <f t="shared" si="18"/>
        <v>1</v>
      </c>
      <c r="AO122" s="331"/>
      <c r="AP122" s="331"/>
      <c r="AQ122" s="331">
        <f t="shared" si="19"/>
        <v>0</v>
      </c>
      <c r="AR122" s="332" t="str">
        <f>IF(A122="","",VLOOKUP(A122,'Base Sites'!A:B,2,FALSE))</f>
        <v xml:space="preserve">Valauto Lomme  </v>
      </c>
      <c r="AS122" s="332" t="str">
        <f t="shared" si="20"/>
        <v>HYUNDAI</v>
      </c>
      <c r="AT122" s="331"/>
      <c r="AU122" s="333" t="str">
        <f>IF(A122="","",VLOOKUP(L122,'Base Vendeurs'!A:B,2,FALSE))</f>
        <v>Hyundai Lomme</v>
      </c>
      <c r="AV122" s="327">
        <f t="shared" si="21"/>
        <v>1137.58</v>
      </c>
      <c r="AW122" s="329">
        <f t="shared" si="22"/>
        <v>3.0607127367277991E-2</v>
      </c>
      <c r="AX122" s="333" t="str">
        <f t="shared" si="23"/>
        <v>NON</v>
      </c>
      <c r="AY122" s="231">
        <f>+MargesVN[[#This Row],[Total COM]]+MargesVN[[#This Row],[EXT GIE]]+MargesVN[[#This Row],[Forfait immat]]</f>
        <v>79.632000000000005</v>
      </c>
    </row>
    <row r="123" spans="1:51" s="231" customFormat="1" ht="11.25" customHeight="1" x14ac:dyDescent="0.25">
      <c r="A123" s="319">
        <v>70</v>
      </c>
      <c r="B123" s="319" t="s">
        <v>163</v>
      </c>
      <c r="C123" s="319" t="s">
        <v>28</v>
      </c>
      <c r="D123" s="320">
        <v>46106</v>
      </c>
      <c r="E123" s="321">
        <v>46106</v>
      </c>
      <c r="F123" s="322"/>
      <c r="G123" s="322"/>
      <c r="H123" s="322"/>
      <c r="I123" s="322"/>
      <c r="J123" s="322"/>
      <c r="K123" s="322">
        <v>0</v>
      </c>
      <c r="L123" s="319" t="s">
        <v>367</v>
      </c>
      <c r="M123" s="319">
        <v>5988</v>
      </c>
      <c r="N123" s="319">
        <v>2106005924</v>
      </c>
      <c r="O123" s="319" t="s">
        <v>2102</v>
      </c>
      <c r="P123" s="323" t="s">
        <v>2101</v>
      </c>
      <c r="Q123" s="319" t="s">
        <v>55</v>
      </c>
      <c r="R123" s="324">
        <v>36625.5</v>
      </c>
      <c r="S123" s="324">
        <v>541.66</v>
      </c>
      <c r="T123" s="325">
        <f t="shared" si="12"/>
        <v>37167.160000000003</v>
      </c>
      <c r="U123" s="326">
        <v>1</v>
      </c>
      <c r="V123" s="324">
        <v>1137.58</v>
      </c>
      <c r="W123" s="327">
        <v>-0.02</v>
      </c>
      <c r="X123" s="328"/>
      <c r="Y123" s="327">
        <f t="shared" si="13"/>
        <v>1137.5999999999999</v>
      </c>
      <c r="Z123" s="329">
        <f t="shared" si="14"/>
        <v>3.0607127367277991E-2</v>
      </c>
      <c r="AA123" s="328">
        <v>-3827.39</v>
      </c>
      <c r="AB123" s="327">
        <v>-1857.96</v>
      </c>
      <c r="AC123" s="327"/>
      <c r="AD123" s="327"/>
      <c r="AE123" s="330">
        <v>7.0000000000000007E-2</v>
      </c>
      <c r="AF123" s="330">
        <v>7.0000000000000007E-2</v>
      </c>
      <c r="AG123" s="327">
        <f t="shared" si="15"/>
        <v>79.632000000000005</v>
      </c>
      <c r="AH123" s="327"/>
      <c r="AI123" s="327">
        <f t="shared" si="16"/>
        <v>79.632000000000005</v>
      </c>
      <c r="AJ123" s="319" t="s">
        <v>149</v>
      </c>
      <c r="AK123" s="319">
        <v>0</v>
      </c>
      <c r="AL123" s="326"/>
      <c r="AM123" s="331">
        <f t="shared" si="17"/>
        <v>0</v>
      </c>
      <c r="AN123" s="331">
        <f t="shared" si="18"/>
        <v>1</v>
      </c>
      <c r="AO123" s="331"/>
      <c r="AP123" s="331"/>
      <c r="AQ123" s="331">
        <f t="shared" si="19"/>
        <v>0</v>
      </c>
      <c r="AR123" s="332" t="str">
        <f>IF(A123="","",VLOOKUP(A123,'Base Sites'!A:B,2,FALSE))</f>
        <v xml:space="preserve">Valauto Lomme  </v>
      </c>
      <c r="AS123" s="332" t="str">
        <f t="shared" si="20"/>
        <v>HYUNDAI</v>
      </c>
      <c r="AT123" s="331"/>
      <c r="AU123" s="333" t="str">
        <f>IF(A123="","",VLOOKUP(L123,'Base Vendeurs'!A:B,2,FALSE))</f>
        <v>Hyundai Lomme</v>
      </c>
      <c r="AV123" s="327">
        <f t="shared" si="21"/>
        <v>1137.58</v>
      </c>
      <c r="AW123" s="329">
        <f t="shared" si="22"/>
        <v>3.0607127367277991E-2</v>
      </c>
      <c r="AX123" s="333" t="str">
        <f t="shared" si="23"/>
        <v>NON</v>
      </c>
      <c r="AY123" s="231">
        <f>+MargesVN[[#This Row],[Total COM]]+MargesVN[[#This Row],[EXT GIE]]+MargesVN[[#This Row],[Forfait immat]]</f>
        <v>79.632000000000005</v>
      </c>
    </row>
    <row r="124" spans="1:51" s="231" customFormat="1" ht="11.25" customHeight="1" x14ac:dyDescent="0.25">
      <c r="A124" s="354">
        <v>70</v>
      </c>
      <c r="B124" s="354" t="s">
        <v>183</v>
      </c>
      <c r="C124" s="354" t="s">
        <v>28</v>
      </c>
      <c r="D124" s="355">
        <v>46127</v>
      </c>
      <c r="E124" s="356">
        <v>46128</v>
      </c>
      <c r="F124" s="357"/>
      <c r="G124" s="357"/>
      <c r="H124" s="357"/>
      <c r="I124" s="357" t="s">
        <v>165</v>
      </c>
      <c r="J124" s="357"/>
      <c r="K124" s="357">
        <v>-5038.1899999999996</v>
      </c>
      <c r="L124" s="354" t="s">
        <v>114</v>
      </c>
      <c r="M124" s="354">
        <v>5989</v>
      </c>
      <c r="N124" s="354">
        <v>2106007995</v>
      </c>
      <c r="O124" s="354" t="s">
        <v>2895</v>
      </c>
      <c r="P124" s="358" t="s">
        <v>2896</v>
      </c>
      <c r="Q124" s="354" t="s">
        <v>391</v>
      </c>
      <c r="R124" s="359">
        <v>20670.759999999998</v>
      </c>
      <c r="S124" s="359">
        <v>0</v>
      </c>
      <c r="T124" s="360">
        <f t="shared" si="12"/>
        <v>20670.759999999998</v>
      </c>
      <c r="U124" s="361">
        <v>22</v>
      </c>
      <c r="V124" s="359">
        <v>1247.5</v>
      </c>
      <c r="W124" s="362">
        <v>0</v>
      </c>
      <c r="X124" s="363"/>
      <c r="Y124" s="362">
        <f t="shared" si="13"/>
        <v>1247.5</v>
      </c>
      <c r="Z124" s="364">
        <f t="shared" si="14"/>
        <v>6.0350949844127651E-2</v>
      </c>
      <c r="AA124" s="363">
        <v>-833</v>
      </c>
      <c r="AB124" s="362">
        <v>0</v>
      </c>
      <c r="AC124" s="362"/>
      <c r="AD124" s="362" t="s">
        <v>3637</v>
      </c>
      <c r="AE124" s="365">
        <v>7.0000000000000007E-2</v>
      </c>
      <c r="AF124" s="365">
        <v>0.1</v>
      </c>
      <c r="AG124" s="362">
        <f t="shared" si="15"/>
        <v>87.325000000000003</v>
      </c>
      <c r="AH124" s="362"/>
      <c r="AI124" s="362">
        <f t="shared" si="16"/>
        <v>87.325000000000003</v>
      </c>
      <c r="AJ124" s="354" t="s">
        <v>168</v>
      </c>
      <c r="AK124" s="354">
        <v>0</v>
      </c>
      <c r="AL124" s="361">
        <v>100</v>
      </c>
      <c r="AM124" s="366">
        <f t="shared" si="17"/>
        <v>1</v>
      </c>
      <c r="AN124" s="366">
        <f t="shared" si="18"/>
        <v>1</v>
      </c>
      <c r="AO124" s="366"/>
      <c r="AP124" s="366"/>
      <c r="AQ124" s="366">
        <f t="shared" si="19"/>
        <v>1</v>
      </c>
      <c r="AR124" s="367" t="str">
        <f>IF(A124="","",VLOOKUP(A124,'Base Sites'!A:B,2,FALSE))</f>
        <v xml:space="preserve">Valauto Lomme  </v>
      </c>
      <c r="AS124" s="367" t="str">
        <f t="shared" si="20"/>
        <v>HYUNDAI</v>
      </c>
      <c r="AT124" s="366"/>
      <c r="AU124" s="368" t="str">
        <f>IF(A124="","",VLOOKUP(L124,'Base Vendeurs'!A:B,2,FALSE))</f>
        <v>Hyundai Lomme</v>
      </c>
      <c r="AV124" s="362">
        <f t="shared" si="21"/>
        <v>1247.5</v>
      </c>
      <c r="AW124" s="364">
        <f t="shared" si="22"/>
        <v>6.0350949844127651E-2</v>
      </c>
      <c r="AX124" s="368" t="str">
        <f t="shared" si="23"/>
        <v>NON</v>
      </c>
      <c r="AY124" s="231">
        <f>+MargesVN[[#This Row],[Total COM]]+MargesVN[[#This Row],[EXT GIE]]+MargesVN[[#This Row],[Forfait immat]]</f>
        <v>187.32499999999999</v>
      </c>
    </row>
    <row r="125" spans="1:51" s="231" customFormat="1" ht="11.25" customHeight="1" x14ac:dyDescent="0.25">
      <c r="A125" s="431">
        <v>70</v>
      </c>
      <c r="B125" s="431" t="s">
        <v>163</v>
      </c>
      <c r="C125" s="431" t="s">
        <v>28</v>
      </c>
      <c r="D125" s="432">
        <v>46189</v>
      </c>
      <c r="E125" s="433">
        <v>46190</v>
      </c>
      <c r="F125" s="434"/>
      <c r="G125" s="434"/>
      <c r="H125" s="434"/>
      <c r="I125" s="434"/>
      <c r="J125" s="434"/>
      <c r="K125" s="434">
        <v>0</v>
      </c>
      <c r="L125" s="431" t="s">
        <v>367</v>
      </c>
      <c r="M125" s="431">
        <v>5990</v>
      </c>
      <c r="N125" s="431">
        <v>2106009710</v>
      </c>
      <c r="O125" s="431" t="s">
        <v>4464</v>
      </c>
      <c r="P125" s="435" t="s">
        <v>4465</v>
      </c>
      <c r="Q125" s="431" t="s">
        <v>55</v>
      </c>
      <c r="R125" s="436">
        <v>32958.81</v>
      </c>
      <c r="S125" s="436">
        <v>750</v>
      </c>
      <c r="T125" s="437">
        <f t="shared" si="12"/>
        <v>33708.81</v>
      </c>
      <c r="U125" s="438">
        <v>84</v>
      </c>
      <c r="V125" s="436">
        <v>2089.64</v>
      </c>
      <c r="W125" s="439">
        <v>0</v>
      </c>
      <c r="X125" s="440"/>
      <c r="Y125" s="439">
        <f t="shared" si="13"/>
        <v>2089.64</v>
      </c>
      <c r="Z125" s="441">
        <f t="shared" si="14"/>
        <v>6.199091572796548E-2</v>
      </c>
      <c r="AA125" s="440">
        <v>-2009.54</v>
      </c>
      <c r="AB125" s="439">
        <v>-2916</v>
      </c>
      <c r="AC125" s="439"/>
      <c r="AD125" s="439"/>
      <c r="AE125" s="442">
        <v>0.13</v>
      </c>
      <c r="AF125" s="442">
        <v>0.13</v>
      </c>
      <c r="AG125" s="439">
        <f t="shared" si="15"/>
        <v>271.65319999999997</v>
      </c>
      <c r="AH125" s="439"/>
      <c r="AI125" s="439">
        <f t="shared" si="16"/>
        <v>271.65319999999997</v>
      </c>
      <c r="AJ125" s="431" t="s">
        <v>149</v>
      </c>
      <c r="AK125" s="431">
        <v>0</v>
      </c>
      <c r="AL125" s="438">
        <v>100</v>
      </c>
      <c r="AM125" s="443">
        <f t="shared" si="17"/>
        <v>1</v>
      </c>
      <c r="AN125" s="443">
        <f t="shared" si="18"/>
        <v>1</v>
      </c>
      <c r="AO125" s="443"/>
      <c r="AP125" s="443"/>
      <c r="AQ125" s="443">
        <f t="shared" si="19"/>
        <v>1</v>
      </c>
      <c r="AR125" s="444" t="str">
        <f>IF(A125="","",VLOOKUP(A125,'Base Sites'!A:B,2,FALSE))</f>
        <v xml:space="preserve">Valauto Lomme  </v>
      </c>
      <c r="AS125" s="444" t="str">
        <f t="shared" si="20"/>
        <v>HYUNDAI</v>
      </c>
      <c r="AT125" s="443"/>
      <c r="AU125" s="445" t="str">
        <f>IF(A125="","",VLOOKUP(L125,'Base Vendeurs'!A:B,2,FALSE))</f>
        <v>Hyundai Lomme</v>
      </c>
      <c r="AV125" s="439">
        <f t="shared" si="21"/>
        <v>2089.64</v>
      </c>
      <c r="AW125" s="441">
        <f t="shared" si="22"/>
        <v>6.199091572796548E-2</v>
      </c>
      <c r="AX125" s="445" t="str">
        <f t="shared" si="23"/>
        <v>NON</v>
      </c>
      <c r="AY125" s="231">
        <f>+MargesVN[[#This Row],[Total COM]]+MargesVN[[#This Row],[EXT GIE]]+MargesVN[[#This Row],[Forfait immat]]</f>
        <v>371.65319999999997</v>
      </c>
    </row>
    <row r="126" spans="1:51" s="231" customFormat="1" ht="11.25" customHeight="1" x14ac:dyDescent="0.25">
      <c r="A126" s="431">
        <v>70</v>
      </c>
      <c r="B126" s="431" t="s">
        <v>183</v>
      </c>
      <c r="C126" s="431" t="s">
        <v>28</v>
      </c>
      <c r="D126" s="432">
        <v>46199</v>
      </c>
      <c r="E126" s="433">
        <v>46199</v>
      </c>
      <c r="F126" s="434"/>
      <c r="G126" s="434"/>
      <c r="H126" s="434"/>
      <c r="I126" s="434" t="s">
        <v>165</v>
      </c>
      <c r="J126" s="434"/>
      <c r="K126" s="434">
        <v>1545.73</v>
      </c>
      <c r="L126" s="431" t="s">
        <v>367</v>
      </c>
      <c r="M126" s="431">
        <v>5992</v>
      </c>
      <c r="N126" s="431">
        <v>2106005061</v>
      </c>
      <c r="O126" s="431" t="s">
        <v>4429</v>
      </c>
      <c r="P126" s="435" t="s">
        <v>4430</v>
      </c>
      <c r="Q126" s="431" t="s">
        <v>81</v>
      </c>
      <c r="R126" s="436">
        <v>30795.759999999998</v>
      </c>
      <c r="S126" s="436">
        <v>0</v>
      </c>
      <c r="T126" s="437">
        <f t="shared" si="12"/>
        <v>30795.759999999998</v>
      </c>
      <c r="U126" s="438">
        <v>94</v>
      </c>
      <c r="V126" s="436">
        <v>1083.6500000000001</v>
      </c>
      <c r="W126" s="439">
        <v>0</v>
      </c>
      <c r="X126" s="440"/>
      <c r="Y126" s="439">
        <f t="shared" si="13"/>
        <v>1083.6500000000001</v>
      </c>
      <c r="Z126" s="441">
        <f t="shared" si="14"/>
        <v>3.518828566010386E-2</v>
      </c>
      <c r="AA126" s="440">
        <v>-1847.26</v>
      </c>
      <c r="AB126" s="439">
        <v>-1875</v>
      </c>
      <c r="AC126" s="439"/>
      <c r="AD126" s="439" t="s">
        <v>5146</v>
      </c>
      <c r="AE126" s="442">
        <v>0.13</v>
      </c>
      <c r="AF126" s="442">
        <v>0.13</v>
      </c>
      <c r="AG126" s="439">
        <f t="shared" si="15"/>
        <v>140.87450000000001</v>
      </c>
      <c r="AH126" s="439"/>
      <c r="AI126" s="439">
        <f t="shared" si="16"/>
        <v>140.87450000000001</v>
      </c>
      <c r="AJ126" s="431" t="s">
        <v>168</v>
      </c>
      <c r="AK126" s="431">
        <v>0</v>
      </c>
      <c r="AL126" s="438">
        <v>100</v>
      </c>
      <c r="AM126" s="443">
        <f t="shared" si="17"/>
        <v>1</v>
      </c>
      <c r="AN126" s="443">
        <f t="shared" si="18"/>
        <v>1</v>
      </c>
      <c r="AO126" s="443"/>
      <c r="AP126" s="443"/>
      <c r="AQ126" s="443">
        <f t="shared" si="19"/>
        <v>1</v>
      </c>
      <c r="AR126" s="444" t="str">
        <f>IF(A126="","",VLOOKUP(A126,'Base Sites'!A:B,2,FALSE))</f>
        <v xml:space="preserve">Valauto Lomme  </v>
      </c>
      <c r="AS126" s="444" t="str">
        <f t="shared" si="20"/>
        <v>HYUNDAI</v>
      </c>
      <c r="AT126" s="443"/>
      <c r="AU126" s="445" t="str">
        <f>IF(A126="","",VLOOKUP(L126,'Base Vendeurs'!A:B,2,FALSE))</f>
        <v>Hyundai Lomme</v>
      </c>
      <c r="AV126" s="439">
        <f t="shared" si="21"/>
        <v>1083.6500000000001</v>
      </c>
      <c r="AW126" s="441">
        <f t="shared" si="22"/>
        <v>3.518828566010386E-2</v>
      </c>
      <c r="AX126" s="445" t="str">
        <f t="shared" si="23"/>
        <v>NON</v>
      </c>
      <c r="AY126" s="231">
        <f>+MargesVN[[#This Row],[Total COM]]+MargesVN[[#This Row],[EXT GIE]]+MargesVN[[#This Row],[Forfait immat]]</f>
        <v>240.87450000000001</v>
      </c>
    </row>
    <row r="127" spans="1:51" s="231" customFormat="1" ht="11.25" customHeight="1" x14ac:dyDescent="0.25">
      <c r="A127" s="401">
        <v>70</v>
      </c>
      <c r="B127" s="401" t="s">
        <v>163</v>
      </c>
      <c r="C127" s="401" t="s">
        <v>28</v>
      </c>
      <c r="D127" s="402">
        <v>46153</v>
      </c>
      <c r="E127" s="403">
        <v>46154</v>
      </c>
      <c r="F127" s="404"/>
      <c r="G127" s="404"/>
      <c r="H127" s="404"/>
      <c r="I127" s="404"/>
      <c r="J127" s="404"/>
      <c r="K127" s="404">
        <v>0</v>
      </c>
      <c r="L127" s="401" t="s">
        <v>114</v>
      </c>
      <c r="M127" s="401">
        <v>5994</v>
      </c>
      <c r="N127" s="401">
        <v>2105967803</v>
      </c>
      <c r="O127" s="401" t="s">
        <v>3700</v>
      </c>
      <c r="P127" s="405" t="s">
        <v>3701</v>
      </c>
      <c r="Q127" s="401" t="s">
        <v>81</v>
      </c>
      <c r="R127" s="406">
        <v>33920.76</v>
      </c>
      <c r="S127" s="406">
        <v>541.66999999999996</v>
      </c>
      <c r="T127" s="407">
        <f t="shared" si="12"/>
        <v>34462.43</v>
      </c>
      <c r="U127" s="408">
        <v>42</v>
      </c>
      <c r="V127" s="406">
        <v>1674.39</v>
      </c>
      <c r="W127" s="409">
        <v>0</v>
      </c>
      <c r="X127" s="410"/>
      <c r="Y127" s="409">
        <f t="shared" si="13"/>
        <v>1674.39</v>
      </c>
      <c r="Z127" s="411">
        <f t="shared" si="14"/>
        <v>4.8585952876799461E-2</v>
      </c>
      <c r="AA127" s="410">
        <v>-1333</v>
      </c>
      <c r="AB127" s="409">
        <v>0</v>
      </c>
      <c r="AC127" s="409"/>
      <c r="AD127" s="409"/>
      <c r="AE127" s="412">
        <v>0.08</v>
      </c>
      <c r="AF127" s="412">
        <v>7.0000000000000007E-2</v>
      </c>
      <c r="AG127" s="409">
        <f t="shared" si="15"/>
        <v>133.9512</v>
      </c>
      <c r="AH127" s="409"/>
      <c r="AI127" s="409">
        <f t="shared" si="16"/>
        <v>133.9512</v>
      </c>
      <c r="AJ127" s="401" t="s">
        <v>168</v>
      </c>
      <c r="AK127" s="401">
        <v>0</v>
      </c>
      <c r="AL127" s="408">
        <v>100</v>
      </c>
      <c r="AM127" s="413">
        <f t="shared" si="17"/>
        <v>1</v>
      </c>
      <c r="AN127" s="413">
        <f t="shared" si="18"/>
        <v>1</v>
      </c>
      <c r="AO127" s="413"/>
      <c r="AP127" s="413"/>
      <c r="AQ127" s="413">
        <f t="shared" si="19"/>
        <v>1</v>
      </c>
      <c r="AR127" s="414" t="str">
        <f>IF(A127="","",VLOOKUP(A127,'Base Sites'!A:B,2,FALSE))</f>
        <v xml:space="preserve">Valauto Lomme  </v>
      </c>
      <c r="AS127" s="414" t="str">
        <f t="shared" si="20"/>
        <v>HYUNDAI</v>
      </c>
      <c r="AT127" s="413"/>
      <c r="AU127" s="415" t="str">
        <f>IF(A127="","",VLOOKUP(L127,'Base Vendeurs'!A:B,2,FALSE))</f>
        <v>Hyundai Lomme</v>
      </c>
      <c r="AV127" s="409">
        <f t="shared" si="21"/>
        <v>1674.39</v>
      </c>
      <c r="AW127" s="411">
        <f t="shared" si="22"/>
        <v>4.8585952876799461E-2</v>
      </c>
      <c r="AX127" s="415" t="str">
        <f t="shared" si="23"/>
        <v>NON</v>
      </c>
      <c r="AY127" s="231">
        <f>+MargesVN[[#This Row],[Total COM]]+MargesVN[[#This Row],[EXT GIE]]+MargesVN[[#This Row],[Forfait immat]]</f>
        <v>233.9512</v>
      </c>
    </row>
    <row r="128" spans="1:51" s="231" customFormat="1" ht="11.25" customHeight="1" x14ac:dyDescent="0.25">
      <c r="A128" s="354">
        <v>70</v>
      </c>
      <c r="B128" s="354" t="s">
        <v>163</v>
      </c>
      <c r="C128" s="354" t="s">
        <v>28</v>
      </c>
      <c r="D128" s="355">
        <v>46114</v>
      </c>
      <c r="E128" s="356">
        <v>46119</v>
      </c>
      <c r="F128" s="357"/>
      <c r="G128" s="357"/>
      <c r="H128" s="357"/>
      <c r="I128" s="357"/>
      <c r="J128" s="357"/>
      <c r="K128" s="357"/>
      <c r="L128" s="354" t="s">
        <v>349</v>
      </c>
      <c r="M128" s="354">
        <v>5995</v>
      </c>
      <c r="N128" s="354">
        <v>2106008000</v>
      </c>
      <c r="O128" s="354" t="s">
        <v>2897</v>
      </c>
      <c r="P128" s="358" t="s">
        <v>2898</v>
      </c>
      <c r="Q128" s="354" t="s">
        <v>391</v>
      </c>
      <c r="R128" s="359">
        <v>26462.43</v>
      </c>
      <c r="S128" s="359">
        <v>0</v>
      </c>
      <c r="T128" s="360">
        <f t="shared" si="12"/>
        <v>26462.43</v>
      </c>
      <c r="U128" s="361">
        <v>2</v>
      </c>
      <c r="V128" s="359">
        <v>1210.3699999999999</v>
      </c>
      <c r="W128" s="362">
        <v>0</v>
      </c>
      <c r="X128" s="363"/>
      <c r="Y128" s="362">
        <f t="shared" si="13"/>
        <v>1210.3699999999999</v>
      </c>
      <c r="Z128" s="364">
        <f t="shared" si="14"/>
        <v>4.5739185705923453E-2</v>
      </c>
      <c r="AA128" s="363">
        <v>-833</v>
      </c>
      <c r="AB128" s="362">
        <v>0</v>
      </c>
      <c r="AC128" s="362"/>
      <c r="AD128" s="362"/>
      <c r="AE128" s="365">
        <v>7.0000000000000007E-2</v>
      </c>
      <c r="AF128" s="365">
        <v>7.0000000000000007E-2</v>
      </c>
      <c r="AG128" s="362">
        <f t="shared" si="15"/>
        <v>84.725899999999996</v>
      </c>
      <c r="AH128" s="362"/>
      <c r="AI128" s="362">
        <f t="shared" si="16"/>
        <v>84.725899999999996</v>
      </c>
      <c r="AJ128" s="354" t="s">
        <v>149</v>
      </c>
      <c r="AK128" s="354">
        <v>0</v>
      </c>
      <c r="AL128" s="361">
        <v>100</v>
      </c>
      <c r="AM128" s="366">
        <f t="shared" si="17"/>
        <v>1</v>
      </c>
      <c r="AN128" s="366">
        <f t="shared" si="18"/>
        <v>1</v>
      </c>
      <c r="AO128" s="366"/>
      <c r="AP128" s="366"/>
      <c r="AQ128" s="366">
        <f t="shared" si="19"/>
        <v>1</v>
      </c>
      <c r="AR128" s="367" t="str">
        <f>IF(A128="","",VLOOKUP(A128,'Base Sites'!A:B,2,FALSE))</f>
        <v xml:space="preserve">Valauto Lomme  </v>
      </c>
      <c r="AS128" s="367" t="str">
        <f t="shared" si="20"/>
        <v>HYUNDAI</v>
      </c>
      <c r="AT128" s="366"/>
      <c r="AU128" s="368" t="str">
        <f>IF(A128="","",VLOOKUP(L128,'Base Vendeurs'!A:B,2,FALSE))</f>
        <v>Hyundai Lomme</v>
      </c>
      <c r="AV128" s="362">
        <f t="shared" si="21"/>
        <v>1210.3699999999999</v>
      </c>
      <c r="AW128" s="364">
        <f t="shared" si="22"/>
        <v>4.5739185705923453E-2</v>
      </c>
      <c r="AX128" s="368" t="str">
        <f t="shared" si="23"/>
        <v>NON</v>
      </c>
      <c r="AY128" s="231">
        <f>+MargesVN[[#This Row],[Total COM]]+MargesVN[[#This Row],[EXT GIE]]+MargesVN[[#This Row],[Forfait immat]]</f>
        <v>184.7259</v>
      </c>
    </row>
    <row r="129" spans="1:51" s="231" customFormat="1" ht="11.25" customHeight="1" x14ac:dyDescent="0.25">
      <c r="A129" s="431">
        <v>70</v>
      </c>
      <c r="B129" s="431" t="s">
        <v>163</v>
      </c>
      <c r="C129" s="431" t="s">
        <v>28</v>
      </c>
      <c r="D129" s="432">
        <v>46184</v>
      </c>
      <c r="E129" s="433">
        <v>46185</v>
      </c>
      <c r="F129" s="434"/>
      <c r="G129" s="434"/>
      <c r="H129" s="434"/>
      <c r="I129" s="434"/>
      <c r="J129" s="434"/>
      <c r="K129" s="434">
        <v>0</v>
      </c>
      <c r="L129" s="431" t="s">
        <v>367</v>
      </c>
      <c r="M129" s="431">
        <v>5997</v>
      </c>
      <c r="N129" s="431">
        <v>2106017396</v>
      </c>
      <c r="O129" s="431" t="s">
        <v>4450</v>
      </c>
      <c r="P129" s="435" t="s">
        <v>4451</v>
      </c>
      <c r="Q129" s="431" t="s">
        <v>81</v>
      </c>
      <c r="R129" s="436">
        <v>30254.09</v>
      </c>
      <c r="S129" s="436">
        <v>250</v>
      </c>
      <c r="T129" s="437">
        <f t="shared" si="12"/>
        <v>30504.09</v>
      </c>
      <c r="U129" s="438">
        <v>69</v>
      </c>
      <c r="V129" s="436">
        <v>577.73</v>
      </c>
      <c r="W129" s="439">
        <v>0</v>
      </c>
      <c r="X129" s="440"/>
      <c r="Y129" s="439">
        <f t="shared" si="13"/>
        <v>577.73</v>
      </c>
      <c r="Z129" s="441">
        <f t="shared" si="14"/>
        <v>1.893942746693968E-2</v>
      </c>
      <c r="AA129" s="440">
        <v>0</v>
      </c>
      <c r="AB129" s="439">
        <v>-1333</v>
      </c>
      <c r="AC129" s="439"/>
      <c r="AD129" s="439"/>
      <c r="AE129" s="442">
        <v>0.13</v>
      </c>
      <c r="AF129" s="442">
        <v>0.13</v>
      </c>
      <c r="AG129" s="439">
        <f t="shared" si="15"/>
        <v>75.104900000000001</v>
      </c>
      <c r="AH129" s="439"/>
      <c r="AI129" s="439">
        <f t="shared" si="16"/>
        <v>75.104900000000001</v>
      </c>
      <c r="AJ129" s="431" t="s">
        <v>149</v>
      </c>
      <c r="AK129" s="431">
        <v>0</v>
      </c>
      <c r="AL129" s="438"/>
      <c r="AM129" s="443">
        <f t="shared" si="17"/>
        <v>0</v>
      </c>
      <c r="AN129" s="443">
        <f t="shared" si="18"/>
        <v>1</v>
      </c>
      <c r="AO129" s="443"/>
      <c r="AP129" s="443"/>
      <c r="AQ129" s="443">
        <f t="shared" si="19"/>
        <v>0</v>
      </c>
      <c r="AR129" s="444" t="str">
        <f>IF(A129="","",VLOOKUP(A129,'Base Sites'!A:B,2,FALSE))</f>
        <v xml:space="preserve">Valauto Lomme  </v>
      </c>
      <c r="AS129" s="444" t="str">
        <f t="shared" si="20"/>
        <v>HYUNDAI</v>
      </c>
      <c r="AT129" s="443"/>
      <c r="AU129" s="445" t="str">
        <f>IF(A129="","",VLOOKUP(L129,'Base Vendeurs'!A:B,2,FALSE))</f>
        <v>Hyundai Lomme</v>
      </c>
      <c r="AV129" s="439">
        <f t="shared" si="21"/>
        <v>577.73</v>
      </c>
      <c r="AW129" s="441">
        <f t="shared" si="22"/>
        <v>1.893942746693968E-2</v>
      </c>
      <c r="AX129" s="445" t="str">
        <f t="shared" si="23"/>
        <v>NON</v>
      </c>
      <c r="AY129" s="231">
        <f>+MargesVN[[#This Row],[Total COM]]+MargesVN[[#This Row],[EXT GIE]]+MargesVN[[#This Row],[Forfait immat]]</f>
        <v>75.104900000000001</v>
      </c>
    </row>
    <row r="130" spans="1:51" s="231" customFormat="1" ht="11.25" customHeight="1" x14ac:dyDescent="0.25">
      <c r="A130" s="354">
        <v>70</v>
      </c>
      <c r="B130" s="354" t="s">
        <v>163</v>
      </c>
      <c r="C130" s="354" t="s">
        <v>28</v>
      </c>
      <c r="D130" s="355">
        <v>46140</v>
      </c>
      <c r="E130" s="356">
        <v>46140</v>
      </c>
      <c r="F130" s="357"/>
      <c r="G130" s="357"/>
      <c r="H130" s="357"/>
      <c r="I130" s="357" t="s">
        <v>165</v>
      </c>
      <c r="J130" s="357" t="s">
        <v>165</v>
      </c>
      <c r="K130" s="357">
        <v>-7299.99</v>
      </c>
      <c r="L130" s="354" t="s">
        <v>349</v>
      </c>
      <c r="M130" s="354">
        <v>5998</v>
      </c>
      <c r="N130" s="354">
        <v>2106017401</v>
      </c>
      <c r="O130" s="354" t="s">
        <v>2912</v>
      </c>
      <c r="P130" s="358" t="s">
        <v>2913</v>
      </c>
      <c r="Q130" s="354" t="s">
        <v>81</v>
      </c>
      <c r="R130" s="359">
        <v>38504.089999999997</v>
      </c>
      <c r="S130" s="359">
        <v>250</v>
      </c>
      <c r="T130" s="360">
        <f t="shared" ref="T130:T190" si="24">+R130+S130</f>
        <v>38754.089999999997</v>
      </c>
      <c r="U130" s="361">
        <v>25</v>
      </c>
      <c r="V130" s="359">
        <v>1013.97</v>
      </c>
      <c r="W130" s="362">
        <v>0</v>
      </c>
      <c r="X130" s="363"/>
      <c r="Y130" s="362">
        <f t="shared" ref="Y130:Y190" si="25">+V130-W130+X130</f>
        <v>1013.97</v>
      </c>
      <c r="Z130" s="364">
        <f t="shared" ref="Z130:Z190" si="26">(V130+X130)/T130</f>
        <v>2.6164206152176458E-2</v>
      </c>
      <c r="AA130" s="363">
        <v>-1333</v>
      </c>
      <c r="AB130" s="362">
        <v>0</v>
      </c>
      <c r="AC130" s="362"/>
      <c r="AD130" s="362" t="s">
        <v>3640</v>
      </c>
      <c r="AE130" s="365">
        <v>0.13</v>
      </c>
      <c r="AF130" s="365">
        <v>0.13</v>
      </c>
      <c r="AG130" s="362">
        <f t="shared" ref="AG130:AG190" si="27">+Y130*AE130</f>
        <v>131.81610000000001</v>
      </c>
      <c r="AH130" s="362"/>
      <c r="AI130" s="362">
        <f t="shared" ref="AI130:AI190" si="28">+AG130+AH130</f>
        <v>131.81610000000001</v>
      </c>
      <c r="AJ130" s="354" t="s">
        <v>168</v>
      </c>
      <c r="AK130" s="354">
        <v>0</v>
      </c>
      <c r="AL130" s="361"/>
      <c r="AM130" s="366">
        <f t="shared" ref="AM130:AM190" si="29">IF(AL130&gt;0,100%,0%)</f>
        <v>0</v>
      </c>
      <c r="AN130" s="366">
        <f t="shared" ref="AN130:AN190" si="30">IF(A130&gt;0,1,"")</f>
        <v>1</v>
      </c>
      <c r="AO130" s="366"/>
      <c r="AP130" s="366"/>
      <c r="AQ130" s="366">
        <f t="shared" ref="AQ130:AQ190" si="31">IF(AN130="","",+AM130/AN130)</f>
        <v>0</v>
      </c>
      <c r="AR130" s="367" t="str">
        <f>IF(A130="","",VLOOKUP(A130,'Base Sites'!A:B,2,FALSE))</f>
        <v xml:space="preserve">Valauto Lomme  </v>
      </c>
      <c r="AS130" s="367" t="str">
        <f t="shared" ref="AS130:AS190" si="32">IF(C130="VW","VOLKSWAGEN",IF(C130="SE","SEAT",IF(C130="NI","NISSAN",IF(C130="HY","HYUNDAI",IF(C130="VU","VUL",IF(C130="sk","SKODA",IF(C130="ltsk","SKODA",IF(C130="CUPRA","CUPRA",IF(C130="AUDI","AUDI","")))))))))</f>
        <v>HYUNDAI</v>
      </c>
      <c r="AT130" s="366"/>
      <c r="AU130" s="368" t="str">
        <f>IF(A130="","",VLOOKUP(L130,'Base Vendeurs'!A:B,2,FALSE))</f>
        <v>Hyundai Lomme</v>
      </c>
      <c r="AV130" s="362">
        <f t="shared" ref="AV130:AV190" si="33">+V130+AO130</f>
        <v>1013.97</v>
      </c>
      <c r="AW130" s="364">
        <f t="shared" ref="AW130:AW190" si="34">IF(A130="","",+AV130/T130)</f>
        <v>2.6164206152176458E-2</v>
      </c>
      <c r="AX130" s="368" t="str">
        <f t="shared" ref="AX130:AX190" si="35">IF(AV130&lt;0,"OUI","NON")</f>
        <v>NON</v>
      </c>
      <c r="AY130" s="231">
        <f>+MargesVN[[#This Row],[Total COM]]+MargesVN[[#This Row],[EXT GIE]]+MargesVN[[#This Row],[Forfait immat]]</f>
        <v>131.81610000000001</v>
      </c>
    </row>
    <row r="131" spans="1:51" s="231" customFormat="1" ht="11.25" customHeight="1" x14ac:dyDescent="0.25">
      <c r="A131" s="401">
        <v>70</v>
      </c>
      <c r="B131" s="401" t="s">
        <v>163</v>
      </c>
      <c r="C131" s="401" t="s">
        <v>28</v>
      </c>
      <c r="D131" s="402">
        <v>46149</v>
      </c>
      <c r="E131" s="403">
        <v>46153</v>
      </c>
      <c r="F131" s="404"/>
      <c r="G131" s="404"/>
      <c r="H131" s="404"/>
      <c r="I131" s="404"/>
      <c r="J131" s="404"/>
      <c r="K131" s="404">
        <v>0</v>
      </c>
      <c r="L131" s="401" t="s">
        <v>114</v>
      </c>
      <c r="M131" s="401">
        <v>6001</v>
      </c>
      <c r="N131" s="401">
        <v>2106007996</v>
      </c>
      <c r="O131" s="401" t="s">
        <v>3673</v>
      </c>
      <c r="P131" s="405" t="s">
        <v>3674</v>
      </c>
      <c r="Q131" s="401" t="s">
        <v>391</v>
      </c>
      <c r="R131" s="406">
        <v>20670.759999999998</v>
      </c>
      <c r="S131" s="406">
        <v>0</v>
      </c>
      <c r="T131" s="407">
        <f t="shared" si="24"/>
        <v>20670.759999999998</v>
      </c>
      <c r="U131" s="408">
        <v>34</v>
      </c>
      <c r="V131" s="406">
        <v>1247.5</v>
      </c>
      <c r="W131" s="409">
        <v>0</v>
      </c>
      <c r="X131" s="410"/>
      <c r="Y131" s="409">
        <f t="shared" si="25"/>
        <v>1247.5</v>
      </c>
      <c r="Z131" s="411">
        <f t="shared" si="26"/>
        <v>6.0350949844127651E-2</v>
      </c>
      <c r="AA131" s="410">
        <v>-833</v>
      </c>
      <c r="AB131" s="409">
        <v>0</v>
      </c>
      <c r="AC131" s="409"/>
      <c r="AD131" s="409"/>
      <c r="AE131" s="412">
        <v>0.12</v>
      </c>
      <c r="AF131" s="412">
        <v>0.13</v>
      </c>
      <c r="AG131" s="409">
        <f t="shared" si="27"/>
        <v>149.69999999999999</v>
      </c>
      <c r="AH131" s="409"/>
      <c r="AI131" s="409">
        <f t="shared" si="28"/>
        <v>149.69999999999999</v>
      </c>
      <c r="AJ131" s="401" t="s">
        <v>149</v>
      </c>
      <c r="AK131" s="401">
        <v>0</v>
      </c>
      <c r="AL131" s="408">
        <v>50</v>
      </c>
      <c r="AM131" s="413">
        <f t="shared" si="29"/>
        <v>1</v>
      </c>
      <c r="AN131" s="413">
        <f t="shared" si="30"/>
        <v>1</v>
      </c>
      <c r="AO131" s="413"/>
      <c r="AP131" s="413"/>
      <c r="AQ131" s="413">
        <f t="shared" si="31"/>
        <v>1</v>
      </c>
      <c r="AR131" s="414" t="str">
        <f>IF(A131="","",VLOOKUP(A131,'Base Sites'!A:B,2,FALSE))</f>
        <v xml:space="preserve">Valauto Lomme  </v>
      </c>
      <c r="AS131" s="414" t="str">
        <f t="shared" si="32"/>
        <v>HYUNDAI</v>
      </c>
      <c r="AT131" s="413"/>
      <c r="AU131" s="415" t="str">
        <f>IF(A131="","",VLOOKUP(L131,'Base Vendeurs'!A:B,2,FALSE))</f>
        <v>Hyundai Lomme</v>
      </c>
      <c r="AV131" s="409">
        <f t="shared" si="33"/>
        <v>1247.5</v>
      </c>
      <c r="AW131" s="411">
        <f t="shared" si="34"/>
        <v>6.0350949844127651E-2</v>
      </c>
      <c r="AX131" s="415" t="str">
        <f t="shared" si="35"/>
        <v>NON</v>
      </c>
      <c r="AY131" s="231">
        <f>+MargesVN[[#This Row],[Total COM]]+MargesVN[[#This Row],[EXT GIE]]+MargesVN[[#This Row],[Forfait immat]]</f>
        <v>199.7</v>
      </c>
    </row>
    <row r="132" spans="1:51" s="231" customFormat="1" ht="11.25" customHeight="1" x14ac:dyDescent="0.25">
      <c r="A132" s="431">
        <v>70</v>
      </c>
      <c r="B132" s="431" t="s">
        <v>163</v>
      </c>
      <c r="C132" s="431" t="s">
        <v>28</v>
      </c>
      <c r="D132" s="432">
        <v>46181</v>
      </c>
      <c r="E132" s="433">
        <v>46182</v>
      </c>
      <c r="F132" s="434"/>
      <c r="G132" s="434"/>
      <c r="H132" s="434"/>
      <c r="I132" s="434"/>
      <c r="J132" s="434"/>
      <c r="K132" s="434">
        <v>0</v>
      </c>
      <c r="L132" s="431" t="s">
        <v>114</v>
      </c>
      <c r="M132" s="431">
        <v>6002</v>
      </c>
      <c r="N132" s="431">
        <v>2106007997</v>
      </c>
      <c r="O132" s="431" t="s">
        <v>4417</v>
      </c>
      <c r="P132" s="435" t="s">
        <v>4418</v>
      </c>
      <c r="Q132" s="431" t="s">
        <v>391</v>
      </c>
      <c r="R132" s="436">
        <v>20670.759999999998</v>
      </c>
      <c r="S132" s="436">
        <v>0</v>
      </c>
      <c r="T132" s="437">
        <f t="shared" si="24"/>
        <v>20670.759999999998</v>
      </c>
      <c r="U132" s="438">
        <v>66</v>
      </c>
      <c r="V132" s="436">
        <v>1025.45</v>
      </c>
      <c r="W132" s="439">
        <v>0</v>
      </c>
      <c r="X132" s="440"/>
      <c r="Y132" s="439">
        <f t="shared" si="25"/>
        <v>1025.45</v>
      </c>
      <c r="Z132" s="441">
        <f t="shared" si="26"/>
        <v>4.9608722659447456E-2</v>
      </c>
      <c r="AA132" s="440">
        <v>-1250</v>
      </c>
      <c r="AB132" s="439">
        <v>0</v>
      </c>
      <c r="AC132" s="439"/>
      <c r="AD132" s="439"/>
      <c r="AE132" s="442">
        <v>7.0000000000000007E-2</v>
      </c>
      <c r="AF132" s="442">
        <v>0.13</v>
      </c>
      <c r="AG132" s="439">
        <f t="shared" si="27"/>
        <v>71.781500000000008</v>
      </c>
      <c r="AH132" s="439"/>
      <c r="AI132" s="439">
        <f t="shared" si="28"/>
        <v>71.781500000000008</v>
      </c>
      <c r="AJ132" s="431" t="s">
        <v>168</v>
      </c>
      <c r="AK132" s="431">
        <v>0</v>
      </c>
      <c r="AL132" s="438">
        <v>50</v>
      </c>
      <c r="AM132" s="443">
        <f t="shared" si="29"/>
        <v>1</v>
      </c>
      <c r="AN132" s="443">
        <f t="shared" si="30"/>
        <v>1</v>
      </c>
      <c r="AO132" s="443"/>
      <c r="AP132" s="443"/>
      <c r="AQ132" s="443">
        <f t="shared" si="31"/>
        <v>1</v>
      </c>
      <c r="AR132" s="444" t="str">
        <f>IF(A132="","",VLOOKUP(A132,'Base Sites'!A:B,2,FALSE))</f>
        <v xml:space="preserve">Valauto Lomme  </v>
      </c>
      <c r="AS132" s="444" t="str">
        <f t="shared" si="32"/>
        <v>HYUNDAI</v>
      </c>
      <c r="AT132" s="443"/>
      <c r="AU132" s="445" t="str">
        <f>IF(A132="","",VLOOKUP(L132,'Base Vendeurs'!A:B,2,FALSE))</f>
        <v>Hyundai Lomme</v>
      </c>
      <c r="AV132" s="439">
        <f t="shared" si="33"/>
        <v>1025.45</v>
      </c>
      <c r="AW132" s="441">
        <f t="shared" si="34"/>
        <v>4.9608722659447456E-2</v>
      </c>
      <c r="AX132" s="445" t="str">
        <f t="shared" si="35"/>
        <v>NON</v>
      </c>
      <c r="AY132" s="231">
        <f>+MargesVN[[#This Row],[Total COM]]+MargesVN[[#This Row],[EXT GIE]]+MargesVN[[#This Row],[Forfait immat]]</f>
        <v>121.78150000000001</v>
      </c>
    </row>
    <row r="133" spans="1:51" s="231" customFormat="1" ht="11.25" customHeight="1" x14ac:dyDescent="0.25">
      <c r="A133" s="401">
        <v>70</v>
      </c>
      <c r="B133" s="401" t="s">
        <v>163</v>
      </c>
      <c r="C133" s="401" t="s">
        <v>28</v>
      </c>
      <c r="D133" s="402">
        <v>46148</v>
      </c>
      <c r="E133" s="403">
        <v>46149</v>
      </c>
      <c r="F133" s="404"/>
      <c r="G133" s="404"/>
      <c r="H133" s="404"/>
      <c r="I133" s="404"/>
      <c r="J133" s="404"/>
      <c r="K133" s="404">
        <v>0</v>
      </c>
      <c r="L133" s="401" t="s">
        <v>367</v>
      </c>
      <c r="M133" s="401">
        <v>6008</v>
      </c>
      <c r="N133" s="401">
        <v>2106009704</v>
      </c>
      <c r="O133" s="401" t="s">
        <v>3687</v>
      </c>
      <c r="P133" s="405" t="s">
        <v>3688</v>
      </c>
      <c r="Q133" s="401" t="s">
        <v>81</v>
      </c>
      <c r="R133" s="406">
        <v>34254.089999999997</v>
      </c>
      <c r="S133" s="406">
        <v>0</v>
      </c>
      <c r="T133" s="407">
        <f t="shared" si="24"/>
        <v>34254.089999999997</v>
      </c>
      <c r="U133" s="408">
        <v>33</v>
      </c>
      <c r="V133" s="406">
        <v>1766.63</v>
      </c>
      <c r="W133" s="409">
        <v>0</v>
      </c>
      <c r="X133" s="410"/>
      <c r="Y133" s="409">
        <f t="shared" si="25"/>
        <v>1766.63</v>
      </c>
      <c r="Z133" s="411">
        <f t="shared" si="26"/>
        <v>5.1574279159072693E-2</v>
      </c>
      <c r="AA133" s="410">
        <v>-1875</v>
      </c>
      <c r="AB133" s="409">
        <v>0</v>
      </c>
      <c r="AC133" s="409"/>
      <c r="AD133" s="409"/>
      <c r="AE133" s="412">
        <v>0.12</v>
      </c>
      <c r="AF133" s="412">
        <v>0.13</v>
      </c>
      <c r="AG133" s="409">
        <f t="shared" si="27"/>
        <v>211.9956</v>
      </c>
      <c r="AH133" s="409"/>
      <c r="AI133" s="409">
        <f t="shared" si="28"/>
        <v>211.9956</v>
      </c>
      <c r="AJ133" s="401" t="s">
        <v>149</v>
      </c>
      <c r="AK133" s="401">
        <v>0</v>
      </c>
      <c r="AL133" s="408">
        <v>100</v>
      </c>
      <c r="AM133" s="413">
        <f t="shared" si="29"/>
        <v>1</v>
      </c>
      <c r="AN133" s="413">
        <f t="shared" si="30"/>
        <v>1</v>
      </c>
      <c r="AO133" s="413"/>
      <c r="AP133" s="413"/>
      <c r="AQ133" s="413">
        <f t="shared" si="31"/>
        <v>1</v>
      </c>
      <c r="AR133" s="414" t="str">
        <f>IF(A133="","",VLOOKUP(A133,'Base Sites'!A:B,2,FALSE))</f>
        <v xml:space="preserve">Valauto Lomme  </v>
      </c>
      <c r="AS133" s="414" t="str">
        <f t="shared" si="32"/>
        <v>HYUNDAI</v>
      </c>
      <c r="AT133" s="413"/>
      <c r="AU133" s="415" t="str">
        <f>IF(A133="","",VLOOKUP(L133,'Base Vendeurs'!A:B,2,FALSE))</f>
        <v>Hyundai Lomme</v>
      </c>
      <c r="AV133" s="409">
        <f t="shared" si="33"/>
        <v>1766.63</v>
      </c>
      <c r="AW133" s="411">
        <f t="shared" si="34"/>
        <v>5.1574279159072693E-2</v>
      </c>
      <c r="AX133" s="415" t="str">
        <f t="shared" si="35"/>
        <v>NON</v>
      </c>
      <c r="AY133" s="231">
        <f>+MargesVN[[#This Row],[Total COM]]+MargesVN[[#This Row],[EXT GIE]]+MargesVN[[#This Row],[Forfait immat]]</f>
        <v>311.99559999999997</v>
      </c>
    </row>
    <row r="134" spans="1:51" s="231" customFormat="1" ht="11.25" customHeight="1" x14ac:dyDescent="0.25">
      <c r="A134" s="401">
        <v>70</v>
      </c>
      <c r="B134" s="401" t="s">
        <v>163</v>
      </c>
      <c r="C134" s="401" t="s">
        <v>28</v>
      </c>
      <c r="D134" s="402">
        <v>46142</v>
      </c>
      <c r="E134" s="403">
        <v>46142</v>
      </c>
      <c r="F134" s="404"/>
      <c r="G134" s="404"/>
      <c r="H134" s="404"/>
      <c r="I134" s="404"/>
      <c r="J134" s="404"/>
      <c r="K134" s="404"/>
      <c r="L134" s="401" t="s">
        <v>355</v>
      </c>
      <c r="M134" s="401">
        <v>6013</v>
      </c>
      <c r="N134" s="401">
        <v>2106032683</v>
      </c>
      <c r="O134" s="401" t="s">
        <v>2929</v>
      </c>
      <c r="P134" s="405" t="s">
        <v>2930</v>
      </c>
      <c r="Q134" s="401" t="s">
        <v>55</v>
      </c>
      <c r="R134" s="406">
        <v>32958.800000000003</v>
      </c>
      <c r="S134" s="406">
        <v>541.66999999999996</v>
      </c>
      <c r="T134" s="407">
        <f t="shared" si="24"/>
        <v>33500.47</v>
      </c>
      <c r="U134" s="408">
        <v>22</v>
      </c>
      <c r="V134" s="406">
        <v>1608.9</v>
      </c>
      <c r="W134" s="409">
        <v>0</v>
      </c>
      <c r="X134" s="410"/>
      <c r="Y134" s="409">
        <f t="shared" si="25"/>
        <v>1608.9</v>
      </c>
      <c r="Z134" s="411">
        <f t="shared" si="26"/>
        <v>4.8026191871337928E-2</v>
      </c>
      <c r="AA134" s="410">
        <v>-3750</v>
      </c>
      <c r="AB134" s="409">
        <v>0</v>
      </c>
      <c r="AC134" s="409"/>
      <c r="AD134" s="409" t="s">
        <v>4413</v>
      </c>
      <c r="AE134" s="412">
        <v>0.08</v>
      </c>
      <c r="AF134" s="412">
        <v>0.1</v>
      </c>
      <c r="AG134" s="409">
        <f t="shared" si="27"/>
        <v>128.71200000000002</v>
      </c>
      <c r="AH134" s="409"/>
      <c r="AI134" s="409">
        <f t="shared" si="28"/>
        <v>128.71200000000002</v>
      </c>
      <c r="AJ134" s="401" t="s">
        <v>168</v>
      </c>
      <c r="AK134" s="401">
        <v>30</v>
      </c>
      <c r="AL134" s="408">
        <v>100</v>
      </c>
      <c r="AM134" s="413">
        <f t="shared" si="29"/>
        <v>1</v>
      </c>
      <c r="AN134" s="413">
        <f t="shared" si="30"/>
        <v>1</v>
      </c>
      <c r="AO134" s="413"/>
      <c r="AP134" s="413"/>
      <c r="AQ134" s="413">
        <f t="shared" si="31"/>
        <v>1</v>
      </c>
      <c r="AR134" s="414" t="str">
        <f>IF(A134="","",VLOOKUP(A134,'Base Sites'!A:B,2,FALSE))</f>
        <v xml:space="preserve">Valauto Lomme  </v>
      </c>
      <c r="AS134" s="414" t="str">
        <f t="shared" si="32"/>
        <v>HYUNDAI</v>
      </c>
      <c r="AT134" s="413"/>
      <c r="AU134" s="415" t="str">
        <f>IF(A134="","",VLOOKUP(L134,'Base Vendeurs'!A:B,2,FALSE))</f>
        <v>Hyundai Lomme</v>
      </c>
      <c r="AV134" s="409">
        <f t="shared" si="33"/>
        <v>1608.9</v>
      </c>
      <c r="AW134" s="411">
        <f t="shared" si="34"/>
        <v>4.8026191871337928E-2</v>
      </c>
      <c r="AX134" s="415" t="str">
        <f t="shared" si="35"/>
        <v>NON</v>
      </c>
      <c r="AY134" s="231">
        <f>+MargesVN[[#This Row],[Total COM]]+MargesVN[[#This Row],[EXT GIE]]+MargesVN[[#This Row],[Forfait immat]]</f>
        <v>258.71199999999999</v>
      </c>
    </row>
    <row r="135" spans="1:51" s="231" customFormat="1" ht="11.25" customHeight="1" x14ac:dyDescent="0.25">
      <c r="A135" s="401">
        <v>70</v>
      </c>
      <c r="B135" s="401" t="s">
        <v>163</v>
      </c>
      <c r="C135" s="401" t="s">
        <v>28</v>
      </c>
      <c r="D135" s="402">
        <v>46161</v>
      </c>
      <c r="E135" s="403">
        <v>46164</v>
      </c>
      <c r="F135" s="404"/>
      <c r="G135" s="404"/>
      <c r="H135" s="404"/>
      <c r="I135" s="404"/>
      <c r="J135" s="404"/>
      <c r="K135" s="404"/>
      <c r="L135" s="401" t="s">
        <v>114</v>
      </c>
      <c r="M135" s="401">
        <v>6015</v>
      </c>
      <c r="N135" s="401">
        <v>2106024763</v>
      </c>
      <c r="O135" s="401" t="s">
        <v>3696</v>
      </c>
      <c r="P135" s="405" t="s">
        <v>3697</v>
      </c>
      <c r="Q135" s="401" t="s">
        <v>45</v>
      </c>
      <c r="R135" s="406">
        <v>17879.09</v>
      </c>
      <c r="S135" s="406">
        <v>458.33</v>
      </c>
      <c r="T135" s="407">
        <f t="shared" si="24"/>
        <v>18337.420000000002</v>
      </c>
      <c r="U135" s="408">
        <v>32</v>
      </c>
      <c r="V135" s="406">
        <v>899.31</v>
      </c>
      <c r="W135" s="409">
        <v>0.01</v>
      </c>
      <c r="X135" s="410"/>
      <c r="Y135" s="409">
        <f t="shared" si="25"/>
        <v>899.3</v>
      </c>
      <c r="Z135" s="411">
        <f t="shared" si="26"/>
        <v>4.9042340743681488E-2</v>
      </c>
      <c r="AA135" s="410">
        <v>-1125</v>
      </c>
      <c r="AB135" s="409">
        <v>0</v>
      </c>
      <c r="AC135" s="409"/>
      <c r="AD135" s="409"/>
      <c r="AE135" s="412">
        <v>0.08</v>
      </c>
      <c r="AF135" s="412">
        <v>7.0000000000000007E-2</v>
      </c>
      <c r="AG135" s="409">
        <f t="shared" si="27"/>
        <v>71.944000000000003</v>
      </c>
      <c r="AH135" s="409"/>
      <c r="AI135" s="409">
        <f t="shared" si="28"/>
        <v>71.944000000000003</v>
      </c>
      <c r="AJ135" s="401" t="s">
        <v>149</v>
      </c>
      <c r="AK135" s="401">
        <v>0</v>
      </c>
      <c r="AL135" s="408">
        <v>100</v>
      </c>
      <c r="AM135" s="413">
        <f t="shared" si="29"/>
        <v>1</v>
      </c>
      <c r="AN135" s="413">
        <f t="shared" si="30"/>
        <v>1</v>
      </c>
      <c r="AO135" s="413"/>
      <c r="AP135" s="413"/>
      <c r="AQ135" s="413">
        <f t="shared" si="31"/>
        <v>1</v>
      </c>
      <c r="AR135" s="414" t="str">
        <f>IF(A135="","",VLOOKUP(A135,'Base Sites'!A:B,2,FALSE))</f>
        <v xml:space="preserve">Valauto Lomme  </v>
      </c>
      <c r="AS135" s="414" t="str">
        <f t="shared" si="32"/>
        <v>HYUNDAI</v>
      </c>
      <c r="AT135" s="413"/>
      <c r="AU135" s="415" t="str">
        <f>IF(A135="","",VLOOKUP(L135,'Base Vendeurs'!A:B,2,FALSE))</f>
        <v>Hyundai Lomme</v>
      </c>
      <c r="AV135" s="409">
        <f t="shared" si="33"/>
        <v>899.31</v>
      </c>
      <c r="AW135" s="411">
        <f t="shared" si="34"/>
        <v>4.9042340743681488E-2</v>
      </c>
      <c r="AX135" s="415" t="str">
        <f t="shared" si="35"/>
        <v>NON</v>
      </c>
      <c r="AY135" s="231">
        <f>+MargesVN[[#This Row],[Total COM]]+MargesVN[[#This Row],[EXT GIE]]+MargesVN[[#This Row],[Forfait immat]]</f>
        <v>171.94400000000002</v>
      </c>
    </row>
    <row r="136" spans="1:51" s="231" customFormat="1" ht="11.25" customHeight="1" x14ac:dyDescent="0.25">
      <c r="A136" s="354">
        <v>70</v>
      </c>
      <c r="B136" s="354" t="s">
        <v>163</v>
      </c>
      <c r="C136" s="354" t="s">
        <v>28</v>
      </c>
      <c r="D136" s="355">
        <v>46140</v>
      </c>
      <c r="E136" s="356">
        <v>46141</v>
      </c>
      <c r="F136" s="357"/>
      <c r="G136" s="357"/>
      <c r="H136" s="357"/>
      <c r="I136" s="357"/>
      <c r="J136" s="357"/>
      <c r="K136" s="357"/>
      <c r="L136" s="354" t="s">
        <v>349</v>
      </c>
      <c r="M136" s="354">
        <v>6016</v>
      </c>
      <c r="N136" s="354">
        <v>2106032607</v>
      </c>
      <c r="O136" s="354" t="s">
        <v>2899</v>
      </c>
      <c r="P136" s="358" t="s">
        <v>2900</v>
      </c>
      <c r="Q136" s="354" t="s">
        <v>391</v>
      </c>
      <c r="R136" s="359">
        <v>26462.43</v>
      </c>
      <c r="S136" s="359">
        <v>250</v>
      </c>
      <c r="T136" s="360">
        <f t="shared" si="24"/>
        <v>26712.43</v>
      </c>
      <c r="U136" s="361">
        <v>11</v>
      </c>
      <c r="V136" s="359">
        <v>1743</v>
      </c>
      <c r="W136" s="362">
        <v>0</v>
      </c>
      <c r="X136" s="363"/>
      <c r="Y136" s="362">
        <f t="shared" si="25"/>
        <v>1743</v>
      </c>
      <c r="Z136" s="364">
        <f t="shared" si="26"/>
        <v>6.5250521948021944E-2</v>
      </c>
      <c r="AA136" s="363">
        <v>-833</v>
      </c>
      <c r="AB136" s="362">
        <v>0</v>
      </c>
      <c r="AC136" s="362"/>
      <c r="AD136" s="362"/>
      <c r="AE136" s="365">
        <v>7.0000000000000007E-2</v>
      </c>
      <c r="AF136" s="365">
        <v>0.1</v>
      </c>
      <c r="AG136" s="362">
        <f t="shared" si="27"/>
        <v>122.01</v>
      </c>
      <c r="AH136" s="362"/>
      <c r="AI136" s="362">
        <f t="shared" si="28"/>
        <v>122.01</v>
      </c>
      <c r="AJ136" s="354" t="s">
        <v>149</v>
      </c>
      <c r="AK136" s="354">
        <v>0</v>
      </c>
      <c r="AL136" s="361">
        <v>100</v>
      </c>
      <c r="AM136" s="366">
        <f t="shared" si="29"/>
        <v>1</v>
      </c>
      <c r="AN136" s="366">
        <f t="shared" si="30"/>
        <v>1</v>
      </c>
      <c r="AO136" s="366"/>
      <c r="AP136" s="366"/>
      <c r="AQ136" s="366">
        <f t="shared" si="31"/>
        <v>1</v>
      </c>
      <c r="AR136" s="367" t="str">
        <f>IF(A136="","",VLOOKUP(A136,'Base Sites'!A:B,2,FALSE))</f>
        <v xml:space="preserve">Valauto Lomme  </v>
      </c>
      <c r="AS136" s="367" t="str">
        <f t="shared" si="32"/>
        <v>HYUNDAI</v>
      </c>
      <c r="AT136" s="366"/>
      <c r="AU136" s="368" t="str">
        <f>IF(A136="","",VLOOKUP(L136,'Base Vendeurs'!A:B,2,FALSE))</f>
        <v>Hyundai Lomme</v>
      </c>
      <c r="AV136" s="362">
        <f t="shared" si="33"/>
        <v>1743</v>
      </c>
      <c r="AW136" s="364">
        <f t="shared" si="34"/>
        <v>6.5250521948021944E-2</v>
      </c>
      <c r="AX136" s="368" t="str">
        <f t="shared" si="35"/>
        <v>NON</v>
      </c>
      <c r="AY136" s="231">
        <f>+MargesVN[[#This Row],[Total COM]]+MargesVN[[#This Row],[EXT GIE]]+MargesVN[[#This Row],[Forfait immat]]</f>
        <v>222.01</v>
      </c>
    </row>
    <row r="137" spans="1:51" s="231" customFormat="1" ht="11.25" customHeight="1" x14ac:dyDescent="0.25">
      <c r="A137" s="354">
        <v>70</v>
      </c>
      <c r="B137" s="354" t="s">
        <v>183</v>
      </c>
      <c r="C137" s="354" t="s">
        <v>28</v>
      </c>
      <c r="D137" s="355">
        <v>46142</v>
      </c>
      <c r="E137" s="356">
        <v>46142</v>
      </c>
      <c r="F137" s="357"/>
      <c r="G137" s="357"/>
      <c r="H137" s="357"/>
      <c r="I137" s="357" t="s">
        <v>165</v>
      </c>
      <c r="J137" s="357"/>
      <c r="K137" s="357">
        <v>-12162</v>
      </c>
      <c r="L137" s="354" t="s">
        <v>114</v>
      </c>
      <c r="M137" s="354">
        <v>6017</v>
      </c>
      <c r="N137" s="354">
        <v>2105906521</v>
      </c>
      <c r="O137" s="354" t="s">
        <v>2906</v>
      </c>
      <c r="P137" s="358" t="s">
        <v>2907</v>
      </c>
      <c r="Q137" s="354" t="s">
        <v>45</v>
      </c>
      <c r="R137" s="359">
        <v>22879.08</v>
      </c>
      <c r="S137" s="359">
        <v>166.67</v>
      </c>
      <c r="T137" s="360">
        <f t="shared" si="24"/>
        <v>23045.75</v>
      </c>
      <c r="U137" s="361">
        <v>13</v>
      </c>
      <c r="V137" s="359">
        <v>2081.4899999999998</v>
      </c>
      <c r="W137" s="362">
        <v>0</v>
      </c>
      <c r="X137" s="363">
        <v>-971.37</v>
      </c>
      <c r="Y137" s="362">
        <f t="shared" si="25"/>
        <v>1110.1199999999999</v>
      </c>
      <c r="Z137" s="364">
        <f t="shared" si="26"/>
        <v>4.8170270006400305E-2</v>
      </c>
      <c r="AA137" s="363">
        <v>-792</v>
      </c>
      <c r="AB137" s="362">
        <v>0</v>
      </c>
      <c r="AC137" s="362"/>
      <c r="AD137" s="362" t="s">
        <v>2019</v>
      </c>
      <c r="AE137" s="365">
        <v>7.0000000000000007E-2</v>
      </c>
      <c r="AF137" s="365">
        <v>7.0000000000000007E-2</v>
      </c>
      <c r="AG137" s="362">
        <f t="shared" si="27"/>
        <v>77.708399999999997</v>
      </c>
      <c r="AH137" s="362"/>
      <c r="AI137" s="362">
        <f t="shared" si="28"/>
        <v>77.708399999999997</v>
      </c>
      <c r="AJ137" s="354" t="s">
        <v>168</v>
      </c>
      <c r="AK137" s="354">
        <v>0</v>
      </c>
      <c r="AL137" s="361">
        <v>50</v>
      </c>
      <c r="AM137" s="366">
        <f t="shared" si="29"/>
        <v>1</v>
      </c>
      <c r="AN137" s="366">
        <f t="shared" si="30"/>
        <v>1</v>
      </c>
      <c r="AO137" s="366"/>
      <c r="AP137" s="366"/>
      <c r="AQ137" s="366">
        <f t="shared" si="31"/>
        <v>1</v>
      </c>
      <c r="AR137" s="367" t="str">
        <f>IF(A137="","",VLOOKUP(A137,'Base Sites'!A:B,2,FALSE))</f>
        <v xml:space="preserve">Valauto Lomme  </v>
      </c>
      <c r="AS137" s="367" t="str">
        <f t="shared" si="32"/>
        <v>HYUNDAI</v>
      </c>
      <c r="AT137" s="366"/>
      <c r="AU137" s="368" t="str">
        <f>IF(A137="","",VLOOKUP(L137,'Base Vendeurs'!A:B,2,FALSE))</f>
        <v>Hyundai Lomme</v>
      </c>
      <c r="AV137" s="362">
        <f t="shared" si="33"/>
        <v>2081.4899999999998</v>
      </c>
      <c r="AW137" s="364">
        <f t="shared" si="34"/>
        <v>9.0319907141229935E-2</v>
      </c>
      <c r="AX137" s="368" t="str">
        <f t="shared" si="35"/>
        <v>NON</v>
      </c>
      <c r="AY137" s="231">
        <f>+MargesVN[[#This Row],[Total COM]]+MargesVN[[#This Row],[EXT GIE]]+MargesVN[[#This Row],[Forfait immat]]</f>
        <v>127.7084</v>
      </c>
    </row>
    <row r="138" spans="1:51" s="231" customFormat="1" ht="11.25" customHeight="1" x14ac:dyDescent="0.25">
      <c r="A138" s="354">
        <v>70</v>
      </c>
      <c r="B138" s="354" t="s">
        <v>185</v>
      </c>
      <c r="C138" s="354" t="s">
        <v>28</v>
      </c>
      <c r="D138" s="355">
        <v>46140</v>
      </c>
      <c r="E138" s="356">
        <v>46140</v>
      </c>
      <c r="F138" s="357"/>
      <c r="G138" s="357"/>
      <c r="H138" s="357" t="s">
        <v>165</v>
      </c>
      <c r="I138" s="357" t="s">
        <v>165</v>
      </c>
      <c r="J138" s="357"/>
      <c r="K138" s="357">
        <v>39195.760000000002</v>
      </c>
      <c r="L138" s="354" t="s">
        <v>349</v>
      </c>
      <c r="M138" s="354">
        <v>6018</v>
      </c>
      <c r="N138" s="354">
        <v>2106037396</v>
      </c>
      <c r="O138" s="354" t="s">
        <v>2918</v>
      </c>
      <c r="P138" s="358" t="s">
        <v>2919</v>
      </c>
      <c r="Q138" s="354" t="s">
        <v>55</v>
      </c>
      <c r="R138" s="359">
        <v>36625.480000000003</v>
      </c>
      <c r="S138" s="359">
        <v>541.66999999999996</v>
      </c>
      <c r="T138" s="360">
        <f t="shared" si="24"/>
        <v>37167.15</v>
      </c>
      <c r="U138" s="361">
        <v>0</v>
      </c>
      <c r="V138" s="359">
        <v>278.90000000000009</v>
      </c>
      <c r="W138" s="362">
        <v>0</v>
      </c>
      <c r="X138" s="363"/>
      <c r="Y138" s="362">
        <f t="shared" si="25"/>
        <v>278.90000000000009</v>
      </c>
      <c r="Z138" s="364">
        <f t="shared" si="26"/>
        <v>7.5039382895917515E-3</v>
      </c>
      <c r="AA138" s="363">
        <v>-2083</v>
      </c>
      <c r="AB138" s="362">
        <v>-1667</v>
      </c>
      <c r="AC138" s="362"/>
      <c r="AD138" s="362" t="s">
        <v>3642</v>
      </c>
      <c r="AE138" s="365">
        <v>7.0000000000000007E-2</v>
      </c>
      <c r="AF138" s="365">
        <v>7.0000000000000007E-2</v>
      </c>
      <c r="AG138" s="362">
        <f t="shared" si="27"/>
        <v>19.523000000000007</v>
      </c>
      <c r="AH138" s="362"/>
      <c r="AI138" s="362">
        <f t="shared" si="28"/>
        <v>19.523000000000007</v>
      </c>
      <c r="AJ138" s="354" t="s">
        <v>149</v>
      </c>
      <c r="AK138" s="354">
        <v>0</v>
      </c>
      <c r="AL138" s="361">
        <v>100</v>
      </c>
      <c r="AM138" s="366">
        <f t="shared" si="29"/>
        <v>1</v>
      </c>
      <c r="AN138" s="366">
        <f t="shared" si="30"/>
        <v>1</v>
      </c>
      <c r="AO138" s="366"/>
      <c r="AP138" s="366"/>
      <c r="AQ138" s="366">
        <f t="shared" si="31"/>
        <v>1</v>
      </c>
      <c r="AR138" s="367" t="str">
        <f>IF(A138="","",VLOOKUP(A138,'Base Sites'!A:B,2,FALSE))</f>
        <v xml:space="preserve">Valauto Lomme  </v>
      </c>
      <c r="AS138" s="367" t="str">
        <f t="shared" si="32"/>
        <v>HYUNDAI</v>
      </c>
      <c r="AT138" s="366"/>
      <c r="AU138" s="368" t="str">
        <f>IF(A138="","",VLOOKUP(L138,'Base Vendeurs'!A:B,2,FALSE))</f>
        <v>Hyundai Lomme</v>
      </c>
      <c r="AV138" s="362">
        <f t="shared" si="33"/>
        <v>278.90000000000009</v>
      </c>
      <c r="AW138" s="364">
        <f t="shared" si="34"/>
        <v>7.5039382895917515E-3</v>
      </c>
      <c r="AX138" s="368" t="str">
        <f t="shared" si="35"/>
        <v>NON</v>
      </c>
      <c r="AY138" s="231">
        <f>+MargesVN[[#This Row],[Total COM]]+MargesVN[[#This Row],[EXT GIE]]+MargesVN[[#This Row],[Forfait immat]]</f>
        <v>119.52300000000001</v>
      </c>
    </row>
    <row r="139" spans="1:51" s="231" customFormat="1" ht="11.25" customHeight="1" x14ac:dyDescent="0.25">
      <c r="A139" s="354">
        <v>70</v>
      </c>
      <c r="B139" s="354" t="s">
        <v>183</v>
      </c>
      <c r="C139" s="354" t="s">
        <v>28</v>
      </c>
      <c r="D139" s="355">
        <v>46140</v>
      </c>
      <c r="E139" s="356">
        <v>46141</v>
      </c>
      <c r="F139" s="357"/>
      <c r="G139" s="357"/>
      <c r="H139" s="357"/>
      <c r="I139" s="357" t="s">
        <v>165</v>
      </c>
      <c r="J139" s="357"/>
      <c r="K139" s="357">
        <v>-22209</v>
      </c>
      <c r="L139" s="354" t="s">
        <v>349</v>
      </c>
      <c r="M139" s="354">
        <v>6019</v>
      </c>
      <c r="N139" s="354">
        <v>2106038141</v>
      </c>
      <c r="O139" s="354" t="s">
        <v>2916</v>
      </c>
      <c r="P139" s="358" t="s">
        <v>2917</v>
      </c>
      <c r="Q139" s="354" t="s">
        <v>55</v>
      </c>
      <c r="R139" s="359">
        <v>36625.480000000003</v>
      </c>
      <c r="S139" s="359">
        <v>541.66999999999996</v>
      </c>
      <c r="T139" s="360">
        <f t="shared" si="24"/>
        <v>37167.15</v>
      </c>
      <c r="U139" s="361">
        <v>0</v>
      </c>
      <c r="V139" s="359">
        <v>4868.68</v>
      </c>
      <c r="W139" s="362">
        <v>-0.01</v>
      </c>
      <c r="X139" s="363"/>
      <c r="Y139" s="362">
        <f t="shared" si="25"/>
        <v>4868.6900000000005</v>
      </c>
      <c r="Z139" s="364">
        <f t="shared" si="26"/>
        <v>0.13099417092782201</v>
      </c>
      <c r="AA139" s="363">
        <v>-2083</v>
      </c>
      <c r="AB139" s="362">
        <v>-1667</v>
      </c>
      <c r="AC139" s="362"/>
      <c r="AD139" s="362" t="s">
        <v>2021</v>
      </c>
      <c r="AE139" s="365">
        <v>7.0000000000000007E-2</v>
      </c>
      <c r="AF139" s="365">
        <v>7.0000000000000007E-2</v>
      </c>
      <c r="AG139" s="362">
        <f t="shared" si="27"/>
        <v>340.80830000000009</v>
      </c>
      <c r="AH139" s="362"/>
      <c r="AI139" s="362">
        <f t="shared" si="28"/>
        <v>340.80830000000009</v>
      </c>
      <c r="AJ139" s="354" t="s">
        <v>149</v>
      </c>
      <c r="AK139" s="354">
        <v>0</v>
      </c>
      <c r="AL139" s="361">
        <v>100</v>
      </c>
      <c r="AM139" s="366">
        <f t="shared" si="29"/>
        <v>1</v>
      </c>
      <c r="AN139" s="366">
        <f t="shared" si="30"/>
        <v>1</v>
      </c>
      <c r="AO139" s="366"/>
      <c r="AP139" s="366"/>
      <c r="AQ139" s="366">
        <f t="shared" si="31"/>
        <v>1</v>
      </c>
      <c r="AR139" s="367" t="str">
        <f>IF(A139="","",VLOOKUP(A139,'Base Sites'!A:B,2,FALSE))</f>
        <v xml:space="preserve">Valauto Lomme  </v>
      </c>
      <c r="AS139" s="367" t="str">
        <f t="shared" si="32"/>
        <v>HYUNDAI</v>
      </c>
      <c r="AT139" s="366"/>
      <c r="AU139" s="368" t="str">
        <f>IF(A139="","",VLOOKUP(L139,'Base Vendeurs'!A:B,2,FALSE))</f>
        <v>Hyundai Lomme</v>
      </c>
      <c r="AV139" s="362">
        <f t="shared" si="33"/>
        <v>4868.68</v>
      </c>
      <c r="AW139" s="364">
        <f t="shared" si="34"/>
        <v>0.13099417092782201</v>
      </c>
      <c r="AX139" s="368" t="str">
        <f t="shared" si="35"/>
        <v>NON</v>
      </c>
      <c r="AY139" s="231">
        <f>+MargesVN[[#This Row],[Total COM]]+MargesVN[[#This Row],[EXT GIE]]+MargesVN[[#This Row],[Forfait immat]]</f>
        <v>440.80830000000009</v>
      </c>
    </row>
    <row r="140" spans="1:51" s="231" customFormat="1" ht="11.25" customHeight="1" x14ac:dyDescent="0.25">
      <c r="A140" s="401">
        <v>70</v>
      </c>
      <c r="B140" s="401" t="s">
        <v>163</v>
      </c>
      <c r="C140" s="401" t="s">
        <v>28</v>
      </c>
      <c r="D140" s="402">
        <v>46146</v>
      </c>
      <c r="E140" s="403">
        <v>46148</v>
      </c>
      <c r="F140" s="404"/>
      <c r="G140" s="404"/>
      <c r="H140" s="404"/>
      <c r="I140" s="404"/>
      <c r="J140" s="404"/>
      <c r="K140" s="404">
        <v>0</v>
      </c>
      <c r="L140" s="401" t="s">
        <v>355</v>
      </c>
      <c r="M140" s="401">
        <v>6020</v>
      </c>
      <c r="N140" s="401">
        <v>2106041439</v>
      </c>
      <c r="O140" s="401" t="s">
        <v>3702</v>
      </c>
      <c r="P140" s="405" t="s">
        <v>3703</v>
      </c>
      <c r="Q140" s="401" t="s">
        <v>81</v>
      </c>
      <c r="R140" s="406">
        <v>33087.42</v>
      </c>
      <c r="S140" s="406">
        <v>250</v>
      </c>
      <c r="T140" s="407">
        <f t="shared" si="24"/>
        <v>33337.42</v>
      </c>
      <c r="U140" s="408">
        <v>10</v>
      </c>
      <c r="V140" s="406">
        <v>1507.35</v>
      </c>
      <c r="W140" s="409">
        <v>0.01</v>
      </c>
      <c r="X140" s="410"/>
      <c r="Y140" s="409">
        <f t="shared" si="25"/>
        <v>1507.34</v>
      </c>
      <c r="Z140" s="411">
        <f t="shared" si="26"/>
        <v>4.5214956646315162E-2</v>
      </c>
      <c r="AA140" s="410">
        <v>-1333</v>
      </c>
      <c r="AB140" s="409">
        <v>0</v>
      </c>
      <c r="AC140" s="409"/>
      <c r="AD140" s="409"/>
      <c r="AE140" s="412">
        <v>0.08</v>
      </c>
      <c r="AF140" s="412">
        <v>7.0000000000000007E-2</v>
      </c>
      <c r="AG140" s="409">
        <f t="shared" si="27"/>
        <v>120.5872</v>
      </c>
      <c r="AH140" s="409"/>
      <c r="AI140" s="409">
        <f t="shared" si="28"/>
        <v>120.5872</v>
      </c>
      <c r="AJ140" s="401" t="s">
        <v>168</v>
      </c>
      <c r="AK140" s="401">
        <v>0</v>
      </c>
      <c r="AL140" s="408" t="s">
        <v>293</v>
      </c>
      <c r="AM140" s="413">
        <f t="shared" si="29"/>
        <v>1</v>
      </c>
      <c r="AN140" s="413">
        <f t="shared" si="30"/>
        <v>1</v>
      </c>
      <c r="AO140" s="413"/>
      <c r="AP140" s="413"/>
      <c r="AQ140" s="413">
        <f t="shared" si="31"/>
        <v>1</v>
      </c>
      <c r="AR140" s="414" t="str">
        <f>IF(A140="","",VLOOKUP(A140,'Base Sites'!A:B,2,FALSE))</f>
        <v xml:space="preserve">Valauto Lomme  </v>
      </c>
      <c r="AS140" s="414" t="str">
        <f t="shared" si="32"/>
        <v>HYUNDAI</v>
      </c>
      <c r="AT140" s="413"/>
      <c r="AU140" s="415" t="str">
        <f>IF(A140="","",VLOOKUP(L140,'Base Vendeurs'!A:B,2,FALSE))</f>
        <v>Hyundai Lomme</v>
      </c>
      <c r="AV140" s="409">
        <f t="shared" si="33"/>
        <v>1507.35</v>
      </c>
      <c r="AW140" s="411">
        <f t="shared" si="34"/>
        <v>4.5214956646315162E-2</v>
      </c>
      <c r="AX140" s="415" t="str">
        <f t="shared" si="35"/>
        <v>NON</v>
      </c>
      <c r="AY140" s="231">
        <f>+MargesVN[[#This Row],[Total COM]]+MargesVN[[#This Row],[EXT GIE]]+MargesVN[[#This Row],[Forfait immat]]</f>
        <v>120.5872</v>
      </c>
    </row>
    <row r="141" spans="1:51" s="231" customFormat="1" ht="11.25" customHeight="1" x14ac:dyDescent="0.25">
      <c r="A141" s="401">
        <v>70</v>
      </c>
      <c r="B141" s="401" t="s">
        <v>183</v>
      </c>
      <c r="C141" s="401" t="s">
        <v>28</v>
      </c>
      <c r="D141" s="402">
        <v>46148</v>
      </c>
      <c r="E141" s="403">
        <v>46149</v>
      </c>
      <c r="F141" s="404"/>
      <c r="G141" s="404"/>
      <c r="H141" s="404"/>
      <c r="I141" s="404" t="s">
        <v>165</v>
      </c>
      <c r="J141" s="404"/>
      <c r="K141" s="404">
        <v>9500.01</v>
      </c>
      <c r="L141" s="401" t="s">
        <v>114</v>
      </c>
      <c r="M141" s="401">
        <v>6021</v>
      </c>
      <c r="N141" s="401">
        <v>2106007993</v>
      </c>
      <c r="O141" s="401" t="s">
        <v>3683</v>
      </c>
      <c r="P141" s="405" t="s">
        <v>3684</v>
      </c>
      <c r="Q141" s="401" t="s">
        <v>391</v>
      </c>
      <c r="R141" s="406">
        <v>21920.76</v>
      </c>
      <c r="S141" s="406">
        <v>500</v>
      </c>
      <c r="T141" s="407">
        <f t="shared" si="24"/>
        <v>22420.76</v>
      </c>
      <c r="U141" s="408">
        <v>9</v>
      </c>
      <c r="V141" s="406">
        <v>1352.5</v>
      </c>
      <c r="W141" s="409">
        <v>0</v>
      </c>
      <c r="X141" s="410"/>
      <c r="Y141" s="409">
        <f t="shared" si="25"/>
        <v>1352.5</v>
      </c>
      <c r="Z141" s="411">
        <f t="shared" si="26"/>
        <v>6.0323557274597296E-2</v>
      </c>
      <c r="AA141" s="410">
        <v>-833</v>
      </c>
      <c r="AB141" s="409">
        <v>0</v>
      </c>
      <c r="AC141" s="409"/>
      <c r="AD141" s="409" t="s">
        <v>2020</v>
      </c>
      <c r="AE141" s="412">
        <v>0.08</v>
      </c>
      <c r="AF141" s="412">
        <v>7.0000000000000007E-2</v>
      </c>
      <c r="AG141" s="409">
        <f t="shared" si="27"/>
        <v>108.2</v>
      </c>
      <c r="AH141" s="409"/>
      <c r="AI141" s="409">
        <f t="shared" si="28"/>
        <v>108.2</v>
      </c>
      <c r="AJ141" s="401" t="s">
        <v>168</v>
      </c>
      <c r="AK141" s="401">
        <v>30</v>
      </c>
      <c r="AL141" s="408">
        <v>50</v>
      </c>
      <c r="AM141" s="413">
        <f t="shared" si="29"/>
        <v>1</v>
      </c>
      <c r="AN141" s="413">
        <f t="shared" si="30"/>
        <v>1</v>
      </c>
      <c r="AO141" s="413"/>
      <c r="AP141" s="413"/>
      <c r="AQ141" s="413">
        <f t="shared" si="31"/>
        <v>1</v>
      </c>
      <c r="AR141" s="414" t="str">
        <f>IF(A141="","",VLOOKUP(A141,'Base Sites'!A:B,2,FALSE))</f>
        <v xml:space="preserve">Valauto Lomme  </v>
      </c>
      <c r="AS141" s="414" t="str">
        <f t="shared" si="32"/>
        <v>HYUNDAI</v>
      </c>
      <c r="AT141" s="413"/>
      <c r="AU141" s="415" t="str">
        <f>IF(A141="","",VLOOKUP(L141,'Base Vendeurs'!A:B,2,FALSE))</f>
        <v>Hyundai Lomme</v>
      </c>
      <c r="AV141" s="409">
        <f t="shared" si="33"/>
        <v>1352.5</v>
      </c>
      <c r="AW141" s="411">
        <f t="shared" si="34"/>
        <v>6.0323557274597296E-2</v>
      </c>
      <c r="AX141" s="415" t="str">
        <f t="shared" si="35"/>
        <v>NON</v>
      </c>
      <c r="AY141" s="231">
        <f>+MargesVN[[#This Row],[Total COM]]+MargesVN[[#This Row],[EXT GIE]]+MargesVN[[#This Row],[Forfait immat]]</f>
        <v>188.2</v>
      </c>
    </row>
    <row r="142" spans="1:51" s="231" customFormat="1" ht="11.25" customHeight="1" x14ac:dyDescent="0.25">
      <c r="A142" s="401">
        <v>70</v>
      </c>
      <c r="B142" s="401" t="s">
        <v>163</v>
      </c>
      <c r="C142" s="401" t="s">
        <v>28</v>
      </c>
      <c r="D142" s="402">
        <v>46148</v>
      </c>
      <c r="E142" s="403">
        <v>46149</v>
      </c>
      <c r="F142" s="404"/>
      <c r="G142" s="404"/>
      <c r="H142" s="404"/>
      <c r="I142" s="404"/>
      <c r="J142" s="404"/>
      <c r="K142" s="404">
        <v>0</v>
      </c>
      <c r="L142" s="401" t="s">
        <v>349</v>
      </c>
      <c r="M142" s="401">
        <v>6022</v>
      </c>
      <c r="N142" s="401">
        <v>2106030250</v>
      </c>
      <c r="O142" s="401" t="s">
        <v>3681</v>
      </c>
      <c r="P142" s="405" t="s">
        <v>3682</v>
      </c>
      <c r="Q142" s="401" t="s">
        <v>391</v>
      </c>
      <c r="R142" s="406">
        <v>21920.76</v>
      </c>
      <c r="S142" s="406">
        <v>666.67</v>
      </c>
      <c r="T142" s="407">
        <f t="shared" si="24"/>
        <v>22587.429999999997</v>
      </c>
      <c r="U142" s="408">
        <v>8</v>
      </c>
      <c r="V142" s="406">
        <v>1537.49</v>
      </c>
      <c r="W142" s="409">
        <v>-0.01</v>
      </c>
      <c r="X142" s="410"/>
      <c r="Y142" s="409">
        <f t="shared" si="25"/>
        <v>1537.5</v>
      </c>
      <c r="Z142" s="411">
        <f t="shared" si="26"/>
        <v>6.8068390250683689E-2</v>
      </c>
      <c r="AA142" s="410">
        <v>-833</v>
      </c>
      <c r="AB142" s="409">
        <v>0</v>
      </c>
      <c r="AC142" s="409"/>
      <c r="AD142" s="409"/>
      <c r="AE142" s="412">
        <v>0.08</v>
      </c>
      <c r="AF142" s="412">
        <v>7.0000000000000007E-2</v>
      </c>
      <c r="AG142" s="409">
        <f t="shared" si="27"/>
        <v>123</v>
      </c>
      <c r="AH142" s="409"/>
      <c r="AI142" s="409">
        <f t="shared" si="28"/>
        <v>123</v>
      </c>
      <c r="AJ142" s="401" t="s">
        <v>168</v>
      </c>
      <c r="AK142" s="401">
        <v>0</v>
      </c>
      <c r="AL142" s="408">
        <v>100</v>
      </c>
      <c r="AM142" s="413">
        <f t="shared" si="29"/>
        <v>1</v>
      </c>
      <c r="AN142" s="413">
        <f t="shared" si="30"/>
        <v>1</v>
      </c>
      <c r="AO142" s="413"/>
      <c r="AP142" s="413"/>
      <c r="AQ142" s="413">
        <f t="shared" si="31"/>
        <v>1</v>
      </c>
      <c r="AR142" s="414" t="str">
        <f>IF(A142="","",VLOOKUP(A142,'Base Sites'!A:B,2,FALSE))</f>
        <v xml:space="preserve">Valauto Lomme  </v>
      </c>
      <c r="AS142" s="414" t="str">
        <f t="shared" si="32"/>
        <v>HYUNDAI</v>
      </c>
      <c r="AT142" s="413"/>
      <c r="AU142" s="415" t="str">
        <f>IF(A142="","",VLOOKUP(L142,'Base Vendeurs'!A:B,2,FALSE))</f>
        <v>Hyundai Lomme</v>
      </c>
      <c r="AV142" s="409">
        <f t="shared" si="33"/>
        <v>1537.49</v>
      </c>
      <c r="AW142" s="411">
        <f t="shared" si="34"/>
        <v>6.8068390250683689E-2</v>
      </c>
      <c r="AX142" s="415" t="str">
        <f t="shared" si="35"/>
        <v>NON</v>
      </c>
      <c r="AY142" s="231">
        <f>+MargesVN[[#This Row],[Total COM]]+MargesVN[[#This Row],[EXT GIE]]+MargesVN[[#This Row],[Forfait immat]]</f>
        <v>223</v>
      </c>
    </row>
    <row r="143" spans="1:51" s="231" customFormat="1" ht="11.25" customHeight="1" x14ac:dyDescent="0.25">
      <c r="A143" s="401">
        <v>70</v>
      </c>
      <c r="B143" s="401" t="s">
        <v>163</v>
      </c>
      <c r="C143" s="401" t="s">
        <v>28</v>
      </c>
      <c r="D143" s="402">
        <v>46154</v>
      </c>
      <c r="E143" s="403">
        <v>46155</v>
      </c>
      <c r="F143" s="404"/>
      <c r="G143" s="404"/>
      <c r="H143" s="404"/>
      <c r="I143" s="404"/>
      <c r="J143" s="404"/>
      <c r="K143" s="404">
        <v>0</v>
      </c>
      <c r="L143" s="401" t="s">
        <v>367</v>
      </c>
      <c r="M143" s="401">
        <v>6024</v>
      </c>
      <c r="N143" s="401">
        <v>2106037712</v>
      </c>
      <c r="O143" s="401" t="s">
        <v>3704</v>
      </c>
      <c r="P143" s="405" t="s">
        <v>3705</v>
      </c>
      <c r="Q143" s="401" t="s">
        <v>55</v>
      </c>
      <c r="R143" s="406">
        <v>36625.480000000003</v>
      </c>
      <c r="S143" s="406">
        <v>541.66999999999996</v>
      </c>
      <c r="T143" s="407">
        <f t="shared" si="24"/>
        <v>37167.15</v>
      </c>
      <c r="U143" s="408">
        <v>20</v>
      </c>
      <c r="V143" s="406">
        <v>2107.4299999999998</v>
      </c>
      <c r="W143" s="409">
        <v>-0.01</v>
      </c>
      <c r="X143" s="410"/>
      <c r="Y143" s="409">
        <f t="shared" si="25"/>
        <v>2107.44</v>
      </c>
      <c r="Z143" s="411">
        <f t="shared" si="26"/>
        <v>5.6701415093705056E-2</v>
      </c>
      <c r="AA143" s="410">
        <v>-3750</v>
      </c>
      <c r="AB143" s="409">
        <v>0</v>
      </c>
      <c r="AC143" s="409"/>
      <c r="AD143" s="409"/>
      <c r="AE143" s="412">
        <v>0.08</v>
      </c>
      <c r="AF143" s="412">
        <v>7.0000000000000007E-2</v>
      </c>
      <c r="AG143" s="409">
        <f t="shared" si="27"/>
        <v>168.59520000000001</v>
      </c>
      <c r="AH143" s="409"/>
      <c r="AI143" s="409">
        <f t="shared" si="28"/>
        <v>168.59520000000001</v>
      </c>
      <c r="AJ143" s="401" t="s">
        <v>149</v>
      </c>
      <c r="AK143" s="401">
        <v>0</v>
      </c>
      <c r="AL143" s="408">
        <v>100</v>
      </c>
      <c r="AM143" s="413">
        <f t="shared" si="29"/>
        <v>1</v>
      </c>
      <c r="AN143" s="413">
        <f t="shared" si="30"/>
        <v>1</v>
      </c>
      <c r="AO143" s="413"/>
      <c r="AP143" s="413"/>
      <c r="AQ143" s="413">
        <f t="shared" si="31"/>
        <v>1</v>
      </c>
      <c r="AR143" s="414" t="str">
        <f>IF(A143="","",VLOOKUP(A143,'Base Sites'!A:B,2,FALSE))</f>
        <v xml:space="preserve">Valauto Lomme  </v>
      </c>
      <c r="AS143" s="414" t="str">
        <f t="shared" si="32"/>
        <v>HYUNDAI</v>
      </c>
      <c r="AT143" s="413"/>
      <c r="AU143" s="415" t="str">
        <f>IF(A143="","",VLOOKUP(L143,'Base Vendeurs'!A:B,2,FALSE))</f>
        <v>Hyundai Lomme</v>
      </c>
      <c r="AV143" s="409">
        <f t="shared" si="33"/>
        <v>2107.4299999999998</v>
      </c>
      <c r="AW143" s="411">
        <f t="shared" si="34"/>
        <v>5.6701415093705056E-2</v>
      </c>
      <c r="AX143" s="415" t="str">
        <f t="shared" si="35"/>
        <v>NON</v>
      </c>
      <c r="AY143" s="231">
        <f>+MargesVN[[#This Row],[Total COM]]+MargesVN[[#This Row],[EXT GIE]]+MargesVN[[#This Row],[Forfait immat]]</f>
        <v>268.59519999999998</v>
      </c>
    </row>
    <row r="144" spans="1:51" s="231" customFormat="1" ht="11.25" customHeight="1" x14ac:dyDescent="0.25">
      <c r="A144" s="431">
        <v>70</v>
      </c>
      <c r="B144" s="431" t="s">
        <v>163</v>
      </c>
      <c r="C144" s="431" t="s">
        <v>28</v>
      </c>
      <c r="D144" s="432">
        <v>46175</v>
      </c>
      <c r="E144" s="433">
        <v>46179</v>
      </c>
      <c r="F144" s="434"/>
      <c r="G144" s="434"/>
      <c r="H144" s="434"/>
      <c r="I144" s="434"/>
      <c r="J144" s="434"/>
      <c r="K144" s="434">
        <v>0</v>
      </c>
      <c r="L144" s="431" t="s">
        <v>349</v>
      </c>
      <c r="M144" s="431">
        <v>6025</v>
      </c>
      <c r="N144" s="431">
        <v>2106042220</v>
      </c>
      <c r="O144" s="431" t="s">
        <v>4452</v>
      </c>
      <c r="P144" s="435" t="s">
        <v>4453</v>
      </c>
      <c r="Q144" s="431" t="s">
        <v>55</v>
      </c>
      <c r="R144" s="436">
        <v>36625.480000000003</v>
      </c>
      <c r="S144" s="436">
        <v>541.66999999999996</v>
      </c>
      <c r="T144" s="437">
        <f t="shared" si="24"/>
        <v>37167.15</v>
      </c>
      <c r="U144" s="438">
        <v>41</v>
      </c>
      <c r="V144" s="436">
        <v>1388.5</v>
      </c>
      <c r="W144" s="439">
        <v>0</v>
      </c>
      <c r="X144" s="440"/>
      <c r="Y144" s="439">
        <f t="shared" si="25"/>
        <v>1388.5</v>
      </c>
      <c r="Z144" s="441">
        <f t="shared" si="26"/>
        <v>3.7358258569731601E-2</v>
      </c>
      <c r="AA144" s="440">
        <v>-3750</v>
      </c>
      <c r="AB144" s="439">
        <v>0</v>
      </c>
      <c r="AC144" s="439"/>
      <c r="AD144" s="439"/>
      <c r="AE144" s="442">
        <v>0.13</v>
      </c>
      <c r="AF144" s="442">
        <v>0.13</v>
      </c>
      <c r="AG144" s="439">
        <f t="shared" si="27"/>
        <v>180.505</v>
      </c>
      <c r="AH144" s="439"/>
      <c r="AI144" s="439">
        <f t="shared" si="28"/>
        <v>180.505</v>
      </c>
      <c r="AJ144" s="431" t="s">
        <v>149</v>
      </c>
      <c r="AK144" s="431">
        <v>0</v>
      </c>
      <c r="AL144" s="438">
        <v>100</v>
      </c>
      <c r="AM144" s="443">
        <f t="shared" si="29"/>
        <v>1</v>
      </c>
      <c r="AN144" s="443">
        <f t="shared" si="30"/>
        <v>1</v>
      </c>
      <c r="AO144" s="443"/>
      <c r="AP144" s="443"/>
      <c r="AQ144" s="443">
        <f t="shared" si="31"/>
        <v>1</v>
      </c>
      <c r="AR144" s="444" t="str">
        <f>IF(A144="","",VLOOKUP(A144,'Base Sites'!A:B,2,FALSE))</f>
        <v xml:space="preserve">Valauto Lomme  </v>
      </c>
      <c r="AS144" s="444" t="str">
        <f t="shared" si="32"/>
        <v>HYUNDAI</v>
      </c>
      <c r="AT144" s="443"/>
      <c r="AU144" s="445" t="str">
        <f>IF(A144="","",VLOOKUP(L144,'Base Vendeurs'!A:B,2,FALSE))</f>
        <v>Hyundai Lomme</v>
      </c>
      <c r="AV144" s="439">
        <f t="shared" si="33"/>
        <v>1388.5</v>
      </c>
      <c r="AW144" s="441">
        <f t="shared" si="34"/>
        <v>3.7358258569731601E-2</v>
      </c>
      <c r="AX144" s="445" t="str">
        <f t="shared" si="35"/>
        <v>NON</v>
      </c>
      <c r="AY144" s="231">
        <f>+MargesVN[[#This Row],[Total COM]]+MargesVN[[#This Row],[EXT GIE]]+MargesVN[[#This Row],[Forfait immat]]</f>
        <v>280.505</v>
      </c>
    </row>
    <row r="145" spans="1:51" s="231" customFormat="1" ht="11.25" customHeight="1" x14ac:dyDescent="0.25">
      <c r="A145" s="431">
        <v>70</v>
      </c>
      <c r="B145" s="431" t="s">
        <v>163</v>
      </c>
      <c r="C145" s="431" t="s">
        <v>28</v>
      </c>
      <c r="D145" s="432">
        <v>46181</v>
      </c>
      <c r="E145" s="433">
        <v>46182</v>
      </c>
      <c r="F145" s="434"/>
      <c r="G145" s="434"/>
      <c r="H145" s="434"/>
      <c r="I145" s="434"/>
      <c r="J145" s="434"/>
      <c r="K145" s="434">
        <v>0</v>
      </c>
      <c r="L145" s="431" t="s">
        <v>355</v>
      </c>
      <c r="M145" s="431">
        <v>6026</v>
      </c>
      <c r="N145" s="431">
        <v>2106041441</v>
      </c>
      <c r="O145" s="431" t="s">
        <v>4466</v>
      </c>
      <c r="P145" s="435" t="s">
        <v>4467</v>
      </c>
      <c r="Q145" s="431" t="s">
        <v>55</v>
      </c>
      <c r="R145" s="436">
        <v>40458.81</v>
      </c>
      <c r="S145" s="436">
        <v>541.66999999999996</v>
      </c>
      <c r="T145" s="437">
        <f t="shared" si="24"/>
        <v>41000.479999999996</v>
      </c>
      <c r="U145" s="438">
        <v>47</v>
      </c>
      <c r="V145" s="436">
        <v>1462.7</v>
      </c>
      <c r="W145" s="439">
        <v>-0.01</v>
      </c>
      <c r="X145" s="440"/>
      <c r="Y145" s="439">
        <f t="shared" si="25"/>
        <v>1462.71</v>
      </c>
      <c r="Z145" s="441">
        <f t="shared" si="26"/>
        <v>3.5675192095312058E-2</v>
      </c>
      <c r="AA145" s="440">
        <v>-3750</v>
      </c>
      <c r="AB145" s="439">
        <v>0</v>
      </c>
      <c r="AC145" s="439"/>
      <c r="AD145" s="439"/>
      <c r="AE145" s="442">
        <v>7.0000000000000007E-2</v>
      </c>
      <c r="AF145" s="442">
        <v>7.0000000000000007E-2</v>
      </c>
      <c r="AG145" s="439">
        <f t="shared" si="27"/>
        <v>102.38970000000002</v>
      </c>
      <c r="AH145" s="439"/>
      <c r="AI145" s="439">
        <f t="shared" si="28"/>
        <v>102.38970000000002</v>
      </c>
      <c r="AJ145" s="431" t="s">
        <v>168</v>
      </c>
      <c r="AK145" s="431">
        <v>30</v>
      </c>
      <c r="AL145" s="438"/>
      <c r="AM145" s="443">
        <f t="shared" si="29"/>
        <v>0</v>
      </c>
      <c r="AN145" s="443">
        <f t="shared" si="30"/>
        <v>1</v>
      </c>
      <c r="AO145" s="443"/>
      <c r="AP145" s="443"/>
      <c r="AQ145" s="443">
        <f t="shared" si="31"/>
        <v>0</v>
      </c>
      <c r="AR145" s="444" t="str">
        <f>IF(A145="","",VLOOKUP(A145,'Base Sites'!A:B,2,FALSE))</f>
        <v xml:space="preserve">Valauto Lomme  </v>
      </c>
      <c r="AS145" s="444" t="str">
        <f t="shared" si="32"/>
        <v>HYUNDAI</v>
      </c>
      <c r="AT145" s="443"/>
      <c r="AU145" s="445" t="str">
        <f>IF(A145="","",VLOOKUP(L145,'Base Vendeurs'!A:B,2,FALSE))</f>
        <v>Hyundai Lomme</v>
      </c>
      <c r="AV145" s="439">
        <f t="shared" si="33"/>
        <v>1462.7</v>
      </c>
      <c r="AW145" s="441">
        <f t="shared" si="34"/>
        <v>3.5675192095312058E-2</v>
      </c>
      <c r="AX145" s="445" t="str">
        <f t="shared" si="35"/>
        <v>NON</v>
      </c>
      <c r="AY145" s="231">
        <f>+MargesVN[[#This Row],[Total COM]]+MargesVN[[#This Row],[EXT GIE]]+MargesVN[[#This Row],[Forfait immat]]</f>
        <v>132.3897</v>
      </c>
    </row>
    <row r="146" spans="1:51" s="231" customFormat="1" ht="11.25" customHeight="1" x14ac:dyDescent="0.25">
      <c r="A146" s="401">
        <v>70</v>
      </c>
      <c r="B146" s="401" t="s">
        <v>163</v>
      </c>
      <c r="C146" s="401" t="s">
        <v>28</v>
      </c>
      <c r="D146" s="402">
        <v>46153</v>
      </c>
      <c r="E146" s="403">
        <v>46154</v>
      </c>
      <c r="F146" s="404"/>
      <c r="G146" s="404"/>
      <c r="H146" s="404"/>
      <c r="I146" s="404"/>
      <c r="J146" s="404"/>
      <c r="K146" s="404">
        <v>0</v>
      </c>
      <c r="L146" s="401" t="s">
        <v>349</v>
      </c>
      <c r="M146" s="401">
        <v>6027</v>
      </c>
      <c r="N146" s="401">
        <v>2106041440</v>
      </c>
      <c r="O146" s="401" t="s">
        <v>3706</v>
      </c>
      <c r="P146" s="405" t="s">
        <v>3707</v>
      </c>
      <c r="Q146" s="401" t="s">
        <v>55</v>
      </c>
      <c r="R146" s="406">
        <v>36625.480000000003</v>
      </c>
      <c r="S146" s="406">
        <v>541.66999999999996</v>
      </c>
      <c r="T146" s="407">
        <f t="shared" si="24"/>
        <v>37167.15</v>
      </c>
      <c r="U146" s="408">
        <v>19</v>
      </c>
      <c r="V146" s="406">
        <v>1926.2</v>
      </c>
      <c r="W146" s="409">
        <v>-0.01</v>
      </c>
      <c r="X146" s="410"/>
      <c r="Y146" s="409">
        <f t="shared" si="25"/>
        <v>1926.21</v>
      </c>
      <c r="Z146" s="411">
        <f t="shared" si="26"/>
        <v>5.182533500685417E-2</v>
      </c>
      <c r="AA146" s="410">
        <v>-3750</v>
      </c>
      <c r="AB146" s="409">
        <v>0</v>
      </c>
      <c r="AC146" s="409"/>
      <c r="AD146" s="409"/>
      <c r="AE146" s="412">
        <v>0.08</v>
      </c>
      <c r="AF146" s="412">
        <v>7.0000000000000007E-2</v>
      </c>
      <c r="AG146" s="409">
        <f t="shared" si="27"/>
        <v>154.0968</v>
      </c>
      <c r="AH146" s="409"/>
      <c r="AI146" s="409">
        <f t="shared" si="28"/>
        <v>154.0968</v>
      </c>
      <c r="AJ146" s="401" t="s">
        <v>168</v>
      </c>
      <c r="AK146" s="401">
        <v>0</v>
      </c>
      <c r="AL146" s="408">
        <v>100</v>
      </c>
      <c r="AM146" s="413">
        <f t="shared" si="29"/>
        <v>1</v>
      </c>
      <c r="AN146" s="413">
        <f t="shared" si="30"/>
        <v>1</v>
      </c>
      <c r="AO146" s="413"/>
      <c r="AP146" s="413"/>
      <c r="AQ146" s="413">
        <f t="shared" si="31"/>
        <v>1</v>
      </c>
      <c r="AR146" s="414" t="str">
        <f>IF(A146="","",VLOOKUP(A146,'Base Sites'!A:B,2,FALSE))</f>
        <v xml:space="preserve">Valauto Lomme  </v>
      </c>
      <c r="AS146" s="414" t="str">
        <f t="shared" si="32"/>
        <v>HYUNDAI</v>
      </c>
      <c r="AT146" s="413"/>
      <c r="AU146" s="415" t="str">
        <f>IF(A146="","",VLOOKUP(L146,'Base Vendeurs'!A:B,2,FALSE))</f>
        <v>Hyundai Lomme</v>
      </c>
      <c r="AV146" s="409">
        <f t="shared" si="33"/>
        <v>1926.2</v>
      </c>
      <c r="AW146" s="411">
        <f t="shared" si="34"/>
        <v>5.182533500685417E-2</v>
      </c>
      <c r="AX146" s="415" t="str">
        <f t="shared" si="35"/>
        <v>NON</v>
      </c>
      <c r="AY146" s="231">
        <f>+MargesVN[[#This Row],[Total COM]]+MargesVN[[#This Row],[EXT GIE]]+MargesVN[[#This Row],[Forfait immat]]</f>
        <v>254.0968</v>
      </c>
    </row>
    <row r="147" spans="1:51" s="231" customFormat="1" ht="11.25" customHeight="1" x14ac:dyDescent="0.25">
      <c r="A147" s="431">
        <v>70</v>
      </c>
      <c r="B147" s="431" t="s">
        <v>183</v>
      </c>
      <c r="C147" s="431" t="s">
        <v>28</v>
      </c>
      <c r="D147" s="432">
        <v>46181</v>
      </c>
      <c r="E147" s="433">
        <v>46181</v>
      </c>
      <c r="F147" s="434"/>
      <c r="G147" s="434"/>
      <c r="H147" s="434"/>
      <c r="I147" s="434" t="s">
        <v>165</v>
      </c>
      <c r="J147" s="434"/>
      <c r="K147" s="434">
        <v>42550.98</v>
      </c>
      <c r="L147" s="431" t="s">
        <v>33</v>
      </c>
      <c r="M147" s="431">
        <v>6028</v>
      </c>
      <c r="N147" s="431">
        <v>2105920342</v>
      </c>
      <c r="O147" s="431" t="s">
        <v>4457</v>
      </c>
      <c r="P147" s="435" t="s">
        <v>65</v>
      </c>
      <c r="Q147" s="431" t="s">
        <v>55</v>
      </c>
      <c r="R147" s="436">
        <v>36292.14</v>
      </c>
      <c r="S147" s="436">
        <v>541.66999999999996</v>
      </c>
      <c r="T147" s="437">
        <f t="shared" si="24"/>
        <v>36833.81</v>
      </c>
      <c r="U147" s="438">
        <v>47</v>
      </c>
      <c r="V147" s="436">
        <v>345.21</v>
      </c>
      <c r="W147" s="439">
        <v>0</v>
      </c>
      <c r="X147" s="440"/>
      <c r="Y147" s="439">
        <f t="shared" si="25"/>
        <v>345.21</v>
      </c>
      <c r="Z147" s="441">
        <f t="shared" si="26"/>
        <v>9.3720959086230834E-3</v>
      </c>
      <c r="AA147" s="440">
        <v>-3786.31</v>
      </c>
      <c r="AB147" s="439">
        <v>0</v>
      </c>
      <c r="AC147" s="439"/>
      <c r="AD147" s="439" t="s">
        <v>371</v>
      </c>
      <c r="AE147" s="442"/>
      <c r="AF147" s="442">
        <v>0</v>
      </c>
      <c r="AG147" s="439">
        <f t="shared" si="27"/>
        <v>0</v>
      </c>
      <c r="AH147" s="439"/>
      <c r="AI147" s="439">
        <f t="shared" si="28"/>
        <v>0</v>
      </c>
      <c r="AJ147" s="431" t="s">
        <v>149</v>
      </c>
      <c r="AK147" s="431">
        <v>0</v>
      </c>
      <c r="AL147" s="438"/>
      <c r="AM147" s="443">
        <f t="shared" si="29"/>
        <v>0</v>
      </c>
      <c r="AN147" s="443">
        <f t="shared" si="30"/>
        <v>1</v>
      </c>
      <c r="AO147" s="443"/>
      <c r="AP147" s="443"/>
      <c r="AQ147" s="443">
        <f t="shared" si="31"/>
        <v>0</v>
      </c>
      <c r="AR147" s="444" t="str">
        <f>IF(A147="","",VLOOKUP(A147,'Base Sites'!A:B,2,FALSE))</f>
        <v xml:space="preserve">Valauto Lomme  </v>
      </c>
      <c r="AS147" s="444" t="str">
        <f t="shared" si="32"/>
        <v>HYUNDAI</v>
      </c>
      <c r="AT147" s="443"/>
      <c r="AU147" s="445" t="str">
        <f>IF(A147="","",VLOOKUP(L147,'Base Vendeurs'!A:B,2,FALSE))</f>
        <v>Sociétés NORD</v>
      </c>
      <c r="AV147" s="439">
        <f t="shared" si="33"/>
        <v>345.21</v>
      </c>
      <c r="AW147" s="441">
        <f t="shared" si="34"/>
        <v>9.3720959086230834E-3</v>
      </c>
      <c r="AX147" s="445" t="str">
        <f t="shared" si="35"/>
        <v>NON</v>
      </c>
      <c r="AY147" s="231">
        <f>+MargesVN[[#This Row],[Total COM]]+MargesVN[[#This Row],[EXT GIE]]+MargesVN[[#This Row],[Forfait immat]]</f>
        <v>0</v>
      </c>
    </row>
    <row r="148" spans="1:51" s="231" customFormat="1" ht="11.25" customHeight="1" x14ac:dyDescent="0.25">
      <c r="A148" s="431">
        <v>70</v>
      </c>
      <c r="B148" s="431" t="s">
        <v>183</v>
      </c>
      <c r="C148" s="431" t="s">
        <v>28</v>
      </c>
      <c r="D148" s="432">
        <v>46190</v>
      </c>
      <c r="E148" s="433">
        <v>46192</v>
      </c>
      <c r="F148" s="434"/>
      <c r="G148" s="434"/>
      <c r="H148" s="434"/>
      <c r="I148" s="434" t="s">
        <v>165</v>
      </c>
      <c r="J148" s="434"/>
      <c r="K148" s="434">
        <v>42550.98</v>
      </c>
      <c r="L148" s="431" t="s">
        <v>33</v>
      </c>
      <c r="M148" s="431">
        <v>6029</v>
      </c>
      <c r="N148" s="431">
        <v>2105920344</v>
      </c>
      <c r="O148" s="431" t="s">
        <v>4456</v>
      </c>
      <c r="P148" s="435" t="s">
        <v>65</v>
      </c>
      <c r="Q148" s="431" t="s">
        <v>55</v>
      </c>
      <c r="R148" s="436">
        <v>36292.14</v>
      </c>
      <c r="S148" s="436">
        <v>541.66999999999996</v>
      </c>
      <c r="T148" s="437">
        <f t="shared" si="24"/>
        <v>36833.81</v>
      </c>
      <c r="U148" s="438">
        <v>56</v>
      </c>
      <c r="V148" s="436">
        <v>345.21</v>
      </c>
      <c r="W148" s="439">
        <v>0</v>
      </c>
      <c r="X148" s="440"/>
      <c r="Y148" s="439">
        <f t="shared" si="25"/>
        <v>345.21</v>
      </c>
      <c r="Z148" s="441">
        <f t="shared" si="26"/>
        <v>9.3720959086230834E-3</v>
      </c>
      <c r="AA148" s="440">
        <v>-4161.3100000000004</v>
      </c>
      <c r="AB148" s="439">
        <v>0</v>
      </c>
      <c r="AC148" s="439"/>
      <c r="AD148" s="439" t="s">
        <v>371</v>
      </c>
      <c r="AE148" s="442"/>
      <c r="AF148" s="442">
        <v>0</v>
      </c>
      <c r="AG148" s="439">
        <f t="shared" si="27"/>
        <v>0</v>
      </c>
      <c r="AH148" s="439"/>
      <c r="AI148" s="439">
        <f t="shared" si="28"/>
        <v>0</v>
      </c>
      <c r="AJ148" s="431" t="s">
        <v>149</v>
      </c>
      <c r="AK148" s="431">
        <v>0</v>
      </c>
      <c r="AL148" s="438"/>
      <c r="AM148" s="443">
        <f t="shared" si="29"/>
        <v>0</v>
      </c>
      <c r="AN148" s="443">
        <f t="shared" si="30"/>
        <v>1</v>
      </c>
      <c r="AO148" s="443"/>
      <c r="AP148" s="443"/>
      <c r="AQ148" s="443">
        <f t="shared" si="31"/>
        <v>0</v>
      </c>
      <c r="AR148" s="444" t="str">
        <f>IF(A148="","",VLOOKUP(A148,'Base Sites'!A:B,2,FALSE))</f>
        <v xml:space="preserve">Valauto Lomme  </v>
      </c>
      <c r="AS148" s="444" t="str">
        <f t="shared" si="32"/>
        <v>HYUNDAI</v>
      </c>
      <c r="AT148" s="443"/>
      <c r="AU148" s="445" t="str">
        <f>IF(A148="","",VLOOKUP(L148,'Base Vendeurs'!A:B,2,FALSE))</f>
        <v>Sociétés NORD</v>
      </c>
      <c r="AV148" s="439">
        <f t="shared" si="33"/>
        <v>345.21</v>
      </c>
      <c r="AW148" s="441">
        <f t="shared" si="34"/>
        <v>9.3720959086230834E-3</v>
      </c>
      <c r="AX148" s="445" t="str">
        <f t="shared" si="35"/>
        <v>NON</v>
      </c>
      <c r="AY148" s="231">
        <f>+MargesVN[[#This Row],[Total COM]]+MargesVN[[#This Row],[EXT GIE]]+MargesVN[[#This Row],[Forfait immat]]</f>
        <v>0</v>
      </c>
    </row>
    <row r="149" spans="1:51" s="231" customFormat="1" ht="11.25" customHeight="1" x14ac:dyDescent="0.25">
      <c r="A149" s="401">
        <v>70</v>
      </c>
      <c r="B149" s="401" t="s">
        <v>183</v>
      </c>
      <c r="C149" s="401" t="s">
        <v>28</v>
      </c>
      <c r="D149" s="402">
        <v>46169</v>
      </c>
      <c r="E149" s="403">
        <v>46171</v>
      </c>
      <c r="F149" s="404"/>
      <c r="G149" s="404"/>
      <c r="H149" s="404"/>
      <c r="I149" s="404" t="s">
        <v>165</v>
      </c>
      <c r="J149" s="404"/>
      <c r="K149" s="404">
        <v>81071.06</v>
      </c>
      <c r="L149" s="401" t="s">
        <v>33</v>
      </c>
      <c r="M149" s="401">
        <v>6030</v>
      </c>
      <c r="N149" s="401">
        <v>2106032278</v>
      </c>
      <c r="O149" s="401" t="s">
        <v>3710</v>
      </c>
      <c r="P149" s="405" t="s">
        <v>65</v>
      </c>
      <c r="Q149" s="401" t="s">
        <v>55</v>
      </c>
      <c r="R149" s="406">
        <v>40625.480000000003</v>
      </c>
      <c r="S149" s="406">
        <v>541.66999999999996</v>
      </c>
      <c r="T149" s="407">
        <f t="shared" si="24"/>
        <v>41167.15</v>
      </c>
      <c r="U149" s="408">
        <v>30</v>
      </c>
      <c r="V149" s="406">
        <v>401.56</v>
      </c>
      <c r="W149" s="409">
        <v>0.01</v>
      </c>
      <c r="X149" s="410"/>
      <c r="Y149" s="409">
        <f t="shared" si="25"/>
        <v>401.55</v>
      </c>
      <c r="Z149" s="411">
        <f t="shared" si="26"/>
        <v>9.7543794020232156E-3</v>
      </c>
      <c r="AA149" s="410">
        <v>-4650.9799999999996</v>
      </c>
      <c r="AB149" s="409">
        <v>0</v>
      </c>
      <c r="AC149" s="409"/>
      <c r="AD149" s="409" t="s">
        <v>371</v>
      </c>
      <c r="AE149" s="412"/>
      <c r="AF149" s="412">
        <v>0</v>
      </c>
      <c r="AG149" s="409">
        <f t="shared" si="27"/>
        <v>0</v>
      </c>
      <c r="AH149" s="409"/>
      <c r="AI149" s="409">
        <f t="shared" si="28"/>
        <v>0</v>
      </c>
      <c r="AJ149" s="401" t="s">
        <v>149</v>
      </c>
      <c r="AK149" s="401">
        <v>0</v>
      </c>
      <c r="AL149" s="408" t="s">
        <v>293</v>
      </c>
      <c r="AM149" s="413">
        <f t="shared" si="29"/>
        <v>1</v>
      </c>
      <c r="AN149" s="413">
        <f t="shared" si="30"/>
        <v>1</v>
      </c>
      <c r="AO149" s="413"/>
      <c r="AP149" s="413"/>
      <c r="AQ149" s="413">
        <f t="shared" si="31"/>
        <v>1</v>
      </c>
      <c r="AR149" s="414" t="str">
        <f>IF(A149="","",VLOOKUP(A149,'Base Sites'!A:B,2,FALSE))</f>
        <v xml:space="preserve">Valauto Lomme  </v>
      </c>
      <c r="AS149" s="414" t="str">
        <f t="shared" si="32"/>
        <v>HYUNDAI</v>
      </c>
      <c r="AT149" s="413"/>
      <c r="AU149" s="415" t="str">
        <f>IF(A149="","",VLOOKUP(L149,'Base Vendeurs'!A:B,2,FALSE))</f>
        <v>Sociétés NORD</v>
      </c>
      <c r="AV149" s="409">
        <f t="shared" si="33"/>
        <v>401.56</v>
      </c>
      <c r="AW149" s="411">
        <f t="shared" si="34"/>
        <v>9.7543794020232156E-3</v>
      </c>
      <c r="AX149" s="415" t="str">
        <f t="shared" si="35"/>
        <v>NON</v>
      </c>
      <c r="AY149" s="231">
        <f>+MargesVN[[#This Row],[Total COM]]+MargesVN[[#This Row],[EXT GIE]]+MargesVN[[#This Row],[Forfait immat]]</f>
        <v>0</v>
      </c>
    </row>
    <row r="150" spans="1:51" s="231" customFormat="1" ht="11.25" customHeight="1" x14ac:dyDescent="0.25">
      <c r="A150" s="431">
        <v>70</v>
      </c>
      <c r="B150" s="431" t="s">
        <v>183</v>
      </c>
      <c r="C150" s="431" t="s">
        <v>28</v>
      </c>
      <c r="D150" s="432">
        <v>46202</v>
      </c>
      <c r="E150" s="433">
        <v>46203</v>
      </c>
      <c r="F150" s="434"/>
      <c r="G150" s="434"/>
      <c r="H150" s="434"/>
      <c r="I150" s="434" t="s">
        <v>165</v>
      </c>
      <c r="J150" s="434"/>
      <c r="K150" s="434">
        <v>42550.98</v>
      </c>
      <c r="L150" s="431" t="s">
        <v>33</v>
      </c>
      <c r="M150" s="431">
        <v>6032</v>
      </c>
      <c r="N150" s="431">
        <v>2106012813</v>
      </c>
      <c r="O150" s="431" t="s">
        <v>4449</v>
      </c>
      <c r="P150" s="435" t="s">
        <v>65</v>
      </c>
      <c r="Q150" s="431" t="s">
        <v>81</v>
      </c>
      <c r="R150" s="436">
        <v>33087.43</v>
      </c>
      <c r="S150" s="436">
        <v>250</v>
      </c>
      <c r="T150" s="437">
        <f t="shared" si="24"/>
        <v>33337.43</v>
      </c>
      <c r="U150" s="438">
        <v>61</v>
      </c>
      <c r="V150" s="436">
        <v>291.47000000000003</v>
      </c>
      <c r="W150" s="439">
        <v>0</v>
      </c>
      <c r="X150" s="440"/>
      <c r="Y150" s="439">
        <f t="shared" si="25"/>
        <v>291.47000000000003</v>
      </c>
      <c r="Z150" s="441">
        <f t="shared" si="26"/>
        <v>8.7430254821682426E-3</v>
      </c>
      <c r="AA150" s="440">
        <v>-4532.79</v>
      </c>
      <c r="AB150" s="439">
        <v>0</v>
      </c>
      <c r="AC150" s="439"/>
      <c r="AD150" s="439" t="s">
        <v>371</v>
      </c>
      <c r="AE150" s="442"/>
      <c r="AF150" s="442">
        <v>0</v>
      </c>
      <c r="AG150" s="439">
        <f t="shared" si="27"/>
        <v>0</v>
      </c>
      <c r="AH150" s="439"/>
      <c r="AI150" s="439">
        <f t="shared" si="28"/>
        <v>0</v>
      </c>
      <c r="AJ150" s="431" t="s">
        <v>149</v>
      </c>
      <c r="AK150" s="431">
        <v>0</v>
      </c>
      <c r="AL150" s="438"/>
      <c r="AM150" s="443">
        <f t="shared" si="29"/>
        <v>0</v>
      </c>
      <c r="AN150" s="443">
        <f t="shared" si="30"/>
        <v>1</v>
      </c>
      <c r="AO150" s="443"/>
      <c r="AP150" s="443"/>
      <c r="AQ150" s="443">
        <f t="shared" si="31"/>
        <v>0</v>
      </c>
      <c r="AR150" s="444" t="str">
        <f>IF(A150="","",VLOOKUP(A150,'Base Sites'!A:B,2,FALSE))</f>
        <v xml:space="preserve">Valauto Lomme  </v>
      </c>
      <c r="AS150" s="444" t="str">
        <f t="shared" si="32"/>
        <v>HYUNDAI</v>
      </c>
      <c r="AT150" s="443"/>
      <c r="AU150" s="445" t="str">
        <f>IF(A150="","",VLOOKUP(L150,'Base Vendeurs'!A:B,2,FALSE))</f>
        <v>Sociétés NORD</v>
      </c>
      <c r="AV150" s="439">
        <f t="shared" si="33"/>
        <v>291.47000000000003</v>
      </c>
      <c r="AW150" s="441">
        <f t="shared" si="34"/>
        <v>8.7430254821682426E-3</v>
      </c>
      <c r="AX150" s="445" t="str">
        <f t="shared" si="35"/>
        <v>NON</v>
      </c>
      <c r="AY150" s="231">
        <f>+MargesVN[[#This Row],[Total COM]]+MargesVN[[#This Row],[EXT GIE]]+MargesVN[[#This Row],[Forfait immat]]</f>
        <v>0</v>
      </c>
    </row>
    <row r="151" spans="1:51" s="231" customFormat="1" ht="11.25" customHeight="1" x14ac:dyDescent="0.25">
      <c r="A151" s="401">
        <v>70</v>
      </c>
      <c r="B151" s="401" t="s">
        <v>163</v>
      </c>
      <c r="C151" s="401" t="s">
        <v>28</v>
      </c>
      <c r="D151" s="402">
        <v>46160</v>
      </c>
      <c r="E151" s="403">
        <v>46154</v>
      </c>
      <c r="F151" s="404"/>
      <c r="G151" s="404"/>
      <c r="H151" s="404"/>
      <c r="I151" s="404"/>
      <c r="J151" s="404"/>
      <c r="K151" s="404">
        <v>0</v>
      </c>
      <c r="L151" s="401" t="s">
        <v>114</v>
      </c>
      <c r="M151" s="401">
        <v>6034</v>
      </c>
      <c r="N151" s="401">
        <v>2105938118</v>
      </c>
      <c r="O151" s="401" t="s">
        <v>3677</v>
      </c>
      <c r="P151" s="405" t="s">
        <v>3678</v>
      </c>
      <c r="Q151" s="401" t="s">
        <v>391</v>
      </c>
      <c r="R151" s="406">
        <v>20670.759999999998</v>
      </c>
      <c r="S151" s="406">
        <v>0</v>
      </c>
      <c r="T151" s="407">
        <f t="shared" si="24"/>
        <v>20670.759999999998</v>
      </c>
      <c r="U151" s="408">
        <v>20</v>
      </c>
      <c r="V151" s="406">
        <v>1247.5</v>
      </c>
      <c r="W151" s="409">
        <v>0</v>
      </c>
      <c r="X151" s="410"/>
      <c r="Y151" s="409">
        <f t="shared" si="25"/>
        <v>1247.5</v>
      </c>
      <c r="Z151" s="411">
        <f t="shared" si="26"/>
        <v>6.0350949844127651E-2</v>
      </c>
      <c r="AA151" s="410">
        <v>-833</v>
      </c>
      <c r="AB151" s="409">
        <v>0</v>
      </c>
      <c r="AC151" s="409"/>
      <c r="AD151" s="409"/>
      <c r="AE151" s="412">
        <v>0.08</v>
      </c>
      <c r="AF151" s="412">
        <v>7.0000000000000007E-2</v>
      </c>
      <c r="AG151" s="409">
        <f t="shared" si="27"/>
        <v>99.8</v>
      </c>
      <c r="AH151" s="409"/>
      <c r="AI151" s="409">
        <f t="shared" si="28"/>
        <v>99.8</v>
      </c>
      <c r="AJ151" s="401" t="s">
        <v>168</v>
      </c>
      <c r="AK151" s="401">
        <v>0</v>
      </c>
      <c r="AL151" s="408">
        <v>50</v>
      </c>
      <c r="AM151" s="413">
        <f t="shared" si="29"/>
        <v>1</v>
      </c>
      <c r="AN151" s="413">
        <f t="shared" si="30"/>
        <v>1</v>
      </c>
      <c r="AO151" s="413"/>
      <c r="AP151" s="413"/>
      <c r="AQ151" s="413">
        <f t="shared" si="31"/>
        <v>1</v>
      </c>
      <c r="AR151" s="414" t="str">
        <f>IF(A151="","",VLOOKUP(A151,'Base Sites'!A:B,2,FALSE))</f>
        <v xml:space="preserve">Valauto Lomme  </v>
      </c>
      <c r="AS151" s="414" t="str">
        <f t="shared" si="32"/>
        <v>HYUNDAI</v>
      </c>
      <c r="AT151" s="413"/>
      <c r="AU151" s="415" t="str">
        <f>IF(A151="","",VLOOKUP(L151,'Base Vendeurs'!A:B,2,FALSE))</f>
        <v>Hyundai Lomme</v>
      </c>
      <c r="AV151" s="409">
        <f t="shared" si="33"/>
        <v>1247.5</v>
      </c>
      <c r="AW151" s="411">
        <f t="shared" si="34"/>
        <v>6.0350949844127651E-2</v>
      </c>
      <c r="AX151" s="415" t="str">
        <f t="shared" si="35"/>
        <v>NON</v>
      </c>
      <c r="AY151" s="231">
        <f>+MargesVN[[#This Row],[Total COM]]+MargesVN[[#This Row],[EXT GIE]]+MargesVN[[#This Row],[Forfait immat]]</f>
        <v>149.80000000000001</v>
      </c>
    </row>
    <row r="152" spans="1:51" s="231" customFormat="1" ht="11.25" customHeight="1" x14ac:dyDescent="0.25">
      <c r="A152" s="401">
        <v>70</v>
      </c>
      <c r="B152" s="401" t="s">
        <v>163</v>
      </c>
      <c r="C152" s="401" t="s">
        <v>28</v>
      </c>
      <c r="D152" s="402">
        <v>46171</v>
      </c>
      <c r="E152" s="403">
        <v>46170</v>
      </c>
      <c r="F152" s="404"/>
      <c r="G152" s="404"/>
      <c r="H152" s="404"/>
      <c r="I152" s="404"/>
      <c r="J152" s="404"/>
      <c r="K152" s="404">
        <v>0</v>
      </c>
      <c r="L152" s="401" t="s">
        <v>114</v>
      </c>
      <c r="M152" s="401">
        <v>6035</v>
      </c>
      <c r="N152" s="401">
        <v>2105972215</v>
      </c>
      <c r="O152" s="401" t="s">
        <v>3675</v>
      </c>
      <c r="P152" s="405" t="s">
        <v>3676</v>
      </c>
      <c r="Q152" s="401" t="s">
        <v>391</v>
      </c>
      <c r="R152" s="406">
        <v>20670.759999999998</v>
      </c>
      <c r="S152" s="406">
        <v>0</v>
      </c>
      <c r="T152" s="407">
        <f t="shared" si="24"/>
        <v>20670.759999999998</v>
      </c>
      <c r="U152" s="408">
        <v>31</v>
      </c>
      <c r="V152" s="406">
        <v>747.79</v>
      </c>
      <c r="W152" s="409">
        <v>0</v>
      </c>
      <c r="X152" s="410"/>
      <c r="Y152" s="409">
        <f t="shared" si="25"/>
        <v>747.79</v>
      </c>
      <c r="Z152" s="411">
        <f t="shared" si="26"/>
        <v>3.6176221870893963E-2</v>
      </c>
      <c r="AA152" s="410">
        <v>-833</v>
      </c>
      <c r="AB152" s="409">
        <v>0</v>
      </c>
      <c r="AC152" s="409"/>
      <c r="AD152" s="409"/>
      <c r="AE152" s="412">
        <v>0.08</v>
      </c>
      <c r="AF152" s="412">
        <v>0.1</v>
      </c>
      <c r="AG152" s="409">
        <f t="shared" si="27"/>
        <v>59.8232</v>
      </c>
      <c r="AH152" s="409"/>
      <c r="AI152" s="409">
        <f t="shared" si="28"/>
        <v>59.8232</v>
      </c>
      <c r="AJ152" s="401" t="s">
        <v>168</v>
      </c>
      <c r="AK152" s="401">
        <v>0</v>
      </c>
      <c r="AL152" s="408">
        <v>100</v>
      </c>
      <c r="AM152" s="413">
        <f t="shared" si="29"/>
        <v>1</v>
      </c>
      <c r="AN152" s="413">
        <f t="shared" si="30"/>
        <v>1</v>
      </c>
      <c r="AO152" s="413"/>
      <c r="AP152" s="413"/>
      <c r="AQ152" s="413">
        <f t="shared" si="31"/>
        <v>1</v>
      </c>
      <c r="AR152" s="414" t="str">
        <f>IF(A152="","",VLOOKUP(A152,'Base Sites'!A:B,2,FALSE))</f>
        <v xml:space="preserve">Valauto Lomme  </v>
      </c>
      <c r="AS152" s="414" t="str">
        <f t="shared" si="32"/>
        <v>HYUNDAI</v>
      </c>
      <c r="AT152" s="413"/>
      <c r="AU152" s="415" t="str">
        <f>IF(A152="","",VLOOKUP(L152,'Base Vendeurs'!A:B,2,FALSE))</f>
        <v>Hyundai Lomme</v>
      </c>
      <c r="AV152" s="409">
        <f t="shared" si="33"/>
        <v>747.79</v>
      </c>
      <c r="AW152" s="411">
        <f t="shared" si="34"/>
        <v>3.6176221870893963E-2</v>
      </c>
      <c r="AX152" s="415" t="str">
        <f t="shared" si="35"/>
        <v>NON</v>
      </c>
      <c r="AY152" s="231">
        <f>+MargesVN[[#This Row],[Total COM]]+MargesVN[[#This Row],[EXT GIE]]+MargesVN[[#This Row],[Forfait immat]]</f>
        <v>159.82319999999999</v>
      </c>
    </row>
    <row r="153" spans="1:51" s="231" customFormat="1" ht="11.25" customHeight="1" x14ac:dyDescent="0.25">
      <c r="A153" s="431">
        <v>70</v>
      </c>
      <c r="B153" s="431" t="s">
        <v>163</v>
      </c>
      <c r="C153" s="431" t="s">
        <v>28</v>
      </c>
      <c r="D153" s="432">
        <v>46190</v>
      </c>
      <c r="E153" s="433">
        <v>46192</v>
      </c>
      <c r="F153" s="434"/>
      <c r="G153" s="434"/>
      <c r="H153" s="434"/>
      <c r="I153" s="434"/>
      <c r="J153" s="434"/>
      <c r="K153" s="434">
        <v>0</v>
      </c>
      <c r="L153" s="431" t="s">
        <v>349</v>
      </c>
      <c r="M153" s="431">
        <v>6036</v>
      </c>
      <c r="N153" s="431">
        <v>2105841721</v>
      </c>
      <c r="O153" s="431" t="s">
        <v>4423</v>
      </c>
      <c r="P153" s="435" t="s">
        <v>4424</v>
      </c>
      <c r="Q153" s="431" t="s">
        <v>391</v>
      </c>
      <c r="R153" s="436">
        <v>21629.09</v>
      </c>
      <c r="S153" s="436">
        <v>500</v>
      </c>
      <c r="T153" s="437">
        <f t="shared" si="24"/>
        <v>22129.09</v>
      </c>
      <c r="U153" s="438">
        <v>50</v>
      </c>
      <c r="V153" s="436">
        <v>1391.03</v>
      </c>
      <c r="W153" s="439">
        <v>0</v>
      </c>
      <c r="X153" s="440"/>
      <c r="Y153" s="439">
        <f t="shared" si="25"/>
        <v>1391.03</v>
      </c>
      <c r="Z153" s="441">
        <f t="shared" si="26"/>
        <v>6.2859792246314689E-2</v>
      </c>
      <c r="AA153" s="440">
        <v>-833</v>
      </c>
      <c r="AB153" s="439">
        <v>0</v>
      </c>
      <c r="AC153" s="439"/>
      <c r="AD153" s="439"/>
      <c r="AE153" s="442">
        <v>7.0000000000000007E-2</v>
      </c>
      <c r="AF153" s="442">
        <v>7.0000000000000007E-2</v>
      </c>
      <c r="AG153" s="439">
        <f t="shared" si="27"/>
        <v>97.372100000000003</v>
      </c>
      <c r="AH153" s="439"/>
      <c r="AI153" s="439">
        <f t="shared" si="28"/>
        <v>97.372100000000003</v>
      </c>
      <c r="AJ153" s="431" t="s">
        <v>168</v>
      </c>
      <c r="AK153" s="431">
        <v>0</v>
      </c>
      <c r="AL153" s="438">
        <v>50</v>
      </c>
      <c r="AM153" s="443">
        <f t="shared" si="29"/>
        <v>1</v>
      </c>
      <c r="AN153" s="443">
        <f t="shared" si="30"/>
        <v>1</v>
      </c>
      <c r="AO153" s="443"/>
      <c r="AP153" s="443"/>
      <c r="AQ153" s="443">
        <f t="shared" si="31"/>
        <v>1</v>
      </c>
      <c r="AR153" s="444" t="str">
        <f>IF(A153="","",VLOOKUP(A153,'Base Sites'!A:B,2,FALSE))</f>
        <v xml:space="preserve">Valauto Lomme  </v>
      </c>
      <c r="AS153" s="444" t="str">
        <f t="shared" si="32"/>
        <v>HYUNDAI</v>
      </c>
      <c r="AT153" s="443"/>
      <c r="AU153" s="445" t="str">
        <f>IF(A153="","",VLOOKUP(L153,'Base Vendeurs'!A:B,2,FALSE))</f>
        <v>Hyundai Lomme</v>
      </c>
      <c r="AV153" s="439">
        <f t="shared" si="33"/>
        <v>1391.03</v>
      </c>
      <c r="AW153" s="441">
        <f t="shared" si="34"/>
        <v>6.2859792246314689E-2</v>
      </c>
      <c r="AX153" s="445" t="str">
        <f t="shared" si="35"/>
        <v>NON</v>
      </c>
      <c r="AY153" s="231">
        <f>+MargesVN[[#This Row],[Total COM]]+MargesVN[[#This Row],[EXT GIE]]+MargesVN[[#This Row],[Forfait immat]]</f>
        <v>147.37209999999999</v>
      </c>
    </row>
    <row r="154" spans="1:51" s="231" customFormat="1" ht="11.25" customHeight="1" x14ac:dyDescent="0.25">
      <c r="A154" s="431">
        <v>70</v>
      </c>
      <c r="B154" s="431" t="s">
        <v>163</v>
      </c>
      <c r="C154" s="431" t="s">
        <v>28</v>
      </c>
      <c r="D154" s="432">
        <v>46174</v>
      </c>
      <c r="E154" s="433">
        <v>46176</v>
      </c>
      <c r="F154" s="434"/>
      <c r="G154" s="434"/>
      <c r="H154" s="434"/>
      <c r="I154" s="434"/>
      <c r="J154" s="434"/>
      <c r="K154" s="434">
        <v>0</v>
      </c>
      <c r="L154" s="431" t="s">
        <v>349</v>
      </c>
      <c r="M154" s="431">
        <v>6047</v>
      </c>
      <c r="N154" s="431">
        <v>2106060875</v>
      </c>
      <c r="O154" s="431" t="s">
        <v>4454</v>
      </c>
      <c r="P154" s="435" t="s">
        <v>4455</v>
      </c>
      <c r="Q154" s="431" t="s">
        <v>55</v>
      </c>
      <c r="R154" s="436">
        <v>36625.480000000003</v>
      </c>
      <c r="S154" s="436">
        <v>541.66</v>
      </c>
      <c r="T154" s="437">
        <f t="shared" si="24"/>
        <v>37167.140000000007</v>
      </c>
      <c r="U154" s="438">
        <v>14</v>
      </c>
      <c r="V154" s="436">
        <v>-134.57</v>
      </c>
      <c r="W154" s="439">
        <v>0</v>
      </c>
      <c r="X154" s="440"/>
      <c r="Y154" s="439">
        <f t="shared" si="25"/>
        <v>-134.57</v>
      </c>
      <c r="Z154" s="441">
        <f t="shared" si="26"/>
        <v>-3.6206713779967994E-3</v>
      </c>
      <c r="AA154" s="440">
        <v>-2083</v>
      </c>
      <c r="AB154" s="439">
        <v>0</v>
      </c>
      <c r="AC154" s="439"/>
      <c r="AD154" s="439" t="s">
        <v>236</v>
      </c>
      <c r="AE154" s="442"/>
      <c r="AF154" s="442">
        <v>7.0000000000000007E-2</v>
      </c>
      <c r="AG154" s="439">
        <f t="shared" si="27"/>
        <v>0</v>
      </c>
      <c r="AH154" s="439"/>
      <c r="AI154" s="439">
        <f t="shared" si="28"/>
        <v>0</v>
      </c>
      <c r="AJ154" s="431" t="s">
        <v>149</v>
      </c>
      <c r="AK154" s="431">
        <v>0</v>
      </c>
      <c r="AL154" s="438">
        <v>100</v>
      </c>
      <c r="AM154" s="443">
        <f t="shared" si="29"/>
        <v>1</v>
      </c>
      <c r="AN154" s="443">
        <f t="shared" si="30"/>
        <v>1</v>
      </c>
      <c r="AO154" s="443"/>
      <c r="AP154" s="443"/>
      <c r="AQ154" s="443">
        <f t="shared" si="31"/>
        <v>1</v>
      </c>
      <c r="AR154" s="444" t="str">
        <f>IF(A154="","",VLOOKUP(A154,'Base Sites'!A:B,2,FALSE))</f>
        <v xml:space="preserve">Valauto Lomme  </v>
      </c>
      <c r="AS154" s="444" t="str">
        <f t="shared" si="32"/>
        <v>HYUNDAI</v>
      </c>
      <c r="AT154" s="443"/>
      <c r="AU154" s="445" t="str">
        <f>IF(A154="","",VLOOKUP(L154,'Base Vendeurs'!A:B,2,FALSE))</f>
        <v>Hyundai Lomme</v>
      </c>
      <c r="AV154" s="439">
        <f t="shared" si="33"/>
        <v>-134.57</v>
      </c>
      <c r="AW154" s="441">
        <f t="shared" si="34"/>
        <v>-3.6206713779967994E-3</v>
      </c>
      <c r="AX154" s="445" t="str">
        <f t="shared" si="35"/>
        <v>OUI</v>
      </c>
      <c r="AY154" s="231">
        <f>+MargesVN[[#This Row],[Total COM]]+MargesVN[[#This Row],[EXT GIE]]+MargesVN[[#This Row],[Forfait immat]]</f>
        <v>100</v>
      </c>
    </row>
    <row r="155" spans="1:51" s="231" customFormat="1" ht="11.25" customHeight="1" x14ac:dyDescent="0.25">
      <c r="A155" s="431">
        <v>70</v>
      </c>
      <c r="B155" s="431" t="s">
        <v>163</v>
      </c>
      <c r="C155" s="431" t="s">
        <v>28</v>
      </c>
      <c r="D155" s="432">
        <v>46197</v>
      </c>
      <c r="E155" s="433">
        <v>46197</v>
      </c>
      <c r="F155" s="434"/>
      <c r="G155" s="434"/>
      <c r="H155" s="434"/>
      <c r="I155" s="434"/>
      <c r="J155" s="434"/>
      <c r="K155" s="434">
        <v>0</v>
      </c>
      <c r="L155" s="431" t="s">
        <v>367</v>
      </c>
      <c r="M155" s="431">
        <v>6048</v>
      </c>
      <c r="N155" s="431">
        <v>2106065031</v>
      </c>
      <c r="O155" s="431" t="s">
        <v>4460</v>
      </c>
      <c r="P155" s="435" t="s">
        <v>4461</v>
      </c>
      <c r="Q155" s="431" t="s">
        <v>55</v>
      </c>
      <c r="R155" s="436">
        <v>41292.14</v>
      </c>
      <c r="S155" s="436">
        <v>541.66999999999996</v>
      </c>
      <c r="T155" s="437">
        <f t="shared" si="24"/>
        <v>41833.81</v>
      </c>
      <c r="U155" s="438">
        <v>37</v>
      </c>
      <c r="V155" s="436">
        <v>1367.6</v>
      </c>
      <c r="W155" s="439">
        <v>0</v>
      </c>
      <c r="X155" s="440"/>
      <c r="Y155" s="439">
        <f t="shared" si="25"/>
        <v>1367.6</v>
      </c>
      <c r="Z155" s="441">
        <f t="shared" si="26"/>
        <v>3.2691260968102119E-2</v>
      </c>
      <c r="AA155" s="440">
        <v>-2083</v>
      </c>
      <c r="AB155" s="439">
        <v>-833</v>
      </c>
      <c r="AC155" s="439"/>
      <c r="AD155" s="439"/>
      <c r="AE155" s="442">
        <v>0.13</v>
      </c>
      <c r="AF155" s="442">
        <v>0.13</v>
      </c>
      <c r="AG155" s="439">
        <f t="shared" si="27"/>
        <v>177.78799999999998</v>
      </c>
      <c r="AH155" s="439"/>
      <c r="AI155" s="439">
        <f t="shared" si="28"/>
        <v>177.78799999999998</v>
      </c>
      <c r="AJ155" s="431" t="s">
        <v>149</v>
      </c>
      <c r="AK155" s="431">
        <v>0</v>
      </c>
      <c r="AL155" s="438">
        <v>100</v>
      </c>
      <c r="AM155" s="443">
        <f t="shared" si="29"/>
        <v>1</v>
      </c>
      <c r="AN155" s="443">
        <f t="shared" si="30"/>
        <v>1</v>
      </c>
      <c r="AO155" s="443"/>
      <c r="AP155" s="443"/>
      <c r="AQ155" s="443">
        <f t="shared" si="31"/>
        <v>1</v>
      </c>
      <c r="AR155" s="444" t="str">
        <f>IF(A155="","",VLOOKUP(A155,'Base Sites'!A:B,2,FALSE))</f>
        <v xml:space="preserve">Valauto Lomme  </v>
      </c>
      <c r="AS155" s="444" t="str">
        <f t="shared" si="32"/>
        <v>HYUNDAI</v>
      </c>
      <c r="AT155" s="443"/>
      <c r="AU155" s="445" t="str">
        <f>IF(A155="","",VLOOKUP(L155,'Base Vendeurs'!A:B,2,FALSE))</f>
        <v>Hyundai Lomme</v>
      </c>
      <c r="AV155" s="439">
        <f t="shared" si="33"/>
        <v>1367.6</v>
      </c>
      <c r="AW155" s="441">
        <f t="shared" si="34"/>
        <v>3.2691260968102119E-2</v>
      </c>
      <c r="AX155" s="445" t="str">
        <f t="shared" si="35"/>
        <v>NON</v>
      </c>
      <c r="AY155" s="231">
        <f>+MargesVN[[#This Row],[Total COM]]+MargesVN[[#This Row],[EXT GIE]]+MargesVN[[#This Row],[Forfait immat]]</f>
        <v>277.78800000000001</v>
      </c>
    </row>
    <row r="156" spans="1:51" s="231" customFormat="1" ht="11.25" customHeight="1" x14ac:dyDescent="0.25">
      <c r="A156" s="431">
        <v>70</v>
      </c>
      <c r="B156" s="431" t="s">
        <v>163</v>
      </c>
      <c r="C156" s="431" t="s">
        <v>28</v>
      </c>
      <c r="D156" s="432">
        <v>46190</v>
      </c>
      <c r="E156" s="433">
        <v>46191</v>
      </c>
      <c r="F156" s="434"/>
      <c r="G156" s="434"/>
      <c r="H156" s="434"/>
      <c r="I156" s="434"/>
      <c r="J156" s="434"/>
      <c r="K156" s="434">
        <v>0</v>
      </c>
      <c r="L156" s="431" t="s">
        <v>367</v>
      </c>
      <c r="M156" s="431">
        <v>6050</v>
      </c>
      <c r="N156" s="431">
        <v>2106068421</v>
      </c>
      <c r="O156" s="431" t="s">
        <v>4447</v>
      </c>
      <c r="P156" s="435" t="s">
        <v>4448</v>
      </c>
      <c r="Q156" s="431" t="s">
        <v>81</v>
      </c>
      <c r="R156" s="436">
        <v>33920.74</v>
      </c>
      <c r="S156" s="436">
        <v>666.67</v>
      </c>
      <c r="T156" s="437">
        <f t="shared" si="24"/>
        <v>34587.409999999996</v>
      </c>
      <c r="U156" s="438">
        <v>26</v>
      </c>
      <c r="V156" s="436">
        <v>275.97000000000003</v>
      </c>
      <c r="W156" s="439">
        <v>0.01</v>
      </c>
      <c r="X156" s="440"/>
      <c r="Y156" s="439">
        <f t="shared" si="25"/>
        <v>275.96000000000004</v>
      </c>
      <c r="Z156" s="441">
        <f t="shared" si="26"/>
        <v>7.978914871047009E-3</v>
      </c>
      <c r="AA156" s="440">
        <v>-1833.33</v>
      </c>
      <c r="AB156" s="439">
        <v>0</v>
      </c>
      <c r="AC156" s="439"/>
      <c r="AD156" s="439"/>
      <c r="AE156" s="442">
        <v>0.13</v>
      </c>
      <c r="AF156" s="442">
        <v>0.13</v>
      </c>
      <c r="AG156" s="439">
        <f t="shared" si="27"/>
        <v>35.874800000000008</v>
      </c>
      <c r="AH156" s="439"/>
      <c r="AI156" s="439">
        <f t="shared" si="28"/>
        <v>35.874800000000008</v>
      </c>
      <c r="AJ156" s="431" t="s">
        <v>149</v>
      </c>
      <c r="AK156" s="431">
        <v>0</v>
      </c>
      <c r="AL156" s="438">
        <v>100</v>
      </c>
      <c r="AM156" s="443">
        <f t="shared" si="29"/>
        <v>1</v>
      </c>
      <c r="AN156" s="443">
        <f t="shared" si="30"/>
        <v>1</v>
      </c>
      <c r="AO156" s="443"/>
      <c r="AP156" s="443"/>
      <c r="AQ156" s="443">
        <f t="shared" si="31"/>
        <v>1</v>
      </c>
      <c r="AR156" s="444" t="str">
        <f>IF(A156="","",VLOOKUP(A156,'Base Sites'!A:B,2,FALSE))</f>
        <v xml:space="preserve">Valauto Lomme  </v>
      </c>
      <c r="AS156" s="444" t="str">
        <f t="shared" si="32"/>
        <v>HYUNDAI</v>
      </c>
      <c r="AT156" s="443"/>
      <c r="AU156" s="445" t="str">
        <f>IF(A156="","",VLOOKUP(L156,'Base Vendeurs'!A:B,2,FALSE))</f>
        <v>Hyundai Lomme</v>
      </c>
      <c r="AV156" s="439">
        <f t="shared" si="33"/>
        <v>275.97000000000003</v>
      </c>
      <c r="AW156" s="441">
        <f t="shared" si="34"/>
        <v>7.978914871047009E-3</v>
      </c>
      <c r="AX156" s="445" t="str">
        <f t="shared" si="35"/>
        <v>NON</v>
      </c>
      <c r="AY156" s="231">
        <f>+MargesVN[[#This Row],[Total COM]]+MargesVN[[#This Row],[EXT GIE]]+MargesVN[[#This Row],[Forfait immat]]</f>
        <v>135.87479999999999</v>
      </c>
    </row>
    <row r="157" spans="1:51" s="231" customFormat="1" ht="11.25" customHeight="1" x14ac:dyDescent="0.25">
      <c r="A157" s="431">
        <v>70</v>
      </c>
      <c r="B157" s="431" t="s">
        <v>163</v>
      </c>
      <c r="C157" s="431" t="s">
        <v>28</v>
      </c>
      <c r="D157" s="432">
        <v>46184</v>
      </c>
      <c r="E157" s="433">
        <v>46185</v>
      </c>
      <c r="F157" s="434"/>
      <c r="G157" s="434"/>
      <c r="H157" s="434"/>
      <c r="I157" s="434"/>
      <c r="J157" s="434"/>
      <c r="K157" s="434"/>
      <c r="L157" s="431" t="s">
        <v>114</v>
      </c>
      <c r="M157" s="431">
        <v>6056</v>
      </c>
      <c r="N157" s="431">
        <v>2106037487</v>
      </c>
      <c r="O157" s="431" t="s">
        <v>4419</v>
      </c>
      <c r="P157" s="435" t="s">
        <v>4420</v>
      </c>
      <c r="Q157" s="431" t="s">
        <v>391</v>
      </c>
      <c r="R157" s="436">
        <v>20670.759999999998</v>
      </c>
      <c r="S157" s="436">
        <v>500</v>
      </c>
      <c r="T157" s="437">
        <f t="shared" si="24"/>
        <v>21170.76</v>
      </c>
      <c r="U157" s="438">
        <v>8</v>
      </c>
      <c r="V157" s="436">
        <v>546.95000000000005</v>
      </c>
      <c r="W157" s="439">
        <v>0</v>
      </c>
      <c r="X157" s="440"/>
      <c r="Y157" s="439">
        <f t="shared" si="25"/>
        <v>546.95000000000005</v>
      </c>
      <c r="Z157" s="441">
        <f t="shared" si="26"/>
        <v>2.5835161326282104E-2</v>
      </c>
      <c r="AA157" s="440">
        <v>-833</v>
      </c>
      <c r="AB157" s="439">
        <v>0</v>
      </c>
      <c r="AC157" s="439"/>
      <c r="AD157" s="439"/>
      <c r="AE157" s="442">
        <v>7.0000000000000007E-2</v>
      </c>
      <c r="AF157" s="442">
        <v>0.1</v>
      </c>
      <c r="AG157" s="439">
        <f t="shared" si="27"/>
        <v>38.286500000000004</v>
      </c>
      <c r="AH157" s="439"/>
      <c r="AI157" s="439">
        <f t="shared" si="28"/>
        <v>38.286500000000004</v>
      </c>
      <c r="AJ157" s="431" t="s">
        <v>168</v>
      </c>
      <c r="AK157" s="431">
        <v>0</v>
      </c>
      <c r="AL157" s="438">
        <v>50</v>
      </c>
      <c r="AM157" s="443">
        <f t="shared" si="29"/>
        <v>1</v>
      </c>
      <c r="AN157" s="443">
        <f t="shared" si="30"/>
        <v>1</v>
      </c>
      <c r="AO157" s="443"/>
      <c r="AP157" s="443"/>
      <c r="AQ157" s="443">
        <f t="shared" si="31"/>
        <v>1</v>
      </c>
      <c r="AR157" s="444" t="str">
        <f>IF(A157="","",VLOOKUP(A157,'Base Sites'!A:B,2,FALSE))</f>
        <v xml:space="preserve">Valauto Lomme  </v>
      </c>
      <c r="AS157" s="444" t="str">
        <f t="shared" si="32"/>
        <v>HYUNDAI</v>
      </c>
      <c r="AT157" s="443"/>
      <c r="AU157" s="445" t="str">
        <f>IF(A157="","",VLOOKUP(L157,'Base Vendeurs'!A:B,2,FALSE))</f>
        <v>Hyundai Lomme</v>
      </c>
      <c r="AV157" s="439">
        <f t="shared" si="33"/>
        <v>546.95000000000005</v>
      </c>
      <c r="AW157" s="441">
        <f t="shared" si="34"/>
        <v>2.5835161326282104E-2</v>
      </c>
      <c r="AX157" s="445" t="str">
        <f t="shared" si="35"/>
        <v>NON</v>
      </c>
      <c r="AY157" s="231">
        <f>+MargesVN[[#This Row],[Total COM]]+MargesVN[[#This Row],[EXT GIE]]+MargesVN[[#This Row],[Forfait immat]]</f>
        <v>88.286500000000004</v>
      </c>
    </row>
    <row r="158" spans="1:51" s="231" customFormat="1" ht="11.25" customHeight="1" x14ac:dyDescent="0.25">
      <c r="A158" s="431">
        <v>70</v>
      </c>
      <c r="B158" s="431" t="s">
        <v>183</v>
      </c>
      <c r="C158" s="431" t="s">
        <v>28</v>
      </c>
      <c r="D158" s="432">
        <v>46197</v>
      </c>
      <c r="E158" s="433">
        <v>46198</v>
      </c>
      <c r="F158" s="434"/>
      <c r="G158" s="434"/>
      <c r="H158" s="434"/>
      <c r="I158" s="434" t="s">
        <v>165</v>
      </c>
      <c r="J158" s="434"/>
      <c r="K158" s="434">
        <v>42550.98</v>
      </c>
      <c r="L158" s="431" t="s">
        <v>33</v>
      </c>
      <c r="M158" s="431">
        <v>6057</v>
      </c>
      <c r="N158" s="431">
        <v>2106068756</v>
      </c>
      <c r="O158" s="431" t="s">
        <v>4468</v>
      </c>
      <c r="P158" s="435" t="s">
        <v>65</v>
      </c>
      <c r="Q158" s="431" t="s">
        <v>55</v>
      </c>
      <c r="R158" s="436">
        <v>44458.81</v>
      </c>
      <c r="S158" s="436">
        <v>541.66999999999996</v>
      </c>
      <c r="T158" s="437">
        <f t="shared" si="24"/>
        <v>45000.479999999996</v>
      </c>
      <c r="U158" s="438">
        <v>19</v>
      </c>
      <c r="V158" s="436">
        <v>482.88</v>
      </c>
      <c r="W158" s="439">
        <v>0</v>
      </c>
      <c r="X158" s="440"/>
      <c r="Y158" s="439">
        <f t="shared" si="25"/>
        <v>482.88</v>
      </c>
      <c r="Z158" s="441">
        <f t="shared" si="26"/>
        <v>1.0730552207443121E-2</v>
      </c>
      <c r="AA158" s="440">
        <v>-6028.98</v>
      </c>
      <c r="AB158" s="439">
        <v>0</v>
      </c>
      <c r="AC158" s="439"/>
      <c r="AD158" s="439" t="s">
        <v>371</v>
      </c>
      <c r="AE158" s="442"/>
      <c r="AF158" s="442">
        <v>0</v>
      </c>
      <c r="AG158" s="439">
        <f t="shared" si="27"/>
        <v>0</v>
      </c>
      <c r="AH158" s="439"/>
      <c r="AI158" s="439">
        <f t="shared" si="28"/>
        <v>0</v>
      </c>
      <c r="AJ158" s="431" t="s">
        <v>149</v>
      </c>
      <c r="AK158" s="431">
        <v>0</v>
      </c>
      <c r="AL158" s="438"/>
      <c r="AM158" s="443">
        <f t="shared" si="29"/>
        <v>0</v>
      </c>
      <c r="AN158" s="443">
        <f t="shared" si="30"/>
        <v>1</v>
      </c>
      <c r="AO158" s="443"/>
      <c r="AP158" s="443"/>
      <c r="AQ158" s="443">
        <f t="shared" si="31"/>
        <v>0</v>
      </c>
      <c r="AR158" s="444" t="str">
        <f>IF(A158="","",VLOOKUP(A158,'Base Sites'!A:B,2,FALSE))</f>
        <v xml:space="preserve">Valauto Lomme  </v>
      </c>
      <c r="AS158" s="444" t="str">
        <f t="shared" si="32"/>
        <v>HYUNDAI</v>
      </c>
      <c r="AT158" s="443"/>
      <c r="AU158" s="445" t="str">
        <f>IF(A158="","",VLOOKUP(L158,'Base Vendeurs'!A:B,2,FALSE))</f>
        <v>Sociétés NORD</v>
      </c>
      <c r="AV158" s="439">
        <f t="shared" si="33"/>
        <v>482.88</v>
      </c>
      <c r="AW158" s="441">
        <f t="shared" si="34"/>
        <v>1.0730552207443121E-2</v>
      </c>
      <c r="AX158" s="445" t="str">
        <f t="shared" si="35"/>
        <v>NON</v>
      </c>
      <c r="AY158" s="231">
        <f>+MargesVN[[#This Row],[Total COM]]+MargesVN[[#This Row],[EXT GIE]]+MargesVN[[#This Row],[Forfait immat]]</f>
        <v>0</v>
      </c>
    </row>
    <row r="159" spans="1:51" s="231" customFormat="1" ht="11.25" customHeight="1" x14ac:dyDescent="0.25">
      <c r="A159" s="431">
        <v>70</v>
      </c>
      <c r="B159" s="431" t="s">
        <v>163</v>
      </c>
      <c r="C159" s="431" t="s">
        <v>28</v>
      </c>
      <c r="D159" s="432">
        <v>46191</v>
      </c>
      <c r="E159" s="433">
        <v>46191</v>
      </c>
      <c r="F159" s="434"/>
      <c r="G159" s="434"/>
      <c r="H159" s="434"/>
      <c r="I159" s="434"/>
      <c r="J159" s="434"/>
      <c r="K159" s="434">
        <v>0</v>
      </c>
      <c r="L159" s="431" t="s">
        <v>367</v>
      </c>
      <c r="M159" s="431">
        <v>6076</v>
      </c>
      <c r="N159" s="431">
        <v>2106102564</v>
      </c>
      <c r="O159" s="431" t="s">
        <v>4458</v>
      </c>
      <c r="P159" s="435" t="s">
        <v>4459</v>
      </c>
      <c r="Q159" s="431" t="s">
        <v>55</v>
      </c>
      <c r="R159" s="436">
        <v>36625.480000000003</v>
      </c>
      <c r="S159" s="436">
        <v>750</v>
      </c>
      <c r="T159" s="437">
        <f t="shared" si="24"/>
        <v>37375.480000000003</v>
      </c>
      <c r="U159" s="438">
        <v>2</v>
      </c>
      <c r="V159" s="436">
        <v>1684.07</v>
      </c>
      <c r="W159" s="439">
        <v>0</v>
      </c>
      <c r="X159" s="440"/>
      <c r="Y159" s="439">
        <f t="shared" si="25"/>
        <v>1684.07</v>
      </c>
      <c r="Z159" s="441">
        <f t="shared" si="26"/>
        <v>4.5058150423753753E-2</v>
      </c>
      <c r="AA159" s="440">
        <v>0</v>
      </c>
      <c r="AB159" s="439">
        <v>-5416</v>
      </c>
      <c r="AC159" s="439"/>
      <c r="AD159" s="439"/>
      <c r="AE159" s="442">
        <v>0.1</v>
      </c>
      <c r="AF159" s="442">
        <v>0.1</v>
      </c>
      <c r="AG159" s="439">
        <f t="shared" si="27"/>
        <v>168.40700000000001</v>
      </c>
      <c r="AH159" s="439"/>
      <c r="AI159" s="439">
        <f t="shared" si="28"/>
        <v>168.40700000000001</v>
      </c>
      <c r="AJ159" s="431" t="s">
        <v>149</v>
      </c>
      <c r="AK159" s="431">
        <v>0</v>
      </c>
      <c r="AL159" s="438">
        <v>100</v>
      </c>
      <c r="AM159" s="443">
        <f t="shared" si="29"/>
        <v>1</v>
      </c>
      <c r="AN159" s="443">
        <f t="shared" si="30"/>
        <v>1</v>
      </c>
      <c r="AO159" s="443"/>
      <c r="AP159" s="443"/>
      <c r="AQ159" s="443">
        <f t="shared" si="31"/>
        <v>1</v>
      </c>
      <c r="AR159" s="444" t="str">
        <f>IF(A159="","",VLOOKUP(A159,'Base Sites'!A:B,2,FALSE))</f>
        <v xml:space="preserve">Valauto Lomme  </v>
      </c>
      <c r="AS159" s="444" t="str">
        <f t="shared" si="32"/>
        <v>HYUNDAI</v>
      </c>
      <c r="AT159" s="443"/>
      <c r="AU159" s="445" t="str">
        <f>IF(A159="","",VLOOKUP(L159,'Base Vendeurs'!A:B,2,FALSE))</f>
        <v>Hyundai Lomme</v>
      </c>
      <c r="AV159" s="439">
        <f t="shared" si="33"/>
        <v>1684.07</v>
      </c>
      <c r="AW159" s="441">
        <f t="shared" si="34"/>
        <v>4.5058150423753753E-2</v>
      </c>
      <c r="AX159" s="445" t="str">
        <f t="shared" si="35"/>
        <v>NON</v>
      </c>
      <c r="AY159" s="231">
        <f>+MargesVN[[#This Row],[Total COM]]+MargesVN[[#This Row],[EXT GIE]]+MargesVN[[#This Row],[Forfait immat]]</f>
        <v>268.40700000000004</v>
      </c>
    </row>
    <row r="160" spans="1:51" s="231" customFormat="1" ht="11.25" customHeight="1" x14ac:dyDescent="0.25">
      <c r="A160" s="431">
        <v>70</v>
      </c>
      <c r="B160" s="431" t="s">
        <v>163</v>
      </c>
      <c r="C160" s="431" t="s">
        <v>28</v>
      </c>
      <c r="D160" s="432">
        <v>46198</v>
      </c>
      <c r="E160" s="433">
        <v>46199</v>
      </c>
      <c r="F160" s="434"/>
      <c r="G160" s="434"/>
      <c r="H160" s="434"/>
      <c r="I160" s="434"/>
      <c r="J160" s="434"/>
      <c r="K160" s="434"/>
      <c r="L160" s="431" t="s">
        <v>349</v>
      </c>
      <c r="M160" s="431">
        <v>6079</v>
      </c>
      <c r="N160" s="431">
        <v>2106101851</v>
      </c>
      <c r="O160" s="431" t="s">
        <v>4436</v>
      </c>
      <c r="P160" s="435" t="s">
        <v>4437</v>
      </c>
      <c r="Q160" s="431" t="s">
        <v>45</v>
      </c>
      <c r="R160" s="436">
        <v>17879.09</v>
      </c>
      <c r="S160" s="436">
        <v>250</v>
      </c>
      <c r="T160" s="437">
        <f t="shared" si="24"/>
        <v>18129.09</v>
      </c>
      <c r="U160" s="438">
        <v>3</v>
      </c>
      <c r="V160" s="436">
        <v>945.75</v>
      </c>
      <c r="W160" s="439">
        <v>0</v>
      </c>
      <c r="X160" s="440">
        <v>-281</v>
      </c>
      <c r="Y160" s="439">
        <f t="shared" si="25"/>
        <v>664.75</v>
      </c>
      <c r="Z160" s="441">
        <f t="shared" si="26"/>
        <v>3.6667587838109909E-2</v>
      </c>
      <c r="AA160" s="440">
        <v>0</v>
      </c>
      <c r="AB160" s="439">
        <v>-1875</v>
      </c>
      <c r="AC160" s="439"/>
      <c r="AD160" s="439"/>
      <c r="AE160" s="442">
        <v>0.08</v>
      </c>
      <c r="AF160" s="442">
        <v>7.0000000000000007E-2</v>
      </c>
      <c r="AG160" s="439">
        <f t="shared" si="27"/>
        <v>53.18</v>
      </c>
      <c r="AH160" s="439"/>
      <c r="AI160" s="439">
        <f t="shared" si="28"/>
        <v>53.18</v>
      </c>
      <c r="AJ160" s="431" t="s">
        <v>149</v>
      </c>
      <c r="AK160" s="431">
        <v>0</v>
      </c>
      <c r="AL160" s="438">
        <v>100</v>
      </c>
      <c r="AM160" s="443">
        <f t="shared" si="29"/>
        <v>1</v>
      </c>
      <c r="AN160" s="443">
        <f t="shared" si="30"/>
        <v>1</v>
      </c>
      <c r="AO160" s="443"/>
      <c r="AP160" s="443"/>
      <c r="AQ160" s="443">
        <f t="shared" si="31"/>
        <v>1</v>
      </c>
      <c r="AR160" s="444" t="str">
        <f>IF(A160="","",VLOOKUP(A160,'Base Sites'!A:B,2,FALSE))</f>
        <v xml:space="preserve">Valauto Lomme  </v>
      </c>
      <c r="AS160" s="444" t="str">
        <f t="shared" si="32"/>
        <v>HYUNDAI</v>
      </c>
      <c r="AT160" s="443"/>
      <c r="AU160" s="445" t="str">
        <f>IF(A160="","",VLOOKUP(L160,'Base Vendeurs'!A:B,2,FALSE))</f>
        <v>Hyundai Lomme</v>
      </c>
      <c r="AV160" s="439">
        <f t="shared" si="33"/>
        <v>945.75</v>
      </c>
      <c r="AW160" s="441">
        <f t="shared" si="34"/>
        <v>5.2167538469939746E-2</v>
      </c>
      <c r="AX160" s="445" t="str">
        <f t="shared" si="35"/>
        <v>NON</v>
      </c>
      <c r="AY160" s="231">
        <f>+MargesVN[[#This Row],[Total COM]]+MargesVN[[#This Row],[EXT GIE]]+MargesVN[[#This Row],[Forfait immat]]</f>
        <v>153.18</v>
      </c>
    </row>
    <row r="161" spans="1:51" s="231" customFormat="1" ht="11.25" customHeight="1" x14ac:dyDescent="0.25">
      <c r="A161" s="431">
        <v>70</v>
      </c>
      <c r="B161" s="431" t="s">
        <v>163</v>
      </c>
      <c r="C161" s="431" t="s">
        <v>28</v>
      </c>
      <c r="D161" s="432">
        <v>46197</v>
      </c>
      <c r="E161" s="433">
        <v>46199</v>
      </c>
      <c r="F161" s="434"/>
      <c r="G161" s="434"/>
      <c r="H161" s="434"/>
      <c r="I161" s="434"/>
      <c r="J161" s="434"/>
      <c r="K161" s="434">
        <v>0</v>
      </c>
      <c r="L161" s="431" t="s">
        <v>355</v>
      </c>
      <c r="M161" s="431">
        <v>6080</v>
      </c>
      <c r="N161" s="431">
        <v>2106045749</v>
      </c>
      <c r="O161" s="431" t="s">
        <v>4421</v>
      </c>
      <c r="P161" s="435" t="s">
        <v>4422</v>
      </c>
      <c r="Q161" s="431" t="s">
        <v>391</v>
      </c>
      <c r="R161" s="436">
        <v>20670.759999999998</v>
      </c>
      <c r="S161" s="436">
        <v>0</v>
      </c>
      <c r="T161" s="437">
        <f t="shared" si="24"/>
        <v>20670.759999999998</v>
      </c>
      <c r="U161" s="438">
        <v>2</v>
      </c>
      <c r="V161" s="436">
        <v>1173.1600000000001</v>
      </c>
      <c r="W161" s="439">
        <v>0</v>
      </c>
      <c r="X161" s="440"/>
      <c r="Y161" s="439">
        <f t="shared" si="25"/>
        <v>1173.1600000000001</v>
      </c>
      <c r="Z161" s="441">
        <f t="shared" si="26"/>
        <v>5.6754565386081604E-2</v>
      </c>
      <c r="AA161" s="440">
        <v>0</v>
      </c>
      <c r="AB161" s="439">
        <v>-833</v>
      </c>
      <c r="AC161" s="439"/>
      <c r="AD161" s="439"/>
      <c r="AE161" s="442">
        <v>7.0000000000000007E-2</v>
      </c>
      <c r="AF161" s="442">
        <v>7.0000000000000007E-2</v>
      </c>
      <c r="AG161" s="439">
        <f t="shared" si="27"/>
        <v>82.121200000000016</v>
      </c>
      <c r="AH161" s="439"/>
      <c r="AI161" s="439">
        <f t="shared" si="28"/>
        <v>82.121200000000016</v>
      </c>
      <c r="AJ161" s="431" t="s">
        <v>168</v>
      </c>
      <c r="AK161" s="431">
        <v>0</v>
      </c>
      <c r="AL161" s="438"/>
      <c r="AM161" s="443">
        <f t="shared" si="29"/>
        <v>0</v>
      </c>
      <c r="AN161" s="443">
        <f t="shared" si="30"/>
        <v>1</v>
      </c>
      <c r="AO161" s="443"/>
      <c r="AP161" s="443"/>
      <c r="AQ161" s="443">
        <f t="shared" si="31"/>
        <v>0</v>
      </c>
      <c r="AR161" s="444" t="str">
        <f>IF(A161="","",VLOOKUP(A161,'Base Sites'!A:B,2,FALSE))</f>
        <v xml:space="preserve">Valauto Lomme  </v>
      </c>
      <c r="AS161" s="444" t="str">
        <f t="shared" si="32"/>
        <v>HYUNDAI</v>
      </c>
      <c r="AT161" s="443"/>
      <c r="AU161" s="445" t="str">
        <f>IF(A161="","",VLOOKUP(L161,'Base Vendeurs'!A:B,2,FALSE))</f>
        <v>Hyundai Lomme</v>
      </c>
      <c r="AV161" s="439">
        <f t="shared" si="33"/>
        <v>1173.1600000000001</v>
      </c>
      <c r="AW161" s="441">
        <f t="shared" si="34"/>
        <v>5.6754565386081604E-2</v>
      </c>
      <c r="AX161" s="445" t="str">
        <f t="shared" si="35"/>
        <v>NON</v>
      </c>
      <c r="AY161" s="231">
        <f>+MargesVN[[#This Row],[Total COM]]+MargesVN[[#This Row],[EXT GIE]]+MargesVN[[#This Row],[Forfait immat]]</f>
        <v>82.121200000000016</v>
      </c>
    </row>
    <row r="162" spans="1:51" s="231" customFormat="1" ht="11.25" customHeight="1" x14ac:dyDescent="0.25">
      <c r="A162" s="319">
        <v>25</v>
      </c>
      <c r="B162" s="319" t="s">
        <v>163</v>
      </c>
      <c r="C162" s="319" t="s">
        <v>104</v>
      </c>
      <c r="D162" s="320">
        <v>46087</v>
      </c>
      <c r="E162" s="321">
        <v>46087</v>
      </c>
      <c r="F162" s="322"/>
      <c r="G162" s="322"/>
      <c r="H162" s="322"/>
      <c r="I162" s="322"/>
      <c r="J162" s="322"/>
      <c r="K162" s="322">
        <v>0</v>
      </c>
      <c r="L162" s="319" t="s">
        <v>464</v>
      </c>
      <c r="M162" s="319">
        <v>10047</v>
      </c>
      <c r="N162" s="319">
        <v>1013</v>
      </c>
      <c r="O162" s="319" t="s">
        <v>2396</v>
      </c>
      <c r="P162" s="323" t="s">
        <v>2397</v>
      </c>
      <c r="Q162" s="319" t="s">
        <v>192</v>
      </c>
      <c r="R162" s="324">
        <v>43916.67</v>
      </c>
      <c r="S162" s="324">
        <v>1129.17</v>
      </c>
      <c r="T162" s="325">
        <f t="shared" si="24"/>
        <v>45045.84</v>
      </c>
      <c r="U162" s="326">
        <v>339</v>
      </c>
      <c r="V162" s="324">
        <v>-2884.33</v>
      </c>
      <c r="W162" s="327">
        <v>95</v>
      </c>
      <c r="X162" s="328"/>
      <c r="Y162" s="327">
        <f t="shared" si="25"/>
        <v>-2979.33</v>
      </c>
      <c r="Z162" s="329">
        <f t="shared" si="26"/>
        <v>-6.4030995980982927E-2</v>
      </c>
      <c r="AA162" s="328">
        <v>-6855.96</v>
      </c>
      <c r="AB162" s="327">
        <v>0</v>
      </c>
      <c r="AC162" s="327"/>
      <c r="AD162" s="327" t="s">
        <v>369</v>
      </c>
      <c r="AE162" s="330"/>
      <c r="AF162" s="330">
        <v>0.13</v>
      </c>
      <c r="AG162" s="327">
        <f t="shared" si="27"/>
        <v>0</v>
      </c>
      <c r="AH162" s="327">
        <v>300</v>
      </c>
      <c r="AI162" s="327">
        <f t="shared" si="28"/>
        <v>300</v>
      </c>
      <c r="AJ162" s="319" t="s">
        <v>149</v>
      </c>
      <c r="AK162" s="319">
        <v>0</v>
      </c>
      <c r="AL162" s="326"/>
      <c r="AM162" s="331">
        <f t="shared" si="29"/>
        <v>0</v>
      </c>
      <c r="AN162" s="331">
        <f t="shared" si="30"/>
        <v>1</v>
      </c>
      <c r="AO162" s="331"/>
      <c r="AP162" s="331"/>
      <c r="AQ162" s="331">
        <f t="shared" si="31"/>
        <v>0</v>
      </c>
      <c r="AR162" s="332" t="str">
        <f>IF(A162="","",VLOOKUP(A162,'Base Sites'!A:B,2,FALSE))</f>
        <v>Valauto Maubeuge</v>
      </c>
      <c r="AS162" s="332" t="str">
        <f t="shared" si="32"/>
        <v>VOLKSWAGEN</v>
      </c>
      <c r="AT162" s="331"/>
      <c r="AU162" s="333" t="str">
        <f>IF(A162="","",VLOOKUP(L162,'Base Vendeurs'!A:B,2,FALSE))</f>
        <v>Valauto Maubeuge</v>
      </c>
      <c r="AV162" s="327">
        <f t="shared" si="33"/>
        <v>-2884.33</v>
      </c>
      <c r="AW162" s="329">
        <f t="shared" si="34"/>
        <v>-6.4030995980982927E-2</v>
      </c>
      <c r="AX162" s="333" t="str">
        <f t="shared" si="35"/>
        <v>OUI</v>
      </c>
      <c r="AY162" s="231">
        <f>+MargesVN[[#This Row],[Total COM]]+MargesVN[[#This Row],[EXT GIE]]+MargesVN[[#This Row],[Forfait immat]]</f>
        <v>300</v>
      </c>
    </row>
    <row r="163" spans="1:51" s="231" customFormat="1" ht="11.25" customHeight="1" x14ac:dyDescent="0.25">
      <c r="A163" s="431">
        <v>25</v>
      </c>
      <c r="B163" s="431" t="s">
        <v>163</v>
      </c>
      <c r="C163" s="431" t="s">
        <v>104</v>
      </c>
      <c r="D163" s="432">
        <v>46192</v>
      </c>
      <c r="E163" s="433">
        <v>46192</v>
      </c>
      <c r="F163" s="434"/>
      <c r="G163" s="434"/>
      <c r="H163" s="434"/>
      <c r="I163" s="434"/>
      <c r="J163" s="434"/>
      <c r="K163" s="434">
        <v>0</v>
      </c>
      <c r="L163" s="431" t="s">
        <v>465</v>
      </c>
      <c r="M163" s="431">
        <v>10050</v>
      </c>
      <c r="N163" s="431">
        <v>1475</v>
      </c>
      <c r="O163" s="431" t="s">
        <v>4888</v>
      </c>
      <c r="P163" s="435" t="s">
        <v>4889</v>
      </c>
      <c r="Q163" s="431" t="s">
        <v>93</v>
      </c>
      <c r="R163" s="436">
        <v>31472.33</v>
      </c>
      <c r="S163" s="436">
        <v>3241.67</v>
      </c>
      <c r="T163" s="437">
        <f t="shared" si="24"/>
        <v>34714</v>
      </c>
      <c r="U163" s="438">
        <v>113</v>
      </c>
      <c r="V163" s="436">
        <v>1992.67</v>
      </c>
      <c r="W163" s="439">
        <v>95</v>
      </c>
      <c r="X163" s="440"/>
      <c r="Y163" s="439">
        <f t="shared" si="25"/>
        <v>1897.67</v>
      </c>
      <c r="Z163" s="441">
        <f t="shared" si="26"/>
        <v>5.7402488909373744E-2</v>
      </c>
      <c r="AA163" s="440">
        <v>-3096.98</v>
      </c>
      <c r="AB163" s="439">
        <v>0</v>
      </c>
      <c r="AC163" s="439"/>
      <c r="AD163" s="439"/>
      <c r="AE163" s="442">
        <v>0.13</v>
      </c>
      <c r="AF163" s="442">
        <v>0.13</v>
      </c>
      <c r="AG163" s="439">
        <f t="shared" si="27"/>
        <v>246.69710000000001</v>
      </c>
      <c r="AH163" s="439"/>
      <c r="AI163" s="439">
        <f t="shared" si="28"/>
        <v>246.69710000000001</v>
      </c>
      <c r="AJ163" s="431" t="s">
        <v>164</v>
      </c>
      <c r="AK163" s="431">
        <v>30</v>
      </c>
      <c r="AL163" s="438"/>
      <c r="AM163" s="443">
        <f t="shared" si="29"/>
        <v>0</v>
      </c>
      <c r="AN163" s="443">
        <f t="shared" si="30"/>
        <v>1</v>
      </c>
      <c r="AO163" s="443"/>
      <c r="AP163" s="443"/>
      <c r="AQ163" s="443">
        <f t="shared" si="31"/>
        <v>0</v>
      </c>
      <c r="AR163" s="444" t="str">
        <f>IF(A163="","",VLOOKUP(A163,'Base Sites'!A:B,2,FALSE))</f>
        <v>Valauto Maubeuge</v>
      </c>
      <c r="AS163" s="444" t="str">
        <f t="shared" si="32"/>
        <v>VOLKSWAGEN</v>
      </c>
      <c r="AT163" s="443"/>
      <c r="AU163" s="445" t="str">
        <f>IF(A163="","",VLOOKUP(L163,'Base Vendeurs'!A:B,2,FALSE))</f>
        <v>Valauto Maubeuge</v>
      </c>
      <c r="AV163" s="439">
        <f t="shared" si="33"/>
        <v>1992.67</v>
      </c>
      <c r="AW163" s="441">
        <f t="shared" si="34"/>
        <v>5.7402488909373744E-2</v>
      </c>
      <c r="AX163" s="445" t="str">
        <f t="shared" si="35"/>
        <v>NON</v>
      </c>
      <c r="AY163" s="231">
        <f>+MargesVN[[#This Row],[Total COM]]+MargesVN[[#This Row],[EXT GIE]]+MargesVN[[#This Row],[Forfait immat]]</f>
        <v>276.69709999999998</v>
      </c>
    </row>
    <row r="164" spans="1:51" s="231" customFormat="1" ht="11.25" customHeight="1" x14ac:dyDescent="0.25">
      <c r="A164" s="431">
        <v>25</v>
      </c>
      <c r="B164" s="431" t="s">
        <v>163</v>
      </c>
      <c r="C164" s="431" t="s">
        <v>104</v>
      </c>
      <c r="D164" s="432">
        <v>46202</v>
      </c>
      <c r="E164" s="433">
        <v>46202</v>
      </c>
      <c r="F164" s="434"/>
      <c r="G164" s="434"/>
      <c r="H164" s="434"/>
      <c r="I164" s="434"/>
      <c r="J164" s="434"/>
      <c r="K164" s="434">
        <v>0</v>
      </c>
      <c r="L164" s="431" t="s">
        <v>461</v>
      </c>
      <c r="M164" s="431">
        <v>10052</v>
      </c>
      <c r="N164" s="431">
        <v>1874</v>
      </c>
      <c r="O164" s="431" t="s">
        <v>4922</v>
      </c>
      <c r="P164" s="435" t="s">
        <v>4923</v>
      </c>
      <c r="Q164" s="431" t="s">
        <v>107</v>
      </c>
      <c r="R164" s="436">
        <v>25139</v>
      </c>
      <c r="S164" s="436">
        <v>1520.84</v>
      </c>
      <c r="T164" s="437">
        <f t="shared" si="24"/>
        <v>26659.84</v>
      </c>
      <c r="U164" s="438">
        <v>98</v>
      </c>
      <c r="V164" s="436">
        <v>-5.74</v>
      </c>
      <c r="W164" s="439">
        <v>95</v>
      </c>
      <c r="X164" s="440"/>
      <c r="Y164" s="439">
        <f t="shared" si="25"/>
        <v>-100.74</v>
      </c>
      <c r="Z164" s="441">
        <f t="shared" si="26"/>
        <v>-2.1530511811023622E-4</v>
      </c>
      <c r="AA164" s="440">
        <v>-2932.58</v>
      </c>
      <c r="AB164" s="439">
        <v>0</v>
      </c>
      <c r="AC164" s="439"/>
      <c r="AD164" s="439" t="s">
        <v>5168</v>
      </c>
      <c r="AE164" s="442"/>
      <c r="AF164" s="442">
        <v>0.08</v>
      </c>
      <c r="AG164" s="439">
        <f t="shared" si="27"/>
        <v>0</v>
      </c>
      <c r="AH164" s="439">
        <v>80</v>
      </c>
      <c r="AI164" s="439">
        <f t="shared" si="28"/>
        <v>80</v>
      </c>
      <c r="AJ164" s="431" t="s">
        <v>149</v>
      </c>
      <c r="AK164" s="431">
        <v>30</v>
      </c>
      <c r="AL164" s="438">
        <v>50</v>
      </c>
      <c r="AM164" s="443">
        <f t="shared" si="29"/>
        <v>1</v>
      </c>
      <c r="AN164" s="443">
        <f t="shared" si="30"/>
        <v>1</v>
      </c>
      <c r="AO164" s="443"/>
      <c r="AP164" s="443"/>
      <c r="AQ164" s="443">
        <f t="shared" si="31"/>
        <v>1</v>
      </c>
      <c r="AR164" s="444" t="str">
        <f>IF(A164="","",VLOOKUP(A164,'Base Sites'!A:B,2,FALSE))</f>
        <v>Valauto Maubeuge</v>
      </c>
      <c r="AS164" s="444" t="str">
        <f t="shared" si="32"/>
        <v>VOLKSWAGEN</v>
      </c>
      <c r="AT164" s="443"/>
      <c r="AU164" s="445" t="str">
        <f>IF(A164="","",VLOOKUP(L164,'Base Vendeurs'!A:B,2,FALSE))</f>
        <v>Valauto Maubeuge</v>
      </c>
      <c r="AV164" s="439">
        <f t="shared" si="33"/>
        <v>-5.74</v>
      </c>
      <c r="AW164" s="441">
        <f t="shared" si="34"/>
        <v>-2.1530511811023622E-4</v>
      </c>
      <c r="AX164" s="445" t="str">
        <f t="shared" si="35"/>
        <v>OUI</v>
      </c>
      <c r="AY164" s="231">
        <f>+MargesVN[[#This Row],[Total COM]]+MargesVN[[#This Row],[EXT GIE]]+MargesVN[[#This Row],[Forfait immat]]</f>
        <v>160</v>
      </c>
    </row>
    <row r="165" spans="1:51" s="231" customFormat="1" ht="11.25" customHeight="1" x14ac:dyDescent="0.25">
      <c r="A165" s="319">
        <v>45</v>
      </c>
      <c r="B165" s="319" t="s">
        <v>163</v>
      </c>
      <c r="C165" s="319" t="s">
        <v>104</v>
      </c>
      <c r="D165" s="320">
        <v>46086</v>
      </c>
      <c r="E165" s="321">
        <v>46087</v>
      </c>
      <c r="F165" s="322"/>
      <c r="G165" s="322"/>
      <c r="H165" s="322"/>
      <c r="I165" s="322"/>
      <c r="J165" s="322"/>
      <c r="K165" s="322">
        <v>0</v>
      </c>
      <c r="L165" s="319" t="s">
        <v>443</v>
      </c>
      <c r="M165" s="319">
        <v>10102</v>
      </c>
      <c r="N165" s="319">
        <v>3020</v>
      </c>
      <c r="O165" s="319" t="s">
        <v>2552</v>
      </c>
      <c r="P165" s="323" t="s">
        <v>2553</v>
      </c>
      <c r="Q165" s="319" t="s">
        <v>26</v>
      </c>
      <c r="R165" s="324">
        <v>48155</v>
      </c>
      <c r="S165" s="324">
        <v>4866.68</v>
      </c>
      <c r="T165" s="325">
        <f t="shared" si="24"/>
        <v>53021.68</v>
      </c>
      <c r="U165" s="326">
        <v>146</v>
      </c>
      <c r="V165" s="324">
        <v>-457.99</v>
      </c>
      <c r="W165" s="327">
        <v>95</v>
      </c>
      <c r="X165" s="328"/>
      <c r="Y165" s="327">
        <f t="shared" si="25"/>
        <v>-552.99</v>
      </c>
      <c r="Z165" s="329">
        <f t="shared" si="26"/>
        <v>-8.6377874107346278E-3</v>
      </c>
      <c r="AA165" s="328">
        <v>-6271.95</v>
      </c>
      <c r="AB165" s="327">
        <v>0</v>
      </c>
      <c r="AC165" s="327"/>
      <c r="AD165" s="327" t="s">
        <v>2867</v>
      </c>
      <c r="AE165" s="330"/>
      <c r="AF165" s="330">
        <v>0.13</v>
      </c>
      <c r="AG165" s="327">
        <f t="shared" si="27"/>
        <v>0</v>
      </c>
      <c r="AH165" s="327">
        <v>0</v>
      </c>
      <c r="AI165" s="327">
        <f t="shared" si="28"/>
        <v>0</v>
      </c>
      <c r="AJ165" s="319" t="s">
        <v>149</v>
      </c>
      <c r="AK165" s="319">
        <v>30</v>
      </c>
      <c r="AL165" s="326"/>
      <c r="AM165" s="331">
        <f t="shared" si="29"/>
        <v>0</v>
      </c>
      <c r="AN165" s="331">
        <f t="shared" si="30"/>
        <v>1</v>
      </c>
      <c r="AO165" s="331"/>
      <c r="AP165" s="331"/>
      <c r="AQ165" s="331">
        <f t="shared" si="31"/>
        <v>0</v>
      </c>
      <c r="AR165" s="332" t="str">
        <f>IF(A165="","",VLOOKUP(A165,'Base Sites'!A:B,2,FALSE))</f>
        <v>Valauto Arras</v>
      </c>
      <c r="AS165" s="332" t="str">
        <f t="shared" si="32"/>
        <v>VOLKSWAGEN</v>
      </c>
      <c r="AT165" s="331"/>
      <c r="AU165" s="333" t="str">
        <f>IF(A165="","",VLOOKUP(L165,'Base Vendeurs'!A:B,2,FALSE))</f>
        <v>Valauto Arras</v>
      </c>
      <c r="AV165" s="327">
        <f t="shared" si="33"/>
        <v>-457.99</v>
      </c>
      <c r="AW165" s="329">
        <f t="shared" si="34"/>
        <v>-8.6377874107346278E-3</v>
      </c>
      <c r="AX165" s="333" t="str">
        <f t="shared" si="35"/>
        <v>OUI</v>
      </c>
      <c r="AY165" s="231">
        <f>+MargesVN[[#This Row],[Total COM]]+MargesVN[[#This Row],[EXT GIE]]+MargesVN[[#This Row],[Forfait immat]]</f>
        <v>30</v>
      </c>
    </row>
    <row r="166" spans="1:51" s="231" customFormat="1" ht="11.25" customHeight="1" x14ac:dyDescent="0.25">
      <c r="A166" s="354">
        <v>45</v>
      </c>
      <c r="B166" s="354" t="s">
        <v>163</v>
      </c>
      <c r="C166" s="354" t="s">
        <v>104</v>
      </c>
      <c r="D166" s="355">
        <v>46120</v>
      </c>
      <c r="E166" s="356">
        <v>46120</v>
      </c>
      <c r="F166" s="357"/>
      <c r="G166" s="357"/>
      <c r="H166" s="357"/>
      <c r="I166" s="357"/>
      <c r="J166" s="357"/>
      <c r="K166" s="357">
        <v>0</v>
      </c>
      <c r="L166" s="354" t="s">
        <v>2420</v>
      </c>
      <c r="M166" s="354">
        <v>10104</v>
      </c>
      <c r="N166" s="354">
        <v>3198</v>
      </c>
      <c r="O166" s="354" t="s">
        <v>3326</v>
      </c>
      <c r="P166" s="358" t="s">
        <v>3327</v>
      </c>
      <c r="Q166" s="354" t="s">
        <v>107</v>
      </c>
      <c r="R166" s="359">
        <v>25139</v>
      </c>
      <c r="S166" s="359">
        <v>941.67</v>
      </c>
      <c r="T166" s="360">
        <f t="shared" si="24"/>
        <v>26080.67</v>
      </c>
      <c r="U166" s="361">
        <v>162</v>
      </c>
      <c r="V166" s="359">
        <v>-5.09</v>
      </c>
      <c r="W166" s="362">
        <v>95</v>
      </c>
      <c r="X166" s="363"/>
      <c r="Y166" s="362">
        <f t="shared" si="25"/>
        <v>-100.09</v>
      </c>
      <c r="Z166" s="364">
        <f t="shared" si="26"/>
        <v>-1.9516369786512386E-4</v>
      </c>
      <c r="AA166" s="363">
        <v>-3014.26</v>
      </c>
      <c r="AB166" s="362">
        <v>0</v>
      </c>
      <c r="AC166" s="362"/>
      <c r="AD166" s="362" t="s">
        <v>3656</v>
      </c>
      <c r="AE166" s="365"/>
      <c r="AF166" s="365">
        <v>7.0000000000000007E-2</v>
      </c>
      <c r="AG166" s="362">
        <f t="shared" si="27"/>
        <v>0</v>
      </c>
      <c r="AH166" s="362"/>
      <c r="AI166" s="362">
        <f t="shared" si="28"/>
        <v>0</v>
      </c>
      <c r="AJ166" s="354" t="s">
        <v>149</v>
      </c>
      <c r="AK166" s="354">
        <v>30</v>
      </c>
      <c r="AL166" s="361"/>
      <c r="AM166" s="366">
        <f t="shared" si="29"/>
        <v>0</v>
      </c>
      <c r="AN166" s="366">
        <f t="shared" si="30"/>
        <v>1</v>
      </c>
      <c r="AO166" s="366"/>
      <c r="AP166" s="366"/>
      <c r="AQ166" s="366">
        <f t="shared" si="31"/>
        <v>0</v>
      </c>
      <c r="AR166" s="367" t="str">
        <f>IF(A166="","",VLOOKUP(A166,'Base Sites'!A:B,2,FALSE))</f>
        <v>Valauto Arras</v>
      </c>
      <c r="AS166" s="367" t="str">
        <f t="shared" si="32"/>
        <v>VOLKSWAGEN</v>
      </c>
      <c r="AT166" s="366"/>
      <c r="AU166" s="368" t="str">
        <f>IF(A166="","",VLOOKUP(L166,'Base Vendeurs'!A:B,2,FALSE))</f>
        <v>Valauto Arras</v>
      </c>
      <c r="AV166" s="362">
        <f t="shared" si="33"/>
        <v>-5.09</v>
      </c>
      <c r="AW166" s="364">
        <f t="shared" si="34"/>
        <v>-1.9516369786512386E-4</v>
      </c>
      <c r="AX166" s="368" t="str">
        <f t="shared" si="35"/>
        <v>OUI</v>
      </c>
      <c r="AY166" s="231">
        <f>+MargesVN[[#This Row],[Total COM]]+MargesVN[[#This Row],[EXT GIE]]+MargesVN[[#This Row],[Forfait immat]]</f>
        <v>30</v>
      </c>
    </row>
    <row r="167" spans="1:51" s="231" customFormat="1" ht="11.25" customHeight="1" x14ac:dyDescent="0.25">
      <c r="A167" s="225">
        <v>45</v>
      </c>
      <c r="B167" s="225" t="s">
        <v>163</v>
      </c>
      <c r="C167" s="45" t="s">
        <v>104</v>
      </c>
      <c r="D167" s="216">
        <v>46031</v>
      </c>
      <c r="E167" s="226">
        <v>46031</v>
      </c>
      <c r="F167" s="217"/>
      <c r="G167" s="217"/>
      <c r="H167" s="217"/>
      <c r="I167" s="217"/>
      <c r="J167" s="217"/>
      <c r="K167" s="217">
        <v>0</v>
      </c>
      <c r="L167" s="225" t="s">
        <v>262</v>
      </c>
      <c r="M167" s="225">
        <v>10107</v>
      </c>
      <c r="N167" s="225"/>
      <c r="O167" s="225" t="s">
        <v>1191</v>
      </c>
      <c r="P167" s="227" t="s">
        <v>1192</v>
      </c>
      <c r="Q167" s="225" t="s">
        <v>420</v>
      </c>
      <c r="R167" s="218">
        <v>50575</v>
      </c>
      <c r="S167" s="218">
        <v>1912.5</v>
      </c>
      <c r="T167" s="219">
        <f t="shared" si="24"/>
        <v>52487.5</v>
      </c>
      <c r="U167" s="220">
        <v>0</v>
      </c>
      <c r="V167" s="218">
        <v>-11961.26</v>
      </c>
      <c r="W167" s="228">
        <v>0</v>
      </c>
      <c r="X167" s="221"/>
      <c r="Y167" s="228">
        <f t="shared" si="25"/>
        <v>-11961.26</v>
      </c>
      <c r="Z167" s="222">
        <f t="shared" si="26"/>
        <v>-0.22788778280542987</v>
      </c>
      <c r="AA167" s="221">
        <v>0</v>
      </c>
      <c r="AB167" s="228">
        <v>0</v>
      </c>
      <c r="AC167" s="228"/>
      <c r="AD167" s="228" t="s">
        <v>1233</v>
      </c>
      <c r="AE167" s="223"/>
      <c r="AF167" s="223">
        <v>0.13</v>
      </c>
      <c r="AG167" s="228">
        <f t="shared" si="27"/>
        <v>0</v>
      </c>
      <c r="AH167" s="228">
        <v>250</v>
      </c>
      <c r="AI167" s="228">
        <f t="shared" si="28"/>
        <v>250</v>
      </c>
      <c r="AJ167" s="225" t="s">
        <v>149</v>
      </c>
      <c r="AK167" s="225">
        <v>30</v>
      </c>
      <c r="AL167" s="220"/>
      <c r="AM167" s="229">
        <f t="shared" si="29"/>
        <v>0</v>
      </c>
      <c r="AN167" s="229">
        <f t="shared" si="30"/>
        <v>1</v>
      </c>
      <c r="AO167" s="229"/>
      <c r="AP167" s="229"/>
      <c r="AQ167" s="229">
        <f t="shared" si="31"/>
        <v>0</v>
      </c>
      <c r="AR167" s="224" t="str">
        <f>IF(A167="","",VLOOKUP(A167,'Base Sites'!A:B,2,FALSE))</f>
        <v>Valauto Arras</v>
      </c>
      <c r="AS167" s="224" t="str">
        <f t="shared" si="32"/>
        <v>VOLKSWAGEN</v>
      </c>
      <c r="AT167" s="229"/>
      <c r="AU167" s="230" t="str">
        <f>IF(A167="","",VLOOKUP(L167,'Base Vendeurs'!A:B,2,FALSE))</f>
        <v>Valauto Arras</v>
      </c>
      <c r="AV167" s="228">
        <f t="shared" si="33"/>
        <v>-11961.26</v>
      </c>
      <c r="AW167" s="222">
        <f t="shared" si="34"/>
        <v>-0.22788778280542987</v>
      </c>
      <c r="AX167" s="230" t="str">
        <f t="shared" si="35"/>
        <v>OUI</v>
      </c>
      <c r="AY167" s="231">
        <f>+MargesVN[[#This Row],[Total COM]]+MargesVN[[#This Row],[EXT GIE]]+MargesVN[[#This Row],[Forfait immat]]</f>
        <v>280</v>
      </c>
    </row>
    <row r="168" spans="1:51" s="231" customFormat="1" ht="11.25" customHeight="1" x14ac:dyDescent="0.25">
      <c r="A168" s="401">
        <v>45</v>
      </c>
      <c r="B168" s="401" t="s">
        <v>163</v>
      </c>
      <c r="C168" s="401" t="s">
        <v>150</v>
      </c>
      <c r="D168" s="402">
        <v>46119</v>
      </c>
      <c r="E168" s="403">
        <v>46120</v>
      </c>
      <c r="F168" s="404"/>
      <c r="G168" s="404"/>
      <c r="H168" s="404"/>
      <c r="I168" s="404"/>
      <c r="J168" s="404"/>
      <c r="K168" s="404">
        <v>0</v>
      </c>
      <c r="L168" s="401" t="s">
        <v>455</v>
      </c>
      <c r="M168" s="401">
        <v>10108</v>
      </c>
      <c r="N168" s="401">
        <v>58</v>
      </c>
      <c r="O168" s="401" t="s">
        <v>3224</v>
      </c>
      <c r="P168" s="405" t="s">
        <v>3225</v>
      </c>
      <c r="Q168" s="401" t="s">
        <v>67</v>
      </c>
      <c r="R168" s="406">
        <v>52192</v>
      </c>
      <c r="S168" s="406">
        <v>4685</v>
      </c>
      <c r="T168" s="407">
        <f t="shared" si="24"/>
        <v>56877</v>
      </c>
      <c r="U168" s="408">
        <v>99</v>
      </c>
      <c r="V168" s="406">
        <v>904.80000000000018</v>
      </c>
      <c r="W168" s="409">
        <v>96.1</v>
      </c>
      <c r="X168" s="410"/>
      <c r="Y168" s="409">
        <f t="shared" si="25"/>
        <v>808.70000000000016</v>
      </c>
      <c r="Z168" s="411">
        <f t="shared" si="26"/>
        <v>1.5908012025950741E-2</v>
      </c>
      <c r="AA168" s="410">
        <v>-3412.68</v>
      </c>
      <c r="AB168" s="409">
        <f>-10000-1500</f>
        <v>-11500</v>
      </c>
      <c r="AC168" s="409"/>
      <c r="AD168" s="409" t="s">
        <v>4415</v>
      </c>
      <c r="AE168" s="412"/>
      <c r="AF168" s="412">
        <v>0.1</v>
      </c>
      <c r="AG168" s="409">
        <f t="shared" si="27"/>
        <v>0</v>
      </c>
      <c r="AH168" s="409"/>
      <c r="AI168" s="409">
        <f t="shared" si="28"/>
        <v>0</v>
      </c>
      <c r="AJ168" s="401" t="s">
        <v>164</v>
      </c>
      <c r="AK168" s="401">
        <v>1</v>
      </c>
      <c r="AL168" s="408">
        <v>20</v>
      </c>
      <c r="AM168" s="413">
        <f t="shared" si="29"/>
        <v>1</v>
      </c>
      <c r="AN168" s="413">
        <f t="shared" si="30"/>
        <v>1</v>
      </c>
      <c r="AO168" s="413"/>
      <c r="AP168" s="413"/>
      <c r="AQ168" s="413">
        <f t="shared" si="31"/>
        <v>1</v>
      </c>
      <c r="AR168" s="414" t="str">
        <f>IF(A168="","",VLOOKUP(A168,'Base Sites'!A:B,2,FALSE))</f>
        <v>Valauto Arras</v>
      </c>
      <c r="AS168" s="414" t="str">
        <f t="shared" si="32"/>
        <v>VUL</v>
      </c>
      <c r="AT168" s="413"/>
      <c r="AU168" s="415" t="str">
        <f>IF(A168="","",VLOOKUP(L168,'Base Vendeurs'!A:B,2,FALSE))</f>
        <v>Sociétés EST</v>
      </c>
      <c r="AV168" s="409">
        <f t="shared" si="33"/>
        <v>904.80000000000018</v>
      </c>
      <c r="AW168" s="411">
        <f t="shared" si="34"/>
        <v>1.5908012025950741E-2</v>
      </c>
      <c r="AX168" s="415" t="str">
        <f t="shared" si="35"/>
        <v>NON</v>
      </c>
      <c r="AY168" s="231">
        <f>+MargesVN[[#This Row],[Total COM]]+MargesVN[[#This Row],[EXT GIE]]+MargesVN[[#This Row],[Forfait immat]]</f>
        <v>21</v>
      </c>
    </row>
    <row r="169" spans="1:51" s="231" customFormat="1" ht="11.25" customHeight="1" x14ac:dyDescent="0.25">
      <c r="A169" s="401">
        <v>45</v>
      </c>
      <c r="B169" s="401" t="s">
        <v>163</v>
      </c>
      <c r="C169" s="401" t="s">
        <v>29</v>
      </c>
      <c r="D169" s="402">
        <v>46148</v>
      </c>
      <c r="E169" s="403">
        <v>46149</v>
      </c>
      <c r="F169" s="404"/>
      <c r="G169" s="404"/>
      <c r="H169" s="404"/>
      <c r="I169" s="404"/>
      <c r="J169" s="404"/>
      <c r="K169" s="404">
        <v>0</v>
      </c>
      <c r="L169" s="401" t="s">
        <v>1405</v>
      </c>
      <c r="M169" s="401">
        <v>10109</v>
      </c>
      <c r="N169" s="401">
        <v>30</v>
      </c>
      <c r="O169" s="401" t="s">
        <v>3803</v>
      </c>
      <c r="P169" s="405" t="s">
        <v>3804</v>
      </c>
      <c r="Q169" s="401" t="s">
        <v>79</v>
      </c>
      <c r="R169" s="406">
        <v>38500</v>
      </c>
      <c r="S169" s="406">
        <v>1708.33</v>
      </c>
      <c r="T169" s="407">
        <f t="shared" si="24"/>
        <v>40208.33</v>
      </c>
      <c r="U169" s="408">
        <v>113</v>
      </c>
      <c r="V169" s="406">
        <v>2007.92</v>
      </c>
      <c r="W169" s="409">
        <v>35</v>
      </c>
      <c r="X169" s="410"/>
      <c r="Y169" s="409">
        <f t="shared" si="25"/>
        <v>1972.92</v>
      </c>
      <c r="Z169" s="411">
        <f t="shared" si="26"/>
        <v>4.9937910875681731E-2</v>
      </c>
      <c r="AA169" s="410">
        <v>0</v>
      </c>
      <c r="AB169" s="409">
        <v>-5050</v>
      </c>
      <c r="AC169" s="409"/>
      <c r="AD169" s="409"/>
      <c r="AE169" s="412">
        <v>0.12</v>
      </c>
      <c r="AF169" s="412">
        <v>0.12</v>
      </c>
      <c r="AG169" s="409">
        <f t="shared" si="27"/>
        <v>236.75040000000001</v>
      </c>
      <c r="AH169" s="409"/>
      <c r="AI169" s="409">
        <f t="shared" si="28"/>
        <v>236.75040000000001</v>
      </c>
      <c r="AJ169" s="401" t="s">
        <v>164</v>
      </c>
      <c r="AK169" s="401">
        <v>0</v>
      </c>
      <c r="AL169" s="408">
        <v>50</v>
      </c>
      <c r="AM169" s="413">
        <f t="shared" si="29"/>
        <v>1</v>
      </c>
      <c r="AN169" s="413">
        <f t="shared" si="30"/>
        <v>1</v>
      </c>
      <c r="AO169" s="413"/>
      <c r="AP169" s="413"/>
      <c r="AQ169" s="413">
        <f t="shared" si="31"/>
        <v>1</v>
      </c>
      <c r="AR169" s="414" t="str">
        <f>IF(A169="","",VLOOKUP(A169,'Base Sites'!A:B,2,FALSE))</f>
        <v>Valauto Arras</v>
      </c>
      <c r="AS169" s="414" t="str">
        <f t="shared" si="32"/>
        <v>SKODA</v>
      </c>
      <c r="AT169" s="413"/>
      <c r="AU169" s="415" t="str">
        <f>IF(A169="","",VLOOKUP(L169,'Base Vendeurs'!A:B,2,FALSE))</f>
        <v>Valauto Arras</v>
      </c>
      <c r="AV169" s="409">
        <f t="shared" si="33"/>
        <v>2007.92</v>
      </c>
      <c r="AW169" s="411">
        <f t="shared" si="34"/>
        <v>4.9937910875681731E-2</v>
      </c>
      <c r="AX169" s="415" t="str">
        <f t="shared" si="35"/>
        <v>NON</v>
      </c>
      <c r="AY169" s="231">
        <f>+MargesVN[[#This Row],[Total COM]]+MargesVN[[#This Row],[EXT GIE]]+MargesVN[[#This Row],[Forfait immat]]</f>
        <v>286.75040000000001</v>
      </c>
    </row>
    <row r="170" spans="1:51" s="231" customFormat="1" ht="11.25" customHeight="1" x14ac:dyDescent="0.25">
      <c r="A170" s="45">
        <v>45</v>
      </c>
      <c r="B170" s="45" t="s">
        <v>163</v>
      </c>
      <c r="C170" s="45" t="s">
        <v>29</v>
      </c>
      <c r="D170" s="44">
        <v>46069</v>
      </c>
      <c r="E170" s="65">
        <v>46070</v>
      </c>
      <c r="F170" s="35"/>
      <c r="G170" s="35"/>
      <c r="H170" s="35"/>
      <c r="I170" s="35"/>
      <c r="J170" s="35"/>
      <c r="K170" s="35">
        <v>0</v>
      </c>
      <c r="L170" s="45" t="s">
        <v>197</v>
      </c>
      <c r="M170" s="45">
        <v>10112</v>
      </c>
      <c r="N170" s="45">
        <v>33</v>
      </c>
      <c r="O170" s="45" t="s">
        <v>1616</v>
      </c>
      <c r="P170" s="66" t="s">
        <v>1617</v>
      </c>
      <c r="Q170" s="45" t="s">
        <v>129</v>
      </c>
      <c r="R170" s="47">
        <v>30958.34</v>
      </c>
      <c r="S170" s="47">
        <v>1400</v>
      </c>
      <c r="T170" s="48">
        <f t="shared" si="24"/>
        <v>32358.34</v>
      </c>
      <c r="U170" s="49">
        <v>34</v>
      </c>
      <c r="V170" s="47">
        <v>1005.75</v>
      </c>
      <c r="W170" s="46">
        <v>35</v>
      </c>
      <c r="X170" s="50"/>
      <c r="Y170" s="46">
        <f t="shared" si="25"/>
        <v>970.75</v>
      </c>
      <c r="Z170" s="51">
        <f t="shared" si="26"/>
        <v>3.1081631505200824E-2</v>
      </c>
      <c r="AA170" s="50">
        <v>0</v>
      </c>
      <c r="AB170" s="46">
        <v>-5500.92</v>
      </c>
      <c r="AC170" s="46"/>
      <c r="AD170" s="46"/>
      <c r="AE170" s="52">
        <v>0.12</v>
      </c>
      <c r="AF170" s="52">
        <v>0.12</v>
      </c>
      <c r="AG170" s="46">
        <f t="shared" si="27"/>
        <v>116.49</v>
      </c>
      <c r="AH170" s="46"/>
      <c r="AI170" s="46">
        <f t="shared" si="28"/>
        <v>116.49</v>
      </c>
      <c r="AJ170" s="45" t="s">
        <v>164</v>
      </c>
      <c r="AK170" s="45">
        <v>0</v>
      </c>
      <c r="AL170" s="49">
        <v>20</v>
      </c>
      <c r="AM170" s="238">
        <f t="shared" si="29"/>
        <v>1</v>
      </c>
      <c r="AN170" s="238">
        <f t="shared" si="30"/>
        <v>1</v>
      </c>
      <c r="AO170" s="238"/>
      <c r="AP170" s="238"/>
      <c r="AQ170" s="238">
        <f t="shared" si="31"/>
        <v>1</v>
      </c>
      <c r="AR170" s="96" t="str">
        <f>IF(A170="","",VLOOKUP(A170,'Base Sites'!A:B,2,FALSE))</f>
        <v>Valauto Arras</v>
      </c>
      <c r="AS170" s="96" t="str">
        <f t="shared" si="32"/>
        <v>SKODA</v>
      </c>
      <c r="AT170" s="238"/>
      <c r="AU170" s="231" t="str">
        <f>IF(A170="","",VLOOKUP(L170,'Base Vendeurs'!A:B,2,FALSE))</f>
        <v>Valauto PRO NORD</v>
      </c>
      <c r="AV170" s="46">
        <f t="shared" si="33"/>
        <v>1005.75</v>
      </c>
      <c r="AW170" s="51">
        <f t="shared" si="34"/>
        <v>3.1081631505200824E-2</v>
      </c>
      <c r="AX170" s="231" t="str">
        <f t="shared" si="35"/>
        <v>NON</v>
      </c>
      <c r="AY170" s="231">
        <f>+MargesVN[[#This Row],[Total COM]]+MargesVN[[#This Row],[EXT GIE]]+MargesVN[[#This Row],[Forfait immat]]</f>
        <v>136.49</v>
      </c>
    </row>
    <row r="171" spans="1:51" s="231" customFormat="1" ht="11.25" customHeight="1" x14ac:dyDescent="0.25">
      <c r="A171" s="431">
        <v>45</v>
      </c>
      <c r="B171" s="431" t="s">
        <v>163</v>
      </c>
      <c r="C171" s="431" t="s">
        <v>206</v>
      </c>
      <c r="D171" s="432">
        <v>46195</v>
      </c>
      <c r="E171" s="433">
        <v>46195</v>
      </c>
      <c r="F171" s="434"/>
      <c r="G171" s="434"/>
      <c r="H171" s="434"/>
      <c r="I171" s="434"/>
      <c r="J171" s="434"/>
      <c r="K171" s="434">
        <v>0</v>
      </c>
      <c r="L171" s="431" t="s">
        <v>2997</v>
      </c>
      <c r="M171" s="431">
        <v>10117</v>
      </c>
      <c r="N171" s="431">
        <v>3</v>
      </c>
      <c r="O171" s="431" t="s">
        <v>4726</v>
      </c>
      <c r="P171" s="435" t="s">
        <v>4727</v>
      </c>
      <c r="Q171" s="431" t="s">
        <v>368</v>
      </c>
      <c r="R171" s="436">
        <v>38987.67</v>
      </c>
      <c r="S171" s="436">
        <v>-2263.33</v>
      </c>
      <c r="T171" s="437">
        <f t="shared" si="24"/>
        <v>36724.339999999997</v>
      </c>
      <c r="U171" s="438">
        <v>160</v>
      </c>
      <c r="V171" s="436">
        <v>1661.05</v>
      </c>
      <c r="W171" s="439">
        <v>22</v>
      </c>
      <c r="X171" s="440"/>
      <c r="Y171" s="439">
        <f t="shared" si="25"/>
        <v>1639.05</v>
      </c>
      <c r="Z171" s="441">
        <f t="shared" si="26"/>
        <v>4.523022061118049E-2</v>
      </c>
      <c r="AA171" s="440">
        <v>0</v>
      </c>
      <c r="AB171" s="439">
        <v>-4833.33</v>
      </c>
      <c r="AC171" s="439"/>
      <c r="AD171" s="439"/>
      <c r="AE171" s="442">
        <v>0.12</v>
      </c>
      <c r="AF171" s="442">
        <v>0.12</v>
      </c>
      <c r="AG171" s="439">
        <f t="shared" si="27"/>
        <v>196.68599999999998</v>
      </c>
      <c r="AH171" s="439"/>
      <c r="AI171" s="439">
        <f t="shared" si="28"/>
        <v>196.68599999999998</v>
      </c>
      <c r="AJ171" s="431" t="s">
        <v>149</v>
      </c>
      <c r="AK171" s="431"/>
      <c r="AL171" s="438">
        <v>50</v>
      </c>
      <c r="AM171" s="443">
        <f t="shared" si="29"/>
        <v>1</v>
      </c>
      <c r="AN171" s="443">
        <f t="shared" si="30"/>
        <v>1</v>
      </c>
      <c r="AO171" s="443"/>
      <c r="AP171" s="443"/>
      <c r="AQ171" s="443">
        <f t="shared" si="31"/>
        <v>1</v>
      </c>
      <c r="AR171" s="444" t="str">
        <f>IF(A171="","",VLOOKUP(A171,'Base Sites'!A:B,2,FALSE))</f>
        <v>Valauto Arras</v>
      </c>
      <c r="AS171" s="444" t="str">
        <f t="shared" si="32"/>
        <v>CUPRA</v>
      </c>
      <c r="AT171" s="443"/>
      <c r="AU171" s="445" t="str">
        <f>IF(A171="","",VLOOKUP(L171,'Base Vendeurs'!A:B,2,FALSE))</f>
        <v>Valauto Arras</v>
      </c>
      <c r="AV171" s="439">
        <f t="shared" si="33"/>
        <v>1661.05</v>
      </c>
      <c r="AW171" s="441">
        <f t="shared" si="34"/>
        <v>4.523022061118049E-2</v>
      </c>
      <c r="AX171" s="445" t="str">
        <f t="shared" si="35"/>
        <v>NON</v>
      </c>
      <c r="AY171" s="231">
        <f>+MargesVN[[#This Row],[Total COM]]+MargesVN[[#This Row],[EXT GIE]]+MargesVN[[#This Row],[Forfait immat]]</f>
        <v>246.68599999999998</v>
      </c>
    </row>
    <row r="172" spans="1:51" s="231" customFormat="1" ht="11.25" customHeight="1" x14ac:dyDescent="0.25">
      <c r="A172" s="401">
        <v>45</v>
      </c>
      <c r="B172" s="401" t="s">
        <v>163</v>
      </c>
      <c r="C172" s="401" t="s">
        <v>29</v>
      </c>
      <c r="D172" s="402">
        <v>46149</v>
      </c>
      <c r="E172" s="403">
        <v>46155</v>
      </c>
      <c r="F172" s="404"/>
      <c r="G172" s="404"/>
      <c r="H172" s="404"/>
      <c r="I172" s="404"/>
      <c r="J172" s="404"/>
      <c r="K172" s="404">
        <v>0</v>
      </c>
      <c r="L172" s="401" t="s">
        <v>1405</v>
      </c>
      <c r="M172" s="401">
        <v>10124</v>
      </c>
      <c r="N172" s="401">
        <v>29</v>
      </c>
      <c r="O172" s="401" t="s">
        <v>3861</v>
      </c>
      <c r="P172" s="405" t="s">
        <v>3862</v>
      </c>
      <c r="Q172" s="401" t="s">
        <v>378</v>
      </c>
      <c r="R172" s="406">
        <v>30775.02</v>
      </c>
      <c r="S172" s="406">
        <v>2408.3200000000002</v>
      </c>
      <c r="T172" s="407">
        <f t="shared" si="24"/>
        <v>33183.340000000004</v>
      </c>
      <c r="U172" s="408">
        <v>114</v>
      </c>
      <c r="V172" s="406">
        <v>739.58</v>
      </c>
      <c r="W172" s="409">
        <v>35</v>
      </c>
      <c r="X172" s="410"/>
      <c r="Y172" s="409">
        <f t="shared" si="25"/>
        <v>704.58</v>
      </c>
      <c r="Z172" s="411">
        <f t="shared" si="26"/>
        <v>2.2287690148128547E-2</v>
      </c>
      <c r="AA172" s="410">
        <v>-4295.41</v>
      </c>
      <c r="AB172" s="409">
        <v>-66.08</v>
      </c>
      <c r="AC172" s="409"/>
      <c r="AD172" s="409"/>
      <c r="AE172" s="412">
        <v>0.12</v>
      </c>
      <c r="AF172" s="412">
        <v>0.12</v>
      </c>
      <c r="AG172" s="409">
        <f t="shared" si="27"/>
        <v>84.549599999999998</v>
      </c>
      <c r="AH172" s="409"/>
      <c r="AI172" s="409">
        <f t="shared" si="28"/>
        <v>84.549599999999998</v>
      </c>
      <c r="AJ172" s="401" t="s">
        <v>164</v>
      </c>
      <c r="AK172" s="401">
        <v>1</v>
      </c>
      <c r="AL172" s="408" t="s">
        <v>293</v>
      </c>
      <c r="AM172" s="413">
        <f t="shared" si="29"/>
        <v>1</v>
      </c>
      <c r="AN172" s="413">
        <f t="shared" si="30"/>
        <v>1</v>
      </c>
      <c r="AO172" s="413"/>
      <c r="AP172" s="413"/>
      <c r="AQ172" s="413">
        <f t="shared" si="31"/>
        <v>1</v>
      </c>
      <c r="AR172" s="414" t="str">
        <f>IF(A172="","",VLOOKUP(A172,'Base Sites'!A:B,2,FALSE))</f>
        <v>Valauto Arras</v>
      </c>
      <c r="AS172" s="414" t="str">
        <f t="shared" si="32"/>
        <v>SKODA</v>
      </c>
      <c r="AT172" s="413"/>
      <c r="AU172" s="415" t="str">
        <f>IF(A172="","",VLOOKUP(L172,'Base Vendeurs'!A:B,2,FALSE))</f>
        <v>Valauto Arras</v>
      </c>
      <c r="AV172" s="409">
        <f t="shared" si="33"/>
        <v>739.58</v>
      </c>
      <c r="AW172" s="411">
        <f t="shared" si="34"/>
        <v>2.2287690148128547E-2</v>
      </c>
      <c r="AX172" s="415" t="str">
        <f t="shared" si="35"/>
        <v>NON</v>
      </c>
      <c r="AY172" s="231">
        <f>+MargesVN[[#This Row],[Total COM]]+MargesVN[[#This Row],[EXT GIE]]+MargesVN[[#This Row],[Forfait immat]]</f>
        <v>85.549599999999998</v>
      </c>
    </row>
    <row r="173" spans="1:51" s="231" customFormat="1" ht="11.25" customHeight="1" x14ac:dyDescent="0.25">
      <c r="A173" s="431">
        <v>45</v>
      </c>
      <c r="B173" s="431" t="s">
        <v>163</v>
      </c>
      <c r="C173" s="431" t="s">
        <v>104</v>
      </c>
      <c r="D173" s="432">
        <v>46196</v>
      </c>
      <c r="E173" s="433">
        <v>46197</v>
      </c>
      <c r="F173" s="434"/>
      <c r="G173" s="434"/>
      <c r="H173" s="434"/>
      <c r="I173" s="434"/>
      <c r="J173" s="434"/>
      <c r="K173" s="434"/>
      <c r="L173" s="431" t="s">
        <v>262</v>
      </c>
      <c r="M173" s="431">
        <v>10132</v>
      </c>
      <c r="N173" s="431">
        <v>3569</v>
      </c>
      <c r="O173" s="431" t="s">
        <v>4827</v>
      </c>
      <c r="P173" s="435" t="s">
        <v>4828</v>
      </c>
      <c r="Q173" s="431" t="s">
        <v>93</v>
      </c>
      <c r="R173" s="436">
        <v>31472.33</v>
      </c>
      <c r="S173" s="436">
        <v>1183.3399999999999</v>
      </c>
      <c r="T173" s="437">
        <f t="shared" si="24"/>
        <v>32655.670000000002</v>
      </c>
      <c r="U173" s="438">
        <v>120</v>
      </c>
      <c r="V173" s="436">
        <v>1504.48</v>
      </c>
      <c r="W173" s="439">
        <v>95</v>
      </c>
      <c r="X173" s="440"/>
      <c r="Y173" s="439">
        <f t="shared" si="25"/>
        <v>1409.48</v>
      </c>
      <c r="Z173" s="441">
        <f t="shared" si="26"/>
        <v>4.6071019213508708E-2</v>
      </c>
      <c r="AA173" s="440">
        <v>-2952.9</v>
      </c>
      <c r="AB173" s="439">
        <v>0</v>
      </c>
      <c r="AC173" s="439"/>
      <c r="AD173" s="439"/>
      <c r="AE173" s="442">
        <v>0.1</v>
      </c>
      <c r="AF173" s="442">
        <v>0.13</v>
      </c>
      <c r="AG173" s="439">
        <f t="shared" si="27"/>
        <v>140.94800000000001</v>
      </c>
      <c r="AH173" s="439"/>
      <c r="AI173" s="439">
        <f t="shared" si="28"/>
        <v>140.94800000000001</v>
      </c>
      <c r="AJ173" s="431" t="s">
        <v>164</v>
      </c>
      <c r="AK173" s="431">
        <v>0</v>
      </c>
      <c r="AL173" s="438"/>
      <c r="AM173" s="443">
        <f t="shared" si="29"/>
        <v>0</v>
      </c>
      <c r="AN173" s="443">
        <f t="shared" si="30"/>
        <v>1</v>
      </c>
      <c r="AO173" s="443"/>
      <c r="AP173" s="443"/>
      <c r="AQ173" s="443">
        <f t="shared" si="31"/>
        <v>0</v>
      </c>
      <c r="AR173" s="444" t="str">
        <f>IF(A173="","",VLOOKUP(A173,'Base Sites'!A:B,2,FALSE))</f>
        <v>Valauto Arras</v>
      </c>
      <c r="AS173" s="444" t="str">
        <f t="shared" si="32"/>
        <v>VOLKSWAGEN</v>
      </c>
      <c r="AT173" s="443"/>
      <c r="AU173" s="445" t="str">
        <f>IF(A173="","",VLOOKUP(L173,'Base Vendeurs'!A:B,2,FALSE))</f>
        <v>Valauto Arras</v>
      </c>
      <c r="AV173" s="439">
        <f t="shared" si="33"/>
        <v>1504.48</v>
      </c>
      <c r="AW173" s="441">
        <f t="shared" si="34"/>
        <v>4.6071019213508708E-2</v>
      </c>
      <c r="AX173" s="445" t="str">
        <f t="shared" si="35"/>
        <v>NON</v>
      </c>
      <c r="AY173" s="231">
        <f>+MargesVN[[#This Row],[Total COM]]+MargesVN[[#This Row],[EXT GIE]]+MargesVN[[#This Row],[Forfait immat]]</f>
        <v>140.94800000000001</v>
      </c>
    </row>
    <row r="174" spans="1:51" s="231" customFormat="1" ht="11.25" customHeight="1" x14ac:dyDescent="0.25">
      <c r="A174" s="401">
        <v>45</v>
      </c>
      <c r="B174" s="401" t="s">
        <v>163</v>
      </c>
      <c r="C174" s="401" t="s">
        <v>206</v>
      </c>
      <c r="D174" s="402">
        <v>46132</v>
      </c>
      <c r="E174" s="403">
        <v>46132</v>
      </c>
      <c r="F174" s="404"/>
      <c r="G174" s="404"/>
      <c r="H174" s="404"/>
      <c r="I174" s="404"/>
      <c r="J174" s="404"/>
      <c r="K174" s="404">
        <v>0</v>
      </c>
      <c r="L174" s="401" t="s">
        <v>2997</v>
      </c>
      <c r="M174" s="401">
        <v>10136</v>
      </c>
      <c r="N174" s="401"/>
      <c r="O174" s="401" t="s">
        <v>3127</v>
      </c>
      <c r="P174" s="405" t="s">
        <v>3128</v>
      </c>
      <c r="Q174" s="401" t="s">
        <v>459</v>
      </c>
      <c r="R174" s="406">
        <v>33359.67</v>
      </c>
      <c r="S174" s="406">
        <v>1554.16</v>
      </c>
      <c r="T174" s="407">
        <f t="shared" si="24"/>
        <v>34913.83</v>
      </c>
      <c r="U174" s="408">
        <v>10</v>
      </c>
      <c r="V174" s="406">
        <v>1311.3700000000001</v>
      </c>
      <c r="W174" s="409">
        <v>27</v>
      </c>
      <c r="X174" s="410"/>
      <c r="Y174" s="409">
        <f t="shared" si="25"/>
        <v>1284.3700000000001</v>
      </c>
      <c r="Z174" s="411">
        <f t="shared" si="26"/>
        <v>3.7560187467258678E-2</v>
      </c>
      <c r="AA174" s="410">
        <v>-2917</v>
      </c>
      <c r="AB174" s="409">
        <v>0</v>
      </c>
      <c r="AC174" s="409"/>
      <c r="AD174" s="409"/>
      <c r="AE174" s="412">
        <v>0.1</v>
      </c>
      <c r="AF174" s="412">
        <v>0.1</v>
      </c>
      <c r="AG174" s="409">
        <f t="shared" si="27"/>
        <v>128.43700000000001</v>
      </c>
      <c r="AH174" s="409"/>
      <c r="AI174" s="409">
        <f t="shared" si="28"/>
        <v>128.43700000000001</v>
      </c>
      <c r="AJ174" s="401" t="s">
        <v>149</v>
      </c>
      <c r="AK174" s="401"/>
      <c r="AL174" s="408">
        <v>50</v>
      </c>
      <c r="AM174" s="413">
        <f t="shared" si="29"/>
        <v>1</v>
      </c>
      <c r="AN174" s="413">
        <f t="shared" si="30"/>
        <v>1</v>
      </c>
      <c r="AO174" s="413"/>
      <c r="AP174" s="413"/>
      <c r="AQ174" s="413">
        <f t="shared" si="31"/>
        <v>1</v>
      </c>
      <c r="AR174" s="414" t="str">
        <f>IF(A174="","",VLOOKUP(A174,'Base Sites'!A:B,2,FALSE))</f>
        <v>Valauto Arras</v>
      </c>
      <c r="AS174" s="414" t="str">
        <f t="shared" si="32"/>
        <v>CUPRA</v>
      </c>
      <c r="AT174" s="413"/>
      <c r="AU174" s="415" t="str">
        <f>IF(A174="","",VLOOKUP(L174,'Base Vendeurs'!A:B,2,FALSE))</f>
        <v>Valauto Arras</v>
      </c>
      <c r="AV174" s="409">
        <f t="shared" si="33"/>
        <v>1311.3700000000001</v>
      </c>
      <c r="AW174" s="411">
        <f t="shared" si="34"/>
        <v>3.7560187467258678E-2</v>
      </c>
      <c r="AX174" s="415" t="str">
        <f t="shared" si="35"/>
        <v>NON</v>
      </c>
      <c r="AY174" s="231">
        <f>+MargesVN[[#This Row],[Total COM]]+MargesVN[[#This Row],[EXT GIE]]+MargesVN[[#This Row],[Forfait immat]]</f>
        <v>178.43700000000001</v>
      </c>
    </row>
    <row r="175" spans="1:51" s="231" customFormat="1" ht="11.25" customHeight="1" x14ac:dyDescent="0.25">
      <c r="A175" s="354">
        <v>35</v>
      </c>
      <c r="B175" s="354" t="s">
        <v>163</v>
      </c>
      <c r="C175" s="354" t="s">
        <v>29</v>
      </c>
      <c r="D175" s="355">
        <v>46121</v>
      </c>
      <c r="E175" s="356">
        <v>46121</v>
      </c>
      <c r="F175" s="357"/>
      <c r="G175" s="357"/>
      <c r="H175" s="357"/>
      <c r="I175" s="357"/>
      <c r="J175" s="357"/>
      <c r="K175" s="357">
        <v>0</v>
      </c>
      <c r="L175" s="354" t="s">
        <v>252</v>
      </c>
      <c r="M175" s="354">
        <v>20038</v>
      </c>
      <c r="N175" s="354">
        <v>207</v>
      </c>
      <c r="O175" s="354" t="s">
        <v>2979</v>
      </c>
      <c r="P175" s="358" t="s">
        <v>2980</v>
      </c>
      <c r="Q175" s="354" t="s">
        <v>128</v>
      </c>
      <c r="R175" s="359">
        <v>21845.84</v>
      </c>
      <c r="S175" s="359">
        <v>3174.99</v>
      </c>
      <c r="T175" s="360">
        <f t="shared" si="24"/>
        <v>25020.83</v>
      </c>
      <c r="U175" s="361">
        <v>1043</v>
      </c>
      <c r="V175" s="359">
        <v>-8315.49</v>
      </c>
      <c r="W175" s="362">
        <v>0</v>
      </c>
      <c r="X175" s="363"/>
      <c r="Y175" s="362">
        <f t="shared" si="25"/>
        <v>-8315.49</v>
      </c>
      <c r="Z175" s="364">
        <f t="shared" si="26"/>
        <v>-0.3323426920689681</v>
      </c>
      <c r="AA175" s="363">
        <v>0</v>
      </c>
      <c r="AB175" s="362">
        <v>0</v>
      </c>
      <c r="AC175" s="362"/>
      <c r="AD175" s="362" t="s">
        <v>2022</v>
      </c>
      <c r="AE175" s="365"/>
      <c r="AF175" s="365">
        <v>0.13</v>
      </c>
      <c r="AG175" s="362">
        <f t="shared" si="27"/>
        <v>0</v>
      </c>
      <c r="AH175" s="362"/>
      <c r="AI175" s="362">
        <f t="shared" si="28"/>
        <v>0</v>
      </c>
      <c r="AJ175" s="354" t="s">
        <v>149</v>
      </c>
      <c r="AK175" s="354">
        <v>0</v>
      </c>
      <c r="AL175" s="361"/>
      <c r="AM175" s="366">
        <f t="shared" si="29"/>
        <v>0</v>
      </c>
      <c r="AN175" s="366">
        <f t="shared" si="30"/>
        <v>1</v>
      </c>
      <c r="AO175" s="366"/>
      <c r="AP175" s="366"/>
      <c r="AQ175" s="366">
        <f t="shared" si="31"/>
        <v>0</v>
      </c>
      <c r="AR175" s="367" t="str">
        <f>IF(A175="","",VLOOKUP(A175,'Base Sites'!A:B,2,FALSE))</f>
        <v>Valauto Cambrai</v>
      </c>
      <c r="AS175" s="367" t="str">
        <f t="shared" si="32"/>
        <v>SKODA</v>
      </c>
      <c r="AT175" s="366"/>
      <c r="AU175" s="368" t="str">
        <f>IF(A175="","",VLOOKUP(L175,'Base Vendeurs'!A:B,2,FALSE))</f>
        <v>Valauto Cambrai</v>
      </c>
      <c r="AV175" s="362">
        <f t="shared" si="33"/>
        <v>-8315.49</v>
      </c>
      <c r="AW175" s="364">
        <f t="shared" si="34"/>
        <v>-0.3323426920689681</v>
      </c>
      <c r="AX175" s="368" t="str">
        <f t="shared" si="35"/>
        <v>OUI</v>
      </c>
      <c r="AY175" s="231">
        <f>+MargesVN[[#This Row],[Total COM]]+MargesVN[[#This Row],[EXT GIE]]+MargesVN[[#This Row],[Forfait immat]]</f>
        <v>0</v>
      </c>
    </row>
    <row r="176" spans="1:51" s="231" customFormat="1" ht="11.25" customHeight="1" x14ac:dyDescent="0.25">
      <c r="A176" s="385">
        <v>15</v>
      </c>
      <c r="B176" s="385" t="s">
        <v>163</v>
      </c>
      <c r="C176" s="385" t="s">
        <v>257</v>
      </c>
      <c r="D176" s="386">
        <v>46027</v>
      </c>
      <c r="E176" s="387"/>
      <c r="F176" s="388"/>
      <c r="G176" s="388"/>
      <c r="H176" s="388"/>
      <c r="I176" s="388"/>
      <c r="J176" s="388"/>
      <c r="K176" s="388"/>
      <c r="L176" s="385" t="s">
        <v>88</v>
      </c>
      <c r="M176" s="397">
        <v>20062</v>
      </c>
      <c r="N176" s="385"/>
      <c r="O176" s="385" t="s">
        <v>2890</v>
      </c>
      <c r="P176" s="389" t="s">
        <v>2891</v>
      </c>
      <c r="Q176" s="385" t="s">
        <v>273</v>
      </c>
      <c r="R176" s="390">
        <v>21900</v>
      </c>
      <c r="S176" s="390"/>
      <c r="T176" s="391">
        <f t="shared" si="24"/>
        <v>21900</v>
      </c>
      <c r="U176" s="392"/>
      <c r="V176" s="390">
        <v>-40543</v>
      </c>
      <c r="W176" s="393"/>
      <c r="X176" s="394"/>
      <c r="Y176" s="393">
        <f t="shared" si="25"/>
        <v>-40543</v>
      </c>
      <c r="Z176" s="395">
        <f t="shared" si="26"/>
        <v>-1.8512785388127855</v>
      </c>
      <c r="AA176" s="394"/>
      <c r="AB176" s="393"/>
      <c r="AC176" s="393"/>
      <c r="AD176" s="393"/>
      <c r="AE176" s="396"/>
      <c r="AF176" s="396"/>
      <c r="AG176" s="393">
        <f t="shared" si="27"/>
        <v>0</v>
      </c>
      <c r="AH176" s="393"/>
      <c r="AI176" s="393">
        <f t="shared" si="28"/>
        <v>0</v>
      </c>
      <c r="AJ176" s="385"/>
      <c r="AK176" s="385"/>
      <c r="AL176" s="392"/>
      <c r="AM176" s="397">
        <f t="shared" si="29"/>
        <v>0</v>
      </c>
      <c r="AN176" s="397">
        <f t="shared" si="30"/>
        <v>1</v>
      </c>
      <c r="AO176" s="397"/>
      <c r="AP176" s="397"/>
      <c r="AQ176" s="397">
        <f t="shared" si="31"/>
        <v>0</v>
      </c>
      <c r="AR176" s="398" t="str">
        <f>IF(A176="","",VLOOKUP(A176,'Base Sites'!A:B,2,FALSE))</f>
        <v>Valauto Hainaut</v>
      </c>
      <c r="AS176" s="398" t="str">
        <f t="shared" si="32"/>
        <v>AUDI</v>
      </c>
      <c r="AT176" s="397"/>
      <c r="AU176" s="384" t="str">
        <f>IF(A176="","",VLOOKUP(L176,'Base Vendeurs'!A:B,2,FALSE))</f>
        <v>Direction</v>
      </c>
      <c r="AV176" s="393">
        <f t="shared" si="33"/>
        <v>-40543</v>
      </c>
      <c r="AW176" s="395">
        <f t="shared" si="34"/>
        <v>-1.8512785388127855</v>
      </c>
      <c r="AX176" s="384" t="str">
        <f t="shared" si="35"/>
        <v>OUI</v>
      </c>
      <c r="AY176" s="384">
        <f>+MargesVN[[#This Row],[Total COM]]+MargesVN[[#This Row],[EXT GIE]]+MargesVN[[#This Row],[Forfait immat]]</f>
        <v>0</v>
      </c>
    </row>
    <row r="177" spans="1:51" s="231" customFormat="1" ht="11.25" customHeight="1" x14ac:dyDescent="0.25">
      <c r="A177" s="225">
        <v>35</v>
      </c>
      <c r="B177" s="225" t="s">
        <v>163</v>
      </c>
      <c r="C177" s="225" t="s">
        <v>104</v>
      </c>
      <c r="D177" s="216">
        <v>46035</v>
      </c>
      <c r="E177" s="226">
        <v>46031</v>
      </c>
      <c r="F177" s="217"/>
      <c r="G177" s="217"/>
      <c r="H177" s="217"/>
      <c r="I177" s="217"/>
      <c r="J177" s="217"/>
      <c r="K177" s="217">
        <v>0</v>
      </c>
      <c r="L177" s="225" t="s">
        <v>295</v>
      </c>
      <c r="M177" s="225">
        <v>20088</v>
      </c>
      <c r="N177" s="225"/>
      <c r="O177" s="225" t="s">
        <v>1199</v>
      </c>
      <c r="P177" s="227" t="s">
        <v>1200</v>
      </c>
      <c r="Q177" s="225" t="s">
        <v>420</v>
      </c>
      <c r="R177" s="218">
        <v>43031.82</v>
      </c>
      <c r="S177" s="218">
        <v>0</v>
      </c>
      <c r="T177" s="219">
        <f t="shared" si="24"/>
        <v>43031.82</v>
      </c>
      <c r="U177" s="220">
        <v>5</v>
      </c>
      <c r="V177" s="218">
        <v>-10645.75</v>
      </c>
      <c r="W177" s="228">
        <v>0</v>
      </c>
      <c r="X177" s="221"/>
      <c r="Y177" s="228">
        <f t="shared" si="25"/>
        <v>-10645.75</v>
      </c>
      <c r="Z177" s="222">
        <f t="shared" si="26"/>
        <v>-0.24739251093725528</v>
      </c>
      <c r="AA177" s="221">
        <v>0</v>
      </c>
      <c r="AB177" s="228">
        <v>0</v>
      </c>
      <c r="AC177" s="228"/>
      <c r="AD177" s="228" t="s">
        <v>1235</v>
      </c>
      <c r="AE177" s="223"/>
      <c r="AF177" s="223">
        <v>7.0000000000000007E-2</v>
      </c>
      <c r="AG177" s="228">
        <f t="shared" si="27"/>
        <v>0</v>
      </c>
      <c r="AH177" s="228">
        <v>250</v>
      </c>
      <c r="AI177" s="228">
        <f t="shared" si="28"/>
        <v>250</v>
      </c>
      <c r="AJ177" s="225" t="s">
        <v>149</v>
      </c>
      <c r="AK177" s="225"/>
      <c r="AL177" s="220"/>
      <c r="AM177" s="229">
        <f t="shared" si="29"/>
        <v>0</v>
      </c>
      <c r="AN177" s="229">
        <f t="shared" si="30"/>
        <v>1</v>
      </c>
      <c r="AO177" s="229"/>
      <c r="AP177" s="229"/>
      <c r="AQ177" s="229">
        <f t="shared" si="31"/>
        <v>0</v>
      </c>
      <c r="AR177" s="224" t="str">
        <f>IF(A177="","",VLOOKUP(A177,'Base Sites'!A:B,2,FALSE))</f>
        <v>Valauto Cambrai</v>
      </c>
      <c r="AS177" s="224" t="str">
        <f t="shared" si="32"/>
        <v>VOLKSWAGEN</v>
      </c>
      <c r="AT177" s="229"/>
      <c r="AU177" s="230" t="str">
        <f>IF(A177="","",VLOOKUP(L177,'Base Vendeurs'!A:B,2,FALSE))</f>
        <v>Valauto Cambrai</v>
      </c>
      <c r="AV177" s="228">
        <f t="shared" si="33"/>
        <v>-10645.75</v>
      </c>
      <c r="AW177" s="222">
        <f t="shared" si="34"/>
        <v>-0.24739251093725528</v>
      </c>
      <c r="AX177" s="230" t="str">
        <f t="shared" si="35"/>
        <v>OUI</v>
      </c>
      <c r="AY177" s="231">
        <f>+MargesVN[[#This Row],[Total COM]]+MargesVN[[#This Row],[EXT GIE]]+MargesVN[[#This Row],[Forfait immat]]</f>
        <v>250</v>
      </c>
    </row>
    <row r="178" spans="1:51" s="231" customFormat="1" ht="11.25" customHeight="1" x14ac:dyDescent="0.25">
      <c r="A178" s="45">
        <v>35</v>
      </c>
      <c r="B178" s="45" t="s">
        <v>163</v>
      </c>
      <c r="C178" s="45" t="s">
        <v>206</v>
      </c>
      <c r="D178" s="44">
        <v>46076</v>
      </c>
      <c r="E178" s="65">
        <v>46076</v>
      </c>
      <c r="F178" s="35"/>
      <c r="G178" s="35"/>
      <c r="H178" s="35"/>
      <c r="I178" s="35"/>
      <c r="J178" s="35"/>
      <c r="K178" s="35">
        <v>0</v>
      </c>
      <c r="L178" s="45" t="s">
        <v>295</v>
      </c>
      <c r="M178" s="45">
        <v>20090</v>
      </c>
      <c r="N178" s="45">
        <v>436</v>
      </c>
      <c r="O178" s="45" t="s">
        <v>1799</v>
      </c>
      <c r="P178" s="66" t="s">
        <v>1800</v>
      </c>
      <c r="Q178" s="45" t="s">
        <v>368</v>
      </c>
      <c r="R178" s="47">
        <v>38987.67</v>
      </c>
      <c r="S178" s="47">
        <v>-2346.66</v>
      </c>
      <c r="T178" s="48">
        <f t="shared" si="24"/>
        <v>36641.009999999995</v>
      </c>
      <c r="U178" s="49">
        <v>41</v>
      </c>
      <c r="V178" s="47">
        <v>647.53</v>
      </c>
      <c r="W178" s="46">
        <v>22</v>
      </c>
      <c r="X178" s="50"/>
      <c r="Y178" s="46">
        <f t="shared" si="25"/>
        <v>625.53</v>
      </c>
      <c r="Z178" s="51">
        <f t="shared" si="26"/>
        <v>1.7672274863602289E-2</v>
      </c>
      <c r="AA178" s="50">
        <v>0</v>
      </c>
      <c r="AB178" s="46">
        <v>-4500</v>
      </c>
      <c r="AC178" s="46"/>
      <c r="AD178" s="46"/>
      <c r="AE178" s="52">
        <v>0.13</v>
      </c>
      <c r="AF178" s="52">
        <v>0.13</v>
      </c>
      <c r="AG178" s="46">
        <f t="shared" si="27"/>
        <v>81.318899999999999</v>
      </c>
      <c r="AH178" s="46"/>
      <c r="AI178" s="46">
        <f t="shared" si="28"/>
        <v>81.318899999999999</v>
      </c>
      <c r="AJ178" s="45" t="s">
        <v>164</v>
      </c>
      <c r="AK178" s="45">
        <v>30</v>
      </c>
      <c r="AL178" s="49">
        <v>50</v>
      </c>
      <c r="AM178" s="238">
        <f t="shared" si="29"/>
        <v>1</v>
      </c>
      <c r="AN178" s="238">
        <f t="shared" si="30"/>
        <v>1</v>
      </c>
      <c r="AO178" s="238"/>
      <c r="AP178" s="238"/>
      <c r="AQ178" s="238">
        <f t="shared" si="31"/>
        <v>1</v>
      </c>
      <c r="AR178" s="96" t="str">
        <f>IF(A178="","",VLOOKUP(A178,'Base Sites'!A:B,2,FALSE))</f>
        <v>Valauto Cambrai</v>
      </c>
      <c r="AS178" s="96" t="str">
        <f t="shared" si="32"/>
        <v>CUPRA</v>
      </c>
      <c r="AT178" s="238"/>
      <c r="AU178" s="231" t="str">
        <f>IF(A178="","",VLOOKUP(L178,'Base Vendeurs'!A:B,2,FALSE))</f>
        <v>Valauto Cambrai</v>
      </c>
      <c r="AV178" s="46">
        <f t="shared" si="33"/>
        <v>647.53</v>
      </c>
      <c r="AW178" s="51">
        <f t="shared" si="34"/>
        <v>1.7672274863602289E-2</v>
      </c>
      <c r="AX178" s="231" t="str">
        <f t="shared" si="35"/>
        <v>NON</v>
      </c>
      <c r="AY178" s="231">
        <f>+MargesVN[[#This Row],[Total COM]]+MargesVN[[#This Row],[EXT GIE]]+MargesVN[[#This Row],[Forfait immat]]</f>
        <v>161.31889999999999</v>
      </c>
    </row>
    <row r="179" spans="1:51" s="231" customFormat="1" ht="11.25" customHeight="1" x14ac:dyDescent="0.25">
      <c r="A179" s="319">
        <v>35</v>
      </c>
      <c r="B179" s="319" t="s">
        <v>163</v>
      </c>
      <c r="C179" s="319" t="s">
        <v>29</v>
      </c>
      <c r="D179" s="320">
        <v>46106</v>
      </c>
      <c r="E179" s="321">
        <v>46107</v>
      </c>
      <c r="F179" s="322"/>
      <c r="G179" s="322"/>
      <c r="H179" s="322"/>
      <c r="I179" s="322"/>
      <c r="J179" s="322"/>
      <c r="K179" s="322">
        <v>0</v>
      </c>
      <c r="L179" s="319" t="s">
        <v>252</v>
      </c>
      <c r="M179" s="319">
        <v>20093</v>
      </c>
      <c r="N179" s="319"/>
      <c r="O179" s="319" t="s">
        <v>2220</v>
      </c>
      <c r="P179" s="323" t="s">
        <v>2221</v>
      </c>
      <c r="Q179" s="319" t="s">
        <v>129</v>
      </c>
      <c r="R179" s="324">
        <v>27516.67</v>
      </c>
      <c r="S179" s="324">
        <v>250</v>
      </c>
      <c r="T179" s="325">
        <f t="shared" si="24"/>
        <v>27766.67</v>
      </c>
      <c r="U179" s="326">
        <v>26</v>
      </c>
      <c r="V179" s="324">
        <v>861</v>
      </c>
      <c r="W179" s="327">
        <v>35</v>
      </c>
      <c r="X179" s="328"/>
      <c r="Y179" s="327">
        <f t="shared" si="25"/>
        <v>826</v>
      </c>
      <c r="Z179" s="329">
        <f t="shared" si="26"/>
        <v>3.1008399638847585E-2</v>
      </c>
      <c r="AA179" s="328">
        <v>0</v>
      </c>
      <c r="AB179" s="327">
        <v>-4216</v>
      </c>
      <c r="AC179" s="327"/>
      <c r="AD179" s="327"/>
      <c r="AE179" s="330">
        <v>0.1</v>
      </c>
      <c r="AF179" s="330">
        <v>0.13</v>
      </c>
      <c r="AG179" s="327">
        <f t="shared" si="27"/>
        <v>82.600000000000009</v>
      </c>
      <c r="AH179" s="327"/>
      <c r="AI179" s="327">
        <f t="shared" si="28"/>
        <v>82.600000000000009</v>
      </c>
      <c r="AJ179" s="319" t="s">
        <v>164</v>
      </c>
      <c r="AK179" s="319">
        <v>10</v>
      </c>
      <c r="AL179" s="326"/>
      <c r="AM179" s="331">
        <f t="shared" si="29"/>
        <v>0</v>
      </c>
      <c r="AN179" s="331">
        <f t="shared" si="30"/>
        <v>1</v>
      </c>
      <c r="AO179" s="331"/>
      <c r="AP179" s="331"/>
      <c r="AQ179" s="331">
        <f t="shared" si="31"/>
        <v>0</v>
      </c>
      <c r="AR179" s="332" t="str">
        <f>IF(A179="","",VLOOKUP(A179,'Base Sites'!A:B,2,FALSE))</f>
        <v>Valauto Cambrai</v>
      </c>
      <c r="AS179" s="332" t="str">
        <f t="shared" si="32"/>
        <v>SKODA</v>
      </c>
      <c r="AT179" s="331"/>
      <c r="AU179" s="333" t="str">
        <f>IF(A179="","",VLOOKUP(L179,'Base Vendeurs'!A:B,2,FALSE))</f>
        <v>Valauto Cambrai</v>
      </c>
      <c r="AV179" s="327">
        <f t="shared" si="33"/>
        <v>861</v>
      </c>
      <c r="AW179" s="329">
        <f t="shared" si="34"/>
        <v>3.1008399638847585E-2</v>
      </c>
      <c r="AX179" s="333" t="str">
        <f t="shared" si="35"/>
        <v>NON</v>
      </c>
      <c r="AY179" s="231">
        <f>+MargesVN[[#This Row],[Total COM]]+MargesVN[[#This Row],[EXT GIE]]+MargesVN[[#This Row],[Forfait immat]]</f>
        <v>92.600000000000009</v>
      </c>
    </row>
    <row r="180" spans="1:51" s="231" customFormat="1" ht="11.25" customHeight="1" x14ac:dyDescent="0.25">
      <c r="A180" s="319">
        <v>35</v>
      </c>
      <c r="B180" s="319" t="s">
        <v>163</v>
      </c>
      <c r="C180" s="319" t="s">
        <v>104</v>
      </c>
      <c r="D180" s="320">
        <v>46106</v>
      </c>
      <c r="E180" s="321">
        <v>46106</v>
      </c>
      <c r="F180" s="322"/>
      <c r="G180" s="322"/>
      <c r="H180" s="322"/>
      <c r="I180" s="322"/>
      <c r="J180" s="322"/>
      <c r="K180" s="322"/>
      <c r="L180" s="319" t="s">
        <v>295</v>
      </c>
      <c r="M180" s="319">
        <v>20094</v>
      </c>
      <c r="N180" s="319"/>
      <c r="O180" s="319" t="s">
        <v>2498</v>
      </c>
      <c r="P180" s="323" t="s">
        <v>2499</v>
      </c>
      <c r="Q180" s="319" t="s">
        <v>107</v>
      </c>
      <c r="R180" s="324">
        <v>22622.33</v>
      </c>
      <c r="S180" s="324">
        <v>941.67</v>
      </c>
      <c r="T180" s="325">
        <f t="shared" si="24"/>
        <v>23564</v>
      </c>
      <c r="U180" s="326">
        <v>7</v>
      </c>
      <c r="V180" s="324">
        <v>1094.47</v>
      </c>
      <c r="W180" s="327">
        <v>95</v>
      </c>
      <c r="X180" s="328"/>
      <c r="Y180" s="327">
        <f t="shared" si="25"/>
        <v>999.47</v>
      </c>
      <c r="Z180" s="329">
        <f t="shared" si="26"/>
        <v>4.6446698353420475E-2</v>
      </c>
      <c r="AA180" s="328">
        <v>0</v>
      </c>
      <c r="AB180" s="327">
        <v>-3766.66</v>
      </c>
      <c r="AC180" s="327"/>
      <c r="AD180" s="327"/>
      <c r="AE180" s="330">
        <v>0.1</v>
      </c>
      <c r="AF180" s="330">
        <v>0.13</v>
      </c>
      <c r="AG180" s="327">
        <f t="shared" si="27"/>
        <v>99.947000000000003</v>
      </c>
      <c r="AH180" s="327"/>
      <c r="AI180" s="327">
        <f t="shared" si="28"/>
        <v>99.947000000000003</v>
      </c>
      <c r="AJ180" s="319" t="s">
        <v>164</v>
      </c>
      <c r="AK180" s="319">
        <v>30</v>
      </c>
      <c r="AL180" s="326">
        <v>50</v>
      </c>
      <c r="AM180" s="331">
        <f t="shared" si="29"/>
        <v>1</v>
      </c>
      <c r="AN180" s="331">
        <f t="shared" si="30"/>
        <v>1</v>
      </c>
      <c r="AO180" s="331"/>
      <c r="AP180" s="331"/>
      <c r="AQ180" s="331">
        <f t="shared" si="31"/>
        <v>1</v>
      </c>
      <c r="AR180" s="332" t="str">
        <f>IF(A180="","",VLOOKUP(A180,'Base Sites'!A:B,2,FALSE))</f>
        <v>Valauto Cambrai</v>
      </c>
      <c r="AS180" s="332" t="str">
        <f t="shared" si="32"/>
        <v>VOLKSWAGEN</v>
      </c>
      <c r="AT180" s="331"/>
      <c r="AU180" s="333" t="str">
        <f>IF(A180="","",VLOOKUP(L180,'Base Vendeurs'!A:B,2,FALSE))</f>
        <v>Valauto Cambrai</v>
      </c>
      <c r="AV180" s="327">
        <f t="shared" si="33"/>
        <v>1094.47</v>
      </c>
      <c r="AW180" s="329">
        <f t="shared" si="34"/>
        <v>4.6446698353420475E-2</v>
      </c>
      <c r="AX180" s="333" t="str">
        <f t="shared" si="35"/>
        <v>NON</v>
      </c>
      <c r="AY180" s="231">
        <f>+MargesVN[[#This Row],[Total COM]]+MargesVN[[#This Row],[EXT GIE]]+MargesVN[[#This Row],[Forfait immat]]</f>
        <v>179.947</v>
      </c>
    </row>
    <row r="181" spans="1:51" s="231" customFormat="1" ht="11.25" customHeight="1" x14ac:dyDescent="0.25">
      <c r="A181" s="45">
        <v>15</v>
      </c>
      <c r="B181" s="45" t="s">
        <v>163</v>
      </c>
      <c r="C181" s="45" t="s">
        <v>150</v>
      </c>
      <c r="D181" s="44">
        <v>46073</v>
      </c>
      <c r="E181" s="65">
        <v>46071</v>
      </c>
      <c r="F181" s="35"/>
      <c r="G181" s="35" t="s">
        <v>165</v>
      </c>
      <c r="H181" s="35"/>
      <c r="I181" s="35"/>
      <c r="J181" s="35" t="s">
        <v>165</v>
      </c>
      <c r="K181" s="35">
        <v>0</v>
      </c>
      <c r="L181" s="45" t="s">
        <v>427</v>
      </c>
      <c r="M181" s="45">
        <v>30122</v>
      </c>
      <c r="N181" s="45">
        <v>9503</v>
      </c>
      <c r="O181" s="45" t="s">
        <v>1771</v>
      </c>
      <c r="P181" s="66" t="s">
        <v>1772</v>
      </c>
      <c r="Q181" s="45" t="s">
        <v>397</v>
      </c>
      <c r="R181" s="47">
        <v>33325</v>
      </c>
      <c r="S181" s="47">
        <v>0</v>
      </c>
      <c r="T181" s="48">
        <f t="shared" si="24"/>
        <v>33325</v>
      </c>
      <c r="U181" s="49">
        <v>371</v>
      </c>
      <c r="V181" s="47">
        <v>-11167.8</v>
      </c>
      <c r="W181" s="46">
        <v>0</v>
      </c>
      <c r="X181" s="50"/>
      <c r="Y181" s="46">
        <f t="shared" si="25"/>
        <v>-11167.8</v>
      </c>
      <c r="Z181" s="51">
        <f t="shared" si="26"/>
        <v>-0.33511777944486121</v>
      </c>
      <c r="AA181" s="50">
        <v>0</v>
      </c>
      <c r="AB181" s="46">
        <v>0</v>
      </c>
      <c r="AC181" s="46"/>
      <c r="AD181" s="46" t="s">
        <v>247</v>
      </c>
      <c r="AE181" s="52"/>
      <c r="AF181" s="52">
        <v>0.12</v>
      </c>
      <c r="AG181" s="46">
        <f t="shared" si="27"/>
        <v>0</v>
      </c>
      <c r="AH181" s="46">
        <v>400</v>
      </c>
      <c r="AI181" s="46">
        <f t="shared" si="28"/>
        <v>400</v>
      </c>
      <c r="AJ181" s="45" t="s">
        <v>149</v>
      </c>
      <c r="AK181" s="45">
        <v>1</v>
      </c>
      <c r="AL181" s="49" t="s">
        <v>293</v>
      </c>
      <c r="AM181" s="238">
        <f t="shared" si="29"/>
        <v>1</v>
      </c>
      <c r="AN181" s="238">
        <f t="shared" si="30"/>
        <v>1</v>
      </c>
      <c r="AO181" s="238"/>
      <c r="AP181" s="238"/>
      <c r="AQ181" s="238">
        <f t="shared" si="31"/>
        <v>1</v>
      </c>
      <c r="AR181" s="96" t="str">
        <f>IF(A181="","",VLOOKUP(A181,'Base Sites'!A:B,2,FALSE))</f>
        <v>Valauto Hainaut</v>
      </c>
      <c r="AS181" s="96" t="str">
        <f t="shared" si="32"/>
        <v>VUL</v>
      </c>
      <c r="AT181" s="238"/>
      <c r="AU181" s="231" t="str">
        <f>IF(A181="","",VLOOKUP(L181,'Base Vendeurs'!A:B,2,FALSE))</f>
        <v>Valauto PRO NORD</v>
      </c>
      <c r="AV181" s="46">
        <f t="shared" si="33"/>
        <v>-11167.8</v>
      </c>
      <c r="AW181" s="51">
        <f t="shared" si="34"/>
        <v>-0.33511777944486121</v>
      </c>
      <c r="AX181" s="231" t="str">
        <f t="shared" si="35"/>
        <v>OUI</v>
      </c>
      <c r="AY181" s="231">
        <f>+MargesVN[[#This Row],[Total COM]]+MargesVN[[#This Row],[EXT GIE]]+MargesVN[[#This Row],[Forfait immat]]</f>
        <v>401</v>
      </c>
    </row>
    <row r="182" spans="1:51" s="231" customFormat="1" ht="11.25" customHeight="1" x14ac:dyDescent="0.25">
      <c r="A182" s="319">
        <v>15</v>
      </c>
      <c r="B182" s="319" t="s">
        <v>163</v>
      </c>
      <c r="C182" s="319" t="s">
        <v>104</v>
      </c>
      <c r="D182" s="320">
        <v>46108</v>
      </c>
      <c r="E182" s="321">
        <v>46111</v>
      </c>
      <c r="F182" s="322"/>
      <c r="G182" s="322"/>
      <c r="H182" s="322"/>
      <c r="I182" s="322"/>
      <c r="J182" s="322"/>
      <c r="K182" s="322">
        <v>0</v>
      </c>
      <c r="L182" s="319" t="s">
        <v>327</v>
      </c>
      <c r="M182" s="319">
        <v>30129</v>
      </c>
      <c r="N182" s="319">
        <v>1697</v>
      </c>
      <c r="O182" s="319" t="s">
        <v>2502</v>
      </c>
      <c r="P182" s="323" t="s">
        <v>2503</v>
      </c>
      <c r="Q182" s="319" t="s">
        <v>107</v>
      </c>
      <c r="R182" s="324">
        <v>27755.67</v>
      </c>
      <c r="S182" s="324">
        <v>883.33</v>
      </c>
      <c r="T182" s="325">
        <f t="shared" si="24"/>
        <v>28639</v>
      </c>
      <c r="U182" s="326">
        <v>178</v>
      </c>
      <c r="V182" s="324">
        <v>1145.6300000000001</v>
      </c>
      <c r="W182" s="327">
        <v>95</v>
      </c>
      <c r="X182" s="328"/>
      <c r="Y182" s="327">
        <f t="shared" si="25"/>
        <v>1050.6300000000001</v>
      </c>
      <c r="Z182" s="329">
        <f t="shared" si="26"/>
        <v>4.000244421942107E-2</v>
      </c>
      <c r="AA182" s="328">
        <v>-3244.51</v>
      </c>
      <c r="AB182" s="327">
        <v>0</v>
      </c>
      <c r="AC182" s="327"/>
      <c r="AD182" s="327"/>
      <c r="AE182" s="330">
        <v>0.13</v>
      </c>
      <c r="AF182" s="330">
        <v>0.13</v>
      </c>
      <c r="AG182" s="327">
        <f t="shared" si="27"/>
        <v>136.58190000000002</v>
      </c>
      <c r="AH182" s="327"/>
      <c r="AI182" s="327">
        <f t="shared" si="28"/>
        <v>136.58190000000002</v>
      </c>
      <c r="AJ182" s="319" t="s">
        <v>149</v>
      </c>
      <c r="AK182" s="319">
        <v>30</v>
      </c>
      <c r="AL182" s="326"/>
      <c r="AM182" s="331">
        <f t="shared" si="29"/>
        <v>0</v>
      </c>
      <c r="AN182" s="331">
        <f t="shared" si="30"/>
        <v>1</v>
      </c>
      <c r="AO182" s="331"/>
      <c r="AP182" s="331"/>
      <c r="AQ182" s="331">
        <f t="shared" si="31"/>
        <v>0</v>
      </c>
      <c r="AR182" s="332" t="str">
        <f>IF(A182="","",VLOOKUP(A182,'Base Sites'!A:B,2,FALSE))</f>
        <v>Valauto Hainaut</v>
      </c>
      <c r="AS182" s="332" t="str">
        <f t="shared" si="32"/>
        <v>VOLKSWAGEN</v>
      </c>
      <c r="AT182" s="331"/>
      <c r="AU182" s="333" t="str">
        <f>IF(A182="","",VLOOKUP(L182,'Base Vendeurs'!A:B,2,FALSE))</f>
        <v>Valauto Hainaut VW</v>
      </c>
      <c r="AV182" s="327">
        <f t="shared" si="33"/>
        <v>1145.6300000000001</v>
      </c>
      <c r="AW182" s="329">
        <f t="shared" si="34"/>
        <v>4.000244421942107E-2</v>
      </c>
      <c r="AX182" s="333" t="str">
        <f t="shared" si="35"/>
        <v>NON</v>
      </c>
      <c r="AY182" s="231">
        <f>+MargesVN[[#This Row],[Total COM]]+MargesVN[[#This Row],[EXT GIE]]+MargesVN[[#This Row],[Forfait immat]]</f>
        <v>166.58190000000002</v>
      </c>
    </row>
    <row r="183" spans="1:51" s="231" customFormat="1" ht="11.25" customHeight="1" x14ac:dyDescent="0.25">
      <c r="A183" s="45">
        <v>15</v>
      </c>
      <c r="B183" s="45" t="s">
        <v>163</v>
      </c>
      <c r="C183" s="45" t="s">
        <v>104</v>
      </c>
      <c r="D183" s="44">
        <v>46059</v>
      </c>
      <c r="E183" s="65">
        <v>46059</v>
      </c>
      <c r="F183" s="35"/>
      <c r="G183" s="35"/>
      <c r="H183" s="35"/>
      <c r="I183" s="35"/>
      <c r="J183" s="35"/>
      <c r="K183" s="35">
        <v>0</v>
      </c>
      <c r="L183" s="45" t="s">
        <v>291</v>
      </c>
      <c r="M183" s="45">
        <v>30132</v>
      </c>
      <c r="N183" s="45">
        <v>1879</v>
      </c>
      <c r="O183" s="45" t="s">
        <v>1426</v>
      </c>
      <c r="P183" s="66" t="s">
        <v>1427</v>
      </c>
      <c r="Q183" s="45" t="s">
        <v>382</v>
      </c>
      <c r="R183" s="47">
        <v>45030</v>
      </c>
      <c r="S183" s="47">
        <v>3591.68</v>
      </c>
      <c r="T183" s="48">
        <f t="shared" si="24"/>
        <v>48621.68</v>
      </c>
      <c r="U183" s="49">
        <v>73</v>
      </c>
      <c r="V183" s="47">
        <v>1450.12</v>
      </c>
      <c r="W183" s="46">
        <v>94.99</v>
      </c>
      <c r="X183" s="50"/>
      <c r="Y183" s="46">
        <f t="shared" si="25"/>
        <v>1355.1299999999999</v>
      </c>
      <c r="Z183" s="51">
        <f t="shared" si="26"/>
        <v>2.9824555630327869E-2</v>
      </c>
      <c r="AA183" s="50">
        <v>-5875.95</v>
      </c>
      <c r="AB183" s="46">
        <v>0</v>
      </c>
      <c r="AC183" s="46"/>
      <c r="AD183" s="46"/>
      <c r="AE183" s="52">
        <v>0.13</v>
      </c>
      <c r="AF183" s="52">
        <v>0.13</v>
      </c>
      <c r="AG183" s="46">
        <f t="shared" si="27"/>
        <v>176.1669</v>
      </c>
      <c r="AH183" s="46"/>
      <c r="AI183" s="46">
        <f t="shared" si="28"/>
        <v>176.1669</v>
      </c>
      <c r="AJ183" s="45" t="s">
        <v>149</v>
      </c>
      <c r="AK183" s="45">
        <v>30</v>
      </c>
      <c r="AL183" s="49"/>
      <c r="AM183" s="238">
        <f t="shared" si="29"/>
        <v>0</v>
      </c>
      <c r="AN183" s="238">
        <f t="shared" si="30"/>
        <v>1</v>
      </c>
      <c r="AO183" s="238"/>
      <c r="AP183" s="238"/>
      <c r="AQ183" s="238">
        <f t="shared" si="31"/>
        <v>0</v>
      </c>
      <c r="AR183" s="96" t="str">
        <f>IF(A183="","",VLOOKUP(A183,'Base Sites'!A:B,2,FALSE))</f>
        <v>Valauto Hainaut</v>
      </c>
      <c r="AS183" s="96" t="str">
        <f t="shared" si="32"/>
        <v>VOLKSWAGEN</v>
      </c>
      <c r="AT183" s="238"/>
      <c r="AU183" s="231" t="str">
        <f>IF(A183="","",VLOOKUP(L183,'Base Vendeurs'!A:B,2,FALSE))</f>
        <v>Valauto Hainaut VW</v>
      </c>
      <c r="AV183" s="46">
        <f t="shared" si="33"/>
        <v>1450.12</v>
      </c>
      <c r="AW183" s="51">
        <f t="shared" si="34"/>
        <v>2.9824555630327869E-2</v>
      </c>
      <c r="AX183" s="231" t="str">
        <f t="shared" si="35"/>
        <v>NON</v>
      </c>
      <c r="AY183" s="231">
        <f>+MargesVN[[#This Row],[Total COM]]+MargesVN[[#This Row],[EXT GIE]]+MargesVN[[#This Row],[Forfait immat]]</f>
        <v>206.1669</v>
      </c>
    </row>
    <row r="184" spans="1:51" s="231" customFormat="1" ht="11.25" customHeight="1" x14ac:dyDescent="0.25">
      <c r="A184" s="45">
        <v>30</v>
      </c>
      <c r="B184" s="45" t="s">
        <v>163</v>
      </c>
      <c r="C184" s="45" t="s">
        <v>104</v>
      </c>
      <c r="D184" s="44">
        <v>46034</v>
      </c>
      <c r="E184" s="65">
        <v>46032</v>
      </c>
      <c r="F184" s="35"/>
      <c r="G184" s="35"/>
      <c r="H184" s="35"/>
      <c r="I184" s="35"/>
      <c r="J184" s="35"/>
      <c r="K184" s="35">
        <v>0</v>
      </c>
      <c r="L184" s="45" t="s">
        <v>232</v>
      </c>
      <c r="M184" s="45">
        <v>32716</v>
      </c>
      <c r="N184" s="45">
        <v>5813</v>
      </c>
      <c r="O184" s="45" t="s">
        <v>792</v>
      </c>
      <c r="P184" s="66" t="s">
        <v>793</v>
      </c>
      <c r="Q184" s="45" t="s">
        <v>93</v>
      </c>
      <c r="R184" s="47">
        <v>26247.33</v>
      </c>
      <c r="S184" s="47">
        <v>933.34</v>
      </c>
      <c r="T184" s="48">
        <f t="shared" si="24"/>
        <v>27180.670000000002</v>
      </c>
      <c r="U184" s="49">
        <v>26</v>
      </c>
      <c r="V184" s="47">
        <v>589.09</v>
      </c>
      <c r="W184" s="46">
        <v>95</v>
      </c>
      <c r="X184" s="50"/>
      <c r="Y184" s="46">
        <f t="shared" si="25"/>
        <v>494.09000000000003</v>
      </c>
      <c r="Z184" s="51">
        <f t="shared" si="26"/>
        <v>2.1673122847965114E-2</v>
      </c>
      <c r="AA184" s="50">
        <v>0</v>
      </c>
      <c r="AB184" s="346">
        <v>-3966.67</v>
      </c>
      <c r="AC184" s="46"/>
      <c r="AD184" s="46"/>
      <c r="AE184" s="52">
        <v>0.13</v>
      </c>
      <c r="AF184" s="52">
        <v>0.13</v>
      </c>
      <c r="AG184" s="46">
        <f t="shared" si="27"/>
        <v>64.231700000000004</v>
      </c>
      <c r="AH184" s="46"/>
      <c r="AI184" s="46">
        <f t="shared" si="28"/>
        <v>64.231700000000004</v>
      </c>
      <c r="AJ184" s="45" t="s">
        <v>164</v>
      </c>
      <c r="AK184" s="45">
        <v>30</v>
      </c>
      <c r="AL184" s="49">
        <v>50</v>
      </c>
      <c r="AM184" s="238">
        <f t="shared" si="29"/>
        <v>1</v>
      </c>
      <c r="AN184" s="238">
        <f t="shared" si="30"/>
        <v>1</v>
      </c>
      <c r="AO184" s="238"/>
      <c r="AP184" s="238"/>
      <c r="AQ184" s="238">
        <f t="shared" si="31"/>
        <v>1</v>
      </c>
      <c r="AR184" s="96" t="str">
        <f>IF(A184="","",VLOOKUP(A184,'Base Sites'!A:B,2,FALSE))</f>
        <v>Valauto Lambersart VW</v>
      </c>
      <c r="AS184" s="96" t="str">
        <f t="shared" si="32"/>
        <v>VOLKSWAGEN</v>
      </c>
      <c r="AT184" s="238"/>
      <c r="AU184" s="231" t="str">
        <f>IF(A184="","",VLOOKUP(L184,'Base Vendeurs'!A:B,2,FALSE))</f>
        <v>Valauto Lambersart VW</v>
      </c>
      <c r="AV184" s="251">
        <f t="shared" si="33"/>
        <v>589.09</v>
      </c>
      <c r="AW184" s="51">
        <f t="shared" si="34"/>
        <v>2.1673122847965114E-2</v>
      </c>
      <c r="AX184" s="237" t="str">
        <f t="shared" si="35"/>
        <v>NON</v>
      </c>
      <c r="AY184" s="231">
        <f>+MargesVN[[#This Row],[Total COM]]+MargesVN[[#This Row],[EXT GIE]]+MargesVN[[#This Row],[Forfait immat]]</f>
        <v>144.23169999999999</v>
      </c>
    </row>
    <row r="185" spans="1:51" s="231" customFormat="1" ht="11.25" customHeight="1" x14ac:dyDescent="0.25">
      <c r="A185" s="45">
        <v>30</v>
      </c>
      <c r="B185" s="45" t="s">
        <v>163</v>
      </c>
      <c r="C185" s="45" t="s">
        <v>104</v>
      </c>
      <c r="D185" s="44">
        <v>46063</v>
      </c>
      <c r="E185" s="65">
        <v>46065</v>
      </c>
      <c r="F185" s="35"/>
      <c r="G185" s="35"/>
      <c r="H185" s="35"/>
      <c r="I185" s="35"/>
      <c r="J185" s="35"/>
      <c r="K185" s="35">
        <v>0</v>
      </c>
      <c r="L185" s="45" t="s">
        <v>229</v>
      </c>
      <c r="M185" s="45">
        <v>32719</v>
      </c>
      <c r="N185" s="45">
        <v>5867</v>
      </c>
      <c r="O185" s="45" t="s">
        <v>1486</v>
      </c>
      <c r="P185" s="66" t="s">
        <v>1487</v>
      </c>
      <c r="Q185" s="45" t="s">
        <v>23</v>
      </c>
      <c r="R185" s="47">
        <v>17714</v>
      </c>
      <c r="S185" s="47">
        <v>945.83</v>
      </c>
      <c r="T185" s="48">
        <f t="shared" si="24"/>
        <v>18659.830000000002</v>
      </c>
      <c r="U185" s="49">
        <v>12</v>
      </c>
      <c r="V185" s="47">
        <v>721.13</v>
      </c>
      <c r="W185" s="46">
        <v>95</v>
      </c>
      <c r="X185" s="50"/>
      <c r="Y185" s="46">
        <f t="shared" si="25"/>
        <v>626.13</v>
      </c>
      <c r="Z185" s="51">
        <f t="shared" si="26"/>
        <v>3.8646118426588022E-2</v>
      </c>
      <c r="AA185" s="50">
        <v>0</v>
      </c>
      <c r="AB185" s="46">
        <v>-1986.61</v>
      </c>
      <c r="AC185" s="46"/>
      <c r="AD185" s="46"/>
      <c r="AE185" s="52">
        <v>0.1</v>
      </c>
      <c r="AF185" s="52">
        <v>0.1</v>
      </c>
      <c r="AG185" s="46">
        <f t="shared" si="27"/>
        <v>62.613</v>
      </c>
      <c r="AH185" s="46"/>
      <c r="AI185" s="46">
        <f t="shared" si="28"/>
        <v>62.613</v>
      </c>
      <c r="AJ185" s="45" t="s">
        <v>149</v>
      </c>
      <c r="AK185" s="45">
        <v>30</v>
      </c>
      <c r="AL185" s="49">
        <v>50</v>
      </c>
      <c r="AM185" s="238">
        <f t="shared" si="29"/>
        <v>1</v>
      </c>
      <c r="AN185" s="238">
        <f t="shared" si="30"/>
        <v>1</v>
      </c>
      <c r="AO185" s="238"/>
      <c r="AP185" s="238"/>
      <c r="AQ185" s="238">
        <f t="shared" si="31"/>
        <v>1</v>
      </c>
      <c r="AR185" s="96" t="str">
        <f>IF(A185="","",VLOOKUP(A185,'Base Sites'!A:B,2,FALSE))</f>
        <v>Valauto Lambersart VW</v>
      </c>
      <c r="AS185" s="96" t="str">
        <f t="shared" si="32"/>
        <v>VOLKSWAGEN</v>
      </c>
      <c r="AT185" s="238"/>
      <c r="AU185" s="231" t="str">
        <f>IF(A185="","",VLOOKUP(L185,'Base Vendeurs'!A:B,2,FALSE))</f>
        <v>Valauto Lambersart VW</v>
      </c>
      <c r="AV185" s="46">
        <f t="shared" si="33"/>
        <v>721.13</v>
      </c>
      <c r="AW185" s="51">
        <f t="shared" si="34"/>
        <v>3.8646118426588022E-2</v>
      </c>
      <c r="AX185" s="231" t="str">
        <f t="shared" si="35"/>
        <v>NON</v>
      </c>
      <c r="AY185" s="231">
        <f>+MargesVN[[#This Row],[Total COM]]+MargesVN[[#This Row],[EXT GIE]]+MargesVN[[#This Row],[Forfait immat]]</f>
        <v>142.613</v>
      </c>
    </row>
    <row r="186" spans="1:51" s="231" customFormat="1" ht="11.25" customHeight="1" x14ac:dyDescent="0.25">
      <c r="A186" s="45">
        <v>30</v>
      </c>
      <c r="B186" s="45" t="s">
        <v>163</v>
      </c>
      <c r="C186" s="45" t="s">
        <v>104</v>
      </c>
      <c r="D186" s="44">
        <v>46078</v>
      </c>
      <c r="E186" s="65">
        <v>46079</v>
      </c>
      <c r="F186" s="35"/>
      <c r="G186" s="35"/>
      <c r="H186" s="35"/>
      <c r="I186" s="35"/>
      <c r="J186" s="35"/>
      <c r="K186" s="35"/>
      <c r="L186" s="45" t="s">
        <v>246</v>
      </c>
      <c r="M186" s="45">
        <v>32721</v>
      </c>
      <c r="N186" s="45">
        <v>5907</v>
      </c>
      <c r="O186" s="45" t="s">
        <v>1893</v>
      </c>
      <c r="P186" s="66" t="s">
        <v>1894</v>
      </c>
      <c r="Q186" s="45" t="s">
        <v>93</v>
      </c>
      <c r="R186" s="47">
        <v>27305.67</v>
      </c>
      <c r="S186" s="47">
        <v>950</v>
      </c>
      <c r="T186" s="48">
        <f t="shared" si="24"/>
        <v>28255.67</v>
      </c>
      <c r="U186" s="49">
        <v>2</v>
      </c>
      <c r="V186" s="47">
        <v>892.31</v>
      </c>
      <c r="W186" s="46">
        <v>95</v>
      </c>
      <c r="X186" s="50"/>
      <c r="Y186" s="46">
        <f t="shared" si="25"/>
        <v>797.31</v>
      </c>
      <c r="Z186" s="51">
        <f t="shared" si="26"/>
        <v>3.157985636157274E-2</v>
      </c>
      <c r="AA186" s="50">
        <v>0</v>
      </c>
      <c r="AB186" s="346">
        <v>-916.67</v>
      </c>
      <c r="AC186" s="46"/>
      <c r="AD186" s="46"/>
      <c r="AE186" s="52">
        <v>0.13</v>
      </c>
      <c r="AF186" s="52">
        <v>0.13</v>
      </c>
      <c r="AG186" s="46">
        <f t="shared" si="27"/>
        <v>103.6503</v>
      </c>
      <c r="AH186" s="46"/>
      <c r="AI186" s="46">
        <f t="shared" si="28"/>
        <v>103.6503</v>
      </c>
      <c r="AJ186" s="45" t="s">
        <v>164</v>
      </c>
      <c r="AK186" s="45">
        <v>30</v>
      </c>
      <c r="AL186" s="49">
        <v>50</v>
      </c>
      <c r="AM186" s="238">
        <f t="shared" si="29"/>
        <v>1</v>
      </c>
      <c r="AN186" s="238">
        <f t="shared" si="30"/>
        <v>1</v>
      </c>
      <c r="AO186" s="238"/>
      <c r="AP186" s="238"/>
      <c r="AQ186" s="238">
        <f t="shared" si="31"/>
        <v>1</v>
      </c>
      <c r="AR186" s="96" t="str">
        <f>IF(A186="","",VLOOKUP(A186,'Base Sites'!A:B,2,FALSE))</f>
        <v>Valauto Lambersart VW</v>
      </c>
      <c r="AS186" s="96" t="str">
        <f t="shared" si="32"/>
        <v>VOLKSWAGEN</v>
      </c>
      <c r="AT186" s="238"/>
      <c r="AU186" s="231" t="str">
        <f>IF(A186="","",VLOOKUP(L186,'Base Vendeurs'!A:B,2,FALSE))</f>
        <v>Valauto Lambersart VW</v>
      </c>
      <c r="AV186" s="46">
        <f t="shared" si="33"/>
        <v>892.31</v>
      </c>
      <c r="AW186" s="51">
        <f t="shared" si="34"/>
        <v>3.157985636157274E-2</v>
      </c>
      <c r="AX186" s="231" t="str">
        <f t="shared" si="35"/>
        <v>NON</v>
      </c>
      <c r="AY186" s="231">
        <f>+MargesVN[[#This Row],[Total COM]]+MargesVN[[#This Row],[EXT GIE]]+MargesVN[[#This Row],[Forfait immat]]</f>
        <v>183.65030000000002</v>
      </c>
    </row>
    <row r="187" spans="1:51" s="231" customFormat="1" ht="11.25" customHeight="1" x14ac:dyDescent="0.25">
      <c r="A187" s="319">
        <v>30</v>
      </c>
      <c r="B187" s="319" t="s">
        <v>183</v>
      </c>
      <c r="C187" s="319" t="s">
        <v>104</v>
      </c>
      <c r="D187" s="320">
        <v>46091</v>
      </c>
      <c r="E187" s="321">
        <v>46094</v>
      </c>
      <c r="F187" s="322"/>
      <c r="G187" s="322"/>
      <c r="H187" s="322"/>
      <c r="I187" s="322" t="s">
        <v>165</v>
      </c>
      <c r="J187" s="322"/>
      <c r="K187" s="322">
        <v>150</v>
      </c>
      <c r="L187" s="319" t="s">
        <v>246</v>
      </c>
      <c r="M187" s="319">
        <v>32723</v>
      </c>
      <c r="N187" s="319">
        <v>5913</v>
      </c>
      <c r="O187" s="319" t="s">
        <v>2588</v>
      </c>
      <c r="P187" s="323" t="s">
        <v>2589</v>
      </c>
      <c r="Q187" s="319" t="s">
        <v>26</v>
      </c>
      <c r="R187" s="324">
        <v>41988.33</v>
      </c>
      <c r="S187" s="324">
        <v>8775.0400000000009</v>
      </c>
      <c r="T187" s="325">
        <f t="shared" si="24"/>
        <v>50763.37</v>
      </c>
      <c r="U187" s="326">
        <v>8</v>
      </c>
      <c r="V187" s="324">
        <v>2328.29</v>
      </c>
      <c r="W187" s="327">
        <v>95</v>
      </c>
      <c r="X187" s="328"/>
      <c r="Y187" s="327">
        <f t="shared" si="25"/>
        <v>2233.29</v>
      </c>
      <c r="Z187" s="329">
        <f t="shared" si="26"/>
        <v>4.5865552267314008E-2</v>
      </c>
      <c r="AA187" s="328">
        <v>-1000</v>
      </c>
      <c r="AB187" s="327">
        <v>-4061.07</v>
      </c>
      <c r="AC187" s="327"/>
      <c r="AD187" s="327" t="s">
        <v>2870</v>
      </c>
      <c r="AE187" s="330">
        <v>0.1</v>
      </c>
      <c r="AF187" s="330">
        <v>7.0000000000000007E-2</v>
      </c>
      <c r="AG187" s="327">
        <f t="shared" si="27"/>
        <v>223.32900000000001</v>
      </c>
      <c r="AH187" s="327"/>
      <c r="AI187" s="327">
        <f t="shared" si="28"/>
        <v>223.32900000000001</v>
      </c>
      <c r="AJ187" s="319" t="s">
        <v>149</v>
      </c>
      <c r="AK187" s="319">
        <v>30</v>
      </c>
      <c r="AL187" s="326">
        <v>50</v>
      </c>
      <c r="AM187" s="331">
        <f t="shared" si="29"/>
        <v>1</v>
      </c>
      <c r="AN187" s="331">
        <f t="shared" si="30"/>
        <v>1</v>
      </c>
      <c r="AO187" s="331"/>
      <c r="AP187" s="331"/>
      <c r="AQ187" s="331">
        <f t="shared" si="31"/>
        <v>1</v>
      </c>
      <c r="AR187" s="332" t="str">
        <f>IF(A187="","",VLOOKUP(A187,'Base Sites'!A:B,2,FALSE))</f>
        <v>Valauto Lambersart VW</v>
      </c>
      <c r="AS187" s="332" t="str">
        <f t="shared" si="32"/>
        <v>VOLKSWAGEN</v>
      </c>
      <c r="AT187" s="331"/>
      <c r="AU187" s="333" t="str">
        <f>IF(A187="","",VLOOKUP(L187,'Base Vendeurs'!A:B,2,FALSE))</f>
        <v>Valauto Lambersart VW</v>
      </c>
      <c r="AV187" s="327">
        <f t="shared" si="33"/>
        <v>2328.29</v>
      </c>
      <c r="AW187" s="329">
        <f t="shared" si="34"/>
        <v>4.5865552267314008E-2</v>
      </c>
      <c r="AX187" s="333" t="str">
        <f t="shared" si="35"/>
        <v>NON</v>
      </c>
      <c r="AY187" s="231">
        <f>+MargesVN[[#This Row],[Total COM]]+MargesVN[[#This Row],[EXT GIE]]+MargesVN[[#This Row],[Forfait immat]]</f>
        <v>303.32900000000001</v>
      </c>
    </row>
    <row r="188" spans="1:51" s="231" customFormat="1" ht="11.25" customHeight="1" x14ac:dyDescent="0.25">
      <c r="A188" s="319">
        <v>30</v>
      </c>
      <c r="B188" s="319" t="s">
        <v>163</v>
      </c>
      <c r="C188" s="319" t="s">
        <v>104</v>
      </c>
      <c r="D188" s="320">
        <v>46104</v>
      </c>
      <c r="E188" s="321">
        <v>46105</v>
      </c>
      <c r="F188" s="322"/>
      <c r="G188" s="322"/>
      <c r="H188" s="322"/>
      <c r="I188" s="322"/>
      <c r="J188" s="322"/>
      <c r="K188" s="322">
        <v>0</v>
      </c>
      <c r="L188" s="319" t="s">
        <v>232</v>
      </c>
      <c r="M188" s="319">
        <v>32724</v>
      </c>
      <c r="N188" s="319">
        <v>5923</v>
      </c>
      <c r="O188" s="319" t="s">
        <v>2699</v>
      </c>
      <c r="P188" s="323" t="s">
        <v>2700</v>
      </c>
      <c r="Q188" s="319" t="s">
        <v>23</v>
      </c>
      <c r="R188" s="324">
        <v>23014</v>
      </c>
      <c r="S188" s="324">
        <v>1758.33</v>
      </c>
      <c r="T188" s="325">
        <f t="shared" si="24"/>
        <v>24772.33</v>
      </c>
      <c r="U188" s="326">
        <v>13</v>
      </c>
      <c r="V188" s="324">
        <v>960.12</v>
      </c>
      <c r="W188" s="327">
        <v>95</v>
      </c>
      <c r="X188" s="328"/>
      <c r="Y188" s="327">
        <f t="shared" si="25"/>
        <v>865.12</v>
      </c>
      <c r="Z188" s="329">
        <f t="shared" si="26"/>
        <v>3.8757759161128565E-2</v>
      </c>
      <c r="AA188" s="328">
        <v>0</v>
      </c>
      <c r="AB188" s="327">
        <v>-2466.67</v>
      </c>
      <c r="AC188" s="327"/>
      <c r="AD188" s="327"/>
      <c r="AE188" s="330">
        <v>0.1</v>
      </c>
      <c r="AF188" s="330">
        <v>0.13</v>
      </c>
      <c r="AG188" s="327">
        <f t="shared" si="27"/>
        <v>86.512</v>
      </c>
      <c r="AH188" s="327"/>
      <c r="AI188" s="327">
        <f t="shared" si="28"/>
        <v>86.512</v>
      </c>
      <c r="AJ188" s="319" t="s">
        <v>164</v>
      </c>
      <c r="AK188" s="319">
        <v>30</v>
      </c>
      <c r="AL188" s="326">
        <v>100</v>
      </c>
      <c r="AM188" s="331">
        <f t="shared" si="29"/>
        <v>1</v>
      </c>
      <c r="AN188" s="331">
        <f t="shared" si="30"/>
        <v>1</v>
      </c>
      <c r="AO188" s="331"/>
      <c r="AP188" s="331"/>
      <c r="AQ188" s="331">
        <f t="shared" si="31"/>
        <v>1</v>
      </c>
      <c r="AR188" s="332" t="str">
        <f>IF(A188="","",VLOOKUP(A188,'Base Sites'!A:B,2,FALSE))</f>
        <v>Valauto Lambersart VW</v>
      </c>
      <c r="AS188" s="332" t="str">
        <f t="shared" si="32"/>
        <v>VOLKSWAGEN</v>
      </c>
      <c r="AT188" s="331"/>
      <c r="AU188" s="333" t="str">
        <f>IF(A188="","",VLOOKUP(L188,'Base Vendeurs'!A:B,2,FALSE))</f>
        <v>Valauto Lambersart VW</v>
      </c>
      <c r="AV188" s="327">
        <f t="shared" si="33"/>
        <v>960.12</v>
      </c>
      <c r="AW188" s="329">
        <f t="shared" si="34"/>
        <v>3.8757759161128565E-2</v>
      </c>
      <c r="AX188" s="333" t="str">
        <f t="shared" si="35"/>
        <v>NON</v>
      </c>
      <c r="AY188" s="231">
        <f>+MargesVN[[#This Row],[Total COM]]+MargesVN[[#This Row],[EXT GIE]]+MargesVN[[#This Row],[Forfait immat]]</f>
        <v>216.512</v>
      </c>
    </row>
    <row r="189" spans="1:51" s="231" customFormat="1" ht="11.25" customHeight="1" x14ac:dyDescent="0.25">
      <c r="A189" s="401">
        <v>30</v>
      </c>
      <c r="B189" s="401" t="s">
        <v>163</v>
      </c>
      <c r="C189" s="401" t="s">
        <v>104</v>
      </c>
      <c r="D189" s="402">
        <v>46168</v>
      </c>
      <c r="E189" s="403">
        <v>46149</v>
      </c>
      <c r="F189" s="404"/>
      <c r="G189" s="404"/>
      <c r="H189" s="404"/>
      <c r="I189" s="404"/>
      <c r="J189" s="404"/>
      <c r="K189" s="404">
        <v>0</v>
      </c>
      <c r="L189" s="401" t="s">
        <v>229</v>
      </c>
      <c r="M189" s="401">
        <v>32725</v>
      </c>
      <c r="N189" s="401">
        <v>5965</v>
      </c>
      <c r="O189" s="401" t="s">
        <v>4102</v>
      </c>
      <c r="P189" s="405" t="s">
        <v>4103</v>
      </c>
      <c r="Q189" s="401" t="s">
        <v>93</v>
      </c>
      <c r="R189" s="406">
        <v>27305.67</v>
      </c>
      <c r="S189" s="406">
        <v>1825</v>
      </c>
      <c r="T189" s="407">
        <f t="shared" si="24"/>
        <v>29130.67</v>
      </c>
      <c r="U189" s="408">
        <v>56</v>
      </c>
      <c r="V189" s="406">
        <v>65.28</v>
      </c>
      <c r="W189" s="409">
        <v>95</v>
      </c>
      <c r="X189" s="410"/>
      <c r="Y189" s="409">
        <f t="shared" si="25"/>
        <v>-29.72</v>
      </c>
      <c r="Z189" s="411">
        <f t="shared" si="26"/>
        <v>2.24093712914945E-3</v>
      </c>
      <c r="AA189" s="410">
        <v>0</v>
      </c>
      <c r="AB189" s="409">
        <v>-2039.15</v>
      </c>
      <c r="AC189" s="409"/>
      <c r="AD189" s="409" t="s">
        <v>236</v>
      </c>
      <c r="AE189" s="412"/>
      <c r="AF189" s="412">
        <v>0.1</v>
      </c>
      <c r="AG189" s="409">
        <f t="shared" si="27"/>
        <v>0</v>
      </c>
      <c r="AH189" s="409"/>
      <c r="AI189" s="409">
        <f t="shared" si="28"/>
        <v>0</v>
      </c>
      <c r="AJ189" s="401" t="s">
        <v>164</v>
      </c>
      <c r="AK189" s="401">
        <v>30</v>
      </c>
      <c r="AL189" s="408"/>
      <c r="AM189" s="413">
        <f t="shared" si="29"/>
        <v>0</v>
      </c>
      <c r="AN189" s="413">
        <f t="shared" si="30"/>
        <v>1</v>
      </c>
      <c r="AO189" s="413"/>
      <c r="AP189" s="413"/>
      <c r="AQ189" s="413">
        <f t="shared" si="31"/>
        <v>0</v>
      </c>
      <c r="AR189" s="414" t="str">
        <f>IF(A189="","",VLOOKUP(A189,'Base Sites'!A:B,2,FALSE))</f>
        <v>Valauto Lambersart VW</v>
      </c>
      <c r="AS189" s="414" t="str">
        <f t="shared" si="32"/>
        <v>VOLKSWAGEN</v>
      </c>
      <c r="AT189" s="413"/>
      <c r="AU189" s="415" t="str">
        <f>IF(A189="","",VLOOKUP(L189,'Base Vendeurs'!A:B,2,FALSE))</f>
        <v>Valauto Lambersart VW</v>
      </c>
      <c r="AV189" s="409">
        <f t="shared" si="33"/>
        <v>65.28</v>
      </c>
      <c r="AW189" s="411">
        <f t="shared" si="34"/>
        <v>2.24093712914945E-3</v>
      </c>
      <c r="AX189" s="415" t="str">
        <f t="shared" si="35"/>
        <v>NON</v>
      </c>
      <c r="AY189" s="231">
        <f>+MargesVN[[#This Row],[Total COM]]+MargesVN[[#This Row],[EXT GIE]]+MargesVN[[#This Row],[Forfait immat]]</f>
        <v>30</v>
      </c>
    </row>
    <row r="190" spans="1:51" s="231" customFormat="1" ht="11.25" customHeight="1" x14ac:dyDescent="0.25">
      <c r="A190" s="431">
        <v>30</v>
      </c>
      <c r="B190" s="431" t="s">
        <v>185</v>
      </c>
      <c r="C190" s="431" t="s">
        <v>104</v>
      </c>
      <c r="D190" s="432">
        <v>46202</v>
      </c>
      <c r="E190" s="433">
        <v>46203</v>
      </c>
      <c r="F190" s="434"/>
      <c r="G190" s="434"/>
      <c r="H190" s="434" t="s">
        <v>165</v>
      </c>
      <c r="I190" s="434"/>
      <c r="J190" s="434"/>
      <c r="K190" s="434">
        <v>0</v>
      </c>
      <c r="L190" s="431" t="s">
        <v>232</v>
      </c>
      <c r="M190" s="431">
        <v>32726</v>
      </c>
      <c r="N190" s="431">
        <v>6271</v>
      </c>
      <c r="O190" s="431" t="s">
        <v>4941</v>
      </c>
      <c r="P190" s="435" t="s">
        <v>4942</v>
      </c>
      <c r="Q190" s="431" t="s">
        <v>190</v>
      </c>
      <c r="R190" s="436">
        <v>27264</v>
      </c>
      <c r="S190" s="436">
        <v>-558.34</v>
      </c>
      <c r="T190" s="437">
        <f t="shared" si="24"/>
        <v>26705.66</v>
      </c>
      <c r="U190" s="438">
        <v>24</v>
      </c>
      <c r="V190" s="436">
        <v>593.9</v>
      </c>
      <c r="W190" s="439">
        <v>95</v>
      </c>
      <c r="X190" s="440"/>
      <c r="Y190" s="439">
        <f t="shared" si="25"/>
        <v>498.9</v>
      </c>
      <c r="Z190" s="441">
        <f t="shared" si="26"/>
        <v>2.2238731414988434E-2</v>
      </c>
      <c r="AA190" s="440">
        <v>0</v>
      </c>
      <c r="AB190" s="439">
        <v>-3273.34</v>
      </c>
      <c r="AC190" s="439"/>
      <c r="AD190" s="439" t="s">
        <v>4398</v>
      </c>
      <c r="AE190" s="442">
        <v>0.1</v>
      </c>
      <c r="AF190" s="442">
        <v>0.12</v>
      </c>
      <c r="AG190" s="439">
        <f t="shared" si="27"/>
        <v>49.89</v>
      </c>
      <c r="AH190" s="439"/>
      <c r="AI190" s="439">
        <f t="shared" si="28"/>
        <v>49.89</v>
      </c>
      <c r="AJ190" s="431" t="s">
        <v>164</v>
      </c>
      <c r="AK190" s="431">
        <v>30</v>
      </c>
      <c r="AL190" s="438">
        <v>50</v>
      </c>
      <c r="AM190" s="443">
        <f t="shared" si="29"/>
        <v>1</v>
      </c>
      <c r="AN190" s="443">
        <f t="shared" si="30"/>
        <v>1</v>
      </c>
      <c r="AO190" s="443"/>
      <c r="AP190" s="443"/>
      <c r="AQ190" s="443">
        <f t="shared" si="31"/>
        <v>1</v>
      </c>
      <c r="AR190" s="444" t="str">
        <f>IF(A190="","",VLOOKUP(A190,'Base Sites'!A:B,2,FALSE))</f>
        <v>Valauto Lambersart VW</v>
      </c>
      <c r="AS190" s="444" t="str">
        <f t="shared" si="32"/>
        <v>VOLKSWAGEN</v>
      </c>
      <c r="AT190" s="443"/>
      <c r="AU190" s="445" t="str">
        <f>IF(A190="","",VLOOKUP(L190,'Base Vendeurs'!A:B,2,FALSE))</f>
        <v>Valauto Lambersart VW</v>
      </c>
      <c r="AV190" s="439">
        <f t="shared" si="33"/>
        <v>593.9</v>
      </c>
      <c r="AW190" s="441">
        <f t="shared" si="34"/>
        <v>2.2238731414988434E-2</v>
      </c>
      <c r="AX190" s="445" t="str">
        <f t="shared" si="35"/>
        <v>NON</v>
      </c>
      <c r="AY190" s="231">
        <f>+MargesVN[[#This Row],[Total COM]]+MargesVN[[#This Row],[EXT GIE]]+MargesVN[[#This Row],[Forfait immat]]</f>
        <v>129.88999999999999</v>
      </c>
    </row>
    <row r="191" spans="1:51" s="231" customFormat="1" ht="11.25" customHeight="1" x14ac:dyDescent="0.25">
      <c r="A191" s="266">
        <v>45</v>
      </c>
      <c r="B191" s="266" t="s">
        <v>163</v>
      </c>
      <c r="C191" s="266" t="s">
        <v>104</v>
      </c>
      <c r="D191" s="161">
        <v>46031</v>
      </c>
      <c r="E191" s="267">
        <v>46031</v>
      </c>
      <c r="F191" s="162"/>
      <c r="G191" s="162"/>
      <c r="H191" s="162"/>
      <c r="I191" s="162" t="s">
        <v>165</v>
      </c>
      <c r="J191" s="162" t="s">
        <v>165</v>
      </c>
      <c r="K191" s="162">
        <v>-584.55999999999995</v>
      </c>
      <c r="L191" s="266" t="s">
        <v>463</v>
      </c>
      <c r="M191" s="266">
        <v>510085</v>
      </c>
      <c r="N191" s="266">
        <v>85</v>
      </c>
      <c r="O191" s="266" t="s">
        <v>1178</v>
      </c>
      <c r="P191" s="268" t="s">
        <v>1179</v>
      </c>
      <c r="Q191" s="266" t="s">
        <v>157</v>
      </c>
      <c r="R191" s="163">
        <v>35270</v>
      </c>
      <c r="S191" s="163">
        <v>1191.67</v>
      </c>
      <c r="T191" s="164">
        <f t="shared" ref="T191:T254" si="36">+R191+S191</f>
        <v>36461.67</v>
      </c>
      <c r="U191" s="165">
        <v>438</v>
      </c>
      <c r="V191" s="163">
        <v>-7509.73</v>
      </c>
      <c r="W191" s="251">
        <v>12.5</v>
      </c>
      <c r="X191" s="166"/>
      <c r="Y191" s="251">
        <f t="shared" ref="Y191:Y254" si="37">+V191-W191+X191</f>
        <v>-7522.23</v>
      </c>
      <c r="Z191" s="167">
        <f t="shared" ref="Z191:Z254" si="38">(V191+X191)/T191</f>
        <v>-0.20596231604312146</v>
      </c>
      <c r="AA191" s="166">
        <v>-4446.16</v>
      </c>
      <c r="AB191" s="251">
        <v>0</v>
      </c>
      <c r="AC191" s="251"/>
      <c r="AD191" s="251" t="s">
        <v>1232</v>
      </c>
      <c r="AE191" s="168"/>
      <c r="AF191" s="168">
        <v>0.13</v>
      </c>
      <c r="AG191" s="251">
        <f t="shared" ref="AG191:AG254" si="39">+Y191*AE191</f>
        <v>0</v>
      </c>
      <c r="AH191" s="251">
        <v>150</v>
      </c>
      <c r="AI191" s="251">
        <f t="shared" ref="AI191:AI254" si="40">+AG191+AH191</f>
        <v>150</v>
      </c>
      <c r="AJ191" s="266" t="s">
        <v>164</v>
      </c>
      <c r="AK191" s="266">
        <v>30</v>
      </c>
      <c r="AL191" s="165"/>
      <c r="AM191" s="269">
        <f t="shared" ref="AM191:AM254" si="41">IF(AL191&gt;0,100%,0%)</f>
        <v>0</v>
      </c>
      <c r="AN191" s="269">
        <f t="shared" ref="AN191:AN254" si="42">IF(A191&gt;0,1,"")</f>
        <v>1</v>
      </c>
      <c r="AO191" s="269"/>
      <c r="AP191" s="269"/>
      <c r="AQ191" s="269">
        <f t="shared" ref="AQ191:AQ254" si="43">IF(AN191="","",+AM191/AN191)</f>
        <v>0</v>
      </c>
      <c r="AR191" s="169" t="str">
        <f>IF(A191="","",VLOOKUP(A191,'Base Sites'!A:B,2,FALSE))</f>
        <v>Valauto Arras</v>
      </c>
      <c r="AS191" s="169" t="str">
        <f t="shared" ref="AS191:AS254" si="44">IF(C191="VW","VOLKSWAGEN",IF(C191="SE","SEAT",IF(C191="NI","NISSAN",IF(C191="HY","HYUNDAI",IF(C191="VU","VUL",IF(C191="sk","SKODA",IF(C191="ltsk","SKODA",IF(C191="CUPRA","CUPRA",IF(C191="AUDI","AUDI","")))))))))</f>
        <v>VOLKSWAGEN</v>
      </c>
      <c r="AT191" s="269"/>
      <c r="AU191" s="270" t="str">
        <f>IF(A191="","",VLOOKUP(L191,'Base Vendeurs'!A:B,2,FALSE))</f>
        <v>Valauto Arras</v>
      </c>
      <c r="AV191" s="251">
        <f t="shared" ref="AV191:AV254" si="45">+V191+AO191</f>
        <v>-7509.73</v>
      </c>
      <c r="AW191" s="167">
        <f t="shared" ref="AW191:AW254" si="46">IF(A191="","",+AV191/T191)</f>
        <v>-0.20596231604312146</v>
      </c>
      <c r="AX191" s="237" t="str">
        <f t="shared" ref="AX191:AX254" si="47">IF(AV191&lt;0,"OUI","NON")</f>
        <v>OUI</v>
      </c>
      <c r="AY191" s="231">
        <f>+MargesVN[[#This Row],[Total COM]]+MargesVN[[#This Row],[EXT GIE]]+MargesVN[[#This Row],[Forfait immat]]</f>
        <v>180</v>
      </c>
    </row>
    <row r="192" spans="1:51" s="231" customFormat="1" ht="11.25" customHeight="1" x14ac:dyDescent="0.25">
      <c r="A192" s="45">
        <v>35</v>
      </c>
      <c r="B192" s="45" t="s">
        <v>163</v>
      </c>
      <c r="C192" s="45" t="s">
        <v>27</v>
      </c>
      <c r="D192" s="44">
        <v>46065</v>
      </c>
      <c r="E192" s="65">
        <v>46065</v>
      </c>
      <c r="F192" s="35"/>
      <c r="G192" s="35"/>
      <c r="H192" s="35"/>
      <c r="I192" s="35"/>
      <c r="J192" s="35"/>
      <c r="K192" s="35">
        <v>0</v>
      </c>
      <c r="L192" s="45" t="s">
        <v>295</v>
      </c>
      <c r="M192" s="45">
        <v>510118</v>
      </c>
      <c r="N192" s="45">
        <v>118</v>
      </c>
      <c r="O192" s="45" t="s">
        <v>1546</v>
      </c>
      <c r="P192" s="66" t="s">
        <v>1547</v>
      </c>
      <c r="Q192" s="45" t="s">
        <v>83</v>
      </c>
      <c r="R192" s="47">
        <v>19571.669999999998</v>
      </c>
      <c r="S192" s="47">
        <v>818.34</v>
      </c>
      <c r="T192" s="48">
        <f t="shared" si="36"/>
        <v>20390.009999999998</v>
      </c>
      <c r="U192" s="49">
        <v>205</v>
      </c>
      <c r="V192" s="47">
        <v>179.44</v>
      </c>
      <c r="W192" s="46">
        <v>36</v>
      </c>
      <c r="X192" s="50"/>
      <c r="Y192" s="46">
        <f t="shared" si="37"/>
        <v>143.44</v>
      </c>
      <c r="Z192" s="51">
        <f t="shared" si="38"/>
        <v>8.8003880331593756E-3</v>
      </c>
      <c r="AA192" s="50">
        <v>0</v>
      </c>
      <c r="AB192" s="46">
        <v>-3100</v>
      </c>
      <c r="AC192" s="46"/>
      <c r="AD192" s="46"/>
      <c r="AE192" s="52">
        <v>0.13</v>
      </c>
      <c r="AF192" s="52">
        <v>0.13</v>
      </c>
      <c r="AG192" s="46">
        <f t="shared" si="39"/>
        <v>18.647200000000002</v>
      </c>
      <c r="AH192" s="46"/>
      <c r="AI192" s="46">
        <f t="shared" si="40"/>
        <v>18.647200000000002</v>
      </c>
      <c r="AJ192" s="45" t="s">
        <v>164</v>
      </c>
      <c r="AK192" s="45"/>
      <c r="AL192" s="49"/>
      <c r="AM192" s="238">
        <f t="shared" si="41"/>
        <v>0</v>
      </c>
      <c r="AN192" s="238">
        <f t="shared" si="42"/>
        <v>1</v>
      </c>
      <c r="AO192" s="238"/>
      <c r="AP192" s="238"/>
      <c r="AQ192" s="238">
        <f t="shared" si="43"/>
        <v>0</v>
      </c>
      <c r="AR192" s="96" t="str">
        <f>IF(A192="","",VLOOKUP(A192,'Base Sites'!A:B,2,FALSE))</f>
        <v>Valauto Cambrai</v>
      </c>
      <c r="AS192" s="96" t="str">
        <f t="shared" si="44"/>
        <v>SEAT</v>
      </c>
      <c r="AT192" s="238"/>
      <c r="AU192" s="231" t="str">
        <f>IF(A192="","",VLOOKUP(L192,'Base Vendeurs'!A:B,2,FALSE))</f>
        <v>Valauto Cambrai</v>
      </c>
      <c r="AV192" s="46">
        <f t="shared" si="45"/>
        <v>179.44</v>
      </c>
      <c r="AW192" s="51">
        <f t="shared" si="46"/>
        <v>8.8003880331593756E-3</v>
      </c>
      <c r="AX192" s="231" t="str">
        <f t="shared" si="47"/>
        <v>NON</v>
      </c>
      <c r="AY192" s="231">
        <f>+MargesVN[[#This Row],[Total COM]]+MargesVN[[#This Row],[EXT GIE]]+MargesVN[[#This Row],[Forfait immat]]</f>
        <v>18.647200000000002</v>
      </c>
    </row>
    <row r="193" spans="1:51" s="231" customFormat="1" ht="11.25" customHeight="1" x14ac:dyDescent="0.25">
      <c r="A193" s="401">
        <v>45</v>
      </c>
      <c r="B193" s="401" t="s">
        <v>163</v>
      </c>
      <c r="C193" s="401" t="s">
        <v>104</v>
      </c>
      <c r="D193" s="402">
        <v>46162</v>
      </c>
      <c r="E193" s="403">
        <v>46164</v>
      </c>
      <c r="F193" s="404"/>
      <c r="G193" s="404"/>
      <c r="H193" s="404"/>
      <c r="I193" s="404"/>
      <c r="J193" s="404"/>
      <c r="K193" s="404">
        <v>0</v>
      </c>
      <c r="L193" s="401" t="s">
        <v>262</v>
      </c>
      <c r="M193" s="401">
        <v>510119</v>
      </c>
      <c r="N193" s="401">
        <v>119</v>
      </c>
      <c r="O193" s="401" t="s">
        <v>4308</v>
      </c>
      <c r="P193" s="405" t="s">
        <v>4309</v>
      </c>
      <c r="Q193" s="401" t="s">
        <v>23</v>
      </c>
      <c r="R193" s="406">
        <v>24264</v>
      </c>
      <c r="S193" s="406">
        <v>1904.17</v>
      </c>
      <c r="T193" s="407">
        <f t="shared" si="36"/>
        <v>26168.17</v>
      </c>
      <c r="U193" s="408">
        <v>471</v>
      </c>
      <c r="V193" s="406">
        <v>-804.19</v>
      </c>
      <c r="W193" s="409">
        <v>95</v>
      </c>
      <c r="X193" s="410"/>
      <c r="Y193" s="409">
        <f t="shared" si="37"/>
        <v>-899.19</v>
      </c>
      <c r="Z193" s="411">
        <f t="shared" si="38"/>
        <v>-3.0731610196662592E-2</v>
      </c>
      <c r="AA193" s="410">
        <v>-3663.53</v>
      </c>
      <c r="AB193" s="409">
        <v>0</v>
      </c>
      <c r="AC193" s="409"/>
      <c r="AD193" s="409" t="s">
        <v>4405</v>
      </c>
      <c r="AE193" s="412"/>
      <c r="AF193" s="412">
        <v>0.12</v>
      </c>
      <c r="AG193" s="409">
        <f t="shared" si="39"/>
        <v>0</v>
      </c>
      <c r="AH193" s="409">
        <v>150</v>
      </c>
      <c r="AI193" s="409">
        <f t="shared" si="40"/>
        <v>150</v>
      </c>
      <c r="AJ193" s="401" t="s">
        <v>149</v>
      </c>
      <c r="AK193" s="401">
        <v>30</v>
      </c>
      <c r="AL193" s="408"/>
      <c r="AM193" s="413">
        <f t="shared" si="41"/>
        <v>0</v>
      </c>
      <c r="AN193" s="413">
        <f t="shared" si="42"/>
        <v>1</v>
      </c>
      <c r="AO193" s="413"/>
      <c r="AP193" s="413"/>
      <c r="AQ193" s="413">
        <f t="shared" si="43"/>
        <v>0</v>
      </c>
      <c r="AR193" s="414" t="str">
        <f>IF(A193="","",VLOOKUP(A193,'Base Sites'!A:B,2,FALSE))</f>
        <v>Valauto Arras</v>
      </c>
      <c r="AS193" s="414" t="str">
        <f t="shared" si="44"/>
        <v>VOLKSWAGEN</v>
      </c>
      <c r="AT193" s="413"/>
      <c r="AU193" s="415" t="str">
        <f>IF(A193="","",VLOOKUP(L193,'Base Vendeurs'!A:B,2,FALSE))</f>
        <v>Valauto Arras</v>
      </c>
      <c r="AV193" s="409">
        <f t="shared" si="45"/>
        <v>-804.19</v>
      </c>
      <c r="AW193" s="411">
        <f t="shared" si="46"/>
        <v>-3.0731610196662592E-2</v>
      </c>
      <c r="AX193" s="415" t="str">
        <f t="shared" si="47"/>
        <v>OUI</v>
      </c>
      <c r="AY193" s="231">
        <f>+MargesVN[[#This Row],[Total COM]]+MargesVN[[#This Row],[EXT GIE]]+MargesVN[[#This Row],[Forfait immat]]</f>
        <v>180</v>
      </c>
    </row>
    <row r="194" spans="1:51" s="231" customFormat="1" ht="11.25" customHeight="1" x14ac:dyDescent="0.25">
      <c r="A194" s="225">
        <v>35</v>
      </c>
      <c r="B194" s="225" t="s">
        <v>163</v>
      </c>
      <c r="C194" s="225" t="s">
        <v>27</v>
      </c>
      <c r="D194" s="216">
        <v>46036</v>
      </c>
      <c r="E194" s="226">
        <v>46036</v>
      </c>
      <c r="F194" s="217"/>
      <c r="G194" s="217"/>
      <c r="H194" s="217"/>
      <c r="I194" s="217"/>
      <c r="J194" s="217"/>
      <c r="K194" s="217">
        <v>0</v>
      </c>
      <c r="L194" s="225" t="s">
        <v>188</v>
      </c>
      <c r="M194" s="225">
        <v>510135</v>
      </c>
      <c r="N194" s="225">
        <v>135</v>
      </c>
      <c r="O194" s="225" t="s">
        <v>661</v>
      </c>
      <c r="P194" s="227" t="s">
        <v>662</v>
      </c>
      <c r="Q194" s="225" t="s">
        <v>40</v>
      </c>
      <c r="R194" s="218">
        <v>16155</v>
      </c>
      <c r="S194" s="218">
        <v>750.01</v>
      </c>
      <c r="T194" s="219">
        <f t="shared" si="36"/>
        <v>16905.009999999998</v>
      </c>
      <c r="U194" s="220">
        <v>7</v>
      </c>
      <c r="V194" s="218">
        <v>175.11000000000013</v>
      </c>
      <c r="W194" s="228">
        <v>36</v>
      </c>
      <c r="X194" s="221"/>
      <c r="Y194" s="228">
        <f t="shared" si="37"/>
        <v>139.11000000000013</v>
      </c>
      <c r="Z194" s="222">
        <f t="shared" si="38"/>
        <v>1.0358467696854372E-2</v>
      </c>
      <c r="AA194" s="221">
        <v>0</v>
      </c>
      <c r="AB194" s="228">
        <v>-2725</v>
      </c>
      <c r="AC194" s="228"/>
      <c r="AD194" s="228" t="s">
        <v>1214</v>
      </c>
      <c r="AE194" s="223"/>
      <c r="AF194" s="223">
        <v>0.1</v>
      </c>
      <c r="AG194" s="228">
        <f t="shared" si="39"/>
        <v>0</v>
      </c>
      <c r="AH194" s="228"/>
      <c r="AI194" s="228">
        <f t="shared" si="40"/>
        <v>0</v>
      </c>
      <c r="AJ194" s="225" t="s">
        <v>149</v>
      </c>
      <c r="AK194" s="225">
        <v>0</v>
      </c>
      <c r="AL194" s="220"/>
      <c r="AM194" s="229">
        <f t="shared" si="41"/>
        <v>0</v>
      </c>
      <c r="AN194" s="229">
        <f t="shared" si="42"/>
        <v>1</v>
      </c>
      <c r="AO194" s="229"/>
      <c r="AP194" s="229"/>
      <c r="AQ194" s="229">
        <f t="shared" si="43"/>
        <v>0</v>
      </c>
      <c r="AR194" s="224" t="str">
        <f>IF(A194="","",VLOOKUP(A194,'Base Sites'!A:B,2,FALSE))</f>
        <v>Valauto Cambrai</v>
      </c>
      <c r="AS194" s="224" t="str">
        <f t="shared" si="44"/>
        <v>SEAT</v>
      </c>
      <c r="AT194" s="229"/>
      <c r="AU194" s="230" t="str">
        <f>IF(A194="","",VLOOKUP(L194,'Base Vendeurs'!A:B,2,FALSE))</f>
        <v>Sociétés NORD</v>
      </c>
      <c r="AV194" s="228">
        <f t="shared" si="45"/>
        <v>175.11000000000013</v>
      </c>
      <c r="AW194" s="222">
        <f t="shared" si="46"/>
        <v>1.0358467696854372E-2</v>
      </c>
      <c r="AX194" s="230" t="str">
        <f t="shared" si="47"/>
        <v>NON</v>
      </c>
      <c r="AY194" s="231">
        <f>+MargesVN[[#This Row],[Total COM]]+MargesVN[[#This Row],[EXT GIE]]+MargesVN[[#This Row],[Forfait immat]]</f>
        <v>0</v>
      </c>
    </row>
    <row r="195" spans="1:51" s="231" customFormat="1" ht="11.25" customHeight="1" x14ac:dyDescent="0.25">
      <c r="A195" s="354">
        <v>45</v>
      </c>
      <c r="B195" s="354" t="s">
        <v>163</v>
      </c>
      <c r="C195" s="354" t="s">
        <v>104</v>
      </c>
      <c r="D195" s="355">
        <v>46135</v>
      </c>
      <c r="E195" s="356">
        <v>46136</v>
      </c>
      <c r="F195" s="357"/>
      <c r="G195" s="357"/>
      <c r="H195" s="357"/>
      <c r="I195" s="357"/>
      <c r="J195" s="357" t="s">
        <v>373</v>
      </c>
      <c r="K195" s="357"/>
      <c r="L195" s="354" t="s">
        <v>455</v>
      </c>
      <c r="M195" s="354">
        <v>510142</v>
      </c>
      <c r="N195" s="354">
        <v>142</v>
      </c>
      <c r="O195" s="354" t="s">
        <v>3356</v>
      </c>
      <c r="P195" s="358" t="s">
        <v>3351</v>
      </c>
      <c r="Q195" s="354" t="s">
        <v>190</v>
      </c>
      <c r="R195" s="359">
        <v>27264</v>
      </c>
      <c r="S195" s="359">
        <v>-308.33999999999997</v>
      </c>
      <c r="T195" s="360">
        <f t="shared" si="36"/>
        <v>26955.66</v>
      </c>
      <c r="U195" s="361">
        <v>122</v>
      </c>
      <c r="V195" s="359">
        <v>1261.2</v>
      </c>
      <c r="W195" s="362">
        <v>95</v>
      </c>
      <c r="X195" s="363"/>
      <c r="Y195" s="362">
        <f t="shared" si="37"/>
        <v>1166.2</v>
      </c>
      <c r="Z195" s="364">
        <f t="shared" si="38"/>
        <v>4.6787947317928777E-2</v>
      </c>
      <c r="AA195" s="363">
        <v>0</v>
      </c>
      <c r="AB195" s="362">
        <v>-3358.52</v>
      </c>
      <c r="AC195" s="362"/>
      <c r="AD195" s="362"/>
      <c r="AE195" s="365">
        <v>0.13</v>
      </c>
      <c r="AF195" s="365">
        <v>0.13</v>
      </c>
      <c r="AG195" s="362">
        <f t="shared" si="39"/>
        <v>151.60600000000002</v>
      </c>
      <c r="AH195" s="362"/>
      <c r="AI195" s="362">
        <f t="shared" si="40"/>
        <v>151.60600000000002</v>
      </c>
      <c r="AJ195" s="354" t="s">
        <v>149</v>
      </c>
      <c r="AK195" s="354"/>
      <c r="AL195" s="361">
        <v>20</v>
      </c>
      <c r="AM195" s="366">
        <f t="shared" si="41"/>
        <v>1</v>
      </c>
      <c r="AN195" s="366">
        <f t="shared" si="42"/>
        <v>1</v>
      </c>
      <c r="AO195" s="366"/>
      <c r="AP195" s="366"/>
      <c r="AQ195" s="366">
        <f t="shared" si="43"/>
        <v>1</v>
      </c>
      <c r="AR195" s="367" t="str">
        <f>IF(A195="","",VLOOKUP(A195,'Base Sites'!A:B,2,FALSE))</f>
        <v>Valauto Arras</v>
      </c>
      <c r="AS195" s="367" t="str">
        <f t="shared" si="44"/>
        <v>VOLKSWAGEN</v>
      </c>
      <c r="AT195" s="366"/>
      <c r="AU195" s="368" t="str">
        <f>IF(A195="","",VLOOKUP(L195,'Base Vendeurs'!A:B,2,FALSE))</f>
        <v>Sociétés EST</v>
      </c>
      <c r="AV195" s="362">
        <f t="shared" si="45"/>
        <v>1261.2</v>
      </c>
      <c r="AW195" s="364">
        <f t="shared" si="46"/>
        <v>4.6787947317928777E-2</v>
      </c>
      <c r="AX195" s="368" t="str">
        <f t="shared" si="47"/>
        <v>NON</v>
      </c>
      <c r="AY195" s="231">
        <f>+MargesVN[[#This Row],[Total COM]]+MargesVN[[#This Row],[EXT GIE]]+MargesVN[[#This Row],[Forfait immat]]</f>
        <v>171.60600000000002</v>
      </c>
    </row>
    <row r="196" spans="1:51" s="231" customFormat="1" ht="11.25" customHeight="1" x14ac:dyDescent="0.25">
      <c r="A196" s="266">
        <v>25</v>
      </c>
      <c r="B196" s="266" t="s">
        <v>163</v>
      </c>
      <c r="C196" s="266" t="s">
        <v>104</v>
      </c>
      <c r="D196" s="161">
        <v>46051</v>
      </c>
      <c r="E196" s="267">
        <v>46052</v>
      </c>
      <c r="F196" s="162"/>
      <c r="G196" s="162"/>
      <c r="H196" s="162"/>
      <c r="I196" s="162"/>
      <c r="J196" s="162"/>
      <c r="K196" s="162">
        <v>0</v>
      </c>
      <c r="L196" s="266" t="s">
        <v>465</v>
      </c>
      <c r="M196" s="266">
        <v>510173</v>
      </c>
      <c r="N196" s="266">
        <v>173</v>
      </c>
      <c r="O196" s="266" t="s">
        <v>1041</v>
      </c>
      <c r="P196" s="268" t="s">
        <v>1042</v>
      </c>
      <c r="Q196" s="266" t="s">
        <v>177</v>
      </c>
      <c r="R196" s="163">
        <v>37605</v>
      </c>
      <c r="S196" s="163">
        <v>2283.33</v>
      </c>
      <c r="T196" s="164">
        <f t="shared" si="36"/>
        <v>39888.33</v>
      </c>
      <c r="U196" s="165">
        <v>493</v>
      </c>
      <c r="V196" s="163">
        <v>-4434.51</v>
      </c>
      <c r="W196" s="251">
        <v>95</v>
      </c>
      <c r="X196" s="166"/>
      <c r="Y196" s="251">
        <f t="shared" si="37"/>
        <v>-4529.51</v>
      </c>
      <c r="Z196" s="167">
        <f t="shared" si="38"/>
        <v>-0.1111731175509228</v>
      </c>
      <c r="AA196" s="166">
        <v>-2792.17</v>
      </c>
      <c r="AB196" s="251">
        <v>0</v>
      </c>
      <c r="AC196" s="251"/>
      <c r="AD196" s="251" t="s">
        <v>369</v>
      </c>
      <c r="AE196" s="168"/>
      <c r="AF196" s="168">
        <v>0.13</v>
      </c>
      <c r="AG196" s="251">
        <f t="shared" si="39"/>
        <v>0</v>
      </c>
      <c r="AH196" s="251">
        <v>400</v>
      </c>
      <c r="AI196" s="251">
        <f t="shared" si="40"/>
        <v>400</v>
      </c>
      <c r="AJ196" s="266" t="s">
        <v>149</v>
      </c>
      <c r="AK196" s="266">
        <v>30</v>
      </c>
      <c r="AL196" s="165"/>
      <c r="AM196" s="269">
        <f t="shared" si="41"/>
        <v>0</v>
      </c>
      <c r="AN196" s="269">
        <f t="shared" si="42"/>
        <v>1</v>
      </c>
      <c r="AO196" s="269"/>
      <c r="AP196" s="269"/>
      <c r="AQ196" s="269">
        <f t="shared" si="43"/>
        <v>0</v>
      </c>
      <c r="AR196" s="169" t="str">
        <f>IF(A196="","",VLOOKUP(A196,'Base Sites'!A:B,2,FALSE))</f>
        <v>Valauto Maubeuge</v>
      </c>
      <c r="AS196" s="169" t="str">
        <f t="shared" si="44"/>
        <v>VOLKSWAGEN</v>
      </c>
      <c r="AT196" s="269"/>
      <c r="AU196" s="270" t="str">
        <f>IF(A196="","",VLOOKUP(L196,'Base Vendeurs'!A:B,2,FALSE))</f>
        <v>Valauto Maubeuge</v>
      </c>
      <c r="AV196" s="251">
        <f t="shared" si="45"/>
        <v>-4434.51</v>
      </c>
      <c r="AW196" s="167">
        <f t="shared" si="46"/>
        <v>-0.1111731175509228</v>
      </c>
      <c r="AX196" s="237" t="str">
        <f t="shared" si="47"/>
        <v>OUI</v>
      </c>
      <c r="AY196" s="231">
        <f>+MargesVN[[#This Row],[Total COM]]+MargesVN[[#This Row],[EXT GIE]]+MargesVN[[#This Row],[Forfait immat]]</f>
        <v>430</v>
      </c>
    </row>
    <row r="197" spans="1:51" s="231" customFormat="1" ht="11.25" customHeight="1" x14ac:dyDescent="0.25">
      <c r="A197" s="431">
        <v>15</v>
      </c>
      <c r="B197" s="431" t="s">
        <v>167</v>
      </c>
      <c r="C197" s="431" t="s">
        <v>104</v>
      </c>
      <c r="D197" s="432">
        <v>46203</v>
      </c>
      <c r="E197" s="433" t="s">
        <v>149</v>
      </c>
      <c r="F197" s="434"/>
      <c r="G197" s="434"/>
      <c r="H197" s="434"/>
      <c r="I197" s="434"/>
      <c r="J197" s="434"/>
      <c r="K197" s="434">
        <v>0</v>
      </c>
      <c r="L197" s="45" t="s">
        <v>353</v>
      </c>
      <c r="M197" s="431">
        <v>510180</v>
      </c>
      <c r="N197" s="431">
        <v>180</v>
      </c>
      <c r="O197" s="431" t="s">
        <v>4813</v>
      </c>
      <c r="P197" s="435" t="s">
        <v>4814</v>
      </c>
      <c r="Q197" s="431" t="s">
        <v>93</v>
      </c>
      <c r="R197" s="436">
        <v>41805.67</v>
      </c>
      <c r="S197" s="436">
        <v>1137.49</v>
      </c>
      <c r="T197" s="437">
        <f t="shared" si="36"/>
        <v>42943.159999999996</v>
      </c>
      <c r="U197" s="438">
        <v>645</v>
      </c>
      <c r="V197" s="436">
        <v>-1999.52</v>
      </c>
      <c r="W197" s="439">
        <v>94.99</v>
      </c>
      <c r="X197" s="440"/>
      <c r="Y197" s="439">
        <f t="shared" si="37"/>
        <v>-2094.5099999999998</v>
      </c>
      <c r="Z197" s="441">
        <f t="shared" si="38"/>
        <v>-4.6562013601234749E-2</v>
      </c>
      <c r="AA197" s="440">
        <v>-6223.75</v>
      </c>
      <c r="AB197" s="439">
        <v>2049</v>
      </c>
      <c r="AC197" s="439"/>
      <c r="AD197" s="439"/>
      <c r="AE197" s="442"/>
      <c r="AF197" s="442">
        <v>0</v>
      </c>
      <c r="AG197" s="439">
        <f t="shared" si="39"/>
        <v>0</v>
      </c>
      <c r="AH197" s="439"/>
      <c r="AI197" s="439">
        <f t="shared" si="40"/>
        <v>0</v>
      </c>
      <c r="AJ197" s="431" t="s">
        <v>149</v>
      </c>
      <c r="AK197" s="431">
        <v>0</v>
      </c>
      <c r="AL197" s="438">
        <v>0</v>
      </c>
      <c r="AM197" s="443">
        <f t="shared" si="41"/>
        <v>0</v>
      </c>
      <c r="AN197" s="443">
        <f t="shared" si="42"/>
        <v>1</v>
      </c>
      <c r="AO197" s="443"/>
      <c r="AP197" s="443"/>
      <c r="AQ197" s="443">
        <f t="shared" si="43"/>
        <v>0</v>
      </c>
      <c r="AR197" s="444" t="str">
        <f>IF(A197="","",VLOOKUP(A197,'Base Sites'!A:B,2,FALSE))</f>
        <v>Valauto Hainaut</v>
      </c>
      <c r="AS197" s="444" t="str">
        <f t="shared" si="44"/>
        <v>VOLKSWAGEN</v>
      </c>
      <c r="AT197" s="443"/>
      <c r="AU197" s="445" t="str">
        <f>IF(A197="","",VLOOKUP(L197,'Base Vendeurs'!A:B,2,FALSE))</f>
        <v>Valauto Hainaut VW</v>
      </c>
      <c r="AV197" s="439">
        <f t="shared" si="45"/>
        <v>-1999.52</v>
      </c>
      <c r="AW197" s="441">
        <f t="shared" si="46"/>
        <v>-4.6562013601234749E-2</v>
      </c>
      <c r="AX197" s="445" t="str">
        <f t="shared" si="47"/>
        <v>OUI</v>
      </c>
      <c r="AY197" s="231">
        <f>+MargesVN[[#This Row],[Total COM]]+MargesVN[[#This Row],[EXT GIE]]+MargesVN[[#This Row],[Forfait immat]]</f>
        <v>0</v>
      </c>
    </row>
    <row r="198" spans="1:51" s="231" customFormat="1" ht="11.25" customHeight="1" x14ac:dyDescent="0.25">
      <c r="A198" s="45">
        <v>15</v>
      </c>
      <c r="B198" s="45" t="s">
        <v>163</v>
      </c>
      <c r="C198" s="45" t="s">
        <v>104</v>
      </c>
      <c r="D198" s="44">
        <v>46072</v>
      </c>
      <c r="E198" s="65">
        <v>46072</v>
      </c>
      <c r="F198" s="35"/>
      <c r="G198" s="35"/>
      <c r="H198" s="35"/>
      <c r="I198" s="35"/>
      <c r="J198" s="35"/>
      <c r="K198" s="35">
        <v>0</v>
      </c>
      <c r="L198" s="45" t="s">
        <v>291</v>
      </c>
      <c r="M198" s="45">
        <v>510185</v>
      </c>
      <c r="N198" s="45">
        <v>185</v>
      </c>
      <c r="O198" s="45" t="s">
        <v>1736</v>
      </c>
      <c r="P198" s="66" t="s">
        <v>1737</v>
      </c>
      <c r="Q198" s="45" t="s">
        <v>190</v>
      </c>
      <c r="R198" s="47">
        <v>29155.67</v>
      </c>
      <c r="S198" s="47">
        <v>1229.17</v>
      </c>
      <c r="T198" s="48">
        <f t="shared" si="36"/>
        <v>30384.839999999997</v>
      </c>
      <c r="U198" s="49">
        <v>524</v>
      </c>
      <c r="V198" s="47">
        <v>-247.59</v>
      </c>
      <c r="W198" s="46">
        <v>95</v>
      </c>
      <c r="X198" s="50"/>
      <c r="Y198" s="46">
        <f t="shared" si="37"/>
        <v>-342.59000000000003</v>
      </c>
      <c r="Z198" s="51">
        <f t="shared" si="38"/>
        <v>-8.1484714087683204E-3</v>
      </c>
      <c r="AA198" s="50">
        <v>0</v>
      </c>
      <c r="AB198" s="46">
        <v>0</v>
      </c>
      <c r="AC198" s="46"/>
      <c r="AD198" s="46" t="s">
        <v>2041</v>
      </c>
      <c r="AE198" s="52"/>
      <c r="AF198" s="52">
        <v>0.13</v>
      </c>
      <c r="AG198" s="46">
        <f t="shared" si="39"/>
        <v>0</v>
      </c>
      <c r="AH198" s="46">
        <v>0</v>
      </c>
      <c r="AI198" s="46">
        <f t="shared" si="40"/>
        <v>0</v>
      </c>
      <c r="AJ198" s="45" t="s">
        <v>149</v>
      </c>
      <c r="AK198" s="45"/>
      <c r="AL198" s="49"/>
      <c r="AM198" s="238">
        <f t="shared" si="41"/>
        <v>0</v>
      </c>
      <c r="AN198" s="238">
        <f t="shared" si="42"/>
        <v>1</v>
      </c>
      <c r="AO198" s="238"/>
      <c r="AP198" s="238"/>
      <c r="AQ198" s="238">
        <f t="shared" si="43"/>
        <v>0</v>
      </c>
      <c r="AR198" s="96" t="str">
        <f>IF(A198="","",VLOOKUP(A198,'Base Sites'!A:B,2,FALSE))</f>
        <v>Valauto Hainaut</v>
      </c>
      <c r="AS198" s="96" t="str">
        <f t="shared" si="44"/>
        <v>VOLKSWAGEN</v>
      </c>
      <c r="AT198" s="238"/>
      <c r="AU198" s="231" t="str">
        <f>IF(A198="","",VLOOKUP(L198,'Base Vendeurs'!A:B,2,FALSE))</f>
        <v>Valauto Hainaut VW</v>
      </c>
      <c r="AV198" s="46">
        <f t="shared" si="45"/>
        <v>-247.59</v>
      </c>
      <c r="AW198" s="51">
        <f t="shared" si="46"/>
        <v>-8.1484714087683204E-3</v>
      </c>
      <c r="AX198" s="231" t="str">
        <f t="shared" si="47"/>
        <v>OUI</v>
      </c>
      <c r="AY198" s="231">
        <f>+MargesVN[[#This Row],[Total COM]]+MargesVN[[#This Row],[EXT GIE]]+MargesVN[[#This Row],[Forfait immat]]</f>
        <v>0</v>
      </c>
    </row>
    <row r="199" spans="1:51" s="231" customFormat="1" ht="11.25" customHeight="1" x14ac:dyDescent="0.25">
      <c r="A199" s="225">
        <v>25</v>
      </c>
      <c r="B199" s="225" t="s">
        <v>163</v>
      </c>
      <c r="C199" s="225" t="s">
        <v>104</v>
      </c>
      <c r="D199" s="216">
        <v>46031</v>
      </c>
      <c r="E199" s="226">
        <v>46032</v>
      </c>
      <c r="F199" s="217"/>
      <c r="G199" s="217"/>
      <c r="H199" s="217"/>
      <c r="I199" s="217"/>
      <c r="J199" s="217"/>
      <c r="K199" s="217">
        <v>0</v>
      </c>
      <c r="L199" s="225" t="s">
        <v>195</v>
      </c>
      <c r="M199" s="225">
        <v>510221</v>
      </c>
      <c r="N199" s="225">
        <v>221</v>
      </c>
      <c r="O199" s="225" t="s">
        <v>1166</v>
      </c>
      <c r="P199" s="227" t="s">
        <v>1167</v>
      </c>
      <c r="Q199" s="225" t="s">
        <v>157</v>
      </c>
      <c r="R199" s="218">
        <v>32700</v>
      </c>
      <c r="S199" s="218">
        <v>4108.34</v>
      </c>
      <c r="T199" s="219">
        <f t="shared" si="36"/>
        <v>36808.339999999997</v>
      </c>
      <c r="U199" s="220">
        <v>606</v>
      </c>
      <c r="V199" s="218">
        <v>-8683.2000000000007</v>
      </c>
      <c r="W199" s="228">
        <v>95</v>
      </c>
      <c r="X199" s="221"/>
      <c r="Y199" s="228">
        <f t="shared" si="37"/>
        <v>-8778.2000000000007</v>
      </c>
      <c r="Z199" s="222">
        <f t="shared" si="38"/>
        <v>-0.23590305892631946</v>
      </c>
      <c r="AA199" s="221">
        <v>-2840.42</v>
      </c>
      <c r="AB199" s="228">
        <v>0</v>
      </c>
      <c r="AC199" s="228"/>
      <c r="AD199" s="228" t="s">
        <v>393</v>
      </c>
      <c r="AE199" s="223"/>
      <c r="AF199" s="223">
        <v>0.13</v>
      </c>
      <c r="AG199" s="228">
        <f t="shared" si="39"/>
        <v>0</v>
      </c>
      <c r="AH199" s="228">
        <v>300</v>
      </c>
      <c r="AI199" s="228">
        <f t="shared" si="40"/>
        <v>300</v>
      </c>
      <c r="AJ199" s="225" t="s">
        <v>164</v>
      </c>
      <c r="AK199" s="225">
        <v>30</v>
      </c>
      <c r="AL199" s="220"/>
      <c r="AM199" s="229">
        <f t="shared" si="41"/>
        <v>0</v>
      </c>
      <c r="AN199" s="229">
        <f t="shared" si="42"/>
        <v>1</v>
      </c>
      <c r="AO199" s="229"/>
      <c r="AP199" s="229"/>
      <c r="AQ199" s="229">
        <f t="shared" si="43"/>
        <v>0</v>
      </c>
      <c r="AR199" s="224" t="str">
        <f>IF(A199="","",VLOOKUP(A199,'Base Sites'!A:B,2,FALSE))</f>
        <v>Valauto Maubeuge</v>
      </c>
      <c r="AS199" s="224" t="str">
        <f t="shared" si="44"/>
        <v>VOLKSWAGEN</v>
      </c>
      <c r="AT199" s="229"/>
      <c r="AU199" s="230" t="str">
        <f>IF(A199="","",VLOOKUP(L199,'Base Vendeurs'!A:B,2,FALSE))</f>
        <v>Valauto Roncq VW</v>
      </c>
      <c r="AV199" s="228">
        <f t="shared" si="45"/>
        <v>-8683.2000000000007</v>
      </c>
      <c r="AW199" s="222">
        <f t="shared" si="46"/>
        <v>-0.23590305892631946</v>
      </c>
      <c r="AX199" s="230" t="str">
        <f t="shared" si="47"/>
        <v>OUI</v>
      </c>
      <c r="AY199" s="231">
        <f>+MargesVN[[#This Row],[Total COM]]+MargesVN[[#This Row],[EXT GIE]]+MargesVN[[#This Row],[Forfait immat]]</f>
        <v>330</v>
      </c>
    </row>
    <row r="200" spans="1:51" s="231" customFormat="1" ht="11.25" customHeight="1" x14ac:dyDescent="0.25">
      <c r="A200" s="319">
        <v>25</v>
      </c>
      <c r="B200" s="319" t="s">
        <v>163</v>
      </c>
      <c r="C200" s="319" t="s">
        <v>104</v>
      </c>
      <c r="D200" s="320">
        <v>46100</v>
      </c>
      <c r="E200" s="321">
        <v>46101</v>
      </c>
      <c r="F200" s="322"/>
      <c r="G200" s="322"/>
      <c r="H200" s="322"/>
      <c r="I200" s="322"/>
      <c r="J200" s="322"/>
      <c r="K200" s="322">
        <v>0</v>
      </c>
      <c r="L200" s="319" t="s">
        <v>465</v>
      </c>
      <c r="M200" s="319">
        <v>510253</v>
      </c>
      <c r="N200" s="319">
        <v>253</v>
      </c>
      <c r="O200" s="319" t="s">
        <v>2400</v>
      </c>
      <c r="P200" s="323" t="s">
        <v>2401</v>
      </c>
      <c r="Q200" s="319" t="s">
        <v>93</v>
      </c>
      <c r="R200" s="324">
        <v>33739</v>
      </c>
      <c r="S200" s="324">
        <v>1499.99</v>
      </c>
      <c r="T200" s="325">
        <f t="shared" si="36"/>
        <v>35238.99</v>
      </c>
      <c r="U200" s="326">
        <v>533</v>
      </c>
      <c r="V200" s="324">
        <v>-4818.58</v>
      </c>
      <c r="W200" s="327">
        <v>95</v>
      </c>
      <c r="X200" s="328"/>
      <c r="Y200" s="327">
        <f t="shared" si="37"/>
        <v>-4913.58</v>
      </c>
      <c r="Z200" s="329">
        <f t="shared" si="38"/>
        <v>-0.13674001439882358</v>
      </c>
      <c r="AA200" s="328">
        <v>-5638.24</v>
      </c>
      <c r="AB200" s="327">
        <v>0</v>
      </c>
      <c r="AC200" s="327"/>
      <c r="AD200" s="327" t="s">
        <v>2860</v>
      </c>
      <c r="AE200" s="330"/>
      <c r="AF200" s="330">
        <v>0.13</v>
      </c>
      <c r="AG200" s="327">
        <f t="shared" si="39"/>
        <v>0</v>
      </c>
      <c r="AH200" s="327">
        <v>100</v>
      </c>
      <c r="AI200" s="327">
        <f t="shared" si="40"/>
        <v>100</v>
      </c>
      <c r="AJ200" s="319" t="s">
        <v>149</v>
      </c>
      <c r="AK200" s="319"/>
      <c r="AL200" s="326"/>
      <c r="AM200" s="331">
        <f t="shared" si="41"/>
        <v>0</v>
      </c>
      <c r="AN200" s="331">
        <f t="shared" si="42"/>
        <v>1</v>
      </c>
      <c r="AO200" s="331"/>
      <c r="AP200" s="331"/>
      <c r="AQ200" s="331">
        <f t="shared" si="43"/>
        <v>0</v>
      </c>
      <c r="AR200" s="332" t="str">
        <f>IF(A200="","",VLOOKUP(A200,'Base Sites'!A:B,2,FALSE))</f>
        <v>Valauto Maubeuge</v>
      </c>
      <c r="AS200" s="332" t="str">
        <f t="shared" si="44"/>
        <v>VOLKSWAGEN</v>
      </c>
      <c r="AT200" s="331"/>
      <c r="AU200" s="333" t="str">
        <f>IF(A200="","",VLOOKUP(L200,'Base Vendeurs'!A:B,2,FALSE))</f>
        <v>Valauto Maubeuge</v>
      </c>
      <c r="AV200" s="327">
        <f t="shared" si="45"/>
        <v>-4818.58</v>
      </c>
      <c r="AW200" s="329">
        <f t="shared" si="46"/>
        <v>-0.13674001439882358</v>
      </c>
      <c r="AX200" s="333" t="str">
        <f t="shared" si="47"/>
        <v>OUI</v>
      </c>
      <c r="AY200" s="231">
        <f>+MargesVN[[#This Row],[Total COM]]+MargesVN[[#This Row],[EXT GIE]]+MargesVN[[#This Row],[Forfait immat]]</f>
        <v>100</v>
      </c>
    </row>
    <row r="201" spans="1:51" s="231" customFormat="1" ht="11.25" customHeight="1" x14ac:dyDescent="0.25">
      <c r="A201" s="431">
        <v>35</v>
      </c>
      <c r="B201" s="431" t="s">
        <v>163</v>
      </c>
      <c r="C201" s="431" t="s">
        <v>104</v>
      </c>
      <c r="D201" s="432">
        <v>46149</v>
      </c>
      <c r="E201" s="433">
        <v>46146</v>
      </c>
      <c r="F201" s="434"/>
      <c r="G201" s="434"/>
      <c r="H201" s="434"/>
      <c r="I201" s="434"/>
      <c r="J201" s="434"/>
      <c r="K201" s="434">
        <v>0</v>
      </c>
      <c r="L201" s="431" t="s">
        <v>295</v>
      </c>
      <c r="M201" s="431">
        <v>510269</v>
      </c>
      <c r="N201" s="431">
        <v>269</v>
      </c>
      <c r="O201" s="431" t="s">
        <v>4343</v>
      </c>
      <c r="P201" s="435" t="s">
        <v>4344</v>
      </c>
      <c r="Q201" s="431" t="s">
        <v>24</v>
      </c>
      <c r="R201" s="436">
        <v>36508.33</v>
      </c>
      <c r="S201" s="436">
        <v>1479.16</v>
      </c>
      <c r="T201" s="437">
        <f t="shared" si="36"/>
        <v>37987.490000000005</v>
      </c>
      <c r="U201" s="438">
        <v>657</v>
      </c>
      <c r="V201" s="436">
        <v>110.64</v>
      </c>
      <c r="W201" s="439">
        <v>95</v>
      </c>
      <c r="X201" s="440"/>
      <c r="Y201" s="439">
        <f t="shared" si="37"/>
        <v>15.64</v>
      </c>
      <c r="Z201" s="441">
        <f t="shared" si="38"/>
        <v>2.9125377854656883E-3</v>
      </c>
      <c r="AA201" s="440">
        <v>-5178.62</v>
      </c>
      <c r="AB201" s="439">
        <v>400</v>
      </c>
      <c r="AC201" s="439"/>
      <c r="AD201" s="439" t="s">
        <v>5185</v>
      </c>
      <c r="AE201" s="442"/>
      <c r="AF201" s="442">
        <v>0.12</v>
      </c>
      <c r="AG201" s="439">
        <f t="shared" si="39"/>
        <v>0</v>
      </c>
      <c r="AH201" s="439">
        <v>150</v>
      </c>
      <c r="AI201" s="439">
        <f t="shared" si="40"/>
        <v>150</v>
      </c>
      <c r="AJ201" s="431" t="s">
        <v>149</v>
      </c>
      <c r="AK201" s="431"/>
      <c r="AL201" s="438"/>
      <c r="AM201" s="443">
        <f t="shared" si="41"/>
        <v>0</v>
      </c>
      <c r="AN201" s="443">
        <f t="shared" si="42"/>
        <v>1</v>
      </c>
      <c r="AO201" s="443"/>
      <c r="AP201" s="443"/>
      <c r="AQ201" s="443">
        <f t="shared" si="43"/>
        <v>0</v>
      </c>
      <c r="AR201" s="444" t="str">
        <f>IF(A201="","",VLOOKUP(A201,'Base Sites'!A:B,2,FALSE))</f>
        <v>Valauto Cambrai</v>
      </c>
      <c r="AS201" s="444" t="str">
        <f t="shared" si="44"/>
        <v>VOLKSWAGEN</v>
      </c>
      <c r="AT201" s="443"/>
      <c r="AU201" s="445" t="str">
        <f>IF(A201="","",VLOOKUP(L201,'Base Vendeurs'!A:B,2,FALSE))</f>
        <v>Valauto Cambrai</v>
      </c>
      <c r="AV201" s="439">
        <f t="shared" si="45"/>
        <v>110.64</v>
      </c>
      <c r="AW201" s="441">
        <f t="shared" si="46"/>
        <v>2.9125377854656883E-3</v>
      </c>
      <c r="AX201" s="445" t="str">
        <f t="shared" si="47"/>
        <v>NON</v>
      </c>
      <c r="AY201" s="231">
        <f>+MargesVN[[#This Row],[Total COM]]+MargesVN[[#This Row],[EXT GIE]]+MargesVN[[#This Row],[Forfait immat]]</f>
        <v>150</v>
      </c>
    </row>
    <row r="202" spans="1:51" s="231" customFormat="1" ht="11.25" customHeight="1" x14ac:dyDescent="0.25">
      <c r="A202" s="401">
        <v>45</v>
      </c>
      <c r="B202" s="401" t="s">
        <v>163</v>
      </c>
      <c r="C202" s="401" t="s">
        <v>29</v>
      </c>
      <c r="D202" s="402">
        <v>46170</v>
      </c>
      <c r="E202" s="403">
        <v>46171</v>
      </c>
      <c r="F202" s="404"/>
      <c r="G202" s="404"/>
      <c r="H202" s="404"/>
      <c r="I202" s="404"/>
      <c r="J202" s="404"/>
      <c r="K202" s="404">
        <v>0</v>
      </c>
      <c r="L202" s="401" t="s">
        <v>455</v>
      </c>
      <c r="M202" s="401">
        <v>510272</v>
      </c>
      <c r="N202" s="401">
        <v>272</v>
      </c>
      <c r="O202" s="401" t="s">
        <v>3781</v>
      </c>
      <c r="P202" s="405" t="s">
        <v>3782</v>
      </c>
      <c r="Q202" s="401" t="s">
        <v>129</v>
      </c>
      <c r="R202" s="406">
        <v>25350</v>
      </c>
      <c r="S202" s="406">
        <v>2166.67</v>
      </c>
      <c r="T202" s="407">
        <f t="shared" si="36"/>
        <v>27516.67</v>
      </c>
      <c r="U202" s="408">
        <v>93</v>
      </c>
      <c r="V202" s="406">
        <v>860.51</v>
      </c>
      <c r="W202" s="409">
        <v>35.01</v>
      </c>
      <c r="X202" s="410"/>
      <c r="Y202" s="409">
        <f t="shared" si="37"/>
        <v>825.5</v>
      </c>
      <c r="Z202" s="411">
        <f t="shared" si="38"/>
        <v>3.1272316017890246E-2</v>
      </c>
      <c r="AA202" s="410">
        <v>0</v>
      </c>
      <c r="AB202" s="409">
        <v>-4677.83</v>
      </c>
      <c r="AC202" s="409"/>
      <c r="AD202" s="409"/>
      <c r="AE202" s="412">
        <v>0.12</v>
      </c>
      <c r="AF202" s="412">
        <v>0.13</v>
      </c>
      <c r="AG202" s="409">
        <f t="shared" si="39"/>
        <v>99.06</v>
      </c>
      <c r="AH202" s="409"/>
      <c r="AI202" s="409">
        <f t="shared" si="40"/>
        <v>99.06</v>
      </c>
      <c r="AJ202" s="401" t="s">
        <v>164</v>
      </c>
      <c r="AK202" s="401">
        <v>0</v>
      </c>
      <c r="AL202" s="408">
        <v>20</v>
      </c>
      <c r="AM202" s="413">
        <f t="shared" si="41"/>
        <v>1</v>
      </c>
      <c r="AN202" s="413">
        <f t="shared" si="42"/>
        <v>1</v>
      </c>
      <c r="AO202" s="413"/>
      <c r="AP202" s="413"/>
      <c r="AQ202" s="413">
        <f t="shared" si="43"/>
        <v>1</v>
      </c>
      <c r="AR202" s="414" t="str">
        <f>IF(A202="","",VLOOKUP(A202,'Base Sites'!A:B,2,FALSE))</f>
        <v>Valauto Arras</v>
      </c>
      <c r="AS202" s="414" t="str">
        <f t="shared" si="44"/>
        <v>SKODA</v>
      </c>
      <c r="AT202" s="413"/>
      <c r="AU202" s="415" t="str">
        <f>IF(A202="","",VLOOKUP(L202,'Base Vendeurs'!A:B,2,FALSE))</f>
        <v>Sociétés EST</v>
      </c>
      <c r="AV202" s="409">
        <f t="shared" si="45"/>
        <v>860.51</v>
      </c>
      <c r="AW202" s="411">
        <f t="shared" si="46"/>
        <v>3.1272316017890246E-2</v>
      </c>
      <c r="AX202" s="415" t="str">
        <f t="shared" si="47"/>
        <v>NON</v>
      </c>
      <c r="AY202" s="231">
        <f>+MargesVN[[#This Row],[Total COM]]+MargesVN[[#This Row],[EXT GIE]]+MargesVN[[#This Row],[Forfait immat]]</f>
        <v>119.06</v>
      </c>
    </row>
    <row r="203" spans="1:51" s="231" customFormat="1" ht="11.25" customHeight="1" x14ac:dyDescent="0.25">
      <c r="A203" s="45">
        <v>25</v>
      </c>
      <c r="B203" s="45" t="s">
        <v>163</v>
      </c>
      <c r="C203" s="45" t="s">
        <v>104</v>
      </c>
      <c r="D203" s="44">
        <v>46078</v>
      </c>
      <c r="E203" s="65">
        <v>46079</v>
      </c>
      <c r="F203" s="35"/>
      <c r="G203" s="35"/>
      <c r="H203" s="35"/>
      <c r="I203" s="35"/>
      <c r="J203" s="35"/>
      <c r="K203" s="35">
        <v>0</v>
      </c>
      <c r="L203" s="45" t="s">
        <v>464</v>
      </c>
      <c r="M203" s="45">
        <v>510308</v>
      </c>
      <c r="N203" s="45">
        <v>308</v>
      </c>
      <c r="O203" s="45" t="s">
        <v>1888</v>
      </c>
      <c r="P203" s="66" t="s">
        <v>1889</v>
      </c>
      <c r="Q203" s="45" t="s">
        <v>26</v>
      </c>
      <c r="R203" s="47">
        <v>46208.33</v>
      </c>
      <c r="S203" s="47">
        <v>4087.49</v>
      </c>
      <c r="T203" s="48">
        <f t="shared" si="36"/>
        <v>50295.82</v>
      </c>
      <c r="U203" s="49">
        <v>428</v>
      </c>
      <c r="V203" s="47">
        <v>-1117.3399999999999</v>
      </c>
      <c r="W203" s="46">
        <v>95</v>
      </c>
      <c r="X203" s="50"/>
      <c r="Y203" s="46">
        <f t="shared" si="37"/>
        <v>-1212.3399999999999</v>
      </c>
      <c r="Z203" s="51">
        <f t="shared" si="38"/>
        <v>-2.2215365014428633E-2</v>
      </c>
      <c r="AA203" s="50">
        <v>-8538.4599999999991</v>
      </c>
      <c r="AB203" s="46">
        <v>0</v>
      </c>
      <c r="AC203" s="46"/>
      <c r="AD203" s="46" t="s">
        <v>369</v>
      </c>
      <c r="AE203" s="52"/>
      <c r="AF203" s="52">
        <v>0.13</v>
      </c>
      <c r="AG203" s="46">
        <f t="shared" si="39"/>
        <v>0</v>
      </c>
      <c r="AH203" s="46">
        <v>500</v>
      </c>
      <c r="AI203" s="46">
        <f t="shared" si="40"/>
        <v>500</v>
      </c>
      <c r="AJ203" s="45" t="s">
        <v>149</v>
      </c>
      <c r="AK203" s="45">
        <v>30</v>
      </c>
      <c r="AL203" s="49">
        <v>50</v>
      </c>
      <c r="AM203" s="238">
        <f t="shared" si="41"/>
        <v>1</v>
      </c>
      <c r="AN203" s="238">
        <f t="shared" si="42"/>
        <v>1</v>
      </c>
      <c r="AO203" s="238"/>
      <c r="AP203" s="238"/>
      <c r="AQ203" s="238">
        <f t="shared" si="43"/>
        <v>1</v>
      </c>
      <c r="AR203" s="96" t="str">
        <f>IF(A203="","",VLOOKUP(A203,'Base Sites'!A:B,2,FALSE))</f>
        <v>Valauto Maubeuge</v>
      </c>
      <c r="AS203" s="96" t="str">
        <f t="shared" si="44"/>
        <v>VOLKSWAGEN</v>
      </c>
      <c r="AT203" s="238"/>
      <c r="AU203" s="231" t="str">
        <f>IF(A203="","",VLOOKUP(L203,'Base Vendeurs'!A:B,2,FALSE))</f>
        <v>Valauto Maubeuge</v>
      </c>
      <c r="AV203" s="46">
        <f t="shared" si="45"/>
        <v>-1117.3399999999999</v>
      </c>
      <c r="AW203" s="51">
        <f t="shared" si="46"/>
        <v>-2.2215365014428633E-2</v>
      </c>
      <c r="AX203" s="231" t="str">
        <f t="shared" si="47"/>
        <v>OUI</v>
      </c>
      <c r="AY203" s="231">
        <f>+MargesVN[[#This Row],[Total COM]]+MargesVN[[#This Row],[EXT GIE]]+MargesVN[[#This Row],[Forfait immat]]</f>
        <v>580</v>
      </c>
    </row>
    <row r="204" spans="1:51" s="231" customFormat="1" ht="11.25" customHeight="1" x14ac:dyDescent="0.25">
      <c r="A204" s="401">
        <v>25</v>
      </c>
      <c r="B204" s="401" t="s">
        <v>163</v>
      </c>
      <c r="C204" s="401" t="s">
        <v>104</v>
      </c>
      <c r="D204" s="402">
        <v>46163</v>
      </c>
      <c r="E204" s="403">
        <v>46163</v>
      </c>
      <c r="F204" s="404"/>
      <c r="G204" s="404"/>
      <c r="H204" s="404"/>
      <c r="I204" s="404"/>
      <c r="J204" s="404"/>
      <c r="K204" s="404"/>
      <c r="L204" s="401" t="s">
        <v>465</v>
      </c>
      <c r="M204" s="401">
        <v>510343</v>
      </c>
      <c r="N204" s="401">
        <v>343</v>
      </c>
      <c r="O204" s="401" t="s">
        <v>4165</v>
      </c>
      <c r="P204" s="405" t="s">
        <v>4166</v>
      </c>
      <c r="Q204" s="401" t="s">
        <v>190</v>
      </c>
      <c r="R204" s="406">
        <v>23230.67</v>
      </c>
      <c r="S204" s="406">
        <v>-229.17</v>
      </c>
      <c r="T204" s="407">
        <f t="shared" si="36"/>
        <v>23001.5</v>
      </c>
      <c r="U204" s="408">
        <v>561</v>
      </c>
      <c r="V204" s="406">
        <v>-3273.74</v>
      </c>
      <c r="W204" s="409">
        <v>95</v>
      </c>
      <c r="X204" s="410"/>
      <c r="Y204" s="409">
        <f t="shared" si="37"/>
        <v>-3368.74</v>
      </c>
      <c r="Z204" s="411">
        <f t="shared" si="38"/>
        <v>-0.14232723952785686</v>
      </c>
      <c r="AA204" s="410">
        <v>-2506.79</v>
      </c>
      <c r="AB204" s="409">
        <v>0</v>
      </c>
      <c r="AC204" s="409"/>
      <c r="AD204" s="409" t="s">
        <v>4397</v>
      </c>
      <c r="AE204" s="412"/>
      <c r="AF204" s="412">
        <v>0.13</v>
      </c>
      <c r="AG204" s="409">
        <f t="shared" si="39"/>
        <v>0</v>
      </c>
      <c r="AH204" s="409">
        <v>200</v>
      </c>
      <c r="AI204" s="409">
        <f t="shared" si="40"/>
        <v>200</v>
      </c>
      <c r="AJ204" s="401" t="s">
        <v>149</v>
      </c>
      <c r="AK204" s="401"/>
      <c r="AL204" s="408"/>
      <c r="AM204" s="413">
        <f t="shared" si="41"/>
        <v>0</v>
      </c>
      <c r="AN204" s="413">
        <f t="shared" si="42"/>
        <v>1</v>
      </c>
      <c r="AO204" s="413"/>
      <c r="AP204" s="413"/>
      <c r="AQ204" s="413">
        <f t="shared" si="43"/>
        <v>0</v>
      </c>
      <c r="AR204" s="414" t="str">
        <f>IF(A204="","",VLOOKUP(A204,'Base Sites'!A:B,2,FALSE))</f>
        <v>Valauto Maubeuge</v>
      </c>
      <c r="AS204" s="414" t="str">
        <f t="shared" si="44"/>
        <v>VOLKSWAGEN</v>
      </c>
      <c r="AT204" s="413"/>
      <c r="AU204" s="415" t="str">
        <f>IF(A204="","",VLOOKUP(L204,'Base Vendeurs'!A:B,2,FALSE))</f>
        <v>Valauto Maubeuge</v>
      </c>
      <c r="AV204" s="409">
        <f t="shared" si="45"/>
        <v>-3273.74</v>
      </c>
      <c r="AW204" s="411">
        <f t="shared" si="46"/>
        <v>-0.14232723952785686</v>
      </c>
      <c r="AX204" s="415" t="str">
        <f t="shared" si="47"/>
        <v>OUI</v>
      </c>
      <c r="AY204" s="231">
        <f>+MargesVN[[#This Row],[Total COM]]+MargesVN[[#This Row],[EXT GIE]]+MargesVN[[#This Row],[Forfait immat]]</f>
        <v>200</v>
      </c>
    </row>
    <row r="205" spans="1:51" s="231" customFormat="1" ht="11.25" customHeight="1" x14ac:dyDescent="0.25">
      <c r="A205" s="431">
        <v>35</v>
      </c>
      <c r="B205" s="431" t="s">
        <v>163</v>
      </c>
      <c r="C205" s="431" t="s">
        <v>104</v>
      </c>
      <c r="D205" s="432">
        <v>46176</v>
      </c>
      <c r="E205" s="433">
        <v>46183</v>
      </c>
      <c r="F205" s="434"/>
      <c r="G205" s="434"/>
      <c r="H205" s="434"/>
      <c r="I205" s="434"/>
      <c r="J205" s="434"/>
      <c r="K205" s="434">
        <v>0</v>
      </c>
      <c r="L205" s="431" t="s">
        <v>295</v>
      </c>
      <c r="M205" s="431">
        <v>510344</v>
      </c>
      <c r="N205" s="431">
        <v>344</v>
      </c>
      <c r="O205" s="431" t="s">
        <v>4807</v>
      </c>
      <c r="P205" s="435" t="s">
        <v>4808</v>
      </c>
      <c r="Q205" s="431" t="s">
        <v>93</v>
      </c>
      <c r="R205" s="436">
        <v>42230.67</v>
      </c>
      <c r="S205" s="436">
        <v>1483.32</v>
      </c>
      <c r="T205" s="437">
        <f t="shared" si="36"/>
        <v>43713.99</v>
      </c>
      <c r="U205" s="438">
        <v>441</v>
      </c>
      <c r="V205" s="436">
        <v>1214.68</v>
      </c>
      <c r="W205" s="439">
        <v>95</v>
      </c>
      <c r="X205" s="440"/>
      <c r="Y205" s="439">
        <f t="shared" si="37"/>
        <v>1119.68</v>
      </c>
      <c r="Z205" s="441">
        <f t="shared" si="38"/>
        <v>2.7786985356404212E-2</v>
      </c>
      <c r="AA205" s="440">
        <v>-4808.54</v>
      </c>
      <c r="AB205" s="439">
        <v>0</v>
      </c>
      <c r="AC205" s="439"/>
      <c r="AD205" s="439" t="s">
        <v>5163</v>
      </c>
      <c r="AE205" s="442"/>
      <c r="AF205" s="442">
        <v>0.12</v>
      </c>
      <c r="AG205" s="439">
        <f t="shared" si="39"/>
        <v>0</v>
      </c>
      <c r="AH205" s="439">
        <v>200</v>
      </c>
      <c r="AI205" s="439">
        <f t="shared" si="40"/>
        <v>200</v>
      </c>
      <c r="AJ205" s="431" t="s">
        <v>149</v>
      </c>
      <c r="AK205" s="431"/>
      <c r="AL205" s="438">
        <v>50</v>
      </c>
      <c r="AM205" s="443">
        <f t="shared" si="41"/>
        <v>1</v>
      </c>
      <c r="AN205" s="443">
        <f t="shared" si="42"/>
        <v>1</v>
      </c>
      <c r="AO205" s="443"/>
      <c r="AP205" s="443"/>
      <c r="AQ205" s="443">
        <f t="shared" si="43"/>
        <v>1</v>
      </c>
      <c r="AR205" s="444" t="str">
        <f>IF(A205="","",VLOOKUP(A205,'Base Sites'!A:B,2,FALSE))</f>
        <v>Valauto Cambrai</v>
      </c>
      <c r="AS205" s="444" t="str">
        <f t="shared" si="44"/>
        <v>VOLKSWAGEN</v>
      </c>
      <c r="AT205" s="443"/>
      <c r="AU205" s="445" t="str">
        <f>IF(A205="","",VLOOKUP(L205,'Base Vendeurs'!A:B,2,FALSE))</f>
        <v>Valauto Cambrai</v>
      </c>
      <c r="AV205" s="439">
        <f t="shared" si="45"/>
        <v>1214.68</v>
      </c>
      <c r="AW205" s="441">
        <f t="shared" si="46"/>
        <v>2.7786985356404212E-2</v>
      </c>
      <c r="AX205" s="445" t="str">
        <f t="shared" si="47"/>
        <v>NON</v>
      </c>
      <c r="AY205" s="231">
        <f>+MargesVN[[#This Row],[Total COM]]+MargesVN[[#This Row],[EXT GIE]]+MargesVN[[#This Row],[Forfait immat]]</f>
        <v>250</v>
      </c>
    </row>
    <row r="206" spans="1:51" s="231" customFormat="1" ht="11.25" customHeight="1" x14ac:dyDescent="0.25">
      <c r="A206" s="431">
        <v>35</v>
      </c>
      <c r="B206" s="431" t="s">
        <v>163</v>
      </c>
      <c r="C206" s="431" t="s">
        <v>104</v>
      </c>
      <c r="D206" s="432">
        <v>46185</v>
      </c>
      <c r="E206" s="433">
        <v>46178</v>
      </c>
      <c r="F206" s="434"/>
      <c r="G206" s="434"/>
      <c r="H206" s="434"/>
      <c r="I206" s="434"/>
      <c r="J206" s="434"/>
      <c r="K206" s="434"/>
      <c r="L206" s="431" t="s">
        <v>295</v>
      </c>
      <c r="M206" s="431">
        <v>510360</v>
      </c>
      <c r="N206" s="431">
        <v>360</v>
      </c>
      <c r="O206" s="431" t="s">
        <v>4977</v>
      </c>
      <c r="P206" s="435" t="s">
        <v>4978</v>
      </c>
      <c r="Q206" s="431" t="s">
        <v>26</v>
      </c>
      <c r="R206" s="436">
        <v>36863.33</v>
      </c>
      <c r="S206" s="436">
        <v>4233.34</v>
      </c>
      <c r="T206" s="437">
        <f t="shared" si="36"/>
        <v>41096.67</v>
      </c>
      <c r="U206" s="438">
        <v>91</v>
      </c>
      <c r="V206" s="436">
        <v>860.86999999999989</v>
      </c>
      <c r="W206" s="439">
        <v>95</v>
      </c>
      <c r="X206" s="440"/>
      <c r="Y206" s="439">
        <f t="shared" si="37"/>
        <v>765.86999999999989</v>
      </c>
      <c r="Z206" s="441">
        <f t="shared" si="38"/>
        <v>2.0947439293743264E-2</v>
      </c>
      <c r="AA206" s="440">
        <v>-4293.07</v>
      </c>
      <c r="AB206" s="439">
        <v>0</v>
      </c>
      <c r="AC206" s="439"/>
      <c r="AD206" s="439"/>
      <c r="AE206" s="442">
        <v>0.12</v>
      </c>
      <c r="AF206" s="442">
        <v>0.12</v>
      </c>
      <c r="AG206" s="439">
        <f t="shared" si="39"/>
        <v>91.904399999999981</v>
      </c>
      <c r="AH206" s="439"/>
      <c r="AI206" s="439">
        <f t="shared" si="40"/>
        <v>91.904399999999981</v>
      </c>
      <c r="AJ206" s="431" t="s">
        <v>164</v>
      </c>
      <c r="AK206" s="431">
        <v>30</v>
      </c>
      <c r="AL206" s="438"/>
      <c r="AM206" s="443">
        <f t="shared" si="41"/>
        <v>0</v>
      </c>
      <c r="AN206" s="443">
        <f t="shared" si="42"/>
        <v>1</v>
      </c>
      <c r="AO206" s="443"/>
      <c r="AP206" s="443"/>
      <c r="AQ206" s="443">
        <f t="shared" si="43"/>
        <v>0</v>
      </c>
      <c r="AR206" s="444" t="str">
        <f>IF(A206="","",VLOOKUP(A206,'Base Sites'!A:B,2,FALSE))</f>
        <v>Valauto Cambrai</v>
      </c>
      <c r="AS206" s="444" t="str">
        <f t="shared" si="44"/>
        <v>VOLKSWAGEN</v>
      </c>
      <c r="AT206" s="443"/>
      <c r="AU206" s="445" t="str">
        <f>IF(A206="","",VLOOKUP(L206,'Base Vendeurs'!A:B,2,FALSE))</f>
        <v>Valauto Cambrai</v>
      </c>
      <c r="AV206" s="439">
        <f t="shared" si="45"/>
        <v>860.86999999999989</v>
      </c>
      <c r="AW206" s="441">
        <f t="shared" si="46"/>
        <v>2.0947439293743264E-2</v>
      </c>
      <c r="AX206" s="445" t="str">
        <f t="shared" si="47"/>
        <v>NON</v>
      </c>
      <c r="AY206" s="231">
        <f>+MargesVN[[#This Row],[Total COM]]+MargesVN[[#This Row],[EXT GIE]]+MargesVN[[#This Row],[Forfait immat]]</f>
        <v>121.90439999999998</v>
      </c>
    </row>
    <row r="207" spans="1:51" s="231" customFormat="1" ht="11.25" customHeight="1" x14ac:dyDescent="0.25">
      <c r="A207" s="45">
        <v>35</v>
      </c>
      <c r="B207" s="45" t="s">
        <v>163</v>
      </c>
      <c r="C207" s="45" t="s">
        <v>104</v>
      </c>
      <c r="D207" s="44">
        <v>46065</v>
      </c>
      <c r="E207" s="65">
        <v>46065</v>
      </c>
      <c r="F207" s="35"/>
      <c r="G207" s="35"/>
      <c r="H207" s="35"/>
      <c r="I207" s="35"/>
      <c r="J207" s="35"/>
      <c r="K207" s="35">
        <v>0</v>
      </c>
      <c r="L207" s="45" t="s">
        <v>295</v>
      </c>
      <c r="M207" s="45">
        <v>510391</v>
      </c>
      <c r="N207" s="45">
        <v>391</v>
      </c>
      <c r="O207" s="45" t="s">
        <v>1563</v>
      </c>
      <c r="P207" s="66" t="s">
        <v>1564</v>
      </c>
      <c r="Q207" s="45" t="s">
        <v>26</v>
      </c>
      <c r="R207" s="47">
        <v>36863.33</v>
      </c>
      <c r="S207" s="47">
        <v>2654.18</v>
      </c>
      <c r="T207" s="48">
        <f t="shared" si="36"/>
        <v>39517.51</v>
      </c>
      <c r="U207" s="49">
        <v>27</v>
      </c>
      <c r="V207" s="47">
        <v>1130.6400000000001</v>
      </c>
      <c r="W207" s="46">
        <v>95</v>
      </c>
      <c r="X207" s="50"/>
      <c r="Y207" s="46">
        <f t="shared" si="37"/>
        <v>1035.6400000000001</v>
      </c>
      <c r="Z207" s="51">
        <f t="shared" si="38"/>
        <v>2.8611114414850532E-2</v>
      </c>
      <c r="AA207" s="50">
        <v>-1000</v>
      </c>
      <c r="AB207" s="46">
        <v>-3161.4</v>
      </c>
      <c r="AC207" s="46"/>
      <c r="AD207" s="46"/>
      <c r="AE207" s="52">
        <v>0.13</v>
      </c>
      <c r="AF207" s="52">
        <v>0.13</v>
      </c>
      <c r="AG207" s="46">
        <f t="shared" si="39"/>
        <v>134.63320000000002</v>
      </c>
      <c r="AH207" s="46"/>
      <c r="AI207" s="46">
        <f t="shared" si="40"/>
        <v>134.63320000000002</v>
      </c>
      <c r="AJ207" s="45" t="s">
        <v>2061</v>
      </c>
      <c r="AK207" s="45">
        <v>30</v>
      </c>
      <c r="AL207" s="49">
        <v>100</v>
      </c>
      <c r="AM207" s="238">
        <f t="shared" si="41"/>
        <v>1</v>
      </c>
      <c r="AN207" s="238">
        <f t="shared" si="42"/>
        <v>1</v>
      </c>
      <c r="AO207" s="238"/>
      <c r="AP207" s="238"/>
      <c r="AQ207" s="238">
        <f t="shared" si="43"/>
        <v>1</v>
      </c>
      <c r="AR207" s="96" t="str">
        <f>IF(A207="","",VLOOKUP(A207,'Base Sites'!A:B,2,FALSE))</f>
        <v>Valauto Cambrai</v>
      </c>
      <c r="AS207" s="96" t="str">
        <f t="shared" si="44"/>
        <v>VOLKSWAGEN</v>
      </c>
      <c r="AT207" s="238"/>
      <c r="AU207" s="231" t="str">
        <f>IF(A207="","",VLOOKUP(L207,'Base Vendeurs'!A:B,2,FALSE))</f>
        <v>Valauto Cambrai</v>
      </c>
      <c r="AV207" s="46">
        <f t="shared" si="45"/>
        <v>1130.6400000000001</v>
      </c>
      <c r="AW207" s="51">
        <f t="shared" si="46"/>
        <v>2.8611114414850532E-2</v>
      </c>
      <c r="AX207" s="231" t="str">
        <f t="shared" si="47"/>
        <v>NON</v>
      </c>
      <c r="AY207" s="231">
        <f>+MargesVN[[#This Row],[Total COM]]+MargesVN[[#This Row],[EXT GIE]]+MargesVN[[#This Row],[Forfait immat]]</f>
        <v>264.63319999999999</v>
      </c>
    </row>
    <row r="208" spans="1:51" s="231" customFormat="1" ht="11.25" customHeight="1" x14ac:dyDescent="0.25">
      <c r="A208" s="354">
        <v>35</v>
      </c>
      <c r="B208" s="354" t="s">
        <v>163</v>
      </c>
      <c r="C208" s="354" t="s">
        <v>29</v>
      </c>
      <c r="D208" s="355">
        <v>46113</v>
      </c>
      <c r="E208" s="356">
        <v>46105</v>
      </c>
      <c r="F208" s="357"/>
      <c r="G208" s="357"/>
      <c r="H208" s="357"/>
      <c r="I208" s="357"/>
      <c r="J208" s="357"/>
      <c r="K208" s="357">
        <v>0</v>
      </c>
      <c r="L208" s="354" t="s">
        <v>33</v>
      </c>
      <c r="M208" s="354">
        <v>510430</v>
      </c>
      <c r="N208" s="354">
        <v>430</v>
      </c>
      <c r="O208" s="354" t="s">
        <v>3050</v>
      </c>
      <c r="P208" s="358" t="s">
        <v>65</v>
      </c>
      <c r="Q208" s="354" t="s">
        <v>79</v>
      </c>
      <c r="R208" s="359">
        <v>41833.33</v>
      </c>
      <c r="S208" s="359">
        <v>2000</v>
      </c>
      <c r="T208" s="360">
        <f t="shared" si="36"/>
        <v>43833.33</v>
      </c>
      <c r="U208" s="361">
        <v>29</v>
      </c>
      <c r="V208" s="359">
        <v>911.74</v>
      </c>
      <c r="W208" s="362">
        <v>35</v>
      </c>
      <c r="X208" s="363"/>
      <c r="Y208" s="362">
        <f t="shared" si="37"/>
        <v>876.74</v>
      </c>
      <c r="Z208" s="364">
        <f t="shared" si="38"/>
        <v>2.0800153673015489E-2</v>
      </c>
      <c r="AA208" s="363">
        <v>0</v>
      </c>
      <c r="AB208" s="362">
        <v>0</v>
      </c>
      <c r="AC208" s="362"/>
      <c r="AD208" s="362"/>
      <c r="AE208" s="365"/>
      <c r="AF208" s="365">
        <v>0</v>
      </c>
      <c r="AG208" s="362">
        <f t="shared" si="39"/>
        <v>0</v>
      </c>
      <c r="AH208" s="362"/>
      <c r="AI208" s="362">
        <f t="shared" si="40"/>
        <v>0</v>
      </c>
      <c r="AJ208" s="354" t="s">
        <v>149</v>
      </c>
      <c r="AK208" s="354">
        <v>0</v>
      </c>
      <c r="AL208" s="361"/>
      <c r="AM208" s="366">
        <f t="shared" si="41"/>
        <v>0</v>
      </c>
      <c r="AN208" s="366">
        <f t="shared" si="42"/>
        <v>1</v>
      </c>
      <c r="AO208" s="366"/>
      <c r="AP208" s="366"/>
      <c r="AQ208" s="366">
        <f t="shared" si="43"/>
        <v>0</v>
      </c>
      <c r="AR208" s="367" t="str">
        <f>IF(A208="","",VLOOKUP(A208,'Base Sites'!A:B,2,FALSE))</f>
        <v>Valauto Cambrai</v>
      </c>
      <c r="AS208" s="367" t="str">
        <f t="shared" si="44"/>
        <v>SKODA</v>
      </c>
      <c r="AT208" s="366"/>
      <c r="AU208" s="368" t="str">
        <f>IF(A208="","",VLOOKUP(L208,'Base Vendeurs'!A:B,2,FALSE))</f>
        <v>Sociétés NORD</v>
      </c>
      <c r="AV208" s="362">
        <f t="shared" si="45"/>
        <v>911.74</v>
      </c>
      <c r="AW208" s="364">
        <f t="shared" si="46"/>
        <v>2.0800153673015489E-2</v>
      </c>
      <c r="AX208" s="368" t="str">
        <f t="shared" si="47"/>
        <v>NON</v>
      </c>
      <c r="AY208" s="231">
        <f>+MargesVN[[#This Row],[Total COM]]+MargesVN[[#This Row],[EXT GIE]]+MargesVN[[#This Row],[Forfait immat]]</f>
        <v>0</v>
      </c>
    </row>
    <row r="209" spans="1:51" s="231" customFormat="1" ht="11.25" customHeight="1" x14ac:dyDescent="0.25">
      <c r="A209" s="319">
        <v>35</v>
      </c>
      <c r="B209" s="319" t="s">
        <v>163</v>
      </c>
      <c r="C209" s="319" t="s">
        <v>29</v>
      </c>
      <c r="D209" s="320">
        <v>46100</v>
      </c>
      <c r="E209" s="321">
        <v>46101</v>
      </c>
      <c r="F209" s="322"/>
      <c r="G209" s="322"/>
      <c r="H209" s="322"/>
      <c r="I209" s="322"/>
      <c r="J209" s="322"/>
      <c r="K209" s="322">
        <v>0</v>
      </c>
      <c r="L209" s="319" t="s">
        <v>70</v>
      </c>
      <c r="M209" s="319">
        <v>510432</v>
      </c>
      <c r="N209" s="319">
        <v>432</v>
      </c>
      <c r="O209" s="319" t="s">
        <v>2288</v>
      </c>
      <c r="P209" s="323" t="s">
        <v>2289</v>
      </c>
      <c r="Q209" s="319" t="s">
        <v>378</v>
      </c>
      <c r="R209" s="324">
        <v>31091.66</v>
      </c>
      <c r="S209" s="324">
        <v>1200</v>
      </c>
      <c r="T209" s="325">
        <f t="shared" si="36"/>
        <v>32291.66</v>
      </c>
      <c r="U209" s="326">
        <v>78</v>
      </c>
      <c r="V209" s="324">
        <v>1003.75</v>
      </c>
      <c r="W209" s="327">
        <v>35</v>
      </c>
      <c r="X209" s="328"/>
      <c r="Y209" s="327">
        <f t="shared" si="37"/>
        <v>968.75</v>
      </c>
      <c r="Z209" s="329">
        <f t="shared" si="38"/>
        <v>3.1083877385058557E-2</v>
      </c>
      <c r="AA209" s="328">
        <v>-3264.5</v>
      </c>
      <c r="AB209" s="327">
        <v>0</v>
      </c>
      <c r="AC209" s="327"/>
      <c r="AD209" s="327"/>
      <c r="AE209" s="330">
        <v>0.13</v>
      </c>
      <c r="AF209" s="330">
        <v>0.13</v>
      </c>
      <c r="AG209" s="327">
        <f t="shared" si="39"/>
        <v>125.9375</v>
      </c>
      <c r="AH209" s="327"/>
      <c r="AI209" s="327">
        <f t="shared" si="40"/>
        <v>125.9375</v>
      </c>
      <c r="AJ209" s="319" t="s">
        <v>164</v>
      </c>
      <c r="AK209" s="319"/>
      <c r="AL209" s="326">
        <v>20</v>
      </c>
      <c r="AM209" s="331">
        <f t="shared" si="41"/>
        <v>1</v>
      </c>
      <c r="AN209" s="331">
        <f t="shared" si="42"/>
        <v>1</v>
      </c>
      <c r="AO209" s="331"/>
      <c r="AP209" s="331"/>
      <c r="AQ209" s="331">
        <f t="shared" si="43"/>
        <v>1</v>
      </c>
      <c r="AR209" s="332" t="str">
        <f>IF(A209="","",VLOOKUP(A209,'Base Sites'!A:B,2,FALSE))</f>
        <v>Valauto Cambrai</v>
      </c>
      <c r="AS209" s="332" t="str">
        <f t="shared" si="44"/>
        <v>SKODA</v>
      </c>
      <c r="AT209" s="331"/>
      <c r="AU209" s="333" t="str">
        <f>IF(A209="","",VLOOKUP(L209,'Base Vendeurs'!A:B,2,FALSE))</f>
        <v>Sociétés NORD</v>
      </c>
      <c r="AV209" s="327">
        <f t="shared" si="45"/>
        <v>1003.75</v>
      </c>
      <c r="AW209" s="329">
        <f t="shared" si="46"/>
        <v>3.1083877385058557E-2</v>
      </c>
      <c r="AX209" s="333" t="str">
        <f t="shared" si="47"/>
        <v>NON</v>
      </c>
      <c r="AY209" s="231">
        <f>+MargesVN[[#This Row],[Total COM]]+MargesVN[[#This Row],[EXT GIE]]+MargesVN[[#This Row],[Forfait immat]]</f>
        <v>145.9375</v>
      </c>
    </row>
    <row r="210" spans="1:51" s="231" customFormat="1" ht="11.25" customHeight="1" x14ac:dyDescent="0.25">
      <c r="A210" s="401">
        <v>35</v>
      </c>
      <c r="B210" s="401" t="s">
        <v>163</v>
      </c>
      <c r="C210" s="401" t="s">
        <v>29</v>
      </c>
      <c r="D210" s="402">
        <v>46164</v>
      </c>
      <c r="E210" s="403">
        <v>46167</v>
      </c>
      <c r="F210" s="404"/>
      <c r="G210" s="404"/>
      <c r="H210" s="404"/>
      <c r="I210" s="404"/>
      <c r="J210" s="404"/>
      <c r="K210" s="404">
        <v>0</v>
      </c>
      <c r="L210" s="401" t="s">
        <v>458</v>
      </c>
      <c r="M210" s="401">
        <v>510460</v>
      </c>
      <c r="N210" s="401">
        <v>460</v>
      </c>
      <c r="O210" s="401" t="s">
        <v>3750</v>
      </c>
      <c r="P210" s="405" t="s">
        <v>3751</v>
      </c>
      <c r="Q210" s="401" t="s">
        <v>128</v>
      </c>
      <c r="R210" s="406">
        <v>24700</v>
      </c>
      <c r="S210" s="406">
        <v>0</v>
      </c>
      <c r="T210" s="407">
        <f t="shared" si="36"/>
        <v>24700</v>
      </c>
      <c r="U210" s="408">
        <v>4</v>
      </c>
      <c r="V210" s="406">
        <v>435.34</v>
      </c>
      <c r="W210" s="409">
        <v>35.01</v>
      </c>
      <c r="X210" s="410"/>
      <c r="Y210" s="409">
        <f t="shared" si="37"/>
        <v>400.33</v>
      </c>
      <c r="Z210" s="411">
        <f t="shared" si="38"/>
        <v>1.7625101214574897E-2</v>
      </c>
      <c r="AA210" s="410">
        <v>-3500</v>
      </c>
      <c r="AB210" s="409">
        <v>0</v>
      </c>
      <c r="AC210" s="409"/>
      <c r="AD210" s="409"/>
      <c r="AE210" s="412">
        <v>7.0000000000000007E-2</v>
      </c>
      <c r="AF210" s="412">
        <v>7.0000000000000007E-2</v>
      </c>
      <c r="AG210" s="409">
        <f t="shared" si="39"/>
        <v>28.023100000000003</v>
      </c>
      <c r="AH210" s="409"/>
      <c r="AI210" s="409">
        <f t="shared" si="40"/>
        <v>28.023100000000003</v>
      </c>
      <c r="AJ210" s="401" t="s">
        <v>149</v>
      </c>
      <c r="AK210" s="401">
        <v>0</v>
      </c>
      <c r="AL210" s="408"/>
      <c r="AM210" s="413">
        <f t="shared" si="41"/>
        <v>0</v>
      </c>
      <c r="AN210" s="413">
        <f t="shared" si="42"/>
        <v>1</v>
      </c>
      <c r="AO210" s="413"/>
      <c r="AP210" s="413"/>
      <c r="AQ210" s="413">
        <f t="shared" si="43"/>
        <v>0</v>
      </c>
      <c r="AR210" s="414" t="str">
        <f>IF(A210="","",VLOOKUP(A210,'Base Sites'!A:B,2,FALSE))</f>
        <v>Valauto Cambrai</v>
      </c>
      <c r="AS210" s="414" t="str">
        <f t="shared" si="44"/>
        <v>SKODA</v>
      </c>
      <c r="AT210" s="413"/>
      <c r="AU210" s="415" t="str">
        <f>IF(A210="","",VLOOKUP(L210,'Base Vendeurs'!A:B,2,FALSE))</f>
        <v>Valauto Cambrai</v>
      </c>
      <c r="AV210" s="409">
        <f t="shared" si="45"/>
        <v>435.34</v>
      </c>
      <c r="AW210" s="411">
        <f t="shared" si="46"/>
        <v>1.7625101214574897E-2</v>
      </c>
      <c r="AX210" s="415" t="str">
        <f t="shared" si="47"/>
        <v>NON</v>
      </c>
      <c r="AY210" s="231">
        <f>+MargesVN[[#This Row],[Total COM]]+MargesVN[[#This Row],[EXT GIE]]+MargesVN[[#This Row],[Forfait immat]]</f>
        <v>28.023100000000003</v>
      </c>
    </row>
    <row r="211" spans="1:51" s="231" customFormat="1" ht="11.25" customHeight="1" x14ac:dyDescent="0.25">
      <c r="A211" s="431">
        <v>35</v>
      </c>
      <c r="B211" s="431" t="s">
        <v>163</v>
      </c>
      <c r="C211" s="431" t="s">
        <v>29</v>
      </c>
      <c r="D211" s="432">
        <v>46198</v>
      </c>
      <c r="E211" s="433">
        <v>46188</v>
      </c>
      <c r="F211" s="434"/>
      <c r="G211" s="434"/>
      <c r="H211" s="434"/>
      <c r="I211" s="434"/>
      <c r="J211" s="434"/>
      <c r="K211" s="434"/>
      <c r="L211" s="431" t="s">
        <v>658</v>
      </c>
      <c r="M211" s="431">
        <v>510462</v>
      </c>
      <c r="N211" s="431">
        <v>462</v>
      </c>
      <c r="O211" s="431" t="s">
        <v>4589</v>
      </c>
      <c r="P211" s="435" t="s">
        <v>4590</v>
      </c>
      <c r="Q211" s="431" t="s">
        <v>79</v>
      </c>
      <c r="R211" s="436">
        <v>37500</v>
      </c>
      <c r="S211" s="436">
        <v>3416.66</v>
      </c>
      <c r="T211" s="437">
        <f t="shared" si="36"/>
        <v>40916.660000000003</v>
      </c>
      <c r="U211" s="438">
        <v>22</v>
      </c>
      <c r="V211" s="436">
        <v>1247.69</v>
      </c>
      <c r="W211" s="439">
        <v>35.01</v>
      </c>
      <c r="X211" s="440"/>
      <c r="Y211" s="439">
        <f t="shared" si="37"/>
        <v>1212.68</v>
      </c>
      <c r="Z211" s="441">
        <f t="shared" si="38"/>
        <v>3.0493446923575872E-2</v>
      </c>
      <c r="AA211" s="440">
        <v>0</v>
      </c>
      <c r="AB211" s="439">
        <v>0</v>
      </c>
      <c r="AC211" s="439"/>
      <c r="AD211" s="439"/>
      <c r="AE211" s="442">
        <v>7.0000000000000007E-2</v>
      </c>
      <c r="AF211" s="442">
        <v>0.08</v>
      </c>
      <c r="AG211" s="439">
        <f t="shared" si="39"/>
        <v>84.887600000000006</v>
      </c>
      <c r="AH211" s="439"/>
      <c r="AI211" s="439">
        <f t="shared" si="40"/>
        <v>84.887600000000006</v>
      </c>
      <c r="AJ211" s="431" t="s">
        <v>149</v>
      </c>
      <c r="AK211" s="431">
        <v>0</v>
      </c>
      <c r="AL211" s="438">
        <v>50</v>
      </c>
      <c r="AM211" s="443">
        <f t="shared" si="41"/>
        <v>1</v>
      </c>
      <c r="AN211" s="443">
        <f t="shared" si="42"/>
        <v>1</v>
      </c>
      <c r="AO211" s="443"/>
      <c r="AP211" s="443"/>
      <c r="AQ211" s="443">
        <f t="shared" si="43"/>
        <v>1</v>
      </c>
      <c r="AR211" s="444" t="str">
        <f>IF(A211="","",VLOOKUP(A211,'Base Sites'!A:B,2,FALSE))</f>
        <v>Valauto Cambrai</v>
      </c>
      <c r="AS211" s="444" t="str">
        <f t="shared" si="44"/>
        <v>SKODA</v>
      </c>
      <c r="AT211" s="443"/>
      <c r="AU211" s="445" t="str">
        <f>IF(A211="","",VLOOKUP(L211,'Base Vendeurs'!A:B,2,FALSE))</f>
        <v>Valauto Cambrai</v>
      </c>
      <c r="AV211" s="439">
        <f t="shared" si="45"/>
        <v>1247.69</v>
      </c>
      <c r="AW211" s="441">
        <f t="shared" si="46"/>
        <v>3.0493446923575872E-2</v>
      </c>
      <c r="AX211" s="445" t="str">
        <f t="shared" si="47"/>
        <v>NON</v>
      </c>
      <c r="AY211" s="231">
        <f>+MargesVN[[#This Row],[Total COM]]+MargesVN[[#This Row],[EXT GIE]]+MargesVN[[#This Row],[Forfait immat]]</f>
        <v>134.88760000000002</v>
      </c>
    </row>
    <row r="212" spans="1:51" s="231" customFormat="1" ht="11.25" customHeight="1" x14ac:dyDescent="0.25">
      <c r="A212" s="319">
        <v>35</v>
      </c>
      <c r="B212" s="319" t="s">
        <v>163</v>
      </c>
      <c r="C212" s="319" t="s">
        <v>104</v>
      </c>
      <c r="D212" s="320">
        <v>46086</v>
      </c>
      <c r="E212" s="321">
        <v>46087</v>
      </c>
      <c r="F212" s="322"/>
      <c r="G212" s="322"/>
      <c r="H212" s="322"/>
      <c r="I212" s="322"/>
      <c r="J212" s="322"/>
      <c r="K212" s="322">
        <v>0</v>
      </c>
      <c r="L212" s="319" t="s">
        <v>38</v>
      </c>
      <c r="M212" s="319">
        <v>510465</v>
      </c>
      <c r="N212" s="319">
        <v>465</v>
      </c>
      <c r="O212" s="319" t="s">
        <v>2477</v>
      </c>
      <c r="P212" s="323" t="s">
        <v>2478</v>
      </c>
      <c r="Q212" s="319" t="s">
        <v>107</v>
      </c>
      <c r="R212" s="324">
        <v>29047.33</v>
      </c>
      <c r="S212" s="324">
        <v>1387.51</v>
      </c>
      <c r="T212" s="325">
        <f t="shared" si="36"/>
        <v>30434.84</v>
      </c>
      <c r="U212" s="326">
        <v>211</v>
      </c>
      <c r="V212" s="324">
        <v>704.3</v>
      </c>
      <c r="W212" s="327">
        <v>95</v>
      </c>
      <c r="X212" s="328"/>
      <c r="Y212" s="327">
        <f t="shared" si="37"/>
        <v>609.29999999999995</v>
      </c>
      <c r="Z212" s="329">
        <f t="shared" si="38"/>
        <v>2.314124207651494E-2</v>
      </c>
      <c r="AA212" s="328">
        <v>-3406.14</v>
      </c>
      <c r="AB212" s="327">
        <v>0</v>
      </c>
      <c r="AC212" s="327"/>
      <c r="AD212" s="327"/>
      <c r="AE212" s="330">
        <v>0.1</v>
      </c>
      <c r="AF212" s="330">
        <v>0.13</v>
      </c>
      <c r="AG212" s="327">
        <f t="shared" si="39"/>
        <v>60.93</v>
      </c>
      <c r="AH212" s="327"/>
      <c r="AI212" s="327">
        <f t="shared" si="40"/>
        <v>60.93</v>
      </c>
      <c r="AJ212" s="319" t="s">
        <v>149</v>
      </c>
      <c r="AK212" s="319">
        <v>30</v>
      </c>
      <c r="AL212" s="326"/>
      <c r="AM212" s="331">
        <f t="shared" si="41"/>
        <v>0</v>
      </c>
      <c r="AN212" s="331">
        <f t="shared" si="42"/>
        <v>1</v>
      </c>
      <c r="AO212" s="331"/>
      <c r="AP212" s="331"/>
      <c r="AQ212" s="331">
        <f t="shared" si="43"/>
        <v>0</v>
      </c>
      <c r="AR212" s="332" t="str">
        <f>IF(A212="","",VLOOKUP(A212,'Base Sites'!A:B,2,FALSE))</f>
        <v>Valauto Cambrai</v>
      </c>
      <c r="AS212" s="332" t="str">
        <f t="shared" si="44"/>
        <v>VOLKSWAGEN</v>
      </c>
      <c r="AT212" s="331"/>
      <c r="AU212" s="333" t="str">
        <f>IF(A212="","",VLOOKUP(L212,'Base Vendeurs'!A:B,2,FALSE))</f>
        <v>Valauto Roubaix</v>
      </c>
      <c r="AV212" s="327">
        <f t="shared" si="45"/>
        <v>704.3</v>
      </c>
      <c r="AW212" s="329">
        <f t="shared" si="46"/>
        <v>2.314124207651494E-2</v>
      </c>
      <c r="AX212" s="333" t="str">
        <f t="shared" si="47"/>
        <v>NON</v>
      </c>
      <c r="AY212" s="231">
        <f>+MargesVN[[#This Row],[Total COM]]+MargesVN[[#This Row],[EXT GIE]]+MargesVN[[#This Row],[Forfait immat]]</f>
        <v>90.93</v>
      </c>
    </row>
    <row r="213" spans="1:51" s="231" customFormat="1" ht="11.25" customHeight="1" x14ac:dyDescent="0.25">
      <c r="A213" s="354">
        <v>35</v>
      </c>
      <c r="B213" s="354" t="s">
        <v>183</v>
      </c>
      <c r="C213" s="354" t="s">
        <v>29</v>
      </c>
      <c r="D213" s="355">
        <v>46140</v>
      </c>
      <c r="E213" s="356">
        <v>46140</v>
      </c>
      <c r="F213" s="357"/>
      <c r="G213" s="357"/>
      <c r="H213" s="357"/>
      <c r="I213" s="357" t="s">
        <v>165</v>
      </c>
      <c r="J213" s="357"/>
      <c r="K213" s="357">
        <v>-5.01</v>
      </c>
      <c r="L213" s="354" t="s">
        <v>252</v>
      </c>
      <c r="M213" s="354">
        <v>510489</v>
      </c>
      <c r="N213" s="354">
        <v>489</v>
      </c>
      <c r="O213" s="354" t="s">
        <v>2961</v>
      </c>
      <c r="P213" s="358" t="s">
        <v>2962</v>
      </c>
      <c r="Q213" s="354" t="s">
        <v>31</v>
      </c>
      <c r="R213" s="359">
        <v>19775</v>
      </c>
      <c r="S213" s="359">
        <v>2083.33</v>
      </c>
      <c r="T213" s="360">
        <f t="shared" si="36"/>
        <v>21858.33</v>
      </c>
      <c r="U213" s="361">
        <v>13</v>
      </c>
      <c r="V213" s="359">
        <v>321.86</v>
      </c>
      <c r="W213" s="362">
        <v>35</v>
      </c>
      <c r="X213" s="363"/>
      <c r="Y213" s="362">
        <f t="shared" si="37"/>
        <v>286.86</v>
      </c>
      <c r="Z213" s="364">
        <f t="shared" si="38"/>
        <v>1.4724821155138566E-2</v>
      </c>
      <c r="AA213" s="363">
        <v>0</v>
      </c>
      <c r="AB213" s="362">
        <v>-2966</v>
      </c>
      <c r="AC213" s="362"/>
      <c r="AD213" s="362" t="s">
        <v>2019</v>
      </c>
      <c r="AE213" s="365">
        <v>0.1</v>
      </c>
      <c r="AF213" s="365">
        <v>0.13</v>
      </c>
      <c r="AG213" s="362">
        <f t="shared" si="39"/>
        <v>28.686000000000003</v>
      </c>
      <c r="AH213" s="362"/>
      <c r="AI213" s="362">
        <f t="shared" si="40"/>
        <v>28.686000000000003</v>
      </c>
      <c r="AJ213" s="354" t="s">
        <v>149</v>
      </c>
      <c r="AK213" s="354"/>
      <c r="AL213" s="361"/>
      <c r="AM213" s="366">
        <f t="shared" si="41"/>
        <v>0</v>
      </c>
      <c r="AN213" s="366">
        <f t="shared" si="42"/>
        <v>1</v>
      </c>
      <c r="AO213" s="366"/>
      <c r="AP213" s="366"/>
      <c r="AQ213" s="366">
        <f t="shared" si="43"/>
        <v>0</v>
      </c>
      <c r="AR213" s="367" t="str">
        <f>IF(A213="","",VLOOKUP(A213,'Base Sites'!A:B,2,FALSE))</f>
        <v>Valauto Cambrai</v>
      </c>
      <c r="AS213" s="367" t="str">
        <f t="shared" si="44"/>
        <v>SKODA</v>
      </c>
      <c r="AT213" s="366"/>
      <c r="AU213" s="368" t="str">
        <f>IF(A213="","",VLOOKUP(L213,'Base Vendeurs'!A:B,2,FALSE))</f>
        <v>Valauto Cambrai</v>
      </c>
      <c r="AV213" s="362">
        <f t="shared" si="45"/>
        <v>321.86</v>
      </c>
      <c r="AW213" s="364">
        <f t="shared" si="46"/>
        <v>1.4724821155138566E-2</v>
      </c>
      <c r="AX213" s="368" t="str">
        <f t="shared" si="47"/>
        <v>NON</v>
      </c>
      <c r="AY213" s="231">
        <f>+MargesVN[[#This Row],[Total COM]]+MargesVN[[#This Row],[EXT GIE]]+MargesVN[[#This Row],[Forfait immat]]</f>
        <v>28.686000000000003</v>
      </c>
    </row>
    <row r="214" spans="1:51" s="231" customFormat="1" ht="11.25" customHeight="1" x14ac:dyDescent="0.25">
      <c r="A214" s="431">
        <v>15</v>
      </c>
      <c r="B214" s="431" t="s">
        <v>163</v>
      </c>
      <c r="C214" s="431" t="s">
        <v>104</v>
      </c>
      <c r="D214" s="432">
        <v>46080</v>
      </c>
      <c r="E214" s="433">
        <v>46080</v>
      </c>
      <c r="F214" s="434"/>
      <c r="G214" s="434"/>
      <c r="H214" s="434"/>
      <c r="I214" s="434"/>
      <c r="J214" s="434"/>
      <c r="K214" s="434">
        <v>0</v>
      </c>
      <c r="L214" s="431" t="s">
        <v>1996</v>
      </c>
      <c r="M214" s="431">
        <v>510497</v>
      </c>
      <c r="N214" s="431">
        <v>497</v>
      </c>
      <c r="O214" s="431" t="s">
        <v>1997</v>
      </c>
      <c r="P214" s="435" t="s">
        <v>1832</v>
      </c>
      <c r="Q214" s="431" t="s">
        <v>205</v>
      </c>
      <c r="R214" s="436">
        <v>41363.33</v>
      </c>
      <c r="S214" s="436">
        <v>0</v>
      </c>
      <c r="T214" s="437">
        <f t="shared" si="36"/>
        <v>41363.33</v>
      </c>
      <c r="U214" s="438">
        <v>430</v>
      </c>
      <c r="V214" s="436">
        <v>1335.46</v>
      </c>
      <c r="W214" s="439">
        <v>94.99</v>
      </c>
      <c r="X214" s="440"/>
      <c r="Y214" s="439">
        <f t="shared" si="37"/>
        <v>1240.47</v>
      </c>
      <c r="Z214" s="441">
        <f t="shared" si="38"/>
        <v>3.2286085283752541E-2</v>
      </c>
      <c r="AA214" s="440">
        <v>-6881.63</v>
      </c>
      <c r="AB214" s="439">
        <v>0</v>
      </c>
      <c r="AC214" s="439"/>
      <c r="AD214" s="439" t="s">
        <v>1214</v>
      </c>
      <c r="AE214" s="442"/>
      <c r="AF214" s="442">
        <v>0.13</v>
      </c>
      <c r="AG214" s="439">
        <f t="shared" si="39"/>
        <v>0</v>
      </c>
      <c r="AH214" s="439"/>
      <c r="AI214" s="439">
        <f t="shared" si="40"/>
        <v>0</v>
      </c>
      <c r="AJ214" s="431" t="s">
        <v>149</v>
      </c>
      <c r="AK214" s="431">
        <v>1</v>
      </c>
      <c r="AL214" s="438" t="s">
        <v>293</v>
      </c>
      <c r="AM214" s="443">
        <f t="shared" si="41"/>
        <v>1</v>
      </c>
      <c r="AN214" s="443">
        <f t="shared" si="42"/>
        <v>1</v>
      </c>
      <c r="AO214" s="443"/>
      <c r="AP214" s="443"/>
      <c r="AQ214" s="443">
        <f t="shared" si="43"/>
        <v>1</v>
      </c>
      <c r="AR214" s="444" t="str">
        <f>IF(A214="","",VLOOKUP(A214,'Base Sites'!A:B,2,FALSE))</f>
        <v>Valauto Hainaut</v>
      </c>
      <c r="AS214" s="444" t="str">
        <f t="shared" si="44"/>
        <v>VOLKSWAGEN</v>
      </c>
      <c r="AT214" s="443"/>
      <c r="AU214" s="445" t="str">
        <f>IF(A214="","",VLOOKUP(L214,'Base Vendeurs'!A:B,2,FALSE))</f>
        <v>Sociétés EST</v>
      </c>
      <c r="AV214" s="439">
        <f t="shared" si="45"/>
        <v>1335.46</v>
      </c>
      <c r="AW214" s="441">
        <f t="shared" si="46"/>
        <v>3.2286085283752541E-2</v>
      </c>
      <c r="AX214" s="445" t="str">
        <f t="shared" si="47"/>
        <v>NON</v>
      </c>
      <c r="AY214" s="231">
        <f>+MargesVN[[#This Row],[Total COM]]+MargesVN[[#This Row],[EXT GIE]]+MargesVN[[#This Row],[Forfait immat]]</f>
        <v>1</v>
      </c>
    </row>
    <row r="215" spans="1:51" s="231" customFormat="1" ht="11.25" customHeight="1" x14ac:dyDescent="0.25">
      <c r="A215" s="45">
        <v>45</v>
      </c>
      <c r="B215" s="45" t="s">
        <v>163</v>
      </c>
      <c r="C215" s="45" t="s">
        <v>104</v>
      </c>
      <c r="D215" s="44">
        <v>46059</v>
      </c>
      <c r="E215" s="65">
        <v>46060</v>
      </c>
      <c r="F215" s="35"/>
      <c r="G215" s="35"/>
      <c r="H215" s="35"/>
      <c r="I215" s="35"/>
      <c r="J215" s="35"/>
      <c r="K215" s="35"/>
      <c r="L215" s="45" t="s">
        <v>388</v>
      </c>
      <c r="M215" s="45">
        <v>510566</v>
      </c>
      <c r="N215" s="45">
        <v>566</v>
      </c>
      <c r="O215" s="45" t="s">
        <v>1424</v>
      </c>
      <c r="P215" s="66" t="s">
        <v>1425</v>
      </c>
      <c r="Q215" s="45" t="s">
        <v>190</v>
      </c>
      <c r="R215" s="47">
        <v>24822.33</v>
      </c>
      <c r="S215" s="47">
        <v>-250.01</v>
      </c>
      <c r="T215" s="48">
        <f t="shared" si="36"/>
        <v>24572.320000000003</v>
      </c>
      <c r="U215" s="49">
        <v>386</v>
      </c>
      <c r="V215" s="47">
        <v>472.84</v>
      </c>
      <c r="W215" s="46">
        <v>95</v>
      </c>
      <c r="X215" s="50"/>
      <c r="Y215" s="46">
        <f t="shared" si="37"/>
        <v>377.84</v>
      </c>
      <c r="Z215" s="51">
        <f t="shared" si="38"/>
        <v>1.9242790261562601E-2</v>
      </c>
      <c r="AA215" s="50">
        <v>-2632.79</v>
      </c>
      <c r="AB215" s="46">
        <v>0</v>
      </c>
      <c r="AC215" s="46"/>
      <c r="AD215" s="46"/>
      <c r="AE215" s="52">
        <v>0.1</v>
      </c>
      <c r="AF215" s="52">
        <v>0.13</v>
      </c>
      <c r="AG215" s="46">
        <f t="shared" si="39"/>
        <v>37.783999999999999</v>
      </c>
      <c r="AH215" s="46"/>
      <c r="AI215" s="46">
        <f t="shared" si="40"/>
        <v>37.783999999999999</v>
      </c>
      <c r="AJ215" s="45" t="s">
        <v>164</v>
      </c>
      <c r="AK215" s="45">
        <v>30</v>
      </c>
      <c r="AL215" s="49"/>
      <c r="AM215" s="238">
        <f t="shared" si="41"/>
        <v>0</v>
      </c>
      <c r="AN215" s="238">
        <f t="shared" si="42"/>
        <v>1</v>
      </c>
      <c r="AO215" s="238"/>
      <c r="AP215" s="238"/>
      <c r="AQ215" s="238">
        <f t="shared" si="43"/>
        <v>0</v>
      </c>
      <c r="AR215" s="96" t="str">
        <f>IF(A215="","",VLOOKUP(A215,'Base Sites'!A:B,2,FALSE))</f>
        <v>Valauto Arras</v>
      </c>
      <c r="AS215" s="96" t="str">
        <f t="shared" si="44"/>
        <v>VOLKSWAGEN</v>
      </c>
      <c r="AT215" s="238"/>
      <c r="AU215" s="231" t="str">
        <f>IF(A215="","",VLOOKUP(L215,'Base Vendeurs'!A:B,2,FALSE))</f>
        <v>Valauto Roncq VW</v>
      </c>
      <c r="AV215" s="46">
        <f t="shared" si="45"/>
        <v>472.84</v>
      </c>
      <c r="AW215" s="51">
        <f t="shared" si="46"/>
        <v>1.9242790261562601E-2</v>
      </c>
      <c r="AX215" s="231" t="str">
        <f t="shared" si="47"/>
        <v>NON</v>
      </c>
      <c r="AY215" s="231">
        <f>+MargesVN[[#This Row],[Total COM]]+MargesVN[[#This Row],[EXT GIE]]+MargesVN[[#This Row],[Forfait immat]]</f>
        <v>67.783999999999992</v>
      </c>
    </row>
    <row r="216" spans="1:51" s="231" customFormat="1" ht="11.25" customHeight="1" x14ac:dyDescent="0.25">
      <c r="A216" s="45">
        <v>45</v>
      </c>
      <c r="B216" s="45" t="s">
        <v>163</v>
      </c>
      <c r="C216" s="45" t="s">
        <v>104</v>
      </c>
      <c r="D216" s="44">
        <v>46076</v>
      </c>
      <c r="E216" s="65">
        <v>46077</v>
      </c>
      <c r="F216" s="35"/>
      <c r="G216" s="35"/>
      <c r="H216" s="35"/>
      <c r="I216" s="35"/>
      <c r="J216" s="35"/>
      <c r="K216" s="35">
        <v>0</v>
      </c>
      <c r="L216" s="45" t="s">
        <v>443</v>
      </c>
      <c r="M216" s="45">
        <v>510595</v>
      </c>
      <c r="N216" s="45">
        <v>595</v>
      </c>
      <c r="O216" s="45" t="s">
        <v>1811</v>
      </c>
      <c r="P216" s="66" t="s">
        <v>1812</v>
      </c>
      <c r="Q216" s="45" t="s">
        <v>177</v>
      </c>
      <c r="R216" s="47">
        <v>37605</v>
      </c>
      <c r="S216" s="47">
        <v>4395.84</v>
      </c>
      <c r="T216" s="48">
        <f t="shared" si="36"/>
        <v>42000.84</v>
      </c>
      <c r="U216" s="49">
        <v>462</v>
      </c>
      <c r="V216" s="47">
        <v>-9469.07</v>
      </c>
      <c r="W216" s="46">
        <v>95</v>
      </c>
      <c r="X216" s="50"/>
      <c r="Y216" s="46">
        <f t="shared" si="37"/>
        <v>-9564.07</v>
      </c>
      <c r="Z216" s="51">
        <f t="shared" si="38"/>
        <v>-0.22544953862827508</v>
      </c>
      <c r="AA216" s="50">
        <v>-2100.04</v>
      </c>
      <c r="AB216" s="46">
        <v>0</v>
      </c>
      <c r="AC216" s="46"/>
      <c r="AD216" s="46" t="s">
        <v>2037</v>
      </c>
      <c r="AE216" s="52"/>
      <c r="AF216" s="52">
        <v>0.13</v>
      </c>
      <c r="AG216" s="46">
        <f t="shared" si="39"/>
        <v>0</v>
      </c>
      <c r="AH216" s="46">
        <v>150</v>
      </c>
      <c r="AI216" s="46">
        <f t="shared" si="40"/>
        <v>150</v>
      </c>
      <c r="AJ216" s="45" t="s">
        <v>149</v>
      </c>
      <c r="AK216" s="45">
        <v>0</v>
      </c>
      <c r="AL216" s="49"/>
      <c r="AM216" s="238">
        <f t="shared" si="41"/>
        <v>0</v>
      </c>
      <c r="AN216" s="238">
        <f t="shared" si="42"/>
        <v>1</v>
      </c>
      <c r="AO216" s="238"/>
      <c r="AP216" s="238"/>
      <c r="AQ216" s="238">
        <f t="shared" si="43"/>
        <v>0</v>
      </c>
      <c r="AR216" s="96" t="str">
        <f>IF(A216="","",VLOOKUP(A216,'Base Sites'!A:B,2,FALSE))</f>
        <v>Valauto Arras</v>
      </c>
      <c r="AS216" s="96" t="str">
        <f t="shared" si="44"/>
        <v>VOLKSWAGEN</v>
      </c>
      <c r="AT216" s="238"/>
      <c r="AU216" s="231" t="str">
        <f>IF(A216="","",VLOOKUP(L216,'Base Vendeurs'!A:B,2,FALSE))</f>
        <v>Valauto Arras</v>
      </c>
      <c r="AV216" s="46">
        <f t="shared" si="45"/>
        <v>-9469.07</v>
      </c>
      <c r="AW216" s="51">
        <f t="shared" si="46"/>
        <v>-0.22544953862827508</v>
      </c>
      <c r="AX216" s="231" t="str">
        <f t="shared" si="47"/>
        <v>OUI</v>
      </c>
      <c r="AY216" s="231">
        <f>+MargesVN[[#This Row],[Total COM]]+MargesVN[[#This Row],[EXT GIE]]+MargesVN[[#This Row],[Forfait immat]]</f>
        <v>150</v>
      </c>
    </row>
    <row r="217" spans="1:51" s="231" customFormat="1" ht="11.25" customHeight="1" x14ac:dyDescent="0.25">
      <c r="A217" s="431">
        <v>45</v>
      </c>
      <c r="B217" s="431" t="s">
        <v>163</v>
      </c>
      <c r="C217" s="431" t="s">
        <v>104</v>
      </c>
      <c r="D217" s="432">
        <v>46202</v>
      </c>
      <c r="E217" s="433">
        <v>46198</v>
      </c>
      <c r="F217" s="434"/>
      <c r="G217" s="434"/>
      <c r="H217" s="434"/>
      <c r="I217" s="434"/>
      <c r="J217" s="434"/>
      <c r="K217" s="434">
        <v>0</v>
      </c>
      <c r="L217" s="431" t="s">
        <v>443</v>
      </c>
      <c r="M217" s="431">
        <v>510614</v>
      </c>
      <c r="N217" s="431">
        <v>614</v>
      </c>
      <c r="O217" s="431" t="s">
        <v>4987</v>
      </c>
      <c r="P217" s="435" t="s">
        <v>4988</v>
      </c>
      <c r="Q217" s="431" t="s">
        <v>26</v>
      </c>
      <c r="R217" s="436">
        <v>43155</v>
      </c>
      <c r="S217" s="436">
        <v>2054.16</v>
      </c>
      <c r="T217" s="437">
        <f t="shared" si="36"/>
        <v>45209.16</v>
      </c>
      <c r="U217" s="438">
        <v>109</v>
      </c>
      <c r="V217" s="436">
        <v>1645.12</v>
      </c>
      <c r="W217" s="439">
        <v>95</v>
      </c>
      <c r="X217" s="440"/>
      <c r="Y217" s="439">
        <f t="shared" si="37"/>
        <v>1550.12</v>
      </c>
      <c r="Z217" s="441">
        <f t="shared" si="38"/>
        <v>3.6389085751648557E-2</v>
      </c>
      <c r="AA217" s="440">
        <v>0</v>
      </c>
      <c r="AB217" s="439">
        <v>-5116.7299999999996</v>
      </c>
      <c r="AC217" s="439"/>
      <c r="AD217" s="439"/>
      <c r="AE217" s="442">
        <v>0.12</v>
      </c>
      <c r="AF217" s="442">
        <v>0.12</v>
      </c>
      <c r="AG217" s="439">
        <f t="shared" si="39"/>
        <v>186.01439999999997</v>
      </c>
      <c r="AH217" s="439"/>
      <c r="AI217" s="439">
        <f t="shared" si="40"/>
        <v>186.01439999999997</v>
      </c>
      <c r="AJ217" s="431" t="s">
        <v>164</v>
      </c>
      <c r="AK217" s="431">
        <v>30</v>
      </c>
      <c r="AL217" s="438">
        <v>50</v>
      </c>
      <c r="AM217" s="443">
        <f t="shared" si="41"/>
        <v>1</v>
      </c>
      <c r="AN217" s="443">
        <f t="shared" si="42"/>
        <v>1</v>
      </c>
      <c r="AO217" s="443"/>
      <c r="AP217" s="443"/>
      <c r="AQ217" s="443">
        <f t="shared" si="43"/>
        <v>1</v>
      </c>
      <c r="AR217" s="444" t="str">
        <f>IF(A217="","",VLOOKUP(A217,'Base Sites'!A:B,2,FALSE))</f>
        <v>Valauto Arras</v>
      </c>
      <c r="AS217" s="444" t="str">
        <f t="shared" si="44"/>
        <v>VOLKSWAGEN</v>
      </c>
      <c r="AT217" s="443"/>
      <c r="AU217" s="445" t="str">
        <f>IF(A217="","",VLOOKUP(L217,'Base Vendeurs'!A:B,2,FALSE))</f>
        <v>Valauto Arras</v>
      </c>
      <c r="AV217" s="439">
        <f t="shared" si="45"/>
        <v>1645.12</v>
      </c>
      <c r="AW217" s="441">
        <f t="shared" si="46"/>
        <v>3.6389085751648557E-2</v>
      </c>
      <c r="AX217" s="445" t="str">
        <f t="shared" si="47"/>
        <v>NON</v>
      </c>
      <c r="AY217" s="231">
        <f>+MargesVN[[#This Row],[Total COM]]+MargesVN[[#This Row],[EXT GIE]]+MargesVN[[#This Row],[Forfait immat]]</f>
        <v>266.01439999999997</v>
      </c>
    </row>
    <row r="218" spans="1:51" s="231" customFormat="1" ht="11.25" customHeight="1" x14ac:dyDescent="0.25">
      <c r="A218" s="225">
        <v>15</v>
      </c>
      <c r="B218" s="225" t="s">
        <v>163</v>
      </c>
      <c r="C218" s="225" t="s">
        <v>104</v>
      </c>
      <c r="D218" s="216">
        <v>46030</v>
      </c>
      <c r="E218" s="226">
        <v>46030</v>
      </c>
      <c r="F218" s="217"/>
      <c r="G218" s="217"/>
      <c r="H218" s="217"/>
      <c r="I218" s="217"/>
      <c r="J218" s="217"/>
      <c r="K218" s="217">
        <v>0</v>
      </c>
      <c r="L218" s="225" t="s">
        <v>327</v>
      </c>
      <c r="M218" s="225">
        <v>510624</v>
      </c>
      <c r="N218" s="225">
        <v>624</v>
      </c>
      <c r="O218" s="225" t="s">
        <v>751</v>
      </c>
      <c r="P218" s="227" t="s">
        <v>752</v>
      </c>
      <c r="Q218" s="225" t="s">
        <v>93</v>
      </c>
      <c r="R218" s="218">
        <v>27084.83</v>
      </c>
      <c r="S218" s="218">
        <v>1879.16</v>
      </c>
      <c r="T218" s="219">
        <f t="shared" si="36"/>
        <v>28963.99</v>
      </c>
      <c r="U218" s="220">
        <v>407</v>
      </c>
      <c r="V218" s="218">
        <v>1487.02</v>
      </c>
      <c r="W218" s="228">
        <v>95</v>
      </c>
      <c r="X218" s="221"/>
      <c r="Y218" s="228">
        <f t="shared" si="37"/>
        <v>1392.02</v>
      </c>
      <c r="Z218" s="222">
        <f t="shared" si="38"/>
        <v>5.1340302216649016E-2</v>
      </c>
      <c r="AA218" s="221">
        <v>-5418</v>
      </c>
      <c r="AB218" s="228">
        <v>0</v>
      </c>
      <c r="AC218" s="228"/>
      <c r="AD218" s="228" t="s">
        <v>1216</v>
      </c>
      <c r="AE218" s="223"/>
      <c r="AF218" s="223">
        <v>0.13</v>
      </c>
      <c r="AG218" s="228">
        <f t="shared" si="39"/>
        <v>0</v>
      </c>
      <c r="AH218" s="228">
        <v>350</v>
      </c>
      <c r="AI218" s="228">
        <f t="shared" si="40"/>
        <v>350</v>
      </c>
      <c r="AJ218" s="225" t="s">
        <v>149</v>
      </c>
      <c r="AK218" s="225">
        <v>30</v>
      </c>
      <c r="AL218" s="220">
        <v>20</v>
      </c>
      <c r="AM218" s="229">
        <f t="shared" si="41"/>
        <v>1</v>
      </c>
      <c r="AN218" s="229">
        <f t="shared" si="42"/>
        <v>1</v>
      </c>
      <c r="AO218" s="229"/>
      <c r="AP218" s="229"/>
      <c r="AQ218" s="229">
        <f t="shared" si="43"/>
        <v>1</v>
      </c>
      <c r="AR218" s="224" t="str">
        <f>IF(A218="","",VLOOKUP(A218,'Base Sites'!A:B,2,FALSE))</f>
        <v>Valauto Hainaut</v>
      </c>
      <c r="AS218" s="224" t="str">
        <f t="shared" si="44"/>
        <v>VOLKSWAGEN</v>
      </c>
      <c r="AT218" s="229"/>
      <c r="AU218" s="230" t="str">
        <f>IF(A218="","",VLOOKUP(L218,'Base Vendeurs'!A:B,2,FALSE))</f>
        <v>Valauto Hainaut VW</v>
      </c>
      <c r="AV218" s="228">
        <f t="shared" si="45"/>
        <v>1487.02</v>
      </c>
      <c r="AW218" s="222">
        <f t="shared" si="46"/>
        <v>5.1340302216649016E-2</v>
      </c>
      <c r="AX218" s="230" t="str">
        <f t="shared" si="47"/>
        <v>NON</v>
      </c>
      <c r="AY218" s="231">
        <f>+MargesVN[[#This Row],[Total COM]]+MargesVN[[#This Row],[EXT GIE]]+MargesVN[[#This Row],[Forfait immat]]</f>
        <v>400</v>
      </c>
    </row>
    <row r="219" spans="1:51" s="231" customFormat="1" ht="11.25" customHeight="1" x14ac:dyDescent="0.25">
      <c r="A219" s="45">
        <v>45</v>
      </c>
      <c r="B219" s="45" t="s">
        <v>163</v>
      </c>
      <c r="C219" s="45" t="s">
        <v>104</v>
      </c>
      <c r="D219" s="44">
        <v>46079</v>
      </c>
      <c r="E219" s="65">
        <v>46079</v>
      </c>
      <c r="F219" s="35"/>
      <c r="G219" s="35"/>
      <c r="H219" s="35"/>
      <c r="I219" s="35"/>
      <c r="J219" s="35"/>
      <c r="K219" s="35"/>
      <c r="L219" s="45" t="s">
        <v>262</v>
      </c>
      <c r="M219" s="45">
        <v>510643</v>
      </c>
      <c r="N219" s="45">
        <v>643</v>
      </c>
      <c r="O219" s="45" t="s">
        <v>1943</v>
      </c>
      <c r="P219" s="66" t="s">
        <v>1944</v>
      </c>
      <c r="Q219" s="45" t="s">
        <v>26</v>
      </c>
      <c r="R219" s="47">
        <v>36863.33</v>
      </c>
      <c r="S219" s="47">
        <v>1675</v>
      </c>
      <c r="T219" s="48">
        <f t="shared" si="36"/>
        <v>38538.33</v>
      </c>
      <c r="U219" s="49">
        <v>97</v>
      </c>
      <c r="V219" s="47">
        <v>831.3</v>
      </c>
      <c r="W219" s="46">
        <v>95</v>
      </c>
      <c r="X219" s="50"/>
      <c r="Y219" s="46">
        <f t="shared" si="37"/>
        <v>736.3</v>
      </c>
      <c r="Z219" s="51">
        <f t="shared" si="38"/>
        <v>2.1570732307289908E-2</v>
      </c>
      <c r="AA219" s="50">
        <v>-4474.45</v>
      </c>
      <c r="AB219" s="46">
        <v>0</v>
      </c>
      <c r="AC219" s="46"/>
      <c r="AD219" s="46"/>
      <c r="AE219" s="52">
        <v>0.13</v>
      </c>
      <c r="AF219" s="52">
        <v>0.13</v>
      </c>
      <c r="AG219" s="46">
        <f t="shared" si="39"/>
        <v>95.718999999999994</v>
      </c>
      <c r="AH219" s="46"/>
      <c r="AI219" s="46">
        <f t="shared" si="40"/>
        <v>95.718999999999994</v>
      </c>
      <c r="AJ219" s="45" t="s">
        <v>164</v>
      </c>
      <c r="AK219" s="45">
        <v>30</v>
      </c>
      <c r="AL219" s="49"/>
      <c r="AM219" s="238">
        <f t="shared" si="41"/>
        <v>0</v>
      </c>
      <c r="AN219" s="238">
        <f t="shared" si="42"/>
        <v>1</v>
      </c>
      <c r="AO219" s="238"/>
      <c r="AP219" s="238"/>
      <c r="AQ219" s="238">
        <f t="shared" si="43"/>
        <v>0</v>
      </c>
      <c r="AR219" s="96" t="str">
        <f>IF(A219="","",VLOOKUP(A219,'Base Sites'!A:B,2,FALSE))</f>
        <v>Valauto Arras</v>
      </c>
      <c r="AS219" s="96" t="str">
        <f t="shared" si="44"/>
        <v>VOLKSWAGEN</v>
      </c>
      <c r="AT219" s="238"/>
      <c r="AU219" s="231" t="str">
        <f>IF(A219="","",VLOOKUP(L219,'Base Vendeurs'!A:B,2,FALSE))</f>
        <v>Valauto Arras</v>
      </c>
      <c r="AV219" s="46">
        <f t="shared" si="45"/>
        <v>831.3</v>
      </c>
      <c r="AW219" s="51">
        <f t="shared" si="46"/>
        <v>2.1570732307289908E-2</v>
      </c>
      <c r="AX219" s="231" t="str">
        <f t="shared" si="47"/>
        <v>NON</v>
      </c>
      <c r="AY219" s="231">
        <f>+MargesVN[[#This Row],[Total COM]]+MargesVN[[#This Row],[EXT GIE]]+MargesVN[[#This Row],[Forfait immat]]</f>
        <v>125.71899999999999</v>
      </c>
    </row>
    <row r="220" spans="1:51" s="231" customFormat="1" ht="11.25" customHeight="1" x14ac:dyDescent="0.25">
      <c r="A220" s="45">
        <v>45</v>
      </c>
      <c r="B220" s="45" t="s">
        <v>163</v>
      </c>
      <c r="C220" s="45" t="s">
        <v>104</v>
      </c>
      <c r="D220" s="44">
        <v>46070</v>
      </c>
      <c r="E220" s="65">
        <v>46058</v>
      </c>
      <c r="F220" s="35"/>
      <c r="G220" s="35"/>
      <c r="H220" s="35"/>
      <c r="I220" s="35"/>
      <c r="J220" s="35"/>
      <c r="K220" s="35">
        <v>0</v>
      </c>
      <c r="L220" s="45" t="s">
        <v>281</v>
      </c>
      <c r="M220" s="45">
        <v>510664</v>
      </c>
      <c r="N220" s="45">
        <v>664</v>
      </c>
      <c r="O220" s="45" t="s">
        <v>1667</v>
      </c>
      <c r="P220" s="66" t="s">
        <v>1668</v>
      </c>
      <c r="Q220" s="45" t="s">
        <v>107</v>
      </c>
      <c r="R220" s="47">
        <v>22089</v>
      </c>
      <c r="S220" s="47">
        <v>0</v>
      </c>
      <c r="T220" s="48">
        <f t="shared" si="36"/>
        <v>22089</v>
      </c>
      <c r="U220" s="49">
        <v>33</v>
      </c>
      <c r="V220" s="318">
        <v>741.23</v>
      </c>
      <c r="W220" s="46">
        <v>95</v>
      </c>
      <c r="X220" s="50"/>
      <c r="Y220" s="46">
        <f t="shared" si="37"/>
        <v>646.23</v>
      </c>
      <c r="Z220" s="51">
        <f t="shared" si="38"/>
        <v>3.3556521345466071E-2</v>
      </c>
      <c r="AA220" s="50">
        <v>0</v>
      </c>
      <c r="AB220" s="46">
        <v>-1350</v>
      </c>
      <c r="AC220" s="46"/>
      <c r="AD220" s="46"/>
      <c r="AE220" s="52">
        <v>7.0000000000000007E-2</v>
      </c>
      <c r="AF220" s="52">
        <v>0.1</v>
      </c>
      <c r="AG220" s="46">
        <f t="shared" si="39"/>
        <v>45.236100000000008</v>
      </c>
      <c r="AH220" s="46"/>
      <c r="AI220" s="46">
        <f t="shared" si="40"/>
        <v>45.236100000000008</v>
      </c>
      <c r="AJ220" s="45" t="s">
        <v>164</v>
      </c>
      <c r="AK220" s="45"/>
      <c r="AL220" s="49">
        <v>50</v>
      </c>
      <c r="AM220" s="238">
        <f t="shared" si="41"/>
        <v>1</v>
      </c>
      <c r="AN220" s="238">
        <f t="shared" si="42"/>
        <v>1</v>
      </c>
      <c r="AO220" s="238">
        <v>380</v>
      </c>
      <c r="AP220" s="313">
        <v>46090</v>
      </c>
      <c r="AQ220" s="238">
        <f t="shared" si="43"/>
        <v>1</v>
      </c>
      <c r="AR220" s="96" t="str">
        <f>IF(A220="","",VLOOKUP(A220,'Base Sites'!A:B,2,FALSE))</f>
        <v>Valauto Arras</v>
      </c>
      <c r="AS220" s="96" t="str">
        <f t="shared" si="44"/>
        <v>VOLKSWAGEN</v>
      </c>
      <c r="AT220" s="238"/>
      <c r="AU220" s="231" t="str">
        <f>IF(A220="","",VLOOKUP(L220,'Base Vendeurs'!A:B,2,FALSE))</f>
        <v>Valauto Arras</v>
      </c>
      <c r="AV220" s="46">
        <f t="shared" si="45"/>
        <v>1121.23</v>
      </c>
      <c r="AW220" s="51">
        <f t="shared" si="46"/>
        <v>5.07596541264883E-2</v>
      </c>
      <c r="AX220" s="231" t="str">
        <f t="shared" si="47"/>
        <v>NON</v>
      </c>
      <c r="AY220" s="231">
        <f>+MargesVN[[#This Row],[Total COM]]+MargesVN[[#This Row],[EXT GIE]]+MargesVN[[#This Row],[Forfait immat]]</f>
        <v>95.236100000000008</v>
      </c>
    </row>
    <row r="221" spans="1:51" s="231" customFormat="1" ht="11.25" customHeight="1" x14ac:dyDescent="0.25">
      <c r="A221" s="239">
        <v>45</v>
      </c>
      <c r="B221" s="239" t="s">
        <v>163</v>
      </c>
      <c r="C221" s="239" t="s">
        <v>104</v>
      </c>
      <c r="D221" s="198">
        <v>46031</v>
      </c>
      <c r="E221" s="240">
        <v>46031</v>
      </c>
      <c r="F221" s="199"/>
      <c r="G221" s="199"/>
      <c r="H221" s="199"/>
      <c r="I221" s="199"/>
      <c r="J221" s="199"/>
      <c r="K221" s="199">
        <v>0</v>
      </c>
      <c r="L221" s="239" t="s">
        <v>262</v>
      </c>
      <c r="M221" s="239">
        <v>510676</v>
      </c>
      <c r="N221" s="239">
        <v>676</v>
      </c>
      <c r="O221" s="239" t="s">
        <v>764</v>
      </c>
      <c r="P221" s="241" t="s">
        <v>765</v>
      </c>
      <c r="Q221" s="239" t="s">
        <v>93</v>
      </c>
      <c r="R221" s="200">
        <v>42230.67</v>
      </c>
      <c r="S221" s="200">
        <v>2220.8200000000002</v>
      </c>
      <c r="T221" s="201">
        <f t="shared" si="36"/>
        <v>44451.49</v>
      </c>
      <c r="U221" s="202">
        <v>323</v>
      </c>
      <c r="V221" s="200">
        <v>30.58</v>
      </c>
      <c r="W221" s="242">
        <v>95</v>
      </c>
      <c r="X221" s="203"/>
      <c r="Y221" s="242">
        <f t="shared" si="37"/>
        <v>-64.42</v>
      </c>
      <c r="Z221" s="204">
        <f t="shared" si="38"/>
        <v>6.8794094416182669E-4</v>
      </c>
      <c r="AA221" s="203">
        <v>-4847.5</v>
      </c>
      <c r="AB221" s="242">
        <v>0</v>
      </c>
      <c r="AC221" s="242"/>
      <c r="AD221" s="242" t="s">
        <v>1217</v>
      </c>
      <c r="AE221" s="205"/>
      <c r="AF221" s="205">
        <v>0.13</v>
      </c>
      <c r="AG221" s="242">
        <f t="shared" si="39"/>
        <v>0</v>
      </c>
      <c r="AH221" s="242">
        <v>0</v>
      </c>
      <c r="AI221" s="242">
        <f t="shared" si="40"/>
        <v>0</v>
      </c>
      <c r="AJ221" s="239" t="s">
        <v>149</v>
      </c>
      <c r="AK221" s="239">
        <v>30</v>
      </c>
      <c r="AL221" s="202"/>
      <c r="AM221" s="243">
        <f t="shared" si="41"/>
        <v>0</v>
      </c>
      <c r="AN221" s="243">
        <f t="shared" si="42"/>
        <v>1</v>
      </c>
      <c r="AO221" s="243"/>
      <c r="AP221" s="243"/>
      <c r="AQ221" s="243">
        <f t="shared" si="43"/>
        <v>0</v>
      </c>
      <c r="AR221" s="206" t="str">
        <f>IF(A221="","",VLOOKUP(A221,'Base Sites'!A:B,2,FALSE))</f>
        <v>Valauto Arras</v>
      </c>
      <c r="AS221" s="206" t="str">
        <f t="shared" si="44"/>
        <v>VOLKSWAGEN</v>
      </c>
      <c r="AT221" s="243"/>
      <c r="AU221" s="244" t="str">
        <f>IF(A221="","",VLOOKUP(L221,'Base Vendeurs'!A:B,2,FALSE))</f>
        <v>Valauto Arras</v>
      </c>
      <c r="AV221" s="242">
        <f t="shared" si="45"/>
        <v>30.58</v>
      </c>
      <c r="AW221" s="204">
        <f t="shared" si="46"/>
        <v>6.8794094416182669E-4</v>
      </c>
      <c r="AX221" s="244" t="str">
        <f t="shared" si="47"/>
        <v>NON</v>
      </c>
      <c r="AY221" s="231">
        <f>+MargesVN[[#This Row],[Total COM]]+MargesVN[[#This Row],[EXT GIE]]+MargesVN[[#This Row],[Forfait immat]]</f>
        <v>30</v>
      </c>
    </row>
    <row r="222" spans="1:51" s="231" customFormat="1" ht="11.25" customHeight="1" x14ac:dyDescent="0.25">
      <c r="A222" s="259">
        <v>45</v>
      </c>
      <c r="B222" s="259" t="s">
        <v>163</v>
      </c>
      <c r="C222" s="259" t="s">
        <v>104</v>
      </c>
      <c r="D222" s="150">
        <v>46044</v>
      </c>
      <c r="E222" s="260">
        <v>46045</v>
      </c>
      <c r="F222" s="151"/>
      <c r="G222" s="151"/>
      <c r="H222" s="151"/>
      <c r="I222" s="151"/>
      <c r="J222" s="151"/>
      <c r="K222" s="151">
        <v>0</v>
      </c>
      <c r="L222" s="259" t="s">
        <v>262</v>
      </c>
      <c r="M222" s="259">
        <v>510689</v>
      </c>
      <c r="N222" s="259">
        <v>689</v>
      </c>
      <c r="O222" s="259" t="s">
        <v>956</v>
      </c>
      <c r="P222" s="261" t="s">
        <v>957</v>
      </c>
      <c r="Q222" s="259" t="s">
        <v>26</v>
      </c>
      <c r="R222" s="152">
        <v>36113.33</v>
      </c>
      <c r="S222" s="152">
        <v>166.67</v>
      </c>
      <c r="T222" s="153">
        <f t="shared" si="36"/>
        <v>36280</v>
      </c>
      <c r="U222" s="154">
        <v>24</v>
      </c>
      <c r="V222" s="152">
        <v>723.92000000000007</v>
      </c>
      <c r="W222" s="262">
        <v>95</v>
      </c>
      <c r="X222" s="155"/>
      <c r="Y222" s="262">
        <f t="shared" si="37"/>
        <v>628.92000000000007</v>
      </c>
      <c r="Z222" s="156">
        <f t="shared" si="38"/>
        <v>1.9953693495038591E-2</v>
      </c>
      <c r="AA222" s="155">
        <v>0</v>
      </c>
      <c r="AB222" s="262">
        <v>-1400</v>
      </c>
      <c r="AC222" s="262"/>
      <c r="AD222" s="262"/>
      <c r="AE222" s="157">
        <v>0.1</v>
      </c>
      <c r="AF222" s="157">
        <v>0.1</v>
      </c>
      <c r="AG222" s="262">
        <f t="shared" si="39"/>
        <v>62.89200000000001</v>
      </c>
      <c r="AH222" s="262"/>
      <c r="AI222" s="262">
        <f t="shared" si="40"/>
        <v>62.89200000000001</v>
      </c>
      <c r="AJ222" s="259" t="s">
        <v>164</v>
      </c>
      <c r="AK222" s="259"/>
      <c r="AL222" s="154">
        <v>50</v>
      </c>
      <c r="AM222" s="263">
        <f t="shared" si="41"/>
        <v>1</v>
      </c>
      <c r="AN222" s="263">
        <f t="shared" si="42"/>
        <v>1</v>
      </c>
      <c r="AO222" s="263"/>
      <c r="AP222" s="263"/>
      <c r="AQ222" s="263">
        <f t="shared" si="43"/>
        <v>1</v>
      </c>
      <c r="AR222" s="158" t="str">
        <f>IF(A222="","",VLOOKUP(A222,'Base Sites'!A:B,2,FALSE))</f>
        <v>Valauto Arras</v>
      </c>
      <c r="AS222" s="158" t="str">
        <f t="shared" si="44"/>
        <v>VOLKSWAGEN</v>
      </c>
      <c r="AT222" s="263"/>
      <c r="AU222" s="264" t="str">
        <f>IF(A222="","",VLOOKUP(L222,'Base Vendeurs'!A:B,2,FALSE))</f>
        <v>Valauto Arras</v>
      </c>
      <c r="AV222" s="251">
        <f t="shared" si="45"/>
        <v>723.92000000000007</v>
      </c>
      <c r="AW222" s="156">
        <f t="shared" si="46"/>
        <v>1.9953693495038591E-2</v>
      </c>
      <c r="AX222" s="237" t="str">
        <f t="shared" si="47"/>
        <v>NON</v>
      </c>
      <c r="AY222" s="231">
        <f>+MargesVN[[#This Row],[Total COM]]+MargesVN[[#This Row],[EXT GIE]]+MargesVN[[#This Row],[Forfait immat]]</f>
        <v>112.89200000000001</v>
      </c>
    </row>
    <row r="223" spans="1:51" s="231" customFormat="1" ht="11.25" customHeight="1" x14ac:dyDescent="0.25">
      <c r="A223" s="286">
        <v>45</v>
      </c>
      <c r="B223" s="286" t="s">
        <v>163</v>
      </c>
      <c r="C223" s="286" t="s">
        <v>104</v>
      </c>
      <c r="D223" s="180">
        <v>46038</v>
      </c>
      <c r="E223" s="287">
        <v>46041</v>
      </c>
      <c r="F223" s="181"/>
      <c r="G223" s="181"/>
      <c r="H223" s="181"/>
      <c r="I223" s="181"/>
      <c r="J223" s="181"/>
      <c r="K223" s="181"/>
      <c r="L223" s="286" t="s">
        <v>356</v>
      </c>
      <c r="M223" s="286">
        <v>510720</v>
      </c>
      <c r="N223" s="286">
        <v>720</v>
      </c>
      <c r="O223" s="286" t="s">
        <v>1127</v>
      </c>
      <c r="P223" s="288" t="s">
        <v>1128</v>
      </c>
      <c r="Q223" s="286" t="s">
        <v>24</v>
      </c>
      <c r="R223" s="182">
        <v>30333.33</v>
      </c>
      <c r="S223" s="182">
        <v>666.67</v>
      </c>
      <c r="T223" s="183">
        <f t="shared" si="36"/>
        <v>31000</v>
      </c>
      <c r="U223" s="184">
        <v>59</v>
      </c>
      <c r="V223" s="182">
        <v>593.79999999999995</v>
      </c>
      <c r="W223" s="289">
        <v>95</v>
      </c>
      <c r="X223" s="185"/>
      <c r="Y223" s="289">
        <f t="shared" si="37"/>
        <v>498.79999999999995</v>
      </c>
      <c r="Z223" s="186">
        <f t="shared" si="38"/>
        <v>1.9154838709677418E-2</v>
      </c>
      <c r="AA223" s="185">
        <v>0</v>
      </c>
      <c r="AB223" s="289">
        <v>0</v>
      </c>
      <c r="AC223" s="289"/>
      <c r="AD223" s="289"/>
      <c r="AE223" s="187">
        <v>0.1</v>
      </c>
      <c r="AF223" s="187">
        <v>0.1</v>
      </c>
      <c r="AG223" s="289">
        <f t="shared" si="39"/>
        <v>49.879999999999995</v>
      </c>
      <c r="AH223" s="289"/>
      <c r="AI223" s="289">
        <f t="shared" si="40"/>
        <v>49.879999999999995</v>
      </c>
      <c r="AJ223" s="286" t="s">
        <v>164</v>
      </c>
      <c r="AK223" s="286"/>
      <c r="AL223" s="184">
        <v>20</v>
      </c>
      <c r="AM223" s="290">
        <f t="shared" si="41"/>
        <v>1</v>
      </c>
      <c r="AN223" s="290">
        <f t="shared" si="42"/>
        <v>1</v>
      </c>
      <c r="AO223" s="290"/>
      <c r="AP223" s="312"/>
      <c r="AQ223" s="290">
        <f t="shared" si="43"/>
        <v>1</v>
      </c>
      <c r="AR223" s="188" t="str">
        <f>IF(A223="","",VLOOKUP(A223,'Base Sites'!A:B,2,FALSE))</f>
        <v>Valauto Arras</v>
      </c>
      <c r="AS223" s="188" t="str">
        <f t="shared" si="44"/>
        <v>VOLKSWAGEN</v>
      </c>
      <c r="AT223" s="290"/>
      <c r="AU223" s="291" t="str">
        <f>IF(A223="","",VLOOKUP(L223,'Base Vendeurs'!A:B,2,FALSE))</f>
        <v>Sociétés EST</v>
      </c>
      <c r="AV223" s="289">
        <f t="shared" si="45"/>
        <v>593.79999999999995</v>
      </c>
      <c r="AW223" s="186">
        <f t="shared" si="46"/>
        <v>1.9154838709677418E-2</v>
      </c>
      <c r="AX223" s="237" t="str">
        <f t="shared" si="47"/>
        <v>NON</v>
      </c>
      <c r="AY223" s="231">
        <f>+MargesVN[[#This Row],[Total COM]]+MargesVN[[#This Row],[EXT GIE]]+MargesVN[[#This Row],[Forfait immat]]</f>
        <v>69.88</v>
      </c>
    </row>
    <row r="224" spans="1:51" s="231" customFormat="1" ht="11.25" customHeight="1" x14ac:dyDescent="0.25">
      <c r="A224" s="431">
        <v>15</v>
      </c>
      <c r="B224" s="431" t="s">
        <v>163</v>
      </c>
      <c r="C224" s="431" t="s">
        <v>257</v>
      </c>
      <c r="D224" s="432">
        <v>46192</v>
      </c>
      <c r="E224" s="433">
        <v>46193</v>
      </c>
      <c r="F224" s="434"/>
      <c r="G224" s="434"/>
      <c r="H224" s="434"/>
      <c r="I224" s="434"/>
      <c r="J224" s="434"/>
      <c r="K224" s="434">
        <v>0</v>
      </c>
      <c r="L224" s="431" t="s">
        <v>259</v>
      </c>
      <c r="M224" s="431">
        <v>510764</v>
      </c>
      <c r="N224" s="431">
        <v>764</v>
      </c>
      <c r="O224" s="431" t="s">
        <v>4758</v>
      </c>
      <c r="P224" s="435" t="s">
        <v>4759</v>
      </c>
      <c r="Q224" s="431" t="s">
        <v>260</v>
      </c>
      <c r="R224" s="436">
        <v>23166.33</v>
      </c>
      <c r="S224" s="436">
        <v>2825</v>
      </c>
      <c r="T224" s="437">
        <f t="shared" si="36"/>
        <v>25991.33</v>
      </c>
      <c r="U224" s="438">
        <v>99</v>
      </c>
      <c r="V224" s="436">
        <v>751.13</v>
      </c>
      <c r="W224" s="439">
        <v>108.33</v>
      </c>
      <c r="X224" s="440"/>
      <c r="Y224" s="439">
        <f t="shared" si="37"/>
        <v>642.79999999999995</v>
      </c>
      <c r="Z224" s="441">
        <f t="shared" si="38"/>
        <v>2.8899252173705613E-2</v>
      </c>
      <c r="AA224" s="440">
        <v>0</v>
      </c>
      <c r="AB224" s="439">
        <v>-2579.96</v>
      </c>
      <c r="AC224" s="439"/>
      <c r="AD224" s="439"/>
      <c r="AE224" s="442">
        <v>0.1</v>
      </c>
      <c r="AF224" s="442">
        <v>0.12</v>
      </c>
      <c r="AG224" s="439">
        <f t="shared" si="39"/>
        <v>64.28</v>
      </c>
      <c r="AH224" s="439"/>
      <c r="AI224" s="439">
        <f t="shared" si="40"/>
        <v>64.28</v>
      </c>
      <c r="AJ224" s="431" t="s">
        <v>149</v>
      </c>
      <c r="AK224" s="431">
        <v>0</v>
      </c>
      <c r="AL224" s="438">
        <v>50</v>
      </c>
      <c r="AM224" s="443">
        <f t="shared" si="41"/>
        <v>1</v>
      </c>
      <c r="AN224" s="443">
        <f t="shared" si="42"/>
        <v>1</v>
      </c>
      <c r="AO224" s="443"/>
      <c r="AP224" s="443"/>
      <c r="AQ224" s="443">
        <f t="shared" si="43"/>
        <v>1</v>
      </c>
      <c r="AR224" s="444" t="str">
        <f>IF(A224="","",VLOOKUP(A224,'Base Sites'!A:B,2,FALSE))</f>
        <v>Valauto Hainaut</v>
      </c>
      <c r="AS224" s="444" t="str">
        <f t="shared" si="44"/>
        <v>AUDI</v>
      </c>
      <c r="AT224" s="443"/>
      <c r="AU224" s="445" t="str">
        <f>IF(A224="","",VLOOKUP(L224,'Base Vendeurs'!A:B,2,FALSE))</f>
        <v>Valauto Hainaut AUDI</v>
      </c>
      <c r="AV224" s="439">
        <f t="shared" si="45"/>
        <v>751.13</v>
      </c>
      <c r="AW224" s="441">
        <f t="shared" si="46"/>
        <v>2.8899252173705613E-2</v>
      </c>
      <c r="AX224" s="445" t="str">
        <f t="shared" si="47"/>
        <v>NON</v>
      </c>
      <c r="AY224" s="231">
        <f>+MargesVN[[#This Row],[Total COM]]+MargesVN[[#This Row],[EXT GIE]]+MargesVN[[#This Row],[Forfait immat]]</f>
        <v>114.28</v>
      </c>
    </row>
    <row r="225" spans="1:51" s="231" customFormat="1" ht="11.25" customHeight="1" x14ac:dyDescent="0.25">
      <c r="A225" s="431">
        <v>15</v>
      </c>
      <c r="B225" s="431" t="s">
        <v>163</v>
      </c>
      <c r="C225" s="431" t="s">
        <v>257</v>
      </c>
      <c r="D225" s="432">
        <v>46197</v>
      </c>
      <c r="E225" s="433">
        <v>46197</v>
      </c>
      <c r="F225" s="434"/>
      <c r="G225" s="434"/>
      <c r="H225" s="434"/>
      <c r="I225" s="434"/>
      <c r="J225" s="434"/>
      <c r="K225" s="434">
        <v>0</v>
      </c>
      <c r="L225" s="431" t="s">
        <v>259</v>
      </c>
      <c r="M225" s="431">
        <v>510768</v>
      </c>
      <c r="N225" s="431">
        <v>768</v>
      </c>
      <c r="O225" s="431" t="s">
        <v>4760</v>
      </c>
      <c r="P225" s="435" t="s">
        <v>4761</v>
      </c>
      <c r="Q225" s="431" t="s">
        <v>260</v>
      </c>
      <c r="R225" s="436">
        <v>23166.33</v>
      </c>
      <c r="S225" s="436">
        <v>2825</v>
      </c>
      <c r="T225" s="437">
        <f t="shared" si="36"/>
        <v>25991.33</v>
      </c>
      <c r="U225" s="438">
        <v>64</v>
      </c>
      <c r="V225" s="436">
        <v>1558.12</v>
      </c>
      <c r="W225" s="439">
        <v>108.33</v>
      </c>
      <c r="X225" s="440"/>
      <c r="Y225" s="439">
        <f t="shared" si="37"/>
        <v>1449.79</v>
      </c>
      <c r="Z225" s="441">
        <f t="shared" si="38"/>
        <v>5.9947682554144011E-2</v>
      </c>
      <c r="AA225" s="440">
        <v>-909.7</v>
      </c>
      <c r="AB225" s="439">
        <v>-800</v>
      </c>
      <c r="AC225" s="439"/>
      <c r="AD225" s="439"/>
      <c r="AE225" s="442">
        <v>0.12</v>
      </c>
      <c r="AF225" s="442">
        <v>0.12</v>
      </c>
      <c r="AG225" s="439">
        <f t="shared" si="39"/>
        <v>173.97479999999999</v>
      </c>
      <c r="AH225" s="439"/>
      <c r="AI225" s="439">
        <f t="shared" si="40"/>
        <v>173.97479999999999</v>
      </c>
      <c r="AJ225" s="431" t="s">
        <v>149</v>
      </c>
      <c r="AK225" s="431">
        <v>0</v>
      </c>
      <c r="AL225" s="438"/>
      <c r="AM225" s="443">
        <f t="shared" si="41"/>
        <v>0</v>
      </c>
      <c r="AN225" s="443">
        <f t="shared" si="42"/>
        <v>1</v>
      </c>
      <c r="AO225" s="443"/>
      <c r="AP225" s="443"/>
      <c r="AQ225" s="443">
        <f t="shared" si="43"/>
        <v>0</v>
      </c>
      <c r="AR225" s="444" t="str">
        <f>IF(A225="","",VLOOKUP(A225,'Base Sites'!A:B,2,FALSE))</f>
        <v>Valauto Hainaut</v>
      </c>
      <c r="AS225" s="444" t="str">
        <f t="shared" si="44"/>
        <v>AUDI</v>
      </c>
      <c r="AT225" s="443"/>
      <c r="AU225" s="445" t="str">
        <f>IF(A225="","",VLOOKUP(L225,'Base Vendeurs'!A:B,2,FALSE))</f>
        <v>Valauto Hainaut AUDI</v>
      </c>
      <c r="AV225" s="439">
        <f t="shared" si="45"/>
        <v>1558.12</v>
      </c>
      <c r="AW225" s="441">
        <f t="shared" si="46"/>
        <v>5.9947682554144011E-2</v>
      </c>
      <c r="AX225" s="445" t="str">
        <f t="shared" si="47"/>
        <v>NON</v>
      </c>
      <c r="AY225" s="231">
        <f>+MargesVN[[#This Row],[Total COM]]+MargesVN[[#This Row],[EXT GIE]]+MargesVN[[#This Row],[Forfait immat]]</f>
        <v>173.97479999999999</v>
      </c>
    </row>
    <row r="226" spans="1:51" s="231" customFormat="1" ht="11.25" customHeight="1" x14ac:dyDescent="0.25">
      <c r="A226" s="354">
        <v>15</v>
      </c>
      <c r="B226" s="354" t="s">
        <v>163</v>
      </c>
      <c r="C226" s="354" t="s">
        <v>104</v>
      </c>
      <c r="D226" s="355">
        <v>46121</v>
      </c>
      <c r="E226" s="356">
        <v>46121</v>
      </c>
      <c r="F226" s="357"/>
      <c r="G226" s="357"/>
      <c r="H226" s="357"/>
      <c r="I226" s="357"/>
      <c r="J226" s="357"/>
      <c r="K226" s="357">
        <v>0</v>
      </c>
      <c r="L226" s="354" t="s">
        <v>327</v>
      </c>
      <c r="M226" s="354">
        <v>510829</v>
      </c>
      <c r="N226" s="354">
        <v>829</v>
      </c>
      <c r="O226" s="354" t="s">
        <v>3391</v>
      </c>
      <c r="P226" s="358" t="s">
        <v>3392</v>
      </c>
      <c r="Q226" s="354" t="s">
        <v>26</v>
      </c>
      <c r="R226" s="359">
        <v>33863.33</v>
      </c>
      <c r="S226" s="359">
        <v>1125</v>
      </c>
      <c r="T226" s="360">
        <f t="shared" si="36"/>
        <v>34988.33</v>
      </c>
      <c r="U226" s="361">
        <v>69</v>
      </c>
      <c r="V226" s="359">
        <v>2014.04</v>
      </c>
      <c r="W226" s="362">
        <v>95</v>
      </c>
      <c r="X226" s="363"/>
      <c r="Y226" s="362">
        <f t="shared" si="37"/>
        <v>1919.04</v>
      </c>
      <c r="Z226" s="364">
        <f t="shared" si="38"/>
        <v>5.7563193213279969E-2</v>
      </c>
      <c r="AA226" s="363">
        <v>0</v>
      </c>
      <c r="AB226" s="362">
        <v>-3900</v>
      </c>
      <c r="AC226" s="362"/>
      <c r="AD226" s="362"/>
      <c r="AE226" s="365">
        <v>0.13</v>
      </c>
      <c r="AF226" s="365">
        <v>0.13</v>
      </c>
      <c r="AG226" s="362">
        <f t="shared" si="39"/>
        <v>249.4752</v>
      </c>
      <c r="AH226" s="362"/>
      <c r="AI226" s="362">
        <f t="shared" si="40"/>
        <v>249.4752</v>
      </c>
      <c r="AJ226" s="354" t="s">
        <v>164</v>
      </c>
      <c r="AK226" s="354">
        <v>30</v>
      </c>
      <c r="AL226" s="361">
        <v>50</v>
      </c>
      <c r="AM226" s="366">
        <f t="shared" si="41"/>
        <v>1</v>
      </c>
      <c r="AN226" s="366">
        <f t="shared" si="42"/>
        <v>1</v>
      </c>
      <c r="AO226" s="366"/>
      <c r="AP226" s="366"/>
      <c r="AQ226" s="366">
        <f t="shared" si="43"/>
        <v>1</v>
      </c>
      <c r="AR226" s="367" t="str">
        <f>IF(A226="","",VLOOKUP(A226,'Base Sites'!A:B,2,FALSE))</f>
        <v>Valauto Hainaut</v>
      </c>
      <c r="AS226" s="367" t="str">
        <f t="shared" si="44"/>
        <v>VOLKSWAGEN</v>
      </c>
      <c r="AT226" s="366"/>
      <c r="AU226" s="368" t="str">
        <f>IF(A226="","",VLOOKUP(L226,'Base Vendeurs'!A:B,2,FALSE))</f>
        <v>Valauto Hainaut VW</v>
      </c>
      <c r="AV226" s="362">
        <f t="shared" si="45"/>
        <v>2014.04</v>
      </c>
      <c r="AW226" s="364">
        <f t="shared" si="46"/>
        <v>5.7563193213279969E-2</v>
      </c>
      <c r="AX226" s="368" t="str">
        <f t="shared" si="47"/>
        <v>NON</v>
      </c>
      <c r="AY226" s="231">
        <f>+MargesVN[[#This Row],[Total COM]]+MargesVN[[#This Row],[EXT GIE]]+MargesVN[[#This Row],[Forfait immat]]</f>
        <v>329.47519999999997</v>
      </c>
    </row>
    <row r="227" spans="1:51" s="231" customFormat="1" ht="11.25" customHeight="1" x14ac:dyDescent="0.25">
      <c r="A227" s="271">
        <v>35</v>
      </c>
      <c r="B227" s="271" t="s">
        <v>163</v>
      </c>
      <c r="C227" s="271" t="s">
        <v>104</v>
      </c>
      <c r="D227" s="207">
        <v>46044</v>
      </c>
      <c r="E227" s="272">
        <v>46042</v>
      </c>
      <c r="F227" s="208"/>
      <c r="G227" s="208"/>
      <c r="H227" s="208"/>
      <c r="I227" s="208"/>
      <c r="J227" s="208"/>
      <c r="K227" s="208">
        <v>0</v>
      </c>
      <c r="L227" s="271" t="s">
        <v>295</v>
      </c>
      <c r="M227" s="271">
        <v>510916</v>
      </c>
      <c r="N227" s="271">
        <v>916</v>
      </c>
      <c r="O227" s="271" t="s">
        <v>1112</v>
      </c>
      <c r="P227" s="273" t="s">
        <v>1113</v>
      </c>
      <c r="Q227" s="271" t="s">
        <v>23</v>
      </c>
      <c r="R227" s="209">
        <v>20605.669999999998</v>
      </c>
      <c r="S227" s="209">
        <v>1220.83</v>
      </c>
      <c r="T227" s="210">
        <f t="shared" si="36"/>
        <v>21826.5</v>
      </c>
      <c r="U227" s="211">
        <v>44</v>
      </c>
      <c r="V227" s="209">
        <v>457.11</v>
      </c>
      <c r="W227" s="274">
        <v>95</v>
      </c>
      <c r="X227" s="212"/>
      <c r="Y227" s="274">
        <f t="shared" si="37"/>
        <v>362.11</v>
      </c>
      <c r="Z227" s="213">
        <f t="shared" si="38"/>
        <v>2.094289052298811E-2</v>
      </c>
      <c r="AA227" s="212">
        <v>-2900.92</v>
      </c>
      <c r="AB227" s="274">
        <v>0</v>
      </c>
      <c r="AC227" s="274"/>
      <c r="AD227" s="274"/>
      <c r="AE227" s="214">
        <v>0.13</v>
      </c>
      <c r="AF227" s="214">
        <v>0.13</v>
      </c>
      <c r="AG227" s="274">
        <f t="shared" si="39"/>
        <v>47.074300000000001</v>
      </c>
      <c r="AH227" s="274"/>
      <c r="AI227" s="274">
        <f t="shared" si="40"/>
        <v>47.074300000000001</v>
      </c>
      <c r="AJ227" s="271" t="s">
        <v>149</v>
      </c>
      <c r="AK227" s="271">
        <v>30</v>
      </c>
      <c r="AL227" s="211">
        <v>50</v>
      </c>
      <c r="AM227" s="275">
        <f t="shared" si="41"/>
        <v>1</v>
      </c>
      <c r="AN227" s="275">
        <f t="shared" si="42"/>
        <v>1</v>
      </c>
      <c r="AO227" s="275"/>
      <c r="AP227" s="275"/>
      <c r="AQ227" s="275">
        <f t="shared" si="43"/>
        <v>1</v>
      </c>
      <c r="AR227" s="215" t="str">
        <f>IF(A227="","",VLOOKUP(A227,'Base Sites'!A:B,2,FALSE))</f>
        <v>Valauto Cambrai</v>
      </c>
      <c r="AS227" s="215" t="str">
        <f t="shared" si="44"/>
        <v>VOLKSWAGEN</v>
      </c>
      <c r="AT227" s="275"/>
      <c r="AU227" s="276" t="str">
        <f>IF(A227="","",VLOOKUP(L227,'Base Vendeurs'!A:B,2,FALSE))</f>
        <v>Valauto Cambrai</v>
      </c>
      <c r="AV227" s="274">
        <f t="shared" si="45"/>
        <v>457.11</v>
      </c>
      <c r="AW227" s="213">
        <f t="shared" si="46"/>
        <v>2.094289052298811E-2</v>
      </c>
      <c r="AX227" s="276" t="str">
        <f t="shared" si="47"/>
        <v>NON</v>
      </c>
      <c r="AY227" s="231">
        <f>+MargesVN[[#This Row],[Total COM]]+MargesVN[[#This Row],[EXT GIE]]+MargesVN[[#This Row],[Forfait immat]]</f>
        <v>127.07429999999999</v>
      </c>
    </row>
    <row r="228" spans="1:51" s="231" customFormat="1" ht="11.25" customHeight="1" x14ac:dyDescent="0.25">
      <c r="A228" s="239">
        <v>45</v>
      </c>
      <c r="B228" s="239" t="s">
        <v>183</v>
      </c>
      <c r="C228" s="239" t="s">
        <v>104</v>
      </c>
      <c r="D228" s="198">
        <v>46042</v>
      </c>
      <c r="E228" s="240">
        <v>46042</v>
      </c>
      <c r="F228" s="199"/>
      <c r="G228" s="199"/>
      <c r="H228" s="199"/>
      <c r="I228" s="199" t="s">
        <v>165</v>
      </c>
      <c r="J228" s="199"/>
      <c r="K228" s="199">
        <v>49394.61</v>
      </c>
      <c r="L228" s="239" t="s">
        <v>33</v>
      </c>
      <c r="M228" s="239">
        <v>510951</v>
      </c>
      <c r="N228" s="239">
        <v>951</v>
      </c>
      <c r="O228" s="239" t="s">
        <v>1139</v>
      </c>
      <c r="P228" s="241" t="s">
        <v>65</v>
      </c>
      <c r="Q228" s="239" t="s">
        <v>24</v>
      </c>
      <c r="R228" s="200">
        <v>29225</v>
      </c>
      <c r="S228" s="200">
        <v>1579.17</v>
      </c>
      <c r="T228" s="201">
        <f t="shared" si="36"/>
        <v>30804.17</v>
      </c>
      <c r="U228" s="202">
        <v>40</v>
      </c>
      <c r="V228" s="200">
        <v>711.1</v>
      </c>
      <c r="W228" s="242">
        <v>95</v>
      </c>
      <c r="X228" s="203"/>
      <c r="Y228" s="242">
        <f t="shared" si="37"/>
        <v>616.1</v>
      </c>
      <c r="Z228" s="204">
        <f t="shared" si="38"/>
        <v>2.3084536931201199E-2</v>
      </c>
      <c r="AA228" s="203">
        <v>0</v>
      </c>
      <c r="AB228" s="242">
        <v>0</v>
      </c>
      <c r="AC228" s="242"/>
      <c r="AD228" s="242" t="s">
        <v>446</v>
      </c>
      <c r="AE228" s="205"/>
      <c r="AF228" s="205">
        <v>0</v>
      </c>
      <c r="AG228" s="242">
        <f t="shared" si="39"/>
        <v>0</v>
      </c>
      <c r="AH228" s="242"/>
      <c r="AI228" s="242">
        <f t="shared" si="40"/>
        <v>0</v>
      </c>
      <c r="AJ228" s="239" t="s">
        <v>270</v>
      </c>
      <c r="AK228" s="239">
        <v>0</v>
      </c>
      <c r="AL228" s="202"/>
      <c r="AM228" s="243">
        <f t="shared" si="41"/>
        <v>0</v>
      </c>
      <c r="AN228" s="243">
        <f t="shared" si="42"/>
        <v>1</v>
      </c>
      <c r="AO228" s="243"/>
      <c r="AP228" s="243"/>
      <c r="AQ228" s="243">
        <f t="shared" si="43"/>
        <v>0</v>
      </c>
      <c r="AR228" s="206" t="str">
        <f>IF(A228="","",VLOOKUP(A228,'Base Sites'!A:B,2,FALSE))</f>
        <v>Valauto Arras</v>
      </c>
      <c r="AS228" s="206" t="str">
        <f t="shared" si="44"/>
        <v>VOLKSWAGEN</v>
      </c>
      <c r="AT228" s="243"/>
      <c r="AU228" s="244" t="str">
        <f>IF(A228="","",VLOOKUP(L228,'Base Vendeurs'!A:B,2,FALSE))</f>
        <v>Sociétés NORD</v>
      </c>
      <c r="AV228" s="242">
        <f t="shared" si="45"/>
        <v>711.1</v>
      </c>
      <c r="AW228" s="204">
        <f t="shared" si="46"/>
        <v>2.3084536931201199E-2</v>
      </c>
      <c r="AX228" s="244" t="str">
        <f t="shared" si="47"/>
        <v>NON</v>
      </c>
      <c r="AY228" s="231">
        <f>+MargesVN[[#This Row],[Total COM]]+MargesVN[[#This Row],[EXT GIE]]+MargesVN[[#This Row],[Forfait immat]]</f>
        <v>0</v>
      </c>
    </row>
    <row r="229" spans="1:51" s="231" customFormat="1" ht="11.25" customHeight="1" x14ac:dyDescent="0.25">
      <c r="A229" s="45">
        <v>45</v>
      </c>
      <c r="B229" s="45" t="s">
        <v>163</v>
      </c>
      <c r="C229" s="45" t="s">
        <v>104</v>
      </c>
      <c r="D229" s="44">
        <v>46048</v>
      </c>
      <c r="E229" s="65">
        <v>46049</v>
      </c>
      <c r="F229" s="35"/>
      <c r="G229" s="35"/>
      <c r="H229" s="35"/>
      <c r="I229" s="35"/>
      <c r="J229" s="35"/>
      <c r="K229" s="35"/>
      <c r="L229" s="45" t="s">
        <v>262</v>
      </c>
      <c r="M229" s="45">
        <v>510970</v>
      </c>
      <c r="N229" s="45">
        <v>970</v>
      </c>
      <c r="O229" s="45" t="s">
        <v>991</v>
      </c>
      <c r="P229" s="66" t="s">
        <v>992</v>
      </c>
      <c r="Q229" s="45" t="s">
        <v>177</v>
      </c>
      <c r="R229" s="47">
        <v>37605</v>
      </c>
      <c r="S229" s="47">
        <v>4483.34</v>
      </c>
      <c r="T229" s="48">
        <f t="shared" si="36"/>
        <v>42088.34</v>
      </c>
      <c r="U229" s="49">
        <v>66</v>
      </c>
      <c r="V229" s="47">
        <v>1942.6599999999999</v>
      </c>
      <c r="W229" s="46">
        <v>95</v>
      </c>
      <c r="X229" s="50"/>
      <c r="Y229" s="46">
        <f t="shared" si="37"/>
        <v>1847.6599999999999</v>
      </c>
      <c r="Z229" s="51">
        <f t="shared" si="38"/>
        <v>4.6156726542315521E-2</v>
      </c>
      <c r="AA229" s="50">
        <v>0</v>
      </c>
      <c r="AB229" s="46">
        <v>0</v>
      </c>
      <c r="AC229" s="46"/>
      <c r="AD229" s="46"/>
      <c r="AE229" s="52">
        <v>7.0000000000000007E-2</v>
      </c>
      <c r="AF229" s="52">
        <v>7.0000000000000007E-2</v>
      </c>
      <c r="AG229" s="46">
        <f t="shared" si="39"/>
        <v>129.33619999999999</v>
      </c>
      <c r="AH229" s="46"/>
      <c r="AI229" s="46">
        <f t="shared" si="40"/>
        <v>129.33619999999999</v>
      </c>
      <c r="AJ229" s="45" t="s">
        <v>164</v>
      </c>
      <c r="AK229" s="45">
        <v>0</v>
      </c>
      <c r="AL229" s="49">
        <v>50</v>
      </c>
      <c r="AM229" s="238">
        <f t="shared" si="41"/>
        <v>1</v>
      </c>
      <c r="AN229" s="238">
        <f t="shared" si="42"/>
        <v>1</v>
      </c>
      <c r="AO229" s="238"/>
      <c r="AP229" s="238"/>
      <c r="AQ229" s="238">
        <f t="shared" si="43"/>
        <v>1</v>
      </c>
      <c r="AR229" s="96" t="str">
        <f>IF(A229="","",VLOOKUP(A229,'Base Sites'!A:B,2,FALSE))</f>
        <v>Valauto Arras</v>
      </c>
      <c r="AS229" s="96" t="str">
        <f t="shared" si="44"/>
        <v>VOLKSWAGEN</v>
      </c>
      <c r="AT229" s="238"/>
      <c r="AU229" s="231" t="str">
        <f>IF(A229="","",VLOOKUP(L229,'Base Vendeurs'!A:B,2,FALSE))</f>
        <v>Valauto Arras</v>
      </c>
      <c r="AV229" s="46">
        <f t="shared" si="45"/>
        <v>1942.6599999999999</v>
      </c>
      <c r="AW229" s="51">
        <f t="shared" si="46"/>
        <v>4.6156726542315521E-2</v>
      </c>
      <c r="AX229" s="231" t="str">
        <f t="shared" si="47"/>
        <v>NON</v>
      </c>
      <c r="AY229" s="231">
        <f>+MargesVN[[#This Row],[Total COM]]+MargesVN[[#This Row],[EXT GIE]]+MargesVN[[#This Row],[Forfait immat]]</f>
        <v>179.33619999999999</v>
      </c>
    </row>
    <row r="230" spans="1:51" s="231" customFormat="1" ht="11.25" customHeight="1" x14ac:dyDescent="0.25">
      <c r="A230" s="319">
        <v>45</v>
      </c>
      <c r="B230" s="319" t="s">
        <v>163</v>
      </c>
      <c r="C230" s="319" t="s">
        <v>104</v>
      </c>
      <c r="D230" s="320">
        <v>46112</v>
      </c>
      <c r="E230" s="321">
        <v>46108</v>
      </c>
      <c r="F230" s="322"/>
      <c r="G230" s="322"/>
      <c r="H230" s="322"/>
      <c r="I230" s="322"/>
      <c r="J230" s="322"/>
      <c r="K230" s="322">
        <v>0</v>
      </c>
      <c r="L230" s="319" t="s">
        <v>219</v>
      </c>
      <c r="M230" s="319">
        <v>510972</v>
      </c>
      <c r="N230" s="319">
        <v>972</v>
      </c>
      <c r="O230" s="319" t="s">
        <v>2670</v>
      </c>
      <c r="P230" s="323" t="s">
        <v>2671</v>
      </c>
      <c r="Q230" s="319" t="s">
        <v>382</v>
      </c>
      <c r="R230" s="324">
        <v>53780</v>
      </c>
      <c r="S230" s="324">
        <v>1900</v>
      </c>
      <c r="T230" s="325">
        <f t="shared" si="36"/>
        <v>55680</v>
      </c>
      <c r="U230" s="326">
        <v>159</v>
      </c>
      <c r="V230" s="324">
        <v>2380.5100000000002</v>
      </c>
      <c r="W230" s="327">
        <v>95</v>
      </c>
      <c r="X230" s="328"/>
      <c r="Y230" s="327">
        <f t="shared" si="37"/>
        <v>2285.5100000000002</v>
      </c>
      <c r="Z230" s="329">
        <f t="shared" si="38"/>
        <v>4.2753412356321845E-2</v>
      </c>
      <c r="AA230" s="328">
        <v>0</v>
      </c>
      <c r="AB230" s="327">
        <v>0</v>
      </c>
      <c r="AC230" s="327"/>
      <c r="AD230" s="327"/>
      <c r="AE230" s="330">
        <v>0.13</v>
      </c>
      <c r="AF230" s="330">
        <v>0.13</v>
      </c>
      <c r="AG230" s="327">
        <f t="shared" si="39"/>
        <v>297.11630000000002</v>
      </c>
      <c r="AH230" s="327"/>
      <c r="AI230" s="327">
        <f t="shared" si="40"/>
        <v>297.11630000000002</v>
      </c>
      <c r="AJ230" s="319" t="s">
        <v>164</v>
      </c>
      <c r="AK230" s="319">
        <v>0</v>
      </c>
      <c r="AL230" s="326">
        <v>20</v>
      </c>
      <c r="AM230" s="331">
        <f t="shared" si="41"/>
        <v>1</v>
      </c>
      <c r="AN230" s="331">
        <f t="shared" si="42"/>
        <v>1</v>
      </c>
      <c r="AO230" s="331"/>
      <c r="AP230" s="331"/>
      <c r="AQ230" s="331">
        <f t="shared" si="43"/>
        <v>1</v>
      </c>
      <c r="AR230" s="332" t="str">
        <f>IF(A230="","",VLOOKUP(A230,'Base Sites'!A:B,2,FALSE))</f>
        <v>Valauto Arras</v>
      </c>
      <c r="AS230" s="332" t="str">
        <f t="shared" si="44"/>
        <v>VOLKSWAGEN</v>
      </c>
      <c r="AT230" s="331"/>
      <c r="AU230" s="333" t="str">
        <f>IF(A230="","",VLOOKUP(L230,'Base Vendeurs'!A:B,2,FALSE))</f>
        <v>Sociétés NORD</v>
      </c>
      <c r="AV230" s="327">
        <f t="shared" si="45"/>
        <v>2380.5100000000002</v>
      </c>
      <c r="AW230" s="329">
        <f t="shared" si="46"/>
        <v>4.2753412356321845E-2</v>
      </c>
      <c r="AX230" s="333" t="str">
        <f t="shared" si="47"/>
        <v>NON</v>
      </c>
      <c r="AY230" s="231">
        <f>+MargesVN[[#This Row],[Total COM]]+MargesVN[[#This Row],[EXT GIE]]+MargesVN[[#This Row],[Forfait immat]]</f>
        <v>317.11630000000002</v>
      </c>
    </row>
    <row r="231" spans="1:51" s="231" customFormat="1" ht="11.25" customHeight="1" x14ac:dyDescent="0.25">
      <c r="A231" s="431">
        <v>45</v>
      </c>
      <c r="B231" s="431" t="s">
        <v>163</v>
      </c>
      <c r="C231" s="431" t="s">
        <v>104</v>
      </c>
      <c r="D231" s="432">
        <v>46198</v>
      </c>
      <c r="E231" s="433">
        <v>46200</v>
      </c>
      <c r="F231" s="434"/>
      <c r="G231" s="434"/>
      <c r="H231" s="434"/>
      <c r="I231" s="434"/>
      <c r="J231" s="434"/>
      <c r="K231" s="434">
        <v>0</v>
      </c>
      <c r="L231" s="431" t="s">
        <v>463</v>
      </c>
      <c r="M231" s="431">
        <v>510976</v>
      </c>
      <c r="N231" s="431">
        <v>976</v>
      </c>
      <c r="O231" s="431" t="s">
        <v>5057</v>
      </c>
      <c r="P231" s="435" t="s">
        <v>5058</v>
      </c>
      <c r="Q231" s="431" t="s">
        <v>23</v>
      </c>
      <c r="R231" s="436">
        <v>21176.5</v>
      </c>
      <c r="S231" s="436">
        <v>1158.3399999999999</v>
      </c>
      <c r="T231" s="437">
        <f t="shared" si="36"/>
        <v>22334.84</v>
      </c>
      <c r="U231" s="438">
        <v>454</v>
      </c>
      <c r="V231" s="436">
        <v>1.19</v>
      </c>
      <c r="W231" s="439">
        <v>95</v>
      </c>
      <c r="X231" s="440"/>
      <c r="Y231" s="439">
        <f t="shared" si="37"/>
        <v>-93.81</v>
      </c>
      <c r="Z231" s="441">
        <f t="shared" si="38"/>
        <v>5.3279987678443185E-5</v>
      </c>
      <c r="AA231" s="440">
        <v>-3126.87</v>
      </c>
      <c r="AB231" s="439">
        <v>-446.7</v>
      </c>
      <c r="AC231" s="439"/>
      <c r="AD231" s="439" t="s">
        <v>236</v>
      </c>
      <c r="AE231" s="442"/>
      <c r="AF231" s="442">
        <v>0.12</v>
      </c>
      <c r="AG231" s="439">
        <f t="shared" si="39"/>
        <v>0</v>
      </c>
      <c r="AH231" s="439"/>
      <c r="AI231" s="439">
        <f t="shared" si="40"/>
        <v>0</v>
      </c>
      <c r="AJ231" s="431" t="s">
        <v>149</v>
      </c>
      <c r="AK231" s="431">
        <v>30</v>
      </c>
      <c r="AL231" s="438"/>
      <c r="AM231" s="443">
        <f t="shared" si="41"/>
        <v>0</v>
      </c>
      <c r="AN231" s="443">
        <f t="shared" si="42"/>
        <v>1</v>
      </c>
      <c r="AO231" s="443"/>
      <c r="AP231" s="443"/>
      <c r="AQ231" s="443">
        <f t="shared" si="43"/>
        <v>0</v>
      </c>
      <c r="AR231" s="444" t="str">
        <f>IF(A231="","",VLOOKUP(A231,'Base Sites'!A:B,2,FALSE))</f>
        <v>Valauto Arras</v>
      </c>
      <c r="AS231" s="444" t="str">
        <f t="shared" si="44"/>
        <v>VOLKSWAGEN</v>
      </c>
      <c r="AT231" s="443"/>
      <c r="AU231" s="445" t="str">
        <f>IF(A231="","",VLOOKUP(L231,'Base Vendeurs'!A:B,2,FALSE))</f>
        <v>Valauto Arras</v>
      </c>
      <c r="AV231" s="439">
        <f t="shared" si="45"/>
        <v>1.19</v>
      </c>
      <c r="AW231" s="441">
        <f t="shared" si="46"/>
        <v>5.3279987678443185E-5</v>
      </c>
      <c r="AX231" s="445" t="str">
        <f t="shared" si="47"/>
        <v>NON</v>
      </c>
      <c r="AY231" s="231">
        <f>+MargesVN[[#This Row],[Total COM]]+MargesVN[[#This Row],[EXT GIE]]+MargesVN[[#This Row],[Forfait immat]]</f>
        <v>30</v>
      </c>
    </row>
    <row r="232" spans="1:51" s="231" customFormat="1" ht="11.25" customHeight="1" x14ac:dyDescent="0.25">
      <c r="A232" s="319">
        <v>45</v>
      </c>
      <c r="B232" s="319" t="s">
        <v>183</v>
      </c>
      <c r="C232" s="319" t="s">
        <v>104</v>
      </c>
      <c r="D232" s="320">
        <v>46104</v>
      </c>
      <c r="E232" s="321">
        <v>46105</v>
      </c>
      <c r="F232" s="322"/>
      <c r="G232" s="322"/>
      <c r="H232" s="322"/>
      <c r="I232" s="322" t="s">
        <v>165</v>
      </c>
      <c r="J232" s="322"/>
      <c r="K232" s="322">
        <v>-796.34</v>
      </c>
      <c r="L232" s="319" t="s">
        <v>262</v>
      </c>
      <c r="M232" s="319">
        <v>510984</v>
      </c>
      <c r="N232" s="319">
        <v>984</v>
      </c>
      <c r="O232" s="319" t="s">
        <v>2815</v>
      </c>
      <c r="P232" s="323" t="s">
        <v>2816</v>
      </c>
      <c r="Q232" s="319" t="s">
        <v>157</v>
      </c>
      <c r="R232" s="324">
        <v>28533.33</v>
      </c>
      <c r="S232" s="324">
        <v>2766.67</v>
      </c>
      <c r="T232" s="325">
        <f t="shared" si="36"/>
        <v>31300</v>
      </c>
      <c r="U232" s="326">
        <v>31</v>
      </c>
      <c r="V232" s="324">
        <v>1456.83</v>
      </c>
      <c r="W232" s="327">
        <v>95</v>
      </c>
      <c r="X232" s="328"/>
      <c r="Y232" s="327">
        <f t="shared" si="37"/>
        <v>1361.83</v>
      </c>
      <c r="Z232" s="329">
        <f t="shared" si="38"/>
        <v>4.6544089456869005E-2</v>
      </c>
      <c r="AA232" s="328">
        <v>0</v>
      </c>
      <c r="AB232" s="327">
        <v>-3333.33</v>
      </c>
      <c r="AC232" s="327"/>
      <c r="AD232" s="327" t="s">
        <v>2884</v>
      </c>
      <c r="AE232" s="330">
        <v>7.0000000000000007E-2</v>
      </c>
      <c r="AF232" s="330">
        <v>0.1</v>
      </c>
      <c r="AG232" s="327">
        <f t="shared" si="39"/>
        <v>95.328100000000006</v>
      </c>
      <c r="AH232" s="327"/>
      <c r="AI232" s="327">
        <f t="shared" si="40"/>
        <v>95.328100000000006</v>
      </c>
      <c r="AJ232" s="319" t="s">
        <v>164</v>
      </c>
      <c r="AK232" s="319">
        <v>30</v>
      </c>
      <c r="AL232" s="326">
        <v>100</v>
      </c>
      <c r="AM232" s="331">
        <f t="shared" si="41"/>
        <v>1</v>
      </c>
      <c r="AN232" s="331">
        <f t="shared" si="42"/>
        <v>1</v>
      </c>
      <c r="AO232" s="331"/>
      <c r="AP232" s="331"/>
      <c r="AQ232" s="331">
        <f t="shared" si="43"/>
        <v>1</v>
      </c>
      <c r="AR232" s="332" t="str">
        <f>IF(A232="","",VLOOKUP(A232,'Base Sites'!A:B,2,FALSE))</f>
        <v>Valauto Arras</v>
      </c>
      <c r="AS232" s="332" t="str">
        <f t="shared" si="44"/>
        <v>VOLKSWAGEN</v>
      </c>
      <c r="AT232" s="331"/>
      <c r="AU232" s="333" t="str">
        <f>IF(A232="","",VLOOKUP(L232,'Base Vendeurs'!A:B,2,FALSE))</f>
        <v>Valauto Arras</v>
      </c>
      <c r="AV232" s="327">
        <f t="shared" si="45"/>
        <v>1456.83</v>
      </c>
      <c r="AW232" s="329">
        <f t="shared" si="46"/>
        <v>4.6544089456869005E-2</v>
      </c>
      <c r="AX232" s="333" t="str">
        <f t="shared" si="47"/>
        <v>NON</v>
      </c>
      <c r="AY232" s="231">
        <f>+MargesVN[[#This Row],[Total COM]]+MargesVN[[#This Row],[EXT GIE]]+MargesVN[[#This Row],[Forfait immat]]</f>
        <v>225.32810000000001</v>
      </c>
    </row>
    <row r="233" spans="1:51" s="231" customFormat="1" ht="11.25" customHeight="1" x14ac:dyDescent="0.25">
      <c r="A233" s="319">
        <v>45</v>
      </c>
      <c r="B233" s="319" t="s">
        <v>163</v>
      </c>
      <c r="C233" s="319" t="s">
        <v>104</v>
      </c>
      <c r="D233" s="320">
        <v>46085</v>
      </c>
      <c r="E233" s="321">
        <v>46086</v>
      </c>
      <c r="F233" s="322"/>
      <c r="G233" s="322"/>
      <c r="H233" s="322"/>
      <c r="I233" s="322"/>
      <c r="J233" s="322"/>
      <c r="K233" s="322"/>
      <c r="L233" s="319" t="s">
        <v>262</v>
      </c>
      <c r="M233" s="319">
        <v>510987</v>
      </c>
      <c r="N233" s="319">
        <v>987</v>
      </c>
      <c r="O233" s="319" t="s">
        <v>2809</v>
      </c>
      <c r="P233" s="323" t="s">
        <v>2810</v>
      </c>
      <c r="Q233" s="319" t="s">
        <v>157</v>
      </c>
      <c r="R233" s="324">
        <v>28533.33</v>
      </c>
      <c r="S233" s="324">
        <v>2608.34</v>
      </c>
      <c r="T233" s="325">
        <f t="shared" si="36"/>
        <v>31141.670000000002</v>
      </c>
      <c r="U233" s="326">
        <v>13</v>
      </c>
      <c r="V233" s="324">
        <v>1121.3799999999999</v>
      </c>
      <c r="W233" s="327">
        <v>95</v>
      </c>
      <c r="X233" s="328"/>
      <c r="Y233" s="327">
        <f t="shared" si="37"/>
        <v>1026.3799999999999</v>
      </c>
      <c r="Z233" s="329">
        <f t="shared" si="38"/>
        <v>3.6008987315066909E-2</v>
      </c>
      <c r="AA233" s="328">
        <v>-3333.33</v>
      </c>
      <c r="AB233" s="327">
        <v>-636.66999999999996</v>
      </c>
      <c r="AC233" s="327"/>
      <c r="AD233" s="327" t="s">
        <v>2883</v>
      </c>
      <c r="AE233" s="330">
        <v>7.0000000000000007E-2</v>
      </c>
      <c r="AF233" s="330">
        <v>0.1</v>
      </c>
      <c r="AG233" s="327">
        <f t="shared" si="39"/>
        <v>71.846599999999995</v>
      </c>
      <c r="AH233" s="327"/>
      <c r="AI233" s="327">
        <f t="shared" si="40"/>
        <v>71.846599999999995</v>
      </c>
      <c r="AJ233" s="319" t="s">
        <v>164</v>
      </c>
      <c r="AK233" s="319">
        <v>30</v>
      </c>
      <c r="AL233" s="326" t="s">
        <v>293</v>
      </c>
      <c r="AM233" s="331">
        <f t="shared" si="41"/>
        <v>1</v>
      </c>
      <c r="AN233" s="331">
        <f t="shared" si="42"/>
        <v>1</v>
      </c>
      <c r="AO233" s="331"/>
      <c r="AP233" s="331"/>
      <c r="AQ233" s="331">
        <f t="shared" si="43"/>
        <v>1</v>
      </c>
      <c r="AR233" s="332" t="str">
        <f>IF(A233="","",VLOOKUP(A233,'Base Sites'!A:B,2,FALSE))</f>
        <v>Valauto Arras</v>
      </c>
      <c r="AS233" s="332" t="str">
        <f t="shared" si="44"/>
        <v>VOLKSWAGEN</v>
      </c>
      <c r="AT233" s="331"/>
      <c r="AU233" s="333" t="str">
        <f>IF(A233="","",VLOOKUP(L233,'Base Vendeurs'!A:B,2,FALSE))</f>
        <v>Valauto Arras</v>
      </c>
      <c r="AV233" s="327">
        <f t="shared" si="45"/>
        <v>1121.3799999999999</v>
      </c>
      <c r="AW233" s="329">
        <f t="shared" si="46"/>
        <v>3.6008987315066909E-2</v>
      </c>
      <c r="AX233" s="333" t="str">
        <f t="shared" si="47"/>
        <v>NON</v>
      </c>
      <c r="AY233" s="231">
        <f>+MargesVN[[#This Row],[Total COM]]+MargesVN[[#This Row],[EXT GIE]]+MargesVN[[#This Row],[Forfait immat]]</f>
        <v>101.8466</v>
      </c>
    </row>
    <row r="234" spans="1:51" s="231" customFormat="1" ht="11.25" customHeight="1" x14ac:dyDescent="0.25">
      <c r="A234" s="45">
        <v>35</v>
      </c>
      <c r="B234" s="45" t="s">
        <v>163</v>
      </c>
      <c r="C234" s="45" t="s">
        <v>104</v>
      </c>
      <c r="D234" s="44">
        <v>46079</v>
      </c>
      <c r="E234" s="65">
        <v>46080</v>
      </c>
      <c r="F234" s="35"/>
      <c r="G234" s="35"/>
      <c r="H234" s="35"/>
      <c r="I234" s="35"/>
      <c r="J234" s="35"/>
      <c r="K234" s="35"/>
      <c r="L234" s="45" t="s">
        <v>295</v>
      </c>
      <c r="M234" s="45">
        <v>510988</v>
      </c>
      <c r="N234" s="45">
        <v>988</v>
      </c>
      <c r="O234" s="45" t="s">
        <v>1937</v>
      </c>
      <c r="P234" s="66" t="s">
        <v>1938</v>
      </c>
      <c r="Q234" s="45" t="s">
        <v>190</v>
      </c>
      <c r="R234" s="47">
        <v>27264</v>
      </c>
      <c r="S234" s="47">
        <v>162.5</v>
      </c>
      <c r="T234" s="48">
        <f t="shared" si="36"/>
        <v>27426.5</v>
      </c>
      <c r="U234" s="49">
        <v>154</v>
      </c>
      <c r="V234" s="47">
        <v>1038.2</v>
      </c>
      <c r="W234" s="46">
        <v>95</v>
      </c>
      <c r="X234" s="50"/>
      <c r="Y234" s="46">
        <f t="shared" si="37"/>
        <v>943.2</v>
      </c>
      <c r="Z234" s="51">
        <f t="shared" si="38"/>
        <v>3.7853900424771665E-2</v>
      </c>
      <c r="AA234" s="50">
        <v>0</v>
      </c>
      <c r="AB234" s="46">
        <v>-2773.34</v>
      </c>
      <c r="AC234" s="46"/>
      <c r="AD234" s="46"/>
      <c r="AE234" s="52">
        <v>0.13</v>
      </c>
      <c r="AF234" s="52">
        <v>0.13</v>
      </c>
      <c r="AG234" s="46">
        <f t="shared" si="39"/>
        <v>122.61600000000001</v>
      </c>
      <c r="AH234" s="46"/>
      <c r="AI234" s="46">
        <f t="shared" si="40"/>
        <v>122.61600000000001</v>
      </c>
      <c r="AJ234" s="45" t="s">
        <v>164</v>
      </c>
      <c r="AK234" s="45">
        <v>30</v>
      </c>
      <c r="AL234" s="49">
        <v>100</v>
      </c>
      <c r="AM234" s="238">
        <f t="shared" si="41"/>
        <v>1</v>
      </c>
      <c r="AN234" s="238">
        <f t="shared" si="42"/>
        <v>1</v>
      </c>
      <c r="AO234" s="238"/>
      <c r="AP234" s="238"/>
      <c r="AQ234" s="238">
        <f t="shared" si="43"/>
        <v>1</v>
      </c>
      <c r="AR234" s="96" t="str">
        <f>IF(A234="","",VLOOKUP(A234,'Base Sites'!A:B,2,FALSE))</f>
        <v>Valauto Cambrai</v>
      </c>
      <c r="AS234" s="96" t="str">
        <f t="shared" si="44"/>
        <v>VOLKSWAGEN</v>
      </c>
      <c r="AT234" s="238"/>
      <c r="AU234" s="231" t="str">
        <f>IF(A234="","",VLOOKUP(L234,'Base Vendeurs'!A:B,2,FALSE))</f>
        <v>Valauto Cambrai</v>
      </c>
      <c r="AV234" s="46">
        <f t="shared" si="45"/>
        <v>1038.2</v>
      </c>
      <c r="AW234" s="51">
        <f t="shared" si="46"/>
        <v>3.7853900424771665E-2</v>
      </c>
      <c r="AX234" s="231" t="str">
        <f t="shared" si="47"/>
        <v>NON</v>
      </c>
      <c r="AY234" s="231">
        <f>+MargesVN[[#This Row],[Total COM]]+MargesVN[[#This Row],[EXT GIE]]+MargesVN[[#This Row],[Forfait immat]]</f>
        <v>252.61600000000001</v>
      </c>
    </row>
    <row r="235" spans="1:51" s="231" customFormat="1" ht="11.25" customHeight="1" x14ac:dyDescent="0.25">
      <c r="A235" s="431">
        <v>45</v>
      </c>
      <c r="B235" s="431" t="s">
        <v>183</v>
      </c>
      <c r="C235" s="431" t="s">
        <v>104</v>
      </c>
      <c r="D235" s="432">
        <v>46177</v>
      </c>
      <c r="E235" s="433">
        <v>46178</v>
      </c>
      <c r="F235" s="434"/>
      <c r="G235" s="434"/>
      <c r="H235" s="434"/>
      <c r="I235" s="434" t="s">
        <v>165</v>
      </c>
      <c r="J235" s="434"/>
      <c r="K235" s="434">
        <v>-490.6</v>
      </c>
      <c r="L235" s="431" t="s">
        <v>417</v>
      </c>
      <c r="M235" s="431">
        <v>510991</v>
      </c>
      <c r="N235" s="431">
        <v>991</v>
      </c>
      <c r="O235" s="431" t="s">
        <v>5059</v>
      </c>
      <c r="P235" s="435" t="s">
        <v>5060</v>
      </c>
      <c r="Q235" s="431" t="s">
        <v>23</v>
      </c>
      <c r="R235" s="436">
        <v>22014</v>
      </c>
      <c r="S235" s="436">
        <v>720.83</v>
      </c>
      <c r="T235" s="437">
        <f t="shared" si="36"/>
        <v>22734.83</v>
      </c>
      <c r="U235" s="438">
        <v>196</v>
      </c>
      <c r="V235" s="436">
        <v>-9.2899999999999991</v>
      </c>
      <c r="W235" s="439">
        <v>95</v>
      </c>
      <c r="X235" s="440"/>
      <c r="Y235" s="439">
        <f t="shared" si="37"/>
        <v>-104.28999999999999</v>
      </c>
      <c r="Z235" s="441">
        <f t="shared" si="38"/>
        <v>-4.0862412430618563E-4</v>
      </c>
      <c r="AA235" s="440">
        <v>-2500.83</v>
      </c>
      <c r="AB235" s="439">
        <v>-454.7</v>
      </c>
      <c r="AC235" s="439"/>
      <c r="AD235" s="439" t="s">
        <v>5174</v>
      </c>
      <c r="AE235" s="442"/>
      <c r="AF235" s="442">
        <v>0.12</v>
      </c>
      <c r="AG235" s="439">
        <f t="shared" si="39"/>
        <v>0</v>
      </c>
      <c r="AH235" s="439"/>
      <c r="AI235" s="439">
        <f t="shared" si="40"/>
        <v>0</v>
      </c>
      <c r="AJ235" s="431" t="s">
        <v>164</v>
      </c>
      <c r="AK235" s="431">
        <v>30</v>
      </c>
      <c r="AL235" s="438">
        <v>50</v>
      </c>
      <c r="AM235" s="443">
        <f t="shared" si="41"/>
        <v>1</v>
      </c>
      <c r="AN235" s="443">
        <f t="shared" si="42"/>
        <v>1</v>
      </c>
      <c r="AO235" s="443"/>
      <c r="AP235" s="443"/>
      <c r="AQ235" s="443">
        <f t="shared" si="43"/>
        <v>1</v>
      </c>
      <c r="AR235" s="444" t="str">
        <f>IF(A235="","",VLOOKUP(A235,'Base Sites'!A:B,2,FALSE))</f>
        <v>Valauto Arras</v>
      </c>
      <c r="AS235" s="444" t="str">
        <f t="shared" si="44"/>
        <v>VOLKSWAGEN</v>
      </c>
      <c r="AT235" s="443"/>
      <c r="AU235" s="445" t="str">
        <f>IF(A235="","",VLOOKUP(L235,'Base Vendeurs'!A:B,2,FALSE))</f>
        <v>Valauto Roncq VW</v>
      </c>
      <c r="AV235" s="439">
        <f t="shared" si="45"/>
        <v>-9.2899999999999991</v>
      </c>
      <c r="AW235" s="441">
        <f t="shared" si="46"/>
        <v>-4.0862412430618563E-4</v>
      </c>
      <c r="AX235" s="445" t="str">
        <f t="shared" si="47"/>
        <v>OUI</v>
      </c>
      <c r="AY235" s="231">
        <f>+MargesVN[[#This Row],[Total COM]]+MargesVN[[#This Row],[EXT GIE]]+MargesVN[[#This Row],[Forfait immat]]</f>
        <v>80</v>
      </c>
    </row>
    <row r="236" spans="1:51" s="231" customFormat="1" ht="11.25" customHeight="1" x14ac:dyDescent="0.25">
      <c r="A236" s="319">
        <v>25</v>
      </c>
      <c r="B236" s="319" t="s">
        <v>163</v>
      </c>
      <c r="C236" s="319" t="s">
        <v>104</v>
      </c>
      <c r="D236" s="320">
        <v>46111</v>
      </c>
      <c r="E236" s="321">
        <v>46112</v>
      </c>
      <c r="F236" s="322"/>
      <c r="G236" s="322"/>
      <c r="H236" s="322"/>
      <c r="I236" s="322"/>
      <c r="J236" s="322"/>
      <c r="K236" s="322">
        <v>0</v>
      </c>
      <c r="L236" s="319" t="s">
        <v>464</v>
      </c>
      <c r="M236" s="319">
        <v>510998</v>
      </c>
      <c r="N236" s="319">
        <v>998</v>
      </c>
      <c r="O236" s="319" t="s">
        <v>2789</v>
      </c>
      <c r="P236" s="323" t="s">
        <v>2790</v>
      </c>
      <c r="Q236" s="319" t="s">
        <v>24</v>
      </c>
      <c r="R236" s="324">
        <v>32866.67</v>
      </c>
      <c r="S236" s="324">
        <v>-408.33</v>
      </c>
      <c r="T236" s="325">
        <f t="shared" si="36"/>
        <v>32458.339999999997</v>
      </c>
      <c r="U236" s="326">
        <v>123</v>
      </c>
      <c r="V236" s="324">
        <v>1176.33</v>
      </c>
      <c r="W236" s="327">
        <v>95</v>
      </c>
      <c r="X236" s="328"/>
      <c r="Y236" s="327">
        <f t="shared" si="37"/>
        <v>1081.33</v>
      </c>
      <c r="Z236" s="329">
        <f t="shared" si="38"/>
        <v>3.6241224905525053E-2</v>
      </c>
      <c r="AA236" s="328">
        <v>0</v>
      </c>
      <c r="AB236" s="327">
        <v>-1000</v>
      </c>
      <c r="AC236" s="327"/>
      <c r="AD236" s="327"/>
      <c r="AE236" s="330">
        <v>0.13</v>
      </c>
      <c r="AF236" s="330">
        <v>0.13</v>
      </c>
      <c r="AG236" s="327">
        <f t="shared" si="39"/>
        <v>140.5729</v>
      </c>
      <c r="AH236" s="327"/>
      <c r="AI236" s="327">
        <f t="shared" si="40"/>
        <v>140.5729</v>
      </c>
      <c r="AJ236" s="319" t="s">
        <v>149</v>
      </c>
      <c r="AK236" s="319">
        <v>0</v>
      </c>
      <c r="AL236" s="326"/>
      <c r="AM236" s="331">
        <f t="shared" si="41"/>
        <v>0</v>
      </c>
      <c r="AN236" s="331">
        <f t="shared" si="42"/>
        <v>1</v>
      </c>
      <c r="AO236" s="331"/>
      <c r="AP236" s="331"/>
      <c r="AQ236" s="331">
        <f t="shared" si="43"/>
        <v>0</v>
      </c>
      <c r="AR236" s="332" t="str">
        <f>IF(A236="","",VLOOKUP(A236,'Base Sites'!A:B,2,FALSE))</f>
        <v>Valauto Maubeuge</v>
      </c>
      <c r="AS236" s="332" t="str">
        <f t="shared" si="44"/>
        <v>VOLKSWAGEN</v>
      </c>
      <c r="AT236" s="331"/>
      <c r="AU236" s="333" t="str">
        <f>IF(A236="","",VLOOKUP(L236,'Base Vendeurs'!A:B,2,FALSE))</f>
        <v>Valauto Maubeuge</v>
      </c>
      <c r="AV236" s="327">
        <f t="shared" si="45"/>
        <v>1176.33</v>
      </c>
      <c r="AW236" s="329">
        <f t="shared" si="46"/>
        <v>3.6241224905525053E-2</v>
      </c>
      <c r="AX236" s="333" t="str">
        <f t="shared" si="47"/>
        <v>NON</v>
      </c>
      <c r="AY236" s="231">
        <f>+MargesVN[[#This Row],[Total COM]]+MargesVN[[#This Row],[EXT GIE]]+MargesVN[[#This Row],[Forfait immat]]</f>
        <v>140.5729</v>
      </c>
    </row>
    <row r="237" spans="1:51" s="231" customFormat="1" ht="11.25" customHeight="1" x14ac:dyDescent="0.25">
      <c r="A237" s="354">
        <v>45</v>
      </c>
      <c r="B237" s="354" t="s">
        <v>163</v>
      </c>
      <c r="C237" s="354" t="s">
        <v>104</v>
      </c>
      <c r="D237" s="355">
        <v>46128</v>
      </c>
      <c r="E237" s="356">
        <v>46129</v>
      </c>
      <c r="F237" s="357"/>
      <c r="G237" s="357"/>
      <c r="H237" s="357"/>
      <c r="I237" s="357"/>
      <c r="J237" s="357"/>
      <c r="K237" s="357">
        <v>0</v>
      </c>
      <c r="L237" s="354" t="s">
        <v>262</v>
      </c>
      <c r="M237" s="354">
        <v>511004</v>
      </c>
      <c r="N237" s="354">
        <v>1004</v>
      </c>
      <c r="O237" s="354" t="s">
        <v>3590</v>
      </c>
      <c r="P237" s="358" t="s">
        <v>3591</v>
      </c>
      <c r="Q237" s="354" t="s">
        <v>24</v>
      </c>
      <c r="R237" s="359">
        <v>36325</v>
      </c>
      <c r="S237" s="359">
        <v>674.99</v>
      </c>
      <c r="T237" s="360">
        <f t="shared" si="36"/>
        <v>36999.99</v>
      </c>
      <c r="U237" s="361">
        <v>296</v>
      </c>
      <c r="V237" s="359">
        <v>-278.13</v>
      </c>
      <c r="W237" s="362">
        <v>95</v>
      </c>
      <c r="X237" s="363"/>
      <c r="Y237" s="362">
        <f t="shared" si="37"/>
        <v>-373.13</v>
      </c>
      <c r="Z237" s="364">
        <f t="shared" si="38"/>
        <v>-7.517029058656503E-3</v>
      </c>
      <c r="AA237" s="363">
        <v>-4543.33</v>
      </c>
      <c r="AB237" s="362">
        <v>0</v>
      </c>
      <c r="AC237" s="362"/>
      <c r="AD237" s="362" t="s">
        <v>3664</v>
      </c>
      <c r="AE237" s="365"/>
      <c r="AF237" s="365">
        <v>0.13</v>
      </c>
      <c r="AG237" s="362">
        <f t="shared" si="39"/>
        <v>0</v>
      </c>
      <c r="AH237" s="362">
        <v>150</v>
      </c>
      <c r="AI237" s="362">
        <f t="shared" si="40"/>
        <v>150</v>
      </c>
      <c r="AJ237" s="354" t="s">
        <v>149</v>
      </c>
      <c r="AK237" s="354"/>
      <c r="AL237" s="361"/>
      <c r="AM237" s="366">
        <f t="shared" si="41"/>
        <v>0</v>
      </c>
      <c r="AN237" s="366">
        <f t="shared" si="42"/>
        <v>1</v>
      </c>
      <c r="AO237" s="366"/>
      <c r="AP237" s="366"/>
      <c r="AQ237" s="366">
        <f t="shared" si="43"/>
        <v>0</v>
      </c>
      <c r="AR237" s="367" t="str">
        <f>IF(A237="","",VLOOKUP(A237,'Base Sites'!A:B,2,FALSE))</f>
        <v>Valauto Arras</v>
      </c>
      <c r="AS237" s="367" t="str">
        <f t="shared" si="44"/>
        <v>VOLKSWAGEN</v>
      </c>
      <c r="AT237" s="366"/>
      <c r="AU237" s="368" t="str">
        <f>IF(A237="","",VLOOKUP(L237,'Base Vendeurs'!A:B,2,FALSE))</f>
        <v>Valauto Arras</v>
      </c>
      <c r="AV237" s="362">
        <f t="shared" si="45"/>
        <v>-278.13</v>
      </c>
      <c r="AW237" s="364">
        <f t="shared" si="46"/>
        <v>-7.517029058656503E-3</v>
      </c>
      <c r="AX237" s="368" t="str">
        <f t="shared" si="47"/>
        <v>OUI</v>
      </c>
      <c r="AY237" s="231">
        <f>+MargesVN[[#This Row],[Total COM]]+MargesVN[[#This Row],[EXT GIE]]+MargesVN[[#This Row],[Forfait immat]]</f>
        <v>150</v>
      </c>
    </row>
    <row r="238" spans="1:51" s="231" customFormat="1" ht="11.25" customHeight="1" x14ac:dyDescent="0.25">
      <c r="A238" s="266">
        <v>45</v>
      </c>
      <c r="B238" s="266" t="s">
        <v>163</v>
      </c>
      <c r="C238" s="266" t="s">
        <v>104</v>
      </c>
      <c r="D238" s="161">
        <v>46049</v>
      </c>
      <c r="E238" s="267">
        <v>46050</v>
      </c>
      <c r="F238" s="162"/>
      <c r="G238" s="162"/>
      <c r="H238" s="162"/>
      <c r="I238" s="162"/>
      <c r="J238" s="162"/>
      <c r="K238" s="162">
        <v>0</v>
      </c>
      <c r="L238" s="266" t="s">
        <v>356</v>
      </c>
      <c r="M238" s="266">
        <v>511005</v>
      </c>
      <c r="N238" s="266">
        <v>1005</v>
      </c>
      <c r="O238" s="266" t="s">
        <v>1098</v>
      </c>
      <c r="P238" s="268" t="s">
        <v>1099</v>
      </c>
      <c r="Q238" s="266" t="s">
        <v>23</v>
      </c>
      <c r="R238" s="163">
        <v>22014</v>
      </c>
      <c r="S238" s="163">
        <v>237.5</v>
      </c>
      <c r="T238" s="164">
        <f t="shared" si="36"/>
        <v>22251.5</v>
      </c>
      <c r="U238" s="165">
        <v>57</v>
      </c>
      <c r="V238" s="163">
        <v>527.99</v>
      </c>
      <c r="W238" s="251">
        <v>95</v>
      </c>
      <c r="X238" s="166"/>
      <c r="Y238" s="251">
        <f t="shared" si="37"/>
        <v>432.99</v>
      </c>
      <c r="Z238" s="167">
        <f t="shared" si="38"/>
        <v>2.3728287980585579E-2</v>
      </c>
      <c r="AA238" s="166">
        <v>0</v>
      </c>
      <c r="AB238" s="251">
        <v>0</v>
      </c>
      <c r="AC238" s="251"/>
      <c r="AD238" s="251"/>
      <c r="AE238" s="168">
        <v>0.1</v>
      </c>
      <c r="AF238" s="168">
        <v>0.1</v>
      </c>
      <c r="AG238" s="251">
        <f t="shared" si="39"/>
        <v>43.299000000000007</v>
      </c>
      <c r="AH238" s="251"/>
      <c r="AI238" s="251">
        <f t="shared" si="40"/>
        <v>43.299000000000007</v>
      </c>
      <c r="AJ238" s="266" t="s">
        <v>149</v>
      </c>
      <c r="AK238" s="266">
        <v>0</v>
      </c>
      <c r="AL238" s="165"/>
      <c r="AM238" s="269">
        <f t="shared" si="41"/>
        <v>0</v>
      </c>
      <c r="AN238" s="269">
        <f t="shared" si="42"/>
        <v>1</v>
      </c>
      <c r="AO238" s="269"/>
      <c r="AP238" s="269"/>
      <c r="AQ238" s="269">
        <f t="shared" si="43"/>
        <v>0</v>
      </c>
      <c r="AR238" s="169" t="str">
        <f>IF(A238="","",VLOOKUP(A238,'Base Sites'!A:B,2,FALSE))</f>
        <v>Valauto Arras</v>
      </c>
      <c r="AS238" s="169" t="str">
        <f t="shared" si="44"/>
        <v>VOLKSWAGEN</v>
      </c>
      <c r="AT238" s="269"/>
      <c r="AU238" s="270" t="str">
        <f>IF(A238="","",VLOOKUP(L238,'Base Vendeurs'!A:B,2,FALSE))</f>
        <v>Sociétés EST</v>
      </c>
      <c r="AV238" s="251">
        <f t="shared" si="45"/>
        <v>527.99</v>
      </c>
      <c r="AW238" s="167">
        <f t="shared" si="46"/>
        <v>2.3728287980585579E-2</v>
      </c>
      <c r="AX238" s="237" t="str">
        <f t="shared" si="47"/>
        <v>NON</v>
      </c>
      <c r="AY238" s="231">
        <f>+MargesVN[[#This Row],[Total COM]]+MargesVN[[#This Row],[EXT GIE]]+MargesVN[[#This Row],[Forfait immat]]</f>
        <v>43.299000000000007</v>
      </c>
    </row>
    <row r="239" spans="1:51" s="231" customFormat="1" ht="11.25" customHeight="1" x14ac:dyDescent="0.25">
      <c r="A239" s="232">
        <v>25</v>
      </c>
      <c r="B239" s="232" t="s">
        <v>163</v>
      </c>
      <c r="C239" s="232" t="s">
        <v>104</v>
      </c>
      <c r="D239" s="189">
        <v>46045</v>
      </c>
      <c r="E239" s="233">
        <v>46046</v>
      </c>
      <c r="F239" s="190"/>
      <c r="G239" s="190"/>
      <c r="H239" s="190"/>
      <c r="I239" s="190"/>
      <c r="J239" s="190"/>
      <c r="K239" s="190">
        <v>0</v>
      </c>
      <c r="L239" s="232" t="s">
        <v>253</v>
      </c>
      <c r="M239" s="232">
        <v>511015</v>
      </c>
      <c r="N239" s="232">
        <v>1015</v>
      </c>
      <c r="O239" s="232" t="s">
        <v>1145</v>
      </c>
      <c r="P239" s="234" t="s">
        <v>1146</v>
      </c>
      <c r="Q239" s="232" t="s">
        <v>24</v>
      </c>
      <c r="R239" s="191">
        <v>35025</v>
      </c>
      <c r="S239" s="191">
        <v>3399.99</v>
      </c>
      <c r="T239" s="192">
        <f t="shared" si="36"/>
        <v>38424.99</v>
      </c>
      <c r="U239" s="193">
        <v>37</v>
      </c>
      <c r="V239" s="191">
        <v>311.42</v>
      </c>
      <c r="W239" s="235">
        <v>95</v>
      </c>
      <c r="X239" s="194"/>
      <c r="Y239" s="235">
        <f t="shared" si="37"/>
        <v>216.42000000000002</v>
      </c>
      <c r="Z239" s="195">
        <f t="shared" si="38"/>
        <v>8.1046214976243335E-3</v>
      </c>
      <c r="AA239" s="194">
        <v>0</v>
      </c>
      <c r="AB239" s="235">
        <v>-1000</v>
      </c>
      <c r="AC239" s="235"/>
      <c r="AD239" s="235"/>
      <c r="AE239" s="196">
        <v>7.0000000000000007E-2</v>
      </c>
      <c r="AF239" s="196">
        <v>7.0000000000000007E-2</v>
      </c>
      <c r="AG239" s="235">
        <f t="shared" si="39"/>
        <v>15.149400000000002</v>
      </c>
      <c r="AH239" s="235"/>
      <c r="AI239" s="235">
        <f t="shared" si="40"/>
        <v>15.149400000000002</v>
      </c>
      <c r="AJ239" s="232" t="s">
        <v>149</v>
      </c>
      <c r="AK239" s="232">
        <v>30</v>
      </c>
      <c r="AL239" s="193"/>
      <c r="AM239" s="236">
        <f t="shared" si="41"/>
        <v>0</v>
      </c>
      <c r="AN239" s="236">
        <f t="shared" si="42"/>
        <v>1</v>
      </c>
      <c r="AO239" s="236"/>
      <c r="AP239" s="236"/>
      <c r="AQ239" s="236">
        <f t="shared" si="43"/>
        <v>0</v>
      </c>
      <c r="AR239" s="197" t="str">
        <f>IF(A239="","",VLOOKUP(A239,'Base Sites'!A:B,2,FALSE))</f>
        <v>Valauto Maubeuge</v>
      </c>
      <c r="AS239" s="197" t="str">
        <f t="shared" si="44"/>
        <v>VOLKSWAGEN</v>
      </c>
      <c r="AT239" s="236"/>
      <c r="AU239" s="237" t="str">
        <f>IF(A239="","",VLOOKUP(L239,'Base Vendeurs'!A:B,2,FALSE))</f>
        <v>Valauto Maubeuge</v>
      </c>
      <c r="AV239" s="235">
        <f t="shared" si="45"/>
        <v>311.42</v>
      </c>
      <c r="AW239" s="195">
        <f t="shared" si="46"/>
        <v>8.1046214976243335E-3</v>
      </c>
      <c r="AX239" s="237" t="str">
        <f t="shared" si="47"/>
        <v>NON</v>
      </c>
      <c r="AY239" s="231">
        <f>+MargesVN[[#This Row],[Total COM]]+MargesVN[[#This Row],[EXT GIE]]+MargesVN[[#This Row],[Forfait immat]]</f>
        <v>45.1494</v>
      </c>
    </row>
    <row r="240" spans="1:51" s="231" customFormat="1" ht="11.25" customHeight="1" x14ac:dyDescent="0.25">
      <c r="A240" s="45">
        <v>25</v>
      </c>
      <c r="B240" s="45" t="s">
        <v>163</v>
      </c>
      <c r="C240" s="45" t="s">
        <v>104</v>
      </c>
      <c r="D240" s="44">
        <v>46055</v>
      </c>
      <c r="E240" s="65">
        <v>46049</v>
      </c>
      <c r="F240" s="35"/>
      <c r="G240" s="35"/>
      <c r="H240" s="35"/>
      <c r="I240" s="35"/>
      <c r="J240" s="35"/>
      <c r="K240" s="35"/>
      <c r="L240" s="45" t="s">
        <v>229</v>
      </c>
      <c r="M240" s="45">
        <v>511031</v>
      </c>
      <c r="N240" s="45">
        <v>1031</v>
      </c>
      <c r="O240" s="45" t="s">
        <v>1258</v>
      </c>
      <c r="P240" s="66" t="s">
        <v>1259</v>
      </c>
      <c r="Q240" s="45" t="s">
        <v>26</v>
      </c>
      <c r="R240" s="47">
        <v>43863.33</v>
      </c>
      <c r="S240" s="47">
        <v>3475.01</v>
      </c>
      <c r="T240" s="48">
        <f t="shared" si="36"/>
        <v>47338.340000000004</v>
      </c>
      <c r="U240" s="49">
        <v>52</v>
      </c>
      <c r="V240" s="47">
        <v>2791.46</v>
      </c>
      <c r="W240" s="46">
        <v>95</v>
      </c>
      <c r="X240" s="50"/>
      <c r="Y240" s="46">
        <f t="shared" si="37"/>
        <v>2696.46</v>
      </c>
      <c r="Z240" s="51">
        <f t="shared" si="38"/>
        <v>5.8968269694290081E-2</v>
      </c>
      <c r="AA240" s="50">
        <v>-1400</v>
      </c>
      <c r="AB240" s="46">
        <v>0</v>
      </c>
      <c r="AC240" s="46"/>
      <c r="AD240" s="46"/>
      <c r="AE240" s="52">
        <v>0.1</v>
      </c>
      <c r="AF240" s="52">
        <v>0.1</v>
      </c>
      <c r="AG240" s="46">
        <f t="shared" si="39"/>
        <v>269.64600000000002</v>
      </c>
      <c r="AH240" s="46"/>
      <c r="AI240" s="46">
        <f t="shared" si="40"/>
        <v>269.64600000000002</v>
      </c>
      <c r="AJ240" s="45" t="s">
        <v>164</v>
      </c>
      <c r="AK240" s="45">
        <v>30</v>
      </c>
      <c r="AL240" s="49">
        <v>100</v>
      </c>
      <c r="AM240" s="238">
        <f t="shared" si="41"/>
        <v>1</v>
      </c>
      <c r="AN240" s="238">
        <f t="shared" si="42"/>
        <v>1</v>
      </c>
      <c r="AO240" s="238"/>
      <c r="AP240" s="238"/>
      <c r="AQ240" s="238">
        <f t="shared" si="43"/>
        <v>1</v>
      </c>
      <c r="AR240" s="96" t="str">
        <f>IF(A240="","",VLOOKUP(A240,'Base Sites'!A:B,2,FALSE))</f>
        <v>Valauto Maubeuge</v>
      </c>
      <c r="AS240" s="96" t="str">
        <f t="shared" si="44"/>
        <v>VOLKSWAGEN</v>
      </c>
      <c r="AT240" s="238"/>
      <c r="AU240" s="231" t="str">
        <f>IF(A240="","",VLOOKUP(L240,'Base Vendeurs'!A:B,2,FALSE))</f>
        <v>Valauto Lambersart VW</v>
      </c>
      <c r="AV240" s="46">
        <f t="shared" si="45"/>
        <v>2791.46</v>
      </c>
      <c r="AW240" s="51">
        <f t="shared" si="46"/>
        <v>5.8968269694290081E-2</v>
      </c>
      <c r="AX240" s="231" t="str">
        <f t="shared" si="47"/>
        <v>NON</v>
      </c>
      <c r="AY240" s="231">
        <f>+MargesVN[[#This Row],[Total COM]]+MargesVN[[#This Row],[EXT GIE]]+MargesVN[[#This Row],[Forfait immat]]</f>
        <v>399.64600000000002</v>
      </c>
    </row>
    <row r="241" spans="1:51" s="231" customFormat="1" ht="11.25" customHeight="1" x14ac:dyDescent="0.25">
      <c r="A241" s="266">
        <v>25</v>
      </c>
      <c r="B241" s="266" t="s">
        <v>163</v>
      </c>
      <c r="C241" s="266" t="s">
        <v>104</v>
      </c>
      <c r="D241" s="161">
        <v>46034</v>
      </c>
      <c r="E241" s="267">
        <v>46035</v>
      </c>
      <c r="F241" s="162"/>
      <c r="G241" s="162"/>
      <c r="H241" s="162"/>
      <c r="I241" s="162"/>
      <c r="J241" s="162"/>
      <c r="K241" s="162">
        <v>0</v>
      </c>
      <c r="L241" s="266" t="s">
        <v>70</v>
      </c>
      <c r="M241" s="266">
        <v>511050</v>
      </c>
      <c r="N241" s="266">
        <v>1050</v>
      </c>
      <c r="O241" s="266" t="s">
        <v>943</v>
      </c>
      <c r="P241" s="268" t="s">
        <v>944</v>
      </c>
      <c r="Q241" s="266" t="s">
        <v>26</v>
      </c>
      <c r="R241" s="163">
        <v>48825.83</v>
      </c>
      <c r="S241" s="163">
        <v>4612.5</v>
      </c>
      <c r="T241" s="164">
        <f t="shared" si="36"/>
        <v>53438.33</v>
      </c>
      <c r="U241" s="165">
        <v>17</v>
      </c>
      <c r="V241" s="163">
        <v>1593.13</v>
      </c>
      <c r="W241" s="251">
        <v>95</v>
      </c>
      <c r="X241" s="166"/>
      <c r="Y241" s="251">
        <f t="shared" si="37"/>
        <v>1498.13</v>
      </c>
      <c r="Z241" s="167">
        <f t="shared" si="38"/>
        <v>2.9812496011757852E-2</v>
      </c>
      <c r="AA241" s="166">
        <v>0</v>
      </c>
      <c r="AB241" s="251">
        <v>0</v>
      </c>
      <c r="AC241" s="251"/>
      <c r="AD241" s="251"/>
      <c r="AE241" s="168">
        <v>0.1</v>
      </c>
      <c r="AF241" s="168">
        <v>0.1</v>
      </c>
      <c r="AG241" s="251">
        <f t="shared" si="39"/>
        <v>149.81300000000002</v>
      </c>
      <c r="AH241" s="251"/>
      <c r="AI241" s="251">
        <f t="shared" si="40"/>
        <v>149.81300000000002</v>
      </c>
      <c r="AJ241" s="266" t="s">
        <v>149</v>
      </c>
      <c r="AK241" s="266"/>
      <c r="AL241" s="165">
        <v>20</v>
      </c>
      <c r="AM241" s="269">
        <f t="shared" si="41"/>
        <v>1</v>
      </c>
      <c r="AN241" s="269">
        <f t="shared" si="42"/>
        <v>1</v>
      </c>
      <c r="AO241" s="269"/>
      <c r="AP241" s="269"/>
      <c r="AQ241" s="269">
        <f t="shared" si="43"/>
        <v>1</v>
      </c>
      <c r="AR241" s="169" t="str">
        <f>IF(A241="","",VLOOKUP(A241,'Base Sites'!A:B,2,FALSE))</f>
        <v>Valauto Maubeuge</v>
      </c>
      <c r="AS241" s="169" t="str">
        <f t="shared" si="44"/>
        <v>VOLKSWAGEN</v>
      </c>
      <c r="AT241" s="269"/>
      <c r="AU241" s="270" t="str">
        <f>IF(A241="","",VLOOKUP(L241,'Base Vendeurs'!A:B,2,FALSE))</f>
        <v>Sociétés NORD</v>
      </c>
      <c r="AV241" s="251">
        <f t="shared" si="45"/>
        <v>1593.13</v>
      </c>
      <c r="AW241" s="167">
        <f t="shared" si="46"/>
        <v>2.9812496011757852E-2</v>
      </c>
      <c r="AX241" s="237" t="str">
        <f t="shared" si="47"/>
        <v>NON</v>
      </c>
      <c r="AY241" s="231">
        <f>+MargesVN[[#This Row],[Total COM]]+MargesVN[[#This Row],[EXT GIE]]+MargesVN[[#This Row],[Forfait immat]]</f>
        <v>169.81300000000002</v>
      </c>
    </row>
    <row r="242" spans="1:51" s="231" customFormat="1" ht="11.25" customHeight="1" x14ac:dyDescent="0.25">
      <c r="A242" s="354">
        <v>45</v>
      </c>
      <c r="B242" s="354" t="s">
        <v>185</v>
      </c>
      <c r="C242" s="354" t="s">
        <v>104</v>
      </c>
      <c r="D242" s="355">
        <v>46141</v>
      </c>
      <c r="E242" s="356">
        <v>46142</v>
      </c>
      <c r="F242" s="357"/>
      <c r="G242" s="357" t="s">
        <v>165</v>
      </c>
      <c r="H242" s="357"/>
      <c r="I242" s="357" t="s">
        <v>165</v>
      </c>
      <c r="J242" s="357"/>
      <c r="K242" s="357">
        <v>-128.97999999999999</v>
      </c>
      <c r="L242" s="354" t="s">
        <v>392</v>
      </c>
      <c r="M242" s="354">
        <v>511051</v>
      </c>
      <c r="N242" s="354">
        <v>1051</v>
      </c>
      <c r="O242" s="354" t="s">
        <v>3454</v>
      </c>
      <c r="P242" s="358" t="s">
        <v>3455</v>
      </c>
      <c r="Q242" s="354" t="s">
        <v>177</v>
      </c>
      <c r="R242" s="359">
        <v>37605</v>
      </c>
      <c r="S242" s="359">
        <v>1725</v>
      </c>
      <c r="T242" s="360">
        <f t="shared" si="36"/>
        <v>39330</v>
      </c>
      <c r="U242" s="361">
        <v>40</v>
      </c>
      <c r="V242" s="359">
        <v>1392.94</v>
      </c>
      <c r="W242" s="362">
        <v>95</v>
      </c>
      <c r="X242" s="363"/>
      <c r="Y242" s="362">
        <f t="shared" si="37"/>
        <v>1297.94</v>
      </c>
      <c r="Z242" s="364">
        <f t="shared" si="38"/>
        <v>3.5416730231375544E-2</v>
      </c>
      <c r="AA242" s="363">
        <v>0</v>
      </c>
      <c r="AB242" s="362">
        <v>-5566.67</v>
      </c>
      <c r="AC242" s="362"/>
      <c r="AD242" s="362" t="s">
        <v>3660</v>
      </c>
      <c r="AE242" s="365">
        <v>7.0000000000000007E-2</v>
      </c>
      <c r="AF242" s="365">
        <v>0.1</v>
      </c>
      <c r="AG242" s="362">
        <f t="shared" si="39"/>
        <v>90.855800000000016</v>
      </c>
      <c r="AH242" s="362"/>
      <c r="AI242" s="362">
        <f t="shared" si="40"/>
        <v>90.855800000000016</v>
      </c>
      <c r="AJ242" s="354" t="s">
        <v>164</v>
      </c>
      <c r="AK242" s="354">
        <v>30</v>
      </c>
      <c r="AL242" s="361">
        <v>0</v>
      </c>
      <c r="AM242" s="366">
        <f t="shared" si="41"/>
        <v>0</v>
      </c>
      <c r="AN242" s="366">
        <f t="shared" si="42"/>
        <v>1</v>
      </c>
      <c r="AO242" s="366"/>
      <c r="AP242" s="366"/>
      <c r="AQ242" s="366">
        <f t="shared" si="43"/>
        <v>0</v>
      </c>
      <c r="AR242" s="367" t="str">
        <f>IF(A242="","",VLOOKUP(A242,'Base Sites'!A:B,2,FALSE))</f>
        <v>Valauto Arras</v>
      </c>
      <c r="AS242" s="367" t="str">
        <f t="shared" si="44"/>
        <v>VOLKSWAGEN</v>
      </c>
      <c r="AT242" s="366"/>
      <c r="AU242" s="368" t="str">
        <f>IF(A242="","",VLOOKUP(L242,'Base Vendeurs'!A:B,2,FALSE))</f>
        <v>Valauto Arras</v>
      </c>
      <c r="AV242" s="362">
        <f t="shared" si="45"/>
        <v>1392.94</v>
      </c>
      <c r="AW242" s="364">
        <f t="shared" si="46"/>
        <v>3.5416730231375544E-2</v>
      </c>
      <c r="AX242" s="368" t="str">
        <f t="shared" si="47"/>
        <v>NON</v>
      </c>
      <c r="AY242" s="231">
        <f>+MargesVN[[#This Row],[Total COM]]+MargesVN[[#This Row],[EXT GIE]]+MargesVN[[#This Row],[Forfait immat]]</f>
        <v>120.85580000000002</v>
      </c>
    </row>
    <row r="243" spans="1:51" s="231" customFormat="1" ht="11.25" customHeight="1" x14ac:dyDescent="0.25">
      <c r="A243" s="401">
        <v>15</v>
      </c>
      <c r="B243" s="401" t="s">
        <v>163</v>
      </c>
      <c r="C243" s="401" t="s">
        <v>150</v>
      </c>
      <c r="D243" s="402">
        <v>46157</v>
      </c>
      <c r="E243" s="403">
        <v>46157</v>
      </c>
      <c r="F243" s="404"/>
      <c r="G243" s="404"/>
      <c r="H243" s="404"/>
      <c r="I243" s="404"/>
      <c r="J243" s="404"/>
      <c r="K243" s="404">
        <v>0</v>
      </c>
      <c r="L243" s="401" t="s">
        <v>404</v>
      </c>
      <c r="M243" s="401">
        <v>511060</v>
      </c>
      <c r="N243" s="401">
        <v>1060</v>
      </c>
      <c r="O243" s="401" t="s">
        <v>4026</v>
      </c>
      <c r="P243" s="405" t="s">
        <v>4027</v>
      </c>
      <c r="Q243" s="401" t="s">
        <v>67</v>
      </c>
      <c r="R243" s="406">
        <v>44483.1</v>
      </c>
      <c r="S243" s="406">
        <v>6608</v>
      </c>
      <c r="T243" s="407">
        <f t="shared" si="36"/>
        <v>51091.1</v>
      </c>
      <c r="U243" s="408">
        <v>21</v>
      </c>
      <c r="V243" s="406">
        <v>1547.76</v>
      </c>
      <c r="W243" s="409">
        <v>95</v>
      </c>
      <c r="X243" s="410"/>
      <c r="Y243" s="409">
        <f t="shared" si="37"/>
        <v>1452.76</v>
      </c>
      <c r="Z243" s="411">
        <f t="shared" si="38"/>
        <v>3.0294121676769536E-2</v>
      </c>
      <c r="AA243" s="410">
        <v>-3000</v>
      </c>
      <c r="AB243" s="409">
        <v>0</v>
      </c>
      <c r="AC243" s="409"/>
      <c r="AD243" s="409"/>
      <c r="AE243" s="412">
        <v>0.1</v>
      </c>
      <c r="AF243" s="412">
        <v>0.1</v>
      </c>
      <c r="AG243" s="409">
        <f t="shared" si="39"/>
        <v>145.27600000000001</v>
      </c>
      <c r="AH243" s="409"/>
      <c r="AI243" s="409">
        <f t="shared" si="40"/>
        <v>145.27600000000001</v>
      </c>
      <c r="AJ243" s="401" t="s">
        <v>149</v>
      </c>
      <c r="AK243" s="401"/>
      <c r="AL243" s="408"/>
      <c r="AM243" s="413">
        <f t="shared" si="41"/>
        <v>0</v>
      </c>
      <c r="AN243" s="413">
        <f t="shared" si="42"/>
        <v>1</v>
      </c>
      <c r="AO243" s="413"/>
      <c r="AP243" s="413"/>
      <c r="AQ243" s="413">
        <f t="shared" si="43"/>
        <v>0</v>
      </c>
      <c r="AR243" s="414" t="str">
        <f>IF(A243="","",VLOOKUP(A243,'Base Sites'!A:B,2,FALSE))</f>
        <v>Valauto Hainaut</v>
      </c>
      <c r="AS243" s="414" t="str">
        <f t="shared" si="44"/>
        <v>VUL</v>
      </c>
      <c r="AT243" s="413"/>
      <c r="AU243" s="415" t="str">
        <f>IF(A243="","",VLOOKUP(L243,'Base Vendeurs'!A:B,2,FALSE))</f>
        <v>Valauto Hainaut VW</v>
      </c>
      <c r="AV243" s="409">
        <f t="shared" si="45"/>
        <v>1547.76</v>
      </c>
      <c r="AW243" s="411">
        <f t="shared" si="46"/>
        <v>3.0294121676769536E-2</v>
      </c>
      <c r="AX243" s="415" t="str">
        <f t="shared" si="47"/>
        <v>NON</v>
      </c>
      <c r="AY243" s="231">
        <f>+MargesVN[[#This Row],[Total COM]]+MargesVN[[#This Row],[EXT GIE]]+MargesVN[[#This Row],[Forfait immat]]</f>
        <v>145.27600000000001</v>
      </c>
    </row>
    <row r="244" spans="1:51" s="231" customFormat="1" ht="11.25" customHeight="1" x14ac:dyDescent="0.25">
      <c r="A244" s="266">
        <v>45</v>
      </c>
      <c r="B244" s="266" t="s">
        <v>163</v>
      </c>
      <c r="C244" s="266" t="s">
        <v>104</v>
      </c>
      <c r="D244" s="161">
        <v>46051</v>
      </c>
      <c r="E244" s="267">
        <v>46052</v>
      </c>
      <c r="F244" s="162"/>
      <c r="G244" s="162"/>
      <c r="H244" s="162"/>
      <c r="I244" s="162"/>
      <c r="J244" s="162"/>
      <c r="K244" s="162">
        <v>0</v>
      </c>
      <c r="L244" s="266" t="s">
        <v>443</v>
      </c>
      <c r="M244" s="266">
        <v>511060</v>
      </c>
      <c r="N244" s="266">
        <v>1060</v>
      </c>
      <c r="O244" s="266" t="s">
        <v>1015</v>
      </c>
      <c r="P244" s="268" t="s">
        <v>1016</v>
      </c>
      <c r="Q244" s="266" t="s">
        <v>177</v>
      </c>
      <c r="R244" s="163">
        <v>37605</v>
      </c>
      <c r="S244" s="163">
        <v>4141.67</v>
      </c>
      <c r="T244" s="164">
        <f t="shared" si="36"/>
        <v>41746.67</v>
      </c>
      <c r="U244" s="165">
        <v>31</v>
      </c>
      <c r="V244" s="163">
        <v>2310.8000000000002</v>
      </c>
      <c r="W244" s="251">
        <v>95</v>
      </c>
      <c r="X244" s="166"/>
      <c r="Y244" s="251">
        <f t="shared" si="37"/>
        <v>2215.8000000000002</v>
      </c>
      <c r="Z244" s="167">
        <f t="shared" si="38"/>
        <v>5.5352917969265579E-2</v>
      </c>
      <c r="AA244" s="166">
        <v>0</v>
      </c>
      <c r="AB244" s="251">
        <v>-5860</v>
      </c>
      <c r="AC244" s="251"/>
      <c r="AD244" s="251"/>
      <c r="AE244" s="168">
        <v>0.13</v>
      </c>
      <c r="AF244" s="168">
        <v>0.13</v>
      </c>
      <c r="AG244" s="251">
        <f t="shared" si="39"/>
        <v>288.05400000000003</v>
      </c>
      <c r="AH244" s="251"/>
      <c r="AI244" s="251">
        <f t="shared" si="40"/>
        <v>288.05400000000003</v>
      </c>
      <c r="AJ244" s="266" t="s">
        <v>149</v>
      </c>
      <c r="AK244" s="266">
        <v>0</v>
      </c>
      <c r="AL244" s="165"/>
      <c r="AM244" s="269">
        <f t="shared" si="41"/>
        <v>0</v>
      </c>
      <c r="AN244" s="269">
        <f t="shared" si="42"/>
        <v>1</v>
      </c>
      <c r="AO244" s="269"/>
      <c r="AP244" s="269"/>
      <c r="AQ244" s="269">
        <f t="shared" si="43"/>
        <v>0</v>
      </c>
      <c r="AR244" s="169" t="str">
        <f>IF(A244="","",VLOOKUP(A244,'Base Sites'!A:B,2,FALSE))</f>
        <v>Valauto Arras</v>
      </c>
      <c r="AS244" s="169" t="str">
        <f t="shared" si="44"/>
        <v>VOLKSWAGEN</v>
      </c>
      <c r="AT244" s="269"/>
      <c r="AU244" s="270" t="str">
        <f>IF(A244="","",VLOOKUP(L244,'Base Vendeurs'!A:B,2,FALSE))</f>
        <v>Valauto Arras</v>
      </c>
      <c r="AV244" s="251">
        <f t="shared" si="45"/>
        <v>2310.8000000000002</v>
      </c>
      <c r="AW244" s="167">
        <f t="shared" si="46"/>
        <v>5.5352917969265579E-2</v>
      </c>
      <c r="AX244" s="237" t="str">
        <f t="shared" si="47"/>
        <v>NON</v>
      </c>
      <c r="AY244" s="231">
        <f>+MargesVN[[#This Row],[Total COM]]+MargesVN[[#This Row],[EXT GIE]]+MargesVN[[#This Row],[Forfait immat]]</f>
        <v>288.05400000000003</v>
      </c>
    </row>
    <row r="245" spans="1:51" s="231" customFormat="1" ht="11.25" customHeight="1" x14ac:dyDescent="0.25">
      <c r="A245" s="319">
        <v>45</v>
      </c>
      <c r="B245" s="319" t="s">
        <v>183</v>
      </c>
      <c r="C245" s="319" t="s">
        <v>104</v>
      </c>
      <c r="D245" s="320">
        <v>46087</v>
      </c>
      <c r="E245" s="321">
        <v>46087</v>
      </c>
      <c r="F245" s="322"/>
      <c r="G245" s="322"/>
      <c r="H245" s="322"/>
      <c r="I245" s="322" t="s">
        <v>165</v>
      </c>
      <c r="J245" s="322"/>
      <c r="K245" s="322">
        <v>40831.760000000002</v>
      </c>
      <c r="L245" s="319" t="s">
        <v>33</v>
      </c>
      <c r="M245" s="319">
        <v>511063</v>
      </c>
      <c r="N245" s="319">
        <v>1063</v>
      </c>
      <c r="O245" s="319" t="s">
        <v>2571</v>
      </c>
      <c r="P245" s="323" t="s">
        <v>65</v>
      </c>
      <c r="Q245" s="319" t="s">
        <v>26</v>
      </c>
      <c r="R245" s="324">
        <v>41030</v>
      </c>
      <c r="S245" s="324">
        <v>3141.67</v>
      </c>
      <c r="T245" s="325">
        <f t="shared" si="36"/>
        <v>44171.67</v>
      </c>
      <c r="U245" s="326">
        <v>16</v>
      </c>
      <c r="V245" s="324">
        <v>1893.28</v>
      </c>
      <c r="W245" s="327">
        <v>95</v>
      </c>
      <c r="X245" s="328"/>
      <c r="Y245" s="327">
        <f t="shared" si="37"/>
        <v>1798.28</v>
      </c>
      <c r="Z245" s="329">
        <f t="shared" si="38"/>
        <v>4.2861861460071579E-2</v>
      </c>
      <c r="AA245" s="328">
        <v>0</v>
      </c>
      <c r="AB245" s="327">
        <v>0</v>
      </c>
      <c r="AC245" s="327"/>
      <c r="AD245" s="327" t="s">
        <v>2868</v>
      </c>
      <c r="AE245" s="330"/>
      <c r="AF245" s="330">
        <v>0</v>
      </c>
      <c r="AG245" s="327">
        <f t="shared" si="39"/>
        <v>0</v>
      </c>
      <c r="AH245" s="327"/>
      <c r="AI245" s="327">
        <f t="shared" si="40"/>
        <v>0</v>
      </c>
      <c r="AJ245" s="319" t="s">
        <v>149</v>
      </c>
      <c r="AK245" s="319">
        <v>0</v>
      </c>
      <c r="AL245" s="326"/>
      <c r="AM245" s="331">
        <f t="shared" si="41"/>
        <v>0</v>
      </c>
      <c r="AN245" s="331">
        <f t="shared" si="42"/>
        <v>1</v>
      </c>
      <c r="AO245" s="331"/>
      <c r="AP245" s="331"/>
      <c r="AQ245" s="331">
        <f t="shared" si="43"/>
        <v>0</v>
      </c>
      <c r="AR245" s="332" t="str">
        <f>IF(A245="","",VLOOKUP(A245,'Base Sites'!A:B,2,FALSE))</f>
        <v>Valauto Arras</v>
      </c>
      <c r="AS245" s="332" t="str">
        <f t="shared" si="44"/>
        <v>VOLKSWAGEN</v>
      </c>
      <c r="AT245" s="331"/>
      <c r="AU245" s="333" t="str">
        <f>IF(A245="","",VLOOKUP(L245,'Base Vendeurs'!A:B,2,FALSE))</f>
        <v>Sociétés NORD</v>
      </c>
      <c r="AV245" s="327">
        <f t="shared" si="45"/>
        <v>1893.28</v>
      </c>
      <c r="AW245" s="329">
        <f t="shared" si="46"/>
        <v>4.2861861460071579E-2</v>
      </c>
      <c r="AX245" s="333" t="str">
        <f t="shared" si="47"/>
        <v>NON</v>
      </c>
      <c r="AY245" s="231">
        <f>+MargesVN[[#This Row],[Total COM]]+MargesVN[[#This Row],[EXT GIE]]+MargesVN[[#This Row],[Forfait immat]]</f>
        <v>0</v>
      </c>
    </row>
    <row r="246" spans="1:51" s="231" customFormat="1" ht="11.25" customHeight="1" x14ac:dyDescent="0.25">
      <c r="A246" s="431">
        <v>45</v>
      </c>
      <c r="B246" s="431" t="s">
        <v>163</v>
      </c>
      <c r="C246" s="431" t="s">
        <v>104</v>
      </c>
      <c r="D246" s="432">
        <v>46195</v>
      </c>
      <c r="E246" s="433">
        <v>46196</v>
      </c>
      <c r="F246" s="434"/>
      <c r="G246" s="434"/>
      <c r="H246" s="434"/>
      <c r="I246" s="434"/>
      <c r="J246" s="434"/>
      <c r="K246" s="434"/>
      <c r="L246" s="431" t="s">
        <v>262</v>
      </c>
      <c r="M246" s="431">
        <v>511083</v>
      </c>
      <c r="N246" s="431">
        <v>1083</v>
      </c>
      <c r="O246" s="431" t="s">
        <v>4985</v>
      </c>
      <c r="P246" s="435" t="s">
        <v>4986</v>
      </c>
      <c r="Q246" s="431" t="s">
        <v>26</v>
      </c>
      <c r="R246" s="436">
        <v>33863.33</v>
      </c>
      <c r="S246" s="436">
        <v>641.66999999999996</v>
      </c>
      <c r="T246" s="437">
        <f t="shared" si="36"/>
        <v>34505</v>
      </c>
      <c r="U246" s="438">
        <v>195</v>
      </c>
      <c r="V246" s="436">
        <v>289.33</v>
      </c>
      <c r="W246" s="439">
        <v>95</v>
      </c>
      <c r="X246" s="440"/>
      <c r="Y246" s="439">
        <f t="shared" si="37"/>
        <v>194.32999999999998</v>
      </c>
      <c r="Z246" s="441">
        <f t="shared" si="38"/>
        <v>8.3851615707868418E-3</v>
      </c>
      <c r="AA246" s="440">
        <v>0</v>
      </c>
      <c r="AB246" s="439">
        <v>-3900</v>
      </c>
      <c r="AC246" s="439"/>
      <c r="AD246" s="439"/>
      <c r="AE246" s="442">
        <v>0.12</v>
      </c>
      <c r="AF246" s="442">
        <v>0.12</v>
      </c>
      <c r="AG246" s="439">
        <f t="shared" si="39"/>
        <v>23.319599999999998</v>
      </c>
      <c r="AH246" s="439"/>
      <c r="AI246" s="439">
        <f t="shared" si="40"/>
        <v>23.319599999999998</v>
      </c>
      <c r="AJ246" s="431" t="s">
        <v>149</v>
      </c>
      <c r="AK246" s="431">
        <v>30</v>
      </c>
      <c r="AL246" s="438">
        <v>50</v>
      </c>
      <c r="AM246" s="443">
        <f t="shared" si="41"/>
        <v>1</v>
      </c>
      <c r="AN246" s="443">
        <f t="shared" si="42"/>
        <v>1</v>
      </c>
      <c r="AO246" s="443"/>
      <c r="AP246" s="443"/>
      <c r="AQ246" s="443">
        <f t="shared" si="43"/>
        <v>1</v>
      </c>
      <c r="AR246" s="444" t="str">
        <f>IF(A246="","",VLOOKUP(A246,'Base Sites'!A:B,2,FALSE))</f>
        <v>Valauto Arras</v>
      </c>
      <c r="AS246" s="444" t="str">
        <f t="shared" si="44"/>
        <v>VOLKSWAGEN</v>
      </c>
      <c r="AT246" s="443"/>
      <c r="AU246" s="445" t="str">
        <f>IF(A246="","",VLOOKUP(L246,'Base Vendeurs'!A:B,2,FALSE))</f>
        <v>Valauto Arras</v>
      </c>
      <c r="AV246" s="439">
        <f t="shared" si="45"/>
        <v>289.33</v>
      </c>
      <c r="AW246" s="441">
        <f t="shared" si="46"/>
        <v>8.3851615707868418E-3</v>
      </c>
      <c r="AX246" s="445" t="str">
        <f t="shared" si="47"/>
        <v>NON</v>
      </c>
      <c r="AY246" s="231">
        <f>+MargesVN[[#This Row],[Total COM]]+MargesVN[[#This Row],[EXT GIE]]+MargesVN[[#This Row],[Forfait immat]]</f>
        <v>103.31959999999999</v>
      </c>
    </row>
    <row r="247" spans="1:51" s="231" customFormat="1" ht="11.25" customHeight="1" x14ac:dyDescent="0.25">
      <c r="A247" s="45">
        <v>45</v>
      </c>
      <c r="B247" s="45" t="s">
        <v>163</v>
      </c>
      <c r="C247" s="45" t="s">
        <v>104</v>
      </c>
      <c r="D247" s="44">
        <v>46079</v>
      </c>
      <c r="E247" s="65">
        <v>46080</v>
      </c>
      <c r="F247" s="35"/>
      <c r="G247" s="35"/>
      <c r="H247" s="35"/>
      <c r="I247" s="35"/>
      <c r="J247" s="35"/>
      <c r="K247" s="35"/>
      <c r="L247" s="45" t="s">
        <v>392</v>
      </c>
      <c r="M247" s="45">
        <v>511115</v>
      </c>
      <c r="N247" s="45">
        <v>1115</v>
      </c>
      <c r="O247" s="45" t="s">
        <v>1947</v>
      </c>
      <c r="P247" s="66" t="s">
        <v>1948</v>
      </c>
      <c r="Q247" s="45" t="s">
        <v>23</v>
      </c>
      <c r="R247" s="47">
        <v>21984.83</v>
      </c>
      <c r="S247" s="47">
        <v>704.17</v>
      </c>
      <c r="T247" s="48">
        <f t="shared" si="36"/>
        <v>22689</v>
      </c>
      <c r="U247" s="49">
        <v>7</v>
      </c>
      <c r="V247" s="318">
        <v>745</v>
      </c>
      <c r="W247" s="46">
        <v>95</v>
      </c>
      <c r="X247" s="50"/>
      <c r="Y247" s="46">
        <f t="shared" si="37"/>
        <v>650</v>
      </c>
      <c r="Z247" s="51">
        <f t="shared" si="38"/>
        <v>3.2835294636167307E-2</v>
      </c>
      <c r="AA247" s="50">
        <v>0</v>
      </c>
      <c r="AB247" s="46">
        <v>-856.67</v>
      </c>
      <c r="AC247" s="46"/>
      <c r="AD247" s="46"/>
      <c r="AE247" s="52">
        <v>7.0000000000000007E-2</v>
      </c>
      <c r="AF247" s="52">
        <v>7.0000000000000007E-2</v>
      </c>
      <c r="AG247" s="46">
        <f t="shared" si="39"/>
        <v>45.500000000000007</v>
      </c>
      <c r="AH247" s="46"/>
      <c r="AI247" s="46">
        <f t="shared" si="40"/>
        <v>45.500000000000007</v>
      </c>
      <c r="AJ247" s="45" t="s">
        <v>164</v>
      </c>
      <c r="AK247" s="45">
        <v>30</v>
      </c>
      <c r="AL247" s="49">
        <v>50</v>
      </c>
      <c r="AM247" s="238">
        <f t="shared" si="41"/>
        <v>1</v>
      </c>
      <c r="AN247" s="238">
        <f t="shared" si="42"/>
        <v>1</v>
      </c>
      <c r="AO247" s="238">
        <v>140</v>
      </c>
      <c r="AP247" s="313">
        <v>46090</v>
      </c>
      <c r="AQ247" s="238">
        <f t="shared" si="43"/>
        <v>1</v>
      </c>
      <c r="AR247" s="96" t="str">
        <f>IF(A247="","",VLOOKUP(A247,'Base Sites'!A:B,2,FALSE))</f>
        <v>Valauto Arras</v>
      </c>
      <c r="AS247" s="96" t="str">
        <f t="shared" si="44"/>
        <v>VOLKSWAGEN</v>
      </c>
      <c r="AT247" s="238"/>
      <c r="AU247" s="231" t="str">
        <f>IF(A247="","",VLOOKUP(L247,'Base Vendeurs'!A:B,2,FALSE))</f>
        <v>Valauto Arras</v>
      </c>
      <c r="AV247" s="46">
        <f t="shared" si="45"/>
        <v>885</v>
      </c>
      <c r="AW247" s="51">
        <f t="shared" si="46"/>
        <v>3.9005685574507468E-2</v>
      </c>
      <c r="AX247" s="231" t="str">
        <f t="shared" si="47"/>
        <v>NON</v>
      </c>
      <c r="AY247" s="231">
        <f>+MargesVN[[#This Row],[Total COM]]+MargesVN[[#This Row],[EXT GIE]]+MargesVN[[#This Row],[Forfait immat]]</f>
        <v>125.5</v>
      </c>
    </row>
    <row r="248" spans="1:51" s="231" customFormat="1" ht="11.25" customHeight="1" x14ac:dyDescent="0.25">
      <c r="A248" s="239">
        <v>15</v>
      </c>
      <c r="B248" s="239" t="s">
        <v>183</v>
      </c>
      <c r="C248" s="239" t="s">
        <v>104</v>
      </c>
      <c r="D248" s="198">
        <v>46050</v>
      </c>
      <c r="E248" s="240">
        <v>46048</v>
      </c>
      <c r="F248" s="199"/>
      <c r="G248" s="199"/>
      <c r="H248" s="199"/>
      <c r="I248" s="199" t="s">
        <v>165</v>
      </c>
      <c r="J248" s="199"/>
      <c r="K248" s="199">
        <v>1889794.8</v>
      </c>
      <c r="L248" s="239" t="s">
        <v>33</v>
      </c>
      <c r="M248" s="239">
        <v>511125</v>
      </c>
      <c r="N248" s="239">
        <v>1125</v>
      </c>
      <c r="O248" s="239" t="s">
        <v>1138</v>
      </c>
      <c r="P248" s="241" t="s">
        <v>331</v>
      </c>
      <c r="Q248" s="239" t="s">
        <v>24</v>
      </c>
      <c r="R248" s="200">
        <v>30333.33</v>
      </c>
      <c r="S248" s="200">
        <v>666.67</v>
      </c>
      <c r="T248" s="201">
        <f t="shared" si="36"/>
        <v>31000</v>
      </c>
      <c r="U248" s="202">
        <v>35</v>
      </c>
      <c r="V248" s="200">
        <v>715</v>
      </c>
      <c r="W248" s="242">
        <v>95</v>
      </c>
      <c r="X248" s="203"/>
      <c r="Y248" s="242">
        <f t="shared" si="37"/>
        <v>620</v>
      </c>
      <c r="Z248" s="204">
        <f t="shared" si="38"/>
        <v>2.3064516129032257E-2</v>
      </c>
      <c r="AA248" s="203">
        <v>0</v>
      </c>
      <c r="AB248" s="242">
        <v>-2170</v>
      </c>
      <c r="AC248" s="242"/>
      <c r="AD248" s="242" t="s">
        <v>430</v>
      </c>
      <c r="AE248" s="205"/>
      <c r="AF248" s="205">
        <v>0</v>
      </c>
      <c r="AG248" s="242">
        <f t="shared" si="39"/>
        <v>0</v>
      </c>
      <c r="AH248" s="242"/>
      <c r="AI248" s="242">
        <f t="shared" si="40"/>
        <v>0</v>
      </c>
      <c r="AJ248" s="239" t="s">
        <v>149</v>
      </c>
      <c r="AK248" s="239">
        <v>0</v>
      </c>
      <c r="AL248" s="202"/>
      <c r="AM248" s="243">
        <f t="shared" si="41"/>
        <v>0</v>
      </c>
      <c r="AN248" s="243">
        <f t="shared" si="42"/>
        <v>1</v>
      </c>
      <c r="AO248" s="243">
        <v>620</v>
      </c>
      <c r="AP248" s="317">
        <v>46178</v>
      </c>
      <c r="AQ248" s="243">
        <f t="shared" si="43"/>
        <v>0</v>
      </c>
      <c r="AR248" s="206" t="str">
        <f>IF(A248="","",VLOOKUP(A248,'Base Sites'!A:B,2,FALSE))</f>
        <v>Valauto Hainaut</v>
      </c>
      <c r="AS248" s="206" t="str">
        <f t="shared" si="44"/>
        <v>VOLKSWAGEN</v>
      </c>
      <c r="AT248" s="243"/>
      <c r="AU248" s="244" t="str">
        <f>IF(A248="","",VLOOKUP(L248,'Base Vendeurs'!A:B,2,FALSE))</f>
        <v>Sociétés NORD</v>
      </c>
      <c r="AV248" s="242">
        <f t="shared" si="45"/>
        <v>1335</v>
      </c>
      <c r="AW248" s="204">
        <f t="shared" si="46"/>
        <v>4.3064516129032261E-2</v>
      </c>
      <c r="AX248" s="244" t="str">
        <f t="shared" si="47"/>
        <v>NON</v>
      </c>
      <c r="AY248" s="231">
        <f>+MargesVN[[#This Row],[Total COM]]+MargesVN[[#This Row],[EXT GIE]]+MargesVN[[#This Row],[Forfait immat]]</f>
        <v>0</v>
      </c>
    </row>
    <row r="249" spans="1:51" s="231" customFormat="1" ht="11.25" customHeight="1" x14ac:dyDescent="0.25">
      <c r="A249" s="259">
        <v>45</v>
      </c>
      <c r="B249" s="259" t="s">
        <v>163</v>
      </c>
      <c r="C249" s="259" t="s">
        <v>104</v>
      </c>
      <c r="D249" s="150">
        <v>46030</v>
      </c>
      <c r="E249" s="260">
        <v>46030</v>
      </c>
      <c r="F249" s="151"/>
      <c r="G249" s="151"/>
      <c r="H249" s="151"/>
      <c r="I249" s="151"/>
      <c r="J249" s="151"/>
      <c r="K249" s="151">
        <v>0</v>
      </c>
      <c r="L249" s="259" t="s">
        <v>262</v>
      </c>
      <c r="M249" s="259">
        <v>511128</v>
      </c>
      <c r="N249" s="259">
        <v>1128</v>
      </c>
      <c r="O249" s="259" t="s">
        <v>1164</v>
      </c>
      <c r="P249" s="261" t="s">
        <v>1165</v>
      </c>
      <c r="Q249" s="259" t="s">
        <v>157</v>
      </c>
      <c r="R249" s="152">
        <v>32700</v>
      </c>
      <c r="S249" s="152">
        <v>1491.66</v>
      </c>
      <c r="T249" s="153">
        <f t="shared" si="36"/>
        <v>34191.660000000003</v>
      </c>
      <c r="U249" s="154">
        <v>16</v>
      </c>
      <c r="V249" s="152">
        <v>1550.28</v>
      </c>
      <c r="W249" s="262">
        <v>95</v>
      </c>
      <c r="X249" s="155"/>
      <c r="Y249" s="262">
        <f t="shared" si="37"/>
        <v>1455.28</v>
      </c>
      <c r="Z249" s="156">
        <f t="shared" si="38"/>
        <v>4.5340881372825999E-2</v>
      </c>
      <c r="AA249" s="155">
        <v>0</v>
      </c>
      <c r="AB249" s="262">
        <v>-4083.33</v>
      </c>
      <c r="AC249" s="262"/>
      <c r="AD249" s="262"/>
      <c r="AE249" s="157">
        <v>0.1</v>
      </c>
      <c r="AF249" s="157">
        <v>0.1</v>
      </c>
      <c r="AG249" s="262">
        <f t="shared" si="39"/>
        <v>145.52799999999999</v>
      </c>
      <c r="AH249" s="262"/>
      <c r="AI249" s="262">
        <f t="shared" si="40"/>
        <v>145.52799999999999</v>
      </c>
      <c r="AJ249" s="259" t="s">
        <v>164</v>
      </c>
      <c r="AK249" s="259">
        <v>30</v>
      </c>
      <c r="AL249" s="154"/>
      <c r="AM249" s="263">
        <f t="shared" si="41"/>
        <v>0</v>
      </c>
      <c r="AN249" s="263">
        <f t="shared" si="42"/>
        <v>1</v>
      </c>
      <c r="AO249" s="263"/>
      <c r="AP249" s="263"/>
      <c r="AQ249" s="263">
        <f t="shared" si="43"/>
        <v>0</v>
      </c>
      <c r="AR249" s="158" t="str">
        <f>IF(A249="","",VLOOKUP(A249,'Base Sites'!A:B,2,FALSE))</f>
        <v>Valauto Arras</v>
      </c>
      <c r="AS249" s="158" t="str">
        <f t="shared" si="44"/>
        <v>VOLKSWAGEN</v>
      </c>
      <c r="AT249" s="263"/>
      <c r="AU249" s="264" t="str">
        <f>IF(A249="","",VLOOKUP(L249,'Base Vendeurs'!A:B,2,FALSE))</f>
        <v>Valauto Arras</v>
      </c>
      <c r="AV249" s="251">
        <f t="shared" si="45"/>
        <v>1550.28</v>
      </c>
      <c r="AW249" s="156">
        <f t="shared" si="46"/>
        <v>4.5340881372825999E-2</v>
      </c>
      <c r="AX249" s="237" t="str">
        <f t="shared" si="47"/>
        <v>NON</v>
      </c>
      <c r="AY249" s="231">
        <f>+MargesVN[[#This Row],[Total COM]]+MargesVN[[#This Row],[EXT GIE]]+MargesVN[[#This Row],[Forfait immat]]</f>
        <v>175.52799999999999</v>
      </c>
    </row>
    <row r="250" spans="1:51" s="231" customFormat="1" ht="11.25" customHeight="1" x14ac:dyDescent="0.25">
      <c r="A250" s="266">
        <v>15</v>
      </c>
      <c r="B250" s="266" t="s">
        <v>183</v>
      </c>
      <c r="C250" s="266" t="s">
        <v>104</v>
      </c>
      <c r="D250" s="161">
        <v>46050</v>
      </c>
      <c r="E250" s="267">
        <v>46045</v>
      </c>
      <c r="F250" s="162"/>
      <c r="G250" s="162"/>
      <c r="H250" s="162"/>
      <c r="I250" s="162" t="s">
        <v>165</v>
      </c>
      <c r="J250" s="162"/>
      <c r="K250" s="162">
        <v>1889794.8</v>
      </c>
      <c r="L250" s="266" t="s">
        <v>33</v>
      </c>
      <c r="M250" s="266">
        <v>511148</v>
      </c>
      <c r="N250" s="266">
        <v>1148</v>
      </c>
      <c r="O250" s="266" t="s">
        <v>1135</v>
      </c>
      <c r="P250" s="268" t="s">
        <v>331</v>
      </c>
      <c r="Q250" s="266" t="s">
        <v>24</v>
      </c>
      <c r="R250" s="163">
        <v>30333.33</v>
      </c>
      <c r="S250" s="163">
        <v>666.67</v>
      </c>
      <c r="T250" s="164">
        <f t="shared" si="36"/>
        <v>31000</v>
      </c>
      <c r="U250" s="165">
        <v>35</v>
      </c>
      <c r="V250" s="163">
        <v>715</v>
      </c>
      <c r="W250" s="251">
        <v>95</v>
      </c>
      <c r="X250" s="166"/>
      <c r="Y250" s="251">
        <f t="shared" si="37"/>
        <v>620</v>
      </c>
      <c r="Z250" s="167">
        <f t="shared" si="38"/>
        <v>2.3064516129032257E-2</v>
      </c>
      <c r="AA250" s="166">
        <v>0</v>
      </c>
      <c r="AB250" s="251">
        <v>-2170</v>
      </c>
      <c r="AC250" s="251"/>
      <c r="AD250" s="251" t="s">
        <v>430</v>
      </c>
      <c r="AE250" s="168"/>
      <c r="AF250" s="168">
        <v>0</v>
      </c>
      <c r="AG250" s="251">
        <f t="shared" si="39"/>
        <v>0</v>
      </c>
      <c r="AH250" s="251"/>
      <c r="AI250" s="251">
        <f t="shared" si="40"/>
        <v>0</v>
      </c>
      <c r="AJ250" s="266" t="s">
        <v>149</v>
      </c>
      <c r="AK250" s="266">
        <v>0</v>
      </c>
      <c r="AL250" s="165"/>
      <c r="AM250" s="269">
        <f t="shared" si="41"/>
        <v>0</v>
      </c>
      <c r="AN250" s="269">
        <f t="shared" si="42"/>
        <v>1</v>
      </c>
      <c r="AO250" s="269">
        <v>620</v>
      </c>
      <c r="AP250" s="317">
        <v>46178</v>
      </c>
      <c r="AQ250" s="269">
        <f t="shared" si="43"/>
        <v>0</v>
      </c>
      <c r="AR250" s="169" t="str">
        <f>IF(A250="","",VLOOKUP(A250,'Base Sites'!A:B,2,FALSE))</f>
        <v>Valauto Hainaut</v>
      </c>
      <c r="AS250" s="169" t="str">
        <f t="shared" si="44"/>
        <v>VOLKSWAGEN</v>
      </c>
      <c r="AT250" s="269"/>
      <c r="AU250" s="270" t="str">
        <f>IF(A250="","",VLOOKUP(L250,'Base Vendeurs'!A:B,2,FALSE))</f>
        <v>Sociétés NORD</v>
      </c>
      <c r="AV250" s="251">
        <f t="shared" si="45"/>
        <v>1335</v>
      </c>
      <c r="AW250" s="167">
        <f t="shared" si="46"/>
        <v>4.3064516129032261E-2</v>
      </c>
      <c r="AX250" s="237" t="str">
        <f t="shared" si="47"/>
        <v>NON</v>
      </c>
      <c r="AY250" s="231">
        <f>+MargesVN[[#This Row],[Total COM]]+MargesVN[[#This Row],[EXT GIE]]+MargesVN[[#This Row],[Forfait immat]]</f>
        <v>0</v>
      </c>
    </row>
    <row r="251" spans="1:51" s="231" customFormat="1" ht="11.25" customHeight="1" x14ac:dyDescent="0.25">
      <c r="A251" s="286">
        <v>15</v>
      </c>
      <c r="B251" s="286" t="s">
        <v>183</v>
      </c>
      <c r="C251" s="286" t="s">
        <v>104</v>
      </c>
      <c r="D251" s="180">
        <v>46027</v>
      </c>
      <c r="E251" s="287">
        <v>46023</v>
      </c>
      <c r="F251" s="181"/>
      <c r="G251" s="181"/>
      <c r="H251" s="181"/>
      <c r="I251" s="181" t="s">
        <v>165</v>
      </c>
      <c r="J251" s="181"/>
      <c r="K251" s="181">
        <v>1889794.8</v>
      </c>
      <c r="L251" s="286" t="s">
        <v>33</v>
      </c>
      <c r="M251" s="286">
        <v>511151</v>
      </c>
      <c r="N251" s="286">
        <v>1151</v>
      </c>
      <c r="O251" s="286" t="s">
        <v>1143</v>
      </c>
      <c r="P251" s="288" t="s">
        <v>331</v>
      </c>
      <c r="Q251" s="286" t="s">
        <v>24</v>
      </c>
      <c r="R251" s="182">
        <v>30333.33</v>
      </c>
      <c r="S251" s="182">
        <v>666.67</v>
      </c>
      <c r="T251" s="183">
        <f t="shared" si="36"/>
        <v>31000</v>
      </c>
      <c r="U251" s="184">
        <v>67</v>
      </c>
      <c r="V251" s="182">
        <v>715</v>
      </c>
      <c r="W251" s="289">
        <v>95</v>
      </c>
      <c r="X251" s="185"/>
      <c r="Y251" s="289">
        <f t="shared" si="37"/>
        <v>620</v>
      </c>
      <c r="Z251" s="186">
        <f t="shared" si="38"/>
        <v>2.3064516129032257E-2</v>
      </c>
      <c r="AA251" s="185">
        <v>0</v>
      </c>
      <c r="AB251" s="289">
        <v>-2170</v>
      </c>
      <c r="AC251" s="289"/>
      <c r="AD251" s="289" t="s">
        <v>430</v>
      </c>
      <c r="AE251" s="187"/>
      <c r="AF251" s="187">
        <v>0</v>
      </c>
      <c r="AG251" s="289">
        <f t="shared" si="39"/>
        <v>0</v>
      </c>
      <c r="AH251" s="289"/>
      <c r="AI251" s="289">
        <f t="shared" si="40"/>
        <v>0</v>
      </c>
      <c r="AJ251" s="286" t="s">
        <v>149</v>
      </c>
      <c r="AK251" s="286">
        <v>0</v>
      </c>
      <c r="AL251" s="184"/>
      <c r="AM251" s="290">
        <f t="shared" si="41"/>
        <v>0</v>
      </c>
      <c r="AN251" s="290">
        <f t="shared" si="42"/>
        <v>1</v>
      </c>
      <c r="AO251" s="269">
        <v>620</v>
      </c>
      <c r="AP251" s="317">
        <v>46178</v>
      </c>
      <c r="AQ251" s="290">
        <f t="shared" si="43"/>
        <v>0</v>
      </c>
      <c r="AR251" s="188" t="str">
        <f>IF(A251="","",VLOOKUP(A251,'Base Sites'!A:B,2,FALSE))</f>
        <v>Valauto Hainaut</v>
      </c>
      <c r="AS251" s="188" t="str">
        <f t="shared" si="44"/>
        <v>VOLKSWAGEN</v>
      </c>
      <c r="AT251" s="290"/>
      <c r="AU251" s="291" t="str">
        <f>IF(A251="","",VLOOKUP(L251,'Base Vendeurs'!A:B,2,FALSE))</f>
        <v>Sociétés NORD</v>
      </c>
      <c r="AV251" s="289">
        <f t="shared" si="45"/>
        <v>1335</v>
      </c>
      <c r="AW251" s="186">
        <f t="shared" si="46"/>
        <v>4.3064516129032261E-2</v>
      </c>
      <c r="AX251" s="237" t="str">
        <f t="shared" si="47"/>
        <v>NON</v>
      </c>
      <c r="AY251" s="231">
        <f>+MargesVN[[#This Row],[Total COM]]+MargesVN[[#This Row],[EXT GIE]]+MargesVN[[#This Row],[Forfait immat]]</f>
        <v>0</v>
      </c>
    </row>
    <row r="252" spans="1:51" s="231" customFormat="1" ht="11.25" customHeight="1" x14ac:dyDescent="0.25">
      <c r="A252" s="45">
        <v>15</v>
      </c>
      <c r="B252" s="45" t="s">
        <v>183</v>
      </c>
      <c r="C252" s="45" t="s">
        <v>104</v>
      </c>
      <c r="D252" s="44">
        <v>46027</v>
      </c>
      <c r="E252" s="65">
        <v>46023</v>
      </c>
      <c r="F252" s="35"/>
      <c r="G252" s="35"/>
      <c r="H252" s="35"/>
      <c r="I252" s="35" t="s">
        <v>165</v>
      </c>
      <c r="J252" s="35"/>
      <c r="K252" s="35">
        <v>1889794.8</v>
      </c>
      <c r="L252" s="45" t="s">
        <v>33</v>
      </c>
      <c r="M252" s="45">
        <v>511152</v>
      </c>
      <c r="N252" s="45">
        <v>1152</v>
      </c>
      <c r="O252" s="45" t="s">
        <v>1144</v>
      </c>
      <c r="P252" s="66" t="s">
        <v>331</v>
      </c>
      <c r="Q252" s="45" t="s">
        <v>24</v>
      </c>
      <c r="R252" s="47">
        <v>30333.33</v>
      </c>
      <c r="S252" s="47">
        <v>666.67</v>
      </c>
      <c r="T252" s="48">
        <f t="shared" si="36"/>
        <v>31000</v>
      </c>
      <c r="U252" s="49">
        <v>69</v>
      </c>
      <c r="V252" s="47">
        <v>715</v>
      </c>
      <c r="W252" s="46">
        <v>95</v>
      </c>
      <c r="X252" s="50"/>
      <c r="Y252" s="46">
        <f t="shared" si="37"/>
        <v>620</v>
      </c>
      <c r="Z252" s="51">
        <f t="shared" si="38"/>
        <v>2.3064516129032257E-2</v>
      </c>
      <c r="AA252" s="50">
        <v>0</v>
      </c>
      <c r="AB252" s="46">
        <v>-2170</v>
      </c>
      <c r="AC252" s="46"/>
      <c r="AD252" s="46" t="s">
        <v>430</v>
      </c>
      <c r="AE252" s="52"/>
      <c r="AF252" s="52">
        <v>0</v>
      </c>
      <c r="AG252" s="46">
        <f t="shared" si="39"/>
        <v>0</v>
      </c>
      <c r="AH252" s="46"/>
      <c r="AI252" s="46">
        <f t="shared" si="40"/>
        <v>0</v>
      </c>
      <c r="AJ252" s="45" t="s">
        <v>149</v>
      </c>
      <c r="AK252" s="45">
        <v>0</v>
      </c>
      <c r="AL252" s="49"/>
      <c r="AM252" s="238">
        <f t="shared" si="41"/>
        <v>0</v>
      </c>
      <c r="AN252" s="238">
        <f t="shared" si="42"/>
        <v>1</v>
      </c>
      <c r="AO252" s="269">
        <v>620</v>
      </c>
      <c r="AP252" s="317">
        <v>46178</v>
      </c>
      <c r="AQ252" s="238">
        <f t="shared" si="43"/>
        <v>0</v>
      </c>
      <c r="AR252" s="96" t="str">
        <f>IF(A252="","",VLOOKUP(A252,'Base Sites'!A:B,2,FALSE))</f>
        <v>Valauto Hainaut</v>
      </c>
      <c r="AS252" s="96" t="str">
        <f t="shared" si="44"/>
        <v>VOLKSWAGEN</v>
      </c>
      <c r="AT252" s="238"/>
      <c r="AU252" s="231" t="str">
        <f>IF(A252="","",VLOOKUP(L252,'Base Vendeurs'!A:B,2,FALSE))</f>
        <v>Sociétés NORD</v>
      </c>
      <c r="AV252" s="46">
        <f t="shared" si="45"/>
        <v>1335</v>
      </c>
      <c r="AW252" s="51">
        <f t="shared" si="46"/>
        <v>4.3064516129032261E-2</v>
      </c>
      <c r="AX252" s="231" t="str">
        <f t="shared" si="47"/>
        <v>NON</v>
      </c>
      <c r="AY252" s="231">
        <f>+MargesVN[[#This Row],[Total COM]]+MargesVN[[#This Row],[EXT GIE]]+MargesVN[[#This Row],[Forfait immat]]</f>
        <v>0</v>
      </c>
    </row>
    <row r="253" spans="1:51" s="231" customFormat="1" ht="11.25" customHeight="1" x14ac:dyDescent="0.25">
      <c r="A253" s="45">
        <v>15</v>
      </c>
      <c r="B253" s="45" t="s">
        <v>183</v>
      </c>
      <c r="C253" s="45" t="s">
        <v>104</v>
      </c>
      <c r="D253" s="44">
        <v>46027</v>
      </c>
      <c r="E253" s="65">
        <v>46023</v>
      </c>
      <c r="F253" s="35"/>
      <c r="G253" s="35"/>
      <c r="H253" s="35"/>
      <c r="I253" s="35" t="s">
        <v>165</v>
      </c>
      <c r="J253" s="35"/>
      <c r="K253" s="35">
        <v>1889794.8</v>
      </c>
      <c r="L253" s="45" t="s">
        <v>33</v>
      </c>
      <c r="M253" s="45">
        <v>511161</v>
      </c>
      <c r="N253" s="45">
        <v>1161</v>
      </c>
      <c r="O253" s="45" t="s">
        <v>1134</v>
      </c>
      <c r="P253" s="66" t="s">
        <v>331</v>
      </c>
      <c r="Q253" s="45" t="s">
        <v>24</v>
      </c>
      <c r="R253" s="47">
        <v>30333.33</v>
      </c>
      <c r="S253" s="47">
        <v>666.67</v>
      </c>
      <c r="T253" s="48">
        <f t="shared" si="36"/>
        <v>31000</v>
      </c>
      <c r="U253" s="49">
        <v>53</v>
      </c>
      <c r="V253" s="47">
        <v>715</v>
      </c>
      <c r="W253" s="46">
        <v>95</v>
      </c>
      <c r="X253" s="50"/>
      <c r="Y253" s="46">
        <f t="shared" si="37"/>
        <v>620</v>
      </c>
      <c r="Z253" s="51">
        <f t="shared" si="38"/>
        <v>2.3064516129032257E-2</v>
      </c>
      <c r="AA253" s="50">
        <v>0</v>
      </c>
      <c r="AB253" s="46">
        <v>-2170</v>
      </c>
      <c r="AC253" s="46"/>
      <c r="AD253" s="46" t="s">
        <v>430</v>
      </c>
      <c r="AE253" s="52"/>
      <c r="AF253" s="52">
        <v>0</v>
      </c>
      <c r="AG253" s="46">
        <f t="shared" si="39"/>
        <v>0</v>
      </c>
      <c r="AH253" s="46"/>
      <c r="AI253" s="46">
        <f t="shared" si="40"/>
        <v>0</v>
      </c>
      <c r="AJ253" s="45" t="s">
        <v>149</v>
      </c>
      <c r="AK253" s="45">
        <v>0</v>
      </c>
      <c r="AL253" s="49"/>
      <c r="AM253" s="238">
        <f t="shared" si="41"/>
        <v>0</v>
      </c>
      <c r="AN253" s="238">
        <f t="shared" si="42"/>
        <v>1</v>
      </c>
      <c r="AO253" s="269">
        <v>620</v>
      </c>
      <c r="AP253" s="317">
        <v>46178</v>
      </c>
      <c r="AQ253" s="238">
        <f t="shared" si="43"/>
        <v>0</v>
      </c>
      <c r="AR253" s="96" t="str">
        <f>IF(A253="","",VLOOKUP(A253,'Base Sites'!A:B,2,FALSE))</f>
        <v>Valauto Hainaut</v>
      </c>
      <c r="AS253" s="96" t="str">
        <f t="shared" si="44"/>
        <v>VOLKSWAGEN</v>
      </c>
      <c r="AT253" s="238"/>
      <c r="AU253" s="231" t="str">
        <f>IF(A253="","",VLOOKUP(L253,'Base Vendeurs'!A:B,2,FALSE))</f>
        <v>Sociétés NORD</v>
      </c>
      <c r="AV253" s="251">
        <f t="shared" si="45"/>
        <v>1335</v>
      </c>
      <c r="AW253" s="51">
        <f t="shared" si="46"/>
        <v>4.3064516129032261E-2</v>
      </c>
      <c r="AX253" s="237" t="str">
        <f t="shared" si="47"/>
        <v>NON</v>
      </c>
      <c r="AY253" s="231">
        <f>+MargesVN[[#This Row],[Total COM]]+MargesVN[[#This Row],[EXT GIE]]+MargesVN[[#This Row],[Forfait immat]]</f>
        <v>0</v>
      </c>
    </row>
    <row r="254" spans="1:51" s="231" customFormat="1" ht="11.25" customHeight="1" x14ac:dyDescent="0.25">
      <c r="A254" s="431">
        <v>15</v>
      </c>
      <c r="B254" s="431" t="s">
        <v>163</v>
      </c>
      <c r="C254" s="431" t="s">
        <v>104</v>
      </c>
      <c r="D254" s="432">
        <v>46197</v>
      </c>
      <c r="E254" s="433">
        <v>46197</v>
      </c>
      <c r="F254" s="434"/>
      <c r="G254" s="434"/>
      <c r="H254" s="434"/>
      <c r="I254" s="434"/>
      <c r="J254" s="434"/>
      <c r="K254" s="434">
        <v>0</v>
      </c>
      <c r="L254" s="431" t="s">
        <v>444</v>
      </c>
      <c r="M254" s="431">
        <v>511170</v>
      </c>
      <c r="N254" s="431">
        <v>1170</v>
      </c>
      <c r="O254" s="431" t="s">
        <v>4801</v>
      </c>
      <c r="P254" s="435" t="s">
        <v>4802</v>
      </c>
      <c r="Q254" s="431" t="s">
        <v>192</v>
      </c>
      <c r="R254" s="436">
        <v>41083.33</v>
      </c>
      <c r="S254" s="436">
        <v>1779.16</v>
      </c>
      <c r="T254" s="437">
        <f t="shared" si="36"/>
        <v>42862.490000000005</v>
      </c>
      <c r="U254" s="438">
        <v>485</v>
      </c>
      <c r="V254" s="436">
        <v>-4664.18</v>
      </c>
      <c r="W254" s="439">
        <v>95</v>
      </c>
      <c r="X254" s="440"/>
      <c r="Y254" s="439">
        <f t="shared" si="37"/>
        <v>-4759.18</v>
      </c>
      <c r="Z254" s="441">
        <f t="shared" si="38"/>
        <v>-0.10881728989613063</v>
      </c>
      <c r="AA254" s="440">
        <v>0</v>
      </c>
      <c r="AB254" s="439">
        <v>0</v>
      </c>
      <c r="AC254" s="439"/>
      <c r="AD254" s="439" t="s">
        <v>369</v>
      </c>
      <c r="AE254" s="442"/>
      <c r="AF254" s="442">
        <v>0.12</v>
      </c>
      <c r="AG254" s="439">
        <f t="shared" si="39"/>
        <v>0</v>
      </c>
      <c r="AH254" s="439">
        <v>300</v>
      </c>
      <c r="AI254" s="439">
        <f t="shared" si="40"/>
        <v>300</v>
      </c>
      <c r="AJ254" s="431" t="s">
        <v>149</v>
      </c>
      <c r="AK254" s="431">
        <v>1</v>
      </c>
      <c r="AL254" s="438" t="s">
        <v>293</v>
      </c>
      <c r="AM254" s="443">
        <f t="shared" si="41"/>
        <v>1</v>
      </c>
      <c r="AN254" s="443">
        <f t="shared" si="42"/>
        <v>1</v>
      </c>
      <c r="AO254" s="443"/>
      <c r="AP254" s="443"/>
      <c r="AQ254" s="443">
        <f t="shared" si="43"/>
        <v>1</v>
      </c>
      <c r="AR254" s="444" t="str">
        <f>IF(A254="","",VLOOKUP(A254,'Base Sites'!A:B,2,FALSE))</f>
        <v>Valauto Hainaut</v>
      </c>
      <c r="AS254" s="444" t="str">
        <f t="shared" si="44"/>
        <v>VOLKSWAGEN</v>
      </c>
      <c r="AT254" s="443"/>
      <c r="AU254" s="445" t="str">
        <f>IF(A254="","",VLOOKUP(L254,'Base Vendeurs'!A:B,2,FALSE))</f>
        <v xml:space="preserve">Val de Lys </v>
      </c>
      <c r="AV254" s="439">
        <f t="shared" si="45"/>
        <v>-4664.18</v>
      </c>
      <c r="AW254" s="441">
        <f t="shared" si="46"/>
        <v>-0.10881728989613063</v>
      </c>
      <c r="AX254" s="445" t="str">
        <f t="shared" si="47"/>
        <v>OUI</v>
      </c>
      <c r="AY254" s="231">
        <f>+MargesVN[[#This Row],[Total COM]]+MargesVN[[#This Row],[EXT GIE]]+MargesVN[[#This Row],[Forfait immat]]</f>
        <v>301</v>
      </c>
    </row>
    <row r="255" spans="1:51" s="231" customFormat="1" ht="11.25" customHeight="1" x14ac:dyDescent="0.25">
      <c r="A255" s="45">
        <v>15</v>
      </c>
      <c r="B255" s="45" t="s">
        <v>163</v>
      </c>
      <c r="C255" s="45" t="s">
        <v>104</v>
      </c>
      <c r="D255" s="44">
        <v>46078</v>
      </c>
      <c r="E255" s="65">
        <v>46078</v>
      </c>
      <c r="F255" s="35"/>
      <c r="G255" s="35"/>
      <c r="H255" s="35"/>
      <c r="I255" s="35"/>
      <c r="J255" s="35"/>
      <c r="K255" s="35">
        <v>0</v>
      </c>
      <c r="L255" s="45" t="s">
        <v>353</v>
      </c>
      <c r="M255" s="45">
        <v>511174</v>
      </c>
      <c r="N255" s="45">
        <v>1174</v>
      </c>
      <c r="O255" s="45" t="s">
        <v>1899</v>
      </c>
      <c r="P255" s="66" t="s">
        <v>1900</v>
      </c>
      <c r="Q255" s="45" t="s">
        <v>26</v>
      </c>
      <c r="R255" s="47">
        <v>43821.67</v>
      </c>
      <c r="S255" s="47">
        <v>2495.84</v>
      </c>
      <c r="T255" s="48">
        <f t="shared" ref="T255:T318" si="48">+R255+S255</f>
        <v>46317.509999999995</v>
      </c>
      <c r="U255" s="49">
        <v>366</v>
      </c>
      <c r="V255" s="47">
        <v>1707.92</v>
      </c>
      <c r="W255" s="46">
        <v>95</v>
      </c>
      <c r="X255" s="50"/>
      <c r="Y255" s="46">
        <f t="shared" ref="Y255:Y318" si="49">+V255-W255+X255</f>
        <v>1612.92</v>
      </c>
      <c r="Z255" s="51">
        <f t="shared" ref="Z255:Z318" si="50">(V255+X255)/T255</f>
        <v>3.6874175662724537E-2</v>
      </c>
      <c r="AA255" s="50">
        <v>0</v>
      </c>
      <c r="AB255" s="46">
        <v>0</v>
      </c>
      <c r="AC255" s="46"/>
      <c r="AD255" s="46" t="s">
        <v>2051</v>
      </c>
      <c r="AE255" s="52"/>
      <c r="AF255" s="52">
        <v>0.13</v>
      </c>
      <c r="AG255" s="46">
        <f t="shared" ref="AG255:AG318" si="51">+Y255*AE255</f>
        <v>0</v>
      </c>
      <c r="AH255" s="46">
        <v>300</v>
      </c>
      <c r="AI255" s="46">
        <f t="shared" ref="AI255:AI318" si="52">+AG255+AH255</f>
        <v>300</v>
      </c>
      <c r="AJ255" s="45" t="s">
        <v>149</v>
      </c>
      <c r="AK255" s="45"/>
      <c r="AL255" s="49"/>
      <c r="AM255" s="238">
        <f t="shared" ref="AM255:AM318" si="53">IF(AL255&gt;0,100%,0%)</f>
        <v>0</v>
      </c>
      <c r="AN255" s="238">
        <f t="shared" ref="AN255:AN318" si="54">IF(A255&gt;0,1,"")</f>
        <v>1</v>
      </c>
      <c r="AO255" s="238"/>
      <c r="AP255" s="238"/>
      <c r="AQ255" s="238">
        <f t="shared" ref="AQ255:AQ318" si="55">IF(AN255="","",+AM255/AN255)</f>
        <v>0</v>
      </c>
      <c r="AR255" s="96" t="str">
        <f>IF(A255="","",VLOOKUP(A255,'Base Sites'!A:B,2,FALSE))</f>
        <v>Valauto Hainaut</v>
      </c>
      <c r="AS255" s="96" t="str">
        <f t="shared" ref="AS255:AS318" si="56">IF(C255="VW","VOLKSWAGEN",IF(C255="SE","SEAT",IF(C255="NI","NISSAN",IF(C255="HY","HYUNDAI",IF(C255="VU","VUL",IF(C255="sk","SKODA",IF(C255="ltsk","SKODA",IF(C255="CUPRA","CUPRA",IF(C255="AUDI","AUDI","")))))))))</f>
        <v>VOLKSWAGEN</v>
      </c>
      <c r="AT255" s="238"/>
      <c r="AU255" s="231" t="str">
        <f>IF(A255="","",VLOOKUP(L255,'Base Vendeurs'!A:B,2,FALSE))</f>
        <v>Valauto Hainaut VW</v>
      </c>
      <c r="AV255" s="46">
        <f t="shared" ref="AV255:AV318" si="57">+V255+AO255</f>
        <v>1707.92</v>
      </c>
      <c r="AW255" s="51">
        <f t="shared" ref="AW255:AW318" si="58">IF(A255="","",+AV255/T255)</f>
        <v>3.6874175662724537E-2</v>
      </c>
      <c r="AX255" s="231" t="str">
        <f t="shared" ref="AX255:AX318" si="59">IF(AV255&lt;0,"OUI","NON")</f>
        <v>NON</v>
      </c>
      <c r="AY255" s="231">
        <f>+MargesVN[[#This Row],[Total COM]]+MargesVN[[#This Row],[EXT GIE]]+MargesVN[[#This Row],[Forfait immat]]</f>
        <v>300</v>
      </c>
    </row>
    <row r="256" spans="1:51" s="231" customFormat="1" ht="11.25" customHeight="1" x14ac:dyDescent="0.25">
      <c r="A256" s="45">
        <v>15</v>
      </c>
      <c r="B256" s="45" t="s">
        <v>183</v>
      </c>
      <c r="C256" s="45" t="s">
        <v>104</v>
      </c>
      <c r="D256" s="44">
        <v>46059</v>
      </c>
      <c r="E256" s="65">
        <v>46059</v>
      </c>
      <c r="F256" s="35"/>
      <c r="G256" s="35"/>
      <c r="H256" s="35"/>
      <c r="I256" s="35" t="s">
        <v>165</v>
      </c>
      <c r="J256" s="35"/>
      <c r="K256" s="35">
        <v>918207.45</v>
      </c>
      <c r="L256" s="45" t="s">
        <v>33</v>
      </c>
      <c r="M256" s="45">
        <v>511186</v>
      </c>
      <c r="N256" s="45">
        <v>1186</v>
      </c>
      <c r="O256" s="45" t="s">
        <v>1422</v>
      </c>
      <c r="P256" s="66" t="s">
        <v>326</v>
      </c>
      <c r="Q256" s="45" t="s">
        <v>24</v>
      </c>
      <c r="R256" s="47">
        <v>30333.33</v>
      </c>
      <c r="S256" s="47">
        <v>666.67</v>
      </c>
      <c r="T256" s="48">
        <f t="shared" si="48"/>
        <v>31000</v>
      </c>
      <c r="U256" s="49">
        <v>45</v>
      </c>
      <c r="V256" s="47">
        <v>715</v>
      </c>
      <c r="W256" s="46">
        <v>95</v>
      </c>
      <c r="X256" s="50"/>
      <c r="Y256" s="46">
        <f t="shared" si="49"/>
        <v>620</v>
      </c>
      <c r="Z256" s="51">
        <f t="shared" si="50"/>
        <v>2.3064516129032257E-2</v>
      </c>
      <c r="AA256" s="50">
        <v>0</v>
      </c>
      <c r="AB256" s="46">
        <v>-2170</v>
      </c>
      <c r="AC256" s="46"/>
      <c r="AD256" s="46" t="s">
        <v>430</v>
      </c>
      <c r="AE256" s="52"/>
      <c r="AF256" s="52">
        <v>0</v>
      </c>
      <c r="AG256" s="46">
        <f t="shared" si="51"/>
        <v>0</v>
      </c>
      <c r="AH256" s="46"/>
      <c r="AI256" s="46">
        <f t="shared" si="52"/>
        <v>0</v>
      </c>
      <c r="AJ256" s="45" t="s">
        <v>149</v>
      </c>
      <c r="AK256" s="45">
        <v>0</v>
      </c>
      <c r="AL256" s="49" t="s">
        <v>293</v>
      </c>
      <c r="AM256" s="238">
        <f t="shared" si="53"/>
        <v>1</v>
      </c>
      <c r="AN256" s="238">
        <f t="shared" si="54"/>
        <v>1</v>
      </c>
      <c r="AO256" s="238"/>
      <c r="AP256" s="238"/>
      <c r="AQ256" s="238">
        <f t="shared" si="55"/>
        <v>1</v>
      </c>
      <c r="AR256" s="96" t="str">
        <f>IF(A256="","",VLOOKUP(A256,'Base Sites'!A:B,2,FALSE))</f>
        <v>Valauto Hainaut</v>
      </c>
      <c r="AS256" s="96" t="str">
        <f t="shared" si="56"/>
        <v>VOLKSWAGEN</v>
      </c>
      <c r="AT256" s="238"/>
      <c r="AU256" s="231" t="str">
        <f>IF(A256="","",VLOOKUP(L256,'Base Vendeurs'!A:B,2,FALSE))</f>
        <v>Sociétés NORD</v>
      </c>
      <c r="AV256" s="46">
        <f t="shared" si="57"/>
        <v>715</v>
      </c>
      <c r="AW256" s="51">
        <f t="shared" si="58"/>
        <v>2.3064516129032257E-2</v>
      </c>
      <c r="AX256" s="231" t="str">
        <f t="shared" si="59"/>
        <v>NON</v>
      </c>
      <c r="AY256" s="231">
        <f>+MargesVN[[#This Row],[Total COM]]+MargesVN[[#This Row],[EXT GIE]]+MargesVN[[#This Row],[Forfait immat]]</f>
        <v>0</v>
      </c>
    </row>
    <row r="257" spans="1:51" s="231" customFormat="1" ht="11.25" customHeight="1" x14ac:dyDescent="0.25">
      <c r="A257" s="45">
        <v>15</v>
      </c>
      <c r="B257" s="45" t="s">
        <v>183</v>
      </c>
      <c r="C257" s="45" t="s">
        <v>104</v>
      </c>
      <c r="D257" s="44">
        <v>46055</v>
      </c>
      <c r="E257" s="65">
        <v>46052</v>
      </c>
      <c r="F257" s="35"/>
      <c r="G257" s="35"/>
      <c r="H257" s="35"/>
      <c r="I257" s="35" t="s">
        <v>165</v>
      </c>
      <c r="J257" s="35"/>
      <c r="K257" s="35">
        <v>918207.45</v>
      </c>
      <c r="L257" s="45" t="s">
        <v>33</v>
      </c>
      <c r="M257" s="45">
        <v>511190</v>
      </c>
      <c r="N257" s="45">
        <v>1190</v>
      </c>
      <c r="O257" s="45" t="s">
        <v>1253</v>
      </c>
      <c r="P257" s="66" t="s">
        <v>326</v>
      </c>
      <c r="Q257" s="45" t="s">
        <v>24</v>
      </c>
      <c r="R257" s="47">
        <v>30333.33</v>
      </c>
      <c r="S257" s="47">
        <v>666.67</v>
      </c>
      <c r="T257" s="48">
        <f t="shared" si="48"/>
        <v>31000</v>
      </c>
      <c r="U257" s="49">
        <v>41</v>
      </c>
      <c r="V257" s="47">
        <v>715</v>
      </c>
      <c r="W257" s="46">
        <v>95</v>
      </c>
      <c r="X257" s="50"/>
      <c r="Y257" s="46">
        <f t="shared" si="49"/>
        <v>620</v>
      </c>
      <c r="Z257" s="51">
        <f t="shared" si="50"/>
        <v>2.3064516129032257E-2</v>
      </c>
      <c r="AA257" s="50">
        <v>0</v>
      </c>
      <c r="AB257" s="46">
        <v>-2170</v>
      </c>
      <c r="AC257" s="46"/>
      <c r="AD257" s="46" t="s">
        <v>430</v>
      </c>
      <c r="AE257" s="52"/>
      <c r="AF257" s="52">
        <v>0</v>
      </c>
      <c r="AG257" s="46">
        <f t="shared" si="51"/>
        <v>0</v>
      </c>
      <c r="AH257" s="46"/>
      <c r="AI257" s="46">
        <f t="shared" si="52"/>
        <v>0</v>
      </c>
      <c r="AJ257" s="45" t="s">
        <v>149</v>
      </c>
      <c r="AK257" s="45">
        <v>0</v>
      </c>
      <c r="AL257" s="49" t="s">
        <v>293</v>
      </c>
      <c r="AM257" s="238">
        <f t="shared" si="53"/>
        <v>1</v>
      </c>
      <c r="AN257" s="238">
        <f t="shared" si="54"/>
        <v>1</v>
      </c>
      <c r="AO257" s="238"/>
      <c r="AP257" s="238"/>
      <c r="AQ257" s="238">
        <f t="shared" si="55"/>
        <v>1</v>
      </c>
      <c r="AR257" s="96" t="str">
        <f>IF(A257="","",VLOOKUP(A257,'Base Sites'!A:B,2,FALSE))</f>
        <v>Valauto Hainaut</v>
      </c>
      <c r="AS257" s="96" t="str">
        <f t="shared" si="56"/>
        <v>VOLKSWAGEN</v>
      </c>
      <c r="AT257" s="238"/>
      <c r="AU257" s="231" t="str">
        <f>IF(A257="","",VLOOKUP(L257,'Base Vendeurs'!A:B,2,FALSE))</f>
        <v>Sociétés NORD</v>
      </c>
      <c r="AV257" s="46">
        <f t="shared" si="57"/>
        <v>715</v>
      </c>
      <c r="AW257" s="51">
        <f t="shared" si="58"/>
        <v>2.3064516129032257E-2</v>
      </c>
      <c r="AX257" s="231" t="str">
        <f t="shared" si="59"/>
        <v>NON</v>
      </c>
      <c r="AY257" s="231">
        <f>+MargesVN[[#This Row],[Total COM]]+MargesVN[[#This Row],[EXT GIE]]+MargesVN[[#This Row],[Forfait immat]]</f>
        <v>0</v>
      </c>
    </row>
    <row r="258" spans="1:51" s="231" customFormat="1" ht="11.25" customHeight="1" x14ac:dyDescent="0.25">
      <c r="A258" s="45">
        <v>15</v>
      </c>
      <c r="B258" s="45" t="s">
        <v>183</v>
      </c>
      <c r="C258" s="45" t="s">
        <v>104</v>
      </c>
      <c r="D258" s="44">
        <v>46058</v>
      </c>
      <c r="E258" s="65">
        <v>46057</v>
      </c>
      <c r="F258" s="35"/>
      <c r="G258" s="35"/>
      <c r="H258" s="35"/>
      <c r="I258" s="35" t="s">
        <v>165</v>
      </c>
      <c r="J258" s="35"/>
      <c r="K258" s="35">
        <v>918207.45</v>
      </c>
      <c r="L258" s="45" t="s">
        <v>33</v>
      </c>
      <c r="M258" s="45">
        <v>511194</v>
      </c>
      <c r="N258" s="45">
        <v>1194</v>
      </c>
      <c r="O258" s="45" t="s">
        <v>1353</v>
      </c>
      <c r="P258" s="66" t="s">
        <v>326</v>
      </c>
      <c r="Q258" s="45" t="s">
        <v>24</v>
      </c>
      <c r="R258" s="47">
        <v>30333.33</v>
      </c>
      <c r="S258" s="47">
        <v>666.67</v>
      </c>
      <c r="T258" s="48">
        <f t="shared" si="48"/>
        <v>31000</v>
      </c>
      <c r="U258" s="49">
        <v>44</v>
      </c>
      <c r="V258" s="47">
        <v>715</v>
      </c>
      <c r="W258" s="46">
        <v>95</v>
      </c>
      <c r="X258" s="50"/>
      <c r="Y258" s="46">
        <f t="shared" si="49"/>
        <v>620</v>
      </c>
      <c r="Z258" s="51">
        <f t="shared" si="50"/>
        <v>2.3064516129032257E-2</v>
      </c>
      <c r="AA258" s="50">
        <v>0</v>
      </c>
      <c r="AB258" s="46">
        <v>-2170</v>
      </c>
      <c r="AC258" s="46"/>
      <c r="AD258" s="46" t="s">
        <v>430</v>
      </c>
      <c r="AE258" s="52"/>
      <c r="AF258" s="52">
        <v>0</v>
      </c>
      <c r="AG258" s="46">
        <f t="shared" si="51"/>
        <v>0</v>
      </c>
      <c r="AH258" s="46"/>
      <c r="AI258" s="46">
        <f t="shared" si="52"/>
        <v>0</v>
      </c>
      <c r="AJ258" s="45" t="s">
        <v>149</v>
      </c>
      <c r="AK258" s="45">
        <v>0</v>
      </c>
      <c r="AL258" s="49" t="s">
        <v>293</v>
      </c>
      <c r="AM258" s="238">
        <f t="shared" si="53"/>
        <v>1</v>
      </c>
      <c r="AN258" s="238">
        <f t="shared" si="54"/>
        <v>1</v>
      </c>
      <c r="AO258" s="238"/>
      <c r="AP258" s="238"/>
      <c r="AQ258" s="238">
        <f t="shared" si="55"/>
        <v>1</v>
      </c>
      <c r="AR258" s="96" t="str">
        <f>IF(A258="","",VLOOKUP(A258,'Base Sites'!A:B,2,FALSE))</f>
        <v>Valauto Hainaut</v>
      </c>
      <c r="AS258" s="96" t="str">
        <f t="shared" si="56"/>
        <v>VOLKSWAGEN</v>
      </c>
      <c r="AT258" s="238"/>
      <c r="AU258" s="231" t="str">
        <f>IF(A258="","",VLOOKUP(L258,'Base Vendeurs'!A:B,2,FALSE))</f>
        <v>Sociétés NORD</v>
      </c>
      <c r="AV258" s="46">
        <f t="shared" si="57"/>
        <v>715</v>
      </c>
      <c r="AW258" s="51">
        <f t="shared" si="58"/>
        <v>2.3064516129032257E-2</v>
      </c>
      <c r="AX258" s="231" t="str">
        <f t="shared" si="59"/>
        <v>NON</v>
      </c>
      <c r="AY258" s="231">
        <f>+MargesVN[[#This Row],[Total COM]]+MargesVN[[#This Row],[EXT GIE]]+MargesVN[[#This Row],[Forfait immat]]</f>
        <v>0</v>
      </c>
    </row>
    <row r="259" spans="1:51" s="231" customFormat="1" ht="11.25" customHeight="1" x14ac:dyDescent="0.25">
      <c r="A259" s="45">
        <v>15</v>
      </c>
      <c r="B259" s="45" t="s">
        <v>183</v>
      </c>
      <c r="C259" s="45" t="s">
        <v>104</v>
      </c>
      <c r="D259" s="44">
        <v>46059</v>
      </c>
      <c r="E259" s="65">
        <v>46057</v>
      </c>
      <c r="F259" s="35"/>
      <c r="G259" s="35"/>
      <c r="H259" s="35"/>
      <c r="I259" s="35" t="s">
        <v>165</v>
      </c>
      <c r="J259" s="35"/>
      <c r="K259" s="35">
        <v>918207.45</v>
      </c>
      <c r="L259" s="45" t="s">
        <v>33</v>
      </c>
      <c r="M259" s="45">
        <v>511196</v>
      </c>
      <c r="N259" s="45">
        <v>1196</v>
      </c>
      <c r="O259" s="45" t="s">
        <v>1421</v>
      </c>
      <c r="P259" s="66" t="s">
        <v>326</v>
      </c>
      <c r="Q259" s="45" t="s">
        <v>24</v>
      </c>
      <c r="R259" s="47">
        <v>30333.33</v>
      </c>
      <c r="S259" s="47">
        <v>666.67</v>
      </c>
      <c r="T259" s="48">
        <f t="shared" si="48"/>
        <v>31000</v>
      </c>
      <c r="U259" s="49">
        <v>44</v>
      </c>
      <c r="V259" s="47">
        <v>715</v>
      </c>
      <c r="W259" s="46">
        <v>95</v>
      </c>
      <c r="X259" s="50"/>
      <c r="Y259" s="46">
        <f t="shared" si="49"/>
        <v>620</v>
      </c>
      <c r="Z259" s="51">
        <f t="shared" si="50"/>
        <v>2.3064516129032257E-2</v>
      </c>
      <c r="AA259" s="50">
        <v>0</v>
      </c>
      <c r="AB259" s="46">
        <v>-2170</v>
      </c>
      <c r="AC259" s="46"/>
      <c r="AD259" s="46" t="s">
        <v>430</v>
      </c>
      <c r="AE259" s="52"/>
      <c r="AF259" s="52">
        <v>0</v>
      </c>
      <c r="AG259" s="46">
        <f t="shared" si="51"/>
        <v>0</v>
      </c>
      <c r="AH259" s="46"/>
      <c r="AI259" s="46">
        <f t="shared" si="52"/>
        <v>0</v>
      </c>
      <c r="AJ259" s="45" t="s">
        <v>149</v>
      </c>
      <c r="AK259" s="45">
        <v>0</v>
      </c>
      <c r="AL259" s="49" t="s">
        <v>293</v>
      </c>
      <c r="AM259" s="238">
        <f t="shared" si="53"/>
        <v>1</v>
      </c>
      <c r="AN259" s="238">
        <f t="shared" si="54"/>
        <v>1</v>
      </c>
      <c r="AO259" s="238"/>
      <c r="AP259" s="238"/>
      <c r="AQ259" s="238">
        <f t="shared" si="55"/>
        <v>1</v>
      </c>
      <c r="AR259" s="96" t="str">
        <f>IF(A259="","",VLOOKUP(A259,'Base Sites'!A:B,2,FALSE))</f>
        <v>Valauto Hainaut</v>
      </c>
      <c r="AS259" s="96" t="str">
        <f t="shared" si="56"/>
        <v>VOLKSWAGEN</v>
      </c>
      <c r="AT259" s="238"/>
      <c r="AU259" s="231" t="str">
        <f>IF(A259="","",VLOOKUP(L259,'Base Vendeurs'!A:B,2,FALSE))</f>
        <v>Sociétés NORD</v>
      </c>
      <c r="AV259" s="46">
        <f t="shared" si="57"/>
        <v>715</v>
      </c>
      <c r="AW259" s="51">
        <f t="shared" si="58"/>
        <v>2.3064516129032257E-2</v>
      </c>
      <c r="AX259" s="231" t="str">
        <f t="shared" si="59"/>
        <v>NON</v>
      </c>
      <c r="AY259" s="231">
        <f>+MargesVN[[#This Row],[Total COM]]+MargesVN[[#This Row],[EXT GIE]]+MargesVN[[#This Row],[Forfait immat]]</f>
        <v>0</v>
      </c>
    </row>
    <row r="260" spans="1:51" s="231" customFormat="1" ht="11.25" customHeight="1" x14ac:dyDescent="0.25">
      <c r="A260" s="45">
        <v>15</v>
      </c>
      <c r="B260" s="45" t="s">
        <v>183</v>
      </c>
      <c r="C260" s="45" t="s">
        <v>104</v>
      </c>
      <c r="D260" s="44">
        <v>46056</v>
      </c>
      <c r="E260" s="65">
        <v>46055</v>
      </c>
      <c r="F260" s="35"/>
      <c r="G260" s="35"/>
      <c r="H260" s="35"/>
      <c r="I260" s="35" t="s">
        <v>165</v>
      </c>
      <c r="J260" s="35"/>
      <c r="K260" s="35">
        <v>918207.45</v>
      </c>
      <c r="L260" s="45" t="s">
        <v>33</v>
      </c>
      <c r="M260" s="45">
        <v>511198</v>
      </c>
      <c r="N260" s="45">
        <v>1198</v>
      </c>
      <c r="O260" s="45" t="s">
        <v>1283</v>
      </c>
      <c r="P260" s="66" t="s">
        <v>326</v>
      </c>
      <c r="Q260" s="45" t="s">
        <v>24</v>
      </c>
      <c r="R260" s="47">
        <v>30333.33</v>
      </c>
      <c r="S260" s="47">
        <v>666.67</v>
      </c>
      <c r="T260" s="48">
        <f t="shared" si="48"/>
        <v>31000</v>
      </c>
      <c r="U260" s="49">
        <v>42</v>
      </c>
      <c r="V260" s="47">
        <v>715</v>
      </c>
      <c r="W260" s="46">
        <v>95</v>
      </c>
      <c r="X260" s="50"/>
      <c r="Y260" s="46">
        <f t="shared" si="49"/>
        <v>620</v>
      </c>
      <c r="Z260" s="51">
        <f t="shared" si="50"/>
        <v>2.3064516129032257E-2</v>
      </c>
      <c r="AA260" s="50">
        <v>0</v>
      </c>
      <c r="AB260" s="46">
        <v>-2170</v>
      </c>
      <c r="AC260" s="46"/>
      <c r="AD260" s="46" t="s">
        <v>430</v>
      </c>
      <c r="AE260" s="52"/>
      <c r="AF260" s="52">
        <v>0</v>
      </c>
      <c r="AG260" s="46">
        <f t="shared" si="51"/>
        <v>0</v>
      </c>
      <c r="AH260" s="46"/>
      <c r="AI260" s="46">
        <f t="shared" si="52"/>
        <v>0</v>
      </c>
      <c r="AJ260" s="45" t="s">
        <v>149</v>
      </c>
      <c r="AK260" s="45">
        <v>0</v>
      </c>
      <c r="AL260" s="49" t="s">
        <v>293</v>
      </c>
      <c r="AM260" s="238">
        <f t="shared" si="53"/>
        <v>1</v>
      </c>
      <c r="AN260" s="238">
        <f t="shared" si="54"/>
        <v>1</v>
      </c>
      <c r="AO260" s="238"/>
      <c r="AP260" s="238"/>
      <c r="AQ260" s="238">
        <f t="shared" si="55"/>
        <v>1</v>
      </c>
      <c r="AR260" s="96" t="str">
        <f>IF(A260="","",VLOOKUP(A260,'Base Sites'!A:B,2,FALSE))</f>
        <v>Valauto Hainaut</v>
      </c>
      <c r="AS260" s="96" t="str">
        <f t="shared" si="56"/>
        <v>VOLKSWAGEN</v>
      </c>
      <c r="AT260" s="238"/>
      <c r="AU260" s="231" t="str">
        <f>IF(A260="","",VLOOKUP(L260,'Base Vendeurs'!A:B,2,FALSE))</f>
        <v>Sociétés NORD</v>
      </c>
      <c r="AV260" s="46">
        <f t="shared" si="57"/>
        <v>715</v>
      </c>
      <c r="AW260" s="51">
        <f t="shared" si="58"/>
        <v>2.3064516129032257E-2</v>
      </c>
      <c r="AX260" s="231" t="str">
        <f t="shared" si="59"/>
        <v>NON</v>
      </c>
      <c r="AY260" s="231">
        <f>+MargesVN[[#This Row],[Total COM]]+MargesVN[[#This Row],[EXT GIE]]+MargesVN[[#This Row],[Forfait immat]]</f>
        <v>0</v>
      </c>
    </row>
    <row r="261" spans="1:51" s="231" customFormat="1" ht="11.25" customHeight="1" x14ac:dyDescent="0.25">
      <c r="A261" s="45">
        <v>15</v>
      </c>
      <c r="B261" s="45" t="s">
        <v>183</v>
      </c>
      <c r="C261" s="45" t="s">
        <v>104</v>
      </c>
      <c r="D261" s="44">
        <v>46056</v>
      </c>
      <c r="E261" s="65">
        <v>46055</v>
      </c>
      <c r="F261" s="35"/>
      <c r="G261" s="35"/>
      <c r="H261" s="35"/>
      <c r="I261" s="35" t="s">
        <v>165</v>
      </c>
      <c r="J261" s="35"/>
      <c r="K261" s="35">
        <v>918207.45</v>
      </c>
      <c r="L261" s="45" t="s">
        <v>33</v>
      </c>
      <c r="M261" s="45">
        <v>511200</v>
      </c>
      <c r="N261" s="45">
        <v>1200</v>
      </c>
      <c r="O261" s="45" t="s">
        <v>1280</v>
      </c>
      <c r="P261" s="66" t="s">
        <v>326</v>
      </c>
      <c r="Q261" s="45" t="s">
        <v>24</v>
      </c>
      <c r="R261" s="47">
        <v>30333.33</v>
      </c>
      <c r="S261" s="47">
        <v>666.67</v>
      </c>
      <c r="T261" s="48">
        <f t="shared" si="48"/>
        <v>31000</v>
      </c>
      <c r="U261" s="49">
        <v>42</v>
      </c>
      <c r="V261" s="47">
        <v>715</v>
      </c>
      <c r="W261" s="46">
        <v>95</v>
      </c>
      <c r="X261" s="50"/>
      <c r="Y261" s="46">
        <f t="shared" si="49"/>
        <v>620</v>
      </c>
      <c r="Z261" s="51">
        <f t="shared" si="50"/>
        <v>2.3064516129032257E-2</v>
      </c>
      <c r="AA261" s="50">
        <v>0</v>
      </c>
      <c r="AB261" s="46">
        <v>-2170</v>
      </c>
      <c r="AC261" s="46"/>
      <c r="AD261" s="46" t="s">
        <v>430</v>
      </c>
      <c r="AE261" s="52"/>
      <c r="AF261" s="52">
        <v>0</v>
      </c>
      <c r="AG261" s="46">
        <f t="shared" si="51"/>
        <v>0</v>
      </c>
      <c r="AH261" s="46"/>
      <c r="AI261" s="46">
        <f t="shared" si="52"/>
        <v>0</v>
      </c>
      <c r="AJ261" s="45" t="s">
        <v>149</v>
      </c>
      <c r="AK261" s="45">
        <v>0</v>
      </c>
      <c r="AL261" s="49" t="s">
        <v>293</v>
      </c>
      <c r="AM261" s="238">
        <f t="shared" si="53"/>
        <v>1</v>
      </c>
      <c r="AN261" s="238">
        <f t="shared" si="54"/>
        <v>1</v>
      </c>
      <c r="AO261" s="238"/>
      <c r="AP261" s="238"/>
      <c r="AQ261" s="238">
        <f t="shared" si="55"/>
        <v>1</v>
      </c>
      <c r="AR261" s="96" t="str">
        <f>IF(A261="","",VLOOKUP(A261,'Base Sites'!A:B,2,FALSE))</f>
        <v>Valauto Hainaut</v>
      </c>
      <c r="AS261" s="96" t="str">
        <f t="shared" si="56"/>
        <v>VOLKSWAGEN</v>
      </c>
      <c r="AT261" s="238"/>
      <c r="AU261" s="231" t="str">
        <f>IF(A261="","",VLOOKUP(L261,'Base Vendeurs'!A:B,2,FALSE))</f>
        <v>Sociétés NORD</v>
      </c>
      <c r="AV261" s="46">
        <f t="shared" si="57"/>
        <v>715</v>
      </c>
      <c r="AW261" s="51">
        <f t="shared" si="58"/>
        <v>2.3064516129032257E-2</v>
      </c>
      <c r="AX261" s="231" t="str">
        <f t="shared" si="59"/>
        <v>NON</v>
      </c>
      <c r="AY261" s="231">
        <f>+MargesVN[[#This Row],[Total COM]]+MargesVN[[#This Row],[EXT GIE]]+MargesVN[[#This Row],[Forfait immat]]</f>
        <v>0</v>
      </c>
    </row>
    <row r="262" spans="1:51" s="231" customFormat="1" ht="11.25" customHeight="1" x14ac:dyDescent="0.25">
      <c r="A262" s="45">
        <v>15</v>
      </c>
      <c r="B262" s="45" t="s">
        <v>183</v>
      </c>
      <c r="C262" s="45" t="s">
        <v>104</v>
      </c>
      <c r="D262" s="44">
        <v>46062</v>
      </c>
      <c r="E262" s="65">
        <v>46059</v>
      </c>
      <c r="F262" s="35"/>
      <c r="G262" s="35"/>
      <c r="H262" s="35"/>
      <c r="I262" s="35" t="s">
        <v>165</v>
      </c>
      <c r="J262" s="35"/>
      <c r="K262" s="35">
        <v>918207.45</v>
      </c>
      <c r="L262" s="45" t="s">
        <v>33</v>
      </c>
      <c r="M262" s="45">
        <v>511203</v>
      </c>
      <c r="N262" s="45">
        <v>1203</v>
      </c>
      <c r="O262" s="45" t="s">
        <v>1445</v>
      </c>
      <c r="P262" s="66" t="s">
        <v>326</v>
      </c>
      <c r="Q262" s="45" t="s">
        <v>24</v>
      </c>
      <c r="R262" s="47">
        <v>30333.33</v>
      </c>
      <c r="S262" s="47">
        <v>666.67</v>
      </c>
      <c r="T262" s="48">
        <f t="shared" si="48"/>
        <v>31000</v>
      </c>
      <c r="U262" s="49">
        <v>48</v>
      </c>
      <c r="V262" s="47">
        <v>715</v>
      </c>
      <c r="W262" s="46">
        <v>95</v>
      </c>
      <c r="X262" s="50"/>
      <c r="Y262" s="46">
        <f t="shared" si="49"/>
        <v>620</v>
      </c>
      <c r="Z262" s="51">
        <f t="shared" si="50"/>
        <v>2.3064516129032257E-2</v>
      </c>
      <c r="AA262" s="50">
        <v>0</v>
      </c>
      <c r="AB262" s="46">
        <v>-2170</v>
      </c>
      <c r="AC262" s="46"/>
      <c r="AD262" s="46" t="s">
        <v>430</v>
      </c>
      <c r="AE262" s="52"/>
      <c r="AF262" s="52">
        <v>0</v>
      </c>
      <c r="AG262" s="46">
        <f t="shared" si="51"/>
        <v>0</v>
      </c>
      <c r="AH262" s="46"/>
      <c r="AI262" s="46">
        <f t="shared" si="52"/>
        <v>0</v>
      </c>
      <c r="AJ262" s="45" t="s">
        <v>149</v>
      </c>
      <c r="AK262" s="45">
        <v>0</v>
      </c>
      <c r="AL262" s="49" t="s">
        <v>293</v>
      </c>
      <c r="AM262" s="238">
        <f t="shared" si="53"/>
        <v>1</v>
      </c>
      <c r="AN262" s="238">
        <f t="shared" si="54"/>
        <v>1</v>
      </c>
      <c r="AO262" s="238"/>
      <c r="AP262" s="238"/>
      <c r="AQ262" s="238">
        <f t="shared" si="55"/>
        <v>1</v>
      </c>
      <c r="AR262" s="96" t="str">
        <f>IF(A262="","",VLOOKUP(A262,'Base Sites'!A:B,2,FALSE))</f>
        <v>Valauto Hainaut</v>
      </c>
      <c r="AS262" s="96" t="str">
        <f t="shared" si="56"/>
        <v>VOLKSWAGEN</v>
      </c>
      <c r="AT262" s="238"/>
      <c r="AU262" s="231" t="str">
        <f>IF(A262="","",VLOOKUP(L262,'Base Vendeurs'!A:B,2,FALSE))</f>
        <v>Sociétés NORD</v>
      </c>
      <c r="AV262" s="46">
        <f t="shared" si="57"/>
        <v>715</v>
      </c>
      <c r="AW262" s="51">
        <f t="shared" si="58"/>
        <v>2.3064516129032257E-2</v>
      </c>
      <c r="AX262" s="231" t="str">
        <f t="shared" si="59"/>
        <v>NON</v>
      </c>
      <c r="AY262" s="231">
        <f>+MargesVN[[#This Row],[Total COM]]+MargesVN[[#This Row],[EXT GIE]]+MargesVN[[#This Row],[Forfait immat]]</f>
        <v>0</v>
      </c>
    </row>
    <row r="263" spans="1:51" s="231" customFormat="1" ht="11.25" customHeight="1" x14ac:dyDescent="0.25">
      <c r="A263" s="45">
        <v>15</v>
      </c>
      <c r="B263" s="45" t="s">
        <v>183</v>
      </c>
      <c r="C263" s="45" t="s">
        <v>104</v>
      </c>
      <c r="D263" s="44">
        <v>46059</v>
      </c>
      <c r="E263" s="65">
        <v>46059</v>
      </c>
      <c r="F263" s="35"/>
      <c r="G263" s="35"/>
      <c r="H263" s="35"/>
      <c r="I263" s="35" t="s">
        <v>165</v>
      </c>
      <c r="J263" s="35"/>
      <c r="K263" s="35">
        <v>918207.45</v>
      </c>
      <c r="L263" s="45" t="s">
        <v>33</v>
      </c>
      <c r="M263" s="45">
        <v>511205</v>
      </c>
      <c r="N263" s="45">
        <v>1205</v>
      </c>
      <c r="O263" s="45" t="s">
        <v>1423</v>
      </c>
      <c r="P263" s="66" t="s">
        <v>326</v>
      </c>
      <c r="Q263" s="45" t="s">
        <v>24</v>
      </c>
      <c r="R263" s="47">
        <v>30333.33</v>
      </c>
      <c r="S263" s="47">
        <v>666.67</v>
      </c>
      <c r="T263" s="48">
        <f t="shared" si="48"/>
        <v>31000</v>
      </c>
      <c r="U263" s="49">
        <v>45</v>
      </c>
      <c r="V263" s="47">
        <v>715</v>
      </c>
      <c r="W263" s="46">
        <v>95</v>
      </c>
      <c r="X263" s="50"/>
      <c r="Y263" s="46">
        <f t="shared" si="49"/>
        <v>620</v>
      </c>
      <c r="Z263" s="51">
        <f t="shared" si="50"/>
        <v>2.3064516129032257E-2</v>
      </c>
      <c r="AA263" s="50">
        <v>0</v>
      </c>
      <c r="AB263" s="46">
        <v>-2170</v>
      </c>
      <c r="AC263" s="46"/>
      <c r="AD263" s="46" t="s">
        <v>430</v>
      </c>
      <c r="AE263" s="52"/>
      <c r="AF263" s="52">
        <v>0</v>
      </c>
      <c r="AG263" s="46">
        <f t="shared" si="51"/>
        <v>0</v>
      </c>
      <c r="AH263" s="46"/>
      <c r="AI263" s="46">
        <f t="shared" si="52"/>
        <v>0</v>
      </c>
      <c r="AJ263" s="45" t="s">
        <v>149</v>
      </c>
      <c r="AK263" s="45">
        <v>0</v>
      </c>
      <c r="AL263" s="49" t="s">
        <v>293</v>
      </c>
      <c r="AM263" s="238">
        <f t="shared" si="53"/>
        <v>1</v>
      </c>
      <c r="AN263" s="238">
        <f t="shared" si="54"/>
        <v>1</v>
      </c>
      <c r="AO263" s="238"/>
      <c r="AP263" s="238"/>
      <c r="AQ263" s="238">
        <f t="shared" si="55"/>
        <v>1</v>
      </c>
      <c r="AR263" s="96" t="str">
        <f>IF(A263="","",VLOOKUP(A263,'Base Sites'!A:B,2,FALSE))</f>
        <v>Valauto Hainaut</v>
      </c>
      <c r="AS263" s="96" t="str">
        <f t="shared" si="56"/>
        <v>VOLKSWAGEN</v>
      </c>
      <c r="AT263" s="238"/>
      <c r="AU263" s="231" t="str">
        <f>IF(A263="","",VLOOKUP(L263,'Base Vendeurs'!A:B,2,FALSE))</f>
        <v>Sociétés NORD</v>
      </c>
      <c r="AV263" s="46">
        <f t="shared" si="57"/>
        <v>715</v>
      </c>
      <c r="AW263" s="51">
        <f t="shared" si="58"/>
        <v>2.3064516129032257E-2</v>
      </c>
      <c r="AX263" s="231" t="str">
        <f t="shared" si="59"/>
        <v>NON</v>
      </c>
      <c r="AY263" s="231">
        <f>+MargesVN[[#This Row],[Total COM]]+MargesVN[[#This Row],[EXT GIE]]+MargesVN[[#This Row],[Forfait immat]]</f>
        <v>0</v>
      </c>
    </row>
    <row r="264" spans="1:51" s="231" customFormat="1" ht="11.25" customHeight="1" x14ac:dyDescent="0.25">
      <c r="A264" s="319">
        <v>15</v>
      </c>
      <c r="B264" s="319" t="s">
        <v>163</v>
      </c>
      <c r="C264" s="319" t="s">
        <v>104</v>
      </c>
      <c r="D264" s="320">
        <v>46105</v>
      </c>
      <c r="E264" s="321">
        <v>46104</v>
      </c>
      <c r="F264" s="322"/>
      <c r="G264" s="322"/>
      <c r="H264" s="322"/>
      <c r="I264" s="322"/>
      <c r="J264" s="322"/>
      <c r="K264" s="322"/>
      <c r="L264" s="319" t="s">
        <v>356</v>
      </c>
      <c r="M264" s="319">
        <v>511218</v>
      </c>
      <c r="N264" s="319">
        <v>1218</v>
      </c>
      <c r="O264" s="319" t="s">
        <v>2774</v>
      </c>
      <c r="P264" s="323" t="s">
        <v>2775</v>
      </c>
      <c r="Q264" s="319" t="s">
        <v>24</v>
      </c>
      <c r="R264" s="324">
        <v>37341.67</v>
      </c>
      <c r="S264" s="324">
        <v>0</v>
      </c>
      <c r="T264" s="325">
        <f t="shared" si="48"/>
        <v>37341.67</v>
      </c>
      <c r="U264" s="326">
        <v>123</v>
      </c>
      <c r="V264" s="324">
        <v>665.83</v>
      </c>
      <c r="W264" s="327">
        <v>95</v>
      </c>
      <c r="X264" s="328"/>
      <c r="Y264" s="327">
        <f t="shared" si="49"/>
        <v>570.83000000000004</v>
      </c>
      <c r="Z264" s="329">
        <f t="shared" si="50"/>
        <v>1.7830750472595362E-2</v>
      </c>
      <c r="AA264" s="328">
        <v>0</v>
      </c>
      <c r="AB264" s="327">
        <v>0</v>
      </c>
      <c r="AC264" s="327"/>
      <c r="AD264" s="327"/>
      <c r="AE264" s="330">
        <v>0.1</v>
      </c>
      <c r="AF264" s="330">
        <v>0.1</v>
      </c>
      <c r="AG264" s="327">
        <f t="shared" si="51"/>
        <v>57.083000000000006</v>
      </c>
      <c r="AH264" s="327"/>
      <c r="AI264" s="327">
        <f t="shared" si="52"/>
        <v>57.083000000000006</v>
      </c>
      <c r="AJ264" s="319" t="s">
        <v>164</v>
      </c>
      <c r="AK264" s="319">
        <v>0</v>
      </c>
      <c r="AL264" s="326">
        <v>20</v>
      </c>
      <c r="AM264" s="331">
        <f t="shared" si="53"/>
        <v>1</v>
      </c>
      <c r="AN264" s="331">
        <f t="shared" si="54"/>
        <v>1</v>
      </c>
      <c r="AO264" s="331"/>
      <c r="AP264" s="331"/>
      <c r="AQ264" s="331">
        <f t="shared" si="55"/>
        <v>1</v>
      </c>
      <c r="AR264" s="332" t="str">
        <f>IF(A264="","",VLOOKUP(A264,'Base Sites'!A:B,2,FALSE))</f>
        <v>Valauto Hainaut</v>
      </c>
      <c r="AS264" s="332" t="str">
        <f t="shared" si="56"/>
        <v>VOLKSWAGEN</v>
      </c>
      <c r="AT264" s="331"/>
      <c r="AU264" s="333" t="str">
        <f>IF(A264="","",VLOOKUP(L264,'Base Vendeurs'!A:B,2,FALSE))</f>
        <v>Sociétés EST</v>
      </c>
      <c r="AV264" s="327">
        <f t="shared" si="57"/>
        <v>665.83</v>
      </c>
      <c r="AW264" s="329">
        <f t="shared" si="58"/>
        <v>1.7830750472595362E-2</v>
      </c>
      <c r="AX264" s="333" t="str">
        <f t="shared" si="59"/>
        <v>NON</v>
      </c>
      <c r="AY264" s="231">
        <f>+MargesVN[[#This Row],[Total COM]]+MargesVN[[#This Row],[EXT GIE]]+MargesVN[[#This Row],[Forfait immat]]</f>
        <v>77.082999999999998</v>
      </c>
    </row>
    <row r="265" spans="1:51" s="231" customFormat="1" ht="11.25" customHeight="1" x14ac:dyDescent="0.25">
      <c r="A265" s="431">
        <v>15</v>
      </c>
      <c r="B265" s="431" t="s">
        <v>185</v>
      </c>
      <c r="C265" s="431" t="s">
        <v>104</v>
      </c>
      <c r="D265" s="432">
        <v>46192</v>
      </c>
      <c r="E265" s="433">
        <v>46192</v>
      </c>
      <c r="F265" s="434" t="s">
        <v>165</v>
      </c>
      <c r="G265" s="434"/>
      <c r="H265" s="434"/>
      <c r="I265" s="434" t="s">
        <v>165</v>
      </c>
      <c r="J265" s="434"/>
      <c r="K265" s="434">
        <v>914.76</v>
      </c>
      <c r="L265" s="431" t="s">
        <v>417</v>
      </c>
      <c r="M265" s="431">
        <v>511234</v>
      </c>
      <c r="N265" s="431">
        <v>1234</v>
      </c>
      <c r="O265" s="431" t="s">
        <v>5112</v>
      </c>
      <c r="P265" s="435" t="s">
        <v>5113</v>
      </c>
      <c r="Q265" s="431" t="s">
        <v>24</v>
      </c>
      <c r="R265" s="436">
        <v>29225</v>
      </c>
      <c r="S265" s="436">
        <v>187.5</v>
      </c>
      <c r="T265" s="437">
        <f t="shared" si="48"/>
        <v>29412.5</v>
      </c>
      <c r="U265" s="438">
        <v>190</v>
      </c>
      <c r="V265" s="436">
        <v>1715.12</v>
      </c>
      <c r="W265" s="439">
        <v>95</v>
      </c>
      <c r="X265" s="440"/>
      <c r="Y265" s="439">
        <f t="shared" si="49"/>
        <v>1620.12</v>
      </c>
      <c r="Z265" s="441">
        <f t="shared" si="50"/>
        <v>5.8312622184445384E-2</v>
      </c>
      <c r="AA265" s="440">
        <v>0</v>
      </c>
      <c r="AB265" s="439">
        <v>0</v>
      </c>
      <c r="AC265" s="439"/>
      <c r="AD265" s="439" t="s">
        <v>5176</v>
      </c>
      <c r="AE265" s="442"/>
      <c r="AF265" s="442">
        <v>0.12</v>
      </c>
      <c r="AG265" s="439">
        <f t="shared" si="51"/>
        <v>0</v>
      </c>
      <c r="AH265" s="439"/>
      <c r="AI265" s="439">
        <f t="shared" si="52"/>
        <v>0</v>
      </c>
      <c r="AJ265" s="431" t="s">
        <v>149</v>
      </c>
      <c r="AK265" s="431">
        <v>1</v>
      </c>
      <c r="AL265" s="438" t="s">
        <v>293</v>
      </c>
      <c r="AM265" s="443">
        <f t="shared" si="53"/>
        <v>1</v>
      </c>
      <c r="AN265" s="443">
        <f t="shared" si="54"/>
        <v>1</v>
      </c>
      <c r="AO265" s="443"/>
      <c r="AP265" s="443"/>
      <c r="AQ265" s="443">
        <f t="shared" si="55"/>
        <v>1</v>
      </c>
      <c r="AR265" s="444" t="str">
        <f>IF(A265="","",VLOOKUP(A265,'Base Sites'!A:B,2,FALSE))</f>
        <v>Valauto Hainaut</v>
      </c>
      <c r="AS265" s="444" t="str">
        <f t="shared" si="56"/>
        <v>VOLKSWAGEN</v>
      </c>
      <c r="AT265" s="443"/>
      <c r="AU265" s="445" t="str">
        <f>IF(A265="","",VLOOKUP(L265,'Base Vendeurs'!A:B,2,FALSE))</f>
        <v>Valauto Roncq VW</v>
      </c>
      <c r="AV265" s="439">
        <f t="shared" si="57"/>
        <v>1715.12</v>
      </c>
      <c r="AW265" s="441">
        <f t="shared" si="58"/>
        <v>5.8312622184445384E-2</v>
      </c>
      <c r="AX265" s="445" t="str">
        <f t="shared" si="59"/>
        <v>NON</v>
      </c>
      <c r="AY265" s="231">
        <f>+MargesVN[[#This Row],[Total COM]]+MargesVN[[#This Row],[EXT GIE]]+MargesVN[[#This Row],[Forfait immat]]</f>
        <v>1</v>
      </c>
    </row>
    <row r="266" spans="1:51" s="231" customFormat="1" ht="11.25" customHeight="1" x14ac:dyDescent="0.25">
      <c r="A266" s="266">
        <v>60</v>
      </c>
      <c r="B266" s="266" t="s">
        <v>163</v>
      </c>
      <c r="C266" s="266" t="s">
        <v>104</v>
      </c>
      <c r="D266" s="161">
        <v>46050</v>
      </c>
      <c r="E266" s="267">
        <v>46051</v>
      </c>
      <c r="F266" s="162"/>
      <c r="G266" s="162"/>
      <c r="H266" s="162"/>
      <c r="I266" s="162"/>
      <c r="J266" s="162"/>
      <c r="K266" s="162">
        <v>0</v>
      </c>
      <c r="L266" s="266" t="s">
        <v>444</v>
      </c>
      <c r="M266" s="266">
        <v>511240</v>
      </c>
      <c r="N266" s="266">
        <v>1240</v>
      </c>
      <c r="O266" s="266" t="s">
        <v>1025</v>
      </c>
      <c r="P266" s="268" t="s">
        <v>1026</v>
      </c>
      <c r="Q266" s="266" t="s">
        <v>177</v>
      </c>
      <c r="R266" s="163">
        <v>37605</v>
      </c>
      <c r="S266" s="163">
        <v>2958.34</v>
      </c>
      <c r="T266" s="164">
        <f t="shared" si="48"/>
        <v>40563.339999999997</v>
      </c>
      <c r="U266" s="165">
        <v>412</v>
      </c>
      <c r="V266" s="163">
        <v>-5281.88</v>
      </c>
      <c r="W266" s="251">
        <v>95</v>
      </c>
      <c r="X266" s="166"/>
      <c r="Y266" s="251">
        <f t="shared" si="49"/>
        <v>-5376.88</v>
      </c>
      <c r="Z266" s="167">
        <f t="shared" si="50"/>
        <v>-0.13021314319777416</v>
      </c>
      <c r="AA266" s="342">
        <v>-2839.42</v>
      </c>
      <c r="AB266" s="251">
        <v>0</v>
      </c>
      <c r="AC266" s="251"/>
      <c r="AD266" s="251" t="s">
        <v>369</v>
      </c>
      <c r="AE266" s="168"/>
      <c r="AF266" s="168">
        <v>0.13</v>
      </c>
      <c r="AG266" s="251">
        <f t="shared" si="51"/>
        <v>0</v>
      </c>
      <c r="AH266" s="251">
        <v>400</v>
      </c>
      <c r="AI266" s="251">
        <f t="shared" si="52"/>
        <v>400</v>
      </c>
      <c r="AJ266" s="266" t="s">
        <v>164</v>
      </c>
      <c r="AK266" s="266"/>
      <c r="AL266" s="165"/>
      <c r="AM266" s="269">
        <f t="shared" si="53"/>
        <v>0</v>
      </c>
      <c r="AN266" s="269">
        <f t="shared" si="54"/>
        <v>1</v>
      </c>
      <c r="AO266" s="269"/>
      <c r="AP266" s="269"/>
      <c r="AQ266" s="269">
        <f t="shared" si="55"/>
        <v>0</v>
      </c>
      <c r="AR266" s="169" t="str">
        <f>IF(A266="","",VLOOKUP(A266,'Base Sites'!A:B,2,FALSE))</f>
        <v>Val de Lys Automobiles</v>
      </c>
      <c r="AS266" s="169" t="str">
        <f t="shared" si="56"/>
        <v>VOLKSWAGEN</v>
      </c>
      <c r="AT266" s="269"/>
      <c r="AU266" s="270" t="str">
        <f>IF(A266="","",VLOOKUP(L266,'Base Vendeurs'!A:B,2,FALSE))</f>
        <v xml:space="preserve">Val de Lys </v>
      </c>
      <c r="AV266" s="251">
        <f t="shared" si="57"/>
        <v>-5281.88</v>
      </c>
      <c r="AW266" s="167">
        <f t="shared" si="58"/>
        <v>-0.13021314319777416</v>
      </c>
      <c r="AX266" s="237" t="str">
        <f t="shared" si="59"/>
        <v>OUI</v>
      </c>
      <c r="AY266" s="231">
        <f>+MargesVN[[#This Row],[Total COM]]+MargesVN[[#This Row],[EXT GIE]]+MargesVN[[#This Row],[Forfait immat]]</f>
        <v>400</v>
      </c>
    </row>
    <row r="267" spans="1:51" s="231" customFormat="1" ht="11.25" customHeight="1" x14ac:dyDescent="0.25">
      <c r="A267" s="401">
        <v>15</v>
      </c>
      <c r="B267" s="401" t="s">
        <v>163</v>
      </c>
      <c r="C267" s="401" t="s">
        <v>104</v>
      </c>
      <c r="D267" s="402">
        <v>46163</v>
      </c>
      <c r="E267" s="403">
        <v>46164</v>
      </c>
      <c r="F267" s="404"/>
      <c r="G267" s="404"/>
      <c r="H267" s="404"/>
      <c r="I267" s="404"/>
      <c r="J267" s="404"/>
      <c r="K267" s="404">
        <v>0</v>
      </c>
      <c r="L267" s="401" t="s">
        <v>327</v>
      </c>
      <c r="M267" s="401">
        <v>511252</v>
      </c>
      <c r="N267" s="401">
        <v>1252</v>
      </c>
      <c r="O267" s="401" t="s">
        <v>4294</v>
      </c>
      <c r="P267" s="405" t="s">
        <v>4295</v>
      </c>
      <c r="Q267" s="401" t="s">
        <v>23</v>
      </c>
      <c r="R267" s="406">
        <v>24705.67</v>
      </c>
      <c r="S267" s="406">
        <v>2054.16</v>
      </c>
      <c r="T267" s="407">
        <f t="shared" si="48"/>
        <v>26759.829999999998</v>
      </c>
      <c r="U267" s="408">
        <v>17</v>
      </c>
      <c r="V267" s="406">
        <v>963.84</v>
      </c>
      <c r="W267" s="409">
        <v>95</v>
      </c>
      <c r="X267" s="410"/>
      <c r="Y267" s="409">
        <f t="shared" si="49"/>
        <v>868.84</v>
      </c>
      <c r="Z267" s="411">
        <f t="shared" si="50"/>
        <v>3.601816603468707E-2</v>
      </c>
      <c r="AA267" s="410">
        <v>-2390</v>
      </c>
      <c r="AB267" s="409"/>
      <c r="AC267" s="409"/>
      <c r="AD267" s="409"/>
      <c r="AE267" s="412">
        <v>0.12</v>
      </c>
      <c r="AF267" s="412">
        <v>0.12</v>
      </c>
      <c r="AG267" s="409">
        <f t="shared" si="51"/>
        <v>104.2608</v>
      </c>
      <c r="AH267" s="409"/>
      <c r="AI267" s="409">
        <f t="shared" si="52"/>
        <v>104.2608</v>
      </c>
      <c r="AJ267" s="401" t="s">
        <v>164</v>
      </c>
      <c r="AK267" s="401">
        <v>30</v>
      </c>
      <c r="AL267" s="408">
        <v>50</v>
      </c>
      <c r="AM267" s="413">
        <f t="shared" si="53"/>
        <v>1</v>
      </c>
      <c r="AN267" s="413">
        <f t="shared" si="54"/>
        <v>1</v>
      </c>
      <c r="AO267" s="413"/>
      <c r="AP267" s="413"/>
      <c r="AQ267" s="413">
        <f t="shared" si="55"/>
        <v>1</v>
      </c>
      <c r="AR267" s="414" t="str">
        <f>IF(A267="","",VLOOKUP(A267,'Base Sites'!A:B,2,FALSE))</f>
        <v>Valauto Hainaut</v>
      </c>
      <c r="AS267" s="414" t="str">
        <f t="shared" si="56"/>
        <v>VOLKSWAGEN</v>
      </c>
      <c r="AT267" s="413"/>
      <c r="AU267" s="415" t="str">
        <f>IF(A267="","",VLOOKUP(L267,'Base Vendeurs'!A:B,2,FALSE))</f>
        <v>Valauto Hainaut VW</v>
      </c>
      <c r="AV267" s="409">
        <f t="shared" si="57"/>
        <v>963.84</v>
      </c>
      <c r="AW267" s="411">
        <f t="shared" si="58"/>
        <v>3.601816603468707E-2</v>
      </c>
      <c r="AX267" s="415" t="str">
        <f t="shared" si="59"/>
        <v>NON</v>
      </c>
      <c r="AY267" s="231">
        <f>+MargesVN[[#This Row],[Total COM]]+MargesVN[[#This Row],[EXT GIE]]+MargesVN[[#This Row],[Forfait immat]]</f>
        <v>184.26080000000002</v>
      </c>
    </row>
    <row r="268" spans="1:51" s="231" customFormat="1" ht="11.25" customHeight="1" x14ac:dyDescent="0.25">
      <c r="A268" s="45">
        <v>15</v>
      </c>
      <c r="B268" s="45" t="s">
        <v>183</v>
      </c>
      <c r="C268" s="45" t="s">
        <v>104</v>
      </c>
      <c r="D268" s="44">
        <v>46059</v>
      </c>
      <c r="E268" s="65">
        <v>46059</v>
      </c>
      <c r="F268" s="35"/>
      <c r="G268" s="35"/>
      <c r="H268" s="35"/>
      <c r="I268" s="35" t="s">
        <v>165</v>
      </c>
      <c r="J268" s="35"/>
      <c r="K268" s="35">
        <v>2163.7399999999998</v>
      </c>
      <c r="L268" s="45" t="s">
        <v>33</v>
      </c>
      <c r="M268" s="45">
        <v>511267</v>
      </c>
      <c r="N268" s="45">
        <v>1267</v>
      </c>
      <c r="O268" s="45" t="s">
        <v>1413</v>
      </c>
      <c r="P268" s="66" t="s">
        <v>65</v>
      </c>
      <c r="Q268" s="45" t="s">
        <v>24</v>
      </c>
      <c r="R268" s="47">
        <v>37433.33</v>
      </c>
      <c r="S268" s="47">
        <v>620.83000000000004</v>
      </c>
      <c r="T268" s="48">
        <f t="shared" si="48"/>
        <v>38054.160000000003</v>
      </c>
      <c r="U268" s="49">
        <v>44</v>
      </c>
      <c r="V268" s="47">
        <v>1617.17</v>
      </c>
      <c r="W268" s="46">
        <v>94.99</v>
      </c>
      <c r="X268" s="50"/>
      <c r="Y268" s="46">
        <f t="shared" si="49"/>
        <v>1522.18</v>
      </c>
      <c r="Z268" s="51">
        <f t="shared" si="50"/>
        <v>4.2496536515324472E-2</v>
      </c>
      <c r="AA268" s="50">
        <v>0</v>
      </c>
      <c r="AB268" s="46">
        <v>0</v>
      </c>
      <c r="AC268" s="46"/>
      <c r="AD268" s="46" t="s">
        <v>2014</v>
      </c>
      <c r="AE268" s="52"/>
      <c r="AF268" s="52">
        <v>0</v>
      </c>
      <c r="AG268" s="46">
        <f t="shared" si="51"/>
        <v>0</v>
      </c>
      <c r="AH268" s="46"/>
      <c r="AI268" s="46">
        <f t="shared" si="52"/>
        <v>0</v>
      </c>
      <c r="AJ268" s="45" t="s">
        <v>149</v>
      </c>
      <c r="AK268" s="45">
        <v>0</v>
      </c>
      <c r="AL268" s="49" t="s">
        <v>293</v>
      </c>
      <c r="AM268" s="238">
        <f t="shared" si="53"/>
        <v>1</v>
      </c>
      <c r="AN268" s="238">
        <f t="shared" si="54"/>
        <v>1</v>
      </c>
      <c r="AO268" s="238"/>
      <c r="AP268" s="238"/>
      <c r="AQ268" s="238">
        <f t="shared" si="55"/>
        <v>1</v>
      </c>
      <c r="AR268" s="96" t="str">
        <f>IF(A268="","",VLOOKUP(A268,'Base Sites'!A:B,2,FALSE))</f>
        <v>Valauto Hainaut</v>
      </c>
      <c r="AS268" s="96" t="str">
        <f t="shared" si="56"/>
        <v>VOLKSWAGEN</v>
      </c>
      <c r="AT268" s="238"/>
      <c r="AU268" s="231" t="str">
        <f>IF(A268="","",VLOOKUP(L268,'Base Vendeurs'!A:B,2,FALSE))</f>
        <v>Sociétés NORD</v>
      </c>
      <c r="AV268" s="46">
        <f t="shared" si="57"/>
        <v>1617.17</v>
      </c>
      <c r="AW268" s="51">
        <f t="shared" si="58"/>
        <v>4.2496536515324472E-2</v>
      </c>
      <c r="AX268" s="231" t="str">
        <f t="shared" si="59"/>
        <v>NON</v>
      </c>
      <c r="AY268" s="231">
        <f>+MargesVN[[#This Row],[Total COM]]+MargesVN[[#This Row],[EXT GIE]]+MargesVN[[#This Row],[Forfait immat]]</f>
        <v>0</v>
      </c>
    </row>
    <row r="269" spans="1:51" s="231" customFormat="1" ht="11.25" customHeight="1" x14ac:dyDescent="0.25">
      <c r="A269" s="45">
        <v>15</v>
      </c>
      <c r="B269" s="45" t="s">
        <v>183</v>
      </c>
      <c r="C269" s="45" t="s">
        <v>104</v>
      </c>
      <c r="D269" s="44">
        <v>46072</v>
      </c>
      <c r="E269" s="65">
        <v>46073</v>
      </c>
      <c r="F269" s="35"/>
      <c r="G269" s="35"/>
      <c r="H269" s="35"/>
      <c r="I269" s="35" t="s">
        <v>165</v>
      </c>
      <c r="J269" s="35"/>
      <c r="K269" s="35">
        <v>-427.15</v>
      </c>
      <c r="L269" s="45" t="s">
        <v>356</v>
      </c>
      <c r="M269" s="45">
        <v>511282</v>
      </c>
      <c r="N269" s="45">
        <v>1282</v>
      </c>
      <c r="O269" s="45" t="s">
        <v>1755</v>
      </c>
      <c r="P269" s="66" t="s">
        <v>1756</v>
      </c>
      <c r="Q269" s="45" t="s">
        <v>23</v>
      </c>
      <c r="R269" s="47">
        <v>20201.5</v>
      </c>
      <c r="S269" s="47">
        <v>1858.34</v>
      </c>
      <c r="T269" s="48">
        <f t="shared" si="48"/>
        <v>22059.84</v>
      </c>
      <c r="U269" s="49">
        <v>16</v>
      </c>
      <c r="V269" s="47">
        <v>626.23</v>
      </c>
      <c r="W269" s="46">
        <v>95</v>
      </c>
      <c r="X269" s="50"/>
      <c r="Y269" s="46">
        <f t="shared" si="49"/>
        <v>531.23</v>
      </c>
      <c r="Z269" s="51">
        <f t="shared" si="50"/>
        <v>2.8387785224190203E-2</v>
      </c>
      <c r="AA269" s="50">
        <v>-90</v>
      </c>
      <c r="AB269" s="46">
        <v>0</v>
      </c>
      <c r="AC269" s="46"/>
      <c r="AD269" s="46" t="s">
        <v>2043</v>
      </c>
      <c r="AE269" s="52">
        <v>0.1</v>
      </c>
      <c r="AF269" s="52">
        <v>0.1</v>
      </c>
      <c r="AG269" s="46">
        <f t="shared" si="51"/>
        <v>53.123000000000005</v>
      </c>
      <c r="AH269" s="46"/>
      <c r="AI269" s="46">
        <f t="shared" si="52"/>
        <v>53.123000000000005</v>
      </c>
      <c r="AJ269" s="45" t="s">
        <v>164</v>
      </c>
      <c r="AK269" s="45">
        <v>0</v>
      </c>
      <c r="AL269" s="49" t="s">
        <v>293</v>
      </c>
      <c r="AM269" s="238">
        <f t="shared" si="53"/>
        <v>1</v>
      </c>
      <c r="AN269" s="238">
        <f t="shared" si="54"/>
        <v>1</v>
      </c>
      <c r="AO269" s="238"/>
      <c r="AP269" s="238"/>
      <c r="AQ269" s="238">
        <f t="shared" si="55"/>
        <v>1</v>
      </c>
      <c r="AR269" s="96" t="str">
        <f>IF(A269="","",VLOOKUP(A269,'Base Sites'!A:B,2,FALSE))</f>
        <v>Valauto Hainaut</v>
      </c>
      <c r="AS269" s="96" t="str">
        <f t="shared" si="56"/>
        <v>VOLKSWAGEN</v>
      </c>
      <c r="AT269" s="238"/>
      <c r="AU269" s="231" t="str">
        <f>IF(A269="","",VLOOKUP(L269,'Base Vendeurs'!A:B,2,FALSE))</f>
        <v>Sociétés EST</v>
      </c>
      <c r="AV269" s="46">
        <f t="shared" si="57"/>
        <v>626.23</v>
      </c>
      <c r="AW269" s="51">
        <f t="shared" si="58"/>
        <v>2.8387785224190203E-2</v>
      </c>
      <c r="AX269" s="231" t="str">
        <f t="shared" si="59"/>
        <v>NON</v>
      </c>
      <c r="AY269" s="231">
        <f>+MargesVN[[#This Row],[Total COM]]+MargesVN[[#This Row],[EXT GIE]]+MargesVN[[#This Row],[Forfait immat]]</f>
        <v>53.123000000000005</v>
      </c>
    </row>
    <row r="270" spans="1:51" s="231" customFormat="1" ht="11.25" customHeight="1" x14ac:dyDescent="0.25">
      <c r="A270" s="354">
        <v>15</v>
      </c>
      <c r="B270" s="354" t="s">
        <v>163</v>
      </c>
      <c r="C270" s="354" t="s">
        <v>104</v>
      </c>
      <c r="D270" s="355">
        <v>46120</v>
      </c>
      <c r="E270" s="356">
        <v>46119</v>
      </c>
      <c r="F270" s="357"/>
      <c r="G270" s="357"/>
      <c r="H270" s="357"/>
      <c r="I270" s="357"/>
      <c r="J270" s="357"/>
      <c r="K270" s="357"/>
      <c r="L270" s="354" t="s">
        <v>33</v>
      </c>
      <c r="M270" s="354">
        <v>511285</v>
      </c>
      <c r="N270" s="354">
        <v>1285</v>
      </c>
      <c r="O270" s="354" t="s">
        <v>3474</v>
      </c>
      <c r="P270" s="358" t="s">
        <v>65</v>
      </c>
      <c r="Q270" s="354" t="s">
        <v>382</v>
      </c>
      <c r="R270" s="359">
        <v>52280</v>
      </c>
      <c r="S270" s="359">
        <v>8704.16</v>
      </c>
      <c r="T270" s="360">
        <f t="shared" si="48"/>
        <v>60984.160000000003</v>
      </c>
      <c r="U270" s="361">
        <v>19</v>
      </c>
      <c r="V270" s="359">
        <v>1314.69</v>
      </c>
      <c r="W270" s="362">
        <v>95</v>
      </c>
      <c r="X270" s="363"/>
      <c r="Y270" s="362">
        <f t="shared" si="49"/>
        <v>1219.69</v>
      </c>
      <c r="Z270" s="364">
        <f t="shared" si="50"/>
        <v>2.1557893066002712E-2</v>
      </c>
      <c r="AA270" s="363">
        <v>0</v>
      </c>
      <c r="AB270" s="362">
        <v>0</v>
      </c>
      <c r="AC270" s="362"/>
      <c r="AD270" s="362"/>
      <c r="AE270" s="365"/>
      <c r="AF270" s="365">
        <v>0</v>
      </c>
      <c r="AG270" s="362">
        <f t="shared" si="51"/>
        <v>0</v>
      </c>
      <c r="AH270" s="362"/>
      <c r="AI270" s="362">
        <f t="shared" si="52"/>
        <v>0</v>
      </c>
      <c r="AJ270" s="354" t="s">
        <v>149</v>
      </c>
      <c r="AK270" s="354">
        <v>0</v>
      </c>
      <c r="AL270" s="361"/>
      <c r="AM270" s="366">
        <f t="shared" si="53"/>
        <v>0</v>
      </c>
      <c r="AN270" s="366">
        <f t="shared" si="54"/>
        <v>1</v>
      </c>
      <c r="AO270" s="366"/>
      <c r="AP270" s="366"/>
      <c r="AQ270" s="366">
        <f t="shared" si="55"/>
        <v>0</v>
      </c>
      <c r="AR270" s="367" t="str">
        <f>IF(A270="","",VLOOKUP(A270,'Base Sites'!A:B,2,FALSE))</f>
        <v>Valauto Hainaut</v>
      </c>
      <c r="AS270" s="367" t="str">
        <f t="shared" si="56"/>
        <v>VOLKSWAGEN</v>
      </c>
      <c r="AT270" s="366"/>
      <c r="AU270" s="368" t="str">
        <f>IF(A270="","",VLOOKUP(L270,'Base Vendeurs'!A:B,2,FALSE))</f>
        <v>Sociétés NORD</v>
      </c>
      <c r="AV270" s="362">
        <f t="shared" si="57"/>
        <v>1314.69</v>
      </c>
      <c r="AW270" s="364">
        <f t="shared" si="58"/>
        <v>2.1557893066002712E-2</v>
      </c>
      <c r="AX270" s="368" t="str">
        <f t="shared" si="59"/>
        <v>NON</v>
      </c>
      <c r="AY270" s="231">
        <f>+MargesVN[[#This Row],[Total COM]]+MargesVN[[#This Row],[EXT GIE]]+MargesVN[[#This Row],[Forfait immat]]</f>
        <v>0</v>
      </c>
    </row>
    <row r="271" spans="1:51" s="231" customFormat="1" ht="11.25" customHeight="1" x14ac:dyDescent="0.25">
      <c r="A271" s="401">
        <v>15</v>
      </c>
      <c r="B271" s="401" t="s">
        <v>163</v>
      </c>
      <c r="C271" s="401" t="s">
        <v>104</v>
      </c>
      <c r="D271" s="402">
        <v>46169</v>
      </c>
      <c r="E271" s="403">
        <v>46169</v>
      </c>
      <c r="F271" s="404"/>
      <c r="G271" s="404"/>
      <c r="H271" s="404"/>
      <c r="I271" s="404"/>
      <c r="J271" s="404"/>
      <c r="K271" s="404">
        <v>0</v>
      </c>
      <c r="L271" s="401" t="s">
        <v>353</v>
      </c>
      <c r="M271" s="401">
        <v>511299</v>
      </c>
      <c r="N271" s="401">
        <v>1299</v>
      </c>
      <c r="O271" s="401" t="s">
        <v>4292</v>
      </c>
      <c r="P271" s="405" t="s">
        <v>4293</v>
      </c>
      <c r="Q271" s="401" t="s">
        <v>23</v>
      </c>
      <c r="R271" s="406">
        <v>23880.67</v>
      </c>
      <c r="S271" s="406">
        <v>945.83</v>
      </c>
      <c r="T271" s="407">
        <f t="shared" si="48"/>
        <v>24826.5</v>
      </c>
      <c r="U271" s="408">
        <v>183</v>
      </c>
      <c r="V271" s="406">
        <v>542.57000000000005</v>
      </c>
      <c r="W271" s="409">
        <v>95</v>
      </c>
      <c r="X271" s="410"/>
      <c r="Y271" s="409">
        <f t="shared" si="49"/>
        <v>447.57000000000005</v>
      </c>
      <c r="Z271" s="411">
        <f t="shared" si="50"/>
        <v>2.1854470021952351E-2</v>
      </c>
      <c r="AA271" s="410">
        <v>-2466.67</v>
      </c>
      <c r="AB271" s="409">
        <v>0</v>
      </c>
      <c r="AC271" s="409"/>
      <c r="AD271" s="409"/>
      <c r="AE271" s="412">
        <v>0.12</v>
      </c>
      <c r="AF271" s="412">
        <v>0.12</v>
      </c>
      <c r="AG271" s="409">
        <f t="shared" si="51"/>
        <v>53.708400000000005</v>
      </c>
      <c r="AH271" s="409"/>
      <c r="AI271" s="409">
        <f t="shared" si="52"/>
        <v>53.708400000000005</v>
      </c>
      <c r="AJ271" s="401" t="s">
        <v>3671</v>
      </c>
      <c r="AK271" s="401">
        <v>30</v>
      </c>
      <c r="AL271" s="408"/>
      <c r="AM271" s="413">
        <f t="shared" si="53"/>
        <v>0</v>
      </c>
      <c r="AN271" s="413">
        <f t="shared" si="54"/>
        <v>1</v>
      </c>
      <c r="AO271" s="413"/>
      <c r="AP271" s="413"/>
      <c r="AQ271" s="413">
        <f t="shared" si="55"/>
        <v>0</v>
      </c>
      <c r="AR271" s="414" t="str">
        <f>IF(A271="","",VLOOKUP(A271,'Base Sites'!A:B,2,FALSE))</f>
        <v>Valauto Hainaut</v>
      </c>
      <c r="AS271" s="414" t="str">
        <f t="shared" si="56"/>
        <v>VOLKSWAGEN</v>
      </c>
      <c r="AT271" s="413"/>
      <c r="AU271" s="415" t="str">
        <f>IF(A271="","",VLOOKUP(L271,'Base Vendeurs'!A:B,2,FALSE))</f>
        <v>Valauto Hainaut VW</v>
      </c>
      <c r="AV271" s="409">
        <f t="shared" si="57"/>
        <v>542.57000000000005</v>
      </c>
      <c r="AW271" s="411">
        <f t="shared" si="58"/>
        <v>2.1854470021952351E-2</v>
      </c>
      <c r="AX271" s="415" t="str">
        <f t="shared" si="59"/>
        <v>NON</v>
      </c>
      <c r="AY271" s="231">
        <f>+MargesVN[[#This Row],[Total COM]]+MargesVN[[#This Row],[EXT GIE]]+MargesVN[[#This Row],[Forfait immat]]</f>
        <v>83.708400000000012</v>
      </c>
    </row>
    <row r="272" spans="1:51" s="231" customFormat="1" ht="11.25" customHeight="1" x14ac:dyDescent="0.25">
      <c r="A272" s="431">
        <v>60</v>
      </c>
      <c r="B272" s="431" t="s">
        <v>163</v>
      </c>
      <c r="C272" s="431" t="s">
        <v>104</v>
      </c>
      <c r="D272" s="432">
        <v>46192</v>
      </c>
      <c r="E272" s="433">
        <v>46193</v>
      </c>
      <c r="F272" s="434"/>
      <c r="G272" s="434"/>
      <c r="H272" s="434"/>
      <c r="I272" s="434"/>
      <c r="J272" s="434"/>
      <c r="K272" s="434"/>
      <c r="L272" s="431" t="s">
        <v>444</v>
      </c>
      <c r="M272" s="431">
        <v>511312</v>
      </c>
      <c r="N272" s="431">
        <v>1312</v>
      </c>
      <c r="O272" s="431" t="s">
        <v>4983</v>
      </c>
      <c r="P272" s="435" t="s">
        <v>4984</v>
      </c>
      <c r="Q272" s="431" t="s">
        <v>26</v>
      </c>
      <c r="R272" s="436">
        <v>47238.33</v>
      </c>
      <c r="S272" s="436">
        <v>2979.17</v>
      </c>
      <c r="T272" s="437">
        <f t="shared" si="48"/>
        <v>50217.5</v>
      </c>
      <c r="U272" s="438">
        <v>373</v>
      </c>
      <c r="V272" s="436">
        <v>-3595.68</v>
      </c>
      <c r="W272" s="439">
        <v>95</v>
      </c>
      <c r="X272" s="440"/>
      <c r="Y272" s="439">
        <f t="shared" si="49"/>
        <v>-3690.68</v>
      </c>
      <c r="Z272" s="441">
        <f t="shared" si="50"/>
        <v>-7.1602130731318755E-2</v>
      </c>
      <c r="AA272" s="440">
        <v>-4459.58</v>
      </c>
      <c r="AB272" s="439">
        <v>0</v>
      </c>
      <c r="AC272" s="439"/>
      <c r="AD272" s="439" t="s">
        <v>5168</v>
      </c>
      <c r="AE272" s="442"/>
      <c r="AF272" s="442">
        <v>0.12</v>
      </c>
      <c r="AG272" s="439">
        <f t="shared" si="51"/>
        <v>0</v>
      </c>
      <c r="AH272" s="439">
        <v>150</v>
      </c>
      <c r="AI272" s="439">
        <f t="shared" si="52"/>
        <v>150</v>
      </c>
      <c r="AJ272" s="431" t="s">
        <v>149</v>
      </c>
      <c r="AK272" s="431"/>
      <c r="AL272" s="438"/>
      <c r="AM272" s="443">
        <f t="shared" si="53"/>
        <v>0</v>
      </c>
      <c r="AN272" s="443">
        <f t="shared" si="54"/>
        <v>1</v>
      </c>
      <c r="AO272" s="443"/>
      <c r="AP272" s="443"/>
      <c r="AQ272" s="443">
        <f t="shared" si="55"/>
        <v>0</v>
      </c>
      <c r="AR272" s="444" t="str">
        <f>IF(A272="","",VLOOKUP(A272,'Base Sites'!A:B,2,FALSE))</f>
        <v>Val de Lys Automobiles</v>
      </c>
      <c r="AS272" s="444" t="str">
        <f t="shared" si="56"/>
        <v>VOLKSWAGEN</v>
      </c>
      <c r="AT272" s="443"/>
      <c r="AU272" s="445" t="str">
        <f>IF(A272="","",VLOOKUP(L272,'Base Vendeurs'!A:B,2,FALSE))</f>
        <v xml:space="preserve">Val de Lys </v>
      </c>
      <c r="AV272" s="439">
        <f t="shared" si="57"/>
        <v>-3595.68</v>
      </c>
      <c r="AW272" s="441">
        <f t="shared" si="58"/>
        <v>-7.1602130731318755E-2</v>
      </c>
      <c r="AX272" s="445" t="str">
        <f t="shared" si="59"/>
        <v>OUI</v>
      </c>
      <c r="AY272" s="231">
        <f>+MargesVN[[#This Row],[Total COM]]+MargesVN[[#This Row],[EXT GIE]]+MargesVN[[#This Row],[Forfait immat]]</f>
        <v>150</v>
      </c>
    </row>
    <row r="273" spans="1:51" s="231" customFormat="1" ht="11.25" customHeight="1" x14ac:dyDescent="0.25">
      <c r="A273" s="45">
        <v>60</v>
      </c>
      <c r="B273" s="45" t="s">
        <v>163</v>
      </c>
      <c r="C273" s="45" t="s">
        <v>104</v>
      </c>
      <c r="D273" s="44">
        <v>46073</v>
      </c>
      <c r="E273" s="65">
        <v>46074</v>
      </c>
      <c r="F273" s="35"/>
      <c r="G273" s="35"/>
      <c r="H273" s="35"/>
      <c r="I273" s="35"/>
      <c r="J273" s="35"/>
      <c r="K273" s="35"/>
      <c r="L273" s="45" t="s">
        <v>444</v>
      </c>
      <c r="M273" s="45">
        <v>511316</v>
      </c>
      <c r="N273" s="45">
        <v>1316</v>
      </c>
      <c r="O273" s="45" t="s">
        <v>1773</v>
      </c>
      <c r="P273" s="66" t="s">
        <v>1774</v>
      </c>
      <c r="Q273" s="45" t="s">
        <v>192</v>
      </c>
      <c r="R273" s="47">
        <v>41083.33</v>
      </c>
      <c r="S273" s="47">
        <v>1837.5</v>
      </c>
      <c r="T273" s="48">
        <f t="shared" si="48"/>
        <v>42920.83</v>
      </c>
      <c r="U273" s="49">
        <v>359</v>
      </c>
      <c r="V273" s="47">
        <v>-84.94</v>
      </c>
      <c r="W273" s="46">
        <v>95</v>
      </c>
      <c r="X273" s="50"/>
      <c r="Y273" s="46">
        <f t="shared" si="49"/>
        <v>-179.94</v>
      </c>
      <c r="Z273" s="51">
        <f t="shared" si="50"/>
        <v>-1.978992484534898E-3</v>
      </c>
      <c r="AA273" s="50">
        <v>-6150.5</v>
      </c>
      <c r="AB273" s="46">
        <v>0</v>
      </c>
      <c r="AC273" s="46"/>
      <c r="AD273" s="46" t="s">
        <v>2046</v>
      </c>
      <c r="AE273" s="52"/>
      <c r="AF273" s="52">
        <v>0.13</v>
      </c>
      <c r="AG273" s="46">
        <f t="shared" si="51"/>
        <v>0</v>
      </c>
      <c r="AH273" s="46">
        <v>300</v>
      </c>
      <c r="AI273" s="46">
        <f t="shared" si="52"/>
        <v>300</v>
      </c>
      <c r="AJ273" s="45" t="s">
        <v>149</v>
      </c>
      <c r="AK273" s="45">
        <v>30</v>
      </c>
      <c r="AL273" s="49"/>
      <c r="AM273" s="238">
        <f t="shared" si="53"/>
        <v>0</v>
      </c>
      <c r="AN273" s="238">
        <f t="shared" si="54"/>
        <v>1</v>
      </c>
      <c r="AO273" s="238"/>
      <c r="AP273" s="238"/>
      <c r="AQ273" s="238">
        <f t="shared" si="55"/>
        <v>0</v>
      </c>
      <c r="AR273" s="96" t="str">
        <f>IF(A273="","",VLOOKUP(A273,'Base Sites'!A:B,2,FALSE))</f>
        <v>Val de Lys Automobiles</v>
      </c>
      <c r="AS273" s="96" t="str">
        <f t="shared" si="56"/>
        <v>VOLKSWAGEN</v>
      </c>
      <c r="AT273" s="238"/>
      <c r="AU273" s="231" t="str">
        <f>IF(A273="","",VLOOKUP(L273,'Base Vendeurs'!A:B,2,FALSE))</f>
        <v xml:space="preserve">Val de Lys </v>
      </c>
      <c r="AV273" s="46">
        <f t="shared" si="57"/>
        <v>-84.94</v>
      </c>
      <c r="AW273" s="51">
        <f t="shared" si="58"/>
        <v>-1.978992484534898E-3</v>
      </c>
      <c r="AX273" s="231" t="str">
        <f t="shared" si="59"/>
        <v>OUI</v>
      </c>
      <c r="AY273" s="231">
        <f>+MargesVN[[#This Row],[Total COM]]+MargesVN[[#This Row],[EXT GIE]]+MargesVN[[#This Row],[Forfait immat]]</f>
        <v>330</v>
      </c>
    </row>
    <row r="274" spans="1:51" s="231" customFormat="1" ht="11.25" customHeight="1" x14ac:dyDescent="0.25">
      <c r="A274" s="401">
        <v>15</v>
      </c>
      <c r="B274" s="401" t="s">
        <v>163</v>
      </c>
      <c r="C274" s="401" t="s">
        <v>104</v>
      </c>
      <c r="D274" s="402">
        <v>46168</v>
      </c>
      <c r="E274" s="403">
        <v>46168</v>
      </c>
      <c r="F274" s="404"/>
      <c r="G274" s="404"/>
      <c r="H274" s="404"/>
      <c r="I274" s="404" t="s">
        <v>165</v>
      </c>
      <c r="J274" s="404" t="s">
        <v>165</v>
      </c>
      <c r="K274" s="404">
        <v>-699</v>
      </c>
      <c r="L274" s="401" t="s">
        <v>327</v>
      </c>
      <c r="M274" s="401">
        <v>511348</v>
      </c>
      <c r="N274" s="401">
        <v>1348</v>
      </c>
      <c r="O274" s="401" t="s">
        <v>4264</v>
      </c>
      <c r="P274" s="405" t="s">
        <v>4265</v>
      </c>
      <c r="Q274" s="401" t="s">
        <v>382</v>
      </c>
      <c r="R274" s="406">
        <v>50446.67</v>
      </c>
      <c r="S274" s="406">
        <v>5595.83</v>
      </c>
      <c r="T274" s="407">
        <f t="shared" si="48"/>
        <v>56042.5</v>
      </c>
      <c r="U274" s="408">
        <v>32</v>
      </c>
      <c r="V274" s="406">
        <v>2484.65</v>
      </c>
      <c r="W274" s="409">
        <v>95</v>
      </c>
      <c r="X274" s="410"/>
      <c r="Y274" s="409">
        <f t="shared" si="49"/>
        <v>2389.65</v>
      </c>
      <c r="Z274" s="411">
        <f t="shared" si="50"/>
        <v>4.4335102823749833E-2</v>
      </c>
      <c r="AA274" s="410">
        <v>0</v>
      </c>
      <c r="AB274" s="409">
        <v>-1800</v>
      </c>
      <c r="AC274" s="409"/>
      <c r="AD274" s="409" t="s">
        <v>4403</v>
      </c>
      <c r="AE274" s="412">
        <v>0.08</v>
      </c>
      <c r="AF274" s="412">
        <v>0.08</v>
      </c>
      <c r="AG274" s="409">
        <f t="shared" si="51"/>
        <v>191.17200000000003</v>
      </c>
      <c r="AH274" s="409"/>
      <c r="AI274" s="409">
        <f t="shared" si="52"/>
        <v>191.17200000000003</v>
      </c>
      <c r="AJ274" s="401" t="s">
        <v>164</v>
      </c>
      <c r="AK274" s="401">
        <v>30</v>
      </c>
      <c r="AL274" s="408">
        <v>50</v>
      </c>
      <c r="AM274" s="413">
        <f t="shared" si="53"/>
        <v>1</v>
      </c>
      <c r="AN274" s="413">
        <f t="shared" si="54"/>
        <v>1</v>
      </c>
      <c r="AO274" s="413"/>
      <c r="AP274" s="413"/>
      <c r="AQ274" s="413">
        <f t="shared" si="55"/>
        <v>1</v>
      </c>
      <c r="AR274" s="414" t="str">
        <f>IF(A274="","",VLOOKUP(A274,'Base Sites'!A:B,2,FALSE))</f>
        <v>Valauto Hainaut</v>
      </c>
      <c r="AS274" s="414" t="str">
        <f t="shared" si="56"/>
        <v>VOLKSWAGEN</v>
      </c>
      <c r="AT274" s="413"/>
      <c r="AU274" s="415" t="str">
        <f>IF(A274="","",VLOOKUP(L274,'Base Vendeurs'!A:B,2,FALSE))</f>
        <v>Valauto Hainaut VW</v>
      </c>
      <c r="AV274" s="409">
        <f t="shared" si="57"/>
        <v>2484.65</v>
      </c>
      <c r="AW274" s="411">
        <f t="shared" si="58"/>
        <v>4.4335102823749833E-2</v>
      </c>
      <c r="AX274" s="415" t="str">
        <f t="shared" si="59"/>
        <v>NON</v>
      </c>
      <c r="AY274" s="231">
        <f>+MargesVN[[#This Row],[Total COM]]+MargesVN[[#This Row],[EXT GIE]]+MargesVN[[#This Row],[Forfait immat]]</f>
        <v>271.17200000000003</v>
      </c>
    </row>
    <row r="275" spans="1:51" s="231" customFormat="1" ht="11.25" customHeight="1" x14ac:dyDescent="0.25">
      <c r="A275" s="45">
        <v>15</v>
      </c>
      <c r="B275" s="45" t="s">
        <v>183</v>
      </c>
      <c r="C275" s="45" t="s">
        <v>104</v>
      </c>
      <c r="D275" s="44">
        <v>46080</v>
      </c>
      <c r="E275" s="65">
        <v>46080</v>
      </c>
      <c r="F275" s="35"/>
      <c r="G275" s="35"/>
      <c r="H275" s="35"/>
      <c r="I275" s="35" t="s">
        <v>165</v>
      </c>
      <c r="J275" s="35"/>
      <c r="K275" s="35">
        <v>2163.7399999999998</v>
      </c>
      <c r="L275" s="45" t="s">
        <v>33</v>
      </c>
      <c r="M275" s="45">
        <v>511358</v>
      </c>
      <c r="N275" s="45">
        <v>1358</v>
      </c>
      <c r="O275" s="45" t="s">
        <v>1966</v>
      </c>
      <c r="P275" s="66" t="s">
        <v>65</v>
      </c>
      <c r="Q275" s="45" t="s">
        <v>157</v>
      </c>
      <c r="R275" s="47">
        <v>35200</v>
      </c>
      <c r="S275" s="47">
        <v>1866.67</v>
      </c>
      <c r="T275" s="48">
        <f t="shared" si="48"/>
        <v>37066.67</v>
      </c>
      <c r="U275" s="49">
        <v>17</v>
      </c>
      <c r="V275" s="47">
        <v>2319</v>
      </c>
      <c r="W275" s="46">
        <v>95.01</v>
      </c>
      <c r="X275" s="50"/>
      <c r="Y275" s="46">
        <f t="shared" si="49"/>
        <v>2223.9899999999998</v>
      </c>
      <c r="Z275" s="51">
        <f t="shared" si="50"/>
        <v>6.2562944014123739E-2</v>
      </c>
      <c r="AA275" s="50">
        <v>0</v>
      </c>
      <c r="AB275" s="46">
        <v>0</v>
      </c>
      <c r="AC275" s="46"/>
      <c r="AD275" s="46" t="s">
        <v>371</v>
      </c>
      <c r="AE275" s="52"/>
      <c r="AF275" s="52">
        <v>0</v>
      </c>
      <c r="AG275" s="46">
        <f t="shared" si="51"/>
        <v>0</v>
      </c>
      <c r="AH275" s="46"/>
      <c r="AI275" s="46">
        <f t="shared" si="52"/>
        <v>0</v>
      </c>
      <c r="AJ275" s="45" t="s">
        <v>149</v>
      </c>
      <c r="AK275" s="45">
        <v>0</v>
      </c>
      <c r="AL275" s="49"/>
      <c r="AM275" s="238">
        <f t="shared" si="53"/>
        <v>0</v>
      </c>
      <c r="AN275" s="238">
        <f t="shared" si="54"/>
        <v>1</v>
      </c>
      <c r="AO275" s="238"/>
      <c r="AP275" s="238"/>
      <c r="AQ275" s="238">
        <f t="shared" si="55"/>
        <v>0</v>
      </c>
      <c r="AR275" s="96" t="str">
        <f>IF(A275="","",VLOOKUP(A275,'Base Sites'!A:B,2,FALSE))</f>
        <v>Valauto Hainaut</v>
      </c>
      <c r="AS275" s="96" t="str">
        <f t="shared" si="56"/>
        <v>VOLKSWAGEN</v>
      </c>
      <c r="AT275" s="238"/>
      <c r="AU275" s="231" t="str">
        <f>IF(A275="","",VLOOKUP(L275,'Base Vendeurs'!A:B,2,FALSE))</f>
        <v>Sociétés NORD</v>
      </c>
      <c r="AV275" s="46">
        <f t="shared" si="57"/>
        <v>2319</v>
      </c>
      <c r="AW275" s="51">
        <f t="shared" si="58"/>
        <v>6.2562944014123739E-2</v>
      </c>
      <c r="AX275" s="231" t="str">
        <f t="shared" si="59"/>
        <v>NON</v>
      </c>
      <c r="AY275" s="231">
        <f>+MargesVN[[#This Row],[Total COM]]+MargesVN[[#This Row],[EXT GIE]]+MargesVN[[#This Row],[Forfait immat]]</f>
        <v>0</v>
      </c>
    </row>
    <row r="276" spans="1:51" s="231" customFormat="1" ht="11.25" customHeight="1" x14ac:dyDescent="0.25">
      <c r="A276" s="354">
        <v>25</v>
      </c>
      <c r="B276" s="354" t="s">
        <v>183</v>
      </c>
      <c r="C276" s="354" t="s">
        <v>104</v>
      </c>
      <c r="D276" s="355">
        <v>46139</v>
      </c>
      <c r="E276" s="356">
        <v>46136</v>
      </c>
      <c r="F276" s="357"/>
      <c r="G276" s="357"/>
      <c r="H276" s="357"/>
      <c r="I276" s="357" t="s">
        <v>165</v>
      </c>
      <c r="J276" s="357"/>
      <c r="K276" s="357">
        <v>-372.41</v>
      </c>
      <c r="L276" s="354" t="s">
        <v>461</v>
      </c>
      <c r="M276" s="354">
        <v>511360</v>
      </c>
      <c r="N276" s="354">
        <v>1360</v>
      </c>
      <c r="O276" s="354" t="s">
        <v>3506</v>
      </c>
      <c r="P276" s="358" t="s">
        <v>3507</v>
      </c>
      <c r="Q276" s="354" t="s">
        <v>23</v>
      </c>
      <c r="R276" s="359">
        <v>22430.67</v>
      </c>
      <c r="S276" s="359">
        <v>941.66</v>
      </c>
      <c r="T276" s="360">
        <f t="shared" si="48"/>
        <v>23372.329999999998</v>
      </c>
      <c r="U276" s="361">
        <v>49</v>
      </c>
      <c r="V276" s="359">
        <v>919.93</v>
      </c>
      <c r="W276" s="362">
        <v>95</v>
      </c>
      <c r="X276" s="363"/>
      <c r="Y276" s="362">
        <f t="shared" si="49"/>
        <v>824.93</v>
      </c>
      <c r="Z276" s="364">
        <f t="shared" si="50"/>
        <v>3.9359789973870817E-2</v>
      </c>
      <c r="AA276" s="363">
        <v>-3272.13</v>
      </c>
      <c r="AB276" s="362">
        <v>0</v>
      </c>
      <c r="AC276" s="362"/>
      <c r="AD276" s="362" t="s">
        <v>2019</v>
      </c>
      <c r="AE276" s="365">
        <v>0.13</v>
      </c>
      <c r="AF276" s="365">
        <v>0.13</v>
      </c>
      <c r="AG276" s="362">
        <f t="shared" si="51"/>
        <v>107.2409</v>
      </c>
      <c r="AH276" s="362"/>
      <c r="AI276" s="362">
        <f t="shared" si="52"/>
        <v>107.2409</v>
      </c>
      <c r="AJ276" s="354" t="s">
        <v>164</v>
      </c>
      <c r="AK276" s="354">
        <v>30</v>
      </c>
      <c r="AL276" s="361">
        <v>50</v>
      </c>
      <c r="AM276" s="366">
        <f t="shared" si="53"/>
        <v>1</v>
      </c>
      <c r="AN276" s="366">
        <f t="shared" si="54"/>
        <v>1</v>
      </c>
      <c r="AO276" s="366"/>
      <c r="AP276" s="366"/>
      <c r="AQ276" s="366">
        <f t="shared" si="55"/>
        <v>1</v>
      </c>
      <c r="AR276" s="367" t="str">
        <f>IF(A276="","",VLOOKUP(A276,'Base Sites'!A:B,2,FALSE))</f>
        <v>Valauto Maubeuge</v>
      </c>
      <c r="AS276" s="367" t="str">
        <f t="shared" si="56"/>
        <v>VOLKSWAGEN</v>
      </c>
      <c r="AT276" s="366"/>
      <c r="AU276" s="368" t="str">
        <f>IF(A276="","",VLOOKUP(L276,'Base Vendeurs'!A:B,2,FALSE))</f>
        <v>Valauto Maubeuge</v>
      </c>
      <c r="AV276" s="362">
        <f t="shared" si="57"/>
        <v>919.93</v>
      </c>
      <c r="AW276" s="364">
        <f t="shared" si="58"/>
        <v>3.9359789973870817E-2</v>
      </c>
      <c r="AX276" s="368" t="str">
        <f t="shared" si="59"/>
        <v>NON</v>
      </c>
      <c r="AY276" s="231">
        <f>+MargesVN[[#This Row],[Total COM]]+MargesVN[[#This Row],[EXT GIE]]+MargesVN[[#This Row],[Forfait immat]]</f>
        <v>187.24090000000001</v>
      </c>
    </row>
    <row r="277" spans="1:51" s="231" customFormat="1" ht="11.25" customHeight="1" x14ac:dyDescent="0.25">
      <c r="A277" s="319">
        <v>15</v>
      </c>
      <c r="B277" s="319" t="s">
        <v>183</v>
      </c>
      <c r="C277" s="319" t="s">
        <v>104</v>
      </c>
      <c r="D277" s="320">
        <v>46086</v>
      </c>
      <c r="E277" s="321">
        <v>46086</v>
      </c>
      <c r="F277" s="322"/>
      <c r="G277" s="322"/>
      <c r="H277" s="322"/>
      <c r="I277" s="322" t="s">
        <v>165</v>
      </c>
      <c r="J277" s="322"/>
      <c r="K277" s="322">
        <v>36793.480000000003</v>
      </c>
      <c r="L277" s="319" t="s">
        <v>356</v>
      </c>
      <c r="M277" s="319">
        <v>511360</v>
      </c>
      <c r="N277" s="319">
        <v>1360</v>
      </c>
      <c r="O277" s="319" t="s">
        <v>2780</v>
      </c>
      <c r="P277" s="323" t="s">
        <v>2781</v>
      </c>
      <c r="Q277" s="319" t="s">
        <v>24</v>
      </c>
      <c r="R277" s="324">
        <v>37341.67</v>
      </c>
      <c r="S277" s="324">
        <v>0</v>
      </c>
      <c r="T277" s="325">
        <f t="shared" si="48"/>
        <v>37341.67</v>
      </c>
      <c r="U277" s="326">
        <v>16</v>
      </c>
      <c r="V277" s="324">
        <v>841.84</v>
      </c>
      <c r="W277" s="327">
        <v>95</v>
      </c>
      <c r="X277" s="328"/>
      <c r="Y277" s="327">
        <f t="shared" si="49"/>
        <v>746.84</v>
      </c>
      <c r="Z277" s="329">
        <f t="shared" si="50"/>
        <v>2.2544251502410045E-2</v>
      </c>
      <c r="AA277" s="328">
        <v>0</v>
      </c>
      <c r="AB277" s="327">
        <v>0</v>
      </c>
      <c r="AC277" s="327"/>
      <c r="AD277" s="327" t="s">
        <v>2879</v>
      </c>
      <c r="AE277" s="330">
        <v>0.1</v>
      </c>
      <c r="AF277" s="330">
        <v>0.1</v>
      </c>
      <c r="AG277" s="327">
        <f t="shared" si="51"/>
        <v>74.684000000000012</v>
      </c>
      <c r="AH277" s="327"/>
      <c r="AI277" s="327">
        <f t="shared" si="52"/>
        <v>74.684000000000012</v>
      </c>
      <c r="AJ277" s="319" t="s">
        <v>164</v>
      </c>
      <c r="AK277" s="319">
        <v>0</v>
      </c>
      <c r="AL277" s="326"/>
      <c r="AM277" s="331">
        <f t="shared" si="53"/>
        <v>0</v>
      </c>
      <c r="AN277" s="331">
        <f t="shared" si="54"/>
        <v>1</v>
      </c>
      <c r="AO277" s="331"/>
      <c r="AP277" s="331"/>
      <c r="AQ277" s="331">
        <f t="shared" si="55"/>
        <v>0</v>
      </c>
      <c r="AR277" s="332" t="str">
        <f>IF(A277="","",VLOOKUP(A277,'Base Sites'!A:B,2,FALSE))</f>
        <v>Valauto Hainaut</v>
      </c>
      <c r="AS277" s="332" t="str">
        <f t="shared" si="56"/>
        <v>VOLKSWAGEN</v>
      </c>
      <c r="AT277" s="331"/>
      <c r="AU277" s="333" t="str">
        <f>IF(A277="","",VLOOKUP(L277,'Base Vendeurs'!A:B,2,FALSE))</f>
        <v>Sociétés EST</v>
      </c>
      <c r="AV277" s="327">
        <f t="shared" si="57"/>
        <v>841.84</v>
      </c>
      <c r="AW277" s="329">
        <f t="shared" si="58"/>
        <v>2.2544251502410045E-2</v>
      </c>
      <c r="AX277" s="333" t="str">
        <f t="shared" si="59"/>
        <v>NON</v>
      </c>
      <c r="AY277" s="231">
        <f>+MargesVN[[#This Row],[Total COM]]+MargesVN[[#This Row],[EXT GIE]]+MargesVN[[#This Row],[Forfait immat]]</f>
        <v>74.684000000000012</v>
      </c>
    </row>
    <row r="278" spans="1:51" s="231" customFormat="1" ht="11.25" customHeight="1" x14ac:dyDescent="0.25">
      <c r="A278" s="45">
        <v>15</v>
      </c>
      <c r="B278" s="45" t="s">
        <v>163</v>
      </c>
      <c r="C278" s="45" t="s">
        <v>104</v>
      </c>
      <c r="D278" s="44">
        <v>46069</v>
      </c>
      <c r="E278" s="65">
        <v>46070</v>
      </c>
      <c r="F278" s="35"/>
      <c r="G278" s="35"/>
      <c r="H278" s="35"/>
      <c r="I278" s="35"/>
      <c r="J278" s="35"/>
      <c r="K278" s="35">
        <v>0</v>
      </c>
      <c r="L278" s="45" t="s">
        <v>291</v>
      </c>
      <c r="M278" s="45">
        <v>511371</v>
      </c>
      <c r="N278" s="45">
        <v>1371</v>
      </c>
      <c r="O278" s="45" t="s">
        <v>1641</v>
      </c>
      <c r="P278" s="66" t="s">
        <v>1642</v>
      </c>
      <c r="Q278" s="45" t="s">
        <v>23</v>
      </c>
      <c r="R278" s="47">
        <v>20605.669999999998</v>
      </c>
      <c r="S278" s="47">
        <v>679.16</v>
      </c>
      <c r="T278" s="48">
        <f t="shared" si="48"/>
        <v>21284.829999999998</v>
      </c>
      <c r="U278" s="49">
        <v>34</v>
      </c>
      <c r="V278" s="47">
        <v>-315.06</v>
      </c>
      <c r="W278" s="46">
        <v>95</v>
      </c>
      <c r="X278" s="50"/>
      <c r="Y278" s="46">
        <f t="shared" si="49"/>
        <v>-410.06</v>
      </c>
      <c r="Z278" s="51">
        <f t="shared" si="50"/>
        <v>-1.4802091442590804E-2</v>
      </c>
      <c r="AA278" s="50">
        <v>0</v>
      </c>
      <c r="AB278" s="46">
        <v>-856.67</v>
      </c>
      <c r="AC278" s="46"/>
      <c r="AD278" s="46" t="s">
        <v>2033</v>
      </c>
      <c r="AE278" s="52"/>
      <c r="AF278" s="52">
        <v>0.1</v>
      </c>
      <c r="AG278" s="46">
        <f t="shared" si="51"/>
        <v>0</v>
      </c>
      <c r="AH278" s="46"/>
      <c r="AI278" s="46">
        <f t="shared" si="52"/>
        <v>0</v>
      </c>
      <c r="AJ278" s="45" t="s">
        <v>164</v>
      </c>
      <c r="AK278" s="45"/>
      <c r="AL278" s="49"/>
      <c r="AM278" s="238">
        <f t="shared" si="53"/>
        <v>0</v>
      </c>
      <c r="AN278" s="238">
        <f t="shared" si="54"/>
        <v>1</v>
      </c>
      <c r="AO278" s="238"/>
      <c r="AP278" s="238"/>
      <c r="AQ278" s="238">
        <f t="shared" si="55"/>
        <v>0</v>
      </c>
      <c r="AR278" s="96" t="str">
        <f>IF(A278="","",VLOOKUP(A278,'Base Sites'!A:B,2,FALSE))</f>
        <v>Valauto Hainaut</v>
      </c>
      <c r="AS278" s="96" t="str">
        <f t="shared" si="56"/>
        <v>VOLKSWAGEN</v>
      </c>
      <c r="AT278" s="238"/>
      <c r="AU278" s="231" t="str">
        <f>IF(A278="","",VLOOKUP(L278,'Base Vendeurs'!A:B,2,FALSE))</f>
        <v>Valauto Hainaut VW</v>
      </c>
      <c r="AV278" s="46">
        <f t="shared" si="57"/>
        <v>-315.06</v>
      </c>
      <c r="AW278" s="51">
        <f t="shared" si="58"/>
        <v>-1.4802091442590804E-2</v>
      </c>
      <c r="AX278" s="231" t="str">
        <f t="shared" si="59"/>
        <v>OUI</v>
      </c>
      <c r="AY278" s="231">
        <f>+MargesVN[[#This Row],[Total COM]]+MargesVN[[#This Row],[EXT GIE]]+MargesVN[[#This Row],[Forfait immat]]</f>
        <v>0</v>
      </c>
    </row>
    <row r="279" spans="1:51" s="231" customFormat="1" ht="11.25" customHeight="1" x14ac:dyDescent="0.25">
      <c r="A279" s="431">
        <v>15</v>
      </c>
      <c r="B279" s="431" t="s">
        <v>163</v>
      </c>
      <c r="C279" s="431" t="s">
        <v>104</v>
      </c>
      <c r="D279" s="432">
        <v>46177</v>
      </c>
      <c r="E279" s="433">
        <v>46177</v>
      </c>
      <c r="F279" s="434"/>
      <c r="G279" s="434"/>
      <c r="H279" s="434"/>
      <c r="I279" s="434"/>
      <c r="J279" s="434"/>
      <c r="K279" s="434">
        <v>0</v>
      </c>
      <c r="L279" s="431" t="s">
        <v>3303</v>
      </c>
      <c r="M279" s="431">
        <v>511372</v>
      </c>
      <c r="N279" s="431">
        <v>1372</v>
      </c>
      <c r="O279" s="431" t="s">
        <v>5071</v>
      </c>
      <c r="P279" s="435" t="s">
        <v>5072</v>
      </c>
      <c r="Q279" s="431" t="s">
        <v>23</v>
      </c>
      <c r="R279" s="436">
        <v>23014</v>
      </c>
      <c r="S279" s="436">
        <v>1545.82</v>
      </c>
      <c r="T279" s="437">
        <f t="shared" si="48"/>
        <v>24559.82</v>
      </c>
      <c r="U279" s="438">
        <v>31</v>
      </c>
      <c r="V279" s="436">
        <v>26.829999999999927</v>
      </c>
      <c r="W279" s="439">
        <v>95</v>
      </c>
      <c r="X279" s="440"/>
      <c r="Y279" s="439">
        <f t="shared" si="49"/>
        <v>-68.170000000000073</v>
      </c>
      <c r="Z279" s="441">
        <f t="shared" si="50"/>
        <v>1.0924347165410793E-3</v>
      </c>
      <c r="AA279" s="440">
        <v>-1273.3399999999999</v>
      </c>
      <c r="AB279" s="439">
        <v>-739.31</v>
      </c>
      <c r="AC279" s="439"/>
      <c r="AD279" s="439"/>
      <c r="AE279" s="442"/>
      <c r="AF279" s="442">
        <v>0.1</v>
      </c>
      <c r="AG279" s="439">
        <f t="shared" si="51"/>
        <v>0</v>
      </c>
      <c r="AH279" s="439"/>
      <c r="AI279" s="439">
        <f t="shared" si="52"/>
        <v>0</v>
      </c>
      <c r="AJ279" s="431" t="s">
        <v>164</v>
      </c>
      <c r="AK279" s="431">
        <v>30</v>
      </c>
      <c r="AL279" s="438"/>
      <c r="AM279" s="443">
        <f t="shared" si="53"/>
        <v>0</v>
      </c>
      <c r="AN279" s="443">
        <f t="shared" si="54"/>
        <v>1</v>
      </c>
      <c r="AO279" s="443"/>
      <c r="AP279" s="443"/>
      <c r="AQ279" s="443">
        <f t="shared" si="55"/>
        <v>0</v>
      </c>
      <c r="AR279" s="444" t="str">
        <f>IF(A279="","",VLOOKUP(A279,'Base Sites'!A:B,2,FALSE))</f>
        <v>Valauto Hainaut</v>
      </c>
      <c r="AS279" s="444" t="str">
        <f t="shared" si="56"/>
        <v>VOLKSWAGEN</v>
      </c>
      <c r="AT279" s="443"/>
      <c r="AU279" s="445" t="str">
        <f>IF(A279="","",VLOOKUP(L279,'Base Vendeurs'!A:B,2,FALSE))</f>
        <v>Valauto Hainaut VW</v>
      </c>
      <c r="AV279" s="439">
        <f t="shared" si="57"/>
        <v>26.829999999999927</v>
      </c>
      <c r="AW279" s="441">
        <f t="shared" si="58"/>
        <v>1.0924347165410793E-3</v>
      </c>
      <c r="AX279" s="445" t="str">
        <f t="shared" si="59"/>
        <v>NON</v>
      </c>
      <c r="AY279" s="231">
        <f>+MargesVN[[#This Row],[Total COM]]+MargesVN[[#This Row],[EXT GIE]]+MargesVN[[#This Row],[Forfait immat]]</f>
        <v>30</v>
      </c>
    </row>
    <row r="280" spans="1:51" s="231" customFormat="1" ht="11.25" customHeight="1" x14ac:dyDescent="0.25">
      <c r="A280" s="266">
        <v>15</v>
      </c>
      <c r="B280" s="266" t="s">
        <v>163</v>
      </c>
      <c r="C280" s="266" t="s">
        <v>104</v>
      </c>
      <c r="D280" s="161">
        <v>46037</v>
      </c>
      <c r="E280" s="267">
        <v>46037</v>
      </c>
      <c r="F280" s="162"/>
      <c r="G280" s="162"/>
      <c r="H280" s="162"/>
      <c r="I280" s="162"/>
      <c r="J280" s="162"/>
      <c r="K280" s="162">
        <v>0</v>
      </c>
      <c r="L280" s="266" t="s">
        <v>291</v>
      </c>
      <c r="M280" s="266">
        <v>511375</v>
      </c>
      <c r="N280" s="266">
        <v>1375</v>
      </c>
      <c r="O280" s="266" t="s">
        <v>1181</v>
      </c>
      <c r="P280" s="268" t="s">
        <v>1182</v>
      </c>
      <c r="Q280" s="266" t="s">
        <v>157</v>
      </c>
      <c r="R280" s="163">
        <v>28533.33</v>
      </c>
      <c r="S280" s="163">
        <v>1858.34</v>
      </c>
      <c r="T280" s="164">
        <f t="shared" si="48"/>
        <v>30391.670000000002</v>
      </c>
      <c r="U280" s="165">
        <v>37</v>
      </c>
      <c r="V280" s="338">
        <v>545.96</v>
      </c>
      <c r="W280" s="251">
        <v>95</v>
      </c>
      <c r="X280" s="166"/>
      <c r="Y280" s="251">
        <f t="shared" si="49"/>
        <v>450.96000000000004</v>
      </c>
      <c r="Z280" s="167">
        <f t="shared" si="50"/>
        <v>1.7964132935110181E-2</v>
      </c>
      <c r="AA280" s="166">
        <v>0</v>
      </c>
      <c r="AB280" s="251">
        <v>-3333.33</v>
      </c>
      <c r="AC280" s="251"/>
      <c r="AD280" s="251"/>
      <c r="AE280" s="168">
        <v>7.0000000000000007E-2</v>
      </c>
      <c r="AF280" s="168">
        <v>0.1</v>
      </c>
      <c r="AG280" s="251">
        <f t="shared" si="51"/>
        <v>31.567200000000007</v>
      </c>
      <c r="AH280" s="251"/>
      <c r="AI280" s="251">
        <f t="shared" si="52"/>
        <v>31.567200000000007</v>
      </c>
      <c r="AJ280" s="266" t="s">
        <v>164</v>
      </c>
      <c r="AK280" s="266">
        <v>30</v>
      </c>
      <c r="AL280" s="165">
        <v>20</v>
      </c>
      <c r="AM280" s="269">
        <f t="shared" si="53"/>
        <v>1</v>
      </c>
      <c r="AN280" s="269">
        <f t="shared" si="54"/>
        <v>1</v>
      </c>
      <c r="AO280" s="269">
        <v>916.67</v>
      </c>
      <c r="AP280" s="300">
        <v>46090</v>
      </c>
      <c r="AQ280" s="269">
        <f t="shared" si="55"/>
        <v>1</v>
      </c>
      <c r="AR280" s="169" t="str">
        <f>IF(A280="","",VLOOKUP(A280,'Base Sites'!A:B,2,FALSE))</f>
        <v>Valauto Hainaut</v>
      </c>
      <c r="AS280" s="169" t="str">
        <f t="shared" si="56"/>
        <v>VOLKSWAGEN</v>
      </c>
      <c r="AT280" s="269"/>
      <c r="AU280" s="270" t="str">
        <f>IF(A280="","",VLOOKUP(L280,'Base Vendeurs'!A:B,2,FALSE))</f>
        <v>Valauto Hainaut VW</v>
      </c>
      <c r="AV280" s="251">
        <f t="shared" si="57"/>
        <v>1462.63</v>
      </c>
      <c r="AW280" s="167">
        <f t="shared" si="58"/>
        <v>4.812601610901935E-2</v>
      </c>
      <c r="AX280" s="237" t="str">
        <f t="shared" si="59"/>
        <v>NON</v>
      </c>
      <c r="AY280" s="231">
        <f>+MargesVN[[#This Row],[Total COM]]+MargesVN[[#This Row],[EXT GIE]]+MargesVN[[#This Row],[Forfait immat]]</f>
        <v>81.567200000000014</v>
      </c>
    </row>
    <row r="281" spans="1:51" s="231" customFormat="1" ht="11.25" customHeight="1" x14ac:dyDescent="0.25">
      <c r="A281" s="271">
        <v>15</v>
      </c>
      <c r="B281" s="271" t="s">
        <v>163</v>
      </c>
      <c r="C281" s="271" t="s">
        <v>104</v>
      </c>
      <c r="D281" s="207">
        <v>46050</v>
      </c>
      <c r="E281" s="272">
        <v>46041</v>
      </c>
      <c r="F281" s="208"/>
      <c r="G281" s="208"/>
      <c r="H281" s="208"/>
      <c r="I281" s="208"/>
      <c r="J281" s="208"/>
      <c r="K281" s="208">
        <v>0</v>
      </c>
      <c r="L281" s="271" t="s">
        <v>353</v>
      </c>
      <c r="M281" s="271">
        <v>511381</v>
      </c>
      <c r="N281" s="271">
        <v>1381</v>
      </c>
      <c r="O281" s="271" t="s">
        <v>1110</v>
      </c>
      <c r="P281" s="273" t="s">
        <v>1111</v>
      </c>
      <c r="Q281" s="271" t="s">
        <v>23</v>
      </c>
      <c r="R281" s="209">
        <v>21605.67</v>
      </c>
      <c r="S281" s="209">
        <v>1833.33</v>
      </c>
      <c r="T281" s="210">
        <f t="shared" si="48"/>
        <v>23439</v>
      </c>
      <c r="U281" s="211">
        <v>61</v>
      </c>
      <c r="V281" s="209">
        <v>853.48</v>
      </c>
      <c r="W281" s="274">
        <v>95</v>
      </c>
      <c r="X281" s="212"/>
      <c r="Y281" s="274">
        <f t="shared" si="49"/>
        <v>758.48</v>
      </c>
      <c r="Z281" s="213">
        <f t="shared" si="50"/>
        <v>3.6412816246426893E-2</v>
      </c>
      <c r="AA281" s="212">
        <v>0</v>
      </c>
      <c r="AB281" s="274">
        <v>-1800.01</v>
      </c>
      <c r="AC281" s="274"/>
      <c r="AD281" s="274"/>
      <c r="AE281" s="214">
        <v>0.13</v>
      </c>
      <c r="AF281" s="214">
        <v>0.13</v>
      </c>
      <c r="AG281" s="274">
        <f t="shared" si="51"/>
        <v>98.602400000000003</v>
      </c>
      <c r="AH281" s="274"/>
      <c r="AI281" s="274">
        <f t="shared" si="52"/>
        <v>98.602400000000003</v>
      </c>
      <c r="AJ281" s="271" t="s">
        <v>164</v>
      </c>
      <c r="AK281" s="271">
        <v>30</v>
      </c>
      <c r="AL281" s="211">
        <v>20</v>
      </c>
      <c r="AM281" s="275">
        <f t="shared" si="53"/>
        <v>1</v>
      </c>
      <c r="AN281" s="275">
        <f t="shared" si="54"/>
        <v>1</v>
      </c>
      <c r="AO281" s="275"/>
      <c r="AP281" s="275"/>
      <c r="AQ281" s="275">
        <f t="shared" si="55"/>
        <v>1</v>
      </c>
      <c r="AR281" s="215" t="str">
        <f>IF(A281="","",VLOOKUP(A281,'Base Sites'!A:B,2,FALSE))</f>
        <v>Valauto Hainaut</v>
      </c>
      <c r="AS281" s="215" t="str">
        <f t="shared" si="56"/>
        <v>VOLKSWAGEN</v>
      </c>
      <c r="AT281" s="275"/>
      <c r="AU281" s="276" t="str">
        <f>IF(A281="","",VLOOKUP(L281,'Base Vendeurs'!A:B,2,FALSE))</f>
        <v>Valauto Hainaut VW</v>
      </c>
      <c r="AV281" s="274">
        <f t="shared" si="57"/>
        <v>853.48</v>
      </c>
      <c r="AW281" s="213">
        <f t="shared" si="58"/>
        <v>3.6412816246426893E-2</v>
      </c>
      <c r="AX281" s="276" t="str">
        <f t="shared" si="59"/>
        <v>NON</v>
      </c>
      <c r="AY281" s="231">
        <f>+MargesVN[[#This Row],[Total COM]]+MargesVN[[#This Row],[EXT GIE]]+MargesVN[[#This Row],[Forfait immat]]</f>
        <v>148.60239999999999</v>
      </c>
    </row>
    <row r="282" spans="1:51" s="231" customFormat="1" ht="11.25" customHeight="1" x14ac:dyDescent="0.25">
      <c r="A282" s="271">
        <v>25</v>
      </c>
      <c r="B282" s="271" t="s">
        <v>163</v>
      </c>
      <c r="C282" s="271" t="s">
        <v>104</v>
      </c>
      <c r="D282" s="207">
        <v>46037</v>
      </c>
      <c r="E282" s="272">
        <v>46038</v>
      </c>
      <c r="F282" s="208"/>
      <c r="G282" s="208"/>
      <c r="H282" s="208"/>
      <c r="I282" s="208"/>
      <c r="J282" s="208"/>
      <c r="K282" s="208">
        <v>0</v>
      </c>
      <c r="L282" s="271" t="s">
        <v>464</v>
      </c>
      <c r="M282" s="271">
        <v>511389</v>
      </c>
      <c r="N282" s="271">
        <v>1389</v>
      </c>
      <c r="O282" s="271" t="s">
        <v>843</v>
      </c>
      <c r="P282" s="273" t="s">
        <v>844</v>
      </c>
      <c r="Q282" s="271" t="s">
        <v>93</v>
      </c>
      <c r="R282" s="209">
        <v>24380.67</v>
      </c>
      <c r="S282" s="209">
        <v>1141.67</v>
      </c>
      <c r="T282" s="210">
        <f t="shared" si="48"/>
        <v>25522.339999999997</v>
      </c>
      <c r="U282" s="211">
        <v>8</v>
      </c>
      <c r="V282" s="209">
        <v>1384.13</v>
      </c>
      <c r="W282" s="274">
        <v>95</v>
      </c>
      <c r="X282" s="212"/>
      <c r="Y282" s="274">
        <f t="shared" si="49"/>
        <v>1289.1300000000001</v>
      </c>
      <c r="Z282" s="213">
        <f t="shared" si="50"/>
        <v>5.4232096273304102E-2</v>
      </c>
      <c r="AA282" s="212">
        <v>0</v>
      </c>
      <c r="AB282" s="274">
        <v>-916.67</v>
      </c>
      <c r="AC282" s="274"/>
      <c r="AD282" s="274"/>
      <c r="AE282" s="214">
        <v>0.1</v>
      </c>
      <c r="AF282" s="214">
        <v>0.1</v>
      </c>
      <c r="AG282" s="274">
        <f t="shared" si="51"/>
        <v>128.91300000000001</v>
      </c>
      <c r="AH282" s="274"/>
      <c r="AI282" s="274">
        <f t="shared" si="52"/>
        <v>128.91300000000001</v>
      </c>
      <c r="AJ282" s="271" t="s">
        <v>164</v>
      </c>
      <c r="AK282" s="271">
        <v>30</v>
      </c>
      <c r="AL282" s="211"/>
      <c r="AM282" s="275">
        <f t="shared" si="53"/>
        <v>0</v>
      </c>
      <c r="AN282" s="275">
        <f t="shared" si="54"/>
        <v>1</v>
      </c>
      <c r="AO282" s="275"/>
      <c r="AP282" s="275"/>
      <c r="AQ282" s="275">
        <f t="shared" si="55"/>
        <v>0</v>
      </c>
      <c r="AR282" s="215" t="str">
        <f>IF(A282="","",VLOOKUP(A282,'Base Sites'!A:B,2,FALSE))</f>
        <v>Valauto Maubeuge</v>
      </c>
      <c r="AS282" s="215" t="str">
        <f t="shared" si="56"/>
        <v>VOLKSWAGEN</v>
      </c>
      <c r="AT282" s="275"/>
      <c r="AU282" s="276" t="str">
        <f>IF(A282="","",VLOOKUP(L282,'Base Vendeurs'!A:B,2,FALSE))</f>
        <v>Valauto Maubeuge</v>
      </c>
      <c r="AV282" s="274">
        <f t="shared" si="57"/>
        <v>1384.13</v>
      </c>
      <c r="AW282" s="213">
        <f t="shared" si="58"/>
        <v>5.4232096273304102E-2</v>
      </c>
      <c r="AX282" s="276" t="str">
        <f t="shared" si="59"/>
        <v>NON</v>
      </c>
      <c r="AY282" s="231">
        <f>+MargesVN[[#This Row],[Total COM]]+MargesVN[[#This Row],[EXT GIE]]+MargesVN[[#This Row],[Forfait immat]]</f>
        <v>158.91300000000001</v>
      </c>
    </row>
    <row r="283" spans="1:51" s="231" customFormat="1" ht="11.25" customHeight="1" x14ac:dyDescent="0.25">
      <c r="A283" s="319">
        <v>25</v>
      </c>
      <c r="B283" s="319" t="s">
        <v>163</v>
      </c>
      <c r="C283" s="319" t="s">
        <v>104</v>
      </c>
      <c r="D283" s="320">
        <v>46111</v>
      </c>
      <c r="E283" s="321">
        <v>46112</v>
      </c>
      <c r="F283" s="322"/>
      <c r="G283" s="322"/>
      <c r="H283" s="322"/>
      <c r="I283" s="322"/>
      <c r="J283" s="322"/>
      <c r="K283" s="322"/>
      <c r="L283" s="319" t="s">
        <v>464</v>
      </c>
      <c r="M283" s="319">
        <v>511390</v>
      </c>
      <c r="N283" s="319">
        <v>1390</v>
      </c>
      <c r="O283" s="319" t="s">
        <v>2467</v>
      </c>
      <c r="P283" s="323" t="s">
        <v>2468</v>
      </c>
      <c r="Q283" s="319" t="s">
        <v>93</v>
      </c>
      <c r="R283" s="324">
        <v>34805.67</v>
      </c>
      <c r="S283" s="324">
        <v>2108.34</v>
      </c>
      <c r="T283" s="325">
        <f t="shared" si="48"/>
        <v>36914.009999999995</v>
      </c>
      <c r="U283" s="326">
        <v>63</v>
      </c>
      <c r="V283" s="324">
        <v>1332.82</v>
      </c>
      <c r="W283" s="327">
        <v>95</v>
      </c>
      <c r="X283" s="328"/>
      <c r="Y283" s="327">
        <f t="shared" si="49"/>
        <v>1237.82</v>
      </c>
      <c r="Z283" s="329">
        <f t="shared" si="50"/>
        <v>3.6106074631284985E-2</v>
      </c>
      <c r="AA283" s="328">
        <v>0</v>
      </c>
      <c r="AB283" s="327">
        <v>-916.67</v>
      </c>
      <c r="AC283" s="327"/>
      <c r="AD283" s="327"/>
      <c r="AE283" s="330">
        <v>0.13</v>
      </c>
      <c r="AF283" s="330">
        <v>0.13</v>
      </c>
      <c r="AG283" s="327">
        <f t="shared" si="51"/>
        <v>160.91659999999999</v>
      </c>
      <c r="AH283" s="327"/>
      <c r="AI283" s="327">
        <f t="shared" si="52"/>
        <v>160.91659999999999</v>
      </c>
      <c r="AJ283" s="319" t="s">
        <v>149</v>
      </c>
      <c r="AK283" s="319">
        <v>30</v>
      </c>
      <c r="AL283" s="326">
        <v>50</v>
      </c>
      <c r="AM283" s="331">
        <f t="shared" si="53"/>
        <v>1</v>
      </c>
      <c r="AN283" s="331">
        <f t="shared" si="54"/>
        <v>1</v>
      </c>
      <c r="AO283" s="331"/>
      <c r="AP283" s="331"/>
      <c r="AQ283" s="331">
        <f t="shared" si="55"/>
        <v>1</v>
      </c>
      <c r="AR283" s="332" t="str">
        <f>IF(A283="","",VLOOKUP(A283,'Base Sites'!A:B,2,FALSE))</f>
        <v>Valauto Maubeuge</v>
      </c>
      <c r="AS283" s="332" t="str">
        <f t="shared" si="56"/>
        <v>VOLKSWAGEN</v>
      </c>
      <c r="AT283" s="331"/>
      <c r="AU283" s="333" t="str">
        <f>IF(A283="","",VLOOKUP(L283,'Base Vendeurs'!A:B,2,FALSE))</f>
        <v>Valauto Maubeuge</v>
      </c>
      <c r="AV283" s="327">
        <f t="shared" si="57"/>
        <v>1332.82</v>
      </c>
      <c r="AW283" s="329">
        <f t="shared" si="58"/>
        <v>3.6106074631284985E-2</v>
      </c>
      <c r="AX283" s="333" t="str">
        <f t="shared" si="59"/>
        <v>NON</v>
      </c>
      <c r="AY283" s="231">
        <f>+MargesVN[[#This Row],[Total COM]]+MargesVN[[#This Row],[EXT GIE]]+MargesVN[[#This Row],[Forfait immat]]</f>
        <v>240.91659999999999</v>
      </c>
    </row>
    <row r="284" spans="1:51" s="231" customFormat="1" ht="11.25" customHeight="1" x14ac:dyDescent="0.25">
      <c r="A284" s="45">
        <v>35</v>
      </c>
      <c r="B284" s="45" t="s">
        <v>163</v>
      </c>
      <c r="C284" s="45" t="s">
        <v>104</v>
      </c>
      <c r="D284" s="44">
        <v>46057</v>
      </c>
      <c r="E284" s="65">
        <v>46057</v>
      </c>
      <c r="F284" s="35"/>
      <c r="G284" s="35"/>
      <c r="H284" s="35"/>
      <c r="I284" s="35"/>
      <c r="J284" s="35"/>
      <c r="K284" s="35">
        <v>0</v>
      </c>
      <c r="L284" s="45" t="s">
        <v>295</v>
      </c>
      <c r="M284" s="45">
        <v>511390</v>
      </c>
      <c r="N284" s="45">
        <v>1390</v>
      </c>
      <c r="O284" s="45" t="s">
        <v>1316</v>
      </c>
      <c r="P284" s="66" t="s">
        <v>1317</v>
      </c>
      <c r="Q284" s="45" t="s">
        <v>26</v>
      </c>
      <c r="R284" s="47">
        <v>44655</v>
      </c>
      <c r="S284" s="47">
        <v>3166.67</v>
      </c>
      <c r="T284" s="48">
        <f t="shared" si="48"/>
        <v>47821.67</v>
      </c>
      <c r="U284" s="49">
        <v>57</v>
      </c>
      <c r="V284" s="47">
        <v>515.97</v>
      </c>
      <c r="W284" s="46">
        <v>95</v>
      </c>
      <c r="X284" s="50"/>
      <c r="Y284" s="46">
        <f t="shared" si="49"/>
        <v>420.97</v>
      </c>
      <c r="Z284" s="51">
        <f t="shared" si="50"/>
        <v>1.0789460092046139E-2</v>
      </c>
      <c r="AA284" s="50">
        <v>-5303.95</v>
      </c>
      <c r="AB284" s="46">
        <v>0</v>
      </c>
      <c r="AC284" s="46"/>
      <c r="AD284" s="46"/>
      <c r="AE284" s="52">
        <v>0.13</v>
      </c>
      <c r="AF284" s="52">
        <v>0.13</v>
      </c>
      <c r="AG284" s="46">
        <f t="shared" si="51"/>
        <v>54.726100000000002</v>
      </c>
      <c r="AH284" s="46"/>
      <c r="AI284" s="46">
        <f t="shared" si="52"/>
        <v>54.726100000000002</v>
      </c>
      <c r="AJ284" s="45" t="s">
        <v>149</v>
      </c>
      <c r="AK284" s="45">
        <v>30</v>
      </c>
      <c r="AL284" s="49">
        <v>50</v>
      </c>
      <c r="AM284" s="238">
        <f t="shared" si="53"/>
        <v>1</v>
      </c>
      <c r="AN284" s="238">
        <f t="shared" si="54"/>
        <v>1</v>
      </c>
      <c r="AO284" s="238"/>
      <c r="AP284" s="238"/>
      <c r="AQ284" s="238">
        <f t="shared" si="55"/>
        <v>1</v>
      </c>
      <c r="AR284" s="96" t="str">
        <f>IF(A284="","",VLOOKUP(A284,'Base Sites'!A:B,2,FALSE))</f>
        <v>Valauto Cambrai</v>
      </c>
      <c r="AS284" s="96" t="str">
        <f t="shared" si="56"/>
        <v>VOLKSWAGEN</v>
      </c>
      <c r="AT284" s="238"/>
      <c r="AU284" s="231" t="str">
        <f>IF(A284="","",VLOOKUP(L284,'Base Vendeurs'!A:B,2,FALSE))</f>
        <v>Valauto Cambrai</v>
      </c>
      <c r="AV284" s="46">
        <f t="shared" si="57"/>
        <v>515.97</v>
      </c>
      <c r="AW284" s="51">
        <f t="shared" si="58"/>
        <v>1.0789460092046139E-2</v>
      </c>
      <c r="AX284" s="231" t="str">
        <f t="shared" si="59"/>
        <v>NON</v>
      </c>
      <c r="AY284" s="231">
        <f>+MargesVN[[#This Row],[Total COM]]+MargesVN[[#This Row],[EXT GIE]]+MargesVN[[#This Row],[Forfait immat]]</f>
        <v>134.7261</v>
      </c>
    </row>
    <row r="285" spans="1:51" s="231" customFormat="1" ht="11.25" customHeight="1" x14ac:dyDescent="0.25">
      <c r="A285" s="319">
        <v>25</v>
      </c>
      <c r="B285" s="319" t="s">
        <v>163</v>
      </c>
      <c r="C285" s="319" t="s">
        <v>104</v>
      </c>
      <c r="D285" s="320">
        <v>46085</v>
      </c>
      <c r="E285" s="321">
        <v>46097</v>
      </c>
      <c r="F285" s="322"/>
      <c r="G285" s="322"/>
      <c r="H285" s="322"/>
      <c r="I285" s="322"/>
      <c r="J285" s="322"/>
      <c r="K285" s="322">
        <v>0</v>
      </c>
      <c r="L285" s="319" t="s">
        <v>356</v>
      </c>
      <c r="M285" s="319">
        <v>511398</v>
      </c>
      <c r="N285" s="319">
        <v>1398</v>
      </c>
      <c r="O285" s="319" t="s">
        <v>2757</v>
      </c>
      <c r="P285" s="323" t="s">
        <v>2675</v>
      </c>
      <c r="Q285" s="319" t="s">
        <v>23</v>
      </c>
      <c r="R285" s="324">
        <v>20605.669999999998</v>
      </c>
      <c r="S285" s="324">
        <v>237.5</v>
      </c>
      <c r="T285" s="325">
        <f t="shared" si="48"/>
        <v>20843.169999999998</v>
      </c>
      <c r="U285" s="326">
        <v>97</v>
      </c>
      <c r="V285" s="324">
        <v>511.87</v>
      </c>
      <c r="W285" s="327">
        <v>95</v>
      </c>
      <c r="X285" s="328"/>
      <c r="Y285" s="327">
        <f t="shared" si="49"/>
        <v>416.87</v>
      </c>
      <c r="Z285" s="329">
        <f t="shared" si="50"/>
        <v>2.4558164616994442E-2</v>
      </c>
      <c r="AA285" s="328">
        <v>-2501.1799999999998</v>
      </c>
      <c r="AB285" s="327">
        <v>0</v>
      </c>
      <c r="AC285" s="327"/>
      <c r="AD285" s="327"/>
      <c r="AE285" s="330">
        <v>0.13</v>
      </c>
      <c r="AF285" s="330">
        <v>0.13</v>
      </c>
      <c r="AG285" s="327">
        <f t="shared" si="51"/>
        <v>54.193100000000001</v>
      </c>
      <c r="AH285" s="327"/>
      <c r="AI285" s="327">
        <f t="shared" si="52"/>
        <v>54.193100000000001</v>
      </c>
      <c r="AJ285" s="319" t="s">
        <v>164</v>
      </c>
      <c r="AK285" s="319">
        <v>0</v>
      </c>
      <c r="AL285" s="326"/>
      <c r="AM285" s="331">
        <f t="shared" si="53"/>
        <v>0</v>
      </c>
      <c r="AN285" s="331">
        <f t="shared" si="54"/>
        <v>1</v>
      </c>
      <c r="AO285" s="331"/>
      <c r="AP285" s="331"/>
      <c r="AQ285" s="331">
        <f t="shared" si="55"/>
        <v>0</v>
      </c>
      <c r="AR285" s="332" t="str">
        <f>IF(A285="","",VLOOKUP(A285,'Base Sites'!A:B,2,FALSE))</f>
        <v>Valauto Maubeuge</v>
      </c>
      <c r="AS285" s="332" t="str">
        <f t="shared" si="56"/>
        <v>VOLKSWAGEN</v>
      </c>
      <c r="AT285" s="331"/>
      <c r="AU285" s="333" t="str">
        <f>IF(A285="","",VLOOKUP(L285,'Base Vendeurs'!A:B,2,FALSE))</f>
        <v>Sociétés EST</v>
      </c>
      <c r="AV285" s="327">
        <f t="shared" si="57"/>
        <v>511.87</v>
      </c>
      <c r="AW285" s="329">
        <f t="shared" si="58"/>
        <v>2.4558164616994442E-2</v>
      </c>
      <c r="AX285" s="333" t="str">
        <f t="shared" si="59"/>
        <v>NON</v>
      </c>
      <c r="AY285" s="231">
        <f>+MargesVN[[#This Row],[Total COM]]+MargesVN[[#This Row],[EXT GIE]]+MargesVN[[#This Row],[Forfait immat]]</f>
        <v>54.193100000000001</v>
      </c>
    </row>
    <row r="286" spans="1:51" s="231" customFormat="1" ht="11.25" customHeight="1" x14ac:dyDescent="0.25">
      <c r="A286" s="431">
        <v>25</v>
      </c>
      <c r="B286" s="431" t="s">
        <v>163</v>
      </c>
      <c r="C286" s="431" t="s">
        <v>104</v>
      </c>
      <c r="D286" s="432">
        <v>46181</v>
      </c>
      <c r="E286" s="433">
        <v>46178</v>
      </c>
      <c r="F286" s="434"/>
      <c r="G286" s="434"/>
      <c r="H286" s="434"/>
      <c r="I286" s="434"/>
      <c r="J286" s="434"/>
      <c r="K286" s="434">
        <v>0</v>
      </c>
      <c r="L286" s="431" t="s">
        <v>356</v>
      </c>
      <c r="M286" s="431">
        <v>511399</v>
      </c>
      <c r="N286" s="431">
        <v>1399</v>
      </c>
      <c r="O286" s="431" t="s">
        <v>4829</v>
      </c>
      <c r="P286" s="435" t="s">
        <v>4830</v>
      </c>
      <c r="Q286" s="431" t="s">
        <v>93</v>
      </c>
      <c r="R286" s="436">
        <v>34805.67</v>
      </c>
      <c r="S286" s="436">
        <v>2766.67</v>
      </c>
      <c r="T286" s="437">
        <f t="shared" si="48"/>
        <v>37572.339999999997</v>
      </c>
      <c r="U286" s="438">
        <v>89</v>
      </c>
      <c r="V286" s="436">
        <v>846.47</v>
      </c>
      <c r="W286" s="439">
        <v>95.01</v>
      </c>
      <c r="X286" s="440"/>
      <c r="Y286" s="439">
        <f t="shared" si="49"/>
        <v>751.46</v>
      </c>
      <c r="Z286" s="441">
        <f t="shared" si="50"/>
        <v>2.2529073249097611E-2</v>
      </c>
      <c r="AA286" s="440">
        <v>0</v>
      </c>
      <c r="AB286" s="439">
        <v>0</v>
      </c>
      <c r="AC286" s="439"/>
      <c r="AD286" s="439"/>
      <c r="AE286" s="442">
        <v>0.1</v>
      </c>
      <c r="AF286" s="442">
        <v>0.1</v>
      </c>
      <c r="AG286" s="439">
        <f t="shared" si="51"/>
        <v>75.146000000000001</v>
      </c>
      <c r="AH286" s="439"/>
      <c r="AI286" s="439">
        <f t="shared" si="52"/>
        <v>75.146000000000001</v>
      </c>
      <c r="AJ286" s="431" t="s">
        <v>164</v>
      </c>
      <c r="AK286" s="431">
        <v>0</v>
      </c>
      <c r="AL286" s="438">
        <v>20</v>
      </c>
      <c r="AM286" s="443">
        <f t="shared" si="53"/>
        <v>1</v>
      </c>
      <c r="AN286" s="443">
        <f t="shared" si="54"/>
        <v>1</v>
      </c>
      <c r="AO286" s="443"/>
      <c r="AP286" s="443"/>
      <c r="AQ286" s="443">
        <f t="shared" si="55"/>
        <v>1</v>
      </c>
      <c r="AR286" s="444" t="str">
        <f>IF(A286="","",VLOOKUP(A286,'Base Sites'!A:B,2,FALSE))</f>
        <v>Valauto Maubeuge</v>
      </c>
      <c r="AS286" s="444" t="str">
        <f t="shared" si="56"/>
        <v>VOLKSWAGEN</v>
      </c>
      <c r="AT286" s="443"/>
      <c r="AU286" s="445" t="str">
        <f>IF(A286="","",VLOOKUP(L286,'Base Vendeurs'!A:B,2,FALSE))</f>
        <v>Sociétés EST</v>
      </c>
      <c r="AV286" s="439">
        <f t="shared" si="57"/>
        <v>846.47</v>
      </c>
      <c r="AW286" s="441">
        <f t="shared" si="58"/>
        <v>2.2529073249097611E-2</v>
      </c>
      <c r="AX286" s="445" t="str">
        <f t="shared" si="59"/>
        <v>NON</v>
      </c>
      <c r="AY286" s="231">
        <f>+MargesVN[[#This Row],[Total COM]]+MargesVN[[#This Row],[EXT GIE]]+MargesVN[[#This Row],[Forfait immat]]</f>
        <v>95.146000000000001</v>
      </c>
    </row>
    <row r="287" spans="1:51" s="231" customFormat="1" ht="11.25" customHeight="1" x14ac:dyDescent="0.25">
      <c r="A287" s="401">
        <v>25</v>
      </c>
      <c r="B287" s="401" t="s">
        <v>163</v>
      </c>
      <c r="C287" s="401" t="s">
        <v>104</v>
      </c>
      <c r="D287" s="402">
        <v>46162</v>
      </c>
      <c r="E287" s="403">
        <v>46157</v>
      </c>
      <c r="F287" s="404"/>
      <c r="G287" s="404"/>
      <c r="H287" s="404"/>
      <c r="I287" s="404"/>
      <c r="J287" s="404"/>
      <c r="K287" s="404">
        <v>0</v>
      </c>
      <c r="L287" s="401" t="s">
        <v>356</v>
      </c>
      <c r="M287" s="401">
        <v>511401</v>
      </c>
      <c r="N287" s="401">
        <v>1401</v>
      </c>
      <c r="O287" s="401" t="s">
        <v>4117</v>
      </c>
      <c r="P287" s="405" t="s">
        <v>4118</v>
      </c>
      <c r="Q287" s="401" t="s">
        <v>107</v>
      </c>
      <c r="R287" s="406">
        <v>25139</v>
      </c>
      <c r="S287" s="406">
        <v>1533.34</v>
      </c>
      <c r="T287" s="407">
        <f t="shared" si="48"/>
        <v>26672.34</v>
      </c>
      <c r="U287" s="408">
        <v>55</v>
      </c>
      <c r="V287" s="406">
        <v>628.46</v>
      </c>
      <c r="W287" s="409">
        <v>95</v>
      </c>
      <c r="X287" s="410"/>
      <c r="Y287" s="409">
        <f t="shared" si="49"/>
        <v>533.46</v>
      </c>
      <c r="Z287" s="411">
        <f t="shared" si="50"/>
        <v>2.3562237134049733E-2</v>
      </c>
      <c r="AA287" s="410">
        <v>0</v>
      </c>
      <c r="AB287" s="409">
        <v>0</v>
      </c>
      <c r="AC287" s="409"/>
      <c r="AD287" s="409"/>
      <c r="AE287" s="412">
        <v>0.1</v>
      </c>
      <c r="AF287" s="412">
        <v>0.1</v>
      </c>
      <c r="AG287" s="409">
        <f t="shared" si="51"/>
        <v>53.346000000000004</v>
      </c>
      <c r="AH287" s="409"/>
      <c r="AI287" s="409">
        <f t="shared" si="52"/>
        <v>53.346000000000004</v>
      </c>
      <c r="AJ287" s="401" t="s">
        <v>164</v>
      </c>
      <c r="AK287" s="401">
        <v>0</v>
      </c>
      <c r="AL287" s="408">
        <v>20</v>
      </c>
      <c r="AM287" s="413">
        <f t="shared" si="53"/>
        <v>1</v>
      </c>
      <c r="AN287" s="413">
        <f t="shared" si="54"/>
        <v>1</v>
      </c>
      <c r="AO287" s="413"/>
      <c r="AP287" s="413"/>
      <c r="AQ287" s="413">
        <f t="shared" si="55"/>
        <v>1</v>
      </c>
      <c r="AR287" s="414" t="str">
        <f>IF(A287="","",VLOOKUP(A287,'Base Sites'!A:B,2,FALSE))</f>
        <v>Valauto Maubeuge</v>
      </c>
      <c r="AS287" s="414" t="str">
        <f t="shared" si="56"/>
        <v>VOLKSWAGEN</v>
      </c>
      <c r="AT287" s="413"/>
      <c r="AU287" s="415" t="str">
        <f>IF(A287="","",VLOOKUP(L287,'Base Vendeurs'!A:B,2,FALSE))</f>
        <v>Sociétés EST</v>
      </c>
      <c r="AV287" s="409">
        <f t="shared" si="57"/>
        <v>628.46</v>
      </c>
      <c r="AW287" s="411">
        <f t="shared" si="58"/>
        <v>2.3562237134049733E-2</v>
      </c>
      <c r="AX287" s="415" t="str">
        <f t="shared" si="59"/>
        <v>NON</v>
      </c>
      <c r="AY287" s="231">
        <f>+MargesVN[[#This Row],[Total COM]]+MargesVN[[#This Row],[EXT GIE]]+MargesVN[[#This Row],[Forfait immat]]</f>
        <v>73.346000000000004</v>
      </c>
    </row>
    <row r="288" spans="1:51" s="231" customFormat="1" ht="11.25" customHeight="1" x14ac:dyDescent="0.25">
      <c r="A288" s="45">
        <v>15</v>
      </c>
      <c r="B288" s="45" t="s">
        <v>163</v>
      </c>
      <c r="C288" s="45" t="s">
        <v>104</v>
      </c>
      <c r="D288" s="44">
        <v>46076</v>
      </c>
      <c r="E288" s="65">
        <v>46076</v>
      </c>
      <c r="F288" s="35"/>
      <c r="G288" s="35"/>
      <c r="H288" s="35"/>
      <c r="I288" s="35"/>
      <c r="J288" s="35"/>
      <c r="K288" s="35">
        <v>0</v>
      </c>
      <c r="L288" s="45" t="s">
        <v>353</v>
      </c>
      <c r="M288" s="45">
        <v>511403</v>
      </c>
      <c r="N288" s="45">
        <v>1403</v>
      </c>
      <c r="O288" s="45" t="s">
        <v>1807</v>
      </c>
      <c r="P288" s="66" t="s">
        <v>1808</v>
      </c>
      <c r="Q288" s="45" t="s">
        <v>26</v>
      </c>
      <c r="R288" s="47">
        <v>36113.33</v>
      </c>
      <c r="S288" s="47">
        <v>2683.34</v>
      </c>
      <c r="T288" s="48">
        <f t="shared" si="48"/>
        <v>38796.67</v>
      </c>
      <c r="U288" s="49">
        <v>38</v>
      </c>
      <c r="V288" s="47">
        <v>1647.89</v>
      </c>
      <c r="W288" s="46">
        <v>95</v>
      </c>
      <c r="X288" s="50"/>
      <c r="Y288" s="46">
        <f t="shared" si="49"/>
        <v>1552.89</v>
      </c>
      <c r="Z288" s="51">
        <f t="shared" si="50"/>
        <v>4.2475037161694554E-2</v>
      </c>
      <c r="AA288" s="50">
        <v>-1400</v>
      </c>
      <c r="AB288" s="46">
        <v>0</v>
      </c>
      <c r="AC288" s="46"/>
      <c r="AD288" s="46"/>
      <c r="AE288" s="52">
        <v>7.0000000000000007E-2</v>
      </c>
      <c r="AF288" s="52">
        <v>7.0000000000000007E-2</v>
      </c>
      <c r="AG288" s="46">
        <f t="shared" si="51"/>
        <v>108.70230000000002</v>
      </c>
      <c r="AH288" s="46"/>
      <c r="AI288" s="46">
        <f t="shared" si="52"/>
        <v>108.70230000000002</v>
      </c>
      <c r="AJ288" s="45" t="s">
        <v>149</v>
      </c>
      <c r="AK288" s="45">
        <v>0</v>
      </c>
      <c r="AL288" s="49">
        <v>50</v>
      </c>
      <c r="AM288" s="238">
        <f t="shared" si="53"/>
        <v>1</v>
      </c>
      <c r="AN288" s="238">
        <f t="shared" si="54"/>
        <v>1</v>
      </c>
      <c r="AO288" s="238"/>
      <c r="AP288" s="238"/>
      <c r="AQ288" s="238">
        <f t="shared" si="55"/>
        <v>1</v>
      </c>
      <c r="AR288" s="96" t="str">
        <f>IF(A288="","",VLOOKUP(A288,'Base Sites'!A:B,2,FALSE))</f>
        <v>Valauto Hainaut</v>
      </c>
      <c r="AS288" s="96" t="str">
        <f t="shared" si="56"/>
        <v>VOLKSWAGEN</v>
      </c>
      <c r="AT288" s="238"/>
      <c r="AU288" s="231" t="str">
        <f>IF(A288="","",VLOOKUP(L288,'Base Vendeurs'!A:B,2,FALSE))</f>
        <v>Valauto Hainaut VW</v>
      </c>
      <c r="AV288" s="46">
        <f t="shared" si="57"/>
        <v>1647.89</v>
      </c>
      <c r="AW288" s="51">
        <f t="shared" si="58"/>
        <v>4.2475037161694554E-2</v>
      </c>
      <c r="AX288" s="231" t="str">
        <f t="shared" si="59"/>
        <v>NON</v>
      </c>
      <c r="AY288" s="231">
        <f>+MargesVN[[#This Row],[Total COM]]+MargesVN[[#This Row],[EXT GIE]]+MargesVN[[#This Row],[Forfait immat]]</f>
        <v>158.70230000000004</v>
      </c>
    </row>
    <row r="289" spans="1:51" s="231" customFormat="1" ht="11.25" customHeight="1" x14ac:dyDescent="0.25">
      <c r="A289" s="401">
        <v>15</v>
      </c>
      <c r="B289" s="401" t="s">
        <v>185</v>
      </c>
      <c r="C289" s="401" t="s">
        <v>104</v>
      </c>
      <c r="D289" s="402">
        <v>46167</v>
      </c>
      <c r="E289" s="403">
        <v>46161</v>
      </c>
      <c r="F289" s="404"/>
      <c r="G289" s="404" t="s">
        <v>165</v>
      </c>
      <c r="H289" s="404"/>
      <c r="I289" s="404"/>
      <c r="J289" s="404"/>
      <c r="K289" s="404"/>
      <c r="L289" s="401" t="s">
        <v>356</v>
      </c>
      <c r="M289" s="401">
        <v>511404</v>
      </c>
      <c r="N289" s="401">
        <v>1404</v>
      </c>
      <c r="O289" s="401" t="s">
        <v>4179</v>
      </c>
      <c r="P289" s="405" t="s">
        <v>4180</v>
      </c>
      <c r="Q289" s="401" t="s">
        <v>26</v>
      </c>
      <c r="R289" s="406">
        <v>48530</v>
      </c>
      <c r="S289" s="406">
        <v>2337.5100000000002</v>
      </c>
      <c r="T289" s="407">
        <f t="shared" si="48"/>
        <v>50867.51</v>
      </c>
      <c r="U289" s="408">
        <v>18</v>
      </c>
      <c r="V289" s="406">
        <v>-1685.36</v>
      </c>
      <c r="W289" s="409">
        <v>95</v>
      </c>
      <c r="X289" s="410"/>
      <c r="Y289" s="409">
        <f t="shared" si="49"/>
        <v>-1780.36</v>
      </c>
      <c r="Z289" s="411">
        <f t="shared" si="50"/>
        <v>-3.3132347150469914E-2</v>
      </c>
      <c r="AA289" s="410">
        <v>0</v>
      </c>
      <c r="AB289" s="409">
        <v>0</v>
      </c>
      <c r="AC289" s="409"/>
      <c r="AD289" s="409" t="s">
        <v>4385</v>
      </c>
      <c r="AE289" s="412"/>
      <c r="AF289" s="412">
        <v>0.1</v>
      </c>
      <c r="AG289" s="409">
        <f t="shared" si="51"/>
        <v>0</v>
      </c>
      <c r="AH289" s="409"/>
      <c r="AI289" s="409">
        <f t="shared" si="52"/>
        <v>0</v>
      </c>
      <c r="AJ289" s="401" t="s">
        <v>164</v>
      </c>
      <c r="AK289" s="401">
        <v>0</v>
      </c>
      <c r="AL289" s="408">
        <v>20</v>
      </c>
      <c r="AM289" s="413">
        <f t="shared" si="53"/>
        <v>1</v>
      </c>
      <c r="AN289" s="413">
        <f t="shared" si="54"/>
        <v>1</v>
      </c>
      <c r="AO289" s="413"/>
      <c r="AP289" s="413"/>
      <c r="AQ289" s="413">
        <f t="shared" si="55"/>
        <v>1</v>
      </c>
      <c r="AR289" s="414" t="str">
        <f>IF(A289="","",VLOOKUP(A289,'Base Sites'!A:B,2,FALSE))</f>
        <v>Valauto Hainaut</v>
      </c>
      <c r="AS289" s="414" t="str">
        <f t="shared" si="56"/>
        <v>VOLKSWAGEN</v>
      </c>
      <c r="AT289" s="413"/>
      <c r="AU289" s="415" t="str">
        <f>IF(A289="","",VLOOKUP(L289,'Base Vendeurs'!A:B,2,FALSE))</f>
        <v>Sociétés EST</v>
      </c>
      <c r="AV289" s="409">
        <f t="shared" si="57"/>
        <v>-1685.36</v>
      </c>
      <c r="AW289" s="411">
        <f t="shared" si="58"/>
        <v>-3.3132347150469914E-2</v>
      </c>
      <c r="AX289" s="415" t="str">
        <f t="shared" si="59"/>
        <v>OUI</v>
      </c>
      <c r="AY289" s="231">
        <f>+MargesVN[[#This Row],[Total COM]]+MargesVN[[#This Row],[EXT GIE]]+MargesVN[[#This Row],[Forfait immat]]</f>
        <v>20</v>
      </c>
    </row>
    <row r="290" spans="1:51" s="231" customFormat="1" ht="11.25" customHeight="1" x14ac:dyDescent="0.25">
      <c r="A290" s="45">
        <v>35</v>
      </c>
      <c r="B290" s="45" t="s">
        <v>163</v>
      </c>
      <c r="C290" s="45" t="s">
        <v>104</v>
      </c>
      <c r="D290" s="44">
        <v>46055</v>
      </c>
      <c r="E290" s="65">
        <v>46055</v>
      </c>
      <c r="F290" s="35"/>
      <c r="G290" s="35"/>
      <c r="H290" s="35"/>
      <c r="I290" s="35"/>
      <c r="J290" s="35"/>
      <c r="K290" s="35">
        <v>0</v>
      </c>
      <c r="L290" s="45" t="s">
        <v>295</v>
      </c>
      <c r="M290" s="45">
        <v>511405</v>
      </c>
      <c r="N290" s="45">
        <v>1405</v>
      </c>
      <c r="O290" s="45" t="s">
        <v>1254</v>
      </c>
      <c r="P290" s="66" t="s">
        <v>1255</v>
      </c>
      <c r="Q290" s="45" t="s">
        <v>190</v>
      </c>
      <c r="R290" s="47">
        <v>27264</v>
      </c>
      <c r="S290" s="47">
        <v>-387.51</v>
      </c>
      <c r="T290" s="48">
        <f t="shared" si="48"/>
        <v>26876.49</v>
      </c>
      <c r="U290" s="49">
        <v>80</v>
      </c>
      <c r="V290" s="47">
        <v>654.02</v>
      </c>
      <c r="W290" s="46">
        <v>95</v>
      </c>
      <c r="X290" s="50"/>
      <c r="Y290" s="46">
        <f t="shared" si="49"/>
        <v>559.02</v>
      </c>
      <c r="Z290" s="51">
        <f t="shared" si="50"/>
        <v>2.4334278769288696E-2</v>
      </c>
      <c r="AA290" s="50">
        <v>0</v>
      </c>
      <c r="AB290" s="46">
        <v>-2773.34</v>
      </c>
      <c r="AC290" s="46"/>
      <c r="AD290" s="46"/>
      <c r="AE290" s="52">
        <v>0.13</v>
      </c>
      <c r="AF290" s="52">
        <v>0.13</v>
      </c>
      <c r="AG290" s="46">
        <f t="shared" si="51"/>
        <v>72.672600000000003</v>
      </c>
      <c r="AH290" s="46"/>
      <c r="AI290" s="46">
        <f t="shared" si="52"/>
        <v>72.672600000000003</v>
      </c>
      <c r="AJ290" s="45" t="s">
        <v>164</v>
      </c>
      <c r="AK290" s="45">
        <v>30</v>
      </c>
      <c r="AL290" s="49">
        <v>100</v>
      </c>
      <c r="AM290" s="238">
        <f t="shared" si="53"/>
        <v>1</v>
      </c>
      <c r="AN290" s="238">
        <f t="shared" si="54"/>
        <v>1</v>
      </c>
      <c r="AO290" s="238"/>
      <c r="AP290" s="238"/>
      <c r="AQ290" s="238">
        <f t="shared" si="55"/>
        <v>1</v>
      </c>
      <c r="AR290" s="96" t="str">
        <f>IF(A290="","",VLOOKUP(A290,'Base Sites'!A:B,2,FALSE))</f>
        <v>Valauto Cambrai</v>
      </c>
      <c r="AS290" s="96" t="str">
        <f t="shared" si="56"/>
        <v>VOLKSWAGEN</v>
      </c>
      <c r="AT290" s="238"/>
      <c r="AU290" s="231" t="str">
        <f>IF(A290="","",VLOOKUP(L290,'Base Vendeurs'!A:B,2,FALSE))</f>
        <v>Valauto Cambrai</v>
      </c>
      <c r="AV290" s="46">
        <f t="shared" si="57"/>
        <v>654.02</v>
      </c>
      <c r="AW290" s="51">
        <f t="shared" si="58"/>
        <v>2.4334278769288696E-2</v>
      </c>
      <c r="AX290" s="231" t="str">
        <f t="shared" si="59"/>
        <v>NON</v>
      </c>
      <c r="AY290" s="231">
        <f>+MargesVN[[#This Row],[Total COM]]+MargesVN[[#This Row],[EXT GIE]]+MargesVN[[#This Row],[Forfait immat]]</f>
        <v>202.67259999999999</v>
      </c>
    </row>
    <row r="291" spans="1:51" s="231" customFormat="1" ht="11.25" customHeight="1" x14ac:dyDescent="0.25">
      <c r="A291" s="319">
        <v>15</v>
      </c>
      <c r="B291" s="319" t="s">
        <v>163</v>
      </c>
      <c r="C291" s="319" t="s">
        <v>104</v>
      </c>
      <c r="D291" s="320">
        <v>46098</v>
      </c>
      <c r="E291" s="321">
        <v>46098</v>
      </c>
      <c r="F291" s="322"/>
      <c r="G291" s="322"/>
      <c r="H291" s="322"/>
      <c r="I291" s="322"/>
      <c r="J291" s="322"/>
      <c r="K291" s="322">
        <v>0</v>
      </c>
      <c r="L291" s="319" t="s">
        <v>353</v>
      </c>
      <c r="M291" s="319">
        <v>511412</v>
      </c>
      <c r="N291" s="319">
        <v>1412</v>
      </c>
      <c r="O291" s="319" t="s">
        <v>2483</v>
      </c>
      <c r="P291" s="323" t="s">
        <v>2484</v>
      </c>
      <c r="Q291" s="319" t="s">
        <v>107</v>
      </c>
      <c r="R291" s="324">
        <v>28389</v>
      </c>
      <c r="S291" s="324">
        <v>-425</v>
      </c>
      <c r="T291" s="325">
        <f t="shared" si="48"/>
        <v>27964</v>
      </c>
      <c r="U291" s="326">
        <v>13</v>
      </c>
      <c r="V291" s="324">
        <v>1152.47</v>
      </c>
      <c r="W291" s="327">
        <v>95</v>
      </c>
      <c r="X291" s="328"/>
      <c r="Y291" s="327">
        <f t="shared" si="49"/>
        <v>1057.47</v>
      </c>
      <c r="Z291" s="329">
        <f t="shared" si="50"/>
        <v>4.1212630524960665E-2</v>
      </c>
      <c r="AA291" s="328">
        <v>0</v>
      </c>
      <c r="AB291" s="327">
        <v>-3349.99</v>
      </c>
      <c r="AC291" s="327"/>
      <c r="AD291" s="327"/>
      <c r="AE291" s="330">
        <v>0.1</v>
      </c>
      <c r="AF291" s="330">
        <v>0.1</v>
      </c>
      <c r="AG291" s="327">
        <f t="shared" si="51"/>
        <v>105.74700000000001</v>
      </c>
      <c r="AH291" s="327"/>
      <c r="AI291" s="327">
        <f t="shared" si="52"/>
        <v>105.74700000000001</v>
      </c>
      <c r="AJ291" s="319" t="s">
        <v>164</v>
      </c>
      <c r="AK291" s="319">
        <v>30</v>
      </c>
      <c r="AL291" s="326">
        <v>50</v>
      </c>
      <c r="AM291" s="331">
        <f t="shared" si="53"/>
        <v>1</v>
      </c>
      <c r="AN291" s="331">
        <f t="shared" si="54"/>
        <v>1</v>
      </c>
      <c r="AO291" s="331"/>
      <c r="AP291" s="331"/>
      <c r="AQ291" s="331">
        <f t="shared" si="55"/>
        <v>1</v>
      </c>
      <c r="AR291" s="332" t="str">
        <f>IF(A291="","",VLOOKUP(A291,'Base Sites'!A:B,2,FALSE))</f>
        <v>Valauto Hainaut</v>
      </c>
      <c r="AS291" s="332" t="str">
        <f t="shared" si="56"/>
        <v>VOLKSWAGEN</v>
      </c>
      <c r="AT291" s="331"/>
      <c r="AU291" s="333" t="str">
        <f>IF(A291="","",VLOOKUP(L291,'Base Vendeurs'!A:B,2,FALSE))</f>
        <v>Valauto Hainaut VW</v>
      </c>
      <c r="AV291" s="327">
        <f t="shared" si="57"/>
        <v>1152.47</v>
      </c>
      <c r="AW291" s="329">
        <f t="shared" si="58"/>
        <v>4.1212630524960665E-2</v>
      </c>
      <c r="AX291" s="333" t="str">
        <f t="shared" si="59"/>
        <v>NON</v>
      </c>
      <c r="AY291" s="231">
        <f>+MargesVN[[#This Row],[Total COM]]+MargesVN[[#This Row],[EXT GIE]]+MargesVN[[#This Row],[Forfait immat]]</f>
        <v>185.74700000000001</v>
      </c>
    </row>
    <row r="292" spans="1:51" s="231" customFormat="1" ht="11.25" customHeight="1" x14ac:dyDescent="0.25">
      <c r="A292" s="45">
        <v>15</v>
      </c>
      <c r="B292" s="45" t="s">
        <v>163</v>
      </c>
      <c r="C292" s="45" t="s">
        <v>104</v>
      </c>
      <c r="D292" s="44">
        <v>46042</v>
      </c>
      <c r="E292" s="65">
        <v>46042</v>
      </c>
      <c r="F292" s="35"/>
      <c r="G292" s="35"/>
      <c r="H292" s="35"/>
      <c r="I292" s="35"/>
      <c r="J292" s="35"/>
      <c r="K292" s="35"/>
      <c r="L292" s="45" t="s">
        <v>291</v>
      </c>
      <c r="M292" s="45">
        <v>511414</v>
      </c>
      <c r="N292" s="45">
        <v>1414</v>
      </c>
      <c r="O292" s="45" t="s">
        <v>1120</v>
      </c>
      <c r="P292" s="66" t="s">
        <v>1121</v>
      </c>
      <c r="Q292" s="45" t="s">
        <v>23</v>
      </c>
      <c r="R292" s="47">
        <v>20605.669999999998</v>
      </c>
      <c r="S292" s="47">
        <v>179.16</v>
      </c>
      <c r="T292" s="48">
        <f t="shared" si="48"/>
        <v>20784.829999999998</v>
      </c>
      <c r="U292" s="49">
        <v>7</v>
      </c>
      <c r="V292" s="47">
        <v>-343.4</v>
      </c>
      <c r="W292" s="46">
        <v>95</v>
      </c>
      <c r="X292" s="50"/>
      <c r="Y292" s="46">
        <f t="shared" si="49"/>
        <v>-438.4</v>
      </c>
      <c r="Z292" s="51">
        <f t="shared" si="50"/>
        <v>-1.6521665079772124E-2</v>
      </c>
      <c r="AA292" s="50">
        <v>0</v>
      </c>
      <c r="AB292" s="46">
        <v>-1440</v>
      </c>
      <c r="AC292" s="46"/>
      <c r="AD292" s="46" t="s">
        <v>2068</v>
      </c>
      <c r="AE292" s="52"/>
      <c r="AF292" s="52">
        <v>0.1</v>
      </c>
      <c r="AG292" s="46">
        <f t="shared" si="51"/>
        <v>0</v>
      </c>
      <c r="AH292" s="46"/>
      <c r="AI292" s="46">
        <f t="shared" si="52"/>
        <v>0</v>
      </c>
      <c r="AJ292" s="45" t="s">
        <v>164</v>
      </c>
      <c r="AK292" s="45"/>
      <c r="AL292" s="49"/>
      <c r="AM292" s="238">
        <f t="shared" si="53"/>
        <v>0</v>
      </c>
      <c r="AN292" s="238">
        <f t="shared" si="54"/>
        <v>1</v>
      </c>
      <c r="AO292" s="238"/>
      <c r="AP292" s="238"/>
      <c r="AQ292" s="238">
        <f t="shared" si="55"/>
        <v>0</v>
      </c>
      <c r="AR292" s="96" t="str">
        <f>IF(A292="","",VLOOKUP(A292,'Base Sites'!A:B,2,FALSE))</f>
        <v>Valauto Hainaut</v>
      </c>
      <c r="AS292" s="96" t="str">
        <f t="shared" si="56"/>
        <v>VOLKSWAGEN</v>
      </c>
      <c r="AT292" s="238"/>
      <c r="AU292" s="231" t="str">
        <f>IF(A292="","",VLOOKUP(L292,'Base Vendeurs'!A:B,2,FALSE))</f>
        <v>Valauto Hainaut VW</v>
      </c>
      <c r="AV292" s="46">
        <f t="shared" si="57"/>
        <v>-343.4</v>
      </c>
      <c r="AW292" s="51">
        <f t="shared" si="58"/>
        <v>-1.6521665079772124E-2</v>
      </c>
      <c r="AX292" s="231" t="str">
        <f t="shared" si="59"/>
        <v>OUI</v>
      </c>
      <c r="AY292" s="231">
        <f>+MargesVN[[#This Row],[Total COM]]+MargesVN[[#This Row],[EXT GIE]]+MargesVN[[#This Row],[Forfait immat]]</f>
        <v>0</v>
      </c>
    </row>
    <row r="293" spans="1:51" s="231" customFormat="1" ht="11.25" customHeight="1" x14ac:dyDescent="0.25">
      <c r="A293" s="319">
        <v>15</v>
      </c>
      <c r="B293" s="319" t="s">
        <v>163</v>
      </c>
      <c r="C293" s="319" t="s">
        <v>104</v>
      </c>
      <c r="D293" s="320">
        <v>46079</v>
      </c>
      <c r="E293" s="321">
        <v>46083</v>
      </c>
      <c r="F293" s="322"/>
      <c r="G293" s="322"/>
      <c r="H293" s="322"/>
      <c r="I293" s="322"/>
      <c r="J293" s="322"/>
      <c r="K293" s="322"/>
      <c r="L293" s="319" t="s">
        <v>327</v>
      </c>
      <c r="M293" s="319">
        <v>511438</v>
      </c>
      <c r="N293" s="319">
        <v>1438</v>
      </c>
      <c r="O293" s="319" t="s">
        <v>1959</v>
      </c>
      <c r="P293" s="323" t="s">
        <v>1960</v>
      </c>
      <c r="Q293" s="319" t="s">
        <v>157</v>
      </c>
      <c r="R293" s="324">
        <v>28533.33</v>
      </c>
      <c r="S293" s="324">
        <v>1666.67</v>
      </c>
      <c r="T293" s="325">
        <f t="shared" si="48"/>
        <v>30200</v>
      </c>
      <c r="U293" s="326">
        <v>30</v>
      </c>
      <c r="V293" s="324">
        <v>1454</v>
      </c>
      <c r="W293" s="327">
        <v>95</v>
      </c>
      <c r="X293" s="328"/>
      <c r="Y293" s="327">
        <f t="shared" si="49"/>
        <v>1359</v>
      </c>
      <c r="Z293" s="329">
        <f t="shared" si="50"/>
        <v>4.8145695364238413E-2</v>
      </c>
      <c r="AA293" s="328">
        <v>-3333.33</v>
      </c>
      <c r="AB293" s="327">
        <v>0</v>
      </c>
      <c r="AC293" s="327"/>
      <c r="AD293" s="327"/>
      <c r="AE293" s="330">
        <v>7.0000000000000007E-2</v>
      </c>
      <c r="AF293" s="330">
        <v>0.1</v>
      </c>
      <c r="AG293" s="327">
        <f t="shared" si="51"/>
        <v>95.13000000000001</v>
      </c>
      <c r="AH293" s="327"/>
      <c r="AI293" s="327">
        <f t="shared" si="52"/>
        <v>95.13000000000001</v>
      </c>
      <c r="AJ293" s="319" t="s">
        <v>164</v>
      </c>
      <c r="AK293" s="319">
        <v>30</v>
      </c>
      <c r="AL293" s="326">
        <v>50</v>
      </c>
      <c r="AM293" s="331">
        <f t="shared" si="53"/>
        <v>1</v>
      </c>
      <c r="AN293" s="331">
        <f t="shared" si="54"/>
        <v>1</v>
      </c>
      <c r="AO293" s="331"/>
      <c r="AP293" s="331"/>
      <c r="AQ293" s="331">
        <f t="shared" si="55"/>
        <v>1</v>
      </c>
      <c r="AR293" s="332" t="str">
        <f>IF(A293="","",VLOOKUP(A293,'Base Sites'!A:B,2,FALSE))</f>
        <v>Valauto Hainaut</v>
      </c>
      <c r="AS293" s="332" t="str">
        <f t="shared" si="56"/>
        <v>VOLKSWAGEN</v>
      </c>
      <c r="AT293" s="331"/>
      <c r="AU293" s="333" t="str">
        <f>IF(A293="","",VLOOKUP(L293,'Base Vendeurs'!A:B,2,FALSE))</f>
        <v>Valauto Hainaut VW</v>
      </c>
      <c r="AV293" s="327">
        <f t="shared" si="57"/>
        <v>1454</v>
      </c>
      <c r="AW293" s="329">
        <f t="shared" si="58"/>
        <v>4.8145695364238413E-2</v>
      </c>
      <c r="AX293" s="333" t="str">
        <f t="shared" si="59"/>
        <v>NON</v>
      </c>
      <c r="AY293" s="231">
        <f>+MargesVN[[#This Row],[Total COM]]+MargesVN[[#This Row],[EXT GIE]]+MargesVN[[#This Row],[Forfait immat]]</f>
        <v>175.13</v>
      </c>
    </row>
    <row r="294" spans="1:51" s="231" customFormat="1" ht="11.25" customHeight="1" x14ac:dyDescent="0.25">
      <c r="A294" s="319">
        <v>15</v>
      </c>
      <c r="B294" s="319" t="s">
        <v>163</v>
      </c>
      <c r="C294" s="319" t="s">
        <v>104</v>
      </c>
      <c r="D294" s="320">
        <v>46107</v>
      </c>
      <c r="E294" s="321">
        <v>46107</v>
      </c>
      <c r="F294" s="322"/>
      <c r="G294" s="322"/>
      <c r="H294" s="322"/>
      <c r="I294" s="322"/>
      <c r="J294" s="322"/>
      <c r="K294" s="322"/>
      <c r="L294" s="319" t="s">
        <v>291</v>
      </c>
      <c r="M294" s="319">
        <v>511439</v>
      </c>
      <c r="N294" s="319">
        <v>1439</v>
      </c>
      <c r="O294" s="319" t="s">
        <v>2802</v>
      </c>
      <c r="P294" s="323" t="s">
        <v>2803</v>
      </c>
      <c r="Q294" s="319" t="s">
        <v>157</v>
      </c>
      <c r="R294" s="324">
        <v>32700</v>
      </c>
      <c r="S294" s="324">
        <v>666.67</v>
      </c>
      <c r="T294" s="325">
        <f t="shared" si="48"/>
        <v>33366.67</v>
      </c>
      <c r="U294" s="326">
        <v>79</v>
      </c>
      <c r="V294" s="324">
        <v>1698.9</v>
      </c>
      <c r="W294" s="327">
        <v>95</v>
      </c>
      <c r="X294" s="328"/>
      <c r="Y294" s="327">
        <f t="shared" si="49"/>
        <v>1603.9</v>
      </c>
      <c r="Z294" s="329">
        <f t="shared" si="50"/>
        <v>5.0916078829562561E-2</v>
      </c>
      <c r="AA294" s="328">
        <v>0</v>
      </c>
      <c r="AB294" s="327">
        <v>-4083.33</v>
      </c>
      <c r="AC294" s="327"/>
      <c r="AD294" s="327"/>
      <c r="AE294" s="330">
        <v>7.0000000000000007E-2</v>
      </c>
      <c r="AF294" s="330">
        <v>0.1</v>
      </c>
      <c r="AG294" s="327">
        <f t="shared" si="51"/>
        <v>112.27300000000001</v>
      </c>
      <c r="AH294" s="327"/>
      <c r="AI294" s="327">
        <f t="shared" si="52"/>
        <v>112.27300000000001</v>
      </c>
      <c r="AJ294" s="319" t="s">
        <v>164</v>
      </c>
      <c r="AK294" s="319"/>
      <c r="AL294" s="326"/>
      <c r="AM294" s="331">
        <f t="shared" si="53"/>
        <v>0</v>
      </c>
      <c r="AN294" s="331">
        <f t="shared" si="54"/>
        <v>1</v>
      </c>
      <c r="AO294" s="331"/>
      <c r="AP294" s="331"/>
      <c r="AQ294" s="331">
        <f t="shared" si="55"/>
        <v>0</v>
      </c>
      <c r="AR294" s="332" t="str">
        <f>IF(A294="","",VLOOKUP(A294,'Base Sites'!A:B,2,FALSE))</f>
        <v>Valauto Hainaut</v>
      </c>
      <c r="AS294" s="332" t="str">
        <f t="shared" si="56"/>
        <v>VOLKSWAGEN</v>
      </c>
      <c r="AT294" s="331"/>
      <c r="AU294" s="333" t="str">
        <f>IF(A294="","",VLOOKUP(L294,'Base Vendeurs'!A:B,2,FALSE))</f>
        <v>Valauto Hainaut VW</v>
      </c>
      <c r="AV294" s="327">
        <f t="shared" si="57"/>
        <v>1698.9</v>
      </c>
      <c r="AW294" s="329">
        <f t="shared" si="58"/>
        <v>5.0916078829562561E-2</v>
      </c>
      <c r="AX294" s="333" t="str">
        <f t="shared" si="59"/>
        <v>NON</v>
      </c>
      <c r="AY294" s="231">
        <f>+MargesVN[[#This Row],[Total COM]]+MargesVN[[#This Row],[EXT GIE]]+MargesVN[[#This Row],[Forfait immat]]</f>
        <v>112.27300000000001</v>
      </c>
    </row>
    <row r="295" spans="1:51" s="231" customFormat="1" ht="11.25" customHeight="1" x14ac:dyDescent="0.25">
      <c r="A295" s="354">
        <v>15</v>
      </c>
      <c r="B295" s="354" t="s">
        <v>183</v>
      </c>
      <c r="C295" s="354" t="s">
        <v>104</v>
      </c>
      <c r="D295" s="355">
        <v>46140</v>
      </c>
      <c r="E295" s="356">
        <v>46141</v>
      </c>
      <c r="F295" s="357"/>
      <c r="G295" s="357"/>
      <c r="H295" s="357"/>
      <c r="I295" s="357" t="s">
        <v>165</v>
      </c>
      <c r="J295" s="357"/>
      <c r="K295" s="357">
        <v>-8277.39</v>
      </c>
      <c r="L295" s="354" t="s">
        <v>353</v>
      </c>
      <c r="M295" s="354">
        <v>511440</v>
      </c>
      <c r="N295" s="354">
        <v>1440</v>
      </c>
      <c r="O295" s="354" t="s">
        <v>3629</v>
      </c>
      <c r="P295" s="358" t="s">
        <v>3630</v>
      </c>
      <c r="Q295" s="354" t="s">
        <v>157</v>
      </c>
      <c r="R295" s="359">
        <v>28533.33</v>
      </c>
      <c r="S295" s="359">
        <v>1666.67</v>
      </c>
      <c r="T295" s="360">
        <f t="shared" si="48"/>
        <v>30200</v>
      </c>
      <c r="U295" s="361">
        <v>132</v>
      </c>
      <c r="V295" s="359">
        <v>170.67</v>
      </c>
      <c r="W295" s="362">
        <v>95</v>
      </c>
      <c r="X295" s="363"/>
      <c r="Y295" s="362">
        <f t="shared" si="49"/>
        <v>75.669999999999987</v>
      </c>
      <c r="Z295" s="364">
        <f t="shared" si="50"/>
        <v>5.6513245033112582E-3</v>
      </c>
      <c r="AA295" s="363">
        <v>0</v>
      </c>
      <c r="AB295" s="362">
        <v>-3666.67</v>
      </c>
      <c r="AC295" s="362"/>
      <c r="AD295" s="362" t="s">
        <v>2019</v>
      </c>
      <c r="AE295" s="365">
        <v>0.13</v>
      </c>
      <c r="AF295" s="365">
        <v>0.13</v>
      </c>
      <c r="AG295" s="362">
        <f t="shared" si="51"/>
        <v>9.8370999999999995</v>
      </c>
      <c r="AH295" s="362"/>
      <c r="AI295" s="362">
        <f t="shared" si="52"/>
        <v>9.8370999999999995</v>
      </c>
      <c r="AJ295" s="354" t="s">
        <v>164</v>
      </c>
      <c r="AK295" s="354">
        <v>30</v>
      </c>
      <c r="AL295" s="361"/>
      <c r="AM295" s="366">
        <f t="shared" si="53"/>
        <v>0</v>
      </c>
      <c r="AN295" s="366">
        <f t="shared" si="54"/>
        <v>1</v>
      </c>
      <c r="AO295" s="366"/>
      <c r="AP295" s="366"/>
      <c r="AQ295" s="366">
        <f t="shared" si="55"/>
        <v>0</v>
      </c>
      <c r="AR295" s="367" t="str">
        <f>IF(A295="","",VLOOKUP(A295,'Base Sites'!A:B,2,FALSE))</f>
        <v>Valauto Hainaut</v>
      </c>
      <c r="AS295" s="367" t="str">
        <f t="shared" si="56"/>
        <v>VOLKSWAGEN</v>
      </c>
      <c r="AT295" s="366"/>
      <c r="AU295" s="368" t="str">
        <f>IF(A295="","",VLOOKUP(L295,'Base Vendeurs'!A:B,2,FALSE))</f>
        <v>Valauto Hainaut VW</v>
      </c>
      <c r="AV295" s="362">
        <f t="shared" si="57"/>
        <v>170.67</v>
      </c>
      <c r="AW295" s="364">
        <f t="shared" si="58"/>
        <v>5.6513245033112582E-3</v>
      </c>
      <c r="AX295" s="368" t="str">
        <f t="shared" si="59"/>
        <v>NON</v>
      </c>
      <c r="AY295" s="231">
        <f>+MargesVN[[#This Row],[Total COM]]+MargesVN[[#This Row],[EXT GIE]]+MargesVN[[#This Row],[Forfait immat]]</f>
        <v>39.8371</v>
      </c>
    </row>
    <row r="296" spans="1:51" s="231" customFormat="1" ht="11.25" customHeight="1" x14ac:dyDescent="0.25">
      <c r="A296" s="45">
        <v>15</v>
      </c>
      <c r="B296" s="45" t="s">
        <v>163</v>
      </c>
      <c r="C296" s="45" t="s">
        <v>104</v>
      </c>
      <c r="D296" s="44">
        <v>46065</v>
      </c>
      <c r="E296" s="65">
        <v>46066</v>
      </c>
      <c r="F296" s="35"/>
      <c r="G296" s="35"/>
      <c r="H296" s="35"/>
      <c r="I296" s="35"/>
      <c r="J296" s="35"/>
      <c r="K296" s="35"/>
      <c r="L296" s="45" t="s">
        <v>327</v>
      </c>
      <c r="M296" s="45">
        <v>511450</v>
      </c>
      <c r="N296" s="45">
        <v>1450</v>
      </c>
      <c r="O296" s="45" t="s">
        <v>1569</v>
      </c>
      <c r="P296" s="66" t="s">
        <v>1570</v>
      </c>
      <c r="Q296" s="45" t="s">
        <v>177</v>
      </c>
      <c r="R296" s="47">
        <v>39271.67</v>
      </c>
      <c r="S296" s="47">
        <v>5016.67</v>
      </c>
      <c r="T296" s="48">
        <f t="shared" si="48"/>
        <v>44288.34</v>
      </c>
      <c r="U296" s="49">
        <v>34</v>
      </c>
      <c r="V296" s="47">
        <v>2261.86</v>
      </c>
      <c r="W296" s="46">
        <v>95</v>
      </c>
      <c r="X296" s="50"/>
      <c r="Y296" s="46">
        <f t="shared" si="49"/>
        <v>2166.86</v>
      </c>
      <c r="Z296" s="51">
        <f t="shared" si="50"/>
        <v>5.107123003481278E-2</v>
      </c>
      <c r="AA296" s="50">
        <v>-5566.67</v>
      </c>
      <c r="AB296" s="46">
        <v>0</v>
      </c>
      <c r="AC296" s="46"/>
      <c r="AD296" s="46"/>
      <c r="AE296" s="52">
        <v>7.0000000000000007E-2</v>
      </c>
      <c r="AF296" s="52">
        <v>7.0000000000000007E-2</v>
      </c>
      <c r="AG296" s="46">
        <f t="shared" si="51"/>
        <v>151.68020000000001</v>
      </c>
      <c r="AH296" s="46"/>
      <c r="AI296" s="46">
        <f t="shared" si="52"/>
        <v>151.68020000000001</v>
      </c>
      <c r="AJ296" s="45" t="s">
        <v>164</v>
      </c>
      <c r="AK296" s="45">
        <v>0</v>
      </c>
      <c r="AL296" s="49">
        <v>50</v>
      </c>
      <c r="AM296" s="238">
        <f t="shared" si="53"/>
        <v>1</v>
      </c>
      <c r="AN296" s="238">
        <f t="shared" si="54"/>
        <v>1</v>
      </c>
      <c r="AO296" s="238"/>
      <c r="AP296" s="238"/>
      <c r="AQ296" s="238">
        <f t="shared" si="55"/>
        <v>1</v>
      </c>
      <c r="AR296" s="96" t="str">
        <f>IF(A296="","",VLOOKUP(A296,'Base Sites'!A:B,2,FALSE))</f>
        <v>Valauto Hainaut</v>
      </c>
      <c r="AS296" s="96" t="str">
        <f t="shared" si="56"/>
        <v>VOLKSWAGEN</v>
      </c>
      <c r="AT296" s="238"/>
      <c r="AU296" s="231" t="str">
        <f>IF(A296="","",VLOOKUP(L296,'Base Vendeurs'!A:B,2,FALSE))</f>
        <v>Valauto Hainaut VW</v>
      </c>
      <c r="AV296" s="46">
        <f t="shared" si="57"/>
        <v>2261.86</v>
      </c>
      <c r="AW296" s="51">
        <f t="shared" si="58"/>
        <v>5.107123003481278E-2</v>
      </c>
      <c r="AX296" s="231" t="str">
        <f t="shared" si="59"/>
        <v>NON</v>
      </c>
      <c r="AY296" s="231">
        <f>+MargesVN[[#This Row],[Total COM]]+MargesVN[[#This Row],[EXT GIE]]+MargesVN[[#This Row],[Forfait immat]]</f>
        <v>201.68020000000001</v>
      </c>
    </row>
    <row r="297" spans="1:51" s="231" customFormat="1" ht="11.25" customHeight="1" x14ac:dyDescent="0.25">
      <c r="A297" s="319">
        <v>15</v>
      </c>
      <c r="B297" s="319" t="s">
        <v>163</v>
      </c>
      <c r="C297" s="319" t="s">
        <v>104</v>
      </c>
      <c r="D297" s="320">
        <v>46111</v>
      </c>
      <c r="E297" s="321">
        <v>46101</v>
      </c>
      <c r="F297" s="322"/>
      <c r="G297" s="322"/>
      <c r="H297" s="322"/>
      <c r="I297" s="322"/>
      <c r="J297" s="322"/>
      <c r="K297" s="322"/>
      <c r="L297" s="319" t="s">
        <v>327</v>
      </c>
      <c r="M297" s="319">
        <v>511451</v>
      </c>
      <c r="N297" s="319">
        <v>1451</v>
      </c>
      <c r="O297" s="319" t="s">
        <v>2804</v>
      </c>
      <c r="P297" s="323" t="s">
        <v>2805</v>
      </c>
      <c r="Q297" s="319" t="s">
        <v>157</v>
      </c>
      <c r="R297" s="324">
        <v>28533.33</v>
      </c>
      <c r="S297" s="324">
        <v>1666.67</v>
      </c>
      <c r="T297" s="325">
        <f t="shared" si="48"/>
        <v>30200</v>
      </c>
      <c r="U297" s="326">
        <v>28</v>
      </c>
      <c r="V297" s="324">
        <v>1454</v>
      </c>
      <c r="W297" s="327">
        <v>95</v>
      </c>
      <c r="X297" s="328"/>
      <c r="Y297" s="327">
        <f t="shared" si="49"/>
        <v>1359</v>
      </c>
      <c r="Z297" s="329">
        <f t="shared" si="50"/>
        <v>4.8145695364238413E-2</v>
      </c>
      <c r="AA297" s="328">
        <v>0</v>
      </c>
      <c r="AB297" s="327">
        <v>-3333.33</v>
      </c>
      <c r="AC297" s="327"/>
      <c r="AD297" s="327"/>
      <c r="AE297" s="330">
        <v>7.0000000000000007E-2</v>
      </c>
      <c r="AF297" s="330">
        <v>7.0000000000000007E-2</v>
      </c>
      <c r="AG297" s="327">
        <f t="shared" si="51"/>
        <v>95.13000000000001</v>
      </c>
      <c r="AH297" s="327"/>
      <c r="AI297" s="327">
        <f t="shared" si="52"/>
        <v>95.13000000000001</v>
      </c>
      <c r="AJ297" s="319" t="s">
        <v>164</v>
      </c>
      <c r="AK297" s="319">
        <v>30</v>
      </c>
      <c r="AL297" s="326">
        <v>50</v>
      </c>
      <c r="AM297" s="331">
        <f t="shared" si="53"/>
        <v>1</v>
      </c>
      <c r="AN297" s="331">
        <f t="shared" si="54"/>
        <v>1</v>
      </c>
      <c r="AO297" s="331"/>
      <c r="AP297" s="331"/>
      <c r="AQ297" s="331">
        <f t="shared" si="55"/>
        <v>1</v>
      </c>
      <c r="AR297" s="332" t="str">
        <f>IF(A297="","",VLOOKUP(A297,'Base Sites'!A:B,2,FALSE))</f>
        <v>Valauto Hainaut</v>
      </c>
      <c r="AS297" s="332" t="str">
        <f t="shared" si="56"/>
        <v>VOLKSWAGEN</v>
      </c>
      <c r="AT297" s="331"/>
      <c r="AU297" s="333" t="str">
        <f>IF(A297="","",VLOOKUP(L297,'Base Vendeurs'!A:B,2,FALSE))</f>
        <v>Valauto Hainaut VW</v>
      </c>
      <c r="AV297" s="327">
        <f t="shared" si="57"/>
        <v>1454</v>
      </c>
      <c r="AW297" s="329">
        <f t="shared" si="58"/>
        <v>4.8145695364238413E-2</v>
      </c>
      <c r="AX297" s="333" t="str">
        <f t="shared" si="59"/>
        <v>NON</v>
      </c>
      <c r="AY297" s="231">
        <f>+MargesVN[[#This Row],[Total COM]]+MargesVN[[#This Row],[EXT GIE]]+MargesVN[[#This Row],[Forfait immat]]</f>
        <v>175.13</v>
      </c>
    </row>
    <row r="298" spans="1:51" s="231" customFormat="1" ht="11.25" customHeight="1" x14ac:dyDescent="0.25">
      <c r="A298" s="319">
        <v>60</v>
      </c>
      <c r="B298" s="319" t="s">
        <v>163</v>
      </c>
      <c r="C298" s="319" t="s">
        <v>104</v>
      </c>
      <c r="D298" s="320">
        <v>46099</v>
      </c>
      <c r="E298" s="321">
        <v>46091</v>
      </c>
      <c r="F298" s="322"/>
      <c r="G298" s="322"/>
      <c r="H298" s="322"/>
      <c r="I298" s="322"/>
      <c r="J298" s="322"/>
      <c r="K298" s="322">
        <v>0</v>
      </c>
      <c r="L298" s="319" t="s">
        <v>444</v>
      </c>
      <c r="M298" s="319">
        <v>511466</v>
      </c>
      <c r="N298" s="319">
        <v>1466</v>
      </c>
      <c r="O298" s="319" t="s">
        <v>2754</v>
      </c>
      <c r="P298" s="323" t="s">
        <v>2755</v>
      </c>
      <c r="Q298" s="319" t="s">
        <v>23</v>
      </c>
      <c r="R298" s="324">
        <v>21614</v>
      </c>
      <c r="S298" s="324">
        <v>1145.8399999999999</v>
      </c>
      <c r="T298" s="325">
        <f t="shared" si="48"/>
        <v>22759.84</v>
      </c>
      <c r="U298" s="326">
        <v>141</v>
      </c>
      <c r="V298" s="324">
        <v>211.51999999999998</v>
      </c>
      <c r="W298" s="327">
        <v>95</v>
      </c>
      <c r="X298" s="328"/>
      <c r="Y298" s="327">
        <f t="shared" si="49"/>
        <v>116.51999999999998</v>
      </c>
      <c r="Z298" s="329">
        <f t="shared" si="50"/>
        <v>9.2935626963985673E-3</v>
      </c>
      <c r="AA298" s="328">
        <v>0</v>
      </c>
      <c r="AB298" s="327">
        <v>-1690</v>
      </c>
      <c r="AC298" s="327"/>
      <c r="AD298" s="327"/>
      <c r="AE298" s="330">
        <v>0.13</v>
      </c>
      <c r="AF298" s="330">
        <v>0.13</v>
      </c>
      <c r="AG298" s="327">
        <f t="shared" si="51"/>
        <v>15.147599999999999</v>
      </c>
      <c r="AH298" s="327"/>
      <c r="AI298" s="327">
        <f t="shared" si="52"/>
        <v>15.147599999999999</v>
      </c>
      <c r="AJ298" s="319" t="s">
        <v>164</v>
      </c>
      <c r="AK298" s="319">
        <v>30</v>
      </c>
      <c r="AL298" s="326">
        <v>100</v>
      </c>
      <c r="AM298" s="331">
        <f t="shared" si="53"/>
        <v>1</v>
      </c>
      <c r="AN298" s="331">
        <f t="shared" si="54"/>
        <v>1</v>
      </c>
      <c r="AO298" s="331"/>
      <c r="AP298" s="331"/>
      <c r="AQ298" s="331">
        <f t="shared" si="55"/>
        <v>1</v>
      </c>
      <c r="AR298" s="332" t="str">
        <f>IF(A298="","",VLOOKUP(A298,'Base Sites'!A:B,2,FALSE))</f>
        <v>Val de Lys Automobiles</v>
      </c>
      <c r="AS298" s="332" t="str">
        <f t="shared" si="56"/>
        <v>VOLKSWAGEN</v>
      </c>
      <c r="AT298" s="331"/>
      <c r="AU298" s="333" t="str">
        <f>IF(A298="","",VLOOKUP(L298,'Base Vendeurs'!A:B,2,FALSE))</f>
        <v xml:space="preserve">Val de Lys </v>
      </c>
      <c r="AV298" s="327">
        <f t="shared" si="57"/>
        <v>211.51999999999998</v>
      </c>
      <c r="AW298" s="329">
        <f t="shared" si="58"/>
        <v>9.2935626963985673E-3</v>
      </c>
      <c r="AX298" s="333" t="str">
        <f t="shared" si="59"/>
        <v>NON</v>
      </c>
      <c r="AY298" s="231">
        <f>+MargesVN[[#This Row],[Total COM]]+MargesVN[[#This Row],[EXT GIE]]+MargesVN[[#This Row],[Forfait immat]]</f>
        <v>145.14760000000001</v>
      </c>
    </row>
    <row r="299" spans="1:51" s="231" customFormat="1" ht="11.25" customHeight="1" x14ac:dyDescent="0.25">
      <c r="A299" s="45">
        <v>15</v>
      </c>
      <c r="B299" s="45" t="s">
        <v>163</v>
      </c>
      <c r="C299" s="45" t="s">
        <v>104</v>
      </c>
      <c r="D299" s="44">
        <v>46058</v>
      </c>
      <c r="E299" s="65">
        <v>46058</v>
      </c>
      <c r="F299" s="35"/>
      <c r="G299" s="35"/>
      <c r="H299" s="35"/>
      <c r="I299" s="35"/>
      <c r="J299" s="35"/>
      <c r="K299" s="35">
        <v>0</v>
      </c>
      <c r="L299" s="45" t="s">
        <v>291</v>
      </c>
      <c r="M299" s="45">
        <v>511474</v>
      </c>
      <c r="N299" s="45">
        <v>1474</v>
      </c>
      <c r="O299" s="45" t="s">
        <v>1357</v>
      </c>
      <c r="P299" s="66" t="s">
        <v>1358</v>
      </c>
      <c r="Q299" s="45" t="s">
        <v>93</v>
      </c>
      <c r="R299" s="47">
        <v>27305.67</v>
      </c>
      <c r="S299" s="47">
        <v>2083.34</v>
      </c>
      <c r="T299" s="48">
        <f t="shared" si="48"/>
        <v>29389.01</v>
      </c>
      <c r="U299" s="49">
        <v>21</v>
      </c>
      <c r="V299" s="47">
        <v>1129.51</v>
      </c>
      <c r="W299" s="46">
        <v>95</v>
      </c>
      <c r="X299" s="50"/>
      <c r="Y299" s="46">
        <f t="shared" si="49"/>
        <v>1034.51</v>
      </c>
      <c r="Z299" s="51">
        <f t="shared" si="50"/>
        <v>3.8433074132133066E-2</v>
      </c>
      <c r="AA299" s="50">
        <v>0</v>
      </c>
      <c r="AB299" s="46">
        <v>-916.67</v>
      </c>
      <c r="AC299" s="46"/>
      <c r="AD299" s="46"/>
      <c r="AE299" s="52">
        <v>0.1</v>
      </c>
      <c r="AF299" s="52">
        <v>0.1</v>
      </c>
      <c r="AG299" s="46">
        <f t="shared" si="51"/>
        <v>103.45100000000001</v>
      </c>
      <c r="AH299" s="46"/>
      <c r="AI299" s="46">
        <f t="shared" si="52"/>
        <v>103.45100000000001</v>
      </c>
      <c r="AJ299" s="45" t="s">
        <v>164</v>
      </c>
      <c r="AK299" s="45">
        <v>30</v>
      </c>
      <c r="AL299" s="49"/>
      <c r="AM299" s="238">
        <f t="shared" si="53"/>
        <v>0</v>
      </c>
      <c r="AN299" s="238">
        <f t="shared" si="54"/>
        <v>1</v>
      </c>
      <c r="AO299" s="238"/>
      <c r="AP299" s="238"/>
      <c r="AQ299" s="238">
        <f t="shared" si="55"/>
        <v>0</v>
      </c>
      <c r="AR299" s="96" t="str">
        <f>IF(A299="","",VLOOKUP(A299,'Base Sites'!A:B,2,FALSE))</f>
        <v>Valauto Hainaut</v>
      </c>
      <c r="AS299" s="96" t="str">
        <f t="shared" si="56"/>
        <v>VOLKSWAGEN</v>
      </c>
      <c r="AT299" s="238"/>
      <c r="AU299" s="231" t="str">
        <f>IF(A299="","",VLOOKUP(L299,'Base Vendeurs'!A:B,2,FALSE))</f>
        <v>Valauto Hainaut VW</v>
      </c>
      <c r="AV299" s="46">
        <f t="shared" si="57"/>
        <v>1129.51</v>
      </c>
      <c r="AW299" s="51">
        <f t="shared" si="58"/>
        <v>3.8433074132133066E-2</v>
      </c>
      <c r="AX299" s="231" t="str">
        <f t="shared" si="59"/>
        <v>NON</v>
      </c>
      <c r="AY299" s="231">
        <f>+MargesVN[[#This Row],[Total COM]]+MargesVN[[#This Row],[EXT GIE]]+MargesVN[[#This Row],[Forfait immat]]</f>
        <v>133.45100000000002</v>
      </c>
    </row>
    <row r="300" spans="1:51" s="231" customFormat="1" ht="11.25" customHeight="1" x14ac:dyDescent="0.25">
      <c r="A300" s="45">
        <v>15</v>
      </c>
      <c r="B300" s="45" t="s">
        <v>163</v>
      </c>
      <c r="C300" s="45" t="s">
        <v>104</v>
      </c>
      <c r="D300" s="44">
        <v>46069</v>
      </c>
      <c r="E300" s="65">
        <v>46069</v>
      </c>
      <c r="F300" s="35"/>
      <c r="G300" s="35"/>
      <c r="H300" s="35"/>
      <c r="I300" s="35"/>
      <c r="J300" s="35"/>
      <c r="K300" s="35">
        <v>0</v>
      </c>
      <c r="L300" s="45" t="s">
        <v>353</v>
      </c>
      <c r="M300" s="45">
        <v>511480</v>
      </c>
      <c r="N300" s="45">
        <v>1480</v>
      </c>
      <c r="O300" s="45" t="s">
        <v>1636</v>
      </c>
      <c r="P300" s="66" t="s">
        <v>1637</v>
      </c>
      <c r="Q300" s="45" t="s">
        <v>93</v>
      </c>
      <c r="R300" s="47">
        <v>27305.67</v>
      </c>
      <c r="S300" s="47">
        <v>1875</v>
      </c>
      <c r="T300" s="48">
        <f t="shared" si="48"/>
        <v>29180.67</v>
      </c>
      <c r="U300" s="49">
        <v>25</v>
      </c>
      <c r="V300" s="47">
        <v>1233.8800000000001</v>
      </c>
      <c r="W300" s="46">
        <v>95</v>
      </c>
      <c r="X300" s="50"/>
      <c r="Y300" s="46">
        <f t="shared" si="49"/>
        <v>1138.8800000000001</v>
      </c>
      <c r="Z300" s="51">
        <f t="shared" si="50"/>
        <v>4.2284155915542729E-2</v>
      </c>
      <c r="AA300" s="50">
        <v>0</v>
      </c>
      <c r="AB300" s="46">
        <v>-916.67</v>
      </c>
      <c r="AC300" s="46"/>
      <c r="AD300" s="46"/>
      <c r="AE300" s="52">
        <v>0.1</v>
      </c>
      <c r="AF300" s="52">
        <v>0.1</v>
      </c>
      <c r="AG300" s="46">
        <f t="shared" si="51"/>
        <v>113.88800000000002</v>
      </c>
      <c r="AH300" s="46"/>
      <c r="AI300" s="46">
        <f t="shared" si="52"/>
        <v>113.88800000000002</v>
      </c>
      <c r="AJ300" s="45" t="s">
        <v>149</v>
      </c>
      <c r="AK300" s="45">
        <v>30</v>
      </c>
      <c r="AL300" s="49">
        <v>50</v>
      </c>
      <c r="AM300" s="238">
        <f t="shared" si="53"/>
        <v>1</v>
      </c>
      <c r="AN300" s="238">
        <f t="shared" si="54"/>
        <v>1</v>
      </c>
      <c r="AO300" s="238"/>
      <c r="AP300" s="238"/>
      <c r="AQ300" s="238">
        <f t="shared" si="55"/>
        <v>1</v>
      </c>
      <c r="AR300" s="96" t="str">
        <f>IF(A300="","",VLOOKUP(A300,'Base Sites'!A:B,2,FALSE))</f>
        <v>Valauto Hainaut</v>
      </c>
      <c r="AS300" s="96" t="str">
        <f t="shared" si="56"/>
        <v>VOLKSWAGEN</v>
      </c>
      <c r="AT300" s="238"/>
      <c r="AU300" s="231" t="str">
        <f>IF(A300="","",VLOOKUP(L300,'Base Vendeurs'!A:B,2,FALSE))</f>
        <v>Valauto Hainaut VW</v>
      </c>
      <c r="AV300" s="46">
        <f t="shared" si="57"/>
        <v>1233.8800000000001</v>
      </c>
      <c r="AW300" s="51">
        <f t="shared" si="58"/>
        <v>4.2284155915542729E-2</v>
      </c>
      <c r="AX300" s="231" t="str">
        <f t="shared" si="59"/>
        <v>NON</v>
      </c>
      <c r="AY300" s="231">
        <f>+MargesVN[[#This Row],[Total COM]]+MargesVN[[#This Row],[EXT GIE]]+MargesVN[[#This Row],[Forfait immat]]</f>
        <v>193.88800000000003</v>
      </c>
    </row>
    <row r="301" spans="1:51" s="231" customFormat="1" ht="11.25" customHeight="1" x14ac:dyDescent="0.25">
      <c r="A301" s="431">
        <v>15</v>
      </c>
      <c r="B301" s="431" t="s">
        <v>163</v>
      </c>
      <c r="C301" s="431" t="s">
        <v>104</v>
      </c>
      <c r="D301" s="432">
        <v>46170</v>
      </c>
      <c r="E301" s="433">
        <v>46174</v>
      </c>
      <c r="F301" s="434"/>
      <c r="G301" s="434"/>
      <c r="H301" s="434"/>
      <c r="I301" s="434"/>
      <c r="J301" s="434"/>
      <c r="K301" s="434">
        <v>0</v>
      </c>
      <c r="L301" s="431" t="s">
        <v>388</v>
      </c>
      <c r="M301" s="431">
        <v>511481</v>
      </c>
      <c r="N301" s="431">
        <v>1481</v>
      </c>
      <c r="O301" s="431" t="s">
        <v>4044</v>
      </c>
      <c r="P301" s="435" t="s">
        <v>4045</v>
      </c>
      <c r="Q301" s="431" t="s">
        <v>93</v>
      </c>
      <c r="R301" s="436">
        <v>33555.67</v>
      </c>
      <c r="S301" s="436">
        <v>1283.3399999999999</v>
      </c>
      <c r="T301" s="437">
        <f t="shared" si="48"/>
        <v>34839.009999999995</v>
      </c>
      <c r="U301" s="438">
        <v>104</v>
      </c>
      <c r="V301" s="436">
        <v>1405.98</v>
      </c>
      <c r="W301" s="439">
        <v>95</v>
      </c>
      <c r="X301" s="440"/>
      <c r="Y301" s="439">
        <f t="shared" si="49"/>
        <v>1310.98</v>
      </c>
      <c r="Z301" s="441">
        <f t="shared" si="50"/>
        <v>4.0356485445481954E-2</v>
      </c>
      <c r="AA301" s="440">
        <v>-3105.73</v>
      </c>
      <c r="AB301" s="439">
        <v>0</v>
      </c>
      <c r="AC301" s="439"/>
      <c r="AD301" s="439"/>
      <c r="AE301" s="442">
        <v>0.1</v>
      </c>
      <c r="AF301" s="442">
        <v>0.12</v>
      </c>
      <c r="AG301" s="439">
        <f t="shared" si="51"/>
        <v>131.09800000000001</v>
      </c>
      <c r="AH301" s="439"/>
      <c r="AI301" s="439">
        <f t="shared" si="52"/>
        <v>131.09800000000001</v>
      </c>
      <c r="AJ301" s="431" t="s">
        <v>149</v>
      </c>
      <c r="AK301" s="431">
        <v>30</v>
      </c>
      <c r="AL301" s="438"/>
      <c r="AM301" s="443">
        <f t="shared" si="53"/>
        <v>0</v>
      </c>
      <c r="AN301" s="443">
        <f t="shared" si="54"/>
        <v>1</v>
      </c>
      <c r="AO301" s="443"/>
      <c r="AP301" s="443"/>
      <c r="AQ301" s="443">
        <f t="shared" si="55"/>
        <v>0</v>
      </c>
      <c r="AR301" s="444" t="str">
        <f>IF(A301="","",VLOOKUP(A301,'Base Sites'!A:B,2,FALSE))</f>
        <v>Valauto Hainaut</v>
      </c>
      <c r="AS301" s="444" t="str">
        <f t="shared" si="56"/>
        <v>VOLKSWAGEN</v>
      </c>
      <c r="AT301" s="443"/>
      <c r="AU301" s="445" t="str">
        <f>IF(A301="","",VLOOKUP(L301,'Base Vendeurs'!A:B,2,FALSE))</f>
        <v>Valauto Roncq VW</v>
      </c>
      <c r="AV301" s="439">
        <f t="shared" si="57"/>
        <v>1405.98</v>
      </c>
      <c r="AW301" s="441">
        <f t="shared" si="58"/>
        <v>4.0356485445481954E-2</v>
      </c>
      <c r="AX301" s="445" t="str">
        <f t="shared" si="59"/>
        <v>NON</v>
      </c>
      <c r="AY301" s="231">
        <f>+MargesVN[[#This Row],[Total COM]]+MargesVN[[#This Row],[EXT GIE]]+MargesVN[[#This Row],[Forfait immat]]</f>
        <v>161.09800000000001</v>
      </c>
    </row>
    <row r="302" spans="1:51" s="231" customFormat="1" ht="11.25" customHeight="1" x14ac:dyDescent="0.25">
      <c r="A302" s="45">
        <v>35</v>
      </c>
      <c r="B302" s="45" t="s">
        <v>163</v>
      </c>
      <c r="C302" s="45" t="s">
        <v>104</v>
      </c>
      <c r="D302" s="44">
        <v>46069</v>
      </c>
      <c r="E302" s="65">
        <v>46069</v>
      </c>
      <c r="F302" s="35"/>
      <c r="G302" s="35"/>
      <c r="H302" s="35"/>
      <c r="I302" s="35"/>
      <c r="J302" s="35"/>
      <c r="K302" s="35"/>
      <c r="L302" s="45" t="s">
        <v>252</v>
      </c>
      <c r="M302" s="45">
        <v>511482</v>
      </c>
      <c r="N302" s="45">
        <v>1482</v>
      </c>
      <c r="O302" s="45" t="s">
        <v>1622</v>
      </c>
      <c r="P302" s="66" t="s">
        <v>1623</v>
      </c>
      <c r="Q302" s="45" t="s">
        <v>24</v>
      </c>
      <c r="R302" s="47">
        <v>40541.67</v>
      </c>
      <c r="S302" s="47">
        <v>441.67</v>
      </c>
      <c r="T302" s="48">
        <f t="shared" si="48"/>
        <v>40983.339999999997</v>
      </c>
      <c r="U302" s="49">
        <v>210</v>
      </c>
      <c r="V302" s="47">
        <v>571.20000000000005</v>
      </c>
      <c r="W302" s="46">
        <v>95</v>
      </c>
      <c r="X302" s="50"/>
      <c r="Y302" s="46">
        <f t="shared" si="49"/>
        <v>476.20000000000005</v>
      </c>
      <c r="Z302" s="51">
        <f t="shared" si="50"/>
        <v>1.3937370648658701E-2</v>
      </c>
      <c r="AA302" s="50">
        <v>-4688.5</v>
      </c>
      <c r="AB302" s="46">
        <v>0</v>
      </c>
      <c r="AC302" s="46"/>
      <c r="AD302" s="46" t="s">
        <v>2019</v>
      </c>
      <c r="AE302" s="52">
        <v>0.13</v>
      </c>
      <c r="AF302" s="52">
        <v>0.13</v>
      </c>
      <c r="AG302" s="46">
        <f t="shared" si="51"/>
        <v>61.906000000000006</v>
      </c>
      <c r="AH302" s="46"/>
      <c r="AI302" s="46">
        <f t="shared" si="52"/>
        <v>61.906000000000006</v>
      </c>
      <c r="AJ302" s="45" t="s">
        <v>149</v>
      </c>
      <c r="AK302" s="45">
        <v>0</v>
      </c>
      <c r="AL302" s="49">
        <v>50</v>
      </c>
      <c r="AM302" s="238">
        <f t="shared" si="53"/>
        <v>1</v>
      </c>
      <c r="AN302" s="238">
        <f t="shared" si="54"/>
        <v>1</v>
      </c>
      <c r="AO302" s="238"/>
      <c r="AP302" s="238"/>
      <c r="AQ302" s="238">
        <f t="shared" si="55"/>
        <v>1</v>
      </c>
      <c r="AR302" s="96" t="str">
        <f>IF(A302="","",VLOOKUP(A302,'Base Sites'!A:B,2,FALSE))</f>
        <v>Valauto Cambrai</v>
      </c>
      <c r="AS302" s="96" t="str">
        <f t="shared" si="56"/>
        <v>VOLKSWAGEN</v>
      </c>
      <c r="AT302" s="238"/>
      <c r="AU302" s="231" t="str">
        <f>IF(A302="","",VLOOKUP(L302,'Base Vendeurs'!A:B,2,FALSE))</f>
        <v>Valauto Cambrai</v>
      </c>
      <c r="AV302" s="46">
        <f t="shared" si="57"/>
        <v>571.20000000000005</v>
      </c>
      <c r="AW302" s="51">
        <f t="shared" si="58"/>
        <v>1.3937370648658701E-2</v>
      </c>
      <c r="AX302" s="231" t="str">
        <f t="shared" si="59"/>
        <v>NON</v>
      </c>
      <c r="AY302" s="231">
        <f>+MargesVN[[#This Row],[Total COM]]+MargesVN[[#This Row],[EXT GIE]]+MargesVN[[#This Row],[Forfait immat]]</f>
        <v>111.90600000000001</v>
      </c>
    </row>
    <row r="303" spans="1:51" s="231" customFormat="1" ht="11.25" customHeight="1" x14ac:dyDescent="0.25">
      <c r="A303" s="266">
        <v>15</v>
      </c>
      <c r="B303" s="266" t="s">
        <v>163</v>
      </c>
      <c r="C303" s="266" t="s">
        <v>104</v>
      </c>
      <c r="D303" s="161">
        <v>46052</v>
      </c>
      <c r="E303" s="267">
        <v>46051</v>
      </c>
      <c r="F303" s="162"/>
      <c r="G303" s="162"/>
      <c r="H303" s="162"/>
      <c r="I303" s="162" t="s">
        <v>165</v>
      </c>
      <c r="J303" s="162" t="s">
        <v>165</v>
      </c>
      <c r="K303" s="162">
        <v>-1500</v>
      </c>
      <c r="L303" s="266" t="s">
        <v>291</v>
      </c>
      <c r="M303" s="266">
        <v>511485</v>
      </c>
      <c r="N303" s="266">
        <v>1485</v>
      </c>
      <c r="O303" s="266" t="s">
        <v>872</v>
      </c>
      <c r="P303" s="268" t="s">
        <v>873</v>
      </c>
      <c r="Q303" s="266" t="s">
        <v>93</v>
      </c>
      <c r="R303" s="163">
        <v>34805.67</v>
      </c>
      <c r="S303" s="163">
        <v>1300.01</v>
      </c>
      <c r="T303" s="164">
        <f t="shared" si="48"/>
        <v>36105.68</v>
      </c>
      <c r="U303" s="165">
        <v>17</v>
      </c>
      <c r="V303" s="163">
        <v>752.79</v>
      </c>
      <c r="W303" s="251">
        <v>95</v>
      </c>
      <c r="X303" s="166"/>
      <c r="Y303" s="251">
        <f t="shared" si="49"/>
        <v>657.79</v>
      </c>
      <c r="Z303" s="167">
        <f t="shared" si="50"/>
        <v>2.0849628091757305E-2</v>
      </c>
      <c r="AA303" s="166">
        <v>0</v>
      </c>
      <c r="AB303" s="251">
        <v>-500</v>
      </c>
      <c r="AC303" s="251"/>
      <c r="AD303" s="251" t="s">
        <v>1218</v>
      </c>
      <c r="AE303" s="168">
        <v>7.0000000000000007E-2</v>
      </c>
      <c r="AF303" s="168">
        <v>7.0000000000000007E-2</v>
      </c>
      <c r="AG303" s="251">
        <f t="shared" si="51"/>
        <v>46.045300000000005</v>
      </c>
      <c r="AH303" s="251"/>
      <c r="AI303" s="251">
        <f t="shared" si="52"/>
        <v>46.045300000000005</v>
      </c>
      <c r="AJ303" s="266" t="s">
        <v>164</v>
      </c>
      <c r="AK303" s="266">
        <v>30</v>
      </c>
      <c r="AL303" s="165"/>
      <c r="AM303" s="269">
        <f t="shared" si="53"/>
        <v>0</v>
      </c>
      <c r="AN303" s="269">
        <f t="shared" si="54"/>
        <v>1</v>
      </c>
      <c r="AO303" s="269"/>
      <c r="AP303" s="269"/>
      <c r="AQ303" s="269">
        <f t="shared" si="55"/>
        <v>0</v>
      </c>
      <c r="AR303" s="169" t="str">
        <f>IF(A303="","",VLOOKUP(A303,'Base Sites'!A:B,2,FALSE))</f>
        <v>Valauto Hainaut</v>
      </c>
      <c r="AS303" s="169" t="str">
        <f t="shared" si="56"/>
        <v>VOLKSWAGEN</v>
      </c>
      <c r="AT303" s="269"/>
      <c r="AU303" s="270" t="str">
        <f>IF(A303="","",VLOOKUP(L303,'Base Vendeurs'!A:B,2,FALSE))</f>
        <v>Valauto Hainaut VW</v>
      </c>
      <c r="AV303" s="251">
        <f t="shared" si="57"/>
        <v>752.79</v>
      </c>
      <c r="AW303" s="167">
        <f t="shared" si="58"/>
        <v>2.0849628091757305E-2</v>
      </c>
      <c r="AX303" s="237" t="str">
        <f t="shared" si="59"/>
        <v>NON</v>
      </c>
      <c r="AY303" s="231">
        <f>+MargesVN[[#This Row],[Total COM]]+MargesVN[[#This Row],[EXT GIE]]+MargesVN[[#This Row],[Forfait immat]]</f>
        <v>76.045299999999997</v>
      </c>
    </row>
    <row r="304" spans="1:51" s="231" customFormat="1" ht="11.25" customHeight="1" x14ac:dyDescent="0.25">
      <c r="A304" s="45">
        <v>15</v>
      </c>
      <c r="B304" s="45" t="s">
        <v>163</v>
      </c>
      <c r="C304" s="45" t="s">
        <v>104</v>
      </c>
      <c r="D304" s="44">
        <v>46057</v>
      </c>
      <c r="E304" s="65">
        <v>46057</v>
      </c>
      <c r="F304" s="35"/>
      <c r="G304" s="35"/>
      <c r="H304" s="35"/>
      <c r="I304" s="35"/>
      <c r="J304" s="35"/>
      <c r="K304" s="35">
        <v>0</v>
      </c>
      <c r="L304" s="45" t="s">
        <v>353</v>
      </c>
      <c r="M304" s="45">
        <v>511490</v>
      </c>
      <c r="N304" s="45">
        <v>1490</v>
      </c>
      <c r="O304" s="45" t="s">
        <v>1322</v>
      </c>
      <c r="P304" s="66" t="s">
        <v>1323</v>
      </c>
      <c r="Q304" s="45" t="s">
        <v>177</v>
      </c>
      <c r="R304" s="47">
        <v>37605</v>
      </c>
      <c r="S304" s="47">
        <v>4654.17</v>
      </c>
      <c r="T304" s="48">
        <f t="shared" si="48"/>
        <v>42259.17</v>
      </c>
      <c r="U304" s="49">
        <v>7</v>
      </c>
      <c r="V304" s="47">
        <v>1619.81</v>
      </c>
      <c r="W304" s="46">
        <v>95</v>
      </c>
      <c r="X304" s="50"/>
      <c r="Y304" s="46">
        <f t="shared" si="49"/>
        <v>1524.81</v>
      </c>
      <c r="Z304" s="51">
        <f t="shared" si="50"/>
        <v>3.8330378944972182E-2</v>
      </c>
      <c r="AA304" s="50">
        <v>-5566.67</v>
      </c>
      <c r="AB304" s="46">
        <v>0</v>
      </c>
      <c r="AC304" s="46"/>
      <c r="AD304" s="46"/>
      <c r="AE304" s="52">
        <v>7.0000000000000007E-2</v>
      </c>
      <c r="AF304" s="52">
        <v>7.0000000000000007E-2</v>
      </c>
      <c r="AG304" s="46">
        <f t="shared" si="51"/>
        <v>106.73670000000001</v>
      </c>
      <c r="AH304" s="46"/>
      <c r="AI304" s="46">
        <f t="shared" si="52"/>
        <v>106.73670000000001</v>
      </c>
      <c r="AJ304" s="45" t="s">
        <v>164</v>
      </c>
      <c r="AK304" s="45">
        <v>0</v>
      </c>
      <c r="AL304" s="49">
        <v>50</v>
      </c>
      <c r="AM304" s="238">
        <f t="shared" si="53"/>
        <v>1</v>
      </c>
      <c r="AN304" s="238">
        <f t="shared" si="54"/>
        <v>1</v>
      </c>
      <c r="AO304" s="238"/>
      <c r="AP304" s="238"/>
      <c r="AQ304" s="238">
        <f t="shared" si="55"/>
        <v>1</v>
      </c>
      <c r="AR304" s="96" t="str">
        <f>IF(A304="","",VLOOKUP(A304,'Base Sites'!A:B,2,FALSE))</f>
        <v>Valauto Hainaut</v>
      </c>
      <c r="AS304" s="96" t="str">
        <f t="shared" si="56"/>
        <v>VOLKSWAGEN</v>
      </c>
      <c r="AT304" s="238"/>
      <c r="AU304" s="231" t="str">
        <f>IF(A304="","",VLOOKUP(L304,'Base Vendeurs'!A:B,2,FALSE))</f>
        <v>Valauto Hainaut VW</v>
      </c>
      <c r="AV304" s="46">
        <f t="shared" si="57"/>
        <v>1619.81</v>
      </c>
      <c r="AW304" s="51">
        <f t="shared" si="58"/>
        <v>3.8330378944972182E-2</v>
      </c>
      <c r="AX304" s="231" t="str">
        <f t="shared" si="59"/>
        <v>NON</v>
      </c>
      <c r="AY304" s="231">
        <f>+MargesVN[[#This Row],[Total COM]]+MargesVN[[#This Row],[EXT GIE]]+MargesVN[[#This Row],[Forfait immat]]</f>
        <v>156.73670000000001</v>
      </c>
    </row>
    <row r="305" spans="1:51" s="231" customFormat="1" ht="11.25" customHeight="1" x14ac:dyDescent="0.25">
      <c r="A305" s="225">
        <v>15</v>
      </c>
      <c r="B305" s="225" t="s">
        <v>183</v>
      </c>
      <c r="C305" s="225" t="s">
        <v>104</v>
      </c>
      <c r="D305" s="216">
        <v>46027</v>
      </c>
      <c r="E305" s="260">
        <v>46023</v>
      </c>
      <c r="F305" s="217"/>
      <c r="G305" s="217"/>
      <c r="H305" s="217"/>
      <c r="I305" s="217" t="s">
        <v>165</v>
      </c>
      <c r="J305" s="217"/>
      <c r="K305" s="217">
        <v>1889794.8</v>
      </c>
      <c r="L305" s="225" t="s">
        <v>33</v>
      </c>
      <c r="M305" s="225">
        <v>511491</v>
      </c>
      <c r="N305" s="225">
        <v>1491</v>
      </c>
      <c r="O305" s="225" t="s">
        <v>836</v>
      </c>
      <c r="P305" s="227" t="s">
        <v>331</v>
      </c>
      <c r="Q305" s="225" t="s">
        <v>93</v>
      </c>
      <c r="R305" s="218">
        <v>29930.67</v>
      </c>
      <c r="S305" s="218">
        <v>1500</v>
      </c>
      <c r="T305" s="219">
        <f t="shared" si="48"/>
        <v>31430.67</v>
      </c>
      <c r="U305" s="220">
        <v>38</v>
      </c>
      <c r="V305" s="218">
        <v>1037.93</v>
      </c>
      <c r="W305" s="228">
        <v>95</v>
      </c>
      <c r="X305" s="221"/>
      <c r="Y305" s="228">
        <f t="shared" si="49"/>
        <v>942.93000000000006</v>
      </c>
      <c r="Z305" s="222">
        <f t="shared" si="50"/>
        <v>3.3022840429427693E-2</v>
      </c>
      <c r="AA305" s="221">
        <v>0</v>
      </c>
      <c r="AB305" s="228">
        <v>-3771.68</v>
      </c>
      <c r="AC305" s="228"/>
      <c r="AD305" s="228" t="s">
        <v>430</v>
      </c>
      <c r="AE305" s="223"/>
      <c r="AF305" s="223">
        <v>0</v>
      </c>
      <c r="AG305" s="228">
        <f t="shared" si="51"/>
        <v>0</v>
      </c>
      <c r="AH305" s="228"/>
      <c r="AI305" s="228">
        <f t="shared" si="52"/>
        <v>0</v>
      </c>
      <c r="AJ305" s="225" t="s">
        <v>149</v>
      </c>
      <c r="AK305" s="225">
        <v>0</v>
      </c>
      <c r="AL305" s="220">
        <v>0</v>
      </c>
      <c r="AM305" s="229">
        <f t="shared" si="53"/>
        <v>0</v>
      </c>
      <c r="AN305" s="229">
        <f t="shared" si="54"/>
        <v>1</v>
      </c>
      <c r="AO305" s="229"/>
      <c r="AP305" s="229"/>
      <c r="AQ305" s="229">
        <f t="shared" si="55"/>
        <v>0</v>
      </c>
      <c r="AR305" s="224" t="str">
        <f>IF(A305="","",VLOOKUP(A305,'Base Sites'!A:B,2,FALSE))</f>
        <v>Valauto Hainaut</v>
      </c>
      <c r="AS305" s="224" t="str">
        <f t="shared" si="56"/>
        <v>VOLKSWAGEN</v>
      </c>
      <c r="AT305" s="229"/>
      <c r="AU305" s="230" t="str">
        <f>IF(A305="","",VLOOKUP(L305,'Base Vendeurs'!A:B,2,FALSE))</f>
        <v>Sociétés NORD</v>
      </c>
      <c r="AV305" s="228">
        <f t="shared" si="57"/>
        <v>1037.93</v>
      </c>
      <c r="AW305" s="222">
        <f t="shared" si="58"/>
        <v>3.3022840429427693E-2</v>
      </c>
      <c r="AX305" s="230" t="str">
        <f t="shared" si="59"/>
        <v>NON</v>
      </c>
      <c r="AY305" s="231">
        <f>+MargesVN[[#This Row],[Total COM]]+MargesVN[[#This Row],[EXT GIE]]+MargesVN[[#This Row],[Forfait immat]]</f>
        <v>0</v>
      </c>
    </row>
    <row r="306" spans="1:51" s="231" customFormat="1" ht="11.25" customHeight="1" x14ac:dyDescent="0.25">
      <c r="A306" s="286">
        <v>15</v>
      </c>
      <c r="B306" s="286" t="s">
        <v>183</v>
      </c>
      <c r="C306" s="286" t="s">
        <v>104</v>
      </c>
      <c r="D306" s="180">
        <v>46034</v>
      </c>
      <c r="E306" s="287">
        <v>46032</v>
      </c>
      <c r="F306" s="181"/>
      <c r="G306" s="181"/>
      <c r="H306" s="181"/>
      <c r="I306" s="181" t="s">
        <v>165</v>
      </c>
      <c r="J306" s="181"/>
      <c r="K306" s="181">
        <v>1889794.8</v>
      </c>
      <c r="L306" s="286" t="s">
        <v>33</v>
      </c>
      <c r="M306" s="286">
        <v>511493</v>
      </c>
      <c r="N306" s="286">
        <v>1493</v>
      </c>
      <c r="O306" s="286" t="s">
        <v>802</v>
      </c>
      <c r="P306" s="288" t="s">
        <v>331</v>
      </c>
      <c r="Q306" s="286" t="s">
        <v>93</v>
      </c>
      <c r="R306" s="182">
        <v>29930.67</v>
      </c>
      <c r="S306" s="182">
        <v>1500</v>
      </c>
      <c r="T306" s="183">
        <f t="shared" si="48"/>
        <v>31430.67</v>
      </c>
      <c r="U306" s="184">
        <v>45</v>
      </c>
      <c r="V306" s="182">
        <v>1037.93</v>
      </c>
      <c r="W306" s="289">
        <v>95</v>
      </c>
      <c r="X306" s="185"/>
      <c r="Y306" s="289">
        <f t="shared" si="49"/>
        <v>942.93000000000006</v>
      </c>
      <c r="Z306" s="186">
        <f t="shared" si="50"/>
        <v>3.3022840429427693E-2</v>
      </c>
      <c r="AA306" s="185">
        <v>0</v>
      </c>
      <c r="AB306" s="289">
        <v>-3771.68</v>
      </c>
      <c r="AC306" s="289"/>
      <c r="AD306" s="289" t="s">
        <v>430</v>
      </c>
      <c r="AE306" s="187"/>
      <c r="AF306" s="187">
        <v>0</v>
      </c>
      <c r="AG306" s="289">
        <f t="shared" si="51"/>
        <v>0</v>
      </c>
      <c r="AH306" s="289"/>
      <c r="AI306" s="289">
        <f t="shared" si="52"/>
        <v>0</v>
      </c>
      <c r="AJ306" s="286" t="s">
        <v>149</v>
      </c>
      <c r="AK306" s="286">
        <v>0</v>
      </c>
      <c r="AL306" s="184"/>
      <c r="AM306" s="290">
        <f t="shared" si="53"/>
        <v>0</v>
      </c>
      <c r="AN306" s="290">
        <f t="shared" si="54"/>
        <v>1</v>
      </c>
      <c r="AO306" s="290"/>
      <c r="AP306" s="290"/>
      <c r="AQ306" s="290">
        <f t="shared" si="55"/>
        <v>0</v>
      </c>
      <c r="AR306" s="188" t="str">
        <f>IF(A306="","",VLOOKUP(A306,'Base Sites'!A:B,2,FALSE))</f>
        <v>Valauto Hainaut</v>
      </c>
      <c r="AS306" s="188" t="str">
        <f t="shared" si="56"/>
        <v>VOLKSWAGEN</v>
      </c>
      <c r="AT306" s="290"/>
      <c r="AU306" s="291" t="str">
        <f>IF(A306="","",VLOOKUP(L306,'Base Vendeurs'!A:B,2,FALSE))</f>
        <v>Sociétés NORD</v>
      </c>
      <c r="AV306" s="289">
        <f t="shared" si="57"/>
        <v>1037.93</v>
      </c>
      <c r="AW306" s="186">
        <f t="shared" si="58"/>
        <v>3.3022840429427693E-2</v>
      </c>
      <c r="AX306" s="237" t="str">
        <f t="shared" si="59"/>
        <v>NON</v>
      </c>
      <c r="AY306" s="231">
        <f>+MargesVN[[#This Row],[Total COM]]+MargesVN[[#This Row],[EXT GIE]]+MargesVN[[#This Row],[Forfait immat]]</f>
        <v>0</v>
      </c>
    </row>
    <row r="307" spans="1:51" s="231" customFormat="1" ht="11.25" customHeight="1" x14ac:dyDescent="0.25">
      <c r="A307" s="45">
        <v>35</v>
      </c>
      <c r="B307" s="45" t="s">
        <v>163</v>
      </c>
      <c r="C307" s="45" t="s">
        <v>104</v>
      </c>
      <c r="D307" s="44">
        <v>46063</v>
      </c>
      <c r="E307" s="65">
        <v>46059</v>
      </c>
      <c r="F307" s="35"/>
      <c r="G307" s="35"/>
      <c r="H307" s="35"/>
      <c r="I307" s="35"/>
      <c r="J307" s="35"/>
      <c r="K307" s="35">
        <v>0</v>
      </c>
      <c r="L307" s="45" t="s">
        <v>388</v>
      </c>
      <c r="M307" s="45">
        <v>511494</v>
      </c>
      <c r="N307" s="45">
        <v>1494</v>
      </c>
      <c r="O307" s="45" t="s">
        <v>1474</v>
      </c>
      <c r="P307" s="66" t="s">
        <v>1475</v>
      </c>
      <c r="Q307" s="45" t="s">
        <v>93</v>
      </c>
      <c r="R307" s="47">
        <v>36068.17</v>
      </c>
      <c r="S307" s="47">
        <v>666.67</v>
      </c>
      <c r="T307" s="48">
        <f t="shared" si="48"/>
        <v>36734.839999999997</v>
      </c>
      <c r="U307" s="49">
        <v>138</v>
      </c>
      <c r="V307" s="47">
        <v>1450.41</v>
      </c>
      <c r="W307" s="46">
        <v>95</v>
      </c>
      <c r="X307" s="50"/>
      <c r="Y307" s="46">
        <f t="shared" si="49"/>
        <v>1355.41</v>
      </c>
      <c r="Z307" s="51">
        <f t="shared" si="50"/>
        <v>3.948322627783326E-2</v>
      </c>
      <c r="AA307" s="50">
        <v>-5207.83</v>
      </c>
      <c r="AB307" s="46"/>
      <c r="AC307" s="46"/>
      <c r="AD307" s="46"/>
      <c r="AE307" s="52">
        <v>0.1</v>
      </c>
      <c r="AF307" s="52">
        <v>0.13</v>
      </c>
      <c r="AG307" s="46">
        <f t="shared" si="51"/>
        <v>135.54100000000003</v>
      </c>
      <c r="AH307" s="46"/>
      <c r="AI307" s="46">
        <f t="shared" si="52"/>
        <v>135.54100000000003</v>
      </c>
      <c r="AJ307" s="45" t="s">
        <v>164</v>
      </c>
      <c r="AK307" s="45">
        <v>30</v>
      </c>
      <c r="AL307" s="49"/>
      <c r="AM307" s="238">
        <f t="shared" si="53"/>
        <v>0</v>
      </c>
      <c r="AN307" s="238">
        <f t="shared" si="54"/>
        <v>1</v>
      </c>
      <c r="AO307" s="238"/>
      <c r="AP307" s="238"/>
      <c r="AQ307" s="238">
        <f t="shared" si="55"/>
        <v>0</v>
      </c>
      <c r="AR307" s="96" t="str">
        <f>IF(A307="","",VLOOKUP(A307,'Base Sites'!A:B,2,FALSE))</f>
        <v>Valauto Cambrai</v>
      </c>
      <c r="AS307" s="96" t="str">
        <f t="shared" si="56"/>
        <v>VOLKSWAGEN</v>
      </c>
      <c r="AT307" s="238"/>
      <c r="AU307" s="231" t="str">
        <f>IF(A307="","",VLOOKUP(L307,'Base Vendeurs'!A:B,2,FALSE))</f>
        <v>Valauto Roncq VW</v>
      </c>
      <c r="AV307" s="46">
        <f t="shared" si="57"/>
        <v>1450.41</v>
      </c>
      <c r="AW307" s="51">
        <f t="shared" si="58"/>
        <v>3.948322627783326E-2</v>
      </c>
      <c r="AX307" s="231" t="str">
        <f t="shared" si="59"/>
        <v>NON</v>
      </c>
      <c r="AY307" s="231">
        <f>+MargesVN[[#This Row],[Total COM]]+MargesVN[[#This Row],[EXT GIE]]+MargesVN[[#This Row],[Forfait immat]]</f>
        <v>165.54100000000003</v>
      </c>
    </row>
    <row r="308" spans="1:51" s="231" customFormat="1" ht="11.25" customHeight="1" x14ac:dyDescent="0.25">
      <c r="A308" s="271">
        <v>15</v>
      </c>
      <c r="B308" s="271" t="s">
        <v>183</v>
      </c>
      <c r="C308" s="271" t="s">
        <v>104</v>
      </c>
      <c r="D308" s="207">
        <v>46034</v>
      </c>
      <c r="E308" s="272">
        <v>46031</v>
      </c>
      <c r="F308" s="208"/>
      <c r="G308" s="208"/>
      <c r="H308" s="208"/>
      <c r="I308" s="208" t="s">
        <v>165</v>
      </c>
      <c r="J308" s="208"/>
      <c r="K308" s="208">
        <v>1889794.8</v>
      </c>
      <c r="L308" s="271" t="s">
        <v>33</v>
      </c>
      <c r="M308" s="271">
        <v>511494</v>
      </c>
      <c r="N308" s="271">
        <v>1494</v>
      </c>
      <c r="O308" s="271" t="s">
        <v>830</v>
      </c>
      <c r="P308" s="273" t="s">
        <v>331</v>
      </c>
      <c r="Q308" s="271" t="s">
        <v>93</v>
      </c>
      <c r="R308" s="209">
        <v>29930.67</v>
      </c>
      <c r="S308" s="209">
        <v>1500</v>
      </c>
      <c r="T308" s="210">
        <f t="shared" si="48"/>
        <v>31430.67</v>
      </c>
      <c r="U308" s="211">
        <v>45</v>
      </c>
      <c r="V308" s="209">
        <v>1007.93</v>
      </c>
      <c r="W308" s="274">
        <v>95</v>
      </c>
      <c r="X308" s="212"/>
      <c r="Y308" s="274">
        <f t="shared" si="49"/>
        <v>912.93</v>
      </c>
      <c r="Z308" s="213">
        <f t="shared" si="50"/>
        <v>3.206835870822989E-2</v>
      </c>
      <c r="AA308" s="212">
        <v>0</v>
      </c>
      <c r="AB308" s="274">
        <v>-3771.68</v>
      </c>
      <c r="AC308" s="274"/>
      <c r="AD308" s="274" t="s">
        <v>430</v>
      </c>
      <c r="AE308" s="214"/>
      <c r="AF308" s="214">
        <v>0</v>
      </c>
      <c r="AG308" s="274">
        <f t="shared" si="51"/>
        <v>0</v>
      </c>
      <c r="AH308" s="274"/>
      <c r="AI308" s="274">
        <f t="shared" si="52"/>
        <v>0</v>
      </c>
      <c r="AJ308" s="271" t="s">
        <v>149</v>
      </c>
      <c r="AK308" s="271">
        <v>0</v>
      </c>
      <c r="AL308" s="211"/>
      <c r="AM308" s="275">
        <f t="shared" si="53"/>
        <v>0</v>
      </c>
      <c r="AN308" s="275">
        <f t="shared" si="54"/>
        <v>1</v>
      </c>
      <c r="AO308" s="275"/>
      <c r="AP308" s="275"/>
      <c r="AQ308" s="275">
        <f t="shared" si="55"/>
        <v>0</v>
      </c>
      <c r="AR308" s="215" t="str">
        <f>IF(A308="","",VLOOKUP(A308,'Base Sites'!A:B,2,FALSE))</f>
        <v>Valauto Hainaut</v>
      </c>
      <c r="AS308" s="215" t="str">
        <f t="shared" si="56"/>
        <v>VOLKSWAGEN</v>
      </c>
      <c r="AT308" s="275"/>
      <c r="AU308" s="276" t="str">
        <f>IF(A308="","",VLOOKUP(L308,'Base Vendeurs'!A:B,2,FALSE))</f>
        <v>Sociétés NORD</v>
      </c>
      <c r="AV308" s="274">
        <f t="shared" si="57"/>
        <v>1007.93</v>
      </c>
      <c r="AW308" s="213">
        <f t="shared" si="58"/>
        <v>3.206835870822989E-2</v>
      </c>
      <c r="AX308" s="276" t="str">
        <f t="shared" si="59"/>
        <v>NON</v>
      </c>
      <c r="AY308" s="231">
        <f>+MargesVN[[#This Row],[Total COM]]+MargesVN[[#This Row],[EXT GIE]]+MargesVN[[#This Row],[Forfait immat]]</f>
        <v>0</v>
      </c>
    </row>
    <row r="309" spans="1:51" s="231" customFormat="1" ht="11.25" customHeight="1" x14ac:dyDescent="0.25">
      <c r="A309" s="259">
        <v>15</v>
      </c>
      <c r="B309" s="259" t="s">
        <v>183</v>
      </c>
      <c r="C309" s="259" t="s">
        <v>104</v>
      </c>
      <c r="D309" s="150">
        <v>46034</v>
      </c>
      <c r="E309" s="260">
        <v>46031</v>
      </c>
      <c r="F309" s="151"/>
      <c r="G309" s="151"/>
      <c r="H309" s="151"/>
      <c r="I309" s="151" t="s">
        <v>165</v>
      </c>
      <c r="J309" s="151"/>
      <c r="K309" s="151">
        <v>1889794.8</v>
      </c>
      <c r="L309" s="259" t="s">
        <v>33</v>
      </c>
      <c r="M309" s="259">
        <v>511495</v>
      </c>
      <c r="N309" s="259">
        <v>1495</v>
      </c>
      <c r="O309" s="259" t="s">
        <v>783</v>
      </c>
      <c r="P309" s="261" t="s">
        <v>331</v>
      </c>
      <c r="Q309" s="259" t="s">
        <v>93</v>
      </c>
      <c r="R309" s="152">
        <v>29930.67</v>
      </c>
      <c r="S309" s="152">
        <v>1500</v>
      </c>
      <c r="T309" s="153">
        <f t="shared" si="48"/>
        <v>31430.67</v>
      </c>
      <c r="U309" s="154">
        <v>45</v>
      </c>
      <c r="V309" s="152">
        <v>1007.93</v>
      </c>
      <c r="W309" s="262">
        <v>95</v>
      </c>
      <c r="X309" s="155"/>
      <c r="Y309" s="262">
        <f t="shared" si="49"/>
        <v>912.93</v>
      </c>
      <c r="Z309" s="156">
        <f t="shared" si="50"/>
        <v>3.206835870822989E-2</v>
      </c>
      <c r="AA309" s="155">
        <v>0</v>
      </c>
      <c r="AB309" s="262">
        <v>-3771.68</v>
      </c>
      <c r="AC309" s="262"/>
      <c r="AD309" s="262" t="s">
        <v>430</v>
      </c>
      <c r="AE309" s="157"/>
      <c r="AF309" s="157">
        <v>0</v>
      </c>
      <c r="AG309" s="262">
        <f t="shared" si="51"/>
        <v>0</v>
      </c>
      <c r="AH309" s="262"/>
      <c r="AI309" s="262">
        <f t="shared" si="52"/>
        <v>0</v>
      </c>
      <c r="AJ309" s="259" t="s">
        <v>149</v>
      </c>
      <c r="AK309" s="259">
        <v>0</v>
      </c>
      <c r="AL309" s="154"/>
      <c r="AM309" s="263">
        <f t="shared" si="53"/>
        <v>0</v>
      </c>
      <c r="AN309" s="263">
        <f t="shared" si="54"/>
        <v>1</v>
      </c>
      <c r="AO309" s="263"/>
      <c r="AP309" s="263"/>
      <c r="AQ309" s="263">
        <f t="shared" si="55"/>
        <v>0</v>
      </c>
      <c r="AR309" s="158" t="str">
        <f>IF(A309="","",VLOOKUP(A309,'Base Sites'!A:B,2,FALSE))</f>
        <v>Valauto Hainaut</v>
      </c>
      <c r="AS309" s="158" t="str">
        <f t="shared" si="56"/>
        <v>VOLKSWAGEN</v>
      </c>
      <c r="AT309" s="263"/>
      <c r="AU309" s="264" t="str">
        <f>IF(A309="","",VLOOKUP(L309,'Base Vendeurs'!A:B,2,FALSE))</f>
        <v>Sociétés NORD</v>
      </c>
      <c r="AV309" s="251">
        <f t="shared" si="57"/>
        <v>1007.93</v>
      </c>
      <c r="AW309" s="156">
        <f t="shared" si="58"/>
        <v>3.206835870822989E-2</v>
      </c>
      <c r="AX309" s="237" t="str">
        <f t="shared" si="59"/>
        <v>NON</v>
      </c>
      <c r="AY309" s="231">
        <f>+MargesVN[[#This Row],[Total COM]]+MargesVN[[#This Row],[EXT GIE]]+MargesVN[[#This Row],[Forfait immat]]</f>
        <v>0</v>
      </c>
    </row>
    <row r="310" spans="1:51" s="231" customFormat="1" ht="11.25" customHeight="1" x14ac:dyDescent="0.25">
      <c r="A310" s="239">
        <v>15</v>
      </c>
      <c r="B310" s="239" t="s">
        <v>183</v>
      </c>
      <c r="C310" s="239" t="s">
        <v>104</v>
      </c>
      <c r="D310" s="198">
        <v>46031</v>
      </c>
      <c r="E310" s="240">
        <v>46029</v>
      </c>
      <c r="F310" s="199"/>
      <c r="G310" s="199"/>
      <c r="H310" s="199"/>
      <c r="I310" s="199" t="s">
        <v>165</v>
      </c>
      <c r="J310" s="199"/>
      <c r="K310" s="199">
        <v>1889794.8</v>
      </c>
      <c r="L310" s="239" t="s">
        <v>33</v>
      </c>
      <c r="M310" s="239">
        <v>511497</v>
      </c>
      <c r="N310" s="239">
        <v>1497</v>
      </c>
      <c r="O310" s="239" t="s">
        <v>776</v>
      </c>
      <c r="P310" s="241" t="s">
        <v>331</v>
      </c>
      <c r="Q310" s="239" t="s">
        <v>93</v>
      </c>
      <c r="R310" s="200">
        <v>29930.67</v>
      </c>
      <c r="S310" s="200">
        <v>1500</v>
      </c>
      <c r="T310" s="201">
        <f t="shared" si="48"/>
        <v>31430.67</v>
      </c>
      <c r="U310" s="202">
        <v>42</v>
      </c>
      <c r="V310" s="200">
        <v>1037.93</v>
      </c>
      <c r="W310" s="242">
        <v>95</v>
      </c>
      <c r="X310" s="203"/>
      <c r="Y310" s="242">
        <f t="shared" si="49"/>
        <v>942.93000000000006</v>
      </c>
      <c r="Z310" s="204">
        <f t="shared" si="50"/>
        <v>3.3022840429427693E-2</v>
      </c>
      <c r="AA310" s="203">
        <v>0</v>
      </c>
      <c r="AB310" s="242">
        <v>-3771.68</v>
      </c>
      <c r="AC310" s="242"/>
      <c r="AD310" s="242" t="s">
        <v>430</v>
      </c>
      <c r="AE310" s="205"/>
      <c r="AF310" s="205">
        <v>0</v>
      </c>
      <c r="AG310" s="242">
        <f t="shared" si="51"/>
        <v>0</v>
      </c>
      <c r="AH310" s="242"/>
      <c r="AI310" s="242">
        <f t="shared" si="52"/>
        <v>0</v>
      </c>
      <c r="AJ310" s="239" t="s">
        <v>149</v>
      </c>
      <c r="AK310" s="239">
        <v>0</v>
      </c>
      <c r="AL310" s="202"/>
      <c r="AM310" s="243">
        <f t="shared" si="53"/>
        <v>0</v>
      </c>
      <c r="AN310" s="243">
        <f t="shared" si="54"/>
        <v>1</v>
      </c>
      <c r="AO310" s="243"/>
      <c r="AP310" s="243"/>
      <c r="AQ310" s="243">
        <f t="shared" si="55"/>
        <v>0</v>
      </c>
      <c r="AR310" s="206" t="str">
        <f>IF(A310="","",VLOOKUP(A310,'Base Sites'!A:B,2,FALSE))</f>
        <v>Valauto Hainaut</v>
      </c>
      <c r="AS310" s="206" t="str">
        <f t="shared" si="56"/>
        <v>VOLKSWAGEN</v>
      </c>
      <c r="AT310" s="243"/>
      <c r="AU310" s="244" t="str">
        <f>IF(A310="","",VLOOKUP(L310,'Base Vendeurs'!A:B,2,FALSE))</f>
        <v>Sociétés NORD</v>
      </c>
      <c r="AV310" s="242">
        <f t="shared" si="57"/>
        <v>1037.93</v>
      </c>
      <c r="AW310" s="204">
        <f t="shared" si="58"/>
        <v>3.3022840429427693E-2</v>
      </c>
      <c r="AX310" s="244" t="str">
        <f t="shared" si="59"/>
        <v>NON</v>
      </c>
      <c r="AY310" s="231">
        <f>+MargesVN[[#This Row],[Total COM]]+MargesVN[[#This Row],[EXT GIE]]+MargesVN[[#This Row],[Forfait immat]]</f>
        <v>0</v>
      </c>
    </row>
    <row r="311" spans="1:51" s="231" customFormat="1" ht="11.25" customHeight="1" x14ac:dyDescent="0.25">
      <c r="A311" s="45">
        <v>15</v>
      </c>
      <c r="B311" s="45" t="s">
        <v>183</v>
      </c>
      <c r="C311" s="45" t="s">
        <v>104</v>
      </c>
      <c r="D311" s="44">
        <v>46031</v>
      </c>
      <c r="E311" s="65">
        <v>46030</v>
      </c>
      <c r="F311" s="35"/>
      <c r="G311" s="35"/>
      <c r="H311" s="35"/>
      <c r="I311" s="35" t="s">
        <v>165</v>
      </c>
      <c r="J311" s="35"/>
      <c r="K311" s="35">
        <v>1889794.8</v>
      </c>
      <c r="L311" s="45" t="s">
        <v>33</v>
      </c>
      <c r="M311" s="45">
        <v>511498</v>
      </c>
      <c r="N311" s="45">
        <v>1498</v>
      </c>
      <c r="O311" s="45" t="s">
        <v>784</v>
      </c>
      <c r="P311" s="66" t="s">
        <v>331</v>
      </c>
      <c r="Q311" s="45" t="s">
        <v>93</v>
      </c>
      <c r="R311" s="47">
        <v>29930.67</v>
      </c>
      <c r="S311" s="47">
        <v>1500</v>
      </c>
      <c r="T311" s="48">
        <f t="shared" si="48"/>
        <v>31430.67</v>
      </c>
      <c r="U311" s="49">
        <v>39</v>
      </c>
      <c r="V311" s="47">
        <v>1037.93</v>
      </c>
      <c r="W311" s="46">
        <v>95</v>
      </c>
      <c r="X311" s="50"/>
      <c r="Y311" s="46">
        <f t="shared" si="49"/>
        <v>942.93000000000006</v>
      </c>
      <c r="Z311" s="51">
        <f t="shared" si="50"/>
        <v>3.3022840429427693E-2</v>
      </c>
      <c r="AA311" s="50">
        <v>0</v>
      </c>
      <c r="AB311" s="46">
        <v>-3771.68</v>
      </c>
      <c r="AC311" s="46"/>
      <c r="AD311" s="46" t="s">
        <v>430</v>
      </c>
      <c r="AE311" s="52"/>
      <c r="AF311" s="52">
        <v>0</v>
      </c>
      <c r="AG311" s="46">
        <f t="shared" si="51"/>
        <v>0</v>
      </c>
      <c r="AH311" s="46"/>
      <c r="AI311" s="46">
        <f t="shared" si="52"/>
        <v>0</v>
      </c>
      <c r="AJ311" s="45" t="s">
        <v>149</v>
      </c>
      <c r="AK311" s="45">
        <v>0</v>
      </c>
      <c r="AL311" s="49"/>
      <c r="AM311" s="238">
        <f t="shared" si="53"/>
        <v>0</v>
      </c>
      <c r="AN311" s="238">
        <f t="shared" si="54"/>
        <v>1</v>
      </c>
      <c r="AO311" s="238"/>
      <c r="AP311" s="238"/>
      <c r="AQ311" s="238">
        <f t="shared" si="55"/>
        <v>0</v>
      </c>
      <c r="AR311" s="96" t="str">
        <f>IF(A311="","",VLOOKUP(A311,'Base Sites'!A:B,2,FALSE))</f>
        <v>Valauto Hainaut</v>
      </c>
      <c r="AS311" s="96" t="str">
        <f t="shared" si="56"/>
        <v>VOLKSWAGEN</v>
      </c>
      <c r="AT311" s="238"/>
      <c r="AU311" s="231" t="str">
        <f>IF(A311="","",VLOOKUP(L311,'Base Vendeurs'!A:B,2,FALSE))</f>
        <v>Sociétés NORD</v>
      </c>
      <c r="AV311" s="46">
        <f t="shared" si="57"/>
        <v>1037.93</v>
      </c>
      <c r="AW311" s="51">
        <f t="shared" si="58"/>
        <v>3.3022840429427693E-2</v>
      </c>
      <c r="AX311" s="237" t="str">
        <f t="shared" si="59"/>
        <v>NON</v>
      </c>
      <c r="AY311" s="231">
        <f>+MargesVN[[#This Row],[Total COM]]+MargesVN[[#This Row],[EXT GIE]]+MargesVN[[#This Row],[Forfait immat]]</f>
        <v>0</v>
      </c>
    </row>
    <row r="312" spans="1:51" s="231" customFormat="1" ht="11.25" customHeight="1" x14ac:dyDescent="0.25">
      <c r="A312" s="239">
        <v>35</v>
      </c>
      <c r="B312" s="239" t="s">
        <v>163</v>
      </c>
      <c r="C312" s="239" t="s">
        <v>104</v>
      </c>
      <c r="D312" s="198">
        <v>46029</v>
      </c>
      <c r="E312" s="240">
        <v>46029</v>
      </c>
      <c r="F312" s="199"/>
      <c r="G312" s="199"/>
      <c r="H312" s="199"/>
      <c r="I312" s="199"/>
      <c r="J312" s="199"/>
      <c r="K312" s="199">
        <v>0</v>
      </c>
      <c r="L312" s="239" t="s">
        <v>295</v>
      </c>
      <c r="M312" s="239">
        <v>511498</v>
      </c>
      <c r="N312" s="239">
        <v>1498</v>
      </c>
      <c r="O312" s="239" t="s">
        <v>1183</v>
      </c>
      <c r="P312" s="241" t="s">
        <v>1184</v>
      </c>
      <c r="Q312" s="239" t="s">
        <v>157</v>
      </c>
      <c r="R312" s="200">
        <v>28533.33</v>
      </c>
      <c r="S312" s="200">
        <v>2350.0100000000002</v>
      </c>
      <c r="T312" s="201">
        <f t="shared" si="48"/>
        <v>30883.340000000004</v>
      </c>
      <c r="U312" s="202">
        <v>47</v>
      </c>
      <c r="V312" s="200">
        <v>1222.69</v>
      </c>
      <c r="W312" s="242">
        <v>95</v>
      </c>
      <c r="X312" s="203"/>
      <c r="Y312" s="242">
        <f t="shared" si="49"/>
        <v>1127.69</v>
      </c>
      <c r="Z312" s="204">
        <f t="shared" si="50"/>
        <v>3.9590601275639223E-2</v>
      </c>
      <c r="AA312" s="203">
        <v>0</v>
      </c>
      <c r="AB312" s="242">
        <v>-3333</v>
      </c>
      <c r="AC312" s="242"/>
      <c r="AD312" s="242"/>
      <c r="AE312" s="205">
        <v>7.0000000000000007E-2</v>
      </c>
      <c r="AF312" s="205">
        <v>0.1</v>
      </c>
      <c r="AG312" s="242">
        <f t="shared" si="51"/>
        <v>78.938300000000012</v>
      </c>
      <c r="AH312" s="242"/>
      <c r="AI312" s="242">
        <f t="shared" si="52"/>
        <v>78.938300000000012</v>
      </c>
      <c r="AJ312" s="239" t="s">
        <v>164</v>
      </c>
      <c r="AK312" s="239"/>
      <c r="AL312" s="202"/>
      <c r="AM312" s="243">
        <f t="shared" si="53"/>
        <v>0</v>
      </c>
      <c r="AN312" s="243">
        <f t="shared" si="54"/>
        <v>1</v>
      </c>
      <c r="AO312" s="243"/>
      <c r="AP312" s="243"/>
      <c r="AQ312" s="243">
        <f t="shared" si="55"/>
        <v>0</v>
      </c>
      <c r="AR312" s="206" t="str">
        <f>IF(A312="","",VLOOKUP(A312,'Base Sites'!A:B,2,FALSE))</f>
        <v>Valauto Cambrai</v>
      </c>
      <c r="AS312" s="206" t="str">
        <f t="shared" si="56"/>
        <v>VOLKSWAGEN</v>
      </c>
      <c r="AT312" s="243"/>
      <c r="AU312" s="244" t="str">
        <f>IF(A312="","",VLOOKUP(L312,'Base Vendeurs'!A:B,2,FALSE))</f>
        <v>Valauto Cambrai</v>
      </c>
      <c r="AV312" s="242">
        <f t="shared" si="57"/>
        <v>1222.69</v>
      </c>
      <c r="AW312" s="204">
        <f t="shared" si="58"/>
        <v>3.9590601275639223E-2</v>
      </c>
      <c r="AX312" s="244" t="str">
        <f t="shared" si="59"/>
        <v>NON</v>
      </c>
      <c r="AY312" s="231">
        <f>+MargesVN[[#This Row],[Total COM]]+MargesVN[[#This Row],[EXT GIE]]+MargesVN[[#This Row],[Forfait immat]]</f>
        <v>78.938300000000012</v>
      </c>
    </row>
    <row r="313" spans="1:51" s="231" customFormat="1" ht="11.25" customHeight="1" x14ac:dyDescent="0.25">
      <c r="A313" s="245">
        <v>15</v>
      </c>
      <c r="B313" s="245" t="s">
        <v>183</v>
      </c>
      <c r="C313" s="245" t="s">
        <v>104</v>
      </c>
      <c r="D313" s="171">
        <v>46027</v>
      </c>
      <c r="E313" s="246">
        <v>46023</v>
      </c>
      <c r="F313" s="172"/>
      <c r="G313" s="172"/>
      <c r="H313" s="172"/>
      <c r="I313" s="172" t="s">
        <v>165</v>
      </c>
      <c r="J313" s="172"/>
      <c r="K313" s="172">
        <v>1889794.8</v>
      </c>
      <c r="L313" s="245" t="s">
        <v>33</v>
      </c>
      <c r="M313" s="245">
        <v>511499</v>
      </c>
      <c r="N313" s="245">
        <v>1499</v>
      </c>
      <c r="O313" s="245" t="s">
        <v>778</v>
      </c>
      <c r="P313" s="247" t="s">
        <v>331</v>
      </c>
      <c r="Q313" s="245" t="s">
        <v>93</v>
      </c>
      <c r="R313" s="173">
        <v>29930.67</v>
      </c>
      <c r="S313" s="173">
        <v>1500</v>
      </c>
      <c r="T313" s="174">
        <f t="shared" si="48"/>
        <v>31430.67</v>
      </c>
      <c r="U313" s="175">
        <v>35</v>
      </c>
      <c r="V313" s="173">
        <v>1037.93</v>
      </c>
      <c r="W313" s="248">
        <v>95</v>
      </c>
      <c r="X313" s="176"/>
      <c r="Y313" s="248">
        <f t="shared" si="49"/>
        <v>942.93000000000006</v>
      </c>
      <c r="Z313" s="177">
        <f t="shared" si="50"/>
        <v>3.3022840429427693E-2</v>
      </c>
      <c r="AA313" s="176">
        <v>0</v>
      </c>
      <c r="AB313" s="248">
        <v>-3771.68</v>
      </c>
      <c r="AC313" s="248"/>
      <c r="AD313" s="248" t="s">
        <v>430</v>
      </c>
      <c r="AE313" s="178"/>
      <c r="AF313" s="178">
        <v>0</v>
      </c>
      <c r="AG313" s="248">
        <f t="shared" si="51"/>
        <v>0</v>
      </c>
      <c r="AH313" s="248"/>
      <c r="AI313" s="248">
        <f t="shared" si="52"/>
        <v>0</v>
      </c>
      <c r="AJ313" s="245" t="s">
        <v>149</v>
      </c>
      <c r="AK313" s="245">
        <v>0</v>
      </c>
      <c r="AL313" s="175"/>
      <c r="AM313" s="249">
        <f t="shared" si="53"/>
        <v>0</v>
      </c>
      <c r="AN313" s="249">
        <f t="shared" si="54"/>
        <v>1</v>
      </c>
      <c r="AO313" s="249"/>
      <c r="AP313" s="249"/>
      <c r="AQ313" s="249">
        <f t="shared" si="55"/>
        <v>0</v>
      </c>
      <c r="AR313" s="179" t="str">
        <f>IF(A313="","",VLOOKUP(A313,'Base Sites'!A:B,2,FALSE))</f>
        <v>Valauto Hainaut</v>
      </c>
      <c r="AS313" s="179" t="str">
        <f t="shared" si="56"/>
        <v>VOLKSWAGEN</v>
      </c>
      <c r="AT313" s="249"/>
      <c r="AU313" s="250" t="str">
        <f>IF(A313="","",VLOOKUP(L313,'Base Vendeurs'!A:B,2,FALSE))</f>
        <v>Sociétés NORD</v>
      </c>
      <c r="AV313" s="251">
        <f t="shared" si="57"/>
        <v>1037.93</v>
      </c>
      <c r="AW313" s="177">
        <f t="shared" si="58"/>
        <v>3.3022840429427693E-2</v>
      </c>
      <c r="AX313" s="237" t="str">
        <f t="shared" si="59"/>
        <v>NON</v>
      </c>
      <c r="AY313" s="231">
        <f>+MargesVN[[#This Row],[Total COM]]+MargesVN[[#This Row],[EXT GIE]]+MargesVN[[#This Row],[Forfait immat]]</f>
        <v>0</v>
      </c>
    </row>
    <row r="314" spans="1:51" s="231" customFormat="1" ht="11.25" customHeight="1" x14ac:dyDescent="0.25">
      <c r="A314" s="239">
        <v>15</v>
      </c>
      <c r="B314" s="239" t="s">
        <v>183</v>
      </c>
      <c r="C314" s="239" t="s">
        <v>104</v>
      </c>
      <c r="D314" s="198">
        <v>46028</v>
      </c>
      <c r="E314" s="240">
        <v>46027</v>
      </c>
      <c r="F314" s="199"/>
      <c r="G314" s="199"/>
      <c r="H314" s="199"/>
      <c r="I314" s="199" t="s">
        <v>165</v>
      </c>
      <c r="J314" s="199"/>
      <c r="K314" s="199">
        <v>1889794.8</v>
      </c>
      <c r="L314" s="239" t="s">
        <v>33</v>
      </c>
      <c r="M314" s="239">
        <v>511500</v>
      </c>
      <c r="N314" s="239">
        <v>1500</v>
      </c>
      <c r="O314" s="239" t="s">
        <v>785</v>
      </c>
      <c r="P314" s="241" t="s">
        <v>331</v>
      </c>
      <c r="Q314" s="239" t="s">
        <v>93</v>
      </c>
      <c r="R314" s="200">
        <v>29930.67</v>
      </c>
      <c r="S314" s="200">
        <v>1500</v>
      </c>
      <c r="T314" s="201">
        <f t="shared" si="48"/>
        <v>31430.67</v>
      </c>
      <c r="U314" s="202">
        <v>34</v>
      </c>
      <c r="V314" s="200">
        <v>1037.93</v>
      </c>
      <c r="W314" s="242">
        <v>95</v>
      </c>
      <c r="X314" s="203"/>
      <c r="Y314" s="242">
        <f t="shared" si="49"/>
        <v>942.93000000000006</v>
      </c>
      <c r="Z314" s="204">
        <f t="shared" si="50"/>
        <v>3.3022840429427693E-2</v>
      </c>
      <c r="AA314" s="203">
        <v>0</v>
      </c>
      <c r="AB314" s="242">
        <v>-3771.68</v>
      </c>
      <c r="AC314" s="242"/>
      <c r="AD314" s="242" t="s">
        <v>430</v>
      </c>
      <c r="AE314" s="205"/>
      <c r="AF314" s="205">
        <v>0</v>
      </c>
      <c r="AG314" s="242">
        <f t="shared" si="51"/>
        <v>0</v>
      </c>
      <c r="AH314" s="242"/>
      <c r="AI314" s="242">
        <f t="shared" si="52"/>
        <v>0</v>
      </c>
      <c r="AJ314" s="239" t="s">
        <v>149</v>
      </c>
      <c r="AK314" s="239">
        <v>0</v>
      </c>
      <c r="AL314" s="202"/>
      <c r="AM314" s="243">
        <f t="shared" si="53"/>
        <v>0</v>
      </c>
      <c r="AN314" s="243">
        <f t="shared" si="54"/>
        <v>1</v>
      </c>
      <c r="AO314" s="243"/>
      <c r="AP314" s="243"/>
      <c r="AQ314" s="243">
        <f t="shared" si="55"/>
        <v>0</v>
      </c>
      <c r="AR314" s="206" t="str">
        <f>IF(A314="","",VLOOKUP(A314,'Base Sites'!A:B,2,FALSE))</f>
        <v>Valauto Hainaut</v>
      </c>
      <c r="AS314" s="206" t="str">
        <f t="shared" si="56"/>
        <v>VOLKSWAGEN</v>
      </c>
      <c r="AT314" s="243"/>
      <c r="AU314" s="244" t="str">
        <f>IF(A314="","",VLOOKUP(L314,'Base Vendeurs'!A:B,2,FALSE))</f>
        <v>Sociétés NORD</v>
      </c>
      <c r="AV314" s="242">
        <f t="shared" si="57"/>
        <v>1037.93</v>
      </c>
      <c r="AW314" s="204">
        <f t="shared" si="58"/>
        <v>3.3022840429427693E-2</v>
      </c>
      <c r="AX314" s="244" t="str">
        <f t="shared" si="59"/>
        <v>NON</v>
      </c>
      <c r="AY314" s="231">
        <f>+MargesVN[[#This Row],[Total COM]]+MargesVN[[#This Row],[EXT GIE]]+MargesVN[[#This Row],[Forfait immat]]</f>
        <v>0</v>
      </c>
    </row>
    <row r="315" spans="1:51" s="231" customFormat="1" ht="11.25" customHeight="1" x14ac:dyDescent="0.25">
      <c r="A315" s="271">
        <v>15</v>
      </c>
      <c r="B315" s="271" t="s">
        <v>183</v>
      </c>
      <c r="C315" s="271" t="s">
        <v>104</v>
      </c>
      <c r="D315" s="207">
        <v>46024</v>
      </c>
      <c r="E315" s="260">
        <v>46023</v>
      </c>
      <c r="F315" s="208"/>
      <c r="G315" s="208"/>
      <c r="H315" s="208"/>
      <c r="I315" s="208" t="s">
        <v>165</v>
      </c>
      <c r="J315" s="208"/>
      <c r="K315" s="208">
        <v>1889794.8</v>
      </c>
      <c r="L315" s="271" t="s">
        <v>33</v>
      </c>
      <c r="M315" s="271">
        <v>511501</v>
      </c>
      <c r="N315" s="271">
        <v>1501</v>
      </c>
      <c r="O315" s="271" t="s">
        <v>803</v>
      </c>
      <c r="P315" s="273" t="s">
        <v>331</v>
      </c>
      <c r="Q315" s="271" t="s">
        <v>93</v>
      </c>
      <c r="R315" s="209">
        <v>29930.67</v>
      </c>
      <c r="S315" s="209">
        <v>1500</v>
      </c>
      <c r="T315" s="210">
        <f t="shared" si="48"/>
        <v>31430.67</v>
      </c>
      <c r="U315" s="211">
        <v>32</v>
      </c>
      <c r="V315" s="209">
        <v>1037.93</v>
      </c>
      <c r="W315" s="274">
        <v>95</v>
      </c>
      <c r="X315" s="212"/>
      <c r="Y315" s="274">
        <f t="shared" si="49"/>
        <v>942.93000000000006</v>
      </c>
      <c r="Z315" s="213">
        <f t="shared" si="50"/>
        <v>3.3022840429427693E-2</v>
      </c>
      <c r="AA315" s="212">
        <v>0</v>
      </c>
      <c r="AB315" s="274">
        <v>-3771.68</v>
      </c>
      <c r="AC315" s="274"/>
      <c r="AD315" s="274" t="s">
        <v>430</v>
      </c>
      <c r="AE315" s="214"/>
      <c r="AF315" s="214">
        <v>0</v>
      </c>
      <c r="AG315" s="274">
        <f t="shared" si="51"/>
        <v>0</v>
      </c>
      <c r="AH315" s="274"/>
      <c r="AI315" s="274">
        <f t="shared" si="52"/>
        <v>0</v>
      </c>
      <c r="AJ315" s="271" t="s">
        <v>149</v>
      </c>
      <c r="AK315" s="271">
        <v>0</v>
      </c>
      <c r="AL315" s="211">
        <v>0</v>
      </c>
      <c r="AM315" s="275">
        <f t="shared" si="53"/>
        <v>0</v>
      </c>
      <c r="AN315" s="275">
        <f t="shared" si="54"/>
        <v>1</v>
      </c>
      <c r="AO315" s="275"/>
      <c r="AP315" s="275"/>
      <c r="AQ315" s="275">
        <f t="shared" si="55"/>
        <v>0</v>
      </c>
      <c r="AR315" s="215" t="str">
        <f>IF(A315="","",VLOOKUP(A315,'Base Sites'!A:B,2,FALSE))</f>
        <v>Valauto Hainaut</v>
      </c>
      <c r="AS315" s="215" t="str">
        <f t="shared" si="56"/>
        <v>VOLKSWAGEN</v>
      </c>
      <c r="AT315" s="275"/>
      <c r="AU315" s="276" t="str">
        <f>IF(A315="","",VLOOKUP(L315,'Base Vendeurs'!A:B,2,FALSE))</f>
        <v>Sociétés NORD</v>
      </c>
      <c r="AV315" s="274">
        <f t="shared" si="57"/>
        <v>1037.93</v>
      </c>
      <c r="AW315" s="213">
        <f t="shared" si="58"/>
        <v>3.3022840429427693E-2</v>
      </c>
      <c r="AX315" s="276" t="str">
        <f t="shared" si="59"/>
        <v>NON</v>
      </c>
      <c r="AY315" s="231">
        <f>+MargesVN[[#This Row],[Total COM]]+MargesVN[[#This Row],[EXT GIE]]+MargesVN[[#This Row],[Forfait immat]]</f>
        <v>0</v>
      </c>
    </row>
    <row r="316" spans="1:51" s="231" customFormat="1" ht="11.25" customHeight="1" x14ac:dyDescent="0.25">
      <c r="A316" s="266">
        <v>15</v>
      </c>
      <c r="B316" s="266" t="s">
        <v>183</v>
      </c>
      <c r="C316" s="266" t="s">
        <v>104</v>
      </c>
      <c r="D316" s="161">
        <v>46030</v>
      </c>
      <c r="E316" s="267">
        <v>46027</v>
      </c>
      <c r="F316" s="162"/>
      <c r="G316" s="162"/>
      <c r="H316" s="162"/>
      <c r="I316" s="162" t="s">
        <v>165</v>
      </c>
      <c r="J316" s="162"/>
      <c r="K316" s="162">
        <v>1889794.8</v>
      </c>
      <c r="L316" s="266" t="s">
        <v>33</v>
      </c>
      <c r="M316" s="266">
        <v>511502</v>
      </c>
      <c r="N316" s="266">
        <v>1502</v>
      </c>
      <c r="O316" s="266" t="s">
        <v>821</v>
      </c>
      <c r="P316" s="268" t="s">
        <v>331</v>
      </c>
      <c r="Q316" s="266" t="s">
        <v>93</v>
      </c>
      <c r="R316" s="163">
        <v>29930.67</v>
      </c>
      <c r="S316" s="163">
        <v>1500</v>
      </c>
      <c r="T316" s="164">
        <f t="shared" si="48"/>
        <v>31430.67</v>
      </c>
      <c r="U316" s="165">
        <v>36</v>
      </c>
      <c r="V316" s="163">
        <v>1037.93</v>
      </c>
      <c r="W316" s="251">
        <v>95</v>
      </c>
      <c r="X316" s="166"/>
      <c r="Y316" s="251">
        <f t="shared" si="49"/>
        <v>942.93000000000006</v>
      </c>
      <c r="Z316" s="167">
        <f t="shared" si="50"/>
        <v>3.3022840429427693E-2</v>
      </c>
      <c r="AA316" s="166">
        <v>0</v>
      </c>
      <c r="AB316" s="251">
        <v>-3771.68</v>
      </c>
      <c r="AC316" s="251"/>
      <c r="AD316" s="251" t="s">
        <v>430</v>
      </c>
      <c r="AE316" s="168"/>
      <c r="AF316" s="168">
        <v>0</v>
      </c>
      <c r="AG316" s="251">
        <f t="shared" si="51"/>
        <v>0</v>
      </c>
      <c r="AH316" s="251"/>
      <c r="AI316" s="251">
        <f t="shared" si="52"/>
        <v>0</v>
      </c>
      <c r="AJ316" s="266" t="s">
        <v>149</v>
      </c>
      <c r="AK316" s="266">
        <v>0</v>
      </c>
      <c r="AL316" s="165"/>
      <c r="AM316" s="269">
        <f t="shared" si="53"/>
        <v>0</v>
      </c>
      <c r="AN316" s="269">
        <f t="shared" si="54"/>
        <v>1</v>
      </c>
      <c r="AO316" s="269"/>
      <c r="AP316" s="269"/>
      <c r="AQ316" s="269">
        <f t="shared" si="55"/>
        <v>0</v>
      </c>
      <c r="AR316" s="169" t="str">
        <f>IF(A316="","",VLOOKUP(A316,'Base Sites'!A:B,2,FALSE))</f>
        <v>Valauto Hainaut</v>
      </c>
      <c r="AS316" s="169" t="str">
        <f t="shared" si="56"/>
        <v>VOLKSWAGEN</v>
      </c>
      <c r="AT316" s="269"/>
      <c r="AU316" s="270" t="str">
        <f>IF(A316="","",VLOOKUP(L316,'Base Vendeurs'!A:B,2,FALSE))</f>
        <v>Sociétés NORD</v>
      </c>
      <c r="AV316" s="251">
        <f t="shared" si="57"/>
        <v>1037.93</v>
      </c>
      <c r="AW316" s="167">
        <f t="shared" si="58"/>
        <v>3.3022840429427693E-2</v>
      </c>
      <c r="AX316" s="237" t="str">
        <f t="shared" si="59"/>
        <v>NON</v>
      </c>
      <c r="AY316" s="231">
        <f>+MargesVN[[#This Row],[Total COM]]+MargesVN[[#This Row],[EXT GIE]]+MargesVN[[#This Row],[Forfait immat]]</f>
        <v>0</v>
      </c>
    </row>
    <row r="317" spans="1:51" s="231" customFormat="1" ht="11.25" customHeight="1" x14ac:dyDescent="0.25">
      <c r="A317" s="225">
        <v>15</v>
      </c>
      <c r="B317" s="225" t="s">
        <v>183</v>
      </c>
      <c r="C317" s="225" t="s">
        <v>104</v>
      </c>
      <c r="D317" s="216">
        <v>46028</v>
      </c>
      <c r="E317" s="226">
        <v>46027</v>
      </c>
      <c r="F317" s="217"/>
      <c r="G317" s="217"/>
      <c r="H317" s="217"/>
      <c r="I317" s="217" t="s">
        <v>165</v>
      </c>
      <c r="J317" s="217"/>
      <c r="K317" s="217">
        <v>1889794.8</v>
      </c>
      <c r="L317" s="225" t="s">
        <v>33</v>
      </c>
      <c r="M317" s="225">
        <v>511503</v>
      </c>
      <c r="N317" s="225">
        <v>1503</v>
      </c>
      <c r="O317" s="225" t="s">
        <v>786</v>
      </c>
      <c r="P317" s="227" t="s">
        <v>331</v>
      </c>
      <c r="Q317" s="225" t="s">
        <v>93</v>
      </c>
      <c r="R317" s="218">
        <v>29930.67</v>
      </c>
      <c r="S317" s="218">
        <v>1500</v>
      </c>
      <c r="T317" s="219">
        <f t="shared" si="48"/>
        <v>31430.67</v>
      </c>
      <c r="U317" s="220">
        <v>32</v>
      </c>
      <c r="V317" s="218">
        <v>1037.93</v>
      </c>
      <c r="W317" s="228">
        <v>95</v>
      </c>
      <c r="X317" s="221"/>
      <c r="Y317" s="228">
        <f t="shared" si="49"/>
        <v>942.93000000000006</v>
      </c>
      <c r="Z317" s="222">
        <f t="shared" si="50"/>
        <v>3.3022840429427693E-2</v>
      </c>
      <c r="AA317" s="221">
        <v>0</v>
      </c>
      <c r="AB317" s="228">
        <v>-3771.68</v>
      </c>
      <c r="AC317" s="228"/>
      <c r="AD317" s="228" t="s">
        <v>430</v>
      </c>
      <c r="AE317" s="223"/>
      <c r="AF317" s="223">
        <v>0</v>
      </c>
      <c r="AG317" s="228">
        <f t="shared" si="51"/>
        <v>0</v>
      </c>
      <c r="AH317" s="228"/>
      <c r="AI317" s="228">
        <f t="shared" si="52"/>
        <v>0</v>
      </c>
      <c r="AJ317" s="225" t="s">
        <v>149</v>
      </c>
      <c r="AK317" s="225">
        <v>0</v>
      </c>
      <c r="AL317" s="220"/>
      <c r="AM317" s="229">
        <f t="shared" si="53"/>
        <v>0</v>
      </c>
      <c r="AN317" s="229">
        <f t="shared" si="54"/>
        <v>1</v>
      </c>
      <c r="AO317" s="229"/>
      <c r="AP317" s="229"/>
      <c r="AQ317" s="229">
        <f t="shared" si="55"/>
        <v>0</v>
      </c>
      <c r="AR317" s="224" t="str">
        <f>IF(A317="","",VLOOKUP(A317,'Base Sites'!A:B,2,FALSE))</f>
        <v>Valauto Hainaut</v>
      </c>
      <c r="AS317" s="224" t="str">
        <f t="shared" si="56"/>
        <v>VOLKSWAGEN</v>
      </c>
      <c r="AT317" s="229"/>
      <c r="AU317" s="230" t="str">
        <f>IF(A317="","",VLOOKUP(L317,'Base Vendeurs'!A:B,2,FALSE))</f>
        <v>Sociétés NORD</v>
      </c>
      <c r="AV317" s="228">
        <f t="shared" si="57"/>
        <v>1037.93</v>
      </c>
      <c r="AW317" s="222">
        <f t="shared" si="58"/>
        <v>3.3022840429427693E-2</v>
      </c>
      <c r="AX317" s="230" t="str">
        <f t="shared" si="59"/>
        <v>NON</v>
      </c>
      <c r="AY317" s="231">
        <f>+MargesVN[[#This Row],[Total COM]]+MargesVN[[#This Row],[EXT GIE]]+MargesVN[[#This Row],[Forfait immat]]</f>
        <v>0</v>
      </c>
    </row>
    <row r="318" spans="1:51" s="231" customFormat="1" ht="11.25" customHeight="1" x14ac:dyDescent="0.25">
      <c r="A318" s="45">
        <v>15</v>
      </c>
      <c r="B318" s="45" t="s">
        <v>183</v>
      </c>
      <c r="C318" s="45" t="s">
        <v>104</v>
      </c>
      <c r="D318" s="44">
        <v>46064</v>
      </c>
      <c r="E318" s="65">
        <v>46062</v>
      </c>
      <c r="F318" s="35"/>
      <c r="G318" s="35"/>
      <c r="H318" s="35"/>
      <c r="I318" s="35" t="s">
        <v>165</v>
      </c>
      <c r="J318" s="35"/>
      <c r="K318" s="35">
        <v>918207.45</v>
      </c>
      <c r="L318" s="45" t="s">
        <v>33</v>
      </c>
      <c r="M318" s="45">
        <v>511504</v>
      </c>
      <c r="N318" s="45">
        <v>1504</v>
      </c>
      <c r="O318" s="45" t="s">
        <v>1506</v>
      </c>
      <c r="P318" s="66" t="s">
        <v>326</v>
      </c>
      <c r="Q318" s="45" t="s">
        <v>93</v>
      </c>
      <c r="R318" s="47">
        <v>29930.67</v>
      </c>
      <c r="S318" s="47">
        <v>1500</v>
      </c>
      <c r="T318" s="48">
        <f t="shared" si="48"/>
        <v>31430.67</v>
      </c>
      <c r="U318" s="49">
        <v>68</v>
      </c>
      <c r="V318" s="47">
        <v>1037.93</v>
      </c>
      <c r="W318" s="46">
        <v>95</v>
      </c>
      <c r="X318" s="50"/>
      <c r="Y318" s="46">
        <f t="shared" si="49"/>
        <v>942.93000000000006</v>
      </c>
      <c r="Z318" s="51">
        <f t="shared" si="50"/>
        <v>3.3022840429427693E-2</v>
      </c>
      <c r="AA318" s="50">
        <v>0</v>
      </c>
      <c r="AB318" s="46">
        <v>-3771.68</v>
      </c>
      <c r="AC318" s="46"/>
      <c r="AD318" s="46" t="s">
        <v>430</v>
      </c>
      <c r="AE318" s="52"/>
      <c r="AF318" s="52">
        <v>0</v>
      </c>
      <c r="AG318" s="46">
        <f t="shared" si="51"/>
        <v>0</v>
      </c>
      <c r="AH318" s="46"/>
      <c r="AI318" s="46">
        <f t="shared" si="52"/>
        <v>0</v>
      </c>
      <c r="AJ318" s="45" t="s">
        <v>149</v>
      </c>
      <c r="AK318" s="45">
        <v>0</v>
      </c>
      <c r="AL318" s="49" t="s">
        <v>293</v>
      </c>
      <c r="AM318" s="238">
        <f t="shared" si="53"/>
        <v>1</v>
      </c>
      <c r="AN318" s="238">
        <f t="shared" si="54"/>
        <v>1</v>
      </c>
      <c r="AO318" s="238"/>
      <c r="AP318" s="238"/>
      <c r="AQ318" s="238">
        <f t="shared" si="55"/>
        <v>1</v>
      </c>
      <c r="AR318" s="96" t="str">
        <f>IF(A318="","",VLOOKUP(A318,'Base Sites'!A:B,2,FALSE))</f>
        <v>Valauto Hainaut</v>
      </c>
      <c r="AS318" s="96" t="str">
        <f t="shared" si="56"/>
        <v>VOLKSWAGEN</v>
      </c>
      <c r="AT318" s="238"/>
      <c r="AU318" s="231" t="str">
        <f>IF(A318="","",VLOOKUP(L318,'Base Vendeurs'!A:B,2,FALSE))</f>
        <v>Sociétés NORD</v>
      </c>
      <c r="AV318" s="46">
        <f t="shared" si="57"/>
        <v>1037.93</v>
      </c>
      <c r="AW318" s="51">
        <f t="shared" si="58"/>
        <v>3.3022840429427693E-2</v>
      </c>
      <c r="AX318" s="231" t="str">
        <f t="shared" si="59"/>
        <v>NON</v>
      </c>
      <c r="AY318" s="231">
        <f>+MargesVN[[#This Row],[Total COM]]+MargesVN[[#This Row],[EXT GIE]]+MargesVN[[#This Row],[Forfait immat]]</f>
        <v>0</v>
      </c>
    </row>
    <row r="319" spans="1:51" s="231" customFormat="1" ht="11.25" customHeight="1" x14ac:dyDescent="0.25">
      <c r="A319" s="45">
        <v>15</v>
      </c>
      <c r="B319" s="45" t="s">
        <v>183</v>
      </c>
      <c r="C319" s="45" t="s">
        <v>104</v>
      </c>
      <c r="D319" s="44">
        <v>46064</v>
      </c>
      <c r="E319" s="65">
        <v>46062</v>
      </c>
      <c r="F319" s="35"/>
      <c r="G319" s="35"/>
      <c r="H319" s="35"/>
      <c r="I319" s="35" t="s">
        <v>165</v>
      </c>
      <c r="J319" s="35"/>
      <c r="K319" s="35">
        <v>918207.45</v>
      </c>
      <c r="L319" s="45" t="s">
        <v>33</v>
      </c>
      <c r="M319" s="45">
        <v>511505</v>
      </c>
      <c r="N319" s="45">
        <v>1505</v>
      </c>
      <c r="O319" s="45" t="s">
        <v>1505</v>
      </c>
      <c r="P319" s="66" t="s">
        <v>326</v>
      </c>
      <c r="Q319" s="45" t="s">
        <v>93</v>
      </c>
      <c r="R319" s="47">
        <v>29930.67</v>
      </c>
      <c r="S319" s="47">
        <v>1500</v>
      </c>
      <c r="T319" s="48">
        <f t="shared" ref="T319:T382" si="60">+R319+S319</f>
        <v>31430.67</v>
      </c>
      <c r="U319" s="49">
        <v>65</v>
      </c>
      <c r="V319" s="47">
        <v>1037.93</v>
      </c>
      <c r="W319" s="46">
        <v>95</v>
      </c>
      <c r="X319" s="50"/>
      <c r="Y319" s="46">
        <f t="shared" ref="Y319:Y382" si="61">+V319-W319+X319</f>
        <v>942.93000000000006</v>
      </c>
      <c r="Z319" s="51">
        <f t="shared" ref="Z319:Z382" si="62">(V319+X319)/T319</f>
        <v>3.3022840429427693E-2</v>
      </c>
      <c r="AA319" s="50">
        <v>0</v>
      </c>
      <c r="AB319" s="46">
        <v>-3771.68</v>
      </c>
      <c r="AC319" s="46"/>
      <c r="AD319" s="46" t="s">
        <v>430</v>
      </c>
      <c r="AE319" s="52"/>
      <c r="AF319" s="52">
        <v>0</v>
      </c>
      <c r="AG319" s="46">
        <f t="shared" ref="AG319:AG382" si="63">+Y319*AE319</f>
        <v>0</v>
      </c>
      <c r="AH319" s="46"/>
      <c r="AI319" s="46">
        <f t="shared" ref="AI319:AI382" si="64">+AG319+AH319</f>
        <v>0</v>
      </c>
      <c r="AJ319" s="45" t="s">
        <v>149</v>
      </c>
      <c r="AK319" s="45">
        <v>0</v>
      </c>
      <c r="AL319" s="49" t="s">
        <v>293</v>
      </c>
      <c r="AM319" s="238">
        <f t="shared" ref="AM319:AM382" si="65">IF(AL319&gt;0,100%,0%)</f>
        <v>1</v>
      </c>
      <c r="AN319" s="238">
        <f t="shared" ref="AN319:AN382" si="66">IF(A319&gt;0,1,"")</f>
        <v>1</v>
      </c>
      <c r="AO319" s="238"/>
      <c r="AP319" s="238"/>
      <c r="AQ319" s="238">
        <f t="shared" ref="AQ319:AQ382" si="67">IF(AN319="","",+AM319/AN319)</f>
        <v>1</v>
      </c>
      <c r="AR319" s="96" t="str">
        <f>IF(A319="","",VLOOKUP(A319,'Base Sites'!A:B,2,FALSE))</f>
        <v>Valauto Hainaut</v>
      </c>
      <c r="AS319" s="96" t="str">
        <f t="shared" ref="AS319:AS382" si="68">IF(C319="VW","VOLKSWAGEN",IF(C319="SE","SEAT",IF(C319="NI","NISSAN",IF(C319="HY","HYUNDAI",IF(C319="VU","VUL",IF(C319="sk","SKODA",IF(C319="ltsk","SKODA",IF(C319="CUPRA","CUPRA",IF(C319="AUDI","AUDI","")))))))))</f>
        <v>VOLKSWAGEN</v>
      </c>
      <c r="AT319" s="238"/>
      <c r="AU319" s="231" t="str">
        <f>IF(A319="","",VLOOKUP(L319,'Base Vendeurs'!A:B,2,FALSE))</f>
        <v>Sociétés NORD</v>
      </c>
      <c r="AV319" s="46">
        <f t="shared" ref="AV319:AV382" si="69">+V319+AO319</f>
        <v>1037.93</v>
      </c>
      <c r="AW319" s="51">
        <f t="shared" ref="AW319:AW382" si="70">IF(A319="","",+AV319/T319)</f>
        <v>3.3022840429427693E-2</v>
      </c>
      <c r="AX319" s="231" t="str">
        <f t="shared" ref="AX319:AX382" si="71">IF(AV319&lt;0,"OUI","NON")</f>
        <v>NON</v>
      </c>
      <c r="AY319" s="231">
        <f>+MargesVN[[#This Row],[Total COM]]+MargesVN[[#This Row],[EXT GIE]]+MargesVN[[#This Row],[Forfait immat]]</f>
        <v>0</v>
      </c>
    </row>
    <row r="320" spans="1:51" s="231" customFormat="1" ht="11.25" customHeight="1" x14ac:dyDescent="0.25">
      <c r="A320" s="319">
        <v>35</v>
      </c>
      <c r="B320" s="319" t="s">
        <v>163</v>
      </c>
      <c r="C320" s="319" t="s">
        <v>104</v>
      </c>
      <c r="D320" s="320">
        <v>46111</v>
      </c>
      <c r="E320" s="321">
        <v>46111</v>
      </c>
      <c r="F320" s="322"/>
      <c r="G320" s="322"/>
      <c r="H320" s="322"/>
      <c r="I320" s="322"/>
      <c r="J320" s="322"/>
      <c r="K320" s="322"/>
      <c r="L320" s="319" t="s">
        <v>295</v>
      </c>
      <c r="M320" s="319">
        <v>511505</v>
      </c>
      <c r="N320" s="319">
        <v>1505</v>
      </c>
      <c r="O320" s="319" t="s">
        <v>2565</v>
      </c>
      <c r="P320" s="323" t="s">
        <v>2566</v>
      </c>
      <c r="Q320" s="319" t="s">
        <v>26</v>
      </c>
      <c r="R320" s="324">
        <v>43155</v>
      </c>
      <c r="S320" s="324">
        <v>2137.5</v>
      </c>
      <c r="T320" s="325">
        <f t="shared" si="60"/>
        <v>45292.5</v>
      </c>
      <c r="U320" s="326">
        <v>66</v>
      </c>
      <c r="V320" s="324">
        <v>829.19</v>
      </c>
      <c r="W320" s="327">
        <v>95</v>
      </c>
      <c r="X320" s="328"/>
      <c r="Y320" s="327">
        <f t="shared" si="61"/>
        <v>734.19</v>
      </c>
      <c r="Z320" s="329">
        <f t="shared" si="62"/>
        <v>1.8307446045150964E-2</v>
      </c>
      <c r="AA320" s="328">
        <v>-1000</v>
      </c>
      <c r="AB320" s="327">
        <v>-3623.4</v>
      </c>
      <c r="AC320" s="327"/>
      <c r="AD320" s="327"/>
      <c r="AE320" s="330">
        <v>0.13</v>
      </c>
      <c r="AF320" s="330">
        <v>0.13</v>
      </c>
      <c r="AG320" s="327">
        <f t="shared" si="63"/>
        <v>95.444700000000012</v>
      </c>
      <c r="AH320" s="327"/>
      <c r="AI320" s="327">
        <f t="shared" si="64"/>
        <v>95.444700000000012</v>
      </c>
      <c r="AJ320" s="319" t="s">
        <v>164</v>
      </c>
      <c r="AK320" s="319">
        <v>30</v>
      </c>
      <c r="AL320" s="326">
        <v>100</v>
      </c>
      <c r="AM320" s="331">
        <f t="shared" si="65"/>
        <v>1</v>
      </c>
      <c r="AN320" s="331">
        <f t="shared" si="66"/>
        <v>1</v>
      </c>
      <c r="AO320" s="331"/>
      <c r="AP320" s="331"/>
      <c r="AQ320" s="331">
        <f t="shared" si="67"/>
        <v>1</v>
      </c>
      <c r="AR320" s="332" t="str">
        <f>IF(A320="","",VLOOKUP(A320,'Base Sites'!A:B,2,FALSE))</f>
        <v>Valauto Cambrai</v>
      </c>
      <c r="AS320" s="332" t="str">
        <f t="shared" si="68"/>
        <v>VOLKSWAGEN</v>
      </c>
      <c r="AT320" s="331"/>
      <c r="AU320" s="333" t="str">
        <f>IF(A320="","",VLOOKUP(L320,'Base Vendeurs'!A:B,2,FALSE))</f>
        <v>Valauto Cambrai</v>
      </c>
      <c r="AV320" s="327">
        <f t="shared" si="69"/>
        <v>829.19</v>
      </c>
      <c r="AW320" s="329">
        <f t="shared" si="70"/>
        <v>1.8307446045150964E-2</v>
      </c>
      <c r="AX320" s="333" t="str">
        <f t="shared" si="71"/>
        <v>NON</v>
      </c>
      <c r="AY320" s="231">
        <f>+MargesVN[[#This Row],[Total COM]]+MargesVN[[#This Row],[EXT GIE]]+MargesVN[[#This Row],[Forfait immat]]</f>
        <v>225.44470000000001</v>
      </c>
    </row>
    <row r="321" spans="1:51" s="231" customFormat="1" ht="11.25" customHeight="1" x14ac:dyDescent="0.25">
      <c r="A321" s="45">
        <v>15</v>
      </c>
      <c r="B321" s="45" t="s">
        <v>183</v>
      </c>
      <c r="C321" s="45" t="s">
        <v>104</v>
      </c>
      <c r="D321" s="44">
        <v>46064</v>
      </c>
      <c r="E321" s="65">
        <v>46062</v>
      </c>
      <c r="F321" s="35"/>
      <c r="G321" s="35"/>
      <c r="H321" s="35"/>
      <c r="I321" s="35" t="s">
        <v>165</v>
      </c>
      <c r="J321" s="35"/>
      <c r="K321" s="35">
        <v>918207.45</v>
      </c>
      <c r="L321" s="45" t="s">
        <v>33</v>
      </c>
      <c r="M321" s="45">
        <v>511506</v>
      </c>
      <c r="N321" s="45">
        <v>1506</v>
      </c>
      <c r="O321" s="45" t="s">
        <v>1508</v>
      </c>
      <c r="P321" s="66" t="s">
        <v>326</v>
      </c>
      <c r="Q321" s="45" t="s">
        <v>93</v>
      </c>
      <c r="R321" s="47">
        <v>29930.67</v>
      </c>
      <c r="S321" s="47">
        <v>1500</v>
      </c>
      <c r="T321" s="48">
        <f t="shared" si="60"/>
        <v>31430.67</v>
      </c>
      <c r="U321" s="49">
        <v>68</v>
      </c>
      <c r="V321" s="47">
        <v>1037.93</v>
      </c>
      <c r="W321" s="46">
        <v>95</v>
      </c>
      <c r="X321" s="50"/>
      <c r="Y321" s="46">
        <f t="shared" si="61"/>
        <v>942.93000000000006</v>
      </c>
      <c r="Z321" s="51">
        <f t="shared" si="62"/>
        <v>3.3022840429427693E-2</v>
      </c>
      <c r="AA321" s="50">
        <v>0</v>
      </c>
      <c r="AB321" s="46">
        <v>-3771.68</v>
      </c>
      <c r="AC321" s="46"/>
      <c r="AD321" s="46" t="s">
        <v>430</v>
      </c>
      <c r="AE321" s="52"/>
      <c r="AF321" s="52">
        <v>0</v>
      </c>
      <c r="AG321" s="46">
        <f t="shared" si="63"/>
        <v>0</v>
      </c>
      <c r="AH321" s="46"/>
      <c r="AI321" s="46">
        <f t="shared" si="64"/>
        <v>0</v>
      </c>
      <c r="AJ321" s="45" t="s">
        <v>149</v>
      </c>
      <c r="AK321" s="45">
        <v>0</v>
      </c>
      <c r="AL321" s="49" t="s">
        <v>293</v>
      </c>
      <c r="AM321" s="238">
        <f t="shared" si="65"/>
        <v>1</v>
      </c>
      <c r="AN321" s="238">
        <f t="shared" si="66"/>
        <v>1</v>
      </c>
      <c r="AO321" s="238"/>
      <c r="AP321" s="238"/>
      <c r="AQ321" s="238">
        <f t="shared" si="67"/>
        <v>1</v>
      </c>
      <c r="AR321" s="96" t="str">
        <f>IF(A321="","",VLOOKUP(A321,'Base Sites'!A:B,2,FALSE))</f>
        <v>Valauto Hainaut</v>
      </c>
      <c r="AS321" s="96" t="str">
        <f t="shared" si="68"/>
        <v>VOLKSWAGEN</v>
      </c>
      <c r="AT321" s="238"/>
      <c r="AU321" s="231" t="str">
        <f>IF(A321="","",VLOOKUP(L321,'Base Vendeurs'!A:B,2,FALSE))</f>
        <v>Sociétés NORD</v>
      </c>
      <c r="AV321" s="46">
        <f t="shared" si="69"/>
        <v>1037.93</v>
      </c>
      <c r="AW321" s="51">
        <f t="shared" si="70"/>
        <v>3.3022840429427693E-2</v>
      </c>
      <c r="AX321" s="231" t="str">
        <f t="shared" si="71"/>
        <v>NON</v>
      </c>
      <c r="AY321" s="231">
        <f>+MargesVN[[#This Row],[Total COM]]+MargesVN[[#This Row],[EXT GIE]]+MargesVN[[#This Row],[Forfait immat]]</f>
        <v>0</v>
      </c>
    </row>
    <row r="322" spans="1:51" s="231" customFormat="1" ht="11.25" customHeight="1" x14ac:dyDescent="0.25">
      <c r="A322" s="239">
        <v>15</v>
      </c>
      <c r="B322" s="239" t="s">
        <v>183</v>
      </c>
      <c r="C322" s="239" t="s">
        <v>104</v>
      </c>
      <c r="D322" s="198">
        <v>46051</v>
      </c>
      <c r="E322" s="240">
        <v>46051</v>
      </c>
      <c r="F322" s="199"/>
      <c r="G322" s="199"/>
      <c r="H322" s="199"/>
      <c r="I322" s="199" t="s">
        <v>165</v>
      </c>
      <c r="J322" s="199"/>
      <c r="K322" s="199">
        <v>1889794.8</v>
      </c>
      <c r="L322" s="239" t="s">
        <v>33</v>
      </c>
      <c r="M322" s="239">
        <v>511507</v>
      </c>
      <c r="N322" s="239">
        <v>1507</v>
      </c>
      <c r="O322" s="239" t="s">
        <v>817</v>
      </c>
      <c r="P322" s="241" t="s">
        <v>331</v>
      </c>
      <c r="Q322" s="239" t="s">
        <v>93</v>
      </c>
      <c r="R322" s="200">
        <v>29930.67</v>
      </c>
      <c r="S322" s="200">
        <v>1500</v>
      </c>
      <c r="T322" s="201">
        <f t="shared" si="60"/>
        <v>31430.67</v>
      </c>
      <c r="U322" s="202">
        <v>55</v>
      </c>
      <c r="V322" s="200">
        <v>1037.93</v>
      </c>
      <c r="W322" s="242">
        <v>95</v>
      </c>
      <c r="X322" s="203"/>
      <c r="Y322" s="242">
        <f t="shared" si="61"/>
        <v>942.93000000000006</v>
      </c>
      <c r="Z322" s="204">
        <f t="shared" si="62"/>
        <v>3.3022840429427693E-2</v>
      </c>
      <c r="AA322" s="203">
        <v>0</v>
      </c>
      <c r="AB322" s="242">
        <v>-3771.68</v>
      </c>
      <c r="AC322" s="242"/>
      <c r="AD322" s="242" t="s">
        <v>430</v>
      </c>
      <c r="AE322" s="205"/>
      <c r="AF322" s="205">
        <v>0</v>
      </c>
      <c r="AG322" s="242">
        <f t="shared" si="63"/>
        <v>0</v>
      </c>
      <c r="AH322" s="242"/>
      <c r="AI322" s="242">
        <f t="shared" si="64"/>
        <v>0</v>
      </c>
      <c r="AJ322" s="239" t="s">
        <v>149</v>
      </c>
      <c r="AK322" s="239">
        <v>0</v>
      </c>
      <c r="AL322" s="202"/>
      <c r="AM322" s="243">
        <f t="shared" si="65"/>
        <v>0</v>
      </c>
      <c r="AN322" s="243">
        <f t="shared" si="66"/>
        <v>1</v>
      </c>
      <c r="AO322" s="243"/>
      <c r="AP322" s="243"/>
      <c r="AQ322" s="243">
        <f t="shared" si="67"/>
        <v>0</v>
      </c>
      <c r="AR322" s="206" t="str">
        <f>IF(A322="","",VLOOKUP(A322,'Base Sites'!A:B,2,FALSE))</f>
        <v>Valauto Hainaut</v>
      </c>
      <c r="AS322" s="206" t="str">
        <f t="shared" si="68"/>
        <v>VOLKSWAGEN</v>
      </c>
      <c r="AT322" s="243"/>
      <c r="AU322" s="244" t="str">
        <f>IF(A322="","",VLOOKUP(L322,'Base Vendeurs'!A:B,2,FALSE))</f>
        <v>Sociétés NORD</v>
      </c>
      <c r="AV322" s="242">
        <f t="shared" si="69"/>
        <v>1037.93</v>
      </c>
      <c r="AW322" s="204">
        <f t="shared" si="70"/>
        <v>3.3022840429427693E-2</v>
      </c>
      <c r="AX322" s="244" t="str">
        <f t="shared" si="71"/>
        <v>NON</v>
      </c>
      <c r="AY322" s="231">
        <f>+MargesVN[[#This Row],[Total COM]]+MargesVN[[#This Row],[EXT GIE]]+MargesVN[[#This Row],[Forfait immat]]</f>
        <v>0</v>
      </c>
    </row>
    <row r="323" spans="1:51" s="231" customFormat="1" ht="11.25" customHeight="1" x14ac:dyDescent="0.25">
      <c r="A323" s="45">
        <v>15</v>
      </c>
      <c r="B323" s="45" t="s">
        <v>183</v>
      </c>
      <c r="C323" s="45" t="s">
        <v>104</v>
      </c>
      <c r="D323" s="44">
        <v>46057</v>
      </c>
      <c r="E323" s="65">
        <v>46055</v>
      </c>
      <c r="F323" s="35"/>
      <c r="G323" s="35"/>
      <c r="H323" s="35"/>
      <c r="I323" s="35" t="s">
        <v>165</v>
      </c>
      <c r="J323" s="35"/>
      <c r="K323" s="35">
        <v>918207.45</v>
      </c>
      <c r="L323" s="45" t="s">
        <v>33</v>
      </c>
      <c r="M323" s="45">
        <v>511508</v>
      </c>
      <c r="N323" s="45">
        <v>1508</v>
      </c>
      <c r="O323" s="45" t="s">
        <v>1306</v>
      </c>
      <c r="P323" s="66" t="s">
        <v>326</v>
      </c>
      <c r="Q323" s="45" t="s">
        <v>93</v>
      </c>
      <c r="R323" s="47">
        <v>29930.67</v>
      </c>
      <c r="S323" s="47">
        <v>1500</v>
      </c>
      <c r="T323" s="48">
        <f t="shared" si="60"/>
        <v>31430.67</v>
      </c>
      <c r="U323" s="49">
        <v>62</v>
      </c>
      <c r="V323" s="47">
        <v>1037.93</v>
      </c>
      <c r="W323" s="46">
        <v>95</v>
      </c>
      <c r="X323" s="50"/>
      <c r="Y323" s="46">
        <f t="shared" si="61"/>
        <v>942.93000000000006</v>
      </c>
      <c r="Z323" s="51">
        <f t="shared" si="62"/>
        <v>3.3022840429427693E-2</v>
      </c>
      <c r="AA323" s="50">
        <v>0</v>
      </c>
      <c r="AB323" s="46">
        <v>-3771.68</v>
      </c>
      <c r="AC323" s="46"/>
      <c r="AD323" s="46" t="s">
        <v>430</v>
      </c>
      <c r="AE323" s="52"/>
      <c r="AF323" s="52">
        <v>0</v>
      </c>
      <c r="AG323" s="46">
        <f t="shared" si="63"/>
        <v>0</v>
      </c>
      <c r="AH323" s="46"/>
      <c r="AI323" s="46">
        <f t="shared" si="64"/>
        <v>0</v>
      </c>
      <c r="AJ323" s="45" t="s">
        <v>149</v>
      </c>
      <c r="AK323" s="45">
        <v>0</v>
      </c>
      <c r="AL323" s="49" t="s">
        <v>293</v>
      </c>
      <c r="AM323" s="238">
        <f t="shared" si="65"/>
        <v>1</v>
      </c>
      <c r="AN323" s="238">
        <f t="shared" si="66"/>
        <v>1</v>
      </c>
      <c r="AO323" s="238"/>
      <c r="AP323" s="238"/>
      <c r="AQ323" s="238">
        <f t="shared" si="67"/>
        <v>1</v>
      </c>
      <c r="AR323" s="96" t="str">
        <f>IF(A323="","",VLOOKUP(A323,'Base Sites'!A:B,2,FALSE))</f>
        <v>Valauto Hainaut</v>
      </c>
      <c r="AS323" s="96" t="str">
        <f t="shared" si="68"/>
        <v>VOLKSWAGEN</v>
      </c>
      <c r="AT323" s="238"/>
      <c r="AU323" s="231" t="str">
        <f>IF(A323="","",VLOOKUP(L323,'Base Vendeurs'!A:B,2,FALSE))</f>
        <v>Sociétés NORD</v>
      </c>
      <c r="AV323" s="46">
        <f t="shared" si="69"/>
        <v>1037.93</v>
      </c>
      <c r="AW323" s="51">
        <f t="shared" si="70"/>
        <v>3.3022840429427693E-2</v>
      </c>
      <c r="AX323" s="231" t="str">
        <f t="shared" si="71"/>
        <v>NON</v>
      </c>
      <c r="AY323" s="231">
        <f>+MargesVN[[#This Row],[Total COM]]+MargesVN[[#This Row],[EXT GIE]]+MargesVN[[#This Row],[Forfait immat]]</f>
        <v>0</v>
      </c>
    </row>
    <row r="324" spans="1:51" s="231" customFormat="1" ht="11.25" customHeight="1" x14ac:dyDescent="0.25">
      <c r="A324" s="271">
        <v>15</v>
      </c>
      <c r="B324" s="271" t="s">
        <v>183</v>
      </c>
      <c r="C324" s="271" t="s">
        <v>104</v>
      </c>
      <c r="D324" s="207">
        <v>46037</v>
      </c>
      <c r="E324" s="272">
        <v>46036</v>
      </c>
      <c r="F324" s="208"/>
      <c r="G324" s="208"/>
      <c r="H324" s="208"/>
      <c r="I324" s="208" t="s">
        <v>165</v>
      </c>
      <c r="J324" s="208"/>
      <c r="K324" s="208">
        <v>1889794.8</v>
      </c>
      <c r="L324" s="271" t="s">
        <v>33</v>
      </c>
      <c r="M324" s="271">
        <v>511509</v>
      </c>
      <c r="N324" s="271">
        <v>1509</v>
      </c>
      <c r="O324" s="271" t="s">
        <v>804</v>
      </c>
      <c r="P324" s="273" t="s">
        <v>331</v>
      </c>
      <c r="Q324" s="271" t="s">
        <v>93</v>
      </c>
      <c r="R324" s="209">
        <v>29930.67</v>
      </c>
      <c r="S324" s="209">
        <v>1500</v>
      </c>
      <c r="T324" s="210">
        <f t="shared" si="60"/>
        <v>31430.67</v>
      </c>
      <c r="U324" s="211">
        <v>41</v>
      </c>
      <c r="V324" s="209">
        <v>1037.93</v>
      </c>
      <c r="W324" s="274">
        <v>95</v>
      </c>
      <c r="X324" s="212"/>
      <c r="Y324" s="274">
        <f t="shared" si="61"/>
        <v>942.93000000000006</v>
      </c>
      <c r="Z324" s="213">
        <f t="shared" si="62"/>
        <v>3.3022840429427693E-2</v>
      </c>
      <c r="AA324" s="212">
        <v>0</v>
      </c>
      <c r="AB324" s="274">
        <v>-3771.68</v>
      </c>
      <c r="AC324" s="274"/>
      <c r="AD324" s="274" t="s">
        <v>430</v>
      </c>
      <c r="AE324" s="214"/>
      <c r="AF324" s="214">
        <v>0</v>
      </c>
      <c r="AG324" s="274">
        <f t="shared" si="63"/>
        <v>0</v>
      </c>
      <c r="AH324" s="274"/>
      <c r="AI324" s="274">
        <f t="shared" si="64"/>
        <v>0</v>
      </c>
      <c r="AJ324" s="271" t="s">
        <v>149</v>
      </c>
      <c r="AK324" s="271">
        <v>0</v>
      </c>
      <c r="AL324" s="211"/>
      <c r="AM324" s="275">
        <f t="shared" si="65"/>
        <v>0</v>
      </c>
      <c r="AN324" s="275">
        <f t="shared" si="66"/>
        <v>1</v>
      </c>
      <c r="AO324" s="275"/>
      <c r="AP324" s="275"/>
      <c r="AQ324" s="275">
        <f t="shared" si="67"/>
        <v>0</v>
      </c>
      <c r="AR324" s="215" t="str">
        <f>IF(A324="","",VLOOKUP(A324,'Base Sites'!A:B,2,FALSE))</f>
        <v>Valauto Hainaut</v>
      </c>
      <c r="AS324" s="215" t="str">
        <f t="shared" si="68"/>
        <v>VOLKSWAGEN</v>
      </c>
      <c r="AT324" s="275"/>
      <c r="AU324" s="276" t="str">
        <f>IF(A324="","",VLOOKUP(L324,'Base Vendeurs'!A:B,2,FALSE))</f>
        <v>Sociétés NORD</v>
      </c>
      <c r="AV324" s="274">
        <f t="shared" si="69"/>
        <v>1037.93</v>
      </c>
      <c r="AW324" s="213">
        <f t="shared" si="70"/>
        <v>3.3022840429427693E-2</v>
      </c>
      <c r="AX324" s="276" t="str">
        <f t="shared" si="71"/>
        <v>NON</v>
      </c>
      <c r="AY324" s="231">
        <f>+MargesVN[[#This Row],[Total COM]]+MargesVN[[#This Row],[EXT GIE]]+MargesVN[[#This Row],[Forfait immat]]</f>
        <v>0</v>
      </c>
    </row>
    <row r="325" spans="1:51" s="231" customFormat="1" ht="11.25" customHeight="1" x14ac:dyDescent="0.25">
      <c r="A325" s="225">
        <v>15</v>
      </c>
      <c r="B325" s="225" t="s">
        <v>183</v>
      </c>
      <c r="C325" s="225" t="s">
        <v>104</v>
      </c>
      <c r="D325" s="216">
        <v>46050</v>
      </c>
      <c r="E325" s="226">
        <v>46043</v>
      </c>
      <c r="F325" s="217"/>
      <c r="G325" s="217"/>
      <c r="H325" s="217"/>
      <c r="I325" s="217" t="s">
        <v>165</v>
      </c>
      <c r="J325" s="217"/>
      <c r="K325" s="217">
        <v>1889794.8</v>
      </c>
      <c r="L325" s="225" t="s">
        <v>33</v>
      </c>
      <c r="M325" s="225">
        <v>511510</v>
      </c>
      <c r="N325" s="225">
        <v>1510</v>
      </c>
      <c r="O325" s="225" t="s">
        <v>806</v>
      </c>
      <c r="P325" s="227" t="s">
        <v>331</v>
      </c>
      <c r="Q325" s="225" t="s">
        <v>93</v>
      </c>
      <c r="R325" s="218">
        <v>29930.67</v>
      </c>
      <c r="S325" s="218">
        <v>1500</v>
      </c>
      <c r="T325" s="219">
        <f t="shared" si="60"/>
        <v>31430.67</v>
      </c>
      <c r="U325" s="220">
        <v>54</v>
      </c>
      <c r="V325" s="218">
        <v>1037.93</v>
      </c>
      <c r="W325" s="228">
        <v>95</v>
      </c>
      <c r="X325" s="221"/>
      <c r="Y325" s="228">
        <f t="shared" si="61"/>
        <v>942.93000000000006</v>
      </c>
      <c r="Z325" s="222">
        <f t="shared" si="62"/>
        <v>3.3022840429427693E-2</v>
      </c>
      <c r="AA325" s="221">
        <v>0</v>
      </c>
      <c r="AB325" s="228">
        <v>-3771.68</v>
      </c>
      <c r="AC325" s="228"/>
      <c r="AD325" s="228" t="s">
        <v>430</v>
      </c>
      <c r="AE325" s="223"/>
      <c r="AF325" s="223">
        <v>0</v>
      </c>
      <c r="AG325" s="228">
        <f t="shared" si="63"/>
        <v>0</v>
      </c>
      <c r="AH325" s="228"/>
      <c r="AI325" s="228">
        <f t="shared" si="64"/>
        <v>0</v>
      </c>
      <c r="AJ325" s="225" t="s">
        <v>149</v>
      </c>
      <c r="AK325" s="225">
        <v>0</v>
      </c>
      <c r="AL325" s="220"/>
      <c r="AM325" s="229">
        <f t="shared" si="65"/>
        <v>0</v>
      </c>
      <c r="AN325" s="229">
        <f t="shared" si="66"/>
        <v>1</v>
      </c>
      <c r="AO325" s="229"/>
      <c r="AP325" s="229"/>
      <c r="AQ325" s="229">
        <f t="shared" si="67"/>
        <v>0</v>
      </c>
      <c r="AR325" s="224" t="str">
        <f>IF(A325="","",VLOOKUP(A325,'Base Sites'!A:B,2,FALSE))</f>
        <v>Valauto Hainaut</v>
      </c>
      <c r="AS325" s="224" t="str">
        <f t="shared" si="68"/>
        <v>VOLKSWAGEN</v>
      </c>
      <c r="AT325" s="229"/>
      <c r="AU325" s="230" t="str">
        <f>IF(A325="","",VLOOKUP(L325,'Base Vendeurs'!A:B,2,FALSE))</f>
        <v>Sociétés NORD</v>
      </c>
      <c r="AV325" s="228">
        <f t="shared" si="69"/>
        <v>1037.93</v>
      </c>
      <c r="AW325" s="222">
        <f t="shared" si="70"/>
        <v>3.3022840429427693E-2</v>
      </c>
      <c r="AX325" s="230" t="str">
        <f t="shared" si="71"/>
        <v>NON</v>
      </c>
      <c r="AY325" s="231">
        <f>+MargesVN[[#This Row],[Total COM]]+MargesVN[[#This Row],[EXT GIE]]+MargesVN[[#This Row],[Forfait immat]]</f>
        <v>0</v>
      </c>
    </row>
    <row r="326" spans="1:51" s="231" customFormat="1" ht="11.25" customHeight="1" x14ac:dyDescent="0.25">
      <c r="A326" s="45">
        <v>15</v>
      </c>
      <c r="B326" s="45" t="s">
        <v>183</v>
      </c>
      <c r="C326" s="45" t="s">
        <v>104</v>
      </c>
      <c r="D326" s="44">
        <v>46057</v>
      </c>
      <c r="E326" s="65">
        <v>46055</v>
      </c>
      <c r="F326" s="35"/>
      <c r="G326" s="35"/>
      <c r="H326" s="35"/>
      <c r="I326" s="35" t="s">
        <v>165</v>
      </c>
      <c r="J326" s="35"/>
      <c r="K326" s="35">
        <v>918207.45</v>
      </c>
      <c r="L326" s="45" t="s">
        <v>33</v>
      </c>
      <c r="M326" s="45">
        <v>511512</v>
      </c>
      <c r="N326" s="45">
        <v>1512</v>
      </c>
      <c r="O326" s="45" t="s">
        <v>1307</v>
      </c>
      <c r="P326" s="66" t="s">
        <v>326</v>
      </c>
      <c r="Q326" s="45" t="s">
        <v>93</v>
      </c>
      <c r="R326" s="47">
        <v>29930.67</v>
      </c>
      <c r="S326" s="47">
        <v>1500</v>
      </c>
      <c r="T326" s="48">
        <f t="shared" si="60"/>
        <v>31430.67</v>
      </c>
      <c r="U326" s="49">
        <v>55</v>
      </c>
      <c r="V326" s="47">
        <v>1037.93</v>
      </c>
      <c r="W326" s="46">
        <v>95</v>
      </c>
      <c r="X326" s="50"/>
      <c r="Y326" s="46">
        <f t="shared" si="61"/>
        <v>942.93000000000006</v>
      </c>
      <c r="Z326" s="51">
        <f t="shared" si="62"/>
        <v>3.3022840429427693E-2</v>
      </c>
      <c r="AA326" s="50">
        <v>0</v>
      </c>
      <c r="AB326" s="46">
        <v>-3771.68</v>
      </c>
      <c r="AC326" s="46"/>
      <c r="AD326" s="46" t="s">
        <v>430</v>
      </c>
      <c r="AE326" s="52"/>
      <c r="AF326" s="52">
        <v>0</v>
      </c>
      <c r="AG326" s="46">
        <f t="shared" si="63"/>
        <v>0</v>
      </c>
      <c r="AH326" s="46"/>
      <c r="AI326" s="46">
        <f t="shared" si="64"/>
        <v>0</v>
      </c>
      <c r="AJ326" s="45" t="s">
        <v>149</v>
      </c>
      <c r="AK326" s="45">
        <v>0</v>
      </c>
      <c r="AL326" s="49" t="s">
        <v>293</v>
      </c>
      <c r="AM326" s="238">
        <f t="shared" si="65"/>
        <v>1</v>
      </c>
      <c r="AN326" s="238">
        <f t="shared" si="66"/>
        <v>1</v>
      </c>
      <c r="AO326" s="238"/>
      <c r="AP326" s="238"/>
      <c r="AQ326" s="238">
        <f t="shared" si="67"/>
        <v>1</v>
      </c>
      <c r="AR326" s="96" t="str">
        <f>IF(A326="","",VLOOKUP(A326,'Base Sites'!A:B,2,FALSE))</f>
        <v>Valauto Hainaut</v>
      </c>
      <c r="AS326" s="96" t="str">
        <f t="shared" si="68"/>
        <v>VOLKSWAGEN</v>
      </c>
      <c r="AT326" s="238"/>
      <c r="AU326" s="231" t="str">
        <f>IF(A326="","",VLOOKUP(L326,'Base Vendeurs'!A:B,2,FALSE))</f>
        <v>Sociétés NORD</v>
      </c>
      <c r="AV326" s="46">
        <f t="shared" si="69"/>
        <v>1037.93</v>
      </c>
      <c r="AW326" s="51">
        <f t="shared" si="70"/>
        <v>3.3022840429427693E-2</v>
      </c>
      <c r="AX326" s="231" t="str">
        <f t="shared" si="71"/>
        <v>NON</v>
      </c>
      <c r="AY326" s="231">
        <f>+MargesVN[[#This Row],[Total COM]]+MargesVN[[#This Row],[EXT GIE]]+MargesVN[[#This Row],[Forfait immat]]</f>
        <v>0</v>
      </c>
    </row>
    <row r="327" spans="1:51" s="231" customFormat="1" ht="11.25" customHeight="1" x14ac:dyDescent="0.25">
      <c r="A327" s="45">
        <v>15</v>
      </c>
      <c r="B327" s="45" t="s">
        <v>183</v>
      </c>
      <c r="C327" s="45" t="s">
        <v>104</v>
      </c>
      <c r="D327" s="44">
        <v>46057</v>
      </c>
      <c r="E327" s="65">
        <v>46056</v>
      </c>
      <c r="F327" s="35"/>
      <c r="G327" s="35"/>
      <c r="H327" s="35"/>
      <c r="I327" s="35" t="s">
        <v>165</v>
      </c>
      <c r="J327" s="35"/>
      <c r="K327" s="35">
        <v>918207.45</v>
      </c>
      <c r="L327" s="45" t="s">
        <v>33</v>
      </c>
      <c r="M327" s="45">
        <v>511513</v>
      </c>
      <c r="N327" s="45">
        <v>1513</v>
      </c>
      <c r="O327" s="45" t="s">
        <v>1303</v>
      </c>
      <c r="P327" s="66" t="s">
        <v>326</v>
      </c>
      <c r="Q327" s="45" t="s">
        <v>93</v>
      </c>
      <c r="R327" s="47">
        <v>29930.67</v>
      </c>
      <c r="S327" s="47">
        <v>1500</v>
      </c>
      <c r="T327" s="48">
        <f t="shared" si="60"/>
        <v>31430.67</v>
      </c>
      <c r="U327" s="49">
        <v>58</v>
      </c>
      <c r="V327" s="47">
        <v>1037.93</v>
      </c>
      <c r="W327" s="46">
        <v>95</v>
      </c>
      <c r="X327" s="50"/>
      <c r="Y327" s="46">
        <f t="shared" si="61"/>
        <v>942.93000000000006</v>
      </c>
      <c r="Z327" s="51">
        <f t="shared" si="62"/>
        <v>3.3022840429427693E-2</v>
      </c>
      <c r="AA327" s="50">
        <v>0</v>
      </c>
      <c r="AB327" s="46">
        <v>-3771.68</v>
      </c>
      <c r="AC327" s="46"/>
      <c r="AD327" s="46" t="s">
        <v>430</v>
      </c>
      <c r="AE327" s="52"/>
      <c r="AF327" s="52">
        <v>0</v>
      </c>
      <c r="AG327" s="46">
        <f t="shared" si="63"/>
        <v>0</v>
      </c>
      <c r="AH327" s="46"/>
      <c r="AI327" s="46">
        <f t="shared" si="64"/>
        <v>0</v>
      </c>
      <c r="AJ327" s="45" t="s">
        <v>149</v>
      </c>
      <c r="AK327" s="45">
        <v>0</v>
      </c>
      <c r="AL327" s="49" t="s">
        <v>293</v>
      </c>
      <c r="AM327" s="238">
        <f t="shared" si="65"/>
        <v>1</v>
      </c>
      <c r="AN327" s="238">
        <f t="shared" si="66"/>
        <v>1</v>
      </c>
      <c r="AO327" s="238"/>
      <c r="AP327" s="238"/>
      <c r="AQ327" s="238">
        <f t="shared" si="67"/>
        <v>1</v>
      </c>
      <c r="AR327" s="96" t="str">
        <f>IF(A327="","",VLOOKUP(A327,'Base Sites'!A:B,2,FALSE))</f>
        <v>Valauto Hainaut</v>
      </c>
      <c r="AS327" s="96" t="str">
        <f t="shared" si="68"/>
        <v>VOLKSWAGEN</v>
      </c>
      <c r="AT327" s="238"/>
      <c r="AU327" s="231" t="str">
        <f>IF(A327="","",VLOOKUP(L327,'Base Vendeurs'!A:B,2,FALSE))</f>
        <v>Sociétés NORD</v>
      </c>
      <c r="AV327" s="46">
        <f t="shared" si="69"/>
        <v>1037.93</v>
      </c>
      <c r="AW327" s="51">
        <f t="shared" si="70"/>
        <v>3.3022840429427693E-2</v>
      </c>
      <c r="AX327" s="231" t="str">
        <f t="shared" si="71"/>
        <v>NON</v>
      </c>
      <c r="AY327" s="231">
        <f>+MargesVN[[#This Row],[Total COM]]+MargesVN[[#This Row],[EXT GIE]]+MargesVN[[#This Row],[Forfait immat]]</f>
        <v>0</v>
      </c>
    </row>
    <row r="328" spans="1:51" s="231" customFormat="1" ht="11.25" customHeight="1" x14ac:dyDescent="0.25">
      <c r="A328" s="45">
        <v>15</v>
      </c>
      <c r="B328" s="45" t="s">
        <v>183</v>
      </c>
      <c r="C328" s="45" t="s">
        <v>104</v>
      </c>
      <c r="D328" s="44">
        <v>46057</v>
      </c>
      <c r="E328" s="65">
        <v>46055</v>
      </c>
      <c r="F328" s="35"/>
      <c r="G328" s="35"/>
      <c r="H328" s="35"/>
      <c r="I328" s="35" t="s">
        <v>165</v>
      </c>
      <c r="J328" s="35"/>
      <c r="K328" s="35">
        <v>918207.45</v>
      </c>
      <c r="L328" s="45" t="s">
        <v>33</v>
      </c>
      <c r="M328" s="45">
        <v>511514</v>
      </c>
      <c r="N328" s="45">
        <v>1514</v>
      </c>
      <c r="O328" s="45" t="s">
        <v>1305</v>
      </c>
      <c r="P328" s="66" t="s">
        <v>326</v>
      </c>
      <c r="Q328" s="45" t="s">
        <v>93</v>
      </c>
      <c r="R328" s="47">
        <v>29930.67</v>
      </c>
      <c r="S328" s="47">
        <v>1500</v>
      </c>
      <c r="T328" s="48">
        <f t="shared" si="60"/>
        <v>31430.67</v>
      </c>
      <c r="U328" s="49">
        <v>61</v>
      </c>
      <c r="V328" s="47">
        <v>1037.93</v>
      </c>
      <c r="W328" s="46">
        <v>95</v>
      </c>
      <c r="X328" s="50"/>
      <c r="Y328" s="46">
        <f t="shared" si="61"/>
        <v>942.93000000000006</v>
      </c>
      <c r="Z328" s="51">
        <f t="shared" si="62"/>
        <v>3.3022840429427693E-2</v>
      </c>
      <c r="AA328" s="50">
        <v>0</v>
      </c>
      <c r="AB328" s="46">
        <v>-3771.68</v>
      </c>
      <c r="AC328" s="46"/>
      <c r="AD328" s="46" t="s">
        <v>430</v>
      </c>
      <c r="AE328" s="52"/>
      <c r="AF328" s="52">
        <v>0</v>
      </c>
      <c r="AG328" s="46">
        <f t="shared" si="63"/>
        <v>0</v>
      </c>
      <c r="AH328" s="46"/>
      <c r="AI328" s="46">
        <f t="shared" si="64"/>
        <v>0</v>
      </c>
      <c r="AJ328" s="45" t="s">
        <v>149</v>
      </c>
      <c r="AK328" s="45">
        <v>0</v>
      </c>
      <c r="AL328" s="49" t="s">
        <v>293</v>
      </c>
      <c r="AM328" s="238">
        <f t="shared" si="65"/>
        <v>1</v>
      </c>
      <c r="AN328" s="238">
        <f t="shared" si="66"/>
        <v>1</v>
      </c>
      <c r="AO328" s="238"/>
      <c r="AP328" s="238"/>
      <c r="AQ328" s="238">
        <f t="shared" si="67"/>
        <v>1</v>
      </c>
      <c r="AR328" s="96" t="str">
        <f>IF(A328="","",VLOOKUP(A328,'Base Sites'!A:B,2,FALSE))</f>
        <v>Valauto Hainaut</v>
      </c>
      <c r="AS328" s="96" t="str">
        <f t="shared" si="68"/>
        <v>VOLKSWAGEN</v>
      </c>
      <c r="AT328" s="238"/>
      <c r="AU328" s="231" t="str">
        <f>IF(A328="","",VLOOKUP(L328,'Base Vendeurs'!A:B,2,FALSE))</f>
        <v>Sociétés NORD</v>
      </c>
      <c r="AV328" s="46">
        <f t="shared" si="69"/>
        <v>1037.93</v>
      </c>
      <c r="AW328" s="51">
        <f t="shared" si="70"/>
        <v>3.3022840429427693E-2</v>
      </c>
      <c r="AX328" s="231" t="str">
        <f t="shared" si="71"/>
        <v>NON</v>
      </c>
      <c r="AY328" s="231">
        <f>+MargesVN[[#This Row],[Total COM]]+MargesVN[[#This Row],[EXT GIE]]+MargesVN[[#This Row],[Forfait immat]]</f>
        <v>0</v>
      </c>
    </row>
    <row r="329" spans="1:51" s="231" customFormat="1" ht="11.25" customHeight="1" x14ac:dyDescent="0.25">
      <c r="A329" s="239">
        <v>15</v>
      </c>
      <c r="B329" s="239" t="s">
        <v>183</v>
      </c>
      <c r="C329" s="239" t="s">
        <v>104</v>
      </c>
      <c r="D329" s="198">
        <v>46041</v>
      </c>
      <c r="E329" s="240">
        <v>46041</v>
      </c>
      <c r="F329" s="199"/>
      <c r="G329" s="199"/>
      <c r="H329" s="199"/>
      <c r="I329" s="199" t="s">
        <v>165</v>
      </c>
      <c r="J329" s="199"/>
      <c r="K329" s="199">
        <v>1889794.8</v>
      </c>
      <c r="L329" s="239" t="s">
        <v>33</v>
      </c>
      <c r="M329" s="239">
        <v>511516</v>
      </c>
      <c r="N329" s="239">
        <v>1516</v>
      </c>
      <c r="O329" s="239" t="s">
        <v>807</v>
      </c>
      <c r="P329" s="241" t="s">
        <v>331</v>
      </c>
      <c r="Q329" s="239" t="s">
        <v>93</v>
      </c>
      <c r="R329" s="200">
        <v>29930.67</v>
      </c>
      <c r="S329" s="200">
        <v>1500</v>
      </c>
      <c r="T329" s="201">
        <f t="shared" si="60"/>
        <v>31430.67</v>
      </c>
      <c r="U329" s="202">
        <v>45</v>
      </c>
      <c r="V329" s="200">
        <v>1037.93</v>
      </c>
      <c r="W329" s="242">
        <v>95</v>
      </c>
      <c r="X329" s="203"/>
      <c r="Y329" s="242">
        <f t="shared" si="61"/>
        <v>942.93000000000006</v>
      </c>
      <c r="Z329" s="204">
        <f t="shared" si="62"/>
        <v>3.3022840429427693E-2</v>
      </c>
      <c r="AA329" s="203">
        <v>0</v>
      </c>
      <c r="AB329" s="242">
        <v>-3771.68</v>
      </c>
      <c r="AC329" s="242"/>
      <c r="AD329" s="242" t="s">
        <v>430</v>
      </c>
      <c r="AE329" s="205"/>
      <c r="AF329" s="205">
        <v>0</v>
      </c>
      <c r="AG329" s="242">
        <f t="shared" si="63"/>
        <v>0</v>
      </c>
      <c r="AH329" s="242"/>
      <c r="AI329" s="242">
        <f t="shared" si="64"/>
        <v>0</v>
      </c>
      <c r="AJ329" s="239" t="s">
        <v>149</v>
      </c>
      <c r="AK329" s="239">
        <v>0</v>
      </c>
      <c r="AL329" s="202"/>
      <c r="AM329" s="243">
        <f t="shared" si="65"/>
        <v>0</v>
      </c>
      <c r="AN329" s="243">
        <f t="shared" si="66"/>
        <v>1</v>
      </c>
      <c r="AO329" s="243"/>
      <c r="AP329" s="243"/>
      <c r="AQ329" s="243">
        <f t="shared" si="67"/>
        <v>0</v>
      </c>
      <c r="AR329" s="206" t="str">
        <f>IF(A329="","",VLOOKUP(A329,'Base Sites'!A:B,2,FALSE))</f>
        <v>Valauto Hainaut</v>
      </c>
      <c r="AS329" s="206" t="str">
        <f t="shared" si="68"/>
        <v>VOLKSWAGEN</v>
      </c>
      <c r="AT329" s="243"/>
      <c r="AU329" s="244" t="str">
        <f>IF(A329="","",VLOOKUP(L329,'Base Vendeurs'!A:B,2,FALSE))</f>
        <v>Sociétés NORD</v>
      </c>
      <c r="AV329" s="242">
        <f t="shared" si="69"/>
        <v>1037.93</v>
      </c>
      <c r="AW329" s="204">
        <f t="shared" si="70"/>
        <v>3.3022840429427693E-2</v>
      </c>
      <c r="AX329" s="244" t="str">
        <f t="shared" si="71"/>
        <v>NON</v>
      </c>
      <c r="AY329" s="231">
        <f>+MargesVN[[#This Row],[Total COM]]+MargesVN[[#This Row],[EXT GIE]]+MargesVN[[#This Row],[Forfait immat]]</f>
        <v>0</v>
      </c>
    </row>
    <row r="330" spans="1:51" s="231" customFormat="1" ht="11.25" customHeight="1" x14ac:dyDescent="0.25">
      <c r="A330" s="259">
        <v>15</v>
      </c>
      <c r="B330" s="259" t="s">
        <v>183</v>
      </c>
      <c r="C330" s="259" t="s">
        <v>104</v>
      </c>
      <c r="D330" s="150">
        <v>46031</v>
      </c>
      <c r="E330" s="260">
        <v>46030</v>
      </c>
      <c r="F330" s="151"/>
      <c r="G330" s="151"/>
      <c r="H330" s="151"/>
      <c r="I330" s="151" t="s">
        <v>165</v>
      </c>
      <c r="J330" s="151"/>
      <c r="K330" s="151">
        <v>1889794.8</v>
      </c>
      <c r="L330" s="259" t="s">
        <v>33</v>
      </c>
      <c r="M330" s="259">
        <v>511517</v>
      </c>
      <c r="N330" s="259">
        <v>1517</v>
      </c>
      <c r="O330" s="259" t="s">
        <v>779</v>
      </c>
      <c r="P330" s="261" t="s">
        <v>331</v>
      </c>
      <c r="Q330" s="259" t="s">
        <v>93</v>
      </c>
      <c r="R330" s="152">
        <v>29930.67</v>
      </c>
      <c r="S330" s="152">
        <v>1500</v>
      </c>
      <c r="T330" s="153">
        <f t="shared" si="60"/>
        <v>31430.67</v>
      </c>
      <c r="U330" s="154">
        <v>37</v>
      </c>
      <c r="V330" s="152">
        <v>1037.93</v>
      </c>
      <c r="W330" s="262">
        <v>95</v>
      </c>
      <c r="X330" s="155"/>
      <c r="Y330" s="262">
        <f t="shared" si="61"/>
        <v>942.93000000000006</v>
      </c>
      <c r="Z330" s="156">
        <f t="shared" si="62"/>
        <v>3.3022840429427693E-2</v>
      </c>
      <c r="AA330" s="155">
        <v>0</v>
      </c>
      <c r="AB330" s="262">
        <v>-3771.68</v>
      </c>
      <c r="AC330" s="262"/>
      <c r="AD330" s="262" t="s">
        <v>430</v>
      </c>
      <c r="AE330" s="157"/>
      <c r="AF330" s="157">
        <v>0</v>
      </c>
      <c r="AG330" s="262">
        <f t="shared" si="63"/>
        <v>0</v>
      </c>
      <c r="AH330" s="262"/>
      <c r="AI330" s="262">
        <f t="shared" si="64"/>
        <v>0</v>
      </c>
      <c r="AJ330" s="259" t="s">
        <v>149</v>
      </c>
      <c r="AK330" s="259">
        <v>0</v>
      </c>
      <c r="AL330" s="154"/>
      <c r="AM330" s="263">
        <f t="shared" si="65"/>
        <v>0</v>
      </c>
      <c r="AN330" s="263">
        <f t="shared" si="66"/>
        <v>1</v>
      </c>
      <c r="AO330" s="263"/>
      <c r="AP330" s="263"/>
      <c r="AQ330" s="263">
        <f t="shared" si="67"/>
        <v>0</v>
      </c>
      <c r="AR330" s="158" t="str">
        <f>IF(A330="","",VLOOKUP(A330,'Base Sites'!A:B,2,FALSE))</f>
        <v>Valauto Hainaut</v>
      </c>
      <c r="AS330" s="158" t="str">
        <f t="shared" si="68"/>
        <v>VOLKSWAGEN</v>
      </c>
      <c r="AT330" s="263"/>
      <c r="AU330" s="264" t="str">
        <f>IF(A330="","",VLOOKUP(L330,'Base Vendeurs'!A:B,2,FALSE))</f>
        <v>Sociétés NORD</v>
      </c>
      <c r="AV330" s="251">
        <f t="shared" si="69"/>
        <v>1037.93</v>
      </c>
      <c r="AW330" s="156">
        <f t="shared" si="70"/>
        <v>3.3022840429427693E-2</v>
      </c>
      <c r="AX330" s="237" t="str">
        <f t="shared" si="71"/>
        <v>NON</v>
      </c>
      <c r="AY330" s="231">
        <f>+MargesVN[[#This Row],[Total COM]]+MargesVN[[#This Row],[EXT GIE]]+MargesVN[[#This Row],[Forfait immat]]</f>
        <v>0</v>
      </c>
    </row>
    <row r="331" spans="1:51" s="231" customFormat="1" ht="11.25" customHeight="1" x14ac:dyDescent="0.25">
      <c r="A331" s="319">
        <v>35</v>
      </c>
      <c r="B331" s="319" t="s">
        <v>163</v>
      </c>
      <c r="C331" s="319" t="s">
        <v>104</v>
      </c>
      <c r="D331" s="320">
        <v>46099</v>
      </c>
      <c r="E331" s="321">
        <v>46099</v>
      </c>
      <c r="F331" s="322"/>
      <c r="G331" s="322"/>
      <c r="H331" s="322"/>
      <c r="I331" s="322"/>
      <c r="J331" s="322"/>
      <c r="K331" s="322">
        <v>0</v>
      </c>
      <c r="L331" s="319" t="s">
        <v>375</v>
      </c>
      <c r="M331" s="319">
        <v>511517</v>
      </c>
      <c r="N331" s="319">
        <v>1517</v>
      </c>
      <c r="O331" s="319" t="s">
        <v>2590</v>
      </c>
      <c r="P331" s="323" t="s">
        <v>2591</v>
      </c>
      <c r="Q331" s="319" t="s">
        <v>26</v>
      </c>
      <c r="R331" s="324">
        <v>33280</v>
      </c>
      <c r="S331" s="324">
        <v>458.33</v>
      </c>
      <c r="T331" s="325">
        <f t="shared" si="60"/>
        <v>33738.33</v>
      </c>
      <c r="U331" s="326">
        <v>19</v>
      </c>
      <c r="V331" s="324">
        <v>1107.1500000000001</v>
      </c>
      <c r="W331" s="327">
        <v>95</v>
      </c>
      <c r="X331" s="328"/>
      <c r="Y331" s="327">
        <f t="shared" si="61"/>
        <v>1012.1500000000001</v>
      </c>
      <c r="Z331" s="329">
        <f t="shared" si="62"/>
        <v>3.2815791415876247E-2</v>
      </c>
      <c r="AA331" s="328">
        <v>0</v>
      </c>
      <c r="AB331" s="327">
        <v>0</v>
      </c>
      <c r="AC331" s="327"/>
      <c r="AD331" s="327"/>
      <c r="AE331" s="330">
        <v>7.0000000000000007E-2</v>
      </c>
      <c r="AF331" s="330">
        <v>7.0000000000000007E-2</v>
      </c>
      <c r="AG331" s="327">
        <f t="shared" si="63"/>
        <v>70.850500000000011</v>
      </c>
      <c r="AH331" s="327"/>
      <c r="AI331" s="327">
        <f t="shared" si="64"/>
        <v>70.850500000000011</v>
      </c>
      <c r="AJ331" s="319" t="s">
        <v>164</v>
      </c>
      <c r="AK331" s="319">
        <v>30</v>
      </c>
      <c r="AL331" s="326">
        <v>100</v>
      </c>
      <c r="AM331" s="331">
        <f t="shared" si="65"/>
        <v>1</v>
      </c>
      <c r="AN331" s="331">
        <f t="shared" si="66"/>
        <v>1</v>
      </c>
      <c r="AO331" s="331"/>
      <c r="AP331" s="331"/>
      <c r="AQ331" s="331">
        <f t="shared" si="67"/>
        <v>1</v>
      </c>
      <c r="AR331" s="332" t="str">
        <f>IF(A331="","",VLOOKUP(A331,'Base Sites'!A:B,2,FALSE))</f>
        <v>Valauto Cambrai</v>
      </c>
      <c r="AS331" s="332" t="str">
        <f t="shared" si="68"/>
        <v>VOLKSWAGEN</v>
      </c>
      <c r="AT331" s="331"/>
      <c r="AU331" s="333" t="str">
        <f>IF(A331="","",VLOOKUP(L331,'Base Vendeurs'!A:B,2,FALSE))</f>
        <v>Valauto Cambrai</v>
      </c>
      <c r="AV331" s="327">
        <f t="shared" si="69"/>
        <v>1107.1500000000001</v>
      </c>
      <c r="AW331" s="329">
        <f t="shared" si="70"/>
        <v>3.2815791415876247E-2</v>
      </c>
      <c r="AX331" s="333" t="str">
        <f t="shared" si="71"/>
        <v>NON</v>
      </c>
      <c r="AY331" s="231">
        <f>+MargesVN[[#This Row],[Total COM]]+MargesVN[[#This Row],[EXT GIE]]+MargesVN[[#This Row],[Forfait immat]]</f>
        <v>200.85050000000001</v>
      </c>
    </row>
    <row r="332" spans="1:51" s="231" customFormat="1" ht="11.25" customHeight="1" x14ac:dyDescent="0.25">
      <c r="A332" s="45">
        <v>15</v>
      </c>
      <c r="B332" s="45" t="s">
        <v>183</v>
      </c>
      <c r="C332" s="45" t="s">
        <v>104</v>
      </c>
      <c r="D332" s="44">
        <v>46036</v>
      </c>
      <c r="E332" s="65">
        <v>46034</v>
      </c>
      <c r="F332" s="35"/>
      <c r="G332" s="35"/>
      <c r="H332" s="35"/>
      <c r="I332" s="35" t="s">
        <v>165</v>
      </c>
      <c r="J332" s="35"/>
      <c r="K332" s="35">
        <v>1889794.8</v>
      </c>
      <c r="L332" s="45" t="s">
        <v>33</v>
      </c>
      <c r="M332" s="45">
        <v>511518</v>
      </c>
      <c r="N332" s="45">
        <v>1518</v>
      </c>
      <c r="O332" s="45" t="s">
        <v>824</v>
      </c>
      <c r="P332" s="66" t="s">
        <v>331</v>
      </c>
      <c r="Q332" s="45" t="s">
        <v>93</v>
      </c>
      <c r="R332" s="47">
        <v>29930.67</v>
      </c>
      <c r="S332" s="47">
        <v>1500</v>
      </c>
      <c r="T332" s="48">
        <f t="shared" si="60"/>
        <v>31430.67</v>
      </c>
      <c r="U332" s="49">
        <v>42</v>
      </c>
      <c r="V332" s="47">
        <v>1037.93</v>
      </c>
      <c r="W332" s="46">
        <v>95</v>
      </c>
      <c r="X332" s="50"/>
      <c r="Y332" s="46">
        <f t="shared" si="61"/>
        <v>942.93000000000006</v>
      </c>
      <c r="Z332" s="51">
        <f t="shared" si="62"/>
        <v>3.3022840429427693E-2</v>
      </c>
      <c r="AA332" s="50">
        <v>0</v>
      </c>
      <c r="AB332" s="46">
        <v>-3771.68</v>
      </c>
      <c r="AC332" s="46"/>
      <c r="AD332" s="46" t="s">
        <v>430</v>
      </c>
      <c r="AE332" s="52"/>
      <c r="AF332" s="52">
        <v>0</v>
      </c>
      <c r="AG332" s="46">
        <f t="shared" si="63"/>
        <v>0</v>
      </c>
      <c r="AH332" s="46"/>
      <c r="AI332" s="46">
        <f t="shared" si="64"/>
        <v>0</v>
      </c>
      <c r="AJ332" s="45" t="s">
        <v>149</v>
      </c>
      <c r="AK332" s="45">
        <v>0</v>
      </c>
      <c r="AL332" s="49"/>
      <c r="AM332" s="238">
        <f t="shared" si="65"/>
        <v>0</v>
      </c>
      <c r="AN332" s="238">
        <f t="shared" si="66"/>
        <v>1</v>
      </c>
      <c r="AO332" s="238"/>
      <c r="AP332" s="238"/>
      <c r="AQ332" s="238">
        <f t="shared" si="67"/>
        <v>0</v>
      </c>
      <c r="AR332" s="96" t="str">
        <f>IF(A332="","",VLOOKUP(A332,'Base Sites'!A:B,2,FALSE))</f>
        <v>Valauto Hainaut</v>
      </c>
      <c r="AS332" s="96" t="str">
        <f t="shared" si="68"/>
        <v>VOLKSWAGEN</v>
      </c>
      <c r="AT332" s="238"/>
      <c r="AU332" s="231" t="str">
        <f>IF(A332="","",VLOOKUP(L332,'Base Vendeurs'!A:B,2,FALSE))</f>
        <v>Sociétés NORD</v>
      </c>
      <c r="AV332" s="251">
        <f t="shared" si="69"/>
        <v>1037.93</v>
      </c>
      <c r="AW332" s="51">
        <f t="shared" si="70"/>
        <v>3.3022840429427693E-2</v>
      </c>
      <c r="AX332" s="237" t="str">
        <f t="shared" si="71"/>
        <v>NON</v>
      </c>
      <c r="AY332" s="231">
        <f>+MargesVN[[#This Row],[Total COM]]+MargesVN[[#This Row],[EXT GIE]]+MargesVN[[#This Row],[Forfait immat]]</f>
        <v>0</v>
      </c>
    </row>
    <row r="333" spans="1:51" s="231" customFormat="1" ht="11.25" customHeight="1" x14ac:dyDescent="0.25">
      <c r="A333" s="45">
        <v>15</v>
      </c>
      <c r="B333" s="45" t="s">
        <v>183</v>
      </c>
      <c r="C333" s="45" t="s">
        <v>104</v>
      </c>
      <c r="D333" s="44">
        <v>46064</v>
      </c>
      <c r="E333" s="65">
        <v>46062</v>
      </c>
      <c r="F333" s="35"/>
      <c r="G333" s="35"/>
      <c r="H333" s="35"/>
      <c r="I333" s="35" t="s">
        <v>165</v>
      </c>
      <c r="J333" s="35"/>
      <c r="K333" s="35">
        <v>918207.45</v>
      </c>
      <c r="L333" s="45" t="s">
        <v>33</v>
      </c>
      <c r="M333" s="45">
        <v>511520</v>
      </c>
      <c r="N333" s="45">
        <v>1520</v>
      </c>
      <c r="O333" s="45" t="s">
        <v>1510</v>
      </c>
      <c r="P333" s="66" t="s">
        <v>326</v>
      </c>
      <c r="Q333" s="45" t="s">
        <v>93</v>
      </c>
      <c r="R333" s="47">
        <v>29930.67</v>
      </c>
      <c r="S333" s="47">
        <v>1500</v>
      </c>
      <c r="T333" s="48">
        <f t="shared" si="60"/>
        <v>31430.67</v>
      </c>
      <c r="U333" s="49">
        <v>72</v>
      </c>
      <c r="V333" s="47">
        <v>1037.93</v>
      </c>
      <c r="W333" s="46">
        <v>95</v>
      </c>
      <c r="X333" s="50"/>
      <c r="Y333" s="46">
        <f t="shared" si="61"/>
        <v>942.93000000000006</v>
      </c>
      <c r="Z333" s="51">
        <f t="shared" si="62"/>
        <v>3.3022840429427693E-2</v>
      </c>
      <c r="AA333" s="50">
        <v>0</v>
      </c>
      <c r="AB333" s="46">
        <v>-3771.68</v>
      </c>
      <c r="AC333" s="46"/>
      <c r="AD333" s="46" t="s">
        <v>430</v>
      </c>
      <c r="AE333" s="52"/>
      <c r="AF333" s="52">
        <v>0</v>
      </c>
      <c r="AG333" s="46">
        <f t="shared" si="63"/>
        <v>0</v>
      </c>
      <c r="AH333" s="46"/>
      <c r="AI333" s="46">
        <f t="shared" si="64"/>
        <v>0</v>
      </c>
      <c r="AJ333" s="45" t="s">
        <v>149</v>
      </c>
      <c r="AK333" s="45">
        <v>0</v>
      </c>
      <c r="AL333" s="49" t="s">
        <v>293</v>
      </c>
      <c r="AM333" s="238">
        <f t="shared" si="65"/>
        <v>1</v>
      </c>
      <c r="AN333" s="238">
        <f t="shared" si="66"/>
        <v>1</v>
      </c>
      <c r="AO333" s="238"/>
      <c r="AP333" s="238"/>
      <c r="AQ333" s="238">
        <f t="shared" si="67"/>
        <v>1</v>
      </c>
      <c r="AR333" s="96" t="str">
        <f>IF(A333="","",VLOOKUP(A333,'Base Sites'!A:B,2,FALSE))</f>
        <v>Valauto Hainaut</v>
      </c>
      <c r="AS333" s="96" t="str">
        <f t="shared" si="68"/>
        <v>VOLKSWAGEN</v>
      </c>
      <c r="AT333" s="238"/>
      <c r="AU333" s="231" t="str">
        <f>IF(A333="","",VLOOKUP(L333,'Base Vendeurs'!A:B,2,FALSE))</f>
        <v>Sociétés NORD</v>
      </c>
      <c r="AV333" s="46">
        <f t="shared" si="69"/>
        <v>1037.93</v>
      </c>
      <c r="AW333" s="51">
        <f t="shared" si="70"/>
        <v>3.3022840429427693E-2</v>
      </c>
      <c r="AX333" s="231" t="str">
        <f t="shared" si="71"/>
        <v>NON</v>
      </c>
      <c r="AY333" s="231">
        <f>+MargesVN[[#This Row],[Total COM]]+MargesVN[[#This Row],[EXT GIE]]+MargesVN[[#This Row],[Forfait immat]]</f>
        <v>0</v>
      </c>
    </row>
    <row r="334" spans="1:51" s="231" customFormat="1" ht="11.25" customHeight="1" x14ac:dyDescent="0.25">
      <c r="A334" s="45">
        <v>15</v>
      </c>
      <c r="B334" s="45" t="s">
        <v>183</v>
      </c>
      <c r="C334" s="45" t="s">
        <v>104</v>
      </c>
      <c r="D334" s="44">
        <v>46064</v>
      </c>
      <c r="E334" s="65">
        <v>46062</v>
      </c>
      <c r="F334" s="35"/>
      <c r="G334" s="35"/>
      <c r="H334" s="35"/>
      <c r="I334" s="35" t="s">
        <v>165</v>
      </c>
      <c r="J334" s="35"/>
      <c r="K334" s="35">
        <v>918207.45</v>
      </c>
      <c r="L334" s="45" t="s">
        <v>33</v>
      </c>
      <c r="M334" s="45">
        <v>511521</v>
      </c>
      <c r="N334" s="45">
        <v>1521</v>
      </c>
      <c r="O334" s="45" t="s">
        <v>1512</v>
      </c>
      <c r="P334" s="66" t="s">
        <v>326</v>
      </c>
      <c r="Q334" s="45" t="s">
        <v>93</v>
      </c>
      <c r="R334" s="47">
        <v>29930.67</v>
      </c>
      <c r="S334" s="47">
        <v>1500</v>
      </c>
      <c r="T334" s="48">
        <f t="shared" si="60"/>
        <v>31430.67</v>
      </c>
      <c r="U334" s="49">
        <v>69</v>
      </c>
      <c r="V334" s="47">
        <v>1037.93</v>
      </c>
      <c r="W334" s="46">
        <v>95</v>
      </c>
      <c r="X334" s="50"/>
      <c r="Y334" s="46">
        <f t="shared" si="61"/>
        <v>942.93000000000006</v>
      </c>
      <c r="Z334" s="51">
        <f t="shared" si="62"/>
        <v>3.3022840429427693E-2</v>
      </c>
      <c r="AA334" s="50">
        <v>0</v>
      </c>
      <c r="AB334" s="46">
        <v>-3771.68</v>
      </c>
      <c r="AC334" s="46"/>
      <c r="AD334" s="46" t="s">
        <v>430</v>
      </c>
      <c r="AE334" s="52"/>
      <c r="AF334" s="52">
        <v>0</v>
      </c>
      <c r="AG334" s="46">
        <f t="shared" si="63"/>
        <v>0</v>
      </c>
      <c r="AH334" s="46"/>
      <c r="AI334" s="46">
        <f t="shared" si="64"/>
        <v>0</v>
      </c>
      <c r="AJ334" s="45" t="s">
        <v>149</v>
      </c>
      <c r="AK334" s="45">
        <v>0</v>
      </c>
      <c r="AL334" s="49" t="s">
        <v>293</v>
      </c>
      <c r="AM334" s="238">
        <f t="shared" si="65"/>
        <v>1</v>
      </c>
      <c r="AN334" s="238">
        <f t="shared" si="66"/>
        <v>1</v>
      </c>
      <c r="AO334" s="238"/>
      <c r="AP334" s="238"/>
      <c r="AQ334" s="238">
        <f t="shared" si="67"/>
        <v>1</v>
      </c>
      <c r="AR334" s="96" t="str">
        <f>IF(A334="","",VLOOKUP(A334,'Base Sites'!A:B,2,FALSE))</f>
        <v>Valauto Hainaut</v>
      </c>
      <c r="AS334" s="96" t="str">
        <f t="shared" si="68"/>
        <v>VOLKSWAGEN</v>
      </c>
      <c r="AT334" s="238"/>
      <c r="AU334" s="231" t="str">
        <f>IF(A334="","",VLOOKUP(L334,'Base Vendeurs'!A:B,2,FALSE))</f>
        <v>Sociétés NORD</v>
      </c>
      <c r="AV334" s="46">
        <f t="shared" si="69"/>
        <v>1037.93</v>
      </c>
      <c r="AW334" s="51">
        <f t="shared" si="70"/>
        <v>3.3022840429427693E-2</v>
      </c>
      <c r="AX334" s="231" t="str">
        <f t="shared" si="71"/>
        <v>NON</v>
      </c>
      <c r="AY334" s="231">
        <f>+MargesVN[[#This Row],[Total COM]]+MargesVN[[#This Row],[EXT GIE]]+MargesVN[[#This Row],[Forfait immat]]</f>
        <v>0</v>
      </c>
    </row>
    <row r="335" spans="1:51" s="231" customFormat="1" ht="11.25" customHeight="1" x14ac:dyDescent="0.25">
      <c r="A335" s="45">
        <v>15</v>
      </c>
      <c r="B335" s="45" t="s">
        <v>183</v>
      </c>
      <c r="C335" s="45" t="s">
        <v>104</v>
      </c>
      <c r="D335" s="44">
        <v>46064</v>
      </c>
      <c r="E335" s="65">
        <v>46062</v>
      </c>
      <c r="F335" s="35"/>
      <c r="G335" s="35"/>
      <c r="H335" s="35"/>
      <c r="I335" s="35" t="s">
        <v>165</v>
      </c>
      <c r="J335" s="35"/>
      <c r="K335" s="35">
        <v>918207.45</v>
      </c>
      <c r="L335" s="45" t="s">
        <v>33</v>
      </c>
      <c r="M335" s="45">
        <v>511522</v>
      </c>
      <c r="N335" s="45">
        <v>1522</v>
      </c>
      <c r="O335" s="45" t="s">
        <v>1507</v>
      </c>
      <c r="P335" s="66" t="s">
        <v>326</v>
      </c>
      <c r="Q335" s="45" t="s">
        <v>93</v>
      </c>
      <c r="R335" s="47">
        <v>29930.67</v>
      </c>
      <c r="S335" s="47">
        <v>1500</v>
      </c>
      <c r="T335" s="48">
        <f t="shared" si="60"/>
        <v>31430.67</v>
      </c>
      <c r="U335" s="49">
        <v>72</v>
      </c>
      <c r="V335" s="47">
        <v>1037.93</v>
      </c>
      <c r="W335" s="46">
        <v>95</v>
      </c>
      <c r="X335" s="50"/>
      <c r="Y335" s="46">
        <f t="shared" si="61"/>
        <v>942.93000000000006</v>
      </c>
      <c r="Z335" s="51">
        <f t="shared" si="62"/>
        <v>3.3022840429427693E-2</v>
      </c>
      <c r="AA335" s="50">
        <v>0</v>
      </c>
      <c r="AB335" s="46">
        <v>-3771.68</v>
      </c>
      <c r="AC335" s="46"/>
      <c r="AD335" s="46" t="s">
        <v>430</v>
      </c>
      <c r="AE335" s="52"/>
      <c r="AF335" s="52">
        <v>0</v>
      </c>
      <c r="AG335" s="46">
        <f t="shared" si="63"/>
        <v>0</v>
      </c>
      <c r="AH335" s="46"/>
      <c r="AI335" s="46">
        <f t="shared" si="64"/>
        <v>0</v>
      </c>
      <c r="AJ335" s="45" t="s">
        <v>149</v>
      </c>
      <c r="AK335" s="45">
        <v>0</v>
      </c>
      <c r="AL335" s="49" t="s">
        <v>293</v>
      </c>
      <c r="AM335" s="238">
        <f t="shared" si="65"/>
        <v>1</v>
      </c>
      <c r="AN335" s="238">
        <f t="shared" si="66"/>
        <v>1</v>
      </c>
      <c r="AO335" s="238"/>
      <c r="AP335" s="238"/>
      <c r="AQ335" s="238">
        <f t="shared" si="67"/>
        <v>1</v>
      </c>
      <c r="AR335" s="96" t="str">
        <f>IF(A335="","",VLOOKUP(A335,'Base Sites'!A:B,2,FALSE))</f>
        <v>Valauto Hainaut</v>
      </c>
      <c r="AS335" s="96" t="str">
        <f t="shared" si="68"/>
        <v>VOLKSWAGEN</v>
      </c>
      <c r="AT335" s="238"/>
      <c r="AU335" s="231" t="str">
        <f>IF(A335="","",VLOOKUP(L335,'Base Vendeurs'!A:B,2,FALSE))</f>
        <v>Sociétés NORD</v>
      </c>
      <c r="AV335" s="46">
        <f t="shared" si="69"/>
        <v>1037.93</v>
      </c>
      <c r="AW335" s="51">
        <f t="shared" si="70"/>
        <v>3.3022840429427693E-2</v>
      </c>
      <c r="AX335" s="231" t="str">
        <f t="shared" si="71"/>
        <v>NON</v>
      </c>
      <c r="AY335" s="231">
        <f>+MargesVN[[#This Row],[Total COM]]+MargesVN[[#This Row],[EXT GIE]]+MargesVN[[#This Row],[Forfait immat]]</f>
        <v>0</v>
      </c>
    </row>
    <row r="336" spans="1:51" s="231" customFormat="1" ht="11.25" customHeight="1" x14ac:dyDescent="0.25">
      <c r="A336" s="302">
        <v>15</v>
      </c>
      <c r="B336" s="302" t="s">
        <v>183</v>
      </c>
      <c r="C336" s="302" t="s">
        <v>104</v>
      </c>
      <c r="D336" s="86">
        <v>46050</v>
      </c>
      <c r="E336" s="303">
        <v>46028</v>
      </c>
      <c r="F336" s="87"/>
      <c r="G336" s="87"/>
      <c r="H336" s="87"/>
      <c r="I336" s="87" t="s">
        <v>165</v>
      </c>
      <c r="J336" s="87"/>
      <c r="K336" s="87">
        <v>1889794.8</v>
      </c>
      <c r="L336" s="302" t="s">
        <v>33</v>
      </c>
      <c r="M336" s="302">
        <v>511524</v>
      </c>
      <c r="N336" s="302">
        <v>1524</v>
      </c>
      <c r="O336" s="302" t="s">
        <v>777</v>
      </c>
      <c r="P336" s="304" t="s">
        <v>331</v>
      </c>
      <c r="Q336" s="302" t="s">
        <v>93</v>
      </c>
      <c r="R336" s="88">
        <v>29930.67</v>
      </c>
      <c r="S336" s="88">
        <v>1500</v>
      </c>
      <c r="T336" s="48">
        <f t="shared" si="60"/>
        <v>31430.67</v>
      </c>
      <c r="U336" s="89">
        <v>58</v>
      </c>
      <c r="V336" s="88">
        <v>1037.93</v>
      </c>
      <c r="W336" s="305">
        <v>95</v>
      </c>
      <c r="X336" s="90"/>
      <c r="Y336" s="305">
        <f t="shared" si="61"/>
        <v>942.93000000000006</v>
      </c>
      <c r="Z336" s="51">
        <f t="shared" si="62"/>
        <v>3.3022840429427693E-2</v>
      </c>
      <c r="AA336" s="90">
        <v>0</v>
      </c>
      <c r="AB336" s="305">
        <v>-3771.68</v>
      </c>
      <c r="AC336" s="305"/>
      <c r="AD336" s="305" t="s">
        <v>430</v>
      </c>
      <c r="AE336" s="91"/>
      <c r="AF336" s="91">
        <v>0</v>
      </c>
      <c r="AG336" s="306">
        <f t="shared" si="63"/>
        <v>0</v>
      </c>
      <c r="AH336" s="305"/>
      <c r="AI336" s="306">
        <f t="shared" si="64"/>
        <v>0</v>
      </c>
      <c r="AJ336" s="302" t="s">
        <v>149</v>
      </c>
      <c r="AK336" s="302">
        <v>0</v>
      </c>
      <c r="AL336" s="89"/>
      <c r="AM336" s="307">
        <f t="shared" si="65"/>
        <v>0</v>
      </c>
      <c r="AN336" s="307">
        <f t="shared" si="66"/>
        <v>1</v>
      </c>
      <c r="AO336" s="307"/>
      <c r="AP336" s="307"/>
      <c r="AQ336" s="307">
        <f t="shared" si="67"/>
        <v>0</v>
      </c>
      <c r="AR336" s="94" t="str">
        <f>IF(A336="","",VLOOKUP(A336,'Base Sites'!A:B,2,FALSE))</f>
        <v>Valauto Hainaut</v>
      </c>
      <c r="AS336" s="94" t="str">
        <f t="shared" si="68"/>
        <v>VOLKSWAGEN</v>
      </c>
      <c r="AT336" s="307"/>
      <c r="AU336" s="308" t="str">
        <f>IF(A336="","",VLOOKUP(L336,'Base Vendeurs'!A:B,2,FALSE))</f>
        <v>Sociétés NORD</v>
      </c>
      <c r="AV336" s="251">
        <f t="shared" si="69"/>
        <v>1037.93</v>
      </c>
      <c r="AW336" s="95">
        <f t="shared" si="70"/>
        <v>3.3022840429427693E-2</v>
      </c>
      <c r="AX336" s="237" t="str">
        <f t="shared" si="71"/>
        <v>NON</v>
      </c>
      <c r="AY336" s="231">
        <f>+MargesVN[[#This Row],[Total COM]]+MargesVN[[#This Row],[EXT GIE]]+MargesVN[[#This Row],[Forfait immat]]</f>
        <v>0</v>
      </c>
    </row>
    <row r="337" spans="1:51" s="231" customFormat="1" ht="11.25" customHeight="1" x14ac:dyDescent="0.25">
      <c r="A337" s="225">
        <v>15</v>
      </c>
      <c r="B337" s="225" t="s">
        <v>183</v>
      </c>
      <c r="C337" s="225" t="s">
        <v>104</v>
      </c>
      <c r="D337" s="216">
        <v>46034</v>
      </c>
      <c r="E337" s="226">
        <v>46030</v>
      </c>
      <c r="F337" s="217"/>
      <c r="G337" s="217"/>
      <c r="H337" s="217"/>
      <c r="I337" s="217" t="s">
        <v>165</v>
      </c>
      <c r="J337" s="217"/>
      <c r="K337" s="217">
        <v>1889794.8</v>
      </c>
      <c r="L337" s="225" t="s">
        <v>33</v>
      </c>
      <c r="M337" s="225">
        <v>511525</v>
      </c>
      <c r="N337" s="225">
        <v>1525</v>
      </c>
      <c r="O337" s="225" t="s">
        <v>823</v>
      </c>
      <c r="P337" s="227" t="s">
        <v>331</v>
      </c>
      <c r="Q337" s="225" t="s">
        <v>93</v>
      </c>
      <c r="R337" s="218">
        <v>29930.67</v>
      </c>
      <c r="S337" s="218">
        <v>1500</v>
      </c>
      <c r="T337" s="219">
        <f t="shared" si="60"/>
        <v>31430.67</v>
      </c>
      <c r="U337" s="220">
        <v>40</v>
      </c>
      <c r="V337" s="218">
        <v>1007.93</v>
      </c>
      <c r="W337" s="228">
        <v>95</v>
      </c>
      <c r="X337" s="221"/>
      <c r="Y337" s="228">
        <f t="shared" si="61"/>
        <v>912.93</v>
      </c>
      <c r="Z337" s="222">
        <f t="shared" si="62"/>
        <v>3.206835870822989E-2</v>
      </c>
      <c r="AA337" s="221">
        <v>0</v>
      </c>
      <c r="AB337" s="228">
        <v>-3771.68</v>
      </c>
      <c r="AC337" s="228"/>
      <c r="AD337" s="228" t="s">
        <v>430</v>
      </c>
      <c r="AE337" s="223"/>
      <c r="AF337" s="223">
        <v>0</v>
      </c>
      <c r="AG337" s="228">
        <f t="shared" si="63"/>
        <v>0</v>
      </c>
      <c r="AH337" s="228"/>
      <c r="AI337" s="228">
        <f t="shared" si="64"/>
        <v>0</v>
      </c>
      <c r="AJ337" s="225" t="s">
        <v>149</v>
      </c>
      <c r="AK337" s="225">
        <v>0</v>
      </c>
      <c r="AL337" s="220"/>
      <c r="AM337" s="229">
        <f t="shared" si="65"/>
        <v>0</v>
      </c>
      <c r="AN337" s="229">
        <f t="shared" si="66"/>
        <v>1</v>
      </c>
      <c r="AO337" s="229"/>
      <c r="AP337" s="229"/>
      <c r="AQ337" s="229">
        <f t="shared" si="67"/>
        <v>0</v>
      </c>
      <c r="AR337" s="224" t="str">
        <f>IF(A337="","",VLOOKUP(A337,'Base Sites'!A:B,2,FALSE))</f>
        <v>Valauto Hainaut</v>
      </c>
      <c r="AS337" s="224" t="str">
        <f t="shared" si="68"/>
        <v>VOLKSWAGEN</v>
      </c>
      <c r="AT337" s="229"/>
      <c r="AU337" s="230" t="str">
        <f>IF(A337="","",VLOOKUP(L337,'Base Vendeurs'!A:B,2,FALSE))</f>
        <v>Sociétés NORD</v>
      </c>
      <c r="AV337" s="228">
        <f t="shared" si="69"/>
        <v>1007.93</v>
      </c>
      <c r="AW337" s="222">
        <f t="shared" si="70"/>
        <v>3.206835870822989E-2</v>
      </c>
      <c r="AX337" s="230" t="str">
        <f t="shared" si="71"/>
        <v>NON</v>
      </c>
      <c r="AY337" s="231">
        <f>+MargesVN[[#This Row],[Total COM]]+MargesVN[[#This Row],[EXT GIE]]+MargesVN[[#This Row],[Forfait immat]]</f>
        <v>0</v>
      </c>
    </row>
    <row r="338" spans="1:51" s="231" customFormat="1" ht="11.25" customHeight="1" x14ac:dyDescent="0.25">
      <c r="A338" s="252">
        <v>15</v>
      </c>
      <c r="B338" s="252" t="s">
        <v>183</v>
      </c>
      <c r="C338" s="252" t="s">
        <v>104</v>
      </c>
      <c r="D338" s="106">
        <v>46034</v>
      </c>
      <c r="E338" s="253">
        <v>46031</v>
      </c>
      <c r="F338" s="107"/>
      <c r="G338" s="107"/>
      <c r="H338" s="107"/>
      <c r="I338" s="107" t="s">
        <v>165</v>
      </c>
      <c r="J338" s="107"/>
      <c r="K338" s="107">
        <v>1889794.8</v>
      </c>
      <c r="L338" s="252" t="s">
        <v>33</v>
      </c>
      <c r="M338" s="252">
        <v>511526</v>
      </c>
      <c r="N338" s="252">
        <v>1526</v>
      </c>
      <c r="O338" s="252" t="s">
        <v>831</v>
      </c>
      <c r="P338" s="254" t="s">
        <v>331</v>
      </c>
      <c r="Q338" s="252" t="s">
        <v>93</v>
      </c>
      <c r="R338" s="108">
        <v>29930.67</v>
      </c>
      <c r="S338" s="108">
        <v>1500</v>
      </c>
      <c r="T338" s="109">
        <f t="shared" si="60"/>
        <v>31430.67</v>
      </c>
      <c r="U338" s="110">
        <v>35</v>
      </c>
      <c r="V338" s="108">
        <v>1007.93</v>
      </c>
      <c r="W338" s="255">
        <v>95</v>
      </c>
      <c r="X338" s="111"/>
      <c r="Y338" s="305">
        <f t="shared" si="61"/>
        <v>912.93</v>
      </c>
      <c r="Z338" s="51">
        <f t="shared" si="62"/>
        <v>3.206835870822989E-2</v>
      </c>
      <c r="AA338" s="111">
        <v>0</v>
      </c>
      <c r="AB338" s="255">
        <v>-3771.68</v>
      </c>
      <c r="AC338" s="255"/>
      <c r="AD338" s="255" t="s">
        <v>430</v>
      </c>
      <c r="AE338" s="113"/>
      <c r="AF338" s="113">
        <v>0</v>
      </c>
      <c r="AG338" s="255">
        <f t="shared" si="63"/>
        <v>0</v>
      </c>
      <c r="AH338" s="255"/>
      <c r="AI338" s="255">
        <f t="shared" si="64"/>
        <v>0</v>
      </c>
      <c r="AJ338" s="252" t="s">
        <v>149</v>
      </c>
      <c r="AK338" s="252">
        <v>0</v>
      </c>
      <c r="AL338" s="110"/>
      <c r="AM338" s="307">
        <f t="shared" si="65"/>
        <v>0</v>
      </c>
      <c r="AN338" s="307">
        <f t="shared" si="66"/>
        <v>1</v>
      </c>
      <c r="AO338" s="307"/>
      <c r="AP338" s="307"/>
      <c r="AQ338" s="307">
        <f t="shared" si="67"/>
        <v>0</v>
      </c>
      <c r="AR338" s="94" t="str">
        <f>IF(A338="","",VLOOKUP(A338,'Base Sites'!A:B,2,FALSE))</f>
        <v>Valauto Hainaut</v>
      </c>
      <c r="AS338" s="94" t="str">
        <f t="shared" si="68"/>
        <v>VOLKSWAGEN</v>
      </c>
      <c r="AT338" s="307"/>
      <c r="AU338" s="308" t="str">
        <f>IF(A338="","",VLOOKUP(L338,'Base Vendeurs'!A:B,2,FALSE))</f>
        <v>Sociétés NORD</v>
      </c>
      <c r="AV338" s="251">
        <f t="shared" si="69"/>
        <v>1007.93</v>
      </c>
      <c r="AW338" s="95">
        <f t="shared" si="70"/>
        <v>3.206835870822989E-2</v>
      </c>
      <c r="AX338" s="237" t="str">
        <f t="shared" si="71"/>
        <v>NON</v>
      </c>
      <c r="AY338" s="231">
        <f>+MargesVN[[#This Row],[Total COM]]+MargesVN[[#This Row],[EXT GIE]]+MargesVN[[#This Row],[Forfait immat]]</f>
        <v>0</v>
      </c>
    </row>
    <row r="339" spans="1:51" s="231" customFormat="1" ht="11.25" customHeight="1" x14ac:dyDescent="0.25">
      <c r="A339" s="271">
        <v>15</v>
      </c>
      <c r="B339" s="271" t="s">
        <v>183</v>
      </c>
      <c r="C339" s="271" t="s">
        <v>104</v>
      </c>
      <c r="D339" s="207">
        <v>46029</v>
      </c>
      <c r="E339" s="272">
        <v>46028</v>
      </c>
      <c r="F339" s="208"/>
      <c r="G339" s="208"/>
      <c r="H339" s="208"/>
      <c r="I339" s="208" t="s">
        <v>165</v>
      </c>
      <c r="J339" s="208"/>
      <c r="K339" s="208">
        <v>1889794.8</v>
      </c>
      <c r="L339" s="271" t="s">
        <v>33</v>
      </c>
      <c r="M339" s="271">
        <v>511528</v>
      </c>
      <c r="N339" s="271">
        <v>1528</v>
      </c>
      <c r="O339" s="271" t="s">
        <v>770</v>
      </c>
      <c r="P339" s="273" t="s">
        <v>331</v>
      </c>
      <c r="Q339" s="271" t="s">
        <v>93</v>
      </c>
      <c r="R339" s="209">
        <v>29930.67</v>
      </c>
      <c r="S339" s="209">
        <v>1500</v>
      </c>
      <c r="T339" s="210">
        <f t="shared" si="60"/>
        <v>31430.67</v>
      </c>
      <c r="U339" s="211">
        <v>35</v>
      </c>
      <c r="V339" s="209">
        <v>1037.93</v>
      </c>
      <c r="W339" s="274">
        <v>95</v>
      </c>
      <c r="X339" s="212"/>
      <c r="Y339" s="274">
        <f t="shared" si="61"/>
        <v>942.93000000000006</v>
      </c>
      <c r="Z339" s="213">
        <f t="shared" si="62"/>
        <v>3.3022840429427693E-2</v>
      </c>
      <c r="AA339" s="212">
        <v>0</v>
      </c>
      <c r="AB339" s="274">
        <v>-3771.68</v>
      </c>
      <c r="AC339" s="274"/>
      <c r="AD339" s="274" t="s">
        <v>430</v>
      </c>
      <c r="AE339" s="214"/>
      <c r="AF339" s="214">
        <v>0</v>
      </c>
      <c r="AG339" s="274">
        <f t="shared" si="63"/>
        <v>0</v>
      </c>
      <c r="AH339" s="274"/>
      <c r="AI339" s="274">
        <f t="shared" si="64"/>
        <v>0</v>
      </c>
      <c r="AJ339" s="271" t="s">
        <v>149</v>
      </c>
      <c r="AK339" s="271">
        <v>0</v>
      </c>
      <c r="AL339" s="211"/>
      <c r="AM339" s="275">
        <f t="shared" si="65"/>
        <v>0</v>
      </c>
      <c r="AN339" s="275">
        <f t="shared" si="66"/>
        <v>1</v>
      </c>
      <c r="AO339" s="275"/>
      <c r="AP339" s="275"/>
      <c r="AQ339" s="275">
        <f t="shared" si="67"/>
        <v>0</v>
      </c>
      <c r="AR339" s="215" t="str">
        <f>IF(A339="","",VLOOKUP(A339,'Base Sites'!A:B,2,FALSE))</f>
        <v>Valauto Hainaut</v>
      </c>
      <c r="AS339" s="215" t="str">
        <f t="shared" si="68"/>
        <v>VOLKSWAGEN</v>
      </c>
      <c r="AT339" s="275"/>
      <c r="AU339" s="276" t="str">
        <f>IF(A339="","",VLOOKUP(L339,'Base Vendeurs'!A:B,2,FALSE))</f>
        <v>Sociétés NORD</v>
      </c>
      <c r="AV339" s="274">
        <f t="shared" si="69"/>
        <v>1037.93</v>
      </c>
      <c r="AW339" s="213">
        <f t="shared" si="70"/>
        <v>3.3022840429427693E-2</v>
      </c>
      <c r="AX339" s="276" t="str">
        <f t="shared" si="71"/>
        <v>NON</v>
      </c>
      <c r="AY339" s="231">
        <f>+MargesVN[[#This Row],[Total COM]]+MargesVN[[#This Row],[EXT GIE]]+MargesVN[[#This Row],[Forfait immat]]</f>
        <v>0</v>
      </c>
    </row>
    <row r="340" spans="1:51" s="231" customFormat="1" ht="11.25" customHeight="1" x14ac:dyDescent="0.25">
      <c r="A340" s="225">
        <v>15</v>
      </c>
      <c r="B340" s="225" t="s">
        <v>183</v>
      </c>
      <c r="C340" s="225" t="s">
        <v>104</v>
      </c>
      <c r="D340" s="216">
        <v>46035</v>
      </c>
      <c r="E340" s="226">
        <v>46030</v>
      </c>
      <c r="F340" s="217"/>
      <c r="G340" s="217"/>
      <c r="H340" s="217"/>
      <c r="I340" s="217" t="s">
        <v>165</v>
      </c>
      <c r="J340" s="217"/>
      <c r="K340" s="217">
        <v>1889794.8</v>
      </c>
      <c r="L340" s="225" t="s">
        <v>33</v>
      </c>
      <c r="M340" s="225">
        <v>511529</v>
      </c>
      <c r="N340" s="225">
        <v>1529</v>
      </c>
      <c r="O340" s="225" t="s">
        <v>780</v>
      </c>
      <c r="P340" s="227" t="s">
        <v>331</v>
      </c>
      <c r="Q340" s="225" t="s">
        <v>93</v>
      </c>
      <c r="R340" s="218">
        <v>29930.67</v>
      </c>
      <c r="S340" s="218">
        <v>1500</v>
      </c>
      <c r="T340" s="219">
        <f t="shared" si="60"/>
        <v>31430.67</v>
      </c>
      <c r="U340" s="220">
        <v>39</v>
      </c>
      <c r="V340" s="218">
        <v>1037.93</v>
      </c>
      <c r="W340" s="228">
        <v>95</v>
      </c>
      <c r="X340" s="221"/>
      <c r="Y340" s="228">
        <f t="shared" si="61"/>
        <v>942.93000000000006</v>
      </c>
      <c r="Z340" s="222">
        <f t="shared" si="62"/>
        <v>3.3022840429427693E-2</v>
      </c>
      <c r="AA340" s="221">
        <v>0</v>
      </c>
      <c r="AB340" s="228">
        <v>-3771.68</v>
      </c>
      <c r="AC340" s="228"/>
      <c r="AD340" s="228" t="s">
        <v>430</v>
      </c>
      <c r="AE340" s="223"/>
      <c r="AF340" s="223">
        <v>0</v>
      </c>
      <c r="AG340" s="228">
        <f t="shared" si="63"/>
        <v>0</v>
      </c>
      <c r="AH340" s="228"/>
      <c r="AI340" s="228">
        <f t="shared" si="64"/>
        <v>0</v>
      </c>
      <c r="AJ340" s="225" t="s">
        <v>149</v>
      </c>
      <c r="AK340" s="225">
        <v>0</v>
      </c>
      <c r="AL340" s="220"/>
      <c r="AM340" s="229">
        <f t="shared" si="65"/>
        <v>0</v>
      </c>
      <c r="AN340" s="229">
        <f t="shared" si="66"/>
        <v>1</v>
      </c>
      <c r="AO340" s="229"/>
      <c r="AP340" s="229"/>
      <c r="AQ340" s="229">
        <f t="shared" si="67"/>
        <v>0</v>
      </c>
      <c r="AR340" s="224" t="str">
        <f>IF(A340="","",VLOOKUP(A340,'Base Sites'!A:B,2,FALSE))</f>
        <v>Valauto Hainaut</v>
      </c>
      <c r="AS340" s="224" t="str">
        <f t="shared" si="68"/>
        <v>VOLKSWAGEN</v>
      </c>
      <c r="AT340" s="229"/>
      <c r="AU340" s="230" t="str">
        <f>IF(A340="","",VLOOKUP(L340,'Base Vendeurs'!A:B,2,FALSE))</f>
        <v>Sociétés NORD</v>
      </c>
      <c r="AV340" s="228">
        <f t="shared" si="69"/>
        <v>1037.93</v>
      </c>
      <c r="AW340" s="222">
        <f t="shared" si="70"/>
        <v>3.3022840429427693E-2</v>
      </c>
      <c r="AX340" s="230" t="str">
        <f t="shared" si="71"/>
        <v>NON</v>
      </c>
      <c r="AY340" s="231">
        <f>+MargesVN[[#This Row],[Total COM]]+MargesVN[[#This Row],[EXT GIE]]+MargesVN[[#This Row],[Forfait immat]]</f>
        <v>0</v>
      </c>
    </row>
    <row r="341" spans="1:51" s="231" customFormat="1" ht="11.25" customHeight="1" x14ac:dyDescent="0.25">
      <c r="A341" s="45">
        <v>15</v>
      </c>
      <c r="B341" s="45" t="s">
        <v>183</v>
      </c>
      <c r="C341" s="45" t="s">
        <v>104</v>
      </c>
      <c r="D341" s="44">
        <v>46064</v>
      </c>
      <c r="E341" s="65">
        <v>46062</v>
      </c>
      <c r="F341" s="35"/>
      <c r="G341" s="35"/>
      <c r="H341" s="35"/>
      <c r="I341" s="35" t="s">
        <v>165</v>
      </c>
      <c r="J341" s="35"/>
      <c r="K341" s="35">
        <v>918207.45</v>
      </c>
      <c r="L341" s="45" t="s">
        <v>33</v>
      </c>
      <c r="M341" s="45">
        <v>511530</v>
      </c>
      <c r="N341" s="45">
        <v>1530</v>
      </c>
      <c r="O341" s="45" t="s">
        <v>1511</v>
      </c>
      <c r="P341" s="66" t="s">
        <v>326</v>
      </c>
      <c r="Q341" s="45" t="s">
        <v>93</v>
      </c>
      <c r="R341" s="47">
        <v>29930.67</v>
      </c>
      <c r="S341" s="47">
        <v>1500</v>
      </c>
      <c r="T341" s="48">
        <f t="shared" si="60"/>
        <v>31430.67</v>
      </c>
      <c r="U341" s="49">
        <v>68</v>
      </c>
      <c r="V341" s="47">
        <v>1037.93</v>
      </c>
      <c r="W341" s="46">
        <v>95</v>
      </c>
      <c r="X341" s="50"/>
      <c r="Y341" s="46">
        <f t="shared" si="61"/>
        <v>942.93000000000006</v>
      </c>
      <c r="Z341" s="51">
        <f t="shared" si="62"/>
        <v>3.3022840429427693E-2</v>
      </c>
      <c r="AA341" s="50">
        <v>0</v>
      </c>
      <c r="AB341" s="46">
        <v>-3771.68</v>
      </c>
      <c r="AC341" s="46"/>
      <c r="AD341" s="46" t="s">
        <v>430</v>
      </c>
      <c r="AE341" s="52"/>
      <c r="AF341" s="52">
        <v>0</v>
      </c>
      <c r="AG341" s="46">
        <f t="shared" si="63"/>
        <v>0</v>
      </c>
      <c r="AH341" s="46"/>
      <c r="AI341" s="46">
        <f t="shared" si="64"/>
        <v>0</v>
      </c>
      <c r="AJ341" s="45" t="s">
        <v>149</v>
      </c>
      <c r="AK341" s="45">
        <v>0</v>
      </c>
      <c r="AL341" s="49" t="s">
        <v>293</v>
      </c>
      <c r="AM341" s="238">
        <f t="shared" si="65"/>
        <v>1</v>
      </c>
      <c r="AN341" s="238">
        <f t="shared" si="66"/>
        <v>1</v>
      </c>
      <c r="AO341" s="238"/>
      <c r="AP341" s="238"/>
      <c r="AQ341" s="238">
        <f t="shared" si="67"/>
        <v>1</v>
      </c>
      <c r="AR341" s="96" t="str">
        <f>IF(A341="","",VLOOKUP(A341,'Base Sites'!A:B,2,FALSE))</f>
        <v>Valauto Hainaut</v>
      </c>
      <c r="AS341" s="96" t="str">
        <f t="shared" si="68"/>
        <v>VOLKSWAGEN</v>
      </c>
      <c r="AT341" s="238"/>
      <c r="AU341" s="231" t="str">
        <f>IF(A341="","",VLOOKUP(L341,'Base Vendeurs'!A:B,2,FALSE))</f>
        <v>Sociétés NORD</v>
      </c>
      <c r="AV341" s="46">
        <f t="shared" si="69"/>
        <v>1037.93</v>
      </c>
      <c r="AW341" s="51">
        <f t="shared" si="70"/>
        <v>3.3022840429427693E-2</v>
      </c>
      <c r="AX341" s="231" t="str">
        <f t="shared" si="71"/>
        <v>NON</v>
      </c>
      <c r="AY341" s="231">
        <f>+MargesVN[[#This Row],[Total COM]]+MargesVN[[#This Row],[EXT GIE]]+MargesVN[[#This Row],[Forfait immat]]</f>
        <v>0</v>
      </c>
    </row>
    <row r="342" spans="1:51" s="231" customFormat="1" ht="11.25" customHeight="1" x14ac:dyDescent="0.25">
      <c r="A342" s="45">
        <v>15</v>
      </c>
      <c r="B342" s="45" t="s">
        <v>183</v>
      </c>
      <c r="C342" s="45" t="s">
        <v>104</v>
      </c>
      <c r="D342" s="44">
        <v>46057</v>
      </c>
      <c r="E342" s="65">
        <v>46055</v>
      </c>
      <c r="F342" s="35"/>
      <c r="G342" s="35"/>
      <c r="H342" s="35"/>
      <c r="I342" s="35" t="s">
        <v>165</v>
      </c>
      <c r="J342" s="35"/>
      <c r="K342" s="35">
        <v>918207.45</v>
      </c>
      <c r="L342" s="45" t="s">
        <v>33</v>
      </c>
      <c r="M342" s="45">
        <v>511531</v>
      </c>
      <c r="N342" s="45">
        <v>1531</v>
      </c>
      <c r="O342" s="45" t="s">
        <v>1304</v>
      </c>
      <c r="P342" s="66" t="s">
        <v>326</v>
      </c>
      <c r="Q342" s="45" t="s">
        <v>93</v>
      </c>
      <c r="R342" s="47">
        <v>29930.67</v>
      </c>
      <c r="S342" s="47">
        <v>1500</v>
      </c>
      <c r="T342" s="48">
        <f t="shared" si="60"/>
        <v>31430.67</v>
      </c>
      <c r="U342" s="49">
        <v>58</v>
      </c>
      <c r="V342" s="47">
        <v>1037.93</v>
      </c>
      <c r="W342" s="46">
        <v>95</v>
      </c>
      <c r="X342" s="50"/>
      <c r="Y342" s="46">
        <f t="shared" si="61"/>
        <v>942.93000000000006</v>
      </c>
      <c r="Z342" s="51">
        <f t="shared" si="62"/>
        <v>3.3022840429427693E-2</v>
      </c>
      <c r="AA342" s="50">
        <v>0</v>
      </c>
      <c r="AB342" s="46">
        <v>-3771.68</v>
      </c>
      <c r="AC342" s="46"/>
      <c r="AD342" s="46" t="s">
        <v>430</v>
      </c>
      <c r="AE342" s="52"/>
      <c r="AF342" s="52">
        <v>0</v>
      </c>
      <c r="AG342" s="46">
        <f t="shared" si="63"/>
        <v>0</v>
      </c>
      <c r="AH342" s="46"/>
      <c r="AI342" s="46">
        <f t="shared" si="64"/>
        <v>0</v>
      </c>
      <c r="AJ342" s="45" t="s">
        <v>149</v>
      </c>
      <c r="AK342" s="45">
        <v>0</v>
      </c>
      <c r="AL342" s="49" t="s">
        <v>293</v>
      </c>
      <c r="AM342" s="238">
        <f t="shared" si="65"/>
        <v>1</v>
      </c>
      <c r="AN342" s="238">
        <f t="shared" si="66"/>
        <v>1</v>
      </c>
      <c r="AO342" s="238"/>
      <c r="AP342" s="238"/>
      <c r="AQ342" s="238">
        <f t="shared" si="67"/>
        <v>1</v>
      </c>
      <c r="AR342" s="96" t="str">
        <f>IF(A342="","",VLOOKUP(A342,'Base Sites'!A:B,2,FALSE))</f>
        <v>Valauto Hainaut</v>
      </c>
      <c r="AS342" s="96" t="str">
        <f t="shared" si="68"/>
        <v>VOLKSWAGEN</v>
      </c>
      <c r="AT342" s="238"/>
      <c r="AU342" s="231" t="str">
        <f>IF(A342="","",VLOOKUP(L342,'Base Vendeurs'!A:B,2,FALSE))</f>
        <v>Sociétés NORD</v>
      </c>
      <c r="AV342" s="46">
        <f t="shared" si="69"/>
        <v>1037.93</v>
      </c>
      <c r="AW342" s="51">
        <f t="shared" si="70"/>
        <v>3.3022840429427693E-2</v>
      </c>
      <c r="AX342" s="231" t="str">
        <f t="shared" si="71"/>
        <v>NON</v>
      </c>
      <c r="AY342" s="231">
        <f>+MargesVN[[#This Row],[Total COM]]+MargesVN[[#This Row],[EXT GIE]]+MargesVN[[#This Row],[Forfait immat]]</f>
        <v>0</v>
      </c>
    </row>
    <row r="343" spans="1:51" s="231" customFormat="1" ht="11.25" customHeight="1" x14ac:dyDescent="0.25">
      <c r="A343" s="225">
        <v>15</v>
      </c>
      <c r="B343" s="225" t="s">
        <v>183</v>
      </c>
      <c r="C343" s="225" t="s">
        <v>104</v>
      </c>
      <c r="D343" s="216">
        <v>46042</v>
      </c>
      <c r="E343" s="226">
        <v>46029</v>
      </c>
      <c r="F343" s="217"/>
      <c r="G343" s="217"/>
      <c r="H343" s="217"/>
      <c r="I343" s="217" t="s">
        <v>165</v>
      </c>
      <c r="J343" s="217"/>
      <c r="K343" s="217">
        <v>1889794.8</v>
      </c>
      <c r="L343" s="225" t="s">
        <v>33</v>
      </c>
      <c r="M343" s="225">
        <v>511532</v>
      </c>
      <c r="N343" s="225">
        <v>1532</v>
      </c>
      <c r="O343" s="225" t="s">
        <v>757</v>
      </c>
      <c r="P343" s="227" t="s">
        <v>331</v>
      </c>
      <c r="Q343" s="225" t="s">
        <v>93</v>
      </c>
      <c r="R343" s="218">
        <v>29930.67</v>
      </c>
      <c r="S343" s="218">
        <v>1500</v>
      </c>
      <c r="T343" s="219">
        <f t="shared" si="60"/>
        <v>31430.67</v>
      </c>
      <c r="U343" s="220">
        <v>50</v>
      </c>
      <c r="V343" s="218">
        <v>1037.93</v>
      </c>
      <c r="W343" s="228">
        <v>95</v>
      </c>
      <c r="X343" s="221"/>
      <c r="Y343" s="228">
        <f t="shared" si="61"/>
        <v>942.93000000000006</v>
      </c>
      <c r="Z343" s="222">
        <f t="shared" si="62"/>
        <v>3.3022840429427693E-2</v>
      </c>
      <c r="AA343" s="221">
        <v>0</v>
      </c>
      <c r="AB343" s="228">
        <v>-3771.68</v>
      </c>
      <c r="AC343" s="228"/>
      <c r="AD343" s="228" t="s">
        <v>430</v>
      </c>
      <c r="AE343" s="223"/>
      <c r="AF343" s="223">
        <v>0</v>
      </c>
      <c r="AG343" s="228">
        <f t="shared" si="63"/>
        <v>0</v>
      </c>
      <c r="AH343" s="228"/>
      <c r="AI343" s="228">
        <f t="shared" si="64"/>
        <v>0</v>
      </c>
      <c r="AJ343" s="225" t="s">
        <v>149</v>
      </c>
      <c r="AK343" s="225">
        <v>0</v>
      </c>
      <c r="AL343" s="220"/>
      <c r="AM343" s="229">
        <f t="shared" si="65"/>
        <v>0</v>
      </c>
      <c r="AN343" s="229">
        <f t="shared" si="66"/>
        <v>1</v>
      </c>
      <c r="AO343" s="229"/>
      <c r="AP343" s="229"/>
      <c r="AQ343" s="229">
        <f t="shared" si="67"/>
        <v>0</v>
      </c>
      <c r="AR343" s="224" t="str">
        <f>IF(A343="","",VLOOKUP(A343,'Base Sites'!A:B,2,FALSE))</f>
        <v>Valauto Hainaut</v>
      </c>
      <c r="AS343" s="224" t="str">
        <f t="shared" si="68"/>
        <v>VOLKSWAGEN</v>
      </c>
      <c r="AT343" s="229"/>
      <c r="AU343" s="230" t="str">
        <f>IF(A343="","",VLOOKUP(L343,'Base Vendeurs'!A:B,2,FALSE))</f>
        <v>Sociétés NORD</v>
      </c>
      <c r="AV343" s="228">
        <f t="shared" si="69"/>
        <v>1037.93</v>
      </c>
      <c r="AW343" s="222">
        <f t="shared" si="70"/>
        <v>3.3022840429427693E-2</v>
      </c>
      <c r="AX343" s="230" t="str">
        <f t="shared" si="71"/>
        <v>NON</v>
      </c>
      <c r="AY343" s="231">
        <f>+MargesVN[[#This Row],[Total COM]]+MargesVN[[#This Row],[EXT GIE]]+MargesVN[[#This Row],[Forfait immat]]</f>
        <v>0</v>
      </c>
    </row>
    <row r="344" spans="1:51" s="231" customFormat="1" ht="11.25" customHeight="1" x14ac:dyDescent="0.25">
      <c r="A344" s="259">
        <v>15</v>
      </c>
      <c r="B344" s="259" t="s">
        <v>183</v>
      </c>
      <c r="C344" s="259" t="s">
        <v>104</v>
      </c>
      <c r="D344" s="150">
        <v>46035</v>
      </c>
      <c r="E344" s="260">
        <v>46029</v>
      </c>
      <c r="F344" s="151"/>
      <c r="G344" s="151"/>
      <c r="H344" s="151"/>
      <c r="I344" s="151" t="s">
        <v>165</v>
      </c>
      <c r="J344" s="151"/>
      <c r="K344" s="151">
        <v>1889794.8</v>
      </c>
      <c r="L344" s="259" t="s">
        <v>33</v>
      </c>
      <c r="M344" s="259">
        <v>511533</v>
      </c>
      <c r="N344" s="259">
        <v>1533</v>
      </c>
      <c r="O344" s="259" t="s">
        <v>758</v>
      </c>
      <c r="P344" s="261" t="s">
        <v>331</v>
      </c>
      <c r="Q344" s="259" t="s">
        <v>93</v>
      </c>
      <c r="R344" s="152">
        <v>29930.67</v>
      </c>
      <c r="S344" s="152">
        <v>1500</v>
      </c>
      <c r="T344" s="153">
        <f t="shared" si="60"/>
        <v>31430.67</v>
      </c>
      <c r="U344" s="154">
        <v>39</v>
      </c>
      <c r="V344" s="152">
        <v>1037.93</v>
      </c>
      <c r="W344" s="262">
        <v>95</v>
      </c>
      <c r="X344" s="155"/>
      <c r="Y344" s="262">
        <f t="shared" si="61"/>
        <v>942.93000000000006</v>
      </c>
      <c r="Z344" s="156">
        <f t="shared" si="62"/>
        <v>3.3022840429427693E-2</v>
      </c>
      <c r="AA344" s="155">
        <v>0</v>
      </c>
      <c r="AB344" s="262">
        <v>-3771.68</v>
      </c>
      <c r="AC344" s="262"/>
      <c r="AD344" s="262" t="s">
        <v>430</v>
      </c>
      <c r="AE344" s="157"/>
      <c r="AF344" s="157">
        <v>0</v>
      </c>
      <c r="AG344" s="262">
        <f t="shared" si="63"/>
        <v>0</v>
      </c>
      <c r="AH344" s="262"/>
      <c r="AI344" s="262">
        <f t="shared" si="64"/>
        <v>0</v>
      </c>
      <c r="AJ344" s="259" t="s">
        <v>149</v>
      </c>
      <c r="AK344" s="259">
        <v>0</v>
      </c>
      <c r="AL344" s="154"/>
      <c r="AM344" s="263">
        <f t="shared" si="65"/>
        <v>0</v>
      </c>
      <c r="AN344" s="263">
        <f t="shared" si="66"/>
        <v>1</v>
      </c>
      <c r="AO344" s="263"/>
      <c r="AP344" s="263"/>
      <c r="AQ344" s="263">
        <f t="shared" si="67"/>
        <v>0</v>
      </c>
      <c r="AR344" s="158" t="str">
        <f>IF(A344="","",VLOOKUP(A344,'Base Sites'!A:B,2,FALSE))</f>
        <v>Valauto Hainaut</v>
      </c>
      <c r="AS344" s="158" t="str">
        <f t="shared" si="68"/>
        <v>VOLKSWAGEN</v>
      </c>
      <c r="AT344" s="263"/>
      <c r="AU344" s="264" t="str">
        <f>IF(A344="","",VLOOKUP(L344,'Base Vendeurs'!A:B,2,FALSE))</f>
        <v>Sociétés NORD</v>
      </c>
      <c r="AV344" s="251">
        <f t="shared" si="69"/>
        <v>1037.93</v>
      </c>
      <c r="AW344" s="156">
        <f t="shared" si="70"/>
        <v>3.3022840429427693E-2</v>
      </c>
      <c r="AX344" s="237" t="str">
        <f t="shared" si="71"/>
        <v>NON</v>
      </c>
      <c r="AY344" s="231">
        <f>+MargesVN[[#This Row],[Total COM]]+MargesVN[[#This Row],[EXT GIE]]+MargesVN[[#This Row],[Forfait immat]]</f>
        <v>0</v>
      </c>
    </row>
    <row r="345" spans="1:51" s="231" customFormat="1" ht="11.25" customHeight="1" x14ac:dyDescent="0.25">
      <c r="A345" s="45">
        <v>25</v>
      </c>
      <c r="B345" s="45" t="s">
        <v>163</v>
      </c>
      <c r="C345" s="45" t="s">
        <v>104</v>
      </c>
      <c r="D345" s="44">
        <v>46072</v>
      </c>
      <c r="E345" s="65">
        <v>46073</v>
      </c>
      <c r="F345" s="35"/>
      <c r="G345" s="35"/>
      <c r="H345" s="35"/>
      <c r="I345" s="35"/>
      <c r="J345" s="35"/>
      <c r="K345" s="35">
        <v>0</v>
      </c>
      <c r="L345" s="45" t="s">
        <v>464</v>
      </c>
      <c r="M345" s="45">
        <v>511533</v>
      </c>
      <c r="N345" s="45">
        <v>1533</v>
      </c>
      <c r="O345" s="45" t="s">
        <v>1732</v>
      </c>
      <c r="P345" s="66" t="s">
        <v>1733</v>
      </c>
      <c r="Q345" s="45" t="s">
        <v>93</v>
      </c>
      <c r="R345" s="47">
        <v>27305.67</v>
      </c>
      <c r="S345" s="47">
        <v>1141.67</v>
      </c>
      <c r="T345" s="48">
        <f t="shared" si="60"/>
        <v>28447.339999999997</v>
      </c>
      <c r="U345" s="49">
        <v>24</v>
      </c>
      <c r="V345" s="47">
        <v>1098.1500000000001</v>
      </c>
      <c r="W345" s="46">
        <v>95</v>
      </c>
      <c r="X345" s="50"/>
      <c r="Y345" s="46">
        <f t="shared" si="61"/>
        <v>1003.1500000000001</v>
      </c>
      <c r="Z345" s="51">
        <f t="shared" si="62"/>
        <v>3.8602906282274557E-2</v>
      </c>
      <c r="AA345" s="50">
        <v>0</v>
      </c>
      <c r="AB345" s="46">
        <v>-916.67</v>
      </c>
      <c r="AC345" s="46"/>
      <c r="AD345" s="46"/>
      <c r="AE345" s="52">
        <v>0.1</v>
      </c>
      <c r="AF345" s="52">
        <v>7.0000000000000007E-2</v>
      </c>
      <c r="AG345" s="46">
        <f t="shared" si="63"/>
        <v>100.31500000000001</v>
      </c>
      <c r="AH345" s="46"/>
      <c r="AI345" s="46">
        <f t="shared" si="64"/>
        <v>100.31500000000001</v>
      </c>
      <c r="AJ345" s="45" t="s">
        <v>149</v>
      </c>
      <c r="AK345" s="45">
        <v>30</v>
      </c>
      <c r="AL345" s="49">
        <v>50</v>
      </c>
      <c r="AM345" s="238">
        <f t="shared" si="65"/>
        <v>1</v>
      </c>
      <c r="AN345" s="238">
        <f t="shared" si="66"/>
        <v>1</v>
      </c>
      <c r="AO345" s="238"/>
      <c r="AP345" s="238"/>
      <c r="AQ345" s="238">
        <f t="shared" si="67"/>
        <v>1</v>
      </c>
      <c r="AR345" s="96" t="str">
        <f>IF(A345="","",VLOOKUP(A345,'Base Sites'!A:B,2,FALSE))</f>
        <v>Valauto Maubeuge</v>
      </c>
      <c r="AS345" s="96" t="str">
        <f t="shared" si="68"/>
        <v>VOLKSWAGEN</v>
      </c>
      <c r="AT345" s="238"/>
      <c r="AU345" s="231" t="str">
        <f>IF(A345="","",VLOOKUP(L345,'Base Vendeurs'!A:B,2,FALSE))</f>
        <v>Valauto Maubeuge</v>
      </c>
      <c r="AV345" s="46">
        <f t="shared" si="69"/>
        <v>1098.1500000000001</v>
      </c>
      <c r="AW345" s="51">
        <f t="shared" si="70"/>
        <v>3.8602906282274557E-2</v>
      </c>
      <c r="AX345" s="231" t="str">
        <f t="shared" si="71"/>
        <v>NON</v>
      </c>
      <c r="AY345" s="231">
        <f>+MargesVN[[#This Row],[Total COM]]+MargesVN[[#This Row],[EXT GIE]]+MargesVN[[#This Row],[Forfait immat]]</f>
        <v>180.315</v>
      </c>
    </row>
    <row r="346" spans="1:51" s="231" customFormat="1" ht="11.25" customHeight="1" x14ac:dyDescent="0.25">
      <c r="A346" s="252">
        <v>15</v>
      </c>
      <c r="B346" s="252" t="s">
        <v>183</v>
      </c>
      <c r="C346" s="252" t="s">
        <v>104</v>
      </c>
      <c r="D346" s="106">
        <v>46042</v>
      </c>
      <c r="E346" s="253">
        <v>46037</v>
      </c>
      <c r="F346" s="107"/>
      <c r="G346" s="107"/>
      <c r="H346" s="107"/>
      <c r="I346" s="107" t="s">
        <v>165</v>
      </c>
      <c r="J346" s="107"/>
      <c r="K346" s="107">
        <v>1889794.8</v>
      </c>
      <c r="L346" s="252" t="s">
        <v>33</v>
      </c>
      <c r="M346" s="252">
        <v>511534</v>
      </c>
      <c r="N346" s="252">
        <v>1534</v>
      </c>
      <c r="O346" s="252" t="s">
        <v>795</v>
      </c>
      <c r="P346" s="254" t="s">
        <v>331</v>
      </c>
      <c r="Q346" s="252" t="s">
        <v>93</v>
      </c>
      <c r="R346" s="108">
        <v>29930.67</v>
      </c>
      <c r="S346" s="108">
        <v>1500</v>
      </c>
      <c r="T346" s="109">
        <f t="shared" si="60"/>
        <v>31430.67</v>
      </c>
      <c r="U346" s="110">
        <v>46</v>
      </c>
      <c r="V346" s="108">
        <v>1037.93</v>
      </c>
      <c r="W346" s="255">
        <v>95</v>
      </c>
      <c r="X346" s="111"/>
      <c r="Y346" s="305">
        <f t="shared" si="61"/>
        <v>942.93000000000006</v>
      </c>
      <c r="Z346" s="51">
        <f t="shared" si="62"/>
        <v>3.3022840429427693E-2</v>
      </c>
      <c r="AA346" s="111">
        <v>0</v>
      </c>
      <c r="AB346" s="255">
        <v>-3771.68</v>
      </c>
      <c r="AC346" s="255"/>
      <c r="AD346" s="255" t="s">
        <v>430</v>
      </c>
      <c r="AE346" s="113"/>
      <c r="AF346" s="113">
        <v>0</v>
      </c>
      <c r="AG346" s="255">
        <f t="shared" si="63"/>
        <v>0</v>
      </c>
      <c r="AH346" s="255"/>
      <c r="AI346" s="255">
        <f t="shared" si="64"/>
        <v>0</v>
      </c>
      <c r="AJ346" s="252" t="s">
        <v>149</v>
      </c>
      <c r="AK346" s="252">
        <v>0</v>
      </c>
      <c r="AL346" s="110"/>
      <c r="AM346" s="307">
        <f t="shared" si="65"/>
        <v>0</v>
      </c>
      <c r="AN346" s="307">
        <f t="shared" si="66"/>
        <v>1</v>
      </c>
      <c r="AO346" s="307"/>
      <c r="AP346" s="307"/>
      <c r="AQ346" s="307">
        <f t="shared" si="67"/>
        <v>0</v>
      </c>
      <c r="AR346" s="94" t="str">
        <f>IF(A346="","",VLOOKUP(A346,'Base Sites'!A:B,2,FALSE))</f>
        <v>Valauto Hainaut</v>
      </c>
      <c r="AS346" s="94" t="str">
        <f t="shared" si="68"/>
        <v>VOLKSWAGEN</v>
      </c>
      <c r="AT346" s="307"/>
      <c r="AU346" s="308" t="str">
        <f>IF(A346="","",VLOOKUP(L346,'Base Vendeurs'!A:B,2,FALSE))</f>
        <v>Sociétés NORD</v>
      </c>
      <c r="AV346" s="251">
        <f t="shared" si="69"/>
        <v>1037.93</v>
      </c>
      <c r="AW346" s="95">
        <f t="shared" si="70"/>
        <v>3.3022840429427693E-2</v>
      </c>
      <c r="AX346" s="237" t="str">
        <f t="shared" si="71"/>
        <v>NON</v>
      </c>
      <c r="AY346" s="231">
        <f>+MargesVN[[#This Row],[Total COM]]+MargesVN[[#This Row],[EXT GIE]]+MargesVN[[#This Row],[Forfait immat]]</f>
        <v>0</v>
      </c>
    </row>
    <row r="347" spans="1:51" s="231" customFormat="1" ht="11.25" customHeight="1" x14ac:dyDescent="0.25">
      <c r="A347" s="271">
        <v>25</v>
      </c>
      <c r="B347" s="271" t="s">
        <v>163</v>
      </c>
      <c r="C347" s="271" t="s">
        <v>104</v>
      </c>
      <c r="D347" s="207">
        <v>46051</v>
      </c>
      <c r="E347" s="272">
        <v>46052</v>
      </c>
      <c r="F347" s="208"/>
      <c r="G347" s="208"/>
      <c r="H347" s="208"/>
      <c r="I347" s="208"/>
      <c r="J347" s="208"/>
      <c r="K347" s="208">
        <v>0</v>
      </c>
      <c r="L347" s="271" t="s">
        <v>461</v>
      </c>
      <c r="M347" s="271">
        <v>511534</v>
      </c>
      <c r="N347" s="271">
        <v>1534</v>
      </c>
      <c r="O347" s="271" t="s">
        <v>916</v>
      </c>
      <c r="P347" s="273" t="s">
        <v>917</v>
      </c>
      <c r="Q347" s="271" t="s">
        <v>190</v>
      </c>
      <c r="R347" s="209">
        <v>23375.67</v>
      </c>
      <c r="S347" s="209">
        <v>233.33</v>
      </c>
      <c r="T347" s="210">
        <f t="shared" si="60"/>
        <v>23609</v>
      </c>
      <c r="U347" s="211">
        <v>0</v>
      </c>
      <c r="V347" s="209">
        <v>1192.79</v>
      </c>
      <c r="W347" s="274">
        <v>0</v>
      </c>
      <c r="X347" s="212"/>
      <c r="Y347" s="274">
        <f t="shared" si="61"/>
        <v>1192.79</v>
      </c>
      <c r="Z347" s="213">
        <f t="shared" si="62"/>
        <v>5.0522682028040153E-2</v>
      </c>
      <c r="AA347" s="212">
        <v>0</v>
      </c>
      <c r="AB347" s="274">
        <v>-2883.34</v>
      </c>
      <c r="AC347" s="274"/>
      <c r="AD347" s="274"/>
      <c r="AE347" s="214">
        <v>0.1</v>
      </c>
      <c r="AF347" s="214">
        <v>7.0000000000000007E-2</v>
      </c>
      <c r="AG347" s="274">
        <f t="shared" si="63"/>
        <v>119.279</v>
      </c>
      <c r="AH347" s="274"/>
      <c r="AI347" s="274">
        <f t="shared" si="64"/>
        <v>119.279</v>
      </c>
      <c r="AJ347" s="271" t="s">
        <v>164</v>
      </c>
      <c r="AK347" s="271">
        <v>30</v>
      </c>
      <c r="AL347" s="211">
        <v>50</v>
      </c>
      <c r="AM347" s="275">
        <f t="shared" si="65"/>
        <v>1</v>
      </c>
      <c r="AN347" s="275">
        <f t="shared" si="66"/>
        <v>1</v>
      </c>
      <c r="AO347" s="275"/>
      <c r="AP347" s="275"/>
      <c r="AQ347" s="275">
        <f t="shared" si="67"/>
        <v>1</v>
      </c>
      <c r="AR347" s="215" t="str">
        <f>IF(A347="","",VLOOKUP(A347,'Base Sites'!A:B,2,FALSE))</f>
        <v>Valauto Maubeuge</v>
      </c>
      <c r="AS347" s="215" t="str">
        <f t="shared" si="68"/>
        <v>VOLKSWAGEN</v>
      </c>
      <c r="AT347" s="275"/>
      <c r="AU347" s="276" t="str">
        <f>IF(A347="","",VLOOKUP(L347,'Base Vendeurs'!A:B,2,FALSE))</f>
        <v>Valauto Maubeuge</v>
      </c>
      <c r="AV347" s="274">
        <f t="shared" si="69"/>
        <v>1192.79</v>
      </c>
      <c r="AW347" s="213">
        <f t="shared" si="70"/>
        <v>5.0522682028040153E-2</v>
      </c>
      <c r="AX347" s="276" t="str">
        <f t="shared" si="71"/>
        <v>NON</v>
      </c>
      <c r="AY347" s="231">
        <f>+MargesVN[[#This Row],[Total COM]]+MargesVN[[#This Row],[EXT GIE]]+MargesVN[[#This Row],[Forfait immat]]</f>
        <v>199.279</v>
      </c>
    </row>
    <row r="348" spans="1:51" s="231" customFormat="1" ht="11.25" customHeight="1" x14ac:dyDescent="0.25">
      <c r="A348" s="45">
        <v>25</v>
      </c>
      <c r="B348" s="45" t="s">
        <v>163</v>
      </c>
      <c r="C348" s="45" t="s">
        <v>104</v>
      </c>
      <c r="D348" s="44">
        <v>46078</v>
      </c>
      <c r="E348" s="65">
        <v>46078</v>
      </c>
      <c r="F348" s="35"/>
      <c r="G348" s="35"/>
      <c r="H348" s="35"/>
      <c r="I348" s="35"/>
      <c r="J348" s="35"/>
      <c r="K348" s="35">
        <v>0</v>
      </c>
      <c r="L348" s="45" t="s">
        <v>461</v>
      </c>
      <c r="M348" s="45">
        <v>511535</v>
      </c>
      <c r="N348" s="45">
        <v>1535</v>
      </c>
      <c r="O348" s="45" t="s">
        <v>1897</v>
      </c>
      <c r="P348" s="66" t="s">
        <v>1898</v>
      </c>
      <c r="Q348" s="45" t="s">
        <v>26</v>
      </c>
      <c r="R348" s="47">
        <v>44946.67</v>
      </c>
      <c r="S348" s="47">
        <v>2558.35</v>
      </c>
      <c r="T348" s="48">
        <f t="shared" si="60"/>
        <v>47505.02</v>
      </c>
      <c r="U348" s="49">
        <v>26</v>
      </c>
      <c r="V348" s="47">
        <v>2264.59</v>
      </c>
      <c r="W348" s="46">
        <v>95</v>
      </c>
      <c r="X348" s="50"/>
      <c r="Y348" s="46">
        <f t="shared" si="61"/>
        <v>2169.59</v>
      </c>
      <c r="Z348" s="51">
        <f t="shared" si="62"/>
        <v>4.7670540923885521E-2</v>
      </c>
      <c r="AA348" s="50">
        <v>0</v>
      </c>
      <c r="AB348" s="46">
        <v>-5583.34</v>
      </c>
      <c r="AC348" s="46"/>
      <c r="AD348" s="46"/>
      <c r="AE348" s="52">
        <v>0.1</v>
      </c>
      <c r="AF348" s="52">
        <v>0.13</v>
      </c>
      <c r="AG348" s="46">
        <f t="shared" si="63"/>
        <v>216.95900000000003</v>
      </c>
      <c r="AH348" s="46"/>
      <c r="AI348" s="46">
        <f t="shared" si="64"/>
        <v>216.95900000000003</v>
      </c>
      <c r="AJ348" s="45" t="s">
        <v>164</v>
      </c>
      <c r="AK348" s="45">
        <v>30</v>
      </c>
      <c r="AL348" s="49">
        <v>50</v>
      </c>
      <c r="AM348" s="238">
        <f t="shared" si="65"/>
        <v>1</v>
      </c>
      <c r="AN348" s="238">
        <f t="shared" si="66"/>
        <v>1</v>
      </c>
      <c r="AO348" s="238"/>
      <c r="AP348" s="238"/>
      <c r="AQ348" s="238">
        <f t="shared" si="67"/>
        <v>1</v>
      </c>
      <c r="AR348" s="96" t="str">
        <f>IF(A348="","",VLOOKUP(A348,'Base Sites'!A:B,2,FALSE))</f>
        <v>Valauto Maubeuge</v>
      </c>
      <c r="AS348" s="96" t="str">
        <f t="shared" si="68"/>
        <v>VOLKSWAGEN</v>
      </c>
      <c r="AT348" s="238"/>
      <c r="AU348" s="231" t="str">
        <f>IF(A348="","",VLOOKUP(L348,'Base Vendeurs'!A:B,2,FALSE))</f>
        <v>Valauto Maubeuge</v>
      </c>
      <c r="AV348" s="46">
        <f t="shared" si="69"/>
        <v>2264.59</v>
      </c>
      <c r="AW348" s="51">
        <f t="shared" si="70"/>
        <v>4.7670540923885521E-2</v>
      </c>
      <c r="AX348" s="231" t="str">
        <f t="shared" si="71"/>
        <v>NON</v>
      </c>
      <c r="AY348" s="231">
        <f>+MargesVN[[#This Row],[Total COM]]+MargesVN[[#This Row],[EXT GIE]]+MargesVN[[#This Row],[Forfait immat]]</f>
        <v>296.95900000000006</v>
      </c>
    </row>
    <row r="349" spans="1:51" s="231" customFormat="1" ht="11.25" customHeight="1" x14ac:dyDescent="0.25">
      <c r="A349" s="266">
        <v>15</v>
      </c>
      <c r="B349" s="266" t="s">
        <v>183</v>
      </c>
      <c r="C349" s="266" t="s">
        <v>104</v>
      </c>
      <c r="D349" s="161">
        <v>46037</v>
      </c>
      <c r="E349" s="267">
        <v>46037</v>
      </c>
      <c r="F349" s="162"/>
      <c r="G349" s="162"/>
      <c r="H349" s="162"/>
      <c r="I349" s="162" t="s">
        <v>165</v>
      </c>
      <c r="J349" s="162"/>
      <c r="K349" s="162">
        <v>1889794.8</v>
      </c>
      <c r="L349" s="266" t="s">
        <v>33</v>
      </c>
      <c r="M349" s="266">
        <v>511536</v>
      </c>
      <c r="N349" s="266">
        <v>1536</v>
      </c>
      <c r="O349" s="266" t="s">
        <v>822</v>
      </c>
      <c r="P349" s="268" t="s">
        <v>331</v>
      </c>
      <c r="Q349" s="266" t="s">
        <v>93</v>
      </c>
      <c r="R349" s="163">
        <v>29930.67</v>
      </c>
      <c r="S349" s="163">
        <v>1500</v>
      </c>
      <c r="T349" s="164">
        <f t="shared" si="60"/>
        <v>31430.67</v>
      </c>
      <c r="U349" s="165">
        <v>38</v>
      </c>
      <c r="V349" s="163">
        <v>1037.93</v>
      </c>
      <c r="W349" s="251">
        <v>95</v>
      </c>
      <c r="X349" s="166"/>
      <c r="Y349" s="251">
        <f t="shared" si="61"/>
        <v>942.93000000000006</v>
      </c>
      <c r="Z349" s="167">
        <f t="shared" si="62"/>
        <v>3.3022840429427693E-2</v>
      </c>
      <c r="AA349" s="166">
        <v>0</v>
      </c>
      <c r="AB349" s="251">
        <v>-3771.68</v>
      </c>
      <c r="AC349" s="251"/>
      <c r="AD349" s="251" t="s">
        <v>430</v>
      </c>
      <c r="AE349" s="168"/>
      <c r="AF349" s="168">
        <v>0</v>
      </c>
      <c r="AG349" s="251">
        <f t="shared" si="63"/>
        <v>0</v>
      </c>
      <c r="AH349" s="251"/>
      <c r="AI349" s="251">
        <f t="shared" si="64"/>
        <v>0</v>
      </c>
      <c r="AJ349" s="266" t="s">
        <v>149</v>
      </c>
      <c r="AK349" s="266">
        <v>0</v>
      </c>
      <c r="AL349" s="165"/>
      <c r="AM349" s="269">
        <f t="shared" si="65"/>
        <v>0</v>
      </c>
      <c r="AN349" s="269">
        <f t="shared" si="66"/>
        <v>1</v>
      </c>
      <c r="AO349" s="269"/>
      <c r="AP349" s="300"/>
      <c r="AQ349" s="269">
        <f t="shared" si="67"/>
        <v>0</v>
      </c>
      <c r="AR349" s="169" t="str">
        <f>IF(A349="","",VLOOKUP(A349,'Base Sites'!A:B,2,FALSE))</f>
        <v>Valauto Hainaut</v>
      </c>
      <c r="AS349" s="169" t="str">
        <f t="shared" si="68"/>
        <v>VOLKSWAGEN</v>
      </c>
      <c r="AT349" s="269"/>
      <c r="AU349" s="270" t="str">
        <f>IF(A349="","",VLOOKUP(L349,'Base Vendeurs'!A:B,2,FALSE))</f>
        <v>Sociétés NORD</v>
      </c>
      <c r="AV349" s="251">
        <f t="shared" si="69"/>
        <v>1037.93</v>
      </c>
      <c r="AW349" s="167">
        <f t="shared" si="70"/>
        <v>3.3022840429427693E-2</v>
      </c>
      <c r="AX349" s="237" t="str">
        <f t="shared" si="71"/>
        <v>NON</v>
      </c>
      <c r="AY349" s="231">
        <f>+MargesVN[[#This Row],[Total COM]]+MargesVN[[#This Row],[EXT GIE]]+MargesVN[[#This Row],[Forfait immat]]</f>
        <v>0</v>
      </c>
    </row>
    <row r="350" spans="1:51" s="231" customFormat="1" ht="11.25" customHeight="1" x14ac:dyDescent="0.25">
      <c r="A350" s="45">
        <v>25</v>
      </c>
      <c r="B350" s="45" t="s">
        <v>163</v>
      </c>
      <c r="C350" s="45" t="s">
        <v>104</v>
      </c>
      <c r="D350" s="44">
        <v>46062</v>
      </c>
      <c r="E350" s="65">
        <v>46060</v>
      </c>
      <c r="F350" s="35"/>
      <c r="G350" s="35"/>
      <c r="H350" s="35"/>
      <c r="I350" s="35"/>
      <c r="J350" s="35"/>
      <c r="K350" s="35">
        <v>0</v>
      </c>
      <c r="L350" s="45" t="s">
        <v>461</v>
      </c>
      <c r="M350" s="45">
        <v>511536</v>
      </c>
      <c r="N350" s="45">
        <v>1536</v>
      </c>
      <c r="O350" s="45" t="s">
        <v>1452</v>
      </c>
      <c r="P350" s="66" t="s">
        <v>1453</v>
      </c>
      <c r="Q350" s="45" t="s">
        <v>23</v>
      </c>
      <c r="R350" s="47">
        <v>22014</v>
      </c>
      <c r="S350" s="47">
        <v>720.83</v>
      </c>
      <c r="T350" s="48">
        <f t="shared" si="60"/>
        <v>22734.83</v>
      </c>
      <c r="U350" s="49">
        <v>11</v>
      </c>
      <c r="V350" s="47">
        <v>876.45</v>
      </c>
      <c r="W350" s="46">
        <v>95</v>
      </c>
      <c r="X350" s="50"/>
      <c r="Y350" s="46">
        <f t="shared" si="61"/>
        <v>781.45</v>
      </c>
      <c r="Z350" s="51">
        <f t="shared" si="62"/>
        <v>3.8550981027788638E-2</v>
      </c>
      <c r="AA350" s="50">
        <v>0</v>
      </c>
      <c r="AB350" s="46">
        <v>-1690.01</v>
      </c>
      <c r="AC350" s="46"/>
      <c r="AD350" s="46"/>
      <c r="AE350" s="52">
        <v>0.13</v>
      </c>
      <c r="AF350" s="52">
        <v>0.13</v>
      </c>
      <c r="AG350" s="46">
        <f t="shared" si="63"/>
        <v>101.58850000000001</v>
      </c>
      <c r="AH350" s="46"/>
      <c r="AI350" s="46">
        <f t="shared" si="64"/>
        <v>101.58850000000001</v>
      </c>
      <c r="AJ350" s="45" t="s">
        <v>164</v>
      </c>
      <c r="AK350" s="45">
        <v>30</v>
      </c>
      <c r="AL350" s="49">
        <v>50</v>
      </c>
      <c r="AM350" s="238">
        <f t="shared" si="65"/>
        <v>1</v>
      </c>
      <c r="AN350" s="238">
        <f t="shared" si="66"/>
        <v>1</v>
      </c>
      <c r="AO350" s="238"/>
      <c r="AP350" s="238"/>
      <c r="AQ350" s="238">
        <f t="shared" si="67"/>
        <v>1</v>
      </c>
      <c r="AR350" s="96" t="str">
        <f>IF(A350="","",VLOOKUP(A350,'Base Sites'!A:B,2,FALSE))</f>
        <v>Valauto Maubeuge</v>
      </c>
      <c r="AS350" s="96" t="str">
        <f t="shared" si="68"/>
        <v>VOLKSWAGEN</v>
      </c>
      <c r="AT350" s="238"/>
      <c r="AU350" s="231" t="str">
        <f>IF(A350="","",VLOOKUP(L350,'Base Vendeurs'!A:B,2,FALSE))</f>
        <v>Valauto Maubeuge</v>
      </c>
      <c r="AV350" s="46">
        <f t="shared" si="69"/>
        <v>876.45</v>
      </c>
      <c r="AW350" s="51">
        <f t="shared" si="70"/>
        <v>3.8550981027788638E-2</v>
      </c>
      <c r="AX350" s="231" t="str">
        <f t="shared" si="71"/>
        <v>NON</v>
      </c>
      <c r="AY350" s="231">
        <f>+MargesVN[[#This Row],[Total COM]]+MargesVN[[#This Row],[EXT GIE]]+MargesVN[[#This Row],[Forfait immat]]</f>
        <v>181.58850000000001</v>
      </c>
    </row>
    <row r="351" spans="1:51" s="231" customFormat="1" ht="11.25" customHeight="1" x14ac:dyDescent="0.25">
      <c r="A351" s="239">
        <v>15</v>
      </c>
      <c r="B351" s="239" t="s">
        <v>183</v>
      </c>
      <c r="C351" s="239" t="s">
        <v>104</v>
      </c>
      <c r="D351" s="198">
        <v>46050</v>
      </c>
      <c r="E351" s="240">
        <v>46044</v>
      </c>
      <c r="F351" s="199"/>
      <c r="G351" s="199"/>
      <c r="H351" s="199"/>
      <c r="I351" s="199" t="s">
        <v>165</v>
      </c>
      <c r="J351" s="199"/>
      <c r="K351" s="199">
        <v>1889794.8</v>
      </c>
      <c r="L351" s="239" t="s">
        <v>33</v>
      </c>
      <c r="M351" s="239">
        <v>511537</v>
      </c>
      <c r="N351" s="239">
        <v>1537</v>
      </c>
      <c r="O351" s="239" t="s">
        <v>825</v>
      </c>
      <c r="P351" s="241" t="s">
        <v>331</v>
      </c>
      <c r="Q351" s="239" t="s">
        <v>93</v>
      </c>
      <c r="R351" s="200">
        <v>29930.67</v>
      </c>
      <c r="S351" s="200">
        <v>1500</v>
      </c>
      <c r="T351" s="201">
        <f t="shared" si="60"/>
        <v>31430.67</v>
      </c>
      <c r="U351" s="202">
        <v>55</v>
      </c>
      <c r="V351" s="200">
        <v>1037.93</v>
      </c>
      <c r="W351" s="242">
        <v>95</v>
      </c>
      <c r="X351" s="203"/>
      <c r="Y351" s="242">
        <f t="shared" si="61"/>
        <v>942.93000000000006</v>
      </c>
      <c r="Z351" s="204">
        <f t="shared" si="62"/>
        <v>3.3022840429427693E-2</v>
      </c>
      <c r="AA351" s="203">
        <v>0</v>
      </c>
      <c r="AB351" s="242">
        <v>-3771.68</v>
      </c>
      <c r="AC351" s="242"/>
      <c r="AD351" s="242" t="s">
        <v>430</v>
      </c>
      <c r="AE351" s="205"/>
      <c r="AF351" s="205">
        <v>0</v>
      </c>
      <c r="AG351" s="242">
        <f t="shared" si="63"/>
        <v>0</v>
      </c>
      <c r="AH351" s="242"/>
      <c r="AI351" s="242">
        <f t="shared" si="64"/>
        <v>0</v>
      </c>
      <c r="AJ351" s="239" t="s">
        <v>149</v>
      </c>
      <c r="AK351" s="239">
        <v>0</v>
      </c>
      <c r="AL351" s="202"/>
      <c r="AM351" s="243">
        <f t="shared" si="65"/>
        <v>0</v>
      </c>
      <c r="AN351" s="243">
        <f t="shared" si="66"/>
        <v>1</v>
      </c>
      <c r="AO351" s="243"/>
      <c r="AP351" s="243"/>
      <c r="AQ351" s="243">
        <f t="shared" si="67"/>
        <v>0</v>
      </c>
      <c r="AR351" s="206" t="str">
        <f>IF(A351="","",VLOOKUP(A351,'Base Sites'!A:B,2,FALSE))</f>
        <v>Valauto Hainaut</v>
      </c>
      <c r="AS351" s="206" t="str">
        <f t="shared" si="68"/>
        <v>VOLKSWAGEN</v>
      </c>
      <c r="AT351" s="243"/>
      <c r="AU351" s="244" t="str">
        <f>IF(A351="","",VLOOKUP(L351,'Base Vendeurs'!A:B,2,FALSE))</f>
        <v>Sociétés NORD</v>
      </c>
      <c r="AV351" s="242">
        <f t="shared" si="69"/>
        <v>1037.93</v>
      </c>
      <c r="AW351" s="204">
        <f t="shared" si="70"/>
        <v>3.3022840429427693E-2</v>
      </c>
      <c r="AX351" s="244" t="str">
        <f t="shared" si="71"/>
        <v>NON</v>
      </c>
      <c r="AY351" s="231">
        <f>+MargesVN[[#This Row],[Total COM]]+MargesVN[[#This Row],[EXT GIE]]+MargesVN[[#This Row],[Forfait immat]]</f>
        <v>0</v>
      </c>
    </row>
    <row r="352" spans="1:51" s="231" customFormat="1" ht="11.25" customHeight="1" x14ac:dyDescent="0.25">
      <c r="A352" s="45">
        <v>25</v>
      </c>
      <c r="B352" s="45" t="s">
        <v>163</v>
      </c>
      <c r="C352" s="45" t="s">
        <v>104</v>
      </c>
      <c r="D352" s="44">
        <v>46072</v>
      </c>
      <c r="E352" s="65">
        <v>46073</v>
      </c>
      <c r="F352" s="35"/>
      <c r="G352" s="35"/>
      <c r="H352" s="35"/>
      <c r="I352" s="35"/>
      <c r="J352" s="35"/>
      <c r="K352" s="35">
        <v>0</v>
      </c>
      <c r="L352" s="45" t="s">
        <v>461</v>
      </c>
      <c r="M352" s="45">
        <v>511537</v>
      </c>
      <c r="N352" s="45">
        <v>1537</v>
      </c>
      <c r="O352" s="45" t="s">
        <v>1726</v>
      </c>
      <c r="P352" s="66" t="s">
        <v>1727</v>
      </c>
      <c r="Q352" s="45" t="s">
        <v>93</v>
      </c>
      <c r="R352" s="47">
        <v>31472.33</v>
      </c>
      <c r="S352" s="47">
        <v>1566.67</v>
      </c>
      <c r="T352" s="48">
        <f t="shared" si="60"/>
        <v>33039</v>
      </c>
      <c r="U352" s="49">
        <v>21</v>
      </c>
      <c r="V352" s="47">
        <v>1615.86</v>
      </c>
      <c r="W352" s="46">
        <v>95</v>
      </c>
      <c r="X352" s="50"/>
      <c r="Y352" s="46">
        <f t="shared" si="61"/>
        <v>1520.86</v>
      </c>
      <c r="Z352" s="51">
        <f t="shared" si="62"/>
        <v>4.8907654590029964E-2</v>
      </c>
      <c r="AA352" s="50">
        <v>0</v>
      </c>
      <c r="AB352" s="46">
        <v>-916.67</v>
      </c>
      <c r="AC352" s="46"/>
      <c r="AD352" s="46"/>
      <c r="AE352" s="52">
        <v>0.1</v>
      </c>
      <c r="AF352" s="52">
        <v>0.13</v>
      </c>
      <c r="AG352" s="46">
        <f t="shared" si="63"/>
        <v>152.08599999999998</v>
      </c>
      <c r="AH352" s="46"/>
      <c r="AI352" s="46">
        <f t="shared" si="64"/>
        <v>152.08599999999998</v>
      </c>
      <c r="AJ352" s="45" t="s">
        <v>164</v>
      </c>
      <c r="AK352" s="45">
        <v>30</v>
      </c>
      <c r="AL352" s="49">
        <v>50</v>
      </c>
      <c r="AM352" s="238">
        <f t="shared" si="65"/>
        <v>1</v>
      </c>
      <c r="AN352" s="238">
        <f t="shared" si="66"/>
        <v>1</v>
      </c>
      <c r="AO352" s="238"/>
      <c r="AP352" s="238"/>
      <c r="AQ352" s="238">
        <f t="shared" si="67"/>
        <v>1</v>
      </c>
      <c r="AR352" s="96" t="str">
        <f>IF(A352="","",VLOOKUP(A352,'Base Sites'!A:B,2,FALSE))</f>
        <v>Valauto Maubeuge</v>
      </c>
      <c r="AS352" s="96" t="str">
        <f t="shared" si="68"/>
        <v>VOLKSWAGEN</v>
      </c>
      <c r="AT352" s="238"/>
      <c r="AU352" s="231" t="str">
        <f>IF(A352="","",VLOOKUP(L352,'Base Vendeurs'!A:B,2,FALSE))</f>
        <v>Valauto Maubeuge</v>
      </c>
      <c r="AV352" s="46">
        <f t="shared" si="69"/>
        <v>1615.86</v>
      </c>
      <c r="AW352" s="51">
        <f t="shared" si="70"/>
        <v>4.8907654590029964E-2</v>
      </c>
      <c r="AX352" s="231" t="str">
        <f t="shared" si="71"/>
        <v>NON</v>
      </c>
      <c r="AY352" s="231">
        <f>+MargesVN[[#This Row],[Total COM]]+MargesVN[[#This Row],[EXT GIE]]+MargesVN[[#This Row],[Forfait immat]]</f>
        <v>232.08599999999998</v>
      </c>
    </row>
    <row r="353" spans="1:51" s="231" customFormat="1" ht="11.25" customHeight="1" x14ac:dyDescent="0.25">
      <c r="A353" s="271">
        <v>15</v>
      </c>
      <c r="B353" s="271" t="s">
        <v>183</v>
      </c>
      <c r="C353" s="271" t="s">
        <v>104</v>
      </c>
      <c r="D353" s="207">
        <v>46041</v>
      </c>
      <c r="E353" s="272">
        <v>46041</v>
      </c>
      <c r="F353" s="208"/>
      <c r="G353" s="208"/>
      <c r="H353" s="208"/>
      <c r="I353" s="208" t="s">
        <v>165</v>
      </c>
      <c r="J353" s="208"/>
      <c r="K353" s="208">
        <v>1889794.8</v>
      </c>
      <c r="L353" s="271" t="s">
        <v>33</v>
      </c>
      <c r="M353" s="271">
        <v>511538</v>
      </c>
      <c r="N353" s="271">
        <v>1538</v>
      </c>
      <c r="O353" s="271" t="s">
        <v>787</v>
      </c>
      <c r="P353" s="273" t="s">
        <v>331</v>
      </c>
      <c r="Q353" s="271" t="s">
        <v>93</v>
      </c>
      <c r="R353" s="209">
        <v>29930.67</v>
      </c>
      <c r="S353" s="209">
        <v>1500</v>
      </c>
      <c r="T353" s="210">
        <f t="shared" si="60"/>
        <v>31430.67</v>
      </c>
      <c r="U353" s="211">
        <v>32</v>
      </c>
      <c r="V353" s="209">
        <v>1037.93</v>
      </c>
      <c r="W353" s="274">
        <v>95</v>
      </c>
      <c r="X353" s="212"/>
      <c r="Y353" s="274">
        <f t="shared" si="61"/>
        <v>942.93000000000006</v>
      </c>
      <c r="Z353" s="213">
        <f t="shared" si="62"/>
        <v>3.3022840429427693E-2</v>
      </c>
      <c r="AA353" s="212">
        <v>0</v>
      </c>
      <c r="AB353" s="274">
        <v>-3771.68</v>
      </c>
      <c r="AC353" s="274"/>
      <c r="AD353" s="274" t="s">
        <v>430</v>
      </c>
      <c r="AE353" s="214"/>
      <c r="AF353" s="214">
        <v>0</v>
      </c>
      <c r="AG353" s="274">
        <f t="shared" si="63"/>
        <v>0</v>
      </c>
      <c r="AH353" s="274"/>
      <c r="AI353" s="274">
        <f t="shared" si="64"/>
        <v>0</v>
      </c>
      <c r="AJ353" s="271" t="s">
        <v>149</v>
      </c>
      <c r="AK353" s="271">
        <v>0</v>
      </c>
      <c r="AL353" s="211"/>
      <c r="AM353" s="275">
        <f t="shared" si="65"/>
        <v>0</v>
      </c>
      <c r="AN353" s="275">
        <f t="shared" si="66"/>
        <v>1</v>
      </c>
      <c r="AO353" s="275"/>
      <c r="AP353" s="275"/>
      <c r="AQ353" s="275">
        <f t="shared" si="67"/>
        <v>0</v>
      </c>
      <c r="AR353" s="215" t="str">
        <f>IF(A353="","",VLOOKUP(A353,'Base Sites'!A:B,2,FALSE))</f>
        <v>Valauto Hainaut</v>
      </c>
      <c r="AS353" s="215" t="str">
        <f t="shared" si="68"/>
        <v>VOLKSWAGEN</v>
      </c>
      <c r="AT353" s="275"/>
      <c r="AU353" s="276" t="str">
        <f>IF(A353="","",VLOOKUP(L353,'Base Vendeurs'!A:B,2,FALSE))</f>
        <v>Sociétés NORD</v>
      </c>
      <c r="AV353" s="274">
        <f t="shared" si="69"/>
        <v>1037.93</v>
      </c>
      <c r="AW353" s="213">
        <f t="shared" si="70"/>
        <v>3.3022840429427693E-2</v>
      </c>
      <c r="AX353" s="276" t="str">
        <f t="shared" si="71"/>
        <v>NON</v>
      </c>
      <c r="AY353" s="231">
        <f>+MargesVN[[#This Row],[Total COM]]+MargesVN[[#This Row],[EXT GIE]]+MargesVN[[#This Row],[Forfait immat]]</f>
        <v>0</v>
      </c>
    </row>
    <row r="354" spans="1:51" s="231" customFormat="1" ht="11.25" customHeight="1" x14ac:dyDescent="0.25">
      <c r="A354" s="266">
        <v>15</v>
      </c>
      <c r="B354" s="266" t="s">
        <v>183</v>
      </c>
      <c r="C354" s="266" t="s">
        <v>104</v>
      </c>
      <c r="D354" s="161">
        <v>46051</v>
      </c>
      <c r="E354" s="267">
        <v>46051</v>
      </c>
      <c r="F354" s="162"/>
      <c r="G354" s="162"/>
      <c r="H354" s="162"/>
      <c r="I354" s="162" t="s">
        <v>165</v>
      </c>
      <c r="J354" s="162"/>
      <c r="K354" s="162">
        <v>1889794.8</v>
      </c>
      <c r="L354" s="266" t="s">
        <v>33</v>
      </c>
      <c r="M354" s="266">
        <v>511539</v>
      </c>
      <c r="N354" s="266">
        <v>1539</v>
      </c>
      <c r="O354" s="266" t="s">
        <v>838</v>
      </c>
      <c r="P354" s="268" t="s">
        <v>331</v>
      </c>
      <c r="Q354" s="266" t="s">
        <v>93</v>
      </c>
      <c r="R354" s="163">
        <v>29930.67</v>
      </c>
      <c r="S354" s="163">
        <v>1500</v>
      </c>
      <c r="T354" s="164">
        <f t="shared" si="60"/>
        <v>31430.67</v>
      </c>
      <c r="U354" s="165">
        <v>50</v>
      </c>
      <c r="V354" s="163">
        <v>1037.93</v>
      </c>
      <c r="W354" s="251">
        <v>95</v>
      </c>
      <c r="X354" s="166"/>
      <c r="Y354" s="251">
        <f t="shared" si="61"/>
        <v>942.93000000000006</v>
      </c>
      <c r="Z354" s="167">
        <f t="shared" si="62"/>
        <v>3.3022840429427693E-2</v>
      </c>
      <c r="AA354" s="166">
        <v>0</v>
      </c>
      <c r="AB354" s="251">
        <v>-3771.68</v>
      </c>
      <c r="AC354" s="251"/>
      <c r="AD354" s="251" t="s">
        <v>430</v>
      </c>
      <c r="AE354" s="168"/>
      <c r="AF354" s="168">
        <v>0</v>
      </c>
      <c r="AG354" s="251">
        <f t="shared" si="63"/>
        <v>0</v>
      </c>
      <c r="AH354" s="251"/>
      <c r="AI354" s="251">
        <f t="shared" si="64"/>
        <v>0</v>
      </c>
      <c r="AJ354" s="266" t="s">
        <v>149</v>
      </c>
      <c r="AK354" s="266">
        <v>0</v>
      </c>
      <c r="AL354" s="165"/>
      <c r="AM354" s="269">
        <f t="shared" si="65"/>
        <v>0</v>
      </c>
      <c r="AN354" s="269">
        <f t="shared" si="66"/>
        <v>1</v>
      </c>
      <c r="AO354" s="269"/>
      <c r="AP354" s="269"/>
      <c r="AQ354" s="269">
        <f t="shared" si="67"/>
        <v>0</v>
      </c>
      <c r="AR354" s="169" t="str">
        <f>IF(A354="","",VLOOKUP(A354,'Base Sites'!A:B,2,FALSE))</f>
        <v>Valauto Hainaut</v>
      </c>
      <c r="AS354" s="169" t="str">
        <f t="shared" si="68"/>
        <v>VOLKSWAGEN</v>
      </c>
      <c r="AT354" s="269"/>
      <c r="AU354" s="270" t="str">
        <f>IF(A354="","",VLOOKUP(L354,'Base Vendeurs'!A:B,2,FALSE))</f>
        <v>Sociétés NORD</v>
      </c>
      <c r="AV354" s="251">
        <f t="shared" si="69"/>
        <v>1037.93</v>
      </c>
      <c r="AW354" s="167">
        <f t="shared" si="70"/>
        <v>3.3022840429427693E-2</v>
      </c>
      <c r="AX354" s="237" t="str">
        <f t="shared" si="71"/>
        <v>NON</v>
      </c>
      <c r="AY354" s="231">
        <f>+MargesVN[[#This Row],[Total COM]]+MargesVN[[#This Row],[EXT GIE]]+MargesVN[[#This Row],[Forfait immat]]</f>
        <v>0</v>
      </c>
    </row>
    <row r="355" spans="1:51" s="231" customFormat="1" ht="11.25" customHeight="1" x14ac:dyDescent="0.25">
      <c r="A355" s="45">
        <v>15</v>
      </c>
      <c r="B355" s="45" t="s">
        <v>183</v>
      </c>
      <c r="C355" s="45" t="s">
        <v>104</v>
      </c>
      <c r="D355" s="44">
        <v>46065</v>
      </c>
      <c r="E355" s="65">
        <v>46065</v>
      </c>
      <c r="F355" s="35"/>
      <c r="G355" s="35"/>
      <c r="H355" s="35"/>
      <c r="I355" s="35" t="s">
        <v>165</v>
      </c>
      <c r="J355" s="35"/>
      <c r="K355" s="35">
        <v>918207.45</v>
      </c>
      <c r="L355" s="45" t="s">
        <v>33</v>
      </c>
      <c r="M355" s="45">
        <v>511540</v>
      </c>
      <c r="N355" s="45">
        <v>1540</v>
      </c>
      <c r="O355" s="45" t="s">
        <v>1557</v>
      </c>
      <c r="P355" s="66" t="s">
        <v>326</v>
      </c>
      <c r="Q355" s="45" t="s">
        <v>93</v>
      </c>
      <c r="R355" s="47">
        <v>33689</v>
      </c>
      <c r="S355" s="47">
        <v>1500</v>
      </c>
      <c r="T355" s="48">
        <f t="shared" si="60"/>
        <v>35189</v>
      </c>
      <c r="U355" s="49">
        <v>63</v>
      </c>
      <c r="V355" s="47">
        <v>1150.67</v>
      </c>
      <c r="W355" s="46">
        <v>95</v>
      </c>
      <c r="X355" s="50"/>
      <c r="Y355" s="46">
        <f t="shared" si="61"/>
        <v>1055.67</v>
      </c>
      <c r="Z355" s="51">
        <f t="shared" si="62"/>
        <v>3.2699707294893292E-2</v>
      </c>
      <c r="AA355" s="50">
        <v>0</v>
      </c>
      <c r="AB355" s="46">
        <v>-4222.68</v>
      </c>
      <c r="AC355" s="46"/>
      <c r="AD355" s="46" t="s">
        <v>430</v>
      </c>
      <c r="AE355" s="52"/>
      <c r="AF355" s="52">
        <v>0</v>
      </c>
      <c r="AG355" s="46">
        <f t="shared" si="63"/>
        <v>0</v>
      </c>
      <c r="AH355" s="46"/>
      <c r="AI355" s="46">
        <f t="shared" si="64"/>
        <v>0</v>
      </c>
      <c r="AJ355" s="45" t="s">
        <v>149</v>
      </c>
      <c r="AK355" s="45">
        <v>0</v>
      </c>
      <c r="AL355" s="49" t="s">
        <v>293</v>
      </c>
      <c r="AM355" s="238">
        <f t="shared" si="65"/>
        <v>1</v>
      </c>
      <c r="AN355" s="238">
        <f t="shared" si="66"/>
        <v>1</v>
      </c>
      <c r="AO355" s="238"/>
      <c r="AP355" s="238"/>
      <c r="AQ355" s="238">
        <f t="shared" si="67"/>
        <v>1</v>
      </c>
      <c r="AR355" s="96" t="str">
        <f>IF(A355="","",VLOOKUP(A355,'Base Sites'!A:B,2,FALSE))</f>
        <v>Valauto Hainaut</v>
      </c>
      <c r="AS355" s="96" t="str">
        <f t="shared" si="68"/>
        <v>VOLKSWAGEN</v>
      </c>
      <c r="AT355" s="238"/>
      <c r="AU355" s="231" t="str">
        <f>IF(A355="","",VLOOKUP(L355,'Base Vendeurs'!A:B,2,FALSE))</f>
        <v>Sociétés NORD</v>
      </c>
      <c r="AV355" s="46">
        <f t="shared" si="69"/>
        <v>1150.67</v>
      </c>
      <c r="AW355" s="51">
        <f t="shared" si="70"/>
        <v>3.2699707294893292E-2</v>
      </c>
      <c r="AX355" s="231" t="str">
        <f t="shared" si="71"/>
        <v>NON</v>
      </c>
      <c r="AY355" s="231">
        <f>+MargesVN[[#This Row],[Total COM]]+MargesVN[[#This Row],[EXT GIE]]+MargesVN[[#This Row],[Forfait immat]]</f>
        <v>0</v>
      </c>
    </row>
    <row r="356" spans="1:51" s="231" customFormat="1" ht="11.25" customHeight="1" x14ac:dyDescent="0.25">
      <c r="A356" s="45">
        <v>15</v>
      </c>
      <c r="B356" s="45" t="s">
        <v>183</v>
      </c>
      <c r="C356" s="45" t="s">
        <v>104</v>
      </c>
      <c r="D356" s="44">
        <v>46069</v>
      </c>
      <c r="E356" s="65">
        <v>46069</v>
      </c>
      <c r="F356" s="35"/>
      <c r="G356" s="35"/>
      <c r="H356" s="35"/>
      <c r="I356" s="35" t="s">
        <v>165</v>
      </c>
      <c r="J356" s="35"/>
      <c r="K356" s="35">
        <v>918207.45</v>
      </c>
      <c r="L356" s="45" t="s">
        <v>33</v>
      </c>
      <c r="M356" s="45">
        <v>511541</v>
      </c>
      <c r="N356" s="45">
        <v>1541</v>
      </c>
      <c r="O356" s="45" t="s">
        <v>1629</v>
      </c>
      <c r="P356" s="66" t="s">
        <v>326</v>
      </c>
      <c r="Q356" s="45" t="s">
        <v>93</v>
      </c>
      <c r="R356" s="47">
        <v>33689</v>
      </c>
      <c r="S356" s="47">
        <v>1500</v>
      </c>
      <c r="T356" s="48">
        <f t="shared" si="60"/>
        <v>35189</v>
      </c>
      <c r="U356" s="49">
        <v>68</v>
      </c>
      <c r="V356" s="47">
        <v>1150.67</v>
      </c>
      <c r="W356" s="46">
        <v>95</v>
      </c>
      <c r="X356" s="50"/>
      <c r="Y356" s="46">
        <f t="shared" si="61"/>
        <v>1055.67</v>
      </c>
      <c r="Z356" s="51">
        <f t="shared" si="62"/>
        <v>3.2699707294893292E-2</v>
      </c>
      <c r="AA356" s="50">
        <v>0</v>
      </c>
      <c r="AB356" s="46">
        <v>-4222.68</v>
      </c>
      <c r="AC356" s="46"/>
      <c r="AD356" s="46" t="s">
        <v>430</v>
      </c>
      <c r="AE356" s="52"/>
      <c r="AF356" s="52">
        <v>0</v>
      </c>
      <c r="AG356" s="46">
        <f t="shared" si="63"/>
        <v>0</v>
      </c>
      <c r="AH356" s="46"/>
      <c r="AI356" s="46">
        <f t="shared" si="64"/>
        <v>0</v>
      </c>
      <c r="AJ356" s="45" t="s">
        <v>149</v>
      </c>
      <c r="AK356" s="45">
        <v>0</v>
      </c>
      <c r="AL356" s="49" t="s">
        <v>293</v>
      </c>
      <c r="AM356" s="238">
        <f t="shared" si="65"/>
        <v>1</v>
      </c>
      <c r="AN356" s="238">
        <f t="shared" si="66"/>
        <v>1</v>
      </c>
      <c r="AO356" s="238"/>
      <c r="AP356" s="238"/>
      <c r="AQ356" s="238">
        <f t="shared" si="67"/>
        <v>1</v>
      </c>
      <c r="AR356" s="96" t="str">
        <f>IF(A356="","",VLOOKUP(A356,'Base Sites'!A:B,2,FALSE))</f>
        <v>Valauto Hainaut</v>
      </c>
      <c r="AS356" s="96" t="str">
        <f t="shared" si="68"/>
        <v>VOLKSWAGEN</v>
      </c>
      <c r="AT356" s="238"/>
      <c r="AU356" s="231" t="str">
        <f>IF(A356="","",VLOOKUP(L356,'Base Vendeurs'!A:B,2,FALSE))</f>
        <v>Sociétés NORD</v>
      </c>
      <c r="AV356" s="46">
        <f t="shared" si="69"/>
        <v>1150.67</v>
      </c>
      <c r="AW356" s="51">
        <f t="shared" si="70"/>
        <v>3.2699707294893292E-2</v>
      </c>
      <c r="AX356" s="231" t="str">
        <f t="shared" si="71"/>
        <v>NON</v>
      </c>
      <c r="AY356" s="231">
        <f>+MargesVN[[#This Row],[Total COM]]+MargesVN[[#This Row],[EXT GIE]]+MargesVN[[#This Row],[Forfait immat]]</f>
        <v>0</v>
      </c>
    </row>
    <row r="357" spans="1:51" s="231" customFormat="1" ht="11.25" customHeight="1" x14ac:dyDescent="0.25">
      <c r="A357" s="45">
        <v>15</v>
      </c>
      <c r="B357" s="45" t="s">
        <v>183</v>
      </c>
      <c r="C357" s="45" t="s">
        <v>104</v>
      </c>
      <c r="D357" s="44">
        <v>46065</v>
      </c>
      <c r="E357" s="65">
        <v>46065</v>
      </c>
      <c r="F357" s="35"/>
      <c r="G357" s="35"/>
      <c r="H357" s="35"/>
      <c r="I357" s="35" t="s">
        <v>165</v>
      </c>
      <c r="J357" s="35"/>
      <c r="K357" s="35">
        <v>918207.45</v>
      </c>
      <c r="L357" s="45" t="s">
        <v>33</v>
      </c>
      <c r="M357" s="45">
        <v>511542</v>
      </c>
      <c r="N357" s="45">
        <v>1542</v>
      </c>
      <c r="O357" s="45" t="s">
        <v>1558</v>
      </c>
      <c r="P357" s="66" t="s">
        <v>326</v>
      </c>
      <c r="Q357" s="45" t="s">
        <v>93</v>
      </c>
      <c r="R357" s="47">
        <v>33689</v>
      </c>
      <c r="S357" s="47">
        <v>1500</v>
      </c>
      <c r="T357" s="48">
        <f t="shared" si="60"/>
        <v>35189</v>
      </c>
      <c r="U357" s="49">
        <v>63</v>
      </c>
      <c r="V357" s="47">
        <v>1150.67</v>
      </c>
      <c r="W357" s="46">
        <v>95</v>
      </c>
      <c r="X357" s="50"/>
      <c r="Y357" s="46">
        <f t="shared" si="61"/>
        <v>1055.67</v>
      </c>
      <c r="Z357" s="51">
        <f t="shared" si="62"/>
        <v>3.2699707294893292E-2</v>
      </c>
      <c r="AA357" s="50">
        <v>0</v>
      </c>
      <c r="AB357" s="46">
        <v>-4222.68</v>
      </c>
      <c r="AC357" s="46"/>
      <c r="AD357" s="46" t="s">
        <v>430</v>
      </c>
      <c r="AE357" s="52"/>
      <c r="AF357" s="52">
        <v>0</v>
      </c>
      <c r="AG357" s="46">
        <f t="shared" si="63"/>
        <v>0</v>
      </c>
      <c r="AH357" s="46"/>
      <c r="AI357" s="46">
        <f t="shared" si="64"/>
        <v>0</v>
      </c>
      <c r="AJ357" s="45" t="s">
        <v>149</v>
      </c>
      <c r="AK357" s="45">
        <v>0</v>
      </c>
      <c r="AL357" s="49" t="s">
        <v>293</v>
      </c>
      <c r="AM357" s="238">
        <f t="shared" si="65"/>
        <v>1</v>
      </c>
      <c r="AN357" s="238">
        <f t="shared" si="66"/>
        <v>1</v>
      </c>
      <c r="AO357" s="238"/>
      <c r="AP357" s="238"/>
      <c r="AQ357" s="238">
        <f t="shared" si="67"/>
        <v>1</v>
      </c>
      <c r="AR357" s="96" t="str">
        <f>IF(A357="","",VLOOKUP(A357,'Base Sites'!A:B,2,FALSE))</f>
        <v>Valauto Hainaut</v>
      </c>
      <c r="AS357" s="96" t="str">
        <f t="shared" si="68"/>
        <v>VOLKSWAGEN</v>
      </c>
      <c r="AT357" s="238"/>
      <c r="AU357" s="231" t="str">
        <f>IF(A357="","",VLOOKUP(L357,'Base Vendeurs'!A:B,2,FALSE))</f>
        <v>Sociétés NORD</v>
      </c>
      <c r="AV357" s="46">
        <f t="shared" si="69"/>
        <v>1150.67</v>
      </c>
      <c r="AW357" s="51">
        <f t="shared" si="70"/>
        <v>3.2699707294893292E-2</v>
      </c>
      <c r="AX357" s="231" t="str">
        <f t="shared" si="71"/>
        <v>NON</v>
      </c>
      <c r="AY357" s="231">
        <f>+MargesVN[[#This Row],[Total COM]]+MargesVN[[#This Row],[EXT GIE]]+MargesVN[[#This Row],[Forfait immat]]</f>
        <v>0</v>
      </c>
    </row>
    <row r="358" spans="1:51" s="231" customFormat="1" ht="11.25" customHeight="1" x14ac:dyDescent="0.25">
      <c r="A358" s="225">
        <v>15</v>
      </c>
      <c r="B358" s="225" t="s">
        <v>183</v>
      </c>
      <c r="C358" s="225" t="s">
        <v>104</v>
      </c>
      <c r="D358" s="216">
        <v>46042</v>
      </c>
      <c r="E358" s="226">
        <v>46036</v>
      </c>
      <c r="F358" s="217"/>
      <c r="G358" s="217"/>
      <c r="H358" s="217"/>
      <c r="I358" s="217" t="s">
        <v>165</v>
      </c>
      <c r="J358" s="217"/>
      <c r="K358" s="217">
        <v>1889794.8</v>
      </c>
      <c r="L358" s="225" t="s">
        <v>33</v>
      </c>
      <c r="M358" s="225">
        <v>511543</v>
      </c>
      <c r="N358" s="225">
        <v>1543</v>
      </c>
      <c r="O358" s="225" t="s">
        <v>820</v>
      </c>
      <c r="P358" s="227" t="s">
        <v>331</v>
      </c>
      <c r="Q358" s="225" t="s">
        <v>93</v>
      </c>
      <c r="R358" s="218">
        <v>33689</v>
      </c>
      <c r="S358" s="218">
        <v>1500</v>
      </c>
      <c r="T358" s="219">
        <f t="shared" si="60"/>
        <v>35189</v>
      </c>
      <c r="U358" s="220">
        <v>41</v>
      </c>
      <c r="V358" s="218">
        <v>1150.67</v>
      </c>
      <c r="W358" s="228">
        <v>95</v>
      </c>
      <c r="X358" s="221"/>
      <c r="Y358" s="228">
        <f t="shared" si="61"/>
        <v>1055.67</v>
      </c>
      <c r="Z358" s="222">
        <f t="shared" si="62"/>
        <v>3.2699707294893292E-2</v>
      </c>
      <c r="AA358" s="221">
        <v>0</v>
      </c>
      <c r="AB358" s="228">
        <v>-4222.68</v>
      </c>
      <c r="AC358" s="228"/>
      <c r="AD358" s="228" t="s">
        <v>430</v>
      </c>
      <c r="AE358" s="223"/>
      <c r="AF358" s="223">
        <v>0</v>
      </c>
      <c r="AG358" s="228">
        <f t="shared" si="63"/>
        <v>0</v>
      </c>
      <c r="AH358" s="228"/>
      <c r="AI358" s="228">
        <f t="shared" si="64"/>
        <v>0</v>
      </c>
      <c r="AJ358" s="225" t="s">
        <v>149</v>
      </c>
      <c r="AK358" s="225">
        <v>0</v>
      </c>
      <c r="AL358" s="220"/>
      <c r="AM358" s="229">
        <f t="shared" si="65"/>
        <v>0</v>
      </c>
      <c r="AN358" s="229">
        <f t="shared" si="66"/>
        <v>1</v>
      </c>
      <c r="AO358" s="229"/>
      <c r="AP358" s="229"/>
      <c r="AQ358" s="229">
        <f t="shared" si="67"/>
        <v>0</v>
      </c>
      <c r="AR358" s="224" t="str">
        <f>IF(A358="","",VLOOKUP(A358,'Base Sites'!A:B,2,FALSE))</f>
        <v>Valauto Hainaut</v>
      </c>
      <c r="AS358" s="224" t="str">
        <f t="shared" si="68"/>
        <v>VOLKSWAGEN</v>
      </c>
      <c r="AT358" s="229"/>
      <c r="AU358" s="230" t="str">
        <f>IF(A358="","",VLOOKUP(L358,'Base Vendeurs'!A:B,2,FALSE))</f>
        <v>Sociétés NORD</v>
      </c>
      <c r="AV358" s="228">
        <f t="shared" si="69"/>
        <v>1150.67</v>
      </c>
      <c r="AW358" s="222">
        <f t="shared" si="70"/>
        <v>3.2699707294893292E-2</v>
      </c>
      <c r="AX358" s="230" t="str">
        <f t="shared" si="71"/>
        <v>NON</v>
      </c>
      <c r="AY358" s="231">
        <f>+MargesVN[[#This Row],[Total COM]]+MargesVN[[#This Row],[EXT GIE]]+MargesVN[[#This Row],[Forfait immat]]</f>
        <v>0</v>
      </c>
    </row>
    <row r="359" spans="1:51" s="231" customFormat="1" ht="11.25" customHeight="1" x14ac:dyDescent="0.25">
      <c r="A359" s="45">
        <v>15</v>
      </c>
      <c r="B359" s="45" t="s">
        <v>183</v>
      </c>
      <c r="C359" s="45" t="s">
        <v>104</v>
      </c>
      <c r="D359" s="44">
        <v>46064</v>
      </c>
      <c r="E359" s="65">
        <v>46062</v>
      </c>
      <c r="F359" s="35"/>
      <c r="G359" s="35"/>
      <c r="H359" s="35"/>
      <c r="I359" s="35" t="s">
        <v>165</v>
      </c>
      <c r="J359" s="35"/>
      <c r="K359" s="35">
        <v>918207.45</v>
      </c>
      <c r="L359" s="45" t="s">
        <v>33</v>
      </c>
      <c r="M359" s="45">
        <v>511544</v>
      </c>
      <c r="N359" s="45">
        <v>1544</v>
      </c>
      <c r="O359" s="45" t="s">
        <v>1509</v>
      </c>
      <c r="P359" s="66" t="s">
        <v>326</v>
      </c>
      <c r="Q359" s="45" t="s">
        <v>93</v>
      </c>
      <c r="R359" s="47">
        <v>33689</v>
      </c>
      <c r="S359" s="47">
        <v>1500</v>
      </c>
      <c r="T359" s="48">
        <f t="shared" si="60"/>
        <v>35189</v>
      </c>
      <c r="U359" s="49">
        <v>63</v>
      </c>
      <c r="V359" s="47">
        <v>1150.67</v>
      </c>
      <c r="W359" s="46">
        <v>95</v>
      </c>
      <c r="X359" s="50"/>
      <c r="Y359" s="46">
        <f t="shared" si="61"/>
        <v>1055.67</v>
      </c>
      <c r="Z359" s="51">
        <f t="shared" si="62"/>
        <v>3.2699707294893292E-2</v>
      </c>
      <c r="AA359" s="50">
        <v>0</v>
      </c>
      <c r="AB359" s="46">
        <v>-4222.68</v>
      </c>
      <c r="AC359" s="46"/>
      <c r="AD359" s="46" t="s">
        <v>430</v>
      </c>
      <c r="AE359" s="52"/>
      <c r="AF359" s="52">
        <v>0</v>
      </c>
      <c r="AG359" s="46">
        <f t="shared" si="63"/>
        <v>0</v>
      </c>
      <c r="AH359" s="46"/>
      <c r="AI359" s="46">
        <f t="shared" si="64"/>
        <v>0</v>
      </c>
      <c r="AJ359" s="45" t="s">
        <v>149</v>
      </c>
      <c r="AK359" s="45">
        <v>0</v>
      </c>
      <c r="AL359" s="49" t="s">
        <v>293</v>
      </c>
      <c r="AM359" s="238">
        <f t="shared" si="65"/>
        <v>1</v>
      </c>
      <c r="AN359" s="238">
        <f t="shared" si="66"/>
        <v>1</v>
      </c>
      <c r="AO359" s="238"/>
      <c r="AP359" s="238"/>
      <c r="AQ359" s="238">
        <f t="shared" si="67"/>
        <v>1</v>
      </c>
      <c r="AR359" s="96" t="str">
        <f>IF(A359="","",VLOOKUP(A359,'Base Sites'!A:B,2,FALSE))</f>
        <v>Valauto Hainaut</v>
      </c>
      <c r="AS359" s="96" t="str">
        <f t="shared" si="68"/>
        <v>VOLKSWAGEN</v>
      </c>
      <c r="AT359" s="238"/>
      <c r="AU359" s="231" t="str">
        <f>IF(A359="","",VLOOKUP(L359,'Base Vendeurs'!A:B,2,FALSE))</f>
        <v>Sociétés NORD</v>
      </c>
      <c r="AV359" s="46">
        <f t="shared" si="69"/>
        <v>1150.67</v>
      </c>
      <c r="AW359" s="51">
        <f t="shared" si="70"/>
        <v>3.2699707294893292E-2</v>
      </c>
      <c r="AX359" s="231" t="str">
        <f t="shared" si="71"/>
        <v>NON</v>
      </c>
      <c r="AY359" s="231">
        <f>+MargesVN[[#This Row],[Total COM]]+MargesVN[[#This Row],[EXT GIE]]+MargesVN[[#This Row],[Forfait immat]]</f>
        <v>0</v>
      </c>
    </row>
    <row r="360" spans="1:51" s="231" customFormat="1" ht="11.25" customHeight="1" x14ac:dyDescent="0.25">
      <c r="A360" s="45">
        <v>15</v>
      </c>
      <c r="B360" s="45" t="s">
        <v>183</v>
      </c>
      <c r="C360" s="45" t="s">
        <v>104</v>
      </c>
      <c r="D360" s="44">
        <v>46065</v>
      </c>
      <c r="E360" s="65">
        <v>46065</v>
      </c>
      <c r="F360" s="35"/>
      <c r="G360" s="35"/>
      <c r="H360" s="35"/>
      <c r="I360" s="35" t="s">
        <v>165</v>
      </c>
      <c r="J360" s="35"/>
      <c r="K360" s="35">
        <v>918207.45</v>
      </c>
      <c r="L360" s="45" t="s">
        <v>33</v>
      </c>
      <c r="M360" s="45">
        <v>511545</v>
      </c>
      <c r="N360" s="45">
        <v>1545</v>
      </c>
      <c r="O360" s="45" t="s">
        <v>1555</v>
      </c>
      <c r="P360" s="66" t="s">
        <v>326</v>
      </c>
      <c r="Q360" s="45" t="s">
        <v>93</v>
      </c>
      <c r="R360" s="47">
        <v>33689</v>
      </c>
      <c r="S360" s="47">
        <v>1500</v>
      </c>
      <c r="T360" s="48">
        <f t="shared" si="60"/>
        <v>35189</v>
      </c>
      <c r="U360" s="49">
        <v>64</v>
      </c>
      <c r="V360" s="47">
        <v>1150.67</v>
      </c>
      <c r="W360" s="46">
        <v>95</v>
      </c>
      <c r="X360" s="50"/>
      <c r="Y360" s="46">
        <f t="shared" si="61"/>
        <v>1055.67</v>
      </c>
      <c r="Z360" s="51">
        <f t="shared" si="62"/>
        <v>3.2699707294893292E-2</v>
      </c>
      <c r="AA360" s="50">
        <v>0</v>
      </c>
      <c r="AB360" s="46">
        <v>-4222.68</v>
      </c>
      <c r="AC360" s="46"/>
      <c r="AD360" s="46" t="s">
        <v>430</v>
      </c>
      <c r="AE360" s="52"/>
      <c r="AF360" s="52">
        <v>0</v>
      </c>
      <c r="AG360" s="46">
        <f t="shared" si="63"/>
        <v>0</v>
      </c>
      <c r="AH360" s="46"/>
      <c r="AI360" s="46">
        <f t="shared" si="64"/>
        <v>0</v>
      </c>
      <c r="AJ360" s="45" t="s">
        <v>149</v>
      </c>
      <c r="AK360" s="45">
        <v>0</v>
      </c>
      <c r="AL360" s="49" t="s">
        <v>293</v>
      </c>
      <c r="AM360" s="238">
        <f t="shared" si="65"/>
        <v>1</v>
      </c>
      <c r="AN360" s="238">
        <f t="shared" si="66"/>
        <v>1</v>
      </c>
      <c r="AO360" s="238"/>
      <c r="AP360" s="238"/>
      <c r="AQ360" s="238">
        <f t="shared" si="67"/>
        <v>1</v>
      </c>
      <c r="AR360" s="96" t="str">
        <f>IF(A360="","",VLOOKUP(A360,'Base Sites'!A:B,2,FALSE))</f>
        <v>Valauto Hainaut</v>
      </c>
      <c r="AS360" s="96" t="str">
        <f t="shared" si="68"/>
        <v>VOLKSWAGEN</v>
      </c>
      <c r="AT360" s="238"/>
      <c r="AU360" s="231" t="str">
        <f>IF(A360="","",VLOOKUP(L360,'Base Vendeurs'!A:B,2,FALSE))</f>
        <v>Sociétés NORD</v>
      </c>
      <c r="AV360" s="46">
        <f t="shared" si="69"/>
        <v>1150.67</v>
      </c>
      <c r="AW360" s="51">
        <f t="shared" si="70"/>
        <v>3.2699707294893292E-2</v>
      </c>
      <c r="AX360" s="231" t="str">
        <f t="shared" si="71"/>
        <v>NON</v>
      </c>
      <c r="AY360" s="231">
        <f>+MargesVN[[#This Row],[Total COM]]+MargesVN[[#This Row],[EXT GIE]]+MargesVN[[#This Row],[Forfait immat]]</f>
        <v>0</v>
      </c>
    </row>
    <row r="361" spans="1:51" s="231" customFormat="1" ht="11.25" customHeight="1" x14ac:dyDescent="0.25">
      <c r="A361" s="225">
        <v>15</v>
      </c>
      <c r="B361" s="225" t="s">
        <v>183</v>
      </c>
      <c r="C361" s="225" t="s">
        <v>104</v>
      </c>
      <c r="D361" s="216">
        <v>46050</v>
      </c>
      <c r="E361" s="226">
        <v>46048</v>
      </c>
      <c r="F361" s="217"/>
      <c r="G361" s="217"/>
      <c r="H361" s="217"/>
      <c r="I361" s="217" t="s">
        <v>165</v>
      </c>
      <c r="J361" s="217"/>
      <c r="K361" s="217">
        <v>1889794.8</v>
      </c>
      <c r="L361" s="225" t="s">
        <v>33</v>
      </c>
      <c r="M361" s="225">
        <v>511546</v>
      </c>
      <c r="N361" s="225">
        <v>1546</v>
      </c>
      <c r="O361" s="225" t="s">
        <v>829</v>
      </c>
      <c r="P361" s="227" t="s">
        <v>331</v>
      </c>
      <c r="Q361" s="225" t="s">
        <v>93</v>
      </c>
      <c r="R361" s="218">
        <v>33689</v>
      </c>
      <c r="S361" s="218">
        <v>1500</v>
      </c>
      <c r="T361" s="219">
        <f t="shared" si="60"/>
        <v>35189</v>
      </c>
      <c r="U361" s="220">
        <v>49</v>
      </c>
      <c r="V361" s="218">
        <v>1150.67</v>
      </c>
      <c r="W361" s="228">
        <v>95</v>
      </c>
      <c r="X361" s="221"/>
      <c r="Y361" s="228">
        <f t="shared" si="61"/>
        <v>1055.67</v>
      </c>
      <c r="Z361" s="222">
        <f t="shared" si="62"/>
        <v>3.2699707294893292E-2</v>
      </c>
      <c r="AA361" s="221">
        <v>0</v>
      </c>
      <c r="AB361" s="228">
        <v>-4222.68</v>
      </c>
      <c r="AC361" s="228"/>
      <c r="AD361" s="228" t="s">
        <v>430</v>
      </c>
      <c r="AE361" s="223"/>
      <c r="AF361" s="223">
        <v>0</v>
      </c>
      <c r="AG361" s="228">
        <f t="shared" si="63"/>
        <v>0</v>
      </c>
      <c r="AH361" s="228"/>
      <c r="AI361" s="228">
        <f t="shared" si="64"/>
        <v>0</v>
      </c>
      <c r="AJ361" s="225" t="s">
        <v>149</v>
      </c>
      <c r="AK361" s="225">
        <v>0</v>
      </c>
      <c r="AL361" s="220"/>
      <c r="AM361" s="229">
        <f t="shared" si="65"/>
        <v>0</v>
      </c>
      <c r="AN361" s="229">
        <f t="shared" si="66"/>
        <v>1</v>
      </c>
      <c r="AO361" s="229"/>
      <c r="AP361" s="229"/>
      <c r="AQ361" s="229">
        <f t="shared" si="67"/>
        <v>0</v>
      </c>
      <c r="AR361" s="224" t="str">
        <f>IF(A361="","",VLOOKUP(A361,'Base Sites'!A:B,2,FALSE))</f>
        <v>Valauto Hainaut</v>
      </c>
      <c r="AS361" s="224" t="str">
        <f t="shared" si="68"/>
        <v>VOLKSWAGEN</v>
      </c>
      <c r="AT361" s="229"/>
      <c r="AU361" s="230" t="str">
        <f>IF(A361="","",VLOOKUP(L361,'Base Vendeurs'!A:B,2,FALSE))</f>
        <v>Sociétés NORD</v>
      </c>
      <c r="AV361" s="228">
        <f t="shared" si="69"/>
        <v>1150.67</v>
      </c>
      <c r="AW361" s="222">
        <f t="shared" si="70"/>
        <v>3.2699707294893292E-2</v>
      </c>
      <c r="AX361" s="230" t="str">
        <f t="shared" si="71"/>
        <v>NON</v>
      </c>
      <c r="AY361" s="231">
        <f>+MargesVN[[#This Row],[Total COM]]+MargesVN[[#This Row],[EXT GIE]]+MargesVN[[#This Row],[Forfait immat]]</f>
        <v>0</v>
      </c>
    </row>
    <row r="362" spans="1:51" s="231" customFormat="1" ht="11.25" customHeight="1" x14ac:dyDescent="0.25">
      <c r="A362" s="319">
        <v>15</v>
      </c>
      <c r="B362" s="319" t="s">
        <v>183</v>
      </c>
      <c r="C362" s="319" t="s">
        <v>104</v>
      </c>
      <c r="D362" s="320">
        <v>46092</v>
      </c>
      <c r="E362" s="321">
        <v>46087</v>
      </c>
      <c r="F362" s="322"/>
      <c r="G362" s="322"/>
      <c r="H362" s="322"/>
      <c r="I362" s="322" t="s">
        <v>165</v>
      </c>
      <c r="J362" s="322"/>
      <c r="K362" s="322">
        <v>347644.99</v>
      </c>
      <c r="L362" s="319" t="s">
        <v>33</v>
      </c>
      <c r="M362" s="319">
        <v>511547</v>
      </c>
      <c r="N362" s="319">
        <v>1547</v>
      </c>
      <c r="O362" s="319" t="s">
        <v>2399</v>
      </c>
      <c r="P362" s="323" t="s">
        <v>326</v>
      </c>
      <c r="Q362" s="319" t="s">
        <v>93</v>
      </c>
      <c r="R362" s="324">
        <v>33689</v>
      </c>
      <c r="S362" s="324">
        <v>1500</v>
      </c>
      <c r="T362" s="325">
        <f t="shared" si="60"/>
        <v>35189</v>
      </c>
      <c r="U362" s="326">
        <v>91</v>
      </c>
      <c r="V362" s="324">
        <v>1150.68</v>
      </c>
      <c r="W362" s="327">
        <v>95.01</v>
      </c>
      <c r="X362" s="328"/>
      <c r="Y362" s="327">
        <f t="shared" si="61"/>
        <v>1055.67</v>
      </c>
      <c r="Z362" s="329">
        <f t="shared" si="62"/>
        <v>3.2699991474608545E-2</v>
      </c>
      <c r="AA362" s="328">
        <v>0</v>
      </c>
      <c r="AB362" s="327">
        <v>-4222.68</v>
      </c>
      <c r="AC362" s="327"/>
      <c r="AD362" s="327" t="s">
        <v>430</v>
      </c>
      <c r="AE362" s="330"/>
      <c r="AF362" s="330">
        <v>0</v>
      </c>
      <c r="AG362" s="327">
        <f t="shared" si="63"/>
        <v>0</v>
      </c>
      <c r="AH362" s="327"/>
      <c r="AI362" s="327">
        <f t="shared" si="64"/>
        <v>0</v>
      </c>
      <c r="AJ362" s="319" t="s">
        <v>149</v>
      </c>
      <c r="AK362" s="319">
        <v>0</v>
      </c>
      <c r="AL362" s="326"/>
      <c r="AM362" s="331">
        <f t="shared" si="65"/>
        <v>0</v>
      </c>
      <c r="AN362" s="331">
        <f t="shared" si="66"/>
        <v>1</v>
      </c>
      <c r="AO362" s="331"/>
      <c r="AP362" s="331"/>
      <c r="AQ362" s="331">
        <f t="shared" si="67"/>
        <v>0</v>
      </c>
      <c r="AR362" s="332" t="str">
        <f>IF(A362="","",VLOOKUP(A362,'Base Sites'!A:B,2,FALSE))</f>
        <v>Valauto Hainaut</v>
      </c>
      <c r="AS362" s="332" t="str">
        <f t="shared" si="68"/>
        <v>VOLKSWAGEN</v>
      </c>
      <c r="AT362" s="331"/>
      <c r="AU362" s="333" t="str">
        <f>IF(A362="","",VLOOKUP(L362,'Base Vendeurs'!A:B,2,FALSE))</f>
        <v>Sociétés NORD</v>
      </c>
      <c r="AV362" s="327">
        <f t="shared" si="69"/>
        <v>1150.68</v>
      </c>
      <c r="AW362" s="329">
        <f t="shared" si="70"/>
        <v>3.2699991474608545E-2</v>
      </c>
      <c r="AX362" s="333" t="str">
        <f t="shared" si="71"/>
        <v>NON</v>
      </c>
      <c r="AY362" s="231">
        <f>+MargesVN[[#This Row],[Total COM]]+MargesVN[[#This Row],[EXT GIE]]+MargesVN[[#This Row],[Forfait immat]]</f>
        <v>0</v>
      </c>
    </row>
    <row r="363" spans="1:51" s="231" customFormat="1" ht="11.25" customHeight="1" x14ac:dyDescent="0.25">
      <c r="A363" s="319">
        <v>15</v>
      </c>
      <c r="B363" s="319" t="s">
        <v>183</v>
      </c>
      <c r="C363" s="319" t="s">
        <v>104</v>
      </c>
      <c r="D363" s="320">
        <v>46092</v>
      </c>
      <c r="E363" s="321">
        <v>46087</v>
      </c>
      <c r="F363" s="322"/>
      <c r="G363" s="322"/>
      <c r="H363" s="322"/>
      <c r="I363" s="322" t="s">
        <v>165</v>
      </c>
      <c r="J363" s="322"/>
      <c r="K363" s="322">
        <v>347644.99</v>
      </c>
      <c r="L363" s="319" t="s">
        <v>33</v>
      </c>
      <c r="M363" s="319">
        <v>511548</v>
      </c>
      <c r="N363" s="319">
        <v>1548</v>
      </c>
      <c r="O363" s="319" t="s">
        <v>2398</v>
      </c>
      <c r="P363" s="323" t="s">
        <v>326</v>
      </c>
      <c r="Q363" s="319" t="s">
        <v>93</v>
      </c>
      <c r="R363" s="324">
        <v>33689</v>
      </c>
      <c r="S363" s="324">
        <v>1500</v>
      </c>
      <c r="T363" s="325">
        <f t="shared" si="60"/>
        <v>35189</v>
      </c>
      <c r="U363" s="326">
        <v>85</v>
      </c>
      <c r="V363" s="324">
        <v>1150.68</v>
      </c>
      <c r="W363" s="327">
        <v>95.01</v>
      </c>
      <c r="X363" s="328"/>
      <c r="Y363" s="327">
        <f t="shared" si="61"/>
        <v>1055.67</v>
      </c>
      <c r="Z363" s="329">
        <f t="shared" si="62"/>
        <v>3.2699991474608545E-2</v>
      </c>
      <c r="AA363" s="328">
        <v>0</v>
      </c>
      <c r="AB363" s="327">
        <v>-4222.68</v>
      </c>
      <c r="AC363" s="327"/>
      <c r="AD363" s="327" t="s">
        <v>430</v>
      </c>
      <c r="AE363" s="330"/>
      <c r="AF363" s="330">
        <v>0</v>
      </c>
      <c r="AG363" s="327">
        <f t="shared" si="63"/>
        <v>0</v>
      </c>
      <c r="AH363" s="327"/>
      <c r="AI363" s="327">
        <f t="shared" si="64"/>
        <v>0</v>
      </c>
      <c r="AJ363" s="319" t="s">
        <v>149</v>
      </c>
      <c r="AK363" s="319">
        <v>0</v>
      </c>
      <c r="AL363" s="326"/>
      <c r="AM363" s="331">
        <f t="shared" si="65"/>
        <v>0</v>
      </c>
      <c r="AN363" s="331">
        <f t="shared" si="66"/>
        <v>1</v>
      </c>
      <c r="AO363" s="331"/>
      <c r="AP363" s="331"/>
      <c r="AQ363" s="331">
        <f t="shared" si="67"/>
        <v>0</v>
      </c>
      <c r="AR363" s="332" t="str">
        <f>IF(A363="","",VLOOKUP(A363,'Base Sites'!A:B,2,FALSE))</f>
        <v>Valauto Hainaut</v>
      </c>
      <c r="AS363" s="332" t="str">
        <f t="shared" si="68"/>
        <v>VOLKSWAGEN</v>
      </c>
      <c r="AT363" s="331"/>
      <c r="AU363" s="333" t="str">
        <f>IF(A363="","",VLOOKUP(L363,'Base Vendeurs'!A:B,2,FALSE))</f>
        <v>Sociétés NORD</v>
      </c>
      <c r="AV363" s="327">
        <f t="shared" si="69"/>
        <v>1150.68</v>
      </c>
      <c r="AW363" s="329">
        <f t="shared" si="70"/>
        <v>3.2699991474608545E-2</v>
      </c>
      <c r="AX363" s="333" t="str">
        <f t="shared" si="71"/>
        <v>NON</v>
      </c>
      <c r="AY363" s="231">
        <f>+MargesVN[[#This Row],[Total COM]]+MargesVN[[#This Row],[EXT GIE]]+MargesVN[[#This Row],[Forfait immat]]</f>
        <v>0</v>
      </c>
    </row>
    <row r="364" spans="1:51" s="231" customFormat="1" ht="11.25" customHeight="1" x14ac:dyDescent="0.25">
      <c r="A364" s="45">
        <v>15</v>
      </c>
      <c r="B364" s="45" t="s">
        <v>183</v>
      </c>
      <c r="C364" s="45" t="s">
        <v>104</v>
      </c>
      <c r="D364" s="44">
        <v>46066</v>
      </c>
      <c r="E364" s="65">
        <v>46059</v>
      </c>
      <c r="F364" s="35"/>
      <c r="G364" s="35"/>
      <c r="H364" s="35"/>
      <c r="I364" s="35" t="s">
        <v>165</v>
      </c>
      <c r="J364" s="35"/>
      <c r="K364" s="35">
        <v>918207.45</v>
      </c>
      <c r="L364" s="45" t="s">
        <v>33</v>
      </c>
      <c r="M364" s="45">
        <v>511549</v>
      </c>
      <c r="N364" s="45">
        <v>1549</v>
      </c>
      <c r="O364" s="45" t="s">
        <v>1592</v>
      </c>
      <c r="P364" s="66" t="s">
        <v>326</v>
      </c>
      <c r="Q364" s="45" t="s">
        <v>93</v>
      </c>
      <c r="R364" s="47">
        <v>33689</v>
      </c>
      <c r="S364" s="47">
        <v>1500</v>
      </c>
      <c r="T364" s="48">
        <f t="shared" si="60"/>
        <v>35189</v>
      </c>
      <c r="U364" s="49">
        <v>64</v>
      </c>
      <c r="V364" s="47">
        <v>1150.67</v>
      </c>
      <c r="W364" s="46">
        <v>95</v>
      </c>
      <c r="X364" s="50"/>
      <c r="Y364" s="46">
        <f t="shared" si="61"/>
        <v>1055.67</v>
      </c>
      <c r="Z364" s="51">
        <f t="shared" si="62"/>
        <v>3.2699707294893292E-2</v>
      </c>
      <c r="AA364" s="50">
        <v>0</v>
      </c>
      <c r="AB364" s="46">
        <v>-4222.68</v>
      </c>
      <c r="AC364" s="46"/>
      <c r="AD364" s="46" t="s">
        <v>430</v>
      </c>
      <c r="AE364" s="52"/>
      <c r="AF364" s="52">
        <v>0</v>
      </c>
      <c r="AG364" s="46">
        <f t="shared" si="63"/>
        <v>0</v>
      </c>
      <c r="AH364" s="46"/>
      <c r="AI364" s="46">
        <f t="shared" si="64"/>
        <v>0</v>
      </c>
      <c r="AJ364" s="45" t="s">
        <v>149</v>
      </c>
      <c r="AK364" s="45">
        <v>0</v>
      </c>
      <c r="AL364" s="49" t="s">
        <v>293</v>
      </c>
      <c r="AM364" s="238">
        <f t="shared" si="65"/>
        <v>1</v>
      </c>
      <c r="AN364" s="238">
        <f t="shared" si="66"/>
        <v>1</v>
      </c>
      <c r="AO364" s="238"/>
      <c r="AP364" s="238"/>
      <c r="AQ364" s="238">
        <f t="shared" si="67"/>
        <v>1</v>
      </c>
      <c r="AR364" s="96" t="str">
        <f>IF(A364="","",VLOOKUP(A364,'Base Sites'!A:B,2,FALSE))</f>
        <v>Valauto Hainaut</v>
      </c>
      <c r="AS364" s="96" t="str">
        <f t="shared" si="68"/>
        <v>VOLKSWAGEN</v>
      </c>
      <c r="AT364" s="238"/>
      <c r="AU364" s="231" t="str">
        <f>IF(A364="","",VLOOKUP(L364,'Base Vendeurs'!A:B,2,FALSE))</f>
        <v>Sociétés NORD</v>
      </c>
      <c r="AV364" s="46">
        <f t="shared" si="69"/>
        <v>1150.67</v>
      </c>
      <c r="AW364" s="51">
        <f t="shared" si="70"/>
        <v>3.2699707294893292E-2</v>
      </c>
      <c r="AX364" s="231" t="str">
        <f t="shared" si="71"/>
        <v>NON</v>
      </c>
      <c r="AY364" s="231">
        <f>+MargesVN[[#This Row],[Total COM]]+MargesVN[[#This Row],[EXT GIE]]+MargesVN[[#This Row],[Forfait immat]]</f>
        <v>0</v>
      </c>
    </row>
    <row r="365" spans="1:51" s="231" customFormat="1" ht="11.25" customHeight="1" x14ac:dyDescent="0.25">
      <c r="A365" s="45">
        <v>15</v>
      </c>
      <c r="B365" s="45" t="s">
        <v>183</v>
      </c>
      <c r="C365" s="45" t="s">
        <v>104</v>
      </c>
      <c r="D365" s="44">
        <v>46066</v>
      </c>
      <c r="E365" s="65">
        <v>46066</v>
      </c>
      <c r="F365" s="35"/>
      <c r="G365" s="35"/>
      <c r="H365" s="35"/>
      <c r="I365" s="35" t="s">
        <v>165</v>
      </c>
      <c r="J365" s="35"/>
      <c r="K365" s="35">
        <v>918207.45</v>
      </c>
      <c r="L365" s="45" t="s">
        <v>33</v>
      </c>
      <c r="M365" s="45">
        <v>511550</v>
      </c>
      <c r="N365" s="45">
        <v>1550</v>
      </c>
      <c r="O365" s="45" t="s">
        <v>1593</v>
      </c>
      <c r="P365" s="66" t="s">
        <v>326</v>
      </c>
      <c r="Q365" s="45" t="s">
        <v>93</v>
      </c>
      <c r="R365" s="47">
        <v>33689</v>
      </c>
      <c r="S365" s="47">
        <v>1500</v>
      </c>
      <c r="T365" s="48">
        <f t="shared" si="60"/>
        <v>35189</v>
      </c>
      <c r="U365" s="49">
        <v>57</v>
      </c>
      <c r="V365" s="47">
        <v>1150.67</v>
      </c>
      <c r="W365" s="46">
        <v>95</v>
      </c>
      <c r="X365" s="50"/>
      <c r="Y365" s="46">
        <f t="shared" si="61"/>
        <v>1055.67</v>
      </c>
      <c r="Z365" s="51">
        <f t="shared" si="62"/>
        <v>3.2699707294893292E-2</v>
      </c>
      <c r="AA365" s="50">
        <v>0</v>
      </c>
      <c r="AB365" s="46">
        <v>-4222.68</v>
      </c>
      <c r="AC365" s="46"/>
      <c r="AD365" s="46" t="s">
        <v>430</v>
      </c>
      <c r="AE365" s="52"/>
      <c r="AF365" s="52">
        <v>0</v>
      </c>
      <c r="AG365" s="46">
        <f t="shared" si="63"/>
        <v>0</v>
      </c>
      <c r="AH365" s="46"/>
      <c r="AI365" s="46">
        <f t="shared" si="64"/>
        <v>0</v>
      </c>
      <c r="AJ365" s="45" t="s">
        <v>149</v>
      </c>
      <c r="AK365" s="45">
        <v>0</v>
      </c>
      <c r="AL365" s="49" t="s">
        <v>293</v>
      </c>
      <c r="AM365" s="238">
        <f t="shared" si="65"/>
        <v>1</v>
      </c>
      <c r="AN365" s="238">
        <f t="shared" si="66"/>
        <v>1</v>
      </c>
      <c r="AO365" s="238"/>
      <c r="AP365" s="238"/>
      <c r="AQ365" s="238">
        <f t="shared" si="67"/>
        <v>1</v>
      </c>
      <c r="AR365" s="96" t="str">
        <f>IF(A365="","",VLOOKUP(A365,'Base Sites'!A:B,2,FALSE))</f>
        <v>Valauto Hainaut</v>
      </c>
      <c r="AS365" s="96" t="str">
        <f t="shared" si="68"/>
        <v>VOLKSWAGEN</v>
      </c>
      <c r="AT365" s="238"/>
      <c r="AU365" s="231" t="str">
        <f>IF(A365="","",VLOOKUP(L365,'Base Vendeurs'!A:B,2,FALSE))</f>
        <v>Sociétés NORD</v>
      </c>
      <c r="AV365" s="46">
        <f t="shared" si="69"/>
        <v>1150.67</v>
      </c>
      <c r="AW365" s="51">
        <f t="shared" si="70"/>
        <v>3.2699707294893292E-2</v>
      </c>
      <c r="AX365" s="231" t="str">
        <f t="shared" si="71"/>
        <v>NON</v>
      </c>
      <c r="AY365" s="231">
        <f>+MargesVN[[#This Row],[Total COM]]+MargesVN[[#This Row],[EXT GIE]]+MargesVN[[#This Row],[Forfait immat]]</f>
        <v>0</v>
      </c>
    </row>
    <row r="366" spans="1:51" s="231" customFormat="1" ht="11.25" customHeight="1" x14ac:dyDescent="0.25">
      <c r="A366" s="354">
        <v>15</v>
      </c>
      <c r="B366" s="354" t="s">
        <v>163</v>
      </c>
      <c r="C366" s="354" t="s">
        <v>104</v>
      </c>
      <c r="D366" s="355">
        <v>46125</v>
      </c>
      <c r="E366" s="356">
        <v>46121</v>
      </c>
      <c r="F366" s="357"/>
      <c r="G366" s="357"/>
      <c r="H366" s="357"/>
      <c r="I366" s="357"/>
      <c r="J366" s="357"/>
      <c r="K366" s="357">
        <v>0</v>
      </c>
      <c r="L366" s="354" t="s">
        <v>327</v>
      </c>
      <c r="M366" s="354">
        <v>511551</v>
      </c>
      <c r="N366" s="354">
        <v>1551</v>
      </c>
      <c r="O366" s="354" t="s">
        <v>3415</v>
      </c>
      <c r="P366" s="358" t="s">
        <v>3416</v>
      </c>
      <c r="Q366" s="354" t="s">
        <v>177</v>
      </c>
      <c r="R366" s="359">
        <v>37605</v>
      </c>
      <c r="S366" s="359">
        <v>3137.5</v>
      </c>
      <c r="T366" s="360">
        <f t="shared" si="60"/>
        <v>40742.5</v>
      </c>
      <c r="U366" s="361">
        <v>105</v>
      </c>
      <c r="V366" s="359">
        <v>1844.65</v>
      </c>
      <c r="W366" s="362">
        <v>95</v>
      </c>
      <c r="X366" s="363"/>
      <c r="Y366" s="362">
        <f t="shared" si="61"/>
        <v>1749.65</v>
      </c>
      <c r="Z366" s="364">
        <f t="shared" si="62"/>
        <v>4.5275817635147576E-2</v>
      </c>
      <c r="AA366" s="363">
        <v>0</v>
      </c>
      <c r="AB366" s="362">
        <v>-5860</v>
      </c>
      <c r="AC366" s="362"/>
      <c r="AD366" s="362"/>
      <c r="AE366" s="365">
        <v>0.13</v>
      </c>
      <c r="AF366" s="365">
        <v>0.13</v>
      </c>
      <c r="AG366" s="362">
        <f t="shared" si="63"/>
        <v>227.45450000000002</v>
      </c>
      <c r="AH366" s="362"/>
      <c r="AI366" s="362">
        <f t="shared" si="64"/>
        <v>227.45450000000002</v>
      </c>
      <c r="AJ366" s="354" t="s">
        <v>164</v>
      </c>
      <c r="AK366" s="354">
        <v>30</v>
      </c>
      <c r="AL366" s="361"/>
      <c r="AM366" s="366">
        <f t="shared" si="65"/>
        <v>0</v>
      </c>
      <c r="AN366" s="366">
        <f t="shared" si="66"/>
        <v>1</v>
      </c>
      <c r="AO366" s="366"/>
      <c r="AP366" s="366"/>
      <c r="AQ366" s="366">
        <f t="shared" si="67"/>
        <v>0</v>
      </c>
      <c r="AR366" s="367" t="str">
        <f>IF(A366="","",VLOOKUP(A366,'Base Sites'!A:B,2,FALSE))</f>
        <v>Valauto Hainaut</v>
      </c>
      <c r="AS366" s="367" t="str">
        <f t="shared" si="68"/>
        <v>VOLKSWAGEN</v>
      </c>
      <c r="AT366" s="366"/>
      <c r="AU366" s="368" t="str">
        <f>IF(A366="","",VLOOKUP(L366,'Base Vendeurs'!A:B,2,FALSE))</f>
        <v>Valauto Hainaut VW</v>
      </c>
      <c r="AV366" s="362">
        <f t="shared" si="69"/>
        <v>1844.65</v>
      </c>
      <c r="AW366" s="364">
        <f t="shared" si="70"/>
        <v>4.5275817635147576E-2</v>
      </c>
      <c r="AX366" s="368" t="str">
        <f t="shared" si="71"/>
        <v>NON</v>
      </c>
      <c r="AY366" s="231">
        <f>+MargesVN[[#This Row],[Total COM]]+MargesVN[[#This Row],[EXT GIE]]+MargesVN[[#This Row],[Forfait immat]]</f>
        <v>257.45450000000005</v>
      </c>
    </row>
    <row r="367" spans="1:51" s="231" customFormat="1" ht="11.25" customHeight="1" x14ac:dyDescent="0.25">
      <c r="A367" s="45">
        <v>15</v>
      </c>
      <c r="B367" s="45" t="s">
        <v>163</v>
      </c>
      <c r="C367" s="45" t="s">
        <v>104</v>
      </c>
      <c r="D367" s="44">
        <v>46024</v>
      </c>
      <c r="E367" s="65">
        <v>46024</v>
      </c>
      <c r="F367" s="35"/>
      <c r="G367" s="35"/>
      <c r="H367" s="35"/>
      <c r="I367" s="35"/>
      <c r="J367" s="35"/>
      <c r="K367" s="35">
        <v>0</v>
      </c>
      <c r="L367" s="45" t="s">
        <v>327</v>
      </c>
      <c r="M367" s="45">
        <v>511553</v>
      </c>
      <c r="N367" s="45">
        <v>1553</v>
      </c>
      <c r="O367" s="45" t="s">
        <v>851</v>
      </c>
      <c r="P367" s="66" t="s">
        <v>852</v>
      </c>
      <c r="Q367" s="45" t="s">
        <v>93</v>
      </c>
      <c r="R367" s="47">
        <v>27305.67</v>
      </c>
      <c r="S367" s="47">
        <v>1475</v>
      </c>
      <c r="T367" s="48">
        <f t="shared" si="60"/>
        <v>28780.67</v>
      </c>
      <c r="U367" s="49">
        <v>22</v>
      </c>
      <c r="V367" s="47">
        <v>1722.81</v>
      </c>
      <c r="W367" s="46">
        <v>95</v>
      </c>
      <c r="X367" s="50"/>
      <c r="Y367" s="46">
        <f t="shared" si="61"/>
        <v>1627.81</v>
      </c>
      <c r="Z367" s="51">
        <f t="shared" si="62"/>
        <v>5.9859968513589157E-2</v>
      </c>
      <c r="AA367" s="50">
        <v>-500</v>
      </c>
      <c r="AB367" s="46">
        <v>0</v>
      </c>
      <c r="AC367" s="46"/>
      <c r="AD367" s="46"/>
      <c r="AE367" s="52">
        <v>7.0000000000000007E-2</v>
      </c>
      <c r="AF367" s="52">
        <v>7.0000000000000007E-2</v>
      </c>
      <c r="AG367" s="46">
        <f t="shared" si="63"/>
        <v>113.94670000000001</v>
      </c>
      <c r="AH367" s="46"/>
      <c r="AI367" s="46">
        <f t="shared" si="64"/>
        <v>113.94670000000001</v>
      </c>
      <c r="AJ367" s="45" t="s">
        <v>149</v>
      </c>
      <c r="AK367" s="45">
        <v>30</v>
      </c>
      <c r="AL367" s="49">
        <v>50</v>
      </c>
      <c r="AM367" s="238">
        <f t="shared" si="65"/>
        <v>1</v>
      </c>
      <c r="AN367" s="238">
        <f t="shared" si="66"/>
        <v>1</v>
      </c>
      <c r="AO367" s="238"/>
      <c r="AP367" s="238"/>
      <c r="AQ367" s="238">
        <f t="shared" si="67"/>
        <v>1</v>
      </c>
      <c r="AR367" s="96" t="str">
        <f>IF(A367="","",VLOOKUP(A367,'Base Sites'!A:B,2,FALSE))</f>
        <v>Valauto Hainaut</v>
      </c>
      <c r="AS367" s="96" t="str">
        <f t="shared" si="68"/>
        <v>VOLKSWAGEN</v>
      </c>
      <c r="AT367" s="238"/>
      <c r="AU367" s="231" t="str">
        <f>IF(A367="","",VLOOKUP(L367,'Base Vendeurs'!A:B,2,FALSE))</f>
        <v>Valauto Hainaut VW</v>
      </c>
      <c r="AV367" s="251">
        <f t="shared" si="69"/>
        <v>1722.81</v>
      </c>
      <c r="AW367" s="51">
        <f t="shared" si="70"/>
        <v>5.9859968513589157E-2</v>
      </c>
      <c r="AX367" s="237" t="str">
        <f t="shared" si="71"/>
        <v>NON</v>
      </c>
      <c r="AY367" s="231">
        <f>+MargesVN[[#This Row],[Total COM]]+MargesVN[[#This Row],[EXT GIE]]+MargesVN[[#This Row],[Forfait immat]]</f>
        <v>193.94670000000002</v>
      </c>
    </row>
    <row r="368" spans="1:51" s="231" customFormat="1" ht="11.25" customHeight="1" x14ac:dyDescent="0.25">
      <c r="A368" s="239">
        <v>10</v>
      </c>
      <c r="B368" s="239" t="s">
        <v>163</v>
      </c>
      <c r="C368" s="239" t="s">
        <v>29</v>
      </c>
      <c r="D368" s="198">
        <v>46044</v>
      </c>
      <c r="E368" s="240">
        <v>46045</v>
      </c>
      <c r="F368" s="199"/>
      <c r="G368" s="199"/>
      <c r="H368" s="199"/>
      <c r="I368" s="199"/>
      <c r="J368" s="199"/>
      <c r="K368" s="199">
        <v>0</v>
      </c>
      <c r="L368" s="239" t="s">
        <v>161</v>
      </c>
      <c r="M368" s="239">
        <v>511645</v>
      </c>
      <c r="N368" s="239">
        <v>1645</v>
      </c>
      <c r="O368" s="239" t="s">
        <v>540</v>
      </c>
      <c r="P368" s="241" t="s">
        <v>541</v>
      </c>
      <c r="Q368" s="239" t="s">
        <v>129</v>
      </c>
      <c r="R368" s="200">
        <v>29675</v>
      </c>
      <c r="S368" s="200">
        <v>833.33</v>
      </c>
      <c r="T368" s="201">
        <f t="shared" si="60"/>
        <v>30508.33</v>
      </c>
      <c r="U368" s="202">
        <v>129</v>
      </c>
      <c r="V368" s="200">
        <v>1277.1199999999999</v>
      </c>
      <c r="W368" s="242">
        <v>35</v>
      </c>
      <c r="X368" s="203"/>
      <c r="Y368" s="242">
        <f t="shared" si="61"/>
        <v>1242.1199999999999</v>
      </c>
      <c r="Z368" s="204">
        <f t="shared" si="62"/>
        <v>4.1861353931860572E-2</v>
      </c>
      <c r="AA368" s="203">
        <v>0</v>
      </c>
      <c r="AB368" s="242">
        <v>-3719.53</v>
      </c>
      <c r="AC368" s="242"/>
      <c r="AD368" s="242"/>
      <c r="AE368" s="205">
        <v>0.13</v>
      </c>
      <c r="AF368" s="205">
        <v>0.13</v>
      </c>
      <c r="AG368" s="242">
        <f t="shared" si="63"/>
        <v>161.47559999999999</v>
      </c>
      <c r="AH368" s="242"/>
      <c r="AI368" s="242">
        <f t="shared" si="64"/>
        <v>161.47559999999999</v>
      </c>
      <c r="AJ368" s="239" t="s">
        <v>164</v>
      </c>
      <c r="AK368" s="239"/>
      <c r="AL368" s="202"/>
      <c r="AM368" s="243">
        <f t="shared" si="65"/>
        <v>0</v>
      </c>
      <c r="AN368" s="243">
        <f t="shared" si="66"/>
        <v>1</v>
      </c>
      <c r="AO368" s="243"/>
      <c r="AP368" s="243"/>
      <c r="AQ368" s="243">
        <f t="shared" si="67"/>
        <v>0</v>
      </c>
      <c r="AR368" s="206" t="str">
        <f>IF(A368="","",VLOOKUP(A368,'Base Sites'!A:B,2,FALSE))</f>
        <v>Valauto Roncq</v>
      </c>
      <c r="AS368" s="206" t="str">
        <f t="shared" si="68"/>
        <v>SKODA</v>
      </c>
      <c r="AT368" s="243"/>
      <c r="AU368" s="244" t="str">
        <f>IF(A368="","",VLOOKUP(L368,'Base Vendeurs'!A:B,2,FALSE))</f>
        <v>Valauto Roncq Skoda</v>
      </c>
      <c r="AV368" s="242">
        <f t="shared" si="69"/>
        <v>1277.1199999999999</v>
      </c>
      <c r="AW368" s="204">
        <f t="shared" si="70"/>
        <v>4.1861353931860572E-2</v>
      </c>
      <c r="AX368" s="244" t="str">
        <f t="shared" si="71"/>
        <v>NON</v>
      </c>
      <c r="AY368" s="231">
        <f>+MargesVN[[#This Row],[Total COM]]+MargesVN[[#This Row],[EXT GIE]]+MargesVN[[#This Row],[Forfait immat]]</f>
        <v>161.47559999999999</v>
      </c>
    </row>
    <row r="369" spans="1:51" s="231" customFormat="1" ht="11.25" customHeight="1" x14ac:dyDescent="0.25">
      <c r="A369" s="45">
        <v>15</v>
      </c>
      <c r="B369" s="45" t="s">
        <v>163</v>
      </c>
      <c r="C369" s="45" t="s">
        <v>104</v>
      </c>
      <c r="D369" s="44">
        <v>46076</v>
      </c>
      <c r="E369" s="65">
        <v>46076</v>
      </c>
      <c r="F369" s="35"/>
      <c r="G369" s="35"/>
      <c r="H369" s="35"/>
      <c r="I369" s="35"/>
      <c r="J369" s="35"/>
      <c r="K369" s="35">
        <v>0</v>
      </c>
      <c r="L369" s="45" t="s">
        <v>453</v>
      </c>
      <c r="M369" s="45">
        <v>511686</v>
      </c>
      <c r="N369" s="45">
        <v>1686</v>
      </c>
      <c r="O369" s="45" t="s">
        <v>1803</v>
      </c>
      <c r="P369" s="66" t="s">
        <v>1804</v>
      </c>
      <c r="Q369" s="45" t="s">
        <v>93</v>
      </c>
      <c r="R369" s="47">
        <v>26247.33</v>
      </c>
      <c r="S369" s="47">
        <v>1070.8399999999999</v>
      </c>
      <c r="T369" s="48">
        <f t="shared" si="60"/>
        <v>27318.170000000002</v>
      </c>
      <c r="U369" s="49">
        <v>101</v>
      </c>
      <c r="V369" s="47">
        <v>1433.66</v>
      </c>
      <c r="W369" s="46">
        <v>95</v>
      </c>
      <c r="X369" s="50"/>
      <c r="Y369" s="46">
        <f t="shared" si="61"/>
        <v>1338.66</v>
      </c>
      <c r="Z369" s="51">
        <f t="shared" si="62"/>
        <v>5.2480089259273222E-2</v>
      </c>
      <c r="AA369" s="50">
        <v>-3966.67</v>
      </c>
      <c r="AB369" s="46">
        <v>0</v>
      </c>
      <c r="AC369" s="46"/>
      <c r="AD369" s="46"/>
      <c r="AE369" s="52">
        <v>0.13</v>
      </c>
      <c r="AF369" s="52">
        <v>0.13</v>
      </c>
      <c r="AG369" s="46">
        <f t="shared" si="63"/>
        <v>174.0258</v>
      </c>
      <c r="AH369" s="46"/>
      <c r="AI369" s="46">
        <f t="shared" si="64"/>
        <v>174.0258</v>
      </c>
      <c r="AJ369" s="45" t="s">
        <v>164</v>
      </c>
      <c r="AK369" s="45">
        <v>30</v>
      </c>
      <c r="AL369" s="49"/>
      <c r="AM369" s="238">
        <f t="shared" si="65"/>
        <v>0</v>
      </c>
      <c r="AN369" s="238">
        <f t="shared" si="66"/>
        <v>1</v>
      </c>
      <c r="AO369" s="238"/>
      <c r="AP369" s="238"/>
      <c r="AQ369" s="238">
        <f t="shared" si="67"/>
        <v>0</v>
      </c>
      <c r="AR369" s="96" t="str">
        <f>IF(A369="","",VLOOKUP(A369,'Base Sites'!A:B,2,FALSE))</f>
        <v>Valauto Hainaut</v>
      </c>
      <c r="AS369" s="96" t="str">
        <f t="shared" si="68"/>
        <v>VOLKSWAGEN</v>
      </c>
      <c r="AT369" s="238"/>
      <c r="AU369" s="231" t="str">
        <f>IF(A369="","",VLOOKUP(L369,'Base Vendeurs'!A:B,2,FALSE))</f>
        <v>Valauto Hainaut VW</v>
      </c>
      <c r="AV369" s="46">
        <f t="shared" si="69"/>
        <v>1433.66</v>
      </c>
      <c r="AW369" s="51">
        <f t="shared" si="70"/>
        <v>5.2480089259273222E-2</v>
      </c>
      <c r="AX369" s="231" t="str">
        <f t="shared" si="71"/>
        <v>NON</v>
      </c>
      <c r="AY369" s="231">
        <f>+MargesVN[[#This Row],[Total COM]]+MargesVN[[#This Row],[EXT GIE]]+MargesVN[[#This Row],[Forfait immat]]</f>
        <v>204.0258</v>
      </c>
    </row>
    <row r="370" spans="1:51" s="231" customFormat="1" ht="11.25" customHeight="1" x14ac:dyDescent="0.25">
      <c r="A370" s="286">
        <v>15</v>
      </c>
      <c r="B370" s="286" t="s">
        <v>163</v>
      </c>
      <c r="C370" s="286" t="s">
        <v>104</v>
      </c>
      <c r="D370" s="180">
        <v>46037</v>
      </c>
      <c r="E370" s="287">
        <v>46037</v>
      </c>
      <c r="F370" s="181"/>
      <c r="G370" s="181"/>
      <c r="H370" s="181"/>
      <c r="I370" s="181"/>
      <c r="J370" s="181"/>
      <c r="K370" s="181">
        <v>0</v>
      </c>
      <c r="L370" s="286" t="s">
        <v>327</v>
      </c>
      <c r="M370" s="286">
        <v>511689</v>
      </c>
      <c r="N370" s="286">
        <v>1689</v>
      </c>
      <c r="O370" s="286" t="s">
        <v>768</v>
      </c>
      <c r="P370" s="288" t="s">
        <v>769</v>
      </c>
      <c r="Q370" s="286" t="s">
        <v>93</v>
      </c>
      <c r="R370" s="182">
        <v>26247.33</v>
      </c>
      <c r="S370" s="182">
        <v>404.17</v>
      </c>
      <c r="T370" s="183">
        <f t="shared" si="60"/>
        <v>26651.5</v>
      </c>
      <c r="U370" s="184">
        <v>57</v>
      </c>
      <c r="V370" s="182">
        <v>766.99</v>
      </c>
      <c r="W370" s="289">
        <v>95</v>
      </c>
      <c r="X370" s="185"/>
      <c r="Y370" s="289">
        <f t="shared" si="61"/>
        <v>671.99</v>
      </c>
      <c r="Z370" s="186">
        <f t="shared" si="62"/>
        <v>2.8778492767761666E-2</v>
      </c>
      <c r="AA370" s="185">
        <v>-3966.67</v>
      </c>
      <c r="AB370" s="289">
        <v>0</v>
      </c>
      <c r="AC370" s="289"/>
      <c r="AD370" s="289"/>
      <c r="AE370" s="187">
        <v>0.13</v>
      </c>
      <c r="AF370" s="187">
        <v>0.13</v>
      </c>
      <c r="AG370" s="289">
        <f t="shared" si="63"/>
        <v>87.358699999999999</v>
      </c>
      <c r="AH370" s="289"/>
      <c r="AI370" s="289">
        <f t="shared" si="64"/>
        <v>87.358699999999999</v>
      </c>
      <c r="AJ370" s="286" t="s">
        <v>164</v>
      </c>
      <c r="AK370" s="286">
        <v>30</v>
      </c>
      <c r="AL370" s="184">
        <v>100</v>
      </c>
      <c r="AM370" s="290">
        <f t="shared" si="65"/>
        <v>1</v>
      </c>
      <c r="AN370" s="290">
        <f t="shared" si="66"/>
        <v>1</v>
      </c>
      <c r="AO370" s="290"/>
      <c r="AP370" s="290"/>
      <c r="AQ370" s="290">
        <f t="shared" si="67"/>
        <v>1</v>
      </c>
      <c r="AR370" s="188" t="str">
        <f>IF(A370="","",VLOOKUP(A370,'Base Sites'!A:B,2,FALSE))</f>
        <v>Valauto Hainaut</v>
      </c>
      <c r="AS370" s="188" t="str">
        <f t="shared" si="68"/>
        <v>VOLKSWAGEN</v>
      </c>
      <c r="AT370" s="290"/>
      <c r="AU370" s="291" t="str">
        <f>IF(A370="","",VLOOKUP(L370,'Base Vendeurs'!A:B,2,FALSE))</f>
        <v>Valauto Hainaut VW</v>
      </c>
      <c r="AV370" s="289">
        <f t="shared" si="69"/>
        <v>766.99</v>
      </c>
      <c r="AW370" s="186">
        <f t="shared" si="70"/>
        <v>2.8778492767761666E-2</v>
      </c>
      <c r="AX370" s="237" t="str">
        <f t="shared" si="71"/>
        <v>NON</v>
      </c>
      <c r="AY370" s="231">
        <f>+MargesVN[[#This Row],[Total COM]]+MargesVN[[#This Row],[EXT GIE]]+MargesVN[[#This Row],[Forfait immat]]</f>
        <v>217.3587</v>
      </c>
    </row>
    <row r="371" spans="1:51" s="231" customFormat="1" ht="11.25" customHeight="1" x14ac:dyDescent="0.25">
      <c r="A371" s="232">
        <v>15</v>
      </c>
      <c r="B371" s="232" t="s">
        <v>163</v>
      </c>
      <c r="C371" s="232" t="s">
        <v>104</v>
      </c>
      <c r="D371" s="189">
        <v>46031</v>
      </c>
      <c r="E371" s="233">
        <v>46033</v>
      </c>
      <c r="F371" s="190"/>
      <c r="G371" s="190"/>
      <c r="H371" s="190"/>
      <c r="I371" s="190"/>
      <c r="J371" s="190"/>
      <c r="K371" s="190">
        <v>0</v>
      </c>
      <c r="L371" s="232" t="s">
        <v>353</v>
      </c>
      <c r="M371" s="232">
        <v>511692</v>
      </c>
      <c r="N371" s="232">
        <v>1692</v>
      </c>
      <c r="O371" s="232" t="s">
        <v>983</v>
      </c>
      <c r="P371" s="234" t="s">
        <v>984</v>
      </c>
      <c r="Q371" s="232" t="s">
        <v>177</v>
      </c>
      <c r="R371" s="191">
        <v>33863.33</v>
      </c>
      <c r="S371" s="191">
        <v>1500</v>
      </c>
      <c r="T371" s="192">
        <f t="shared" si="60"/>
        <v>35363.33</v>
      </c>
      <c r="U371" s="193">
        <v>29</v>
      </c>
      <c r="V371" s="191">
        <v>2137.1</v>
      </c>
      <c r="W371" s="235">
        <v>95</v>
      </c>
      <c r="X371" s="194"/>
      <c r="Y371" s="235">
        <f t="shared" si="61"/>
        <v>2042.1</v>
      </c>
      <c r="Z371" s="195">
        <f t="shared" si="62"/>
        <v>6.0432657218649932E-2</v>
      </c>
      <c r="AA371" s="194">
        <v>-5566.67</v>
      </c>
      <c r="AB371" s="235">
        <v>0</v>
      </c>
      <c r="AC371" s="235"/>
      <c r="AD371" s="235"/>
      <c r="AE371" s="196">
        <v>7.0000000000000007E-2</v>
      </c>
      <c r="AF371" s="196">
        <v>7.0000000000000007E-2</v>
      </c>
      <c r="AG371" s="235">
        <f t="shared" si="63"/>
        <v>142.947</v>
      </c>
      <c r="AH371" s="235"/>
      <c r="AI371" s="235">
        <f t="shared" si="64"/>
        <v>142.947</v>
      </c>
      <c r="AJ371" s="232" t="s">
        <v>164</v>
      </c>
      <c r="AK371" s="232">
        <v>0</v>
      </c>
      <c r="AL371" s="193">
        <v>50</v>
      </c>
      <c r="AM371" s="236">
        <f t="shared" si="65"/>
        <v>1</v>
      </c>
      <c r="AN371" s="236">
        <f t="shared" si="66"/>
        <v>1</v>
      </c>
      <c r="AO371" s="236"/>
      <c r="AP371" s="236"/>
      <c r="AQ371" s="236">
        <f t="shared" si="67"/>
        <v>1</v>
      </c>
      <c r="AR371" s="197" t="str">
        <f>IF(A371="","",VLOOKUP(A371,'Base Sites'!A:B,2,FALSE))</f>
        <v>Valauto Hainaut</v>
      </c>
      <c r="AS371" s="197" t="str">
        <f t="shared" si="68"/>
        <v>VOLKSWAGEN</v>
      </c>
      <c r="AT371" s="236"/>
      <c r="AU371" s="237" t="str">
        <f>IF(A371="","",VLOOKUP(L371,'Base Vendeurs'!A:B,2,FALSE))</f>
        <v>Valauto Hainaut VW</v>
      </c>
      <c r="AV371" s="235">
        <f t="shared" si="69"/>
        <v>2137.1</v>
      </c>
      <c r="AW371" s="195">
        <f t="shared" si="70"/>
        <v>6.0432657218649932E-2</v>
      </c>
      <c r="AX371" s="237" t="str">
        <f t="shared" si="71"/>
        <v>NON</v>
      </c>
      <c r="AY371" s="231">
        <f>+MargesVN[[#This Row],[Total COM]]+MargesVN[[#This Row],[EXT GIE]]+MargesVN[[#This Row],[Forfait immat]]</f>
        <v>192.947</v>
      </c>
    </row>
    <row r="372" spans="1:51" s="231" customFormat="1" ht="11.25" customHeight="1" x14ac:dyDescent="0.25">
      <c r="A372" s="401">
        <v>10</v>
      </c>
      <c r="B372" s="401" t="s">
        <v>163</v>
      </c>
      <c r="C372" s="401" t="s">
        <v>29</v>
      </c>
      <c r="D372" s="402">
        <v>46146</v>
      </c>
      <c r="E372" s="403">
        <v>46144</v>
      </c>
      <c r="F372" s="404"/>
      <c r="G372" s="404"/>
      <c r="H372" s="404"/>
      <c r="I372" s="404"/>
      <c r="J372" s="404"/>
      <c r="K372" s="404">
        <v>0</v>
      </c>
      <c r="L372" s="401" t="s">
        <v>161</v>
      </c>
      <c r="M372" s="401">
        <v>511693</v>
      </c>
      <c r="N372" s="401">
        <v>1693</v>
      </c>
      <c r="O372" s="401" t="s">
        <v>3799</v>
      </c>
      <c r="P372" s="405" t="s">
        <v>3800</v>
      </c>
      <c r="Q372" s="401" t="s">
        <v>79</v>
      </c>
      <c r="R372" s="406">
        <v>38500</v>
      </c>
      <c r="S372" s="406">
        <v>3616.66</v>
      </c>
      <c r="T372" s="407">
        <f t="shared" si="60"/>
        <v>42116.66</v>
      </c>
      <c r="U372" s="408">
        <v>17</v>
      </c>
      <c r="V372" s="406">
        <v>2513.2800000000002</v>
      </c>
      <c r="W372" s="409">
        <v>35</v>
      </c>
      <c r="X372" s="410"/>
      <c r="Y372" s="409">
        <f t="shared" si="61"/>
        <v>2478.2800000000002</v>
      </c>
      <c r="Z372" s="411">
        <f t="shared" si="62"/>
        <v>5.9674247673011105E-2</v>
      </c>
      <c r="AA372" s="410">
        <v>-833</v>
      </c>
      <c r="AB372" s="409">
        <v>0</v>
      </c>
      <c r="AC372" s="409"/>
      <c r="AD372" s="409"/>
      <c r="AE372" s="412">
        <v>0.1</v>
      </c>
      <c r="AF372" s="412">
        <v>0.1</v>
      </c>
      <c r="AG372" s="409">
        <f t="shared" si="63"/>
        <v>247.82800000000003</v>
      </c>
      <c r="AH372" s="409"/>
      <c r="AI372" s="409">
        <f t="shared" si="64"/>
        <v>247.82800000000003</v>
      </c>
      <c r="AJ372" s="401" t="s">
        <v>149</v>
      </c>
      <c r="AK372" s="401"/>
      <c r="AL372" s="408"/>
      <c r="AM372" s="413">
        <f t="shared" si="65"/>
        <v>0</v>
      </c>
      <c r="AN372" s="413">
        <f t="shared" si="66"/>
        <v>1</v>
      </c>
      <c r="AO372" s="413"/>
      <c r="AP372" s="413"/>
      <c r="AQ372" s="413">
        <f t="shared" si="67"/>
        <v>0</v>
      </c>
      <c r="AR372" s="414" t="str">
        <f>IF(A372="","",VLOOKUP(A372,'Base Sites'!A:B,2,FALSE))</f>
        <v>Valauto Roncq</v>
      </c>
      <c r="AS372" s="414" t="str">
        <f t="shared" si="68"/>
        <v>SKODA</v>
      </c>
      <c r="AT372" s="413"/>
      <c r="AU372" s="415" t="str">
        <f>IF(A372="","",VLOOKUP(L372,'Base Vendeurs'!A:B,2,FALSE))</f>
        <v>Valauto Roncq Skoda</v>
      </c>
      <c r="AV372" s="409">
        <f t="shared" si="69"/>
        <v>2513.2800000000002</v>
      </c>
      <c r="AW372" s="411">
        <f t="shared" si="70"/>
        <v>5.9674247673011105E-2</v>
      </c>
      <c r="AX372" s="415" t="str">
        <f t="shared" si="71"/>
        <v>NON</v>
      </c>
      <c r="AY372" s="231">
        <f>+MargesVN[[#This Row],[Total COM]]+MargesVN[[#This Row],[EXT GIE]]+MargesVN[[#This Row],[Forfait immat]]</f>
        <v>247.82800000000003</v>
      </c>
    </row>
    <row r="373" spans="1:51" s="231" customFormat="1" ht="11.25" customHeight="1" x14ac:dyDescent="0.25">
      <c r="A373" s="319">
        <v>10</v>
      </c>
      <c r="B373" s="319" t="s">
        <v>163</v>
      </c>
      <c r="C373" s="319" t="s">
        <v>29</v>
      </c>
      <c r="D373" s="320">
        <v>46111</v>
      </c>
      <c r="E373" s="321">
        <v>46112</v>
      </c>
      <c r="F373" s="322"/>
      <c r="G373" s="322"/>
      <c r="H373" s="322"/>
      <c r="I373" s="322"/>
      <c r="J373" s="322"/>
      <c r="K373" s="322"/>
      <c r="L373" s="319" t="s">
        <v>109</v>
      </c>
      <c r="M373" s="319">
        <v>511705</v>
      </c>
      <c r="N373" s="319">
        <v>1705</v>
      </c>
      <c r="O373" s="319" t="s">
        <v>2155</v>
      </c>
      <c r="P373" s="323" t="s">
        <v>2156</v>
      </c>
      <c r="Q373" s="319" t="s">
        <v>31</v>
      </c>
      <c r="R373" s="324">
        <v>19775</v>
      </c>
      <c r="S373" s="324">
        <v>808.33</v>
      </c>
      <c r="T373" s="325">
        <f t="shared" si="60"/>
        <v>20583.330000000002</v>
      </c>
      <c r="U373" s="326">
        <v>144</v>
      </c>
      <c r="V373" s="324">
        <v>900.85</v>
      </c>
      <c r="W373" s="327">
        <v>35.01</v>
      </c>
      <c r="X373" s="328"/>
      <c r="Y373" s="327">
        <f t="shared" si="61"/>
        <v>865.84</v>
      </c>
      <c r="Z373" s="329">
        <f t="shared" si="62"/>
        <v>4.3765998990445178E-2</v>
      </c>
      <c r="AA373" s="328">
        <v>0</v>
      </c>
      <c r="AB373" s="327">
        <v>-3210</v>
      </c>
      <c r="AC373" s="327"/>
      <c r="AD373" s="327"/>
      <c r="AE373" s="330">
        <v>0.13</v>
      </c>
      <c r="AF373" s="330">
        <v>0.13</v>
      </c>
      <c r="AG373" s="327">
        <f t="shared" si="63"/>
        <v>112.5592</v>
      </c>
      <c r="AH373" s="327"/>
      <c r="AI373" s="327">
        <f t="shared" si="64"/>
        <v>112.5592</v>
      </c>
      <c r="AJ373" s="319" t="s">
        <v>164</v>
      </c>
      <c r="AK373" s="319"/>
      <c r="AL373" s="326"/>
      <c r="AM373" s="331">
        <f t="shared" si="65"/>
        <v>0</v>
      </c>
      <c r="AN373" s="331">
        <f t="shared" si="66"/>
        <v>1</v>
      </c>
      <c r="AO373" s="331"/>
      <c r="AP373" s="331"/>
      <c r="AQ373" s="331">
        <f t="shared" si="67"/>
        <v>0</v>
      </c>
      <c r="AR373" s="332" t="str">
        <f>IF(A373="","",VLOOKUP(A373,'Base Sites'!A:B,2,FALSE))</f>
        <v>Valauto Roncq</v>
      </c>
      <c r="AS373" s="332" t="str">
        <f t="shared" si="68"/>
        <v>SKODA</v>
      </c>
      <c r="AT373" s="331"/>
      <c r="AU373" s="333" t="str">
        <f>IF(A373="","",VLOOKUP(L373,'Base Vendeurs'!A:B,2,FALSE))</f>
        <v>Valauto Roncq SEAT</v>
      </c>
      <c r="AV373" s="327">
        <f t="shared" si="69"/>
        <v>900.85</v>
      </c>
      <c r="AW373" s="329">
        <f t="shared" si="70"/>
        <v>4.3765998990445178E-2</v>
      </c>
      <c r="AX373" s="333" t="str">
        <f t="shared" si="71"/>
        <v>NON</v>
      </c>
      <c r="AY373" s="231">
        <f>+MargesVN[[#This Row],[Total COM]]+MargesVN[[#This Row],[EXT GIE]]+MargesVN[[#This Row],[Forfait immat]]</f>
        <v>112.5592</v>
      </c>
    </row>
    <row r="374" spans="1:51" s="231" customFormat="1" ht="11.25" customHeight="1" x14ac:dyDescent="0.25">
      <c r="A374" s="232">
        <v>15</v>
      </c>
      <c r="B374" s="232" t="s">
        <v>163</v>
      </c>
      <c r="C374" s="232" t="s">
        <v>104</v>
      </c>
      <c r="D374" s="189">
        <v>46051</v>
      </c>
      <c r="E374" s="233">
        <v>46051</v>
      </c>
      <c r="F374" s="190"/>
      <c r="G374" s="190"/>
      <c r="H374" s="190"/>
      <c r="I374" s="190"/>
      <c r="J374" s="190"/>
      <c r="K374" s="190"/>
      <c r="L374" s="232" t="s">
        <v>291</v>
      </c>
      <c r="M374" s="232">
        <v>511705</v>
      </c>
      <c r="N374" s="232">
        <v>1705</v>
      </c>
      <c r="O374" s="232" t="s">
        <v>896</v>
      </c>
      <c r="P374" s="234" t="s">
        <v>897</v>
      </c>
      <c r="Q374" s="232" t="s">
        <v>107</v>
      </c>
      <c r="R374" s="191">
        <v>22622.33</v>
      </c>
      <c r="S374" s="191">
        <v>941.67</v>
      </c>
      <c r="T374" s="192">
        <f t="shared" si="60"/>
        <v>23564</v>
      </c>
      <c r="U374" s="193">
        <v>62</v>
      </c>
      <c r="V374" s="191">
        <v>844.48</v>
      </c>
      <c r="W374" s="235">
        <v>95</v>
      </c>
      <c r="X374" s="194"/>
      <c r="Y374" s="235">
        <f t="shared" si="61"/>
        <v>749.48</v>
      </c>
      <c r="Z374" s="195">
        <f t="shared" si="62"/>
        <v>3.5837718553726021E-2</v>
      </c>
      <c r="AA374" s="194">
        <v>0</v>
      </c>
      <c r="AB374" s="235">
        <v>-2683.33</v>
      </c>
      <c r="AC374" s="235"/>
      <c r="AD374" s="235"/>
      <c r="AE374" s="196">
        <v>0.13</v>
      </c>
      <c r="AF374" s="196">
        <v>0.13</v>
      </c>
      <c r="AG374" s="235">
        <f t="shared" si="63"/>
        <v>97.432400000000001</v>
      </c>
      <c r="AH374" s="235"/>
      <c r="AI374" s="235">
        <f t="shared" si="64"/>
        <v>97.432400000000001</v>
      </c>
      <c r="AJ374" s="232" t="s">
        <v>164</v>
      </c>
      <c r="AK374" s="232">
        <v>30</v>
      </c>
      <c r="AL374" s="193">
        <v>50</v>
      </c>
      <c r="AM374" s="236">
        <f t="shared" si="65"/>
        <v>1</v>
      </c>
      <c r="AN374" s="236">
        <f t="shared" si="66"/>
        <v>1</v>
      </c>
      <c r="AO374" s="236"/>
      <c r="AP374" s="236"/>
      <c r="AQ374" s="236">
        <f t="shared" si="67"/>
        <v>1</v>
      </c>
      <c r="AR374" s="197" t="str">
        <f>IF(A374="","",VLOOKUP(A374,'Base Sites'!A:B,2,FALSE))</f>
        <v>Valauto Hainaut</v>
      </c>
      <c r="AS374" s="197" t="str">
        <f t="shared" si="68"/>
        <v>VOLKSWAGEN</v>
      </c>
      <c r="AT374" s="236"/>
      <c r="AU374" s="237" t="str">
        <f>IF(A374="","",VLOOKUP(L374,'Base Vendeurs'!A:B,2,FALSE))</f>
        <v>Valauto Hainaut VW</v>
      </c>
      <c r="AV374" s="235">
        <f t="shared" si="69"/>
        <v>844.48</v>
      </c>
      <c r="AW374" s="195">
        <f t="shared" si="70"/>
        <v>3.5837718553726021E-2</v>
      </c>
      <c r="AX374" s="237" t="str">
        <f t="shared" si="71"/>
        <v>NON</v>
      </c>
      <c r="AY374" s="231">
        <f>+MargesVN[[#This Row],[Total COM]]+MargesVN[[#This Row],[EXT GIE]]+MargesVN[[#This Row],[Forfait immat]]</f>
        <v>177.4324</v>
      </c>
    </row>
    <row r="375" spans="1:51" s="231" customFormat="1" ht="11.25" customHeight="1" x14ac:dyDescent="0.25">
      <c r="A375" s="401">
        <v>15</v>
      </c>
      <c r="B375" s="401" t="s">
        <v>163</v>
      </c>
      <c r="C375" s="401" t="s">
        <v>104</v>
      </c>
      <c r="D375" s="402">
        <v>46157</v>
      </c>
      <c r="E375" s="403">
        <v>46157</v>
      </c>
      <c r="F375" s="404"/>
      <c r="G375" s="404"/>
      <c r="H375" s="404"/>
      <c r="I375" s="404" t="s">
        <v>165</v>
      </c>
      <c r="J375" s="404" t="s">
        <v>165</v>
      </c>
      <c r="K375" s="404">
        <v>-397.9</v>
      </c>
      <c r="L375" s="401" t="s">
        <v>327</v>
      </c>
      <c r="M375" s="401">
        <v>511711</v>
      </c>
      <c r="N375" s="401">
        <v>1711</v>
      </c>
      <c r="O375" s="401" t="s">
        <v>4159</v>
      </c>
      <c r="P375" s="405" t="s">
        <v>4160</v>
      </c>
      <c r="Q375" s="401" t="s">
        <v>190</v>
      </c>
      <c r="R375" s="406">
        <v>25797.33</v>
      </c>
      <c r="S375" s="406">
        <v>-200</v>
      </c>
      <c r="T375" s="407">
        <f t="shared" si="60"/>
        <v>25597.33</v>
      </c>
      <c r="U375" s="408">
        <v>113</v>
      </c>
      <c r="V375" s="406">
        <v>922.85</v>
      </c>
      <c r="W375" s="409">
        <v>95</v>
      </c>
      <c r="X375" s="410"/>
      <c r="Y375" s="409">
        <f t="shared" si="61"/>
        <v>827.85</v>
      </c>
      <c r="Z375" s="411">
        <f t="shared" si="62"/>
        <v>3.6052588297295067E-2</v>
      </c>
      <c r="AA375" s="410">
        <v>-2773.34</v>
      </c>
      <c r="AB375" s="409">
        <v>0</v>
      </c>
      <c r="AC375" s="409"/>
      <c r="AD375" s="409" t="s">
        <v>4396</v>
      </c>
      <c r="AE375" s="412">
        <v>0.12</v>
      </c>
      <c r="AF375" s="412">
        <v>0.12</v>
      </c>
      <c r="AG375" s="409">
        <f t="shared" si="63"/>
        <v>99.341999999999999</v>
      </c>
      <c r="AH375" s="409"/>
      <c r="AI375" s="409">
        <f t="shared" si="64"/>
        <v>99.341999999999999</v>
      </c>
      <c r="AJ375" s="401" t="s">
        <v>164</v>
      </c>
      <c r="AK375" s="401">
        <v>30</v>
      </c>
      <c r="AL375" s="408"/>
      <c r="AM375" s="413">
        <f t="shared" si="65"/>
        <v>0</v>
      </c>
      <c r="AN375" s="413">
        <f t="shared" si="66"/>
        <v>1</v>
      </c>
      <c r="AO375" s="413"/>
      <c r="AP375" s="413"/>
      <c r="AQ375" s="413">
        <f t="shared" si="67"/>
        <v>0</v>
      </c>
      <c r="AR375" s="414" t="str">
        <f>IF(A375="","",VLOOKUP(A375,'Base Sites'!A:B,2,FALSE))</f>
        <v>Valauto Hainaut</v>
      </c>
      <c r="AS375" s="414" t="str">
        <f t="shared" si="68"/>
        <v>VOLKSWAGEN</v>
      </c>
      <c r="AT375" s="413"/>
      <c r="AU375" s="415" t="str">
        <f>IF(A375="","",VLOOKUP(L375,'Base Vendeurs'!A:B,2,FALSE))</f>
        <v>Valauto Hainaut VW</v>
      </c>
      <c r="AV375" s="409">
        <f t="shared" si="69"/>
        <v>922.85</v>
      </c>
      <c r="AW375" s="411">
        <f t="shared" si="70"/>
        <v>3.6052588297295067E-2</v>
      </c>
      <c r="AX375" s="415" t="str">
        <f t="shared" si="71"/>
        <v>NON</v>
      </c>
      <c r="AY375" s="231">
        <f>+MargesVN[[#This Row],[Total COM]]+MargesVN[[#This Row],[EXT GIE]]+MargesVN[[#This Row],[Forfait immat]]</f>
        <v>129.34199999999998</v>
      </c>
    </row>
    <row r="376" spans="1:51" s="231" customFormat="1" ht="11.25" customHeight="1" x14ac:dyDescent="0.25">
      <c r="A376" s="319">
        <v>15</v>
      </c>
      <c r="B376" s="319" t="s">
        <v>163</v>
      </c>
      <c r="C376" s="319" t="s">
        <v>104</v>
      </c>
      <c r="D376" s="320">
        <v>46108</v>
      </c>
      <c r="E376" s="321">
        <v>46111</v>
      </c>
      <c r="F376" s="322"/>
      <c r="G376" s="322"/>
      <c r="H376" s="322"/>
      <c r="I376" s="322"/>
      <c r="J376" s="322"/>
      <c r="K376" s="322">
        <v>0</v>
      </c>
      <c r="L376" s="319" t="s">
        <v>297</v>
      </c>
      <c r="M376" s="319">
        <v>511714</v>
      </c>
      <c r="N376" s="319">
        <v>1714</v>
      </c>
      <c r="O376" s="319" t="s">
        <v>2437</v>
      </c>
      <c r="P376" s="323" t="s">
        <v>2438</v>
      </c>
      <c r="Q376" s="319" t="s">
        <v>93</v>
      </c>
      <c r="R376" s="324">
        <v>27305.67</v>
      </c>
      <c r="S376" s="324">
        <v>1141.67</v>
      </c>
      <c r="T376" s="325">
        <f t="shared" si="60"/>
        <v>28447.339999999997</v>
      </c>
      <c r="U376" s="326">
        <v>93</v>
      </c>
      <c r="V376" s="324">
        <v>1089.25</v>
      </c>
      <c r="W376" s="327">
        <v>95</v>
      </c>
      <c r="X376" s="328"/>
      <c r="Y376" s="327">
        <f t="shared" si="61"/>
        <v>994.25</v>
      </c>
      <c r="Z376" s="329">
        <f t="shared" si="62"/>
        <v>3.8290047505320363E-2</v>
      </c>
      <c r="AA376" s="328">
        <v>-1991.31</v>
      </c>
      <c r="AB376" s="327">
        <v>0</v>
      </c>
      <c r="AC376" s="327"/>
      <c r="AD376" s="327"/>
      <c r="AE376" s="330">
        <v>0.13</v>
      </c>
      <c r="AF376" s="330">
        <v>0.13</v>
      </c>
      <c r="AG376" s="327">
        <f t="shared" si="63"/>
        <v>129.2525</v>
      </c>
      <c r="AH376" s="327"/>
      <c r="AI376" s="327">
        <f t="shared" si="64"/>
        <v>129.2525</v>
      </c>
      <c r="AJ376" s="319" t="s">
        <v>149</v>
      </c>
      <c r="AK376" s="319">
        <v>30</v>
      </c>
      <c r="AL376" s="326"/>
      <c r="AM376" s="331">
        <f t="shared" si="65"/>
        <v>0</v>
      </c>
      <c r="AN376" s="331">
        <f t="shared" si="66"/>
        <v>1</v>
      </c>
      <c r="AO376" s="331"/>
      <c r="AP376" s="331"/>
      <c r="AQ376" s="331">
        <f t="shared" si="67"/>
        <v>0</v>
      </c>
      <c r="AR376" s="332" t="str">
        <f>IF(A376="","",VLOOKUP(A376,'Base Sites'!A:B,2,FALSE))</f>
        <v>Valauto Hainaut</v>
      </c>
      <c r="AS376" s="332" t="str">
        <f t="shared" si="68"/>
        <v>VOLKSWAGEN</v>
      </c>
      <c r="AT376" s="331"/>
      <c r="AU376" s="333" t="str">
        <f>IF(A376="","",VLOOKUP(L376,'Base Vendeurs'!A:B,2,FALSE))</f>
        <v>Valauto Roncq VO</v>
      </c>
      <c r="AV376" s="327">
        <f t="shared" si="69"/>
        <v>1089.25</v>
      </c>
      <c r="AW376" s="329">
        <f t="shared" si="70"/>
        <v>3.8290047505320363E-2</v>
      </c>
      <c r="AX376" s="333" t="str">
        <f t="shared" si="71"/>
        <v>NON</v>
      </c>
      <c r="AY376" s="231">
        <f>+MargesVN[[#This Row],[Total COM]]+MargesVN[[#This Row],[EXT GIE]]+MargesVN[[#This Row],[Forfait immat]]</f>
        <v>159.2525</v>
      </c>
    </row>
    <row r="377" spans="1:51" s="231" customFormat="1" ht="11.25" customHeight="1" x14ac:dyDescent="0.25">
      <c r="A377" s="319">
        <v>15</v>
      </c>
      <c r="B377" s="319" t="s">
        <v>163</v>
      </c>
      <c r="C377" s="319" t="s">
        <v>104</v>
      </c>
      <c r="D377" s="320">
        <v>46100</v>
      </c>
      <c r="E377" s="321">
        <v>46101</v>
      </c>
      <c r="F377" s="322"/>
      <c r="G377" s="322"/>
      <c r="H377" s="322"/>
      <c r="I377" s="322"/>
      <c r="J377" s="322"/>
      <c r="K377" s="322">
        <v>0</v>
      </c>
      <c r="L377" s="319" t="s">
        <v>327</v>
      </c>
      <c r="M377" s="319">
        <v>511720</v>
      </c>
      <c r="N377" s="319">
        <v>1720</v>
      </c>
      <c r="O377" s="319" t="s">
        <v>2427</v>
      </c>
      <c r="P377" s="323" t="s">
        <v>2428</v>
      </c>
      <c r="Q377" s="319" t="s">
        <v>93</v>
      </c>
      <c r="R377" s="324">
        <v>24380.67</v>
      </c>
      <c r="S377" s="324">
        <v>975</v>
      </c>
      <c r="T377" s="325">
        <f t="shared" si="60"/>
        <v>25355.67</v>
      </c>
      <c r="U377" s="326">
        <v>52</v>
      </c>
      <c r="V377" s="324">
        <v>855.2</v>
      </c>
      <c r="W377" s="327">
        <v>95</v>
      </c>
      <c r="X377" s="328"/>
      <c r="Y377" s="327">
        <f t="shared" si="61"/>
        <v>760.2</v>
      </c>
      <c r="Z377" s="329">
        <f t="shared" si="62"/>
        <v>3.3728156266428777E-2</v>
      </c>
      <c r="AA377" s="328">
        <v>0</v>
      </c>
      <c r="AB377" s="327">
        <v>-916.67</v>
      </c>
      <c r="AC377" s="327"/>
      <c r="AD377" s="327"/>
      <c r="AE377" s="330">
        <v>0.13</v>
      </c>
      <c r="AF377" s="330">
        <v>0.13</v>
      </c>
      <c r="AG377" s="327">
        <f t="shared" si="63"/>
        <v>98.826000000000008</v>
      </c>
      <c r="AH377" s="327"/>
      <c r="AI377" s="327">
        <f t="shared" si="64"/>
        <v>98.826000000000008</v>
      </c>
      <c r="AJ377" s="319" t="s">
        <v>164</v>
      </c>
      <c r="AK377" s="319">
        <v>30</v>
      </c>
      <c r="AL377" s="326">
        <v>50</v>
      </c>
      <c r="AM377" s="331">
        <f t="shared" si="65"/>
        <v>1</v>
      </c>
      <c r="AN377" s="331">
        <f t="shared" si="66"/>
        <v>1</v>
      </c>
      <c r="AO377" s="331"/>
      <c r="AP377" s="331"/>
      <c r="AQ377" s="331">
        <f t="shared" si="67"/>
        <v>1</v>
      </c>
      <c r="AR377" s="332" t="str">
        <f>IF(A377="","",VLOOKUP(A377,'Base Sites'!A:B,2,FALSE))</f>
        <v>Valauto Hainaut</v>
      </c>
      <c r="AS377" s="332" t="str">
        <f t="shared" si="68"/>
        <v>VOLKSWAGEN</v>
      </c>
      <c r="AT377" s="331"/>
      <c r="AU377" s="333" t="str">
        <f>IF(A377="","",VLOOKUP(L377,'Base Vendeurs'!A:B,2,FALSE))</f>
        <v>Valauto Hainaut VW</v>
      </c>
      <c r="AV377" s="327">
        <f t="shared" si="69"/>
        <v>855.2</v>
      </c>
      <c r="AW377" s="329">
        <f t="shared" si="70"/>
        <v>3.3728156266428777E-2</v>
      </c>
      <c r="AX377" s="333" t="str">
        <f t="shared" si="71"/>
        <v>NON</v>
      </c>
      <c r="AY377" s="231">
        <f>+MargesVN[[#This Row],[Total COM]]+MargesVN[[#This Row],[EXT GIE]]+MargesVN[[#This Row],[Forfait immat]]</f>
        <v>178.82600000000002</v>
      </c>
    </row>
    <row r="378" spans="1:51" s="231" customFormat="1" ht="11.25" customHeight="1" x14ac:dyDescent="0.25">
      <c r="A378" s="45">
        <v>15</v>
      </c>
      <c r="B378" s="45" t="s">
        <v>163</v>
      </c>
      <c r="C378" s="45" t="s">
        <v>104</v>
      </c>
      <c r="D378" s="44">
        <v>46063</v>
      </c>
      <c r="E378" s="65">
        <v>46063</v>
      </c>
      <c r="F378" s="35"/>
      <c r="G378" s="35"/>
      <c r="H378" s="35"/>
      <c r="I378" s="35"/>
      <c r="J378" s="35"/>
      <c r="K378" s="35">
        <v>0</v>
      </c>
      <c r="L378" s="45" t="s">
        <v>327</v>
      </c>
      <c r="M378" s="45">
        <v>511726</v>
      </c>
      <c r="N378" s="45">
        <v>1726</v>
      </c>
      <c r="O378" s="45" t="s">
        <v>1492</v>
      </c>
      <c r="P378" s="66" t="s">
        <v>1493</v>
      </c>
      <c r="Q378" s="45" t="s">
        <v>24</v>
      </c>
      <c r="R378" s="47">
        <v>36791.67</v>
      </c>
      <c r="S378" s="47">
        <v>608.34</v>
      </c>
      <c r="T378" s="48">
        <f t="shared" si="60"/>
        <v>37400.009999999995</v>
      </c>
      <c r="U378" s="49">
        <v>11</v>
      </c>
      <c r="V378" s="47">
        <v>1279.8800000000001</v>
      </c>
      <c r="W378" s="46">
        <v>95</v>
      </c>
      <c r="X378" s="50"/>
      <c r="Y378" s="46">
        <f t="shared" si="61"/>
        <v>1184.8800000000001</v>
      </c>
      <c r="Z378" s="51">
        <f t="shared" si="62"/>
        <v>3.422138122422963E-2</v>
      </c>
      <c r="AA378" s="50">
        <v>0</v>
      </c>
      <c r="AB378" s="46">
        <v>-2800</v>
      </c>
      <c r="AC378" s="46"/>
      <c r="AD378" s="46"/>
      <c r="AE378" s="52">
        <v>0.1</v>
      </c>
      <c r="AF378" s="52">
        <v>0.1</v>
      </c>
      <c r="AG378" s="46">
        <f t="shared" si="63"/>
        <v>118.48800000000001</v>
      </c>
      <c r="AH378" s="46"/>
      <c r="AI378" s="46">
        <f t="shared" si="64"/>
        <v>118.48800000000001</v>
      </c>
      <c r="AJ378" s="45" t="s">
        <v>164</v>
      </c>
      <c r="AK378" s="45">
        <v>30</v>
      </c>
      <c r="AL378" s="49">
        <v>50</v>
      </c>
      <c r="AM378" s="238">
        <f t="shared" si="65"/>
        <v>1</v>
      </c>
      <c r="AN378" s="238">
        <f t="shared" si="66"/>
        <v>1</v>
      </c>
      <c r="AO378" s="238"/>
      <c r="AP378" s="238"/>
      <c r="AQ378" s="238">
        <f t="shared" si="67"/>
        <v>1</v>
      </c>
      <c r="AR378" s="96" t="str">
        <f>IF(A378="","",VLOOKUP(A378,'Base Sites'!A:B,2,FALSE))</f>
        <v>Valauto Hainaut</v>
      </c>
      <c r="AS378" s="96" t="str">
        <f t="shared" si="68"/>
        <v>VOLKSWAGEN</v>
      </c>
      <c r="AT378" s="238"/>
      <c r="AU378" s="231" t="str">
        <f>IF(A378="","",VLOOKUP(L378,'Base Vendeurs'!A:B,2,FALSE))</f>
        <v>Valauto Hainaut VW</v>
      </c>
      <c r="AV378" s="46">
        <f t="shared" si="69"/>
        <v>1279.8800000000001</v>
      </c>
      <c r="AW378" s="51">
        <f t="shared" si="70"/>
        <v>3.422138122422963E-2</v>
      </c>
      <c r="AX378" s="231" t="str">
        <f t="shared" si="71"/>
        <v>NON</v>
      </c>
      <c r="AY378" s="231">
        <f>+MargesVN[[#This Row],[Total COM]]+MargesVN[[#This Row],[EXT GIE]]+MargesVN[[#This Row],[Forfait immat]]</f>
        <v>198.488</v>
      </c>
    </row>
    <row r="379" spans="1:51" s="231" customFormat="1" ht="11.25" customHeight="1" x14ac:dyDescent="0.25">
      <c r="A379" s="292">
        <v>15</v>
      </c>
      <c r="B379" s="292" t="s">
        <v>163</v>
      </c>
      <c r="C379" s="292" t="s">
        <v>104</v>
      </c>
      <c r="D379" s="140">
        <v>46036</v>
      </c>
      <c r="E379" s="293">
        <v>46036</v>
      </c>
      <c r="F379" s="141"/>
      <c r="G379" s="141"/>
      <c r="H379" s="141"/>
      <c r="I379" s="141"/>
      <c r="J379" s="141"/>
      <c r="K379" s="141">
        <v>0</v>
      </c>
      <c r="L379" s="292" t="s">
        <v>353</v>
      </c>
      <c r="M379" s="292">
        <v>511730</v>
      </c>
      <c r="N379" s="292">
        <v>1730</v>
      </c>
      <c r="O379" s="292" t="s">
        <v>1187</v>
      </c>
      <c r="P379" s="294" t="s">
        <v>1188</v>
      </c>
      <c r="Q379" s="292" t="s">
        <v>157</v>
      </c>
      <c r="R379" s="142">
        <v>28533.33</v>
      </c>
      <c r="S379" s="142">
        <v>1250</v>
      </c>
      <c r="T379" s="143">
        <f t="shared" si="60"/>
        <v>29783.33</v>
      </c>
      <c r="U379" s="144">
        <v>22</v>
      </c>
      <c r="V379" s="339">
        <v>518.58000000000004</v>
      </c>
      <c r="W379" s="295">
        <v>95</v>
      </c>
      <c r="X379" s="145"/>
      <c r="Y379" s="295">
        <f t="shared" si="61"/>
        <v>423.58000000000004</v>
      </c>
      <c r="Z379" s="146">
        <f t="shared" si="62"/>
        <v>1.7411753487605316E-2</v>
      </c>
      <c r="AA379" s="145">
        <v>0</v>
      </c>
      <c r="AB379" s="295">
        <v>-3333.33</v>
      </c>
      <c r="AC379" s="295"/>
      <c r="AD379" s="295"/>
      <c r="AE379" s="147">
        <v>7.0000000000000007E-2</v>
      </c>
      <c r="AF379" s="147">
        <v>7.0000000000000007E-2</v>
      </c>
      <c r="AG379" s="295">
        <f t="shared" si="63"/>
        <v>29.650600000000004</v>
      </c>
      <c r="AH379" s="295"/>
      <c r="AI379" s="295">
        <f t="shared" si="64"/>
        <v>29.650600000000004</v>
      </c>
      <c r="AJ379" s="292" t="s">
        <v>164</v>
      </c>
      <c r="AK379" s="292">
        <v>0</v>
      </c>
      <c r="AL379" s="144"/>
      <c r="AM379" s="296">
        <f t="shared" si="65"/>
        <v>0</v>
      </c>
      <c r="AN379" s="296">
        <f t="shared" si="66"/>
        <v>1</v>
      </c>
      <c r="AO379" s="269">
        <v>916.67</v>
      </c>
      <c r="AP379" s="300">
        <v>46090</v>
      </c>
      <c r="AQ379" s="296">
        <f t="shared" si="67"/>
        <v>0</v>
      </c>
      <c r="AR379" s="148" t="str">
        <f>IF(A379="","",VLOOKUP(A379,'Base Sites'!A:B,2,FALSE))</f>
        <v>Valauto Hainaut</v>
      </c>
      <c r="AS379" s="148" t="str">
        <f t="shared" si="68"/>
        <v>VOLKSWAGEN</v>
      </c>
      <c r="AT379" s="296"/>
      <c r="AU379" s="297" t="str">
        <f>IF(A379="","",VLOOKUP(L379,'Base Vendeurs'!A:B,2,FALSE))</f>
        <v>Valauto Hainaut VW</v>
      </c>
      <c r="AV379" s="251">
        <f t="shared" si="69"/>
        <v>1435.25</v>
      </c>
      <c r="AW379" s="146">
        <f t="shared" si="70"/>
        <v>4.8189708806906408E-2</v>
      </c>
      <c r="AX379" s="237" t="str">
        <f t="shared" si="71"/>
        <v>NON</v>
      </c>
      <c r="AY379" s="231">
        <f>+MargesVN[[#This Row],[Total COM]]+MargesVN[[#This Row],[EXT GIE]]+MargesVN[[#This Row],[Forfait immat]]</f>
        <v>29.650600000000004</v>
      </c>
    </row>
    <row r="380" spans="1:51" s="231" customFormat="1" ht="11.25" customHeight="1" x14ac:dyDescent="0.25">
      <c r="A380" s="286">
        <v>15</v>
      </c>
      <c r="B380" s="286" t="s">
        <v>163</v>
      </c>
      <c r="C380" s="286" t="s">
        <v>104</v>
      </c>
      <c r="D380" s="180">
        <v>46037</v>
      </c>
      <c r="E380" s="287">
        <v>46038</v>
      </c>
      <c r="F380" s="181"/>
      <c r="G380" s="181"/>
      <c r="H380" s="181"/>
      <c r="I380" s="181"/>
      <c r="J380" s="181"/>
      <c r="K380" s="181">
        <v>0</v>
      </c>
      <c r="L380" s="286" t="s">
        <v>353</v>
      </c>
      <c r="M380" s="286">
        <v>511731</v>
      </c>
      <c r="N380" s="286">
        <v>1731</v>
      </c>
      <c r="O380" s="286" t="s">
        <v>975</v>
      </c>
      <c r="P380" s="288" t="s">
        <v>976</v>
      </c>
      <c r="Q380" s="286" t="s">
        <v>177</v>
      </c>
      <c r="R380" s="182">
        <v>33863.33</v>
      </c>
      <c r="S380" s="182">
        <v>833.33</v>
      </c>
      <c r="T380" s="183">
        <f t="shared" si="60"/>
        <v>34696.660000000003</v>
      </c>
      <c r="U380" s="184">
        <v>49</v>
      </c>
      <c r="V380" s="182">
        <v>1590.43</v>
      </c>
      <c r="W380" s="289">
        <v>95</v>
      </c>
      <c r="X380" s="185"/>
      <c r="Y380" s="289">
        <f t="shared" si="61"/>
        <v>1495.43</v>
      </c>
      <c r="Z380" s="186">
        <f t="shared" si="62"/>
        <v>4.5838129664353855E-2</v>
      </c>
      <c r="AA380" s="185">
        <v>0</v>
      </c>
      <c r="AB380" s="289">
        <v>-5566.67</v>
      </c>
      <c r="AC380" s="289"/>
      <c r="AD380" s="289"/>
      <c r="AE380" s="187">
        <v>7.0000000000000007E-2</v>
      </c>
      <c r="AF380" s="187">
        <v>7.0000000000000007E-2</v>
      </c>
      <c r="AG380" s="289">
        <f t="shared" si="63"/>
        <v>104.68010000000001</v>
      </c>
      <c r="AH380" s="289"/>
      <c r="AI380" s="289">
        <f t="shared" si="64"/>
        <v>104.68010000000001</v>
      </c>
      <c r="AJ380" s="286" t="s">
        <v>164</v>
      </c>
      <c r="AK380" s="286">
        <v>0</v>
      </c>
      <c r="AL380" s="184"/>
      <c r="AM380" s="290">
        <f t="shared" si="65"/>
        <v>0</v>
      </c>
      <c r="AN380" s="290">
        <f t="shared" si="66"/>
        <v>1</v>
      </c>
      <c r="AO380" s="290"/>
      <c r="AP380" s="290"/>
      <c r="AQ380" s="290">
        <f t="shared" si="67"/>
        <v>0</v>
      </c>
      <c r="AR380" s="188" t="str">
        <f>IF(A380="","",VLOOKUP(A380,'Base Sites'!A:B,2,FALSE))</f>
        <v>Valauto Hainaut</v>
      </c>
      <c r="AS380" s="188" t="str">
        <f t="shared" si="68"/>
        <v>VOLKSWAGEN</v>
      </c>
      <c r="AT380" s="290"/>
      <c r="AU380" s="291" t="str">
        <f>IF(A380="","",VLOOKUP(L380,'Base Vendeurs'!A:B,2,FALSE))</f>
        <v>Valauto Hainaut VW</v>
      </c>
      <c r="AV380" s="289">
        <f t="shared" si="69"/>
        <v>1590.43</v>
      </c>
      <c r="AW380" s="186">
        <f t="shared" si="70"/>
        <v>4.5838129664353855E-2</v>
      </c>
      <c r="AX380" s="237" t="str">
        <f t="shared" si="71"/>
        <v>NON</v>
      </c>
      <c r="AY380" s="231">
        <f>+MargesVN[[#This Row],[Total COM]]+MargesVN[[#This Row],[EXT GIE]]+MargesVN[[#This Row],[Forfait immat]]</f>
        <v>104.68010000000001</v>
      </c>
    </row>
    <row r="381" spans="1:51" s="231" customFormat="1" ht="11.25" customHeight="1" x14ac:dyDescent="0.25">
      <c r="A381" s="286">
        <v>15</v>
      </c>
      <c r="B381" s="286" t="s">
        <v>163</v>
      </c>
      <c r="C381" s="286" t="s">
        <v>104</v>
      </c>
      <c r="D381" s="180">
        <v>46041</v>
      </c>
      <c r="E381" s="287">
        <v>46041</v>
      </c>
      <c r="F381" s="181"/>
      <c r="G381" s="181"/>
      <c r="H381" s="181"/>
      <c r="I381" s="181"/>
      <c r="J381" s="181"/>
      <c r="K381" s="181">
        <v>0</v>
      </c>
      <c r="L381" s="286" t="s">
        <v>353</v>
      </c>
      <c r="M381" s="286">
        <v>511732</v>
      </c>
      <c r="N381" s="286">
        <v>1732</v>
      </c>
      <c r="O381" s="286" t="s">
        <v>1043</v>
      </c>
      <c r="P381" s="288" t="s">
        <v>1044</v>
      </c>
      <c r="Q381" s="286" t="s">
        <v>177</v>
      </c>
      <c r="R381" s="182">
        <v>33863.33</v>
      </c>
      <c r="S381" s="182">
        <v>833.33</v>
      </c>
      <c r="T381" s="183">
        <f t="shared" si="60"/>
        <v>34696.660000000003</v>
      </c>
      <c r="U381" s="184">
        <v>47</v>
      </c>
      <c r="V381" s="182">
        <v>1590.43</v>
      </c>
      <c r="W381" s="289">
        <v>95</v>
      </c>
      <c r="X381" s="185"/>
      <c r="Y381" s="289">
        <f t="shared" si="61"/>
        <v>1495.43</v>
      </c>
      <c r="Z381" s="186">
        <f t="shared" si="62"/>
        <v>4.5838129664353855E-2</v>
      </c>
      <c r="AA381" s="185">
        <v>0</v>
      </c>
      <c r="AB381" s="289">
        <v>-5566.67</v>
      </c>
      <c r="AC381" s="289"/>
      <c r="AD381" s="289"/>
      <c r="AE381" s="187">
        <v>7.0000000000000007E-2</v>
      </c>
      <c r="AF381" s="187">
        <v>7.0000000000000007E-2</v>
      </c>
      <c r="AG381" s="289">
        <f t="shared" si="63"/>
        <v>104.68010000000001</v>
      </c>
      <c r="AH381" s="289"/>
      <c r="AI381" s="289">
        <f t="shared" si="64"/>
        <v>104.68010000000001</v>
      </c>
      <c r="AJ381" s="286" t="s">
        <v>164</v>
      </c>
      <c r="AK381" s="286">
        <v>0</v>
      </c>
      <c r="AL381" s="184"/>
      <c r="AM381" s="290">
        <f t="shared" si="65"/>
        <v>0</v>
      </c>
      <c r="AN381" s="290">
        <f t="shared" si="66"/>
        <v>1</v>
      </c>
      <c r="AO381" s="290"/>
      <c r="AP381" s="312"/>
      <c r="AQ381" s="290">
        <f t="shared" si="67"/>
        <v>0</v>
      </c>
      <c r="AR381" s="188" t="str">
        <f>IF(A381="","",VLOOKUP(A381,'Base Sites'!A:B,2,FALSE))</f>
        <v>Valauto Hainaut</v>
      </c>
      <c r="AS381" s="188" t="str">
        <f t="shared" si="68"/>
        <v>VOLKSWAGEN</v>
      </c>
      <c r="AT381" s="290"/>
      <c r="AU381" s="291" t="str">
        <f>IF(A381="","",VLOOKUP(L381,'Base Vendeurs'!A:B,2,FALSE))</f>
        <v>Valauto Hainaut VW</v>
      </c>
      <c r="AV381" s="289">
        <f t="shared" si="69"/>
        <v>1590.43</v>
      </c>
      <c r="AW381" s="186">
        <f t="shared" si="70"/>
        <v>4.5838129664353855E-2</v>
      </c>
      <c r="AX381" s="237" t="str">
        <f t="shared" si="71"/>
        <v>NON</v>
      </c>
      <c r="AY381" s="231">
        <f>+MargesVN[[#This Row],[Total COM]]+MargesVN[[#This Row],[EXT GIE]]+MargesVN[[#This Row],[Forfait immat]]</f>
        <v>104.68010000000001</v>
      </c>
    </row>
    <row r="382" spans="1:51" s="231" customFormat="1" ht="11.25" customHeight="1" x14ac:dyDescent="0.25">
      <c r="A382" s="271">
        <v>15</v>
      </c>
      <c r="B382" s="271" t="s">
        <v>163</v>
      </c>
      <c r="C382" s="271" t="s">
        <v>104</v>
      </c>
      <c r="D382" s="207">
        <v>46036</v>
      </c>
      <c r="E382" s="272">
        <v>46036</v>
      </c>
      <c r="F382" s="208"/>
      <c r="G382" s="208"/>
      <c r="H382" s="208"/>
      <c r="I382" s="208"/>
      <c r="J382" s="208"/>
      <c r="K382" s="208">
        <v>0</v>
      </c>
      <c r="L382" s="271" t="s">
        <v>353</v>
      </c>
      <c r="M382" s="271">
        <v>511733</v>
      </c>
      <c r="N382" s="271">
        <v>1733</v>
      </c>
      <c r="O382" s="271" t="s">
        <v>1011</v>
      </c>
      <c r="P382" s="273" t="s">
        <v>1012</v>
      </c>
      <c r="Q382" s="271" t="s">
        <v>177</v>
      </c>
      <c r="R382" s="209">
        <v>33863.33</v>
      </c>
      <c r="S382" s="209">
        <v>833.33</v>
      </c>
      <c r="T382" s="210">
        <f t="shared" si="60"/>
        <v>34696.660000000003</v>
      </c>
      <c r="U382" s="211">
        <v>43</v>
      </c>
      <c r="V382" s="209">
        <v>1590.43</v>
      </c>
      <c r="W382" s="274">
        <v>95</v>
      </c>
      <c r="X382" s="212"/>
      <c r="Y382" s="274">
        <f t="shared" si="61"/>
        <v>1495.43</v>
      </c>
      <c r="Z382" s="213">
        <f t="shared" si="62"/>
        <v>4.5838129664353855E-2</v>
      </c>
      <c r="AA382" s="212">
        <v>0</v>
      </c>
      <c r="AB382" s="274">
        <v>-5566.67</v>
      </c>
      <c r="AC382" s="274"/>
      <c r="AD382" s="274"/>
      <c r="AE382" s="214">
        <v>7.0000000000000007E-2</v>
      </c>
      <c r="AF382" s="214">
        <v>7.0000000000000007E-2</v>
      </c>
      <c r="AG382" s="274">
        <f t="shared" si="63"/>
        <v>104.68010000000001</v>
      </c>
      <c r="AH382" s="274"/>
      <c r="AI382" s="274">
        <f t="shared" si="64"/>
        <v>104.68010000000001</v>
      </c>
      <c r="AJ382" s="271" t="s">
        <v>164</v>
      </c>
      <c r="AK382" s="271">
        <v>0</v>
      </c>
      <c r="AL382" s="211"/>
      <c r="AM382" s="275">
        <f t="shared" si="65"/>
        <v>0</v>
      </c>
      <c r="AN382" s="275">
        <f t="shared" si="66"/>
        <v>1</v>
      </c>
      <c r="AO382" s="275"/>
      <c r="AP382" s="275"/>
      <c r="AQ382" s="275">
        <f t="shared" si="67"/>
        <v>0</v>
      </c>
      <c r="AR382" s="215" t="str">
        <f>IF(A382="","",VLOOKUP(A382,'Base Sites'!A:B,2,FALSE))</f>
        <v>Valauto Hainaut</v>
      </c>
      <c r="AS382" s="215" t="str">
        <f t="shared" si="68"/>
        <v>VOLKSWAGEN</v>
      </c>
      <c r="AT382" s="275"/>
      <c r="AU382" s="276" t="str">
        <f>IF(A382="","",VLOOKUP(L382,'Base Vendeurs'!A:B,2,FALSE))</f>
        <v>Valauto Hainaut VW</v>
      </c>
      <c r="AV382" s="274">
        <f t="shared" si="69"/>
        <v>1590.43</v>
      </c>
      <c r="AW382" s="213">
        <f t="shared" si="70"/>
        <v>4.5838129664353855E-2</v>
      </c>
      <c r="AX382" s="276" t="str">
        <f t="shared" si="71"/>
        <v>NON</v>
      </c>
      <c r="AY382" s="231">
        <f>+MargesVN[[#This Row],[Total COM]]+MargesVN[[#This Row],[EXT GIE]]+MargesVN[[#This Row],[Forfait immat]]</f>
        <v>104.68010000000001</v>
      </c>
    </row>
    <row r="383" spans="1:51" s="231" customFormat="1" ht="11.25" customHeight="1" x14ac:dyDescent="0.25">
      <c r="A383" s="239">
        <v>15</v>
      </c>
      <c r="B383" s="239" t="s">
        <v>163</v>
      </c>
      <c r="C383" s="239" t="s">
        <v>104</v>
      </c>
      <c r="D383" s="198">
        <v>46043</v>
      </c>
      <c r="E383" s="240">
        <v>46043</v>
      </c>
      <c r="F383" s="199"/>
      <c r="G383" s="199"/>
      <c r="H383" s="199"/>
      <c r="I383" s="199"/>
      <c r="J383" s="199" t="s">
        <v>165</v>
      </c>
      <c r="K383" s="199"/>
      <c r="L383" s="239" t="s">
        <v>327</v>
      </c>
      <c r="M383" s="239">
        <v>511736</v>
      </c>
      <c r="N383" s="239">
        <v>1736</v>
      </c>
      <c r="O383" s="239" t="s">
        <v>870</v>
      </c>
      <c r="P383" s="241" t="s">
        <v>871</v>
      </c>
      <c r="Q383" s="239" t="s">
        <v>93</v>
      </c>
      <c r="R383" s="200">
        <v>34805.67</v>
      </c>
      <c r="S383" s="200">
        <v>4433.3500000000004</v>
      </c>
      <c r="T383" s="201">
        <f t="shared" ref="T383:T427" si="72">+R383+S383</f>
        <v>39239.019999999997</v>
      </c>
      <c r="U383" s="202">
        <v>28</v>
      </c>
      <c r="V383" s="316">
        <v>1563.01</v>
      </c>
      <c r="W383" s="242">
        <v>95</v>
      </c>
      <c r="X383" s="203"/>
      <c r="Y383" s="242">
        <f t="shared" ref="Y383:Y427" si="73">+V383-W383+X383</f>
        <v>1468.01</v>
      </c>
      <c r="Z383" s="204">
        <f t="shared" ref="Z383:Z427" si="74">(V383+X383)/T383</f>
        <v>3.9833053934578387E-2</v>
      </c>
      <c r="AA383" s="203">
        <v>0</v>
      </c>
      <c r="AB383" s="242">
        <v>-500</v>
      </c>
      <c r="AC383" s="242"/>
      <c r="AD383" s="242"/>
      <c r="AE383" s="205">
        <v>7.0000000000000007E-2</v>
      </c>
      <c r="AF383" s="205">
        <v>7.0000000000000007E-2</v>
      </c>
      <c r="AG383" s="242">
        <f t="shared" ref="AG383:AG427" si="75">+Y383*AE383</f>
        <v>102.76070000000001</v>
      </c>
      <c r="AH383" s="242"/>
      <c r="AI383" s="242">
        <f t="shared" ref="AI383:AI427" si="76">+AG383+AH383</f>
        <v>102.76070000000001</v>
      </c>
      <c r="AJ383" s="239" t="s">
        <v>166</v>
      </c>
      <c r="AK383" s="239">
        <v>30</v>
      </c>
      <c r="AL383" s="202">
        <v>20</v>
      </c>
      <c r="AM383" s="243">
        <f t="shared" ref="AM383:AM427" si="77">IF(AL383&gt;0,100%,0%)</f>
        <v>1</v>
      </c>
      <c r="AN383" s="243">
        <f t="shared" ref="AN383:AN427" si="78">IF(A383&gt;0,1,"")</f>
        <v>1</v>
      </c>
      <c r="AO383" s="243">
        <v>-450</v>
      </c>
      <c r="AP383" s="317">
        <v>46056</v>
      </c>
      <c r="AQ383" s="243">
        <f t="shared" ref="AQ383:AQ427" si="79">IF(AN383="","",+AM383/AN383)</f>
        <v>1</v>
      </c>
      <c r="AR383" s="206" t="str">
        <f>IF(A383="","",VLOOKUP(A383,'Base Sites'!A:B,2,FALSE))</f>
        <v>Valauto Hainaut</v>
      </c>
      <c r="AS383" s="206" t="str">
        <f t="shared" ref="AS383:AS427" si="80">IF(C383="VW","VOLKSWAGEN",IF(C383="SE","SEAT",IF(C383="NI","NISSAN",IF(C383="HY","HYUNDAI",IF(C383="VU","VUL",IF(C383="sk","SKODA",IF(C383="ltsk","SKODA",IF(C383="CUPRA","CUPRA",IF(C383="AUDI","AUDI","")))))))))</f>
        <v>VOLKSWAGEN</v>
      </c>
      <c r="AT383" s="243"/>
      <c r="AU383" s="244" t="str">
        <f>IF(A383="","",VLOOKUP(L383,'Base Vendeurs'!A:B,2,FALSE))</f>
        <v>Valauto Hainaut VW</v>
      </c>
      <c r="AV383" s="242">
        <f t="shared" ref="AV383:AV427" si="81">+V383+AO383</f>
        <v>1113.01</v>
      </c>
      <c r="AW383" s="204">
        <f t="shared" ref="AW383:AW427" si="82">IF(A383="","",+AV383/T383)</f>
        <v>2.8364877614170794E-2</v>
      </c>
      <c r="AX383" s="244" t="str">
        <f t="shared" ref="AX383:AX427" si="83">IF(AV383&lt;0,"OUI","NON")</f>
        <v>NON</v>
      </c>
      <c r="AY383" s="231">
        <f>+MargesVN[[#This Row],[Total COM]]+MargesVN[[#This Row],[EXT GIE]]+MargesVN[[#This Row],[Forfait immat]]</f>
        <v>152.76070000000001</v>
      </c>
    </row>
    <row r="384" spans="1:51" s="231" customFormat="1" ht="11.25" customHeight="1" x14ac:dyDescent="0.25">
      <c r="A384" s="259">
        <v>15</v>
      </c>
      <c r="B384" s="259" t="s">
        <v>163</v>
      </c>
      <c r="C384" s="259" t="s">
        <v>104</v>
      </c>
      <c r="D384" s="150">
        <v>46035</v>
      </c>
      <c r="E384" s="260">
        <v>46035</v>
      </c>
      <c r="F384" s="151"/>
      <c r="G384" s="151"/>
      <c r="H384" s="151"/>
      <c r="I384" s="151"/>
      <c r="J384" s="151"/>
      <c r="K384" s="151">
        <v>0</v>
      </c>
      <c r="L384" s="259" t="s">
        <v>353</v>
      </c>
      <c r="M384" s="259">
        <v>511737</v>
      </c>
      <c r="N384" s="259">
        <v>1737</v>
      </c>
      <c r="O384" s="259" t="s">
        <v>1049</v>
      </c>
      <c r="P384" s="261" t="s">
        <v>1050</v>
      </c>
      <c r="Q384" s="259" t="s">
        <v>177</v>
      </c>
      <c r="R384" s="152">
        <v>33863.33</v>
      </c>
      <c r="S384" s="152">
        <v>833.33</v>
      </c>
      <c r="T384" s="153">
        <f t="shared" si="72"/>
        <v>34696.660000000003</v>
      </c>
      <c r="U384" s="154">
        <v>42</v>
      </c>
      <c r="V384" s="152">
        <v>1590.43</v>
      </c>
      <c r="W384" s="262">
        <v>95</v>
      </c>
      <c r="X384" s="155"/>
      <c r="Y384" s="262">
        <f t="shared" si="73"/>
        <v>1495.43</v>
      </c>
      <c r="Z384" s="156">
        <f t="shared" si="74"/>
        <v>4.5838129664353855E-2</v>
      </c>
      <c r="AA384" s="155">
        <v>0</v>
      </c>
      <c r="AB384" s="262">
        <v>-5566.67</v>
      </c>
      <c r="AC384" s="262"/>
      <c r="AD384" s="262"/>
      <c r="AE384" s="157">
        <v>7.0000000000000007E-2</v>
      </c>
      <c r="AF384" s="157">
        <v>7.0000000000000007E-2</v>
      </c>
      <c r="AG384" s="262">
        <f t="shared" si="75"/>
        <v>104.68010000000001</v>
      </c>
      <c r="AH384" s="262"/>
      <c r="AI384" s="262">
        <f t="shared" si="76"/>
        <v>104.68010000000001</v>
      </c>
      <c r="AJ384" s="259" t="s">
        <v>164</v>
      </c>
      <c r="AK384" s="259">
        <v>0</v>
      </c>
      <c r="AL384" s="154"/>
      <c r="AM384" s="263">
        <f t="shared" si="77"/>
        <v>0</v>
      </c>
      <c r="AN384" s="263">
        <f t="shared" si="78"/>
        <v>1</v>
      </c>
      <c r="AO384" s="263"/>
      <c r="AP384" s="263"/>
      <c r="AQ384" s="263">
        <f t="shared" si="79"/>
        <v>0</v>
      </c>
      <c r="AR384" s="158" t="str">
        <f>IF(A384="","",VLOOKUP(A384,'Base Sites'!A:B,2,FALSE))</f>
        <v>Valauto Hainaut</v>
      </c>
      <c r="AS384" s="158" t="str">
        <f t="shared" si="80"/>
        <v>VOLKSWAGEN</v>
      </c>
      <c r="AT384" s="263"/>
      <c r="AU384" s="264" t="str">
        <f>IF(A384="","",VLOOKUP(L384,'Base Vendeurs'!A:B,2,FALSE))</f>
        <v>Valauto Hainaut VW</v>
      </c>
      <c r="AV384" s="251">
        <f t="shared" si="81"/>
        <v>1590.43</v>
      </c>
      <c r="AW384" s="156">
        <f t="shared" si="82"/>
        <v>4.5838129664353855E-2</v>
      </c>
      <c r="AX384" s="237" t="str">
        <f t="shared" si="83"/>
        <v>NON</v>
      </c>
      <c r="AY384" s="231">
        <f>+MargesVN[[#This Row],[Total COM]]+MargesVN[[#This Row],[EXT GIE]]+MargesVN[[#This Row],[Forfait immat]]</f>
        <v>104.68010000000001</v>
      </c>
    </row>
    <row r="385" spans="1:51" s="231" customFormat="1" ht="11.25" customHeight="1" x14ac:dyDescent="0.25">
      <c r="A385" s="45">
        <v>15</v>
      </c>
      <c r="B385" s="45" t="s">
        <v>163</v>
      </c>
      <c r="C385" s="45" t="s">
        <v>104</v>
      </c>
      <c r="D385" s="44">
        <v>46063</v>
      </c>
      <c r="E385" s="65">
        <v>46063</v>
      </c>
      <c r="F385" s="35"/>
      <c r="G385" s="35"/>
      <c r="H385" s="35"/>
      <c r="I385" s="35"/>
      <c r="J385" s="35"/>
      <c r="K385" s="35">
        <v>0</v>
      </c>
      <c r="L385" s="45" t="s">
        <v>291</v>
      </c>
      <c r="M385" s="45">
        <v>511740</v>
      </c>
      <c r="N385" s="45">
        <v>1740</v>
      </c>
      <c r="O385" s="45" t="s">
        <v>1477</v>
      </c>
      <c r="P385" s="66" t="s">
        <v>1478</v>
      </c>
      <c r="Q385" s="45" t="s">
        <v>93</v>
      </c>
      <c r="R385" s="47">
        <v>27305.67</v>
      </c>
      <c r="S385" s="47">
        <v>2033.34</v>
      </c>
      <c r="T385" s="48">
        <f t="shared" si="72"/>
        <v>29339.01</v>
      </c>
      <c r="U385" s="49">
        <v>50</v>
      </c>
      <c r="V385" s="47">
        <v>975.17</v>
      </c>
      <c r="W385" s="46">
        <v>95</v>
      </c>
      <c r="X385" s="50"/>
      <c r="Y385" s="46">
        <f t="shared" si="73"/>
        <v>880.17</v>
      </c>
      <c r="Z385" s="51">
        <f t="shared" si="74"/>
        <v>3.3237999509867583E-2</v>
      </c>
      <c r="AA385" s="50">
        <v>0</v>
      </c>
      <c r="AB385" s="46">
        <v>0</v>
      </c>
      <c r="AC385" s="46"/>
      <c r="AD385" s="46"/>
      <c r="AE385" s="52">
        <v>7.0000000000000007E-2</v>
      </c>
      <c r="AF385" s="52">
        <v>7.0000000000000007E-2</v>
      </c>
      <c r="AG385" s="46">
        <f t="shared" si="75"/>
        <v>61.611900000000006</v>
      </c>
      <c r="AH385" s="46"/>
      <c r="AI385" s="46">
        <f t="shared" si="76"/>
        <v>61.611900000000006</v>
      </c>
      <c r="AJ385" s="45" t="s">
        <v>164</v>
      </c>
      <c r="AK385" s="45">
        <v>30</v>
      </c>
      <c r="AL385" s="49"/>
      <c r="AM385" s="238">
        <f t="shared" si="77"/>
        <v>0</v>
      </c>
      <c r="AN385" s="238">
        <f t="shared" si="78"/>
        <v>1</v>
      </c>
      <c r="AO385" s="238"/>
      <c r="AP385" s="238"/>
      <c r="AQ385" s="238">
        <f t="shared" si="79"/>
        <v>0</v>
      </c>
      <c r="AR385" s="96" t="str">
        <f>IF(A385="","",VLOOKUP(A385,'Base Sites'!A:B,2,FALSE))</f>
        <v>Valauto Hainaut</v>
      </c>
      <c r="AS385" s="96" t="str">
        <f t="shared" si="80"/>
        <v>VOLKSWAGEN</v>
      </c>
      <c r="AT385" s="238"/>
      <c r="AU385" s="231" t="str">
        <f>IF(A385="","",VLOOKUP(L385,'Base Vendeurs'!A:B,2,FALSE))</f>
        <v>Valauto Hainaut VW</v>
      </c>
      <c r="AV385" s="46">
        <f t="shared" si="81"/>
        <v>975.17</v>
      </c>
      <c r="AW385" s="51">
        <f t="shared" si="82"/>
        <v>3.3237999509867583E-2</v>
      </c>
      <c r="AX385" s="231" t="str">
        <f t="shared" si="83"/>
        <v>NON</v>
      </c>
      <c r="AY385" s="231">
        <f>+MargesVN[[#This Row],[Total COM]]+MargesVN[[#This Row],[EXT GIE]]+MargesVN[[#This Row],[Forfait immat]]</f>
        <v>91.611900000000006</v>
      </c>
    </row>
    <row r="386" spans="1:51" s="231" customFormat="1" ht="11.25" customHeight="1" x14ac:dyDescent="0.25">
      <c r="A386" s="45">
        <v>15</v>
      </c>
      <c r="B386" s="45" t="s">
        <v>163</v>
      </c>
      <c r="C386" s="45" t="s">
        <v>104</v>
      </c>
      <c r="D386" s="44">
        <v>46071</v>
      </c>
      <c r="E386" s="65">
        <v>46071</v>
      </c>
      <c r="F386" s="35"/>
      <c r="G386" s="35"/>
      <c r="H386" s="35"/>
      <c r="I386" s="35"/>
      <c r="J386" s="35"/>
      <c r="K386" s="35">
        <v>0</v>
      </c>
      <c r="L386" s="45" t="s">
        <v>327</v>
      </c>
      <c r="M386" s="45">
        <v>511741</v>
      </c>
      <c r="N386" s="45">
        <v>1741</v>
      </c>
      <c r="O386" s="45" t="s">
        <v>1687</v>
      </c>
      <c r="P386" s="66" t="s">
        <v>1688</v>
      </c>
      <c r="Q386" s="45" t="s">
        <v>177</v>
      </c>
      <c r="R386" s="47">
        <v>33863.33</v>
      </c>
      <c r="S386" s="47">
        <v>833.33</v>
      </c>
      <c r="T386" s="48">
        <f t="shared" si="72"/>
        <v>34696.660000000003</v>
      </c>
      <c r="U386" s="49">
        <v>83</v>
      </c>
      <c r="V386" s="47">
        <v>1590.43</v>
      </c>
      <c r="W386" s="46">
        <v>95</v>
      </c>
      <c r="X386" s="50"/>
      <c r="Y386" s="46">
        <f t="shared" si="73"/>
        <v>1495.43</v>
      </c>
      <c r="Z386" s="51">
        <f t="shared" si="74"/>
        <v>4.5838129664353855E-2</v>
      </c>
      <c r="AA386" s="50">
        <v>-5566.67</v>
      </c>
      <c r="AB386" s="46">
        <v>0</v>
      </c>
      <c r="AC386" s="46"/>
      <c r="AD386" s="46"/>
      <c r="AE386" s="52">
        <v>7.0000000000000007E-2</v>
      </c>
      <c r="AF386" s="52">
        <v>7.0000000000000007E-2</v>
      </c>
      <c r="AG386" s="46">
        <f t="shared" si="75"/>
        <v>104.68010000000001</v>
      </c>
      <c r="AH386" s="46"/>
      <c r="AI386" s="46">
        <f t="shared" si="76"/>
        <v>104.68010000000001</v>
      </c>
      <c r="AJ386" s="45" t="s">
        <v>164</v>
      </c>
      <c r="AK386" s="45">
        <v>0</v>
      </c>
      <c r="AL386" s="49" t="s">
        <v>293</v>
      </c>
      <c r="AM386" s="238">
        <f t="shared" si="77"/>
        <v>1</v>
      </c>
      <c r="AN386" s="238">
        <f t="shared" si="78"/>
        <v>1</v>
      </c>
      <c r="AO386" s="238"/>
      <c r="AP386" s="238"/>
      <c r="AQ386" s="238">
        <f t="shared" si="79"/>
        <v>1</v>
      </c>
      <c r="AR386" s="96" t="str">
        <f>IF(A386="","",VLOOKUP(A386,'Base Sites'!A:B,2,FALSE))</f>
        <v>Valauto Hainaut</v>
      </c>
      <c r="AS386" s="96" t="str">
        <f t="shared" si="80"/>
        <v>VOLKSWAGEN</v>
      </c>
      <c r="AT386" s="238"/>
      <c r="AU386" s="231" t="str">
        <f>IF(A386="","",VLOOKUP(L386,'Base Vendeurs'!A:B,2,FALSE))</f>
        <v>Valauto Hainaut VW</v>
      </c>
      <c r="AV386" s="46">
        <f t="shared" si="81"/>
        <v>1590.43</v>
      </c>
      <c r="AW386" s="51">
        <f t="shared" si="82"/>
        <v>4.5838129664353855E-2</v>
      </c>
      <c r="AX386" s="231" t="str">
        <f t="shared" si="83"/>
        <v>NON</v>
      </c>
      <c r="AY386" s="231">
        <f>+MargesVN[[#This Row],[Total COM]]+MargesVN[[#This Row],[EXT GIE]]+MargesVN[[#This Row],[Forfait immat]]</f>
        <v>104.68010000000001</v>
      </c>
    </row>
    <row r="387" spans="1:51" s="231" customFormat="1" ht="11.25" customHeight="1" x14ac:dyDescent="0.25">
      <c r="A387" s="271">
        <v>15</v>
      </c>
      <c r="B387" s="271" t="s">
        <v>163</v>
      </c>
      <c r="C387" s="271" t="s">
        <v>104</v>
      </c>
      <c r="D387" s="207">
        <v>46052</v>
      </c>
      <c r="E387" s="272">
        <v>46052</v>
      </c>
      <c r="F387" s="208"/>
      <c r="G387" s="208"/>
      <c r="H387" s="208"/>
      <c r="I387" s="208"/>
      <c r="J387" s="208"/>
      <c r="K387" s="208">
        <v>0</v>
      </c>
      <c r="L387" s="271" t="s">
        <v>33</v>
      </c>
      <c r="M387" s="271">
        <v>511745</v>
      </c>
      <c r="N387" s="271">
        <v>1745</v>
      </c>
      <c r="O387" s="271" t="s">
        <v>1152</v>
      </c>
      <c r="P387" s="273" t="s">
        <v>1153</v>
      </c>
      <c r="Q387" s="271" t="s">
        <v>24</v>
      </c>
      <c r="R387" s="209">
        <v>36791.67</v>
      </c>
      <c r="S387" s="209">
        <v>812.5</v>
      </c>
      <c r="T387" s="210">
        <f t="shared" si="72"/>
        <v>37604.17</v>
      </c>
      <c r="U387" s="211">
        <v>84</v>
      </c>
      <c r="V387" s="209">
        <v>622.71</v>
      </c>
      <c r="W387" s="274">
        <v>95</v>
      </c>
      <c r="X387" s="212"/>
      <c r="Y387" s="274">
        <f t="shared" si="73"/>
        <v>527.71</v>
      </c>
      <c r="Z387" s="213">
        <f t="shared" si="74"/>
        <v>1.6559599640146295E-2</v>
      </c>
      <c r="AA387" s="212">
        <v>-8354.16</v>
      </c>
      <c r="AB387" s="274">
        <v>0</v>
      </c>
      <c r="AC387" s="274"/>
      <c r="AD387" s="274"/>
      <c r="AE387" s="214"/>
      <c r="AF387" s="214">
        <v>0</v>
      </c>
      <c r="AG387" s="274">
        <f t="shared" si="75"/>
        <v>0</v>
      </c>
      <c r="AH387" s="274"/>
      <c r="AI387" s="274">
        <f t="shared" si="76"/>
        <v>0</v>
      </c>
      <c r="AJ387" s="271" t="s">
        <v>164</v>
      </c>
      <c r="AK387" s="271"/>
      <c r="AL387" s="211"/>
      <c r="AM387" s="275">
        <f t="shared" si="77"/>
        <v>0</v>
      </c>
      <c r="AN387" s="275">
        <f t="shared" si="78"/>
        <v>1</v>
      </c>
      <c r="AO387" s="275"/>
      <c r="AP387" s="275"/>
      <c r="AQ387" s="275">
        <f t="shared" si="79"/>
        <v>0</v>
      </c>
      <c r="AR387" s="215" t="str">
        <f>IF(A387="","",VLOOKUP(A387,'Base Sites'!A:B,2,FALSE))</f>
        <v>Valauto Hainaut</v>
      </c>
      <c r="AS387" s="215" t="str">
        <f t="shared" si="80"/>
        <v>VOLKSWAGEN</v>
      </c>
      <c r="AT387" s="275"/>
      <c r="AU387" s="276" t="str">
        <f>IF(A387="","",VLOOKUP(L387,'Base Vendeurs'!A:B,2,FALSE))</f>
        <v>Sociétés NORD</v>
      </c>
      <c r="AV387" s="274">
        <f t="shared" si="81"/>
        <v>622.71</v>
      </c>
      <c r="AW387" s="213">
        <f t="shared" si="82"/>
        <v>1.6559599640146295E-2</v>
      </c>
      <c r="AX387" s="276" t="str">
        <f t="shared" si="83"/>
        <v>NON</v>
      </c>
      <c r="AY387" s="231">
        <f>+MargesVN[[#This Row],[Total COM]]+MargesVN[[#This Row],[EXT GIE]]+MargesVN[[#This Row],[Forfait immat]]</f>
        <v>0</v>
      </c>
    </row>
    <row r="388" spans="1:51" s="231" customFormat="1" ht="11.25" customHeight="1" x14ac:dyDescent="0.25">
      <c r="A388" s="45">
        <v>35</v>
      </c>
      <c r="B388" s="45" t="s">
        <v>163</v>
      </c>
      <c r="C388" s="45" t="s">
        <v>104</v>
      </c>
      <c r="D388" s="44">
        <v>46036</v>
      </c>
      <c r="E388" s="65">
        <v>46035</v>
      </c>
      <c r="F388" s="35"/>
      <c r="G388" s="35"/>
      <c r="H388" s="35"/>
      <c r="I388" s="35"/>
      <c r="J388" s="35"/>
      <c r="K388" s="35"/>
      <c r="L388" s="45" t="s">
        <v>295</v>
      </c>
      <c r="M388" s="45">
        <v>511775</v>
      </c>
      <c r="N388" s="45">
        <v>1775</v>
      </c>
      <c r="O388" s="45" t="s">
        <v>1013</v>
      </c>
      <c r="P388" s="66" t="s">
        <v>1014</v>
      </c>
      <c r="Q388" s="45" t="s">
        <v>177</v>
      </c>
      <c r="R388" s="47">
        <v>34696.660000000003</v>
      </c>
      <c r="S388" s="47">
        <v>666.67</v>
      </c>
      <c r="T388" s="48">
        <f t="shared" si="72"/>
        <v>35363.33</v>
      </c>
      <c r="U388" s="49">
        <v>15</v>
      </c>
      <c r="V388" s="47">
        <v>1887.1</v>
      </c>
      <c r="W388" s="46">
        <v>95</v>
      </c>
      <c r="X388" s="50"/>
      <c r="Y388" s="46">
        <f t="shared" si="73"/>
        <v>1792.1</v>
      </c>
      <c r="Z388" s="51">
        <f t="shared" si="74"/>
        <v>5.3363187233781431E-2</v>
      </c>
      <c r="AA388" s="50">
        <v>0</v>
      </c>
      <c r="AB388" s="46">
        <v>-5566.67</v>
      </c>
      <c r="AC388" s="46"/>
      <c r="AD388" s="46"/>
      <c r="AE388" s="52">
        <v>7.0000000000000007E-2</v>
      </c>
      <c r="AF388" s="52">
        <v>7.0000000000000007E-2</v>
      </c>
      <c r="AG388" s="46">
        <f t="shared" si="75"/>
        <v>125.447</v>
      </c>
      <c r="AH388" s="46"/>
      <c r="AI388" s="46">
        <f t="shared" si="76"/>
        <v>125.447</v>
      </c>
      <c r="AJ388" s="45" t="s">
        <v>164</v>
      </c>
      <c r="AK388" s="45">
        <v>0</v>
      </c>
      <c r="AL388" s="49">
        <v>50</v>
      </c>
      <c r="AM388" s="238">
        <f t="shared" si="77"/>
        <v>1</v>
      </c>
      <c r="AN388" s="238">
        <f t="shared" si="78"/>
        <v>1</v>
      </c>
      <c r="AO388" s="238"/>
      <c r="AP388" s="238"/>
      <c r="AQ388" s="238">
        <f t="shared" si="79"/>
        <v>1</v>
      </c>
      <c r="AR388" s="96" t="str">
        <f>IF(A388="","",VLOOKUP(A388,'Base Sites'!A:B,2,FALSE))</f>
        <v>Valauto Cambrai</v>
      </c>
      <c r="AS388" s="96" t="str">
        <f t="shared" si="80"/>
        <v>VOLKSWAGEN</v>
      </c>
      <c r="AT388" s="238"/>
      <c r="AU388" s="231" t="str">
        <f>IF(A388="","",VLOOKUP(L388,'Base Vendeurs'!A:B,2,FALSE))</f>
        <v>Valauto Cambrai</v>
      </c>
      <c r="AV388" s="251">
        <f t="shared" si="81"/>
        <v>1887.1</v>
      </c>
      <c r="AW388" s="51">
        <f t="shared" si="82"/>
        <v>5.3363187233781431E-2</v>
      </c>
      <c r="AX388" s="237" t="str">
        <f t="shared" si="83"/>
        <v>NON</v>
      </c>
      <c r="AY388" s="231">
        <f>+MargesVN[[#This Row],[Total COM]]+MargesVN[[#This Row],[EXT GIE]]+MargesVN[[#This Row],[Forfait immat]]</f>
        <v>175.447</v>
      </c>
    </row>
    <row r="389" spans="1:51" s="231" customFormat="1" ht="11.25" customHeight="1" x14ac:dyDescent="0.25">
      <c r="A389" s="45">
        <v>15</v>
      </c>
      <c r="B389" s="45" t="s">
        <v>163</v>
      </c>
      <c r="C389" s="45" t="s">
        <v>104</v>
      </c>
      <c r="D389" s="44">
        <v>46035</v>
      </c>
      <c r="E389" s="65">
        <v>46035</v>
      </c>
      <c r="F389" s="35"/>
      <c r="G389" s="35"/>
      <c r="H389" s="35"/>
      <c r="I389" s="35"/>
      <c r="J389" s="35"/>
      <c r="K389" s="35">
        <v>0</v>
      </c>
      <c r="L389" s="45" t="s">
        <v>327</v>
      </c>
      <c r="M389" s="45">
        <v>511778</v>
      </c>
      <c r="N389" s="45">
        <v>1778</v>
      </c>
      <c r="O389" s="45" t="s">
        <v>878</v>
      </c>
      <c r="P389" s="66" t="s">
        <v>879</v>
      </c>
      <c r="Q389" s="45" t="s">
        <v>93</v>
      </c>
      <c r="R389" s="47">
        <v>24380.67</v>
      </c>
      <c r="S389" s="47">
        <v>475</v>
      </c>
      <c r="T389" s="48">
        <f t="shared" si="72"/>
        <v>24855.67</v>
      </c>
      <c r="U389" s="49">
        <v>39</v>
      </c>
      <c r="V389" s="47">
        <v>1389.04</v>
      </c>
      <c r="W389" s="46">
        <v>95</v>
      </c>
      <c r="X389" s="50"/>
      <c r="Y389" s="46">
        <f t="shared" si="73"/>
        <v>1294.04</v>
      </c>
      <c r="Z389" s="51">
        <f t="shared" si="74"/>
        <v>5.5884230841494117E-2</v>
      </c>
      <c r="AA389" s="50">
        <v>0</v>
      </c>
      <c r="AB389" s="46">
        <v>-500</v>
      </c>
      <c r="AC389" s="46"/>
      <c r="AD389" s="46"/>
      <c r="AE389" s="52">
        <v>7.0000000000000007E-2</v>
      </c>
      <c r="AF389" s="52">
        <v>7.0000000000000007E-2</v>
      </c>
      <c r="AG389" s="46">
        <f t="shared" si="75"/>
        <v>90.582800000000006</v>
      </c>
      <c r="AH389" s="46"/>
      <c r="AI389" s="46">
        <f t="shared" si="76"/>
        <v>90.582800000000006</v>
      </c>
      <c r="AJ389" s="45" t="s">
        <v>164</v>
      </c>
      <c r="AK389" s="45">
        <v>30</v>
      </c>
      <c r="AL389" s="49">
        <v>50</v>
      </c>
      <c r="AM389" s="238">
        <f t="shared" si="77"/>
        <v>1</v>
      </c>
      <c r="AN389" s="238">
        <f t="shared" si="78"/>
        <v>1</v>
      </c>
      <c r="AO389" s="238"/>
      <c r="AP389" s="238"/>
      <c r="AQ389" s="238">
        <f t="shared" si="79"/>
        <v>1</v>
      </c>
      <c r="AR389" s="96" t="str">
        <f>IF(A389="","",VLOOKUP(A389,'Base Sites'!A:B,2,FALSE))</f>
        <v>Valauto Hainaut</v>
      </c>
      <c r="AS389" s="96" t="str">
        <f t="shared" si="80"/>
        <v>VOLKSWAGEN</v>
      </c>
      <c r="AT389" s="238"/>
      <c r="AU389" s="231" t="str">
        <f>IF(A389="","",VLOOKUP(L389,'Base Vendeurs'!A:B,2,FALSE))</f>
        <v>Valauto Hainaut VW</v>
      </c>
      <c r="AV389" s="251">
        <f t="shared" si="81"/>
        <v>1389.04</v>
      </c>
      <c r="AW389" s="51">
        <f t="shared" si="82"/>
        <v>5.5884230841494117E-2</v>
      </c>
      <c r="AX389" s="237" t="str">
        <f t="shared" si="83"/>
        <v>NON</v>
      </c>
      <c r="AY389" s="231">
        <f>+MargesVN[[#This Row],[Total COM]]+MargesVN[[#This Row],[EXT GIE]]+MargesVN[[#This Row],[Forfait immat]]</f>
        <v>170.58280000000002</v>
      </c>
    </row>
    <row r="390" spans="1:51" s="231" customFormat="1" ht="11.25" customHeight="1" x14ac:dyDescent="0.25">
      <c r="A390" s="319">
        <v>35</v>
      </c>
      <c r="B390" s="319" t="s">
        <v>163</v>
      </c>
      <c r="C390" s="319" t="s">
        <v>104</v>
      </c>
      <c r="D390" s="320">
        <v>46094</v>
      </c>
      <c r="E390" s="321">
        <v>46097</v>
      </c>
      <c r="F390" s="322"/>
      <c r="G390" s="322"/>
      <c r="H390" s="322"/>
      <c r="I390" s="322"/>
      <c r="J390" s="322"/>
      <c r="K390" s="322">
        <v>0</v>
      </c>
      <c r="L390" s="319" t="s">
        <v>295</v>
      </c>
      <c r="M390" s="319">
        <v>511778</v>
      </c>
      <c r="N390" s="319">
        <v>1778</v>
      </c>
      <c r="O390" s="319" t="s">
        <v>2500</v>
      </c>
      <c r="P390" s="323" t="s">
        <v>2501</v>
      </c>
      <c r="Q390" s="319" t="s">
        <v>107</v>
      </c>
      <c r="R390" s="324">
        <v>22622.33</v>
      </c>
      <c r="S390" s="324">
        <v>1154.17</v>
      </c>
      <c r="T390" s="325">
        <f t="shared" si="72"/>
        <v>23776.5</v>
      </c>
      <c r="U390" s="326">
        <v>17</v>
      </c>
      <c r="V390" s="324">
        <v>776.01</v>
      </c>
      <c r="W390" s="327">
        <v>95</v>
      </c>
      <c r="X390" s="328"/>
      <c r="Y390" s="327">
        <f t="shared" si="73"/>
        <v>681.01</v>
      </c>
      <c r="Z390" s="329">
        <f t="shared" si="74"/>
        <v>3.2637688473913316E-2</v>
      </c>
      <c r="AA390" s="328">
        <v>0</v>
      </c>
      <c r="AB390" s="327">
        <v>-3349.99</v>
      </c>
      <c r="AC390" s="327"/>
      <c r="AD390" s="327"/>
      <c r="AE390" s="330">
        <v>0.13</v>
      </c>
      <c r="AF390" s="330">
        <v>0.13</v>
      </c>
      <c r="AG390" s="327">
        <f t="shared" si="75"/>
        <v>88.531300000000002</v>
      </c>
      <c r="AH390" s="327"/>
      <c r="AI390" s="327">
        <f t="shared" si="76"/>
        <v>88.531300000000002</v>
      </c>
      <c r="AJ390" s="319" t="s">
        <v>164</v>
      </c>
      <c r="AK390" s="319">
        <v>30</v>
      </c>
      <c r="AL390" s="326">
        <v>50</v>
      </c>
      <c r="AM390" s="331">
        <f t="shared" si="77"/>
        <v>1</v>
      </c>
      <c r="AN390" s="331">
        <f t="shared" si="78"/>
        <v>1</v>
      </c>
      <c r="AO390" s="331"/>
      <c r="AP390" s="331"/>
      <c r="AQ390" s="331">
        <f t="shared" si="79"/>
        <v>1</v>
      </c>
      <c r="AR390" s="332" t="str">
        <f>IF(A390="","",VLOOKUP(A390,'Base Sites'!A:B,2,FALSE))</f>
        <v>Valauto Cambrai</v>
      </c>
      <c r="AS390" s="332" t="str">
        <f t="shared" si="80"/>
        <v>VOLKSWAGEN</v>
      </c>
      <c r="AT390" s="331"/>
      <c r="AU390" s="333" t="str">
        <f>IF(A390="","",VLOOKUP(L390,'Base Vendeurs'!A:B,2,FALSE))</f>
        <v>Valauto Cambrai</v>
      </c>
      <c r="AV390" s="327">
        <f t="shared" si="81"/>
        <v>776.01</v>
      </c>
      <c r="AW390" s="329">
        <f t="shared" si="82"/>
        <v>3.2637688473913316E-2</v>
      </c>
      <c r="AX390" s="333" t="str">
        <f t="shared" si="83"/>
        <v>NON</v>
      </c>
      <c r="AY390" s="231">
        <f>+MargesVN[[#This Row],[Total COM]]+MargesVN[[#This Row],[EXT GIE]]+MargesVN[[#This Row],[Forfait immat]]</f>
        <v>168.53129999999999</v>
      </c>
    </row>
    <row r="391" spans="1:51" s="231" customFormat="1" ht="11.25" customHeight="1" x14ac:dyDescent="0.25">
      <c r="A391" s="319">
        <v>35</v>
      </c>
      <c r="B391" s="319" t="s">
        <v>183</v>
      </c>
      <c r="C391" s="319" t="s">
        <v>104</v>
      </c>
      <c r="D391" s="320">
        <v>46107</v>
      </c>
      <c r="E391" s="321">
        <v>46108</v>
      </c>
      <c r="F391" s="322"/>
      <c r="G391" s="322"/>
      <c r="H391" s="322"/>
      <c r="I391" s="322" t="s">
        <v>165</v>
      </c>
      <c r="J391" s="322"/>
      <c r="K391" s="322">
        <v>23226.46</v>
      </c>
      <c r="L391" s="319" t="s">
        <v>252</v>
      </c>
      <c r="M391" s="319">
        <v>511780</v>
      </c>
      <c r="N391" s="319">
        <v>1780</v>
      </c>
      <c r="O391" s="319" t="s">
        <v>2538</v>
      </c>
      <c r="P391" s="323" t="s">
        <v>2539</v>
      </c>
      <c r="Q391" s="319" t="s">
        <v>190</v>
      </c>
      <c r="R391" s="324">
        <v>24205.67</v>
      </c>
      <c r="S391" s="324">
        <v>1650</v>
      </c>
      <c r="T391" s="325">
        <f t="shared" si="72"/>
        <v>25855.67</v>
      </c>
      <c r="U391" s="326">
        <v>154</v>
      </c>
      <c r="V391" s="324">
        <v>1441.03</v>
      </c>
      <c r="W391" s="327">
        <v>95</v>
      </c>
      <c r="X391" s="328"/>
      <c r="Y391" s="327">
        <f t="shared" si="73"/>
        <v>1346.03</v>
      </c>
      <c r="Z391" s="329">
        <f t="shared" si="74"/>
        <v>5.5733616649655572E-2</v>
      </c>
      <c r="AA391" s="328">
        <v>-667</v>
      </c>
      <c r="AB391" s="327">
        <v>-2585.5700000000002</v>
      </c>
      <c r="AC391" s="327"/>
      <c r="AD391" s="327" t="s">
        <v>2866</v>
      </c>
      <c r="AE391" s="330">
        <v>0.13</v>
      </c>
      <c r="AF391" s="330">
        <v>0.13</v>
      </c>
      <c r="AG391" s="327">
        <f t="shared" si="75"/>
        <v>174.98390000000001</v>
      </c>
      <c r="AH391" s="327"/>
      <c r="AI391" s="327">
        <f t="shared" si="76"/>
        <v>174.98390000000001</v>
      </c>
      <c r="AJ391" s="319" t="s">
        <v>164</v>
      </c>
      <c r="AK391" s="319">
        <v>30</v>
      </c>
      <c r="AL391" s="326"/>
      <c r="AM391" s="331">
        <f t="shared" si="77"/>
        <v>0</v>
      </c>
      <c r="AN391" s="331">
        <f t="shared" si="78"/>
        <v>1</v>
      </c>
      <c r="AO391" s="331"/>
      <c r="AP391" s="331"/>
      <c r="AQ391" s="331">
        <f t="shared" si="79"/>
        <v>0</v>
      </c>
      <c r="AR391" s="332" t="str">
        <f>IF(A391="","",VLOOKUP(A391,'Base Sites'!A:B,2,FALSE))</f>
        <v>Valauto Cambrai</v>
      </c>
      <c r="AS391" s="332" t="str">
        <f t="shared" si="80"/>
        <v>VOLKSWAGEN</v>
      </c>
      <c r="AT391" s="331"/>
      <c r="AU391" s="333" t="str">
        <f>IF(A391="","",VLOOKUP(L391,'Base Vendeurs'!A:B,2,FALSE))</f>
        <v>Valauto Cambrai</v>
      </c>
      <c r="AV391" s="327">
        <f t="shared" si="81"/>
        <v>1441.03</v>
      </c>
      <c r="AW391" s="329">
        <f t="shared" si="82"/>
        <v>5.5733616649655572E-2</v>
      </c>
      <c r="AX391" s="333" t="str">
        <f t="shared" si="83"/>
        <v>NON</v>
      </c>
      <c r="AY391" s="231">
        <f>+MargesVN[[#This Row],[Total COM]]+MargesVN[[#This Row],[EXT GIE]]+MargesVN[[#This Row],[Forfait immat]]</f>
        <v>204.98390000000001</v>
      </c>
    </row>
    <row r="392" spans="1:51" s="231" customFormat="1" ht="11.25" customHeight="1" x14ac:dyDescent="0.25">
      <c r="A392" s="45">
        <v>15</v>
      </c>
      <c r="B392" s="45" t="s">
        <v>163</v>
      </c>
      <c r="C392" s="45" t="s">
        <v>104</v>
      </c>
      <c r="D392" s="44">
        <v>46064</v>
      </c>
      <c r="E392" s="65">
        <v>46065</v>
      </c>
      <c r="F392" s="35"/>
      <c r="G392" s="35"/>
      <c r="H392" s="35"/>
      <c r="I392" s="35"/>
      <c r="J392" s="35"/>
      <c r="K392" s="35">
        <v>0</v>
      </c>
      <c r="L392" s="45" t="s">
        <v>291</v>
      </c>
      <c r="M392" s="45">
        <v>511782</v>
      </c>
      <c r="N392" s="45">
        <v>1782</v>
      </c>
      <c r="O392" s="45" t="s">
        <v>1525</v>
      </c>
      <c r="P392" s="66" t="s">
        <v>1526</v>
      </c>
      <c r="Q392" s="45" t="s">
        <v>177</v>
      </c>
      <c r="R392" s="47">
        <v>37605</v>
      </c>
      <c r="S392" s="47">
        <v>2583.34</v>
      </c>
      <c r="T392" s="48">
        <f t="shared" si="72"/>
        <v>40188.339999999997</v>
      </c>
      <c r="U392" s="49">
        <v>13</v>
      </c>
      <c r="V392" s="47">
        <v>1724.86</v>
      </c>
      <c r="W392" s="46"/>
      <c r="X392" s="50"/>
      <c r="Y392" s="46">
        <f t="shared" si="73"/>
        <v>1724.86</v>
      </c>
      <c r="Z392" s="51">
        <f t="shared" si="74"/>
        <v>4.2919413939466022E-2</v>
      </c>
      <c r="AA392" s="50">
        <v>-5566.67</v>
      </c>
      <c r="AB392" s="46">
        <v>0</v>
      </c>
      <c r="AC392" s="46"/>
      <c r="AD392" s="46"/>
      <c r="AE392" s="52">
        <v>7.0000000000000007E-2</v>
      </c>
      <c r="AF392" s="52">
        <v>7.0000000000000007E-2</v>
      </c>
      <c r="AG392" s="46">
        <f t="shared" si="75"/>
        <v>120.7402</v>
      </c>
      <c r="AH392" s="46"/>
      <c r="AI392" s="46">
        <f t="shared" si="76"/>
        <v>120.7402</v>
      </c>
      <c r="AJ392" s="45" t="s">
        <v>149</v>
      </c>
      <c r="AK392" s="45">
        <v>30</v>
      </c>
      <c r="AL392" s="49"/>
      <c r="AM392" s="238">
        <f t="shared" si="77"/>
        <v>0</v>
      </c>
      <c r="AN392" s="238">
        <f t="shared" si="78"/>
        <v>1</v>
      </c>
      <c r="AO392" s="238"/>
      <c r="AP392" s="238"/>
      <c r="AQ392" s="238">
        <f t="shared" si="79"/>
        <v>0</v>
      </c>
      <c r="AR392" s="96" t="str">
        <f>IF(A392="","",VLOOKUP(A392,'Base Sites'!A:B,2,FALSE))</f>
        <v>Valauto Hainaut</v>
      </c>
      <c r="AS392" s="96" t="str">
        <f t="shared" si="80"/>
        <v>VOLKSWAGEN</v>
      </c>
      <c r="AT392" s="238"/>
      <c r="AU392" s="231" t="str">
        <f>IF(A392="","",VLOOKUP(L392,'Base Vendeurs'!A:B,2,FALSE))</f>
        <v>Valauto Hainaut VW</v>
      </c>
      <c r="AV392" s="46">
        <f t="shared" si="81"/>
        <v>1724.86</v>
      </c>
      <c r="AW392" s="51">
        <f t="shared" si="82"/>
        <v>4.2919413939466022E-2</v>
      </c>
      <c r="AX392" s="231" t="str">
        <f t="shared" si="83"/>
        <v>NON</v>
      </c>
      <c r="AY392" s="231">
        <f>+MargesVN[[#This Row],[Total COM]]+MargesVN[[#This Row],[EXT GIE]]+MargesVN[[#This Row],[Forfait immat]]</f>
        <v>150.74020000000002</v>
      </c>
    </row>
    <row r="393" spans="1:51" s="231" customFormat="1" ht="11.25" customHeight="1" x14ac:dyDescent="0.25">
      <c r="A393" s="401">
        <v>10</v>
      </c>
      <c r="B393" s="401" t="s">
        <v>163</v>
      </c>
      <c r="C393" s="401" t="s">
        <v>206</v>
      </c>
      <c r="D393" s="402">
        <v>46155</v>
      </c>
      <c r="E393" s="403">
        <v>46157</v>
      </c>
      <c r="F393" s="404"/>
      <c r="G393" s="404"/>
      <c r="H393" s="404"/>
      <c r="I393" s="404"/>
      <c r="J393" s="404"/>
      <c r="K393" s="404">
        <v>0</v>
      </c>
      <c r="L393" s="401" t="s">
        <v>161</v>
      </c>
      <c r="M393" s="401">
        <v>511783</v>
      </c>
      <c r="N393" s="401">
        <v>1783</v>
      </c>
      <c r="O393" s="401" t="s">
        <v>3911</v>
      </c>
      <c r="P393" s="405" t="s">
        <v>3912</v>
      </c>
      <c r="Q393" s="401" t="s">
        <v>368</v>
      </c>
      <c r="R393" s="406">
        <v>45704.33</v>
      </c>
      <c r="S393" s="406">
        <v>1004.17</v>
      </c>
      <c r="T393" s="407">
        <f t="shared" si="72"/>
        <v>46708.5</v>
      </c>
      <c r="U393" s="408">
        <v>50</v>
      </c>
      <c r="V393" s="406">
        <v>2334.52</v>
      </c>
      <c r="W393" s="409">
        <v>22</v>
      </c>
      <c r="X393" s="410"/>
      <c r="Y393" s="409">
        <f t="shared" si="73"/>
        <v>2312.52</v>
      </c>
      <c r="Z393" s="411">
        <f t="shared" si="74"/>
        <v>4.9980624511598529E-2</v>
      </c>
      <c r="AA393" s="410">
        <v>0</v>
      </c>
      <c r="AB393" s="409">
        <v>-5975</v>
      </c>
      <c r="AC393" s="409"/>
      <c r="AD393" s="409"/>
      <c r="AE393" s="412">
        <v>0.1</v>
      </c>
      <c r="AF393" s="412">
        <v>0.1</v>
      </c>
      <c r="AG393" s="409">
        <f t="shared" si="75"/>
        <v>231.25200000000001</v>
      </c>
      <c r="AH393" s="409"/>
      <c r="AI393" s="409">
        <f t="shared" si="76"/>
        <v>231.25200000000001</v>
      </c>
      <c r="AJ393" s="401" t="s">
        <v>164</v>
      </c>
      <c r="AK393" s="401">
        <v>1</v>
      </c>
      <c r="AL393" s="408" t="s">
        <v>293</v>
      </c>
      <c r="AM393" s="413">
        <f t="shared" si="77"/>
        <v>1</v>
      </c>
      <c r="AN393" s="413">
        <f t="shared" si="78"/>
        <v>1</v>
      </c>
      <c r="AO393" s="413"/>
      <c r="AP393" s="413"/>
      <c r="AQ393" s="413">
        <f t="shared" si="79"/>
        <v>1</v>
      </c>
      <c r="AR393" s="414" t="str">
        <f>IF(A393="","",VLOOKUP(A393,'Base Sites'!A:B,2,FALSE))</f>
        <v>Valauto Roncq</v>
      </c>
      <c r="AS393" s="414" t="str">
        <f t="shared" si="80"/>
        <v>CUPRA</v>
      </c>
      <c r="AT393" s="413"/>
      <c r="AU393" s="415" t="str">
        <f>IF(A393="","",VLOOKUP(L393,'Base Vendeurs'!A:B,2,FALSE))</f>
        <v>Valauto Roncq Skoda</v>
      </c>
      <c r="AV393" s="409">
        <f t="shared" si="81"/>
        <v>2334.52</v>
      </c>
      <c r="AW393" s="411">
        <f t="shared" si="82"/>
        <v>4.9980624511598529E-2</v>
      </c>
      <c r="AX393" s="415" t="str">
        <f t="shared" si="83"/>
        <v>NON</v>
      </c>
      <c r="AY393" s="231">
        <f>+MargesVN[[#This Row],[Total COM]]+MargesVN[[#This Row],[EXT GIE]]+MargesVN[[#This Row],[Forfait immat]]</f>
        <v>232.25200000000001</v>
      </c>
    </row>
    <row r="394" spans="1:51" s="231" customFormat="1" ht="11.25" customHeight="1" x14ac:dyDescent="0.25">
      <c r="A394" s="286">
        <v>10</v>
      </c>
      <c r="B394" s="286" t="s">
        <v>163</v>
      </c>
      <c r="C394" s="286" t="s">
        <v>206</v>
      </c>
      <c r="D394" s="180">
        <v>46035</v>
      </c>
      <c r="E394" s="287">
        <v>46036</v>
      </c>
      <c r="F394" s="181"/>
      <c r="G394" s="181"/>
      <c r="H394" s="181"/>
      <c r="I394" s="181"/>
      <c r="J394" s="181"/>
      <c r="K394" s="181">
        <v>0</v>
      </c>
      <c r="L394" s="286" t="s">
        <v>356</v>
      </c>
      <c r="M394" s="286">
        <v>511785</v>
      </c>
      <c r="N394" s="286">
        <v>1785</v>
      </c>
      <c r="O394" s="286" t="s">
        <v>679</v>
      </c>
      <c r="P394" s="288" t="s">
        <v>460</v>
      </c>
      <c r="Q394" s="286" t="s">
        <v>379</v>
      </c>
      <c r="R394" s="182">
        <v>38154.33</v>
      </c>
      <c r="S394" s="182">
        <v>1548.34</v>
      </c>
      <c r="T394" s="183">
        <f t="shared" si="72"/>
        <v>39702.67</v>
      </c>
      <c r="U394" s="184">
        <v>90</v>
      </c>
      <c r="V394" s="182">
        <v>1122.55</v>
      </c>
      <c r="W394" s="289">
        <v>22</v>
      </c>
      <c r="X394" s="185"/>
      <c r="Y394" s="289">
        <f t="shared" si="73"/>
        <v>1100.55</v>
      </c>
      <c r="Z394" s="186">
        <f t="shared" si="74"/>
        <v>2.8273917094240764E-2</v>
      </c>
      <c r="AA394" s="185">
        <v>0</v>
      </c>
      <c r="AB394" s="289">
        <v>-4352.82</v>
      </c>
      <c r="AC394" s="289"/>
      <c r="AD394" s="289"/>
      <c r="AE394" s="187">
        <v>0.13</v>
      </c>
      <c r="AF394" s="187">
        <v>0.13</v>
      </c>
      <c r="AG394" s="289">
        <f t="shared" si="75"/>
        <v>143.07149999999999</v>
      </c>
      <c r="AH394" s="289"/>
      <c r="AI394" s="289">
        <f t="shared" si="76"/>
        <v>143.07149999999999</v>
      </c>
      <c r="AJ394" s="286" t="s">
        <v>164</v>
      </c>
      <c r="AK394" s="286"/>
      <c r="AL394" s="184">
        <v>20</v>
      </c>
      <c r="AM394" s="290">
        <f t="shared" si="77"/>
        <v>1</v>
      </c>
      <c r="AN394" s="290">
        <f t="shared" si="78"/>
        <v>1</v>
      </c>
      <c r="AO394" s="290"/>
      <c r="AP394" s="290"/>
      <c r="AQ394" s="290">
        <f t="shared" si="79"/>
        <v>1</v>
      </c>
      <c r="AR394" s="188" t="str">
        <f>IF(A394="","",VLOOKUP(A394,'Base Sites'!A:B,2,FALSE))</f>
        <v>Valauto Roncq</v>
      </c>
      <c r="AS394" s="188" t="str">
        <f t="shared" si="80"/>
        <v>CUPRA</v>
      </c>
      <c r="AT394" s="290"/>
      <c r="AU394" s="291" t="str">
        <f>IF(A394="","",VLOOKUP(L394,'Base Vendeurs'!A:B,2,FALSE))</f>
        <v>Sociétés EST</v>
      </c>
      <c r="AV394" s="289">
        <f t="shared" si="81"/>
        <v>1122.55</v>
      </c>
      <c r="AW394" s="186">
        <f t="shared" si="82"/>
        <v>2.8273917094240764E-2</v>
      </c>
      <c r="AX394" s="237" t="str">
        <f t="shared" si="83"/>
        <v>NON</v>
      </c>
      <c r="AY394" s="231">
        <f>+MargesVN[[#This Row],[Total COM]]+MargesVN[[#This Row],[EXT GIE]]+MargesVN[[#This Row],[Forfait immat]]</f>
        <v>163.07149999999999</v>
      </c>
    </row>
    <row r="395" spans="1:51" s="231" customFormat="1" ht="11.25" customHeight="1" x14ac:dyDescent="0.25">
      <c r="A395" s="45">
        <v>15</v>
      </c>
      <c r="B395" s="45" t="s">
        <v>163</v>
      </c>
      <c r="C395" s="45" t="s">
        <v>104</v>
      </c>
      <c r="D395" s="44">
        <v>46062</v>
      </c>
      <c r="E395" s="65">
        <v>46062</v>
      </c>
      <c r="F395" s="35"/>
      <c r="G395" s="35"/>
      <c r="H395" s="35"/>
      <c r="I395" s="35"/>
      <c r="J395" s="35"/>
      <c r="K395" s="35">
        <v>0</v>
      </c>
      <c r="L395" s="45" t="s">
        <v>453</v>
      </c>
      <c r="M395" s="45">
        <v>511786</v>
      </c>
      <c r="N395" s="45">
        <v>1786</v>
      </c>
      <c r="O395" s="45" t="s">
        <v>1454</v>
      </c>
      <c r="P395" s="66" t="s">
        <v>1455</v>
      </c>
      <c r="Q395" s="45" t="s">
        <v>23</v>
      </c>
      <c r="R395" s="47">
        <v>24705.67</v>
      </c>
      <c r="S395" s="47">
        <v>1287.49</v>
      </c>
      <c r="T395" s="48">
        <f t="shared" si="72"/>
        <v>25993.16</v>
      </c>
      <c r="U395" s="49">
        <v>27</v>
      </c>
      <c r="V395" s="47">
        <v>-343.48</v>
      </c>
      <c r="W395" s="46">
        <v>95</v>
      </c>
      <c r="X395" s="50"/>
      <c r="Y395" s="46">
        <f t="shared" si="73"/>
        <v>-438.48</v>
      </c>
      <c r="Z395" s="51">
        <f t="shared" si="74"/>
        <v>-1.3214245593840842E-2</v>
      </c>
      <c r="AA395" s="50">
        <v>0</v>
      </c>
      <c r="AB395" s="46">
        <v>-856.67000000000007</v>
      </c>
      <c r="AC395" s="46"/>
      <c r="AD395" s="46" t="s">
        <v>2022</v>
      </c>
      <c r="AE395" s="52"/>
      <c r="AF395" s="52">
        <v>7.0000000000000007E-2</v>
      </c>
      <c r="AG395" s="46">
        <f t="shared" si="75"/>
        <v>0</v>
      </c>
      <c r="AH395" s="46"/>
      <c r="AI395" s="46">
        <f t="shared" si="76"/>
        <v>0</v>
      </c>
      <c r="AJ395" s="45" t="s">
        <v>164</v>
      </c>
      <c r="AK395" s="45">
        <v>30</v>
      </c>
      <c r="AL395" s="49">
        <v>50</v>
      </c>
      <c r="AM395" s="238">
        <f t="shared" si="77"/>
        <v>1</v>
      </c>
      <c r="AN395" s="238">
        <f t="shared" si="78"/>
        <v>1</v>
      </c>
      <c r="AO395" s="238"/>
      <c r="AP395" s="238"/>
      <c r="AQ395" s="238">
        <f t="shared" si="79"/>
        <v>1</v>
      </c>
      <c r="AR395" s="96" t="str">
        <f>IF(A395="","",VLOOKUP(A395,'Base Sites'!A:B,2,FALSE))</f>
        <v>Valauto Hainaut</v>
      </c>
      <c r="AS395" s="96" t="str">
        <f t="shared" si="80"/>
        <v>VOLKSWAGEN</v>
      </c>
      <c r="AT395" s="238"/>
      <c r="AU395" s="231" t="str">
        <f>IF(A395="","",VLOOKUP(L395,'Base Vendeurs'!A:B,2,FALSE))</f>
        <v>Valauto Hainaut VW</v>
      </c>
      <c r="AV395" s="46">
        <f t="shared" si="81"/>
        <v>-343.48</v>
      </c>
      <c r="AW395" s="51">
        <f t="shared" si="82"/>
        <v>-1.3214245593840842E-2</v>
      </c>
      <c r="AX395" s="231" t="str">
        <f t="shared" si="83"/>
        <v>OUI</v>
      </c>
      <c r="AY395" s="231">
        <f>+MargesVN[[#This Row],[Total COM]]+MargesVN[[#This Row],[EXT GIE]]+MargesVN[[#This Row],[Forfait immat]]</f>
        <v>80</v>
      </c>
    </row>
    <row r="396" spans="1:51" s="231" customFormat="1" ht="11.25" customHeight="1" x14ac:dyDescent="0.25">
      <c r="A396" s="45">
        <v>15</v>
      </c>
      <c r="B396" s="45" t="s">
        <v>163</v>
      </c>
      <c r="C396" s="45" t="s">
        <v>104</v>
      </c>
      <c r="D396" s="44">
        <v>46064</v>
      </c>
      <c r="E396" s="65">
        <v>46064</v>
      </c>
      <c r="F396" s="35"/>
      <c r="G396" s="35"/>
      <c r="H396" s="35"/>
      <c r="I396" s="35"/>
      <c r="J396" s="35"/>
      <c r="K396" s="35">
        <v>0</v>
      </c>
      <c r="L396" s="45" t="s">
        <v>291</v>
      </c>
      <c r="M396" s="45">
        <v>511788</v>
      </c>
      <c r="N396" s="45">
        <v>1788</v>
      </c>
      <c r="O396" s="45" t="s">
        <v>1521</v>
      </c>
      <c r="P396" s="66" t="s">
        <v>1522</v>
      </c>
      <c r="Q396" s="45" t="s">
        <v>177</v>
      </c>
      <c r="R396" s="47">
        <v>33863.33</v>
      </c>
      <c r="S396" s="47">
        <v>833.33</v>
      </c>
      <c r="T396" s="48">
        <f t="shared" si="72"/>
        <v>34696.660000000003</v>
      </c>
      <c r="U396" s="49">
        <v>14</v>
      </c>
      <c r="V396" s="47">
        <v>1590.43</v>
      </c>
      <c r="W396" s="46">
        <v>95</v>
      </c>
      <c r="X396" s="50"/>
      <c r="Y396" s="46">
        <f t="shared" si="73"/>
        <v>1495.43</v>
      </c>
      <c r="Z396" s="51">
        <f t="shared" si="74"/>
        <v>4.5838129664353855E-2</v>
      </c>
      <c r="AA396" s="50">
        <v>-5566.67</v>
      </c>
      <c r="AB396" s="46">
        <v>0</v>
      </c>
      <c r="AC396" s="46"/>
      <c r="AD396" s="46"/>
      <c r="AE396" s="52">
        <v>7.0000000000000007E-2</v>
      </c>
      <c r="AF396" s="52">
        <v>7.0000000000000007E-2</v>
      </c>
      <c r="AG396" s="46">
        <f t="shared" si="75"/>
        <v>104.68010000000001</v>
      </c>
      <c r="AH396" s="46"/>
      <c r="AI396" s="46">
        <f t="shared" si="76"/>
        <v>104.68010000000001</v>
      </c>
      <c r="AJ396" s="45" t="s">
        <v>164</v>
      </c>
      <c r="AK396" s="45">
        <v>0</v>
      </c>
      <c r="AL396" s="49"/>
      <c r="AM396" s="238">
        <f t="shared" si="77"/>
        <v>0</v>
      </c>
      <c r="AN396" s="238">
        <f t="shared" si="78"/>
        <v>1</v>
      </c>
      <c r="AO396" s="238"/>
      <c r="AP396" s="238"/>
      <c r="AQ396" s="238">
        <f t="shared" si="79"/>
        <v>0</v>
      </c>
      <c r="AR396" s="96" t="str">
        <f>IF(A396="","",VLOOKUP(A396,'Base Sites'!A:B,2,FALSE))</f>
        <v>Valauto Hainaut</v>
      </c>
      <c r="AS396" s="96" t="str">
        <f t="shared" si="80"/>
        <v>VOLKSWAGEN</v>
      </c>
      <c r="AT396" s="238"/>
      <c r="AU396" s="231" t="str">
        <f>IF(A396="","",VLOOKUP(L396,'Base Vendeurs'!A:B,2,FALSE))</f>
        <v>Valauto Hainaut VW</v>
      </c>
      <c r="AV396" s="46">
        <f t="shared" si="81"/>
        <v>1590.43</v>
      </c>
      <c r="AW396" s="51">
        <f t="shared" si="82"/>
        <v>4.5838129664353855E-2</v>
      </c>
      <c r="AX396" s="231" t="str">
        <f t="shared" si="83"/>
        <v>NON</v>
      </c>
      <c r="AY396" s="231">
        <f>+MargesVN[[#This Row],[Total COM]]+MargesVN[[#This Row],[EXT GIE]]+MargesVN[[#This Row],[Forfait immat]]</f>
        <v>104.68010000000001</v>
      </c>
    </row>
    <row r="397" spans="1:51" s="231" customFormat="1" ht="11.25" customHeight="1" x14ac:dyDescent="0.25">
      <c r="A397" s="45">
        <v>15</v>
      </c>
      <c r="B397" s="45" t="s">
        <v>163</v>
      </c>
      <c r="C397" s="45" t="s">
        <v>104</v>
      </c>
      <c r="D397" s="44">
        <v>46072</v>
      </c>
      <c r="E397" s="65">
        <v>46072</v>
      </c>
      <c r="F397" s="35"/>
      <c r="G397" s="35"/>
      <c r="H397" s="35"/>
      <c r="I397" s="35"/>
      <c r="J397" s="35"/>
      <c r="K397" s="35">
        <v>0</v>
      </c>
      <c r="L397" s="45" t="s">
        <v>327</v>
      </c>
      <c r="M397" s="45">
        <v>511789</v>
      </c>
      <c r="N397" s="45">
        <v>1789</v>
      </c>
      <c r="O397" s="45" t="s">
        <v>1740</v>
      </c>
      <c r="P397" s="66" t="s">
        <v>1741</v>
      </c>
      <c r="Q397" s="45" t="s">
        <v>177</v>
      </c>
      <c r="R397" s="47">
        <v>33863.33</v>
      </c>
      <c r="S397" s="47">
        <v>833.33</v>
      </c>
      <c r="T397" s="48">
        <f t="shared" si="72"/>
        <v>34696.660000000003</v>
      </c>
      <c r="U397" s="49">
        <v>41</v>
      </c>
      <c r="V397" s="47">
        <v>1590.42</v>
      </c>
      <c r="W397" s="46">
        <v>95</v>
      </c>
      <c r="X397" s="50"/>
      <c r="Y397" s="46">
        <f t="shared" si="73"/>
        <v>1495.42</v>
      </c>
      <c r="Z397" s="51">
        <f t="shared" si="74"/>
        <v>4.5837841452174358E-2</v>
      </c>
      <c r="AA397" s="50">
        <v>-5566.67</v>
      </c>
      <c r="AB397" s="46">
        <v>0</v>
      </c>
      <c r="AC397" s="46"/>
      <c r="AD397" s="46"/>
      <c r="AE397" s="52">
        <v>7.0000000000000007E-2</v>
      </c>
      <c r="AF397" s="52">
        <v>7.0000000000000007E-2</v>
      </c>
      <c r="AG397" s="46">
        <f t="shared" si="75"/>
        <v>104.67940000000002</v>
      </c>
      <c r="AH397" s="46"/>
      <c r="AI397" s="46">
        <f t="shared" si="76"/>
        <v>104.67940000000002</v>
      </c>
      <c r="AJ397" s="45" t="s">
        <v>164</v>
      </c>
      <c r="AK397" s="45">
        <v>0</v>
      </c>
      <c r="AL397" s="49" t="s">
        <v>293</v>
      </c>
      <c r="AM397" s="238">
        <f t="shared" si="77"/>
        <v>1</v>
      </c>
      <c r="AN397" s="238">
        <f t="shared" si="78"/>
        <v>1</v>
      </c>
      <c r="AO397" s="238"/>
      <c r="AP397" s="238"/>
      <c r="AQ397" s="238">
        <f t="shared" si="79"/>
        <v>1</v>
      </c>
      <c r="AR397" s="96" t="str">
        <f>IF(A397="","",VLOOKUP(A397,'Base Sites'!A:B,2,FALSE))</f>
        <v>Valauto Hainaut</v>
      </c>
      <c r="AS397" s="96" t="str">
        <f t="shared" si="80"/>
        <v>VOLKSWAGEN</v>
      </c>
      <c r="AT397" s="238"/>
      <c r="AU397" s="231" t="str">
        <f>IF(A397="","",VLOOKUP(L397,'Base Vendeurs'!A:B,2,FALSE))</f>
        <v>Valauto Hainaut VW</v>
      </c>
      <c r="AV397" s="46">
        <f t="shared" si="81"/>
        <v>1590.42</v>
      </c>
      <c r="AW397" s="51">
        <f t="shared" si="82"/>
        <v>4.5837841452174358E-2</v>
      </c>
      <c r="AX397" s="231" t="str">
        <f t="shared" si="83"/>
        <v>NON</v>
      </c>
      <c r="AY397" s="231">
        <f>+MargesVN[[#This Row],[Total COM]]+MargesVN[[#This Row],[EXT GIE]]+MargesVN[[#This Row],[Forfait immat]]</f>
        <v>104.67940000000002</v>
      </c>
    </row>
    <row r="398" spans="1:51" s="231" customFormat="1" ht="11.25" customHeight="1" x14ac:dyDescent="0.25">
      <c r="A398" s="45">
        <v>15</v>
      </c>
      <c r="B398" s="45" t="s">
        <v>163</v>
      </c>
      <c r="C398" s="45" t="s">
        <v>104</v>
      </c>
      <c r="D398" s="44">
        <v>46065</v>
      </c>
      <c r="E398" s="65">
        <v>46065</v>
      </c>
      <c r="F398" s="35"/>
      <c r="G398" s="35"/>
      <c r="H398" s="35"/>
      <c r="I398" s="35"/>
      <c r="J398" s="35"/>
      <c r="K398" s="35">
        <v>0</v>
      </c>
      <c r="L398" s="45" t="s">
        <v>327</v>
      </c>
      <c r="M398" s="45">
        <v>511790</v>
      </c>
      <c r="N398" s="45">
        <v>1790</v>
      </c>
      <c r="O398" s="45" t="s">
        <v>1567</v>
      </c>
      <c r="P398" s="66" t="s">
        <v>1568</v>
      </c>
      <c r="Q398" s="45" t="s">
        <v>177</v>
      </c>
      <c r="R398" s="47">
        <v>33863.33</v>
      </c>
      <c r="S398" s="47">
        <v>833.33</v>
      </c>
      <c r="T398" s="48">
        <f t="shared" si="72"/>
        <v>34696.660000000003</v>
      </c>
      <c r="U398" s="49">
        <v>14</v>
      </c>
      <c r="V398" s="47">
        <v>1590.43</v>
      </c>
      <c r="W398" s="46">
        <v>95</v>
      </c>
      <c r="X398" s="50"/>
      <c r="Y398" s="46">
        <f t="shared" si="73"/>
        <v>1495.43</v>
      </c>
      <c r="Z398" s="51">
        <f t="shared" si="74"/>
        <v>4.5838129664353855E-2</v>
      </c>
      <c r="AA398" s="50">
        <v>-5566.67</v>
      </c>
      <c r="AB398" s="46">
        <v>0</v>
      </c>
      <c r="AC398" s="46"/>
      <c r="AD398" s="46"/>
      <c r="AE398" s="52">
        <v>7.0000000000000007E-2</v>
      </c>
      <c r="AF398" s="52">
        <v>7.0000000000000007E-2</v>
      </c>
      <c r="AG398" s="46">
        <f t="shared" si="75"/>
        <v>104.68010000000001</v>
      </c>
      <c r="AH398" s="46"/>
      <c r="AI398" s="46">
        <f t="shared" si="76"/>
        <v>104.68010000000001</v>
      </c>
      <c r="AJ398" s="45" t="s">
        <v>164</v>
      </c>
      <c r="AK398" s="45">
        <v>0</v>
      </c>
      <c r="AL398" s="49" t="s">
        <v>293</v>
      </c>
      <c r="AM398" s="238">
        <f t="shared" si="77"/>
        <v>1</v>
      </c>
      <c r="AN398" s="238">
        <f t="shared" si="78"/>
        <v>1</v>
      </c>
      <c r="AO398" s="238"/>
      <c r="AP398" s="238"/>
      <c r="AQ398" s="238">
        <f t="shared" si="79"/>
        <v>1</v>
      </c>
      <c r="AR398" s="96" t="str">
        <f>IF(A398="","",VLOOKUP(A398,'Base Sites'!A:B,2,FALSE))</f>
        <v>Valauto Hainaut</v>
      </c>
      <c r="AS398" s="96" t="str">
        <f t="shared" si="80"/>
        <v>VOLKSWAGEN</v>
      </c>
      <c r="AT398" s="238"/>
      <c r="AU398" s="231" t="str">
        <f>IF(A398="","",VLOOKUP(L398,'Base Vendeurs'!A:B,2,FALSE))</f>
        <v>Valauto Hainaut VW</v>
      </c>
      <c r="AV398" s="46">
        <f t="shared" si="81"/>
        <v>1590.43</v>
      </c>
      <c r="AW398" s="51">
        <f t="shared" si="82"/>
        <v>4.5838129664353855E-2</v>
      </c>
      <c r="AX398" s="231" t="str">
        <f t="shared" si="83"/>
        <v>NON</v>
      </c>
      <c r="AY398" s="231">
        <f>+MargesVN[[#This Row],[Total COM]]+MargesVN[[#This Row],[EXT GIE]]+MargesVN[[#This Row],[Forfait immat]]</f>
        <v>104.68010000000001</v>
      </c>
    </row>
    <row r="399" spans="1:51" s="231" customFormat="1" ht="11.25" customHeight="1" x14ac:dyDescent="0.25">
      <c r="A399" s="354">
        <v>15</v>
      </c>
      <c r="B399" s="354" t="s">
        <v>163</v>
      </c>
      <c r="C399" s="354" t="s">
        <v>104</v>
      </c>
      <c r="D399" s="355">
        <v>46129</v>
      </c>
      <c r="E399" s="356">
        <v>46129</v>
      </c>
      <c r="F399" s="357"/>
      <c r="G399" s="357"/>
      <c r="H399" s="357"/>
      <c r="I399" s="357" t="s">
        <v>165</v>
      </c>
      <c r="J399" s="357" t="s">
        <v>165</v>
      </c>
      <c r="K399" s="357">
        <v>-387.6</v>
      </c>
      <c r="L399" s="354" t="s">
        <v>327</v>
      </c>
      <c r="M399" s="354">
        <v>511798</v>
      </c>
      <c r="N399" s="354">
        <v>1798</v>
      </c>
      <c r="O399" s="354" t="s">
        <v>3522</v>
      </c>
      <c r="P399" s="358" t="s">
        <v>3523</v>
      </c>
      <c r="Q399" s="354" t="s">
        <v>23</v>
      </c>
      <c r="R399" s="359">
        <v>22014</v>
      </c>
      <c r="S399" s="359">
        <v>720.83</v>
      </c>
      <c r="T399" s="360">
        <f t="shared" si="72"/>
        <v>22734.83</v>
      </c>
      <c r="U399" s="361">
        <v>94</v>
      </c>
      <c r="V399" s="359">
        <v>876.44</v>
      </c>
      <c r="W399" s="362">
        <v>95</v>
      </c>
      <c r="X399" s="363"/>
      <c r="Y399" s="362">
        <f t="shared" si="73"/>
        <v>781.44</v>
      </c>
      <c r="Z399" s="364">
        <f t="shared" si="74"/>
        <v>3.8550541174048804E-2</v>
      </c>
      <c r="AA399" s="363">
        <v>0</v>
      </c>
      <c r="AB399" s="362">
        <v>-2356.67</v>
      </c>
      <c r="AC399" s="362"/>
      <c r="AD399" s="362" t="s">
        <v>3663</v>
      </c>
      <c r="AE399" s="365">
        <v>0.13</v>
      </c>
      <c r="AF399" s="365">
        <v>0.13</v>
      </c>
      <c r="AG399" s="362">
        <f t="shared" si="75"/>
        <v>101.58720000000001</v>
      </c>
      <c r="AH399" s="362"/>
      <c r="AI399" s="362">
        <f t="shared" si="76"/>
        <v>101.58720000000001</v>
      </c>
      <c r="AJ399" s="354" t="s">
        <v>164</v>
      </c>
      <c r="AK399" s="354">
        <v>30</v>
      </c>
      <c r="AL399" s="361">
        <v>50</v>
      </c>
      <c r="AM399" s="366">
        <f t="shared" si="77"/>
        <v>1</v>
      </c>
      <c r="AN399" s="366">
        <f t="shared" si="78"/>
        <v>1</v>
      </c>
      <c r="AO399" s="366"/>
      <c r="AP399" s="366"/>
      <c r="AQ399" s="366">
        <f t="shared" si="79"/>
        <v>1</v>
      </c>
      <c r="AR399" s="367" t="str">
        <f>IF(A399="","",VLOOKUP(A399,'Base Sites'!A:B,2,FALSE))</f>
        <v>Valauto Hainaut</v>
      </c>
      <c r="AS399" s="367" t="str">
        <f t="shared" si="80"/>
        <v>VOLKSWAGEN</v>
      </c>
      <c r="AT399" s="366"/>
      <c r="AU399" s="368" t="str">
        <f>IF(A399="","",VLOOKUP(L399,'Base Vendeurs'!A:B,2,FALSE))</f>
        <v>Valauto Hainaut VW</v>
      </c>
      <c r="AV399" s="362">
        <f t="shared" si="81"/>
        <v>876.44</v>
      </c>
      <c r="AW399" s="364">
        <f t="shared" si="82"/>
        <v>3.8550541174048804E-2</v>
      </c>
      <c r="AX399" s="368" t="str">
        <f t="shared" si="83"/>
        <v>NON</v>
      </c>
      <c r="AY399" s="231">
        <f>+MargesVN[[#This Row],[Total COM]]+MargesVN[[#This Row],[EXT GIE]]+MargesVN[[#This Row],[Forfait immat]]</f>
        <v>181.5872</v>
      </c>
    </row>
    <row r="400" spans="1:51" s="231" customFormat="1" ht="11.25" customHeight="1" x14ac:dyDescent="0.25">
      <c r="A400" s="354">
        <v>15</v>
      </c>
      <c r="B400" s="354" t="s">
        <v>163</v>
      </c>
      <c r="C400" s="354" t="s">
        <v>104</v>
      </c>
      <c r="D400" s="355">
        <v>46133</v>
      </c>
      <c r="E400" s="356">
        <v>46133</v>
      </c>
      <c r="F400" s="357"/>
      <c r="G400" s="357"/>
      <c r="H400" s="357"/>
      <c r="I400" s="357"/>
      <c r="J400" s="357"/>
      <c r="K400" s="357">
        <v>0</v>
      </c>
      <c r="L400" s="354" t="s">
        <v>327</v>
      </c>
      <c r="M400" s="354">
        <v>511802</v>
      </c>
      <c r="N400" s="354">
        <v>1802</v>
      </c>
      <c r="O400" s="354" t="s">
        <v>3502</v>
      </c>
      <c r="P400" s="358" t="s">
        <v>3503</v>
      </c>
      <c r="Q400" s="354" t="s">
        <v>23</v>
      </c>
      <c r="R400" s="359">
        <v>20605.669999999998</v>
      </c>
      <c r="S400" s="359">
        <v>720.83</v>
      </c>
      <c r="T400" s="360">
        <f t="shared" si="72"/>
        <v>21326.5</v>
      </c>
      <c r="U400" s="361">
        <v>98</v>
      </c>
      <c r="V400" s="359">
        <v>777.86</v>
      </c>
      <c r="W400" s="362">
        <v>95</v>
      </c>
      <c r="X400" s="363"/>
      <c r="Y400" s="362">
        <f t="shared" si="73"/>
        <v>682.86</v>
      </c>
      <c r="Z400" s="364">
        <f t="shared" si="74"/>
        <v>3.6473870536656273E-2</v>
      </c>
      <c r="AA400" s="363">
        <v>0</v>
      </c>
      <c r="AB400" s="362">
        <v>-2356.67</v>
      </c>
      <c r="AC400" s="362"/>
      <c r="AD400" s="362"/>
      <c r="AE400" s="365">
        <v>0.13</v>
      </c>
      <c r="AF400" s="365">
        <v>0.13</v>
      </c>
      <c r="AG400" s="362">
        <f t="shared" si="75"/>
        <v>88.771799999999999</v>
      </c>
      <c r="AH400" s="362"/>
      <c r="AI400" s="362">
        <f t="shared" si="76"/>
        <v>88.771799999999999</v>
      </c>
      <c r="AJ400" s="354" t="s">
        <v>164</v>
      </c>
      <c r="AK400" s="354">
        <v>30</v>
      </c>
      <c r="AL400" s="361"/>
      <c r="AM400" s="366">
        <f t="shared" si="77"/>
        <v>0</v>
      </c>
      <c r="AN400" s="366">
        <f t="shared" si="78"/>
        <v>1</v>
      </c>
      <c r="AO400" s="366"/>
      <c r="AP400" s="366"/>
      <c r="AQ400" s="366">
        <f t="shared" si="79"/>
        <v>0</v>
      </c>
      <c r="AR400" s="367" t="str">
        <f>IF(A400="","",VLOOKUP(A400,'Base Sites'!A:B,2,FALSE))</f>
        <v>Valauto Hainaut</v>
      </c>
      <c r="AS400" s="367" t="str">
        <f t="shared" si="80"/>
        <v>VOLKSWAGEN</v>
      </c>
      <c r="AT400" s="366"/>
      <c r="AU400" s="368" t="str">
        <f>IF(A400="","",VLOOKUP(L400,'Base Vendeurs'!A:B,2,FALSE))</f>
        <v>Valauto Hainaut VW</v>
      </c>
      <c r="AV400" s="362">
        <f t="shared" si="81"/>
        <v>777.86</v>
      </c>
      <c r="AW400" s="364">
        <f t="shared" si="82"/>
        <v>3.6473870536656273E-2</v>
      </c>
      <c r="AX400" s="368" t="str">
        <f t="shared" si="83"/>
        <v>NON</v>
      </c>
      <c r="AY400" s="231">
        <f>+MargesVN[[#This Row],[Total COM]]+MargesVN[[#This Row],[EXT GIE]]+MargesVN[[#This Row],[Forfait immat]]</f>
        <v>118.7718</v>
      </c>
    </row>
    <row r="401" spans="1:51" s="231" customFormat="1" ht="11.25" customHeight="1" x14ac:dyDescent="0.25">
      <c r="A401" s="354">
        <v>10</v>
      </c>
      <c r="B401" s="354" t="s">
        <v>183</v>
      </c>
      <c r="C401" s="354" t="s">
        <v>206</v>
      </c>
      <c r="D401" s="355">
        <v>46139</v>
      </c>
      <c r="E401" s="356">
        <v>46139</v>
      </c>
      <c r="F401" s="357"/>
      <c r="G401" s="357"/>
      <c r="H401" s="357"/>
      <c r="I401" s="357" t="s">
        <v>165</v>
      </c>
      <c r="J401" s="357"/>
      <c r="K401" s="357">
        <v>-9204.9599999999991</v>
      </c>
      <c r="L401" s="354" t="s">
        <v>161</v>
      </c>
      <c r="M401" s="354">
        <v>511808</v>
      </c>
      <c r="N401" s="354">
        <v>1808</v>
      </c>
      <c r="O401" s="354" t="s">
        <v>3163</v>
      </c>
      <c r="P401" s="358" t="s">
        <v>3164</v>
      </c>
      <c r="Q401" s="354" t="s">
        <v>207</v>
      </c>
      <c r="R401" s="359">
        <v>36308.5</v>
      </c>
      <c r="S401" s="359">
        <v>2935.83</v>
      </c>
      <c r="T401" s="360">
        <f t="shared" si="72"/>
        <v>39244.33</v>
      </c>
      <c r="U401" s="361">
        <v>14</v>
      </c>
      <c r="V401" s="359">
        <v>1088.0999999999999</v>
      </c>
      <c r="W401" s="362">
        <v>22</v>
      </c>
      <c r="X401" s="363"/>
      <c r="Y401" s="362">
        <f t="shared" si="73"/>
        <v>1066.0999999999999</v>
      </c>
      <c r="Z401" s="364">
        <f t="shared" si="74"/>
        <v>2.7726298295830249E-2</v>
      </c>
      <c r="AA401" s="363">
        <v>0</v>
      </c>
      <c r="AB401" s="362">
        <v>-3000</v>
      </c>
      <c r="AC401" s="362"/>
      <c r="AD401" s="362" t="s">
        <v>2058</v>
      </c>
      <c r="AE401" s="365">
        <v>0.1</v>
      </c>
      <c r="AF401" s="365">
        <v>0.1</v>
      </c>
      <c r="AG401" s="362">
        <f t="shared" si="75"/>
        <v>106.61</v>
      </c>
      <c r="AH401" s="362"/>
      <c r="AI401" s="362">
        <f t="shared" si="76"/>
        <v>106.61</v>
      </c>
      <c r="AJ401" s="354" t="s">
        <v>164</v>
      </c>
      <c r="AK401" s="354"/>
      <c r="AL401" s="361"/>
      <c r="AM401" s="366">
        <f t="shared" si="77"/>
        <v>0</v>
      </c>
      <c r="AN401" s="366">
        <f t="shared" si="78"/>
        <v>1</v>
      </c>
      <c r="AO401" s="366"/>
      <c r="AP401" s="366"/>
      <c r="AQ401" s="366">
        <f t="shared" si="79"/>
        <v>0</v>
      </c>
      <c r="AR401" s="367" t="str">
        <f>IF(A401="","",VLOOKUP(A401,'Base Sites'!A:B,2,FALSE))</f>
        <v>Valauto Roncq</v>
      </c>
      <c r="AS401" s="367" t="str">
        <f t="shared" si="80"/>
        <v>CUPRA</v>
      </c>
      <c r="AT401" s="366"/>
      <c r="AU401" s="368" t="str">
        <f>IF(A401="","",VLOOKUP(L401,'Base Vendeurs'!A:B,2,FALSE))</f>
        <v>Valauto Roncq Skoda</v>
      </c>
      <c r="AV401" s="362">
        <f t="shared" si="81"/>
        <v>1088.0999999999999</v>
      </c>
      <c r="AW401" s="364">
        <f t="shared" si="82"/>
        <v>2.7726298295830249E-2</v>
      </c>
      <c r="AX401" s="368" t="str">
        <f t="shared" si="83"/>
        <v>NON</v>
      </c>
      <c r="AY401" s="231">
        <f>+MargesVN[[#This Row],[Total COM]]+MargesVN[[#This Row],[EXT GIE]]+MargesVN[[#This Row],[Forfait immat]]</f>
        <v>106.61</v>
      </c>
    </row>
    <row r="402" spans="1:51" s="231" customFormat="1" ht="11.25" customHeight="1" x14ac:dyDescent="0.25">
      <c r="A402" s="319">
        <v>35</v>
      </c>
      <c r="B402" s="319" t="s">
        <v>163</v>
      </c>
      <c r="C402" s="319" t="s">
        <v>104</v>
      </c>
      <c r="D402" s="320">
        <v>46107</v>
      </c>
      <c r="E402" s="321">
        <v>46107</v>
      </c>
      <c r="F402" s="322"/>
      <c r="G402" s="322"/>
      <c r="H402" s="322"/>
      <c r="I402" s="322"/>
      <c r="J402" s="322"/>
      <c r="K402" s="322">
        <v>0</v>
      </c>
      <c r="L402" s="319" t="s">
        <v>417</v>
      </c>
      <c r="M402" s="319">
        <v>511810</v>
      </c>
      <c r="N402" s="319">
        <v>1810</v>
      </c>
      <c r="O402" s="319" t="s">
        <v>2423</v>
      </c>
      <c r="P402" s="323" t="s">
        <v>2424</v>
      </c>
      <c r="Q402" s="319" t="s">
        <v>93</v>
      </c>
      <c r="R402" s="324">
        <v>27305.67</v>
      </c>
      <c r="S402" s="324">
        <v>1600</v>
      </c>
      <c r="T402" s="325">
        <f t="shared" si="72"/>
        <v>28905.67</v>
      </c>
      <c r="U402" s="326">
        <v>97</v>
      </c>
      <c r="V402" s="324">
        <v>888.38</v>
      </c>
      <c r="W402" s="327">
        <v>95</v>
      </c>
      <c r="X402" s="328"/>
      <c r="Y402" s="327">
        <f t="shared" si="73"/>
        <v>793.38</v>
      </c>
      <c r="Z402" s="329">
        <f t="shared" si="74"/>
        <v>3.0733762614739601E-2</v>
      </c>
      <c r="AA402" s="328">
        <v>-2023.4</v>
      </c>
      <c r="AB402" s="327">
        <v>0</v>
      </c>
      <c r="AC402" s="327"/>
      <c r="AD402" s="327"/>
      <c r="AE402" s="330">
        <v>0.1</v>
      </c>
      <c r="AF402" s="330">
        <v>0.13</v>
      </c>
      <c r="AG402" s="327">
        <f t="shared" si="75"/>
        <v>79.338000000000008</v>
      </c>
      <c r="AH402" s="327"/>
      <c r="AI402" s="327">
        <f t="shared" si="76"/>
        <v>79.338000000000008</v>
      </c>
      <c r="AJ402" s="319" t="s">
        <v>149</v>
      </c>
      <c r="AK402" s="319">
        <v>30</v>
      </c>
      <c r="AL402" s="326">
        <v>50</v>
      </c>
      <c r="AM402" s="331">
        <f t="shared" si="77"/>
        <v>1</v>
      </c>
      <c r="AN402" s="331">
        <f t="shared" si="78"/>
        <v>1</v>
      </c>
      <c r="AO402" s="331"/>
      <c r="AP402" s="331"/>
      <c r="AQ402" s="331">
        <f t="shared" si="79"/>
        <v>1</v>
      </c>
      <c r="AR402" s="332" t="str">
        <f>IF(A402="","",VLOOKUP(A402,'Base Sites'!A:B,2,FALSE))</f>
        <v>Valauto Cambrai</v>
      </c>
      <c r="AS402" s="332" t="str">
        <f t="shared" si="80"/>
        <v>VOLKSWAGEN</v>
      </c>
      <c r="AT402" s="331"/>
      <c r="AU402" s="333" t="str">
        <f>IF(A402="","",VLOOKUP(L402,'Base Vendeurs'!A:B,2,FALSE))</f>
        <v>Valauto Roncq VW</v>
      </c>
      <c r="AV402" s="327">
        <f t="shared" si="81"/>
        <v>888.38</v>
      </c>
      <c r="AW402" s="329">
        <f t="shared" si="82"/>
        <v>3.0733762614739601E-2</v>
      </c>
      <c r="AX402" s="333" t="str">
        <f t="shared" si="83"/>
        <v>NON</v>
      </c>
      <c r="AY402" s="231">
        <f>+MargesVN[[#This Row],[Total COM]]+MargesVN[[#This Row],[EXT GIE]]+MargesVN[[#This Row],[Forfait immat]]</f>
        <v>159.33800000000002</v>
      </c>
    </row>
    <row r="403" spans="1:51" s="231" customFormat="1" ht="11.25" customHeight="1" x14ac:dyDescent="0.25">
      <c r="A403" s="431">
        <v>15</v>
      </c>
      <c r="B403" s="431" t="s">
        <v>163</v>
      </c>
      <c r="C403" s="431" t="s">
        <v>104</v>
      </c>
      <c r="D403" s="432">
        <v>46196</v>
      </c>
      <c r="E403" s="433">
        <v>46197</v>
      </c>
      <c r="F403" s="434"/>
      <c r="G403" s="434"/>
      <c r="H403" s="434"/>
      <c r="I403" s="434"/>
      <c r="J403" s="434"/>
      <c r="K403" s="434">
        <v>0</v>
      </c>
      <c r="L403" s="431" t="s">
        <v>70</v>
      </c>
      <c r="M403" s="431">
        <v>511821</v>
      </c>
      <c r="N403" s="431">
        <v>1821</v>
      </c>
      <c r="O403" s="431" t="s">
        <v>5086</v>
      </c>
      <c r="P403" s="435" t="s">
        <v>5087</v>
      </c>
      <c r="Q403" s="431" t="s">
        <v>23</v>
      </c>
      <c r="R403" s="436">
        <v>23014</v>
      </c>
      <c r="S403" s="436">
        <v>1025</v>
      </c>
      <c r="T403" s="437">
        <f t="shared" si="72"/>
        <v>24039</v>
      </c>
      <c r="U403" s="438">
        <v>41</v>
      </c>
      <c r="V403" s="436">
        <v>595.16</v>
      </c>
      <c r="W403" s="439">
        <v>95</v>
      </c>
      <c r="X403" s="440"/>
      <c r="Y403" s="439">
        <f t="shared" si="73"/>
        <v>500.15999999999997</v>
      </c>
      <c r="Z403" s="441">
        <f t="shared" si="74"/>
        <v>2.4758101418528224E-2</v>
      </c>
      <c r="AA403" s="440">
        <v>-2644.29</v>
      </c>
      <c r="AB403" s="439">
        <v>0</v>
      </c>
      <c r="AC403" s="439"/>
      <c r="AD403" s="439"/>
      <c r="AE403" s="442">
        <v>0.13</v>
      </c>
      <c r="AF403" s="442">
        <v>0.13</v>
      </c>
      <c r="AG403" s="439">
        <f t="shared" si="75"/>
        <v>65.020799999999994</v>
      </c>
      <c r="AH403" s="439"/>
      <c r="AI403" s="439">
        <f t="shared" si="76"/>
        <v>65.020799999999994</v>
      </c>
      <c r="AJ403" s="431" t="s">
        <v>164</v>
      </c>
      <c r="AK403" s="431"/>
      <c r="AL403" s="438">
        <v>20</v>
      </c>
      <c r="AM403" s="443">
        <f t="shared" si="77"/>
        <v>1</v>
      </c>
      <c r="AN403" s="443">
        <f t="shared" si="78"/>
        <v>1</v>
      </c>
      <c r="AO403" s="443"/>
      <c r="AP403" s="443"/>
      <c r="AQ403" s="443">
        <f t="shared" si="79"/>
        <v>1</v>
      </c>
      <c r="AR403" s="444" t="str">
        <f>IF(A403="","",VLOOKUP(A403,'Base Sites'!A:B,2,FALSE))</f>
        <v>Valauto Hainaut</v>
      </c>
      <c r="AS403" s="444" t="str">
        <f t="shared" si="80"/>
        <v>VOLKSWAGEN</v>
      </c>
      <c r="AT403" s="443"/>
      <c r="AU403" s="445" t="str">
        <f>IF(A403="","",VLOOKUP(L403,'Base Vendeurs'!A:B,2,FALSE))</f>
        <v>Sociétés NORD</v>
      </c>
      <c r="AV403" s="439">
        <f t="shared" si="81"/>
        <v>595.16</v>
      </c>
      <c r="AW403" s="441">
        <f t="shared" si="82"/>
        <v>2.4758101418528224E-2</v>
      </c>
      <c r="AX403" s="445" t="str">
        <f t="shared" si="83"/>
        <v>NON</v>
      </c>
      <c r="AY403" s="231">
        <f>+MargesVN[[#This Row],[Total COM]]+MargesVN[[#This Row],[EXT GIE]]+MargesVN[[#This Row],[Forfait immat]]</f>
        <v>85.020799999999994</v>
      </c>
    </row>
    <row r="404" spans="1:51" s="231" customFormat="1" ht="11.25" customHeight="1" x14ac:dyDescent="0.25">
      <c r="A404" s="319">
        <v>10</v>
      </c>
      <c r="B404" s="319" t="s">
        <v>183</v>
      </c>
      <c r="C404" s="319" t="s">
        <v>104</v>
      </c>
      <c r="D404" s="320">
        <v>46111</v>
      </c>
      <c r="E404" s="321">
        <v>46112</v>
      </c>
      <c r="F404" s="322"/>
      <c r="G404" s="322"/>
      <c r="H404" s="322"/>
      <c r="I404" s="322" t="s">
        <v>165</v>
      </c>
      <c r="J404" s="322"/>
      <c r="K404" s="322">
        <v>-11000</v>
      </c>
      <c r="L404" s="319" t="s">
        <v>35</v>
      </c>
      <c r="M404" s="319">
        <v>511824</v>
      </c>
      <c r="N404" s="319">
        <v>1824</v>
      </c>
      <c r="O404" s="319" t="s">
        <v>2798</v>
      </c>
      <c r="P404" s="323" t="s">
        <v>2799</v>
      </c>
      <c r="Q404" s="319" t="s">
        <v>34</v>
      </c>
      <c r="R404" s="324">
        <v>45291.67</v>
      </c>
      <c r="S404" s="324">
        <v>1891.67</v>
      </c>
      <c r="T404" s="325">
        <f t="shared" si="72"/>
        <v>47183.34</v>
      </c>
      <c r="U404" s="326">
        <v>389</v>
      </c>
      <c r="V404" s="324">
        <v>2069.63</v>
      </c>
      <c r="W404" s="327">
        <v>95</v>
      </c>
      <c r="X404" s="328"/>
      <c r="Y404" s="327">
        <f t="shared" si="73"/>
        <v>1974.63</v>
      </c>
      <c r="Z404" s="329">
        <f t="shared" si="74"/>
        <v>4.3863575575616313E-2</v>
      </c>
      <c r="AA404" s="328">
        <v>-7162</v>
      </c>
      <c r="AB404" s="327">
        <v>0</v>
      </c>
      <c r="AC404" s="327"/>
      <c r="AD404" s="327" t="s">
        <v>2881</v>
      </c>
      <c r="AE404" s="330">
        <v>0.13</v>
      </c>
      <c r="AF404" s="330">
        <v>0.13</v>
      </c>
      <c r="AG404" s="327">
        <f t="shared" si="75"/>
        <v>256.70190000000002</v>
      </c>
      <c r="AH404" s="327"/>
      <c r="AI404" s="327">
        <f t="shared" si="76"/>
        <v>256.70190000000002</v>
      </c>
      <c r="AJ404" s="319" t="s">
        <v>164</v>
      </c>
      <c r="AK404" s="319">
        <v>30</v>
      </c>
      <c r="AL404" s="326"/>
      <c r="AM404" s="331">
        <f t="shared" si="77"/>
        <v>0</v>
      </c>
      <c r="AN404" s="331">
        <f t="shared" si="78"/>
        <v>1</v>
      </c>
      <c r="AO404" s="331"/>
      <c r="AP404" s="331"/>
      <c r="AQ404" s="331">
        <f t="shared" si="79"/>
        <v>0</v>
      </c>
      <c r="AR404" s="332" t="str">
        <f>IF(A404="","",VLOOKUP(A404,'Base Sites'!A:B,2,FALSE))</f>
        <v>Valauto Roncq</v>
      </c>
      <c r="AS404" s="332" t="str">
        <f t="shared" si="80"/>
        <v>VOLKSWAGEN</v>
      </c>
      <c r="AT404" s="331"/>
      <c r="AU404" s="333" t="str">
        <f>IF(A404="","",VLOOKUP(L404,'Base Vendeurs'!A:B,2,FALSE))</f>
        <v>Valauto Roncq VW</v>
      </c>
      <c r="AV404" s="327">
        <f t="shared" si="81"/>
        <v>2069.63</v>
      </c>
      <c r="AW404" s="329">
        <f t="shared" si="82"/>
        <v>4.3863575575616313E-2</v>
      </c>
      <c r="AX404" s="333" t="str">
        <f t="shared" si="83"/>
        <v>NON</v>
      </c>
      <c r="AY404" s="231">
        <f>+MargesVN[[#This Row],[Total COM]]+MargesVN[[#This Row],[EXT GIE]]+MargesVN[[#This Row],[Forfait immat]]</f>
        <v>286.70190000000002</v>
      </c>
    </row>
    <row r="405" spans="1:51" s="231" customFormat="1" ht="11.25" customHeight="1" x14ac:dyDescent="0.25">
      <c r="A405" s="45">
        <v>35</v>
      </c>
      <c r="B405" s="45" t="s">
        <v>163</v>
      </c>
      <c r="C405" s="45" t="s">
        <v>104</v>
      </c>
      <c r="D405" s="44">
        <v>46063</v>
      </c>
      <c r="E405" s="65">
        <v>46055</v>
      </c>
      <c r="F405" s="35"/>
      <c r="G405" s="35"/>
      <c r="H405" s="35"/>
      <c r="I405" s="35"/>
      <c r="J405" s="35"/>
      <c r="K405" s="35">
        <v>0</v>
      </c>
      <c r="L405" s="45" t="s">
        <v>295</v>
      </c>
      <c r="M405" s="45">
        <v>511834</v>
      </c>
      <c r="N405" s="45">
        <v>1834</v>
      </c>
      <c r="O405" s="45" t="s">
        <v>1483</v>
      </c>
      <c r="P405" s="66" t="s">
        <v>1484</v>
      </c>
      <c r="Q405" s="45" t="s">
        <v>177</v>
      </c>
      <c r="R405" s="47">
        <v>38438.33</v>
      </c>
      <c r="S405" s="47">
        <v>537.5</v>
      </c>
      <c r="T405" s="48">
        <f t="shared" si="72"/>
        <v>38975.83</v>
      </c>
      <c r="U405" s="49">
        <v>19</v>
      </c>
      <c r="V405" s="47">
        <v>1339.98</v>
      </c>
      <c r="W405" s="46">
        <v>95</v>
      </c>
      <c r="X405" s="50"/>
      <c r="Y405" s="46">
        <f t="shared" si="73"/>
        <v>1244.98</v>
      </c>
      <c r="Z405" s="51">
        <f t="shared" si="74"/>
        <v>3.4379768179407598E-2</v>
      </c>
      <c r="AA405" s="50">
        <v>0</v>
      </c>
      <c r="AB405" s="46">
        <v>-5566.67</v>
      </c>
      <c r="AC405" s="46"/>
      <c r="AD405" s="46"/>
      <c r="AE405" s="52">
        <v>7.0000000000000007E-2</v>
      </c>
      <c r="AF405" s="52">
        <v>7.0000000000000007E-2</v>
      </c>
      <c r="AG405" s="46">
        <f t="shared" si="75"/>
        <v>87.148600000000016</v>
      </c>
      <c r="AH405" s="46"/>
      <c r="AI405" s="46">
        <f t="shared" si="76"/>
        <v>87.148600000000016</v>
      </c>
      <c r="AJ405" s="45" t="s">
        <v>164</v>
      </c>
      <c r="AK405" s="45">
        <v>0</v>
      </c>
      <c r="AL405" s="49" t="s">
        <v>293</v>
      </c>
      <c r="AM405" s="238">
        <f t="shared" si="77"/>
        <v>1</v>
      </c>
      <c r="AN405" s="238">
        <f t="shared" si="78"/>
        <v>1</v>
      </c>
      <c r="AO405" s="238"/>
      <c r="AP405" s="238"/>
      <c r="AQ405" s="238">
        <f t="shared" si="79"/>
        <v>1</v>
      </c>
      <c r="AR405" s="96" t="str">
        <f>IF(A405="","",VLOOKUP(A405,'Base Sites'!A:B,2,FALSE))</f>
        <v>Valauto Cambrai</v>
      </c>
      <c r="AS405" s="96" t="str">
        <f t="shared" si="80"/>
        <v>VOLKSWAGEN</v>
      </c>
      <c r="AT405" s="238"/>
      <c r="AU405" s="231" t="str">
        <f>IF(A405="","",VLOOKUP(L405,'Base Vendeurs'!A:B,2,FALSE))</f>
        <v>Valauto Cambrai</v>
      </c>
      <c r="AV405" s="46">
        <f t="shared" si="81"/>
        <v>1339.98</v>
      </c>
      <c r="AW405" s="51">
        <f t="shared" si="82"/>
        <v>3.4379768179407598E-2</v>
      </c>
      <c r="AX405" s="231" t="str">
        <f t="shared" si="83"/>
        <v>NON</v>
      </c>
      <c r="AY405" s="231">
        <f>+MargesVN[[#This Row],[Total COM]]+MargesVN[[#This Row],[EXT GIE]]+MargesVN[[#This Row],[Forfait immat]]</f>
        <v>87.148600000000016</v>
      </c>
    </row>
    <row r="406" spans="1:51" s="231" customFormat="1" ht="11.25" customHeight="1" x14ac:dyDescent="0.25">
      <c r="A406" s="45">
        <v>10</v>
      </c>
      <c r="B406" s="45" t="s">
        <v>163</v>
      </c>
      <c r="C406" s="45" t="s">
        <v>104</v>
      </c>
      <c r="D406" s="44">
        <v>46066</v>
      </c>
      <c r="E406" s="65">
        <v>46070</v>
      </c>
      <c r="F406" s="35"/>
      <c r="G406" s="35"/>
      <c r="H406" s="35"/>
      <c r="I406" s="35"/>
      <c r="J406" s="35"/>
      <c r="K406" s="35">
        <v>0</v>
      </c>
      <c r="L406" s="45" t="s">
        <v>252</v>
      </c>
      <c r="M406" s="45">
        <v>511836</v>
      </c>
      <c r="N406" s="45">
        <v>1836</v>
      </c>
      <c r="O406" s="45" t="s">
        <v>1603</v>
      </c>
      <c r="P406" s="66" t="s">
        <v>1604</v>
      </c>
      <c r="Q406" s="45" t="s">
        <v>23</v>
      </c>
      <c r="R406" s="47">
        <v>20201.5</v>
      </c>
      <c r="S406" s="47">
        <v>1104.17</v>
      </c>
      <c r="T406" s="48">
        <f t="shared" si="72"/>
        <v>21305.67</v>
      </c>
      <c r="U406" s="49">
        <v>581</v>
      </c>
      <c r="V406" s="47">
        <v>942.27</v>
      </c>
      <c r="W406" s="46">
        <v>95</v>
      </c>
      <c r="X406" s="50"/>
      <c r="Y406" s="46">
        <f t="shared" si="73"/>
        <v>847.27</v>
      </c>
      <c r="Z406" s="51">
        <f t="shared" si="74"/>
        <v>4.4226255264443695E-2</v>
      </c>
      <c r="AA406" s="50">
        <v>-3456.67</v>
      </c>
      <c r="AB406" s="46">
        <v>0</v>
      </c>
      <c r="AC406" s="46"/>
      <c r="AD406" s="46" t="s">
        <v>2031</v>
      </c>
      <c r="AE406" s="52"/>
      <c r="AF406" s="52">
        <v>0.13</v>
      </c>
      <c r="AG406" s="46">
        <f t="shared" si="75"/>
        <v>0</v>
      </c>
      <c r="AH406" s="46">
        <v>0</v>
      </c>
      <c r="AI406" s="46">
        <f t="shared" si="76"/>
        <v>0</v>
      </c>
      <c r="AJ406" s="45" t="s">
        <v>149</v>
      </c>
      <c r="AK406" s="45">
        <v>30</v>
      </c>
      <c r="AL406" s="49"/>
      <c r="AM406" s="238">
        <f t="shared" si="77"/>
        <v>0</v>
      </c>
      <c r="AN406" s="238">
        <f t="shared" si="78"/>
        <v>1</v>
      </c>
      <c r="AO406" s="238"/>
      <c r="AP406" s="238"/>
      <c r="AQ406" s="238">
        <f t="shared" si="79"/>
        <v>0</v>
      </c>
      <c r="AR406" s="96" t="str">
        <f>IF(A406="","",VLOOKUP(A406,'Base Sites'!A:B,2,FALSE))</f>
        <v>Valauto Roncq</v>
      </c>
      <c r="AS406" s="96" t="str">
        <f t="shared" si="80"/>
        <v>VOLKSWAGEN</v>
      </c>
      <c r="AT406" s="238"/>
      <c r="AU406" s="231" t="str">
        <f>IF(A406="","",VLOOKUP(L406,'Base Vendeurs'!A:B,2,FALSE))</f>
        <v>Valauto Cambrai</v>
      </c>
      <c r="AV406" s="46">
        <f t="shared" si="81"/>
        <v>942.27</v>
      </c>
      <c r="AW406" s="51">
        <f t="shared" si="82"/>
        <v>4.4226255264443695E-2</v>
      </c>
      <c r="AX406" s="231" t="str">
        <f t="shared" si="83"/>
        <v>NON</v>
      </c>
      <c r="AY406" s="231">
        <f>+MargesVN[[#This Row],[Total COM]]+MargesVN[[#This Row],[EXT GIE]]+MargesVN[[#This Row],[Forfait immat]]</f>
        <v>30</v>
      </c>
    </row>
    <row r="407" spans="1:51" s="231" customFormat="1" ht="11.25" customHeight="1" x14ac:dyDescent="0.25">
      <c r="A407" s="45">
        <v>15</v>
      </c>
      <c r="B407" s="45" t="s">
        <v>163</v>
      </c>
      <c r="C407" s="45" t="s">
        <v>104</v>
      </c>
      <c r="D407" s="44">
        <v>46064</v>
      </c>
      <c r="E407" s="65">
        <v>46064</v>
      </c>
      <c r="F407" s="35"/>
      <c r="G407" s="35"/>
      <c r="H407" s="35"/>
      <c r="I407" s="35"/>
      <c r="J407" s="35"/>
      <c r="K407" s="35">
        <v>0</v>
      </c>
      <c r="L407" s="45" t="s">
        <v>353</v>
      </c>
      <c r="M407" s="45">
        <v>511837</v>
      </c>
      <c r="N407" s="45">
        <v>1837</v>
      </c>
      <c r="O407" s="45" t="s">
        <v>1515</v>
      </c>
      <c r="P407" s="66" t="s">
        <v>1516</v>
      </c>
      <c r="Q407" s="45" t="s">
        <v>93</v>
      </c>
      <c r="R407" s="47">
        <v>27305.67</v>
      </c>
      <c r="S407" s="47">
        <v>2183.33</v>
      </c>
      <c r="T407" s="48">
        <f t="shared" si="72"/>
        <v>29489</v>
      </c>
      <c r="U407" s="49">
        <v>20</v>
      </c>
      <c r="V407" s="47">
        <v>1264.4000000000001</v>
      </c>
      <c r="W407" s="46">
        <v>95</v>
      </c>
      <c r="X407" s="50"/>
      <c r="Y407" s="46">
        <f t="shared" si="73"/>
        <v>1169.4000000000001</v>
      </c>
      <c r="Z407" s="51">
        <f t="shared" si="74"/>
        <v>4.2877004984909629E-2</v>
      </c>
      <c r="AA407" s="50">
        <v>0</v>
      </c>
      <c r="AB407" s="46">
        <v>-916.67</v>
      </c>
      <c r="AC407" s="46"/>
      <c r="AD407" s="46"/>
      <c r="AE407" s="52">
        <v>0.1</v>
      </c>
      <c r="AF407" s="52">
        <v>0.1</v>
      </c>
      <c r="AG407" s="46">
        <f t="shared" si="75"/>
        <v>116.94000000000001</v>
      </c>
      <c r="AH407" s="46"/>
      <c r="AI407" s="46">
        <f t="shared" si="76"/>
        <v>116.94000000000001</v>
      </c>
      <c r="AJ407" s="45" t="s">
        <v>149</v>
      </c>
      <c r="AK407" s="45">
        <v>30</v>
      </c>
      <c r="AL407" s="49">
        <v>50</v>
      </c>
      <c r="AM407" s="238">
        <f t="shared" si="77"/>
        <v>1</v>
      </c>
      <c r="AN407" s="238">
        <f t="shared" si="78"/>
        <v>1</v>
      </c>
      <c r="AO407" s="238"/>
      <c r="AP407" s="238"/>
      <c r="AQ407" s="238">
        <f t="shared" si="79"/>
        <v>1</v>
      </c>
      <c r="AR407" s="96" t="str">
        <f>IF(A407="","",VLOOKUP(A407,'Base Sites'!A:B,2,FALSE))</f>
        <v>Valauto Hainaut</v>
      </c>
      <c r="AS407" s="96" t="str">
        <f t="shared" si="80"/>
        <v>VOLKSWAGEN</v>
      </c>
      <c r="AT407" s="238"/>
      <c r="AU407" s="231" t="str">
        <f>IF(A407="","",VLOOKUP(L407,'Base Vendeurs'!A:B,2,FALSE))</f>
        <v>Valauto Hainaut VW</v>
      </c>
      <c r="AV407" s="46">
        <f t="shared" si="81"/>
        <v>1264.4000000000001</v>
      </c>
      <c r="AW407" s="51">
        <f t="shared" si="82"/>
        <v>4.2877004984909629E-2</v>
      </c>
      <c r="AX407" s="231" t="str">
        <f t="shared" si="83"/>
        <v>NON</v>
      </c>
      <c r="AY407" s="231">
        <f>+MargesVN[[#This Row],[Total COM]]+MargesVN[[#This Row],[EXT GIE]]+MargesVN[[#This Row],[Forfait immat]]</f>
        <v>196.94</v>
      </c>
    </row>
    <row r="408" spans="1:51" s="231" customFormat="1" ht="11.25" customHeight="1" x14ac:dyDescent="0.25">
      <c r="A408" s="45">
        <v>15</v>
      </c>
      <c r="B408" s="45" t="s">
        <v>163</v>
      </c>
      <c r="C408" s="45" t="s">
        <v>104</v>
      </c>
      <c r="D408" s="44">
        <v>46072</v>
      </c>
      <c r="E408" s="65">
        <v>46073</v>
      </c>
      <c r="F408" s="35"/>
      <c r="G408" s="35"/>
      <c r="H408" s="35"/>
      <c r="I408" s="35"/>
      <c r="J408" s="35"/>
      <c r="K408" s="35">
        <v>0</v>
      </c>
      <c r="L408" s="45" t="s">
        <v>353</v>
      </c>
      <c r="M408" s="45">
        <v>511838</v>
      </c>
      <c r="N408" s="45">
        <v>1838</v>
      </c>
      <c r="O408" s="45" t="s">
        <v>1722</v>
      </c>
      <c r="P408" s="66" t="s">
        <v>1723</v>
      </c>
      <c r="Q408" s="45" t="s">
        <v>93</v>
      </c>
      <c r="R408" s="47">
        <v>27305.67</v>
      </c>
      <c r="S408" s="47">
        <v>2183.33</v>
      </c>
      <c r="T408" s="48">
        <f t="shared" si="72"/>
        <v>29489</v>
      </c>
      <c r="U408" s="49">
        <v>14</v>
      </c>
      <c r="V408" s="47">
        <v>1264.4000000000001</v>
      </c>
      <c r="W408" s="46">
        <v>95</v>
      </c>
      <c r="X408" s="50"/>
      <c r="Y408" s="46">
        <f t="shared" si="73"/>
        <v>1169.4000000000001</v>
      </c>
      <c r="Z408" s="51">
        <f t="shared" si="74"/>
        <v>4.2877004984909629E-2</v>
      </c>
      <c r="AA408" s="50">
        <v>0</v>
      </c>
      <c r="AB408" s="46">
        <v>-916.67</v>
      </c>
      <c r="AC408" s="46"/>
      <c r="AD408" s="46"/>
      <c r="AE408" s="52">
        <v>0.1</v>
      </c>
      <c r="AF408" s="52">
        <v>0.1</v>
      </c>
      <c r="AG408" s="46">
        <f t="shared" si="75"/>
        <v>116.94000000000001</v>
      </c>
      <c r="AH408" s="46"/>
      <c r="AI408" s="46">
        <f t="shared" si="76"/>
        <v>116.94000000000001</v>
      </c>
      <c r="AJ408" s="45" t="s">
        <v>149</v>
      </c>
      <c r="AK408" s="45">
        <v>30</v>
      </c>
      <c r="AL408" s="49">
        <v>50</v>
      </c>
      <c r="AM408" s="238">
        <f t="shared" si="77"/>
        <v>1</v>
      </c>
      <c r="AN408" s="238">
        <f t="shared" si="78"/>
        <v>1</v>
      </c>
      <c r="AO408" s="238"/>
      <c r="AP408" s="238"/>
      <c r="AQ408" s="238">
        <f t="shared" si="79"/>
        <v>1</v>
      </c>
      <c r="AR408" s="96" t="str">
        <f>IF(A408="","",VLOOKUP(A408,'Base Sites'!A:B,2,FALSE))</f>
        <v>Valauto Hainaut</v>
      </c>
      <c r="AS408" s="96" t="str">
        <f t="shared" si="80"/>
        <v>VOLKSWAGEN</v>
      </c>
      <c r="AT408" s="238"/>
      <c r="AU408" s="231" t="str">
        <f>IF(A408="","",VLOOKUP(L408,'Base Vendeurs'!A:B,2,FALSE))</f>
        <v>Valauto Hainaut VW</v>
      </c>
      <c r="AV408" s="46">
        <f t="shared" si="81"/>
        <v>1264.4000000000001</v>
      </c>
      <c r="AW408" s="51">
        <f t="shared" si="82"/>
        <v>4.2877004984909629E-2</v>
      </c>
      <c r="AX408" s="231" t="str">
        <f t="shared" si="83"/>
        <v>NON</v>
      </c>
      <c r="AY408" s="231">
        <f>+MargesVN[[#This Row],[Total COM]]+MargesVN[[#This Row],[EXT GIE]]+MargesVN[[#This Row],[Forfait immat]]</f>
        <v>196.94</v>
      </c>
    </row>
    <row r="409" spans="1:51" s="231" customFormat="1" ht="11.25" customHeight="1" x14ac:dyDescent="0.25">
      <c r="A409" s="354">
        <v>35</v>
      </c>
      <c r="B409" s="354" t="s">
        <v>163</v>
      </c>
      <c r="C409" s="354" t="s">
        <v>104</v>
      </c>
      <c r="D409" s="355">
        <v>46142</v>
      </c>
      <c r="E409" s="356">
        <v>46142</v>
      </c>
      <c r="F409" s="357"/>
      <c r="G409" s="357"/>
      <c r="H409" s="357"/>
      <c r="I409" s="357"/>
      <c r="J409" s="357"/>
      <c r="K409" s="357">
        <v>0</v>
      </c>
      <c r="L409" s="354" t="s">
        <v>295</v>
      </c>
      <c r="M409" s="354">
        <v>511843</v>
      </c>
      <c r="N409" s="354">
        <v>1843</v>
      </c>
      <c r="O409" s="354" t="s">
        <v>3238</v>
      </c>
      <c r="P409" s="358" t="s">
        <v>3239</v>
      </c>
      <c r="Q409" s="354" t="s">
        <v>93</v>
      </c>
      <c r="R409" s="359">
        <v>27305.67</v>
      </c>
      <c r="S409" s="359">
        <v>1725</v>
      </c>
      <c r="T409" s="360">
        <f t="shared" si="72"/>
        <v>29030.67</v>
      </c>
      <c r="U409" s="361">
        <v>132</v>
      </c>
      <c r="V409" s="359">
        <v>659.51</v>
      </c>
      <c r="W409" s="362">
        <v>95</v>
      </c>
      <c r="X409" s="363"/>
      <c r="Y409" s="362">
        <f t="shared" si="73"/>
        <v>564.51</v>
      </c>
      <c r="Z409" s="364">
        <f t="shared" si="74"/>
        <v>2.2717698213647844E-2</v>
      </c>
      <c r="AA409" s="363">
        <v>-2032.15</v>
      </c>
      <c r="AB409" s="362">
        <v>0</v>
      </c>
      <c r="AC409" s="362"/>
      <c r="AD409" s="362"/>
      <c r="AE409" s="365">
        <v>0.12</v>
      </c>
      <c r="AF409" s="365">
        <v>0.13</v>
      </c>
      <c r="AG409" s="362">
        <f t="shared" si="75"/>
        <v>67.741199999999992</v>
      </c>
      <c r="AH409" s="362"/>
      <c r="AI409" s="362">
        <f t="shared" si="76"/>
        <v>67.741199999999992</v>
      </c>
      <c r="AJ409" s="354" t="s">
        <v>164</v>
      </c>
      <c r="AK409" s="354">
        <v>30</v>
      </c>
      <c r="AL409" s="361">
        <v>100</v>
      </c>
      <c r="AM409" s="366">
        <f t="shared" si="77"/>
        <v>1</v>
      </c>
      <c r="AN409" s="366">
        <f t="shared" si="78"/>
        <v>1</v>
      </c>
      <c r="AO409" s="366"/>
      <c r="AP409" s="366"/>
      <c r="AQ409" s="366">
        <f t="shared" si="79"/>
        <v>1</v>
      </c>
      <c r="AR409" s="367" t="str">
        <f>IF(A409="","",VLOOKUP(A409,'Base Sites'!A:B,2,FALSE))</f>
        <v>Valauto Cambrai</v>
      </c>
      <c r="AS409" s="367" t="str">
        <f t="shared" si="80"/>
        <v>VOLKSWAGEN</v>
      </c>
      <c r="AT409" s="366"/>
      <c r="AU409" s="368" t="str">
        <f>IF(A409="","",VLOOKUP(L409,'Base Vendeurs'!A:B,2,FALSE))</f>
        <v>Valauto Cambrai</v>
      </c>
      <c r="AV409" s="362">
        <f t="shared" si="81"/>
        <v>659.51</v>
      </c>
      <c r="AW409" s="364">
        <f t="shared" si="82"/>
        <v>2.2717698213647844E-2</v>
      </c>
      <c r="AX409" s="368" t="str">
        <f t="shared" si="83"/>
        <v>NON</v>
      </c>
      <c r="AY409" s="231">
        <f>+MargesVN[[#This Row],[Total COM]]+MargesVN[[#This Row],[EXT GIE]]+MargesVN[[#This Row],[Forfait immat]]</f>
        <v>197.74119999999999</v>
      </c>
    </row>
    <row r="410" spans="1:51" s="231" customFormat="1" ht="11.25" customHeight="1" x14ac:dyDescent="0.25">
      <c r="A410" s="266">
        <v>35</v>
      </c>
      <c r="B410" s="266" t="s">
        <v>163</v>
      </c>
      <c r="C410" s="266" t="s">
        <v>104</v>
      </c>
      <c r="D410" s="161">
        <v>46042</v>
      </c>
      <c r="E410" s="267">
        <v>46042</v>
      </c>
      <c r="F410" s="162"/>
      <c r="G410" s="162"/>
      <c r="H410" s="162"/>
      <c r="I410" s="162"/>
      <c r="J410" s="162"/>
      <c r="K410" s="162">
        <v>0</v>
      </c>
      <c r="L410" s="266" t="s">
        <v>295</v>
      </c>
      <c r="M410" s="266">
        <v>511844</v>
      </c>
      <c r="N410" s="266">
        <v>1844</v>
      </c>
      <c r="O410" s="266" t="s">
        <v>866</v>
      </c>
      <c r="P410" s="268" t="s">
        <v>867</v>
      </c>
      <c r="Q410" s="266" t="s">
        <v>93</v>
      </c>
      <c r="R410" s="163">
        <v>24380.67</v>
      </c>
      <c r="S410" s="163">
        <v>1141.67</v>
      </c>
      <c r="T410" s="164">
        <f t="shared" si="72"/>
        <v>25522.339999999997</v>
      </c>
      <c r="U410" s="165">
        <v>6</v>
      </c>
      <c r="V410" s="163">
        <v>621.71</v>
      </c>
      <c r="W410" s="251">
        <v>95</v>
      </c>
      <c r="X410" s="166"/>
      <c r="Y410" s="251">
        <f t="shared" si="73"/>
        <v>526.71</v>
      </c>
      <c r="Z410" s="167">
        <f t="shared" si="74"/>
        <v>2.4359443530648058E-2</v>
      </c>
      <c r="AA410" s="166">
        <v>0</v>
      </c>
      <c r="AB410" s="251">
        <v>-916.67</v>
      </c>
      <c r="AC410" s="251"/>
      <c r="AD410" s="251"/>
      <c r="AE410" s="168">
        <v>0.13</v>
      </c>
      <c r="AF410" s="168">
        <v>0.13</v>
      </c>
      <c r="AG410" s="251">
        <f t="shared" si="75"/>
        <v>68.472300000000004</v>
      </c>
      <c r="AH410" s="251"/>
      <c r="AI410" s="251">
        <f t="shared" si="76"/>
        <v>68.472300000000004</v>
      </c>
      <c r="AJ410" s="266" t="s">
        <v>164</v>
      </c>
      <c r="AK410" s="266">
        <v>30</v>
      </c>
      <c r="AL410" s="165">
        <v>100</v>
      </c>
      <c r="AM410" s="269">
        <f t="shared" si="77"/>
        <v>1</v>
      </c>
      <c r="AN410" s="269">
        <f t="shared" si="78"/>
        <v>1</v>
      </c>
      <c r="AO410" s="269"/>
      <c r="AP410" s="269"/>
      <c r="AQ410" s="269">
        <f t="shared" si="79"/>
        <v>1</v>
      </c>
      <c r="AR410" s="169" t="str">
        <f>IF(A410="","",VLOOKUP(A410,'Base Sites'!A:B,2,FALSE))</f>
        <v>Valauto Cambrai</v>
      </c>
      <c r="AS410" s="169" t="str">
        <f t="shared" si="80"/>
        <v>VOLKSWAGEN</v>
      </c>
      <c r="AT410" s="269"/>
      <c r="AU410" s="270" t="str">
        <f>IF(A410="","",VLOOKUP(L410,'Base Vendeurs'!A:B,2,FALSE))</f>
        <v>Valauto Cambrai</v>
      </c>
      <c r="AV410" s="251">
        <f t="shared" si="81"/>
        <v>621.71</v>
      </c>
      <c r="AW410" s="167">
        <f t="shared" si="82"/>
        <v>2.4359443530648058E-2</v>
      </c>
      <c r="AX410" s="237" t="str">
        <f t="shared" si="83"/>
        <v>NON</v>
      </c>
      <c r="AY410" s="231">
        <f>+MargesVN[[#This Row],[Total COM]]+MargesVN[[#This Row],[EXT GIE]]+MargesVN[[#This Row],[Forfait immat]]</f>
        <v>198.47230000000002</v>
      </c>
    </row>
    <row r="411" spans="1:51" s="231" customFormat="1" ht="11.25" customHeight="1" x14ac:dyDescent="0.25">
      <c r="A411" s="431">
        <v>35</v>
      </c>
      <c r="B411" s="431" t="s">
        <v>163</v>
      </c>
      <c r="C411" s="431" t="s">
        <v>104</v>
      </c>
      <c r="D411" s="432">
        <v>46149</v>
      </c>
      <c r="E411" s="433">
        <v>46148</v>
      </c>
      <c r="F411" s="434"/>
      <c r="G411" s="434"/>
      <c r="H411" s="434"/>
      <c r="I411" s="434"/>
      <c r="J411" s="434"/>
      <c r="K411" s="434"/>
      <c r="L411" s="431" t="s">
        <v>356</v>
      </c>
      <c r="M411" s="431">
        <v>511846</v>
      </c>
      <c r="N411" s="431">
        <v>1846</v>
      </c>
      <c r="O411" s="431" t="s">
        <v>4268</v>
      </c>
      <c r="P411" s="435" t="s">
        <v>1070</v>
      </c>
      <c r="Q411" s="431" t="s">
        <v>23</v>
      </c>
      <c r="R411" s="436">
        <v>20380.669999999998</v>
      </c>
      <c r="S411" s="436">
        <v>791.67</v>
      </c>
      <c r="T411" s="437">
        <f t="shared" si="72"/>
        <v>21172.339999999997</v>
      </c>
      <c r="U411" s="438">
        <v>13</v>
      </c>
      <c r="V411" s="436">
        <v>280.84000000000003</v>
      </c>
      <c r="W411" s="439">
        <v>95</v>
      </c>
      <c r="X411" s="440"/>
      <c r="Y411" s="439">
        <f t="shared" si="73"/>
        <v>185.84000000000003</v>
      </c>
      <c r="Z411" s="441">
        <f t="shared" si="74"/>
        <v>1.3264476198662976E-2</v>
      </c>
      <c r="AA411" s="440">
        <v>0</v>
      </c>
      <c r="AB411" s="439">
        <v>-864</v>
      </c>
      <c r="AC411" s="439"/>
      <c r="AD411" s="439"/>
      <c r="AE411" s="442">
        <v>0.1</v>
      </c>
      <c r="AF411" s="442">
        <v>0.1</v>
      </c>
      <c r="AG411" s="439">
        <f t="shared" si="75"/>
        <v>18.584000000000003</v>
      </c>
      <c r="AH411" s="439"/>
      <c r="AI411" s="439">
        <f t="shared" si="76"/>
        <v>18.584000000000003</v>
      </c>
      <c r="AJ411" s="431" t="s">
        <v>164</v>
      </c>
      <c r="AK411" s="431"/>
      <c r="AL411" s="438">
        <v>20</v>
      </c>
      <c r="AM411" s="443">
        <f t="shared" si="77"/>
        <v>1</v>
      </c>
      <c r="AN411" s="443">
        <f t="shared" si="78"/>
        <v>1</v>
      </c>
      <c r="AO411" s="443"/>
      <c r="AP411" s="443"/>
      <c r="AQ411" s="443">
        <f t="shared" si="79"/>
        <v>1</v>
      </c>
      <c r="AR411" s="444" t="str">
        <f>IF(A411="","",VLOOKUP(A411,'Base Sites'!A:B,2,FALSE))</f>
        <v>Valauto Cambrai</v>
      </c>
      <c r="AS411" s="444" t="str">
        <f t="shared" si="80"/>
        <v>VOLKSWAGEN</v>
      </c>
      <c r="AT411" s="443"/>
      <c r="AU411" s="445" t="str">
        <f>IF(A411="","",VLOOKUP(L411,'Base Vendeurs'!A:B,2,FALSE))</f>
        <v>Sociétés EST</v>
      </c>
      <c r="AV411" s="439">
        <f t="shared" si="81"/>
        <v>280.84000000000003</v>
      </c>
      <c r="AW411" s="441">
        <f t="shared" si="82"/>
        <v>1.3264476198662976E-2</v>
      </c>
      <c r="AX411" s="445" t="str">
        <f t="shared" si="83"/>
        <v>NON</v>
      </c>
      <c r="AY411" s="231">
        <f>+MargesVN[[#This Row],[Total COM]]+MargesVN[[#This Row],[EXT GIE]]+MargesVN[[#This Row],[Forfait immat]]</f>
        <v>38.584000000000003</v>
      </c>
    </row>
    <row r="412" spans="1:51" s="231" customFormat="1" ht="11.25" customHeight="1" x14ac:dyDescent="0.25">
      <c r="A412" s="431">
        <v>25</v>
      </c>
      <c r="B412" s="431" t="s">
        <v>163</v>
      </c>
      <c r="C412" s="431" t="s">
        <v>104</v>
      </c>
      <c r="D412" s="432">
        <v>46176</v>
      </c>
      <c r="E412" s="433">
        <v>46171</v>
      </c>
      <c r="F412" s="434"/>
      <c r="G412" s="434"/>
      <c r="H412" s="434"/>
      <c r="I412" s="434"/>
      <c r="J412" s="434"/>
      <c r="K412" s="434">
        <v>0</v>
      </c>
      <c r="L412" s="431" t="s">
        <v>461</v>
      </c>
      <c r="M412" s="431">
        <v>511850</v>
      </c>
      <c r="N412" s="431">
        <v>1850</v>
      </c>
      <c r="O412" s="431" t="s">
        <v>4124</v>
      </c>
      <c r="P412" s="435" t="s">
        <v>4125</v>
      </c>
      <c r="Q412" s="431" t="s">
        <v>107</v>
      </c>
      <c r="R412" s="436">
        <v>23872.33</v>
      </c>
      <c r="S412" s="436">
        <v>1154.17</v>
      </c>
      <c r="T412" s="437">
        <f t="shared" si="72"/>
        <v>25026.5</v>
      </c>
      <c r="U412" s="438">
        <v>92</v>
      </c>
      <c r="V412" s="436">
        <v>946.84</v>
      </c>
      <c r="W412" s="439">
        <v>95</v>
      </c>
      <c r="X412" s="440"/>
      <c r="Y412" s="439">
        <f t="shared" si="73"/>
        <v>851.84</v>
      </c>
      <c r="Z412" s="441">
        <f t="shared" si="74"/>
        <v>3.7833496493716659E-2</v>
      </c>
      <c r="AA412" s="440">
        <v>-3349.99</v>
      </c>
      <c r="AB412" s="439">
        <v>0</v>
      </c>
      <c r="AC412" s="439"/>
      <c r="AD412" s="439"/>
      <c r="AE412" s="442">
        <v>0.12</v>
      </c>
      <c r="AF412" s="442">
        <v>0.12</v>
      </c>
      <c r="AG412" s="439">
        <f t="shared" si="75"/>
        <v>102.2208</v>
      </c>
      <c r="AH412" s="439"/>
      <c r="AI412" s="439">
        <f t="shared" si="76"/>
        <v>102.2208</v>
      </c>
      <c r="AJ412" s="431" t="s">
        <v>164</v>
      </c>
      <c r="AK412" s="431">
        <v>30</v>
      </c>
      <c r="AL412" s="438">
        <v>50</v>
      </c>
      <c r="AM412" s="443">
        <f t="shared" si="77"/>
        <v>1</v>
      </c>
      <c r="AN412" s="443">
        <f t="shared" si="78"/>
        <v>1</v>
      </c>
      <c r="AO412" s="443"/>
      <c r="AP412" s="443"/>
      <c r="AQ412" s="443">
        <f t="shared" si="79"/>
        <v>1</v>
      </c>
      <c r="AR412" s="444" t="str">
        <f>IF(A412="","",VLOOKUP(A412,'Base Sites'!A:B,2,FALSE))</f>
        <v>Valauto Maubeuge</v>
      </c>
      <c r="AS412" s="444" t="str">
        <f t="shared" si="80"/>
        <v>VOLKSWAGEN</v>
      </c>
      <c r="AT412" s="443"/>
      <c r="AU412" s="445" t="str">
        <f>IF(A412="","",VLOOKUP(L412,'Base Vendeurs'!A:B,2,FALSE))</f>
        <v>Valauto Maubeuge</v>
      </c>
      <c r="AV412" s="439">
        <f t="shared" si="81"/>
        <v>946.84</v>
      </c>
      <c r="AW412" s="441">
        <f t="shared" si="82"/>
        <v>3.7833496493716659E-2</v>
      </c>
      <c r="AX412" s="445" t="str">
        <f t="shared" si="83"/>
        <v>NON</v>
      </c>
      <c r="AY412" s="231">
        <f>+MargesVN[[#This Row],[Total COM]]+MargesVN[[#This Row],[EXT GIE]]+MargesVN[[#This Row],[Forfait immat]]</f>
        <v>182.2208</v>
      </c>
    </row>
    <row r="413" spans="1:51" s="231" customFormat="1" ht="11.25" customHeight="1" x14ac:dyDescent="0.25">
      <c r="A413" s="45">
        <v>25</v>
      </c>
      <c r="B413" s="45" t="s">
        <v>163</v>
      </c>
      <c r="C413" s="45" t="s">
        <v>104</v>
      </c>
      <c r="D413" s="44">
        <v>46077</v>
      </c>
      <c r="E413" s="65">
        <v>46071</v>
      </c>
      <c r="F413" s="35"/>
      <c r="G413" s="35"/>
      <c r="H413" s="35"/>
      <c r="I413" s="35"/>
      <c r="J413" s="35"/>
      <c r="K413" s="35">
        <v>0</v>
      </c>
      <c r="L413" s="45" t="s">
        <v>464</v>
      </c>
      <c r="M413" s="45">
        <v>511854</v>
      </c>
      <c r="N413" s="45">
        <v>1854</v>
      </c>
      <c r="O413" s="45" t="s">
        <v>1842</v>
      </c>
      <c r="P413" s="66" t="s">
        <v>1843</v>
      </c>
      <c r="Q413" s="45" t="s">
        <v>107</v>
      </c>
      <c r="R413" s="47">
        <v>23872.33</v>
      </c>
      <c r="S413" s="47">
        <v>891.67</v>
      </c>
      <c r="T413" s="48">
        <f t="shared" si="72"/>
        <v>24764</v>
      </c>
      <c r="U413" s="49">
        <v>7</v>
      </c>
      <c r="V413" s="47">
        <v>928.47</v>
      </c>
      <c r="W413" s="46">
        <v>95</v>
      </c>
      <c r="X413" s="50"/>
      <c r="Y413" s="46">
        <f t="shared" si="73"/>
        <v>833.47</v>
      </c>
      <c r="Z413" s="51">
        <f t="shared" si="74"/>
        <v>3.7492731384267487E-2</v>
      </c>
      <c r="AA413" s="50">
        <v>0</v>
      </c>
      <c r="AB413" s="46">
        <v>-3349.99</v>
      </c>
      <c r="AC413" s="46"/>
      <c r="AD413" s="46"/>
      <c r="AE413" s="52">
        <v>0.1</v>
      </c>
      <c r="AF413" s="52">
        <v>0.1</v>
      </c>
      <c r="AG413" s="46">
        <f t="shared" si="75"/>
        <v>83.347000000000008</v>
      </c>
      <c r="AH413" s="46"/>
      <c r="AI413" s="46">
        <f t="shared" si="76"/>
        <v>83.347000000000008</v>
      </c>
      <c r="AJ413" s="45" t="s">
        <v>164</v>
      </c>
      <c r="AK413" s="45">
        <v>30</v>
      </c>
      <c r="AL413" s="49">
        <v>50</v>
      </c>
      <c r="AM413" s="238">
        <f t="shared" si="77"/>
        <v>1</v>
      </c>
      <c r="AN413" s="238">
        <f t="shared" si="78"/>
        <v>1</v>
      </c>
      <c r="AO413" s="238"/>
      <c r="AP413" s="238"/>
      <c r="AQ413" s="238">
        <f t="shared" si="79"/>
        <v>1</v>
      </c>
      <c r="AR413" s="96" t="str">
        <f>IF(A413="","",VLOOKUP(A413,'Base Sites'!A:B,2,FALSE))</f>
        <v>Valauto Maubeuge</v>
      </c>
      <c r="AS413" s="96" t="str">
        <f t="shared" si="80"/>
        <v>VOLKSWAGEN</v>
      </c>
      <c r="AT413" s="238"/>
      <c r="AU413" s="231" t="str">
        <f>IF(A413="","",VLOOKUP(L413,'Base Vendeurs'!A:B,2,FALSE))</f>
        <v>Valauto Maubeuge</v>
      </c>
      <c r="AV413" s="46">
        <f t="shared" si="81"/>
        <v>928.47</v>
      </c>
      <c r="AW413" s="51">
        <f t="shared" si="82"/>
        <v>3.7492731384267487E-2</v>
      </c>
      <c r="AX413" s="231" t="str">
        <f t="shared" si="83"/>
        <v>NON</v>
      </c>
      <c r="AY413" s="231">
        <f>+MargesVN[[#This Row],[Total COM]]+MargesVN[[#This Row],[EXT GIE]]+MargesVN[[#This Row],[Forfait immat]]</f>
        <v>163.34700000000001</v>
      </c>
    </row>
    <row r="414" spans="1:51" s="231" customFormat="1" ht="11.25" customHeight="1" x14ac:dyDescent="0.25">
      <c r="A414" s="354">
        <v>35</v>
      </c>
      <c r="B414" s="354" t="s">
        <v>163</v>
      </c>
      <c r="C414" s="354" t="s">
        <v>104</v>
      </c>
      <c r="D414" s="355">
        <v>46132</v>
      </c>
      <c r="E414" s="356">
        <v>46132</v>
      </c>
      <c r="F414" s="357"/>
      <c r="G414" s="357"/>
      <c r="H414" s="357"/>
      <c r="I414" s="357"/>
      <c r="J414" s="357"/>
      <c r="K414" s="357">
        <v>0</v>
      </c>
      <c r="L414" s="354" t="s">
        <v>295</v>
      </c>
      <c r="M414" s="354">
        <v>511855</v>
      </c>
      <c r="N414" s="354">
        <v>1855</v>
      </c>
      <c r="O414" s="354" t="s">
        <v>3365</v>
      </c>
      <c r="P414" s="358" t="s">
        <v>3366</v>
      </c>
      <c r="Q414" s="354" t="s">
        <v>190</v>
      </c>
      <c r="R414" s="359">
        <v>28597.33</v>
      </c>
      <c r="S414" s="359">
        <v>1858.33</v>
      </c>
      <c r="T414" s="360">
        <f t="shared" si="72"/>
        <v>30455.660000000003</v>
      </c>
      <c r="U414" s="361">
        <v>33</v>
      </c>
      <c r="V414" s="359">
        <v>1160.8499999999999</v>
      </c>
      <c r="W414" s="362">
        <v>95</v>
      </c>
      <c r="X414" s="363"/>
      <c r="Y414" s="362">
        <f t="shared" si="73"/>
        <v>1065.8499999999999</v>
      </c>
      <c r="Z414" s="364">
        <f t="shared" si="74"/>
        <v>3.8116067752266732E-2</v>
      </c>
      <c r="AA414" s="363">
        <v>-609</v>
      </c>
      <c r="AB414" s="362">
        <v>0</v>
      </c>
      <c r="AC414" s="362"/>
      <c r="AD414" s="362"/>
      <c r="AE414" s="365">
        <v>7.0000000000000007E-2</v>
      </c>
      <c r="AF414" s="365">
        <v>0.1</v>
      </c>
      <c r="AG414" s="362">
        <f t="shared" si="75"/>
        <v>74.609499999999997</v>
      </c>
      <c r="AH414" s="362"/>
      <c r="AI414" s="362">
        <f t="shared" si="76"/>
        <v>74.609499999999997</v>
      </c>
      <c r="AJ414" s="354" t="s">
        <v>164</v>
      </c>
      <c r="AK414" s="354"/>
      <c r="AL414" s="361">
        <v>100</v>
      </c>
      <c r="AM414" s="366">
        <f t="shared" si="77"/>
        <v>1</v>
      </c>
      <c r="AN414" s="366">
        <f t="shared" si="78"/>
        <v>1</v>
      </c>
      <c r="AO414" s="366"/>
      <c r="AP414" s="366"/>
      <c r="AQ414" s="366">
        <f t="shared" si="79"/>
        <v>1</v>
      </c>
      <c r="AR414" s="367" t="str">
        <f>IF(A414="","",VLOOKUP(A414,'Base Sites'!A:B,2,FALSE))</f>
        <v>Valauto Cambrai</v>
      </c>
      <c r="AS414" s="367" t="str">
        <f t="shared" si="80"/>
        <v>VOLKSWAGEN</v>
      </c>
      <c r="AT414" s="366"/>
      <c r="AU414" s="368" t="str">
        <f>IF(A414="","",VLOOKUP(L414,'Base Vendeurs'!A:B,2,FALSE))</f>
        <v>Valauto Cambrai</v>
      </c>
      <c r="AV414" s="362">
        <f t="shared" si="81"/>
        <v>1160.8499999999999</v>
      </c>
      <c r="AW414" s="364">
        <f t="shared" si="82"/>
        <v>3.8116067752266732E-2</v>
      </c>
      <c r="AX414" s="368" t="str">
        <f t="shared" si="83"/>
        <v>NON</v>
      </c>
      <c r="AY414" s="231">
        <f>+MargesVN[[#This Row],[Total COM]]+MargesVN[[#This Row],[EXT GIE]]+MargesVN[[#This Row],[Forfait immat]]</f>
        <v>174.6095</v>
      </c>
    </row>
    <row r="415" spans="1:51" s="231" customFormat="1" ht="11.25" customHeight="1" x14ac:dyDescent="0.25">
      <c r="A415" s="319">
        <v>25</v>
      </c>
      <c r="B415" s="319" t="s">
        <v>163</v>
      </c>
      <c r="C415" s="319" t="s">
        <v>104</v>
      </c>
      <c r="D415" s="320">
        <v>46112</v>
      </c>
      <c r="E415" s="321">
        <v>46112</v>
      </c>
      <c r="F415" s="322"/>
      <c r="G415" s="322"/>
      <c r="H415" s="322"/>
      <c r="I415" s="322"/>
      <c r="J415" s="322"/>
      <c r="K415" s="322"/>
      <c r="L415" s="319" t="s">
        <v>461</v>
      </c>
      <c r="M415" s="319">
        <v>511856</v>
      </c>
      <c r="N415" s="319">
        <v>1856</v>
      </c>
      <c r="O415" s="319" t="s">
        <v>2686</v>
      </c>
      <c r="P415" s="323" t="s">
        <v>2687</v>
      </c>
      <c r="Q415" s="319" t="s">
        <v>23</v>
      </c>
      <c r="R415" s="324">
        <v>24705.67</v>
      </c>
      <c r="S415" s="324">
        <v>129.16</v>
      </c>
      <c r="T415" s="325">
        <f t="shared" si="72"/>
        <v>24834.829999999998</v>
      </c>
      <c r="U415" s="326">
        <v>15</v>
      </c>
      <c r="V415" s="324">
        <v>1023.77</v>
      </c>
      <c r="W415" s="327">
        <v>95</v>
      </c>
      <c r="X415" s="328"/>
      <c r="Y415" s="327">
        <f t="shared" si="73"/>
        <v>928.77</v>
      </c>
      <c r="Z415" s="329">
        <f t="shared" si="74"/>
        <v>4.1223153128086644E-2</v>
      </c>
      <c r="AA415" s="328">
        <v>0</v>
      </c>
      <c r="AB415" s="327">
        <v>-2357</v>
      </c>
      <c r="AC415" s="327"/>
      <c r="AD415" s="327"/>
      <c r="AE415" s="330">
        <v>0.1</v>
      </c>
      <c r="AF415" s="330">
        <v>0.13</v>
      </c>
      <c r="AG415" s="327">
        <f t="shared" si="75"/>
        <v>92.87700000000001</v>
      </c>
      <c r="AH415" s="327"/>
      <c r="AI415" s="327">
        <f t="shared" si="76"/>
        <v>92.87700000000001</v>
      </c>
      <c r="AJ415" s="319" t="s">
        <v>164</v>
      </c>
      <c r="AK415" s="319">
        <v>30</v>
      </c>
      <c r="AL415" s="326">
        <v>50</v>
      </c>
      <c r="AM415" s="331">
        <f t="shared" si="77"/>
        <v>1</v>
      </c>
      <c r="AN415" s="331">
        <f t="shared" si="78"/>
        <v>1</v>
      </c>
      <c r="AO415" s="331"/>
      <c r="AP415" s="331"/>
      <c r="AQ415" s="331">
        <f t="shared" si="79"/>
        <v>1</v>
      </c>
      <c r="AR415" s="332" t="str">
        <f>IF(A415="","",VLOOKUP(A415,'Base Sites'!A:B,2,FALSE))</f>
        <v>Valauto Maubeuge</v>
      </c>
      <c r="AS415" s="332" t="str">
        <f t="shared" si="80"/>
        <v>VOLKSWAGEN</v>
      </c>
      <c r="AT415" s="331"/>
      <c r="AU415" s="333" t="str">
        <f>IF(A415="","",VLOOKUP(L415,'Base Vendeurs'!A:B,2,FALSE))</f>
        <v>Valauto Maubeuge</v>
      </c>
      <c r="AV415" s="327">
        <f t="shared" si="81"/>
        <v>1023.77</v>
      </c>
      <c r="AW415" s="329">
        <f t="shared" si="82"/>
        <v>4.1223153128086644E-2</v>
      </c>
      <c r="AX415" s="333" t="str">
        <f t="shared" si="83"/>
        <v>NON</v>
      </c>
      <c r="AY415" s="231">
        <f>+MargesVN[[#This Row],[Total COM]]+MargesVN[[#This Row],[EXT GIE]]+MargesVN[[#This Row],[Forfait immat]]</f>
        <v>172.87700000000001</v>
      </c>
    </row>
    <row r="416" spans="1:51" s="231" customFormat="1" ht="11.25" customHeight="1" x14ac:dyDescent="0.25">
      <c r="A416" s="45">
        <v>35</v>
      </c>
      <c r="B416" s="45" t="s">
        <v>163</v>
      </c>
      <c r="C416" s="45" t="s">
        <v>104</v>
      </c>
      <c r="D416" s="44">
        <v>46077</v>
      </c>
      <c r="E416" s="65">
        <v>46066</v>
      </c>
      <c r="F416" s="35"/>
      <c r="G416" s="35"/>
      <c r="H416" s="35"/>
      <c r="I416" s="35"/>
      <c r="J416" s="35"/>
      <c r="K416" s="35">
        <v>0</v>
      </c>
      <c r="L416" s="45" t="s">
        <v>295</v>
      </c>
      <c r="M416" s="45">
        <v>511856</v>
      </c>
      <c r="N416" s="45">
        <v>1856</v>
      </c>
      <c r="O416" s="45" t="s">
        <v>1863</v>
      </c>
      <c r="P416" s="66" t="s">
        <v>1864</v>
      </c>
      <c r="Q416" s="45" t="s">
        <v>157</v>
      </c>
      <c r="R416" s="47">
        <v>29783.33</v>
      </c>
      <c r="S416" s="47">
        <v>400</v>
      </c>
      <c r="T416" s="48">
        <f t="shared" si="72"/>
        <v>30183.33</v>
      </c>
      <c r="U416" s="49">
        <v>19</v>
      </c>
      <c r="V416" s="47">
        <v>1453.25</v>
      </c>
      <c r="W416" s="46">
        <v>95</v>
      </c>
      <c r="X416" s="50"/>
      <c r="Y416" s="46">
        <f t="shared" si="73"/>
        <v>1358.25</v>
      </c>
      <c r="Z416" s="51">
        <f t="shared" si="74"/>
        <v>4.814743767503453E-2</v>
      </c>
      <c r="AA416" s="50">
        <v>0</v>
      </c>
      <c r="AB416" s="46">
        <v>-4250</v>
      </c>
      <c r="AC416" s="46"/>
      <c r="AD416" s="46"/>
      <c r="AE416" s="52">
        <v>0.1</v>
      </c>
      <c r="AF416" s="52">
        <v>0.1</v>
      </c>
      <c r="AG416" s="46">
        <f t="shared" si="75"/>
        <v>135.82500000000002</v>
      </c>
      <c r="AH416" s="46"/>
      <c r="AI416" s="46">
        <f t="shared" si="76"/>
        <v>135.82500000000002</v>
      </c>
      <c r="AJ416" s="45" t="s">
        <v>164</v>
      </c>
      <c r="AK416" s="45"/>
      <c r="AL416" s="49">
        <v>50</v>
      </c>
      <c r="AM416" s="238">
        <f t="shared" si="77"/>
        <v>1</v>
      </c>
      <c r="AN416" s="238">
        <f t="shared" si="78"/>
        <v>1</v>
      </c>
      <c r="AO416" s="238"/>
      <c r="AP416" s="238"/>
      <c r="AQ416" s="238">
        <f t="shared" si="79"/>
        <v>1</v>
      </c>
      <c r="AR416" s="96" t="str">
        <f>IF(A416="","",VLOOKUP(A416,'Base Sites'!A:B,2,FALSE))</f>
        <v>Valauto Cambrai</v>
      </c>
      <c r="AS416" s="96" t="str">
        <f t="shared" si="80"/>
        <v>VOLKSWAGEN</v>
      </c>
      <c r="AT416" s="238"/>
      <c r="AU416" s="231" t="str">
        <f>IF(A416="","",VLOOKUP(L416,'Base Vendeurs'!A:B,2,FALSE))</f>
        <v>Valauto Cambrai</v>
      </c>
      <c r="AV416" s="46">
        <f t="shared" si="81"/>
        <v>1453.25</v>
      </c>
      <c r="AW416" s="51">
        <f t="shared" si="82"/>
        <v>4.814743767503453E-2</v>
      </c>
      <c r="AX416" s="231" t="str">
        <f t="shared" si="83"/>
        <v>NON</v>
      </c>
      <c r="AY416" s="231">
        <f>+MargesVN[[#This Row],[Total COM]]+MargesVN[[#This Row],[EXT GIE]]+MargesVN[[#This Row],[Forfait immat]]</f>
        <v>185.82500000000002</v>
      </c>
    </row>
    <row r="417" spans="1:51" s="231" customFormat="1" ht="11.25" customHeight="1" x14ac:dyDescent="0.25">
      <c r="A417" s="354">
        <v>25</v>
      </c>
      <c r="B417" s="354" t="s">
        <v>163</v>
      </c>
      <c r="C417" s="354" t="s">
        <v>104</v>
      </c>
      <c r="D417" s="355">
        <v>46125</v>
      </c>
      <c r="E417" s="356">
        <v>46125</v>
      </c>
      <c r="F417" s="357"/>
      <c r="G417" s="357"/>
      <c r="H417" s="357"/>
      <c r="I417" s="357"/>
      <c r="J417" s="357"/>
      <c r="K417" s="357">
        <v>0</v>
      </c>
      <c r="L417" s="354" t="s">
        <v>464</v>
      </c>
      <c r="M417" s="354">
        <v>511857</v>
      </c>
      <c r="N417" s="354">
        <v>1857</v>
      </c>
      <c r="O417" s="354" t="s">
        <v>3318</v>
      </c>
      <c r="P417" s="358" t="s">
        <v>3319</v>
      </c>
      <c r="Q417" s="354" t="s">
        <v>107</v>
      </c>
      <c r="R417" s="359">
        <v>25139</v>
      </c>
      <c r="S417" s="359">
        <v>1025</v>
      </c>
      <c r="T417" s="360">
        <f t="shared" si="72"/>
        <v>26164</v>
      </c>
      <c r="U417" s="361">
        <v>18</v>
      </c>
      <c r="V417" s="359">
        <v>1026.47</v>
      </c>
      <c r="W417" s="362">
        <v>95</v>
      </c>
      <c r="X417" s="363"/>
      <c r="Y417" s="362">
        <f t="shared" si="73"/>
        <v>931.47</v>
      </c>
      <c r="Z417" s="364">
        <f t="shared" si="74"/>
        <v>3.9232151047240482E-2</v>
      </c>
      <c r="AA417" s="363">
        <v>0</v>
      </c>
      <c r="AB417" s="362">
        <v>-3349.99</v>
      </c>
      <c r="AC417" s="362"/>
      <c r="AD417" s="362"/>
      <c r="AE417" s="365">
        <v>0.1</v>
      </c>
      <c r="AF417" s="365">
        <v>7.0000000000000007E-2</v>
      </c>
      <c r="AG417" s="362">
        <f t="shared" si="75"/>
        <v>93.147000000000006</v>
      </c>
      <c r="AH417" s="362"/>
      <c r="AI417" s="362">
        <f t="shared" si="76"/>
        <v>93.147000000000006</v>
      </c>
      <c r="AJ417" s="354" t="s">
        <v>164</v>
      </c>
      <c r="AK417" s="354">
        <v>30</v>
      </c>
      <c r="AL417" s="361">
        <v>50</v>
      </c>
      <c r="AM417" s="366">
        <f t="shared" si="77"/>
        <v>1</v>
      </c>
      <c r="AN417" s="366">
        <f t="shared" si="78"/>
        <v>1</v>
      </c>
      <c r="AO417" s="366"/>
      <c r="AP417" s="366"/>
      <c r="AQ417" s="366">
        <f t="shared" si="79"/>
        <v>1</v>
      </c>
      <c r="AR417" s="367" t="str">
        <f>IF(A417="","",VLOOKUP(A417,'Base Sites'!A:B,2,FALSE))</f>
        <v>Valauto Maubeuge</v>
      </c>
      <c r="AS417" s="367" t="str">
        <f t="shared" si="80"/>
        <v>VOLKSWAGEN</v>
      </c>
      <c r="AT417" s="366"/>
      <c r="AU417" s="368" t="str">
        <f>IF(A417="","",VLOOKUP(L417,'Base Vendeurs'!A:B,2,FALSE))</f>
        <v>Valauto Maubeuge</v>
      </c>
      <c r="AV417" s="362">
        <f t="shared" si="81"/>
        <v>1026.47</v>
      </c>
      <c r="AW417" s="364">
        <f t="shared" si="82"/>
        <v>3.9232151047240482E-2</v>
      </c>
      <c r="AX417" s="368" t="str">
        <f t="shared" si="83"/>
        <v>NON</v>
      </c>
      <c r="AY417" s="231">
        <f>+MargesVN[[#This Row],[Total COM]]+MargesVN[[#This Row],[EXT GIE]]+MargesVN[[#This Row],[Forfait immat]]</f>
        <v>173.14699999999999</v>
      </c>
    </row>
    <row r="418" spans="1:51" s="231" customFormat="1" ht="11.25" customHeight="1" x14ac:dyDescent="0.25">
      <c r="A418" s="45">
        <v>35</v>
      </c>
      <c r="B418" s="45" t="s">
        <v>163</v>
      </c>
      <c r="C418" s="45" t="s">
        <v>104</v>
      </c>
      <c r="D418" s="44">
        <v>46076</v>
      </c>
      <c r="E418" s="65">
        <v>46065</v>
      </c>
      <c r="F418" s="35"/>
      <c r="G418" s="35"/>
      <c r="H418" s="35"/>
      <c r="I418" s="35"/>
      <c r="J418" s="35"/>
      <c r="K418" s="35">
        <v>0</v>
      </c>
      <c r="L418" s="45" t="s">
        <v>295</v>
      </c>
      <c r="M418" s="45">
        <v>511857</v>
      </c>
      <c r="N418" s="45">
        <v>1857</v>
      </c>
      <c r="O418" s="45" t="s">
        <v>1818</v>
      </c>
      <c r="P418" s="66" t="s">
        <v>1819</v>
      </c>
      <c r="Q418" s="45" t="s">
        <v>157</v>
      </c>
      <c r="R418" s="47">
        <v>29783.33</v>
      </c>
      <c r="S418" s="47">
        <v>400</v>
      </c>
      <c r="T418" s="48">
        <f t="shared" si="72"/>
        <v>30183.33</v>
      </c>
      <c r="U418" s="49">
        <v>18</v>
      </c>
      <c r="V418" s="47">
        <v>1453.25</v>
      </c>
      <c r="W418" s="46">
        <v>95</v>
      </c>
      <c r="X418" s="50"/>
      <c r="Y418" s="46">
        <f t="shared" si="73"/>
        <v>1358.25</v>
      </c>
      <c r="Z418" s="51">
        <f t="shared" si="74"/>
        <v>4.814743767503453E-2</v>
      </c>
      <c r="AA418" s="50">
        <v>0</v>
      </c>
      <c r="AB418" s="46">
        <v>-4250</v>
      </c>
      <c r="AC418" s="46"/>
      <c r="AD418" s="46"/>
      <c r="AE418" s="52">
        <v>0.1</v>
      </c>
      <c r="AF418" s="52">
        <v>0.1</v>
      </c>
      <c r="AG418" s="46">
        <f t="shared" si="75"/>
        <v>135.82500000000002</v>
      </c>
      <c r="AH418" s="46"/>
      <c r="AI418" s="46">
        <f t="shared" si="76"/>
        <v>135.82500000000002</v>
      </c>
      <c r="AJ418" s="45" t="s">
        <v>164</v>
      </c>
      <c r="AK418" s="45"/>
      <c r="AL418" s="49">
        <v>50</v>
      </c>
      <c r="AM418" s="238">
        <f t="shared" si="77"/>
        <v>1</v>
      </c>
      <c r="AN418" s="238">
        <f t="shared" si="78"/>
        <v>1</v>
      </c>
      <c r="AO418" s="238"/>
      <c r="AP418" s="238"/>
      <c r="AQ418" s="238">
        <f t="shared" si="79"/>
        <v>1</v>
      </c>
      <c r="AR418" s="96" t="str">
        <f>IF(A418="","",VLOOKUP(A418,'Base Sites'!A:B,2,FALSE))</f>
        <v>Valauto Cambrai</v>
      </c>
      <c r="AS418" s="96" t="str">
        <f t="shared" si="80"/>
        <v>VOLKSWAGEN</v>
      </c>
      <c r="AT418" s="238"/>
      <c r="AU418" s="231" t="str">
        <f>IF(A418="","",VLOOKUP(L418,'Base Vendeurs'!A:B,2,FALSE))</f>
        <v>Valauto Cambrai</v>
      </c>
      <c r="AV418" s="46">
        <f t="shared" si="81"/>
        <v>1453.25</v>
      </c>
      <c r="AW418" s="51">
        <f t="shared" si="82"/>
        <v>4.814743767503453E-2</v>
      </c>
      <c r="AX418" s="231" t="str">
        <f t="shared" si="83"/>
        <v>NON</v>
      </c>
      <c r="AY418" s="231">
        <f>+MargesVN[[#This Row],[Total COM]]+MargesVN[[#This Row],[EXT GIE]]+MargesVN[[#This Row],[Forfait immat]]</f>
        <v>185.82500000000002</v>
      </c>
    </row>
    <row r="419" spans="1:51" s="231" customFormat="1" ht="11.25" customHeight="1" x14ac:dyDescent="0.25">
      <c r="A419" s="354">
        <v>35</v>
      </c>
      <c r="B419" s="354" t="s">
        <v>163</v>
      </c>
      <c r="C419" s="354" t="s">
        <v>104</v>
      </c>
      <c r="D419" s="355">
        <v>46120</v>
      </c>
      <c r="E419" s="356">
        <v>46114</v>
      </c>
      <c r="F419" s="357"/>
      <c r="G419" s="357"/>
      <c r="H419" s="357"/>
      <c r="I419" s="357"/>
      <c r="J419" s="357"/>
      <c r="K419" s="357">
        <v>0</v>
      </c>
      <c r="L419" s="354" t="s">
        <v>252</v>
      </c>
      <c r="M419" s="354">
        <v>511858</v>
      </c>
      <c r="N419" s="354">
        <v>1858</v>
      </c>
      <c r="O419" s="354" t="s">
        <v>3633</v>
      </c>
      <c r="P419" s="358" t="s">
        <v>3634</v>
      </c>
      <c r="Q419" s="354" t="s">
        <v>157</v>
      </c>
      <c r="R419" s="359">
        <v>29783.33</v>
      </c>
      <c r="S419" s="359">
        <v>400</v>
      </c>
      <c r="T419" s="360">
        <f t="shared" si="72"/>
        <v>30183.33</v>
      </c>
      <c r="U419" s="361">
        <v>28</v>
      </c>
      <c r="V419" s="359">
        <v>663.16</v>
      </c>
      <c r="W419" s="362">
        <v>95</v>
      </c>
      <c r="X419" s="363"/>
      <c r="Y419" s="362">
        <f t="shared" si="73"/>
        <v>568.16</v>
      </c>
      <c r="Z419" s="364">
        <f t="shared" si="74"/>
        <v>2.1971068135954511E-2</v>
      </c>
      <c r="AA419" s="363">
        <v>-4376.58</v>
      </c>
      <c r="AB419" s="362">
        <v>0</v>
      </c>
      <c r="AC419" s="362"/>
      <c r="AD419" s="362"/>
      <c r="AE419" s="365">
        <v>0.1</v>
      </c>
      <c r="AF419" s="365">
        <v>0.1</v>
      </c>
      <c r="AG419" s="362">
        <f t="shared" si="75"/>
        <v>56.816000000000003</v>
      </c>
      <c r="AH419" s="362"/>
      <c r="AI419" s="362">
        <f t="shared" si="76"/>
        <v>56.816000000000003</v>
      </c>
      <c r="AJ419" s="354" t="s">
        <v>164</v>
      </c>
      <c r="AK419" s="354"/>
      <c r="AL419" s="361"/>
      <c r="AM419" s="366">
        <f t="shared" si="77"/>
        <v>0</v>
      </c>
      <c r="AN419" s="366">
        <f t="shared" si="78"/>
        <v>1</v>
      </c>
      <c r="AO419" s="366"/>
      <c r="AP419" s="366"/>
      <c r="AQ419" s="366">
        <f t="shared" si="79"/>
        <v>0</v>
      </c>
      <c r="AR419" s="367" t="str">
        <f>IF(A419="","",VLOOKUP(A419,'Base Sites'!A:B,2,FALSE))</f>
        <v>Valauto Cambrai</v>
      </c>
      <c r="AS419" s="367" t="str">
        <f t="shared" si="80"/>
        <v>VOLKSWAGEN</v>
      </c>
      <c r="AT419" s="366"/>
      <c r="AU419" s="368" t="str">
        <f>IF(A419="","",VLOOKUP(L419,'Base Vendeurs'!A:B,2,FALSE))</f>
        <v>Valauto Cambrai</v>
      </c>
      <c r="AV419" s="362">
        <f t="shared" si="81"/>
        <v>663.16</v>
      </c>
      <c r="AW419" s="364">
        <f t="shared" si="82"/>
        <v>2.1971068135954511E-2</v>
      </c>
      <c r="AX419" s="368" t="str">
        <f t="shared" si="83"/>
        <v>NON</v>
      </c>
      <c r="AY419" s="231">
        <f>+MargesVN[[#This Row],[Total COM]]+MargesVN[[#This Row],[EXT GIE]]+MargesVN[[#This Row],[Forfait immat]]</f>
        <v>56.816000000000003</v>
      </c>
    </row>
    <row r="420" spans="1:51" s="231" customFormat="1" ht="11.25" customHeight="1" x14ac:dyDescent="0.25">
      <c r="A420" s="45">
        <v>35</v>
      </c>
      <c r="B420" s="45" t="s">
        <v>163</v>
      </c>
      <c r="C420" s="45" t="s">
        <v>104</v>
      </c>
      <c r="D420" s="44">
        <v>46070</v>
      </c>
      <c r="E420" s="65">
        <v>46062</v>
      </c>
      <c r="F420" s="35"/>
      <c r="G420" s="35"/>
      <c r="H420" s="35"/>
      <c r="I420" s="35"/>
      <c r="J420" s="35"/>
      <c r="K420" s="35">
        <v>0</v>
      </c>
      <c r="L420" s="45" t="s">
        <v>333</v>
      </c>
      <c r="M420" s="45">
        <v>511859</v>
      </c>
      <c r="N420" s="45">
        <v>1859</v>
      </c>
      <c r="O420" s="45" t="s">
        <v>1681</v>
      </c>
      <c r="P420" s="66" t="s">
        <v>1682</v>
      </c>
      <c r="Q420" s="45" t="s">
        <v>157</v>
      </c>
      <c r="R420" s="47">
        <v>29783.33</v>
      </c>
      <c r="S420" s="47">
        <v>400</v>
      </c>
      <c r="T420" s="48">
        <f t="shared" si="72"/>
        <v>30183.33</v>
      </c>
      <c r="U420" s="49">
        <v>18</v>
      </c>
      <c r="V420" s="47">
        <v>1453.25</v>
      </c>
      <c r="W420" s="46">
        <v>95</v>
      </c>
      <c r="X420" s="50"/>
      <c r="Y420" s="46">
        <f t="shared" si="73"/>
        <v>1358.25</v>
      </c>
      <c r="Z420" s="51">
        <f t="shared" si="74"/>
        <v>4.814743767503453E-2</v>
      </c>
      <c r="AA420" s="50">
        <v>0</v>
      </c>
      <c r="AB420" s="46">
        <v>-4250</v>
      </c>
      <c r="AC420" s="46"/>
      <c r="AD420" s="46"/>
      <c r="AE420" s="52">
        <v>0.1</v>
      </c>
      <c r="AF420" s="52">
        <v>0.1</v>
      </c>
      <c r="AG420" s="46">
        <f t="shared" si="75"/>
        <v>135.82500000000002</v>
      </c>
      <c r="AH420" s="46"/>
      <c r="AI420" s="46">
        <f t="shared" si="76"/>
        <v>135.82500000000002</v>
      </c>
      <c r="AJ420" s="45" t="s">
        <v>164</v>
      </c>
      <c r="AK420" s="45"/>
      <c r="AL420" s="49">
        <v>50</v>
      </c>
      <c r="AM420" s="238">
        <f t="shared" si="77"/>
        <v>1</v>
      </c>
      <c r="AN420" s="238">
        <f t="shared" si="78"/>
        <v>1</v>
      </c>
      <c r="AO420" s="238"/>
      <c r="AP420" s="238"/>
      <c r="AQ420" s="238">
        <f t="shared" si="79"/>
        <v>1</v>
      </c>
      <c r="AR420" s="96" t="str">
        <f>IF(A420="","",VLOOKUP(A420,'Base Sites'!A:B,2,FALSE))</f>
        <v>Valauto Cambrai</v>
      </c>
      <c r="AS420" s="96" t="str">
        <f t="shared" si="80"/>
        <v>VOLKSWAGEN</v>
      </c>
      <c r="AT420" s="238"/>
      <c r="AU420" s="231" t="str">
        <f>IF(A420="","",VLOOKUP(L420,'Base Vendeurs'!A:B,2,FALSE))</f>
        <v>Valauto Cambrai</v>
      </c>
      <c r="AV420" s="46">
        <f t="shared" si="81"/>
        <v>1453.25</v>
      </c>
      <c r="AW420" s="51">
        <f t="shared" si="82"/>
        <v>4.814743767503453E-2</v>
      </c>
      <c r="AX420" s="231" t="str">
        <f t="shared" si="83"/>
        <v>NON</v>
      </c>
      <c r="AY420" s="231">
        <f>+MargesVN[[#This Row],[Total COM]]+MargesVN[[#This Row],[EXT GIE]]+MargesVN[[#This Row],[Forfait immat]]</f>
        <v>185.82500000000002</v>
      </c>
    </row>
    <row r="421" spans="1:51" s="231" customFormat="1" ht="11.25" customHeight="1" x14ac:dyDescent="0.25">
      <c r="A421" s="354">
        <v>35</v>
      </c>
      <c r="B421" s="354" t="s">
        <v>163</v>
      </c>
      <c r="C421" s="354" t="s">
        <v>104</v>
      </c>
      <c r="D421" s="355">
        <v>46114</v>
      </c>
      <c r="E421" s="356">
        <v>46116</v>
      </c>
      <c r="F421" s="357"/>
      <c r="G421" s="357"/>
      <c r="H421" s="357"/>
      <c r="I421" s="357"/>
      <c r="J421" s="357"/>
      <c r="K421" s="357">
        <v>0</v>
      </c>
      <c r="L421" s="354" t="s">
        <v>295</v>
      </c>
      <c r="M421" s="354">
        <v>511862</v>
      </c>
      <c r="N421" s="354">
        <v>1862</v>
      </c>
      <c r="O421" s="354" t="s">
        <v>3397</v>
      </c>
      <c r="P421" s="358" t="s">
        <v>3398</v>
      </c>
      <c r="Q421" s="354" t="s">
        <v>26</v>
      </c>
      <c r="R421" s="359">
        <v>48155</v>
      </c>
      <c r="S421" s="359">
        <v>1979.16</v>
      </c>
      <c r="T421" s="360">
        <f t="shared" si="72"/>
        <v>50134.16</v>
      </c>
      <c r="U421" s="361">
        <v>14</v>
      </c>
      <c r="V421" s="359">
        <v>926.63</v>
      </c>
      <c r="W421" s="362">
        <v>95</v>
      </c>
      <c r="X421" s="363"/>
      <c r="Y421" s="362">
        <f t="shared" si="73"/>
        <v>831.63</v>
      </c>
      <c r="Z421" s="364">
        <f t="shared" si="74"/>
        <v>1.8483006397234939E-2</v>
      </c>
      <c r="AA421" s="363">
        <v>0</v>
      </c>
      <c r="AB421" s="362">
        <v>-5225.58</v>
      </c>
      <c r="AC421" s="362"/>
      <c r="AD421" s="362"/>
      <c r="AE421" s="365">
        <v>0.1</v>
      </c>
      <c r="AF421" s="365">
        <v>0.1</v>
      </c>
      <c r="AG421" s="362">
        <f t="shared" si="75"/>
        <v>83.163000000000011</v>
      </c>
      <c r="AH421" s="362"/>
      <c r="AI421" s="362">
        <f t="shared" si="76"/>
        <v>83.163000000000011</v>
      </c>
      <c r="AJ421" s="354" t="s">
        <v>149</v>
      </c>
      <c r="AK421" s="354">
        <v>30</v>
      </c>
      <c r="AL421" s="361">
        <v>50</v>
      </c>
      <c r="AM421" s="366">
        <f t="shared" si="77"/>
        <v>1</v>
      </c>
      <c r="AN421" s="366">
        <f t="shared" si="78"/>
        <v>1</v>
      </c>
      <c r="AO421" s="366"/>
      <c r="AP421" s="366"/>
      <c r="AQ421" s="366">
        <f t="shared" si="79"/>
        <v>1</v>
      </c>
      <c r="AR421" s="367" t="str">
        <f>IF(A421="","",VLOOKUP(A421,'Base Sites'!A:B,2,FALSE))</f>
        <v>Valauto Cambrai</v>
      </c>
      <c r="AS421" s="367" t="str">
        <f t="shared" si="80"/>
        <v>VOLKSWAGEN</v>
      </c>
      <c r="AT421" s="366"/>
      <c r="AU421" s="368" t="str">
        <f>IF(A421="","",VLOOKUP(L421,'Base Vendeurs'!A:B,2,FALSE))</f>
        <v>Valauto Cambrai</v>
      </c>
      <c r="AV421" s="362">
        <f t="shared" si="81"/>
        <v>926.63</v>
      </c>
      <c r="AW421" s="364">
        <f t="shared" si="82"/>
        <v>1.8483006397234939E-2</v>
      </c>
      <c r="AX421" s="368" t="str">
        <f t="shared" si="83"/>
        <v>NON</v>
      </c>
      <c r="AY421" s="231">
        <f>+MargesVN[[#This Row],[Total COM]]+MargesVN[[#This Row],[EXT GIE]]+MargesVN[[#This Row],[Forfait immat]]</f>
        <v>163.16300000000001</v>
      </c>
    </row>
    <row r="422" spans="1:51" s="231" customFormat="1" ht="11.25" customHeight="1" x14ac:dyDescent="0.25">
      <c r="A422" s="431">
        <v>35</v>
      </c>
      <c r="B422" s="431" t="s">
        <v>185</v>
      </c>
      <c r="C422" s="431" t="s">
        <v>104</v>
      </c>
      <c r="D422" s="432">
        <v>46197</v>
      </c>
      <c r="E422" s="433">
        <v>46198</v>
      </c>
      <c r="F422" s="434" t="s">
        <v>165</v>
      </c>
      <c r="G422" s="434"/>
      <c r="H422" s="434"/>
      <c r="I422" s="434" t="s">
        <v>165</v>
      </c>
      <c r="J422" s="434"/>
      <c r="K422" s="434">
        <v>-30.75</v>
      </c>
      <c r="L422" s="431" t="s">
        <v>295</v>
      </c>
      <c r="M422" s="431">
        <v>511863</v>
      </c>
      <c r="N422" s="431">
        <v>1863</v>
      </c>
      <c r="O422" s="431" t="s">
        <v>4972</v>
      </c>
      <c r="P422" s="435" t="s">
        <v>4973</v>
      </c>
      <c r="Q422" s="431" t="s">
        <v>26</v>
      </c>
      <c r="R422" s="436">
        <v>44946.67</v>
      </c>
      <c r="S422" s="436">
        <v>1908.34</v>
      </c>
      <c r="T422" s="437">
        <f t="shared" si="72"/>
        <v>46855.009999999995</v>
      </c>
      <c r="U422" s="438">
        <v>97</v>
      </c>
      <c r="V422" s="436">
        <v>-94.279999999999745</v>
      </c>
      <c r="W422" s="439">
        <v>95</v>
      </c>
      <c r="X422" s="440"/>
      <c r="Y422" s="439">
        <f t="shared" si="73"/>
        <v>-189.27999999999975</v>
      </c>
      <c r="Z422" s="441">
        <f t="shared" si="74"/>
        <v>-2.0121647610362213E-3</v>
      </c>
      <c r="AA422" s="440">
        <v>-1500</v>
      </c>
      <c r="AB422" s="439">
        <v>-2189.19</v>
      </c>
      <c r="AC422" s="439"/>
      <c r="AD422" s="439" t="s">
        <v>5170</v>
      </c>
      <c r="AE422" s="442"/>
      <c r="AF422" s="442">
        <v>0.12</v>
      </c>
      <c r="AG422" s="439">
        <f t="shared" si="75"/>
        <v>0</v>
      </c>
      <c r="AH422" s="439"/>
      <c r="AI422" s="439">
        <f t="shared" si="76"/>
        <v>0</v>
      </c>
      <c r="AJ422" s="431" t="s">
        <v>164</v>
      </c>
      <c r="AK422" s="431">
        <v>1</v>
      </c>
      <c r="AL422" s="438" t="s">
        <v>352</v>
      </c>
      <c r="AM422" s="443">
        <f t="shared" si="77"/>
        <v>1</v>
      </c>
      <c r="AN422" s="443">
        <f t="shared" si="78"/>
        <v>1</v>
      </c>
      <c r="AO422" s="443"/>
      <c r="AP422" s="443"/>
      <c r="AQ422" s="443">
        <f t="shared" si="79"/>
        <v>1</v>
      </c>
      <c r="AR422" s="444" t="str">
        <f>IF(A422="","",VLOOKUP(A422,'Base Sites'!A:B,2,FALSE))</f>
        <v>Valauto Cambrai</v>
      </c>
      <c r="AS422" s="444" t="str">
        <f t="shared" si="80"/>
        <v>VOLKSWAGEN</v>
      </c>
      <c r="AT422" s="443"/>
      <c r="AU422" s="445" t="str">
        <f>IF(A422="","",VLOOKUP(L422,'Base Vendeurs'!A:B,2,FALSE))</f>
        <v>Valauto Cambrai</v>
      </c>
      <c r="AV422" s="439">
        <f t="shared" si="81"/>
        <v>-94.279999999999745</v>
      </c>
      <c r="AW422" s="441">
        <f t="shared" si="82"/>
        <v>-2.0121647610362213E-3</v>
      </c>
      <c r="AX422" s="445" t="str">
        <f t="shared" si="83"/>
        <v>OUI</v>
      </c>
      <c r="AY422" s="231" t="e">
        <f>+MargesVN[[#This Row],[Total COM]]+MargesVN[[#This Row],[EXT GIE]]+MargesVN[[#This Row],[Forfait immat]]</f>
        <v>#VALUE!</v>
      </c>
    </row>
    <row r="423" spans="1:51" s="231" customFormat="1" ht="11.25" customHeight="1" x14ac:dyDescent="0.25">
      <c r="A423" s="319">
        <v>25</v>
      </c>
      <c r="B423" s="319" t="s">
        <v>163</v>
      </c>
      <c r="C423" s="319" t="s">
        <v>104</v>
      </c>
      <c r="D423" s="320">
        <v>46112</v>
      </c>
      <c r="E423" s="321">
        <v>46112</v>
      </c>
      <c r="F423" s="322"/>
      <c r="G423" s="322"/>
      <c r="H423" s="322"/>
      <c r="I423" s="322"/>
      <c r="J423" s="322"/>
      <c r="K423" s="322"/>
      <c r="L423" s="319" t="s">
        <v>461</v>
      </c>
      <c r="M423" s="319">
        <v>511867</v>
      </c>
      <c r="N423" s="319">
        <v>1867</v>
      </c>
      <c r="O423" s="319" t="s">
        <v>2532</v>
      </c>
      <c r="P423" s="323" t="s">
        <v>2533</v>
      </c>
      <c r="Q423" s="319" t="s">
        <v>190</v>
      </c>
      <c r="R423" s="324">
        <v>27264</v>
      </c>
      <c r="S423" s="324">
        <v>-558.34</v>
      </c>
      <c r="T423" s="325">
        <f t="shared" si="72"/>
        <v>26705.66</v>
      </c>
      <c r="U423" s="326">
        <v>14</v>
      </c>
      <c r="V423" s="324">
        <v>2151.85</v>
      </c>
      <c r="W423" s="327">
        <v>95.01</v>
      </c>
      <c r="X423" s="328"/>
      <c r="Y423" s="327">
        <f t="shared" si="73"/>
        <v>2056.8399999999997</v>
      </c>
      <c r="Z423" s="329">
        <f t="shared" si="74"/>
        <v>8.0576551936930224E-2</v>
      </c>
      <c r="AA423" s="328">
        <v>0</v>
      </c>
      <c r="AB423" s="327">
        <v>-2773.34</v>
      </c>
      <c r="AC423" s="327"/>
      <c r="AD423" s="327"/>
      <c r="AE423" s="330">
        <v>0.1</v>
      </c>
      <c r="AF423" s="330">
        <v>0.13</v>
      </c>
      <c r="AG423" s="327">
        <f t="shared" si="75"/>
        <v>205.68399999999997</v>
      </c>
      <c r="AH423" s="327"/>
      <c r="AI423" s="327">
        <f t="shared" si="76"/>
        <v>205.68399999999997</v>
      </c>
      <c r="AJ423" s="319" t="s">
        <v>164</v>
      </c>
      <c r="AK423" s="319">
        <v>30</v>
      </c>
      <c r="AL423" s="326">
        <v>50</v>
      </c>
      <c r="AM423" s="331">
        <f t="shared" si="77"/>
        <v>1</v>
      </c>
      <c r="AN423" s="331">
        <f t="shared" si="78"/>
        <v>1</v>
      </c>
      <c r="AO423" s="331"/>
      <c r="AP423" s="331"/>
      <c r="AQ423" s="331">
        <f t="shared" si="79"/>
        <v>1</v>
      </c>
      <c r="AR423" s="332" t="str">
        <f>IF(A423="","",VLOOKUP(A423,'Base Sites'!A:B,2,FALSE))</f>
        <v>Valauto Maubeuge</v>
      </c>
      <c r="AS423" s="332" t="str">
        <f t="shared" si="80"/>
        <v>VOLKSWAGEN</v>
      </c>
      <c r="AT423" s="331"/>
      <c r="AU423" s="333" t="str">
        <f>IF(A423="","",VLOOKUP(L423,'Base Vendeurs'!A:B,2,FALSE))</f>
        <v>Valauto Maubeuge</v>
      </c>
      <c r="AV423" s="327">
        <f t="shared" si="81"/>
        <v>2151.85</v>
      </c>
      <c r="AW423" s="329">
        <f t="shared" si="82"/>
        <v>8.0576551936930224E-2</v>
      </c>
      <c r="AX423" s="333" t="str">
        <f t="shared" si="83"/>
        <v>NON</v>
      </c>
      <c r="AY423" s="231">
        <f>+MargesVN[[#This Row],[Total COM]]+MargesVN[[#This Row],[EXT GIE]]+MargesVN[[#This Row],[Forfait immat]]</f>
        <v>285.68399999999997</v>
      </c>
    </row>
    <row r="424" spans="1:51" s="231" customFormat="1" ht="11.25" customHeight="1" x14ac:dyDescent="0.25">
      <c r="A424" s="319">
        <v>15</v>
      </c>
      <c r="B424" s="319" t="s">
        <v>163</v>
      </c>
      <c r="C424" s="319" t="s">
        <v>104</v>
      </c>
      <c r="D424" s="320">
        <v>46084</v>
      </c>
      <c r="E424" s="321">
        <v>46084</v>
      </c>
      <c r="F424" s="322"/>
      <c r="G424" s="322"/>
      <c r="H424" s="322"/>
      <c r="I424" s="322"/>
      <c r="J424" s="322"/>
      <c r="K424" s="322">
        <v>0</v>
      </c>
      <c r="L424" s="319" t="s">
        <v>327</v>
      </c>
      <c r="M424" s="319">
        <v>511867</v>
      </c>
      <c r="N424" s="319">
        <v>1867</v>
      </c>
      <c r="O424" s="319" t="s">
        <v>2656</v>
      </c>
      <c r="P424" s="323" t="s">
        <v>2657</v>
      </c>
      <c r="Q424" s="319" t="s">
        <v>177</v>
      </c>
      <c r="R424" s="324">
        <v>37605</v>
      </c>
      <c r="S424" s="324">
        <v>2137.5</v>
      </c>
      <c r="T424" s="325">
        <f t="shared" si="72"/>
        <v>39742.5</v>
      </c>
      <c r="U424" s="326">
        <v>32</v>
      </c>
      <c r="V424" s="324">
        <v>1943.65</v>
      </c>
      <c r="W424" s="327">
        <v>95</v>
      </c>
      <c r="X424" s="328"/>
      <c r="Y424" s="327">
        <f t="shared" si="73"/>
        <v>1848.65</v>
      </c>
      <c r="Z424" s="329">
        <f t="shared" si="74"/>
        <v>4.8906082908724918E-2</v>
      </c>
      <c r="AA424" s="328">
        <v>-5566.67</v>
      </c>
      <c r="AB424" s="327">
        <v>0</v>
      </c>
      <c r="AC424" s="327"/>
      <c r="AD424" s="327"/>
      <c r="AE424" s="330">
        <v>7.0000000000000007E-2</v>
      </c>
      <c r="AF424" s="330">
        <v>7.0000000000000007E-2</v>
      </c>
      <c r="AG424" s="327">
        <f t="shared" si="75"/>
        <v>129.40550000000002</v>
      </c>
      <c r="AH424" s="327"/>
      <c r="AI424" s="327">
        <f t="shared" si="76"/>
        <v>129.40550000000002</v>
      </c>
      <c r="AJ424" s="319" t="s">
        <v>164</v>
      </c>
      <c r="AK424" s="319">
        <v>30</v>
      </c>
      <c r="AL424" s="326">
        <v>50</v>
      </c>
      <c r="AM424" s="331">
        <f t="shared" si="77"/>
        <v>1</v>
      </c>
      <c r="AN424" s="331">
        <f t="shared" si="78"/>
        <v>1</v>
      </c>
      <c r="AO424" s="331"/>
      <c r="AP424" s="331"/>
      <c r="AQ424" s="331">
        <f t="shared" si="79"/>
        <v>1</v>
      </c>
      <c r="AR424" s="332" t="str">
        <f>IF(A424="","",VLOOKUP(A424,'Base Sites'!A:B,2,FALSE))</f>
        <v>Valauto Hainaut</v>
      </c>
      <c r="AS424" s="332" t="str">
        <f t="shared" si="80"/>
        <v>VOLKSWAGEN</v>
      </c>
      <c r="AT424" s="331"/>
      <c r="AU424" s="333" t="str">
        <f>IF(A424="","",VLOOKUP(L424,'Base Vendeurs'!A:B,2,FALSE))</f>
        <v>Valauto Hainaut VW</v>
      </c>
      <c r="AV424" s="327">
        <f t="shared" si="81"/>
        <v>1943.65</v>
      </c>
      <c r="AW424" s="329">
        <f t="shared" si="82"/>
        <v>4.8906082908724918E-2</v>
      </c>
      <c r="AX424" s="333" t="str">
        <f t="shared" si="83"/>
        <v>NON</v>
      </c>
      <c r="AY424" s="231">
        <f>+MargesVN[[#This Row],[Total COM]]+MargesVN[[#This Row],[EXT GIE]]+MargesVN[[#This Row],[Forfait immat]]</f>
        <v>209.40550000000002</v>
      </c>
    </row>
    <row r="425" spans="1:51" s="231" customFormat="1" ht="11.25" customHeight="1" x14ac:dyDescent="0.25">
      <c r="A425" s="319">
        <v>15</v>
      </c>
      <c r="B425" s="319" t="s">
        <v>163</v>
      </c>
      <c r="C425" s="319" t="s">
        <v>104</v>
      </c>
      <c r="D425" s="320">
        <v>46084</v>
      </c>
      <c r="E425" s="321">
        <v>46084</v>
      </c>
      <c r="F425" s="322"/>
      <c r="G425" s="322"/>
      <c r="H425" s="322"/>
      <c r="I425" s="322"/>
      <c r="J425" s="322"/>
      <c r="K425" s="322">
        <v>0</v>
      </c>
      <c r="L425" s="319" t="s">
        <v>327</v>
      </c>
      <c r="M425" s="319">
        <v>511870</v>
      </c>
      <c r="N425" s="319">
        <v>1870</v>
      </c>
      <c r="O425" s="319" t="s">
        <v>2611</v>
      </c>
      <c r="P425" s="323" t="s">
        <v>2612</v>
      </c>
      <c r="Q425" s="319" t="s">
        <v>177</v>
      </c>
      <c r="R425" s="324">
        <v>37605</v>
      </c>
      <c r="S425" s="324">
        <v>4679.17</v>
      </c>
      <c r="T425" s="325">
        <f t="shared" si="72"/>
        <v>42284.17</v>
      </c>
      <c r="U425" s="326">
        <v>34</v>
      </c>
      <c r="V425" s="324">
        <v>1588.12</v>
      </c>
      <c r="W425" s="327">
        <v>95</v>
      </c>
      <c r="X425" s="328"/>
      <c r="Y425" s="327">
        <f t="shared" si="73"/>
        <v>1493.12</v>
      </c>
      <c r="Z425" s="329">
        <f t="shared" si="74"/>
        <v>3.7558263529826885E-2</v>
      </c>
      <c r="AA425" s="328">
        <v>-5566.67</v>
      </c>
      <c r="AB425" s="327">
        <v>0</v>
      </c>
      <c r="AC425" s="327"/>
      <c r="AD425" s="327"/>
      <c r="AE425" s="330">
        <v>7.0000000000000007E-2</v>
      </c>
      <c r="AF425" s="330">
        <v>7.0000000000000007E-2</v>
      </c>
      <c r="AG425" s="327">
        <f t="shared" si="75"/>
        <v>104.5184</v>
      </c>
      <c r="AH425" s="327"/>
      <c r="AI425" s="327">
        <f t="shared" si="76"/>
        <v>104.5184</v>
      </c>
      <c r="AJ425" s="319" t="s">
        <v>164</v>
      </c>
      <c r="AK425" s="319">
        <v>30</v>
      </c>
      <c r="AL425" s="326">
        <v>50</v>
      </c>
      <c r="AM425" s="331">
        <f t="shared" si="77"/>
        <v>1</v>
      </c>
      <c r="AN425" s="331">
        <f t="shared" si="78"/>
        <v>1</v>
      </c>
      <c r="AO425" s="331"/>
      <c r="AP425" s="331"/>
      <c r="AQ425" s="331">
        <f t="shared" si="79"/>
        <v>1</v>
      </c>
      <c r="AR425" s="332" t="str">
        <f>IF(A425="","",VLOOKUP(A425,'Base Sites'!A:B,2,FALSE))</f>
        <v>Valauto Hainaut</v>
      </c>
      <c r="AS425" s="332" t="str">
        <f t="shared" si="80"/>
        <v>VOLKSWAGEN</v>
      </c>
      <c r="AT425" s="331"/>
      <c r="AU425" s="333" t="str">
        <f>IF(A425="","",VLOOKUP(L425,'Base Vendeurs'!A:B,2,FALSE))</f>
        <v>Valauto Hainaut VW</v>
      </c>
      <c r="AV425" s="327">
        <f t="shared" si="81"/>
        <v>1588.12</v>
      </c>
      <c r="AW425" s="329">
        <f t="shared" si="82"/>
        <v>3.7558263529826885E-2</v>
      </c>
      <c r="AX425" s="333" t="str">
        <f t="shared" si="83"/>
        <v>NON</v>
      </c>
      <c r="AY425" s="231">
        <f>+MargesVN[[#This Row],[Total COM]]+MargesVN[[#This Row],[EXT GIE]]+MargesVN[[#This Row],[Forfait immat]]</f>
        <v>184.51839999999999</v>
      </c>
    </row>
    <row r="426" spans="1:51" s="231" customFormat="1" ht="11.25" customHeight="1" x14ac:dyDescent="0.25">
      <c r="A426" s="259">
        <v>35</v>
      </c>
      <c r="B426" s="259" t="s">
        <v>163</v>
      </c>
      <c r="C426" s="259" t="s">
        <v>104</v>
      </c>
      <c r="D426" s="150">
        <v>46034</v>
      </c>
      <c r="E426" s="260">
        <v>46034</v>
      </c>
      <c r="F426" s="151"/>
      <c r="G426" s="151"/>
      <c r="H426" s="151"/>
      <c r="I426" s="151"/>
      <c r="J426" s="151"/>
      <c r="K426" s="151">
        <v>0</v>
      </c>
      <c r="L426" s="259" t="s">
        <v>295</v>
      </c>
      <c r="M426" s="259">
        <v>511872</v>
      </c>
      <c r="N426" s="259">
        <v>1872</v>
      </c>
      <c r="O426" s="259" t="s">
        <v>789</v>
      </c>
      <c r="P426" s="261" t="s">
        <v>790</v>
      </c>
      <c r="Q426" s="259" t="s">
        <v>93</v>
      </c>
      <c r="R426" s="152">
        <v>29930.67</v>
      </c>
      <c r="S426" s="152">
        <v>933.34</v>
      </c>
      <c r="T426" s="153">
        <f t="shared" si="72"/>
        <v>30864.01</v>
      </c>
      <c r="U426" s="154">
        <v>24</v>
      </c>
      <c r="V426" s="152">
        <v>1141.9100000000001</v>
      </c>
      <c r="W426" s="262">
        <v>95</v>
      </c>
      <c r="X426" s="155"/>
      <c r="Y426" s="262">
        <f t="shared" si="73"/>
        <v>1046.9100000000001</v>
      </c>
      <c r="Z426" s="156">
        <f t="shared" si="74"/>
        <v>3.6998108800509077E-2</v>
      </c>
      <c r="AA426" s="155">
        <v>-5966.67</v>
      </c>
      <c r="AB426" s="262">
        <v>0</v>
      </c>
      <c r="AC426" s="262"/>
      <c r="AD426" s="262"/>
      <c r="AE426" s="157">
        <v>7.0000000000000007E-2</v>
      </c>
      <c r="AF426" s="157">
        <v>7.0000000000000007E-2</v>
      </c>
      <c r="AG426" s="262">
        <f t="shared" si="75"/>
        <v>73.28370000000001</v>
      </c>
      <c r="AH426" s="262"/>
      <c r="AI426" s="262">
        <f t="shared" si="76"/>
        <v>73.28370000000001</v>
      </c>
      <c r="AJ426" s="259" t="s">
        <v>149</v>
      </c>
      <c r="AK426" s="259">
        <v>30</v>
      </c>
      <c r="AL426" s="154">
        <v>100</v>
      </c>
      <c r="AM426" s="263">
        <f t="shared" si="77"/>
        <v>1</v>
      </c>
      <c r="AN426" s="263">
        <f t="shared" si="78"/>
        <v>1</v>
      </c>
      <c r="AO426" s="263"/>
      <c r="AP426" s="263"/>
      <c r="AQ426" s="263">
        <f t="shared" si="79"/>
        <v>1</v>
      </c>
      <c r="AR426" s="158" t="str">
        <f>IF(A426="","",VLOOKUP(A426,'Base Sites'!A:B,2,FALSE))</f>
        <v>Valauto Cambrai</v>
      </c>
      <c r="AS426" s="158" t="str">
        <f t="shared" si="80"/>
        <v>VOLKSWAGEN</v>
      </c>
      <c r="AT426" s="263"/>
      <c r="AU426" s="264" t="str">
        <f>IF(A426="","",VLOOKUP(L426,'Base Vendeurs'!A:B,2,FALSE))</f>
        <v>Valauto Cambrai</v>
      </c>
      <c r="AV426" s="251">
        <f t="shared" si="81"/>
        <v>1141.9100000000001</v>
      </c>
      <c r="AW426" s="156">
        <f t="shared" si="82"/>
        <v>3.6998108800509077E-2</v>
      </c>
      <c r="AX426" s="237" t="str">
        <f t="shared" si="83"/>
        <v>NON</v>
      </c>
      <c r="AY426" s="231">
        <f>+MargesVN[[#This Row],[Total COM]]+MargesVN[[#This Row],[EXT GIE]]+MargesVN[[#This Row],[Forfait immat]]</f>
        <v>203.28370000000001</v>
      </c>
    </row>
    <row r="427" spans="1:51" s="231" customFormat="1" ht="11.25" customHeight="1" x14ac:dyDescent="0.25">
      <c r="A427" s="319">
        <v>25</v>
      </c>
      <c r="B427" s="319" t="s">
        <v>163</v>
      </c>
      <c r="C427" s="319" t="s">
        <v>104</v>
      </c>
      <c r="D427" s="320">
        <v>46108</v>
      </c>
      <c r="E427" s="321">
        <v>46108</v>
      </c>
      <c r="F427" s="322"/>
      <c r="G427" s="322"/>
      <c r="H427" s="322"/>
      <c r="I427" s="322"/>
      <c r="J427" s="322"/>
      <c r="K427" s="322"/>
      <c r="L427" s="319" t="s">
        <v>461</v>
      </c>
      <c r="M427" s="319">
        <v>511879</v>
      </c>
      <c r="N427" s="319">
        <v>1879</v>
      </c>
      <c r="O427" s="319" t="s">
        <v>2443</v>
      </c>
      <c r="P427" s="323" t="s">
        <v>2444</v>
      </c>
      <c r="Q427" s="319" t="s">
        <v>93</v>
      </c>
      <c r="R427" s="324">
        <v>27305.67</v>
      </c>
      <c r="S427" s="324">
        <v>1958.34</v>
      </c>
      <c r="T427" s="325">
        <f t="shared" si="72"/>
        <v>29264.01</v>
      </c>
      <c r="U427" s="326">
        <v>4</v>
      </c>
      <c r="V427" s="324">
        <v>1158.79</v>
      </c>
      <c r="W427" s="327">
        <v>95</v>
      </c>
      <c r="X427" s="328"/>
      <c r="Y427" s="327">
        <f t="shared" si="73"/>
        <v>1063.79</v>
      </c>
      <c r="Z427" s="329">
        <f t="shared" si="74"/>
        <v>3.9597785812675708E-2</v>
      </c>
      <c r="AA427" s="328">
        <v>0</v>
      </c>
      <c r="AB427" s="327">
        <v>-1750</v>
      </c>
      <c r="AC427" s="327"/>
      <c r="AD427" s="327"/>
      <c r="AE427" s="330">
        <v>0.1</v>
      </c>
      <c r="AF427" s="330">
        <v>0.13</v>
      </c>
      <c r="AG427" s="327">
        <f t="shared" si="75"/>
        <v>106.379</v>
      </c>
      <c r="AH427" s="327"/>
      <c r="AI427" s="327">
        <f t="shared" si="76"/>
        <v>106.379</v>
      </c>
      <c r="AJ427" s="319" t="s">
        <v>149</v>
      </c>
      <c r="AK427" s="319">
        <v>30</v>
      </c>
      <c r="AL427" s="326">
        <v>50</v>
      </c>
      <c r="AM427" s="331">
        <f t="shared" si="77"/>
        <v>1</v>
      </c>
      <c r="AN427" s="331">
        <f t="shared" si="78"/>
        <v>1</v>
      </c>
      <c r="AO427" s="331"/>
      <c r="AP427" s="331"/>
      <c r="AQ427" s="331">
        <f t="shared" si="79"/>
        <v>1</v>
      </c>
      <c r="AR427" s="332" t="str">
        <f>IF(A427="","",VLOOKUP(A427,'Base Sites'!A:B,2,FALSE))</f>
        <v>Valauto Maubeuge</v>
      </c>
      <c r="AS427" s="332" t="str">
        <f t="shared" si="80"/>
        <v>VOLKSWAGEN</v>
      </c>
      <c r="AT427" s="331"/>
      <c r="AU427" s="333" t="str">
        <f>IF(A427="","",VLOOKUP(L427,'Base Vendeurs'!A:B,2,FALSE))</f>
        <v>Valauto Maubeuge</v>
      </c>
      <c r="AV427" s="327">
        <f t="shared" si="81"/>
        <v>1158.79</v>
      </c>
      <c r="AW427" s="329">
        <f t="shared" si="82"/>
        <v>3.9597785812675708E-2</v>
      </c>
      <c r="AX427" s="333" t="str">
        <f t="shared" si="83"/>
        <v>NON</v>
      </c>
      <c r="AY427" s="231">
        <f>+MargesVN[[#This Row],[Total COM]]+MargesVN[[#This Row],[EXT GIE]]+MargesVN[[#This Row],[Forfait immat]]</f>
        <v>186.37900000000002</v>
      </c>
    </row>
    <row r="428" spans="1:51" s="231" customFormat="1" ht="11.25" customHeight="1" x14ac:dyDescent="0.25">
      <c r="A428" s="239">
        <v>10</v>
      </c>
      <c r="B428" s="239" t="s">
        <v>163</v>
      </c>
      <c r="C428" s="239" t="s">
        <v>104</v>
      </c>
      <c r="D428" s="198">
        <v>46027</v>
      </c>
      <c r="E428" s="240">
        <v>46024</v>
      </c>
      <c r="F428" s="199"/>
      <c r="G428" s="199"/>
      <c r="H428" s="199"/>
      <c r="I428" s="199"/>
      <c r="J428" s="199"/>
      <c r="K428" s="199">
        <v>0</v>
      </c>
      <c r="L428" s="239" t="s">
        <v>35</v>
      </c>
      <c r="M428" s="239">
        <v>519710</v>
      </c>
      <c r="N428" s="239">
        <v>9710</v>
      </c>
      <c r="O428" s="239" t="s">
        <v>1035</v>
      </c>
      <c r="P428" s="241" t="s">
        <v>1036</v>
      </c>
      <c r="Q428" s="239" t="s">
        <v>177</v>
      </c>
      <c r="R428" s="200">
        <v>37616.47</v>
      </c>
      <c r="S428" s="200">
        <v>1725</v>
      </c>
      <c r="T428" s="201">
        <f t="shared" ref="T428:T491" si="84">+R428+S428</f>
        <v>39341.47</v>
      </c>
      <c r="U428" s="202">
        <v>455</v>
      </c>
      <c r="V428" s="200">
        <v>-7944.79</v>
      </c>
      <c r="W428" s="242">
        <v>95</v>
      </c>
      <c r="X428" s="203"/>
      <c r="Y428" s="242">
        <f t="shared" ref="Y428:Y491" si="85">+V428-W428+X428</f>
        <v>-8039.79</v>
      </c>
      <c r="Z428" s="204">
        <f t="shared" ref="Z428:Z491" si="86">(V428+X428)/T428</f>
        <v>-0.20194441132982574</v>
      </c>
      <c r="AA428" s="203">
        <v>-1966.5</v>
      </c>
      <c r="AB428" s="242">
        <v>0</v>
      </c>
      <c r="AC428" s="242"/>
      <c r="AD428" s="242" t="s">
        <v>1225</v>
      </c>
      <c r="AE428" s="205"/>
      <c r="AF428" s="205">
        <v>0.13</v>
      </c>
      <c r="AG428" s="242">
        <f t="shared" ref="AG428:AG491" si="87">+Y428*AE428</f>
        <v>0</v>
      </c>
      <c r="AH428" s="242">
        <v>200</v>
      </c>
      <c r="AI428" s="242">
        <f t="shared" ref="AI428:AI491" si="88">+AG428+AH428</f>
        <v>200</v>
      </c>
      <c r="AJ428" s="239" t="s">
        <v>164</v>
      </c>
      <c r="AK428" s="239">
        <v>30</v>
      </c>
      <c r="AL428" s="202"/>
      <c r="AM428" s="243">
        <f t="shared" ref="AM428:AM491" si="89">IF(AL428&gt;0,100%,0%)</f>
        <v>0</v>
      </c>
      <c r="AN428" s="243">
        <f t="shared" ref="AN428:AN491" si="90">IF(A428&gt;0,1,"")</f>
        <v>1</v>
      </c>
      <c r="AO428" s="243"/>
      <c r="AP428" s="243"/>
      <c r="AQ428" s="243">
        <f t="shared" ref="AQ428:AQ491" si="91">IF(AN428="","",+AM428/AN428)</f>
        <v>0</v>
      </c>
      <c r="AR428" s="206" t="str">
        <f>IF(A428="","",VLOOKUP(A428,'Base Sites'!A:B,2,FALSE))</f>
        <v>Valauto Roncq</v>
      </c>
      <c r="AS428" s="206" t="str">
        <f t="shared" ref="AS428:AS491" si="92">IF(C428="VW","VOLKSWAGEN",IF(C428="SE","SEAT",IF(C428="NI","NISSAN",IF(C428="HY","HYUNDAI",IF(C428="VU","VUL",IF(C428="sk","SKODA",IF(C428="ltsk","SKODA",IF(C428="CUPRA","CUPRA",IF(C428="AUDI","AUDI","")))))))))</f>
        <v>VOLKSWAGEN</v>
      </c>
      <c r="AT428" s="243"/>
      <c r="AU428" s="244" t="str">
        <f>IF(A428="","",VLOOKUP(L428,'Base Vendeurs'!A:B,2,FALSE))</f>
        <v>Valauto Roncq VW</v>
      </c>
      <c r="AV428" s="242">
        <f t="shared" ref="AV428:AV491" si="93">+V428+AO428</f>
        <v>-7944.79</v>
      </c>
      <c r="AW428" s="204">
        <f t="shared" ref="AW428:AW491" si="94">IF(A428="","",+AV428/T428)</f>
        <v>-0.20194441132982574</v>
      </c>
      <c r="AX428" s="244" t="str">
        <f t="shared" ref="AX428:AX491" si="95">IF(AV428&lt;0,"OUI","NON")</f>
        <v>OUI</v>
      </c>
      <c r="AY428" s="231">
        <f>+MargesVN[[#This Row],[Total COM]]+MargesVN[[#This Row],[EXT GIE]]+MargesVN[[#This Row],[Forfait immat]]</f>
        <v>230</v>
      </c>
    </row>
    <row r="429" spans="1:51" s="231" customFormat="1" ht="11.25" customHeight="1" x14ac:dyDescent="0.25">
      <c r="A429" s="354">
        <v>15</v>
      </c>
      <c r="B429" s="354" t="s">
        <v>163</v>
      </c>
      <c r="C429" s="354" t="s">
        <v>104</v>
      </c>
      <c r="D429" s="355">
        <v>46115</v>
      </c>
      <c r="E429" s="356">
        <v>46115</v>
      </c>
      <c r="F429" s="357"/>
      <c r="G429" s="357"/>
      <c r="H429" s="357"/>
      <c r="I429" s="357"/>
      <c r="J429" s="357"/>
      <c r="K429" s="357">
        <v>0</v>
      </c>
      <c r="L429" s="354" t="s">
        <v>327</v>
      </c>
      <c r="M429" s="354">
        <v>511889</v>
      </c>
      <c r="N429" s="354">
        <v>1889</v>
      </c>
      <c r="O429" s="354" t="s">
        <v>3308</v>
      </c>
      <c r="P429" s="358" t="s">
        <v>3309</v>
      </c>
      <c r="Q429" s="354" t="s">
        <v>107</v>
      </c>
      <c r="R429" s="359">
        <v>22622.33</v>
      </c>
      <c r="S429" s="359">
        <v>941.67</v>
      </c>
      <c r="T429" s="360">
        <f t="shared" si="84"/>
        <v>23564</v>
      </c>
      <c r="U429" s="361">
        <v>24</v>
      </c>
      <c r="V429" s="359">
        <v>745.5</v>
      </c>
      <c r="W429" s="362">
        <v>95</v>
      </c>
      <c r="X429" s="363"/>
      <c r="Y429" s="362">
        <f t="shared" si="85"/>
        <v>650.5</v>
      </c>
      <c r="Z429" s="364">
        <f t="shared" si="86"/>
        <v>3.1637243252418942E-2</v>
      </c>
      <c r="AA429" s="363">
        <v>-3349.99</v>
      </c>
      <c r="AB429" s="362">
        <v>0</v>
      </c>
      <c r="AC429" s="362"/>
      <c r="AD429" s="362"/>
      <c r="AE429" s="365">
        <v>0.13</v>
      </c>
      <c r="AF429" s="365">
        <v>0.13</v>
      </c>
      <c r="AG429" s="362">
        <f t="shared" si="87"/>
        <v>84.564999999999998</v>
      </c>
      <c r="AH429" s="362"/>
      <c r="AI429" s="362">
        <f t="shared" si="88"/>
        <v>84.564999999999998</v>
      </c>
      <c r="AJ429" s="354" t="s">
        <v>164</v>
      </c>
      <c r="AK429" s="354">
        <v>30</v>
      </c>
      <c r="AL429" s="361"/>
      <c r="AM429" s="366">
        <f t="shared" si="89"/>
        <v>0</v>
      </c>
      <c r="AN429" s="366">
        <f t="shared" si="90"/>
        <v>1</v>
      </c>
      <c r="AO429" s="366"/>
      <c r="AP429" s="366"/>
      <c r="AQ429" s="366">
        <f t="shared" si="91"/>
        <v>0</v>
      </c>
      <c r="AR429" s="367" t="str">
        <f>IF(A429="","",VLOOKUP(A429,'Base Sites'!A:B,2,FALSE))</f>
        <v>Valauto Hainaut</v>
      </c>
      <c r="AS429" s="367" t="str">
        <f t="shared" si="92"/>
        <v>VOLKSWAGEN</v>
      </c>
      <c r="AT429" s="366"/>
      <c r="AU429" s="368" t="str">
        <f>IF(A429="","",VLOOKUP(L429,'Base Vendeurs'!A:B,2,FALSE))</f>
        <v>Valauto Hainaut VW</v>
      </c>
      <c r="AV429" s="362">
        <f t="shared" si="93"/>
        <v>745.5</v>
      </c>
      <c r="AW429" s="364">
        <f t="shared" si="94"/>
        <v>3.1637243252418942E-2</v>
      </c>
      <c r="AX429" s="368" t="str">
        <f t="shared" si="95"/>
        <v>NON</v>
      </c>
      <c r="AY429" s="231">
        <f>+MargesVN[[#This Row],[Total COM]]+MargesVN[[#This Row],[EXT GIE]]+MargesVN[[#This Row],[Forfait immat]]</f>
        <v>114.565</v>
      </c>
    </row>
    <row r="430" spans="1:51" s="231" customFormat="1" ht="11.25" customHeight="1" x14ac:dyDescent="0.25">
      <c r="A430" s="319">
        <v>15</v>
      </c>
      <c r="B430" s="319" t="s">
        <v>163</v>
      </c>
      <c r="C430" s="319" t="s">
        <v>104</v>
      </c>
      <c r="D430" s="320">
        <v>46105</v>
      </c>
      <c r="E430" s="321">
        <v>46106</v>
      </c>
      <c r="F430" s="322"/>
      <c r="G430" s="322"/>
      <c r="H430" s="322"/>
      <c r="I430" s="322"/>
      <c r="J430" s="322"/>
      <c r="K430" s="322">
        <v>0</v>
      </c>
      <c r="L430" s="319" t="s">
        <v>353</v>
      </c>
      <c r="M430" s="319">
        <v>511891</v>
      </c>
      <c r="N430" s="319">
        <v>1891</v>
      </c>
      <c r="O430" s="319" t="s">
        <v>2520</v>
      </c>
      <c r="P430" s="323" t="s">
        <v>2521</v>
      </c>
      <c r="Q430" s="319" t="s">
        <v>107</v>
      </c>
      <c r="R430" s="324">
        <v>23872.33</v>
      </c>
      <c r="S430" s="324">
        <v>691.67</v>
      </c>
      <c r="T430" s="325">
        <f t="shared" si="84"/>
        <v>24564</v>
      </c>
      <c r="U430" s="326">
        <v>14</v>
      </c>
      <c r="V430" s="324">
        <v>433.22</v>
      </c>
      <c r="W430" s="327">
        <v>95</v>
      </c>
      <c r="X430" s="328"/>
      <c r="Y430" s="327">
        <f t="shared" si="85"/>
        <v>338.22</v>
      </c>
      <c r="Z430" s="329">
        <f t="shared" si="86"/>
        <v>1.7636378439993487E-2</v>
      </c>
      <c r="AA430" s="328">
        <v>0</v>
      </c>
      <c r="AB430" s="327">
        <v>-3349.99</v>
      </c>
      <c r="AC430" s="327"/>
      <c r="AD430" s="327"/>
      <c r="AE430" s="330">
        <v>0.13</v>
      </c>
      <c r="AF430" s="330">
        <v>0.13</v>
      </c>
      <c r="AG430" s="327">
        <f t="shared" si="87"/>
        <v>43.968600000000002</v>
      </c>
      <c r="AH430" s="327"/>
      <c r="AI430" s="327">
        <f t="shared" si="88"/>
        <v>43.968600000000002</v>
      </c>
      <c r="AJ430" s="319" t="s">
        <v>164</v>
      </c>
      <c r="AK430" s="319">
        <v>30</v>
      </c>
      <c r="AL430" s="326">
        <v>50</v>
      </c>
      <c r="AM430" s="331">
        <f t="shared" si="89"/>
        <v>1</v>
      </c>
      <c r="AN430" s="331">
        <f t="shared" si="90"/>
        <v>1</v>
      </c>
      <c r="AO430" s="331"/>
      <c r="AP430" s="331"/>
      <c r="AQ430" s="331">
        <f t="shared" si="91"/>
        <v>1</v>
      </c>
      <c r="AR430" s="332" t="str">
        <f>IF(A430="","",VLOOKUP(A430,'Base Sites'!A:B,2,FALSE))</f>
        <v>Valauto Hainaut</v>
      </c>
      <c r="AS430" s="332" t="str">
        <f t="shared" si="92"/>
        <v>VOLKSWAGEN</v>
      </c>
      <c r="AT430" s="331"/>
      <c r="AU430" s="333" t="str">
        <f>IF(A430="","",VLOOKUP(L430,'Base Vendeurs'!A:B,2,FALSE))</f>
        <v>Valauto Hainaut VW</v>
      </c>
      <c r="AV430" s="327">
        <f t="shared" si="93"/>
        <v>433.22</v>
      </c>
      <c r="AW430" s="329">
        <f t="shared" si="94"/>
        <v>1.7636378439993487E-2</v>
      </c>
      <c r="AX430" s="333" t="str">
        <f t="shared" si="95"/>
        <v>NON</v>
      </c>
      <c r="AY430" s="231">
        <f>+MargesVN[[#This Row],[Total COM]]+MargesVN[[#This Row],[EXT GIE]]+MargesVN[[#This Row],[Forfait immat]]</f>
        <v>123.96860000000001</v>
      </c>
    </row>
    <row r="431" spans="1:51" s="231" customFormat="1" ht="11.25" customHeight="1" x14ac:dyDescent="0.25">
      <c r="A431" s="431">
        <v>25</v>
      </c>
      <c r="B431" s="431" t="s">
        <v>163</v>
      </c>
      <c r="C431" s="431" t="s">
        <v>104</v>
      </c>
      <c r="D431" s="432">
        <v>46198</v>
      </c>
      <c r="E431" s="433">
        <v>46198</v>
      </c>
      <c r="F431" s="434"/>
      <c r="G431" s="434"/>
      <c r="H431" s="434"/>
      <c r="I431" s="434"/>
      <c r="J431" s="434"/>
      <c r="K431" s="434"/>
      <c r="L431" s="431" t="s">
        <v>33</v>
      </c>
      <c r="M431" s="431">
        <v>511891</v>
      </c>
      <c r="N431" s="431">
        <v>1891</v>
      </c>
      <c r="O431" s="431" t="s">
        <v>4967</v>
      </c>
      <c r="P431" s="435" t="s">
        <v>4968</v>
      </c>
      <c r="Q431" s="431" t="s">
        <v>26</v>
      </c>
      <c r="R431" s="436">
        <v>48863.33</v>
      </c>
      <c r="S431" s="436">
        <v>666.67</v>
      </c>
      <c r="T431" s="437">
        <f t="shared" si="84"/>
        <v>49530</v>
      </c>
      <c r="U431" s="438">
        <v>10</v>
      </c>
      <c r="V431" s="436">
        <v>837.95</v>
      </c>
      <c r="W431" s="439">
        <v>95</v>
      </c>
      <c r="X431" s="440"/>
      <c r="Y431" s="439">
        <f t="shared" si="85"/>
        <v>742.95</v>
      </c>
      <c r="Z431" s="441">
        <f t="shared" si="86"/>
        <v>1.6918029477084595E-2</v>
      </c>
      <c r="AA431" s="440">
        <v>0</v>
      </c>
      <c r="AB431" s="439">
        <v>0</v>
      </c>
      <c r="AC431" s="439"/>
      <c r="AD431" s="439"/>
      <c r="AE431" s="442"/>
      <c r="AF431" s="442">
        <v>0</v>
      </c>
      <c r="AG431" s="439">
        <f t="shared" si="87"/>
        <v>0</v>
      </c>
      <c r="AH431" s="439"/>
      <c r="AI431" s="439">
        <f t="shared" si="88"/>
        <v>0</v>
      </c>
      <c r="AJ431" s="431" t="s">
        <v>164</v>
      </c>
      <c r="AK431" s="431">
        <v>1</v>
      </c>
      <c r="AL431" s="438" t="s">
        <v>293</v>
      </c>
      <c r="AM431" s="443">
        <f t="shared" si="89"/>
        <v>1</v>
      </c>
      <c r="AN431" s="443">
        <f t="shared" si="90"/>
        <v>1</v>
      </c>
      <c r="AO431" s="443"/>
      <c r="AP431" s="443"/>
      <c r="AQ431" s="443">
        <f t="shared" si="91"/>
        <v>1</v>
      </c>
      <c r="AR431" s="444" t="str">
        <f>IF(A431="","",VLOOKUP(A431,'Base Sites'!A:B,2,FALSE))</f>
        <v>Valauto Maubeuge</v>
      </c>
      <c r="AS431" s="444" t="str">
        <f t="shared" si="92"/>
        <v>VOLKSWAGEN</v>
      </c>
      <c r="AT431" s="443"/>
      <c r="AU431" s="445" t="str">
        <f>IF(A431="","",VLOOKUP(L431,'Base Vendeurs'!A:B,2,FALSE))</f>
        <v>Sociétés NORD</v>
      </c>
      <c r="AV431" s="439">
        <f t="shared" si="93"/>
        <v>837.95</v>
      </c>
      <c r="AW431" s="441">
        <f t="shared" si="94"/>
        <v>1.6918029477084595E-2</v>
      </c>
      <c r="AX431" s="445" t="str">
        <f t="shared" si="95"/>
        <v>NON</v>
      </c>
      <c r="AY431" s="231">
        <f>+MargesVN[[#This Row],[Total COM]]+MargesVN[[#This Row],[EXT GIE]]+MargesVN[[#This Row],[Forfait immat]]</f>
        <v>1</v>
      </c>
    </row>
    <row r="432" spans="1:51" s="231" customFormat="1" ht="11.25" customHeight="1" x14ac:dyDescent="0.25">
      <c r="A432" s="225">
        <v>10</v>
      </c>
      <c r="B432" s="225" t="s">
        <v>163</v>
      </c>
      <c r="C432" s="225" t="s">
        <v>104</v>
      </c>
      <c r="D432" s="216">
        <v>46030</v>
      </c>
      <c r="E432" s="226">
        <v>46044</v>
      </c>
      <c r="F432" s="217"/>
      <c r="G432" s="217"/>
      <c r="H432" s="217"/>
      <c r="I432" s="217"/>
      <c r="J432" s="217"/>
      <c r="K432" s="217">
        <v>0</v>
      </c>
      <c r="L432" s="225" t="s">
        <v>417</v>
      </c>
      <c r="M432" s="225">
        <v>511891</v>
      </c>
      <c r="N432" s="225">
        <v>1891</v>
      </c>
      <c r="O432" s="225" t="s">
        <v>989</v>
      </c>
      <c r="P432" s="227" t="s">
        <v>990</v>
      </c>
      <c r="Q432" s="225" t="s">
        <v>177</v>
      </c>
      <c r="R432" s="218">
        <v>37605</v>
      </c>
      <c r="S432" s="218">
        <v>1500</v>
      </c>
      <c r="T432" s="219">
        <f t="shared" si="84"/>
        <v>39105</v>
      </c>
      <c r="U432" s="220">
        <v>591</v>
      </c>
      <c r="V432" s="218">
        <v>-3833.05</v>
      </c>
      <c r="W432" s="228">
        <v>95</v>
      </c>
      <c r="X432" s="221"/>
      <c r="Y432" s="228">
        <f t="shared" si="85"/>
        <v>-3928.05</v>
      </c>
      <c r="Z432" s="222">
        <f t="shared" si="86"/>
        <v>-9.8019434854877893E-2</v>
      </c>
      <c r="AA432" s="221">
        <v>1537.54</v>
      </c>
      <c r="AB432" s="228">
        <v>0</v>
      </c>
      <c r="AC432" s="228"/>
      <c r="AD432" s="228" t="s">
        <v>1222</v>
      </c>
      <c r="AE432" s="223"/>
      <c r="AF432" s="223">
        <v>0.13</v>
      </c>
      <c r="AG432" s="228">
        <f t="shared" si="87"/>
        <v>0</v>
      </c>
      <c r="AH432" s="228">
        <v>200</v>
      </c>
      <c r="AI432" s="228">
        <f t="shared" si="88"/>
        <v>200</v>
      </c>
      <c r="AJ432" s="225" t="s">
        <v>149</v>
      </c>
      <c r="AK432" s="225">
        <v>0</v>
      </c>
      <c r="AL432" s="220"/>
      <c r="AM432" s="229">
        <f t="shared" si="89"/>
        <v>0</v>
      </c>
      <c r="AN432" s="229">
        <f t="shared" si="90"/>
        <v>1</v>
      </c>
      <c r="AO432" s="229"/>
      <c r="AP432" s="229"/>
      <c r="AQ432" s="229">
        <f t="shared" si="91"/>
        <v>0</v>
      </c>
      <c r="AR432" s="224" t="str">
        <f>IF(A432="","",VLOOKUP(A432,'Base Sites'!A:B,2,FALSE))</f>
        <v>Valauto Roncq</v>
      </c>
      <c r="AS432" s="224" t="str">
        <f t="shared" si="92"/>
        <v>VOLKSWAGEN</v>
      </c>
      <c r="AT432" s="229"/>
      <c r="AU432" s="230" t="str">
        <f>IF(A432="","",VLOOKUP(L432,'Base Vendeurs'!A:B,2,FALSE))</f>
        <v>Valauto Roncq VW</v>
      </c>
      <c r="AV432" s="228">
        <f t="shared" si="93"/>
        <v>-3833.05</v>
      </c>
      <c r="AW432" s="222">
        <f t="shared" si="94"/>
        <v>-9.8019434854877893E-2</v>
      </c>
      <c r="AX432" s="230" t="str">
        <f t="shared" si="95"/>
        <v>OUI</v>
      </c>
      <c r="AY432" s="231">
        <f>+MargesVN[[#This Row],[Total COM]]+MargesVN[[#This Row],[EXT GIE]]+MargesVN[[#This Row],[Forfait immat]]</f>
        <v>200</v>
      </c>
    </row>
    <row r="433" spans="1:51" s="231" customFormat="1" ht="11.25" customHeight="1" x14ac:dyDescent="0.25">
      <c r="A433" s="354">
        <v>25</v>
      </c>
      <c r="B433" s="354" t="s">
        <v>163</v>
      </c>
      <c r="C433" s="354" t="s">
        <v>104</v>
      </c>
      <c r="D433" s="355">
        <v>46133</v>
      </c>
      <c r="E433" s="356">
        <v>46133</v>
      </c>
      <c r="F433" s="357"/>
      <c r="G433" s="357"/>
      <c r="H433" s="357"/>
      <c r="I433" s="357"/>
      <c r="J433" s="357"/>
      <c r="K433" s="357">
        <v>0</v>
      </c>
      <c r="L433" s="354" t="s">
        <v>464</v>
      </c>
      <c r="M433" s="354">
        <v>511893</v>
      </c>
      <c r="N433" s="354">
        <v>1893</v>
      </c>
      <c r="O433" s="354" t="s">
        <v>3378</v>
      </c>
      <c r="P433" s="358" t="s">
        <v>3379</v>
      </c>
      <c r="Q433" s="354" t="s">
        <v>26</v>
      </c>
      <c r="R433" s="359">
        <v>49196.67</v>
      </c>
      <c r="S433" s="359">
        <v>1441.67</v>
      </c>
      <c r="T433" s="360">
        <f t="shared" si="84"/>
        <v>50638.34</v>
      </c>
      <c r="U433" s="361">
        <v>12</v>
      </c>
      <c r="V433" s="359">
        <v>2428.7800000000002</v>
      </c>
      <c r="W433" s="362">
        <v>95</v>
      </c>
      <c r="X433" s="363"/>
      <c r="Y433" s="362">
        <f t="shared" si="85"/>
        <v>2333.7800000000002</v>
      </c>
      <c r="Z433" s="364">
        <f t="shared" si="86"/>
        <v>4.7963262618798332E-2</v>
      </c>
      <c r="AA433" s="363">
        <v>0</v>
      </c>
      <c r="AB433" s="362">
        <v>-5583.34</v>
      </c>
      <c r="AC433" s="362"/>
      <c r="AD433" s="362"/>
      <c r="AE433" s="365">
        <v>0.13</v>
      </c>
      <c r="AF433" s="365">
        <v>0.13</v>
      </c>
      <c r="AG433" s="362">
        <f t="shared" si="87"/>
        <v>303.39140000000003</v>
      </c>
      <c r="AH433" s="362"/>
      <c r="AI433" s="362">
        <f t="shared" si="88"/>
        <v>303.39140000000003</v>
      </c>
      <c r="AJ433" s="354" t="s">
        <v>149</v>
      </c>
      <c r="AK433" s="354">
        <v>30</v>
      </c>
      <c r="AL433" s="361">
        <v>50</v>
      </c>
      <c r="AM433" s="366">
        <f t="shared" si="89"/>
        <v>1</v>
      </c>
      <c r="AN433" s="366">
        <f t="shared" si="90"/>
        <v>1</v>
      </c>
      <c r="AO433" s="366"/>
      <c r="AP433" s="366"/>
      <c r="AQ433" s="366">
        <f t="shared" si="91"/>
        <v>1</v>
      </c>
      <c r="AR433" s="367" t="str">
        <f>IF(A433="","",VLOOKUP(A433,'Base Sites'!A:B,2,FALSE))</f>
        <v>Valauto Maubeuge</v>
      </c>
      <c r="AS433" s="367" t="str">
        <f t="shared" si="92"/>
        <v>VOLKSWAGEN</v>
      </c>
      <c r="AT433" s="366"/>
      <c r="AU433" s="368" t="str">
        <f>IF(A433="","",VLOOKUP(L433,'Base Vendeurs'!A:B,2,FALSE))</f>
        <v>Valauto Maubeuge</v>
      </c>
      <c r="AV433" s="362">
        <f t="shared" si="93"/>
        <v>2428.7800000000002</v>
      </c>
      <c r="AW433" s="364">
        <f t="shared" si="94"/>
        <v>4.7963262618798332E-2</v>
      </c>
      <c r="AX433" s="368" t="str">
        <f t="shared" si="95"/>
        <v>NON</v>
      </c>
      <c r="AY433" s="231">
        <f>+MargesVN[[#This Row],[Total COM]]+MargesVN[[#This Row],[EXT GIE]]+MargesVN[[#This Row],[Forfait immat]]</f>
        <v>383.39140000000003</v>
      </c>
    </row>
    <row r="434" spans="1:51" s="231" customFormat="1" ht="11.25" customHeight="1" x14ac:dyDescent="0.25">
      <c r="A434" s="401">
        <v>15</v>
      </c>
      <c r="B434" s="401" t="s">
        <v>163</v>
      </c>
      <c r="C434" s="401" t="s">
        <v>104</v>
      </c>
      <c r="D434" s="402">
        <v>46146</v>
      </c>
      <c r="E434" s="403">
        <v>46146</v>
      </c>
      <c r="F434" s="404"/>
      <c r="G434" s="404"/>
      <c r="H434" s="404"/>
      <c r="I434" s="404"/>
      <c r="J434" s="404"/>
      <c r="K434" s="404">
        <v>0</v>
      </c>
      <c r="L434" s="401" t="s">
        <v>291</v>
      </c>
      <c r="M434" s="401">
        <v>511896</v>
      </c>
      <c r="N434" s="401">
        <v>1896</v>
      </c>
      <c r="O434" s="401" t="s">
        <v>4087</v>
      </c>
      <c r="P434" s="405" t="s">
        <v>4088</v>
      </c>
      <c r="Q434" s="401" t="s">
        <v>93</v>
      </c>
      <c r="R434" s="406">
        <v>27305.67</v>
      </c>
      <c r="S434" s="406">
        <v>1600</v>
      </c>
      <c r="T434" s="407">
        <f t="shared" si="84"/>
        <v>28905.67</v>
      </c>
      <c r="U434" s="408">
        <v>80</v>
      </c>
      <c r="V434" s="406">
        <v>918.78</v>
      </c>
      <c r="W434" s="409">
        <v>95</v>
      </c>
      <c r="X434" s="410"/>
      <c r="Y434" s="409">
        <f t="shared" si="85"/>
        <v>823.78</v>
      </c>
      <c r="Z434" s="411">
        <f t="shared" si="86"/>
        <v>3.1785459392569E-2</v>
      </c>
      <c r="AA434" s="410">
        <v>-916.67</v>
      </c>
      <c r="AB434" s="409"/>
      <c r="AC434" s="409"/>
      <c r="AD434" s="409"/>
      <c r="AE434" s="412">
        <v>0.1</v>
      </c>
      <c r="AF434" s="412">
        <v>0.1</v>
      </c>
      <c r="AG434" s="409">
        <f t="shared" si="87"/>
        <v>82.378</v>
      </c>
      <c r="AH434" s="409"/>
      <c r="AI434" s="409">
        <f t="shared" si="88"/>
        <v>82.378</v>
      </c>
      <c r="AJ434" s="401" t="s">
        <v>164</v>
      </c>
      <c r="AK434" s="401">
        <v>30</v>
      </c>
      <c r="AL434" s="408">
        <v>50</v>
      </c>
      <c r="AM434" s="413">
        <f t="shared" si="89"/>
        <v>1</v>
      </c>
      <c r="AN434" s="413">
        <f t="shared" si="90"/>
        <v>1</v>
      </c>
      <c r="AO434" s="413"/>
      <c r="AP434" s="413"/>
      <c r="AQ434" s="413">
        <f t="shared" si="91"/>
        <v>1</v>
      </c>
      <c r="AR434" s="414" t="str">
        <f>IF(A434="","",VLOOKUP(A434,'Base Sites'!A:B,2,FALSE))</f>
        <v>Valauto Hainaut</v>
      </c>
      <c r="AS434" s="414" t="str">
        <f t="shared" si="92"/>
        <v>VOLKSWAGEN</v>
      </c>
      <c r="AT434" s="413"/>
      <c r="AU434" s="415" t="str">
        <f>IF(A434="","",VLOOKUP(L434,'Base Vendeurs'!A:B,2,FALSE))</f>
        <v>Valauto Hainaut VW</v>
      </c>
      <c r="AV434" s="409">
        <f t="shared" si="93"/>
        <v>918.78</v>
      </c>
      <c r="AW434" s="411">
        <f t="shared" si="94"/>
        <v>3.1785459392569E-2</v>
      </c>
      <c r="AX434" s="415" t="str">
        <f t="shared" si="95"/>
        <v>NON</v>
      </c>
      <c r="AY434" s="231">
        <f>+MargesVN[[#This Row],[Total COM]]+MargesVN[[#This Row],[EXT GIE]]+MargesVN[[#This Row],[Forfait immat]]</f>
        <v>162.37799999999999</v>
      </c>
    </row>
    <row r="435" spans="1:51" s="231" customFormat="1" ht="11.25" customHeight="1" x14ac:dyDescent="0.25">
      <c r="A435" s="431">
        <v>25</v>
      </c>
      <c r="B435" s="431" t="s">
        <v>163</v>
      </c>
      <c r="C435" s="431" t="s">
        <v>104</v>
      </c>
      <c r="D435" s="432">
        <v>46178</v>
      </c>
      <c r="E435" s="433">
        <v>46178</v>
      </c>
      <c r="F435" s="434"/>
      <c r="G435" s="434"/>
      <c r="H435" s="434"/>
      <c r="I435" s="434"/>
      <c r="J435" s="434"/>
      <c r="K435" s="434">
        <v>0</v>
      </c>
      <c r="L435" s="431" t="s">
        <v>461</v>
      </c>
      <c r="M435" s="431">
        <v>511896</v>
      </c>
      <c r="N435" s="431">
        <v>1896</v>
      </c>
      <c r="O435" s="431" t="s">
        <v>4997</v>
      </c>
      <c r="P435" s="435" t="s">
        <v>4998</v>
      </c>
      <c r="Q435" s="431" t="s">
        <v>177</v>
      </c>
      <c r="R435" s="436">
        <v>40105</v>
      </c>
      <c r="S435" s="436">
        <v>1691.67</v>
      </c>
      <c r="T435" s="437">
        <f t="shared" si="84"/>
        <v>41796.67</v>
      </c>
      <c r="U435" s="438">
        <v>53</v>
      </c>
      <c r="V435" s="436">
        <v>2062.4299999999998</v>
      </c>
      <c r="W435" s="439">
        <v>95</v>
      </c>
      <c r="X435" s="440"/>
      <c r="Y435" s="439">
        <f t="shared" si="85"/>
        <v>1967.4299999999998</v>
      </c>
      <c r="Z435" s="441">
        <f t="shared" si="86"/>
        <v>4.9344361644121405E-2</v>
      </c>
      <c r="AA435" s="440">
        <v>0</v>
      </c>
      <c r="AB435" s="439">
        <v>-4100</v>
      </c>
      <c r="AC435" s="439"/>
      <c r="AD435" s="439"/>
      <c r="AE435" s="442">
        <v>0.12</v>
      </c>
      <c r="AF435" s="442">
        <v>0.12</v>
      </c>
      <c r="AG435" s="439">
        <f t="shared" si="87"/>
        <v>236.09159999999997</v>
      </c>
      <c r="AH435" s="439"/>
      <c r="AI435" s="439">
        <f t="shared" si="88"/>
        <v>236.09159999999997</v>
      </c>
      <c r="AJ435" s="431" t="s">
        <v>149</v>
      </c>
      <c r="AK435" s="431">
        <v>0</v>
      </c>
      <c r="AL435" s="438">
        <v>50</v>
      </c>
      <c r="AM435" s="443">
        <f t="shared" si="89"/>
        <v>1</v>
      </c>
      <c r="AN435" s="443">
        <f t="shared" si="90"/>
        <v>1</v>
      </c>
      <c r="AO435" s="443"/>
      <c r="AP435" s="443"/>
      <c r="AQ435" s="443">
        <f t="shared" si="91"/>
        <v>1</v>
      </c>
      <c r="AR435" s="444" t="str">
        <f>IF(A435="","",VLOOKUP(A435,'Base Sites'!A:B,2,FALSE))</f>
        <v>Valauto Maubeuge</v>
      </c>
      <c r="AS435" s="444" t="str">
        <f t="shared" si="92"/>
        <v>VOLKSWAGEN</v>
      </c>
      <c r="AT435" s="443"/>
      <c r="AU435" s="445" t="str">
        <f>IF(A435="","",VLOOKUP(L435,'Base Vendeurs'!A:B,2,FALSE))</f>
        <v>Valauto Maubeuge</v>
      </c>
      <c r="AV435" s="439">
        <f t="shared" si="93"/>
        <v>2062.4299999999998</v>
      </c>
      <c r="AW435" s="441">
        <f t="shared" si="94"/>
        <v>4.9344361644121405E-2</v>
      </c>
      <c r="AX435" s="445" t="str">
        <f t="shared" si="95"/>
        <v>NON</v>
      </c>
      <c r="AY435" s="231">
        <f>+MargesVN[[#This Row],[Total COM]]+MargesVN[[#This Row],[EXT GIE]]+MargesVN[[#This Row],[Forfait immat]]</f>
        <v>286.09159999999997</v>
      </c>
    </row>
    <row r="436" spans="1:51" s="231" customFormat="1" ht="11.25" customHeight="1" x14ac:dyDescent="0.25">
      <c r="A436" s="354">
        <v>25</v>
      </c>
      <c r="B436" s="354" t="s">
        <v>163</v>
      </c>
      <c r="C436" s="354" t="s">
        <v>104</v>
      </c>
      <c r="D436" s="355">
        <v>46135</v>
      </c>
      <c r="E436" s="356">
        <v>46136</v>
      </c>
      <c r="F436" s="357"/>
      <c r="G436" s="357"/>
      <c r="H436" s="357"/>
      <c r="I436" s="357"/>
      <c r="J436" s="357"/>
      <c r="K436" s="357">
        <v>0</v>
      </c>
      <c r="L436" s="354" t="s">
        <v>464</v>
      </c>
      <c r="M436" s="354">
        <v>511897</v>
      </c>
      <c r="N436" s="354">
        <v>1897</v>
      </c>
      <c r="O436" s="354" t="s">
        <v>3409</v>
      </c>
      <c r="P436" s="358" t="s">
        <v>3410</v>
      </c>
      <c r="Q436" s="354" t="s">
        <v>26</v>
      </c>
      <c r="R436" s="359">
        <v>48155</v>
      </c>
      <c r="S436" s="359">
        <v>3212.51</v>
      </c>
      <c r="T436" s="360">
        <f t="shared" si="84"/>
        <v>51367.51</v>
      </c>
      <c r="U436" s="361">
        <v>10</v>
      </c>
      <c r="V436" s="359">
        <v>2394.52</v>
      </c>
      <c r="W436" s="362">
        <v>95</v>
      </c>
      <c r="X436" s="363"/>
      <c r="Y436" s="362">
        <f t="shared" si="85"/>
        <v>2299.52</v>
      </c>
      <c r="Z436" s="364">
        <f t="shared" si="86"/>
        <v>4.6615457903254408E-2</v>
      </c>
      <c r="AA436" s="363">
        <v>0</v>
      </c>
      <c r="AB436" s="362">
        <v>-5583.34</v>
      </c>
      <c r="AC436" s="362"/>
      <c r="AD436" s="362"/>
      <c r="AE436" s="365">
        <v>0.13</v>
      </c>
      <c r="AF436" s="365">
        <v>0.13</v>
      </c>
      <c r="AG436" s="362">
        <f t="shared" si="87"/>
        <v>298.93760000000003</v>
      </c>
      <c r="AH436" s="362"/>
      <c r="AI436" s="362">
        <f t="shared" si="88"/>
        <v>298.93760000000003</v>
      </c>
      <c r="AJ436" s="354" t="s">
        <v>149</v>
      </c>
      <c r="AK436" s="354">
        <v>30</v>
      </c>
      <c r="AL436" s="361">
        <v>50</v>
      </c>
      <c r="AM436" s="366">
        <f t="shared" si="89"/>
        <v>1</v>
      </c>
      <c r="AN436" s="366">
        <f t="shared" si="90"/>
        <v>1</v>
      </c>
      <c r="AO436" s="366"/>
      <c r="AP436" s="366"/>
      <c r="AQ436" s="366">
        <f t="shared" si="91"/>
        <v>1</v>
      </c>
      <c r="AR436" s="367" t="str">
        <f>IF(A436="","",VLOOKUP(A436,'Base Sites'!A:B,2,FALSE))</f>
        <v>Valauto Maubeuge</v>
      </c>
      <c r="AS436" s="367" t="str">
        <f t="shared" si="92"/>
        <v>VOLKSWAGEN</v>
      </c>
      <c r="AT436" s="366"/>
      <c r="AU436" s="368" t="str">
        <f>IF(A436="","",VLOOKUP(L436,'Base Vendeurs'!A:B,2,FALSE))</f>
        <v>Valauto Maubeuge</v>
      </c>
      <c r="AV436" s="362">
        <f t="shared" si="93"/>
        <v>2394.52</v>
      </c>
      <c r="AW436" s="364">
        <f t="shared" si="94"/>
        <v>4.6615457903254408E-2</v>
      </c>
      <c r="AX436" s="368" t="str">
        <f t="shared" si="95"/>
        <v>NON</v>
      </c>
      <c r="AY436" s="231">
        <f>+MargesVN[[#This Row],[Total COM]]+MargesVN[[#This Row],[EXT GIE]]+MargesVN[[#This Row],[Forfait immat]]</f>
        <v>378.93760000000003</v>
      </c>
    </row>
    <row r="437" spans="1:51" s="231" customFormat="1" ht="11.25" customHeight="1" x14ac:dyDescent="0.25">
      <c r="A437" s="354">
        <v>25</v>
      </c>
      <c r="B437" s="354" t="s">
        <v>163</v>
      </c>
      <c r="C437" s="354" t="s">
        <v>104</v>
      </c>
      <c r="D437" s="355">
        <v>46139</v>
      </c>
      <c r="E437" s="356">
        <v>46139</v>
      </c>
      <c r="F437" s="357"/>
      <c r="G437" s="357"/>
      <c r="H437" s="357"/>
      <c r="I437" s="357"/>
      <c r="J437" s="357"/>
      <c r="K437" s="357">
        <v>0</v>
      </c>
      <c r="L437" s="354" t="s">
        <v>461</v>
      </c>
      <c r="M437" s="354">
        <v>511898</v>
      </c>
      <c r="N437" s="354">
        <v>1898</v>
      </c>
      <c r="O437" s="354" t="s">
        <v>3236</v>
      </c>
      <c r="P437" s="358" t="s">
        <v>3237</v>
      </c>
      <c r="Q437" s="354" t="s">
        <v>93</v>
      </c>
      <c r="R437" s="359">
        <v>34805.67</v>
      </c>
      <c r="S437" s="359">
        <v>3983.35</v>
      </c>
      <c r="T437" s="360">
        <f t="shared" si="84"/>
        <v>38789.019999999997</v>
      </c>
      <c r="U437" s="361">
        <v>7</v>
      </c>
      <c r="V437" s="359">
        <v>1019.47</v>
      </c>
      <c r="W437" s="362">
        <v>95</v>
      </c>
      <c r="X437" s="363"/>
      <c r="Y437" s="362">
        <f t="shared" si="85"/>
        <v>924.47</v>
      </c>
      <c r="Z437" s="364">
        <f t="shared" si="86"/>
        <v>2.6282437658904506E-2</v>
      </c>
      <c r="AA437" s="363">
        <v>-3917.69</v>
      </c>
      <c r="AB437" s="362">
        <v>0</v>
      </c>
      <c r="AC437" s="362"/>
      <c r="AD437" s="362"/>
      <c r="AE437" s="365">
        <v>0.13</v>
      </c>
      <c r="AF437" s="365">
        <v>0.13</v>
      </c>
      <c r="AG437" s="362">
        <f t="shared" si="87"/>
        <v>120.1811</v>
      </c>
      <c r="AH437" s="362"/>
      <c r="AI437" s="362">
        <f t="shared" si="88"/>
        <v>120.1811</v>
      </c>
      <c r="AJ437" s="354" t="s">
        <v>164</v>
      </c>
      <c r="AK437" s="354">
        <v>0</v>
      </c>
      <c r="AL437" s="361">
        <v>50</v>
      </c>
      <c r="AM437" s="366">
        <f t="shared" si="89"/>
        <v>1</v>
      </c>
      <c r="AN437" s="366">
        <f t="shared" si="90"/>
        <v>1</v>
      </c>
      <c r="AO437" s="366"/>
      <c r="AP437" s="366"/>
      <c r="AQ437" s="366">
        <f t="shared" si="91"/>
        <v>1</v>
      </c>
      <c r="AR437" s="367" t="str">
        <f>IF(A437="","",VLOOKUP(A437,'Base Sites'!A:B,2,FALSE))</f>
        <v>Valauto Maubeuge</v>
      </c>
      <c r="AS437" s="367" t="str">
        <f t="shared" si="92"/>
        <v>VOLKSWAGEN</v>
      </c>
      <c r="AT437" s="366"/>
      <c r="AU437" s="368" t="str">
        <f>IF(A437="","",VLOOKUP(L437,'Base Vendeurs'!A:B,2,FALSE))</f>
        <v>Valauto Maubeuge</v>
      </c>
      <c r="AV437" s="362">
        <f t="shared" si="93"/>
        <v>1019.47</v>
      </c>
      <c r="AW437" s="364">
        <f t="shared" si="94"/>
        <v>2.6282437658904506E-2</v>
      </c>
      <c r="AX437" s="368" t="str">
        <f t="shared" si="95"/>
        <v>NON</v>
      </c>
      <c r="AY437" s="231">
        <f>+MargesVN[[#This Row],[Total COM]]+MargesVN[[#This Row],[EXT GIE]]+MargesVN[[#This Row],[Forfait immat]]</f>
        <v>170.18110000000001</v>
      </c>
    </row>
    <row r="438" spans="1:51" s="231" customFormat="1" ht="11.25" customHeight="1" x14ac:dyDescent="0.25">
      <c r="A438" s="319">
        <v>15</v>
      </c>
      <c r="B438" s="319" t="s">
        <v>163</v>
      </c>
      <c r="C438" s="319" t="s">
        <v>104</v>
      </c>
      <c r="D438" s="320">
        <v>46105</v>
      </c>
      <c r="E438" s="321">
        <v>46105</v>
      </c>
      <c r="F438" s="322"/>
      <c r="G438" s="322"/>
      <c r="H438" s="322"/>
      <c r="I438" s="322"/>
      <c r="J438" s="322"/>
      <c r="K438" s="322">
        <v>0</v>
      </c>
      <c r="L438" s="319" t="s">
        <v>353</v>
      </c>
      <c r="M438" s="319">
        <v>511899</v>
      </c>
      <c r="N438" s="319">
        <v>1899</v>
      </c>
      <c r="O438" s="319" t="s">
        <v>2433</v>
      </c>
      <c r="P438" s="323" t="s">
        <v>2434</v>
      </c>
      <c r="Q438" s="319" t="s">
        <v>93</v>
      </c>
      <c r="R438" s="324">
        <v>27305.67</v>
      </c>
      <c r="S438" s="324">
        <v>1225</v>
      </c>
      <c r="T438" s="325">
        <f t="shared" si="84"/>
        <v>28530.67</v>
      </c>
      <c r="U438" s="326">
        <v>39</v>
      </c>
      <c r="V438" s="324">
        <v>919.53</v>
      </c>
      <c r="W438" s="327">
        <v>95</v>
      </c>
      <c r="X438" s="328"/>
      <c r="Y438" s="327">
        <f t="shared" si="85"/>
        <v>824.53</v>
      </c>
      <c r="Z438" s="329">
        <f t="shared" si="86"/>
        <v>3.2229527031787199E-2</v>
      </c>
      <c r="AA438" s="328">
        <v>0</v>
      </c>
      <c r="AB438" s="327">
        <v>-916.67</v>
      </c>
      <c r="AC438" s="327"/>
      <c r="AD438" s="327"/>
      <c r="AE438" s="330">
        <v>0.13</v>
      </c>
      <c r="AF438" s="330">
        <v>0.13</v>
      </c>
      <c r="AG438" s="327">
        <f t="shared" si="87"/>
        <v>107.1889</v>
      </c>
      <c r="AH438" s="327"/>
      <c r="AI438" s="327">
        <f t="shared" si="88"/>
        <v>107.1889</v>
      </c>
      <c r="AJ438" s="319" t="s">
        <v>164</v>
      </c>
      <c r="AK438" s="319">
        <v>30</v>
      </c>
      <c r="AL438" s="326"/>
      <c r="AM438" s="331">
        <f t="shared" si="89"/>
        <v>0</v>
      </c>
      <c r="AN438" s="331">
        <f t="shared" si="90"/>
        <v>1</v>
      </c>
      <c r="AO438" s="331"/>
      <c r="AP438" s="331"/>
      <c r="AQ438" s="331">
        <f t="shared" si="91"/>
        <v>0</v>
      </c>
      <c r="AR438" s="332" t="str">
        <f>IF(A438="","",VLOOKUP(A438,'Base Sites'!A:B,2,FALSE))</f>
        <v>Valauto Hainaut</v>
      </c>
      <c r="AS438" s="332" t="str">
        <f t="shared" si="92"/>
        <v>VOLKSWAGEN</v>
      </c>
      <c r="AT438" s="331"/>
      <c r="AU438" s="333" t="str">
        <f>IF(A438="","",VLOOKUP(L438,'Base Vendeurs'!A:B,2,FALSE))</f>
        <v>Valauto Hainaut VW</v>
      </c>
      <c r="AV438" s="327">
        <f t="shared" si="93"/>
        <v>919.53</v>
      </c>
      <c r="AW438" s="329">
        <f t="shared" si="94"/>
        <v>3.2229527031787199E-2</v>
      </c>
      <c r="AX438" s="333" t="str">
        <f t="shared" si="95"/>
        <v>NON</v>
      </c>
      <c r="AY438" s="231">
        <f>+MargesVN[[#This Row],[Total COM]]+MargesVN[[#This Row],[EXT GIE]]+MargesVN[[#This Row],[Forfait immat]]</f>
        <v>137.18889999999999</v>
      </c>
    </row>
    <row r="439" spans="1:51" s="231" customFormat="1" ht="11.25" customHeight="1" x14ac:dyDescent="0.25">
      <c r="A439" s="431">
        <v>25</v>
      </c>
      <c r="B439" s="431" t="s">
        <v>183</v>
      </c>
      <c r="C439" s="431" t="s">
        <v>104</v>
      </c>
      <c r="D439" s="432">
        <v>46181</v>
      </c>
      <c r="E439" s="433">
        <v>46181</v>
      </c>
      <c r="F439" s="434"/>
      <c r="G439" s="434"/>
      <c r="H439" s="434"/>
      <c r="I439" s="434" t="s">
        <v>165</v>
      </c>
      <c r="J439" s="434"/>
      <c r="K439" s="434">
        <v>29.7</v>
      </c>
      <c r="L439" s="431" t="s">
        <v>461</v>
      </c>
      <c r="M439" s="431">
        <v>511899</v>
      </c>
      <c r="N439" s="431">
        <v>1899</v>
      </c>
      <c r="O439" s="431" t="s">
        <v>5041</v>
      </c>
      <c r="P439" s="435" t="s">
        <v>5042</v>
      </c>
      <c r="Q439" s="431" t="s">
        <v>177</v>
      </c>
      <c r="R439" s="436">
        <v>33863.33</v>
      </c>
      <c r="S439" s="436">
        <v>833.33</v>
      </c>
      <c r="T439" s="437">
        <f t="shared" si="84"/>
        <v>34696.660000000003</v>
      </c>
      <c r="U439" s="438">
        <v>19</v>
      </c>
      <c r="V439" s="436">
        <v>383.77</v>
      </c>
      <c r="W439" s="439">
        <v>95</v>
      </c>
      <c r="X439" s="440"/>
      <c r="Y439" s="439">
        <f t="shared" si="85"/>
        <v>288.77</v>
      </c>
      <c r="Z439" s="441">
        <f t="shared" si="86"/>
        <v>1.106071881270416E-2</v>
      </c>
      <c r="AA439" s="440">
        <v>0</v>
      </c>
      <c r="AB439" s="439">
        <v>-4860</v>
      </c>
      <c r="AC439" s="439"/>
      <c r="AD439" s="439" t="s">
        <v>2019</v>
      </c>
      <c r="AE439" s="442">
        <v>0.1</v>
      </c>
      <c r="AF439" s="442">
        <v>0.12</v>
      </c>
      <c r="AG439" s="439">
        <f t="shared" si="87"/>
        <v>28.876999999999999</v>
      </c>
      <c r="AH439" s="439"/>
      <c r="AI439" s="439">
        <f t="shared" si="88"/>
        <v>28.876999999999999</v>
      </c>
      <c r="AJ439" s="431" t="s">
        <v>164</v>
      </c>
      <c r="AK439" s="431">
        <v>0</v>
      </c>
      <c r="AL439" s="438"/>
      <c r="AM439" s="443">
        <f t="shared" si="89"/>
        <v>0</v>
      </c>
      <c r="AN439" s="443">
        <f t="shared" si="90"/>
        <v>1</v>
      </c>
      <c r="AO439" s="443"/>
      <c r="AP439" s="443"/>
      <c r="AQ439" s="443">
        <f t="shared" si="91"/>
        <v>0</v>
      </c>
      <c r="AR439" s="444" t="str">
        <f>IF(A439="","",VLOOKUP(A439,'Base Sites'!A:B,2,FALSE))</f>
        <v>Valauto Maubeuge</v>
      </c>
      <c r="AS439" s="444" t="str">
        <f t="shared" si="92"/>
        <v>VOLKSWAGEN</v>
      </c>
      <c r="AT439" s="443"/>
      <c r="AU439" s="445" t="str">
        <f>IF(A439="","",VLOOKUP(L439,'Base Vendeurs'!A:B,2,FALSE))</f>
        <v>Valauto Maubeuge</v>
      </c>
      <c r="AV439" s="439">
        <f t="shared" si="93"/>
        <v>383.77</v>
      </c>
      <c r="AW439" s="441">
        <f t="shared" si="94"/>
        <v>1.106071881270416E-2</v>
      </c>
      <c r="AX439" s="445" t="str">
        <f t="shared" si="95"/>
        <v>NON</v>
      </c>
      <c r="AY439" s="231">
        <f>+MargesVN[[#This Row],[Total COM]]+MargesVN[[#This Row],[EXT GIE]]+MargesVN[[#This Row],[Forfait immat]]</f>
        <v>28.876999999999999</v>
      </c>
    </row>
    <row r="440" spans="1:51" s="231" customFormat="1" ht="11.25" customHeight="1" x14ac:dyDescent="0.25">
      <c r="A440" s="401">
        <v>15</v>
      </c>
      <c r="B440" s="401" t="s">
        <v>163</v>
      </c>
      <c r="C440" s="401" t="s">
        <v>104</v>
      </c>
      <c r="D440" s="402">
        <v>46149</v>
      </c>
      <c r="E440" s="403">
        <v>46149</v>
      </c>
      <c r="F440" s="404"/>
      <c r="G440" s="404"/>
      <c r="H440" s="404"/>
      <c r="I440" s="404"/>
      <c r="J440" s="404"/>
      <c r="K440" s="404">
        <v>0</v>
      </c>
      <c r="L440" s="401" t="s">
        <v>3303</v>
      </c>
      <c r="M440" s="401">
        <v>511900</v>
      </c>
      <c r="N440" s="401">
        <v>1900</v>
      </c>
      <c r="O440" s="401" t="s">
        <v>4038</v>
      </c>
      <c r="P440" s="405" t="s">
        <v>4039</v>
      </c>
      <c r="Q440" s="401" t="s">
        <v>93</v>
      </c>
      <c r="R440" s="406">
        <v>27305.67</v>
      </c>
      <c r="S440" s="406">
        <v>1558.33</v>
      </c>
      <c r="T440" s="407">
        <f t="shared" si="84"/>
        <v>28864</v>
      </c>
      <c r="U440" s="408">
        <v>64</v>
      </c>
      <c r="V440" s="406">
        <v>1952.53</v>
      </c>
      <c r="W440" s="409">
        <v>95</v>
      </c>
      <c r="X440" s="410"/>
      <c r="Y440" s="409">
        <f t="shared" si="85"/>
        <v>1857.53</v>
      </c>
      <c r="Z440" s="411">
        <f t="shared" si="86"/>
        <v>6.7645856430155207E-2</v>
      </c>
      <c r="AA440" s="410">
        <v>-2083.33</v>
      </c>
      <c r="AB440" s="409">
        <v>0</v>
      </c>
      <c r="AC440" s="409"/>
      <c r="AD440" s="409"/>
      <c r="AE440" s="412">
        <v>0.12</v>
      </c>
      <c r="AF440" s="412">
        <v>0.12</v>
      </c>
      <c r="AG440" s="409">
        <f t="shared" si="87"/>
        <v>222.90359999999998</v>
      </c>
      <c r="AH440" s="409"/>
      <c r="AI440" s="409">
        <f t="shared" si="88"/>
        <v>222.90359999999998</v>
      </c>
      <c r="AJ440" s="401" t="s">
        <v>164</v>
      </c>
      <c r="AK440" s="401">
        <v>30</v>
      </c>
      <c r="AL440" s="408"/>
      <c r="AM440" s="413">
        <f t="shared" si="89"/>
        <v>0</v>
      </c>
      <c r="AN440" s="413">
        <f t="shared" si="90"/>
        <v>1</v>
      </c>
      <c r="AO440" s="413"/>
      <c r="AP440" s="413"/>
      <c r="AQ440" s="413">
        <f t="shared" si="91"/>
        <v>0</v>
      </c>
      <c r="AR440" s="414" t="str">
        <f>IF(A440="","",VLOOKUP(A440,'Base Sites'!A:B,2,FALSE))</f>
        <v>Valauto Hainaut</v>
      </c>
      <c r="AS440" s="414" t="str">
        <f t="shared" si="92"/>
        <v>VOLKSWAGEN</v>
      </c>
      <c r="AT440" s="413"/>
      <c r="AU440" s="415" t="str">
        <f>IF(A440="","",VLOOKUP(L440,'Base Vendeurs'!A:B,2,FALSE))</f>
        <v>Valauto Hainaut VW</v>
      </c>
      <c r="AV440" s="409">
        <f t="shared" si="93"/>
        <v>1952.53</v>
      </c>
      <c r="AW440" s="411">
        <f t="shared" si="94"/>
        <v>6.7645856430155207E-2</v>
      </c>
      <c r="AX440" s="415" t="str">
        <f t="shared" si="95"/>
        <v>NON</v>
      </c>
      <c r="AY440" s="231">
        <f>+MargesVN[[#This Row],[Total COM]]+MargesVN[[#This Row],[EXT GIE]]+MargesVN[[#This Row],[Forfait immat]]</f>
        <v>252.90359999999998</v>
      </c>
    </row>
    <row r="441" spans="1:51" s="231" customFormat="1" ht="11.25" customHeight="1" x14ac:dyDescent="0.25">
      <c r="A441" s="401">
        <v>15</v>
      </c>
      <c r="B441" s="401" t="s">
        <v>163</v>
      </c>
      <c r="C441" s="401" t="s">
        <v>104</v>
      </c>
      <c r="D441" s="402">
        <v>46163</v>
      </c>
      <c r="E441" s="403">
        <v>46164</v>
      </c>
      <c r="F441" s="404"/>
      <c r="G441" s="404"/>
      <c r="H441" s="404"/>
      <c r="I441" s="404"/>
      <c r="J441" s="404"/>
      <c r="K441" s="404">
        <v>0</v>
      </c>
      <c r="L441" s="401" t="s">
        <v>3303</v>
      </c>
      <c r="M441" s="401">
        <v>511902</v>
      </c>
      <c r="N441" s="401">
        <v>1902</v>
      </c>
      <c r="O441" s="401" t="s">
        <v>4077</v>
      </c>
      <c r="P441" s="405" t="s">
        <v>4078</v>
      </c>
      <c r="Q441" s="401" t="s">
        <v>93</v>
      </c>
      <c r="R441" s="406">
        <v>34805.67</v>
      </c>
      <c r="S441" s="406">
        <v>2741.67</v>
      </c>
      <c r="T441" s="407">
        <f t="shared" si="84"/>
        <v>37547.339999999997</v>
      </c>
      <c r="U441" s="408">
        <v>78</v>
      </c>
      <c r="V441" s="406">
        <v>1629.02</v>
      </c>
      <c r="W441" s="409">
        <v>95</v>
      </c>
      <c r="X441" s="410"/>
      <c r="Y441" s="409">
        <f t="shared" si="85"/>
        <v>1534.02</v>
      </c>
      <c r="Z441" s="411">
        <f t="shared" si="86"/>
        <v>4.3385763145937901E-2</v>
      </c>
      <c r="AA441" s="410">
        <v>2413.33</v>
      </c>
      <c r="AB441" s="409">
        <v>0</v>
      </c>
      <c r="AC441" s="409"/>
      <c r="AD441" s="409"/>
      <c r="AE441" s="412">
        <v>0.12</v>
      </c>
      <c r="AF441" s="412">
        <v>0.12</v>
      </c>
      <c r="AG441" s="409">
        <f t="shared" si="87"/>
        <v>184.08239999999998</v>
      </c>
      <c r="AH441" s="409"/>
      <c r="AI441" s="409">
        <f t="shared" si="88"/>
        <v>184.08239999999998</v>
      </c>
      <c r="AJ441" s="401" t="s">
        <v>149</v>
      </c>
      <c r="AK441" s="401">
        <v>30</v>
      </c>
      <c r="AL441" s="408">
        <v>50</v>
      </c>
      <c r="AM441" s="413">
        <f t="shared" si="89"/>
        <v>1</v>
      </c>
      <c r="AN441" s="413">
        <f t="shared" si="90"/>
        <v>1</v>
      </c>
      <c r="AO441" s="413"/>
      <c r="AP441" s="413"/>
      <c r="AQ441" s="413">
        <f t="shared" si="91"/>
        <v>1</v>
      </c>
      <c r="AR441" s="414" t="str">
        <f>IF(A441="","",VLOOKUP(A441,'Base Sites'!A:B,2,FALSE))</f>
        <v>Valauto Hainaut</v>
      </c>
      <c r="AS441" s="414" t="str">
        <f t="shared" si="92"/>
        <v>VOLKSWAGEN</v>
      </c>
      <c r="AT441" s="413"/>
      <c r="AU441" s="415" t="str">
        <f>IF(A441="","",VLOOKUP(L441,'Base Vendeurs'!A:B,2,FALSE))</f>
        <v>Valauto Hainaut VW</v>
      </c>
      <c r="AV441" s="409">
        <f t="shared" si="93"/>
        <v>1629.02</v>
      </c>
      <c r="AW441" s="411">
        <f t="shared" si="94"/>
        <v>4.3385763145937901E-2</v>
      </c>
      <c r="AX441" s="415" t="str">
        <f t="shared" si="95"/>
        <v>NON</v>
      </c>
      <c r="AY441" s="231">
        <f>+MargesVN[[#This Row],[Total COM]]+MargesVN[[#This Row],[EXT GIE]]+MargesVN[[#This Row],[Forfait immat]]</f>
        <v>264.08240000000001</v>
      </c>
    </row>
    <row r="442" spans="1:51" s="231" customFormat="1" ht="11.25" customHeight="1" x14ac:dyDescent="0.25">
      <c r="A442" s="354">
        <v>15</v>
      </c>
      <c r="B442" s="354" t="s">
        <v>163</v>
      </c>
      <c r="C442" s="354" t="s">
        <v>104</v>
      </c>
      <c r="D442" s="355">
        <v>46132</v>
      </c>
      <c r="E442" s="356">
        <v>46132</v>
      </c>
      <c r="F442" s="357"/>
      <c r="G442" s="357"/>
      <c r="H442" s="357"/>
      <c r="I442" s="357"/>
      <c r="J442" s="357"/>
      <c r="K442" s="357">
        <v>0</v>
      </c>
      <c r="L442" s="354" t="s">
        <v>404</v>
      </c>
      <c r="M442" s="354">
        <v>511903</v>
      </c>
      <c r="N442" s="354">
        <v>1903</v>
      </c>
      <c r="O442" s="354" t="s">
        <v>3376</v>
      </c>
      <c r="P442" s="358" t="s">
        <v>3377</v>
      </c>
      <c r="Q442" s="354" t="s">
        <v>26</v>
      </c>
      <c r="R442" s="359">
        <v>49196.67</v>
      </c>
      <c r="S442" s="359">
        <v>800</v>
      </c>
      <c r="T442" s="360">
        <f t="shared" si="84"/>
        <v>49996.67</v>
      </c>
      <c r="U442" s="361">
        <v>31</v>
      </c>
      <c r="V442" s="359">
        <v>1094.93</v>
      </c>
      <c r="W442" s="362">
        <v>95</v>
      </c>
      <c r="X442" s="363"/>
      <c r="Y442" s="362">
        <f t="shared" si="85"/>
        <v>999.93000000000006</v>
      </c>
      <c r="Z442" s="364">
        <f t="shared" si="86"/>
        <v>2.1900058543899027E-2</v>
      </c>
      <c r="AA442" s="363">
        <v>0</v>
      </c>
      <c r="AB442" s="362">
        <v>0</v>
      </c>
      <c r="AC442" s="362"/>
      <c r="AD442" s="362"/>
      <c r="AE442" s="365">
        <v>0.1</v>
      </c>
      <c r="AF442" s="365">
        <v>0.1</v>
      </c>
      <c r="AG442" s="362">
        <f t="shared" si="87"/>
        <v>99.993000000000009</v>
      </c>
      <c r="AH442" s="362"/>
      <c r="AI442" s="362">
        <f t="shared" si="88"/>
        <v>99.993000000000009</v>
      </c>
      <c r="AJ442" s="354" t="s">
        <v>164</v>
      </c>
      <c r="AK442" s="354"/>
      <c r="AL442" s="361"/>
      <c r="AM442" s="366">
        <f t="shared" si="89"/>
        <v>0</v>
      </c>
      <c r="AN442" s="366">
        <f t="shared" si="90"/>
        <v>1</v>
      </c>
      <c r="AO442" s="366"/>
      <c r="AP442" s="366"/>
      <c r="AQ442" s="366">
        <f t="shared" si="91"/>
        <v>0</v>
      </c>
      <c r="AR442" s="367" t="str">
        <f>IF(A442="","",VLOOKUP(A442,'Base Sites'!A:B,2,FALSE))</f>
        <v>Valauto Hainaut</v>
      </c>
      <c r="AS442" s="367" t="str">
        <f t="shared" si="92"/>
        <v>VOLKSWAGEN</v>
      </c>
      <c r="AT442" s="366"/>
      <c r="AU442" s="368" t="str">
        <f>IF(A442="","",VLOOKUP(L442,'Base Vendeurs'!A:B,2,FALSE))</f>
        <v>Valauto Hainaut VW</v>
      </c>
      <c r="AV442" s="362">
        <f t="shared" si="93"/>
        <v>1094.93</v>
      </c>
      <c r="AW442" s="364">
        <f t="shared" si="94"/>
        <v>2.1900058543899027E-2</v>
      </c>
      <c r="AX442" s="368" t="str">
        <f t="shared" si="95"/>
        <v>NON</v>
      </c>
      <c r="AY442" s="231">
        <f>+MargesVN[[#This Row],[Total COM]]+MargesVN[[#This Row],[EXT GIE]]+MargesVN[[#This Row],[Forfait immat]]</f>
        <v>99.993000000000009</v>
      </c>
    </row>
    <row r="443" spans="1:51" s="231" customFormat="1" ht="11.25" customHeight="1" x14ac:dyDescent="0.25">
      <c r="A443" s="354">
        <v>15</v>
      </c>
      <c r="B443" s="354" t="s">
        <v>183</v>
      </c>
      <c r="C443" s="354" t="s">
        <v>104</v>
      </c>
      <c r="D443" s="355">
        <v>46140</v>
      </c>
      <c r="E443" s="356">
        <v>46139</v>
      </c>
      <c r="F443" s="357"/>
      <c r="G443" s="357"/>
      <c r="H443" s="357"/>
      <c r="I443" s="357" t="s">
        <v>165</v>
      </c>
      <c r="J443" s="357"/>
      <c r="K443" s="357">
        <v>1071256.81</v>
      </c>
      <c r="L443" s="354" t="s">
        <v>33</v>
      </c>
      <c r="M443" s="354">
        <v>511907</v>
      </c>
      <c r="N443" s="354">
        <v>1907</v>
      </c>
      <c r="O443" s="354" t="s">
        <v>3563</v>
      </c>
      <c r="P443" s="358" t="s">
        <v>326</v>
      </c>
      <c r="Q443" s="354" t="s">
        <v>24</v>
      </c>
      <c r="R443" s="359">
        <v>33883.33</v>
      </c>
      <c r="S443" s="359">
        <v>666.67</v>
      </c>
      <c r="T443" s="360">
        <f t="shared" si="84"/>
        <v>34550</v>
      </c>
      <c r="U443" s="361">
        <v>20</v>
      </c>
      <c r="V443" s="359">
        <v>786</v>
      </c>
      <c r="W443" s="362">
        <v>95</v>
      </c>
      <c r="X443" s="363"/>
      <c r="Y443" s="362">
        <f t="shared" si="85"/>
        <v>691</v>
      </c>
      <c r="Z443" s="364">
        <f t="shared" si="86"/>
        <v>2.2749638205499276E-2</v>
      </c>
      <c r="AA443" s="363">
        <v>0</v>
      </c>
      <c r="AB443" s="362">
        <v>-2418.5</v>
      </c>
      <c r="AC443" s="362"/>
      <c r="AD443" s="362" t="s">
        <v>430</v>
      </c>
      <c r="AE443" s="365"/>
      <c r="AF443" s="365">
        <v>0</v>
      </c>
      <c r="AG443" s="362">
        <f t="shared" si="87"/>
        <v>0</v>
      </c>
      <c r="AH443" s="362"/>
      <c r="AI443" s="362">
        <f t="shared" si="88"/>
        <v>0</v>
      </c>
      <c r="AJ443" s="354" t="s">
        <v>149</v>
      </c>
      <c r="AK443" s="354">
        <v>0</v>
      </c>
      <c r="AL443" s="361"/>
      <c r="AM443" s="366">
        <f t="shared" si="89"/>
        <v>0</v>
      </c>
      <c r="AN443" s="366">
        <f t="shared" si="90"/>
        <v>1</v>
      </c>
      <c r="AO443" s="366"/>
      <c r="AP443" s="366"/>
      <c r="AQ443" s="366">
        <f t="shared" si="91"/>
        <v>0</v>
      </c>
      <c r="AR443" s="367" t="str">
        <f>IF(A443="","",VLOOKUP(A443,'Base Sites'!A:B,2,FALSE))</f>
        <v>Valauto Hainaut</v>
      </c>
      <c r="AS443" s="367" t="str">
        <f t="shared" si="92"/>
        <v>VOLKSWAGEN</v>
      </c>
      <c r="AT443" s="366"/>
      <c r="AU443" s="368" t="str">
        <f>IF(A443="","",VLOOKUP(L443,'Base Vendeurs'!A:B,2,FALSE))</f>
        <v>Sociétés NORD</v>
      </c>
      <c r="AV443" s="362">
        <f t="shared" si="93"/>
        <v>786</v>
      </c>
      <c r="AW443" s="364">
        <f t="shared" si="94"/>
        <v>2.2749638205499276E-2</v>
      </c>
      <c r="AX443" s="368" t="str">
        <f t="shared" si="95"/>
        <v>NON</v>
      </c>
      <c r="AY443" s="231">
        <f>+MargesVN[[#This Row],[Total COM]]+MargesVN[[#This Row],[EXT GIE]]+MargesVN[[#This Row],[Forfait immat]]</f>
        <v>0</v>
      </c>
    </row>
    <row r="444" spans="1:51" s="231" customFormat="1" ht="11.25" customHeight="1" x14ac:dyDescent="0.25">
      <c r="A444" s="354">
        <v>15</v>
      </c>
      <c r="B444" s="354" t="s">
        <v>183</v>
      </c>
      <c r="C444" s="354" t="s">
        <v>104</v>
      </c>
      <c r="D444" s="355">
        <v>46141</v>
      </c>
      <c r="E444" s="356">
        <v>46140</v>
      </c>
      <c r="F444" s="357"/>
      <c r="G444" s="357"/>
      <c r="H444" s="357"/>
      <c r="I444" s="357" t="s">
        <v>165</v>
      </c>
      <c r="J444" s="357"/>
      <c r="K444" s="357">
        <v>1071256.81</v>
      </c>
      <c r="L444" s="354" t="s">
        <v>33</v>
      </c>
      <c r="M444" s="354">
        <v>511908</v>
      </c>
      <c r="N444" s="354">
        <v>1908</v>
      </c>
      <c r="O444" s="354" t="s">
        <v>3562</v>
      </c>
      <c r="P444" s="358" t="s">
        <v>326</v>
      </c>
      <c r="Q444" s="354" t="s">
        <v>24</v>
      </c>
      <c r="R444" s="359">
        <v>33883.33</v>
      </c>
      <c r="S444" s="359">
        <v>666.67</v>
      </c>
      <c r="T444" s="360">
        <f t="shared" si="84"/>
        <v>34550</v>
      </c>
      <c r="U444" s="361">
        <v>27</v>
      </c>
      <c r="V444" s="359">
        <v>786</v>
      </c>
      <c r="W444" s="362">
        <v>95</v>
      </c>
      <c r="X444" s="363"/>
      <c r="Y444" s="362">
        <f t="shared" si="85"/>
        <v>691</v>
      </c>
      <c r="Z444" s="364">
        <f t="shared" si="86"/>
        <v>2.2749638205499276E-2</v>
      </c>
      <c r="AA444" s="363">
        <v>0</v>
      </c>
      <c r="AB444" s="362">
        <v>-2418.5</v>
      </c>
      <c r="AC444" s="362"/>
      <c r="AD444" s="362" t="s">
        <v>430</v>
      </c>
      <c r="AE444" s="365"/>
      <c r="AF444" s="365">
        <v>0</v>
      </c>
      <c r="AG444" s="362">
        <f t="shared" si="87"/>
        <v>0</v>
      </c>
      <c r="AH444" s="362"/>
      <c r="AI444" s="362">
        <f t="shared" si="88"/>
        <v>0</v>
      </c>
      <c r="AJ444" s="354" t="s">
        <v>149</v>
      </c>
      <c r="AK444" s="354">
        <v>0</v>
      </c>
      <c r="AL444" s="361"/>
      <c r="AM444" s="366">
        <f t="shared" si="89"/>
        <v>0</v>
      </c>
      <c r="AN444" s="366">
        <f t="shared" si="90"/>
        <v>1</v>
      </c>
      <c r="AO444" s="366"/>
      <c r="AP444" s="366"/>
      <c r="AQ444" s="366">
        <f t="shared" si="91"/>
        <v>0</v>
      </c>
      <c r="AR444" s="367" t="str">
        <f>IF(A444="","",VLOOKUP(A444,'Base Sites'!A:B,2,FALSE))</f>
        <v>Valauto Hainaut</v>
      </c>
      <c r="AS444" s="367" t="str">
        <f t="shared" si="92"/>
        <v>VOLKSWAGEN</v>
      </c>
      <c r="AT444" s="366"/>
      <c r="AU444" s="368" t="str">
        <f>IF(A444="","",VLOOKUP(L444,'Base Vendeurs'!A:B,2,FALSE))</f>
        <v>Sociétés NORD</v>
      </c>
      <c r="AV444" s="362">
        <f t="shared" si="93"/>
        <v>786</v>
      </c>
      <c r="AW444" s="364">
        <f t="shared" si="94"/>
        <v>2.2749638205499276E-2</v>
      </c>
      <c r="AX444" s="368" t="str">
        <f t="shared" si="95"/>
        <v>NON</v>
      </c>
      <c r="AY444" s="231">
        <f>+MargesVN[[#This Row],[Total COM]]+MargesVN[[#This Row],[EXT GIE]]+MargesVN[[#This Row],[Forfait immat]]</f>
        <v>0</v>
      </c>
    </row>
    <row r="445" spans="1:51" s="231" customFormat="1" ht="11.25" customHeight="1" x14ac:dyDescent="0.25">
      <c r="A445" s="354">
        <v>15</v>
      </c>
      <c r="B445" s="354" t="s">
        <v>183</v>
      </c>
      <c r="C445" s="354" t="s">
        <v>104</v>
      </c>
      <c r="D445" s="355">
        <v>46140</v>
      </c>
      <c r="E445" s="356">
        <v>46139</v>
      </c>
      <c r="F445" s="357"/>
      <c r="G445" s="357"/>
      <c r="H445" s="357"/>
      <c r="I445" s="357" t="s">
        <v>165</v>
      </c>
      <c r="J445" s="357"/>
      <c r="K445" s="357">
        <v>1071256.81</v>
      </c>
      <c r="L445" s="354" t="s">
        <v>33</v>
      </c>
      <c r="M445" s="354">
        <v>511909</v>
      </c>
      <c r="N445" s="354">
        <v>1909</v>
      </c>
      <c r="O445" s="354" t="s">
        <v>3549</v>
      </c>
      <c r="P445" s="358" t="s">
        <v>326</v>
      </c>
      <c r="Q445" s="354" t="s">
        <v>24</v>
      </c>
      <c r="R445" s="359">
        <v>33883.33</v>
      </c>
      <c r="S445" s="359">
        <v>666.67</v>
      </c>
      <c r="T445" s="360">
        <f t="shared" si="84"/>
        <v>34550</v>
      </c>
      <c r="U445" s="361">
        <v>20</v>
      </c>
      <c r="V445" s="359">
        <v>786</v>
      </c>
      <c r="W445" s="362">
        <v>95</v>
      </c>
      <c r="X445" s="363"/>
      <c r="Y445" s="362">
        <f t="shared" si="85"/>
        <v>691</v>
      </c>
      <c r="Z445" s="364">
        <f t="shared" si="86"/>
        <v>2.2749638205499276E-2</v>
      </c>
      <c r="AA445" s="363">
        <v>0</v>
      </c>
      <c r="AB445" s="362">
        <v>-2418.5</v>
      </c>
      <c r="AC445" s="362"/>
      <c r="AD445" s="362" t="s">
        <v>430</v>
      </c>
      <c r="AE445" s="365"/>
      <c r="AF445" s="365">
        <v>0</v>
      </c>
      <c r="AG445" s="362">
        <f t="shared" si="87"/>
        <v>0</v>
      </c>
      <c r="AH445" s="362"/>
      <c r="AI445" s="362">
        <f t="shared" si="88"/>
        <v>0</v>
      </c>
      <c r="AJ445" s="354" t="s">
        <v>149</v>
      </c>
      <c r="AK445" s="354">
        <v>0</v>
      </c>
      <c r="AL445" s="361"/>
      <c r="AM445" s="366">
        <f t="shared" si="89"/>
        <v>0</v>
      </c>
      <c r="AN445" s="366">
        <f t="shared" si="90"/>
        <v>1</v>
      </c>
      <c r="AO445" s="366"/>
      <c r="AP445" s="366"/>
      <c r="AQ445" s="366">
        <f t="shared" si="91"/>
        <v>0</v>
      </c>
      <c r="AR445" s="367" t="str">
        <f>IF(A445="","",VLOOKUP(A445,'Base Sites'!A:B,2,FALSE))</f>
        <v>Valauto Hainaut</v>
      </c>
      <c r="AS445" s="367" t="str">
        <f t="shared" si="92"/>
        <v>VOLKSWAGEN</v>
      </c>
      <c r="AT445" s="366"/>
      <c r="AU445" s="368" t="str">
        <f>IF(A445="","",VLOOKUP(L445,'Base Vendeurs'!A:B,2,FALSE))</f>
        <v>Sociétés NORD</v>
      </c>
      <c r="AV445" s="362">
        <f t="shared" si="93"/>
        <v>786</v>
      </c>
      <c r="AW445" s="364">
        <f t="shared" si="94"/>
        <v>2.2749638205499276E-2</v>
      </c>
      <c r="AX445" s="368" t="str">
        <f t="shared" si="95"/>
        <v>NON</v>
      </c>
      <c r="AY445" s="231">
        <f>+MargesVN[[#This Row],[Total COM]]+MargesVN[[#This Row],[EXT GIE]]+MargesVN[[#This Row],[Forfait immat]]</f>
        <v>0</v>
      </c>
    </row>
    <row r="446" spans="1:51" s="231" customFormat="1" ht="11.25" customHeight="1" x14ac:dyDescent="0.25">
      <c r="A446" s="354">
        <v>15</v>
      </c>
      <c r="B446" s="354" t="s">
        <v>183</v>
      </c>
      <c r="C446" s="354" t="s">
        <v>104</v>
      </c>
      <c r="D446" s="355">
        <v>46141</v>
      </c>
      <c r="E446" s="356">
        <v>46140</v>
      </c>
      <c r="F446" s="357"/>
      <c r="G446" s="357"/>
      <c r="H446" s="357"/>
      <c r="I446" s="357" t="s">
        <v>165</v>
      </c>
      <c r="J446" s="357"/>
      <c r="K446" s="357">
        <v>1071256.81</v>
      </c>
      <c r="L446" s="354" t="s">
        <v>33</v>
      </c>
      <c r="M446" s="354">
        <v>511910</v>
      </c>
      <c r="N446" s="354">
        <v>1910</v>
      </c>
      <c r="O446" s="354" t="s">
        <v>3555</v>
      </c>
      <c r="P446" s="358" t="s">
        <v>326</v>
      </c>
      <c r="Q446" s="354" t="s">
        <v>24</v>
      </c>
      <c r="R446" s="359">
        <v>33883.33</v>
      </c>
      <c r="S446" s="359">
        <v>666.67</v>
      </c>
      <c r="T446" s="360">
        <f t="shared" si="84"/>
        <v>34550</v>
      </c>
      <c r="U446" s="361">
        <v>27</v>
      </c>
      <c r="V446" s="359">
        <v>786</v>
      </c>
      <c r="W446" s="362">
        <v>95</v>
      </c>
      <c r="X446" s="363"/>
      <c r="Y446" s="362">
        <f t="shared" si="85"/>
        <v>691</v>
      </c>
      <c r="Z446" s="364">
        <f t="shared" si="86"/>
        <v>2.2749638205499276E-2</v>
      </c>
      <c r="AA446" s="363">
        <v>0</v>
      </c>
      <c r="AB446" s="362">
        <v>-2418.5</v>
      </c>
      <c r="AC446" s="362"/>
      <c r="AD446" s="362" t="s">
        <v>430</v>
      </c>
      <c r="AE446" s="365"/>
      <c r="AF446" s="365">
        <v>0</v>
      </c>
      <c r="AG446" s="362">
        <f t="shared" si="87"/>
        <v>0</v>
      </c>
      <c r="AH446" s="362"/>
      <c r="AI446" s="362">
        <f t="shared" si="88"/>
        <v>0</v>
      </c>
      <c r="AJ446" s="354" t="s">
        <v>149</v>
      </c>
      <c r="AK446" s="354">
        <v>0</v>
      </c>
      <c r="AL446" s="361"/>
      <c r="AM446" s="366">
        <f t="shared" si="89"/>
        <v>0</v>
      </c>
      <c r="AN446" s="366">
        <f t="shared" si="90"/>
        <v>1</v>
      </c>
      <c r="AO446" s="366"/>
      <c r="AP446" s="366"/>
      <c r="AQ446" s="366">
        <f t="shared" si="91"/>
        <v>0</v>
      </c>
      <c r="AR446" s="367" t="str">
        <f>IF(A446="","",VLOOKUP(A446,'Base Sites'!A:B,2,FALSE))</f>
        <v>Valauto Hainaut</v>
      </c>
      <c r="AS446" s="367" t="str">
        <f t="shared" si="92"/>
        <v>VOLKSWAGEN</v>
      </c>
      <c r="AT446" s="366"/>
      <c r="AU446" s="368" t="str">
        <f>IF(A446="","",VLOOKUP(L446,'Base Vendeurs'!A:B,2,FALSE))</f>
        <v>Sociétés NORD</v>
      </c>
      <c r="AV446" s="362">
        <f t="shared" si="93"/>
        <v>786</v>
      </c>
      <c r="AW446" s="364">
        <f t="shared" si="94"/>
        <v>2.2749638205499276E-2</v>
      </c>
      <c r="AX446" s="368" t="str">
        <f t="shared" si="95"/>
        <v>NON</v>
      </c>
      <c r="AY446" s="231">
        <f>+MargesVN[[#This Row],[Total COM]]+MargesVN[[#This Row],[EXT GIE]]+MargesVN[[#This Row],[Forfait immat]]</f>
        <v>0</v>
      </c>
    </row>
    <row r="447" spans="1:51" s="231" customFormat="1" ht="11.25" customHeight="1" x14ac:dyDescent="0.25">
      <c r="A447" s="354">
        <v>15</v>
      </c>
      <c r="B447" s="354" t="s">
        <v>183</v>
      </c>
      <c r="C447" s="354" t="s">
        <v>104</v>
      </c>
      <c r="D447" s="355">
        <v>46141</v>
      </c>
      <c r="E447" s="356">
        <v>46140</v>
      </c>
      <c r="F447" s="357"/>
      <c r="G447" s="357"/>
      <c r="H447" s="357"/>
      <c r="I447" s="357" t="s">
        <v>165</v>
      </c>
      <c r="J447" s="357"/>
      <c r="K447" s="357">
        <v>1071256.81</v>
      </c>
      <c r="L447" s="354" t="s">
        <v>33</v>
      </c>
      <c r="M447" s="354">
        <v>511911</v>
      </c>
      <c r="N447" s="354">
        <v>1911</v>
      </c>
      <c r="O447" s="354" t="s">
        <v>3568</v>
      </c>
      <c r="P447" s="358" t="s">
        <v>326</v>
      </c>
      <c r="Q447" s="354" t="s">
        <v>24</v>
      </c>
      <c r="R447" s="359">
        <v>33883.33</v>
      </c>
      <c r="S447" s="359">
        <v>666.67</v>
      </c>
      <c r="T447" s="360">
        <f t="shared" si="84"/>
        <v>34550</v>
      </c>
      <c r="U447" s="361">
        <v>27</v>
      </c>
      <c r="V447" s="359">
        <v>786</v>
      </c>
      <c r="W447" s="362">
        <v>95</v>
      </c>
      <c r="X447" s="363"/>
      <c r="Y447" s="362">
        <f t="shared" si="85"/>
        <v>691</v>
      </c>
      <c r="Z447" s="364">
        <f t="shared" si="86"/>
        <v>2.2749638205499276E-2</v>
      </c>
      <c r="AA447" s="363">
        <v>0</v>
      </c>
      <c r="AB447" s="362">
        <v>-2418.5</v>
      </c>
      <c r="AC447" s="362"/>
      <c r="AD447" s="362" t="s">
        <v>430</v>
      </c>
      <c r="AE447" s="365"/>
      <c r="AF447" s="365">
        <v>0</v>
      </c>
      <c r="AG447" s="362">
        <f t="shared" si="87"/>
        <v>0</v>
      </c>
      <c r="AH447" s="362"/>
      <c r="AI447" s="362">
        <f t="shared" si="88"/>
        <v>0</v>
      </c>
      <c r="AJ447" s="354" t="s">
        <v>149</v>
      </c>
      <c r="AK447" s="354">
        <v>0</v>
      </c>
      <c r="AL447" s="361"/>
      <c r="AM447" s="366">
        <f t="shared" si="89"/>
        <v>0</v>
      </c>
      <c r="AN447" s="366">
        <f t="shared" si="90"/>
        <v>1</v>
      </c>
      <c r="AO447" s="366"/>
      <c r="AP447" s="366"/>
      <c r="AQ447" s="366">
        <f t="shared" si="91"/>
        <v>0</v>
      </c>
      <c r="AR447" s="367" t="str">
        <f>IF(A447="","",VLOOKUP(A447,'Base Sites'!A:B,2,FALSE))</f>
        <v>Valauto Hainaut</v>
      </c>
      <c r="AS447" s="367" t="str">
        <f t="shared" si="92"/>
        <v>VOLKSWAGEN</v>
      </c>
      <c r="AT447" s="366"/>
      <c r="AU447" s="368" t="str">
        <f>IF(A447="","",VLOOKUP(L447,'Base Vendeurs'!A:B,2,FALSE))</f>
        <v>Sociétés NORD</v>
      </c>
      <c r="AV447" s="362">
        <f t="shared" si="93"/>
        <v>786</v>
      </c>
      <c r="AW447" s="364">
        <f t="shared" si="94"/>
        <v>2.2749638205499276E-2</v>
      </c>
      <c r="AX447" s="368" t="str">
        <f t="shared" si="95"/>
        <v>NON</v>
      </c>
      <c r="AY447" s="231">
        <f>+MargesVN[[#This Row],[Total COM]]+MargesVN[[#This Row],[EXT GIE]]+MargesVN[[#This Row],[Forfait immat]]</f>
        <v>0</v>
      </c>
    </row>
    <row r="448" spans="1:51" s="231" customFormat="1" ht="11.25" customHeight="1" x14ac:dyDescent="0.25">
      <c r="A448" s="354">
        <v>15</v>
      </c>
      <c r="B448" s="354" t="s">
        <v>183</v>
      </c>
      <c r="C448" s="354" t="s">
        <v>104</v>
      </c>
      <c r="D448" s="355">
        <v>46141</v>
      </c>
      <c r="E448" s="356">
        <v>46140</v>
      </c>
      <c r="F448" s="357"/>
      <c r="G448" s="357"/>
      <c r="H448" s="357"/>
      <c r="I448" s="357" t="s">
        <v>165</v>
      </c>
      <c r="J448" s="357"/>
      <c r="K448" s="357">
        <v>1071256.81</v>
      </c>
      <c r="L448" s="354" t="s">
        <v>33</v>
      </c>
      <c r="M448" s="354">
        <v>511912</v>
      </c>
      <c r="N448" s="354">
        <v>1912</v>
      </c>
      <c r="O448" s="354" t="s">
        <v>3596</v>
      </c>
      <c r="P448" s="358" t="s">
        <v>326</v>
      </c>
      <c r="Q448" s="354" t="s">
        <v>24</v>
      </c>
      <c r="R448" s="359">
        <v>33883.33</v>
      </c>
      <c r="S448" s="359">
        <v>666.67</v>
      </c>
      <c r="T448" s="360">
        <f t="shared" si="84"/>
        <v>34550</v>
      </c>
      <c r="U448" s="361">
        <v>27</v>
      </c>
      <c r="V448" s="359">
        <v>786</v>
      </c>
      <c r="W448" s="362">
        <v>95</v>
      </c>
      <c r="X448" s="363"/>
      <c r="Y448" s="362">
        <f t="shared" si="85"/>
        <v>691</v>
      </c>
      <c r="Z448" s="364">
        <f t="shared" si="86"/>
        <v>2.2749638205499276E-2</v>
      </c>
      <c r="AA448" s="363">
        <v>0</v>
      </c>
      <c r="AB448" s="362">
        <v>-2418.5</v>
      </c>
      <c r="AC448" s="362"/>
      <c r="AD448" s="362" t="s">
        <v>430</v>
      </c>
      <c r="AE448" s="365"/>
      <c r="AF448" s="365">
        <v>0</v>
      </c>
      <c r="AG448" s="362">
        <f t="shared" si="87"/>
        <v>0</v>
      </c>
      <c r="AH448" s="362"/>
      <c r="AI448" s="362">
        <f t="shared" si="88"/>
        <v>0</v>
      </c>
      <c r="AJ448" s="354" t="s">
        <v>149</v>
      </c>
      <c r="AK448" s="354">
        <v>0</v>
      </c>
      <c r="AL448" s="361"/>
      <c r="AM448" s="366">
        <f t="shared" si="89"/>
        <v>0</v>
      </c>
      <c r="AN448" s="366">
        <f t="shared" si="90"/>
        <v>1</v>
      </c>
      <c r="AO448" s="366"/>
      <c r="AP448" s="366"/>
      <c r="AQ448" s="366">
        <f t="shared" si="91"/>
        <v>0</v>
      </c>
      <c r="AR448" s="367" t="str">
        <f>IF(A448="","",VLOOKUP(A448,'Base Sites'!A:B,2,FALSE))</f>
        <v>Valauto Hainaut</v>
      </c>
      <c r="AS448" s="367" t="str">
        <f t="shared" si="92"/>
        <v>VOLKSWAGEN</v>
      </c>
      <c r="AT448" s="366"/>
      <c r="AU448" s="368" t="str">
        <f>IF(A448="","",VLOOKUP(L448,'Base Vendeurs'!A:B,2,FALSE))</f>
        <v>Sociétés NORD</v>
      </c>
      <c r="AV448" s="362">
        <f t="shared" si="93"/>
        <v>786</v>
      </c>
      <c r="AW448" s="364">
        <f t="shared" si="94"/>
        <v>2.2749638205499276E-2</v>
      </c>
      <c r="AX448" s="368" t="str">
        <f t="shared" si="95"/>
        <v>NON</v>
      </c>
      <c r="AY448" s="231">
        <f>+MargesVN[[#This Row],[Total COM]]+MargesVN[[#This Row],[EXT GIE]]+MargesVN[[#This Row],[Forfait immat]]</f>
        <v>0</v>
      </c>
    </row>
    <row r="449" spans="1:51" s="231" customFormat="1" ht="11.25" customHeight="1" x14ac:dyDescent="0.25">
      <c r="A449" s="354">
        <v>15</v>
      </c>
      <c r="B449" s="354" t="s">
        <v>183</v>
      </c>
      <c r="C449" s="354" t="s">
        <v>104</v>
      </c>
      <c r="D449" s="355">
        <v>46126</v>
      </c>
      <c r="E449" s="356">
        <v>46122</v>
      </c>
      <c r="F449" s="357"/>
      <c r="G449" s="357"/>
      <c r="H449" s="357"/>
      <c r="I449" s="357" t="s">
        <v>165</v>
      </c>
      <c r="J449" s="357"/>
      <c r="K449" s="357">
        <v>1071256.81</v>
      </c>
      <c r="L449" s="354" t="s">
        <v>33</v>
      </c>
      <c r="M449" s="354">
        <v>511913</v>
      </c>
      <c r="N449" s="354">
        <v>1913</v>
      </c>
      <c r="O449" s="354" t="s">
        <v>3593</v>
      </c>
      <c r="P449" s="358" t="s">
        <v>326</v>
      </c>
      <c r="Q449" s="354" t="s">
        <v>24</v>
      </c>
      <c r="R449" s="359">
        <v>33883.33</v>
      </c>
      <c r="S449" s="359">
        <v>666.67</v>
      </c>
      <c r="T449" s="360">
        <f t="shared" si="84"/>
        <v>34550</v>
      </c>
      <c r="U449" s="361">
        <v>19</v>
      </c>
      <c r="V449" s="359">
        <v>786</v>
      </c>
      <c r="W449" s="362">
        <v>95</v>
      </c>
      <c r="X449" s="363"/>
      <c r="Y449" s="362">
        <f t="shared" si="85"/>
        <v>691</v>
      </c>
      <c r="Z449" s="364">
        <f t="shared" si="86"/>
        <v>2.2749638205499276E-2</v>
      </c>
      <c r="AA449" s="363">
        <v>0</v>
      </c>
      <c r="AB449" s="362">
        <v>-2418.5</v>
      </c>
      <c r="AC449" s="362"/>
      <c r="AD449" s="362" t="s">
        <v>430</v>
      </c>
      <c r="AE449" s="365"/>
      <c r="AF449" s="365">
        <v>0</v>
      </c>
      <c r="AG449" s="362">
        <f t="shared" si="87"/>
        <v>0</v>
      </c>
      <c r="AH449" s="362"/>
      <c r="AI449" s="362">
        <f t="shared" si="88"/>
        <v>0</v>
      </c>
      <c r="AJ449" s="354" t="s">
        <v>149</v>
      </c>
      <c r="AK449" s="354">
        <v>0</v>
      </c>
      <c r="AL449" s="361"/>
      <c r="AM449" s="366">
        <f t="shared" si="89"/>
        <v>0</v>
      </c>
      <c r="AN449" s="366">
        <f t="shared" si="90"/>
        <v>1</v>
      </c>
      <c r="AO449" s="366"/>
      <c r="AP449" s="366"/>
      <c r="AQ449" s="366">
        <f t="shared" si="91"/>
        <v>0</v>
      </c>
      <c r="AR449" s="367" t="str">
        <f>IF(A449="","",VLOOKUP(A449,'Base Sites'!A:B,2,FALSE))</f>
        <v>Valauto Hainaut</v>
      </c>
      <c r="AS449" s="367" t="str">
        <f t="shared" si="92"/>
        <v>VOLKSWAGEN</v>
      </c>
      <c r="AT449" s="366"/>
      <c r="AU449" s="368" t="str">
        <f>IF(A449="","",VLOOKUP(L449,'Base Vendeurs'!A:B,2,FALSE))</f>
        <v>Sociétés NORD</v>
      </c>
      <c r="AV449" s="362">
        <f t="shared" si="93"/>
        <v>786</v>
      </c>
      <c r="AW449" s="364">
        <f t="shared" si="94"/>
        <v>2.2749638205499276E-2</v>
      </c>
      <c r="AX449" s="368" t="str">
        <f t="shared" si="95"/>
        <v>NON</v>
      </c>
      <c r="AY449" s="231">
        <f>+MargesVN[[#This Row],[Total COM]]+MargesVN[[#This Row],[EXT GIE]]+MargesVN[[#This Row],[Forfait immat]]</f>
        <v>0</v>
      </c>
    </row>
    <row r="450" spans="1:51" s="231" customFormat="1" ht="11.25" customHeight="1" x14ac:dyDescent="0.25">
      <c r="A450" s="354">
        <v>15</v>
      </c>
      <c r="B450" s="354" t="s">
        <v>183</v>
      </c>
      <c r="C450" s="354" t="s">
        <v>104</v>
      </c>
      <c r="D450" s="355">
        <v>46140</v>
      </c>
      <c r="E450" s="356">
        <v>46139</v>
      </c>
      <c r="F450" s="357"/>
      <c r="G450" s="357"/>
      <c r="H450" s="357"/>
      <c r="I450" s="357" t="s">
        <v>165</v>
      </c>
      <c r="J450" s="357"/>
      <c r="K450" s="357">
        <v>1071256.81</v>
      </c>
      <c r="L450" s="354" t="s">
        <v>33</v>
      </c>
      <c r="M450" s="354">
        <v>511914</v>
      </c>
      <c r="N450" s="354">
        <v>1914</v>
      </c>
      <c r="O450" s="354" t="s">
        <v>3572</v>
      </c>
      <c r="P450" s="358" t="s">
        <v>326</v>
      </c>
      <c r="Q450" s="354" t="s">
        <v>24</v>
      </c>
      <c r="R450" s="359">
        <v>33883.33</v>
      </c>
      <c r="S450" s="359">
        <v>666.67</v>
      </c>
      <c r="T450" s="360">
        <f t="shared" si="84"/>
        <v>34550</v>
      </c>
      <c r="U450" s="361">
        <v>26</v>
      </c>
      <c r="V450" s="359">
        <v>786</v>
      </c>
      <c r="W450" s="362">
        <v>95</v>
      </c>
      <c r="X450" s="363"/>
      <c r="Y450" s="362">
        <f t="shared" si="85"/>
        <v>691</v>
      </c>
      <c r="Z450" s="364">
        <f t="shared" si="86"/>
        <v>2.2749638205499276E-2</v>
      </c>
      <c r="AA450" s="363">
        <v>0</v>
      </c>
      <c r="AB450" s="362">
        <v>-2418.5</v>
      </c>
      <c r="AC450" s="362"/>
      <c r="AD450" s="362" t="s">
        <v>430</v>
      </c>
      <c r="AE450" s="365"/>
      <c r="AF450" s="365">
        <v>0</v>
      </c>
      <c r="AG450" s="362">
        <f t="shared" si="87"/>
        <v>0</v>
      </c>
      <c r="AH450" s="362"/>
      <c r="AI450" s="362">
        <f t="shared" si="88"/>
        <v>0</v>
      </c>
      <c r="AJ450" s="354" t="s">
        <v>149</v>
      </c>
      <c r="AK450" s="354">
        <v>0</v>
      </c>
      <c r="AL450" s="361"/>
      <c r="AM450" s="366">
        <f t="shared" si="89"/>
        <v>0</v>
      </c>
      <c r="AN450" s="366">
        <f t="shared" si="90"/>
        <v>1</v>
      </c>
      <c r="AO450" s="366"/>
      <c r="AP450" s="366"/>
      <c r="AQ450" s="366">
        <f t="shared" si="91"/>
        <v>0</v>
      </c>
      <c r="AR450" s="367" t="str">
        <f>IF(A450="","",VLOOKUP(A450,'Base Sites'!A:B,2,FALSE))</f>
        <v>Valauto Hainaut</v>
      </c>
      <c r="AS450" s="367" t="str">
        <f t="shared" si="92"/>
        <v>VOLKSWAGEN</v>
      </c>
      <c r="AT450" s="366"/>
      <c r="AU450" s="368" t="str">
        <f>IF(A450="","",VLOOKUP(L450,'Base Vendeurs'!A:B,2,FALSE))</f>
        <v>Sociétés NORD</v>
      </c>
      <c r="AV450" s="362">
        <f t="shared" si="93"/>
        <v>786</v>
      </c>
      <c r="AW450" s="364">
        <f t="shared" si="94"/>
        <v>2.2749638205499276E-2</v>
      </c>
      <c r="AX450" s="368" t="str">
        <f t="shared" si="95"/>
        <v>NON</v>
      </c>
      <c r="AY450" s="231">
        <f>+MargesVN[[#This Row],[Total COM]]+MargesVN[[#This Row],[EXT GIE]]+MargesVN[[#This Row],[Forfait immat]]</f>
        <v>0</v>
      </c>
    </row>
    <row r="451" spans="1:51" s="231" customFormat="1" ht="11.25" customHeight="1" x14ac:dyDescent="0.25">
      <c r="A451" s="354">
        <v>15</v>
      </c>
      <c r="B451" s="354" t="s">
        <v>183</v>
      </c>
      <c r="C451" s="354" t="s">
        <v>104</v>
      </c>
      <c r="D451" s="355">
        <v>46125</v>
      </c>
      <c r="E451" s="356">
        <v>46122</v>
      </c>
      <c r="F451" s="357"/>
      <c r="G451" s="357"/>
      <c r="H451" s="357"/>
      <c r="I451" s="357" t="s">
        <v>165</v>
      </c>
      <c r="J451" s="357"/>
      <c r="K451" s="357">
        <v>1071256.81</v>
      </c>
      <c r="L451" s="354" t="s">
        <v>33</v>
      </c>
      <c r="M451" s="354">
        <v>511915</v>
      </c>
      <c r="N451" s="354">
        <v>1915</v>
      </c>
      <c r="O451" s="354" t="s">
        <v>3553</v>
      </c>
      <c r="P451" s="358" t="s">
        <v>326</v>
      </c>
      <c r="Q451" s="354" t="s">
        <v>24</v>
      </c>
      <c r="R451" s="359">
        <v>33883.33</v>
      </c>
      <c r="S451" s="359">
        <v>666.67</v>
      </c>
      <c r="T451" s="360">
        <f t="shared" si="84"/>
        <v>34550</v>
      </c>
      <c r="U451" s="361">
        <v>18</v>
      </c>
      <c r="V451" s="359">
        <v>786</v>
      </c>
      <c r="W451" s="362">
        <v>95</v>
      </c>
      <c r="X451" s="363"/>
      <c r="Y451" s="362">
        <f t="shared" si="85"/>
        <v>691</v>
      </c>
      <c r="Z451" s="364">
        <f t="shared" si="86"/>
        <v>2.2749638205499276E-2</v>
      </c>
      <c r="AA451" s="363">
        <v>0</v>
      </c>
      <c r="AB451" s="362">
        <v>-2418.5</v>
      </c>
      <c r="AC451" s="362"/>
      <c r="AD451" s="362" t="s">
        <v>430</v>
      </c>
      <c r="AE451" s="365"/>
      <c r="AF451" s="365">
        <v>0</v>
      </c>
      <c r="AG451" s="362">
        <f t="shared" si="87"/>
        <v>0</v>
      </c>
      <c r="AH451" s="362"/>
      <c r="AI451" s="362">
        <f t="shared" si="88"/>
        <v>0</v>
      </c>
      <c r="AJ451" s="354" t="s">
        <v>149</v>
      </c>
      <c r="AK451" s="354">
        <v>0</v>
      </c>
      <c r="AL451" s="361"/>
      <c r="AM451" s="366">
        <f t="shared" si="89"/>
        <v>0</v>
      </c>
      <c r="AN451" s="366">
        <f t="shared" si="90"/>
        <v>1</v>
      </c>
      <c r="AO451" s="366"/>
      <c r="AP451" s="366"/>
      <c r="AQ451" s="366">
        <f t="shared" si="91"/>
        <v>0</v>
      </c>
      <c r="AR451" s="367" t="str">
        <f>IF(A451="","",VLOOKUP(A451,'Base Sites'!A:B,2,FALSE))</f>
        <v>Valauto Hainaut</v>
      </c>
      <c r="AS451" s="367" t="str">
        <f t="shared" si="92"/>
        <v>VOLKSWAGEN</v>
      </c>
      <c r="AT451" s="366"/>
      <c r="AU451" s="368" t="str">
        <f>IF(A451="","",VLOOKUP(L451,'Base Vendeurs'!A:B,2,FALSE))</f>
        <v>Sociétés NORD</v>
      </c>
      <c r="AV451" s="362">
        <f t="shared" si="93"/>
        <v>786</v>
      </c>
      <c r="AW451" s="364">
        <f t="shared" si="94"/>
        <v>2.2749638205499276E-2</v>
      </c>
      <c r="AX451" s="368" t="str">
        <f t="shared" si="95"/>
        <v>NON</v>
      </c>
      <c r="AY451" s="231">
        <f>+MargesVN[[#This Row],[Total COM]]+MargesVN[[#This Row],[EXT GIE]]+MargesVN[[#This Row],[Forfait immat]]</f>
        <v>0</v>
      </c>
    </row>
    <row r="452" spans="1:51" s="231" customFormat="1" ht="11.25" customHeight="1" x14ac:dyDescent="0.25">
      <c r="A452" s="431">
        <v>15</v>
      </c>
      <c r="B452" s="431" t="s">
        <v>183</v>
      </c>
      <c r="C452" s="431" t="s">
        <v>104</v>
      </c>
      <c r="D452" s="432">
        <v>46174</v>
      </c>
      <c r="E452" s="433">
        <v>46171</v>
      </c>
      <c r="F452" s="434"/>
      <c r="G452" s="434"/>
      <c r="H452" s="434"/>
      <c r="I452" s="434" t="s">
        <v>165</v>
      </c>
      <c r="J452" s="434"/>
      <c r="K452" s="434">
        <v>660392.68999999994</v>
      </c>
      <c r="L452" s="431" t="s">
        <v>33</v>
      </c>
      <c r="M452" s="431">
        <v>511916</v>
      </c>
      <c r="N452" s="431">
        <v>1916</v>
      </c>
      <c r="O452" s="431" t="s">
        <v>5103</v>
      </c>
      <c r="P452" s="435" t="s">
        <v>326</v>
      </c>
      <c r="Q452" s="431" t="s">
        <v>24</v>
      </c>
      <c r="R452" s="436">
        <v>33883.33</v>
      </c>
      <c r="S452" s="436">
        <v>666.67</v>
      </c>
      <c r="T452" s="437">
        <f t="shared" si="84"/>
        <v>34550</v>
      </c>
      <c r="U452" s="438">
        <v>45</v>
      </c>
      <c r="V452" s="436">
        <v>786</v>
      </c>
      <c r="W452" s="439">
        <v>95</v>
      </c>
      <c r="X452" s="440"/>
      <c r="Y452" s="439">
        <f t="shared" si="85"/>
        <v>691</v>
      </c>
      <c r="Z452" s="441">
        <f t="shared" si="86"/>
        <v>2.2749638205499276E-2</v>
      </c>
      <c r="AA452" s="440">
        <v>0</v>
      </c>
      <c r="AB452" s="439">
        <v>-2418.5</v>
      </c>
      <c r="AC452" s="439"/>
      <c r="AD452" s="439" t="s">
        <v>5148</v>
      </c>
      <c r="AE452" s="442"/>
      <c r="AF452" s="442">
        <v>0</v>
      </c>
      <c r="AG452" s="439">
        <f t="shared" si="87"/>
        <v>0</v>
      </c>
      <c r="AH452" s="439"/>
      <c r="AI452" s="439">
        <f t="shared" si="88"/>
        <v>0</v>
      </c>
      <c r="AJ452" s="431" t="s">
        <v>149</v>
      </c>
      <c r="AK452" s="431">
        <v>0</v>
      </c>
      <c r="AL452" s="438"/>
      <c r="AM452" s="443">
        <f t="shared" si="89"/>
        <v>0</v>
      </c>
      <c r="AN452" s="443">
        <f t="shared" si="90"/>
        <v>1</v>
      </c>
      <c r="AO452" s="443"/>
      <c r="AP452" s="443"/>
      <c r="AQ452" s="443">
        <f t="shared" si="91"/>
        <v>0</v>
      </c>
      <c r="AR452" s="444" t="str">
        <f>IF(A452="","",VLOOKUP(A452,'Base Sites'!A:B,2,FALSE))</f>
        <v>Valauto Hainaut</v>
      </c>
      <c r="AS452" s="444" t="str">
        <f t="shared" si="92"/>
        <v>VOLKSWAGEN</v>
      </c>
      <c r="AT452" s="443"/>
      <c r="AU452" s="445" t="str">
        <f>IF(A452="","",VLOOKUP(L452,'Base Vendeurs'!A:B,2,FALSE))</f>
        <v>Sociétés NORD</v>
      </c>
      <c r="AV452" s="439">
        <f t="shared" si="93"/>
        <v>786</v>
      </c>
      <c r="AW452" s="441">
        <f t="shared" si="94"/>
        <v>2.2749638205499276E-2</v>
      </c>
      <c r="AX452" s="445" t="str">
        <f t="shared" si="95"/>
        <v>NON</v>
      </c>
      <c r="AY452" s="231">
        <f>+MargesVN[[#This Row],[Total COM]]+MargesVN[[#This Row],[EXT GIE]]+MargesVN[[#This Row],[Forfait immat]]</f>
        <v>0</v>
      </c>
    </row>
    <row r="453" spans="1:51" s="231" customFormat="1" ht="11.25" customHeight="1" x14ac:dyDescent="0.25">
      <c r="A453" s="354">
        <v>15</v>
      </c>
      <c r="B453" s="354" t="s">
        <v>183</v>
      </c>
      <c r="C453" s="354" t="s">
        <v>104</v>
      </c>
      <c r="D453" s="355">
        <v>46127</v>
      </c>
      <c r="E453" s="356">
        <v>46125</v>
      </c>
      <c r="F453" s="357"/>
      <c r="G453" s="357"/>
      <c r="H453" s="357"/>
      <c r="I453" s="357" t="s">
        <v>165</v>
      </c>
      <c r="J453" s="357"/>
      <c r="K453" s="357">
        <v>1071256.81</v>
      </c>
      <c r="L453" s="354" t="s">
        <v>33</v>
      </c>
      <c r="M453" s="354">
        <v>511917</v>
      </c>
      <c r="N453" s="354">
        <v>1917</v>
      </c>
      <c r="O453" s="354" t="s">
        <v>3532</v>
      </c>
      <c r="P453" s="358" t="s">
        <v>326</v>
      </c>
      <c r="Q453" s="354" t="s">
        <v>24</v>
      </c>
      <c r="R453" s="359">
        <v>33883.33</v>
      </c>
      <c r="S453" s="359">
        <v>666.67</v>
      </c>
      <c r="T453" s="360">
        <f t="shared" si="84"/>
        <v>34550</v>
      </c>
      <c r="U453" s="361">
        <v>20</v>
      </c>
      <c r="V453" s="359">
        <v>786</v>
      </c>
      <c r="W453" s="362">
        <v>95</v>
      </c>
      <c r="X453" s="363"/>
      <c r="Y453" s="362">
        <f t="shared" si="85"/>
        <v>691</v>
      </c>
      <c r="Z453" s="364">
        <f t="shared" si="86"/>
        <v>2.2749638205499276E-2</v>
      </c>
      <c r="AA453" s="363">
        <v>0</v>
      </c>
      <c r="AB453" s="362">
        <v>-2418.5</v>
      </c>
      <c r="AC453" s="362"/>
      <c r="AD453" s="362" t="s">
        <v>430</v>
      </c>
      <c r="AE453" s="365"/>
      <c r="AF453" s="365">
        <v>0</v>
      </c>
      <c r="AG453" s="362">
        <f t="shared" si="87"/>
        <v>0</v>
      </c>
      <c r="AH453" s="362"/>
      <c r="AI453" s="362">
        <f t="shared" si="88"/>
        <v>0</v>
      </c>
      <c r="AJ453" s="354" t="s">
        <v>149</v>
      </c>
      <c r="AK453" s="354">
        <v>0</v>
      </c>
      <c r="AL453" s="361"/>
      <c r="AM453" s="366">
        <f t="shared" si="89"/>
        <v>0</v>
      </c>
      <c r="AN453" s="366">
        <f t="shared" si="90"/>
        <v>1</v>
      </c>
      <c r="AO453" s="366"/>
      <c r="AP453" s="366"/>
      <c r="AQ453" s="366">
        <f t="shared" si="91"/>
        <v>0</v>
      </c>
      <c r="AR453" s="367" t="str">
        <f>IF(A453="","",VLOOKUP(A453,'Base Sites'!A:B,2,FALSE))</f>
        <v>Valauto Hainaut</v>
      </c>
      <c r="AS453" s="367" t="str">
        <f t="shared" si="92"/>
        <v>VOLKSWAGEN</v>
      </c>
      <c r="AT453" s="366"/>
      <c r="AU453" s="368" t="str">
        <f>IF(A453="","",VLOOKUP(L453,'Base Vendeurs'!A:B,2,FALSE))</f>
        <v>Sociétés NORD</v>
      </c>
      <c r="AV453" s="362">
        <f t="shared" si="93"/>
        <v>786</v>
      </c>
      <c r="AW453" s="364">
        <f t="shared" si="94"/>
        <v>2.2749638205499276E-2</v>
      </c>
      <c r="AX453" s="368" t="str">
        <f t="shared" si="95"/>
        <v>NON</v>
      </c>
      <c r="AY453" s="231">
        <f>+MargesVN[[#This Row],[Total COM]]+MargesVN[[#This Row],[EXT GIE]]+MargesVN[[#This Row],[Forfait immat]]</f>
        <v>0</v>
      </c>
    </row>
    <row r="454" spans="1:51" s="231" customFormat="1" ht="11.25" customHeight="1" x14ac:dyDescent="0.25">
      <c r="A454" s="354">
        <v>15</v>
      </c>
      <c r="B454" s="354" t="s">
        <v>183</v>
      </c>
      <c r="C454" s="354" t="s">
        <v>104</v>
      </c>
      <c r="D454" s="355">
        <v>46134</v>
      </c>
      <c r="E454" s="356">
        <v>46134</v>
      </c>
      <c r="F454" s="357"/>
      <c r="G454" s="357"/>
      <c r="H454" s="357"/>
      <c r="I454" s="357" t="s">
        <v>165</v>
      </c>
      <c r="J454" s="357"/>
      <c r="K454" s="357">
        <v>1071256.81</v>
      </c>
      <c r="L454" s="354" t="s">
        <v>33</v>
      </c>
      <c r="M454" s="354">
        <v>511918</v>
      </c>
      <c r="N454" s="354">
        <v>1918</v>
      </c>
      <c r="O454" s="354" t="s">
        <v>3585</v>
      </c>
      <c r="P454" s="358" t="s">
        <v>326</v>
      </c>
      <c r="Q454" s="354" t="s">
        <v>24</v>
      </c>
      <c r="R454" s="359">
        <v>33883.33</v>
      </c>
      <c r="S454" s="359">
        <v>666.67</v>
      </c>
      <c r="T454" s="360">
        <f t="shared" si="84"/>
        <v>34550</v>
      </c>
      <c r="U454" s="361">
        <v>27</v>
      </c>
      <c r="V454" s="359">
        <v>786</v>
      </c>
      <c r="W454" s="362">
        <v>95</v>
      </c>
      <c r="X454" s="363"/>
      <c r="Y454" s="362">
        <f t="shared" si="85"/>
        <v>691</v>
      </c>
      <c r="Z454" s="364">
        <f t="shared" si="86"/>
        <v>2.2749638205499276E-2</v>
      </c>
      <c r="AA454" s="363">
        <v>0</v>
      </c>
      <c r="AB454" s="362">
        <v>-2418.5</v>
      </c>
      <c r="AC454" s="362"/>
      <c r="AD454" s="362" t="s">
        <v>430</v>
      </c>
      <c r="AE454" s="365"/>
      <c r="AF454" s="365">
        <v>0</v>
      </c>
      <c r="AG454" s="362">
        <f t="shared" si="87"/>
        <v>0</v>
      </c>
      <c r="AH454" s="362"/>
      <c r="AI454" s="362">
        <f t="shared" si="88"/>
        <v>0</v>
      </c>
      <c r="AJ454" s="354" t="s">
        <v>149</v>
      </c>
      <c r="AK454" s="354">
        <v>0</v>
      </c>
      <c r="AL454" s="361"/>
      <c r="AM454" s="366">
        <f t="shared" si="89"/>
        <v>0</v>
      </c>
      <c r="AN454" s="366">
        <f t="shared" si="90"/>
        <v>1</v>
      </c>
      <c r="AO454" s="366"/>
      <c r="AP454" s="366"/>
      <c r="AQ454" s="366">
        <f t="shared" si="91"/>
        <v>0</v>
      </c>
      <c r="AR454" s="367" t="str">
        <f>IF(A454="","",VLOOKUP(A454,'Base Sites'!A:B,2,FALSE))</f>
        <v>Valauto Hainaut</v>
      </c>
      <c r="AS454" s="367" t="str">
        <f t="shared" si="92"/>
        <v>VOLKSWAGEN</v>
      </c>
      <c r="AT454" s="366"/>
      <c r="AU454" s="368" t="str">
        <f>IF(A454="","",VLOOKUP(L454,'Base Vendeurs'!A:B,2,FALSE))</f>
        <v>Sociétés NORD</v>
      </c>
      <c r="AV454" s="362">
        <f t="shared" si="93"/>
        <v>786</v>
      </c>
      <c r="AW454" s="364">
        <f t="shared" si="94"/>
        <v>2.2749638205499276E-2</v>
      </c>
      <c r="AX454" s="368" t="str">
        <f t="shared" si="95"/>
        <v>NON</v>
      </c>
      <c r="AY454" s="231">
        <f>+MargesVN[[#This Row],[Total COM]]+MargesVN[[#This Row],[EXT GIE]]+MargesVN[[#This Row],[Forfait immat]]</f>
        <v>0</v>
      </c>
    </row>
    <row r="455" spans="1:51" s="231" customFormat="1" ht="11.25" customHeight="1" x14ac:dyDescent="0.25">
      <c r="A455" s="401">
        <v>15</v>
      </c>
      <c r="B455" s="401" t="s">
        <v>183</v>
      </c>
      <c r="C455" s="401" t="s">
        <v>104</v>
      </c>
      <c r="D455" s="402">
        <v>46148</v>
      </c>
      <c r="E455" s="403">
        <v>46142</v>
      </c>
      <c r="F455" s="404"/>
      <c r="G455" s="404"/>
      <c r="H455" s="404"/>
      <c r="I455" s="404" t="s">
        <v>165</v>
      </c>
      <c r="J455" s="404"/>
      <c r="K455" s="404">
        <v>660392.68999999994</v>
      </c>
      <c r="L455" s="401" t="s">
        <v>33</v>
      </c>
      <c r="M455" s="401">
        <v>511919</v>
      </c>
      <c r="N455" s="401">
        <v>1919</v>
      </c>
      <c r="O455" s="401" t="s">
        <v>4346</v>
      </c>
      <c r="P455" s="405" t="s">
        <v>326</v>
      </c>
      <c r="Q455" s="401" t="s">
        <v>24</v>
      </c>
      <c r="R455" s="406">
        <v>33883.33</v>
      </c>
      <c r="S455" s="406">
        <v>666.67</v>
      </c>
      <c r="T455" s="407">
        <f t="shared" si="84"/>
        <v>34550</v>
      </c>
      <c r="U455" s="408">
        <v>28</v>
      </c>
      <c r="V455" s="406">
        <v>786</v>
      </c>
      <c r="W455" s="409">
        <v>95</v>
      </c>
      <c r="X455" s="410"/>
      <c r="Y455" s="409">
        <f t="shared" si="85"/>
        <v>691</v>
      </c>
      <c r="Z455" s="411">
        <f t="shared" si="86"/>
        <v>2.2749638205499276E-2</v>
      </c>
      <c r="AA455" s="410">
        <v>0</v>
      </c>
      <c r="AB455" s="409">
        <v>-2418.5</v>
      </c>
      <c r="AC455" s="409"/>
      <c r="AD455" s="409" t="s">
        <v>430</v>
      </c>
      <c r="AE455" s="412"/>
      <c r="AF455" s="412">
        <v>0</v>
      </c>
      <c r="AG455" s="409">
        <f t="shared" si="87"/>
        <v>0</v>
      </c>
      <c r="AH455" s="409"/>
      <c r="AI455" s="409">
        <f t="shared" si="88"/>
        <v>0</v>
      </c>
      <c r="AJ455" s="401" t="s">
        <v>149</v>
      </c>
      <c r="AK455" s="401">
        <v>0</v>
      </c>
      <c r="AL455" s="408" t="s">
        <v>293</v>
      </c>
      <c r="AM455" s="413">
        <f t="shared" si="89"/>
        <v>1</v>
      </c>
      <c r="AN455" s="413">
        <f t="shared" si="90"/>
        <v>1</v>
      </c>
      <c r="AO455" s="413"/>
      <c r="AP455" s="413"/>
      <c r="AQ455" s="413">
        <f t="shared" si="91"/>
        <v>1</v>
      </c>
      <c r="AR455" s="414" t="str">
        <f>IF(A455="","",VLOOKUP(A455,'Base Sites'!A:B,2,FALSE))</f>
        <v>Valauto Hainaut</v>
      </c>
      <c r="AS455" s="414" t="str">
        <f t="shared" si="92"/>
        <v>VOLKSWAGEN</v>
      </c>
      <c r="AT455" s="413"/>
      <c r="AU455" s="415" t="str">
        <f>IF(A455="","",VLOOKUP(L455,'Base Vendeurs'!A:B,2,FALSE))</f>
        <v>Sociétés NORD</v>
      </c>
      <c r="AV455" s="409">
        <f t="shared" si="93"/>
        <v>786</v>
      </c>
      <c r="AW455" s="411">
        <f t="shared" si="94"/>
        <v>2.2749638205499276E-2</v>
      </c>
      <c r="AX455" s="415" t="str">
        <f t="shared" si="95"/>
        <v>NON</v>
      </c>
      <c r="AY455" s="231">
        <f>+MargesVN[[#This Row],[Total COM]]+MargesVN[[#This Row],[EXT GIE]]+MargesVN[[#This Row],[Forfait immat]]</f>
        <v>0</v>
      </c>
    </row>
    <row r="456" spans="1:51" s="231" customFormat="1" ht="11.25" customHeight="1" x14ac:dyDescent="0.25">
      <c r="A456" s="354">
        <v>15</v>
      </c>
      <c r="B456" s="354" t="s">
        <v>183</v>
      </c>
      <c r="C456" s="354" t="s">
        <v>104</v>
      </c>
      <c r="D456" s="355">
        <v>46140</v>
      </c>
      <c r="E456" s="356">
        <v>46140</v>
      </c>
      <c r="F456" s="357"/>
      <c r="G456" s="357"/>
      <c r="H456" s="357"/>
      <c r="I456" s="357" t="s">
        <v>165</v>
      </c>
      <c r="J456" s="357"/>
      <c r="K456" s="357">
        <v>1071256.81</v>
      </c>
      <c r="L456" s="354" t="s">
        <v>33</v>
      </c>
      <c r="M456" s="354">
        <v>511920</v>
      </c>
      <c r="N456" s="354">
        <v>1920</v>
      </c>
      <c r="O456" s="354" t="s">
        <v>3538</v>
      </c>
      <c r="P456" s="358" t="s">
        <v>326</v>
      </c>
      <c r="Q456" s="354" t="s">
        <v>24</v>
      </c>
      <c r="R456" s="359">
        <v>33883.33</v>
      </c>
      <c r="S456" s="359">
        <v>666.67</v>
      </c>
      <c r="T456" s="360">
        <f t="shared" si="84"/>
        <v>34550</v>
      </c>
      <c r="U456" s="361">
        <v>20</v>
      </c>
      <c r="V456" s="359">
        <v>786</v>
      </c>
      <c r="W456" s="362">
        <v>95</v>
      </c>
      <c r="X456" s="363"/>
      <c r="Y456" s="362">
        <f t="shared" si="85"/>
        <v>691</v>
      </c>
      <c r="Z456" s="364">
        <f t="shared" si="86"/>
        <v>2.2749638205499276E-2</v>
      </c>
      <c r="AA456" s="363">
        <v>0</v>
      </c>
      <c r="AB456" s="362">
        <v>-2418.5</v>
      </c>
      <c r="AC456" s="362"/>
      <c r="AD456" s="362" t="s">
        <v>430</v>
      </c>
      <c r="AE456" s="365"/>
      <c r="AF456" s="365">
        <v>0</v>
      </c>
      <c r="AG456" s="362">
        <f t="shared" si="87"/>
        <v>0</v>
      </c>
      <c r="AH456" s="362"/>
      <c r="AI456" s="362">
        <f t="shared" si="88"/>
        <v>0</v>
      </c>
      <c r="AJ456" s="354" t="s">
        <v>149</v>
      </c>
      <c r="AK456" s="354">
        <v>0</v>
      </c>
      <c r="AL456" s="361"/>
      <c r="AM456" s="366">
        <f t="shared" si="89"/>
        <v>0</v>
      </c>
      <c r="AN456" s="366">
        <f t="shared" si="90"/>
        <v>1</v>
      </c>
      <c r="AO456" s="366"/>
      <c r="AP456" s="366"/>
      <c r="AQ456" s="366">
        <f t="shared" si="91"/>
        <v>0</v>
      </c>
      <c r="AR456" s="367" t="str">
        <f>IF(A456="","",VLOOKUP(A456,'Base Sites'!A:B,2,FALSE))</f>
        <v>Valauto Hainaut</v>
      </c>
      <c r="AS456" s="367" t="str">
        <f t="shared" si="92"/>
        <v>VOLKSWAGEN</v>
      </c>
      <c r="AT456" s="366"/>
      <c r="AU456" s="368" t="str">
        <f>IF(A456="","",VLOOKUP(L456,'Base Vendeurs'!A:B,2,FALSE))</f>
        <v>Sociétés NORD</v>
      </c>
      <c r="AV456" s="362">
        <f t="shared" si="93"/>
        <v>786</v>
      </c>
      <c r="AW456" s="364">
        <f t="shared" si="94"/>
        <v>2.2749638205499276E-2</v>
      </c>
      <c r="AX456" s="368" t="str">
        <f t="shared" si="95"/>
        <v>NON</v>
      </c>
      <c r="AY456" s="231">
        <f>+MargesVN[[#This Row],[Total COM]]+MargesVN[[#This Row],[EXT GIE]]+MargesVN[[#This Row],[Forfait immat]]</f>
        <v>0</v>
      </c>
    </row>
    <row r="457" spans="1:51" s="231" customFormat="1" ht="11.25" customHeight="1" x14ac:dyDescent="0.25">
      <c r="A457" s="401">
        <v>15</v>
      </c>
      <c r="B457" s="401" t="s">
        <v>183</v>
      </c>
      <c r="C457" s="401" t="s">
        <v>104</v>
      </c>
      <c r="D457" s="402">
        <v>46148</v>
      </c>
      <c r="E457" s="403">
        <v>46146</v>
      </c>
      <c r="F457" s="404"/>
      <c r="G457" s="404"/>
      <c r="H457" s="404"/>
      <c r="I457" s="404" t="s">
        <v>165</v>
      </c>
      <c r="J457" s="404"/>
      <c r="K457" s="404">
        <v>660392.68999999994</v>
      </c>
      <c r="L457" s="401" t="s">
        <v>33</v>
      </c>
      <c r="M457" s="401">
        <v>511921</v>
      </c>
      <c r="N457" s="401">
        <v>1921</v>
      </c>
      <c r="O457" s="401" t="s">
        <v>4345</v>
      </c>
      <c r="P457" s="405" t="s">
        <v>326</v>
      </c>
      <c r="Q457" s="401" t="s">
        <v>24</v>
      </c>
      <c r="R457" s="406">
        <v>33883.33</v>
      </c>
      <c r="S457" s="406">
        <v>666.67</v>
      </c>
      <c r="T457" s="407">
        <f t="shared" si="84"/>
        <v>34550</v>
      </c>
      <c r="U457" s="408">
        <v>34</v>
      </c>
      <c r="V457" s="406">
        <v>786</v>
      </c>
      <c r="W457" s="409">
        <v>95</v>
      </c>
      <c r="X457" s="410"/>
      <c r="Y457" s="409">
        <f t="shared" si="85"/>
        <v>691</v>
      </c>
      <c r="Z457" s="411">
        <f t="shared" si="86"/>
        <v>2.2749638205499276E-2</v>
      </c>
      <c r="AA457" s="410">
        <v>0</v>
      </c>
      <c r="AB457" s="409">
        <v>-2418.5</v>
      </c>
      <c r="AC457" s="409"/>
      <c r="AD457" s="409" t="s">
        <v>430</v>
      </c>
      <c r="AE457" s="412"/>
      <c r="AF457" s="412">
        <v>0</v>
      </c>
      <c r="AG457" s="409">
        <f t="shared" si="87"/>
        <v>0</v>
      </c>
      <c r="AH457" s="409"/>
      <c r="AI457" s="409">
        <f t="shared" si="88"/>
        <v>0</v>
      </c>
      <c r="AJ457" s="401" t="s">
        <v>149</v>
      </c>
      <c r="AK457" s="401">
        <v>0</v>
      </c>
      <c r="AL457" s="408" t="s">
        <v>293</v>
      </c>
      <c r="AM457" s="413">
        <f t="shared" si="89"/>
        <v>1</v>
      </c>
      <c r="AN457" s="413">
        <f t="shared" si="90"/>
        <v>1</v>
      </c>
      <c r="AO457" s="413"/>
      <c r="AP457" s="413"/>
      <c r="AQ457" s="413">
        <f t="shared" si="91"/>
        <v>1</v>
      </c>
      <c r="AR457" s="414" t="str">
        <f>IF(A457="","",VLOOKUP(A457,'Base Sites'!A:B,2,FALSE))</f>
        <v>Valauto Hainaut</v>
      </c>
      <c r="AS457" s="414" t="str">
        <f t="shared" si="92"/>
        <v>VOLKSWAGEN</v>
      </c>
      <c r="AT457" s="413"/>
      <c r="AU457" s="415" t="str">
        <f>IF(A457="","",VLOOKUP(L457,'Base Vendeurs'!A:B,2,FALSE))</f>
        <v>Sociétés NORD</v>
      </c>
      <c r="AV457" s="409">
        <f t="shared" si="93"/>
        <v>786</v>
      </c>
      <c r="AW457" s="411">
        <f t="shared" si="94"/>
        <v>2.2749638205499276E-2</v>
      </c>
      <c r="AX457" s="415" t="str">
        <f t="shared" si="95"/>
        <v>NON</v>
      </c>
      <c r="AY457" s="231">
        <f>+MargesVN[[#This Row],[Total COM]]+MargesVN[[#This Row],[EXT GIE]]+MargesVN[[#This Row],[Forfait immat]]</f>
        <v>0</v>
      </c>
    </row>
    <row r="458" spans="1:51" s="231" customFormat="1" ht="11.25" customHeight="1" x14ac:dyDescent="0.25">
      <c r="A458" s="401">
        <v>15</v>
      </c>
      <c r="B458" s="401" t="s">
        <v>183</v>
      </c>
      <c r="C458" s="401" t="s">
        <v>104</v>
      </c>
      <c r="D458" s="402">
        <v>46148</v>
      </c>
      <c r="E458" s="403">
        <v>46146</v>
      </c>
      <c r="F458" s="404"/>
      <c r="G458" s="404"/>
      <c r="H458" s="404"/>
      <c r="I458" s="404" t="s">
        <v>165</v>
      </c>
      <c r="J458" s="404"/>
      <c r="K458" s="404">
        <v>660392.68999999994</v>
      </c>
      <c r="L458" s="401" t="s">
        <v>33</v>
      </c>
      <c r="M458" s="401">
        <v>511922</v>
      </c>
      <c r="N458" s="401">
        <v>1922</v>
      </c>
      <c r="O458" s="401" t="s">
        <v>4341</v>
      </c>
      <c r="P458" s="405" t="s">
        <v>326</v>
      </c>
      <c r="Q458" s="401" t="s">
        <v>24</v>
      </c>
      <c r="R458" s="406">
        <v>33883.33</v>
      </c>
      <c r="S458" s="406">
        <v>666.67</v>
      </c>
      <c r="T458" s="407">
        <f t="shared" si="84"/>
        <v>34550</v>
      </c>
      <c r="U458" s="408">
        <v>34</v>
      </c>
      <c r="V458" s="406">
        <v>786</v>
      </c>
      <c r="W458" s="409">
        <v>95</v>
      </c>
      <c r="X458" s="410"/>
      <c r="Y458" s="409">
        <f t="shared" si="85"/>
        <v>691</v>
      </c>
      <c r="Z458" s="411">
        <f t="shared" si="86"/>
        <v>2.2749638205499276E-2</v>
      </c>
      <c r="AA458" s="410">
        <v>0</v>
      </c>
      <c r="AB458" s="409">
        <v>-2418.5</v>
      </c>
      <c r="AC458" s="409"/>
      <c r="AD458" s="409" t="s">
        <v>430</v>
      </c>
      <c r="AE458" s="412"/>
      <c r="AF458" s="412">
        <v>0</v>
      </c>
      <c r="AG458" s="409">
        <f t="shared" si="87"/>
        <v>0</v>
      </c>
      <c r="AH458" s="409"/>
      <c r="AI458" s="409">
        <f t="shared" si="88"/>
        <v>0</v>
      </c>
      <c r="AJ458" s="401" t="s">
        <v>149</v>
      </c>
      <c r="AK458" s="401">
        <v>0</v>
      </c>
      <c r="AL458" s="408" t="s">
        <v>293</v>
      </c>
      <c r="AM458" s="413">
        <f t="shared" si="89"/>
        <v>1</v>
      </c>
      <c r="AN458" s="413">
        <f t="shared" si="90"/>
        <v>1</v>
      </c>
      <c r="AO458" s="413"/>
      <c r="AP458" s="413"/>
      <c r="AQ458" s="413">
        <f t="shared" si="91"/>
        <v>1</v>
      </c>
      <c r="AR458" s="414" t="str">
        <f>IF(A458="","",VLOOKUP(A458,'Base Sites'!A:B,2,FALSE))</f>
        <v>Valauto Hainaut</v>
      </c>
      <c r="AS458" s="414" t="str">
        <f t="shared" si="92"/>
        <v>VOLKSWAGEN</v>
      </c>
      <c r="AT458" s="413"/>
      <c r="AU458" s="415" t="str">
        <f>IF(A458="","",VLOOKUP(L458,'Base Vendeurs'!A:B,2,FALSE))</f>
        <v>Sociétés NORD</v>
      </c>
      <c r="AV458" s="409">
        <f t="shared" si="93"/>
        <v>786</v>
      </c>
      <c r="AW458" s="411">
        <f t="shared" si="94"/>
        <v>2.2749638205499276E-2</v>
      </c>
      <c r="AX458" s="415" t="str">
        <f t="shared" si="95"/>
        <v>NON</v>
      </c>
      <c r="AY458" s="231">
        <f>+MargesVN[[#This Row],[Total COM]]+MargesVN[[#This Row],[EXT GIE]]+MargesVN[[#This Row],[Forfait immat]]</f>
        <v>0</v>
      </c>
    </row>
    <row r="459" spans="1:51" s="231" customFormat="1" ht="11.25" customHeight="1" x14ac:dyDescent="0.25">
      <c r="A459" s="401">
        <v>15</v>
      </c>
      <c r="B459" s="401" t="s">
        <v>183</v>
      </c>
      <c r="C459" s="401" t="s">
        <v>104</v>
      </c>
      <c r="D459" s="402">
        <v>46154</v>
      </c>
      <c r="E459" s="403">
        <v>46153</v>
      </c>
      <c r="F459" s="404"/>
      <c r="G459" s="404"/>
      <c r="H459" s="404"/>
      <c r="I459" s="404" t="s">
        <v>165</v>
      </c>
      <c r="J459" s="404"/>
      <c r="K459" s="404">
        <v>660392.68999999994</v>
      </c>
      <c r="L459" s="401" t="s">
        <v>33</v>
      </c>
      <c r="M459" s="401">
        <v>511923</v>
      </c>
      <c r="N459" s="401">
        <v>1923</v>
      </c>
      <c r="O459" s="401" t="s">
        <v>4317</v>
      </c>
      <c r="P459" s="405" t="s">
        <v>326</v>
      </c>
      <c r="Q459" s="401" t="s">
        <v>24</v>
      </c>
      <c r="R459" s="406">
        <v>33883.33</v>
      </c>
      <c r="S459" s="406">
        <v>666.67</v>
      </c>
      <c r="T459" s="407">
        <f t="shared" si="84"/>
        <v>34550</v>
      </c>
      <c r="U459" s="408">
        <v>40</v>
      </c>
      <c r="V459" s="406">
        <v>786</v>
      </c>
      <c r="W459" s="409">
        <v>95</v>
      </c>
      <c r="X459" s="410"/>
      <c r="Y459" s="409">
        <f t="shared" si="85"/>
        <v>691</v>
      </c>
      <c r="Z459" s="411">
        <f t="shared" si="86"/>
        <v>2.2749638205499276E-2</v>
      </c>
      <c r="AA459" s="410">
        <v>0</v>
      </c>
      <c r="AB459" s="409">
        <v>-2418.5</v>
      </c>
      <c r="AC459" s="409"/>
      <c r="AD459" s="409" t="s">
        <v>430</v>
      </c>
      <c r="AE459" s="412"/>
      <c r="AF459" s="412">
        <v>0</v>
      </c>
      <c r="AG459" s="409">
        <f t="shared" si="87"/>
        <v>0</v>
      </c>
      <c r="AH459" s="409"/>
      <c r="AI459" s="409">
        <f t="shared" si="88"/>
        <v>0</v>
      </c>
      <c r="AJ459" s="401" t="s">
        <v>149</v>
      </c>
      <c r="AK459" s="401">
        <v>0</v>
      </c>
      <c r="AL459" s="408" t="s">
        <v>293</v>
      </c>
      <c r="AM459" s="413">
        <f t="shared" si="89"/>
        <v>1</v>
      </c>
      <c r="AN459" s="413">
        <f t="shared" si="90"/>
        <v>1</v>
      </c>
      <c r="AO459" s="413"/>
      <c r="AP459" s="413"/>
      <c r="AQ459" s="413">
        <f t="shared" si="91"/>
        <v>1</v>
      </c>
      <c r="AR459" s="414" t="str">
        <f>IF(A459="","",VLOOKUP(A459,'Base Sites'!A:B,2,FALSE))</f>
        <v>Valauto Hainaut</v>
      </c>
      <c r="AS459" s="414" t="str">
        <f t="shared" si="92"/>
        <v>VOLKSWAGEN</v>
      </c>
      <c r="AT459" s="413"/>
      <c r="AU459" s="415" t="str">
        <f>IF(A459="","",VLOOKUP(L459,'Base Vendeurs'!A:B,2,FALSE))</f>
        <v>Sociétés NORD</v>
      </c>
      <c r="AV459" s="409">
        <f t="shared" si="93"/>
        <v>786</v>
      </c>
      <c r="AW459" s="411">
        <f t="shared" si="94"/>
        <v>2.2749638205499276E-2</v>
      </c>
      <c r="AX459" s="415" t="str">
        <f t="shared" si="95"/>
        <v>NON</v>
      </c>
      <c r="AY459" s="231">
        <f>+MargesVN[[#This Row],[Total COM]]+MargesVN[[#This Row],[EXT GIE]]+MargesVN[[#This Row],[Forfait immat]]</f>
        <v>0</v>
      </c>
    </row>
    <row r="460" spans="1:51" s="231" customFormat="1" ht="11.25" customHeight="1" x14ac:dyDescent="0.25">
      <c r="A460" s="431">
        <v>15</v>
      </c>
      <c r="B460" s="431" t="s">
        <v>183</v>
      </c>
      <c r="C460" s="431" t="s">
        <v>104</v>
      </c>
      <c r="D460" s="432">
        <v>46177</v>
      </c>
      <c r="E460" s="433">
        <v>46176</v>
      </c>
      <c r="F460" s="434"/>
      <c r="G460" s="434"/>
      <c r="H460" s="434"/>
      <c r="I460" s="434" t="s">
        <v>165</v>
      </c>
      <c r="J460" s="434"/>
      <c r="K460" s="434">
        <v>660392.68999999994</v>
      </c>
      <c r="L460" s="431" t="s">
        <v>33</v>
      </c>
      <c r="M460" s="431">
        <v>511924</v>
      </c>
      <c r="N460" s="431">
        <v>1924</v>
      </c>
      <c r="O460" s="431" t="s">
        <v>5106</v>
      </c>
      <c r="P460" s="435" t="s">
        <v>326</v>
      </c>
      <c r="Q460" s="431" t="s">
        <v>24</v>
      </c>
      <c r="R460" s="436">
        <v>33883.33</v>
      </c>
      <c r="S460" s="436">
        <v>666.67</v>
      </c>
      <c r="T460" s="437">
        <f t="shared" si="84"/>
        <v>34550</v>
      </c>
      <c r="U460" s="438">
        <v>41</v>
      </c>
      <c r="V460" s="436">
        <v>786</v>
      </c>
      <c r="W460" s="439">
        <v>95</v>
      </c>
      <c r="X460" s="440"/>
      <c r="Y460" s="439">
        <f t="shared" si="85"/>
        <v>691</v>
      </c>
      <c r="Z460" s="441">
        <f t="shared" si="86"/>
        <v>2.2749638205499276E-2</v>
      </c>
      <c r="AA460" s="440">
        <v>0</v>
      </c>
      <c r="AB460" s="439">
        <v>-2418.5</v>
      </c>
      <c r="AC460" s="439"/>
      <c r="AD460" s="439" t="s">
        <v>5148</v>
      </c>
      <c r="AE460" s="442"/>
      <c r="AF460" s="442">
        <v>0</v>
      </c>
      <c r="AG460" s="439">
        <f t="shared" si="87"/>
        <v>0</v>
      </c>
      <c r="AH460" s="439"/>
      <c r="AI460" s="439">
        <f t="shared" si="88"/>
        <v>0</v>
      </c>
      <c r="AJ460" s="431" t="s">
        <v>149</v>
      </c>
      <c r="AK460" s="431">
        <v>0</v>
      </c>
      <c r="AL460" s="438"/>
      <c r="AM460" s="443">
        <f t="shared" si="89"/>
        <v>0</v>
      </c>
      <c r="AN460" s="443">
        <f t="shared" si="90"/>
        <v>1</v>
      </c>
      <c r="AO460" s="443"/>
      <c r="AP460" s="443"/>
      <c r="AQ460" s="443">
        <f t="shared" si="91"/>
        <v>0</v>
      </c>
      <c r="AR460" s="444" t="str">
        <f>IF(A460="","",VLOOKUP(A460,'Base Sites'!A:B,2,FALSE))</f>
        <v>Valauto Hainaut</v>
      </c>
      <c r="AS460" s="444" t="str">
        <f t="shared" si="92"/>
        <v>VOLKSWAGEN</v>
      </c>
      <c r="AT460" s="443"/>
      <c r="AU460" s="445" t="str">
        <f>IF(A460="","",VLOOKUP(L460,'Base Vendeurs'!A:B,2,FALSE))</f>
        <v>Sociétés NORD</v>
      </c>
      <c r="AV460" s="439">
        <f t="shared" si="93"/>
        <v>786</v>
      </c>
      <c r="AW460" s="441">
        <f t="shared" si="94"/>
        <v>2.2749638205499276E-2</v>
      </c>
      <c r="AX460" s="445" t="str">
        <f t="shared" si="95"/>
        <v>NON</v>
      </c>
      <c r="AY460" s="231">
        <f>+MargesVN[[#This Row],[Total COM]]+MargesVN[[#This Row],[EXT GIE]]+MargesVN[[#This Row],[Forfait immat]]</f>
        <v>0</v>
      </c>
    </row>
    <row r="461" spans="1:51" s="231" customFormat="1" ht="11.25" customHeight="1" x14ac:dyDescent="0.25">
      <c r="A461" s="431">
        <v>15</v>
      </c>
      <c r="B461" s="431" t="s">
        <v>183</v>
      </c>
      <c r="C461" s="431" t="s">
        <v>104</v>
      </c>
      <c r="D461" s="432">
        <v>46177</v>
      </c>
      <c r="E461" s="433">
        <v>46177</v>
      </c>
      <c r="F461" s="434"/>
      <c r="G461" s="434"/>
      <c r="H461" s="434"/>
      <c r="I461" s="434" t="s">
        <v>165</v>
      </c>
      <c r="J461" s="434"/>
      <c r="K461" s="434">
        <v>660392.68999999994</v>
      </c>
      <c r="L461" s="431" t="s">
        <v>33</v>
      </c>
      <c r="M461" s="431">
        <v>511925</v>
      </c>
      <c r="N461" s="431">
        <v>1925</v>
      </c>
      <c r="O461" s="431" t="s">
        <v>5116</v>
      </c>
      <c r="P461" s="435" t="s">
        <v>326</v>
      </c>
      <c r="Q461" s="431" t="s">
        <v>24</v>
      </c>
      <c r="R461" s="436">
        <v>33883.33</v>
      </c>
      <c r="S461" s="436">
        <v>666.67</v>
      </c>
      <c r="T461" s="437">
        <f t="shared" si="84"/>
        <v>34550</v>
      </c>
      <c r="U461" s="438">
        <v>28</v>
      </c>
      <c r="V461" s="436">
        <v>786</v>
      </c>
      <c r="W461" s="439">
        <v>95</v>
      </c>
      <c r="X461" s="440"/>
      <c r="Y461" s="439">
        <f t="shared" si="85"/>
        <v>691</v>
      </c>
      <c r="Z461" s="441">
        <f t="shared" si="86"/>
        <v>2.2749638205499276E-2</v>
      </c>
      <c r="AA461" s="440">
        <v>0</v>
      </c>
      <c r="AB461" s="439">
        <v>-2418.5</v>
      </c>
      <c r="AC461" s="439"/>
      <c r="AD461" s="439" t="s">
        <v>5148</v>
      </c>
      <c r="AE461" s="442"/>
      <c r="AF461" s="442">
        <v>0</v>
      </c>
      <c r="AG461" s="439">
        <f t="shared" si="87"/>
        <v>0</v>
      </c>
      <c r="AH461" s="439"/>
      <c r="AI461" s="439">
        <f t="shared" si="88"/>
        <v>0</v>
      </c>
      <c r="AJ461" s="431" t="s">
        <v>149</v>
      </c>
      <c r="AK461" s="431">
        <v>0</v>
      </c>
      <c r="AL461" s="438"/>
      <c r="AM461" s="443">
        <f t="shared" si="89"/>
        <v>0</v>
      </c>
      <c r="AN461" s="443">
        <f t="shared" si="90"/>
        <v>1</v>
      </c>
      <c r="AO461" s="443"/>
      <c r="AP461" s="443"/>
      <c r="AQ461" s="443">
        <f t="shared" si="91"/>
        <v>0</v>
      </c>
      <c r="AR461" s="444" t="str">
        <f>IF(A461="","",VLOOKUP(A461,'Base Sites'!A:B,2,FALSE))</f>
        <v>Valauto Hainaut</v>
      </c>
      <c r="AS461" s="444" t="str">
        <f t="shared" si="92"/>
        <v>VOLKSWAGEN</v>
      </c>
      <c r="AT461" s="443"/>
      <c r="AU461" s="445" t="str">
        <f>IF(A461="","",VLOOKUP(L461,'Base Vendeurs'!A:B,2,FALSE))</f>
        <v>Sociétés NORD</v>
      </c>
      <c r="AV461" s="439">
        <f t="shared" si="93"/>
        <v>786</v>
      </c>
      <c r="AW461" s="441">
        <f t="shared" si="94"/>
        <v>2.2749638205499276E-2</v>
      </c>
      <c r="AX461" s="445" t="str">
        <f t="shared" si="95"/>
        <v>NON</v>
      </c>
      <c r="AY461" s="231">
        <f>+MargesVN[[#This Row],[Total COM]]+MargesVN[[#This Row],[EXT GIE]]+MargesVN[[#This Row],[Forfait immat]]</f>
        <v>0</v>
      </c>
    </row>
    <row r="462" spans="1:51" s="231" customFormat="1" ht="11.25" customHeight="1" x14ac:dyDescent="0.25">
      <c r="A462" s="431">
        <v>15</v>
      </c>
      <c r="B462" s="431" t="s">
        <v>183</v>
      </c>
      <c r="C462" s="431" t="s">
        <v>104</v>
      </c>
      <c r="D462" s="432">
        <v>46177</v>
      </c>
      <c r="E462" s="433">
        <v>46177</v>
      </c>
      <c r="F462" s="434"/>
      <c r="G462" s="434"/>
      <c r="H462" s="434"/>
      <c r="I462" s="434" t="s">
        <v>165</v>
      </c>
      <c r="J462" s="434"/>
      <c r="K462" s="434">
        <v>660392.68999999994</v>
      </c>
      <c r="L462" s="431" t="s">
        <v>33</v>
      </c>
      <c r="M462" s="431">
        <v>511926</v>
      </c>
      <c r="N462" s="431">
        <v>1926</v>
      </c>
      <c r="O462" s="431" t="s">
        <v>5111</v>
      </c>
      <c r="P462" s="435" t="s">
        <v>326</v>
      </c>
      <c r="Q462" s="431" t="s">
        <v>24</v>
      </c>
      <c r="R462" s="436">
        <v>33883.33</v>
      </c>
      <c r="S462" s="436">
        <v>666.67</v>
      </c>
      <c r="T462" s="437">
        <f t="shared" si="84"/>
        <v>34550</v>
      </c>
      <c r="U462" s="438">
        <v>41</v>
      </c>
      <c r="V462" s="436">
        <v>786</v>
      </c>
      <c r="W462" s="439">
        <v>95</v>
      </c>
      <c r="X462" s="440"/>
      <c r="Y462" s="439">
        <f t="shared" si="85"/>
        <v>691</v>
      </c>
      <c r="Z462" s="441">
        <f t="shared" si="86"/>
        <v>2.2749638205499276E-2</v>
      </c>
      <c r="AA462" s="440">
        <v>0</v>
      </c>
      <c r="AB462" s="439">
        <v>-2418.5</v>
      </c>
      <c r="AC462" s="439"/>
      <c r="AD462" s="439" t="s">
        <v>5148</v>
      </c>
      <c r="AE462" s="442"/>
      <c r="AF462" s="442">
        <v>0</v>
      </c>
      <c r="AG462" s="439">
        <f t="shared" si="87"/>
        <v>0</v>
      </c>
      <c r="AH462" s="439"/>
      <c r="AI462" s="439">
        <f t="shared" si="88"/>
        <v>0</v>
      </c>
      <c r="AJ462" s="431" t="s">
        <v>149</v>
      </c>
      <c r="AK462" s="431">
        <v>0</v>
      </c>
      <c r="AL462" s="438"/>
      <c r="AM462" s="443">
        <f t="shared" si="89"/>
        <v>0</v>
      </c>
      <c r="AN462" s="443">
        <f t="shared" si="90"/>
        <v>1</v>
      </c>
      <c r="AO462" s="443"/>
      <c r="AP462" s="443"/>
      <c r="AQ462" s="443">
        <f t="shared" si="91"/>
        <v>0</v>
      </c>
      <c r="AR462" s="444" t="str">
        <f>IF(A462="","",VLOOKUP(A462,'Base Sites'!A:B,2,FALSE))</f>
        <v>Valauto Hainaut</v>
      </c>
      <c r="AS462" s="444" t="str">
        <f t="shared" si="92"/>
        <v>VOLKSWAGEN</v>
      </c>
      <c r="AT462" s="443"/>
      <c r="AU462" s="445" t="str">
        <f>IF(A462="","",VLOOKUP(L462,'Base Vendeurs'!A:B,2,FALSE))</f>
        <v>Sociétés NORD</v>
      </c>
      <c r="AV462" s="439">
        <f t="shared" si="93"/>
        <v>786</v>
      </c>
      <c r="AW462" s="441">
        <f t="shared" si="94"/>
        <v>2.2749638205499276E-2</v>
      </c>
      <c r="AX462" s="445" t="str">
        <f t="shared" si="95"/>
        <v>NON</v>
      </c>
      <c r="AY462" s="231">
        <f>+MargesVN[[#This Row],[Total COM]]+MargesVN[[#This Row],[EXT GIE]]+MargesVN[[#This Row],[Forfait immat]]</f>
        <v>0</v>
      </c>
    </row>
    <row r="463" spans="1:51" s="231" customFormat="1" ht="11.25" customHeight="1" x14ac:dyDescent="0.25">
      <c r="A463" s="431">
        <v>15</v>
      </c>
      <c r="B463" s="431" t="s">
        <v>183</v>
      </c>
      <c r="C463" s="431" t="s">
        <v>104</v>
      </c>
      <c r="D463" s="432">
        <v>46174</v>
      </c>
      <c r="E463" s="433">
        <v>46174</v>
      </c>
      <c r="F463" s="434"/>
      <c r="G463" s="434"/>
      <c r="H463" s="434"/>
      <c r="I463" s="434" t="s">
        <v>165</v>
      </c>
      <c r="J463" s="434"/>
      <c r="K463" s="434">
        <v>660392.68999999994</v>
      </c>
      <c r="L463" s="431" t="s">
        <v>33</v>
      </c>
      <c r="M463" s="431">
        <v>511927</v>
      </c>
      <c r="N463" s="431">
        <v>1927</v>
      </c>
      <c r="O463" s="431" t="s">
        <v>5101</v>
      </c>
      <c r="P463" s="435" t="s">
        <v>326</v>
      </c>
      <c r="Q463" s="431" t="s">
        <v>24</v>
      </c>
      <c r="R463" s="436">
        <v>33883.33</v>
      </c>
      <c r="S463" s="436">
        <v>666.67</v>
      </c>
      <c r="T463" s="437">
        <f t="shared" si="84"/>
        <v>34550</v>
      </c>
      <c r="U463" s="438">
        <v>38</v>
      </c>
      <c r="V463" s="436">
        <v>786</v>
      </c>
      <c r="W463" s="439">
        <v>95</v>
      </c>
      <c r="X463" s="440"/>
      <c r="Y463" s="439">
        <f t="shared" si="85"/>
        <v>691</v>
      </c>
      <c r="Z463" s="441">
        <f t="shared" si="86"/>
        <v>2.2749638205499276E-2</v>
      </c>
      <c r="AA463" s="440">
        <v>0</v>
      </c>
      <c r="AB463" s="439">
        <v>-2418.5</v>
      </c>
      <c r="AC463" s="439"/>
      <c r="AD463" s="439" t="s">
        <v>5148</v>
      </c>
      <c r="AE463" s="442"/>
      <c r="AF463" s="442">
        <v>0</v>
      </c>
      <c r="AG463" s="439">
        <f t="shared" si="87"/>
        <v>0</v>
      </c>
      <c r="AH463" s="439"/>
      <c r="AI463" s="439">
        <f t="shared" si="88"/>
        <v>0</v>
      </c>
      <c r="AJ463" s="431" t="s">
        <v>149</v>
      </c>
      <c r="AK463" s="431">
        <v>0</v>
      </c>
      <c r="AL463" s="438"/>
      <c r="AM463" s="443">
        <f t="shared" si="89"/>
        <v>0</v>
      </c>
      <c r="AN463" s="443">
        <f t="shared" si="90"/>
        <v>1</v>
      </c>
      <c r="AO463" s="443"/>
      <c r="AP463" s="443"/>
      <c r="AQ463" s="443">
        <f t="shared" si="91"/>
        <v>0</v>
      </c>
      <c r="AR463" s="444" t="str">
        <f>IF(A463="","",VLOOKUP(A463,'Base Sites'!A:B,2,FALSE))</f>
        <v>Valauto Hainaut</v>
      </c>
      <c r="AS463" s="444" t="str">
        <f t="shared" si="92"/>
        <v>VOLKSWAGEN</v>
      </c>
      <c r="AT463" s="443"/>
      <c r="AU463" s="445" t="str">
        <f>IF(A463="","",VLOOKUP(L463,'Base Vendeurs'!A:B,2,FALSE))</f>
        <v>Sociétés NORD</v>
      </c>
      <c r="AV463" s="439">
        <f t="shared" si="93"/>
        <v>786</v>
      </c>
      <c r="AW463" s="441">
        <f t="shared" si="94"/>
        <v>2.2749638205499276E-2</v>
      </c>
      <c r="AX463" s="445" t="str">
        <f t="shared" si="95"/>
        <v>NON</v>
      </c>
      <c r="AY463" s="231">
        <f>+MargesVN[[#This Row],[Total COM]]+MargesVN[[#This Row],[EXT GIE]]+MargesVN[[#This Row],[Forfait immat]]</f>
        <v>0</v>
      </c>
    </row>
    <row r="464" spans="1:51" s="231" customFormat="1" ht="11.25" customHeight="1" x14ac:dyDescent="0.25">
      <c r="A464" s="401">
        <v>15</v>
      </c>
      <c r="B464" s="401" t="s">
        <v>183</v>
      </c>
      <c r="C464" s="401" t="s">
        <v>104</v>
      </c>
      <c r="D464" s="402">
        <v>46149</v>
      </c>
      <c r="E464" s="403">
        <v>46149</v>
      </c>
      <c r="F464" s="404"/>
      <c r="G464" s="404"/>
      <c r="H464" s="404"/>
      <c r="I464" s="404" t="s">
        <v>165</v>
      </c>
      <c r="J464" s="404"/>
      <c r="K464" s="404">
        <v>660392.68999999994</v>
      </c>
      <c r="L464" s="401" t="s">
        <v>33</v>
      </c>
      <c r="M464" s="401">
        <v>511928</v>
      </c>
      <c r="N464" s="401">
        <v>1928</v>
      </c>
      <c r="O464" s="401" t="s">
        <v>4319</v>
      </c>
      <c r="P464" s="405" t="s">
        <v>326</v>
      </c>
      <c r="Q464" s="401" t="s">
        <v>24</v>
      </c>
      <c r="R464" s="406">
        <v>33883.33</v>
      </c>
      <c r="S464" s="406">
        <v>666.67</v>
      </c>
      <c r="T464" s="407">
        <f t="shared" si="84"/>
        <v>34550</v>
      </c>
      <c r="U464" s="408">
        <v>35</v>
      </c>
      <c r="V464" s="406">
        <v>786</v>
      </c>
      <c r="W464" s="409">
        <v>95</v>
      </c>
      <c r="X464" s="410"/>
      <c r="Y464" s="409">
        <f t="shared" si="85"/>
        <v>691</v>
      </c>
      <c r="Z464" s="411">
        <f t="shared" si="86"/>
        <v>2.2749638205499276E-2</v>
      </c>
      <c r="AA464" s="410">
        <v>0</v>
      </c>
      <c r="AB464" s="409">
        <v>-2418.5</v>
      </c>
      <c r="AC464" s="409"/>
      <c r="AD464" s="409" t="s">
        <v>430</v>
      </c>
      <c r="AE464" s="412"/>
      <c r="AF464" s="412">
        <v>0</v>
      </c>
      <c r="AG464" s="409">
        <f t="shared" si="87"/>
        <v>0</v>
      </c>
      <c r="AH464" s="409"/>
      <c r="AI464" s="409">
        <f t="shared" si="88"/>
        <v>0</v>
      </c>
      <c r="AJ464" s="401" t="s">
        <v>149</v>
      </c>
      <c r="AK464" s="401">
        <v>0</v>
      </c>
      <c r="AL464" s="408" t="s">
        <v>293</v>
      </c>
      <c r="AM464" s="413">
        <f t="shared" si="89"/>
        <v>1</v>
      </c>
      <c r="AN464" s="413">
        <f t="shared" si="90"/>
        <v>1</v>
      </c>
      <c r="AO464" s="413"/>
      <c r="AP464" s="413"/>
      <c r="AQ464" s="413">
        <f t="shared" si="91"/>
        <v>1</v>
      </c>
      <c r="AR464" s="414" t="str">
        <f>IF(A464="","",VLOOKUP(A464,'Base Sites'!A:B,2,FALSE))</f>
        <v>Valauto Hainaut</v>
      </c>
      <c r="AS464" s="414" t="str">
        <f t="shared" si="92"/>
        <v>VOLKSWAGEN</v>
      </c>
      <c r="AT464" s="413"/>
      <c r="AU464" s="415" t="str">
        <f>IF(A464="","",VLOOKUP(L464,'Base Vendeurs'!A:B,2,FALSE))</f>
        <v>Sociétés NORD</v>
      </c>
      <c r="AV464" s="409">
        <f t="shared" si="93"/>
        <v>786</v>
      </c>
      <c r="AW464" s="411">
        <f t="shared" si="94"/>
        <v>2.2749638205499276E-2</v>
      </c>
      <c r="AX464" s="415" t="str">
        <f t="shared" si="95"/>
        <v>NON</v>
      </c>
      <c r="AY464" s="231">
        <f>+MargesVN[[#This Row],[Total COM]]+MargesVN[[#This Row],[EXT GIE]]+MargesVN[[#This Row],[Forfait immat]]</f>
        <v>0</v>
      </c>
    </row>
    <row r="465" spans="1:51" s="231" customFormat="1" ht="11.25" customHeight="1" x14ac:dyDescent="0.25">
      <c r="A465" s="401">
        <v>15</v>
      </c>
      <c r="B465" s="401" t="s">
        <v>183</v>
      </c>
      <c r="C465" s="401" t="s">
        <v>104</v>
      </c>
      <c r="D465" s="402">
        <v>46160</v>
      </c>
      <c r="E465" s="403">
        <v>46148</v>
      </c>
      <c r="F465" s="404"/>
      <c r="G465" s="404"/>
      <c r="H465" s="404"/>
      <c r="I465" s="404" t="s">
        <v>165</v>
      </c>
      <c r="J465" s="404"/>
      <c r="K465" s="404">
        <v>660392.68999999994</v>
      </c>
      <c r="L465" s="401" t="s">
        <v>33</v>
      </c>
      <c r="M465" s="401">
        <v>511929</v>
      </c>
      <c r="N465" s="401">
        <v>1929</v>
      </c>
      <c r="O465" s="401" t="s">
        <v>4316</v>
      </c>
      <c r="P465" s="405" t="s">
        <v>326</v>
      </c>
      <c r="Q465" s="401" t="s">
        <v>24</v>
      </c>
      <c r="R465" s="406">
        <v>33883.33</v>
      </c>
      <c r="S465" s="406">
        <v>666.67</v>
      </c>
      <c r="T465" s="407">
        <f t="shared" si="84"/>
        <v>34550</v>
      </c>
      <c r="U465" s="408">
        <v>46</v>
      </c>
      <c r="V465" s="406">
        <v>786</v>
      </c>
      <c r="W465" s="409">
        <v>95</v>
      </c>
      <c r="X465" s="410"/>
      <c r="Y465" s="409">
        <f t="shared" si="85"/>
        <v>691</v>
      </c>
      <c r="Z465" s="411">
        <f t="shared" si="86"/>
        <v>2.2749638205499276E-2</v>
      </c>
      <c r="AA465" s="410">
        <v>0</v>
      </c>
      <c r="AB465" s="409">
        <v>-2418.5</v>
      </c>
      <c r="AC465" s="409"/>
      <c r="AD465" s="409" t="s">
        <v>430</v>
      </c>
      <c r="AE465" s="412"/>
      <c r="AF465" s="412">
        <v>0</v>
      </c>
      <c r="AG465" s="409">
        <f t="shared" si="87"/>
        <v>0</v>
      </c>
      <c r="AH465" s="409"/>
      <c r="AI465" s="409">
        <f t="shared" si="88"/>
        <v>0</v>
      </c>
      <c r="AJ465" s="401" t="s">
        <v>149</v>
      </c>
      <c r="AK465" s="401">
        <v>0</v>
      </c>
      <c r="AL465" s="408" t="s">
        <v>293</v>
      </c>
      <c r="AM465" s="413">
        <f t="shared" si="89"/>
        <v>1</v>
      </c>
      <c r="AN465" s="413">
        <f t="shared" si="90"/>
        <v>1</v>
      </c>
      <c r="AO465" s="413"/>
      <c r="AP465" s="413"/>
      <c r="AQ465" s="413">
        <f t="shared" si="91"/>
        <v>1</v>
      </c>
      <c r="AR465" s="414" t="str">
        <f>IF(A465="","",VLOOKUP(A465,'Base Sites'!A:B,2,FALSE))</f>
        <v>Valauto Hainaut</v>
      </c>
      <c r="AS465" s="414" t="str">
        <f t="shared" si="92"/>
        <v>VOLKSWAGEN</v>
      </c>
      <c r="AT465" s="413"/>
      <c r="AU465" s="415" t="str">
        <f>IF(A465="","",VLOOKUP(L465,'Base Vendeurs'!A:B,2,FALSE))</f>
        <v>Sociétés NORD</v>
      </c>
      <c r="AV465" s="409">
        <f t="shared" si="93"/>
        <v>786</v>
      </c>
      <c r="AW465" s="411">
        <f t="shared" si="94"/>
        <v>2.2749638205499276E-2</v>
      </c>
      <c r="AX465" s="415" t="str">
        <f t="shared" si="95"/>
        <v>NON</v>
      </c>
      <c r="AY465" s="231">
        <f>+MargesVN[[#This Row],[Total COM]]+MargesVN[[#This Row],[EXT GIE]]+MargesVN[[#This Row],[Forfait immat]]</f>
        <v>0</v>
      </c>
    </row>
    <row r="466" spans="1:51" s="231" customFormat="1" ht="11.25" customHeight="1" x14ac:dyDescent="0.25">
      <c r="A466" s="401">
        <v>15</v>
      </c>
      <c r="B466" s="401" t="s">
        <v>183</v>
      </c>
      <c r="C466" s="401" t="s">
        <v>104</v>
      </c>
      <c r="D466" s="402">
        <v>46154</v>
      </c>
      <c r="E466" s="403">
        <v>46150</v>
      </c>
      <c r="F466" s="404"/>
      <c r="G466" s="404"/>
      <c r="H466" s="404"/>
      <c r="I466" s="404" t="s">
        <v>165</v>
      </c>
      <c r="J466" s="404"/>
      <c r="K466" s="404">
        <v>660392.68999999994</v>
      </c>
      <c r="L466" s="401" t="s">
        <v>33</v>
      </c>
      <c r="M466" s="401">
        <v>511930</v>
      </c>
      <c r="N466" s="401">
        <v>1930</v>
      </c>
      <c r="O466" s="401" t="s">
        <v>4347</v>
      </c>
      <c r="P466" s="405" t="s">
        <v>326</v>
      </c>
      <c r="Q466" s="401" t="s">
        <v>24</v>
      </c>
      <c r="R466" s="406">
        <v>33883.33</v>
      </c>
      <c r="S466" s="406">
        <v>666.67</v>
      </c>
      <c r="T466" s="407">
        <f t="shared" si="84"/>
        <v>34550</v>
      </c>
      <c r="U466" s="408">
        <v>40</v>
      </c>
      <c r="V466" s="406">
        <v>786</v>
      </c>
      <c r="W466" s="409">
        <v>95</v>
      </c>
      <c r="X466" s="410"/>
      <c r="Y466" s="409">
        <f t="shared" si="85"/>
        <v>691</v>
      </c>
      <c r="Z466" s="411">
        <f t="shared" si="86"/>
        <v>2.2749638205499276E-2</v>
      </c>
      <c r="AA466" s="410">
        <v>0</v>
      </c>
      <c r="AB466" s="409">
        <v>-2418.5</v>
      </c>
      <c r="AC466" s="409"/>
      <c r="AD466" s="409" t="s">
        <v>430</v>
      </c>
      <c r="AE466" s="412"/>
      <c r="AF466" s="412">
        <v>0</v>
      </c>
      <c r="AG466" s="409">
        <f t="shared" si="87"/>
        <v>0</v>
      </c>
      <c r="AH466" s="409"/>
      <c r="AI466" s="409">
        <f t="shared" si="88"/>
        <v>0</v>
      </c>
      <c r="AJ466" s="401" t="s">
        <v>149</v>
      </c>
      <c r="AK466" s="401">
        <v>0</v>
      </c>
      <c r="AL466" s="408" t="s">
        <v>293</v>
      </c>
      <c r="AM466" s="413">
        <f t="shared" si="89"/>
        <v>1</v>
      </c>
      <c r="AN466" s="413">
        <f t="shared" si="90"/>
        <v>1</v>
      </c>
      <c r="AO466" s="413"/>
      <c r="AP466" s="413"/>
      <c r="AQ466" s="413">
        <f t="shared" si="91"/>
        <v>1</v>
      </c>
      <c r="AR466" s="414" t="str">
        <f>IF(A466="","",VLOOKUP(A466,'Base Sites'!A:B,2,FALSE))</f>
        <v>Valauto Hainaut</v>
      </c>
      <c r="AS466" s="414" t="str">
        <f t="shared" si="92"/>
        <v>VOLKSWAGEN</v>
      </c>
      <c r="AT466" s="413"/>
      <c r="AU466" s="415" t="str">
        <f>IF(A466="","",VLOOKUP(L466,'Base Vendeurs'!A:B,2,FALSE))</f>
        <v>Sociétés NORD</v>
      </c>
      <c r="AV466" s="409">
        <f t="shared" si="93"/>
        <v>786</v>
      </c>
      <c r="AW466" s="411">
        <f t="shared" si="94"/>
        <v>2.2749638205499276E-2</v>
      </c>
      <c r="AX466" s="415" t="str">
        <f t="shared" si="95"/>
        <v>NON</v>
      </c>
      <c r="AY466" s="231">
        <f>+MargesVN[[#This Row],[Total COM]]+MargesVN[[#This Row],[EXT GIE]]+MargesVN[[#This Row],[Forfait immat]]</f>
        <v>0</v>
      </c>
    </row>
    <row r="467" spans="1:51" s="231" customFormat="1" ht="11.25" customHeight="1" x14ac:dyDescent="0.25">
      <c r="A467" s="354">
        <v>15</v>
      </c>
      <c r="B467" s="354" t="s">
        <v>183</v>
      </c>
      <c r="C467" s="354" t="s">
        <v>104</v>
      </c>
      <c r="D467" s="355">
        <v>46127</v>
      </c>
      <c r="E467" s="356">
        <v>46126</v>
      </c>
      <c r="F467" s="357"/>
      <c r="G467" s="357"/>
      <c r="H467" s="357"/>
      <c r="I467" s="357" t="s">
        <v>165</v>
      </c>
      <c r="J467" s="357"/>
      <c r="K467" s="357">
        <v>1071256.81</v>
      </c>
      <c r="L467" s="354" t="s">
        <v>33</v>
      </c>
      <c r="M467" s="354">
        <v>511931</v>
      </c>
      <c r="N467" s="354">
        <v>1931</v>
      </c>
      <c r="O467" s="354" t="s">
        <v>3536</v>
      </c>
      <c r="P467" s="358" t="s">
        <v>326</v>
      </c>
      <c r="Q467" s="354" t="s">
        <v>24</v>
      </c>
      <c r="R467" s="359">
        <v>33883.33</v>
      </c>
      <c r="S467" s="359">
        <v>666.67</v>
      </c>
      <c r="T467" s="360">
        <f t="shared" si="84"/>
        <v>34550</v>
      </c>
      <c r="U467" s="361">
        <v>20</v>
      </c>
      <c r="V467" s="359">
        <v>786</v>
      </c>
      <c r="W467" s="362">
        <v>95</v>
      </c>
      <c r="X467" s="363"/>
      <c r="Y467" s="362">
        <f t="shared" si="85"/>
        <v>691</v>
      </c>
      <c r="Z467" s="364">
        <f t="shared" si="86"/>
        <v>2.2749638205499276E-2</v>
      </c>
      <c r="AA467" s="363">
        <v>0</v>
      </c>
      <c r="AB467" s="362">
        <v>-2418.5</v>
      </c>
      <c r="AC467" s="362"/>
      <c r="AD467" s="362" t="s">
        <v>430</v>
      </c>
      <c r="AE467" s="365"/>
      <c r="AF467" s="365">
        <v>0</v>
      </c>
      <c r="AG467" s="362">
        <f t="shared" si="87"/>
        <v>0</v>
      </c>
      <c r="AH467" s="362"/>
      <c r="AI467" s="362">
        <f t="shared" si="88"/>
        <v>0</v>
      </c>
      <c r="AJ467" s="354" t="s">
        <v>149</v>
      </c>
      <c r="AK467" s="354">
        <v>0</v>
      </c>
      <c r="AL467" s="361"/>
      <c r="AM467" s="366">
        <f t="shared" si="89"/>
        <v>0</v>
      </c>
      <c r="AN467" s="366">
        <f t="shared" si="90"/>
        <v>1</v>
      </c>
      <c r="AO467" s="366"/>
      <c r="AP467" s="366"/>
      <c r="AQ467" s="366">
        <f t="shared" si="91"/>
        <v>0</v>
      </c>
      <c r="AR467" s="367" t="str">
        <f>IF(A467="","",VLOOKUP(A467,'Base Sites'!A:B,2,FALSE))</f>
        <v>Valauto Hainaut</v>
      </c>
      <c r="AS467" s="367" t="str">
        <f t="shared" si="92"/>
        <v>VOLKSWAGEN</v>
      </c>
      <c r="AT467" s="366"/>
      <c r="AU467" s="368" t="str">
        <f>IF(A467="","",VLOOKUP(L467,'Base Vendeurs'!A:B,2,FALSE))</f>
        <v>Sociétés NORD</v>
      </c>
      <c r="AV467" s="362">
        <f t="shared" si="93"/>
        <v>786</v>
      </c>
      <c r="AW467" s="364">
        <f t="shared" si="94"/>
        <v>2.2749638205499276E-2</v>
      </c>
      <c r="AX467" s="368" t="str">
        <f t="shared" si="95"/>
        <v>NON</v>
      </c>
      <c r="AY467" s="231">
        <f>+MargesVN[[#This Row],[Total COM]]+MargesVN[[#This Row],[EXT GIE]]+MargesVN[[#This Row],[Forfait immat]]</f>
        <v>0</v>
      </c>
    </row>
    <row r="468" spans="1:51" s="231" customFormat="1" ht="11.25" customHeight="1" x14ac:dyDescent="0.25">
      <c r="A468" s="354">
        <v>15</v>
      </c>
      <c r="B468" s="354" t="s">
        <v>183</v>
      </c>
      <c r="C468" s="354" t="s">
        <v>104</v>
      </c>
      <c r="D468" s="355">
        <v>46129</v>
      </c>
      <c r="E468" s="356">
        <v>46128</v>
      </c>
      <c r="F468" s="357"/>
      <c r="G468" s="357"/>
      <c r="H468" s="357"/>
      <c r="I468" s="357" t="s">
        <v>165</v>
      </c>
      <c r="J468" s="357"/>
      <c r="K468" s="357">
        <v>1071256.81</v>
      </c>
      <c r="L468" s="354" t="s">
        <v>33</v>
      </c>
      <c r="M468" s="354">
        <v>511932</v>
      </c>
      <c r="N468" s="354">
        <v>1932</v>
      </c>
      <c r="O468" s="354" t="s">
        <v>3534</v>
      </c>
      <c r="P468" s="358" t="s">
        <v>326</v>
      </c>
      <c r="Q468" s="354" t="s">
        <v>24</v>
      </c>
      <c r="R468" s="359">
        <v>33883.33</v>
      </c>
      <c r="S468" s="359">
        <v>666.67</v>
      </c>
      <c r="T468" s="360">
        <f t="shared" si="84"/>
        <v>34550</v>
      </c>
      <c r="U468" s="361">
        <v>22</v>
      </c>
      <c r="V468" s="359">
        <v>786</v>
      </c>
      <c r="W468" s="362">
        <v>95</v>
      </c>
      <c r="X468" s="363"/>
      <c r="Y468" s="362">
        <f t="shared" si="85"/>
        <v>691</v>
      </c>
      <c r="Z468" s="364">
        <f t="shared" si="86"/>
        <v>2.2749638205499276E-2</v>
      </c>
      <c r="AA468" s="363">
        <v>0</v>
      </c>
      <c r="AB468" s="362">
        <v>-2418.5</v>
      </c>
      <c r="AC468" s="362"/>
      <c r="AD468" s="362" t="s">
        <v>430</v>
      </c>
      <c r="AE468" s="365"/>
      <c r="AF468" s="365">
        <v>0</v>
      </c>
      <c r="AG468" s="362">
        <f t="shared" si="87"/>
        <v>0</v>
      </c>
      <c r="AH468" s="362"/>
      <c r="AI468" s="362">
        <f t="shared" si="88"/>
        <v>0</v>
      </c>
      <c r="AJ468" s="354" t="s">
        <v>149</v>
      </c>
      <c r="AK468" s="354">
        <v>0</v>
      </c>
      <c r="AL468" s="361"/>
      <c r="AM468" s="366">
        <f t="shared" si="89"/>
        <v>0</v>
      </c>
      <c r="AN468" s="366">
        <f t="shared" si="90"/>
        <v>1</v>
      </c>
      <c r="AO468" s="366"/>
      <c r="AP468" s="366"/>
      <c r="AQ468" s="366">
        <f t="shared" si="91"/>
        <v>0</v>
      </c>
      <c r="AR468" s="367" t="str">
        <f>IF(A468="","",VLOOKUP(A468,'Base Sites'!A:B,2,FALSE))</f>
        <v>Valauto Hainaut</v>
      </c>
      <c r="AS468" s="367" t="str">
        <f t="shared" si="92"/>
        <v>VOLKSWAGEN</v>
      </c>
      <c r="AT468" s="366"/>
      <c r="AU468" s="368" t="str">
        <f>IF(A468="","",VLOOKUP(L468,'Base Vendeurs'!A:B,2,FALSE))</f>
        <v>Sociétés NORD</v>
      </c>
      <c r="AV468" s="362">
        <f t="shared" si="93"/>
        <v>786</v>
      </c>
      <c r="AW468" s="364">
        <f t="shared" si="94"/>
        <v>2.2749638205499276E-2</v>
      </c>
      <c r="AX468" s="368" t="str">
        <f t="shared" si="95"/>
        <v>NON</v>
      </c>
      <c r="AY468" s="231">
        <f>+MargesVN[[#This Row],[Total COM]]+MargesVN[[#This Row],[EXT GIE]]+MargesVN[[#This Row],[Forfait immat]]</f>
        <v>0</v>
      </c>
    </row>
    <row r="469" spans="1:51" s="231" customFormat="1" ht="11.25" customHeight="1" x14ac:dyDescent="0.25">
      <c r="A469" s="431">
        <v>60</v>
      </c>
      <c r="B469" s="431" t="s">
        <v>163</v>
      </c>
      <c r="C469" s="431" t="s">
        <v>104</v>
      </c>
      <c r="D469" s="432">
        <v>46198</v>
      </c>
      <c r="E469" s="433">
        <v>46198</v>
      </c>
      <c r="F469" s="434"/>
      <c r="G469" s="434"/>
      <c r="H469" s="434"/>
      <c r="I469" s="434"/>
      <c r="J469" s="434"/>
      <c r="K469" s="434">
        <v>0</v>
      </c>
      <c r="L469" s="431" t="s">
        <v>445</v>
      </c>
      <c r="M469" s="431">
        <v>511933</v>
      </c>
      <c r="N469" s="431">
        <v>1933</v>
      </c>
      <c r="O469" s="431" t="s">
        <v>4961</v>
      </c>
      <c r="P469" s="435" t="s">
        <v>4962</v>
      </c>
      <c r="Q469" s="431" t="s">
        <v>26</v>
      </c>
      <c r="R469" s="436">
        <v>41988.33</v>
      </c>
      <c r="S469" s="436">
        <v>2125</v>
      </c>
      <c r="T469" s="437">
        <f t="shared" si="84"/>
        <v>44113.33</v>
      </c>
      <c r="U469" s="438">
        <v>190</v>
      </c>
      <c r="V469" s="436">
        <v>911.94</v>
      </c>
      <c r="W469" s="439">
        <v>95</v>
      </c>
      <c r="X469" s="440"/>
      <c r="Y469" s="439">
        <f t="shared" si="85"/>
        <v>816.94</v>
      </c>
      <c r="Z469" s="441">
        <f t="shared" si="86"/>
        <v>2.0672662888972564E-2</v>
      </c>
      <c r="AA469" s="440">
        <v>0</v>
      </c>
      <c r="AB469" s="439">
        <v>-4751.58</v>
      </c>
      <c r="AC469" s="439"/>
      <c r="AD469" s="439"/>
      <c r="AE469" s="442">
        <v>0.12</v>
      </c>
      <c r="AF469" s="442">
        <v>0.12</v>
      </c>
      <c r="AG469" s="439">
        <f t="shared" si="87"/>
        <v>98.032800000000009</v>
      </c>
      <c r="AH469" s="439"/>
      <c r="AI469" s="439">
        <f t="shared" si="88"/>
        <v>98.032800000000009</v>
      </c>
      <c r="AJ469" s="431" t="s">
        <v>149</v>
      </c>
      <c r="AK469" s="431">
        <v>30</v>
      </c>
      <c r="AL469" s="438">
        <v>50</v>
      </c>
      <c r="AM469" s="443">
        <f t="shared" si="89"/>
        <v>1</v>
      </c>
      <c r="AN469" s="443">
        <f t="shared" si="90"/>
        <v>1</v>
      </c>
      <c r="AO469" s="443"/>
      <c r="AP469" s="443"/>
      <c r="AQ469" s="443">
        <f t="shared" si="91"/>
        <v>1</v>
      </c>
      <c r="AR469" s="444" t="str">
        <f>IF(A469="","",VLOOKUP(A469,'Base Sites'!A:B,2,FALSE))</f>
        <v>Val de Lys Automobiles</v>
      </c>
      <c r="AS469" s="444" t="str">
        <f t="shared" si="92"/>
        <v>VOLKSWAGEN</v>
      </c>
      <c r="AT469" s="443"/>
      <c r="AU469" s="445" t="str">
        <f>IF(A469="","",VLOOKUP(L469,'Base Vendeurs'!A:B,2,FALSE))</f>
        <v xml:space="preserve">Val de Lys </v>
      </c>
      <c r="AV469" s="439">
        <f t="shared" si="93"/>
        <v>911.94</v>
      </c>
      <c r="AW469" s="441">
        <f t="shared" si="94"/>
        <v>2.0672662888972564E-2</v>
      </c>
      <c r="AX469" s="445" t="str">
        <f t="shared" si="95"/>
        <v>NON</v>
      </c>
      <c r="AY469" s="231">
        <f>+MargesVN[[#This Row],[Total COM]]+MargesVN[[#This Row],[EXT GIE]]+MargesVN[[#This Row],[Forfait immat]]</f>
        <v>178.03280000000001</v>
      </c>
    </row>
    <row r="470" spans="1:51" s="231" customFormat="1" ht="11.25" customHeight="1" x14ac:dyDescent="0.25">
      <c r="A470" s="431">
        <v>15</v>
      </c>
      <c r="B470" s="431" t="s">
        <v>183</v>
      </c>
      <c r="C470" s="431" t="s">
        <v>104</v>
      </c>
      <c r="D470" s="432">
        <v>46176</v>
      </c>
      <c r="E470" s="433">
        <v>46175</v>
      </c>
      <c r="F470" s="434"/>
      <c r="G470" s="434"/>
      <c r="H470" s="434"/>
      <c r="I470" s="434" t="s">
        <v>165</v>
      </c>
      <c r="J470" s="434"/>
      <c r="K470" s="434">
        <v>660392.68999999994</v>
      </c>
      <c r="L470" s="431" t="s">
        <v>33</v>
      </c>
      <c r="M470" s="431">
        <v>511933</v>
      </c>
      <c r="N470" s="431">
        <v>1933</v>
      </c>
      <c r="O470" s="431" t="s">
        <v>5105</v>
      </c>
      <c r="P470" s="435" t="s">
        <v>326</v>
      </c>
      <c r="Q470" s="431" t="s">
        <v>24</v>
      </c>
      <c r="R470" s="436">
        <v>33883.33</v>
      </c>
      <c r="S470" s="436">
        <v>666.67</v>
      </c>
      <c r="T470" s="437">
        <f t="shared" si="84"/>
        <v>34550</v>
      </c>
      <c r="U470" s="438">
        <v>62</v>
      </c>
      <c r="V470" s="436">
        <v>786</v>
      </c>
      <c r="W470" s="439">
        <v>95</v>
      </c>
      <c r="X470" s="440"/>
      <c r="Y470" s="439">
        <f t="shared" si="85"/>
        <v>691</v>
      </c>
      <c r="Z470" s="441">
        <f t="shared" si="86"/>
        <v>2.2749638205499276E-2</v>
      </c>
      <c r="AA470" s="440">
        <v>0</v>
      </c>
      <c r="AB470" s="439">
        <v>-2418.5</v>
      </c>
      <c r="AC470" s="439"/>
      <c r="AD470" s="439" t="s">
        <v>5148</v>
      </c>
      <c r="AE470" s="442"/>
      <c r="AF470" s="442">
        <v>0</v>
      </c>
      <c r="AG470" s="439">
        <f t="shared" si="87"/>
        <v>0</v>
      </c>
      <c r="AH470" s="439"/>
      <c r="AI470" s="439">
        <f t="shared" si="88"/>
        <v>0</v>
      </c>
      <c r="AJ470" s="431" t="s">
        <v>149</v>
      </c>
      <c r="AK470" s="431">
        <v>0</v>
      </c>
      <c r="AL470" s="438"/>
      <c r="AM470" s="443">
        <f t="shared" si="89"/>
        <v>0</v>
      </c>
      <c r="AN470" s="443">
        <f t="shared" si="90"/>
        <v>1</v>
      </c>
      <c r="AO470" s="443"/>
      <c r="AP470" s="443"/>
      <c r="AQ470" s="443">
        <f t="shared" si="91"/>
        <v>0</v>
      </c>
      <c r="AR470" s="444" t="str">
        <f>IF(A470="","",VLOOKUP(A470,'Base Sites'!A:B,2,FALSE))</f>
        <v>Valauto Hainaut</v>
      </c>
      <c r="AS470" s="444" t="str">
        <f t="shared" si="92"/>
        <v>VOLKSWAGEN</v>
      </c>
      <c r="AT470" s="443"/>
      <c r="AU470" s="445" t="str">
        <f>IF(A470="","",VLOOKUP(L470,'Base Vendeurs'!A:B,2,FALSE))</f>
        <v>Sociétés NORD</v>
      </c>
      <c r="AV470" s="439">
        <f t="shared" si="93"/>
        <v>786</v>
      </c>
      <c r="AW470" s="441">
        <f t="shared" si="94"/>
        <v>2.2749638205499276E-2</v>
      </c>
      <c r="AX470" s="445" t="str">
        <f t="shared" si="95"/>
        <v>NON</v>
      </c>
      <c r="AY470" s="231">
        <f>+MargesVN[[#This Row],[Total COM]]+MargesVN[[#This Row],[EXT GIE]]+MargesVN[[#This Row],[Forfait immat]]</f>
        <v>0</v>
      </c>
    </row>
    <row r="471" spans="1:51" s="231" customFormat="1" ht="11.25" customHeight="1" x14ac:dyDescent="0.25">
      <c r="A471" s="401">
        <v>15</v>
      </c>
      <c r="B471" s="401" t="s">
        <v>183</v>
      </c>
      <c r="C471" s="401" t="s">
        <v>104</v>
      </c>
      <c r="D471" s="402">
        <v>46148</v>
      </c>
      <c r="E471" s="403">
        <v>46148</v>
      </c>
      <c r="F471" s="404"/>
      <c r="G471" s="404"/>
      <c r="H471" s="404"/>
      <c r="I471" s="404" t="s">
        <v>165</v>
      </c>
      <c r="J471" s="404"/>
      <c r="K471" s="404">
        <v>660392.68999999994</v>
      </c>
      <c r="L471" s="401" t="s">
        <v>33</v>
      </c>
      <c r="M471" s="401">
        <v>511934</v>
      </c>
      <c r="N471" s="401">
        <v>1934</v>
      </c>
      <c r="O471" s="401" t="s">
        <v>4338</v>
      </c>
      <c r="P471" s="405" t="s">
        <v>326</v>
      </c>
      <c r="Q471" s="401" t="s">
        <v>24</v>
      </c>
      <c r="R471" s="406">
        <v>33883.33</v>
      </c>
      <c r="S471" s="406">
        <v>666.67</v>
      </c>
      <c r="T471" s="407">
        <f t="shared" si="84"/>
        <v>34550</v>
      </c>
      <c r="U471" s="408">
        <v>28</v>
      </c>
      <c r="V471" s="406">
        <v>786</v>
      </c>
      <c r="W471" s="409">
        <v>95</v>
      </c>
      <c r="X471" s="410"/>
      <c r="Y471" s="409">
        <f t="shared" si="85"/>
        <v>691</v>
      </c>
      <c r="Z471" s="411">
        <f t="shared" si="86"/>
        <v>2.2749638205499276E-2</v>
      </c>
      <c r="AA471" s="410">
        <v>0</v>
      </c>
      <c r="AB471" s="409">
        <v>-2418.5</v>
      </c>
      <c r="AC471" s="409"/>
      <c r="AD471" s="409" t="s">
        <v>430</v>
      </c>
      <c r="AE471" s="412"/>
      <c r="AF471" s="412">
        <v>0</v>
      </c>
      <c r="AG471" s="409">
        <f t="shared" si="87"/>
        <v>0</v>
      </c>
      <c r="AH471" s="409"/>
      <c r="AI471" s="409">
        <f t="shared" si="88"/>
        <v>0</v>
      </c>
      <c r="AJ471" s="401" t="s">
        <v>149</v>
      </c>
      <c r="AK471" s="401">
        <v>0</v>
      </c>
      <c r="AL471" s="408" t="s">
        <v>293</v>
      </c>
      <c r="AM471" s="413">
        <f t="shared" si="89"/>
        <v>1</v>
      </c>
      <c r="AN471" s="413">
        <f t="shared" si="90"/>
        <v>1</v>
      </c>
      <c r="AO471" s="413"/>
      <c r="AP471" s="413"/>
      <c r="AQ471" s="413">
        <f t="shared" si="91"/>
        <v>1</v>
      </c>
      <c r="AR471" s="414" t="str">
        <f>IF(A471="","",VLOOKUP(A471,'Base Sites'!A:B,2,FALSE))</f>
        <v>Valauto Hainaut</v>
      </c>
      <c r="AS471" s="414" t="str">
        <f t="shared" si="92"/>
        <v>VOLKSWAGEN</v>
      </c>
      <c r="AT471" s="413"/>
      <c r="AU471" s="415" t="str">
        <f>IF(A471="","",VLOOKUP(L471,'Base Vendeurs'!A:B,2,FALSE))</f>
        <v>Sociétés NORD</v>
      </c>
      <c r="AV471" s="409">
        <f t="shared" si="93"/>
        <v>786</v>
      </c>
      <c r="AW471" s="411">
        <f t="shared" si="94"/>
        <v>2.2749638205499276E-2</v>
      </c>
      <c r="AX471" s="415" t="str">
        <f t="shared" si="95"/>
        <v>NON</v>
      </c>
      <c r="AY471" s="231">
        <f>+MargesVN[[#This Row],[Total COM]]+MargesVN[[#This Row],[EXT GIE]]+MargesVN[[#This Row],[Forfait immat]]</f>
        <v>0</v>
      </c>
    </row>
    <row r="472" spans="1:51" s="231" customFormat="1" ht="11.25" customHeight="1" x14ac:dyDescent="0.25">
      <c r="A472" s="354">
        <v>15</v>
      </c>
      <c r="B472" s="354" t="s">
        <v>183</v>
      </c>
      <c r="C472" s="354" t="s">
        <v>104</v>
      </c>
      <c r="D472" s="355">
        <v>46128</v>
      </c>
      <c r="E472" s="356">
        <v>46127</v>
      </c>
      <c r="F472" s="357"/>
      <c r="G472" s="357"/>
      <c r="H472" s="357"/>
      <c r="I472" s="357" t="s">
        <v>165</v>
      </c>
      <c r="J472" s="357"/>
      <c r="K472" s="357">
        <v>1071256.81</v>
      </c>
      <c r="L472" s="354" t="s">
        <v>33</v>
      </c>
      <c r="M472" s="354">
        <v>511935</v>
      </c>
      <c r="N472" s="354">
        <v>1935</v>
      </c>
      <c r="O472" s="354" t="s">
        <v>3579</v>
      </c>
      <c r="P472" s="358" t="s">
        <v>326</v>
      </c>
      <c r="Q472" s="354" t="s">
        <v>24</v>
      </c>
      <c r="R472" s="359">
        <v>33883.33</v>
      </c>
      <c r="S472" s="359">
        <v>666.67</v>
      </c>
      <c r="T472" s="360">
        <f t="shared" si="84"/>
        <v>34550</v>
      </c>
      <c r="U472" s="361">
        <v>23</v>
      </c>
      <c r="V472" s="359">
        <v>786</v>
      </c>
      <c r="W472" s="362">
        <v>95</v>
      </c>
      <c r="X472" s="363"/>
      <c r="Y472" s="362">
        <f t="shared" si="85"/>
        <v>691</v>
      </c>
      <c r="Z472" s="364">
        <f t="shared" si="86"/>
        <v>2.2749638205499276E-2</v>
      </c>
      <c r="AA472" s="363">
        <v>0</v>
      </c>
      <c r="AB472" s="362">
        <v>-2418.5</v>
      </c>
      <c r="AC472" s="362"/>
      <c r="AD472" s="362" t="s">
        <v>430</v>
      </c>
      <c r="AE472" s="365"/>
      <c r="AF472" s="365">
        <v>0</v>
      </c>
      <c r="AG472" s="362">
        <f t="shared" si="87"/>
        <v>0</v>
      </c>
      <c r="AH472" s="362"/>
      <c r="AI472" s="362">
        <f t="shared" si="88"/>
        <v>0</v>
      </c>
      <c r="AJ472" s="354" t="s">
        <v>149</v>
      </c>
      <c r="AK472" s="354">
        <v>0</v>
      </c>
      <c r="AL472" s="361"/>
      <c r="AM472" s="366">
        <f t="shared" si="89"/>
        <v>0</v>
      </c>
      <c r="AN472" s="366">
        <f t="shared" si="90"/>
        <v>1</v>
      </c>
      <c r="AO472" s="366"/>
      <c r="AP472" s="366"/>
      <c r="AQ472" s="366">
        <f t="shared" si="91"/>
        <v>0</v>
      </c>
      <c r="AR472" s="367" t="str">
        <f>IF(A472="","",VLOOKUP(A472,'Base Sites'!A:B,2,FALSE))</f>
        <v>Valauto Hainaut</v>
      </c>
      <c r="AS472" s="367" t="str">
        <f t="shared" si="92"/>
        <v>VOLKSWAGEN</v>
      </c>
      <c r="AT472" s="366"/>
      <c r="AU472" s="368" t="str">
        <f>IF(A472="","",VLOOKUP(L472,'Base Vendeurs'!A:B,2,FALSE))</f>
        <v>Sociétés NORD</v>
      </c>
      <c r="AV472" s="362">
        <f t="shared" si="93"/>
        <v>786</v>
      </c>
      <c r="AW472" s="364">
        <f t="shared" si="94"/>
        <v>2.2749638205499276E-2</v>
      </c>
      <c r="AX472" s="368" t="str">
        <f t="shared" si="95"/>
        <v>NON</v>
      </c>
      <c r="AY472" s="231">
        <f>+MargesVN[[#This Row],[Total COM]]+MargesVN[[#This Row],[EXT GIE]]+MargesVN[[#This Row],[Forfait immat]]</f>
        <v>0</v>
      </c>
    </row>
    <row r="473" spans="1:51" s="231" customFormat="1" ht="11.25" customHeight="1" x14ac:dyDescent="0.25">
      <c r="A473" s="354">
        <v>15</v>
      </c>
      <c r="B473" s="354" t="s">
        <v>183</v>
      </c>
      <c r="C473" s="354" t="s">
        <v>104</v>
      </c>
      <c r="D473" s="355">
        <v>46128</v>
      </c>
      <c r="E473" s="356">
        <v>46128</v>
      </c>
      <c r="F473" s="357"/>
      <c r="G473" s="357"/>
      <c r="H473" s="357"/>
      <c r="I473" s="357" t="s">
        <v>165</v>
      </c>
      <c r="J473" s="357"/>
      <c r="K473" s="357">
        <v>1071256.81</v>
      </c>
      <c r="L473" s="354" t="s">
        <v>33</v>
      </c>
      <c r="M473" s="354">
        <v>511936</v>
      </c>
      <c r="N473" s="354">
        <v>1936</v>
      </c>
      <c r="O473" s="354" t="s">
        <v>3595</v>
      </c>
      <c r="P473" s="358" t="s">
        <v>326</v>
      </c>
      <c r="Q473" s="354" t="s">
        <v>24</v>
      </c>
      <c r="R473" s="359">
        <v>33883.33</v>
      </c>
      <c r="S473" s="359">
        <v>666.67</v>
      </c>
      <c r="T473" s="360">
        <f t="shared" si="84"/>
        <v>34550</v>
      </c>
      <c r="U473" s="361">
        <v>21</v>
      </c>
      <c r="V473" s="359">
        <v>786</v>
      </c>
      <c r="W473" s="362">
        <v>95</v>
      </c>
      <c r="X473" s="363"/>
      <c r="Y473" s="362">
        <f t="shared" si="85"/>
        <v>691</v>
      </c>
      <c r="Z473" s="364">
        <f t="shared" si="86"/>
        <v>2.2749638205499276E-2</v>
      </c>
      <c r="AA473" s="363">
        <v>0</v>
      </c>
      <c r="AB473" s="362">
        <v>-2418.5</v>
      </c>
      <c r="AC473" s="362"/>
      <c r="AD473" s="362" t="s">
        <v>430</v>
      </c>
      <c r="AE473" s="365"/>
      <c r="AF473" s="365">
        <v>0</v>
      </c>
      <c r="AG473" s="362">
        <f t="shared" si="87"/>
        <v>0</v>
      </c>
      <c r="AH473" s="362"/>
      <c r="AI473" s="362">
        <f t="shared" si="88"/>
        <v>0</v>
      </c>
      <c r="AJ473" s="354" t="s">
        <v>149</v>
      </c>
      <c r="AK473" s="354">
        <v>0</v>
      </c>
      <c r="AL473" s="361"/>
      <c r="AM473" s="366">
        <f t="shared" si="89"/>
        <v>0</v>
      </c>
      <c r="AN473" s="366">
        <f t="shared" si="90"/>
        <v>1</v>
      </c>
      <c r="AO473" s="366"/>
      <c r="AP473" s="366"/>
      <c r="AQ473" s="366">
        <f t="shared" si="91"/>
        <v>0</v>
      </c>
      <c r="AR473" s="367" t="str">
        <f>IF(A473="","",VLOOKUP(A473,'Base Sites'!A:B,2,FALSE))</f>
        <v>Valauto Hainaut</v>
      </c>
      <c r="AS473" s="367" t="str">
        <f t="shared" si="92"/>
        <v>VOLKSWAGEN</v>
      </c>
      <c r="AT473" s="366"/>
      <c r="AU473" s="368" t="str">
        <f>IF(A473="","",VLOOKUP(L473,'Base Vendeurs'!A:B,2,FALSE))</f>
        <v>Sociétés NORD</v>
      </c>
      <c r="AV473" s="362">
        <f t="shared" si="93"/>
        <v>786</v>
      </c>
      <c r="AW473" s="364">
        <f t="shared" si="94"/>
        <v>2.2749638205499276E-2</v>
      </c>
      <c r="AX473" s="368" t="str">
        <f t="shared" si="95"/>
        <v>NON</v>
      </c>
      <c r="AY473" s="231">
        <f>+MargesVN[[#This Row],[Total COM]]+MargesVN[[#This Row],[EXT GIE]]+MargesVN[[#This Row],[Forfait immat]]</f>
        <v>0</v>
      </c>
    </row>
    <row r="474" spans="1:51" s="231" customFormat="1" ht="11.25" customHeight="1" x14ac:dyDescent="0.25">
      <c r="A474" s="431">
        <v>15</v>
      </c>
      <c r="B474" s="431" t="s">
        <v>183</v>
      </c>
      <c r="C474" s="431" t="s">
        <v>104</v>
      </c>
      <c r="D474" s="432">
        <v>46181</v>
      </c>
      <c r="E474" s="433">
        <v>46178</v>
      </c>
      <c r="F474" s="434"/>
      <c r="G474" s="434"/>
      <c r="H474" s="434"/>
      <c r="I474" s="434" t="s">
        <v>165</v>
      </c>
      <c r="J474" s="434"/>
      <c r="K474" s="434">
        <v>660392.68999999994</v>
      </c>
      <c r="L474" s="431" t="s">
        <v>33</v>
      </c>
      <c r="M474" s="431">
        <v>511937</v>
      </c>
      <c r="N474" s="431">
        <v>1937</v>
      </c>
      <c r="O474" s="431" t="s">
        <v>5117</v>
      </c>
      <c r="P474" s="435" t="s">
        <v>326</v>
      </c>
      <c r="Q474" s="431" t="s">
        <v>24</v>
      </c>
      <c r="R474" s="436">
        <v>33883.33</v>
      </c>
      <c r="S474" s="436">
        <v>666.67</v>
      </c>
      <c r="T474" s="437">
        <f t="shared" si="84"/>
        <v>34550</v>
      </c>
      <c r="U474" s="438">
        <v>45</v>
      </c>
      <c r="V474" s="436">
        <v>786</v>
      </c>
      <c r="W474" s="439">
        <v>95</v>
      </c>
      <c r="X474" s="440"/>
      <c r="Y474" s="439">
        <f t="shared" si="85"/>
        <v>691</v>
      </c>
      <c r="Z474" s="441">
        <f t="shared" si="86"/>
        <v>2.2749638205499276E-2</v>
      </c>
      <c r="AA474" s="440">
        <v>0</v>
      </c>
      <c r="AB474" s="439">
        <v>-2418.5</v>
      </c>
      <c r="AC474" s="439"/>
      <c r="AD474" s="439" t="s">
        <v>5148</v>
      </c>
      <c r="AE474" s="442"/>
      <c r="AF474" s="442">
        <v>0</v>
      </c>
      <c r="AG474" s="439">
        <f t="shared" si="87"/>
        <v>0</v>
      </c>
      <c r="AH474" s="439"/>
      <c r="AI474" s="439">
        <f t="shared" si="88"/>
        <v>0</v>
      </c>
      <c r="AJ474" s="431" t="s">
        <v>149</v>
      </c>
      <c r="AK474" s="431">
        <v>0</v>
      </c>
      <c r="AL474" s="438"/>
      <c r="AM474" s="443">
        <f t="shared" si="89"/>
        <v>0</v>
      </c>
      <c r="AN474" s="443">
        <f t="shared" si="90"/>
        <v>1</v>
      </c>
      <c r="AO474" s="443"/>
      <c r="AP474" s="443"/>
      <c r="AQ474" s="443">
        <f t="shared" si="91"/>
        <v>0</v>
      </c>
      <c r="AR474" s="444" t="str">
        <f>IF(A474="","",VLOOKUP(A474,'Base Sites'!A:B,2,FALSE))</f>
        <v>Valauto Hainaut</v>
      </c>
      <c r="AS474" s="444" t="str">
        <f t="shared" si="92"/>
        <v>VOLKSWAGEN</v>
      </c>
      <c r="AT474" s="443"/>
      <c r="AU474" s="445" t="str">
        <f>IF(A474="","",VLOOKUP(L474,'Base Vendeurs'!A:B,2,FALSE))</f>
        <v>Sociétés NORD</v>
      </c>
      <c r="AV474" s="439">
        <f t="shared" si="93"/>
        <v>786</v>
      </c>
      <c r="AW474" s="441">
        <f t="shared" si="94"/>
        <v>2.2749638205499276E-2</v>
      </c>
      <c r="AX474" s="445" t="str">
        <f t="shared" si="95"/>
        <v>NON</v>
      </c>
      <c r="AY474" s="231">
        <f>+MargesVN[[#This Row],[Total COM]]+MargesVN[[#This Row],[EXT GIE]]+MargesVN[[#This Row],[Forfait immat]]</f>
        <v>0</v>
      </c>
    </row>
    <row r="475" spans="1:51" s="231" customFormat="1" ht="11.25" customHeight="1" x14ac:dyDescent="0.25">
      <c r="A475" s="401">
        <v>15</v>
      </c>
      <c r="B475" s="401" t="s">
        <v>183</v>
      </c>
      <c r="C475" s="401" t="s">
        <v>104</v>
      </c>
      <c r="D475" s="402">
        <v>46157</v>
      </c>
      <c r="E475" s="403">
        <v>46155</v>
      </c>
      <c r="F475" s="404"/>
      <c r="G475" s="404"/>
      <c r="H475" s="404"/>
      <c r="I475" s="404" t="s">
        <v>165</v>
      </c>
      <c r="J475" s="404"/>
      <c r="K475" s="404">
        <v>660392.68999999994</v>
      </c>
      <c r="L475" s="401" t="s">
        <v>33</v>
      </c>
      <c r="M475" s="401">
        <v>511938</v>
      </c>
      <c r="N475" s="401">
        <v>1938</v>
      </c>
      <c r="O475" s="401" t="s">
        <v>4324</v>
      </c>
      <c r="P475" s="405" t="s">
        <v>326</v>
      </c>
      <c r="Q475" s="401" t="s">
        <v>24</v>
      </c>
      <c r="R475" s="406">
        <v>33883.33</v>
      </c>
      <c r="S475" s="406">
        <v>666.67</v>
      </c>
      <c r="T475" s="407">
        <f t="shared" si="84"/>
        <v>34550</v>
      </c>
      <c r="U475" s="408">
        <v>43</v>
      </c>
      <c r="V475" s="406">
        <v>786</v>
      </c>
      <c r="W475" s="409">
        <v>95</v>
      </c>
      <c r="X475" s="410"/>
      <c r="Y475" s="409">
        <f t="shared" si="85"/>
        <v>691</v>
      </c>
      <c r="Z475" s="411">
        <f t="shared" si="86"/>
        <v>2.2749638205499276E-2</v>
      </c>
      <c r="AA475" s="410">
        <v>0</v>
      </c>
      <c r="AB475" s="409">
        <v>-2418.5</v>
      </c>
      <c r="AC475" s="409"/>
      <c r="AD475" s="409" t="s">
        <v>430</v>
      </c>
      <c r="AE475" s="412"/>
      <c r="AF475" s="412">
        <v>0</v>
      </c>
      <c r="AG475" s="409">
        <f t="shared" si="87"/>
        <v>0</v>
      </c>
      <c r="AH475" s="409"/>
      <c r="AI475" s="409">
        <f t="shared" si="88"/>
        <v>0</v>
      </c>
      <c r="AJ475" s="401" t="s">
        <v>149</v>
      </c>
      <c r="AK475" s="401">
        <v>0</v>
      </c>
      <c r="AL475" s="408" t="s">
        <v>293</v>
      </c>
      <c r="AM475" s="413">
        <f t="shared" si="89"/>
        <v>1</v>
      </c>
      <c r="AN475" s="413">
        <f t="shared" si="90"/>
        <v>1</v>
      </c>
      <c r="AO475" s="413"/>
      <c r="AP475" s="413"/>
      <c r="AQ475" s="413">
        <f t="shared" si="91"/>
        <v>1</v>
      </c>
      <c r="AR475" s="414" t="str">
        <f>IF(A475="","",VLOOKUP(A475,'Base Sites'!A:B,2,FALSE))</f>
        <v>Valauto Hainaut</v>
      </c>
      <c r="AS475" s="414" t="str">
        <f t="shared" si="92"/>
        <v>VOLKSWAGEN</v>
      </c>
      <c r="AT475" s="413"/>
      <c r="AU475" s="415" t="str">
        <f>IF(A475="","",VLOOKUP(L475,'Base Vendeurs'!A:B,2,FALSE))</f>
        <v>Sociétés NORD</v>
      </c>
      <c r="AV475" s="409">
        <f t="shared" si="93"/>
        <v>786</v>
      </c>
      <c r="AW475" s="411">
        <f t="shared" si="94"/>
        <v>2.2749638205499276E-2</v>
      </c>
      <c r="AX475" s="415" t="str">
        <f t="shared" si="95"/>
        <v>NON</v>
      </c>
      <c r="AY475" s="231">
        <f>+MargesVN[[#This Row],[Total COM]]+MargesVN[[#This Row],[EXT GIE]]+MargesVN[[#This Row],[Forfait immat]]</f>
        <v>0</v>
      </c>
    </row>
    <row r="476" spans="1:51" s="231" customFormat="1" ht="11.25" customHeight="1" x14ac:dyDescent="0.25">
      <c r="A476" s="401">
        <v>15</v>
      </c>
      <c r="B476" s="401" t="s">
        <v>183</v>
      </c>
      <c r="C476" s="401" t="s">
        <v>104</v>
      </c>
      <c r="D476" s="402">
        <v>46157</v>
      </c>
      <c r="E476" s="403">
        <v>46153</v>
      </c>
      <c r="F476" s="404"/>
      <c r="G476" s="404"/>
      <c r="H476" s="404"/>
      <c r="I476" s="404" t="s">
        <v>165</v>
      </c>
      <c r="J476" s="404"/>
      <c r="K476" s="404">
        <v>660392.68999999994</v>
      </c>
      <c r="L476" s="401" t="s">
        <v>33</v>
      </c>
      <c r="M476" s="401">
        <v>511939</v>
      </c>
      <c r="N476" s="401">
        <v>1939</v>
      </c>
      <c r="O476" s="401" t="s">
        <v>4320</v>
      </c>
      <c r="P476" s="405" t="s">
        <v>326</v>
      </c>
      <c r="Q476" s="401" t="s">
        <v>24</v>
      </c>
      <c r="R476" s="406">
        <v>33883.33</v>
      </c>
      <c r="S476" s="406">
        <v>666.67</v>
      </c>
      <c r="T476" s="407">
        <f t="shared" si="84"/>
        <v>34550</v>
      </c>
      <c r="U476" s="408">
        <v>43</v>
      </c>
      <c r="V476" s="406">
        <v>786</v>
      </c>
      <c r="W476" s="409">
        <v>95</v>
      </c>
      <c r="X476" s="410"/>
      <c r="Y476" s="409">
        <f t="shared" si="85"/>
        <v>691</v>
      </c>
      <c r="Z476" s="411">
        <f t="shared" si="86"/>
        <v>2.2749638205499276E-2</v>
      </c>
      <c r="AA476" s="410">
        <v>0</v>
      </c>
      <c r="AB476" s="409">
        <v>-2418.5</v>
      </c>
      <c r="AC476" s="409"/>
      <c r="AD476" s="409" t="s">
        <v>430</v>
      </c>
      <c r="AE476" s="412"/>
      <c r="AF476" s="412">
        <v>0</v>
      </c>
      <c r="AG476" s="409">
        <f t="shared" si="87"/>
        <v>0</v>
      </c>
      <c r="AH476" s="409"/>
      <c r="AI476" s="409">
        <f t="shared" si="88"/>
        <v>0</v>
      </c>
      <c r="AJ476" s="401" t="s">
        <v>149</v>
      </c>
      <c r="AK476" s="401">
        <v>0</v>
      </c>
      <c r="AL476" s="408" t="s">
        <v>293</v>
      </c>
      <c r="AM476" s="413">
        <f t="shared" si="89"/>
        <v>1</v>
      </c>
      <c r="AN476" s="413">
        <f t="shared" si="90"/>
        <v>1</v>
      </c>
      <c r="AO476" s="413"/>
      <c r="AP476" s="413"/>
      <c r="AQ476" s="413">
        <f t="shared" si="91"/>
        <v>1</v>
      </c>
      <c r="AR476" s="414" t="str">
        <f>IF(A476="","",VLOOKUP(A476,'Base Sites'!A:B,2,FALSE))</f>
        <v>Valauto Hainaut</v>
      </c>
      <c r="AS476" s="414" t="str">
        <f t="shared" si="92"/>
        <v>VOLKSWAGEN</v>
      </c>
      <c r="AT476" s="413"/>
      <c r="AU476" s="415" t="str">
        <f>IF(A476="","",VLOOKUP(L476,'Base Vendeurs'!A:B,2,FALSE))</f>
        <v>Sociétés NORD</v>
      </c>
      <c r="AV476" s="409">
        <f t="shared" si="93"/>
        <v>786</v>
      </c>
      <c r="AW476" s="411">
        <f t="shared" si="94"/>
        <v>2.2749638205499276E-2</v>
      </c>
      <c r="AX476" s="415" t="str">
        <f t="shared" si="95"/>
        <v>NON</v>
      </c>
      <c r="AY476" s="231">
        <f>+MargesVN[[#This Row],[Total COM]]+MargesVN[[#This Row],[EXT GIE]]+MargesVN[[#This Row],[Forfait immat]]</f>
        <v>0</v>
      </c>
    </row>
    <row r="477" spans="1:51" s="231" customFormat="1" ht="11.25" customHeight="1" x14ac:dyDescent="0.25">
      <c r="A477" s="354">
        <v>60</v>
      </c>
      <c r="B477" s="354" t="s">
        <v>163</v>
      </c>
      <c r="C477" s="354" t="s">
        <v>104</v>
      </c>
      <c r="D477" s="355">
        <v>46119</v>
      </c>
      <c r="E477" s="356">
        <v>46119</v>
      </c>
      <c r="F477" s="357"/>
      <c r="G477" s="357"/>
      <c r="H477" s="357"/>
      <c r="I477" s="357"/>
      <c r="J477" s="357"/>
      <c r="K477" s="357">
        <v>0</v>
      </c>
      <c r="L477" s="354" t="s">
        <v>445</v>
      </c>
      <c r="M477" s="354">
        <v>511940</v>
      </c>
      <c r="N477" s="354">
        <v>1940</v>
      </c>
      <c r="O477" s="354" t="s">
        <v>3371</v>
      </c>
      <c r="P477" s="358" t="s">
        <v>3372</v>
      </c>
      <c r="Q477" s="354" t="s">
        <v>26</v>
      </c>
      <c r="R477" s="359">
        <v>37280</v>
      </c>
      <c r="S477" s="359">
        <v>516.66999999999996</v>
      </c>
      <c r="T477" s="360">
        <f t="shared" si="84"/>
        <v>37796.67</v>
      </c>
      <c r="U477" s="361">
        <v>82</v>
      </c>
      <c r="V477" s="359">
        <v>924.49</v>
      </c>
      <c r="W477" s="362">
        <v>95</v>
      </c>
      <c r="X477" s="363"/>
      <c r="Y477" s="362">
        <f t="shared" si="85"/>
        <v>829.49</v>
      </c>
      <c r="Z477" s="364">
        <f t="shared" si="86"/>
        <v>2.4459562178361215E-2</v>
      </c>
      <c r="AA477" s="363">
        <v>808.33</v>
      </c>
      <c r="AB477" s="362">
        <v>-3900</v>
      </c>
      <c r="AC477" s="362"/>
      <c r="AD477" s="362" t="s">
        <v>236</v>
      </c>
      <c r="AE477" s="365">
        <v>0.13</v>
      </c>
      <c r="AF477" s="365">
        <v>0.13</v>
      </c>
      <c r="AG477" s="362">
        <f t="shared" si="87"/>
        <v>107.83370000000001</v>
      </c>
      <c r="AH477" s="362"/>
      <c r="AI477" s="362">
        <f t="shared" si="88"/>
        <v>107.83370000000001</v>
      </c>
      <c r="AJ477" s="354" t="s">
        <v>164</v>
      </c>
      <c r="AK477" s="354">
        <v>0</v>
      </c>
      <c r="AL477" s="361">
        <v>50</v>
      </c>
      <c r="AM477" s="366">
        <f t="shared" si="89"/>
        <v>1</v>
      </c>
      <c r="AN477" s="366">
        <f t="shared" si="90"/>
        <v>1</v>
      </c>
      <c r="AO477" s="366"/>
      <c r="AP477" s="366"/>
      <c r="AQ477" s="366">
        <f t="shared" si="91"/>
        <v>1</v>
      </c>
      <c r="AR477" s="367" t="str">
        <f>IF(A477="","",VLOOKUP(A477,'Base Sites'!A:B,2,FALSE))</f>
        <v>Val de Lys Automobiles</v>
      </c>
      <c r="AS477" s="367" t="str">
        <f t="shared" si="92"/>
        <v>VOLKSWAGEN</v>
      </c>
      <c r="AT477" s="366"/>
      <c r="AU477" s="368" t="str">
        <f>IF(A477="","",VLOOKUP(L477,'Base Vendeurs'!A:B,2,FALSE))</f>
        <v xml:space="preserve">Val de Lys </v>
      </c>
      <c r="AV477" s="362">
        <f t="shared" si="93"/>
        <v>924.49</v>
      </c>
      <c r="AW477" s="364">
        <f t="shared" si="94"/>
        <v>2.4459562178361215E-2</v>
      </c>
      <c r="AX477" s="368" t="str">
        <f t="shared" si="95"/>
        <v>NON</v>
      </c>
      <c r="AY477" s="231">
        <f>+MargesVN[[#This Row],[Total COM]]+MargesVN[[#This Row],[EXT GIE]]+MargesVN[[#This Row],[Forfait immat]]</f>
        <v>157.83370000000002</v>
      </c>
    </row>
    <row r="478" spans="1:51" s="231" customFormat="1" ht="11.25" customHeight="1" x14ac:dyDescent="0.25">
      <c r="A478" s="401">
        <v>15</v>
      </c>
      <c r="B478" s="401" t="s">
        <v>183</v>
      </c>
      <c r="C478" s="401" t="s">
        <v>104</v>
      </c>
      <c r="D478" s="402">
        <v>46157</v>
      </c>
      <c r="E478" s="403">
        <v>46154</v>
      </c>
      <c r="F478" s="404"/>
      <c r="G478" s="404"/>
      <c r="H478" s="404"/>
      <c r="I478" s="404" t="s">
        <v>165</v>
      </c>
      <c r="J478" s="404"/>
      <c r="K478" s="404">
        <v>660392.68999999994</v>
      </c>
      <c r="L478" s="401" t="s">
        <v>33</v>
      </c>
      <c r="M478" s="401">
        <v>511940</v>
      </c>
      <c r="N478" s="401">
        <v>1940</v>
      </c>
      <c r="O478" s="401" t="s">
        <v>4334</v>
      </c>
      <c r="P478" s="405" t="s">
        <v>326</v>
      </c>
      <c r="Q478" s="401" t="s">
        <v>24</v>
      </c>
      <c r="R478" s="406">
        <v>33883.33</v>
      </c>
      <c r="S478" s="406">
        <v>666.67</v>
      </c>
      <c r="T478" s="407">
        <f t="shared" si="84"/>
        <v>34550</v>
      </c>
      <c r="U478" s="408">
        <v>37</v>
      </c>
      <c r="V478" s="406">
        <v>786</v>
      </c>
      <c r="W478" s="409">
        <v>95</v>
      </c>
      <c r="X478" s="410"/>
      <c r="Y478" s="409">
        <f t="shared" si="85"/>
        <v>691</v>
      </c>
      <c r="Z478" s="411">
        <f t="shared" si="86"/>
        <v>2.2749638205499276E-2</v>
      </c>
      <c r="AA478" s="410">
        <v>0</v>
      </c>
      <c r="AB478" s="409">
        <v>-2418.5</v>
      </c>
      <c r="AC478" s="409"/>
      <c r="AD478" s="409" t="s">
        <v>430</v>
      </c>
      <c r="AE478" s="412"/>
      <c r="AF478" s="412">
        <v>0</v>
      </c>
      <c r="AG478" s="409">
        <f t="shared" si="87"/>
        <v>0</v>
      </c>
      <c r="AH478" s="409"/>
      <c r="AI478" s="409">
        <f t="shared" si="88"/>
        <v>0</v>
      </c>
      <c r="AJ478" s="401" t="s">
        <v>149</v>
      </c>
      <c r="AK478" s="401">
        <v>0</v>
      </c>
      <c r="AL478" s="408" t="s">
        <v>293</v>
      </c>
      <c r="AM478" s="413">
        <f t="shared" si="89"/>
        <v>1</v>
      </c>
      <c r="AN478" s="413">
        <f t="shared" si="90"/>
        <v>1</v>
      </c>
      <c r="AO478" s="413"/>
      <c r="AP478" s="413"/>
      <c r="AQ478" s="413">
        <f t="shared" si="91"/>
        <v>1</v>
      </c>
      <c r="AR478" s="414" t="str">
        <f>IF(A478="","",VLOOKUP(A478,'Base Sites'!A:B,2,FALSE))</f>
        <v>Valauto Hainaut</v>
      </c>
      <c r="AS478" s="414" t="str">
        <f t="shared" si="92"/>
        <v>VOLKSWAGEN</v>
      </c>
      <c r="AT478" s="413"/>
      <c r="AU478" s="415" t="str">
        <f>IF(A478="","",VLOOKUP(L478,'Base Vendeurs'!A:B,2,FALSE))</f>
        <v>Sociétés NORD</v>
      </c>
      <c r="AV478" s="409">
        <f t="shared" si="93"/>
        <v>786</v>
      </c>
      <c r="AW478" s="411">
        <f t="shared" si="94"/>
        <v>2.2749638205499276E-2</v>
      </c>
      <c r="AX478" s="415" t="str">
        <f t="shared" si="95"/>
        <v>NON</v>
      </c>
      <c r="AY478" s="231">
        <f>+MargesVN[[#This Row],[Total COM]]+MargesVN[[#This Row],[EXT GIE]]+MargesVN[[#This Row],[Forfait immat]]</f>
        <v>0</v>
      </c>
    </row>
    <row r="479" spans="1:51" s="231" customFormat="1" ht="11.25" customHeight="1" x14ac:dyDescent="0.25">
      <c r="A479" s="401">
        <v>15</v>
      </c>
      <c r="B479" s="401" t="s">
        <v>183</v>
      </c>
      <c r="C479" s="401" t="s">
        <v>104</v>
      </c>
      <c r="D479" s="402">
        <v>46157</v>
      </c>
      <c r="E479" s="403">
        <v>46154</v>
      </c>
      <c r="F479" s="404"/>
      <c r="G479" s="404"/>
      <c r="H479" s="404"/>
      <c r="I479" s="404" t="s">
        <v>165</v>
      </c>
      <c r="J479" s="404"/>
      <c r="K479" s="404">
        <v>660392.68999999994</v>
      </c>
      <c r="L479" s="401" t="s">
        <v>33</v>
      </c>
      <c r="M479" s="401">
        <v>511941</v>
      </c>
      <c r="N479" s="401">
        <v>1941</v>
      </c>
      <c r="O479" s="401" t="s">
        <v>4342</v>
      </c>
      <c r="P479" s="405" t="s">
        <v>326</v>
      </c>
      <c r="Q479" s="401" t="s">
        <v>24</v>
      </c>
      <c r="R479" s="406">
        <v>33883.33</v>
      </c>
      <c r="S479" s="406">
        <v>666.67</v>
      </c>
      <c r="T479" s="407">
        <f t="shared" si="84"/>
        <v>34550</v>
      </c>
      <c r="U479" s="408">
        <v>31</v>
      </c>
      <c r="V479" s="406">
        <v>786</v>
      </c>
      <c r="W479" s="409">
        <v>95</v>
      </c>
      <c r="X479" s="410"/>
      <c r="Y479" s="409">
        <f t="shared" si="85"/>
        <v>691</v>
      </c>
      <c r="Z479" s="411">
        <f t="shared" si="86"/>
        <v>2.2749638205499276E-2</v>
      </c>
      <c r="AA479" s="410">
        <v>0</v>
      </c>
      <c r="AB479" s="409">
        <v>-2418.5</v>
      </c>
      <c r="AC479" s="409"/>
      <c r="AD479" s="409" t="s">
        <v>430</v>
      </c>
      <c r="AE479" s="412"/>
      <c r="AF479" s="412">
        <v>0</v>
      </c>
      <c r="AG479" s="409">
        <f t="shared" si="87"/>
        <v>0</v>
      </c>
      <c r="AH479" s="409"/>
      <c r="AI479" s="409">
        <f t="shared" si="88"/>
        <v>0</v>
      </c>
      <c r="AJ479" s="401" t="s">
        <v>149</v>
      </c>
      <c r="AK479" s="401">
        <v>0</v>
      </c>
      <c r="AL479" s="408" t="s">
        <v>293</v>
      </c>
      <c r="AM479" s="413">
        <f t="shared" si="89"/>
        <v>1</v>
      </c>
      <c r="AN479" s="413">
        <f t="shared" si="90"/>
        <v>1</v>
      </c>
      <c r="AO479" s="413"/>
      <c r="AP479" s="413"/>
      <c r="AQ479" s="413">
        <f t="shared" si="91"/>
        <v>1</v>
      </c>
      <c r="AR479" s="414" t="str">
        <f>IF(A479="","",VLOOKUP(A479,'Base Sites'!A:B,2,FALSE))</f>
        <v>Valauto Hainaut</v>
      </c>
      <c r="AS479" s="414" t="str">
        <f t="shared" si="92"/>
        <v>VOLKSWAGEN</v>
      </c>
      <c r="AT479" s="413"/>
      <c r="AU479" s="415" t="str">
        <f>IF(A479="","",VLOOKUP(L479,'Base Vendeurs'!A:B,2,FALSE))</f>
        <v>Sociétés NORD</v>
      </c>
      <c r="AV479" s="409">
        <f t="shared" si="93"/>
        <v>786</v>
      </c>
      <c r="AW479" s="411">
        <f t="shared" si="94"/>
        <v>2.2749638205499276E-2</v>
      </c>
      <c r="AX479" s="415" t="str">
        <f t="shared" si="95"/>
        <v>NON</v>
      </c>
      <c r="AY479" s="231">
        <f>+MargesVN[[#This Row],[Total COM]]+MargesVN[[#This Row],[EXT GIE]]+MargesVN[[#This Row],[Forfait immat]]</f>
        <v>0</v>
      </c>
    </row>
    <row r="480" spans="1:51" s="231" customFormat="1" ht="11.25" customHeight="1" x14ac:dyDescent="0.25">
      <c r="A480" s="401">
        <v>15</v>
      </c>
      <c r="B480" s="401" t="s">
        <v>183</v>
      </c>
      <c r="C480" s="401" t="s">
        <v>104</v>
      </c>
      <c r="D480" s="402">
        <v>46157</v>
      </c>
      <c r="E480" s="403">
        <v>46154</v>
      </c>
      <c r="F480" s="404"/>
      <c r="G480" s="404"/>
      <c r="H480" s="404"/>
      <c r="I480" s="404" t="s">
        <v>165</v>
      </c>
      <c r="J480" s="404"/>
      <c r="K480" s="404">
        <v>660392.68999999994</v>
      </c>
      <c r="L480" s="401" t="s">
        <v>33</v>
      </c>
      <c r="M480" s="401">
        <v>511942</v>
      </c>
      <c r="N480" s="401">
        <v>1942</v>
      </c>
      <c r="O480" s="401" t="s">
        <v>4325</v>
      </c>
      <c r="P480" s="405" t="s">
        <v>326</v>
      </c>
      <c r="Q480" s="401" t="s">
        <v>24</v>
      </c>
      <c r="R480" s="406">
        <v>33883.33</v>
      </c>
      <c r="S480" s="406">
        <v>666.67</v>
      </c>
      <c r="T480" s="407">
        <f t="shared" si="84"/>
        <v>34550</v>
      </c>
      <c r="U480" s="408">
        <v>43</v>
      </c>
      <c r="V480" s="406">
        <v>786</v>
      </c>
      <c r="W480" s="409">
        <v>95</v>
      </c>
      <c r="X480" s="410"/>
      <c r="Y480" s="409">
        <f t="shared" si="85"/>
        <v>691</v>
      </c>
      <c r="Z480" s="411">
        <f t="shared" si="86"/>
        <v>2.2749638205499276E-2</v>
      </c>
      <c r="AA480" s="410">
        <v>0</v>
      </c>
      <c r="AB480" s="409">
        <v>-2418.5</v>
      </c>
      <c r="AC480" s="409"/>
      <c r="AD480" s="409" t="s">
        <v>430</v>
      </c>
      <c r="AE480" s="412"/>
      <c r="AF480" s="412">
        <v>0</v>
      </c>
      <c r="AG480" s="409">
        <f t="shared" si="87"/>
        <v>0</v>
      </c>
      <c r="AH480" s="409"/>
      <c r="AI480" s="409">
        <f t="shared" si="88"/>
        <v>0</v>
      </c>
      <c r="AJ480" s="401" t="s">
        <v>149</v>
      </c>
      <c r="AK480" s="401">
        <v>0</v>
      </c>
      <c r="AL480" s="408" t="s">
        <v>293</v>
      </c>
      <c r="AM480" s="413">
        <f t="shared" si="89"/>
        <v>1</v>
      </c>
      <c r="AN480" s="413">
        <f t="shared" si="90"/>
        <v>1</v>
      </c>
      <c r="AO480" s="413"/>
      <c r="AP480" s="413"/>
      <c r="AQ480" s="413">
        <f t="shared" si="91"/>
        <v>1</v>
      </c>
      <c r="AR480" s="414" t="str">
        <f>IF(A480="","",VLOOKUP(A480,'Base Sites'!A:B,2,FALSE))</f>
        <v>Valauto Hainaut</v>
      </c>
      <c r="AS480" s="414" t="str">
        <f t="shared" si="92"/>
        <v>VOLKSWAGEN</v>
      </c>
      <c r="AT480" s="413"/>
      <c r="AU480" s="415" t="str">
        <f>IF(A480="","",VLOOKUP(L480,'Base Vendeurs'!A:B,2,FALSE))</f>
        <v>Sociétés NORD</v>
      </c>
      <c r="AV480" s="409">
        <f t="shared" si="93"/>
        <v>786</v>
      </c>
      <c r="AW480" s="411">
        <f t="shared" si="94"/>
        <v>2.2749638205499276E-2</v>
      </c>
      <c r="AX480" s="415" t="str">
        <f t="shared" si="95"/>
        <v>NON</v>
      </c>
      <c r="AY480" s="231">
        <f>+MargesVN[[#This Row],[Total COM]]+MargesVN[[#This Row],[EXT GIE]]+MargesVN[[#This Row],[Forfait immat]]</f>
        <v>0</v>
      </c>
    </row>
    <row r="481" spans="1:51" s="231" customFormat="1" ht="11.25" customHeight="1" x14ac:dyDescent="0.25">
      <c r="A481" s="401">
        <v>15</v>
      </c>
      <c r="B481" s="401" t="s">
        <v>183</v>
      </c>
      <c r="C481" s="401" t="s">
        <v>104</v>
      </c>
      <c r="D481" s="402">
        <v>46157</v>
      </c>
      <c r="E481" s="403">
        <v>46155</v>
      </c>
      <c r="F481" s="404"/>
      <c r="G481" s="404"/>
      <c r="H481" s="404"/>
      <c r="I481" s="404" t="s">
        <v>165</v>
      </c>
      <c r="J481" s="404"/>
      <c r="K481" s="404">
        <v>660392.68999999994</v>
      </c>
      <c r="L481" s="401" t="s">
        <v>33</v>
      </c>
      <c r="M481" s="401">
        <v>511943</v>
      </c>
      <c r="N481" s="401">
        <v>1943</v>
      </c>
      <c r="O481" s="401" t="s">
        <v>4337</v>
      </c>
      <c r="P481" s="405" t="s">
        <v>326</v>
      </c>
      <c r="Q481" s="401" t="s">
        <v>24</v>
      </c>
      <c r="R481" s="406">
        <v>33883.33</v>
      </c>
      <c r="S481" s="406">
        <v>666.67</v>
      </c>
      <c r="T481" s="407">
        <f t="shared" si="84"/>
        <v>34550</v>
      </c>
      <c r="U481" s="408">
        <v>43</v>
      </c>
      <c r="V481" s="406">
        <v>786</v>
      </c>
      <c r="W481" s="409">
        <v>95</v>
      </c>
      <c r="X481" s="410"/>
      <c r="Y481" s="409">
        <f t="shared" si="85"/>
        <v>691</v>
      </c>
      <c r="Z481" s="411">
        <f t="shared" si="86"/>
        <v>2.2749638205499276E-2</v>
      </c>
      <c r="AA481" s="410">
        <v>0</v>
      </c>
      <c r="AB481" s="409">
        <v>-2418.5</v>
      </c>
      <c r="AC481" s="409"/>
      <c r="AD481" s="409" t="s">
        <v>430</v>
      </c>
      <c r="AE481" s="412"/>
      <c r="AF481" s="412">
        <v>0</v>
      </c>
      <c r="AG481" s="409">
        <f t="shared" si="87"/>
        <v>0</v>
      </c>
      <c r="AH481" s="409"/>
      <c r="AI481" s="409">
        <f t="shared" si="88"/>
        <v>0</v>
      </c>
      <c r="AJ481" s="401" t="s">
        <v>149</v>
      </c>
      <c r="AK481" s="401">
        <v>0</v>
      </c>
      <c r="AL481" s="408" t="s">
        <v>293</v>
      </c>
      <c r="AM481" s="413">
        <f t="shared" si="89"/>
        <v>1</v>
      </c>
      <c r="AN481" s="413">
        <f t="shared" si="90"/>
        <v>1</v>
      </c>
      <c r="AO481" s="413"/>
      <c r="AP481" s="413"/>
      <c r="AQ481" s="413">
        <f t="shared" si="91"/>
        <v>1</v>
      </c>
      <c r="AR481" s="414" t="str">
        <f>IF(A481="","",VLOOKUP(A481,'Base Sites'!A:B,2,FALSE))</f>
        <v>Valauto Hainaut</v>
      </c>
      <c r="AS481" s="414" t="str">
        <f t="shared" si="92"/>
        <v>VOLKSWAGEN</v>
      </c>
      <c r="AT481" s="413"/>
      <c r="AU481" s="415" t="str">
        <f>IF(A481="","",VLOOKUP(L481,'Base Vendeurs'!A:B,2,FALSE))</f>
        <v>Sociétés NORD</v>
      </c>
      <c r="AV481" s="409">
        <f t="shared" si="93"/>
        <v>786</v>
      </c>
      <c r="AW481" s="411">
        <f t="shared" si="94"/>
        <v>2.2749638205499276E-2</v>
      </c>
      <c r="AX481" s="415" t="str">
        <f t="shared" si="95"/>
        <v>NON</v>
      </c>
      <c r="AY481" s="231">
        <f>+MargesVN[[#This Row],[Total COM]]+MargesVN[[#This Row],[EXT GIE]]+MargesVN[[#This Row],[Forfait immat]]</f>
        <v>0</v>
      </c>
    </row>
    <row r="482" spans="1:51" s="231" customFormat="1" ht="11.25" customHeight="1" x14ac:dyDescent="0.25">
      <c r="A482" s="354">
        <v>15</v>
      </c>
      <c r="B482" s="354" t="s">
        <v>183</v>
      </c>
      <c r="C482" s="354" t="s">
        <v>104</v>
      </c>
      <c r="D482" s="355">
        <v>46132</v>
      </c>
      <c r="E482" s="356">
        <v>46129</v>
      </c>
      <c r="F482" s="357"/>
      <c r="G482" s="357"/>
      <c r="H482" s="357"/>
      <c r="I482" s="357" t="s">
        <v>165</v>
      </c>
      <c r="J482" s="357"/>
      <c r="K482" s="357">
        <v>1071256.81</v>
      </c>
      <c r="L482" s="354" t="s">
        <v>33</v>
      </c>
      <c r="M482" s="354">
        <v>511944</v>
      </c>
      <c r="N482" s="354">
        <v>1944</v>
      </c>
      <c r="O482" s="354" t="s">
        <v>3574</v>
      </c>
      <c r="P482" s="358" t="s">
        <v>326</v>
      </c>
      <c r="Q482" s="354" t="s">
        <v>24</v>
      </c>
      <c r="R482" s="359">
        <v>33883.33</v>
      </c>
      <c r="S482" s="359">
        <v>666.67</v>
      </c>
      <c r="T482" s="360">
        <f t="shared" si="84"/>
        <v>34550</v>
      </c>
      <c r="U482" s="361">
        <v>25</v>
      </c>
      <c r="V482" s="359">
        <v>786</v>
      </c>
      <c r="W482" s="362">
        <v>95</v>
      </c>
      <c r="X482" s="363"/>
      <c r="Y482" s="362">
        <f t="shared" si="85"/>
        <v>691</v>
      </c>
      <c r="Z482" s="364">
        <f t="shared" si="86"/>
        <v>2.2749638205499276E-2</v>
      </c>
      <c r="AA482" s="363">
        <v>0</v>
      </c>
      <c r="AB482" s="362">
        <v>-2418.5</v>
      </c>
      <c r="AC482" s="362"/>
      <c r="AD482" s="362" t="s">
        <v>430</v>
      </c>
      <c r="AE482" s="365"/>
      <c r="AF482" s="365">
        <v>0</v>
      </c>
      <c r="AG482" s="362">
        <f t="shared" si="87"/>
        <v>0</v>
      </c>
      <c r="AH482" s="362"/>
      <c r="AI482" s="362">
        <f t="shared" si="88"/>
        <v>0</v>
      </c>
      <c r="AJ482" s="354" t="s">
        <v>149</v>
      </c>
      <c r="AK482" s="354">
        <v>0</v>
      </c>
      <c r="AL482" s="361"/>
      <c r="AM482" s="366">
        <f t="shared" si="89"/>
        <v>0</v>
      </c>
      <c r="AN482" s="366">
        <f t="shared" si="90"/>
        <v>1</v>
      </c>
      <c r="AO482" s="366"/>
      <c r="AP482" s="366"/>
      <c r="AQ482" s="366">
        <f t="shared" si="91"/>
        <v>0</v>
      </c>
      <c r="AR482" s="367" t="str">
        <f>IF(A482="","",VLOOKUP(A482,'Base Sites'!A:B,2,FALSE))</f>
        <v>Valauto Hainaut</v>
      </c>
      <c r="AS482" s="367" t="str">
        <f t="shared" si="92"/>
        <v>VOLKSWAGEN</v>
      </c>
      <c r="AT482" s="366"/>
      <c r="AU482" s="368" t="str">
        <f>IF(A482="","",VLOOKUP(L482,'Base Vendeurs'!A:B,2,FALSE))</f>
        <v>Sociétés NORD</v>
      </c>
      <c r="AV482" s="362">
        <f t="shared" si="93"/>
        <v>786</v>
      </c>
      <c r="AW482" s="364">
        <f t="shared" si="94"/>
        <v>2.2749638205499276E-2</v>
      </c>
      <c r="AX482" s="368" t="str">
        <f t="shared" si="95"/>
        <v>NON</v>
      </c>
      <c r="AY482" s="231">
        <f>+MargesVN[[#This Row],[Total COM]]+MargesVN[[#This Row],[EXT GIE]]+MargesVN[[#This Row],[Forfait immat]]</f>
        <v>0</v>
      </c>
    </row>
    <row r="483" spans="1:51" s="231" customFormat="1" ht="11.25" customHeight="1" x14ac:dyDescent="0.25">
      <c r="A483" s="354">
        <v>15</v>
      </c>
      <c r="B483" s="354" t="s">
        <v>183</v>
      </c>
      <c r="C483" s="354" t="s">
        <v>104</v>
      </c>
      <c r="D483" s="355">
        <v>46132</v>
      </c>
      <c r="E483" s="356">
        <v>46129</v>
      </c>
      <c r="F483" s="357"/>
      <c r="G483" s="357"/>
      <c r="H483" s="357"/>
      <c r="I483" s="357" t="s">
        <v>165</v>
      </c>
      <c r="J483" s="357"/>
      <c r="K483" s="357">
        <v>1071256.81</v>
      </c>
      <c r="L483" s="354" t="s">
        <v>33</v>
      </c>
      <c r="M483" s="354">
        <v>511945</v>
      </c>
      <c r="N483" s="354">
        <v>1945</v>
      </c>
      <c r="O483" s="354" t="s">
        <v>3556</v>
      </c>
      <c r="P483" s="358" t="s">
        <v>326</v>
      </c>
      <c r="Q483" s="354" t="s">
        <v>24</v>
      </c>
      <c r="R483" s="359">
        <v>33883.33</v>
      </c>
      <c r="S483" s="359">
        <v>666.67</v>
      </c>
      <c r="T483" s="360">
        <f t="shared" si="84"/>
        <v>34550</v>
      </c>
      <c r="U483" s="361">
        <v>27</v>
      </c>
      <c r="V483" s="359">
        <v>786</v>
      </c>
      <c r="W483" s="362">
        <v>95</v>
      </c>
      <c r="X483" s="363"/>
      <c r="Y483" s="362">
        <f t="shared" si="85"/>
        <v>691</v>
      </c>
      <c r="Z483" s="364">
        <f t="shared" si="86"/>
        <v>2.2749638205499276E-2</v>
      </c>
      <c r="AA483" s="363">
        <v>0</v>
      </c>
      <c r="AB483" s="362">
        <v>-2418.5</v>
      </c>
      <c r="AC483" s="362"/>
      <c r="AD483" s="362" t="s">
        <v>430</v>
      </c>
      <c r="AE483" s="365"/>
      <c r="AF483" s="365">
        <v>0</v>
      </c>
      <c r="AG483" s="362">
        <f t="shared" si="87"/>
        <v>0</v>
      </c>
      <c r="AH483" s="362"/>
      <c r="AI483" s="362">
        <f t="shared" si="88"/>
        <v>0</v>
      </c>
      <c r="AJ483" s="354" t="s">
        <v>149</v>
      </c>
      <c r="AK483" s="354">
        <v>0</v>
      </c>
      <c r="AL483" s="361"/>
      <c r="AM483" s="366">
        <f t="shared" si="89"/>
        <v>0</v>
      </c>
      <c r="AN483" s="366">
        <f t="shared" si="90"/>
        <v>1</v>
      </c>
      <c r="AO483" s="366"/>
      <c r="AP483" s="366"/>
      <c r="AQ483" s="366">
        <f t="shared" si="91"/>
        <v>0</v>
      </c>
      <c r="AR483" s="367" t="str">
        <f>IF(A483="","",VLOOKUP(A483,'Base Sites'!A:B,2,FALSE))</f>
        <v>Valauto Hainaut</v>
      </c>
      <c r="AS483" s="367" t="str">
        <f t="shared" si="92"/>
        <v>VOLKSWAGEN</v>
      </c>
      <c r="AT483" s="366"/>
      <c r="AU483" s="368" t="str">
        <f>IF(A483="","",VLOOKUP(L483,'Base Vendeurs'!A:B,2,FALSE))</f>
        <v>Sociétés NORD</v>
      </c>
      <c r="AV483" s="362">
        <f t="shared" si="93"/>
        <v>786</v>
      </c>
      <c r="AW483" s="364">
        <f t="shared" si="94"/>
        <v>2.2749638205499276E-2</v>
      </c>
      <c r="AX483" s="368" t="str">
        <f t="shared" si="95"/>
        <v>NON</v>
      </c>
      <c r="AY483" s="231">
        <f>+MargesVN[[#This Row],[Total COM]]+MargesVN[[#This Row],[EXT GIE]]+MargesVN[[#This Row],[Forfait immat]]</f>
        <v>0</v>
      </c>
    </row>
    <row r="484" spans="1:51" s="231" customFormat="1" ht="11.25" customHeight="1" x14ac:dyDescent="0.25">
      <c r="A484" s="45">
        <v>15</v>
      </c>
      <c r="B484" s="45" t="s">
        <v>163</v>
      </c>
      <c r="C484" s="45" t="s">
        <v>104</v>
      </c>
      <c r="D484" s="44">
        <v>46027</v>
      </c>
      <c r="E484" s="65">
        <v>46027</v>
      </c>
      <c r="F484" s="35"/>
      <c r="G484" s="35"/>
      <c r="H484" s="35"/>
      <c r="I484" s="35"/>
      <c r="J484" s="35"/>
      <c r="K484" s="35">
        <v>0</v>
      </c>
      <c r="L484" s="45" t="s">
        <v>353</v>
      </c>
      <c r="M484" s="45">
        <v>511948</v>
      </c>
      <c r="N484" s="45">
        <v>1948</v>
      </c>
      <c r="O484" s="45" t="s">
        <v>894</v>
      </c>
      <c r="P484" s="66" t="s">
        <v>895</v>
      </c>
      <c r="Q484" s="45" t="s">
        <v>107</v>
      </c>
      <c r="R484" s="47">
        <v>22622.33</v>
      </c>
      <c r="S484" s="47">
        <v>1154.17</v>
      </c>
      <c r="T484" s="48">
        <f t="shared" si="84"/>
        <v>23776.5</v>
      </c>
      <c r="U484" s="49">
        <v>35</v>
      </c>
      <c r="V484" s="47">
        <v>859.34</v>
      </c>
      <c r="W484" s="46">
        <v>95</v>
      </c>
      <c r="X484" s="50"/>
      <c r="Y484" s="46">
        <f t="shared" si="85"/>
        <v>764.34</v>
      </c>
      <c r="Z484" s="51">
        <f t="shared" si="86"/>
        <v>3.6142409522007028E-2</v>
      </c>
      <c r="AA484" s="50">
        <v>-2766.66</v>
      </c>
      <c r="AB484" s="46">
        <v>0</v>
      </c>
      <c r="AC484" s="46"/>
      <c r="AD484" s="46"/>
      <c r="AE484" s="52">
        <v>0.1</v>
      </c>
      <c r="AF484" s="52">
        <v>0.13</v>
      </c>
      <c r="AG484" s="46">
        <f t="shared" si="87"/>
        <v>76.434000000000012</v>
      </c>
      <c r="AH484" s="46"/>
      <c r="AI484" s="46">
        <f t="shared" si="88"/>
        <v>76.434000000000012</v>
      </c>
      <c r="AJ484" s="45" t="s">
        <v>164</v>
      </c>
      <c r="AK484" s="45">
        <v>30</v>
      </c>
      <c r="AL484" s="49">
        <v>50</v>
      </c>
      <c r="AM484" s="238">
        <f t="shared" si="89"/>
        <v>1</v>
      </c>
      <c r="AN484" s="238">
        <f t="shared" si="90"/>
        <v>1</v>
      </c>
      <c r="AO484" s="238"/>
      <c r="AP484" s="238"/>
      <c r="AQ484" s="238">
        <f t="shared" si="91"/>
        <v>1</v>
      </c>
      <c r="AR484" s="96" t="str">
        <f>IF(A484="","",VLOOKUP(A484,'Base Sites'!A:B,2,FALSE))</f>
        <v>Valauto Hainaut</v>
      </c>
      <c r="AS484" s="96" t="str">
        <f t="shared" si="92"/>
        <v>VOLKSWAGEN</v>
      </c>
      <c r="AT484" s="238"/>
      <c r="AU484" s="231" t="str">
        <f>IF(A484="","",VLOOKUP(L484,'Base Vendeurs'!A:B,2,FALSE))</f>
        <v>Valauto Hainaut VW</v>
      </c>
      <c r="AV484" s="46">
        <f t="shared" si="93"/>
        <v>859.34</v>
      </c>
      <c r="AW484" s="51">
        <f t="shared" si="94"/>
        <v>3.6142409522007028E-2</v>
      </c>
      <c r="AX484" s="237" t="str">
        <f t="shared" si="95"/>
        <v>NON</v>
      </c>
      <c r="AY484" s="231">
        <f>+MargesVN[[#This Row],[Total COM]]+MargesVN[[#This Row],[EXT GIE]]+MargesVN[[#This Row],[Forfait immat]]</f>
        <v>156.43400000000003</v>
      </c>
    </row>
    <row r="485" spans="1:51" s="231" customFormat="1" ht="11.25" customHeight="1" x14ac:dyDescent="0.25">
      <c r="A485" s="354">
        <v>15</v>
      </c>
      <c r="B485" s="354" t="s">
        <v>163</v>
      </c>
      <c r="C485" s="354" t="s">
        <v>104</v>
      </c>
      <c r="D485" s="355">
        <v>46113</v>
      </c>
      <c r="E485" s="356">
        <v>46113</v>
      </c>
      <c r="F485" s="357"/>
      <c r="G485" s="357"/>
      <c r="H485" s="357"/>
      <c r="I485" s="357"/>
      <c r="J485" s="357"/>
      <c r="K485" s="357">
        <v>0</v>
      </c>
      <c r="L485" s="354" t="s">
        <v>327</v>
      </c>
      <c r="M485" s="354">
        <v>511949</v>
      </c>
      <c r="N485" s="354">
        <v>1949</v>
      </c>
      <c r="O485" s="354" t="s">
        <v>3289</v>
      </c>
      <c r="P485" s="358" t="s">
        <v>3290</v>
      </c>
      <c r="Q485" s="354" t="s">
        <v>93</v>
      </c>
      <c r="R485" s="359">
        <v>24380.67</v>
      </c>
      <c r="S485" s="359">
        <v>308.33</v>
      </c>
      <c r="T485" s="360">
        <f t="shared" si="84"/>
        <v>24689</v>
      </c>
      <c r="U485" s="361">
        <v>47</v>
      </c>
      <c r="V485" s="359">
        <v>1136.54</v>
      </c>
      <c r="W485" s="362">
        <v>95</v>
      </c>
      <c r="X485" s="363"/>
      <c r="Y485" s="362">
        <f t="shared" si="85"/>
        <v>1041.54</v>
      </c>
      <c r="Z485" s="364">
        <f t="shared" si="86"/>
        <v>4.6034266272429014E-2</v>
      </c>
      <c r="AA485" s="363">
        <v>0</v>
      </c>
      <c r="AB485" s="362">
        <v>0</v>
      </c>
      <c r="AC485" s="362"/>
      <c r="AD485" s="362"/>
      <c r="AE485" s="365">
        <v>7.0000000000000007E-2</v>
      </c>
      <c r="AF485" s="365">
        <v>7.0000000000000007E-2</v>
      </c>
      <c r="AG485" s="362">
        <f t="shared" si="87"/>
        <v>72.907800000000009</v>
      </c>
      <c r="AH485" s="362"/>
      <c r="AI485" s="362">
        <f t="shared" si="88"/>
        <v>72.907800000000009</v>
      </c>
      <c r="AJ485" s="354" t="s">
        <v>164</v>
      </c>
      <c r="AK485" s="354">
        <v>30</v>
      </c>
      <c r="AL485" s="361">
        <v>50</v>
      </c>
      <c r="AM485" s="366">
        <f t="shared" si="89"/>
        <v>1</v>
      </c>
      <c r="AN485" s="366">
        <f t="shared" si="90"/>
        <v>1</v>
      </c>
      <c r="AO485" s="366"/>
      <c r="AP485" s="366"/>
      <c r="AQ485" s="366">
        <f t="shared" si="91"/>
        <v>1</v>
      </c>
      <c r="AR485" s="367" t="str">
        <f>IF(A485="","",VLOOKUP(A485,'Base Sites'!A:B,2,FALSE))</f>
        <v>Valauto Hainaut</v>
      </c>
      <c r="AS485" s="367" t="str">
        <f t="shared" si="92"/>
        <v>VOLKSWAGEN</v>
      </c>
      <c r="AT485" s="366"/>
      <c r="AU485" s="368" t="str">
        <f>IF(A485="","",VLOOKUP(L485,'Base Vendeurs'!A:B,2,FALSE))</f>
        <v>Valauto Hainaut VW</v>
      </c>
      <c r="AV485" s="362">
        <f t="shared" si="93"/>
        <v>1136.54</v>
      </c>
      <c r="AW485" s="364">
        <f t="shared" si="94"/>
        <v>4.6034266272429014E-2</v>
      </c>
      <c r="AX485" s="368" t="str">
        <f t="shared" si="95"/>
        <v>NON</v>
      </c>
      <c r="AY485" s="231">
        <f>+MargesVN[[#This Row],[Total COM]]+MargesVN[[#This Row],[EXT GIE]]+MargesVN[[#This Row],[Forfait immat]]</f>
        <v>152.90780000000001</v>
      </c>
    </row>
    <row r="486" spans="1:51" s="231" customFormat="1" ht="11.25" customHeight="1" x14ac:dyDescent="0.25">
      <c r="A486" s="266">
        <v>15</v>
      </c>
      <c r="B486" s="266" t="s">
        <v>163</v>
      </c>
      <c r="C486" s="266" t="s">
        <v>104</v>
      </c>
      <c r="D486" s="161">
        <v>46038</v>
      </c>
      <c r="E486" s="267">
        <v>46038</v>
      </c>
      <c r="F486" s="162"/>
      <c r="G486" s="162"/>
      <c r="H486" s="162"/>
      <c r="I486" s="162"/>
      <c r="J486" s="162"/>
      <c r="K486" s="162">
        <v>0</v>
      </c>
      <c r="L486" s="266" t="s">
        <v>327</v>
      </c>
      <c r="M486" s="266">
        <v>511950</v>
      </c>
      <c r="N486" s="266">
        <v>1950</v>
      </c>
      <c r="O486" s="266" t="s">
        <v>1057</v>
      </c>
      <c r="P486" s="268" t="s">
        <v>1058</v>
      </c>
      <c r="Q486" s="266" t="s">
        <v>382</v>
      </c>
      <c r="R486" s="163">
        <v>51446.67</v>
      </c>
      <c r="S486" s="163">
        <v>3704.17</v>
      </c>
      <c r="T486" s="164">
        <f t="shared" si="84"/>
        <v>55150.84</v>
      </c>
      <c r="U486" s="165">
        <v>23</v>
      </c>
      <c r="V486" s="163">
        <v>1590.66</v>
      </c>
      <c r="W486" s="251">
        <v>94.99</v>
      </c>
      <c r="X486" s="166"/>
      <c r="Y486" s="251">
        <f t="shared" si="85"/>
        <v>1495.67</v>
      </c>
      <c r="Z486" s="167">
        <f t="shared" si="86"/>
        <v>2.8841990439311536E-2</v>
      </c>
      <c r="AA486" s="166">
        <v>0</v>
      </c>
      <c r="AB486" s="251">
        <v>0</v>
      </c>
      <c r="AC486" s="251"/>
      <c r="AD486" s="251"/>
      <c r="AE486" s="168">
        <v>0.1</v>
      </c>
      <c r="AF486" s="168">
        <v>7.0000000000000007E-2</v>
      </c>
      <c r="AG486" s="251">
        <f t="shared" si="87"/>
        <v>149.56700000000001</v>
      </c>
      <c r="AH486" s="251"/>
      <c r="AI486" s="251">
        <f t="shared" si="88"/>
        <v>149.56700000000001</v>
      </c>
      <c r="AJ486" s="266" t="s">
        <v>164</v>
      </c>
      <c r="AK486" s="266">
        <v>30</v>
      </c>
      <c r="AL486" s="165">
        <v>50</v>
      </c>
      <c r="AM486" s="269">
        <f t="shared" si="89"/>
        <v>1</v>
      </c>
      <c r="AN486" s="269">
        <f t="shared" si="90"/>
        <v>1</v>
      </c>
      <c r="AO486" s="269"/>
      <c r="AP486" s="269"/>
      <c r="AQ486" s="269">
        <f t="shared" si="91"/>
        <v>1</v>
      </c>
      <c r="AR486" s="169" t="str">
        <f>IF(A486="","",VLOOKUP(A486,'Base Sites'!A:B,2,FALSE))</f>
        <v>Valauto Hainaut</v>
      </c>
      <c r="AS486" s="169" t="str">
        <f t="shared" si="92"/>
        <v>VOLKSWAGEN</v>
      </c>
      <c r="AT486" s="269"/>
      <c r="AU486" s="270" t="str">
        <f>IF(A486="","",VLOOKUP(L486,'Base Vendeurs'!A:B,2,FALSE))</f>
        <v>Valauto Hainaut VW</v>
      </c>
      <c r="AV486" s="251">
        <f t="shared" si="93"/>
        <v>1590.66</v>
      </c>
      <c r="AW486" s="167">
        <f t="shared" si="94"/>
        <v>2.8841990439311536E-2</v>
      </c>
      <c r="AX486" s="237" t="str">
        <f t="shared" si="95"/>
        <v>NON</v>
      </c>
      <c r="AY486" s="231">
        <f>+MargesVN[[#This Row],[Total COM]]+MargesVN[[#This Row],[EXT GIE]]+MargesVN[[#This Row],[Forfait immat]]</f>
        <v>229.56700000000001</v>
      </c>
    </row>
    <row r="487" spans="1:51" s="231" customFormat="1" ht="11.25" customHeight="1" x14ac:dyDescent="0.25">
      <c r="A487" s="45">
        <v>60</v>
      </c>
      <c r="B487" s="45" t="s">
        <v>163</v>
      </c>
      <c r="C487" s="45" t="s">
        <v>104</v>
      </c>
      <c r="D487" s="44">
        <v>46056</v>
      </c>
      <c r="E487" s="65">
        <v>46057</v>
      </c>
      <c r="F487" s="35"/>
      <c r="G487" s="35"/>
      <c r="H487" s="35"/>
      <c r="I487" s="35"/>
      <c r="J487" s="35"/>
      <c r="K487" s="35">
        <v>0</v>
      </c>
      <c r="L487" s="45" t="s">
        <v>131</v>
      </c>
      <c r="M487" s="45">
        <v>511954</v>
      </c>
      <c r="N487" s="45">
        <v>1954</v>
      </c>
      <c r="O487" s="45" t="s">
        <v>1284</v>
      </c>
      <c r="P487" s="66" t="s">
        <v>1285</v>
      </c>
      <c r="Q487" s="45" t="s">
        <v>26</v>
      </c>
      <c r="R487" s="47">
        <v>44196.67</v>
      </c>
      <c r="S487" s="47">
        <v>462.5</v>
      </c>
      <c r="T487" s="48">
        <f t="shared" si="84"/>
        <v>44659.17</v>
      </c>
      <c r="U487" s="49">
        <v>11</v>
      </c>
      <c r="V487" s="47">
        <v>887.81999999999994</v>
      </c>
      <c r="W487" s="46">
        <v>95</v>
      </c>
      <c r="X487" s="50"/>
      <c r="Y487" s="46">
        <f t="shared" si="85"/>
        <v>792.81999999999994</v>
      </c>
      <c r="Z487" s="51">
        <f t="shared" si="86"/>
        <v>1.9879903724139968E-2</v>
      </c>
      <c r="AA487" s="50">
        <v>0</v>
      </c>
      <c r="AB487" s="46">
        <v>-2500</v>
      </c>
      <c r="AC487" s="46"/>
      <c r="AD487" s="46"/>
      <c r="AE487" s="52">
        <v>7.0000000000000007E-2</v>
      </c>
      <c r="AF487" s="52">
        <v>7.0000000000000007E-2</v>
      </c>
      <c r="AG487" s="46">
        <f t="shared" si="87"/>
        <v>55.497399999999999</v>
      </c>
      <c r="AH487" s="46"/>
      <c r="AI487" s="46">
        <f t="shared" si="88"/>
        <v>55.497399999999999</v>
      </c>
      <c r="AJ487" s="45" t="s">
        <v>164</v>
      </c>
      <c r="AK487" s="45"/>
      <c r="AL487" s="49" t="s">
        <v>293</v>
      </c>
      <c r="AM487" s="238">
        <f t="shared" si="89"/>
        <v>1</v>
      </c>
      <c r="AN487" s="238">
        <f t="shared" si="90"/>
        <v>1</v>
      </c>
      <c r="AO487" s="238"/>
      <c r="AP487" s="238"/>
      <c r="AQ487" s="238">
        <f t="shared" si="91"/>
        <v>1</v>
      </c>
      <c r="AR487" s="96" t="str">
        <f>IF(A487="","",VLOOKUP(A487,'Base Sites'!A:B,2,FALSE))</f>
        <v>Val de Lys Automobiles</v>
      </c>
      <c r="AS487" s="96" t="str">
        <f t="shared" si="92"/>
        <v>VOLKSWAGEN</v>
      </c>
      <c r="AT487" s="238"/>
      <c r="AU487" s="231" t="str">
        <f>IF(A487="","",VLOOKUP(L487,'Base Vendeurs'!A:B,2,FALSE))</f>
        <v xml:space="preserve">Val de Lys </v>
      </c>
      <c r="AV487" s="46">
        <f t="shared" si="93"/>
        <v>887.81999999999994</v>
      </c>
      <c r="AW487" s="51">
        <f t="shared" si="94"/>
        <v>1.9879903724139968E-2</v>
      </c>
      <c r="AX487" s="231" t="str">
        <f t="shared" si="95"/>
        <v>NON</v>
      </c>
      <c r="AY487" s="231">
        <f>+MargesVN[[#This Row],[Total COM]]+MargesVN[[#This Row],[EXT GIE]]+MargesVN[[#This Row],[Forfait immat]]</f>
        <v>55.497399999999999</v>
      </c>
    </row>
    <row r="488" spans="1:51" s="231" customFormat="1" ht="11.25" customHeight="1" x14ac:dyDescent="0.25">
      <c r="A488" s="266">
        <v>35</v>
      </c>
      <c r="B488" s="266" t="s">
        <v>163</v>
      </c>
      <c r="C488" s="266" t="s">
        <v>104</v>
      </c>
      <c r="D488" s="161">
        <v>46044</v>
      </c>
      <c r="E488" s="267">
        <v>46044</v>
      </c>
      <c r="F488" s="162"/>
      <c r="G488" s="162"/>
      <c r="H488" s="162"/>
      <c r="I488" s="162"/>
      <c r="J488" s="162"/>
      <c r="K488" s="162">
        <v>0</v>
      </c>
      <c r="L488" s="266" t="s">
        <v>333</v>
      </c>
      <c r="M488" s="266">
        <v>511954</v>
      </c>
      <c r="N488" s="266">
        <v>1954</v>
      </c>
      <c r="O488" s="266" t="s">
        <v>1195</v>
      </c>
      <c r="P488" s="268" t="s">
        <v>1196</v>
      </c>
      <c r="Q488" s="266" t="s">
        <v>420</v>
      </c>
      <c r="R488" s="163">
        <v>48438.33</v>
      </c>
      <c r="S488" s="163">
        <v>5516.66</v>
      </c>
      <c r="T488" s="164">
        <f t="shared" si="84"/>
        <v>53954.990000000005</v>
      </c>
      <c r="U488" s="165">
        <v>13</v>
      </c>
      <c r="V488" s="163">
        <v>4950.95</v>
      </c>
      <c r="W488" s="251">
        <v>95</v>
      </c>
      <c r="X488" s="166"/>
      <c r="Y488" s="251">
        <f t="shared" si="85"/>
        <v>4855.95</v>
      </c>
      <c r="Z488" s="167">
        <f t="shared" si="86"/>
        <v>9.1760743538271419E-2</v>
      </c>
      <c r="AA488" s="166">
        <v>0</v>
      </c>
      <c r="AB488" s="251">
        <v>0</v>
      </c>
      <c r="AC488" s="251"/>
      <c r="AD488" s="251"/>
      <c r="AE488" s="168">
        <v>7.0000000000000007E-2</v>
      </c>
      <c r="AF488" s="168">
        <v>7.0000000000000007E-2</v>
      </c>
      <c r="AG488" s="251">
        <f t="shared" si="87"/>
        <v>339.91650000000004</v>
      </c>
      <c r="AH488" s="251"/>
      <c r="AI488" s="251">
        <f t="shared" si="88"/>
        <v>339.91650000000004</v>
      </c>
      <c r="AJ488" s="266" t="s">
        <v>149</v>
      </c>
      <c r="AK488" s="266">
        <v>0</v>
      </c>
      <c r="AL488" s="165">
        <v>100</v>
      </c>
      <c r="AM488" s="269">
        <f t="shared" si="89"/>
        <v>1</v>
      </c>
      <c r="AN488" s="269">
        <f t="shared" si="90"/>
        <v>1</v>
      </c>
      <c r="AO488" s="269"/>
      <c r="AP488" s="269"/>
      <c r="AQ488" s="269">
        <f t="shared" si="91"/>
        <v>1</v>
      </c>
      <c r="AR488" s="169" t="str">
        <f>IF(A488="","",VLOOKUP(A488,'Base Sites'!A:B,2,FALSE))</f>
        <v>Valauto Cambrai</v>
      </c>
      <c r="AS488" s="169" t="str">
        <f t="shared" si="92"/>
        <v>VOLKSWAGEN</v>
      </c>
      <c r="AT488" s="269"/>
      <c r="AU488" s="270" t="str">
        <f>IF(A488="","",VLOOKUP(L488,'Base Vendeurs'!A:B,2,FALSE))</f>
        <v>Valauto Cambrai</v>
      </c>
      <c r="AV488" s="251">
        <f t="shared" si="93"/>
        <v>4950.95</v>
      </c>
      <c r="AW488" s="167">
        <f t="shared" si="94"/>
        <v>9.1760743538271419E-2</v>
      </c>
      <c r="AX488" s="237" t="str">
        <f t="shared" si="95"/>
        <v>NON</v>
      </c>
      <c r="AY488" s="231">
        <f>+MargesVN[[#This Row],[Total COM]]+MargesVN[[#This Row],[EXT GIE]]+MargesVN[[#This Row],[Forfait immat]]</f>
        <v>439.91650000000004</v>
      </c>
    </row>
    <row r="489" spans="1:51" s="231" customFormat="1" ht="11.25" customHeight="1" x14ac:dyDescent="0.25">
      <c r="A489" s="45">
        <v>60</v>
      </c>
      <c r="B489" s="45" t="s">
        <v>163</v>
      </c>
      <c r="C489" s="45" t="s">
        <v>104</v>
      </c>
      <c r="D489" s="44">
        <v>46076</v>
      </c>
      <c r="E489" s="65">
        <v>46077</v>
      </c>
      <c r="F489" s="35"/>
      <c r="G489" s="35"/>
      <c r="H489" s="35"/>
      <c r="I489" s="35"/>
      <c r="J489" s="35"/>
      <c r="K489" s="35">
        <v>0</v>
      </c>
      <c r="L489" s="45" t="s">
        <v>112</v>
      </c>
      <c r="M489" s="45">
        <v>511955</v>
      </c>
      <c r="N489" s="45">
        <v>1955</v>
      </c>
      <c r="O489" s="45" t="s">
        <v>1813</v>
      </c>
      <c r="P489" s="66" t="s">
        <v>1814</v>
      </c>
      <c r="Q489" s="45" t="s">
        <v>23</v>
      </c>
      <c r="R489" s="47">
        <v>20201.5</v>
      </c>
      <c r="S489" s="47">
        <v>-112.5</v>
      </c>
      <c r="T489" s="48">
        <f t="shared" si="84"/>
        <v>20089</v>
      </c>
      <c r="U489" s="49">
        <v>76</v>
      </c>
      <c r="V489" s="47">
        <v>697.69</v>
      </c>
      <c r="W489" s="46">
        <v>95</v>
      </c>
      <c r="X489" s="50"/>
      <c r="Y489" s="46">
        <f t="shared" si="85"/>
        <v>602.69000000000005</v>
      </c>
      <c r="Z489" s="51">
        <f t="shared" si="86"/>
        <v>3.472995171486884E-2</v>
      </c>
      <c r="AA489" s="50">
        <v>0</v>
      </c>
      <c r="AB489" s="46">
        <v>0</v>
      </c>
      <c r="AC489" s="46"/>
      <c r="AD489" s="46"/>
      <c r="AE489" s="52">
        <v>7.0000000000000007E-2</v>
      </c>
      <c r="AF489" s="52">
        <v>0.1</v>
      </c>
      <c r="AG489" s="46">
        <f t="shared" si="87"/>
        <v>42.188300000000005</v>
      </c>
      <c r="AH489" s="46"/>
      <c r="AI489" s="46">
        <f t="shared" si="88"/>
        <v>42.188300000000005</v>
      </c>
      <c r="AJ489" s="45" t="s">
        <v>164</v>
      </c>
      <c r="AK489" s="45">
        <v>30</v>
      </c>
      <c r="AL489" s="49"/>
      <c r="AM489" s="238">
        <f t="shared" si="89"/>
        <v>0</v>
      </c>
      <c r="AN489" s="238">
        <f t="shared" si="90"/>
        <v>1</v>
      </c>
      <c r="AO489" s="238"/>
      <c r="AP489" s="238"/>
      <c r="AQ489" s="238">
        <f t="shared" si="91"/>
        <v>0</v>
      </c>
      <c r="AR489" s="96" t="str">
        <f>IF(A489="","",VLOOKUP(A489,'Base Sites'!A:B,2,FALSE))</f>
        <v>Val de Lys Automobiles</v>
      </c>
      <c r="AS489" s="96" t="str">
        <f t="shared" si="92"/>
        <v>VOLKSWAGEN</v>
      </c>
      <c r="AT489" s="238"/>
      <c r="AU489" s="231" t="str">
        <f>IF(A489="","",VLOOKUP(L489,'Base Vendeurs'!A:B,2,FALSE))</f>
        <v>Sociétés NORD</v>
      </c>
      <c r="AV489" s="46">
        <f t="shared" si="93"/>
        <v>697.69</v>
      </c>
      <c r="AW489" s="51">
        <f t="shared" si="94"/>
        <v>3.472995171486884E-2</v>
      </c>
      <c r="AX489" s="231" t="str">
        <f t="shared" si="95"/>
        <v>NON</v>
      </c>
      <c r="AY489" s="231">
        <f>+MargesVN[[#This Row],[Total COM]]+MargesVN[[#This Row],[EXT GIE]]+MargesVN[[#This Row],[Forfait immat]]</f>
        <v>72.188299999999998</v>
      </c>
    </row>
    <row r="490" spans="1:51" s="231" customFormat="1" ht="11.25" customHeight="1" x14ac:dyDescent="0.25">
      <c r="A490" s="45">
        <v>15</v>
      </c>
      <c r="B490" s="45" t="s">
        <v>163</v>
      </c>
      <c r="C490" s="45" t="s">
        <v>104</v>
      </c>
      <c r="D490" s="44">
        <v>46043</v>
      </c>
      <c r="E490" s="65">
        <v>46043</v>
      </c>
      <c r="F490" s="35"/>
      <c r="G490" s="35"/>
      <c r="H490" s="35"/>
      <c r="I490" s="35"/>
      <c r="J490" s="35"/>
      <c r="K490" s="35">
        <v>0</v>
      </c>
      <c r="L490" s="45" t="s">
        <v>327</v>
      </c>
      <c r="M490" s="45">
        <v>511956</v>
      </c>
      <c r="N490" s="45">
        <v>1956</v>
      </c>
      <c r="O490" s="45" t="s">
        <v>794</v>
      </c>
      <c r="P490" s="66" t="s">
        <v>358</v>
      </c>
      <c r="Q490" s="45" t="s">
        <v>93</v>
      </c>
      <c r="R490" s="47">
        <v>26247.33</v>
      </c>
      <c r="S490" s="47">
        <v>933.34</v>
      </c>
      <c r="T490" s="48">
        <f t="shared" si="84"/>
        <v>27180.670000000002</v>
      </c>
      <c r="U490" s="49">
        <v>33</v>
      </c>
      <c r="V490" s="47">
        <v>231.4</v>
      </c>
      <c r="W490" s="46">
        <v>95</v>
      </c>
      <c r="X490" s="50"/>
      <c r="Y490" s="46">
        <f t="shared" si="85"/>
        <v>136.4</v>
      </c>
      <c r="Z490" s="51">
        <f t="shared" si="86"/>
        <v>8.5134030912409446E-3</v>
      </c>
      <c r="AA490" s="50">
        <v>-3966.67</v>
      </c>
      <c r="AB490" s="46">
        <v>0</v>
      </c>
      <c r="AC490" s="46"/>
      <c r="AD490" s="46"/>
      <c r="AE490" s="52">
        <v>0.1</v>
      </c>
      <c r="AF490" s="52">
        <v>0.13</v>
      </c>
      <c r="AG490" s="46">
        <f t="shared" si="87"/>
        <v>13.64</v>
      </c>
      <c r="AH490" s="46"/>
      <c r="AI490" s="46">
        <f t="shared" si="88"/>
        <v>13.64</v>
      </c>
      <c r="AJ490" s="45" t="s">
        <v>164</v>
      </c>
      <c r="AK490" s="45">
        <v>30</v>
      </c>
      <c r="AL490" s="49"/>
      <c r="AM490" s="238">
        <f t="shared" si="89"/>
        <v>0</v>
      </c>
      <c r="AN490" s="238">
        <f t="shared" si="90"/>
        <v>1</v>
      </c>
      <c r="AO490" s="238"/>
      <c r="AP490" s="238"/>
      <c r="AQ490" s="238">
        <f t="shared" si="91"/>
        <v>0</v>
      </c>
      <c r="AR490" s="96" t="str">
        <f>IF(A490="","",VLOOKUP(A490,'Base Sites'!A:B,2,FALSE))</f>
        <v>Valauto Hainaut</v>
      </c>
      <c r="AS490" s="96" t="str">
        <f t="shared" si="92"/>
        <v>VOLKSWAGEN</v>
      </c>
      <c r="AT490" s="238"/>
      <c r="AU490" s="231" t="str">
        <f>IF(A490="","",VLOOKUP(L490,'Base Vendeurs'!A:B,2,FALSE))</f>
        <v>Valauto Hainaut VW</v>
      </c>
      <c r="AV490" s="251">
        <f t="shared" si="93"/>
        <v>231.4</v>
      </c>
      <c r="AW490" s="51">
        <f t="shared" si="94"/>
        <v>8.5134030912409446E-3</v>
      </c>
      <c r="AX490" s="237" t="str">
        <f t="shared" si="95"/>
        <v>NON</v>
      </c>
      <c r="AY490" s="231">
        <f>+MargesVN[[#This Row],[Total COM]]+MargesVN[[#This Row],[EXT GIE]]+MargesVN[[#This Row],[Forfait immat]]</f>
        <v>43.64</v>
      </c>
    </row>
    <row r="491" spans="1:51" s="231" customFormat="1" ht="11.25" customHeight="1" x14ac:dyDescent="0.25">
      <c r="A491" s="259">
        <v>15</v>
      </c>
      <c r="B491" s="259" t="s">
        <v>163</v>
      </c>
      <c r="C491" s="259" t="s">
        <v>104</v>
      </c>
      <c r="D491" s="150">
        <v>46043</v>
      </c>
      <c r="E491" s="260">
        <v>46043</v>
      </c>
      <c r="F491" s="151"/>
      <c r="G491" s="151"/>
      <c r="H491" s="151"/>
      <c r="I491" s="151"/>
      <c r="J491" s="151"/>
      <c r="K491" s="151">
        <v>0</v>
      </c>
      <c r="L491" s="259" t="s">
        <v>327</v>
      </c>
      <c r="M491" s="259">
        <v>511957</v>
      </c>
      <c r="N491" s="259">
        <v>1957</v>
      </c>
      <c r="O491" s="259" t="s">
        <v>874</v>
      </c>
      <c r="P491" s="261" t="s">
        <v>875</v>
      </c>
      <c r="Q491" s="259" t="s">
        <v>93</v>
      </c>
      <c r="R491" s="152">
        <v>27305.67</v>
      </c>
      <c r="S491" s="152">
        <v>1683.33</v>
      </c>
      <c r="T491" s="153">
        <f t="shared" si="84"/>
        <v>28989</v>
      </c>
      <c r="U491" s="154">
        <v>33</v>
      </c>
      <c r="V491" s="152">
        <v>964.65</v>
      </c>
      <c r="W491" s="262">
        <v>95</v>
      </c>
      <c r="X491" s="155"/>
      <c r="Y491" s="262">
        <f t="shared" si="85"/>
        <v>869.65</v>
      </c>
      <c r="Z491" s="156">
        <f t="shared" si="86"/>
        <v>3.3276415191969368E-2</v>
      </c>
      <c r="AA491" s="155">
        <v>0</v>
      </c>
      <c r="AB491" s="262">
        <v>-2348.1</v>
      </c>
      <c r="AC491" s="262"/>
      <c r="AD491" s="262"/>
      <c r="AE491" s="157">
        <v>0.1</v>
      </c>
      <c r="AF491" s="157">
        <v>0.13</v>
      </c>
      <c r="AG491" s="262">
        <f t="shared" si="87"/>
        <v>86.965000000000003</v>
      </c>
      <c r="AH491" s="262"/>
      <c r="AI491" s="262">
        <f t="shared" si="88"/>
        <v>86.965000000000003</v>
      </c>
      <c r="AJ491" s="259" t="s">
        <v>164</v>
      </c>
      <c r="AK491" s="259">
        <v>30</v>
      </c>
      <c r="AL491" s="154">
        <v>50</v>
      </c>
      <c r="AM491" s="263">
        <f t="shared" si="89"/>
        <v>1</v>
      </c>
      <c r="AN491" s="263">
        <f t="shared" si="90"/>
        <v>1</v>
      </c>
      <c r="AO491" s="263"/>
      <c r="AP491" s="263"/>
      <c r="AQ491" s="263">
        <f t="shared" si="91"/>
        <v>1</v>
      </c>
      <c r="AR491" s="158" t="str">
        <f>IF(A491="","",VLOOKUP(A491,'Base Sites'!A:B,2,FALSE))</f>
        <v>Valauto Hainaut</v>
      </c>
      <c r="AS491" s="158" t="str">
        <f t="shared" si="92"/>
        <v>VOLKSWAGEN</v>
      </c>
      <c r="AT491" s="263"/>
      <c r="AU491" s="264" t="str">
        <f>IF(A491="","",VLOOKUP(L491,'Base Vendeurs'!A:B,2,FALSE))</f>
        <v>Valauto Hainaut VW</v>
      </c>
      <c r="AV491" s="251">
        <f t="shared" si="93"/>
        <v>964.65</v>
      </c>
      <c r="AW491" s="156">
        <f t="shared" si="94"/>
        <v>3.3276415191969368E-2</v>
      </c>
      <c r="AX491" s="237" t="str">
        <f t="shared" si="95"/>
        <v>NON</v>
      </c>
      <c r="AY491" s="231">
        <f>+MargesVN[[#This Row],[Total COM]]+MargesVN[[#This Row],[EXT GIE]]+MargesVN[[#This Row],[Forfait immat]]</f>
        <v>166.965</v>
      </c>
    </row>
    <row r="492" spans="1:51" s="231" customFormat="1" ht="11.25" customHeight="1" x14ac:dyDescent="0.25">
      <c r="A492" s="319">
        <v>15</v>
      </c>
      <c r="B492" s="319" t="s">
        <v>183</v>
      </c>
      <c r="C492" s="319" t="s">
        <v>104</v>
      </c>
      <c r="D492" s="320">
        <v>46092</v>
      </c>
      <c r="E492" s="321">
        <v>46087</v>
      </c>
      <c r="F492" s="322"/>
      <c r="G492" s="322"/>
      <c r="H492" s="322"/>
      <c r="I492" s="322" t="s">
        <v>165</v>
      </c>
      <c r="J492" s="322"/>
      <c r="K492" s="322">
        <v>90</v>
      </c>
      <c r="L492" s="319" t="s">
        <v>327</v>
      </c>
      <c r="M492" s="319">
        <v>511958</v>
      </c>
      <c r="N492" s="319">
        <v>1958</v>
      </c>
      <c r="O492" s="319" t="s">
        <v>2682</v>
      </c>
      <c r="P492" s="323" t="s">
        <v>2683</v>
      </c>
      <c r="Q492" s="319" t="s">
        <v>23</v>
      </c>
      <c r="R492" s="324">
        <v>17714</v>
      </c>
      <c r="S492" s="324">
        <v>233.33</v>
      </c>
      <c r="T492" s="325">
        <f t="shared" ref="T492:T555" si="96">+R492+S492</f>
        <v>17947.330000000002</v>
      </c>
      <c r="U492" s="326">
        <v>40</v>
      </c>
      <c r="V492" s="324">
        <v>497.45</v>
      </c>
      <c r="W492" s="327">
        <v>95</v>
      </c>
      <c r="X492" s="328"/>
      <c r="Y492" s="327">
        <f t="shared" ref="Y492:Y555" si="97">+V492-W492+X492</f>
        <v>402.45</v>
      </c>
      <c r="Z492" s="329">
        <f t="shared" ref="Z492:Z555" si="98">(V492+X492)/T492</f>
        <v>2.7717214761192887E-2</v>
      </c>
      <c r="AA492" s="328">
        <v>-966.67</v>
      </c>
      <c r="AB492" s="327">
        <v>0</v>
      </c>
      <c r="AC492" s="327"/>
      <c r="AD492" s="327" t="s">
        <v>2876</v>
      </c>
      <c r="AE492" s="330">
        <v>0.1</v>
      </c>
      <c r="AF492" s="330">
        <v>7.0000000000000007E-2</v>
      </c>
      <c r="AG492" s="327">
        <f t="shared" ref="AG492:AG555" si="99">+Y492*AE492</f>
        <v>40.245000000000005</v>
      </c>
      <c r="AH492" s="327"/>
      <c r="AI492" s="327">
        <f t="shared" ref="AI492:AI555" si="100">+AG492+AH492</f>
        <v>40.245000000000005</v>
      </c>
      <c r="AJ492" s="319" t="s">
        <v>164</v>
      </c>
      <c r="AK492" s="319">
        <v>30</v>
      </c>
      <c r="AL492" s="326"/>
      <c r="AM492" s="331">
        <f t="shared" ref="AM492:AM555" si="101">IF(AL492&gt;0,100%,0%)</f>
        <v>0</v>
      </c>
      <c r="AN492" s="331">
        <f t="shared" ref="AN492:AN555" si="102">IF(A492&gt;0,1,"")</f>
        <v>1</v>
      </c>
      <c r="AO492" s="331"/>
      <c r="AP492" s="331"/>
      <c r="AQ492" s="331">
        <f t="shared" ref="AQ492:AQ555" si="103">IF(AN492="","",+AM492/AN492)</f>
        <v>0</v>
      </c>
      <c r="AR492" s="332" t="str">
        <f>IF(A492="","",VLOOKUP(A492,'Base Sites'!A:B,2,FALSE))</f>
        <v>Valauto Hainaut</v>
      </c>
      <c r="AS492" s="332" t="str">
        <f t="shared" ref="AS492:AS555" si="104">IF(C492="VW","VOLKSWAGEN",IF(C492="SE","SEAT",IF(C492="NI","NISSAN",IF(C492="HY","HYUNDAI",IF(C492="VU","VUL",IF(C492="sk","SKODA",IF(C492="ltsk","SKODA",IF(C492="CUPRA","CUPRA",IF(C492="AUDI","AUDI","")))))))))</f>
        <v>VOLKSWAGEN</v>
      </c>
      <c r="AT492" s="331"/>
      <c r="AU492" s="333" t="str">
        <f>IF(A492="","",VLOOKUP(L492,'Base Vendeurs'!A:B,2,FALSE))</f>
        <v>Valauto Hainaut VW</v>
      </c>
      <c r="AV492" s="327">
        <f t="shared" ref="AV492:AV555" si="105">+V492+AO492</f>
        <v>497.45</v>
      </c>
      <c r="AW492" s="329">
        <f t="shared" ref="AW492:AW555" si="106">IF(A492="","",+AV492/T492)</f>
        <v>2.7717214761192887E-2</v>
      </c>
      <c r="AX492" s="333" t="str">
        <f t="shared" ref="AX492:AX555" si="107">IF(AV492&lt;0,"OUI","NON")</f>
        <v>NON</v>
      </c>
      <c r="AY492" s="231">
        <f>+MargesVN[[#This Row],[Total COM]]+MargesVN[[#This Row],[EXT GIE]]+MargesVN[[#This Row],[Forfait immat]]</f>
        <v>70.245000000000005</v>
      </c>
    </row>
    <row r="493" spans="1:51" s="231" customFormat="1" ht="11.25" customHeight="1" x14ac:dyDescent="0.25">
      <c r="A493" s="45">
        <v>35</v>
      </c>
      <c r="B493" s="45" t="s">
        <v>163</v>
      </c>
      <c r="C493" s="45" t="s">
        <v>104</v>
      </c>
      <c r="D493" s="44">
        <v>46051</v>
      </c>
      <c r="E493" s="65">
        <v>46051</v>
      </c>
      <c r="F493" s="35"/>
      <c r="G493" s="35"/>
      <c r="H493" s="35"/>
      <c r="I493" s="35"/>
      <c r="J493" s="35"/>
      <c r="K493" s="35"/>
      <c r="L493" s="45" t="s">
        <v>252</v>
      </c>
      <c r="M493" s="45">
        <v>511958</v>
      </c>
      <c r="N493" s="45">
        <v>1958</v>
      </c>
      <c r="O493" s="45" t="s">
        <v>1071</v>
      </c>
      <c r="P493" s="66" t="s">
        <v>1072</v>
      </c>
      <c r="Q493" s="45" t="s">
        <v>23</v>
      </c>
      <c r="R493" s="47">
        <v>22014</v>
      </c>
      <c r="S493" s="47">
        <v>766.67</v>
      </c>
      <c r="T493" s="48">
        <f t="shared" si="96"/>
        <v>22780.67</v>
      </c>
      <c r="U493" s="49">
        <v>2</v>
      </c>
      <c r="V493" s="47">
        <v>771.32</v>
      </c>
      <c r="W493" s="46">
        <v>95</v>
      </c>
      <c r="X493" s="50"/>
      <c r="Y493" s="46">
        <f t="shared" si="97"/>
        <v>676.32</v>
      </c>
      <c r="Z493" s="51">
        <f t="shared" si="98"/>
        <v>3.3858530060792771E-2</v>
      </c>
      <c r="AA493" s="50">
        <v>0</v>
      </c>
      <c r="AB493" s="46">
        <v>-856.67</v>
      </c>
      <c r="AC493" s="46"/>
      <c r="AD493" s="46"/>
      <c r="AE493" s="52">
        <v>0.1</v>
      </c>
      <c r="AF493" s="52">
        <v>7.0000000000000007E-2</v>
      </c>
      <c r="AG493" s="46">
        <f t="shared" si="99"/>
        <v>67.632000000000005</v>
      </c>
      <c r="AH493" s="46"/>
      <c r="AI493" s="46">
        <f t="shared" si="100"/>
        <v>67.632000000000005</v>
      </c>
      <c r="AJ493" s="45" t="s">
        <v>164</v>
      </c>
      <c r="AK493" s="45">
        <v>30</v>
      </c>
      <c r="AL493" s="49">
        <v>50</v>
      </c>
      <c r="AM493" s="238">
        <f t="shared" si="101"/>
        <v>1</v>
      </c>
      <c r="AN493" s="238">
        <f t="shared" si="102"/>
        <v>1</v>
      </c>
      <c r="AO493" s="290"/>
      <c r="AP493" s="312"/>
      <c r="AQ493" s="238">
        <f t="shared" si="103"/>
        <v>1</v>
      </c>
      <c r="AR493" s="96" t="str">
        <f>IF(A493="","",VLOOKUP(A493,'Base Sites'!A:B,2,FALSE))</f>
        <v>Valauto Cambrai</v>
      </c>
      <c r="AS493" s="96" t="str">
        <f t="shared" si="104"/>
        <v>VOLKSWAGEN</v>
      </c>
      <c r="AT493" s="238"/>
      <c r="AU493" s="231" t="str">
        <f>IF(A493="","",VLOOKUP(L493,'Base Vendeurs'!A:B,2,FALSE))</f>
        <v>Valauto Cambrai</v>
      </c>
      <c r="AV493" s="251">
        <f t="shared" si="105"/>
        <v>771.32</v>
      </c>
      <c r="AW493" s="51">
        <f t="shared" si="106"/>
        <v>3.3858530060792771E-2</v>
      </c>
      <c r="AX493" s="237" t="str">
        <f t="shared" si="107"/>
        <v>NON</v>
      </c>
      <c r="AY493" s="231">
        <f>+MargesVN[[#This Row],[Total COM]]+MargesVN[[#This Row],[EXT GIE]]+MargesVN[[#This Row],[Forfait immat]]</f>
        <v>147.63200000000001</v>
      </c>
    </row>
    <row r="494" spans="1:51" s="231" customFormat="1" ht="11.25" customHeight="1" x14ac:dyDescent="0.25">
      <c r="A494" s="266">
        <v>15</v>
      </c>
      <c r="B494" s="266" t="s">
        <v>163</v>
      </c>
      <c r="C494" s="266" t="s">
        <v>104</v>
      </c>
      <c r="D494" s="161">
        <v>46038</v>
      </c>
      <c r="E494" s="267">
        <v>46038</v>
      </c>
      <c r="F494" s="162"/>
      <c r="G494" s="162"/>
      <c r="H494" s="162"/>
      <c r="I494" s="162"/>
      <c r="J494" s="162"/>
      <c r="K494" s="162">
        <v>0</v>
      </c>
      <c r="L494" s="266" t="s">
        <v>453</v>
      </c>
      <c r="M494" s="266">
        <v>511959</v>
      </c>
      <c r="N494" s="266">
        <v>1959</v>
      </c>
      <c r="O494" s="266" t="s">
        <v>905</v>
      </c>
      <c r="P494" s="268" t="s">
        <v>906</v>
      </c>
      <c r="Q494" s="266" t="s">
        <v>107</v>
      </c>
      <c r="R494" s="163">
        <v>23872.33</v>
      </c>
      <c r="S494" s="163">
        <v>979.17</v>
      </c>
      <c r="T494" s="164">
        <f t="shared" si="96"/>
        <v>24851.5</v>
      </c>
      <c r="U494" s="165">
        <v>25</v>
      </c>
      <c r="V494" s="163">
        <v>934.59</v>
      </c>
      <c r="W494" s="251">
        <v>95</v>
      </c>
      <c r="X494" s="166"/>
      <c r="Y494" s="251">
        <f t="shared" si="97"/>
        <v>839.59</v>
      </c>
      <c r="Z494" s="167">
        <f t="shared" si="98"/>
        <v>3.7606985493833373E-2</v>
      </c>
      <c r="AA494" s="166">
        <v>-1083.33</v>
      </c>
      <c r="AB494" s="251">
        <v>-1683.33</v>
      </c>
      <c r="AC494" s="251"/>
      <c r="AD494" s="251"/>
      <c r="AE494" s="168">
        <v>0.1</v>
      </c>
      <c r="AF494" s="168">
        <v>0.13</v>
      </c>
      <c r="AG494" s="251">
        <f t="shared" si="99"/>
        <v>83.959000000000003</v>
      </c>
      <c r="AH494" s="251"/>
      <c r="AI494" s="251">
        <f t="shared" si="100"/>
        <v>83.959000000000003</v>
      </c>
      <c r="AJ494" s="266" t="s">
        <v>164</v>
      </c>
      <c r="AK494" s="266">
        <v>30</v>
      </c>
      <c r="AL494" s="165">
        <v>20</v>
      </c>
      <c r="AM494" s="269">
        <f t="shared" si="101"/>
        <v>1</v>
      </c>
      <c r="AN494" s="269">
        <f t="shared" si="102"/>
        <v>1</v>
      </c>
      <c r="AO494" s="269"/>
      <c r="AP494" s="269"/>
      <c r="AQ494" s="269">
        <f t="shared" si="103"/>
        <v>1</v>
      </c>
      <c r="AR494" s="169" t="str">
        <f>IF(A494="","",VLOOKUP(A494,'Base Sites'!A:B,2,FALSE))</f>
        <v>Valauto Hainaut</v>
      </c>
      <c r="AS494" s="169" t="str">
        <f t="shared" si="104"/>
        <v>VOLKSWAGEN</v>
      </c>
      <c r="AT494" s="269"/>
      <c r="AU494" s="270" t="str">
        <f>IF(A494="","",VLOOKUP(L494,'Base Vendeurs'!A:B,2,FALSE))</f>
        <v>Valauto Hainaut VW</v>
      </c>
      <c r="AV494" s="251">
        <f t="shared" si="105"/>
        <v>934.59</v>
      </c>
      <c r="AW494" s="167">
        <f t="shared" si="106"/>
        <v>3.7606985493833373E-2</v>
      </c>
      <c r="AX494" s="237" t="str">
        <f t="shared" si="107"/>
        <v>NON</v>
      </c>
      <c r="AY494" s="231">
        <f>+MargesVN[[#This Row],[Total COM]]+MargesVN[[#This Row],[EXT GIE]]+MargesVN[[#This Row],[Forfait immat]]</f>
        <v>133.959</v>
      </c>
    </row>
    <row r="495" spans="1:51" s="231" customFormat="1" ht="11.25" customHeight="1" x14ac:dyDescent="0.25">
      <c r="A495" s="319">
        <v>35</v>
      </c>
      <c r="B495" s="319" t="s">
        <v>185</v>
      </c>
      <c r="C495" s="319" t="s">
        <v>104</v>
      </c>
      <c r="D495" s="320">
        <v>46111</v>
      </c>
      <c r="E495" s="321">
        <v>46108</v>
      </c>
      <c r="F495" s="322"/>
      <c r="G495" s="322"/>
      <c r="H495" s="322" t="s">
        <v>165</v>
      </c>
      <c r="I495" s="322"/>
      <c r="J495" s="322"/>
      <c r="K495" s="322"/>
      <c r="L495" s="319" t="s">
        <v>295</v>
      </c>
      <c r="M495" s="319">
        <v>511959</v>
      </c>
      <c r="N495" s="319">
        <v>1959</v>
      </c>
      <c r="O495" s="319" t="s">
        <v>2693</v>
      </c>
      <c r="P495" s="323" t="s">
        <v>2694</v>
      </c>
      <c r="Q495" s="319" t="s">
        <v>23</v>
      </c>
      <c r="R495" s="324">
        <v>20201.5</v>
      </c>
      <c r="S495" s="324">
        <v>1029.17</v>
      </c>
      <c r="T495" s="325">
        <f t="shared" si="96"/>
        <v>21230.67</v>
      </c>
      <c r="U495" s="326">
        <v>159</v>
      </c>
      <c r="V495" s="324">
        <v>420.91</v>
      </c>
      <c r="W495" s="327">
        <v>95</v>
      </c>
      <c r="X495" s="328"/>
      <c r="Y495" s="327">
        <f t="shared" si="97"/>
        <v>325.91000000000003</v>
      </c>
      <c r="Z495" s="329">
        <f t="shared" si="98"/>
        <v>1.9825563677453424E-2</v>
      </c>
      <c r="AA495" s="328">
        <v>-2410.7600000000002</v>
      </c>
      <c r="AB495" s="327">
        <v>-416.67</v>
      </c>
      <c r="AC495" s="327"/>
      <c r="AD495" s="327" t="s">
        <v>2877</v>
      </c>
      <c r="AE495" s="330"/>
      <c r="AF495" s="330">
        <v>0.13</v>
      </c>
      <c r="AG495" s="327">
        <f t="shared" si="99"/>
        <v>0</v>
      </c>
      <c r="AH495" s="327"/>
      <c r="AI495" s="327">
        <f t="shared" si="100"/>
        <v>0</v>
      </c>
      <c r="AJ495" s="319" t="s">
        <v>164</v>
      </c>
      <c r="AK495" s="319">
        <v>0</v>
      </c>
      <c r="AL495" s="326" t="s">
        <v>293</v>
      </c>
      <c r="AM495" s="331">
        <f t="shared" si="101"/>
        <v>1</v>
      </c>
      <c r="AN495" s="331">
        <f t="shared" si="102"/>
        <v>1</v>
      </c>
      <c r="AO495" s="331"/>
      <c r="AP495" s="331"/>
      <c r="AQ495" s="331">
        <f t="shared" si="103"/>
        <v>1</v>
      </c>
      <c r="AR495" s="332" t="str">
        <f>IF(A495="","",VLOOKUP(A495,'Base Sites'!A:B,2,FALSE))</f>
        <v>Valauto Cambrai</v>
      </c>
      <c r="AS495" s="332" t="str">
        <f t="shared" si="104"/>
        <v>VOLKSWAGEN</v>
      </c>
      <c r="AT495" s="331"/>
      <c r="AU495" s="333" t="str">
        <f>IF(A495="","",VLOOKUP(L495,'Base Vendeurs'!A:B,2,FALSE))</f>
        <v>Valauto Cambrai</v>
      </c>
      <c r="AV495" s="327">
        <f t="shared" si="105"/>
        <v>420.91</v>
      </c>
      <c r="AW495" s="329">
        <f t="shared" si="106"/>
        <v>1.9825563677453424E-2</v>
      </c>
      <c r="AX495" s="333" t="str">
        <f t="shared" si="107"/>
        <v>NON</v>
      </c>
      <c r="AY495" s="231">
        <f>+MargesVN[[#This Row],[Total COM]]+MargesVN[[#This Row],[EXT GIE]]+MargesVN[[#This Row],[Forfait immat]]</f>
        <v>0</v>
      </c>
    </row>
    <row r="496" spans="1:51" s="231" customFormat="1" ht="11.25" customHeight="1" x14ac:dyDescent="0.25">
      <c r="A496" s="431">
        <v>15</v>
      </c>
      <c r="B496" s="431" t="s">
        <v>163</v>
      </c>
      <c r="C496" s="431" t="s">
        <v>104</v>
      </c>
      <c r="D496" s="432">
        <v>46191</v>
      </c>
      <c r="E496" s="433">
        <v>46190</v>
      </c>
      <c r="F496" s="434"/>
      <c r="G496" s="434"/>
      <c r="H496" s="434"/>
      <c r="I496" s="434"/>
      <c r="J496" s="434"/>
      <c r="K496" s="434"/>
      <c r="L496" s="431" t="s">
        <v>36</v>
      </c>
      <c r="M496" s="431">
        <v>511961</v>
      </c>
      <c r="N496" s="431">
        <v>1961</v>
      </c>
      <c r="O496" s="431" t="s">
        <v>5019</v>
      </c>
      <c r="P496" s="435" t="s">
        <v>5020</v>
      </c>
      <c r="Q496" s="431" t="s">
        <v>177</v>
      </c>
      <c r="R496" s="436">
        <v>37605</v>
      </c>
      <c r="S496" s="436">
        <v>4708.34</v>
      </c>
      <c r="T496" s="437">
        <f t="shared" si="96"/>
        <v>42313.34</v>
      </c>
      <c r="U496" s="438">
        <v>86</v>
      </c>
      <c r="V496" s="436">
        <v>1994.6</v>
      </c>
      <c r="W496" s="439">
        <v>95</v>
      </c>
      <c r="X496" s="440"/>
      <c r="Y496" s="439">
        <f t="shared" si="97"/>
        <v>1899.6</v>
      </c>
      <c r="Z496" s="441">
        <f t="shared" si="98"/>
        <v>4.7138798308051316E-2</v>
      </c>
      <c r="AA496" s="440">
        <v>-5566.67</v>
      </c>
      <c r="AB496" s="439">
        <v>0</v>
      </c>
      <c r="AC496" s="439"/>
      <c r="AD496" s="439"/>
      <c r="AE496" s="442">
        <v>0.1</v>
      </c>
      <c r="AF496" s="442">
        <v>0.1</v>
      </c>
      <c r="AG496" s="439">
        <f t="shared" si="99"/>
        <v>189.96</v>
      </c>
      <c r="AH496" s="439"/>
      <c r="AI496" s="439">
        <f t="shared" si="100"/>
        <v>189.96</v>
      </c>
      <c r="AJ496" s="431" t="s">
        <v>164</v>
      </c>
      <c r="AK496" s="431">
        <v>30</v>
      </c>
      <c r="AL496" s="438">
        <v>50</v>
      </c>
      <c r="AM496" s="443">
        <f t="shared" si="101"/>
        <v>1</v>
      </c>
      <c r="AN496" s="443">
        <f t="shared" si="102"/>
        <v>1</v>
      </c>
      <c r="AO496" s="443"/>
      <c r="AP496" s="443"/>
      <c r="AQ496" s="443">
        <f t="shared" si="103"/>
        <v>1</v>
      </c>
      <c r="AR496" s="444" t="str">
        <f>IF(A496="","",VLOOKUP(A496,'Base Sites'!A:B,2,FALSE))</f>
        <v>Valauto Hainaut</v>
      </c>
      <c r="AS496" s="444" t="str">
        <f t="shared" si="104"/>
        <v>VOLKSWAGEN</v>
      </c>
      <c r="AT496" s="443"/>
      <c r="AU496" s="445" t="str">
        <f>IF(A496="","",VLOOKUP(L496,'Base Vendeurs'!A:B,2,FALSE))</f>
        <v>Valauto Roncq VW</v>
      </c>
      <c r="AV496" s="439">
        <f t="shared" si="105"/>
        <v>1994.6</v>
      </c>
      <c r="AW496" s="441">
        <f t="shared" si="106"/>
        <v>4.7138798308051316E-2</v>
      </c>
      <c r="AX496" s="445" t="str">
        <f t="shared" si="107"/>
        <v>NON</v>
      </c>
      <c r="AY496" s="231">
        <f>+MargesVN[[#This Row],[Total COM]]+MargesVN[[#This Row],[EXT GIE]]+MargesVN[[#This Row],[Forfait immat]]</f>
        <v>269.96000000000004</v>
      </c>
    </row>
    <row r="497" spans="1:51" s="231" customFormat="1" ht="11.25" customHeight="1" x14ac:dyDescent="0.25">
      <c r="A497" s="354">
        <v>15</v>
      </c>
      <c r="B497" s="354" t="s">
        <v>163</v>
      </c>
      <c r="C497" s="354" t="s">
        <v>104</v>
      </c>
      <c r="D497" s="355">
        <v>46127</v>
      </c>
      <c r="E497" s="356">
        <v>46127</v>
      </c>
      <c r="F497" s="357"/>
      <c r="G497" s="357"/>
      <c r="H497" s="357"/>
      <c r="I497" s="357"/>
      <c r="J497" s="357"/>
      <c r="K497" s="357">
        <v>0</v>
      </c>
      <c r="L497" s="354" t="s">
        <v>353</v>
      </c>
      <c r="M497" s="354">
        <v>511964</v>
      </c>
      <c r="N497" s="354">
        <v>1964</v>
      </c>
      <c r="O497" s="354" t="s">
        <v>3295</v>
      </c>
      <c r="P497" s="358" t="s">
        <v>3296</v>
      </c>
      <c r="Q497" s="354" t="s">
        <v>93</v>
      </c>
      <c r="R497" s="359">
        <v>33555.67</v>
      </c>
      <c r="S497" s="359">
        <v>1800</v>
      </c>
      <c r="T497" s="360">
        <f t="shared" si="96"/>
        <v>35355.67</v>
      </c>
      <c r="U497" s="361">
        <v>34</v>
      </c>
      <c r="V497" s="359">
        <v>1611.24</v>
      </c>
      <c r="W497" s="362">
        <v>95</v>
      </c>
      <c r="X497" s="363"/>
      <c r="Y497" s="362">
        <f t="shared" si="97"/>
        <v>1516.24</v>
      </c>
      <c r="Z497" s="364">
        <f t="shared" si="98"/>
        <v>4.5572322628873958E-2</v>
      </c>
      <c r="AA497" s="363">
        <v>0</v>
      </c>
      <c r="AB497" s="362">
        <v>-916.67</v>
      </c>
      <c r="AC497" s="362"/>
      <c r="AD497" s="362"/>
      <c r="AE497" s="365">
        <v>7.0000000000000007E-2</v>
      </c>
      <c r="AF497" s="365">
        <v>7.0000000000000007E-2</v>
      </c>
      <c r="AG497" s="362">
        <f t="shared" si="99"/>
        <v>106.13680000000001</v>
      </c>
      <c r="AH497" s="362"/>
      <c r="AI497" s="362">
        <f t="shared" si="100"/>
        <v>106.13680000000001</v>
      </c>
      <c r="AJ497" s="354" t="s">
        <v>3672</v>
      </c>
      <c r="AK497" s="354">
        <v>30</v>
      </c>
      <c r="AL497" s="361"/>
      <c r="AM497" s="366">
        <f t="shared" si="101"/>
        <v>0</v>
      </c>
      <c r="AN497" s="366">
        <f t="shared" si="102"/>
        <v>1</v>
      </c>
      <c r="AO497" s="366"/>
      <c r="AP497" s="366"/>
      <c r="AQ497" s="366">
        <f t="shared" si="103"/>
        <v>0</v>
      </c>
      <c r="AR497" s="367" t="str">
        <f>IF(A497="","",VLOOKUP(A497,'Base Sites'!A:B,2,FALSE))</f>
        <v>Valauto Hainaut</v>
      </c>
      <c r="AS497" s="367" t="str">
        <f t="shared" si="104"/>
        <v>VOLKSWAGEN</v>
      </c>
      <c r="AT497" s="366"/>
      <c r="AU497" s="368" t="str">
        <f>IF(A497="","",VLOOKUP(L497,'Base Vendeurs'!A:B,2,FALSE))</f>
        <v>Valauto Hainaut VW</v>
      </c>
      <c r="AV497" s="362">
        <f t="shared" si="105"/>
        <v>1611.24</v>
      </c>
      <c r="AW497" s="364">
        <f t="shared" si="106"/>
        <v>4.5572322628873958E-2</v>
      </c>
      <c r="AX497" s="368" t="str">
        <f t="shared" si="107"/>
        <v>NON</v>
      </c>
      <c r="AY497" s="231">
        <f>+MargesVN[[#This Row],[Total COM]]+MargesVN[[#This Row],[EXT GIE]]+MargesVN[[#This Row],[Forfait immat]]</f>
        <v>136.13679999999999</v>
      </c>
    </row>
    <row r="498" spans="1:51" s="231" customFormat="1" ht="11.25" customHeight="1" x14ac:dyDescent="0.25">
      <c r="A498" s="45">
        <v>15</v>
      </c>
      <c r="B498" s="45" t="s">
        <v>163</v>
      </c>
      <c r="C498" s="45" t="s">
        <v>104</v>
      </c>
      <c r="D498" s="44">
        <v>46066</v>
      </c>
      <c r="E498" s="65">
        <v>46066</v>
      </c>
      <c r="F498" s="35"/>
      <c r="G498" s="35"/>
      <c r="H498" s="35"/>
      <c r="I498" s="35"/>
      <c r="J498" s="35"/>
      <c r="K498" s="35">
        <v>0</v>
      </c>
      <c r="L498" s="45" t="s">
        <v>327</v>
      </c>
      <c r="M498" s="45">
        <v>511965</v>
      </c>
      <c r="N498" s="45">
        <v>1965</v>
      </c>
      <c r="O498" s="45" t="s">
        <v>1590</v>
      </c>
      <c r="P498" s="66" t="s">
        <v>1591</v>
      </c>
      <c r="Q498" s="45" t="s">
        <v>93</v>
      </c>
      <c r="R498" s="47">
        <v>26247.33</v>
      </c>
      <c r="S498" s="47">
        <v>933.34</v>
      </c>
      <c r="T498" s="48">
        <f t="shared" si="96"/>
        <v>27180.670000000002</v>
      </c>
      <c r="U498" s="49">
        <v>30</v>
      </c>
      <c r="V498" s="47">
        <v>814.09</v>
      </c>
      <c r="W498" s="46">
        <v>95</v>
      </c>
      <c r="X498" s="50"/>
      <c r="Y498" s="46">
        <f t="shared" si="97"/>
        <v>719.09</v>
      </c>
      <c r="Z498" s="51">
        <f t="shared" si="98"/>
        <v>2.9951064488108643E-2</v>
      </c>
      <c r="AA498" s="50">
        <v>-3966.67</v>
      </c>
      <c r="AB498" s="46">
        <v>0</v>
      </c>
      <c r="AC498" s="46"/>
      <c r="AD498" s="46"/>
      <c r="AE498" s="52">
        <v>0.1</v>
      </c>
      <c r="AF498" s="52">
        <v>0.13</v>
      </c>
      <c r="AG498" s="46">
        <f t="shared" si="99"/>
        <v>71.909000000000006</v>
      </c>
      <c r="AH498" s="46"/>
      <c r="AI498" s="46">
        <f t="shared" si="100"/>
        <v>71.909000000000006</v>
      </c>
      <c r="AJ498" s="45" t="s">
        <v>164</v>
      </c>
      <c r="AK498" s="45">
        <v>30</v>
      </c>
      <c r="AL498" s="49">
        <v>50</v>
      </c>
      <c r="AM498" s="238">
        <f t="shared" si="101"/>
        <v>1</v>
      </c>
      <c r="AN498" s="238">
        <f t="shared" si="102"/>
        <v>1</v>
      </c>
      <c r="AO498" s="238"/>
      <c r="AP498" s="238"/>
      <c r="AQ498" s="238">
        <f t="shared" si="103"/>
        <v>1</v>
      </c>
      <c r="AR498" s="96" t="str">
        <f>IF(A498="","",VLOOKUP(A498,'Base Sites'!A:B,2,FALSE))</f>
        <v>Valauto Hainaut</v>
      </c>
      <c r="AS498" s="96" t="str">
        <f t="shared" si="104"/>
        <v>VOLKSWAGEN</v>
      </c>
      <c r="AT498" s="238"/>
      <c r="AU498" s="231" t="str">
        <f>IF(A498="","",VLOOKUP(L498,'Base Vendeurs'!A:B,2,FALSE))</f>
        <v>Valauto Hainaut VW</v>
      </c>
      <c r="AV498" s="46">
        <f t="shared" si="105"/>
        <v>814.09</v>
      </c>
      <c r="AW498" s="51">
        <f t="shared" si="106"/>
        <v>2.9951064488108643E-2</v>
      </c>
      <c r="AX498" s="231" t="str">
        <f t="shared" si="107"/>
        <v>NON</v>
      </c>
      <c r="AY498" s="231">
        <f>+MargesVN[[#This Row],[Total COM]]+MargesVN[[#This Row],[EXT GIE]]+MargesVN[[#This Row],[Forfait immat]]</f>
        <v>151.90899999999999</v>
      </c>
    </row>
    <row r="499" spans="1:51" s="231" customFormat="1" ht="11.25" customHeight="1" x14ac:dyDescent="0.25">
      <c r="A499" s="302">
        <v>15</v>
      </c>
      <c r="B499" s="302" t="s">
        <v>163</v>
      </c>
      <c r="C499" s="302" t="s">
        <v>104</v>
      </c>
      <c r="D499" s="86">
        <v>46050</v>
      </c>
      <c r="E499" s="303">
        <v>46051</v>
      </c>
      <c r="F499" s="87"/>
      <c r="G499" s="87"/>
      <c r="H499" s="87"/>
      <c r="I499" s="87"/>
      <c r="J499" s="87"/>
      <c r="K499" s="87">
        <v>0</v>
      </c>
      <c r="L499" s="302" t="s">
        <v>353</v>
      </c>
      <c r="M499" s="302">
        <v>511967</v>
      </c>
      <c r="N499" s="302">
        <v>1967</v>
      </c>
      <c r="O499" s="302" t="s">
        <v>849</v>
      </c>
      <c r="P499" s="304" t="s">
        <v>850</v>
      </c>
      <c r="Q499" s="302" t="s">
        <v>93</v>
      </c>
      <c r="R499" s="88">
        <v>34805.67</v>
      </c>
      <c r="S499" s="88">
        <v>3508.34</v>
      </c>
      <c r="T499" s="48">
        <f t="shared" si="96"/>
        <v>38314.009999999995</v>
      </c>
      <c r="U499" s="89">
        <v>7</v>
      </c>
      <c r="V499" s="88">
        <v>1604.77</v>
      </c>
      <c r="W499" s="305">
        <v>95</v>
      </c>
      <c r="X499" s="90"/>
      <c r="Y499" s="305">
        <f t="shared" si="97"/>
        <v>1509.77</v>
      </c>
      <c r="Z499" s="51">
        <f t="shared" si="98"/>
        <v>4.1884678737621049E-2</v>
      </c>
      <c r="AA499" s="90">
        <v>0</v>
      </c>
      <c r="AB499" s="305">
        <v>-916.67</v>
      </c>
      <c r="AC499" s="305"/>
      <c r="AD499" s="305"/>
      <c r="AE499" s="91">
        <v>0.1</v>
      </c>
      <c r="AF499" s="91">
        <v>0.13</v>
      </c>
      <c r="AG499" s="306">
        <f t="shared" si="99"/>
        <v>150.977</v>
      </c>
      <c r="AH499" s="305"/>
      <c r="AI499" s="306">
        <f t="shared" si="100"/>
        <v>150.977</v>
      </c>
      <c r="AJ499" s="302" t="s">
        <v>164</v>
      </c>
      <c r="AK499" s="302">
        <v>0</v>
      </c>
      <c r="AL499" s="89">
        <v>20</v>
      </c>
      <c r="AM499" s="307">
        <f t="shared" si="101"/>
        <v>1</v>
      </c>
      <c r="AN499" s="307">
        <f t="shared" si="102"/>
        <v>1</v>
      </c>
      <c r="AO499" s="307"/>
      <c r="AP499" s="307"/>
      <c r="AQ499" s="307">
        <f t="shared" si="103"/>
        <v>1</v>
      </c>
      <c r="AR499" s="94" t="str">
        <f>IF(A499="","",VLOOKUP(A499,'Base Sites'!A:B,2,FALSE))</f>
        <v>Valauto Hainaut</v>
      </c>
      <c r="AS499" s="94" t="str">
        <f t="shared" si="104"/>
        <v>VOLKSWAGEN</v>
      </c>
      <c r="AT499" s="307"/>
      <c r="AU499" s="308" t="str">
        <f>IF(A499="","",VLOOKUP(L499,'Base Vendeurs'!A:B,2,FALSE))</f>
        <v>Valauto Hainaut VW</v>
      </c>
      <c r="AV499" s="251">
        <f t="shared" si="105"/>
        <v>1604.77</v>
      </c>
      <c r="AW499" s="95">
        <f t="shared" si="106"/>
        <v>4.1884678737621049E-2</v>
      </c>
      <c r="AX499" s="237" t="str">
        <f t="shared" si="107"/>
        <v>NON</v>
      </c>
      <c r="AY499" s="231">
        <f>+MargesVN[[#This Row],[Total COM]]+MargesVN[[#This Row],[EXT GIE]]+MargesVN[[#This Row],[Forfait immat]]</f>
        <v>170.977</v>
      </c>
    </row>
    <row r="500" spans="1:51" s="231" customFormat="1" ht="11.25" customHeight="1" x14ac:dyDescent="0.25">
      <c r="A500" s="401">
        <v>15</v>
      </c>
      <c r="B500" s="401" t="s">
        <v>163</v>
      </c>
      <c r="C500" s="401" t="s">
        <v>104</v>
      </c>
      <c r="D500" s="402">
        <v>46148</v>
      </c>
      <c r="E500" s="403">
        <v>46148</v>
      </c>
      <c r="F500" s="404"/>
      <c r="G500" s="404"/>
      <c r="H500" s="404"/>
      <c r="I500" s="404"/>
      <c r="J500" s="404"/>
      <c r="K500" s="404">
        <v>0</v>
      </c>
      <c r="L500" s="401" t="s">
        <v>353</v>
      </c>
      <c r="M500" s="401">
        <v>511968</v>
      </c>
      <c r="N500" s="401">
        <v>1968</v>
      </c>
      <c r="O500" s="401" t="s">
        <v>4363</v>
      </c>
      <c r="P500" s="405" t="s">
        <v>4364</v>
      </c>
      <c r="Q500" s="401" t="s">
        <v>157</v>
      </c>
      <c r="R500" s="406">
        <v>28533.33</v>
      </c>
      <c r="S500" s="406">
        <v>1666.67</v>
      </c>
      <c r="T500" s="407">
        <f t="shared" si="96"/>
        <v>30200</v>
      </c>
      <c r="U500" s="408">
        <v>12</v>
      </c>
      <c r="V500" s="406">
        <v>1037.3399999999999</v>
      </c>
      <c r="W500" s="409">
        <v>95</v>
      </c>
      <c r="X500" s="410"/>
      <c r="Y500" s="409">
        <f t="shared" si="97"/>
        <v>942.33999999999992</v>
      </c>
      <c r="Z500" s="411">
        <f t="shared" si="98"/>
        <v>3.4349006622516554E-2</v>
      </c>
      <c r="AA500" s="410">
        <v>-3666.67</v>
      </c>
      <c r="AB500" s="409">
        <v>0</v>
      </c>
      <c r="AC500" s="409"/>
      <c r="AD500" s="409"/>
      <c r="AE500" s="412">
        <v>0.08</v>
      </c>
      <c r="AF500" s="412">
        <v>0.08</v>
      </c>
      <c r="AG500" s="409">
        <f t="shared" si="99"/>
        <v>75.387199999999993</v>
      </c>
      <c r="AH500" s="409"/>
      <c r="AI500" s="409">
        <f t="shared" si="100"/>
        <v>75.387199999999993</v>
      </c>
      <c r="AJ500" s="401" t="s">
        <v>164</v>
      </c>
      <c r="AK500" s="401">
        <v>30</v>
      </c>
      <c r="AL500" s="408"/>
      <c r="AM500" s="413">
        <f t="shared" si="101"/>
        <v>0</v>
      </c>
      <c r="AN500" s="413">
        <f t="shared" si="102"/>
        <v>1</v>
      </c>
      <c r="AO500" s="413"/>
      <c r="AP500" s="413"/>
      <c r="AQ500" s="413">
        <f t="shared" si="103"/>
        <v>0</v>
      </c>
      <c r="AR500" s="414" t="str">
        <f>IF(A500="","",VLOOKUP(A500,'Base Sites'!A:B,2,FALSE))</f>
        <v>Valauto Hainaut</v>
      </c>
      <c r="AS500" s="414" t="str">
        <f t="shared" si="104"/>
        <v>VOLKSWAGEN</v>
      </c>
      <c r="AT500" s="413"/>
      <c r="AU500" s="415" t="str">
        <f>IF(A500="","",VLOOKUP(L500,'Base Vendeurs'!A:B,2,FALSE))</f>
        <v>Valauto Hainaut VW</v>
      </c>
      <c r="AV500" s="409">
        <f t="shared" si="105"/>
        <v>1037.3399999999999</v>
      </c>
      <c r="AW500" s="411">
        <f t="shared" si="106"/>
        <v>3.4349006622516554E-2</v>
      </c>
      <c r="AX500" s="415" t="str">
        <f t="shared" si="107"/>
        <v>NON</v>
      </c>
      <c r="AY500" s="231">
        <f>+MargesVN[[#This Row],[Total COM]]+MargesVN[[#This Row],[EXT GIE]]+MargesVN[[#This Row],[Forfait immat]]</f>
        <v>105.38719999999999</v>
      </c>
    </row>
    <row r="501" spans="1:51" s="231" customFormat="1" ht="11.25" customHeight="1" x14ac:dyDescent="0.25">
      <c r="A501" s="431">
        <v>15</v>
      </c>
      <c r="B501" s="431" t="s">
        <v>163</v>
      </c>
      <c r="C501" s="431" t="s">
        <v>104</v>
      </c>
      <c r="D501" s="432">
        <v>46199</v>
      </c>
      <c r="E501" s="433">
        <v>46199</v>
      </c>
      <c r="F501" s="434"/>
      <c r="G501" s="434"/>
      <c r="H501" s="434"/>
      <c r="I501" s="434"/>
      <c r="J501" s="434"/>
      <c r="K501" s="434">
        <v>0</v>
      </c>
      <c r="L501" s="431" t="s">
        <v>327</v>
      </c>
      <c r="M501" s="431">
        <v>511970</v>
      </c>
      <c r="N501" s="431">
        <v>1970</v>
      </c>
      <c r="O501" s="431" t="s">
        <v>4928</v>
      </c>
      <c r="P501" s="435" t="s">
        <v>4929</v>
      </c>
      <c r="Q501" s="431" t="s">
        <v>107</v>
      </c>
      <c r="R501" s="436">
        <v>22622.33</v>
      </c>
      <c r="S501" s="436">
        <v>525</v>
      </c>
      <c r="T501" s="437">
        <f t="shared" si="96"/>
        <v>23147.33</v>
      </c>
      <c r="U501" s="438">
        <v>23</v>
      </c>
      <c r="V501" s="436">
        <v>815.31</v>
      </c>
      <c r="W501" s="439">
        <v>95.01</v>
      </c>
      <c r="X501" s="440"/>
      <c r="Y501" s="439">
        <f t="shared" si="97"/>
        <v>720.3</v>
      </c>
      <c r="Z501" s="441">
        <f t="shared" si="98"/>
        <v>3.5222636908878904E-2</v>
      </c>
      <c r="AA501" s="440">
        <v>0</v>
      </c>
      <c r="AB501" s="439">
        <v>-2016.66</v>
      </c>
      <c r="AC501" s="439"/>
      <c r="AD501" s="439"/>
      <c r="AE501" s="442">
        <v>7.0000000000000007E-2</v>
      </c>
      <c r="AF501" s="442">
        <v>7.0000000000000007E-2</v>
      </c>
      <c r="AG501" s="439">
        <f t="shared" si="99"/>
        <v>50.420999999999999</v>
      </c>
      <c r="AH501" s="439"/>
      <c r="AI501" s="439">
        <f t="shared" si="100"/>
        <v>50.420999999999999</v>
      </c>
      <c r="AJ501" s="431" t="s">
        <v>164</v>
      </c>
      <c r="AK501" s="431">
        <v>30</v>
      </c>
      <c r="AL501" s="438"/>
      <c r="AM501" s="443">
        <f t="shared" si="101"/>
        <v>0</v>
      </c>
      <c r="AN501" s="443">
        <f t="shared" si="102"/>
        <v>1</v>
      </c>
      <c r="AO501" s="443"/>
      <c r="AP501" s="443"/>
      <c r="AQ501" s="443">
        <f t="shared" si="103"/>
        <v>0</v>
      </c>
      <c r="AR501" s="444" t="str">
        <f>IF(A501="","",VLOOKUP(A501,'Base Sites'!A:B,2,FALSE))</f>
        <v>Valauto Hainaut</v>
      </c>
      <c r="AS501" s="444" t="str">
        <f t="shared" si="104"/>
        <v>VOLKSWAGEN</v>
      </c>
      <c r="AT501" s="443"/>
      <c r="AU501" s="445" t="str">
        <f>IF(A501="","",VLOOKUP(L501,'Base Vendeurs'!A:B,2,FALSE))</f>
        <v>Valauto Hainaut VW</v>
      </c>
      <c r="AV501" s="439">
        <f t="shared" si="105"/>
        <v>815.31</v>
      </c>
      <c r="AW501" s="441">
        <f t="shared" si="106"/>
        <v>3.5222636908878904E-2</v>
      </c>
      <c r="AX501" s="445" t="str">
        <f t="shared" si="107"/>
        <v>NON</v>
      </c>
      <c r="AY501" s="231">
        <f>+MargesVN[[#This Row],[Total COM]]+MargesVN[[#This Row],[EXT GIE]]+MargesVN[[#This Row],[Forfait immat]]</f>
        <v>80.420999999999992</v>
      </c>
    </row>
    <row r="502" spans="1:51" s="231" customFormat="1" ht="11.25" customHeight="1" x14ac:dyDescent="0.25">
      <c r="A502" s="45">
        <v>15</v>
      </c>
      <c r="B502" s="45" t="s">
        <v>163</v>
      </c>
      <c r="C502" s="45" t="s">
        <v>104</v>
      </c>
      <c r="D502" s="44">
        <v>46069</v>
      </c>
      <c r="E502" s="65">
        <v>46070</v>
      </c>
      <c r="F502" s="35"/>
      <c r="G502" s="35"/>
      <c r="H502" s="35"/>
      <c r="I502" s="35"/>
      <c r="J502" s="35"/>
      <c r="K502" s="35">
        <v>0</v>
      </c>
      <c r="L502" s="45" t="s">
        <v>327</v>
      </c>
      <c r="M502" s="45">
        <v>511971</v>
      </c>
      <c r="N502" s="45">
        <v>1971</v>
      </c>
      <c r="O502" s="45" t="s">
        <v>1632</v>
      </c>
      <c r="P502" s="66" t="s">
        <v>1633</v>
      </c>
      <c r="Q502" s="45" t="s">
        <v>93</v>
      </c>
      <c r="R502" s="47">
        <v>34805.67</v>
      </c>
      <c r="S502" s="47">
        <v>3858.33</v>
      </c>
      <c r="T502" s="48">
        <f t="shared" si="96"/>
        <v>38664</v>
      </c>
      <c r="U502" s="49">
        <v>11</v>
      </c>
      <c r="V502" s="47">
        <v>1462.23</v>
      </c>
      <c r="W502" s="46">
        <v>95</v>
      </c>
      <c r="X502" s="50"/>
      <c r="Y502" s="46">
        <f t="shared" si="97"/>
        <v>1367.23</v>
      </c>
      <c r="Z502" s="51">
        <f t="shared" si="98"/>
        <v>3.7818901303538176E-2</v>
      </c>
      <c r="AA502" s="50">
        <v>0</v>
      </c>
      <c r="AB502" s="46">
        <v>0</v>
      </c>
      <c r="AC502" s="46"/>
      <c r="AD502" s="46"/>
      <c r="AE502" s="52">
        <v>0.1</v>
      </c>
      <c r="AF502" s="52">
        <v>7.0000000000000007E-2</v>
      </c>
      <c r="AG502" s="46">
        <f t="shared" si="99"/>
        <v>136.72300000000001</v>
      </c>
      <c r="AH502" s="46"/>
      <c r="AI502" s="46">
        <f t="shared" si="100"/>
        <v>136.72300000000001</v>
      </c>
      <c r="AJ502" s="45" t="s">
        <v>149</v>
      </c>
      <c r="AK502" s="45">
        <v>30</v>
      </c>
      <c r="AL502" s="49"/>
      <c r="AM502" s="238">
        <f t="shared" si="101"/>
        <v>0</v>
      </c>
      <c r="AN502" s="238">
        <f t="shared" si="102"/>
        <v>1</v>
      </c>
      <c r="AO502" s="238"/>
      <c r="AP502" s="238"/>
      <c r="AQ502" s="238">
        <f t="shared" si="103"/>
        <v>0</v>
      </c>
      <c r="AR502" s="96" t="str">
        <f>IF(A502="","",VLOOKUP(A502,'Base Sites'!A:B,2,FALSE))</f>
        <v>Valauto Hainaut</v>
      </c>
      <c r="AS502" s="96" t="str">
        <f t="shared" si="104"/>
        <v>VOLKSWAGEN</v>
      </c>
      <c r="AT502" s="238"/>
      <c r="AU502" s="231" t="str">
        <f>IF(A502="","",VLOOKUP(L502,'Base Vendeurs'!A:B,2,FALSE))</f>
        <v>Valauto Hainaut VW</v>
      </c>
      <c r="AV502" s="46">
        <f t="shared" si="105"/>
        <v>1462.23</v>
      </c>
      <c r="AW502" s="51">
        <f t="shared" si="106"/>
        <v>3.7818901303538176E-2</v>
      </c>
      <c r="AX502" s="231" t="str">
        <f t="shared" si="107"/>
        <v>NON</v>
      </c>
      <c r="AY502" s="231">
        <f>+MargesVN[[#This Row],[Total COM]]+MargesVN[[#This Row],[EXT GIE]]+MargesVN[[#This Row],[Forfait immat]]</f>
        <v>166.72300000000001</v>
      </c>
    </row>
    <row r="503" spans="1:51" s="231" customFormat="1" ht="11.25" customHeight="1" x14ac:dyDescent="0.25">
      <c r="A503" s="45">
        <v>15</v>
      </c>
      <c r="B503" s="45" t="s">
        <v>163</v>
      </c>
      <c r="C503" s="45" t="s">
        <v>104</v>
      </c>
      <c r="D503" s="44">
        <v>46069</v>
      </c>
      <c r="E503" s="65">
        <v>46070</v>
      </c>
      <c r="F503" s="35"/>
      <c r="G503" s="35"/>
      <c r="H503" s="35"/>
      <c r="I503" s="35"/>
      <c r="J503" s="35"/>
      <c r="K503" s="35">
        <v>0</v>
      </c>
      <c r="L503" s="45" t="s">
        <v>327</v>
      </c>
      <c r="M503" s="45">
        <v>511972</v>
      </c>
      <c r="N503" s="45">
        <v>1972</v>
      </c>
      <c r="O503" s="45" t="s">
        <v>1634</v>
      </c>
      <c r="P503" s="66" t="s">
        <v>1635</v>
      </c>
      <c r="Q503" s="45" t="s">
        <v>93</v>
      </c>
      <c r="R503" s="47">
        <v>24380.67</v>
      </c>
      <c r="S503" s="47">
        <v>808.33</v>
      </c>
      <c r="T503" s="48">
        <f t="shared" si="96"/>
        <v>25189</v>
      </c>
      <c r="U503" s="49">
        <v>18</v>
      </c>
      <c r="V503" s="47">
        <v>767.25</v>
      </c>
      <c r="W503" s="46">
        <v>95</v>
      </c>
      <c r="X503" s="50"/>
      <c r="Y503" s="46">
        <f t="shared" si="97"/>
        <v>672.25</v>
      </c>
      <c r="Z503" s="51">
        <f t="shared" si="98"/>
        <v>3.0459724482909206E-2</v>
      </c>
      <c r="AA503" s="50">
        <v>0</v>
      </c>
      <c r="AB503" s="46">
        <v>-916.67</v>
      </c>
      <c r="AC503" s="46"/>
      <c r="AD503" s="46"/>
      <c r="AE503" s="52">
        <v>0.1</v>
      </c>
      <c r="AF503" s="52">
        <v>0.13</v>
      </c>
      <c r="AG503" s="46">
        <f t="shared" si="99"/>
        <v>67.225000000000009</v>
      </c>
      <c r="AH503" s="46"/>
      <c r="AI503" s="46">
        <f t="shared" si="100"/>
        <v>67.225000000000009</v>
      </c>
      <c r="AJ503" s="45" t="s">
        <v>164</v>
      </c>
      <c r="AK503" s="45">
        <v>30</v>
      </c>
      <c r="AL503" s="49">
        <v>50</v>
      </c>
      <c r="AM503" s="238">
        <f t="shared" si="101"/>
        <v>1</v>
      </c>
      <c r="AN503" s="238">
        <f t="shared" si="102"/>
        <v>1</v>
      </c>
      <c r="AO503" s="238"/>
      <c r="AP503" s="238"/>
      <c r="AQ503" s="238">
        <f t="shared" si="103"/>
        <v>1</v>
      </c>
      <c r="AR503" s="96" t="str">
        <f>IF(A503="","",VLOOKUP(A503,'Base Sites'!A:B,2,FALSE))</f>
        <v>Valauto Hainaut</v>
      </c>
      <c r="AS503" s="96" t="str">
        <f t="shared" si="104"/>
        <v>VOLKSWAGEN</v>
      </c>
      <c r="AT503" s="238"/>
      <c r="AU503" s="231" t="str">
        <f>IF(A503="","",VLOOKUP(L503,'Base Vendeurs'!A:B,2,FALSE))</f>
        <v>Valauto Hainaut VW</v>
      </c>
      <c r="AV503" s="46">
        <f t="shared" si="105"/>
        <v>767.25</v>
      </c>
      <c r="AW503" s="51">
        <f t="shared" si="106"/>
        <v>3.0459724482909206E-2</v>
      </c>
      <c r="AX503" s="231" t="str">
        <f t="shared" si="107"/>
        <v>NON</v>
      </c>
      <c r="AY503" s="231">
        <f>+MargesVN[[#This Row],[Total COM]]+MargesVN[[#This Row],[EXT GIE]]+MargesVN[[#This Row],[Forfait immat]]</f>
        <v>147.22500000000002</v>
      </c>
    </row>
    <row r="504" spans="1:51" s="231" customFormat="1" ht="11.25" customHeight="1" x14ac:dyDescent="0.25">
      <c r="A504" s="431">
        <v>15</v>
      </c>
      <c r="B504" s="431" t="s">
        <v>163</v>
      </c>
      <c r="C504" s="431" t="s">
        <v>104</v>
      </c>
      <c r="D504" s="432">
        <v>46192</v>
      </c>
      <c r="E504" s="433">
        <v>46192</v>
      </c>
      <c r="F504" s="434"/>
      <c r="G504" s="434"/>
      <c r="H504" s="434"/>
      <c r="I504" s="434"/>
      <c r="J504" s="434"/>
      <c r="K504" s="434">
        <v>0</v>
      </c>
      <c r="L504" s="431" t="s">
        <v>353</v>
      </c>
      <c r="M504" s="431">
        <v>511973</v>
      </c>
      <c r="N504" s="431">
        <v>1973</v>
      </c>
      <c r="O504" s="431" t="s">
        <v>4853</v>
      </c>
      <c r="P504" s="435" t="s">
        <v>4854</v>
      </c>
      <c r="Q504" s="431" t="s">
        <v>93</v>
      </c>
      <c r="R504" s="436">
        <v>31472.33</v>
      </c>
      <c r="S504" s="436">
        <v>666.67</v>
      </c>
      <c r="T504" s="437">
        <f t="shared" si="96"/>
        <v>32139</v>
      </c>
      <c r="U504" s="438">
        <v>30</v>
      </c>
      <c r="V504" s="436">
        <v>1693.43</v>
      </c>
      <c r="W504" s="439">
        <v>95</v>
      </c>
      <c r="X504" s="440"/>
      <c r="Y504" s="439">
        <f t="shared" si="97"/>
        <v>1598.43</v>
      </c>
      <c r="Z504" s="441">
        <f t="shared" si="98"/>
        <v>5.2690811786303249E-2</v>
      </c>
      <c r="AA504" s="440">
        <v>0</v>
      </c>
      <c r="AB504" s="439">
        <v>-916.67</v>
      </c>
      <c r="AC504" s="439"/>
      <c r="AD504" s="439"/>
      <c r="AE504" s="442">
        <v>7.0000000000000007E-2</v>
      </c>
      <c r="AF504" s="442">
        <v>7.0000000000000007E-2</v>
      </c>
      <c r="AG504" s="439">
        <f t="shared" si="99"/>
        <v>111.89010000000002</v>
      </c>
      <c r="AH504" s="439"/>
      <c r="AI504" s="439">
        <f t="shared" si="100"/>
        <v>111.89010000000002</v>
      </c>
      <c r="AJ504" s="431" t="s">
        <v>164</v>
      </c>
      <c r="AK504" s="431">
        <v>0</v>
      </c>
      <c r="AL504" s="438">
        <v>50</v>
      </c>
      <c r="AM504" s="443">
        <f t="shared" si="101"/>
        <v>1</v>
      </c>
      <c r="AN504" s="443">
        <f t="shared" si="102"/>
        <v>1</v>
      </c>
      <c r="AO504" s="443"/>
      <c r="AP504" s="443"/>
      <c r="AQ504" s="443">
        <f t="shared" si="103"/>
        <v>1</v>
      </c>
      <c r="AR504" s="444" t="str">
        <f>IF(A504="","",VLOOKUP(A504,'Base Sites'!A:B,2,FALSE))</f>
        <v>Valauto Hainaut</v>
      </c>
      <c r="AS504" s="444" t="str">
        <f t="shared" si="104"/>
        <v>VOLKSWAGEN</v>
      </c>
      <c r="AT504" s="443"/>
      <c r="AU504" s="445" t="str">
        <f>IF(A504="","",VLOOKUP(L504,'Base Vendeurs'!A:B,2,FALSE))</f>
        <v>Valauto Hainaut VW</v>
      </c>
      <c r="AV504" s="439">
        <f t="shared" si="105"/>
        <v>1693.43</v>
      </c>
      <c r="AW504" s="441">
        <f t="shared" si="106"/>
        <v>5.2690811786303249E-2</v>
      </c>
      <c r="AX504" s="445" t="str">
        <f t="shared" si="107"/>
        <v>NON</v>
      </c>
      <c r="AY504" s="231">
        <f>+MargesVN[[#This Row],[Total COM]]+MargesVN[[#This Row],[EXT GIE]]+MargesVN[[#This Row],[Forfait immat]]</f>
        <v>161.89010000000002</v>
      </c>
    </row>
    <row r="505" spans="1:51" s="231" customFormat="1" ht="11.25" customHeight="1" x14ac:dyDescent="0.25">
      <c r="A505" s="431">
        <v>15</v>
      </c>
      <c r="B505" s="431" t="s">
        <v>163</v>
      </c>
      <c r="C505" s="431" t="s">
        <v>104</v>
      </c>
      <c r="D505" s="432">
        <v>46184</v>
      </c>
      <c r="E505" s="433">
        <v>46185</v>
      </c>
      <c r="F505" s="434"/>
      <c r="G505" s="434"/>
      <c r="H505" s="434"/>
      <c r="I505" s="434"/>
      <c r="J505" s="434"/>
      <c r="K505" s="434">
        <v>0</v>
      </c>
      <c r="L505" s="431" t="s">
        <v>327</v>
      </c>
      <c r="M505" s="431">
        <v>511974</v>
      </c>
      <c r="N505" s="431">
        <v>1974</v>
      </c>
      <c r="O505" s="431" t="s">
        <v>5064</v>
      </c>
      <c r="P505" s="435" t="s">
        <v>5065</v>
      </c>
      <c r="Q505" s="431" t="s">
        <v>23</v>
      </c>
      <c r="R505" s="436">
        <v>17714</v>
      </c>
      <c r="S505" s="436">
        <v>775</v>
      </c>
      <c r="T505" s="437">
        <f t="shared" si="96"/>
        <v>18489</v>
      </c>
      <c r="U505" s="438">
        <v>2</v>
      </c>
      <c r="V505" s="436">
        <v>707.46</v>
      </c>
      <c r="W505" s="439">
        <v>95</v>
      </c>
      <c r="X505" s="440"/>
      <c r="Y505" s="439">
        <f t="shared" si="97"/>
        <v>612.46</v>
      </c>
      <c r="Z505" s="441">
        <f t="shared" si="98"/>
        <v>3.8263832549083242E-2</v>
      </c>
      <c r="AA505" s="440">
        <v>0</v>
      </c>
      <c r="AB505" s="439">
        <v>-1383.34</v>
      </c>
      <c r="AC505" s="439"/>
      <c r="AD505" s="439"/>
      <c r="AE505" s="442">
        <v>7.0000000000000007E-2</v>
      </c>
      <c r="AF505" s="442">
        <v>7.0000000000000007E-2</v>
      </c>
      <c r="AG505" s="439">
        <f t="shared" si="99"/>
        <v>42.872200000000007</v>
      </c>
      <c r="AH505" s="439"/>
      <c r="AI505" s="439">
        <f t="shared" si="100"/>
        <v>42.872200000000007</v>
      </c>
      <c r="AJ505" s="431" t="s">
        <v>164</v>
      </c>
      <c r="AK505" s="431">
        <v>30</v>
      </c>
      <c r="AL505" s="438"/>
      <c r="AM505" s="443">
        <f t="shared" si="101"/>
        <v>0</v>
      </c>
      <c r="AN505" s="443">
        <f t="shared" si="102"/>
        <v>1</v>
      </c>
      <c r="AO505" s="443"/>
      <c r="AP505" s="443"/>
      <c r="AQ505" s="443">
        <f t="shared" si="103"/>
        <v>0</v>
      </c>
      <c r="AR505" s="444" t="str">
        <f>IF(A505="","",VLOOKUP(A505,'Base Sites'!A:B,2,FALSE))</f>
        <v>Valauto Hainaut</v>
      </c>
      <c r="AS505" s="444" t="str">
        <f t="shared" si="104"/>
        <v>VOLKSWAGEN</v>
      </c>
      <c r="AT505" s="443"/>
      <c r="AU505" s="445" t="str">
        <f>IF(A505="","",VLOOKUP(L505,'Base Vendeurs'!A:B,2,FALSE))</f>
        <v>Valauto Hainaut VW</v>
      </c>
      <c r="AV505" s="439">
        <f t="shared" si="105"/>
        <v>707.46</v>
      </c>
      <c r="AW505" s="441">
        <f t="shared" si="106"/>
        <v>3.8263832549083242E-2</v>
      </c>
      <c r="AX505" s="445" t="str">
        <f t="shared" si="107"/>
        <v>NON</v>
      </c>
      <c r="AY505" s="231">
        <f>+MargesVN[[#This Row],[Total COM]]+MargesVN[[#This Row],[EXT GIE]]+MargesVN[[#This Row],[Forfait immat]]</f>
        <v>72.872200000000007</v>
      </c>
    </row>
    <row r="506" spans="1:51" s="231" customFormat="1" ht="11.25" customHeight="1" x14ac:dyDescent="0.25">
      <c r="A506" s="401">
        <v>15</v>
      </c>
      <c r="B506" s="401" t="s">
        <v>163</v>
      </c>
      <c r="C506" s="401" t="s">
        <v>104</v>
      </c>
      <c r="D506" s="402">
        <v>46170</v>
      </c>
      <c r="E506" s="403">
        <v>46170</v>
      </c>
      <c r="F506" s="404"/>
      <c r="G506" s="404"/>
      <c r="H506" s="404"/>
      <c r="I506" s="404"/>
      <c r="J506" s="404"/>
      <c r="K506" s="404">
        <v>0</v>
      </c>
      <c r="L506" s="401" t="s">
        <v>356</v>
      </c>
      <c r="M506" s="401">
        <v>511980</v>
      </c>
      <c r="N506" s="401">
        <v>1980</v>
      </c>
      <c r="O506" s="401" t="s">
        <v>4171</v>
      </c>
      <c r="P506" s="405" t="s">
        <v>4172</v>
      </c>
      <c r="Q506" s="401" t="s">
        <v>26</v>
      </c>
      <c r="R506" s="406">
        <v>49196.67</v>
      </c>
      <c r="S506" s="406">
        <v>2633.34</v>
      </c>
      <c r="T506" s="407">
        <f t="shared" si="96"/>
        <v>51830.009999999995</v>
      </c>
      <c r="U506" s="408">
        <v>50</v>
      </c>
      <c r="V506" s="406">
        <v>1658.24</v>
      </c>
      <c r="W506" s="409">
        <v>95</v>
      </c>
      <c r="X506" s="410"/>
      <c r="Y506" s="409">
        <f t="shared" si="97"/>
        <v>1563.24</v>
      </c>
      <c r="Z506" s="411">
        <f t="shared" si="98"/>
        <v>3.199381979667764E-2</v>
      </c>
      <c r="AA506" s="410">
        <v>0</v>
      </c>
      <c r="AB506" s="409">
        <v>0</v>
      </c>
      <c r="AC506" s="409"/>
      <c r="AD506" s="409"/>
      <c r="AE506" s="412">
        <v>0.1</v>
      </c>
      <c r="AF506" s="412">
        <v>0.1</v>
      </c>
      <c r="AG506" s="409">
        <f t="shared" si="99"/>
        <v>156.32400000000001</v>
      </c>
      <c r="AH506" s="409"/>
      <c r="AI506" s="409">
        <f t="shared" si="100"/>
        <v>156.32400000000001</v>
      </c>
      <c r="AJ506" s="401" t="s">
        <v>164</v>
      </c>
      <c r="AK506" s="401">
        <v>0</v>
      </c>
      <c r="AL506" s="408">
        <v>20</v>
      </c>
      <c r="AM506" s="413">
        <f t="shared" si="101"/>
        <v>1</v>
      </c>
      <c r="AN506" s="413">
        <f t="shared" si="102"/>
        <v>1</v>
      </c>
      <c r="AO506" s="413"/>
      <c r="AP506" s="413"/>
      <c r="AQ506" s="413">
        <f t="shared" si="103"/>
        <v>1</v>
      </c>
      <c r="AR506" s="414" t="str">
        <f>IF(A506="","",VLOOKUP(A506,'Base Sites'!A:B,2,FALSE))</f>
        <v>Valauto Hainaut</v>
      </c>
      <c r="AS506" s="414" t="str">
        <f t="shared" si="104"/>
        <v>VOLKSWAGEN</v>
      </c>
      <c r="AT506" s="413"/>
      <c r="AU506" s="415" t="str">
        <f>IF(A506="","",VLOOKUP(L506,'Base Vendeurs'!A:B,2,FALSE))</f>
        <v>Sociétés EST</v>
      </c>
      <c r="AV506" s="409">
        <f t="shared" si="105"/>
        <v>1658.24</v>
      </c>
      <c r="AW506" s="411">
        <f t="shared" si="106"/>
        <v>3.199381979667764E-2</v>
      </c>
      <c r="AX506" s="415" t="str">
        <f t="shared" si="107"/>
        <v>NON</v>
      </c>
      <c r="AY506" s="231">
        <f>+MargesVN[[#This Row],[Total COM]]+MargesVN[[#This Row],[EXT GIE]]+MargesVN[[#This Row],[Forfait immat]]</f>
        <v>176.32400000000001</v>
      </c>
    </row>
    <row r="507" spans="1:51" s="231" customFormat="1" ht="11.25" customHeight="1" x14ac:dyDescent="0.25">
      <c r="A507" s="266">
        <v>35</v>
      </c>
      <c r="B507" s="266" t="s">
        <v>163</v>
      </c>
      <c r="C507" s="266" t="s">
        <v>104</v>
      </c>
      <c r="D507" s="161">
        <v>46044</v>
      </c>
      <c r="E507" s="267">
        <v>46043</v>
      </c>
      <c r="F507" s="162"/>
      <c r="G507" s="162"/>
      <c r="H507" s="162"/>
      <c r="I507" s="162"/>
      <c r="J507" s="162"/>
      <c r="K507" s="162">
        <v>0</v>
      </c>
      <c r="L507" s="266" t="s">
        <v>333</v>
      </c>
      <c r="M507" s="266">
        <v>511990</v>
      </c>
      <c r="N507" s="266">
        <v>1990</v>
      </c>
      <c r="O507" s="266" t="s">
        <v>1118</v>
      </c>
      <c r="P507" s="268" t="s">
        <v>1119</v>
      </c>
      <c r="Q507" s="266" t="s">
        <v>23</v>
      </c>
      <c r="R507" s="163">
        <v>22430.67</v>
      </c>
      <c r="S507" s="163">
        <v>579.16</v>
      </c>
      <c r="T507" s="164">
        <f t="shared" si="96"/>
        <v>23009.829999999998</v>
      </c>
      <c r="U507" s="165">
        <v>23</v>
      </c>
      <c r="V507" s="163">
        <v>895.69</v>
      </c>
      <c r="W507" s="251">
        <v>95</v>
      </c>
      <c r="X507" s="166"/>
      <c r="Y507" s="251">
        <f t="shared" si="97"/>
        <v>800.69</v>
      </c>
      <c r="Z507" s="167">
        <f t="shared" si="98"/>
        <v>3.8926406670540377E-2</v>
      </c>
      <c r="AA507" s="166">
        <v>-1440</v>
      </c>
      <c r="AB507" s="251">
        <v>0</v>
      </c>
      <c r="AC507" s="251"/>
      <c r="AD507" s="251"/>
      <c r="AE507" s="168">
        <v>0.1</v>
      </c>
      <c r="AF507" s="168">
        <v>7.0000000000000007E-2</v>
      </c>
      <c r="AG507" s="251">
        <f t="shared" si="99"/>
        <v>80.069000000000017</v>
      </c>
      <c r="AH507" s="251"/>
      <c r="AI507" s="251">
        <f t="shared" si="100"/>
        <v>80.069000000000017</v>
      </c>
      <c r="AJ507" s="266" t="s">
        <v>164</v>
      </c>
      <c r="AK507" s="266">
        <v>30</v>
      </c>
      <c r="AL507" s="165">
        <v>50</v>
      </c>
      <c r="AM507" s="269">
        <f t="shared" si="101"/>
        <v>1</v>
      </c>
      <c r="AN507" s="269">
        <f t="shared" si="102"/>
        <v>1</v>
      </c>
      <c r="AO507" s="269"/>
      <c r="AP507" s="269"/>
      <c r="AQ507" s="269">
        <f t="shared" si="103"/>
        <v>1</v>
      </c>
      <c r="AR507" s="169" t="str">
        <f>IF(A507="","",VLOOKUP(A507,'Base Sites'!A:B,2,FALSE))</f>
        <v>Valauto Cambrai</v>
      </c>
      <c r="AS507" s="169" t="str">
        <f t="shared" si="104"/>
        <v>VOLKSWAGEN</v>
      </c>
      <c r="AT507" s="269"/>
      <c r="AU507" s="270" t="str">
        <f>IF(A507="","",VLOOKUP(L507,'Base Vendeurs'!A:B,2,FALSE))</f>
        <v>Valauto Cambrai</v>
      </c>
      <c r="AV507" s="251">
        <f t="shared" si="105"/>
        <v>895.69</v>
      </c>
      <c r="AW507" s="167">
        <f t="shared" si="106"/>
        <v>3.8926406670540377E-2</v>
      </c>
      <c r="AX507" s="237" t="str">
        <f t="shared" si="107"/>
        <v>NON</v>
      </c>
      <c r="AY507" s="231">
        <f>+MargesVN[[#This Row],[Total COM]]+MargesVN[[#This Row],[EXT GIE]]+MargesVN[[#This Row],[Forfait immat]]</f>
        <v>160.06900000000002</v>
      </c>
    </row>
    <row r="508" spans="1:51" s="231" customFormat="1" ht="11.25" customHeight="1" x14ac:dyDescent="0.25">
      <c r="A508" s="225">
        <v>35</v>
      </c>
      <c r="B508" s="225" t="s">
        <v>163</v>
      </c>
      <c r="C508" s="225" t="s">
        <v>104</v>
      </c>
      <c r="D508" s="216">
        <v>46049</v>
      </c>
      <c r="E508" s="226">
        <v>46049</v>
      </c>
      <c r="F508" s="217"/>
      <c r="G508" s="217"/>
      <c r="H508" s="217"/>
      <c r="I508" s="217"/>
      <c r="J508" s="217"/>
      <c r="K508" s="217">
        <v>0</v>
      </c>
      <c r="L508" s="225" t="s">
        <v>252</v>
      </c>
      <c r="M508" s="225">
        <v>511993</v>
      </c>
      <c r="N508" s="225">
        <v>1993</v>
      </c>
      <c r="O508" s="225" t="s">
        <v>1090</v>
      </c>
      <c r="P508" s="227" t="s">
        <v>1091</v>
      </c>
      <c r="Q508" s="225" t="s">
        <v>23</v>
      </c>
      <c r="R508" s="218">
        <v>24705.67</v>
      </c>
      <c r="S508" s="218">
        <v>670.83</v>
      </c>
      <c r="T508" s="219">
        <f t="shared" si="96"/>
        <v>25376.5</v>
      </c>
      <c r="U508" s="220">
        <v>28</v>
      </c>
      <c r="V508" s="218">
        <v>853.04</v>
      </c>
      <c r="W508" s="228">
        <v>95</v>
      </c>
      <c r="X508" s="221"/>
      <c r="Y508" s="228">
        <f t="shared" si="97"/>
        <v>758.04</v>
      </c>
      <c r="Z508" s="222">
        <f t="shared" si="98"/>
        <v>3.3615352787027368E-2</v>
      </c>
      <c r="AA508" s="221">
        <v>0</v>
      </c>
      <c r="AB508" s="228">
        <v>-1690.01</v>
      </c>
      <c r="AC508" s="228"/>
      <c r="AD508" s="228"/>
      <c r="AE508" s="223">
        <v>0.13</v>
      </c>
      <c r="AF508" s="223">
        <v>0.13</v>
      </c>
      <c r="AG508" s="228">
        <f t="shared" si="99"/>
        <v>98.545199999999994</v>
      </c>
      <c r="AH508" s="228"/>
      <c r="AI508" s="228">
        <f t="shared" si="100"/>
        <v>98.545199999999994</v>
      </c>
      <c r="AJ508" s="225" t="s">
        <v>164</v>
      </c>
      <c r="AK508" s="225">
        <v>0</v>
      </c>
      <c r="AL508" s="220">
        <v>50</v>
      </c>
      <c r="AM508" s="229">
        <f t="shared" si="101"/>
        <v>1</v>
      </c>
      <c r="AN508" s="229">
        <f t="shared" si="102"/>
        <v>1</v>
      </c>
      <c r="AO508" s="229"/>
      <c r="AP508" s="229"/>
      <c r="AQ508" s="229">
        <f t="shared" si="103"/>
        <v>1</v>
      </c>
      <c r="AR508" s="224" t="str">
        <f>IF(A508="","",VLOOKUP(A508,'Base Sites'!A:B,2,FALSE))</f>
        <v>Valauto Cambrai</v>
      </c>
      <c r="AS508" s="224" t="str">
        <f t="shared" si="104"/>
        <v>VOLKSWAGEN</v>
      </c>
      <c r="AT508" s="229"/>
      <c r="AU508" s="230" t="str">
        <f>IF(A508="","",VLOOKUP(L508,'Base Vendeurs'!A:B,2,FALSE))</f>
        <v>Valauto Cambrai</v>
      </c>
      <c r="AV508" s="228">
        <f t="shared" si="105"/>
        <v>853.04</v>
      </c>
      <c r="AW508" s="222">
        <f t="shared" si="106"/>
        <v>3.3615352787027368E-2</v>
      </c>
      <c r="AX508" s="230" t="str">
        <f t="shared" si="107"/>
        <v>NON</v>
      </c>
      <c r="AY508" s="231">
        <f>+MargesVN[[#This Row],[Total COM]]+MargesVN[[#This Row],[EXT GIE]]+MargesVN[[#This Row],[Forfait immat]]</f>
        <v>148.54519999999999</v>
      </c>
    </row>
    <row r="509" spans="1:51" s="231" customFormat="1" ht="11.25" customHeight="1" x14ac:dyDescent="0.25">
      <c r="A509" s="431">
        <v>35</v>
      </c>
      <c r="B509" s="431" t="s">
        <v>163</v>
      </c>
      <c r="C509" s="431" t="s">
        <v>104</v>
      </c>
      <c r="D509" s="432">
        <v>46148</v>
      </c>
      <c r="E509" s="433">
        <v>46148</v>
      </c>
      <c r="F509" s="434"/>
      <c r="G509" s="434"/>
      <c r="H509" s="434"/>
      <c r="I509" s="434"/>
      <c r="J509" s="434"/>
      <c r="K509" s="434">
        <v>0</v>
      </c>
      <c r="L509" s="431" t="s">
        <v>333</v>
      </c>
      <c r="M509" s="431">
        <v>511994</v>
      </c>
      <c r="N509" s="431">
        <v>1994</v>
      </c>
      <c r="O509" s="431" t="s">
        <v>4050</v>
      </c>
      <c r="P509" s="435" t="s">
        <v>2694</v>
      </c>
      <c r="Q509" s="431" t="s">
        <v>93</v>
      </c>
      <c r="R509" s="436">
        <v>27305.67</v>
      </c>
      <c r="S509" s="436">
        <v>975</v>
      </c>
      <c r="T509" s="437">
        <f t="shared" si="96"/>
        <v>28280.67</v>
      </c>
      <c r="U509" s="438">
        <v>12</v>
      </c>
      <c r="V509" s="436">
        <v>159.36000000000001</v>
      </c>
      <c r="W509" s="439">
        <v>95</v>
      </c>
      <c r="X509" s="440"/>
      <c r="Y509" s="439">
        <f t="shared" si="97"/>
        <v>64.360000000000014</v>
      </c>
      <c r="Z509" s="441">
        <f t="shared" si="98"/>
        <v>5.6349442923381947E-3</v>
      </c>
      <c r="AA509" s="440">
        <v>-500</v>
      </c>
      <c r="AB509" s="439">
        <v>0</v>
      </c>
      <c r="AC509" s="439"/>
      <c r="AD509" s="439"/>
      <c r="AE509" s="442">
        <v>0.1</v>
      </c>
      <c r="AF509" s="442">
        <v>0.1</v>
      </c>
      <c r="AG509" s="439">
        <f t="shared" si="99"/>
        <v>6.4360000000000017</v>
      </c>
      <c r="AH509" s="439"/>
      <c r="AI509" s="439">
        <f t="shared" si="100"/>
        <v>6.4360000000000017</v>
      </c>
      <c r="AJ509" s="431" t="s">
        <v>164</v>
      </c>
      <c r="AK509" s="431">
        <v>30</v>
      </c>
      <c r="AL509" s="438"/>
      <c r="AM509" s="443">
        <f t="shared" si="101"/>
        <v>0</v>
      </c>
      <c r="AN509" s="443">
        <f t="shared" si="102"/>
        <v>1</v>
      </c>
      <c r="AO509" s="443"/>
      <c r="AP509" s="443"/>
      <c r="AQ509" s="443">
        <f t="shared" si="103"/>
        <v>0</v>
      </c>
      <c r="AR509" s="444" t="str">
        <f>IF(A509="","",VLOOKUP(A509,'Base Sites'!A:B,2,FALSE))</f>
        <v>Valauto Cambrai</v>
      </c>
      <c r="AS509" s="444" t="str">
        <f t="shared" si="104"/>
        <v>VOLKSWAGEN</v>
      </c>
      <c r="AT509" s="443"/>
      <c r="AU509" s="445" t="str">
        <f>IF(A509="","",VLOOKUP(L509,'Base Vendeurs'!A:B,2,FALSE))</f>
        <v>Valauto Cambrai</v>
      </c>
      <c r="AV509" s="439">
        <f t="shared" si="105"/>
        <v>159.36000000000001</v>
      </c>
      <c r="AW509" s="441">
        <f t="shared" si="106"/>
        <v>5.6349442923381947E-3</v>
      </c>
      <c r="AX509" s="445" t="str">
        <f t="shared" si="107"/>
        <v>NON</v>
      </c>
      <c r="AY509" s="231">
        <f>+MargesVN[[#This Row],[Total COM]]+MargesVN[[#This Row],[EXT GIE]]+MargesVN[[#This Row],[Forfait immat]]</f>
        <v>36.436</v>
      </c>
    </row>
    <row r="510" spans="1:51" s="231" customFormat="1" ht="11.25" customHeight="1" x14ac:dyDescent="0.25">
      <c r="A510" s="319">
        <v>10</v>
      </c>
      <c r="B510" s="319" t="s">
        <v>163</v>
      </c>
      <c r="C510" s="319" t="s">
        <v>104</v>
      </c>
      <c r="D510" s="320">
        <v>46087</v>
      </c>
      <c r="E510" s="321">
        <v>46087</v>
      </c>
      <c r="F510" s="322"/>
      <c r="G510" s="322"/>
      <c r="H510" s="322"/>
      <c r="I510" s="322"/>
      <c r="J510" s="322"/>
      <c r="K510" s="322">
        <v>0</v>
      </c>
      <c r="L510" s="319" t="s">
        <v>388</v>
      </c>
      <c r="M510" s="319">
        <v>511995</v>
      </c>
      <c r="N510" s="319">
        <v>1995</v>
      </c>
      <c r="O510" s="319" t="s">
        <v>2569</v>
      </c>
      <c r="P510" s="323" t="s">
        <v>2570</v>
      </c>
      <c r="Q510" s="319" t="s">
        <v>26</v>
      </c>
      <c r="R510" s="324">
        <v>37113.33</v>
      </c>
      <c r="S510" s="324">
        <v>1000</v>
      </c>
      <c r="T510" s="325">
        <f t="shared" si="96"/>
        <v>38113.33</v>
      </c>
      <c r="U510" s="326">
        <v>78</v>
      </c>
      <c r="V510" s="324">
        <v>2655</v>
      </c>
      <c r="W510" s="327">
        <v>95</v>
      </c>
      <c r="X510" s="328"/>
      <c r="Y510" s="327">
        <f t="shared" si="97"/>
        <v>2560</v>
      </c>
      <c r="Z510" s="329">
        <f t="shared" si="98"/>
        <v>6.9660667278351171E-2</v>
      </c>
      <c r="AA510" s="328">
        <v>2587.71</v>
      </c>
      <c r="AB510" s="327">
        <v>-3900</v>
      </c>
      <c r="AC510" s="327"/>
      <c r="AD510" s="327"/>
      <c r="AE510" s="330">
        <v>0.1</v>
      </c>
      <c r="AF510" s="330">
        <v>0.13</v>
      </c>
      <c r="AG510" s="327">
        <f t="shared" si="99"/>
        <v>256</v>
      </c>
      <c r="AH510" s="327"/>
      <c r="AI510" s="327">
        <f t="shared" si="100"/>
        <v>256</v>
      </c>
      <c r="AJ510" s="319" t="s">
        <v>164</v>
      </c>
      <c r="AK510" s="319"/>
      <c r="AL510" s="326"/>
      <c r="AM510" s="331">
        <f t="shared" si="101"/>
        <v>0</v>
      </c>
      <c r="AN510" s="331">
        <f t="shared" si="102"/>
        <v>1</v>
      </c>
      <c r="AO510" s="331"/>
      <c r="AP510" s="331"/>
      <c r="AQ510" s="331">
        <f t="shared" si="103"/>
        <v>0</v>
      </c>
      <c r="AR510" s="332" t="str">
        <f>IF(A510="","",VLOOKUP(A510,'Base Sites'!A:B,2,FALSE))</f>
        <v>Valauto Roncq</v>
      </c>
      <c r="AS510" s="332" t="str">
        <f t="shared" si="104"/>
        <v>VOLKSWAGEN</v>
      </c>
      <c r="AT510" s="331"/>
      <c r="AU510" s="333" t="str">
        <f>IF(A510="","",VLOOKUP(L510,'Base Vendeurs'!A:B,2,FALSE))</f>
        <v>Valauto Roncq VW</v>
      </c>
      <c r="AV510" s="327">
        <f t="shared" si="105"/>
        <v>2655</v>
      </c>
      <c r="AW510" s="329">
        <f t="shared" si="106"/>
        <v>6.9660667278351171E-2</v>
      </c>
      <c r="AX510" s="333" t="str">
        <f t="shared" si="107"/>
        <v>NON</v>
      </c>
      <c r="AY510" s="231">
        <f>+MargesVN[[#This Row],[Total COM]]+MargesVN[[#This Row],[EXT GIE]]+MargesVN[[#This Row],[Forfait immat]]</f>
        <v>256</v>
      </c>
    </row>
    <row r="511" spans="1:51" s="231" customFormat="1" ht="11.25" customHeight="1" x14ac:dyDescent="0.25">
      <c r="A511" s="354">
        <v>15</v>
      </c>
      <c r="B511" s="354" t="s">
        <v>163</v>
      </c>
      <c r="C511" s="354" t="s">
        <v>104</v>
      </c>
      <c r="D511" s="355">
        <v>46133</v>
      </c>
      <c r="E511" s="356">
        <v>46133</v>
      </c>
      <c r="F511" s="357"/>
      <c r="G511" s="357"/>
      <c r="H511" s="357"/>
      <c r="I511" s="357"/>
      <c r="J511" s="357"/>
      <c r="K511" s="357">
        <v>0</v>
      </c>
      <c r="L511" s="354" t="s">
        <v>353</v>
      </c>
      <c r="M511" s="354">
        <v>511995</v>
      </c>
      <c r="N511" s="354">
        <v>1995</v>
      </c>
      <c r="O511" s="354" t="s">
        <v>3450</v>
      </c>
      <c r="P511" s="358" t="s">
        <v>3451</v>
      </c>
      <c r="Q511" s="354" t="s">
        <v>177</v>
      </c>
      <c r="R511" s="359">
        <v>37605</v>
      </c>
      <c r="S511" s="359">
        <v>3370.83</v>
      </c>
      <c r="T511" s="360">
        <f t="shared" si="96"/>
        <v>40975.83</v>
      </c>
      <c r="U511" s="361">
        <v>25</v>
      </c>
      <c r="V511" s="359">
        <v>709.63</v>
      </c>
      <c r="W511" s="362">
        <v>94.99</v>
      </c>
      <c r="X511" s="363"/>
      <c r="Y511" s="362">
        <f t="shared" si="97"/>
        <v>614.64</v>
      </c>
      <c r="Z511" s="364">
        <f t="shared" si="98"/>
        <v>1.7318258104838877E-2</v>
      </c>
      <c r="AA511" s="363">
        <v>0</v>
      </c>
      <c r="AB511" s="362">
        <v>0</v>
      </c>
      <c r="AC511" s="362"/>
      <c r="AD511" s="362"/>
      <c r="AE511" s="365">
        <v>7.0000000000000007E-2</v>
      </c>
      <c r="AF511" s="365">
        <v>7.0000000000000007E-2</v>
      </c>
      <c r="AG511" s="362">
        <f t="shared" si="99"/>
        <v>43.024800000000006</v>
      </c>
      <c r="AH511" s="362"/>
      <c r="AI511" s="362">
        <f t="shared" si="100"/>
        <v>43.024800000000006</v>
      </c>
      <c r="AJ511" s="354" t="s">
        <v>164</v>
      </c>
      <c r="AK511" s="354">
        <v>0</v>
      </c>
      <c r="AL511" s="361"/>
      <c r="AM511" s="366">
        <f t="shared" si="101"/>
        <v>0</v>
      </c>
      <c r="AN511" s="366">
        <f t="shared" si="102"/>
        <v>1</v>
      </c>
      <c r="AO511" s="366"/>
      <c r="AP511" s="366"/>
      <c r="AQ511" s="366">
        <f t="shared" si="103"/>
        <v>0</v>
      </c>
      <c r="AR511" s="367" t="str">
        <f>IF(A511="","",VLOOKUP(A511,'Base Sites'!A:B,2,FALSE))</f>
        <v>Valauto Hainaut</v>
      </c>
      <c r="AS511" s="367" t="str">
        <f t="shared" si="104"/>
        <v>VOLKSWAGEN</v>
      </c>
      <c r="AT511" s="366"/>
      <c r="AU511" s="368" t="str">
        <f>IF(A511="","",VLOOKUP(L511,'Base Vendeurs'!A:B,2,FALSE))</f>
        <v>Valauto Hainaut VW</v>
      </c>
      <c r="AV511" s="362">
        <f t="shared" si="105"/>
        <v>709.63</v>
      </c>
      <c r="AW511" s="364">
        <f t="shared" si="106"/>
        <v>1.7318258104838877E-2</v>
      </c>
      <c r="AX511" s="368" t="str">
        <f t="shared" si="107"/>
        <v>NON</v>
      </c>
      <c r="AY511" s="231">
        <f>+MargesVN[[#This Row],[Total COM]]+MargesVN[[#This Row],[EXT GIE]]+MargesVN[[#This Row],[Forfait immat]]</f>
        <v>43.024800000000006</v>
      </c>
    </row>
    <row r="512" spans="1:51" s="231" customFormat="1" ht="11.25" customHeight="1" x14ac:dyDescent="0.25">
      <c r="A512" s="286">
        <v>35</v>
      </c>
      <c r="B512" s="286" t="s">
        <v>163</v>
      </c>
      <c r="C512" s="286" t="s">
        <v>104</v>
      </c>
      <c r="D512" s="180">
        <v>46052</v>
      </c>
      <c r="E512" s="287">
        <v>46052</v>
      </c>
      <c r="F512" s="181"/>
      <c r="G512" s="181"/>
      <c r="H512" s="181"/>
      <c r="I512" s="181"/>
      <c r="J512" s="181"/>
      <c r="K512" s="181">
        <v>0</v>
      </c>
      <c r="L512" s="286" t="s">
        <v>333</v>
      </c>
      <c r="M512" s="286">
        <v>511995</v>
      </c>
      <c r="N512" s="286">
        <v>1995</v>
      </c>
      <c r="O512" s="286" t="s">
        <v>1053</v>
      </c>
      <c r="P512" s="288" t="s">
        <v>1054</v>
      </c>
      <c r="Q512" s="286" t="s">
        <v>177</v>
      </c>
      <c r="R512" s="182">
        <v>34696.660000000003</v>
      </c>
      <c r="S512" s="182">
        <v>475</v>
      </c>
      <c r="T512" s="183">
        <f t="shared" si="96"/>
        <v>35171.660000000003</v>
      </c>
      <c r="U512" s="184">
        <v>8</v>
      </c>
      <c r="V512" s="182">
        <v>1623.68</v>
      </c>
      <c r="W512" s="289">
        <v>95</v>
      </c>
      <c r="X512" s="185"/>
      <c r="Y512" s="289">
        <f t="shared" si="97"/>
        <v>1528.68</v>
      </c>
      <c r="Z512" s="186">
        <f t="shared" si="98"/>
        <v>4.6164440347711763E-2</v>
      </c>
      <c r="AA512" s="185">
        <v>0</v>
      </c>
      <c r="AB512" s="289">
        <v>-5566.67</v>
      </c>
      <c r="AC512" s="289"/>
      <c r="AD512" s="289"/>
      <c r="AE512" s="187">
        <v>7.0000000000000007E-2</v>
      </c>
      <c r="AF512" s="187">
        <v>7.0000000000000007E-2</v>
      </c>
      <c r="AG512" s="289">
        <f t="shared" si="99"/>
        <v>107.00760000000001</v>
      </c>
      <c r="AH512" s="289"/>
      <c r="AI512" s="289">
        <f t="shared" si="100"/>
        <v>107.00760000000001</v>
      </c>
      <c r="AJ512" s="286" t="s">
        <v>164</v>
      </c>
      <c r="AK512" s="286">
        <v>10</v>
      </c>
      <c r="AL512" s="184">
        <v>50</v>
      </c>
      <c r="AM512" s="290">
        <f t="shared" si="101"/>
        <v>1</v>
      </c>
      <c r="AN512" s="290">
        <f t="shared" si="102"/>
        <v>1</v>
      </c>
      <c r="AO512" s="290"/>
      <c r="AP512" s="312"/>
      <c r="AQ512" s="290">
        <f t="shared" si="103"/>
        <v>1</v>
      </c>
      <c r="AR512" s="188" t="str">
        <f>IF(A512="","",VLOOKUP(A512,'Base Sites'!A:B,2,FALSE))</f>
        <v>Valauto Cambrai</v>
      </c>
      <c r="AS512" s="188" t="str">
        <f t="shared" si="104"/>
        <v>VOLKSWAGEN</v>
      </c>
      <c r="AT512" s="290"/>
      <c r="AU512" s="291" t="str">
        <f>IF(A512="","",VLOOKUP(L512,'Base Vendeurs'!A:B,2,FALSE))</f>
        <v>Valauto Cambrai</v>
      </c>
      <c r="AV512" s="289">
        <f t="shared" si="105"/>
        <v>1623.68</v>
      </c>
      <c r="AW512" s="186">
        <f t="shared" si="106"/>
        <v>4.6164440347711763E-2</v>
      </c>
      <c r="AX512" s="237" t="str">
        <f t="shared" si="107"/>
        <v>NON</v>
      </c>
      <c r="AY512" s="231">
        <f>+MargesVN[[#This Row],[Total COM]]+MargesVN[[#This Row],[EXT GIE]]+MargesVN[[#This Row],[Forfait immat]]</f>
        <v>167.00760000000002</v>
      </c>
    </row>
    <row r="513" spans="1:51" s="231" customFormat="1" ht="11.25" customHeight="1" x14ac:dyDescent="0.25">
      <c r="A513" s="319">
        <v>15</v>
      </c>
      <c r="B513" s="319" t="s">
        <v>163</v>
      </c>
      <c r="C513" s="319" t="s">
        <v>104</v>
      </c>
      <c r="D513" s="320">
        <v>46104</v>
      </c>
      <c r="E513" s="321">
        <v>46108</v>
      </c>
      <c r="F513" s="322"/>
      <c r="G513" s="322"/>
      <c r="H513" s="322"/>
      <c r="I513" s="322"/>
      <c r="J513" s="322"/>
      <c r="K513" s="322">
        <v>0</v>
      </c>
      <c r="L513" s="319" t="s">
        <v>404</v>
      </c>
      <c r="M513" s="319">
        <v>511996</v>
      </c>
      <c r="N513" s="319">
        <v>1996</v>
      </c>
      <c r="O513" s="319" t="s">
        <v>2772</v>
      </c>
      <c r="P513" s="323" t="s">
        <v>2773</v>
      </c>
      <c r="Q513" s="319" t="s">
        <v>24</v>
      </c>
      <c r="R513" s="324">
        <v>44708.33</v>
      </c>
      <c r="S513" s="324">
        <v>4375</v>
      </c>
      <c r="T513" s="325">
        <f t="shared" si="96"/>
        <v>49083.33</v>
      </c>
      <c r="U513" s="326">
        <v>3</v>
      </c>
      <c r="V513" s="324">
        <v>1322.07</v>
      </c>
      <c r="W513" s="327">
        <v>95</v>
      </c>
      <c r="X513" s="328"/>
      <c r="Y513" s="327">
        <f t="shared" si="97"/>
        <v>1227.07</v>
      </c>
      <c r="Z513" s="329">
        <f t="shared" si="98"/>
        <v>2.6935214053325232E-2</v>
      </c>
      <c r="AA513" s="328">
        <v>0</v>
      </c>
      <c r="AB513" s="327">
        <v>0</v>
      </c>
      <c r="AC513" s="327"/>
      <c r="AD513" s="327"/>
      <c r="AE513" s="330">
        <v>0.1</v>
      </c>
      <c r="AF513" s="330">
        <v>7.0000000000000007E-2</v>
      </c>
      <c r="AG513" s="327">
        <f t="shared" si="99"/>
        <v>122.70699999999999</v>
      </c>
      <c r="AH513" s="327"/>
      <c r="AI513" s="327">
        <f t="shared" si="100"/>
        <v>122.70699999999999</v>
      </c>
      <c r="AJ513" s="319" t="s">
        <v>149</v>
      </c>
      <c r="AK513" s="319">
        <v>0</v>
      </c>
      <c r="AL513" s="326"/>
      <c r="AM513" s="331">
        <f t="shared" si="101"/>
        <v>0</v>
      </c>
      <c r="AN513" s="331">
        <f t="shared" si="102"/>
        <v>1</v>
      </c>
      <c r="AO513" s="331"/>
      <c r="AP513" s="331"/>
      <c r="AQ513" s="331">
        <f t="shared" si="103"/>
        <v>0</v>
      </c>
      <c r="AR513" s="332" t="str">
        <f>IF(A513="","",VLOOKUP(A513,'Base Sites'!A:B,2,FALSE))</f>
        <v>Valauto Hainaut</v>
      </c>
      <c r="AS513" s="332" t="str">
        <f t="shared" si="104"/>
        <v>VOLKSWAGEN</v>
      </c>
      <c r="AT513" s="331"/>
      <c r="AU513" s="333" t="str">
        <f>IF(A513="","",VLOOKUP(L513,'Base Vendeurs'!A:B,2,FALSE))</f>
        <v>Valauto Hainaut VW</v>
      </c>
      <c r="AV513" s="327">
        <f t="shared" si="105"/>
        <v>1322.07</v>
      </c>
      <c r="AW513" s="329">
        <f t="shared" si="106"/>
        <v>2.6935214053325232E-2</v>
      </c>
      <c r="AX513" s="333" t="str">
        <f t="shared" si="107"/>
        <v>NON</v>
      </c>
      <c r="AY513" s="231">
        <f>+MargesVN[[#This Row],[Total COM]]+MargesVN[[#This Row],[EXT GIE]]+MargesVN[[#This Row],[Forfait immat]]</f>
        <v>122.70699999999999</v>
      </c>
    </row>
    <row r="514" spans="1:51" s="231" customFormat="1" ht="11.25" customHeight="1" x14ac:dyDescent="0.25">
      <c r="A514" s="45">
        <v>15</v>
      </c>
      <c r="B514" s="45" t="s">
        <v>163</v>
      </c>
      <c r="C514" s="45" t="s">
        <v>104</v>
      </c>
      <c r="D514" s="44">
        <v>46078</v>
      </c>
      <c r="E514" s="65">
        <v>46078</v>
      </c>
      <c r="F514" s="35"/>
      <c r="G514" s="35"/>
      <c r="H514" s="35"/>
      <c r="I514" s="35"/>
      <c r="J514" s="35"/>
      <c r="K514" s="35">
        <v>0</v>
      </c>
      <c r="L514" s="45" t="s">
        <v>353</v>
      </c>
      <c r="M514" s="45">
        <v>511997</v>
      </c>
      <c r="N514" s="45">
        <v>1997</v>
      </c>
      <c r="O514" s="45" t="s">
        <v>1910</v>
      </c>
      <c r="P514" s="66" t="s">
        <v>1911</v>
      </c>
      <c r="Q514" s="45" t="s">
        <v>23</v>
      </c>
      <c r="R514" s="47">
        <v>23014</v>
      </c>
      <c r="S514" s="47">
        <v>1187.49</v>
      </c>
      <c r="T514" s="48">
        <f t="shared" si="96"/>
        <v>24201.49</v>
      </c>
      <c r="U514" s="49">
        <v>14</v>
      </c>
      <c r="V514" s="47">
        <v>979.1</v>
      </c>
      <c r="W514" s="46">
        <v>95</v>
      </c>
      <c r="X514" s="50"/>
      <c r="Y514" s="46">
        <f t="shared" si="97"/>
        <v>884.1</v>
      </c>
      <c r="Z514" s="51">
        <f t="shared" si="98"/>
        <v>4.0456186788499382E-2</v>
      </c>
      <c r="AA514" s="50">
        <v>0</v>
      </c>
      <c r="AB514" s="46">
        <v>-2356.67</v>
      </c>
      <c r="AC514" s="46"/>
      <c r="AD514" s="46"/>
      <c r="AE514" s="52">
        <v>0.1</v>
      </c>
      <c r="AF514" s="52">
        <v>0.13</v>
      </c>
      <c r="AG514" s="46">
        <f t="shared" si="99"/>
        <v>88.410000000000011</v>
      </c>
      <c r="AH514" s="46"/>
      <c r="AI514" s="46">
        <f t="shared" si="100"/>
        <v>88.410000000000011</v>
      </c>
      <c r="AJ514" s="45" t="s">
        <v>149</v>
      </c>
      <c r="AK514" s="45">
        <v>30</v>
      </c>
      <c r="AL514" s="49">
        <v>50</v>
      </c>
      <c r="AM514" s="238">
        <f t="shared" si="101"/>
        <v>1</v>
      </c>
      <c r="AN514" s="238">
        <f t="shared" si="102"/>
        <v>1</v>
      </c>
      <c r="AO514" s="238"/>
      <c r="AP514" s="238"/>
      <c r="AQ514" s="238">
        <f t="shared" si="103"/>
        <v>1</v>
      </c>
      <c r="AR514" s="96" t="str">
        <f>IF(A514="","",VLOOKUP(A514,'Base Sites'!A:B,2,FALSE))</f>
        <v>Valauto Hainaut</v>
      </c>
      <c r="AS514" s="96" t="str">
        <f t="shared" si="104"/>
        <v>VOLKSWAGEN</v>
      </c>
      <c r="AT514" s="238"/>
      <c r="AU514" s="231" t="str">
        <f>IF(A514="","",VLOOKUP(L514,'Base Vendeurs'!A:B,2,FALSE))</f>
        <v>Valauto Hainaut VW</v>
      </c>
      <c r="AV514" s="46">
        <f t="shared" si="105"/>
        <v>979.1</v>
      </c>
      <c r="AW514" s="51">
        <f t="shared" si="106"/>
        <v>4.0456186788499382E-2</v>
      </c>
      <c r="AX514" s="231" t="str">
        <f t="shared" si="107"/>
        <v>NON</v>
      </c>
      <c r="AY514" s="231">
        <f>+MargesVN[[#This Row],[Total COM]]+MargesVN[[#This Row],[EXT GIE]]+MargesVN[[#This Row],[Forfait immat]]</f>
        <v>168.41000000000003</v>
      </c>
    </row>
    <row r="515" spans="1:51" s="231" customFormat="1" ht="11.25" customHeight="1" x14ac:dyDescent="0.25">
      <c r="A515" s="431">
        <v>10</v>
      </c>
      <c r="B515" s="431" t="s">
        <v>185</v>
      </c>
      <c r="C515" s="431" t="s">
        <v>104</v>
      </c>
      <c r="D515" s="432">
        <v>46198</v>
      </c>
      <c r="E515" s="433">
        <v>46199</v>
      </c>
      <c r="F515" s="434"/>
      <c r="G515" s="434"/>
      <c r="H515" s="434" t="s">
        <v>165</v>
      </c>
      <c r="I515" s="434" t="s">
        <v>165</v>
      </c>
      <c r="J515" s="434"/>
      <c r="K515" s="434">
        <v>100.01</v>
      </c>
      <c r="L515" s="431" t="s">
        <v>195</v>
      </c>
      <c r="M515" s="431">
        <v>511999</v>
      </c>
      <c r="N515" s="431">
        <v>1999</v>
      </c>
      <c r="O515" s="431" t="s">
        <v>4949</v>
      </c>
      <c r="P515" s="435" t="s">
        <v>4950</v>
      </c>
      <c r="Q515" s="431" t="s">
        <v>26</v>
      </c>
      <c r="R515" s="436">
        <v>42846.66</v>
      </c>
      <c r="S515" s="436">
        <v>2858.34</v>
      </c>
      <c r="T515" s="437">
        <f t="shared" si="96"/>
        <v>45705</v>
      </c>
      <c r="U515" s="438">
        <v>142</v>
      </c>
      <c r="V515" s="436">
        <v>1618.48</v>
      </c>
      <c r="W515" s="439">
        <v>95</v>
      </c>
      <c r="X515" s="440"/>
      <c r="Y515" s="439">
        <f t="shared" si="97"/>
        <v>1523.48</v>
      </c>
      <c r="Z515" s="441">
        <f t="shared" si="98"/>
        <v>3.5411442949349087E-2</v>
      </c>
      <c r="AA515" s="440">
        <v>0</v>
      </c>
      <c r="AB515" s="439">
        <v>-4794.68</v>
      </c>
      <c r="AC515" s="439"/>
      <c r="AD515" s="439" t="s">
        <v>5169</v>
      </c>
      <c r="AE515" s="442">
        <v>0.12</v>
      </c>
      <c r="AF515" s="442">
        <v>0.12</v>
      </c>
      <c r="AG515" s="439">
        <f t="shared" si="99"/>
        <v>182.8176</v>
      </c>
      <c r="AH515" s="439"/>
      <c r="AI515" s="439">
        <f t="shared" si="100"/>
        <v>182.8176</v>
      </c>
      <c r="AJ515" s="431" t="s">
        <v>149</v>
      </c>
      <c r="AK515" s="431">
        <v>30</v>
      </c>
      <c r="AL515" s="438"/>
      <c r="AM515" s="443">
        <f t="shared" si="101"/>
        <v>0</v>
      </c>
      <c r="AN515" s="443">
        <f t="shared" si="102"/>
        <v>1</v>
      </c>
      <c r="AO515" s="443"/>
      <c r="AP515" s="443"/>
      <c r="AQ515" s="443">
        <f t="shared" si="103"/>
        <v>0</v>
      </c>
      <c r="AR515" s="444" t="str">
        <f>IF(A515="","",VLOOKUP(A515,'Base Sites'!A:B,2,FALSE))</f>
        <v>Valauto Roncq</v>
      </c>
      <c r="AS515" s="444" t="str">
        <f t="shared" si="104"/>
        <v>VOLKSWAGEN</v>
      </c>
      <c r="AT515" s="443"/>
      <c r="AU515" s="445" t="str">
        <f>IF(A515="","",VLOOKUP(L515,'Base Vendeurs'!A:B,2,FALSE))</f>
        <v>Valauto Roncq VW</v>
      </c>
      <c r="AV515" s="439">
        <f t="shared" si="105"/>
        <v>1618.48</v>
      </c>
      <c r="AW515" s="441">
        <f t="shared" si="106"/>
        <v>3.5411442949349087E-2</v>
      </c>
      <c r="AX515" s="445" t="str">
        <f t="shared" si="107"/>
        <v>NON</v>
      </c>
      <c r="AY515" s="231">
        <f>+MargesVN[[#This Row],[Total COM]]+MargesVN[[#This Row],[EXT GIE]]+MargesVN[[#This Row],[Forfait immat]]</f>
        <v>212.8176</v>
      </c>
    </row>
    <row r="516" spans="1:51" s="231" customFormat="1" ht="11.25" customHeight="1" x14ac:dyDescent="0.25">
      <c r="A516" s="319">
        <v>15</v>
      </c>
      <c r="B516" s="319" t="s">
        <v>163</v>
      </c>
      <c r="C516" s="319" t="s">
        <v>104</v>
      </c>
      <c r="D516" s="320">
        <v>46106</v>
      </c>
      <c r="E516" s="321">
        <v>46106</v>
      </c>
      <c r="F516" s="322"/>
      <c r="G516" s="322"/>
      <c r="H516" s="322"/>
      <c r="I516" s="322"/>
      <c r="J516" s="322"/>
      <c r="K516" s="322"/>
      <c r="L516" s="319" t="s">
        <v>353</v>
      </c>
      <c r="M516" s="319">
        <v>512002</v>
      </c>
      <c r="N516" s="319">
        <v>2002</v>
      </c>
      <c r="O516" s="319" t="s">
        <v>2696</v>
      </c>
      <c r="P516" s="323" t="s">
        <v>2697</v>
      </c>
      <c r="Q516" s="319" t="s">
        <v>23</v>
      </c>
      <c r="R516" s="324">
        <v>20605.669999999998</v>
      </c>
      <c r="S516" s="324">
        <v>179.16</v>
      </c>
      <c r="T516" s="325">
        <f t="shared" si="96"/>
        <v>20784.829999999998</v>
      </c>
      <c r="U516" s="326">
        <v>42</v>
      </c>
      <c r="V516" s="324">
        <v>739.94</v>
      </c>
      <c r="W516" s="327">
        <v>95</v>
      </c>
      <c r="X516" s="328"/>
      <c r="Y516" s="327">
        <f t="shared" si="97"/>
        <v>644.94000000000005</v>
      </c>
      <c r="Z516" s="329">
        <f t="shared" si="98"/>
        <v>3.5600002501824657E-2</v>
      </c>
      <c r="AA516" s="328">
        <v>0</v>
      </c>
      <c r="AB516" s="327">
        <v>-2356.67</v>
      </c>
      <c r="AC516" s="327"/>
      <c r="AD516" s="327"/>
      <c r="AE516" s="330">
        <v>0.1</v>
      </c>
      <c r="AF516" s="330">
        <v>0.13</v>
      </c>
      <c r="AG516" s="327">
        <f t="shared" si="99"/>
        <v>64.494000000000014</v>
      </c>
      <c r="AH516" s="327"/>
      <c r="AI516" s="327">
        <f t="shared" si="100"/>
        <v>64.494000000000014</v>
      </c>
      <c r="AJ516" s="319" t="s">
        <v>164</v>
      </c>
      <c r="AK516" s="319">
        <v>30</v>
      </c>
      <c r="AL516" s="326"/>
      <c r="AM516" s="331">
        <f t="shared" si="101"/>
        <v>0</v>
      </c>
      <c r="AN516" s="331">
        <f t="shared" si="102"/>
        <v>1</v>
      </c>
      <c r="AO516" s="331"/>
      <c r="AP516" s="331"/>
      <c r="AQ516" s="331">
        <f t="shared" si="103"/>
        <v>0</v>
      </c>
      <c r="AR516" s="332" t="str">
        <f>IF(A516="","",VLOOKUP(A516,'Base Sites'!A:B,2,FALSE))</f>
        <v>Valauto Hainaut</v>
      </c>
      <c r="AS516" s="332" t="str">
        <f t="shared" si="104"/>
        <v>VOLKSWAGEN</v>
      </c>
      <c r="AT516" s="331"/>
      <c r="AU516" s="333" t="str">
        <f>IF(A516="","",VLOOKUP(L516,'Base Vendeurs'!A:B,2,FALSE))</f>
        <v>Valauto Hainaut VW</v>
      </c>
      <c r="AV516" s="327">
        <f t="shared" si="105"/>
        <v>739.94</v>
      </c>
      <c r="AW516" s="329">
        <f t="shared" si="106"/>
        <v>3.5600002501824657E-2</v>
      </c>
      <c r="AX516" s="333" t="str">
        <f t="shared" si="107"/>
        <v>NON</v>
      </c>
      <c r="AY516" s="231">
        <f>+MargesVN[[#This Row],[Total COM]]+MargesVN[[#This Row],[EXT GIE]]+MargesVN[[#This Row],[Forfait immat]]</f>
        <v>94.494000000000014</v>
      </c>
    </row>
    <row r="517" spans="1:51" s="231" customFormat="1" ht="11.25" customHeight="1" x14ac:dyDescent="0.25">
      <c r="A517" s="319">
        <v>10</v>
      </c>
      <c r="B517" s="319" t="s">
        <v>163</v>
      </c>
      <c r="C517" s="319" t="s">
        <v>29</v>
      </c>
      <c r="D517" s="320">
        <v>46111</v>
      </c>
      <c r="E517" s="321">
        <v>46112</v>
      </c>
      <c r="F517" s="322"/>
      <c r="G517" s="322"/>
      <c r="H517" s="322"/>
      <c r="I517" s="322"/>
      <c r="J517" s="322"/>
      <c r="K517" s="322"/>
      <c r="L517" s="319" t="s">
        <v>109</v>
      </c>
      <c r="M517" s="319">
        <v>512017</v>
      </c>
      <c r="N517" s="319">
        <v>2017</v>
      </c>
      <c r="O517" s="319" t="s">
        <v>2164</v>
      </c>
      <c r="P517" s="323" t="s">
        <v>2165</v>
      </c>
      <c r="Q517" s="319" t="s">
        <v>31</v>
      </c>
      <c r="R517" s="324">
        <v>19775</v>
      </c>
      <c r="S517" s="324">
        <v>2083.33</v>
      </c>
      <c r="T517" s="325">
        <f t="shared" si="96"/>
        <v>21858.33</v>
      </c>
      <c r="U517" s="326">
        <v>103</v>
      </c>
      <c r="V517" s="324">
        <v>572.5</v>
      </c>
      <c r="W517" s="327">
        <v>35</v>
      </c>
      <c r="X517" s="328"/>
      <c r="Y517" s="327">
        <f t="shared" si="97"/>
        <v>537.5</v>
      </c>
      <c r="Z517" s="329">
        <f t="shared" si="98"/>
        <v>2.6191387905663423E-2</v>
      </c>
      <c r="AA517" s="328">
        <v>0</v>
      </c>
      <c r="AB517" s="327">
        <v>-3210</v>
      </c>
      <c r="AC517" s="327"/>
      <c r="AD517" s="327"/>
      <c r="AE517" s="330">
        <v>0.13</v>
      </c>
      <c r="AF517" s="330">
        <v>0.13</v>
      </c>
      <c r="AG517" s="327">
        <f t="shared" si="99"/>
        <v>69.875</v>
      </c>
      <c r="AH517" s="327"/>
      <c r="AI517" s="327">
        <f t="shared" si="100"/>
        <v>69.875</v>
      </c>
      <c r="AJ517" s="319" t="s">
        <v>164</v>
      </c>
      <c r="AK517" s="319"/>
      <c r="AL517" s="326"/>
      <c r="AM517" s="331">
        <f t="shared" si="101"/>
        <v>0</v>
      </c>
      <c r="AN517" s="331">
        <f t="shared" si="102"/>
        <v>1</v>
      </c>
      <c r="AO517" s="331"/>
      <c r="AP517" s="331"/>
      <c r="AQ517" s="331">
        <f t="shared" si="103"/>
        <v>0</v>
      </c>
      <c r="AR517" s="332" t="str">
        <f>IF(A517="","",VLOOKUP(A517,'Base Sites'!A:B,2,FALSE))</f>
        <v>Valauto Roncq</v>
      </c>
      <c r="AS517" s="332" t="str">
        <f t="shared" si="104"/>
        <v>SKODA</v>
      </c>
      <c r="AT517" s="331"/>
      <c r="AU517" s="333" t="str">
        <f>IF(A517="","",VLOOKUP(L517,'Base Vendeurs'!A:B,2,FALSE))</f>
        <v>Valauto Roncq SEAT</v>
      </c>
      <c r="AV517" s="327">
        <f t="shared" si="105"/>
        <v>572.5</v>
      </c>
      <c r="AW517" s="329">
        <f t="shared" si="106"/>
        <v>2.6191387905663423E-2</v>
      </c>
      <c r="AX517" s="333" t="str">
        <f t="shared" si="107"/>
        <v>NON</v>
      </c>
      <c r="AY517" s="231">
        <f>+MargesVN[[#This Row],[Total COM]]+MargesVN[[#This Row],[EXT GIE]]+MargesVN[[#This Row],[Forfait immat]]</f>
        <v>69.875</v>
      </c>
    </row>
    <row r="518" spans="1:51" s="231" customFormat="1" ht="11.25" customHeight="1" x14ac:dyDescent="0.25">
      <c r="A518" s="431">
        <v>15</v>
      </c>
      <c r="B518" s="431" t="s">
        <v>163</v>
      </c>
      <c r="C518" s="431" t="s">
        <v>104</v>
      </c>
      <c r="D518" s="432">
        <v>46188</v>
      </c>
      <c r="E518" s="433">
        <v>46183</v>
      </c>
      <c r="F518" s="434"/>
      <c r="G518" s="434"/>
      <c r="H518" s="434"/>
      <c r="I518" s="434"/>
      <c r="J518" s="434"/>
      <c r="K518" s="434">
        <v>0</v>
      </c>
      <c r="L518" s="431" t="s">
        <v>327</v>
      </c>
      <c r="M518" s="431">
        <v>512019</v>
      </c>
      <c r="N518" s="431">
        <v>2019</v>
      </c>
      <c r="O518" s="431" t="s">
        <v>4914</v>
      </c>
      <c r="P518" s="435" t="s">
        <v>4915</v>
      </c>
      <c r="Q518" s="431" t="s">
        <v>107</v>
      </c>
      <c r="R518" s="436">
        <v>25139</v>
      </c>
      <c r="S518" s="436">
        <v>1025</v>
      </c>
      <c r="T518" s="437">
        <f t="shared" si="96"/>
        <v>26164</v>
      </c>
      <c r="U518" s="438">
        <v>48</v>
      </c>
      <c r="V518" s="436">
        <v>1226.47</v>
      </c>
      <c r="W518" s="439">
        <v>95</v>
      </c>
      <c r="X518" s="440"/>
      <c r="Y518" s="439">
        <f t="shared" si="97"/>
        <v>1131.47</v>
      </c>
      <c r="Z518" s="441">
        <f t="shared" si="98"/>
        <v>4.6876242164806604E-2</v>
      </c>
      <c r="AA518" s="440">
        <v>0</v>
      </c>
      <c r="AB518" s="439">
        <v>-3549.99</v>
      </c>
      <c r="AC518" s="439"/>
      <c r="AD518" s="439"/>
      <c r="AE518" s="442">
        <v>0.12</v>
      </c>
      <c r="AF518" s="442">
        <v>0.12</v>
      </c>
      <c r="AG518" s="439">
        <f t="shared" si="99"/>
        <v>135.7764</v>
      </c>
      <c r="AH518" s="439"/>
      <c r="AI518" s="439">
        <f t="shared" si="100"/>
        <v>135.7764</v>
      </c>
      <c r="AJ518" s="431" t="s">
        <v>164</v>
      </c>
      <c r="AK518" s="431">
        <v>30</v>
      </c>
      <c r="AL518" s="438">
        <v>50</v>
      </c>
      <c r="AM518" s="443">
        <f t="shared" si="101"/>
        <v>1</v>
      </c>
      <c r="AN518" s="443">
        <f t="shared" si="102"/>
        <v>1</v>
      </c>
      <c r="AO518" s="443"/>
      <c r="AP518" s="443"/>
      <c r="AQ518" s="443">
        <f t="shared" si="103"/>
        <v>1</v>
      </c>
      <c r="AR518" s="444" t="str">
        <f>IF(A518="","",VLOOKUP(A518,'Base Sites'!A:B,2,FALSE))</f>
        <v>Valauto Hainaut</v>
      </c>
      <c r="AS518" s="444" t="str">
        <f t="shared" si="104"/>
        <v>VOLKSWAGEN</v>
      </c>
      <c r="AT518" s="443"/>
      <c r="AU518" s="445" t="str">
        <f>IF(A518="","",VLOOKUP(L518,'Base Vendeurs'!A:B,2,FALSE))</f>
        <v>Valauto Hainaut VW</v>
      </c>
      <c r="AV518" s="439">
        <f t="shared" si="105"/>
        <v>1226.47</v>
      </c>
      <c r="AW518" s="441">
        <f t="shared" si="106"/>
        <v>4.6876242164806604E-2</v>
      </c>
      <c r="AX518" s="445" t="str">
        <f t="shared" si="107"/>
        <v>NON</v>
      </c>
      <c r="AY518" s="231">
        <f>+MargesVN[[#This Row],[Total COM]]+MargesVN[[#This Row],[EXT GIE]]+MargesVN[[#This Row],[Forfait immat]]</f>
        <v>215.7764</v>
      </c>
    </row>
    <row r="519" spans="1:51" s="231" customFormat="1" ht="11.25" customHeight="1" x14ac:dyDescent="0.25">
      <c r="A519" s="259">
        <v>35</v>
      </c>
      <c r="B519" s="259" t="s">
        <v>163</v>
      </c>
      <c r="C519" s="259" t="s">
        <v>104</v>
      </c>
      <c r="D519" s="150">
        <v>46049</v>
      </c>
      <c r="E519" s="260">
        <v>46037</v>
      </c>
      <c r="F519" s="151"/>
      <c r="G519" s="151"/>
      <c r="H519" s="151"/>
      <c r="I519" s="151"/>
      <c r="J519" s="151"/>
      <c r="K519" s="151">
        <v>0</v>
      </c>
      <c r="L519" s="259" t="s">
        <v>333</v>
      </c>
      <c r="M519" s="259">
        <v>512019</v>
      </c>
      <c r="N519" s="259">
        <v>2019</v>
      </c>
      <c r="O519" s="259" t="s">
        <v>928</v>
      </c>
      <c r="P519" s="261" t="s">
        <v>929</v>
      </c>
      <c r="Q519" s="259" t="s">
        <v>190</v>
      </c>
      <c r="R519" s="152">
        <v>25639</v>
      </c>
      <c r="S519" s="152">
        <v>941.68</v>
      </c>
      <c r="T519" s="153">
        <f t="shared" si="96"/>
        <v>26580.68</v>
      </c>
      <c r="U519" s="154">
        <v>74</v>
      </c>
      <c r="V519" s="152">
        <v>892.43</v>
      </c>
      <c r="W519" s="262">
        <v>95</v>
      </c>
      <c r="X519" s="155"/>
      <c r="Y519" s="262">
        <f t="shared" si="97"/>
        <v>797.43</v>
      </c>
      <c r="Z519" s="156">
        <f t="shared" si="98"/>
        <v>3.3574385606387792E-2</v>
      </c>
      <c r="AA519" s="155">
        <v>0</v>
      </c>
      <c r="AB519" s="262">
        <v>-3987.1</v>
      </c>
      <c r="AC519" s="262"/>
      <c r="AD519" s="262"/>
      <c r="AE519" s="157">
        <v>0.1</v>
      </c>
      <c r="AF519" s="157">
        <v>0.1</v>
      </c>
      <c r="AG519" s="262">
        <f t="shared" si="99"/>
        <v>79.742999999999995</v>
      </c>
      <c r="AH519" s="262"/>
      <c r="AI519" s="262">
        <f t="shared" si="100"/>
        <v>79.742999999999995</v>
      </c>
      <c r="AJ519" s="259" t="s">
        <v>164</v>
      </c>
      <c r="AK519" s="259">
        <v>30</v>
      </c>
      <c r="AL519" s="154">
        <v>100</v>
      </c>
      <c r="AM519" s="263">
        <f t="shared" si="101"/>
        <v>1</v>
      </c>
      <c r="AN519" s="263">
        <f t="shared" si="102"/>
        <v>1</v>
      </c>
      <c r="AO519" s="263"/>
      <c r="AP519" s="263"/>
      <c r="AQ519" s="263">
        <f t="shared" si="103"/>
        <v>1</v>
      </c>
      <c r="AR519" s="158" t="str">
        <f>IF(A519="","",VLOOKUP(A519,'Base Sites'!A:B,2,FALSE))</f>
        <v>Valauto Cambrai</v>
      </c>
      <c r="AS519" s="158" t="str">
        <f t="shared" si="104"/>
        <v>VOLKSWAGEN</v>
      </c>
      <c r="AT519" s="263"/>
      <c r="AU519" s="264" t="str">
        <f>IF(A519="","",VLOOKUP(L519,'Base Vendeurs'!A:B,2,FALSE))</f>
        <v>Valauto Cambrai</v>
      </c>
      <c r="AV519" s="251">
        <f t="shared" si="105"/>
        <v>892.43</v>
      </c>
      <c r="AW519" s="156">
        <f t="shared" si="106"/>
        <v>3.3574385606387792E-2</v>
      </c>
      <c r="AX519" s="237" t="str">
        <f t="shared" si="107"/>
        <v>NON</v>
      </c>
      <c r="AY519" s="231">
        <f>+MargesVN[[#This Row],[Total COM]]+MargesVN[[#This Row],[EXT GIE]]+MargesVN[[#This Row],[Forfait immat]]</f>
        <v>209.74299999999999</v>
      </c>
    </row>
    <row r="520" spans="1:51" s="231" customFormat="1" ht="11.25" customHeight="1" x14ac:dyDescent="0.25">
      <c r="A520" s="319">
        <v>35</v>
      </c>
      <c r="B520" s="319" t="s">
        <v>163</v>
      </c>
      <c r="C520" s="319" t="s">
        <v>104</v>
      </c>
      <c r="D520" s="320">
        <v>46111</v>
      </c>
      <c r="E520" s="321">
        <v>46101</v>
      </c>
      <c r="F520" s="322"/>
      <c r="G520" s="322"/>
      <c r="H520" s="322"/>
      <c r="I520" s="322"/>
      <c r="J520" s="322"/>
      <c r="K520" s="322">
        <v>0</v>
      </c>
      <c r="L520" s="319" t="s">
        <v>252</v>
      </c>
      <c r="M520" s="319">
        <v>512021</v>
      </c>
      <c r="N520" s="319">
        <v>2021</v>
      </c>
      <c r="O520" s="319" t="s">
        <v>2635</v>
      </c>
      <c r="P520" s="323" t="s">
        <v>2636</v>
      </c>
      <c r="Q520" s="319" t="s">
        <v>177</v>
      </c>
      <c r="R520" s="324">
        <v>34696.660000000003</v>
      </c>
      <c r="S520" s="324">
        <v>191.67</v>
      </c>
      <c r="T520" s="325">
        <f t="shared" si="96"/>
        <v>34888.33</v>
      </c>
      <c r="U520" s="326">
        <v>13</v>
      </c>
      <c r="V520" s="324">
        <v>1603.85</v>
      </c>
      <c r="W520" s="327">
        <v>95</v>
      </c>
      <c r="X520" s="328"/>
      <c r="Y520" s="327">
        <f t="shared" si="97"/>
        <v>1508.85</v>
      </c>
      <c r="Z520" s="329">
        <f t="shared" si="98"/>
        <v>4.5970959343711773E-2</v>
      </c>
      <c r="AA520" s="328">
        <v>0</v>
      </c>
      <c r="AB520" s="327">
        <v>-5566.67</v>
      </c>
      <c r="AC520" s="327"/>
      <c r="AD520" s="327"/>
      <c r="AE520" s="330">
        <v>7.0000000000000007E-2</v>
      </c>
      <c r="AF520" s="330">
        <v>7.0000000000000007E-2</v>
      </c>
      <c r="AG520" s="327">
        <f t="shared" si="99"/>
        <v>105.6195</v>
      </c>
      <c r="AH520" s="327"/>
      <c r="AI520" s="327">
        <f t="shared" si="100"/>
        <v>105.6195</v>
      </c>
      <c r="AJ520" s="319" t="s">
        <v>164</v>
      </c>
      <c r="AK520" s="319">
        <v>0</v>
      </c>
      <c r="AL520" s="326"/>
      <c r="AM520" s="331">
        <f t="shared" si="101"/>
        <v>0</v>
      </c>
      <c r="AN520" s="331">
        <f t="shared" si="102"/>
        <v>1</v>
      </c>
      <c r="AO520" s="331"/>
      <c r="AP520" s="331"/>
      <c r="AQ520" s="331">
        <f t="shared" si="103"/>
        <v>0</v>
      </c>
      <c r="AR520" s="332" t="str">
        <f>IF(A520="","",VLOOKUP(A520,'Base Sites'!A:B,2,FALSE))</f>
        <v>Valauto Cambrai</v>
      </c>
      <c r="AS520" s="332" t="str">
        <f t="shared" si="104"/>
        <v>VOLKSWAGEN</v>
      </c>
      <c r="AT520" s="331"/>
      <c r="AU520" s="333" t="str">
        <f>IF(A520="","",VLOOKUP(L520,'Base Vendeurs'!A:B,2,FALSE))</f>
        <v>Valauto Cambrai</v>
      </c>
      <c r="AV520" s="327">
        <f t="shared" si="105"/>
        <v>1603.85</v>
      </c>
      <c r="AW520" s="329">
        <f t="shared" si="106"/>
        <v>4.5970959343711773E-2</v>
      </c>
      <c r="AX520" s="333" t="str">
        <f t="shared" si="107"/>
        <v>NON</v>
      </c>
      <c r="AY520" s="231">
        <f>+MargesVN[[#This Row],[Total COM]]+MargesVN[[#This Row],[EXT GIE]]+MargesVN[[#This Row],[Forfait immat]]</f>
        <v>105.6195</v>
      </c>
    </row>
    <row r="521" spans="1:51" s="231" customFormat="1" ht="11.25" customHeight="1" x14ac:dyDescent="0.25">
      <c r="A521" s="431">
        <v>15</v>
      </c>
      <c r="B521" s="431" t="s">
        <v>163</v>
      </c>
      <c r="C521" s="431" t="s">
        <v>104</v>
      </c>
      <c r="D521" s="432">
        <v>46183</v>
      </c>
      <c r="E521" s="433">
        <v>46183</v>
      </c>
      <c r="F521" s="434"/>
      <c r="G521" s="434"/>
      <c r="H521" s="434"/>
      <c r="I521" s="434"/>
      <c r="J521" s="434"/>
      <c r="K521" s="434">
        <v>0</v>
      </c>
      <c r="L521" s="431" t="s">
        <v>353</v>
      </c>
      <c r="M521" s="431">
        <v>512023</v>
      </c>
      <c r="N521" s="431">
        <v>2023</v>
      </c>
      <c r="O521" s="431" t="s">
        <v>4947</v>
      </c>
      <c r="P521" s="435" t="s">
        <v>4948</v>
      </c>
      <c r="Q521" s="431" t="s">
        <v>190</v>
      </c>
      <c r="R521" s="436">
        <v>25797.33</v>
      </c>
      <c r="S521" s="436">
        <v>50</v>
      </c>
      <c r="T521" s="437">
        <f t="shared" si="96"/>
        <v>25847.33</v>
      </c>
      <c r="U521" s="438">
        <v>51</v>
      </c>
      <c r="V521" s="436">
        <v>1010.99</v>
      </c>
      <c r="W521" s="439">
        <v>95.01</v>
      </c>
      <c r="X521" s="440"/>
      <c r="Y521" s="439">
        <f t="shared" si="97"/>
        <v>915.98</v>
      </c>
      <c r="Z521" s="441">
        <f t="shared" si="98"/>
        <v>3.9113904608328982E-2</v>
      </c>
      <c r="AA521" s="440">
        <v>0</v>
      </c>
      <c r="AB521" s="439">
        <v>-2773.34</v>
      </c>
      <c r="AC521" s="439"/>
      <c r="AD521" s="439"/>
      <c r="AE521" s="442">
        <v>0.12</v>
      </c>
      <c r="AF521" s="442">
        <v>0.12</v>
      </c>
      <c r="AG521" s="439">
        <f t="shared" si="99"/>
        <v>109.91759999999999</v>
      </c>
      <c r="AH521" s="439"/>
      <c r="AI521" s="439">
        <f t="shared" si="100"/>
        <v>109.91759999999999</v>
      </c>
      <c r="AJ521" s="431" t="s">
        <v>164</v>
      </c>
      <c r="AK521" s="431">
        <v>30</v>
      </c>
      <c r="AL521" s="438"/>
      <c r="AM521" s="443">
        <f t="shared" si="101"/>
        <v>0</v>
      </c>
      <c r="AN521" s="443">
        <f t="shared" si="102"/>
        <v>1</v>
      </c>
      <c r="AO521" s="443"/>
      <c r="AP521" s="443"/>
      <c r="AQ521" s="443">
        <f t="shared" si="103"/>
        <v>0</v>
      </c>
      <c r="AR521" s="444" t="str">
        <f>IF(A521="","",VLOOKUP(A521,'Base Sites'!A:B,2,FALSE))</f>
        <v>Valauto Hainaut</v>
      </c>
      <c r="AS521" s="444" t="str">
        <f t="shared" si="104"/>
        <v>VOLKSWAGEN</v>
      </c>
      <c r="AT521" s="443"/>
      <c r="AU521" s="445" t="str">
        <f>IF(A521="","",VLOOKUP(L521,'Base Vendeurs'!A:B,2,FALSE))</f>
        <v>Valauto Hainaut VW</v>
      </c>
      <c r="AV521" s="439">
        <f t="shared" si="105"/>
        <v>1010.99</v>
      </c>
      <c r="AW521" s="441">
        <f t="shared" si="106"/>
        <v>3.9113904608328982E-2</v>
      </c>
      <c r="AX521" s="445" t="str">
        <f t="shared" si="107"/>
        <v>NON</v>
      </c>
      <c r="AY521" s="231">
        <f>+MargesVN[[#This Row],[Total COM]]+MargesVN[[#This Row],[EXT GIE]]+MargesVN[[#This Row],[Forfait immat]]</f>
        <v>139.91759999999999</v>
      </c>
    </row>
    <row r="522" spans="1:51" s="231" customFormat="1" ht="11.25" customHeight="1" x14ac:dyDescent="0.25">
      <c r="A522" s="401">
        <v>15</v>
      </c>
      <c r="B522" s="401" t="s">
        <v>163</v>
      </c>
      <c r="C522" s="401" t="s">
        <v>104</v>
      </c>
      <c r="D522" s="402">
        <v>46169</v>
      </c>
      <c r="E522" s="403">
        <v>46169</v>
      </c>
      <c r="F522" s="404"/>
      <c r="G522" s="404"/>
      <c r="H522" s="404"/>
      <c r="I522" s="404"/>
      <c r="J522" s="404"/>
      <c r="K522" s="404">
        <v>0</v>
      </c>
      <c r="L522" s="401" t="s">
        <v>353</v>
      </c>
      <c r="M522" s="401">
        <v>512024</v>
      </c>
      <c r="N522" s="401">
        <v>2024</v>
      </c>
      <c r="O522" s="401" t="s">
        <v>4161</v>
      </c>
      <c r="P522" s="405" t="s">
        <v>4162</v>
      </c>
      <c r="Q522" s="401" t="s">
        <v>190</v>
      </c>
      <c r="R522" s="406">
        <v>23280.67</v>
      </c>
      <c r="S522" s="406">
        <v>50</v>
      </c>
      <c r="T522" s="407">
        <f t="shared" si="96"/>
        <v>23330.67</v>
      </c>
      <c r="U522" s="408">
        <v>21</v>
      </c>
      <c r="V522" s="406">
        <v>834.82</v>
      </c>
      <c r="W522" s="409">
        <v>95</v>
      </c>
      <c r="X522" s="410"/>
      <c r="Y522" s="409">
        <f t="shared" si="97"/>
        <v>739.82</v>
      </c>
      <c r="Z522" s="411">
        <f t="shared" si="98"/>
        <v>3.5782084269333034E-2</v>
      </c>
      <c r="AA522" s="410">
        <v>-2773.34</v>
      </c>
      <c r="AB522" s="409">
        <v>0</v>
      </c>
      <c r="AC522" s="409"/>
      <c r="AD522" s="409"/>
      <c r="AE522" s="412">
        <v>0.1</v>
      </c>
      <c r="AF522" s="412">
        <v>0.1</v>
      </c>
      <c r="AG522" s="409">
        <f t="shared" si="99"/>
        <v>73.982000000000014</v>
      </c>
      <c r="AH522" s="409"/>
      <c r="AI522" s="409">
        <f t="shared" si="100"/>
        <v>73.982000000000014</v>
      </c>
      <c r="AJ522" s="401" t="s">
        <v>164</v>
      </c>
      <c r="AK522" s="401">
        <v>30</v>
      </c>
      <c r="AL522" s="408"/>
      <c r="AM522" s="413">
        <f t="shared" si="101"/>
        <v>0</v>
      </c>
      <c r="AN522" s="413">
        <f t="shared" si="102"/>
        <v>1</v>
      </c>
      <c r="AO522" s="413"/>
      <c r="AP522" s="413"/>
      <c r="AQ522" s="413">
        <f t="shared" si="103"/>
        <v>0</v>
      </c>
      <c r="AR522" s="414" t="str">
        <f>IF(A522="","",VLOOKUP(A522,'Base Sites'!A:B,2,FALSE))</f>
        <v>Valauto Hainaut</v>
      </c>
      <c r="AS522" s="414" t="str">
        <f t="shared" si="104"/>
        <v>VOLKSWAGEN</v>
      </c>
      <c r="AT522" s="413"/>
      <c r="AU522" s="415" t="str">
        <f>IF(A522="","",VLOOKUP(L522,'Base Vendeurs'!A:B,2,FALSE))</f>
        <v>Valauto Hainaut VW</v>
      </c>
      <c r="AV522" s="409">
        <f t="shared" si="105"/>
        <v>834.82</v>
      </c>
      <c r="AW522" s="411">
        <f t="shared" si="106"/>
        <v>3.5782084269333034E-2</v>
      </c>
      <c r="AX522" s="415" t="str">
        <f t="shared" si="107"/>
        <v>NON</v>
      </c>
      <c r="AY522" s="231">
        <f>+MargesVN[[#This Row],[Total COM]]+MargesVN[[#This Row],[EXT GIE]]+MargesVN[[#This Row],[Forfait immat]]</f>
        <v>103.98200000000001</v>
      </c>
    </row>
    <row r="523" spans="1:51" s="231" customFormat="1" ht="11.25" customHeight="1" x14ac:dyDescent="0.25">
      <c r="A523" s="319">
        <v>35</v>
      </c>
      <c r="B523" s="319" t="s">
        <v>163</v>
      </c>
      <c r="C523" s="319" t="s">
        <v>104</v>
      </c>
      <c r="D523" s="320">
        <v>46092</v>
      </c>
      <c r="E523" s="321">
        <v>46087</v>
      </c>
      <c r="F523" s="322"/>
      <c r="G523" s="322"/>
      <c r="H523" s="322"/>
      <c r="I523" s="322"/>
      <c r="J523" s="322"/>
      <c r="K523" s="322">
        <v>0</v>
      </c>
      <c r="L523" s="319" t="s">
        <v>295</v>
      </c>
      <c r="M523" s="319">
        <v>512024</v>
      </c>
      <c r="N523" s="319">
        <v>2024</v>
      </c>
      <c r="O523" s="319" t="s">
        <v>2616</v>
      </c>
      <c r="P523" s="323" t="s">
        <v>2617</v>
      </c>
      <c r="Q523" s="319" t="s">
        <v>177</v>
      </c>
      <c r="R523" s="324">
        <v>34696.660000000003</v>
      </c>
      <c r="S523" s="324">
        <v>600</v>
      </c>
      <c r="T523" s="325">
        <f t="shared" si="96"/>
        <v>35296.660000000003</v>
      </c>
      <c r="U523" s="326">
        <v>12</v>
      </c>
      <c r="V523" s="324">
        <v>1632.43</v>
      </c>
      <c r="W523" s="327">
        <v>95</v>
      </c>
      <c r="X523" s="328"/>
      <c r="Y523" s="327">
        <f t="shared" si="97"/>
        <v>1537.43</v>
      </c>
      <c r="Z523" s="329">
        <f t="shared" si="98"/>
        <v>4.624885187436998E-2</v>
      </c>
      <c r="AA523" s="328">
        <v>0</v>
      </c>
      <c r="AB523" s="327">
        <v>-5566.67</v>
      </c>
      <c r="AC523" s="327"/>
      <c r="AD523" s="327"/>
      <c r="AE523" s="330">
        <v>7.0000000000000007E-2</v>
      </c>
      <c r="AF523" s="330">
        <v>7.0000000000000007E-2</v>
      </c>
      <c r="AG523" s="327">
        <f t="shared" si="99"/>
        <v>107.62010000000001</v>
      </c>
      <c r="AH523" s="327"/>
      <c r="AI523" s="327">
        <f t="shared" si="100"/>
        <v>107.62010000000001</v>
      </c>
      <c r="AJ523" s="319" t="s">
        <v>164</v>
      </c>
      <c r="AK523" s="319">
        <v>10</v>
      </c>
      <c r="AL523" s="326">
        <v>50</v>
      </c>
      <c r="AM523" s="331">
        <f t="shared" si="101"/>
        <v>1</v>
      </c>
      <c r="AN523" s="331">
        <f t="shared" si="102"/>
        <v>1</v>
      </c>
      <c r="AO523" s="331"/>
      <c r="AP523" s="331"/>
      <c r="AQ523" s="331">
        <f t="shared" si="103"/>
        <v>1</v>
      </c>
      <c r="AR523" s="332" t="str">
        <f>IF(A523="","",VLOOKUP(A523,'Base Sites'!A:B,2,FALSE))</f>
        <v>Valauto Cambrai</v>
      </c>
      <c r="AS523" s="332" t="str">
        <f t="shared" si="104"/>
        <v>VOLKSWAGEN</v>
      </c>
      <c r="AT523" s="331"/>
      <c r="AU523" s="333" t="str">
        <f>IF(A523="","",VLOOKUP(L523,'Base Vendeurs'!A:B,2,FALSE))</f>
        <v>Valauto Cambrai</v>
      </c>
      <c r="AV523" s="327">
        <f t="shared" si="105"/>
        <v>1632.43</v>
      </c>
      <c r="AW523" s="329">
        <f t="shared" si="106"/>
        <v>4.624885187436998E-2</v>
      </c>
      <c r="AX523" s="333" t="str">
        <f t="shared" si="107"/>
        <v>NON</v>
      </c>
      <c r="AY523" s="231">
        <f>+MargesVN[[#This Row],[Total COM]]+MargesVN[[#This Row],[EXT GIE]]+MargesVN[[#This Row],[Forfait immat]]</f>
        <v>167.62010000000001</v>
      </c>
    </row>
    <row r="524" spans="1:51" s="231" customFormat="1" ht="11.25" customHeight="1" x14ac:dyDescent="0.25">
      <c r="A524" s="259">
        <v>35</v>
      </c>
      <c r="B524" s="259" t="s">
        <v>185</v>
      </c>
      <c r="C524" s="259" t="s">
        <v>104</v>
      </c>
      <c r="D524" s="150">
        <v>46034</v>
      </c>
      <c r="E524" s="260">
        <v>46035</v>
      </c>
      <c r="F524" s="151" t="s">
        <v>165</v>
      </c>
      <c r="G524" s="151"/>
      <c r="H524" s="151"/>
      <c r="I524" s="151" t="s">
        <v>165</v>
      </c>
      <c r="J524" s="151"/>
      <c r="K524" s="151">
        <v>43863.88</v>
      </c>
      <c r="L524" s="259" t="s">
        <v>356</v>
      </c>
      <c r="M524" s="259">
        <v>512026</v>
      </c>
      <c r="N524" s="259">
        <v>2026</v>
      </c>
      <c r="O524" s="259" t="s">
        <v>1079</v>
      </c>
      <c r="P524" s="261" t="s">
        <v>1070</v>
      </c>
      <c r="Q524" s="259" t="s">
        <v>23</v>
      </c>
      <c r="R524" s="152">
        <v>20689</v>
      </c>
      <c r="S524" s="152">
        <v>291.67</v>
      </c>
      <c r="T524" s="153">
        <f t="shared" si="96"/>
        <v>20980.67</v>
      </c>
      <c r="U524" s="154">
        <v>31</v>
      </c>
      <c r="V524" s="152">
        <v>724.46</v>
      </c>
      <c r="W524" s="262">
        <v>95</v>
      </c>
      <c r="X524" s="155"/>
      <c r="Y524" s="262">
        <f t="shared" si="97"/>
        <v>629.46</v>
      </c>
      <c r="Z524" s="156">
        <f t="shared" si="98"/>
        <v>3.4529879169731E-2</v>
      </c>
      <c r="AA524" s="155">
        <v>-2727.5</v>
      </c>
      <c r="AB524" s="262">
        <v>0</v>
      </c>
      <c r="AC524" s="262"/>
      <c r="AD524" s="262" t="s">
        <v>1228</v>
      </c>
      <c r="AE524" s="157"/>
      <c r="AF524" s="157">
        <v>0.1</v>
      </c>
      <c r="AG524" s="262">
        <f t="shared" si="99"/>
        <v>0</v>
      </c>
      <c r="AH524" s="262"/>
      <c r="AI524" s="262">
        <f t="shared" si="100"/>
        <v>0</v>
      </c>
      <c r="AJ524" s="259" t="s">
        <v>164</v>
      </c>
      <c r="AK524" s="259">
        <v>0</v>
      </c>
      <c r="AL524" s="154" t="s">
        <v>293</v>
      </c>
      <c r="AM524" s="263">
        <f t="shared" si="101"/>
        <v>1</v>
      </c>
      <c r="AN524" s="263">
        <f t="shared" si="102"/>
        <v>1</v>
      </c>
      <c r="AO524" s="263"/>
      <c r="AP524" s="263"/>
      <c r="AQ524" s="263">
        <f t="shared" si="103"/>
        <v>1</v>
      </c>
      <c r="AR524" s="158" t="str">
        <f>IF(A524="","",VLOOKUP(A524,'Base Sites'!A:B,2,FALSE))</f>
        <v>Valauto Cambrai</v>
      </c>
      <c r="AS524" s="158" t="str">
        <f t="shared" si="104"/>
        <v>VOLKSWAGEN</v>
      </c>
      <c r="AT524" s="263"/>
      <c r="AU524" s="264" t="str">
        <f>IF(A524="","",VLOOKUP(L524,'Base Vendeurs'!A:B,2,FALSE))</f>
        <v>Sociétés EST</v>
      </c>
      <c r="AV524" s="251">
        <f t="shared" si="105"/>
        <v>724.46</v>
      </c>
      <c r="AW524" s="156">
        <f t="shared" si="106"/>
        <v>3.4529879169731E-2</v>
      </c>
      <c r="AX524" s="237" t="str">
        <f t="shared" si="107"/>
        <v>NON</v>
      </c>
      <c r="AY524" s="231">
        <f>+MargesVN[[#This Row],[Total COM]]+MargesVN[[#This Row],[EXT GIE]]+MargesVN[[#This Row],[Forfait immat]]</f>
        <v>0</v>
      </c>
    </row>
    <row r="525" spans="1:51" s="231" customFormat="1" ht="11.25" customHeight="1" x14ac:dyDescent="0.25">
      <c r="A525" s="319">
        <v>10</v>
      </c>
      <c r="B525" s="319" t="s">
        <v>163</v>
      </c>
      <c r="C525" s="319" t="s">
        <v>29</v>
      </c>
      <c r="D525" s="320">
        <v>46101</v>
      </c>
      <c r="E525" s="321">
        <v>46101</v>
      </c>
      <c r="F525" s="322"/>
      <c r="G525" s="322"/>
      <c r="H525" s="322"/>
      <c r="I525" s="322"/>
      <c r="J525" s="322"/>
      <c r="K525" s="322">
        <v>0</v>
      </c>
      <c r="L525" s="319" t="s">
        <v>161</v>
      </c>
      <c r="M525" s="319">
        <v>512027</v>
      </c>
      <c r="N525" s="319">
        <v>2027</v>
      </c>
      <c r="O525" s="319" t="s">
        <v>2190</v>
      </c>
      <c r="P525" s="323" t="s">
        <v>2191</v>
      </c>
      <c r="Q525" s="319" t="s">
        <v>31</v>
      </c>
      <c r="R525" s="324">
        <v>21250</v>
      </c>
      <c r="S525" s="324">
        <v>2083.33</v>
      </c>
      <c r="T525" s="325">
        <f t="shared" si="96"/>
        <v>23333.33</v>
      </c>
      <c r="U525" s="326">
        <v>99</v>
      </c>
      <c r="V525" s="324">
        <v>699.02</v>
      </c>
      <c r="W525" s="327">
        <v>35.01</v>
      </c>
      <c r="X525" s="328"/>
      <c r="Y525" s="327">
        <f t="shared" si="97"/>
        <v>664.01</v>
      </c>
      <c r="Z525" s="329">
        <f t="shared" si="98"/>
        <v>2.9958004279714893E-2</v>
      </c>
      <c r="AA525" s="328">
        <v>0</v>
      </c>
      <c r="AB525" s="327">
        <v>-3216</v>
      </c>
      <c r="AC525" s="327"/>
      <c r="AD525" s="327"/>
      <c r="AE525" s="330">
        <v>0.13</v>
      </c>
      <c r="AF525" s="330">
        <v>0.13</v>
      </c>
      <c r="AG525" s="327">
        <f t="shared" si="99"/>
        <v>86.321300000000008</v>
      </c>
      <c r="AH525" s="327"/>
      <c r="AI525" s="327">
        <f t="shared" si="100"/>
        <v>86.321300000000008</v>
      </c>
      <c r="AJ525" s="319" t="s">
        <v>164</v>
      </c>
      <c r="AK525" s="319"/>
      <c r="AL525" s="326"/>
      <c r="AM525" s="331">
        <f t="shared" si="101"/>
        <v>0</v>
      </c>
      <c r="AN525" s="331">
        <f t="shared" si="102"/>
        <v>1</v>
      </c>
      <c r="AO525" s="331"/>
      <c r="AP525" s="331"/>
      <c r="AQ525" s="331">
        <f t="shared" si="103"/>
        <v>0</v>
      </c>
      <c r="AR525" s="332" t="str">
        <f>IF(A525="","",VLOOKUP(A525,'Base Sites'!A:B,2,FALSE))</f>
        <v>Valauto Roncq</v>
      </c>
      <c r="AS525" s="332" t="str">
        <f t="shared" si="104"/>
        <v>SKODA</v>
      </c>
      <c r="AT525" s="331"/>
      <c r="AU525" s="333" t="str">
        <f>IF(A525="","",VLOOKUP(L525,'Base Vendeurs'!A:B,2,FALSE))</f>
        <v>Valauto Roncq Skoda</v>
      </c>
      <c r="AV525" s="327">
        <f t="shared" si="105"/>
        <v>699.02</v>
      </c>
      <c r="AW525" s="329">
        <f t="shared" si="106"/>
        <v>2.9958004279714893E-2</v>
      </c>
      <c r="AX525" s="333" t="str">
        <f t="shared" si="107"/>
        <v>NON</v>
      </c>
      <c r="AY525" s="231">
        <f>+MargesVN[[#This Row],[Total COM]]+MargesVN[[#This Row],[EXT GIE]]+MargesVN[[#This Row],[Forfait immat]]</f>
        <v>86.321300000000008</v>
      </c>
    </row>
    <row r="526" spans="1:51" s="231" customFormat="1" ht="11.25" customHeight="1" x14ac:dyDescent="0.25">
      <c r="A526" s="259">
        <v>35</v>
      </c>
      <c r="B526" s="259" t="s">
        <v>185</v>
      </c>
      <c r="C526" s="259" t="s">
        <v>104</v>
      </c>
      <c r="D526" s="150">
        <v>46038</v>
      </c>
      <c r="E526" s="260">
        <v>46035</v>
      </c>
      <c r="F526" s="151" t="s">
        <v>165</v>
      </c>
      <c r="G526" s="151"/>
      <c r="H526" s="151"/>
      <c r="I526" s="151" t="s">
        <v>165</v>
      </c>
      <c r="J526" s="151"/>
      <c r="K526" s="151">
        <v>43863.88</v>
      </c>
      <c r="L526" s="259" t="s">
        <v>356</v>
      </c>
      <c r="M526" s="259">
        <v>512027</v>
      </c>
      <c r="N526" s="259">
        <v>2027</v>
      </c>
      <c r="O526" s="259" t="s">
        <v>1069</v>
      </c>
      <c r="P526" s="261" t="s">
        <v>1070</v>
      </c>
      <c r="Q526" s="259" t="s">
        <v>23</v>
      </c>
      <c r="R526" s="152">
        <v>20689</v>
      </c>
      <c r="S526" s="152">
        <v>291.67</v>
      </c>
      <c r="T526" s="153">
        <f t="shared" si="96"/>
        <v>20980.67</v>
      </c>
      <c r="U526" s="154">
        <v>35</v>
      </c>
      <c r="V526" s="152">
        <v>724.46</v>
      </c>
      <c r="W526" s="262">
        <v>95</v>
      </c>
      <c r="X526" s="155"/>
      <c r="Y526" s="262">
        <f t="shared" si="97"/>
        <v>629.46</v>
      </c>
      <c r="Z526" s="156">
        <f t="shared" si="98"/>
        <v>3.4529879169731E-2</v>
      </c>
      <c r="AA526" s="155">
        <v>-2727.5</v>
      </c>
      <c r="AB526" s="262">
        <v>0</v>
      </c>
      <c r="AC526" s="262"/>
      <c r="AD526" s="262" t="s">
        <v>1228</v>
      </c>
      <c r="AE526" s="157"/>
      <c r="AF526" s="157">
        <v>0.1</v>
      </c>
      <c r="AG526" s="262">
        <f t="shared" si="99"/>
        <v>0</v>
      </c>
      <c r="AH526" s="262"/>
      <c r="AI526" s="262">
        <f t="shared" si="100"/>
        <v>0</v>
      </c>
      <c r="AJ526" s="259" t="s">
        <v>164</v>
      </c>
      <c r="AK526" s="259">
        <v>0</v>
      </c>
      <c r="AL526" s="154" t="s">
        <v>293</v>
      </c>
      <c r="AM526" s="263">
        <f t="shared" si="101"/>
        <v>1</v>
      </c>
      <c r="AN526" s="263">
        <f t="shared" si="102"/>
        <v>1</v>
      </c>
      <c r="AO526" s="263"/>
      <c r="AP526" s="263"/>
      <c r="AQ526" s="263">
        <f t="shared" si="103"/>
        <v>1</v>
      </c>
      <c r="AR526" s="158" t="str">
        <f>IF(A526="","",VLOOKUP(A526,'Base Sites'!A:B,2,FALSE))</f>
        <v>Valauto Cambrai</v>
      </c>
      <c r="AS526" s="158" t="str">
        <f t="shared" si="104"/>
        <v>VOLKSWAGEN</v>
      </c>
      <c r="AT526" s="263"/>
      <c r="AU526" s="264" t="str">
        <f>IF(A526="","",VLOOKUP(L526,'Base Vendeurs'!A:B,2,FALSE))</f>
        <v>Sociétés EST</v>
      </c>
      <c r="AV526" s="251">
        <f t="shared" si="105"/>
        <v>724.46</v>
      </c>
      <c r="AW526" s="156">
        <f t="shared" si="106"/>
        <v>3.4529879169731E-2</v>
      </c>
      <c r="AX526" s="237" t="str">
        <f t="shared" si="107"/>
        <v>NON</v>
      </c>
      <c r="AY526" s="231">
        <f>+MargesVN[[#This Row],[Total COM]]+MargesVN[[#This Row],[EXT GIE]]+MargesVN[[#This Row],[Forfait immat]]</f>
        <v>0</v>
      </c>
    </row>
    <row r="527" spans="1:51" s="231" customFormat="1" ht="11.25" customHeight="1" x14ac:dyDescent="0.25">
      <c r="A527" s="319">
        <v>60</v>
      </c>
      <c r="B527" s="319" t="s">
        <v>163</v>
      </c>
      <c r="C527" s="319" t="s">
        <v>104</v>
      </c>
      <c r="D527" s="320">
        <v>46098</v>
      </c>
      <c r="E527" s="321">
        <v>46098</v>
      </c>
      <c r="F527" s="322"/>
      <c r="G527" s="322"/>
      <c r="H527" s="322"/>
      <c r="I527" s="322"/>
      <c r="J527" s="322"/>
      <c r="K527" s="322">
        <v>0</v>
      </c>
      <c r="L527" s="319" t="s">
        <v>365</v>
      </c>
      <c r="M527" s="319">
        <v>512044</v>
      </c>
      <c r="N527" s="319">
        <v>2044</v>
      </c>
      <c r="O527" s="319" t="s">
        <v>2592</v>
      </c>
      <c r="P527" s="323" t="s">
        <v>2593</v>
      </c>
      <c r="Q527" s="319" t="s">
        <v>26</v>
      </c>
      <c r="R527" s="324">
        <v>40696.67</v>
      </c>
      <c r="S527" s="324">
        <v>1408.33</v>
      </c>
      <c r="T527" s="325">
        <f t="shared" si="96"/>
        <v>42105</v>
      </c>
      <c r="U527" s="326">
        <v>322</v>
      </c>
      <c r="V527" s="324">
        <v>610.57000000000005</v>
      </c>
      <c r="W527" s="327">
        <v>95</v>
      </c>
      <c r="X527" s="328"/>
      <c r="Y527" s="327">
        <f t="shared" si="97"/>
        <v>515.57000000000005</v>
      </c>
      <c r="Z527" s="329">
        <f t="shared" si="98"/>
        <v>1.4501128132050827E-2</v>
      </c>
      <c r="AA527" s="328">
        <v>-4624.2700000000004</v>
      </c>
      <c r="AB527" s="327">
        <v>0</v>
      </c>
      <c r="AC527" s="327"/>
      <c r="AD527" s="327"/>
      <c r="AE527" s="330">
        <v>0.13</v>
      </c>
      <c r="AF527" s="330">
        <v>0.13</v>
      </c>
      <c r="AG527" s="327">
        <f t="shared" si="99"/>
        <v>67.024100000000004</v>
      </c>
      <c r="AH527" s="327"/>
      <c r="AI527" s="327">
        <f t="shared" si="100"/>
        <v>67.024100000000004</v>
      </c>
      <c r="AJ527" s="319" t="s">
        <v>149</v>
      </c>
      <c r="AK527" s="319">
        <v>30</v>
      </c>
      <c r="AL527" s="326"/>
      <c r="AM527" s="331">
        <f t="shared" si="101"/>
        <v>0</v>
      </c>
      <c r="AN527" s="331">
        <f t="shared" si="102"/>
        <v>1</v>
      </c>
      <c r="AO527" s="331"/>
      <c r="AP527" s="331"/>
      <c r="AQ527" s="331">
        <f t="shared" si="103"/>
        <v>0</v>
      </c>
      <c r="AR527" s="332" t="str">
        <f>IF(A527="","",VLOOKUP(A527,'Base Sites'!A:B,2,FALSE))</f>
        <v>Val de Lys Automobiles</v>
      </c>
      <c r="AS527" s="332" t="str">
        <f t="shared" si="104"/>
        <v>VOLKSWAGEN</v>
      </c>
      <c r="AT527" s="331"/>
      <c r="AU527" s="333" t="str">
        <f>IF(A527="","",VLOOKUP(L527,'Base Vendeurs'!A:B,2,FALSE))</f>
        <v xml:space="preserve">Val de Lys </v>
      </c>
      <c r="AV527" s="327">
        <f t="shared" si="105"/>
        <v>610.57000000000005</v>
      </c>
      <c r="AW527" s="329">
        <f t="shared" si="106"/>
        <v>1.4501128132050827E-2</v>
      </c>
      <c r="AX527" s="333" t="str">
        <f t="shared" si="107"/>
        <v>NON</v>
      </c>
      <c r="AY527" s="231">
        <f>+MargesVN[[#This Row],[Total COM]]+MargesVN[[#This Row],[EXT GIE]]+MargesVN[[#This Row],[Forfait immat]]</f>
        <v>97.024100000000004</v>
      </c>
    </row>
    <row r="528" spans="1:51" s="231" customFormat="1" ht="11.25" customHeight="1" x14ac:dyDescent="0.25">
      <c r="A528" s="401">
        <v>15</v>
      </c>
      <c r="B528" s="401" t="s">
        <v>163</v>
      </c>
      <c r="C528" s="401" t="s">
        <v>104</v>
      </c>
      <c r="D528" s="402">
        <v>46154</v>
      </c>
      <c r="E528" s="403">
        <v>46154</v>
      </c>
      <c r="F528" s="404"/>
      <c r="G528" s="404"/>
      <c r="H528" s="404"/>
      <c r="I528" s="404"/>
      <c r="J528" s="404"/>
      <c r="K528" s="404">
        <v>0</v>
      </c>
      <c r="L528" s="401" t="s">
        <v>327</v>
      </c>
      <c r="M528" s="401">
        <v>512060</v>
      </c>
      <c r="N528" s="401">
        <v>2060</v>
      </c>
      <c r="O528" s="401" t="s">
        <v>4221</v>
      </c>
      <c r="P528" s="405" t="s">
        <v>4222</v>
      </c>
      <c r="Q528" s="401" t="s">
        <v>177</v>
      </c>
      <c r="R528" s="406">
        <v>37605</v>
      </c>
      <c r="S528" s="406">
        <v>3995.84</v>
      </c>
      <c r="T528" s="407">
        <f t="shared" si="96"/>
        <v>41600.839999999997</v>
      </c>
      <c r="U528" s="408">
        <v>18</v>
      </c>
      <c r="V528" s="406">
        <v>1214.04</v>
      </c>
      <c r="W528" s="409">
        <v>95</v>
      </c>
      <c r="X528" s="410"/>
      <c r="Y528" s="409">
        <f t="shared" si="97"/>
        <v>1119.04</v>
      </c>
      <c r="Z528" s="411">
        <f t="shared" si="98"/>
        <v>2.9183064572734591E-2</v>
      </c>
      <c r="AA528" s="410">
        <v>0</v>
      </c>
      <c r="AB528" s="409">
        <v>0</v>
      </c>
      <c r="AC528" s="409"/>
      <c r="AD528" s="409"/>
      <c r="AE528" s="412">
        <v>0.08</v>
      </c>
      <c r="AF528" s="412">
        <v>7.0000000000000007E-2</v>
      </c>
      <c r="AG528" s="409">
        <f t="shared" si="99"/>
        <v>89.523200000000003</v>
      </c>
      <c r="AH528" s="409"/>
      <c r="AI528" s="409">
        <f t="shared" si="100"/>
        <v>89.523200000000003</v>
      </c>
      <c r="AJ528" s="401" t="s">
        <v>164</v>
      </c>
      <c r="AK528" s="401">
        <v>30</v>
      </c>
      <c r="AL528" s="408">
        <v>50</v>
      </c>
      <c r="AM528" s="413">
        <f t="shared" si="101"/>
        <v>1</v>
      </c>
      <c r="AN528" s="413">
        <f t="shared" si="102"/>
        <v>1</v>
      </c>
      <c r="AO528" s="413"/>
      <c r="AP528" s="413"/>
      <c r="AQ528" s="413">
        <f t="shared" si="103"/>
        <v>1</v>
      </c>
      <c r="AR528" s="414" t="str">
        <f>IF(A528="","",VLOOKUP(A528,'Base Sites'!A:B,2,FALSE))</f>
        <v>Valauto Hainaut</v>
      </c>
      <c r="AS528" s="414" t="str">
        <f t="shared" si="104"/>
        <v>VOLKSWAGEN</v>
      </c>
      <c r="AT528" s="413"/>
      <c r="AU528" s="415" t="str">
        <f>IF(A528="","",VLOOKUP(L528,'Base Vendeurs'!A:B,2,FALSE))</f>
        <v>Valauto Hainaut VW</v>
      </c>
      <c r="AV528" s="409">
        <f t="shared" si="105"/>
        <v>1214.04</v>
      </c>
      <c r="AW528" s="411">
        <f t="shared" si="106"/>
        <v>2.9183064572734591E-2</v>
      </c>
      <c r="AX528" s="415" t="str">
        <f t="shared" si="107"/>
        <v>NON</v>
      </c>
      <c r="AY528" s="231">
        <f>+MargesVN[[#This Row],[Total COM]]+MargesVN[[#This Row],[EXT GIE]]+MargesVN[[#This Row],[Forfait immat]]</f>
        <v>169.5232</v>
      </c>
    </row>
    <row r="529" spans="1:51" s="231" customFormat="1" ht="11.25" customHeight="1" x14ac:dyDescent="0.25">
      <c r="A529" s="319">
        <v>15</v>
      </c>
      <c r="B529" s="319" t="s">
        <v>163</v>
      </c>
      <c r="C529" s="319" t="s">
        <v>104</v>
      </c>
      <c r="D529" s="320">
        <v>46097</v>
      </c>
      <c r="E529" s="321">
        <v>46097</v>
      </c>
      <c r="F529" s="322"/>
      <c r="G529" s="322"/>
      <c r="H529" s="322"/>
      <c r="I529" s="322"/>
      <c r="J529" s="322"/>
      <c r="K529" s="322">
        <v>0</v>
      </c>
      <c r="L529" s="319" t="s">
        <v>356</v>
      </c>
      <c r="M529" s="319">
        <v>512062</v>
      </c>
      <c r="N529" s="319">
        <v>2062</v>
      </c>
      <c r="O529" s="319" t="s">
        <v>2756</v>
      </c>
      <c r="P529" s="323" t="s">
        <v>2675</v>
      </c>
      <c r="Q529" s="319" t="s">
        <v>23</v>
      </c>
      <c r="R529" s="324">
        <v>22014</v>
      </c>
      <c r="S529" s="324">
        <v>450</v>
      </c>
      <c r="T529" s="325">
        <f t="shared" si="96"/>
        <v>22464</v>
      </c>
      <c r="U529" s="326">
        <v>25</v>
      </c>
      <c r="V529" s="324">
        <v>3801.72</v>
      </c>
      <c r="W529" s="327">
        <v>95</v>
      </c>
      <c r="X529" s="328">
        <v>-3257.4399999999987</v>
      </c>
      <c r="Y529" s="327">
        <f t="shared" si="97"/>
        <v>449.28000000000111</v>
      </c>
      <c r="Z529" s="329">
        <f t="shared" si="98"/>
        <v>2.4228988603988654E-2</v>
      </c>
      <c r="AA529" s="328">
        <v>-6514.88</v>
      </c>
      <c r="AB529" s="327">
        <v>0</v>
      </c>
      <c r="AC529" s="327"/>
      <c r="AD529" s="327"/>
      <c r="AE529" s="330">
        <v>0.13</v>
      </c>
      <c r="AF529" s="330">
        <v>0.13</v>
      </c>
      <c r="AG529" s="327">
        <f t="shared" si="99"/>
        <v>58.406400000000147</v>
      </c>
      <c r="AH529" s="327"/>
      <c r="AI529" s="327">
        <f t="shared" si="100"/>
        <v>58.406400000000147</v>
      </c>
      <c r="AJ529" s="319" t="s">
        <v>164</v>
      </c>
      <c r="AK529" s="319"/>
      <c r="AL529" s="326"/>
      <c r="AM529" s="331">
        <f t="shared" si="101"/>
        <v>0</v>
      </c>
      <c r="AN529" s="331">
        <f t="shared" si="102"/>
        <v>1</v>
      </c>
      <c r="AO529" s="331"/>
      <c r="AP529" s="331"/>
      <c r="AQ529" s="331">
        <f t="shared" si="103"/>
        <v>0</v>
      </c>
      <c r="AR529" s="332" t="str">
        <f>IF(A529="","",VLOOKUP(A529,'Base Sites'!A:B,2,FALSE))</f>
        <v>Valauto Hainaut</v>
      </c>
      <c r="AS529" s="332" t="str">
        <f t="shared" si="104"/>
        <v>VOLKSWAGEN</v>
      </c>
      <c r="AT529" s="331"/>
      <c r="AU529" s="333" t="str">
        <f>IF(A529="","",VLOOKUP(L529,'Base Vendeurs'!A:B,2,FALSE))</f>
        <v>Sociétés EST</v>
      </c>
      <c r="AV529" s="327">
        <f t="shared" si="105"/>
        <v>3801.72</v>
      </c>
      <c r="AW529" s="329">
        <f t="shared" si="106"/>
        <v>0.16923611111111111</v>
      </c>
      <c r="AX529" s="333" t="str">
        <f t="shared" si="107"/>
        <v>NON</v>
      </c>
      <c r="AY529" s="231">
        <f>+MargesVN[[#This Row],[Total COM]]+MargesVN[[#This Row],[EXT GIE]]+MargesVN[[#This Row],[Forfait immat]]</f>
        <v>58.406400000000147</v>
      </c>
    </row>
    <row r="530" spans="1:51" s="231" customFormat="1" ht="11.25" customHeight="1" x14ac:dyDescent="0.25">
      <c r="A530" s="286">
        <v>60</v>
      </c>
      <c r="B530" s="286" t="s">
        <v>163</v>
      </c>
      <c r="C530" s="286" t="s">
        <v>104</v>
      </c>
      <c r="D530" s="180">
        <v>46045</v>
      </c>
      <c r="E530" s="287">
        <v>46045</v>
      </c>
      <c r="F530" s="181"/>
      <c r="G530" s="181"/>
      <c r="H530" s="181"/>
      <c r="I530" s="181" t="s">
        <v>165</v>
      </c>
      <c r="J530" s="181" t="s">
        <v>373</v>
      </c>
      <c r="K530" s="181">
        <v>-150</v>
      </c>
      <c r="L530" s="286" t="s">
        <v>445</v>
      </c>
      <c r="M530" s="286">
        <v>512063</v>
      </c>
      <c r="N530" s="286">
        <v>2063</v>
      </c>
      <c r="O530" s="286" t="s">
        <v>939</v>
      </c>
      <c r="P530" s="288" t="s">
        <v>940</v>
      </c>
      <c r="Q530" s="286" t="s">
        <v>26</v>
      </c>
      <c r="R530" s="182">
        <v>50113.33</v>
      </c>
      <c r="S530" s="182">
        <v>3987.51</v>
      </c>
      <c r="T530" s="183">
        <f t="shared" si="96"/>
        <v>54100.840000000004</v>
      </c>
      <c r="U530" s="184">
        <v>155</v>
      </c>
      <c r="V530" s="182">
        <v>1785.79</v>
      </c>
      <c r="W530" s="289">
        <v>95</v>
      </c>
      <c r="X530" s="185"/>
      <c r="Y530" s="289">
        <f t="shared" si="97"/>
        <v>1690.79</v>
      </c>
      <c r="Z530" s="186">
        <f t="shared" si="98"/>
        <v>3.3008544784147525E-2</v>
      </c>
      <c r="AA530" s="185">
        <v>-6870.58</v>
      </c>
      <c r="AB530" s="289">
        <v>0</v>
      </c>
      <c r="AC530" s="289"/>
      <c r="AD530" s="289" t="s">
        <v>1220</v>
      </c>
      <c r="AE530" s="187">
        <v>0.13</v>
      </c>
      <c r="AF530" s="187">
        <v>0.13</v>
      </c>
      <c r="AG530" s="289">
        <f t="shared" si="99"/>
        <v>219.80270000000002</v>
      </c>
      <c r="AH530" s="289"/>
      <c r="AI530" s="289">
        <f t="shared" si="100"/>
        <v>219.80270000000002</v>
      </c>
      <c r="AJ530" s="286" t="s">
        <v>164</v>
      </c>
      <c r="AK530" s="286">
        <v>30</v>
      </c>
      <c r="AL530" s="184">
        <v>50</v>
      </c>
      <c r="AM530" s="290">
        <f t="shared" si="101"/>
        <v>1</v>
      </c>
      <c r="AN530" s="290">
        <f t="shared" si="102"/>
        <v>1</v>
      </c>
      <c r="AO530" s="290"/>
      <c r="AP530" s="290"/>
      <c r="AQ530" s="290">
        <f t="shared" si="103"/>
        <v>1</v>
      </c>
      <c r="AR530" s="188" t="str">
        <f>IF(A530="","",VLOOKUP(A530,'Base Sites'!A:B,2,FALSE))</f>
        <v>Val de Lys Automobiles</v>
      </c>
      <c r="AS530" s="188" t="str">
        <f t="shared" si="104"/>
        <v>VOLKSWAGEN</v>
      </c>
      <c r="AT530" s="290"/>
      <c r="AU530" s="291" t="str">
        <f>IF(A530="","",VLOOKUP(L530,'Base Vendeurs'!A:B,2,FALSE))</f>
        <v xml:space="preserve">Val de Lys </v>
      </c>
      <c r="AV530" s="289">
        <f t="shared" si="105"/>
        <v>1785.79</v>
      </c>
      <c r="AW530" s="186">
        <f t="shared" si="106"/>
        <v>3.3008544784147525E-2</v>
      </c>
      <c r="AX530" s="237" t="str">
        <f t="shared" si="107"/>
        <v>NON</v>
      </c>
      <c r="AY530" s="231">
        <f>+MargesVN[[#This Row],[Total COM]]+MargesVN[[#This Row],[EXT GIE]]+MargesVN[[#This Row],[Forfait immat]]</f>
        <v>299.80270000000002</v>
      </c>
    </row>
    <row r="531" spans="1:51" s="231" customFormat="1" ht="11.25" customHeight="1" x14ac:dyDescent="0.25">
      <c r="A531" s="319">
        <v>15</v>
      </c>
      <c r="B531" s="319" t="s">
        <v>163</v>
      </c>
      <c r="C531" s="319" t="s">
        <v>104</v>
      </c>
      <c r="D531" s="320">
        <v>46098</v>
      </c>
      <c r="E531" s="321">
        <v>46098</v>
      </c>
      <c r="F531" s="322"/>
      <c r="G531" s="322"/>
      <c r="H531" s="322"/>
      <c r="I531" s="322"/>
      <c r="J531" s="322"/>
      <c r="K531" s="322">
        <v>0</v>
      </c>
      <c r="L531" s="319" t="s">
        <v>356</v>
      </c>
      <c r="M531" s="319">
        <v>512063</v>
      </c>
      <c r="N531" s="319">
        <v>2063</v>
      </c>
      <c r="O531" s="319" t="s">
        <v>2674</v>
      </c>
      <c r="P531" s="323" t="s">
        <v>2675</v>
      </c>
      <c r="Q531" s="319" t="s">
        <v>23</v>
      </c>
      <c r="R531" s="324">
        <v>20605.669999999998</v>
      </c>
      <c r="S531" s="324">
        <v>850</v>
      </c>
      <c r="T531" s="325">
        <f t="shared" si="96"/>
        <v>21455.67</v>
      </c>
      <c r="U531" s="326">
        <v>25</v>
      </c>
      <c r="V531" s="324">
        <v>416.86</v>
      </c>
      <c r="W531" s="327">
        <v>95</v>
      </c>
      <c r="X531" s="328"/>
      <c r="Y531" s="327">
        <f t="shared" si="97"/>
        <v>321.86</v>
      </c>
      <c r="Z531" s="329">
        <f t="shared" si="98"/>
        <v>1.9428896883667581E-2</v>
      </c>
      <c r="AA531" s="328">
        <v>-2789.25</v>
      </c>
      <c r="AB531" s="327">
        <v>0</v>
      </c>
      <c r="AC531" s="327"/>
      <c r="AD531" s="327"/>
      <c r="AE531" s="330">
        <v>0.13</v>
      </c>
      <c r="AF531" s="330">
        <v>0.13</v>
      </c>
      <c r="AG531" s="327">
        <f t="shared" si="99"/>
        <v>41.841800000000006</v>
      </c>
      <c r="AH531" s="327"/>
      <c r="AI531" s="327">
        <f t="shared" si="100"/>
        <v>41.841800000000006</v>
      </c>
      <c r="AJ531" s="319" t="s">
        <v>164</v>
      </c>
      <c r="AK531" s="319"/>
      <c r="AL531" s="326"/>
      <c r="AM531" s="331">
        <f t="shared" si="101"/>
        <v>0</v>
      </c>
      <c r="AN531" s="331">
        <f t="shared" si="102"/>
        <v>1</v>
      </c>
      <c r="AO531" s="331"/>
      <c r="AP531" s="331"/>
      <c r="AQ531" s="331">
        <f t="shared" si="103"/>
        <v>0</v>
      </c>
      <c r="AR531" s="332" t="str">
        <f>IF(A531="","",VLOOKUP(A531,'Base Sites'!A:B,2,FALSE))</f>
        <v>Valauto Hainaut</v>
      </c>
      <c r="AS531" s="332" t="str">
        <f t="shared" si="104"/>
        <v>VOLKSWAGEN</v>
      </c>
      <c r="AT531" s="331"/>
      <c r="AU531" s="333" t="str">
        <f>IF(A531="","",VLOOKUP(L531,'Base Vendeurs'!A:B,2,FALSE))</f>
        <v>Sociétés EST</v>
      </c>
      <c r="AV531" s="327">
        <f t="shared" si="105"/>
        <v>416.86</v>
      </c>
      <c r="AW531" s="329">
        <f t="shared" si="106"/>
        <v>1.9428896883667581E-2</v>
      </c>
      <c r="AX531" s="333" t="str">
        <f t="shared" si="107"/>
        <v>NON</v>
      </c>
      <c r="AY531" s="231">
        <f>+MargesVN[[#This Row],[Total COM]]+MargesVN[[#This Row],[EXT GIE]]+MargesVN[[#This Row],[Forfait immat]]</f>
        <v>41.841800000000006</v>
      </c>
    </row>
    <row r="532" spans="1:51" s="231" customFormat="1" ht="11.25" customHeight="1" x14ac:dyDescent="0.25">
      <c r="A532" s="319">
        <v>15</v>
      </c>
      <c r="B532" s="319" t="s">
        <v>163</v>
      </c>
      <c r="C532" s="319" t="s">
        <v>104</v>
      </c>
      <c r="D532" s="320">
        <v>46106</v>
      </c>
      <c r="E532" s="321">
        <v>46107</v>
      </c>
      <c r="F532" s="322"/>
      <c r="G532" s="322"/>
      <c r="H532" s="322"/>
      <c r="I532" s="322"/>
      <c r="J532" s="322"/>
      <c r="K532" s="322">
        <v>0</v>
      </c>
      <c r="L532" s="319" t="s">
        <v>327</v>
      </c>
      <c r="M532" s="319">
        <v>512064</v>
      </c>
      <c r="N532" s="319">
        <v>2064</v>
      </c>
      <c r="O532" s="319" t="s">
        <v>2711</v>
      </c>
      <c r="P532" s="323" t="s">
        <v>2712</v>
      </c>
      <c r="Q532" s="319" t="s">
        <v>23</v>
      </c>
      <c r="R532" s="324">
        <v>21605.67</v>
      </c>
      <c r="S532" s="324">
        <v>1233.33</v>
      </c>
      <c r="T532" s="325">
        <f t="shared" si="96"/>
        <v>22839</v>
      </c>
      <c r="U532" s="326">
        <v>33</v>
      </c>
      <c r="V532" s="324">
        <v>1055.48</v>
      </c>
      <c r="W532" s="327">
        <v>95</v>
      </c>
      <c r="X532" s="328"/>
      <c r="Y532" s="327">
        <f t="shared" si="97"/>
        <v>960.48</v>
      </c>
      <c r="Z532" s="329">
        <f t="shared" si="98"/>
        <v>4.6213932308770085E-2</v>
      </c>
      <c r="AA532" s="328">
        <v>0</v>
      </c>
      <c r="AB532" s="327">
        <v>-2466.67</v>
      </c>
      <c r="AC532" s="327"/>
      <c r="AD532" s="327"/>
      <c r="AE532" s="330">
        <v>0.13</v>
      </c>
      <c r="AF532" s="330">
        <v>0.13</v>
      </c>
      <c r="AG532" s="327">
        <f t="shared" si="99"/>
        <v>124.86240000000001</v>
      </c>
      <c r="AH532" s="327"/>
      <c r="AI532" s="327">
        <f t="shared" si="100"/>
        <v>124.86240000000001</v>
      </c>
      <c r="AJ532" s="319" t="s">
        <v>164</v>
      </c>
      <c r="AK532" s="319">
        <v>30</v>
      </c>
      <c r="AL532" s="326">
        <v>50</v>
      </c>
      <c r="AM532" s="331">
        <f t="shared" si="101"/>
        <v>1</v>
      </c>
      <c r="AN532" s="331">
        <f t="shared" si="102"/>
        <v>1</v>
      </c>
      <c r="AO532" s="331"/>
      <c r="AP532" s="331"/>
      <c r="AQ532" s="331">
        <f t="shared" si="103"/>
        <v>1</v>
      </c>
      <c r="AR532" s="332" t="str">
        <f>IF(A532="","",VLOOKUP(A532,'Base Sites'!A:B,2,FALSE))</f>
        <v>Valauto Hainaut</v>
      </c>
      <c r="AS532" s="332" t="str">
        <f t="shared" si="104"/>
        <v>VOLKSWAGEN</v>
      </c>
      <c r="AT532" s="331"/>
      <c r="AU532" s="333" t="str">
        <f>IF(A532="","",VLOOKUP(L532,'Base Vendeurs'!A:B,2,FALSE))</f>
        <v>Valauto Hainaut VW</v>
      </c>
      <c r="AV532" s="327">
        <f t="shared" si="105"/>
        <v>1055.48</v>
      </c>
      <c r="AW532" s="329">
        <f t="shared" si="106"/>
        <v>4.6213932308770085E-2</v>
      </c>
      <c r="AX532" s="333" t="str">
        <f t="shared" si="107"/>
        <v>NON</v>
      </c>
      <c r="AY532" s="231">
        <f>+MargesVN[[#This Row],[Total COM]]+MargesVN[[#This Row],[EXT GIE]]+MargesVN[[#This Row],[Forfait immat]]</f>
        <v>204.86240000000001</v>
      </c>
    </row>
    <row r="533" spans="1:51" s="231" customFormat="1" ht="11.25" customHeight="1" x14ac:dyDescent="0.25">
      <c r="A533" s="319">
        <v>15</v>
      </c>
      <c r="B533" s="319" t="s">
        <v>163</v>
      </c>
      <c r="C533" s="319" t="s">
        <v>104</v>
      </c>
      <c r="D533" s="320">
        <v>46098</v>
      </c>
      <c r="E533" s="321">
        <v>46098</v>
      </c>
      <c r="F533" s="322"/>
      <c r="G533" s="322"/>
      <c r="H533" s="322"/>
      <c r="I533" s="322"/>
      <c r="J533" s="322"/>
      <c r="K533" s="322">
        <v>0</v>
      </c>
      <c r="L533" s="319" t="s">
        <v>353</v>
      </c>
      <c r="M533" s="319">
        <v>512065</v>
      </c>
      <c r="N533" s="319">
        <v>2065</v>
      </c>
      <c r="O533" s="319" t="s">
        <v>2726</v>
      </c>
      <c r="P533" s="323" t="s">
        <v>2727</v>
      </c>
      <c r="Q533" s="319" t="s">
        <v>23</v>
      </c>
      <c r="R533" s="324">
        <v>21605.67</v>
      </c>
      <c r="S533" s="324">
        <v>1233.33</v>
      </c>
      <c r="T533" s="325">
        <f t="shared" si="96"/>
        <v>22839</v>
      </c>
      <c r="U533" s="326">
        <v>21</v>
      </c>
      <c r="V533" s="324">
        <v>972.14</v>
      </c>
      <c r="W533" s="327">
        <v>95</v>
      </c>
      <c r="X533" s="328"/>
      <c r="Y533" s="327">
        <f t="shared" si="97"/>
        <v>877.14</v>
      </c>
      <c r="Z533" s="329">
        <f t="shared" si="98"/>
        <v>4.2564910898025304E-2</v>
      </c>
      <c r="AA533" s="328">
        <v>0</v>
      </c>
      <c r="AB533" s="327">
        <v>-2466.67</v>
      </c>
      <c r="AC533" s="327"/>
      <c r="AD533" s="327"/>
      <c r="AE533" s="330">
        <v>0.1</v>
      </c>
      <c r="AF533" s="330">
        <v>0.13</v>
      </c>
      <c r="AG533" s="327">
        <f t="shared" si="99"/>
        <v>87.713999999999999</v>
      </c>
      <c r="AH533" s="327"/>
      <c r="AI533" s="327">
        <f t="shared" si="100"/>
        <v>87.713999999999999</v>
      </c>
      <c r="AJ533" s="319" t="s">
        <v>149</v>
      </c>
      <c r="AK533" s="319">
        <v>30</v>
      </c>
      <c r="AL533" s="326">
        <v>50</v>
      </c>
      <c r="AM533" s="331">
        <f t="shared" si="101"/>
        <v>1</v>
      </c>
      <c r="AN533" s="331">
        <f t="shared" si="102"/>
        <v>1</v>
      </c>
      <c r="AO533" s="331"/>
      <c r="AP533" s="331"/>
      <c r="AQ533" s="331">
        <f t="shared" si="103"/>
        <v>1</v>
      </c>
      <c r="AR533" s="332" t="str">
        <f>IF(A533="","",VLOOKUP(A533,'Base Sites'!A:B,2,FALSE))</f>
        <v>Valauto Hainaut</v>
      </c>
      <c r="AS533" s="332" t="str">
        <f t="shared" si="104"/>
        <v>VOLKSWAGEN</v>
      </c>
      <c r="AT533" s="331"/>
      <c r="AU533" s="333" t="str">
        <f>IF(A533="","",VLOOKUP(L533,'Base Vendeurs'!A:B,2,FALSE))</f>
        <v>Valauto Hainaut VW</v>
      </c>
      <c r="AV533" s="327">
        <f t="shared" si="105"/>
        <v>972.14</v>
      </c>
      <c r="AW533" s="329">
        <f t="shared" si="106"/>
        <v>4.2564910898025304E-2</v>
      </c>
      <c r="AX533" s="333" t="str">
        <f t="shared" si="107"/>
        <v>NON</v>
      </c>
      <c r="AY533" s="231">
        <f>+MargesVN[[#This Row],[Total COM]]+MargesVN[[#This Row],[EXT GIE]]+MargesVN[[#This Row],[Forfait immat]]</f>
        <v>167.714</v>
      </c>
    </row>
    <row r="534" spans="1:51" s="231" customFormat="1" ht="11.25" customHeight="1" x14ac:dyDescent="0.25">
      <c r="A534" s="431">
        <v>15</v>
      </c>
      <c r="B534" s="431" t="s">
        <v>163</v>
      </c>
      <c r="C534" s="431" t="s">
        <v>104</v>
      </c>
      <c r="D534" s="432">
        <v>46183</v>
      </c>
      <c r="E534" s="433">
        <v>46183</v>
      </c>
      <c r="F534" s="434"/>
      <c r="G534" s="434"/>
      <c r="H534" s="434"/>
      <c r="I534" s="434"/>
      <c r="J534" s="434"/>
      <c r="K534" s="434">
        <v>0</v>
      </c>
      <c r="L534" s="431" t="s">
        <v>327</v>
      </c>
      <c r="M534" s="431">
        <v>512069</v>
      </c>
      <c r="N534" s="431">
        <v>2069</v>
      </c>
      <c r="O534" s="431" t="s">
        <v>4910</v>
      </c>
      <c r="P534" s="435" t="s">
        <v>4911</v>
      </c>
      <c r="Q534" s="431" t="s">
        <v>93</v>
      </c>
      <c r="R534" s="436">
        <v>24380.67</v>
      </c>
      <c r="S534" s="436">
        <v>641.66</v>
      </c>
      <c r="T534" s="437">
        <f t="shared" si="96"/>
        <v>25022.329999999998</v>
      </c>
      <c r="U534" s="438">
        <v>7</v>
      </c>
      <c r="V534" s="436">
        <v>797.21</v>
      </c>
      <c r="W534" s="439">
        <v>95</v>
      </c>
      <c r="X534" s="440"/>
      <c r="Y534" s="439">
        <f t="shared" si="97"/>
        <v>702.21</v>
      </c>
      <c r="Z534" s="441">
        <f t="shared" si="98"/>
        <v>3.1859942699181097E-2</v>
      </c>
      <c r="AA534" s="440">
        <v>0</v>
      </c>
      <c r="AB534" s="439">
        <v>-916.67</v>
      </c>
      <c r="AC534" s="439"/>
      <c r="AD534" s="439"/>
      <c r="AE534" s="442">
        <v>7.0000000000000007E-2</v>
      </c>
      <c r="AF534" s="442">
        <v>7.0000000000000007E-2</v>
      </c>
      <c r="AG534" s="439">
        <f t="shared" si="99"/>
        <v>49.154700000000005</v>
      </c>
      <c r="AH534" s="439"/>
      <c r="AI534" s="439">
        <f t="shared" si="100"/>
        <v>49.154700000000005</v>
      </c>
      <c r="AJ534" s="431" t="s">
        <v>164</v>
      </c>
      <c r="AK534" s="431">
        <v>30</v>
      </c>
      <c r="AL534" s="438"/>
      <c r="AM534" s="443">
        <f t="shared" si="101"/>
        <v>0</v>
      </c>
      <c r="AN534" s="443">
        <f t="shared" si="102"/>
        <v>1</v>
      </c>
      <c r="AO534" s="443"/>
      <c r="AP534" s="443"/>
      <c r="AQ534" s="443">
        <f t="shared" si="103"/>
        <v>0</v>
      </c>
      <c r="AR534" s="444" t="str">
        <f>IF(A534="","",VLOOKUP(A534,'Base Sites'!A:B,2,FALSE))</f>
        <v>Valauto Hainaut</v>
      </c>
      <c r="AS534" s="444" t="str">
        <f t="shared" si="104"/>
        <v>VOLKSWAGEN</v>
      </c>
      <c r="AT534" s="443"/>
      <c r="AU534" s="445" t="str">
        <f>IF(A534="","",VLOOKUP(L534,'Base Vendeurs'!A:B,2,FALSE))</f>
        <v>Valauto Hainaut VW</v>
      </c>
      <c r="AV534" s="439">
        <f t="shared" si="105"/>
        <v>797.21</v>
      </c>
      <c r="AW534" s="441">
        <f t="shared" si="106"/>
        <v>3.1859942699181097E-2</v>
      </c>
      <c r="AX534" s="445" t="str">
        <f t="shared" si="107"/>
        <v>NON</v>
      </c>
      <c r="AY534" s="231">
        <f>+MargesVN[[#This Row],[Total COM]]+MargesVN[[#This Row],[EXT GIE]]+MargesVN[[#This Row],[Forfait immat]]</f>
        <v>79.154700000000005</v>
      </c>
    </row>
    <row r="535" spans="1:51" s="231" customFormat="1" ht="11.25" customHeight="1" x14ac:dyDescent="0.25">
      <c r="A535" s="401">
        <v>10</v>
      </c>
      <c r="B535" s="401" t="s">
        <v>163</v>
      </c>
      <c r="C535" s="401" t="s">
        <v>104</v>
      </c>
      <c r="D535" s="402">
        <v>46161</v>
      </c>
      <c r="E535" s="403">
        <v>46161</v>
      </c>
      <c r="F535" s="404"/>
      <c r="G535" s="404"/>
      <c r="H535" s="404"/>
      <c r="I535" s="404"/>
      <c r="J535" s="404"/>
      <c r="K535" s="404">
        <v>0</v>
      </c>
      <c r="L535" s="401" t="s">
        <v>38</v>
      </c>
      <c r="M535" s="401">
        <v>512074</v>
      </c>
      <c r="N535" s="401">
        <v>2074</v>
      </c>
      <c r="O535" s="401" t="s">
        <v>4205</v>
      </c>
      <c r="P535" s="405" t="s">
        <v>4206</v>
      </c>
      <c r="Q535" s="401" t="s">
        <v>26</v>
      </c>
      <c r="R535" s="406">
        <v>42363.33</v>
      </c>
      <c r="S535" s="406">
        <v>2754.18</v>
      </c>
      <c r="T535" s="407">
        <f t="shared" si="96"/>
        <v>45117.51</v>
      </c>
      <c r="U535" s="408">
        <v>25</v>
      </c>
      <c r="V535" s="406">
        <v>639.57000000000005</v>
      </c>
      <c r="W535" s="409">
        <v>94.99</v>
      </c>
      <c r="X535" s="410"/>
      <c r="Y535" s="409">
        <f t="shared" si="97"/>
        <v>544.58000000000004</v>
      </c>
      <c r="Z535" s="411">
        <f t="shared" si="98"/>
        <v>1.4175649321072905E-2</v>
      </c>
      <c r="AA535" s="410">
        <v>0</v>
      </c>
      <c r="AB535" s="409">
        <v>-1400.02</v>
      </c>
      <c r="AC535" s="409"/>
      <c r="AD535" s="409"/>
      <c r="AE535" s="412">
        <v>0.1</v>
      </c>
      <c r="AF535" s="412">
        <v>0.1</v>
      </c>
      <c r="AG535" s="409">
        <f t="shared" si="99"/>
        <v>54.458000000000006</v>
      </c>
      <c r="AH535" s="409"/>
      <c r="AI535" s="409">
        <f t="shared" si="100"/>
        <v>54.458000000000006</v>
      </c>
      <c r="AJ535" s="401" t="s">
        <v>149</v>
      </c>
      <c r="AK535" s="401">
        <v>30</v>
      </c>
      <c r="AL535" s="408">
        <v>50</v>
      </c>
      <c r="AM535" s="413">
        <f t="shared" si="101"/>
        <v>1</v>
      </c>
      <c r="AN535" s="413">
        <f t="shared" si="102"/>
        <v>1</v>
      </c>
      <c r="AO535" s="413"/>
      <c r="AP535" s="413"/>
      <c r="AQ535" s="413">
        <f t="shared" si="103"/>
        <v>1</v>
      </c>
      <c r="AR535" s="414" t="str">
        <f>IF(A535="","",VLOOKUP(A535,'Base Sites'!A:B,2,FALSE))</f>
        <v>Valauto Roncq</v>
      </c>
      <c r="AS535" s="414" t="str">
        <f t="shared" si="104"/>
        <v>VOLKSWAGEN</v>
      </c>
      <c r="AT535" s="413"/>
      <c r="AU535" s="415" t="str">
        <f>IF(A535="","",VLOOKUP(L535,'Base Vendeurs'!A:B,2,FALSE))</f>
        <v>Valauto Roubaix</v>
      </c>
      <c r="AV535" s="409">
        <f t="shared" si="105"/>
        <v>639.57000000000005</v>
      </c>
      <c r="AW535" s="411">
        <f t="shared" si="106"/>
        <v>1.4175649321072905E-2</v>
      </c>
      <c r="AX535" s="415" t="str">
        <f t="shared" si="107"/>
        <v>NON</v>
      </c>
      <c r="AY535" s="231">
        <f>+MargesVN[[#This Row],[Total COM]]+MargesVN[[#This Row],[EXT GIE]]+MargesVN[[#This Row],[Forfait immat]]</f>
        <v>134.458</v>
      </c>
    </row>
    <row r="536" spans="1:51" s="231" customFormat="1" ht="11.25" customHeight="1" x14ac:dyDescent="0.25">
      <c r="A536" s="45">
        <v>10</v>
      </c>
      <c r="B536" s="45" t="s">
        <v>163</v>
      </c>
      <c r="C536" s="45" t="s">
        <v>104</v>
      </c>
      <c r="D536" s="44">
        <v>46070</v>
      </c>
      <c r="E536" s="65">
        <v>46070</v>
      </c>
      <c r="F536" s="35"/>
      <c r="G536" s="35"/>
      <c r="H536" s="35"/>
      <c r="I536" s="35"/>
      <c r="J536" s="35"/>
      <c r="K536" s="35">
        <v>0</v>
      </c>
      <c r="L536" s="45" t="s">
        <v>417</v>
      </c>
      <c r="M536" s="45">
        <v>512081</v>
      </c>
      <c r="N536" s="45">
        <v>2081</v>
      </c>
      <c r="O536" s="45" t="s">
        <v>1663</v>
      </c>
      <c r="P536" s="66" t="s">
        <v>1664</v>
      </c>
      <c r="Q536" s="45" t="s">
        <v>26</v>
      </c>
      <c r="R536" s="47">
        <v>46208.33</v>
      </c>
      <c r="S536" s="47">
        <v>2349.9899999999998</v>
      </c>
      <c r="T536" s="48">
        <f t="shared" si="96"/>
        <v>48558.32</v>
      </c>
      <c r="U536" s="49">
        <v>434</v>
      </c>
      <c r="V536" s="47">
        <v>-6588.64</v>
      </c>
      <c r="W536" s="46">
        <v>95</v>
      </c>
      <c r="X536" s="50"/>
      <c r="Y536" s="46">
        <f t="shared" si="97"/>
        <v>-6683.64</v>
      </c>
      <c r="Z536" s="51">
        <f t="shared" si="98"/>
        <v>-0.13568508959947545</v>
      </c>
      <c r="AA536" s="50">
        <v>-4855.82</v>
      </c>
      <c r="AB536" s="46">
        <v>0</v>
      </c>
      <c r="AC536" s="46"/>
      <c r="AD536" s="46" t="s">
        <v>2035</v>
      </c>
      <c r="AE536" s="52"/>
      <c r="AF536" s="52">
        <v>0.13</v>
      </c>
      <c r="AG536" s="46">
        <f t="shared" si="99"/>
        <v>0</v>
      </c>
      <c r="AH536" s="46">
        <v>400</v>
      </c>
      <c r="AI536" s="46">
        <f t="shared" si="100"/>
        <v>400</v>
      </c>
      <c r="AJ536" s="45" t="s">
        <v>164</v>
      </c>
      <c r="AK536" s="45">
        <v>30</v>
      </c>
      <c r="AL536" s="49">
        <v>50</v>
      </c>
      <c r="AM536" s="238">
        <f t="shared" si="101"/>
        <v>1</v>
      </c>
      <c r="AN536" s="238">
        <f t="shared" si="102"/>
        <v>1</v>
      </c>
      <c r="AO536" s="238"/>
      <c r="AP536" s="238"/>
      <c r="AQ536" s="238">
        <f t="shared" si="103"/>
        <v>1</v>
      </c>
      <c r="AR536" s="96" t="str">
        <f>IF(A536="","",VLOOKUP(A536,'Base Sites'!A:B,2,FALSE))</f>
        <v>Valauto Roncq</v>
      </c>
      <c r="AS536" s="96" t="str">
        <f t="shared" si="104"/>
        <v>VOLKSWAGEN</v>
      </c>
      <c r="AT536" s="238"/>
      <c r="AU536" s="231" t="str">
        <f>IF(A536="","",VLOOKUP(L536,'Base Vendeurs'!A:B,2,FALSE))</f>
        <v>Valauto Roncq VW</v>
      </c>
      <c r="AV536" s="46">
        <f t="shared" si="105"/>
        <v>-6588.64</v>
      </c>
      <c r="AW536" s="51">
        <f t="shared" si="106"/>
        <v>-0.13568508959947545</v>
      </c>
      <c r="AX536" s="231" t="str">
        <f t="shared" si="107"/>
        <v>OUI</v>
      </c>
      <c r="AY536" s="231">
        <f>+MargesVN[[#This Row],[Total COM]]+MargesVN[[#This Row],[EXT GIE]]+MargesVN[[#This Row],[Forfait immat]]</f>
        <v>480</v>
      </c>
    </row>
    <row r="537" spans="1:51" s="231" customFormat="1" ht="11.25" customHeight="1" x14ac:dyDescent="0.25">
      <c r="A537" s="401">
        <v>15</v>
      </c>
      <c r="B537" s="401" t="s">
        <v>163</v>
      </c>
      <c r="C537" s="401" t="s">
        <v>104</v>
      </c>
      <c r="D537" s="402">
        <v>46155</v>
      </c>
      <c r="E537" s="403">
        <v>46155</v>
      </c>
      <c r="F537" s="404"/>
      <c r="G537" s="404"/>
      <c r="H537" s="404"/>
      <c r="I537" s="404"/>
      <c r="J537" s="404"/>
      <c r="K537" s="404">
        <v>0</v>
      </c>
      <c r="L537" s="401" t="s">
        <v>327</v>
      </c>
      <c r="M537" s="401">
        <v>512083</v>
      </c>
      <c r="N537" s="401">
        <v>2083</v>
      </c>
      <c r="O537" s="401" t="s">
        <v>4163</v>
      </c>
      <c r="P537" s="405" t="s">
        <v>4164</v>
      </c>
      <c r="Q537" s="401" t="s">
        <v>190</v>
      </c>
      <c r="R537" s="406">
        <v>24205.67</v>
      </c>
      <c r="S537" s="406">
        <v>1279.1600000000001</v>
      </c>
      <c r="T537" s="407">
        <f t="shared" si="96"/>
        <v>25484.829999999998</v>
      </c>
      <c r="U537" s="408">
        <v>15</v>
      </c>
      <c r="V537" s="406">
        <v>664.14</v>
      </c>
      <c r="W537" s="409">
        <v>95</v>
      </c>
      <c r="X537" s="410"/>
      <c r="Y537" s="409">
        <f t="shared" si="97"/>
        <v>569.14</v>
      </c>
      <c r="Z537" s="411">
        <f t="shared" si="98"/>
        <v>2.6060209151875843E-2</v>
      </c>
      <c r="AA537" s="410">
        <v>-2106.67</v>
      </c>
      <c r="AB537" s="409">
        <v>0</v>
      </c>
      <c r="AC537" s="409"/>
      <c r="AD537" s="409"/>
      <c r="AE537" s="412">
        <v>0.08</v>
      </c>
      <c r="AF537" s="412">
        <v>7.0000000000000007E-2</v>
      </c>
      <c r="AG537" s="409">
        <f t="shared" si="99"/>
        <v>45.531199999999998</v>
      </c>
      <c r="AH537" s="409"/>
      <c r="AI537" s="409">
        <f t="shared" si="100"/>
        <v>45.531199999999998</v>
      </c>
      <c r="AJ537" s="401" t="s">
        <v>149</v>
      </c>
      <c r="AK537" s="401">
        <v>30</v>
      </c>
      <c r="AL537" s="408"/>
      <c r="AM537" s="413">
        <f t="shared" si="101"/>
        <v>0</v>
      </c>
      <c r="AN537" s="413">
        <f t="shared" si="102"/>
        <v>1</v>
      </c>
      <c r="AO537" s="413"/>
      <c r="AP537" s="413"/>
      <c r="AQ537" s="413">
        <f t="shared" si="103"/>
        <v>0</v>
      </c>
      <c r="AR537" s="414" t="str">
        <f>IF(A537="","",VLOOKUP(A537,'Base Sites'!A:B,2,FALSE))</f>
        <v>Valauto Hainaut</v>
      </c>
      <c r="AS537" s="414" t="str">
        <f t="shared" si="104"/>
        <v>VOLKSWAGEN</v>
      </c>
      <c r="AT537" s="413"/>
      <c r="AU537" s="415" t="str">
        <f>IF(A537="","",VLOOKUP(L537,'Base Vendeurs'!A:B,2,FALSE))</f>
        <v>Valauto Hainaut VW</v>
      </c>
      <c r="AV537" s="409">
        <f t="shared" si="105"/>
        <v>664.14</v>
      </c>
      <c r="AW537" s="411">
        <f t="shared" si="106"/>
        <v>2.6060209151875843E-2</v>
      </c>
      <c r="AX537" s="415" t="str">
        <f t="shared" si="107"/>
        <v>NON</v>
      </c>
      <c r="AY537" s="231">
        <f>+MargesVN[[#This Row],[Total COM]]+MargesVN[[#This Row],[EXT GIE]]+MargesVN[[#This Row],[Forfait immat]]</f>
        <v>75.531199999999998</v>
      </c>
    </row>
    <row r="538" spans="1:51" s="231" customFormat="1" ht="11.25" customHeight="1" x14ac:dyDescent="0.25">
      <c r="A538" s="431">
        <v>15</v>
      </c>
      <c r="B538" s="431" t="s">
        <v>163</v>
      </c>
      <c r="C538" s="431" t="s">
        <v>104</v>
      </c>
      <c r="D538" s="432">
        <v>46188</v>
      </c>
      <c r="E538" s="433">
        <v>46188</v>
      </c>
      <c r="F538" s="434"/>
      <c r="G538" s="434"/>
      <c r="H538" s="434"/>
      <c r="I538" s="434"/>
      <c r="J538" s="434"/>
      <c r="K538" s="434">
        <v>0</v>
      </c>
      <c r="L538" s="431" t="s">
        <v>327</v>
      </c>
      <c r="M538" s="431">
        <v>512084</v>
      </c>
      <c r="N538" s="431">
        <v>2084</v>
      </c>
      <c r="O538" s="431" t="s">
        <v>4837</v>
      </c>
      <c r="P538" s="435" t="s">
        <v>4838</v>
      </c>
      <c r="Q538" s="431" t="s">
        <v>93</v>
      </c>
      <c r="R538" s="436">
        <v>27305.67</v>
      </c>
      <c r="S538" s="436">
        <v>1300.01</v>
      </c>
      <c r="T538" s="437">
        <f t="shared" si="96"/>
        <v>28605.679999999997</v>
      </c>
      <c r="U538" s="438">
        <v>27</v>
      </c>
      <c r="V538" s="436">
        <v>953.14</v>
      </c>
      <c r="W538" s="439">
        <v>95</v>
      </c>
      <c r="X538" s="440"/>
      <c r="Y538" s="439">
        <f t="shared" si="97"/>
        <v>858.14</v>
      </c>
      <c r="Z538" s="441">
        <f t="shared" si="98"/>
        <v>3.3319956036703201E-2</v>
      </c>
      <c r="AA538" s="440">
        <v>0</v>
      </c>
      <c r="AB538" s="439">
        <v>0</v>
      </c>
      <c r="AC538" s="439"/>
      <c r="AD538" s="439"/>
      <c r="AE538" s="442">
        <v>7.0000000000000007E-2</v>
      </c>
      <c r="AF538" s="442">
        <v>7.0000000000000007E-2</v>
      </c>
      <c r="AG538" s="439">
        <f t="shared" si="99"/>
        <v>60.069800000000008</v>
      </c>
      <c r="AH538" s="439"/>
      <c r="AI538" s="439">
        <f t="shared" si="100"/>
        <v>60.069800000000008</v>
      </c>
      <c r="AJ538" s="431" t="s">
        <v>164</v>
      </c>
      <c r="AK538" s="431">
        <v>0</v>
      </c>
      <c r="AL538" s="438"/>
      <c r="AM538" s="443">
        <f t="shared" si="101"/>
        <v>0</v>
      </c>
      <c r="AN538" s="443">
        <f t="shared" si="102"/>
        <v>1</v>
      </c>
      <c r="AO538" s="443"/>
      <c r="AP538" s="443"/>
      <c r="AQ538" s="443">
        <f t="shared" si="103"/>
        <v>0</v>
      </c>
      <c r="AR538" s="444" t="str">
        <f>IF(A538="","",VLOOKUP(A538,'Base Sites'!A:B,2,FALSE))</f>
        <v>Valauto Hainaut</v>
      </c>
      <c r="AS538" s="444" t="str">
        <f t="shared" si="104"/>
        <v>VOLKSWAGEN</v>
      </c>
      <c r="AT538" s="443"/>
      <c r="AU538" s="445" t="str">
        <f>IF(A538="","",VLOOKUP(L538,'Base Vendeurs'!A:B,2,FALSE))</f>
        <v>Valauto Hainaut VW</v>
      </c>
      <c r="AV538" s="439">
        <f t="shared" si="105"/>
        <v>953.14</v>
      </c>
      <c r="AW538" s="441">
        <f t="shared" si="106"/>
        <v>3.3319956036703201E-2</v>
      </c>
      <c r="AX538" s="445" t="str">
        <f t="shared" si="107"/>
        <v>NON</v>
      </c>
      <c r="AY538" s="231">
        <f>+MargesVN[[#This Row],[Total COM]]+MargesVN[[#This Row],[EXT GIE]]+MargesVN[[#This Row],[Forfait immat]]</f>
        <v>60.069800000000008</v>
      </c>
    </row>
    <row r="539" spans="1:51" s="231" customFormat="1" ht="11.25" customHeight="1" x14ac:dyDescent="0.25">
      <c r="A539" s="319">
        <v>15</v>
      </c>
      <c r="B539" s="319" t="s">
        <v>163</v>
      </c>
      <c r="C539" s="319" t="s">
        <v>104</v>
      </c>
      <c r="D539" s="320">
        <v>46104</v>
      </c>
      <c r="E539" s="321">
        <v>46099</v>
      </c>
      <c r="F539" s="322"/>
      <c r="G539" s="322"/>
      <c r="H539" s="322"/>
      <c r="I539" s="322"/>
      <c r="J539" s="322"/>
      <c r="K539" s="322">
        <v>0</v>
      </c>
      <c r="L539" s="319" t="s">
        <v>353</v>
      </c>
      <c r="M539" s="319">
        <v>512086</v>
      </c>
      <c r="N539" s="319">
        <v>2086</v>
      </c>
      <c r="O539" s="319" t="s">
        <v>2752</v>
      </c>
      <c r="P539" s="323" t="s">
        <v>2753</v>
      </c>
      <c r="Q539" s="319" t="s">
        <v>23</v>
      </c>
      <c r="R539" s="324">
        <v>21605.67</v>
      </c>
      <c r="S539" s="324">
        <v>1233.33</v>
      </c>
      <c r="T539" s="325">
        <f t="shared" si="96"/>
        <v>22839</v>
      </c>
      <c r="U539" s="326">
        <v>14</v>
      </c>
      <c r="V539" s="324">
        <v>930.48</v>
      </c>
      <c r="W539" s="327">
        <v>95</v>
      </c>
      <c r="X539" s="328"/>
      <c r="Y539" s="327">
        <f t="shared" si="97"/>
        <v>835.48</v>
      </c>
      <c r="Z539" s="329">
        <f t="shared" si="98"/>
        <v>4.0740838040194405E-2</v>
      </c>
      <c r="AA539" s="328">
        <v>-228.4</v>
      </c>
      <c r="AB539" s="327">
        <v>-2466.67</v>
      </c>
      <c r="AC539" s="327"/>
      <c r="AD539" s="327"/>
      <c r="AE539" s="330">
        <v>0.1</v>
      </c>
      <c r="AF539" s="330">
        <v>0.13</v>
      </c>
      <c r="AG539" s="327">
        <f t="shared" si="99"/>
        <v>83.548000000000002</v>
      </c>
      <c r="AH539" s="327"/>
      <c r="AI539" s="327">
        <f t="shared" si="100"/>
        <v>83.548000000000002</v>
      </c>
      <c r="AJ539" s="319" t="s">
        <v>164</v>
      </c>
      <c r="AK539" s="319">
        <v>30</v>
      </c>
      <c r="AL539" s="326"/>
      <c r="AM539" s="331">
        <f t="shared" si="101"/>
        <v>0</v>
      </c>
      <c r="AN539" s="331">
        <f t="shared" si="102"/>
        <v>1</v>
      </c>
      <c r="AO539" s="331"/>
      <c r="AP539" s="331"/>
      <c r="AQ539" s="331">
        <f t="shared" si="103"/>
        <v>0</v>
      </c>
      <c r="AR539" s="332" t="str">
        <f>IF(A539="","",VLOOKUP(A539,'Base Sites'!A:B,2,FALSE))</f>
        <v>Valauto Hainaut</v>
      </c>
      <c r="AS539" s="332" t="str">
        <f t="shared" si="104"/>
        <v>VOLKSWAGEN</v>
      </c>
      <c r="AT539" s="331"/>
      <c r="AU539" s="333" t="str">
        <f>IF(A539="","",VLOOKUP(L539,'Base Vendeurs'!A:B,2,FALSE))</f>
        <v>Valauto Hainaut VW</v>
      </c>
      <c r="AV539" s="327">
        <f t="shared" si="105"/>
        <v>930.48</v>
      </c>
      <c r="AW539" s="329">
        <f t="shared" si="106"/>
        <v>4.0740838040194405E-2</v>
      </c>
      <c r="AX539" s="333" t="str">
        <f t="shared" si="107"/>
        <v>NON</v>
      </c>
      <c r="AY539" s="231">
        <f>+MargesVN[[#This Row],[Total COM]]+MargesVN[[#This Row],[EXT GIE]]+MargesVN[[#This Row],[Forfait immat]]</f>
        <v>113.548</v>
      </c>
    </row>
    <row r="540" spans="1:51" s="231" customFormat="1" ht="11.25" customHeight="1" x14ac:dyDescent="0.25">
      <c r="A540" s="354">
        <v>15</v>
      </c>
      <c r="B540" s="354" t="s">
        <v>163</v>
      </c>
      <c r="C540" s="354" t="s">
        <v>104</v>
      </c>
      <c r="D540" s="355">
        <v>46141</v>
      </c>
      <c r="E540" s="356">
        <v>46141</v>
      </c>
      <c r="F540" s="357"/>
      <c r="G540" s="357"/>
      <c r="H540" s="357"/>
      <c r="I540" s="357"/>
      <c r="J540" s="357"/>
      <c r="K540" s="357">
        <v>0</v>
      </c>
      <c r="L540" s="354" t="s">
        <v>353</v>
      </c>
      <c r="M540" s="354">
        <v>512091</v>
      </c>
      <c r="N540" s="354">
        <v>2091</v>
      </c>
      <c r="O540" s="354" t="s">
        <v>3526</v>
      </c>
      <c r="P540" s="358" t="s">
        <v>3527</v>
      </c>
      <c r="Q540" s="354" t="s">
        <v>23</v>
      </c>
      <c r="R540" s="359">
        <v>24705.67</v>
      </c>
      <c r="S540" s="359">
        <v>1287.49</v>
      </c>
      <c r="T540" s="360">
        <f t="shared" si="96"/>
        <v>25993.16</v>
      </c>
      <c r="U540" s="361">
        <v>43</v>
      </c>
      <c r="V540" s="359">
        <v>1104.52</v>
      </c>
      <c r="W540" s="362">
        <v>95</v>
      </c>
      <c r="X540" s="363"/>
      <c r="Y540" s="362">
        <f t="shared" si="97"/>
        <v>1009.52</v>
      </c>
      <c r="Z540" s="364">
        <f t="shared" si="98"/>
        <v>4.249271731486283E-2</v>
      </c>
      <c r="AA540" s="363">
        <v>0</v>
      </c>
      <c r="AB540" s="362">
        <v>-2356.67</v>
      </c>
      <c r="AC540" s="362"/>
      <c r="AD540" s="362"/>
      <c r="AE540" s="365">
        <v>0.1</v>
      </c>
      <c r="AF540" s="365">
        <v>0.13</v>
      </c>
      <c r="AG540" s="362">
        <f t="shared" si="99"/>
        <v>100.952</v>
      </c>
      <c r="AH540" s="362"/>
      <c r="AI540" s="362">
        <f t="shared" si="100"/>
        <v>100.952</v>
      </c>
      <c r="AJ540" s="354" t="s">
        <v>164</v>
      </c>
      <c r="AK540" s="354">
        <v>30</v>
      </c>
      <c r="AL540" s="361"/>
      <c r="AM540" s="366">
        <f t="shared" si="101"/>
        <v>0</v>
      </c>
      <c r="AN540" s="366">
        <f t="shared" si="102"/>
        <v>1</v>
      </c>
      <c r="AO540" s="366"/>
      <c r="AP540" s="366"/>
      <c r="AQ540" s="366">
        <f t="shared" si="103"/>
        <v>0</v>
      </c>
      <c r="AR540" s="367" t="str">
        <f>IF(A540="","",VLOOKUP(A540,'Base Sites'!A:B,2,FALSE))</f>
        <v>Valauto Hainaut</v>
      </c>
      <c r="AS540" s="367" t="str">
        <f t="shared" si="104"/>
        <v>VOLKSWAGEN</v>
      </c>
      <c r="AT540" s="366"/>
      <c r="AU540" s="368" t="str">
        <f>IF(A540="","",VLOOKUP(L540,'Base Vendeurs'!A:B,2,FALSE))</f>
        <v>Valauto Hainaut VW</v>
      </c>
      <c r="AV540" s="362">
        <f t="shared" si="105"/>
        <v>1104.52</v>
      </c>
      <c r="AW540" s="364">
        <f t="shared" si="106"/>
        <v>4.249271731486283E-2</v>
      </c>
      <c r="AX540" s="368" t="str">
        <f t="shared" si="107"/>
        <v>NON</v>
      </c>
      <c r="AY540" s="231">
        <f>+MargesVN[[#This Row],[Total COM]]+MargesVN[[#This Row],[EXT GIE]]+MargesVN[[#This Row],[Forfait immat]]</f>
        <v>130.952</v>
      </c>
    </row>
    <row r="541" spans="1:51" s="231" customFormat="1" ht="11.25" customHeight="1" x14ac:dyDescent="0.25">
      <c r="A541" s="431">
        <v>15</v>
      </c>
      <c r="B541" s="431" t="s">
        <v>163</v>
      </c>
      <c r="C541" s="431" t="s">
        <v>104</v>
      </c>
      <c r="D541" s="432">
        <v>46202</v>
      </c>
      <c r="E541" s="433">
        <v>46203</v>
      </c>
      <c r="F541" s="434"/>
      <c r="G541" s="434"/>
      <c r="H541" s="434"/>
      <c r="I541" s="434"/>
      <c r="J541" s="434"/>
      <c r="K541" s="434"/>
      <c r="L541" s="431" t="s">
        <v>3303</v>
      </c>
      <c r="M541" s="431">
        <v>512092</v>
      </c>
      <c r="N541" s="431">
        <v>2092</v>
      </c>
      <c r="O541" s="431" t="s">
        <v>4886</v>
      </c>
      <c r="P541" s="435" t="s">
        <v>4887</v>
      </c>
      <c r="Q541" s="431" t="s">
        <v>93</v>
      </c>
      <c r="R541" s="436">
        <v>31472.33</v>
      </c>
      <c r="S541" s="436">
        <v>1491.67</v>
      </c>
      <c r="T541" s="437">
        <f t="shared" si="96"/>
        <v>32964</v>
      </c>
      <c r="U541" s="438">
        <v>32</v>
      </c>
      <c r="V541" s="436">
        <v>1125.0999999999999</v>
      </c>
      <c r="W541" s="439">
        <v>95</v>
      </c>
      <c r="X541" s="440"/>
      <c r="Y541" s="439">
        <f t="shared" si="97"/>
        <v>1030.0999999999999</v>
      </c>
      <c r="Z541" s="441">
        <f t="shared" si="98"/>
        <v>3.4131173401286248E-2</v>
      </c>
      <c r="AA541" s="440">
        <v>0</v>
      </c>
      <c r="AB541" s="439">
        <v>-916.67</v>
      </c>
      <c r="AC541" s="439"/>
      <c r="AD541" s="439"/>
      <c r="AE541" s="442">
        <v>7.0000000000000007E-2</v>
      </c>
      <c r="AF541" s="442">
        <v>0.08</v>
      </c>
      <c r="AG541" s="439">
        <f t="shared" si="99"/>
        <v>72.106999999999999</v>
      </c>
      <c r="AH541" s="439"/>
      <c r="AI541" s="439">
        <f t="shared" si="100"/>
        <v>72.106999999999999</v>
      </c>
      <c r="AJ541" s="431" t="s">
        <v>164</v>
      </c>
      <c r="AK541" s="431">
        <v>30</v>
      </c>
      <c r="AL541" s="438"/>
      <c r="AM541" s="443">
        <f t="shared" si="101"/>
        <v>0</v>
      </c>
      <c r="AN541" s="443">
        <f t="shared" si="102"/>
        <v>1</v>
      </c>
      <c r="AO541" s="443"/>
      <c r="AP541" s="443"/>
      <c r="AQ541" s="443">
        <f t="shared" si="103"/>
        <v>0</v>
      </c>
      <c r="AR541" s="444" t="str">
        <f>IF(A541="","",VLOOKUP(A541,'Base Sites'!A:B,2,FALSE))</f>
        <v>Valauto Hainaut</v>
      </c>
      <c r="AS541" s="444" t="str">
        <f t="shared" si="104"/>
        <v>VOLKSWAGEN</v>
      </c>
      <c r="AT541" s="443"/>
      <c r="AU541" s="445" t="str">
        <f>IF(A541="","",VLOOKUP(L541,'Base Vendeurs'!A:B,2,FALSE))</f>
        <v>Valauto Hainaut VW</v>
      </c>
      <c r="AV541" s="439">
        <f t="shared" si="105"/>
        <v>1125.0999999999999</v>
      </c>
      <c r="AW541" s="441">
        <f t="shared" si="106"/>
        <v>3.4131173401286248E-2</v>
      </c>
      <c r="AX541" s="445" t="str">
        <f t="shared" si="107"/>
        <v>NON</v>
      </c>
      <c r="AY541" s="231">
        <f>+MargesVN[[#This Row],[Total COM]]+MargesVN[[#This Row],[EXT GIE]]+MargesVN[[#This Row],[Forfait immat]]</f>
        <v>102.107</v>
      </c>
    </row>
    <row r="542" spans="1:51" s="231" customFormat="1" ht="11.25" customHeight="1" x14ac:dyDescent="0.25">
      <c r="A542" s="283">
        <v>10</v>
      </c>
      <c r="B542" s="283" t="s">
        <v>163</v>
      </c>
      <c r="C542" s="283" t="s">
        <v>104</v>
      </c>
      <c r="D542" s="121">
        <v>46036</v>
      </c>
      <c r="E542" s="284">
        <v>46036</v>
      </c>
      <c r="F542" s="122"/>
      <c r="G542" s="122"/>
      <c r="H542" s="122"/>
      <c r="I542" s="122"/>
      <c r="J542" s="122"/>
      <c r="K542" s="122"/>
      <c r="L542" s="283" t="s">
        <v>417</v>
      </c>
      <c r="M542" s="283">
        <v>519705</v>
      </c>
      <c r="N542" s="283">
        <v>9705</v>
      </c>
      <c r="O542" s="283" t="s">
        <v>1039</v>
      </c>
      <c r="P542" s="285" t="s">
        <v>1040</v>
      </c>
      <c r="Q542" s="283" t="s">
        <v>177</v>
      </c>
      <c r="R542" s="123">
        <v>37605</v>
      </c>
      <c r="S542" s="123">
        <v>1725</v>
      </c>
      <c r="T542" s="124">
        <f t="shared" si="96"/>
        <v>39330</v>
      </c>
      <c r="U542" s="125">
        <v>639</v>
      </c>
      <c r="V542" s="123">
        <v>-9143.64</v>
      </c>
      <c r="W542" s="256">
        <v>95</v>
      </c>
      <c r="X542" s="126"/>
      <c r="Y542" s="256">
        <f t="shared" si="97"/>
        <v>-9238.64</v>
      </c>
      <c r="Z542" s="127">
        <f t="shared" si="98"/>
        <v>-0.23248512585812356</v>
      </c>
      <c r="AA542" s="126">
        <v>-1966.5</v>
      </c>
      <c r="AB542" s="256">
        <v>0</v>
      </c>
      <c r="AC542" s="256"/>
      <c r="AD542" s="256" t="s">
        <v>1226</v>
      </c>
      <c r="AE542" s="128"/>
      <c r="AF542" s="128">
        <v>0.13</v>
      </c>
      <c r="AG542" s="256">
        <f t="shared" si="99"/>
        <v>0</v>
      </c>
      <c r="AH542" s="256">
        <v>200</v>
      </c>
      <c r="AI542" s="256">
        <f t="shared" si="100"/>
        <v>200</v>
      </c>
      <c r="AJ542" s="283" t="s">
        <v>164</v>
      </c>
      <c r="AK542" s="283">
        <v>30</v>
      </c>
      <c r="AL542" s="125"/>
      <c r="AM542" s="257">
        <f t="shared" si="101"/>
        <v>0</v>
      </c>
      <c r="AN542" s="257">
        <f t="shared" si="102"/>
        <v>1</v>
      </c>
      <c r="AO542" s="257"/>
      <c r="AP542" s="257"/>
      <c r="AQ542" s="257">
        <f t="shared" si="103"/>
        <v>0</v>
      </c>
      <c r="AR542" s="129" t="str">
        <f>IF(A542="","",VLOOKUP(A542,'Base Sites'!A:B,2,FALSE))</f>
        <v>Valauto Roncq</v>
      </c>
      <c r="AS542" s="129" t="str">
        <f t="shared" si="104"/>
        <v>VOLKSWAGEN</v>
      </c>
      <c r="AT542" s="257"/>
      <c r="AU542" s="258" t="str">
        <f>IF(A542="","",VLOOKUP(L542,'Base Vendeurs'!A:B,2,FALSE))</f>
        <v>Valauto Roncq VW</v>
      </c>
      <c r="AV542" s="251">
        <f t="shared" si="105"/>
        <v>-9143.64</v>
      </c>
      <c r="AW542" s="127">
        <f t="shared" si="106"/>
        <v>-0.23248512585812356</v>
      </c>
      <c r="AX542" s="237" t="str">
        <f t="shared" si="107"/>
        <v>OUI</v>
      </c>
      <c r="AY542" s="231">
        <f>+MargesVN[[#This Row],[Total COM]]+MargesVN[[#This Row],[EXT GIE]]+MargesVN[[#This Row],[Forfait immat]]</f>
        <v>230</v>
      </c>
    </row>
    <row r="543" spans="1:51" s="231" customFormat="1" ht="11.25" customHeight="1" x14ac:dyDescent="0.25">
      <c r="A543" s="431">
        <v>15</v>
      </c>
      <c r="B543" s="431" t="s">
        <v>163</v>
      </c>
      <c r="C543" s="431" t="s">
        <v>104</v>
      </c>
      <c r="D543" s="432">
        <v>46182</v>
      </c>
      <c r="E543" s="433">
        <v>46182</v>
      </c>
      <c r="F543" s="434"/>
      <c r="G543" s="434"/>
      <c r="H543" s="434"/>
      <c r="I543" s="434"/>
      <c r="J543" s="434"/>
      <c r="K543" s="434">
        <v>0</v>
      </c>
      <c r="L543" s="431" t="s">
        <v>353</v>
      </c>
      <c r="M543" s="431">
        <v>512101</v>
      </c>
      <c r="N543" s="431">
        <v>2101</v>
      </c>
      <c r="O543" s="431" t="s">
        <v>4892</v>
      </c>
      <c r="P543" s="435" t="s">
        <v>4893</v>
      </c>
      <c r="Q543" s="431" t="s">
        <v>93</v>
      </c>
      <c r="R543" s="436">
        <v>34805.67</v>
      </c>
      <c r="S543" s="436">
        <v>1183.3399999999999</v>
      </c>
      <c r="T543" s="437">
        <f t="shared" si="96"/>
        <v>35989.009999999995</v>
      </c>
      <c r="U543" s="438">
        <v>20</v>
      </c>
      <c r="V543" s="436">
        <v>814.76</v>
      </c>
      <c r="W543" s="439">
        <v>95</v>
      </c>
      <c r="X543" s="440"/>
      <c r="Y543" s="439">
        <f t="shared" si="97"/>
        <v>719.76</v>
      </c>
      <c r="Z543" s="441">
        <f t="shared" si="98"/>
        <v>2.2639133446571608E-2</v>
      </c>
      <c r="AA543" s="440">
        <v>-3634.88</v>
      </c>
      <c r="AB543" s="439">
        <v>0</v>
      </c>
      <c r="AC543" s="439"/>
      <c r="AD543" s="439"/>
      <c r="AE543" s="442">
        <v>7.0000000000000007E-2</v>
      </c>
      <c r="AF543" s="442">
        <v>7.0000000000000007E-2</v>
      </c>
      <c r="AG543" s="439">
        <f t="shared" si="99"/>
        <v>50.383200000000002</v>
      </c>
      <c r="AH543" s="439"/>
      <c r="AI543" s="439">
        <f t="shared" si="100"/>
        <v>50.383200000000002</v>
      </c>
      <c r="AJ543" s="431" t="s">
        <v>164</v>
      </c>
      <c r="AK543" s="431">
        <v>0</v>
      </c>
      <c r="AL543" s="438"/>
      <c r="AM543" s="443">
        <f t="shared" si="101"/>
        <v>0</v>
      </c>
      <c r="AN543" s="443">
        <f t="shared" si="102"/>
        <v>1</v>
      </c>
      <c r="AO543" s="443"/>
      <c r="AP543" s="443"/>
      <c r="AQ543" s="443">
        <f t="shared" si="103"/>
        <v>0</v>
      </c>
      <c r="AR543" s="444" t="str">
        <f>IF(A543="","",VLOOKUP(A543,'Base Sites'!A:B,2,FALSE))</f>
        <v>Valauto Hainaut</v>
      </c>
      <c r="AS543" s="444" t="str">
        <f t="shared" si="104"/>
        <v>VOLKSWAGEN</v>
      </c>
      <c r="AT543" s="443"/>
      <c r="AU543" s="445" t="str">
        <f>IF(A543="","",VLOOKUP(L543,'Base Vendeurs'!A:B,2,FALSE))</f>
        <v>Valauto Hainaut VW</v>
      </c>
      <c r="AV543" s="439">
        <f t="shared" si="105"/>
        <v>814.76</v>
      </c>
      <c r="AW543" s="441">
        <f t="shared" si="106"/>
        <v>2.2639133446571608E-2</v>
      </c>
      <c r="AX543" s="445" t="str">
        <f t="shared" si="107"/>
        <v>NON</v>
      </c>
      <c r="AY543" s="231">
        <f>+MargesVN[[#This Row],[Total COM]]+MargesVN[[#This Row],[EXT GIE]]+MargesVN[[#This Row],[Forfait immat]]</f>
        <v>50.383200000000002</v>
      </c>
    </row>
    <row r="544" spans="1:51" s="231" customFormat="1" ht="11.25" customHeight="1" x14ac:dyDescent="0.25">
      <c r="A544" s="354">
        <v>15</v>
      </c>
      <c r="B544" s="354" t="s">
        <v>163</v>
      </c>
      <c r="C544" s="354" t="s">
        <v>104</v>
      </c>
      <c r="D544" s="355">
        <v>46139</v>
      </c>
      <c r="E544" s="356">
        <v>46139</v>
      </c>
      <c r="F544" s="357"/>
      <c r="G544" s="357"/>
      <c r="H544" s="357"/>
      <c r="I544" s="357"/>
      <c r="J544" s="357"/>
      <c r="K544" s="357">
        <v>0</v>
      </c>
      <c r="L544" s="354" t="s">
        <v>353</v>
      </c>
      <c r="M544" s="354">
        <v>512102</v>
      </c>
      <c r="N544" s="354">
        <v>2102</v>
      </c>
      <c r="O544" s="354" t="s">
        <v>3363</v>
      </c>
      <c r="P544" s="358" t="s">
        <v>3364</v>
      </c>
      <c r="Q544" s="354" t="s">
        <v>190</v>
      </c>
      <c r="R544" s="359">
        <v>27264</v>
      </c>
      <c r="S544" s="359">
        <v>-308.33999999999997</v>
      </c>
      <c r="T544" s="360">
        <f t="shared" si="96"/>
        <v>26955.66</v>
      </c>
      <c r="U544" s="361">
        <v>41</v>
      </c>
      <c r="V544" s="359">
        <v>1907.65</v>
      </c>
      <c r="W544" s="362">
        <v>95</v>
      </c>
      <c r="X544" s="363"/>
      <c r="Y544" s="362">
        <f t="shared" si="97"/>
        <v>1812.65</v>
      </c>
      <c r="Z544" s="364">
        <f t="shared" si="98"/>
        <v>7.0769923644978458E-2</v>
      </c>
      <c r="AA544" s="363">
        <v>0</v>
      </c>
      <c r="AB544" s="362">
        <v>-2773.34</v>
      </c>
      <c r="AC544" s="362"/>
      <c r="AD544" s="362"/>
      <c r="AE544" s="365">
        <v>0.13</v>
      </c>
      <c r="AF544" s="365">
        <v>0.13</v>
      </c>
      <c r="AG544" s="362">
        <f t="shared" si="99"/>
        <v>235.64450000000002</v>
      </c>
      <c r="AH544" s="362"/>
      <c r="AI544" s="362">
        <f t="shared" si="100"/>
        <v>235.64450000000002</v>
      </c>
      <c r="AJ544" s="354" t="s">
        <v>164</v>
      </c>
      <c r="AK544" s="354">
        <v>30</v>
      </c>
      <c r="AL544" s="361"/>
      <c r="AM544" s="366">
        <f t="shared" si="101"/>
        <v>0</v>
      </c>
      <c r="AN544" s="366">
        <f t="shared" si="102"/>
        <v>1</v>
      </c>
      <c r="AO544" s="366"/>
      <c r="AP544" s="366"/>
      <c r="AQ544" s="366">
        <f t="shared" si="103"/>
        <v>0</v>
      </c>
      <c r="AR544" s="367" t="str">
        <f>IF(A544="","",VLOOKUP(A544,'Base Sites'!A:B,2,FALSE))</f>
        <v>Valauto Hainaut</v>
      </c>
      <c r="AS544" s="367" t="str">
        <f t="shared" si="104"/>
        <v>VOLKSWAGEN</v>
      </c>
      <c r="AT544" s="366"/>
      <c r="AU544" s="368" t="str">
        <f>IF(A544="","",VLOOKUP(L544,'Base Vendeurs'!A:B,2,FALSE))</f>
        <v>Valauto Hainaut VW</v>
      </c>
      <c r="AV544" s="362">
        <f t="shared" si="105"/>
        <v>1907.65</v>
      </c>
      <c r="AW544" s="364">
        <f t="shared" si="106"/>
        <v>7.0769923644978458E-2</v>
      </c>
      <c r="AX544" s="368" t="str">
        <f t="shared" si="107"/>
        <v>NON</v>
      </c>
      <c r="AY544" s="231">
        <f>+MargesVN[[#This Row],[Total COM]]+MargesVN[[#This Row],[EXT GIE]]+MargesVN[[#This Row],[Forfait immat]]</f>
        <v>265.64449999999999</v>
      </c>
    </row>
    <row r="545" spans="1:51" s="231" customFormat="1" ht="11.25" customHeight="1" x14ac:dyDescent="0.25">
      <c r="A545" s="354">
        <v>35</v>
      </c>
      <c r="B545" s="354" t="s">
        <v>163</v>
      </c>
      <c r="C545" s="354" t="s">
        <v>104</v>
      </c>
      <c r="D545" s="355">
        <v>46112</v>
      </c>
      <c r="E545" s="356">
        <v>46113</v>
      </c>
      <c r="F545" s="357"/>
      <c r="G545" s="357"/>
      <c r="H545" s="357"/>
      <c r="I545" s="357"/>
      <c r="J545" s="357"/>
      <c r="K545" s="357">
        <v>0</v>
      </c>
      <c r="L545" s="354" t="s">
        <v>356</v>
      </c>
      <c r="M545" s="354">
        <v>512103</v>
      </c>
      <c r="N545" s="354">
        <v>2103</v>
      </c>
      <c r="O545" s="354" t="s">
        <v>2457</v>
      </c>
      <c r="P545" s="358" t="s">
        <v>2458</v>
      </c>
      <c r="Q545" s="354" t="s">
        <v>93</v>
      </c>
      <c r="R545" s="359">
        <v>27305.67</v>
      </c>
      <c r="S545" s="359">
        <v>1125</v>
      </c>
      <c r="T545" s="360">
        <f t="shared" si="96"/>
        <v>28430.67</v>
      </c>
      <c r="U545" s="361">
        <v>13</v>
      </c>
      <c r="V545" s="359">
        <v>692.03</v>
      </c>
      <c r="W545" s="362">
        <v>95</v>
      </c>
      <c r="X545" s="363"/>
      <c r="Y545" s="362">
        <f t="shared" si="97"/>
        <v>597.03</v>
      </c>
      <c r="Z545" s="364">
        <f t="shared" si="98"/>
        <v>2.4340966990929164E-2</v>
      </c>
      <c r="AA545" s="363">
        <v>-3149.3</v>
      </c>
      <c r="AB545" s="362">
        <v>0</v>
      </c>
      <c r="AC545" s="362"/>
      <c r="AD545" s="362"/>
      <c r="AE545" s="365">
        <v>0.1</v>
      </c>
      <c r="AF545" s="365">
        <v>0.1</v>
      </c>
      <c r="AG545" s="362">
        <f t="shared" si="99"/>
        <v>59.703000000000003</v>
      </c>
      <c r="AH545" s="362"/>
      <c r="AI545" s="362">
        <f t="shared" si="100"/>
        <v>59.703000000000003</v>
      </c>
      <c r="AJ545" s="354" t="s">
        <v>164</v>
      </c>
      <c r="AK545" s="354"/>
      <c r="AL545" s="361"/>
      <c r="AM545" s="366">
        <f t="shared" si="101"/>
        <v>0</v>
      </c>
      <c r="AN545" s="366">
        <f t="shared" si="102"/>
        <v>1</v>
      </c>
      <c r="AO545" s="366"/>
      <c r="AP545" s="366"/>
      <c r="AQ545" s="366">
        <f t="shared" si="103"/>
        <v>0</v>
      </c>
      <c r="AR545" s="367" t="str">
        <f>IF(A545="","",VLOOKUP(A545,'Base Sites'!A:B,2,FALSE))</f>
        <v>Valauto Cambrai</v>
      </c>
      <c r="AS545" s="367" t="str">
        <f t="shared" si="104"/>
        <v>VOLKSWAGEN</v>
      </c>
      <c r="AT545" s="366"/>
      <c r="AU545" s="368" t="str">
        <f>IF(A545="","",VLOOKUP(L545,'Base Vendeurs'!A:B,2,FALSE))</f>
        <v>Sociétés EST</v>
      </c>
      <c r="AV545" s="362">
        <f t="shared" si="105"/>
        <v>692.03</v>
      </c>
      <c r="AW545" s="364">
        <f t="shared" si="106"/>
        <v>2.4340966990929164E-2</v>
      </c>
      <c r="AX545" s="368" t="str">
        <f t="shared" si="107"/>
        <v>NON</v>
      </c>
      <c r="AY545" s="231">
        <f>+MargesVN[[#This Row],[Total COM]]+MargesVN[[#This Row],[EXT GIE]]+MargesVN[[#This Row],[Forfait immat]]</f>
        <v>59.703000000000003</v>
      </c>
    </row>
    <row r="546" spans="1:51" s="231" customFormat="1" ht="11.25" customHeight="1" x14ac:dyDescent="0.25">
      <c r="A546" s="401">
        <v>60</v>
      </c>
      <c r="B546" s="401" t="s">
        <v>163</v>
      </c>
      <c r="C546" s="401" t="s">
        <v>104</v>
      </c>
      <c r="D546" s="402">
        <v>46035</v>
      </c>
      <c r="E546" s="403">
        <v>46035</v>
      </c>
      <c r="F546" s="404"/>
      <c r="G546" s="404"/>
      <c r="H546" s="404"/>
      <c r="I546" s="404"/>
      <c r="J546" s="404"/>
      <c r="K546" s="404"/>
      <c r="L546" s="401" t="s">
        <v>112</v>
      </c>
      <c r="M546" s="401">
        <v>512103</v>
      </c>
      <c r="N546" s="401">
        <v>2103</v>
      </c>
      <c r="O546" s="401" t="s">
        <v>893</v>
      </c>
      <c r="P546" s="405" t="s">
        <v>282</v>
      </c>
      <c r="Q546" s="401" t="s">
        <v>107</v>
      </c>
      <c r="R546" s="406">
        <v>22089</v>
      </c>
      <c r="S546" s="406">
        <v>0</v>
      </c>
      <c r="T546" s="407">
        <f t="shared" si="96"/>
        <v>22089</v>
      </c>
      <c r="U546" s="408">
        <v>40</v>
      </c>
      <c r="V546" s="406">
        <v>246.78</v>
      </c>
      <c r="W546" s="409">
        <v>95</v>
      </c>
      <c r="X546" s="410"/>
      <c r="Y546" s="409">
        <f t="shared" si="97"/>
        <v>151.78</v>
      </c>
      <c r="Z546" s="411">
        <f t="shared" si="98"/>
        <v>1.1172076599212278E-2</v>
      </c>
      <c r="AA546" s="410">
        <v>0</v>
      </c>
      <c r="AB546" s="409"/>
      <c r="AC546" s="409"/>
      <c r="AD546" s="409"/>
      <c r="AE546" s="412">
        <v>0.08</v>
      </c>
      <c r="AF546" s="412">
        <v>0.1</v>
      </c>
      <c r="AG546" s="409">
        <f t="shared" si="99"/>
        <v>12.1424</v>
      </c>
      <c r="AH546" s="409"/>
      <c r="AI546" s="409">
        <f t="shared" si="100"/>
        <v>12.1424</v>
      </c>
      <c r="AJ546" s="401" t="s">
        <v>164</v>
      </c>
      <c r="AK546" s="401">
        <v>0</v>
      </c>
      <c r="AL546" s="408" t="s">
        <v>293</v>
      </c>
      <c r="AM546" s="413">
        <f t="shared" si="101"/>
        <v>1</v>
      </c>
      <c r="AN546" s="413">
        <f t="shared" si="102"/>
        <v>1</v>
      </c>
      <c r="AO546" s="413"/>
      <c r="AP546" s="413"/>
      <c r="AQ546" s="413">
        <f t="shared" si="103"/>
        <v>1</v>
      </c>
      <c r="AR546" s="414" t="str">
        <f>IF(A546="","",VLOOKUP(A546,'Base Sites'!A:B,2,FALSE))</f>
        <v>Val de Lys Automobiles</v>
      </c>
      <c r="AS546" s="414" t="str">
        <f t="shared" si="104"/>
        <v>VOLKSWAGEN</v>
      </c>
      <c r="AT546" s="413"/>
      <c r="AU546" s="415" t="str">
        <f>IF(A546="","",VLOOKUP(L546,'Base Vendeurs'!A:B,2,FALSE))</f>
        <v>Sociétés NORD</v>
      </c>
      <c r="AV546" s="409">
        <f t="shared" si="105"/>
        <v>246.78</v>
      </c>
      <c r="AW546" s="411">
        <f t="shared" si="106"/>
        <v>1.1172076599212278E-2</v>
      </c>
      <c r="AX546" s="415" t="str">
        <f t="shared" si="107"/>
        <v>NON</v>
      </c>
      <c r="AY546" s="231">
        <f>+MargesVN[[#This Row],[Total COM]]+MargesVN[[#This Row],[EXT GIE]]+MargesVN[[#This Row],[Forfait immat]]</f>
        <v>12.1424</v>
      </c>
    </row>
    <row r="547" spans="1:51" s="231" customFormat="1" ht="11.25" customHeight="1" x14ac:dyDescent="0.25">
      <c r="A547" s="354">
        <v>15</v>
      </c>
      <c r="B547" s="354" t="s">
        <v>183</v>
      </c>
      <c r="C547" s="354" t="s">
        <v>104</v>
      </c>
      <c r="D547" s="355">
        <v>46113</v>
      </c>
      <c r="E547" s="356">
        <v>46115</v>
      </c>
      <c r="F547" s="357"/>
      <c r="G547" s="357"/>
      <c r="H547" s="357"/>
      <c r="I547" s="357" t="s">
        <v>165</v>
      </c>
      <c r="J547" s="357"/>
      <c r="K547" s="357">
        <v>-156</v>
      </c>
      <c r="L547" s="354" t="s">
        <v>327</v>
      </c>
      <c r="M547" s="354">
        <v>512103</v>
      </c>
      <c r="N547" s="354">
        <v>2103</v>
      </c>
      <c r="O547" s="354" t="s">
        <v>3477</v>
      </c>
      <c r="P547" s="358" t="s">
        <v>3478</v>
      </c>
      <c r="Q547" s="354" t="s">
        <v>23</v>
      </c>
      <c r="R547" s="359">
        <v>20605.669999999998</v>
      </c>
      <c r="S547" s="359">
        <v>720.83</v>
      </c>
      <c r="T547" s="360">
        <f t="shared" si="96"/>
        <v>21326.5</v>
      </c>
      <c r="U547" s="361">
        <v>13</v>
      </c>
      <c r="V547" s="359">
        <v>701.11</v>
      </c>
      <c r="W547" s="362">
        <v>95</v>
      </c>
      <c r="X547" s="363"/>
      <c r="Y547" s="362">
        <f t="shared" si="97"/>
        <v>606.11</v>
      </c>
      <c r="Z547" s="364">
        <f t="shared" si="98"/>
        <v>3.2875061543150542E-2</v>
      </c>
      <c r="AA547" s="363">
        <v>-2356.67</v>
      </c>
      <c r="AB547" s="362">
        <v>0</v>
      </c>
      <c r="AC547" s="362"/>
      <c r="AD547" s="362" t="s">
        <v>2020</v>
      </c>
      <c r="AE547" s="365">
        <v>0.13</v>
      </c>
      <c r="AF547" s="365">
        <v>0.13</v>
      </c>
      <c r="AG547" s="362">
        <f t="shared" si="99"/>
        <v>78.794300000000007</v>
      </c>
      <c r="AH547" s="362"/>
      <c r="AI547" s="362">
        <f t="shared" si="100"/>
        <v>78.794300000000007</v>
      </c>
      <c r="AJ547" s="354" t="s">
        <v>164</v>
      </c>
      <c r="AK547" s="354">
        <v>30</v>
      </c>
      <c r="AL547" s="361"/>
      <c r="AM547" s="366">
        <f t="shared" si="101"/>
        <v>0</v>
      </c>
      <c r="AN547" s="366">
        <f t="shared" si="102"/>
        <v>1</v>
      </c>
      <c r="AO547" s="366"/>
      <c r="AP547" s="366"/>
      <c r="AQ547" s="366">
        <f t="shared" si="103"/>
        <v>0</v>
      </c>
      <c r="AR547" s="367" t="str">
        <f>IF(A547="","",VLOOKUP(A547,'Base Sites'!A:B,2,FALSE))</f>
        <v>Valauto Hainaut</v>
      </c>
      <c r="AS547" s="367" t="str">
        <f t="shared" si="104"/>
        <v>VOLKSWAGEN</v>
      </c>
      <c r="AT547" s="366"/>
      <c r="AU547" s="368" t="str">
        <f>IF(A547="","",VLOOKUP(L547,'Base Vendeurs'!A:B,2,FALSE))</f>
        <v>Valauto Hainaut VW</v>
      </c>
      <c r="AV547" s="362">
        <f t="shared" si="105"/>
        <v>701.11</v>
      </c>
      <c r="AW547" s="364">
        <f t="shared" si="106"/>
        <v>3.2875061543150542E-2</v>
      </c>
      <c r="AX547" s="368" t="str">
        <f t="shared" si="107"/>
        <v>NON</v>
      </c>
      <c r="AY547" s="231">
        <f>+MargesVN[[#This Row],[Total COM]]+MargesVN[[#This Row],[EXT GIE]]+MargesVN[[#This Row],[Forfait immat]]</f>
        <v>108.79430000000001</v>
      </c>
    </row>
    <row r="548" spans="1:51" s="231" customFormat="1" ht="11.25" customHeight="1" x14ac:dyDescent="0.25">
      <c r="A548" s="401">
        <v>60</v>
      </c>
      <c r="B548" s="401" t="s">
        <v>163</v>
      </c>
      <c r="C548" s="401" t="s">
        <v>104</v>
      </c>
      <c r="D548" s="402">
        <v>46035</v>
      </c>
      <c r="E548" s="403">
        <v>46035</v>
      </c>
      <c r="F548" s="404"/>
      <c r="G548" s="404"/>
      <c r="H548" s="404"/>
      <c r="I548" s="404"/>
      <c r="J548" s="404"/>
      <c r="K548" s="404"/>
      <c r="L548" s="401" t="s">
        <v>112</v>
      </c>
      <c r="M548" s="401">
        <v>512104</v>
      </c>
      <c r="N548" s="401">
        <v>2104</v>
      </c>
      <c r="O548" s="401" t="s">
        <v>887</v>
      </c>
      <c r="P548" s="405" t="s">
        <v>282</v>
      </c>
      <c r="Q548" s="401" t="s">
        <v>107</v>
      </c>
      <c r="R548" s="406">
        <v>22089</v>
      </c>
      <c r="S548" s="406">
        <v>0</v>
      </c>
      <c r="T548" s="407">
        <f t="shared" si="96"/>
        <v>22089</v>
      </c>
      <c r="U548" s="408">
        <v>40</v>
      </c>
      <c r="V548" s="406">
        <v>246.78</v>
      </c>
      <c r="W548" s="409">
        <v>95</v>
      </c>
      <c r="X548" s="410"/>
      <c r="Y548" s="409">
        <f t="shared" si="97"/>
        <v>151.78</v>
      </c>
      <c r="Z548" s="411">
        <f t="shared" si="98"/>
        <v>1.1172076599212278E-2</v>
      </c>
      <c r="AA548" s="410">
        <v>0</v>
      </c>
      <c r="AB548" s="409"/>
      <c r="AC548" s="409"/>
      <c r="AD548" s="409"/>
      <c r="AE548" s="412">
        <v>0.08</v>
      </c>
      <c r="AF548" s="412">
        <v>0.1</v>
      </c>
      <c r="AG548" s="409">
        <f t="shared" si="99"/>
        <v>12.1424</v>
      </c>
      <c r="AH548" s="409"/>
      <c r="AI548" s="409">
        <f t="shared" si="100"/>
        <v>12.1424</v>
      </c>
      <c r="AJ548" s="401" t="s">
        <v>164</v>
      </c>
      <c r="AK548" s="401">
        <v>0</v>
      </c>
      <c r="AL548" s="408" t="s">
        <v>293</v>
      </c>
      <c r="AM548" s="413">
        <f t="shared" si="101"/>
        <v>1</v>
      </c>
      <c r="AN548" s="413">
        <f t="shared" si="102"/>
        <v>1</v>
      </c>
      <c r="AO548" s="413"/>
      <c r="AP548" s="413"/>
      <c r="AQ548" s="413">
        <f t="shared" si="103"/>
        <v>1</v>
      </c>
      <c r="AR548" s="414" t="str">
        <f>IF(A548="","",VLOOKUP(A548,'Base Sites'!A:B,2,FALSE))</f>
        <v>Val de Lys Automobiles</v>
      </c>
      <c r="AS548" s="414" t="str">
        <f t="shared" si="104"/>
        <v>VOLKSWAGEN</v>
      </c>
      <c r="AT548" s="413"/>
      <c r="AU548" s="415" t="str">
        <f>IF(A548="","",VLOOKUP(L548,'Base Vendeurs'!A:B,2,FALSE))</f>
        <v>Sociétés NORD</v>
      </c>
      <c r="AV548" s="409">
        <f t="shared" si="105"/>
        <v>246.78</v>
      </c>
      <c r="AW548" s="411">
        <f t="shared" si="106"/>
        <v>1.1172076599212278E-2</v>
      </c>
      <c r="AX548" s="415" t="str">
        <f t="shared" si="107"/>
        <v>NON</v>
      </c>
      <c r="AY548" s="231">
        <f>+MargesVN[[#This Row],[Total COM]]+MargesVN[[#This Row],[EXT GIE]]+MargesVN[[#This Row],[Forfait immat]]</f>
        <v>12.1424</v>
      </c>
    </row>
    <row r="549" spans="1:51" s="231" customFormat="1" ht="11.25" customHeight="1" x14ac:dyDescent="0.25">
      <c r="A549" s="401">
        <v>60</v>
      </c>
      <c r="B549" s="401" t="s">
        <v>163</v>
      </c>
      <c r="C549" s="401" t="s">
        <v>104</v>
      </c>
      <c r="D549" s="402">
        <v>46035</v>
      </c>
      <c r="E549" s="403">
        <v>46035</v>
      </c>
      <c r="F549" s="404"/>
      <c r="G549" s="404"/>
      <c r="H549" s="404"/>
      <c r="I549" s="404"/>
      <c r="J549" s="404"/>
      <c r="K549" s="404"/>
      <c r="L549" s="401" t="s">
        <v>112</v>
      </c>
      <c r="M549" s="401">
        <v>512105</v>
      </c>
      <c r="N549" s="401">
        <v>2105</v>
      </c>
      <c r="O549" s="401" t="s">
        <v>913</v>
      </c>
      <c r="P549" s="405" t="s">
        <v>282</v>
      </c>
      <c r="Q549" s="401" t="s">
        <v>107</v>
      </c>
      <c r="R549" s="406">
        <v>22089</v>
      </c>
      <c r="S549" s="406">
        <v>0</v>
      </c>
      <c r="T549" s="407">
        <f t="shared" si="96"/>
        <v>22089</v>
      </c>
      <c r="U549" s="408">
        <v>40</v>
      </c>
      <c r="V549" s="406">
        <v>246.78</v>
      </c>
      <c r="W549" s="409">
        <v>95</v>
      </c>
      <c r="X549" s="410"/>
      <c r="Y549" s="409">
        <f t="shared" si="97"/>
        <v>151.78</v>
      </c>
      <c r="Z549" s="411">
        <f t="shared" si="98"/>
        <v>1.1172076599212278E-2</v>
      </c>
      <c r="AA549" s="410">
        <v>0</v>
      </c>
      <c r="AB549" s="409"/>
      <c r="AC549" s="409"/>
      <c r="AD549" s="409"/>
      <c r="AE549" s="412">
        <v>0.08</v>
      </c>
      <c r="AF549" s="412">
        <v>0.1</v>
      </c>
      <c r="AG549" s="409">
        <f t="shared" si="99"/>
        <v>12.1424</v>
      </c>
      <c r="AH549" s="409"/>
      <c r="AI549" s="409">
        <f t="shared" si="100"/>
        <v>12.1424</v>
      </c>
      <c r="AJ549" s="401" t="s">
        <v>164</v>
      </c>
      <c r="AK549" s="401">
        <v>0</v>
      </c>
      <c r="AL549" s="408" t="s">
        <v>293</v>
      </c>
      <c r="AM549" s="413">
        <f t="shared" si="101"/>
        <v>1</v>
      </c>
      <c r="AN549" s="413">
        <f t="shared" si="102"/>
        <v>1</v>
      </c>
      <c r="AO549" s="413"/>
      <c r="AP549" s="413"/>
      <c r="AQ549" s="413">
        <f t="shared" si="103"/>
        <v>1</v>
      </c>
      <c r="AR549" s="414" t="str">
        <f>IF(A549="","",VLOOKUP(A549,'Base Sites'!A:B,2,FALSE))</f>
        <v>Val de Lys Automobiles</v>
      </c>
      <c r="AS549" s="414" t="str">
        <f t="shared" si="104"/>
        <v>VOLKSWAGEN</v>
      </c>
      <c r="AT549" s="413"/>
      <c r="AU549" s="415" t="str">
        <f>IF(A549="","",VLOOKUP(L549,'Base Vendeurs'!A:B,2,FALSE))</f>
        <v>Sociétés NORD</v>
      </c>
      <c r="AV549" s="409">
        <f t="shared" si="105"/>
        <v>246.78</v>
      </c>
      <c r="AW549" s="411">
        <f t="shared" si="106"/>
        <v>1.1172076599212278E-2</v>
      </c>
      <c r="AX549" s="415" t="str">
        <f t="shared" si="107"/>
        <v>NON</v>
      </c>
      <c r="AY549" s="231">
        <f>+MargesVN[[#This Row],[Total COM]]+MargesVN[[#This Row],[EXT GIE]]+MargesVN[[#This Row],[Forfait immat]]</f>
        <v>12.1424</v>
      </c>
    </row>
    <row r="550" spans="1:51" s="231" customFormat="1" ht="11.25" customHeight="1" x14ac:dyDescent="0.25">
      <c r="A550" s="401">
        <v>60</v>
      </c>
      <c r="B550" s="401" t="s">
        <v>163</v>
      </c>
      <c r="C550" s="401" t="s">
        <v>104</v>
      </c>
      <c r="D550" s="402">
        <v>46035</v>
      </c>
      <c r="E550" s="403">
        <v>46035</v>
      </c>
      <c r="F550" s="404"/>
      <c r="G550" s="404"/>
      <c r="H550" s="404"/>
      <c r="I550" s="404"/>
      <c r="J550" s="404"/>
      <c r="K550" s="404"/>
      <c r="L550" s="401" t="s">
        <v>112</v>
      </c>
      <c r="M550" s="401">
        <v>512106</v>
      </c>
      <c r="N550" s="401">
        <v>2106</v>
      </c>
      <c r="O550" s="401" t="s">
        <v>902</v>
      </c>
      <c r="P550" s="405" t="s">
        <v>282</v>
      </c>
      <c r="Q550" s="401" t="s">
        <v>107</v>
      </c>
      <c r="R550" s="406">
        <v>22089</v>
      </c>
      <c r="S550" s="406">
        <v>0</v>
      </c>
      <c r="T550" s="407">
        <f t="shared" si="96"/>
        <v>22089</v>
      </c>
      <c r="U550" s="408">
        <v>40</v>
      </c>
      <c r="V550" s="406">
        <v>246.78</v>
      </c>
      <c r="W550" s="409">
        <v>95</v>
      </c>
      <c r="X550" s="410"/>
      <c r="Y550" s="409">
        <f t="shared" si="97"/>
        <v>151.78</v>
      </c>
      <c r="Z550" s="411">
        <f t="shared" si="98"/>
        <v>1.1172076599212278E-2</v>
      </c>
      <c r="AA550" s="410">
        <v>0</v>
      </c>
      <c r="AB550" s="409"/>
      <c r="AC550" s="409"/>
      <c r="AD550" s="409"/>
      <c r="AE550" s="412">
        <v>0.08</v>
      </c>
      <c r="AF550" s="412">
        <v>0.1</v>
      </c>
      <c r="AG550" s="409">
        <f t="shared" si="99"/>
        <v>12.1424</v>
      </c>
      <c r="AH550" s="409"/>
      <c r="AI550" s="409">
        <f t="shared" si="100"/>
        <v>12.1424</v>
      </c>
      <c r="AJ550" s="401" t="s">
        <v>164</v>
      </c>
      <c r="AK550" s="401">
        <v>0</v>
      </c>
      <c r="AL550" s="408" t="s">
        <v>293</v>
      </c>
      <c r="AM550" s="413">
        <f t="shared" si="101"/>
        <v>1</v>
      </c>
      <c r="AN550" s="413">
        <f t="shared" si="102"/>
        <v>1</v>
      </c>
      <c r="AO550" s="413"/>
      <c r="AP550" s="413"/>
      <c r="AQ550" s="413">
        <f t="shared" si="103"/>
        <v>1</v>
      </c>
      <c r="AR550" s="414" t="str">
        <f>IF(A550="","",VLOOKUP(A550,'Base Sites'!A:B,2,FALSE))</f>
        <v>Val de Lys Automobiles</v>
      </c>
      <c r="AS550" s="414" t="str">
        <f t="shared" si="104"/>
        <v>VOLKSWAGEN</v>
      </c>
      <c r="AT550" s="413"/>
      <c r="AU550" s="415" t="str">
        <f>IF(A550="","",VLOOKUP(L550,'Base Vendeurs'!A:B,2,FALSE))</f>
        <v>Sociétés NORD</v>
      </c>
      <c r="AV550" s="409">
        <f t="shared" si="105"/>
        <v>246.78</v>
      </c>
      <c r="AW550" s="411">
        <f t="shared" si="106"/>
        <v>1.1172076599212278E-2</v>
      </c>
      <c r="AX550" s="415" t="str">
        <f t="shared" si="107"/>
        <v>NON</v>
      </c>
      <c r="AY550" s="231">
        <f>+MargesVN[[#This Row],[Total COM]]+MargesVN[[#This Row],[EXT GIE]]+MargesVN[[#This Row],[Forfait immat]]</f>
        <v>12.1424</v>
      </c>
    </row>
    <row r="551" spans="1:51" s="231" customFormat="1" ht="11.25" customHeight="1" x14ac:dyDescent="0.25">
      <c r="A551" s="401">
        <v>60</v>
      </c>
      <c r="B551" s="401" t="s">
        <v>163</v>
      </c>
      <c r="C551" s="401" t="s">
        <v>104</v>
      </c>
      <c r="D551" s="402">
        <v>46035</v>
      </c>
      <c r="E551" s="403">
        <v>46035</v>
      </c>
      <c r="F551" s="404"/>
      <c r="G551" s="404"/>
      <c r="H551" s="404"/>
      <c r="I551" s="404"/>
      <c r="J551" s="404"/>
      <c r="K551" s="404"/>
      <c r="L551" s="401" t="s">
        <v>112</v>
      </c>
      <c r="M551" s="401">
        <v>512107</v>
      </c>
      <c r="N551" s="401">
        <v>2107</v>
      </c>
      <c r="O551" s="401" t="s">
        <v>892</v>
      </c>
      <c r="P551" s="405" t="s">
        <v>282</v>
      </c>
      <c r="Q551" s="401" t="s">
        <v>107</v>
      </c>
      <c r="R551" s="406">
        <v>22089</v>
      </c>
      <c r="S551" s="406">
        <v>0</v>
      </c>
      <c r="T551" s="407">
        <f t="shared" si="96"/>
        <v>22089</v>
      </c>
      <c r="U551" s="408">
        <v>40</v>
      </c>
      <c r="V551" s="406">
        <v>246.78</v>
      </c>
      <c r="W551" s="409">
        <v>95</v>
      </c>
      <c r="X551" s="410"/>
      <c r="Y551" s="409">
        <f t="shared" si="97"/>
        <v>151.78</v>
      </c>
      <c r="Z551" s="411">
        <f t="shared" si="98"/>
        <v>1.1172076599212278E-2</v>
      </c>
      <c r="AA551" s="410">
        <v>0</v>
      </c>
      <c r="AB551" s="409"/>
      <c r="AC551" s="409"/>
      <c r="AD551" s="409"/>
      <c r="AE551" s="412">
        <v>0.08</v>
      </c>
      <c r="AF551" s="412">
        <v>0.1</v>
      </c>
      <c r="AG551" s="409">
        <f t="shared" si="99"/>
        <v>12.1424</v>
      </c>
      <c r="AH551" s="409"/>
      <c r="AI551" s="409">
        <f t="shared" si="100"/>
        <v>12.1424</v>
      </c>
      <c r="AJ551" s="401" t="s">
        <v>164</v>
      </c>
      <c r="AK551" s="401">
        <v>0</v>
      </c>
      <c r="AL551" s="408" t="s">
        <v>293</v>
      </c>
      <c r="AM551" s="413">
        <f t="shared" si="101"/>
        <v>1</v>
      </c>
      <c r="AN551" s="413">
        <f t="shared" si="102"/>
        <v>1</v>
      </c>
      <c r="AO551" s="413"/>
      <c r="AP551" s="413"/>
      <c r="AQ551" s="413">
        <f t="shared" si="103"/>
        <v>1</v>
      </c>
      <c r="AR551" s="414" t="str">
        <f>IF(A551="","",VLOOKUP(A551,'Base Sites'!A:B,2,FALSE))</f>
        <v>Val de Lys Automobiles</v>
      </c>
      <c r="AS551" s="414" t="str">
        <f t="shared" si="104"/>
        <v>VOLKSWAGEN</v>
      </c>
      <c r="AT551" s="413"/>
      <c r="AU551" s="415" t="str">
        <f>IF(A551="","",VLOOKUP(L551,'Base Vendeurs'!A:B,2,FALSE))</f>
        <v>Sociétés NORD</v>
      </c>
      <c r="AV551" s="409">
        <f t="shared" si="105"/>
        <v>246.78</v>
      </c>
      <c r="AW551" s="411">
        <f t="shared" si="106"/>
        <v>1.1172076599212278E-2</v>
      </c>
      <c r="AX551" s="415" t="str">
        <f t="shared" si="107"/>
        <v>NON</v>
      </c>
      <c r="AY551" s="231">
        <f>+MargesVN[[#This Row],[Total COM]]+MargesVN[[#This Row],[EXT GIE]]+MargesVN[[#This Row],[Forfait immat]]</f>
        <v>12.1424</v>
      </c>
    </row>
    <row r="552" spans="1:51" s="231" customFormat="1" ht="11.25" customHeight="1" x14ac:dyDescent="0.25">
      <c r="A552" s="401">
        <v>60</v>
      </c>
      <c r="B552" s="401" t="s">
        <v>163</v>
      </c>
      <c r="C552" s="401" t="s">
        <v>104</v>
      </c>
      <c r="D552" s="402">
        <v>46085</v>
      </c>
      <c r="E552" s="403">
        <v>46085</v>
      </c>
      <c r="F552" s="404"/>
      <c r="G552" s="404"/>
      <c r="H552" s="404"/>
      <c r="I552" s="404"/>
      <c r="J552" s="404"/>
      <c r="K552" s="404"/>
      <c r="L552" s="401" t="s">
        <v>112</v>
      </c>
      <c r="M552" s="401">
        <v>512108</v>
      </c>
      <c r="N552" s="401">
        <v>2108</v>
      </c>
      <c r="O552" s="401" t="s">
        <v>2751</v>
      </c>
      <c r="P552" s="405" t="s">
        <v>282</v>
      </c>
      <c r="Q552" s="401" t="s">
        <v>23</v>
      </c>
      <c r="R552" s="406">
        <v>17414</v>
      </c>
      <c r="S552" s="406">
        <v>541.66999999999996</v>
      </c>
      <c r="T552" s="407">
        <f t="shared" si="96"/>
        <v>17955.669999999998</v>
      </c>
      <c r="U552" s="408">
        <v>44</v>
      </c>
      <c r="V552" s="406">
        <v>454.12</v>
      </c>
      <c r="W552" s="409">
        <v>95</v>
      </c>
      <c r="X552" s="410"/>
      <c r="Y552" s="409">
        <f t="shared" si="97"/>
        <v>359.12</v>
      </c>
      <c r="Z552" s="411">
        <f t="shared" si="98"/>
        <v>2.529117543372094E-2</v>
      </c>
      <c r="AA552" s="410">
        <v>0</v>
      </c>
      <c r="AB552" s="409">
        <v>0</v>
      </c>
      <c r="AC552" s="409"/>
      <c r="AD552" s="409"/>
      <c r="AE552" s="412">
        <v>0.1</v>
      </c>
      <c r="AF552" s="412">
        <v>0.1</v>
      </c>
      <c r="AG552" s="409">
        <f t="shared" si="99"/>
        <v>35.911999999999999</v>
      </c>
      <c r="AH552" s="409"/>
      <c r="AI552" s="409">
        <f t="shared" si="100"/>
        <v>35.911999999999999</v>
      </c>
      <c r="AJ552" s="401" t="s">
        <v>164</v>
      </c>
      <c r="AK552" s="401">
        <v>0</v>
      </c>
      <c r="AL552" s="408" t="s">
        <v>293</v>
      </c>
      <c r="AM552" s="413">
        <f t="shared" si="101"/>
        <v>1</v>
      </c>
      <c r="AN552" s="413">
        <f t="shared" si="102"/>
        <v>1</v>
      </c>
      <c r="AO552" s="413"/>
      <c r="AP552" s="413"/>
      <c r="AQ552" s="413">
        <f t="shared" si="103"/>
        <v>1</v>
      </c>
      <c r="AR552" s="414" t="str">
        <f>IF(A552="","",VLOOKUP(A552,'Base Sites'!A:B,2,FALSE))</f>
        <v>Val de Lys Automobiles</v>
      </c>
      <c r="AS552" s="414" t="str">
        <f t="shared" si="104"/>
        <v>VOLKSWAGEN</v>
      </c>
      <c r="AT552" s="413"/>
      <c r="AU552" s="415" t="str">
        <f>IF(A552="","",VLOOKUP(L552,'Base Vendeurs'!A:B,2,FALSE))</f>
        <v>Sociétés NORD</v>
      </c>
      <c r="AV552" s="409">
        <f t="shared" si="105"/>
        <v>454.12</v>
      </c>
      <c r="AW552" s="411">
        <f t="shared" si="106"/>
        <v>2.529117543372094E-2</v>
      </c>
      <c r="AX552" s="415" t="str">
        <f t="shared" si="107"/>
        <v>NON</v>
      </c>
      <c r="AY552" s="231">
        <f>+MargesVN[[#This Row],[Total COM]]+MargesVN[[#This Row],[EXT GIE]]+MargesVN[[#This Row],[Forfait immat]]</f>
        <v>35.911999999999999</v>
      </c>
    </row>
    <row r="553" spans="1:51" s="231" customFormat="1" ht="11.25" customHeight="1" x14ac:dyDescent="0.25">
      <c r="A553" s="401">
        <v>60</v>
      </c>
      <c r="B553" s="401" t="s">
        <v>163</v>
      </c>
      <c r="C553" s="401" t="s">
        <v>104</v>
      </c>
      <c r="D553" s="402">
        <v>46085</v>
      </c>
      <c r="E553" s="403">
        <v>46085</v>
      </c>
      <c r="F553" s="404"/>
      <c r="G553" s="404"/>
      <c r="H553" s="404"/>
      <c r="I553" s="404"/>
      <c r="J553" s="404"/>
      <c r="K553" s="404"/>
      <c r="L553" s="401" t="s">
        <v>112</v>
      </c>
      <c r="M553" s="401">
        <v>512109</v>
      </c>
      <c r="N553" s="401">
        <v>2109</v>
      </c>
      <c r="O553" s="401" t="s">
        <v>2714</v>
      </c>
      <c r="P553" s="405" t="s">
        <v>282</v>
      </c>
      <c r="Q553" s="401" t="s">
        <v>23</v>
      </c>
      <c r="R553" s="406">
        <v>17414</v>
      </c>
      <c r="S553" s="406">
        <v>541.66999999999996</v>
      </c>
      <c r="T553" s="407">
        <f t="shared" si="96"/>
        <v>17955.669999999998</v>
      </c>
      <c r="U553" s="408">
        <v>44</v>
      </c>
      <c r="V553" s="406">
        <v>454.12</v>
      </c>
      <c r="W553" s="409">
        <v>95</v>
      </c>
      <c r="X553" s="410"/>
      <c r="Y553" s="409">
        <f t="shared" si="97"/>
        <v>359.12</v>
      </c>
      <c r="Z553" s="411">
        <f t="shared" si="98"/>
        <v>2.529117543372094E-2</v>
      </c>
      <c r="AA553" s="410">
        <v>0</v>
      </c>
      <c r="AB553" s="409">
        <v>0</v>
      </c>
      <c r="AC553" s="409"/>
      <c r="AD553" s="409"/>
      <c r="AE553" s="412">
        <v>0.1</v>
      </c>
      <c r="AF553" s="412">
        <v>0.1</v>
      </c>
      <c r="AG553" s="409">
        <f t="shared" si="99"/>
        <v>35.911999999999999</v>
      </c>
      <c r="AH553" s="409"/>
      <c r="AI553" s="409">
        <f t="shared" si="100"/>
        <v>35.911999999999999</v>
      </c>
      <c r="AJ553" s="401" t="s">
        <v>164</v>
      </c>
      <c r="AK553" s="401">
        <v>0</v>
      </c>
      <c r="AL553" s="408" t="s">
        <v>293</v>
      </c>
      <c r="AM553" s="413">
        <f t="shared" si="101"/>
        <v>1</v>
      </c>
      <c r="AN553" s="413">
        <f t="shared" si="102"/>
        <v>1</v>
      </c>
      <c r="AO553" s="413"/>
      <c r="AP553" s="413"/>
      <c r="AQ553" s="413">
        <f t="shared" si="103"/>
        <v>1</v>
      </c>
      <c r="AR553" s="414" t="str">
        <f>IF(A553="","",VLOOKUP(A553,'Base Sites'!A:B,2,FALSE))</f>
        <v>Val de Lys Automobiles</v>
      </c>
      <c r="AS553" s="414" t="str">
        <f t="shared" si="104"/>
        <v>VOLKSWAGEN</v>
      </c>
      <c r="AT553" s="413"/>
      <c r="AU553" s="415" t="str">
        <f>IF(A553="","",VLOOKUP(L553,'Base Vendeurs'!A:B,2,FALSE))</f>
        <v>Sociétés NORD</v>
      </c>
      <c r="AV553" s="409">
        <f t="shared" si="105"/>
        <v>454.12</v>
      </c>
      <c r="AW553" s="411">
        <f t="shared" si="106"/>
        <v>2.529117543372094E-2</v>
      </c>
      <c r="AX553" s="415" t="str">
        <f t="shared" si="107"/>
        <v>NON</v>
      </c>
      <c r="AY553" s="231">
        <f>+MargesVN[[#This Row],[Total COM]]+MargesVN[[#This Row],[EXT GIE]]+MargesVN[[#This Row],[Forfait immat]]</f>
        <v>35.911999999999999</v>
      </c>
    </row>
    <row r="554" spans="1:51" s="231" customFormat="1" ht="11.25" customHeight="1" x14ac:dyDescent="0.25">
      <c r="A554" s="401">
        <v>60</v>
      </c>
      <c r="B554" s="401" t="s">
        <v>163</v>
      </c>
      <c r="C554" s="401" t="s">
        <v>104</v>
      </c>
      <c r="D554" s="402">
        <v>46085</v>
      </c>
      <c r="E554" s="403">
        <v>46085</v>
      </c>
      <c r="F554" s="404"/>
      <c r="G554" s="404"/>
      <c r="H554" s="404"/>
      <c r="I554" s="404"/>
      <c r="J554" s="404"/>
      <c r="K554" s="404"/>
      <c r="L554" s="401" t="s">
        <v>112</v>
      </c>
      <c r="M554" s="401">
        <v>512110</v>
      </c>
      <c r="N554" s="401">
        <v>2110</v>
      </c>
      <c r="O554" s="401" t="s">
        <v>2724</v>
      </c>
      <c r="P554" s="405" t="s">
        <v>282</v>
      </c>
      <c r="Q554" s="401" t="s">
        <v>23</v>
      </c>
      <c r="R554" s="406">
        <v>17414</v>
      </c>
      <c r="S554" s="406">
        <v>541.66999999999996</v>
      </c>
      <c r="T554" s="407">
        <f t="shared" si="96"/>
        <v>17955.669999999998</v>
      </c>
      <c r="U554" s="408">
        <v>44</v>
      </c>
      <c r="V554" s="406">
        <v>454.12</v>
      </c>
      <c r="W554" s="409">
        <v>95</v>
      </c>
      <c r="X554" s="410"/>
      <c r="Y554" s="409">
        <f t="shared" si="97"/>
        <v>359.12</v>
      </c>
      <c r="Z554" s="411">
        <f t="shared" si="98"/>
        <v>2.529117543372094E-2</v>
      </c>
      <c r="AA554" s="410">
        <v>0</v>
      </c>
      <c r="AB554" s="409">
        <v>0</v>
      </c>
      <c r="AC554" s="409"/>
      <c r="AD554" s="409"/>
      <c r="AE554" s="412">
        <v>0.1</v>
      </c>
      <c r="AF554" s="412">
        <v>0.1</v>
      </c>
      <c r="AG554" s="409">
        <f t="shared" si="99"/>
        <v>35.911999999999999</v>
      </c>
      <c r="AH554" s="409"/>
      <c r="AI554" s="409">
        <f t="shared" si="100"/>
        <v>35.911999999999999</v>
      </c>
      <c r="AJ554" s="401" t="s">
        <v>164</v>
      </c>
      <c r="AK554" s="401">
        <v>0</v>
      </c>
      <c r="AL554" s="408" t="s">
        <v>293</v>
      </c>
      <c r="AM554" s="413">
        <f t="shared" si="101"/>
        <v>1</v>
      </c>
      <c r="AN554" s="413">
        <f t="shared" si="102"/>
        <v>1</v>
      </c>
      <c r="AO554" s="413"/>
      <c r="AP554" s="413"/>
      <c r="AQ554" s="413">
        <f t="shared" si="103"/>
        <v>1</v>
      </c>
      <c r="AR554" s="414" t="str">
        <f>IF(A554="","",VLOOKUP(A554,'Base Sites'!A:B,2,FALSE))</f>
        <v>Val de Lys Automobiles</v>
      </c>
      <c r="AS554" s="414" t="str">
        <f t="shared" si="104"/>
        <v>VOLKSWAGEN</v>
      </c>
      <c r="AT554" s="413"/>
      <c r="AU554" s="415" t="str">
        <f>IF(A554="","",VLOOKUP(L554,'Base Vendeurs'!A:B,2,FALSE))</f>
        <v>Sociétés NORD</v>
      </c>
      <c r="AV554" s="409">
        <f t="shared" si="105"/>
        <v>454.12</v>
      </c>
      <c r="AW554" s="411">
        <f t="shared" si="106"/>
        <v>2.529117543372094E-2</v>
      </c>
      <c r="AX554" s="415" t="str">
        <f t="shared" si="107"/>
        <v>NON</v>
      </c>
      <c r="AY554" s="231">
        <f>+MargesVN[[#This Row],[Total COM]]+MargesVN[[#This Row],[EXT GIE]]+MargesVN[[#This Row],[Forfait immat]]</f>
        <v>35.911999999999999</v>
      </c>
    </row>
    <row r="555" spans="1:51" s="231" customFormat="1" ht="11.25" customHeight="1" x14ac:dyDescent="0.25">
      <c r="A555" s="401">
        <v>60</v>
      </c>
      <c r="B555" s="401" t="s">
        <v>163</v>
      </c>
      <c r="C555" s="401" t="s">
        <v>104</v>
      </c>
      <c r="D555" s="402">
        <v>46085</v>
      </c>
      <c r="E555" s="403">
        <v>46085</v>
      </c>
      <c r="F555" s="404"/>
      <c r="G555" s="404"/>
      <c r="H555" s="404"/>
      <c r="I555" s="404"/>
      <c r="J555" s="404"/>
      <c r="K555" s="404"/>
      <c r="L555" s="401" t="s">
        <v>112</v>
      </c>
      <c r="M555" s="401">
        <v>512111</v>
      </c>
      <c r="N555" s="401">
        <v>2111</v>
      </c>
      <c r="O555" s="401" t="s">
        <v>2743</v>
      </c>
      <c r="P555" s="405" t="s">
        <v>282</v>
      </c>
      <c r="Q555" s="401" t="s">
        <v>23</v>
      </c>
      <c r="R555" s="406">
        <v>17414</v>
      </c>
      <c r="S555" s="406">
        <v>541.66999999999996</v>
      </c>
      <c r="T555" s="407">
        <f t="shared" si="96"/>
        <v>17955.669999999998</v>
      </c>
      <c r="U555" s="408">
        <v>44</v>
      </c>
      <c r="V555" s="406">
        <v>454.12</v>
      </c>
      <c r="W555" s="409">
        <v>95</v>
      </c>
      <c r="X555" s="410"/>
      <c r="Y555" s="409">
        <f t="shared" si="97"/>
        <v>359.12</v>
      </c>
      <c r="Z555" s="411">
        <f t="shared" si="98"/>
        <v>2.529117543372094E-2</v>
      </c>
      <c r="AA555" s="410">
        <v>0</v>
      </c>
      <c r="AB555" s="409">
        <v>0</v>
      </c>
      <c r="AC555" s="409"/>
      <c r="AD555" s="409"/>
      <c r="AE555" s="412">
        <v>0.1</v>
      </c>
      <c r="AF555" s="412">
        <v>0.1</v>
      </c>
      <c r="AG555" s="409">
        <f t="shared" si="99"/>
        <v>35.911999999999999</v>
      </c>
      <c r="AH555" s="409"/>
      <c r="AI555" s="409">
        <f t="shared" si="100"/>
        <v>35.911999999999999</v>
      </c>
      <c r="AJ555" s="401" t="s">
        <v>164</v>
      </c>
      <c r="AK555" s="401">
        <v>0</v>
      </c>
      <c r="AL555" s="408" t="s">
        <v>293</v>
      </c>
      <c r="AM555" s="413">
        <f t="shared" si="101"/>
        <v>1</v>
      </c>
      <c r="AN555" s="413">
        <f t="shared" si="102"/>
        <v>1</v>
      </c>
      <c r="AO555" s="413"/>
      <c r="AP555" s="413"/>
      <c r="AQ555" s="413">
        <f t="shared" si="103"/>
        <v>1</v>
      </c>
      <c r="AR555" s="414" t="str">
        <f>IF(A555="","",VLOOKUP(A555,'Base Sites'!A:B,2,FALSE))</f>
        <v>Val de Lys Automobiles</v>
      </c>
      <c r="AS555" s="414" t="str">
        <f t="shared" si="104"/>
        <v>VOLKSWAGEN</v>
      </c>
      <c r="AT555" s="413"/>
      <c r="AU555" s="415" t="str">
        <f>IF(A555="","",VLOOKUP(L555,'Base Vendeurs'!A:B,2,FALSE))</f>
        <v>Sociétés NORD</v>
      </c>
      <c r="AV555" s="409">
        <f t="shared" si="105"/>
        <v>454.12</v>
      </c>
      <c r="AW555" s="411">
        <f t="shared" si="106"/>
        <v>2.529117543372094E-2</v>
      </c>
      <c r="AX555" s="415" t="str">
        <f t="shared" si="107"/>
        <v>NON</v>
      </c>
      <c r="AY555" s="231">
        <f>+MargesVN[[#This Row],[Total COM]]+MargesVN[[#This Row],[EXT GIE]]+MargesVN[[#This Row],[Forfait immat]]</f>
        <v>35.911999999999999</v>
      </c>
    </row>
    <row r="556" spans="1:51" s="231" customFormat="1" ht="11.25" customHeight="1" x14ac:dyDescent="0.25">
      <c r="A556" s="401">
        <v>10</v>
      </c>
      <c r="B556" s="401" t="s">
        <v>163</v>
      </c>
      <c r="C556" s="401" t="s">
        <v>29</v>
      </c>
      <c r="D556" s="402">
        <v>46160</v>
      </c>
      <c r="E556" s="403">
        <v>46161</v>
      </c>
      <c r="F556" s="404"/>
      <c r="G556" s="404"/>
      <c r="H556" s="404"/>
      <c r="I556" s="404"/>
      <c r="J556" s="404"/>
      <c r="K556" s="404">
        <v>0</v>
      </c>
      <c r="L556" s="401" t="s">
        <v>161</v>
      </c>
      <c r="M556" s="401">
        <v>512112</v>
      </c>
      <c r="N556" s="401">
        <v>2112</v>
      </c>
      <c r="O556" s="401" t="s">
        <v>3819</v>
      </c>
      <c r="P556" s="405" t="s">
        <v>3820</v>
      </c>
      <c r="Q556" s="401" t="s">
        <v>84</v>
      </c>
      <c r="R556" s="406">
        <v>38966.67</v>
      </c>
      <c r="S556" s="406">
        <v>5258.34</v>
      </c>
      <c r="T556" s="407">
        <f t="shared" ref="T556:T618" si="108">+R556+S556</f>
        <v>44225.009999999995</v>
      </c>
      <c r="U556" s="408">
        <v>11</v>
      </c>
      <c r="V556" s="406">
        <v>2136.9299999999998</v>
      </c>
      <c r="W556" s="409">
        <v>35.01</v>
      </c>
      <c r="X556" s="410"/>
      <c r="Y556" s="409">
        <f t="shared" ref="Y556:Y618" si="109">+V556-W556+X556</f>
        <v>2101.9199999999996</v>
      </c>
      <c r="Z556" s="411">
        <f t="shared" ref="Z556:Z618" si="110">(V556+X556)/T556</f>
        <v>4.8319491617978154E-2</v>
      </c>
      <c r="AA556" s="410">
        <v>0</v>
      </c>
      <c r="AB556" s="409">
        <v>-625</v>
      </c>
      <c r="AC556" s="409"/>
      <c r="AD556" s="409"/>
      <c r="AE556" s="412">
        <v>0.1</v>
      </c>
      <c r="AF556" s="412">
        <v>0.1</v>
      </c>
      <c r="AG556" s="409">
        <f t="shared" ref="AG556:AG618" si="111">+Y556*AE556</f>
        <v>210.19199999999998</v>
      </c>
      <c r="AH556" s="409"/>
      <c r="AI556" s="409">
        <f t="shared" ref="AI556:AI618" si="112">+AG556+AH556</f>
        <v>210.19199999999998</v>
      </c>
      <c r="AJ556" s="401" t="s">
        <v>164</v>
      </c>
      <c r="AK556" s="401"/>
      <c r="AL556" s="408"/>
      <c r="AM556" s="413">
        <f t="shared" ref="AM556:AM618" si="113">IF(AL556&gt;0,100%,0%)</f>
        <v>0</v>
      </c>
      <c r="AN556" s="413">
        <f t="shared" ref="AN556:AN618" si="114">IF(A556&gt;0,1,"")</f>
        <v>1</v>
      </c>
      <c r="AO556" s="413"/>
      <c r="AP556" s="413"/>
      <c r="AQ556" s="413">
        <f t="shared" ref="AQ556:AQ618" si="115">IF(AN556="","",+AM556/AN556)</f>
        <v>0</v>
      </c>
      <c r="AR556" s="414" t="str">
        <f>IF(A556="","",VLOOKUP(A556,'Base Sites'!A:B,2,FALSE))</f>
        <v>Valauto Roncq</v>
      </c>
      <c r="AS556" s="414" t="str">
        <f t="shared" ref="AS556:AS618" si="116">IF(C556="VW","VOLKSWAGEN",IF(C556="SE","SEAT",IF(C556="NI","NISSAN",IF(C556="HY","HYUNDAI",IF(C556="VU","VUL",IF(C556="sk","SKODA",IF(C556="ltsk","SKODA",IF(C556="CUPRA","CUPRA",IF(C556="AUDI","AUDI","")))))))))</f>
        <v>SKODA</v>
      </c>
      <c r="AT556" s="413"/>
      <c r="AU556" s="415" t="str">
        <f>IF(A556="","",VLOOKUP(L556,'Base Vendeurs'!A:B,2,FALSE))</f>
        <v>Valauto Roncq Skoda</v>
      </c>
      <c r="AV556" s="409">
        <f t="shared" ref="AV556:AV618" si="117">+V556+AO556</f>
        <v>2136.9299999999998</v>
      </c>
      <c r="AW556" s="411">
        <f t="shared" ref="AW556:AW618" si="118">IF(A556="","",+AV556/T556)</f>
        <v>4.8319491617978154E-2</v>
      </c>
      <c r="AX556" s="415" t="str">
        <f t="shared" ref="AX556:AX618" si="119">IF(AV556&lt;0,"OUI","NON")</f>
        <v>NON</v>
      </c>
      <c r="AY556" s="231">
        <f>+MargesVN[[#This Row],[Total COM]]+MargesVN[[#This Row],[EXT GIE]]+MargesVN[[#This Row],[Forfait immat]]</f>
        <v>210.19199999999998</v>
      </c>
    </row>
    <row r="557" spans="1:51" s="231" customFormat="1" ht="11.25" customHeight="1" x14ac:dyDescent="0.25">
      <c r="A557" s="232">
        <v>35</v>
      </c>
      <c r="B557" s="232" t="s">
        <v>163</v>
      </c>
      <c r="C557" s="232" t="s">
        <v>104</v>
      </c>
      <c r="D557" s="189">
        <v>46042</v>
      </c>
      <c r="E557" s="233">
        <v>46036</v>
      </c>
      <c r="F557" s="190"/>
      <c r="G557" s="190"/>
      <c r="H557" s="190"/>
      <c r="I557" s="190"/>
      <c r="J557" s="190"/>
      <c r="K557" s="190">
        <v>0</v>
      </c>
      <c r="L557" s="232" t="s">
        <v>252</v>
      </c>
      <c r="M557" s="232">
        <v>512112</v>
      </c>
      <c r="N557" s="232">
        <v>2112</v>
      </c>
      <c r="O557" s="232" t="s">
        <v>753</v>
      </c>
      <c r="P557" s="234" t="s">
        <v>754</v>
      </c>
      <c r="Q557" s="232" t="s">
        <v>93</v>
      </c>
      <c r="R557" s="191">
        <v>39564</v>
      </c>
      <c r="S557" s="191">
        <v>-429.17</v>
      </c>
      <c r="T557" s="192">
        <f t="shared" si="108"/>
        <v>39134.83</v>
      </c>
      <c r="U557" s="193">
        <v>33</v>
      </c>
      <c r="V557" s="191">
        <v>1044.67</v>
      </c>
      <c r="W557" s="235">
        <v>95</v>
      </c>
      <c r="X557" s="194"/>
      <c r="Y557" s="235">
        <f t="shared" si="109"/>
        <v>949.67000000000007</v>
      </c>
      <c r="Z557" s="195">
        <f t="shared" si="110"/>
        <v>2.669412387890787E-2</v>
      </c>
      <c r="AA557" s="194">
        <v>-5966.67</v>
      </c>
      <c r="AB557" s="235">
        <v>0</v>
      </c>
      <c r="AC557" s="235"/>
      <c r="AD557" s="235"/>
      <c r="AE557" s="196">
        <v>7.0000000000000007E-2</v>
      </c>
      <c r="AF557" s="196">
        <v>7.0000000000000007E-2</v>
      </c>
      <c r="AG557" s="235">
        <f t="shared" si="111"/>
        <v>66.476900000000015</v>
      </c>
      <c r="AH557" s="235"/>
      <c r="AI557" s="235">
        <f t="shared" si="112"/>
        <v>66.476900000000015</v>
      </c>
      <c r="AJ557" s="232" t="s">
        <v>164</v>
      </c>
      <c r="AK557" s="232">
        <v>30</v>
      </c>
      <c r="AL557" s="193"/>
      <c r="AM557" s="236">
        <f t="shared" si="113"/>
        <v>0</v>
      </c>
      <c r="AN557" s="236">
        <f t="shared" si="114"/>
        <v>1</v>
      </c>
      <c r="AO557" s="236"/>
      <c r="AP557" s="236"/>
      <c r="AQ557" s="236">
        <f t="shared" si="115"/>
        <v>0</v>
      </c>
      <c r="AR557" s="197" t="str">
        <f>IF(A557="","",VLOOKUP(A557,'Base Sites'!A:B,2,FALSE))</f>
        <v>Valauto Cambrai</v>
      </c>
      <c r="AS557" s="197" t="str">
        <f t="shared" si="116"/>
        <v>VOLKSWAGEN</v>
      </c>
      <c r="AT557" s="236"/>
      <c r="AU557" s="237" t="str">
        <f>IF(A557="","",VLOOKUP(L557,'Base Vendeurs'!A:B,2,FALSE))</f>
        <v>Valauto Cambrai</v>
      </c>
      <c r="AV557" s="235">
        <f t="shared" si="117"/>
        <v>1044.67</v>
      </c>
      <c r="AW557" s="195">
        <f t="shared" si="118"/>
        <v>2.669412387890787E-2</v>
      </c>
      <c r="AX557" s="237" t="str">
        <f t="shared" si="119"/>
        <v>NON</v>
      </c>
      <c r="AY557" s="231">
        <f>+MargesVN[[#This Row],[Total COM]]+MargesVN[[#This Row],[EXT GIE]]+MargesVN[[#This Row],[Forfait immat]]</f>
        <v>96.476900000000015</v>
      </c>
    </row>
    <row r="558" spans="1:51" s="231" customFormat="1" ht="11.25" customHeight="1" x14ac:dyDescent="0.25">
      <c r="A558" s="401">
        <v>60</v>
      </c>
      <c r="B558" s="401" t="s">
        <v>163</v>
      </c>
      <c r="C558" s="401" t="s">
        <v>104</v>
      </c>
      <c r="D558" s="402">
        <v>46085</v>
      </c>
      <c r="E558" s="403">
        <v>46085</v>
      </c>
      <c r="F558" s="404"/>
      <c r="G558" s="404"/>
      <c r="H558" s="404"/>
      <c r="I558" s="404"/>
      <c r="J558" s="404"/>
      <c r="K558" s="404"/>
      <c r="L558" s="401" t="s">
        <v>112</v>
      </c>
      <c r="M558" s="401">
        <v>512112</v>
      </c>
      <c r="N558" s="401">
        <v>2112</v>
      </c>
      <c r="O558" s="401" t="s">
        <v>2715</v>
      </c>
      <c r="P558" s="405" t="s">
        <v>282</v>
      </c>
      <c r="Q558" s="401" t="s">
        <v>23</v>
      </c>
      <c r="R558" s="406">
        <v>17414</v>
      </c>
      <c r="S558" s="406">
        <v>541.66999999999996</v>
      </c>
      <c r="T558" s="407">
        <f t="shared" si="108"/>
        <v>17955.669999999998</v>
      </c>
      <c r="U558" s="408">
        <v>44</v>
      </c>
      <c r="V558" s="406">
        <v>454.12</v>
      </c>
      <c r="W558" s="409">
        <v>95</v>
      </c>
      <c r="X558" s="410"/>
      <c r="Y558" s="409">
        <f t="shared" si="109"/>
        <v>359.12</v>
      </c>
      <c r="Z558" s="411">
        <f t="shared" si="110"/>
        <v>2.529117543372094E-2</v>
      </c>
      <c r="AA558" s="410">
        <v>0</v>
      </c>
      <c r="AB558" s="409">
        <v>0</v>
      </c>
      <c r="AC558" s="409"/>
      <c r="AD558" s="409"/>
      <c r="AE558" s="412">
        <v>0.1</v>
      </c>
      <c r="AF558" s="412">
        <v>0.1</v>
      </c>
      <c r="AG558" s="409">
        <f t="shared" si="111"/>
        <v>35.911999999999999</v>
      </c>
      <c r="AH558" s="409"/>
      <c r="AI558" s="409">
        <f t="shared" si="112"/>
        <v>35.911999999999999</v>
      </c>
      <c r="AJ558" s="401" t="s">
        <v>164</v>
      </c>
      <c r="AK558" s="401">
        <v>0</v>
      </c>
      <c r="AL558" s="408" t="s">
        <v>293</v>
      </c>
      <c r="AM558" s="413">
        <f t="shared" si="113"/>
        <v>1</v>
      </c>
      <c r="AN558" s="413">
        <f t="shared" si="114"/>
        <v>1</v>
      </c>
      <c r="AO558" s="413"/>
      <c r="AP558" s="413"/>
      <c r="AQ558" s="413">
        <f t="shared" si="115"/>
        <v>1</v>
      </c>
      <c r="AR558" s="414" t="str">
        <f>IF(A558="","",VLOOKUP(A558,'Base Sites'!A:B,2,FALSE))</f>
        <v>Val de Lys Automobiles</v>
      </c>
      <c r="AS558" s="414" t="str">
        <f t="shared" si="116"/>
        <v>VOLKSWAGEN</v>
      </c>
      <c r="AT558" s="413"/>
      <c r="AU558" s="415" t="str">
        <f>IF(A558="","",VLOOKUP(L558,'Base Vendeurs'!A:B,2,FALSE))</f>
        <v>Sociétés NORD</v>
      </c>
      <c r="AV558" s="409">
        <f t="shared" si="117"/>
        <v>454.12</v>
      </c>
      <c r="AW558" s="411">
        <f t="shared" si="118"/>
        <v>2.529117543372094E-2</v>
      </c>
      <c r="AX558" s="415" t="str">
        <f t="shared" si="119"/>
        <v>NON</v>
      </c>
      <c r="AY558" s="231">
        <f>+MargesVN[[#This Row],[Total COM]]+MargesVN[[#This Row],[EXT GIE]]+MargesVN[[#This Row],[Forfait immat]]</f>
        <v>35.911999999999999</v>
      </c>
    </row>
    <row r="559" spans="1:51" s="231" customFormat="1" ht="11.25" customHeight="1" x14ac:dyDescent="0.25">
      <c r="A559" s="401">
        <v>35</v>
      </c>
      <c r="B559" s="401" t="s">
        <v>163</v>
      </c>
      <c r="C559" s="401" t="s">
        <v>104</v>
      </c>
      <c r="D559" s="402">
        <v>46160</v>
      </c>
      <c r="E559" s="403">
        <v>46155</v>
      </c>
      <c r="F559" s="404"/>
      <c r="G559" s="404"/>
      <c r="H559" s="404"/>
      <c r="I559" s="404"/>
      <c r="J559" s="404"/>
      <c r="K559" s="404">
        <v>0</v>
      </c>
      <c r="L559" s="401" t="s">
        <v>295</v>
      </c>
      <c r="M559" s="401">
        <v>512113</v>
      </c>
      <c r="N559" s="401">
        <v>2113</v>
      </c>
      <c r="O559" s="401" t="s">
        <v>4063</v>
      </c>
      <c r="P559" s="405" t="s">
        <v>4064</v>
      </c>
      <c r="Q559" s="401" t="s">
        <v>93</v>
      </c>
      <c r="R559" s="406">
        <v>33555.67</v>
      </c>
      <c r="S559" s="406">
        <v>4841.68</v>
      </c>
      <c r="T559" s="407">
        <f t="shared" si="108"/>
        <v>38397.35</v>
      </c>
      <c r="U559" s="408">
        <v>11</v>
      </c>
      <c r="V559" s="406">
        <v>2729.68</v>
      </c>
      <c r="W559" s="409">
        <v>95</v>
      </c>
      <c r="X559" s="410"/>
      <c r="Y559" s="409">
        <f t="shared" si="109"/>
        <v>2634.68</v>
      </c>
      <c r="Z559" s="411">
        <f t="shared" si="110"/>
        <v>7.1090322639452988E-2</v>
      </c>
      <c r="AA559" s="410">
        <v>-500</v>
      </c>
      <c r="AB559" s="409">
        <v>0</v>
      </c>
      <c r="AC559" s="409"/>
      <c r="AD559" s="409"/>
      <c r="AE559" s="412">
        <v>0.08</v>
      </c>
      <c r="AF559" s="412">
        <v>7.0000000000000007E-2</v>
      </c>
      <c r="AG559" s="409">
        <f t="shared" si="111"/>
        <v>210.77439999999999</v>
      </c>
      <c r="AH559" s="409"/>
      <c r="AI559" s="409">
        <f t="shared" si="112"/>
        <v>210.77439999999999</v>
      </c>
      <c r="AJ559" s="401" t="s">
        <v>164</v>
      </c>
      <c r="AK559" s="401">
        <v>30</v>
      </c>
      <c r="AL559" s="408">
        <v>100</v>
      </c>
      <c r="AM559" s="413">
        <f t="shared" si="113"/>
        <v>1</v>
      </c>
      <c r="AN559" s="413">
        <f t="shared" si="114"/>
        <v>1</v>
      </c>
      <c r="AO559" s="413"/>
      <c r="AP559" s="413"/>
      <c r="AQ559" s="413">
        <f t="shared" si="115"/>
        <v>1</v>
      </c>
      <c r="AR559" s="414" t="str">
        <f>IF(A559="","",VLOOKUP(A559,'Base Sites'!A:B,2,FALSE))</f>
        <v>Valauto Cambrai</v>
      </c>
      <c r="AS559" s="414" t="str">
        <f t="shared" si="116"/>
        <v>VOLKSWAGEN</v>
      </c>
      <c r="AT559" s="413"/>
      <c r="AU559" s="415" t="str">
        <f>IF(A559="","",VLOOKUP(L559,'Base Vendeurs'!A:B,2,FALSE))</f>
        <v>Valauto Cambrai</v>
      </c>
      <c r="AV559" s="409">
        <f t="shared" si="117"/>
        <v>2729.68</v>
      </c>
      <c r="AW559" s="411">
        <f t="shared" si="118"/>
        <v>7.1090322639452988E-2</v>
      </c>
      <c r="AX559" s="415" t="str">
        <f t="shared" si="119"/>
        <v>NON</v>
      </c>
      <c r="AY559" s="231">
        <f>+MargesVN[[#This Row],[Total COM]]+MargesVN[[#This Row],[EXT GIE]]+MargesVN[[#This Row],[Forfait immat]]</f>
        <v>340.77440000000001</v>
      </c>
    </row>
    <row r="560" spans="1:51" s="231" customFormat="1" ht="11.25" customHeight="1" x14ac:dyDescent="0.25">
      <c r="A560" s="401">
        <v>60</v>
      </c>
      <c r="B560" s="401" t="s">
        <v>163</v>
      </c>
      <c r="C560" s="401" t="s">
        <v>104</v>
      </c>
      <c r="D560" s="402">
        <v>46085</v>
      </c>
      <c r="E560" s="403">
        <v>46085</v>
      </c>
      <c r="F560" s="404"/>
      <c r="G560" s="404"/>
      <c r="H560" s="404"/>
      <c r="I560" s="404"/>
      <c r="J560" s="404"/>
      <c r="K560" s="404"/>
      <c r="L560" s="401" t="s">
        <v>112</v>
      </c>
      <c r="M560" s="401">
        <v>512113</v>
      </c>
      <c r="N560" s="401">
        <v>2113</v>
      </c>
      <c r="O560" s="401" t="s">
        <v>2744</v>
      </c>
      <c r="P560" s="405" t="s">
        <v>282</v>
      </c>
      <c r="Q560" s="401" t="s">
        <v>23</v>
      </c>
      <c r="R560" s="406">
        <v>17414</v>
      </c>
      <c r="S560" s="406">
        <v>541.66999999999996</v>
      </c>
      <c r="T560" s="407">
        <f t="shared" si="108"/>
        <v>17955.669999999998</v>
      </c>
      <c r="U560" s="408">
        <v>44</v>
      </c>
      <c r="V560" s="406">
        <v>454.12</v>
      </c>
      <c r="W560" s="409">
        <v>95</v>
      </c>
      <c r="X560" s="410"/>
      <c r="Y560" s="409">
        <f t="shared" si="109"/>
        <v>359.12</v>
      </c>
      <c r="Z560" s="411">
        <f t="shared" si="110"/>
        <v>2.529117543372094E-2</v>
      </c>
      <c r="AA560" s="410">
        <v>0</v>
      </c>
      <c r="AB560" s="409">
        <v>0</v>
      </c>
      <c r="AC560" s="409"/>
      <c r="AD560" s="409"/>
      <c r="AE560" s="412">
        <v>0.1</v>
      </c>
      <c r="AF560" s="412">
        <v>0.1</v>
      </c>
      <c r="AG560" s="409">
        <f t="shared" si="111"/>
        <v>35.911999999999999</v>
      </c>
      <c r="AH560" s="409"/>
      <c r="AI560" s="409">
        <f t="shared" si="112"/>
        <v>35.911999999999999</v>
      </c>
      <c r="AJ560" s="401" t="s">
        <v>164</v>
      </c>
      <c r="AK560" s="401">
        <v>0</v>
      </c>
      <c r="AL560" s="408" t="s">
        <v>293</v>
      </c>
      <c r="AM560" s="413">
        <f t="shared" si="113"/>
        <v>1</v>
      </c>
      <c r="AN560" s="413">
        <f t="shared" si="114"/>
        <v>1</v>
      </c>
      <c r="AO560" s="413"/>
      <c r="AP560" s="413"/>
      <c r="AQ560" s="413">
        <f t="shared" si="115"/>
        <v>1</v>
      </c>
      <c r="AR560" s="414" t="str">
        <f>IF(A560="","",VLOOKUP(A560,'Base Sites'!A:B,2,FALSE))</f>
        <v>Val de Lys Automobiles</v>
      </c>
      <c r="AS560" s="414" t="str">
        <f t="shared" si="116"/>
        <v>VOLKSWAGEN</v>
      </c>
      <c r="AT560" s="413"/>
      <c r="AU560" s="415" t="str">
        <f>IF(A560="","",VLOOKUP(L560,'Base Vendeurs'!A:B,2,FALSE))</f>
        <v>Sociétés NORD</v>
      </c>
      <c r="AV560" s="409">
        <f t="shared" si="117"/>
        <v>454.12</v>
      </c>
      <c r="AW560" s="411">
        <f t="shared" si="118"/>
        <v>2.529117543372094E-2</v>
      </c>
      <c r="AX560" s="415" t="str">
        <f t="shared" si="119"/>
        <v>NON</v>
      </c>
      <c r="AY560" s="231">
        <f>+MargesVN[[#This Row],[Total COM]]+MargesVN[[#This Row],[EXT GIE]]+MargesVN[[#This Row],[Forfait immat]]</f>
        <v>35.911999999999999</v>
      </c>
    </row>
    <row r="561" spans="1:51" s="231" customFormat="1" ht="11.25" customHeight="1" x14ac:dyDescent="0.25">
      <c r="A561" s="431">
        <v>35</v>
      </c>
      <c r="B561" s="431" t="s">
        <v>163</v>
      </c>
      <c r="C561" s="431" t="s">
        <v>104</v>
      </c>
      <c r="D561" s="432">
        <v>46183</v>
      </c>
      <c r="E561" s="433">
        <v>46183</v>
      </c>
      <c r="F561" s="434"/>
      <c r="G561" s="434"/>
      <c r="H561" s="434"/>
      <c r="I561" s="434"/>
      <c r="J561" s="434"/>
      <c r="K561" s="434">
        <v>0</v>
      </c>
      <c r="L561" s="431" t="s">
        <v>295</v>
      </c>
      <c r="M561" s="431">
        <v>512114</v>
      </c>
      <c r="N561" s="431">
        <v>2114</v>
      </c>
      <c r="O561" s="431" t="s">
        <v>4993</v>
      </c>
      <c r="P561" s="435" t="s">
        <v>4994</v>
      </c>
      <c r="Q561" s="431" t="s">
        <v>177</v>
      </c>
      <c r="R561" s="436">
        <v>38438.33</v>
      </c>
      <c r="S561" s="436">
        <v>283.33</v>
      </c>
      <c r="T561" s="437">
        <f t="shared" si="108"/>
        <v>38721.660000000003</v>
      </c>
      <c r="U561" s="438">
        <v>2</v>
      </c>
      <c r="V561" s="436">
        <v>1872.18</v>
      </c>
      <c r="W561" s="439">
        <v>95</v>
      </c>
      <c r="X561" s="440"/>
      <c r="Y561" s="439">
        <f t="shared" si="109"/>
        <v>1777.18</v>
      </c>
      <c r="Z561" s="441">
        <f t="shared" si="110"/>
        <v>4.8349683355517294E-2</v>
      </c>
      <c r="AA561" s="440">
        <v>0</v>
      </c>
      <c r="AB561" s="439">
        <v>-5566.67</v>
      </c>
      <c r="AC561" s="439"/>
      <c r="AD561" s="439"/>
      <c r="AE561" s="442">
        <v>7.0000000000000007E-2</v>
      </c>
      <c r="AF561" s="442">
        <v>0.08</v>
      </c>
      <c r="AG561" s="439">
        <f t="shared" si="111"/>
        <v>124.40260000000002</v>
      </c>
      <c r="AH561" s="439"/>
      <c r="AI561" s="439">
        <f t="shared" si="112"/>
        <v>124.40260000000002</v>
      </c>
      <c r="AJ561" s="431" t="s">
        <v>164</v>
      </c>
      <c r="AK561" s="431"/>
      <c r="AL561" s="438">
        <v>100</v>
      </c>
      <c r="AM561" s="443">
        <f t="shared" si="113"/>
        <v>1</v>
      </c>
      <c r="AN561" s="443">
        <f t="shared" si="114"/>
        <v>1</v>
      </c>
      <c r="AO561" s="443"/>
      <c r="AP561" s="443"/>
      <c r="AQ561" s="443">
        <f t="shared" si="115"/>
        <v>1</v>
      </c>
      <c r="AR561" s="444" t="str">
        <f>IF(A561="","",VLOOKUP(A561,'Base Sites'!A:B,2,FALSE))</f>
        <v>Valauto Cambrai</v>
      </c>
      <c r="AS561" s="444" t="str">
        <f t="shared" si="116"/>
        <v>VOLKSWAGEN</v>
      </c>
      <c r="AT561" s="443"/>
      <c r="AU561" s="445" t="str">
        <f>IF(A561="","",VLOOKUP(L561,'Base Vendeurs'!A:B,2,FALSE))</f>
        <v>Valauto Cambrai</v>
      </c>
      <c r="AV561" s="439">
        <f t="shared" si="117"/>
        <v>1872.18</v>
      </c>
      <c r="AW561" s="441">
        <f t="shared" si="118"/>
        <v>4.8349683355517294E-2</v>
      </c>
      <c r="AX561" s="445" t="str">
        <f t="shared" si="119"/>
        <v>NON</v>
      </c>
      <c r="AY561" s="231">
        <f>+MargesVN[[#This Row],[Total COM]]+MargesVN[[#This Row],[EXT GIE]]+MargesVN[[#This Row],[Forfait immat]]</f>
        <v>224.40260000000001</v>
      </c>
    </row>
    <row r="562" spans="1:51" s="231" customFormat="1" ht="11.25" customHeight="1" x14ac:dyDescent="0.25">
      <c r="A562" s="401">
        <v>60</v>
      </c>
      <c r="B562" s="401" t="s">
        <v>163</v>
      </c>
      <c r="C562" s="401" t="s">
        <v>104</v>
      </c>
      <c r="D562" s="402">
        <v>46085</v>
      </c>
      <c r="E562" s="403">
        <v>46085</v>
      </c>
      <c r="F562" s="404"/>
      <c r="G562" s="404"/>
      <c r="H562" s="404"/>
      <c r="I562" s="404"/>
      <c r="J562" s="404"/>
      <c r="K562" s="404"/>
      <c r="L562" s="401" t="s">
        <v>112</v>
      </c>
      <c r="M562" s="401">
        <v>512114</v>
      </c>
      <c r="N562" s="401">
        <v>2114</v>
      </c>
      <c r="O562" s="401" t="s">
        <v>2728</v>
      </c>
      <c r="P562" s="405" t="s">
        <v>282</v>
      </c>
      <c r="Q562" s="401" t="s">
        <v>23</v>
      </c>
      <c r="R562" s="406">
        <v>17414</v>
      </c>
      <c r="S562" s="406">
        <v>541.66999999999996</v>
      </c>
      <c r="T562" s="407">
        <f t="shared" si="108"/>
        <v>17955.669999999998</v>
      </c>
      <c r="U562" s="408">
        <v>44</v>
      </c>
      <c r="V562" s="406">
        <v>454.12</v>
      </c>
      <c r="W562" s="409">
        <v>95</v>
      </c>
      <c r="X562" s="410"/>
      <c r="Y562" s="409">
        <f t="shared" si="109"/>
        <v>359.12</v>
      </c>
      <c r="Z562" s="411">
        <f t="shared" si="110"/>
        <v>2.529117543372094E-2</v>
      </c>
      <c r="AA562" s="410">
        <v>0</v>
      </c>
      <c r="AB562" s="409">
        <v>0</v>
      </c>
      <c r="AC562" s="409"/>
      <c r="AD562" s="409"/>
      <c r="AE562" s="412">
        <v>0.1</v>
      </c>
      <c r="AF562" s="412">
        <v>0.1</v>
      </c>
      <c r="AG562" s="409">
        <f t="shared" si="111"/>
        <v>35.911999999999999</v>
      </c>
      <c r="AH562" s="409"/>
      <c r="AI562" s="409">
        <f t="shared" si="112"/>
        <v>35.911999999999999</v>
      </c>
      <c r="AJ562" s="401" t="s">
        <v>164</v>
      </c>
      <c r="AK562" s="401">
        <v>0</v>
      </c>
      <c r="AL562" s="408" t="s">
        <v>293</v>
      </c>
      <c r="AM562" s="413">
        <f t="shared" si="113"/>
        <v>1</v>
      </c>
      <c r="AN562" s="413">
        <f t="shared" si="114"/>
        <v>1</v>
      </c>
      <c r="AO562" s="413"/>
      <c r="AP562" s="413"/>
      <c r="AQ562" s="413">
        <f t="shared" si="115"/>
        <v>1</v>
      </c>
      <c r="AR562" s="414" t="str">
        <f>IF(A562="","",VLOOKUP(A562,'Base Sites'!A:B,2,FALSE))</f>
        <v>Val de Lys Automobiles</v>
      </c>
      <c r="AS562" s="414" t="str">
        <f t="shared" si="116"/>
        <v>VOLKSWAGEN</v>
      </c>
      <c r="AT562" s="413"/>
      <c r="AU562" s="415" t="str">
        <f>IF(A562="","",VLOOKUP(L562,'Base Vendeurs'!A:B,2,FALSE))</f>
        <v>Sociétés NORD</v>
      </c>
      <c r="AV562" s="409">
        <f t="shared" si="117"/>
        <v>454.12</v>
      </c>
      <c r="AW562" s="411">
        <f t="shared" si="118"/>
        <v>2.529117543372094E-2</v>
      </c>
      <c r="AX562" s="415" t="str">
        <f t="shared" si="119"/>
        <v>NON</v>
      </c>
      <c r="AY562" s="231">
        <f>+MargesVN[[#This Row],[Total COM]]+MargesVN[[#This Row],[EXT GIE]]+MargesVN[[#This Row],[Forfait immat]]</f>
        <v>35.911999999999999</v>
      </c>
    </row>
    <row r="563" spans="1:51" s="231" customFormat="1" ht="11.25" customHeight="1" x14ac:dyDescent="0.25">
      <c r="A563" s="431">
        <v>35</v>
      </c>
      <c r="B563" s="431" t="s">
        <v>163</v>
      </c>
      <c r="C563" s="431" t="s">
        <v>104</v>
      </c>
      <c r="D563" s="432">
        <v>46169</v>
      </c>
      <c r="E563" s="433">
        <v>46170</v>
      </c>
      <c r="F563" s="434"/>
      <c r="G563" s="434"/>
      <c r="H563" s="434"/>
      <c r="I563" s="434"/>
      <c r="J563" s="434"/>
      <c r="K563" s="434">
        <v>0</v>
      </c>
      <c r="L563" s="431" t="s">
        <v>252</v>
      </c>
      <c r="M563" s="431">
        <v>512115</v>
      </c>
      <c r="N563" s="431">
        <v>2115</v>
      </c>
      <c r="O563" s="431" t="s">
        <v>4112</v>
      </c>
      <c r="P563" s="435" t="s">
        <v>4113</v>
      </c>
      <c r="Q563" s="431" t="s">
        <v>93</v>
      </c>
      <c r="R563" s="436">
        <v>27305.67</v>
      </c>
      <c r="S563" s="436">
        <v>891.67</v>
      </c>
      <c r="T563" s="437">
        <f t="shared" si="108"/>
        <v>28197.339999999997</v>
      </c>
      <c r="U563" s="438">
        <v>29</v>
      </c>
      <c r="V563" s="436">
        <v>1403.21</v>
      </c>
      <c r="W563" s="439">
        <v>95</v>
      </c>
      <c r="X563" s="440"/>
      <c r="Y563" s="439">
        <f t="shared" si="109"/>
        <v>1308.21</v>
      </c>
      <c r="Z563" s="441">
        <f t="shared" si="110"/>
        <v>4.976391390109848E-2</v>
      </c>
      <c r="AA563" s="440">
        <v>-916.67</v>
      </c>
      <c r="AB563" s="439">
        <v>0</v>
      </c>
      <c r="AC563" s="439"/>
      <c r="AD563" s="439"/>
      <c r="AE563" s="442">
        <v>7.0000000000000007E-2</v>
      </c>
      <c r="AF563" s="442">
        <v>7.0000000000000007E-2</v>
      </c>
      <c r="AG563" s="439">
        <f t="shared" si="111"/>
        <v>91.574700000000007</v>
      </c>
      <c r="AH563" s="439"/>
      <c r="AI563" s="439">
        <f t="shared" si="112"/>
        <v>91.574700000000007</v>
      </c>
      <c r="AJ563" s="431" t="s">
        <v>164</v>
      </c>
      <c r="AK563" s="431"/>
      <c r="AL563" s="438"/>
      <c r="AM563" s="443">
        <f t="shared" si="113"/>
        <v>0</v>
      </c>
      <c r="AN563" s="443">
        <f t="shared" si="114"/>
        <v>1</v>
      </c>
      <c r="AO563" s="443"/>
      <c r="AP563" s="443"/>
      <c r="AQ563" s="443">
        <f t="shared" si="115"/>
        <v>0</v>
      </c>
      <c r="AR563" s="444" t="str">
        <f>IF(A563="","",VLOOKUP(A563,'Base Sites'!A:B,2,FALSE))</f>
        <v>Valauto Cambrai</v>
      </c>
      <c r="AS563" s="444" t="str">
        <f t="shared" si="116"/>
        <v>VOLKSWAGEN</v>
      </c>
      <c r="AT563" s="443"/>
      <c r="AU563" s="445" t="str">
        <f>IF(A563="","",VLOOKUP(L563,'Base Vendeurs'!A:B,2,FALSE))</f>
        <v>Valauto Cambrai</v>
      </c>
      <c r="AV563" s="439">
        <f t="shared" si="117"/>
        <v>1403.21</v>
      </c>
      <c r="AW563" s="441">
        <f t="shared" si="118"/>
        <v>4.976391390109848E-2</v>
      </c>
      <c r="AX563" s="445" t="str">
        <f t="shared" si="119"/>
        <v>NON</v>
      </c>
      <c r="AY563" s="231">
        <f>+MargesVN[[#This Row],[Total COM]]+MargesVN[[#This Row],[EXT GIE]]+MargesVN[[#This Row],[Forfait immat]]</f>
        <v>91.574700000000007</v>
      </c>
    </row>
    <row r="564" spans="1:51" s="231" customFormat="1" ht="11.25" customHeight="1" x14ac:dyDescent="0.25">
      <c r="A564" s="401">
        <v>60</v>
      </c>
      <c r="B564" s="401" t="s">
        <v>163</v>
      </c>
      <c r="C564" s="401" t="s">
        <v>104</v>
      </c>
      <c r="D564" s="402">
        <v>46085</v>
      </c>
      <c r="E564" s="403">
        <v>46085</v>
      </c>
      <c r="F564" s="404"/>
      <c r="G564" s="404"/>
      <c r="H564" s="404"/>
      <c r="I564" s="404"/>
      <c r="J564" s="404"/>
      <c r="K564" s="404"/>
      <c r="L564" s="401" t="s">
        <v>112</v>
      </c>
      <c r="M564" s="401">
        <v>512115</v>
      </c>
      <c r="N564" s="401">
        <v>2115</v>
      </c>
      <c r="O564" s="401" t="s">
        <v>2713</v>
      </c>
      <c r="P564" s="405" t="s">
        <v>282</v>
      </c>
      <c r="Q564" s="401" t="s">
        <v>23</v>
      </c>
      <c r="R564" s="406">
        <v>17414</v>
      </c>
      <c r="S564" s="406">
        <v>541.66999999999996</v>
      </c>
      <c r="T564" s="407">
        <f t="shared" si="108"/>
        <v>17955.669999999998</v>
      </c>
      <c r="U564" s="408">
        <v>44</v>
      </c>
      <c r="V564" s="406">
        <v>454.12</v>
      </c>
      <c r="W564" s="409">
        <v>95</v>
      </c>
      <c r="X564" s="410"/>
      <c r="Y564" s="409">
        <f t="shared" si="109"/>
        <v>359.12</v>
      </c>
      <c r="Z564" s="411">
        <f t="shared" si="110"/>
        <v>2.529117543372094E-2</v>
      </c>
      <c r="AA564" s="410">
        <v>0</v>
      </c>
      <c r="AB564" s="409">
        <v>0</v>
      </c>
      <c r="AC564" s="409"/>
      <c r="AD564" s="409"/>
      <c r="AE564" s="412">
        <v>0.1</v>
      </c>
      <c r="AF564" s="412">
        <v>0.1</v>
      </c>
      <c r="AG564" s="409">
        <f t="shared" si="111"/>
        <v>35.911999999999999</v>
      </c>
      <c r="AH564" s="409"/>
      <c r="AI564" s="409">
        <f t="shared" si="112"/>
        <v>35.911999999999999</v>
      </c>
      <c r="AJ564" s="401" t="s">
        <v>164</v>
      </c>
      <c r="AK564" s="401">
        <v>0</v>
      </c>
      <c r="AL564" s="408" t="s">
        <v>293</v>
      </c>
      <c r="AM564" s="413">
        <f t="shared" si="113"/>
        <v>1</v>
      </c>
      <c r="AN564" s="413">
        <f t="shared" si="114"/>
        <v>1</v>
      </c>
      <c r="AO564" s="413"/>
      <c r="AP564" s="413"/>
      <c r="AQ564" s="413">
        <f t="shared" si="115"/>
        <v>1</v>
      </c>
      <c r="AR564" s="414" t="str">
        <f>IF(A564="","",VLOOKUP(A564,'Base Sites'!A:B,2,FALSE))</f>
        <v>Val de Lys Automobiles</v>
      </c>
      <c r="AS564" s="414" t="str">
        <f t="shared" si="116"/>
        <v>VOLKSWAGEN</v>
      </c>
      <c r="AT564" s="413"/>
      <c r="AU564" s="415" t="str">
        <f>IF(A564="","",VLOOKUP(L564,'Base Vendeurs'!A:B,2,FALSE))</f>
        <v>Sociétés NORD</v>
      </c>
      <c r="AV564" s="409">
        <f t="shared" si="117"/>
        <v>454.12</v>
      </c>
      <c r="AW564" s="411">
        <f t="shared" si="118"/>
        <v>2.529117543372094E-2</v>
      </c>
      <c r="AX564" s="415" t="str">
        <f t="shared" si="119"/>
        <v>NON</v>
      </c>
      <c r="AY564" s="231">
        <f>+MargesVN[[#This Row],[Total COM]]+MargesVN[[#This Row],[EXT GIE]]+MargesVN[[#This Row],[Forfait immat]]</f>
        <v>35.911999999999999</v>
      </c>
    </row>
    <row r="565" spans="1:51" s="231" customFormat="1" ht="11.25" customHeight="1" x14ac:dyDescent="0.25">
      <c r="A565" s="401">
        <v>60</v>
      </c>
      <c r="B565" s="401" t="s">
        <v>163</v>
      </c>
      <c r="C565" s="401" t="s">
        <v>104</v>
      </c>
      <c r="D565" s="402">
        <v>46101</v>
      </c>
      <c r="E565" s="403">
        <v>46100</v>
      </c>
      <c r="F565" s="404"/>
      <c r="G565" s="404"/>
      <c r="H565" s="404"/>
      <c r="I565" s="404"/>
      <c r="J565" s="404"/>
      <c r="K565" s="404"/>
      <c r="L565" s="401" t="s">
        <v>112</v>
      </c>
      <c r="M565" s="401">
        <v>512116</v>
      </c>
      <c r="N565" s="401">
        <v>2116</v>
      </c>
      <c r="O565" s="401" t="s">
        <v>2692</v>
      </c>
      <c r="P565" s="405" t="s">
        <v>282</v>
      </c>
      <c r="Q565" s="401" t="s">
        <v>23</v>
      </c>
      <c r="R565" s="406">
        <v>17414</v>
      </c>
      <c r="S565" s="406">
        <v>541.66999999999996</v>
      </c>
      <c r="T565" s="407">
        <f t="shared" si="108"/>
        <v>17955.669999999998</v>
      </c>
      <c r="U565" s="408">
        <v>60</v>
      </c>
      <c r="V565" s="406">
        <v>454.12</v>
      </c>
      <c r="W565" s="409">
        <v>95</v>
      </c>
      <c r="X565" s="410"/>
      <c r="Y565" s="409">
        <f t="shared" si="109"/>
        <v>359.12</v>
      </c>
      <c r="Z565" s="411">
        <f t="shared" si="110"/>
        <v>2.529117543372094E-2</v>
      </c>
      <c r="AA565" s="410">
        <v>0</v>
      </c>
      <c r="AB565" s="409">
        <v>0</v>
      </c>
      <c r="AC565" s="409"/>
      <c r="AD565" s="409"/>
      <c r="AE565" s="412">
        <v>0.1</v>
      </c>
      <c r="AF565" s="412">
        <v>0.1</v>
      </c>
      <c r="AG565" s="409">
        <f t="shared" si="111"/>
        <v>35.911999999999999</v>
      </c>
      <c r="AH565" s="409"/>
      <c r="AI565" s="409">
        <f t="shared" si="112"/>
        <v>35.911999999999999</v>
      </c>
      <c r="AJ565" s="401" t="s">
        <v>164</v>
      </c>
      <c r="AK565" s="401">
        <v>0</v>
      </c>
      <c r="AL565" s="408" t="s">
        <v>293</v>
      </c>
      <c r="AM565" s="413">
        <f t="shared" si="113"/>
        <v>1</v>
      </c>
      <c r="AN565" s="413">
        <f t="shared" si="114"/>
        <v>1</v>
      </c>
      <c r="AO565" s="413"/>
      <c r="AP565" s="413"/>
      <c r="AQ565" s="413">
        <f t="shared" si="115"/>
        <v>1</v>
      </c>
      <c r="AR565" s="414" t="str">
        <f>IF(A565="","",VLOOKUP(A565,'Base Sites'!A:B,2,FALSE))</f>
        <v>Val de Lys Automobiles</v>
      </c>
      <c r="AS565" s="414" t="str">
        <f t="shared" si="116"/>
        <v>VOLKSWAGEN</v>
      </c>
      <c r="AT565" s="413"/>
      <c r="AU565" s="415" t="str">
        <f>IF(A565="","",VLOOKUP(L565,'Base Vendeurs'!A:B,2,FALSE))</f>
        <v>Sociétés NORD</v>
      </c>
      <c r="AV565" s="409">
        <f t="shared" si="117"/>
        <v>454.12</v>
      </c>
      <c r="AW565" s="411">
        <f t="shared" si="118"/>
        <v>2.529117543372094E-2</v>
      </c>
      <c r="AX565" s="415" t="str">
        <f t="shared" si="119"/>
        <v>NON</v>
      </c>
      <c r="AY565" s="231">
        <f>+MargesVN[[#This Row],[Total COM]]+MargesVN[[#This Row],[EXT GIE]]+MargesVN[[#This Row],[Forfait immat]]</f>
        <v>35.911999999999999</v>
      </c>
    </row>
    <row r="566" spans="1:51" s="231" customFormat="1" ht="11.25" customHeight="1" x14ac:dyDescent="0.25">
      <c r="A566" s="401">
        <v>60</v>
      </c>
      <c r="B566" s="401" t="s">
        <v>163</v>
      </c>
      <c r="C566" s="401" t="s">
        <v>104</v>
      </c>
      <c r="D566" s="402">
        <v>46101</v>
      </c>
      <c r="E566" s="403">
        <v>46100</v>
      </c>
      <c r="F566" s="404"/>
      <c r="G566" s="404"/>
      <c r="H566" s="404"/>
      <c r="I566" s="404"/>
      <c r="J566" s="404"/>
      <c r="K566" s="404"/>
      <c r="L566" s="401" t="s">
        <v>112</v>
      </c>
      <c r="M566" s="401">
        <v>512117</v>
      </c>
      <c r="N566" s="401">
        <v>2117</v>
      </c>
      <c r="O566" s="401" t="s">
        <v>2695</v>
      </c>
      <c r="P566" s="405" t="s">
        <v>282</v>
      </c>
      <c r="Q566" s="401" t="s">
        <v>23</v>
      </c>
      <c r="R566" s="406">
        <v>17414</v>
      </c>
      <c r="S566" s="406">
        <v>541.66999999999996</v>
      </c>
      <c r="T566" s="407">
        <f t="shared" si="108"/>
        <v>17955.669999999998</v>
      </c>
      <c r="U566" s="408">
        <v>50</v>
      </c>
      <c r="V566" s="406">
        <v>454.12</v>
      </c>
      <c r="W566" s="409">
        <v>95</v>
      </c>
      <c r="X566" s="410"/>
      <c r="Y566" s="409">
        <f t="shared" si="109"/>
        <v>359.12</v>
      </c>
      <c r="Z566" s="411">
        <f t="shared" si="110"/>
        <v>2.529117543372094E-2</v>
      </c>
      <c r="AA566" s="410">
        <v>0</v>
      </c>
      <c r="AB566" s="409">
        <v>0</v>
      </c>
      <c r="AC566" s="409"/>
      <c r="AD566" s="409"/>
      <c r="AE566" s="412">
        <v>0.1</v>
      </c>
      <c r="AF566" s="412">
        <v>0.1</v>
      </c>
      <c r="AG566" s="409">
        <f t="shared" si="111"/>
        <v>35.911999999999999</v>
      </c>
      <c r="AH566" s="409"/>
      <c r="AI566" s="409">
        <f t="shared" si="112"/>
        <v>35.911999999999999</v>
      </c>
      <c r="AJ566" s="401" t="s">
        <v>164</v>
      </c>
      <c r="AK566" s="401">
        <v>0</v>
      </c>
      <c r="AL566" s="408" t="s">
        <v>293</v>
      </c>
      <c r="AM566" s="413">
        <f t="shared" si="113"/>
        <v>1</v>
      </c>
      <c r="AN566" s="413">
        <f t="shared" si="114"/>
        <v>1</v>
      </c>
      <c r="AO566" s="413"/>
      <c r="AP566" s="413"/>
      <c r="AQ566" s="413">
        <f t="shared" si="115"/>
        <v>1</v>
      </c>
      <c r="AR566" s="414" t="str">
        <f>IF(A566="","",VLOOKUP(A566,'Base Sites'!A:B,2,FALSE))</f>
        <v>Val de Lys Automobiles</v>
      </c>
      <c r="AS566" s="414" t="str">
        <f t="shared" si="116"/>
        <v>VOLKSWAGEN</v>
      </c>
      <c r="AT566" s="413"/>
      <c r="AU566" s="415" t="str">
        <f>IF(A566="","",VLOOKUP(L566,'Base Vendeurs'!A:B,2,FALSE))</f>
        <v>Sociétés NORD</v>
      </c>
      <c r="AV566" s="409">
        <f t="shared" si="117"/>
        <v>454.12</v>
      </c>
      <c r="AW566" s="411">
        <f t="shared" si="118"/>
        <v>2.529117543372094E-2</v>
      </c>
      <c r="AX566" s="415" t="str">
        <f t="shared" si="119"/>
        <v>NON</v>
      </c>
      <c r="AY566" s="231">
        <f>+MargesVN[[#This Row],[Total COM]]+MargesVN[[#This Row],[EXT GIE]]+MargesVN[[#This Row],[Forfait immat]]</f>
        <v>35.911999999999999</v>
      </c>
    </row>
    <row r="567" spans="1:51" s="231" customFormat="1" ht="11.25" customHeight="1" x14ac:dyDescent="0.25">
      <c r="A567" s="45">
        <v>35</v>
      </c>
      <c r="B567" s="45" t="s">
        <v>163</v>
      </c>
      <c r="C567" s="45" t="s">
        <v>104</v>
      </c>
      <c r="D567" s="44">
        <v>46065</v>
      </c>
      <c r="E567" s="65">
        <v>46059</v>
      </c>
      <c r="F567" s="35"/>
      <c r="G567" s="35"/>
      <c r="H567" s="35"/>
      <c r="I567" s="35"/>
      <c r="J567" s="35"/>
      <c r="K567" s="35">
        <v>0</v>
      </c>
      <c r="L567" s="45" t="s">
        <v>252</v>
      </c>
      <c r="M567" s="45">
        <v>512119</v>
      </c>
      <c r="N567" s="45">
        <v>2119</v>
      </c>
      <c r="O567" s="45" t="s">
        <v>1559</v>
      </c>
      <c r="P567" s="66" t="s">
        <v>1560</v>
      </c>
      <c r="Q567" s="45" t="s">
        <v>107</v>
      </c>
      <c r="R567" s="47">
        <v>22622.33</v>
      </c>
      <c r="S567" s="47">
        <v>1062.51</v>
      </c>
      <c r="T567" s="48">
        <f t="shared" si="108"/>
        <v>23684.84</v>
      </c>
      <c r="U567" s="49">
        <v>23</v>
      </c>
      <c r="V567" s="47">
        <v>545.64</v>
      </c>
      <c r="W567" s="46">
        <v>95</v>
      </c>
      <c r="X567" s="50"/>
      <c r="Y567" s="46">
        <f t="shared" si="109"/>
        <v>450.64</v>
      </c>
      <c r="Z567" s="51">
        <f t="shared" si="110"/>
        <v>2.3037521047218387E-2</v>
      </c>
      <c r="AA567" s="50">
        <v>0</v>
      </c>
      <c r="AB567" s="46">
        <v>-2683.33</v>
      </c>
      <c r="AC567" s="46"/>
      <c r="AD567" s="46"/>
      <c r="AE567" s="52">
        <v>0.13</v>
      </c>
      <c r="AF567" s="52">
        <v>0.13</v>
      </c>
      <c r="AG567" s="46">
        <f t="shared" si="111"/>
        <v>58.583199999999998</v>
      </c>
      <c r="AH567" s="46"/>
      <c r="AI567" s="46">
        <f t="shared" si="112"/>
        <v>58.583199999999998</v>
      </c>
      <c r="AJ567" s="45" t="s">
        <v>149</v>
      </c>
      <c r="AK567" s="45">
        <v>30</v>
      </c>
      <c r="AL567" s="49"/>
      <c r="AM567" s="238">
        <f t="shared" si="113"/>
        <v>0</v>
      </c>
      <c r="AN567" s="238">
        <f t="shared" si="114"/>
        <v>1</v>
      </c>
      <c r="AO567" s="238"/>
      <c r="AP567" s="238"/>
      <c r="AQ567" s="238">
        <f t="shared" si="115"/>
        <v>0</v>
      </c>
      <c r="AR567" s="96" t="str">
        <f>IF(A567="","",VLOOKUP(A567,'Base Sites'!A:B,2,FALSE))</f>
        <v>Valauto Cambrai</v>
      </c>
      <c r="AS567" s="96" t="str">
        <f t="shared" si="116"/>
        <v>VOLKSWAGEN</v>
      </c>
      <c r="AT567" s="238"/>
      <c r="AU567" s="231" t="str">
        <f>IF(A567="","",VLOOKUP(L567,'Base Vendeurs'!A:B,2,FALSE))</f>
        <v>Valauto Cambrai</v>
      </c>
      <c r="AV567" s="46">
        <f t="shared" si="117"/>
        <v>545.64</v>
      </c>
      <c r="AW567" s="51">
        <f t="shared" si="118"/>
        <v>2.3037521047218387E-2</v>
      </c>
      <c r="AX567" s="231" t="str">
        <f t="shared" si="119"/>
        <v>NON</v>
      </c>
      <c r="AY567" s="231">
        <f>+MargesVN[[#This Row],[Total COM]]+MargesVN[[#This Row],[EXT GIE]]+MargesVN[[#This Row],[Forfait immat]]</f>
        <v>88.583200000000005</v>
      </c>
    </row>
    <row r="568" spans="1:51" s="231" customFormat="1" ht="11.25" customHeight="1" x14ac:dyDescent="0.25">
      <c r="A568" s="431">
        <v>60</v>
      </c>
      <c r="B568" s="431" t="s">
        <v>185</v>
      </c>
      <c r="C568" s="431" t="s">
        <v>104</v>
      </c>
      <c r="D568" s="432">
        <v>46190</v>
      </c>
      <c r="E568" s="433">
        <v>46190</v>
      </c>
      <c r="F568" s="434" t="s">
        <v>165</v>
      </c>
      <c r="G568" s="434"/>
      <c r="H568" s="434"/>
      <c r="I568" s="434" t="s">
        <v>165</v>
      </c>
      <c r="J568" s="434"/>
      <c r="K568" s="434">
        <v>-279.3</v>
      </c>
      <c r="L568" s="431" t="s">
        <v>112</v>
      </c>
      <c r="M568" s="431">
        <v>512119</v>
      </c>
      <c r="N568" s="431">
        <v>2119</v>
      </c>
      <c r="O568" s="431" t="s">
        <v>5061</v>
      </c>
      <c r="P568" s="435" t="s">
        <v>282</v>
      </c>
      <c r="Q568" s="431" t="s">
        <v>23</v>
      </c>
      <c r="R568" s="436">
        <v>17714</v>
      </c>
      <c r="S568" s="436">
        <v>541.66999999999996</v>
      </c>
      <c r="T568" s="437">
        <f t="shared" si="108"/>
        <v>18255.669999999998</v>
      </c>
      <c r="U568" s="438">
        <v>7</v>
      </c>
      <c r="V568" s="436">
        <v>450.79</v>
      </c>
      <c r="W568" s="439">
        <v>95</v>
      </c>
      <c r="X568" s="440"/>
      <c r="Y568" s="439">
        <f t="shared" si="109"/>
        <v>355.79</v>
      </c>
      <c r="Z568" s="441">
        <f t="shared" si="110"/>
        <v>2.4693150128151969E-2</v>
      </c>
      <c r="AA568" s="440">
        <v>0</v>
      </c>
      <c r="AB568" s="439">
        <v>0</v>
      </c>
      <c r="AC568" s="439"/>
      <c r="AD568" s="439" t="s">
        <v>5175</v>
      </c>
      <c r="AE568" s="442"/>
      <c r="AF568" s="442">
        <v>0.1</v>
      </c>
      <c r="AG568" s="439">
        <f t="shared" si="111"/>
        <v>0</v>
      </c>
      <c r="AH568" s="439"/>
      <c r="AI568" s="439">
        <f t="shared" si="112"/>
        <v>0</v>
      </c>
      <c r="AJ568" s="431" t="s">
        <v>164</v>
      </c>
      <c r="AK568" s="431">
        <v>0</v>
      </c>
      <c r="AL568" s="438" t="s">
        <v>293</v>
      </c>
      <c r="AM568" s="443">
        <f t="shared" si="113"/>
        <v>1</v>
      </c>
      <c r="AN568" s="443">
        <f t="shared" si="114"/>
        <v>1</v>
      </c>
      <c r="AO568" s="443"/>
      <c r="AP568" s="443"/>
      <c r="AQ568" s="443">
        <f t="shared" si="115"/>
        <v>1</v>
      </c>
      <c r="AR568" s="444" t="str">
        <f>IF(A568="","",VLOOKUP(A568,'Base Sites'!A:B,2,FALSE))</f>
        <v>Val de Lys Automobiles</v>
      </c>
      <c r="AS568" s="444" t="str">
        <f t="shared" si="116"/>
        <v>VOLKSWAGEN</v>
      </c>
      <c r="AT568" s="443"/>
      <c r="AU568" s="445" t="str">
        <f>IF(A568="","",VLOOKUP(L568,'Base Vendeurs'!A:B,2,FALSE))</f>
        <v>Sociétés NORD</v>
      </c>
      <c r="AV568" s="439">
        <f t="shared" si="117"/>
        <v>450.79</v>
      </c>
      <c r="AW568" s="441">
        <f t="shared" si="118"/>
        <v>2.4693150128151969E-2</v>
      </c>
      <c r="AX568" s="445" t="str">
        <f t="shared" si="119"/>
        <v>NON</v>
      </c>
      <c r="AY568" s="231">
        <f>+MargesVN[[#This Row],[Total COM]]+MargesVN[[#This Row],[EXT GIE]]+MargesVN[[#This Row],[Forfait immat]]</f>
        <v>0</v>
      </c>
    </row>
    <row r="569" spans="1:51" s="231" customFormat="1" ht="11.25" customHeight="1" x14ac:dyDescent="0.25">
      <c r="A569" s="431">
        <v>60</v>
      </c>
      <c r="B569" s="431" t="s">
        <v>185</v>
      </c>
      <c r="C569" s="431" t="s">
        <v>104</v>
      </c>
      <c r="D569" s="432">
        <v>46190</v>
      </c>
      <c r="E569" s="433">
        <v>46190</v>
      </c>
      <c r="F569" s="434" t="s">
        <v>165</v>
      </c>
      <c r="G569" s="434"/>
      <c r="H569" s="434"/>
      <c r="I569" s="434" t="s">
        <v>165</v>
      </c>
      <c r="J569" s="434"/>
      <c r="K569" s="434">
        <v>-279.3</v>
      </c>
      <c r="L569" s="431" t="s">
        <v>112</v>
      </c>
      <c r="M569" s="431">
        <v>512121</v>
      </c>
      <c r="N569" s="431">
        <v>2121</v>
      </c>
      <c r="O569" s="431" t="s">
        <v>5098</v>
      </c>
      <c r="P569" s="435" t="s">
        <v>282</v>
      </c>
      <c r="Q569" s="431" t="s">
        <v>23</v>
      </c>
      <c r="R569" s="436">
        <v>17714</v>
      </c>
      <c r="S569" s="436">
        <v>541.66999999999996</v>
      </c>
      <c r="T569" s="437">
        <f t="shared" si="108"/>
        <v>18255.669999999998</v>
      </c>
      <c r="U569" s="438">
        <v>7</v>
      </c>
      <c r="V569" s="436">
        <v>450.79</v>
      </c>
      <c r="W569" s="439">
        <v>95</v>
      </c>
      <c r="X569" s="440"/>
      <c r="Y569" s="439">
        <f t="shared" si="109"/>
        <v>355.79</v>
      </c>
      <c r="Z569" s="441">
        <f t="shared" si="110"/>
        <v>2.4693150128151969E-2</v>
      </c>
      <c r="AA569" s="440">
        <v>0</v>
      </c>
      <c r="AB569" s="439">
        <v>0</v>
      </c>
      <c r="AC569" s="439"/>
      <c r="AD569" s="439" t="s">
        <v>5175</v>
      </c>
      <c r="AE569" s="442"/>
      <c r="AF569" s="442">
        <v>0.1</v>
      </c>
      <c r="AG569" s="439">
        <f t="shared" si="111"/>
        <v>0</v>
      </c>
      <c r="AH569" s="439"/>
      <c r="AI569" s="439">
        <f t="shared" si="112"/>
        <v>0</v>
      </c>
      <c r="AJ569" s="431" t="s">
        <v>164</v>
      </c>
      <c r="AK569" s="431">
        <v>0</v>
      </c>
      <c r="AL569" s="438" t="s">
        <v>293</v>
      </c>
      <c r="AM569" s="443">
        <f t="shared" si="113"/>
        <v>1</v>
      </c>
      <c r="AN569" s="443">
        <f t="shared" si="114"/>
        <v>1</v>
      </c>
      <c r="AO569" s="443"/>
      <c r="AP569" s="443"/>
      <c r="AQ569" s="443">
        <f t="shared" si="115"/>
        <v>1</v>
      </c>
      <c r="AR569" s="444" t="str">
        <f>IF(A569="","",VLOOKUP(A569,'Base Sites'!A:B,2,FALSE))</f>
        <v>Val de Lys Automobiles</v>
      </c>
      <c r="AS569" s="444" t="str">
        <f t="shared" si="116"/>
        <v>VOLKSWAGEN</v>
      </c>
      <c r="AT569" s="443"/>
      <c r="AU569" s="445" t="str">
        <f>IF(A569="","",VLOOKUP(L569,'Base Vendeurs'!A:B,2,FALSE))</f>
        <v>Sociétés NORD</v>
      </c>
      <c r="AV569" s="439">
        <f t="shared" si="117"/>
        <v>450.79</v>
      </c>
      <c r="AW569" s="441">
        <f t="shared" si="118"/>
        <v>2.4693150128151969E-2</v>
      </c>
      <c r="AX569" s="445" t="str">
        <f t="shared" si="119"/>
        <v>NON</v>
      </c>
      <c r="AY569" s="231">
        <f>+MargesVN[[#This Row],[Total COM]]+MargesVN[[#This Row],[EXT GIE]]+MargesVN[[#This Row],[Forfait immat]]</f>
        <v>0</v>
      </c>
    </row>
    <row r="570" spans="1:51" s="231" customFormat="1" ht="11.25" customHeight="1" x14ac:dyDescent="0.25">
      <c r="A570" s="401">
        <v>35</v>
      </c>
      <c r="B570" s="401" t="s">
        <v>163</v>
      </c>
      <c r="C570" s="401" t="s">
        <v>104</v>
      </c>
      <c r="D570" s="402">
        <v>46171</v>
      </c>
      <c r="E570" s="403">
        <v>46171</v>
      </c>
      <c r="F570" s="404"/>
      <c r="G570" s="404"/>
      <c r="H570" s="404"/>
      <c r="I570" s="404"/>
      <c r="J570" s="404"/>
      <c r="K570" s="404">
        <v>0</v>
      </c>
      <c r="L570" s="401" t="s">
        <v>295</v>
      </c>
      <c r="M570" s="401">
        <v>512122</v>
      </c>
      <c r="N570" s="401">
        <v>2122</v>
      </c>
      <c r="O570" s="401" t="s">
        <v>4095</v>
      </c>
      <c r="P570" s="405" t="s">
        <v>4096</v>
      </c>
      <c r="Q570" s="401" t="s">
        <v>93</v>
      </c>
      <c r="R570" s="406">
        <v>27305.67</v>
      </c>
      <c r="S570" s="406">
        <v>1283.3399999999999</v>
      </c>
      <c r="T570" s="407">
        <f t="shared" si="108"/>
        <v>28589.01</v>
      </c>
      <c r="U570" s="408">
        <v>31</v>
      </c>
      <c r="V570" s="406">
        <v>462.18</v>
      </c>
      <c r="W570" s="409">
        <v>95</v>
      </c>
      <c r="X570" s="410"/>
      <c r="Y570" s="409">
        <f t="shared" si="109"/>
        <v>367.18</v>
      </c>
      <c r="Z570" s="411">
        <f t="shared" si="110"/>
        <v>1.6166352035275094E-2</v>
      </c>
      <c r="AA570" s="410">
        <v>-916.67</v>
      </c>
      <c r="AB570" s="409">
        <v>0</v>
      </c>
      <c r="AC570" s="409"/>
      <c r="AD570" s="409"/>
      <c r="AE570" s="412">
        <v>0.08</v>
      </c>
      <c r="AF570" s="412">
        <v>0.08</v>
      </c>
      <c r="AG570" s="409">
        <f t="shared" si="111"/>
        <v>29.374400000000001</v>
      </c>
      <c r="AH570" s="409"/>
      <c r="AI570" s="409">
        <f t="shared" si="112"/>
        <v>29.374400000000001</v>
      </c>
      <c r="AJ570" s="401" t="s">
        <v>149</v>
      </c>
      <c r="AK570" s="401">
        <v>30</v>
      </c>
      <c r="AL570" s="408"/>
      <c r="AM570" s="413">
        <f t="shared" si="113"/>
        <v>0</v>
      </c>
      <c r="AN570" s="413">
        <f t="shared" si="114"/>
        <v>1</v>
      </c>
      <c r="AO570" s="413"/>
      <c r="AP570" s="413"/>
      <c r="AQ570" s="413">
        <f t="shared" si="115"/>
        <v>0</v>
      </c>
      <c r="AR570" s="414" t="str">
        <f>IF(A570="","",VLOOKUP(A570,'Base Sites'!A:B,2,FALSE))</f>
        <v>Valauto Cambrai</v>
      </c>
      <c r="AS570" s="414" t="str">
        <f t="shared" si="116"/>
        <v>VOLKSWAGEN</v>
      </c>
      <c r="AT570" s="413"/>
      <c r="AU570" s="415" t="str">
        <f>IF(A570="","",VLOOKUP(L570,'Base Vendeurs'!A:B,2,FALSE))</f>
        <v>Valauto Cambrai</v>
      </c>
      <c r="AV570" s="409">
        <f t="shared" si="117"/>
        <v>462.18</v>
      </c>
      <c r="AW570" s="411">
        <f t="shared" si="118"/>
        <v>1.6166352035275094E-2</v>
      </c>
      <c r="AX570" s="415" t="str">
        <f t="shared" si="119"/>
        <v>NON</v>
      </c>
      <c r="AY570" s="231">
        <f>+MargesVN[[#This Row],[Total COM]]+MargesVN[[#This Row],[EXT GIE]]+MargesVN[[#This Row],[Forfait immat]]</f>
        <v>59.374400000000001</v>
      </c>
    </row>
    <row r="571" spans="1:51" s="231" customFormat="1" ht="11.25" customHeight="1" x14ac:dyDescent="0.25">
      <c r="A571" s="431">
        <v>60</v>
      </c>
      <c r="B571" s="431" t="s">
        <v>185</v>
      </c>
      <c r="C571" s="431" t="s">
        <v>104</v>
      </c>
      <c r="D571" s="432">
        <v>46190</v>
      </c>
      <c r="E571" s="433">
        <v>46190</v>
      </c>
      <c r="F571" s="434" t="s">
        <v>165</v>
      </c>
      <c r="G571" s="434"/>
      <c r="H571" s="434"/>
      <c r="I571" s="434" t="s">
        <v>165</v>
      </c>
      <c r="J571" s="434"/>
      <c r="K571" s="434">
        <v>-279.3</v>
      </c>
      <c r="L571" s="431" t="s">
        <v>112</v>
      </c>
      <c r="M571" s="431">
        <v>512122</v>
      </c>
      <c r="N571" s="431">
        <v>2122</v>
      </c>
      <c r="O571" s="431" t="s">
        <v>5068</v>
      </c>
      <c r="P571" s="435" t="s">
        <v>282</v>
      </c>
      <c r="Q571" s="431" t="s">
        <v>23</v>
      </c>
      <c r="R571" s="436">
        <v>17714</v>
      </c>
      <c r="S571" s="436">
        <v>541.66999999999996</v>
      </c>
      <c r="T571" s="437">
        <f t="shared" si="108"/>
        <v>18255.669999999998</v>
      </c>
      <c r="U571" s="438">
        <v>7</v>
      </c>
      <c r="V571" s="436">
        <v>450.79</v>
      </c>
      <c r="W571" s="439">
        <v>95</v>
      </c>
      <c r="X571" s="440"/>
      <c r="Y571" s="439">
        <f t="shared" si="109"/>
        <v>355.79</v>
      </c>
      <c r="Z571" s="441">
        <f t="shared" si="110"/>
        <v>2.4693150128151969E-2</v>
      </c>
      <c r="AA571" s="440">
        <v>0</v>
      </c>
      <c r="AB571" s="439">
        <v>0</v>
      </c>
      <c r="AC571" s="439"/>
      <c r="AD571" s="439" t="s">
        <v>5175</v>
      </c>
      <c r="AE571" s="442"/>
      <c r="AF571" s="442">
        <v>0.1</v>
      </c>
      <c r="AG571" s="439">
        <f t="shared" si="111"/>
        <v>0</v>
      </c>
      <c r="AH571" s="439"/>
      <c r="AI571" s="439">
        <f t="shared" si="112"/>
        <v>0</v>
      </c>
      <c r="AJ571" s="431" t="s">
        <v>164</v>
      </c>
      <c r="AK571" s="431">
        <v>0</v>
      </c>
      <c r="AL571" s="438" t="s">
        <v>293</v>
      </c>
      <c r="AM571" s="443">
        <f t="shared" si="113"/>
        <v>1</v>
      </c>
      <c r="AN571" s="443">
        <f t="shared" si="114"/>
        <v>1</v>
      </c>
      <c r="AO571" s="443"/>
      <c r="AP571" s="443"/>
      <c r="AQ571" s="443">
        <f t="shared" si="115"/>
        <v>1</v>
      </c>
      <c r="AR571" s="444" t="str">
        <f>IF(A571="","",VLOOKUP(A571,'Base Sites'!A:B,2,FALSE))</f>
        <v>Val de Lys Automobiles</v>
      </c>
      <c r="AS571" s="444" t="str">
        <f t="shared" si="116"/>
        <v>VOLKSWAGEN</v>
      </c>
      <c r="AT571" s="443"/>
      <c r="AU571" s="445" t="str">
        <f>IF(A571="","",VLOOKUP(L571,'Base Vendeurs'!A:B,2,FALSE))</f>
        <v>Sociétés NORD</v>
      </c>
      <c r="AV571" s="439">
        <f t="shared" si="117"/>
        <v>450.79</v>
      </c>
      <c r="AW571" s="441">
        <f t="shared" si="118"/>
        <v>2.4693150128151969E-2</v>
      </c>
      <c r="AX571" s="445" t="str">
        <f t="shared" si="119"/>
        <v>NON</v>
      </c>
      <c r="AY571" s="231">
        <f>+MargesVN[[#This Row],[Total COM]]+MargesVN[[#This Row],[EXT GIE]]+MargesVN[[#This Row],[Forfait immat]]</f>
        <v>0</v>
      </c>
    </row>
    <row r="572" spans="1:51" s="231" customFormat="1" ht="11.25" customHeight="1" x14ac:dyDescent="0.25">
      <c r="A572" s="431">
        <v>15</v>
      </c>
      <c r="B572" s="431" t="s">
        <v>163</v>
      </c>
      <c r="C572" s="431" t="s">
        <v>257</v>
      </c>
      <c r="D572" s="432">
        <v>46175</v>
      </c>
      <c r="E572" s="433">
        <v>46175</v>
      </c>
      <c r="F572" s="434"/>
      <c r="G572" s="434"/>
      <c r="H572" s="434"/>
      <c r="I572" s="434"/>
      <c r="J572" s="434"/>
      <c r="K572" s="434">
        <v>0</v>
      </c>
      <c r="L572" s="431" t="s">
        <v>259</v>
      </c>
      <c r="M572" s="431">
        <v>512123</v>
      </c>
      <c r="N572" s="431">
        <v>2123</v>
      </c>
      <c r="O572" s="431" t="s">
        <v>4753</v>
      </c>
      <c r="P572" s="435" t="s">
        <v>4754</v>
      </c>
      <c r="Q572" s="431" t="s">
        <v>1247</v>
      </c>
      <c r="R572" s="436">
        <v>38616.33</v>
      </c>
      <c r="S572" s="436">
        <v>16183.34</v>
      </c>
      <c r="T572" s="437">
        <f t="shared" si="108"/>
        <v>54799.67</v>
      </c>
      <c r="U572" s="438">
        <v>12</v>
      </c>
      <c r="V572" s="436">
        <v>2549.5</v>
      </c>
      <c r="W572" s="439">
        <v>108.33</v>
      </c>
      <c r="X572" s="440"/>
      <c r="Y572" s="439">
        <f t="shared" si="109"/>
        <v>2441.17</v>
      </c>
      <c r="Z572" s="441">
        <f t="shared" si="110"/>
        <v>4.6524002790527756E-2</v>
      </c>
      <c r="AA572" s="440">
        <v>0</v>
      </c>
      <c r="AB572" s="439">
        <v>-4739.99</v>
      </c>
      <c r="AC572" s="439"/>
      <c r="AD572" s="439"/>
      <c r="AE572" s="442">
        <v>0.08</v>
      </c>
      <c r="AF572" s="442">
        <v>0.08</v>
      </c>
      <c r="AG572" s="439">
        <f t="shared" si="111"/>
        <v>195.2936</v>
      </c>
      <c r="AH572" s="439"/>
      <c r="AI572" s="439">
        <f t="shared" si="112"/>
        <v>195.2936</v>
      </c>
      <c r="AJ572" s="431" t="s">
        <v>164</v>
      </c>
      <c r="AK572" s="431">
        <v>0</v>
      </c>
      <c r="AL572" s="438">
        <v>50</v>
      </c>
      <c r="AM572" s="443">
        <f t="shared" si="113"/>
        <v>1</v>
      </c>
      <c r="AN572" s="443">
        <f t="shared" si="114"/>
        <v>1</v>
      </c>
      <c r="AO572" s="443"/>
      <c r="AP572" s="443"/>
      <c r="AQ572" s="443">
        <f t="shared" si="115"/>
        <v>1</v>
      </c>
      <c r="AR572" s="444" t="str">
        <f>IF(A572="","",VLOOKUP(A572,'Base Sites'!A:B,2,FALSE))</f>
        <v>Valauto Hainaut</v>
      </c>
      <c r="AS572" s="444" t="str">
        <f t="shared" si="116"/>
        <v>AUDI</v>
      </c>
      <c r="AT572" s="443"/>
      <c r="AU572" s="445" t="str">
        <f>IF(A572="","",VLOOKUP(L572,'Base Vendeurs'!A:B,2,FALSE))</f>
        <v>Valauto Hainaut AUDI</v>
      </c>
      <c r="AV572" s="439">
        <f t="shared" si="117"/>
        <v>2549.5</v>
      </c>
      <c r="AW572" s="441">
        <f t="shared" si="118"/>
        <v>4.6524002790527756E-2</v>
      </c>
      <c r="AX572" s="445" t="str">
        <f t="shared" si="119"/>
        <v>NON</v>
      </c>
      <c r="AY572" s="231">
        <f>+MargesVN[[#This Row],[Total COM]]+MargesVN[[#This Row],[EXT GIE]]+MargesVN[[#This Row],[Forfait immat]]</f>
        <v>245.2936</v>
      </c>
    </row>
    <row r="573" spans="1:51" s="231" customFormat="1" ht="11.25" customHeight="1" x14ac:dyDescent="0.25">
      <c r="A573" s="401">
        <v>60</v>
      </c>
      <c r="B573" s="401" t="s">
        <v>183</v>
      </c>
      <c r="C573" s="401" t="s">
        <v>104</v>
      </c>
      <c r="D573" s="402">
        <v>46091</v>
      </c>
      <c r="E573" s="403">
        <v>46091</v>
      </c>
      <c r="F573" s="404"/>
      <c r="G573" s="404"/>
      <c r="H573" s="404"/>
      <c r="I573" s="404" t="s">
        <v>373</v>
      </c>
      <c r="J573" s="404"/>
      <c r="K573" s="404">
        <v>-279.3</v>
      </c>
      <c r="L573" s="401" t="s">
        <v>112</v>
      </c>
      <c r="M573" s="401">
        <v>512123</v>
      </c>
      <c r="N573" s="401">
        <v>2123</v>
      </c>
      <c r="O573" s="401" t="s">
        <v>2768</v>
      </c>
      <c r="P573" s="405" t="s">
        <v>282</v>
      </c>
      <c r="Q573" s="401" t="s">
        <v>24</v>
      </c>
      <c r="R573" s="406">
        <v>26875</v>
      </c>
      <c r="S573" s="406">
        <v>-208.33</v>
      </c>
      <c r="T573" s="407">
        <f t="shared" si="108"/>
        <v>26666.67</v>
      </c>
      <c r="U573" s="408">
        <v>47</v>
      </c>
      <c r="V573" s="406">
        <v>1061.67</v>
      </c>
      <c r="W573" s="409">
        <v>95</v>
      </c>
      <c r="X573" s="410"/>
      <c r="Y573" s="409">
        <f t="shared" si="109"/>
        <v>966.67000000000007</v>
      </c>
      <c r="Z573" s="411">
        <f t="shared" si="110"/>
        <v>3.98126200234225E-2</v>
      </c>
      <c r="AA573" s="410">
        <v>0</v>
      </c>
      <c r="AB573" s="409">
        <v>0</v>
      </c>
      <c r="AC573" s="409"/>
      <c r="AD573" s="409" t="s">
        <v>4416</v>
      </c>
      <c r="AE573" s="412">
        <v>0.1</v>
      </c>
      <c r="AF573" s="412">
        <v>0.1</v>
      </c>
      <c r="AG573" s="409">
        <f t="shared" si="111"/>
        <v>96.667000000000016</v>
      </c>
      <c r="AH573" s="409"/>
      <c r="AI573" s="409">
        <f t="shared" si="112"/>
        <v>96.667000000000016</v>
      </c>
      <c r="AJ573" s="401" t="s">
        <v>164</v>
      </c>
      <c r="AK573" s="401">
        <v>0</v>
      </c>
      <c r="AL573" s="408" t="s">
        <v>293</v>
      </c>
      <c r="AM573" s="413">
        <f t="shared" si="113"/>
        <v>1</v>
      </c>
      <c r="AN573" s="413">
        <f t="shared" si="114"/>
        <v>1</v>
      </c>
      <c r="AO573" s="413"/>
      <c r="AP573" s="413"/>
      <c r="AQ573" s="413">
        <f t="shared" si="115"/>
        <v>1</v>
      </c>
      <c r="AR573" s="414" t="str">
        <f>IF(A573="","",VLOOKUP(A573,'Base Sites'!A:B,2,FALSE))</f>
        <v>Val de Lys Automobiles</v>
      </c>
      <c r="AS573" s="414" t="str">
        <f t="shared" si="116"/>
        <v>VOLKSWAGEN</v>
      </c>
      <c r="AT573" s="413"/>
      <c r="AU573" s="415" t="str">
        <f>IF(A573="","",VLOOKUP(L573,'Base Vendeurs'!A:B,2,FALSE))</f>
        <v>Sociétés NORD</v>
      </c>
      <c r="AV573" s="409">
        <f t="shared" si="117"/>
        <v>1061.67</v>
      </c>
      <c r="AW573" s="411">
        <f t="shared" si="118"/>
        <v>3.98126200234225E-2</v>
      </c>
      <c r="AX573" s="415" t="str">
        <f t="shared" si="119"/>
        <v>NON</v>
      </c>
      <c r="AY573" s="231">
        <f>+MargesVN[[#This Row],[Total COM]]+MargesVN[[#This Row],[EXT GIE]]+MargesVN[[#This Row],[Forfait immat]]</f>
        <v>96.667000000000016</v>
      </c>
    </row>
    <row r="574" spans="1:51" s="231" customFormat="1" ht="11.25" customHeight="1" x14ac:dyDescent="0.25">
      <c r="A574" s="401">
        <v>60</v>
      </c>
      <c r="B574" s="401" t="s">
        <v>183</v>
      </c>
      <c r="C574" s="401" t="s">
        <v>104</v>
      </c>
      <c r="D574" s="402">
        <v>46091</v>
      </c>
      <c r="E574" s="403">
        <v>46091</v>
      </c>
      <c r="F574" s="404"/>
      <c r="G574" s="404"/>
      <c r="H574" s="404"/>
      <c r="I574" s="404" t="s">
        <v>373</v>
      </c>
      <c r="J574" s="404"/>
      <c r="K574" s="404">
        <v>-279.3</v>
      </c>
      <c r="L574" s="401" t="s">
        <v>112</v>
      </c>
      <c r="M574" s="401">
        <v>512124</v>
      </c>
      <c r="N574" s="401">
        <v>2124</v>
      </c>
      <c r="O574" s="401" t="s">
        <v>2783</v>
      </c>
      <c r="P574" s="405" t="s">
        <v>282</v>
      </c>
      <c r="Q574" s="401" t="s">
        <v>24</v>
      </c>
      <c r="R574" s="406">
        <v>26875</v>
      </c>
      <c r="S574" s="406">
        <v>-208.33</v>
      </c>
      <c r="T574" s="407">
        <f t="shared" si="108"/>
        <v>26666.67</v>
      </c>
      <c r="U574" s="408">
        <v>26</v>
      </c>
      <c r="V574" s="406">
        <v>1061.67</v>
      </c>
      <c r="W574" s="409">
        <v>95</v>
      </c>
      <c r="X574" s="410"/>
      <c r="Y574" s="409">
        <f t="shared" si="109"/>
        <v>966.67000000000007</v>
      </c>
      <c r="Z574" s="411">
        <f t="shared" si="110"/>
        <v>3.98126200234225E-2</v>
      </c>
      <c r="AA574" s="410">
        <v>0</v>
      </c>
      <c r="AB574" s="409">
        <v>0</v>
      </c>
      <c r="AC574" s="409"/>
      <c r="AD574" s="409" t="s">
        <v>4416</v>
      </c>
      <c r="AE574" s="412">
        <v>0.1</v>
      </c>
      <c r="AF574" s="412">
        <v>0.1</v>
      </c>
      <c r="AG574" s="409">
        <f t="shared" si="111"/>
        <v>96.667000000000016</v>
      </c>
      <c r="AH574" s="409"/>
      <c r="AI574" s="409">
        <f t="shared" si="112"/>
        <v>96.667000000000016</v>
      </c>
      <c r="AJ574" s="401" t="s">
        <v>164</v>
      </c>
      <c r="AK574" s="401">
        <v>0</v>
      </c>
      <c r="AL574" s="408" t="s">
        <v>293</v>
      </c>
      <c r="AM574" s="413">
        <f t="shared" si="113"/>
        <v>1</v>
      </c>
      <c r="AN574" s="413">
        <f t="shared" si="114"/>
        <v>1</v>
      </c>
      <c r="AO574" s="413"/>
      <c r="AP574" s="413"/>
      <c r="AQ574" s="413">
        <f t="shared" si="115"/>
        <v>1</v>
      </c>
      <c r="AR574" s="414" t="str">
        <f>IF(A574="","",VLOOKUP(A574,'Base Sites'!A:B,2,FALSE))</f>
        <v>Val de Lys Automobiles</v>
      </c>
      <c r="AS574" s="414" t="str">
        <f t="shared" si="116"/>
        <v>VOLKSWAGEN</v>
      </c>
      <c r="AT574" s="413"/>
      <c r="AU574" s="415" t="str">
        <f>IF(A574="","",VLOOKUP(L574,'Base Vendeurs'!A:B,2,FALSE))</f>
        <v>Sociétés NORD</v>
      </c>
      <c r="AV574" s="409">
        <f t="shared" si="117"/>
        <v>1061.67</v>
      </c>
      <c r="AW574" s="411">
        <f t="shared" si="118"/>
        <v>3.98126200234225E-2</v>
      </c>
      <c r="AX574" s="415" t="str">
        <f t="shared" si="119"/>
        <v>NON</v>
      </c>
      <c r="AY574" s="231">
        <f>+MargesVN[[#This Row],[Total COM]]+MargesVN[[#This Row],[EXT GIE]]+MargesVN[[#This Row],[Forfait immat]]</f>
        <v>96.667000000000016</v>
      </c>
    </row>
    <row r="575" spans="1:51" s="231" customFormat="1" ht="11.25" customHeight="1" x14ac:dyDescent="0.25">
      <c r="A575" s="45">
        <v>35</v>
      </c>
      <c r="B575" s="45" t="s">
        <v>185</v>
      </c>
      <c r="C575" s="45" t="s">
        <v>104</v>
      </c>
      <c r="D575" s="44">
        <v>46080</v>
      </c>
      <c r="E575" s="65">
        <v>46080</v>
      </c>
      <c r="F575" s="35" t="s">
        <v>165</v>
      </c>
      <c r="G575" s="35"/>
      <c r="H575" s="35"/>
      <c r="I575" s="35" t="s">
        <v>165</v>
      </c>
      <c r="J575" s="35"/>
      <c r="K575" s="35">
        <v>73681.899999999994</v>
      </c>
      <c r="L575" s="45" t="s">
        <v>33</v>
      </c>
      <c r="M575" s="45">
        <v>512124</v>
      </c>
      <c r="N575" s="45">
        <v>2124</v>
      </c>
      <c r="O575" s="45" t="s">
        <v>1965</v>
      </c>
      <c r="P575" s="66" t="s">
        <v>65</v>
      </c>
      <c r="Q575" s="45" t="s">
        <v>24</v>
      </c>
      <c r="R575" s="47">
        <v>36791.67</v>
      </c>
      <c r="S575" s="47">
        <v>662.5</v>
      </c>
      <c r="T575" s="48">
        <f t="shared" si="108"/>
        <v>37454.17</v>
      </c>
      <c r="U575" s="49">
        <v>17</v>
      </c>
      <c r="V575" s="47">
        <v>-279.52999999999997</v>
      </c>
      <c r="W575" s="46">
        <v>95</v>
      </c>
      <c r="X575" s="50"/>
      <c r="Y575" s="46">
        <f t="shared" si="109"/>
        <v>-374.53</v>
      </c>
      <c r="Z575" s="51">
        <f t="shared" si="110"/>
        <v>-7.4632544253416906E-3</v>
      </c>
      <c r="AA575" s="50">
        <v>0</v>
      </c>
      <c r="AB575" s="46">
        <v>0</v>
      </c>
      <c r="AC575" s="46"/>
      <c r="AD575" s="46" t="s">
        <v>2054</v>
      </c>
      <c r="AE575" s="52"/>
      <c r="AF575" s="52">
        <v>0</v>
      </c>
      <c r="AG575" s="46">
        <f t="shared" si="111"/>
        <v>0</v>
      </c>
      <c r="AH575" s="46"/>
      <c r="AI575" s="46">
        <f t="shared" si="112"/>
        <v>0</v>
      </c>
      <c r="AJ575" s="45" t="s">
        <v>149</v>
      </c>
      <c r="AK575" s="45">
        <v>1</v>
      </c>
      <c r="AL575" s="49" t="s">
        <v>293</v>
      </c>
      <c r="AM575" s="238">
        <f t="shared" si="113"/>
        <v>1</v>
      </c>
      <c r="AN575" s="238">
        <f t="shared" si="114"/>
        <v>1</v>
      </c>
      <c r="AO575" s="238"/>
      <c r="AP575" s="238"/>
      <c r="AQ575" s="238">
        <f t="shared" si="115"/>
        <v>1</v>
      </c>
      <c r="AR575" s="96" t="str">
        <f>IF(A575="","",VLOOKUP(A575,'Base Sites'!A:B,2,FALSE))</f>
        <v>Valauto Cambrai</v>
      </c>
      <c r="AS575" s="96" t="str">
        <f t="shared" si="116"/>
        <v>VOLKSWAGEN</v>
      </c>
      <c r="AT575" s="238"/>
      <c r="AU575" s="231" t="str">
        <f>IF(A575="","",VLOOKUP(L575,'Base Vendeurs'!A:B,2,FALSE))</f>
        <v>Sociétés NORD</v>
      </c>
      <c r="AV575" s="46">
        <f t="shared" si="117"/>
        <v>-279.52999999999997</v>
      </c>
      <c r="AW575" s="51">
        <f t="shared" si="118"/>
        <v>-7.4632544253416906E-3</v>
      </c>
      <c r="AX575" s="231" t="str">
        <f t="shared" si="119"/>
        <v>OUI</v>
      </c>
      <c r="AY575" s="231">
        <f>+MargesVN[[#This Row],[Total COM]]+MargesVN[[#This Row],[EXT GIE]]+MargesVN[[#This Row],[Forfait immat]]</f>
        <v>1</v>
      </c>
    </row>
    <row r="576" spans="1:51" s="384" customFormat="1" ht="11.25" customHeight="1" x14ac:dyDescent="0.25">
      <c r="A576" s="401">
        <v>60</v>
      </c>
      <c r="B576" s="401" t="s">
        <v>163</v>
      </c>
      <c r="C576" s="401" t="s">
        <v>104</v>
      </c>
      <c r="D576" s="402">
        <v>46091</v>
      </c>
      <c r="E576" s="403">
        <v>46091</v>
      </c>
      <c r="F576" s="404"/>
      <c r="G576" s="404"/>
      <c r="H576" s="404"/>
      <c r="I576" s="404"/>
      <c r="J576" s="404"/>
      <c r="K576" s="404"/>
      <c r="L576" s="401" t="s">
        <v>112</v>
      </c>
      <c r="M576" s="401">
        <v>512125</v>
      </c>
      <c r="N576" s="401">
        <v>2125</v>
      </c>
      <c r="O576" s="401" t="s">
        <v>2784</v>
      </c>
      <c r="P576" s="405" t="s">
        <v>282</v>
      </c>
      <c r="Q576" s="401" t="s">
        <v>24</v>
      </c>
      <c r="R576" s="406">
        <v>26875</v>
      </c>
      <c r="S576" s="406">
        <v>-208.33</v>
      </c>
      <c r="T576" s="407">
        <f t="shared" si="108"/>
        <v>26666.67</v>
      </c>
      <c r="U576" s="408">
        <v>47</v>
      </c>
      <c r="V576" s="406">
        <v>1061.67</v>
      </c>
      <c r="W576" s="409">
        <v>95</v>
      </c>
      <c r="X576" s="410"/>
      <c r="Y576" s="409">
        <f t="shared" si="109"/>
        <v>966.67000000000007</v>
      </c>
      <c r="Z576" s="411">
        <f t="shared" si="110"/>
        <v>3.98126200234225E-2</v>
      </c>
      <c r="AA576" s="410">
        <v>0</v>
      </c>
      <c r="AB576" s="409">
        <v>0</v>
      </c>
      <c r="AC576" s="409"/>
      <c r="AD576" s="409"/>
      <c r="AE576" s="412">
        <v>0.1</v>
      </c>
      <c r="AF576" s="412">
        <v>0.1</v>
      </c>
      <c r="AG576" s="409">
        <f t="shared" si="111"/>
        <v>96.667000000000016</v>
      </c>
      <c r="AH576" s="409"/>
      <c r="AI576" s="409">
        <f t="shared" si="112"/>
        <v>96.667000000000016</v>
      </c>
      <c r="AJ576" s="401" t="s">
        <v>164</v>
      </c>
      <c r="AK576" s="401">
        <v>0</v>
      </c>
      <c r="AL576" s="408" t="s">
        <v>293</v>
      </c>
      <c r="AM576" s="413">
        <f t="shared" si="113"/>
        <v>1</v>
      </c>
      <c r="AN576" s="413">
        <f t="shared" si="114"/>
        <v>1</v>
      </c>
      <c r="AO576" s="413"/>
      <c r="AP576" s="413"/>
      <c r="AQ576" s="413">
        <f t="shared" si="115"/>
        <v>1</v>
      </c>
      <c r="AR576" s="414" t="str">
        <f>IF(A576="","",VLOOKUP(A576,'Base Sites'!A:B,2,FALSE))</f>
        <v>Val de Lys Automobiles</v>
      </c>
      <c r="AS576" s="414" t="str">
        <f t="shared" si="116"/>
        <v>VOLKSWAGEN</v>
      </c>
      <c r="AT576" s="413"/>
      <c r="AU576" s="415" t="str">
        <f>IF(A576="","",VLOOKUP(L576,'Base Vendeurs'!A:B,2,FALSE))</f>
        <v>Sociétés NORD</v>
      </c>
      <c r="AV576" s="409">
        <f t="shared" si="117"/>
        <v>1061.67</v>
      </c>
      <c r="AW576" s="411">
        <f t="shared" si="118"/>
        <v>3.98126200234225E-2</v>
      </c>
      <c r="AX576" s="415" t="str">
        <f t="shared" si="119"/>
        <v>NON</v>
      </c>
      <c r="AY576" s="231">
        <f>+MargesVN[[#This Row],[Total COM]]+MargesVN[[#This Row],[EXT GIE]]+MargesVN[[#This Row],[Forfait immat]]</f>
        <v>96.667000000000016</v>
      </c>
    </row>
    <row r="577" spans="1:51" s="231" customFormat="1" ht="11.25" customHeight="1" x14ac:dyDescent="0.25">
      <c r="A577" s="401">
        <v>60</v>
      </c>
      <c r="B577" s="401" t="s">
        <v>183</v>
      </c>
      <c r="C577" s="401" t="s">
        <v>104</v>
      </c>
      <c r="D577" s="402">
        <v>46091</v>
      </c>
      <c r="E577" s="403">
        <v>46091</v>
      </c>
      <c r="F577" s="404"/>
      <c r="G577" s="404"/>
      <c r="H577" s="404"/>
      <c r="I577" s="404" t="s">
        <v>373</v>
      </c>
      <c r="J577" s="404"/>
      <c r="K577" s="404">
        <v>-279.3</v>
      </c>
      <c r="L577" s="401" t="s">
        <v>112</v>
      </c>
      <c r="M577" s="401">
        <v>512126</v>
      </c>
      <c r="N577" s="401">
        <v>2126</v>
      </c>
      <c r="O577" s="401" t="s">
        <v>2770</v>
      </c>
      <c r="P577" s="405" t="s">
        <v>282</v>
      </c>
      <c r="Q577" s="401" t="s">
        <v>24</v>
      </c>
      <c r="R577" s="406">
        <v>26875</v>
      </c>
      <c r="S577" s="406">
        <v>-208.33</v>
      </c>
      <c r="T577" s="407">
        <f t="shared" si="108"/>
        <v>26666.67</v>
      </c>
      <c r="U577" s="408">
        <v>41</v>
      </c>
      <c r="V577" s="406">
        <v>1061.67</v>
      </c>
      <c r="W577" s="409">
        <v>95</v>
      </c>
      <c r="X577" s="410"/>
      <c r="Y577" s="409">
        <f t="shared" si="109"/>
        <v>966.67000000000007</v>
      </c>
      <c r="Z577" s="411">
        <f t="shared" si="110"/>
        <v>3.98126200234225E-2</v>
      </c>
      <c r="AA577" s="410">
        <v>0</v>
      </c>
      <c r="AB577" s="409">
        <v>0</v>
      </c>
      <c r="AC577" s="409"/>
      <c r="AD577" s="409" t="s">
        <v>4416</v>
      </c>
      <c r="AE577" s="412">
        <v>0.1</v>
      </c>
      <c r="AF577" s="412">
        <v>0.1</v>
      </c>
      <c r="AG577" s="409">
        <f t="shared" si="111"/>
        <v>96.667000000000016</v>
      </c>
      <c r="AH577" s="409"/>
      <c r="AI577" s="409">
        <f t="shared" si="112"/>
        <v>96.667000000000016</v>
      </c>
      <c r="AJ577" s="401" t="s">
        <v>164</v>
      </c>
      <c r="AK577" s="401">
        <v>0</v>
      </c>
      <c r="AL577" s="408" t="s">
        <v>293</v>
      </c>
      <c r="AM577" s="413">
        <f t="shared" si="113"/>
        <v>1</v>
      </c>
      <c r="AN577" s="413">
        <f t="shared" si="114"/>
        <v>1</v>
      </c>
      <c r="AO577" s="413"/>
      <c r="AP577" s="413"/>
      <c r="AQ577" s="413">
        <f t="shared" si="115"/>
        <v>1</v>
      </c>
      <c r="AR577" s="414" t="str">
        <f>IF(A577="","",VLOOKUP(A577,'Base Sites'!A:B,2,FALSE))</f>
        <v>Val de Lys Automobiles</v>
      </c>
      <c r="AS577" s="414" t="str">
        <f t="shared" si="116"/>
        <v>VOLKSWAGEN</v>
      </c>
      <c r="AT577" s="413"/>
      <c r="AU577" s="415" t="str">
        <f>IF(A577="","",VLOOKUP(L577,'Base Vendeurs'!A:B,2,FALSE))</f>
        <v>Sociétés NORD</v>
      </c>
      <c r="AV577" s="409">
        <f t="shared" si="117"/>
        <v>1061.67</v>
      </c>
      <c r="AW577" s="411">
        <f t="shared" si="118"/>
        <v>3.98126200234225E-2</v>
      </c>
      <c r="AX577" s="415" t="str">
        <f t="shared" si="119"/>
        <v>NON</v>
      </c>
      <c r="AY577" s="231">
        <f>+MargesVN[[#This Row],[Total COM]]+MargesVN[[#This Row],[EXT GIE]]+MargesVN[[#This Row],[Forfait immat]]</f>
        <v>96.667000000000016</v>
      </c>
    </row>
    <row r="578" spans="1:51" s="231" customFormat="1" ht="11.25" customHeight="1" x14ac:dyDescent="0.25">
      <c r="A578" s="401">
        <v>60</v>
      </c>
      <c r="B578" s="401" t="s">
        <v>183</v>
      </c>
      <c r="C578" s="401" t="s">
        <v>104</v>
      </c>
      <c r="D578" s="402">
        <v>46091</v>
      </c>
      <c r="E578" s="403">
        <v>46091</v>
      </c>
      <c r="F578" s="404"/>
      <c r="G578" s="404"/>
      <c r="H578" s="404"/>
      <c r="I578" s="404" t="s">
        <v>373</v>
      </c>
      <c r="J578" s="404"/>
      <c r="K578" s="404">
        <v>-279.3</v>
      </c>
      <c r="L578" s="401" t="s">
        <v>112</v>
      </c>
      <c r="M578" s="401">
        <v>512127</v>
      </c>
      <c r="N578" s="401">
        <v>2127</v>
      </c>
      <c r="O578" s="401" t="s">
        <v>2771</v>
      </c>
      <c r="P578" s="405" t="s">
        <v>282</v>
      </c>
      <c r="Q578" s="401" t="s">
        <v>24</v>
      </c>
      <c r="R578" s="406">
        <v>26875</v>
      </c>
      <c r="S578" s="406">
        <v>-208.33</v>
      </c>
      <c r="T578" s="407">
        <f t="shared" si="108"/>
        <v>26666.67</v>
      </c>
      <c r="U578" s="408">
        <v>47</v>
      </c>
      <c r="V578" s="406">
        <v>1061.67</v>
      </c>
      <c r="W578" s="409">
        <v>95</v>
      </c>
      <c r="X578" s="410"/>
      <c r="Y578" s="409">
        <f t="shared" si="109"/>
        <v>966.67000000000007</v>
      </c>
      <c r="Z578" s="411">
        <f t="shared" si="110"/>
        <v>3.98126200234225E-2</v>
      </c>
      <c r="AA578" s="410">
        <v>0</v>
      </c>
      <c r="AB578" s="409">
        <v>0</v>
      </c>
      <c r="AC578" s="409"/>
      <c r="AD578" s="409" t="s">
        <v>4416</v>
      </c>
      <c r="AE578" s="412">
        <v>0.1</v>
      </c>
      <c r="AF578" s="412">
        <v>0.1</v>
      </c>
      <c r="AG578" s="409">
        <f t="shared" si="111"/>
        <v>96.667000000000016</v>
      </c>
      <c r="AH578" s="409"/>
      <c r="AI578" s="409">
        <f t="shared" si="112"/>
        <v>96.667000000000016</v>
      </c>
      <c r="AJ578" s="401" t="s">
        <v>164</v>
      </c>
      <c r="AK578" s="401">
        <v>0</v>
      </c>
      <c r="AL578" s="408" t="s">
        <v>293</v>
      </c>
      <c r="AM578" s="413">
        <f t="shared" si="113"/>
        <v>1</v>
      </c>
      <c r="AN578" s="413">
        <f t="shared" si="114"/>
        <v>1</v>
      </c>
      <c r="AO578" s="413"/>
      <c r="AP578" s="413"/>
      <c r="AQ578" s="413">
        <f t="shared" si="115"/>
        <v>1</v>
      </c>
      <c r="AR578" s="414" t="str">
        <f>IF(A578="","",VLOOKUP(A578,'Base Sites'!A:B,2,FALSE))</f>
        <v>Val de Lys Automobiles</v>
      </c>
      <c r="AS578" s="414" t="str">
        <f t="shared" si="116"/>
        <v>VOLKSWAGEN</v>
      </c>
      <c r="AT578" s="413"/>
      <c r="AU578" s="415" t="str">
        <f>IF(A578="","",VLOOKUP(L578,'Base Vendeurs'!A:B,2,FALSE))</f>
        <v>Sociétés NORD</v>
      </c>
      <c r="AV578" s="409">
        <f t="shared" si="117"/>
        <v>1061.67</v>
      </c>
      <c r="AW578" s="411">
        <f t="shared" si="118"/>
        <v>3.98126200234225E-2</v>
      </c>
      <c r="AX578" s="415" t="str">
        <f t="shared" si="119"/>
        <v>NON</v>
      </c>
      <c r="AY578" s="231">
        <f>+MargesVN[[#This Row],[Total COM]]+MargesVN[[#This Row],[EXT GIE]]+MargesVN[[#This Row],[Forfait immat]]</f>
        <v>96.667000000000016</v>
      </c>
    </row>
    <row r="579" spans="1:51" s="231" customFormat="1" ht="11.25" customHeight="1" x14ac:dyDescent="0.25">
      <c r="A579" s="401">
        <v>60</v>
      </c>
      <c r="B579" s="401" t="s">
        <v>183</v>
      </c>
      <c r="C579" s="401" t="s">
        <v>104</v>
      </c>
      <c r="D579" s="402">
        <v>46091</v>
      </c>
      <c r="E579" s="403">
        <v>46091</v>
      </c>
      <c r="F579" s="404"/>
      <c r="G579" s="404"/>
      <c r="H579" s="404"/>
      <c r="I579" s="404" t="s">
        <v>373</v>
      </c>
      <c r="J579" s="404"/>
      <c r="K579" s="404">
        <v>-279.3</v>
      </c>
      <c r="L579" s="401" t="s">
        <v>112</v>
      </c>
      <c r="M579" s="401">
        <v>512128</v>
      </c>
      <c r="N579" s="401">
        <v>2128</v>
      </c>
      <c r="O579" s="401" t="s">
        <v>2776</v>
      </c>
      <c r="P579" s="405" t="s">
        <v>282</v>
      </c>
      <c r="Q579" s="401" t="s">
        <v>24</v>
      </c>
      <c r="R579" s="406">
        <v>26875</v>
      </c>
      <c r="S579" s="406">
        <v>-208.33</v>
      </c>
      <c r="T579" s="407">
        <f t="shared" si="108"/>
        <v>26666.67</v>
      </c>
      <c r="U579" s="408">
        <v>50</v>
      </c>
      <c r="V579" s="406">
        <v>1061.67</v>
      </c>
      <c r="W579" s="409">
        <v>95</v>
      </c>
      <c r="X579" s="410"/>
      <c r="Y579" s="409">
        <f t="shared" si="109"/>
        <v>966.67000000000007</v>
      </c>
      <c r="Z579" s="411">
        <f t="shared" si="110"/>
        <v>3.98126200234225E-2</v>
      </c>
      <c r="AA579" s="410">
        <v>0</v>
      </c>
      <c r="AB579" s="409">
        <v>0</v>
      </c>
      <c r="AC579" s="409"/>
      <c r="AD579" s="409" t="s">
        <v>4416</v>
      </c>
      <c r="AE579" s="412">
        <v>0.1</v>
      </c>
      <c r="AF579" s="412">
        <v>0.1</v>
      </c>
      <c r="AG579" s="409">
        <f t="shared" si="111"/>
        <v>96.667000000000016</v>
      </c>
      <c r="AH579" s="409"/>
      <c r="AI579" s="409">
        <f t="shared" si="112"/>
        <v>96.667000000000016</v>
      </c>
      <c r="AJ579" s="401" t="s">
        <v>164</v>
      </c>
      <c r="AK579" s="401">
        <v>0</v>
      </c>
      <c r="AL579" s="408" t="s">
        <v>293</v>
      </c>
      <c r="AM579" s="413">
        <f t="shared" si="113"/>
        <v>1</v>
      </c>
      <c r="AN579" s="413">
        <f t="shared" si="114"/>
        <v>1</v>
      </c>
      <c r="AO579" s="413"/>
      <c r="AP579" s="413"/>
      <c r="AQ579" s="413">
        <f t="shared" si="115"/>
        <v>1</v>
      </c>
      <c r="AR579" s="414" t="str">
        <f>IF(A579="","",VLOOKUP(A579,'Base Sites'!A:B,2,FALSE))</f>
        <v>Val de Lys Automobiles</v>
      </c>
      <c r="AS579" s="414" t="str">
        <f t="shared" si="116"/>
        <v>VOLKSWAGEN</v>
      </c>
      <c r="AT579" s="413"/>
      <c r="AU579" s="415" t="str">
        <f>IF(A579="","",VLOOKUP(L579,'Base Vendeurs'!A:B,2,FALSE))</f>
        <v>Sociétés NORD</v>
      </c>
      <c r="AV579" s="409">
        <f t="shared" si="117"/>
        <v>1061.67</v>
      </c>
      <c r="AW579" s="411">
        <f t="shared" si="118"/>
        <v>3.98126200234225E-2</v>
      </c>
      <c r="AX579" s="415" t="str">
        <f t="shared" si="119"/>
        <v>NON</v>
      </c>
      <c r="AY579" s="231">
        <f>+MargesVN[[#This Row],[Total COM]]+MargesVN[[#This Row],[EXT GIE]]+MargesVN[[#This Row],[Forfait immat]]</f>
        <v>96.667000000000016</v>
      </c>
    </row>
    <row r="580" spans="1:51" s="231" customFormat="1" ht="11.25" customHeight="1" x14ac:dyDescent="0.25">
      <c r="A580" s="401">
        <v>60</v>
      </c>
      <c r="B580" s="401" t="s">
        <v>183</v>
      </c>
      <c r="C580" s="401" t="s">
        <v>104</v>
      </c>
      <c r="D580" s="402">
        <v>46091</v>
      </c>
      <c r="E580" s="403">
        <v>46091</v>
      </c>
      <c r="F580" s="404"/>
      <c r="G580" s="404"/>
      <c r="H580" s="404"/>
      <c r="I580" s="404" t="s">
        <v>373</v>
      </c>
      <c r="J580" s="404"/>
      <c r="K580" s="404">
        <v>-279.3</v>
      </c>
      <c r="L580" s="401" t="s">
        <v>112</v>
      </c>
      <c r="M580" s="401">
        <v>512129</v>
      </c>
      <c r="N580" s="401">
        <v>2129</v>
      </c>
      <c r="O580" s="401" t="s">
        <v>2782</v>
      </c>
      <c r="P580" s="405" t="s">
        <v>282</v>
      </c>
      <c r="Q580" s="401" t="s">
        <v>24</v>
      </c>
      <c r="R580" s="406">
        <v>26875</v>
      </c>
      <c r="S580" s="406">
        <v>-208.33</v>
      </c>
      <c r="T580" s="407">
        <f t="shared" si="108"/>
        <v>26666.67</v>
      </c>
      <c r="U580" s="408">
        <v>47</v>
      </c>
      <c r="V580" s="406">
        <v>1061.67</v>
      </c>
      <c r="W580" s="409">
        <v>95</v>
      </c>
      <c r="X580" s="410"/>
      <c r="Y580" s="409">
        <f t="shared" si="109"/>
        <v>966.67000000000007</v>
      </c>
      <c r="Z580" s="411">
        <f t="shared" si="110"/>
        <v>3.98126200234225E-2</v>
      </c>
      <c r="AA580" s="410">
        <v>0</v>
      </c>
      <c r="AB580" s="409">
        <v>0</v>
      </c>
      <c r="AC580" s="409"/>
      <c r="AD580" s="409" t="s">
        <v>4416</v>
      </c>
      <c r="AE580" s="412">
        <v>0.1</v>
      </c>
      <c r="AF580" s="412">
        <v>0.1</v>
      </c>
      <c r="AG580" s="409">
        <f t="shared" si="111"/>
        <v>96.667000000000016</v>
      </c>
      <c r="AH580" s="409"/>
      <c r="AI580" s="409">
        <f t="shared" si="112"/>
        <v>96.667000000000016</v>
      </c>
      <c r="AJ580" s="401" t="s">
        <v>164</v>
      </c>
      <c r="AK580" s="401">
        <v>0</v>
      </c>
      <c r="AL580" s="408" t="s">
        <v>293</v>
      </c>
      <c r="AM580" s="413">
        <f t="shared" si="113"/>
        <v>1</v>
      </c>
      <c r="AN580" s="413">
        <f t="shared" si="114"/>
        <v>1</v>
      </c>
      <c r="AO580" s="413"/>
      <c r="AP580" s="413"/>
      <c r="AQ580" s="413">
        <f t="shared" si="115"/>
        <v>1</v>
      </c>
      <c r="AR580" s="414" t="str">
        <f>IF(A580="","",VLOOKUP(A580,'Base Sites'!A:B,2,FALSE))</f>
        <v>Val de Lys Automobiles</v>
      </c>
      <c r="AS580" s="414" t="str">
        <f t="shared" si="116"/>
        <v>VOLKSWAGEN</v>
      </c>
      <c r="AT580" s="413"/>
      <c r="AU580" s="415" t="str">
        <f>IF(A580="","",VLOOKUP(L580,'Base Vendeurs'!A:B,2,FALSE))</f>
        <v>Sociétés NORD</v>
      </c>
      <c r="AV580" s="409">
        <f t="shared" si="117"/>
        <v>1061.67</v>
      </c>
      <c r="AW580" s="411">
        <f t="shared" si="118"/>
        <v>3.98126200234225E-2</v>
      </c>
      <c r="AX580" s="415" t="str">
        <f t="shared" si="119"/>
        <v>NON</v>
      </c>
      <c r="AY580" s="231">
        <f>+MargesVN[[#This Row],[Total COM]]+MargesVN[[#This Row],[EXT GIE]]+MargesVN[[#This Row],[Forfait immat]]</f>
        <v>96.667000000000016</v>
      </c>
    </row>
    <row r="581" spans="1:51" s="231" customFormat="1" ht="11.25" customHeight="1" x14ac:dyDescent="0.25">
      <c r="A581" s="354">
        <v>15</v>
      </c>
      <c r="B581" s="354" t="s">
        <v>163</v>
      </c>
      <c r="C581" s="354" t="s">
        <v>104</v>
      </c>
      <c r="D581" s="355">
        <v>46140</v>
      </c>
      <c r="E581" s="356">
        <v>46140</v>
      </c>
      <c r="F581" s="357"/>
      <c r="G581" s="357"/>
      <c r="H581" s="357"/>
      <c r="I581" s="357"/>
      <c r="J581" s="357"/>
      <c r="K581" s="357">
        <v>0</v>
      </c>
      <c r="L581" s="354" t="s">
        <v>3303</v>
      </c>
      <c r="M581" s="354">
        <v>512130</v>
      </c>
      <c r="N581" s="354">
        <v>2130</v>
      </c>
      <c r="O581" s="354" t="s">
        <v>3512</v>
      </c>
      <c r="P581" s="358" t="s">
        <v>3513</v>
      </c>
      <c r="Q581" s="354" t="s">
        <v>23</v>
      </c>
      <c r="R581" s="359">
        <v>20605.669999999998</v>
      </c>
      <c r="S581" s="359">
        <v>720.83</v>
      </c>
      <c r="T581" s="360">
        <f t="shared" si="108"/>
        <v>21326.5</v>
      </c>
      <c r="U581" s="361">
        <v>7</v>
      </c>
      <c r="V581" s="359">
        <v>777.86</v>
      </c>
      <c r="W581" s="362">
        <v>95</v>
      </c>
      <c r="X581" s="363"/>
      <c r="Y581" s="362">
        <f t="shared" si="109"/>
        <v>682.86</v>
      </c>
      <c r="Z581" s="364">
        <f t="shared" si="110"/>
        <v>3.6473870536656273E-2</v>
      </c>
      <c r="AA581" s="363">
        <v>0</v>
      </c>
      <c r="AB581" s="362">
        <v>-2356.67</v>
      </c>
      <c r="AC581" s="362"/>
      <c r="AD581" s="362"/>
      <c r="AE581" s="365">
        <v>0.1</v>
      </c>
      <c r="AF581" s="365">
        <v>0.13</v>
      </c>
      <c r="AG581" s="362">
        <f t="shared" si="111"/>
        <v>68.286000000000001</v>
      </c>
      <c r="AH581" s="362"/>
      <c r="AI581" s="362">
        <f t="shared" si="112"/>
        <v>68.286000000000001</v>
      </c>
      <c r="AJ581" s="354" t="s">
        <v>149</v>
      </c>
      <c r="AK581" s="354">
        <v>30</v>
      </c>
      <c r="AL581" s="361">
        <v>50</v>
      </c>
      <c r="AM581" s="366">
        <f t="shared" si="113"/>
        <v>1</v>
      </c>
      <c r="AN581" s="366">
        <f t="shared" si="114"/>
        <v>1</v>
      </c>
      <c r="AO581" s="366"/>
      <c r="AP581" s="366"/>
      <c r="AQ581" s="366">
        <f t="shared" si="115"/>
        <v>1</v>
      </c>
      <c r="AR581" s="367" t="str">
        <f>IF(A581="","",VLOOKUP(A581,'Base Sites'!A:B,2,FALSE))</f>
        <v>Valauto Hainaut</v>
      </c>
      <c r="AS581" s="367" t="str">
        <f t="shared" si="116"/>
        <v>VOLKSWAGEN</v>
      </c>
      <c r="AT581" s="366"/>
      <c r="AU581" s="368" t="str">
        <f>IF(A581="","",VLOOKUP(L581,'Base Vendeurs'!A:B,2,FALSE))</f>
        <v>Valauto Hainaut VW</v>
      </c>
      <c r="AV581" s="362">
        <f t="shared" si="117"/>
        <v>777.86</v>
      </c>
      <c r="AW581" s="364">
        <f t="shared" si="118"/>
        <v>3.6473870536656273E-2</v>
      </c>
      <c r="AX581" s="368" t="str">
        <f t="shared" si="119"/>
        <v>NON</v>
      </c>
      <c r="AY581" s="231">
        <f>+MargesVN[[#This Row],[Total COM]]+MargesVN[[#This Row],[EXT GIE]]+MargesVN[[#This Row],[Forfait immat]]</f>
        <v>148.286</v>
      </c>
    </row>
    <row r="582" spans="1:51" s="231" customFormat="1" ht="11.25" customHeight="1" x14ac:dyDescent="0.25">
      <c r="A582" s="401">
        <v>60</v>
      </c>
      <c r="B582" s="401" t="s">
        <v>183</v>
      </c>
      <c r="C582" s="401" t="s">
        <v>104</v>
      </c>
      <c r="D582" s="402">
        <v>46091</v>
      </c>
      <c r="E582" s="403">
        <v>46091</v>
      </c>
      <c r="F582" s="404"/>
      <c r="G582" s="404"/>
      <c r="H582" s="404"/>
      <c r="I582" s="404" t="s">
        <v>373</v>
      </c>
      <c r="J582" s="404"/>
      <c r="K582" s="404">
        <v>-279.3</v>
      </c>
      <c r="L582" s="401" t="s">
        <v>112</v>
      </c>
      <c r="M582" s="401">
        <v>512130</v>
      </c>
      <c r="N582" s="401">
        <v>2130</v>
      </c>
      <c r="O582" s="401" t="s">
        <v>2767</v>
      </c>
      <c r="P582" s="405" t="s">
        <v>282</v>
      </c>
      <c r="Q582" s="401" t="s">
        <v>24</v>
      </c>
      <c r="R582" s="406">
        <v>26875</v>
      </c>
      <c r="S582" s="406">
        <v>-208.33</v>
      </c>
      <c r="T582" s="407">
        <f t="shared" si="108"/>
        <v>26666.67</v>
      </c>
      <c r="U582" s="408">
        <v>47</v>
      </c>
      <c r="V582" s="406">
        <v>1061.67</v>
      </c>
      <c r="W582" s="409">
        <v>95</v>
      </c>
      <c r="X582" s="410"/>
      <c r="Y582" s="409">
        <f t="shared" si="109"/>
        <v>966.67000000000007</v>
      </c>
      <c r="Z582" s="411">
        <f t="shared" si="110"/>
        <v>3.98126200234225E-2</v>
      </c>
      <c r="AA582" s="410">
        <v>0</v>
      </c>
      <c r="AB582" s="409">
        <v>0</v>
      </c>
      <c r="AC582" s="409"/>
      <c r="AD582" s="409" t="s">
        <v>4416</v>
      </c>
      <c r="AE582" s="412">
        <v>0.1</v>
      </c>
      <c r="AF582" s="412">
        <v>0.1</v>
      </c>
      <c r="AG582" s="409">
        <f t="shared" si="111"/>
        <v>96.667000000000016</v>
      </c>
      <c r="AH582" s="409"/>
      <c r="AI582" s="409">
        <f t="shared" si="112"/>
        <v>96.667000000000016</v>
      </c>
      <c r="AJ582" s="401" t="s">
        <v>164</v>
      </c>
      <c r="AK582" s="401">
        <v>0</v>
      </c>
      <c r="AL582" s="408" t="s">
        <v>293</v>
      </c>
      <c r="AM582" s="413">
        <f t="shared" si="113"/>
        <v>1</v>
      </c>
      <c r="AN582" s="413">
        <f t="shared" si="114"/>
        <v>1</v>
      </c>
      <c r="AO582" s="413"/>
      <c r="AP582" s="413"/>
      <c r="AQ582" s="413">
        <f t="shared" si="115"/>
        <v>1</v>
      </c>
      <c r="AR582" s="414" t="str">
        <f>IF(A582="","",VLOOKUP(A582,'Base Sites'!A:B,2,FALSE))</f>
        <v>Val de Lys Automobiles</v>
      </c>
      <c r="AS582" s="414" t="str">
        <f t="shared" si="116"/>
        <v>VOLKSWAGEN</v>
      </c>
      <c r="AT582" s="413"/>
      <c r="AU582" s="415" t="str">
        <f>IF(A582="","",VLOOKUP(L582,'Base Vendeurs'!A:B,2,FALSE))</f>
        <v>Sociétés NORD</v>
      </c>
      <c r="AV582" s="409">
        <f t="shared" si="117"/>
        <v>1061.67</v>
      </c>
      <c r="AW582" s="411">
        <f t="shared" si="118"/>
        <v>3.98126200234225E-2</v>
      </c>
      <c r="AX582" s="415" t="str">
        <f t="shared" si="119"/>
        <v>NON</v>
      </c>
      <c r="AY582" s="231">
        <f>+MargesVN[[#This Row],[Total COM]]+MargesVN[[#This Row],[EXT GIE]]+MargesVN[[#This Row],[Forfait immat]]</f>
        <v>96.667000000000016</v>
      </c>
    </row>
    <row r="583" spans="1:51" s="231" customFormat="1" ht="11.25" customHeight="1" x14ac:dyDescent="0.25">
      <c r="A583" s="354">
        <v>15</v>
      </c>
      <c r="B583" s="354" t="s">
        <v>163</v>
      </c>
      <c r="C583" s="354" t="s">
        <v>104</v>
      </c>
      <c r="D583" s="355">
        <v>46140</v>
      </c>
      <c r="E583" s="356">
        <v>46140</v>
      </c>
      <c r="F583" s="357"/>
      <c r="G583" s="357"/>
      <c r="H583" s="357"/>
      <c r="I583" s="357"/>
      <c r="J583" s="357"/>
      <c r="K583" s="357">
        <v>0</v>
      </c>
      <c r="L583" s="354" t="s">
        <v>3303</v>
      </c>
      <c r="M583" s="354">
        <v>512131</v>
      </c>
      <c r="N583" s="354">
        <v>2131</v>
      </c>
      <c r="O583" s="354" t="s">
        <v>3374</v>
      </c>
      <c r="P583" s="358" t="s">
        <v>3375</v>
      </c>
      <c r="Q583" s="354" t="s">
        <v>26</v>
      </c>
      <c r="R583" s="359">
        <v>45530</v>
      </c>
      <c r="S583" s="359">
        <v>2075</v>
      </c>
      <c r="T583" s="360">
        <f t="shared" si="108"/>
        <v>47605</v>
      </c>
      <c r="U583" s="361">
        <v>11</v>
      </c>
      <c r="V583" s="359">
        <v>1760.69</v>
      </c>
      <c r="W583" s="362">
        <v>95</v>
      </c>
      <c r="X583" s="363"/>
      <c r="Y583" s="362">
        <f t="shared" si="109"/>
        <v>1665.69</v>
      </c>
      <c r="Z583" s="364">
        <f t="shared" si="110"/>
        <v>3.6985400693204495E-2</v>
      </c>
      <c r="AA583" s="363">
        <v>0</v>
      </c>
      <c r="AB583" s="362">
        <v>-5583.34</v>
      </c>
      <c r="AC583" s="362"/>
      <c r="AD583" s="362"/>
      <c r="AE583" s="365">
        <v>0.1</v>
      </c>
      <c r="AF583" s="365">
        <v>0.13</v>
      </c>
      <c r="AG583" s="362">
        <f t="shared" si="111"/>
        <v>166.56900000000002</v>
      </c>
      <c r="AH583" s="362"/>
      <c r="AI583" s="362">
        <f t="shared" si="112"/>
        <v>166.56900000000002</v>
      </c>
      <c r="AJ583" s="354" t="s">
        <v>164</v>
      </c>
      <c r="AK583" s="354">
        <v>30</v>
      </c>
      <c r="AL583" s="361"/>
      <c r="AM583" s="366">
        <f t="shared" si="113"/>
        <v>0</v>
      </c>
      <c r="AN583" s="366">
        <f t="shared" si="114"/>
        <v>1</v>
      </c>
      <c r="AO583" s="366"/>
      <c r="AP583" s="366"/>
      <c r="AQ583" s="366">
        <f t="shared" si="115"/>
        <v>0</v>
      </c>
      <c r="AR583" s="367" t="str">
        <f>IF(A583="","",VLOOKUP(A583,'Base Sites'!A:B,2,FALSE))</f>
        <v>Valauto Hainaut</v>
      </c>
      <c r="AS583" s="367" t="str">
        <f t="shared" si="116"/>
        <v>VOLKSWAGEN</v>
      </c>
      <c r="AT583" s="366"/>
      <c r="AU583" s="368" t="str">
        <f>IF(A583="","",VLOOKUP(L583,'Base Vendeurs'!A:B,2,FALSE))</f>
        <v>Valauto Hainaut VW</v>
      </c>
      <c r="AV583" s="362">
        <f t="shared" si="117"/>
        <v>1760.69</v>
      </c>
      <c r="AW583" s="364">
        <f t="shared" si="118"/>
        <v>3.6985400693204495E-2</v>
      </c>
      <c r="AX583" s="368" t="str">
        <f t="shared" si="119"/>
        <v>NON</v>
      </c>
      <c r="AY583" s="231">
        <f>+MargesVN[[#This Row],[Total COM]]+MargesVN[[#This Row],[EXT GIE]]+MargesVN[[#This Row],[Forfait immat]]</f>
        <v>196.56900000000002</v>
      </c>
    </row>
    <row r="584" spans="1:51" s="231" customFormat="1" ht="11.25" customHeight="1" x14ac:dyDescent="0.25">
      <c r="A584" s="401">
        <v>60</v>
      </c>
      <c r="B584" s="401" t="s">
        <v>183</v>
      </c>
      <c r="C584" s="401" t="s">
        <v>104</v>
      </c>
      <c r="D584" s="402">
        <v>46091</v>
      </c>
      <c r="E584" s="403">
        <v>46091</v>
      </c>
      <c r="F584" s="404"/>
      <c r="G584" s="404"/>
      <c r="H584" s="404"/>
      <c r="I584" s="404" t="s">
        <v>373</v>
      </c>
      <c r="J584" s="404"/>
      <c r="K584" s="404">
        <v>-279.3</v>
      </c>
      <c r="L584" s="401" t="s">
        <v>112</v>
      </c>
      <c r="M584" s="401">
        <v>512131</v>
      </c>
      <c r="N584" s="401">
        <v>2131</v>
      </c>
      <c r="O584" s="401" t="s">
        <v>2777</v>
      </c>
      <c r="P584" s="405" t="s">
        <v>282</v>
      </c>
      <c r="Q584" s="401" t="s">
        <v>24</v>
      </c>
      <c r="R584" s="406">
        <v>26875</v>
      </c>
      <c r="S584" s="406">
        <v>-208.33</v>
      </c>
      <c r="T584" s="407">
        <f t="shared" si="108"/>
        <v>26666.67</v>
      </c>
      <c r="U584" s="408">
        <v>25</v>
      </c>
      <c r="V584" s="406">
        <v>1061.67</v>
      </c>
      <c r="W584" s="409">
        <v>95</v>
      </c>
      <c r="X584" s="410"/>
      <c r="Y584" s="409">
        <f t="shared" si="109"/>
        <v>966.67000000000007</v>
      </c>
      <c r="Z584" s="411">
        <f t="shared" si="110"/>
        <v>3.98126200234225E-2</v>
      </c>
      <c r="AA584" s="410">
        <v>0</v>
      </c>
      <c r="AB584" s="409">
        <v>0</v>
      </c>
      <c r="AC584" s="409"/>
      <c r="AD584" s="409" t="s">
        <v>4416</v>
      </c>
      <c r="AE584" s="412">
        <v>0.1</v>
      </c>
      <c r="AF584" s="412">
        <v>0.1</v>
      </c>
      <c r="AG584" s="409">
        <f t="shared" si="111"/>
        <v>96.667000000000016</v>
      </c>
      <c r="AH584" s="409"/>
      <c r="AI584" s="409">
        <f t="shared" si="112"/>
        <v>96.667000000000016</v>
      </c>
      <c r="AJ584" s="401" t="s">
        <v>164</v>
      </c>
      <c r="AK584" s="401">
        <v>0</v>
      </c>
      <c r="AL584" s="408" t="s">
        <v>293</v>
      </c>
      <c r="AM584" s="413">
        <f t="shared" si="113"/>
        <v>1</v>
      </c>
      <c r="AN584" s="413">
        <f t="shared" si="114"/>
        <v>1</v>
      </c>
      <c r="AO584" s="413"/>
      <c r="AP584" s="413"/>
      <c r="AQ584" s="413">
        <f t="shared" si="115"/>
        <v>1</v>
      </c>
      <c r="AR584" s="414" t="str">
        <f>IF(A584="","",VLOOKUP(A584,'Base Sites'!A:B,2,FALSE))</f>
        <v>Val de Lys Automobiles</v>
      </c>
      <c r="AS584" s="414" t="str">
        <f t="shared" si="116"/>
        <v>VOLKSWAGEN</v>
      </c>
      <c r="AT584" s="413"/>
      <c r="AU584" s="415" t="str">
        <f>IF(A584="","",VLOOKUP(L584,'Base Vendeurs'!A:B,2,FALSE))</f>
        <v>Sociétés NORD</v>
      </c>
      <c r="AV584" s="409">
        <f t="shared" si="117"/>
        <v>1061.67</v>
      </c>
      <c r="AW584" s="411">
        <f t="shared" si="118"/>
        <v>3.98126200234225E-2</v>
      </c>
      <c r="AX584" s="415" t="str">
        <f t="shared" si="119"/>
        <v>NON</v>
      </c>
      <c r="AY584" s="231">
        <f>+MargesVN[[#This Row],[Total COM]]+MargesVN[[#This Row],[EXT GIE]]+MargesVN[[#This Row],[Forfait immat]]</f>
        <v>96.667000000000016</v>
      </c>
    </row>
    <row r="585" spans="1:51" s="231" customFormat="1" ht="11.25" customHeight="1" x14ac:dyDescent="0.25">
      <c r="A585" s="401">
        <v>15</v>
      </c>
      <c r="B585" s="401" t="s">
        <v>163</v>
      </c>
      <c r="C585" s="401" t="s">
        <v>104</v>
      </c>
      <c r="D585" s="402">
        <v>46155</v>
      </c>
      <c r="E585" s="403">
        <v>46155</v>
      </c>
      <c r="F585" s="404"/>
      <c r="G585" s="404"/>
      <c r="H585" s="404"/>
      <c r="I585" s="404"/>
      <c r="J585" s="404"/>
      <c r="K585" s="404">
        <v>0</v>
      </c>
      <c r="L585" s="401" t="s">
        <v>327</v>
      </c>
      <c r="M585" s="401">
        <v>512132</v>
      </c>
      <c r="N585" s="401">
        <v>2132</v>
      </c>
      <c r="O585" s="401" t="s">
        <v>4083</v>
      </c>
      <c r="P585" s="405" t="s">
        <v>4084</v>
      </c>
      <c r="Q585" s="401" t="s">
        <v>93</v>
      </c>
      <c r="R585" s="406">
        <v>24380.67</v>
      </c>
      <c r="S585" s="406">
        <v>1141.67</v>
      </c>
      <c r="T585" s="407">
        <f t="shared" si="108"/>
        <v>25522.339999999997</v>
      </c>
      <c r="U585" s="408">
        <v>0</v>
      </c>
      <c r="V585" s="406">
        <v>782.26</v>
      </c>
      <c r="W585" s="409">
        <v>95</v>
      </c>
      <c r="X585" s="410"/>
      <c r="Y585" s="409">
        <f t="shared" si="109"/>
        <v>687.26</v>
      </c>
      <c r="Z585" s="411">
        <f t="shared" si="110"/>
        <v>3.0650010931599535E-2</v>
      </c>
      <c r="AA585" s="410">
        <v>-1250</v>
      </c>
      <c r="AB585" s="409">
        <v>0</v>
      </c>
      <c r="AC585" s="409"/>
      <c r="AD585" s="409"/>
      <c r="AE585" s="412">
        <v>0.1</v>
      </c>
      <c r="AF585" s="412">
        <v>0.12</v>
      </c>
      <c r="AG585" s="409">
        <f t="shared" si="111"/>
        <v>68.725999999999999</v>
      </c>
      <c r="AH585" s="409"/>
      <c r="AI585" s="409">
        <f t="shared" si="112"/>
        <v>68.725999999999999</v>
      </c>
      <c r="AJ585" s="401" t="s">
        <v>149</v>
      </c>
      <c r="AK585" s="401">
        <v>30</v>
      </c>
      <c r="AL585" s="408">
        <v>50</v>
      </c>
      <c r="AM585" s="413">
        <f t="shared" si="113"/>
        <v>1</v>
      </c>
      <c r="AN585" s="413">
        <f t="shared" si="114"/>
        <v>1</v>
      </c>
      <c r="AO585" s="413"/>
      <c r="AP585" s="413"/>
      <c r="AQ585" s="413">
        <f t="shared" si="115"/>
        <v>1</v>
      </c>
      <c r="AR585" s="414" t="str">
        <f>IF(A585="","",VLOOKUP(A585,'Base Sites'!A:B,2,FALSE))</f>
        <v>Valauto Hainaut</v>
      </c>
      <c r="AS585" s="414" t="str">
        <f t="shared" si="116"/>
        <v>VOLKSWAGEN</v>
      </c>
      <c r="AT585" s="413"/>
      <c r="AU585" s="415" t="str">
        <f>IF(A585="","",VLOOKUP(L585,'Base Vendeurs'!A:B,2,FALSE))</f>
        <v>Valauto Hainaut VW</v>
      </c>
      <c r="AV585" s="409">
        <f t="shared" si="117"/>
        <v>782.26</v>
      </c>
      <c r="AW585" s="411">
        <f t="shared" si="118"/>
        <v>3.0650010931599535E-2</v>
      </c>
      <c r="AX585" s="415" t="str">
        <f t="shared" si="119"/>
        <v>NON</v>
      </c>
      <c r="AY585" s="231">
        <f>+MargesVN[[#This Row],[Total COM]]+MargesVN[[#This Row],[EXT GIE]]+MargesVN[[#This Row],[Forfait immat]]</f>
        <v>148.726</v>
      </c>
    </row>
    <row r="586" spans="1:51" s="231" customFormat="1" ht="11.25" customHeight="1" x14ac:dyDescent="0.25">
      <c r="A586" s="401">
        <v>60</v>
      </c>
      <c r="B586" s="401" t="s">
        <v>183</v>
      </c>
      <c r="C586" s="401" t="s">
        <v>104</v>
      </c>
      <c r="D586" s="402">
        <v>46091</v>
      </c>
      <c r="E586" s="403">
        <v>46091</v>
      </c>
      <c r="F586" s="404"/>
      <c r="G586" s="404"/>
      <c r="H586" s="404"/>
      <c r="I586" s="404" t="s">
        <v>373</v>
      </c>
      <c r="J586" s="404"/>
      <c r="K586" s="404">
        <v>-279.3</v>
      </c>
      <c r="L586" s="401" t="s">
        <v>112</v>
      </c>
      <c r="M586" s="401">
        <v>512132</v>
      </c>
      <c r="N586" s="401">
        <v>2132</v>
      </c>
      <c r="O586" s="401" t="s">
        <v>2769</v>
      </c>
      <c r="P586" s="405" t="s">
        <v>282</v>
      </c>
      <c r="Q586" s="401" t="s">
        <v>24</v>
      </c>
      <c r="R586" s="406">
        <v>26875</v>
      </c>
      <c r="S586" s="406">
        <v>-208.33</v>
      </c>
      <c r="T586" s="407">
        <f t="shared" si="108"/>
        <v>26666.67</v>
      </c>
      <c r="U586" s="408">
        <v>50</v>
      </c>
      <c r="V586" s="406">
        <v>1061.67</v>
      </c>
      <c r="W586" s="409">
        <v>95</v>
      </c>
      <c r="X586" s="410"/>
      <c r="Y586" s="409">
        <f t="shared" si="109"/>
        <v>966.67000000000007</v>
      </c>
      <c r="Z586" s="411">
        <f t="shared" si="110"/>
        <v>3.98126200234225E-2</v>
      </c>
      <c r="AA586" s="410">
        <v>0</v>
      </c>
      <c r="AB586" s="409">
        <v>0</v>
      </c>
      <c r="AC586" s="409"/>
      <c r="AD586" s="409" t="s">
        <v>4416</v>
      </c>
      <c r="AE586" s="412">
        <v>0.1</v>
      </c>
      <c r="AF586" s="412">
        <v>0.1</v>
      </c>
      <c r="AG586" s="409">
        <f t="shared" si="111"/>
        <v>96.667000000000016</v>
      </c>
      <c r="AH586" s="409"/>
      <c r="AI586" s="409">
        <f t="shared" si="112"/>
        <v>96.667000000000016</v>
      </c>
      <c r="AJ586" s="401" t="s">
        <v>164</v>
      </c>
      <c r="AK586" s="401">
        <v>0</v>
      </c>
      <c r="AL586" s="408" t="s">
        <v>293</v>
      </c>
      <c r="AM586" s="413">
        <f t="shared" si="113"/>
        <v>1</v>
      </c>
      <c r="AN586" s="413">
        <f t="shared" si="114"/>
        <v>1</v>
      </c>
      <c r="AO586" s="413"/>
      <c r="AP586" s="413"/>
      <c r="AQ586" s="413">
        <f t="shared" si="115"/>
        <v>1</v>
      </c>
      <c r="AR586" s="414" t="str">
        <f>IF(A586="","",VLOOKUP(A586,'Base Sites'!A:B,2,FALSE))</f>
        <v>Val de Lys Automobiles</v>
      </c>
      <c r="AS586" s="414" t="str">
        <f t="shared" si="116"/>
        <v>VOLKSWAGEN</v>
      </c>
      <c r="AT586" s="413"/>
      <c r="AU586" s="415" t="str">
        <f>IF(A586="","",VLOOKUP(L586,'Base Vendeurs'!A:B,2,FALSE))</f>
        <v>Sociétés NORD</v>
      </c>
      <c r="AV586" s="409">
        <f t="shared" si="117"/>
        <v>1061.67</v>
      </c>
      <c r="AW586" s="411">
        <f t="shared" si="118"/>
        <v>3.98126200234225E-2</v>
      </c>
      <c r="AX586" s="415" t="str">
        <f t="shared" si="119"/>
        <v>NON</v>
      </c>
      <c r="AY586" s="231">
        <f>+MargesVN[[#This Row],[Total COM]]+MargesVN[[#This Row],[EXT GIE]]+MargesVN[[#This Row],[Forfait immat]]</f>
        <v>96.667000000000016</v>
      </c>
    </row>
    <row r="587" spans="1:51" s="231" customFormat="1" ht="11.25" customHeight="1" x14ac:dyDescent="0.25">
      <c r="A587" s="401">
        <v>60</v>
      </c>
      <c r="B587" s="401" t="s">
        <v>163</v>
      </c>
      <c r="C587" s="401" t="s">
        <v>104</v>
      </c>
      <c r="D587" s="402">
        <v>46168</v>
      </c>
      <c r="E587" s="403">
        <v>46155</v>
      </c>
      <c r="F587" s="404"/>
      <c r="G587" s="404"/>
      <c r="H587" s="404"/>
      <c r="I587" s="404"/>
      <c r="J587" s="404"/>
      <c r="K587" s="404"/>
      <c r="L587" s="401" t="s">
        <v>112</v>
      </c>
      <c r="M587" s="401">
        <v>512133</v>
      </c>
      <c r="N587" s="401">
        <v>2133</v>
      </c>
      <c r="O587" s="401" t="s">
        <v>4332</v>
      </c>
      <c r="P587" s="405" t="s">
        <v>282</v>
      </c>
      <c r="Q587" s="401" t="s">
        <v>24</v>
      </c>
      <c r="R587" s="406">
        <v>26875</v>
      </c>
      <c r="S587" s="406">
        <v>-208.33</v>
      </c>
      <c r="T587" s="407">
        <f t="shared" si="108"/>
        <v>26666.67</v>
      </c>
      <c r="U587" s="408">
        <v>68</v>
      </c>
      <c r="V587" s="406">
        <v>1073.33</v>
      </c>
      <c r="W587" s="409">
        <v>95</v>
      </c>
      <c r="X587" s="410"/>
      <c r="Y587" s="409">
        <f t="shared" si="109"/>
        <v>978.32999999999993</v>
      </c>
      <c r="Z587" s="411">
        <f t="shared" si="110"/>
        <v>4.0249869968766255E-2</v>
      </c>
      <c r="AA587" s="410">
        <v>0</v>
      </c>
      <c r="AB587" s="409">
        <v>0</v>
      </c>
      <c r="AC587" s="409"/>
      <c r="AD587" s="409"/>
      <c r="AE587" s="412">
        <v>0.1</v>
      </c>
      <c r="AF587" s="412">
        <v>0.1</v>
      </c>
      <c r="AG587" s="409">
        <f t="shared" si="111"/>
        <v>97.832999999999998</v>
      </c>
      <c r="AH587" s="409"/>
      <c r="AI587" s="409">
        <f t="shared" si="112"/>
        <v>97.832999999999998</v>
      </c>
      <c r="AJ587" s="401" t="s">
        <v>164</v>
      </c>
      <c r="AK587" s="401">
        <v>0</v>
      </c>
      <c r="AL587" s="408" t="s">
        <v>293</v>
      </c>
      <c r="AM587" s="413">
        <f t="shared" si="113"/>
        <v>1</v>
      </c>
      <c r="AN587" s="413">
        <f t="shared" si="114"/>
        <v>1</v>
      </c>
      <c r="AO587" s="413"/>
      <c r="AP587" s="413"/>
      <c r="AQ587" s="413">
        <f t="shared" si="115"/>
        <v>1</v>
      </c>
      <c r="AR587" s="414" t="str">
        <f>IF(A587="","",VLOOKUP(A587,'Base Sites'!A:B,2,FALSE))</f>
        <v>Val de Lys Automobiles</v>
      </c>
      <c r="AS587" s="414" t="str">
        <f t="shared" si="116"/>
        <v>VOLKSWAGEN</v>
      </c>
      <c r="AT587" s="413"/>
      <c r="AU587" s="415" t="str">
        <f>IF(A587="","",VLOOKUP(L587,'Base Vendeurs'!A:B,2,FALSE))</f>
        <v>Sociétés NORD</v>
      </c>
      <c r="AV587" s="409">
        <f t="shared" si="117"/>
        <v>1073.33</v>
      </c>
      <c r="AW587" s="411">
        <f t="shared" si="118"/>
        <v>4.0249869968766255E-2</v>
      </c>
      <c r="AX587" s="415" t="str">
        <f t="shared" si="119"/>
        <v>NON</v>
      </c>
      <c r="AY587" s="231">
        <f>+MargesVN[[#This Row],[Total COM]]+MargesVN[[#This Row],[EXT GIE]]+MargesVN[[#This Row],[Forfait immat]]</f>
        <v>97.832999999999998</v>
      </c>
    </row>
    <row r="588" spans="1:51" s="231" customFormat="1" ht="11.25" customHeight="1" x14ac:dyDescent="0.25">
      <c r="A588" s="401">
        <v>60</v>
      </c>
      <c r="B588" s="401" t="s">
        <v>183</v>
      </c>
      <c r="C588" s="401" t="s">
        <v>104</v>
      </c>
      <c r="D588" s="402">
        <v>46168</v>
      </c>
      <c r="E588" s="403">
        <v>46155</v>
      </c>
      <c r="F588" s="404"/>
      <c r="G588" s="404"/>
      <c r="H588" s="404"/>
      <c r="I588" s="404" t="s">
        <v>165</v>
      </c>
      <c r="J588" s="404"/>
      <c r="K588" s="404">
        <v>-279.3</v>
      </c>
      <c r="L588" s="401" t="s">
        <v>112</v>
      </c>
      <c r="M588" s="401">
        <v>512134</v>
      </c>
      <c r="N588" s="401">
        <v>2134</v>
      </c>
      <c r="O588" s="401" t="s">
        <v>4333</v>
      </c>
      <c r="P588" s="405" t="s">
        <v>282</v>
      </c>
      <c r="Q588" s="401" t="s">
        <v>24</v>
      </c>
      <c r="R588" s="406">
        <v>26875</v>
      </c>
      <c r="S588" s="406">
        <v>-208.33</v>
      </c>
      <c r="T588" s="407">
        <f t="shared" si="108"/>
        <v>26666.67</v>
      </c>
      <c r="U588" s="408">
        <v>54</v>
      </c>
      <c r="V588" s="406">
        <v>1073.33</v>
      </c>
      <c r="W588" s="409">
        <v>95</v>
      </c>
      <c r="X588" s="410"/>
      <c r="Y588" s="409">
        <f t="shared" si="109"/>
        <v>978.32999999999993</v>
      </c>
      <c r="Z588" s="411">
        <f t="shared" si="110"/>
        <v>4.0249869968766255E-2</v>
      </c>
      <c r="AA588" s="410">
        <v>0</v>
      </c>
      <c r="AB588" s="409">
        <v>0</v>
      </c>
      <c r="AC588" s="409"/>
      <c r="AD588" s="409" t="s">
        <v>371</v>
      </c>
      <c r="AE588" s="412">
        <v>0.1</v>
      </c>
      <c r="AF588" s="412">
        <v>0.1</v>
      </c>
      <c r="AG588" s="409">
        <f t="shared" si="111"/>
        <v>97.832999999999998</v>
      </c>
      <c r="AH588" s="409"/>
      <c r="AI588" s="409">
        <f t="shared" si="112"/>
        <v>97.832999999999998</v>
      </c>
      <c r="AJ588" s="401" t="s">
        <v>164</v>
      </c>
      <c r="AK588" s="401">
        <v>0</v>
      </c>
      <c r="AL588" s="408" t="s">
        <v>293</v>
      </c>
      <c r="AM588" s="413">
        <f t="shared" si="113"/>
        <v>1</v>
      </c>
      <c r="AN588" s="413">
        <f t="shared" si="114"/>
        <v>1</v>
      </c>
      <c r="AO588" s="413"/>
      <c r="AP588" s="413"/>
      <c r="AQ588" s="413">
        <f t="shared" si="115"/>
        <v>1</v>
      </c>
      <c r="AR588" s="414" t="str">
        <f>IF(A588="","",VLOOKUP(A588,'Base Sites'!A:B,2,FALSE))</f>
        <v>Val de Lys Automobiles</v>
      </c>
      <c r="AS588" s="414" t="str">
        <f t="shared" si="116"/>
        <v>VOLKSWAGEN</v>
      </c>
      <c r="AT588" s="413"/>
      <c r="AU588" s="415" t="str">
        <f>IF(A588="","",VLOOKUP(L588,'Base Vendeurs'!A:B,2,FALSE))</f>
        <v>Sociétés NORD</v>
      </c>
      <c r="AV588" s="409">
        <f t="shared" si="117"/>
        <v>1073.33</v>
      </c>
      <c r="AW588" s="411">
        <f t="shared" si="118"/>
        <v>4.0249869968766255E-2</v>
      </c>
      <c r="AX588" s="415" t="str">
        <f t="shared" si="119"/>
        <v>NON</v>
      </c>
      <c r="AY588" s="231">
        <f>+MargesVN[[#This Row],[Total COM]]+MargesVN[[#This Row],[EXT GIE]]+MargesVN[[#This Row],[Forfait immat]]</f>
        <v>97.832999999999998</v>
      </c>
    </row>
    <row r="589" spans="1:51" s="231" customFormat="1" ht="11.25" customHeight="1" x14ac:dyDescent="0.25">
      <c r="A589" s="401">
        <v>60</v>
      </c>
      <c r="B589" s="401" t="s">
        <v>163</v>
      </c>
      <c r="C589" s="401" t="s">
        <v>104</v>
      </c>
      <c r="D589" s="402">
        <v>46168</v>
      </c>
      <c r="E589" s="403">
        <v>46155</v>
      </c>
      <c r="F589" s="404"/>
      <c r="G589" s="404"/>
      <c r="H589" s="404"/>
      <c r="I589" s="404"/>
      <c r="J589" s="404"/>
      <c r="K589" s="404"/>
      <c r="L589" s="401" t="s">
        <v>112</v>
      </c>
      <c r="M589" s="401">
        <v>512135</v>
      </c>
      <c r="N589" s="401">
        <v>2135</v>
      </c>
      <c r="O589" s="401" t="s">
        <v>4323</v>
      </c>
      <c r="P589" s="405" t="s">
        <v>282</v>
      </c>
      <c r="Q589" s="401" t="s">
        <v>24</v>
      </c>
      <c r="R589" s="406">
        <v>26875</v>
      </c>
      <c r="S589" s="406">
        <v>-208.33</v>
      </c>
      <c r="T589" s="407">
        <f t="shared" si="108"/>
        <v>26666.67</v>
      </c>
      <c r="U589" s="408">
        <v>55</v>
      </c>
      <c r="V589" s="406">
        <v>1073.33</v>
      </c>
      <c r="W589" s="409">
        <v>95</v>
      </c>
      <c r="X589" s="410"/>
      <c r="Y589" s="409">
        <f t="shared" si="109"/>
        <v>978.32999999999993</v>
      </c>
      <c r="Z589" s="411">
        <f t="shared" si="110"/>
        <v>4.0249869968766255E-2</v>
      </c>
      <c r="AA589" s="410">
        <v>0</v>
      </c>
      <c r="AB589" s="409">
        <v>0</v>
      </c>
      <c r="AC589" s="409"/>
      <c r="AD589" s="409"/>
      <c r="AE589" s="412">
        <v>0.1</v>
      </c>
      <c r="AF589" s="412">
        <v>0.1</v>
      </c>
      <c r="AG589" s="409">
        <f t="shared" si="111"/>
        <v>97.832999999999998</v>
      </c>
      <c r="AH589" s="409"/>
      <c r="AI589" s="409">
        <f t="shared" si="112"/>
        <v>97.832999999999998</v>
      </c>
      <c r="AJ589" s="401" t="s">
        <v>164</v>
      </c>
      <c r="AK589" s="401">
        <v>0</v>
      </c>
      <c r="AL589" s="408" t="s">
        <v>293</v>
      </c>
      <c r="AM589" s="413">
        <f t="shared" si="113"/>
        <v>1</v>
      </c>
      <c r="AN589" s="413">
        <f t="shared" si="114"/>
        <v>1</v>
      </c>
      <c r="AO589" s="413"/>
      <c r="AP589" s="413"/>
      <c r="AQ589" s="413">
        <f t="shared" si="115"/>
        <v>1</v>
      </c>
      <c r="AR589" s="414" t="str">
        <f>IF(A589="","",VLOOKUP(A589,'Base Sites'!A:B,2,FALSE))</f>
        <v>Val de Lys Automobiles</v>
      </c>
      <c r="AS589" s="414" t="str">
        <f t="shared" si="116"/>
        <v>VOLKSWAGEN</v>
      </c>
      <c r="AT589" s="413"/>
      <c r="AU589" s="415" t="str">
        <f>IF(A589="","",VLOOKUP(L589,'Base Vendeurs'!A:B,2,FALSE))</f>
        <v>Sociétés NORD</v>
      </c>
      <c r="AV589" s="409">
        <f t="shared" si="117"/>
        <v>1073.33</v>
      </c>
      <c r="AW589" s="411">
        <f t="shared" si="118"/>
        <v>4.0249869968766255E-2</v>
      </c>
      <c r="AX589" s="415" t="str">
        <f t="shared" si="119"/>
        <v>NON</v>
      </c>
      <c r="AY589" s="231">
        <f>+MargesVN[[#This Row],[Total COM]]+MargesVN[[#This Row],[EXT GIE]]+MargesVN[[#This Row],[Forfait immat]]</f>
        <v>97.832999999999998</v>
      </c>
    </row>
    <row r="590" spans="1:51" s="231" customFormat="1" ht="11.25" customHeight="1" x14ac:dyDescent="0.25">
      <c r="A590" s="401">
        <v>15</v>
      </c>
      <c r="B590" s="401" t="s">
        <v>163</v>
      </c>
      <c r="C590" s="401" t="s">
        <v>104</v>
      </c>
      <c r="D590" s="402">
        <v>46154</v>
      </c>
      <c r="E590" s="403">
        <v>46154</v>
      </c>
      <c r="F590" s="404"/>
      <c r="G590" s="404"/>
      <c r="H590" s="404"/>
      <c r="I590" s="404"/>
      <c r="J590" s="404"/>
      <c r="K590" s="404">
        <v>0</v>
      </c>
      <c r="L590" s="401" t="s">
        <v>353</v>
      </c>
      <c r="M590" s="401">
        <v>512136</v>
      </c>
      <c r="N590" s="401">
        <v>2136</v>
      </c>
      <c r="O590" s="401" t="s">
        <v>4312</v>
      </c>
      <c r="P590" s="405" t="s">
        <v>4313</v>
      </c>
      <c r="Q590" s="401" t="s">
        <v>23</v>
      </c>
      <c r="R590" s="406">
        <v>20605.669999999998</v>
      </c>
      <c r="S590" s="406">
        <v>1050</v>
      </c>
      <c r="T590" s="407">
        <f t="shared" si="108"/>
        <v>21655.67</v>
      </c>
      <c r="U590" s="408">
        <v>15</v>
      </c>
      <c r="V590" s="406">
        <v>634.24</v>
      </c>
      <c r="W590" s="409">
        <v>95</v>
      </c>
      <c r="X590" s="410"/>
      <c r="Y590" s="409">
        <f t="shared" si="109"/>
        <v>539.24</v>
      </c>
      <c r="Z590" s="411">
        <f t="shared" si="110"/>
        <v>2.9287479907109781E-2</v>
      </c>
      <c r="AA590" s="410">
        <v>-2356.67</v>
      </c>
      <c r="AB590" s="409">
        <v>0</v>
      </c>
      <c r="AC590" s="409"/>
      <c r="AD590" s="409"/>
      <c r="AE590" s="412">
        <v>0.12</v>
      </c>
      <c r="AF590" s="412">
        <v>0.12</v>
      </c>
      <c r="AG590" s="409">
        <f t="shared" si="111"/>
        <v>64.708799999999997</v>
      </c>
      <c r="AH590" s="409"/>
      <c r="AI590" s="409">
        <f t="shared" si="112"/>
        <v>64.708799999999997</v>
      </c>
      <c r="AJ590" s="401" t="s">
        <v>164</v>
      </c>
      <c r="AK590" s="401">
        <v>30</v>
      </c>
      <c r="AL590" s="408">
        <v>50</v>
      </c>
      <c r="AM590" s="413">
        <f t="shared" si="113"/>
        <v>1</v>
      </c>
      <c r="AN590" s="413">
        <f t="shared" si="114"/>
        <v>1</v>
      </c>
      <c r="AO590" s="413"/>
      <c r="AP590" s="413"/>
      <c r="AQ590" s="413">
        <f t="shared" si="115"/>
        <v>1</v>
      </c>
      <c r="AR590" s="414" t="str">
        <f>IF(A590="","",VLOOKUP(A590,'Base Sites'!A:B,2,FALSE))</f>
        <v>Valauto Hainaut</v>
      </c>
      <c r="AS590" s="414" t="str">
        <f t="shared" si="116"/>
        <v>VOLKSWAGEN</v>
      </c>
      <c r="AT590" s="413"/>
      <c r="AU590" s="415" t="str">
        <f>IF(A590="","",VLOOKUP(L590,'Base Vendeurs'!A:B,2,FALSE))</f>
        <v>Valauto Hainaut VW</v>
      </c>
      <c r="AV590" s="409">
        <f t="shared" si="117"/>
        <v>634.24</v>
      </c>
      <c r="AW590" s="411">
        <f t="shared" si="118"/>
        <v>2.9287479907109781E-2</v>
      </c>
      <c r="AX590" s="415" t="str">
        <f t="shared" si="119"/>
        <v>NON</v>
      </c>
      <c r="AY590" s="231">
        <f>+MargesVN[[#This Row],[Total COM]]+MargesVN[[#This Row],[EXT GIE]]+MargesVN[[#This Row],[Forfait immat]]</f>
        <v>144.7088</v>
      </c>
    </row>
    <row r="591" spans="1:51" s="231" customFormat="1" ht="11.25" customHeight="1" x14ac:dyDescent="0.25">
      <c r="A591" s="401">
        <v>60</v>
      </c>
      <c r="B591" s="401" t="s">
        <v>163</v>
      </c>
      <c r="C591" s="401" t="s">
        <v>104</v>
      </c>
      <c r="D591" s="402">
        <v>46168</v>
      </c>
      <c r="E591" s="403">
        <v>46155</v>
      </c>
      <c r="F591" s="404"/>
      <c r="G591" s="404"/>
      <c r="H591" s="404"/>
      <c r="I591" s="404"/>
      <c r="J591" s="404"/>
      <c r="K591" s="404"/>
      <c r="L591" s="401" t="s">
        <v>112</v>
      </c>
      <c r="M591" s="401">
        <v>512136</v>
      </c>
      <c r="N591" s="401">
        <v>2136</v>
      </c>
      <c r="O591" s="401" t="s">
        <v>4322</v>
      </c>
      <c r="P591" s="405" t="s">
        <v>282</v>
      </c>
      <c r="Q591" s="401" t="s">
        <v>24</v>
      </c>
      <c r="R591" s="406">
        <v>26875</v>
      </c>
      <c r="S591" s="406">
        <v>-208.33</v>
      </c>
      <c r="T591" s="407">
        <f t="shared" si="108"/>
        <v>26666.67</v>
      </c>
      <c r="U591" s="408">
        <v>68</v>
      </c>
      <c r="V591" s="406">
        <v>1073.33</v>
      </c>
      <c r="W591" s="409">
        <v>95</v>
      </c>
      <c r="X591" s="410"/>
      <c r="Y591" s="409">
        <f t="shared" si="109"/>
        <v>978.32999999999993</v>
      </c>
      <c r="Z591" s="411">
        <f t="shared" si="110"/>
        <v>4.0249869968766255E-2</v>
      </c>
      <c r="AA591" s="410">
        <v>0</v>
      </c>
      <c r="AB591" s="409">
        <v>0</v>
      </c>
      <c r="AC591" s="409"/>
      <c r="AD591" s="409"/>
      <c r="AE591" s="412">
        <v>0.1</v>
      </c>
      <c r="AF591" s="412">
        <v>0.1</v>
      </c>
      <c r="AG591" s="409">
        <f t="shared" si="111"/>
        <v>97.832999999999998</v>
      </c>
      <c r="AH591" s="409"/>
      <c r="AI591" s="409">
        <f t="shared" si="112"/>
        <v>97.832999999999998</v>
      </c>
      <c r="AJ591" s="401" t="s">
        <v>164</v>
      </c>
      <c r="AK591" s="401">
        <v>0</v>
      </c>
      <c r="AL591" s="408" t="s">
        <v>293</v>
      </c>
      <c r="AM591" s="413">
        <f t="shared" si="113"/>
        <v>1</v>
      </c>
      <c r="AN591" s="413">
        <f t="shared" si="114"/>
        <v>1</v>
      </c>
      <c r="AO591" s="413"/>
      <c r="AP591" s="413"/>
      <c r="AQ591" s="413">
        <f t="shared" si="115"/>
        <v>1</v>
      </c>
      <c r="AR591" s="414" t="str">
        <f>IF(A591="","",VLOOKUP(A591,'Base Sites'!A:B,2,FALSE))</f>
        <v>Val de Lys Automobiles</v>
      </c>
      <c r="AS591" s="414" t="str">
        <f t="shared" si="116"/>
        <v>VOLKSWAGEN</v>
      </c>
      <c r="AT591" s="413"/>
      <c r="AU591" s="415" t="str">
        <f>IF(A591="","",VLOOKUP(L591,'Base Vendeurs'!A:B,2,FALSE))</f>
        <v>Sociétés NORD</v>
      </c>
      <c r="AV591" s="409">
        <f t="shared" si="117"/>
        <v>1073.33</v>
      </c>
      <c r="AW591" s="411">
        <f t="shared" si="118"/>
        <v>4.0249869968766255E-2</v>
      </c>
      <c r="AX591" s="415" t="str">
        <f t="shared" si="119"/>
        <v>NON</v>
      </c>
      <c r="AY591" s="231">
        <f>+MargesVN[[#This Row],[Total COM]]+MargesVN[[#This Row],[EXT GIE]]+MargesVN[[#This Row],[Forfait immat]]</f>
        <v>97.832999999999998</v>
      </c>
    </row>
    <row r="592" spans="1:51" s="231" customFormat="1" ht="11.25" customHeight="1" x14ac:dyDescent="0.25">
      <c r="A592" s="401">
        <v>60</v>
      </c>
      <c r="B592" s="401" t="s">
        <v>163</v>
      </c>
      <c r="C592" s="401" t="s">
        <v>104</v>
      </c>
      <c r="D592" s="402">
        <v>46168</v>
      </c>
      <c r="E592" s="403">
        <v>46155</v>
      </c>
      <c r="F592" s="404"/>
      <c r="G592" s="404"/>
      <c r="H592" s="404"/>
      <c r="I592" s="404"/>
      <c r="J592" s="404"/>
      <c r="K592" s="404"/>
      <c r="L592" s="401" t="s">
        <v>112</v>
      </c>
      <c r="M592" s="401">
        <v>512137</v>
      </c>
      <c r="N592" s="401">
        <v>2137</v>
      </c>
      <c r="O592" s="401" t="s">
        <v>4318</v>
      </c>
      <c r="P592" s="405" t="s">
        <v>282</v>
      </c>
      <c r="Q592" s="401" t="s">
        <v>24</v>
      </c>
      <c r="R592" s="406">
        <v>26875</v>
      </c>
      <c r="S592" s="406">
        <v>-208.33</v>
      </c>
      <c r="T592" s="407">
        <f t="shared" si="108"/>
        <v>26666.67</v>
      </c>
      <c r="U592" s="408">
        <v>54</v>
      </c>
      <c r="V592" s="406">
        <v>1073.33</v>
      </c>
      <c r="W592" s="409">
        <v>95</v>
      </c>
      <c r="X592" s="410"/>
      <c r="Y592" s="409">
        <f t="shared" si="109"/>
        <v>978.32999999999993</v>
      </c>
      <c r="Z592" s="411">
        <f t="shared" si="110"/>
        <v>4.0249869968766255E-2</v>
      </c>
      <c r="AA592" s="410">
        <v>0</v>
      </c>
      <c r="AB592" s="409">
        <v>0</v>
      </c>
      <c r="AC592" s="409"/>
      <c r="AD592" s="409" t="s">
        <v>4406</v>
      </c>
      <c r="AE592" s="412">
        <v>0.1</v>
      </c>
      <c r="AF592" s="412">
        <v>0.1</v>
      </c>
      <c r="AG592" s="409">
        <f t="shared" si="111"/>
        <v>97.832999999999998</v>
      </c>
      <c r="AH592" s="409"/>
      <c r="AI592" s="409">
        <f t="shared" si="112"/>
        <v>97.832999999999998</v>
      </c>
      <c r="AJ592" s="401" t="s">
        <v>164</v>
      </c>
      <c r="AK592" s="401">
        <v>0</v>
      </c>
      <c r="AL592" s="408" t="s">
        <v>293</v>
      </c>
      <c r="AM592" s="413">
        <f t="shared" si="113"/>
        <v>1</v>
      </c>
      <c r="AN592" s="413">
        <f t="shared" si="114"/>
        <v>1</v>
      </c>
      <c r="AO592" s="413"/>
      <c r="AP592" s="413"/>
      <c r="AQ592" s="413">
        <f t="shared" si="115"/>
        <v>1</v>
      </c>
      <c r="AR592" s="414" t="str">
        <f>IF(A592="","",VLOOKUP(A592,'Base Sites'!A:B,2,FALSE))</f>
        <v>Val de Lys Automobiles</v>
      </c>
      <c r="AS592" s="414" t="str">
        <f t="shared" si="116"/>
        <v>VOLKSWAGEN</v>
      </c>
      <c r="AT592" s="413"/>
      <c r="AU592" s="415" t="str">
        <f>IF(A592="","",VLOOKUP(L592,'Base Vendeurs'!A:B,2,FALSE))</f>
        <v>Sociétés NORD</v>
      </c>
      <c r="AV592" s="409">
        <f t="shared" si="117"/>
        <v>1073.33</v>
      </c>
      <c r="AW592" s="411">
        <f t="shared" si="118"/>
        <v>4.0249869968766255E-2</v>
      </c>
      <c r="AX592" s="415" t="str">
        <f t="shared" si="119"/>
        <v>NON</v>
      </c>
      <c r="AY592" s="231">
        <f>+MargesVN[[#This Row],[Total COM]]+MargesVN[[#This Row],[EXT GIE]]+MargesVN[[#This Row],[Forfait immat]]</f>
        <v>97.832999999999998</v>
      </c>
    </row>
    <row r="593" spans="1:51" s="231" customFormat="1" ht="11.25" customHeight="1" x14ac:dyDescent="0.25">
      <c r="A593" s="354">
        <v>60</v>
      </c>
      <c r="B593" s="354" t="s">
        <v>163</v>
      </c>
      <c r="C593" s="354" t="s">
        <v>104</v>
      </c>
      <c r="D593" s="355">
        <v>46121</v>
      </c>
      <c r="E593" s="356">
        <v>46121</v>
      </c>
      <c r="F593" s="357"/>
      <c r="G593" s="357"/>
      <c r="H593" s="357"/>
      <c r="I593" s="357"/>
      <c r="J593" s="357"/>
      <c r="K593" s="357">
        <v>0</v>
      </c>
      <c r="L593" s="354" t="s">
        <v>444</v>
      </c>
      <c r="M593" s="354">
        <v>512140</v>
      </c>
      <c r="N593" s="354">
        <v>2140</v>
      </c>
      <c r="O593" s="354" t="s">
        <v>3342</v>
      </c>
      <c r="P593" s="358" t="s">
        <v>3343</v>
      </c>
      <c r="Q593" s="354" t="s">
        <v>190</v>
      </c>
      <c r="R593" s="359">
        <v>25797.33</v>
      </c>
      <c r="S593" s="359">
        <v>262.5</v>
      </c>
      <c r="T593" s="360">
        <f t="shared" si="108"/>
        <v>26059.83</v>
      </c>
      <c r="U593" s="361">
        <v>178</v>
      </c>
      <c r="V593" s="359">
        <v>609.19000000000005</v>
      </c>
      <c r="W593" s="362">
        <v>95</v>
      </c>
      <c r="X593" s="363"/>
      <c r="Y593" s="362">
        <f t="shared" si="109"/>
        <v>514.19000000000005</v>
      </c>
      <c r="Z593" s="364">
        <f t="shared" si="110"/>
        <v>2.3376591481985877E-2</v>
      </c>
      <c r="AA593" s="363">
        <v>0</v>
      </c>
      <c r="AB593" s="362">
        <v>-2773.34</v>
      </c>
      <c r="AC593" s="362"/>
      <c r="AD593" s="362"/>
      <c r="AE593" s="365">
        <v>0.13</v>
      </c>
      <c r="AF593" s="365">
        <v>0.13</v>
      </c>
      <c r="AG593" s="362">
        <f t="shared" si="111"/>
        <v>66.844700000000003</v>
      </c>
      <c r="AH593" s="362"/>
      <c r="AI593" s="362">
        <f t="shared" si="112"/>
        <v>66.844700000000003</v>
      </c>
      <c r="AJ593" s="354" t="s">
        <v>164</v>
      </c>
      <c r="AK593" s="354">
        <v>30</v>
      </c>
      <c r="AL593" s="361"/>
      <c r="AM593" s="366">
        <f t="shared" si="113"/>
        <v>0</v>
      </c>
      <c r="AN593" s="366">
        <f t="shared" si="114"/>
        <v>1</v>
      </c>
      <c r="AO593" s="366"/>
      <c r="AP593" s="366"/>
      <c r="AQ593" s="366">
        <f t="shared" si="115"/>
        <v>0</v>
      </c>
      <c r="AR593" s="367" t="str">
        <f>IF(A593="","",VLOOKUP(A593,'Base Sites'!A:B,2,FALSE))</f>
        <v>Val de Lys Automobiles</v>
      </c>
      <c r="AS593" s="367" t="str">
        <f t="shared" si="116"/>
        <v>VOLKSWAGEN</v>
      </c>
      <c r="AT593" s="366"/>
      <c r="AU593" s="368" t="str">
        <f>IF(A593="","",VLOOKUP(L593,'Base Vendeurs'!A:B,2,FALSE))</f>
        <v xml:space="preserve">Val de Lys </v>
      </c>
      <c r="AV593" s="362">
        <f t="shared" si="117"/>
        <v>609.19000000000005</v>
      </c>
      <c r="AW593" s="364">
        <f t="shared" si="118"/>
        <v>2.3376591481985877E-2</v>
      </c>
      <c r="AX593" s="368" t="str">
        <f t="shared" si="119"/>
        <v>NON</v>
      </c>
      <c r="AY593" s="231">
        <f>+MargesVN[[#This Row],[Total COM]]+MargesVN[[#This Row],[EXT GIE]]+MargesVN[[#This Row],[Forfait immat]]</f>
        <v>96.844700000000003</v>
      </c>
    </row>
    <row r="594" spans="1:51" s="231" customFormat="1" ht="11.25" customHeight="1" x14ac:dyDescent="0.25">
      <c r="A594" s="266">
        <v>60</v>
      </c>
      <c r="B594" s="266" t="s">
        <v>163</v>
      </c>
      <c r="C594" s="266" t="s">
        <v>104</v>
      </c>
      <c r="D594" s="161">
        <v>46030</v>
      </c>
      <c r="E594" s="267">
        <v>46031</v>
      </c>
      <c r="F594" s="162"/>
      <c r="G594" s="162"/>
      <c r="H594" s="162"/>
      <c r="I594" s="162"/>
      <c r="J594" s="162"/>
      <c r="K594" s="162">
        <v>0</v>
      </c>
      <c r="L594" s="266" t="s">
        <v>188</v>
      </c>
      <c r="M594" s="266">
        <v>512147</v>
      </c>
      <c r="N594" s="266">
        <v>2147</v>
      </c>
      <c r="O594" s="266" t="s">
        <v>1156</v>
      </c>
      <c r="P594" s="268" t="s">
        <v>1157</v>
      </c>
      <c r="Q594" s="266" t="s">
        <v>157</v>
      </c>
      <c r="R594" s="163">
        <v>32700</v>
      </c>
      <c r="S594" s="163">
        <v>3041.67</v>
      </c>
      <c r="T594" s="164">
        <f t="shared" si="108"/>
        <v>35741.67</v>
      </c>
      <c r="U594" s="165">
        <v>83</v>
      </c>
      <c r="V594" s="163">
        <v>809.84</v>
      </c>
      <c r="W594" s="251">
        <v>95</v>
      </c>
      <c r="X594" s="166"/>
      <c r="Y594" s="251">
        <f t="shared" si="109"/>
        <v>714.84</v>
      </c>
      <c r="Z594" s="167">
        <f t="shared" si="110"/>
        <v>2.2658146639482714E-2</v>
      </c>
      <c r="AA594" s="166">
        <v>-5539.96</v>
      </c>
      <c r="AB594" s="251">
        <v>0</v>
      </c>
      <c r="AC594" s="251"/>
      <c r="AD594" s="251"/>
      <c r="AE594" s="168">
        <v>0.13</v>
      </c>
      <c r="AF594" s="168">
        <v>0.13</v>
      </c>
      <c r="AG594" s="251">
        <f t="shared" si="111"/>
        <v>92.929200000000009</v>
      </c>
      <c r="AH594" s="251"/>
      <c r="AI594" s="251">
        <f t="shared" si="112"/>
        <v>92.929200000000009</v>
      </c>
      <c r="AJ594" s="266" t="s">
        <v>164</v>
      </c>
      <c r="AK594" s="266">
        <v>30</v>
      </c>
      <c r="AL594" s="165"/>
      <c r="AM594" s="269">
        <f t="shared" si="113"/>
        <v>0</v>
      </c>
      <c r="AN594" s="269">
        <f t="shared" si="114"/>
        <v>1</v>
      </c>
      <c r="AO594" s="269"/>
      <c r="AP594" s="269"/>
      <c r="AQ594" s="269">
        <f t="shared" si="115"/>
        <v>0</v>
      </c>
      <c r="AR594" s="169" t="str">
        <f>IF(A594="","",VLOOKUP(A594,'Base Sites'!A:B,2,FALSE))</f>
        <v>Val de Lys Automobiles</v>
      </c>
      <c r="AS594" s="169" t="str">
        <f t="shared" si="116"/>
        <v>VOLKSWAGEN</v>
      </c>
      <c r="AT594" s="269"/>
      <c r="AU594" s="270" t="str">
        <f>IF(A594="","",VLOOKUP(L594,'Base Vendeurs'!A:B,2,FALSE))</f>
        <v>Sociétés NORD</v>
      </c>
      <c r="AV594" s="251">
        <f t="shared" si="117"/>
        <v>809.84</v>
      </c>
      <c r="AW594" s="167">
        <f t="shared" si="118"/>
        <v>2.2658146639482714E-2</v>
      </c>
      <c r="AX594" s="237" t="str">
        <f t="shared" si="119"/>
        <v>NON</v>
      </c>
      <c r="AY594" s="231">
        <f>+MargesVN[[#This Row],[Total COM]]+MargesVN[[#This Row],[EXT GIE]]+MargesVN[[#This Row],[Forfait immat]]</f>
        <v>122.92920000000001</v>
      </c>
    </row>
    <row r="595" spans="1:51" s="231" customFormat="1" ht="11.25" customHeight="1" x14ac:dyDescent="0.25">
      <c r="A595" s="45">
        <v>35</v>
      </c>
      <c r="B595" s="45" t="s">
        <v>183</v>
      </c>
      <c r="C595" s="45" t="s">
        <v>104</v>
      </c>
      <c r="D595" s="44">
        <v>46070</v>
      </c>
      <c r="E595" s="65">
        <v>46070</v>
      </c>
      <c r="F595" s="35"/>
      <c r="G595" s="35"/>
      <c r="H595" s="35"/>
      <c r="I595" s="35" t="s">
        <v>165</v>
      </c>
      <c r="J595" s="35"/>
      <c r="K595" s="35">
        <v>-252.14</v>
      </c>
      <c r="L595" s="45" t="s">
        <v>252</v>
      </c>
      <c r="M595" s="45">
        <v>512148</v>
      </c>
      <c r="N595" s="45">
        <v>2148</v>
      </c>
      <c r="O595" s="45" t="s">
        <v>1677</v>
      </c>
      <c r="P595" s="66" t="s">
        <v>1678</v>
      </c>
      <c r="Q595" s="45" t="s">
        <v>93</v>
      </c>
      <c r="R595" s="47">
        <v>30193.17</v>
      </c>
      <c r="S595" s="47">
        <v>1070.8399999999999</v>
      </c>
      <c r="T595" s="48">
        <f t="shared" si="108"/>
        <v>31264.01</v>
      </c>
      <c r="U595" s="49">
        <v>11</v>
      </c>
      <c r="V595" s="47">
        <v>92.009999999999991</v>
      </c>
      <c r="W595" s="46">
        <v>95</v>
      </c>
      <c r="X595" s="50"/>
      <c r="Y595" s="46">
        <f t="shared" si="109"/>
        <v>-2.9900000000000091</v>
      </c>
      <c r="Z595" s="51">
        <f t="shared" si="110"/>
        <v>2.9430005939737095E-3</v>
      </c>
      <c r="AA595" s="50">
        <v>-594.02</v>
      </c>
      <c r="AB595" s="46">
        <v>-3966.67</v>
      </c>
      <c r="AC595" s="46"/>
      <c r="AD595" s="46" t="s">
        <v>2036</v>
      </c>
      <c r="AE595" s="52"/>
      <c r="AF595" s="52">
        <v>7.0000000000000007E-2</v>
      </c>
      <c r="AG595" s="46">
        <f t="shared" si="111"/>
        <v>0</v>
      </c>
      <c r="AH595" s="46"/>
      <c r="AI595" s="46">
        <f t="shared" si="112"/>
        <v>0</v>
      </c>
      <c r="AJ595" s="45" t="s">
        <v>164</v>
      </c>
      <c r="AK595" s="45">
        <v>30</v>
      </c>
      <c r="AL595" s="49">
        <v>100</v>
      </c>
      <c r="AM595" s="238">
        <f t="shared" si="113"/>
        <v>1</v>
      </c>
      <c r="AN595" s="238">
        <f t="shared" si="114"/>
        <v>1</v>
      </c>
      <c r="AO595" s="238"/>
      <c r="AP595" s="238"/>
      <c r="AQ595" s="238">
        <f t="shared" si="115"/>
        <v>1</v>
      </c>
      <c r="AR595" s="96" t="str">
        <f>IF(A595="","",VLOOKUP(A595,'Base Sites'!A:B,2,FALSE))</f>
        <v>Valauto Cambrai</v>
      </c>
      <c r="AS595" s="96" t="str">
        <f t="shared" si="116"/>
        <v>VOLKSWAGEN</v>
      </c>
      <c r="AT595" s="238"/>
      <c r="AU595" s="231" t="str">
        <f>IF(A595="","",VLOOKUP(L595,'Base Vendeurs'!A:B,2,FALSE))</f>
        <v>Valauto Cambrai</v>
      </c>
      <c r="AV595" s="46">
        <f t="shared" si="117"/>
        <v>92.009999999999991</v>
      </c>
      <c r="AW595" s="51">
        <f t="shared" si="118"/>
        <v>2.9430005939737095E-3</v>
      </c>
      <c r="AX595" s="231" t="str">
        <f t="shared" si="119"/>
        <v>NON</v>
      </c>
      <c r="AY595" s="231">
        <f>+MargesVN[[#This Row],[Total COM]]+MargesVN[[#This Row],[EXT GIE]]+MargesVN[[#This Row],[Forfait immat]]</f>
        <v>130</v>
      </c>
    </row>
    <row r="596" spans="1:51" s="231" customFormat="1" ht="11.25" customHeight="1" x14ac:dyDescent="0.25">
      <c r="A596" s="45">
        <v>35</v>
      </c>
      <c r="B596" s="45" t="s">
        <v>163</v>
      </c>
      <c r="C596" s="45" t="s">
        <v>104</v>
      </c>
      <c r="D596" s="44">
        <v>46066</v>
      </c>
      <c r="E596" s="65">
        <v>46066</v>
      </c>
      <c r="F596" s="35"/>
      <c r="G596" s="35"/>
      <c r="H596" s="35"/>
      <c r="I596" s="35"/>
      <c r="J596" s="35"/>
      <c r="K596" s="35">
        <v>0</v>
      </c>
      <c r="L596" s="45" t="s">
        <v>252</v>
      </c>
      <c r="M596" s="45">
        <v>512149</v>
      </c>
      <c r="N596" s="45">
        <v>2149</v>
      </c>
      <c r="O596" s="45" t="s">
        <v>1594</v>
      </c>
      <c r="P596" s="66" t="s">
        <v>1595</v>
      </c>
      <c r="Q596" s="45" t="s">
        <v>93</v>
      </c>
      <c r="R596" s="47">
        <v>31472.33</v>
      </c>
      <c r="S596" s="47">
        <v>2000</v>
      </c>
      <c r="T596" s="48">
        <f t="shared" si="108"/>
        <v>33472.33</v>
      </c>
      <c r="U596" s="49">
        <v>7</v>
      </c>
      <c r="V596" s="47">
        <v>408.76</v>
      </c>
      <c r="W596" s="46">
        <v>95</v>
      </c>
      <c r="X596" s="50"/>
      <c r="Y596" s="46">
        <f t="shared" si="109"/>
        <v>313.76</v>
      </c>
      <c r="Z596" s="51">
        <f t="shared" si="110"/>
        <v>1.22118776912154E-2</v>
      </c>
      <c r="AA596" s="50">
        <v>0</v>
      </c>
      <c r="AB596" s="46">
        <v>-916.67</v>
      </c>
      <c r="AC596" s="46"/>
      <c r="AD596" s="46"/>
      <c r="AE596" s="52">
        <v>0.1</v>
      </c>
      <c r="AF596" s="52">
        <v>7.0000000000000007E-2</v>
      </c>
      <c r="AG596" s="46">
        <f t="shared" si="111"/>
        <v>31.376000000000001</v>
      </c>
      <c r="AH596" s="46"/>
      <c r="AI596" s="46">
        <f t="shared" si="112"/>
        <v>31.376000000000001</v>
      </c>
      <c r="AJ596" s="45" t="s">
        <v>149</v>
      </c>
      <c r="AK596" s="45">
        <v>30</v>
      </c>
      <c r="AL596" s="49">
        <v>50</v>
      </c>
      <c r="AM596" s="238">
        <f t="shared" si="113"/>
        <v>1</v>
      </c>
      <c r="AN596" s="238">
        <f t="shared" si="114"/>
        <v>1</v>
      </c>
      <c r="AO596" s="238"/>
      <c r="AP596" s="238"/>
      <c r="AQ596" s="238">
        <f t="shared" si="115"/>
        <v>1</v>
      </c>
      <c r="AR596" s="96" t="str">
        <f>IF(A596="","",VLOOKUP(A596,'Base Sites'!A:B,2,FALSE))</f>
        <v>Valauto Cambrai</v>
      </c>
      <c r="AS596" s="96" t="str">
        <f t="shared" si="116"/>
        <v>VOLKSWAGEN</v>
      </c>
      <c r="AT596" s="238"/>
      <c r="AU596" s="231" t="str">
        <f>IF(A596="","",VLOOKUP(L596,'Base Vendeurs'!A:B,2,FALSE))</f>
        <v>Valauto Cambrai</v>
      </c>
      <c r="AV596" s="46">
        <f t="shared" si="117"/>
        <v>408.76</v>
      </c>
      <c r="AW596" s="51">
        <f t="shared" si="118"/>
        <v>1.22118776912154E-2</v>
      </c>
      <c r="AX596" s="231" t="str">
        <f t="shared" si="119"/>
        <v>NON</v>
      </c>
      <c r="AY596" s="231">
        <f>+MargesVN[[#This Row],[Total COM]]+MargesVN[[#This Row],[EXT GIE]]+MargesVN[[#This Row],[Forfait immat]]</f>
        <v>111.376</v>
      </c>
    </row>
    <row r="597" spans="1:51" s="231" customFormat="1" ht="11.25" customHeight="1" x14ac:dyDescent="0.25">
      <c r="A597" s="266">
        <v>60</v>
      </c>
      <c r="B597" s="266" t="s">
        <v>163</v>
      </c>
      <c r="C597" s="266" t="s">
        <v>104</v>
      </c>
      <c r="D597" s="161">
        <v>46030</v>
      </c>
      <c r="E597" s="267">
        <v>46031</v>
      </c>
      <c r="F597" s="162"/>
      <c r="G597" s="162"/>
      <c r="H597" s="162"/>
      <c r="I597" s="162"/>
      <c r="J597" s="162"/>
      <c r="K597" s="162">
        <v>0</v>
      </c>
      <c r="L597" s="266" t="s">
        <v>445</v>
      </c>
      <c r="M597" s="266">
        <v>512149</v>
      </c>
      <c r="N597" s="266">
        <v>2149</v>
      </c>
      <c r="O597" s="266" t="s">
        <v>1158</v>
      </c>
      <c r="P597" s="268" t="s">
        <v>1159</v>
      </c>
      <c r="Q597" s="266" t="s">
        <v>157</v>
      </c>
      <c r="R597" s="163">
        <v>28533.33</v>
      </c>
      <c r="S597" s="163">
        <v>1666.67</v>
      </c>
      <c r="T597" s="164">
        <f t="shared" si="108"/>
        <v>30200</v>
      </c>
      <c r="U597" s="165">
        <v>37</v>
      </c>
      <c r="V597" s="163">
        <v>1453.99</v>
      </c>
      <c r="W597" s="251">
        <v>95</v>
      </c>
      <c r="X597" s="166"/>
      <c r="Y597" s="251">
        <f t="shared" si="109"/>
        <v>1358.99</v>
      </c>
      <c r="Z597" s="167">
        <f t="shared" si="110"/>
        <v>4.8145364238410593E-2</v>
      </c>
      <c r="AA597" s="166">
        <v>0</v>
      </c>
      <c r="AB597" s="251">
        <v>-4249.99</v>
      </c>
      <c r="AC597" s="251"/>
      <c r="AD597" s="251"/>
      <c r="AE597" s="168">
        <v>0.1</v>
      </c>
      <c r="AF597" s="168">
        <v>0.1</v>
      </c>
      <c r="AG597" s="251">
        <f t="shared" si="111"/>
        <v>135.899</v>
      </c>
      <c r="AH597" s="251"/>
      <c r="AI597" s="251">
        <f t="shared" si="112"/>
        <v>135.899</v>
      </c>
      <c r="AJ597" s="266" t="s">
        <v>164</v>
      </c>
      <c r="AK597" s="266">
        <v>30</v>
      </c>
      <c r="AL597" s="165"/>
      <c r="AM597" s="269">
        <f t="shared" si="113"/>
        <v>0</v>
      </c>
      <c r="AN597" s="269">
        <f t="shared" si="114"/>
        <v>1</v>
      </c>
      <c r="AO597" s="269"/>
      <c r="AP597" s="269"/>
      <c r="AQ597" s="269">
        <f t="shared" si="115"/>
        <v>0</v>
      </c>
      <c r="AR597" s="169" t="str">
        <f>IF(A597="","",VLOOKUP(A597,'Base Sites'!A:B,2,FALSE))</f>
        <v>Val de Lys Automobiles</v>
      </c>
      <c r="AS597" s="169" t="str">
        <f t="shared" si="116"/>
        <v>VOLKSWAGEN</v>
      </c>
      <c r="AT597" s="269"/>
      <c r="AU597" s="270" t="str">
        <f>IF(A597="","",VLOOKUP(L597,'Base Vendeurs'!A:B,2,FALSE))</f>
        <v xml:space="preserve">Val de Lys </v>
      </c>
      <c r="AV597" s="251">
        <f t="shared" si="117"/>
        <v>1453.99</v>
      </c>
      <c r="AW597" s="167">
        <f t="shared" si="118"/>
        <v>4.8145364238410593E-2</v>
      </c>
      <c r="AX597" s="237" t="str">
        <f t="shared" si="119"/>
        <v>NON</v>
      </c>
      <c r="AY597" s="231">
        <f>+MargesVN[[#This Row],[Total COM]]+MargesVN[[#This Row],[EXT GIE]]+MargesVN[[#This Row],[Forfait immat]]</f>
        <v>165.899</v>
      </c>
    </row>
    <row r="598" spans="1:51" s="231" customFormat="1" ht="11.25" customHeight="1" x14ac:dyDescent="0.25">
      <c r="A598" s="45">
        <v>35</v>
      </c>
      <c r="B598" s="45" t="s">
        <v>163</v>
      </c>
      <c r="C598" s="45" t="s">
        <v>104</v>
      </c>
      <c r="D598" s="44">
        <v>46077</v>
      </c>
      <c r="E598" s="65">
        <v>46078</v>
      </c>
      <c r="F598" s="35"/>
      <c r="G598" s="35"/>
      <c r="H598" s="35"/>
      <c r="I598" s="35"/>
      <c r="J598" s="35"/>
      <c r="K598" s="35">
        <v>0</v>
      </c>
      <c r="L598" s="45" t="s">
        <v>295</v>
      </c>
      <c r="M598" s="45">
        <v>512151</v>
      </c>
      <c r="N598" s="45">
        <v>2151</v>
      </c>
      <c r="O598" s="45" t="s">
        <v>1848</v>
      </c>
      <c r="P598" s="66" t="s">
        <v>1849</v>
      </c>
      <c r="Q598" s="45" t="s">
        <v>23</v>
      </c>
      <c r="R598" s="47">
        <v>22014</v>
      </c>
      <c r="S598" s="47">
        <v>300</v>
      </c>
      <c r="T598" s="48">
        <f t="shared" si="108"/>
        <v>22314</v>
      </c>
      <c r="U598" s="49">
        <v>5</v>
      </c>
      <c r="V598" s="47">
        <v>596.98</v>
      </c>
      <c r="W598" s="46">
        <v>95</v>
      </c>
      <c r="X598" s="50"/>
      <c r="Y598" s="46">
        <f t="shared" si="109"/>
        <v>501.98</v>
      </c>
      <c r="Z598" s="51">
        <f t="shared" si="110"/>
        <v>2.6753607600609484E-2</v>
      </c>
      <c r="AA598" s="50">
        <v>0</v>
      </c>
      <c r="AB598" s="46">
        <v>-2356.67</v>
      </c>
      <c r="AC598" s="46"/>
      <c r="AD598" s="46"/>
      <c r="AE598" s="52">
        <v>0.1</v>
      </c>
      <c r="AF598" s="52">
        <v>7.0000000000000007E-2</v>
      </c>
      <c r="AG598" s="46">
        <f t="shared" si="111"/>
        <v>50.198000000000008</v>
      </c>
      <c r="AH598" s="46"/>
      <c r="AI598" s="46">
        <f t="shared" si="112"/>
        <v>50.198000000000008</v>
      </c>
      <c r="AJ598" s="45" t="s">
        <v>164</v>
      </c>
      <c r="AK598" s="45">
        <v>30</v>
      </c>
      <c r="AL598" s="49">
        <v>100</v>
      </c>
      <c r="AM598" s="238">
        <f t="shared" si="113"/>
        <v>1</v>
      </c>
      <c r="AN598" s="238">
        <f t="shared" si="114"/>
        <v>1</v>
      </c>
      <c r="AO598" s="238"/>
      <c r="AP598" s="238"/>
      <c r="AQ598" s="238">
        <f t="shared" si="115"/>
        <v>1</v>
      </c>
      <c r="AR598" s="96" t="str">
        <f>IF(A598="","",VLOOKUP(A598,'Base Sites'!A:B,2,FALSE))</f>
        <v>Valauto Cambrai</v>
      </c>
      <c r="AS598" s="96" t="str">
        <f t="shared" si="116"/>
        <v>VOLKSWAGEN</v>
      </c>
      <c r="AT598" s="238"/>
      <c r="AU598" s="231" t="str">
        <f>IF(A598="","",VLOOKUP(L598,'Base Vendeurs'!A:B,2,FALSE))</f>
        <v>Valauto Cambrai</v>
      </c>
      <c r="AV598" s="46">
        <f t="shared" si="117"/>
        <v>596.98</v>
      </c>
      <c r="AW598" s="51">
        <f t="shared" si="118"/>
        <v>2.6753607600609484E-2</v>
      </c>
      <c r="AX598" s="231" t="str">
        <f t="shared" si="119"/>
        <v>NON</v>
      </c>
      <c r="AY598" s="231">
        <f>+MargesVN[[#This Row],[Total COM]]+MargesVN[[#This Row],[EXT GIE]]+MargesVN[[#This Row],[Forfait immat]]</f>
        <v>180.19800000000001</v>
      </c>
    </row>
    <row r="599" spans="1:51" s="231" customFormat="1" ht="11.25" customHeight="1" x14ac:dyDescent="0.25">
      <c r="A599" s="401">
        <v>35</v>
      </c>
      <c r="B599" s="401" t="s">
        <v>163</v>
      </c>
      <c r="C599" s="401" t="s">
        <v>104</v>
      </c>
      <c r="D599" s="402">
        <v>46169</v>
      </c>
      <c r="E599" s="403">
        <v>46169</v>
      </c>
      <c r="F599" s="404"/>
      <c r="G599" s="404"/>
      <c r="H599" s="404"/>
      <c r="I599" s="404"/>
      <c r="J599" s="404"/>
      <c r="K599" s="404">
        <v>0</v>
      </c>
      <c r="L599" s="401" t="s">
        <v>295</v>
      </c>
      <c r="M599" s="401">
        <v>512152</v>
      </c>
      <c r="N599" s="401">
        <v>2152</v>
      </c>
      <c r="O599" s="401" t="s">
        <v>4069</v>
      </c>
      <c r="P599" s="405" t="s">
        <v>4070</v>
      </c>
      <c r="Q599" s="401" t="s">
        <v>93</v>
      </c>
      <c r="R599" s="406">
        <v>27305.67</v>
      </c>
      <c r="S599" s="406">
        <v>1500</v>
      </c>
      <c r="T599" s="407">
        <f t="shared" si="108"/>
        <v>28805.67</v>
      </c>
      <c r="U599" s="408">
        <v>9</v>
      </c>
      <c r="V599" s="406">
        <v>987.97</v>
      </c>
      <c r="W599" s="409">
        <v>95</v>
      </c>
      <c r="X599" s="410"/>
      <c r="Y599" s="409">
        <f t="shared" si="109"/>
        <v>892.97</v>
      </c>
      <c r="Z599" s="411">
        <f t="shared" si="110"/>
        <v>3.4297761517090214E-2</v>
      </c>
      <c r="AA599" s="410">
        <v>0</v>
      </c>
      <c r="AB599" s="409">
        <v>0</v>
      </c>
      <c r="AC599" s="409"/>
      <c r="AD599" s="409"/>
      <c r="AE599" s="412">
        <v>0.08</v>
      </c>
      <c r="AF599" s="412">
        <v>7.0000000000000007E-2</v>
      </c>
      <c r="AG599" s="409">
        <f t="shared" si="111"/>
        <v>71.437600000000003</v>
      </c>
      <c r="AH599" s="409"/>
      <c r="AI599" s="409">
        <f t="shared" si="112"/>
        <v>71.437600000000003</v>
      </c>
      <c r="AJ599" s="401" t="s">
        <v>164</v>
      </c>
      <c r="AK599" s="401">
        <v>30</v>
      </c>
      <c r="AL599" s="408"/>
      <c r="AM599" s="413">
        <f t="shared" si="113"/>
        <v>0</v>
      </c>
      <c r="AN599" s="413">
        <f t="shared" si="114"/>
        <v>1</v>
      </c>
      <c r="AO599" s="413"/>
      <c r="AP599" s="413"/>
      <c r="AQ599" s="413">
        <f t="shared" si="115"/>
        <v>0</v>
      </c>
      <c r="AR599" s="414" t="str">
        <f>IF(A599="","",VLOOKUP(A599,'Base Sites'!A:B,2,FALSE))</f>
        <v>Valauto Cambrai</v>
      </c>
      <c r="AS599" s="414" t="str">
        <f t="shared" si="116"/>
        <v>VOLKSWAGEN</v>
      </c>
      <c r="AT599" s="413"/>
      <c r="AU599" s="415" t="str">
        <f>IF(A599="","",VLOOKUP(L599,'Base Vendeurs'!A:B,2,FALSE))</f>
        <v>Valauto Cambrai</v>
      </c>
      <c r="AV599" s="409">
        <f t="shared" si="117"/>
        <v>987.97</v>
      </c>
      <c r="AW599" s="411">
        <f t="shared" si="118"/>
        <v>3.4297761517090214E-2</v>
      </c>
      <c r="AX599" s="415" t="str">
        <f t="shared" si="119"/>
        <v>NON</v>
      </c>
      <c r="AY599" s="231">
        <f>+MargesVN[[#This Row],[Total COM]]+MargesVN[[#This Row],[EXT GIE]]+MargesVN[[#This Row],[Forfait immat]]</f>
        <v>101.4376</v>
      </c>
    </row>
    <row r="600" spans="1:51" s="231" customFormat="1" ht="11.25" customHeight="1" x14ac:dyDescent="0.25">
      <c r="A600" s="319">
        <v>35</v>
      </c>
      <c r="B600" s="319" t="s">
        <v>163</v>
      </c>
      <c r="C600" s="319" t="s">
        <v>104</v>
      </c>
      <c r="D600" s="320">
        <v>46105</v>
      </c>
      <c r="E600" s="321">
        <v>46106</v>
      </c>
      <c r="F600" s="322"/>
      <c r="G600" s="322"/>
      <c r="H600" s="322"/>
      <c r="I600" s="322"/>
      <c r="J600" s="322"/>
      <c r="K600" s="322">
        <v>0</v>
      </c>
      <c r="L600" s="319" t="s">
        <v>295</v>
      </c>
      <c r="M600" s="319">
        <v>512154</v>
      </c>
      <c r="N600" s="319">
        <v>2154</v>
      </c>
      <c r="O600" s="319" t="s">
        <v>2540</v>
      </c>
      <c r="P600" s="323" t="s">
        <v>2541</v>
      </c>
      <c r="Q600" s="319" t="s">
        <v>190</v>
      </c>
      <c r="R600" s="324">
        <v>23280.67</v>
      </c>
      <c r="S600" s="324">
        <v>50</v>
      </c>
      <c r="T600" s="325">
        <f t="shared" si="108"/>
        <v>23330.67</v>
      </c>
      <c r="U600" s="326">
        <v>8</v>
      </c>
      <c r="V600" s="324">
        <v>834.82</v>
      </c>
      <c r="W600" s="327">
        <v>95</v>
      </c>
      <c r="X600" s="328"/>
      <c r="Y600" s="327">
        <f t="shared" si="109"/>
        <v>739.82</v>
      </c>
      <c r="Z600" s="329">
        <f t="shared" si="110"/>
        <v>3.5782084269333034E-2</v>
      </c>
      <c r="AA600" s="328">
        <v>0</v>
      </c>
      <c r="AB600" s="327">
        <v>-2773.34</v>
      </c>
      <c r="AC600" s="327"/>
      <c r="AD600" s="327"/>
      <c r="AE600" s="330">
        <v>0.1</v>
      </c>
      <c r="AF600" s="330">
        <v>7.0000000000000007E-2</v>
      </c>
      <c r="AG600" s="327">
        <f t="shared" si="111"/>
        <v>73.982000000000014</v>
      </c>
      <c r="AH600" s="327"/>
      <c r="AI600" s="327">
        <f t="shared" si="112"/>
        <v>73.982000000000014</v>
      </c>
      <c r="AJ600" s="319" t="s">
        <v>164</v>
      </c>
      <c r="AK600" s="319">
        <v>30</v>
      </c>
      <c r="AL600" s="326"/>
      <c r="AM600" s="331">
        <f t="shared" si="113"/>
        <v>0</v>
      </c>
      <c r="AN600" s="331">
        <f t="shared" si="114"/>
        <v>1</v>
      </c>
      <c r="AO600" s="331"/>
      <c r="AP600" s="331"/>
      <c r="AQ600" s="331">
        <f t="shared" si="115"/>
        <v>0</v>
      </c>
      <c r="AR600" s="332" t="str">
        <f>IF(A600="","",VLOOKUP(A600,'Base Sites'!A:B,2,FALSE))</f>
        <v>Valauto Cambrai</v>
      </c>
      <c r="AS600" s="332" t="str">
        <f t="shared" si="116"/>
        <v>VOLKSWAGEN</v>
      </c>
      <c r="AT600" s="331"/>
      <c r="AU600" s="333" t="str">
        <f>IF(A600="","",VLOOKUP(L600,'Base Vendeurs'!A:B,2,FALSE))</f>
        <v>Valauto Cambrai</v>
      </c>
      <c r="AV600" s="327">
        <f t="shared" si="117"/>
        <v>834.82</v>
      </c>
      <c r="AW600" s="329">
        <f t="shared" si="118"/>
        <v>3.5782084269333034E-2</v>
      </c>
      <c r="AX600" s="333" t="str">
        <f t="shared" si="119"/>
        <v>NON</v>
      </c>
      <c r="AY600" s="231">
        <f>+MargesVN[[#This Row],[Total COM]]+MargesVN[[#This Row],[EXT GIE]]+MargesVN[[#This Row],[Forfait immat]]</f>
        <v>103.98200000000001</v>
      </c>
    </row>
    <row r="601" spans="1:51" s="231" customFormat="1" ht="11.25" customHeight="1" x14ac:dyDescent="0.25">
      <c r="A601" s="401">
        <v>60</v>
      </c>
      <c r="B601" s="401" t="s">
        <v>185</v>
      </c>
      <c r="C601" s="401" t="s">
        <v>104</v>
      </c>
      <c r="D601" s="402">
        <v>46162</v>
      </c>
      <c r="E601" s="403">
        <v>46115</v>
      </c>
      <c r="F601" s="404" t="s">
        <v>165</v>
      </c>
      <c r="G601" s="404"/>
      <c r="H601" s="404"/>
      <c r="I601" s="404"/>
      <c r="J601" s="404"/>
      <c r="K601" s="404">
        <v>0</v>
      </c>
      <c r="L601" s="401" t="s">
        <v>112</v>
      </c>
      <c r="M601" s="401">
        <v>512154</v>
      </c>
      <c r="N601" s="401">
        <v>2154</v>
      </c>
      <c r="O601" s="401" t="s">
        <v>3530</v>
      </c>
      <c r="P601" s="405" t="s">
        <v>3531</v>
      </c>
      <c r="Q601" s="401" t="s">
        <v>24</v>
      </c>
      <c r="R601" s="406">
        <v>30333.33</v>
      </c>
      <c r="S601" s="406">
        <v>0</v>
      </c>
      <c r="T601" s="407">
        <f t="shared" si="108"/>
        <v>30333.33</v>
      </c>
      <c r="U601" s="408">
        <v>90</v>
      </c>
      <c r="V601" s="406">
        <v>-256.17</v>
      </c>
      <c r="W601" s="409">
        <v>95</v>
      </c>
      <c r="X601" s="410"/>
      <c r="Y601" s="409">
        <f t="shared" si="109"/>
        <v>-351.17</v>
      </c>
      <c r="Z601" s="411">
        <f t="shared" si="110"/>
        <v>-8.4451657632050297E-3</v>
      </c>
      <c r="AA601" s="410">
        <v>0</v>
      </c>
      <c r="AB601" s="409">
        <v>0</v>
      </c>
      <c r="AC601" s="409"/>
      <c r="AD601" s="409" t="s">
        <v>230</v>
      </c>
      <c r="AE601" s="412"/>
      <c r="AF601" s="412">
        <v>0.1</v>
      </c>
      <c r="AG601" s="409">
        <f t="shared" si="111"/>
        <v>0</v>
      </c>
      <c r="AH601" s="409"/>
      <c r="AI601" s="409">
        <f t="shared" si="112"/>
        <v>0</v>
      </c>
      <c r="AJ601" s="401" t="s">
        <v>164</v>
      </c>
      <c r="AK601" s="401">
        <v>0</v>
      </c>
      <c r="AL601" s="408" t="s">
        <v>293</v>
      </c>
      <c r="AM601" s="413">
        <f t="shared" si="113"/>
        <v>1</v>
      </c>
      <c r="AN601" s="413">
        <f t="shared" si="114"/>
        <v>1</v>
      </c>
      <c r="AO601" s="413"/>
      <c r="AP601" s="413"/>
      <c r="AQ601" s="413">
        <f t="shared" si="115"/>
        <v>1</v>
      </c>
      <c r="AR601" s="414" t="str">
        <f>IF(A601="","",VLOOKUP(A601,'Base Sites'!A:B,2,FALSE))</f>
        <v>Val de Lys Automobiles</v>
      </c>
      <c r="AS601" s="414" t="str">
        <f t="shared" si="116"/>
        <v>VOLKSWAGEN</v>
      </c>
      <c r="AT601" s="413"/>
      <c r="AU601" s="415" t="str">
        <f>IF(A601="","",VLOOKUP(L601,'Base Vendeurs'!A:B,2,FALSE))</f>
        <v>Sociétés NORD</v>
      </c>
      <c r="AV601" s="409">
        <f t="shared" si="117"/>
        <v>-256.17</v>
      </c>
      <c r="AW601" s="411">
        <f t="shared" si="118"/>
        <v>-8.4451657632050297E-3</v>
      </c>
      <c r="AX601" s="415" t="str">
        <f t="shared" si="119"/>
        <v>OUI</v>
      </c>
      <c r="AY601" s="231">
        <f>+MargesVN[[#This Row],[Total COM]]+MargesVN[[#This Row],[EXT GIE]]+MargesVN[[#This Row],[Forfait immat]]</f>
        <v>0</v>
      </c>
    </row>
    <row r="602" spans="1:51" s="231" customFormat="1" ht="11.25" customHeight="1" x14ac:dyDescent="0.25">
      <c r="A602" s="401">
        <v>60</v>
      </c>
      <c r="B602" s="401" t="s">
        <v>185</v>
      </c>
      <c r="C602" s="401" t="s">
        <v>104</v>
      </c>
      <c r="D602" s="402">
        <v>46162</v>
      </c>
      <c r="E602" s="403">
        <v>46162</v>
      </c>
      <c r="F602" s="404" t="s">
        <v>165</v>
      </c>
      <c r="G602" s="404"/>
      <c r="H602" s="404"/>
      <c r="I602" s="404"/>
      <c r="J602" s="404"/>
      <c r="K602" s="404">
        <v>0</v>
      </c>
      <c r="L602" s="401" t="s">
        <v>112</v>
      </c>
      <c r="M602" s="401">
        <v>512155</v>
      </c>
      <c r="N602" s="401">
        <v>2155</v>
      </c>
      <c r="O602" s="401" t="s">
        <v>4321</v>
      </c>
      <c r="P602" s="405" t="s">
        <v>3531</v>
      </c>
      <c r="Q602" s="401" t="s">
        <v>24</v>
      </c>
      <c r="R602" s="406">
        <v>30333.33</v>
      </c>
      <c r="S602" s="406">
        <v>0</v>
      </c>
      <c r="T602" s="407">
        <f t="shared" si="108"/>
        <v>30333.33</v>
      </c>
      <c r="U602" s="408">
        <v>90</v>
      </c>
      <c r="V602" s="406">
        <v>-236.17</v>
      </c>
      <c r="W602" s="409">
        <v>95</v>
      </c>
      <c r="X602" s="410"/>
      <c r="Y602" s="409">
        <f t="shared" si="109"/>
        <v>-331.16999999999996</v>
      </c>
      <c r="Z602" s="411">
        <f t="shared" si="110"/>
        <v>-7.7858250314093436E-3</v>
      </c>
      <c r="AA602" s="410">
        <v>0</v>
      </c>
      <c r="AB602" s="409">
        <v>0</v>
      </c>
      <c r="AC602" s="409"/>
      <c r="AD602" s="409" t="s">
        <v>230</v>
      </c>
      <c r="AE602" s="412"/>
      <c r="AF602" s="412">
        <v>0.1</v>
      </c>
      <c r="AG602" s="409">
        <f t="shared" si="111"/>
        <v>0</v>
      </c>
      <c r="AH602" s="409"/>
      <c r="AI602" s="409">
        <f t="shared" si="112"/>
        <v>0</v>
      </c>
      <c r="AJ602" s="401" t="s">
        <v>164</v>
      </c>
      <c r="AK602" s="401">
        <v>0</v>
      </c>
      <c r="AL602" s="408" t="s">
        <v>293</v>
      </c>
      <c r="AM602" s="413">
        <f t="shared" si="113"/>
        <v>1</v>
      </c>
      <c r="AN602" s="413">
        <f t="shared" si="114"/>
        <v>1</v>
      </c>
      <c r="AO602" s="413"/>
      <c r="AP602" s="413"/>
      <c r="AQ602" s="413">
        <f t="shared" si="115"/>
        <v>1</v>
      </c>
      <c r="AR602" s="414" t="str">
        <f>IF(A602="","",VLOOKUP(A602,'Base Sites'!A:B,2,FALSE))</f>
        <v>Val de Lys Automobiles</v>
      </c>
      <c r="AS602" s="414" t="str">
        <f t="shared" si="116"/>
        <v>VOLKSWAGEN</v>
      </c>
      <c r="AT602" s="413"/>
      <c r="AU602" s="415" t="str">
        <f>IF(A602="","",VLOOKUP(L602,'Base Vendeurs'!A:B,2,FALSE))</f>
        <v>Sociétés NORD</v>
      </c>
      <c r="AV602" s="409">
        <f t="shared" si="117"/>
        <v>-236.17</v>
      </c>
      <c r="AW602" s="411">
        <f t="shared" si="118"/>
        <v>-7.7858250314093436E-3</v>
      </c>
      <c r="AX602" s="415" t="str">
        <f t="shared" si="119"/>
        <v>OUI</v>
      </c>
      <c r="AY602" s="231">
        <f>+MargesVN[[#This Row],[Total COM]]+MargesVN[[#This Row],[EXT GIE]]+MargesVN[[#This Row],[Forfait immat]]</f>
        <v>0</v>
      </c>
    </row>
    <row r="603" spans="1:51" s="231" customFormat="1" ht="11.25" customHeight="1" x14ac:dyDescent="0.25">
      <c r="A603" s="401">
        <v>60</v>
      </c>
      <c r="B603" s="401" t="s">
        <v>185</v>
      </c>
      <c r="C603" s="401" t="s">
        <v>104</v>
      </c>
      <c r="D603" s="402">
        <v>46162</v>
      </c>
      <c r="E603" s="403">
        <v>46115</v>
      </c>
      <c r="F603" s="404" t="s">
        <v>165</v>
      </c>
      <c r="G603" s="404"/>
      <c r="H603" s="404"/>
      <c r="I603" s="404"/>
      <c r="J603" s="404"/>
      <c r="K603" s="404">
        <v>0</v>
      </c>
      <c r="L603" s="401" t="s">
        <v>112</v>
      </c>
      <c r="M603" s="401">
        <v>512157</v>
      </c>
      <c r="N603" s="401">
        <v>2157</v>
      </c>
      <c r="O603" s="401" t="s">
        <v>3552</v>
      </c>
      <c r="P603" s="405" t="s">
        <v>3531</v>
      </c>
      <c r="Q603" s="401" t="s">
        <v>24</v>
      </c>
      <c r="R603" s="406">
        <v>30333.33</v>
      </c>
      <c r="S603" s="406">
        <v>0</v>
      </c>
      <c r="T603" s="407">
        <f t="shared" si="108"/>
        <v>30333.33</v>
      </c>
      <c r="U603" s="408">
        <v>84</v>
      </c>
      <c r="V603" s="406">
        <v>-256.17</v>
      </c>
      <c r="W603" s="409">
        <v>95</v>
      </c>
      <c r="X603" s="410"/>
      <c r="Y603" s="409">
        <f t="shared" si="109"/>
        <v>-351.17</v>
      </c>
      <c r="Z603" s="411">
        <f t="shared" si="110"/>
        <v>-8.4451657632050297E-3</v>
      </c>
      <c r="AA603" s="410">
        <v>0</v>
      </c>
      <c r="AB603" s="409">
        <v>0</v>
      </c>
      <c r="AC603" s="409"/>
      <c r="AD603" s="409" t="s">
        <v>230</v>
      </c>
      <c r="AE603" s="412"/>
      <c r="AF603" s="412">
        <v>0.1</v>
      </c>
      <c r="AG603" s="409">
        <f t="shared" si="111"/>
        <v>0</v>
      </c>
      <c r="AH603" s="409"/>
      <c r="AI603" s="409">
        <f t="shared" si="112"/>
        <v>0</v>
      </c>
      <c r="AJ603" s="401" t="s">
        <v>164</v>
      </c>
      <c r="AK603" s="401">
        <v>0</v>
      </c>
      <c r="AL603" s="408" t="s">
        <v>293</v>
      </c>
      <c r="AM603" s="413">
        <f t="shared" si="113"/>
        <v>1</v>
      </c>
      <c r="AN603" s="413">
        <f t="shared" si="114"/>
        <v>1</v>
      </c>
      <c r="AO603" s="413"/>
      <c r="AP603" s="413"/>
      <c r="AQ603" s="413">
        <f t="shared" si="115"/>
        <v>1</v>
      </c>
      <c r="AR603" s="414" t="str">
        <f>IF(A603="","",VLOOKUP(A603,'Base Sites'!A:B,2,FALSE))</f>
        <v>Val de Lys Automobiles</v>
      </c>
      <c r="AS603" s="414" t="str">
        <f t="shared" si="116"/>
        <v>VOLKSWAGEN</v>
      </c>
      <c r="AT603" s="413"/>
      <c r="AU603" s="415" t="str">
        <f>IF(A603="","",VLOOKUP(L603,'Base Vendeurs'!A:B,2,FALSE))</f>
        <v>Sociétés NORD</v>
      </c>
      <c r="AV603" s="409">
        <f t="shared" si="117"/>
        <v>-256.17</v>
      </c>
      <c r="AW603" s="411">
        <f t="shared" si="118"/>
        <v>-8.4451657632050297E-3</v>
      </c>
      <c r="AX603" s="415" t="str">
        <f t="shared" si="119"/>
        <v>OUI</v>
      </c>
      <c r="AY603" s="231">
        <f>+MargesVN[[#This Row],[Total COM]]+MargesVN[[#This Row],[EXT GIE]]+MargesVN[[#This Row],[Forfait immat]]</f>
        <v>0</v>
      </c>
    </row>
    <row r="604" spans="1:51" s="231" customFormat="1" ht="11.25" customHeight="1" x14ac:dyDescent="0.25">
      <c r="A604" s="401">
        <v>60</v>
      </c>
      <c r="B604" s="401" t="s">
        <v>163</v>
      </c>
      <c r="C604" s="401" t="s">
        <v>104</v>
      </c>
      <c r="D604" s="402">
        <v>46076</v>
      </c>
      <c r="E604" s="403">
        <v>46077</v>
      </c>
      <c r="F604" s="404"/>
      <c r="G604" s="404"/>
      <c r="H604" s="404"/>
      <c r="I604" s="404"/>
      <c r="J604" s="404"/>
      <c r="K604" s="404">
        <v>0</v>
      </c>
      <c r="L604" s="401" t="s">
        <v>112</v>
      </c>
      <c r="M604" s="401">
        <v>512158</v>
      </c>
      <c r="N604" s="401">
        <v>2158</v>
      </c>
      <c r="O604" s="401" t="s">
        <v>1809</v>
      </c>
      <c r="P604" s="405" t="s">
        <v>1810</v>
      </c>
      <c r="Q604" s="401" t="s">
        <v>177</v>
      </c>
      <c r="R604" s="406">
        <v>37605</v>
      </c>
      <c r="S604" s="406">
        <v>833.33</v>
      </c>
      <c r="T604" s="407">
        <f t="shared" si="108"/>
        <v>38438.33</v>
      </c>
      <c r="U604" s="408">
        <v>20</v>
      </c>
      <c r="V604" s="406">
        <v>479.38</v>
      </c>
      <c r="W604" s="409">
        <v>95</v>
      </c>
      <c r="X604" s="410"/>
      <c r="Y604" s="409">
        <f t="shared" si="109"/>
        <v>384.38</v>
      </c>
      <c r="Z604" s="411">
        <f t="shared" si="110"/>
        <v>1.2471405495504096E-2</v>
      </c>
      <c r="AA604" s="410">
        <v>0</v>
      </c>
      <c r="AB604" s="409">
        <v>0</v>
      </c>
      <c r="AC604" s="409"/>
      <c r="AD604" s="409"/>
      <c r="AE604" s="412">
        <v>0.08</v>
      </c>
      <c r="AF604" s="412">
        <v>0.1</v>
      </c>
      <c r="AG604" s="409">
        <f t="shared" si="111"/>
        <v>30.750399999999999</v>
      </c>
      <c r="AH604" s="409"/>
      <c r="AI604" s="409">
        <f t="shared" si="112"/>
        <v>30.750399999999999</v>
      </c>
      <c r="AJ604" s="401" t="s">
        <v>164</v>
      </c>
      <c r="AK604" s="401">
        <v>0</v>
      </c>
      <c r="AL604" s="408" t="s">
        <v>293</v>
      </c>
      <c r="AM604" s="413">
        <f t="shared" si="113"/>
        <v>1</v>
      </c>
      <c r="AN604" s="413">
        <f t="shared" si="114"/>
        <v>1</v>
      </c>
      <c r="AO604" s="413"/>
      <c r="AP604" s="413"/>
      <c r="AQ604" s="413">
        <f t="shared" si="115"/>
        <v>1</v>
      </c>
      <c r="AR604" s="414" t="str">
        <f>IF(A604="","",VLOOKUP(A604,'Base Sites'!A:B,2,FALSE))</f>
        <v>Val de Lys Automobiles</v>
      </c>
      <c r="AS604" s="414" t="str">
        <f t="shared" si="116"/>
        <v>VOLKSWAGEN</v>
      </c>
      <c r="AT604" s="413"/>
      <c r="AU604" s="415" t="str">
        <f>IF(A604="","",VLOOKUP(L604,'Base Vendeurs'!A:B,2,FALSE))</f>
        <v>Sociétés NORD</v>
      </c>
      <c r="AV604" s="409">
        <f t="shared" si="117"/>
        <v>479.38</v>
      </c>
      <c r="AW604" s="411">
        <f t="shared" si="118"/>
        <v>1.2471405495504096E-2</v>
      </c>
      <c r="AX604" s="415" t="str">
        <f t="shared" si="119"/>
        <v>NON</v>
      </c>
      <c r="AY604" s="231">
        <f>+MargesVN[[#This Row],[Total COM]]+MargesVN[[#This Row],[EXT GIE]]+MargesVN[[#This Row],[Forfait immat]]</f>
        <v>30.750399999999999</v>
      </c>
    </row>
    <row r="605" spans="1:51" s="231" customFormat="1" ht="11.25" customHeight="1" x14ac:dyDescent="0.25">
      <c r="A605" s="401">
        <v>60</v>
      </c>
      <c r="B605" s="401" t="s">
        <v>163</v>
      </c>
      <c r="C605" s="401" t="s">
        <v>104</v>
      </c>
      <c r="D605" s="402">
        <v>46078</v>
      </c>
      <c r="E605" s="403">
        <v>46079</v>
      </c>
      <c r="F605" s="404"/>
      <c r="G605" s="404"/>
      <c r="H605" s="404"/>
      <c r="I605" s="404"/>
      <c r="J605" s="404"/>
      <c r="K605" s="404">
        <v>0</v>
      </c>
      <c r="L605" s="401" t="s">
        <v>112</v>
      </c>
      <c r="M605" s="401">
        <v>512159</v>
      </c>
      <c r="N605" s="401">
        <v>2159</v>
      </c>
      <c r="O605" s="401" t="s">
        <v>1901</v>
      </c>
      <c r="P605" s="405" t="s">
        <v>1810</v>
      </c>
      <c r="Q605" s="401" t="s">
        <v>177</v>
      </c>
      <c r="R605" s="406">
        <v>37605</v>
      </c>
      <c r="S605" s="406">
        <v>1708.33</v>
      </c>
      <c r="T605" s="407">
        <f t="shared" si="108"/>
        <v>39313.33</v>
      </c>
      <c r="U605" s="408">
        <v>48</v>
      </c>
      <c r="V605" s="406">
        <v>488.13</v>
      </c>
      <c r="W605" s="409">
        <v>95</v>
      </c>
      <c r="X605" s="410"/>
      <c r="Y605" s="409">
        <f t="shared" si="109"/>
        <v>393.13</v>
      </c>
      <c r="Z605" s="411">
        <f t="shared" si="110"/>
        <v>1.2416399221332815E-2</v>
      </c>
      <c r="AA605" s="410">
        <v>0</v>
      </c>
      <c r="AB605" s="409">
        <v>0</v>
      </c>
      <c r="AC605" s="409"/>
      <c r="AD605" s="409"/>
      <c r="AE605" s="412">
        <v>0.08</v>
      </c>
      <c r="AF605" s="412">
        <v>0.1</v>
      </c>
      <c r="AG605" s="409">
        <f t="shared" si="111"/>
        <v>31.450400000000002</v>
      </c>
      <c r="AH605" s="409"/>
      <c r="AI605" s="409">
        <f t="shared" si="112"/>
        <v>31.450400000000002</v>
      </c>
      <c r="AJ605" s="401" t="s">
        <v>164</v>
      </c>
      <c r="AK605" s="401">
        <v>0</v>
      </c>
      <c r="AL605" s="408" t="s">
        <v>293</v>
      </c>
      <c r="AM605" s="413">
        <f t="shared" si="113"/>
        <v>1</v>
      </c>
      <c r="AN605" s="413">
        <f t="shared" si="114"/>
        <v>1</v>
      </c>
      <c r="AO605" s="413"/>
      <c r="AP605" s="413"/>
      <c r="AQ605" s="413">
        <f t="shared" si="115"/>
        <v>1</v>
      </c>
      <c r="AR605" s="414" t="str">
        <f>IF(A605="","",VLOOKUP(A605,'Base Sites'!A:B,2,FALSE))</f>
        <v>Val de Lys Automobiles</v>
      </c>
      <c r="AS605" s="414" t="str">
        <f t="shared" si="116"/>
        <v>VOLKSWAGEN</v>
      </c>
      <c r="AT605" s="413"/>
      <c r="AU605" s="415" t="str">
        <f>IF(A605="","",VLOOKUP(L605,'Base Vendeurs'!A:B,2,FALSE))</f>
        <v>Sociétés NORD</v>
      </c>
      <c r="AV605" s="409">
        <f t="shared" si="117"/>
        <v>488.13</v>
      </c>
      <c r="AW605" s="411">
        <f t="shared" si="118"/>
        <v>1.2416399221332815E-2</v>
      </c>
      <c r="AX605" s="415" t="str">
        <f t="shared" si="119"/>
        <v>NON</v>
      </c>
      <c r="AY605" s="231">
        <f>+MargesVN[[#This Row],[Total COM]]+MargesVN[[#This Row],[EXT GIE]]+MargesVN[[#This Row],[Forfait immat]]</f>
        <v>31.450400000000002</v>
      </c>
    </row>
    <row r="606" spans="1:51" s="231" customFormat="1" ht="11.25" customHeight="1" x14ac:dyDescent="0.25">
      <c r="A606" s="354">
        <v>10</v>
      </c>
      <c r="B606" s="354" t="s">
        <v>163</v>
      </c>
      <c r="C606" s="354" t="s">
        <v>104</v>
      </c>
      <c r="D606" s="355">
        <v>46141</v>
      </c>
      <c r="E606" s="356">
        <v>46141</v>
      </c>
      <c r="F606" s="357"/>
      <c r="G606" s="357"/>
      <c r="H606" s="357"/>
      <c r="I606" s="357"/>
      <c r="J606" s="357"/>
      <c r="K606" s="357"/>
      <c r="L606" s="354" t="s">
        <v>38</v>
      </c>
      <c r="M606" s="354">
        <v>512162</v>
      </c>
      <c r="N606" s="354">
        <v>2162</v>
      </c>
      <c r="O606" s="354" t="s">
        <v>3542</v>
      </c>
      <c r="P606" s="358" t="s">
        <v>3543</v>
      </c>
      <c r="Q606" s="354" t="s">
        <v>24</v>
      </c>
      <c r="R606" s="359">
        <v>27750</v>
      </c>
      <c r="S606" s="359">
        <v>1329.17</v>
      </c>
      <c r="T606" s="360">
        <f t="shared" si="108"/>
        <v>29079.17</v>
      </c>
      <c r="U606" s="361">
        <v>496</v>
      </c>
      <c r="V606" s="400">
        <v>1585.04</v>
      </c>
      <c r="W606" s="362">
        <v>94.99</v>
      </c>
      <c r="X606" s="363"/>
      <c r="Y606" s="362">
        <f t="shared" si="109"/>
        <v>1490.05</v>
      </c>
      <c r="Z606" s="364">
        <f t="shared" si="110"/>
        <v>5.4507745578708057E-2</v>
      </c>
      <c r="AA606" s="363">
        <v>-4198.71</v>
      </c>
      <c r="AB606" s="362">
        <v>0</v>
      </c>
      <c r="AC606" s="362"/>
      <c r="AD606" s="362"/>
      <c r="AE606" s="365">
        <v>0.13</v>
      </c>
      <c r="AF606" s="365">
        <v>0.13</v>
      </c>
      <c r="AG606" s="362">
        <f t="shared" si="111"/>
        <v>193.70650000000001</v>
      </c>
      <c r="AH606" s="362"/>
      <c r="AI606" s="362">
        <f t="shared" si="112"/>
        <v>193.70650000000001</v>
      </c>
      <c r="AJ606" s="354" t="s">
        <v>149</v>
      </c>
      <c r="AK606" s="354">
        <v>30</v>
      </c>
      <c r="AL606" s="361"/>
      <c r="AM606" s="366">
        <f t="shared" si="113"/>
        <v>0</v>
      </c>
      <c r="AN606" s="366">
        <f t="shared" si="114"/>
        <v>1</v>
      </c>
      <c r="AO606" s="366">
        <f>-818-767+582</f>
        <v>-1003</v>
      </c>
      <c r="AP606" s="399">
        <v>46173</v>
      </c>
      <c r="AQ606" s="366">
        <f t="shared" si="115"/>
        <v>0</v>
      </c>
      <c r="AR606" s="367" t="str">
        <f>IF(A606="","",VLOOKUP(A606,'Base Sites'!A:B,2,FALSE))</f>
        <v>Valauto Roncq</v>
      </c>
      <c r="AS606" s="367" t="str">
        <f t="shared" si="116"/>
        <v>VOLKSWAGEN</v>
      </c>
      <c r="AT606" s="366"/>
      <c r="AU606" s="368" t="str">
        <f>IF(A606="","",VLOOKUP(L606,'Base Vendeurs'!A:B,2,FALSE))</f>
        <v>Valauto Roubaix</v>
      </c>
      <c r="AV606" s="362">
        <f t="shared" si="117"/>
        <v>582.04</v>
      </c>
      <c r="AW606" s="364">
        <f t="shared" si="118"/>
        <v>2.0015701961232042E-2</v>
      </c>
      <c r="AX606" s="368" t="str">
        <f t="shared" si="119"/>
        <v>NON</v>
      </c>
      <c r="AY606" s="231">
        <f>+MargesVN[[#This Row],[Total COM]]+MargesVN[[#This Row],[EXT GIE]]+MargesVN[[#This Row],[Forfait immat]]</f>
        <v>223.70650000000001</v>
      </c>
    </row>
    <row r="607" spans="1:51" s="231" customFormat="1" ht="11.25" customHeight="1" x14ac:dyDescent="0.25">
      <c r="A607" s="45">
        <v>10</v>
      </c>
      <c r="B607" s="45" t="s">
        <v>163</v>
      </c>
      <c r="C607" s="45" t="s">
        <v>104</v>
      </c>
      <c r="D607" s="44">
        <v>46070</v>
      </c>
      <c r="E607" s="65">
        <v>46070</v>
      </c>
      <c r="F607" s="35"/>
      <c r="G607" s="35"/>
      <c r="H607" s="35"/>
      <c r="I607" s="35"/>
      <c r="J607" s="35"/>
      <c r="K607" s="35">
        <v>0</v>
      </c>
      <c r="L607" s="45" t="s">
        <v>38</v>
      </c>
      <c r="M607" s="45">
        <v>512166</v>
      </c>
      <c r="N607" s="45">
        <v>2166</v>
      </c>
      <c r="O607" s="45" t="s">
        <v>1669</v>
      </c>
      <c r="P607" s="66" t="s">
        <v>1670</v>
      </c>
      <c r="Q607" s="45" t="s">
        <v>26</v>
      </c>
      <c r="R607" s="47">
        <v>36113.33</v>
      </c>
      <c r="S607" s="47">
        <v>1754.17</v>
      </c>
      <c r="T607" s="48">
        <f t="shared" si="108"/>
        <v>37867.5</v>
      </c>
      <c r="U607" s="49">
        <v>5</v>
      </c>
      <c r="V607" s="47">
        <v>1705.9</v>
      </c>
      <c r="W607" s="46">
        <v>95</v>
      </c>
      <c r="X607" s="50"/>
      <c r="Y607" s="46">
        <f t="shared" si="109"/>
        <v>1610.9</v>
      </c>
      <c r="Z607" s="51">
        <f t="shared" si="110"/>
        <v>4.5049184657027799E-2</v>
      </c>
      <c r="AA607" s="50">
        <v>0</v>
      </c>
      <c r="AB607" s="46">
        <f>-1888-1250</f>
        <v>-3138</v>
      </c>
      <c r="AC607" s="46"/>
      <c r="AD607" s="46"/>
      <c r="AE607" s="52">
        <v>0.1</v>
      </c>
      <c r="AF607" s="52">
        <v>0.1</v>
      </c>
      <c r="AG607" s="46">
        <f t="shared" si="111"/>
        <v>161.09000000000003</v>
      </c>
      <c r="AH607" s="46"/>
      <c r="AI607" s="46">
        <f t="shared" si="112"/>
        <v>161.09000000000003</v>
      </c>
      <c r="AJ607" s="45" t="s">
        <v>164</v>
      </c>
      <c r="AK607" s="45"/>
      <c r="AL607" s="49"/>
      <c r="AM607" s="238">
        <f t="shared" si="113"/>
        <v>0</v>
      </c>
      <c r="AN607" s="238">
        <f t="shared" si="114"/>
        <v>1</v>
      </c>
      <c r="AO607" s="238"/>
      <c r="AP607" s="238"/>
      <c r="AQ607" s="238">
        <f t="shared" si="115"/>
        <v>0</v>
      </c>
      <c r="AR607" s="96" t="str">
        <f>IF(A607="","",VLOOKUP(A607,'Base Sites'!A:B,2,FALSE))</f>
        <v>Valauto Roncq</v>
      </c>
      <c r="AS607" s="96" t="str">
        <f t="shared" si="116"/>
        <v>VOLKSWAGEN</v>
      </c>
      <c r="AT607" s="238"/>
      <c r="AU607" s="231" t="str">
        <f>IF(A607="","",VLOOKUP(L607,'Base Vendeurs'!A:B,2,FALSE))</f>
        <v>Valauto Roubaix</v>
      </c>
      <c r="AV607" s="46">
        <f t="shared" si="117"/>
        <v>1705.9</v>
      </c>
      <c r="AW607" s="51">
        <f t="shared" si="118"/>
        <v>4.5049184657027799E-2</v>
      </c>
      <c r="AX607" s="231" t="str">
        <f t="shared" si="119"/>
        <v>NON</v>
      </c>
      <c r="AY607" s="231">
        <f>+MargesVN[[#This Row],[Total COM]]+MargesVN[[#This Row],[EXT GIE]]+MargesVN[[#This Row],[Forfait immat]]</f>
        <v>161.09000000000003</v>
      </c>
    </row>
    <row r="608" spans="1:51" s="231" customFormat="1" ht="11.25" customHeight="1" x14ac:dyDescent="0.25">
      <c r="A608" s="431">
        <v>10</v>
      </c>
      <c r="B608" s="431" t="s">
        <v>163</v>
      </c>
      <c r="C608" s="431" t="s">
        <v>104</v>
      </c>
      <c r="D608" s="432">
        <v>46182</v>
      </c>
      <c r="E608" s="433">
        <v>46183</v>
      </c>
      <c r="F608" s="434"/>
      <c r="G608" s="434"/>
      <c r="H608" s="434"/>
      <c r="I608" s="434"/>
      <c r="J608" s="434"/>
      <c r="K608" s="434">
        <v>0</v>
      </c>
      <c r="L608" s="431" t="s">
        <v>195</v>
      </c>
      <c r="M608" s="431">
        <v>512167</v>
      </c>
      <c r="N608" s="431">
        <v>2167</v>
      </c>
      <c r="O608" s="431" t="s">
        <v>4969</v>
      </c>
      <c r="P608" s="435" t="s">
        <v>2564</v>
      </c>
      <c r="Q608" s="431" t="s">
        <v>26</v>
      </c>
      <c r="R608" s="436">
        <v>36863.33</v>
      </c>
      <c r="S608" s="436">
        <v>2075.0100000000002</v>
      </c>
      <c r="T608" s="437">
        <f t="shared" si="108"/>
        <v>38938.340000000004</v>
      </c>
      <c r="U608" s="438">
        <v>179</v>
      </c>
      <c r="V608" s="436">
        <v>1291.28</v>
      </c>
      <c r="W608" s="439">
        <v>95.01</v>
      </c>
      <c r="X608" s="440"/>
      <c r="Y608" s="439">
        <f t="shared" si="109"/>
        <v>1196.27</v>
      </c>
      <c r="Z608" s="441">
        <f t="shared" si="110"/>
        <v>3.3162173836891864E-2</v>
      </c>
      <c r="AA608" s="440">
        <v>0</v>
      </c>
      <c r="AB608" s="439">
        <v>-4893.82</v>
      </c>
      <c r="AC608" s="439"/>
      <c r="AD608" s="439"/>
      <c r="AE608" s="442">
        <v>0.12</v>
      </c>
      <c r="AF608" s="442">
        <v>0.12</v>
      </c>
      <c r="AG608" s="439">
        <f t="shared" si="111"/>
        <v>143.55240000000001</v>
      </c>
      <c r="AH608" s="439"/>
      <c r="AI608" s="439">
        <f t="shared" si="112"/>
        <v>143.55240000000001</v>
      </c>
      <c r="AJ608" s="431" t="s">
        <v>164</v>
      </c>
      <c r="AK608" s="431"/>
      <c r="AL608" s="438"/>
      <c r="AM608" s="443">
        <f t="shared" si="113"/>
        <v>0</v>
      </c>
      <c r="AN608" s="443">
        <f t="shared" si="114"/>
        <v>1</v>
      </c>
      <c r="AO608" s="443"/>
      <c r="AP608" s="443"/>
      <c r="AQ608" s="443">
        <f t="shared" si="115"/>
        <v>0</v>
      </c>
      <c r="AR608" s="444" t="str">
        <f>IF(A608="","",VLOOKUP(A608,'Base Sites'!A:B,2,FALSE))</f>
        <v>Valauto Roncq</v>
      </c>
      <c r="AS608" s="444" t="str">
        <f t="shared" si="116"/>
        <v>VOLKSWAGEN</v>
      </c>
      <c r="AT608" s="443"/>
      <c r="AU608" s="445" t="str">
        <f>IF(A608="","",VLOOKUP(L608,'Base Vendeurs'!A:B,2,FALSE))</f>
        <v>Valauto Roncq VW</v>
      </c>
      <c r="AV608" s="439">
        <f t="shared" si="117"/>
        <v>1291.28</v>
      </c>
      <c r="AW608" s="441">
        <f t="shared" si="118"/>
        <v>3.3162173836891864E-2</v>
      </c>
      <c r="AX608" s="445" t="str">
        <f t="shared" si="119"/>
        <v>NON</v>
      </c>
      <c r="AY608" s="231">
        <f>+MargesVN[[#This Row],[Total COM]]+MargesVN[[#This Row],[EXT GIE]]+MargesVN[[#This Row],[Forfait immat]]</f>
        <v>143.55240000000001</v>
      </c>
    </row>
    <row r="609" spans="1:51" s="231" customFormat="1" ht="11.25" customHeight="1" x14ac:dyDescent="0.25">
      <c r="A609" s="431">
        <v>10</v>
      </c>
      <c r="B609" s="431" t="s">
        <v>163</v>
      </c>
      <c r="C609" s="431" t="s">
        <v>104</v>
      </c>
      <c r="D609" s="432">
        <v>46192</v>
      </c>
      <c r="E609" s="433">
        <v>46195</v>
      </c>
      <c r="F609" s="434"/>
      <c r="G609" s="434"/>
      <c r="H609" s="434"/>
      <c r="I609" s="434"/>
      <c r="J609" s="434"/>
      <c r="K609" s="434"/>
      <c r="L609" s="431" t="s">
        <v>36</v>
      </c>
      <c r="M609" s="431">
        <v>512168</v>
      </c>
      <c r="N609" s="431">
        <v>2168</v>
      </c>
      <c r="O609" s="431" t="s">
        <v>4981</v>
      </c>
      <c r="P609" s="435" t="s">
        <v>4982</v>
      </c>
      <c r="Q609" s="431" t="s">
        <v>26</v>
      </c>
      <c r="R609" s="436">
        <v>50233.33</v>
      </c>
      <c r="S609" s="436">
        <v>3468.34</v>
      </c>
      <c r="T609" s="437">
        <f t="shared" si="108"/>
        <v>53701.67</v>
      </c>
      <c r="U609" s="438">
        <v>44</v>
      </c>
      <c r="V609" s="436">
        <v>1256.96</v>
      </c>
      <c r="W609" s="439">
        <v>95</v>
      </c>
      <c r="X609" s="440"/>
      <c r="Y609" s="439">
        <f t="shared" si="109"/>
        <v>1161.96</v>
      </c>
      <c r="Z609" s="441">
        <f t="shared" si="110"/>
        <v>2.3406348443167597E-2</v>
      </c>
      <c r="AA609" s="440">
        <v>0</v>
      </c>
      <c r="AB609" s="439">
        <v>0</v>
      </c>
      <c r="AC609" s="439"/>
      <c r="AD609" s="439"/>
      <c r="AE609" s="442">
        <v>0.1</v>
      </c>
      <c r="AF609" s="442">
        <v>0.1</v>
      </c>
      <c r="AG609" s="439">
        <f t="shared" si="111"/>
        <v>116.19600000000001</v>
      </c>
      <c r="AH609" s="439"/>
      <c r="AI609" s="439">
        <f t="shared" si="112"/>
        <v>116.19600000000001</v>
      </c>
      <c r="AJ609" s="431" t="s">
        <v>164</v>
      </c>
      <c r="AK609" s="431"/>
      <c r="AL609" s="438">
        <v>50</v>
      </c>
      <c r="AM609" s="443">
        <f t="shared" si="113"/>
        <v>1</v>
      </c>
      <c r="AN609" s="443">
        <f t="shared" si="114"/>
        <v>1</v>
      </c>
      <c r="AO609" s="443"/>
      <c r="AP609" s="443"/>
      <c r="AQ609" s="443">
        <f t="shared" si="115"/>
        <v>1</v>
      </c>
      <c r="AR609" s="444" t="str">
        <f>IF(A609="","",VLOOKUP(A609,'Base Sites'!A:B,2,FALSE))</f>
        <v>Valauto Roncq</v>
      </c>
      <c r="AS609" s="444" t="str">
        <f t="shared" si="116"/>
        <v>VOLKSWAGEN</v>
      </c>
      <c r="AT609" s="443"/>
      <c r="AU609" s="445" t="str">
        <f>IF(A609="","",VLOOKUP(L609,'Base Vendeurs'!A:B,2,FALSE))</f>
        <v>Valauto Roncq VW</v>
      </c>
      <c r="AV609" s="439">
        <f t="shared" si="117"/>
        <v>1256.96</v>
      </c>
      <c r="AW609" s="441">
        <f t="shared" si="118"/>
        <v>2.3406348443167597E-2</v>
      </c>
      <c r="AX609" s="445" t="str">
        <f t="shared" si="119"/>
        <v>NON</v>
      </c>
      <c r="AY609" s="231">
        <f>+MargesVN[[#This Row],[Total COM]]+MargesVN[[#This Row],[EXT GIE]]+MargesVN[[#This Row],[Forfait immat]]</f>
        <v>166.19600000000003</v>
      </c>
    </row>
    <row r="610" spans="1:51" s="231" customFormat="1" ht="11.25" customHeight="1" x14ac:dyDescent="0.25">
      <c r="A610" s="401">
        <v>15</v>
      </c>
      <c r="B610" s="401" t="s">
        <v>163</v>
      </c>
      <c r="C610" s="401" t="s">
        <v>104</v>
      </c>
      <c r="D610" s="402">
        <v>46161</v>
      </c>
      <c r="E610" s="403">
        <v>46161</v>
      </c>
      <c r="F610" s="404"/>
      <c r="G610" s="404"/>
      <c r="H610" s="404"/>
      <c r="I610" s="404"/>
      <c r="J610" s="404"/>
      <c r="K610" s="404">
        <v>0</v>
      </c>
      <c r="L610" s="401" t="s">
        <v>353</v>
      </c>
      <c r="M610" s="401">
        <v>512173</v>
      </c>
      <c r="N610" s="401">
        <v>2173</v>
      </c>
      <c r="O610" s="401" t="s">
        <v>4300</v>
      </c>
      <c r="P610" s="405" t="s">
        <v>4301</v>
      </c>
      <c r="Q610" s="401" t="s">
        <v>23</v>
      </c>
      <c r="R610" s="406">
        <v>20605.669999999998</v>
      </c>
      <c r="S610" s="406">
        <v>550</v>
      </c>
      <c r="T610" s="407">
        <f t="shared" si="108"/>
        <v>21155.67</v>
      </c>
      <c r="U610" s="408">
        <v>15</v>
      </c>
      <c r="V610" s="406">
        <v>432.24</v>
      </c>
      <c r="W610" s="409">
        <v>95</v>
      </c>
      <c r="X610" s="410"/>
      <c r="Y610" s="409">
        <f t="shared" si="109"/>
        <v>337.24</v>
      </c>
      <c r="Z610" s="411">
        <f t="shared" si="110"/>
        <v>2.0431402078024474E-2</v>
      </c>
      <c r="AA610" s="410">
        <v>-2356.67</v>
      </c>
      <c r="AB610" s="409">
        <v>0</v>
      </c>
      <c r="AC610" s="409"/>
      <c r="AD610" s="409"/>
      <c r="AE610" s="412">
        <v>0.1</v>
      </c>
      <c r="AF610" s="412">
        <v>0.12</v>
      </c>
      <c r="AG610" s="409">
        <f t="shared" si="111"/>
        <v>33.724000000000004</v>
      </c>
      <c r="AH610" s="409"/>
      <c r="AI610" s="409">
        <f t="shared" si="112"/>
        <v>33.724000000000004</v>
      </c>
      <c r="AJ610" s="401" t="s">
        <v>164</v>
      </c>
      <c r="AK610" s="401">
        <v>30</v>
      </c>
      <c r="AL610" s="408"/>
      <c r="AM610" s="413">
        <f t="shared" si="113"/>
        <v>0</v>
      </c>
      <c r="AN610" s="413">
        <f t="shared" si="114"/>
        <v>1</v>
      </c>
      <c r="AO610" s="413"/>
      <c r="AP610" s="413"/>
      <c r="AQ610" s="413">
        <f t="shared" si="115"/>
        <v>0</v>
      </c>
      <c r="AR610" s="414" t="str">
        <f>IF(A610="","",VLOOKUP(A610,'Base Sites'!A:B,2,FALSE))</f>
        <v>Valauto Hainaut</v>
      </c>
      <c r="AS610" s="414" t="str">
        <f t="shared" si="116"/>
        <v>VOLKSWAGEN</v>
      </c>
      <c r="AT610" s="413"/>
      <c r="AU610" s="415" t="str">
        <f>IF(A610="","",VLOOKUP(L610,'Base Vendeurs'!A:B,2,FALSE))</f>
        <v>Valauto Hainaut VW</v>
      </c>
      <c r="AV610" s="409">
        <f t="shared" si="117"/>
        <v>432.24</v>
      </c>
      <c r="AW610" s="411">
        <f t="shared" si="118"/>
        <v>2.0431402078024474E-2</v>
      </c>
      <c r="AX610" s="415" t="str">
        <f t="shared" si="119"/>
        <v>NON</v>
      </c>
      <c r="AY610" s="231">
        <f>+MargesVN[[#This Row],[Total COM]]+MargesVN[[#This Row],[EXT GIE]]+MargesVN[[#This Row],[Forfait immat]]</f>
        <v>63.724000000000004</v>
      </c>
    </row>
    <row r="611" spans="1:51" s="231" customFormat="1" ht="11.25" customHeight="1" x14ac:dyDescent="0.25">
      <c r="A611" s="431">
        <v>10</v>
      </c>
      <c r="B611" s="431" t="s">
        <v>163</v>
      </c>
      <c r="C611" s="431" t="s">
        <v>104</v>
      </c>
      <c r="D611" s="432">
        <v>46175</v>
      </c>
      <c r="E611" s="433">
        <v>46175</v>
      </c>
      <c r="F611" s="434"/>
      <c r="G611" s="434"/>
      <c r="H611" s="434"/>
      <c r="I611" s="434"/>
      <c r="J611" s="434"/>
      <c r="K611" s="434"/>
      <c r="L611" s="431" t="s">
        <v>70</v>
      </c>
      <c r="M611" s="431">
        <v>512175</v>
      </c>
      <c r="N611" s="431">
        <v>2175</v>
      </c>
      <c r="O611" s="431" t="s">
        <v>5122</v>
      </c>
      <c r="P611" s="435" t="s">
        <v>65</v>
      </c>
      <c r="Q611" s="431" t="s">
        <v>34</v>
      </c>
      <c r="R611" s="436">
        <v>46625</v>
      </c>
      <c r="S611" s="436">
        <v>1391.67</v>
      </c>
      <c r="T611" s="437">
        <f t="shared" si="108"/>
        <v>48016.67</v>
      </c>
      <c r="U611" s="438">
        <v>125</v>
      </c>
      <c r="V611" s="436">
        <v>1055.3399999999999</v>
      </c>
      <c r="W611" s="439">
        <v>95</v>
      </c>
      <c r="X611" s="440"/>
      <c r="Y611" s="439">
        <f t="shared" si="109"/>
        <v>960.33999999999992</v>
      </c>
      <c r="Z611" s="441">
        <f t="shared" si="110"/>
        <v>2.1978617009467752E-2</v>
      </c>
      <c r="AA611" s="440">
        <v>-7202.5</v>
      </c>
      <c r="AB611" s="439">
        <v>0</v>
      </c>
      <c r="AC611" s="439"/>
      <c r="AD611" s="439"/>
      <c r="AE611" s="442">
        <v>0.13</v>
      </c>
      <c r="AF611" s="442">
        <v>0.13</v>
      </c>
      <c r="AG611" s="439">
        <f t="shared" si="111"/>
        <v>124.8442</v>
      </c>
      <c r="AH611" s="439"/>
      <c r="AI611" s="439">
        <f t="shared" si="112"/>
        <v>124.8442</v>
      </c>
      <c r="AJ611" s="431" t="s">
        <v>149</v>
      </c>
      <c r="AK611" s="431"/>
      <c r="AL611" s="438">
        <v>20</v>
      </c>
      <c r="AM611" s="443">
        <f t="shared" si="113"/>
        <v>1</v>
      </c>
      <c r="AN611" s="443">
        <f t="shared" si="114"/>
        <v>1</v>
      </c>
      <c r="AO611" s="443"/>
      <c r="AP611" s="443"/>
      <c r="AQ611" s="443">
        <f t="shared" si="115"/>
        <v>1</v>
      </c>
      <c r="AR611" s="444" t="str">
        <f>IF(A611="","",VLOOKUP(A611,'Base Sites'!A:B,2,FALSE))</f>
        <v>Valauto Roncq</v>
      </c>
      <c r="AS611" s="444" t="str">
        <f t="shared" si="116"/>
        <v>VOLKSWAGEN</v>
      </c>
      <c r="AT611" s="443"/>
      <c r="AU611" s="445" t="str">
        <f>IF(A611="","",VLOOKUP(L611,'Base Vendeurs'!A:B,2,FALSE))</f>
        <v>Sociétés NORD</v>
      </c>
      <c r="AV611" s="439">
        <f t="shared" si="117"/>
        <v>1055.3399999999999</v>
      </c>
      <c r="AW611" s="441">
        <f t="shared" si="118"/>
        <v>2.1978617009467752E-2</v>
      </c>
      <c r="AX611" s="445" t="str">
        <f t="shared" si="119"/>
        <v>NON</v>
      </c>
      <c r="AY611" s="231">
        <f>+MargesVN[[#This Row],[Total COM]]+MargesVN[[#This Row],[EXT GIE]]+MargesVN[[#This Row],[Forfait immat]]</f>
        <v>144.8442</v>
      </c>
    </row>
    <row r="612" spans="1:51" s="231" customFormat="1" ht="11.25" customHeight="1" x14ac:dyDescent="0.25">
      <c r="A612" s="45">
        <v>60</v>
      </c>
      <c r="B612" s="45" t="s">
        <v>163</v>
      </c>
      <c r="C612" s="45" t="s">
        <v>104</v>
      </c>
      <c r="D612" s="44">
        <v>46073</v>
      </c>
      <c r="E612" s="65">
        <v>46074</v>
      </c>
      <c r="F612" s="35"/>
      <c r="G612" s="35"/>
      <c r="H612" s="35"/>
      <c r="I612" s="35"/>
      <c r="J612" s="35"/>
      <c r="K612" s="35"/>
      <c r="L612" s="45" t="s">
        <v>365</v>
      </c>
      <c r="M612" s="45">
        <v>512179</v>
      </c>
      <c r="N612" s="45">
        <v>2179</v>
      </c>
      <c r="O612" s="45" t="s">
        <v>1781</v>
      </c>
      <c r="P612" s="66" t="s">
        <v>1782</v>
      </c>
      <c r="Q612" s="45" t="s">
        <v>23</v>
      </c>
      <c r="R612" s="47">
        <v>23014</v>
      </c>
      <c r="S612" s="47">
        <v>1641.66</v>
      </c>
      <c r="T612" s="48">
        <f t="shared" si="108"/>
        <v>24655.66</v>
      </c>
      <c r="U612" s="49">
        <v>25</v>
      </c>
      <c r="V612" s="47">
        <v>927.57</v>
      </c>
      <c r="W612" s="46">
        <v>95</v>
      </c>
      <c r="X612" s="50"/>
      <c r="Y612" s="46">
        <f t="shared" si="109"/>
        <v>832.57</v>
      </c>
      <c r="Z612" s="51">
        <f t="shared" si="110"/>
        <v>3.7620976278874708E-2</v>
      </c>
      <c r="AA612" s="50">
        <v>0</v>
      </c>
      <c r="AB612" s="46">
        <v>-2356.67</v>
      </c>
      <c r="AC612" s="46"/>
      <c r="AD612" s="46"/>
      <c r="AE612" s="52">
        <v>0.13</v>
      </c>
      <c r="AF612" s="52">
        <v>0.13</v>
      </c>
      <c r="AG612" s="46">
        <f t="shared" si="111"/>
        <v>108.23410000000001</v>
      </c>
      <c r="AH612" s="46"/>
      <c r="AI612" s="46">
        <f t="shared" si="112"/>
        <v>108.23410000000001</v>
      </c>
      <c r="AJ612" s="45" t="s">
        <v>149</v>
      </c>
      <c r="AK612" s="45">
        <v>30</v>
      </c>
      <c r="AL612" s="49"/>
      <c r="AM612" s="238">
        <f t="shared" si="113"/>
        <v>0</v>
      </c>
      <c r="AN612" s="238">
        <f t="shared" si="114"/>
        <v>1</v>
      </c>
      <c r="AO612" s="238"/>
      <c r="AP612" s="238"/>
      <c r="AQ612" s="238">
        <f t="shared" si="115"/>
        <v>0</v>
      </c>
      <c r="AR612" s="96" t="str">
        <f>IF(A612="","",VLOOKUP(A612,'Base Sites'!A:B,2,FALSE))</f>
        <v>Val de Lys Automobiles</v>
      </c>
      <c r="AS612" s="96" t="str">
        <f t="shared" si="116"/>
        <v>VOLKSWAGEN</v>
      </c>
      <c r="AT612" s="238"/>
      <c r="AU612" s="231" t="str">
        <f>IF(A612="","",VLOOKUP(L612,'Base Vendeurs'!A:B,2,FALSE))</f>
        <v xml:space="preserve">Val de Lys </v>
      </c>
      <c r="AV612" s="46">
        <f t="shared" si="117"/>
        <v>927.57</v>
      </c>
      <c r="AW612" s="51">
        <f t="shared" si="118"/>
        <v>3.7620976278874708E-2</v>
      </c>
      <c r="AX612" s="231" t="str">
        <f t="shared" si="119"/>
        <v>NON</v>
      </c>
      <c r="AY612" s="231">
        <f>+MargesVN[[#This Row],[Total COM]]+MargesVN[[#This Row],[EXT GIE]]+MargesVN[[#This Row],[Forfait immat]]</f>
        <v>138.23410000000001</v>
      </c>
    </row>
    <row r="613" spans="1:51" s="231" customFormat="1" ht="11.25" customHeight="1" x14ac:dyDescent="0.25">
      <c r="A613" s="319">
        <v>60</v>
      </c>
      <c r="B613" s="319" t="s">
        <v>163</v>
      </c>
      <c r="C613" s="319" t="s">
        <v>104</v>
      </c>
      <c r="D613" s="320">
        <v>46097</v>
      </c>
      <c r="E613" s="321">
        <v>46091</v>
      </c>
      <c r="F613" s="322"/>
      <c r="G613" s="322"/>
      <c r="H613" s="322"/>
      <c r="I613" s="322"/>
      <c r="J613" s="322"/>
      <c r="K613" s="322">
        <v>0</v>
      </c>
      <c r="L613" s="319" t="s">
        <v>444</v>
      </c>
      <c r="M613" s="319">
        <v>512180</v>
      </c>
      <c r="N613" s="319">
        <v>2180</v>
      </c>
      <c r="O613" s="319" t="s">
        <v>2737</v>
      </c>
      <c r="P613" s="323" t="s">
        <v>2738</v>
      </c>
      <c r="Q613" s="319" t="s">
        <v>23</v>
      </c>
      <c r="R613" s="324">
        <v>20605.669999999998</v>
      </c>
      <c r="S613" s="324">
        <v>550</v>
      </c>
      <c r="T613" s="325">
        <f t="shared" si="108"/>
        <v>21155.67</v>
      </c>
      <c r="U613" s="326">
        <v>115</v>
      </c>
      <c r="V613" s="324">
        <v>765.91</v>
      </c>
      <c r="W613" s="327">
        <v>95</v>
      </c>
      <c r="X613" s="328"/>
      <c r="Y613" s="327">
        <f t="shared" si="109"/>
        <v>670.91</v>
      </c>
      <c r="Z613" s="329">
        <f t="shared" si="110"/>
        <v>3.6203533142651595E-2</v>
      </c>
      <c r="AA613" s="328">
        <v>-1690.01</v>
      </c>
      <c r="AB613" s="327">
        <v>0</v>
      </c>
      <c r="AC613" s="327"/>
      <c r="AD613" s="327"/>
      <c r="AE613" s="330">
        <v>0.13</v>
      </c>
      <c r="AF613" s="330">
        <v>0.13</v>
      </c>
      <c r="AG613" s="327">
        <f t="shared" si="111"/>
        <v>87.218299999999999</v>
      </c>
      <c r="AH613" s="327"/>
      <c r="AI613" s="327">
        <f t="shared" si="112"/>
        <v>87.218299999999999</v>
      </c>
      <c r="AJ613" s="319" t="s">
        <v>164</v>
      </c>
      <c r="AK613" s="319">
        <v>30</v>
      </c>
      <c r="AL613" s="326"/>
      <c r="AM613" s="331">
        <f t="shared" si="113"/>
        <v>0</v>
      </c>
      <c r="AN613" s="331">
        <f t="shared" si="114"/>
        <v>1</v>
      </c>
      <c r="AO613" s="331"/>
      <c r="AP613" s="331"/>
      <c r="AQ613" s="331">
        <f t="shared" si="115"/>
        <v>0</v>
      </c>
      <c r="AR613" s="332" t="str">
        <f>IF(A613="","",VLOOKUP(A613,'Base Sites'!A:B,2,FALSE))</f>
        <v>Val de Lys Automobiles</v>
      </c>
      <c r="AS613" s="332" t="str">
        <f t="shared" si="116"/>
        <v>VOLKSWAGEN</v>
      </c>
      <c r="AT613" s="331"/>
      <c r="AU613" s="333" t="str">
        <f>IF(A613="","",VLOOKUP(L613,'Base Vendeurs'!A:B,2,FALSE))</f>
        <v xml:space="preserve">Val de Lys </v>
      </c>
      <c r="AV613" s="327">
        <f t="shared" si="117"/>
        <v>765.91</v>
      </c>
      <c r="AW613" s="329">
        <f t="shared" si="118"/>
        <v>3.6203533142651595E-2</v>
      </c>
      <c r="AX613" s="333" t="str">
        <f t="shared" si="119"/>
        <v>NON</v>
      </c>
      <c r="AY613" s="231">
        <f>+MargesVN[[#This Row],[Total COM]]+MargesVN[[#This Row],[EXT GIE]]+MargesVN[[#This Row],[Forfait immat]]</f>
        <v>117.2183</v>
      </c>
    </row>
    <row r="614" spans="1:51" s="231" customFormat="1" ht="11.25" customHeight="1" x14ac:dyDescent="0.25">
      <c r="A614" s="431">
        <v>15</v>
      </c>
      <c r="B614" s="431" t="s">
        <v>163</v>
      </c>
      <c r="C614" s="431" t="s">
        <v>104</v>
      </c>
      <c r="D614" s="432">
        <v>46178</v>
      </c>
      <c r="E614" s="433">
        <v>46178</v>
      </c>
      <c r="F614" s="434"/>
      <c r="G614" s="434"/>
      <c r="H614" s="434"/>
      <c r="I614" s="434"/>
      <c r="J614" s="434"/>
      <c r="K614" s="434">
        <v>0</v>
      </c>
      <c r="L614" s="431" t="s">
        <v>327</v>
      </c>
      <c r="M614" s="431">
        <v>512181</v>
      </c>
      <c r="N614" s="431">
        <v>2181</v>
      </c>
      <c r="O614" s="431" t="s">
        <v>5037</v>
      </c>
      <c r="P614" s="435" t="s">
        <v>5038</v>
      </c>
      <c r="Q614" s="431" t="s">
        <v>177</v>
      </c>
      <c r="R614" s="436">
        <v>38438.33</v>
      </c>
      <c r="S614" s="436">
        <v>5095.84</v>
      </c>
      <c r="T614" s="437">
        <f t="shared" si="108"/>
        <v>43534.17</v>
      </c>
      <c r="U614" s="438">
        <v>14</v>
      </c>
      <c r="V614" s="436">
        <v>2050.73</v>
      </c>
      <c r="W614" s="439">
        <v>95</v>
      </c>
      <c r="X614" s="440"/>
      <c r="Y614" s="439">
        <f t="shared" si="109"/>
        <v>1955.73</v>
      </c>
      <c r="Z614" s="441">
        <f t="shared" si="110"/>
        <v>4.7106215646238347E-2</v>
      </c>
      <c r="AA614" s="440">
        <v>0</v>
      </c>
      <c r="AB614" s="439">
        <v>-5860</v>
      </c>
      <c r="AC614" s="439"/>
      <c r="AD614" s="439"/>
      <c r="AE614" s="442">
        <v>0.1</v>
      </c>
      <c r="AF614" s="442">
        <v>0.1</v>
      </c>
      <c r="AG614" s="439">
        <f t="shared" si="111"/>
        <v>195.57300000000001</v>
      </c>
      <c r="AH614" s="439"/>
      <c r="AI614" s="439">
        <f t="shared" si="112"/>
        <v>195.57300000000001</v>
      </c>
      <c r="AJ614" s="431" t="s">
        <v>164</v>
      </c>
      <c r="AK614" s="431">
        <v>30</v>
      </c>
      <c r="AL614" s="438">
        <v>50</v>
      </c>
      <c r="AM614" s="443">
        <f t="shared" si="113"/>
        <v>1</v>
      </c>
      <c r="AN614" s="443">
        <f t="shared" si="114"/>
        <v>1</v>
      </c>
      <c r="AO614" s="443"/>
      <c r="AP614" s="443"/>
      <c r="AQ614" s="443">
        <f t="shared" si="115"/>
        <v>1</v>
      </c>
      <c r="AR614" s="444" t="str">
        <f>IF(A614="","",VLOOKUP(A614,'Base Sites'!A:B,2,FALSE))</f>
        <v>Valauto Hainaut</v>
      </c>
      <c r="AS614" s="444" t="str">
        <f t="shared" si="116"/>
        <v>VOLKSWAGEN</v>
      </c>
      <c r="AT614" s="443"/>
      <c r="AU614" s="445" t="str">
        <f>IF(A614="","",VLOOKUP(L614,'Base Vendeurs'!A:B,2,FALSE))</f>
        <v>Valauto Hainaut VW</v>
      </c>
      <c r="AV614" s="439">
        <f t="shared" si="117"/>
        <v>2050.73</v>
      </c>
      <c r="AW614" s="441">
        <f t="shared" si="118"/>
        <v>4.7106215646238347E-2</v>
      </c>
      <c r="AX614" s="445" t="str">
        <f t="shared" si="119"/>
        <v>NON</v>
      </c>
      <c r="AY614" s="231">
        <f>+MargesVN[[#This Row],[Total COM]]+MargesVN[[#This Row],[EXT GIE]]+MargesVN[[#This Row],[Forfait immat]]</f>
        <v>275.57299999999998</v>
      </c>
    </row>
    <row r="615" spans="1:51" s="231" customFormat="1" ht="11.25" customHeight="1" x14ac:dyDescent="0.25">
      <c r="A615" s="431">
        <v>15</v>
      </c>
      <c r="B615" s="431" t="s">
        <v>163</v>
      </c>
      <c r="C615" s="431" t="s">
        <v>104</v>
      </c>
      <c r="D615" s="432">
        <v>46178</v>
      </c>
      <c r="E615" s="433">
        <v>46178</v>
      </c>
      <c r="F615" s="434"/>
      <c r="G615" s="434"/>
      <c r="H615" s="434"/>
      <c r="I615" s="434"/>
      <c r="J615" s="434"/>
      <c r="K615" s="434">
        <v>0</v>
      </c>
      <c r="L615" s="431" t="s">
        <v>404</v>
      </c>
      <c r="M615" s="431">
        <v>512185</v>
      </c>
      <c r="N615" s="431">
        <v>2185</v>
      </c>
      <c r="O615" s="431" t="s">
        <v>4951</v>
      </c>
      <c r="P615" s="435" t="s">
        <v>4952</v>
      </c>
      <c r="Q615" s="431" t="s">
        <v>26</v>
      </c>
      <c r="R615" s="436">
        <v>48155</v>
      </c>
      <c r="S615" s="436">
        <v>3695.84</v>
      </c>
      <c r="T615" s="437">
        <f t="shared" si="108"/>
        <v>51850.84</v>
      </c>
      <c r="U615" s="438">
        <v>9</v>
      </c>
      <c r="V615" s="436">
        <v>1132.02</v>
      </c>
      <c r="W615" s="439">
        <v>95</v>
      </c>
      <c r="X615" s="440"/>
      <c r="Y615" s="439">
        <f t="shared" si="109"/>
        <v>1037.02</v>
      </c>
      <c r="Z615" s="441">
        <f t="shared" si="110"/>
        <v>2.1832240326289797E-2</v>
      </c>
      <c r="AA615" s="440">
        <v>-4666.58</v>
      </c>
      <c r="AB615" s="439">
        <v>0</v>
      </c>
      <c r="AC615" s="439"/>
      <c r="AD615" s="439"/>
      <c r="AE615" s="442">
        <v>0.12</v>
      </c>
      <c r="AF615" s="442">
        <v>0.12</v>
      </c>
      <c r="AG615" s="439">
        <f t="shared" si="111"/>
        <v>124.44239999999999</v>
      </c>
      <c r="AH615" s="439"/>
      <c r="AI615" s="439">
        <f t="shared" si="112"/>
        <v>124.44239999999999</v>
      </c>
      <c r="AJ615" s="431" t="s">
        <v>5180</v>
      </c>
      <c r="AK615" s="431"/>
      <c r="AL615" s="438"/>
      <c r="AM615" s="443">
        <f t="shared" si="113"/>
        <v>0</v>
      </c>
      <c r="AN615" s="443">
        <f t="shared" si="114"/>
        <v>1</v>
      </c>
      <c r="AO615" s="443"/>
      <c r="AP615" s="443"/>
      <c r="AQ615" s="443">
        <f t="shared" si="115"/>
        <v>0</v>
      </c>
      <c r="AR615" s="444" t="str">
        <f>IF(A615="","",VLOOKUP(A615,'Base Sites'!A:B,2,FALSE))</f>
        <v>Valauto Hainaut</v>
      </c>
      <c r="AS615" s="444" t="str">
        <f t="shared" si="116"/>
        <v>VOLKSWAGEN</v>
      </c>
      <c r="AT615" s="443"/>
      <c r="AU615" s="445" t="str">
        <f>IF(A615="","",VLOOKUP(L615,'Base Vendeurs'!A:B,2,FALSE))</f>
        <v>Valauto Hainaut VW</v>
      </c>
      <c r="AV615" s="439">
        <f t="shared" si="117"/>
        <v>1132.02</v>
      </c>
      <c r="AW615" s="441">
        <f t="shared" si="118"/>
        <v>2.1832240326289797E-2</v>
      </c>
      <c r="AX615" s="445" t="str">
        <f t="shared" si="119"/>
        <v>NON</v>
      </c>
      <c r="AY615" s="231">
        <f>+MargesVN[[#This Row],[Total COM]]+MargesVN[[#This Row],[EXT GIE]]+MargesVN[[#This Row],[Forfait immat]]</f>
        <v>124.44239999999999</v>
      </c>
    </row>
    <row r="616" spans="1:51" s="231" customFormat="1" ht="11.25" customHeight="1" x14ac:dyDescent="0.25">
      <c r="A616" s="401">
        <v>60</v>
      </c>
      <c r="B616" s="401" t="s">
        <v>163</v>
      </c>
      <c r="C616" s="401" t="s">
        <v>104</v>
      </c>
      <c r="D616" s="402">
        <v>46058</v>
      </c>
      <c r="E616" s="403">
        <v>46058</v>
      </c>
      <c r="F616" s="404"/>
      <c r="G616" s="404"/>
      <c r="H616" s="404"/>
      <c r="I616" s="404"/>
      <c r="J616" s="404"/>
      <c r="K616" s="404">
        <v>0</v>
      </c>
      <c r="L616" s="401" t="s">
        <v>112</v>
      </c>
      <c r="M616" s="401">
        <v>512193</v>
      </c>
      <c r="N616" s="401">
        <v>2193</v>
      </c>
      <c r="O616" s="401" t="s">
        <v>1372</v>
      </c>
      <c r="P616" s="405" t="s">
        <v>1371</v>
      </c>
      <c r="Q616" s="401" t="s">
        <v>23</v>
      </c>
      <c r="R616" s="406">
        <v>17414</v>
      </c>
      <c r="S616" s="406">
        <v>0</v>
      </c>
      <c r="T616" s="407">
        <f t="shared" si="108"/>
        <v>17414</v>
      </c>
      <c r="U616" s="408">
        <v>38</v>
      </c>
      <c r="V616" s="406">
        <v>156.61000000000001</v>
      </c>
      <c r="W616" s="409">
        <v>95</v>
      </c>
      <c r="X616" s="410"/>
      <c r="Y616" s="409">
        <f t="shared" si="109"/>
        <v>61.610000000000014</v>
      </c>
      <c r="Z616" s="411">
        <f t="shared" si="110"/>
        <v>8.9933386930056286E-3</v>
      </c>
      <c r="AA616" s="410">
        <v>0</v>
      </c>
      <c r="AB616" s="409">
        <v>0</v>
      </c>
      <c r="AC616" s="409"/>
      <c r="AD616" s="409"/>
      <c r="AE616" s="412">
        <v>0.1</v>
      </c>
      <c r="AF616" s="412">
        <v>0.1</v>
      </c>
      <c r="AG616" s="409">
        <f t="shared" si="111"/>
        <v>6.1610000000000014</v>
      </c>
      <c r="AH616" s="409"/>
      <c r="AI616" s="409">
        <f t="shared" si="112"/>
        <v>6.1610000000000014</v>
      </c>
      <c r="AJ616" s="401" t="s">
        <v>164</v>
      </c>
      <c r="AK616" s="401">
        <v>0</v>
      </c>
      <c r="AL616" s="408"/>
      <c r="AM616" s="413">
        <f t="shared" si="113"/>
        <v>0</v>
      </c>
      <c r="AN616" s="413">
        <f t="shared" si="114"/>
        <v>1</v>
      </c>
      <c r="AO616" s="413"/>
      <c r="AP616" s="413"/>
      <c r="AQ616" s="413">
        <f t="shared" si="115"/>
        <v>0</v>
      </c>
      <c r="AR616" s="414" t="str">
        <f>IF(A616="","",VLOOKUP(A616,'Base Sites'!A:B,2,FALSE))</f>
        <v>Val de Lys Automobiles</v>
      </c>
      <c r="AS616" s="414" t="str">
        <f t="shared" si="116"/>
        <v>VOLKSWAGEN</v>
      </c>
      <c r="AT616" s="413"/>
      <c r="AU616" s="415" t="str">
        <f>IF(A616="","",VLOOKUP(L616,'Base Vendeurs'!A:B,2,FALSE))</f>
        <v>Sociétés NORD</v>
      </c>
      <c r="AV616" s="409">
        <f t="shared" si="117"/>
        <v>156.61000000000001</v>
      </c>
      <c r="AW616" s="411">
        <f t="shared" si="118"/>
        <v>8.9933386930056286E-3</v>
      </c>
      <c r="AX616" s="415" t="str">
        <f t="shared" si="119"/>
        <v>NON</v>
      </c>
      <c r="AY616" s="231">
        <f>+MargesVN[[#This Row],[Total COM]]+MargesVN[[#This Row],[EXT GIE]]+MargesVN[[#This Row],[Forfait immat]]</f>
        <v>6.1610000000000014</v>
      </c>
    </row>
    <row r="617" spans="1:51" s="231" customFormat="1" ht="11.25" customHeight="1" x14ac:dyDescent="0.25">
      <c r="A617" s="401">
        <v>60</v>
      </c>
      <c r="B617" s="401" t="s">
        <v>163</v>
      </c>
      <c r="C617" s="401" t="s">
        <v>104</v>
      </c>
      <c r="D617" s="402">
        <v>46058</v>
      </c>
      <c r="E617" s="403">
        <v>46058</v>
      </c>
      <c r="F617" s="404"/>
      <c r="G617" s="404"/>
      <c r="H617" s="404"/>
      <c r="I617" s="404"/>
      <c r="J617" s="404"/>
      <c r="K617" s="404">
        <v>0</v>
      </c>
      <c r="L617" s="401" t="s">
        <v>112</v>
      </c>
      <c r="M617" s="401">
        <v>512194</v>
      </c>
      <c r="N617" s="401">
        <v>2194</v>
      </c>
      <c r="O617" s="401" t="s">
        <v>1370</v>
      </c>
      <c r="P617" s="405" t="s">
        <v>1371</v>
      </c>
      <c r="Q617" s="401" t="s">
        <v>23</v>
      </c>
      <c r="R617" s="406">
        <v>17414</v>
      </c>
      <c r="S617" s="406">
        <v>0</v>
      </c>
      <c r="T617" s="407">
        <f t="shared" si="108"/>
        <v>17414</v>
      </c>
      <c r="U617" s="408">
        <v>38</v>
      </c>
      <c r="V617" s="406">
        <v>156.61000000000001</v>
      </c>
      <c r="W617" s="409">
        <v>95</v>
      </c>
      <c r="X617" s="410"/>
      <c r="Y617" s="409">
        <f t="shared" si="109"/>
        <v>61.610000000000014</v>
      </c>
      <c r="Z617" s="411">
        <f t="shared" si="110"/>
        <v>8.9933386930056286E-3</v>
      </c>
      <c r="AA617" s="410">
        <v>0</v>
      </c>
      <c r="AB617" s="409">
        <v>0</v>
      </c>
      <c r="AC617" s="409"/>
      <c r="AD617" s="409"/>
      <c r="AE617" s="412">
        <v>0.1</v>
      </c>
      <c r="AF617" s="412">
        <v>0.1</v>
      </c>
      <c r="AG617" s="409">
        <f t="shared" si="111"/>
        <v>6.1610000000000014</v>
      </c>
      <c r="AH617" s="409"/>
      <c r="AI617" s="409">
        <f t="shared" si="112"/>
        <v>6.1610000000000014</v>
      </c>
      <c r="AJ617" s="401" t="s">
        <v>164</v>
      </c>
      <c r="AK617" s="401">
        <v>0</v>
      </c>
      <c r="AL617" s="408" t="s">
        <v>293</v>
      </c>
      <c r="AM617" s="413">
        <f t="shared" si="113"/>
        <v>1</v>
      </c>
      <c r="AN617" s="413">
        <f t="shared" si="114"/>
        <v>1</v>
      </c>
      <c r="AO617" s="413"/>
      <c r="AP617" s="413"/>
      <c r="AQ617" s="413">
        <f t="shared" si="115"/>
        <v>1</v>
      </c>
      <c r="AR617" s="414" t="str">
        <f>IF(A617="","",VLOOKUP(A617,'Base Sites'!A:B,2,FALSE))</f>
        <v>Val de Lys Automobiles</v>
      </c>
      <c r="AS617" s="414" t="str">
        <f t="shared" si="116"/>
        <v>VOLKSWAGEN</v>
      </c>
      <c r="AT617" s="413"/>
      <c r="AU617" s="415" t="str">
        <f>IF(A617="","",VLOOKUP(L617,'Base Vendeurs'!A:B,2,FALSE))</f>
        <v>Sociétés NORD</v>
      </c>
      <c r="AV617" s="409">
        <f t="shared" si="117"/>
        <v>156.61000000000001</v>
      </c>
      <c r="AW617" s="411">
        <f t="shared" si="118"/>
        <v>8.9933386930056286E-3</v>
      </c>
      <c r="AX617" s="415" t="str">
        <f t="shared" si="119"/>
        <v>NON</v>
      </c>
      <c r="AY617" s="231">
        <f>+MargesVN[[#This Row],[Total COM]]+MargesVN[[#This Row],[EXT GIE]]+MargesVN[[#This Row],[Forfait immat]]</f>
        <v>6.1610000000000014</v>
      </c>
    </row>
    <row r="618" spans="1:51" s="231" customFormat="1" ht="11.25" customHeight="1" x14ac:dyDescent="0.25">
      <c r="A618" s="319">
        <v>60</v>
      </c>
      <c r="B618" s="319" t="s">
        <v>163</v>
      </c>
      <c r="C618" s="319" t="s">
        <v>104</v>
      </c>
      <c r="D618" s="320">
        <v>46093</v>
      </c>
      <c r="E618" s="321">
        <v>46094</v>
      </c>
      <c r="F618" s="322"/>
      <c r="G618" s="322"/>
      <c r="H618" s="322"/>
      <c r="I618" s="322"/>
      <c r="J618" s="322"/>
      <c r="K618" s="322">
        <v>0</v>
      </c>
      <c r="L618" s="319" t="s">
        <v>365</v>
      </c>
      <c r="M618" s="319">
        <v>512195</v>
      </c>
      <c r="N618" s="319">
        <v>2195</v>
      </c>
      <c r="O618" s="319" t="s">
        <v>2504</v>
      </c>
      <c r="P618" s="323" t="s">
        <v>2505</v>
      </c>
      <c r="Q618" s="319" t="s">
        <v>107</v>
      </c>
      <c r="R618" s="324">
        <v>23455.67</v>
      </c>
      <c r="S618" s="324">
        <v>1062.51</v>
      </c>
      <c r="T618" s="325">
        <f t="shared" si="108"/>
        <v>24518.179999999997</v>
      </c>
      <c r="U618" s="326">
        <v>98</v>
      </c>
      <c r="V618" s="324">
        <v>423.87</v>
      </c>
      <c r="W618" s="327">
        <v>95</v>
      </c>
      <c r="X618" s="328"/>
      <c r="Y618" s="327">
        <f t="shared" si="109"/>
        <v>328.87</v>
      </c>
      <c r="Z618" s="329">
        <f t="shared" si="110"/>
        <v>1.7287987933851535E-2</v>
      </c>
      <c r="AA618" s="328">
        <v>0</v>
      </c>
      <c r="AB618" s="327">
        <v>0</v>
      </c>
      <c r="AC618" s="327"/>
      <c r="AD618" s="327"/>
      <c r="AE618" s="330">
        <v>7.0000000000000007E-2</v>
      </c>
      <c r="AF618" s="330">
        <v>7.0000000000000007E-2</v>
      </c>
      <c r="AG618" s="327">
        <f t="shared" si="111"/>
        <v>23.020900000000001</v>
      </c>
      <c r="AH618" s="327"/>
      <c r="AI618" s="327">
        <f t="shared" si="112"/>
        <v>23.020900000000001</v>
      </c>
      <c r="AJ618" s="319" t="s">
        <v>164</v>
      </c>
      <c r="AK618" s="319">
        <v>30</v>
      </c>
      <c r="AL618" s="326">
        <v>50</v>
      </c>
      <c r="AM618" s="331">
        <f t="shared" si="113"/>
        <v>1</v>
      </c>
      <c r="AN618" s="331">
        <f t="shared" si="114"/>
        <v>1</v>
      </c>
      <c r="AO618" s="331"/>
      <c r="AP618" s="331"/>
      <c r="AQ618" s="331">
        <f t="shared" si="115"/>
        <v>1</v>
      </c>
      <c r="AR618" s="332" t="str">
        <f>IF(A618="","",VLOOKUP(A618,'Base Sites'!A:B,2,FALSE))</f>
        <v>Val de Lys Automobiles</v>
      </c>
      <c r="AS618" s="332" t="str">
        <f t="shared" si="116"/>
        <v>VOLKSWAGEN</v>
      </c>
      <c r="AT618" s="331"/>
      <c r="AU618" s="333" t="str">
        <f>IF(A618="","",VLOOKUP(L618,'Base Vendeurs'!A:B,2,FALSE))</f>
        <v xml:space="preserve">Val de Lys </v>
      </c>
      <c r="AV618" s="327">
        <f t="shared" si="117"/>
        <v>423.87</v>
      </c>
      <c r="AW618" s="329">
        <f t="shared" si="118"/>
        <v>1.7287987933851535E-2</v>
      </c>
      <c r="AX618" s="333" t="str">
        <f t="shared" si="119"/>
        <v>NON</v>
      </c>
      <c r="AY618" s="231">
        <f>+MargesVN[[#This Row],[Total COM]]+MargesVN[[#This Row],[EXT GIE]]+MargesVN[[#This Row],[Forfait immat]]</f>
        <v>103.0209</v>
      </c>
    </row>
    <row r="619" spans="1:51" s="231" customFormat="1" ht="11.25" customHeight="1" x14ac:dyDescent="0.25">
      <c r="A619" s="431">
        <v>15</v>
      </c>
      <c r="B619" s="431" t="s">
        <v>167</v>
      </c>
      <c r="C619" s="431" t="s">
        <v>104</v>
      </c>
      <c r="D619" s="432">
        <v>46203</v>
      </c>
      <c r="E619" s="433" t="s">
        <v>149</v>
      </c>
      <c r="F619" s="434"/>
      <c r="G619" s="434"/>
      <c r="H619" s="434"/>
      <c r="I619" s="434"/>
      <c r="J619" s="434"/>
      <c r="K619" s="434">
        <v>0</v>
      </c>
      <c r="L619" s="45" t="s">
        <v>353</v>
      </c>
      <c r="M619" s="431">
        <v>512203</v>
      </c>
      <c r="N619" s="431">
        <v>2203</v>
      </c>
      <c r="O619" s="431" t="s">
        <v>4926</v>
      </c>
      <c r="P619" s="435" t="s">
        <v>4927</v>
      </c>
      <c r="Q619" s="431" t="s">
        <v>107</v>
      </c>
      <c r="R619" s="436">
        <v>22622.33</v>
      </c>
      <c r="S619" s="436">
        <v>691.67</v>
      </c>
      <c r="T619" s="437">
        <f t="shared" ref="T619:T682" si="120">+R619+S619</f>
        <v>23314</v>
      </c>
      <c r="U619" s="438">
        <v>7</v>
      </c>
      <c r="V619" s="436">
        <v>826.97</v>
      </c>
      <c r="W619" s="439">
        <v>95</v>
      </c>
      <c r="X619" s="440"/>
      <c r="Y619" s="439">
        <f t="shared" ref="Y619:Y682" si="121">+V619-W619+X619</f>
        <v>731.97</v>
      </c>
      <c r="Z619" s="441">
        <f t="shared" ref="Z619:Z682" si="122">(V619+X619)/T619</f>
        <v>3.547096165394184E-2</v>
      </c>
      <c r="AA619" s="440">
        <v>0</v>
      </c>
      <c r="AB619" s="439">
        <v>-3349.99</v>
      </c>
      <c r="AC619" s="439"/>
      <c r="AD619" s="439"/>
      <c r="AE619" s="442"/>
      <c r="AF619" s="442">
        <v>0</v>
      </c>
      <c r="AG619" s="439">
        <f t="shared" ref="AG619:AG682" si="123">+Y619*AE619</f>
        <v>0</v>
      </c>
      <c r="AH619" s="439"/>
      <c r="AI619" s="439">
        <f t="shared" ref="AI619:AI682" si="124">+AG619+AH619</f>
        <v>0</v>
      </c>
      <c r="AJ619" s="431" t="s">
        <v>149</v>
      </c>
      <c r="AK619" s="431">
        <v>0</v>
      </c>
      <c r="AL619" s="438">
        <v>0</v>
      </c>
      <c r="AM619" s="443">
        <f t="shared" ref="AM619:AM682" si="125">IF(AL619&gt;0,100%,0%)</f>
        <v>0</v>
      </c>
      <c r="AN619" s="443">
        <f t="shared" ref="AN619:AN682" si="126">IF(A619&gt;0,1,"")</f>
        <v>1</v>
      </c>
      <c r="AO619" s="443"/>
      <c r="AP619" s="443"/>
      <c r="AQ619" s="443">
        <f t="shared" ref="AQ619:AQ682" si="127">IF(AN619="","",+AM619/AN619)</f>
        <v>0</v>
      </c>
      <c r="AR619" s="444" t="str">
        <f>IF(A619="","",VLOOKUP(A619,'Base Sites'!A:B,2,FALSE))</f>
        <v>Valauto Hainaut</v>
      </c>
      <c r="AS619" s="444" t="str">
        <f t="shared" ref="AS619:AS682" si="128">IF(C619="VW","VOLKSWAGEN",IF(C619="SE","SEAT",IF(C619="NI","NISSAN",IF(C619="HY","HYUNDAI",IF(C619="VU","VUL",IF(C619="sk","SKODA",IF(C619="ltsk","SKODA",IF(C619="CUPRA","CUPRA",IF(C619="AUDI","AUDI","")))))))))</f>
        <v>VOLKSWAGEN</v>
      </c>
      <c r="AT619" s="443"/>
      <c r="AU619" s="445" t="str">
        <f>IF(A619="","",VLOOKUP(L619,'Base Vendeurs'!A:B,2,FALSE))</f>
        <v>Valauto Hainaut VW</v>
      </c>
      <c r="AV619" s="439">
        <f t="shared" ref="AV619:AV682" si="129">+V619+AO619</f>
        <v>826.97</v>
      </c>
      <c r="AW619" s="441">
        <f t="shared" ref="AW619:AW682" si="130">IF(A619="","",+AV619/T619)</f>
        <v>3.547096165394184E-2</v>
      </c>
      <c r="AX619" s="445" t="str">
        <f t="shared" ref="AX619:AX682" si="131">IF(AV619&lt;0,"OUI","NON")</f>
        <v>NON</v>
      </c>
      <c r="AY619" s="231">
        <f>+MargesVN[[#This Row],[Total COM]]+MargesVN[[#This Row],[EXT GIE]]+MargesVN[[#This Row],[Forfait immat]]</f>
        <v>0</v>
      </c>
    </row>
    <row r="620" spans="1:51" s="231" customFormat="1" ht="11.25" customHeight="1" x14ac:dyDescent="0.25">
      <c r="A620" s="319">
        <v>10</v>
      </c>
      <c r="B620" s="319" t="s">
        <v>183</v>
      </c>
      <c r="C620" s="319" t="s">
        <v>104</v>
      </c>
      <c r="D620" s="320">
        <v>46098</v>
      </c>
      <c r="E620" s="321">
        <v>46098</v>
      </c>
      <c r="F620" s="322"/>
      <c r="G620" s="322"/>
      <c r="H620" s="322"/>
      <c r="I620" s="322" t="s">
        <v>165</v>
      </c>
      <c r="J620" s="322"/>
      <c r="K620" s="322">
        <v>175</v>
      </c>
      <c r="L620" s="319" t="s">
        <v>161</v>
      </c>
      <c r="M620" s="319">
        <v>512218</v>
      </c>
      <c r="N620" s="319">
        <v>2218</v>
      </c>
      <c r="O620" s="319" t="s">
        <v>2534</v>
      </c>
      <c r="P620" s="323" t="s">
        <v>2535</v>
      </c>
      <c r="Q620" s="319" t="s">
        <v>190</v>
      </c>
      <c r="R620" s="324">
        <v>24205.66</v>
      </c>
      <c r="S620" s="324">
        <v>-33.33</v>
      </c>
      <c r="T620" s="325">
        <f t="shared" si="120"/>
        <v>24172.329999999998</v>
      </c>
      <c r="U620" s="326">
        <v>12</v>
      </c>
      <c r="V620" s="324">
        <v>435.39</v>
      </c>
      <c r="W620" s="327">
        <v>95</v>
      </c>
      <c r="X620" s="328"/>
      <c r="Y620" s="327">
        <f t="shared" si="121"/>
        <v>340.39</v>
      </c>
      <c r="Z620" s="329">
        <f t="shared" si="122"/>
        <v>1.8011916931466681E-2</v>
      </c>
      <c r="AA620" s="328">
        <v>0</v>
      </c>
      <c r="AB620" s="327">
        <v>-1690.33</v>
      </c>
      <c r="AC620" s="327"/>
      <c r="AD620" s="327" t="s">
        <v>2864</v>
      </c>
      <c r="AE620" s="330">
        <v>0.1</v>
      </c>
      <c r="AF620" s="330">
        <v>0.1</v>
      </c>
      <c r="AG620" s="327">
        <f t="shared" si="123"/>
        <v>34.039000000000001</v>
      </c>
      <c r="AH620" s="327"/>
      <c r="AI620" s="327">
        <f t="shared" si="124"/>
        <v>34.039000000000001</v>
      </c>
      <c r="AJ620" s="319" t="s">
        <v>164</v>
      </c>
      <c r="AK620" s="319"/>
      <c r="AL620" s="326"/>
      <c r="AM620" s="331">
        <f t="shared" si="125"/>
        <v>0</v>
      </c>
      <c r="AN620" s="331">
        <f t="shared" si="126"/>
        <v>1</v>
      </c>
      <c r="AO620" s="331"/>
      <c r="AP620" s="331"/>
      <c r="AQ620" s="331">
        <f t="shared" si="127"/>
        <v>0</v>
      </c>
      <c r="AR620" s="332" t="str">
        <f>IF(A620="","",VLOOKUP(A620,'Base Sites'!A:B,2,FALSE))</f>
        <v>Valauto Roncq</v>
      </c>
      <c r="AS620" s="332" t="str">
        <f t="shared" si="128"/>
        <v>VOLKSWAGEN</v>
      </c>
      <c r="AT620" s="331"/>
      <c r="AU620" s="333" t="str">
        <f>IF(A620="","",VLOOKUP(L620,'Base Vendeurs'!A:B,2,FALSE))</f>
        <v>Valauto Roncq Skoda</v>
      </c>
      <c r="AV620" s="327">
        <f t="shared" si="129"/>
        <v>435.39</v>
      </c>
      <c r="AW620" s="329">
        <f t="shared" si="130"/>
        <v>1.8011916931466681E-2</v>
      </c>
      <c r="AX620" s="333" t="str">
        <f t="shared" si="131"/>
        <v>NON</v>
      </c>
      <c r="AY620" s="231">
        <f>+MargesVN[[#This Row],[Total COM]]+MargesVN[[#This Row],[EXT GIE]]+MargesVN[[#This Row],[Forfait immat]]</f>
        <v>34.039000000000001</v>
      </c>
    </row>
    <row r="621" spans="1:51" s="231" customFormat="1" ht="11.25" customHeight="1" x14ac:dyDescent="0.25">
      <c r="A621" s="401">
        <v>10</v>
      </c>
      <c r="B621" s="401" t="s">
        <v>163</v>
      </c>
      <c r="C621" s="401" t="s">
        <v>104</v>
      </c>
      <c r="D621" s="402">
        <v>46162</v>
      </c>
      <c r="E621" s="403">
        <v>46163</v>
      </c>
      <c r="F621" s="404"/>
      <c r="G621" s="404"/>
      <c r="H621" s="404"/>
      <c r="I621" s="404"/>
      <c r="J621" s="404"/>
      <c r="K621" s="404">
        <v>0</v>
      </c>
      <c r="L621" s="401" t="s">
        <v>161</v>
      </c>
      <c r="M621" s="401">
        <v>512219</v>
      </c>
      <c r="N621" s="401">
        <v>2219</v>
      </c>
      <c r="O621" s="401" t="s">
        <v>4137</v>
      </c>
      <c r="P621" s="405" t="s">
        <v>4138</v>
      </c>
      <c r="Q621" s="401" t="s">
        <v>107</v>
      </c>
      <c r="R621" s="406">
        <v>25139</v>
      </c>
      <c r="S621" s="406">
        <v>1533.34</v>
      </c>
      <c r="T621" s="407">
        <f t="shared" si="120"/>
        <v>26672.34</v>
      </c>
      <c r="U621" s="408">
        <v>15</v>
      </c>
      <c r="V621" s="406">
        <v>853.51</v>
      </c>
      <c r="W621" s="409">
        <v>95</v>
      </c>
      <c r="X621" s="410"/>
      <c r="Y621" s="409">
        <f t="shared" si="121"/>
        <v>758.51</v>
      </c>
      <c r="Z621" s="411">
        <f t="shared" si="122"/>
        <v>3.1999817038924967E-2</v>
      </c>
      <c r="AA621" s="410">
        <v>0</v>
      </c>
      <c r="AB621" s="409">
        <v>0</v>
      </c>
      <c r="AC621" s="409"/>
      <c r="AD621" s="409"/>
      <c r="AE621" s="412">
        <v>0.1</v>
      </c>
      <c r="AF621" s="412">
        <v>0.1</v>
      </c>
      <c r="AG621" s="409">
        <f t="shared" si="123"/>
        <v>75.850999999999999</v>
      </c>
      <c r="AH621" s="409"/>
      <c r="AI621" s="409">
        <f t="shared" si="124"/>
        <v>75.850999999999999</v>
      </c>
      <c r="AJ621" s="401" t="s">
        <v>164</v>
      </c>
      <c r="AK621" s="401"/>
      <c r="AL621" s="408"/>
      <c r="AM621" s="413">
        <f t="shared" si="125"/>
        <v>0</v>
      </c>
      <c r="AN621" s="413">
        <f t="shared" si="126"/>
        <v>1</v>
      </c>
      <c r="AO621" s="413"/>
      <c r="AP621" s="413"/>
      <c r="AQ621" s="413">
        <f t="shared" si="127"/>
        <v>0</v>
      </c>
      <c r="AR621" s="414" t="str">
        <f>IF(A621="","",VLOOKUP(A621,'Base Sites'!A:B,2,FALSE))</f>
        <v>Valauto Roncq</v>
      </c>
      <c r="AS621" s="414" t="str">
        <f t="shared" si="128"/>
        <v>VOLKSWAGEN</v>
      </c>
      <c r="AT621" s="413"/>
      <c r="AU621" s="415" t="str">
        <f>IF(A621="","",VLOOKUP(L621,'Base Vendeurs'!A:B,2,FALSE))</f>
        <v>Valauto Roncq Skoda</v>
      </c>
      <c r="AV621" s="409">
        <f t="shared" si="129"/>
        <v>853.51</v>
      </c>
      <c r="AW621" s="411">
        <f t="shared" si="130"/>
        <v>3.1999817038924967E-2</v>
      </c>
      <c r="AX621" s="415" t="str">
        <f t="shared" si="131"/>
        <v>NON</v>
      </c>
      <c r="AY621" s="231">
        <f>+MargesVN[[#This Row],[Total COM]]+MargesVN[[#This Row],[EXT GIE]]+MargesVN[[#This Row],[Forfait immat]]</f>
        <v>75.850999999999999</v>
      </c>
    </row>
    <row r="622" spans="1:51" s="231" customFormat="1" ht="11.25" customHeight="1" x14ac:dyDescent="0.25">
      <c r="A622" s="45">
        <v>10</v>
      </c>
      <c r="B622" s="45" t="s">
        <v>163</v>
      </c>
      <c r="C622" s="45" t="s">
        <v>104</v>
      </c>
      <c r="D622" s="44">
        <v>46056</v>
      </c>
      <c r="E622" s="65">
        <v>46053</v>
      </c>
      <c r="F622" s="35"/>
      <c r="G622" s="35"/>
      <c r="H622" s="35"/>
      <c r="I622" s="35"/>
      <c r="J622" s="35"/>
      <c r="K622" s="35"/>
      <c r="L622" s="45" t="s">
        <v>113</v>
      </c>
      <c r="M622" s="45">
        <v>512220</v>
      </c>
      <c r="N622" s="45">
        <v>2220</v>
      </c>
      <c r="O622" s="45" t="s">
        <v>1288</v>
      </c>
      <c r="P622" s="66" t="s">
        <v>1289</v>
      </c>
      <c r="Q622" s="45" t="s">
        <v>24</v>
      </c>
      <c r="R622" s="47">
        <v>35541.67</v>
      </c>
      <c r="S622" s="47">
        <v>-833.33</v>
      </c>
      <c r="T622" s="48">
        <f t="shared" si="120"/>
        <v>34708.339999999997</v>
      </c>
      <c r="U622" s="49">
        <v>125</v>
      </c>
      <c r="V622" s="47">
        <v>793.09</v>
      </c>
      <c r="W622" s="46">
        <v>95</v>
      </c>
      <c r="X622" s="50"/>
      <c r="Y622" s="46">
        <f t="shared" si="121"/>
        <v>698.09</v>
      </c>
      <c r="Z622" s="51">
        <f t="shared" si="122"/>
        <v>2.2850127663841029E-2</v>
      </c>
      <c r="AA622" s="50">
        <v>-4123.75</v>
      </c>
      <c r="AB622" s="46">
        <v>0</v>
      </c>
      <c r="AC622" s="46"/>
      <c r="AD622" s="46"/>
      <c r="AE622" s="52">
        <v>0.13</v>
      </c>
      <c r="AF622" s="52">
        <v>0.13</v>
      </c>
      <c r="AG622" s="46">
        <f t="shared" si="123"/>
        <v>90.751700000000014</v>
      </c>
      <c r="AH622" s="46"/>
      <c r="AI622" s="46">
        <f t="shared" si="124"/>
        <v>90.751700000000014</v>
      </c>
      <c r="AJ622" s="45" t="s">
        <v>164</v>
      </c>
      <c r="AK622" s="45"/>
      <c r="AL622" s="49" t="s">
        <v>293</v>
      </c>
      <c r="AM622" s="238">
        <f t="shared" si="125"/>
        <v>1</v>
      </c>
      <c r="AN622" s="238">
        <f t="shared" si="126"/>
        <v>1</v>
      </c>
      <c r="AO622" s="238"/>
      <c r="AP622" s="238"/>
      <c r="AQ622" s="238">
        <f t="shared" si="127"/>
        <v>1</v>
      </c>
      <c r="AR622" s="96" t="str">
        <f>IF(A622="","",VLOOKUP(A622,'Base Sites'!A:B,2,FALSE))</f>
        <v>Valauto Roncq</v>
      </c>
      <c r="AS622" s="96" t="str">
        <f t="shared" si="128"/>
        <v>VOLKSWAGEN</v>
      </c>
      <c r="AT622" s="238"/>
      <c r="AU622" s="231" t="str">
        <f>IF(A622="","",VLOOKUP(L622,'Base Vendeurs'!A:B,2,FALSE))</f>
        <v>Valauto Lambersart SKODA</v>
      </c>
      <c r="AV622" s="46">
        <f t="shared" si="129"/>
        <v>793.09</v>
      </c>
      <c r="AW622" s="51">
        <f t="shared" si="130"/>
        <v>2.2850127663841029E-2</v>
      </c>
      <c r="AX622" s="231" t="str">
        <f t="shared" si="131"/>
        <v>NON</v>
      </c>
      <c r="AY622" s="231">
        <f>+MargesVN[[#This Row],[Total COM]]+MargesVN[[#This Row],[EXT GIE]]+MargesVN[[#This Row],[Forfait immat]]</f>
        <v>90.751700000000014</v>
      </c>
    </row>
    <row r="623" spans="1:51" s="231" customFormat="1" ht="11.25" customHeight="1" x14ac:dyDescent="0.25">
      <c r="A623" s="354">
        <v>10</v>
      </c>
      <c r="B623" s="354" t="s">
        <v>163</v>
      </c>
      <c r="C623" s="354" t="s">
        <v>104</v>
      </c>
      <c r="D623" s="355">
        <v>46126</v>
      </c>
      <c r="E623" s="356">
        <v>46127</v>
      </c>
      <c r="F623" s="357"/>
      <c r="G623" s="357"/>
      <c r="H623" s="357"/>
      <c r="I623" s="357"/>
      <c r="J623" s="357"/>
      <c r="K623" s="357">
        <v>0</v>
      </c>
      <c r="L623" s="354" t="s">
        <v>38</v>
      </c>
      <c r="M623" s="354">
        <v>512221</v>
      </c>
      <c r="N623" s="354">
        <v>2221</v>
      </c>
      <c r="O623" s="354" t="s">
        <v>3580</v>
      </c>
      <c r="P623" s="358" t="s">
        <v>3581</v>
      </c>
      <c r="Q623" s="354" t="s">
        <v>24</v>
      </c>
      <c r="R623" s="359">
        <v>35541.67</v>
      </c>
      <c r="S623" s="359">
        <v>895.83</v>
      </c>
      <c r="T623" s="360">
        <f t="shared" si="120"/>
        <v>36437.5</v>
      </c>
      <c r="U623" s="361">
        <v>12</v>
      </c>
      <c r="V623" s="359">
        <v>1430.87</v>
      </c>
      <c r="W623" s="362">
        <v>95</v>
      </c>
      <c r="X623" s="363"/>
      <c r="Y623" s="362">
        <f t="shared" si="121"/>
        <v>1335.87</v>
      </c>
      <c r="Z623" s="364">
        <f t="shared" si="122"/>
        <v>3.9269159519725552E-2</v>
      </c>
      <c r="AA623" s="363">
        <v>0</v>
      </c>
      <c r="AB623" s="362">
        <v>-1000</v>
      </c>
      <c r="AC623" s="362"/>
      <c r="AD623" s="362"/>
      <c r="AE623" s="365">
        <v>0.1</v>
      </c>
      <c r="AF623" s="365">
        <v>0.1</v>
      </c>
      <c r="AG623" s="362">
        <f t="shared" si="123"/>
        <v>133.58699999999999</v>
      </c>
      <c r="AH623" s="362"/>
      <c r="AI623" s="362">
        <f t="shared" si="124"/>
        <v>133.58699999999999</v>
      </c>
      <c r="AJ623" s="354" t="s">
        <v>149</v>
      </c>
      <c r="AK623" s="354">
        <v>30</v>
      </c>
      <c r="AL623" s="361">
        <v>50</v>
      </c>
      <c r="AM623" s="366">
        <f t="shared" si="125"/>
        <v>1</v>
      </c>
      <c r="AN623" s="366">
        <f t="shared" si="126"/>
        <v>1</v>
      </c>
      <c r="AO623" s="366"/>
      <c r="AP623" s="366"/>
      <c r="AQ623" s="366">
        <f t="shared" si="127"/>
        <v>1</v>
      </c>
      <c r="AR623" s="367" t="str">
        <f>IF(A623="","",VLOOKUP(A623,'Base Sites'!A:B,2,FALSE))</f>
        <v>Valauto Roncq</v>
      </c>
      <c r="AS623" s="367" t="str">
        <f t="shared" si="128"/>
        <v>VOLKSWAGEN</v>
      </c>
      <c r="AT623" s="366"/>
      <c r="AU623" s="368" t="str">
        <f>IF(A623="","",VLOOKUP(L623,'Base Vendeurs'!A:B,2,FALSE))</f>
        <v>Valauto Roubaix</v>
      </c>
      <c r="AV623" s="362">
        <f t="shared" si="129"/>
        <v>1430.87</v>
      </c>
      <c r="AW623" s="364">
        <f t="shared" si="130"/>
        <v>3.9269159519725552E-2</v>
      </c>
      <c r="AX623" s="368" t="str">
        <f t="shared" si="131"/>
        <v>NON</v>
      </c>
      <c r="AY623" s="231">
        <f>+MargesVN[[#This Row],[Total COM]]+MargesVN[[#This Row],[EXT GIE]]+MargesVN[[#This Row],[Forfait immat]]</f>
        <v>213.58699999999999</v>
      </c>
    </row>
    <row r="624" spans="1:51" s="231" customFormat="1" ht="11.25" customHeight="1" x14ac:dyDescent="0.25">
      <c r="A624" s="319">
        <v>35</v>
      </c>
      <c r="B624" s="319" t="s">
        <v>163</v>
      </c>
      <c r="C624" s="319" t="s">
        <v>104</v>
      </c>
      <c r="D624" s="320">
        <v>46090</v>
      </c>
      <c r="E624" s="321">
        <v>46090</v>
      </c>
      <c r="F624" s="322"/>
      <c r="G624" s="322"/>
      <c r="H624" s="322"/>
      <c r="I624" s="322"/>
      <c r="J624" s="322"/>
      <c r="K624" s="322">
        <v>0</v>
      </c>
      <c r="L624" s="319" t="s">
        <v>295</v>
      </c>
      <c r="M624" s="319">
        <v>512245</v>
      </c>
      <c r="N624" s="319">
        <v>2245</v>
      </c>
      <c r="O624" s="319" t="s">
        <v>2690</v>
      </c>
      <c r="P624" s="323" t="s">
        <v>2691</v>
      </c>
      <c r="Q624" s="319" t="s">
        <v>23</v>
      </c>
      <c r="R624" s="324">
        <v>24705.67</v>
      </c>
      <c r="S624" s="324">
        <v>2850</v>
      </c>
      <c r="T624" s="325">
        <f t="shared" si="120"/>
        <v>27555.67</v>
      </c>
      <c r="U624" s="326">
        <v>11</v>
      </c>
      <c r="V624" s="324">
        <v>213.9</v>
      </c>
      <c r="W624" s="327">
        <v>95</v>
      </c>
      <c r="X624" s="328"/>
      <c r="Y624" s="327">
        <f t="shared" si="121"/>
        <v>118.9</v>
      </c>
      <c r="Z624" s="329">
        <f t="shared" si="122"/>
        <v>7.7624677607185753E-3</v>
      </c>
      <c r="AA624" s="328">
        <v>0</v>
      </c>
      <c r="AB624" s="327">
        <v>-2356.67</v>
      </c>
      <c r="AC624" s="327"/>
      <c r="AD624" s="327" t="s">
        <v>1214</v>
      </c>
      <c r="AE624" s="330"/>
      <c r="AF624" s="330">
        <v>0.13</v>
      </c>
      <c r="AG624" s="327">
        <f t="shared" si="123"/>
        <v>0</v>
      </c>
      <c r="AH624" s="327"/>
      <c r="AI624" s="327">
        <f t="shared" si="124"/>
        <v>0</v>
      </c>
      <c r="AJ624" s="319" t="s">
        <v>164</v>
      </c>
      <c r="AK624" s="319"/>
      <c r="AL624" s="326"/>
      <c r="AM624" s="331">
        <f t="shared" si="125"/>
        <v>0</v>
      </c>
      <c r="AN624" s="331">
        <f t="shared" si="126"/>
        <v>1</v>
      </c>
      <c r="AO624" s="331"/>
      <c r="AP624" s="331"/>
      <c r="AQ624" s="331">
        <f t="shared" si="127"/>
        <v>0</v>
      </c>
      <c r="AR624" s="332" t="str">
        <f>IF(A624="","",VLOOKUP(A624,'Base Sites'!A:B,2,FALSE))</f>
        <v>Valauto Cambrai</v>
      </c>
      <c r="AS624" s="332" t="str">
        <f t="shared" si="128"/>
        <v>VOLKSWAGEN</v>
      </c>
      <c r="AT624" s="331"/>
      <c r="AU624" s="333" t="str">
        <f>IF(A624="","",VLOOKUP(L624,'Base Vendeurs'!A:B,2,FALSE))</f>
        <v>Valauto Cambrai</v>
      </c>
      <c r="AV624" s="327">
        <f t="shared" si="129"/>
        <v>213.9</v>
      </c>
      <c r="AW624" s="329">
        <f t="shared" si="130"/>
        <v>7.7624677607185753E-3</v>
      </c>
      <c r="AX624" s="333" t="str">
        <f t="shared" si="131"/>
        <v>NON</v>
      </c>
      <c r="AY624" s="231">
        <f>+MargesVN[[#This Row],[Total COM]]+MargesVN[[#This Row],[EXT GIE]]+MargesVN[[#This Row],[Forfait immat]]</f>
        <v>0</v>
      </c>
    </row>
    <row r="625" spans="1:51" s="231" customFormat="1" ht="11.25" customHeight="1" x14ac:dyDescent="0.25">
      <c r="A625" s="401">
        <v>35</v>
      </c>
      <c r="B625" s="401" t="s">
        <v>163</v>
      </c>
      <c r="C625" s="401" t="s">
        <v>104</v>
      </c>
      <c r="D625" s="402">
        <v>46148</v>
      </c>
      <c r="E625" s="403">
        <v>46146</v>
      </c>
      <c r="F625" s="404"/>
      <c r="G625" s="404"/>
      <c r="H625" s="404"/>
      <c r="I625" s="404"/>
      <c r="J625" s="404"/>
      <c r="K625" s="404">
        <v>0</v>
      </c>
      <c r="L625" s="401" t="s">
        <v>295</v>
      </c>
      <c r="M625" s="401">
        <v>512246</v>
      </c>
      <c r="N625" s="401">
        <v>2246</v>
      </c>
      <c r="O625" s="401" t="s">
        <v>4229</v>
      </c>
      <c r="P625" s="405" t="s">
        <v>4230</v>
      </c>
      <c r="Q625" s="401" t="s">
        <v>177</v>
      </c>
      <c r="R625" s="406">
        <v>38438.33</v>
      </c>
      <c r="S625" s="406">
        <v>2620.84</v>
      </c>
      <c r="T625" s="407">
        <f t="shared" si="120"/>
        <v>41059.17</v>
      </c>
      <c r="U625" s="408">
        <v>12</v>
      </c>
      <c r="V625" s="406">
        <v>1662.48</v>
      </c>
      <c r="W625" s="409">
        <v>95</v>
      </c>
      <c r="X625" s="410"/>
      <c r="Y625" s="409">
        <f t="shared" si="121"/>
        <v>1567.48</v>
      </c>
      <c r="Z625" s="411">
        <f t="shared" si="122"/>
        <v>4.0489858903626157E-2</v>
      </c>
      <c r="AA625" s="410">
        <v>-5860</v>
      </c>
      <c r="AB625" s="409">
        <v>0</v>
      </c>
      <c r="AC625" s="409"/>
      <c r="AD625" s="409"/>
      <c r="AE625" s="412">
        <v>0.08</v>
      </c>
      <c r="AF625" s="412">
        <v>7.0000000000000007E-2</v>
      </c>
      <c r="AG625" s="409">
        <f t="shared" si="123"/>
        <v>125.39840000000001</v>
      </c>
      <c r="AH625" s="409"/>
      <c r="AI625" s="409">
        <f t="shared" si="124"/>
        <v>125.39840000000001</v>
      </c>
      <c r="AJ625" s="401" t="s">
        <v>164</v>
      </c>
      <c r="AK625" s="401">
        <v>30</v>
      </c>
      <c r="AL625" s="408"/>
      <c r="AM625" s="413">
        <f t="shared" si="125"/>
        <v>0</v>
      </c>
      <c r="AN625" s="413">
        <f t="shared" si="126"/>
        <v>1</v>
      </c>
      <c r="AO625" s="413"/>
      <c r="AP625" s="413"/>
      <c r="AQ625" s="413">
        <f t="shared" si="127"/>
        <v>0</v>
      </c>
      <c r="AR625" s="414" t="str">
        <f>IF(A625="","",VLOOKUP(A625,'Base Sites'!A:B,2,FALSE))</f>
        <v>Valauto Cambrai</v>
      </c>
      <c r="AS625" s="414" t="str">
        <f t="shared" si="128"/>
        <v>VOLKSWAGEN</v>
      </c>
      <c r="AT625" s="413"/>
      <c r="AU625" s="415" t="str">
        <f>IF(A625="","",VLOOKUP(L625,'Base Vendeurs'!A:B,2,FALSE))</f>
        <v>Valauto Cambrai</v>
      </c>
      <c r="AV625" s="409">
        <f t="shared" si="129"/>
        <v>1662.48</v>
      </c>
      <c r="AW625" s="411">
        <f t="shared" si="130"/>
        <v>4.0489858903626157E-2</v>
      </c>
      <c r="AX625" s="415" t="str">
        <f t="shared" si="131"/>
        <v>NON</v>
      </c>
      <c r="AY625" s="231">
        <f>+MargesVN[[#This Row],[Total COM]]+MargesVN[[#This Row],[EXT GIE]]+MargesVN[[#This Row],[Forfait immat]]</f>
        <v>155.39840000000001</v>
      </c>
    </row>
    <row r="626" spans="1:51" s="231" customFormat="1" ht="11.25" customHeight="1" x14ac:dyDescent="0.25">
      <c r="A626" s="319">
        <v>35</v>
      </c>
      <c r="B626" s="319" t="s">
        <v>163</v>
      </c>
      <c r="C626" s="319" t="s">
        <v>104</v>
      </c>
      <c r="D626" s="320">
        <v>46086</v>
      </c>
      <c r="E626" s="321">
        <v>46085</v>
      </c>
      <c r="F626" s="322"/>
      <c r="G626" s="322"/>
      <c r="H626" s="322"/>
      <c r="I626" s="322" t="s">
        <v>165</v>
      </c>
      <c r="J626" s="322" t="s">
        <v>165</v>
      </c>
      <c r="K626" s="322">
        <v>-210.33</v>
      </c>
      <c r="L626" s="319" t="s">
        <v>295</v>
      </c>
      <c r="M626" s="319">
        <v>512251</v>
      </c>
      <c r="N626" s="319">
        <v>2251</v>
      </c>
      <c r="O626" s="319" t="s">
        <v>2469</v>
      </c>
      <c r="P626" s="323" t="s">
        <v>2470</v>
      </c>
      <c r="Q626" s="319" t="s">
        <v>107</v>
      </c>
      <c r="R626" s="324">
        <v>22622.33</v>
      </c>
      <c r="S626" s="324">
        <v>691.67</v>
      </c>
      <c r="T626" s="325">
        <f t="shared" si="120"/>
        <v>23314</v>
      </c>
      <c r="U626" s="326">
        <v>6</v>
      </c>
      <c r="V626" s="324">
        <v>743.64</v>
      </c>
      <c r="W626" s="327">
        <v>95</v>
      </c>
      <c r="X626" s="328"/>
      <c r="Y626" s="327">
        <f t="shared" si="121"/>
        <v>648.64</v>
      </c>
      <c r="Z626" s="329">
        <f t="shared" si="122"/>
        <v>3.1896714420519862E-2</v>
      </c>
      <c r="AA626" s="328">
        <v>-3349.99</v>
      </c>
      <c r="AB626" s="327">
        <v>0</v>
      </c>
      <c r="AC626" s="327"/>
      <c r="AD626" s="327" t="s">
        <v>2861</v>
      </c>
      <c r="AE626" s="330">
        <v>0.1</v>
      </c>
      <c r="AF626" s="330">
        <v>7.0000000000000007E-2</v>
      </c>
      <c r="AG626" s="327">
        <f t="shared" si="123"/>
        <v>64.864000000000004</v>
      </c>
      <c r="AH626" s="327"/>
      <c r="AI626" s="327">
        <f t="shared" si="124"/>
        <v>64.864000000000004</v>
      </c>
      <c r="AJ626" s="319" t="s">
        <v>164</v>
      </c>
      <c r="AK626" s="319">
        <v>30</v>
      </c>
      <c r="AL626" s="326">
        <v>100</v>
      </c>
      <c r="AM626" s="331">
        <f t="shared" si="125"/>
        <v>1</v>
      </c>
      <c r="AN626" s="331">
        <f t="shared" si="126"/>
        <v>1</v>
      </c>
      <c r="AO626" s="331"/>
      <c r="AP626" s="331"/>
      <c r="AQ626" s="331">
        <f t="shared" si="127"/>
        <v>1</v>
      </c>
      <c r="AR626" s="332" t="str">
        <f>IF(A626="","",VLOOKUP(A626,'Base Sites'!A:B,2,FALSE))</f>
        <v>Valauto Cambrai</v>
      </c>
      <c r="AS626" s="332" t="str">
        <f t="shared" si="128"/>
        <v>VOLKSWAGEN</v>
      </c>
      <c r="AT626" s="331"/>
      <c r="AU626" s="333" t="str">
        <f>IF(A626="","",VLOOKUP(L626,'Base Vendeurs'!A:B,2,FALSE))</f>
        <v>Valauto Cambrai</v>
      </c>
      <c r="AV626" s="327">
        <f t="shared" si="129"/>
        <v>743.64</v>
      </c>
      <c r="AW626" s="329">
        <f t="shared" si="130"/>
        <v>3.1896714420519862E-2</v>
      </c>
      <c r="AX626" s="333" t="str">
        <f t="shared" si="131"/>
        <v>NON</v>
      </c>
      <c r="AY626" s="231">
        <f>+MargesVN[[#This Row],[Total COM]]+MargesVN[[#This Row],[EXT GIE]]+MargesVN[[#This Row],[Forfait immat]]</f>
        <v>194.864</v>
      </c>
    </row>
    <row r="627" spans="1:51" s="231" customFormat="1" ht="11.25" customHeight="1" x14ac:dyDescent="0.25">
      <c r="A627" s="431">
        <v>35</v>
      </c>
      <c r="B627" s="431" t="s">
        <v>163</v>
      </c>
      <c r="C627" s="431" t="s">
        <v>104</v>
      </c>
      <c r="D627" s="432">
        <v>46191</v>
      </c>
      <c r="E627" s="433">
        <v>46190</v>
      </c>
      <c r="F627" s="434"/>
      <c r="G627" s="434"/>
      <c r="H627" s="434"/>
      <c r="I627" s="434"/>
      <c r="J627" s="434"/>
      <c r="K627" s="434"/>
      <c r="L627" s="431" t="s">
        <v>295</v>
      </c>
      <c r="M627" s="431">
        <v>512261</v>
      </c>
      <c r="N627" s="431">
        <v>2261</v>
      </c>
      <c r="O627" s="431" t="s">
        <v>4900</v>
      </c>
      <c r="P627" s="435" t="s">
        <v>4901</v>
      </c>
      <c r="Q627" s="431" t="s">
        <v>93</v>
      </c>
      <c r="R627" s="436">
        <v>27305.67</v>
      </c>
      <c r="S627" s="436">
        <v>1141.67</v>
      </c>
      <c r="T627" s="437">
        <f t="shared" si="120"/>
        <v>28447.339999999997</v>
      </c>
      <c r="U627" s="438">
        <v>13</v>
      </c>
      <c r="V627" s="436">
        <v>1369.61</v>
      </c>
      <c r="W627" s="439">
        <v>95</v>
      </c>
      <c r="X627" s="440"/>
      <c r="Y627" s="439">
        <f t="shared" si="121"/>
        <v>1274.6099999999999</v>
      </c>
      <c r="Z627" s="441">
        <f t="shared" si="122"/>
        <v>4.8145450506093014E-2</v>
      </c>
      <c r="AA627" s="440">
        <v>0</v>
      </c>
      <c r="AB627" s="439">
        <v>-1250</v>
      </c>
      <c r="AC627" s="439"/>
      <c r="AD627" s="439"/>
      <c r="AE627" s="442">
        <v>0.08</v>
      </c>
      <c r="AF627" s="442">
        <v>0.1</v>
      </c>
      <c r="AG627" s="439">
        <f t="shared" si="123"/>
        <v>101.96879999999999</v>
      </c>
      <c r="AH627" s="439"/>
      <c r="AI627" s="439">
        <f t="shared" si="124"/>
        <v>101.96879999999999</v>
      </c>
      <c r="AJ627" s="431" t="s">
        <v>164</v>
      </c>
      <c r="AK627" s="431">
        <v>30</v>
      </c>
      <c r="AL627" s="438">
        <v>100</v>
      </c>
      <c r="AM627" s="443">
        <f t="shared" si="125"/>
        <v>1</v>
      </c>
      <c r="AN627" s="443">
        <f t="shared" si="126"/>
        <v>1</v>
      </c>
      <c r="AO627" s="443"/>
      <c r="AP627" s="443"/>
      <c r="AQ627" s="443">
        <f t="shared" si="127"/>
        <v>1</v>
      </c>
      <c r="AR627" s="444" t="str">
        <f>IF(A627="","",VLOOKUP(A627,'Base Sites'!A:B,2,FALSE))</f>
        <v>Valauto Cambrai</v>
      </c>
      <c r="AS627" s="444" t="str">
        <f t="shared" si="128"/>
        <v>VOLKSWAGEN</v>
      </c>
      <c r="AT627" s="443"/>
      <c r="AU627" s="445" t="str">
        <f>IF(A627="","",VLOOKUP(L627,'Base Vendeurs'!A:B,2,FALSE))</f>
        <v>Valauto Cambrai</v>
      </c>
      <c r="AV627" s="439">
        <f t="shared" si="129"/>
        <v>1369.61</v>
      </c>
      <c r="AW627" s="441">
        <f t="shared" si="130"/>
        <v>4.8145450506093014E-2</v>
      </c>
      <c r="AX627" s="445" t="str">
        <f t="shared" si="131"/>
        <v>NON</v>
      </c>
      <c r="AY627" s="231">
        <f>+MargesVN[[#This Row],[Total COM]]+MargesVN[[#This Row],[EXT GIE]]+MargesVN[[#This Row],[Forfait immat]]</f>
        <v>231.96879999999999</v>
      </c>
    </row>
    <row r="628" spans="1:51" s="231" customFormat="1" ht="11.25" customHeight="1" x14ac:dyDescent="0.25">
      <c r="A628" s="431">
        <v>35</v>
      </c>
      <c r="B628" s="431" t="s">
        <v>163</v>
      </c>
      <c r="C628" s="431" t="s">
        <v>104</v>
      </c>
      <c r="D628" s="432">
        <v>46177</v>
      </c>
      <c r="E628" s="433">
        <v>46178</v>
      </c>
      <c r="F628" s="434"/>
      <c r="G628" s="434"/>
      <c r="H628" s="434"/>
      <c r="I628" s="434"/>
      <c r="J628" s="434"/>
      <c r="K628" s="434">
        <v>0</v>
      </c>
      <c r="L628" s="431" t="s">
        <v>295</v>
      </c>
      <c r="M628" s="431">
        <v>512266</v>
      </c>
      <c r="N628" s="431">
        <v>2266</v>
      </c>
      <c r="O628" s="431" t="s">
        <v>5096</v>
      </c>
      <c r="P628" s="435" t="s">
        <v>5097</v>
      </c>
      <c r="Q628" s="431" t="s">
        <v>23</v>
      </c>
      <c r="R628" s="436">
        <v>17714</v>
      </c>
      <c r="S628" s="436">
        <v>233.33</v>
      </c>
      <c r="T628" s="437">
        <f t="shared" si="120"/>
        <v>17947.330000000002</v>
      </c>
      <c r="U628" s="438">
        <v>6</v>
      </c>
      <c r="V628" s="436">
        <v>-419.21000000000004</v>
      </c>
      <c r="W628" s="439">
        <v>95</v>
      </c>
      <c r="X628" s="440"/>
      <c r="Y628" s="439">
        <f t="shared" si="121"/>
        <v>-514.21</v>
      </c>
      <c r="Z628" s="441">
        <f t="shared" si="122"/>
        <v>-2.335779193896808E-2</v>
      </c>
      <c r="AA628" s="440">
        <v>-1383.84</v>
      </c>
      <c r="AB628" s="439">
        <v>0</v>
      </c>
      <c r="AC628" s="439"/>
      <c r="AD628" s="439"/>
      <c r="AE628" s="442"/>
      <c r="AF628" s="442">
        <v>7.0000000000000007E-2</v>
      </c>
      <c r="AG628" s="439">
        <f t="shared" si="123"/>
        <v>0</v>
      </c>
      <c r="AH628" s="439"/>
      <c r="AI628" s="439">
        <f t="shared" si="124"/>
        <v>0</v>
      </c>
      <c r="AJ628" s="431" t="s">
        <v>149</v>
      </c>
      <c r="AK628" s="431">
        <v>30</v>
      </c>
      <c r="AL628" s="438">
        <v>100</v>
      </c>
      <c r="AM628" s="443">
        <f t="shared" si="125"/>
        <v>1</v>
      </c>
      <c r="AN628" s="443">
        <f t="shared" si="126"/>
        <v>1</v>
      </c>
      <c r="AO628" s="443"/>
      <c r="AP628" s="443"/>
      <c r="AQ628" s="443">
        <f t="shared" si="127"/>
        <v>1</v>
      </c>
      <c r="AR628" s="444" t="str">
        <f>IF(A628="","",VLOOKUP(A628,'Base Sites'!A:B,2,FALSE))</f>
        <v>Valauto Cambrai</v>
      </c>
      <c r="AS628" s="444" t="str">
        <f t="shared" si="128"/>
        <v>VOLKSWAGEN</v>
      </c>
      <c r="AT628" s="443"/>
      <c r="AU628" s="445" t="str">
        <f>IF(A628="","",VLOOKUP(L628,'Base Vendeurs'!A:B,2,FALSE))</f>
        <v>Valauto Cambrai</v>
      </c>
      <c r="AV628" s="439">
        <f t="shared" si="129"/>
        <v>-419.21000000000004</v>
      </c>
      <c r="AW628" s="441">
        <f t="shared" si="130"/>
        <v>-2.335779193896808E-2</v>
      </c>
      <c r="AX628" s="445" t="str">
        <f t="shared" si="131"/>
        <v>OUI</v>
      </c>
      <c r="AY628" s="231">
        <f>+MargesVN[[#This Row],[Total COM]]+MargesVN[[#This Row],[EXT GIE]]+MargesVN[[#This Row],[Forfait immat]]</f>
        <v>130</v>
      </c>
    </row>
    <row r="629" spans="1:51" s="231" customFormat="1" ht="11.25" customHeight="1" x14ac:dyDescent="0.25">
      <c r="A629" s="354">
        <v>35</v>
      </c>
      <c r="B629" s="354" t="s">
        <v>163</v>
      </c>
      <c r="C629" s="354" t="s">
        <v>104</v>
      </c>
      <c r="D629" s="355">
        <v>46122</v>
      </c>
      <c r="E629" s="356">
        <v>46122</v>
      </c>
      <c r="F629" s="357"/>
      <c r="G629" s="357"/>
      <c r="H629" s="357"/>
      <c r="I629" s="357"/>
      <c r="J629" s="357"/>
      <c r="K629" s="357">
        <v>0</v>
      </c>
      <c r="L629" s="354" t="s">
        <v>252</v>
      </c>
      <c r="M629" s="354">
        <v>512267</v>
      </c>
      <c r="N629" s="354">
        <v>2267</v>
      </c>
      <c r="O629" s="354" t="s">
        <v>3399</v>
      </c>
      <c r="P629" s="358" t="s">
        <v>3400</v>
      </c>
      <c r="Q629" s="354" t="s">
        <v>26</v>
      </c>
      <c r="R629" s="359">
        <v>36863.33</v>
      </c>
      <c r="S629" s="359">
        <v>1391.67</v>
      </c>
      <c r="T629" s="360">
        <f t="shared" si="120"/>
        <v>38255</v>
      </c>
      <c r="U629" s="361">
        <v>23</v>
      </c>
      <c r="V629" s="359">
        <v>1977.85</v>
      </c>
      <c r="W629" s="362">
        <v>95</v>
      </c>
      <c r="X629" s="363"/>
      <c r="Y629" s="362">
        <f t="shared" si="121"/>
        <v>1882.85</v>
      </c>
      <c r="Z629" s="364">
        <f t="shared" si="122"/>
        <v>5.1701738334858187E-2</v>
      </c>
      <c r="AA629" s="363">
        <v>0</v>
      </c>
      <c r="AB629" s="362">
        <v>-3604.24</v>
      </c>
      <c r="AC629" s="362"/>
      <c r="AD629" s="362"/>
      <c r="AE629" s="365">
        <v>0.13</v>
      </c>
      <c r="AF629" s="365">
        <v>0.13</v>
      </c>
      <c r="AG629" s="362">
        <f t="shared" si="123"/>
        <v>244.7705</v>
      </c>
      <c r="AH629" s="362"/>
      <c r="AI629" s="362">
        <f t="shared" si="124"/>
        <v>244.7705</v>
      </c>
      <c r="AJ629" s="354" t="s">
        <v>149</v>
      </c>
      <c r="AK629" s="354">
        <v>30</v>
      </c>
      <c r="AL629" s="361">
        <v>50</v>
      </c>
      <c r="AM629" s="366">
        <f t="shared" si="125"/>
        <v>1</v>
      </c>
      <c r="AN629" s="366">
        <f t="shared" si="126"/>
        <v>1</v>
      </c>
      <c r="AO629" s="366"/>
      <c r="AP629" s="366"/>
      <c r="AQ629" s="366">
        <f t="shared" si="127"/>
        <v>1</v>
      </c>
      <c r="AR629" s="367" t="str">
        <f>IF(A629="","",VLOOKUP(A629,'Base Sites'!A:B,2,FALSE))</f>
        <v>Valauto Cambrai</v>
      </c>
      <c r="AS629" s="367" t="str">
        <f t="shared" si="128"/>
        <v>VOLKSWAGEN</v>
      </c>
      <c r="AT629" s="366"/>
      <c r="AU629" s="368" t="str">
        <f>IF(A629="","",VLOOKUP(L629,'Base Vendeurs'!A:B,2,FALSE))</f>
        <v>Valauto Cambrai</v>
      </c>
      <c r="AV629" s="362">
        <f t="shared" si="129"/>
        <v>1977.85</v>
      </c>
      <c r="AW629" s="364">
        <f t="shared" si="130"/>
        <v>5.1701738334858187E-2</v>
      </c>
      <c r="AX629" s="368" t="str">
        <f t="shared" si="131"/>
        <v>NON</v>
      </c>
      <c r="AY629" s="231">
        <f>+MargesVN[[#This Row],[Total COM]]+MargesVN[[#This Row],[EXT GIE]]+MargesVN[[#This Row],[Forfait immat]]</f>
        <v>324.77049999999997</v>
      </c>
    </row>
    <row r="630" spans="1:51" s="231" customFormat="1" ht="11.25" customHeight="1" x14ac:dyDescent="0.25">
      <c r="A630" s="354">
        <v>35</v>
      </c>
      <c r="B630" s="354" t="s">
        <v>163</v>
      </c>
      <c r="C630" s="354" t="s">
        <v>104</v>
      </c>
      <c r="D630" s="355">
        <v>46113</v>
      </c>
      <c r="E630" s="356">
        <v>46114</v>
      </c>
      <c r="F630" s="357"/>
      <c r="G630" s="357"/>
      <c r="H630" s="357"/>
      <c r="I630" s="357"/>
      <c r="J630" s="357"/>
      <c r="K630" s="357">
        <v>0</v>
      </c>
      <c r="L630" s="354" t="s">
        <v>295</v>
      </c>
      <c r="M630" s="354">
        <v>512274</v>
      </c>
      <c r="N630" s="354">
        <v>2274</v>
      </c>
      <c r="O630" s="354" t="s">
        <v>3492</v>
      </c>
      <c r="P630" s="358" t="s">
        <v>3493</v>
      </c>
      <c r="Q630" s="354" t="s">
        <v>23</v>
      </c>
      <c r="R630" s="359">
        <v>22014</v>
      </c>
      <c r="S630" s="359">
        <v>850</v>
      </c>
      <c r="T630" s="360">
        <f t="shared" si="120"/>
        <v>22864</v>
      </c>
      <c r="U630" s="361">
        <v>7</v>
      </c>
      <c r="V630" s="359">
        <v>635.49</v>
      </c>
      <c r="W630" s="362">
        <v>95</v>
      </c>
      <c r="X630" s="363"/>
      <c r="Y630" s="362">
        <f t="shared" si="121"/>
        <v>540.49</v>
      </c>
      <c r="Z630" s="364">
        <f t="shared" si="122"/>
        <v>2.7794349195241427E-2</v>
      </c>
      <c r="AA630" s="363">
        <v>0</v>
      </c>
      <c r="AB630" s="362">
        <v>-2356.67</v>
      </c>
      <c r="AC630" s="362"/>
      <c r="AD630" s="362"/>
      <c r="AE630" s="365">
        <v>0.1</v>
      </c>
      <c r="AF630" s="365">
        <v>0.13</v>
      </c>
      <c r="AG630" s="362">
        <f t="shared" si="123"/>
        <v>54.049000000000007</v>
      </c>
      <c r="AH630" s="362"/>
      <c r="AI630" s="362">
        <f t="shared" si="124"/>
        <v>54.049000000000007</v>
      </c>
      <c r="AJ630" s="354" t="s">
        <v>164</v>
      </c>
      <c r="AK630" s="354">
        <v>30</v>
      </c>
      <c r="AL630" s="361"/>
      <c r="AM630" s="366">
        <f t="shared" si="125"/>
        <v>0</v>
      </c>
      <c r="AN630" s="366">
        <f t="shared" si="126"/>
        <v>1</v>
      </c>
      <c r="AO630" s="366"/>
      <c r="AP630" s="366"/>
      <c r="AQ630" s="366">
        <f t="shared" si="127"/>
        <v>0</v>
      </c>
      <c r="AR630" s="367" t="str">
        <f>IF(A630="","",VLOOKUP(A630,'Base Sites'!A:B,2,FALSE))</f>
        <v>Valauto Cambrai</v>
      </c>
      <c r="AS630" s="367" t="str">
        <f t="shared" si="128"/>
        <v>VOLKSWAGEN</v>
      </c>
      <c r="AT630" s="366"/>
      <c r="AU630" s="368" t="str">
        <f>IF(A630="","",VLOOKUP(L630,'Base Vendeurs'!A:B,2,FALSE))</f>
        <v>Valauto Cambrai</v>
      </c>
      <c r="AV630" s="362">
        <f t="shared" si="129"/>
        <v>635.49</v>
      </c>
      <c r="AW630" s="364">
        <f t="shared" si="130"/>
        <v>2.7794349195241427E-2</v>
      </c>
      <c r="AX630" s="368" t="str">
        <f t="shared" si="131"/>
        <v>NON</v>
      </c>
      <c r="AY630" s="231">
        <f>+MargesVN[[#This Row],[Total COM]]+MargesVN[[#This Row],[EXT GIE]]+MargesVN[[#This Row],[Forfait immat]]</f>
        <v>84.049000000000007</v>
      </c>
    </row>
    <row r="631" spans="1:51" s="231" customFormat="1" ht="11.25" customHeight="1" x14ac:dyDescent="0.25">
      <c r="A631" s="401">
        <v>35</v>
      </c>
      <c r="B631" s="401" t="s">
        <v>185</v>
      </c>
      <c r="C631" s="401" t="s">
        <v>104</v>
      </c>
      <c r="D631" s="402">
        <v>46163</v>
      </c>
      <c r="E631" s="403">
        <v>46162</v>
      </c>
      <c r="F631" s="404"/>
      <c r="G631" s="404" t="s">
        <v>165</v>
      </c>
      <c r="H631" s="404"/>
      <c r="I631" s="404" t="s">
        <v>165</v>
      </c>
      <c r="J631" s="404"/>
      <c r="K631" s="404">
        <v>202.4</v>
      </c>
      <c r="L631" s="401" t="s">
        <v>295</v>
      </c>
      <c r="M631" s="401">
        <v>512275</v>
      </c>
      <c r="N631" s="401">
        <v>2275</v>
      </c>
      <c r="O631" s="401" t="s">
        <v>4149</v>
      </c>
      <c r="P631" s="405" t="s">
        <v>4150</v>
      </c>
      <c r="Q631" s="401" t="s">
        <v>107</v>
      </c>
      <c r="R631" s="406">
        <v>22622.33</v>
      </c>
      <c r="S631" s="406">
        <v>941.67</v>
      </c>
      <c r="T631" s="407">
        <f t="shared" si="120"/>
        <v>23564</v>
      </c>
      <c r="U631" s="408">
        <v>57</v>
      </c>
      <c r="V631" s="406">
        <v>2177.8000000000002</v>
      </c>
      <c r="W631" s="409">
        <v>95</v>
      </c>
      <c r="X631" s="410">
        <v>-1750</v>
      </c>
      <c r="Y631" s="409">
        <f t="shared" si="121"/>
        <v>332.80000000000018</v>
      </c>
      <c r="Z631" s="411">
        <f t="shared" si="122"/>
        <v>1.815481242573418E-2</v>
      </c>
      <c r="AA631" s="410">
        <v>-3349.99</v>
      </c>
      <c r="AB631" s="409">
        <v>0</v>
      </c>
      <c r="AC631" s="409"/>
      <c r="AD631" s="409" t="s">
        <v>4395</v>
      </c>
      <c r="AE631" s="412">
        <v>0.1</v>
      </c>
      <c r="AF631" s="412">
        <v>0.13</v>
      </c>
      <c r="AG631" s="409">
        <f t="shared" si="123"/>
        <v>33.280000000000022</v>
      </c>
      <c r="AH631" s="409"/>
      <c r="AI631" s="409">
        <f t="shared" si="124"/>
        <v>33.280000000000022</v>
      </c>
      <c r="AJ631" s="401" t="s">
        <v>164</v>
      </c>
      <c r="AK631" s="401">
        <v>30</v>
      </c>
      <c r="AL631" s="408">
        <v>50</v>
      </c>
      <c r="AM631" s="413">
        <f t="shared" si="125"/>
        <v>1</v>
      </c>
      <c r="AN631" s="413">
        <f t="shared" si="126"/>
        <v>1</v>
      </c>
      <c r="AO631" s="413"/>
      <c r="AP631" s="413"/>
      <c r="AQ631" s="413">
        <f t="shared" si="127"/>
        <v>1</v>
      </c>
      <c r="AR631" s="414" t="str">
        <f>IF(A631="","",VLOOKUP(A631,'Base Sites'!A:B,2,FALSE))</f>
        <v>Valauto Cambrai</v>
      </c>
      <c r="AS631" s="414" t="str">
        <f t="shared" si="128"/>
        <v>VOLKSWAGEN</v>
      </c>
      <c r="AT631" s="413"/>
      <c r="AU631" s="415" t="str">
        <f>IF(A631="","",VLOOKUP(L631,'Base Vendeurs'!A:B,2,FALSE))</f>
        <v>Valauto Cambrai</v>
      </c>
      <c r="AV631" s="409">
        <f t="shared" si="129"/>
        <v>2177.8000000000002</v>
      </c>
      <c r="AW631" s="411">
        <f t="shared" si="130"/>
        <v>9.2420641656764557E-2</v>
      </c>
      <c r="AX631" s="415" t="str">
        <f t="shared" si="131"/>
        <v>NON</v>
      </c>
      <c r="AY631" s="231">
        <f>+MargesVN[[#This Row],[Total COM]]+MargesVN[[#This Row],[EXT GIE]]+MargesVN[[#This Row],[Forfait immat]]</f>
        <v>113.28000000000003</v>
      </c>
    </row>
    <row r="632" spans="1:51" s="231" customFormat="1" ht="11.25" customHeight="1" x14ac:dyDescent="0.25">
      <c r="A632" s="431">
        <v>35</v>
      </c>
      <c r="B632" s="431" t="s">
        <v>163</v>
      </c>
      <c r="C632" s="431" t="s">
        <v>104</v>
      </c>
      <c r="D632" s="432">
        <v>46198</v>
      </c>
      <c r="E632" s="433">
        <v>46197</v>
      </c>
      <c r="F632" s="434"/>
      <c r="G632" s="434"/>
      <c r="H632" s="434"/>
      <c r="I632" s="434"/>
      <c r="J632" s="434"/>
      <c r="K632" s="434">
        <v>0</v>
      </c>
      <c r="L632" s="431" t="s">
        <v>295</v>
      </c>
      <c r="M632" s="431">
        <v>512281</v>
      </c>
      <c r="N632" s="431">
        <v>2281</v>
      </c>
      <c r="O632" s="431" t="s">
        <v>4953</v>
      </c>
      <c r="P632" s="435" t="s">
        <v>4954</v>
      </c>
      <c r="Q632" s="431" t="s">
        <v>26</v>
      </c>
      <c r="R632" s="436">
        <v>49196.67</v>
      </c>
      <c r="S632" s="436">
        <v>2516.67</v>
      </c>
      <c r="T632" s="437">
        <f t="shared" si="120"/>
        <v>51713.34</v>
      </c>
      <c r="U632" s="438">
        <v>17</v>
      </c>
      <c r="V632" s="436">
        <v>612.15</v>
      </c>
      <c r="W632" s="439">
        <v>95</v>
      </c>
      <c r="X632" s="440"/>
      <c r="Y632" s="439">
        <f t="shared" si="121"/>
        <v>517.15</v>
      </c>
      <c r="Z632" s="441">
        <f t="shared" si="122"/>
        <v>1.1837371169605367E-2</v>
      </c>
      <c r="AA632" s="440">
        <v>0</v>
      </c>
      <c r="AB632" s="439">
        <v>0</v>
      </c>
      <c r="AC632" s="439"/>
      <c r="AD632" s="439"/>
      <c r="AE632" s="442">
        <v>0.08</v>
      </c>
      <c r="AF632" s="442">
        <v>0.08</v>
      </c>
      <c r="AG632" s="439">
        <f t="shared" si="123"/>
        <v>41.372</v>
      </c>
      <c r="AH632" s="439"/>
      <c r="AI632" s="439">
        <f t="shared" si="124"/>
        <v>41.372</v>
      </c>
      <c r="AJ632" s="431" t="s">
        <v>164</v>
      </c>
      <c r="AK632" s="431">
        <v>0</v>
      </c>
      <c r="AL632" s="438"/>
      <c r="AM632" s="443">
        <f t="shared" si="125"/>
        <v>0</v>
      </c>
      <c r="AN632" s="443">
        <f t="shared" si="126"/>
        <v>1</v>
      </c>
      <c r="AO632" s="443"/>
      <c r="AP632" s="443"/>
      <c r="AQ632" s="443">
        <f t="shared" si="127"/>
        <v>0</v>
      </c>
      <c r="AR632" s="444" t="str">
        <f>IF(A632="","",VLOOKUP(A632,'Base Sites'!A:B,2,FALSE))</f>
        <v>Valauto Cambrai</v>
      </c>
      <c r="AS632" s="444" t="str">
        <f t="shared" si="128"/>
        <v>VOLKSWAGEN</v>
      </c>
      <c r="AT632" s="443"/>
      <c r="AU632" s="445" t="str">
        <f>IF(A632="","",VLOOKUP(L632,'Base Vendeurs'!A:B,2,FALSE))</f>
        <v>Valauto Cambrai</v>
      </c>
      <c r="AV632" s="439">
        <f t="shared" si="129"/>
        <v>612.15</v>
      </c>
      <c r="AW632" s="441">
        <f t="shared" si="130"/>
        <v>1.1837371169605367E-2</v>
      </c>
      <c r="AX632" s="445" t="str">
        <f t="shared" si="131"/>
        <v>NON</v>
      </c>
      <c r="AY632" s="231">
        <f>+MargesVN[[#This Row],[Total COM]]+MargesVN[[#This Row],[EXT GIE]]+MargesVN[[#This Row],[Forfait immat]]</f>
        <v>41.372</v>
      </c>
    </row>
    <row r="633" spans="1:51" s="231" customFormat="1" ht="11.25" customHeight="1" x14ac:dyDescent="0.25">
      <c r="A633" s="431">
        <v>35</v>
      </c>
      <c r="B633" s="431" t="s">
        <v>163</v>
      </c>
      <c r="C633" s="431" t="s">
        <v>104</v>
      </c>
      <c r="D633" s="432">
        <v>46195</v>
      </c>
      <c r="E633" s="433">
        <v>46191</v>
      </c>
      <c r="F633" s="434"/>
      <c r="G633" s="434"/>
      <c r="H633" s="434"/>
      <c r="I633" s="434"/>
      <c r="J633" s="434"/>
      <c r="K633" s="434">
        <v>0</v>
      </c>
      <c r="L633" s="431" t="s">
        <v>295</v>
      </c>
      <c r="M633" s="431">
        <v>512286</v>
      </c>
      <c r="N633" s="431">
        <v>2286</v>
      </c>
      <c r="O633" s="431" t="s">
        <v>4912</v>
      </c>
      <c r="P633" s="435" t="s">
        <v>4913</v>
      </c>
      <c r="Q633" s="431" t="s">
        <v>93</v>
      </c>
      <c r="R633" s="436">
        <v>27305.67</v>
      </c>
      <c r="S633" s="436">
        <v>1833.33</v>
      </c>
      <c r="T633" s="437">
        <f t="shared" si="120"/>
        <v>29139</v>
      </c>
      <c r="U633" s="438">
        <v>17</v>
      </c>
      <c r="V633" s="436">
        <v>669.96</v>
      </c>
      <c r="W633" s="439">
        <v>95</v>
      </c>
      <c r="X633" s="440"/>
      <c r="Y633" s="439">
        <f t="shared" si="121"/>
        <v>574.96</v>
      </c>
      <c r="Z633" s="441">
        <f t="shared" si="122"/>
        <v>2.2991866570575517E-2</v>
      </c>
      <c r="AA633" s="440">
        <v>0</v>
      </c>
      <c r="AB633" s="439">
        <v>-1250</v>
      </c>
      <c r="AC633" s="439"/>
      <c r="AD633" s="439"/>
      <c r="AE633" s="442">
        <v>0.08</v>
      </c>
      <c r="AF633" s="442">
        <v>0.08</v>
      </c>
      <c r="AG633" s="439">
        <f t="shared" si="123"/>
        <v>45.9968</v>
      </c>
      <c r="AH633" s="439"/>
      <c r="AI633" s="439">
        <f t="shared" si="124"/>
        <v>45.9968</v>
      </c>
      <c r="AJ633" s="431" t="s">
        <v>149</v>
      </c>
      <c r="AK633" s="431">
        <v>0</v>
      </c>
      <c r="AL633" s="438"/>
      <c r="AM633" s="443">
        <f t="shared" si="125"/>
        <v>0</v>
      </c>
      <c r="AN633" s="443">
        <f t="shared" si="126"/>
        <v>1</v>
      </c>
      <c r="AO633" s="443"/>
      <c r="AP633" s="443"/>
      <c r="AQ633" s="443">
        <f t="shared" si="127"/>
        <v>0</v>
      </c>
      <c r="AR633" s="444" t="str">
        <f>IF(A633="","",VLOOKUP(A633,'Base Sites'!A:B,2,FALSE))</f>
        <v>Valauto Cambrai</v>
      </c>
      <c r="AS633" s="444" t="str">
        <f t="shared" si="128"/>
        <v>VOLKSWAGEN</v>
      </c>
      <c r="AT633" s="443"/>
      <c r="AU633" s="445" t="str">
        <f>IF(A633="","",VLOOKUP(L633,'Base Vendeurs'!A:B,2,FALSE))</f>
        <v>Valauto Cambrai</v>
      </c>
      <c r="AV633" s="439">
        <f t="shared" si="129"/>
        <v>669.96</v>
      </c>
      <c r="AW633" s="441">
        <f t="shared" si="130"/>
        <v>2.2991866570575517E-2</v>
      </c>
      <c r="AX633" s="445" t="str">
        <f t="shared" si="131"/>
        <v>NON</v>
      </c>
      <c r="AY633" s="231">
        <f>+MargesVN[[#This Row],[Total COM]]+MargesVN[[#This Row],[EXT GIE]]+MargesVN[[#This Row],[Forfait immat]]</f>
        <v>45.9968</v>
      </c>
    </row>
    <row r="634" spans="1:51" s="231" customFormat="1" ht="11.25" customHeight="1" x14ac:dyDescent="0.25">
      <c r="A634" s="401">
        <v>35</v>
      </c>
      <c r="B634" s="401" t="s">
        <v>163</v>
      </c>
      <c r="C634" s="401" t="s">
        <v>104</v>
      </c>
      <c r="D634" s="402">
        <v>46154</v>
      </c>
      <c r="E634" s="403">
        <v>46155</v>
      </c>
      <c r="F634" s="404"/>
      <c r="G634" s="404"/>
      <c r="H634" s="404"/>
      <c r="I634" s="404"/>
      <c r="J634" s="404"/>
      <c r="K634" s="404">
        <v>0</v>
      </c>
      <c r="L634" s="401" t="s">
        <v>295</v>
      </c>
      <c r="M634" s="401">
        <v>512295</v>
      </c>
      <c r="N634" s="401">
        <v>2295</v>
      </c>
      <c r="O634" s="401" t="s">
        <v>4122</v>
      </c>
      <c r="P634" s="405" t="s">
        <v>4123</v>
      </c>
      <c r="Q634" s="401" t="s">
        <v>107</v>
      </c>
      <c r="R634" s="406">
        <v>25139</v>
      </c>
      <c r="S634" s="406">
        <v>858.33</v>
      </c>
      <c r="T634" s="407">
        <f t="shared" si="120"/>
        <v>25997.33</v>
      </c>
      <c r="U634" s="408">
        <v>5</v>
      </c>
      <c r="V634" s="406">
        <v>948.13</v>
      </c>
      <c r="W634" s="409">
        <v>95</v>
      </c>
      <c r="X634" s="410"/>
      <c r="Y634" s="409">
        <f t="shared" si="121"/>
        <v>853.13</v>
      </c>
      <c r="Z634" s="411">
        <f t="shared" si="122"/>
        <v>3.647028367913166E-2</v>
      </c>
      <c r="AA634" s="410">
        <v>-3349.99</v>
      </c>
      <c r="AB634" s="409">
        <v>0</v>
      </c>
      <c r="AC634" s="409"/>
      <c r="AD634" s="409"/>
      <c r="AE634" s="412">
        <v>0.08</v>
      </c>
      <c r="AF634" s="412">
        <v>0.08</v>
      </c>
      <c r="AG634" s="409">
        <f t="shared" si="123"/>
        <v>68.250399999999999</v>
      </c>
      <c r="AH634" s="409"/>
      <c r="AI634" s="409">
        <f t="shared" si="124"/>
        <v>68.250399999999999</v>
      </c>
      <c r="AJ634" s="401" t="s">
        <v>164</v>
      </c>
      <c r="AK634" s="401">
        <v>30</v>
      </c>
      <c r="AL634" s="408">
        <v>100</v>
      </c>
      <c r="AM634" s="413">
        <f t="shared" si="125"/>
        <v>1</v>
      </c>
      <c r="AN634" s="413">
        <f t="shared" si="126"/>
        <v>1</v>
      </c>
      <c r="AO634" s="413"/>
      <c r="AP634" s="413"/>
      <c r="AQ634" s="413">
        <f t="shared" si="127"/>
        <v>1</v>
      </c>
      <c r="AR634" s="414" t="str">
        <f>IF(A634="","",VLOOKUP(A634,'Base Sites'!A:B,2,FALSE))</f>
        <v>Valauto Cambrai</v>
      </c>
      <c r="AS634" s="414" t="str">
        <f t="shared" si="128"/>
        <v>VOLKSWAGEN</v>
      </c>
      <c r="AT634" s="413"/>
      <c r="AU634" s="415" t="str">
        <f>IF(A634="","",VLOOKUP(L634,'Base Vendeurs'!A:B,2,FALSE))</f>
        <v>Valauto Cambrai</v>
      </c>
      <c r="AV634" s="409">
        <f t="shared" si="129"/>
        <v>948.13</v>
      </c>
      <c r="AW634" s="411">
        <f t="shared" si="130"/>
        <v>3.647028367913166E-2</v>
      </c>
      <c r="AX634" s="415" t="str">
        <f t="shared" si="131"/>
        <v>NON</v>
      </c>
      <c r="AY634" s="231">
        <f>+MargesVN[[#This Row],[Total COM]]+MargesVN[[#This Row],[EXT GIE]]+MargesVN[[#This Row],[Forfait immat]]</f>
        <v>198.25040000000001</v>
      </c>
    </row>
    <row r="635" spans="1:51" s="231" customFormat="1" ht="11.25" customHeight="1" x14ac:dyDescent="0.25">
      <c r="A635" s="401">
        <v>35</v>
      </c>
      <c r="B635" s="401" t="s">
        <v>163</v>
      </c>
      <c r="C635" s="401" t="s">
        <v>104</v>
      </c>
      <c r="D635" s="402">
        <v>46160</v>
      </c>
      <c r="E635" s="403">
        <v>46160</v>
      </c>
      <c r="F635" s="404"/>
      <c r="G635" s="404"/>
      <c r="H635" s="404"/>
      <c r="I635" s="404"/>
      <c r="J635" s="404"/>
      <c r="K635" s="404">
        <v>0</v>
      </c>
      <c r="L635" s="401" t="s">
        <v>295</v>
      </c>
      <c r="M635" s="401">
        <v>512297</v>
      </c>
      <c r="N635" s="401">
        <v>2297</v>
      </c>
      <c r="O635" s="401" t="s">
        <v>4368</v>
      </c>
      <c r="P635" s="405" t="s">
        <v>4369</v>
      </c>
      <c r="Q635" s="401" t="s">
        <v>157</v>
      </c>
      <c r="R635" s="406">
        <v>28533.33</v>
      </c>
      <c r="S635" s="406">
        <v>2525.0100000000002</v>
      </c>
      <c r="T635" s="407">
        <f t="shared" si="120"/>
        <v>31058.340000000004</v>
      </c>
      <c r="U635" s="408">
        <v>6</v>
      </c>
      <c r="V635" s="406">
        <v>958.88</v>
      </c>
      <c r="W635" s="409">
        <v>95</v>
      </c>
      <c r="X635" s="410"/>
      <c r="Y635" s="409">
        <f t="shared" si="121"/>
        <v>863.88</v>
      </c>
      <c r="Z635" s="411">
        <f t="shared" si="122"/>
        <v>3.0873510947462095E-2</v>
      </c>
      <c r="AA635" s="410">
        <v>-4166.67</v>
      </c>
      <c r="AB635" s="409">
        <v>0</v>
      </c>
      <c r="AC635" s="409"/>
      <c r="AD635" s="409"/>
      <c r="AE635" s="412">
        <v>0.1</v>
      </c>
      <c r="AF635" s="412">
        <v>0.08</v>
      </c>
      <c r="AG635" s="409">
        <f t="shared" si="123"/>
        <v>86.388000000000005</v>
      </c>
      <c r="AH635" s="409"/>
      <c r="AI635" s="409">
        <f t="shared" si="124"/>
        <v>86.388000000000005</v>
      </c>
      <c r="AJ635" s="401" t="s">
        <v>149</v>
      </c>
      <c r="AK635" s="401">
        <v>30</v>
      </c>
      <c r="AL635" s="408">
        <v>50</v>
      </c>
      <c r="AM635" s="413">
        <f t="shared" si="125"/>
        <v>1</v>
      </c>
      <c r="AN635" s="413">
        <f t="shared" si="126"/>
        <v>1</v>
      </c>
      <c r="AO635" s="413"/>
      <c r="AP635" s="413"/>
      <c r="AQ635" s="413">
        <f t="shared" si="127"/>
        <v>1</v>
      </c>
      <c r="AR635" s="414" t="str">
        <f>IF(A635="","",VLOOKUP(A635,'Base Sites'!A:B,2,FALSE))</f>
        <v>Valauto Cambrai</v>
      </c>
      <c r="AS635" s="414" t="str">
        <f t="shared" si="128"/>
        <v>VOLKSWAGEN</v>
      </c>
      <c r="AT635" s="413"/>
      <c r="AU635" s="415" t="str">
        <f>IF(A635="","",VLOOKUP(L635,'Base Vendeurs'!A:B,2,FALSE))</f>
        <v>Valauto Cambrai</v>
      </c>
      <c r="AV635" s="409">
        <f t="shared" si="129"/>
        <v>958.88</v>
      </c>
      <c r="AW635" s="411">
        <f t="shared" si="130"/>
        <v>3.0873510947462095E-2</v>
      </c>
      <c r="AX635" s="415" t="str">
        <f t="shared" si="131"/>
        <v>NON</v>
      </c>
      <c r="AY635" s="231">
        <f>+MargesVN[[#This Row],[Total COM]]+MargesVN[[#This Row],[EXT GIE]]+MargesVN[[#This Row],[Forfait immat]]</f>
        <v>166.38800000000001</v>
      </c>
    </row>
    <row r="636" spans="1:51" s="231" customFormat="1" ht="11.25" customHeight="1" x14ac:dyDescent="0.25">
      <c r="A636" s="401">
        <v>60</v>
      </c>
      <c r="B636" s="401" t="s">
        <v>163</v>
      </c>
      <c r="C636" s="401" t="s">
        <v>104</v>
      </c>
      <c r="D636" s="402">
        <v>46085</v>
      </c>
      <c r="E636" s="403">
        <v>46085</v>
      </c>
      <c r="F636" s="404"/>
      <c r="G636" s="404"/>
      <c r="H636" s="404"/>
      <c r="I636" s="404"/>
      <c r="J636" s="404"/>
      <c r="K636" s="404"/>
      <c r="L636" s="401" t="s">
        <v>33</v>
      </c>
      <c r="M636" s="401">
        <v>512317</v>
      </c>
      <c r="N636" s="401">
        <v>2317</v>
      </c>
      <c r="O636" s="401" t="s">
        <v>2514</v>
      </c>
      <c r="P636" s="405" t="s">
        <v>282</v>
      </c>
      <c r="Q636" s="401" t="s">
        <v>107</v>
      </c>
      <c r="R636" s="406">
        <v>22205.67</v>
      </c>
      <c r="S636" s="406">
        <v>541.66999999999996</v>
      </c>
      <c r="T636" s="407">
        <f t="shared" si="120"/>
        <v>22747.339999999997</v>
      </c>
      <c r="U636" s="408">
        <v>43</v>
      </c>
      <c r="V636" s="406">
        <v>5.8199999999999932</v>
      </c>
      <c r="W636" s="409">
        <v>95</v>
      </c>
      <c r="X636" s="410"/>
      <c r="Y636" s="409">
        <f t="shared" si="121"/>
        <v>-89.18</v>
      </c>
      <c r="Z636" s="411">
        <f t="shared" si="122"/>
        <v>2.5585409107174701E-4</v>
      </c>
      <c r="AA636" s="410">
        <v>0</v>
      </c>
      <c r="AB636" s="409">
        <v>0</v>
      </c>
      <c r="AC636" s="409"/>
      <c r="AD636" s="409"/>
      <c r="AE636" s="412"/>
      <c r="AF636" s="412">
        <v>0</v>
      </c>
      <c r="AG636" s="409">
        <f t="shared" si="123"/>
        <v>0</v>
      </c>
      <c r="AH636" s="409"/>
      <c r="AI636" s="409">
        <f t="shared" si="124"/>
        <v>0</v>
      </c>
      <c r="AJ636" s="401" t="s">
        <v>164</v>
      </c>
      <c r="AK636" s="401">
        <v>0</v>
      </c>
      <c r="AL636" s="408" t="s">
        <v>293</v>
      </c>
      <c r="AM636" s="413">
        <f t="shared" si="125"/>
        <v>1</v>
      </c>
      <c r="AN636" s="413">
        <f t="shared" si="126"/>
        <v>1</v>
      </c>
      <c r="AO636" s="413"/>
      <c r="AP636" s="413"/>
      <c r="AQ636" s="413">
        <f t="shared" si="127"/>
        <v>1</v>
      </c>
      <c r="AR636" s="414" t="str">
        <f>IF(A636="","",VLOOKUP(A636,'Base Sites'!A:B,2,FALSE))</f>
        <v>Val de Lys Automobiles</v>
      </c>
      <c r="AS636" s="414" t="str">
        <f t="shared" si="128"/>
        <v>VOLKSWAGEN</v>
      </c>
      <c r="AT636" s="413"/>
      <c r="AU636" s="415" t="str">
        <f>IF(A636="","",VLOOKUP(L636,'Base Vendeurs'!A:B,2,FALSE))</f>
        <v>Sociétés NORD</v>
      </c>
      <c r="AV636" s="409">
        <f t="shared" si="129"/>
        <v>5.8199999999999932</v>
      </c>
      <c r="AW636" s="411">
        <f t="shared" si="130"/>
        <v>2.5585409107174701E-4</v>
      </c>
      <c r="AX636" s="415" t="str">
        <f t="shared" si="131"/>
        <v>NON</v>
      </c>
      <c r="AY636" s="231">
        <f>+MargesVN[[#This Row],[Total COM]]+MargesVN[[#This Row],[EXT GIE]]+MargesVN[[#This Row],[Forfait immat]]</f>
        <v>0</v>
      </c>
    </row>
    <row r="637" spans="1:51" s="231" customFormat="1" ht="11.25" customHeight="1" x14ac:dyDescent="0.25">
      <c r="A637" s="401">
        <v>60</v>
      </c>
      <c r="B637" s="401" t="s">
        <v>163</v>
      </c>
      <c r="C637" s="401" t="s">
        <v>104</v>
      </c>
      <c r="D637" s="402">
        <v>46085</v>
      </c>
      <c r="E637" s="403">
        <v>46085</v>
      </c>
      <c r="F637" s="404"/>
      <c r="G637" s="404"/>
      <c r="H637" s="404"/>
      <c r="I637" s="404"/>
      <c r="J637" s="404"/>
      <c r="K637" s="404"/>
      <c r="L637" s="401" t="s">
        <v>33</v>
      </c>
      <c r="M637" s="401">
        <v>512318</v>
      </c>
      <c r="N637" s="401">
        <v>2318</v>
      </c>
      <c r="O637" s="401" t="s">
        <v>2517</v>
      </c>
      <c r="P637" s="405" t="s">
        <v>282</v>
      </c>
      <c r="Q637" s="401" t="s">
        <v>107</v>
      </c>
      <c r="R637" s="406">
        <v>22205.67</v>
      </c>
      <c r="S637" s="406">
        <v>541.66999999999996</v>
      </c>
      <c r="T637" s="407">
        <f t="shared" si="120"/>
        <v>22747.339999999997</v>
      </c>
      <c r="U637" s="408">
        <v>43</v>
      </c>
      <c r="V637" s="406">
        <v>5.8199999999999932</v>
      </c>
      <c r="W637" s="409">
        <v>95</v>
      </c>
      <c r="X637" s="410"/>
      <c r="Y637" s="409">
        <f t="shared" si="121"/>
        <v>-89.18</v>
      </c>
      <c r="Z637" s="411">
        <f t="shared" si="122"/>
        <v>2.5585409107174701E-4</v>
      </c>
      <c r="AA637" s="410">
        <v>0</v>
      </c>
      <c r="AB637" s="409">
        <v>0</v>
      </c>
      <c r="AC637" s="409"/>
      <c r="AD637" s="409"/>
      <c r="AE637" s="412"/>
      <c r="AF637" s="412">
        <v>0</v>
      </c>
      <c r="AG637" s="409">
        <f t="shared" si="123"/>
        <v>0</v>
      </c>
      <c r="AH637" s="409"/>
      <c r="AI637" s="409">
        <f t="shared" si="124"/>
        <v>0</v>
      </c>
      <c r="AJ637" s="401" t="s">
        <v>164</v>
      </c>
      <c r="AK637" s="401">
        <v>0</v>
      </c>
      <c r="AL637" s="408" t="s">
        <v>293</v>
      </c>
      <c r="AM637" s="413">
        <f t="shared" si="125"/>
        <v>1</v>
      </c>
      <c r="AN637" s="413">
        <f t="shared" si="126"/>
        <v>1</v>
      </c>
      <c r="AO637" s="413"/>
      <c r="AP637" s="413"/>
      <c r="AQ637" s="413">
        <f t="shared" si="127"/>
        <v>1</v>
      </c>
      <c r="AR637" s="414" t="str">
        <f>IF(A637="","",VLOOKUP(A637,'Base Sites'!A:B,2,FALSE))</f>
        <v>Val de Lys Automobiles</v>
      </c>
      <c r="AS637" s="414" t="str">
        <f t="shared" si="128"/>
        <v>VOLKSWAGEN</v>
      </c>
      <c r="AT637" s="413"/>
      <c r="AU637" s="415" t="str">
        <f>IF(A637="","",VLOOKUP(L637,'Base Vendeurs'!A:B,2,FALSE))</f>
        <v>Sociétés NORD</v>
      </c>
      <c r="AV637" s="409">
        <f t="shared" si="129"/>
        <v>5.8199999999999932</v>
      </c>
      <c r="AW637" s="411">
        <f t="shared" si="130"/>
        <v>2.5585409107174701E-4</v>
      </c>
      <c r="AX637" s="415" t="str">
        <f t="shared" si="131"/>
        <v>NON</v>
      </c>
      <c r="AY637" s="231">
        <f>+MargesVN[[#This Row],[Total COM]]+MargesVN[[#This Row],[EXT GIE]]+MargesVN[[#This Row],[Forfait immat]]</f>
        <v>0</v>
      </c>
    </row>
    <row r="638" spans="1:51" s="231" customFormat="1" ht="11.25" customHeight="1" x14ac:dyDescent="0.25">
      <c r="A638" s="401">
        <v>35</v>
      </c>
      <c r="B638" s="401" t="s">
        <v>183</v>
      </c>
      <c r="C638" s="401" t="s">
        <v>104</v>
      </c>
      <c r="D638" s="402">
        <v>46164</v>
      </c>
      <c r="E638" s="403">
        <v>46163</v>
      </c>
      <c r="F638" s="404"/>
      <c r="G638" s="404"/>
      <c r="H638" s="404"/>
      <c r="I638" s="404" t="s">
        <v>165</v>
      </c>
      <c r="J638" s="404"/>
      <c r="K638" s="404">
        <v>62138.32</v>
      </c>
      <c r="L638" s="401" t="s">
        <v>356</v>
      </c>
      <c r="M638" s="401">
        <v>512318</v>
      </c>
      <c r="N638" s="401">
        <v>2318</v>
      </c>
      <c r="O638" s="401" t="s">
        <v>4261</v>
      </c>
      <c r="P638" s="405" t="s">
        <v>2926</v>
      </c>
      <c r="Q638" s="401" t="s">
        <v>382</v>
      </c>
      <c r="R638" s="406">
        <v>48946.67</v>
      </c>
      <c r="S638" s="406">
        <v>9750</v>
      </c>
      <c r="T638" s="407">
        <f t="shared" si="120"/>
        <v>58696.67</v>
      </c>
      <c r="U638" s="408">
        <v>10</v>
      </c>
      <c r="V638" s="406">
        <v>1175.3599999999999</v>
      </c>
      <c r="W638" s="409">
        <v>95</v>
      </c>
      <c r="X638" s="410"/>
      <c r="Y638" s="409">
        <f t="shared" si="121"/>
        <v>1080.3599999999999</v>
      </c>
      <c r="Z638" s="411">
        <f t="shared" si="122"/>
        <v>2.0024304615576999E-2</v>
      </c>
      <c r="AA638" s="410">
        <v>-3580.51</v>
      </c>
      <c r="AB638" s="409">
        <v>0</v>
      </c>
      <c r="AC638" s="409"/>
      <c r="AD638" s="409" t="s">
        <v>4402</v>
      </c>
      <c r="AE638" s="412">
        <v>0.13</v>
      </c>
      <c r="AF638" s="412">
        <v>0.13</v>
      </c>
      <c r="AG638" s="409">
        <f t="shared" si="123"/>
        <v>140.4468</v>
      </c>
      <c r="AH638" s="409"/>
      <c r="AI638" s="409">
        <f t="shared" si="124"/>
        <v>140.4468</v>
      </c>
      <c r="AJ638" s="401" t="s">
        <v>166</v>
      </c>
      <c r="AK638" s="401">
        <v>1</v>
      </c>
      <c r="AL638" s="408" t="s">
        <v>293</v>
      </c>
      <c r="AM638" s="413">
        <f t="shared" si="125"/>
        <v>1</v>
      </c>
      <c r="AN638" s="413">
        <f t="shared" si="126"/>
        <v>1</v>
      </c>
      <c r="AO638" s="413"/>
      <c r="AP638" s="413"/>
      <c r="AQ638" s="413">
        <f t="shared" si="127"/>
        <v>1</v>
      </c>
      <c r="AR638" s="414" t="str">
        <f>IF(A638="","",VLOOKUP(A638,'Base Sites'!A:B,2,FALSE))</f>
        <v>Valauto Cambrai</v>
      </c>
      <c r="AS638" s="414" t="str">
        <f t="shared" si="128"/>
        <v>VOLKSWAGEN</v>
      </c>
      <c r="AT638" s="413"/>
      <c r="AU638" s="415" t="str">
        <f>IF(A638="","",VLOOKUP(L638,'Base Vendeurs'!A:B,2,FALSE))</f>
        <v>Sociétés EST</v>
      </c>
      <c r="AV638" s="409">
        <f t="shared" si="129"/>
        <v>1175.3599999999999</v>
      </c>
      <c r="AW638" s="411">
        <f t="shared" si="130"/>
        <v>2.0024304615576999E-2</v>
      </c>
      <c r="AX638" s="415" t="str">
        <f t="shared" si="131"/>
        <v>NON</v>
      </c>
      <c r="AY638" s="231">
        <f>+MargesVN[[#This Row],[Total COM]]+MargesVN[[#This Row],[EXT GIE]]+MargesVN[[#This Row],[Forfait immat]]</f>
        <v>141.4468</v>
      </c>
    </row>
    <row r="639" spans="1:51" s="231" customFormat="1" ht="11.25" customHeight="1" x14ac:dyDescent="0.25">
      <c r="A639" s="401">
        <v>60</v>
      </c>
      <c r="B639" s="401" t="s">
        <v>163</v>
      </c>
      <c r="C639" s="401" t="s">
        <v>104</v>
      </c>
      <c r="D639" s="402">
        <v>46085</v>
      </c>
      <c r="E639" s="403">
        <v>46085</v>
      </c>
      <c r="F639" s="404"/>
      <c r="G639" s="404"/>
      <c r="H639" s="404"/>
      <c r="I639" s="404"/>
      <c r="J639" s="404"/>
      <c r="K639" s="404"/>
      <c r="L639" s="401" t="s">
        <v>33</v>
      </c>
      <c r="M639" s="401">
        <v>512319</v>
      </c>
      <c r="N639" s="401">
        <v>2319</v>
      </c>
      <c r="O639" s="401" t="s">
        <v>2495</v>
      </c>
      <c r="P639" s="405" t="s">
        <v>282</v>
      </c>
      <c r="Q639" s="401" t="s">
        <v>107</v>
      </c>
      <c r="R639" s="406">
        <v>22205.67</v>
      </c>
      <c r="S639" s="406">
        <v>541.66999999999996</v>
      </c>
      <c r="T639" s="407">
        <f t="shared" si="120"/>
        <v>22747.339999999997</v>
      </c>
      <c r="U639" s="408">
        <v>43</v>
      </c>
      <c r="V639" s="406">
        <v>5.8199999999999932</v>
      </c>
      <c r="W639" s="409">
        <v>95</v>
      </c>
      <c r="X639" s="410"/>
      <c r="Y639" s="409">
        <f t="shared" si="121"/>
        <v>-89.18</v>
      </c>
      <c r="Z639" s="411">
        <f t="shared" si="122"/>
        <v>2.5585409107174701E-4</v>
      </c>
      <c r="AA639" s="410">
        <v>0</v>
      </c>
      <c r="AB639" s="409">
        <v>0</v>
      </c>
      <c r="AC639" s="409"/>
      <c r="AD639" s="409"/>
      <c r="AE639" s="412"/>
      <c r="AF639" s="412">
        <v>0</v>
      </c>
      <c r="AG639" s="409">
        <f t="shared" si="123"/>
        <v>0</v>
      </c>
      <c r="AH639" s="409"/>
      <c r="AI639" s="409">
        <f t="shared" si="124"/>
        <v>0</v>
      </c>
      <c r="AJ639" s="401" t="s">
        <v>164</v>
      </c>
      <c r="AK639" s="401">
        <v>0</v>
      </c>
      <c r="AL639" s="408" t="s">
        <v>293</v>
      </c>
      <c r="AM639" s="413">
        <f t="shared" si="125"/>
        <v>1</v>
      </c>
      <c r="AN639" s="413">
        <f t="shared" si="126"/>
        <v>1</v>
      </c>
      <c r="AO639" s="413"/>
      <c r="AP639" s="413"/>
      <c r="AQ639" s="413">
        <f t="shared" si="127"/>
        <v>1</v>
      </c>
      <c r="AR639" s="414" t="str">
        <f>IF(A639="","",VLOOKUP(A639,'Base Sites'!A:B,2,FALSE))</f>
        <v>Val de Lys Automobiles</v>
      </c>
      <c r="AS639" s="414" t="str">
        <f t="shared" si="128"/>
        <v>VOLKSWAGEN</v>
      </c>
      <c r="AT639" s="413"/>
      <c r="AU639" s="415" t="str">
        <f>IF(A639="","",VLOOKUP(L639,'Base Vendeurs'!A:B,2,FALSE))</f>
        <v>Sociétés NORD</v>
      </c>
      <c r="AV639" s="409">
        <f t="shared" si="129"/>
        <v>5.8199999999999932</v>
      </c>
      <c r="AW639" s="411">
        <f t="shared" si="130"/>
        <v>2.5585409107174701E-4</v>
      </c>
      <c r="AX639" s="415" t="str">
        <f t="shared" si="131"/>
        <v>NON</v>
      </c>
      <c r="AY639" s="231">
        <f>+MargesVN[[#This Row],[Total COM]]+MargesVN[[#This Row],[EXT GIE]]+MargesVN[[#This Row],[Forfait immat]]</f>
        <v>0</v>
      </c>
    </row>
    <row r="640" spans="1:51" s="231" customFormat="1" ht="11.25" customHeight="1" x14ac:dyDescent="0.25">
      <c r="A640" s="401">
        <v>60</v>
      </c>
      <c r="B640" s="401" t="s">
        <v>163</v>
      </c>
      <c r="C640" s="401" t="s">
        <v>104</v>
      </c>
      <c r="D640" s="402">
        <v>46085</v>
      </c>
      <c r="E640" s="403">
        <v>46085</v>
      </c>
      <c r="F640" s="404"/>
      <c r="G640" s="404"/>
      <c r="H640" s="404"/>
      <c r="I640" s="404"/>
      <c r="J640" s="404"/>
      <c r="K640" s="404"/>
      <c r="L640" s="401" t="s">
        <v>33</v>
      </c>
      <c r="M640" s="401">
        <v>512320</v>
      </c>
      <c r="N640" s="401">
        <v>2320</v>
      </c>
      <c r="O640" s="401" t="s">
        <v>2506</v>
      </c>
      <c r="P640" s="405" t="s">
        <v>282</v>
      </c>
      <c r="Q640" s="401" t="s">
        <v>107</v>
      </c>
      <c r="R640" s="406">
        <v>22205.67</v>
      </c>
      <c r="S640" s="406">
        <v>541.66999999999996</v>
      </c>
      <c r="T640" s="407">
        <f t="shared" si="120"/>
        <v>22747.339999999997</v>
      </c>
      <c r="U640" s="408">
        <v>43</v>
      </c>
      <c r="V640" s="406">
        <v>5.8199999999999932</v>
      </c>
      <c r="W640" s="409">
        <v>95</v>
      </c>
      <c r="X640" s="410"/>
      <c r="Y640" s="409">
        <f t="shared" si="121"/>
        <v>-89.18</v>
      </c>
      <c r="Z640" s="411">
        <f t="shared" si="122"/>
        <v>2.5585409107174701E-4</v>
      </c>
      <c r="AA640" s="410">
        <v>0</v>
      </c>
      <c r="AB640" s="409">
        <v>0</v>
      </c>
      <c r="AC640" s="409"/>
      <c r="AD640" s="409"/>
      <c r="AE640" s="412"/>
      <c r="AF640" s="412">
        <v>0</v>
      </c>
      <c r="AG640" s="409">
        <f t="shared" si="123"/>
        <v>0</v>
      </c>
      <c r="AH640" s="409"/>
      <c r="AI640" s="409">
        <f t="shared" si="124"/>
        <v>0</v>
      </c>
      <c r="AJ640" s="401" t="s">
        <v>164</v>
      </c>
      <c r="AK640" s="401">
        <v>0</v>
      </c>
      <c r="AL640" s="408" t="s">
        <v>293</v>
      </c>
      <c r="AM640" s="413">
        <f t="shared" si="125"/>
        <v>1</v>
      </c>
      <c r="AN640" s="413">
        <f t="shared" si="126"/>
        <v>1</v>
      </c>
      <c r="AO640" s="413"/>
      <c r="AP640" s="413"/>
      <c r="AQ640" s="413">
        <f t="shared" si="127"/>
        <v>1</v>
      </c>
      <c r="AR640" s="414" t="str">
        <f>IF(A640="","",VLOOKUP(A640,'Base Sites'!A:B,2,FALSE))</f>
        <v>Val de Lys Automobiles</v>
      </c>
      <c r="AS640" s="414" t="str">
        <f t="shared" si="128"/>
        <v>VOLKSWAGEN</v>
      </c>
      <c r="AT640" s="413"/>
      <c r="AU640" s="415" t="str">
        <f>IF(A640="","",VLOOKUP(L640,'Base Vendeurs'!A:B,2,FALSE))</f>
        <v>Sociétés NORD</v>
      </c>
      <c r="AV640" s="409">
        <f t="shared" si="129"/>
        <v>5.8199999999999932</v>
      </c>
      <c r="AW640" s="411">
        <f t="shared" si="130"/>
        <v>2.5585409107174701E-4</v>
      </c>
      <c r="AX640" s="415" t="str">
        <f t="shared" si="131"/>
        <v>NON</v>
      </c>
      <c r="AY640" s="231">
        <f>+MargesVN[[#This Row],[Total COM]]+MargesVN[[#This Row],[EXT GIE]]+MargesVN[[#This Row],[Forfait immat]]</f>
        <v>0</v>
      </c>
    </row>
    <row r="641" spans="1:51" s="231" customFormat="1" ht="11.25" customHeight="1" x14ac:dyDescent="0.25">
      <c r="A641" s="401">
        <v>60</v>
      </c>
      <c r="B641" s="401" t="s">
        <v>163</v>
      </c>
      <c r="C641" s="401" t="s">
        <v>104</v>
      </c>
      <c r="D641" s="402">
        <v>46085</v>
      </c>
      <c r="E641" s="403">
        <v>46085</v>
      </c>
      <c r="F641" s="404"/>
      <c r="G641" s="404"/>
      <c r="H641" s="404"/>
      <c r="I641" s="404"/>
      <c r="J641" s="404"/>
      <c r="K641" s="404"/>
      <c r="L641" s="401" t="s">
        <v>33</v>
      </c>
      <c r="M641" s="401">
        <v>512321</v>
      </c>
      <c r="N641" s="401">
        <v>2321</v>
      </c>
      <c r="O641" s="401" t="s">
        <v>2507</v>
      </c>
      <c r="P641" s="405" t="s">
        <v>282</v>
      </c>
      <c r="Q641" s="401" t="s">
        <v>107</v>
      </c>
      <c r="R641" s="406">
        <v>22205.67</v>
      </c>
      <c r="S641" s="406">
        <v>541.66999999999996</v>
      </c>
      <c r="T641" s="407">
        <f t="shared" si="120"/>
        <v>22747.339999999997</v>
      </c>
      <c r="U641" s="408">
        <v>41</v>
      </c>
      <c r="V641" s="406">
        <v>5.8199999999999932</v>
      </c>
      <c r="W641" s="409">
        <v>95</v>
      </c>
      <c r="X641" s="410"/>
      <c r="Y641" s="409">
        <f t="shared" si="121"/>
        <v>-89.18</v>
      </c>
      <c r="Z641" s="411">
        <f t="shared" si="122"/>
        <v>2.5585409107174701E-4</v>
      </c>
      <c r="AA641" s="410">
        <v>0</v>
      </c>
      <c r="AB641" s="409">
        <v>0</v>
      </c>
      <c r="AC641" s="409"/>
      <c r="AD641" s="409"/>
      <c r="AE641" s="412"/>
      <c r="AF641" s="412">
        <v>0</v>
      </c>
      <c r="AG641" s="409">
        <f t="shared" si="123"/>
        <v>0</v>
      </c>
      <c r="AH641" s="409"/>
      <c r="AI641" s="409">
        <f t="shared" si="124"/>
        <v>0</v>
      </c>
      <c r="AJ641" s="401" t="s">
        <v>164</v>
      </c>
      <c r="AK641" s="401">
        <v>0</v>
      </c>
      <c r="AL641" s="408" t="s">
        <v>293</v>
      </c>
      <c r="AM641" s="413">
        <f t="shared" si="125"/>
        <v>1</v>
      </c>
      <c r="AN641" s="413">
        <f t="shared" si="126"/>
        <v>1</v>
      </c>
      <c r="AO641" s="413"/>
      <c r="AP641" s="413"/>
      <c r="AQ641" s="413">
        <f t="shared" si="127"/>
        <v>1</v>
      </c>
      <c r="AR641" s="414" t="str">
        <f>IF(A641="","",VLOOKUP(A641,'Base Sites'!A:B,2,FALSE))</f>
        <v>Val de Lys Automobiles</v>
      </c>
      <c r="AS641" s="414" t="str">
        <f t="shared" si="128"/>
        <v>VOLKSWAGEN</v>
      </c>
      <c r="AT641" s="413"/>
      <c r="AU641" s="415" t="str">
        <f>IF(A641="","",VLOOKUP(L641,'Base Vendeurs'!A:B,2,FALSE))</f>
        <v>Sociétés NORD</v>
      </c>
      <c r="AV641" s="409">
        <f t="shared" si="129"/>
        <v>5.8199999999999932</v>
      </c>
      <c r="AW641" s="411">
        <f t="shared" si="130"/>
        <v>2.5585409107174701E-4</v>
      </c>
      <c r="AX641" s="415" t="str">
        <f t="shared" si="131"/>
        <v>NON</v>
      </c>
      <c r="AY641" s="231">
        <f>+MargesVN[[#This Row],[Total COM]]+MargesVN[[#This Row],[EXT GIE]]+MargesVN[[#This Row],[Forfait immat]]</f>
        <v>0</v>
      </c>
    </row>
    <row r="642" spans="1:51" s="231" customFormat="1" ht="11.25" customHeight="1" x14ac:dyDescent="0.25">
      <c r="A642" s="401">
        <v>60</v>
      </c>
      <c r="B642" s="401" t="s">
        <v>183</v>
      </c>
      <c r="C642" s="401" t="s">
        <v>104</v>
      </c>
      <c r="D642" s="402">
        <v>46168</v>
      </c>
      <c r="E642" s="403">
        <v>46155</v>
      </c>
      <c r="F642" s="404"/>
      <c r="G642" s="404"/>
      <c r="H642" s="404"/>
      <c r="I642" s="404" t="s">
        <v>165</v>
      </c>
      <c r="J642" s="404"/>
      <c r="K642" s="404">
        <v>-279.3</v>
      </c>
      <c r="L642" s="401" t="s">
        <v>33</v>
      </c>
      <c r="M642" s="401">
        <v>512322</v>
      </c>
      <c r="N642" s="401">
        <v>2322</v>
      </c>
      <c r="O642" s="401" t="s">
        <v>4139</v>
      </c>
      <c r="P642" s="405" t="s">
        <v>282</v>
      </c>
      <c r="Q642" s="401" t="s">
        <v>107</v>
      </c>
      <c r="R642" s="406">
        <v>22205.67</v>
      </c>
      <c r="S642" s="406">
        <v>541.66999999999996</v>
      </c>
      <c r="T642" s="407">
        <f t="shared" si="120"/>
        <v>22747.339999999997</v>
      </c>
      <c r="U642" s="408">
        <v>109</v>
      </c>
      <c r="V642" s="406">
        <v>1.65</v>
      </c>
      <c r="W642" s="409">
        <v>95</v>
      </c>
      <c r="X642" s="410"/>
      <c r="Y642" s="409">
        <f t="shared" si="121"/>
        <v>-93.35</v>
      </c>
      <c r="Z642" s="411">
        <f t="shared" si="122"/>
        <v>7.2535953654361354E-5</v>
      </c>
      <c r="AA642" s="410">
        <v>0</v>
      </c>
      <c r="AB642" s="409">
        <v>0</v>
      </c>
      <c r="AC642" s="409"/>
      <c r="AD642" s="409" t="s">
        <v>4394</v>
      </c>
      <c r="AE642" s="412"/>
      <c r="AF642" s="412">
        <v>0</v>
      </c>
      <c r="AG642" s="409">
        <f t="shared" si="123"/>
        <v>0</v>
      </c>
      <c r="AH642" s="409"/>
      <c r="AI642" s="409">
        <f t="shared" si="124"/>
        <v>0</v>
      </c>
      <c r="AJ642" s="401" t="s">
        <v>164</v>
      </c>
      <c r="AK642" s="401">
        <v>0</v>
      </c>
      <c r="AL642" s="408" t="s">
        <v>293</v>
      </c>
      <c r="AM642" s="413">
        <f t="shared" si="125"/>
        <v>1</v>
      </c>
      <c r="AN642" s="413">
        <f t="shared" si="126"/>
        <v>1</v>
      </c>
      <c r="AO642" s="413"/>
      <c r="AP642" s="413"/>
      <c r="AQ642" s="413">
        <f t="shared" si="127"/>
        <v>1</v>
      </c>
      <c r="AR642" s="414" t="str">
        <f>IF(A642="","",VLOOKUP(A642,'Base Sites'!A:B,2,FALSE))</f>
        <v>Val de Lys Automobiles</v>
      </c>
      <c r="AS642" s="414" t="str">
        <f t="shared" si="128"/>
        <v>VOLKSWAGEN</v>
      </c>
      <c r="AT642" s="413"/>
      <c r="AU642" s="415" t="str">
        <f>IF(A642="","",VLOOKUP(L642,'Base Vendeurs'!A:B,2,FALSE))</f>
        <v>Sociétés NORD</v>
      </c>
      <c r="AV642" s="409">
        <f t="shared" si="129"/>
        <v>1.65</v>
      </c>
      <c r="AW642" s="411">
        <f t="shared" si="130"/>
        <v>7.2535953654361354E-5</v>
      </c>
      <c r="AX642" s="415" t="str">
        <f t="shared" si="131"/>
        <v>NON</v>
      </c>
      <c r="AY642" s="231">
        <f>+MargesVN[[#This Row],[Total COM]]+MargesVN[[#This Row],[EXT GIE]]+MargesVN[[#This Row],[Forfait immat]]</f>
        <v>0</v>
      </c>
    </row>
    <row r="643" spans="1:51" s="231" customFormat="1" ht="11.25" customHeight="1" x14ac:dyDescent="0.25">
      <c r="A643" s="401">
        <v>60</v>
      </c>
      <c r="B643" s="401" t="s">
        <v>183</v>
      </c>
      <c r="C643" s="401" t="s">
        <v>104</v>
      </c>
      <c r="D643" s="402">
        <v>46168</v>
      </c>
      <c r="E643" s="403">
        <v>46155</v>
      </c>
      <c r="F643" s="404"/>
      <c r="G643" s="404"/>
      <c r="H643" s="404"/>
      <c r="I643" s="404" t="s">
        <v>165</v>
      </c>
      <c r="J643" s="404"/>
      <c r="K643" s="404">
        <v>-279.3</v>
      </c>
      <c r="L643" s="401" t="s">
        <v>33</v>
      </c>
      <c r="M643" s="401">
        <v>512323</v>
      </c>
      <c r="N643" s="401">
        <v>2323</v>
      </c>
      <c r="O643" s="401" t="s">
        <v>4116</v>
      </c>
      <c r="P643" s="405" t="s">
        <v>282</v>
      </c>
      <c r="Q643" s="401" t="s">
        <v>107</v>
      </c>
      <c r="R643" s="406">
        <v>22205.67</v>
      </c>
      <c r="S643" s="406">
        <v>541.66999999999996</v>
      </c>
      <c r="T643" s="407">
        <f t="shared" si="120"/>
        <v>22747.339999999997</v>
      </c>
      <c r="U643" s="408">
        <v>109</v>
      </c>
      <c r="V643" s="406">
        <v>1.65</v>
      </c>
      <c r="W643" s="409">
        <v>95</v>
      </c>
      <c r="X643" s="410"/>
      <c r="Y643" s="409">
        <f t="shared" si="121"/>
        <v>-93.35</v>
      </c>
      <c r="Z643" s="411">
        <f t="shared" si="122"/>
        <v>7.2535953654361354E-5</v>
      </c>
      <c r="AA643" s="410">
        <v>0</v>
      </c>
      <c r="AB643" s="409">
        <v>0</v>
      </c>
      <c r="AC643" s="409"/>
      <c r="AD643" s="409" t="s">
        <v>4394</v>
      </c>
      <c r="AE643" s="412"/>
      <c r="AF643" s="412">
        <v>0</v>
      </c>
      <c r="AG643" s="409">
        <f t="shared" si="123"/>
        <v>0</v>
      </c>
      <c r="AH643" s="409"/>
      <c r="AI643" s="409">
        <f t="shared" si="124"/>
        <v>0</v>
      </c>
      <c r="AJ643" s="401" t="s">
        <v>164</v>
      </c>
      <c r="AK643" s="401">
        <v>0</v>
      </c>
      <c r="AL643" s="408"/>
      <c r="AM643" s="413">
        <f t="shared" si="125"/>
        <v>0</v>
      </c>
      <c r="AN643" s="413">
        <f t="shared" si="126"/>
        <v>1</v>
      </c>
      <c r="AO643" s="413"/>
      <c r="AP643" s="413"/>
      <c r="AQ643" s="413">
        <f t="shared" si="127"/>
        <v>0</v>
      </c>
      <c r="AR643" s="414" t="str">
        <f>IF(A643="","",VLOOKUP(A643,'Base Sites'!A:B,2,FALSE))</f>
        <v>Val de Lys Automobiles</v>
      </c>
      <c r="AS643" s="414" t="str">
        <f t="shared" si="128"/>
        <v>VOLKSWAGEN</v>
      </c>
      <c r="AT643" s="413"/>
      <c r="AU643" s="415" t="str">
        <f>IF(A643="","",VLOOKUP(L643,'Base Vendeurs'!A:B,2,FALSE))</f>
        <v>Sociétés NORD</v>
      </c>
      <c r="AV643" s="409">
        <f t="shared" si="129"/>
        <v>1.65</v>
      </c>
      <c r="AW643" s="411">
        <f t="shared" si="130"/>
        <v>7.2535953654361354E-5</v>
      </c>
      <c r="AX643" s="415" t="str">
        <f t="shared" si="131"/>
        <v>NON</v>
      </c>
      <c r="AY643" s="231">
        <f>+MargesVN[[#This Row],[Total COM]]+MargesVN[[#This Row],[EXT GIE]]+MargesVN[[#This Row],[Forfait immat]]</f>
        <v>0</v>
      </c>
    </row>
    <row r="644" spans="1:51" s="231" customFormat="1" ht="11.25" customHeight="1" x14ac:dyDescent="0.25">
      <c r="A644" s="401">
        <v>60</v>
      </c>
      <c r="B644" s="401" t="s">
        <v>183</v>
      </c>
      <c r="C644" s="401" t="s">
        <v>104</v>
      </c>
      <c r="D644" s="402">
        <v>46168</v>
      </c>
      <c r="E644" s="403">
        <v>46155</v>
      </c>
      <c r="F644" s="404"/>
      <c r="G644" s="404"/>
      <c r="H644" s="404"/>
      <c r="I644" s="404" t="s">
        <v>165</v>
      </c>
      <c r="J644" s="404"/>
      <c r="K644" s="404">
        <v>-279.3</v>
      </c>
      <c r="L644" s="401" t="s">
        <v>33</v>
      </c>
      <c r="M644" s="401">
        <v>512324</v>
      </c>
      <c r="N644" s="401">
        <v>2324</v>
      </c>
      <c r="O644" s="401" t="s">
        <v>4128</v>
      </c>
      <c r="P644" s="405" t="s">
        <v>282</v>
      </c>
      <c r="Q644" s="401" t="s">
        <v>107</v>
      </c>
      <c r="R644" s="406">
        <v>22205.67</v>
      </c>
      <c r="S644" s="406">
        <v>541.66999999999996</v>
      </c>
      <c r="T644" s="407">
        <f t="shared" si="120"/>
        <v>22747.339999999997</v>
      </c>
      <c r="U644" s="408">
        <v>106</v>
      </c>
      <c r="V644" s="406">
        <v>1.65</v>
      </c>
      <c r="W644" s="409">
        <v>95</v>
      </c>
      <c r="X644" s="410"/>
      <c r="Y644" s="409">
        <f t="shared" si="121"/>
        <v>-93.35</v>
      </c>
      <c r="Z644" s="411">
        <f t="shared" si="122"/>
        <v>7.2535953654361354E-5</v>
      </c>
      <c r="AA644" s="410">
        <v>0</v>
      </c>
      <c r="AB644" s="409">
        <v>0</v>
      </c>
      <c r="AC644" s="409"/>
      <c r="AD644" s="409" t="s">
        <v>4394</v>
      </c>
      <c r="AE644" s="412"/>
      <c r="AF644" s="412">
        <v>0</v>
      </c>
      <c r="AG644" s="409">
        <f t="shared" si="123"/>
        <v>0</v>
      </c>
      <c r="AH644" s="409"/>
      <c r="AI644" s="409">
        <f t="shared" si="124"/>
        <v>0</v>
      </c>
      <c r="AJ644" s="401" t="s">
        <v>164</v>
      </c>
      <c r="AK644" s="401">
        <v>0</v>
      </c>
      <c r="AL644" s="408" t="s">
        <v>293</v>
      </c>
      <c r="AM644" s="413">
        <f t="shared" si="125"/>
        <v>1</v>
      </c>
      <c r="AN644" s="413">
        <f t="shared" si="126"/>
        <v>1</v>
      </c>
      <c r="AO644" s="413"/>
      <c r="AP644" s="413"/>
      <c r="AQ644" s="413">
        <f t="shared" si="127"/>
        <v>1</v>
      </c>
      <c r="AR644" s="414" t="str">
        <f>IF(A644="","",VLOOKUP(A644,'Base Sites'!A:B,2,FALSE))</f>
        <v>Val de Lys Automobiles</v>
      </c>
      <c r="AS644" s="414" t="str">
        <f t="shared" si="128"/>
        <v>VOLKSWAGEN</v>
      </c>
      <c r="AT644" s="413"/>
      <c r="AU644" s="415" t="str">
        <f>IF(A644="","",VLOOKUP(L644,'Base Vendeurs'!A:B,2,FALSE))</f>
        <v>Sociétés NORD</v>
      </c>
      <c r="AV644" s="409">
        <f t="shared" si="129"/>
        <v>1.65</v>
      </c>
      <c r="AW644" s="411">
        <f t="shared" si="130"/>
        <v>7.2535953654361354E-5</v>
      </c>
      <c r="AX644" s="415" t="str">
        <f t="shared" si="131"/>
        <v>NON</v>
      </c>
      <c r="AY644" s="231">
        <f>+MargesVN[[#This Row],[Total COM]]+MargesVN[[#This Row],[EXT GIE]]+MargesVN[[#This Row],[Forfait immat]]</f>
        <v>0</v>
      </c>
    </row>
    <row r="645" spans="1:51" s="231" customFormat="1" ht="11.25" customHeight="1" x14ac:dyDescent="0.25">
      <c r="A645" s="401">
        <v>60</v>
      </c>
      <c r="B645" s="401" t="s">
        <v>183</v>
      </c>
      <c r="C645" s="401" t="s">
        <v>104</v>
      </c>
      <c r="D645" s="402">
        <v>46168</v>
      </c>
      <c r="E645" s="403">
        <v>46155</v>
      </c>
      <c r="F645" s="404"/>
      <c r="G645" s="404"/>
      <c r="H645" s="404"/>
      <c r="I645" s="404" t="s">
        <v>165</v>
      </c>
      <c r="J645" s="404"/>
      <c r="K645" s="404">
        <v>-279.3</v>
      </c>
      <c r="L645" s="401" t="s">
        <v>33</v>
      </c>
      <c r="M645" s="401">
        <v>512325</v>
      </c>
      <c r="N645" s="401">
        <v>2325</v>
      </c>
      <c r="O645" s="401" t="s">
        <v>4121</v>
      </c>
      <c r="P645" s="405" t="s">
        <v>282</v>
      </c>
      <c r="Q645" s="401" t="s">
        <v>107</v>
      </c>
      <c r="R645" s="406">
        <v>22205.67</v>
      </c>
      <c r="S645" s="406">
        <v>541.66999999999996</v>
      </c>
      <c r="T645" s="407">
        <f t="shared" si="120"/>
        <v>22747.339999999997</v>
      </c>
      <c r="U645" s="408">
        <v>106</v>
      </c>
      <c r="V645" s="406">
        <v>1.65</v>
      </c>
      <c r="W645" s="409">
        <v>95</v>
      </c>
      <c r="X645" s="410"/>
      <c r="Y645" s="409">
        <f t="shared" si="121"/>
        <v>-93.35</v>
      </c>
      <c r="Z645" s="411">
        <f t="shared" si="122"/>
        <v>7.2535953654361354E-5</v>
      </c>
      <c r="AA645" s="410">
        <v>0</v>
      </c>
      <c r="AB645" s="409">
        <v>0</v>
      </c>
      <c r="AC645" s="409"/>
      <c r="AD645" s="409" t="s">
        <v>4394</v>
      </c>
      <c r="AE645" s="412"/>
      <c r="AF645" s="412">
        <v>0</v>
      </c>
      <c r="AG645" s="409">
        <f t="shared" si="123"/>
        <v>0</v>
      </c>
      <c r="AH645" s="409"/>
      <c r="AI645" s="409">
        <f t="shared" si="124"/>
        <v>0</v>
      </c>
      <c r="AJ645" s="401" t="s">
        <v>164</v>
      </c>
      <c r="AK645" s="401">
        <v>0</v>
      </c>
      <c r="AL645" s="408" t="s">
        <v>293</v>
      </c>
      <c r="AM645" s="413">
        <f t="shared" si="125"/>
        <v>1</v>
      </c>
      <c r="AN645" s="413">
        <f t="shared" si="126"/>
        <v>1</v>
      </c>
      <c r="AO645" s="413"/>
      <c r="AP645" s="413"/>
      <c r="AQ645" s="413">
        <f t="shared" si="127"/>
        <v>1</v>
      </c>
      <c r="AR645" s="414" t="str">
        <f>IF(A645="","",VLOOKUP(A645,'Base Sites'!A:B,2,FALSE))</f>
        <v>Val de Lys Automobiles</v>
      </c>
      <c r="AS645" s="414" t="str">
        <f t="shared" si="128"/>
        <v>VOLKSWAGEN</v>
      </c>
      <c r="AT645" s="413"/>
      <c r="AU645" s="415" t="str">
        <f>IF(A645="","",VLOOKUP(L645,'Base Vendeurs'!A:B,2,FALSE))</f>
        <v>Sociétés NORD</v>
      </c>
      <c r="AV645" s="409">
        <f t="shared" si="129"/>
        <v>1.65</v>
      </c>
      <c r="AW645" s="411">
        <f t="shared" si="130"/>
        <v>7.2535953654361354E-5</v>
      </c>
      <c r="AX645" s="415" t="str">
        <f t="shared" si="131"/>
        <v>NON</v>
      </c>
      <c r="AY645" s="231">
        <f>+MargesVN[[#This Row],[Total COM]]+MargesVN[[#This Row],[EXT GIE]]+MargesVN[[#This Row],[Forfait immat]]</f>
        <v>0</v>
      </c>
    </row>
    <row r="646" spans="1:51" s="231" customFormat="1" ht="11.25" customHeight="1" x14ac:dyDescent="0.25">
      <c r="A646" s="401">
        <v>60</v>
      </c>
      <c r="B646" s="401" t="s">
        <v>183</v>
      </c>
      <c r="C646" s="401" t="s">
        <v>104</v>
      </c>
      <c r="D646" s="402">
        <v>46168</v>
      </c>
      <c r="E646" s="403">
        <v>46155</v>
      </c>
      <c r="F646" s="404"/>
      <c r="G646" s="404"/>
      <c r="H646" s="404"/>
      <c r="I646" s="404" t="s">
        <v>165</v>
      </c>
      <c r="J646" s="404"/>
      <c r="K646" s="404">
        <v>-279.3</v>
      </c>
      <c r="L646" s="401" t="s">
        <v>33</v>
      </c>
      <c r="M646" s="401">
        <v>512326</v>
      </c>
      <c r="N646" s="401">
        <v>2326</v>
      </c>
      <c r="O646" s="401" t="s">
        <v>4146</v>
      </c>
      <c r="P646" s="405" t="s">
        <v>282</v>
      </c>
      <c r="Q646" s="401" t="s">
        <v>107</v>
      </c>
      <c r="R646" s="406">
        <v>22205.67</v>
      </c>
      <c r="S646" s="406">
        <v>541.66999999999996</v>
      </c>
      <c r="T646" s="407">
        <f t="shared" si="120"/>
        <v>22747.339999999997</v>
      </c>
      <c r="U646" s="408">
        <v>109</v>
      </c>
      <c r="V646" s="406">
        <v>1.65</v>
      </c>
      <c r="W646" s="409">
        <v>95</v>
      </c>
      <c r="X646" s="410"/>
      <c r="Y646" s="409">
        <f t="shared" si="121"/>
        <v>-93.35</v>
      </c>
      <c r="Z646" s="411">
        <f t="shared" si="122"/>
        <v>7.2535953654361354E-5</v>
      </c>
      <c r="AA646" s="410">
        <v>0</v>
      </c>
      <c r="AB646" s="409">
        <v>0</v>
      </c>
      <c r="AC646" s="409"/>
      <c r="AD646" s="409" t="s">
        <v>4394</v>
      </c>
      <c r="AE646" s="412"/>
      <c r="AF646" s="412">
        <v>0</v>
      </c>
      <c r="AG646" s="409">
        <f t="shared" si="123"/>
        <v>0</v>
      </c>
      <c r="AH646" s="409"/>
      <c r="AI646" s="409">
        <f t="shared" si="124"/>
        <v>0</v>
      </c>
      <c r="AJ646" s="401" t="s">
        <v>164</v>
      </c>
      <c r="AK646" s="401">
        <v>0</v>
      </c>
      <c r="AL646" s="408" t="s">
        <v>293</v>
      </c>
      <c r="AM646" s="413">
        <f t="shared" si="125"/>
        <v>1</v>
      </c>
      <c r="AN646" s="413">
        <f t="shared" si="126"/>
        <v>1</v>
      </c>
      <c r="AO646" s="413"/>
      <c r="AP646" s="413"/>
      <c r="AQ646" s="413">
        <f t="shared" si="127"/>
        <v>1</v>
      </c>
      <c r="AR646" s="414" t="str">
        <f>IF(A646="","",VLOOKUP(A646,'Base Sites'!A:B,2,FALSE))</f>
        <v>Val de Lys Automobiles</v>
      </c>
      <c r="AS646" s="414" t="str">
        <f t="shared" si="128"/>
        <v>VOLKSWAGEN</v>
      </c>
      <c r="AT646" s="413"/>
      <c r="AU646" s="415" t="str">
        <f>IF(A646="","",VLOOKUP(L646,'Base Vendeurs'!A:B,2,FALSE))</f>
        <v>Sociétés NORD</v>
      </c>
      <c r="AV646" s="409">
        <f t="shared" si="129"/>
        <v>1.65</v>
      </c>
      <c r="AW646" s="411">
        <f t="shared" si="130"/>
        <v>7.2535953654361354E-5</v>
      </c>
      <c r="AX646" s="415" t="str">
        <f t="shared" si="131"/>
        <v>NON</v>
      </c>
      <c r="AY646" s="231">
        <f>+MargesVN[[#This Row],[Total COM]]+MargesVN[[#This Row],[EXT GIE]]+MargesVN[[#This Row],[Forfait immat]]</f>
        <v>0</v>
      </c>
    </row>
    <row r="647" spans="1:51" s="231" customFormat="1" ht="11.25" customHeight="1" x14ac:dyDescent="0.25">
      <c r="A647" s="401">
        <v>60</v>
      </c>
      <c r="B647" s="401" t="s">
        <v>163</v>
      </c>
      <c r="C647" s="401" t="s">
        <v>104</v>
      </c>
      <c r="D647" s="402">
        <v>46101</v>
      </c>
      <c r="E647" s="403">
        <v>46100</v>
      </c>
      <c r="F647" s="404"/>
      <c r="G647" s="404"/>
      <c r="H647" s="404"/>
      <c r="I647" s="404"/>
      <c r="J647" s="404"/>
      <c r="K647" s="404"/>
      <c r="L647" s="401" t="s">
        <v>33</v>
      </c>
      <c r="M647" s="401">
        <v>512331</v>
      </c>
      <c r="N647" s="401">
        <v>2331</v>
      </c>
      <c r="O647" s="401" t="s">
        <v>2676</v>
      </c>
      <c r="P647" s="405" t="s">
        <v>282</v>
      </c>
      <c r="Q647" s="401" t="s">
        <v>23</v>
      </c>
      <c r="R647" s="406">
        <v>17414</v>
      </c>
      <c r="S647" s="406">
        <v>541.66999999999996</v>
      </c>
      <c r="T647" s="407">
        <f t="shared" si="120"/>
        <v>17955.669999999998</v>
      </c>
      <c r="U647" s="408">
        <v>81</v>
      </c>
      <c r="V647" s="406">
        <v>543.67999999999995</v>
      </c>
      <c r="W647" s="409">
        <v>95</v>
      </c>
      <c r="X647" s="410"/>
      <c r="Y647" s="409">
        <f t="shared" si="121"/>
        <v>448.67999999999995</v>
      </c>
      <c r="Z647" s="411">
        <f t="shared" si="122"/>
        <v>3.0279014929545933E-2</v>
      </c>
      <c r="AA647" s="410">
        <v>0</v>
      </c>
      <c r="AB647" s="409">
        <v>0</v>
      </c>
      <c r="AC647" s="409"/>
      <c r="AD647" s="409"/>
      <c r="AE647" s="412"/>
      <c r="AF647" s="412">
        <v>0</v>
      </c>
      <c r="AG647" s="409">
        <f t="shared" si="123"/>
        <v>0</v>
      </c>
      <c r="AH647" s="409"/>
      <c r="AI647" s="409">
        <f t="shared" si="124"/>
        <v>0</v>
      </c>
      <c r="AJ647" s="401" t="s">
        <v>164</v>
      </c>
      <c r="AK647" s="401">
        <v>0</v>
      </c>
      <c r="AL647" s="408" t="s">
        <v>293</v>
      </c>
      <c r="AM647" s="413">
        <f t="shared" si="125"/>
        <v>1</v>
      </c>
      <c r="AN647" s="413">
        <f t="shared" si="126"/>
        <v>1</v>
      </c>
      <c r="AO647" s="413"/>
      <c r="AP647" s="413"/>
      <c r="AQ647" s="413">
        <f t="shared" si="127"/>
        <v>1</v>
      </c>
      <c r="AR647" s="414" t="str">
        <f>IF(A647="","",VLOOKUP(A647,'Base Sites'!A:B,2,FALSE))</f>
        <v>Val de Lys Automobiles</v>
      </c>
      <c r="AS647" s="414" t="str">
        <f t="shared" si="128"/>
        <v>VOLKSWAGEN</v>
      </c>
      <c r="AT647" s="413"/>
      <c r="AU647" s="415" t="str">
        <f>IF(A647="","",VLOOKUP(L647,'Base Vendeurs'!A:B,2,FALSE))</f>
        <v>Sociétés NORD</v>
      </c>
      <c r="AV647" s="409">
        <f t="shared" si="129"/>
        <v>543.67999999999995</v>
      </c>
      <c r="AW647" s="411">
        <f t="shared" si="130"/>
        <v>3.0279014929545933E-2</v>
      </c>
      <c r="AX647" s="415" t="str">
        <f t="shared" si="131"/>
        <v>NON</v>
      </c>
      <c r="AY647" s="231">
        <f>+MargesVN[[#This Row],[Total COM]]+MargesVN[[#This Row],[EXT GIE]]+MargesVN[[#This Row],[Forfait immat]]</f>
        <v>0</v>
      </c>
    </row>
    <row r="648" spans="1:51" s="231" customFormat="1" ht="11.25" customHeight="1" x14ac:dyDescent="0.25">
      <c r="A648" s="401">
        <v>60</v>
      </c>
      <c r="B648" s="401" t="s">
        <v>163</v>
      </c>
      <c r="C648" s="401" t="s">
        <v>104</v>
      </c>
      <c r="D648" s="402">
        <v>46101</v>
      </c>
      <c r="E648" s="403">
        <v>46100</v>
      </c>
      <c r="F648" s="404"/>
      <c r="G648" s="404"/>
      <c r="H648" s="404"/>
      <c r="I648" s="404"/>
      <c r="J648" s="404"/>
      <c r="K648" s="404"/>
      <c r="L648" s="401" t="s">
        <v>33</v>
      </c>
      <c r="M648" s="401">
        <v>512332</v>
      </c>
      <c r="N648" s="401">
        <v>2332</v>
      </c>
      <c r="O648" s="401" t="s">
        <v>2725</v>
      </c>
      <c r="P648" s="405" t="s">
        <v>282</v>
      </c>
      <c r="Q648" s="401" t="s">
        <v>23</v>
      </c>
      <c r="R648" s="406">
        <v>17414</v>
      </c>
      <c r="S648" s="406">
        <v>541.66999999999996</v>
      </c>
      <c r="T648" s="407">
        <f t="shared" si="120"/>
        <v>17955.669999999998</v>
      </c>
      <c r="U648" s="408">
        <v>25</v>
      </c>
      <c r="V648" s="406">
        <v>543.67999999999995</v>
      </c>
      <c r="W648" s="409">
        <v>95</v>
      </c>
      <c r="X648" s="410"/>
      <c r="Y648" s="409">
        <f t="shared" si="121"/>
        <v>448.67999999999995</v>
      </c>
      <c r="Z648" s="411">
        <f t="shared" si="122"/>
        <v>3.0279014929545933E-2</v>
      </c>
      <c r="AA648" s="410">
        <v>0</v>
      </c>
      <c r="AB648" s="409">
        <v>0</v>
      </c>
      <c r="AC648" s="409"/>
      <c r="AD648" s="409"/>
      <c r="AE648" s="412"/>
      <c r="AF648" s="412">
        <v>0</v>
      </c>
      <c r="AG648" s="409">
        <f t="shared" si="123"/>
        <v>0</v>
      </c>
      <c r="AH648" s="409"/>
      <c r="AI648" s="409">
        <f t="shared" si="124"/>
        <v>0</v>
      </c>
      <c r="AJ648" s="401" t="s">
        <v>164</v>
      </c>
      <c r="AK648" s="401">
        <v>0</v>
      </c>
      <c r="AL648" s="408" t="s">
        <v>293</v>
      </c>
      <c r="AM648" s="413">
        <f t="shared" si="125"/>
        <v>1</v>
      </c>
      <c r="AN648" s="413">
        <f t="shared" si="126"/>
        <v>1</v>
      </c>
      <c r="AO648" s="413"/>
      <c r="AP648" s="413"/>
      <c r="AQ648" s="413">
        <f t="shared" si="127"/>
        <v>1</v>
      </c>
      <c r="AR648" s="414" t="str">
        <f>IF(A648="","",VLOOKUP(A648,'Base Sites'!A:B,2,FALSE))</f>
        <v>Val de Lys Automobiles</v>
      </c>
      <c r="AS648" s="414" t="str">
        <f t="shared" si="128"/>
        <v>VOLKSWAGEN</v>
      </c>
      <c r="AT648" s="413"/>
      <c r="AU648" s="415" t="str">
        <f>IF(A648="","",VLOOKUP(L648,'Base Vendeurs'!A:B,2,FALSE))</f>
        <v>Sociétés NORD</v>
      </c>
      <c r="AV648" s="409">
        <f t="shared" si="129"/>
        <v>543.67999999999995</v>
      </c>
      <c r="AW648" s="411">
        <f t="shared" si="130"/>
        <v>3.0279014929545933E-2</v>
      </c>
      <c r="AX648" s="415" t="str">
        <f t="shared" si="131"/>
        <v>NON</v>
      </c>
      <c r="AY648" s="231">
        <f>+MargesVN[[#This Row],[Total COM]]+MargesVN[[#This Row],[EXT GIE]]+MargesVN[[#This Row],[Forfait immat]]</f>
        <v>0</v>
      </c>
    </row>
    <row r="649" spans="1:51" s="231" customFormat="1" ht="11.25" customHeight="1" x14ac:dyDescent="0.25">
      <c r="A649" s="401">
        <v>60</v>
      </c>
      <c r="B649" s="401" t="s">
        <v>163</v>
      </c>
      <c r="C649" s="401" t="s">
        <v>104</v>
      </c>
      <c r="D649" s="402">
        <v>46127</v>
      </c>
      <c r="E649" s="403">
        <v>46114</v>
      </c>
      <c r="F649" s="404"/>
      <c r="G649" s="404"/>
      <c r="H649" s="404"/>
      <c r="I649" s="404"/>
      <c r="J649" s="404"/>
      <c r="K649" s="404"/>
      <c r="L649" s="401" t="s">
        <v>33</v>
      </c>
      <c r="M649" s="401">
        <v>512333</v>
      </c>
      <c r="N649" s="401">
        <v>2333</v>
      </c>
      <c r="O649" s="401" t="s">
        <v>3479</v>
      </c>
      <c r="P649" s="405" t="s">
        <v>282</v>
      </c>
      <c r="Q649" s="401" t="s">
        <v>23</v>
      </c>
      <c r="R649" s="406">
        <v>17414</v>
      </c>
      <c r="S649" s="406">
        <v>541.66999999999996</v>
      </c>
      <c r="T649" s="407">
        <f t="shared" si="120"/>
        <v>17955.669999999998</v>
      </c>
      <c r="U649" s="408">
        <v>51</v>
      </c>
      <c r="V649" s="406">
        <v>543.67999999999995</v>
      </c>
      <c r="W649" s="409">
        <v>95</v>
      </c>
      <c r="X649" s="410"/>
      <c r="Y649" s="409">
        <f t="shared" si="121"/>
        <v>448.67999999999995</v>
      </c>
      <c r="Z649" s="411">
        <f t="shared" si="122"/>
        <v>3.0279014929545933E-2</v>
      </c>
      <c r="AA649" s="410">
        <v>0</v>
      </c>
      <c r="AB649" s="409">
        <v>0</v>
      </c>
      <c r="AC649" s="409"/>
      <c r="AD649" s="409"/>
      <c r="AE649" s="412"/>
      <c r="AF649" s="412">
        <v>0</v>
      </c>
      <c r="AG649" s="409">
        <f t="shared" si="123"/>
        <v>0</v>
      </c>
      <c r="AH649" s="409"/>
      <c r="AI649" s="409">
        <f t="shared" si="124"/>
        <v>0</v>
      </c>
      <c r="AJ649" s="401" t="s">
        <v>164</v>
      </c>
      <c r="AK649" s="401">
        <v>0</v>
      </c>
      <c r="AL649" s="408" t="s">
        <v>293</v>
      </c>
      <c r="AM649" s="413">
        <f t="shared" si="125"/>
        <v>1</v>
      </c>
      <c r="AN649" s="413">
        <f t="shared" si="126"/>
        <v>1</v>
      </c>
      <c r="AO649" s="413"/>
      <c r="AP649" s="413"/>
      <c r="AQ649" s="413">
        <f t="shared" si="127"/>
        <v>1</v>
      </c>
      <c r="AR649" s="414" t="str">
        <f>IF(A649="","",VLOOKUP(A649,'Base Sites'!A:B,2,FALSE))</f>
        <v>Val de Lys Automobiles</v>
      </c>
      <c r="AS649" s="414" t="str">
        <f t="shared" si="128"/>
        <v>VOLKSWAGEN</v>
      </c>
      <c r="AT649" s="413"/>
      <c r="AU649" s="415" t="str">
        <f>IF(A649="","",VLOOKUP(L649,'Base Vendeurs'!A:B,2,FALSE))</f>
        <v>Sociétés NORD</v>
      </c>
      <c r="AV649" s="409">
        <f t="shared" si="129"/>
        <v>543.67999999999995</v>
      </c>
      <c r="AW649" s="411">
        <f t="shared" si="130"/>
        <v>3.0279014929545933E-2</v>
      </c>
      <c r="AX649" s="415" t="str">
        <f t="shared" si="131"/>
        <v>NON</v>
      </c>
      <c r="AY649" s="231">
        <f>+MargesVN[[#This Row],[Total COM]]+MargesVN[[#This Row],[EXT GIE]]+MargesVN[[#This Row],[Forfait immat]]</f>
        <v>0</v>
      </c>
    </row>
    <row r="650" spans="1:51" s="231" customFormat="1" ht="11.25" customHeight="1" x14ac:dyDescent="0.25">
      <c r="A650" s="431">
        <v>35</v>
      </c>
      <c r="B650" s="431" t="s">
        <v>163</v>
      </c>
      <c r="C650" s="431" t="s">
        <v>104</v>
      </c>
      <c r="D650" s="432">
        <v>46182</v>
      </c>
      <c r="E650" s="433">
        <v>46176</v>
      </c>
      <c r="F650" s="434"/>
      <c r="G650" s="434"/>
      <c r="H650" s="434"/>
      <c r="I650" s="434"/>
      <c r="J650" s="434"/>
      <c r="K650" s="434">
        <v>0</v>
      </c>
      <c r="L650" s="431" t="s">
        <v>356</v>
      </c>
      <c r="M650" s="431">
        <v>512333</v>
      </c>
      <c r="N650" s="431">
        <v>2333</v>
      </c>
      <c r="O650" s="431" t="s">
        <v>5144</v>
      </c>
      <c r="P650" s="435" t="s">
        <v>5145</v>
      </c>
      <c r="Q650" s="431" t="s">
        <v>420</v>
      </c>
      <c r="R650" s="436">
        <v>48438.33</v>
      </c>
      <c r="S650" s="436">
        <v>6595.83</v>
      </c>
      <c r="T650" s="437">
        <f t="shared" si="120"/>
        <v>55034.16</v>
      </c>
      <c r="U650" s="438">
        <v>6</v>
      </c>
      <c r="V650" s="436">
        <v>1195.6200000000008</v>
      </c>
      <c r="W650" s="439">
        <v>95</v>
      </c>
      <c r="X650" s="440"/>
      <c r="Y650" s="439">
        <f t="shared" si="121"/>
        <v>1100.6200000000008</v>
      </c>
      <c r="Z650" s="441">
        <f t="shared" si="122"/>
        <v>2.172505222211079E-2</v>
      </c>
      <c r="AA650" s="440">
        <v>0</v>
      </c>
      <c r="AB650" s="439">
        <v>-9741</v>
      </c>
      <c r="AC650" s="439"/>
      <c r="AD650" s="439" t="s">
        <v>1214</v>
      </c>
      <c r="AE650" s="442"/>
      <c r="AF650" s="442">
        <v>0.13</v>
      </c>
      <c r="AG650" s="439">
        <f t="shared" si="123"/>
        <v>0</v>
      </c>
      <c r="AH650" s="439">
        <v>200</v>
      </c>
      <c r="AI650" s="439">
        <f t="shared" si="124"/>
        <v>200</v>
      </c>
      <c r="AJ650" s="431" t="s">
        <v>164</v>
      </c>
      <c r="AK650" s="431">
        <v>1</v>
      </c>
      <c r="AL650" s="438" t="s">
        <v>293</v>
      </c>
      <c r="AM650" s="443">
        <f t="shared" si="125"/>
        <v>1</v>
      </c>
      <c r="AN650" s="443">
        <f t="shared" si="126"/>
        <v>1</v>
      </c>
      <c r="AO650" s="443"/>
      <c r="AP650" s="443"/>
      <c r="AQ650" s="443">
        <f t="shared" si="127"/>
        <v>1</v>
      </c>
      <c r="AR650" s="444" t="str">
        <f>IF(A650="","",VLOOKUP(A650,'Base Sites'!A:B,2,FALSE))</f>
        <v>Valauto Cambrai</v>
      </c>
      <c r="AS650" s="444" t="str">
        <f t="shared" si="128"/>
        <v>VOLKSWAGEN</v>
      </c>
      <c r="AT650" s="443"/>
      <c r="AU650" s="445" t="str">
        <f>IF(A650="","",VLOOKUP(L650,'Base Vendeurs'!A:B,2,FALSE))</f>
        <v>Sociétés EST</v>
      </c>
      <c r="AV650" s="439">
        <f t="shared" si="129"/>
        <v>1195.6200000000008</v>
      </c>
      <c r="AW650" s="441">
        <f t="shared" si="130"/>
        <v>2.172505222211079E-2</v>
      </c>
      <c r="AX650" s="445" t="str">
        <f t="shared" si="131"/>
        <v>NON</v>
      </c>
      <c r="AY650" s="231">
        <f>+MargesVN[[#This Row],[Total COM]]+MargesVN[[#This Row],[EXT GIE]]+MargesVN[[#This Row],[Forfait immat]]</f>
        <v>201</v>
      </c>
    </row>
    <row r="651" spans="1:51" s="231" customFormat="1" ht="11.25" customHeight="1" x14ac:dyDescent="0.25">
      <c r="A651" s="401">
        <v>60</v>
      </c>
      <c r="B651" s="401" t="s">
        <v>163</v>
      </c>
      <c r="C651" s="401" t="s">
        <v>104</v>
      </c>
      <c r="D651" s="402">
        <v>46101</v>
      </c>
      <c r="E651" s="403">
        <v>46100</v>
      </c>
      <c r="F651" s="404"/>
      <c r="G651" s="404"/>
      <c r="H651" s="404"/>
      <c r="I651" s="404"/>
      <c r="J651" s="404"/>
      <c r="K651" s="404"/>
      <c r="L651" s="401" t="s">
        <v>33</v>
      </c>
      <c r="M651" s="401">
        <v>512334</v>
      </c>
      <c r="N651" s="401">
        <v>2334</v>
      </c>
      <c r="O651" s="401" t="s">
        <v>2681</v>
      </c>
      <c r="P651" s="405" t="s">
        <v>282</v>
      </c>
      <c r="Q651" s="401" t="s">
        <v>23</v>
      </c>
      <c r="R651" s="406">
        <v>17414</v>
      </c>
      <c r="S651" s="406">
        <v>541.66999999999996</v>
      </c>
      <c r="T651" s="407">
        <f t="shared" si="120"/>
        <v>17955.669999999998</v>
      </c>
      <c r="U651" s="408">
        <v>25</v>
      </c>
      <c r="V651" s="406">
        <v>543.67999999999995</v>
      </c>
      <c r="W651" s="409">
        <v>95</v>
      </c>
      <c r="X651" s="410"/>
      <c r="Y651" s="409">
        <f t="shared" si="121"/>
        <v>448.67999999999995</v>
      </c>
      <c r="Z651" s="411">
        <f t="shared" si="122"/>
        <v>3.0279014929545933E-2</v>
      </c>
      <c r="AA651" s="410">
        <v>0</v>
      </c>
      <c r="AB651" s="409">
        <v>0</v>
      </c>
      <c r="AC651" s="409"/>
      <c r="AD651" s="409"/>
      <c r="AE651" s="412"/>
      <c r="AF651" s="412">
        <v>0</v>
      </c>
      <c r="AG651" s="409">
        <f t="shared" si="123"/>
        <v>0</v>
      </c>
      <c r="AH651" s="409"/>
      <c r="AI651" s="409">
        <f t="shared" si="124"/>
        <v>0</v>
      </c>
      <c r="AJ651" s="401" t="s">
        <v>164</v>
      </c>
      <c r="AK651" s="401">
        <v>0</v>
      </c>
      <c r="AL651" s="408" t="s">
        <v>293</v>
      </c>
      <c r="AM651" s="413">
        <f t="shared" si="125"/>
        <v>1</v>
      </c>
      <c r="AN651" s="413">
        <f t="shared" si="126"/>
        <v>1</v>
      </c>
      <c r="AO651" s="413"/>
      <c r="AP651" s="413"/>
      <c r="AQ651" s="413">
        <f t="shared" si="127"/>
        <v>1</v>
      </c>
      <c r="AR651" s="414" t="str">
        <f>IF(A651="","",VLOOKUP(A651,'Base Sites'!A:B,2,FALSE))</f>
        <v>Val de Lys Automobiles</v>
      </c>
      <c r="AS651" s="414" t="str">
        <f t="shared" si="128"/>
        <v>VOLKSWAGEN</v>
      </c>
      <c r="AT651" s="413"/>
      <c r="AU651" s="415" t="str">
        <f>IF(A651="","",VLOOKUP(L651,'Base Vendeurs'!A:B,2,FALSE))</f>
        <v>Sociétés NORD</v>
      </c>
      <c r="AV651" s="409">
        <f t="shared" si="129"/>
        <v>543.67999999999995</v>
      </c>
      <c r="AW651" s="411">
        <f t="shared" si="130"/>
        <v>3.0279014929545933E-2</v>
      </c>
      <c r="AX651" s="415" t="str">
        <f t="shared" si="131"/>
        <v>NON</v>
      </c>
      <c r="AY651" s="231">
        <f>+MargesVN[[#This Row],[Total COM]]+MargesVN[[#This Row],[EXT GIE]]+MargesVN[[#This Row],[Forfait immat]]</f>
        <v>0</v>
      </c>
    </row>
    <row r="652" spans="1:51" s="231" customFormat="1" ht="11.25" customHeight="1" x14ac:dyDescent="0.25">
      <c r="A652" s="401">
        <v>60</v>
      </c>
      <c r="B652" s="401" t="s">
        <v>163</v>
      </c>
      <c r="C652" s="401" t="s">
        <v>104</v>
      </c>
      <c r="D652" s="402">
        <v>46101</v>
      </c>
      <c r="E652" s="403">
        <v>46100</v>
      </c>
      <c r="F652" s="404"/>
      <c r="G652" s="404"/>
      <c r="H652" s="404"/>
      <c r="I652" s="404"/>
      <c r="J652" s="404"/>
      <c r="K652" s="404"/>
      <c r="L652" s="401" t="s">
        <v>33</v>
      </c>
      <c r="M652" s="401">
        <v>512335</v>
      </c>
      <c r="N652" s="401">
        <v>2335</v>
      </c>
      <c r="O652" s="401" t="s">
        <v>2762</v>
      </c>
      <c r="P652" s="405" t="s">
        <v>282</v>
      </c>
      <c r="Q652" s="401" t="s">
        <v>23</v>
      </c>
      <c r="R652" s="406">
        <v>17414</v>
      </c>
      <c r="S652" s="406">
        <v>541.66999999999996</v>
      </c>
      <c r="T652" s="407">
        <f t="shared" si="120"/>
        <v>17955.669999999998</v>
      </c>
      <c r="U652" s="408">
        <v>25</v>
      </c>
      <c r="V652" s="406">
        <v>543.67999999999995</v>
      </c>
      <c r="W652" s="409">
        <v>95</v>
      </c>
      <c r="X652" s="410"/>
      <c r="Y652" s="409">
        <f t="shared" si="121"/>
        <v>448.67999999999995</v>
      </c>
      <c r="Z652" s="411">
        <f t="shared" si="122"/>
        <v>3.0279014929545933E-2</v>
      </c>
      <c r="AA652" s="410">
        <v>0</v>
      </c>
      <c r="AB652" s="409">
        <v>0</v>
      </c>
      <c r="AC652" s="409"/>
      <c r="AD652" s="409"/>
      <c r="AE652" s="412"/>
      <c r="AF652" s="412">
        <v>0</v>
      </c>
      <c r="AG652" s="409">
        <f t="shared" si="123"/>
        <v>0</v>
      </c>
      <c r="AH652" s="409"/>
      <c r="AI652" s="409">
        <f t="shared" si="124"/>
        <v>0</v>
      </c>
      <c r="AJ652" s="401" t="s">
        <v>164</v>
      </c>
      <c r="AK652" s="401">
        <v>0</v>
      </c>
      <c r="AL652" s="408" t="s">
        <v>293</v>
      </c>
      <c r="AM652" s="413">
        <f t="shared" si="125"/>
        <v>1</v>
      </c>
      <c r="AN652" s="413">
        <f t="shared" si="126"/>
        <v>1</v>
      </c>
      <c r="AO652" s="413"/>
      <c r="AP652" s="413"/>
      <c r="AQ652" s="413">
        <f t="shared" si="127"/>
        <v>1</v>
      </c>
      <c r="AR652" s="414" t="str">
        <f>IF(A652="","",VLOOKUP(A652,'Base Sites'!A:B,2,FALSE))</f>
        <v>Val de Lys Automobiles</v>
      </c>
      <c r="AS652" s="414" t="str">
        <f t="shared" si="128"/>
        <v>VOLKSWAGEN</v>
      </c>
      <c r="AT652" s="413"/>
      <c r="AU652" s="415" t="str">
        <f>IF(A652="","",VLOOKUP(L652,'Base Vendeurs'!A:B,2,FALSE))</f>
        <v>Sociétés NORD</v>
      </c>
      <c r="AV652" s="409">
        <f t="shared" si="129"/>
        <v>543.67999999999995</v>
      </c>
      <c r="AW652" s="411">
        <f t="shared" si="130"/>
        <v>3.0279014929545933E-2</v>
      </c>
      <c r="AX652" s="415" t="str">
        <f t="shared" si="131"/>
        <v>NON</v>
      </c>
      <c r="AY652" s="231">
        <f>+MargesVN[[#This Row],[Total COM]]+MargesVN[[#This Row],[EXT GIE]]+MargesVN[[#This Row],[Forfait immat]]</f>
        <v>0</v>
      </c>
    </row>
    <row r="653" spans="1:51" s="231" customFormat="1" ht="11.25" customHeight="1" x14ac:dyDescent="0.25">
      <c r="A653" s="401">
        <v>60</v>
      </c>
      <c r="B653" s="401" t="s">
        <v>163</v>
      </c>
      <c r="C653" s="401" t="s">
        <v>104</v>
      </c>
      <c r="D653" s="402">
        <v>46101</v>
      </c>
      <c r="E653" s="403">
        <v>46100</v>
      </c>
      <c r="F653" s="404"/>
      <c r="G653" s="404"/>
      <c r="H653" s="404"/>
      <c r="I653" s="404"/>
      <c r="J653" s="404"/>
      <c r="K653" s="404"/>
      <c r="L653" s="401" t="s">
        <v>33</v>
      </c>
      <c r="M653" s="401">
        <v>512336</v>
      </c>
      <c r="N653" s="401">
        <v>2336</v>
      </c>
      <c r="O653" s="401" t="s">
        <v>2698</v>
      </c>
      <c r="P653" s="405" t="s">
        <v>282</v>
      </c>
      <c r="Q653" s="401" t="s">
        <v>23</v>
      </c>
      <c r="R653" s="406">
        <v>17414</v>
      </c>
      <c r="S653" s="406">
        <v>541.66999999999996</v>
      </c>
      <c r="T653" s="407">
        <f t="shared" si="120"/>
        <v>17955.669999999998</v>
      </c>
      <c r="U653" s="408">
        <v>25</v>
      </c>
      <c r="V653" s="406">
        <v>543.67999999999995</v>
      </c>
      <c r="W653" s="409">
        <v>95</v>
      </c>
      <c r="X653" s="410"/>
      <c r="Y653" s="409">
        <f t="shared" si="121"/>
        <v>448.67999999999995</v>
      </c>
      <c r="Z653" s="411">
        <f t="shared" si="122"/>
        <v>3.0279014929545933E-2</v>
      </c>
      <c r="AA653" s="410">
        <v>0</v>
      </c>
      <c r="AB653" s="409">
        <v>0</v>
      </c>
      <c r="AC653" s="409"/>
      <c r="AD653" s="409"/>
      <c r="AE653" s="412"/>
      <c r="AF653" s="412">
        <v>0</v>
      </c>
      <c r="AG653" s="409">
        <f t="shared" si="123"/>
        <v>0</v>
      </c>
      <c r="AH653" s="409"/>
      <c r="AI653" s="409">
        <f t="shared" si="124"/>
        <v>0</v>
      </c>
      <c r="AJ653" s="401" t="s">
        <v>164</v>
      </c>
      <c r="AK653" s="401">
        <v>0</v>
      </c>
      <c r="AL653" s="408" t="s">
        <v>293</v>
      </c>
      <c r="AM653" s="413">
        <f t="shared" si="125"/>
        <v>1</v>
      </c>
      <c r="AN653" s="413">
        <f t="shared" si="126"/>
        <v>1</v>
      </c>
      <c r="AO653" s="413"/>
      <c r="AP653" s="413"/>
      <c r="AQ653" s="413">
        <f t="shared" si="127"/>
        <v>1</v>
      </c>
      <c r="AR653" s="414" t="str">
        <f>IF(A653="","",VLOOKUP(A653,'Base Sites'!A:B,2,FALSE))</f>
        <v>Val de Lys Automobiles</v>
      </c>
      <c r="AS653" s="414" t="str">
        <f t="shared" si="128"/>
        <v>VOLKSWAGEN</v>
      </c>
      <c r="AT653" s="413"/>
      <c r="AU653" s="415" t="str">
        <f>IF(A653="","",VLOOKUP(L653,'Base Vendeurs'!A:B,2,FALSE))</f>
        <v>Sociétés NORD</v>
      </c>
      <c r="AV653" s="409">
        <f t="shared" si="129"/>
        <v>543.67999999999995</v>
      </c>
      <c r="AW653" s="411">
        <f t="shared" si="130"/>
        <v>3.0279014929545933E-2</v>
      </c>
      <c r="AX653" s="415" t="str">
        <f t="shared" si="131"/>
        <v>NON</v>
      </c>
      <c r="AY653" s="231">
        <f>+MargesVN[[#This Row],[Total COM]]+MargesVN[[#This Row],[EXT GIE]]+MargesVN[[#This Row],[Forfait immat]]</f>
        <v>0</v>
      </c>
    </row>
    <row r="654" spans="1:51" s="231" customFormat="1" ht="11.25" customHeight="1" x14ac:dyDescent="0.25">
      <c r="A654" s="431">
        <v>35</v>
      </c>
      <c r="B654" s="431" t="s">
        <v>163</v>
      </c>
      <c r="C654" s="431" t="s">
        <v>104</v>
      </c>
      <c r="D654" s="432">
        <v>46196</v>
      </c>
      <c r="E654" s="433">
        <v>46197</v>
      </c>
      <c r="F654" s="434"/>
      <c r="G654" s="434"/>
      <c r="H654" s="434"/>
      <c r="I654" s="434"/>
      <c r="J654" s="434"/>
      <c r="K654" s="434">
        <v>0</v>
      </c>
      <c r="L654" s="431" t="s">
        <v>295</v>
      </c>
      <c r="M654" s="431">
        <v>512338</v>
      </c>
      <c r="N654" s="431">
        <v>2338</v>
      </c>
      <c r="O654" s="431" t="s">
        <v>4847</v>
      </c>
      <c r="P654" s="435" t="s">
        <v>4848</v>
      </c>
      <c r="Q654" s="431" t="s">
        <v>93</v>
      </c>
      <c r="R654" s="436">
        <v>34805.67</v>
      </c>
      <c r="S654" s="436">
        <v>3875.01</v>
      </c>
      <c r="T654" s="437">
        <f t="shared" si="120"/>
        <v>38680.68</v>
      </c>
      <c r="U654" s="438">
        <v>13</v>
      </c>
      <c r="V654" s="436">
        <v>566.26</v>
      </c>
      <c r="W654" s="439">
        <v>95</v>
      </c>
      <c r="X654" s="440"/>
      <c r="Y654" s="439">
        <f t="shared" si="121"/>
        <v>471.26</v>
      </c>
      <c r="Z654" s="441">
        <f t="shared" si="122"/>
        <v>1.4639349670171258E-2</v>
      </c>
      <c r="AA654" s="440">
        <v>-405.45</v>
      </c>
      <c r="AB654" s="439">
        <v>-1666.67</v>
      </c>
      <c r="AC654" s="439"/>
      <c r="AD654" s="439"/>
      <c r="AE654" s="442">
        <v>0.1</v>
      </c>
      <c r="AF654" s="442">
        <v>0.12</v>
      </c>
      <c r="AG654" s="439">
        <f t="shared" si="123"/>
        <v>47.126000000000005</v>
      </c>
      <c r="AH654" s="439"/>
      <c r="AI654" s="439">
        <f t="shared" si="124"/>
        <v>47.126000000000005</v>
      </c>
      <c r="AJ654" s="431" t="s">
        <v>149</v>
      </c>
      <c r="AK654" s="431"/>
      <c r="AL654" s="438"/>
      <c r="AM654" s="443">
        <f t="shared" si="125"/>
        <v>0</v>
      </c>
      <c r="AN654" s="443">
        <f t="shared" si="126"/>
        <v>1</v>
      </c>
      <c r="AO654" s="443"/>
      <c r="AP654" s="443"/>
      <c r="AQ654" s="443">
        <f t="shared" si="127"/>
        <v>0</v>
      </c>
      <c r="AR654" s="444" t="str">
        <f>IF(A654="","",VLOOKUP(A654,'Base Sites'!A:B,2,FALSE))</f>
        <v>Valauto Cambrai</v>
      </c>
      <c r="AS654" s="444" t="str">
        <f t="shared" si="128"/>
        <v>VOLKSWAGEN</v>
      </c>
      <c r="AT654" s="443"/>
      <c r="AU654" s="445" t="str">
        <f>IF(A654="","",VLOOKUP(L654,'Base Vendeurs'!A:B,2,FALSE))</f>
        <v>Valauto Cambrai</v>
      </c>
      <c r="AV654" s="439">
        <f t="shared" si="129"/>
        <v>566.26</v>
      </c>
      <c r="AW654" s="441">
        <f t="shared" si="130"/>
        <v>1.4639349670171258E-2</v>
      </c>
      <c r="AX654" s="445" t="str">
        <f t="shared" si="131"/>
        <v>NON</v>
      </c>
      <c r="AY654" s="231">
        <f>+MargesVN[[#This Row],[Total COM]]+MargesVN[[#This Row],[EXT GIE]]+MargesVN[[#This Row],[Forfait immat]]</f>
        <v>47.126000000000005</v>
      </c>
    </row>
    <row r="655" spans="1:51" s="231" customFormat="1" ht="11.25" customHeight="1" x14ac:dyDescent="0.25">
      <c r="A655" s="319">
        <v>10</v>
      </c>
      <c r="B655" s="319" t="s">
        <v>163</v>
      </c>
      <c r="C655" s="319" t="s">
        <v>104</v>
      </c>
      <c r="D655" s="320">
        <v>46087</v>
      </c>
      <c r="E655" s="321">
        <v>46087</v>
      </c>
      <c r="F655" s="322"/>
      <c r="G655" s="322"/>
      <c r="H655" s="322"/>
      <c r="I655" s="322"/>
      <c r="J655" s="322"/>
      <c r="K655" s="322">
        <v>0</v>
      </c>
      <c r="L655" s="319" t="s">
        <v>36</v>
      </c>
      <c r="M655" s="319">
        <v>512339</v>
      </c>
      <c r="N655" s="319">
        <v>2339</v>
      </c>
      <c r="O655" s="319" t="s">
        <v>2567</v>
      </c>
      <c r="P655" s="323" t="s">
        <v>2568</v>
      </c>
      <c r="Q655" s="319" t="s">
        <v>26</v>
      </c>
      <c r="R655" s="324">
        <v>41030</v>
      </c>
      <c r="S655" s="324">
        <v>3770.84</v>
      </c>
      <c r="T655" s="325">
        <f t="shared" si="120"/>
        <v>44800.84</v>
      </c>
      <c r="U655" s="326">
        <v>36</v>
      </c>
      <c r="V655" s="324">
        <v>2389.9499999999998</v>
      </c>
      <c r="W655" s="327">
        <v>95</v>
      </c>
      <c r="X655" s="328"/>
      <c r="Y655" s="327">
        <f t="shared" si="121"/>
        <v>2294.9499999999998</v>
      </c>
      <c r="Z655" s="329">
        <f t="shared" si="122"/>
        <v>5.3346097974948686E-2</v>
      </c>
      <c r="AA655" s="328">
        <v>-666</v>
      </c>
      <c r="AB655" s="327">
        <v>-2225</v>
      </c>
      <c r="AC655" s="327"/>
      <c r="AD655" s="327"/>
      <c r="AE655" s="330">
        <v>0.1</v>
      </c>
      <c r="AF655" s="330">
        <v>0.1</v>
      </c>
      <c r="AG655" s="327">
        <f t="shared" si="123"/>
        <v>229.495</v>
      </c>
      <c r="AH655" s="327"/>
      <c r="AI655" s="327">
        <f t="shared" si="124"/>
        <v>229.495</v>
      </c>
      <c r="AJ655" s="319" t="s">
        <v>164</v>
      </c>
      <c r="AK655" s="319">
        <v>30</v>
      </c>
      <c r="AL655" s="326">
        <v>50</v>
      </c>
      <c r="AM655" s="331">
        <f t="shared" si="125"/>
        <v>1</v>
      </c>
      <c r="AN655" s="331">
        <f t="shared" si="126"/>
        <v>1</v>
      </c>
      <c r="AO655" s="331"/>
      <c r="AP655" s="331"/>
      <c r="AQ655" s="331">
        <f t="shared" si="127"/>
        <v>1</v>
      </c>
      <c r="AR655" s="332" t="str">
        <f>IF(A655="","",VLOOKUP(A655,'Base Sites'!A:B,2,FALSE))</f>
        <v>Valauto Roncq</v>
      </c>
      <c r="AS655" s="332" t="str">
        <f t="shared" si="128"/>
        <v>VOLKSWAGEN</v>
      </c>
      <c r="AT655" s="331"/>
      <c r="AU655" s="333" t="str">
        <f>IF(A655="","",VLOOKUP(L655,'Base Vendeurs'!A:B,2,FALSE))</f>
        <v>Valauto Roncq VW</v>
      </c>
      <c r="AV655" s="327">
        <f t="shared" si="129"/>
        <v>2389.9499999999998</v>
      </c>
      <c r="AW655" s="329">
        <f t="shared" si="130"/>
        <v>5.3346097974948686E-2</v>
      </c>
      <c r="AX655" s="333" t="str">
        <f t="shared" si="131"/>
        <v>NON</v>
      </c>
      <c r="AY655" s="231">
        <f>+MargesVN[[#This Row],[Total COM]]+MargesVN[[#This Row],[EXT GIE]]+MargesVN[[#This Row],[Forfait immat]]</f>
        <v>309.495</v>
      </c>
    </row>
    <row r="656" spans="1:51" s="231" customFormat="1" ht="11.25" customHeight="1" x14ac:dyDescent="0.25">
      <c r="A656" s="259">
        <v>60</v>
      </c>
      <c r="B656" s="259" t="s">
        <v>163</v>
      </c>
      <c r="C656" s="259" t="s">
        <v>104</v>
      </c>
      <c r="D656" s="150">
        <v>46035</v>
      </c>
      <c r="E656" s="260">
        <v>46030</v>
      </c>
      <c r="F656" s="151"/>
      <c r="G656" s="151"/>
      <c r="H656" s="151"/>
      <c r="I656" s="151"/>
      <c r="J656" s="151"/>
      <c r="K656" s="151">
        <v>0</v>
      </c>
      <c r="L656" s="259" t="s">
        <v>445</v>
      </c>
      <c r="M656" s="259">
        <v>512347</v>
      </c>
      <c r="N656" s="259">
        <v>2347</v>
      </c>
      <c r="O656" s="259" t="s">
        <v>1172</v>
      </c>
      <c r="P656" s="261" t="s">
        <v>1173</v>
      </c>
      <c r="Q656" s="259" t="s">
        <v>157</v>
      </c>
      <c r="R656" s="152">
        <v>28533.33</v>
      </c>
      <c r="S656" s="152">
        <v>1666.67</v>
      </c>
      <c r="T656" s="153">
        <f t="shared" si="120"/>
        <v>30200</v>
      </c>
      <c r="U656" s="154">
        <v>42</v>
      </c>
      <c r="V656" s="152">
        <v>1453.99</v>
      </c>
      <c r="W656" s="262">
        <v>95</v>
      </c>
      <c r="X656" s="155"/>
      <c r="Y656" s="262">
        <f t="shared" si="121"/>
        <v>1358.99</v>
      </c>
      <c r="Z656" s="156">
        <f t="shared" si="122"/>
        <v>4.8145364238410593E-2</v>
      </c>
      <c r="AA656" s="155">
        <v>0</v>
      </c>
      <c r="AB656" s="262">
        <v>-4249.99</v>
      </c>
      <c r="AC656" s="262"/>
      <c r="AD656" s="262"/>
      <c r="AE656" s="157">
        <v>0.1</v>
      </c>
      <c r="AF656" s="157">
        <v>0.1</v>
      </c>
      <c r="AG656" s="262">
        <f t="shared" si="123"/>
        <v>135.899</v>
      </c>
      <c r="AH656" s="262"/>
      <c r="AI656" s="262">
        <f t="shared" si="124"/>
        <v>135.899</v>
      </c>
      <c r="AJ656" s="259" t="s">
        <v>164</v>
      </c>
      <c r="AK656" s="259">
        <v>30</v>
      </c>
      <c r="AL656" s="154"/>
      <c r="AM656" s="263">
        <f t="shared" si="125"/>
        <v>0</v>
      </c>
      <c r="AN656" s="263">
        <f t="shared" si="126"/>
        <v>1</v>
      </c>
      <c r="AO656" s="263"/>
      <c r="AP656" s="263"/>
      <c r="AQ656" s="263">
        <f t="shared" si="127"/>
        <v>0</v>
      </c>
      <c r="AR656" s="158" t="str">
        <f>IF(A656="","",VLOOKUP(A656,'Base Sites'!A:B,2,FALSE))</f>
        <v>Val de Lys Automobiles</v>
      </c>
      <c r="AS656" s="158" t="str">
        <f t="shared" si="128"/>
        <v>VOLKSWAGEN</v>
      </c>
      <c r="AT656" s="263"/>
      <c r="AU656" s="264" t="str">
        <f>IF(A656="","",VLOOKUP(L656,'Base Vendeurs'!A:B,2,FALSE))</f>
        <v xml:space="preserve">Val de Lys </v>
      </c>
      <c r="AV656" s="251">
        <f t="shared" si="129"/>
        <v>1453.99</v>
      </c>
      <c r="AW656" s="156">
        <f t="shared" si="130"/>
        <v>4.8145364238410593E-2</v>
      </c>
      <c r="AX656" s="237" t="str">
        <f t="shared" si="131"/>
        <v>NON</v>
      </c>
      <c r="AY656" s="231">
        <f>+MargesVN[[#This Row],[Total COM]]+MargesVN[[#This Row],[EXT GIE]]+MargesVN[[#This Row],[Forfait immat]]</f>
        <v>165.899</v>
      </c>
    </row>
    <row r="657" spans="1:51" s="231" customFormat="1" ht="11.25" customHeight="1" x14ac:dyDescent="0.25">
      <c r="A657" s="45">
        <v>60</v>
      </c>
      <c r="B657" s="45" t="s">
        <v>163</v>
      </c>
      <c r="C657" s="45" t="s">
        <v>104</v>
      </c>
      <c r="D657" s="44">
        <v>46071</v>
      </c>
      <c r="E657" s="65">
        <v>46067</v>
      </c>
      <c r="F657" s="35"/>
      <c r="G657" s="35"/>
      <c r="H657" s="35"/>
      <c r="I657" s="35"/>
      <c r="J657" s="35"/>
      <c r="K657" s="35">
        <v>0</v>
      </c>
      <c r="L657" s="45" t="s">
        <v>445</v>
      </c>
      <c r="M657" s="45">
        <v>512348</v>
      </c>
      <c r="N657" s="45">
        <v>2348</v>
      </c>
      <c r="O657" s="45" t="s">
        <v>1700</v>
      </c>
      <c r="P657" s="66" t="s">
        <v>1701</v>
      </c>
      <c r="Q657" s="45" t="s">
        <v>157</v>
      </c>
      <c r="R657" s="47">
        <v>28533.33</v>
      </c>
      <c r="S657" s="47">
        <v>1666.67</v>
      </c>
      <c r="T657" s="48">
        <f t="shared" si="120"/>
        <v>30200</v>
      </c>
      <c r="U657" s="49">
        <v>61</v>
      </c>
      <c r="V657" s="47">
        <v>454</v>
      </c>
      <c r="W657" s="46">
        <v>95</v>
      </c>
      <c r="X657" s="50"/>
      <c r="Y657" s="46">
        <f t="shared" si="121"/>
        <v>359</v>
      </c>
      <c r="Z657" s="51">
        <f t="shared" si="122"/>
        <v>1.5033112582781456E-2</v>
      </c>
      <c r="AA657" s="50">
        <v>0</v>
      </c>
      <c r="AB657" s="46">
        <v>-3333.33</v>
      </c>
      <c r="AC657" s="46"/>
      <c r="AD657" s="46"/>
      <c r="AE657" s="52">
        <v>0.1</v>
      </c>
      <c r="AF657" s="52">
        <v>0.1</v>
      </c>
      <c r="AG657" s="46">
        <f t="shared" si="123"/>
        <v>35.9</v>
      </c>
      <c r="AH657" s="46"/>
      <c r="AI657" s="46">
        <f t="shared" si="124"/>
        <v>35.9</v>
      </c>
      <c r="AJ657" s="45" t="s">
        <v>164</v>
      </c>
      <c r="AK657" s="45">
        <v>30</v>
      </c>
      <c r="AL657" s="49"/>
      <c r="AM657" s="238">
        <f t="shared" si="125"/>
        <v>0</v>
      </c>
      <c r="AN657" s="238">
        <f t="shared" si="126"/>
        <v>1</v>
      </c>
      <c r="AO657" s="238"/>
      <c r="AP657" s="238"/>
      <c r="AQ657" s="238">
        <f t="shared" si="127"/>
        <v>0</v>
      </c>
      <c r="AR657" s="96" t="str">
        <f>IF(A657="","",VLOOKUP(A657,'Base Sites'!A:B,2,FALSE))</f>
        <v>Val de Lys Automobiles</v>
      </c>
      <c r="AS657" s="96" t="str">
        <f t="shared" si="128"/>
        <v>VOLKSWAGEN</v>
      </c>
      <c r="AT657" s="238"/>
      <c r="AU657" s="231" t="str">
        <f>IF(A657="","",VLOOKUP(L657,'Base Vendeurs'!A:B,2,FALSE))</f>
        <v xml:space="preserve">Val de Lys </v>
      </c>
      <c r="AV657" s="46">
        <f t="shared" si="129"/>
        <v>454</v>
      </c>
      <c r="AW657" s="51">
        <f t="shared" si="130"/>
        <v>1.5033112582781456E-2</v>
      </c>
      <c r="AX657" s="231" t="str">
        <f t="shared" si="131"/>
        <v>NON</v>
      </c>
      <c r="AY657" s="231">
        <f>+MargesVN[[#This Row],[Total COM]]+MargesVN[[#This Row],[EXT GIE]]+MargesVN[[#This Row],[Forfait immat]]</f>
        <v>65.900000000000006</v>
      </c>
    </row>
    <row r="658" spans="1:51" s="384" customFormat="1" ht="11.25" customHeight="1" x14ac:dyDescent="0.25">
      <c r="A658" s="45">
        <v>60</v>
      </c>
      <c r="B658" s="45" t="s">
        <v>163</v>
      </c>
      <c r="C658" s="45" t="s">
        <v>104</v>
      </c>
      <c r="D658" s="44">
        <v>46038</v>
      </c>
      <c r="E658" s="65">
        <v>46039</v>
      </c>
      <c r="F658" s="35"/>
      <c r="G658" s="35"/>
      <c r="H658" s="35"/>
      <c r="I658" s="35"/>
      <c r="J658" s="35"/>
      <c r="K658" s="35">
        <v>0</v>
      </c>
      <c r="L658" s="45" t="s">
        <v>445</v>
      </c>
      <c r="M658" s="45">
        <v>512349</v>
      </c>
      <c r="N658" s="45">
        <v>2349</v>
      </c>
      <c r="O658" s="45" t="s">
        <v>1162</v>
      </c>
      <c r="P658" s="66" t="s">
        <v>1163</v>
      </c>
      <c r="Q658" s="45" t="s">
        <v>157</v>
      </c>
      <c r="R658" s="47">
        <v>28533.33</v>
      </c>
      <c r="S658" s="47">
        <v>1666.67</v>
      </c>
      <c r="T658" s="48">
        <f t="shared" si="120"/>
        <v>30200</v>
      </c>
      <c r="U658" s="49">
        <v>28</v>
      </c>
      <c r="V658" s="47">
        <v>1453.99</v>
      </c>
      <c r="W658" s="46">
        <v>95</v>
      </c>
      <c r="X658" s="50"/>
      <c r="Y658" s="46">
        <f t="shared" si="121"/>
        <v>1358.99</v>
      </c>
      <c r="Z658" s="51">
        <f t="shared" si="122"/>
        <v>4.8145364238410593E-2</v>
      </c>
      <c r="AA658" s="50">
        <v>0</v>
      </c>
      <c r="AB658" s="46">
        <v>-4249.99</v>
      </c>
      <c r="AC658" s="46"/>
      <c r="AD658" s="46"/>
      <c r="AE658" s="52">
        <v>0.1</v>
      </c>
      <c r="AF658" s="52">
        <v>0.1</v>
      </c>
      <c r="AG658" s="46">
        <f t="shared" si="123"/>
        <v>135.899</v>
      </c>
      <c r="AH658" s="46"/>
      <c r="AI658" s="46">
        <f t="shared" si="124"/>
        <v>135.899</v>
      </c>
      <c r="AJ658" s="45" t="s">
        <v>164</v>
      </c>
      <c r="AK658" s="45">
        <v>30</v>
      </c>
      <c r="AL658" s="49"/>
      <c r="AM658" s="238">
        <f t="shared" si="125"/>
        <v>0</v>
      </c>
      <c r="AN658" s="238">
        <f t="shared" si="126"/>
        <v>1</v>
      </c>
      <c r="AO658" s="238"/>
      <c r="AP658" s="238"/>
      <c r="AQ658" s="238">
        <f t="shared" si="127"/>
        <v>0</v>
      </c>
      <c r="AR658" s="96" t="str">
        <f>IF(A658="","",VLOOKUP(A658,'Base Sites'!A:B,2,FALSE))</f>
        <v>Val de Lys Automobiles</v>
      </c>
      <c r="AS658" s="96" t="str">
        <f t="shared" si="128"/>
        <v>VOLKSWAGEN</v>
      </c>
      <c r="AT658" s="238"/>
      <c r="AU658" s="231" t="str">
        <f>IF(A658="","",VLOOKUP(L658,'Base Vendeurs'!A:B,2,FALSE))</f>
        <v xml:space="preserve">Val de Lys </v>
      </c>
      <c r="AV658" s="46">
        <f t="shared" si="129"/>
        <v>1453.99</v>
      </c>
      <c r="AW658" s="51">
        <f t="shared" si="130"/>
        <v>4.8145364238410593E-2</v>
      </c>
      <c r="AX658" s="237" t="str">
        <f t="shared" si="131"/>
        <v>NON</v>
      </c>
      <c r="AY658" s="231">
        <f>+MargesVN[[#This Row],[Total COM]]+MargesVN[[#This Row],[EXT GIE]]+MargesVN[[#This Row],[Forfait immat]]</f>
        <v>165.899</v>
      </c>
    </row>
    <row r="659" spans="1:51" s="231" customFormat="1" ht="11.25" customHeight="1" x14ac:dyDescent="0.25">
      <c r="A659" s="225">
        <v>60</v>
      </c>
      <c r="B659" s="225" t="s">
        <v>163</v>
      </c>
      <c r="C659" s="225" t="s">
        <v>104</v>
      </c>
      <c r="D659" s="216">
        <v>46035</v>
      </c>
      <c r="E659" s="226">
        <v>46028</v>
      </c>
      <c r="F659" s="217"/>
      <c r="G659" s="217"/>
      <c r="H659" s="217"/>
      <c r="I659" s="217"/>
      <c r="J659" s="217"/>
      <c r="K659" s="217">
        <v>0</v>
      </c>
      <c r="L659" s="225" t="s">
        <v>445</v>
      </c>
      <c r="M659" s="225">
        <v>512353</v>
      </c>
      <c r="N659" s="225">
        <v>2353</v>
      </c>
      <c r="O659" s="225" t="s">
        <v>997</v>
      </c>
      <c r="P659" s="227" t="s">
        <v>998</v>
      </c>
      <c r="Q659" s="225" t="s">
        <v>177</v>
      </c>
      <c r="R659" s="218">
        <v>33863.33</v>
      </c>
      <c r="S659" s="218">
        <v>1470.83</v>
      </c>
      <c r="T659" s="219">
        <f t="shared" si="120"/>
        <v>35334.160000000003</v>
      </c>
      <c r="U659" s="220">
        <v>33</v>
      </c>
      <c r="V659" s="218">
        <v>1635.06</v>
      </c>
      <c r="W659" s="228">
        <v>95</v>
      </c>
      <c r="X659" s="221"/>
      <c r="Y659" s="228">
        <f t="shared" si="121"/>
        <v>1540.06</v>
      </c>
      <c r="Z659" s="222">
        <f t="shared" si="122"/>
        <v>4.6274200377198718E-2</v>
      </c>
      <c r="AA659" s="221">
        <v>0</v>
      </c>
      <c r="AB659" s="469">
        <v>-5566.67</v>
      </c>
      <c r="AC659" s="228"/>
      <c r="AD659" s="228"/>
      <c r="AE659" s="223">
        <v>0.1</v>
      </c>
      <c r="AF659" s="223">
        <v>0.1</v>
      </c>
      <c r="AG659" s="228">
        <f t="shared" si="123"/>
        <v>154.006</v>
      </c>
      <c r="AH659" s="228"/>
      <c r="AI659" s="228">
        <f t="shared" si="124"/>
        <v>154.006</v>
      </c>
      <c r="AJ659" s="225" t="s">
        <v>164</v>
      </c>
      <c r="AK659" s="225">
        <v>30</v>
      </c>
      <c r="AL659" s="220"/>
      <c r="AM659" s="229">
        <f t="shared" si="125"/>
        <v>0</v>
      </c>
      <c r="AN659" s="229">
        <f t="shared" si="126"/>
        <v>1</v>
      </c>
      <c r="AO659" s="229"/>
      <c r="AP659" s="229"/>
      <c r="AQ659" s="229">
        <f t="shared" si="127"/>
        <v>0</v>
      </c>
      <c r="AR659" s="224" t="str">
        <f>IF(A659="","",VLOOKUP(A659,'Base Sites'!A:B,2,FALSE))</f>
        <v>Val de Lys Automobiles</v>
      </c>
      <c r="AS659" s="224" t="str">
        <f t="shared" si="128"/>
        <v>VOLKSWAGEN</v>
      </c>
      <c r="AT659" s="229"/>
      <c r="AU659" s="230" t="str">
        <f>IF(A659="","",VLOOKUP(L659,'Base Vendeurs'!A:B,2,FALSE))</f>
        <v xml:space="preserve">Val de Lys </v>
      </c>
      <c r="AV659" s="228">
        <f t="shared" si="129"/>
        <v>1635.06</v>
      </c>
      <c r="AW659" s="222">
        <f t="shared" si="130"/>
        <v>4.6274200377198718E-2</v>
      </c>
      <c r="AX659" s="230" t="str">
        <f t="shared" si="131"/>
        <v>NON</v>
      </c>
      <c r="AY659" s="231">
        <f>+MargesVN[[#This Row],[Total COM]]+MargesVN[[#This Row],[EXT GIE]]+MargesVN[[#This Row],[Forfait immat]]</f>
        <v>184.006</v>
      </c>
    </row>
    <row r="660" spans="1:51" s="231" customFormat="1" ht="11.25" customHeight="1" x14ac:dyDescent="0.25">
      <c r="A660" s="319">
        <v>10</v>
      </c>
      <c r="B660" s="319" t="s">
        <v>163</v>
      </c>
      <c r="C660" s="319" t="s">
        <v>104</v>
      </c>
      <c r="D660" s="320">
        <v>46085</v>
      </c>
      <c r="E660" s="321">
        <v>46086</v>
      </c>
      <c r="F660" s="322"/>
      <c r="G660" s="322"/>
      <c r="H660" s="322"/>
      <c r="I660" s="322"/>
      <c r="J660" s="322"/>
      <c r="K660" s="322">
        <v>0</v>
      </c>
      <c r="L660" s="319" t="s">
        <v>195</v>
      </c>
      <c r="M660" s="319">
        <v>512431</v>
      </c>
      <c r="N660" s="319">
        <v>2431</v>
      </c>
      <c r="O660" s="319" t="s">
        <v>2595</v>
      </c>
      <c r="P660" s="323" t="s">
        <v>2564</v>
      </c>
      <c r="Q660" s="319" t="s">
        <v>26</v>
      </c>
      <c r="R660" s="324">
        <v>37113.33</v>
      </c>
      <c r="S660" s="324">
        <v>1616.68</v>
      </c>
      <c r="T660" s="325">
        <f t="shared" si="120"/>
        <v>38730.01</v>
      </c>
      <c r="U660" s="326">
        <v>82</v>
      </c>
      <c r="V660" s="324">
        <v>1459.41</v>
      </c>
      <c r="W660" s="327">
        <v>95</v>
      </c>
      <c r="X660" s="328"/>
      <c r="Y660" s="327">
        <f t="shared" si="121"/>
        <v>1364.41</v>
      </c>
      <c r="Z660" s="329">
        <f t="shared" si="122"/>
        <v>3.76816324085638E-2</v>
      </c>
      <c r="AA660" s="328">
        <v>-4304.01</v>
      </c>
      <c r="AB660" s="327">
        <v>0</v>
      </c>
      <c r="AC660" s="327"/>
      <c r="AD660" s="327"/>
      <c r="AE660" s="330">
        <v>0.13</v>
      </c>
      <c r="AF660" s="330">
        <v>0.13</v>
      </c>
      <c r="AG660" s="327">
        <f t="shared" si="123"/>
        <v>177.37330000000003</v>
      </c>
      <c r="AH660" s="327"/>
      <c r="AI660" s="327">
        <f t="shared" si="124"/>
        <v>177.37330000000003</v>
      </c>
      <c r="AJ660" s="319" t="s">
        <v>164</v>
      </c>
      <c r="AK660" s="319"/>
      <c r="AL660" s="326"/>
      <c r="AM660" s="331">
        <f t="shared" si="125"/>
        <v>0</v>
      </c>
      <c r="AN660" s="331">
        <f t="shared" si="126"/>
        <v>1</v>
      </c>
      <c r="AO660" s="331"/>
      <c r="AP660" s="331"/>
      <c r="AQ660" s="331">
        <f t="shared" si="127"/>
        <v>0</v>
      </c>
      <c r="AR660" s="332" t="str">
        <f>IF(A660="","",VLOOKUP(A660,'Base Sites'!A:B,2,FALSE))</f>
        <v>Valauto Roncq</v>
      </c>
      <c r="AS660" s="332" t="str">
        <f t="shared" si="128"/>
        <v>VOLKSWAGEN</v>
      </c>
      <c r="AT660" s="331"/>
      <c r="AU660" s="333" t="str">
        <f>IF(A660="","",VLOOKUP(L660,'Base Vendeurs'!A:B,2,FALSE))</f>
        <v>Valauto Roncq VW</v>
      </c>
      <c r="AV660" s="327">
        <f t="shared" si="129"/>
        <v>1459.41</v>
      </c>
      <c r="AW660" s="329">
        <f t="shared" si="130"/>
        <v>3.76816324085638E-2</v>
      </c>
      <c r="AX660" s="333" t="str">
        <f t="shared" si="131"/>
        <v>NON</v>
      </c>
      <c r="AY660" s="231">
        <f>+MargesVN[[#This Row],[Total COM]]+MargesVN[[#This Row],[EXT GIE]]+MargesVN[[#This Row],[Forfait immat]]</f>
        <v>177.37330000000003</v>
      </c>
    </row>
    <row r="661" spans="1:51" s="231" customFormat="1" ht="11.25" customHeight="1" x14ac:dyDescent="0.25">
      <c r="A661" s="401">
        <v>10</v>
      </c>
      <c r="B661" s="401" t="s">
        <v>163</v>
      </c>
      <c r="C661" s="401" t="s">
        <v>104</v>
      </c>
      <c r="D661" s="402">
        <v>46163</v>
      </c>
      <c r="E661" s="403">
        <v>46164</v>
      </c>
      <c r="F661" s="404"/>
      <c r="G661" s="404"/>
      <c r="H661" s="404"/>
      <c r="I661" s="404"/>
      <c r="J661" s="404"/>
      <c r="K661" s="404">
        <v>0</v>
      </c>
      <c r="L661" s="401" t="s">
        <v>195</v>
      </c>
      <c r="M661" s="401">
        <v>512434</v>
      </c>
      <c r="N661" s="401">
        <v>2434</v>
      </c>
      <c r="O661" s="401" t="s">
        <v>4181</v>
      </c>
      <c r="P661" s="405" t="s">
        <v>4182</v>
      </c>
      <c r="Q661" s="401" t="s">
        <v>26</v>
      </c>
      <c r="R661" s="406">
        <v>44655</v>
      </c>
      <c r="S661" s="406">
        <v>1845.83</v>
      </c>
      <c r="T661" s="407">
        <f t="shared" si="120"/>
        <v>46500.83</v>
      </c>
      <c r="U661" s="408">
        <v>224</v>
      </c>
      <c r="V661" s="406">
        <v>600.35</v>
      </c>
      <c r="W661" s="409">
        <v>95</v>
      </c>
      <c r="X661" s="410"/>
      <c r="Y661" s="409">
        <f t="shared" si="121"/>
        <v>505.35</v>
      </c>
      <c r="Z661" s="411">
        <f t="shared" si="122"/>
        <v>1.2910522242291158E-2</v>
      </c>
      <c r="AA661" s="410">
        <v>-5191.08</v>
      </c>
      <c r="AB661" s="409">
        <v>0</v>
      </c>
      <c r="AC661" s="409"/>
      <c r="AD661" s="409"/>
      <c r="AE661" s="412">
        <v>0.12</v>
      </c>
      <c r="AF661" s="412">
        <v>0.13</v>
      </c>
      <c r="AG661" s="409">
        <f t="shared" si="123"/>
        <v>60.642000000000003</v>
      </c>
      <c r="AH661" s="409"/>
      <c r="AI661" s="409">
        <f t="shared" si="124"/>
        <v>60.642000000000003</v>
      </c>
      <c r="AJ661" s="401" t="s">
        <v>164</v>
      </c>
      <c r="AK661" s="401">
        <v>30</v>
      </c>
      <c r="AL661" s="408">
        <v>50</v>
      </c>
      <c r="AM661" s="413">
        <f t="shared" si="125"/>
        <v>1</v>
      </c>
      <c r="AN661" s="413">
        <f t="shared" si="126"/>
        <v>1</v>
      </c>
      <c r="AO661" s="413"/>
      <c r="AP661" s="413"/>
      <c r="AQ661" s="413">
        <f t="shared" si="127"/>
        <v>1</v>
      </c>
      <c r="AR661" s="414" t="str">
        <f>IF(A661="","",VLOOKUP(A661,'Base Sites'!A:B,2,FALSE))</f>
        <v>Valauto Roncq</v>
      </c>
      <c r="AS661" s="414" t="str">
        <f t="shared" si="128"/>
        <v>VOLKSWAGEN</v>
      </c>
      <c r="AT661" s="413"/>
      <c r="AU661" s="415" t="str">
        <f>IF(A661="","",VLOOKUP(L661,'Base Vendeurs'!A:B,2,FALSE))</f>
        <v>Valauto Roncq VW</v>
      </c>
      <c r="AV661" s="409">
        <f t="shared" si="129"/>
        <v>600.35</v>
      </c>
      <c r="AW661" s="411">
        <f t="shared" si="130"/>
        <v>1.2910522242291158E-2</v>
      </c>
      <c r="AX661" s="415" t="str">
        <f t="shared" si="131"/>
        <v>NON</v>
      </c>
      <c r="AY661" s="231">
        <f>+MargesVN[[#This Row],[Total COM]]+MargesVN[[#This Row],[EXT GIE]]+MargesVN[[#This Row],[Forfait immat]]</f>
        <v>140.642</v>
      </c>
    </row>
    <row r="662" spans="1:51" s="231" customFormat="1" ht="11.25" customHeight="1" x14ac:dyDescent="0.25">
      <c r="A662" s="286">
        <v>10</v>
      </c>
      <c r="B662" s="286" t="s">
        <v>163</v>
      </c>
      <c r="C662" s="286" t="s">
        <v>104</v>
      </c>
      <c r="D662" s="180">
        <v>46045</v>
      </c>
      <c r="E662" s="287">
        <v>46045</v>
      </c>
      <c r="F662" s="181"/>
      <c r="G662" s="181"/>
      <c r="H662" s="181"/>
      <c r="I662" s="181"/>
      <c r="J662" s="181"/>
      <c r="K662" s="181">
        <v>0</v>
      </c>
      <c r="L662" s="286" t="s">
        <v>35</v>
      </c>
      <c r="M662" s="286">
        <v>512436</v>
      </c>
      <c r="N662" s="286">
        <v>2436</v>
      </c>
      <c r="O662" s="286" t="s">
        <v>960</v>
      </c>
      <c r="P662" s="288" t="s">
        <v>961</v>
      </c>
      <c r="Q662" s="286" t="s">
        <v>26</v>
      </c>
      <c r="R662" s="182">
        <v>43696.67</v>
      </c>
      <c r="S662" s="182">
        <v>1820.83</v>
      </c>
      <c r="T662" s="183">
        <f t="shared" si="120"/>
        <v>45517.5</v>
      </c>
      <c r="U662" s="184">
        <v>374</v>
      </c>
      <c r="V662" s="182">
        <v>-353.99</v>
      </c>
      <c r="W662" s="289">
        <v>94.99</v>
      </c>
      <c r="X662" s="185"/>
      <c r="Y662" s="289">
        <f t="shared" si="121"/>
        <v>-448.98</v>
      </c>
      <c r="Z662" s="186">
        <f t="shared" si="122"/>
        <v>-7.7770088427527879E-3</v>
      </c>
      <c r="AA662" s="185">
        <v>-4096.58</v>
      </c>
      <c r="AB662" s="289">
        <v>0</v>
      </c>
      <c r="AC662" s="289"/>
      <c r="AD662" s="289" t="s">
        <v>1221</v>
      </c>
      <c r="AE662" s="187"/>
      <c r="AF662" s="187">
        <v>0.13</v>
      </c>
      <c r="AG662" s="289">
        <f t="shared" si="123"/>
        <v>0</v>
      </c>
      <c r="AH662" s="289">
        <v>150</v>
      </c>
      <c r="AI662" s="289">
        <f t="shared" si="124"/>
        <v>150</v>
      </c>
      <c r="AJ662" s="286" t="s">
        <v>164</v>
      </c>
      <c r="AK662" s="286"/>
      <c r="AL662" s="184"/>
      <c r="AM662" s="290">
        <f t="shared" si="125"/>
        <v>0</v>
      </c>
      <c r="AN662" s="290">
        <f t="shared" si="126"/>
        <v>1</v>
      </c>
      <c r="AO662" s="290"/>
      <c r="AP662" s="290"/>
      <c r="AQ662" s="290">
        <f t="shared" si="127"/>
        <v>0</v>
      </c>
      <c r="AR662" s="188" t="str">
        <f>IF(A662="","",VLOOKUP(A662,'Base Sites'!A:B,2,FALSE))</f>
        <v>Valauto Roncq</v>
      </c>
      <c r="AS662" s="188" t="str">
        <f t="shared" si="128"/>
        <v>VOLKSWAGEN</v>
      </c>
      <c r="AT662" s="290"/>
      <c r="AU662" s="291" t="str">
        <f>IF(A662="","",VLOOKUP(L662,'Base Vendeurs'!A:B,2,FALSE))</f>
        <v>Valauto Roncq VW</v>
      </c>
      <c r="AV662" s="289">
        <f t="shared" si="129"/>
        <v>-353.99</v>
      </c>
      <c r="AW662" s="186">
        <f t="shared" si="130"/>
        <v>-7.7770088427527879E-3</v>
      </c>
      <c r="AX662" s="237" t="str">
        <f t="shared" si="131"/>
        <v>OUI</v>
      </c>
      <c r="AY662" s="231">
        <f>+MargesVN[[#This Row],[Total COM]]+MargesVN[[#This Row],[EXT GIE]]+MargesVN[[#This Row],[Forfait immat]]</f>
        <v>150</v>
      </c>
    </row>
    <row r="663" spans="1:51" s="231" customFormat="1" ht="11.25" customHeight="1" x14ac:dyDescent="0.25">
      <c r="A663" s="266">
        <v>60</v>
      </c>
      <c r="B663" s="266" t="s">
        <v>163</v>
      </c>
      <c r="C663" s="266" t="s">
        <v>104</v>
      </c>
      <c r="D663" s="161">
        <v>46050</v>
      </c>
      <c r="E663" s="267">
        <v>46051</v>
      </c>
      <c r="F663" s="162"/>
      <c r="G663" s="162"/>
      <c r="H663" s="162"/>
      <c r="I663" s="162"/>
      <c r="J663" s="162"/>
      <c r="K663" s="162">
        <v>0</v>
      </c>
      <c r="L663" s="266" t="s">
        <v>445</v>
      </c>
      <c r="M663" s="266">
        <v>512471</v>
      </c>
      <c r="N663" s="266">
        <v>2471</v>
      </c>
      <c r="O663" s="266" t="s">
        <v>1160</v>
      </c>
      <c r="P663" s="268" t="s">
        <v>1161</v>
      </c>
      <c r="Q663" s="266" t="s">
        <v>157</v>
      </c>
      <c r="R663" s="163">
        <v>28533.33</v>
      </c>
      <c r="S663" s="163">
        <v>1758.34</v>
      </c>
      <c r="T663" s="164">
        <f t="shared" si="120"/>
        <v>30291.670000000002</v>
      </c>
      <c r="U663" s="165">
        <v>48</v>
      </c>
      <c r="V663" s="163">
        <v>1458.12</v>
      </c>
      <c r="W663" s="251">
        <v>95</v>
      </c>
      <c r="X663" s="166"/>
      <c r="Y663" s="251">
        <f t="shared" si="121"/>
        <v>1363.12</v>
      </c>
      <c r="Z663" s="167">
        <f t="shared" si="122"/>
        <v>4.8136005707179561E-2</v>
      </c>
      <c r="AA663" s="166">
        <v>0</v>
      </c>
      <c r="AB663" s="251">
        <v>-4249.99</v>
      </c>
      <c r="AC663" s="251"/>
      <c r="AD663" s="251"/>
      <c r="AE663" s="168">
        <v>0.1</v>
      </c>
      <c r="AF663" s="168">
        <v>0.1</v>
      </c>
      <c r="AG663" s="251">
        <f t="shared" si="123"/>
        <v>136.31199999999998</v>
      </c>
      <c r="AH663" s="251"/>
      <c r="AI663" s="251">
        <f t="shared" si="124"/>
        <v>136.31199999999998</v>
      </c>
      <c r="AJ663" s="266" t="s">
        <v>164</v>
      </c>
      <c r="AK663" s="266">
        <v>30</v>
      </c>
      <c r="AL663" s="165"/>
      <c r="AM663" s="269">
        <f t="shared" si="125"/>
        <v>0</v>
      </c>
      <c r="AN663" s="269">
        <f t="shared" si="126"/>
        <v>1</v>
      </c>
      <c r="AO663" s="269"/>
      <c r="AP663" s="269"/>
      <c r="AQ663" s="269">
        <f t="shared" si="127"/>
        <v>0</v>
      </c>
      <c r="AR663" s="169" t="str">
        <f>IF(A663="","",VLOOKUP(A663,'Base Sites'!A:B,2,FALSE))</f>
        <v>Val de Lys Automobiles</v>
      </c>
      <c r="AS663" s="169" t="str">
        <f t="shared" si="128"/>
        <v>VOLKSWAGEN</v>
      </c>
      <c r="AT663" s="269"/>
      <c r="AU663" s="270" t="str">
        <f>IF(A663="","",VLOOKUP(L663,'Base Vendeurs'!A:B,2,FALSE))</f>
        <v xml:space="preserve">Val de Lys </v>
      </c>
      <c r="AV663" s="251">
        <f t="shared" si="129"/>
        <v>1458.12</v>
      </c>
      <c r="AW663" s="167">
        <f t="shared" si="130"/>
        <v>4.8136005707179561E-2</v>
      </c>
      <c r="AX663" s="237" t="str">
        <f t="shared" si="131"/>
        <v>NON</v>
      </c>
      <c r="AY663" s="231">
        <f>+MargesVN[[#This Row],[Total COM]]+MargesVN[[#This Row],[EXT GIE]]+MargesVN[[#This Row],[Forfait immat]]</f>
        <v>166.31199999999998</v>
      </c>
    </row>
    <row r="664" spans="1:51" s="231" customFormat="1" ht="11.25" customHeight="1" x14ac:dyDescent="0.25">
      <c r="A664" s="319">
        <v>60</v>
      </c>
      <c r="B664" s="319" t="s">
        <v>163</v>
      </c>
      <c r="C664" s="319" t="s">
        <v>104</v>
      </c>
      <c r="D664" s="320">
        <v>46107</v>
      </c>
      <c r="E664" s="321">
        <v>46108</v>
      </c>
      <c r="F664" s="322"/>
      <c r="G664" s="322"/>
      <c r="H664" s="322"/>
      <c r="I664" s="322"/>
      <c r="J664" s="322"/>
      <c r="K664" s="322">
        <v>0</v>
      </c>
      <c r="L664" s="319" t="s">
        <v>365</v>
      </c>
      <c r="M664" s="319">
        <v>512472</v>
      </c>
      <c r="N664" s="319">
        <v>2472</v>
      </c>
      <c r="O664" s="319" t="s">
        <v>2819</v>
      </c>
      <c r="P664" s="323" t="s">
        <v>2820</v>
      </c>
      <c r="Q664" s="319" t="s">
        <v>157</v>
      </c>
      <c r="R664" s="324">
        <v>28533.33</v>
      </c>
      <c r="S664" s="324">
        <v>1441.67</v>
      </c>
      <c r="T664" s="325">
        <f t="shared" si="120"/>
        <v>29975</v>
      </c>
      <c r="U664" s="326">
        <v>27</v>
      </c>
      <c r="V664" s="324">
        <v>694.51</v>
      </c>
      <c r="W664" s="327">
        <v>95</v>
      </c>
      <c r="X664" s="328"/>
      <c r="Y664" s="327">
        <f t="shared" si="121"/>
        <v>599.51</v>
      </c>
      <c r="Z664" s="329">
        <f t="shared" si="122"/>
        <v>2.3169641367806505E-2</v>
      </c>
      <c r="AA664" s="328">
        <v>0</v>
      </c>
      <c r="AB664" s="327">
        <v>0</v>
      </c>
      <c r="AC664" s="327"/>
      <c r="AD664" s="327"/>
      <c r="AE664" s="330">
        <v>0.1</v>
      </c>
      <c r="AF664" s="330">
        <v>0.1</v>
      </c>
      <c r="AG664" s="327">
        <f t="shared" si="123"/>
        <v>59.951000000000001</v>
      </c>
      <c r="AH664" s="327"/>
      <c r="AI664" s="327">
        <f t="shared" si="124"/>
        <v>59.951000000000001</v>
      </c>
      <c r="AJ664" s="319" t="s">
        <v>164</v>
      </c>
      <c r="AK664" s="319"/>
      <c r="AL664" s="326"/>
      <c r="AM664" s="331">
        <f t="shared" si="125"/>
        <v>0</v>
      </c>
      <c r="AN664" s="331">
        <f t="shared" si="126"/>
        <v>1</v>
      </c>
      <c r="AO664" s="331"/>
      <c r="AP664" s="331"/>
      <c r="AQ664" s="331">
        <f t="shared" si="127"/>
        <v>0</v>
      </c>
      <c r="AR664" s="332" t="str">
        <f>IF(A664="","",VLOOKUP(A664,'Base Sites'!A:B,2,FALSE))</f>
        <v>Val de Lys Automobiles</v>
      </c>
      <c r="AS664" s="332" t="str">
        <f t="shared" si="128"/>
        <v>VOLKSWAGEN</v>
      </c>
      <c r="AT664" s="331"/>
      <c r="AU664" s="333" t="str">
        <f>IF(A664="","",VLOOKUP(L664,'Base Vendeurs'!A:B,2,FALSE))</f>
        <v xml:space="preserve">Val de Lys </v>
      </c>
      <c r="AV664" s="327">
        <f t="shared" si="129"/>
        <v>694.51</v>
      </c>
      <c r="AW664" s="329">
        <f t="shared" si="130"/>
        <v>2.3169641367806505E-2</v>
      </c>
      <c r="AX664" s="333" t="str">
        <f t="shared" si="131"/>
        <v>NON</v>
      </c>
      <c r="AY664" s="231">
        <f>+MargesVN[[#This Row],[Total COM]]+MargesVN[[#This Row],[EXT GIE]]+MargesVN[[#This Row],[Forfait immat]]</f>
        <v>59.951000000000001</v>
      </c>
    </row>
    <row r="665" spans="1:51" s="231" customFormat="1" ht="11.25" customHeight="1" x14ac:dyDescent="0.25">
      <c r="A665" s="401">
        <v>60</v>
      </c>
      <c r="B665" s="401" t="s">
        <v>185</v>
      </c>
      <c r="C665" s="401" t="s">
        <v>104</v>
      </c>
      <c r="D665" s="402">
        <v>46169</v>
      </c>
      <c r="E665" s="403">
        <v>46170</v>
      </c>
      <c r="F665" s="404" t="s">
        <v>165</v>
      </c>
      <c r="G665" s="404"/>
      <c r="H665" s="404"/>
      <c r="I665" s="404"/>
      <c r="J665" s="404"/>
      <c r="K665" s="404">
        <v>0</v>
      </c>
      <c r="L665" s="401" t="s">
        <v>365</v>
      </c>
      <c r="M665" s="401">
        <v>512475</v>
      </c>
      <c r="N665" s="401">
        <v>2475</v>
      </c>
      <c r="O665" s="401" t="s">
        <v>4302</v>
      </c>
      <c r="P665" s="405" t="s">
        <v>4303</v>
      </c>
      <c r="Q665" s="401" t="s">
        <v>23</v>
      </c>
      <c r="R665" s="406">
        <v>23014</v>
      </c>
      <c r="S665" s="406">
        <v>1545.83</v>
      </c>
      <c r="T665" s="407">
        <f t="shared" si="120"/>
        <v>24559.83</v>
      </c>
      <c r="U665" s="408">
        <v>44</v>
      </c>
      <c r="V665" s="406">
        <v>-82.38</v>
      </c>
      <c r="W665" s="409">
        <v>95</v>
      </c>
      <c r="X665" s="410"/>
      <c r="Y665" s="409">
        <f t="shared" si="121"/>
        <v>-177.38</v>
      </c>
      <c r="Z665" s="411">
        <f t="shared" si="122"/>
        <v>-3.3542577452694089E-3</v>
      </c>
      <c r="AA665" s="410">
        <v>423</v>
      </c>
      <c r="AB665" s="409">
        <v>0</v>
      </c>
      <c r="AC665" s="409"/>
      <c r="AD665" s="409" t="s">
        <v>230</v>
      </c>
      <c r="AE665" s="412"/>
      <c r="AF665" s="412">
        <v>0.08</v>
      </c>
      <c r="AG665" s="409">
        <f t="shared" si="123"/>
        <v>0</v>
      </c>
      <c r="AH665" s="409"/>
      <c r="AI665" s="409">
        <f t="shared" si="124"/>
        <v>0</v>
      </c>
      <c r="AJ665" s="401" t="s">
        <v>164</v>
      </c>
      <c r="AK665" s="401">
        <v>1</v>
      </c>
      <c r="AL665" s="408" t="s">
        <v>293</v>
      </c>
      <c r="AM665" s="413">
        <f t="shared" si="125"/>
        <v>1</v>
      </c>
      <c r="AN665" s="413">
        <f t="shared" si="126"/>
        <v>1</v>
      </c>
      <c r="AO665" s="413"/>
      <c r="AP665" s="413"/>
      <c r="AQ665" s="413">
        <f t="shared" si="127"/>
        <v>1</v>
      </c>
      <c r="AR665" s="414" t="str">
        <f>IF(A665="","",VLOOKUP(A665,'Base Sites'!A:B,2,FALSE))</f>
        <v>Val de Lys Automobiles</v>
      </c>
      <c r="AS665" s="414" t="str">
        <f t="shared" si="128"/>
        <v>VOLKSWAGEN</v>
      </c>
      <c r="AT665" s="413"/>
      <c r="AU665" s="415" t="str">
        <f>IF(A665="","",VLOOKUP(L665,'Base Vendeurs'!A:B,2,FALSE))</f>
        <v xml:space="preserve">Val de Lys </v>
      </c>
      <c r="AV665" s="409">
        <f t="shared" si="129"/>
        <v>-82.38</v>
      </c>
      <c r="AW665" s="411">
        <f t="shared" si="130"/>
        <v>-3.3542577452694089E-3</v>
      </c>
      <c r="AX665" s="415" t="str">
        <f t="shared" si="131"/>
        <v>OUI</v>
      </c>
      <c r="AY665" s="231">
        <f>+MargesVN[[#This Row],[Total COM]]+MargesVN[[#This Row],[EXT GIE]]+MargesVN[[#This Row],[Forfait immat]]</f>
        <v>1</v>
      </c>
    </row>
    <row r="666" spans="1:51" s="231" customFormat="1" ht="11.25" customHeight="1" x14ac:dyDescent="0.25">
      <c r="A666" s="401">
        <v>60</v>
      </c>
      <c r="B666" s="401" t="s">
        <v>163</v>
      </c>
      <c r="C666" s="401" t="s">
        <v>104</v>
      </c>
      <c r="D666" s="402">
        <v>46077</v>
      </c>
      <c r="E666" s="403">
        <v>46079</v>
      </c>
      <c r="F666" s="404"/>
      <c r="G666" s="404"/>
      <c r="H666" s="404"/>
      <c r="I666" s="404"/>
      <c r="J666" s="404"/>
      <c r="K666" s="404">
        <v>0</v>
      </c>
      <c r="L666" s="401" t="s">
        <v>33</v>
      </c>
      <c r="M666" s="401">
        <v>512476</v>
      </c>
      <c r="N666" s="401">
        <v>2476</v>
      </c>
      <c r="O666" s="401" t="s">
        <v>1850</v>
      </c>
      <c r="P666" s="405" t="s">
        <v>1851</v>
      </c>
      <c r="Q666" s="401" t="s">
        <v>23</v>
      </c>
      <c r="R666" s="406">
        <v>20605.669999999998</v>
      </c>
      <c r="S666" s="406">
        <v>720.83</v>
      </c>
      <c r="T666" s="407">
        <f t="shared" si="120"/>
        <v>21326.5</v>
      </c>
      <c r="U666" s="408">
        <v>29</v>
      </c>
      <c r="V666" s="406">
        <v>473.79999999999995</v>
      </c>
      <c r="W666" s="409">
        <v>95</v>
      </c>
      <c r="X666" s="410"/>
      <c r="Y666" s="409">
        <f t="shared" si="121"/>
        <v>378.79999999999995</v>
      </c>
      <c r="Z666" s="411">
        <f t="shared" si="122"/>
        <v>2.2216491219843853E-2</v>
      </c>
      <c r="AA666" s="410">
        <v>0</v>
      </c>
      <c r="AB666" s="409">
        <v>-2356.67</v>
      </c>
      <c r="AC666" s="409"/>
      <c r="AD666" s="409"/>
      <c r="AE666" s="412"/>
      <c r="AF666" s="412">
        <v>0</v>
      </c>
      <c r="AG666" s="409">
        <f t="shared" si="123"/>
        <v>0</v>
      </c>
      <c r="AH666" s="409"/>
      <c r="AI666" s="409">
        <f t="shared" si="124"/>
        <v>0</v>
      </c>
      <c r="AJ666" s="401" t="s">
        <v>164</v>
      </c>
      <c r="AK666" s="401">
        <v>1</v>
      </c>
      <c r="AL666" s="408" t="s">
        <v>293</v>
      </c>
      <c r="AM666" s="413">
        <f t="shared" si="125"/>
        <v>1</v>
      </c>
      <c r="AN666" s="413">
        <f t="shared" si="126"/>
        <v>1</v>
      </c>
      <c r="AO666" s="413"/>
      <c r="AP666" s="413"/>
      <c r="AQ666" s="413">
        <f t="shared" si="127"/>
        <v>1</v>
      </c>
      <c r="AR666" s="414" t="str">
        <f>IF(A666="","",VLOOKUP(A666,'Base Sites'!A:B,2,FALSE))</f>
        <v>Val de Lys Automobiles</v>
      </c>
      <c r="AS666" s="414" t="str">
        <f t="shared" si="128"/>
        <v>VOLKSWAGEN</v>
      </c>
      <c r="AT666" s="413"/>
      <c r="AU666" s="415" t="str">
        <f>IF(A666="","",VLOOKUP(L666,'Base Vendeurs'!A:B,2,FALSE))</f>
        <v>Sociétés NORD</v>
      </c>
      <c r="AV666" s="409">
        <f t="shared" si="129"/>
        <v>473.79999999999995</v>
      </c>
      <c r="AW666" s="411">
        <f t="shared" si="130"/>
        <v>2.2216491219843853E-2</v>
      </c>
      <c r="AX666" s="415" t="str">
        <f t="shared" si="131"/>
        <v>NON</v>
      </c>
      <c r="AY666" s="231">
        <f>+MargesVN[[#This Row],[Total COM]]+MargesVN[[#This Row],[EXT GIE]]+MargesVN[[#This Row],[Forfait immat]]</f>
        <v>1</v>
      </c>
    </row>
    <row r="667" spans="1:51" s="231" customFormat="1" ht="11.25" customHeight="1" x14ac:dyDescent="0.25">
      <c r="A667" s="45">
        <v>60</v>
      </c>
      <c r="B667" s="45" t="s">
        <v>163</v>
      </c>
      <c r="C667" s="45" t="s">
        <v>104</v>
      </c>
      <c r="D667" s="44">
        <v>46078</v>
      </c>
      <c r="E667" s="65">
        <v>46077</v>
      </c>
      <c r="F667" s="35"/>
      <c r="G667" s="35"/>
      <c r="H667" s="35"/>
      <c r="I667" s="35"/>
      <c r="J667" s="35"/>
      <c r="K667" s="35"/>
      <c r="L667" s="45" t="s">
        <v>445</v>
      </c>
      <c r="M667" s="45">
        <v>512477</v>
      </c>
      <c r="N667" s="45">
        <v>2477</v>
      </c>
      <c r="O667" s="45" t="s">
        <v>1904</v>
      </c>
      <c r="P667" s="66" t="s">
        <v>1905</v>
      </c>
      <c r="Q667" s="45" t="s">
        <v>23</v>
      </c>
      <c r="R667" s="47">
        <v>20605.669999999998</v>
      </c>
      <c r="S667" s="47">
        <v>720.83</v>
      </c>
      <c r="T667" s="48">
        <f t="shared" si="120"/>
        <v>21326.5</v>
      </c>
      <c r="U667" s="49">
        <v>30</v>
      </c>
      <c r="V667" s="47">
        <v>777.86</v>
      </c>
      <c r="W667" s="46">
        <v>95</v>
      </c>
      <c r="X667" s="50"/>
      <c r="Y667" s="46">
        <f t="shared" si="121"/>
        <v>682.86</v>
      </c>
      <c r="Z667" s="51">
        <f t="shared" si="122"/>
        <v>3.6473870536656273E-2</v>
      </c>
      <c r="AA667" s="50">
        <v>0</v>
      </c>
      <c r="AB667" s="46">
        <v>-2356.67</v>
      </c>
      <c r="AC667" s="46"/>
      <c r="AD667" s="46"/>
      <c r="AE667" s="52">
        <v>0.13</v>
      </c>
      <c r="AF667" s="52">
        <v>0.13</v>
      </c>
      <c r="AG667" s="46">
        <f t="shared" si="123"/>
        <v>88.771799999999999</v>
      </c>
      <c r="AH667" s="46"/>
      <c r="AI667" s="46">
        <f t="shared" si="124"/>
        <v>88.771799999999999</v>
      </c>
      <c r="AJ667" s="45" t="s">
        <v>164</v>
      </c>
      <c r="AK667" s="45">
        <v>30</v>
      </c>
      <c r="AL667" s="49">
        <v>50</v>
      </c>
      <c r="AM667" s="238">
        <f t="shared" si="125"/>
        <v>1</v>
      </c>
      <c r="AN667" s="238">
        <f t="shared" si="126"/>
        <v>1</v>
      </c>
      <c r="AO667" s="238"/>
      <c r="AP667" s="238"/>
      <c r="AQ667" s="238">
        <f t="shared" si="127"/>
        <v>1</v>
      </c>
      <c r="AR667" s="96" t="str">
        <f>IF(A667="","",VLOOKUP(A667,'Base Sites'!A:B,2,FALSE))</f>
        <v>Val de Lys Automobiles</v>
      </c>
      <c r="AS667" s="96" t="str">
        <f t="shared" si="128"/>
        <v>VOLKSWAGEN</v>
      </c>
      <c r="AT667" s="238"/>
      <c r="AU667" s="231" t="str">
        <f>IF(A667="","",VLOOKUP(L667,'Base Vendeurs'!A:B,2,FALSE))</f>
        <v xml:space="preserve">Val de Lys </v>
      </c>
      <c r="AV667" s="46">
        <f t="shared" si="129"/>
        <v>777.86</v>
      </c>
      <c r="AW667" s="51">
        <f t="shared" si="130"/>
        <v>3.6473870536656273E-2</v>
      </c>
      <c r="AX667" s="231" t="str">
        <f t="shared" si="131"/>
        <v>NON</v>
      </c>
      <c r="AY667" s="231">
        <f>+MargesVN[[#This Row],[Total COM]]+MargesVN[[#This Row],[EXT GIE]]+MargesVN[[#This Row],[Forfait immat]]</f>
        <v>168.77179999999998</v>
      </c>
    </row>
    <row r="668" spans="1:51" s="231" customFormat="1" ht="11.25" customHeight="1" x14ac:dyDescent="0.25">
      <c r="A668" s="354">
        <v>60</v>
      </c>
      <c r="B668" s="354" t="s">
        <v>163</v>
      </c>
      <c r="C668" s="354" t="s">
        <v>104</v>
      </c>
      <c r="D668" s="355">
        <v>46114</v>
      </c>
      <c r="E668" s="356">
        <v>46115</v>
      </c>
      <c r="F668" s="357"/>
      <c r="G668" s="357"/>
      <c r="H668" s="357"/>
      <c r="I668" s="357"/>
      <c r="J668" s="357"/>
      <c r="K668" s="357">
        <v>0</v>
      </c>
      <c r="L668" s="354" t="s">
        <v>445</v>
      </c>
      <c r="M668" s="354">
        <v>512482</v>
      </c>
      <c r="N668" s="354">
        <v>2482</v>
      </c>
      <c r="O668" s="354" t="s">
        <v>3516</v>
      </c>
      <c r="P668" s="358" t="s">
        <v>3517</v>
      </c>
      <c r="Q668" s="354" t="s">
        <v>23</v>
      </c>
      <c r="R668" s="359">
        <v>23014</v>
      </c>
      <c r="S668" s="359">
        <v>1237.49</v>
      </c>
      <c r="T668" s="360">
        <f t="shared" si="120"/>
        <v>24251.49</v>
      </c>
      <c r="U668" s="361">
        <v>9</v>
      </c>
      <c r="V668" s="359">
        <v>321.8</v>
      </c>
      <c r="W668" s="362">
        <v>95</v>
      </c>
      <c r="X668" s="363"/>
      <c r="Y668" s="362">
        <f t="shared" si="121"/>
        <v>226.8</v>
      </c>
      <c r="Z668" s="364">
        <f t="shared" si="122"/>
        <v>1.3269287783967089E-2</v>
      </c>
      <c r="AA668" s="363">
        <v>242.53</v>
      </c>
      <c r="AB668" s="362">
        <v>0</v>
      </c>
      <c r="AC668" s="362"/>
      <c r="AD668" s="362"/>
      <c r="AE668" s="365">
        <v>0.1</v>
      </c>
      <c r="AF668" s="365">
        <v>0.1</v>
      </c>
      <c r="AG668" s="362">
        <f t="shared" si="123"/>
        <v>22.680000000000003</v>
      </c>
      <c r="AH668" s="362"/>
      <c r="AI668" s="362">
        <f t="shared" si="124"/>
        <v>22.680000000000003</v>
      </c>
      <c r="AJ668" s="354" t="s">
        <v>164</v>
      </c>
      <c r="AK668" s="354">
        <v>30</v>
      </c>
      <c r="AL668" s="361"/>
      <c r="AM668" s="366">
        <f t="shared" si="125"/>
        <v>0</v>
      </c>
      <c r="AN668" s="366">
        <f t="shared" si="126"/>
        <v>1</v>
      </c>
      <c r="AO668" s="366"/>
      <c r="AP668" s="366"/>
      <c r="AQ668" s="366">
        <f t="shared" si="127"/>
        <v>0</v>
      </c>
      <c r="AR668" s="367" t="str">
        <f>IF(A668="","",VLOOKUP(A668,'Base Sites'!A:B,2,FALSE))</f>
        <v>Val de Lys Automobiles</v>
      </c>
      <c r="AS668" s="367" t="str">
        <f t="shared" si="128"/>
        <v>VOLKSWAGEN</v>
      </c>
      <c r="AT668" s="366"/>
      <c r="AU668" s="368" t="str">
        <f>IF(A668="","",VLOOKUP(L668,'Base Vendeurs'!A:B,2,FALSE))</f>
        <v xml:space="preserve">Val de Lys </v>
      </c>
      <c r="AV668" s="362">
        <f t="shared" si="129"/>
        <v>321.8</v>
      </c>
      <c r="AW668" s="364">
        <f t="shared" si="130"/>
        <v>1.3269287783967089E-2</v>
      </c>
      <c r="AX668" s="368" t="str">
        <f t="shared" si="131"/>
        <v>NON</v>
      </c>
      <c r="AY668" s="231">
        <f>+MargesVN[[#This Row],[Total COM]]+MargesVN[[#This Row],[EXT GIE]]+MargesVN[[#This Row],[Forfait immat]]</f>
        <v>52.680000000000007</v>
      </c>
    </row>
    <row r="669" spans="1:51" s="231" customFormat="1" ht="11.25" customHeight="1" x14ac:dyDescent="0.25">
      <c r="A669" s="271">
        <v>60</v>
      </c>
      <c r="B669" s="271" t="s">
        <v>163</v>
      </c>
      <c r="C669" s="271" t="s">
        <v>104</v>
      </c>
      <c r="D669" s="207">
        <v>46028</v>
      </c>
      <c r="E669" s="272">
        <v>46028</v>
      </c>
      <c r="F669" s="208"/>
      <c r="G669" s="208"/>
      <c r="H669" s="208"/>
      <c r="I669" s="208"/>
      <c r="J669" s="208"/>
      <c r="K669" s="208">
        <v>0</v>
      </c>
      <c r="L669" s="271" t="s">
        <v>445</v>
      </c>
      <c r="M669" s="271">
        <v>512487</v>
      </c>
      <c r="N669" s="271">
        <v>2487</v>
      </c>
      <c r="O669" s="271" t="s">
        <v>981</v>
      </c>
      <c r="P669" s="273" t="s">
        <v>982</v>
      </c>
      <c r="Q669" s="271" t="s">
        <v>177</v>
      </c>
      <c r="R669" s="209">
        <v>33863.33</v>
      </c>
      <c r="S669" s="209">
        <v>1470.83</v>
      </c>
      <c r="T669" s="210">
        <f t="shared" si="120"/>
        <v>35334.160000000003</v>
      </c>
      <c r="U669" s="211">
        <v>35</v>
      </c>
      <c r="V669" s="209">
        <v>1635.06</v>
      </c>
      <c r="W669" s="274">
        <v>95</v>
      </c>
      <c r="X669" s="212"/>
      <c r="Y669" s="274">
        <f t="shared" si="121"/>
        <v>1540.06</v>
      </c>
      <c r="Z669" s="213">
        <f t="shared" si="122"/>
        <v>4.6274200377198718E-2</v>
      </c>
      <c r="AA669" s="212">
        <v>0</v>
      </c>
      <c r="AB669" s="274">
        <v>-5566.67</v>
      </c>
      <c r="AC669" s="274"/>
      <c r="AD669" s="274"/>
      <c r="AE669" s="214">
        <v>0.1</v>
      </c>
      <c r="AF669" s="214">
        <v>0.1</v>
      </c>
      <c r="AG669" s="274">
        <f t="shared" si="123"/>
        <v>154.006</v>
      </c>
      <c r="AH669" s="274"/>
      <c r="AI669" s="274">
        <f t="shared" si="124"/>
        <v>154.006</v>
      </c>
      <c r="AJ669" s="271" t="s">
        <v>164</v>
      </c>
      <c r="AK669" s="271">
        <v>30</v>
      </c>
      <c r="AL669" s="211"/>
      <c r="AM669" s="275">
        <f t="shared" si="125"/>
        <v>0</v>
      </c>
      <c r="AN669" s="275">
        <f t="shared" si="126"/>
        <v>1</v>
      </c>
      <c r="AO669" s="275"/>
      <c r="AP669" s="275"/>
      <c r="AQ669" s="275">
        <f t="shared" si="127"/>
        <v>0</v>
      </c>
      <c r="AR669" s="215" t="str">
        <f>IF(A669="","",VLOOKUP(A669,'Base Sites'!A:B,2,FALSE))</f>
        <v>Val de Lys Automobiles</v>
      </c>
      <c r="AS669" s="215" t="str">
        <f t="shared" si="128"/>
        <v>VOLKSWAGEN</v>
      </c>
      <c r="AT669" s="275"/>
      <c r="AU669" s="276" t="str">
        <f>IF(A669="","",VLOOKUP(L669,'Base Vendeurs'!A:B,2,FALSE))</f>
        <v xml:space="preserve">Val de Lys </v>
      </c>
      <c r="AV669" s="274">
        <f t="shared" si="129"/>
        <v>1635.06</v>
      </c>
      <c r="AW669" s="213">
        <f t="shared" si="130"/>
        <v>4.6274200377198718E-2</v>
      </c>
      <c r="AX669" s="276" t="str">
        <f t="shared" si="131"/>
        <v>NON</v>
      </c>
      <c r="AY669" s="231">
        <f>+MargesVN[[#This Row],[Total COM]]+MargesVN[[#This Row],[EXT GIE]]+MargesVN[[#This Row],[Forfait immat]]</f>
        <v>184.006</v>
      </c>
    </row>
    <row r="670" spans="1:51" s="231" customFormat="1" ht="11.25" customHeight="1" x14ac:dyDescent="0.25">
      <c r="A670" s="45">
        <v>60</v>
      </c>
      <c r="B670" s="45" t="s">
        <v>163</v>
      </c>
      <c r="C670" s="45" t="s">
        <v>104</v>
      </c>
      <c r="D670" s="44">
        <v>46078</v>
      </c>
      <c r="E670" s="65">
        <v>46079</v>
      </c>
      <c r="F670" s="35"/>
      <c r="G670" s="35"/>
      <c r="H670" s="35"/>
      <c r="I670" s="35"/>
      <c r="J670" s="35"/>
      <c r="K670" s="35">
        <v>0</v>
      </c>
      <c r="L670" s="45" t="s">
        <v>445</v>
      </c>
      <c r="M670" s="45">
        <v>512488</v>
      </c>
      <c r="N670" s="45">
        <v>2488</v>
      </c>
      <c r="O670" s="45" t="s">
        <v>1895</v>
      </c>
      <c r="P670" s="66" t="s">
        <v>1896</v>
      </c>
      <c r="Q670" s="45" t="s">
        <v>93</v>
      </c>
      <c r="R670" s="47">
        <v>34805.67</v>
      </c>
      <c r="S670" s="47">
        <v>5866.67</v>
      </c>
      <c r="T670" s="48">
        <f t="shared" si="120"/>
        <v>40672.339999999997</v>
      </c>
      <c r="U670" s="49">
        <v>29</v>
      </c>
      <c r="V670" s="47">
        <v>2243.44</v>
      </c>
      <c r="W670" s="46">
        <v>95</v>
      </c>
      <c r="X670" s="50"/>
      <c r="Y670" s="46">
        <f t="shared" si="121"/>
        <v>2148.44</v>
      </c>
      <c r="Z670" s="51">
        <f t="shared" si="122"/>
        <v>5.5158862263641584E-2</v>
      </c>
      <c r="AA670" s="50">
        <v>0</v>
      </c>
      <c r="AB670" s="46">
        <v>-500</v>
      </c>
      <c r="AC670" s="46"/>
      <c r="AD670" s="46"/>
      <c r="AE670" s="52">
        <v>0.1</v>
      </c>
      <c r="AF670" s="52">
        <v>0.1</v>
      </c>
      <c r="AG670" s="46">
        <f t="shared" si="123"/>
        <v>214.84400000000002</v>
      </c>
      <c r="AH670" s="46"/>
      <c r="AI670" s="46">
        <f t="shared" si="124"/>
        <v>214.84400000000002</v>
      </c>
      <c r="AJ670" s="45" t="s">
        <v>149</v>
      </c>
      <c r="AK670" s="45">
        <v>30</v>
      </c>
      <c r="AL670" s="49">
        <v>100</v>
      </c>
      <c r="AM670" s="238">
        <f t="shared" si="125"/>
        <v>1</v>
      </c>
      <c r="AN670" s="238">
        <f t="shared" si="126"/>
        <v>1</v>
      </c>
      <c r="AO670" s="238"/>
      <c r="AP670" s="238"/>
      <c r="AQ670" s="238">
        <f t="shared" si="127"/>
        <v>1</v>
      </c>
      <c r="AR670" s="96" t="str">
        <f>IF(A670="","",VLOOKUP(A670,'Base Sites'!A:B,2,FALSE))</f>
        <v>Val de Lys Automobiles</v>
      </c>
      <c r="AS670" s="96" t="str">
        <f t="shared" si="128"/>
        <v>VOLKSWAGEN</v>
      </c>
      <c r="AT670" s="238"/>
      <c r="AU670" s="231" t="str">
        <f>IF(A670="","",VLOOKUP(L670,'Base Vendeurs'!A:B,2,FALSE))</f>
        <v xml:space="preserve">Val de Lys </v>
      </c>
      <c r="AV670" s="46">
        <f t="shared" si="129"/>
        <v>2243.44</v>
      </c>
      <c r="AW670" s="51">
        <f t="shared" si="130"/>
        <v>5.5158862263641584E-2</v>
      </c>
      <c r="AX670" s="231" t="str">
        <f t="shared" si="131"/>
        <v>NON</v>
      </c>
      <c r="AY670" s="231">
        <f>+MargesVN[[#This Row],[Total COM]]+MargesVN[[#This Row],[EXT GIE]]+MargesVN[[#This Row],[Forfait immat]]</f>
        <v>344.84400000000005</v>
      </c>
    </row>
    <row r="671" spans="1:51" s="231" customFormat="1" ht="11.25" customHeight="1" x14ac:dyDescent="0.25">
      <c r="A671" s="401">
        <v>10</v>
      </c>
      <c r="B671" s="401" t="s">
        <v>163</v>
      </c>
      <c r="C671" s="401" t="s">
        <v>104</v>
      </c>
      <c r="D671" s="402">
        <v>46171</v>
      </c>
      <c r="E671" s="403">
        <v>46171</v>
      </c>
      <c r="F671" s="404"/>
      <c r="G671" s="404"/>
      <c r="H671" s="404"/>
      <c r="I671" s="404"/>
      <c r="J671" s="404"/>
      <c r="K671" s="404"/>
      <c r="L671" s="401" t="s">
        <v>35</v>
      </c>
      <c r="M671" s="401">
        <v>512498</v>
      </c>
      <c r="N671" s="401">
        <v>2498</v>
      </c>
      <c r="O671" s="401" t="s">
        <v>4199</v>
      </c>
      <c r="P671" s="405" t="s">
        <v>4200</v>
      </c>
      <c r="Q671" s="401" t="s">
        <v>26</v>
      </c>
      <c r="R671" s="406">
        <v>36863.33</v>
      </c>
      <c r="S671" s="406">
        <v>2008.34</v>
      </c>
      <c r="T671" s="407">
        <f t="shared" si="120"/>
        <v>38871.67</v>
      </c>
      <c r="U671" s="408">
        <v>211</v>
      </c>
      <c r="V671" s="406">
        <v>2490.9699999999998</v>
      </c>
      <c r="W671" s="409">
        <v>95</v>
      </c>
      <c r="X671" s="410"/>
      <c r="Y671" s="409">
        <f t="shared" si="121"/>
        <v>2395.9699999999998</v>
      </c>
      <c r="Z671" s="411">
        <f t="shared" si="122"/>
        <v>6.408188791477186E-2</v>
      </c>
      <c r="AA671" s="410">
        <v>0</v>
      </c>
      <c r="AB671" s="409">
        <v>0</v>
      </c>
      <c r="AC671" s="409"/>
      <c r="AD671" s="409"/>
      <c r="AE671" s="412">
        <v>0.12</v>
      </c>
      <c r="AF671" s="412">
        <v>0.13</v>
      </c>
      <c r="AG671" s="409">
        <f t="shared" si="123"/>
        <v>287.51639999999998</v>
      </c>
      <c r="AH671" s="409"/>
      <c r="AI671" s="409">
        <f t="shared" si="124"/>
        <v>287.51639999999998</v>
      </c>
      <c r="AJ671" s="401" t="s">
        <v>164</v>
      </c>
      <c r="AK671" s="401">
        <v>30</v>
      </c>
      <c r="AL671" s="408"/>
      <c r="AM671" s="413">
        <f t="shared" si="125"/>
        <v>0</v>
      </c>
      <c r="AN671" s="413">
        <f t="shared" si="126"/>
        <v>1</v>
      </c>
      <c r="AO671" s="413"/>
      <c r="AP671" s="413"/>
      <c r="AQ671" s="413">
        <f t="shared" si="127"/>
        <v>0</v>
      </c>
      <c r="AR671" s="414" t="str">
        <f>IF(A671="","",VLOOKUP(A671,'Base Sites'!A:B,2,FALSE))</f>
        <v>Valauto Roncq</v>
      </c>
      <c r="AS671" s="414" t="str">
        <f t="shared" si="128"/>
        <v>VOLKSWAGEN</v>
      </c>
      <c r="AT671" s="413"/>
      <c r="AU671" s="415" t="str">
        <f>IF(A671="","",VLOOKUP(L671,'Base Vendeurs'!A:B,2,FALSE))</f>
        <v>Valauto Roncq VW</v>
      </c>
      <c r="AV671" s="409">
        <f t="shared" si="129"/>
        <v>2490.9699999999998</v>
      </c>
      <c r="AW671" s="411">
        <f t="shared" si="130"/>
        <v>6.408188791477186E-2</v>
      </c>
      <c r="AX671" s="415" t="str">
        <f t="shared" si="131"/>
        <v>NON</v>
      </c>
      <c r="AY671" s="231">
        <f>+MargesVN[[#This Row],[Total COM]]+MargesVN[[#This Row],[EXT GIE]]+MargesVN[[#This Row],[Forfait immat]]</f>
        <v>317.51639999999998</v>
      </c>
    </row>
    <row r="672" spans="1:51" s="231" customFormat="1" ht="11.25" customHeight="1" x14ac:dyDescent="0.25">
      <c r="A672" s="319">
        <v>10</v>
      </c>
      <c r="B672" s="319" t="s">
        <v>163</v>
      </c>
      <c r="C672" s="319" t="s">
        <v>104</v>
      </c>
      <c r="D672" s="320">
        <v>46085</v>
      </c>
      <c r="E672" s="321">
        <v>46086</v>
      </c>
      <c r="F672" s="322"/>
      <c r="G672" s="322"/>
      <c r="H672" s="322"/>
      <c r="I672" s="322"/>
      <c r="J672" s="322"/>
      <c r="K672" s="322">
        <v>0</v>
      </c>
      <c r="L672" s="319" t="s">
        <v>195</v>
      </c>
      <c r="M672" s="319">
        <v>512499</v>
      </c>
      <c r="N672" s="319">
        <v>2499</v>
      </c>
      <c r="O672" s="319" t="s">
        <v>2587</v>
      </c>
      <c r="P672" s="323" t="s">
        <v>2564</v>
      </c>
      <c r="Q672" s="319" t="s">
        <v>26</v>
      </c>
      <c r="R672" s="324">
        <v>37113.33</v>
      </c>
      <c r="S672" s="324">
        <v>1616.68</v>
      </c>
      <c r="T672" s="325">
        <f t="shared" si="120"/>
        <v>38730.01</v>
      </c>
      <c r="U672" s="326">
        <v>82</v>
      </c>
      <c r="V672" s="324">
        <v>1459.41</v>
      </c>
      <c r="W672" s="327">
        <v>95</v>
      </c>
      <c r="X672" s="328"/>
      <c r="Y672" s="327">
        <f t="shared" si="121"/>
        <v>1364.41</v>
      </c>
      <c r="Z672" s="329">
        <f t="shared" si="122"/>
        <v>3.76816324085638E-2</v>
      </c>
      <c r="AA672" s="328">
        <v>-4304.01</v>
      </c>
      <c r="AB672" s="327">
        <v>0</v>
      </c>
      <c r="AC672" s="327"/>
      <c r="AD672" s="327"/>
      <c r="AE672" s="330">
        <v>0.13</v>
      </c>
      <c r="AF672" s="330">
        <v>0.13</v>
      </c>
      <c r="AG672" s="327">
        <f t="shared" si="123"/>
        <v>177.37330000000003</v>
      </c>
      <c r="AH672" s="327"/>
      <c r="AI672" s="327">
        <f t="shared" si="124"/>
        <v>177.37330000000003</v>
      </c>
      <c r="AJ672" s="319" t="s">
        <v>164</v>
      </c>
      <c r="AK672" s="319"/>
      <c r="AL672" s="326"/>
      <c r="AM672" s="331">
        <f t="shared" si="125"/>
        <v>0</v>
      </c>
      <c r="AN672" s="331">
        <f t="shared" si="126"/>
        <v>1</v>
      </c>
      <c r="AO672" s="331"/>
      <c r="AP672" s="331"/>
      <c r="AQ672" s="331">
        <f t="shared" si="127"/>
        <v>0</v>
      </c>
      <c r="AR672" s="332" t="str">
        <f>IF(A672="","",VLOOKUP(A672,'Base Sites'!A:B,2,FALSE))</f>
        <v>Valauto Roncq</v>
      </c>
      <c r="AS672" s="332" t="str">
        <f t="shared" si="128"/>
        <v>VOLKSWAGEN</v>
      </c>
      <c r="AT672" s="331"/>
      <c r="AU672" s="333" t="str">
        <f>IF(A672="","",VLOOKUP(L672,'Base Vendeurs'!A:B,2,FALSE))</f>
        <v>Valauto Roncq VW</v>
      </c>
      <c r="AV672" s="327">
        <f t="shared" si="129"/>
        <v>1459.41</v>
      </c>
      <c r="AW672" s="329">
        <f t="shared" si="130"/>
        <v>3.76816324085638E-2</v>
      </c>
      <c r="AX672" s="333" t="str">
        <f t="shared" si="131"/>
        <v>NON</v>
      </c>
      <c r="AY672" s="231">
        <f>+MargesVN[[#This Row],[Total COM]]+MargesVN[[#This Row],[EXT GIE]]+MargesVN[[#This Row],[Forfait immat]]</f>
        <v>177.37330000000003</v>
      </c>
    </row>
    <row r="673" spans="1:51" s="231" customFormat="1" ht="11.25" customHeight="1" x14ac:dyDescent="0.25">
      <c r="A673" s="319">
        <v>10</v>
      </c>
      <c r="B673" s="319" t="s">
        <v>163</v>
      </c>
      <c r="C673" s="319" t="s">
        <v>104</v>
      </c>
      <c r="D673" s="320">
        <v>46085</v>
      </c>
      <c r="E673" s="321">
        <v>46086</v>
      </c>
      <c r="F673" s="322"/>
      <c r="G673" s="322"/>
      <c r="H673" s="322"/>
      <c r="I673" s="322"/>
      <c r="J673" s="322"/>
      <c r="K673" s="322">
        <v>0</v>
      </c>
      <c r="L673" s="319" t="s">
        <v>195</v>
      </c>
      <c r="M673" s="319">
        <v>512503</v>
      </c>
      <c r="N673" s="319">
        <v>2503</v>
      </c>
      <c r="O673" s="319" t="s">
        <v>2563</v>
      </c>
      <c r="P673" s="323" t="s">
        <v>2564</v>
      </c>
      <c r="Q673" s="319" t="s">
        <v>26</v>
      </c>
      <c r="R673" s="324">
        <v>37113.33</v>
      </c>
      <c r="S673" s="324">
        <v>1616.68</v>
      </c>
      <c r="T673" s="325">
        <f t="shared" si="120"/>
        <v>38730.01</v>
      </c>
      <c r="U673" s="326">
        <v>82</v>
      </c>
      <c r="V673" s="324">
        <v>1459.41</v>
      </c>
      <c r="W673" s="327">
        <v>95</v>
      </c>
      <c r="X673" s="328"/>
      <c r="Y673" s="327">
        <f t="shared" si="121"/>
        <v>1364.41</v>
      </c>
      <c r="Z673" s="329">
        <f t="shared" si="122"/>
        <v>3.76816324085638E-2</v>
      </c>
      <c r="AA673" s="328">
        <v>-4304.01</v>
      </c>
      <c r="AB673" s="327">
        <v>0</v>
      </c>
      <c r="AC673" s="327"/>
      <c r="AD673" s="327"/>
      <c r="AE673" s="330">
        <v>0.13</v>
      </c>
      <c r="AF673" s="330">
        <v>0.13</v>
      </c>
      <c r="AG673" s="327">
        <f t="shared" si="123"/>
        <v>177.37330000000003</v>
      </c>
      <c r="AH673" s="327"/>
      <c r="AI673" s="327">
        <f t="shared" si="124"/>
        <v>177.37330000000003</v>
      </c>
      <c r="AJ673" s="319" t="s">
        <v>164</v>
      </c>
      <c r="AK673" s="319"/>
      <c r="AL673" s="326"/>
      <c r="AM673" s="331">
        <f t="shared" si="125"/>
        <v>0</v>
      </c>
      <c r="AN673" s="331">
        <f t="shared" si="126"/>
        <v>1</v>
      </c>
      <c r="AO673" s="331"/>
      <c r="AP673" s="331"/>
      <c r="AQ673" s="331">
        <f t="shared" si="127"/>
        <v>0</v>
      </c>
      <c r="AR673" s="332" t="str">
        <f>IF(A673="","",VLOOKUP(A673,'Base Sites'!A:B,2,FALSE))</f>
        <v>Valauto Roncq</v>
      </c>
      <c r="AS673" s="332" t="str">
        <f t="shared" si="128"/>
        <v>VOLKSWAGEN</v>
      </c>
      <c r="AT673" s="331"/>
      <c r="AU673" s="333" t="str">
        <f>IF(A673="","",VLOOKUP(L673,'Base Vendeurs'!A:B,2,FALSE))</f>
        <v>Valauto Roncq VW</v>
      </c>
      <c r="AV673" s="327">
        <f t="shared" si="129"/>
        <v>1459.41</v>
      </c>
      <c r="AW673" s="329">
        <f t="shared" si="130"/>
        <v>3.76816324085638E-2</v>
      </c>
      <c r="AX673" s="333" t="str">
        <f t="shared" si="131"/>
        <v>NON</v>
      </c>
      <c r="AY673" s="231">
        <f>+MargesVN[[#This Row],[Total COM]]+MargesVN[[#This Row],[EXT GIE]]+MargesVN[[#This Row],[Forfait immat]]</f>
        <v>177.37330000000003</v>
      </c>
    </row>
    <row r="674" spans="1:51" s="231" customFormat="1" ht="11.25" customHeight="1" x14ac:dyDescent="0.25">
      <c r="A674" s="401">
        <v>10</v>
      </c>
      <c r="B674" s="401" t="s">
        <v>163</v>
      </c>
      <c r="C674" s="401" t="s">
        <v>29</v>
      </c>
      <c r="D674" s="402">
        <v>46169</v>
      </c>
      <c r="E674" s="403">
        <v>46170</v>
      </c>
      <c r="F674" s="404"/>
      <c r="G674" s="404"/>
      <c r="H674" s="404"/>
      <c r="I674" s="404"/>
      <c r="J674" s="404"/>
      <c r="K674" s="404">
        <v>0</v>
      </c>
      <c r="L674" s="401" t="s">
        <v>70</v>
      </c>
      <c r="M674" s="401">
        <v>512544</v>
      </c>
      <c r="N674" s="401">
        <v>2544</v>
      </c>
      <c r="O674" s="401" t="s">
        <v>3864</v>
      </c>
      <c r="P674" s="405" t="s">
        <v>3865</v>
      </c>
      <c r="Q674" s="401" t="s">
        <v>378</v>
      </c>
      <c r="R674" s="406">
        <v>31091.66</v>
      </c>
      <c r="S674" s="406">
        <v>2508.33</v>
      </c>
      <c r="T674" s="407">
        <f t="shared" si="120"/>
        <v>33599.99</v>
      </c>
      <c r="U674" s="408">
        <v>55</v>
      </c>
      <c r="V674" s="406">
        <v>875</v>
      </c>
      <c r="W674" s="409">
        <v>35.01</v>
      </c>
      <c r="X674" s="410"/>
      <c r="Y674" s="409">
        <f t="shared" si="121"/>
        <v>839.99</v>
      </c>
      <c r="Z674" s="411">
        <f t="shared" si="122"/>
        <v>2.6041674417165008E-2</v>
      </c>
      <c r="AA674" s="410">
        <v>-4200</v>
      </c>
      <c r="AB674" s="409">
        <v>0</v>
      </c>
      <c r="AC674" s="409"/>
      <c r="AD674" s="409"/>
      <c r="AE674" s="412">
        <v>0.12</v>
      </c>
      <c r="AF674" s="412">
        <v>0.13</v>
      </c>
      <c r="AG674" s="409">
        <f t="shared" si="123"/>
        <v>100.7988</v>
      </c>
      <c r="AH674" s="409"/>
      <c r="AI674" s="409">
        <f t="shared" si="124"/>
        <v>100.7988</v>
      </c>
      <c r="AJ674" s="401" t="s">
        <v>164</v>
      </c>
      <c r="AK674" s="401"/>
      <c r="AL674" s="408">
        <v>20</v>
      </c>
      <c r="AM674" s="413">
        <f t="shared" si="125"/>
        <v>1</v>
      </c>
      <c r="AN674" s="413">
        <f t="shared" si="126"/>
        <v>1</v>
      </c>
      <c r="AO674" s="413"/>
      <c r="AP674" s="413"/>
      <c r="AQ674" s="413">
        <f t="shared" si="127"/>
        <v>1</v>
      </c>
      <c r="AR674" s="414" t="str">
        <f>IF(A674="","",VLOOKUP(A674,'Base Sites'!A:B,2,FALSE))</f>
        <v>Valauto Roncq</v>
      </c>
      <c r="AS674" s="414" t="str">
        <f t="shared" si="128"/>
        <v>SKODA</v>
      </c>
      <c r="AT674" s="413"/>
      <c r="AU674" s="415" t="str">
        <f>IF(A674="","",VLOOKUP(L674,'Base Vendeurs'!A:B,2,FALSE))</f>
        <v>Sociétés NORD</v>
      </c>
      <c r="AV674" s="409">
        <f t="shared" si="129"/>
        <v>875</v>
      </c>
      <c r="AW674" s="411">
        <f t="shared" si="130"/>
        <v>2.6041674417165008E-2</v>
      </c>
      <c r="AX674" s="415" t="str">
        <f t="shared" si="131"/>
        <v>NON</v>
      </c>
      <c r="AY674" s="231">
        <f>+MargesVN[[#This Row],[Total COM]]+MargesVN[[#This Row],[EXT GIE]]+MargesVN[[#This Row],[Forfait immat]]</f>
        <v>120.7988</v>
      </c>
    </row>
    <row r="675" spans="1:51" s="231" customFormat="1" ht="11.25" customHeight="1" x14ac:dyDescent="0.25">
      <c r="A675" s="401">
        <v>10</v>
      </c>
      <c r="B675" s="401" t="s">
        <v>163</v>
      </c>
      <c r="C675" s="401" t="s">
        <v>29</v>
      </c>
      <c r="D675" s="402">
        <v>46153</v>
      </c>
      <c r="E675" s="403">
        <v>46154</v>
      </c>
      <c r="F675" s="404"/>
      <c r="G675" s="404"/>
      <c r="H675" s="404"/>
      <c r="I675" s="404"/>
      <c r="J675" s="404"/>
      <c r="K675" s="404">
        <v>0</v>
      </c>
      <c r="L675" s="401" t="s">
        <v>109</v>
      </c>
      <c r="M675" s="401">
        <v>512547</v>
      </c>
      <c r="N675" s="401">
        <v>2547</v>
      </c>
      <c r="O675" s="401" t="s">
        <v>3812</v>
      </c>
      <c r="P675" s="405" t="s">
        <v>3813</v>
      </c>
      <c r="Q675" s="401" t="s">
        <v>178</v>
      </c>
      <c r="R675" s="406">
        <v>38608.33</v>
      </c>
      <c r="S675" s="406">
        <v>3700</v>
      </c>
      <c r="T675" s="407">
        <f t="shared" si="120"/>
        <v>42308.33</v>
      </c>
      <c r="U675" s="408">
        <v>25</v>
      </c>
      <c r="V675" s="406">
        <v>2468.2600000000002</v>
      </c>
      <c r="W675" s="409">
        <v>35.01</v>
      </c>
      <c r="X675" s="410"/>
      <c r="Y675" s="409">
        <f t="shared" si="121"/>
        <v>2433.25</v>
      </c>
      <c r="Z675" s="411">
        <f t="shared" si="122"/>
        <v>5.8339811569021988E-2</v>
      </c>
      <c r="AA675" s="410">
        <v>0</v>
      </c>
      <c r="AB675" s="409">
        <v>-4774</v>
      </c>
      <c r="AC675" s="409"/>
      <c r="AD675" s="409"/>
      <c r="AE675" s="412">
        <v>0.12</v>
      </c>
      <c r="AF675" s="412">
        <v>0.12</v>
      </c>
      <c r="AG675" s="409">
        <f t="shared" si="123"/>
        <v>291.99</v>
      </c>
      <c r="AH675" s="409"/>
      <c r="AI675" s="409">
        <f t="shared" si="124"/>
        <v>291.99</v>
      </c>
      <c r="AJ675" s="401" t="s">
        <v>149</v>
      </c>
      <c r="AK675" s="401"/>
      <c r="AL675" s="408"/>
      <c r="AM675" s="413">
        <f t="shared" si="125"/>
        <v>0</v>
      </c>
      <c r="AN675" s="413">
        <f t="shared" si="126"/>
        <v>1</v>
      </c>
      <c r="AO675" s="413"/>
      <c r="AP675" s="413"/>
      <c r="AQ675" s="413">
        <f t="shared" si="127"/>
        <v>0</v>
      </c>
      <c r="AR675" s="414" t="str">
        <f>IF(A675="","",VLOOKUP(A675,'Base Sites'!A:B,2,FALSE))</f>
        <v>Valauto Roncq</v>
      </c>
      <c r="AS675" s="414" t="str">
        <f t="shared" si="128"/>
        <v>SKODA</v>
      </c>
      <c r="AT675" s="413"/>
      <c r="AU675" s="415" t="str">
        <f>IF(A675="","",VLOOKUP(L675,'Base Vendeurs'!A:B,2,FALSE))</f>
        <v>Valauto Roncq SEAT</v>
      </c>
      <c r="AV675" s="409">
        <f t="shared" si="129"/>
        <v>2468.2600000000002</v>
      </c>
      <c r="AW675" s="411">
        <f t="shared" si="130"/>
        <v>5.8339811569021988E-2</v>
      </c>
      <c r="AX675" s="415" t="str">
        <f t="shared" si="131"/>
        <v>NON</v>
      </c>
      <c r="AY675" s="231">
        <f>+MargesVN[[#This Row],[Total COM]]+MargesVN[[#This Row],[EXT GIE]]+MargesVN[[#This Row],[Forfait immat]]</f>
        <v>291.99</v>
      </c>
    </row>
    <row r="676" spans="1:51" s="231" customFormat="1" ht="11.25" customHeight="1" x14ac:dyDescent="0.25">
      <c r="A676" s="431">
        <v>10</v>
      </c>
      <c r="B676" s="431" t="s">
        <v>163</v>
      </c>
      <c r="C676" s="431" t="s">
        <v>29</v>
      </c>
      <c r="D676" s="432">
        <v>46189</v>
      </c>
      <c r="E676" s="433">
        <v>46189</v>
      </c>
      <c r="F676" s="434"/>
      <c r="G676" s="434"/>
      <c r="H676" s="434"/>
      <c r="I676" s="434"/>
      <c r="J676" s="434"/>
      <c r="K676" s="434">
        <v>0</v>
      </c>
      <c r="L676" s="431" t="s">
        <v>70</v>
      </c>
      <c r="M676" s="431">
        <v>512585</v>
      </c>
      <c r="N676" s="431">
        <v>2585</v>
      </c>
      <c r="O676" s="431" t="s">
        <v>4642</v>
      </c>
      <c r="P676" s="435" t="s">
        <v>4490</v>
      </c>
      <c r="Q676" s="431" t="s">
        <v>79</v>
      </c>
      <c r="R676" s="436">
        <v>43308.33</v>
      </c>
      <c r="S676" s="436">
        <v>1708.33</v>
      </c>
      <c r="T676" s="437">
        <f t="shared" si="120"/>
        <v>45016.66</v>
      </c>
      <c r="U676" s="438">
        <v>40</v>
      </c>
      <c r="V676" s="436">
        <v>1950.38</v>
      </c>
      <c r="W676" s="439">
        <v>35</v>
      </c>
      <c r="X676" s="440"/>
      <c r="Y676" s="439">
        <f t="shared" si="121"/>
        <v>1915.38</v>
      </c>
      <c r="Z676" s="441">
        <f t="shared" si="122"/>
        <v>4.3325737626914121E-2</v>
      </c>
      <c r="AA676" s="440">
        <v>-6302.34</v>
      </c>
      <c r="AB676" s="439">
        <v>-916</v>
      </c>
      <c r="AC676" s="439"/>
      <c r="AD676" s="439"/>
      <c r="AE676" s="442">
        <v>0.1</v>
      </c>
      <c r="AF676" s="442">
        <v>0.1</v>
      </c>
      <c r="AG676" s="439">
        <f t="shared" si="123"/>
        <v>191.53800000000001</v>
      </c>
      <c r="AH676" s="439"/>
      <c r="AI676" s="439">
        <f t="shared" si="124"/>
        <v>191.53800000000001</v>
      </c>
      <c r="AJ676" s="431" t="s">
        <v>164</v>
      </c>
      <c r="AK676" s="431">
        <v>0</v>
      </c>
      <c r="AL676" s="438">
        <v>20</v>
      </c>
      <c r="AM676" s="443">
        <f t="shared" si="125"/>
        <v>1</v>
      </c>
      <c r="AN676" s="443">
        <f t="shared" si="126"/>
        <v>1</v>
      </c>
      <c r="AO676" s="443"/>
      <c r="AP676" s="443"/>
      <c r="AQ676" s="443">
        <f t="shared" si="127"/>
        <v>1</v>
      </c>
      <c r="AR676" s="444" t="str">
        <f>IF(A676="","",VLOOKUP(A676,'Base Sites'!A:B,2,FALSE))</f>
        <v>Valauto Roncq</v>
      </c>
      <c r="AS676" s="444" t="str">
        <f t="shared" si="128"/>
        <v>SKODA</v>
      </c>
      <c r="AT676" s="443"/>
      <c r="AU676" s="445" t="str">
        <f>IF(A676="","",VLOOKUP(L676,'Base Vendeurs'!A:B,2,FALSE))</f>
        <v>Sociétés NORD</v>
      </c>
      <c r="AV676" s="439">
        <f t="shared" si="129"/>
        <v>1950.38</v>
      </c>
      <c r="AW676" s="441">
        <f t="shared" si="130"/>
        <v>4.3325737626914121E-2</v>
      </c>
      <c r="AX676" s="445" t="str">
        <f t="shared" si="131"/>
        <v>NON</v>
      </c>
      <c r="AY676" s="231">
        <f>+MargesVN[[#This Row],[Total COM]]+MargesVN[[#This Row],[EXT GIE]]+MargesVN[[#This Row],[Forfait immat]]</f>
        <v>211.53800000000001</v>
      </c>
    </row>
    <row r="677" spans="1:51" s="231" customFormat="1" ht="11.25" customHeight="1" x14ac:dyDescent="0.25">
      <c r="A677" s="271">
        <v>60</v>
      </c>
      <c r="B677" s="271" t="s">
        <v>163</v>
      </c>
      <c r="C677" s="271" t="s">
        <v>104</v>
      </c>
      <c r="D677" s="207">
        <v>46048</v>
      </c>
      <c r="E677" s="272">
        <v>46049</v>
      </c>
      <c r="F677" s="208"/>
      <c r="G677" s="208"/>
      <c r="H677" s="208"/>
      <c r="I677" s="208"/>
      <c r="J677" s="208"/>
      <c r="K677" s="208">
        <v>0</v>
      </c>
      <c r="L677" s="271" t="s">
        <v>365</v>
      </c>
      <c r="M677" s="271">
        <v>512587</v>
      </c>
      <c r="N677" s="271">
        <v>2587</v>
      </c>
      <c r="O677" s="271" t="s">
        <v>857</v>
      </c>
      <c r="P677" s="273" t="s">
        <v>858</v>
      </c>
      <c r="Q677" s="271" t="s">
        <v>93</v>
      </c>
      <c r="R677" s="209">
        <v>27305.67</v>
      </c>
      <c r="S677" s="209">
        <v>1600</v>
      </c>
      <c r="T677" s="210">
        <f t="shared" si="120"/>
        <v>28905.67</v>
      </c>
      <c r="U677" s="211">
        <v>12</v>
      </c>
      <c r="V677" s="209">
        <v>1545.18</v>
      </c>
      <c r="W677" s="274">
        <v>95</v>
      </c>
      <c r="X677" s="212"/>
      <c r="Y677" s="274">
        <f t="shared" si="121"/>
        <v>1450.18</v>
      </c>
      <c r="Z677" s="213">
        <f t="shared" si="122"/>
        <v>5.3455948262053785E-2</v>
      </c>
      <c r="AA677" s="212">
        <v>0</v>
      </c>
      <c r="AB677" s="274">
        <v>-500</v>
      </c>
      <c r="AC677" s="274"/>
      <c r="AD677" s="274"/>
      <c r="AE677" s="214">
        <v>0.1</v>
      </c>
      <c r="AF677" s="214">
        <v>0.1</v>
      </c>
      <c r="AG677" s="274">
        <f t="shared" si="123"/>
        <v>145.018</v>
      </c>
      <c r="AH677" s="274"/>
      <c r="AI677" s="274">
        <f t="shared" si="124"/>
        <v>145.018</v>
      </c>
      <c r="AJ677" s="271" t="s">
        <v>149</v>
      </c>
      <c r="AK677" s="271">
        <v>30</v>
      </c>
      <c r="AL677" s="211">
        <v>100</v>
      </c>
      <c r="AM677" s="275">
        <f t="shared" si="125"/>
        <v>1</v>
      </c>
      <c r="AN677" s="275">
        <f t="shared" si="126"/>
        <v>1</v>
      </c>
      <c r="AO677" s="275"/>
      <c r="AP677" s="275"/>
      <c r="AQ677" s="275">
        <f t="shared" si="127"/>
        <v>1</v>
      </c>
      <c r="AR677" s="215" t="str">
        <f>IF(A677="","",VLOOKUP(A677,'Base Sites'!A:B,2,FALSE))</f>
        <v>Val de Lys Automobiles</v>
      </c>
      <c r="AS677" s="215" t="str">
        <f t="shared" si="128"/>
        <v>VOLKSWAGEN</v>
      </c>
      <c r="AT677" s="275"/>
      <c r="AU677" s="276" t="str">
        <f>IF(A677="","",VLOOKUP(L677,'Base Vendeurs'!A:B,2,FALSE))</f>
        <v xml:space="preserve">Val de Lys </v>
      </c>
      <c r="AV677" s="274">
        <f t="shared" si="129"/>
        <v>1545.18</v>
      </c>
      <c r="AW677" s="213">
        <f t="shared" si="130"/>
        <v>5.3455948262053785E-2</v>
      </c>
      <c r="AX677" s="276" t="str">
        <f t="shared" si="131"/>
        <v>NON</v>
      </c>
      <c r="AY677" s="231">
        <f>+MargesVN[[#This Row],[Total COM]]+MargesVN[[#This Row],[EXT GIE]]+MargesVN[[#This Row],[Forfait immat]]</f>
        <v>275.01800000000003</v>
      </c>
    </row>
    <row r="678" spans="1:51" s="231" customFormat="1" ht="11.25" customHeight="1" x14ac:dyDescent="0.25">
      <c r="A678" s="401">
        <v>10</v>
      </c>
      <c r="B678" s="401" t="s">
        <v>163</v>
      </c>
      <c r="C678" s="401" t="s">
        <v>29</v>
      </c>
      <c r="D678" s="402">
        <v>46161</v>
      </c>
      <c r="E678" s="403">
        <v>46161</v>
      </c>
      <c r="F678" s="404"/>
      <c r="G678" s="404"/>
      <c r="H678" s="404"/>
      <c r="I678" s="404"/>
      <c r="J678" s="404"/>
      <c r="K678" s="404">
        <v>0</v>
      </c>
      <c r="L678" s="401" t="s">
        <v>161</v>
      </c>
      <c r="M678" s="401">
        <v>512589</v>
      </c>
      <c r="N678" s="401">
        <v>2589</v>
      </c>
      <c r="O678" s="401" t="s">
        <v>3817</v>
      </c>
      <c r="P678" s="405" t="s">
        <v>3818</v>
      </c>
      <c r="Q678" s="401" t="s">
        <v>178</v>
      </c>
      <c r="R678" s="406">
        <v>42516.66</v>
      </c>
      <c r="S678" s="406">
        <v>3491.66</v>
      </c>
      <c r="T678" s="407">
        <f t="shared" si="120"/>
        <v>46008.320000000007</v>
      </c>
      <c r="U678" s="408">
        <v>13</v>
      </c>
      <c r="V678" s="406">
        <v>1716.17</v>
      </c>
      <c r="W678" s="409">
        <v>35.01</v>
      </c>
      <c r="X678" s="410"/>
      <c r="Y678" s="409">
        <f t="shared" si="121"/>
        <v>1681.16</v>
      </c>
      <c r="Z678" s="411">
        <f t="shared" si="122"/>
        <v>3.7301296808924987E-2</v>
      </c>
      <c r="AA678" s="410">
        <v>0</v>
      </c>
      <c r="AB678" s="409">
        <v>-3941</v>
      </c>
      <c r="AC678" s="409"/>
      <c r="AD678" s="409"/>
      <c r="AE678" s="412">
        <v>0.1</v>
      </c>
      <c r="AF678" s="412">
        <v>0.1</v>
      </c>
      <c r="AG678" s="409">
        <f t="shared" si="123"/>
        <v>168.11600000000001</v>
      </c>
      <c r="AH678" s="409"/>
      <c r="AI678" s="409">
        <f t="shared" si="124"/>
        <v>168.11600000000001</v>
      </c>
      <c r="AJ678" s="401" t="s">
        <v>164</v>
      </c>
      <c r="AK678" s="401"/>
      <c r="AL678" s="408"/>
      <c r="AM678" s="413">
        <f t="shared" si="125"/>
        <v>0</v>
      </c>
      <c r="AN678" s="413">
        <f t="shared" si="126"/>
        <v>1</v>
      </c>
      <c r="AO678" s="413"/>
      <c r="AP678" s="413"/>
      <c r="AQ678" s="413">
        <f t="shared" si="127"/>
        <v>0</v>
      </c>
      <c r="AR678" s="414" t="str">
        <f>IF(A678="","",VLOOKUP(A678,'Base Sites'!A:B,2,FALSE))</f>
        <v>Valauto Roncq</v>
      </c>
      <c r="AS678" s="414" t="str">
        <f t="shared" si="128"/>
        <v>SKODA</v>
      </c>
      <c r="AT678" s="413"/>
      <c r="AU678" s="415" t="str">
        <f>IF(A678="","",VLOOKUP(L678,'Base Vendeurs'!A:B,2,FALSE))</f>
        <v>Valauto Roncq Skoda</v>
      </c>
      <c r="AV678" s="409">
        <f t="shared" si="129"/>
        <v>1716.17</v>
      </c>
      <c r="AW678" s="411">
        <f t="shared" si="130"/>
        <v>3.7301296808924987E-2</v>
      </c>
      <c r="AX678" s="415" t="str">
        <f t="shared" si="131"/>
        <v>NON</v>
      </c>
      <c r="AY678" s="231">
        <f>+MargesVN[[#This Row],[Total COM]]+MargesVN[[#This Row],[EXT GIE]]+MargesVN[[#This Row],[Forfait immat]]</f>
        <v>168.11600000000001</v>
      </c>
    </row>
    <row r="679" spans="1:51" s="231" customFormat="1" ht="11.25" customHeight="1" x14ac:dyDescent="0.25">
      <c r="A679" s="319">
        <v>60</v>
      </c>
      <c r="B679" s="319" t="s">
        <v>163</v>
      </c>
      <c r="C679" s="319" t="s">
        <v>104</v>
      </c>
      <c r="D679" s="320">
        <v>46104</v>
      </c>
      <c r="E679" s="321">
        <v>46105</v>
      </c>
      <c r="F679" s="322"/>
      <c r="G679" s="322"/>
      <c r="H679" s="322"/>
      <c r="I679" s="322"/>
      <c r="J679" s="322"/>
      <c r="K679" s="322">
        <v>0</v>
      </c>
      <c r="L679" s="319" t="s">
        <v>365</v>
      </c>
      <c r="M679" s="319">
        <v>512589</v>
      </c>
      <c r="N679" s="319">
        <v>2589</v>
      </c>
      <c r="O679" s="319" t="s">
        <v>2453</v>
      </c>
      <c r="P679" s="323" t="s">
        <v>2454</v>
      </c>
      <c r="Q679" s="319" t="s">
        <v>93</v>
      </c>
      <c r="R679" s="324">
        <v>31472.33</v>
      </c>
      <c r="S679" s="324">
        <v>1733.34</v>
      </c>
      <c r="T679" s="325">
        <f t="shared" si="120"/>
        <v>33205.67</v>
      </c>
      <c r="U679" s="326">
        <v>103</v>
      </c>
      <c r="V679" s="324">
        <v>706.56</v>
      </c>
      <c r="W679" s="327">
        <v>95</v>
      </c>
      <c r="X679" s="328"/>
      <c r="Y679" s="327">
        <f t="shared" si="121"/>
        <v>611.55999999999995</v>
      </c>
      <c r="Z679" s="329">
        <f t="shared" si="122"/>
        <v>2.127829373718404E-2</v>
      </c>
      <c r="AA679" s="328">
        <v>-2324.4</v>
      </c>
      <c r="AB679" s="327">
        <v>0</v>
      </c>
      <c r="AC679" s="327"/>
      <c r="AD679" s="327"/>
      <c r="AE679" s="330">
        <v>0.13</v>
      </c>
      <c r="AF679" s="330">
        <v>0.13</v>
      </c>
      <c r="AG679" s="327">
        <f t="shared" si="123"/>
        <v>79.502799999999993</v>
      </c>
      <c r="AH679" s="327"/>
      <c r="AI679" s="327">
        <f t="shared" si="124"/>
        <v>79.502799999999993</v>
      </c>
      <c r="AJ679" s="319" t="s">
        <v>164</v>
      </c>
      <c r="AK679" s="319">
        <v>30</v>
      </c>
      <c r="AL679" s="326">
        <v>50</v>
      </c>
      <c r="AM679" s="331">
        <f t="shared" si="125"/>
        <v>1</v>
      </c>
      <c r="AN679" s="331">
        <f t="shared" si="126"/>
        <v>1</v>
      </c>
      <c r="AO679" s="331"/>
      <c r="AP679" s="331"/>
      <c r="AQ679" s="331">
        <f t="shared" si="127"/>
        <v>1</v>
      </c>
      <c r="AR679" s="332" t="str">
        <f>IF(A679="","",VLOOKUP(A679,'Base Sites'!A:B,2,FALSE))</f>
        <v>Val de Lys Automobiles</v>
      </c>
      <c r="AS679" s="332" t="str">
        <f t="shared" si="128"/>
        <v>VOLKSWAGEN</v>
      </c>
      <c r="AT679" s="331"/>
      <c r="AU679" s="333" t="str">
        <f>IF(A679="","",VLOOKUP(L679,'Base Vendeurs'!A:B,2,FALSE))</f>
        <v xml:space="preserve">Val de Lys </v>
      </c>
      <c r="AV679" s="327">
        <f t="shared" si="129"/>
        <v>706.56</v>
      </c>
      <c r="AW679" s="329">
        <f t="shared" si="130"/>
        <v>2.127829373718404E-2</v>
      </c>
      <c r="AX679" s="333" t="str">
        <f t="shared" si="131"/>
        <v>NON</v>
      </c>
      <c r="AY679" s="231">
        <f>+MargesVN[[#This Row],[Total COM]]+MargesVN[[#This Row],[EXT GIE]]+MargesVN[[#This Row],[Forfait immat]]</f>
        <v>159.50279999999998</v>
      </c>
    </row>
    <row r="680" spans="1:51" s="231" customFormat="1" ht="11.25" customHeight="1" x14ac:dyDescent="0.25">
      <c r="A680" s="431">
        <v>10</v>
      </c>
      <c r="B680" s="431" t="s">
        <v>163</v>
      </c>
      <c r="C680" s="431" t="s">
        <v>29</v>
      </c>
      <c r="D680" s="432">
        <v>46191</v>
      </c>
      <c r="E680" s="433">
        <v>46195</v>
      </c>
      <c r="F680" s="434"/>
      <c r="G680" s="434"/>
      <c r="H680" s="434"/>
      <c r="I680" s="434"/>
      <c r="J680" s="434"/>
      <c r="K680" s="434"/>
      <c r="L680" s="431" t="s">
        <v>70</v>
      </c>
      <c r="M680" s="431">
        <v>512594</v>
      </c>
      <c r="N680" s="431">
        <v>2594</v>
      </c>
      <c r="O680" s="431" t="s">
        <v>4530</v>
      </c>
      <c r="P680" s="435" t="s">
        <v>3072</v>
      </c>
      <c r="Q680" s="431" t="s">
        <v>31</v>
      </c>
      <c r="R680" s="436">
        <v>21250</v>
      </c>
      <c r="S680" s="436">
        <v>2083.33</v>
      </c>
      <c r="T680" s="437">
        <f t="shared" si="120"/>
        <v>23333.33</v>
      </c>
      <c r="U680" s="438">
        <v>27</v>
      </c>
      <c r="V680" s="436">
        <v>501.66</v>
      </c>
      <c r="W680" s="439">
        <v>35</v>
      </c>
      <c r="X680" s="440"/>
      <c r="Y680" s="439">
        <f t="shared" si="121"/>
        <v>466.66</v>
      </c>
      <c r="Z680" s="441">
        <f t="shared" si="122"/>
        <v>2.1499717357102478E-2</v>
      </c>
      <c r="AA680" s="440">
        <v>0</v>
      </c>
      <c r="AB680" s="439">
        <v>0</v>
      </c>
      <c r="AC680" s="439"/>
      <c r="AD680" s="439"/>
      <c r="AE680" s="442">
        <v>0.1</v>
      </c>
      <c r="AF680" s="442">
        <v>0.1</v>
      </c>
      <c r="AG680" s="439">
        <f t="shared" si="123"/>
        <v>46.666000000000004</v>
      </c>
      <c r="AH680" s="439"/>
      <c r="AI680" s="439">
        <f t="shared" si="124"/>
        <v>46.666000000000004</v>
      </c>
      <c r="AJ680" s="431" t="s">
        <v>164</v>
      </c>
      <c r="AK680" s="431"/>
      <c r="AL680" s="438">
        <v>20</v>
      </c>
      <c r="AM680" s="443">
        <f t="shared" si="125"/>
        <v>1</v>
      </c>
      <c r="AN680" s="443">
        <f t="shared" si="126"/>
        <v>1</v>
      </c>
      <c r="AO680" s="443"/>
      <c r="AP680" s="443"/>
      <c r="AQ680" s="443">
        <f t="shared" si="127"/>
        <v>1</v>
      </c>
      <c r="AR680" s="444" t="str">
        <f>IF(A680="","",VLOOKUP(A680,'Base Sites'!A:B,2,FALSE))</f>
        <v>Valauto Roncq</v>
      </c>
      <c r="AS680" s="444" t="str">
        <f t="shared" si="128"/>
        <v>SKODA</v>
      </c>
      <c r="AT680" s="443"/>
      <c r="AU680" s="445" t="str">
        <f>IF(A680="","",VLOOKUP(L680,'Base Vendeurs'!A:B,2,FALSE))</f>
        <v>Sociétés NORD</v>
      </c>
      <c r="AV680" s="439">
        <f t="shared" si="129"/>
        <v>501.66</v>
      </c>
      <c r="AW680" s="441">
        <f t="shared" si="130"/>
        <v>2.1499717357102478E-2</v>
      </c>
      <c r="AX680" s="445" t="str">
        <f t="shared" si="131"/>
        <v>NON</v>
      </c>
      <c r="AY680" s="231">
        <f>+MargesVN[[#This Row],[Total COM]]+MargesVN[[#This Row],[EXT GIE]]+MargesVN[[#This Row],[Forfait immat]]</f>
        <v>66.665999999999997</v>
      </c>
    </row>
    <row r="681" spans="1:51" s="231" customFormat="1" ht="11.25" customHeight="1" x14ac:dyDescent="0.25">
      <c r="A681" s="431">
        <v>10</v>
      </c>
      <c r="B681" s="431" t="s">
        <v>163</v>
      </c>
      <c r="C681" s="431" t="s">
        <v>29</v>
      </c>
      <c r="D681" s="432">
        <v>46198</v>
      </c>
      <c r="E681" s="433">
        <v>46199</v>
      </c>
      <c r="F681" s="434"/>
      <c r="G681" s="434"/>
      <c r="H681" s="434"/>
      <c r="I681" s="434"/>
      <c r="J681" s="434"/>
      <c r="K681" s="434"/>
      <c r="L681" s="431" t="s">
        <v>161</v>
      </c>
      <c r="M681" s="431">
        <v>512599</v>
      </c>
      <c r="N681" s="431">
        <v>2599</v>
      </c>
      <c r="O681" s="431" t="s">
        <v>4498</v>
      </c>
      <c r="P681" s="435" t="s">
        <v>4499</v>
      </c>
      <c r="Q681" s="431" t="s">
        <v>31</v>
      </c>
      <c r="R681" s="436">
        <v>19775</v>
      </c>
      <c r="S681" s="436">
        <v>1091.6600000000001</v>
      </c>
      <c r="T681" s="437">
        <f t="shared" si="120"/>
        <v>20866.66</v>
      </c>
      <c r="U681" s="438">
        <v>52</v>
      </c>
      <c r="V681" s="436">
        <v>1046.02</v>
      </c>
      <c r="W681" s="439">
        <v>35.01</v>
      </c>
      <c r="X681" s="440"/>
      <c r="Y681" s="439">
        <f t="shared" si="121"/>
        <v>1011.01</v>
      </c>
      <c r="Z681" s="441">
        <f t="shared" si="122"/>
        <v>5.0128770009191699E-2</v>
      </c>
      <c r="AA681" s="440">
        <v>0</v>
      </c>
      <c r="AB681" s="439">
        <v>-2966</v>
      </c>
      <c r="AC681" s="439"/>
      <c r="AD681" s="439"/>
      <c r="AE681" s="442">
        <v>0.12</v>
      </c>
      <c r="AF681" s="442">
        <v>0.12</v>
      </c>
      <c r="AG681" s="439">
        <f t="shared" si="123"/>
        <v>121.32119999999999</v>
      </c>
      <c r="AH681" s="439"/>
      <c r="AI681" s="439">
        <f t="shared" si="124"/>
        <v>121.32119999999999</v>
      </c>
      <c r="AJ681" s="431" t="s">
        <v>149</v>
      </c>
      <c r="AK681" s="431"/>
      <c r="AL681" s="438"/>
      <c r="AM681" s="443">
        <f t="shared" si="125"/>
        <v>0</v>
      </c>
      <c r="AN681" s="443">
        <f t="shared" si="126"/>
        <v>1</v>
      </c>
      <c r="AO681" s="443"/>
      <c r="AP681" s="443"/>
      <c r="AQ681" s="443">
        <f t="shared" si="127"/>
        <v>0</v>
      </c>
      <c r="AR681" s="444" t="str">
        <f>IF(A681="","",VLOOKUP(A681,'Base Sites'!A:B,2,FALSE))</f>
        <v>Valauto Roncq</v>
      </c>
      <c r="AS681" s="444" t="str">
        <f t="shared" si="128"/>
        <v>SKODA</v>
      </c>
      <c r="AT681" s="443"/>
      <c r="AU681" s="445" t="str">
        <f>IF(A681="","",VLOOKUP(L681,'Base Vendeurs'!A:B,2,FALSE))</f>
        <v>Valauto Roncq Skoda</v>
      </c>
      <c r="AV681" s="439">
        <f t="shared" si="129"/>
        <v>1046.02</v>
      </c>
      <c r="AW681" s="441">
        <f t="shared" si="130"/>
        <v>5.0128770009191699E-2</v>
      </c>
      <c r="AX681" s="445" t="str">
        <f t="shared" si="131"/>
        <v>NON</v>
      </c>
      <c r="AY681" s="231">
        <f>+MargesVN[[#This Row],[Total COM]]+MargesVN[[#This Row],[EXT GIE]]+MargesVN[[#This Row],[Forfait immat]]</f>
        <v>121.32119999999999</v>
      </c>
    </row>
    <row r="682" spans="1:51" s="231" customFormat="1" ht="11.25" customHeight="1" x14ac:dyDescent="0.25">
      <c r="A682" s="431">
        <v>10</v>
      </c>
      <c r="B682" s="431" t="s">
        <v>163</v>
      </c>
      <c r="C682" s="431" t="s">
        <v>29</v>
      </c>
      <c r="D682" s="432">
        <v>46181</v>
      </c>
      <c r="E682" s="433">
        <v>46181</v>
      </c>
      <c r="F682" s="434"/>
      <c r="G682" s="434"/>
      <c r="H682" s="434"/>
      <c r="I682" s="434"/>
      <c r="J682" s="434"/>
      <c r="K682" s="434">
        <v>0</v>
      </c>
      <c r="L682" s="431" t="s">
        <v>161</v>
      </c>
      <c r="M682" s="431">
        <v>512604</v>
      </c>
      <c r="N682" s="431">
        <v>2604</v>
      </c>
      <c r="O682" s="431" t="s">
        <v>4608</v>
      </c>
      <c r="P682" s="435" t="s">
        <v>4609</v>
      </c>
      <c r="Q682" s="431" t="s">
        <v>178</v>
      </c>
      <c r="R682" s="436">
        <v>42516.66</v>
      </c>
      <c r="S682" s="436">
        <v>3074.99</v>
      </c>
      <c r="T682" s="437">
        <f t="shared" si="120"/>
        <v>45591.65</v>
      </c>
      <c r="U682" s="438">
        <v>32</v>
      </c>
      <c r="V682" s="436">
        <v>1308.28</v>
      </c>
      <c r="W682" s="439">
        <v>35.01</v>
      </c>
      <c r="X682" s="440"/>
      <c r="Y682" s="439">
        <f t="shared" si="121"/>
        <v>1273.27</v>
      </c>
      <c r="Z682" s="441">
        <f t="shared" si="122"/>
        <v>2.8695605445295355E-2</v>
      </c>
      <c r="AA682" s="440">
        <v>-4559.16</v>
      </c>
      <c r="AB682" s="439">
        <v>0</v>
      </c>
      <c r="AC682" s="439"/>
      <c r="AD682" s="439"/>
      <c r="AE682" s="442">
        <v>0.12</v>
      </c>
      <c r="AF682" s="442">
        <v>0.12</v>
      </c>
      <c r="AG682" s="439">
        <f t="shared" si="123"/>
        <v>152.79239999999999</v>
      </c>
      <c r="AH682" s="439"/>
      <c r="AI682" s="439">
        <f t="shared" si="124"/>
        <v>152.79239999999999</v>
      </c>
      <c r="AJ682" s="431" t="s">
        <v>149</v>
      </c>
      <c r="AK682" s="431">
        <v>0</v>
      </c>
      <c r="AL682" s="438"/>
      <c r="AM682" s="443">
        <f t="shared" si="125"/>
        <v>0</v>
      </c>
      <c r="AN682" s="443">
        <f t="shared" si="126"/>
        <v>1</v>
      </c>
      <c r="AO682" s="443"/>
      <c r="AP682" s="443"/>
      <c r="AQ682" s="443">
        <f t="shared" si="127"/>
        <v>0</v>
      </c>
      <c r="AR682" s="444" t="str">
        <f>IF(A682="","",VLOOKUP(A682,'Base Sites'!A:B,2,FALSE))</f>
        <v>Valauto Roncq</v>
      </c>
      <c r="AS682" s="444" t="str">
        <f t="shared" si="128"/>
        <v>SKODA</v>
      </c>
      <c r="AT682" s="443"/>
      <c r="AU682" s="445" t="str">
        <f>IF(A682="","",VLOOKUP(L682,'Base Vendeurs'!A:B,2,FALSE))</f>
        <v>Valauto Roncq Skoda</v>
      </c>
      <c r="AV682" s="439">
        <f t="shared" si="129"/>
        <v>1308.28</v>
      </c>
      <c r="AW682" s="441">
        <f t="shared" si="130"/>
        <v>2.8695605445295355E-2</v>
      </c>
      <c r="AX682" s="445" t="str">
        <f t="shared" si="131"/>
        <v>NON</v>
      </c>
      <c r="AY682" s="231">
        <f>+MargesVN[[#This Row],[Total COM]]+MargesVN[[#This Row],[EXT GIE]]+MargesVN[[#This Row],[Forfait immat]]</f>
        <v>152.79239999999999</v>
      </c>
    </row>
    <row r="683" spans="1:51" s="231" customFormat="1" ht="11.25" customHeight="1" x14ac:dyDescent="0.25">
      <c r="A683" s="431">
        <v>10</v>
      </c>
      <c r="B683" s="431" t="s">
        <v>163</v>
      </c>
      <c r="C683" s="431" t="s">
        <v>29</v>
      </c>
      <c r="D683" s="432">
        <v>46185</v>
      </c>
      <c r="E683" s="433">
        <v>46188</v>
      </c>
      <c r="F683" s="434"/>
      <c r="G683" s="434"/>
      <c r="H683" s="434"/>
      <c r="I683" s="434"/>
      <c r="J683" s="434"/>
      <c r="K683" s="434">
        <v>0</v>
      </c>
      <c r="L683" s="431" t="s">
        <v>161</v>
      </c>
      <c r="M683" s="431">
        <v>512607</v>
      </c>
      <c r="N683" s="431">
        <v>2607</v>
      </c>
      <c r="O683" s="431" t="s">
        <v>4600</v>
      </c>
      <c r="P683" s="435" t="s">
        <v>4601</v>
      </c>
      <c r="Q683" s="431" t="s">
        <v>178</v>
      </c>
      <c r="R683" s="436">
        <v>38608.33</v>
      </c>
      <c r="S683" s="436">
        <v>783.34</v>
      </c>
      <c r="T683" s="437">
        <f t="shared" ref="T683:T746" si="132">+R683+S683</f>
        <v>39391.67</v>
      </c>
      <c r="U683" s="438">
        <v>36</v>
      </c>
      <c r="V683" s="436">
        <v>1088.08</v>
      </c>
      <c r="W683" s="439">
        <v>34.99</v>
      </c>
      <c r="X683" s="440"/>
      <c r="Y683" s="439">
        <f t="shared" ref="Y683:Y746" si="133">+V683-W683+X683</f>
        <v>1053.0899999999999</v>
      </c>
      <c r="Z683" s="441">
        <f t="shared" ref="Z683:Z746" si="134">(V683+X683)/T683</f>
        <v>2.7622083552182479E-2</v>
      </c>
      <c r="AA683" s="440">
        <v>-4723</v>
      </c>
      <c r="AB683" s="439">
        <v>0</v>
      </c>
      <c r="AC683" s="439"/>
      <c r="AD683" s="439"/>
      <c r="AE683" s="442">
        <v>0.13</v>
      </c>
      <c r="AF683" s="442">
        <v>0.12</v>
      </c>
      <c r="AG683" s="439">
        <f t="shared" ref="AG683:AG746" si="135">+Y683*AE683</f>
        <v>136.90170000000001</v>
      </c>
      <c r="AH683" s="439"/>
      <c r="AI683" s="439">
        <f t="shared" ref="AI683:AI746" si="136">+AG683+AH683</f>
        <v>136.90170000000001</v>
      </c>
      <c r="AJ683" s="431" t="s">
        <v>164</v>
      </c>
      <c r="AK683" s="431"/>
      <c r="AL683" s="438"/>
      <c r="AM683" s="443">
        <f t="shared" ref="AM683:AM746" si="137">IF(AL683&gt;0,100%,0%)</f>
        <v>0</v>
      </c>
      <c r="AN683" s="443">
        <f t="shared" ref="AN683:AN746" si="138">IF(A683&gt;0,1,"")</f>
        <v>1</v>
      </c>
      <c r="AO683" s="443"/>
      <c r="AP683" s="443"/>
      <c r="AQ683" s="443">
        <f t="shared" ref="AQ683:AQ746" si="139">IF(AN683="","",+AM683/AN683)</f>
        <v>0</v>
      </c>
      <c r="AR683" s="444" t="str">
        <f>IF(A683="","",VLOOKUP(A683,'Base Sites'!A:B,2,FALSE))</f>
        <v>Valauto Roncq</v>
      </c>
      <c r="AS683" s="444" t="str">
        <f t="shared" ref="AS683:AS746" si="140">IF(C683="VW","VOLKSWAGEN",IF(C683="SE","SEAT",IF(C683="NI","NISSAN",IF(C683="HY","HYUNDAI",IF(C683="VU","VUL",IF(C683="sk","SKODA",IF(C683="ltsk","SKODA",IF(C683="CUPRA","CUPRA",IF(C683="AUDI","AUDI","")))))))))</f>
        <v>SKODA</v>
      </c>
      <c r="AT683" s="443"/>
      <c r="AU683" s="445" t="str">
        <f>IF(A683="","",VLOOKUP(L683,'Base Vendeurs'!A:B,2,FALSE))</f>
        <v>Valauto Roncq Skoda</v>
      </c>
      <c r="AV683" s="439">
        <f t="shared" ref="AV683:AV746" si="141">+V683+AO683</f>
        <v>1088.08</v>
      </c>
      <c r="AW683" s="441">
        <f t="shared" ref="AW683:AW746" si="142">IF(A683="","",+AV683/T683)</f>
        <v>2.7622083552182479E-2</v>
      </c>
      <c r="AX683" s="445" t="str">
        <f t="shared" ref="AX683:AX746" si="143">IF(AV683&lt;0,"OUI","NON")</f>
        <v>NON</v>
      </c>
      <c r="AY683" s="231">
        <f>+MargesVN[[#This Row],[Total COM]]+MargesVN[[#This Row],[EXT GIE]]+MargesVN[[#This Row],[Forfait immat]]</f>
        <v>136.90170000000001</v>
      </c>
    </row>
    <row r="684" spans="1:51" s="231" customFormat="1" ht="11.25" customHeight="1" x14ac:dyDescent="0.25">
      <c r="A684" s="319">
        <v>60</v>
      </c>
      <c r="B684" s="319" t="s">
        <v>163</v>
      </c>
      <c r="C684" s="319" t="s">
        <v>104</v>
      </c>
      <c r="D684" s="320">
        <v>46101</v>
      </c>
      <c r="E684" s="321">
        <v>46101</v>
      </c>
      <c r="F684" s="322"/>
      <c r="G684" s="322"/>
      <c r="H684" s="322"/>
      <c r="I684" s="322"/>
      <c r="J684" s="322"/>
      <c r="K684" s="322"/>
      <c r="L684" s="319" t="s">
        <v>445</v>
      </c>
      <c r="M684" s="319">
        <v>512627</v>
      </c>
      <c r="N684" s="319">
        <v>2627</v>
      </c>
      <c r="O684" s="319" t="s">
        <v>2461</v>
      </c>
      <c r="P684" s="323" t="s">
        <v>2462</v>
      </c>
      <c r="Q684" s="319" t="s">
        <v>93</v>
      </c>
      <c r="R684" s="324">
        <v>27305.67</v>
      </c>
      <c r="S684" s="324">
        <v>2041.67</v>
      </c>
      <c r="T684" s="325">
        <f t="shared" si="132"/>
        <v>29347.339999999997</v>
      </c>
      <c r="U684" s="326">
        <v>105</v>
      </c>
      <c r="V684" s="324">
        <v>160.49</v>
      </c>
      <c r="W684" s="327">
        <v>95</v>
      </c>
      <c r="X684" s="328"/>
      <c r="Y684" s="327">
        <f t="shared" si="133"/>
        <v>65.490000000000009</v>
      </c>
      <c r="Z684" s="329">
        <f t="shared" si="134"/>
        <v>5.4686387250088096E-3</v>
      </c>
      <c r="AA684" s="328">
        <v>0</v>
      </c>
      <c r="AB684" s="327">
        <v>-2054.31</v>
      </c>
      <c r="AC684" s="327"/>
      <c r="AD684" s="327"/>
      <c r="AE684" s="330">
        <v>0.13</v>
      </c>
      <c r="AF684" s="330">
        <v>0.13</v>
      </c>
      <c r="AG684" s="327">
        <f t="shared" si="135"/>
        <v>8.5137000000000018</v>
      </c>
      <c r="AH684" s="327"/>
      <c r="AI684" s="327">
        <f t="shared" si="136"/>
        <v>8.5137000000000018</v>
      </c>
      <c r="AJ684" s="319" t="s">
        <v>149</v>
      </c>
      <c r="AK684" s="319">
        <v>30</v>
      </c>
      <c r="AL684" s="326"/>
      <c r="AM684" s="331">
        <f t="shared" si="137"/>
        <v>0</v>
      </c>
      <c r="AN684" s="331">
        <f t="shared" si="138"/>
        <v>1</v>
      </c>
      <c r="AO684" s="331"/>
      <c r="AP684" s="331"/>
      <c r="AQ684" s="331">
        <f t="shared" si="139"/>
        <v>0</v>
      </c>
      <c r="AR684" s="332" t="str">
        <f>IF(A684="","",VLOOKUP(A684,'Base Sites'!A:B,2,FALSE))</f>
        <v>Val de Lys Automobiles</v>
      </c>
      <c r="AS684" s="332" t="str">
        <f t="shared" si="140"/>
        <v>VOLKSWAGEN</v>
      </c>
      <c r="AT684" s="331"/>
      <c r="AU684" s="333" t="str">
        <f>IF(A684="","",VLOOKUP(L684,'Base Vendeurs'!A:B,2,FALSE))</f>
        <v xml:space="preserve">Val de Lys </v>
      </c>
      <c r="AV684" s="327">
        <f t="shared" si="141"/>
        <v>160.49</v>
      </c>
      <c r="AW684" s="329">
        <f t="shared" si="142"/>
        <v>5.4686387250088096E-3</v>
      </c>
      <c r="AX684" s="333" t="str">
        <f t="shared" si="143"/>
        <v>NON</v>
      </c>
      <c r="AY684" s="231">
        <f>+MargesVN[[#This Row],[Total COM]]+MargesVN[[#This Row],[EXT GIE]]+MargesVN[[#This Row],[Forfait immat]]</f>
        <v>38.5137</v>
      </c>
    </row>
    <row r="685" spans="1:51" s="231" customFormat="1" ht="11.25" customHeight="1" x14ac:dyDescent="0.25">
      <c r="A685" s="401">
        <v>60</v>
      </c>
      <c r="B685" s="401" t="s">
        <v>163</v>
      </c>
      <c r="C685" s="401" t="s">
        <v>104</v>
      </c>
      <c r="D685" s="402">
        <v>46142</v>
      </c>
      <c r="E685" s="403">
        <v>46144</v>
      </c>
      <c r="F685" s="404"/>
      <c r="G685" s="404"/>
      <c r="H685" s="404"/>
      <c r="I685" s="404"/>
      <c r="J685" s="404"/>
      <c r="K685" s="404"/>
      <c r="L685" s="401" t="s">
        <v>445</v>
      </c>
      <c r="M685" s="401">
        <v>512631</v>
      </c>
      <c r="N685" s="401">
        <v>2631</v>
      </c>
      <c r="O685" s="401" t="s">
        <v>3324</v>
      </c>
      <c r="P685" s="405" t="s">
        <v>3325</v>
      </c>
      <c r="Q685" s="401" t="s">
        <v>107</v>
      </c>
      <c r="R685" s="406">
        <v>28389</v>
      </c>
      <c r="S685" s="406">
        <v>-508.33</v>
      </c>
      <c r="T685" s="407">
        <f t="shared" si="132"/>
        <v>27880.67</v>
      </c>
      <c r="U685" s="408">
        <v>35</v>
      </c>
      <c r="V685" s="406">
        <v>896.65</v>
      </c>
      <c r="W685" s="409">
        <v>95</v>
      </c>
      <c r="X685" s="410"/>
      <c r="Y685" s="409">
        <f t="shared" si="133"/>
        <v>801.65</v>
      </c>
      <c r="Z685" s="411">
        <f t="shared" si="134"/>
        <v>3.2160274484078037E-2</v>
      </c>
      <c r="AA685" s="410">
        <v>0</v>
      </c>
      <c r="AB685" s="409">
        <v>-1683.33</v>
      </c>
      <c r="AC685" s="409"/>
      <c r="AD685" s="409"/>
      <c r="AE685" s="412">
        <v>0.08</v>
      </c>
      <c r="AF685" s="412">
        <v>7.0000000000000007E-2</v>
      </c>
      <c r="AG685" s="409">
        <f t="shared" si="135"/>
        <v>64.132000000000005</v>
      </c>
      <c r="AH685" s="409"/>
      <c r="AI685" s="409">
        <f t="shared" si="136"/>
        <v>64.132000000000005</v>
      </c>
      <c r="AJ685" s="401" t="s">
        <v>164</v>
      </c>
      <c r="AK685" s="401"/>
      <c r="AL685" s="408">
        <v>50</v>
      </c>
      <c r="AM685" s="413">
        <f t="shared" si="137"/>
        <v>1</v>
      </c>
      <c r="AN685" s="413">
        <f t="shared" si="138"/>
        <v>1</v>
      </c>
      <c r="AO685" s="413"/>
      <c r="AP685" s="413"/>
      <c r="AQ685" s="413">
        <f t="shared" si="139"/>
        <v>1</v>
      </c>
      <c r="AR685" s="414" t="str">
        <f>IF(A685="","",VLOOKUP(A685,'Base Sites'!A:B,2,FALSE))</f>
        <v>Val de Lys Automobiles</v>
      </c>
      <c r="AS685" s="414" t="str">
        <f t="shared" si="140"/>
        <v>VOLKSWAGEN</v>
      </c>
      <c r="AT685" s="413"/>
      <c r="AU685" s="415" t="str">
        <f>IF(A685="","",VLOOKUP(L685,'Base Vendeurs'!A:B,2,FALSE))</f>
        <v xml:space="preserve">Val de Lys </v>
      </c>
      <c r="AV685" s="409">
        <f t="shared" si="141"/>
        <v>896.65</v>
      </c>
      <c r="AW685" s="411">
        <f t="shared" si="142"/>
        <v>3.2160274484078037E-2</v>
      </c>
      <c r="AX685" s="415" t="str">
        <f t="shared" si="143"/>
        <v>NON</v>
      </c>
      <c r="AY685" s="231">
        <f>+MargesVN[[#This Row],[Total COM]]+MargesVN[[#This Row],[EXT GIE]]+MargesVN[[#This Row],[Forfait immat]]</f>
        <v>114.13200000000001</v>
      </c>
    </row>
    <row r="686" spans="1:51" s="231" customFormat="1" ht="11.25" customHeight="1" x14ac:dyDescent="0.25">
      <c r="A686" s="354">
        <v>60</v>
      </c>
      <c r="B686" s="354" t="s">
        <v>163</v>
      </c>
      <c r="C686" s="354" t="s">
        <v>104</v>
      </c>
      <c r="D686" s="355">
        <v>46115</v>
      </c>
      <c r="E686" s="356">
        <v>46115</v>
      </c>
      <c r="F686" s="357"/>
      <c r="G686" s="357"/>
      <c r="H686" s="357"/>
      <c r="I686" s="357"/>
      <c r="J686" s="357"/>
      <c r="K686" s="357">
        <v>0</v>
      </c>
      <c r="L686" s="354" t="s">
        <v>445</v>
      </c>
      <c r="M686" s="354">
        <v>512632</v>
      </c>
      <c r="N686" s="354">
        <v>2632</v>
      </c>
      <c r="O686" s="354" t="s">
        <v>3354</v>
      </c>
      <c r="P686" s="358" t="s">
        <v>3355</v>
      </c>
      <c r="Q686" s="354" t="s">
        <v>190</v>
      </c>
      <c r="R686" s="359">
        <v>24205.67</v>
      </c>
      <c r="S686" s="359">
        <v>1216.67</v>
      </c>
      <c r="T686" s="360">
        <f t="shared" si="132"/>
        <v>25422.339999999997</v>
      </c>
      <c r="U686" s="361">
        <v>39</v>
      </c>
      <c r="V686" s="359">
        <v>981.23</v>
      </c>
      <c r="W686" s="362">
        <v>95</v>
      </c>
      <c r="X686" s="363"/>
      <c r="Y686" s="362">
        <f t="shared" si="133"/>
        <v>886.23</v>
      </c>
      <c r="Z686" s="364">
        <f t="shared" si="134"/>
        <v>3.8597155100592632E-2</v>
      </c>
      <c r="AA686" s="363">
        <v>0</v>
      </c>
      <c r="AB686" s="362">
        <v>-1690</v>
      </c>
      <c r="AC686" s="362"/>
      <c r="AD686" s="362"/>
      <c r="AE686" s="365">
        <v>7.0000000000000007E-2</v>
      </c>
      <c r="AF686" s="365">
        <v>7.0000000000000007E-2</v>
      </c>
      <c r="AG686" s="362">
        <f t="shared" si="135"/>
        <v>62.036100000000005</v>
      </c>
      <c r="AH686" s="362"/>
      <c r="AI686" s="362">
        <f t="shared" si="136"/>
        <v>62.036100000000005</v>
      </c>
      <c r="AJ686" s="354" t="s">
        <v>164</v>
      </c>
      <c r="AK686" s="354">
        <v>30</v>
      </c>
      <c r="AL686" s="361">
        <v>50</v>
      </c>
      <c r="AM686" s="366">
        <f t="shared" si="137"/>
        <v>1</v>
      </c>
      <c r="AN686" s="366">
        <f t="shared" si="138"/>
        <v>1</v>
      </c>
      <c r="AO686" s="366"/>
      <c r="AP686" s="366"/>
      <c r="AQ686" s="366">
        <f t="shared" si="139"/>
        <v>1</v>
      </c>
      <c r="AR686" s="367" t="str">
        <f>IF(A686="","",VLOOKUP(A686,'Base Sites'!A:B,2,FALSE))</f>
        <v>Val de Lys Automobiles</v>
      </c>
      <c r="AS686" s="367" t="str">
        <f t="shared" si="140"/>
        <v>VOLKSWAGEN</v>
      </c>
      <c r="AT686" s="366"/>
      <c r="AU686" s="368" t="str">
        <f>IF(A686="","",VLOOKUP(L686,'Base Vendeurs'!A:B,2,FALSE))</f>
        <v xml:space="preserve">Val de Lys </v>
      </c>
      <c r="AV686" s="362">
        <f t="shared" si="141"/>
        <v>981.23</v>
      </c>
      <c r="AW686" s="364">
        <f t="shared" si="142"/>
        <v>3.8597155100592632E-2</v>
      </c>
      <c r="AX686" s="368" t="str">
        <f t="shared" si="143"/>
        <v>NON</v>
      </c>
      <c r="AY686" s="231">
        <f>+MargesVN[[#This Row],[Total COM]]+MargesVN[[#This Row],[EXT GIE]]+MargesVN[[#This Row],[Forfait immat]]</f>
        <v>142.0361</v>
      </c>
    </row>
    <row r="687" spans="1:51" s="231" customFormat="1" ht="11.25" customHeight="1" x14ac:dyDescent="0.25">
      <c r="A687" s="401">
        <v>10</v>
      </c>
      <c r="B687" s="401" t="s">
        <v>163</v>
      </c>
      <c r="C687" s="401" t="s">
        <v>29</v>
      </c>
      <c r="D687" s="402">
        <v>46164</v>
      </c>
      <c r="E687" s="403">
        <v>46167</v>
      </c>
      <c r="F687" s="404"/>
      <c r="G687" s="404"/>
      <c r="H687" s="404"/>
      <c r="I687" s="404"/>
      <c r="J687" s="404"/>
      <c r="K687" s="404">
        <v>0</v>
      </c>
      <c r="L687" s="401" t="s">
        <v>161</v>
      </c>
      <c r="M687" s="401">
        <v>512652</v>
      </c>
      <c r="N687" s="401">
        <v>2652</v>
      </c>
      <c r="O687" s="401" t="s">
        <v>3797</v>
      </c>
      <c r="P687" s="405" t="s">
        <v>3798</v>
      </c>
      <c r="Q687" s="401" t="s">
        <v>42</v>
      </c>
      <c r="R687" s="406">
        <v>28958.33</v>
      </c>
      <c r="S687" s="406">
        <v>1716.67</v>
      </c>
      <c r="T687" s="407">
        <f t="shared" si="132"/>
        <v>30675</v>
      </c>
      <c r="U687" s="408">
        <v>9</v>
      </c>
      <c r="V687" s="406">
        <v>1282.44</v>
      </c>
      <c r="W687" s="409">
        <v>35</v>
      </c>
      <c r="X687" s="410"/>
      <c r="Y687" s="409">
        <f t="shared" si="133"/>
        <v>1247.44</v>
      </c>
      <c r="Z687" s="411">
        <f t="shared" si="134"/>
        <v>4.1807334963325185E-2</v>
      </c>
      <c r="AA687" s="410">
        <v>333.75</v>
      </c>
      <c r="AB687" s="409">
        <v>-3733</v>
      </c>
      <c r="AC687" s="409"/>
      <c r="AD687" s="409"/>
      <c r="AE687" s="412">
        <v>0.1</v>
      </c>
      <c r="AF687" s="412">
        <v>0.1</v>
      </c>
      <c r="AG687" s="409">
        <f t="shared" si="135"/>
        <v>124.74400000000001</v>
      </c>
      <c r="AH687" s="409"/>
      <c r="AI687" s="409">
        <f t="shared" si="136"/>
        <v>124.74400000000001</v>
      </c>
      <c r="AJ687" s="401" t="s">
        <v>149</v>
      </c>
      <c r="AK687" s="401">
        <v>0</v>
      </c>
      <c r="AL687" s="408" t="s">
        <v>293</v>
      </c>
      <c r="AM687" s="413">
        <f t="shared" si="137"/>
        <v>1</v>
      </c>
      <c r="AN687" s="413">
        <f t="shared" si="138"/>
        <v>1</v>
      </c>
      <c r="AO687" s="413"/>
      <c r="AP687" s="413"/>
      <c r="AQ687" s="413">
        <f t="shared" si="139"/>
        <v>1</v>
      </c>
      <c r="AR687" s="414" t="str">
        <f>IF(A687="","",VLOOKUP(A687,'Base Sites'!A:B,2,FALSE))</f>
        <v>Valauto Roncq</v>
      </c>
      <c r="AS687" s="414" t="str">
        <f t="shared" si="140"/>
        <v>SKODA</v>
      </c>
      <c r="AT687" s="413"/>
      <c r="AU687" s="415" t="str">
        <f>IF(A687="","",VLOOKUP(L687,'Base Vendeurs'!A:B,2,FALSE))</f>
        <v>Valauto Roncq Skoda</v>
      </c>
      <c r="AV687" s="409">
        <f t="shared" si="141"/>
        <v>1282.44</v>
      </c>
      <c r="AW687" s="411">
        <f t="shared" si="142"/>
        <v>4.1807334963325185E-2</v>
      </c>
      <c r="AX687" s="415" t="str">
        <f t="shared" si="143"/>
        <v>NON</v>
      </c>
      <c r="AY687" s="231">
        <f>+MargesVN[[#This Row],[Total COM]]+MargesVN[[#This Row],[EXT GIE]]+MargesVN[[#This Row],[Forfait immat]]</f>
        <v>124.74400000000001</v>
      </c>
    </row>
    <row r="688" spans="1:51" s="231" customFormat="1" ht="11.25" customHeight="1" x14ac:dyDescent="0.25">
      <c r="A688" s="319">
        <v>45</v>
      </c>
      <c r="B688" s="319" t="s">
        <v>163</v>
      </c>
      <c r="C688" s="319" t="s">
        <v>104</v>
      </c>
      <c r="D688" s="320">
        <v>46080</v>
      </c>
      <c r="E688" s="321">
        <v>46083</v>
      </c>
      <c r="F688" s="322"/>
      <c r="G688" s="322"/>
      <c r="H688" s="322"/>
      <c r="I688" s="322"/>
      <c r="J688" s="322"/>
      <c r="K688" s="322">
        <v>0</v>
      </c>
      <c r="L688" s="319" t="s">
        <v>262</v>
      </c>
      <c r="M688" s="319">
        <v>512835</v>
      </c>
      <c r="N688" s="319">
        <v>2835</v>
      </c>
      <c r="O688" s="319" t="s">
        <v>1984</v>
      </c>
      <c r="P688" s="323" t="s">
        <v>1985</v>
      </c>
      <c r="Q688" s="319" t="s">
        <v>93</v>
      </c>
      <c r="R688" s="324">
        <v>26247.33</v>
      </c>
      <c r="S688" s="324">
        <v>933.34</v>
      </c>
      <c r="T688" s="325">
        <f t="shared" si="132"/>
        <v>27180.670000000002</v>
      </c>
      <c r="U688" s="326">
        <v>151</v>
      </c>
      <c r="V688" s="324">
        <v>705.76</v>
      </c>
      <c r="W688" s="327">
        <v>95</v>
      </c>
      <c r="X688" s="328"/>
      <c r="Y688" s="327">
        <f t="shared" si="133"/>
        <v>610.76</v>
      </c>
      <c r="Z688" s="329">
        <f t="shared" si="134"/>
        <v>2.5965511519767538E-2</v>
      </c>
      <c r="AA688" s="328">
        <v>0</v>
      </c>
      <c r="AB688" s="327">
        <v>-3966.67</v>
      </c>
      <c r="AC688" s="327"/>
      <c r="AD688" s="327"/>
      <c r="AE688" s="330">
        <v>0.13</v>
      </c>
      <c r="AF688" s="330">
        <v>0.13</v>
      </c>
      <c r="AG688" s="327">
        <f t="shared" si="135"/>
        <v>79.398800000000008</v>
      </c>
      <c r="AH688" s="327"/>
      <c r="AI688" s="327">
        <f t="shared" si="136"/>
        <v>79.398800000000008</v>
      </c>
      <c r="AJ688" s="319" t="s">
        <v>164</v>
      </c>
      <c r="AK688" s="319">
        <v>30</v>
      </c>
      <c r="AL688" s="326"/>
      <c r="AM688" s="331">
        <f t="shared" si="137"/>
        <v>0</v>
      </c>
      <c r="AN688" s="331">
        <f t="shared" si="138"/>
        <v>1</v>
      </c>
      <c r="AO688" s="331"/>
      <c r="AP688" s="331"/>
      <c r="AQ688" s="331">
        <f t="shared" si="139"/>
        <v>0</v>
      </c>
      <c r="AR688" s="332" t="str">
        <f>IF(A688="","",VLOOKUP(A688,'Base Sites'!A:B,2,FALSE))</f>
        <v>Valauto Arras</v>
      </c>
      <c r="AS688" s="332" t="str">
        <f t="shared" si="140"/>
        <v>VOLKSWAGEN</v>
      </c>
      <c r="AT688" s="331"/>
      <c r="AU688" s="333" t="str">
        <f>IF(A688="","",VLOOKUP(L688,'Base Vendeurs'!A:B,2,FALSE))</f>
        <v>Valauto Arras</v>
      </c>
      <c r="AV688" s="327">
        <f t="shared" si="141"/>
        <v>705.76</v>
      </c>
      <c r="AW688" s="329">
        <f t="shared" si="142"/>
        <v>2.5965511519767538E-2</v>
      </c>
      <c r="AX688" s="333" t="str">
        <f t="shared" si="143"/>
        <v>NON</v>
      </c>
      <c r="AY688" s="231">
        <f>+MargesVN[[#This Row],[Total COM]]+MargesVN[[#This Row],[EXT GIE]]+MargesVN[[#This Row],[Forfait immat]]</f>
        <v>109.39880000000001</v>
      </c>
    </row>
    <row r="689" spans="1:51" s="231" customFormat="1" ht="11.25" customHeight="1" x14ac:dyDescent="0.25">
      <c r="A689" s="431">
        <v>45</v>
      </c>
      <c r="B689" s="431" t="s">
        <v>163</v>
      </c>
      <c r="C689" s="431" t="s">
        <v>104</v>
      </c>
      <c r="D689" s="432">
        <v>46192</v>
      </c>
      <c r="E689" s="433">
        <v>46192</v>
      </c>
      <c r="F689" s="434"/>
      <c r="G689" s="434"/>
      <c r="H689" s="434"/>
      <c r="I689" s="434"/>
      <c r="J689" s="434"/>
      <c r="K689" s="434"/>
      <c r="L689" s="431" t="s">
        <v>455</v>
      </c>
      <c r="M689" s="431">
        <v>512841</v>
      </c>
      <c r="N689" s="431">
        <v>2841</v>
      </c>
      <c r="O689" s="431" t="s">
        <v>4974</v>
      </c>
      <c r="P689" s="435" t="s">
        <v>4975</v>
      </c>
      <c r="Q689" s="431" t="s">
        <v>26</v>
      </c>
      <c r="R689" s="436">
        <v>48155</v>
      </c>
      <c r="S689" s="436">
        <v>3350.01</v>
      </c>
      <c r="T689" s="437">
        <f t="shared" si="132"/>
        <v>51505.01</v>
      </c>
      <c r="U689" s="438">
        <v>100</v>
      </c>
      <c r="V689" s="436">
        <v>2450.37</v>
      </c>
      <c r="W689" s="439">
        <v>95</v>
      </c>
      <c r="X689" s="440"/>
      <c r="Y689" s="439">
        <f t="shared" si="133"/>
        <v>2355.37</v>
      </c>
      <c r="Z689" s="441">
        <f t="shared" si="134"/>
        <v>4.7575371793928393E-2</v>
      </c>
      <c r="AA689" s="440">
        <v>0</v>
      </c>
      <c r="AB689" s="439">
        <v>-5583.34</v>
      </c>
      <c r="AC689" s="439"/>
      <c r="AD689" s="439"/>
      <c r="AE689" s="442">
        <v>0.12</v>
      </c>
      <c r="AF689" s="442">
        <v>0.13</v>
      </c>
      <c r="AG689" s="439">
        <f t="shared" si="135"/>
        <v>282.64439999999996</v>
      </c>
      <c r="AH689" s="439"/>
      <c r="AI689" s="439">
        <f t="shared" si="136"/>
        <v>282.64439999999996</v>
      </c>
      <c r="AJ689" s="431" t="s">
        <v>164</v>
      </c>
      <c r="AK689" s="431"/>
      <c r="AL689" s="438">
        <v>20</v>
      </c>
      <c r="AM689" s="443">
        <f t="shared" si="137"/>
        <v>1</v>
      </c>
      <c r="AN689" s="443">
        <f t="shared" si="138"/>
        <v>1</v>
      </c>
      <c r="AO689" s="443"/>
      <c r="AP689" s="443"/>
      <c r="AQ689" s="443">
        <f t="shared" si="139"/>
        <v>1</v>
      </c>
      <c r="AR689" s="444" t="str">
        <f>IF(A689="","",VLOOKUP(A689,'Base Sites'!A:B,2,FALSE))</f>
        <v>Valauto Arras</v>
      </c>
      <c r="AS689" s="444" t="str">
        <f t="shared" si="140"/>
        <v>VOLKSWAGEN</v>
      </c>
      <c r="AT689" s="443"/>
      <c r="AU689" s="445" t="str">
        <f>IF(A689="","",VLOOKUP(L689,'Base Vendeurs'!A:B,2,FALSE))</f>
        <v>Sociétés EST</v>
      </c>
      <c r="AV689" s="439">
        <f t="shared" si="141"/>
        <v>2450.37</v>
      </c>
      <c r="AW689" s="441">
        <f t="shared" si="142"/>
        <v>4.7575371793928393E-2</v>
      </c>
      <c r="AX689" s="445" t="str">
        <f t="shared" si="143"/>
        <v>NON</v>
      </c>
      <c r="AY689" s="231">
        <f>+MargesVN[[#This Row],[Total COM]]+MargesVN[[#This Row],[EXT GIE]]+MargesVN[[#This Row],[Forfait immat]]</f>
        <v>302.64439999999996</v>
      </c>
    </row>
    <row r="690" spans="1:51" s="231" customFormat="1" ht="11.25" customHeight="1" x14ac:dyDescent="0.25">
      <c r="A690" s="259">
        <v>45</v>
      </c>
      <c r="B690" s="259" t="s">
        <v>163</v>
      </c>
      <c r="C690" s="259" t="s">
        <v>104</v>
      </c>
      <c r="D690" s="150">
        <v>46050</v>
      </c>
      <c r="E690" s="260">
        <v>46050</v>
      </c>
      <c r="F690" s="151"/>
      <c r="G690" s="151"/>
      <c r="H690" s="151"/>
      <c r="I690" s="151"/>
      <c r="J690" s="151"/>
      <c r="K690" s="151">
        <v>0</v>
      </c>
      <c r="L690" s="259" t="s">
        <v>262</v>
      </c>
      <c r="M690" s="259">
        <v>512844</v>
      </c>
      <c r="N690" s="259">
        <v>2844</v>
      </c>
      <c r="O690" s="259" t="s">
        <v>1114</v>
      </c>
      <c r="P690" s="261" t="s">
        <v>1115</v>
      </c>
      <c r="Q690" s="259" t="s">
        <v>23</v>
      </c>
      <c r="R690" s="152">
        <v>22430.67</v>
      </c>
      <c r="S690" s="152">
        <v>191.66</v>
      </c>
      <c r="T690" s="153">
        <f t="shared" si="132"/>
        <v>22622.329999999998</v>
      </c>
      <c r="U690" s="154">
        <v>54</v>
      </c>
      <c r="V690" s="152">
        <v>865.44</v>
      </c>
      <c r="W690" s="262">
        <v>95</v>
      </c>
      <c r="X690" s="155"/>
      <c r="Y690" s="262">
        <f t="shared" si="133"/>
        <v>770.44</v>
      </c>
      <c r="Z690" s="156">
        <f t="shared" si="134"/>
        <v>3.8256006344174101E-2</v>
      </c>
      <c r="AA690" s="155">
        <v>0</v>
      </c>
      <c r="AB690" s="262">
        <v>-1690.01</v>
      </c>
      <c r="AC690" s="262"/>
      <c r="AD690" s="262"/>
      <c r="AE690" s="157">
        <v>0.13</v>
      </c>
      <c r="AF690" s="157">
        <v>0.13</v>
      </c>
      <c r="AG690" s="262">
        <f t="shared" si="135"/>
        <v>100.15720000000002</v>
      </c>
      <c r="AH690" s="262"/>
      <c r="AI690" s="262">
        <f t="shared" si="136"/>
        <v>100.15720000000002</v>
      </c>
      <c r="AJ690" s="259" t="s">
        <v>149</v>
      </c>
      <c r="AK690" s="259">
        <v>30</v>
      </c>
      <c r="AL690" s="154">
        <v>50</v>
      </c>
      <c r="AM690" s="263">
        <f t="shared" si="137"/>
        <v>1</v>
      </c>
      <c r="AN690" s="263">
        <f t="shared" si="138"/>
        <v>1</v>
      </c>
      <c r="AO690" s="263"/>
      <c r="AP690" s="263"/>
      <c r="AQ690" s="263">
        <f t="shared" si="139"/>
        <v>1</v>
      </c>
      <c r="AR690" s="158" t="str">
        <f>IF(A690="","",VLOOKUP(A690,'Base Sites'!A:B,2,FALSE))</f>
        <v>Valauto Arras</v>
      </c>
      <c r="AS690" s="158" t="str">
        <f t="shared" si="140"/>
        <v>VOLKSWAGEN</v>
      </c>
      <c r="AT690" s="263"/>
      <c r="AU690" s="264" t="str">
        <f>IF(A690="","",VLOOKUP(L690,'Base Vendeurs'!A:B,2,FALSE))</f>
        <v>Valauto Arras</v>
      </c>
      <c r="AV690" s="251">
        <f t="shared" si="141"/>
        <v>865.44</v>
      </c>
      <c r="AW690" s="156">
        <f t="shared" si="142"/>
        <v>3.8256006344174101E-2</v>
      </c>
      <c r="AX690" s="237" t="str">
        <f t="shared" si="143"/>
        <v>NON</v>
      </c>
      <c r="AY690" s="231">
        <f>+MargesVN[[#This Row],[Total COM]]+MargesVN[[#This Row],[EXT GIE]]+MargesVN[[#This Row],[Forfait immat]]</f>
        <v>180.15720000000002</v>
      </c>
    </row>
    <row r="691" spans="1:51" s="231" customFormat="1" ht="11.25" customHeight="1" x14ac:dyDescent="0.25">
      <c r="A691" s="45">
        <v>45</v>
      </c>
      <c r="B691" s="45" t="s">
        <v>163</v>
      </c>
      <c r="C691" s="45" t="s">
        <v>104</v>
      </c>
      <c r="D691" s="44">
        <v>46078</v>
      </c>
      <c r="E691" s="65">
        <v>46079</v>
      </c>
      <c r="F691" s="35"/>
      <c r="G691" s="35"/>
      <c r="H691" s="35"/>
      <c r="I691" s="35" t="s">
        <v>165</v>
      </c>
      <c r="J691" s="35" t="s">
        <v>165</v>
      </c>
      <c r="K691" s="35">
        <v>28.54</v>
      </c>
      <c r="L691" s="45" t="s">
        <v>262</v>
      </c>
      <c r="M691" s="45">
        <v>512851</v>
      </c>
      <c r="N691" s="45">
        <v>2851</v>
      </c>
      <c r="O691" s="45" t="s">
        <v>1880</v>
      </c>
      <c r="P691" s="66" t="s">
        <v>1881</v>
      </c>
      <c r="Q691" s="45" t="s">
        <v>177</v>
      </c>
      <c r="R691" s="47">
        <v>33863.33</v>
      </c>
      <c r="S691" s="47">
        <v>1304.17</v>
      </c>
      <c r="T691" s="48">
        <f t="shared" si="132"/>
        <v>35167.5</v>
      </c>
      <c r="U691" s="49">
        <v>37</v>
      </c>
      <c r="V691" s="318">
        <v>306.73</v>
      </c>
      <c r="W691" s="46">
        <v>95</v>
      </c>
      <c r="X691" s="50"/>
      <c r="Y691" s="46">
        <f t="shared" si="133"/>
        <v>211.73000000000002</v>
      </c>
      <c r="Z691" s="51">
        <f t="shared" si="134"/>
        <v>8.7219734129523E-3</v>
      </c>
      <c r="AA691" s="50">
        <v>0</v>
      </c>
      <c r="AB691" s="46">
        <v>-5566.67</v>
      </c>
      <c r="AC691" s="46"/>
      <c r="AD691" s="46" t="s">
        <v>2013</v>
      </c>
      <c r="AE691" s="52">
        <v>7.0000000000000007E-2</v>
      </c>
      <c r="AF691" s="52">
        <v>7.0000000000000007E-2</v>
      </c>
      <c r="AG691" s="46">
        <f t="shared" si="135"/>
        <v>14.821100000000003</v>
      </c>
      <c r="AH691" s="46"/>
      <c r="AI691" s="46">
        <f t="shared" si="136"/>
        <v>14.821100000000003</v>
      </c>
      <c r="AJ691" s="45" t="s">
        <v>164</v>
      </c>
      <c r="AK691" s="45">
        <v>30</v>
      </c>
      <c r="AL691" s="49">
        <v>50</v>
      </c>
      <c r="AM691" s="238">
        <f t="shared" si="137"/>
        <v>1</v>
      </c>
      <c r="AN691" s="238">
        <f t="shared" si="138"/>
        <v>1</v>
      </c>
      <c r="AO691" s="238">
        <v>916.67</v>
      </c>
      <c r="AP691" s="313">
        <v>46136</v>
      </c>
      <c r="AQ691" s="238">
        <f t="shared" si="139"/>
        <v>1</v>
      </c>
      <c r="AR691" s="96" t="str">
        <f>IF(A691="","",VLOOKUP(A691,'Base Sites'!A:B,2,FALSE))</f>
        <v>Valauto Arras</v>
      </c>
      <c r="AS691" s="96" t="str">
        <f t="shared" si="140"/>
        <v>VOLKSWAGEN</v>
      </c>
      <c r="AT691" s="238"/>
      <c r="AU691" s="231" t="str">
        <f>IF(A691="","",VLOOKUP(L691,'Base Vendeurs'!A:B,2,FALSE))</f>
        <v>Valauto Arras</v>
      </c>
      <c r="AV691" s="46">
        <f t="shared" si="141"/>
        <v>1223.4000000000001</v>
      </c>
      <c r="AW691" s="51">
        <f t="shared" si="142"/>
        <v>3.4787801236937518E-2</v>
      </c>
      <c r="AX691" s="231" t="str">
        <f t="shared" si="143"/>
        <v>NON</v>
      </c>
      <c r="AY691" s="231">
        <f>+MargesVN[[#This Row],[Total COM]]+MargesVN[[#This Row],[EXT GIE]]+MargesVN[[#This Row],[Forfait immat]]</f>
        <v>94.821100000000001</v>
      </c>
    </row>
    <row r="692" spans="1:51" s="231" customFormat="1" ht="11.25" customHeight="1" x14ac:dyDescent="0.25">
      <c r="A692" s="319">
        <v>45</v>
      </c>
      <c r="B692" s="319" t="s">
        <v>183</v>
      </c>
      <c r="C692" s="319" t="s">
        <v>104</v>
      </c>
      <c r="D692" s="320">
        <v>46080</v>
      </c>
      <c r="E692" s="321">
        <v>46083</v>
      </c>
      <c r="F692" s="322"/>
      <c r="G692" s="322"/>
      <c r="H692" s="322"/>
      <c r="I692" s="322" t="s">
        <v>165</v>
      </c>
      <c r="J692" s="322"/>
      <c r="K692" s="322">
        <v>651.25</v>
      </c>
      <c r="L692" s="319" t="s">
        <v>262</v>
      </c>
      <c r="M692" s="319">
        <v>512861</v>
      </c>
      <c r="N692" s="319">
        <v>2861</v>
      </c>
      <c r="O692" s="319" t="s">
        <v>1967</v>
      </c>
      <c r="P692" s="323" t="s">
        <v>1968</v>
      </c>
      <c r="Q692" s="319" t="s">
        <v>107</v>
      </c>
      <c r="R692" s="324">
        <v>23872.33</v>
      </c>
      <c r="S692" s="324">
        <v>525</v>
      </c>
      <c r="T692" s="325">
        <f t="shared" si="132"/>
        <v>24397.33</v>
      </c>
      <c r="U692" s="326">
        <v>85</v>
      </c>
      <c r="V692" s="324">
        <v>819.47</v>
      </c>
      <c r="W692" s="327">
        <v>95</v>
      </c>
      <c r="X692" s="328"/>
      <c r="Y692" s="327">
        <f t="shared" si="133"/>
        <v>724.47</v>
      </c>
      <c r="Z692" s="329">
        <f t="shared" si="134"/>
        <v>3.3588511529745263E-2</v>
      </c>
      <c r="AA692" s="328">
        <v>3320.16</v>
      </c>
      <c r="AB692" s="327">
        <v>-2683.33</v>
      </c>
      <c r="AC692" s="327"/>
      <c r="AD692" s="327" t="s">
        <v>2885</v>
      </c>
      <c r="AE692" s="330">
        <v>0.13</v>
      </c>
      <c r="AF692" s="330">
        <v>0.13</v>
      </c>
      <c r="AG692" s="327">
        <f t="shared" si="135"/>
        <v>94.181100000000001</v>
      </c>
      <c r="AH692" s="327"/>
      <c r="AI692" s="327">
        <f t="shared" si="136"/>
        <v>94.181100000000001</v>
      </c>
      <c r="AJ692" s="319" t="s">
        <v>164</v>
      </c>
      <c r="AK692" s="319">
        <v>30</v>
      </c>
      <c r="AL692" s="326"/>
      <c r="AM692" s="331">
        <f t="shared" si="137"/>
        <v>0</v>
      </c>
      <c r="AN692" s="331">
        <f t="shared" si="138"/>
        <v>1</v>
      </c>
      <c r="AO692" s="331"/>
      <c r="AP692" s="331"/>
      <c r="AQ692" s="331">
        <f t="shared" si="139"/>
        <v>0</v>
      </c>
      <c r="AR692" s="332" t="str">
        <f>IF(A692="","",VLOOKUP(A692,'Base Sites'!A:B,2,FALSE))</f>
        <v>Valauto Arras</v>
      </c>
      <c r="AS692" s="332" t="str">
        <f t="shared" si="140"/>
        <v>VOLKSWAGEN</v>
      </c>
      <c r="AT692" s="331"/>
      <c r="AU692" s="333" t="str">
        <f>IF(A692="","",VLOOKUP(L692,'Base Vendeurs'!A:B,2,FALSE))</f>
        <v>Valauto Arras</v>
      </c>
      <c r="AV692" s="327">
        <f t="shared" si="141"/>
        <v>819.47</v>
      </c>
      <c r="AW692" s="329">
        <f t="shared" si="142"/>
        <v>3.3588511529745263E-2</v>
      </c>
      <c r="AX692" s="333" t="str">
        <f t="shared" si="143"/>
        <v>NON</v>
      </c>
      <c r="AY692" s="231">
        <f>+MargesVN[[#This Row],[Total COM]]+MargesVN[[#This Row],[EXT GIE]]+MargesVN[[#This Row],[Forfait immat]]</f>
        <v>124.1811</v>
      </c>
    </row>
    <row r="693" spans="1:51" s="231" customFormat="1" ht="11.25" customHeight="1" x14ac:dyDescent="0.25">
      <c r="A693" s="431">
        <v>45</v>
      </c>
      <c r="B693" s="431" t="s">
        <v>163</v>
      </c>
      <c r="C693" s="431" t="s">
        <v>104</v>
      </c>
      <c r="D693" s="432">
        <v>46177</v>
      </c>
      <c r="E693" s="433">
        <v>46178</v>
      </c>
      <c r="F693" s="434"/>
      <c r="G693" s="434"/>
      <c r="H693" s="434"/>
      <c r="I693" s="434"/>
      <c r="J693" s="434"/>
      <c r="K693" s="434">
        <v>0</v>
      </c>
      <c r="L693" s="431" t="s">
        <v>392</v>
      </c>
      <c r="M693" s="431">
        <v>512868</v>
      </c>
      <c r="N693" s="431">
        <v>2868</v>
      </c>
      <c r="O693" s="431" t="s">
        <v>5134</v>
      </c>
      <c r="P693" s="435" t="s">
        <v>5135</v>
      </c>
      <c r="Q693" s="431" t="s">
        <v>157</v>
      </c>
      <c r="R693" s="436">
        <v>28533.33</v>
      </c>
      <c r="S693" s="436">
        <v>2333.34</v>
      </c>
      <c r="T693" s="437">
        <f t="shared" si="132"/>
        <v>30866.670000000002</v>
      </c>
      <c r="U693" s="438">
        <v>105</v>
      </c>
      <c r="V693" s="436">
        <v>1484</v>
      </c>
      <c r="W693" s="439">
        <v>95</v>
      </c>
      <c r="X693" s="440"/>
      <c r="Y693" s="439">
        <f t="shared" si="133"/>
        <v>1389</v>
      </c>
      <c r="Z693" s="441">
        <f t="shared" si="134"/>
        <v>4.8077748587716129E-2</v>
      </c>
      <c r="AA693" s="440">
        <v>0</v>
      </c>
      <c r="AB693" s="439">
        <v>-3333.33</v>
      </c>
      <c r="AC693" s="439"/>
      <c r="AD693" s="439"/>
      <c r="AE693" s="442">
        <v>7.0000000000000007E-2</v>
      </c>
      <c r="AF693" s="442">
        <v>0.1</v>
      </c>
      <c r="AG693" s="439">
        <f t="shared" si="135"/>
        <v>97.23</v>
      </c>
      <c r="AH693" s="439"/>
      <c r="AI693" s="439">
        <f t="shared" si="136"/>
        <v>97.23</v>
      </c>
      <c r="AJ693" s="431" t="s">
        <v>164</v>
      </c>
      <c r="AK693" s="431">
        <v>30</v>
      </c>
      <c r="AL693" s="438"/>
      <c r="AM693" s="443">
        <f t="shared" si="137"/>
        <v>0</v>
      </c>
      <c r="AN693" s="443">
        <f t="shared" si="138"/>
        <v>1</v>
      </c>
      <c r="AO693" s="443"/>
      <c r="AP693" s="443"/>
      <c r="AQ693" s="443">
        <f t="shared" si="139"/>
        <v>0</v>
      </c>
      <c r="AR693" s="444" t="str">
        <f>IF(A693="","",VLOOKUP(A693,'Base Sites'!A:B,2,FALSE))</f>
        <v>Valauto Arras</v>
      </c>
      <c r="AS693" s="444" t="str">
        <f t="shared" si="140"/>
        <v>VOLKSWAGEN</v>
      </c>
      <c r="AT693" s="443"/>
      <c r="AU693" s="445" t="str">
        <f>IF(A693="","",VLOOKUP(L693,'Base Vendeurs'!A:B,2,FALSE))</f>
        <v>Valauto Arras</v>
      </c>
      <c r="AV693" s="439">
        <f t="shared" si="141"/>
        <v>1484</v>
      </c>
      <c r="AW693" s="441">
        <f t="shared" si="142"/>
        <v>4.8077748587716129E-2</v>
      </c>
      <c r="AX693" s="445" t="str">
        <f t="shared" si="143"/>
        <v>NON</v>
      </c>
      <c r="AY693" s="231">
        <f>+MargesVN[[#This Row],[Total COM]]+MargesVN[[#This Row],[EXT GIE]]+MargesVN[[#This Row],[Forfait immat]]</f>
        <v>127.23</v>
      </c>
    </row>
    <row r="694" spans="1:51" s="231" customFormat="1" ht="11.25" customHeight="1" x14ac:dyDescent="0.25">
      <c r="A694" s="401">
        <v>45</v>
      </c>
      <c r="B694" s="401" t="s">
        <v>163</v>
      </c>
      <c r="C694" s="401" t="s">
        <v>104</v>
      </c>
      <c r="D694" s="402">
        <v>46163</v>
      </c>
      <c r="E694" s="403">
        <v>46164</v>
      </c>
      <c r="F694" s="404"/>
      <c r="G694" s="404"/>
      <c r="H694" s="404"/>
      <c r="I694" s="404"/>
      <c r="J694" s="404"/>
      <c r="K694" s="404">
        <v>0</v>
      </c>
      <c r="L694" s="401" t="s">
        <v>443</v>
      </c>
      <c r="M694" s="401">
        <v>512871</v>
      </c>
      <c r="N694" s="401">
        <v>2871</v>
      </c>
      <c r="O694" s="401" t="s">
        <v>4365</v>
      </c>
      <c r="P694" s="405" t="s">
        <v>4366</v>
      </c>
      <c r="Q694" s="401" t="s">
        <v>157</v>
      </c>
      <c r="R694" s="406">
        <v>28533.33</v>
      </c>
      <c r="S694" s="406">
        <v>2525.0100000000002</v>
      </c>
      <c r="T694" s="407">
        <f t="shared" si="132"/>
        <v>31058.340000000004</v>
      </c>
      <c r="U694" s="408">
        <v>17</v>
      </c>
      <c r="V694" s="406">
        <v>1026.3399999999999</v>
      </c>
      <c r="W694" s="409">
        <v>95</v>
      </c>
      <c r="X694" s="410"/>
      <c r="Y694" s="409">
        <f t="shared" si="133"/>
        <v>931.33999999999992</v>
      </c>
      <c r="Z694" s="411">
        <f t="shared" si="134"/>
        <v>3.3045552337954955E-2</v>
      </c>
      <c r="AA694" s="410">
        <v>0</v>
      </c>
      <c r="AB694" s="409">
        <v>0</v>
      </c>
      <c r="AC694" s="409"/>
      <c r="AD694" s="409"/>
      <c r="AE694" s="412">
        <v>0.1</v>
      </c>
      <c r="AF694" s="412">
        <v>0.1</v>
      </c>
      <c r="AG694" s="409">
        <f t="shared" si="135"/>
        <v>93.134</v>
      </c>
      <c r="AH694" s="409"/>
      <c r="AI694" s="409">
        <f t="shared" si="136"/>
        <v>93.134</v>
      </c>
      <c r="AJ694" s="401" t="s">
        <v>164</v>
      </c>
      <c r="AK694" s="401">
        <v>30</v>
      </c>
      <c r="AL694" s="408">
        <v>50</v>
      </c>
      <c r="AM694" s="413">
        <f t="shared" si="137"/>
        <v>1</v>
      </c>
      <c r="AN694" s="413">
        <f t="shared" si="138"/>
        <v>1</v>
      </c>
      <c r="AO694" s="413"/>
      <c r="AP694" s="413"/>
      <c r="AQ694" s="413">
        <f t="shared" si="139"/>
        <v>1</v>
      </c>
      <c r="AR694" s="414" t="str">
        <f>IF(A694="","",VLOOKUP(A694,'Base Sites'!A:B,2,FALSE))</f>
        <v>Valauto Arras</v>
      </c>
      <c r="AS694" s="414" t="str">
        <f t="shared" si="140"/>
        <v>VOLKSWAGEN</v>
      </c>
      <c r="AT694" s="413"/>
      <c r="AU694" s="415" t="str">
        <f>IF(A694="","",VLOOKUP(L694,'Base Vendeurs'!A:B,2,FALSE))</f>
        <v>Valauto Arras</v>
      </c>
      <c r="AV694" s="409">
        <f t="shared" si="141"/>
        <v>1026.3399999999999</v>
      </c>
      <c r="AW694" s="411">
        <f t="shared" si="142"/>
        <v>3.3045552337954955E-2</v>
      </c>
      <c r="AX694" s="415" t="str">
        <f t="shared" si="143"/>
        <v>NON</v>
      </c>
      <c r="AY694" s="231">
        <f>+MargesVN[[#This Row],[Total COM]]+MargesVN[[#This Row],[EXT GIE]]+MargesVN[[#This Row],[Forfait immat]]</f>
        <v>173.13400000000001</v>
      </c>
    </row>
    <row r="695" spans="1:51" s="231" customFormat="1" ht="11.25" customHeight="1" x14ac:dyDescent="0.25">
      <c r="A695" s="319">
        <v>45</v>
      </c>
      <c r="B695" s="319" t="s">
        <v>163</v>
      </c>
      <c r="C695" s="319" t="s">
        <v>104</v>
      </c>
      <c r="D695" s="320">
        <v>46084</v>
      </c>
      <c r="E695" s="321">
        <v>46084</v>
      </c>
      <c r="F695" s="322"/>
      <c r="G695" s="322"/>
      <c r="H695" s="322"/>
      <c r="I695" s="322"/>
      <c r="J695" s="322"/>
      <c r="K695" s="322">
        <v>0</v>
      </c>
      <c r="L695" s="319" t="s">
        <v>443</v>
      </c>
      <c r="M695" s="319">
        <v>512877</v>
      </c>
      <c r="N695" s="319">
        <v>2877</v>
      </c>
      <c r="O695" s="319" t="s">
        <v>2677</v>
      </c>
      <c r="P695" s="323" t="s">
        <v>2678</v>
      </c>
      <c r="Q695" s="319" t="s">
        <v>23</v>
      </c>
      <c r="R695" s="324">
        <v>17714</v>
      </c>
      <c r="S695" s="324">
        <v>945.83</v>
      </c>
      <c r="T695" s="325">
        <f t="shared" si="132"/>
        <v>18659.830000000002</v>
      </c>
      <c r="U695" s="326">
        <v>8</v>
      </c>
      <c r="V695" s="324">
        <v>721.13</v>
      </c>
      <c r="W695" s="327">
        <v>95</v>
      </c>
      <c r="X695" s="328"/>
      <c r="Y695" s="327">
        <f t="shared" si="133"/>
        <v>626.13</v>
      </c>
      <c r="Z695" s="329">
        <f t="shared" si="134"/>
        <v>3.8646118426588022E-2</v>
      </c>
      <c r="AA695" s="328">
        <v>0</v>
      </c>
      <c r="AB695" s="327">
        <v>-2466.67</v>
      </c>
      <c r="AC695" s="327"/>
      <c r="AD695" s="327"/>
      <c r="AE695" s="330">
        <v>0.1</v>
      </c>
      <c r="AF695" s="330">
        <v>0.1</v>
      </c>
      <c r="AG695" s="327">
        <f t="shared" si="135"/>
        <v>62.613</v>
      </c>
      <c r="AH695" s="327"/>
      <c r="AI695" s="327">
        <f t="shared" si="136"/>
        <v>62.613</v>
      </c>
      <c r="AJ695" s="319" t="s">
        <v>164</v>
      </c>
      <c r="AK695" s="319">
        <v>30</v>
      </c>
      <c r="AL695" s="326">
        <v>50</v>
      </c>
      <c r="AM695" s="331">
        <f t="shared" si="137"/>
        <v>1</v>
      </c>
      <c r="AN695" s="331">
        <f t="shared" si="138"/>
        <v>1</v>
      </c>
      <c r="AO695" s="331"/>
      <c r="AP695" s="331"/>
      <c r="AQ695" s="331">
        <f t="shared" si="139"/>
        <v>1</v>
      </c>
      <c r="AR695" s="332" t="str">
        <f>IF(A695="","",VLOOKUP(A695,'Base Sites'!A:B,2,FALSE))</f>
        <v>Valauto Arras</v>
      </c>
      <c r="AS695" s="332" t="str">
        <f t="shared" si="140"/>
        <v>VOLKSWAGEN</v>
      </c>
      <c r="AT695" s="331"/>
      <c r="AU695" s="333" t="str">
        <f>IF(A695="","",VLOOKUP(L695,'Base Vendeurs'!A:B,2,FALSE))</f>
        <v>Valauto Arras</v>
      </c>
      <c r="AV695" s="327">
        <f t="shared" si="141"/>
        <v>721.13</v>
      </c>
      <c r="AW695" s="329">
        <f t="shared" si="142"/>
        <v>3.8646118426588022E-2</v>
      </c>
      <c r="AX695" s="333" t="str">
        <f t="shared" si="143"/>
        <v>NON</v>
      </c>
      <c r="AY695" s="231">
        <f>+MargesVN[[#This Row],[Total COM]]+MargesVN[[#This Row],[EXT GIE]]+MargesVN[[#This Row],[Forfait immat]]</f>
        <v>142.613</v>
      </c>
    </row>
    <row r="696" spans="1:51" s="231" customFormat="1" ht="11.25" customHeight="1" x14ac:dyDescent="0.25">
      <c r="A696" s="319">
        <v>45</v>
      </c>
      <c r="B696" s="319" t="s">
        <v>163</v>
      </c>
      <c r="C696" s="319" t="s">
        <v>104</v>
      </c>
      <c r="D696" s="320">
        <v>46107</v>
      </c>
      <c r="E696" s="321">
        <v>46107</v>
      </c>
      <c r="F696" s="322"/>
      <c r="G696" s="322"/>
      <c r="H696" s="322"/>
      <c r="I696" s="322"/>
      <c r="J696" s="322"/>
      <c r="K696" s="322"/>
      <c r="L696" s="319" t="s">
        <v>443</v>
      </c>
      <c r="M696" s="319">
        <v>512878</v>
      </c>
      <c r="N696" s="319">
        <v>2878</v>
      </c>
      <c r="O696" s="319" t="s">
        <v>2463</v>
      </c>
      <c r="P696" s="323" t="s">
        <v>2464</v>
      </c>
      <c r="Q696" s="319" t="s">
        <v>93</v>
      </c>
      <c r="R696" s="324">
        <v>24380.67</v>
      </c>
      <c r="S696" s="324">
        <v>975</v>
      </c>
      <c r="T696" s="325">
        <f t="shared" si="132"/>
        <v>25355.67</v>
      </c>
      <c r="U696" s="326">
        <v>29</v>
      </c>
      <c r="V696" s="324">
        <v>855.21</v>
      </c>
      <c r="W696" s="327">
        <v>95</v>
      </c>
      <c r="X696" s="328"/>
      <c r="Y696" s="327">
        <f t="shared" si="133"/>
        <v>760.21</v>
      </c>
      <c r="Z696" s="329">
        <f t="shared" si="134"/>
        <v>3.3728550655533852E-2</v>
      </c>
      <c r="AA696" s="328">
        <v>0</v>
      </c>
      <c r="AB696" s="327">
        <v>-916.67</v>
      </c>
      <c r="AC696" s="327"/>
      <c r="AD696" s="327"/>
      <c r="AE696" s="330">
        <v>0.13</v>
      </c>
      <c r="AF696" s="330">
        <v>0.13</v>
      </c>
      <c r="AG696" s="327">
        <f t="shared" si="135"/>
        <v>98.827300000000008</v>
      </c>
      <c r="AH696" s="327"/>
      <c r="AI696" s="327">
        <f t="shared" si="136"/>
        <v>98.827300000000008</v>
      </c>
      <c r="AJ696" s="319" t="s">
        <v>164</v>
      </c>
      <c r="AK696" s="319">
        <v>30</v>
      </c>
      <c r="AL696" s="326">
        <v>50</v>
      </c>
      <c r="AM696" s="331">
        <f t="shared" si="137"/>
        <v>1</v>
      </c>
      <c r="AN696" s="331">
        <f t="shared" si="138"/>
        <v>1</v>
      </c>
      <c r="AO696" s="331"/>
      <c r="AP696" s="331"/>
      <c r="AQ696" s="331">
        <f t="shared" si="139"/>
        <v>1</v>
      </c>
      <c r="AR696" s="332" t="str">
        <f>IF(A696="","",VLOOKUP(A696,'Base Sites'!A:B,2,FALSE))</f>
        <v>Valauto Arras</v>
      </c>
      <c r="AS696" s="332" t="str">
        <f t="shared" si="140"/>
        <v>VOLKSWAGEN</v>
      </c>
      <c r="AT696" s="331"/>
      <c r="AU696" s="333" t="str">
        <f>IF(A696="","",VLOOKUP(L696,'Base Vendeurs'!A:B,2,FALSE))</f>
        <v>Valauto Arras</v>
      </c>
      <c r="AV696" s="327">
        <f t="shared" si="141"/>
        <v>855.21</v>
      </c>
      <c r="AW696" s="329">
        <f t="shared" si="142"/>
        <v>3.3728550655533852E-2</v>
      </c>
      <c r="AX696" s="333" t="str">
        <f t="shared" si="143"/>
        <v>NON</v>
      </c>
      <c r="AY696" s="231">
        <f>+MargesVN[[#This Row],[Total COM]]+MargesVN[[#This Row],[EXT GIE]]+MargesVN[[#This Row],[Forfait immat]]</f>
        <v>178.82730000000001</v>
      </c>
    </row>
    <row r="697" spans="1:51" s="231" customFormat="1" ht="11.25" customHeight="1" x14ac:dyDescent="0.25">
      <c r="A697" s="354">
        <v>45</v>
      </c>
      <c r="B697" s="354" t="s">
        <v>163</v>
      </c>
      <c r="C697" s="354" t="s">
        <v>104</v>
      </c>
      <c r="D697" s="355">
        <v>46136</v>
      </c>
      <c r="E697" s="356">
        <v>46136</v>
      </c>
      <c r="F697" s="357"/>
      <c r="G697" s="357"/>
      <c r="H697" s="357"/>
      <c r="I697" s="357"/>
      <c r="J697" s="357"/>
      <c r="K697" s="357"/>
      <c r="L697" s="354" t="s">
        <v>443</v>
      </c>
      <c r="M697" s="354">
        <v>512880</v>
      </c>
      <c r="N697" s="354">
        <v>2880</v>
      </c>
      <c r="O697" s="354" t="s">
        <v>3287</v>
      </c>
      <c r="P697" s="358" t="s">
        <v>3288</v>
      </c>
      <c r="Q697" s="354" t="s">
        <v>93</v>
      </c>
      <c r="R697" s="359">
        <v>24380.67</v>
      </c>
      <c r="S697" s="359">
        <v>1141.67</v>
      </c>
      <c r="T697" s="360">
        <f t="shared" si="132"/>
        <v>25522.339999999997</v>
      </c>
      <c r="U697" s="361">
        <v>58</v>
      </c>
      <c r="V697" s="359">
        <v>1705.04</v>
      </c>
      <c r="W697" s="362">
        <v>95</v>
      </c>
      <c r="X697" s="363"/>
      <c r="Y697" s="362">
        <f t="shared" si="133"/>
        <v>1610.04</v>
      </c>
      <c r="Z697" s="364">
        <f t="shared" si="134"/>
        <v>6.6805786616744398E-2</v>
      </c>
      <c r="AA697" s="363">
        <v>0</v>
      </c>
      <c r="AB697" s="362">
        <v>-2083.33</v>
      </c>
      <c r="AC697" s="362"/>
      <c r="AD697" s="362"/>
      <c r="AE697" s="365">
        <v>0.12</v>
      </c>
      <c r="AF697" s="365">
        <v>0.13</v>
      </c>
      <c r="AG697" s="362">
        <f t="shared" si="135"/>
        <v>193.20479999999998</v>
      </c>
      <c r="AH697" s="362"/>
      <c r="AI697" s="362">
        <f t="shared" si="136"/>
        <v>193.20479999999998</v>
      </c>
      <c r="AJ697" s="354" t="s">
        <v>149</v>
      </c>
      <c r="AK697" s="354">
        <v>30</v>
      </c>
      <c r="AL697" s="361"/>
      <c r="AM697" s="366">
        <f t="shared" si="137"/>
        <v>0</v>
      </c>
      <c r="AN697" s="366">
        <f t="shared" si="138"/>
        <v>1</v>
      </c>
      <c r="AO697" s="366"/>
      <c r="AP697" s="366"/>
      <c r="AQ697" s="366">
        <f t="shared" si="139"/>
        <v>0</v>
      </c>
      <c r="AR697" s="367" t="str">
        <f>IF(A697="","",VLOOKUP(A697,'Base Sites'!A:B,2,FALSE))</f>
        <v>Valauto Arras</v>
      </c>
      <c r="AS697" s="367" t="str">
        <f t="shared" si="140"/>
        <v>VOLKSWAGEN</v>
      </c>
      <c r="AT697" s="366"/>
      <c r="AU697" s="368" t="str">
        <f>IF(A697="","",VLOOKUP(L697,'Base Vendeurs'!A:B,2,FALSE))</f>
        <v>Valauto Arras</v>
      </c>
      <c r="AV697" s="362">
        <f t="shared" si="141"/>
        <v>1705.04</v>
      </c>
      <c r="AW697" s="364">
        <f t="shared" si="142"/>
        <v>6.6805786616744398E-2</v>
      </c>
      <c r="AX697" s="368" t="str">
        <f t="shared" si="143"/>
        <v>NON</v>
      </c>
      <c r="AY697" s="231">
        <f>+MargesVN[[#This Row],[Total COM]]+MargesVN[[#This Row],[EXT GIE]]+MargesVN[[#This Row],[Forfait immat]]</f>
        <v>223.20479999999998</v>
      </c>
    </row>
    <row r="698" spans="1:51" s="231" customFormat="1" ht="11.25" customHeight="1" x14ac:dyDescent="0.25">
      <c r="A698" s="319">
        <v>45</v>
      </c>
      <c r="B698" s="319" t="s">
        <v>163</v>
      </c>
      <c r="C698" s="319" t="s">
        <v>104</v>
      </c>
      <c r="D698" s="320">
        <v>46105</v>
      </c>
      <c r="E698" s="321">
        <v>46105</v>
      </c>
      <c r="F698" s="322"/>
      <c r="G698" s="322"/>
      <c r="H698" s="322"/>
      <c r="I698" s="322"/>
      <c r="J698" s="322"/>
      <c r="K698" s="322">
        <v>0</v>
      </c>
      <c r="L698" s="319" t="s">
        <v>262</v>
      </c>
      <c r="M698" s="319">
        <v>512881</v>
      </c>
      <c r="N698" s="319">
        <v>2881</v>
      </c>
      <c r="O698" s="319" t="s">
        <v>2414</v>
      </c>
      <c r="P698" s="323" t="s">
        <v>2415</v>
      </c>
      <c r="Q698" s="319" t="s">
        <v>93</v>
      </c>
      <c r="R698" s="324">
        <v>24380.67</v>
      </c>
      <c r="S698" s="324">
        <v>808.33</v>
      </c>
      <c r="T698" s="325">
        <f t="shared" si="132"/>
        <v>25189</v>
      </c>
      <c r="U698" s="326">
        <v>27</v>
      </c>
      <c r="V698" s="324">
        <v>483.91</v>
      </c>
      <c r="W698" s="327">
        <v>95</v>
      </c>
      <c r="X698" s="328"/>
      <c r="Y698" s="327">
        <f t="shared" si="133"/>
        <v>388.91</v>
      </c>
      <c r="Z698" s="329">
        <f t="shared" si="134"/>
        <v>1.9211163603160112E-2</v>
      </c>
      <c r="AA698" s="328">
        <v>0</v>
      </c>
      <c r="AB698" s="327">
        <v>-916.67</v>
      </c>
      <c r="AC698" s="327"/>
      <c r="AD698" s="327"/>
      <c r="AE698" s="330">
        <v>0.13</v>
      </c>
      <c r="AF698" s="330">
        <v>0.13</v>
      </c>
      <c r="AG698" s="327">
        <f t="shared" si="135"/>
        <v>50.558300000000003</v>
      </c>
      <c r="AH698" s="327"/>
      <c r="AI698" s="327">
        <f t="shared" si="136"/>
        <v>50.558300000000003</v>
      </c>
      <c r="AJ698" s="319" t="s">
        <v>149</v>
      </c>
      <c r="AK698" s="319">
        <v>30</v>
      </c>
      <c r="AL698" s="326"/>
      <c r="AM698" s="331">
        <f t="shared" si="137"/>
        <v>0</v>
      </c>
      <c r="AN698" s="331">
        <f t="shared" si="138"/>
        <v>1</v>
      </c>
      <c r="AO698" s="331"/>
      <c r="AP698" s="331"/>
      <c r="AQ698" s="331">
        <f t="shared" si="139"/>
        <v>0</v>
      </c>
      <c r="AR698" s="332" t="str">
        <f>IF(A698="","",VLOOKUP(A698,'Base Sites'!A:B,2,FALSE))</f>
        <v>Valauto Arras</v>
      </c>
      <c r="AS698" s="332" t="str">
        <f t="shared" si="140"/>
        <v>VOLKSWAGEN</v>
      </c>
      <c r="AT698" s="331"/>
      <c r="AU698" s="333" t="str">
        <f>IF(A698="","",VLOOKUP(L698,'Base Vendeurs'!A:B,2,FALSE))</f>
        <v>Valauto Arras</v>
      </c>
      <c r="AV698" s="327">
        <f t="shared" si="141"/>
        <v>483.91</v>
      </c>
      <c r="AW698" s="329">
        <f t="shared" si="142"/>
        <v>1.9211163603160112E-2</v>
      </c>
      <c r="AX698" s="333" t="str">
        <f t="shared" si="143"/>
        <v>NON</v>
      </c>
      <c r="AY698" s="231">
        <f>+MargesVN[[#This Row],[Total COM]]+MargesVN[[#This Row],[EXT GIE]]+MargesVN[[#This Row],[Forfait immat]]</f>
        <v>80.558300000000003</v>
      </c>
    </row>
    <row r="699" spans="1:51" s="231" customFormat="1" ht="11.25" customHeight="1" x14ac:dyDescent="0.25">
      <c r="A699" s="45">
        <v>45</v>
      </c>
      <c r="B699" s="45" t="s">
        <v>163</v>
      </c>
      <c r="C699" s="45" t="s">
        <v>104</v>
      </c>
      <c r="D699" s="44">
        <v>46079</v>
      </c>
      <c r="E699" s="65">
        <v>46080</v>
      </c>
      <c r="F699" s="35"/>
      <c r="G699" s="35"/>
      <c r="H699" s="35"/>
      <c r="I699" s="35"/>
      <c r="J699" s="35"/>
      <c r="K699" s="35">
        <v>0</v>
      </c>
      <c r="L699" s="45" t="s">
        <v>443</v>
      </c>
      <c r="M699" s="45">
        <v>512885</v>
      </c>
      <c r="N699" s="45">
        <v>2885</v>
      </c>
      <c r="O699" s="45" t="s">
        <v>1945</v>
      </c>
      <c r="P699" s="66" t="s">
        <v>1946</v>
      </c>
      <c r="Q699" s="45" t="s">
        <v>23</v>
      </c>
      <c r="R699" s="47">
        <v>17714</v>
      </c>
      <c r="S699" s="47">
        <v>945.83</v>
      </c>
      <c r="T699" s="48">
        <f t="shared" si="132"/>
        <v>18659.830000000002</v>
      </c>
      <c r="U699" s="49">
        <v>3</v>
      </c>
      <c r="V699" s="47">
        <v>1387.79</v>
      </c>
      <c r="W699" s="46">
        <v>95</v>
      </c>
      <c r="X699" s="50"/>
      <c r="Y699" s="46">
        <f t="shared" si="133"/>
        <v>1292.79</v>
      </c>
      <c r="Z699" s="51">
        <f t="shared" si="134"/>
        <v>7.4373132016743976E-2</v>
      </c>
      <c r="AA699" s="50">
        <v>0</v>
      </c>
      <c r="AB699" s="46">
        <v>-2466.67</v>
      </c>
      <c r="AC699" s="46"/>
      <c r="AD699" s="46"/>
      <c r="AE699" s="52">
        <v>0.1</v>
      </c>
      <c r="AF699" s="52">
        <v>0.1</v>
      </c>
      <c r="AG699" s="46">
        <f t="shared" si="135"/>
        <v>129.279</v>
      </c>
      <c r="AH699" s="46"/>
      <c r="AI699" s="46">
        <f t="shared" si="136"/>
        <v>129.279</v>
      </c>
      <c r="AJ699" s="45" t="s">
        <v>164</v>
      </c>
      <c r="AK699" s="45">
        <v>30</v>
      </c>
      <c r="AL699" s="49">
        <v>50</v>
      </c>
      <c r="AM699" s="238">
        <f t="shared" si="137"/>
        <v>1</v>
      </c>
      <c r="AN699" s="238">
        <f t="shared" si="138"/>
        <v>1</v>
      </c>
      <c r="AO699" s="238"/>
      <c r="AP699" s="238"/>
      <c r="AQ699" s="238">
        <f t="shared" si="139"/>
        <v>1</v>
      </c>
      <c r="AR699" s="96" t="str">
        <f>IF(A699="","",VLOOKUP(A699,'Base Sites'!A:B,2,FALSE))</f>
        <v>Valauto Arras</v>
      </c>
      <c r="AS699" s="96" t="str">
        <f t="shared" si="140"/>
        <v>VOLKSWAGEN</v>
      </c>
      <c r="AT699" s="238"/>
      <c r="AU699" s="231" t="str">
        <f>IF(A699="","",VLOOKUP(L699,'Base Vendeurs'!A:B,2,FALSE))</f>
        <v>Valauto Arras</v>
      </c>
      <c r="AV699" s="46">
        <f t="shared" si="141"/>
        <v>1387.79</v>
      </c>
      <c r="AW699" s="51">
        <f t="shared" si="142"/>
        <v>7.4373132016743976E-2</v>
      </c>
      <c r="AX699" s="231" t="str">
        <f t="shared" si="143"/>
        <v>NON</v>
      </c>
      <c r="AY699" s="231">
        <f>+MargesVN[[#This Row],[Total COM]]+MargesVN[[#This Row],[EXT GIE]]+MargesVN[[#This Row],[Forfait immat]]</f>
        <v>209.279</v>
      </c>
    </row>
    <row r="700" spans="1:51" s="231" customFormat="1" ht="11.25" customHeight="1" x14ac:dyDescent="0.25">
      <c r="A700" s="45">
        <v>45</v>
      </c>
      <c r="B700" s="45" t="s">
        <v>163</v>
      </c>
      <c r="C700" s="45" t="s">
        <v>104</v>
      </c>
      <c r="D700" s="44">
        <v>46056</v>
      </c>
      <c r="E700" s="65">
        <v>46057</v>
      </c>
      <c r="F700" s="35"/>
      <c r="G700" s="35"/>
      <c r="H700" s="35"/>
      <c r="I700" s="35" t="s">
        <v>165</v>
      </c>
      <c r="J700" s="35" t="s">
        <v>165</v>
      </c>
      <c r="K700" s="35">
        <v>109.32</v>
      </c>
      <c r="L700" s="45" t="s">
        <v>262</v>
      </c>
      <c r="M700" s="45">
        <v>512889</v>
      </c>
      <c r="N700" s="45">
        <v>2889</v>
      </c>
      <c r="O700" s="45" t="s">
        <v>1286</v>
      </c>
      <c r="P700" s="66" t="s">
        <v>1287</v>
      </c>
      <c r="Q700" s="45" t="s">
        <v>93</v>
      </c>
      <c r="R700" s="47">
        <v>31472.33</v>
      </c>
      <c r="S700" s="47">
        <v>3825</v>
      </c>
      <c r="T700" s="48">
        <f t="shared" si="132"/>
        <v>35297.33</v>
      </c>
      <c r="U700" s="49">
        <v>42</v>
      </c>
      <c r="V700" s="47">
        <v>1311.6</v>
      </c>
      <c r="W700" s="46">
        <v>95</v>
      </c>
      <c r="X700" s="50"/>
      <c r="Y700" s="46">
        <f t="shared" si="133"/>
        <v>1216.5999999999999</v>
      </c>
      <c r="Z700" s="51">
        <f t="shared" si="134"/>
        <v>3.7158617946456571E-2</v>
      </c>
      <c r="AA700" s="50">
        <v>0</v>
      </c>
      <c r="AB700" s="46">
        <v>-500</v>
      </c>
      <c r="AC700" s="46"/>
      <c r="AD700" s="46" t="s">
        <v>2013</v>
      </c>
      <c r="AE700" s="52">
        <v>0.1</v>
      </c>
      <c r="AF700" s="52">
        <v>0.1</v>
      </c>
      <c r="AG700" s="46">
        <f t="shared" si="135"/>
        <v>121.66</v>
      </c>
      <c r="AH700" s="46"/>
      <c r="AI700" s="46">
        <f t="shared" si="136"/>
        <v>121.66</v>
      </c>
      <c r="AJ700" s="45" t="s">
        <v>164</v>
      </c>
      <c r="AK700" s="45">
        <v>30</v>
      </c>
      <c r="AL700" s="49"/>
      <c r="AM700" s="238">
        <f t="shared" si="137"/>
        <v>0</v>
      </c>
      <c r="AN700" s="238">
        <f t="shared" si="138"/>
        <v>1</v>
      </c>
      <c r="AO700" s="238"/>
      <c r="AP700" s="238"/>
      <c r="AQ700" s="238">
        <f t="shared" si="139"/>
        <v>0</v>
      </c>
      <c r="AR700" s="96" t="str">
        <f>IF(A700="","",VLOOKUP(A700,'Base Sites'!A:B,2,FALSE))</f>
        <v>Valauto Arras</v>
      </c>
      <c r="AS700" s="96" t="str">
        <f t="shared" si="140"/>
        <v>VOLKSWAGEN</v>
      </c>
      <c r="AT700" s="238"/>
      <c r="AU700" s="231" t="str">
        <f>IF(A700="","",VLOOKUP(L700,'Base Vendeurs'!A:B,2,FALSE))</f>
        <v>Valauto Arras</v>
      </c>
      <c r="AV700" s="46">
        <f t="shared" si="141"/>
        <v>1311.6</v>
      </c>
      <c r="AW700" s="51">
        <f t="shared" si="142"/>
        <v>3.7158617946456571E-2</v>
      </c>
      <c r="AX700" s="231" t="str">
        <f t="shared" si="143"/>
        <v>NON</v>
      </c>
      <c r="AY700" s="231">
        <f>+MargesVN[[#This Row],[Total COM]]+MargesVN[[#This Row],[EXT GIE]]+MargesVN[[#This Row],[Forfait immat]]</f>
        <v>151.66</v>
      </c>
    </row>
    <row r="701" spans="1:51" s="231" customFormat="1" ht="11.25" customHeight="1" x14ac:dyDescent="0.25">
      <c r="A701" s="45">
        <v>45</v>
      </c>
      <c r="B701" s="45" t="s">
        <v>163</v>
      </c>
      <c r="C701" s="45" t="s">
        <v>104</v>
      </c>
      <c r="D701" s="44">
        <v>46044</v>
      </c>
      <c r="E701" s="65">
        <v>46046</v>
      </c>
      <c r="F701" s="35"/>
      <c r="G701" s="35"/>
      <c r="H701" s="35"/>
      <c r="I701" s="35"/>
      <c r="J701" s="35"/>
      <c r="K701" s="35">
        <v>0</v>
      </c>
      <c r="L701" s="45" t="s">
        <v>392</v>
      </c>
      <c r="M701" s="45">
        <v>512918</v>
      </c>
      <c r="N701" s="45">
        <v>2918</v>
      </c>
      <c r="O701" s="45" t="s">
        <v>880</v>
      </c>
      <c r="P701" s="66" t="s">
        <v>881</v>
      </c>
      <c r="Q701" s="45" t="s">
        <v>93</v>
      </c>
      <c r="R701" s="47">
        <v>24380.67</v>
      </c>
      <c r="S701" s="47">
        <v>666.67</v>
      </c>
      <c r="T701" s="48">
        <f t="shared" si="132"/>
        <v>25047.339999999997</v>
      </c>
      <c r="U701" s="49">
        <v>10</v>
      </c>
      <c r="V701" s="47">
        <v>811.56</v>
      </c>
      <c r="W701" s="46">
        <v>95</v>
      </c>
      <c r="X701" s="50"/>
      <c r="Y701" s="46">
        <f t="shared" si="133"/>
        <v>716.56</v>
      </c>
      <c r="Z701" s="51">
        <f t="shared" si="134"/>
        <v>3.240104538046755E-2</v>
      </c>
      <c r="AA701" s="50">
        <v>0</v>
      </c>
      <c r="AB701" s="46">
        <v>-500</v>
      </c>
      <c r="AC701" s="46"/>
      <c r="AD701" s="46"/>
      <c r="AE701" s="52">
        <v>7.0000000000000007E-2</v>
      </c>
      <c r="AF701" s="52">
        <v>0.1</v>
      </c>
      <c r="AG701" s="46">
        <f t="shared" si="135"/>
        <v>50.159199999999998</v>
      </c>
      <c r="AH701" s="46"/>
      <c r="AI701" s="46">
        <f t="shared" si="136"/>
        <v>50.159199999999998</v>
      </c>
      <c r="AJ701" s="45" t="s">
        <v>149</v>
      </c>
      <c r="AK701" s="45">
        <v>0</v>
      </c>
      <c r="AL701" s="49"/>
      <c r="AM701" s="238">
        <f t="shared" si="137"/>
        <v>0</v>
      </c>
      <c r="AN701" s="238">
        <f t="shared" si="138"/>
        <v>1</v>
      </c>
      <c r="AO701" s="238"/>
      <c r="AP701" s="238"/>
      <c r="AQ701" s="238">
        <f t="shared" si="139"/>
        <v>0</v>
      </c>
      <c r="AR701" s="96" t="str">
        <f>IF(A701="","",VLOOKUP(A701,'Base Sites'!A:B,2,FALSE))</f>
        <v>Valauto Arras</v>
      </c>
      <c r="AS701" s="96" t="str">
        <f t="shared" si="140"/>
        <v>VOLKSWAGEN</v>
      </c>
      <c r="AT701" s="238"/>
      <c r="AU701" s="231" t="str">
        <f>IF(A701="","",VLOOKUP(L701,'Base Vendeurs'!A:B,2,FALSE))</f>
        <v>Valauto Arras</v>
      </c>
      <c r="AV701" s="46">
        <f t="shared" si="141"/>
        <v>811.56</v>
      </c>
      <c r="AW701" s="51">
        <f t="shared" si="142"/>
        <v>3.240104538046755E-2</v>
      </c>
      <c r="AX701" s="237" t="str">
        <f t="shared" si="143"/>
        <v>NON</v>
      </c>
      <c r="AY701" s="231">
        <f>+MargesVN[[#This Row],[Total COM]]+MargesVN[[#This Row],[EXT GIE]]+MargesVN[[#This Row],[Forfait immat]]</f>
        <v>50.159199999999998</v>
      </c>
    </row>
    <row r="702" spans="1:51" s="231" customFormat="1" ht="11.25" customHeight="1" x14ac:dyDescent="0.25">
      <c r="A702" s="259">
        <v>45</v>
      </c>
      <c r="B702" s="259" t="s">
        <v>163</v>
      </c>
      <c r="C702" s="259" t="s">
        <v>104</v>
      </c>
      <c r="D702" s="150">
        <v>46029</v>
      </c>
      <c r="E702" s="260">
        <v>46029</v>
      </c>
      <c r="F702" s="151"/>
      <c r="G702" s="151"/>
      <c r="H702" s="151"/>
      <c r="I702" s="151"/>
      <c r="J702" s="151"/>
      <c r="K702" s="151">
        <v>0</v>
      </c>
      <c r="L702" s="259" t="s">
        <v>262</v>
      </c>
      <c r="M702" s="259">
        <v>512920</v>
      </c>
      <c r="N702" s="259">
        <v>2920</v>
      </c>
      <c r="O702" s="259" t="s">
        <v>862</v>
      </c>
      <c r="P702" s="261" t="s">
        <v>863</v>
      </c>
      <c r="Q702" s="259" t="s">
        <v>93</v>
      </c>
      <c r="R702" s="152">
        <v>31472.33</v>
      </c>
      <c r="S702" s="152">
        <v>1341.67</v>
      </c>
      <c r="T702" s="153">
        <f t="shared" si="132"/>
        <v>32814</v>
      </c>
      <c r="U702" s="154">
        <v>16</v>
      </c>
      <c r="V702" s="152">
        <v>1176.92</v>
      </c>
      <c r="W702" s="262">
        <v>95</v>
      </c>
      <c r="X702" s="155"/>
      <c r="Y702" s="262">
        <f t="shared" si="133"/>
        <v>1081.92</v>
      </c>
      <c r="Z702" s="156">
        <f t="shared" si="134"/>
        <v>3.5866398488450052E-2</v>
      </c>
      <c r="AA702" s="155">
        <v>0</v>
      </c>
      <c r="AB702" s="262">
        <v>-500</v>
      </c>
      <c r="AC702" s="262"/>
      <c r="AD702" s="262"/>
      <c r="AE702" s="157">
        <v>7.0000000000000007E-2</v>
      </c>
      <c r="AF702" s="157">
        <v>7.0000000000000007E-2</v>
      </c>
      <c r="AG702" s="262">
        <f t="shared" si="135"/>
        <v>75.734400000000008</v>
      </c>
      <c r="AH702" s="262"/>
      <c r="AI702" s="262">
        <f t="shared" si="136"/>
        <v>75.734400000000008</v>
      </c>
      <c r="AJ702" s="259" t="s">
        <v>164</v>
      </c>
      <c r="AK702" s="259">
        <v>0</v>
      </c>
      <c r="AL702" s="154"/>
      <c r="AM702" s="263">
        <f t="shared" si="137"/>
        <v>0</v>
      </c>
      <c r="AN702" s="263">
        <f t="shared" si="138"/>
        <v>1</v>
      </c>
      <c r="AO702" s="263"/>
      <c r="AP702" s="263"/>
      <c r="AQ702" s="263">
        <f t="shared" si="139"/>
        <v>0</v>
      </c>
      <c r="AR702" s="158" t="str">
        <f>IF(A702="","",VLOOKUP(A702,'Base Sites'!A:B,2,FALSE))</f>
        <v>Valauto Arras</v>
      </c>
      <c r="AS702" s="158" t="str">
        <f t="shared" si="140"/>
        <v>VOLKSWAGEN</v>
      </c>
      <c r="AT702" s="263"/>
      <c r="AU702" s="264" t="str">
        <f>IF(A702="","",VLOOKUP(L702,'Base Vendeurs'!A:B,2,FALSE))</f>
        <v>Valauto Arras</v>
      </c>
      <c r="AV702" s="251">
        <f t="shared" si="141"/>
        <v>1176.92</v>
      </c>
      <c r="AW702" s="156">
        <f t="shared" si="142"/>
        <v>3.5866398488450052E-2</v>
      </c>
      <c r="AX702" s="237" t="str">
        <f t="shared" si="143"/>
        <v>NON</v>
      </c>
      <c r="AY702" s="231">
        <f>+MargesVN[[#This Row],[Total COM]]+MargesVN[[#This Row],[EXT GIE]]+MargesVN[[#This Row],[Forfait immat]]</f>
        <v>75.734400000000008</v>
      </c>
    </row>
    <row r="703" spans="1:51" s="231" customFormat="1" ht="11.25" customHeight="1" x14ac:dyDescent="0.25">
      <c r="A703" s="354">
        <v>45</v>
      </c>
      <c r="B703" s="354" t="s">
        <v>163</v>
      </c>
      <c r="C703" s="354" t="s">
        <v>104</v>
      </c>
      <c r="D703" s="355">
        <v>46129</v>
      </c>
      <c r="E703" s="356">
        <v>46129</v>
      </c>
      <c r="F703" s="357"/>
      <c r="G703" s="357"/>
      <c r="H703" s="357"/>
      <c r="I703" s="357"/>
      <c r="J703" s="357"/>
      <c r="K703" s="357">
        <v>0</v>
      </c>
      <c r="L703" s="354" t="s">
        <v>262</v>
      </c>
      <c r="M703" s="354">
        <v>512921</v>
      </c>
      <c r="N703" s="354">
        <v>2921</v>
      </c>
      <c r="O703" s="354" t="s">
        <v>3334</v>
      </c>
      <c r="P703" s="358" t="s">
        <v>3335</v>
      </c>
      <c r="Q703" s="354" t="s">
        <v>107</v>
      </c>
      <c r="R703" s="359">
        <v>29680.67</v>
      </c>
      <c r="S703" s="359">
        <v>1408.34</v>
      </c>
      <c r="T703" s="360">
        <f t="shared" si="132"/>
        <v>31089.01</v>
      </c>
      <c r="U703" s="361">
        <v>16</v>
      </c>
      <c r="V703" s="359">
        <v>1477.33</v>
      </c>
      <c r="W703" s="362">
        <v>95</v>
      </c>
      <c r="X703" s="363"/>
      <c r="Y703" s="362">
        <f t="shared" si="133"/>
        <v>1382.33</v>
      </c>
      <c r="Z703" s="364">
        <f t="shared" si="134"/>
        <v>4.7519364560016548E-2</v>
      </c>
      <c r="AA703" s="363">
        <v>0</v>
      </c>
      <c r="AB703" s="362">
        <v>-1833.33</v>
      </c>
      <c r="AC703" s="362"/>
      <c r="AD703" s="362"/>
      <c r="AE703" s="365">
        <v>7.0000000000000007E-2</v>
      </c>
      <c r="AF703" s="365">
        <v>7.0000000000000007E-2</v>
      </c>
      <c r="AG703" s="362">
        <f t="shared" si="135"/>
        <v>96.763100000000009</v>
      </c>
      <c r="AH703" s="362"/>
      <c r="AI703" s="362">
        <f t="shared" si="136"/>
        <v>96.763100000000009</v>
      </c>
      <c r="AJ703" s="354" t="s">
        <v>149</v>
      </c>
      <c r="AK703" s="354">
        <v>30</v>
      </c>
      <c r="AL703" s="361"/>
      <c r="AM703" s="366">
        <f t="shared" si="137"/>
        <v>0</v>
      </c>
      <c r="AN703" s="366">
        <f t="shared" si="138"/>
        <v>1</v>
      </c>
      <c r="AO703" s="366"/>
      <c r="AP703" s="366"/>
      <c r="AQ703" s="366">
        <f t="shared" si="139"/>
        <v>0</v>
      </c>
      <c r="AR703" s="367" t="str">
        <f>IF(A703="","",VLOOKUP(A703,'Base Sites'!A:B,2,FALSE))</f>
        <v>Valauto Arras</v>
      </c>
      <c r="AS703" s="367" t="str">
        <f t="shared" si="140"/>
        <v>VOLKSWAGEN</v>
      </c>
      <c r="AT703" s="366"/>
      <c r="AU703" s="368" t="str">
        <f>IF(A703="","",VLOOKUP(L703,'Base Vendeurs'!A:B,2,FALSE))</f>
        <v>Valauto Arras</v>
      </c>
      <c r="AV703" s="362">
        <f t="shared" si="141"/>
        <v>1477.33</v>
      </c>
      <c r="AW703" s="364">
        <f t="shared" si="142"/>
        <v>4.7519364560016548E-2</v>
      </c>
      <c r="AX703" s="368" t="str">
        <f t="shared" si="143"/>
        <v>NON</v>
      </c>
      <c r="AY703" s="231">
        <f>+MargesVN[[#This Row],[Total COM]]+MargesVN[[#This Row],[EXT GIE]]+MargesVN[[#This Row],[Forfait immat]]</f>
        <v>126.76310000000001</v>
      </c>
    </row>
    <row r="704" spans="1:51" s="231" customFormat="1" ht="11.25" customHeight="1" x14ac:dyDescent="0.25">
      <c r="A704" s="45">
        <v>45</v>
      </c>
      <c r="B704" s="45" t="s">
        <v>163</v>
      </c>
      <c r="C704" s="45" t="s">
        <v>104</v>
      </c>
      <c r="D704" s="44">
        <v>46078</v>
      </c>
      <c r="E704" s="65">
        <v>46078</v>
      </c>
      <c r="F704" s="35"/>
      <c r="G704" s="35"/>
      <c r="H704" s="35"/>
      <c r="I704" s="35"/>
      <c r="J704" s="35"/>
      <c r="K704" s="35">
        <v>0</v>
      </c>
      <c r="L704" s="45" t="s">
        <v>262</v>
      </c>
      <c r="M704" s="45">
        <v>512926</v>
      </c>
      <c r="N704" s="45">
        <v>2926</v>
      </c>
      <c r="O704" s="45" t="s">
        <v>1920</v>
      </c>
      <c r="P704" s="66" t="s">
        <v>1921</v>
      </c>
      <c r="Q704" s="45" t="s">
        <v>157</v>
      </c>
      <c r="R704" s="47">
        <v>28533.33</v>
      </c>
      <c r="S704" s="47">
        <v>1908.33</v>
      </c>
      <c r="T704" s="48">
        <f t="shared" si="132"/>
        <v>30441.660000000003</v>
      </c>
      <c r="U704" s="49">
        <v>5</v>
      </c>
      <c r="V704" s="47">
        <v>751.72</v>
      </c>
      <c r="W704" s="46">
        <v>95</v>
      </c>
      <c r="X704" s="50"/>
      <c r="Y704" s="46">
        <f t="shared" si="133"/>
        <v>656.72</v>
      </c>
      <c r="Z704" s="51">
        <f t="shared" si="134"/>
        <v>2.46937913372661E-2</v>
      </c>
      <c r="AA704" s="50">
        <v>0</v>
      </c>
      <c r="AB704" s="46">
        <v>-3333.33</v>
      </c>
      <c r="AC704" s="46"/>
      <c r="AD704" s="46"/>
      <c r="AE704" s="52">
        <v>0.1</v>
      </c>
      <c r="AF704" s="52">
        <v>0.1</v>
      </c>
      <c r="AG704" s="46">
        <f t="shared" si="135"/>
        <v>65.672000000000011</v>
      </c>
      <c r="AH704" s="46"/>
      <c r="AI704" s="46">
        <f t="shared" si="136"/>
        <v>65.672000000000011</v>
      </c>
      <c r="AJ704" s="45" t="s">
        <v>164</v>
      </c>
      <c r="AK704" s="45">
        <v>30</v>
      </c>
      <c r="AL704" s="49"/>
      <c r="AM704" s="238">
        <f t="shared" si="137"/>
        <v>0</v>
      </c>
      <c r="AN704" s="238">
        <f t="shared" si="138"/>
        <v>1</v>
      </c>
      <c r="AO704" s="238"/>
      <c r="AP704" s="238"/>
      <c r="AQ704" s="238">
        <f t="shared" si="139"/>
        <v>0</v>
      </c>
      <c r="AR704" s="96" t="str">
        <f>IF(A704="","",VLOOKUP(A704,'Base Sites'!A:B,2,FALSE))</f>
        <v>Valauto Arras</v>
      </c>
      <c r="AS704" s="96" t="str">
        <f t="shared" si="140"/>
        <v>VOLKSWAGEN</v>
      </c>
      <c r="AT704" s="238"/>
      <c r="AU704" s="231" t="str">
        <f>IF(A704="","",VLOOKUP(L704,'Base Vendeurs'!A:B,2,FALSE))</f>
        <v>Valauto Arras</v>
      </c>
      <c r="AV704" s="46">
        <f t="shared" si="141"/>
        <v>751.72</v>
      </c>
      <c r="AW704" s="51">
        <f t="shared" si="142"/>
        <v>2.46937913372661E-2</v>
      </c>
      <c r="AX704" s="231" t="str">
        <f t="shared" si="143"/>
        <v>NON</v>
      </c>
      <c r="AY704" s="231">
        <f>+MargesVN[[#This Row],[Total COM]]+MargesVN[[#This Row],[EXT GIE]]+MargesVN[[#This Row],[Forfait immat]]</f>
        <v>95.672000000000011</v>
      </c>
    </row>
    <row r="705" spans="1:51" s="231" customFormat="1" ht="11.25" customHeight="1" x14ac:dyDescent="0.25">
      <c r="A705" s="319">
        <v>45</v>
      </c>
      <c r="B705" s="319" t="s">
        <v>163</v>
      </c>
      <c r="C705" s="319" t="s">
        <v>104</v>
      </c>
      <c r="D705" s="320">
        <v>46099</v>
      </c>
      <c r="E705" s="321">
        <v>46099</v>
      </c>
      <c r="F705" s="322"/>
      <c r="G705" s="322"/>
      <c r="H705" s="322"/>
      <c r="I705" s="322"/>
      <c r="J705" s="322"/>
      <c r="K705" s="322">
        <v>0</v>
      </c>
      <c r="L705" s="319" t="s">
        <v>262</v>
      </c>
      <c r="M705" s="319">
        <v>512927</v>
      </c>
      <c r="N705" s="319">
        <v>2927</v>
      </c>
      <c r="O705" s="319" t="s">
        <v>2618</v>
      </c>
      <c r="P705" s="323" t="s">
        <v>2619</v>
      </c>
      <c r="Q705" s="319" t="s">
        <v>177</v>
      </c>
      <c r="R705" s="324">
        <v>37605</v>
      </c>
      <c r="S705" s="324">
        <v>3166.67</v>
      </c>
      <c r="T705" s="325">
        <f t="shared" si="132"/>
        <v>40771.67</v>
      </c>
      <c r="U705" s="326">
        <v>7</v>
      </c>
      <c r="V705" s="324">
        <v>1318.15</v>
      </c>
      <c r="W705" s="327">
        <v>95</v>
      </c>
      <c r="X705" s="328"/>
      <c r="Y705" s="327">
        <f t="shared" si="133"/>
        <v>1223.1500000000001</v>
      </c>
      <c r="Z705" s="329">
        <f t="shared" si="134"/>
        <v>3.2330046819274268E-2</v>
      </c>
      <c r="AA705" s="328">
        <v>0</v>
      </c>
      <c r="AB705" s="327">
        <v>0</v>
      </c>
      <c r="AC705" s="327"/>
      <c r="AD705" s="327"/>
      <c r="AE705" s="330">
        <v>7.0000000000000007E-2</v>
      </c>
      <c r="AF705" s="330">
        <v>7.0000000000000007E-2</v>
      </c>
      <c r="AG705" s="327">
        <f t="shared" si="135"/>
        <v>85.620500000000021</v>
      </c>
      <c r="AH705" s="327"/>
      <c r="AI705" s="327">
        <f t="shared" si="136"/>
        <v>85.620500000000021</v>
      </c>
      <c r="AJ705" s="319" t="s">
        <v>164</v>
      </c>
      <c r="AK705" s="319">
        <v>0</v>
      </c>
      <c r="AL705" s="326">
        <v>50</v>
      </c>
      <c r="AM705" s="331">
        <f t="shared" si="137"/>
        <v>1</v>
      </c>
      <c r="AN705" s="331">
        <f t="shared" si="138"/>
        <v>1</v>
      </c>
      <c r="AO705" s="331"/>
      <c r="AP705" s="331"/>
      <c r="AQ705" s="331">
        <f t="shared" si="139"/>
        <v>1</v>
      </c>
      <c r="AR705" s="332" t="str">
        <f>IF(A705="","",VLOOKUP(A705,'Base Sites'!A:B,2,FALSE))</f>
        <v>Valauto Arras</v>
      </c>
      <c r="AS705" s="332" t="str">
        <f t="shared" si="140"/>
        <v>VOLKSWAGEN</v>
      </c>
      <c r="AT705" s="331"/>
      <c r="AU705" s="333" t="str">
        <f>IF(A705="","",VLOOKUP(L705,'Base Vendeurs'!A:B,2,FALSE))</f>
        <v>Valauto Arras</v>
      </c>
      <c r="AV705" s="327">
        <f t="shared" si="141"/>
        <v>1318.15</v>
      </c>
      <c r="AW705" s="329">
        <f t="shared" si="142"/>
        <v>3.2330046819274268E-2</v>
      </c>
      <c r="AX705" s="333" t="str">
        <f t="shared" si="143"/>
        <v>NON</v>
      </c>
      <c r="AY705" s="231">
        <f>+MargesVN[[#This Row],[Total COM]]+MargesVN[[#This Row],[EXT GIE]]+MargesVN[[#This Row],[Forfait immat]]</f>
        <v>135.62050000000002</v>
      </c>
    </row>
    <row r="706" spans="1:51" s="231" customFormat="1" ht="11.25" customHeight="1" x14ac:dyDescent="0.25">
      <c r="A706" s="319">
        <v>45</v>
      </c>
      <c r="B706" s="319" t="s">
        <v>163</v>
      </c>
      <c r="C706" s="319" t="s">
        <v>104</v>
      </c>
      <c r="D706" s="320">
        <v>46091</v>
      </c>
      <c r="E706" s="321">
        <v>46086</v>
      </c>
      <c r="F706" s="322"/>
      <c r="G706" s="322"/>
      <c r="H706" s="322"/>
      <c r="I706" s="322"/>
      <c r="J706" s="322"/>
      <c r="K706" s="322">
        <v>0</v>
      </c>
      <c r="L706" s="319" t="s">
        <v>262</v>
      </c>
      <c r="M706" s="319">
        <v>513008</v>
      </c>
      <c r="N706" s="319">
        <v>3008</v>
      </c>
      <c r="O706" s="319" t="s">
        <v>2831</v>
      </c>
      <c r="P706" s="323" t="s">
        <v>2832</v>
      </c>
      <c r="Q706" s="319" t="s">
        <v>157</v>
      </c>
      <c r="R706" s="324">
        <v>28533.33</v>
      </c>
      <c r="S706" s="324">
        <v>2583.34</v>
      </c>
      <c r="T706" s="325">
        <f t="shared" si="132"/>
        <v>31116.670000000002</v>
      </c>
      <c r="U706" s="326">
        <v>19</v>
      </c>
      <c r="V706" s="324">
        <v>1495.25</v>
      </c>
      <c r="W706" s="327">
        <v>95</v>
      </c>
      <c r="X706" s="328"/>
      <c r="Y706" s="327">
        <f t="shared" si="133"/>
        <v>1400.25</v>
      </c>
      <c r="Z706" s="329">
        <f t="shared" si="134"/>
        <v>4.8053021097694576E-2</v>
      </c>
      <c r="AA706" s="328">
        <v>0</v>
      </c>
      <c r="AB706" s="327">
        <v>-3333.33</v>
      </c>
      <c r="AC706" s="327"/>
      <c r="AD706" s="327"/>
      <c r="AE706" s="330">
        <v>7.0000000000000007E-2</v>
      </c>
      <c r="AF706" s="330">
        <v>7.0000000000000007E-2</v>
      </c>
      <c r="AG706" s="327">
        <f t="shared" si="135"/>
        <v>98.017500000000013</v>
      </c>
      <c r="AH706" s="327"/>
      <c r="AI706" s="327">
        <f t="shared" si="136"/>
        <v>98.017500000000013</v>
      </c>
      <c r="AJ706" s="319" t="s">
        <v>164</v>
      </c>
      <c r="AK706" s="319">
        <v>30</v>
      </c>
      <c r="AL706" s="326">
        <v>50</v>
      </c>
      <c r="AM706" s="331">
        <f t="shared" si="137"/>
        <v>1</v>
      </c>
      <c r="AN706" s="331">
        <f t="shared" si="138"/>
        <v>1</v>
      </c>
      <c r="AO706" s="331"/>
      <c r="AP706" s="331"/>
      <c r="AQ706" s="331">
        <f t="shared" si="139"/>
        <v>1</v>
      </c>
      <c r="AR706" s="332" t="str">
        <f>IF(A706="","",VLOOKUP(A706,'Base Sites'!A:B,2,FALSE))</f>
        <v>Valauto Arras</v>
      </c>
      <c r="AS706" s="332" t="str">
        <f t="shared" si="140"/>
        <v>VOLKSWAGEN</v>
      </c>
      <c r="AT706" s="331"/>
      <c r="AU706" s="333" t="str">
        <f>IF(A706="","",VLOOKUP(L706,'Base Vendeurs'!A:B,2,FALSE))</f>
        <v>Valauto Arras</v>
      </c>
      <c r="AV706" s="327">
        <f t="shared" si="141"/>
        <v>1495.25</v>
      </c>
      <c r="AW706" s="329">
        <f t="shared" si="142"/>
        <v>4.8053021097694576E-2</v>
      </c>
      <c r="AX706" s="333" t="str">
        <f t="shared" si="143"/>
        <v>NON</v>
      </c>
      <c r="AY706" s="231">
        <f>+MargesVN[[#This Row],[Total COM]]+MargesVN[[#This Row],[EXT GIE]]+MargesVN[[#This Row],[Forfait immat]]</f>
        <v>178.01750000000001</v>
      </c>
    </row>
    <row r="707" spans="1:51" s="231" customFormat="1" ht="11.25" customHeight="1" x14ac:dyDescent="0.25">
      <c r="A707" s="45">
        <v>45</v>
      </c>
      <c r="B707" s="45" t="s">
        <v>163</v>
      </c>
      <c r="C707" s="45" t="s">
        <v>104</v>
      </c>
      <c r="D707" s="44">
        <v>46038</v>
      </c>
      <c r="E707" s="65">
        <v>46032</v>
      </c>
      <c r="F707" s="35"/>
      <c r="G707" s="35"/>
      <c r="H707" s="35"/>
      <c r="I707" s="35"/>
      <c r="J707" s="35"/>
      <c r="K707" s="35">
        <v>0</v>
      </c>
      <c r="L707" s="45" t="s">
        <v>392</v>
      </c>
      <c r="M707" s="45">
        <v>513014</v>
      </c>
      <c r="N707" s="45">
        <v>3014</v>
      </c>
      <c r="O707" s="45" t="s">
        <v>931</v>
      </c>
      <c r="P707" s="66" t="s">
        <v>428</v>
      </c>
      <c r="Q707" s="45" t="s">
        <v>26</v>
      </c>
      <c r="R707" s="47">
        <v>48155</v>
      </c>
      <c r="S707" s="47">
        <v>2458.34</v>
      </c>
      <c r="T707" s="48">
        <f t="shared" si="132"/>
        <v>50613.34</v>
      </c>
      <c r="U707" s="49">
        <v>10</v>
      </c>
      <c r="V707" s="47">
        <v>854.21</v>
      </c>
      <c r="W707" s="46">
        <v>95</v>
      </c>
      <c r="X707" s="50"/>
      <c r="Y707" s="46">
        <f t="shared" si="133"/>
        <v>759.21</v>
      </c>
      <c r="Z707" s="51">
        <f t="shared" si="134"/>
        <v>1.6877171117337841E-2</v>
      </c>
      <c r="AA707" s="50">
        <v>0</v>
      </c>
      <c r="AB707" s="46">
        <v>0</v>
      </c>
      <c r="AC707" s="46"/>
      <c r="AD707" s="46"/>
      <c r="AE707" s="52">
        <v>0.1</v>
      </c>
      <c r="AF707" s="52">
        <v>0.1</v>
      </c>
      <c r="AG707" s="46">
        <f t="shared" si="135"/>
        <v>75.921000000000006</v>
      </c>
      <c r="AH707" s="46"/>
      <c r="AI707" s="46">
        <f t="shared" si="136"/>
        <v>75.921000000000006</v>
      </c>
      <c r="AJ707" s="45" t="s">
        <v>164</v>
      </c>
      <c r="AK707" s="45">
        <v>30</v>
      </c>
      <c r="AL707" s="49"/>
      <c r="AM707" s="238">
        <f t="shared" si="137"/>
        <v>0</v>
      </c>
      <c r="AN707" s="238">
        <f t="shared" si="138"/>
        <v>1</v>
      </c>
      <c r="AO707" s="238"/>
      <c r="AP707" s="238"/>
      <c r="AQ707" s="238">
        <f t="shared" si="139"/>
        <v>0</v>
      </c>
      <c r="AR707" s="96" t="str">
        <f>IF(A707="","",VLOOKUP(A707,'Base Sites'!A:B,2,FALSE))</f>
        <v>Valauto Arras</v>
      </c>
      <c r="AS707" s="96" t="str">
        <f t="shared" si="140"/>
        <v>VOLKSWAGEN</v>
      </c>
      <c r="AT707" s="238"/>
      <c r="AU707" s="231" t="str">
        <f>IF(A707="","",VLOOKUP(L707,'Base Vendeurs'!A:B,2,FALSE))</f>
        <v>Valauto Arras</v>
      </c>
      <c r="AV707" s="46">
        <f t="shared" si="141"/>
        <v>854.21</v>
      </c>
      <c r="AW707" s="51">
        <f t="shared" si="142"/>
        <v>1.6877171117337841E-2</v>
      </c>
      <c r="AX707" s="231" t="str">
        <f t="shared" si="143"/>
        <v>NON</v>
      </c>
      <c r="AY707" s="231">
        <f>+MargesVN[[#This Row],[Total COM]]+MargesVN[[#This Row],[EXT GIE]]+MargesVN[[#This Row],[Forfait immat]]</f>
        <v>105.92100000000001</v>
      </c>
    </row>
    <row r="708" spans="1:51" s="231" customFormat="1" ht="11.25" customHeight="1" x14ac:dyDescent="0.25">
      <c r="A708" s="354">
        <v>60</v>
      </c>
      <c r="B708" s="354" t="s">
        <v>163</v>
      </c>
      <c r="C708" s="354" t="s">
        <v>104</v>
      </c>
      <c r="D708" s="355">
        <v>46134</v>
      </c>
      <c r="E708" s="356">
        <v>46135</v>
      </c>
      <c r="F708" s="357"/>
      <c r="G708" s="357"/>
      <c r="H708" s="357"/>
      <c r="I708" s="357"/>
      <c r="J708" s="357"/>
      <c r="K708" s="357">
        <v>0</v>
      </c>
      <c r="L708" s="354" t="s">
        <v>445</v>
      </c>
      <c r="M708" s="354">
        <v>513014</v>
      </c>
      <c r="N708" s="354">
        <v>3014</v>
      </c>
      <c r="O708" s="354" t="s">
        <v>3439</v>
      </c>
      <c r="P708" s="358" t="s">
        <v>3440</v>
      </c>
      <c r="Q708" s="354" t="s">
        <v>177</v>
      </c>
      <c r="R708" s="359">
        <v>37605</v>
      </c>
      <c r="S708" s="359">
        <v>2537.5</v>
      </c>
      <c r="T708" s="360">
        <f t="shared" si="132"/>
        <v>40142.5</v>
      </c>
      <c r="U708" s="361">
        <v>114</v>
      </c>
      <c r="V708" s="359">
        <v>1010.81</v>
      </c>
      <c r="W708" s="362">
        <v>95</v>
      </c>
      <c r="X708" s="363"/>
      <c r="Y708" s="362">
        <f t="shared" si="133"/>
        <v>915.81</v>
      </c>
      <c r="Z708" s="364">
        <f t="shared" si="134"/>
        <v>2.5180544310892443E-2</v>
      </c>
      <c r="AA708" s="363">
        <v>0</v>
      </c>
      <c r="AB708" s="362">
        <v>-5860</v>
      </c>
      <c r="AC708" s="362"/>
      <c r="AD708" s="362"/>
      <c r="AE708" s="365">
        <v>0.13</v>
      </c>
      <c r="AF708" s="365">
        <v>0.13</v>
      </c>
      <c r="AG708" s="362">
        <f t="shared" si="135"/>
        <v>119.0553</v>
      </c>
      <c r="AH708" s="362"/>
      <c r="AI708" s="362">
        <f t="shared" si="136"/>
        <v>119.0553</v>
      </c>
      <c r="AJ708" s="354" t="s">
        <v>164</v>
      </c>
      <c r="AK708" s="354">
        <v>30</v>
      </c>
      <c r="AL708" s="361"/>
      <c r="AM708" s="366">
        <f t="shared" si="137"/>
        <v>0</v>
      </c>
      <c r="AN708" s="366">
        <f t="shared" si="138"/>
        <v>1</v>
      </c>
      <c r="AO708" s="366"/>
      <c r="AP708" s="366"/>
      <c r="AQ708" s="366">
        <f t="shared" si="139"/>
        <v>0</v>
      </c>
      <c r="AR708" s="367" t="str">
        <f>IF(A708="","",VLOOKUP(A708,'Base Sites'!A:B,2,FALSE))</f>
        <v>Val de Lys Automobiles</v>
      </c>
      <c r="AS708" s="367" t="str">
        <f t="shared" si="140"/>
        <v>VOLKSWAGEN</v>
      </c>
      <c r="AT708" s="366"/>
      <c r="AU708" s="368" t="str">
        <f>IF(A708="","",VLOOKUP(L708,'Base Vendeurs'!A:B,2,FALSE))</f>
        <v xml:space="preserve">Val de Lys </v>
      </c>
      <c r="AV708" s="362">
        <f t="shared" si="141"/>
        <v>1010.81</v>
      </c>
      <c r="AW708" s="364">
        <f t="shared" si="142"/>
        <v>2.5180544310892443E-2</v>
      </c>
      <c r="AX708" s="368" t="str">
        <f t="shared" si="143"/>
        <v>NON</v>
      </c>
      <c r="AY708" s="231">
        <f>+MargesVN[[#This Row],[Total COM]]+MargesVN[[#This Row],[EXT GIE]]+MargesVN[[#This Row],[Forfait immat]]</f>
        <v>149.05529999999999</v>
      </c>
    </row>
    <row r="709" spans="1:51" s="231" customFormat="1" ht="11.25" customHeight="1" x14ac:dyDescent="0.25">
      <c r="A709" s="232">
        <v>45</v>
      </c>
      <c r="B709" s="232" t="s">
        <v>163</v>
      </c>
      <c r="C709" s="232" t="s">
        <v>104</v>
      </c>
      <c r="D709" s="189">
        <v>46051</v>
      </c>
      <c r="E709" s="233">
        <v>46052</v>
      </c>
      <c r="F709" s="190"/>
      <c r="G709" s="190"/>
      <c r="H709" s="190"/>
      <c r="I709" s="190"/>
      <c r="J709" s="190"/>
      <c r="K709" s="190"/>
      <c r="L709" s="232" t="s">
        <v>262</v>
      </c>
      <c r="M709" s="232">
        <v>513016</v>
      </c>
      <c r="N709" s="232">
        <v>3016</v>
      </c>
      <c r="O709" s="232" t="s">
        <v>952</v>
      </c>
      <c r="P709" s="234" t="s">
        <v>953</v>
      </c>
      <c r="Q709" s="232" t="s">
        <v>26</v>
      </c>
      <c r="R709" s="191">
        <v>44946.67</v>
      </c>
      <c r="S709" s="191">
        <v>1858.34</v>
      </c>
      <c r="T709" s="192">
        <f t="shared" si="132"/>
        <v>46805.009999999995</v>
      </c>
      <c r="U709" s="193">
        <v>10</v>
      </c>
      <c r="V709" s="191">
        <v>2704.69</v>
      </c>
      <c r="W709" s="235">
        <v>95</v>
      </c>
      <c r="X709" s="194"/>
      <c r="Y709" s="235">
        <f t="shared" si="133"/>
        <v>2609.69</v>
      </c>
      <c r="Z709" s="195">
        <f t="shared" si="134"/>
        <v>5.7786335266246075E-2</v>
      </c>
      <c r="AA709" s="194">
        <v>0</v>
      </c>
      <c r="AB709" s="235">
        <v>-7000</v>
      </c>
      <c r="AC709" s="235"/>
      <c r="AD709" s="235"/>
      <c r="AE709" s="196">
        <v>0.1</v>
      </c>
      <c r="AF709" s="196">
        <v>0.1</v>
      </c>
      <c r="AG709" s="235">
        <f t="shared" si="135"/>
        <v>260.96899999999999</v>
      </c>
      <c r="AH709" s="235"/>
      <c r="AI709" s="235">
        <f t="shared" si="136"/>
        <v>260.96899999999999</v>
      </c>
      <c r="AJ709" s="232" t="s">
        <v>164</v>
      </c>
      <c r="AK709" s="232">
        <v>30</v>
      </c>
      <c r="AL709" s="193"/>
      <c r="AM709" s="236">
        <f t="shared" si="137"/>
        <v>0</v>
      </c>
      <c r="AN709" s="236">
        <f t="shared" si="138"/>
        <v>1</v>
      </c>
      <c r="AO709" s="236"/>
      <c r="AP709" s="236"/>
      <c r="AQ709" s="236">
        <f t="shared" si="139"/>
        <v>0</v>
      </c>
      <c r="AR709" s="197" t="str">
        <f>IF(A709="","",VLOOKUP(A709,'Base Sites'!A:B,2,FALSE))</f>
        <v>Valauto Arras</v>
      </c>
      <c r="AS709" s="197" t="str">
        <f t="shared" si="140"/>
        <v>VOLKSWAGEN</v>
      </c>
      <c r="AT709" s="236"/>
      <c r="AU709" s="237" t="str">
        <f>IF(A709="","",VLOOKUP(L709,'Base Vendeurs'!A:B,2,FALSE))</f>
        <v>Valauto Arras</v>
      </c>
      <c r="AV709" s="235">
        <f t="shared" si="141"/>
        <v>2704.69</v>
      </c>
      <c r="AW709" s="195">
        <f t="shared" si="142"/>
        <v>5.7786335266246075E-2</v>
      </c>
      <c r="AX709" s="237" t="str">
        <f t="shared" si="143"/>
        <v>NON</v>
      </c>
      <c r="AY709" s="231">
        <f>+MargesVN[[#This Row],[Total COM]]+MargesVN[[#This Row],[EXT GIE]]+MargesVN[[#This Row],[Forfait immat]]</f>
        <v>290.96899999999999</v>
      </c>
    </row>
    <row r="710" spans="1:51" s="231" customFormat="1" ht="11.25" customHeight="1" x14ac:dyDescent="0.25">
      <c r="A710" s="259">
        <v>45</v>
      </c>
      <c r="B710" s="259" t="s">
        <v>163</v>
      </c>
      <c r="C710" s="45" t="s">
        <v>104</v>
      </c>
      <c r="D710" s="150">
        <v>46028</v>
      </c>
      <c r="E710" s="260">
        <v>46028</v>
      </c>
      <c r="F710" s="151"/>
      <c r="G710" s="151"/>
      <c r="H710" s="151"/>
      <c r="I710" s="151"/>
      <c r="J710" s="151"/>
      <c r="K710" s="151">
        <v>0</v>
      </c>
      <c r="L710" s="259" t="s">
        <v>262</v>
      </c>
      <c r="M710" s="259">
        <v>513029</v>
      </c>
      <c r="N710" s="259">
        <v>3029</v>
      </c>
      <c r="O710" s="259" t="s">
        <v>1189</v>
      </c>
      <c r="P710" s="261" t="s">
        <v>1190</v>
      </c>
      <c r="Q710" s="259" t="s">
        <v>420</v>
      </c>
      <c r="R710" s="152">
        <v>48438.33</v>
      </c>
      <c r="S710" s="152">
        <v>9683.33</v>
      </c>
      <c r="T710" s="153">
        <f t="shared" si="132"/>
        <v>58121.66</v>
      </c>
      <c r="U710" s="154">
        <v>21</v>
      </c>
      <c r="V710" s="152">
        <v>1024.95</v>
      </c>
      <c r="W710" s="262">
        <v>95</v>
      </c>
      <c r="X710" s="155"/>
      <c r="Y710" s="262">
        <f t="shared" si="133"/>
        <v>929.95</v>
      </c>
      <c r="Z710" s="156">
        <f t="shared" si="134"/>
        <v>1.763456171072884E-2</v>
      </c>
      <c r="AA710" s="155">
        <v>0</v>
      </c>
      <c r="AB710" s="262">
        <v>0</v>
      </c>
      <c r="AC710" s="262"/>
      <c r="AD710" s="262"/>
      <c r="AE710" s="157">
        <v>7.0000000000000007E-2</v>
      </c>
      <c r="AF710" s="157">
        <v>7.0000000000000007E-2</v>
      </c>
      <c r="AG710" s="262">
        <f t="shared" si="135"/>
        <v>65.096500000000006</v>
      </c>
      <c r="AH710" s="262"/>
      <c r="AI710" s="262">
        <f t="shared" si="136"/>
        <v>65.096500000000006</v>
      </c>
      <c r="AJ710" s="259" t="s">
        <v>164</v>
      </c>
      <c r="AK710" s="259">
        <v>0</v>
      </c>
      <c r="AL710" s="154"/>
      <c r="AM710" s="263">
        <f t="shared" si="137"/>
        <v>0</v>
      </c>
      <c r="AN710" s="263">
        <f t="shared" si="138"/>
        <v>1</v>
      </c>
      <c r="AO710" s="263"/>
      <c r="AP710" s="263"/>
      <c r="AQ710" s="263">
        <f t="shared" si="139"/>
        <v>0</v>
      </c>
      <c r="AR710" s="158" t="str">
        <f>IF(A710="","",VLOOKUP(A710,'Base Sites'!A:B,2,FALSE))</f>
        <v>Valauto Arras</v>
      </c>
      <c r="AS710" s="158" t="str">
        <f t="shared" si="140"/>
        <v>VOLKSWAGEN</v>
      </c>
      <c r="AT710" s="263"/>
      <c r="AU710" s="264" t="str">
        <f>IF(A710="","",VLOOKUP(L710,'Base Vendeurs'!A:B,2,FALSE))</f>
        <v>Valauto Arras</v>
      </c>
      <c r="AV710" s="251">
        <f t="shared" si="141"/>
        <v>1024.95</v>
      </c>
      <c r="AW710" s="156">
        <f t="shared" si="142"/>
        <v>1.763456171072884E-2</v>
      </c>
      <c r="AX710" s="237" t="str">
        <f t="shared" si="143"/>
        <v>NON</v>
      </c>
      <c r="AY710" s="231">
        <f>+MargesVN[[#This Row],[Total COM]]+MargesVN[[#This Row],[EXT GIE]]+MargesVN[[#This Row],[Forfait immat]]</f>
        <v>65.096500000000006</v>
      </c>
    </row>
    <row r="711" spans="1:51" s="231" customFormat="1" ht="11.25" customHeight="1" x14ac:dyDescent="0.25">
      <c r="A711" s="239">
        <v>45</v>
      </c>
      <c r="B711" s="239" t="s">
        <v>163</v>
      </c>
      <c r="C711" s="239" t="s">
        <v>104</v>
      </c>
      <c r="D711" s="198">
        <v>46049</v>
      </c>
      <c r="E711" s="240">
        <v>46049</v>
      </c>
      <c r="F711" s="199"/>
      <c r="G711" s="199"/>
      <c r="H711" s="199"/>
      <c r="I711" s="199"/>
      <c r="J711" s="199"/>
      <c r="K711" s="199">
        <v>0</v>
      </c>
      <c r="L711" s="239" t="s">
        <v>392</v>
      </c>
      <c r="M711" s="239">
        <v>513032</v>
      </c>
      <c r="N711" s="239">
        <v>3032</v>
      </c>
      <c r="O711" s="239" t="s">
        <v>1033</v>
      </c>
      <c r="P711" s="241" t="s">
        <v>1034</v>
      </c>
      <c r="Q711" s="239" t="s">
        <v>177</v>
      </c>
      <c r="R711" s="200">
        <v>37605</v>
      </c>
      <c r="S711" s="200">
        <v>3020.84</v>
      </c>
      <c r="T711" s="201">
        <f t="shared" si="132"/>
        <v>40625.839999999997</v>
      </c>
      <c r="U711" s="202">
        <v>8</v>
      </c>
      <c r="V711" s="200">
        <v>1313.78</v>
      </c>
      <c r="W711" s="242">
        <v>95</v>
      </c>
      <c r="X711" s="203"/>
      <c r="Y711" s="242">
        <f t="shared" si="133"/>
        <v>1218.78</v>
      </c>
      <c r="Z711" s="204">
        <f t="shared" si="134"/>
        <v>3.2338531338675092E-2</v>
      </c>
      <c r="AA711" s="203">
        <v>0</v>
      </c>
      <c r="AB711" s="242">
        <v>-6093.88</v>
      </c>
      <c r="AC711" s="242"/>
      <c r="AD711" s="242"/>
      <c r="AE711" s="205">
        <v>7.0000000000000007E-2</v>
      </c>
      <c r="AF711" s="205">
        <v>7.0000000000000007E-2</v>
      </c>
      <c r="AG711" s="242">
        <f t="shared" si="135"/>
        <v>85.314600000000013</v>
      </c>
      <c r="AH711" s="242"/>
      <c r="AI711" s="242">
        <f t="shared" si="136"/>
        <v>85.314600000000013</v>
      </c>
      <c r="AJ711" s="239" t="s">
        <v>164</v>
      </c>
      <c r="AK711" s="239">
        <v>30</v>
      </c>
      <c r="AL711" s="202"/>
      <c r="AM711" s="243">
        <f t="shared" si="137"/>
        <v>0</v>
      </c>
      <c r="AN711" s="243">
        <f t="shared" si="138"/>
        <v>1</v>
      </c>
      <c r="AO711" s="243"/>
      <c r="AP711" s="243"/>
      <c r="AQ711" s="243">
        <f t="shared" si="139"/>
        <v>0</v>
      </c>
      <c r="AR711" s="206" t="str">
        <f>IF(A711="","",VLOOKUP(A711,'Base Sites'!A:B,2,FALSE))</f>
        <v>Valauto Arras</v>
      </c>
      <c r="AS711" s="206" t="str">
        <f t="shared" si="140"/>
        <v>VOLKSWAGEN</v>
      </c>
      <c r="AT711" s="243"/>
      <c r="AU711" s="244" t="str">
        <f>IF(A711="","",VLOOKUP(L711,'Base Vendeurs'!A:B,2,FALSE))</f>
        <v>Valauto Arras</v>
      </c>
      <c r="AV711" s="242">
        <f t="shared" si="141"/>
        <v>1313.78</v>
      </c>
      <c r="AW711" s="204">
        <f t="shared" si="142"/>
        <v>3.2338531338675092E-2</v>
      </c>
      <c r="AX711" s="244" t="str">
        <f t="shared" si="143"/>
        <v>NON</v>
      </c>
      <c r="AY711" s="231">
        <f>+MargesVN[[#This Row],[Total COM]]+MargesVN[[#This Row],[EXT GIE]]+MargesVN[[#This Row],[Forfait immat]]</f>
        <v>115.31460000000001</v>
      </c>
    </row>
    <row r="712" spans="1:51" s="231" customFormat="1" ht="11.25" customHeight="1" x14ac:dyDescent="0.25">
      <c r="A712" s="319">
        <v>60</v>
      </c>
      <c r="B712" s="319" t="s">
        <v>163</v>
      </c>
      <c r="C712" s="319" t="s">
        <v>104</v>
      </c>
      <c r="D712" s="320">
        <v>46106</v>
      </c>
      <c r="E712" s="321">
        <v>46107</v>
      </c>
      <c r="F712" s="322"/>
      <c r="G712" s="322"/>
      <c r="H712" s="322"/>
      <c r="I712" s="322"/>
      <c r="J712" s="322"/>
      <c r="K712" s="322"/>
      <c r="L712" s="319" t="s">
        <v>445</v>
      </c>
      <c r="M712" s="319">
        <v>513057</v>
      </c>
      <c r="N712" s="319">
        <v>3057</v>
      </c>
      <c r="O712" s="319" t="s">
        <v>2620</v>
      </c>
      <c r="P712" s="323" t="s">
        <v>2621</v>
      </c>
      <c r="Q712" s="319" t="s">
        <v>177</v>
      </c>
      <c r="R712" s="324">
        <v>33863.33</v>
      </c>
      <c r="S712" s="324">
        <v>1470.83</v>
      </c>
      <c r="T712" s="325">
        <f t="shared" si="132"/>
        <v>35334.160000000003</v>
      </c>
      <c r="U712" s="326">
        <v>104</v>
      </c>
      <c r="V712" s="324">
        <v>1635.06</v>
      </c>
      <c r="W712" s="327">
        <v>95</v>
      </c>
      <c r="X712" s="328"/>
      <c r="Y712" s="327">
        <f t="shared" si="133"/>
        <v>1540.06</v>
      </c>
      <c r="Z712" s="329">
        <f t="shared" si="134"/>
        <v>4.6274200377198718E-2</v>
      </c>
      <c r="AA712" s="328">
        <v>-5566.67</v>
      </c>
      <c r="AB712" s="327">
        <v>0</v>
      </c>
      <c r="AC712" s="327"/>
      <c r="AD712" s="327"/>
      <c r="AE712" s="330">
        <v>0.1</v>
      </c>
      <c r="AF712" s="330">
        <v>7.0000000000000007E-2</v>
      </c>
      <c r="AG712" s="327">
        <f t="shared" si="135"/>
        <v>154.006</v>
      </c>
      <c r="AH712" s="327"/>
      <c r="AI712" s="327">
        <f t="shared" si="136"/>
        <v>154.006</v>
      </c>
      <c r="AJ712" s="319" t="s">
        <v>164</v>
      </c>
      <c r="AK712" s="319">
        <v>30</v>
      </c>
      <c r="AL712" s="326"/>
      <c r="AM712" s="331">
        <f t="shared" si="137"/>
        <v>0</v>
      </c>
      <c r="AN712" s="331">
        <f t="shared" si="138"/>
        <v>1</v>
      </c>
      <c r="AO712" s="331"/>
      <c r="AP712" s="331"/>
      <c r="AQ712" s="331">
        <f t="shared" si="139"/>
        <v>0</v>
      </c>
      <c r="AR712" s="332" t="str">
        <f>IF(A712="","",VLOOKUP(A712,'Base Sites'!A:B,2,FALSE))</f>
        <v>Val de Lys Automobiles</v>
      </c>
      <c r="AS712" s="332" t="str">
        <f t="shared" si="140"/>
        <v>VOLKSWAGEN</v>
      </c>
      <c r="AT712" s="331"/>
      <c r="AU712" s="333" t="str">
        <f>IF(A712="","",VLOOKUP(L712,'Base Vendeurs'!A:B,2,FALSE))</f>
        <v xml:space="preserve">Val de Lys </v>
      </c>
      <c r="AV712" s="327">
        <f t="shared" si="141"/>
        <v>1635.06</v>
      </c>
      <c r="AW712" s="329">
        <f t="shared" si="142"/>
        <v>4.6274200377198718E-2</v>
      </c>
      <c r="AX712" s="333" t="str">
        <f t="shared" si="143"/>
        <v>NON</v>
      </c>
      <c r="AY712" s="231">
        <f>+MargesVN[[#This Row],[Total COM]]+MargesVN[[#This Row],[EXT GIE]]+MargesVN[[#This Row],[Forfait immat]]</f>
        <v>184.006</v>
      </c>
    </row>
    <row r="713" spans="1:51" s="231" customFormat="1" ht="11.25" customHeight="1" x14ac:dyDescent="0.25">
      <c r="A713" s="319">
        <v>60</v>
      </c>
      <c r="B713" s="319" t="s">
        <v>163</v>
      </c>
      <c r="C713" s="319" t="s">
        <v>104</v>
      </c>
      <c r="D713" s="320">
        <v>46108</v>
      </c>
      <c r="E713" s="321">
        <v>46109</v>
      </c>
      <c r="F713" s="322"/>
      <c r="G713" s="322"/>
      <c r="H713" s="322"/>
      <c r="I713" s="322"/>
      <c r="J713" s="322"/>
      <c r="K713" s="322"/>
      <c r="L713" s="319" t="s">
        <v>444</v>
      </c>
      <c r="M713" s="319">
        <v>513058</v>
      </c>
      <c r="N713" s="319">
        <v>3058</v>
      </c>
      <c r="O713" s="319" t="s">
        <v>2653</v>
      </c>
      <c r="P713" s="323" t="s">
        <v>2654</v>
      </c>
      <c r="Q713" s="319" t="s">
        <v>177</v>
      </c>
      <c r="R713" s="324">
        <v>33863.33</v>
      </c>
      <c r="S713" s="324">
        <v>1725</v>
      </c>
      <c r="T713" s="325">
        <f t="shared" si="132"/>
        <v>35588.33</v>
      </c>
      <c r="U713" s="326">
        <v>106</v>
      </c>
      <c r="V713" s="324">
        <v>1398.69</v>
      </c>
      <c r="W713" s="327">
        <v>95</v>
      </c>
      <c r="X713" s="328"/>
      <c r="Y713" s="327">
        <f t="shared" si="133"/>
        <v>1303.69</v>
      </c>
      <c r="Z713" s="329">
        <f t="shared" si="134"/>
        <v>3.9301928469248203E-2</v>
      </c>
      <c r="AA713" s="328">
        <v>-5566.67</v>
      </c>
      <c r="AB713" s="327">
        <v>0</v>
      </c>
      <c r="AC713" s="327"/>
      <c r="AD713" s="327"/>
      <c r="AE713" s="330">
        <v>0.1</v>
      </c>
      <c r="AF713" s="330">
        <v>0.13</v>
      </c>
      <c r="AG713" s="327">
        <f t="shared" si="135"/>
        <v>130.369</v>
      </c>
      <c r="AH713" s="327"/>
      <c r="AI713" s="327">
        <f t="shared" si="136"/>
        <v>130.369</v>
      </c>
      <c r="AJ713" s="319" t="s">
        <v>164</v>
      </c>
      <c r="AK713" s="319">
        <v>30</v>
      </c>
      <c r="AL713" s="326"/>
      <c r="AM713" s="331">
        <f t="shared" si="137"/>
        <v>0</v>
      </c>
      <c r="AN713" s="331">
        <f t="shared" si="138"/>
        <v>1</v>
      </c>
      <c r="AO713" s="331"/>
      <c r="AP713" s="331"/>
      <c r="AQ713" s="331">
        <f t="shared" si="139"/>
        <v>0</v>
      </c>
      <c r="AR713" s="332" t="str">
        <f>IF(A713="","",VLOOKUP(A713,'Base Sites'!A:B,2,FALSE))</f>
        <v>Val de Lys Automobiles</v>
      </c>
      <c r="AS713" s="332" t="str">
        <f t="shared" si="140"/>
        <v>VOLKSWAGEN</v>
      </c>
      <c r="AT713" s="331"/>
      <c r="AU713" s="333" t="str">
        <f>IF(A713="","",VLOOKUP(L713,'Base Vendeurs'!A:B,2,FALSE))</f>
        <v xml:space="preserve">Val de Lys </v>
      </c>
      <c r="AV713" s="327">
        <f t="shared" si="141"/>
        <v>1398.69</v>
      </c>
      <c r="AW713" s="329">
        <f t="shared" si="142"/>
        <v>3.9301928469248203E-2</v>
      </c>
      <c r="AX713" s="333" t="str">
        <f t="shared" si="143"/>
        <v>NON</v>
      </c>
      <c r="AY713" s="231">
        <f>+MargesVN[[#This Row],[Total COM]]+MargesVN[[#This Row],[EXT GIE]]+MargesVN[[#This Row],[Forfait immat]]</f>
        <v>160.369</v>
      </c>
    </row>
    <row r="714" spans="1:51" s="231" customFormat="1" ht="11.25" customHeight="1" x14ac:dyDescent="0.25">
      <c r="A714" s="354">
        <v>60</v>
      </c>
      <c r="B714" s="354" t="s">
        <v>183</v>
      </c>
      <c r="C714" s="354" t="s">
        <v>104</v>
      </c>
      <c r="D714" s="355">
        <v>46114</v>
      </c>
      <c r="E714" s="356">
        <v>46114</v>
      </c>
      <c r="F714" s="357"/>
      <c r="G714" s="357"/>
      <c r="H714" s="357"/>
      <c r="I714" s="357" t="s">
        <v>165</v>
      </c>
      <c r="J714" s="357"/>
      <c r="K714" s="357">
        <v>108</v>
      </c>
      <c r="L714" s="354" t="s">
        <v>445</v>
      </c>
      <c r="M714" s="354">
        <v>513059</v>
      </c>
      <c r="N714" s="354">
        <v>3059</v>
      </c>
      <c r="O714" s="354" t="s">
        <v>3626</v>
      </c>
      <c r="P714" s="358" t="s">
        <v>3627</v>
      </c>
      <c r="Q714" s="354" t="s">
        <v>157</v>
      </c>
      <c r="R714" s="359">
        <v>35200</v>
      </c>
      <c r="S714" s="359">
        <v>2166.67</v>
      </c>
      <c r="T714" s="360">
        <f t="shared" si="132"/>
        <v>37366.67</v>
      </c>
      <c r="U714" s="361">
        <v>7</v>
      </c>
      <c r="V714" s="359">
        <v>1216</v>
      </c>
      <c r="W714" s="362">
        <v>95</v>
      </c>
      <c r="X714" s="363"/>
      <c r="Y714" s="362">
        <f t="shared" si="133"/>
        <v>1121</v>
      </c>
      <c r="Z714" s="364">
        <f t="shared" si="134"/>
        <v>3.2542369978379129E-2</v>
      </c>
      <c r="AA714" s="363">
        <v>0</v>
      </c>
      <c r="AB714" s="362">
        <v>0</v>
      </c>
      <c r="AC714" s="362"/>
      <c r="AD714" s="362" t="s">
        <v>2019</v>
      </c>
      <c r="AE714" s="365">
        <v>0.1</v>
      </c>
      <c r="AF714" s="365">
        <v>0.1</v>
      </c>
      <c r="AG714" s="362">
        <f t="shared" si="135"/>
        <v>112.10000000000001</v>
      </c>
      <c r="AH714" s="362"/>
      <c r="AI714" s="362">
        <f t="shared" si="136"/>
        <v>112.10000000000001</v>
      </c>
      <c r="AJ714" s="354" t="s">
        <v>164</v>
      </c>
      <c r="AK714" s="354">
        <v>30</v>
      </c>
      <c r="AL714" s="361">
        <v>50</v>
      </c>
      <c r="AM714" s="366">
        <f t="shared" si="137"/>
        <v>1</v>
      </c>
      <c r="AN714" s="366">
        <f t="shared" si="138"/>
        <v>1</v>
      </c>
      <c r="AO714" s="366"/>
      <c r="AP714" s="366"/>
      <c r="AQ714" s="366">
        <f t="shared" si="139"/>
        <v>1</v>
      </c>
      <c r="AR714" s="367" t="str">
        <f>IF(A714="","",VLOOKUP(A714,'Base Sites'!A:B,2,FALSE))</f>
        <v>Val de Lys Automobiles</v>
      </c>
      <c r="AS714" s="367" t="str">
        <f t="shared" si="140"/>
        <v>VOLKSWAGEN</v>
      </c>
      <c r="AT714" s="366"/>
      <c r="AU714" s="368" t="str">
        <f>IF(A714="","",VLOOKUP(L714,'Base Vendeurs'!A:B,2,FALSE))</f>
        <v xml:space="preserve">Val de Lys </v>
      </c>
      <c r="AV714" s="362">
        <f t="shared" si="141"/>
        <v>1216</v>
      </c>
      <c r="AW714" s="364">
        <f t="shared" si="142"/>
        <v>3.2542369978379129E-2</v>
      </c>
      <c r="AX714" s="368" t="str">
        <f t="shared" si="143"/>
        <v>NON</v>
      </c>
      <c r="AY714" s="231">
        <f>+MargesVN[[#This Row],[Total COM]]+MargesVN[[#This Row],[EXT GIE]]+MargesVN[[#This Row],[Forfait immat]]</f>
        <v>192.10000000000002</v>
      </c>
    </row>
    <row r="715" spans="1:51" s="231" customFormat="1" ht="11.25" customHeight="1" x14ac:dyDescent="0.25">
      <c r="A715" s="431">
        <v>60</v>
      </c>
      <c r="B715" s="431" t="s">
        <v>163</v>
      </c>
      <c r="C715" s="431" t="s">
        <v>104</v>
      </c>
      <c r="D715" s="432">
        <v>46192</v>
      </c>
      <c r="E715" s="433">
        <v>46192</v>
      </c>
      <c r="F715" s="434"/>
      <c r="G715" s="434"/>
      <c r="H715" s="434"/>
      <c r="I715" s="434"/>
      <c r="J715" s="434"/>
      <c r="K715" s="434">
        <v>0</v>
      </c>
      <c r="L715" s="431" t="s">
        <v>444</v>
      </c>
      <c r="M715" s="431">
        <v>513071</v>
      </c>
      <c r="N715" s="431">
        <v>3071</v>
      </c>
      <c r="O715" s="431" t="s">
        <v>5069</v>
      </c>
      <c r="P715" s="435" t="s">
        <v>5070</v>
      </c>
      <c r="Q715" s="431" t="s">
        <v>23</v>
      </c>
      <c r="R715" s="436">
        <v>20201.5</v>
      </c>
      <c r="S715" s="436">
        <v>1262.5</v>
      </c>
      <c r="T715" s="437">
        <f t="shared" si="132"/>
        <v>21464</v>
      </c>
      <c r="U715" s="438">
        <v>240</v>
      </c>
      <c r="V715" s="436">
        <v>534.11</v>
      </c>
      <c r="W715" s="439">
        <v>95</v>
      </c>
      <c r="X715" s="440"/>
      <c r="Y715" s="439">
        <f t="shared" si="133"/>
        <v>439.11</v>
      </c>
      <c r="Z715" s="441">
        <f t="shared" si="134"/>
        <v>2.4883991800223632E-2</v>
      </c>
      <c r="AA715" s="440">
        <v>-1800</v>
      </c>
      <c r="AB715" s="439">
        <v>-429.38</v>
      </c>
      <c r="AC715" s="439"/>
      <c r="AD715" s="439"/>
      <c r="AE715" s="442">
        <v>0.12</v>
      </c>
      <c r="AF715" s="442">
        <v>0.12</v>
      </c>
      <c r="AG715" s="439">
        <f t="shared" si="135"/>
        <v>52.693199999999997</v>
      </c>
      <c r="AH715" s="439"/>
      <c r="AI715" s="439">
        <f t="shared" si="136"/>
        <v>52.693199999999997</v>
      </c>
      <c r="AJ715" s="431" t="s">
        <v>149</v>
      </c>
      <c r="AK715" s="431">
        <v>30</v>
      </c>
      <c r="AL715" s="438"/>
      <c r="AM715" s="443">
        <f t="shared" si="137"/>
        <v>0</v>
      </c>
      <c r="AN715" s="443">
        <f t="shared" si="138"/>
        <v>1</v>
      </c>
      <c r="AO715" s="443"/>
      <c r="AP715" s="443"/>
      <c r="AQ715" s="443">
        <f t="shared" si="139"/>
        <v>0</v>
      </c>
      <c r="AR715" s="444" t="str">
        <f>IF(A715="","",VLOOKUP(A715,'Base Sites'!A:B,2,FALSE))</f>
        <v>Val de Lys Automobiles</v>
      </c>
      <c r="AS715" s="444" t="str">
        <f t="shared" si="140"/>
        <v>VOLKSWAGEN</v>
      </c>
      <c r="AT715" s="443"/>
      <c r="AU715" s="445" t="str">
        <f>IF(A715="","",VLOOKUP(L715,'Base Vendeurs'!A:B,2,FALSE))</f>
        <v xml:space="preserve">Val de Lys </v>
      </c>
      <c r="AV715" s="439">
        <f t="shared" si="141"/>
        <v>534.11</v>
      </c>
      <c r="AW715" s="441">
        <f t="shared" si="142"/>
        <v>2.4883991800223632E-2</v>
      </c>
      <c r="AX715" s="445" t="str">
        <f t="shared" si="143"/>
        <v>NON</v>
      </c>
      <c r="AY715" s="231">
        <f>+MargesVN[[#This Row],[Total COM]]+MargesVN[[#This Row],[EXT GIE]]+MargesVN[[#This Row],[Forfait immat]]</f>
        <v>82.69319999999999</v>
      </c>
    </row>
    <row r="716" spans="1:51" s="231" customFormat="1" ht="11.25" customHeight="1" x14ac:dyDescent="0.25">
      <c r="A716" s="431">
        <v>60</v>
      </c>
      <c r="B716" s="431" t="s">
        <v>163</v>
      </c>
      <c r="C716" s="431" t="s">
        <v>104</v>
      </c>
      <c r="D716" s="432">
        <v>46198</v>
      </c>
      <c r="E716" s="433">
        <v>46199</v>
      </c>
      <c r="F716" s="434"/>
      <c r="G716" s="434"/>
      <c r="H716" s="434"/>
      <c r="I716" s="434"/>
      <c r="J716" s="434"/>
      <c r="K716" s="434">
        <v>0</v>
      </c>
      <c r="L716" s="431" t="s">
        <v>445</v>
      </c>
      <c r="M716" s="431">
        <v>513072</v>
      </c>
      <c r="N716" s="431">
        <v>3072</v>
      </c>
      <c r="O716" s="431" t="s">
        <v>5012</v>
      </c>
      <c r="P716" s="435" t="s">
        <v>5013</v>
      </c>
      <c r="Q716" s="431" t="s">
        <v>177</v>
      </c>
      <c r="R716" s="436">
        <v>37605</v>
      </c>
      <c r="S716" s="436">
        <v>4225</v>
      </c>
      <c r="T716" s="437">
        <f t="shared" si="132"/>
        <v>41830</v>
      </c>
      <c r="U716" s="438">
        <v>148</v>
      </c>
      <c r="V716" s="436">
        <v>1982.27</v>
      </c>
      <c r="W716" s="439">
        <v>95</v>
      </c>
      <c r="X716" s="440"/>
      <c r="Y716" s="439">
        <f t="shared" si="133"/>
        <v>1887.27</v>
      </c>
      <c r="Z716" s="441">
        <f t="shared" si="134"/>
        <v>4.7388716232369114E-2</v>
      </c>
      <c r="AA716" s="440">
        <v>0</v>
      </c>
      <c r="AB716" s="439">
        <v>-5566.67</v>
      </c>
      <c r="AC716" s="439"/>
      <c r="AD716" s="439"/>
      <c r="AE716" s="442">
        <v>0.1</v>
      </c>
      <c r="AF716" s="442">
        <v>0.1</v>
      </c>
      <c r="AG716" s="439">
        <f t="shared" si="135"/>
        <v>188.727</v>
      </c>
      <c r="AH716" s="439"/>
      <c r="AI716" s="439">
        <f t="shared" si="136"/>
        <v>188.727</v>
      </c>
      <c r="AJ716" s="431" t="s">
        <v>164</v>
      </c>
      <c r="AK716" s="431">
        <v>30</v>
      </c>
      <c r="AL716" s="438">
        <v>100</v>
      </c>
      <c r="AM716" s="443">
        <f t="shared" si="137"/>
        <v>1</v>
      </c>
      <c r="AN716" s="443">
        <f t="shared" si="138"/>
        <v>1</v>
      </c>
      <c r="AO716" s="443"/>
      <c r="AP716" s="443"/>
      <c r="AQ716" s="443">
        <f t="shared" si="139"/>
        <v>1</v>
      </c>
      <c r="AR716" s="444" t="str">
        <f>IF(A716="","",VLOOKUP(A716,'Base Sites'!A:B,2,FALSE))</f>
        <v>Val de Lys Automobiles</v>
      </c>
      <c r="AS716" s="444" t="str">
        <f t="shared" si="140"/>
        <v>VOLKSWAGEN</v>
      </c>
      <c r="AT716" s="443"/>
      <c r="AU716" s="445" t="str">
        <f>IF(A716="","",VLOOKUP(L716,'Base Vendeurs'!A:B,2,FALSE))</f>
        <v xml:space="preserve">Val de Lys </v>
      </c>
      <c r="AV716" s="439">
        <f t="shared" si="141"/>
        <v>1982.27</v>
      </c>
      <c r="AW716" s="441">
        <f t="shared" si="142"/>
        <v>4.7388716232369114E-2</v>
      </c>
      <c r="AX716" s="445" t="str">
        <f t="shared" si="143"/>
        <v>NON</v>
      </c>
      <c r="AY716" s="231">
        <f>+MargesVN[[#This Row],[Total COM]]+MargesVN[[#This Row],[EXT GIE]]+MargesVN[[#This Row],[Forfait immat]]</f>
        <v>318.72699999999998</v>
      </c>
    </row>
    <row r="717" spans="1:51" s="231" customFormat="1" ht="11.25" customHeight="1" x14ac:dyDescent="0.25">
      <c r="A717" s="45">
        <v>60</v>
      </c>
      <c r="B717" s="45" t="s">
        <v>163</v>
      </c>
      <c r="C717" s="45" t="s">
        <v>104</v>
      </c>
      <c r="D717" s="44">
        <v>46063</v>
      </c>
      <c r="E717" s="65">
        <v>46064</v>
      </c>
      <c r="F717" s="35"/>
      <c r="G717" s="35"/>
      <c r="H717" s="35"/>
      <c r="I717" s="35"/>
      <c r="J717" s="35"/>
      <c r="K717" s="35"/>
      <c r="L717" s="45" t="s">
        <v>444</v>
      </c>
      <c r="M717" s="45">
        <v>513073</v>
      </c>
      <c r="N717" s="45">
        <v>3073</v>
      </c>
      <c r="O717" s="45" t="s">
        <v>1496</v>
      </c>
      <c r="P717" s="66" t="s">
        <v>1497</v>
      </c>
      <c r="Q717" s="45" t="s">
        <v>157</v>
      </c>
      <c r="R717" s="47">
        <v>28533.33</v>
      </c>
      <c r="S717" s="47">
        <v>2333.34</v>
      </c>
      <c r="T717" s="48">
        <f t="shared" si="132"/>
        <v>30866.670000000002</v>
      </c>
      <c r="U717" s="49">
        <v>7</v>
      </c>
      <c r="V717" s="47">
        <v>1483.99</v>
      </c>
      <c r="W717" s="46">
        <v>95</v>
      </c>
      <c r="X717" s="50"/>
      <c r="Y717" s="46">
        <f t="shared" si="133"/>
        <v>1388.99</v>
      </c>
      <c r="Z717" s="51">
        <f t="shared" si="134"/>
        <v>4.8077424613669047E-2</v>
      </c>
      <c r="AA717" s="50">
        <v>0</v>
      </c>
      <c r="AB717" s="46">
        <v>-4249.99</v>
      </c>
      <c r="AC717" s="46"/>
      <c r="AD717" s="46"/>
      <c r="AE717" s="52">
        <v>7.0000000000000007E-2</v>
      </c>
      <c r="AF717" s="52">
        <v>7.0000000000000007E-2</v>
      </c>
      <c r="AG717" s="46">
        <f t="shared" si="135"/>
        <v>97.229300000000009</v>
      </c>
      <c r="AH717" s="46"/>
      <c r="AI717" s="46">
        <f t="shared" si="136"/>
        <v>97.229300000000009</v>
      </c>
      <c r="AJ717" s="45" t="s">
        <v>164</v>
      </c>
      <c r="AK717" s="45">
        <v>30</v>
      </c>
      <c r="AL717" s="49"/>
      <c r="AM717" s="238">
        <f t="shared" si="137"/>
        <v>0</v>
      </c>
      <c r="AN717" s="238">
        <f t="shared" si="138"/>
        <v>1</v>
      </c>
      <c r="AO717" s="238"/>
      <c r="AP717" s="238"/>
      <c r="AQ717" s="238">
        <f t="shared" si="139"/>
        <v>0</v>
      </c>
      <c r="AR717" s="96" t="str">
        <f>IF(A717="","",VLOOKUP(A717,'Base Sites'!A:B,2,FALSE))</f>
        <v>Val de Lys Automobiles</v>
      </c>
      <c r="AS717" s="96" t="str">
        <f t="shared" si="140"/>
        <v>VOLKSWAGEN</v>
      </c>
      <c r="AT717" s="238"/>
      <c r="AU717" s="231" t="str">
        <f>IF(A717="","",VLOOKUP(L717,'Base Vendeurs'!A:B,2,FALSE))</f>
        <v xml:space="preserve">Val de Lys </v>
      </c>
      <c r="AV717" s="46">
        <f t="shared" si="141"/>
        <v>1483.99</v>
      </c>
      <c r="AW717" s="51">
        <f t="shared" si="142"/>
        <v>4.8077424613669047E-2</v>
      </c>
      <c r="AX717" s="231" t="str">
        <f t="shared" si="143"/>
        <v>NON</v>
      </c>
      <c r="AY717" s="231">
        <f>+MargesVN[[#This Row],[Total COM]]+MargesVN[[#This Row],[EXT GIE]]+MargesVN[[#This Row],[Forfait immat]]</f>
        <v>127.22930000000001</v>
      </c>
    </row>
    <row r="718" spans="1:51" s="231" customFormat="1" ht="11.25" customHeight="1" x14ac:dyDescent="0.25">
      <c r="A718" s="319">
        <v>60</v>
      </c>
      <c r="B718" s="319" t="s">
        <v>163</v>
      </c>
      <c r="C718" s="319" t="s">
        <v>104</v>
      </c>
      <c r="D718" s="320">
        <v>46104</v>
      </c>
      <c r="E718" s="321">
        <v>46105</v>
      </c>
      <c r="F718" s="322"/>
      <c r="G718" s="322"/>
      <c r="H718" s="322"/>
      <c r="I718" s="322"/>
      <c r="J718" s="322"/>
      <c r="K718" s="322"/>
      <c r="L718" s="319" t="s">
        <v>229</v>
      </c>
      <c r="M718" s="319">
        <v>513075</v>
      </c>
      <c r="N718" s="319">
        <v>3075</v>
      </c>
      <c r="O718" s="319" t="s">
        <v>2493</v>
      </c>
      <c r="P718" s="323" t="s">
        <v>2494</v>
      </c>
      <c r="Q718" s="319" t="s">
        <v>107</v>
      </c>
      <c r="R718" s="324">
        <v>28389</v>
      </c>
      <c r="S718" s="324">
        <v>2729.17</v>
      </c>
      <c r="T718" s="325">
        <f t="shared" si="132"/>
        <v>31118.17</v>
      </c>
      <c r="U718" s="326">
        <v>117</v>
      </c>
      <c r="V718" s="324">
        <v>236.94000000000005</v>
      </c>
      <c r="W718" s="327">
        <v>95</v>
      </c>
      <c r="X718" s="328"/>
      <c r="Y718" s="327">
        <f t="shared" si="133"/>
        <v>141.94000000000005</v>
      </c>
      <c r="Z718" s="329">
        <f t="shared" si="134"/>
        <v>7.6142009636170783E-3</v>
      </c>
      <c r="AA718" s="328">
        <v>-3552.64</v>
      </c>
      <c r="AB718" s="327">
        <v>0</v>
      </c>
      <c r="AC718" s="327"/>
      <c r="AD718" s="327"/>
      <c r="AE718" s="330">
        <v>0.13</v>
      </c>
      <c r="AF718" s="330">
        <v>0.13</v>
      </c>
      <c r="AG718" s="327">
        <f t="shared" si="135"/>
        <v>18.452200000000008</v>
      </c>
      <c r="AH718" s="327"/>
      <c r="AI718" s="327">
        <f t="shared" si="136"/>
        <v>18.452200000000008</v>
      </c>
      <c r="AJ718" s="319" t="s">
        <v>149</v>
      </c>
      <c r="AK718" s="319">
        <v>30</v>
      </c>
      <c r="AL718" s="326"/>
      <c r="AM718" s="331">
        <f t="shared" si="137"/>
        <v>0</v>
      </c>
      <c r="AN718" s="331">
        <f t="shared" si="138"/>
        <v>1</v>
      </c>
      <c r="AO718" s="331"/>
      <c r="AP718" s="331"/>
      <c r="AQ718" s="331">
        <f t="shared" si="139"/>
        <v>0</v>
      </c>
      <c r="AR718" s="332" t="str">
        <f>IF(A718="","",VLOOKUP(A718,'Base Sites'!A:B,2,FALSE))</f>
        <v>Val de Lys Automobiles</v>
      </c>
      <c r="AS718" s="332" t="str">
        <f t="shared" si="140"/>
        <v>VOLKSWAGEN</v>
      </c>
      <c r="AT718" s="331"/>
      <c r="AU718" s="333" t="str">
        <f>IF(A718="","",VLOOKUP(L718,'Base Vendeurs'!A:B,2,FALSE))</f>
        <v>Valauto Lambersart VW</v>
      </c>
      <c r="AV718" s="327">
        <f t="shared" si="141"/>
        <v>236.94000000000005</v>
      </c>
      <c r="AW718" s="329">
        <f t="shared" si="142"/>
        <v>7.6142009636170783E-3</v>
      </c>
      <c r="AX718" s="333" t="str">
        <f t="shared" si="143"/>
        <v>NON</v>
      </c>
      <c r="AY718" s="231">
        <f>+MargesVN[[#This Row],[Total COM]]+MargesVN[[#This Row],[EXT GIE]]+MargesVN[[#This Row],[Forfait immat]]</f>
        <v>48.452200000000005</v>
      </c>
    </row>
    <row r="719" spans="1:51" s="231" customFormat="1" ht="11.25" customHeight="1" x14ac:dyDescent="0.25">
      <c r="A719" s="45">
        <v>60</v>
      </c>
      <c r="B719" s="45" t="s">
        <v>163</v>
      </c>
      <c r="C719" s="45" t="s">
        <v>104</v>
      </c>
      <c r="D719" s="44">
        <v>46051</v>
      </c>
      <c r="E719" s="65">
        <v>46051</v>
      </c>
      <c r="F719" s="35"/>
      <c r="G719" s="35"/>
      <c r="H719" s="35"/>
      <c r="I719" s="35"/>
      <c r="J719" s="35"/>
      <c r="K719" s="35">
        <v>0</v>
      </c>
      <c r="L719" s="45" t="s">
        <v>445</v>
      </c>
      <c r="M719" s="45">
        <v>513078</v>
      </c>
      <c r="N719" s="45">
        <v>3078</v>
      </c>
      <c r="O719" s="45" t="s">
        <v>1102</v>
      </c>
      <c r="P719" s="66" t="s">
        <v>1103</v>
      </c>
      <c r="Q719" s="45" t="s">
        <v>23</v>
      </c>
      <c r="R719" s="47">
        <v>24705.67</v>
      </c>
      <c r="S719" s="47">
        <v>1045.83</v>
      </c>
      <c r="T719" s="48">
        <f t="shared" si="132"/>
        <v>25751.5</v>
      </c>
      <c r="U719" s="49">
        <v>10</v>
      </c>
      <c r="V719" s="47">
        <v>729.62</v>
      </c>
      <c r="W719" s="46">
        <v>95</v>
      </c>
      <c r="X719" s="50"/>
      <c r="Y719" s="46">
        <f t="shared" si="133"/>
        <v>634.62</v>
      </c>
      <c r="Z719" s="51">
        <f t="shared" si="134"/>
        <v>2.8333106809312079E-2</v>
      </c>
      <c r="AA719" s="50">
        <v>0</v>
      </c>
      <c r="AB719" s="46">
        <v>-1690.01</v>
      </c>
      <c r="AC719" s="46"/>
      <c r="AD719" s="46"/>
      <c r="AE719" s="52">
        <v>0.1</v>
      </c>
      <c r="AF719" s="52">
        <v>0.1</v>
      </c>
      <c r="AG719" s="46">
        <f t="shared" si="135"/>
        <v>63.462000000000003</v>
      </c>
      <c r="AH719" s="46"/>
      <c r="AI719" s="46">
        <f t="shared" si="136"/>
        <v>63.462000000000003</v>
      </c>
      <c r="AJ719" s="45" t="s">
        <v>164</v>
      </c>
      <c r="AK719" s="45">
        <v>30</v>
      </c>
      <c r="AL719" s="49">
        <v>50</v>
      </c>
      <c r="AM719" s="238">
        <f t="shared" si="137"/>
        <v>1</v>
      </c>
      <c r="AN719" s="238">
        <f t="shared" si="138"/>
        <v>1</v>
      </c>
      <c r="AO719" s="238"/>
      <c r="AP719" s="313"/>
      <c r="AQ719" s="238">
        <f t="shared" si="139"/>
        <v>1</v>
      </c>
      <c r="AR719" s="96" t="str">
        <f>IF(A719="","",VLOOKUP(A719,'Base Sites'!A:B,2,FALSE))</f>
        <v>Val de Lys Automobiles</v>
      </c>
      <c r="AS719" s="96" t="str">
        <f t="shared" si="140"/>
        <v>VOLKSWAGEN</v>
      </c>
      <c r="AT719" s="238"/>
      <c r="AU719" s="231" t="str">
        <f>IF(A719="","",VLOOKUP(L719,'Base Vendeurs'!A:B,2,FALSE))</f>
        <v xml:space="preserve">Val de Lys </v>
      </c>
      <c r="AV719" s="251">
        <f t="shared" si="141"/>
        <v>729.62</v>
      </c>
      <c r="AW719" s="51">
        <f t="shared" si="142"/>
        <v>2.8333106809312079E-2</v>
      </c>
      <c r="AX719" s="237" t="str">
        <f t="shared" si="143"/>
        <v>NON</v>
      </c>
      <c r="AY719" s="231">
        <f>+MargesVN[[#This Row],[Total COM]]+MargesVN[[#This Row],[EXT GIE]]+MargesVN[[#This Row],[Forfait immat]]</f>
        <v>143.46199999999999</v>
      </c>
    </row>
    <row r="720" spans="1:51" s="231" customFormat="1" ht="11.25" customHeight="1" x14ac:dyDescent="0.25">
      <c r="A720" s="431">
        <v>60</v>
      </c>
      <c r="B720" s="431" t="s">
        <v>163</v>
      </c>
      <c r="C720" s="431" t="s">
        <v>104</v>
      </c>
      <c r="D720" s="432">
        <v>46203</v>
      </c>
      <c r="E720" s="433">
        <v>46183</v>
      </c>
      <c r="F720" s="434"/>
      <c r="G720" s="434"/>
      <c r="H720" s="434"/>
      <c r="I720" s="434"/>
      <c r="J720" s="434"/>
      <c r="K720" s="434">
        <v>0</v>
      </c>
      <c r="L720" s="431" t="s">
        <v>365</v>
      </c>
      <c r="M720" s="431">
        <v>513084</v>
      </c>
      <c r="N720" s="431">
        <v>3084</v>
      </c>
      <c r="O720" s="431" t="s">
        <v>4970</v>
      </c>
      <c r="P720" s="435" t="s">
        <v>4971</v>
      </c>
      <c r="Q720" s="431" t="s">
        <v>26</v>
      </c>
      <c r="R720" s="436">
        <v>37113.33</v>
      </c>
      <c r="S720" s="436">
        <v>1408.34</v>
      </c>
      <c r="T720" s="437">
        <f t="shared" si="132"/>
        <v>38521.67</v>
      </c>
      <c r="U720" s="438">
        <v>159</v>
      </c>
      <c r="V720" s="436">
        <v>752.19999999999993</v>
      </c>
      <c r="W720" s="439">
        <v>95</v>
      </c>
      <c r="X720" s="440"/>
      <c r="Y720" s="439">
        <f t="shared" si="133"/>
        <v>657.19999999999993</v>
      </c>
      <c r="Z720" s="441">
        <f t="shared" si="134"/>
        <v>1.9526671611069819E-2</v>
      </c>
      <c r="AA720" s="440">
        <v>-4100</v>
      </c>
      <c r="AB720" s="439">
        <v>-770.43</v>
      </c>
      <c r="AC720" s="439"/>
      <c r="AD720" s="439"/>
      <c r="AE720" s="442">
        <v>0.12</v>
      </c>
      <c r="AF720" s="442">
        <v>0.12</v>
      </c>
      <c r="AG720" s="439">
        <f t="shared" si="135"/>
        <v>78.86399999999999</v>
      </c>
      <c r="AH720" s="439"/>
      <c r="AI720" s="439">
        <f t="shared" si="136"/>
        <v>78.86399999999999</v>
      </c>
      <c r="AJ720" s="431" t="s">
        <v>164</v>
      </c>
      <c r="AK720" s="431">
        <v>30</v>
      </c>
      <c r="AL720" s="438"/>
      <c r="AM720" s="443">
        <f t="shared" si="137"/>
        <v>0</v>
      </c>
      <c r="AN720" s="443">
        <f t="shared" si="138"/>
        <v>1</v>
      </c>
      <c r="AO720" s="443"/>
      <c r="AP720" s="443"/>
      <c r="AQ720" s="443">
        <f t="shared" si="139"/>
        <v>0</v>
      </c>
      <c r="AR720" s="444" t="str">
        <f>IF(A720="","",VLOOKUP(A720,'Base Sites'!A:B,2,FALSE))</f>
        <v>Val de Lys Automobiles</v>
      </c>
      <c r="AS720" s="444" t="str">
        <f t="shared" si="140"/>
        <v>VOLKSWAGEN</v>
      </c>
      <c r="AT720" s="443"/>
      <c r="AU720" s="445" t="str">
        <f>IF(A720="","",VLOOKUP(L720,'Base Vendeurs'!A:B,2,FALSE))</f>
        <v xml:space="preserve">Val de Lys </v>
      </c>
      <c r="AV720" s="439">
        <f t="shared" si="141"/>
        <v>752.19999999999993</v>
      </c>
      <c r="AW720" s="441">
        <f t="shared" si="142"/>
        <v>1.9526671611069819E-2</v>
      </c>
      <c r="AX720" s="445" t="str">
        <f t="shared" si="143"/>
        <v>NON</v>
      </c>
      <c r="AY720" s="231">
        <f>+MargesVN[[#This Row],[Total COM]]+MargesVN[[#This Row],[EXT GIE]]+MargesVN[[#This Row],[Forfait immat]]</f>
        <v>108.86399999999999</v>
      </c>
    </row>
    <row r="721" spans="1:51" s="231" customFormat="1" ht="11.25" customHeight="1" x14ac:dyDescent="0.25">
      <c r="A721" s="45">
        <v>45</v>
      </c>
      <c r="B721" s="45" t="s">
        <v>163</v>
      </c>
      <c r="C721" s="45" t="s">
        <v>104</v>
      </c>
      <c r="D721" s="44">
        <v>46024</v>
      </c>
      <c r="E721" s="65">
        <v>46024</v>
      </c>
      <c r="F721" s="35"/>
      <c r="G721" s="35"/>
      <c r="H721" s="35"/>
      <c r="I721" s="35"/>
      <c r="J721" s="35"/>
      <c r="K721" s="35">
        <v>0</v>
      </c>
      <c r="L721" s="45" t="s">
        <v>262</v>
      </c>
      <c r="M721" s="45">
        <v>513084</v>
      </c>
      <c r="N721" s="45">
        <v>3084</v>
      </c>
      <c r="O721" s="45" t="s">
        <v>1021</v>
      </c>
      <c r="P721" s="66" t="s">
        <v>1022</v>
      </c>
      <c r="Q721" s="45" t="s">
        <v>177</v>
      </c>
      <c r="R721" s="47">
        <v>33863.33</v>
      </c>
      <c r="S721" s="47">
        <v>833.33</v>
      </c>
      <c r="T721" s="48">
        <f t="shared" si="132"/>
        <v>34696.660000000003</v>
      </c>
      <c r="U721" s="49">
        <v>24</v>
      </c>
      <c r="V721" s="47">
        <v>1590.43</v>
      </c>
      <c r="W721" s="46">
        <v>95</v>
      </c>
      <c r="X721" s="50"/>
      <c r="Y721" s="46">
        <f t="shared" si="133"/>
        <v>1495.43</v>
      </c>
      <c r="Z721" s="51">
        <f t="shared" si="134"/>
        <v>4.5838129664353855E-2</v>
      </c>
      <c r="AA721" s="50">
        <v>0</v>
      </c>
      <c r="AB721" s="46">
        <v>-5566.67</v>
      </c>
      <c r="AC721" s="46"/>
      <c r="AD721" s="46"/>
      <c r="AE721" s="52">
        <v>7.0000000000000007E-2</v>
      </c>
      <c r="AF721" s="52">
        <v>0.1</v>
      </c>
      <c r="AG721" s="46">
        <f t="shared" si="135"/>
        <v>104.68010000000001</v>
      </c>
      <c r="AH721" s="46"/>
      <c r="AI721" s="46">
        <f t="shared" si="136"/>
        <v>104.68010000000001</v>
      </c>
      <c r="AJ721" s="45" t="s">
        <v>164</v>
      </c>
      <c r="AK721" s="45">
        <v>0</v>
      </c>
      <c r="AL721" s="49"/>
      <c r="AM721" s="238">
        <f t="shared" si="137"/>
        <v>0</v>
      </c>
      <c r="AN721" s="238">
        <f t="shared" si="138"/>
        <v>1</v>
      </c>
      <c r="AO721" s="238"/>
      <c r="AP721" s="65"/>
      <c r="AQ721" s="238">
        <f t="shared" si="139"/>
        <v>0</v>
      </c>
      <c r="AR721" s="96" t="str">
        <f>IF(A721="","",VLOOKUP(A721,'Base Sites'!A:B,2,FALSE))</f>
        <v>Valauto Arras</v>
      </c>
      <c r="AS721" s="96" t="str">
        <f t="shared" si="140"/>
        <v>VOLKSWAGEN</v>
      </c>
      <c r="AT721" s="238"/>
      <c r="AU721" s="231" t="str">
        <f>IF(A721="","",VLOOKUP(L721,'Base Vendeurs'!A:B,2,FALSE))</f>
        <v>Valauto Arras</v>
      </c>
      <c r="AV721" s="46">
        <f t="shared" si="141"/>
        <v>1590.43</v>
      </c>
      <c r="AW721" s="51">
        <f t="shared" si="142"/>
        <v>4.5838129664353855E-2</v>
      </c>
      <c r="AX721" s="237" t="str">
        <f t="shared" si="143"/>
        <v>NON</v>
      </c>
      <c r="AY721" s="231">
        <f>+MargesVN[[#This Row],[Total COM]]+MargesVN[[#This Row],[EXT GIE]]+MargesVN[[#This Row],[Forfait immat]]</f>
        <v>104.68010000000001</v>
      </c>
    </row>
    <row r="722" spans="1:51" s="231" customFormat="1" ht="11.25" customHeight="1" x14ac:dyDescent="0.25">
      <c r="A722" s="431">
        <v>60</v>
      </c>
      <c r="B722" s="431" t="s">
        <v>163</v>
      </c>
      <c r="C722" s="431" t="s">
        <v>104</v>
      </c>
      <c r="D722" s="432">
        <v>46199</v>
      </c>
      <c r="E722" s="433">
        <v>46200</v>
      </c>
      <c r="F722" s="434"/>
      <c r="G722" s="434"/>
      <c r="H722" s="434"/>
      <c r="I722" s="434"/>
      <c r="J722" s="434"/>
      <c r="K722" s="434">
        <v>0</v>
      </c>
      <c r="L722" s="431" t="s">
        <v>444</v>
      </c>
      <c r="M722" s="431">
        <v>513096</v>
      </c>
      <c r="N722" s="431">
        <v>3096</v>
      </c>
      <c r="O722" s="431" t="s">
        <v>4877</v>
      </c>
      <c r="P722" s="435" t="s">
        <v>4878</v>
      </c>
      <c r="Q722" s="431" t="s">
        <v>93</v>
      </c>
      <c r="R722" s="436">
        <v>34805.67</v>
      </c>
      <c r="S722" s="436">
        <v>975</v>
      </c>
      <c r="T722" s="437">
        <f t="shared" si="132"/>
        <v>35780.67</v>
      </c>
      <c r="U722" s="438">
        <v>186</v>
      </c>
      <c r="V722" s="436">
        <v>1776.21</v>
      </c>
      <c r="W722" s="439">
        <v>95</v>
      </c>
      <c r="X722" s="440"/>
      <c r="Y722" s="439">
        <f t="shared" si="133"/>
        <v>1681.21</v>
      </c>
      <c r="Z722" s="441">
        <f t="shared" si="134"/>
        <v>4.9641608164408331E-2</v>
      </c>
      <c r="AA722" s="440">
        <v>-2898.23</v>
      </c>
      <c r="AB722" s="439">
        <v>-715.61</v>
      </c>
      <c r="AC722" s="439"/>
      <c r="AD722" s="439"/>
      <c r="AE722" s="442">
        <v>0.12</v>
      </c>
      <c r="AF722" s="442">
        <v>0.12</v>
      </c>
      <c r="AG722" s="439">
        <f t="shared" si="135"/>
        <v>201.74519999999998</v>
      </c>
      <c r="AH722" s="439"/>
      <c r="AI722" s="439">
        <f t="shared" si="136"/>
        <v>201.74519999999998</v>
      </c>
      <c r="AJ722" s="431" t="s">
        <v>164</v>
      </c>
      <c r="AK722" s="431">
        <v>30</v>
      </c>
      <c r="AL722" s="438">
        <v>50</v>
      </c>
      <c r="AM722" s="443">
        <f t="shared" si="137"/>
        <v>1</v>
      </c>
      <c r="AN722" s="443">
        <f t="shared" si="138"/>
        <v>1</v>
      </c>
      <c r="AO722" s="443"/>
      <c r="AP722" s="443"/>
      <c r="AQ722" s="443">
        <f t="shared" si="139"/>
        <v>1</v>
      </c>
      <c r="AR722" s="444" t="str">
        <f>IF(A722="","",VLOOKUP(A722,'Base Sites'!A:B,2,FALSE))</f>
        <v>Val de Lys Automobiles</v>
      </c>
      <c r="AS722" s="444" t="str">
        <f t="shared" si="140"/>
        <v>VOLKSWAGEN</v>
      </c>
      <c r="AT722" s="443"/>
      <c r="AU722" s="445" t="str">
        <f>IF(A722="","",VLOOKUP(L722,'Base Vendeurs'!A:B,2,FALSE))</f>
        <v xml:space="preserve">Val de Lys </v>
      </c>
      <c r="AV722" s="439">
        <f t="shared" si="141"/>
        <v>1776.21</v>
      </c>
      <c r="AW722" s="441">
        <f t="shared" si="142"/>
        <v>4.9641608164408331E-2</v>
      </c>
      <c r="AX722" s="445" t="str">
        <f t="shared" si="143"/>
        <v>NON</v>
      </c>
      <c r="AY722" s="231">
        <f>+MargesVN[[#This Row],[Total COM]]+MargesVN[[#This Row],[EXT GIE]]+MargesVN[[#This Row],[Forfait immat]]</f>
        <v>281.74519999999995</v>
      </c>
    </row>
    <row r="723" spans="1:51" s="231" customFormat="1" ht="11.25" customHeight="1" x14ac:dyDescent="0.25">
      <c r="A723" s="431">
        <v>60</v>
      </c>
      <c r="B723" s="431" t="s">
        <v>163</v>
      </c>
      <c r="C723" s="431" t="s">
        <v>104</v>
      </c>
      <c r="D723" s="432">
        <v>46202</v>
      </c>
      <c r="E723" s="433">
        <v>46202</v>
      </c>
      <c r="F723" s="434"/>
      <c r="G723" s="434"/>
      <c r="H723" s="434"/>
      <c r="I723" s="434"/>
      <c r="J723" s="434"/>
      <c r="K723" s="434"/>
      <c r="L723" s="431" t="s">
        <v>444</v>
      </c>
      <c r="M723" s="431">
        <v>513100</v>
      </c>
      <c r="N723" s="431">
        <v>3100</v>
      </c>
      <c r="O723" s="431" t="s">
        <v>4902</v>
      </c>
      <c r="P723" s="435" t="s">
        <v>4903</v>
      </c>
      <c r="Q723" s="431" t="s">
        <v>93</v>
      </c>
      <c r="R723" s="436">
        <v>31472.33</v>
      </c>
      <c r="S723" s="436">
        <v>975</v>
      </c>
      <c r="T723" s="437">
        <f t="shared" si="132"/>
        <v>32447.33</v>
      </c>
      <c r="U723" s="438">
        <v>172</v>
      </c>
      <c r="V723" s="436">
        <v>371.37</v>
      </c>
      <c r="W723" s="439">
        <v>95</v>
      </c>
      <c r="X723" s="440"/>
      <c r="Y723" s="439">
        <f t="shared" si="133"/>
        <v>276.37</v>
      </c>
      <c r="Z723" s="441">
        <f t="shared" si="134"/>
        <v>1.1445317688697344E-2</v>
      </c>
      <c r="AA723" s="440">
        <v>-2271.31</v>
      </c>
      <c r="AB723" s="439">
        <v>0</v>
      </c>
      <c r="AC723" s="439"/>
      <c r="AD723" s="439"/>
      <c r="AE723" s="442">
        <v>0.12</v>
      </c>
      <c r="AF723" s="442">
        <v>0.12</v>
      </c>
      <c r="AG723" s="439">
        <f t="shared" si="135"/>
        <v>33.164400000000001</v>
      </c>
      <c r="AH723" s="439"/>
      <c r="AI723" s="439">
        <f t="shared" si="136"/>
        <v>33.164400000000001</v>
      </c>
      <c r="AJ723" s="431" t="s">
        <v>149</v>
      </c>
      <c r="AK723" s="431">
        <v>30</v>
      </c>
      <c r="AL723" s="438"/>
      <c r="AM723" s="443">
        <f t="shared" si="137"/>
        <v>0</v>
      </c>
      <c r="AN723" s="443">
        <f t="shared" si="138"/>
        <v>1</v>
      </c>
      <c r="AO723" s="443"/>
      <c r="AP723" s="443"/>
      <c r="AQ723" s="443">
        <f t="shared" si="139"/>
        <v>0</v>
      </c>
      <c r="AR723" s="444" t="str">
        <f>IF(A723="","",VLOOKUP(A723,'Base Sites'!A:B,2,FALSE))</f>
        <v>Val de Lys Automobiles</v>
      </c>
      <c r="AS723" s="444" t="str">
        <f t="shared" si="140"/>
        <v>VOLKSWAGEN</v>
      </c>
      <c r="AT723" s="443"/>
      <c r="AU723" s="445" t="str">
        <f>IF(A723="","",VLOOKUP(L723,'Base Vendeurs'!A:B,2,FALSE))</f>
        <v xml:space="preserve">Val de Lys </v>
      </c>
      <c r="AV723" s="439">
        <f t="shared" si="141"/>
        <v>371.37</v>
      </c>
      <c r="AW723" s="441">
        <f t="shared" si="142"/>
        <v>1.1445317688697344E-2</v>
      </c>
      <c r="AX723" s="445" t="str">
        <f t="shared" si="143"/>
        <v>NON</v>
      </c>
      <c r="AY723" s="231">
        <f>+MargesVN[[#This Row],[Total COM]]+MargesVN[[#This Row],[EXT GIE]]+MargesVN[[#This Row],[Forfait immat]]</f>
        <v>63.164400000000001</v>
      </c>
    </row>
    <row r="724" spans="1:51" s="231" customFormat="1" ht="11.25" customHeight="1" x14ac:dyDescent="0.25">
      <c r="A724" s="401">
        <v>60</v>
      </c>
      <c r="B724" s="401" t="s">
        <v>163</v>
      </c>
      <c r="C724" s="401" t="s">
        <v>104</v>
      </c>
      <c r="D724" s="402">
        <v>46163</v>
      </c>
      <c r="E724" s="403">
        <v>46164</v>
      </c>
      <c r="F724" s="404"/>
      <c r="G724" s="404"/>
      <c r="H724" s="404"/>
      <c r="I724" s="404"/>
      <c r="J724" s="404"/>
      <c r="K724" s="404">
        <v>0</v>
      </c>
      <c r="L724" s="401" t="s">
        <v>444</v>
      </c>
      <c r="M724" s="401">
        <v>513104</v>
      </c>
      <c r="N724" s="401">
        <v>3104</v>
      </c>
      <c r="O724" s="401" t="s">
        <v>4140</v>
      </c>
      <c r="P724" s="405" t="s">
        <v>4141</v>
      </c>
      <c r="Q724" s="401" t="s">
        <v>107</v>
      </c>
      <c r="R724" s="406">
        <v>25139</v>
      </c>
      <c r="S724" s="406">
        <v>2287.5</v>
      </c>
      <c r="T724" s="407">
        <f t="shared" si="132"/>
        <v>27426.5</v>
      </c>
      <c r="U724" s="408">
        <v>64</v>
      </c>
      <c r="V724" s="406">
        <v>1289.1300000000001</v>
      </c>
      <c r="W724" s="409">
        <v>95</v>
      </c>
      <c r="X724" s="410"/>
      <c r="Y724" s="409">
        <f t="shared" si="133"/>
        <v>1194.1300000000001</v>
      </c>
      <c r="Z724" s="411">
        <f t="shared" si="134"/>
        <v>4.7003080961843476E-2</v>
      </c>
      <c r="AA724" s="410">
        <v>-1833.33</v>
      </c>
      <c r="AB724" s="409">
        <v>0</v>
      </c>
      <c r="AC724" s="409"/>
      <c r="AD724" s="409"/>
      <c r="AE724" s="412">
        <v>0.08</v>
      </c>
      <c r="AF724" s="412">
        <v>7.0000000000000007E-2</v>
      </c>
      <c r="AG724" s="409">
        <f t="shared" si="135"/>
        <v>95.530400000000014</v>
      </c>
      <c r="AH724" s="409"/>
      <c r="AI724" s="409">
        <f t="shared" si="136"/>
        <v>95.530400000000014</v>
      </c>
      <c r="AJ724" s="401" t="s">
        <v>164</v>
      </c>
      <c r="AK724" s="401">
        <v>30</v>
      </c>
      <c r="AL724" s="408">
        <v>100</v>
      </c>
      <c r="AM724" s="413">
        <f t="shared" si="137"/>
        <v>1</v>
      </c>
      <c r="AN724" s="413">
        <f t="shared" si="138"/>
        <v>1</v>
      </c>
      <c r="AO724" s="413"/>
      <c r="AP724" s="413"/>
      <c r="AQ724" s="413">
        <f t="shared" si="139"/>
        <v>1</v>
      </c>
      <c r="AR724" s="414" t="str">
        <f>IF(A724="","",VLOOKUP(A724,'Base Sites'!A:B,2,FALSE))</f>
        <v>Val de Lys Automobiles</v>
      </c>
      <c r="AS724" s="414" t="str">
        <f t="shared" si="140"/>
        <v>VOLKSWAGEN</v>
      </c>
      <c r="AT724" s="413"/>
      <c r="AU724" s="415" t="str">
        <f>IF(A724="","",VLOOKUP(L724,'Base Vendeurs'!A:B,2,FALSE))</f>
        <v xml:space="preserve">Val de Lys </v>
      </c>
      <c r="AV724" s="409">
        <f t="shared" si="141"/>
        <v>1289.1300000000001</v>
      </c>
      <c r="AW724" s="411">
        <f t="shared" si="142"/>
        <v>4.7003080961843476E-2</v>
      </c>
      <c r="AX724" s="415" t="str">
        <f t="shared" si="143"/>
        <v>NON</v>
      </c>
      <c r="AY724" s="231">
        <f>+MargesVN[[#This Row],[Total COM]]+MargesVN[[#This Row],[EXT GIE]]+MargesVN[[#This Row],[Forfait immat]]</f>
        <v>225.53040000000001</v>
      </c>
    </row>
    <row r="725" spans="1:51" s="231" customFormat="1" ht="11.25" customHeight="1" x14ac:dyDescent="0.25">
      <c r="A725" s="271">
        <v>60</v>
      </c>
      <c r="B725" s="271" t="s">
        <v>163</v>
      </c>
      <c r="C725" s="271" t="s">
        <v>104</v>
      </c>
      <c r="D725" s="207">
        <v>46043</v>
      </c>
      <c r="E725" s="272">
        <v>46044</v>
      </c>
      <c r="F725" s="208"/>
      <c r="G725" s="208"/>
      <c r="H725" s="208"/>
      <c r="I725" s="208"/>
      <c r="J725" s="208"/>
      <c r="K725" s="208">
        <v>0</v>
      </c>
      <c r="L725" s="271" t="s">
        <v>444</v>
      </c>
      <c r="M725" s="271">
        <v>513105</v>
      </c>
      <c r="N725" s="271">
        <v>3105</v>
      </c>
      <c r="O725" s="271" t="s">
        <v>995</v>
      </c>
      <c r="P725" s="273" t="s">
        <v>996</v>
      </c>
      <c r="Q725" s="271" t="s">
        <v>177</v>
      </c>
      <c r="R725" s="209">
        <v>33863.33</v>
      </c>
      <c r="S725" s="209">
        <v>1470.83</v>
      </c>
      <c r="T725" s="210">
        <f t="shared" si="132"/>
        <v>35334.160000000003</v>
      </c>
      <c r="U725" s="211">
        <v>13</v>
      </c>
      <c r="V725" s="209">
        <v>1635.06</v>
      </c>
      <c r="W725" s="274">
        <v>95</v>
      </c>
      <c r="X725" s="212"/>
      <c r="Y725" s="274">
        <f t="shared" si="133"/>
        <v>1540.06</v>
      </c>
      <c r="Z725" s="213">
        <f t="shared" si="134"/>
        <v>4.6274200377198718E-2</v>
      </c>
      <c r="AA725" s="212">
        <v>0</v>
      </c>
      <c r="AB725" s="274">
        <v>-5566.67</v>
      </c>
      <c r="AC725" s="274"/>
      <c r="AD725" s="274"/>
      <c r="AE725" s="214">
        <v>0.1</v>
      </c>
      <c r="AF725" s="214">
        <v>7.0000000000000007E-2</v>
      </c>
      <c r="AG725" s="274">
        <f t="shared" si="135"/>
        <v>154.006</v>
      </c>
      <c r="AH725" s="274"/>
      <c r="AI725" s="274">
        <f t="shared" si="136"/>
        <v>154.006</v>
      </c>
      <c r="AJ725" s="271" t="s">
        <v>164</v>
      </c>
      <c r="AK725" s="271">
        <v>30</v>
      </c>
      <c r="AL725" s="211"/>
      <c r="AM725" s="275">
        <f t="shared" si="137"/>
        <v>0</v>
      </c>
      <c r="AN725" s="275">
        <f t="shared" si="138"/>
        <v>1</v>
      </c>
      <c r="AO725" s="275"/>
      <c r="AP725" s="275"/>
      <c r="AQ725" s="275">
        <f t="shared" si="139"/>
        <v>0</v>
      </c>
      <c r="AR725" s="215" t="str">
        <f>IF(A725="","",VLOOKUP(A725,'Base Sites'!A:B,2,FALSE))</f>
        <v>Val de Lys Automobiles</v>
      </c>
      <c r="AS725" s="215" t="str">
        <f t="shared" si="140"/>
        <v>VOLKSWAGEN</v>
      </c>
      <c r="AT725" s="275"/>
      <c r="AU725" s="276" t="str">
        <f>IF(A725="","",VLOOKUP(L725,'Base Vendeurs'!A:B,2,FALSE))</f>
        <v xml:space="preserve">Val de Lys </v>
      </c>
      <c r="AV725" s="274">
        <f t="shared" si="141"/>
        <v>1635.06</v>
      </c>
      <c r="AW725" s="213">
        <f t="shared" si="142"/>
        <v>4.6274200377198718E-2</v>
      </c>
      <c r="AX725" s="276" t="str">
        <f t="shared" si="143"/>
        <v>NON</v>
      </c>
      <c r="AY725" s="231">
        <f>+MargesVN[[#This Row],[Total COM]]+MargesVN[[#This Row],[EXT GIE]]+MargesVN[[#This Row],[Forfait immat]]</f>
        <v>184.006</v>
      </c>
    </row>
    <row r="726" spans="1:51" s="231" customFormat="1" ht="11.25" customHeight="1" x14ac:dyDescent="0.25">
      <c r="A726" s="401">
        <v>45</v>
      </c>
      <c r="B726" s="401" t="s">
        <v>163</v>
      </c>
      <c r="C726" s="401" t="s">
        <v>104</v>
      </c>
      <c r="D726" s="402">
        <v>46160</v>
      </c>
      <c r="E726" s="403">
        <v>46157</v>
      </c>
      <c r="F726" s="404"/>
      <c r="G726" s="404"/>
      <c r="H726" s="404"/>
      <c r="I726" s="404"/>
      <c r="J726" s="404"/>
      <c r="K726" s="404">
        <v>0</v>
      </c>
      <c r="L726" s="401" t="s">
        <v>463</v>
      </c>
      <c r="M726" s="401">
        <v>513106</v>
      </c>
      <c r="N726" s="401">
        <v>3106</v>
      </c>
      <c r="O726" s="401" t="s">
        <v>4075</v>
      </c>
      <c r="P726" s="405" t="s">
        <v>4076</v>
      </c>
      <c r="Q726" s="401" t="s">
        <v>93</v>
      </c>
      <c r="R726" s="406">
        <v>34805.67</v>
      </c>
      <c r="S726" s="406">
        <v>1016.67</v>
      </c>
      <c r="T726" s="407">
        <f t="shared" si="132"/>
        <v>35822.339999999997</v>
      </c>
      <c r="U726" s="408">
        <v>164</v>
      </c>
      <c r="V726" s="406">
        <v>772.84</v>
      </c>
      <c r="W726" s="409">
        <v>95</v>
      </c>
      <c r="X726" s="410"/>
      <c r="Y726" s="409">
        <f t="shared" si="133"/>
        <v>677.84</v>
      </c>
      <c r="Z726" s="411">
        <f t="shared" si="134"/>
        <v>2.157424668516909E-2</v>
      </c>
      <c r="AA726" s="410">
        <v>-2507.56</v>
      </c>
      <c r="AB726" s="409">
        <v>0</v>
      </c>
      <c r="AC726" s="409"/>
      <c r="AD726" s="409"/>
      <c r="AE726" s="412">
        <v>0.12</v>
      </c>
      <c r="AF726" s="412">
        <v>0.13</v>
      </c>
      <c r="AG726" s="409">
        <f t="shared" si="135"/>
        <v>81.340800000000002</v>
      </c>
      <c r="AH726" s="409"/>
      <c r="AI726" s="409">
        <f t="shared" si="136"/>
        <v>81.340800000000002</v>
      </c>
      <c r="AJ726" s="401" t="s">
        <v>149</v>
      </c>
      <c r="AK726" s="401">
        <v>0</v>
      </c>
      <c r="AL726" s="408" t="s">
        <v>293</v>
      </c>
      <c r="AM726" s="413">
        <f t="shared" si="137"/>
        <v>1</v>
      </c>
      <c r="AN726" s="413">
        <f t="shared" si="138"/>
        <v>1</v>
      </c>
      <c r="AO726" s="413"/>
      <c r="AP726" s="413"/>
      <c r="AQ726" s="413">
        <f t="shared" si="139"/>
        <v>1</v>
      </c>
      <c r="AR726" s="414" t="str">
        <f>IF(A726="","",VLOOKUP(A726,'Base Sites'!A:B,2,FALSE))</f>
        <v>Valauto Arras</v>
      </c>
      <c r="AS726" s="414" t="str">
        <f t="shared" si="140"/>
        <v>VOLKSWAGEN</v>
      </c>
      <c r="AT726" s="413"/>
      <c r="AU726" s="415" t="str">
        <f>IF(A726="","",VLOOKUP(L726,'Base Vendeurs'!A:B,2,FALSE))</f>
        <v>Valauto Arras</v>
      </c>
      <c r="AV726" s="409">
        <f t="shared" si="141"/>
        <v>772.84</v>
      </c>
      <c r="AW726" s="411">
        <f t="shared" si="142"/>
        <v>2.157424668516909E-2</v>
      </c>
      <c r="AX726" s="415" t="str">
        <f t="shared" si="143"/>
        <v>NON</v>
      </c>
      <c r="AY726" s="231">
        <f>+MargesVN[[#This Row],[Total COM]]+MargesVN[[#This Row],[EXT GIE]]+MargesVN[[#This Row],[Forfait immat]]</f>
        <v>81.340800000000002</v>
      </c>
    </row>
    <row r="727" spans="1:51" s="231" customFormat="1" ht="11.25" customHeight="1" x14ac:dyDescent="0.25">
      <c r="A727" s="319">
        <v>60</v>
      </c>
      <c r="B727" s="319" t="s">
        <v>163</v>
      </c>
      <c r="C727" s="319" t="s">
        <v>104</v>
      </c>
      <c r="D727" s="320">
        <v>46092</v>
      </c>
      <c r="E727" s="321">
        <v>46092</v>
      </c>
      <c r="F727" s="322"/>
      <c r="G727" s="322"/>
      <c r="H727" s="322"/>
      <c r="I727" s="322"/>
      <c r="J727" s="322"/>
      <c r="K727" s="322">
        <v>0</v>
      </c>
      <c r="L727" s="319" t="s">
        <v>444</v>
      </c>
      <c r="M727" s="319">
        <v>513106</v>
      </c>
      <c r="N727" s="319">
        <v>3106</v>
      </c>
      <c r="O727" s="319" t="s">
        <v>2622</v>
      </c>
      <c r="P727" s="323" t="s">
        <v>2623</v>
      </c>
      <c r="Q727" s="319" t="s">
        <v>177</v>
      </c>
      <c r="R727" s="324">
        <v>33863.33</v>
      </c>
      <c r="S727" s="324">
        <v>1470.83</v>
      </c>
      <c r="T727" s="325">
        <f t="shared" si="132"/>
        <v>35334.160000000003</v>
      </c>
      <c r="U727" s="326">
        <v>42</v>
      </c>
      <c r="V727" s="324">
        <v>1635.06</v>
      </c>
      <c r="W727" s="327">
        <v>95</v>
      </c>
      <c r="X727" s="328"/>
      <c r="Y727" s="327">
        <f t="shared" si="133"/>
        <v>1540.06</v>
      </c>
      <c r="Z727" s="329">
        <f t="shared" si="134"/>
        <v>4.6274200377198718E-2</v>
      </c>
      <c r="AA727" s="328">
        <v>0</v>
      </c>
      <c r="AB727" s="327">
        <v>-5566.67</v>
      </c>
      <c r="AC727" s="327"/>
      <c r="AD727" s="327"/>
      <c r="AE727" s="330">
        <v>0.1</v>
      </c>
      <c r="AF727" s="330">
        <v>7.0000000000000007E-2</v>
      </c>
      <c r="AG727" s="327">
        <f t="shared" si="135"/>
        <v>154.006</v>
      </c>
      <c r="AH727" s="327"/>
      <c r="AI727" s="327">
        <f t="shared" si="136"/>
        <v>154.006</v>
      </c>
      <c r="AJ727" s="319" t="s">
        <v>164</v>
      </c>
      <c r="AK727" s="319">
        <v>30</v>
      </c>
      <c r="AL727" s="326"/>
      <c r="AM727" s="331">
        <f t="shared" si="137"/>
        <v>0</v>
      </c>
      <c r="AN727" s="331">
        <f t="shared" si="138"/>
        <v>1</v>
      </c>
      <c r="AO727" s="331"/>
      <c r="AP727" s="331"/>
      <c r="AQ727" s="331">
        <f t="shared" si="139"/>
        <v>0</v>
      </c>
      <c r="AR727" s="332" t="str">
        <f>IF(A727="","",VLOOKUP(A727,'Base Sites'!A:B,2,FALSE))</f>
        <v>Val de Lys Automobiles</v>
      </c>
      <c r="AS727" s="332" t="str">
        <f t="shared" si="140"/>
        <v>VOLKSWAGEN</v>
      </c>
      <c r="AT727" s="331"/>
      <c r="AU727" s="333" t="str">
        <f>IF(A727="","",VLOOKUP(L727,'Base Vendeurs'!A:B,2,FALSE))</f>
        <v xml:space="preserve">Val de Lys </v>
      </c>
      <c r="AV727" s="327">
        <f t="shared" si="141"/>
        <v>1635.06</v>
      </c>
      <c r="AW727" s="329">
        <f t="shared" si="142"/>
        <v>4.6274200377198718E-2</v>
      </c>
      <c r="AX727" s="333" t="str">
        <f t="shared" si="143"/>
        <v>NON</v>
      </c>
      <c r="AY727" s="231">
        <f>+MargesVN[[#This Row],[Total COM]]+MargesVN[[#This Row],[EXT GIE]]+MargesVN[[#This Row],[Forfait immat]]</f>
        <v>184.006</v>
      </c>
    </row>
    <row r="728" spans="1:51" s="231" customFormat="1" ht="11.25" customHeight="1" x14ac:dyDescent="0.25">
      <c r="A728" s="45">
        <v>60</v>
      </c>
      <c r="B728" s="45" t="s">
        <v>163</v>
      </c>
      <c r="C728" s="45" t="s">
        <v>104</v>
      </c>
      <c r="D728" s="44">
        <v>46072</v>
      </c>
      <c r="E728" s="65">
        <v>46067</v>
      </c>
      <c r="F728" s="35"/>
      <c r="G728" s="35"/>
      <c r="H728" s="35"/>
      <c r="I728" s="35"/>
      <c r="J728" s="35"/>
      <c r="K728" s="35">
        <v>0</v>
      </c>
      <c r="L728" s="45" t="s">
        <v>444</v>
      </c>
      <c r="M728" s="45">
        <v>513108</v>
      </c>
      <c r="N728" s="45">
        <v>3108</v>
      </c>
      <c r="O728" s="45" t="s">
        <v>1738</v>
      </c>
      <c r="P728" s="66" t="s">
        <v>1739</v>
      </c>
      <c r="Q728" s="45" t="s">
        <v>177</v>
      </c>
      <c r="R728" s="47">
        <v>33863.33</v>
      </c>
      <c r="S728" s="47">
        <v>3012.5</v>
      </c>
      <c r="T728" s="48">
        <f t="shared" si="132"/>
        <v>36875.83</v>
      </c>
      <c r="U728" s="49">
        <v>42</v>
      </c>
      <c r="V728" s="47">
        <v>1742.98</v>
      </c>
      <c r="W728" s="46">
        <v>95</v>
      </c>
      <c r="X728" s="50"/>
      <c r="Y728" s="46">
        <f t="shared" si="133"/>
        <v>1647.98</v>
      </c>
      <c r="Z728" s="51">
        <f t="shared" si="134"/>
        <v>4.7266190347444378E-2</v>
      </c>
      <c r="AA728" s="50">
        <v>0</v>
      </c>
      <c r="AB728" s="46">
        <v>-5566.67</v>
      </c>
      <c r="AC728" s="46"/>
      <c r="AD728" s="46"/>
      <c r="AE728" s="52">
        <v>7.0000000000000007E-2</v>
      </c>
      <c r="AF728" s="52">
        <v>7.0000000000000007E-2</v>
      </c>
      <c r="AG728" s="46">
        <f t="shared" si="135"/>
        <v>115.35860000000001</v>
      </c>
      <c r="AH728" s="46"/>
      <c r="AI728" s="46">
        <f t="shared" si="136"/>
        <v>115.35860000000001</v>
      </c>
      <c r="AJ728" s="45" t="s">
        <v>164</v>
      </c>
      <c r="AK728" s="45">
        <v>30</v>
      </c>
      <c r="AL728" s="49"/>
      <c r="AM728" s="238">
        <f t="shared" si="137"/>
        <v>0</v>
      </c>
      <c r="AN728" s="238">
        <f t="shared" si="138"/>
        <v>1</v>
      </c>
      <c r="AO728" s="238"/>
      <c r="AP728" s="238"/>
      <c r="AQ728" s="238">
        <f t="shared" si="139"/>
        <v>0</v>
      </c>
      <c r="AR728" s="96" t="str">
        <f>IF(A728="","",VLOOKUP(A728,'Base Sites'!A:B,2,FALSE))</f>
        <v>Val de Lys Automobiles</v>
      </c>
      <c r="AS728" s="96" t="str">
        <f t="shared" si="140"/>
        <v>VOLKSWAGEN</v>
      </c>
      <c r="AT728" s="238"/>
      <c r="AU728" s="231" t="str">
        <f>IF(A728="","",VLOOKUP(L728,'Base Vendeurs'!A:B,2,FALSE))</f>
        <v xml:space="preserve">Val de Lys </v>
      </c>
      <c r="AV728" s="46">
        <f t="shared" si="141"/>
        <v>1742.98</v>
      </c>
      <c r="AW728" s="51">
        <f t="shared" si="142"/>
        <v>4.7266190347444378E-2</v>
      </c>
      <c r="AX728" s="231" t="str">
        <f t="shared" si="143"/>
        <v>NON</v>
      </c>
      <c r="AY728" s="231">
        <f>+MargesVN[[#This Row],[Total COM]]+MargesVN[[#This Row],[EXT GIE]]+MargesVN[[#This Row],[Forfait immat]]</f>
        <v>145.35860000000002</v>
      </c>
    </row>
    <row r="729" spans="1:51" s="231" customFormat="1" ht="11.25" customHeight="1" x14ac:dyDescent="0.25">
      <c r="A729" s="45">
        <v>60</v>
      </c>
      <c r="B729" s="45" t="s">
        <v>163</v>
      </c>
      <c r="C729" s="45" t="s">
        <v>104</v>
      </c>
      <c r="D729" s="44">
        <v>46052</v>
      </c>
      <c r="E729" s="65">
        <v>46053</v>
      </c>
      <c r="F729" s="35"/>
      <c r="G729" s="35"/>
      <c r="H729" s="35"/>
      <c r="I729" s="35"/>
      <c r="J729" s="35"/>
      <c r="K729" s="35">
        <v>0</v>
      </c>
      <c r="L729" s="45" t="s">
        <v>444</v>
      </c>
      <c r="M729" s="45">
        <v>513110</v>
      </c>
      <c r="N729" s="45">
        <v>3110</v>
      </c>
      <c r="O729" s="45" t="s">
        <v>1019</v>
      </c>
      <c r="P729" s="66" t="s">
        <v>1020</v>
      </c>
      <c r="Q729" s="45" t="s">
        <v>177</v>
      </c>
      <c r="R729" s="47">
        <v>37605</v>
      </c>
      <c r="S729" s="47">
        <v>1862.49</v>
      </c>
      <c r="T729" s="48">
        <f t="shared" si="132"/>
        <v>39467.49</v>
      </c>
      <c r="U729" s="49">
        <v>14</v>
      </c>
      <c r="V729" s="47">
        <v>1507.7200000000003</v>
      </c>
      <c r="W729" s="46">
        <v>95</v>
      </c>
      <c r="X729" s="50"/>
      <c r="Y729" s="46">
        <f t="shared" si="133"/>
        <v>1412.7200000000003</v>
      </c>
      <c r="Z729" s="51">
        <f t="shared" si="134"/>
        <v>3.8201567923371878E-2</v>
      </c>
      <c r="AA729" s="50">
        <v>0</v>
      </c>
      <c r="AB729" s="46">
        <v>-5566.67</v>
      </c>
      <c r="AC729" s="46"/>
      <c r="AD729" s="46"/>
      <c r="AE729" s="52">
        <v>7.0000000000000007E-2</v>
      </c>
      <c r="AF729" s="52">
        <v>7.0000000000000007E-2</v>
      </c>
      <c r="AG729" s="46">
        <f t="shared" si="135"/>
        <v>98.890400000000028</v>
      </c>
      <c r="AH729" s="46"/>
      <c r="AI729" s="46">
        <f t="shared" si="136"/>
        <v>98.890400000000028</v>
      </c>
      <c r="AJ729" s="45" t="s">
        <v>164</v>
      </c>
      <c r="AK729" s="45"/>
      <c r="AL729" s="49">
        <v>100</v>
      </c>
      <c r="AM729" s="238">
        <f t="shared" si="137"/>
        <v>1</v>
      </c>
      <c r="AN729" s="238">
        <f t="shared" si="138"/>
        <v>1</v>
      </c>
      <c r="AO729" s="238"/>
      <c r="AP729" s="238"/>
      <c r="AQ729" s="238">
        <f t="shared" si="139"/>
        <v>1</v>
      </c>
      <c r="AR729" s="96" t="str">
        <f>IF(A729="","",VLOOKUP(A729,'Base Sites'!A:B,2,FALSE))</f>
        <v>Val de Lys Automobiles</v>
      </c>
      <c r="AS729" s="96" t="str">
        <f t="shared" si="140"/>
        <v>VOLKSWAGEN</v>
      </c>
      <c r="AT729" s="238"/>
      <c r="AU729" s="231" t="str">
        <f>IF(A729="","",VLOOKUP(L729,'Base Vendeurs'!A:B,2,FALSE))</f>
        <v xml:space="preserve">Val de Lys </v>
      </c>
      <c r="AV729" s="46">
        <f t="shared" si="141"/>
        <v>1507.7200000000003</v>
      </c>
      <c r="AW729" s="51">
        <f t="shared" si="142"/>
        <v>3.8201567923371878E-2</v>
      </c>
      <c r="AX729" s="237" t="str">
        <f t="shared" si="143"/>
        <v>NON</v>
      </c>
      <c r="AY729" s="231">
        <f>+MargesVN[[#This Row],[Total COM]]+MargesVN[[#This Row],[EXT GIE]]+MargesVN[[#This Row],[Forfait immat]]</f>
        <v>198.89040000000003</v>
      </c>
    </row>
    <row r="730" spans="1:51" s="231" customFormat="1" ht="11.25" customHeight="1" x14ac:dyDescent="0.25">
      <c r="A730" s="319">
        <v>45</v>
      </c>
      <c r="B730" s="319" t="s">
        <v>163</v>
      </c>
      <c r="C730" s="319" t="s">
        <v>104</v>
      </c>
      <c r="D730" s="320">
        <v>46112</v>
      </c>
      <c r="E730" s="321">
        <v>46112</v>
      </c>
      <c r="F730" s="322"/>
      <c r="G730" s="322"/>
      <c r="H730" s="322"/>
      <c r="I730" s="322"/>
      <c r="J730" s="322"/>
      <c r="K730" s="322"/>
      <c r="L730" s="319" t="s">
        <v>262</v>
      </c>
      <c r="M730" s="319">
        <v>513110</v>
      </c>
      <c r="N730" s="319">
        <v>3110</v>
      </c>
      <c r="O730" s="319" t="s">
        <v>2707</v>
      </c>
      <c r="P730" s="323" t="s">
        <v>2708</v>
      </c>
      <c r="Q730" s="319" t="s">
        <v>23</v>
      </c>
      <c r="R730" s="324">
        <v>17714</v>
      </c>
      <c r="S730" s="324">
        <v>404.16</v>
      </c>
      <c r="T730" s="325">
        <f t="shared" si="132"/>
        <v>18118.16</v>
      </c>
      <c r="U730" s="326">
        <v>5</v>
      </c>
      <c r="V730" s="324">
        <v>669.45</v>
      </c>
      <c r="W730" s="327">
        <v>95</v>
      </c>
      <c r="X730" s="328"/>
      <c r="Y730" s="327">
        <f t="shared" si="133"/>
        <v>574.45000000000005</v>
      </c>
      <c r="Z730" s="329">
        <f t="shared" si="134"/>
        <v>3.6949116245799794E-2</v>
      </c>
      <c r="AA730" s="328">
        <v>0</v>
      </c>
      <c r="AB730" s="327">
        <v>-2466.67</v>
      </c>
      <c r="AC730" s="327"/>
      <c r="AD730" s="327"/>
      <c r="AE730" s="330">
        <v>0.1</v>
      </c>
      <c r="AF730" s="330">
        <v>0.1</v>
      </c>
      <c r="AG730" s="327">
        <f t="shared" si="135"/>
        <v>57.445000000000007</v>
      </c>
      <c r="AH730" s="327"/>
      <c r="AI730" s="327">
        <f t="shared" si="136"/>
        <v>57.445000000000007</v>
      </c>
      <c r="AJ730" s="319" t="s">
        <v>164</v>
      </c>
      <c r="AK730" s="319">
        <v>30</v>
      </c>
      <c r="AL730" s="326">
        <v>50</v>
      </c>
      <c r="AM730" s="331">
        <f t="shared" si="137"/>
        <v>1</v>
      </c>
      <c r="AN730" s="331">
        <f t="shared" si="138"/>
        <v>1</v>
      </c>
      <c r="AO730" s="331"/>
      <c r="AP730" s="331"/>
      <c r="AQ730" s="331">
        <f t="shared" si="139"/>
        <v>1</v>
      </c>
      <c r="AR730" s="332" t="str">
        <f>IF(A730="","",VLOOKUP(A730,'Base Sites'!A:B,2,FALSE))</f>
        <v>Valauto Arras</v>
      </c>
      <c r="AS730" s="332" t="str">
        <f t="shared" si="140"/>
        <v>VOLKSWAGEN</v>
      </c>
      <c r="AT730" s="331"/>
      <c r="AU730" s="333" t="str">
        <f>IF(A730="","",VLOOKUP(L730,'Base Vendeurs'!A:B,2,FALSE))</f>
        <v>Valauto Arras</v>
      </c>
      <c r="AV730" s="327">
        <f t="shared" si="141"/>
        <v>669.45</v>
      </c>
      <c r="AW730" s="329">
        <f t="shared" si="142"/>
        <v>3.6949116245799794E-2</v>
      </c>
      <c r="AX730" s="333" t="str">
        <f t="shared" si="143"/>
        <v>NON</v>
      </c>
      <c r="AY730" s="231">
        <f>+MargesVN[[#This Row],[Total COM]]+MargesVN[[#This Row],[EXT GIE]]+MargesVN[[#This Row],[Forfait immat]]</f>
        <v>137.44499999999999</v>
      </c>
    </row>
    <row r="731" spans="1:51" s="231" customFormat="1" ht="11.25" customHeight="1" x14ac:dyDescent="0.25">
      <c r="A731" s="354">
        <v>45</v>
      </c>
      <c r="B731" s="354" t="s">
        <v>163</v>
      </c>
      <c r="C731" s="354" t="s">
        <v>104</v>
      </c>
      <c r="D731" s="355">
        <v>46115</v>
      </c>
      <c r="E731" s="356">
        <v>46116</v>
      </c>
      <c r="F731" s="357"/>
      <c r="G731" s="357"/>
      <c r="H731" s="357"/>
      <c r="I731" s="357"/>
      <c r="J731" s="357"/>
      <c r="K731" s="357">
        <v>0</v>
      </c>
      <c r="L731" s="354" t="s">
        <v>262</v>
      </c>
      <c r="M731" s="354">
        <v>513111</v>
      </c>
      <c r="N731" s="354">
        <v>3111</v>
      </c>
      <c r="O731" s="354" t="s">
        <v>3520</v>
      </c>
      <c r="P731" s="358" t="s">
        <v>3521</v>
      </c>
      <c r="Q731" s="354" t="s">
        <v>23</v>
      </c>
      <c r="R731" s="359">
        <v>17714</v>
      </c>
      <c r="S731" s="359">
        <v>404.16</v>
      </c>
      <c r="T731" s="360">
        <f t="shared" si="132"/>
        <v>18118.16</v>
      </c>
      <c r="U731" s="361">
        <v>0</v>
      </c>
      <c r="V731" s="359">
        <v>669.45</v>
      </c>
      <c r="W731" s="362">
        <v>95</v>
      </c>
      <c r="X731" s="363"/>
      <c r="Y731" s="362">
        <f t="shared" si="133"/>
        <v>574.45000000000005</v>
      </c>
      <c r="Z731" s="364">
        <f t="shared" si="134"/>
        <v>3.6949116245799794E-2</v>
      </c>
      <c r="AA731" s="363">
        <v>0</v>
      </c>
      <c r="AB731" s="362">
        <v>-2466.67</v>
      </c>
      <c r="AC731" s="362"/>
      <c r="AD731" s="362"/>
      <c r="AE731" s="365">
        <v>0.1</v>
      </c>
      <c r="AF731" s="365">
        <v>0.1</v>
      </c>
      <c r="AG731" s="362">
        <f t="shared" si="135"/>
        <v>57.445000000000007</v>
      </c>
      <c r="AH731" s="362"/>
      <c r="AI731" s="362">
        <f t="shared" si="136"/>
        <v>57.445000000000007</v>
      </c>
      <c r="AJ731" s="354" t="s">
        <v>164</v>
      </c>
      <c r="AK731" s="354">
        <v>30</v>
      </c>
      <c r="AL731" s="361">
        <v>50</v>
      </c>
      <c r="AM731" s="366">
        <f t="shared" si="137"/>
        <v>1</v>
      </c>
      <c r="AN731" s="366">
        <f t="shared" si="138"/>
        <v>1</v>
      </c>
      <c r="AO731" s="366"/>
      <c r="AP731" s="366"/>
      <c r="AQ731" s="366">
        <f t="shared" si="139"/>
        <v>1</v>
      </c>
      <c r="AR731" s="367" t="str">
        <f>IF(A731="","",VLOOKUP(A731,'Base Sites'!A:B,2,FALSE))</f>
        <v>Valauto Arras</v>
      </c>
      <c r="AS731" s="367" t="str">
        <f t="shared" si="140"/>
        <v>VOLKSWAGEN</v>
      </c>
      <c r="AT731" s="366"/>
      <c r="AU731" s="368" t="str">
        <f>IF(A731="","",VLOOKUP(L731,'Base Vendeurs'!A:B,2,FALSE))</f>
        <v>Valauto Arras</v>
      </c>
      <c r="AV731" s="362">
        <f t="shared" si="141"/>
        <v>669.45</v>
      </c>
      <c r="AW731" s="364">
        <f t="shared" si="142"/>
        <v>3.6949116245799794E-2</v>
      </c>
      <c r="AX731" s="368" t="str">
        <f t="shared" si="143"/>
        <v>NON</v>
      </c>
      <c r="AY731" s="231">
        <f>+MargesVN[[#This Row],[Total COM]]+MargesVN[[#This Row],[EXT GIE]]+MargesVN[[#This Row],[Forfait immat]]</f>
        <v>137.44499999999999</v>
      </c>
    </row>
    <row r="732" spans="1:51" s="231" customFormat="1" ht="11.25" customHeight="1" x14ac:dyDescent="0.25">
      <c r="A732" s="45">
        <v>60</v>
      </c>
      <c r="B732" s="45" t="s">
        <v>163</v>
      </c>
      <c r="C732" s="45" t="s">
        <v>104</v>
      </c>
      <c r="D732" s="44">
        <v>46038</v>
      </c>
      <c r="E732" s="65">
        <v>46041</v>
      </c>
      <c r="F732" s="35"/>
      <c r="G732" s="35"/>
      <c r="H732" s="35"/>
      <c r="I732" s="35"/>
      <c r="J732" s="35"/>
      <c r="K732" s="35">
        <v>0</v>
      </c>
      <c r="L732" s="45" t="s">
        <v>445</v>
      </c>
      <c r="M732" s="45">
        <v>513113</v>
      </c>
      <c r="N732" s="45">
        <v>3113</v>
      </c>
      <c r="O732" s="45" t="s">
        <v>1031</v>
      </c>
      <c r="P732" s="66" t="s">
        <v>1032</v>
      </c>
      <c r="Q732" s="45" t="s">
        <v>177</v>
      </c>
      <c r="R732" s="47">
        <v>33863.33</v>
      </c>
      <c r="S732" s="47">
        <v>3204.17</v>
      </c>
      <c r="T732" s="48">
        <f t="shared" si="132"/>
        <v>37067.5</v>
      </c>
      <c r="U732" s="49">
        <v>8</v>
      </c>
      <c r="V732" s="47">
        <v>1756.4</v>
      </c>
      <c r="W732" s="46">
        <v>95</v>
      </c>
      <c r="X732" s="50"/>
      <c r="Y732" s="46">
        <f t="shared" si="133"/>
        <v>1661.4</v>
      </c>
      <c r="Z732" s="51">
        <f t="shared" si="134"/>
        <v>4.7383826802454981E-2</v>
      </c>
      <c r="AA732" s="50">
        <v>0</v>
      </c>
      <c r="AB732" s="46">
        <v>-5566.67</v>
      </c>
      <c r="AC732" s="46"/>
      <c r="AD732" s="46"/>
      <c r="AE732" s="52">
        <v>0.1</v>
      </c>
      <c r="AF732" s="52">
        <v>7.0000000000000007E-2</v>
      </c>
      <c r="AG732" s="46">
        <f t="shared" si="135"/>
        <v>166.14000000000001</v>
      </c>
      <c r="AH732" s="46"/>
      <c r="AI732" s="46">
        <f t="shared" si="136"/>
        <v>166.14000000000001</v>
      </c>
      <c r="AJ732" s="45" t="s">
        <v>164</v>
      </c>
      <c r="AK732" s="45">
        <v>30</v>
      </c>
      <c r="AL732" s="49"/>
      <c r="AM732" s="238">
        <f t="shared" si="137"/>
        <v>0</v>
      </c>
      <c r="AN732" s="238">
        <f t="shared" si="138"/>
        <v>1</v>
      </c>
      <c r="AO732" s="238"/>
      <c r="AP732" s="238"/>
      <c r="AQ732" s="238">
        <f t="shared" si="139"/>
        <v>0</v>
      </c>
      <c r="AR732" s="96" t="str">
        <f>IF(A732="","",VLOOKUP(A732,'Base Sites'!A:B,2,FALSE))</f>
        <v>Val de Lys Automobiles</v>
      </c>
      <c r="AS732" s="96" t="str">
        <f t="shared" si="140"/>
        <v>VOLKSWAGEN</v>
      </c>
      <c r="AT732" s="238"/>
      <c r="AU732" s="231" t="str">
        <f>IF(A732="","",VLOOKUP(L732,'Base Vendeurs'!A:B,2,FALSE))</f>
        <v xml:space="preserve">Val de Lys </v>
      </c>
      <c r="AV732" s="46">
        <f t="shared" si="141"/>
        <v>1756.4</v>
      </c>
      <c r="AW732" s="51">
        <f t="shared" si="142"/>
        <v>4.7383826802454981E-2</v>
      </c>
      <c r="AX732" s="237" t="str">
        <f t="shared" si="143"/>
        <v>NON</v>
      </c>
      <c r="AY732" s="231">
        <f>+MargesVN[[#This Row],[Total COM]]+MargesVN[[#This Row],[EXT GIE]]+MargesVN[[#This Row],[Forfait immat]]</f>
        <v>196.14000000000001</v>
      </c>
    </row>
    <row r="733" spans="1:51" s="231" customFormat="1" ht="11.25" customHeight="1" x14ac:dyDescent="0.25">
      <c r="A733" s="45">
        <v>60</v>
      </c>
      <c r="B733" s="45" t="s">
        <v>163</v>
      </c>
      <c r="C733" s="45" t="s">
        <v>104</v>
      </c>
      <c r="D733" s="44">
        <v>46057</v>
      </c>
      <c r="E733" s="65">
        <v>46058</v>
      </c>
      <c r="F733" s="35"/>
      <c r="G733" s="35"/>
      <c r="H733" s="35"/>
      <c r="I733" s="35"/>
      <c r="J733" s="35"/>
      <c r="K733" s="35"/>
      <c r="L733" s="45" t="s">
        <v>445</v>
      </c>
      <c r="M733" s="45">
        <v>513114</v>
      </c>
      <c r="N733" s="45">
        <v>3114</v>
      </c>
      <c r="O733" s="45" t="s">
        <v>1330</v>
      </c>
      <c r="P733" s="66" t="s">
        <v>1331</v>
      </c>
      <c r="Q733" s="45" t="s">
        <v>157</v>
      </c>
      <c r="R733" s="47">
        <v>28533.33</v>
      </c>
      <c r="S733" s="47">
        <v>1666.67</v>
      </c>
      <c r="T733" s="48">
        <f t="shared" si="132"/>
        <v>30200</v>
      </c>
      <c r="U733" s="49">
        <v>6</v>
      </c>
      <c r="V733" s="47">
        <v>1453.99</v>
      </c>
      <c r="W733" s="46">
        <v>95</v>
      </c>
      <c r="X733" s="50"/>
      <c r="Y733" s="46">
        <f t="shared" si="133"/>
        <v>1358.99</v>
      </c>
      <c r="Z733" s="51">
        <f t="shared" si="134"/>
        <v>4.8145364238410593E-2</v>
      </c>
      <c r="AA733" s="50">
        <v>0</v>
      </c>
      <c r="AB733" s="46">
        <v>-4249.99</v>
      </c>
      <c r="AC733" s="46"/>
      <c r="AD733" s="46"/>
      <c r="AE733" s="52">
        <v>7.0000000000000007E-2</v>
      </c>
      <c r="AF733" s="52">
        <v>7.0000000000000007E-2</v>
      </c>
      <c r="AG733" s="46">
        <f t="shared" si="135"/>
        <v>95.129300000000015</v>
      </c>
      <c r="AH733" s="46"/>
      <c r="AI733" s="46">
        <f t="shared" si="136"/>
        <v>95.129300000000015</v>
      </c>
      <c r="AJ733" s="45" t="s">
        <v>164</v>
      </c>
      <c r="AK733" s="45">
        <v>30</v>
      </c>
      <c r="AL733" s="49"/>
      <c r="AM733" s="238">
        <f t="shared" si="137"/>
        <v>0</v>
      </c>
      <c r="AN733" s="238">
        <f t="shared" si="138"/>
        <v>1</v>
      </c>
      <c r="AO733" s="238"/>
      <c r="AP733" s="238"/>
      <c r="AQ733" s="238">
        <f t="shared" si="139"/>
        <v>0</v>
      </c>
      <c r="AR733" s="96" t="str">
        <f>IF(A733="","",VLOOKUP(A733,'Base Sites'!A:B,2,FALSE))</f>
        <v>Val de Lys Automobiles</v>
      </c>
      <c r="AS733" s="96" t="str">
        <f t="shared" si="140"/>
        <v>VOLKSWAGEN</v>
      </c>
      <c r="AT733" s="238"/>
      <c r="AU733" s="231" t="str">
        <f>IF(A733="","",VLOOKUP(L733,'Base Vendeurs'!A:B,2,FALSE))</f>
        <v xml:space="preserve">Val de Lys </v>
      </c>
      <c r="AV733" s="46">
        <f t="shared" si="141"/>
        <v>1453.99</v>
      </c>
      <c r="AW733" s="51">
        <f t="shared" si="142"/>
        <v>4.8145364238410593E-2</v>
      </c>
      <c r="AX733" s="231" t="str">
        <f t="shared" si="143"/>
        <v>NON</v>
      </c>
      <c r="AY733" s="231">
        <f>+MargesVN[[#This Row],[Total COM]]+MargesVN[[#This Row],[EXT GIE]]+MargesVN[[#This Row],[Forfait immat]]</f>
        <v>125.12930000000001</v>
      </c>
    </row>
    <row r="734" spans="1:51" s="231" customFormat="1" ht="11.25" customHeight="1" x14ac:dyDescent="0.25">
      <c r="A734" s="45">
        <v>60</v>
      </c>
      <c r="B734" s="45" t="s">
        <v>163</v>
      </c>
      <c r="C734" s="45" t="s">
        <v>104</v>
      </c>
      <c r="D734" s="44">
        <v>46057</v>
      </c>
      <c r="E734" s="65">
        <v>46058</v>
      </c>
      <c r="F734" s="35"/>
      <c r="G734" s="35"/>
      <c r="H734" s="35"/>
      <c r="I734" s="35"/>
      <c r="J734" s="35"/>
      <c r="K734" s="35"/>
      <c r="L734" s="45" t="s">
        <v>445</v>
      </c>
      <c r="M734" s="45">
        <v>513115</v>
      </c>
      <c r="N734" s="45">
        <v>3115</v>
      </c>
      <c r="O734" s="45" t="s">
        <v>1320</v>
      </c>
      <c r="P734" s="66" t="s">
        <v>1321</v>
      </c>
      <c r="Q734" s="45" t="s">
        <v>177</v>
      </c>
      <c r="R734" s="47">
        <v>33863.33</v>
      </c>
      <c r="S734" s="47">
        <v>1470.83</v>
      </c>
      <c r="T734" s="48">
        <f t="shared" si="132"/>
        <v>35334.160000000003</v>
      </c>
      <c r="U734" s="49">
        <v>19</v>
      </c>
      <c r="V734" s="47">
        <v>1635.06</v>
      </c>
      <c r="W734" s="46">
        <v>95</v>
      </c>
      <c r="X734" s="50"/>
      <c r="Y734" s="46">
        <f t="shared" si="133"/>
        <v>1540.06</v>
      </c>
      <c r="Z734" s="51">
        <f t="shared" si="134"/>
        <v>4.6274200377198718E-2</v>
      </c>
      <c r="AA734" s="50">
        <v>0</v>
      </c>
      <c r="AB734" s="46">
        <v>-5566.67</v>
      </c>
      <c r="AC734" s="46"/>
      <c r="AD734" s="46"/>
      <c r="AE734" s="52">
        <v>7.0000000000000007E-2</v>
      </c>
      <c r="AF734" s="52">
        <v>7.0000000000000007E-2</v>
      </c>
      <c r="AG734" s="46">
        <f t="shared" si="135"/>
        <v>107.80420000000001</v>
      </c>
      <c r="AH734" s="46"/>
      <c r="AI734" s="46">
        <f t="shared" si="136"/>
        <v>107.80420000000001</v>
      </c>
      <c r="AJ734" s="45" t="s">
        <v>164</v>
      </c>
      <c r="AK734" s="45">
        <v>30</v>
      </c>
      <c r="AL734" s="49"/>
      <c r="AM734" s="238">
        <f t="shared" si="137"/>
        <v>0</v>
      </c>
      <c r="AN734" s="238">
        <f t="shared" si="138"/>
        <v>1</v>
      </c>
      <c r="AO734" s="238"/>
      <c r="AP734" s="238"/>
      <c r="AQ734" s="238">
        <f t="shared" si="139"/>
        <v>0</v>
      </c>
      <c r="AR734" s="96" t="str">
        <f>IF(A734="","",VLOOKUP(A734,'Base Sites'!A:B,2,FALSE))</f>
        <v>Val de Lys Automobiles</v>
      </c>
      <c r="AS734" s="96" t="str">
        <f t="shared" si="140"/>
        <v>VOLKSWAGEN</v>
      </c>
      <c r="AT734" s="238"/>
      <c r="AU734" s="231" t="str">
        <f>IF(A734="","",VLOOKUP(L734,'Base Vendeurs'!A:B,2,FALSE))</f>
        <v xml:space="preserve">Val de Lys </v>
      </c>
      <c r="AV734" s="46">
        <f t="shared" si="141"/>
        <v>1635.06</v>
      </c>
      <c r="AW734" s="51">
        <f t="shared" si="142"/>
        <v>4.6274200377198718E-2</v>
      </c>
      <c r="AX734" s="231" t="str">
        <f t="shared" si="143"/>
        <v>NON</v>
      </c>
      <c r="AY734" s="231">
        <f>+MargesVN[[#This Row],[Total COM]]+MargesVN[[#This Row],[EXT GIE]]+MargesVN[[#This Row],[Forfait immat]]</f>
        <v>137.80420000000001</v>
      </c>
    </row>
    <row r="735" spans="1:51" s="231" customFormat="1" ht="11.25" customHeight="1" x14ac:dyDescent="0.25">
      <c r="A735" s="45">
        <v>60</v>
      </c>
      <c r="B735" s="45" t="s">
        <v>163</v>
      </c>
      <c r="C735" s="45" t="s">
        <v>104</v>
      </c>
      <c r="D735" s="44">
        <v>46057</v>
      </c>
      <c r="E735" s="65">
        <v>46058</v>
      </c>
      <c r="F735" s="35"/>
      <c r="G735" s="35"/>
      <c r="H735" s="35"/>
      <c r="I735" s="35"/>
      <c r="J735" s="35"/>
      <c r="K735" s="35">
        <v>0</v>
      </c>
      <c r="L735" s="45" t="s">
        <v>445</v>
      </c>
      <c r="M735" s="45">
        <v>513116</v>
      </c>
      <c r="N735" s="45">
        <v>3116</v>
      </c>
      <c r="O735" s="45" t="s">
        <v>1318</v>
      </c>
      <c r="P735" s="66" t="s">
        <v>1319</v>
      </c>
      <c r="Q735" s="45" t="s">
        <v>177</v>
      </c>
      <c r="R735" s="47">
        <v>33863.33</v>
      </c>
      <c r="S735" s="47">
        <v>1470.83</v>
      </c>
      <c r="T735" s="48">
        <f t="shared" si="132"/>
        <v>35334.160000000003</v>
      </c>
      <c r="U735" s="49">
        <v>7</v>
      </c>
      <c r="V735" s="47">
        <v>1635.06</v>
      </c>
      <c r="W735" s="46">
        <v>95</v>
      </c>
      <c r="X735" s="50"/>
      <c r="Y735" s="46">
        <f t="shared" si="133"/>
        <v>1540.06</v>
      </c>
      <c r="Z735" s="51">
        <f t="shared" si="134"/>
        <v>4.6274200377198718E-2</v>
      </c>
      <c r="AA735" s="50">
        <v>0</v>
      </c>
      <c r="AB735" s="46">
        <v>-5566.67</v>
      </c>
      <c r="AC735" s="46"/>
      <c r="AD735" s="46"/>
      <c r="AE735" s="52">
        <v>7.0000000000000007E-2</v>
      </c>
      <c r="AF735" s="52">
        <v>7.0000000000000007E-2</v>
      </c>
      <c r="AG735" s="46">
        <f t="shared" si="135"/>
        <v>107.80420000000001</v>
      </c>
      <c r="AH735" s="46"/>
      <c r="AI735" s="46">
        <f t="shared" si="136"/>
        <v>107.80420000000001</v>
      </c>
      <c r="AJ735" s="45" t="s">
        <v>164</v>
      </c>
      <c r="AK735" s="45">
        <v>30</v>
      </c>
      <c r="AL735" s="49"/>
      <c r="AM735" s="238">
        <f t="shared" si="137"/>
        <v>0</v>
      </c>
      <c r="AN735" s="238">
        <f t="shared" si="138"/>
        <v>1</v>
      </c>
      <c r="AO735" s="238"/>
      <c r="AP735" s="238"/>
      <c r="AQ735" s="238">
        <f t="shared" si="139"/>
        <v>0</v>
      </c>
      <c r="AR735" s="96" t="str">
        <f>IF(A735="","",VLOOKUP(A735,'Base Sites'!A:B,2,FALSE))</f>
        <v>Val de Lys Automobiles</v>
      </c>
      <c r="AS735" s="96" t="str">
        <f t="shared" si="140"/>
        <v>VOLKSWAGEN</v>
      </c>
      <c r="AT735" s="238"/>
      <c r="AU735" s="231" t="str">
        <f>IF(A735="","",VLOOKUP(L735,'Base Vendeurs'!A:B,2,FALSE))</f>
        <v xml:space="preserve">Val de Lys </v>
      </c>
      <c r="AV735" s="46">
        <f t="shared" si="141"/>
        <v>1635.06</v>
      </c>
      <c r="AW735" s="51">
        <f t="shared" si="142"/>
        <v>4.6274200377198718E-2</v>
      </c>
      <c r="AX735" s="231" t="str">
        <f t="shared" si="143"/>
        <v>NON</v>
      </c>
      <c r="AY735" s="231">
        <f>+MargesVN[[#This Row],[Total COM]]+MargesVN[[#This Row],[EXT GIE]]+MargesVN[[#This Row],[Forfait immat]]</f>
        <v>137.80420000000001</v>
      </c>
    </row>
    <row r="736" spans="1:51" s="231" customFormat="1" ht="11.25" customHeight="1" x14ac:dyDescent="0.25">
      <c r="A736" s="431">
        <v>45</v>
      </c>
      <c r="B736" s="431" t="s">
        <v>163</v>
      </c>
      <c r="C736" s="431" t="s">
        <v>104</v>
      </c>
      <c r="D736" s="432">
        <v>46177</v>
      </c>
      <c r="E736" s="433">
        <v>46177</v>
      </c>
      <c r="F736" s="434"/>
      <c r="G736" s="434"/>
      <c r="H736" s="434"/>
      <c r="I736" s="434" t="s">
        <v>165</v>
      </c>
      <c r="J736" s="434" t="s">
        <v>165</v>
      </c>
      <c r="K736" s="434">
        <v>3635.98</v>
      </c>
      <c r="L736" s="431" t="s">
        <v>443</v>
      </c>
      <c r="M736" s="431">
        <v>513117</v>
      </c>
      <c r="N736" s="431">
        <v>3117</v>
      </c>
      <c r="O736" s="431" t="s">
        <v>5136</v>
      </c>
      <c r="P736" s="435" t="s">
        <v>5137</v>
      </c>
      <c r="Q736" s="431" t="s">
        <v>157</v>
      </c>
      <c r="R736" s="436">
        <v>28533.33</v>
      </c>
      <c r="S736" s="436">
        <v>2108.34</v>
      </c>
      <c r="T736" s="437">
        <f t="shared" si="132"/>
        <v>30641.670000000002</v>
      </c>
      <c r="U736" s="438">
        <v>22</v>
      </c>
      <c r="V736" s="436">
        <v>408.88</v>
      </c>
      <c r="W736" s="439">
        <v>95</v>
      </c>
      <c r="X736" s="440"/>
      <c r="Y736" s="439">
        <f t="shared" si="133"/>
        <v>313.88</v>
      </c>
      <c r="Z736" s="441">
        <f t="shared" si="134"/>
        <v>1.3343920223669271E-2</v>
      </c>
      <c r="AA736" s="440">
        <v>0</v>
      </c>
      <c r="AB736" s="439">
        <v>-4166.67</v>
      </c>
      <c r="AC736" s="439"/>
      <c r="AD736" s="439" t="s">
        <v>5177</v>
      </c>
      <c r="AE736" s="442">
        <v>0.1</v>
      </c>
      <c r="AF736" s="442">
        <v>0.1</v>
      </c>
      <c r="AG736" s="439">
        <f t="shared" si="135"/>
        <v>31.388000000000002</v>
      </c>
      <c r="AH736" s="439"/>
      <c r="AI736" s="439">
        <f t="shared" si="136"/>
        <v>31.388000000000002</v>
      </c>
      <c r="AJ736" s="431" t="s">
        <v>164</v>
      </c>
      <c r="AK736" s="431"/>
      <c r="AL736" s="438">
        <v>50</v>
      </c>
      <c r="AM736" s="443">
        <f t="shared" si="137"/>
        <v>1</v>
      </c>
      <c r="AN736" s="443">
        <f t="shared" si="138"/>
        <v>1</v>
      </c>
      <c r="AO736" s="443"/>
      <c r="AP736" s="443"/>
      <c r="AQ736" s="443">
        <f t="shared" si="139"/>
        <v>1</v>
      </c>
      <c r="AR736" s="444" t="str">
        <f>IF(A736="","",VLOOKUP(A736,'Base Sites'!A:B,2,FALSE))</f>
        <v>Valauto Arras</v>
      </c>
      <c r="AS736" s="444" t="str">
        <f t="shared" si="140"/>
        <v>VOLKSWAGEN</v>
      </c>
      <c r="AT736" s="443"/>
      <c r="AU736" s="445" t="str">
        <f>IF(A736="","",VLOOKUP(L736,'Base Vendeurs'!A:B,2,FALSE))</f>
        <v>Valauto Arras</v>
      </c>
      <c r="AV736" s="439">
        <f t="shared" si="141"/>
        <v>408.88</v>
      </c>
      <c r="AW736" s="441">
        <f t="shared" si="142"/>
        <v>1.3343920223669271E-2</v>
      </c>
      <c r="AX736" s="445" t="str">
        <f t="shared" si="143"/>
        <v>NON</v>
      </c>
      <c r="AY736" s="231">
        <f>+MargesVN[[#This Row],[Total COM]]+MargesVN[[#This Row],[EXT GIE]]+MargesVN[[#This Row],[Forfait immat]]</f>
        <v>81.388000000000005</v>
      </c>
    </row>
    <row r="737" spans="1:51" s="231" customFormat="1" ht="11.25" customHeight="1" x14ac:dyDescent="0.25">
      <c r="A737" s="45">
        <v>45</v>
      </c>
      <c r="B737" s="45" t="s">
        <v>163</v>
      </c>
      <c r="C737" s="45" t="s">
        <v>104</v>
      </c>
      <c r="D737" s="44">
        <v>46080</v>
      </c>
      <c r="E737" s="65">
        <v>46078</v>
      </c>
      <c r="F737" s="35"/>
      <c r="G737" s="35"/>
      <c r="H737" s="35"/>
      <c r="I737" s="35"/>
      <c r="J737" s="35"/>
      <c r="K737" s="35"/>
      <c r="L737" s="45" t="s">
        <v>262</v>
      </c>
      <c r="M737" s="45">
        <v>513126</v>
      </c>
      <c r="N737" s="45">
        <v>3126</v>
      </c>
      <c r="O737" s="45" t="s">
        <v>1990</v>
      </c>
      <c r="P737" s="66" t="s">
        <v>1991</v>
      </c>
      <c r="Q737" s="45" t="s">
        <v>93</v>
      </c>
      <c r="R737" s="47">
        <v>31472.33</v>
      </c>
      <c r="S737" s="47">
        <v>1533.34</v>
      </c>
      <c r="T737" s="48">
        <f t="shared" si="132"/>
        <v>33005.67</v>
      </c>
      <c r="U737" s="49">
        <v>66</v>
      </c>
      <c r="V737" s="47">
        <v>956.22</v>
      </c>
      <c r="W737" s="46">
        <v>95</v>
      </c>
      <c r="X737" s="50"/>
      <c r="Y737" s="46">
        <f t="shared" si="133"/>
        <v>861.22</v>
      </c>
      <c r="Z737" s="51">
        <f t="shared" si="134"/>
        <v>2.8971385825526344E-2</v>
      </c>
      <c r="AA737" s="50">
        <v>0</v>
      </c>
      <c r="AB737" s="46">
        <v>-916.67</v>
      </c>
      <c r="AC737" s="46"/>
      <c r="AD737" s="46"/>
      <c r="AE737" s="52">
        <v>0.13</v>
      </c>
      <c r="AF737" s="52">
        <v>0.13</v>
      </c>
      <c r="AG737" s="46">
        <f t="shared" si="135"/>
        <v>111.9586</v>
      </c>
      <c r="AH737" s="46"/>
      <c r="AI737" s="46">
        <f t="shared" si="136"/>
        <v>111.9586</v>
      </c>
      <c r="AJ737" s="45" t="s">
        <v>164</v>
      </c>
      <c r="AK737" s="45">
        <v>30</v>
      </c>
      <c r="AL737" s="49"/>
      <c r="AM737" s="238">
        <f t="shared" si="137"/>
        <v>0</v>
      </c>
      <c r="AN737" s="238">
        <f t="shared" si="138"/>
        <v>1</v>
      </c>
      <c r="AO737" s="238"/>
      <c r="AP737" s="238"/>
      <c r="AQ737" s="238">
        <f t="shared" si="139"/>
        <v>0</v>
      </c>
      <c r="AR737" s="96" t="str">
        <f>IF(A737="","",VLOOKUP(A737,'Base Sites'!A:B,2,FALSE))</f>
        <v>Valauto Arras</v>
      </c>
      <c r="AS737" s="96" t="str">
        <f t="shared" si="140"/>
        <v>VOLKSWAGEN</v>
      </c>
      <c r="AT737" s="238"/>
      <c r="AU737" s="231" t="str">
        <f>IF(A737="","",VLOOKUP(L737,'Base Vendeurs'!A:B,2,FALSE))</f>
        <v>Valauto Arras</v>
      </c>
      <c r="AV737" s="46">
        <f t="shared" si="141"/>
        <v>956.22</v>
      </c>
      <c r="AW737" s="51">
        <f t="shared" si="142"/>
        <v>2.8971385825526344E-2</v>
      </c>
      <c r="AX737" s="231" t="str">
        <f t="shared" si="143"/>
        <v>NON</v>
      </c>
      <c r="AY737" s="231">
        <f>+MargesVN[[#This Row],[Total COM]]+MargesVN[[#This Row],[EXT GIE]]+MargesVN[[#This Row],[Forfait immat]]</f>
        <v>141.95859999999999</v>
      </c>
    </row>
    <row r="738" spans="1:51" s="231" customFormat="1" ht="11.25" customHeight="1" x14ac:dyDescent="0.25">
      <c r="A738" s="401">
        <v>45</v>
      </c>
      <c r="B738" s="401" t="s">
        <v>163</v>
      </c>
      <c r="C738" s="401" t="s">
        <v>104</v>
      </c>
      <c r="D738" s="402">
        <v>46162</v>
      </c>
      <c r="E738" s="403">
        <v>46164</v>
      </c>
      <c r="F738" s="404"/>
      <c r="G738" s="404"/>
      <c r="H738" s="404"/>
      <c r="I738" s="404"/>
      <c r="J738" s="404"/>
      <c r="K738" s="404">
        <v>0</v>
      </c>
      <c r="L738" s="401" t="s">
        <v>262</v>
      </c>
      <c r="M738" s="401">
        <v>513129</v>
      </c>
      <c r="N738" s="401">
        <v>3129</v>
      </c>
      <c r="O738" s="401" t="s">
        <v>4237</v>
      </c>
      <c r="P738" s="405" t="s">
        <v>4238</v>
      </c>
      <c r="Q738" s="401" t="s">
        <v>177</v>
      </c>
      <c r="R738" s="406">
        <v>37605</v>
      </c>
      <c r="S738" s="406">
        <v>1433.33</v>
      </c>
      <c r="T738" s="407">
        <f t="shared" si="132"/>
        <v>39038.33</v>
      </c>
      <c r="U738" s="408">
        <v>91</v>
      </c>
      <c r="V738" s="406">
        <v>1779.35</v>
      </c>
      <c r="W738" s="409">
        <v>95</v>
      </c>
      <c r="X738" s="410"/>
      <c r="Y738" s="409">
        <f t="shared" si="133"/>
        <v>1684.35</v>
      </c>
      <c r="Z738" s="411">
        <f t="shared" si="134"/>
        <v>4.5579562445422224E-2</v>
      </c>
      <c r="AA738" s="410">
        <v>-5566.67</v>
      </c>
      <c r="AB738" s="409">
        <v>0</v>
      </c>
      <c r="AC738" s="409"/>
      <c r="AD738" s="409"/>
      <c r="AE738" s="412">
        <v>0.1</v>
      </c>
      <c r="AF738" s="412">
        <v>0.1</v>
      </c>
      <c r="AG738" s="409">
        <f t="shared" si="135"/>
        <v>168.435</v>
      </c>
      <c r="AH738" s="409"/>
      <c r="AI738" s="409">
        <f t="shared" si="136"/>
        <v>168.435</v>
      </c>
      <c r="AJ738" s="401" t="s">
        <v>164</v>
      </c>
      <c r="AK738" s="401"/>
      <c r="AL738" s="408">
        <v>100</v>
      </c>
      <c r="AM738" s="413">
        <f t="shared" si="137"/>
        <v>1</v>
      </c>
      <c r="AN738" s="413">
        <f t="shared" si="138"/>
        <v>1</v>
      </c>
      <c r="AO738" s="413"/>
      <c r="AP738" s="413"/>
      <c r="AQ738" s="413">
        <f t="shared" si="139"/>
        <v>1</v>
      </c>
      <c r="AR738" s="414" t="str">
        <f>IF(A738="","",VLOOKUP(A738,'Base Sites'!A:B,2,FALSE))</f>
        <v>Valauto Arras</v>
      </c>
      <c r="AS738" s="414" t="str">
        <f t="shared" si="140"/>
        <v>VOLKSWAGEN</v>
      </c>
      <c r="AT738" s="413"/>
      <c r="AU738" s="415" t="str">
        <f>IF(A738="","",VLOOKUP(L738,'Base Vendeurs'!A:B,2,FALSE))</f>
        <v>Valauto Arras</v>
      </c>
      <c r="AV738" s="409">
        <f t="shared" si="141"/>
        <v>1779.35</v>
      </c>
      <c r="AW738" s="411">
        <f t="shared" si="142"/>
        <v>4.5579562445422224E-2</v>
      </c>
      <c r="AX738" s="415" t="str">
        <f t="shared" si="143"/>
        <v>NON</v>
      </c>
      <c r="AY738" s="231">
        <f>+MargesVN[[#This Row],[Total COM]]+MargesVN[[#This Row],[EXT GIE]]+MargesVN[[#This Row],[Forfait immat]]</f>
        <v>268.435</v>
      </c>
    </row>
    <row r="739" spans="1:51" s="231" customFormat="1" ht="11.25" customHeight="1" x14ac:dyDescent="0.25">
      <c r="A739" s="266">
        <v>45</v>
      </c>
      <c r="B739" s="266" t="s">
        <v>163</v>
      </c>
      <c r="C739" s="266" t="s">
        <v>104</v>
      </c>
      <c r="D739" s="161">
        <v>46043</v>
      </c>
      <c r="E739" s="267">
        <v>46043</v>
      </c>
      <c r="F739" s="162"/>
      <c r="G739" s="162"/>
      <c r="H739" s="162"/>
      <c r="I739" s="162"/>
      <c r="J739" s="162"/>
      <c r="K739" s="162">
        <v>0</v>
      </c>
      <c r="L739" s="266" t="s">
        <v>262</v>
      </c>
      <c r="M739" s="266">
        <v>513137</v>
      </c>
      <c r="N739" s="266">
        <v>3137</v>
      </c>
      <c r="O739" s="266" t="s">
        <v>1174</v>
      </c>
      <c r="P739" s="268" t="s">
        <v>1175</v>
      </c>
      <c r="Q739" s="266" t="s">
        <v>157</v>
      </c>
      <c r="R739" s="163">
        <v>28533.33</v>
      </c>
      <c r="S739" s="163">
        <v>2775.01</v>
      </c>
      <c r="T739" s="164">
        <f t="shared" si="132"/>
        <v>31308.340000000004</v>
      </c>
      <c r="U739" s="165">
        <v>83</v>
      </c>
      <c r="V739" s="163">
        <v>1436.92</v>
      </c>
      <c r="W739" s="251">
        <v>95</v>
      </c>
      <c r="X739" s="166"/>
      <c r="Y739" s="251">
        <f t="shared" si="133"/>
        <v>1341.92</v>
      </c>
      <c r="Z739" s="167">
        <f t="shared" si="134"/>
        <v>4.5895758127067733E-2</v>
      </c>
      <c r="AA739" s="166">
        <v>0</v>
      </c>
      <c r="AB739" s="251">
        <v>-3333.33</v>
      </c>
      <c r="AC739" s="251"/>
      <c r="AD739" s="251"/>
      <c r="AE739" s="168">
        <v>0.1</v>
      </c>
      <c r="AF739" s="168">
        <v>0.13</v>
      </c>
      <c r="AG739" s="251">
        <f t="shared" si="135"/>
        <v>134.19200000000001</v>
      </c>
      <c r="AH739" s="251"/>
      <c r="AI739" s="251">
        <f t="shared" si="136"/>
        <v>134.19200000000001</v>
      </c>
      <c r="AJ739" s="266" t="s">
        <v>164</v>
      </c>
      <c r="AK739" s="266">
        <v>30</v>
      </c>
      <c r="AL739" s="165"/>
      <c r="AM739" s="269">
        <f t="shared" si="137"/>
        <v>0</v>
      </c>
      <c r="AN739" s="269">
        <f t="shared" si="138"/>
        <v>1</v>
      </c>
      <c r="AO739" s="269"/>
      <c r="AP739" s="269"/>
      <c r="AQ739" s="269">
        <f t="shared" si="139"/>
        <v>0</v>
      </c>
      <c r="AR739" s="169" t="str">
        <f>IF(A739="","",VLOOKUP(A739,'Base Sites'!A:B,2,FALSE))</f>
        <v>Valauto Arras</v>
      </c>
      <c r="AS739" s="169" t="str">
        <f t="shared" si="140"/>
        <v>VOLKSWAGEN</v>
      </c>
      <c r="AT739" s="269"/>
      <c r="AU739" s="270" t="str">
        <f>IF(A739="","",VLOOKUP(L739,'Base Vendeurs'!A:B,2,FALSE))</f>
        <v>Valauto Arras</v>
      </c>
      <c r="AV739" s="251">
        <f t="shared" si="141"/>
        <v>1436.92</v>
      </c>
      <c r="AW739" s="167">
        <f t="shared" si="142"/>
        <v>4.5895758127067733E-2</v>
      </c>
      <c r="AX739" s="237" t="str">
        <f t="shared" si="143"/>
        <v>NON</v>
      </c>
      <c r="AY739" s="231">
        <f>+MargesVN[[#This Row],[Total COM]]+MargesVN[[#This Row],[EXT GIE]]+MargesVN[[#This Row],[Forfait immat]]</f>
        <v>164.19200000000001</v>
      </c>
    </row>
    <row r="740" spans="1:51" s="231" customFormat="1" ht="11.25" customHeight="1" x14ac:dyDescent="0.25">
      <c r="A740" s="45">
        <v>45</v>
      </c>
      <c r="B740" s="45" t="s">
        <v>163</v>
      </c>
      <c r="C740" s="45" t="s">
        <v>104</v>
      </c>
      <c r="D740" s="44">
        <v>46073</v>
      </c>
      <c r="E740" s="65">
        <v>46076</v>
      </c>
      <c r="F740" s="35"/>
      <c r="G740" s="35"/>
      <c r="H740" s="35"/>
      <c r="I740" s="35"/>
      <c r="J740" s="35"/>
      <c r="K740" s="35"/>
      <c r="L740" s="45" t="s">
        <v>262</v>
      </c>
      <c r="M740" s="45">
        <v>513138</v>
      </c>
      <c r="N740" s="45">
        <v>3138</v>
      </c>
      <c r="O740" s="45" t="s">
        <v>1779</v>
      </c>
      <c r="P740" s="66" t="s">
        <v>1780</v>
      </c>
      <c r="Q740" s="45" t="s">
        <v>177</v>
      </c>
      <c r="R740" s="47">
        <v>33863.33</v>
      </c>
      <c r="S740" s="47">
        <v>3933.34</v>
      </c>
      <c r="T740" s="48">
        <f t="shared" si="132"/>
        <v>37796.67</v>
      </c>
      <c r="U740" s="49">
        <v>42</v>
      </c>
      <c r="V740" s="47">
        <v>1807.44</v>
      </c>
      <c r="W740" s="46">
        <v>95</v>
      </c>
      <c r="X740" s="50"/>
      <c r="Y740" s="46">
        <f t="shared" si="133"/>
        <v>1712.44</v>
      </c>
      <c r="Z740" s="51">
        <f t="shared" si="134"/>
        <v>4.782008573771182E-2</v>
      </c>
      <c r="AA740" s="50">
        <v>0</v>
      </c>
      <c r="AB740" s="46">
        <v>-5566.67</v>
      </c>
      <c r="AC740" s="46"/>
      <c r="AD740" s="46"/>
      <c r="AE740" s="52">
        <v>0.1</v>
      </c>
      <c r="AF740" s="52">
        <v>0.1</v>
      </c>
      <c r="AG740" s="46">
        <f t="shared" si="135"/>
        <v>171.24400000000003</v>
      </c>
      <c r="AH740" s="46"/>
      <c r="AI740" s="46">
        <f t="shared" si="136"/>
        <v>171.24400000000003</v>
      </c>
      <c r="AJ740" s="45" t="s">
        <v>164</v>
      </c>
      <c r="AK740" s="45">
        <v>30</v>
      </c>
      <c r="AL740" s="49"/>
      <c r="AM740" s="238">
        <f t="shared" si="137"/>
        <v>0</v>
      </c>
      <c r="AN740" s="238">
        <f t="shared" si="138"/>
        <v>1</v>
      </c>
      <c r="AO740" s="238"/>
      <c r="AP740" s="238"/>
      <c r="AQ740" s="238">
        <f t="shared" si="139"/>
        <v>0</v>
      </c>
      <c r="AR740" s="96" t="str">
        <f>IF(A740="","",VLOOKUP(A740,'Base Sites'!A:B,2,FALSE))</f>
        <v>Valauto Arras</v>
      </c>
      <c r="AS740" s="96" t="str">
        <f t="shared" si="140"/>
        <v>VOLKSWAGEN</v>
      </c>
      <c r="AT740" s="238"/>
      <c r="AU740" s="231" t="str">
        <f>IF(A740="","",VLOOKUP(L740,'Base Vendeurs'!A:B,2,FALSE))</f>
        <v>Valauto Arras</v>
      </c>
      <c r="AV740" s="46">
        <f t="shared" si="141"/>
        <v>1807.44</v>
      </c>
      <c r="AW740" s="51">
        <f t="shared" si="142"/>
        <v>4.782008573771182E-2</v>
      </c>
      <c r="AX740" s="231" t="str">
        <f t="shared" si="143"/>
        <v>NON</v>
      </c>
      <c r="AY740" s="231">
        <f>+MargesVN[[#This Row],[Total COM]]+MargesVN[[#This Row],[EXT GIE]]+MargesVN[[#This Row],[Forfait immat]]</f>
        <v>201.24400000000003</v>
      </c>
    </row>
    <row r="741" spans="1:51" s="231" customFormat="1" ht="11.25" customHeight="1" x14ac:dyDescent="0.25">
      <c r="A741" s="45">
        <v>45</v>
      </c>
      <c r="B741" s="45" t="s">
        <v>163</v>
      </c>
      <c r="C741" s="45" t="s">
        <v>104</v>
      </c>
      <c r="D741" s="44">
        <v>46073</v>
      </c>
      <c r="E741" s="65">
        <v>46074</v>
      </c>
      <c r="F741" s="35"/>
      <c r="G741" s="35"/>
      <c r="H741" s="35"/>
      <c r="I741" s="35"/>
      <c r="J741" s="35"/>
      <c r="K741" s="35">
        <v>0</v>
      </c>
      <c r="L741" s="45" t="s">
        <v>262</v>
      </c>
      <c r="M741" s="45">
        <v>513139</v>
      </c>
      <c r="N741" s="45">
        <v>3139</v>
      </c>
      <c r="O741" s="45" t="s">
        <v>1777</v>
      </c>
      <c r="P741" s="66" t="s">
        <v>1778</v>
      </c>
      <c r="Q741" s="45" t="s">
        <v>177</v>
      </c>
      <c r="R741" s="47">
        <v>33863.33</v>
      </c>
      <c r="S741" s="47">
        <v>833.33</v>
      </c>
      <c r="T741" s="48">
        <f t="shared" si="132"/>
        <v>34696.660000000003</v>
      </c>
      <c r="U741" s="49">
        <v>42</v>
      </c>
      <c r="V741" s="47">
        <v>1590.43</v>
      </c>
      <c r="W741" s="46">
        <v>95</v>
      </c>
      <c r="X741" s="50"/>
      <c r="Y741" s="46">
        <f t="shared" si="133"/>
        <v>1495.43</v>
      </c>
      <c r="Z741" s="51">
        <f t="shared" si="134"/>
        <v>4.5838129664353855E-2</v>
      </c>
      <c r="AA741" s="50">
        <v>0</v>
      </c>
      <c r="AB741" s="46">
        <v>-5566.67</v>
      </c>
      <c r="AC741" s="46"/>
      <c r="AD741" s="46"/>
      <c r="AE741" s="52">
        <v>0.1</v>
      </c>
      <c r="AF741" s="52">
        <v>0.1</v>
      </c>
      <c r="AG741" s="46">
        <f t="shared" si="135"/>
        <v>149.54300000000001</v>
      </c>
      <c r="AH741" s="46"/>
      <c r="AI741" s="46">
        <f t="shared" si="136"/>
        <v>149.54300000000001</v>
      </c>
      <c r="AJ741" s="45" t="s">
        <v>164</v>
      </c>
      <c r="AK741" s="45">
        <v>0</v>
      </c>
      <c r="AL741" s="49" t="s">
        <v>293</v>
      </c>
      <c r="AM741" s="238">
        <f t="shared" si="137"/>
        <v>1</v>
      </c>
      <c r="AN741" s="238">
        <f t="shared" si="138"/>
        <v>1</v>
      </c>
      <c r="AO741" s="238"/>
      <c r="AP741" s="238"/>
      <c r="AQ741" s="238">
        <f t="shared" si="139"/>
        <v>1</v>
      </c>
      <c r="AR741" s="96" t="str">
        <f>IF(A741="","",VLOOKUP(A741,'Base Sites'!A:B,2,FALSE))</f>
        <v>Valauto Arras</v>
      </c>
      <c r="AS741" s="96" t="str">
        <f t="shared" si="140"/>
        <v>VOLKSWAGEN</v>
      </c>
      <c r="AT741" s="238"/>
      <c r="AU741" s="231" t="str">
        <f>IF(A741="","",VLOOKUP(L741,'Base Vendeurs'!A:B,2,FALSE))</f>
        <v>Valauto Arras</v>
      </c>
      <c r="AV741" s="46">
        <f t="shared" si="141"/>
        <v>1590.43</v>
      </c>
      <c r="AW741" s="51">
        <f t="shared" si="142"/>
        <v>4.5838129664353855E-2</v>
      </c>
      <c r="AX741" s="231" t="str">
        <f t="shared" si="143"/>
        <v>NON</v>
      </c>
      <c r="AY741" s="231">
        <f>+MargesVN[[#This Row],[Total COM]]+MargesVN[[#This Row],[EXT GIE]]+MargesVN[[#This Row],[Forfait immat]]</f>
        <v>149.54300000000001</v>
      </c>
    </row>
    <row r="742" spans="1:51" s="231" customFormat="1" ht="11.25" customHeight="1" x14ac:dyDescent="0.25">
      <c r="A742" s="319">
        <v>45</v>
      </c>
      <c r="B742" s="319" t="s">
        <v>163</v>
      </c>
      <c r="C742" s="319" t="s">
        <v>104</v>
      </c>
      <c r="D742" s="320">
        <v>46101</v>
      </c>
      <c r="E742" s="321">
        <v>46102</v>
      </c>
      <c r="F742" s="322"/>
      <c r="G742" s="322"/>
      <c r="H742" s="322"/>
      <c r="I742" s="322"/>
      <c r="J742" s="322"/>
      <c r="K742" s="322">
        <v>0</v>
      </c>
      <c r="L742" s="319" t="s">
        <v>262</v>
      </c>
      <c r="M742" s="319">
        <v>513140</v>
      </c>
      <c r="N742" s="319">
        <v>3140</v>
      </c>
      <c r="O742" s="319" t="s">
        <v>2628</v>
      </c>
      <c r="P742" s="323" t="s">
        <v>2629</v>
      </c>
      <c r="Q742" s="319" t="s">
        <v>177</v>
      </c>
      <c r="R742" s="324">
        <v>33863.33</v>
      </c>
      <c r="S742" s="324">
        <v>833.33</v>
      </c>
      <c r="T742" s="325">
        <f t="shared" si="132"/>
        <v>34696.660000000003</v>
      </c>
      <c r="U742" s="326">
        <v>24</v>
      </c>
      <c r="V742" s="324">
        <v>819.32</v>
      </c>
      <c r="W742" s="327">
        <v>95</v>
      </c>
      <c r="X742" s="328"/>
      <c r="Y742" s="327">
        <f t="shared" si="133"/>
        <v>724.32</v>
      </c>
      <c r="Z742" s="329">
        <f t="shared" si="134"/>
        <v>2.361380029086373E-2</v>
      </c>
      <c r="AA742" s="328">
        <v>0</v>
      </c>
      <c r="AB742" s="327">
        <v>-5566.67</v>
      </c>
      <c r="AC742" s="327"/>
      <c r="AD742" s="327"/>
      <c r="AE742" s="330">
        <v>0.1</v>
      </c>
      <c r="AF742" s="330">
        <v>0.1</v>
      </c>
      <c r="AG742" s="327">
        <f t="shared" si="135"/>
        <v>72.432000000000002</v>
      </c>
      <c r="AH742" s="327"/>
      <c r="AI742" s="327">
        <f t="shared" si="136"/>
        <v>72.432000000000002</v>
      </c>
      <c r="AJ742" s="319" t="s">
        <v>164</v>
      </c>
      <c r="AK742" s="319">
        <v>30</v>
      </c>
      <c r="AL742" s="326"/>
      <c r="AM742" s="331">
        <f t="shared" si="137"/>
        <v>0</v>
      </c>
      <c r="AN742" s="331">
        <f t="shared" si="138"/>
        <v>1</v>
      </c>
      <c r="AO742" s="331"/>
      <c r="AP742" s="331"/>
      <c r="AQ742" s="331">
        <f t="shared" si="139"/>
        <v>0</v>
      </c>
      <c r="AR742" s="332" t="str">
        <f>IF(A742="","",VLOOKUP(A742,'Base Sites'!A:B,2,FALSE))</f>
        <v>Valauto Arras</v>
      </c>
      <c r="AS742" s="332" t="str">
        <f t="shared" si="140"/>
        <v>VOLKSWAGEN</v>
      </c>
      <c r="AT742" s="331"/>
      <c r="AU742" s="333" t="str">
        <f>IF(A742="","",VLOOKUP(L742,'Base Vendeurs'!A:B,2,FALSE))</f>
        <v>Valauto Arras</v>
      </c>
      <c r="AV742" s="327">
        <f t="shared" si="141"/>
        <v>819.32</v>
      </c>
      <c r="AW742" s="329">
        <f t="shared" si="142"/>
        <v>2.361380029086373E-2</v>
      </c>
      <c r="AX742" s="333" t="str">
        <f t="shared" si="143"/>
        <v>NON</v>
      </c>
      <c r="AY742" s="231">
        <f>+MargesVN[[#This Row],[Total COM]]+MargesVN[[#This Row],[EXT GIE]]+MargesVN[[#This Row],[Forfait immat]]</f>
        <v>102.432</v>
      </c>
    </row>
    <row r="743" spans="1:51" s="231" customFormat="1" ht="11.25" customHeight="1" x14ac:dyDescent="0.25">
      <c r="A743" s="319">
        <v>45</v>
      </c>
      <c r="B743" s="319" t="s">
        <v>163</v>
      </c>
      <c r="C743" s="319" t="s">
        <v>104</v>
      </c>
      <c r="D743" s="320">
        <v>46106</v>
      </c>
      <c r="E743" s="321">
        <v>46106</v>
      </c>
      <c r="F743" s="322"/>
      <c r="G743" s="322"/>
      <c r="H743" s="322"/>
      <c r="I743" s="322"/>
      <c r="J743" s="322"/>
      <c r="K743" s="322"/>
      <c r="L743" s="319" t="s">
        <v>262</v>
      </c>
      <c r="M743" s="319">
        <v>513141</v>
      </c>
      <c r="N743" s="319">
        <v>3141</v>
      </c>
      <c r="O743" s="319" t="s">
        <v>2668</v>
      </c>
      <c r="P743" s="323" t="s">
        <v>2669</v>
      </c>
      <c r="Q743" s="319" t="s">
        <v>382</v>
      </c>
      <c r="R743" s="324">
        <v>45863.33</v>
      </c>
      <c r="S743" s="324">
        <v>2075</v>
      </c>
      <c r="T743" s="325">
        <f t="shared" si="132"/>
        <v>47938.33</v>
      </c>
      <c r="U743" s="326">
        <v>13</v>
      </c>
      <c r="V743" s="324">
        <f>4311.51-4311.51+2978.18</f>
        <v>2978.18</v>
      </c>
      <c r="W743" s="327">
        <v>95</v>
      </c>
      <c r="X743" s="328">
        <f>-1333.33+1333.33</f>
        <v>0</v>
      </c>
      <c r="Y743" s="327">
        <f t="shared" si="133"/>
        <v>2883.18</v>
      </c>
      <c r="Z743" s="329">
        <f t="shared" si="134"/>
        <v>6.2125234650435249E-2</v>
      </c>
      <c r="AA743" s="328">
        <v>0</v>
      </c>
      <c r="AB743" s="327">
        <v>-2450</v>
      </c>
      <c r="AC743" s="327"/>
      <c r="AD743" s="327"/>
      <c r="AE743" s="330">
        <v>0.1</v>
      </c>
      <c r="AF743" s="330">
        <v>0.1</v>
      </c>
      <c r="AG743" s="327">
        <f t="shared" si="135"/>
        <v>288.31799999999998</v>
      </c>
      <c r="AH743" s="327"/>
      <c r="AI743" s="327">
        <f t="shared" si="136"/>
        <v>288.31799999999998</v>
      </c>
      <c r="AJ743" s="319" t="s">
        <v>164</v>
      </c>
      <c r="AK743" s="319">
        <v>30</v>
      </c>
      <c r="AL743" s="326">
        <v>50</v>
      </c>
      <c r="AM743" s="331">
        <f t="shared" si="137"/>
        <v>1</v>
      </c>
      <c r="AN743" s="331">
        <f t="shared" si="138"/>
        <v>1</v>
      </c>
      <c r="AO743" s="331"/>
      <c r="AP743" s="331"/>
      <c r="AQ743" s="331">
        <f t="shared" si="139"/>
        <v>1</v>
      </c>
      <c r="AR743" s="332" t="str">
        <f>IF(A743="","",VLOOKUP(A743,'Base Sites'!A:B,2,FALSE))</f>
        <v>Valauto Arras</v>
      </c>
      <c r="AS743" s="332" t="str">
        <f t="shared" si="140"/>
        <v>VOLKSWAGEN</v>
      </c>
      <c r="AT743" s="331"/>
      <c r="AU743" s="333" t="str">
        <f>IF(A743="","",VLOOKUP(L743,'Base Vendeurs'!A:B,2,FALSE))</f>
        <v>Valauto Arras</v>
      </c>
      <c r="AV743" s="327">
        <f t="shared" si="141"/>
        <v>2978.18</v>
      </c>
      <c r="AW743" s="329">
        <f t="shared" si="142"/>
        <v>6.2125234650435249E-2</v>
      </c>
      <c r="AX743" s="333" t="str">
        <f t="shared" si="143"/>
        <v>NON</v>
      </c>
      <c r="AY743" s="231">
        <f>+MargesVN[[#This Row],[Total COM]]+MargesVN[[#This Row],[EXT GIE]]+MargesVN[[#This Row],[Forfait immat]]</f>
        <v>368.31799999999998</v>
      </c>
    </row>
    <row r="744" spans="1:51" s="231" customFormat="1" ht="11.25" customHeight="1" x14ac:dyDescent="0.25">
      <c r="A744" s="286">
        <v>45</v>
      </c>
      <c r="B744" s="286" t="s">
        <v>163</v>
      </c>
      <c r="C744" s="286" t="s">
        <v>104</v>
      </c>
      <c r="D744" s="180">
        <v>46043</v>
      </c>
      <c r="E744" s="287">
        <v>46043</v>
      </c>
      <c r="F744" s="181"/>
      <c r="G744" s="181"/>
      <c r="H744" s="181"/>
      <c r="I744" s="181"/>
      <c r="J744" s="181"/>
      <c r="K744" s="181">
        <v>0</v>
      </c>
      <c r="L744" s="286" t="s">
        <v>392</v>
      </c>
      <c r="M744" s="286">
        <v>513142</v>
      </c>
      <c r="N744" s="286">
        <v>3142</v>
      </c>
      <c r="O744" s="286" t="s">
        <v>1007</v>
      </c>
      <c r="P744" s="288" t="s">
        <v>1008</v>
      </c>
      <c r="Q744" s="286" t="s">
        <v>177</v>
      </c>
      <c r="R744" s="182">
        <v>33863.33</v>
      </c>
      <c r="S744" s="182">
        <v>833.33</v>
      </c>
      <c r="T744" s="183">
        <f t="shared" si="132"/>
        <v>34696.660000000003</v>
      </c>
      <c r="U744" s="184">
        <v>12</v>
      </c>
      <c r="V744" s="182">
        <v>1590.43</v>
      </c>
      <c r="W744" s="289">
        <v>95</v>
      </c>
      <c r="X744" s="185"/>
      <c r="Y744" s="289">
        <f t="shared" si="133"/>
        <v>1495.43</v>
      </c>
      <c r="Z744" s="186">
        <f t="shared" si="134"/>
        <v>4.5838129664353855E-2</v>
      </c>
      <c r="AA744" s="185">
        <v>0</v>
      </c>
      <c r="AB744" s="289">
        <v>-5566.67</v>
      </c>
      <c r="AC744" s="289"/>
      <c r="AD744" s="289"/>
      <c r="AE744" s="187">
        <v>7.0000000000000007E-2</v>
      </c>
      <c r="AF744" s="187">
        <v>7.0000000000000007E-2</v>
      </c>
      <c r="AG744" s="289">
        <f t="shared" si="135"/>
        <v>104.68010000000001</v>
      </c>
      <c r="AH744" s="289"/>
      <c r="AI744" s="289">
        <f t="shared" si="136"/>
        <v>104.68010000000001</v>
      </c>
      <c r="AJ744" s="286" t="s">
        <v>164</v>
      </c>
      <c r="AK744" s="286">
        <v>0</v>
      </c>
      <c r="AL744" s="184"/>
      <c r="AM744" s="290">
        <f t="shared" si="137"/>
        <v>0</v>
      </c>
      <c r="AN744" s="290">
        <f t="shared" si="138"/>
        <v>1</v>
      </c>
      <c r="AO744" s="290"/>
      <c r="AP744" s="290"/>
      <c r="AQ744" s="290">
        <f t="shared" si="139"/>
        <v>0</v>
      </c>
      <c r="AR744" s="188" t="str">
        <f>IF(A744="","",VLOOKUP(A744,'Base Sites'!A:B,2,FALSE))</f>
        <v>Valauto Arras</v>
      </c>
      <c r="AS744" s="188" t="str">
        <f t="shared" si="140"/>
        <v>VOLKSWAGEN</v>
      </c>
      <c r="AT744" s="290"/>
      <c r="AU744" s="291" t="str">
        <f>IF(A744="","",VLOOKUP(L744,'Base Vendeurs'!A:B,2,FALSE))</f>
        <v>Valauto Arras</v>
      </c>
      <c r="AV744" s="289">
        <f t="shared" si="141"/>
        <v>1590.43</v>
      </c>
      <c r="AW744" s="186">
        <f t="shared" si="142"/>
        <v>4.5838129664353855E-2</v>
      </c>
      <c r="AX744" s="237" t="str">
        <f t="shared" si="143"/>
        <v>NON</v>
      </c>
      <c r="AY744" s="231">
        <f>+MargesVN[[#This Row],[Total COM]]+MargesVN[[#This Row],[EXT GIE]]+MargesVN[[#This Row],[Forfait immat]]</f>
        <v>104.68010000000001</v>
      </c>
    </row>
    <row r="745" spans="1:51" s="231" customFormat="1" ht="11.25" customHeight="1" x14ac:dyDescent="0.25">
      <c r="A745" s="45">
        <v>45</v>
      </c>
      <c r="B745" s="45" t="s">
        <v>163</v>
      </c>
      <c r="C745" s="45" t="s">
        <v>104</v>
      </c>
      <c r="D745" s="44">
        <v>46031</v>
      </c>
      <c r="E745" s="65">
        <v>46032</v>
      </c>
      <c r="F745" s="35"/>
      <c r="G745" s="35"/>
      <c r="H745" s="35"/>
      <c r="I745" s="35"/>
      <c r="J745" s="35"/>
      <c r="K745" s="35">
        <v>0</v>
      </c>
      <c r="L745" s="45" t="s">
        <v>392</v>
      </c>
      <c r="M745" s="45">
        <v>513143</v>
      </c>
      <c r="N745" s="45">
        <v>3143</v>
      </c>
      <c r="O745" s="45" t="s">
        <v>1029</v>
      </c>
      <c r="P745" s="66" t="s">
        <v>1030</v>
      </c>
      <c r="Q745" s="45" t="s">
        <v>177</v>
      </c>
      <c r="R745" s="47">
        <v>33863.33</v>
      </c>
      <c r="S745" s="47">
        <v>833.33</v>
      </c>
      <c r="T745" s="48">
        <f t="shared" si="132"/>
        <v>34696.660000000003</v>
      </c>
      <c r="U745" s="49">
        <v>11</v>
      </c>
      <c r="V745" s="47">
        <v>1590.43</v>
      </c>
      <c r="W745" s="46">
        <v>95</v>
      </c>
      <c r="X745" s="50"/>
      <c r="Y745" s="46">
        <f t="shared" si="133"/>
        <v>1495.43</v>
      </c>
      <c r="Z745" s="51">
        <f t="shared" si="134"/>
        <v>4.5838129664353855E-2</v>
      </c>
      <c r="AA745" s="50">
        <v>0</v>
      </c>
      <c r="AB745" s="46">
        <v>-5566.67</v>
      </c>
      <c r="AC745" s="46"/>
      <c r="AD745" s="46"/>
      <c r="AE745" s="52">
        <v>7.0000000000000007E-2</v>
      </c>
      <c r="AF745" s="52">
        <v>7.0000000000000007E-2</v>
      </c>
      <c r="AG745" s="46">
        <f t="shared" si="135"/>
        <v>104.68010000000001</v>
      </c>
      <c r="AH745" s="46"/>
      <c r="AI745" s="46">
        <f t="shared" si="136"/>
        <v>104.68010000000001</v>
      </c>
      <c r="AJ745" s="45" t="s">
        <v>164</v>
      </c>
      <c r="AK745" s="45">
        <v>0</v>
      </c>
      <c r="AL745" s="49"/>
      <c r="AM745" s="238">
        <f t="shared" si="137"/>
        <v>0</v>
      </c>
      <c r="AN745" s="238">
        <f t="shared" si="138"/>
        <v>1</v>
      </c>
      <c r="AO745" s="238"/>
      <c r="AP745" s="238"/>
      <c r="AQ745" s="238">
        <f t="shared" si="139"/>
        <v>0</v>
      </c>
      <c r="AR745" s="96" t="str">
        <f>IF(A745="","",VLOOKUP(A745,'Base Sites'!A:B,2,FALSE))</f>
        <v>Valauto Arras</v>
      </c>
      <c r="AS745" s="96" t="str">
        <f t="shared" si="140"/>
        <v>VOLKSWAGEN</v>
      </c>
      <c r="AT745" s="238"/>
      <c r="AU745" s="231" t="str">
        <f>IF(A745="","",VLOOKUP(L745,'Base Vendeurs'!A:B,2,FALSE))</f>
        <v>Valauto Arras</v>
      </c>
      <c r="AV745" s="46">
        <f t="shared" si="141"/>
        <v>1590.43</v>
      </c>
      <c r="AW745" s="51">
        <f t="shared" si="142"/>
        <v>4.5838129664353855E-2</v>
      </c>
      <c r="AX745" s="237" t="str">
        <f t="shared" si="143"/>
        <v>NON</v>
      </c>
      <c r="AY745" s="231">
        <f>+MargesVN[[#This Row],[Total COM]]+MargesVN[[#This Row],[EXT GIE]]+MargesVN[[#This Row],[Forfait immat]]</f>
        <v>104.68010000000001</v>
      </c>
    </row>
    <row r="746" spans="1:51" s="231" customFormat="1" ht="11.25" customHeight="1" x14ac:dyDescent="0.25">
      <c r="A746" s="266">
        <v>45</v>
      </c>
      <c r="B746" s="266" t="s">
        <v>163</v>
      </c>
      <c r="C746" s="266" t="s">
        <v>104</v>
      </c>
      <c r="D746" s="161">
        <v>46036</v>
      </c>
      <c r="E746" s="267">
        <v>46037</v>
      </c>
      <c r="F746" s="162"/>
      <c r="G746" s="162"/>
      <c r="H746" s="162"/>
      <c r="I746" s="162"/>
      <c r="J746" s="162"/>
      <c r="K746" s="162">
        <v>0</v>
      </c>
      <c r="L746" s="266" t="s">
        <v>392</v>
      </c>
      <c r="M746" s="266">
        <v>513144</v>
      </c>
      <c r="N746" s="266">
        <v>3144</v>
      </c>
      <c r="O746" s="266" t="s">
        <v>1051</v>
      </c>
      <c r="P746" s="268" t="s">
        <v>1052</v>
      </c>
      <c r="Q746" s="266" t="s">
        <v>177</v>
      </c>
      <c r="R746" s="163">
        <v>33863.33</v>
      </c>
      <c r="S746" s="163">
        <v>833.33</v>
      </c>
      <c r="T746" s="164">
        <f t="shared" si="132"/>
        <v>34696.660000000003</v>
      </c>
      <c r="U746" s="165">
        <v>2</v>
      </c>
      <c r="V746" s="163">
        <v>1590.43</v>
      </c>
      <c r="W746" s="251">
        <v>95</v>
      </c>
      <c r="X746" s="166"/>
      <c r="Y746" s="251">
        <f t="shared" si="133"/>
        <v>1495.43</v>
      </c>
      <c r="Z746" s="167">
        <f t="shared" si="134"/>
        <v>4.5838129664353855E-2</v>
      </c>
      <c r="AA746" s="166">
        <v>0</v>
      </c>
      <c r="AB746" s="251">
        <v>-5566.67</v>
      </c>
      <c r="AC746" s="251"/>
      <c r="AD746" s="251"/>
      <c r="AE746" s="168">
        <v>7.0000000000000007E-2</v>
      </c>
      <c r="AF746" s="168">
        <v>7.0000000000000007E-2</v>
      </c>
      <c r="AG746" s="251">
        <f t="shared" si="135"/>
        <v>104.68010000000001</v>
      </c>
      <c r="AH746" s="251"/>
      <c r="AI746" s="251">
        <f t="shared" si="136"/>
        <v>104.68010000000001</v>
      </c>
      <c r="AJ746" s="266" t="s">
        <v>164</v>
      </c>
      <c r="AK746" s="266">
        <v>0</v>
      </c>
      <c r="AL746" s="165"/>
      <c r="AM746" s="269">
        <f t="shared" si="137"/>
        <v>0</v>
      </c>
      <c r="AN746" s="269">
        <f t="shared" si="138"/>
        <v>1</v>
      </c>
      <c r="AO746" s="269"/>
      <c r="AP746" s="269"/>
      <c r="AQ746" s="269">
        <f t="shared" si="139"/>
        <v>0</v>
      </c>
      <c r="AR746" s="169" t="str">
        <f>IF(A746="","",VLOOKUP(A746,'Base Sites'!A:B,2,FALSE))</f>
        <v>Valauto Arras</v>
      </c>
      <c r="AS746" s="169" t="str">
        <f t="shared" si="140"/>
        <v>VOLKSWAGEN</v>
      </c>
      <c r="AT746" s="269"/>
      <c r="AU746" s="270" t="str">
        <f>IF(A746="","",VLOOKUP(L746,'Base Vendeurs'!A:B,2,FALSE))</f>
        <v>Valauto Arras</v>
      </c>
      <c r="AV746" s="251">
        <f t="shared" si="141"/>
        <v>1590.43</v>
      </c>
      <c r="AW746" s="167">
        <f t="shared" si="142"/>
        <v>4.5838129664353855E-2</v>
      </c>
      <c r="AX746" s="237" t="str">
        <f t="shared" si="143"/>
        <v>NON</v>
      </c>
      <c r="AY746" s="231">
        <f>+MargesVN[[#This Row],[Total COM]]+MargesVN[[#This Row],[EXT GIE]]+MargesVN[[#This Row],[Forfait immat]]</f>
        <v>104.68010000000001</v>
      </c>
    </row>
    <row r="747" spans="1:51" s="231" customFormat="1" ht="11.25" customHeight="1" x14ac:dyDescent="0.25">
      <c r="A747" s="319">
        <v>45</v>
      </c>
      <c r="B747" s="319" t="s">
        <v>183</v>
      </c>
      <c r="C747" s="319" t="s">
        <v>104</v>
      </c>
      <c r="D747" s="320">
        <v>46112</v>
      </c>
      <c r="E747" s="321">
        <v>46108</v>
      </c>
      <c r="F747" s="322"/>
      <c r="G747" s="322"/>
      <c r="H747" s="322"/>
      <c r="I747" s="322" t="s">
        <v>165</v>
      </c>
      <c r="J747" s="322"/>
      <c r="K747" s="322">
        <v>-1662.42</v>
      </c>
      <c r="L747" s="319" t="s">
        <v>443</v>
      </c>
      <c r="M747" s="319">
        <v>513152</v>
      </c>
      <c r="N747" s="319">
        <v>3152</v>
      </c>
      <c r="O747" s="319" t="s">
        <v>2718</v>
      </c>
      <c r="P747" s="323" t="s">
        <v>2719</v>
      </c>
      <c r="Q747" s="319" t="s">
        <v>23</v>
      </c>
      <c r="R747" s="324">
        <v>20605.669999999998</v>
      </c>
      <c r="S747" s="324">
        <v>720.83</v>
      </c>
      <c r="T747" s="325">
        <f t="shared" ref="T747:T809" si="144">+R747+S747</f>
        <v>21326.5</v>
      </c>
      <c r="U747" s="326">
        <v>36</v>
      </c>
      <c r="V747" s="324">
        <v>777.86</v>
      </c>
      <c r="W747" s="327">
        <v>95</v>
      </c>
      <c r="X747" s="328"/>
      <c r="Y747" s="327">
        <f t="shared" ref="Y747:Y809" si="145">+V747-W747+X747</f>
        <v>682.86</v>
      </c>
      <c r="Z747" s="329">
        <f t="shared" ref="Z747:Z809" si="146">(V747+X747)/T747</f>
        <v>3.6473870536656273E-2</v>
      </c>
      <c r="AA747" s="328">
        <v>0</v>
      </c>
      <c r="AB747" s="327">
        <v>-2356.67</v>
      </c>
      <c r="AC747" s="327"/>
      <c r="AD747" s="327" t="s">
        <v>2019</v>
      </c>
      <c r="AE747" s="330">
        <v>0.13</v>
      </c>
      <c r="AF747" s="330">
        <v>0.13</v>
      </c>
      <c r="AG747" s="327">
        <f t="shared" ref="AG747:AG809" si="147">+Y747*AE747</f>
        <v>88.771799999999999</v>
      </c>
      <c r="AH747" s="327"/>
      <c r="AI747" s="327">
        <f t="shared" ref="AI747:AI809" si="148">+AG747+AH747</f>
        <v>88.771799999999999</v>
      </c>
      <c r="AJ747" s="319" t="s">
        <v>164</v>
      </c>
      <c r="AK747" s="319">
        <v>30</v>
      </c>
      <c r="AL747" s="326">
        <v>50</v>
      </c>
      <c r="AM747" s="331">
        <f t="shared" ref="AM747:AM809" si="149">IF(AL747&gt;0,100%,0%)</f>
        <v>1</v>
      </c>
      <c r="AN747" s="331">
        <f t="shared" ref="AN747:AN809" si="150">IF(A747&gt;0,1,"")</f>
        <v>1</v>
      </c>
      <c r="AO747" s="331"/>
      <c r="AP747" s="331"/>
      <c r="AQ747" s="331">
        <f t="shared" ref="AQ747:AQ809" si="151">IF(AN747="","",+AM747/AN747)</f>
        <v>1</v>
      </c>
      <c r="AR747" s="332" t="str">
        <f>IF(A747="","",VLOOKUP(A747,'Base Sites'!A:B,2,FALSE))</f>
        <v>Valauto Arras</v>
      </c>
      <c r="AS747" s="332" t="str">
        <f t="shared" ref="AS747:AS809" si="152">IF(C747="VW","VOLKSWAGEN",IF(C747="SE","SEAT",IF(C747="NI","NISSAN",IF(C747="HY","HYUNDAI",IF(C747="VU","VUL",IF(C747="sk","SKODA",IF(C747="ltsk","SKODA",IF(C747="CUPRA","CUPRA",IF(C747="AUDI","AUDI","")))))))))</f>
        <v>VOLKSWAGEN</v>
      </c>
      <c r="AT747" s="331"/>
      <c r="AU747" s="333" t="str">
        <f>IF(A747="","",VLOOKUP(L747,'Base Vendeurs'!A:B,2,FALSE))</f>
        <v>Valauto Arras</v>
      </c>
      <c r="AV747" s="327">
        <f t="shared" ref="AV747:AV809" si="153">+V747+AO747</f>
        <v>777.86</v>
      </c>
      <c r="AW747" s="329">
        <f t="shared" ref="AW747:AW809" si="154">IF(A747="","",+AV747/T747)</f>
        <v>3.6473870536656273E-2</v>
      </c>
      <c r="AX747" s="333" t="str">
        <f t="shared" ref="AX747:AX809" si="155">IF(AV747&lt;0,"OUI","NON")</f>
        <v>NON</v>
      </c>
      <c r="AY747" s="231">
        <f>+MargesVN[[#This Row],[Total COM]]+MargesVN[[#This Row],[EXT GIE]]+MargesVN[[#This Row],[Forfait immat]]</f>
        <v>168.77179999999998</v>
      </c>
    </row>
    <row r="748" spans="1:51" s="231" customFormat="1" ht="11.25" customHeight="1" x14ac:dyDescent="0.25">
      <c r="A748" s="319">
        <v>60</v>
      </c>
      <c r="B748" s="319" t="s">
        <v>163</v>
      </c>
      <c r="C748" s="319" t="s">
        <v>104</v>
      </c>
      <c r="D748" s="320">
        <v>46099</v>
      </c>
      <c r="E748" s="321">
        <v>46101</v>
      </c>
      <c r="F748" s="322"/>
      <c r="G748" s="322"/>
      <c r="H748" s="322"/>
      <c r="I748" s="322"/>
      <c r="J748" s="322"/>
      <c r="K748" s="322">
        <v>0</v>
      </c>
      <c r="L748" s="319" t="s">
        <v>70</v>
      </c>
      <c r="M748" s="319">
        <v>513176</v>
      </c>
      <c r="N748" s="319">
        <v>3176</v>
      </c>
      <c r="O748" s="319" t="s">
        <v>2451</v>
      </c>
      <c r="P748" s="323" t="s">
        <v>2452</v>
      </c>
      <c r="Q748" s="319" t="s">
        <v>93</v>
      </c>
      <c r="R748" s="324">
        <v>27305.67</v>
      </c>
      <c r="S748" s="324">
        <v>1283.3399999999999</v>
      </c>
      <c r="T748" s="325">
        <f t="shared" si="144"/>
        <v>28589.01</v>
      </c>
      <c r="U748" s="326">
        <v>111</v>
      </c>
      <c r="V748" s="324">
        <v>1175.31</v>
      </c>
      <c r="W748" s="327">
        <v>95</v>
      </c>
      <c r="X748" s="328"/>
      <c r="Y748" s="327">
        <f t="shared" si="145"/>
        <v>1080.31</v>
      </c>
      <c r="Z748" s="329">
        <f t="shared" si="146"/>
        <v>4.1110552621444398E-2</v>
      </c>
      <c r="AA748" s="328">
        <v>0</v>
      </c>
      <c r="AB748" s="327">
        <v>-916.67</v>
      </c>
      <c r="AC748" s="327"/>
      <c r="AD748" s="327"/>
      <c r="AE748" s="330">
        <v>0.13</v>
      </c>
      <c r="AF748" s="330">
        <v>0.13</v>
      </c>
      <c r="AG748" s="327">
        <f t="shared" si="147"/>
        <v>140.44030000000001</v>
      </c>
      <c r="AH748" s="327"/>
      <c r="AI748" s="327">
        <f t="shared" si="148"/>
        <v>140.44030000000001</v>
      </c>
      <c r="AJ748" s="319" t="s">
        <v>164</v>
      </c>
      <c r="AK748" s="319"/>
      <c r="AL748" s="326">
        <v>20</v>
      </c>
      <c r="AM748" s="331">
        <f t="shared" si="149"/>
        <v>1</v>
      </c>
      <c r="AN748" s="331">
        <f t="shared" si="150"/>
        <v>1</v>
      </c>
      <c r="AO748" s="331"/>
      <c r="AP748" s="331"/>
      <c r="AQ748" s="331">
        <f t="shared" si="151"/>
        <v>1</v>
      </c>
      <c r="AR748" s="332" t="str">
        <f>IF(A748="","",VLOOKUP(A748,'Base Sites'!A:B,2,FALSE))</f>
        <v>Val de Lys Automobiles</v>
      </c>
      <c r="AS748" s="332" t="str">
        <f t="shared" si="152"/>
        <v>VOLKSWAGEN</v>
      </c>
      <c r="AT748" s="331"/>
      <c r="AU748" s="333" t="str">
        <f>IF(A748="","",VLOOKUP(L748,'Base Vendeurs'!A:B,2,FALSE))</f>
        <v>Sociétés NORD</v>
      </c>
      <c r="AV748" s="327">
        <f t="shared" si="153"/>
        <v>1175.31</v>
      </c>
      <c r="AW748" s="329">
        <f t="shared" si="154"/>
        <v>4.1110552621444398E-2</v>
      </c>
      <c r="AX748" s="333" t="str">
        <f t="shared" si="155"/>
        <v>NON</v>
      </c>
      <c r="AY748" s="231">
        <f>+MargesVN[[#This Row],[Total COM]]+MargesVN[[#This Row],[EXT GIE]]+MargesVN[[#This Row],[Forfait immat]]</f>
        <v>160.44030000000001</v>
      </c>
    </row>
    <row r="749" spans="1:51" s="231" customFormat="1" ht="11.25" customHeight="1" x14ac:dyDescent="0.25">
      <c r="A749" s="45">
        <v>60</v>
      </c>
      <c r="B749" s="45" t="s">
        <v>183</v>
      </c>
      <c r="C749" s="45" t="s">
        <v>104</v>
      </c>
      <c r="D749" s="44">
        <v>46079</v>
      </c>
      <c r="E749" s="65">
        <v>46080</v>
      </c>
      <c r="F749" s="35"/>
      <c r="G749" s="35"/>
      <c r="H749" s="35"/>
      <c r="I749" s="35" t="s">
        <v>165</v>
      </c>
      <c r="J749" s="35"/>
      <c r="K749" s="35">
        <v>17415.52</v>
      </c>
      <c r="L749" s="45" t="s">
        <v>444</v>
      </c>
      <c r="M749" s="45">
        <v>513178</v>
      </c>
      <c r="N749" s="45">
        <v>3178</v>
      </c>
      <c r="O749" s="45" t="s">
        <v>1955</v>
      </c>
      <c r="P749" s="66" t="s">
        <v>1956</v>
      </c>
      <c r="Q749" s="45" t="s">
        <v>93</v>
      </c>
      <c r="R749" s="47">
        <v>27305.67</v>
      </c>
      <c r="S749" s="47">
        <v>950</v>
      </c>
      <c r="T749" s="48">
        <f t="shared" si="144"/>
        <v>28255.67</v>
      </c>
      <c r="U749" s="49">
        <v>85</v>
      </c>
      <c r="V749" s="47">
        <v>834.35</v>
      </c>
      <c r="W749" s="46">
        <v>95</v>
      </c>
      <c r="X749" s="50"/>
      <c r="Y749" s="46">
        <f t="shared" si="145"/>
        <v>739.35</v>
      </c>
      <c r="Z749" s="51">
        <f t="shared" si="146"/>
        <v>2.9528586651811833E-2</v>
      </c>
      <c r="AA749" s="50">
        <v>-2288.71</v>
      </c>
      <c r="AB749" s="46">
        <v>0</v>
      </c>
      <c r="AC749" s="46"/>
      <c r="AD749" s="46" t="s">
        <v>2053</v>
      </c>
      <c r="AE749" s="52">
        <v>0.13</v>
      </c>
      <c r="AF749" s="52">
        <v>0.13</v>
      </c>
      <c r="AG749" s="46">
        <f t="shared" si="147"/>
        <v>96.115500000000011</v>
      </c>
      <c r="AH749" s="46"/>
      <c r="AI749" s="46">
        <f t="shared" si="148"/>
        <v>96.115500000000011</v>
      </c>
      <c r="AJ749" s="45" t="s">
        <v>149</v>
      </c>
      <c r="AK749" s="45">
        <v>30</v>
      </c>
      <c r="AL749" s="49">
        <v>100</v>
      </c>
      <c r="AM749" s="238">
        <f t="shared" si="149"/>
        <v>1</v>
      </c>
      <c r="AN749" s="238">
        <f t="shared" si="150"/>
        <v>1</v>
      </c>
      <c r="AO749" s="238"/>
      <c r="AP749" s="238"/>
      <c r="AQ749" s="238">
        <f t="shared" si="151"/>
        <v>1</v>
      </c>
      <c r="AR749" s="96" t="str">
        <f>IF(A749="","",VLOOKUP(A749,'Base Sites'!A:B,2,FALSE))</f>
        <v>Val de Lys Automobiles</v>
      </c>
      <c r="AS749" s="96" t="str">
        <f t="shared" si="152"/>
        <v>VOLKSWAGEN</v>
      </c>
      <c r="AT749" s="238"/>
      <c r="AU749" s="231" t="str">
        <f>IF(A749="","",VLOOKUP(L749,'Base Vendeurs'!A:B,2,FALSE))</f>
        <v xml:space="preserve">Val de Lys </v>
      </c>
      <c r="AV749" s="46">
        <f t="shared" si="153"/>
        <v>834.35</v>
      </c>
      <c r="AW749" s="51">
        <f t="shared" si="154"/>
        <v>2.9528586651811833E-2</v>
      </c>
      <c r="AX749" s="231" t="str">
        <f t="shared" si="155"/>
        <v>NON</v>
      </c>
      <c r="AY749" s="231">
        <f>+MargesVN[[#This Row],[Total COM]]+MargesVN[[#This Row],[EXT GIE]]+MargesVN[[#This Row],[Forfait immat]]</f>
        <v>226.1155</v>
      </c>
    </row>
    <row r="750" spans="1:51" s="231" customFormat="1" ht="11.25" customHeight="1" x14ac:dyDescent="0.25">
      <c r="A750" s="431">
        <v>60</v>
      </c>
      <c r="B750" s="431" t="s">
        <v>163</v>
      </c>
      <c r="C750" s="431" t="s">
        <v>104</v>
      </c>
      <c r="D750" s="432">
        <v>46199</v>
      </c>
      <c r="E750" s="433">
        <v>46202</v>
      </c>
      <c r="F750" s="434"/>
      <c r="G750" s="434"/>
      <c r="H750" s="434"/>
      <c r="I750" s="434"/>
      <c r="J750" s="434"/>
      <c r="K750" s="434"/>
      <c r="L750" s="431" t="s">
        <v>365</v>
      </c>
      <c r="M750" s="431">
        <v>513181</v>
      </c>
      <c r="N750" s="431">
        <v>3181</v>
      </c>
      <c r="O750" s="431" t="s">
        <v>4875</v>
      </c>
      <c r="P750" s="435" t="s">
        <v>4876</v>
      </c>
      <c r="Q750" s="431" t="s">
        <v>93</v>
      </c>
      <c r="R750" s="436">
        <v>34805.67</v>
      </c>
      <c r="S750" s="436">
        <v>3508.34</v>
      </c>
      <c r="T750" s="437">
        <f t="shared" si="144"/>
        <v>38314.009999999995</v>
      </c>
      <c r="U750" s="438">
        <v>225</v>
      </c>
      <c r="V750" s="436">
        <v>859.56</v>
      </c>
      <c r="W750" s="439">
        <v>95</v>
      </c>
      <c r="X750" s="440"/>
      <c r="Y750" s="439">
        <f t="shared" si="145"/>
        <v>764.56</v>
      </c>
      <c r="Z750" s="441">
        <f t="shared" si="146"/>
        <v>2.24346133437873E-2</v>
      </c>
      <c r="AA750" s="440">
        <v>-2308.0300000000002</v>
      </c>
      <c r="AB750" s="439">
        <v>0</v>
      </c>
      <c r="AC750" s="439"/>
      <c r="AD750" s="439"/>
      <c r="AE750" s="442">
        <v>0.12</v>
      </c>
      <c r="AF750" s="442">
        <v>0.12</v>
      </c>
      <c r="AG750" s="439">
        <f t="shared" si="147"/>
        <v>91.747199999999992</v>
      </c>
      <c r="AH750" s="439"/>
      <c r="AI750" s="439">
        <f t="shared" si="148"/>
        <v>91.747199999999992</v>
      </c>
      <c r="AJ750" s="431" t="s">
        <v>149</v>
      </c>
      <c r="AK750" s="431">
        <v>30</v>
      </c>
      <c r="AL750" s="438"/>
      <c r="AM750" s="443">
        <f t="shared" si="149"/>
        <v>0</v>
      </c>
      <c r="AN750" s="443">
        <f t="shared" si="150"/>
        <v>1</v>
      </c>
      <c r="AO750" s="443"/>
      <c r="AP750" s="443"/>
      <c r="AQ750" s="443">
        <f t="shared" si="151"/>
        <v>0</v>
      </c>
      <c r="AR750" s="444" t="str">
        <f>IF(A750="","",VLOOKUP(A750,'Base Sites'!A:B,2,FALSE))</f>
        <v>Val de Lys Automobiles</v>
      </c>
      <c r="AS750" s="444" t="str">
        <f t="shared" si="152"/>
        <v>VOLKSWAGEN</v>
      </c>
      <c r="AT750" s="443"/>
      <c r="AU750" s="445" t="str">
        <f>IF(A750="","",VLOOKUP(L750,'Base Vendeurs'!A:B,2,FALSE))</f>
        <v xml:space="preserve">Val de Lys </v>
      </c>
      <c r="AV750" s="439">
        <f t="shared" si="153"/>
        <v>859.56</v>
      </c>
      <c r="AW750" s="441">
        <f t="shared" si="154"/>
        <v>2.24346133437873E-2</v>
      </c>
      <c r="AX750" s="445" t="str">
        <f t="shared" si="155"/>
        <v>NON</v>
      </c>
      <c r="AY750" s="231">
        <f>+MargesVN[[#This Row],[Total COM]]+MargesVN[[#This Row],[EXT GIE]]+MargesVN[[#This Row],[Forfait immat]]</f>
        <v>121.74719999999999</v>
      </c>
    </row>
    <row r="751" spans="1:51" s="231" customFormat="1" ht="11.25" customHeight="1" x14ac:dyDescent="0.25">
      <c r="A751" s="319">
        <v>60</v>
      </c>
      <c r="B751" s="319" t="s">
        <v>163</v>
      </c>
      <c r="C751" s="319" t="s">
        <v>104</v>
      </c>
      <c r="D751" s="320">
        <v>46055</v>
      </c>
      <c r="E751" s="321">
        <v>46056</v>
      </c>
      <c r="F751" s="322"/>
      <c r="G751" s="322"/>
      <c r="H751" s="322"/>
      <c r="I751" s="322"/>
      <c r="J751" s="322"/>
      <c r="K751" s="322">
        <v>0</v>
      </c>
      <c r="L751" s="319" t="s">
        <v>444</v>
      </c>
      <c r="M751" s="319">
        <v>513183</v>
      </c>
      <c r="N751" s="319">
        <v>3183</v>
      </c>
      <c r="O751" s="319" t="s">
        <v>1256</v>
      </c>
      <c r="P751" s="323" t="s">
        <v>1257</v>
      </c>
      <c r="Q751" s="319" t="s">
        <v>26</v>
      </c>
      <c r="R751" s="324">
        <v>51030</v>
      </c>
      <c r="S751" s="324">
        <v>7725.01</v>
      </c>
      <c r="T751" s="325">
        <f t="shared" si="144"/>
        <v>58755.01</v>
      </c>
      <c r="U751" s="326">
        <v>5</v>
      </c>
      <c r="V751" s="324">
        <v>835.09999999999991</v>
      </c>
      <c r="W751" s="327">
        <v>95</v>
      </c>
      <c r="X751" s="328"/>
      <c r="Y751" s="327">
        <f t="shared" si="145"/>
        <v>740.09999999999991</v>
      </c>
      <c r="Z751" s="329">
        <f t="shared" si="146"/>
        <v>1.4213256027017949E-2</v>
      </c>
      <c r="AA751" s="328">
        <v>0</v>
      </c>
      <c r="AB751" s="327">
        <v>-646.29999999999995</v>
      </c>
      <c r="AC751" s="327"/>
      <c r="AD751" s="327"/>
      <c r="AE751" s="330">
        <v>0.1</v>
      </c>
      <c r="AF751" s="330">
        <v>0.1</v>
      </c>
      <c r="AG751" s="327">
        <f t="shared" si="147"/>
        <v>74.009999999999991</v>
      </c>
      <c r="AH751" s="327"/>
      <c r="AI751" s="327">
        <f t="shared" si="148"/>
        <v>74.009999999999991</v>
      </c>
      <c r="AJ751" s="319" t="s">
        <v>164</v>
      </c>
      <c r="AK751" s="319">
        <v>0</v>
      </c>
      <c r="AL751" s="326"/>
      <c r="AM751" s="331">
        <f t="shared" si="149"/>
        <v>0</v>
      </c>
      <c r="AN751" s="331">
        <f t="shared" si="150"/>
        <v>1</v>
      </c>
      <c r="AO751" s="331"/>
      <c r="AP751" s="331"/>
      <c r="AQ751" s="331">
        <f t="shared" si="151"/>
        <v>0</v>
      </c>
      <c r="AR751" s="332" t="str">
        <f>IF(A751="","",VLOOKUP(A751,'Base Sites'!A:B,2,FALSE))</f>
        <v>Val de Lys Automobiles</v>
      </c>
      <c r="AS751" s="332" t="str">
        <f t="shared" si="152"/>
        <v>VOLKSWAGEN</v>
      </c>
      <c r="AT751" s="331"/>
      <c r="AU751" s="333" t="str">
        <f>IF(A751="","",VLOOKUP(L751,'Base Vendeurs'!A:B,2,FALSE))</f>
        <v xml:space="preserve">Val de Lys </v>
      </c>
      <c r="AV751" s="327">
        <f t="shared" si="153"/>
        <v>835.09999999999991</v>
      </c>
      <c r="AW751" s="329">
        <f t="shared" si="154"/>
        <v>1.4213256027017949E-2</v>
      </c>
      <c r="AX751" s="333" t="str">
        <f t="shared" si="155"/>
        <v>NON</v>
      </c>
      <c r="AY751" s="231">
        <f>+MargesVN[[#This Row],[Total COM]]+MargesVN[[#This Row],[EXT GIE]]+MargesVN[[#This Row],[Forfait immat]]</f>
        <v>74.009999999999991</v>
      </c>
    </row>
    <row r="752" spans="1:51" s="231" customFormat="1" ht="11.25" customHeight="1" x14ac:dyDescent="0.25">
      <c r="A752" s="45">
        <v>60</v>
      </c>
      <c r="B752" s="45" t="s">
        <v>163</v>
      </c>
      <c r="C752" s="45" t="s">
        <v>104</v>
      </c>
      <c r="D752" s="44">
        <v>46059</v>
      </c>
      <c r="E752" s="65">
        <v>46059</v>
      </c>
      <c r="F752" s="35"/>
      <c r="G752" s="35"/>
      <c r="H752" s="35"/>
      <c r="I752" s="35"/>
      <c r="J752" s="35"/>
      <c r="K752" s="35">
        <v>0</v>
      </c>
      <c r="L752" s="45" t="s">
        <v>444</v>
      </c>
      <c r="M752" s="45">
        <v>513184</v>
      </c>
      <c r="N752" s="45">
        <v>3184</v>
      </c>
      <c r="O752" s="45" t="s">
        <v>1432</v>
      </c>
      <c r="P752" s="66" t="s">
        <v>1433</v>
      </c>
      <c r="Q752" s="45" t="s">
        <v>157</v>
      </c>
      <c r="R752" s="47">
        <v>28533.33</v>
      </c>
      <c r="S752" s="47">
        <v>1666.67</v>
      </c>
      <c r="T752" s="48">
        <f t="shared" si="144"/>
        <v>30200</v>
      </c>
      <c r="U752" s="49">
        <v>8</v>
      </c>
      <c r="V752" s="47">
        <v>1453.99</v>
      </c>
      <c r="W752" s="46">
        <v>95</v>
      </c>
      <c r="X752" s="50"/>
      <c r="Y752" s="46">
        <f t="shared" si="145"/>
        <v>1358.99</v>
      </c>
      <c r="Z752" s="51">
        <f t="shared" si="146"/>
        <v>4.8145364238410593E-2</v>
      </c>
      <c r="AA752" s="50">
        <v>0</v>
      </c>
      <c r="AB752" s="46">
        <v>-4249.99</v>
      </c>
      <c r="AC752" s="46"/>
      <c r="AD752" s="46"/>
      <c r="AE752" s="52">
        <v>7.0000000000000007E-2</v>
      </c>
      <c r="AF752" s="52">
        <v>7.0000000000000007E-2</v>
      </c>
      <c r="AG752" s="46">
        <f t="shared" si="147"/>
        <v>95.129300000000015</v>
      </c>
      <c r="AH752" s="46"/>
      <c r="AI752" s="46">
        <f t="shared" si="148"/>
        <v>95.129300000000015</v>
      </c>
      <c r="AJ752" s="45" t="s">
        <v>164</v>
      </c>
      <c r="AK752" s="45">
        <v>30</v>
      </c>
      <c r="AL752" s="49"/>
      <c r="AM752" s="238">
        <f t="shared" si="149"/>
        <v>0</v>
      </c>
      <c r="AN752" s="238">
        <f t="shared" si="150"/>
        <v>1</v>
      </c>
      <c r="AO752" s="238"/>
      <c r="AP752" s="238"/>
      <c r="AQ752" s="238">
        <f t="shared" si="151"/>
        <v>0</v>
      </c>
      <c r="AR752" s="96" t="str">
        <f>IF(A752="","",VLOOKUP(A752,'Base Sites'!A:B,2,FALSE))</f>
        <v>Val de Lys Automobiles</v>
      </c>
      <c r="AS752" s="96" t="str">
        <f t="shared" si="152"/>
        <v>VOLKSWAGEN</v>
      </c>
      <c r="AT752" s="238"/>
      <c r="AU752" s="231" t="str">
        <f>IF(A752="","",VLOOKUP(L752,'Base Vendeurs'!A:B,2,FALSE))</f>
        <v xml:space="preserve">Val de Lys </v>
      </c>
      <c r="AV752" s="46">
        <f t="shared" si="153"/>
        <v>1453.99</v>
      </c>
      <c r="AW752" s="51">
        <f t="shared" si="154"/>
        <v>4.8145364238410593E-2</v>
      </c>
      <c r="AX752" s="231" t="str">
        <f t="shared" si="155"/>
        <v>NON</v>
      </c>
      <c r="AY752" s="231">
        <f>+MargesVN[[#This Row],[Total COM]]+MargesVN[[#This Row],[EXT GIE]]+MargesVN[[#This Row],[Forfait immat]]</f>
        <v>125.12930000000001</v>
      </c>
    </row>
    <row r="753" spans="1:51" s="231" customFormat="1" ht="11.25" customHeight="1" x14ac:dyDescent="0.25">
      <c r="A753" s="319">
        <v>60</v>
      </c>
      <c r="B753" s="319" t="s">
        <v>163</v>
      </c>
      <c r="C753" s="319" t="s">
        <v>104</v>
      </c>
      <c r="D753" s="320">
        <v>46084</v>
      </c>
      <c r="E753" s="321">
        <v>46085</v>
      </c>
      <c r="F753" s="322"/>
      <c r="G753" s="322"/>
      <c r="H753" s="322"/>
      <c r="I753" s="322"/>
      <c r="J753" s="322"/>
      <c r="K753" s="322">
        <v>0</v>
      </c>
      <c r="L753" s="319" t="s">
        <v>444</v>
      </c>
      <c r="M753" s="319">
        <v>513188</v>
      </c>
      <c r="N753" s="319">
        <v>3188</v>
      </c>
      <c r="O753" s="319" t="s">
        <v>2518</v>
      </c>
      <c r="P753" s="323" t="s">
        <v>2519</v>
      </c>
      <c r="Q753" s="319" t="s">
        <v>107</v>
      </c>
      <c r="R753" s="324">
        <v>23872.33</v>
      </c>
      <c r="S753" s="324">
        <v>2054.17</v>
      </c>
      <c r="T753" s="325">
        <f t="shared" si="144"/>
        <v>25926.5</v>
      </c>
      <c r="U753" s="326">
        <v>22</v>
      </c>
      <c r="V753" s="324">
        <v>1169.1300000000001</v>
      </c>
      <c r="W753" s="327">
        <v>95</v>
      </c>
      <c r="X753" s="328"/>
      <c r="Y753" s="327">
        <f t="shared" si="145"/>
        <v>1074.1300000000001</v>
      </c>
      <c r="Z753" s="329">
        <f t="shared" si="146"/>
        <v>4.5094015775364982E-2</v>
      </c>
      <c r="AA753" s="328">
        <v>-1833.33</v>
      </c>
      <c r="AB753" s="327">
        <v>0</v>
      </c>
      <c r="AC753" s="327"/>
      <c r="AD753" s="327"/>
      <c r="AE753" s="330">
        <v>7.0000000000000007E-2</v>
      </c>
      <c r="AF753" s="330">
        <v>7.0000000000000007E-2</v>
      </c>
      <c r="AG753" s="327">
        <f t="shared" si="147"/>
        <v>75.18910000000001</v>
      </c>
      <c r="AH753" s="327"/>
      <c r="AI753" s="327">
        <f t="shared" si="148"/>
        <v>75.18910000000001</v>
      </c>
      <c r="AJ753" s="319" t="s">
        <v>149</v>
      </c>
      <c r="AK753" s="319">
        <v>0</v>
      </c>
      <c r="AL753" s="326">
        <v>100</v>
      </c>
      <c r="AM753" s="331">
        <f t="shared" si="149"/>
        <v>1</v>
      </c>
      <c r="AN753" s="331">
        <f t="shared" si="150"/>
        <v>1</v>
      </c>
      <c r="AO753" s="331"/>
      <c r="AP753" s="331"/>
      <c r="AQ753" s="331">
        <f t="shared" si="151"/>
        <v>1</v>
      </c>
      <c r="AR753" s="332" t="str">
        <f>IF(A753="","",VLOOKUP(A753,'Base Sites'!A:B,2,FALSE))</f>
        <v>Val de Lys Automobiles</v>
      </c>
      <c r="AS753" s="332" t="str">
        <f t="shared" si="152"/>
        <v>VOLKSWAGEN</v>
      </c>
      <c r="AT753" s="331"/>
      <c r="AU753" s="333" t="str">
        <f>IF(A753="","",VLOOKUP(L753,'Base Vendeurs'!A:B,2,FALSE))</f>
        <v xml:space="preserve">Val de Lys </v>
      </c>
      <c r="AV753" s="327">
        <f t="shared" si="153"/>
        <v>1169.1300000000001</v>
      </c>
      <c r="AW753" s="329">
        <f t="shared" si="154"/>
        <v>4.5094015775364982E-2</v>
      </c>
      <c r="AX753" s="333" t="str">
        <f t="shared" si="155"/>
        <v>NON</v>
      </c>
      <c r="AY753" s="231">
        <f>+MargesVN[[#This Row],[Total COM]]+MargesVN[[#This Row],[EXT GIE]]+MargesVN[[#This Row],[Forfait immat]]</f>
        <v>175.1891</v>
      </c>
    </row>
    <row r="754" spans="1:51" s="231" customFormat="1" ht="11.25" customHeight="1" x14ac:dyDescent="0.25">
      <c r="A754" s="259">
        <v>45</v>
      </c>
      <c r="B754" s="259" t="s">
        <v>163</v>
      </c>
      <c r="C754" s="259" t="s">
        <v>104</v>
      </c>
      <c r="D754" s="150">
        <v>46044</v>
      </c>
      <c r="E754" s="260">
        <v>46045</v>
      </c>
      <c r="F754" s="151"/>
      <c r="G754" s="151"/>
      <c r="H754" s="151"/>
      <c r="I754" s="151"/>
      <c r="J754" s="151"/>
      <c r="K754" s="151"/>
      <c r="L754" s="259" t="s">
        <v>392</v>
      </c>
      <c r="M754" s="259">
        <v>513201</v>
      </c>
      <c r="N754" s="259">
        <v>3201</v>
      </c>
      <c r="O754" s="259" t="s">
        <v>985</v>
      </c>
      <c r="P754" s="261" t="s">
        <v>986</v>
      </c>
      <c r="Q754" s="259" t="s">
        <v>177</v>
      </c>
      <c r="R754" s="152">
        <v>33863.33</v>
      </c>
      <c r="S754" s="152">
        <v>833.33</v>
      </c>
      <c r="T754" s="153">
        <f t="shared" si="144"/>
        <v>34696.660000000003</v>
      </c>
      <c r="U754" s="154">
        <v>10</v>
      </c>
      <c r="V754" s="152">
        <v>1590.43</v>
      </c>
      <c r="W754" s="262">
        <v>95</v>
      </c>
      <c r="X754" s="155"/>
      <c r="Y754" s="262">
        <f t="shared" si="145"/>
        <v>1495.43</v>
      </c>
      <c r="Z754" s="156">
        <f t="shared" si="146"/>
        <v>4.5838129664353855E-2</v>
      </c>
      <c r="AA754" s="155">
        <v>0</v>
      </c>
      <c r="AB754" s="262">
        <v>-5566.67</v>
      </c>
      <c r="AC754" s="262"/>
      <c r="AD754" s="262"/>
      <c r="AE754" s="157">
        <v>7.0000000000000007E-2</v>
      </c>
      <c r="AF754" s="157">
        <v>0.1</v>
      </c>
      <c r="AG754" s="262">
        <f t="shared" si="147"/>
        <v>104.68010000000001</v>
      </c>
      <c r="AH754" s="262"/>
      <c r="AI754" s="262">
        <f t="shared" si="148"/>
        <v>104.68010000000001</v>
      </c>
      <c r="AJ754" s="259" t="s">
        <v>164</v>
      </c>
      <c r="AK754" s="259">
        <v>0</v>
      </c>
      <c r="AL754" s="154"/>
      <c r="AM754" s="263">
        <f t="shared" si="149"/>
        <v>0</v>
      </c>
      <c r="AN754" s="263">
        <f t="shared" si="150"/>
        <v>1</v>
      </c>
      <c r="AO754" s="263"/>
      <c r="AP754" s="263"/>
      <c r="AQ754" s="263">
        <f t="shared" si="151"/>
        <v>0</v>
      </c>
      <c r="AR754" s="158" t="str">
        <f>IF(A754="","",VLOOKUP(A754,'Base Sites'!A:B,2,FALSE))</f>
        <v>Valauto Arras</v>
      </c>
      <c r="AS754" s="158" t="str">
        <f t="shared" si="152"/>
        <v>VOLKSWAGEN</v>
      </c>
      <c r="AT754" s="263"/>
      <c r="AU754" s="264" t="str">
        <f>IF(A754="","",VLOOKUP(L754,'Base Vendeurs'!A:B,2,FALSE))</f>
        <v>Valauto Arras</v>
      </c>
      <c r="AV754" s="251">
        <f t="shared" si="153"/>
        <v>1590.43</v>
      </c>
      <c r="AW754" s="156">
        <f t="shared" si="154"/>
        <v>4.5838129664353855E-2</v>
      </c>
      <c r="AX754" s="237" t="str">
        <f t="shared" si="155"/>
        <v>NON</v>
      </c>
      <c r="AY754" s="231">
        <f>+MargesVN[[#This Row],[Total COM]]+MargesVN[[#This Row],[EXT GIE]]+MargesVN[[#This Row],[Forfait immat]]</f>
        <v>104.68010000000001</v>
      </c>
    </row>
    <row r="755" spans="1:51" s="231" customFormat="1" ht="11.25" customHeight="1" x14ac:dyDescent="0.25">
      <c r="A755" s="354">
        <v>45</v>
      </c>
      <c r="B755" s="354" t="s">
        <v>163</v>
      </c>
      <c r="C755" s="354" t="s">
        <v>104</v>
      </c>
      <c r="D755" s="355">
        <v>46134</v>
      </c>
      <c r="E755" s="356">
        <v>46120</v>
      </c>
      <c r="F755" s="357"/>
      <c r="G755" s="357"/>
      <c r="H755" s="357"/>
      <c r="I755" s="357"/>
      <c r="J755" s="357"/>
      <c r="K755" s="357">
        <v>0</v>
      </c>
      <c r="L755" s="354" t="s">
        <v>392</v>
      </c>
      <c r="M755" s="354">
        <v>513205</v>
      </c>
      <c r="N755" s="354">
        <v>3205</v>
      </c>
      <c r="O755" s="354" t="s">
        <v>3418</v>
      </c>
      <c r="P755" s="358" t="s">
        <v>3419</v>
      </c>
      <c r="Q755" s="354" t="s">
        <v>177</v>
      </c>
      <c r="R755" s="359">
        <v>33863.339999999997</v>
      </c>
      <c r="S755" s="359">
        <v>1241.6600000000001</v>
      </c>
      <c r="T755" s="360">
        <f t="shared" si="144"/>
        <v>35105</v>
      </c>
      <c r="U755" s="361">
        <v>114</v>
      </c>
      <c r="V755" s="359">
        <v>1202.3499999999999</v>
      </c>
      <c r="W755" s="362">
        <v>95</v>
      </c>
      <c r="X755" s="363"/>
      <c r="Y755" s="362">
        <f t="shared" si="145"/>
        <v>1107.3499999999999</v>
      </c>
      <c r="Z755" s="364">
        <f t="shared" si="146"/>
        <v>3.4250106822389971E-2</v>
      </c>
      <c r="AA755" s="363">
        <v>-5566.67</v>
      </c>
      <c r="AB755" s="362">
        <v>0</v>
      </c>
      <c r="AC755" s="362"/>
      <c r="AD755" s="362"/>
      <c r="AE755" s="365">
        <v>7.0000000000000007E-2</v>
      </c>
      <c r="AF755" s="365">
        <v>7.0000000000000007E-2</v>
      </c>
      <c r="AG755" s="362">
        <f t="shared" si="147"/>
        <v>77.514499999999998</v>
      </c>
      <c r="AH755" s="362"/>
      <c r="AI755" s="362">
        <f t="shared" si="148"/>
        <v>77.514499999999998</v>
      </c>
      <c r="AJ755" s="354" t="s">
        <v>164</v>
      </c>
      <c r="AK755" s="354">
        <v>30</v>
      </c>
      <c r="AL755" s="361"/>
      <c r="AM755" s="366">
        <f t="shared" si="149"/>
        <v>0</v>
      </c>
      <c r="AN755" s="366">
        <f t="shared" si="150"/>
        <v>1</v>
      </c>
      <c r="AO755" s="366"/>
      <c r="AP755" s="366"/>
      <c r="AQ755" s="366">
        <f t="shared" si="151"/>
        <v>0</v>
      </c>
      <c r="AR755" s="367" t="str">
        <f>IF(A755="","",VLOOKUP(A755,'Base Sites'!A:B,2,FALSE))</f>
        <v>Valauto Arras</v>
      </c>
      <c r="AS755" s="367" t="str">
        <f t="shared" si="152"/>
        <v>VOLKSWAGEN</v>
      </c>
      <c r="AT755" s="366"/>
      <c r="AU755" s="368" t="str">
        <f>IF(A755="","",VLOOKUP(L755,'Base Vendeurs'!A:B,2,FALSE))</f>
        <v>Valauto Arras</v>
      </c>
      <c r="AV755" s="362">
        <f t="shared" si="153"/>
        <v>1202.3499999999999</v>
      </c>
      <c r="AW755" s="364">
        <f t="shared" si="154"/>
        <v>3.4250106822389971E-2</v>
      </c>
      <c r="AX755" s="368" t="str">
        <f t="shared" si="155"/>
        <v>NON</v>
      </c>
      <c r="AY755" s="231">
        <f>+MargesVN[[#This Row],[Total COM]]+MargesVN[[#This Row],[EXT GIE]]+MargesVN[[#This Row],[Forfait immat]]</f>
        <v>107.5145</v>
      </c>
    </row>
    <row r="756" spans="1:51" s="231" customFormat="1" ht="11.25" customHeight="1" x14ac:dyDescent="0.25">
      <c r="A756" s="431">
        <v>45</v>
      </c>
      <c r="B756" s="431" t="s">
        <v>163</v>
      </c>
      <c r="C756" s="431" t="s">
        <v>104</v>
      </c>
      <c r="D756" s="432">
        <v>46182</v>
      </c>
      <c r="E756" s="433">
        <v>46182</v>
      </c>
      <c r="F756" s="434"/>
      <c r="G756" s="434"/>
      <c r="H756" s="434"/>
      <c r="I756" s="434"/>
      <c r="J756" s="434"/>
      <c r="K756" s="434">
        <v>0</v>
      </c>
      <c r="L756" s="431" t="s">
        <v>392</v>
      </c>
      <c r="M756" s="431">
        <v>513207</v>
      </c>
      <c r="N756" s="431">
        <v>3207</v>
      </c>
      <c r="O756" s="431" t="s">
        <v>5119</v>
      </c>
      <c r="P756" s="435" t="s">
        <v>5120</v>
      </c>
      <c r="Q756" s="431" t="s">
        <v>24</v>
      </c>
      <c r="R756" s="436">
        <v>28291.67</v>
      </c>
      <c r="S756" s="436">
        <v>1883.34</v>
      </c>
      <c r="T756" s="437">
        <f t="shared" si="144"/>
        <v>30175.01</v>
      </c>
      <c r="U756" s="438">
        <v>21</v>
      </c>
      <c r="V756" s="436">
        <v>925.67</v>
      </c>
      <c r="W756" s="439">
        <v>95</v>
      </c>
      <c r="X756" s="440"/>
      <c r="Y756" s="439">
        <f t="shared" si="145"/>
        <v>830.67</v>
      </c>
      <c r="Z756" s="441">
        <f t="shared" si="146"/>
        <v>3.0676708972093132E-2</v>
      </c>
      <c r="AA756" s="440">
        <v>0</v>
      </c>
      <c r="AB756" s="439">
        <v>-760</v>
      </c>
      <c r="AC756" s="439"/>
      <c r="AD756" s="439"/>
      <c r="AE756" s="442">
        <v>7.0000000000000007E-2</v>
      </c>
      <c r="AF756" s="442">
        <v>0.1</v>
      </c>
      <c r="AG756" s="439">
        <f t="shared" si="147"/>
        <v>58.146900000000002</v>
      </c>
      <c r="AH756" s="439"/>
      <c r="AI756" s="439">
        <f t="shared" si="148"/>
        <v>58.146900000000002</v>
      </c>
      <c r="AJ756" s="431" t="s">
        <v>149</v>
      </c>
      <c r="AK756" s="431">
        <v>30</v>
      </c>
      <c r="AL756" s="438"/>
      <c r="AM756" s="443">
        <f t="shared" si="149"/>
        <v>0</v>
      </c>
      <c r="AN756" s="443">
        <f t="shared" si="150"/>
        <v>1</v>
      </c>
      <c r="AO756" s="443"/>
      <c r="AP756" s="443"/>
      <c r="AQ756" s="443">
        <f t="shared" si="151"/>
        <v>0</v>
      </c>
      <c r="AR756" s="444" t="str">
        <f>IF(A756="","",VLOOKUP(A756,'Base Sites'!A:B,2,FALSE))</f>
        <v>Valauto Arras</v>
      </c>
      <c r="AS756" s="444" t="str">
        <f t="shared" si="152"/>
        <v>VOLKSWAGEN</v>
      </c>
      <c r="AT756" s="443"/>
      <c r="AU756" s="445" t="str">
        <f>IF(A756="","",VLOOKUP(L756,'Base Vendeurs'!A:B,2,FALSE))</f>
        <v>Valauto Arras</v>
      </c>
      <c r="AV756" s="439">
        <f t="shared" si="153"/>
        <v>925.67</v>
      </c>
      <c r="AW756" s="441">
        <f t="shared" si="154"/>
        <v>3.0676708972093132E-2</v>
      </c>
      <c r="AX756" s="445" t="str">
        <f t="shared" si="155"/>
        <v>NON</v>
      </c>
      <c r="AY756" s="231">
        <f>+MargesVN[[#This Row],[Total COM]]+MargesVN[[#This Row],[EXT GIE]]+MargesVN[[#This Row],[Forfait immat]]</f>
        <v>88.146900000000002</v>
      </c>
    </row>
    <row r="757" spans="1:51" s="231" customFormat="1" ht="11.25" customHeight="1" x14ac:dyDescent="0.25">
      <c r="A757" s="319">
        <v>45</v>
      </c>
      <c r="B757" s="319" t="s">
        <v>183</v>
      </c>
      <c r="C757" s="319" t="s">
        <v>104</v>
      </c>
      <c r="D757" s="320">
        <v>46107</v>
      </c>
      <c r="E757" s="321">
        <v>46108</v>
      </c>
      <c r="F757" s="322"/>
      <c r="G757" s="322"/>
      <c r="H757" s="322"/>
      <c r="I757" s="322" t="s">
        <v>165</v>
      </c>
      <c r="J757" s="322"/>
      <c r="K757" s="322">
        <v>36.08</v>
      </c>
      <c r="L757" s="319" t="s">
        <v>2632</v>
      </c>
      <c r="M757" s="319">
        <v>513210</v>
      </c>
      <c r="N757" s="319">
        <v>3210</v>
      </c>
      <c r="O757" s="319" t="s">
        <v>2633</v>
      </c>
      <c r="P757" s="323" t="s">
        <v>2634</v>
      </c>
      <c r="Q757" s="319" t="s">
        <v>177</v>
      </c>
      <c r="R757" s="324">
        <v>33863.33</v>
      </c>
      <c r="S757" s="324">
        <v>833.33</v>
      </c>
      <c r="T757" s="325">
        <f t="shared" si="144"/>
        <v>34696.660000000003</v>
      </c>
      <c r="U757" s="326">
        <v>66</v>
      </c>
      <c r="V757" s="324">
        <v>717.09</v>
      </c>
      <c r="W757" s="327">
        <v>95</v>
      </c>
      <c r="X757" s="328"/>
      <c r="Y757" s="327">
        <f t="shared" si="145"/>
        <v>622.09</v>
      </c>
      <c r="Z757" s="329">
        <f t="shared" si="146"/>
        <v>2.0667407179826531E-2</v>
      </c>
      <c r="AA757" s="328">
        <v>0</v>
      </c>
      <c r="AB757" s="327">
        <v>-4860</v>
      </c>
      <c r="AC757" s="327"/>
      <c r="AD757" s="327" t="s">
        <v>2873</v>
      </c>
      <c r="AE757" s="330">
        <v>0.13</v>
      </c>
      <c r="AF757" s="330">
        <v>0.13</v>
      </c>
      <c r="AG757" s="327">
        <f t="shared" si="147"/>
        <v>80.871700000000004</v>
      </c>
      <c r="AH757" s="327"/>
      <c r="AI757" s="327">
        <f t="shared" si="148"/>
        <v>80.871700000000004</v>
      </c>
      <c r="AJ757" s="319" t="s">
        <v>164</v>
      </c>
      <c r="AK757" s="319">
        <v>0</v>
      </c>
      <c r="AL757" s="326"/>
      <c r="AM757" s="331">
        <f t="shared" si="149"/>
        <v>0</v>
      </c>
      <c r="AN757" s="331">
        <f t="shared" si="150"/>
        <v>1</v>
      </c>
      <c r="AO757" s="331"/>
      <c r="AP757" s="331"/>
      <c r="AQ757" s="331">
        <f t="shared" si="151"/>
        <v>0</v>
      </c>
      <c r="AR757" s="332" t="str">
        <f>IF(A757="","",VLOOKUP(A757,'Base Sites'!A:B,2,FALSE))</f>
        <v>Valauto Arras</v>
      </c>
      <c r="AS757" s="332" t="str">
        <f t="shared" si="152"/>
        <v>VOLKSWAGEN</v>
      </c>
      <c r="AT757" s="331"/>
      <c r="AU757" s="333" t="str">
        <f>IF(A757="","",VLOOKUP(L757,'Base Vendeurs'!A:B,2,FALSE))</f>
        <v>Valauto Arras</v>
      </c>
      <c r="AV757" s="327">
        <f t="shared" si="153"/>
        <v>717.09</v>
      </c>
      <c r="AW757" s="329">
        <f t="shared" si="154"/>
        <v>2.0667407179826531E-2</v>
      </c>
      <c r="AX757" s="333" t="str">
        <f t="shared" si="155"/>
        <v>NON</v>
      </c>
      <c r="AY757" s="231">
        <f>+MargesVN[[#This Row],[Total COM]]+MargesVN[[#This Row],[EXT GIE]]+MargesVN[[#This Row],[Forfait immat]]</f>
        <v>80.871700000000004</v>
      </c>
    </row>
    <row r="758" spans="1:51" s="231" customFormat="1" ht="11.25" customHeight="1" x14ac:dyDescent="0.25">
      <c r="A758" s="266">
        <v>45</v>
      </c>
      <c r="B758" s="266" t="s">
        <v>163</v>
      </c>
      <c r="C758" s="266" t="s">
        <v>104</v>
      </c>
      <c r="D758" s="161">
        <v>46048</v>
      </c>
      <c r="E758" s="267">
        <v>46048</v>
      </c>
      <c r="F758" s="162"/>
      <c r="G758" s="162"/>
      <c r="H758" s="162"/>
      <c r="I758" s="162"/>
      <c r="J758" s="162"/>
      <c r="K758" s="162">
        <v>0</v>
      </c>
      <c r="L758" s="266" t="s">
        <v>392</v>
      </c>
      <c r="M758" s="266">
        <v>513211</v>
      </c>
      <c r="N758" s="266">
        <v>3211</v>
      </c>
      <c r="O758" s="266" t="s">
        <v>972</v>
      </c>
      <c r="P758" s="268" t="s">
        <v>973</v>
      </c>
      <c r="Q758" s="266" t="s">
        <v>177</v>
      </c>
      <c r="R758" s="163">
        <v>33863.33</v>
      </c>
      <c r="S758" s="163">
        <v>833.33</v>
      </c>
      <c r="T758" s="164">
        <f t="shared" si="144"/>
        <v>34696.660000000003</v>
      </c>
      <c r="U758" s="165">
        <v>17</v>
      </c>
      <c r="V758" s="163">
        <v>1590.43</v>
      </c>
      <c r="W758" s="251">
        <v>95</v>
      </c>
      <c r="X758" s="166"/>
      <c r="Y758" s="251">
        <f t="shared" si="145"/>
        <v>1495.43</v>
      </c>
      <c r="Z758" s="167">
        <f t="shared" si="146"/>
        <v>4.5838129664353855E-2</v>
      </c>
      <c r="AA758" s="166">
        <v>0</v>
      </c>
      <c r="AB758" s="251">
        <v>-5566.67</v>
      </c>
      <c r="AC758" s="251"/>
      <c r="AD758" s="251"/>
      <c r="AE758" s="168">
        <v>7.0000000000000007E-2</v>
      </c>
      <c r="AF758" s="168">
        <v>0.1</v>
      </c>
      <c r="AG758" s="251">
        <f t="shared" si="147"/>
        <v>104.68010000000001</v>
      </c>
      <c r="AH758" s="251"/>
      <c r="AI758" s="251">
        <f t="shared" si="148"/>
        <v>104.68010000000001</v>
      </c>
      <c r="AJ758" s="266" t="s">
        <v>164</v>
      </c>
      <c r="AK758" s="266">
        <v>0</v>
      </c>
      <c r="AL758" s="165"/>
      <c r="AM758" s="269">
        <f t="shared" si="149"/>
        <v>0</v>
      </c>
      <c r="AN758" s="269">
        <f t="shared" si="150"/>
        <v>1</v>
      </c>
      <c r="AO758" s="269"/>
      <c r="AP758" s="269"/>
      <c r="AQ758" s="269">
        <f t="shared" si="151"/>
        <v>0</v>
      </c>
      <c r="AR758" s="169" t="str">
        <f>IF(A758="","",VLOOKUP(A758,'Base Sites'!A:B,2,FALSE))</f>
        <v>Valauto Arras</v>
      </c>
      <c r="AS758" s="169" t="str">
        <f t="shared" si="152"/>
        <v>VOLKSWAGEN</v>
      </c>
      <c r="AT758" s="269"/>
      <c r="AU758" s="270" t="str">
        <f>IF(A758="","",VLOOKUP(L758,'Base Vendeurs'!A:B,2,FALSE))</f>
        <v>Valauto Arras</v>
      </c>
      <c r="AV758" s="251">
        <f t="shared" si="153"/>
        <v>1590.43</v>
      </c>
      <c r="AW758" s="167">
        <f t="shared" si="154"/>
        <v>4.5838129664353855E-2</v>
      </c>
      <c r="AX758" s="237" t="str">
        <f t="shared" si="155"/>
        <v>NON</v>
      </c>
      <c r="AY758" s="231">
        <f>+MargesVN[[#This Row],[Total COM]]+MargesVN[[#This Row],[EXT GIE]]+MargesVN[[#This Row],[Forfait immat]]</f>
        <v>104.68010000000001</v>
      </c>
    </row>
    <row r="759" spans="1:51" s="231" customFormat="1" ht="11.25" customHeight="1" x14ac:dyDescent="0.25">
      <c r="A759" s="45">
        <v>45</v>
      </c>
      <c r="B759" s="45" t="s">
        <v>183</v>
      </c>
      <c r="C759" s="45" t="s">
        <v>104</v>
      </c>
      <c r="D759" s="44">
        <v>46077</v>
      </c>
      <c r="E759" s="65">
        <v>46078</v>
      </c>
      <c r="F759" s="35"/>
      <c r="G759" s="35"/>
      <c r="H759" s="35"/>
      <c r="I759" s="35" t="s">
        <v>165</v>
      </c>
      <c r="J759" s="35"/>
      <c r="K759" s="35">
        <v>-700.52</v>
      </c>
      <c r="L759" s="45" t="s">
        <v>262</v>
      </c>
      <c r="M759" s="45">
        <v>513212</v>
      </c>
      <c r="N759" s="45">
        <v>3212</v>
      </c>
      <c r="O759" s="45" t="s">
        <v>1852</v>
      </c>
      <c r="P759" s="66" t="s">
        <v>1853</v>
      </c>
      <c r="Q759" s="45" t="s">
        <v>157</v>
      </c>
      <c r="R759" s="47">
        <v>28533.33</v>
      </c>
      <c r="S759" s="47">
        <v>1733.34</v>
      </c>
      <c r="T759" s="48">
        <f t="shared" si="144"/>
        <v>30266.670000000002</v>
      </c>
      <c r="U759" s="49">
        <v>5</v>
      </c>
      <c r="V759" s="47">
        <v>623.66999999999996</v>
      </c>
      <c r="W759" s="46">
        <v>95</v>
      </c>
      <c r="X759" s="50"/>
      <c r="Y759" s="46">
        <f t="shared" si="145"/>
        <v>528.66999999999996</v>
      </c>
      <c r="Z759" s="51">
        <f t="shared" si="146"/>
        <v>2.0605834735040223E-2</v>
      </c>
      <c r="AA759" s="50">
        <v>0</v>
      </c>
      <c r="AB759" s="46">
        <v>-3333.33</v>
      </c>
      <c r="AC759" s="46"/>
      <c r="AD759" s="46" t="s">
        <v>2019</v>
      </c>
      <c r="AE759" s="52">
        <v>7.0000000000000007E-2</v>
      </c>
      <c r="AF759" s="52">
        <v>7.0000000000000007E-2</v>
      </c>
      <c r="AG759" s="46">
        <f t="shared" si="147"/>
        <v>37.006900000000002</v>
      </c>
      <c r="AH759" s="46"/>
      <c r="AI759" s="46">
        <f t="shared" si="148"/>
        <v>37.006900000000002</v>
      </c>
      <c r="AJ759" s="45" t="s">
        <v>164</v>
      </c>
      <c r="AK759" s="45"/>
      <c r="AL759" s="49"/>
      <c r="AM759" s="238">
        <f t="shared" si="149"/>
        <v>0</v>
      </c>
      <c r="AN759" s="238">
        <f t="shared" si="150"/>
        <v>1</v>
      </c>
      <c r="AO759" s="238"/>
      <c r="AP759" s="238"/>
      <c r="AQ759" s="238">
        <f t="shared" si="151"/>
        <v>0</v>
      </c>
      <c r="AR759" s="96" t="str">
        <f>IF(A759="","",VLOOKUP(A759,'Base Sites'!A:B,2,FALSE))</f>
        <v>Valauto Arras</v>
      </c>
      <c r="AS759" s="96" t="str">
        <f t="shared" si="152"/>
        <v>VOLKSWAGEN</v>
      </c>
      <c r="AT759" s="238"/>
      <c r="AU759" s="231" t="str">
        <f>IF(A759="","",VLOOKUP(L759,'Base Vendeurs'!A:B,2,FALSE))</f>
        <v>Valauto Arras</v>
      </c>
      <c r="AV759" s="46">
        <f t="shared" si="153"/>
        <v>623.66999999999996</v>
      </c>
      <c r="AW759" s="51">
        <f t="shared" si="154"/>
        <v>2.0605834735040223E-2</v>
      </c>
      <c r="AX759" s="231" t="str">
        <f t="shared" si="155"/>
        <v>NON</v>
      </c>
      <c r="AY759" s="231">
        <f>+MargesVN[[#This Row],[Total COM]]+MargesVN[[#This Row],[EXT GIE]]+MargesVN[[#This Row],[Forfait immat]]</f>
        <v>37.006900000000002</v>
      </c>
    </row>
    <row r="760" spans="1:51" s="231" customFormat="1" ht="11.25" customHeight="1" x14ac:dyDescent="0.25">
      <c r="A760" s="319">
        <v>45</v>
      </c>
      <c r="B760" s="319" t="s">
        <v>163</v>
      </c>
      <c r="C760" s="319" t="s">
        <v>104</v>
      </c>
      <c r="D760" s="320">
        <v>46091</v>
      </c>
      <c r="E760" s="321">
        <v>46088</v>
      </c>
      <c r="F760" s="322"/>
      <c r="G760" s="322"/>
      <c r="H760" s="322"/>
      <c r="I760" s="322"/>
      <c r="J760" s="322"/>
      <c r="K760" s="322">
        <v>0</v>
      </c>
      <c r="L760" s="319" t="s">
        <v>262</v>
      </c>
      <c r="M760" s="319">
        <v>513213</v>
      </c>
      <c r="N760" s="319">
        <v>3213</v>
      </c>
      <c r="O760" s="319" t="s">
        <v>2639</v>
      </c>
      <c r="P760" s="323" t="s">
        <v>2640</v>
      </c>
      <c r="Q760" s="319" t="s">
        <v>177</v>
      </c>
      <c r="R760" s="324">
        <v>33863.33</v>
      </c>
      <c r="S760" s="324">
        <v>833.33</v>
      </c>
      <c r="T760" s="325">
        <f t="shared" si="144"/>
        <v>34696.660000000003</v>
      </c>
      <c r="U760" s="326">
        <v>19</v>
      </c>
      <c r="V760" s="324">
        <v>1590.43</v>
      </c>
      <c r="W760" s="327">
        <v>95</v>
      </c>
      <c r="X760" s="328"/>
      <c r="Y760" s="327">
        <f t="shared" si="145"/>
        <v>1495.43</v>
      </c>
      <c r="Z760" s="329">
        <f t="shared" si="146"/>
        <v>4.5838129664353855E-2</v>
      </c>
      <c r="AA760" s="328">
        <v>0</v>
      </c>
      <c r="AB760" s="327">
        <v>-5566.67</v>
      </c>
      <c r="AC760" s="327"/>
      <c r="AD760" s="327"/>
      <c r="AE760" s="330">
        <v>0.1</v>
      </c>
      <c r="AF760" s="330">
        <v>0.1</v>
      </c>
      <c r="AG760" s="327">
        <f t="shared" si="147"/>
        <v>149.54300000000001</v>
      </c>
      <c r="AH760" s="327"/>
      <c r="AI760" s="327">
        <f t="shared" si="148"/>
        <v>149.54300000000001</v>
      </c>
      <c r="AJ760" s="319" t="s">
        <v>164</v>
      </c>
      <c r="AK760" s="319">
        <v>0</v>
      </c>
      <c r="AL760" s="326"/>
      <c r="AM760" s="331">
        <f t="shared" si="149"/>
        <v>0</v>
      </c>
      <c r="AN760" s="331">
        <f t="shared" si="150"/>
        <v>1</v>
      </c>
      <c r="AO760" s="331"/>
      <c r="AP760" s="331"/>
      <c r="AQ760" s="331">
        <f t="shared" si="151"/>
        <v>0</v>
      </c>
      <c r="AR760" s="332" t="str">
        <f>IF(A760="","",VLOOKUP(A760,'Base Sites'!A:B,2,FALSE))</f>
        <v>Valauto Arras</v>
      </c>
      <c r="AS760" s="332" t="str">
        <f t="shared" si="152"/>
        <v>VOLKSWAGEN</v>
      </c>
      <c r="AT760" s="331"/>
      <c r="AU760" s="333" t="str">
        <f>IF(A760="","",VLOOKUP(L760,'Base Vendeurs'!A:B,2,FALSE))</f>
        <v>Valauto Arras</v>
      </c>
      <c r="AV760" s="327">
        <f t="shared" si="153"/>
        <v>1590.43</v>
      </c>
      <c r="AW760" s="329">
        <f t="shared" si="154"/>
        <v>4.5838129664353855E-2</v>
      </c>
      <c r="AX760" s="333" t="str">
        <f t="shared" si="155"/>
        <v>NON</v>
      </c>
      <c r="AY760" s="231">
        <f>+MargesVN[[#This Row],[Total COM]]+MargesVN[[#This Row],[EXT GIE]]+MargesVN[[#This Row],[Forfait immat]]</f>
        <v>149.54300000000001</v>
      </c>
    </row>
    <row r="761" spans="1:51" s="231" customFormat="1" ht="11.25" customHeight="1" x14ac:dyDescent="0.25">
      <c r="A761" s="401">
        <v>45</v>
      </c>
      <c r="B761" s="401" t="s">
        <v>163</v>
      </c>
      <c r="C761" s="401" t="s">
        <v>104</v>
      </c>
      <c r="D761" s="402">
        <v>46162</v>
      </c>
      <c r="E761" s="403">
        <v>46163</v>
      </c>
      <c r="F761" s="404"/>
      <c r="G761" s="404"/>
      <c r="H761" s="404"/>
      <c r="I761" s="404"/>
      <c r="J761" s="404"/>
      <c r="K761" s="404"/>
      <c r="L761" s="401" t="s">
        <v>443</v>
      </c>
      <c r="M761" s="401">
        <v>513215</v>
      </c>
      <c r="N761" s="401">
        <v>3215</v>
      </c>
      <c r="O761" s="401" t="s">
        <v>4247</v>
      </c>
      <c r="P761" s="405" t="s">
        <v>4248</v>
      </c>
      <c r="Q761" s="401" t="s">
        <v>177</v>
      </c>
      <c r="R761" s="406">
        <v>37605</v>
      </c>
      <c r="S761" s="406">
        <v>3329.17</v>
      </c>
      <c r="T761" s="407">
        <f t="shared" si="144"/>
        <v>40934.17</v>
      </c>
      <c r="U761" s="408">
        <v>120</v>
      </c>
      <c r="V761" s="406">
        <v>2262.15</v>
      </c>
      <c r="W761" s="409">
        <v>95</v>
      </c>
      <c r="X761" s="410"/>
      <c r="Y761" s="409">
        <f t="shared" si="145"/>
        <v>2167.15</v>
      </c>
      <c r="Z761" s="411">
        <f t="shared" si="146"/>
        <v>5.5263121250534702E-2</v>
      </c>
      <c r="AA761" s="410">
        <v>1526.7</v>
      </c>
      <c r="AB761" s="409">
        <v>0</v>
      </c>
      <c r="AC761" s="409"/>
      <c r="AD761" s="409"/>
      <c r="AE761" s="412">
        <v>0.12</v>
      </c>
      <c r="AF761" s="412">
        <v>0.12</v>
      </c>
      <c r="AG761" s="409">
        <f t="shared" si="147"/>
        <v>260.05799999999999</v>
      </c>
      <c r="AH761" s="409"/>
      <c r="AI761" s="409">
        <f t="shared" si="148"/>
        <v>260.05799999999999</v>
      </c>
      <c r="AJ761" s="401" t="s">
        <v>149</v>
      </c>
      <c r="AK761" s="401">
        <v>30</v>
      </c>
      <c r="AL761" s="408">
        <v>50</v>
      </c>
      <c r="AM761" s="413">
        <f t="shared" si="149"/>
        <v>1</v>
      </c>
      <c r="AN761" s="413">
        <f t="shared" si="150"/>
        <v>1</v>
      </c>
      <c r="AO761" s="413"/>
      <c r="AP761" s="413"/>
      <c r="AQ761" s="413">
        <f t="shared" si="151"/>
        <v>1</v>
      </c>
      <c r="AR761" s="414" t="str">
        <f>IF(A761="","",VLOOKUP(A761,'Base Sites'!A:B,2,FALSE))</f>
        <v>Valauto Arras</v>
      </c>
      <c r="AS761" s="414" t="str">
        <f t="shared" si="152"/>
        <v>VOLKSWAGEN</v>
      </c>
      <c r="AT761" s="413"/>
      <c r="AU761" s="415" t="str">
        <f>IF(A761="","",VLOOKUP(L761,'Base Vendeurs'!A:B,2,FALSE))</f>
        <v>Valauto Arras</v>
      </c>
      <c r="AV761" s="409">
        <f t="shared" si="153"/>
        <v>2262.15</v>
      </c>
      <c r="AW761" s="411">
        <f t="shared" si="154"/>
        <v>5.5263121250534702E-2</v>
      </c>
      <c r="AX761" s="415" t="str">
        <f t="shared" si="155"/>
        <v>NON</v>
      </c>
      <c r="AY761" s="231">
        <f>+MargesVN[[#This Row],[Total COM]]+MargesVN[[#This Row],[EXT GIE]]+MargesVN[[#This Row],[Forfait immat]]</f>
        <v>340.05799999999999</v>
      </c>
    </row>
    <row r="762" spans="1:51" s="231" customFormat="1" ht="11.25" customHeight="1" x14ac:dyDescent="0.25">
      <c r="A762" s="401">
        <v>45</v>
      </c>
      <c r="B762" s="401" t="s">
        <v>163</v>
      </c>
      <c r="C762" s="401" t="s">
        <v>104</v>
      </c>
      <c r="D762" s="402">
        <v>46170</v>
      </c>
      <c r="E762" s="403">
        <v>46171</v>
      </c>
      <c r="F762" s="404"/>
      <c r="G762" s="404"/>
      <c r="H762" s="404"/>
      <c r="I762" s="404"/>
      <c r="J762" s="404"/>
      <c r="K762" s="404">
        <v>0</v>
      </c>
      <c r="L762" s="401" t="s">
        <v>443</v>
      </c>
      <c r="M762" s="401">
        <v>513217</v>
      </c>
      <c r="N762" s="401">
        <v>3217</v>
      </c>
      <c r="O762" s="401" t="s">
        <v>4051</v>
      </c>
      <c r="P762" s="405" t="s">
        <v>4052</v>
      </c>
      <c r="Q762" s="401" t="s">
        <v>93</v>
      </c>
      <c r="R762" s="406">
        <v>27305.67</v>
      </c>
      <c r="S762" s="406">
        <v>1583.34</v>
      </c>
      <c r="T762" s="407">
        <f t="shared" si="144"/>
        <v>28889.01</v>
      </c>
      <c r="U762" s="408">
        <v>37</v>
      </c>
      <c r="V762" s="406">
        <v>1741.88</v>
      </c>
      <c r="W762" s="409">
        <v>95</v>
      </c>
      <c r="X762" s="410"/>
      <c r="Y762" s="409">
        <f t="shared" si="145"/>
        <v>1646.88</v>
      </c>
      <c r="Z762" s="411">
        <f t="shared" si="146"/>
        <v>6.0295593376166239E-2</v>
      </c>
      <c r="AA762" s="410">
        <v>-500</v>
      </c>
      <c r="AB762" s="409">
        <v>0</v>
      </c>
      <c r="AC762" s="409"/>
      <c r="AD762" s="409"/>
      <c r="AE762" s="412">
        <v>0.08</v>
      </c>
      <c r="AF762" s="412">
        <v>0.1</v>
      </c>
      <c r="AG762" s="409">
        <f t="shared" si="147"/>
        <v>131.75040000000001</v>
      </c>
      <c r="AH762" s="409"/>
      <c r="AI762" s="409">
        <f t="shared" si="148"/>
        <v>131.75040000000001</v>
      </c>
      <c r="AJ762" s="401" t="s">
        <v>149</v>
      </c>
      <c r="AK762" s="401">
        <v>30</v>
      </c>
      <c r="AL762" s="408"/>
      <c r="AM762" s="413">
        <f t="shared" si="149"/>
        <v>0</v>
      </c>
      <c r="AN762" s="413">
        <f t="shared" si="150"/>
        <v>1</v>
      </c>
      <c r="AO762" s="413"/>
      <c r="AP762" s="413"/>
      <c r="AQ762" s="413">
        <f t="shared" si="151"/>
        <v>0</v>
      </c>
      <c r="AR762" s="414" t="str">
        <f>IF(A762="","",VLOOKUP(A762,'Base Sites'!A:B,2,FALSE))</f>
        <v>Valauto Arras</v>
      </c>
      <c r="AS762" s="414" t="str">
        <f t="shared" si="152"/>
        <v>VOLKSWAGEN</v>
      </c>
      <c r="AT762" s="413"/>
      <c r="AU762" s="415" t="str">
        <f>IF(A762="","",VLOOKUP(L762,'Base Vendeurs'!A:B,2,FALSE))</f>
        <v>Valauto Arras</v>
      </c>
      <c r="AV762" s="409">
        <f t="shared" si="153"/>
        <v>1741.88</v>
      </c>
      <c r="AW762" s="411">
        <f t="shared" si="154"/>
        <v>6.0295593376166239E-2</v>
      </c>
      <c r="AX762" s="415" t="str">
        <f t="shared" si="155"/>
        <v>NON</v>
      </c>
      <c r="AY762" s="231">
        <f>+MargesVN[[#This Row],[Total COM]]+MargesVN[[#This Row],[EXT GIE]]+MargesVN[[#This Row],[Forfait immat]]</f>
        <v>161.75040000000001</v>
      </c>
    </row>
    <row r="763" spans="1:51" s="231" customFormat="1" ht="11.25" customHeight="1" x14ac:dyDescent="0.25">
      <c r="A763" s="431">
        <v>45</v>
      </c>
      <c r="B763" s="431" t="s">
        <v>163</v>
      </c>
      <c r="C763" s="431" t="s">
        <v>104</v>
      </c>
      <c r="D763" s="432">
        <v>46198</v>
      </c>
      <c r="E763" s="433">
        <v>46198</v>
      </c>
      <c r="F763" s="434"/>
      <c r="G763" s="434"/>
      <c r="H763" s="434"/>
      <c r="I763" s="434"/>
      <c r="J763" s="434"/>
      <c r="K763" s="434">
        <v>0</v>
      </c>
      <c r="L763" s="431" t="s">
        <v>262</v>
      </c>
      <c r="M763" s="431">
        <v>513220</v>
      </c>
      <c r="N763" s="431">
        <v>3220</v>
      </c>
      <c r="O763" s="431" t="s">
        <v>4845</v>
      </c>
      <c r="P763" s="435" t="s">
        <v>4846</v>
      </c>
      <c r="Q763" s="431" t="s">
        <v>93</v>
      </c>
      <c r="R763" s="436">
        <v>27305.67</v>
      </c>
      <c r="S763" s="436">
        <v>1283.3399999999999</v>
      </c>
      <c r="T763" s="437">
        <f t="shared" si="144"/>
        <v>28589.01</v>
      </c>
      <c r="U763" s="438">
        <v>210</v>
      </c>
      <c r="V763" s="436">
        <v>1128.3399999999999</v>
      </c>
      <c r="W763" s="439">
        <v>95</v>
      </c>
      <c r="X763" s="440"/>
      <c r="Y763" s="439">
        <f t="shared" si="145"/>
        <v>1033.3399999999999</v>
      </c>
      <c r="Z763" s="441">
        <f t="shared" si="146"/>
        <v>3.9467613603968797E-2</v>
      </c>
      <c r="AA763" s="440">
        <v>-2001.23</v>
      </c>
      <c r="AB763" s="439">
        <v>0</v>
      </c>
      <c r="AC763" s="439"/>
      <c r="AD763" s="439"/>
      <c r="AE763" s="442">
        <v>0.13</v>
      </c>
      <c r="AF763" s="442">
        <v>0.13</v>
      </c>
      <c r="AG763" s="439">
        <f t="shared" si="147"/>
        <v>134.33419999999998</v>
      </c>
      <c r="AH763" s="439"/>
      <c r="AI763" s="439">
        <f t="shared" si="148"/>
        <v>134.33419999999998</v>
      </c>
      <c r="AJ763" s="431" t="s">
        <v>149</v>
      </c>
      <c r="AK763" s="431">
        <v>30</v>
      </c>
      <c r="AL763" s="438"/>
      <c r="AM763" s="443">
        <f t="shared" si="149"/>
        <v>0</v>
      </c>
      <c r="AN763" s="443">
        <f t="shared" si="150"/>
        <v>1</v>
      </c>
      <c r="AO763" s="443"/>
      <c r="AP763" s="443"/>
      <c r="AQ763" s="443">
        <f t="shared" si="151"/>
        <v>0</v>
      </c>
      <c r="AR763" s="444" t="str">
        <f>IF(A763="","",VLOOKUP(A763,'Base Sites'!A:B,2,FALSE))</f>
        <v>Valauto Arras</v>
      </c>
      <c r="AS763" s="444" t="str">
        <f t="shared" si="152"/>
        <v>VOLKSWAGEN</v>
      </c>
      <c r="AT763" s="443"/>
      <c r="AU763" s="445" t="str">
        <f>IF(A763="","",VLOOKUP(L763,'Base Vendeurs'!A:B,2,FALSE))</f>
        <v>Valauto Arras</v>
      </c>
      <c r="AV763" s="439">
        <f t="shared" si="153"/>
        <v>1128.3399999999999</v>
      </c>
      <c r="AW763" s="441">
        <f t="shared" si="154"/>
        <v>3.9467613603968797E-2</v>
      </c>
      <c r="AX763" s="445" t="str">
        <f t="shared" si="155"/>
        <v>NON</v>
      </c>
      <c r="AY763" s="231">
        <f>+MargesVN[[#This Row],[Total COM]]+MargesVN[[#This Row],[EXT GIE]]+MargesVN[[#This Row],[Forfait immat]]</f>
        <v>164.33419999999998</v>
      </c>
    </row>
    <row r="764" spans="1:51" s="231" customFormat="1" ht="11.25" customHeight="1" x14ac:dyDescent="0.25">
      <c r="A764" s="319">
        <v>45</v>
      </c>
      <c r="B764" s="319" t="s">
        <v>163</v>
      </c>
      <c r="C764" s="319" t="s">
        <v>104</v>
      </c>
      <c r="D764" s="320">
        <v>46087</v>
      </c>
      <c r="E764" s="321">
        <v>46088</v>
      </c>
      <c r="F764" s="322"/>
      <c r="G764" s="322"/>
      <c r="H764" s="322"/>
      <c r="I764" s="322"/>
      <c r="J764" s="322"/>
      <c r="K764" s="322">
        <v>0</v>
      </c>
      <c r="L764" s="319" t="s">
        <v>2420</v>
      </c>
      <c r="M764" s="319">
        <v>513226</v>
      </c>
      <c r="N764" s="319">
        <v>3226</v>
      </c>
      <c r="O764" s="319" t="s">
        <v>2421</v>
      </c>
      <c r="P764" s="323" t="s">
        <v>2422</v>
      </c>
      <c r="Q764" s="319" t="s">
        <v>93</v>
      </c>
      <c r="R764" s="324">
        <v>33555.67</v>
      </c>
      <c r="S764" s="324">
        <v>1608.34</v>
      </c>
      <c r="T764" s="325">
        <f t="shared" si="144"/>
        <v>35164.009999999995</v>
      </c>
      <c r="U764" s="326">
        <v>11</v>
      </c>
      <c r="V764" s="324">
        <v>902.67</v>
      </c>
      <c r="W764" s="327">
        <v>95</v>
      </c>
      <c r="X764" s="328"/>
      <c r="Y764" s="327">
        <f t="shared" si="145"/>
        <v>807.67</v>
      </c>
      <c r="Z764" s="329">
        <f t="shared" si="146"/>
        <v>2.5670280494175725E-2</v>
      </c>
      <c r="AA764" s="328">
        <v>-3551.56</v>
      </c>
      <c r="AB764" s="327">
        <v>0</v>
      </c>
      <c r="AC764" s="327"/>
      <c r="AD764" s="327"/>
      <c r="AE764" s="330">
        <v>0.1</v>
      </c>
      <c r="AF764" s="330">
        <v>0.13</v>
      </c>
      <c r="AG764" s="327">
        <f t="shared" si="147"/>
        <v>80.766999999999996</v>
      </c>
      <c r="AH764" s="327"/>
      <c r="AI764" s="327">
        <f t="shared" si="148"/>
        <v>80.766999999999996</v>
      </c>
      <c r="AJ764" s="319" t="s">
        <v>164</v>
      </c>
      <c r="AK764" s="319">
        <v>0</v>
      </c>
      <c r="AL764" s="326"/>
      <c r="AM764" s="331">
        <f t="shared" si="149"/>
        <v>0</v>
      </c>
      <c r="AN764" s="331">
        <f t="shared" si="150"/>
        <v>1</v>
      </c>
      <c r="AO764" s="331"/>
      <c r="AP764" s="331"/>
      <c r="AQ764" s="331">
        <f t="shared" si="151"/>
        <v>0</v>
      </c>
      <c r="AR764" s="332" t="str">
        <f>IF(A764="","",VLOOKUP(A764,'Base Sites'!A:B,2,FALSE))</f>
        <v>Valauto Arras</v>
      </c>
      <c r="AS764" s="332" t="str">
        <f t="shared" si="152"/>
        <v>VOLKSWAGEN</v>
      </c>
      <c r="AT764" s="331"/>
      <c r="AU764" s="333" t="str">
        <f>IF(A764="","",VLOOKUP(L764,'Base Vendeurs'!A:B,2,FALSE))</f>
        <v>Valauto Arras</v>
      </c>
      <c r="AV764" s="327">
        <f t="shared" si="153"/>
        <v>902.67</v>
      </c>
      <c r="AW764" s="329">
        <f t="shared" si="154"/>
        <v>2.5670280494175725E-2</v>
      </c>
      <c r="AX764" s="333" t="str">
        <f t="shared" si="155"/>
        <v>NON</v>
      </c>
      <c r="AY764" s="231">
        <f>+MargesVN[[#This Row],[Total COM]]+MargesVN[[#This Row],[EXT GIE]]+MargesVN[[#This Row],[Forfait immat]]</f>
        <v>80.766999999999996</v>
      </c>
    </row>
    <row r="765" spans="1:51" s="231" customFormat="1" ht="11.25" customHeight="1" x14ac:dyDescent="0.25">
      <c r="A765" s="319">
        <v>45</v>
      </c>
      <c r="B765" s="319" t="s">
        <v>163</v>
      </c>
      <c r="C765" s="319" t="s">
        <v>104</v>
      </c>
      <c r="D765" s="320">
        <v>46080</v>
      </c>
      <c r="E765" s="321">
        <v>46083</v>
      </c>
      <c r="F765" s="322"/>
      <c r="G765" s="322"/>
      <c r="H765" s="322"/>
      <c r="I765" s="322" t="s">
        <v>165</v>
      </c>
      <c r="J765" s="322" t="s">
        <v>165</v>
      </c>
      <c r="K765" s="322">
        <v>-950</v>
      </c>
      <c r="L765" s="319" t="s">
        <v>392</v>
      </c>
      <c r="M765" s="319">
        <v>513229</v>
      </c>
      <c r="N765" s="319">
        <v>3229</v>
      </c>
      <c r="O765" s="319" t="s">
        <v>2000</v>
      </c>
      <c r="P765" s="323" t="s">
        <v>2001</v>
      </c>
      <c r="Q765" s="319" t="s">
        <v>177</v>
      </c>
      <c r="R765" s="324">
        <v>33863.33</v>
      </c>
      <c r="S765" s="324">
        <v>3262.5</v>
      </c>
      <c r="T765" s="325">
        <f t="shared" si="144"/>
        <v>37125.83</v>
      </c>
      <c r="U765" s="326">
        <v>9</v>
      </c>
      <c r="V765" s="324">
        <v>1343.78</v>
      </c>
      <c r="W765" s="327">
        <v>95</v>
      </c>
      <c r="X765" s="328"/>
      <c r="Y765" s="327">
        <f t="shared" si="145"/>
        <v>1248.78</v>
      </c>
      <c r="Z765" s="329">
        <f t="shared" si="146"/>
        <v>3.6195285061640367E-2</v>
      </c>
      <c r="AA765" s="328">
        <v>0</v>
      </c>
      <c r="AB765" s="327">
        <v>-5566.67</v>
      </c>
      <c r="AC765" s="327"/>
      <c r="AD765" s="327" t="s">
        <v>2057</v>
      </c>
      <c r="AE765" s="330">
        <v>7.0000000000000007E-2</v>
      </c>
      <c r="AF765" s="330">
        <v>0.1</v>
      </c>
      <c r="AG765" s="327">
        <f t="shared" si="147"/>
        <v>87.414600000000007</v>
      </c>
      <c r="AH765" s="327"/>
      <c r="AI765" s="327">
        <f t="shared" si="148"/>
        <v>87.414600000000007</v>
      </c>
      <c r="AJ765" s="319" t="s">
        <v>164</v>
      </c>
      <c r="AK765" s="319">
        <v>30</v>
      </c>
      <c r="AL765" s="326">
        <v>50</v>
      </c>
      <c r="AM765" s="331">
        <f t="shared" si="149"/>
        <v>1</v>
      </c>
      <c r="AN765" s="331">
        <f t="shared" si="150"/>
        <v>1</v>
      </c>
      <c r="AO765" s="331"/>
      <c r="AP765" s="331"/>
      <c r="AQ765" s="331">
        <f t="shared" si="151"/>
        <v>1</v>
      </c>
      <c r="AR765" s="332" t="str">
        <f>IF(A765="","",VLOOKUP(A765,'Base Sites'!A:B,2,FALSE))</f>
        <v>Valauto Arras</v>
      </c>
      <c r="AS765" s="332" t="str">
        <f t="shared" si="152"/>
        <v>VOLKSWAGEN</v>
      </c>
      <c r="AT765" s="331"/>
      <c r="AU765" s="333" t="str">
        <f>IF(A765="","",VLOOKUP(L765,'Base Vendeurs'!A:B,2,FALSE))</f>
        <v>Valauto Arras</v>
      </c>
      <c r="AV765" s="327">
        <f t="shared" si="153"/>
        <v>1343.78</v>
      </c>
      <c r="AW765" s="329">
        <f t="shared" si="154"/>
        <v>3.6195285061640367E-2</v>
      </c>
      <c r="AX765" s="333" t="str">
        <f t="shared" si="155"/>
        <v>NON</v>
      </c>
      <c r="AY765" s="231">
        <f>+MargesVN[[#This Row],[Total COM]]+MargesVN[[#This Row],[EXT GIE]]+MargesVN[[#This Row],[Forfait immat]]</f>
        <v>167.41460000000001</v>
      </c>
    </row>
    <row r="766" spans="1:51" s="231" customFormat="1" ht="11.25" customHeight="1" x14ac:dyDescent="0.25">
      <c r="A766" s="45">
        <v>30</v>
      </c>
      <c r="B766" s="45" t="s">
        <v>163</v>
      </c>
      <c r="C766" s="45" t="s">
        <v>104</v>
      </c>
      <c r="D766" s="44">
        <v>46052</v>
      </c>
      <c r="E766" s="65">
        <v>46055</v>
      </c>
      <c r="F766" s="35"/>
      <c r="G766" s="35"/>
      <c r="H766" s="35"/>
      <c r="I766" s="35"/>
      <c r="J766" s="35"/>
      <c r="K766" s="35">
        <v>0</v>
      </c>
      <c r="L766" s="45" t="s">
        <v>70</v>
      </c>
      <c r="M766" s="45">
        <v>513238</v>
      </c>
      <c r="N766" s="45">
        <v>3238</v>
      </c>
      <c r="O766" s="45" t="s">
        <v>964</v>
      </c>
      <c r="P766" s="66" t="s">
        <v>965</v>
      </c>
      <c r="Q766" s="45" t="s">
        <v>26</v>
      </c>
      <c r="R766" s="47">
        <v>48321.67</v>
      </c>
      <c r="S766" s="47">
        <v>666.67</v>
      </c>
      <c r="T766" s="48">
        <f t="shared" si="144"/>
        <v>48988.34</v>
      </c>
      <c r="U766" s="49">
        <v>43</v>
      </c>
      <c r="V766" s="47">
        <v>1074.77</v>
      </c>
      <c r="W766" s="46">
        <v>95</v>
      </c>
      <c r="X766" s="50"/>
      <c r="Y766" s="46">
        <f t="shared" si="145"/>
        <v>979.77</v>
      </c>
      <c r="Z766" s="51">
        <f t="shared" si="146"/>
        <v>2.1939302291116621E-2</v>
      </c>
      <c r="AA766" s="50">
        <v>0</v>
      </c>
      <c r="AB766" s="46">
        <v>0</v>
      </c>
      <c r="AC766" s="46"/>
      <c r="AD766" s="46"/>
      <c r="AE766" s="52">
        <v>0.1</v>
      </c>
      <c r="AF766" s="52">
        <v>0.1</v>
      </c>
      <c r="AG766" s="46">
        <f t="shared" si="147"/>
        <v>97.977000000000004</v>
      </c>
      <c r="AH766" s="46"/>
      <c r="AI766" s="46">
        <f t="shared" si="148"/>
        <v>97.977000000000004</v>
      </c>
      <c r="AJ766" s="45" t="s">
        <v>164</v>
      </c>
      <c r="AK766" s="45">
        <v>0</v>
      </c>
      <c r="AL766" s="49">
        <v>20</v>
      </c>
      <c r="AM766" s="238">
        <f t="shared" si="149"/>
        <v>1</v>
      </c>
      <c r="AN766" s="238">
        <f t="shared" si="150"/>
        <v>1</v>
      </c>
      <c r="AO766" s="238"/>
      <c r="AP766" s="238"/>
      <c r="AQ766" s="238">
        <f t="shared" si="151"/>
        <v>1</v>
      </c>
      <c r="AR766" s="96" t="str">
        <f>IF(A766="","",VLOOKUP(A766,'Base Sites'!A:B,2,FALSE))</f>
        <v>Valauto Lambersart VW</v>
      </c>
      <c r="AS766" s="96" t="str">
        <f t="shared" si="152"/>
        <v>VOLKSWAGEN</v>
      </c>
      <c r="AT766" s="238"/>
      <c r="AU766" s="231" t="str">
        <f>IF(A766="","",VLOOKUP(L766,'Base Vendeurs'!A:B,2,FALSE))</f>
        <v>Sociétés NORD</v>
      </c>
      <c r="AV766" s="46">
        <f t="shared" si="153"/>
        <v>1074.77</v>
      </c>
      <c r="AW766" s="51">
        <f t="shared" si="154"/>
        <v>2.1939302291116621E-2</v>
      </c>
      <c r="AX766" s="231" t="str">
        <f t="shared" si="155"/>
        <v>NON</v>
      </c>
      <c r="AY766" s="231">
        <f>+MargesVN[[#This Row],[Total COM]]+MargesVN[[#This Row],[EXT GIE]]+MargesVN[[#This Row],[Forfait immat]]</f>
        <v>117.977</v>
      </c>
    </row>
    <row r="767" spans="1:51" s="231" customFormat="1" ht="11.25" customHeight="1" x14ac:dyDescent="0.25">
      <c r="A767" s="319">
        <v>45</v>
      </c>
      <c r="B767" s="319" t="s">
        <v>163</v>
      </c>
      <c r="C767" s="319" t="s">
        <v>104</v>
      </c>
      <c r="D767" s="320">
        <v>46111</v>
      </c>
      <c r="E767" s="321">
        <v>46104</v>
      </c>
      <c r="F767" s="322"/>
      <c r="G767" s="322"/>
      <c r="H767" s="322"/>
      <c r="I767" s="322"/>
      <c r="J767" s="322" t="s">
        <v>165</v>
      </c>
      <c r="K767" s="322"/>
      <c r="L767" s="319" t="s">
        <v>392</v>
      </c>
      <c r="M767" s="319">
        <v>513303</v>
      </c>
      <c r="N767" s="319">
        <v>3303</v>
      </c>
      <c r="O767" s="319" t="s">
        <v>2624</v>
      </c>
      <c r="P767" s="323" t="s">
        <v>2625</v>
      </c>
      <c r="Q767" s="319" t="s">
        <v>177</v>
      </c>
      <c r="R767" s="324">
        <v>33863.33</v>
      </c>
      <c r="S767" s="324">
        <v>1725</v>
      </c>
      <c r="T767" s="325">
        <f t="shared" si="144"/>
        <v>35588.33</v>
      </c>
      <c r="U767" s="326">
        <v>40</v>
      </c>
      <c r="V767" s="324">
        <v>1652.85</v>
      </c>
      <c r="W767" s="327">
        <v>95</v>
      </c>
      <c r="X767" s="328"/>
      <c r="Y767" s="327">
        <f t="shared" si="145"/>
        <v>1557.85</v>
      </c>
      <c r="Z767" s="329">
        <f t="shared" si="146"/>
        <v>4.6443595414564262E-2</v>
      </c>
      <c r="AA767" s="328">
        <v>0</v>
      </c>
      <c r="AB767" s="327">
        <v>-5566.67</v>
      </c>
      <c r="AC767" s="327"/>
      <c r="AD767" s="327"/>
      <c r="AE767" s="330">
        <v>7.0000000000000007E-2</v>
      </c>
      <c r="AF767" s="330">
        <v>7.0000000000000007E-2</v>
      </c>
      <c r="AG767" s="327">
        <f t="shared" si="147"/>
        <v>109.04950000000001</v>
      </c>
      <c r="AH767" s="327"/>
      <c r="AI767" s="327">
        <f t="shared" si="148"/>
        <v>109.04950000000001</v>
      </c>
      <c r="AJ767" s="319" t="s">
        <v>164</v>
      </c>
      <c r="AK767" s="319">
        <v>30</v>
      </c>
      <c r="AL767" s="326">
        <v>50</v>
      </c>
      <c r="AM767" s="331">
        <f t="shared" si="149"/>
        <v>1</v>
      </c>
      <c r="AN767" s="331">
        <f t="shared" si="150"/>
        <v>1</v>
      </c>
      <c r="AO767" s="331"/>
      <c r="AP767" s="331"/>
      <c r="AQ767" s="331">
        <f t="shared" si="151"/>
        <v>1</v>
      </c>
      <c r="AR767" s="332" t="str">
        <f>IF(A767="","",VLOOKUP(A767,'Base Sites'!A:B,2,FALSE))</f>
        <v>Valauto Arras</v>
      </c>
      <c r="AS767" s="332" t="str">
        <f t="shared" si="152"/>
        <v>VOLKSWAGEN</v>
      </c>
      <c r="AT767" s="331"/>
      <c r="AU767" s="333" t="str">
        <f>IF(A767="","",VLOOKUP(L767,'Base Vendeurs'!A:B,2,FALSE))</f>
        <v>Valauto Arras</v>
      </c>
      <c r="AV767" s="327">
        <f t="shared" si="153"/>
        <v>1652.85</v>
      </c>
      <c r="AW767" s="329">
        <f t="shared" si="154"/>
        <v>4.6443595414564262E-2</v>
      </c>
      <c r="AX767" s="333" t="str">
        <f t="shared" si="155"/>
        <v>NON</v>
      </c>
      <c r="AY767" s="231">
        <f>+MargesVN[[#This Row],[Total COM]]+MargesVN[[#This Row],[EXT GIE]]+MargesVN[[#This Row],[Forfait immat]]</f>
        <v>189.04950000000002</v>
      </c>
    </row>
    <row r="768" spans="1:51" s="231" customFormat="1" ht="11.25" customHeight="1" x14ac:dyDescent="0.25">
      <c r="A768" s="45">
        <v>45</v>
      </c>
      <c r="B768" s="45" t="s">
        <v>163</v>
      </c>
      <c r="C768" s="45" t="s">
        <v>104</v>
      </c>
      <c r="D768" s="44">
        <v>46077</v>
      </c>
      <c r="E768" s="65">
        <v>46077</v>
      </c>
      <c r="F768" s="35"/>
      <c r="G768" s="35"/>
      <c r="H768" s="35"/>
      <c r="I768" s="35"/>
      <c r="J768" s="35"/>
      <c r="K768" s="35"/>
      <c r="L768" s="45" t="s">
        <v>262</v>
      </c>
      <c r="M768" s="45">
        <v>513304</v>
      </c>
      <c r="N768" s="45">
        <v>3304</v>
      </c>
      <c r="O768" s="45" t="s">
        <v>1861</v>
      </c>
      <c r="P768" s="66" t="s">
        <v>1862</v>
      </c>
      <c r="Q768" s="45" t="s">
        <v>157</v>
      </c>
      <c r="R768" s="47">
        <v>28533.33</v>
      </c>
      <c r="S768" s="47">
        <v>1250</v>
      </c>
      <c r="T768" s="48">
        <f t="shared" si="144"/>
        <v>29783.33</v>
      </c>
      <c r="U768" s="49">
        <v>5</v>
      </c>
      <c r="V768" s="318">
        <v>518.58000000000004</v>
      </c>
      <c r="W768" s="46">
        <v>95</v>
      </c>
      <c r="X768" s="50"/>
      <c r="Y768" s="46">
        <f t="shared" si="145"/>
        <v>423.58000000000004</v>
      </c>
      <c r="Z768" s="51">
        <f t="shared" si="146"/>
        <v>1.7411753487605316E-2</v>
      </c>
      <c r="AA768" s="50">
        <v>0</v>
      </c>
      <c r="AB768" s="46">
        <v>-3333.33</v>
      </c>
      <c r="AC768" s="46"/>
      <c r="AD768" s="46"/>
      <c r="AE768" s="52">
        <v>7.0000000000000007E-2</v>
      </c>
      <c r="AF768" s="52">
        <v>0.1</v>
      </c>
      <c r="AG768" s="46">
        <f t="shared" si="147"/>
        <v>29.650600000000004</v>
      </c>
      <c r="AH768" s="46"/>
      <c r="AI768" s="46">
        <f t="shared" si="148"/>
        <v>29.650600000000004</v>
      </c>
      <c r="AJ768" s="45" t="s">
        <v>164</v>
      </c>
      <c r="AK768" s="45">
        <v>0</v>
      </c>
      <c r="AL768" s="49" t="s">
        <v>293</v>
      </c>
      <c r="AM768" s="238">
        <f t="shared" si="149"/>
        <v>1</v>
      </c>
      <c r="AN768" s="238">
        <f t="shared" si="150"/>
        <v>1</v>
      </c>
      <c r="AO768" s="238">
        <v>916.67</v>
      </c>
      <c r="AP768" s="313">
        <v>46112</v>
      </c>
      <c r="AQ768" s="238">
        <f t="shared" si="151"/>
        <v>1</v>
      </c>
      <c r="AR768" s="96" t="str">
        <f>IF(A768="","",VLOOKUP(A768,'Base Sites'!A:B,2,FALSE))</f>
        <v>Valauto Arras</v>
      </c>
      <c r="AS768" s="96" t="str">
        <f t="shared" si="152"/>
        <v>VOLKSWAGEN</v>
      </c>
      <c r="AT768" s="238"/>
      <c r="AU768" s="231" t="str">
        <f>IF(A768="","",VLOOKUP(L768,'Base Vendeurs'!A:B,2,FALSE))</f>
        <v>Valauto Arras</v>
      </c>
      <c r="AV768" s="46">
        <f t="shared" si="153"/>
        <v>1435.25</v>
      </c>
      <c r="AW768" s="51">
        <f t="shared" si="154"/>
        <v>4.8189708806906408E-2</v>
      </c>
      <c r="AX768" s="231" t="str">
        <f t="shared" si="155"/>
        <v>NON</v>
      </c>
      <c r="AY768" s="231">
        <f>+MargesVN[[#This Row],[Total COM]]+MargesVN[[#This Row],[EXT GIE]]+MargesVN[[#This Row],[Forfait immat]]</f>
        <v>29.650600000000004</v>
      </c>
    </row>
    <row r="769" spans="1:51" s="231" customFormat="1" ht="11.25" customHeight="1" x14ac:dyDescent="0.25">
      <c r="A769" s="401">
        <v>45</v>
      </c>
      <c r="B769" s="401" t="s">
        <v>163</v>
      </c>
      <c r="C769" s="401" t="s">
        <v>104</v>
      </c>
      <c r="D769" s="402">
        <v>46168</v>
      </c>
      <c r="E769" s="403">
        <v>46168</v>
      </c>
      <c r="F769" s="404"/>
      <c r="G769" s="404"/>
      <c r="H769" s="404"/>
      <c r="I769" s="404"/>
      <c r="J769" s="404"/>
      <c r="K769" s="404">
        <v>0</v>
      </c>
      <c r="L769" s="401" t="s">
        <v>262</v>
      </c>
      <c r="M769" s="401">
        <v>513305</v>
      </c>
      <c r="N769" s="401">
        <v>3305</v>
      </c>
      <c r="O769" s="401" t="s">
        <v>4067</v>
      </c>
      <c r="P769" s="405" t="s">
        <v>4068</v>
      </c>
      <c r="Q769" s="401" t="s">
        <v>93</v>
      </c>
      <c r="R769" s="406">
        <v>31472.33</v>
      </c>
      <c r="S769" s="406">
        <v>1800.01</v>
      </c>
      <c r="T769" s="407">
        <f t="shared" si="144"/>
        <v>33272.340000000004</v>
      </c>
      <c r="U769" s="408">
        <v>13</v>
      </c>
      <c r="V769" s="406">
        <v>888.67</v>
      </c>
      <c r="W769" s="409">
        <v>95</v>
      </c>
      <c r="X769" s="410"/>
      <c r="Y769" s="409">
        <f t="shared" si="145"/>
        <v>793.67</v>
      </c>
      <c r="Z769" s="411">
        <f t="shared" si="146"/>
        <v>2.6708972077106687E-2</v>
      </c>
      <c r="AA769" s="410">
        <v>-500</v>
      </c>
      <c r="AB769" s="409">
        <v>0</v>
      </c>
      <c r="AC769" s="409"/>
      <c r="AD769" s="409"/>
      <c r="AE769" s="412">
        <v>0.08</v>
      </c>
      <c r="AF769" s="412">
        <v>7.0000000000000007E-2</v>
      </c>
      <c r="AG769" s="409">
        <f t="shared" si="147"/>
        <v>63.493600000000001</v>
      </c>
      <c r="AH769" s="409"/>
      <c r="AI769" s="409">
        <f t="shared" si="148"/>
        <v>63.493600000000001</v>
      </c>
      <c r="AJ769" s="401" t="s">
        <v>164</v>
      </c>
      <c r="AK769" s="401">
        <v>0</v>
      </c>
      <c r="AL769" s="408" t="s">
        <v>293</v>
      </c>
      <c r="AM769" s="413">
        <f t="shared" si="149"/>
        <v>1</v>
      </c>
      <c r="AN769" s="413">
        <f t="shared" si="150"/>
        <v>1</v>
      </c>
      <c r="AO769" s="413"/>
      <c r="AP769" s="413"/>
      <c r="AQ769" s="413">
        <f t="shared" si="151"/>
        <v>1</v>
      </c>
      <c r="AR769" s="414" t="str">
        <f>IF(A769="","",VLOOKUP(A769,'Base Sites'!A:B,2,FALSE))</f>
        <v>Valauto Arras</v>
      </c>
      <c r="AS769" s="414" t="str">
        <f t="shared" si="152"/>
        <v>VOLKSWAGEN</v>
      </c>
      <c r="AT769" s="413"/>
      <c r="AU769" s="415" t="str">
        <f>IF(A769="","",VLOOKUP(L769,'Base Vendeurs'!A:B,2,FALSE))</f>
        <v>Valauto Arras</v>
      </c>
      <c r="AV769" s="409">
        <f t="shared" si="153"/>
        <v>888.67</v>
      </c>
      <c r="AW769" s="411">
        <f t="shared" si="154"/>
        <v>2.6708972077106687E-2</v>
      </c>
      <c r="AX769" s="415" t="str">
        <f t="shared" si="155"/>
        <v>NON</v>
      </c>
      <c r="AY769" s="231">
        <f>+MargesVN[[#This Row],[Total COM]]+MargesVN[[#This Row],[EXT GIE]]+MargesVN[[#This Row],[Forfait immat]]</f>
        <v>63.493600000000001</v>
      </c>
    </row>
    <row r="770" spans="1:51" s="231" customFormat="1" ht="11.25" customHeight="1" x14ac:dyDescent="0.25">
      <c r="A770" s="431">
        <v>45</v>
      </c>
      <c r="B770" s="431" t="s">
        <v>163</v>
      </c>
      <c r="C770" s="431" t="s">
        <v>104</v>
      </c>
      <c r="D770" s="432">
        <v>46195</v>
      </c>
      <c r="E770" s="433">
        <v>46196</v>
      </c>
      <c r="F770" s="434"/>
      <c r="G770" s="434"/>
      <c r="H770" s="434"/>
      <c r="I770" s="434"/>
      <c r="J770" s="434"/>
      <c r="K770" s="434"/>
      <c r="L770" s="431" t="s">
        <v>262</v>
      </c>
      <c r="M770" s="431">
        <v>513311</v>
      </c>
      <c r="N770" s="431">
        <v>3311</v>
      </c>
      <c r="O770" s="431" t="s">
        <v>5066</v>
      </c>
      <c r="P770" s="435" t="s">
        <v>5067</v>
      </c>
      <c r="Q770" s="431" t="s">
        <v>23</v>
      </c>
      <c r="R770" s="436">
        <v>22014</v>
      </c>
      <c r="S770" s="436">
        <v>8.33</v>
      </c>
      <c r="T770" s="437">
        <f t="shared" si="144"/>
        <v>22022.33</v>
      </c>
      <c r="U770" s="438">
        <v>17</v>
      </c>
      <c r="V770" s="436">
        <v>743.23</v>
      </c>
      <c r="W770" s="439">
        <v>95</v>
      </c>
      <c r="X770" s="440"/>
      <c r="Y770" s="439">
        <f t="shared" si="145"/>
        <v>648.23</v>
      </c>
      <c r="Z770" s="441">
        <f t="shared" si="146"/>
        <v>3.3748926657624329E-2</v>
      </c>
      <c r="AA770" s="440">
        <v>0</v>
      </c>
      <c r="AB770" s="439">
        <v>-1273.3399999999999</v>
      </c>
      <c r="AC770" s="439"/>
      <c r="AD770" s="439"/>
      <c r="AE770" s="442">
        <v>0.1</v>
      </c>
      <c r="AF770" s="442">
        <v>0.1</v>
      </c>
      <c r="AG770" s="439">
        <f t="shared" si="147"/>
        <v>64.823000000000008</v>
      </c>
      <c r="AH770" s="439"/>
      <c r="AI770" s="439">
        <f t="shared" si="148"/>
        <v>64.823000000000008</v>
      </c>
      <c r="AJ770" s="431" t="s">
        <v>164</v>
      </c>
      <c r="AK770" s="431">
        <v>30</v>
      </c>
      <c r="AL770" s="438"/>
      <c r="AM770" s="443">
        <f t="shared" si="149"/>
        <v>0</v>
      </c>
      <c r="AN770" s="443">
        <f t="shared" si="150"/>
        <v>1</v>
      </c>
      <c r="AO770" s="443"/>
      <c r="AP770" s="443"/>
      <c r="AQ770" s="443">
        <f t="shared" si="151"/>
        <v>0</v>
      </c>
      <c r="AR770" s="444" t="str">
        <f>IF(A770="","",VLOOKUP(A770,'Base Sites'!A:B,2,FALSE))</f>
        <v>Valauto Arras</v>
      </c>
      <c r="AS770" s="444" t="str">
        <f t="shared" si="152"/>
        <v>VOLKSWAGEN</v>
      </c>
      <c r="AT770" s="443"/>
      <c r="AU770" s="445" t="str">
        <f>IF(A770="","",VLOOKUP(L770,'Base Vendeurs'!A:B,2,FALSE))</f>
        <v>Valauto Arras</v>
      </c>
      <c r="AV770" s="439">
        <f t="shared" si="153"/>
        <v>743.23</v>
      </c>
      <c r="AW770" s="441">
        <f t="shared" si="154"/>
        <v>3.3748926657624329E-2</v>
      </c>
      <c r="AX770" s="445" t="str">
        <f t="shared" si="155"/>
        <v>NON</v>
      </c>
      <c r="AY770" s="231">
        <f>+MargesVN[[#This Row],[Total COM]]+MargesVN[[#This Row],[EXT GIE]]+MargesVN[[#This Row],[Forfait immat]]</f>
        <v>94.823000000000008</v>
      </c>
    </row>
    <row r="771" spans="1:51" s="231" customFormat="1" ht="11.25" customHeight="1" x14ac:dyDescent="0.25">
      <c r="A771" s="431">
        <v>45</v>
      </c>
      <c r="B771" s="431" t="s">
        <v>163</v>
      </c>
      <c r="C771" s="431" t="s">
        <v>104</v>
      </c>
      <c r="D771" s="432">
        <v>46184</v>
      </c>
      <c r="E771" s="433">
        <v>46184</v>
      </c>
      <c r="F771" s="434"/>
      <c r="G771" s="434"/>
      <c r="H771" s="434"/>
      <c r="I771" s="434"/>
      <c r="J771" s="434"/>
      <c r="K771" s="434">
        <v>0</v>
      </c>
      <c r="L771" s="431" t="s">
        <v>262</v>
      </c>
      <c r="M771" s="431">
        <v>513318</v>
      </c>
      <c r="N771" s="431">
        <v>3318</v>
      </c>
      <c r="O771" s="431" t="s">
        <v>5047</v>
      </c>
      <c r="P771" s="435" t="s">
        <v>5048</v>
      </c>
      <c r="Q771" s="431" t="s">
        <v>205</v>
      </c>
      <c r="R771" s="436">
        <v>41363.33</v>
      </c>
      <c r="S771" s="436">
        <v>7270.83</v>
      </c>
      <c r="T771" s="437">
        <f t="shared" si="144"/>
        <v>48634.16</v>
      </c>
      <c r="U771" s="438">
        <v>112</v>
      </c>
      <c r="V771" s="436">
        <v>1239.53</v>
      </c>
      <c r="W771" s="439">
        <v>95</v>
      </c>
      <c r="X771" s="440"/>
      <c r="Y771" s="439">
        <f t="shared" si="145"/>
        <v>1144.53</v>
      </c>
      <c r="Z771" s="441">
        <f t="shared" si="146"/>
        <v>2.5486818318646808E-2</v>
      </c>
      <c r="AA771" s="440">
        <v>0</v>
      </c>
      <c r="AB771" s="439">
        <v>0</v>
      </c>
      <c r="AC771" s="439"/>
      <c r="AD771" s="439"/>
      <c r="AE771" s="442">
        <v>7.0000000000000007E-2</v>
      </c>
      <c r="AF771" s="442">
        <v>0.1</v>
      </c>
      <c r="AG771" s="439">
        <f t="shared" si="147"/>
        <v>80.117100000000008</v>
      </c>
      <c r="AH771" s="439"/>
      <c r="AI771" s="439">
        <f t="shared" si="148"/>
        <v>80.117100000000008</v>
      </c>
      <c r="AJ771" s="431" t="s">
        <v>164</v>
      </c>
      <c r="AK771" s="431">
        <v>0</v>
      </c>
      <c r="AL771" s="438"/>
      <c r="AM771" s="443">
        <f t="shared" si="149"/>
        <v>0</v>
      </c>
      <c r="AN771" s="443">
        <f t="shared" si="150"/>
        <v>1</v>
      </c>
      <c r="AO771" s="443"/>
      <c r="AP771" s="443"/>
      <c r="AQ771" s="443">
        <f t="shared" si="151"/>
        <v>0</v>
      </c>
      <c r="AR771" s="444" t="str">
        <f>IF(A771="","",VLOOKUP(A771,'Base Sites'!A:B,2,FALSE))</f>
        <v>Valauto Arras</v>
      </c>
      <c r="AS771" s="444" t="str">
        <f t="shared" si="152"/>
        <v>VOLKSWAGEN</v>
      </c>
      <c r="AT771" s="443"/>
      <c r="AU771" s="445" t="str">
        <f>IF(A771="","",VLOOKUP(L771,'Base Vendeurs'!A:B,2,FALSE))</f>
        <v>Valauto Arras</v>
      </c>
      <c r="AV771" s="439">
        <f t="shared" si="153"/>
        <v>1239.53</v>
      </c>
      <c r="AW771" s="441">
        <f t="shared" si="154"/>
        <v>2.5486818318646808E-2</v>
      </c>
      <c r="AX771" s="445" t="str">
        <f t="shared" si="155"/>
        <v>NON</v>
      </c>
      <c r="AY771" s="231">
        <f>+MargesVN[[#This Row],[Total COM]]+MargesVN[[#This Row],[EXT GIE]]+MargesVN[[#This Row],[Forfait immat]]</f>
        <v>80.117100000000008</v>
      </c>
    </row>
    <row r="772" spans="1:51" s="231" customFormat="1" ht="11.25" customHeight="1" x14ac:dyDescent="0.25">
      <c r="A772" s="259">
        <v>45</v>
      </c>
      <c r="B772" s="259" t="s">
        <v>163</v>
      </c>
      <c r="C772" s="259" t="s">
        <v>104</v>
      </c>
      <c r="D772" s="150">
        <v>46041</v>
      </c>
      <c r="E772" s="260">
        <v>46041</v>
      </c>
      <c r="F772" s="151"/>
      <c r="G772" s="151"/>
      <c r="H772" s="151"/>
      <c r="I772" s="151"/>
      <c r="J772" s="151"/>
      <c r="K772" s="151">
        <v>0</v>
      </c>
      <c r="L772" s="259" t="s">
        <v>325</v>
      </c>
      <c r="M772" s="259">
        <v>513319</v>
      </c>
      <c r="N772" s="259">
        <v>3319</v>
      </c>
      <c r="O772" s="259" t="s">
        <v>1065</v>
      </c>
      <c r="P772" s="261" t="s">
        <v>1066</v>
      </c>
      <c r="Q772" s="259" t="s">
        <v>23</v>
      </c>
      <c r="R772" s="152">
        <v>20605.669999999998</v>
      </c>
      <c r="S772" s="152">
        <v>550</v>
      </c>
      <c r="T772" s="153">
        <f t="shared" si="144"/>
        <v>21155.67</v>
      </c>
      <c r="U772" s="154">
        <v>56</v>
      </c>
      <c r="V772" s="152">
        <v>340.41</v>
      </c>
      <c r="W772" s="262">
        <v>95</v>
      </c>
      <c r="X772" s="155"/>
      <c r="Y772" s="262">
        <f t="shared" si="145"/>
        <v>245.41000000000003</v>
      </c>
      <c r="Z772" s="156">
        <f t="shared" si="146"/>
        <v>1.6090721778133241E-2</v>
      </c>
      <c r="AA772" s="155">
        <v>0</v>
      </c>
      <c r="AB772" s="262">
        <v>-2538.6799999999998</v>
      </c>
      <c r="AC772" s="262"/>
      <c r="AD772" s="262"/>
      <c r="AE772" s="157">
        <v>0.1</v>
      </c>
      <c r="AF772" s="157">
        <v>0.13</v>
      </c>
      <c r="AG772" s="262">
        <f t="shared" si="147"/>
        <v>24.541000000000004</v>
      </c>
      <c r="AH772" s="262"/>
      <c r="AI772" s="262">
        <f t="shared" si="148"/>
        <v>24.541000000000004</v>
      </c>
      <c r="AJ772" s="259" t="s">
        <v>164</v>
      </c>
      <c r="AK772" s="259">
        <v>30</v>
      </c>
      <c r="AL772" s="154"/>
      <c r="AM772" s="263">
        <f t="shared" si="149"/>
        <v>0</v>
      </c>
      <c r="AN772" s="263">
        <f t="shared" si="150"/>
        <v>1</v>
      </c>
      <c r="AO772" s="263"/>
      <c r="AP772" s="263"/>
      <c r="AQ772" s="263">
        <f t="shared" si="151"/>
        <v>0</v>
      </c>
      <c r="AR772" s="158" t="str">
        <f>IF(A772="","",VLOOKUP(A772,'Base Sites'!A:B,2,FALSE))</f>
        <v>Valauto Arras</v>
      </c>
      <c r="AS772" s="158" t="str">
        <f t="shared" si="152"/>
        <v>VOLKSWAGEN</v>
      </c>
      <c r="AT772" s="263"/>
      <c r="AU772" s="264" t="str">
        <f>IF(A772="","",VLOOKUP(L772,'Base Vendeurs'!A:B,2,FALSE))</f>
        <v>Valauto Arras</v>
      </c>
      <c r="AV772" s="251">
        <f t="shared" si="153"/>
        <v>340.41</v>
      </c>
      <c r="AW772" s="156">
        <f t="shared" si="154"/>
        <v>1.6090721778133241E-2</v>
      </c>
      <c r="AX772" s="237" t="str">
        <f t="shared" si="155"/>
        <v>NON</v>
      </c>
      <c r="AY772" s="231">
        <f>+MargesVN[[#This Row],[Total COM]]+MargesVN[[#This Row],[EXT GIE]]+MargesVN[[#This Row],[Forfait immat]]</f>
        <v>54.541000000000004</v>
      </c>
    </row>
    <row r="773" spans="1:51" s="231" customFormat="1" ht="11.25" customHeight="1" x14ac:dyDescent="0.25">
      <c r="A773" s="354">
        <v>45</v>
      </c>
      <c r="B773" s="354" t="s">
        <v>185</v>
      </c>
      <c r="C773" s="354" t="s">
        <v>104</v>
      </c>
      <c r="D773" s="355">
        <v>46128</v>
      </c>
      <c r="E773" s="356">
        <v>46128</v>
      </c>
      <c r="F773" s="357" t="s">
        <v>165</v>
      </c>
      <c r="G773" s="357"/>
      <c r="H773" s="357"/>
      <c r="I773" s="357"/>
      <c r="J773" s="357"/>
      <c r="K773" s="357"/>
      <c r="L773" s="354" t="s">
        <v>33</v>
      </c>
      <c r="M773" s="354">
        <v>513320</v>
      </c>
      <c r="N773" s="354">
        <v>3320</v>
      </c>
      <c r="O773" s="354" t="s">
        <v>3403</v>
      </c>
      <c r="P773" s="358" t="s">
        <v>65</v>
      </c>
      <c r="Q773" s="354" t="s">
        <v>26</v>
      </c>
      <c r="R773" s="359">
        <v>37113.33</v>
      </c>
      <c r="S773" s="359">
        <v>666.67</v>
      </c>
      <c r="T773" s="360">
        <f t="shared" si="144"/>
        <v>37780</v>
      </c>
      <c r="U773" s="361">
        <v>20</v>
      </c>
      <c r="V773" s="359">
        <v>10.6</v>
      </c>
      <c r="W773" s="362">
        <v>95</v>
      </c>
      <c r="X773" s="363"/>
      <c r="Y773" s="362">
        <f t="shared" si="145"/>
        <v>-84.4</v>
      </c>
      <c r="Z773" s="364">
        <f t="shared" si="146"/>
        <v>2.8057173107464269E-4</v>
      </c>
      <c r="AA773" s="363">
        <v>0</v>
      </c>
      <c r="AB773" s="362">
        <v>0</v>
      </c>
      <c r="AC773" s="362"/>
      <c r="AD773" s="362" t="s">
        <v>230</v>
      </c>
      <c r="AE773" s="365"/>
      <c r="AF773" s="365">
        <v>0</v>
      </c>
      <c r="AG773" s="362">
        <f t="shared" si="147"/>
        <v>0</v>
      </c>
      <c r="AH773" s="362"/>
      <c r="AI773" s="362">
        <f t="shared" si="148"/>
        <v>0</v>
      </c>
      <c r="AJ773" s="354" t="s">
        <v>149</v>
      </c>
      <c r="AK773" s="354">
        <v>0</v>
      </c>
      <c r="AL773" s="361" t="s">
        <v>293</v>
      </c>
      <c r="AM773" s="366">
        <f t="shared" si="149"/>
        <v>1</v>
      </c>
      <c r="AN773" s="366">
        <f t="shared" si="150"/>
        <v>1</v>
      </c>
      <c r="AO773" s="366"/>
      <c r="AP773" s="366"/>
      <c r="AQ773" s="366">
        <f t="shared" si="151"/>
        <v>1</v>
      </c>
      <c r="AR773" s="367" t="str">
        <f>IF(A773="","",VLOOKUP(A773,'Base Sites'!A:B,2,FALSE))</f>
        <v>Valauto Arras</v>
      </c>
      <c r="AS773" s="367" t="str">
        <f t="shared" si="152"/>
        <v>VOLKSWAGEN</v>
      </c>
      <c r="AT773" s="366"/>
      <c r="AU773" s="368" t="str">
        <f>IF(A773="","",VLOOKUP(L773,'Base Vendeurs'!A:B,2,FALSE))</f>
        <v>Sociétés NORD</v>
      </c>
      <c r="AV773" s="362">
        <f t="shared" si="153"/>
        <v>10.6</v>
      </c>
      <c r="AW773" s="364">
        <f t="shared" si="154"/>
        <v>2.8057173107464269E-4</v>
      </c>
      <c r="AX773" s="368" t="str">
        <f t="shared" si="155"/>
        <v>NON</v>
      </c>
      <c r="AY773" s="231">
        <f>+MargesVN[[#This Row],[Total COM]]+MargesVN[[#This Row],[EXT GIE]]+MargesVN[[#This Row],[Forfait immat]]</f>
        <v>0</v>
      </c>
    </row>
    <row r="774" spans="1:51" s="231" customFormat="1" ht="11.25" customHeight="1" x14ac:dyDescent="0.25">
      <c r="A774" s="401">
        <v>45</v>
      </c>
      <c r="B774" s="401" t="s">
        <v>183</v>
      </c>
      <c r="C774" s="401" t="s">
        <v>104</v>
      </c>
      <c r="D774" s="402">
        <v>46149</v>
      </c>
      <c r="E774" s="403">
        <v>46157</v>
      </c>
      <c r="F774" s="404"/>
      <c r="G774" s="404"/>
      <c r="H774" s="404"/>
      <c r="I774" s="404" t="s">
        <v>165</v>
      </c>
      <c r="J774" s="404"/>
      <c r="K774" s="404">
        <v>35</v>
      </c>
      <c r="L774" s="401" t="s">
        <v>262</v>
      </c>
      <c r="M774" s="401">
        <v>513321</v>
      </c>
      <c r="N774" s="401">
        <v>3321</v>
      </c>
      <c r="O774" s="401" t="s">
        <v>4089</v>
      </c>
      <c r="P774" s="405" t="s">
        <v>4090</v>
      </c>
      <c r="Q774" s="401" t="s">
        <v>93</v>
      </c>
      <c r="R774" s="406">
        <v>31472.33</v>
      </c>
      <c r="S774" s="406">
        <v>1016.67</v>
      </c>
      <c r="T774" s="407">
        <f t="shared" si="144"/>
        <v>32489</v>
      </c>
      <c r="U774" s="408">
        <v>29</v>
      </c>
      <c r="V774" s="406">
        <v>1069.67</v>
      </c>
      <c r="W774" s="409">
        <v>95</v>
      </c>
      <c r="X774" s="410"/>
      <c r="Y774" s="409">
        <f t="shared" si="145"/>
        <v>974.67000000000007</v>
      </c>
      <c r="Z774" s="411">
        <f t="shared" si="146"/>
        <v>3.2924066607159345E-2</v>
      </c>
      <c r="AA774" s="410">
        <v>0</v>
      </c>
      <c r="AB774" s="409">
        <v>0</v>
      </c>
      <c r="AC774" s="409"/>
      <c r="AD774" s="409" t="s">
        <v>4393</v>
      </c>
      <c r="AE774" s="412">
        <v>0.1</v>
      </c>
      <c r="AF774" s="412">
        <v>0.1</v>
      </c>
      <c r="AG774" s="409">
        <f t="shared" si="147"/>
        <v>97.467000000000013</v>
      </c>
      <c r="AH774" s="409"/>
      <c r="AI774" s="409">
        <f t="shared" si="148"/>
        <v>97.467000000000013</v>
      </c>
      <c r="AJ774" s="401" t="s">
        <v>164</v>
      </c>
      <c r="AK774" s="401">
        <v>0</v>
      </c>
      <c r="AL774" s="408"/>
      <c r="AM774" s="413">
        <f t="shared" si="149"/>
        <v>0</v>
      </c>
      <c r="AN774" s="413">
        <f t="shared" si="150"/>
        <v>1</v>
      </c>
      <c r="AO774" s="413"/>
      <c r="AP774" s="413"/>
      <c r="AQ774" s="413">
        <f t="shared" si="151"/>
        <v>0</v>
      </c>
      <c r="AR774" s="414" t="str">
        <f>IF(A774="","",VLOOKUP(A774,'Base Sites'!A:B,2,FALSE))</f>
        <v>Valauto Arras</v>
      </c>
      <c r="AS774" s="414" t="str">
        <f t="shared" si="152"/>
        <v>VOLKSWAGEN</v>
      </c>
      <c r="AT774" s="413"/>
      <c r="AU774" s="415" t="str">
        <f>IF(A774="","",VLOOKUP(L774,'Base Vendeurs'!A:B,2,FALSE))</f>
        <v>Valauto Arras</v>
      </c>
      <c r="AV774" s="409">
        <f t="shared" si="153"/>
        <v>1069.67</v>
      </c>
      <c r="AW774" s="411">
        <f t="shared" si="154"/>
        <v>3.2924066607159345E-2</v>
      </c>
      <c r="AX774" s="415" t="str">
        <f t="shared" si="155"/>
        <v>NON</v>
      </c>
      <c r="AY774" s="231">
        <f>+MargesVN[[#This Row],[Total COM]]+MargesVN[[#This Row],[EXT GIE]]+MargesVN[[#This Row],[Forfait immat]]</f>
        <v>97.467000000000013</v>
      </c>
    </row>
    <row r="775" spans="1:51" s="231" customFormat="1" ht="11.25" customHeight="1" x14ac:dyDescent="0.25">
      <c r="A775" s="319">
        <v>45</v>
      </c>
      <c r="B775" s="319" t="s">
        <v>183</v>
      </c>
      <c r="C775" s="319" t="s">
        <v>104</v>
      </c>
      <c r="D775" s="320">
        <v>46098</v>
      </c>
      <c r="E775" s="321">
        <v>46098</v>
      </c>
      <c r="F775" s="322"/>
      <c r="G775" s="322"/>
      <c r="H775" s="322"/>
      <c r="I775" s="322" t="s">
        <v>165</v>
      </c>
      <c r="J775" s="322"/>
      <c r="K775" s="322">
        <v>-949.5</v>
      </c>
      <c r="L775" s="319" t="s">
        <v>392</v>
      </c>
      <c r="M775" s="319">
        <v>513324</v>
      </c>
      <c r="N775" s="319">
        <v>3324</v>
      </c>
      <c r="O775" s="319" t="s">
        <v>2806</v>
      </c>
      <c r="P775" s="323" t="s">
        <v>2001</v>
      </c>
      <c r="Q775" s="319" t="s">
        <v>157</v>
      </c>
      <c r="R775" s="324">
        <v>28533.33</v>
      </c>
      <c r="S775" s="324">
        <v>1250</v>
      </c>
      <c r="T775" s="325">
        <f t="shared" si="144"/>
        <v>29783.33</v>
      </c>
      <c r="U775" s="326">
        <v>21</v>
      </c>
      <c r="V775" s="324">
        <v>1018.58</v>
      </c>
      <c r="W775" s="327">
        <v>95</v>
      </c>
      <c r="X775" s="328"/>
      <c r="Y775" s="327">
        <f t="shared" si="145"/>
        <v>923.58</v>
      </c>
      <c r="Z775" s="329">
        <f t="shared" si="146"/>
        <v>3.4199668069352887E-2</v>
      </c>
      <c r="AA775" s="328">
        <v>0</v>
      </c>
      <c r="AB775" s="327">
        <v>-3333.33</v>
      </c>
      <c r="AC775" s="327"/>
      <c r="AD775" s="327" t="s">
        <v>2019</v>
      </c>
      <c r="AE775" s="330">
        <v>7.0000000000000007E-2</v>
      </c>
      <c r="AF775" s="330">
        <v>0.1</v>
      </c>
      <c r="AG775" s="327">
        <f t="shared" si="147"/>
        <v>64.650600000000011</v>
      </c>
      <c r="AH775" s="327"/>
      <c r="AI775" s="327">
        <f t="shared" si="148"/>
        <v>64.650600000000011</v>
      </c>
      <c r="AJ775" s="319" t="s">
        <v>164</v>
      </c>
      <c r="AK775" s="319">
        <v>0</v>
      </c>
      <c r="AL775" s="326"/>
      <c r="AM775" s="331">
        <f t="shared" si="149"/>
        <v>0</v>
      </c>
      <c r="AN775" s="331">
        <f t="shared" si="150"/>
        <v>1</v>
      </c>
      <c r="AO775" s="331"/>
      <c r="AP775" s="331"/>
      <c r="AQ775" s="331">
        <f t="shared" si="151"/>
        <v>0</v>
      </c>
      <c r="AR775" s="332" t="str">
        <f>IF(A775="","",VLOOKUP(A775,'Base Sites'!A:B,2,FALSE))</f>
        <v>Valauto Arras</v>
      </c>
      <c r="AS775" s="332" t="str">
        <f t="shared" si="152"/>
        <v>VOLKSWAGEN</v>
      </c>
      <c r="AT775" s="331"/>
      <c r="AU775" s="333" t="str">
        <f>IF(A775="","",VLOOKUP(L775,'Base Vendeurs'!A:B,2,FALSE))</f>
        <v>Valauto Arras</v>
      </c>
      <c r="AV775" s="327">
        <f t="shared" si="153"/>
        <v>1018.58</v>
      </c>
      <c r="AW775" s="329">
        <f t="shared" si="154"/>
        <v>3.4199668069352887E-2</v>
      </c>
      <c r="AX775" s="333" t="str">
        <f t="shared" si="155"/>
        <v>NON</v>
      </c>
      <c r="AY775" s="231">
        <f>+MargesVN[[#This Row],[Total COM]]+MargesVN[[#This Row],[EXT GIE]]+MargesVN[[#This Row],[Forfait immat]]</f>
        <v>64.650600000000011</v>
      </c>
    </row>
    <row r="776" spans="1:51" s="231" customFormat="1" ht="11.25" customHeight="1" x14ac:dyDescent="0.25">
      <c r="A776" s="431">
        <v>45</v>
      </c>
      <c r="B776" s="431" t="s">
        <v>163</v>
      </c>
      <c r="C776" s="431" t="s">
        <v>104</v>
      </c>
      <c r="D776" s="432">
        <v>46198</v>
      </c>
      <c r="E776" s="433">
        <v>46199</v>
      </c>
      <c r="F776" s="434"/>
      <c r="G776" s="434"/>
      <c r="H776" s="434"/>
      <c r="I776" s="434"/>
      <c r="J776" s="434"/>
      <c r="K776" s="434"/>
      <c r="L776" s="431" t="s">
        <v>262</v>
      </c>
      <c r="M776" s="431">
        <v>513326</v>
      </c>
      <c r="N776" s="431">
        <v>3326</v>
      </c>
      <c r="O776" s="431" t="s">
        <v>5045</v>
      </c>
      <c r="P776" s="435" t="s">
        <v>5046</v>
      </c>
      <c r="Q776" s="431" t="s">
        <v>177</v>
      </c>
      <c r="R776" s="436">
        <v>37605</v>
      </c>
      <c r="S776" s="436">
        <v>1470.83</v>
      </c>
      <c r="T776" s="437">
        <f t="shared" si="144"/>
        <v>39075.83</v>
      </c>
      <c r="U776" s="438">
        <v>77</v>
      </c>
      <c r="V776" s="436">
        <v>1671.98</v>
      </c>
      <c r="W776" s="439">
        <v>95</v>
      </c>
      <c r="X776" s="440"/>
      <c r="Y776" s="439">
        <f t="shared" si="145"/>
        <v>1576.98</v>
      </c>
      <c r="Z776" s="441">
        <f t="shared" si="146"/>
        <v>4.2788086651006516E-2</v>
      </c>
      <c r="AA776" s="440">
        <v>0</v>
      </c>
      <c r="AB776" s="439">
        <v>-5566.67</v>
      </c>
      <c r="AC776" s="439"/>
      <c r="AD776" s="439"/>
      <c r="AE776" s="442">
        <v>7.0000000000000007E-2</v>
      </c>
      <c r="AF776" s="442">
        <v>0.1</v>
      </c>
      <c r="AG776" s="439">
        <f t="shared" si="147"/>
        <v>110.38860000000001</v>
      </c>
      <c r="AH776" s="439"/>
      <c r="AI776" s="439">
        <f t="shared" si="148"/>
        <v>110.38860000000001</v>
      </c>
      <c r="AJ776" s="431" t="s">
        <v>164</v>
      </c>
      <c r="AK776" s="431">
        <v>30</v>
      </c>
      <c r="AL776" s="438">
        <v>50</v>
      </c>
      <c r="AM776" s="443">
        <f t="shared" si="149"/>
        <v>1</v>
      </c>
      <c r="AN776" s="443">
        <f t="shared" si="150"/>
        <v>1</v>
      </c>
      <c r="AO776" s="443"/>
      <c r="AP776" s="443"/>
      <c r="AQ776" s="443">
        <f t="shared" si="151"/>
        <v>1</v>
      </c>
      <c r="AR776" s="444" t="str">
        <f>IF(A776="","",VLOOKUP(A776,'Base Sites'!A:B,2,FALSE))</f>
        <v>Valauto Arras</v>
      </c>
      <c r="AS776" s="444" t="str">
        <f t="shared" si="152"/>
        <v>VOLKSWAGEN</v>
      </c>
      <c r="AT776" s="443"/>
      <c r="AU776" s="445" t="str">
        <f>IF(A776="","",VLOOKUP(L776,'Base Vendeurs'!A:B,2,FALSE))</f>
        <v>Valauto Arras</v>
      </c>
      <c r="AV776" s="439">
        <f t="shared" si="153"/>
        <v>1671.98</v>
      </c>
      <c r="AW776" s="441">
        <f t="shared" si="154"/>
        <v>4.2788086651006516E-2</v>
      </c>
      <c r="AX776" s="445" t="str">
        <f t="shared" si="155"/>
        <v>NON</v>
      </c>
      <c r="AY776" s="231">
        <f>+MargesVN[[#This Row],[Total COM]]+MargesVN[[#This Row],[EXT GIE]]+MargesVN[[#This Row],[Forfait immat]]</f>
        <v>190.3886</v>
      </c>
    </row>
    <row r="777" spans="1:51" s="231" customFormat="1" ht="11.25" customHeight="1" x14ac:dyDescent="0.25">
      <c r="A777" s="266">
        <v>45</v>
      </c>
      <c r="B777" s="266" t="s">
        <v>163</v>
      </c>
      <c r="C777" s="266" t="s">
        <v>104</v>
      </c>
      <c r="D777" s="161">
        <v>46044</v>
      </c>
      <c r="E777" s="267">
        <v>46044</v>
      </c>
      <c r="F777" s="162"/>
      <c r="G777" s="162"/>
      <c r="H777" s="162"/>
      <c r="I777" s="162"/>
      <c r="J777" s="162"/>
      <c r="K777" s="162"/>
      <c r="L777" s="266" t="s">
        <v>443</v>
      </c>
      <c r="M777" s="266">
        <v>513327</v>
      </c>
      <c r="N777" s="266">
        <v>3327</v>
      </c>
      <c r="O777" s="266" t="s">
        <v>774</v>
      </c>
      <c r="P777" s="268" t="s">
        <v>775</v>
      </c>
      <c r="Q777" s="266" t="s">
        <v>93</v>
      </c>
      <c r="R777" s="163">
        <v>26247.33</v>
      </c>
      <c r="S777" s="163">
        <v>933.34</v>
      </c>
      <c r="T777" s="164">
        <f t="shared" si="144"/>
        <v>27180.670000000002</v>
      </c>
      <c r="U777" s="165">
        <v>29</v>
      </c>
      <c r="V777" s="163">
        <v>1265.3499999999999</v>
      </c>
      <c r="W777" s="251">
        <v>95</v>
      </c>
      <c r="X777" s="166"/>
      <c r="Y777" s="251">
        <f t="shared" si="145"/>
        <v>1170.3499999999999</v>
      </c>
      <c r="Z777" s="167">
        <f t="shared" si="146"/>
        <v>4.6553304241580502E-2</v>
      </c>
      <c r="AA777" s="166">
        <v>0</v>
      </c>
      <c r="AB777" s="251">
        <v>-3966.67</v>
      </c>
      <c r="AC777" s="251"/>
      <c r="AD777" s="251"/>
      <c r="AE777" s="168">
        <v>0.1</v>
      </c>
      <c r="AF777" s="168">
        <v>0.13</v>
      </c>
      <c r="AG777" s="251">
        <f t="shared" si="147"/>
        <v>117.035</v>
      </c>
      <c r="AH777" s="251"/>
      <c r="AI777" s="251">
        <f t="shared" si="148"/>
        <v>117.035</v>
      </c>
      <c r="AJ777" s="266" t="s">
        <v>164</v>
      </c>
      <c r="AK777" s="266">
        <v>30</v>
      </c>
      <c r="AL777" s="165"/>
      <c r="AM777" s="269">
        <f t="shared" si="149"/>
        <v>0</v>
      </c>
      <c r="AN777" s="269">
        <f t="shared" si="150"/>
        <v>1</v>
      </c>
      <c r="AO777" s="269"/>
      <c r="AP777" s="269"/>
      <c r="AQ777" s="269">
        <f t="shared" si="151"/>
        <v>0</v>
      </c>
      <c r="AR777" s="169" t="str">
        <f>IF(A777="","",VLOOKUP(A777,'Base Sites'!A:B,2,FALSE))</f>
        <v>Valauto Arras</v>
      </c>
      <c r="AS777" s="169" t="str">
        <f t="shared" si="152"/>
        <v>VOLKSWAGEN</v>
      </c>
      <c r="AT777" s="269"/>
      <c r="AU777" s="270" t="str">
        <f>IF(A777="","",VLOOKUP(L777,'Base Vendeurs'!A:B,2,FALSE))</f>
        <v>Valauto Arras</v>
      </c>
      <c r="AV777" s="251">
        <f t="shared" si="153"/>
        <v>1265.3499999999999</v>
      </c>
      <c r="AW777" s="167">
        <f t="shared" si="154"/>
        <v>4.6553304241580502E-2</v>
      </c>
      <c r="AX777" s="237" t="str">
        <f t="shared" si="155"/>
        <v>NON</v>
      </c>
      <c r="AY777" s="231">
        <f>+MargesVN[[#This Row],[Total COM]]+MargesVN[[#This Row],[EXT GIE]]+MargesVN[[#This Row],[Forfait immat]]</f>
        <v>147.035</v>
      </c>
    </row>
    <row r="778" spans="1:51" s="231" customFormat="1" ht="11.25" customHeight="1" x14ac:dyDescent="0.25">
      <c r="A778" s="239">
        <v>45</v>
      </c>
      <c r="B778" s="239" t="s">
        <v>163</v>
      </c>
      <c r="C778" s="239" t="s">
        <v>104</v>
      </c>
      <c r="D778" s="198">
        <v>46034</v>
      </c>
      <c r="E778" s="240">
        <v>46035</v>
      </c>
      <c r="F778" s="199"/>
      <c r="G778" s="199"/>
      <c r="H778" s="199"/>
      <c r="I778" s="199"/>
      <c r="J778" s="199"/>
      <c r="K778" s="199">
        <v>0</v>
      </c>
      <c r="L778" s="239" t="s">
        <v>262</v>
      </c>
      <c r="M778" s="239">
        <v>513328</v>
      </c>
      <c r="N778" s="239">
        <v>3328</v>
      </c>
      <c r="O778" s="239" t="s">
        <v>813</v>
      </c>
      <c r="P778" s="241" t="s">
        <v>814</v>
      </c>
      <c r="Q778" s="239" t="s">
        <v>93</v>
      </c>
      <c r="R778" s="200">
        <v>26247.33</v>
      </c>
      <c r="S778" s="200">
        <v>933.34</v>
      </c>
      <c r="T778" s="201">
        <f t="shared" si="144"/>
        <v>27180.670000000002</v>
      </c>
      <c r="U778" s="202">
        <v>19</v>
      </c>
      <c r="V778" s="200">
        <v>951.29</v>
      </c>
      <c r="W778" s="242">
        <v>95</v>
      </c>
      <c r="X778" s="203"/>
      <c r="Y778" s="242">
        <f t="shared" si="145"/>
        <v>856.29</v>
      </c>
      <c r="Z778" s="204">
        <f t="shared" si="146"/>
        <v>3.4998769346009498E-2</v>
      </c>
      <c r="AA778" s="203">
        <v>0</v>
      </c>
      <c r="AB778" s="242">
        <v>-3966.67</v>
      </c>
      <c r="AC778" s="242"/>
      <c r="AD778" s="242"/>
      <c r="AE778" s="205">
        <v>0.1</v>
      </c>
      <c r="AF778" s="205">
        <v>0.13</v>
      </c>
      <c r="AG778" s="242">
        <f t="shared" si="147"/>
        <v>85.629000000000005</v>
      </c>
      <c r="AH778" s="242"/>
      <c r="AI778" s="242">
        <f t="shared" si="148"/>
        <v>85.629000000000005</v>
      </c>
      <c r="AJ778" s="239" t="s">
        <v>164</v>
      </c>
      <c r="AK778" s="239">
        <v>30</v>
      </c>
      <c r="AL778" s="202"/>
      <c r="AM778" s="243">
        <f t="shared" si="149"/>
        <v>0</v>
      </c>
      <c r="AN778" s="243">
        <f t="shared" si="150"/>
        <v>1</v>
      </c>
      <c r="AO778" s="243"/>
      <c r="AP778" s="243"/>
      <c r="AQ778" s="243">
        <f t="shared" si="151"/>
        <v>0</v>
      </c>
      <c r="AR778" s="206" t="str">
        <f>IF(A778="","",VLOOKUP(A778,'Base Sites'!A:B,2,FALSE))</f>
        <v>Valauto Arras</v>
      </c>
      <c r="AS778" s="206" t="str">
        <f t="shared" si="152"/>
        <v>VOLKSWAGEN</v>
      </c>
      <c r="AT778" s="243"/>
      <c r="AU778" s="244" t="str">
        <f>IF(A778="","",VLOOKUP(L778,'Base Vendeurs'!A:B,2,FALSE))</f>
        <v>Valauto Arras</v>
      </c>
      <c r="AV778" s="242">
        <f t="shared" si="153"/>
        <v>951.29</v>
      </c>
      <c r="AW778" s="204">
        <f t="shared" si="154"/>
        <v>3.4998769346009498E-2</v>
      </c>
      <c r="AX778" s="244" t="str">
        <f t="shared" si="155"/>
        <v>NON</v>
      </c>
      <c r="AY778" s="231">
        <f>+MargesVN[[#This Row],[Total COM]]+MargesVN[[#This Row],[EXT GIE]]+MargesVN[[#This Row],[Forfait immat]]</f>
        <v>115.629</v>
      </c>
    </row>
    <row r="779" spans="1:51" s="231" customFormat="1" ht="11.25" customHeight="1" x14ac:dyDescent="0.25">
      <c r="A779" s="401">
        <v>45</v>
      </c>
      <c r="B779" s="401" t="s">
        <v>163</v>
      </c>
      <c r="C779" s="401" t="s">
        <v>104</v>
      </c>
      <c r="D779" s="402">
        <v>46160</v>
      </c>
      <c r="E779" s="403">
        <v>46155</v>
      </c>
      <c r="F779" s="404"/>
      <c r="G779" s="404"/>
      <c r="H779" s="404"/>
      <c r="I779" s="404"/>
      <c r="J779" s="404"/>
      <c r="K779" s="404">
        <v>0</v>
      </c>
      <c r="L779" s="401" t="s">
        <v>262</v>
      </c>
      <c r="M779" s="401">
        <v>513329</v>
      </c>
      <c r="N779" s="401">
        <v>3329</v>
      </c>
      <c r="O779" s="401" t="s">
        <v>4151</v>
      </c>
      <c r="P779" s="405" t="s">
        <v>4152</v>
      </c>
      <c r="Q779" s="401" t="s">
        <v>107</v>
      </c>
      <c r="R779" s="406">
        <v>29947.33</v>
      </c>
      <c r="S779" s="406">
        <v>-833.33</v>
      </c>
      <c r="T779" s="407">
        <f t="shared" si="144"/>
        <v>29114</v>
      </c>
      <c r="U779" s="408">
        <v>47</v>
      </c>
      <c r="V779" s="406">
        <v>982.34</v>
      </c>
      <c r="W779" s="409">
        <v>95</v>
      </c>
      <c r="X779" s="410"/>
      <c r="Y779" s="409">
        <f t="shared" si="145"/>
        <v>887.34</v>
      </c>
      <c r="Z779" s="411">
        <f t="shared" si="146"/>
        <v>3.3741155457855332E-2</v>
      </c>
      <c r="AA779" s="410">
        <v>-1683.33</v>
      </c>
      <c r="AB779" s="409">
        <v>0</v>
      </c>
      <c r="AC779" s="409"/>
      <c r="AD779" s="409"/>
      <c r="AE779" s="412">
        <v>0.08</v>
      </c>
      <c r="AF779" s="412">
        <v>0.1</v>
      </c>
      <c r="AG779" s="409">
        <f t="shared" si="147"/>
        <v>70.987200000000001</v>
      </c>
      <c r="AH779" s="409"/>
      <c r="AI779" s="409">
        <f t="shared" si="148"/>
        <v>70.987200000000001</v>
      </c>
      <c r="AJ779" s="401" t="s">
        <v>164</v>
      </c>
      <c r="AK779" s="401">
        <v>30</v>
      </c>
      <c r="AL779" s="408">
        <v>50</v>
      </c>
      <c r="AM779" s="413">
        <f t="shared" si="149"/>
        <v>1</v>
      </c>
      <c r="AN779" s="413">
        <f t="shared" si="150"/>
        <v>1</v>
      </c>
      <c r="AO779" s="413"/>
      <c r="AP779" s="413"/>
      <c r="AQ779" s="413">
        <f t="shared" si="151"/>
        <v>1</v>
      </c>
      <c r="AR779" s="414" t="str">
        <f>IF(A779="","",VLOOKUP(A779,'Base Sites'!A:B,2,FALSE))</f>
        <v>Valauto Arras</v>
      </c>
      <c r="AS779" s="414" t="str">
        <f t="shared" si="152"/>
        <v>VOLKSWAGEN</v>
      </c>
      <c r="AT779" s="413"/>
      <c r="AU779" s="415" t="str">
        <f>IF(A779="","",VLOOKUP(L779,'Base Vendeurs'!A:B,2,FALSE))</f>
        <v>Valauto Arras</v>
      </c>
      <c r="AV779" s="409">
        <f t="shared" si="153"/>
        <v>982.34</v>
      </c>
      <c r="AW779" s="411">
        <f t="shared" si="154"/>
        <v>3.3741155457855332E-2</v>
      </c>
      <c r="AX779" s="415" t="str">
        <f t="shared" si="155"/>
        <v>NON</v>
      </c>
      <c r="AY779" s="231">
        <f>+MargesVN[[#This Row],[Total COM]]+MargesVN[[#This Row],[EXT GIE]]+MargesVN[[#This Row],[Forfait immat]]</f>
        <v>150.9872</v>
      </c>
    </row>
    <row r="780" spans="1:51" s="231" customFormat="1" ht="11.25" customHeight="1" x14ac:dyDescent="0.25">
      <c r="A780" s="431">
        <v>45</v>
      </c>
      <c r="B780" s="431" t="s">
        <v>163</v>
      </c>
      <c r="C780" s="431" t="s">
        <v>104</v>
      </c>
      <c r="D780" s="432">
        <v>46192</v>
      </c>
      <c r="E780" s="433">
        <v>46195</v>
      </c>
      <c r="F780" s="434"/>
      <c r="G780" s="434"/>
      <c r="H780" s="434"/>
      <c r="I780" s="434"/>
      <c r="J780" s="434"/>
      <c r="K780" s="434"/>
      <c r="L780" s="431" t="s">
        <v>262</v>
      </c>
      <c r="M780" s="431">
        <v>513331</v>
      </c>
      <c r="N780" s="431">
        <v>3331</v>
      </c>
      <c r="O780" s="431" t="s">
        <v>5039</v>
      </c>
      <c r="P780" s="435" t="s">
        <v>5040</v>
      </c>
      <c r="Q780" s="431" t="s">
        <v>177</v>
      </c>
      <c r="R780" s="436">
        <v>37605</v>
      </c>
      <c r="S780" s="436">
        <v>4075</v>
      </c>
      <c r="T780" s="437">
        <f t="shared" si="144"/>
        <v>41680</v>
      </c>
      <c r="U780" s="438">
        <v>7</v>
      </c>
      <c r="V780" s="436">
        <v>2079.27</v>
      </c>
      <c r="W780" s="439">
        <v>95</v>
      </c>
      <c r="X780" s="440"/>
      <c r="Y780" s="439">
        <f t="shared" si="145"/>
        <v>1984.27</v>
      </c>
      <c r="Z780" s="441">
        <f t="shared" si="146"/>
        <v>4.9886516314779271E-2</v>
      </c>
      <c r="AA780" s="440">
        <v>0</v>
      </c>
      <c r="AB780" s="439">
        <v>-5566.67</v>
      </c>
      <c r="AC780" s="439"/>
      <c r="AD780" s="439"/>
      <c r="AE780" s="442">
        <v>0.08</v>
      </c>
      <c r="AF780" s="442">
        <v>7.0000000000000007E-2</v>
      </c>
      <c r="AG780" s="439">
        <f t="shared" si="147"/>
        <v>158.74160000000001</v>
      </c>
      <c r="AH780" s="439"/>
      <c r="AI780" s="439">
        <f t="shared" si="148"/>
        <v>158.74160000000001</v>
      </c>
      <c r="AJ780" s="431" t="s">
        <v>164</v>
      </c>
      <c r="AK780" s="431"/>
      <c r="AL780" s="438">
        <v>50</v>
      </c>
      <c r="AM780" s="443">
        <f t="shared" si="149"/>
        <v>1</v>
      </c>
      <c r="AN780" s="443">
        <f t="shared" si="150"/>
        <v>1</v>
      </c>
      <c r="AO780" s="443"/>
      <c r="AP780" s="443"/>
      <c r="AQ780" s="443">
        <f t="shared" si="151"/>
        <v>1</v>
      </c>
      <c r="AR780" s="444" t="str">
        <f>IF(A780="","",VLOOKUP(A780,'Base Sites'!A:B,2,FALSE))</f>
        <v>Valauto Arras</v>
      </c>
      <c r="AS780" s="444" t="str">
        <f t="shared" si="152"/>
        <v>VOLKSWAGEN</v>
      </c>
      <c r="AT780" s="443"/>
      <c r="AU780" s="445" t="str">
        <f>IF(A780="","",VLOOKUP(L780,'Base Vendeurs'!A:B,2,FALSE))</f>
        <v>Valauto Arras</v>
      </c>
      <c r="AV780" s="439">
        <f t="shared" si="153"/>
        <v>2079.27</v>
      </c>
      <c r="AW780" s="441">
        <f t="shared" si="154"/>
        <v>4.9886516314779271E-2</v>
      </c>
      <c r="AX780" s="445" t="str">
        <f t="shared" si="155"/>
        <v>NON</v>
      </c>
      <c r="AY780" s="231">
        <f>+MargesVN[[#This Row],[Total COM]]+MargesVN[[#This Row],[EXT GIE]]+MargesVN[[#This Row],[Forfait immat]]</f>
        <v>208.74160000000001</v>
      </c>
    </row>
    <row r="781" spans="1:51" s="231" customFormat="1" ht="11.25" customHeight="1" x14ac:dyDescent="0.25">
      <c r="A781" s="266">
        <v>45</v>
      </c>
      <c r="B781" s="266" t="s">
        <v>163</v>
      </c>
      <c r="C781" s="266" t="s">
        <v>104</v>
      </c>
      <c r="D781" s="161">
        <v>46037</v>
      </c>
      <c r="E781" s="267">
        <v>46038</v>
      </c>
      <c r="F781" s="162"/>
      <c r="G781" s="162"/>
      <c r="H781" s="162"/>
      <c r="I781" s="162"/>
      <c r="J781" s="162"/>
      <c r="K781" s="162">
        <v>0</v>
      </c>
      <c r="L781" s="266" t="s">
        <v>262</v>
      </c>
      <c r="M781" s="266">
        <v>513333</v>
      </c>
      <c r="N781" s="266">
        <v>3333</v>
      </c>
      <c r="O781" s="266" t="s">
        <v>1059</v>
      </c>
      <c r="P781" s="268" t="s">
        <v>1060</v>
      </c>
      <c r="Q781" s="266" t="s">
        <v>23</v>
      </c>
      <c r="R781" s="163">
        <v>20605.669999999998</v>
      </c>
      <c r="S781" s="163">
        <v>179.16</v>
      </c>
      <c r="T781" s="164">
        <f t="shared" si="144"/>
        <v>20784.829999999998</v>
      </c>
      <c r="U781" s="165">
        <v>16</v>
      </c>
      <c r="V781" s="163">
        <v>623.28</v>
      </c>
      <c r="W781" s="251">
        <v>95</v>
      </c>
      <c r="X781" s="166"/>
      <c r="Y781" s="251">
        <f t="shared" si="145"/>
        <v>528.28</v>
      </c>
      <c r="Z781" s="167">
        <f t="shared" si="146"/>
        <v>2.9987255127898571E-2</v>
      </c>
      <c r="AA781" s="166">
        <v>0</v>
      </c>
      <c r="AB781" s="251">
        <v>-1856.67</v>
      </c>
      <c r="AC781" s="251"/>
      <c r="AD781" s="251"/>
      <c r="AE781" s="168">
        <v>0.13</v>
      </c>
      <c r="AF781" s="168">
        <v>0.13</v>
      </c>
      <c r="AG781" s="251">
        <f t="shared" si="147"/>
        <v>68.676400000000001</v>
      </c>
      <c r="AH781" s="251"/>
      <c r="AI781" s="251">
        <f t="shared" si="148"/>
        <v>68.676400000000001</v>
      </c>
      <c r="AJ781" s="266" t="s">
        <v>149</v>
      </c>
      <c r="AK781" s="266">
        <v>30</v>
      </c>
      <c r="AL781" s="165"/>
      <c r="AM781" s="269">
        <f t="shared" si="149"/>
        <v>0</v>
      </c>
      <c r="AN781" s="269">
        <f t="shared" si="150"/>
        <v>1</v>
      </c>
      <c r="AO781" s="269"/>
      <c r="AP781" s="269"/>
      <c r="AQ781" s="269">
        <f t="shared" si="151"/>
        <v>0</v>
      </c>
      <c r="AR781" s="169" t="str">
        <f>IF(A781="","",VLOOKUP(A781,'Base Sites'!A:B,2,FALSE))</f>
        <v>Valauto Arras</v>
      </c>
      <c r="AS781" s="169" t="str">
        <f t="shared" si="152"/>
        <v>VOLKSWAGEN</v>
      </c>
      <c r="AT781" s="269"/>
      <c r="AU781" s="270" t="str">
        <f>IF(A781="","",VLOOKUP(L781,'Base Vendeurs'!A:B,2,FALSE))</f>
        <v>Valauto Arras</v>
      </c>
      <c r="AV781" s="251">
        <f t="shared" si="153"/>
        <v>623.28</v>
      </c>
      <c r="AW781" s="167">
        <f t="shared" si="154"/>
        <v>2.9987255127898571E-2</v>
      </c>
      <c r="AX781" s="237" t="str">
        <f t="shared" si="155"/>
        <v>NON</v>
      </c>
      <c r="AY781" s="231">
        <f>+MargesVN[[#This Row],[Total COM]]+MargesVN[[#This Row],[EXT GIE]]+MargesVN[[#This Row],[Forfait immat]]</f>
        <v>98.676400000000001</v>
      </c>
    </row>
    <row r="782" spans="1:51" s="231" customFormat="1" ht="11.25" customHeight="1" x14ac:dyDescent="0.25">
      <c r="A782" s="354">
        <v>45</v>
      </c>
      <c r="B782" s="354" t="s">
        <v>163</v>
      </c>
      <c r="C782" s="354" t="s">
        <v>104</v>
      </c>
      <c r="D782" s="355">
        <v>46115</v>
      </c>
      <c r="E782" s="356">
        <v>46116</v>
      </c>
      <c r="F782" s="357"/>
      <c r="G782" s="357"/>
      <c r="H782" s="357"/>
      <c r="I782" s="357"/>
      <c r="J782" s="357"/>
      <c r="K782" s="357">
        <v>0</v>
      </c>
      <c r="L782" s="354" t="s">
        <v>262</v>
      </c>
      <c r="M782" s="354">
        <v>513334</v>
      </c>
      <c r="N782" s="354">
        <v>3334</v>
      </c>
      <c r="O782" s="354" t="s">
        <v>3470</v>
      </c>
      <c r="P782" s="358" t="s">
        <v>3471</v>
      </c>
      <c r="Q782" s="354" t="s">
        <v>177</v>
      </c>
      <c r="R782" s="359">
        <v>37605</v>
      </c>
      <c r="S782" s="359">
        <v>2329.17</v>
      </c>
      <c r="T782" s="360">
        <f t="shared" si="144"/>
        <v>39934.17</v>
      </c>
      <c r="U782" s="361">
        <v>4</v>
      </c>
      <c r="V782" s="359">
        <v>1957.06</v>
      </c>
      <c r="W782" s="362">
        <v>95</v>
      </c>
      <c r="X782" s="363"/>
      <c r="Y782" s="362">
        <f t="shared" si="145"/>
        <v>1862.06</v>
      </c>
      <c r="Z782" s="364">
        <f t="shared" si="146"/>
        <v>4.9007153522910331E-2</v>
      </c>
      <c r="AA782" s="363">
        <v>0</v>
      </c>
      <c r="AB782" s="362">
        <v>-5566.67</v>
      </c>
      <c r="AC782" s="362"/>
      <c r="AD782" s="362"/>
      <c r="AE782" s="365">
        <v>7.0000000000000007E-2</v>
      </c>
      <c r="AF782" s="365">
        <v>7.0000000000000007E-2</v>
      </c>
      <c r="AG782" s="362">
        <f t="shared" si="147"/>
        <v>130.3442</v>
      </c>
      <c r="AH782" s="362"/>
      <c r="AI782" s="362">
        <f t="shared" si="148"/>
        <v>130.3442</v>
      </c>
      <c r="AJ782" s="354" t="s">
        <v>164</v>
      </c>
      <c r="AK782" s="354">
        <v>30</v>
      </c>
      <c r="AL782" s="361">
        <v>50</v>
      </c>
      <c r="AM782" s="366">
        <f t="shared" si="149"/>
        <v>1</v>
      </c>
      <c r="AN782" s="366">
        <f t="shared" si="150"/>
        <v>1</v>
      </c>
      <c r="AO782" s="366"/>
      <c r="AP782" s="366"/>
      <c r="AQ782" s="366">
        <f t="shared" si="151"/>
        <v>1</v>
      </c>
      <c r="AR782" s="367" t="str">
        <f>IF(A782="","",VLOOKUP(A782,'Base Sites'!A:B,2,FALSE))</f>
        <v>Valauto Arras</v>
      </c>
      <c r="AS782" s="367" t="str">
        <f t="shared" si="152"/>
        <v>VOLKSWAGEN</v>
      </c>
      <c r="AT782" s="366"/>
      <c r="AU782" s="368" t="str">
        <f>IF(A782="","",VLOOKUP(L782,'Base Vendeurs'!A:B,2,FALSE))</f>
        <v>Valauto Arras</v>
      </c>
      <c r="AV782" s="362">
        <f t="shared" si="153"/>
        <v>1957.06</v>
      </c>
      <c r="AW782" s="364">
        <f t="shared" si="154"/>
        <v>4.9007153522910331E-2</v>
      </c>
      <c r="AX782" s="368" t="str">
        <f t="shared" si="155"/>
        <v>NON</v>
      </c>
      <c r="AY782" s="231">
        <f>+MargesVN[[#This Row],[Total COM]]+MargesVN[[#This Row],[EXT GIE]]+MargesVN[[#This Row],[Forfait immat]]</f>
        <v>210.3442</v>
      </c>
    </row>
    <row r="783" spans="1:51" s="231" customFormat="1" ht="11.25" customHeight="1" x14ac:dyDescent="0.25">
      <c r="A783" s="45">
        <v>45</v>
      </c>
      <c r="B783" s="45" t="s">
        <v>163</v>
      </c>
      <c r="C783" s="45" t="s">
        <v>104</v>
      </c>
      <c r="D783" s="44">
        <v>46037</v>
      </c>
      <c r="E783" s="65">
        <v>46038</v>
      </c>
      <c r="F783" s="35"/>
      <c r="G783" s="35"/>
      <c r="H783" s="35"/>
      <c r="I783" s="35"/>
      <c r="J783" s="35"/>
      <c r="K783" s="35">
        <v>0</v>
      </c>
      <c r="L783" s="45" t="s">
        <v>443</v>
      </c>
      <c r="M783" s="45">
        <v>513335</v>
      </c>
      <c r="N783" s="45">
        <v>3335</v>
      </c>
      <c r="O783" s="45" t="s">
        <v>911</v>
      </c>
      <c r="P783" s="66" t="s">
        <v>912</v>
      </c>
      <c r="Q783" s="45" t="s">
        <v>107</v>
      </c>
      <c r="R783" s="47">
        <v>22622.33</v>
      </c>
      <c r="S783" s="47">
        <v>1025</v>
      </c>
      <c r="T783" s="115">
        <f t="shared" si="144"/>
        <v>23647.33</v>
      </c>
      <c r="U783" s="49">
        <v>10</v>
      </c>
      <c r="V783" s="47">
        <v>500.97</v>
      </c>
      <c r="W783" s="46">
        <v>95</v>
      </c>
      <c r="X783" s="50"/>
      <c r="Y783" s="46">
        <f t="shared" si="145"/>
        <v>405.97</v>
      </c>
      <c r="Z783" s="51">
        <f t="shared" si="146"/>
        <v>2.1185055564412556E-2</v>
      </c>
      <c r="AA783" s="50">
        <v>0</v>
      </c>
      <c r="AB783" s="46">
        <v>-2683.33</v>
      </c>
      <c r="AC783" s="46"/>
      <c r="AD783" s="46"/>
      <c r="AE783" s="52">
        <v>0.1</v>
      </c>
      <c r="AF783" s="52">
        <v>0.13</v>
      </c>
      <c r="AG783" s="46">
        <f t="shared" si="147"/>
        <v>40.597000000000008</v>
      </c>
      <c r="AH783" s="46"/>
      <c r="AI783" s="46">
        <f t="shared" si="148"/>
        <v>40.597000000000008</v>
      </c>
      <c r="AJ783" s="45" t="s">
        <v>164</v>
      </c>
      <c r="AK783" s="45">
        <v>30</v>
      </c>
      <c r="AL783" s="49"/>
      <c r="AM783" s="238">
        <f t="shared" si="149"/>
        <v>0</v>
      </c>
      <c r="AN783" s="238">
        <f t="shared" si="150"/>
        <v>1</v>
      </c>
      <c r="AO783" s="238"/>
      <c r="AP783" s="238"/>
      <c r="AQ783" s="238">
        <f t="shared" si="151"/>
        <v>0</v>
      </c>
      <c r="AR783" s="96" t="str">
        <f>IF(A783="","",VLOOKUP(A783,'Base Sites'!A:B,2,FALSE))</f>
        <v>Valauto Arras</v>
      </c>
      <c r="AS783" s="96" t="str">
        <f t="shared" si="152"/>
        <v>VOLKSWAGEN</v>
      </c>
      <c r="AT783" s="238"/>
      <c r="AU783" s="231" t="str">
        <f>IF(A783="","",VLOOKUP(L783,'Base Vendeurs'!A:B,2,FALSE))</f>
        <v>Valauto Arras</v>
      </c>
      <c r="AV783" s="251">
        <f t="shared" si="153"/>
        <v>500.97</v>
      </c>
      <c r="AW783" s="51">
        <f t="shared" si="154"/>
        <v>2.1185055564412556E-2</v>
      </c>
      <c r="AX783" s="237" t="str">
        <f t="shared" si="155"/>
        <v>NON</v>
      </c>
      <c r="AY783" s="231">
        <f>+MargesVN[[#This Row],[Total COM]]+MargesVN[[#This Row],[EXT GIE]]+MargesVN[[#This Row],[Forfait immat]]</f>
        <v>70.597000000000008</v>
      </c>
    </row>
    <row r="784" spans="1:51" s="231" customFormat="1" ht="11.25" customHeight="1" x14ac:dyDescent="0.25">
      <c r="A784" s="431">
        <v>45</v>
      </c>
      <c r="B784" s="431" t="s">
        <v>183</v>
      </c>
      <c r="C784" s="431" t="s">
        <v>104</v>
      </c>
      <c r="D784" s="432">
        <v>46177</v>
      </c>
      <c r="E784" s="433">
        <v>46178</v>
      </c>
      <c r="F784" s="434"/>
      <c r="G784" s="434"/>
      <c r="H784" s="434"/>
      <c r="I784" s="434" t="s">
        <v>165</v>
      </c>
      <c r="J784" s="434"/>
      <c r="K784" s="434">
        <v>35</v>
      </c>
      <c r="L784" s="431" t="s">
        <v>262</v>
      </c>
      <c r="M784" s="431">
        <v>513337</v>
      </c>
      <c r="N784" s="431">
        <v>3337</v>
      </c>
      <c r="O784" s="431" t="s">
        <v>4883</v>
      </c>
      <c r="P784" s="435" t="s">
        <v>4090</v>
      </c>
      <c r="Q784" s="431" t="s">
        <v>93</v>
      </c>
      <c r="R784" s="436">
        <v>31472.33</v>
      </c>
      <c r="S784" s="436">
        <v>1733.34</v>
      </c>
      <c r="T784" s="437">
        <f t="shared" si="144"/>
        <v>33205.67</v>
      </c>
      <c r="U784" s="438">
        <v>55</v>
      </c>
      <c r="V784" s="436">
        <v>1091.1600000000001</v>
      </c>
      <c r="W784" s="439">
        <v>95</v>
      </c>
      <c r="X784" s="440"/>
      <c r="Y784" s="439">
        <f t="shared" si="145"/>
        <v>996.16000000000008</v>
      </c>
      <c r="Z784" s="441">
        <f t="shared" si="146"/>
        <v>3.2860653014982082E-2</v>
      </c>
      <c r="AA784" s="440">
        <v>0</v>
      </c>
      <c r="AB784" s="439">
        <v>-3353.77</v>
      </c>
      <c r="AC784" s="439"/>
      <c r="AD784" s="439" t="s">
        <v>4393</v>
      </c>
      <c r="AE784" s="442">
        <v>0.12</v>
      </c>
      <c r="AF784" s="442">
        <v>0.12</v>
      </c>
      <c r="AG784" s="439">
        <f t="shared" si="147"/>
        <v>119.53920000000001</v>
      </c>
      <c r="AH784" s="439"/>
      <c r="AI784" s="439">
        <f t="shared" si="148"/>
        <v>119.53920000000001</v>
      </c>
      <c r="AJ784" s="431" t="s">
        <v>164</v>
      </c>
      <c r="AK784" s="431">
        <v>30</v>
      </c>
      <c r="AL784" s="438"/>
      <c r="AM784" s="443">
        <f t="shared" si="149"/>
        <v>0</v>
      </c>
      <c r="AN784" s="443">
        <f t="shared" si="150"/>
        <v>1</v>
      </c>
      <c r="AO784" s="443"/>
      <c r="AP784" s="443"/>
      <c r="AQ784" s="443">
        <f t="shared" si="151"/>
        <v>0</v>
      </c>
      <c r="AR784" s="444" t="str">
        <f>IF(A784="","",VLOOKUP(A784,'Base Sites'!A:B,2,FALSE))</f>
        <v>Valauto Arras</v>
      </c>
      <c r="AS784" s="444" t="str">
        <f t="shared" si="152"/>
        <v>VOLKSWAGEN</v>
      </c>
      <c r="AT784" s="443"/>
      <c r="AU784" s="445" t="str">
        <f>IF(A784="","",VLOOKUP(L784,'Base Vendeurs'!A:B,2,FALSE))</f>
        <v>Valauto Arras</v>
      </c>
      <c r="AV784" s="439">
        <f t="shared" si="153"/>
        <v>1091.1600000000001</v>
      </c>
      <c r="AW784" s="441">
        <f t="shared" si="154"/>
        <v>3.2860653014982082E-2</v>
      </c>
      <c r="AX784" s="445" t="str">
        <f t="shared" si="155"/>
        <v>NON</v>
      </c>
      <c r="AY784" s="231">
        <f>+MargesVN[[#This Row],[Total COM]]+MargesVN[[#This Row],[EXT GIE]]+MargesVN[[#This Row],[Forfait immat]]</f>
        <v>149.53919999999999</v>
      </c>
    </row>
    <row r="785" spans="1:51" s="231" customFormat="1" ht="11.25" customHeight="1" x14ac:dyDescent="0.25">
      <c r="A785" s="354">
        <v>45</v>
      </c>
      <c r="B785" s="354" t="s">
        <v>163</v>
      </c>
      <c r="C785" s="354" t="s">
        <v>104</v>
      </c>
      <c r="D785" s="355">
        <v>46128</v>
      </c>
      <c r="E785" s="356">
        <v>46121</v>
      </c>
      <c r="F785" s="357"/>
      <c r="G785" s="357"/>
      <c r="H785" s="357"/>
      <c r="I785" s="357"/>
      <c r="J785" s="357"/>
      <c r="K785" s="357">
        <v>0</v>
      </c>
      <c r="L785" s="354" t="s">
        <v>443</v>
      </c>
      <c r="M785" s="354">
        <v>513340</v>
      </c>
      <c r="N785" s="354">
        <v>3340</v>
      </c>
      <c r="O785" s="354" t="s">
        <v>3466</v>
      </c>
      <c r="P785" s="358" t="s">
        <v>3467</v>
      </c>
      <c r="Q785" s="354" t="s">
        <v>177</v>
      </c>
      <c r="R785" s="359">
        <v>37605</v>
      </c>
      <c r="S785" s="359">
        <v>1433.33</v>
      </c>
      <c r="T785" s="360">
        <f t="shared" si="144"/>
        <v>39038.33</v>
      </c>
      <c r="U785" s="361">
        <v>16</v>
      </c>
      <c r="V785" s="359">
        <v>1257.68</v>
      </c>
      <c r="W785" s="362">
        <v>95</v>
      </c>
      <c r="X785" s="363"/>
      <c r="Y785" s="362">
        <f t="shared" si="145"/>
        <v>1162.68</v>
      </c>
      <c r="Z785" s="364">
        <f t="shared" si="146"/>
        <v>3.2216542049826415E-2</v>
      </c>
      <c r="AA785" s="363">
        <v>0</v>
      </c>
      <c r="AB785" s="362">
        <v>-5860</v>
      </c>
      <c r="AC785" s="362"/>
      <c r="AD785" s="362"/>
      <c r="AE785" s="365">
        <v>0.1</v>
      </c>
      <c r="AF785" s="365">
        <v>0.1</v>
      </c>
      <c r="AG785" s="362">
        <f t="shared" si="147"/>
        <v>116.26800000000001</v>
      </c>
      <c r="AH785" s="362"/>
      <c r="AI785" s="362">
        <f t="shared" si="148"/>
        <v>116.26800000000001</v>
      </c>
      <c r="AJ785" s="354" t="s">
        <v>164</v>
      </c>
      <c r="AK785" s="354"/>
      <c r="AL785" s="361"/>
      <c r="AM785" s="366">
        <f t="shared" si="149"/>
        <v>0</v>
      </c>
      <c r="AN785" s="366">
        <f t="shared" si="150"/>
        <v>1</v>
      </c>
      <c r="AO785" s="366"/>
      <c r="AP785" s="366"/>
      <c r="AQ785" s="366">
        <f t="shared" si="151"/>
        <v>0</v>
      </c>
      <c r="AR785" s="367" t="str">
        <f>IF(A785="","",VLOOKUP(A785,'Base Sites'!A:B,2,FALSE))</f>
        <v>Valauto Arras</v>
      </c>
      <c r="AS785" s="367" t="str">
        <f t="shared" si="152"/>
        <v>VOLKSWAGEN</v>
      </c>
      <c r="AT785" s="366"/>
      <c r="AU785" s="368" t="str">
        <f>IF(A785="","",VLOOKUP(L785,'Base Vendeurs'!A:B,2,FALSE))</f>
        <v>Valauto Arras</v>
      </c>
      <c r="AV785" s="362">
        <f t="shared" si="153"/>
        <v>1257.68</v>
      </c>
      <c r="AW785" s="364">
        <f t="shared" si="154"/>
        <v>3.2216542049826415E-2</v>
      </c>
      <c r="AX785" s="368" t="str">
        <f t="shared" si="155"/>
        <v>NON</v>
      </c>
      <c r="AY785" s="231">
        <f>+MargesVN[[#This Row],[Total COM]]+MargesVN[[#This Row],[EXT GIE]]+MargesVN[[#This Row],[Forfait immat]]</f>
        <v>116.26800000000001</v>
      </c>
    </row>
    <row r="786" spans="1:51" s="231" customFormat="1" ht="11.25" customHeight="1" x14ac:dyDescent="0.25">
      <c r="A786" s="431">
        <v>45</v>
      </c>
      <c r="B786" s="431" t="s">
        <v>163</v>
      </c>
      <c r="C786" s="431" t="s">
        <v>104</v>
      </c>
      <c r="D786" s="432">
        <v>46196</v>
      </c>
      <c r="E786" s="433">
        <v>46196</v>
      </c>
      <c r="F786" s="434"/>
      <c r="G786" s="434"/>
      <c r="H786" s="434"/>
      <c r="I786" s="434" t="s">
        <v>165</v>
      </c>
      <c r="J786" s="434" t="s">
        <v>165</v>
      </c>
      <c r="K786" s="434">
        <v>1033.27</v>
      </c>
      <c r="L786" s="431" t="s">
        <v>262</v>
      </c>
      <c r="M786" s="431">
        <v>513342</v>
      </c>
      <c r="N786" s="431">
        <v>3342</v>
      </c>
      <c r="O786" s="431" t="s">
        <v>4991</v>
      </c>
      <c r="P786" s="435" t="s">
        <v>4992</v>
      </c>
      <c r="Q786" s="431" t="s">
        <v>177</v>
      </c>
      <c r="R786" s="436">
        <v>33863.33</v>
      </c>
      <c r="S786" s="436">
        <v>1470.83</v>
      </c>
      <c r="T786" s="437">
        <f t="shared" si="144"/>
        <v>35334.160000000003</v>
      </c>
      <c r="U786" s="438">
        <v>14</v>
      </c>
      <c r="V786" s="436">
        <v>1595.06</v>
      </c>
      <c r="W786" s="439">
        <v>95</v>
      </c>
      <c r="X786" s="440"/>
      <c r="Y786" s="439">
        <f t="shared" si="145"/>
        <v>1500.06</v>
      </c>
      <c r="Z786" s="441">
        <f t="shared" si="146"/>
        <v>4.5142151391174994E-2</v>
      </c>
      <c r="AA786" s="440">
        <v>0</v>
      </c>
      <c r="AB786" s="439">
        <v>-4860</v>
      </c>
      <c r="AC786" s="439"/>
      <c r="AD786" s="439" t="s">
        <v>5172</v>
      </c>
      <c r="AE786" s="442">
        <v>7.0000000000000007E-2</v>
      </c>
      <c r="AF786" s="442">
        <v>0.1</v>
      </c>
      <c r="AG786" s="439">
        <f t="shared" si="147"/>
        <v>105.00420000000001</v>
      </c>
      <c r="AH786" s="439"/>
      <c r="AI786" s="439">
        <f t="shared" si="148"/>
        <v>105.00420000000001</v>
      </c>
      <c r="AJ786" s="431" t="s">
        <v>164</v>
      </c>
      <c r="AK786" s="431">
        <v>30</v>
      </c>
      <c r="AL786" s="438"/>
      <c r="AM786" s="443">
        <f t="shared" si="149"/>
        <v>0</v>
      </c>
      <c r="AN786" s="443">
        <f t="shared" si="150"/>
        <v>1</v>
      </c>
      <c r="AO786" s="443"/>
      <c r="AP786" s="443"/>
      <c r="AQ786" s="443">
        <f t="shared" si="151"/>
        <v>0</v>
      </c>
      <c r="AR786" s="444" t="str">
        <f>IF(A786="","",VLOOKUP(A786,'Base Sites'!A:B,2,FALSE))</f>
        <v>Valauto Arras</v>
      </c>
      <c r="AS786" s="444" t="str">
        <f t="shared" si="152"/>
        <v>VOLKSWAGEN</v>
      </c>
      <c r="AT786" s="443"/>
      <c r="AU786" s="445" t="str">
        <f>IF(A786="","",VLOOKUP(L786,'Base Vendeurs'!A:B,2,FALSE))</f>
        <v>Valauto Arras</v>
      </c>
      <c r="AV786" s="439">
        <f t="shared" si="153"/>
        <v>1595.06</v>
      </c>
      <c r="AW786" s="441">
        <f t="shared" si="154"/>
        <v>4.5142151391174994E-2</v>
      </c>
      <c r="AX786" s="445" t="str">
        <f t="shared" si="155"/>
        <v>NON</v>
      </c>
      <c r="AY786" s="231">
        <f>+MargesVN[[#This Row],[Total COM]]+MargesVN[[#This Row],[EXT GIE]]+MargesVN[[#This Row],[Forfait immat]]</f>
        <v>135.00420000000003</v>
      </c>
    </row>
    <row r="787" spans="1:51" s="231" customFormat="1" ht="11.25" customHeight="1" x14ac:dyDescent="0.25">
      <c r="A787" s="271">
        <v>30</v>
      </c>
      <c r="B787" s="271" t="s">
        <v>163</v>
      </c>
      <c r="C787" s="271" t="s">
        <v>29</v>
      </c>
      <c r="D787" s="207">
        <v>46043</v>
      </c>
      <c r="E787" s="272">
        <v>46044</v>
      </c>
      <c r="F787" s="208"/>
      <c r="G787" s="208"/>
      <c r="H787" s="208"/>
      <c r="I787" s="208"/>
      <c r="J787" s="208"/>
      <c r="K787" s="208">
        <v>0</v>
      </c>
      <c r="L787" s="271" t="s">
        <v>30</v>
      </c>
      <c r="M787" s="271">
        <v>513353</v>
      </c>
      <c r="N787" s="271">
        <v>3353</v>
      </c>
      <c r="O787" s="271" t="s">
        <v>525</v>
      </c>
      <c r="P787" s="273" t="s">
        <v>526</v>
      </c>
      <c r="Q787" s="271" t="s">
        <v>129</v>
      </c>
      <c r="R787" s="209">
        <v>23191.67</v>
      </c>
      <c r="S787" s="209">
        <v>833.33</v>
      </c>
      <c r="T787" s="210">
        <f t="shared" si="144"/>
        <v>24025</v>
      </c>
      <c r="U787" s="211">
        <v>65</v>
      </c>
      <c r="V787" s="209">
        <v>1593.76</v>
      </c>
      <c r="W787" s="274">
        <v>35.01</v>
      </c>
      <c r="X787" s="212"/>
      <c r="Y787" s="274">
        <f t="shared" si="145"/>
        <v>1558.75</v>
      </c>
      <c r="Z787" s="213">
        <f t="shared" si="146"/>
        <v>6.6337565036420396E-2</v>
      </c>
      <c r="AA787" s="212">
        <v>0</v>
      </c>
      <c r="AB787" s="274">
        <v>-3916</v>
      </c>
      <c r="AC787" s="274"/>
      <c r="AD787" s="274"/>
      <c r="AE787" s="214">
        <v>0.13</v>
      </c>
      <c r="AF787" s="214">
        <v>0.13</v>
      </c>
      <c r="AG787" s="274">
        <f t="shared" si="147"/>
        <v>202.63750000000002</v>
      </c>
      <c r="AH787" s="274"/>
      <c r="AI787" s="274">
        <f t="shared" si="148"/>
        <v>202.63750000000002</v>
      </c>
      <c r="AJ787" s="271" t="s">
        <v>164</v>
      </c>
      <c r="AK787" s="271"/>
      <c r="AL787" s="211"/>
      <c r="AM787" s="275">
        <f t="shared" si="149"/>
        <v>0</v>
      </c>
      <c r="AN787" s="275">
        <f t="shared" si="150"/>
        <v>1</v>
      </c>
      <c r="AO787" s="275"/>
      <c r="AP787" s="275"/>
      <c r="AQ787" s="275">
        <f t="shared" si="151"/>
        <v>0</v>
      </c>
      <c r="AR787" s="215" t="str">
        <f>IF(A787="","",VLOOKUP(A787,'Base Sites'!A:B,2,FALSE))</f>
        <v>Valauto Lambersart VW</v>
      </c>
      <c r="AS787" s="215" t="str">
        <f t="shared" si="152"/>
        <v>SKODA</v>
      </c>
      <c r="AT787" s="275"/>
      <c r="AU787" s="276" t="str">
        <f>IF(A787="","",VLOOKUP(L787,'Base Vendeurs'!A:B,2,FALSE))</f>
        <v>Valauto Lambersart SKODA</v>
      </c>
      <c r="AV787" s="274">
        <f t="shared" si="153"/>
        <v>1593.76</v>
      </c>
      <c r="AW787" s="213">
        <f t="shared" si="154"/>
        <v>6.6337565036420396E-2</v>
      </c>
      <c r="AX787" s="276" t="str">
        <f t="shared" si="155"/>
        <v>NON</v>
      </c>
      <c r="AY787" s="231">
        <f>+MargesVN[[#This Row],[Total COM]]+MargesVN[[#This Row],[EXT GIE]]+MargesVN[[#This Row],[Forfait immat]]</f>
        <v>202.63750000000002</v>
      </c>
    </row>
    <row r="788" spans="1:51" s="231" customFormat="1" ht="11.25" customHeight="1" x14ac:dyDescent="0.25">
      <c r="A788" s="401">
        <v>45</v>
      </c>
      <c r="B788" s="401" t="s">
        <v>163</v>
      </c>
      <c r="C788" s="401" t="s">
        <v>104</v>
      </c>
      <c r="D788" s="402">
        <v>46163</v>
      </c>
      <c r="E788" s="403">
        <v>46164</v>
      </c>
      <c r="F788" s="404"/>
      <c r="G788" s="404"/>
      <c r="H788" s="404"/>
      <c r="I788" s="404"/>
      <c r="J788" s="404"/>
      <c r="K788" s="404">
        <v>0</v>
      </c>
      <c r="L788" s="401" t="s">
        <v>262</v>
      </c>
      <c r="M788" s="401">
        <v>513356</v>
      </c>
      <c r="N788" s="401">
        <v>3356</v>
      </c>
      <c r="O788" s="401" t="s">
        <v>4053</v>
      </c>
      <c r="P788" s="405" t="s">
        <v>4054</v>
      </c>
      <c r="Q788" s="401" t="s">
        <v>93</v>
      </c>
      <c r="R788" s="406">
        <v>27305.67</v>
      </c>
      <c r="S788" s="406">
        <v>1116.67</v>
      </c>
      <c r="T788" s="407">
        <f t="shared" si="144"/>
        <v>28422.339999999997</v>
      </c>
      <c r="U788" s="408">
        <v>22</v>
      </c>
      <c r="V788" s="406">
        <v>954.01</v>
      </c>
      <c r="W788" s="409">
        <v>95</v>
      </c>
      <c r="X788" s="410"/>
      <c r="Y788" s="409">
        <f t="shared" si="145"/>
        <v>859.01</v>
      </c>
      <c r="Z788" s="411">
        <f t="shared" si="146"/>
        <v>3.3565498125770088E-2</v>
      </c>
      <c r="AA788" s="410">
        <v>-916.67</v>
      </c>
      <c r="AB788" s="409">
        <v>0</v>
      </c>
      <c r="AC788" s="409"/>
      <c r="AD788" s="409"/>
      <c r="AE788" s="412">
        <v>0.08</v>
      </c>
      <c r="AF788" s="412">
        <v>7.0000000000000007E-2</v>
      </c>
      <c r="AG788" s="409">
        <f t="shared" si="147"/>
        <v>68.720799999999997</v>
      </c>
      <c r="AH788" s="409"/>
      <c r="AI788" s="409">
        <f t="shared" si="148"/>
        <v>68.720799999999997</v>
      </c>
      <c r="AJ788" s="401" t="s">
        <v>149</v>
      </c>
      <c r="AK788" s="401">
        <v>30</v>
      </c>
      <c r="AL788" s="408">
        <v>50</v>
      </c>
      <c r="AM788" s="413">
        <f t="shared" si="149"/>
        <v>1</v>
      </c>
      <c r="AN788" s="413">
        <f t="shared" si="150"/>
        <v>1</v>
      </c>
      <c r="AO788" s="413"/>
      <c r="AP788" s="413"/>
      <c r="AQ788" s="413">
        <f t="shared" si="151"/>
        <v>1</v>
      </c>
      <c r="AR788" s="414" t="str">
        <f>IF(A788="","",VLOOKUP(A788,'Base Sites'!A:B,2,FALSE))</f>
        <v>Valauto Arras</v>
      </c>
      <c r="AS788" s="414" t="str">
        <f t="shared" si="152"/>
        <v>VOLKSWAGEN</v>
      </c>
      <c r="AT788" s="413"/>
      <c r="AU788" s="415" t="str">
        <f>IF(A788="","",VLOOKUP(L788,'Base Vendeurs'!A:B,2,FALSE))</f>
        <v>Valauto Arras</v>
      </c>
      <c r="AV788" s="409">
        <f t="shared" si="153"/>
        <v>954.01</v>
      </c>
      <c r="AW788" s="411">
        <f t="shared" si="154"/>
        <v>3.3565498125770088E-2</v>
      </c>
      <c r="AX788" s="415" t="str">
        <f t="shared" si="155"/>
        <v>NON</v>
      </c>
      <c r="AY788" s="231">
        <f>+MargesVN[[#This Row],[Total COM]]+MargesVN[[#This Row],[EXT GIE]]+MargesVN[[#This Row],[Forfait immat]]</f>
        <v>148.7208</v>
      </c>
    </row>
    <row r="789" spans="1:51" s="231" customFormat="1" ht="11.25" customHeight="1" x14ac:dyDescent="0.25">
      <c r="A789" s="354">
        <v>45</v>
      </c>
      <c r="B789" s="354" t="s">
        <v>163</v>
      </c>
      <c r="C789" s="354" t="s">
        <v>104</v>
      </c>
      <c r="D789" s="355">
        <v>46129</v>
      </c>
      <c r="E789" s="356">
        <v>46130</v>
      </c>
      <c r="F789" s="357"/>
      <c r="G789" s="357"/>
      <c r="H789" s="357"/>
      <c r="I789" s="357"/>
      <c r="J789" s="357"/>
      <c r="K789" s="357">
        <v>0</v>
      </c>
      <c r="L789" s="354" t="s">
        <v>443</v>
      </c>
      <c r="M789" s="354">
        <v>513359</v>
      </c>
      <c r="N789" s="354">
        <v>3359</v>
      </c>
      <c r="O789" s="354" t="s">
        <v>3346</v>
      </c>
      <c r="P789" s="358" t="s">
        <v>3347</v>
      </c>
      <c r="Q789" s="354" t="s">
        <v>190</v>
      </c>
      <c r="R789" s="359">
        <v>23280.67</v>
      </c>
      <c r="S789" s="359">
        <v>-366.67</v>
      </c>
      <c r="T789" s="360">
        <f t="shared" si="144"/>
        <v>22914</v>
      </c>
      <c r="U789" s="361">
        <v>9</v>
      </c>
      <c r="V789" s="359">
        <v>805.65</v>
      </c>
      <c r="W789" s="362">
        <v>95</v>
      </c>
      <c r="X789" s="363"/>
      <c r="Y789" s="362">
        <f t="shared" si="145"/>
        <v>710.65</v>
      </c>
      <c r="Z789" s="364">
        <f t="shared" si="146"/>
        <v>3.5159727677402462E-2</v>
      </c>
      <c r="AA789" s="363">
        <v>0</v>
      </c>
      <c r="AB789" s="362">
        <v>-2773.34</v>
      </c>
      <c r="AC789" s="362"/>
      <c r="AD789" s="362"/>
      <c r="AE789" s="365">
        <v>0.1</v>
      </c>
      <c r="AF789" s="365">
        <v>0.1</v>
      </c>
      <c r="AG789" s="362">
        <f t="shared" si="147"/>
        <v>71.064999999999998</v>
      </c>
      <c r="AH789" s="362"/>
      <c r="AI789" s="362">
        <f t="shared" si="148"/>
        <v>71.064999999999998</v>
      </c>
      <c r="AJ789" s="354" t="s">
        <v>164</v>
      </c>
      <c r="AK789" s="354">
        <v>30</v>
      </c>
      <c r="AL789" s="361">
        <v>50</v>
      </c>
      <c r="AM789" s="366">
        <f t="shared" si="149"/>
        <v>1</v>
      </c>
      <c r="AN789" s="366">
        <f t="shared" si="150"/>
        <v>1</v>
      </c>
      <c r="AO789" s="366"/>
      <c r="AP789" s="366"/>
      <c r="AQ789" s="366">
        <f t="shared" si="151"/>
        <v>1</v>
      </c>
      <c r="AR789" s="367" t="str">
        <f>IF(A789="","",VLOOKUP(A789,'Base Sites'!A:B,2,FALSE))</f>
        <v>Valauto Arras</v>
      </c>
      <c r="AS789" s="367" t="str">
        <f t="shared" si="152"/>
        <v>VOLKSWAGEN</v>
      </c>
      <c r="AT789" s="366"/>
      <c r="AU789" s="368" t="str">
        <f>IF(A789="","",VLOOKUP(L789,'Base Vendeurs'!A:B,2,FALSE))</f>
        <v>Valauto Arras</v>
      </c>
      <c r="AV789" s="362">
        <f t="shared" si="153"/>
        <v>805.65</v>
      </c>
      <c r="AW789" s="364">
        <f t="shared" si="154"/>
        <v>3.5159727677402462E-2</v>
      </c>
      <c r="AX789" s="368" t="str">
        <f t="shared" si="155"/>
        <v>NON</v>
      </c>
      <c r="AY789" s="231">
        <f>+MargesVN[[#This Row],[Total COM]]+MargesVN[[#This Row],[EXT GIE]]+MargesVN[[#This Row],[Forfait immat]]</f>
        <v>151.065</v>
      </c>
    </row>
    <row r="790" spans="1:51" s="231" customFormat="1" ht="11.25" customHeight="1" x14ac:dyDescent="0.25">
      <c r="A790" s="319">
        <v>45</v>
      </c>
      <c r="B790" s="319" t="s">
        <v>163</v>
      </c>
      <c r="C790" s="319" t="s">
        <v>104</v>
      </c>
      <c r="D790" s="320">
        <v>46083</v>
      </c>
      <c r="E790" s="321">
        <v>46084</v>
      </c>
      <c r="F790" s="322"/>
      <c r="G790" s="322"/>
      <c r="H790" s="322"/>
      <c r="I790" s="322"/>
      <c r="J790" s="322"/>
      <c r="K790" s="322">
        <v>0</v>
      </c>
      <c r="L790" s="319" t="s">
        <v>262</v>
      </c>
      <c r="M790" s="319">
        <v>513360</v>
      </c>
      <c r="N790" s="319">
        <v>3360</v>
      </c>
      <c r="O790" s="319" t="s">
        <v>2489</v>
      </c>
      <c r="P790" s="323" t="s">
        <v>2490</v>
      </c>
      <c r="Q790" s="319" t="s">
        <v>107</v>
      </c>
      <c r="R790" s="324">
        <v>25139</v>
      </c>
      <c r="S790" s="324">
        <v>941.67</v>
      </c>
      <c r="T790" s="325">
        <f t="shared" si="144"/>
        <v>26080.67</v>
      </c>
      <c r="U790" s="326">
        <v>5</v>
      </c>
      <c r="V790" s="324">
        <v>839.18</v>
      </c>
      <c r="W790" s="327">
        <v>95</v>
      </c>
      <c r="X790" s="328"/>
      <c r="Y790" s="327">
        <f t="shared" si="145"/>
        <v>744.18</v>
      </c>
      <c r="Z790" s="329">
        <f t="shared" si="146"/>
        <v>3.2176320623664961E-2</v>
      </c>
      <c r="AA790" s="328">
        <v>-2683.33</v>
      </c>
      <c r="AB790" s="327">
        <v>0</v>
      </c>
      <c r="AC790" s="327"/>
      <c r="AD790" s="327"/>
      <c r="AE790" s="330">
        <v>0.1</v>
      </c>
      <c r="AF790" s="330">
        <v>7.0000000000000007E-2</v>
      </c>
      <c r="AG790" s="327">
        <f t="shared" si="147"/>
        <v>74.417999999999992</v>
      </c>
      <c r="AH790" s="327"/>
      <c r="AI790" s="327">
        <f t="shared" si="148"/>
        <v>74.417999999999992</v>
      </c>
      <c r="AJ790" s="319" t="s">
        <v>149</v>
      </c>
      <c r="AK790" s="319">
        <v>30</v>
      </c>
      <c r="AL790" s="326"/>
      <c r="AM790" s="331">
        <f t="shared" si="149"/>
        <v>0</v>
      </c>
      <c r="AN790" s="331">
        <f t="shared" si="150"/>
        <v>1</v>
      </c>
      <c r="AO790" s="331"/>
      <c r="AP790" s="331"/>
      <c r="AQ790" s="331">
        <f t="shared" si="151"/>
        <v>0</v>
      </c>
      <c r="AR790" s="332" t="str">
        <f>IF(A790="","",VLOOKUP(A790,'Base Sites'!A:B,2,FALSE))</f>
        <v>Valauto Arras</v>
      </c>
      <c r="AS790" s="332" t="str">
        <f t="shared" si="152"/>
        <v>VOLKSWAGEN</v>
      </c>
      <c r="AT790" s="331"/>
      <c r="AU790" s="333" t="str">
        <f>IF(A790="","",VLOOKUP(L790,'Base Vendeurs'!A:B,2,FALSE))</f>
        <v>Valauto Arras</v>
      </c>
      <c r="AV790" s="327">
        <f t="shared" si="153"/>
        <v>839.18</v>
      </c>
      <c r="AW790" s="329">
        <f t="shared" si="154"/>
        <v>3.2176320623664961E-2</v>
      </c>
      <c r="AX790" s="333" t="str">
        <f t="shared" si="155"/>
        <v>NON</v>
      </c>
      <c r="AY790" s="231">
        <f>+MargesVN[[#This Row],[Total COM]]+MargesVN[[#This Row],[EXT GIE]]+MargesVN[[#This Row],[Forfait immat]]</f>
        <v>104.41799999999999</v>
      </c>
    </row>
    <row r="791" spans="1:51" s="231" customFormat="1" ht="11.25" customHeight="1" x14ac:dyDescent="0.25">
      <c r="A791" s="319">
        <v>45</v>
      </c>
      <c r="B791" s="319" t="s">
        <v>163</v>
      </c>
      <c r="C791" s="319" t="s">
        <v>104</v>
      </c>
      <c r="D791" s="320">
        <v>46085</v>
      </c>
      <c r="E791" s="321">
        <v>46086</v>
      </c>
      <c r="F791" s="322"/>
      <c r="G791" s="322"/>
      <c r="H791" s="322"/>
      <c r="I791" s="322"/>
      <c r="J791" s="322"/>
      <c r="K791" s="322">
        <v>0</v>
      </c>
      <c r="L791" s="319" t="s">
        <v>443</v>
      </c>
      <c r="M791" s="319">
        <v>513364</v>
      </c>
      <c r="N791" s="319">
        <v>3364</v>
      </c>
      <c r="O791" s="319" t="s">
        <v>2530</v>
      </c>
      <c r="P791" s="323" t="s">
        <v>2531</v>
      </c>
      <c r="Q791" s="319" t="s">
        <v>190</v>
      </c>
      <c r="R791" s="324">
        <v>20130.669999999998</v>
      </c>
      <c r="S791" s="324">
        <v>362.5</v>
      </c>
      <c r="T791" s="325">
        <f t="shared" si="144"/>
        <v>20493.169999999998</v>
      </c>
      <c r="U791" s="326">
        <v>7</v>
      </c>
      <c r="V791" s="324">
        <v>784.47</v>
      </c>
      <c r="W791" s="327">
        <v>95</v>
      </c>
      <c r="X791" s="328"/>
      <c r="Y791" s="327">
        <f t="shared" si="145"/>
        <v>689.47</v>
      </c>
      <c r="Z791" s="329">
        <f t="shared" si="146"/>
        <v>3.8279582904938575E-2</v>
      </c>
      <c r="AA791" s="328">
        <v>-2883.34</v>
      </c>
      <c r="AB791" s="327">
        <v>0</v>
      </c>
      <c r="AC791" s="327"/>
      <c r="AD791" s="327"/>
      <c r="AE791" s="330">
        <v>0.1</v>
      </c>
      <c r="AF791" s="330">
        <v>0.1</v>
      </c>
      <c r="AG791" s="327">
        <f t="shared" si="147"/>
        <v>68.947000000000003</v>
      </c>
      <c r="AH791" s="327"/>
      <c r="AI791" s="327">
        <f t="shared" si="148"/>
        <v>68.947000000000003</v>
      </c>
      <c r="AJ791" s="319" t="s">
        <v>164</v>
      </c>
      <c r="AK791" s="319">
        <v>30</v>
      </c>
      <c r="AL791" s="326"/>
      <c r="AM791" s="331">
        <f t="shared" si="149"/>
        <v>0</v>
      </c>
      <c r="AN791" s="331">
        <f t="shared" si="150"/>
        <v>1</v>
      </c>
      <c r="AO791" s="331"/>
      <c r="AP791" s="331"/>
      <c r="AQ791" s="331">
        <f t="shared" si="151"/>
        <v>0</v>
      </c>
      <c r="AR791" s="332" t="str">
        <f>IF(A791="","",VLOOKUP(A791,'Base Sites'!A:B,2,FALSE))</f>
        <v>Valauto Arras</v>
      </c>
      <c r="AS791" s="332" t="str">
        <f t="shared" si="152"/>
        <v>VOLKSWAGEN</v>
      </c>
      <c r="AT791" s="331"/>
      <c r="AU791" s="333" t="str">
        <f>IF(A791="","",VLOOKUP(L791,'Base Vendeurs'!A:B,2,FALSE))</f>
        <v>Valauto Arras</v>
      </c>
      <c r="AV791" s="327">
        <f t="shared" si="153"/>
        <v>784.47</v>
      </c>
      <c r="AW791" s="329">
        <f t="shared" si="154"/>
        <v>3.8279582904938575E-2</v>
      </c>
      <c r="AX791" s="333" t="str">
        <f t="shared" si="155"/>
        <v>NON</v>
      </c>
      <c r="AY791" s="231">
        <f>+MargesVN[[#This Row],[Total COM]]+MargesVN[[#This Row],[EXT GIE]]+MargesVN[[#This Row],[Forfait immat]]</f>
        <v>98.947000000000003</v>
      </c>
    </row>
    <row r="792" spans="1:51" s="231" customFormat="1" ht="11.25" customHeight="1" x14ac:dyDescent="0.25">
      <c r="A792" s="401">
        <v>45</v>
      </c>
      <c r="B792" s="401" t="s">
        <v>163</v>
      </c>
      <c r="C792" s="401" t="s">
        <v>104</v>
      </c>
      <c r="D792" s="402">
        <v>46161</v>
      </c>
      <c r="E792" s="403">
        <v>46161</v>
      </c>
      <c r="F792" s="404"/>
      <c r="G792" s="404"/>
      <c r="H792" s="404"/>
      <c r="I792" s="404"/>
      <c r="J792" s="404"/>
      <c r="K792" s="404"/>
      <c r="L792" s="401" t="s">
        <v>262</v>
      </c>
      <c r="M792" s="401">
        <v>513366</v>
      </c>
      <c r="N792" s="401">
        <v>3366</v>
      </c>
      <c r="O792" s="401" t="s">
        <v>4257</v>
      </c>
      <c r="P792" s="405" t="s">
        <v>4258</v>
      </c>
      <c r="Q792" s="401" t="s">
        <v>177</v>
      </c>
      <c r="R792" s="406">
        <v>37605</v>
      </c>
      <c r="S792" s="406">
        <v>3995.84</v>
      </c>
      <c r="T792" s="407">
        <f t="shared" si="144"/>
        <v>41600.839999999997</v>
      </c>
      <c r="U792" s="408">
        <v>27</v>
      </c>
      <c r="V792" s="406">
        <v>1343.03</v>
      </c>
      <c r="W792" s="409">
        <v>95</v>
      </c>
      <c r="X792" s="410"/>
      <c r="Y792" s="409">
        <f t="shared" si="145"/>
        <v>1248.03</v>
      </c>
      <c r="Z792" s="411">
        <f t="shared" si="146"/>
        <v>3.2283723117129369E-2</v>
      </c>
      <c r="AA792" s="410">
        <v>0</v>
      </c>
      <c r="AB792" s="409">
        <v>0</v>
      </c>
      <c r="AC792" s="409"/>
      <c r="AD792" s="409"/>
      <c r="AE792" s="412">
        <v>0.08</v>
      </c>
      <c r="AF792" s="412">
        <v>0.1</v>
      </c>
      <c r="AG792" s="409">
        <f t="shared" si="147"/>
        <v>99.842399999999998</v>
      </c>
      <c r="AH792" s="409"/>
      <c r="AI792" s="409">
        <f t="shared" si="148"/>
        <v>99.842399999999998</v>
      </c>
      <c r="AJ792" s="401" t="s">
        <v>164</v>
      </c>
      <c r="AK792" s="401">
        <v>30</v>
      </c>
      <c r="AL792" s="408">
        <v>50</v>
      </c>
      <c r="AM792" s="413">
        <f t="shared" si="149"/>
        <v>1</v>
      </c>
      <c r="AN792" s="413">
        <f t="shared" si="150"/>
        <v>1</v>
      </c>
      <c r="AO792" s="413"/>
      <c r="AP792" s="413"/>
      <c r="AQ792" s="413">
        <f t="shared" si="151"/>
        <v>1</v>
      </c>
      <c r="AR792" s="414" t="str">
        <f>IF(A792="","",VLOOKUP(A792,'Base Sites'!A:B,2,FALSE))</f>
        <v>Valauto Arras</v>
      </c>
      <c r="AS792" s="414" t="str">
        <f t="shared" si="152"/>
        <v>VOLKSWAGEN</v>
      </c>
      <c r="AT792" s="413"/>
      <c r="AU792" s="415" t="str">
        <f>IF(A792="","",VLOOKUP(L792,'Base Vendeurs'!A:B,2,FALSE))</f>
        <v>Valauto Arras</v>
      </c>
      <c r="AV792" s="409">
        <f t="shared" si="153"/>
        <v>1343.03</v>
      </c>
      <c r="AW792" s="411">
        <f t="shared" si="154"/>
        <v>3.2283723117129369E-2</v>
      </c>
      <c r="AX792" s="415" t="str">
        <f t="shared" si="155"/>
        <v>NON</v>
      </c>
      <c r="AY792" s="231">
        <f>+MargesVN[[#This Row],[Total COM]]+MargesVN[[#This Row],[EXT GIE]]+MargesVN[[#This Row],[Forfait immat]]</f>
        <v>179.8424</v>
      </c>
    </row>
    <row r="793" spans="1:51" s="231" customFormat="1" ht="11.25" customHeight="1" x14ac:dyDescent="0.25">
      <c r="A793" s="45">
        <v>45</v>
      </c>
      <c r="B793" s="45" t="s">
        <v>185</v>
      </c>
      <c r="C793" s="45" t="s">
        <v>104</v>
      </c>
      <c r="D793" s="44">
        <v>46064</v>
      </c>
      <c r="E793" s="65">
        <v>46064</v>
      </c>
      <c r="F793" s="35" t="s">
        <v>165</v>
      </c>
      <c r="G793" s="35"/>
      <c r="H793" s="35"/>
      <c r="I793" s="35" t="s">
        <v>165</v>
      </c>
      <c r="J793" s="35"/>
      <c r="K793" s="35">
        <v>48965.64</v>
      </c>
      <c r="L793" s="45" t="s">
        <v>33</v>
      </c>
      <c r="M793" s="45">
        <v>513370</v>
      </c>
      <c r="N793" s="45">
        <v>3370</v>
      </c>
      <c r="O793" s="45" t="s">
        <v>1498</v>
      </c>
      <c r="P793" s="66" t="s">
        <v>65</v>
      </c>
      <c r="Q793" s="45" t="s">
        <v>26</v>
      </c>
      <c r="R793" s="47">
        <v>45530</v>
      </c>
      <c r="S793" s="47">
        <v>2770.85</v>
      </c>
      <c r="T793" s="48">
        <f t="shared" si="144"/>
        <v>48300.85</v>
      </c>
      <c r="U793" s="49">
        <v>21</v>
      </c>
      <c r="V793" s="47">
        <v>36.78</v>
      </c>
      <c r="W793" s="46">
        <v>95</v>
      </c>
      <c r="X793" s="50"/>
      <c r="Y793" s="46">
        <f t="shared" si="145"/>
        <v>-58.22</v>
      </c>
      <c r="Z793" s="51">
        <f t="shared" si="146"/>
        <v>7.6147728249088787E-4</v>
      </c>
      <c r="AA793" s="50">
        <v>-6368.12</v>
      </c>
      <c r="AB793" s="46">
        <v>0</v>
      </c>
      <c r="AC793" s="46"/>
      <c r="AD793" s="46" t="s">
        <v>2027</v>
      </c>
      <c r="AE793" s="52"/>
      <c r="AF793" s="52">
        <v>0</v>
      </c>
      <c r="AG793" s="46">
        <f t="shared" si="147"/>
        <v>0</v>
      </c>
      <c r="AH793" s="46"/>
      <c r="AI793" s="46">
        <f t="shared" si="148"/>
        <v>0</v>
      </c>
      <c r="AJ793" s="45" t="s">
        <v>149</v>
      </c>
      <c r="AK793" s="45">
        <v>1</v>
      </c>
      <c r="AL793" s="49" t="s">
        <v>293</v>
      </c>
      <c r="AM793" s="238">
        <f t="shared" si="149"/>
        <v>1</v>
      </c>
      <c r="AN793" s="238">
        <f t="shared" si="150"/>
        <v>1</v>
      </c>
      <c r="AO793" s="238"/>
      <c r="AP793" s="238"/>
      <c r="AQ793" s="238">
        <f t="shared" si="151"/>
        <v>1</v>
      </c>
      <c r="AR793" s="96" t="str">
        <f>IF(A793="","",VLOOKUP(A793,'Base Sites'!A:B,2,FALSE))</f>
        <v>Valauto Arras</v>
      </c>
      <c r="AS793" s="96" t="str">
        <f t="shared" si="152"/>
        <v>VOLKSWAGEN</v>
      </c>
      <c r="AT793" s="238"/>
      <c r="AU793" s="231" t="str">
        <f>IF(A793="","",VLOOKUP(L793,'Base Vendeurs'!A:B,2,FALSE))</f>
        <v>Sociétés NORD</v>
      </c>
      <c r="AV793" s="46">
        <f t="shared" si="153"/>
        <v>36.78</v>
      </c>
      <c r="AW793" s="51">
        <f t="shared" si="154"/>
        <v>7.6147728249088787E-4</v>
      </c>
      <c r="AX793" s="231" t="str">
        <f t="shared" si="155"/>
        <v>NON</v>
      </c>
      <c r="AY793" s="231">
        <f>+MargesVN[[#This Row],[Total COM]]+MargesVN[[#This Row],[EXT GIE]]+MargesVN[[#This Row],[Forfait immat]]</f>
        <v>1</v>
      </c>
    </row>
    <row r="794" spans="1:51" s="231" customFormat="1" ht="11.25" customHeight="1" x14ac:dyDescent="0.25">
      <c r="A794" s="431">
        <v>45</v>
      </c>
      <c r="B794" s="431" t="s">
        <v>163</v>
      </c>
      <c r="C794" s="431" t="s">
        <v>104</v>
      </c>
      <c r="D794" s="432">
        <v>46196</v>
      </c>
      <c r="E794" s="433">
        <v>46197</v>
      </c>
      <c r="F794" s="434"/>
      <c r="G794" s="434"/>
      <c r="H794" s="434"/>
      <c r="I794" s="434"/>
      <c r="J794" s="434"/>
      <c r="K794" s="434"/>
      <c r="L794" s="431" t="s">
        <v>262</v>
      </c>
      <c r="M794" s="431">
        <v>513371</v>
      </c>
      <c r="N794" s="431">
        <v>3371</v>
      </c>
      <c r="O794" s="431" t="s">
        <v>4871</v>
      </c>
      <c r="P794" s="435" t="s">
        <v>4872</v>
      </c>
      <c r="Q794" s="431" t="s">
        <v>93</v>
      </c>
      <c r="R794" s="436">
        <v>27305.67</v>
      </c>
      <c r="S794" s="436">
        <v>1283.3399999999999</v>
      </c>
      <c r="T794" s="437">
        <f t="shared" si="144"/>
        <v>28589.01</v>
      </c>
      <c r="U794" s="438">
        <v>13</v>
      </c>
      <c r="V794" s="436">
        <v>1175.31</v>
      </c>
      <c r="W794" s="439">
        <v>95</v>
      </c>
      <c r="X794" s="440"/>
      <c r="Y794" s="439">
        <f t="shared" si="145"/>
        <v>1080.31</v>
      </c>
      <c r="Z794" s="441">
        <f t="shared" si="146"/>
        <v>4.1110552621444398E-2</v>
      </c>
      <c r="AA794" s="440">
        <v>0</v>
      </c>
      <c r="AB794" s="439">
        <v>-916.67</v>
      </c>
      <c r="AC794" s="439"/>
      <c r="AD794" s="439"/>
      <c r="AE794" s="442">
        <v>7.0000000000000007E-2</v>
      </c>
      <c r="AF794" s="442">
        <v>0.1</v>
      </c>
      <c r="AG794" s="439">
        <f t="shared" si="147"/>
        <v>75.621700000000004</v>
      </c>
      <c r="AH794" s="439"/>
      <c r="AI794" s="439">
        <f t="shared" si="148"/>
        <v>75.621700000000004</v>
      </c>
      <c r="AJ794" s="431" t="s">
        <v>164</v>
      </c>
      <c r="AK794" s="431">
        <v>30</v>
      </c>
      <c r="AL794" s="438"/>
      <c r="AM794" s="443">
        <f t="shared" si="149"/>
        <v>0</v>
      </c>
      <c r="AN794" s="443">
        <f t="shared" si="150"/>
        <v>1</v>
      </c>
      <c r="AO794" s="443"/>
      <c r="AP794" s="443"/>
      <c r="AQ794" s="443">
        <f t="shared" si="151"/>
        <v>0</v>
      </c>
      <c r="AR794" s="444" t="str">
        <f>IF(A794="","",VLOOKUP(A794,'Base Sites'!A:B,2,FALSE))</f>
        <v>Valauto Arras</v>
      </c>
      <c r="AS794" s="444" t="str">
        <f t="shared" si="152"/>
        <v>VOLKSWAGEN</v>
      </c>
      <c r="AT794" s="443"/>
      <c r="AU794" s="445" t="str">
        <f>IF(A794="","",VLOOKUP(L794,'Base Vendeurs'!A:B,2,FALSE))</f>
        <v>Valauto Arras</v>
      </c>
      <c r="AV794" s="439">
        <f t="shared" si="153"/>
        <v>1175.31</v>
      </c>
      <c r="AW794" s="441">
        <f t="shared" si="154"/>
        <v>4.1110552621444398E-2</v>
      </c>
      <c r="AX794" s="445" t="str">
        <f t="shared" si="155"/>
        <v>NON</v>
      </c>
      <c r="AY794" s="231">
        <f>+MargesVN[[#This Row],[Total COM]]+MargesVN[[#This Row],[EXT GIE]]+MargesVN[[#This Row],[Forfait immat]]</f>
        <v>105.6217</v>
      </c>
    </row>
    <row r="795" spans="1:51" s="231" customFormat="1" ht="11.25" customHeight="1" x14ac:dyDescent="0.25">
      <c r="A795" s="401">
        <v>45</v>
      </c>
      <c r="B795" s="401" t="s">
        <v>163</v>
      </c>
      <c r="C795" s="401" t="s">
        <v>104</v>
      </c>
      <c r="D795" s="402">
        <v>46149</v>
      </c>
      <c r="E795" s="403">
        <v>46153</v>
      </c>
      <c r="F795" s="404"/>
      <c r="G795" s="404"/>
      <c r="H795" s="404"/>
      <c r="I795" s="404"/>
      <c r="J795" s="404"/>
      <c r="K795" s="404">
        <v>0</v>
      </c>
      <c r="L795" s="401" t="s">
        <v>262</v>
      </c>
      <c r="M795" s="401">
        <v>513374</v>
      </c>
      <c r="N795" s="401">
        <v>3374</v>
      </c>
      <c r="O795" s="401" t="s">
        <v>4251</v>
      </c>
      <c r="P795" s="405" t="s">
        <v>4252</v>
      </c>
      <c r="Q795" s="401" t="s">
        <v>177</v>
      </c>
      <c r="R795" s="406">
        <v>33863.33</v>
      </c>
      <c r="S795" s="406">
        <v>1500</v>
      </c>
      <c r="T795" s="407">
        <f t="shared" si="144"/>
        <v>35363.33</v>
      </c>
      <c r="U795" s="408">
        <v>8</v>
      </c>
      <c r="V795" s="406">
        <v>6597.1</v>
      </c>
      <c r="W795" s="409">
        <v>95</v>
      </c>
      <c r="X795" s="410">
        <v>-5190.7299999999996</v>
      </c>
      <c r="Y795" s="409">
        <f t="shared" si="145"/>
        <v>1311.3700000000008</v>
      </c>
      <c r="Z795" s="411">
        <f t="shared" si="146"/>
        <v>3.9769162010478108E-2</v>
      </c>
      <c r="AA795" s="410">
        <v>-4860</v>
      </c>
      <c r="AB795" s="409">
        <v>0</v>
      </c>
      <c r="AC795" s="409"/>
      <c r="AD795" s="409"/>
      <c r="AE795" s="412">
        <v>0.1</v>
      </c>
      <c r="AF795" s="412">
        <v>0.1</v>
      </c>
      <c r="AG795" s="409">
        <f t="shared" si="147"/>
        <v>131.13700000000009</v>
      </c>
      <c r="AH795" s="409"/>
      <c r="AI795" s="409">
        <f t="shared" si="148"/>
        <v>131.13700000000009</v>
      </c>
      <c r="AJ795" s="401" t="s">
        <v>164</v>
      </c>
      <c r="AK795" s="401">
        <v>1</v>
      </c>
      <c r="AL795" s="408" t="s">
        <v>293</v>
      </c>
      <c r="AM795" s="413">
        <f t="shared" si="149"/>
        <v>1</v>
      </c>
      <c r="AN795" s="413">
        <f t="shared" si="150"/>
        <v>1</v>
      </c>
      <c r="AO795" s="413"/>
      <c r="AP795" s="413"/>
      <c r="AQ795" s="413">
        <f t="shared" si="151"/>
        <v>1</v>
      </c>
      <c r="AR795" s="414" t="str">
        <f>IF(A795="","",VLOOKUP(A795,'Base Sites'!A:B,2,FALSE))</f>
        <v>Valauto Arras</v>
      </c>
      <c r="AS795" s="414" t="str">
        <f t="shared" si="152"/>
        <v>VOLKSWAGEN</v>
      </c>
      <c r="AT795" s="413"/>
      <c r="AU795" s="415" t="str">
        <f>IF(A795="","",VLOOKUP(L795,'Base Vendeurs'!A:B,2,FALSE))</f>
        <v>Valauto Arras</v>
      </c>
      <c r="AV795" s="409">
        <f t="shared" si="153"/>
        <v>6597.1</v>
      </c>
      <c r="AW795" s="411">
        <f t="shared" si="154"/>
        <v>0.18655200174870409</v>
      </c>
      <c r="AX795" s="415" t="str">
        <f t="shared" si="155"/>
        <v>NON</v>
      </c>
      <c r="AY795" s="231">
        <f>+MargesVN[[#This Row],[Total COM]]+MargesVN[[#This Row],[EXT GIE]]+MargesVN[[#This Row],[Forfait immat]]</f>
        <v>132.13700000000009</v>
      </c>
    </row>
    <row r="796" spans="1:51" s="231" customFormat="1" ht="11.25" customHeight="1" x14ac:dyDescent="0.25">
      <c r="A796" s="401">
        <v>45</v>
      </c>
      <c r="B796" s="401" t="s">
        <v>163</v>
      </c>
      <c r="C796" s="401" t="s">
        <v>104</v>
      </c>
      <c r="D796" s="402">
        <v>46148</v>
      </c>
      <c r="E796" s="403">
        <v>46149</v>
      </c>
      <c r="F796" s="404"/>
      <c r="G796" s="404"/>
      <c r="H796" s="404"/>
      <c r="I796" s="404"/>
      <c r="J796" s="404"/>
      <c r="K796" s="404">
        <v>0</v>
      </c>
      <c r="L796" s="401" t="s">
        <v>2420</v>
      </c>
      <c r="M796" s="401">
        <v>513376</v>
      </c>
      <c r="N796" s="401">
        <v>3376</v>
      </c>
      <c r="O796" s="401" t="s">
        <v>4249</v>
      </c>
      <c r="P796" s="405" t="s">
        <v>4250</v>
      </c>
      <c r="Q796" s="401" t="s">
        <v>177</v>
      </c>
      <c r="R796" s="406">
        <v>37605</v>
      </c>
      <c r="S796" s="406">
        <v>2329.17</v>
      </c>
      <c r="T796" s="407">
        <f t="shared" si="144"/>
        <v>39934.17</v>
      </c>
      <c r="U796" s="408">
        <v>27</v>
      </c>
      <c r="V796" s="406">
        <v>1419.57</v>
      </c>
      <c r="W796" s="409">
        <v>95</v>
      </c>
      <c r="X796" s="410"/>
      <c r="Y796" s="409">
        <f t="shared" si="145"/>
        <v>1324.57</v>
      </c>
      <c r="Z796" s="411">
        <f t="shared" si="146"/>
        <v>3.5547752714029116E-2</v>
      </c>
      <c r="AA796" s="410">
        <v>-5860</v>
      </c>
      <c r="AB796" s="409">
        <v>0</v>
      </c>
      <c r="AC796" s="409"/>
      <c r="AD796" s="409"/>
      <c r="AE796" s="412">
        <v>0.1</v>
      </c>
      <c r="AF796" s="412">
        <v>0.1</v>
      </c>
      <c r="AG796" s="409">
        <f t="shared" si="147"/>
        <v>132.45699999999999</v>
      </c>
      <c r="AH796" s="409"/>
      <c r="AI796" s="409">
        <f t="shared" si="148"/>
        <v>132.45699999999999</v>
      </c>
      <c r="AJ796" s="401" t="s">
        <v>164</v>
      </c>
      <c r="AK796" s="401">
        <v>30</v>
      </c>
      <c r="AL796" s="408">
        <v>50</v>
      </c>
      <c r="AM796" s="413">
        <f t="shared" si="149"/>
        <v>1</v>
      </c>
      <c r="AN796" s="413">
        <f t="shared" si="150"/>
        <v>1</v>
      </c>
      <c r="AO796" s="413"/>
      <c r="AP796" s="413"/>
      <c r="AQ796" s="413">
        <f t="shared" si="151"/>
        <v>1</v>
      </c>
      <c r="AR796" s="414" t="str">
        <f>IF(A796="","",VLOOKUP(A796,'Base Sites'!A:B,2,FALSE))</f>
        <v>Valauto Arras</v>
      </c>
      <c r="AS796" s="414" t="str">
        <f t="shared" si="152"/>
        <v>VOLKSWAGEN</v>
      </c>
      <c r="AT796" s="413"/>
      <c r="AU796" s="415" t="str">
        <f>IF(A796="","",VLOOKUP(L796,'Base Vendeurs'!A:B,2,FALSE))</f>
        <v>Valauto Arras</v>
      </c>
      <c r="AV796" s="409">
        <f t="shared" si="153"/>
        <v>1419.57</v>
      </c>
      <c r="AW796" s="411">
        <f t="shared" si="154"/>
        <v>3.5547752714029116E-2</v>
      </c>
      <c r="AX796" s="415" t="str">
        <f t="shared" si="155"/>
        <v>NON</v>
      </c>
      <c r="AY796" s="231">
        <f>+MargesVN[[#This Row],[Total COM]]+MargesVN[[#This Row],[EXT GIE]]+MargesVN[[#This Row],[Forfait immat]]</f>
        <v>212.45699999999999</v>
      </c>
    </row>
    <row r="797" spans="1:51" s="231" customFormat="1" ht="11.25" customHeight="1" x14ac:dyDescent="0.25">
      <c r="A797" s="45">
        <v>45</v>
      </c>
      <c r="B797" s="45" t="s">
        <v>163</v>
      </c>
      <c r="C797" s="45" t="s">
        <v>104</v>
      </c>
      <c r="D797" s="44">
        <v>46057</v>
      </c>
      <c r="E797" s="65">
        <v>46058</v>
      </c>
      <c r="F797" s="35"/>
      <c r="G797" s="35"/>
      <c r="H797" s="35"/>
      <c r="I797" s="35"/>
      <c r="J797" s="35"/>
      <c r="K797" s="35">
        <v>0</v>
      </c>
      <c r="L797" s="45" t="s">
        <v>443</v>
      </c>
      <c r="M797" s="45">
        <v>513378</v>
      </c>
      <c r="N797" s="45">
        <v>3378</v>
      </c>
      <c r="O797" s="45" t="s">
        <v>1328</v>
      </c>
      <c r="P797" s="66" t="s">
        <v>1329</v>
      </c>
      <c r="Q797" s="45" t="s">
        <v>23</v>
      </c>
      <c r="R797" s="47">
        <v>17714</v>
      </c>
      <c r="S797" s="47">
        <v>945.83</v>
      </c>
      <c r="T797" s="48">
        <f t="shared" si="144"/>
        <v>18659.830000000002</v>
      </c>
      <c r="U797" s="49">
        <v>8</v>
      </c>
      <c r="V797" s="318">
        <v>534.53</v>
      </c>
      <c r="W797" s="46">
        <v>95</v>
      </c>
      <c r="X797" s="50"/>
      <c r="Y797" s="46">
        <f t="shared" si="145"/>
        <v>439.53</v>
      </c>
      <c r="Z797" s="51">
        <f t="shared" si="146"/>
        <v>2.8646027321792316E-2</v>
      </c>
      <c r="AA797" s="50">
        <v>0</v>
      </c>
      <c r="AB797" s="46">
        <v>-1800.01</v>
      </c>
      <c r="AC797" s="46"/>
      <c r="AD797" s="46"/>
      <c r="AE797" s="52">
        <v>0.13</v>
      </c>
      <c r="AF797" s="52">
        <v>0.13</v>
      </c>
      <c r="AG797" s="46">
        <f t="shared" si="147"/>
        <v>57.1389</v>
      </c>
      <c r="AH797" s="46"/>
      <c r="AI797" s="46">
        <f t="shared" si="148"/>
        <v>57.1389</v>
      </c>
      <c r="AJ797" s="45" t="s">
        <v>164</v>
      </c>
      <c r="AK797" s="45">
        <v>30</v>
      </c>
      <c r="AL797" s="49"/>
      <c r="AM797" s="238">
        <f t="shared" si="149"/>
        <v>0</v>
      </c>
      <c r="AN797" s="238">
        <f t="shared" si="150"/>
        <v>1</v>
      </c>
      <c r="AO797" s="238">
        <v>186.6</v>
      </c>
      <c r="AP797" s="313">
        <v>46112</v>
      </c>
      <c r="AQ797" s="238">
        <f t="shared" si="151"/>
        <v>0</v>
      </c>
      <c r="AR797" s="96" t="str">
        <f>IF(A797="","",VLOOKUP(A797,'Base Sites'!A:B,2,FALSE))</f>
        <v>Valauto Arras</v>
      </c>
      <c r="AS797" s="96" t="str">
        <f t="shared" si="152"/>
        <v>VOLKSWAGEN</v>
      </c>
      <c r="AT797" s="238"/>
      <c r="AU797" s="231" t="str">
        <f>IF(A797="","",VLOOKUP(L797,'Base Vendeurs'!A:B,2,FALSE))</f>
        <v>Valauto Arras</v>
      </c>
      <c r="AV797" s="46">
        <f t="shared" si="153"/>
        <v>721.13</v>
      </c>
      <c r="AW797" s="51">
        <f t="shared" si="154"/>
        <v>3.8646118426588022E-2</v>
      </c>
      <c r="AX797" s="231" t="str">
        <f t="shared" si="155"/>
        <v>NON</v>
      </c>
      <c r="AY797" s="231">
        <f>+MargesVN[[#This Row],[Total COM]]+MargesVN[[#This Row],[EXT GIE]]+MargesVN[[#This Row],[Forfait immat]]</f>
        <v>87.138900000000007</v>
      </c>
    </row>
    <row r="798" spans="1:51" s="231" customFormat="1" ht="11.25" customHeight="1" x14ac:dyDescent="0.25">
      <c r="A798" s="431">
        <v>45</v>
      </c>
      <c r="B798" s="431" t="s">
        <v>163</v>
      </c>
      <c r="C798" s="431" t="s">
        <v>104</v>
      </c>
      <c r="D798" s="432">
        <v>46195</v>
      </c>
      <c r="E798" s="433">
        <v>46195</v>
      </c>
      <c r="F798" s="434"/>
      <c r="G798" s="434"/>
      <c r="H798" s="434"/>
      <c r="I798" s="434"/>
      <c r="J798" s="434"/>
      <c r="K798" s="434"/>
      <c r="L798" s="431" t="s">
        <v>262</v>
      </c>
      <c r="M798" s="431">
        <v>513379</v>
      </c>
      <c r="N798" s="431">
        <v>3379</v>
      </c>
      <c r="O798" s="431" t="s">
        <v>5077</v>
      </c>
      <c r="P798" s="435" t="s">
        <v>5078</v>
      </c>
      <c r="Q798" s="431" t="s">
        <v>23</v>
      </c>
      <c r="R798" s="436">
        <v>20605.669999999998</v>
      </c>
      <c r="S798" s="436">
        <v>550</v>
      </c>
      <c r="T798" s="437">
        <f t="shared" si="144"/>
        <v>21155.67</v>
      </c>
      <c r="U798" s="438">
        <v>13</v>
      </c>
      <c r="V798" s="436">
        <v>615.91</v>
      </c>
      <c r="W798" s="439">
        <v>95</v>
      </c>
      <c r="X798" s="440"/>
      <c r="Y798" s="439">
        <f t="shared" si="145"/>
        <v>520.91</v>
      </c>
      <c r="Z798" s="441">
        <f t="shared" si="146"/>
        <v>2.9113235364325498E-2</v>
      </c>
      <c r="AA798" s="440">
        <v>0</v>
      </c>
      <c r="AB798" s="439">
        <v>-1273.3399999999999</v>
      </c>
      <c r="AC798" s="439"/>
      <c r="AD798" s="439"/>
      <c r="AE798" s="442">
        <v>0.08</v>
      </c>
      <c r="AF798" s="442">
        <v>7.0000000000000007E-2</v>
      </c>
      <c r="AG798" s="439">
        <f t="shared" si="147"/>
        <v>41.672799999999995</v>
      </c>
      <c r="AH798" s="439"/>
      <c r="AI798" s="439">
        <f t="shared" si="148"/>
        <v>41.672799999999995</v>
      </c>
      <c r="AJ798" s="431" t="s">
        <v>164</v>
      </c>
      <c r="AK798" s="431">
        <v>30</v>
      </c>
      <c r="AL798" s="438"/>
      <c r="AM798" s="443">
        <f t="shared" si="149"/>
        <v>0</v>
      </c>
      <c r="AN798" s="443">
        <f t="shared" si="150"/>
        <v>1</v>
      </c>
      <c r="AO798" s="443"/>
      <c r="AP798" s="443"/>
      <c r="AQ798" s="443">
        <f t="shared" si="151"/>
        <v>0</v>
      </c>
      <c r="AR798" s="444" t="str">
        <f>IF(A798="","",VLOOKUP(A798,'Base Sites'!A:B,2,FALSE))</f>
        <v>Valauto Arras</v>
      </c>
      <c r="AS798" s="444" t="str">
        <f t="shared" si="152"/>
        <v>VOLKSWAGEN</v>
      </c>
      <c r="AT798" s="443"/>
      <c r="AU798" s="445" t="str">
        <f>IF(A798="","",VLOOKUP(L798,'Base Vendeurs'!A:B,2,FALSE))</f>
        <v>Valauto Arras</v>
      </c>
      <c r="AV798" s="439">
        <f t="shared" si="153"/>
        <v>615.91</v>
      </c>
      <c r="AW798" s="441">
        <f t="shared" si="154"/>
        <v>2.9113235364325498E-2</v>
      </c>
      <c r="AX798" s="445" t="str">
        <f t="shared" si="155"/>
        <v>NON</v>
      </c>
      <c r="AY798" s="231">
        <f>+MargesVN[[#This Row],[Total COM]]+MargesVN[[#This Row],[EXT GIE]]+MargesVN[[#This Row],[Forfait immat]]</f>
        <v>71.672799999999995</v>
      </c>
    </row>
    <row r="799" spans="1:51" s="231" customFormat="1" ht="11.25" customHeight="1" x14ac:dyDescent="0.25">
      <c r="A799" s="431">
        <v>45</v>
      </c>
      <c r="B799" s="431" t="s">
        <v>163</v>
      </c>
      <c r="C799" s="431" t="s">
        <v>104</v>
      </c>
      <c r="D799" s="432">
        <v>46174</v>
      </c>
      <c r="E799" s="433">
        <v>46174</v>
      </c>
      <c r="F799" s="434"/>
      <c r="G799" s="434"/>
      <c r="H799" s="434"/>
      <c r="I799" s="434"/>
      <c r="J799" s="434"/>
      <c r="K799" s="434">
        <v>0</v>
      </c>
      <c r="L799" s="431" t="s">
        <v>443</v>
      </c>
      <c r="M799" s="431">
        <v>513382</v>
      </c>
      <c r="N799" s="431">
        <v>3382</v>
      </c>
      <c r="O799" s="431" t="s">
        <v>5123</v>
      </c>
      <c r="P799" s="435" t="s">
        <v>5124</v>
      </c>
      <c r="Q799" s="431" t="s">
        <v>157</v>
      </c>
      <c r="R799" s="436">
        <v>32700</v>
      </c>
      <c r="S799" s="436">
        <v>2350</v>
      </c>
      <c r="T799" s="437">
        <f t="shared" si="144"/>
        <v>35050</v>
      </c>
      <c r="U799" s="438">
        <v>10</v>
      </c>
      <c r="V799" s="436">
        <v>268</v>
      </c>
      <c r="W799" s="439">
        <v>95</v>
      </c>
      <c r="X799" s="440"/>
      <c r="Y799" s="439">
        <f t="shared" si="145"/>
        <v>173</v>
      </c>
      <c r="Z799" s="441">
        <f t="shared" si="146"/>
        <v>7.6462196861626251E-3</v>
      </c>
      <c r="AA799" s="440">
        <v>0</v>
      </c>
      <c r="AB799" s="439">
        <v>0</v>
      </c>
      <c r="AC799" s="439"/>
      <c r="AD799" s="439"/>
      <c r="AE799" s="442">
        <v>0.08</v>
      </c>
      <c r="AF799" s="442">
        <v>7.0000000000000007E-2</v>
      </c>
      <c r="AG799" s="439">
        <f t="shared" si="147"/>
        <v>13.84</v>
      </c>
      <c r="AH799" s="439"/>
      <c r="AI799" s="439">
        <f t="shared" si="148"/>
        <v>13.84</v>
      </c>
      <c r="AJ799" s="431" t="s">
        <v>164</v>
      </c>
      <c r="AK799" s="431">
        <v>30</v>
      </c>
      <c r="AL799" s="438"/>
      <c r="AM799" s="443">
        <f t="shared" si="149"/>
        <v>0</v>
      </c>
      <c r="AN799" s="443">
        <f t="shared" si="150"/>
        <v>1</v>
      </c>
      <c r="AO799" s="443"/>
      <c r="AP799" s="443"/>
      <c r="AQ799" s="443">
        <f t="shared" si="151"/>
        <v>0</v>
      </c>
      <c r="AR799" s="444" t="str">
        <f>IF(A799="","",VLOOKUP(A799,'Base Sites'!A:B,2,FALSE))</f>
        <v>Valauto Arras</v>
      </c>
      <c r="AS799" s="444" t="str">
        <f t="shared" si="152"/>
        <v>VOLKSWAGEN</v>
      </c>
      <c r="AT799" s="443"/>
      <c r="AU799" s="445" t="str">
        <f>IF(A799="","",VLOOKUP(L799,'Base Vendeurs'!A:B,2,FALSE))</f>
        <v>Valauto Arras</v>
      </c>
      <c r="AV799" s="439">
        <f t="shared" si="153"/>
        <v>268</v>
      </c>
      <c r="AW799" s="441">
        <f t="shared" si="154"/>
        <v>7.6462196861626251E-3</v>
      </c>
      <c r="AX799" s="445" t="str">
        <f t="shared" si="155"/>
        <v>NON</v>
      </c>
      <c r="AY799" s="231">
        <f>+MargesVN[[#This Row],[Total COM]]+MargesVN[[#This Row],[EXT GIE]]+MargesVN[[#This Row],[Forfait immat]]</f>
        <v>43.84</v>
      </c>
    </row>
    <row r="800" spans="1:51" s="231" customFormat="1" ht="11.25" customHeight="1" x14ac:dyDescent="0.25">
      <c r="A800" s="401">
        <v>45</v>
      </c>
      <c r="B800" s="401" t="s">
        <v>163</v>
      </c>
      <c r="C800" s="401" t="s">
        <v>104</v>
      </c>
      <c r="D800" s="402">
        <v>46168</v>
      </c>
      <c r="E800" s="403">
        <v>46168</v>
      </c>
      <c r="F800" s="404"/>
      <c r="G800" s="404"/>
      <c r="H800" s="404"/>
      <c r="I800" s="404"/>
      <c r="J800" s="404"/>
      <c r="K800" s="404"/>
      <c r="L800" s="401" t="s">
        <v>262</v>
      </c>
      <c r="M800" s="401">
        <v>513388</v>
      </c>
      <c r="N800" s="401">
        <v>3388</v>
      </c>
      <c r="O800" s="401" t="s">
        <v>4042</v>
      </c>
      <c r="P800" s="405" t="s">
        <v>4043</v>
      </c>
      <c r="Q800" s="401" t="s">
        <v>93</v>
      </c>
      <c r="R800" s="406">
        <v>34805.67</v>
      </c>
      <c r="S800" s="406">
        <v>2525</v>
      </c>
      <c r="T800" s="407">
        <f t="shared" si="144"/>
        <v>37330.67</v>
      </c>
      <c r="U800" s="408">
        <v>4</v>
      </c>
      <c r="V800" s="406">
        <v>1749.07</v>
      </c>
      <c r="W800" s="409">
        <v>95</v>
      </c>
      <c r="X800" s="410"/>
      <c r="Y800" s="409">
        <f t="shared" si="145"/>
        <v>1654.07</v>
      </c>
      <c r="Z800" s="411">
        <f t="shared" si="146"/>
        <v>4.6853431776070452E-2</v>
      </c>
      <c r="AA800" s="410">
        <v>-916.67</v>
      </c>
      <c r="AB800" s="409">
        <v>0</v>
      </c>
      <c r="AC800" s="409"/>
      <c r="AD800" s="409"/>
      <c r="AE800" s="412">
        <v>0.1</v>
      </c>
      <c r="AF800" s="412">
        <v>0.1</v>
      </c>
      <c r="AG800" s="409">
        <f t="shared" si="147"/>
        <v>165.40700000000001</v>
      </c>
      <c r="AH800" s="409"/>
      <c r="AI800" s="409">
        <f t="shared" si="148"/>
        <v>165.40700000000001</v>
      </c>
      <c r="AJ800" s="401" t="s">
        <v>164</v>
      </c>
      <c r="AK800" s="401">
        <v>30</v>
      </c>
      <c r="AL800" s="408">
        <v>50</v>
      </c>
      <c r="AM800" s="413">
        <f t="shared" si="149"/>
        <v>1</v>
      </c>
      <c r="AN800" s="413">
        <f t="shared" si="150"/>
        <v>1</v>
      </c>
      <c r="AO800" s="413"/>
      <c r="AP800" s="413"/>
      <c r="AQ800" s="413">
        <f t="shared" si="151"/>
        <v>1</v>
      </c>
      <c r="AR800" s="414" t="str">
        <f>IF(A800="","",VLOOKUP(A800,'Base Sites'!A:B,2,FALSE))</f>
        <v>Valauto Arras</v>
      </c>
      <c r="AS800" s="414" t="str">
        <f t="shared" si="152"/>
        <v>VOLKSWAGEN</v>
      </c>
      <c r="AT800" s="413"/>
      <c r="AU800" s="415" t="str">
        <f>IF(A800="","",VLOOKUP(L800,'Base Vendeurs'!A:B,2,FALSE))</f>
        <v>Valauto Arras</v>
      </c>
      <c r="AV800" s="409">
        <f t="shared" si="153"/>
        <v>1749.07</v>
      </c>
      <c r="AW800" s="411">
        <f t="shared" si="154"/>
        <v>4.6853431776070452E-2</v>
      </c>
      <c r="AX800" s="415" t="str">
        <f t="shared" si="155"/>
        <v>NON</v>
      </c>
      <c r="AY800" s="231">
        <f>+MargesVN[[#This Row],[Total COM]]+MargesVN[[#This Row],[EXT GIE]]+MargesVN[[#This Row],[Forfait immat]]</f>
        <v>245.40700000000001</v>
      </c>
    </row>
    <row r="801" spans="1:51" s="231" customFormat="1" ht="11.25" customHeight="1" x14ac:dyDescent="0.25">
      <c r="A801" s="431">
        <v>45</v>
      </c>
      <c r="B801" s="431" t="s">
        <v>163</v>
      </c>
      <c r="C801" s="431" t="s">
        <v>104</v>
      </c>
      <c r="D801" s="432">
        <v>46198</v>
      </c>
      <c r="E801" s="433">
        <v>46197</v>
      </c>
      <c r="F801" s="434"/>
      <c r="G801" s="434"/>
      <c r="H801" s="434"/>
      <c r="I801" s="434"/>
      <c r="J801" s="434"/>
      <c r="K801" s="434"/>
      <c r="L801" s="431" t="s">
        <v>455</v>
      </c>
      <c r="M801" s="431">
        <v>513392</v>
      </c>
      <c r="N801" s="431">
        <v>3392</v>
      </c>
      <c r="O801" s="431" t="s">
        <v>4855</v>
      </c>
      <c r="P801" s="435" t="s">
        <v>4856</v>
      </c>
      <c r="Q801" s="431" t="s">
        <v>93</v>
      </c>
      <c r="R801" s="436">
        <v>34805.67</v>
      </c>
      <c r="S801" s="436">
        <v>2383.34</v>
      </c>
      <c r="T801" s="437">
        <f t="shared" si="144"/>
        <v>37189.009999999995</v>
      </c>
      <c r="U801" s="438">
        <v>76</v>
      </c>
      <c r="V801" s="436">
        <v>955.69</v>
      </c>
      <c r="W801" s="439">
        <v>95</v>
      </c>
      <c r="X801" s="440"/>
      <c r="Y801" s="439">
        <f t="shared" si="145"/>
        <v>860.69</v>
      </c>
      <c r="Z801" s="441">
        <f t="shared" si="146"/>
        <v>2.5698183414938989E-2</v>
      </c>
      <c r="AA801" s="440">
        <v>0</v>
      </c>
      <c r="AB801" s="439">
        <v>-3012.31</v>
      </c>
      <c r="AC801" s="439"/>
      <c r="AD801" s="439"/>
      <c r="AE801" s="442">
        <v>0.13</v>
      </c>
      <c r="AF801" s="442">
        <v>0.13</v>
      </c>
      <c r="AG801" s="439">
        <f t="shared" si="147"/>
        <v>111.8897</v>
      </c>
      <c r="AH801" s="439"/>
      <c r="AI801" s="439">
        <f t="shared" si="148"/>
        <v>111.8897</v>
      </c>
      <c r="AJ801" s="431" t="s">
        <v>149</v>
      </c>
      <c r="AK801" s="431"/>
      <c r="AL801" s="438">
        <v>20</v>
      </c>
      <c r="AM801" s="443">
        <f t="shared" si="149"/>
        <v>1</v>
      </c>
      <c r="AN801" s="443">
        <f t="shared" si="150"/>
        <v>1</v>
      </c>
      <c r="AO801" s="443"/>
      <c r="AP801" s="443"/>
      <c r="AQ801" s="443">
        <f t="shared" si="151"/>
        <v>1</v>
      </c>
      <c r="AR801" s="444" t="str">
        <f>IF(A801="","",VLOOKUP(A801,'Base Sites'!A:B,2,FALSE))</f>
        <v>Valauto Arras</v>
      </c>
      <c r="AS801" s="444" t="str">
        <f t="shared" si="152"/>
        <v>VOLKSWAGEN</v>
      </c>
      <c r="AT801" s="443"/>
      <c r="AU801" s="445" t="str">
        <f>IF(A801="","",VLOOKUP(L801,'Base Vendeurs'!A:B,2,FALSE))</f>
        <v>Sociétés EST</v>
      </c>
      <c r="AV801" s="439">
        <f t="shared" si="153"/>
        <v>955.69</v>
      </c>
      <c r="AW801" s="441">
        <f t="shared" si="154"/>
        <v>2.5698183414938989E-2</v>
      </c>
      <c r="AX801" s="445" t="str">
        <f t="shared" si="155"/>
        <v>NON</v>
      </c>
      <c r="AY801" s="231">
        <f>+MargesVN[[#This Row],[Total COM]]+MargesVN[[#This Row],[EXT GIE]]+MargesVN[[#This Row],[Forfait immat]]</f>
        <v>131.8897</v>
      </c>
    </row>
    <row r="802" spans="1:51" s="231" customFormat="1" ht="11.25" customHeight="1" x14ac:dyDescent="0.25">
      <c r="A802" s="319">
        <v>60</v>
      </c>
      <c r="B802" s="319" t="s">
        <v>163</v>
      </c>
      <c r="C802" s="319" t="s">
        <v>104</v>
      </c>
      <c r="D802" s="320">
        <v>46093</v>
      </c>
      <c r="E802" s="321">
        <v>46091</v>
      </c>
      <c r="F802" s="322"/>
      <c r="G802" s="322"/>
      <c r="H802" s="322"/>
      <c r="I802" s="322"/>
      <c r="J802" s="322"/>
      <c r="K802" s="322"/>
      <c r="L802" s="319" t="s">
        <v>445</v>
      </c>
      <c r="M802" s="319">
        <v>513438</v>
      </c>
      <c r="N802" s="319">
        <v>3438</v>
      </c>
      <c r="O802" s="319" t="s">
        <v>2637</v>
      </c>
      <c r="P802" s="323" t="s">
        <v>2638</v>
      </c>
      <c r="Q802" s="319" t="s">
        <v>177</v>
      </c>
      <c r="R802" s="324">
        <v>37605</v>
      </c>
      <c r="S802" s="324">
        <v>4462.51</v>
      </c>
      <c r="T802" s="325">
        <f t="shared" si="144"/>
        <v>42067.51</v>
      </c>
      <c r="U802" s="326">
        <v>42</v>
      </c>
      <c r="V802" s="324">
        <v>1357.04</v>
      </c>
      <c r="W802" s="327">
        <v>95</v>
      </c>
      <c r="X802" s="328"/>
      <c r="Y802" s="327">
        <f t="shared" si="145"/>
        <v>1262.04</v>
      </c>
      <c r="Z802" s="329">
        <f t="shared" si="146"/>
        <v>3.225862429223883E-2</v>
      </c>
      <c r="AA802" s="328">
        <v>0</v>
      </c>
      <c r="AB802" s="327">
        <v>0</v>
      </c>
      <c r="AC802" s="327"/>
      <c r="AD802" s="327"/>
      <c r="AE802" s="330">
        <v>7.0000000000000007E-2</v>
      </c>
      <c r="AF802" s="330">
        <v>7.0000000000000007E-2</v>
      </c>
      <c r="AG802" s="327">
        <f t="shared" si="147"/>
        <v>88.342800000000011</v>
      </c>
      <c r="AH802" s="327"/>
      <c r="AI802" s="327">
        <f t="shared" si="148"/>
        <v>88.342800000000011</v>
      </c>
      <c r="AJ802" s="319" t="s">
        <v>164</v>
      </c>
      <c r="AK802" s="319">
        <v>30</v>
      </c>
      <c r="AL802" s="326">
        <v>100</v>
      </c>
      <c r="AM802" s="331">
        <f t="shared" si="149"/>
        <v>1</v>
      </c>
      <c r="AN802" s="331">
        <f t="shared" si="150"/>
        <v>1</v>
      </c>
      <c r="AO802" s="331"/>
      <c r="AP802" s="331"/>
      <c r="AQ802" s="331">
        <f t="shared" si="151"/>
        <v>1</v>
      </c>
      <c r="AR802" s="332" t="str">
        <f>IF(A802="","",VLOOKUP(A802,'Base Sites'!A:B,2,FALSE))</f>
        <v>Val de Lys Automobiles</v>
      </c>
      <c r="AS802" s="332" t="str">
        <f t="shared" si="152"/>
        <v>VOLKSWAGEN</v>
      </c>
      <c r="AT802" s="331"/>
      <c r="AU802" s="333" t="str">
        <f>IF(A802="","",VLOOKUP(L802,'Base Vendeurs'!A:B,2,FALSE))</f>
        <v xml:space="preserve">Val de Lys </v>
      </c>
      <c r="AV802" s="327">
        <f t="shared" si="153"/>
        <v>1357.04</v>
      </c>
      <c r="AW802" s="329">
        <f t="shared" si="154"/>
        <v>3.225862429223883E-2</v>
      </c>
      <c r="AX802" s="333" t="str">
        <f t="shared" si="155"/>
        <v>NON</v>
      </c>
      <c r="AY802" s="231">
        <f>+MargesVN[[#This Row],[Total COM]]+MargesVN[[#This Row],[EXT GIE]]+MargesVN[[#This Row],[Forfait immat]]</f>
        <v>218.34280000000001</v>
      </c>
    </row>
    <row r="803" spans="1:51" s="231" customFormat="1" ht="11.25" customHeight="1" x14ac:dyDescent="0.25">
      <c r="A803" s="45">
        <v>60</v>
      </c>
      <c r="B803" s="45" t="s">
        <v>163</v>
      </c>
      <c r="C803" s="45" t="s">
        <v>104</v>
      </c>
      <c r="D803" s="44">
        <v>46077</v>
      </c>
      <c r="E803" s="65">
        <v>46064</v>
      </c>
      <c r="F803" s="35"/>
      <c r="G803" s="35"/>
      <c r="H803" s="35"/>
      <c r="I803" s="35"/>
      <c r="J803" s="35"/>
      <c r="K803" s="35">
        <v>0</v>
      </c>
      <c r="L803" s="45" t="s">
        <v>444</v>
      </c>
      <c r="M803" s="45">
        <v>513442</v>
      </c>
      <c r="N803" s="45">
        <v>3442</v>
      </c>
      <c r="O803" s="45" t="s">
        <v>1857</v>
      </c>
      <c r="P803" s="66" t="s">
        <v>1858</v>
      </c>
      <c r="Q803" s="45" t="s">
        <v>157</v>
      </c>
      <c r="R803" s="47">
        <v>28533.33</v>
      </c>
      <c r="S803" s="47">
        <v>1666.67</v>
      </c>
      <c r="T803" s="48">
        <f t="shared" si="144"/>
        <v>30200</v>
      </c>
      <c r="U803" s="49">
        <v>21</v>
      </c>
      <c r="V803" s="47">
        <v>1454</v>
      </c>
      <c r="W803" s="46">
        <v>95</v>
      </c>
      <c r="X803" s="50"/>
      <c r="Y803" s="46">
        <f t="shared" si="145"/>
        <v>1359</v>
      </c>
      <c r="Z803" s="51">
        <f t="shared" si="146"/>
        <v>4.8145695364238413E-2</v>
      </c>
      <c r="AA803" s="50">
        <v>0</v>
      </c>
      <c r="AB803" s="46">
        <v>-4250</v>
      </c>
      <c r="AC803" s="46"/>
      <c r="AD803" s="46"/>
      <c r="AE803" s="52">
        <v>7.0000000000000007E-2</v>
      </c>
      <c r="AF803" s="52">
        <v>7.0000000000000007E-2</v>
      </c>
      <c r="AG803" s="46">
        <f t="shared" si="147"/>
        <v>95.13000000000001</v>
      </c>
      <c r="AH803" s="46"/>
      <c r="AI803" s="46">
        <f t="shared" si="148"/>
        <v>95.13000000000001</v>
      </c>
      <c r="AJ803" s="45" t="s">
        <v>164</v>
      </c>
      <c r="AK803" s="45">
        <v>30</v>
      </c>
      <c r="AL803" s="49"/>
      <c r="AM803" s="238">
        <f t="shared" si="149"/>
        <v>0</v>
      </c>
      <c r="AN803" s="238">
        <f t="shared" si="150"/>
        <v>1</v>
      </c>
      <c r="AO803" s="238"/>
      <c r="AP803" s="238"/>
      <c r="AQ803" s="238">
        <f t="shared" si="151"/>
        <v>0</v>
      </c>
      <c r="AR803" s="96" t="str">
        <f>IF(A803="","",VLOOKUP(A803,'Base Sites'!A:B,2,FALSE))</f>
        <v>Val de Lys Automobiles</v>
      </c>
      <c r="AS803" s="96" t="str">
        <f t="shared" si="152"/>
        <v>VOLKSWAGEN</v>
      </c>
      <c r="AT803" s="238"/>
      <c r="AU803" s="231" t="str">
        <f>IF(A803="","",VLOOKUP(L803,'Base Vendeurs'!A:B,2,FALSE))</f>
        <v xml:space="preserve">Val de Lys </v>
      </c>
      <c r="AV803" s="46">
        <f t="shared" si="153"/>
        <v>1454</v>
      </c>
      <c r="AW803" s="51">
        <f t="shared" si="154"/>
        <v>4.8145695364238413E-2</v>
      </c>
      <c r="AX803" s="231" t="str">
        <f t="shared" si="155"/>
        <v>NON</v>
      </c>
      <c r="AY803" s="231">
        <f>+MargesVN[[#This Row],[Total COM]]+MargesVN[[#This Row],[EXT GIE]]+MargesVN[[#This Row],[Forfait immat]]</f>
        <v>125.13000000000001</v>
      </c>
    </row>
    <row r="804" spans="1:51" s="231" customFormat="1" ht="11.25" customHeight="1" x14ac:dyDescent="0.25">
      <c r="A804" s="431">
        <v>45</v>
      </c>
      <c r="B804" s="431" t="s">
        <v>163</v>
      </c>
      <c r="C804" s="431" t="s">
        <v>104</v>
      </c>
      <c r="D804" s="432">
        <v>46178</v>
      </c>
      <c r="E804" s="433">
        <v>46179</v>
      </c>
      <c r="F804" s="434"/>
      <c r="G804" s="434"/>
      <c r="H804" s="434"/>
      <c r="I804" s="434"/>
      <c r="J804" s="434"/>
      <c r="K804" s="434">
        <v>0</v>
      </c>
      <c r="L804" s="431" t="s">
        <v>262</v>
      </c>
      <c r="M804" s="431">
        <v>513443</v>
      </c>
      <c r="N804" s="431">
        <v>3443</v>
      </c>
      <c r="O804" s="431" t="s">
        <v>4815</v>
      </c>
      <c r="P804" s="435" t="s">
        <v>4816</v>
      </c>
      <c r="Q804" s="431" t="s">
        <v>93</v>
      </c>
      <c r="R804" s="436">
        <v>34805.67</v>
      </c>
      <c r="S804" s="436">
        <v>2866.67</v>
      </c>
      <c r="T804" s="437">
        <f t="shared" si="144"/>
        <v>37672.339999999997</v>
      </c>
      <c r="U804" s="438">
        <v>108</v>
      </c>
      <c r="V804" s="436">
        <v>959.15</v>
      </c>
      <c r="W804" s="439">
        <v>95</v>
      </c>
      <c r="X804" s="440"/>
      <c r="Y804" s="439">
        <f t="shared" si="145"/>
        <v>864.15</v>
      </c>
      <c r="Z804" s="441">
        <f t="shared" si="146"/>
        <v>2.5460324471482262E-2</v>
      </c>
      <c r="AA804" s="440">
        <v>-2359.2399999999998</v>
      </c>
      <c r="AB804" s="439">
        <v>0</v>
      </c>
      <c r="AC804" s="439"/>
      <c r="AD804" s="439"/>
      <c r="AE804" s="442">
        <v>0.12</v>
      </c>
      <c r="AF804" s="442">
        <v>0.12</v>
      </c>
      <c r="AG804" s="439">
        <f t="shared" si="147"/>
        <v>103.69799999999999</v>
      </c>
      <c r="AH804" s="439"/>
      <c r="AI804" s="439">
        <f t="shared" si="148"/>
        <v>103.69799999999999</v>
      </c>
      <c r="AJ804" s="431" t="s">
        <v>149</v>
      </c>
      <c r="AK804" s="431"/>
      <c r="AL804" s="438"/>
      <c r="AM804" s="443">
        <f t="shared" si="149"/>
        <v>0</v>
      </c>
      <c r="AN804" s="443">
        <f t="shared" si="150"/>
        <v>1</v>
      </c>
      <c r="AO804" s="443"/>
      <c r="AP804" s="443"/>
      <c r="AQ804" s="443">
        <f t="shared" si="151"/>
        <v>0</v>
      </c>
      <c r="AR804" s="444" t="str">
        <f>IF(A804="","",VLOOKUP(A804,'Base Sites'!A:B,2,FALSE))</f>
        <v>Valauto Arras</v>
      </c>
      <c r="AS804" s="444" t="str">
        <f t="shared" si="152"/>
        <v>VOLKSWAGEN</v>
      </c>
      <c r="AT804" s="443"/>
      <c r="AU804" s="445" t="str">
        <f>IF(A804="","",VLOOKUP(L804,'Base Vendeurs'!A:B,2,FALSE))</f>
        <v>Valauto Arras</v>
      </c>
      <c r="AV804" s="439">
        <f t="shared" si="153"/>
        <v>959.15</v>
      </c>
      <c r="AW804" s="441">
        <f t="shared" si="154"/>
        <v>2.5460324471482262E-2</v>
      </c>
      <c r="AX804" s="445" t="str">
        <f t="shared" si="155"/>
        <v>NON</v>
      </c>
      <c r="AY804" s="231">
        <f>+MargesVN[[#This Row],[Total COM]]+MargesVN[[#This Row],[EXT GIE]]+MargesVN[[#This Row],[Forfait immat]]</f>
        <v>103.69799999999999</v>
      </c>
    </row>
    <row r="805" spans="1:51" s="231" customFormat="1" ht="11.25" customHeight="1" x14ac:dyDescent="0.25">
      <c r="A805" s="45">
        <v>45</v>
      </c>
      <c r="B805" s="45" t="s">
        <v>183</v>
      </c>
      <c r="C805" s="45" t="s">
        <v>104</v>
      </c>
      <c r="D805" s="44">
        <v>46077</v>
      </c>
      <c r="E805" s="65">
        <v>46077</v>
      </c>
      <c r="F805" s="35"/>
      <c r="G805" s="35"/>
      <c r="H805" s="35"/>
      <c r="I805" s="35" t="s">
        <v>165</v>
      </c>
      <c r="J805" s="35"/>
      <c r="K805" s="35">
        <v>-191.71</v>
      </c>
      <c r="L805" s="45" t="s">
        <v>443</v>
      </c>
      <c r="M805" s="45">
        <v>513444</v>
      </c>
      <c r="N805" s="45">
        <v>3444</v>
      </c>
      <c r="O805" s="45" t="s">
        <v>1827</v>
      </c>
      <c r="P805" s="66" t="s">
        <v>1828</v>
      </c>
      <c r="Q805" s="45" t="s">
        <v>23</v>
      </c>
      <c r="R805" s="47">
        <v>20605.669999999998</v>
      </c>
      <c r="S805" s="47">
        <v>679.16</v>
      </c>
      <c r="T805" s="48">
        <f t="shared" si="144"/>
        <v>21284.829999999998</v>
      </c>
      <c r="U805" s="49">
        <v>11</v>
      </c>
      <c r="V805" s="47">
        <v>775.72</v>
      </c>
      <c r="W805" s="46">
        <v>95</v>
      </c>
      <c r="X805" s="50"/>
      <c r="Y805" s="46">
        <f t="shared" si="145"/>
        <v>680.72</v>
      </c>
      <c r="Z805" s="51">
        <f t="shared" si="146"/>
        <v>3.6444735522905287E-2</v>
      </c>
      <c r="AA805" s="50">
        <v>0</v>
      </c>
      <c r="AB805" s="46">
        <v>-2356.67</v>
      </c>
      <c r="AC805" s="46"/>
      <c r="AD805" s="46" t="s">
        <v>2049</v>
      </c>
      <c r="AE805" s="52">
        <v>0.13</v>
      </c>
      <c r="AF805" s="52">
        <v>0.13</v>
      </c>
      <c r="AG805" s="46">
        <f t="shared" si="147"/>
        <v>88.493600000000001</v>
      </c>
      <c r="AH805" s="46"/>
      <c r="AI805" s="46">
        <f t="shared" si="148"/>
        <v>88.493600000000001</v>
      </c>
      <c r="AJ805" s="45" t="s">
        <v>164</v>
      </c>
      <c r="AK805" s="45">
        <v>30</v>
      </c>
      <c r="AL805" s="49">
        <v>50</v>
      </c>
      <c r="AM805" s="238">
        <f t="shared" si="149"/>
        <v>1</v>
      </c>
      <c r="AN805" s="238">
        <f t="shared" si="150"/>
        <v>1</v>
      </c>
      <c r="AO805" s="238"/>
      <c r="AP805" s="238"/>
      <c r="AQ805" s="238">
        <f t="shared" si="151"/>
        <v>1</v>
      </c>
      <c r="AR805" s="96" t="str">
        <f>IF(A805="","",VLOOKUP(A805,'Base Sites'!A:B,2,FALSE))</f>
        <v>Valauto Arras</v>
      </c>
      <c r="AS805" s="96" t="str">
        <f t="shared" si="152"/>
        <v>VOLKSWAGEN</v>
      </c>
      <c r="AT805" s="238"/>
      <c r="AU805" s="231" t="str">
        <f>IF(A805="","",VLOOKUP(L805,'Base Vendeurs'!A:B,2,FALSE))</f>
        <v>Valauto Arras</v>
      </c>
      <c r="AV805" s="46">
        <f t="shared" si="153"/>
        <v>775.72</v>
      </c>
      <c r="AW805" s="51">
        <f t="shared" si="154"/>
        <v>3.6444735522905287E-2</v>
      </c>
      <c r="AX805" s="231" t="str">
        <f t="shared" si="155"/>
        <v>NON</v>
      </c>
      <c r="AY805" s="231">
        <f>+MargesVN[[#This Row],[Total COM]]+MargesVN[[#This Row],[EXT GIE]]+MargesVN[[#This Row],[Forfait immat]]</f>
        <v>168.49360000000001</v>
      </c>
    </row>
    <row r="806" spans="1:51" s="231" customFormat="1" ht="11.25" customHeight="1" x14ac:dyDescent="0.25">
      <c r="A806" s="401">
        <v>10</v>
      </c>
      <c r="B806" s="401" t="s">
        <v>163</v>
      </c>
      <c r="C806" s="401" t="s">
        <v>104</v>
      </c>
      <c r="D806" s="402">
        <v>46147</v>
      </c>
      <c r="E806" s="403">
        <v>46146</v>
      </c>
      <c r="F806" s="404"/>
      <c r="G806" s="404"/>
      <c r="H806" s="404"/>
      <c r="I806" s="404"/>
      <c r="J806" s="404"/>
      <c r="K806" s="404">
        <v>0</v>
      </c>
      <c r="L806" s="401" t="s">
        <v>388</v>
      </c>
      <c r="M806" s="401">
        <v>513457</v>
      </c>
      <c r="N806" s="401">
        <v>3457</v>
      </c>
      <c r="O806" s="401" t="s">
        <v>4326</v>
      </c>
      <c r="P806" s="405" t="s">
        <v>4327</v>
      </c>
      <c r="Q806" s="401" t="s">
        <v>24</v>
      </c>
      <c r="R806" s="406">
        <v>29708.33</v>
      </c>
      <c r="S806" s="406">
        <v>112.5</v>
      </c>
      <c r="T806" s="407">
        <f t="shared" si="144"/>
        <v>29820.83</v>
      </c>
      <c r="U806" s="408">
        <v>32</v>
      </c>
      <c r="V806" s="406">
        <v>1219.23</v>
      </c>
      <c r="W806" s="409">
        <v>95</v>
      </c>
      <c r="X806" s="410"/>
      <c r="Y806" s="409">
        <f t="shared" si="145"/>
        <v>1124.23</v>
      </c>
      <c r="Z806" s="411">
        <f t="shared" si="146"/>
        <v>4.0885179922892818E-2</v>
      </c>
      <c r="AA806" s="410">
        <v>0</v>
      </c>
      <c r="AB806" s="409">
        <v>0</v>
      </c>
      <c r="AC806" s="409"/>
      <c r="AD806" s="409"/>
      <c r="AE806" s="412">
        <v>0.1</v>
      </c>
      <c r="AF806" s="412">
        <v>0.1</v>
      </c>
      <c r="AG806" s="409">
        <f t="shared" si="147"/>
        <v>112.423</v>
      </c>
      <c r="AH806" s="409"/>
      <c r="AI806" s="409">
        <f t="shared" si="148"/>
        <v>112.423</v>
      </c>
      <c r="AJ806" s="401" t="s">
        <v>149</v>
      </c>
      <c r="AK806" s="401">
        <v>30</v>
      </c>
      <c r="AL806" s="408"/>
      <c r="AM806" s="413">
        <f t="shared" si="149"/>
        <v>0</v>
      </c>
      <c r="AN806" s="413">
        <f t="shared" si="150"/>
        <v>1</v>
      </c>
      <c r="AO806" s="413"/>
      <c r="AP806" s="413"/>
      <c r="AQ806" s="413">
        <f t="shared" si="151"/>
        <v>0</v>
      </c>
      <c r="AR806" s="414" t="str">
        <f>IF(A806="","",VLOOKUP(A806,'Base Sites'!A:B,2,FALSE))</f>
        <v>Valauto Roncq</v>
      </c>
      <c r="AS806" s="414" t="str">
        <f t="shared" si="152"/>
        <v>VOLKSWAGEN</v>
      </c>
      <c r="AT806" s="413"/>
      <c r="AU806" s="415" t="str">
        <f>IF(A806="","",VLOOKUP(L806,'Base Vendeurs'!A:B,2,FALSE))</f>
        <v>Valauto Roncq VW</v>
      </c>
      <c r="AV806" s="409">
        <f t="shared" si="153"/>
        <v>1219.23</v>
      </c>
      <c r="AW806" s="411">
        <f t="shared" si="154"/>
        <v>4.0885179922892818E-2</v>
      </c>
      <c r="AX806" s="415" t="str">
        <f t="shared" si="155"/>
        <v>NON</v>
      </c>
      <c r="AY806" s="231">
        <f>+MargesVN[[#This Row],[Total COM]]+MargesVN[[#This Row],[EXT GIE]]+MargesVN[[#This Row],[Forfait immat]]</f>
        <v>142.423</v>
      </c>
    </row>
    <row r="807" spans="1:51" s="231" customFormat="1" ht="11.25" customHeight="1" x14ac:dyDescent="0.25">
      <c r="A807" s="319">
        <v>45</v>
      </c>
      <c r="B807" s="319" t="s">
        <v>163</v>
      </c>
      <c r="C807" s="319" t="s">
        <v>104</v>
      </c>
      <c r="D807" s="320">
        <v>46084</v>
      </c>
      <c r="E807" s="321">
        <v>46084</v>
      </c>
      <c r="F807" s="322"/>
      <c r="G807" s="322"/>
      <c r="H807" s="322"/>
      <c r="I807" s="322"/>
      <c r="J807" s="322"/>
      <c r="K807" s="322">
        <v>0</v>
      </c>
      <c r="L807" s="319" t="s">
        <v>262</v>
      </c>
      <c r="M807" s="319">
        <v>513465</v>
      </c>
      <c r="N807" s="319">
        <v>3465</v>
      </c>
      <c r="O807" s="319" t="s">
        <v>2705</v>
      </c>
      <c r="P807" s="323" t="s">
        <v>2706</v>
      </c>
      <c r="Q807" s="319" t="s">
        <v>23</v>
      </c>
      <c r="R807" s="324">
        <v>20605.669999999998</v>
      </c>
      <c r="S807" s="324">
        <v>679.16</v>
      </c>
      <c r="T807" s="325">
        <f t="shared" si="144"/>
        <v>21284.829999999998</v>
      </c>
      <c r="U807" s="326">
        <v>14</v>
      </c>
      <c r="V807" s="324">
        <v>774.94</v>
      </c>
      <c r="W807" s="327">
        <v>95</v>
      </c>
      <c r="X807" s="328"/>
      <c r="Y807" s="327">
        <f t="shared" si="145"/>
        <v>679.94</v>
      </c>
      <c r="Z807" s="329">
        <f t="shared" si="146"/>
        <v>3.6408089705203192E-2</v>
      </c>
      <c r="AA807" s="328">
        <v>0</v>
      </c>
      <c r="AB807" s="327">
        <v>-2356.67</v>
      </c>
      <c r="AC807" s="327"/>
      <c r="AD807" s="327"/>
      <c r="AE807" s="330">
        <v>0.13</v>
      </c>
      <c r="AF807" s="330">
        <v>0.13</v>
      </c>
      <c r="AG807" s="327">
        <f t="shared" si="147"/>
        <v>88.392200000000017</v>
      </c>
      <c r="AH807" s="327"/>
      <c r="AI807" s="327">
        <f t="shared" si="148"/>
        <v>88.392200000000017</v>
      </c>
      <c r="AJ807" s="319" t="s">
        <v>164</v>
      </c>
      <c r="AK807" s="319">
        <v>30</v>
      </c>
      <c r="AL807" s="326"/>
      <c r="AM807" s="331">
        <f t="shared" si="149"/>
        <v>0</v>
      </c>
      <c r="AN807" s="331">
        <f t="shared" si="150"/>
        <v>1</v>
      </c>
      <c r="AO807" s="331"/>
      <c r="AP807" s="331"/>
      <c r="AQ807" s="331">
        <f t="shared" si="151"/>
        <v>0</v>
      </c>
      <c r="AR807" s="332" t="str">
        <f>IF(A807="","",VLOOKUP(A807,'Base Sites'!A:B,2,FALSE))</f>
        <v>Valauto Arras</v>
      </c>
      <c r="AS807" s="332" t="str">
        <f t="shared" si="152"/>
        <v>VOLKSWAGEN</v>
      </c>
      <c r="AT807" s="331"/>
      <c r="AU807" s="333" t="str">
        <f>IF(A807="","",VLOOKUP(L807,'Base Vendeurs'!A:B,2,FALSE))</f>
        <v>Valauto Arras</v>
      </c>
      <c r="AV807" s="327">
        <f t="shared" si="153"/>
        <v>774.94</v>
      </c>
      <c r="AW807" s="329">
        <f t="shared" si="154"/>
        <v>3.6408089705203192E-2</v>
      </c>
      <c r="AX807" s="333" t="str">
        <f t="shared" si="155"/>
        <v>NON</v>
      </c>
      <c r="AY807" s="231">
        <f>+MargesVN[[#This Row],[Total COM]]+MargesVN[[#This Row],[EXT GIE]]+MargesVN[[#This Row],[Forfait immat]]</f>
        <v>118.39220000000002</v>
      </c>
    </row>
    <row r="808" spans="1:51" s="231" customFormat="1" ht="11.25" customHeight="1" x14ac:dyDescent="0.25">
      <c r="A808" s="354">
        <v>45</v>
      </c>
      <c r="B808" s="354" t="s">
        <v>163</v>
      </c>
      <c r="C808" s="354" t="s">
        <v>104</v>
      </c>
      <c r="D808" s="355">
        <v>46136</v>
      </c>
      <c r="E808" s="356">
        <v>46136</v>
      </c>
      <c r="F808" s="357"/>
      <c r="G808" s="357"/>
      <c r="H808" s="357"/>
      <c r="I808" s="357"/>
      <c r="J808" s="357"/>
      <c r="K808" s="357">
        <v>0</v>
      </c>
      <c r="L808" s="354" t="s">
        <v>262</v>
      </c>
      <c r="M808" s="354">
        <v>513470</v>
      </c>
      <c r="N808" s="354">
        <v>3470</v>
      </c>
      <c r="O808" s="354" t="s">
        <v>3316</v>
      </c>
      <c r="P808" s="358" t="s">
        <v>3317</v>
      </c>
      <c r="Q808" s="354" t="s">
        <v>107</v>
      </c>
      <c r="R808" s="359">
        <v>25139</v>
      </c>
      <c r="S808" s="359">
        <v>691.67</v>
      </c>
      <c r="T808" s="360">
        <f t="shared" si="144"/>
        <v>25830.67</v>
      </c>
      <c r="U808" s="361">
        <v>9</v>
      </c>
      <c r="V808" s="359">
        <v>1000.02</v>
      </c>
      <c r="W808" s="362">
        <v>95</v>
      </c>
      <c r="X808" s="363"/>
      <c r="Y808" s="362">
        <f t="shared" si="145"/>
        <v>905.02</v>
      </c>
      <c r="Z808" s="364">
        <f t="shared" si="146"/>
        <v>3.8714442947085773E-2</v>
      </c>
      <c r="AA808" s="363">
        <v>0</v>
      </c>
      <c r="AB808" s="362">
        <v>-3350</v>
      </c>
      <c r="AC808" s="362"/>
      <c r="AD808" s="362"/>
      <c r="AE808" s="365">
        <v>0.1</v>
      </c>
      <c r="AF808" s="365">
        <v>0.1</v>
      </c>
      <c r="AG808" s="362">
        <f t="shared" si="147"/>
        <v>90.50200000000001</v>
      </c>
      <c r="AH808" s="362"/>
      <c r="AI808" s="362">
        <f t="shared" si="148"/>
        <v>90.50200000000001</v>
      </c>
      <c r="AJ808" s="354" t="s">
        <v>149</v>
      </c>
      <c r="AK808" s="354">
        <v>30</v>
      </c>
      <c r="AL808" s="361">
        <v>50</v>
      </c>
      <c r="AM808" s="366">
        <f t="shared" si="149"/>
        <v>1</v>
      </c>
      <c r="AN808" s="366">
        <f t="shared" si="150"/>
        <v>1</v>
      </c>
      <c r="AO808" s="366"/>
      <c r="AP808" s="366"/>
      <c r="AQ808" s="366">
        <f t="shared" si="151"/>
        <v>1</v>
      </c>
      <c r="AR808" s="367" t="str">
        <f>IF(A808="","",VLOOKUP(A808,'Base Sites'!A:B,2,FALSE))</f>
        <v>Valauto Arras</v>
      </c>
      <c r="AS808" s="367" t="str">
        <f t="shared" si="152"/>
        <v>VOLKSWAGEN</v>
      </c>
      <c r="AT808" s="366"/>
      <c r="AU808" s="368" t="str">
        <f>IF(A808="","",VLOOKUP(L808,'Base Vendeurs'!A:B,2,FALSE))</f>
        <v>Valauto Arras</v>
      </c>
      <c r="AV808" s="362">
        <f t="shared" si="153"/>
        <v>1000.02</v>
      </c>
      <c r="AW808" s="364">
        <f t="shared" si="154"/>
        <v>3.8714442947085773E-2</v>
      </c>
      <c r="AX808" s="368" t="str">
        <f t="shared" si="155"/>
        <v>NON</v>
      </c>
      <c r="AY808" s="231">
        <f>+MargesVN[[#This Row],[Total COM]]+MargesVN[[#This Row],[EXT GIE]]+MargesVN[[#This Row],[Forfait immat]]</f>
        <v>170.50200000000001</v>
      </c>
    </row>
    <row r="809" spans="1:51" s="231" customFormat="1" ht="11.25" customHeight="1" x14ac:dyDescent="0.25">
      <c r="A809" s="45">
        <v>60</v>
      </c>
      <c r="B809" s="45" t="s">
        <v>163</v>
      </c>
      <c r="C809" s="45" t="s">
        <v>104</v>
      </c>
      <c r="D809" s="44">
        <v>46071</v>
      </c>
      <c r="E809" s="65">
        <v>46071</v>
      </c>
      <c r="F809" s="35"/>
      <c r="G809" s="35"/>
      <c r="H809" s="35"/>
      <c r="I809" s="35"/>
      <c r="J809" s="35"/>
      <c r="K809" s="35">
        <v>0</v>
      </c>
      <c r="L809" s="45" t="s">
        <v>444</v>
      </c>
      <c r="M809" s="45">
        <v>513475</v>
      </c>
      <c r="N809" s="45">
        <v>3475</v>
      </c>
      <c r="O809" s="45" t="s">
        <v>1698</v>
      </c>
      <c r="P809" s="66" t="s">
        <v>1699</v>
      </c>
      <c r="Q809" s="45" t="s">
        <v>157</v>
      </c>
      <c r="R809" s="47">
        <v>28533.33</v>
      </c>
      <c r="S809" s="47">
        <v>1666.67</v>
      </c>
      <c r="T809" s="48">
        <f t="shared" si="144"/>
        <v>30200</v>
      </c>
      <c r="U809" s="49">
        <v>13</v>
      </c>
      <c r="V809" s="47">
        <v>1454</v>
      </c>
      <c r="W809" s="46">
        <v>95</v>
      </c>
      <c r="X809" s="50"/>
      <c r="Y809" s="46">
        <f t="shared" si="145"/>
        <v>1359</v>
      </c>
      <c r="Z809" s="51">
        <f t="shared" si="146"/>
        <v>4.8145695364238413E-2</v>
      </c>
      <c r="AA809" s="50">
        <v>0</v>
      </c>
      <c r="AB809" s="46">
        <v>-4250</v>
      </c>
      <c r="AC809" s="46"/>
      <c r="AD809" s="46"/>
      <c r="AE809" s="52">
        <v>7.0000000000000007E-2</v>
      </c>
      <c r="AF809" s="52">
        <v>7.0000000000000007E-2</v>
      </c>
      <c r="AG809" s="46">
        <f t="shared" si="147"/>
        <v>95.13000000000001</v>
      </c>
      <c r="AH809" s="46"/>
      <c r="AI809" s="46">
        <f t="shared" si="148"/>
        <v>95.13000000000001</v>
      </c>
      <c r="AJ809" s="45" t="s">
        <v>164</v>
      </c>
      <c r="AK809" s="45">
        <v>30</v>
      </c>
      <c r="AL809" s="49"/>
      <c r="AM809" s="238">
        <f t="shared" si="149"/>
        <v>0</v>
      </c>
      <c r="AN809" s="238">
        <f t="shared" si="150"/>
        <v>1</v>
      </c>
      <c r="AO809" s="238"/>
      <c r="AP809" s="238"/>
      <c r="AQ809" s="238">
        <f t="shared" si="151"/>
        <v>0</v>
      </c>
      <c r="AR809" s="96" t="str">
        <f>IF(A809="","",VLOOKUP(A809,'Base Sites'!A:B,2,FALSE))</f>
        <v>Val de Lys Automobiles</v>
      </c>
      <c r="AS809" s="96" t="str">
        <f t="shared" si="152"/>
        <v>VOLKSWAGEN</v>
      </c>
      <c r="AT809" s="238"/>
      <c r="AU809" s="231" t="str">
        <f>IF(A809="","",VLOOKUP(L809,'Base Vendeurs'!A:B,2,FALSE))</f>
        <v xml:space="preserve">Val de Lys </v>
      </c>
      <c r="AV809" s="46">
        <f t="shared" si="153"/>
        <v>1454</v>
      </c>
      <c r="AW809" s="51">
        <f t="shared" si="154"/>
        <v>4.8145695364238413E-2</v>
      </c>
      <c r="AX809" s="231" t="str">
        <f t="shared" si="155"/>
        <v>NON</v>
      </c>
      <c r="AY809" s="231">
        <f>+MargesVN[[#This Row],[Total COM]]+MargesVN[[#This Row],[EXT GIE]]+MargesVN[[#This Row],[Forfait immat]]</f>
        <v>125.13000000000001</v>
      </c>
    </row>
    <row r="810" spans="1:51" s="231" customFormat="1" ht="11.25" customHeight="1" x14ac:dyDescent="0.25">
      <c r="A810" s="401">
        <v>60</v>
      </c>
      <c r="B810" s="401" t="s">
        <v>163</v>
      </c>
      <c r="C810" s="401" t="s">
        <v>104</v>
      </c>
      <c r="D810" s="402">
        <v>46154</v>
      </c>
      <c r="E810" s="403">
        <v>46155</v>
      </c>
      <c r="F810" s="404"/>
      <c r="G810" s="404"/>
      <c r="H810" s="404"/>
      <c r="I810" s="404"/>
      <c r="J810" s="404"/>
      <c r="K810" s="404">
        <v>0</v>
      </c>
      <c r="L810" s="401" t="s">
        <v>444</v>
      </c>
      <c r="M810" s="401">
        <v>513480</v>
      </c>
      <c r="N810" s="401">
        <v>3480</v>
      </c>
      <c r="O810" s="401" t="s">
        <v>4106</v>
      </c>
      <c r="P810" s="405" t="s">
        <v>4107</v>
      </c>
      <c r="Q810" s="401" t="s">
        <v>93</v>
      </c>
      <c r="R810" s="406">
        <v>31472.33</v>
      </c>
      <c r="S810" s="406">
        <v>641.66999999999996</v>
      </c>
      <c r="T810" s="407">
        <f t="shared" ref="T810:T873" si="156">+R810+S810</f>
        <v>32114</v>
      </c>
      <c r="U810" s="408">
        <v>92</v>
      </c>
      <c r="V810" s="406">
        <v>1001.9</v>
      </c>
      <c r="W810" s="409">
        <v>95</v>
      </c>
      <c r="X810" s="410"/>
      <c r="Y810" s="409">
        <f t="shared" ref="Y810:Y873" si="157">+V810-W810+X810</f>
        <v>906.9</v>
      </c>
      <c r="Z810" s="411">
        <f t="shared" ref="Z810:Z873" si="158">(V810+X810)/T810</f>
        <v>3.1198231300990222E-2</v>
      </c>
      <c r="AA810" s="410">
        <v>-2601.2399999999998</v>
      </c>
      <c r="AB810" s="409">
        <v>0</v>
      </c>
      <c r="AC810" s="409"/>
      <c r="AD810" s="409"/>
      <c r="AE810" s="412">
        <v>0.1</v>
      </c>
      <c r="AF810" s="412">
        <v>0.1</v>
      </c>
      <c r="AG810" s="409">
        <f t="shared" ref="AG810:AG873" si="159">+Y810*AE810</f>
        <v>90.69</v>
      </c>
      <c r="AH810" s="409"/>
      <c r="AI810" s="409">
        <f t="shared" ref="AI810:AI873" si="160">+AG810+AH810</f>
        <v>90.69</v>
      </c>
      <c r="AJ810" s="401" t="s">
        <v>164</v>
      </c>
      <c r="AK810" s="401">
        <v>0</v>
      </c>
      <c r="AL810" s="408">
        <v>50</v>
      </c>
      <c r="AM810" s="413">
        <f t="shared" ref="AM810:AM873" si="161">IF(AL810&gt;0,100%,0%)</f>
        <v>1</v>
      </c>
      <c r="AN810" s="413">
        <f t="shared" ref="AN810:AN873" si="162">IF(A810&gt;0,1,"")</f>
        <v>1</v>
      </c>
      <c r="AO810" s="413"/>
      <c r="AP810" s="413"/>
      <c r="AQ810" s="413">
        <f t="shared" ref="AQ810:AQ873" si="163">IF(AN810="","",+AM810/AN810)</f>
        <v>1</v>
      </c>
      <c r="AR810" s="414" t="str">
        <f>IF(A810="","",VLOOKUP(A810,'Base Sites'!A:B,2,FALSE))</f>
        <v>Val de Lys Automobiles</v>
      </c>
      <c r="AS810" s="414" t="str">
        <f t="shared" ref="AS810:AS873" si="164">IF(C810="VW","VOLKSWAGEN",IF(C810="SE","SEAT",IF(C810="NI","NISSAN",IF(C810="HY","HYUNDAI",IF(C810="VU","VUL",IF(C810="sk","SKODA",IF(C810="ltsk","SKODA",IF(C810="CUPRA","CUPRA",IF(C810="AUDI","AUDI","")))))))))</f>
        <v>VOLKSWAGEN</v>
      </c>
      <c r="AT810" s="413"/>
      <c r="AU810" s="415" t="str">
        <f>IF(A810="","",VLOOKUP(L810,'Base Vendeurs'!A:B,2,FALSE))</f>
        <v xml:space="preserve">Val de Lys </v>
      </c>
      <c r="AV810" s="409">
        <f t="shared" ref="AV810:AV873" si="165">+V810+AO810</f>
        <v>1001.9</v>
      </c>
      <c r="AW810" s="411">
        <f t="shared" ref="AW810:AW873" si="166">IF(A810="","",+AV810/T810)</f>
        <v>3.1198231300990222E-2</v>
      </c>
      <c r="AX810" s="415" t="str">
        <f t="shared" ref="AX810:AX873" si="167">IF(AV810&lt;0,"OUI","NON")</f>
        <v>NON</v>
      </c>
      <c r="AY810" s="231">
        <f>+MargesVN[[#This Row],[Total COM]]+MargesVN[[#This Row],[EXT GIE]]+MargesVN[[#This Row],[Forfait immat]]</f>
        <v>140.69</v>
      </c>
    </row>
    <row r="811" spans="1:51" s="231" customFormat="1" ht="11.25" customHeight="1" x14ac:dyDescent="0.25">
      <c r="A811" s="401">
        <v>60</v>
      </c>
      <c r="B811" s="401" t="s">
        <v>163</v>
      </c>
      <c r="C811" s="401" t="s">
        <v>104</v>
      </c>
      <c r="D811" s="402">
        <v>46136</v>
      </c>
      <c r="E811" s="403">
        <v>46136</v>
      </c>
      <c r="F811" s="404"/>
      <c r="G811" s="404"/>
      <c r="H811" s="404"/>
      <c r="I811" s="404"/>
      <c r="J811" s="404"/>
      <c r="K811" s="404"/>
      <c r="L811" s="401" t="s">
        <v>445</v>
      </c>
      <c r="M811" s="401">
        <v>513483</v>
      </c>
      <c r="N811" s="401">
        <v>3483</v>
      </c>
      <c r="O811" s="401" t="s">
        <v>3424</v>
      </c>
      <c r="P811" s="405" t="s">
        <v>3425</v>
      </c>
      <c r="Q811" s="401" t="s">
        <v>177</v>
      </c>
      <c r="R811" s="406">
        <v>37605</v>
      </c>
      <c r="S811" s="406">
        <v>3666.67</v>
      </c>
      <c r="T811" s="407">
        <f t="shared" si="156"/>
        <v>41271.67</v>
      </c>
      <c r="U811" s="408">
        <v>9</v>
      </c>
      <c r="V811" s="406">
        <v>2050.69</v>
      </c>
      <c r="W811" s="409">
        <v>95</v>
      </c>
      <c r="X811" s="410">
        <v>-107</v>
      </c>
      <c r="Y811" s="409">
        <f t="shared" si="157"/>
        <v>1848.69</v>
      </c>
      <c r="Z811" s="411">
        <f t="shared" si="158"/>
        <v>4.7095016993496996E-2</v>
      </c>
      <c r="AA811" s="410">
        <v>-5566.67</v>
      </c>
      <c r="AB811" s="409">
        <v>0</v>
      </c>
      <c r="AC811" s="409"/>
      <c r="AD811" s="409"/>
      <c r="AE811" s="412">
        <v>0.1</v>
      </c>
      <c r="AF811" s="412">
        <v>7.0000000000000007E-2</v>
      </c>
      <c r="AG811" s="409">
        <f t="shared" si="159"/>
        <v>184.86900000000003</v>
      </c>
      <c r="AH811" s="409"/>
      <c r="AI811" s="409">
        <f t="shared" si="160"/>
        <v>184.86900000000003</v>
      </c>
      <c r="AJ811" s="401" t="s">
        <v>164</v>
      </c>
      <c r="AK811" s="401">
        <v>30</v>
      </c>
      <c r="AL811" s="408">
        <v>50</v>
      </c>
      <c r="AM811" s="413">
        <f t="shared" si="161"/>
        <v>1</v>
      </c>
      <c r="AN811" s="413">
        <f t="shared" si="162"/>
        <v>1</v>
      </c>
      <c r="AO811" s="413"/>
      <c r="AP811" s="413"/>
      <c r="AQ811" s="413">
        <f t="shared" si="163"/>
        <v>1</v>
      </c>
      <c r="AR811" s="414" t="str">
        <f>IF(A811="","",VLOOKUP(A811,'Base Sites'!A:B,2,FALSE))</f>
        <v>Val de Lys Automobiles</v>
      </c>
      <c r="AS811" s="414" t="str">
        <f t="shared" si="164"/>
        <v>VOLKSWAGEN</v>
      </c>
      <c r="AT811" s="413"/>
      <c r="AU811" s="415" t="str">
        <f>IF(A811="","",VLOOKUP(L811,'Base Vendeurs'!A:B,2,FALSE))</f>
        <v xml:space="preserve">Val de Lys </v>
      </c>
      <c r="AV811" s="409">
        <f t="shared" si="165"/>
        <v>2050.69</v>
      </c>
      <c r="AW811" s="411">
        <f t="shared" si="166"/>
        <v>4.9687594420094947E-2</v>
      </c>
      <c r="AX811" s="415" t="str">
        <f t="shared" si="167"/>
        <v>NON</v>
      </c>
      <c r="AY811" s="231">
        <f>+MargesVN[[#This Row],[Total COM]]+MargesVN[[#This Row],[EXT GIE]]+MargesVN[[#This Row],[Forfait immat]]</f>
        <v>264.86900000000003</v>
      </c>
    </row>
    <row r="812" spans="1:51" s="231" customFormat="1" ht="11.25" customHeight="1" x14ac:dyDescent="0.25">
      <c r="A812" s="354">
        <v>60</v>
      </c>
      <c r="B812" s="354" t="s">
        <v>183</v>
      </c>
      <c r="C812" s="354" t="s">
        <v>104</v>
      </c>
      <c r="D812" s="355">
        <v>46140</v>
      </c>
      <c r="E812" s="356">
        <v>46140</v>
      </c>
      <c r="F812" s="357"/>
      <c r="G812" s="357"/>
      <c r="H812" s="357"/>
      <c r="I812" s="357" t="s">
        <v>165</v>
      </c>
      <c r="J812" s="357"/>
      <c r="K812" s="357">
        <v>-15433.15</v>
      </c>
      <c r="L812" s="354" t="s">
        <v>444</v>
      </c>
      <c r="M812" s="354">
        <v>513484</v>
      </c>
      <c r="N812" s="354">
        <v>3484</v>
      </c>
      <c r="O812" s="354" t="s">
        <v>3441</v>
      </c>
      <c r="P812" s="358" t="s">
        <v>3442</v>
      </c>
      <c r="Q812" s="354" t="s">
        <v>177</v>
      </c>
      <c r="R812" s="359">
        <v>33863.33</v>
      </c>
      <c r="S812" s="359">
        <v>1470.83</v>
      </c>
      <c r="T812" s="360">
        <f t="shared" si="156"/>
        <v>35334.160000000003</v>
      </c>
      <c r="U812" s="361">
        <v>40</v>
      </c>
      <c r="V812" s="359">
        <v>1358.35</v>
      </c>
      <c r="W812" s="362">
        <v>95</v>
      </c>
      <c r="X812" s="363"/>
      <c r="Y812" s="362">
        <f t="shared" si="157"/>
        <v>1263.3499999999999</v>
      </c>
      <c r="Z812" s="364">
        <f t="shared" si="158"/>
        <v>3.8442968504133104E-2</v>
      </c>
      <c r="AA812" s="363">
        <v>-5653.46</v>
      </c>
      <c r="AB812" s="362">
        <v>0</v>
      </c>
      <c r="AC812" s="362"/>
      <c r="AD812" s="362" t="s">
        <v>2019</v>
      </c>
      <c r="AE812" s="365">
        <v>0.13</v>
      </c>
      <c r="AF812" s="365">
        <v>0.13</v>
      </c>
      <c r="AG812" s="362">
        <f t="shared" si="159"/>
        <v>164.2355</v>
      </c>
      <c r="AH812" s="362"/>
      <c r="AI812" s="362">
        <f t="shared" si="160"/>
        <v>164.2355</v>
      </c>
      <c r="AJ812" s="354" t="s">
        <v>164</v>
      </c>
      <c r="AK812" s="354">
        <v>30</v>
      </c>
      <c r="AL812" s="361"/>
      <c r="AM812" s="366">
        <f t="shared" si="161"/>
        <v>0</v>
      </c>
      <c r="AN812" s="366">
        <f t="shared" si="162"/>
        <v>1</v>
      </c>
      <c r="AO812" s="366"/>
      <c r="AP812" s="366"/>
      <c r="AQ812" s="366">
        <f t="shared" si="163"/>
        <v>0</v>
      </c>
      <c r="AR812" s="367" t="str">
        <f>IF(A812="","",VLOOKUP(A812,'Base Sites'!A:B,2,FALSE))</f>
        <v>Val de Lys Automobiles</v>
      </c>
      <c r="AS812" s="367" t="str">
        <f t="shared" si="164"/>
        <v>VOLKSWAGEN</v>
      </c>
      <c r="AT812" s="366"/>
      <c r="AU812" s="368" t="str">
        <f>IF(A812="","",VLOOKUP(L812,'Base Vendeurs'!A:B,2,FALSE))</f>
        <v xml:space="preserve">Val de Lys </v>
      </c>
      <c r="AV812" s="362">
        <f t="shared" si="165"/>
        <v>1358.35</v>
      </c>
      <c r="AW812" s="364">
        <f t="shared" si="166"/>
        <v>3.8442968504133104E-2</v>
      </c>
      <c r="AX812" s="368" t="str">
        <f t="shared" si="167"/>
        <v>NON</v>
      </c>
      <c r="AY812" s="231">
        <f>+MargesVN[[#This Row],[Total COM]]+MargesVN[[#This Row],[EXT GIE]]+MargesVN[[#This Row],[Forfait immat]]</f>
        <v>194.2355</v>
      </c>
    </row>
    <row r="813" spans="1:51" s="231" customFormat="1" ht="11.25" customHeight="1" x14ac:dyDescent="0.25">
      <c r="A813" s="45">
        <v>60</v>
      </c>
      <c r="B813" s="45" t="s">
        <v>163</v>
      </c>
      <c r="C813" s="45" t="s">
        <v>104</v>
      </c>
      <c r="D813" s="44">
        <v>46079</v>
      </c>
      <c r="E813" s="65">
        <v>46080</v>
      </c>
      <c r="F813" s="35"/>
      <c r="G813" s="35"/>
      <c r="H813" s="35"/>
      <c r="I813" s="35"/>
      <c r="J813" s="35"/>
      <c r="K813" s="35"/>
      <c r="L813" s="45" t="s">
        <v>444</v>
      </c>
      <c r="M813" s="45">
        <v>513485</v>
      </c>
      <c r="N813" s="45">
        <v>3485</v>
      </c>
      <c r="O813" s="45" t="s">
        <v>1941</v>
      </c>
      <c r="P813" s="66" t="s">
        <v>1942</v>
      </c>
      <c r="Q813" s="45" t="s">
        <v>177</v>
      </c>
      <c r="R813" s="47">
        <v>33863.33</v>
      </c>
      <c r="S813" s="47">
        <v>1470.83</v>
      </c>
      <c r="T813" s="48">
        <f t="shared" si="156"/>
        <v>35334.160000000003</v>
      </c>
      <c r="U813" s="49">
        <v>13</v>
      </c>
      <c r="V813" s="47">
        <v>1635.07</v>
      </c>
      <c r="W813" s="46">
        <v>95</v>
      </c>
      <c r="X813" s="50"/>
      <c r="Y813" s="46">
        <f t="shared" si="157"/>
        <v>1540.07</v>
      </c>
      <c r="Z813" s="51">
        <f t="shared" si="158"/>
        <v>4.6274483389445224E-2</v>
      </c>
      <c r="AA813" s="50">
        <v>0</v>
      </c>
      <c r="AB813" s="46">
        <v>-5566.67</v>
      </c>
      <c r="AC813" s="46"/>
      <c r="AD813" s="46"/>
      <c r="AE813" s="52">
        <v>7.0000000000000007E-2</v>
      </c>
      <c r="AF813" s="52">
        <v>7.0000000000000007E-2</v>
      </c>
      <c r="AG813" s="46">
        <f t="shared" si="159"/>
        <v>107.8049</v>
      </c>
      <c r="AH813" s="46"/>
      <c r="AI813" s="46">
        <f t="shared" si="160"/>
        <v>107.8049</v>
      </c>
      <c r="AJ813" s="45" t="s">
        <v>164</v>
      </c>
      <c r="AK813" s="45">
        <v>30</v>
      </c>
      <c r="AL813" s="49"/>
      <c r="AM813" s="238">
        <f t="shared" si="161"/>
        <v>0</v>
      </c>
      <c r="AN813" s="238">
        <f t="shared" si="162"/>
        <v>1</v>
      </c>
      <c r="AO813" s="238"/>
      <c r="AP813" s="238"/>
      <c r="AQ813" s="238">
        <f t="shared" si="163"/>
        <v>0</v>
      </c>
      <c r="AR813" s="96" t="str">
        <f>IF(A813="","",VLOOKUP(A813,'Base Sites'!A:B,2,FALSE))</f>
        <v>Val de Lys Automobiles</v>
      </c>
      <c r="AS813" s="96" t="str">
        <f t="shared" si="164"/>
        <v>VOLKSWAGEN</v>
      </c>
      <c r="AT813" s="238"/>
      <c r="AU813" s="231" t="str">
        <f>IF(A813="","",VLOOKUP(L813,'Base Vendeurs'!A:B,2,FALSE))</f>
        <v xml:space="preserve">Val de Lys </v>
      </c>
      <c r="AV813" s="46">
        <f t="shared" si="165"/>
        <v>1635.07</v>
      </c>
      <c r="AW813" s="51">
        <f t="shared" si="166"/>
        <v>4.6274483389445224E-2</v>
      </c>
      <c r="AX813" s="231" t="str">
        <f t="shared" si="167"/>
        <v>NON</v>
      </c>
      <c r="AY813" s="231">
        <f>+MargesVN[[#This Row],[Total COM]]+MargesVN[[#This Row],[EXT GIE]]+MargesVN[[#This Row],[Forfait immat]]</f>
        <v>137.8049</v>
      </c>
    </row>
    <row r="814" spans="1:51" s="231" customFormat="1" ht="11.25" customHeight="1" x14ac:dyDescent="0.25">
      <c r="A814" s="431">
        <v>45</v>
      </c>
      <c r="B814" s="431" t="s">
        <v>163</v>
      </c>
      <c r="C814" s="431" t="s">
        <v>104</v>
      </c>
      <c r="D814" s="432">
        <v>46197</v>
      </c>
      <c r="E814" s="433">
        <v>46198</v>
      </c>
      <c r="F814" s="434"/>
      <c r="G814" s="434"/>
      <c r="H814" s="434"/>
      <c r="I814" s="434"/>
      <c r="J814" s="434"/>
      <c r="K814" s="434">
        <v>0</v>
      </c>
      <c r="L814" s="431" t="s">
        <v>188</v>
      </c>
      <c r="M814" s="431">
        <v>513486</v>
      </c>
      <c r="N814" s="431">
        <v>3486</v>
      </c>
      <c r="O814" s="431" t="s">
        <v>4890</v>
      </c>
      <c r="P814" s="435" t="s">
        <v>4891</v>
      </c>
      <c r="Q814" s="431" t="s">
        <v>93</v>
      </c>
      <c r="R814" s="436">
        <v>31472.33</v>
      </c>
      <c r="S814" s="436">
        <v>1183.3399999999999</v>
      </c>
      <c r="T814" s="437">
        <f t="shared" si="156"/>
        <v>32655.670000000002</v>
      </c>
      <c r="U814" s="438">
        <v>75</v>
      </c>
      <c r="V814" s="436">
        <v>748.11</v>
      </c>
      <c r="W814" s="439">
        <v>95</v>
      </c>
      <c r="X814" s="440"/>
      <c r="Y814" s="439">
        <f t="shared" si="157"/>
        <v>653.11</v>
      </c>
      <c r="Z814" s="441">
        <f t="shared" si="158"/>
        <v>2.2909038461008453E-2</v>
      </c>
      <c r="AA814" s="440">
        <v>0</v>
      </c>
      <c r="AB814" s="439">
        <v>-3576.03</v>
      </c>
      <c r="AC814" s="439"/>
      <c r="AD814" s="439"/>
      <c r="AE814" s="442">
        <v>0.12</v>
      </c>
      <c r="AF814" s="442">
        <v>0.13</v>
      </c>
      <c r="AG814" s="439">
        <f t="shared" si="159"/>
        <v>78.373199999999997</v>
      </c>
      <c r="AH814" s="439"/>
      <c r="AI814" s="439">
        <f t="shared" si="160"/>
        <v>78.373199999999997</v>
      </c>
      <c r="AJ814" s="431" t="s">
        <v>164</v>
      </c>
      <c r="AK814" s="431"/>
      <c r="AL814" s="438"/>
      <c r="AM814" s="443">
        <f t="shared" si="161"/>
        <v>0</v>
      </c>
      <c r="AN814" s="443">
        <f t="shared" si="162"/>
        <v>1</v>
      </c>
      <c r="AO814" s="443"/>
      <c r="AP814" s="443"/>
      <c r="AQ814" s="443">
        <f t="shared" si="163"/>
        <v>0</v>
      </c>
      <c r="AR814" s="444" t="str">
        <f>IF(A814="","",VLOOKUP(A814,'Base Sites'!A:B,2,FALSE))</f>
        <v>Valauto Arras</v>
      </c>
      <c r="AS814" s="444" t="str">
        <f t="shared" si="164"/>
        <v>VOLKSWAGEN</v>
      </c>
      <c r="AT814" s="443"/>
      <c r="AU814" s="445" t="str">
        <f>IF(A814="","",VLOOKUP(L814,'Base Vendeurs'!A:B,2,FALSE))</f>
        <v>Sociétés NORD</v>
      </c>
      <c r="AV814" s="439">
        <f t="shared" si="165"/>
        <v>748.11</v>
      </c>
      <c r="AW814" s="441">
        <f t="shared" si="166"/>
        <v>2.2909038461008453E-2</v>
      </c>
      <c r="AX814" s="445" t="str">
        <f t="shared" si="167"/>
        <v>NON</v>
      </c>
      <c r="AY814" s="231">
        <f>+MargesVN[[#This Row],[Total COM]]+MargesVN[[#This Row],[EXT GIE]]+MargesVN[[#This Row],[Forfait immat]]</f>
        <v>78.373199999999997</v>
      </c>
    </row>
    <row r="815" spans="1:51" s="231" customFormat="1" ht="11.25" customHeight="1" x14ac:dyDescent="0.25">
      <c r="A815" s="354">
        <v>45</v>
      </c>
      <c r="B815" s="354" t="s">
        <v>163</v>
      </c>
      <c r="C815" s="354" t="s">
        <v>104</v>
      </c>
      <c r="D815" s="355">
        <v>46139</v>
      </c>
      <c r="E815" s="356">
        <v>46136</v>
      </c>
      <c r="F815" s="357"/>
      <c r="G815" s="357"/>
      <c r="H815" s="357"/>
      <c r="I815" s="357"/>
      <c r="J815" s="357"/>
      <c r="K815" s="357">
        <v>0</v>
      </c>
      <c r="L815" s="354" t="s">
        <v>463</v>
      </c>
      <c r="M815" s="354">
        <v>513489</v>
      </c>
      <c r="N815" s="354">
        <v>3489</v>
      </c>
      <c r="O815" s="354" t="s">
        <v>3348</v>
      </c>
      <c r="P815" s="358" t="s">
        <v>3349</v>
      </c>
      <c r="Q815" s="354" t="s">
        <v>190</v>
      </c>
      <c r="R815" s="359">
        <v>28597.33</v>
      </c>
      <c r="S815" s="359">
        <v>-429.17</v>
      </c>
      <c r="T815" s="360">
        <f t="shared" si="156"/>
        <v>28168.160000000003</v>
      </c>
      <c r="U815" s="361">
        <v>68</v>
      </c>
      <c r="V815" s="359">
        <v>303.32</v>
      </c>
      <c r="W815" s="362">
        <v>95</v>
      </c>
      <c r="X815" s="363"/>
      <c r="Y815" s="362">
        <f t="shared" si="157"/>
        <v>208.32</v>
      </c>
      <c r="Z815" s="364">
        <f t="shared" si="158"/>
        <v>1.0768186491414419E-2</v>
      </c>
      <c r="AA815" s="363">
        <v>0</v>
      </c>
      <c r="AB815" s="362">
        <v>-2106.67</v>
      </c>
      <c r="AC815" s="362"/>
      <c r="AD815" s="362"/>
      <c r="AE815" s="365">
        <v>0.1</v>
      </c>
      <c r="AF815" s="365">
        <v>0.1</v>
      </c>
      <c r="AG815" s="362">
        <f t="shared" si="159"/>
        <v>20.832000000000001</v>
      </c>
      <c r="AH815" s="362"/>
      <c r="AI815" s="362">
        <f t="shared" si="160"/>
        <v>20.832000000000001</v>
      </c>
      <c r="AJ815" s="354" t="s">
        <v>149</v>
      </c>
      <c r="AK815" s="354">
        <v>30</v>
      </c>
      <c r="AL815" s="361"/>
      <c r="AM815" s="366">
        <f t="shared" si="161"/>
        <v>0</v>
      </c>
      <c r="AN815" s="366">
        <f t="shared" si="162"/>
        <v>1</v>
      </c>
      <c r="AO815" s="366"/>
      <c r="AP815" s="366"/>
      <c r="AQ815" s="366">
        <f t="shared" si="163"/>
        <v>0</v>
      </c>
      <c r="AR815" s="367" t="str">
        <f>IF(A815="","",VLOOKUP(A815,'Base Sites'!A:B,2,FALSE))</f>
        <v>Valauto Arras</v>
      </c>
      <c r="AS815" s="367" t="str">
        <f t="shared" si="164"/>
        <v>VOLKSWAGEN</v>
      </c>
      <c r="AT815" s="366"/>
      <c r="AU815" s="368" t="str">
        <f>IF(A815="","",VLOOKUP(L815,'Base Vendeurs'!A:B,2,FALSE))</f>
        <v>Valauto Arras</v>
      </c>
      <c r="AV815" s="362">
        <f t="shared" si="165"/>
        <v>303.32</v>
      </c>
      <c r="AW815" s="364">
        <f t="shared" si="166"/>
        <v>1.0768186491414419E-2</v>
      </c>
      <c r="AX815" s="368" t="str">
        <f t="shared" si="167"/>
        <v>NON</v>
      </c>
      <c r="AY815" s="231">
        <f>+MargesVN[[#This Row],[Total COM]]+MargesVN[[#This Row],[EXT GIE]]+MargesVN[[#This Row],[Forfait immat]]</f>
        <v>50.832000000000001</v>
      </c>
    </row>
    <row r="816" spans="1:51" s="231" customFormat="1" ht="11.25" customHeight="1" x14ac:dyDescent="0.25">
      <c r="A816" s="232">
        <v>30</v>
      </c>
      <c r="B816" s="232" t="s">
        <v>163</v>
      </c>
      <c r="C816" s="232" t="s">
        <v>29</v>
      </c>
      <c r="D816" s="189">
        <v>46038</v>
      </c>
      <c r="E816" s="233">
        <v>46038</v>
      </c>
      <c r="F816" s="190"/>
      <c r="G816" s="190"/>
      <c r="H816" s="190"/>
      <c r="I816" s="190"/>
      <c r="J816" s="190"/>
      <c r="K816" s="190">
        <v>0</v>
      </c>
      <c r="L816" s="232" t="s">
        <v>113</v>
      </c>
      <c r="M816" s="232">
        <v>513497</v>
      </c>
      <c r="N816" s="232">
        <v>3497</v>
      </c>
      <c r="O816" s="232" t="s">
        <v>498</v>
      </c>
      <c r="P816" s="234" t="s">
        <v>499</v>
      </c>
      <c r="Q816" s="232" t="s">
        <v>31</v>
      </c>
      <c r="R816" s="191">
        <v>25125</v>
      </c>
      <c r="S816" s="191">
        <v>633.33000000000004</v>
      </c>
      <c r="T816" s="192">
        <f t="shared" si="156"/>
        <v>25758.33</v>
      </c>
      <c r="U816" s="193">
        <v>148</v>
      </c>
      <c r="V816" s="191">
        <v>835.09</v>
      </c>
      <c r="W816" s="235">
        <v>35</v>
      </c>
      <c r="X816" s="194"/>
      <c r="Y816" s="235">
        <f t="shared" si="157"/>
        <v>800.09</v>
      </c>
      <c r="Z816" s="195">
        <f t="shared" si="158"/>
        <v>3.2420191836970799E-2</v>
      </c>
      <c r="AA816" s="194">
        <v>0</v>
      </c>
      <c r="AB816" s="235">
        <v>-2550</v>
      </c>
      <c r="AC816" s="235"/>
      <c r="AD816" s="235"/>
      <c r="AE816" s="196">
        <v>0.13</v>
      </c>
      <c r="AF816" s="196">
        <v>0.13</v>
      </c>
      <c r="AG816" s="235">
        <f t="shared" si="159"/>
        <v>104.0117</v>
      </c>
      <c r="AH816" s="235"/>
      <c r="AI816" s="235">
        <f t="shared" si="160"/>
        <v>104.0117</v>
      </c>
      <c r="AJ816" s="232" t="s">
        <v>164</v>
      </c>
      <c r="AK816" s="232"/>
      <c r="AL816" s="193"/>
      <c r="AM816" s="236">
        <f t="shared" si="161"/>
        <v>0</v>
      </c>
      <c r="AN816" s="236">
        <f t="shared" si="162"/>
        <v>1</v>
      </c>
      <c r="AO816" s="236"/>
      <c r="AP816" s="236"/>
      <c r="AQ816" s="236">
        <f t="shared" si="163"/>
        <v>0</v>
      </c>
      <c r="AR816" s="197" t="str">
        <f>IF(A816="","",VLOOKUP(A816,'Base Sites'!A:B,2,FALSE))</f>
        <v>Valauto Lambersart VW</v>
      </c>
      <c r="AS816" s="197" t="str">
        <f t="shared" si="164"/>
        <v>SKODA</v>
      </c>
      <c r="AT816" s="236"/>
      <c r="AU816" s="237" t="str">
        <f>IF(A816="","",VLOOKUP(L816,'Base Vendeurs'!A:B,2,FALSE))</f>
        <v>Valauto Lambersart SKODA</v>
      </c>
      <c r="AV816" s="235">
        <f t="shared" si="165"/>
        <v>835.09</v>
      </c>
      <c r="AW816" s="195">
        <f t="shared" si="166"/>
        <v>3.2420191836970799E-2</v>
      </c>
      <c r="AX816" s="237" t="str">
        <f t="shared" si="167"/>
        <v>NON</v>
      </c>
      <c r="AY816" s="231">
        <f>+MargesVN[[#This Row],[Total COM]]+MargesVN[[#This Row],[EXT GIE]]+MargesVN[[#This Row],[Forfait immat]]</f>
        <v>104.0117</v>
      </c>
    </row>
    <row r="817" spans="1:51" s="231" customFormat="1" ht="11.25" customHeight="1" x14ac:dyDescent="0.25">
      <c r="A817" s="354">
        <v>60</v>
      </c>
      <c r="B817" s="354" t="s">
        <v>163</v>
      </c>
      <c r="C817" s="354" t="s">
        <v>104</v>
      </c>
      <c r="D817" s="355">
        <v>46114</v>
      </c>
      <c r="E817" s="356">
        <v>46115</v>
      </c>
      <c r="F817" s="357"/>
      <c r="G817" s="357"/>
      <c r="H817" s="357"/>
      <c r="I817" s="357"/>
      <c r="J817" s="357"/>
      <c r="K817" s="357">
        <v>0</v>
      </c>
      <c r="L817" s="354" t="s">
        <v>444</v>
      </c>
      <c r="M817" s="354">
        <v>513497</v>
      </c>
      <c r="N817" s="354">
        <v>3497</v>
      </c>
      <c r="O817" s="354" t="s">
        <v>3428</v>
      </c>
      <c r="P817" s="358" t="s">
        <v>3429</v>
      </c>
      <c r="Q817" s="354" t="s">
        <v>177</v>
      </c>
      <c r="R817" s="359">
        <v>37605</v>
      </c>
      <c r="S817" s="359">
        <v>2137.5</v>
      </c>
      <c r="T817" s="360">
        <f t="shared" si="156"/>
        <v>39742.5</v>
      </c>
      <c r="U817" s="361">
        <v>8</v>
      </c>
      <c r="V817" s="359">
        <v>636.34</v>
      </c>
      <c r="W817" s="362">
        <v>95</v>
      </c>
      <c r="X817" s="363"/>
      <c r="Y817" s="362">
        <f t="shared" si="157"/>
        <v>541.34</v>
      </c>
      <c r="Z817" s="364">
        <f t="shared" si="158"/>
        <v>1.601157451091401E-2</v>
      </c>
      <c r="AA817" s="363">
        <v>-5566.67</v>
      </c>
      <c r="AB817" s="362">
        <v>0</v>
      </c>
      <c r="AC817" s="362"/>
      <c r="AD817" s="362"/>
      <c r="AE817" s="365">
        <v>7.0000000000000007E-2</v>
      </c>
      <c r="AF817" s="365">
        <v>7.0000000000000007E-2</v>
      </c>
      <c r="AG817" s="362">
        <f t="shared" si="159"/>
        <v>37.893800000000006</v>
      </c>
      <c r="AH817" s="362"/>
      <c r="AI817" s="362">
        <f t="shared" si="160"/>
        <v>37.893800000000006</v>
      </c>
      <c r="AJ817" s="354" t="s">
        <v>149</v>
      </c>
      <c r="AK817" s="354">
        <v>30</v>
      </c>
      <c r="AL817" s="361"/>
      <c r="AM817" s="366">
        <f t="shared" si="161"/>
        <v>0</v>
      </c>
      <c r="AN817" s="366">
        <f t="shared" si="162"/>
        <v>1</v>
      </c>
      <c r="AO817" s="366"/>
      <c r="AP817" s="366"/>
      <c r="AQ817" s="366">
        <f t="shared" si="163"/>
        <v>0</v>
      </c>
      <c r="AR817" s="367" t="str">
        <f>IF(A817="","",VLOOKUP(A817,'Base Sites'!A:B,2,FALSE))</f>
        <v>Val de Lys Automobiles</v>
      </c>
      <c r="AS817" s="367" t="str">
        <f t="shared" si="164"/>
        <v>VOLKSWAGEN</v>
      </c>
      <c r="AT817" s="366"/>
      <c r="AU817" s="368" t="str">
        <f>IF(A817="","",VLOOKUP(L817,'Base Vendeurs'!A:B,2,FALSE))</f>
        <v xml:space="preserve">Val de Lys </v>
      </c>
      <c r="AV817" s="362">
        <f t="shared" si="165"/>
        <v>636.34</v>
      </c>
      <c r="AW817" s="364">
        <f t="shared" si="166"/>
        <v>1.601157451091401E-2</v>
      </c>
      <c r="AX817" s="368" t="str">
        <f t="shared" si="167"/>
        <v>NON</v>
      </c>
      <c r="AY817" s="231">
        <f>+MargesVN[[#This Row],[Total COM]]+MargesVN[[#This Row],[EXT GIE]]+MargesVN[[#This Row],[Forfait immat]]</f>
        <v>67.893799999999999</v>
      </c>
    </row>
    <row r="818" spans="1:51" s="231" customFormat="1" ht="11.25" customHeight="1" x14ac:dyDescent="0.25">
      <c r="A818" s="354">
        <v>60</v>
      </c>
      <c r="B818" s="354" t="s">
        <v>163</v>
      </c>
      <c r="C818" s="354" t="s">
        <v>104</v>
      </c>
      <c r="D818" s="355">
        <v>46140</v>
      </c>
      <c r="E818" s="356">
        <v>46140</v>
      </c>
      <c r="F818" s="357"/>
      <c r="G818" s="357"/>
      <c r="H818" s="357"/>
      <c r="I818" s="357"/>
      <c r="J818" s="357"/>
      <c r="K818" s="357">
        <v>0</v>
      </c>
      <c r="L818" s="354" t="s">
        <v>365</v>
      </c>
      <c r="M818" s="354">
        <v>513499</v>
      </c>
      <c r="N818" s="354">
        <v>3499</v>
      </c>
      <c r="O818" s="354" t="s">
        <v>3518</v>
      </c>
      <c r="P818" s="358" t="s">
        <v>3519</v>
      </c>
      <c r="Q818" s="354" t="s">
        <v>23</v>
      </c>
      <c r="R818" s="359">
        <v>17714</v>
      </c>
      <c r="S818" s="359">
        <v>404.16</v>
      </c>
      <c r="T818" s="360">
        <f t="shared" si="156"/>
        <v>18118.16</v>
      </c>
      <c r="U818" s="361">
        <v>48</v>
      </c>
      <c r="V818" s="359">
        <v>677.79</v>
      </c>
      <c r="W818" s="362">
        <v>95</v>
      </c>
      <c r="X818" s="363"/>
      <c r="Y818" s="362">
        <f t="shared" si="157"/>
        <v>582.79</v>
      </c>
      <c r="Z818" s="364">
        <f t="shared" si="158"/>
        <v>3.74094278889247E-2</v>
      </c>
      <c r="AA818" s="363">
        <v>0</v>
      </c>
      <c r="AB818" s="362">
        <v>-966.67</v>
      </c>
      <c r="AC818" s="362"/>
      <c r="AD818" s="362"/>
      <c r="AE818" s="365">
        <v>7.0000000000000007E-2</v>
      </c>
      <c r="AF818" s="365">
        <v>7.0000000000000007E-2</v>
      </c>
      <c r="AG818" s="362">
        <f t="shared" si="159"/>
        <v>40.795300000000005</v>
      </c>
      <c r="AH818" s="362"/>
      <c r="AI818" s="362">
        <f t="shared" si="160"/>
        <v>40.795300000000005</v>
      </c>
      <c r="AJ818" s="354" t="s">
        <v>164</v>
      </c>
      <c r="AK818" s="354">
        <v>30</v>
      </c>
      <c r="AL818" s="361"/>
      <c r="AM818" s="366">
        <f t="shared" si="161"/>
        <v>0</v>
      </c>
      <c r="AN818" s="366">
        <f t="shared" si="162"/>
        <v>1</v>
      </c>
      <c r="AO818" s="366"/>
      <c r="AP818" s="366"/>
      <c r="AQ818" s="366">
        <f t="shared" si="163"/>
        <v>0</v>
      </c>
      <c r="AR818" s="367" t="str">
        <f>IF(A818="","",VLOOKUP(A818,'Base Sites'!A:B,2,FALSE))</f>
        <v>Val de Lys Automobiles</v>
      </c>
      <c r="AS818" s="367" t="str">
        <f t="shared" si="164"/>
        <v>VOLKSWAGEN</v>
      </c>
      <c r="AT818" s="366"/>
      <c r="AU818" s="368" t="str">
        <f>IF(A818="","",VLOOKUP(L818,'Base Vendeurs'!A:B,2,FALSE))</f>
        <v xml:space="preserve">Val de Lys </v>
      </c>
      <c r="AV818" s="362">
        <f t="shared" si="165"/>
        <v>677.79</v>
      </c>
      <c r="AW818" s="364">
        <f t="shared" si="166"/>
        <v>3.74094278889247E-2</v>
      </c>
      <c r="AX818" s="368" t="str">
        <f t="shared" si="167"/>
        <v>NON</v>
      </c>
      <c r="AY818" s="231">
        <f>+MargesVN[[#This Row],[Total COM]]+MargesVN[[#This Row],[EXT GIE]]+MargesVN[[#This Row],[Forfait immat]]</f>
        <v>70.795299999999997</v>
      </c>
    </row>
    <row r="819" spans="1:51" s="231" customFormat="1" ht="11.25" customHeight="1" x14ac:dyDescent="0.25">
      <c r="A819" s="45">
        <v>60</v>
      </c>
      <c r="B819" s="45" t="s">
        <v>163</v>
      </c>
      <c r="C819" s="45" t="s">
        <v>104</v>
      </c>
      <c r="D819" s="44">
        <v>46030</v>
      </c>
      <c r="E819" s="65">
        <v>46032</v>
      </c>
      <c r="F819" s="35"/>
      <c r="G819" s="35"/>
      <c r="H819" s="35"/>
      <c r="I819" s="35"/>
      <c r="J819" s="35"/>
      <c r="K819" s="35">
        <v>0</v>
      </c>
      <c r="L819" s="45" t="s">
        <v>445</v>
      </c>
      <c r="M819" s="45">
        <v>513502</v>
      </c>
      <c r="N819" s="45">
        <v>3502</v>
      </c>
      <c r="O819" s="45" t="s">
        <v>945</v>
      </c>
      <c r="P819" s="66" t="s">
        <v>946</v>
      </c>
      <c r="Q819" s="45" t="s">
        <v>26</v>
      </c>
      <c r="R819" s="47">
        <v>48321.67</v>
      </c>
      <c r="S819" s="47">
        <v>1308.3399999999999</v>
      </c>
      <c r="T819" s="48">
        <f t="shared" si="156"/>
        <v>49630.009999999995</v>
      </c>
      <c r="U819" s="49">
        <v>15</v>
      </c>
      <c r="V819" s="47">
        <v>1666.67</v>
      </c>
      <c r="W819" s="46">
        <v>95.01</v>
      </c>
      <c r="X819" s="50"/>
      <c r="Y819" s="46">
        <f t="shared" si="157"/>
        <v>1571.66</v>
      </c>
      <c r="Z819" s="51">
        <f t="shared" si="158"/>
        <v>3.3581899338726712E-2</v>
      </c>
      <c r="AA819" s="50">
        <v>-7833.33</v>
      </c>
      <c r="AB819" s="46">
        <v>0</v>
      </c>
      <c r="AC819" s="46"/>
      <c r="AD819" s="46"/>
      <c r="AE819" s="52">
        <v>0.13</v>
      </c>
      <c r="AF819" s="52">
        <v>0.13</v>
      </c>
      <c r="AG819" s="46">
        <f t="shared" si="159"/>
        <v>204.31580000000002</v>
      </c>
      <c r="AH819" s="46"/>
      <c r="AI819" s="46">
        <f t="shared" si="160"/>
        <v>204.31580000000002</v>
      </c>
      <c r="AJ819" s="45" t="s">
        <v>164</v>
      </c>
      <c r="AK819" s="45">
        <v>30</v>
      </c>
      <c r="AL819" s="49">
        <v>50</v>
      </c>
      <c r="AM819" s="238">
        <f t="shared" si="161"/>
        <v>1</v>
      </c>
      <c r="AN819" s="238">
        <f t="shared" si="162"/>
        <v>1</v>
      </c>
      <c r="AO819" s="238"/>
      <c r="AP819" s="65"/>
      <c r="AQ819" s="238">
        <f t="shared" si="163"/>
        <v>1</v>
      </c>
      <c r="AR819" s="96" t="str">
        <f>IF(A819="","",VLOOKUP(A819,'Base Sites'!A:B,2,FALSE))</f>
        <v>Val de Lys Automobiles</v>
      </c>
      <c r="AS819" s="96" t="str">
        <f t="shared" si="164"/>
        <v>VOLKSWAGEN</v>
      </c>
      <c r="AT819" s="238"/>
      <c r="AU819" s="231" t="str">
        <f>IF(A819="","",VLOOKUP(L819,'Base Vendeurs'!A:B,2,FALSE))</f>
        <v xml:space="preserve">Val de Lys </v>
      </c>
      <c r="AV819" s="46">
        <f t="shared" si="165"/>
        <v>1666.67</v>
      </c>
      <c r="AW819" s="51">
        <f t="shared" si="166"/>
        <v>3.3581899338726712E-2</v>
      </c>
      <c r="AX819" s="237" t="str">
        <f t="shared" si="167"/>
        <v>NON</v>
      </c>
      <c r="AY819" s="231">
        <f>+MargesVN[[#This Row],[Total COM]]+MargesVN[[#This Row],[EXT GIE]]+MargesVN[[#This Row],[Forfait immat]]</f>
        <v>284.31580000000002</v>
      </c>
    </row>
    <row r="820" spans="1:51" s="231" customFormat="1" ht="11.25" customHeight="1" x14ac:dyDescent="0.25">
      <c r="A820" s="401">
        <v>60</v>
      </c>
      <c r="B820" s="401" t="s">
        <v>163</v>
      </c>
      <c r="C820" s="401" t="s">
        <v>104</v>
      </c>
      <c r="D820" s="402">
        <v>46146</v>
      </c>
      <c r="E820" s="403">
        <v>46147</v>
      </c>
      <c r="F820" s="404"/>
      <c r="G820" s="404"/>
      <c r="H820" s="404"/>
      <c r="I820" s="404"/>
      <c r="J820" s="404"/>
      <c r="K820" s="404">
        <v>0</v>
      </c>
      <c r="L820" s="401" t="s">
        <v>445</v>
      </c>
      <c r="M820" s="401">
        <v>513505</v>
      </c>
      <c r="N820" s="401">
        <v>3505</v>
      </c>
      <c r="O820" s="401" t="s">
        <v>4235</v>
      </c>
      <c r="P820" s="405" t="s">
        <v>4236</v>
      </c>
      <c r="Q820" s="401" t="s">
        <v>205</v>
      </c>
      <c r="R820" s="406">
        <v>41363.33</v>
      </c>
      <c r="S820" s="406">
        <v>6404.16</v>
      </c>
      <c r="T820" s="407">
        <f t="shared" si="156"/>
        <v>47767.490000000005</v>
      </c>
      <c r="U820" s="408">
        <v>13</v>
      </c>
      <c r="V820" s="406">
        <v>1014.55</v>
      </c>
      <c r="W820" s="409">
        <v>95</v>
      </c>
      <c r="X820" s="410"/>
      <c r="Y820" s="409">
        <f t="shared" si="157"/>
        <v>919.55</v>
      </c>
      <c r="Z820" s="411">
        <f t="shared" si="158"/>
        <v>2.1239340815269965E-2</v>
      </c>
      <c r="AA820" s="410">
        <v>-7266.66</v>
      </c>
      <c r="AB820" s="409">
        <v>0</v>
      </c>
      <c r="AC820" s="409"/>
      <c r="AD820" s="409"/>
      <c r="AE820" s="412">
        <v>0.1</v>
      </c>
      <c r="AF820" s="412">
        <v>7.0000000000000007E-2</v>
      </c>
      <c r="AG820" s="409">
        <f t="shared" si="159"/>
        <v>91.954999999999998</v>
      </c>
      <c r="AH820" s="409"/>
      <c r="AI820" s="409">
        <f t="shared" si="160"/>
        <v>91.954999999999998</v>
      </c>
      <c r="AJ820" s="401" t="s">
        <v>164</v>
      </c>
      <c r="AK820" s="401">
        <v>30</v>
      </c>
      <c r="AL820" s="408">
        <v>100</v>
      </c>
      <c r="AM820" s="413">
        <f t="shared" si="161"/>
        <v>1</v>
      </c>
      <c r="AN820" s="413">
        <f t="shared" si="162"/>
        <v>1</v>
      </c>
      <c r="AO820" s="413"/>
      <c r="AP820" s="413"/>
      <c r="AQ820" s="413">
        <f t="shared" si="163"/>
        <v>1</v>
      </c>
      <c r="AR820" s="414" t="str">
        <f>IF(A820="","",VLOOKUP(A820,'Base Sites'!A:B,2,FALSE))</f>
        <v>Val de Lys Automobiles</v>
      </c>
      <c r="AS820" s="414" t="str">
        <f t="shared" si="164"/>
        <v>VOLKSWAGEN</v>
      </c>
      <c r="AT820" s="413"/>
      <c r="AU820" s="415" t="str">
        <f>IF(A820="","",VLOOKUP(L820,'Base Vendeurs'!A:B,2,FALSE))</f>
        <v xml:space="preserve">Val de Lys </v>
      </c>
      <c r="AV820" s="409">
        <f t="shared" si="165"/>
        <v>1014.55</v>
      </c>
      <c r="AW820" s="411">
        <f t="shared" si="166"/>
        <v>2.1239340815269965E-2</v>
      </c>
      <c r="AX820" s="415" t="str">
        <f t="shared" si="167"/>
        <v>NON</v>
      </c>
      <c r="AY820" s="231">
        <f>+MargesVN[[#This Row],[Total COM]]+MargesVN[[#This Row],[EXT GIE]]+MargesVN[[#This Row],[Forfait immat]]</f>
        <v>221.95499999999998</v>
      </c>
    </row>
    <row r="821" spans="1:51" s="231" customFormat="1" ht="11.25" customHeight="1" x14ac:dyDescent="0.25">
      <c r="A821" s="431">
        <v>60</v>
      </c>
      <c r="B821" s="431" t="s">
        <v>163</v>
      </c>
      <c r="C821" s="431" t="s">
        <v>104</v>
      </c>
      <c r="D821" s="432">
        <v>46191</v>
      </c>
      <c r="E821" s="433">
        <v>46133</v>
      </c>
      <c r="F821" s="434"/>
      <c r="G821" s="434"/>
      <c r="H821" s="434"/>
      <c r="I821" s="434"/>
      <c r="J821" s="434"/>
      <c r="K821" s="434">
        <v>0</v>
      </c>
      <c r="L821" s="431" t="s">
        <v>445</v>
      </c>
      <c r="M821" s="431">
        <v>513506</v>
      </c>
      <c r="N821" s="431">
        <v>3506</v>
      </c>
      <c r="O821" s="431" t="s">
        <v>3443</v>
      </c>
      <c r="P821" s="435" t="s">
        <v>3444</v>
      </c>
      <c r="Q821" s="431" t="s">
        <v>177</v>
      </c>
      <c r="R821" s="436">
        <v>37605</v>
      </c>
      <c r="S821" s="436">
        <v>2345.83</v>
      </c>
      <c r="T821" s="437">
        <f t="shared" si="156"/>
        <v>39950.83</v>
      </c>
      <c r="U821" s="438">
        <v>85</v>
      </c>
      <c r="V821" s="436">
        <v>1834.89</v>
      </c>
      <c r="W821" s="439">
        <v>95</v>
      </c>
      <c r="X821" s="440"/>
      <c r="Y821" s="439">
        <f t="shared" si="157"/>
        <v>1739.89</v>
      </c>
      <c r="Z821" s="441">
        <f t="shared" si="158"/>
        <v>4.5928707864142E-2</v>
      </c>
      <c r="AA821" s="440">
        <v>-5860</v>
      </c>
      <c r="AB821" s="439">
        <v>0</v>
      </c>
      <c r="AC821" s="439"/>
      <c r="AD821" s="439"/>
      <c r="AE821" s="442">
        <v>0.08</v>
      </c>
      <c r="AF821" s="442">
        <v>7.0000000000000007E-2</v>
      </c>
      <c r="AG821" s="439">
        <f t="shared" si="159"/>
        <v>139.19120000000001</v>
      </c>
      <c r="AH821" s="439"/>
      <c r="AI821" s="439">
        <f t="shared" si="160"/>
        <v>139.19120000000001</v>
      </c>
      <c r="AJ821" s="431" t="s">
        <v>164</v>
      </c>
      <c r="AK821" s="431">
        <v>30</v>
      </c>
      <c r="AL821" s="438">
        <v>50</v>
      </c>
      <c r="AM821" s="443">
        <f t="shared" si="161"/>
        <v>1</v>
      </c>
      <c r="AN821" s="443">
        <f t="shared" si="162"/>
        <v>1</v>
      </c>
      <c r="AO821" s="443"/>
      <c r="AP821" s="443"/>
      <c r="AQ821" s="443">
        <f t="shared" si="163"/>
        <v>1</v>
      </c>
      <c r="AR821" s="444" t="str">
        <f>IF(A821="","",VLOOKUP(A821,'Base Sites'!A:B,2,FALSE))</f>
        <v>Val de Lys Automobiles</v>
      </c>
      <c r="AS821" s="444" t="str">
        <f t="shared" si="164"/>
        <v>VOLKSWAGEN</v>
      </c>
      <c r="AT821" s="443"/>
      <c r="AU821" s="445" t="str">
        <f>IF(A821="","",VLOOKUP(L821,'Base Vendeurs'!A:B,2,FALSE))</f>
        <v xml:space="preserve">Val de Lys </v>
      </c>
      <c r="AV821" s="439">
        <f t="shared" si="165"/>
        <v>1834.89</v>
      </c>
      <c r="AW821" s="441">
        <f t="shared" si="166"/>
        <v>4.5928707864142E-2</v>
      </c>
      <c r="AX821" s="445" t="str">
        <f t="shared" si="167"/>
        <v>NON</v>
      </c>
      <c r="AY821" s="231">
        <f>+MargesVN[[#This Row],[Total COM]]+MargesVN[[#This Row],[EXT GIE]]+MargesVN[[#This Row],[Forfait immat]]</f>
        <v>219.19120000000001</v>
      </c>
    </row>
    <row r="822" spans="1:51" s="231" customFormat="1" ht="11.25" customHeight="1" x14ac:dyDescent="0.25">
      <c r="A822" s="232">
        <v>60</v>
      </c>
      <c r="B822" s="232" t="s">
        <v>163</v>
      </c>
      <c r="C822" s="232" t="s">
        <v>104</v>
      </c>
      <c r="D822" s="189">
        <v>46031</v>
      </c>
      <c r="E822" s="233">
        <v>46032</v>
      </c>
      <c r="F822" s="190"/>
      <c r="G822" s="190"/>
      <c r="H822" s="190"/>
      <c r="I822" s="190"/>
      <c r="J822" s="190"/>
      <c r="K822" s="190">
        <v>0</v>
      </c>
      <c r="L822" s="232" t="s">
        <v>444</v>
      </c>
      <c r="M822" s="232">
        <v>513507</v>
      </c>
      <c r="N822" s="232">
        <v>3507</v>
      </c>
      <c r="O822" s="232" t="s">
        <v>755</v>
      </c>
      <c r="P822" s="234" t="s">
        <v>756</v>
      </c>
      <c r="Q822" s="232" t="s">
        <v>93</v>
      </c>
      <c r="R822" s="191">
        <v>26247.33</v>
      </c>
      <c r="S822" s="191">
        <v>933.34</v>
      </c>
      <c r="T822" s="192">
        <f t="shared" si="156"/>
        <v>27180.670000000002</v>
      </c>
      <c r="U822" s="193">
        <v>4</v>
      </c>
      <c r="V822" s="191">
        <v>814.09</v>
      </c>
      <c r="W822" s="235">
        <v>95</v>
      </c>
      <c r="X822" s="194"/>
      <c r="Y822" s="235">
        <f t="shared" si="157"/>
        <v>719.09</v>
      </c>
      <c r="Z822" s="195">
        <f t="shared" si="158"/>
        <v>2.9951064488108643E-2</v>
      </c>
      <c r="AA822" s="194">
        <v>0</v>
      </c>
      <c r="AB822" s="235">
        <v>-3966.67</v>
      </c>
      <c r="AC822" s="235"/>
      <c r="AD822" s="235"/>
      <c r="AE822" s="196">
        <v>0.13</v>
      </c>
      <c r="AF822" s="196">
        <v>0.13</v>
      </c>
      <c r="AG822" s="235">
        <f t="shared" si="159"/>
        <v>93.481700000000004</v>
      </c>
      <c r="AH822" s="235"/>
      <c r="AI822" s="235">
        <f t="shared" si="160"/>
        <v>93.481700000000004</v>
      </c>
      <c r="AJ822" s="232" t="s">
        <v>164</v>
      </c>
      <c r="AK822" s="232">
        <v>30</v>
      </c>
      <c r="AL822" s="193">
        <v>50</v>
      </c>
      <c r="AM822" s="236">
        <f t="shared" si="161"/>
        <v>1</v>
      </c>
      <c r="AN822" s="236">
        <f t="shared" si="162"/>
        <v>1</v>
      </c>
      <c r="AO822" s="236"/>
      <c r="AP822" s="236"/>
      <c r="AQ822" s="236">
        <f t="shared" si="163"/>
        <v>1</v>
      </c>
      <c r="AR822" s="197" t="str">
        <f>IF(A822="","",VLOOKUP(A822,'Base Sites'!A:B,2,FALSE))</f>
        <v>Val de Lys Automobiles</v>
      </c>
      <c r="AS822" s="197" t="str">
        <f t="shared" si="164"/>
        <v>VOLKSWAGEN</v>
      </c>
      <c r="AT822" s="236"/>
      <c r="AU822" s="237" t="str">
        <f>IF(A822="","",VLOOKUP(L822,'Base Vendeurs'!A:B,2,FALSE))</f>
        <v xml:space="preserve">Val de Lys </v>
      </c>
      <c r="AV822" s="235">
        <f t="shared" si="165"/>
        <v>814.09</v>
      </c>
      <c r="AW822" s="195">
        <f t="shared" si="166"/>
        <v>2.9951064488108643E-2</v>
      </c>
      <c r="AX822" s="237" t="str">
        <f t="shared" si="167"/>
        <v>NON</v>
      </c>
      <c r="AY822" s="231">
        <f>+MargesVN[[#This Row],[Total COM]]+MargesVN[[#This Row],[EXT GIE]]+MargesVN[[#This Row],[Forfait immat]]</f>
        <v>173.48169999999999</v>
      </c>
    </row>
    <row r="823" spans="1:51" s="231" customFormat="1" ht="11.25" customHeight="1" x14ac:dyDescent="0.25">
      <c r="A823" s="401">
        <v>60</v>
      </c>
      <c r="B823" s="401" t="s">
        <v>163</v>
      </c>
      <c r="C823" s="401" t="s">
        <v>104</v>
      </c>
      <c r="D823" s="402">
        <v>46153</v>
      </c>
      <c r="E823" s="403">
        <v>46148</v>
      </c>
      <c r="F823" s="404"/>
      <c r="G823" s="404"/>
      <c r="H823" s="404"/>
      <c r="I823" s="404"/>
      <c r="J823" s="404"/>
      <c r="K823" s="404">
        <v>0</v>
      </c>
      <c r="L823" s="401" t="s">
        <v>444</v>
      </c>
      <c r="M823" s="401">
        <v>513508</v>
      </c>
      <c r="N823" s="401">
        <v>3508</v>
      </c>
      <c r="O823" s="401" t="s">
        <v>4142</v>
      </c>
      <c r="P823" s="405" t="s">
        <v>4143</v>
      </c>
      <c r="Q823" s="401" t="s">
        <v>107</v>
      </c>
      <c r="R823" s="406">
        <v>22622.33</v>
      </c>
      <c r="S823" s="406">
        <v>775</v>
      </c>
      <c r="T823" s="407">
        <f t="shared" si="156"/>
        <v>23397.33</v>
      </c>
      <c r="U823" s="408">
        <v>48</v>
      </c>
      <c r="V823" s="406">
        <v>749.96</v>
      </c>
      <c r="W823" s="409">
        <v>95</v>
      </c>
      <c r="X823" s="410"/>
      <c r="Y823" s="409">
        <f t="shared" si="157"/>
        <v>654.96</v>
      </c>
      <c r="Z823" s="411">
        <f t="shared" si="158"/>
        <v>3.2053230005304023E-2</v>
      </c>
      <c r="AA823" s="410">
        <v>-3349.99</v>
      </c>
      <c r="AB823" s="409">
        <v>0</v>
      </c>
      <c r="AC823" s="409"/>
      <c r="AD823" s="409"/>
      <c r="AE823" s="412">
        <v>0.12</v>
      </c>
      <c r="AF823" s="412">
        <v>0.12</v>
      </c>
      <c r="AG823" s="409">
        <f t="shared" si="159"/>
        <v>78.595200000000006</v>
      </c>
      <c r="AH823" s="409"/>
      <c r="AI823" s="409">
        <f t="shared" si="160"/>
        <v>78.595200000000006</v>
      </c>
      <c r="AJ823" s="401" t="s">
        <v>164</v>
      </c>
      <c r="AK823" s="401">
        <v>30</v>
      </c>
      <c r="AL823" s="408">
        <v>100</v>
      </c>
      <c r="AM823" s="413">
        <f t="shared" si="161"/>
        <v>1</v>
      </c>
      <c r="AN823" s="413">
        <f t="shared" si="162"/>
        <v>1</v>
      </c>
      <c r="AO823" s="413"/>
      <c r="AP823" s="413"/>
      <c r="AQ823" s="413">
        <f t="shared" si="163"/>
        <v>1</v>
      </c>
      <c r="AR823" s="414" t="str">
        <f>IF(A823="","",VLOOKUP(A823,'Base Sites'!A:B,2,FALSE))</f>
        <v>Val de Lys Automobiles</v>
      </c>
      <c r="AS823" s="414" t="str">
        <f t="shared" si="164"/>
        <v>VOLKSWAGEN</v>
      </c>
      <c r="AT823" s="413"/>
      <c r="AU823" s="415" t="str">
        <f>IF(A823="","",VLOOKUP(L823,'Base Vendeurs'!A:B,2,FALSE))</f>
        <v xml:space="preserve">Val de Lys </v>
      </c>
      <c r="AV823" s="409">
        <f t="shared" si="165"/>
        <v>749.96</v>
      </c>
      <c r="AW823" s="411">
        <f t="shared" si="166"/>
        <v>3.2053230005304023E-2</v>
      </c>
      <c r="AX823" s="415" t="str">
        <f t="shared" si="167"/>
        <v>NON</v>
      </c>
      <c r="AY823" s="231">
        <f>+MargesVN[[#This Row],[Total COM]]+MargesVN[[#This Row],[EXT GIE]]+MargesVN[[#This Row],[Forfait immat]]</f>
        <v>208.59520000000001</v>
      </c>
    </row>
    <row r="824" spans="1:51" s="231" customFormat="1" ht="11.25" customHeight="1" x14ac:dyDescent="0.25">
      <c r="A824" s="259">
        <v>60</v>
      </c>
      <c r="B824" s="259" t="s">
        <v>163</v>
      </c>
      <c r="C824" s="259" t="s">
        <v>104</v>
      </c>
      <c r="D824" s="150">
        <v>46041</v>
      </c>
      <c r="E824" s="260">
        <v>46036</v>
      </c>
      <c r="F824" s="151"/>
      <c r="G824" s="151"/>
      <c r="H824" s="151"/>
      <c r="I824" s="151"/>
      <c r="J824" s="151"/>
      <c r="K824" s="151">
        <v>0</v>
      </c>
      <c r="L824" s="259" t="s">
        <v>444</v>
      </c>
      <c r="M824" s="259">
        <v>513509</v>
      </c>
      <c r="N824" s="259">
        <v>3509</v>
      </c>
      <c r="O824" s="259" t="s">
        <v>800</v>
      </c>
      <c r="P824" s="261" t="s">
        <v>801</v>
      </c>
      <c r="Q824" s="259" t="s">
        <v>93</v>
      </c>
      <c r="R824" s="152">
        <v>26247.33</v>
      </c>
      <c r="S824" s="152">
        <v>266.67</v>
      </c>
      <c r="T824" s="153">
        <f t="shared" si="156"/>
        <v>26514</v>
      </c>
      <c r="U824" s="154">
        <v>11</v>
      </c>
      <c r="V824" s="152">
        <v>754.75</v>
      </c>
      <c r="W824" s="262">
        <v>95</v>
      </c>
      <c r="X824" s="155"/>
      <c r="Y824" s="262">
        <f t="shared" si="157"/>
        <v>659.75</v>
      </c>
      <c r="Z824" s="156">
        <f t="shared" si="158"/>
        <v>2.8466093384626988E-2</v>
      </c>
      <c r="AA824" s="155">
        <v>0</v>
      </c>
      <c r="AB824" s="262">
        <v>-3966.67</v>
      </c>
      <c r="AC824" s="262"/>
      <c r="AD824" s="262"/>
      <c r="AE824" s="157">
        <v>0.13</v>
      </c>
      <c r="AF824" s="157">
        <v>0.13</v>
      </c>
      <c r="AG824" s="262">
        <f t="shared" si="159"/>
        <v>85.767499999999998</v>
      </c>
      <c r="AH824" s="262"/>
      <c r="AI824" s="262">
        <f t="shared" si="160"/>
        <v>85.767499999999998</v>
      </c>
      <c r="AJ824" s="259" t="s">
        <v>164</v>
      </c>
      <c r="AK824" s="259">
        <v>30</v>
      </c>
      <c r="AL824" s="154">
        <v>50</v>
      </c>
      <c r="AM824" s="263">
        <f t="shared" si="161"/>
        <v>1</v>
      </c>
      <c r="AN824" s="263">
        <f t="shared" si="162"/>
        <v>1</v>
      </c>
      <c r="AO824" s="263"/>
      <c r="AP824" s="263"/>
      <c r="AQ824" s="263">
        <f t="shared" si="163"/>
        <v>1</v>
      </c>
      <c r="AR824" s="158" t="str">
        <f>IF(A824="","",VLOOKUP(A824,'Base Sites'!A:B,2,FALSE))</f>
        <v>Val de Lys Automobiles</v>
      </c>
      <c r="AS824" s="158" t="str">
        <f t="shared" si="164"/>
        <v>VOLKSWAGEN</v>
      </c>
      <c r="AT824" s="263"/>
      <c r="AU824" s="264" t="str">
        <f>IF(A824="","",VLOOKUP(L824,'Base Vendeurs'!A:B,2,FALSE))</f>
        <v xml:space="preserve">Val de Lys </v>
      </c>
      <c r="AV824" s="251">
        <f t="shared" si="165"/>
        <v>754.75</v>
      </c>
      <c r="AW824" s="156">
        <f t="shared" si="166"/>
        <v>2.8466093384626988E-2</v>
      </c>
      <c r="AX824" s="237" t="str">
        <f t="shared" si="167"/>
        <v>NON</v>
      </c>
      <c r="AY824" s="231">
        <f>+MargesVN[[#This Row],[Total COM]]+MargesVN[[#This Row],[EXT GIE]]+MargesVN[[#This Row],[Forfait immat]]</f>
        <v>165.76749999999998</v>
      </c>
    </row>
    <row r="825" spans="1:51" s="231" customFormat="1" ht="11.25" customHeight="1" x14ac:dyDescent="0.25">
      <c r="A825" s="401">
        <v>60</v>
      </c>
      <c r="B825" s="401" t="s">
        <v>163</v>
      </c>
      <c r="C825" s="401" t="s">
        <v>104</v>
      </c>
      <c r="D825" s="402">
        <v>46146</v>
      </c>
      <c r="E825" s="403">
        <v>46146</v>
      </c>
      <c r="F825" s="404"/>
      <c r="G825" s="404"/>
      <c r="H825" s="404"/>
      <c r="I825" s="404"/>
      <c r="J825" s="404"/>
      <c r="K825" s="404">
        <v>0</v>
      </c>
      <c r="L825" s="401" t="s">
        <v>445</v>
      </c>
      <c r="M825" s="401">
        <v>513511</v>
      </c>
      <c r="N825" s="401">
        <v>3511</v>
      </c>
      <c r="O825" s="401" t="s">
        <v>4048</v>
      </c>
      <c r="P825" s="405" t="s">
        <v>4049</v>
      </c>
      <c r="Q825" s="401" t="s">
        <v>93</v>
      </c>
      <c r="R825" s="406">
        <v>34805.67</v>
      </c>
      <c r="S825" s="406">
        <v>3975</v>
      </c>
      <c r="T825" s="407">
        <f t="shared" si="156"/>
        <v>38780.67</v>
      </c>
      <c r="U825" s="408">
        <v>26</v>
      </c>
      <c r="V825" s="406">
        <v>1157.3900000000001</v>
      </c>
      <c r="W825" s="409">
        <v>95</v>
      </c>
      <c r="X825" s="410"/>
      <c r="Y825" s="409">
        <f t="shared" si="157"/>
        <v>1062.3900000000001</v>
      </c>
      <c r="Z825" s="411">
        <f t="shared" si="158"/>
        <v>2.9844507585866882E-2</v>
      </c>
      <c r="AA825" s="410">
        <v>0</v>
      </c>
      <c r="AB825" s="409">
        <v>0</v>
      </c>
      <c r="AC825" s="409"/>
      <c r="AD825" s="409"/>
      <c r="AE825" s="412">
        <v>0.1</v>
      </c>
      <c r="AF825" s="412">
        <v>0.1</v>
      </c>
      <c r="AG825" s="409">
        <f t="shared" si="159"/>
        <v>106.23900000000002</v>
      </c>
      <c r="AH825" s="409"/>
      <c r="AI825" s="409">
        <f t="shared" si="160"/>
        <v>106.23900000000002</v>
      </c>
      <c r="AJ825" s="401" t="s">
        <v>149</v>
      </c>
      <c r="AK825" s="401">
        <v>30</v>
      </c>
      <c r="AL825" s="408">
        <v>50</v>
      </c>
      <c r="AM825" s="413">
        <f t="shared" si="161"/>
        <v>1</v>
      </c>
      <c r="AN825" s="413">
        <f t="shared" si="162"/>
        <v>1</v>
      </c>
      <c r="AO825" s="413"/>
      <c r="AP825" s="413"/>
      <c r="AQ825" s="413">
        <f t="shared" si="163"/>
        <v>1</v>
      </c>
      <c r="AR825" s="414" t="str">
        <f>IF(A825="","",VLOOKUP(A825,'Base Sites'!A:B,2,FALSE))</f>
        <v>Val de Lys Automobiles</v>
      </c>
      <c r="AS825" s="414" t="str">
        <f t="shared" si="164"/>
        <v>VOLKSWAGEN</v>
      </c>
      <c r="AT825" s="413"/>
      <c r="AU825" s="415" t="str">
        <f>IF(A825="","",VLOOKUP(L825,'Base Vendeurs'!A:B,2,FALSE))</f>
        <v xml:space="preserve">Val de Lys </v>
      </c>
      <c r="AV825" s="409">
        <f t="shared" si="165"/>
        <v>1157.3900000000001</v>
      </c>
      <c r="AW825" s="411">
        <f t="shared" si="166"/>
        <v>2.9844507585866882E-2</v>
      </c>
      <c r="AX825" s="415" t="str">
        <f t="shared" si="167"/>
        <v>NON</v>
      </c>
      <c r="AY825" s="231">
        <f>+MargesVN[[#This Row],[Total COM]]+MargesVN[[#This Row],[EXT GIE]]+MargesVN[[#This Row],[Forfait immat]]</f>
        <v>186.23900000000003</v>
      </c>
    </row>
    <row r="826" spans="1:51" s="231" customFormat="1" ht="11.25" customHeight="1" x14ac:dyDescent="0.25">
      <c r="A826" s="225">
        <v>60</v>
      </c>
      <c r="B826" s="225" t="s">
        <v>163</v>
      </c>
      <c r="C826" s="225" t="s">
        <v>104</v>
      </c>
      <c r="D826" s="216">
        <v>46051</v>
      </c>
      <c r="E826" s="226">
        <v>46051</v>
      </c>
      <c r="F826" s="217"/>
      <c r="G826" s="217"/>
      <c r="H826" s="217"/>
      <c r="I826" s="217"/>
      <c r="J826" s="217"/>
      <c r="K826" s="217">
        <v>0</v>
      </c>
      <c r="L826" s="225" t="s">
        <v>445</v>
      </c>
      <c r="M826" s="225">
        <v>513512</v>
      </c>
      <c r="N826" s="225">
        <v>3512</v>
      </c>
      <c r="O826" s="225" t="s">
        <v>834</v>
      </c>
      <c r="P826" s="227" t="s">
        <v>835</v>
      </c>
      <c r="Q826" s="225" t="s">
        <v>93</v>
      </c>
      <c r="R826" s="218">
        <v>26247.33</v>
      </c>
      <c r="S826" s="218">
        <v>266.67</v>
      </c>
      <c r="T826" s="219">
        <f t="shared" si="156"/>
        <v>26514</v>
      </c>
      <c r="U826" s="220">
        <v>16</v>
      </c>
      <c r="V826" s="218">
        <v>1421.42</v>
      </c>
      <c r="W826" s="228">
        <v>95</v>
      </c>
      <c r="X826" s="221"/>
      <c r="Y826" s="228">
        <f t="shared" si="157"/>
        <v>1326.42</v>
      </c>
      <c r="Z826" s="222">
        <f t="shared" si="158"/>
        <v>5.3610168213019539E-2</v>
      </c>
      <c r="AA826" s="221">
        <v>0</v>
      </c>
      <c r="AB826" s="228">
        <v>-3966.67</v>
      </c>
      <c r="AC826" s="228"/>
      <c r="AD826" s="228"/>
      <c r="AE826" s="223">
        <v>0.13</v>
      </c>
      <c r="AF826" s="223">
        <v>0.13</v>
      </c>
      <c r="AG826" s="228">
        <f t="shared" si="159"/>
        <v>172.43460000000002</v>
      </c>
      <c r="AH826" s="228"/>
      <c r="AI826" s="228">
        <f t="shared" si="160"/>
        <v>172.43460000000002</v>
      </c>
      <c r="AJ826" s="225" t="s">
        <v>149</v>
      </c>
      <c r="AK826" s="225">
        <v>30</v>
      </c>
      <c r="AL826" s="220">
        <v>50</v>
      </c>
      <c r="AM826" s="229">
        <f t="shared" si="161"/>
        <v>1</v>
      </c>
      <c r="AN826" s="229">
        <f t="shared" si="162"/>
        <v>1</v>
      </c>
      <c r="AO826" s="229"/>
      <c r="AP826" s="229"/>
      <c r="AQ826" s="229">
        <f t="shared" si="163"/>
        <v>1</v>
      </c>
      <c r="AR826" s="224" t="str">
        <f>IF(A826="","",VLOOKUP(A826,'Base Sites'!A:B,2,FALSE))</f>
        <v>Val de Lys Automobiles</v>
      </c>
      <c r="AS826" s="224" t="str">
        <f t="shared" si="164"/>
        <v>VOLKSWAGEN</v>
      </c>
      <c r="AT826" s="229"/>
      <c r="AU826" s="230" t="str">
        <f>IF(A826="","",VLOOKUP(L826,'Base Vendeurs'!A:B,2,FALSE))</f>
        <v xml:space="preserve">Val de Lys </v>
      </c>
      <c r="AV826" s="228">
        <f t="shared" si="165"/>
        <v>1421.42</v>
      </c>
      <c r="AW826" s="222">
        <f t="shared" si="166"/>
        <v>5.3610168213019539E-2</v>
      </c>
      <c r="AX826" s="230" t="str">
        <f t="shared" si="167"/>
        <v>NON</v>
      </c>
      <c r="AY826" s="231">
        <f>+MargesVN[[#This Row],[Total COM]]+MargesVN[[#This Row],[EXT GIE]]+MargesVN[[#This Row],[Forfait immat]]</f>
        <v>252.43460000000002</v>
      </c>
    </row>
    <row r="827" spans="1:51" s="231" customFormat="1" ht="11.25" customHeight="1" x14ac:dyDescent="0.25">
      <c r="A827" s="354">
        <v>60</v>
      </c>
      <c r="B827" s="354" t="s">
        <v>163</v>
      </c>
      <c r="C827" s="354" t="s">
        <v>104</v>
      </c>
      <c r="D827" s="355">
        <v>46139</v>
      </c>
      <c r="E827" s="356">
        <v>46140</v>
      </c>
      <c r="F827" s="357"/>
      <c r="G827" s="357"/>
      <c r="H827" s="357"/>
      <c r="I827" s="357"/>
      <c r="J827" s="357"/>
      <c r="K827" s="357">
        <v>0</v>
      </c>
      <c r="L827" s="354" t="s">
        <v>365</v>
      </c>
      <c r="M827" s="354">
        <v>513513</v>
      </c>
      <c r="N827" s="354">
        <v>3513</v>
      </c>
      <c r="O827" s="354" t="s">
        <v>3314</v>
      </c>
      <c r="P827" s="358" t="s">
        <v>3315</v>
      </c>
      <c r="Q827" s="354" t="s">
        <v>107</v>
      </c>
      <c r="R827" s="359">
        <v>28122.33</v>
      </c>
      <c r="S827" s="359">
        <v>1075.01</v>
      </c>
      <c r="T827" s="360">
        <f t="shared" si="156"/>
        <v>29197.34</v>
      </c>
      <c r="U827" s="361">
        <v>25</v>
      </c>
      <c r="V827" s="359">
        <v>799.32</v>
      </c>
      <c r="W827" s="362">
        <v>95</v>
      </c>
      <c r="X827" s="363"/>
      <c r="Y827" s="362">
        <f t="shared" si="157"/>
        <v>704.32</v>
      </c>
      <c r="Z827" s="364">
        <f t="shared" si="158"/>
        <v>2.7376466486330606E-2</v>
      </c>
      <c r="AA827" s="363">
        <v>0</v>
      </c>
      <c r="AB827" s="362">
        <v>-2166.66</v>
      </c>
      <c r="AC827" s="362"/>
      <c r="AD827" s="362"/>
      <c r="AE827" s="365">
        <v>0.1</v>
      </c>
      <c r="AF827" s="365">
        <v>0.1</v>
      </c>
      <c r="AG827" s="362">
        <f t="shared" si="159"/>
        <v>70.432000000000002</v>
      </c>
      <c r="AH827" s="362"/>
      <c r="AI827" s="362">
        <f t="shared" si="160"/>
        <v>70.432000000000002</v>
      </c>
      <c r="AJ827" s="354" t="s">
        <v>149</v>
      </c>
      <c r="AK827" s="354">
        <v>30</v>
      </c>
      <c r="AL827" s="361"/>
      <c r="AM827" s="366">
        <f t="shared" si="161"/>
        <v>0</v>
      </c>
      <c r="AN827" s="366">
        <f t="shared" si="162"/>
        <v>1</v>
      </c>
      <c r="AO827" s="366"/>
      <c r="AP827" s="366"/>
      <c r="AQ827" s="366">
        <f t="shared" si="163"/>
        <v>0</v>
      </c>
      <c r="AR827" s="367" t="str">
        <f>IF(A827="","",VLOOKUP(A827,'Base Sites'!A:B,2,FALSE))</f>
        <v>Val de Lys Automobiles</v>
      </c>
      <c r="AS827" s="367" t="str">
        <f t="shared" si="164"/>
        <v>VOLKSWAGEN</v>
      </c>
      <c r="AT827" s="366"/>
      <c r="AU827" s="368" t="str">
        <f>IF(A827="","",VLOOKUP(L827,'Base Vendeurs'!A:B,2,FALSE))</f>
        <v xml:space="preserve">Val de Lys </v>
      </c>
      <c r="AV827" s="362">
        <f t="shared" si="165"/>
        <v>799.32</v>
      </c>
      <c r="AW827" s="364">
        <f t="shared" si="166"/>
        <v>2.7376466486330606E-2</v>
      </c>
      <c r="AX827" s="368" t="str">
        <f t="shared" si="167"/>
        <v>NON</v>
      </c>
      <c r="AY827" s="231">
        <f>+MargesVN[[#This Row],[Total COM]]+MargesVN[[#This Row],[EXT GIE]]+MargesVN[[#This Row],[Forfait immat]]</f>
        <v>100.432</v>
      </c>
    </row>
    <row r="828" spans="1:51" s="231" customFormat="1" ht="11.25" customHeight="1" x14ac:dyDescent="0.25">
      <c r="A828" s="401">
        <v>60</v>
      </c>
      <c r="B828" s="401" t="s">
        <v>163</v>
      </c>
      <c r="C828" s="401" t="s">
        <v>104</v>
      </c>
      <c r="D828" s="402">
        <v>46168</v>
      </c>
      <c r="E828" s="403">
        <v>46169</v>
      </c>
      <c r="F828" s="404"/>
      <c r="G828" s="404"/>
      <c r="H828" s="404"/>
      <c r="I828" s="404"/>
      <c r="J828" s="404"/>
      <c r="K828" s="404">
        <v>0</v>
      </c>
      <c r="L828" s="401" t="s">
        <v>444</v>
      </c>
      <c r="M828" s="401">
        <v>513521</v>
      </c>
      <c r="N828" s="401">
        <v>3521</v>
      </c>
      <c r="O828" s="401" t="s">
        <v>4057</v>
      </c>
      <c r="P828" s="405" t="s">
        <v>4058</v>
      </c>
      <c r="Q828" s="401" t="s">
        <v>93</v>
      </c>
      <c r="R828" s="406">
        <v>34805.67</v>
      </c>
      <c r="S828" s="406">
        <v>1475.01</v>
      </c>
      <c r="T828" s="407">
        <f t="shared" si="156"/>
        <v>36280.68</v>
      </c>
      <c r="U828" s="408">
        <v>83</v>
      </c>
      <c r="V828" s="406">
        <v>1270.1099999999999</v>
      </c>
      <c r="W828" s="409">
        <v>95</v>
      </c>
      <c r="X828" s="410"/>
      <c r="Y828" s="409">
        <f t="shared" si="157"/>
        <v>1175.1099999999999</v>
      </c>
      <c r="Z828" s="411">
        <f t="shared" si="158"/>
        <v>3.5007888496025978E-2</v>
      </c>
      <c r="AA828" s="410">
        <v>-916.67</v>
      </c>
      <c r="AB828" s="409">
        <v>0</v>
      </c>
      <c r="AC828" s="409"/>
      <c r="AD828" s="409"/>
      <c r="AE828" s="412">
        <v>0.1</v>
      </c>
      <c r="AF828" s="412">
        <v>0.1</v>
      </c>
      <c r="AG828" s="409">
        <f t="shared" si="159"/>
        <v>117.511</v>
      </c>
      <c r="AH828" s="409"/>
      <c r="AI828" s="409">
        <f t="shared" si="160"/>
        <v>117.511</v>
      </c>
      <c r="AJ828" s="401" t="s">
        <v>164</v>
      </c>
      <c r="AK828" s="401">
        <v>1</v>
      </c>
      <c r="AL828" s="408" t="s">
        <v>293</v>
      </c>
      <c r="AM828" s="413">
        <f t="shared" si="161"/>
        <v>1</v>
      </c>
      <c r="AN828" s="413">
        <f t="shared" si="162"/>
        <v>1</v>
      </c>
      <c r="AO828" s="413"/>
      <c r="AP828" s="413"/>
      <c r="AQ828" s="413">
        <f t="shared" si="163"/>
        <v>1</v>
      </c>
      <c r="AR828" s="414" t="str">
        <f>IF(A828="","",VLOOKUP(A828,'Base Sites'!A:B,2,FALSE))</f>
        <v>Val de Lys Automobiles</v>
      </c>
      <c r="AS828" s="414" t="str">
        <f t="shared" si="164"/>
        <v>VOLKSWAGEN</v>
      </c>
      <c r="AT828" s="413"/>
      <c r="AU828" s="415" t="str">
        <f>IF(A828="","",VLOOKUP(L828,'Base Vendeurs'!A:B,2,FALSE))</f>
        <v xml:space="preserve">Val de Lys </v>
      </c>
      <c r="AV828" s="409">
        <f t="shared" si="165"/>
        <v>1270.1099999999999</v>
      </c>
      <c r="AW828" s="411">
        <f t="shared" si="166"/>
        <v>3.5007888496025978E-2</v>
      </c>
      <c r="AX828" s="415" t="str">
        <f t="shared" si="167"/>
        <v>NON</v>
      </c>
      <c r="AY828" s="231">
        <f>+MargesVN[[#This Row],[Total COM]]+MargesVN[[#This Row],[EXT GIE]]+MargesVN[[#This Row],[Forfait immat]]</f>
        <v>118.511</v>
      </c>
    </row>
    <row r="829" spans="1:51" s="231" customFormat="1" ht="11.25" customHeight="1" x14ac:dyDescent="0.25">
      <c r="A829" s="354">
        <v>60</v>
      </c>
      <c r="B829" s="354" t="s">
        <v>163</v>
      </c>
      <c r="C829" s="354" t="s">
        <v>104</v>
      </c>
      <c r="D829" s="355">
        <v>46121</v>
      </c>
      <c r="E829" s="356">
        <v>46121</v>
      </c>
      <c r="F829" s="357"/>
      <c r="G829" s="357"/>
      <c r="H829" s="357"/>
      <c r="I829" s="357"/>
      <c r="J829" s="357"/>
      <c r="K829" s="357">
        <v>0</v>
      </c>
      <c r="L829" s="354" t="s">
        <v>445</v>
      </c>
      <c r="M829" s="354">
        <v>513526</v>
      </c>
      <c r="N829" s="354">
        <v>3526</v>
      </c>
      <c r="O829" s="354" t="s">
        <v>3610</v>
      </c>
      <c r="P829" s="358" t="s">
        <v>3611</v>
      </c>
      <c r="Q829" s="354" t="s">
        <v>157</v>
      </c>
      <c r="R829" s="359">
        <v>32700</v>
      </c>
      <c r="S829" s="359">
        <v>2358.34</v>
      </c>
      <c r="T829" s="360">
        <f t="shared" si="156"/>
        <v>35058.339999999997</v>
      </c>
      <c r="U829" s="361">
        <v>8</v>
      </c>
      <c r="V829" s="359">
        <v>672.63</v>
      </c>
      <c r="W829" s="362">
        <v>95</v>
      </c>
      <c r="X829" s="363"/>
      <c r="Y829" s="362">
        <f t="shared" si="157"/>
        <v>577.63</v>
      </c>
      <c r="Z829" s="364">
        <f t="shared" si="158"/>
        <v>1.9186019646109886E-2</v>
      </c>
      <c r="AA829" s="363">
        <v>0</v>
      </c>
      <c r="AB829" s="362">
        <v>-4166.67</v>
      </c>
      <c r="AC829" s="362"/>
      <c r="AD829" s="362"/>
      <c r="AE829" s="365">
        <v>0.1</v>
      </c>
      <c r="AF829" s="365">
        <v>0.1</v>
      </c>
      <c r="AG829" s="362">
        <f t="shared" si="159"/>
        <v>57.763000000000005</v>
      </c>
      <c r="AH829" s="362"/>
      <c r="AI829" s="362">
        <f t="shared" si="160"/>
        <v>57.763000000000005</v>
      </c>
      <c r="AJ829" s="354" t="s">
        <v>164</v>
      </c>
      <c r="AK829" s="354">
        <v>30</v>
      </c>
      <c r="AL829" s="361">
        <v>50</v>
      </c>
      <c r="AM829" s="366">
        <f t="shared" si="161"/>
        <v>1</v>
      </c>
      <c r="AN829" s="366">
        <f t="shared" si="162"/>
        <v>1</v>
      </c>
      <c r="AO829" s="366"/>
      <c r="AP829" s="366"/>
      <c r="AQ829" s="366">
        <f t="shared" si="163"/>
        <v>1</v>
      </c>
      <c r="AR829" s="367" t="str">
        <f>IF(A829="","",VLOOKUP(A829,'Base Sites'!A:B,2,FALSE))</f>
        <v>Val de Lys Automobiles</v>
      </c>
      <c r="AS829" s="367" t="str">
        <f t="shared" si="164"/>
        <v>VOLKSWAGEN</v>
      </c>
      <c r="AT829" s="366"/>
      <c r="AU829" s="368" t="str">
        <f>IF(A829="","",VLOOKUP(L829,'Base Vendeurs'!A:B,2,FALSE))</f>
        <v xml:space="preserve">Val de Lys </v>
      </c>
      <c r="AV829" s="362">
        <f t="shared" si="165"/>
        <v>672.63</v>
      </c>
      <c r="AW829" s="364">
        <f t="shared" si="166"/>
        <v>1.9186019646109886E-2</v>
      </c>
      <c r="AX829" s="368" t="str">
        <f t="shared" si="167"/>
        <v>NON</v>
      </c>
      <c r="AY829" s="231">
        <f>+MargesVN[[#This Row],[Total COM]]+MargesVN[[#This Row],[EXT GIE]]+MargesVN[[#This Row],[Forfait immat]]</f>
        <v>137.76300000000001</v>
      </c>
    </row>
    <row r="830" spans="1:51" s="231" customFormat="1" ht="11.25" customHeight="1" x14ac:dyDescent="0.25">
      <c r="A830" s="319">
        <v>60</v>
      </c>
      <c r="B830" s="319" t="s">
        <v>163</v>
      </c>
      <c r="C830" s="319" t="s">
        <v>104</v>
      </c>
      <c r="D830" s="320">
        <v>46100</v>
      </c>
      <c r="E830" s="321">
        <v>46098</v>
      </c>
      <c r="F830" s="322"/>
      <c r="G830" s="322"/>
      <c r="H830" s="322"/>
      <c r="I830" s="322"/>
      <c r="J830" s="322"/>
      <c r="K830" s="322"/>
      <c r="L830" s="319" t="s">
        <v>444</v>
      </c>
      <c r="M830" s="319">
        <v>513528</v>
      </c>
      <c r="N830" s="319">
        <v>3528</v>
      </c>
      <c r="O830" s="319" t="s">
        <v>2487</v>
      </c>
      <c r="P830" s="323" t="s">
        <v>2488</v>
      </c>
      <c r="Q830" s="319" t="s">
        <v>107</v>
      </c>
      <c r="R830" s="324">
        <v>25139</v>
      </c>
      <c r="S830" s="324">
        <v>920.84</v>
      </c>
      <c r="T830" s="325">
        <f t="shared" si="156"/>
        <v>26059.84</v>
      </c>
      <c r="U830" s="326">
        <v>15</v>
      </c>
      <c r="V830" s="324">
        <v>915.03</v>
      </c>
      <c r="W830" s="327">
        <v>95</v>
      </c>
      <c r="X830" s="328"/>
      <c r="Y830" s="327">
        <f t="shared" si="157"/>
        <v>820.03</v>
      </c>
      <c r="Z830" s="329">
        <f t="shared" si="158"/>
        <v>3.5112648427618895E-2</v>
      </c>
      <c r="AA830" s="328">
        <v>0</v>
      </c>
      <c r="AB830" s="327">
        <v>-2016.66</v>
      </c>
      <c r="AC830" s="327"/>
      <c r="AD830" s="327"/>
      <c r="AE830" s="330">
        <v>7.0000000000000007E-2</v>
      </c>
      <c r="AF830" s="330">
        <v>7.0000000000000007E-2</v>
      </c>
      <c r="AG830" s="327">
        <f t="shared" si="159"/>
        <v>57.402100000000004</v>
      </c>
      <c r="AH830" s="327"/>
      <c r="AI830" s="327">
        <f t="shared" si="160"/>
        <v>57.402100000000004</v>
      </c>
      <c r="AJ830" s="319" t="s">
        <v>164</v>
      </c>
      <c r="AK830" s="319"/>
      <c r="AL830" s="326"/>
      <c r="AM830" s="331">
        <f t="shared" si="161"/>
        <v>0</v>
      </c>
      <c r="AN830" s="331">
        <f t="shared" si="162"/>
        <v>1</v>
      </c>
      <c r="AO830" s="331"/>
      <c r="AP830" s="331"/>
      <c r="AQ830" s="331">
        <f t="shared" si="163"/>
        <v>0</v>
      </c>
      <c r="AR830" s="332" t="str">
        <f>IF(A830="","",VLOOKUP(A830,'Base Sites'!A:B,2,FALSE))</f>
        <v>Val de Lys Automobiles</v>
      </c>
      <c r="AS830" s="332" t="str">
        <f t="shared" si="164"/>
        <v>VOLKSWAGEN</v>
      </c>
      <c r="AT830" s="331"/>
      <c r="AU830" s="333" t="str">
        <f>IF(A830="","",VLOOKUP(L830,'Base Vendeurs'!A:B,2,FALSE))</f>
        <v xml:space="preserve">Val de Lys </v>
      </c>
      <c r="AV830" s="327">
        <f t="shared" si="165"/>
        <v>915.03</v>
      </c>
      <c r="AW830" s="329">
        <f t="shared" si="166"/>
        <v>3.5112648427618895E-2</v>
      </c>
      <c r="AX830" s="333" t="str">
        <f t="shared" si="167"/>
        <v>NON</v>
      </c>
      <c r="AY830" s="231">
        <f>+MargesVN[[#This Row],[Total COM]]+MargesVN[[#This Row],[EXT GIE]]+MargesVN[[#This Row],[Forfait immat]]</f>
        <v>57.402100000000004</v>
      </c>
    </row>
    <row r="831" spans="1:51" s="231" customFormat="1" ht="11.25" customHeight="1" x14ac:dyDescent="0.25">
      <c r="A831" s="431">
        <v>60</v>
      </c>
      <c r="B831" s="431" t="s">
        <v>163</v>
      </c>
      <c r="C831" s="431" t="s">
        <v>104</v>
      </c>
      <c r="D831" s="432">
        <v>46177</v>
      </c>
      <c r="E831" s="433">
        <v>46177</v>
      </c>
      <c r="F831" s="434"/>
      <c r="G831" s="434"/>
      <c r="H831" s="434"/>
      <c r="I831" s="434"/>
      <c r="J831" s="434"/>
      <c r="K831" s="434">
        <v>0</v>
      </c>
      <c r="L831" s="431" t="s">
        <v>445</v>
      </c>
      <c r="M831" s="431">
        <v>513530</v>
      </c>
      <c r="N831" s="431">
        <v>3530</v>
      </c>
      <c r="O831" s="431" t="s">
        <v>5000</v>
      </c>
      <c r="P831" s="435" t="s">
        <v>5001</v>
      </c>
      <c r="Q831" s="431" t="s">
        <v>177</v>
      </c>
      <c r="R831" s="436">
        <v>37605</v>
      </c>
      <c r="S831" s="436">
        <v>2537.5</v>
      </c>
      <c r="T831" s="437">
        <f t="shared" si="156"/>
        <v>40142.5</v>
      </c>
      <c r="U831" s="438">
        <v>7</v>
      </c>
      <c r="V831" s="436">
        <v>1864.15</v>
      </c>
      <c r="W831" s="439">
        <v>95</v>
      </c>
      <c r="X831" s="440"/>
      <c r="Y831" s="439">
        <f t="shared" si="157"/>
        <v>1769.15</v>
      </c>
      <c r="Z831" s="441">
        <f t="shared" si="158"/>
        <v>4.6438313508127299E-2</v>
      </c>
      <c r="AA831" s="440">
        <v>0</v>
      </c>
      <c r="AB831" s="439">
        <v>-5566.67</v>
      </c>
      <c r="AC831" s="439"/>
      <c r="AD831" s="439"/>
      <c r="AE831" s="442">
        <v>0.1</v>
      </c>
      <c r="AF831" s="442">
        <v>0.1</v>
      </c>
      <c r="AG831" s="439">
        <f t="shared" si="159"/>
        <v>176.91500000000002</v>
      </c>
      <c r="AH831" s="439"/>
      <c r="AI831" s="439">
        <f t="shared" si="160"/>
        <v>176.91500000000002</v>
      </c>
      <c r="AJ831" s="431" t="s">
        <v>164</v>
      </c>
      <c r="AK831" s="431">
        <v>30</v>
      </c>
      <c r="AL831" s="438">
        <v>50</v>
      </c>
      <c r="AM831" s="443">
        <f t="shared" si="161"/>
        <v>1</v>
      </c>
      <c r="AN831" s="443">
        <f t="shared" si="162"/>
        <v>1</v>
      </c>
      <c r="AO831" s="443"/>
      <c r="AP831" s="443"/>
      <c r="AQ831" s="443">
        <f t="shared" si="163"/>
        <v>1</v>
      </c>
      <c r="AR831" s="444" t="str">
        <f>IF(A831="","",VLOOKUP(A831,'Base Sites'!A:B,2,FALSE))</f>
        <v>Val de Lys Automobiles</v>
      </c>
      <c r="AS831" s="444" t="str">
        <f t="shared" si="164"/>
        <v>VOLKSWAGEN</v>
      </c>
      <c r="AT831" s="443"/>
      <c r="AU831" s="445" t="str">
        <f>IF(A831="","",VLOOKUP(L831,'Base Vendeurs'!A:B,2,FALSE))</f>
        <v xml:space="preserve">Val de Lys </v>
      </c>
      <c r="AV831" s="439">
        <f t="shared" si="165"/>
        <v>1864.15</v>
      </c>
      <c r="AW831" s="441">
        <f t="shared" si="166"/>
        <v>4.6438313508127299E-2</v>
      </c>
      <c r="AX831" s="445" t="str">
        <f t="shared" si="167"/>
        <v>NON</v>
      </c>
      <c r="AY831" s="231">
        <f>+MargesVN[[#This Row],[Total COM]]+MargesVN[[#This Row],[EXT GIE]]+MargesVN[[#This Row],[Forfait immat]]</f>
        <v>256.91500000000002</v>
      </c>
    </row>
    <row r="832" spans="1:51" s="231" customFormat="1" ht="11.25" customHeight="1" x14ac:dyDescent="0.25">
      <c r="A832" s="45">
        <v>60</v>
      </c>
      <c r="B832" s="45" t="s">
        <v>163</v>
      </c>
      <c r="C832" s="45" t="s">
        <v>104</v>
      </c>
      <c r="D832" s="44">
        <v>46078</v>
      </c>
      <c r="E832" s="65">
        <v>46079</v>
      </c>
      <c r="F832" s="35"/>
      <c r="G832" s="35"/>
      <c r="H832" s="35"/>
      <c r="I832" s="35"/>
      <c r="J832" s="35"/>
      <c r="K832" s="35"/>
      <c r="L832" s="45" t="s">
        <v>444</v>
      </c>
      <c r="M832" s="45">
        <v>513531</v>
      </c>
      <c r="N832" s="45">
        <v>3531</v>
      </c>
      <c r="O832" s="45" t="s">
        <v>1902</v>
      </c>
      <c r="P832" s="66" t="s">
        <v>1903</v>
      </c>
      <c r="Q832" s="45" t="s">
        <v>23</v>
      </c>
      <c r="R832" s="47">
        <v>20605.669999999998</v>
      </c>
      <c r="S832" s="47">
        <v>179.16</v>
      </c>
      <c r="T832" s="48">
        <f t="shared" si="156"/>
        <v>20784.829999999998</v>
      </c>
      <c r="U832" s="49">
        <v>30</v>
      </c>
      <c r="V832" s="47">
        <v>739.95</v>
      </c>
      <c r="W832" s="46">
        <v>95</v>
      </c>
      <c r="X832" s="50"/>
      <c r="Y832" s="46">
        <f t="shared" si="157"/>
        <v>644.95000000000005</v>
      </c>
      <c r="Z832" s="51">
        <f t="shared" si="158"/>
        <v>3.5600483621949286E-2</v>
      </c>
      <c r="AA832" s="50">
        <v>0</v>
      </c>
      <c r="AB832" s="46">
        <v>-1690.01</v>
      </c>
      <c r="AC832" s="46"/>
      <c r="AD832" s="46"/>
      <c r="AE832" s="52">
        <v>0.1</v>
      </c>
      <c r="AF832" s="52">
        <v>7.0000000000000007E-2</v>
      </c>
      <c r="AG832" s="46">
        <f t="shared" si="159"/>
        <v>64.495000000000005</v>
      </c>
      <c r="AH832" s="46"/>
      <c r="AI832" s="46">
        <f t="shared" si="160"/>
        <v>64.495000000000005</v>
      </c>
      <c r="AJ832" s="45" t="s">
        <v>164</v>
      </c>
      <c r="AK832" s="45">
        <v>30</v>
      </c>
      <c r="AL832" s="49"/>
      <c r="AM832" s="238">
        <f t="shared" si="161"/>
        <v>0</v>
      </c>
      <c r="AN832" s="238">
        <f t="shared" si="162"/>
        <v>1</v>
      </c>
      <c r="AO832" s="238"/>
      <c r="AP832" s="238"/>
      <c r="AQ832" s="238">
        <f t="shared" si="163"/>
        <v>0</v>
      </c>
      <c r="AR832" s="96" t="str">
        <f>IF(A832="","",VLOOKUP(A832,'Base Sites'!A:B,2,FALSE))</f>
        <v>Val de Lys Automobiles</v>
      </c>
      <c r="AS832" s="96" t="str">
        <f t="shared" si="164"/>
        <v>VOLKSWAGEN</v>
      </c>
      <c r="AT832" s="238"/>
      <c r="AU832" s="231" t="str">
        <f>IF(A832="","",VLOOKUP(L832,'Base Vendeurs'!A:B,2,FALSE))</f>
        <v xml:space="preserve">Val de Lys </v>
      </c>
      <c r="AV832" s="46">
        <f t="shared" si="165"/>
        <v>739.95</v>
      </c>
      <c r="AW832" s="51">
        <f t="shared" si="166"/>
        <v>3.5600483621949286E-2</v>
      </c>
      <c r="AX832" s="231" t="str">
        <f t="shared" si="167"/>
        <v>NON</v>
      </c>
      <c r="AY832" s="231">
        <f>+MargesVN[[#This Row],[Total COM]]+MargesVN[[#This Row],[EXT GIE]]+MargesVN[[#This Row],[Forfait immat]]</f>
        <v>94.495000000000005</v>
      </c>
    </row>
    <row r="833" spans="1:51" s="231" customFormat="1" ht="11.25" customHeight="1" x14ac:dyDescent="0.25">
      <c r="A833" s="45">
        <v>30</v>
      </c>
      <c r="B833" s="45" t="s">
        <v>163</v>
      </c>
      <c r="C833" s="45" t="s">
        <v>29</v>
      </c>
      <c r="D833" s="44">
        <v>46062</v>
      </c>
      <c r="E833" s="65">
        <v>46064</v>
      </c>
      <c r="F833" s="35"/>
      <c r="G833" s="35"/>
      <c r="H833" s="35"/>
      <c r="I833" s="35"/>
      <c r="J833" s="35"/>
      <c r="K833" s="35">
        <v>0</v>
      </c>
      <c r="L833" s="45" t="s">
        <v>70</v>
      </c>
      <c r="M833" s="45">
        <v>513533</v>
      </c>
      <c r="N833" s="45">
        <v>3533</v>
      </c>
      <c r="O833" s="45" t="s">
        <v>1440</v>
      </c>
      <c r="P833" s="66" t="s">
        <v>1441</v>
      </c>
      <c r="Q833" s="45" t="s">
        <v>128</v>
      </c>
      <c r="R833" s="47">
        <v>25450</v>
      </c>
      <c r="S833" s="47">
        <v>583.33000000000004</v>
      </c>
      <c r="T833" s="48">
        <f t="shared" si="156"/>
        <v>26033.33</v>
      </c>
      <c r="U833" s="49">
        <v>45</v>
      </c>
      <c r="V833" s="47">
        <v>816</v>
      </c>
      <c r="W833" s="46">
        <v>35</v>
      </c>
      <c r="X833" s="50"/>
      <c r="Y833" s="46">
        <f t="shared" si="157"/>
        <v>781</v>
      </c>
      <c r="Z833" s="51">
        <f t="shared" si="158"/>
        <v>3.134443423104151E-2</v>
      </c>
      <c r="AA833" s="50">
        <v>0</v>
      </c>
      <c r="AB833" s="46">
        <v>0</v>
      </c>
      <c r="AC833" s="46"/>
      <c r="AD833" s="46"/>
      <c r="AE833" s="52">
        <v>0.1</v>
      </c>
      <c r="AF833" s="52">
        <v>0.1</v>
      </c>
      <c r="AG833" s="46">
        <f t="shared" si="159"/>
        <v>78.100000000000009</v>
      </c>
      <c r="AH833" s="46"/>
      <c r="AI833" s="46">
        <f t="shared" si="160"/>
        <v>78.100000000000009</v>
      </c>
      <c r="AJ833" s="45" t="s">
        <v>164</v>
      </c>
      <c r="AK833" s="45">
        <v>0</v>
      </c>
      <c r="AL833" s="49">
        <v>20</v>
      </c>
      <c r="AM833" s="238">
        <f t="shared" si="161"/>
        <v>1</v>
      </c>
      <c r="AN833" s="238">
        <f t="shared" si="162"/>
        <v>1</v>
      </c>
      <c r="AO833" s="238"/>
      <c r="AP833" s="238"/>
      <c r="AQ833" s="238">
        <f t="shared" si="163"/>
        <v>1</v>
      </c>
      <c r="AR833" s="96" t="str">
        <f>IF(A833="","",VLOOKUP(A833,'Base Sites'!A:B,2,FALSE))</f>
        <v>Valauto Lambersart VW</v>
      </c>
      <c r="AS833" s="96" t="str">
        <f t="shared" si="164"/>
        <v>SKODA</v>
      </c>
      <c r="AT833" s="238"/>
      <c r="AU833" s="231" t="str">
        <f>IF(A833="","",VLOOKUP(L833,'Base Vendeurs'!A:B,2,FALSE))</f>
        <v>Sociétés NORD</v>
      </c>
      <c r="AV833" s="46">
        <f t="shared" si="165"/>
        <v>816</v>
      </c>
      <c r="AW833" s="51">
        <f t="shared" si="166"/>
        <v>3.134443423104151E-2</v>
      </c>
      <c r="AX833" s="231" t="str">
        <f t="shared" si="167"/>
        <v>NON</v>
      </c>
      <c r="AY833" s="231">
        <f>+MargesVN[[#This Row],[Total COM]]+MargesVN[[#This Row],[EXT GIE]]+MargesVN[[#This Row],[Forfait immat]]</f>
        <v>98.100000000000009</v>
      </c>
    </row>
    <row r="834" spans="1:51" s="231" customFormat="1" ht="11.25" customHeight="1" x14ac:dyDescent="0.25">
      <c r="A834" s="401">
        <v>60</v>
      </c>
      <c r="B834" s="401" t="s">
        <v>163</v>
      </c>
      <c r="C834" s="401" t="s">
        <v>104</v>
      </c>
      <c r="D834" s="402">
        <v>46161</v>
      </c>
      <c r="E834" s="403">
        <v>46162</v>
      </c>
      <c r="F834" s="404"/>
      <c r="G834" s="404"/>
      <c r="H834" s="404"/>
      <c r="I834" s="404"/>
      <c r="J834" s="404"/>
      <c r="K834" s="404">
        <v>0</v>
      </c>
      <c r="L834" s="401" t="s">
        <v>444</v>
      </c>
      <c r="M834" s="401">
        <v>513534</v>
      </c>
      <c r="N834" s="401">
        <v>3534</v>
      </c>
      <c r="O834" s="401" t="s">
        <v>4217</v>
      </c>
      <c r="P834" s="405" t="s">
        <v>4218</v>
      </c>
      <c r="Q834" s="401" t="s">
        <v>177</v>
      </c>
      <c r="R834" s="406">
        <v>33863.33</v>
      </c>
      <c r="S834" s="406">
        <v>1116.6600000000001</v>
      </c>
      <c r="T834" s="407">
        <f t="shared" si="156"/>
        <v>34979.990000000005</v>
      </c>
      <c r="U834" s="408">
        <v>15</v>
      </c>
      <c r="V834" s="406">
        <v>63.59</v>
      </c>
      <c r="W834" s="409">
        <v>95</v>
      </c>
      <c r="X834" s="410"/>
      <c r="Y834" s="409">
        <f t="shared" si="157"/>
        <v>-31.409999999999997</v>
      </c>
      <c r="Z834" s="411">
        <f t="shared" si="158"/>
        <v>1.8178964602334076E-3</v>
      </c>
      <c r="AA834" s="410">
        <v>-4860</v>
      </c>
      <c r="AB834" s="409">
        <v>0</v>
      </c>
      <c r="AC834" s="409"/>
      <c r="AD834" s="409" t="s">
        <v>236</v>
      </c>
      <c r="AE834" s="412"/>
      <c r="AF834" s="412">
        <v>7.0000000000000007E-2</v>
      </c>
      <c r="AG834" s="409">
        <f t="shared" si="159"/>
        <v>0</v>
      </c>
      <c r="AH834" s="409"/>
      <c r="AI834" s="409">
        <f t="shared" si="160"/>
        <v>0</v>
      </c>
      <c r="AJ834" s="401" t="s">
        <v>164</v>
      </c>
      <c r="AK834" s="401">
        <v>1</v>
      </c>
      <c r="AL834" s="408" t="s">
        <v>293</v>
      </c>
      <c r="AM834" s="413">
        <f t="shared" si="161"/>
        <v>1</v>
      </c>
      <c r="AN834" s="413">
        <f t="shared" si="162"/>
        <v>1</v>
      </c>
      <c r="AO834" s="413"/>
      <c r="AP834" s="413"/>
      <c r="AQ834" s="413">
        <f t="shared" si="163"/>
        <v>1</v>
      </c>
      <c r="AR834" s="414" t="str">
        <f>IF(A834="","",VLOOKUP(A834,'Base Sites'!A:B,2,FALSE))</f>
        <v>Val de Lys Automobiles</v>
      </c>
      <c r="AS834" s="414" t="str">
        <f t="shared" si="164"/>
        <v>VOLKSWAGEN</v>
      </c>
      <c r="AT834" s="413"/>
      <c r="AU834" s="415" t="str">
        <f>IF(A834="","",VLOOKUP(L834,'Base Vendeurs'!A:B,2,FALSE))</f>
        <v xml:space="preserve">Val de Lys </v>
      </c>
      <c r="AV834" s="409">
        <f t="shared" si="165"/>
        <v>63.59</v>
      </c>
      <c r="AW834" s="411">
        <f t="shared" si="166"/>
        <v>1.8178964602334076E-3</v>
      </c>
      <c r="AX834" s="415" t="str">
        <f t="shared" si="167"/>
        <v>NON</v>
      </c>
      <c r="AY834" s="231">
        <f>+MargesVN[[#This Row],[Total COM]]+MargesVN[[#This Row],[EXT GIE]]+MargesVN[[#This Row],[Forfait immat]]</f>
        <v>1</v>
      </c>
    </row>
    <row r="835" spans="1:51" s="231" customFormat="1" ht="11.25" customHeight="1" x14ac:dyDescent="0.25">
      <c r="A835" s="401">
        <v>60</v>
      </c>
      <c r="B835" s="401" t="s">
        <v>163</v>
      </c>
      <c r="C835" s="401" t="s">
        <v>104</v>
      </c>
      <c r="D835" s="402">
        <v>46139</v>
      </c>
      <c r="E835" s="403">
        <v>46139</v>
      </c>
      <c r="F835" s="404"/>
      <c r="G835" s="404"/>
      <c r="H835" s="404"/>
      <c r="I835" s="404"/>
      <c r="J835" s="404"/>
      <c r="K835" s="404">
        <v>0</v>
      </c>
      <c r="L835" s="401" t="s">
        <v>197</v>
      </c>
      <c r="M835" s="401">
        <v>513537</v>
      </c>
      <c r="N835" s="401">
        <v>3537</v>
      </c>
      <c r="O835" s="401" t="s">
        <v>3422</v>
      </c>
      <c r="P835" s="405" t="s">
        <v>3423</v>
      </c>
      <c r="Q835" s="401" t="s">
        <v>177</v>
      </c>
      <c r="R835" s="406">
        <v>37605</v>
      </c>
      <c r="S835" s="406">
        <v>1454.16</v>
      </c>
      <c r="T835" s="407">
        <f t="shared" si="156"/>
        <v>39059.160000000003</v>
      </c>
      <c r="U835" s="408">
        <v>38</v>
      </c>
      <c r="V835" s="406">
        <v>1266.77</v>
      </c>
      <c r="W835" s="409">
        <v>95</v>
      </c>
      <c r="X835" s="410"/>
      <c r="Y835" s="409">
        <f t="shared" si="157"/>
        <v>1171.77</v>
      </c>
      <c r="Z835" s="411">
        <f t="shared" si="158"/>
        <v>3.2432085073002076E-2</v>
      </c>
      <c r="AA835" s="410">
        <v>0</v>
      </c>
      <c r="AB835" s="409">
        <v>0</v>
      </c>
      <c r="AC835" s="409"/>
      <c r="AD835" s="409"/>
      <c r="AE835" s="412">
        <v>0.1</v>
      </c>
      <c r="AF835" s="412">
        <v>0.1</v>
      </c>
      <c r="AG835" s="409">
        <f t="shared" si="159"/>
        <v>117.17700000000001</v>
      </c>
      <c r="AH835" s="409"/>
      <c r="AI835" s="409">
        <f t="shared" si="160"/>
        <v>117.17700000000001</v>
      </c>
      <c r="AJ835" s="401" t="s">
        <v>164</v>
      </c>
      <c r="AK835" s="401">
        <v>0</v>
      </c>
      <c r="AL835" s="408" t="s">
        <v>293</v>
      </c>
      <c r="AM835" s="413">
        <f t="shared" si="161"/>
        <v>1</v>
      </c>
      <c r="AN835" s="413">
        <f t="shared" si="162"/>
        <v>1</v>
      </c>
      <c r="AO835" s="413"/>
      <c r="AP835" s="413"/>
      <c r="AQ835" s="413">
        <f t="shared" si="163"/>
        <v>1</v>
      </c>
      <c r="AR835" s="414" t="str">
        <f>IF(A835="","",VLOOKUP(A835,'Base Sites'!A:B,2,FALSE))</f>
        <v>Val de Lys Automobiles</v>
      </c>
      <c r="AS835" s="414" t="str">
        <f t="shared" si="164"/>
        <v>VOLKSWAGEN</v>
      </c>
      <c r="AT835" s="413"/>
      <c r="AU835" s="415" t="str">
        <f>IF(A835="","",VLOOKUP(L835,'Base Vendeurs'!A:B,2,FALSE))</f>
        <v>Valauto PRO NORD</v>
      </c>
      <c r="AV835" s="409">
        <f t="shared" si="165"/>
        <v>1266.77</v>
      </c>
      <c r="AW835" s="411">
        <f t="shared" si="166"/>
        <v>3.2432085073002076E-2</v>
      </c>
      <c r="AX835" s="415" t="str">
        <f t="shared" si="167"/>
        <v>NON</v>
      </c>
      <c r="AY835" s="231">
        <f>+MargesVN[[#This Row],[Total COM]]+MargesVN[[#This Row],[EXT GIE]]+MargesVN[[#This Row],[Forfait immat]]</f>
        <v>117.17700000000001</v>
      </c>
    </row>
    <row r="836" spans="1:51" s="231" customFormat="1" ht="11.25" customHeight="1" x14ac:dyDescent="0.25">
      <c r="A836" s="401">
        <v>60</v>
      </c>
      <c r="B836" s="401" t="s">
        <v>163</v>
      </c>
      <c r="C836" s="401" t="s">
        <v>104</v>
      </c>
      <c r="D836" s="402">
        <v>46139</v>
      </c>
      <c r="E836" s="403">
        <v>46139</v>
      </c>
      <c r="F836" s="404"/>
      <c r="G836" s="404"/>
      <c r="H836" s="404"/>
      <c r="I836" s="404"/>
      <c r="J836" s="404"/>
      <c r="K836" s="404">
        <v>0</v>
      </c>
      <c r="L836" s="401" t="s">
        <v>197</v>
      </c>
      <c r="M836" s="401">
        <v>513538</v>
      </c>
      <c r="N836" s="401">
        <v>3538</v>
      </c>
      <c r="O836" s="401" t="s">
        <v>3430</v>
      </c>
      <c r="P836" s="405" t="s">
        <v>3431</v>
      </c>
      <c r="Q836" s="401" t="s">
        <v>177</v>
      </c>
      <c r="R836" s="406">
        <v>37605</v>
      </c>
      <c r="S836" s="406">
        <v>1454.16</v>
      </c>
      <c r="T836" s="407">
        <f t="shared" si="156"/>
        <v>39059.160000000003</v>
      </c>
      <c r="U836" s="408">
        <v>34</v>
      </c>
      <c r="V836" s="406">
        <v>1266.77</v>
      </c>
      <c r="W836" s="409">
        <v>95</v>
      </c>
      <c r="X836" s="410"/>
      <c r="Y836" s="409">
        <f t="shared" si="157"/>
        <v>1171.77</v>
      </c>
      <c r="Z836" s="411">
        <f t="shared" si="158"/>
        <v>3.2432085073002076E-2</v>
      </c>
      <c r="AA836" s="410">
        <v>0</v>
      </c>
      <c r="AB836" s="409">
        <v>0</v>
      </c>
      <c r="AC836" s="409"/>
      <c r="AD836" s="409"/>
      <c r="AE836" s="412">
        <v>0.1</v>
      </c>
      <c r="AF836" s="412">
        <v>0.1</v>
      </c>
      <c r="AG836" s="409">
        <f t="shared" si="159"/>
        <v>117.17700000000001</v>
      </c>
      <c r="AH836" s="409"/>
      <c r="AI836" s="409">
        <f t="shared" si="160"/>
        <v>117.17700000000001</v>
      </c>
      <c r="AJ836" s="401" t="s">
        <v>164</v>
      </c>
      <c r="AK836" s="401">
        <v>0</v>
      </c>
      <c r="AL836" s="408" t="s">
        <v>293</v>
      </c>
      <c r="AM836" s="413">
        <f t="shared" si="161"/>
        <v>1</v>
      </c>
      <c r="AN836" s="413">
        <f t="shared" si="162"/>
        <v>1</v>
      </c>
      <c r="AO836" s="413"/>
      <c r="AP836" s="413"/>
      <c r="AQ836" s="413">
        <f t="shared" si="163"/>
        <v>1</v>
      </c>
      <c r="AR836" s="414" t="str">
        <f>IF(A836="","",VLOOKUP(A836,'Base Sites'!A:B,2,FALSE))</f>
        <v>Val de Lys Automobiles</v>
      </c>
      <c r="AS836" s="414" t="str">
        <f t="shared" si="164"/>
        <v>VOLKSWAGEN</v>
      </c>
      <c r="AT836" s="413"/>
      <c r="AU836" s="415" t="str">
        <f>IF(A836="","",VLOOKUP(L836,'Base Vendeurs'!A:B,2,FALSE))</f>
        <v>Valauto PRO NORD</v>
      </c>
      <c r="AV836" s="409">
        <f t="shared" si="165"/>
        <v>1266.77</v>
      </c>
      <c r="AW836" s="411">
        <f t="shared" si="166"/>
        <v>3.2432085073002076E-2</v>
      </c>
      <c r="AX836" s="415" t="str">
        <f t="shared" si="167"/>
        <v>NON</v>
      </c>
      <c r="AY836" s="231">
        <f>+MargesVN[[#This Row],[Total COM]]+MargesVN[[#This Row],[EXT GIE]]+MargesVN[[#This Row],[Forfait immat]]</f>
        <v>117.17700000000001</v>
      </c>
    </row>
    <row r="837" spans="1:51" s="231" customFormat="1" ht="11.25" customHeight="1" x14ac:dyDescent="0.25">
      <c r="A837" s="401">
        <v>60</v>
      </c>
      <c r="B837" s="401" t="s">
        <v>163</v>
      </c>
      <c r="C837" s="401" t="s">
        <v>104</v>
      </c>
      <c r="D837" s="402">
        <v>46139</v>
      </c>
      <c r="E837" s="403">
        <v>46139</v>
      </c>
      <c r="F837" s="404"/>
      <c r="G837" s="404"/>
      <c r="H837" s="404"/>
      <c r="I837" s="404"/>
      <c r="J837" s="404"/>
      <c r="K837" s="404">
        <v>0</v>
      </c>
      <c r="L837" s="401" t="s">
        <v>197</v>
      </c>
      <c r="M837" s="401">
        <v>513539</v>
      </c>
      <c r="N837" s="401">
        <v>3539</v>
      </c>
      <c r="O837" s="401" t="s">
        <v>3628</v>
      </c>
      <c r="P837" s="405" t="s">
        <v>3423</v>
      </c>
      <c r="Q837" s="401" t="s">
        <v>157</v>
      </c>
      <c r="R837" s="406">
        <v>32700</v>
      </c>
      <c r="S837" s="406">
        <v>1500</v>
      </c>
      <c r="T837" s="407">
        <f t="shared" si="156"/>
        <v>34200</v>
      </c>
      <c r="U837" s="408">
        <v>20</v>
      </c>
      <c r="V837" s="406">
        <v>779</v>
      </c>
      <c r="W837" s="409">
        <v>95</v>
      </c>
      <c r="X837" s="410"/>
      <c r="Y837" s="409">
        <f t="shared" si="157"/>
        <v>684</v>
      </c>
      <c r="Z837" s="411">
        <f t="shared" si="158"/>
        <v>2.2777777777777779E-2</v>
      </c>
      <c r="AA837" s="410">
        <v>0</v>
      </c>
      <c r="AB837" s="409">
        <v>0</v>
      </c>
      <c r="AC837" s="409"/>
      <c r="AD837" s="409"/>
      <c r="AE837" s="412">
        <v>0.1</v>
      </c>
      <c r="AF837" s="412">
        <v>0.1</v>
      </c>
      <c r="AG837" s="409">
        <f t="shared" si="159"/>
        <v>68.400000000000006</v>
      </c>
      <c r="AH837" s="409"/>
      <c r="AI837" s="409">
        <f t="shared" si="160"/>
        <v>68.400000000000006</v>
      </c>
      <c r="AJ837" s="401" t="s">
        <v>164</v>
      </c>
      <c r="AK837" s="401">
        <v>0</v>
      </c>
      <c r="AL837" s="408" t="s">
        <v>293</v>
      </c>
      <c r="AM837" s="413">
        <f t="shared" si="161"/>
        <v>1</v>
      </c>
      <c r="AN837" s="413">
        <f t="shared" si="162"/>
        <v>1</v>
      </c>
      <c r="AO837" s="413"/>
      <c r="AP837" s="413"/>
      <c r="AQ837" s="413">
        <f t="shared" si="163"/>
        <v>1</v>
      </c>
      <c r="AR837" s="414" t="str">
        <f>IF(A837="","",VLOOKUP(A837,'Base Sites'!A:B,2,FALSE))</f>
        <v>Val de Lys Automobiles</v>
      </c>
      <c r="AS837" s="414" t="str">
        <f t="shared" si="164"/>
        <v>VOLKSWAGEN</v>
      </c>
      <c r="AT837" s="413"/>
      <c r="AU837" s="415" t="str">
        <f>IF(A837="","",VLOOKUP(L837,'Base Vendeurs'!A:B,2,FALSE))</f>
        <v>Valauto PRO NORD</v>
      </c>
      <c r="AV837" s="409">
        <f t="shared" si="165"/>
        <v>779</v>
      </c>
      <c r="AW837" s="411">
        <f t="shared" si="166"/>
        <v>2.2777777777777779E-2</v>
      </c>
      <c r="AX837" s="415" t="str">
        <f t="shared" si="167"/>
        <v>NON</v>
      </c>
      <c r="AY837" s="231">
        <f>+MargesVN[[#This Row],[Total COM]]+MargesVN[[#This Row],[EXT GIE]]+MargesVN[[#This Row],[Forfait immat]]</f>
        <v>68.400000000000006</v>
      </c>
    </row>
    <row r="838" spans="1:51" s="231" customFormat="1" ht="11.25" customHeight="1" x14ac:dyDescent="0.25">
      <c r="A838" s="354">
        <v>60</v>
      </c>
      <c r="B838" s="354" t="s">
        <v>163</v>
      </c>
      <c r="C838" s="354" t="s">
        <v>104</v>
      </c>
      <c r="D838" s="355">
        <v>46141</v>
      </c>
      <c r="E838" s="356">
        <v>46142</v>
      </c>
      <c r="F838" s="357"/>
      <c r="G838" s="357"/>
      <c r="H838" s="357"/>
      <c r="I838" s="357"/>
      <c r="J838" s="357"/>
      <c r="K838" s="357">
        <v>0</v>
      </c>
      <c r="L838" s="354" t="s">
        <v>445</v>
      </c>
      <c r="M838" s="354">
        <v>513541</v>
      </c>
      <c r="N838" s="354">
        <v>3541</v>
      </c>
      <c r="O838" s="354" t="s">
        <v>3604</v>
      </c>
      <c r="P838" s="358" t="s">
        <v>3605</v>
      </c>
      <c r="Q838" s="354" t="s">
        <v>157</v>
      </c>
      <c r="R838" s="359">
        <v>35200</v>
      </c>
      <c r="S838" s="359">
        <v>2866.67</v>
      </c>
      <c r="T838" s="360">
        <f t="shared" si="156"/>
        <v>38066.67</v>
      </c>
      <c r="U838" s="361">
        <v>22</v>
      </c>
      <c r="V838" s="359">
        <v>884.68</v>
      </c>
      <c r="W838" s="362">
        <v>95</v>
      </c>
      <c r="X838" s="363"/>
      <c r="Y838" s="362">
        <f t="shared" si="157"/>
        <v>789.68</v>
      </c>
      <c r="Z838" s="364">
        <f t="shared" si="158"/>
        <v>2.3240278175106991E-2</v>
      </c>
      <c r="AA838" s="363">
        <v>0</v>
      </c>
      <c r="AB838" s="362">
        <v>-4166.67</v>
      </c>
      <c r="AC838" s="362"/>
      <c r="AD838" s="362"/>
      <c r="AE838" s="365">
        <v>7.0000000000000007E-2</v>
      </c>
      <c r="AF838" s="365">
        <v>7.0000000000000007E-2</v>
      </c>
      <c r="AG838" s="362">
        <f t="shared" si="159"/>
        <v>55.2776</v>
      </c>
      <c r="AH838" s="362"/>
      <c r="AI838" s="362">
        <f t="shared" si="160"/>
        <v>55.2776</v>
      </c>
      <c r="AJ838" s="354" t="s">
        <v>149</v>
      </c>
      <c r="AK838" s="354">
        <v>30</v>
      </c>
      <c r="AL838" s="361">
        <v>50</v>
      </c>
      <c r="AM838" s="366">
        <f t="shared" si="161"/>
        <v>1</v>
      </c>
      <c r="AN838" s="366">
        <f t="shared" si="162"/>
        <v>1</v>
      </c>
      <c r="AO838" s="366"/>
      <c r="AP838" s="366"/>
      <c r="AQ838" s="366">
        <f t="shared" si="163"/>
        <v>1</v>
      </c>
      <c r="AR838" s="367" t="str">
        <f>IF(A838="","",VLOOKUP(A838,'Base Sites'!A:B,2,FALSE))</f>
        <v>Val de Lys Automobiles</v>
      </c>
      <c r="AS838" s="367" t="str">
        <f t="shared" si="164"/>
        <v>VOLKSWAGEN</v>
      </c>
      <c r="AT838" s="366"/>
      <c r="AU838" s="368" t="str">
        <f>IF(A838="","",VLOOKUP(L838,'Base Vendeurs'!A:B,2,FALSE))</f>
        <v xml:space="preserve">Val de Lys </v>
      </c>
      <c r="AV838" s="362">
        <f t="shared" si="165"/>
        <v>884.68</v>
      </c>
      <c r="AW838" s="364">
        <f t="shared" si="166"/>
        <v>2.3240278175106991E-2</v>
      </c>
      <c r="AX838" s="368" t="str">
        <f t="shared" si="167"/>
        <v>NON</v>
      </c>
      <c r="AY838" s="231">
        <f>+MargesVN[[#This Row],[Total COM]]+MargesVN[[#This Row],[EXT GIE]]+MargesVN[[#This Row],[Forfait immat]]</f>
        <v>135.27760000000001</v>
      </c>
    </row>
    <row r="839" spans="1:51" s="231" customFormat="1" ht="11.25" customHeight="1" x14ac:dyDescent="0.25">
      <c r="A839" s="319">
        <v>60</v>
      </c>
      <c r="B839" s="319" t="s">
        <v>163</v>
      </c>
      <c r="C839" s="319" t="s">
        <v>104</v>
      </c>
      <c r="D839" s="320">
        <v>46083</v>
      </c>
      <c r="E839" s="321">
        <v>46083</v>
      </c>
      <c r="F839" s="322"/>
      <c r="G839" s="322"/>
      <c r="H839" s="322"/>
      <c r="I839" s="322"/>
      <c r="J839" s="322"/>
      <c r="K839" s="322">
        <v>0</v>
      </c>
      <c r="L839" s="319" t="s">
        <v>444</v>
      </c>
      <c r="M839" s="319">
        <v>513544</v>
      </c>
      <c r="N839" s="319">
        <v>3544</v>
      </c>
      <c r="O839" s="319" t="s">
        <v>2827</v>
      </c>
      <c r="P839" s="323" t="s">
        <v>2828</v>
      </c>
      <c r="Q839" s="319" t="s">
        <v>157</v>
      </c>
      <c r="R839" s="324">
        <v>32700</v>
      </c>
      <c r="S839" s="324">
        <v>833.33</v>
      </c>
      <c r="T839" s="325">
        <f t="shared" si="156"/>
        <v>33533.33</v>
      </c>
      <c r="U839" s="326">
        <v>18</v>
      </c>
      <c r="V839" s="324">
        <v>430.33000000000015</v>
      </c>
      <c r="W839" s="327">
        <v>95</v>
      </c>
      <c r="X839" s="328"/>
      <c r="Y839" s="327">
        <f t="shared" si="157"/>
        <v>335.33000000000015</v>
      </c>
      <c r="Z839" s="329">
        <f t="shared" si="158"/>
        <v>1.2832903860129613E-2</v>
      </c>
      <c r="AA839" s="328">
        <v>-3856.33</v>
      </c>
      <c r="AB839" s="327">
        <v>0</v>
      </c>
      <c r="AC839" s="327"/>
      <c r="AD839" s="327"/>
      <c r="AE839" s="330">
        <v>0.13</v>
      </c>
      <c r="AF839" s="330">
        <v>0.13</v>
      </c>
      <c r="AG839" s="327">
        <f t="shared" si="159"/>
        <v>43.592900000000022</v>
      </c>
      <c r="AH839" s="327"/>
      <c r="AI839" s="327">
        <f t="shared" si="160"/>
        <v>43.592900000000022</v>
      </c>
      <c r="AJ839" s="319" t="s">
        <v>164</v>
      </c>
      <c r="AK839" s="319">
        <v>0</v>
      </c>
      <c r="AL839" s="326" t="s">
        <v>293</v>
      </c>
      <c r="AM839" s="331">
        <f t="shared" si="161"/>
        <v>1</v>
      </c>
      <c r="AN839" s="331">
        <f t="shared" si="162"/>
        <v>1</v>
      </c>
      <c r="AO839" s="331"/>
      <c r="AP839" s="331"/>
      <c r="AQ839" s="331">
        <f t="shared" si="163"/>
        <v>1</v>
      </c>
      <c r="AR839" s="332" t="str">
        <f>IF(A839="","",VLOOKUP(A839,'Base Sites'!A:B,2,FALSE))</f>
        <v>Val de Lys Automobiles</v>
      </c>
      <c r="AS839" s="332" t="str">
        <f t="shared" si="164"/>
        <v>VOLKSWAGEN</v>
      </c>
      <c r="AT839" s="331"/>
      <c r="AU839" s="333" t="str">
        <f>IF(A839="","",VLOOKUP(L839,'Base Vendeurs'!A:B,2,FALSE))</f>
        <v xml:space="preserve">Val de Lys </v>
      </c>
      <c r="AV839" s="327">
        <f t="shared" si="165"/>
        <v>430.33000000000015</v>
      </c>
      <c r="AW839" s="329">
        <f t="shared" si="166"/>
        <v>1.2832903860129613E-2</v>
      </c>
      <c r="AX839" s="333" t="str">
        <f t="shared" si="167"/>
        <v>NON</v>
      </c>
      <c r="AY839" s="231">
        <f>+MargesVN[[#This Row],[Total COM]]+MargesVN[[#This Row],[EXT GIE]]+MargesVN[[#This Row],[Forfait immat]]</f>
        <v>43.592900000000022</v>
      </c>
    </row>
    <row r="840" spans="1:51" s="231" customFormat="1" ht="11.25" customHeight="1" x14ac:dyDescent="0.25">
      <c r="A840" s="401">
        <v>60</v>
      </c>
      <c r="B840" s="401" t="s">
        <v>163</v>
      </c>
      <c r="C840" s="401" t="s">
        <v>104</v>
      </c>
      <c r="D840" s="402">
        <v>46170</v>
      </c>
      <c r="E840" s="403">
        <v>46171</v>
      </c>
      <c r="F840" s="404"/>
      <c r="G840" s="404"/>
      <c r="H840" s="404"/>
      <c r="I840" s="404"/>
      <c r="J840" s="404"/>
      <c r="K840" s="404">
        <v>0</v>
      </c>
      <c r="L840" s="401" t="s">
        <v>33</v>
      </c>
      <c r="M840" s="401">
        <v>513545</v>
      </c>
      <c r="N840" s="401">
        <v>3545</v>
      </c>
      <c r="O840" s="401" t="s">
        <v>4335</v>
      </c>
      <c r="P840" s="405" t="s">
        <v>4336</v>
      </c>
      <c r="Q840" s="401" t="s">
        <v>24</v>
      </c>
      <c r="R840" s="406">
        <v>40541.67</v>
      </c>
      <c r="S840" s="406">
        <v>2408.34</v>
      </c>
      <c r="T840" s="407">
        <f t="shared" si="156"/>
        <v>42950.009999999995</v>
      </c>
      <c r="U840" s="408">
        <v>34</v>
      </c>
      <c r="V840" s="406">
        <v>954.01</v>
      </c>
      <c r="W840" s="409">
        <v>95</v>
      </c>
      <c r="X840" s="410"/>
      <c r="Y840" s="409">
        <f t="shared" si="157"/>
        <v>859.01</v>
      </c>
      <c r="Z840" s="411">
        <f t="shared" si="158"/>
        <v>2.2212101929661953E-2</v>
      </c>
      <c r="AA840" s="410">
        <v>0</v>
      </c>
      <c r="AB840" s="409">
        <v>0</v>
      </c>
      <c r="AC840" s="409"/>
      <c r="AD840" s="409"/>
      <c r="AE840" s="412"/>
      <c r="AF840" s="412">
        <v>0</v>
      </c>
      <c r="AG840" s="409">
        <f t="shared" si="159"/>
        <v>0</v>
      </c>
      <c r="AH840" s="409"/>
      <c r="AI840" s="409">
        <f t="shared" si="160"/>
        <v>0</v>
      </c>
      <c r="AJ840" s="401" t="s">
        <v>164</v>
      </c>
      <c r="AK840" s="401">
        <v>0</v>
      </c>
      <c r="AL840" s="408" t="s">
        <v>293</v>
      </c>
      <c r="AM840" s="413">
        <f t="shared" si="161"/>
        <v>1</v>
      </c>
      <c r="AN840" s="413">
        <f t="shared" si="162"/>
        <v>1</v>
      </c>
      <c r="AO840" s="413"/>
      <c r="AP840" s="413"/>
      <c r="AQ840" s="413">
        <f t="shared" si="163"/>
        <v>1</v>
      </c>
      <c r="AR840" s="414" t="str">
        <f>IF(A840="","",VLOOKUP(A840,'Base Sites'!A:B,2,FALSE))</f>
        <v>Val de Lys Automobiles</v>
      </c>
      <c r="AS840" s="414" t="str">
        <f t="shared" si="164"/>
        <v>VOLKSWAGEN</v>
      </c>
      <c r="AT840" s="413"/>
      <c r="AU840" s="415" t="str">
        <f>IF(A840="","",VLOOKUP(L840,'Base Vendeurs'!A:B,2,FALSE))</f>
        <v>Sociétés NORD</v>
      </c>
      <c r="AV840" s="409">
        <f t="shared" si="165"/>
        <v>954.01</v>
      </c>
      <c r="AW840" s="411">
        <f t="shared" si="166"/>
        <v>2.2212101929661953E-2</v>
      </c>
      <c r="AX840" s="415" t="str">
        <f t="shared" si="167"/>
        <v>NON</v>
      </c>
      <c r="AY840" s="231">
        <f>+MargesVN[[#This Row],[Total COM]]+MargesVN[[#This Row],[EXT GIE]]+MargesVN[[#This Row],[Forfait immat]]</f>
        <v>0</v>
      </c>
    </row>
    <row r="841" spans="1:51" s="231" customFormat="1" ht="11.25" customHeight="1" x14ac:dyDescent="0.25">
      <c r="A841" s="319">
        <v>60</v>
      </c>
      <c r="B841" s="319" t="s">
        <v>163</v>
      </c>
      <c r="C841" s="319" t="s">
        <v>104</v>
      </c>
      <c r="D841" s="320">
        <v>46085</v>
      </c>
      <c r="E841" s="321">
        <v>46086</v>
      </c>
      <c r="F841" s="322"/>
      <c r="G841" s="322"/>
      <c r="H841" s="322"/>
      <c r="I841" s="322"/>
      <c r="J841" s="322"/>
      <c r="K841" s="322">
        <v>0</v>
      </c>
      <c r="L841" s="319" t="s">
        <v>365</v>
      </c>
      <c r="M841" s="319">
        <v>513546</v>
      </c>
      <c r="N841" s="319">
        <v>3546</v>
      </c>
      <c r="O841" s="319" t="s">
        <v>2729</v>
      </c>
      <c r="P841" s="323" t="s">
        <v>2730</v>
      </c>
      <c r="Q841" s="319" t="s">
        <v>23</v>
      </c>
      <c r="R841" s="324">
        <v>22430.67</v>
      </c>
      <c r="S841" s="324">
        <v>904.16</v>
      </c>
      <c r="T841" s="325">
        <f t="shared" si="156"/>
        <v>23334.829999999998</v>
      </c>
      <c r="U841" s="326">
        <v>12</v>
      </c>
      <c r="V841" s="324">
        <v>709.5</v>
      </c>
      <c r="W841" s="327">
        <v>95</v>
      </c>
      <c r="X841" s="328"/>
      <c r="Y841" s="327">
        <f t="shared" si="157"/>
        <v>614.5</v>
      </c>
      <c r="Z841" s="329">
        <f t="shared" si="158"/>
        <v>3.040519258121872E-2</v>
      </c>
      <c r="AA841" s="328">
        <v>0</v>
      </c>
      <c r="AB841" s="327">
        <v>-2333.48</v>
      </c>
      <c r="AC841" s="327"/>
      <c r="AD841" s="327"/>
      <c r="AE841" s="330">
        <v>0.13</v>
      </c>
      <c r="AF841" s="330">
        <v>0.13</v>
      </c>
      <c r="AG841" s="327">
        <f t="shared" si="159"/>
        <v>79.885000000000005</v>
      </c>
      <c r="AH841" s="327"/>
      <c r="AI841" s="327">
        <f t="shared" si="160"/>
        <v>79.885000000000005</v>
      </c>
      <c r="AJ841" s="319" t="s">
        <v>164</v>
      </c>
      <c r="AK841" s="319">
        <v>30</v>
      </c>
      <c r="AL841" s="326">
        <v>50</v>
      </c>
      <c r="AM841" s="331">
        <f t="shared" si="161"/>
        <v>1</v>
      </c>
      <c r="AN841" s="331">
        <f t="shared" si="162"/>
        <v>1</v>
      </c>
      <c r="AO841" s="331"/>
      <c r="AP841" s="331"/>
      <c r="AQ841" s="331">
        <f t="shared" si="163"/>
        <v>1</v>
      </c>
      <c r="AR841" s="332" t="str">
        <f>IF(A841="","",VLOOKUP(A841,'Base Sites'!A:B,2,FALSE))</f>
        <v>Val de Lys Automobiles</v>
      </c>
      <c r="AS841" s="332" t="str">
        <f t="shared" si="164"/>
        <v>VOLKSWAGEN</v>
      </c>
      <c r="AT841" s="331"/>
      <c r="AU841" s="333" t="str">
        <f>IF(A841="","",VLOOKUP(L841,'Base Vendeurs'!A:B,2,FALSE))</f>
        <v xml:space="preserve">Val de Lys </v>
      </c>
      <c r="AV841" s="327">
        <f t="shared" si="165"/>
        <v>709.5</v>
      </c>
      <c r="AW841" s="329">
        <f t="shared" si="166"/>
        <v>3.040519258121872E-2</v>
      </c>
      <c r="AX841" s="333" t="str">
        <f t="shared" si="167"/>
        <v>NON</v>
      </c>
      <c r="AY841" s="231">
        <f>+MargesVN[[#This Row],[Total COM]]+MargesVN[[#This Row],[EXT GIE]]+MargesVN[[#This Row],[Forfait immat]]</f>
        <v>159.88499999999999</v>
      </c>
    </row>
    <row r="842" spans="1:51" s="231" customFormat="1" ht="11.25" customHeight="1" x14ac:dyDescent="0.25">
      <c r="A842" s="319">
        <v>30</v>
      </c>
      <c r="B842" s="319" t="s">
        <v>163</v>
      </c>
      <c r="C842" s="319" t="s">
        <v>29</v>
      </c>
      <c r="D842" s="320">
        <v>46086</v>
      </c>
      <c r="E842" s="321">
        <v>46087</v>
      </c>
      <c r="F842" s="322"/>
      <c r="G842" s="322"/>
      <c r="H842" s="322"/>
      <c r="I842" s="322"/>
      <c r="J842" s="322"/>
      <c r="K842" s="322">
        <v>0</v>
      </c>
      <c r="L842" s="319" t="s">
        <v>30</v>
      </c>
      <c r="M842" s="319">
        <v>513549</v>
      </c>
      <c r="N842" s="319">
        <v>3549</v>
      </c>
      <c r="O842" s="319" t="s">
        <v>2133</v>
      </c>
      <c r="P842" s="323" t="s">
        <v>2134</v>
      </c>
      <c r="Q842" s="319" t="s">
        <v>31</v>
      </c>
      <c r="R842" s="324">
        <v>25125</v>
      </c>
      <c r="S842" s="324">
        <v>941.66</v>
      </c>
      <c r="T842" s="325">
        <f t="shared" si="156"/>
        <v>26066.66</v>
      </c>
      <c r="U842" s="326">
        <v>185</v>
      </c>
      <c r="V842" s="324">
        <v>1148.67</v>
      </c>
      <c r="W842" s="327">
        <v>35</v>
      </c>
      <c r="X842" s="328"/>
      <c r="Y842" s="327">
        <f t="shared" si="157"/>
        <v>1113.67</v>
      </c>
      <c r="Z842" s="329">
        <f t="shared" si="158"/>
        <v>4.4066635311159931E-2</v>
      </c>
      <c r="AA842" s="328">
        <v>-3378</v>
      </c>
      <c r="AB842" s="327">
        <v>0</v>
      </c>
      <c r="AC842" s="327"/>
      <c r="AD842" s="327"/>
      <c r="AE842" s="330">
        <v>0.13</v>
      </c>
      <c r="AF842" s="330">
        <v>0.13</v>
      </c>
      <c r="AG842" s="327">
        <f t="shared" si="159"/>
        <v>144.77710000000002</v>
      </c>
      <c r="AH842" s="327"/>
      <c r="AI842" s="327">
        <f t="shared" si="160"/>
        <v>144.77710000000002</v>
      </c>
      <c r="AJ842" s="319" t="s">
        <v>149</v>
      </c>
      <c r="AK842" s="319"/>
      <c r="AL842" s="326"/>
      <c r="AM842" s="331">
        <f t="shared" si="161"/>
        <v>0</v>
      </c>
      <c r="AN842" s="331">
        <f t="shared" si="162"/>
        <v>1</v>
      </c>
      <c r="AO842" s="331"/>
      <c r="AP842" s="331"/>
      <c r="AQ842" s="331">
        <f t="shared" si="163"/>
        <v>0</v>
      </c>
      <c r="AR842" s="332" t="str">
        <f>IF(A842="","",VLOOKUP(A842,'Base Sites'!A:B,2,FALSE))</f>
        <v>Valauto Lambersart VW</v>
      </c>
      <c r="AS842" s="332" t="str">
        <f t="shared" si="164"/>
        <v>SKODA</v>
      </c>
      <c r="AT842" s="331"/>
      <c r="AU842" s="333" t="str">
        <f>IF(A842="","",VLOOKUP(L842,'Base Vendeurs'!A:B,2,FALSE))</f>
        <v>Valauto Lambersart SKODA</v>
      </c>
      <c r="AV842" s="327">
        <f t="shared" si="165"/>
        <v>1148.67</v>
      </c>
      <c r="AW842" s="329">
        <f t="shared" si="166"/>
        <v>4.4066635311159931E-2</v>
      </c>
      <c r="AX842" s="333" t="str">
        <f t="shared" si="167"/>
        <v>NON</v>
      </c>
      <c r="AY842" s="231">
        <f>+MargesVN[[#This Row],[Total COM]]+MargesVN[[#This Row],[EXT GIE]]+MargesVN[[#This Row],[Forfait immat]]</f>
        <v>144.77710000000002</v>
      </c>
    </row>
    <row r="843" spans="1:51" s="231" customFormat="1" ht="11.25" customHeight="1" x14ac:dyDescent="0.25">
      <c r="A843" s="354">
        <v>30</v>
      </c>
      <c r="B843" s="354" t="s">
        <v>163</v>
      </c>
      <c r="C843" s="354" t="s">
        <v>29</v>
      </c>
      <c r="D843" s="355">
        <v>46125</v>
      </c>
      <c r="E843" s="356">
        <v>46127</v>
      </c>
      <c r="F843" s="357"/>
      <c r="G843" s="357"/>
      <c r="H843" s="357"/>
      <c r="I843" s="357"/>
      <c r="J843" s="357"/>
      <c r="K843" s="357">
        <v>0</v>
      </c>
      <c r="L843" s="354" t="s">
        <v>70</v>
      </c>
      <c r="M843" s="354">
        <v>513568</v>
      </c>
      <c r="N843" s="354">
        <v>3568</v>
      </c>
      <c r="O843" s="354" t="s">
        <v>3080</v>
      </c>
      <c r="P843" s="358" t="s">
        <v>3081</v>
      </c>
      <c r="Q843" s="354" t="s">
        <v>79</v>
      </c>
      <c r="R843" s="359">
        <v>42666.66</v>
      </c>
      <c r="S843" s="359">
        <v>583.33000000000004</v>
      </c>
      <c r="T843" s="360">
        <f t="shared" si="156"/>
        <v>43249.990000000005</v>
      </c>
      <c r="U843" s="361">
        <v>38</v>
      </c>
      <c r="V843" s="359">
        <v>1194.0999999999999</v>
      </c>
      <c r="W843" s="362">
        <v>35</v>
      </c>
      <c r="X843" s="363"/>
      <c r="Y843" s="362">
        <f t="shared" si="157"/>
        <v>1159.0999999999999</v>
      </c>
      <c r="Z843" s="364">
        <f t="shared" si="158"/>
        <v>2.7609254938556049E-2</v>
      </c>
      <c r="AA843" s="363">
        <v>0</v>
      </c>
      <c r="AB843" s="362">
        <v>0</v>
      </c>
      <c r="AC843" s="362"/>
      <c r="AD843" s="362"/>
      <c r="AE843" s="365">
        <v>0.1</v>
      </c>
      <c r="AF843" s="365">
        <v>0.1</v>
      </c>
      <c r="AG843" s="362">
        <f t="shared" si="159"/>
        <v>115.91</v>
      </c>
      <c r="AH843" s="362"/>
      <c r="AI843" s="362">
        <f t="shared" si="160"/>
        <v>115.91</v>
      </c>
      <c r="AJ843" s="354" t="s">
        <v>164</v>
      </c>
      <c r="AK843" s="354">
        <v>0</v>
      </c>
      <c r="AL843" s="361">
        <v>20</v>
      </c>
      <c r="AM843" s="366">
        <f t="shared" si="161"/>
        <v>1</v>
      </c>
      <c r="AN843" s="366">
        <f t="shared" si="162"/>
        <v>1</v>
      </c>
      <c r="AO843" s="366"/>
      <c r="AP843" s="366"/>
      <c r="AQ843" s="366">
        <f t="shared" si="163"/>
        <v>1</v>
      </c>
      <c r="AR843" s="367" t="str">
        <f>IF(A843="","",VLOOKUP(A843,'Base Sites'!A:B,2,FALSE))</f>
        <v>Valauto Lambersart VW</v>
      </c>
      <c r="AS843" s="367" t="str">
        <f t="shared" si="164"/>
        <v>SKODA</v>
      </c>
      <c r="AT843" s="366"/>
      <c r="AU843" s="368" t="str">
        <f>IF(A843="","",VLOOKUP(L843,'Base Vendeurs'!A:B,2,FALSE))</f>
        <v>Sociétés NORD</v>
      </c>
      <c r="AV843" s="362">
        <f t="shared" si="165"/>
        <v>1194.0999999999999</v>
      </c>
      <c r="AW843" s="364">
        <f t="shared" si="166"/>
        <v>2.7609254938556049E-2</v>
      </c>
      <c r="AX843" s="368" t="str">
        <f t="shared" si="167"/>
        <v>NON</v>
      </c>
      <c r="AY843" s="231">
        <f>+MargesVN[[#This Row],[Total COM]]+MargesVN[[#This Row],[EXT GIE]]+MargesVN[[#This Row],[Forfait immat]]</f>
        <v>135.91</v>
      </c>
    </row>
    <row r="844" spans="1:51" s="231" customFormat="1" ht="11.25" customHeight="1" x14ac:dyDescent="0.25">
      <c r="A844" s="354">
        <v>45</v>
      </c>
      <c r="B844" s="354" t="s">
        <v>163</v>
      </c>
      <c r="C844" s="354" t="s">
        <v>104</v>
      </c>
      <c r="D844" s="355">
        <v>46125</v>
      </c>
      <c r="E844" s="356">
        <v>46115</v>
      </c>
      <c r="F844" s="357"/>
      <c r="G844" s="357"/>
      <c r="H844" s="357"/>
      <c r="I844" s="357"/>
      <c r="J844" s="357"/>
      <c r="K844" s="357">
        <v>0</v>
      </c>
      <c r="L844" s="354" t="s">
        <v>463</v>
      </c>
      <c r="M844" s="354">
        <v>513568</v>
      </c>
      <c r="N844" s="354">
        <v>3568</v>
      </c>
      <c r="O844" s="354" t="s">
        <v>3524</v>
      </c>
      <c r="P844" s="358" t="s">
        <v>3525</v>
      </c>
      <c r="Q844" s="354" t="s">
        <v>23</v>
      </c>
      <c r="R844" s="359">
        <v>20605.669999999998</v>
      </c>
      <c r="S844" s="359">
        <v>91.66</v>
      </c>
      <c r="T844" s="360">
        <f t="shared" si="156"/>
        <v>20697.329999999998</v>
      </c>
      <c r="U844" s="361">
        <v>42</v>
      </c>
      <c r="V844" s="359">
        <v>650.48</v>
      </c>
      <c r="W844" s="362">
        <v>95</v>
      </c>
      <c r="X844" s="363"/>
      <c r="Y844" s="362">
        <f t="shared" si="157"/>
        <v>555.48</v>
      </c>
      <c r="Z844" s="364">
        <f t="shared" si="158"/>
        <v>3.1428208372770793E-2</v>
      </c>
      <c r="AA844" s="363">
        <v>-2356.67</v>
      </c>
      <c r="AB844" s="362">
        <v>0</v>
      </c>
      <c r="AC844" s="362"/>
      <c r="AD844" s="362"/>
      <c r="AE844" s="365">
        <v>0.1</v>
      </c>
      <c r="AF844" s="365">
        <v>0.1</v>
      </c>
      <c r="AG844" s="362">
        <f t="shared" si="159"/>
        <v>55.548000000000002</v>
      </c>
      <c r="AH844" s="362"/>
      <c r="AI844" s="362">
        <f t="shared" si="160"/>
        <v>55.548000000000002</v>
      </c>
      <c r="AJ844" s="354" t="s">
        <v>164</v>
      </c>
      <c r="AK844" s="354">
        <v>30</v>
      </c>
      <c r="AL844" s="361"/>
      <c r="AM844" s="366">
        <f t="shared" si="161"/>
        <v>0</v>
      </c>
      <c r="AN844" s="366">
        <f t="shared" si="162"/>
        <v>1</v>
      </c>
      <c r="AO844" s="366"/>
      <c r="AP844" s="366"/>
      <c r="AQ844" s="366">
        <f t="shared" si="163"/>
        <v>0</v>
      </c>
      <c r="AR844" s="367" t="str">
        <f>IF(A844="","",VLOOKUP(A844,'Base Sites'!A:B,2,FALSE))</f>
        <v>Valauto Arras</v>
      </c>
      <c r="AS844" s="367" t="str">
        <f t="shared" si="164"/>
        <v>VOLKSWAGEN</v>
      </c>
      <c r="AT844" s="366"/>
      <c r="AU844" s="368" t="str">
        <f>IF(A844="","",VLOOKUP(L844,'Base Vendeurs'!A:B,2,FALSE))</f>
        <v>Valauto Arras</v>
      </c>
      <c r="AV844" s="362">
        <f t="shared" si="165"/>
        <v>650.48</v>
      </c>
      <c r="AW844" s="364">
        <f t="shared" si="166"/>
        <v>3.1428208372770793E-2</v>
      </c>
      <c r="AX844" s="368" t="str">
        <f t="shared" si="167"/>
        <v>NON</v>
      </c>
      <c r="AY844" s="231">
        <f>+MargesVN[[#This Row],[Total COM]]+MargesVN[[#This Row],[EXT GIE]]+MargesVN[[#This Row],[Forfait immat]]</f>
        <v>85.548000000000002</v>
      </c>
    </row>
    <row r="845" spans="1:51" s="231" customFormat="1" ht="11.25" customHeight="1" x14ac:dyDescent="0.25">
      <c r="A845" s="401">
        <v>45</v>
      </c>
      <c r="B845" s="401" t="s">
        <v>163</v>
      </c>
      <c r="C845" s="401" t="s">
        <v>104</v>
      </c>
      <c r="D845" s="402">
        <v>46149</v>
      </c>
      <c r="E845" s="403">
        <v>46151</v>
      </c>
      <c r="F845" s="404"/>
      <c r="G845" s="404"/>
      <c r="H845" s="404"/>
      <c r="I845" s="404"/>
      <c r="J845" s="404"/>
      <c r="K845" s="404">
        <v>0</v>
      </c>
      <c r="L845" s="401" t="s">
        <v>262</v>
      </c>
      <c r="M845" s="401">
        <v>513572</v>
      </c>
      <c r="N845" s="401">
        <v>3572</v>
      </c>
      <c r="O845" s="401" t="s">
        <v>4071</v>
      </c>
      <c r="P845" s="405" t="s">
        <v>4072</v>
      </c>
      <c r="Q845" s="401" t="s">
        <v>93</v>
      </c>
      <c r="R845" s="406">
        <v>27305.67</v>
      </c>
      <c r="S845" s="406">
        <v>975</v>
      </c>
      <c r="T845" s="407">
        <f t="shared" si="156"/>
        <v>28280.67</v>
      </c>
      <c r="U845" s="408">
        <v>22</v>
      </c>
      <c r="V845" s="406">
        <v>325.7</v>
      </c>
      <c r="W845" s="409">
        <v>95</v>
      </c>
      <c r="X845" s="410"/>
      <c r="Y845" s="409">
        <f t="shared" si="157"/>
        <v>230.7</v>
      </c>
      <c r="Z845" s="411">
        <f t="shared" si="158"/>
        <v>1.151670027619572E-2</v>
      </c>
      <c r="AA845" s="410">
        <v>-916.67</v>
      </c>
      <c r="AB845" s="409">
        <v>0</v>
      </c>
      <c r="AC845" s="409"/>
      <c r="AD845" s="409"/>
      <c r="AE845" s="412">
        <v>0.1</v>
      </c>
      <c r="AF845" s="412">
        <v>0.1</v>
      </c>
      <c r="AG845" s="409">
        <f t="shared" si="159"/>
        <v>23.07</v>
      </c>
      <c r="AH845" s="409"/>
      <c r="AI845" s="409">
        <f t="shared" si="160"/>
        <v>23.07</v>
      </c>
      <c r="AJ845" s="401" t="s">
        <v>149</v>
      </c>
      <c r="AK845" s="401">
        <v>30</v>
      </c>
      <c r="AL845" s="408"/>
      <c r="AM845" s="413">
        <f t="shared" si="161"/>
        <v>0</v>
      </c>
      <c r="AN845" s="413">
        <f t="shared" si="162"/>
        <v>1</v>
      </c>
      <c r="AO845" s="413"/>
      <c r="AP845" s="413"/>
      <c r="AQ845" s="413">
        <f t="shared" si="163"/>
        <v>0</v>
      </c>
      <c r="AR845" s="414" t="str">
        <f>IF(A845="","",VLOOKUP(A845,'Base Sites'!A:B,2,FALSE))</f>
        <v>Valauto Arras</v>
      </c>
      <c r="AS845" s="414" t="str">
        <f t="shared" si="164"/>
        <v>VOLKSWAGEN</v>
      </c>
      <c r="AT845" s="413"/>
      <c r="AU845" s="415" t="str">
        <f>IF(A845="","",VLOOKUP(L845,'Base Vendeurs'!A:B,2,FALSE))</f>
        <v>Valauto Arras</v>
      </c>
      <c r="AV845" s="409">
        <f t="shared" si="165"/>
        <v>325.7</v>
      </c>
      <c r="AW845" s="411">
        <f t="shared" si="166"/>
        <v>1.151670027619572E-2</v>
      </c>
      <c r="AX845" s="415" t="str">
        <f t="shared" si="167"/>
        <v>NON</v>
      </c>
      <c r="AY845" s="231">
        <f>+MargesVN[[#This Row],[Total COM]]+MargesVN[[#This Row],[EXT GIE]]+MargesVN[[#This Row],[Forfait immat]]</f>
        <v>53.07</v>
      </c>
    </row>
    <row r="846" spans="1:51" s="231" customFormat="1" ht="11.25" customHeight="1" x14ac:dyDescent="0.25">
      <c r="A846" s="401">
        <v>45</v>
      </c>
      <c r="B846" s="401" t="s">
        <v>163</v>
      </c>
      <c r="C846" s="401" t="s">
        <v>104</v>
      </c>
      <c r="D846" s="402">
        <v>46170</v>
      </c>
      <c r="E846" s="403">
        <v>46171</v>
      </c>
      <c r="F846" s="404"/>
      <c r="G846" s="404"/>
      <c r="H846" s="404"/>
      <c r="I846" s="404"/>
      <c r="J846" s="404"/>
      <c r="K846" s="404">
        <v>0</v>
      </c>
      <c r="L846" s="401" t="s">
        <v>262</v>
      </c>
      <c r="M846" s="401">
        <v>513573</v>
      </c>
      <c r="N846" s="401">
        <v>3573</v>
      </c>
      <c r="O846" s="401" t="s">
        <v>4233</v>
      </c>
      <c r="P846" s="405" t="s">
        <v>4234</v>
      </c>
      <c r="Q846" s="401" t="s">
        <v>177</v>
      </c>
      <c r="R846" s="406">
        <v>38438.33</v>
      </c>
      <c r="S846" s="406">
        <v>3558.33</v>
      </c>
      <c r="T846" s="407">
        <f t="shared" si="156"/>
        <v>41996.66</v>
      </c>
      <c r="U846" s="408">
        <v>6</v>
      </c>
      <c r="V846" s="406">
        <v>1327.38</v>
      </c>
      <c r="W846" s="409">
        <v>95</v>
      </c>
      <c r="X846" s="410"/>
      <c r="Y846" s="409">
        <f t="shared" si="157"/>
        <v>1232.3800000000001</v>
      </c>
      <c r="Z846" s="411">
        <f t="shared" si="158"/>
        <v>3.1606799207365539E-2</v>
      </c>
      <c r="AA846" s="410">
        <v>0</v>
      </c>
      <c r="AB846" s="409">
        <v>0</v>
      </c>
      <c r="AC846" s="409"/>
      <c r="AD846" s="409"/>
      <c r="AE846" s="412">
        <v>0.1</v>
      </c>
      <c r="AF846" s="412">
        <v>0.1</v>
      </c>
      <c r="AG846" s="409">
        <f t="shared" si="159"/>
        <v>123.23800000000001</v>
      </c>
      <c r="AH846" s="409"/>
      <c r="AI846" s="409">
        <f t="shared" si="160"/>
        <v>123.23800000000001</v>
      </c>
      <c r="AJ846" s="401" t="s">
        <v>164</v>
      </c>
      <c r="AK846" s="401">
        <v>0</v>
      </c>
      <c r="AL846" s="408">
        <v>50</v>
      </c>
      <c r="AM846" s="413">
        <f t="shared" si="161"/>
        <v>1</v>
      </c>
      <c r="AN846" s="413">
        <f t="shared" si="162"/>
        <v>1</v>
      </c>
      <c r="AO846" s="413"/>
      <c r="AP846" s="413"/>
      <c r="AQ846" s="413">
        <f t="shared" si="163"/>
        <v>1</v>
      </c>
      <c r="AR846" s="414" t="str">
        <f>IF(A846="","",VLOOKUP(A846,'Base Sites'!A:B,2,FALSE))</f>
        <v>Valauto Arras</v>
      </c>
      <c r="AS846" s="414" t="str">
        <f t="shared" si="164"/>
        <v>VOLKSWAGEN</v>
      </c>
      <c r="AT846" s="413"/>
      <c r="AU846" s="415" t="str">
        <f>IF(A846="","",VLOOKUP(L846,'Base Vendeurs'!A:B,2,FALSE))</f>
        <v>Valauto Arras</v>
      </c>
      <c r="AV846" s="409">
        <f t="shared" si="165"/>
        <v>1327.38</v>
      </c>
      <c r="AW846" s="411">
        <f t="shared" si="166"/>
        <v>3.1606799207365539E-2</v>
      </c>
      <c r="AX846" s="415" t="str">
        <f t="shared" si="167"/>
        <v>NON</v>
      </c>
      <c r="AY846" s="231">
        <f>+MargesVN[[#This Row],[Total COM]]+MargesVN[[#This Row],[EXT GIE]]+MargesVN[[#This Row],[Forfait immat]]</f>
        <v>173.238</v>
      </c>
    </row>
    <row r="847" spans="1:51" s="231" customFormat="1" ht="11.25" customHeight="1" x14ac:dyDescent="0.25">
      <c r="A847" s="401">
        <v>45</v>
      </c>
      <c r="B847" s="401" t="s">
        <v>163</v>
      </c>
      <c r="C847" s="401" t="s">
        <v>104</v>
      </c>
      <c r="D847" s="402">
        <v>46168</v>
      </c>
      <c r="E847" s="403">
        <v>46169</v>
      </c>
      <c r="F847" s="404"/>
      <c r="G847" s="404"/>
      <c r="H847" s="404"/>
      <c r="I847" s="404"/>
      <c r="J847" s="404"/>
      <c r="K847" s="404">
        <v>0</v>
      </c>
      <c r="L847" s="401" t="s">
        <v>262</v>
      </c>
      <c r="M847" s="401">
        <v>513574</v>
      </c>
      <c r="N847" s="401">
        <v>3574</v>
      </c>
      <c r="O847" s="401" t="s">
        <v>4356</v>
      </c>
      <c r="P847" s="405" t="s">
        <v>4357</v>
      </c>
      <c r="Q847" s="401" t="s">
        <v>157</v>
      </c>
      <c r="R847" s="406">
        <v>28533.33</v>
      </c>
      <c r="S847" s="406">
        <v>1250</v>
      </c>
      <c r="T847" s="407">
        <f t="shared" si="156"/>
        <v>29783.33</v>
      </c>
      <c r="U847" s="408">
        <v>22</v>
      </c>
      <c r="V847" s="406">
        <v>1185.25</v>
      </c>
      <c r="W847" s="409">
        <v>95</v>
      </c>
      <c r="X847" s="410"/>
      <c r="Y847" s="409">
        <f t="shared" si="157"/>
        <v>1090.25</v>
      </c>
      <c r="Z847" s="411">
        <f t="shared" si="158"/>
        <v>3.9795751516032624E-2</v>
      </c>
      <c r="AA847" s="410">
        <v>-3666.67</v>
      </c>
      <c r="AB847" s="409">
        <v>0</v>
      </c>
      <c r="AC847" s="409"/>
      <c r="AD847" s="409"/>
      <c r="AE847" s="412">
        <v>0.08</v>
      </c>
      <c r="AF847" s="412">
        <v>7.0000000000000007E-2</v>
      </c>
      <c r="AG847" s="409">
        <f t="shared" si="159"/>
        <v>87.22</v>
      </c>
      <c r="AH847" s="409"/>
      <c r="AI847" s="409">
        <f t="shared" si="160"/>
        <v>87.22</v>
      </c>
      <c r="AJ847" s="401" t="s">
        <v>164</v>
      </c>
      <c r="AK847" s="401">
        <v>0</v>
      </c>
      <c r="AL847" s="408"/>
      <c r="AM847" s="413">
        <f t="shared" si="161"/>
        <v>0</v>
      </c>
      <c r="AN847" s="413">
        <f t="shared" si="162"/>
        <v>1</v>
      </c>
      <c r="AO847" s="413"/>
      <c r="AP847" s="413"/>
      <c r="AQ847" s="413">
        <f t="shared" si="163"/>
        <v>0</v>
      </c>
      <c r="AR847" s="414" t="str">
        <f>IF(A847="","",VLOOKUP(A847,'Base Sites'!A:B,2,FALSE))</f>
        <v>Valauto Arras</v>
      </c>
      <c r="AS847" s="414" t="str">
        <f t="shared" si="164"/>
        <v>VOLKSWAGEN</v>
      </c>
      <c r="AT847" s="413"/>
      <c r="AU847" s="415" t="str">
        <f>IF(A847="","",VLOOKUP(L847,'Base Vendeurs'!A:B,2,FALSE))</f>
        <v>Valauto Arras</v>
      </c>
      <c r="AV847" s="409">
        <f t="shared" si="165"/>
        <v>1185.25</v>
      </c>
      <c r="AW847" s="411">
        <f t="shared" si="166"/>
        <v>3.9795751516032624E-2</v>
      </c>
      <c r="AX847" s="415" t="str">
        <f t="shared" si="167"/>
        <v>NON</v>
      </c>
      <c r="AY847" s="231">
        <f>+MargesVN[[#This Row],[Total COM]]+MargesVN[[#This Row],[EXT GIE]]+MargesVN[[#This Row],[Forfait immat]]</f>
        <v>87.22</v>
      </c>
    </row>
    <row r="848" spans="1:51" s="231" customFormat="1" ht="11.25" customHeight="1" x14ac:dyDescent="0.25">
      <c r="A848" s="431">
        <v>60</v>
      </c>
      <c r="B848" s="431" t="s">
        <v>163</v>
      </c>
      <c r="C848" s="431" t="s">
        <v>104</v>
      </c>
      <c r="D848" s="432">
        <v>46176</v>
      </c>
      <c r="E848" s="433">
        <v>46177</v>
      </c>
      <c r="F848" s="434"/>
      <c r="G848" s="434"/>
      <c r="H848" s="434"/>
      <c r="I848" s="434"/>
      <c r="J848" s="434"/>
      <c r="K848" s="434"/>
      <c r="L848" s="431" t="s">
        <v>444</v>
      </c>
      <c r="M848" s="431">
        <v>513575</v>
      </c>
      <c r="N848" s="431">
        <v>3575</v>
      </c>
      <c r="O848" s="431" t="s">
        <v>4934</v>
      </c>
      <c r="P848" s="435" t="s">
        <v>4935</v>
      </c>
      <c r="Q848" s="431" t="s">
        <v>107</v>
      </c>
      <c r="R848" s="436">
        <v>23872.33</v>
      </c>
      <c r="S848" s="436">
        <v>858.33</v>
      </c>
      <c r="T848" s="437">
        <f t="shared" si="156"/>
        <v>24730.660000000003</v>
      </c>
      <c r="U848" s="438">
        <v>36</v>
      </c>
      <c r="V848" s="436">
        <v>933</v>
      </c>
      <c r="W848" s="439">
        <v>95</v>
      </c>
      <c r="X848" s="440"/>
      <c r="Y848" s="439">
        <f t="shared" si="157"/>
        <v>838</v>
      </c>
      <c r="Z848" s="441">
        <f t="shared" si="158"/>
        <v>3.7726449678253629E-2</v>
      </c>
      <c r="AA848" s="440">
        <v>0</v>
      </c>
      <c r="AB848" s="439">
        <v>-3549.99</v>
      </c>
      <c r="AC848" s="439"/>
      <c r="AD848" s="439"/>
      <c r="AE848" s="442">
        <v>0.12</v>
      </c>
      <c r="AF848" s="442">
        <v>0.12</v>
      </c>
      <c r="AG848" s="439">
        <f t="shared" si="159"/>
        <v>100.56</v>
      </c>
      <c r="AH848" s="439"/>
      <c r="AI848" s="439">
        <f t="shared" si="160"/>
        <v>100.56</v>
      </c>
      <c r="AJ848" s="431" t="s">
        <v>149</v>
      </c>
      <c r="AK848" s="431">
        <v>30</v>
      </c>
      <c r="AL848" s="438"/>
      <c r="AM848" s="443">
        <f t="shared" si="161"/>
        <v>0</v>
      </c>
      <c r="AN848" s="443">
        <f t="shared" si="162"/>
        <v>1</v>
      </c>
      <c r="AO848" s="443"/>
      <c r="AP848" s="443"/>
      <c r="AQ848" s="443">
        <f t="shared" si="163"/>
        <v>0</v>
      </c>
      <c r="AR848" s="444" t="str">
        <f>IF(A848="","",VLOOKUP(A848,'Base Sites'!A:B,2,FALSE))</f>
        <v>Val de Lys Automobiles</v>
      </c>
      <c r="AS848" s="444" t="str">
        <f t="shared" si="164"/>
        <v>VOLKSWAGEN</v>
      </c>
      <c r="AT848" s="443"/>
      <c r="AU848" s="445" t="str">
        <f>IF(A848="","",VLOOKUP(L848,'Base Vendeurs'!A:B,2,FALSE))</f>
        <v xml:space="preserve">Val de Lys </v>
      </c>
      <c r="AV848" s="439">
        <f t="shared" si="165"/>
        <v>933</v>
      </c>
      <c r="AW848" s="441">
        <f t="shared" si="166"/>
        <v>3.7726449678253629E-2</v>
      </c>
      <c r="AX848" s="445" t="str">
        <f t="shared" si="167"/>
        <v>NON</v>
      </c>
      <c r="AY848" s="231">
        <f>+MargesVN[[#This Row],[Total COM]]+MargesVN[[#This Row],[EXT GIE]]+MargesVN[[#This Row],[Forfait immat]]</f>
        <v>130.56</v>
      </c>
    </row>
    <row r="849" spans="1:51" s="231" customFormat="1" ht="11.25" customHeight="1" x14ac:dyDescent="0.25">
      <c r="A849" s="401">
        <v>45</v>
      </c>
      <c r="B849" s="401" t="s">
        <v>163</v>
      </c>
      <c r="C849" s="401" t="s">
        <v>104</v>
      </c>
      <c r="D849" s="402">
        <v>46142</v>
      </c>
      <c r="E849" s="403">
        <v>46146</v>
      </c>
      <c r="F849" s="404"/>
      <c r="G849" s="404"/>
      <c r="H849" s="404"/>
      <c r="I849" s="404"/>
      <c r="J849" s="404"/>
      <c r="K849" s="404">
        <v>0</v>
      </c>
      <c r="L849" s="401" t="s">
        <v>2420</v>
      </c>
      <c r="M849" s="401">
        <v>513577</v>
      </c>
      <c r="N849" s="401">
        <v>3577</v>
      </c>
      <c r="O849" s="401" t="s">
        <v>3332</v>
      </c>
      <c r="P849" s="405" t="s">
        <v>3333</v>
      </c>
      <c r="Q849" s="401" t="s">
        <v>107</v>
      </c>
      <c r="R849" s="406">
        <v>29947.33</v>
      </c>
      <c r="S849" s="406">
        <v>-1141.67</v>
      </c>
      <c r="T849" s="407">
        <f t="shared" si="156"/>
        <v>28805.660000000003</v>
      </c>
      <c r="U849" s="408">
        <v>30</v>
      </c>
      <c r="V849" s="406">
        <v>957.83</v>
      </c>
      <c r="W849" s="409">
        <v>95</v>
      </c>
      <c r="X849" s="410">
        <v>-350</v>
      </c>
      <c r="Y849" s="409">
        <f t="shared" si="157"/>
        <v>512.83000000000004</v>
      </c>
      <c r="Z849" s="411">
        <f t="shared" si="158"/>
        <v>2.1101061388629872E-2</v>
      </c>
      <c r="AA849" s="410">
        <v>0</v>
      </c>
      <c r="AB849" s="409">
        <v>-3349.99</v>
      </c>
      <c r="AC849" s="409"/>
      <c r="AD849" s="409"/>
      <c r="AE849" s="412">
        <v>0.1</v>
      </c>
      <c r="AF849" s="412">
        <v>0.1</v>
      </c>
      <c r="AG849" s="409">
        <f t="shared" si="159"/>
        <v>51.283000000000008</v>
      </c>
      <c r="AH849" s="409"/>
      <c r="AI849" s="409">
        <f t="shared" si="160"/>
        <v>51.283000000000008</v>
      </c>
      <c r="AJ849" s="401" t="s">
        <v>164</v>
      </c>
      <c r="AK849" s="401">
        <v>30</v>
      </c>
      <c r="AL849" s="408">
        <v>50</v>
      </c>
      <c r="AM849" s="413">
        <f t="shared" si="161"/>
        <v>1</v>
      </c>
      <c r="AN849" s="413">
        <f t="shared" si="162"/>
        <v>1</v>
      </c>
      <c r="AO849" s="413"/>
      <c r="AP849" s="413"/>
      <c r="AQ849" s="413">
        <f t="shared" si="163"/>
        <v>1</v>
      </c>
      <c r="AR849" s="414" t="str">
        <f>IF(A849="","",VLOOKUP(A849,'Base Sites'!A:B,2,FALSE))</f>
        <v>Valauto Arras</v>
      </c>
      <c r="AS849" s="414" t="str">
        <f t="shared" si="164"/>
        <v>VOLKSWAGEN</v>
      </c>
      <c r="AT849" s="413"/>
      <c r="AU849" s="415" t="str">
        <f>IF(A849="","",VLOOKUP(L849,'Base Vendeurs'!A:B,2,FALSE))</f>
        <v>Valauto Arras</v>
      </c>
      <c r="AV849" s="409">
        <f t="shared" si="165"/>
        <v>957.83</v>
      </c>
      <c r="AW849" s="411">
        <f t="shared" si="166"/>
        <v>3.3251451277283697E-2</v>
      </c>
      <c r="AX849" s="415" t="str">
        <f t="shared" si="167"/>
        <v>NON</v>
      </c>
      <c r="AY849" s="231">
        <f>+MargesVN[[#This Row],[Total COM]]+MargesVN[[#This Row],[EXT GIE]]+MargesVN[[#This Row],[Forfait immat]]</f>
        <v>131.28300000000002</v>
      </c>
    </row>
    <row r="850" spans="1:51" s="231" customFormat="1" ht="11.25" customHeight="1" x14ac:dyDescent="0.25">
      <c r="A850" s="401">
        <v>45</v>
      </c>
      <c r="B850" s="401" t="s">
        <v>163</v>
      </c>
      <c r="C850" s="401" t="s">
        <v>104</v>
      </c>
      <c r="D850" s="402">
        <v>46170</v>
      </c>
      <c r="E850" s="403">
        <v>46171</v>
      </c>
      <c r="F850" s="404"/>
      <c r="G850" s="404"/>
      <c r="H850" s="404"/>
      <c r="I850" s="404"/>
      <c r="J850" s="404"/>
      <c r="K850" s="404">
        <v>0</v>
      </c>
      <c r="L850" s="401" t="s">
        <v>443</v>
      </c>
      <c r="M850" s="401">
        <v>513578</v>
      </c>
      <c r="N850" s="401">
        <v>3578</v>
      </c>
      <c r="O850" s="401" t="s">
        <v>4213</v>
      </c>
      <c r="P850" s="405" t="s">
        <v>4214</v>
      </c>
      <c r="Q850" s="401" t="s">
        <v>177</v>
      </c>
      <c r="R850" s="406">
        <v>37605</v>
      </c>
      <c r="S850" s="406">
        <v>3137.5</v>
      </c>
      <c r="T850" s="407">
        <f t="shared" si="156"/>
        <v>40742.5</v>
      </c>
      <c r="U850" s="408">
        <v>5</v>
      </c>
      <c r="V850" s="406">
        <v>1640.31</v>
      </c>
      <c r="W850" s="409">
        <v>95</v>
      </c>
      <c r="X850" s="410"/>
      <c r="Y850" s="409">
        <f t="shared" si="157"/>
        <v>1545.31</v>
      </c>
      <c r="Z850" s="411">
        <f t="shared" si="158"/>
        <v>4.0260416027489719E-2</v>
      </c>
      <c r="AA850" s="410">
        <v>-5860</v>
      </c>
      <c r="AB850" s="409">
        <v>0</v>
      </c>
      <c r="AC850" s="409"/>
      <c r="AD850" s="409"/>
      <c r="AE850" s="412">
        <v>0.1</v>
      </c>
      <c r="AF850" s="412">
        <v>0.1</v>
      </c>
      <c r="AG850" s="409">
        <f t="shared" si="159"/>
        <v>154.53100000000001</v>
      </c>
      <c r="AH850" s="409"/>
      <c r="AI850" s="409">
        <f t="shared" si="160"/>
        <v>154.53100000000001</v>
      </c>
      <c r="AJ850" s="401" t="s">
        <v>164</v>
      </c>
      <c r="AK850" s="401">
        <v>30</v>
      </c>
      <c r="AL850" s="408">
        <v>50</v>
      </c>
      <c r="AM850" s="413">
        <f t="shared" si="161"/>
        <v>1</v>
      </c>
      <c r="AN850" s="413">
        <f t="shared" si="162"/>
        <v>1</v>
      </c>
      <c r="AO850" s="413"/>
      <c r="AP850" s="413"/>
      <c r="AQ850" s="413">
        <f t="shared" si="163"/>
        <v>1</v>
      </c>
      <c r="AR850" s="414" t="str">
        <f>IF(A850="","",VLOOKUP(A850,'Base Sites'!A:B,2,FALSE))</f>
        <v>Valauto Arras</v>
      </c>
      <c r="AS850" s="414" t="str">
        <f t="shared" si="164"/>
        <v>VOLKSWAGEN</v>
      </c>
      <c r="AT850" s="413"/>
      <c r="AU850" s="415" t="str">
        <f>IF(A850="","",VLOOKUP(L850,'Base Vendeurs'!A:B,2,FALSE))</f>
        <v>Valauto Arras</v>
      </c>
      <c r="AV850" s="409">
        <f t="shared" si="165"/>
        <v>1640.31</v>
      </c>
      <c r="AW850" s="411">
        <f t="shared" si="166"/>
        <v>4.0260416027489719E-2</v>
      </c>
      <c r="AX850" s="415" t="str">
        <f t="shared" si="167"/>
        <v>NON</v>
      </c>
      <c r="AY850" s="231">
        <f>+MargesVN[[#This Row],[Total COM]]+MargesVN[[#This Row],[EXT GIE]]+MargesVN[[#This Row],[Forfait immat]]</f>
        <v>234.53100000000001</v>
      </c>
    </row>
    <row r="851" spans="1:51" s="231" customFormat="1" ht="11.25" customHeight="1" x14ac:dyDescent="0.25">
      <c r="A851" s="431">
        <v>45</v>
      </c>
      <c r="B851" s="431" t="s">
        <v>163</v>
      </c>
      <c r="C851" s="431" t="s">
        <v>104</v>
      </c>
      <c r="D851" s="432">
        <v>46175</v>
      </c>
      <c r="E851" s="433">
        <v>46175</v>
      </c>
      <c r="F851" s="434"/>
      <c r="G851" s="434"/>
      <c r="H851" s="434"/>
      <c r="I851" s="434"/>
      <c r="J851" s="434"/>
      <c r="K851" s="434"/>
      <c r="L851" s="431" t="s">
        <v>262</v>
      </c>
      <c r="M851" s="431">
        <v>513579</v>
      </c>
      <c r="N851" s="431">
        <v>3579</v>
      </c>
      <c r="O851" s="431" t="s">
        <v>4939</v>
      </c>
      <c r="P851" s="435" t="s">
        <v>4940</v>
      </c>
      <c r="Q851" s="431" t="s">
        <v>190</v>
      </c>
      <c r="R851" s="436">
        <v>20130.669999999998</v>
      </c>
      <c r="S851" s="436">
        <v>233.33</v>
      </c>
      <c r="T851" s="437">
        <f t="shared" si="156"/>
        <v>20364</v>
      </c>
      <c r="U851" s="438">
        <v>5</v>
      </c>
      <c r="V851" s="436">
        <v>774.13</v>
      </c>
      <c r="W851" s="439">
        <v>95</v>
      </c>
      <c r="X851" s="440"/>
      <c r="Y851" s="439">
        <f t="shared" si="157"/>
        <v>679.13</v>
      </c>
      <c r="Z851" s="441">
        <f t="shared" si="158"/>
        <v>3.8014633667255944E-2</v>
      </c>
      <c r="AA851" s="440">
        <v>-2883.34</v>
      </c>
      <c r="AB851" s="439">
        <v>0</v>
      </c>
      <c r="AC851" s="439"/>
      <c r="AD851" s="439"/>
      <c r="AE851" s="442">
        <v>0.1</v>
      </c>
      <c r="AF851" s="442">
        <v>0.1</v>
      </c>
      <c r="AG851" s="439">
        <f t="shared" si="159"/>
        <v>67.912999999999997</v>
      </c>
      <c r="AH851" s="439"/>
      <c r="AI851" s="439">
        <f t="shared" si="160"/>
        <v>67.912999999999997</v>
      </c>
      <c r="AJ851" s="431" t="s">
        <v>164</v>
      </c>
      <c r="AK851" s="431">
        <v>30</v>
      </c>
      <c r="AL851" s="438">
        <v>50</v>
      </c>
      <c r="AM851" s="443">
        <f t="shared" si="161"/>
        <v>1</v>
      </c>
      <c r="AN851" s="443">
        <f t="shared" si="162"/>
        <v>1</v>
      </c>
      <c r="AO851" s="443"/>
      <c r="AP851" s="443"/>
      <c r="AQ851" s="443">
        <f t="shared" si="163"/>
        <v>1</v>
      </c>
      <c r="AR851" s="444" t="str">
        <f>IF(A851="","",VLOOKUP(A851,'Base Sites'!A:B,2,FALSE))</f>
        <v>Valauto Arras</v>
      </c>
      <c r="AS851" s="444" t="str">
        <f t="shared" si="164"/>
        <v>VOLKSWAGEN</v>
      </c>
      <c r="AT851" s="443"/>
      <c r="AU851" s="445" t="str">
        <f>IF(A851="","",VLOOKUP(L851,'Base Vendeurs'!A:B,2,FALSE))</f>
        <v>Valauto Arras</v>
      </c>
      <c r="AV851" s="439">
        <f t="shared" si="165"/>
        <v>774.13</v>
      </c>
      <c r="AW851" s="441">
        <f t="shared" si="166"/>
        <v>3.8014633667255944E-2</v>
      </c>
      <c r="AX851" s="445" t="str">
        <f t="shared" si="167"/>
        <v>NON</v>
      </c>
      <c r="AY851" s="231">
        <f>+MargesVN[[#This Row],[Total COM]]+MargesVN[[#This Row],[EXT GIE]]+MargesVN[[#This Row],[Forfait immat]]</f>
        <v>147.91300000000001</v>
      </c>
    </row>
    <row r="852" spans="1:51" s="231" customFormat="1" ht="11.25" customHeight="1" x14ac:dyDescent="0.25">
      <c r="A852" s="431">
        <v>45</v>
      </c>
      <c r="B852" s="431" t="s">
        <v>163</v>
      </c>
      <c r="C852" s="431" t="s">
        <v>104</v>
      </c>
      <c r="D852" s="432">
        <v>46191</v>
      </c>
      <c r="E852" s="433">
        <v>46192</v>
      </c>
      <c r="F852" s="434"/>
      <c r="G852" s="434"/>
      <c r="H852" s="434"/>
      <c r="I852" s="434"/>
      <c r="J852" s="434"/>
      <c r="K852" s="434">
        <v>0</v>
      </c>
      <c r="L852" s="431" t="s">
        <v>455</v>
      </c>
      <c r="M852" s="431">
        <v>513580</v>
      </c>
      <c r="N852" s="431">
        <v>3580</v>
      </c>
      <c r="O852" s="431" t="s">
        <v>4896</v>
      </c>
      <c r="P852" s="435" t="s">
        <v>4897</v>
      </c>
      <c r="Q852" s="431" t="s">
        <v>93</v>
      </c>
      <c r="R852" s="436">
        <v>34805.67</v>
      </c>
      <c r="S852" s="436">
        <v>1716.67</v>
      </c>
      <c r="T852" s="437">
        <f t="shared" si="156"/>
        <v>36522.339999999997</v>
      </c>
      <c r="U852" s="438">
        <v>10</v>
      </c>
      <c r="V852" s="436">
        <v>825.44</v>
      </c>
      <c r="W852" s="439">
        <v>95</v>
      </c>
      <c r="X852" s="440"/>
      <c r="Y852" s="439">
        <f t="shared" si="157"/>
        <v>730.44</v>
      </c>
      <c r="Z852" s="441">
        <f t="shared" si="158"/>
        <v>2.2600961493704951E-2</v>
      </c>
      <c r="AA852" s="440">
        <v>0</v>
      </c>
      <c r="AB852" s="439">
        <v>0</v>
      </c>
      <c r="AC852" s="439"/>
      <c r="AD852" s="439"/>
      <c r="AE852" s="442">
        <v>0.1</v>
      </c>
      <c r="AF852" s="442">
        <v>0.1</v>
      </c>
      <c r="AG852" s="439">
        <f t="shared" si="159"/>
        <v>73.044000000000011</v>
      </c>
      <c r="AH852" s="439"/>
      <c r="AI852" s="439">
        <f t="shared" si="160"/>
        <v>73.044000000000011</v>
      </c>
      <c r="AJ852" s="431" t="s">
        <v>164</v>
      </c>
      <c r="AK852" s="431">
        <v>0</v>
      </c>
      <c r="AL852" s="438">
        <v>20</v>
      </c>
      <c r="AM852" s="443">
        <f t="shared" si="161"/>
        <v>1</v>
      </c>
      <c r="AN852" s="443">
        <f t="shared" si="162"/>
        <v>1</v>
      </c>
      <c r="AO852" s="443"/>
      <c r="AP852" s="443"/>
      <c r="AQ852" s="443">
        <f t="shared" si="163"/>
        <v>1</v>
      </c>
      <c r="AR852" s="444" t="str">
        <f>IF(A852="","",VLOOKUP(A852,'Base Sites'!A:B,2,FALSE))</f>
        <v>Valauto Arras</v>
      </c>
      <c r="AS852" s="444" t="str">
        <f t="shared" si="164"/>
        <v>VOLKSWAGEN</v>
      </c>
      <c r="AT852" s="443"/>
      <c r="AU852" s="445" t="str">
        <f>IF(A852="","",VLOOKUP(L852,'Base Vendeurs'!A:B,2,FALSE))</f>
        <v>Sociétés EST</v>
      </c>
      <c r="AV852" s="439">
        <f t="shared" si="165"/>
        <v>825.44</v>
      </c>
      <c r="AW852" s="441">
        <f t="shared" si="166"/>
        <v>2.2600961493704951E-2</v>
      </c>
      <c r="AX852" s="445" t="str">
        <f t="shared" si="167"/>
        <v>NON</v>
      </c>
      <c r="AY852" s="231">
        <f>+MargesVN[[#This Row],[Total COM]]+MargesVN[[#This Row],[EXT GIE]]+MargesVN[[#This Row],[Forfait immat]]</f>
        <v>93.044000000000011</v>
      </c>
    </row>
    <row r="853" spans="1:51" s="231" customFormat="1" ht="11.25" customHeight="1" x14ac:dyDescent="0.25">
      <c r="A853" s="319">
        <v>45</v>
      </c>
      <c r="B853" s="319" t="s">
        <v>163</v>
      </c>
      <c r="C853" s="319" t="s">
        <v>104</v>
      </c>
      <c r="D853" s="320">
        <v>46105</v>
      </c>
      <c r="E853" s="321">
        <v>46104</v>
      </c>
      <c r="F853" s="322"/>
      <c r="G853" s="322"/>
      <c r="H853" s="322"/>
      <c r="I853" s="322"/>
      <c r="J853" s="322"/>
      <c r="K853" s="322">
        <v>0</v>
      </c>
      <c r="L853" s="319" t="s">
        <v>463</v>
      </c>
      <c r="M853" s="319">
        <v>513584</v>
      </c>
      <c r="N853" s="319">
        <v>3584</v>
      </c>
      <c r="O853" s="319" t="s">
        <v>2735</v>
      </c>
      <c r="P853" s="323" t="s">
        <v>2736</v>
      </c>
      <c r="Q853" s="319" t="s">
        <v>23</v>
      </c>
      <c r="R853" s="324">
        <v>22014</v>
      </c>
      <c r="S853" s="324">
        <v>720.83</v>
      </c>
      <c r="T853" s="325">
        <f t="shared" si="156"/>
        <v>22734.83</v>
      </c>
      <c r="U853" s="326">
        <v>6</v>
      </c>
      <c r="V853" s="324">
        <v>876.94</v>
      </c>
      <c r="W853" s="327">
        <v>95</v>
      </c>
      <c r="X853" s="328"/>
      <c r="Y853" s="327">
        <f t="shared" si="157"/>
        <v>781.94</v>
      </c>
      <c r="Z853" s="329">
        <f t="shared" si="158"/>
        <v>3.857253386104053E-2</v>
      </c>
      <c r="AA853" s="328">
        <v>0</v>
      </c>
      <c r="AB853" s="327">
        <v>-2357.17</v>
      </c>
      <c r="AC853" s="327"/>
      <c r="AD853" s="327"/>
      <c r="AE853" s="330">
        <v>0.13</v>
      </c>
      <c r="AF853" s="330">
        <v>0.13</v>
      </c>
      <c r="AG853" s="327">
        <f t="shared" si="159"/>
        <v>101.65220000000001</v>
      </c>
      <c r="AH853" s="327"/>
      <c r="AI853" s="327">
        <f t="shared" si="160"/>
        <v>101.65220000000001</v>
      </c>
      <c r="AJ853" s="319" t="s">
        <v>164</v>
      </c>
      <c r="AK853" s="319">
        <v>30</v>
      </c>
      <c r="AL853" s="326"/>
      <c r="AM853" s="331">
        <f t="shared" si="161"/>
        <v>0</v>
      </c>
      <c r="AN853" s="331">
        <f t="shared" si="162"/>
        <v>1</v>
      </c>
      <c r="AO853" s="331"/>
      <c r="AP853" s="331"/>
      <c r="AQ853" s="331">
        <f t="shared" si="163"/>
        <v>0</v>
      </c>
      <c r="AR853" s="332" t="str">
        <f>IF(A853="","",VLOOKUP(A853,'Base Sites'!A:B,2,FALSE))</f>
        <v>Valauto Arras</v>
      </c>
      <c r="AS853" s="332" t="str">
        <f t="shared" si="164"/>
        <v>VOLKSWAGEN</v>
      </c>
      <c r="AT853" s="331"/>
      <c r="AU853" s="333" t="str">
        <f>IF(A853="","",VLOOKUP(L853,'Base Vendeurs'!A:B,2,FALSE))</f>
        <v>Valauto Arras</v>
      </c>
      <c r="AV853" s="327">
        <f t="shared" si="165"/>
        <v>876.94</v>
      </c>
      <c r="AW853" s="329">
        <f t="shared" si="166"/>
        <v>3.857253386104053E-2</v>
      </c>
      <c r="AX853" s="333" t="str">
        <f t="shared" si="167"/>
        <v>NON</v>
      </c>
      <c r="AY853" s="231">
        <f>+MargesVN[[#This Row],[Total COM]]+MargesVN[[#This Row],[EXT GIE]]+MargesVN[[#This Row],[Forfait immat]]</f>
        <v>131.65219999999999</v>
      </c>
    </row>
    <row r="854" spans="1:51" s="231" customFormat="1" ht="11.25" customHeight="1" x14ac:dyDescent="0.25">
      <c r="A854" s="319">
        <v>60</v>
      </c>
      <c r="B854" s="319" t="s">
        <v>163</v>
      </c>
      <c r="C854" s="319" t="s">
        <v>104</v>
      </c>
      <c r="D854" s="320">
        <v>46087</v>
      </c>
      <c r="E854" s="321">
        <v>46088</v>
      </c>
      <c r="F854" s="322"/>
      <c r="G854" s="322"/>
      <c r="H854" s="322"/>
      <c r="I854" s="322"/>
      <c r="J854" s="322"/>
      <c r="K854" s="322">
        <v>0</v>
      </c>
      <c r="L854" s="319" t="s">
        <v>445</v>
      </c>
      <c r="M854" s="319">
        <v>513586</v>
      </c>
      <c r="N854" s="319">
        <v>3586</v>
      </c>
      <c r="O854" s="319" t="s">
        <v>2418</v>
      </c>
      <c r="P854" s="323" t="s">
        <v>2419</v>
      </c>
      <c r="Q854" s="319" t="s">
        <v>93</v>
      </c>
      <c r="R854" s="324">
        <v>31472.33</v>
      </c>
      <c r="S854" s="324">
        <v>1290.5899999999999</v>
      </c>
      <c r="T854" s="325">
        <f t="shared" si="156"/>
        <v>32762.920000000002</v>
      </c>
      <c r="U854" s="326">
        <v>7</v>
      </c>
      <c r="V854" s="324">
        <v>591.93999999999994</v>
      </c>
      <c r="W854" s="327">
        <v>95</v>
      </c>
      <c r="X854" s="328"/>
      <c r="Y854" s="327">
        <f t="shared" si="157"/>
        <v>496.93999999999994</v>
      </c>
      <c r="Z854" s="329">
        <f t="shared" si="158"/>
        <v>1.8067376167936189E-2</v>
      </c>
      <c r="AA854" s="328">
        <v>2656.59</v>
      </c>
      <c r="AB854" s="327">
        <v>-916.67</v>
      </c>
      <c r="AC854" s="327"/>
      <c r="AD854" s="327"/>
      <c r="AE854" s="330">
        <v>0.1</v>
      </c>
      <c r="AF854" s="330">
        <v>0.13</v>
      </c>
      <c r="AG854" s="327">
        <f t="shared" si="159"/>
        <v>49.693999999999996</v>
      </c>
      <c r="AH854" s="327"/>
      <c r="AI854" s="327">
        <f t="shared" si="160"/>
        <v>49.693999999999996</v>
      </c>
      <c r="AJ854" s="319" t="s">
        <v>149</v>
      </c>
      <c r="AK854" s="319">
        <v>0</v>
      </c>
      <c r="AL854" s="326">
        <v>50</v>
      </c>
      <c r="AM854" s="331">
        <f t="shared" si="161"/>
        <v>1</v>
      </c>
      <c r="AN854" s="331">
        <f t="shared" si="162"/>
        <v>1</v>
      </c>
      <c r="AO854" s="331"/>
      <c r="AP854" s="331"/>
      <c r="AQ854" s="331">
        <f t="shared" si="163"/>
        <v>1</v>
      </c>
      <c r="AR854" s="332" t="str">
        <f>IF(A854="","",VLOOKUP(A854,'Base Sites'!A:B,2,FALSE))</f>
        <v>Val de Lys Automobiles</v>
      </c>
      <c r="AS854" s="332" t="str">
        <f t="shared" si="164"/>
        <v>VOLKSWAGEN</v>
      </c>
      <c r="AT854" s="331"/>
      <c r="AU854" s="333" t="str">
        <f>IF(A854="","",VLOOKUP(L854,'Base Vendeurs'!A:B,2,FALSE))</f>
        <v xml:space="preserve">Val de Lys </v>
      </c>
      <c r="AV854" s="327">
        <f t="shared" si="165"/>
        <v>591.93999999999994</v>
      </c>
      <c r="AW854" s="329">
        <f t="shared" si="166"/>
        <v>1.8067376167936189E-2</v>
      </c>
      <c r="AX854" s="333" t="str">
        <f t="shared" si="167"/>
        <v>NON</v>
      </c>
      <c r="AY854" s="231">
        <f>+MargesVN[[#This Row],[Total COM]]+MargesVN[[#This Row],[EXT GIE]]+MargesVN[[#This Row],[Forfait immat]]</f>
        <v>99.693999999999988</v>
      </c>
    </row>
    <row r="855" spans="1:51" s="231" customFormat="1" ht="11.25" customHeight="1" x14ac:dyDescent="0.25">
      <c r="A855" s="431">
        <v>60</v>
      </c>
      <c r="B855" s="431" t="s">
        <v>163</v>
      </c>
      <c r="C855" s="431" t="s">
        <v>104</v>
      </c>
      <c r="D855" s="432">
        <v>46191</v>
      </c>
      <c r="E855" s="433">
        <v>46191</v>
      </c>
      <c r="F855" s="434"/>
      <c r="G855" s="434"/>
      <c r="H855" s="434"/>
      <c r="I855" s="434"/>
      <c r="J855" s="434"/>
      <c r="K855" s="434"/>
      <c r="L855" s="431" t="s">
        <v>444</v>
      </c>
      <c r="M855" s="431">
        <v>513587</v>
      </c>
      <c r="N855" s="431">
        <v>3587</v>
      </c>
      <c r="O855" s="431" t="s">
        <v>5008</v>
      </c>
      <c r="P855" s="435" t="s">
        <v>5009</v>
      </c>
      <c r="Q855" s="431" t="s">
        <v>177</v>
      </c>
      <c r="R855" s="436">
        <v>37605</v>
      </c>
      <c r="S855" s="436">
        <v>6745.85</v>
      </c>
      <c r="T855" s="437">
        <f t="shared" si="156"/>
        <v>44350.85</v>
      </c>
      <c r="U855" s="438">
        <v>104</v>
      </c>
      <c r="V855" s="436">
        <v>277.14</v>
      </c>
      <c r="W855" s="439">
        <v>95</v>
      </c>
      <c r="X855" s="440"/>
      <c r="Y855" s="439">
        <f t="shared" si="157"/>
        <v>182.14</v>
      </c>
      <c r="Z855" s="441">
        <f t="shared" si="158"/>
        <v>6.2488092110974201E-3</v>
      </c>
      <c r="AA855" s="440">
        <v>-4435.09</v>
      </c>
      <c r="AB855" s="439">
        <v>0</v>
      </c>
      <c r="AC855" s="439"/>
      <c r="AD855" s="439"/>
      <c r="AE855" s="442">
        <v>0.13</v>
      </c>
      <c r="AF855" s="442">
        <v>0.13</v>
      </c>
      <c r="AG855" s="439">
        <f t="shared" si="159"/>
        <v>23.6782</v>
      </c>
      <c r="AH855" s="439"/>
      <c r="AI855" s="439">
        <f t="shared" si="160"/>
        <v>23.6782</v>
      </c>
      <c r="AJ855" s="431" t="s">
        <v>164</v>
      </c>
      <c r="AK855" s="431">
        <v>30</v>
      </c>
      <c r="AL855" s="438"/>
      <c r="AM855" s="443">
        <f t="shared" si="161"/>
        <v>0</v>
      </c>
      <c r="AN855" s="443">
        <f t="shared" si="162"/>
        <v>1</v>
      </c>
      <c r="AO855" s="443"/>
      <c r="AP855" s="443"/>
      <c r="AQ855" s="443">
        <f t="shared" si="163"/>
        <v>0</v>
      </c>
      <c r="AR855" s="444" t="str">
        <f>IF(A855="","",VLOOKUP(A855,'Base Sites'!A:B,2,FALSE))</f>
        <v>Val de Lys Automobiles</v>
      </c>
      <c r="AS855" s="444" t="str">
        <f t="shared" si="164"/>
        <v>VOLKSWAGEN</v>
      </c>
      <c r="AT855" s="443"/>
      <c r="AU855" s="445" t="str">
        <f>IF(A855="","",VLOOKUP(L855,'Base Vendeurs'!A:B,2,FALSE))</f>
        <v xml:space="preserve">Val de Lys </v>
      </c>
      <c r="AV855" s="439">
        <f t="shared" si="165"/>
        <v>277.14</v>
      </c>
      <c r="AW855" s="441">
        <f t="shared" si="166"/>
        <v>6.2488092110974201E-3</v>
      </c>
      <c r="AX855" s="445" t="str">
        <f t="shared" si="167"/>
        <v>NON</v>
      </c>
      <c r="AY855" s="231">
        <f>+MargesVN[[#This Row],[Total COM]]+MargesVN[[#This Row],[EXT GIE]]+MargesVN[[#This Row],[Forfait immat]]</f>
        <v>53.678200000000004</v>
      </c>
    </row>
    <row r="856" spans="1:51" s="231" customFormat="1" ht="11.25" customHeight="1" x14ac:dyDescent="0.25">
      <c r="A856" s="319">
        <v>60</v>
      </c>
      <c r="B856" s="319" t="s">
        <v>163</v>
      </c>
      <c r="C856" s="319" t="s">
        <v>104</v>
      </c>
      <c r="D856" s="320">
        <v>46101</v>
      </c>
      <c r="E856" s="321">
        <v>46102</v>
      </c>
      <c r="F856" s="322"/>
      <c r="G856" s="322"/>
      <c r="H856" s="322"/>
      <c r="I856" s="322"/>
      <c r="J856" s="322"/>
      <c r="K856" s="322"/>
      <c r="L856" s="319" t="s">
        <v>444</v>
      </c>
      <c r="M856" s="319">
        <v>513595</v>
      </c>
      <c r="N856" s="319">
        <v>3595</v>
      </c>
      <c r="O856" s="319" t="s">
        <v>2679</v>
      </c>
      <c r="P856" s="323" t="s">
        <v>2680</v>
      </c>
      <c r="Q856" s="319" t="s">
        <v>23</v>
      </c>
      <c r="R856" s="324">
        <v>22430.67</v>
      </c>
      <c r="S856" s="324">
        <v>904.16</v>
      </c>
      <c r="T856" s="325">
        <f t="shared" si="156"/>
        <v>23334.829999999998</v>
      </c>
      <c r="U856" s="326">
        <v>4</v>
      </c>
      <c r="V856" s="324">
        <v>818.44</v>
      </c>
      <c r="W856" s="327">
        <v>95</v>
      </c>
      <c r="X856" s="328"/>
      <c r="Y856" s="327">
        <f t="shared" si="157"/>
        <v>723.44</v>
      </c>
      <c r="Z856" s="329">
        <f t="shared" si="158"/>
        <v>3.5073750269447007E-2</v>
      </c>
      <c r="AA856" s="328">
        <v>0</v>
      </c>
      <c r="AB856" s="327">
        <v>-2356.67</v>
      </c>
      <c r="AC856" s="327"/>
      <c r="AD856" s="327"/>
      <c r="AE856" s="330">
        <v>0.13</v>
      </c>
      <c r="AF856" s="330">
        <v>0.13</v>
      </c>
      <c r="AG856" s="327">
        <f t="shared" si="159"/>
        <v>94.047200000000004</v>
      </c>
      <c r="AH856" s="327"/>
      <c r="AI856" s="327">
        <f t="shared" si="160"/>
        <v>94.047200000000004</v>
      </c>
      <c r="AJ856" s="319" t="s">
        <v>149</v>
      </c>
      <c r="AK856" s="319">
        <v>30</v>
      </c>
      <c r="AL856" s="326"/>
      <c r="AM856" s="331">
        <f t="shared" si="161"/>
        <v>0</v>
      </c>
      <c r="AN856" s="331">
        <f t="shared" si="162"/>
        <v>1</v>
      </c>
      <c r="AO856" s="331"/>
      <c r="AP856" s="331"/>
      <c r="AQ856" s="331">
        <f t="shared" si="163"/>
        <v>0</v>
      </c>
      <c r="AR856" s="332" t="str">
        <f>IF(A856="","",VLOOKUP(A856,'Base Sites'!A:B,2,FALSE))</f>
        <v>Val de Lys Automobiles</v>
      </c>
      <c r="AS856" s="332" t="str">
        <f t="shared" si="164"/>
        <v>VOLKSWAGEN</v>
      </c>
      <c r="AT856" s="331"/>
      <c r="AU856" s="333" t="str">
        <f>IF(A856="","",VLOOKUP(L856,'Base Vendeurs'!A:B,2,FALSE))</f>
        <v xml:space="preserve">Val de Lys </v>
      </c>
      <c r="AV856" s="327">
        <f t="shared" si="165"/>
        <v>818.44</v>
      </c>
      <c r="AW856" s="329">
        <f t="shared" si="166"/>
        <v>3.5073750269447007E-2</v>
      </c>
      <c r="AX856" s="333" t="str">
        <f t="shared" si="167"/>
        <v>NON</v>
      </c>
      <c r="AY856" s="231">
        <f>+MargesVN[[#This Row],[Total COM]]+MargesVN[[#This Row],[EXT GIE]]+MargesVN[[#This Row],[Forfait immat]]</f>
        <v>124.0472</v>
      </c>
    </row>
    <row r="857" spans="1:51" s="231" customFormat="1" ht="11.25" customHeight="1" x14ac:dyDescent="0.25">
      <c r="A857" s="354">
        <v>60</v>
      </c>
      <c r="B857" s="354" t="s">
        <v>163</v>
      </c>
      <c r="C857" s="354" t="s">
        <v>104</v>
      </c>
      <c r="D857" s="355">
        <v>46116</v>
      </c>
      <c r="E857" s="356">
        <v>46116</v>
      </c>
      <c r="F857" s="357"/>
      <c r="G857" s="357"/>
      <c r="H857" s="357"/>
      <c r="I857" s="357"/>
      <c r="J857" s="357"/>
      <c r="K857" s="357">
        <v>0</v>
      </c>
      <c r="L857" s="354" t="s">
        <v>444</v>
      </c>
      <c r="M857" s="354">
        <v>513596</v>
      </c>
      <c r="N857" s="354">
        <v>3596</v>
      </c>
      <c r="O857" s="354" t="s">
        <v>3412</v>
      </c>
      <c r="P857" s="358" t="s">
        <v>3413</v>
      </c>
      <c r="Q857" s="354" t="s">
        <v>26</v>
      </c>
      <c r="R857" s="359">
        <v>33863.33</v>
      </c>
      <c r="S857" s="359">
        <v>295.83</v>
      </c>
      <c r="T857" s="360">
        <f t="shared" si="156"/>
        <v>34159.160000000003</v>
      </c>
      <c r="U857" s="361">
        <v>17</v>
      </c>
      <c r="V857" s="359">
        <v>1323.01</v>
      </c>
      <c r="W857" s="362">
        <v>95</v>
      </c>
      <c r="X857" s="363"/>
      <c r="Y857" s="362">
        <f t="shared" si="157"/>
        <v>1228.01</v>
      </c>
      <c r="Z857" s="364">
        <f t="shared" si="158"/>
        <v>3.873075333234189E-2</v>
      </c>
      <c r="AA857" s="363">
        <v>0</v>
      </c>
      <c r="AB857" s="362">
        <v>-3900</v>
      </c>
      <c r="AC857" s="362"/>
      <c r="AD857" s="362"/>
      <c r="AE857" s="365">
        <v>0.13</v>
      </c>
      <c r="AF857" s="365">
        <v>0.13</v>
      </c>
      <c r="AG857" s="362">
        <f t="shared" si="159"/>
        <v>159.6413</v>
      </c>
      <c r="AH857" s="362"/>
      <c r="AI857" s="362">
        <f t="shared" si="160"/>
        <v>159.6413</v>
      </c>
      <c r="AJ857" s="354" t="s">
        <v>164</v>
      </c>
      <c r="AK857" s="354"/>
      <c r="AL857" s="361">
        <v>50</v>
      </c>
      <c r="AM857" s="366">
        <f t="shared" si="161"/>
        <v>1</v>
      </c>
      <c r="AN857" s="366">
        <f t="shared" si="162"/>
        <v>1</v>
      </c>
      <c r="AO857" s="366"/>
      <c r="AP857" s="366"/>
      <c r="AQ857" s="366">
        <f t="shared" si="163"/>
        <v>1</v>
      </c>
      <c r="AR857" s="367" t="str">
        <f>IF(A857="","",VLOOKUP(A857,'Base Sites'!A:B,2,FALSE))</f>
        <v>Val de Lys Automobiles</v>
      </c>
      <c r="AS857" s="367" t="str">
        <f t="shared" si="164"/>
        <v>VOLKSWAGEN</v>
      </c>
      <c r="AT857" s="366"/>
      <c r="AU857" s="368" t="str">
        <f>IF(A857="","",VLOOKUP(L857,'Base Vendeurs'!A:B,2,FALSE))</f>
        <v xml:space="preserve">Val de Lys </v>
      </c>
      <c r="AV857" s="362">
        <f t="shared" si="165"/>
        <v>1323.01</v>
      </c>
      <c r="AW857" s="364">
        <f t="shared" si="166"/>
        <v>3.873075333234189E-2</v>
      </c>
      <c r="AX857" s="368" t="str">
        <f t="shared" si="167"/>
        <v>NON</v>
      </c>
      <c r="AY857" s="231">
        <f>+MargesVN[[#This Row],[Total COM]]+MargesVN[[#This Row],[EXT GIE]]+MargesVN[[#This Row],[Forfait immat]]</f>
        <v>209.6413</v>
      </c>
    </row>
    <row r="858" spans="1:51" s="231" customFormat="1" ht="11.25" customHeight="1" x14ac:dyDescent="0.25">
      <c r="A858" s="354">
        <v>60</v>
      </c>
      <c r="B858" s="354" t="s">
        <v>163</v>
      </c>
      <c r="C858" s="354" t="s">
        <v>104</v>
      </c>
      <c r="D858" s="355">
        <v>46115</v>
      </c>
      <c r="E858" s="356">
        <v>46115</v>
      </c>
      <c r="F858" s="357"/>
      <c r="G858" s="357"/>
      <c r="H858" s="357"/>
      <c r="I858" s="357"/>
      <c r="J858" s="357"/>
      <c r="K858" s="357">
        <v>0</v>
      </c>
      <c r="L858" s="354" t="s">
        <v>444</v>
      </c>
      <c r="M858" s="354">
        <v>513597</v>
      </c>
      <c r="N858" s="354">
        <v>3597</v>
      </c>
      <c r="O858" s="354" t="s">
        <v>3244</v>
      </c>
      <c r="P858" s="358" t="s">
        <v>3245</v>
      </c>
      <c r="Q858" s="354" t="s">
        <v>93</v>
      </c>
      <c r="R858" s="359">
        <v>27305.67</v>
      </c>
      <c r="S858" s="359">
        <v>1600</v>
      </c>
      <c r="T858" s="360">
        <f t="shared" si="156"/>
        <v>28905.67</v>
      </c>
      <c r="U858" s="361">
        <v>10</v>
      </c>
      <c r="V858" s="359">
        <v>672.74</v>
      </c>
      <c r="W858" s="362">
        <v>95</v>
      </c>
      <c r="X858" s="363"/>
      <c r="Y858" s="362">
        <f t="shared" si="157"/>
        <v>577.74</v>
      </c>
      <c r="Z858" s="364">
        <f t="shared" si="158"/>
        <v>2.3273634549899728E-2</v>
      </c>
      <c r="AA858" s="363">
        <v>0</v>
      </c>
      <c r="AB858" s="362">
        <v>-2341.35</v>
      </c>
      <c r="AC858" s="362"/>
      <c r="AD858" s="362"/>
      <c r="AE858" s="365">
        <v>0.1</v>
      </c>
      <c r="AF858" s="365">
        <v>0.13</v>
      </c>
      <c r="AG858" s="362">
        <f t="shared" si="159"/>
        <v>57.774000000000001</v>
      </c>
      <c r="AH858" s="362"/>
      <c r="AI858" s="362">
        <f t="shared" si="160"/>
        <v>57.774000000000001</v>
      </c>
      <c r="AJ858" s="354" t="s">
        <v>164</v>
      </c>
      <c r="AK858" s="354">
        <v>30</v>
      </c>
      <c r="AL858" s="361"/>
      <c r="AM858" s="366">
        <f t="shared" si="161"/>
        <v>0</v>
      </c>
      <c r="AN858" s="366">
        <f t="shared" si="162"/>
        <v>1</v>
      </c>
      <c r="AO858" s="366"/>
      <c r="AP858" s="366"/>
      <c r="AQ858" s="366">
        <f t="shared" si="163"/>
        <v>0</v>
      </c>
      <c r="AR858" s="367" t="str">
        <f>IF(A858="","",VLOOKUP(A858,'Base Sites'!A:B,2,FALSE))</f>
        <v>Val de Lys Automobiles</v>
      </c>
      <c r="AS858" s="367" t="str">
        <f t="shared" si="164"/>
        <v>VOLKSWAGEN</v>
      </c>
      <c r="AT858" s="366"/>
      <c r="AU858" s="368" t="str">
        <f>IF(A858="","",VLOOKUP(L858,'Base Vendeurs'!A:B,2,FALSE))</f>
        <v xml:space="preserve">Val de Lys </v>
      </c>
      <c r="AV858" s="362">
        <f t="shared" si="165"/>
        <v>672.74</v>
      </c>
      <c r="AW858" s="364">
        <f t="shared" si="166"/>
        <v>2.3273634549899728E-2</v>
      </c>
      <c r="AX858" s="368" t="str">
        <f t="shared" si="167"/>
        <v>NON</v>
      </c>
      <c r="AY858" s="231">
        <f>+MargesVN[[#This Row],[Total COM]]+MargesVN[[#This Row],[EXT GIE]]+MargesVN[[#This Row],[Forfait immat]]</f>
        <v>87.774000000000001</v>
      </c>
    </row>
    <row r="859" spans="1:51" s="231" customFormat="1" ht="11.25" customHeight="1" x14ac:dyDescent="0.25">
      <c r="A859" s="354">
        <v>60</v>
      </c>
      <c r="B859" s="354" t="s">
        <v>163</v>
      </c>
      <c r="C859" s="354" t="s">
        <v>104</v>
      </c>
      <c r="D859" s="355">
        <v>46121</v>
      </c>
      <c r="E859" s="356">
        <v>46121</v>
      </c>
      <c r="F859" s="357"/>
      <c r="G859" s="357"/>
      <c r="H859" s="357"/>
      <c r="I859" s="357"/>
      <c r="J859" s="357"/>
      <c r="K859" s="357">
        <v>0</v>
      </c>
      <c r="L859" s="354" t="s">
        <v>365</v>
      </c>
      <c r="M859" s="354">
        <v>513598</v>
      </c>
      <c r="N859" s="354">
        <v>3598</v>
      </c>
      <c r="O859" s="354" t="s">
        <v>3458</v>
      </c>
      <c r="P859" s="358" t="s">
        <v>3459</v>
      </c>
      <c r="Q859" s="354" t="s">
        <v>177</v>
      </c>
      <c r="R859" s="359">
        <v>37605</v>
      </c>
      <c r="S859" s="359">
        <v>1750</v>
      </c>
      <c r="T859" s="360">
        <f t="shared" si="156"/>
        <v>39355</v>
      </c>
      <c r="U859" s="361">
        <v>8</v>
      </c>
      <c r="V859" s="359">
        <v>340.88</v>
      </c>
      <c r="W859" s="362">
        <v>95</v>
      </c>
      <c r="X859" s="363"/>
      <c r="Y859" s="362">
        <f t="shared" si="157"/>
        <v>245.88</v>
      </c>
      <c r="Z859" s="364">
        <f t="shared" si="158"/>
        <v>8.6616694193876256E-3</v>
      </c>
      <c r="AA859" s="363">
        <v>0</v>
      </c>
      <c r="AB859" s="362">
        <v>-5860</v>
      </c>
      <c r="AC859" s="362"/>
      <c r="AD859" s="362"/>
      <c r="AE859" s="365">
        <v>0.1</v>
      </c>
      <c r="AF859" s="365">
        <v>7.0000000000000007E-2</v>
      </c>
      <c r="AG859" s="362">
        <f t="shared" si="159"/>
        <v>24.588000000000001</v>
      </c>
      <c r="AH859" s="362"/>
      <c r="AI859" s="362">
        <f t="shared" si="160"/>
        <v>24.588000000000001</v>
      </c>
      <c r="AJ859" s="354" t="s">
        <v>164</v>
      </c>
      <c r="AK859" s="354">
        <v>0</v>
      </c>
      <c r="AL859" s="361"/>
      <c r="AM859" s="366">
        <f t="shared" si="161"/>
        <v>0</v>
      </c>
      <c r="AN859" s="366">
        <f t="shared" si="162"/>
        <v>1</v>
      </c>
      <c r="AO859" s="366"/>
      <c r="AP859" s="366"/>
      <c r="AQ859" s="366">
        <f t="shared" si="163"/>
        <v>0</v>
      </c>
      <c r="AR859" s="367" t="str">
        <f>IF(A859="","",VLOOKUP(A859,'Base Sites'!A:B,2,FALSE))</f>
        <v>Val de Lys Automobiles</v>
      </c>
      <c r="AS859" s="367" t="str">
        <f t="shared" si="164"/>
        <v>VOLKSWAGEN</v>
      </c>
      <c r="AT859" s="366"/>
      <c r="AU859" s="368" t="str">
        <f>IF(A859="","",VLOOKUP(L859,'Base Vendeurs'!A:B,2,FALSE))</f>
        <v xml:space="preserve">Val de Lys </v>
      </c>
      <c r="AV859" s="362">
        <f t="shared" si="165"/>
        <v>340.88</v>
      </c>
      <c r="AW859" s="364">
        <f t="shared" si="166"/>
        <v>8.6616694193876256E-3</v>
      </c>
      <c r="AX859" s="368" t="str">
        <f t="shared" si="167"/>
        <v>NON</v>
      </c>
      <c r="AY859" s="231">
        <f>+MargesVN[[#This Row],[Total COM]]+MargesVN[[#This Row],[EXT GIE]]+MargesVN[[#This Row],[Forfait immat]]</f>
        <v>24.588000000000001</v>
      </c>
    </row>
    <row r="860" spans="1:51" s="231" customFormat="1" ht="11.25" customHeight="1" x14ac:dyDescent="0.25">
      <c r="A860" s="401">
        <v>60</v>
      </c>
      <c r="B860" s="401" t="s">
        <v>163</v>
      </c>
      <c r="C860" s="401" t="s">
        <v>104</v>
      </c>
      <c r="D860" s="402">
        <v>46171</v>
      </c>
      <c r="E860" s="403">
        <v>46172</v>
      </c>
      <c r="F860" s="404"/>
      <c r="G860" s="404"/>
      <c r="H860" s="404"/>
      <c r="I860" s="404"/>
      <c r="J860" s="404"/>
      <c r="K860" s="404">
        <v>0</v>
      </c>
      <c r="L860" s="401" t="s">
        <v>445</v>
      </c>
      <c r="M860" s="401">
        <v>513600</v>
      </c>
      <c r="N860" s="401">
        <v>3600</v>
      </c>
      <c r="O860" s="401" t="s">
        <v>4126</v>
      </c>
      <c r="P860" s="405" t="s">
        <v>4127</v>
      </c>
      <c r="Q860" s="401" t="s">
        <v>107</v>
      </c>
      <c r="R860" s="406">
        <v>23872.33</v>
      </c>
      <c r="S860" s="406">
        <v>1025</v>
      </c>
      <c r="T860" s="407">
        <f t="shared" si="156"/>
        <v>24897.33</v>
      </c>
      <c r="U860" s="408">
        <v>64</v>
      </c>
      <c r="V860" s="406">
        <v>739.16</v>
      </c>
      <c r="W860" s="409">
        <v>95</v>
      </c>
      <c r="X860" s="410"/>
      <c r="Y860" s="409">
        <f t="shared" si="157"/>
        <v>644.16</v>
      </c>
      <c r="Z860" s="411">
        <f t="shared" si="158"/>
        <v>2.9688324009040323E-2</v>
      </c>
      <c r="AA860" s="410">
        <v>0</v>
      </c>
      <c r="AB860" s="409">
        <v>-2987.68</v>
      </c>
      <c r="AC860" s="409"/>
      <c r="AD860" s="409"/>
      <c r="AE860" s="412">
        <v>0.1</v>
      </c>
      <c r="AF860" s="412">
        <v>0.1</v>
      </c>
      <c r="AG860" s="409">
        <f t="shared" si="159"/>
        <v>64.415999999999997</v>
      </c>
      <c r="AH860" s="409"/>
      <c r="AI860" s="409">
        <f t="shared" si="160"/>
        <v>64.415999999999997</v>
      </c>
      <c r="AJ860" s="401" t="s">
        <v>164</v>
      </c>
      <c r="AK860" s="401">
        <v>30</v>
      </c>
      <c r="AL860" s="408">
        <v>50</v>
      </c>
      <c r="AM860" s="413">
        <f t="shared" si="161"/>
        <v>1</v>
      </c>
      <c r="AN860" s="413">
        <f t="shared" si="162"/>
        <v>1</v>
      </c>
      <c r="AO860" s="413"/>
      <c r="AP860" s="413"/>
      <c r="AQ860" s="413">
        <f t="shared" si="163"/>
        <v>1</v>
      </c>
      <c r="AR860" s="414" t="str">
        <f>IF(A860="","",VLOOKUP(A860,'Base Sites'!A:B,2,FALSE))</f>
        <v>Val de Lys Automobiles</v>
      </c>
      <c r="AS860" s="414" t="str">
        <f t="shared" si="164"/>
        <v>VOLKSWAGEN</v>
      </c>
      <c r="AT860" s="413"/>
      <c r="AU860" s="415" t="str">
        <f>IF(A860="","",VLOOKUP(L860,'Base Vendeurs'!A:B,2,FALSE))</f>
        <v xml:space="preserve">Val de Lys </v>
      </c>
      <c r="AV860" s="409">
        <f t="shared" si="165"/>
        <v>739.16</v>
      </c>
      <c r="AW860" s="411">
        <f t="shared" si="166"/>
        <v>2.9688324009040323E-2</v>
      </c>
      <c r="AX860" s="415" t="str">
        <f t="shared" si="167"/>
        <v>NON</v>
      </c>
      <c r="AY860" s="231">
        <f>+MargesVN[[#This Row],[Total COM]]+MargesVN[[#This Row],[EXT GIE]]+MargesVN[[#This Row],[Forfait immat]]</f>
        <v>144.416</v>
      </c>
    </row>
    <row r="861" spans="1:51" s="231" customFormat="1" ht="11.25" customHeight="1" x14ac:dyDescent="0.25">
      <c r="A861" s="354">
        <v>60</v>
      </c>
      <c r="B861" s="354" t="s">
        <v>163</v>
      </c>
      <c r="C861" s="354" t="s">
        <v>104</v>
      </c>
      <c r="D861" s="355">
        <v>46142</v>
      </c>
      <c r="E861" s="356">
        <v>46142</v>
      </c>
      <c r="F861" s="357"/>
      <c r="G861" s="357"/>
      <c r="H861" s="357"/>
      <c r="I861" s="357" t="s">
        <v>165</v>
      </c>
      <c r="J861" s="357" t="s">
        <v>165</v>
      </c>
      <c r="K861" s="357">
        <v>-25954.03</v>
      </c>
      <c r="L861" s="354" t="s">
        <v>444</v>
      </c>
      <c r="M861" s="354">
        <v>513602</v>
      </c>
      <c r="N861" s="354">
        <v>3602</v>
      </c>
      <c r="O861" s="354" t="s">
        <v>3434</v>
      </c>
      <c r="P861" s="358" t="s">
        <v>3435</v>
      </c>
      <c r="Q861" s="354" t="s">
        <v>177</v>
      </c>
      <c r="R861" s="359">
        <v>37605</v>
      </c>
      <c r="S861" s="359">
        <v>2816.67</v>
      </c>
      <c r="T861" s="360">
        <f t="shared" si="156"/>
        <v>40421.67</v>
      </c>
      <c r="U861" s="361">
        <v>15</v>
      </c>
      <c r="V861" s="400">
        <v>2113.59</v>
      </c>
      <c r="W861" s="362">
        <v>95</v>
      </c>
      <c r="X861" s="363"/>
      <c r="Y861" s="362">
        <f t="shared" si="157"/>
        <v>2018.5900000000001</v>
      </c>
      <c r="Z861" s="364">
        <f t="shared" si="158"/>
        <v>5.2288537311793407E-2</v>
      </c>
      <c r="AA861" s="363">
        <v>0</v>
      </c>
      <c r="AB861" s="362">
        <v>0</v>
      </c>
      <c r="AC861" s="362"/>
      <c r="AD861" s="362" t="s">
        <v>2019</v>
      </c>
      <c r="AE861" s="365">
        <v>0.1</v>
      </c>
      <c r="AF861" s="365">
        <v>7.0000000000000007E-2</v>
      </c>
      <c r="AG861" s="362">
        <f t="shared" si="159"/>
        <v>201.85900000000004</v>
      </c>
      <c r="AH861" s="362"/>
      <c r="AI861" s="362">
        <f t="shared" si="160"/>
        <v>201.85900000000004</v>
      </c>
      <c r="AJ861" s="354" t="s">
        <v>164</v>
      </c>
      <c r="AK861" s="354">
        <v>30</v>
      </c>
      <c r="AL861" s="361">
        <v>100</v>
      </c>
      <c r="AM861" s="366">
        <f t="shared" si="161"/>
        <v>1</v>
      </c>
      <c r="AN861" s="366">
        <f t="shared" si="162"/>
        <v>1</v>
      </c>
      <c r="AO861" s="366">
        <f>-6467.47+5860</f>
        <v>-607.47000000000025</v>
      </c>
      <c r="AP861" s="399">
        <v>46188</v>
      </c>
      <c r="AQ861" s="366">
        <f t="shared" si="163"/>
        <v>1</v>
      </c>
      <c r="AR861" s="367" t="str">
        <f>IF(A861="","",VLOOKUP(A861,'Base Sites'!A:B,2,FALSE))</f>
        <v>Val de Lys Automobiles</v>
      </c>
      <c r="AS861" s="367" t="str">
        <f t="shared" si="164"/>
        <v>VOLKSWAGEN</v>
      </c>
      <c r="AT861" s="366"/>
      <c r="AU861" s="368" t="str">
        <f>IF(A861="","",VLOOKUP(L861,'Base Vendeurs'!A:B,2,FALSE))</f>
        <v xml:space="preserve">Val de Lys </v>
      </c>
      <c r="AV861" s="362">
        <f t="shared" si="165"/>
        <v>1506.12</v>
      </c>
      <c r="AW861" s="364">
        <f t="shared" si="166"/>
        <v>3.7260212158478356E-2</v>
      </c>
      <c r="AX861" s="368" t="str">
        <f t="shared" si="167"/>
        <v>NON</v>
      </c>
      <c r="AY861" s="231">
        <f>+MargesVN[[#This Row],[Total COM]]+MargesVN[[#This Row],[EXT GIE]]+MargesVN[[#This Row],[Forfait immat]]</f>
        <v>331.85900000000004</v>
      </c>
    </row>
    <row r="862" spans="1:51" s="231" customFormat="1" ht="11.25" customHeight="1" x14ac:dyDescent="0.25">
      <c r="A862" s="401">
        <v>60</v>
      </c>
      <c r="B862" s="401" t="s">
        <v>163</v>
      </c>
      <c r="C862" s="401" t="s">
        <v>104</v>
      </c>
      <c r="D862" s="402">
        <v>46148</v>
      </c>
      <c r="E862" s="403">
        <v>46149</v>
      </c>
      <c r="F862" s="404"/>
      <c r="G862" s="404"/>
      <c r="H862" s="404"/>
      <c r="I862" s="404"/>
      <c r="J862" s="404"/>
      <c r="K862" s="404">
        <v>0</v>
      </c>
      <c r="L862" s="401" t="s">
        <v>444</v>
      </c>
      <c r="M862" s="401">
        <v>513603</v>
      </c>
      <c r="N862" s="401">
        <v>3603</v>
      </c>
      <c r="O862" s="401" t="s">
        <v>4241</v>
      </c>
      <c r="P862" s="405" t="s">
        <v>4242</v>
      </c>
      <c r="Q862" s="401" t="s">
        <v>177</v>
      </c>
      <c r="R862" s="406">
        <v>37605</v>
      </c>
      <c r="S862" s="406">
        <v>4100.01</v>
      </c>
      <c r="T862" s="407">
        <f t="shared" si="156"/>
        <v>41705.01</v>
      </c>
      <c r="U862" s="408">
        <v>13</v>
      </c>
      <c r="V862" s="406">
        <v>1788.52</v>
      </c>
      <c r="W862" s="409">
        <v>95</v>
      </c>
      <c r="X862" s="410"/>
      <c r="Y862" s="409">
        <f t="shared" si="157"/>
        <v>1693.52</v>
      </c>
      <c r="Z862" s="411">
        <f t="shared" si="158"/>
        <v>4.2885015493342407E-2</v>
      </c>
      <c r="AA862" s="410">
        <v>-5860</v>
      </c>
      <c r="AB862" s="409">
        <v>0</v>
      </c>
      <c r="AC862" s="409"/>
      <c r="AD862" s="409"/>
      <c r="AE862" s="412">
        <v>0.08</v>
      </c>
      <c r="AF862" s="412">
        <v>0.08</v>
      </c>
      <c r="AG862" s="409">
        <f t="shared" si="159"/>
        <v>135.48160000000001</v>
      </c>
      <c r="AH862" s="409"/>
      <c r="AI862" s="409">
        <f t="shared" si="160"/>
        <v>135.48160000000001</v>
      </c>
      <c r="AJ862" s="401" t="s">
        <v>164</v>
      </c>
      <c r="AK862" s="401">
        <v>30</v>
      </c>
      <c r="AL862" s="408"/>
      <c r="AM862" s="413">
        <f t="shared" si="161"/>
        <v>0</v>
      </c>
      <c r="AN862" s="413">
        <f t="shared" si="162"/>
        <v>1</v>
      </c>
      <c r="AO862" s="413"/>
      <c r="AP862" s="413"/>
      <c r="AQ862" s="413">
        <f t="shared" si="163"/>
        <v>0</v>
      </c>
      <c r="AR862" s="414" t="str">
        <f>IF(A862="","",VLOOKUP(A862,'Base Sites'!A:B,2,FALSE))</f>
        <v>Val de Lys Automobiles</v>
      </c>
      <c r="AS862" s="414" t="str">
        <f t="shared" si="164"/>
        <v>VOLKSWAGEN</v>
      </c>
      <c r="AT862" s="413"/>
      <c r="AU862" s="415" t="str">
        <f>IF(A862="","",VLOOKUP(L862,'Base Vendeurs'!A:B,2,FALSE))</f>
        <v xml:space="preserve">Val de Lys </v>
      </c>
      <c r="AV862" s="409">
        <f t="shared" si="165"/>
        <v>1788.52</v>
      </c>
      <c r="AW862" s="411">
        <f t="shared" si="166"/>
        <v>4.2885015493342407E-2</v>
      </c>
      <c r="AX862" s="415" t="str">
        <f t="shared" si="167"/>
        <v>NON</v>
      </c>
      <c r="AY862" s="231">
        <f>+MargesVN[[#This Row],[Total COM]]+MargesVN[[#This Row],[EXT GIE]]+MargesVN[[#This Row],[Forfait immat]]</f>
        <v>165.48160000000001</v>
      </c>
    </row>
    <row r="863" spans="1:51" s="231" customFormat="1" ht="11.25" customHeight="1" x14ac:dyDescent="0.25">
      <c r="A863" s="354">
        <v>60</v>
      </c>
      <c r="B863" s="354" t="s">
        <v>163</v>
      </c>
      <c r="C863" s="354" t="s">
        <v>104</v>
      </c>
      <c r="D863" s="355">
        <v>46142</v>
      </c>
      <c r="E863" s="356">
        <v>46142</v>
      </c>
      <c r="F863" s="357"/>
      <c r="G863" s="357"/>
      <c r="H863" s="357"/>
      <c r="I863" s="357"/>
      <c r="J863" s="357"/>
      <c r="K863" s="357">
        <v>0</v>
      </c>
      <c r="L863" s="354" t="s">
        <v>444</v>
      </c>
      <c r="M863" s="354">
        <v>513606</v>
      </c>
      <c r="N863" s="354">
        <v>3606</v>
      </c>
      <c r="O863" s="354" t="s">
        <v>3460</v>
      </c>
      <c r="P863" s="358" t="s">
        <v>3461</v>
      </c>
      <c r="Q863" s="354" t="s">
        <v>177</v>
      </c>
      <c r="R863" s="359">
        <v>37605</v>
      </c>
      <c r="S863" s="359">
        <v>1945.83</v>
      </c>
      <c r="T863" s="360">
        <f t="shared" si="156"/>
        <v>39550.83</v>
      </c>
      <c r="U863" s="361">
        <v>14</v>
      </c>
      <c r="V863" s="359">
        <v>825.22999999999956</v>
      </c>
      <c r="W863" s="362">
        <v>95</v>
      </c>
      <c r="X863" s="363"/>
      <c r="Y863" s="362">
        <f t="shared" si="157"/>
        <v>730.22999999999956</v>
      </c>
      <c r="Z863" s="364">
        <f t="shared" si="158"/>
        <v>2.0865048849796567E-2</v>
      </c>
      <c r="AA863" s="363">
        <v>0</v>
      </c>
      <c r="AB863" s="362">
        <v>-5860</v>
      </c>
      <c r="AC863" s="362"/>
      <c r="AD863" s="362"/>
      <c r="AE863" s="365">
        <v>7.0000000000000007E-2</v>
      </c>
      <c r="AF863" s="365">
        <v>7.0000000000000007E-2</v>
      </c>
      <c r="AG863" s="362">
        <f t="shared" si="159"/>
        <v>51.116099999999975</v>
      </c>
      <c r="AH863" s="362"/>
      <c r="AI863" s="362">
        <f t="shared" si="160"/>
        <v>51.116099999999975</v>
      </c>
      <c r="AJ863" s="354" t="s">
        <v>164</v>
      </c>
      <c r="AK863" s="354"/>
      <c r="AL863" s="361"/>
      <c r="AM863" s="366">
        <f t="shared" si="161"/>
        <v>0</v>
      </c>
      <c r="AN863" s="366">
        <f t="shared" si="162"/>
        <v>1</v>
      </c>
      <c r="AO863" s="366"/>
      <c r="AP863" s="366"/>
      <c r="AQ863" s="366">
        <f t="shared" si="163"/>
        <v>0</v>
      </c>
      <c r="AR863" s="367" t="str">
        <f>IF(A863="","",VLOOKUP(A863,'Base Sites'!A:B,2,FALSE))</f>
        <v>Val de Lys Automobiles</v>
      </c>
      <c r="AS863" s="367" t="str">
        <f t="shared" si="164"/>
        <v>VOLKSWAGEN</v>
      </c>
      <c r="AT863" s="366"/>
      <c r="AU863" s="368" t="str">
        <f>IF(A863="","",VLOOKUP(L863,'Base Vendeurs'!A:B,2,FALSE))</f>
        <v xml:space="preserve">Val de Lys </v>
      </c>
      <c r="AV863" s="362">
        <f t="shared" si="165"/>
        <v>825.22999999999956</v>
      </c>
      <c r="AW863" s="364">
        <f t="shared" si="166"/>
        <v>2.0865048849796567E-2</v>
      </c>
      <c r="AX863" s="368" t="str">
        <f t="shared" si="167"/>
        <v>NON</v>
      </c>
      <c r="AY863" s="231">
        <f>+MargesVN[[#This Row],[Total COM]]+MargesVN[[#This Row],[EXT GIE]]+MargesVN[[#This Row],[Forfait immat]]</f>
        <v>51.116099999999975</v>
      </c>
    </row>
    <row r="864" spans="1:51" s="231" customFormat="1" ht="11.25" customHeight="1" x14ac:dyDescent="0.25">
      <c r="A864" s="431">
        <v>60</v>
      </c>
      <c r="B864" s="431" t="s">
        <v>163</v>
      </c>
      <c r="C864" s="431" t="s">
        <v>104</v>
      </c>
      <c r="D864" s="432">
        <v>46182</v>
      </c>
      <c r="E864" s="433">
        <v>46183</v>
      </c>
      <c r="F864" s="434"/>
      <c r="G864" s="434"/>
      <c r="H864" s="434"/>
      <c r="I864" s="434"/>
      <c r="J864" s="434"/>
      <c r="K864" s="434">
        <v>0</v>
      </c>
      <c r="L864" s="431" t="s">
        <v>444</v>
      </c>
      <c r="M864" s="431">
        <v>513607</v>
      </c>
      <c r="N864" s="431">
        <v>3607</v>
      </c>
      <c r="O864" s="431" t="s">
        <v>5034</v>
      </c>
      <c r="P864" s="435" t="s">
        <v>5035</v>
      </c>
      <c r="Q864" s="431" t="s">
        <v>177</v>
      </c>
      <c r="R864" s="436">
        <v>37605</v>
      </c>
      <c r="S864" s="436">
        <v>3995.84</v>
      </c>
      <c r="T864" s="437">
        <f t="shared" si="156"/>
        <v>41600.839999999997</v>
      </c>
      <c r="U864" s="438">
        <v>53</v>
      </c>
      <c r="V864" s="436">
        <v>1662.84</v>
      </c>
      <c r="W864" s="439">
        <v>95</v>
      </c>
      <c r="X864" s="440"/>
      <c r="Y864" s="439">
        <f t="shared" si="157"/>
        <v>1567.84</v>
      </c>
      <c r="Z864" s="441">
        <f t="shared" si="158"/>
        <v>3.99713082716599E-2</v>
      </c>
      <c r="AA864" s="440">
        <v>0</v>
      </c>
      <c r="AB864" s="439">
        <v>0</v>
      </c>
      <c r="AC864" s="439"/>
      <c r="AD864" s="439"/>
      <c r="AE864" s="442">
        <v>0.1</v>
      </c>
      <c r="AF864" s="442">
        <v>0.08</v>
      </c>
      <c r="AG864" s="439">
        <f t="shared" si="159"/>
        <v>156.78399999999999</v>
      </c>
      <c r="AH864" s="439"/>
      <c r="AI864" s="439">
        <f t="shared" si="160"/>
        <v>156.78399999999999</v>
      </c>
      <c r="AJ864" s="431" t="s">
        <v>164</v>
      </c>
      <c r="AK864" s="431">
        <v>30</v>
      </c>
      <c r="AL864" s="438">
        <v>100</v>
      </c>
      <c r="AM864" s="443">
        <f t="shared" si="161"/>
        <v>1</v>
      </c>
      <c r="AN864" s="443">
        <f t="shared" si="162"/>
        <v>1</v>
      </c>
      <c r="AO864" s="443"/>
      <c r="AP864" s="443"/>
      <c r="AQ864" s="443">
        <f t="shared" si="163"/>
        <v>1</v>
      </c>
      <c r="AR864" s="444" t="str">
        <f>IF(A864="","",VLOOKUP(A864,'Base Sites'!A:B,2,FALSE))</f>
        <v>Val de Lys Automobiles</v>
      </c>
      <c r="AS864" s="444" t="str">
        <f t="shared" si="164"/>
        <v>VOLKSWAGEN</v>
      </c>
      <c r="AT864" s="443"/>
      <c r="AU864" s="445" t="str">
        <f>IF(A864="","",VLOOKUP(L864,'Base Vendeurs'!A:B,2,FALSE))</f>
        <v xml:space="preserve">Val de Lys </v>
      </c>
      <c r="AV864" s="439">
        <f t="shared" si="165"/>
        <v>1662.84</v>
      </c>
      <c r="AW864" s="441">
        <f t="shared" si="166"/>
        <v>3.99713082716599E-2</v>
      </c>
      <c r="AX864" s="445" t="str">
        <f t="shared" si="167"/>
        <v>NON</v>
      </c>
      <c r="AY864" s="231">
        <f>+MargesVN[[#This Row],[Total COM]]+MargesVN[[#This Row],[EXT GIE]]+MargesVN[[#This Row],[Forfait immat]]</f>
        <v>286.78399999999999</v>
      </c>
    </row>
    <row r="865" spans="1:51" s="231" customFormat="1" ht="11.25" customHeight="1" x14ac:dyDescent="0.25">
      <c r="A865" s="401">
        <v>60</v>
      </c>
      <c r="B865" s="401" t="s">
        <v>163</v>
      </c>
      <c r="C865" s="401" t="s">
        <v>104</v>
      </c>
      <c r="D865" s="402">
        <v>46171</v>
      </c>
      <c r="E865" s="403">
        <v>46172</v>
      </c>
      <c r="F865" s="404"/>
      <c r="G865" s="404"/>
      <c r="H865" s="404"/>
      <c r="I865" s="404" t="s">
        <v>165</v>
      </c>
      <c r="J865" s="404" t="s">
        <v>165</v>
      </c>
      <c r="K865" s="404"/>
      <c r="L865" s="401" t="s">
        <v>444</v>
      </c>
      <c r="M865" s="401">
        <v>513608</v>
      </c>
      <c r="N865" s="401">
        <v>3608</v>
      </c>
      <c r="O865" s="401" t="s">
        <v>4239</v>
      </c>
      <c r="P865" s="405" t="s">
        <v>4240</v>
      </c>
      <c r="Q865" s="401" t="s">
        <v>177</v>
      </c>
      <c r="R865" s="406">
        <v>37605</v>
      </c>
      <c r="S865" s="406">
        <v>2825.01</v>
      </c>
      <c r="T865" s="407">
        <f t="shared" si="156"/>
        <v>40430.01</v>
      </c>
      <c r="U865" s="408">
        <v>44</v>
      </c>
      <c r="V865" s="406">
        <v>1368.44</v>
      </c>
      <c r="W865" s="409">
        <v>95</v>
      </c>
      <c r="X865" s="410"/>
      <c r="Y865" s="409">
        <f t="shared" si="157"/>
        <v>1273.44</v>
      </c>
      <c r="Z865" s="411">
        <f t="shared" si="158"/>
        <v>3.3847134838700263E-2</v>
      </c>
      <c r="AA865" s="410">
        <v>-5860</v>
      </c>
      <c r="AB865" s="409">
        <v>0</v>
      </c>
      <c r="AC865" s="409"/>
      <c r="AD865" s="409"/>
      <c r="AE865" s="412">
        <v>0.12</v>
      </c>
      <c r="AF865" s="412">
        <v>0.12</v>
      </c>
      <c r="AG865" s="409">
        <f t="shared" si="159"/>
        <v>152.81280000000001</v>
      </c>
      <c r="AH865" s="409"/>
      <c r="AI865" s="409">
        <f t="shared" si="160"/>
        <v>152.81280000000001</v>
      </c>
      <c r="AJ865" s="401" t="s">
        <v>164</v>
      </c>
      <c r="AK865" s="401">
        <v>30</v>
      </c>
      <c r="AL865" s="408">
        <v>50</v>
      </c>
      <c r="AM865" s="413">
        <f t="shared" si="161"/>
        <v>1</v>
      </c>
      <c r="AN865" s="413">
        <f t="shared" si="162"/>
        <v>1</v>
      </c>
      <c r="AO865" s="413"/>
      <c r="AP865" s="413"/>
      <c r="AQ865" s="413">
        <f t="shared" si="163"/>
        <v>1</v>
      </c>
      <c r="AR865" s="414" t="str">
        <f>IF(A865="","",VLOOKUP(A865,'Base Sites'!A:B,2,FALSE))</f>
        <v>Val de Lys Automobiles</v>
      </c>
      <c r="AS865" s="414" t="str">
        <f t="shared" si="164"/>
        <v>VOLKSWAGEN</v>
      </c>
      <c r="AT865" s="413"/>
      <c r="AU865" s="415" t="str">
        <f>IF(A865="","",VLOOKUP(L865,'Base Vendeurs'!A:B,2,FALSE))</f>
        <v xml:space="preserve">Val de Lys </v>
      </c>
      <c r="AV865" s="409">
        <f t="shared" si="165"/>
        <v>1368.44</v>
      </c>
      <c r="AW865" s="411">
        <f t="shared" si="166"/>
        <v>3.3847134838700263E-2</v>
      </c>
      <c r="AX865" s="415" t="str">
        <f t="shared" si="167"/>
        <v>NON</v>
      </c>
      <c r="AY865" s="231">
        <f>+MargesVN[[#This Row],[Total COM]]+MargesVN[[#This Row],[EXT GIE]]+MargesVN[[#This Row],[Forfait immat]]</f>
        <v>232.81280000000001</v>
      </c>
    </row>
    <row r="866" spans="1:51" s="231" customFormat="1" ht="11.25" customHeight="1" x14ac:dyDescent="0.25">
      <c r="A866" s="354">
        <v>60</v>
      </c>
      <c r="B866" s="354" t="s">
        <v>163</v>
      </c>
      <c r="C866" s="354" t="s">
        <v>104</v>
      </c>
      <c r="D866" s="355">
        <v>46134</v>
      </c>
      <c r="E866" s="356">
        <v>46135</v>
      </c>
      <c r="F866" s="357"/>
      <c r="G866" s="357"/>
      <c r="H866" s="357"/>
      <c r="I866" s="357"/>
      <c r="J866" s="357"/>
      <c r="K866" s="357">
        <v>0</v>
      </c>
      <c r="L866" s="354" t="s">
        <v>445</v>
      </c>
      <c r="M866" s="354">
        <v>513609</v>
      </c>
      <c r="N866" s="354">
        <v>3609</v>
      </c>
      <c r="O866" s="354" t="s">
        <v>3242</v>
      </c>
      <c r="P866" s="358" t="s">
        <v>3243</v>
      </c>
      <c r="Q866" s="354" t="s">
        <v>93</v>
      </c>
      <c r="R866" s="359">
        <v>24380.67</v>
      </c>
      <c r="S866" s="359">
        <v>1058.3399999999999</v>
      </c>
      <c r="T866" s="360">
        <f t="shared" si="156"/>
        <v>25439.01</v>
      </c>
      <c r="U866" s="361">
        <v>22</v>
      </c>
      <c r="V866" s="359">
        <v>805.24</v>
      </c>
      <c r="W866" s="362">
        <v>95</v>
      </c>
      <c r="X866" s="363"/>
      <c r="Y866" s="362">
        <f t="shared" si="157"/>
        <v>710.24</v>
      </c>
      <c r="Z866" s="364">
        <f t="shared" si="158"/>
        <v>3.1653747531841844E-2</v>
      </c>
      <c r="AA866" s="363">
        <v>0</v>
      </c>
      <c r="AB866" s="362">
        <v>-1250</v>
      </c>
      <c r="AC866" s="362"/>
      <c r="AD866" s="362"/>
      <c r="AE866" s="365">
        <v>0.1</v>
      </c>
      <c r="AF866" s="365">
        <v>0.13</v>
      </c>
      <c r="AG866" s="362">
        <f t="shared" si="159"/>
        <v>71.024000000000001</v>
      </c>
      <c r="AH866" s="362"/>
      <c r="AI866" s="362">
        <f t="shared" si="160"/>
        <v>71.024000000000001</v>
      </c>
      <c r="AJ866" s="354" t="s">
        <v>164</v>
      </c>
      <c r="AK866" s="354"/>
      <c r="AL866" s="361">
        <v>50</v>
      </c>
      <c r="AM866" s="366">
        <f t="shared" si="161"/>
        <v>1</v>
      </c>
      <c r="AN866" s="366">
        <f t="shared" si="162"/>
        <v>1</v>
      </c>
      <c r="AO866" s="366"/>
      <c r="AP866" s="366"/>
      <c r="AQ866" s="366">
        <f t="shared" si="163"/>
        <v>1</v>
      </c>
      <c r="AR866" s="367" t="str">
        <f>IF(A866="","",VLOOKUP(A866,'Base Sites'!A:B,2,FALSE))</f>
        <v>Val de Lys Automobiles</v>
      </c>
      <c r="AS866" s="367" t="str">
        <f t="shared" si="164"/>
        <v>VOLKSWAGEN</v>
      </c>
      <c r="AT866" s="366"/>
      <c r="AU866" s="368" t="str">
        <f>IF(A866="","",VLOOKUP(L866,'Base Vendeurs'!A:B,2,FALSE))</f>
        <v xml:space="preserve">Val de Lys </v>
      </c>
      <c r="AV866" s="362">
        <f t="shared" si="165"/>
        <v>805.24</v>
      </c>
      <c r="AW866" s="364">
        <f t="shared" si="166"/>
        <v>3.1653747531841844E-2</v>
      </c>
      <c r="AX866" s="368" t="str">
        <f t="shared" si="167"/>
        <v>NON</v>
      </c>
      <c r="AY866" s="231">
        <f>+MargesVN[[#This Row],[Total COM]]+MargesVN[[#This Row],[EXT GIE]]+MargesVN[[#This Row],[Forfait immat]]</f>
        <v>121.024</v>
      </c>
    </row>
    <row r="867" spans="1:51" s="231" customFormat="1" ht="11.25" customHeight="1" x14ac:dyDescent="0.25">
      <c r="A867" s="401">
        <v>45</v>
      </c>
      <c r="B867" s="401" t="s">
        <v>163</v>
      </c>
      <c r="C867" s="401" t="s">
        <v>104</v>
      </c>
      <c r="D867" s="402">
        <v>46163</v>
      </c>
      <c r="E867" s="403">
        <v>46164</v>
      </c>
      <c r="F867" s="404"/>
      <c r="G867" s="404"/>
      <c r="H867" s="404"/>
      <c r="I867" s="404"/>
      <c r="J867" s="404"/>
      <c r="K867" s="404"/>
      <c r="L867" s="401" t="s">
        <v>262</v>
      </c>
      <c r="M867" s="401">
        <v>513617</v>
      </c>
      <c r="N867" s="401">
        <v>3617</v>
      </c>
      <c r="O867" s="401" t="s">
        <v>4065</v>
      </c>
      <c r="P867" s="405" t="s">
        <v>4066</v>
      </c>
      <c r="Q867" s="401" t="s">
        <v>93</v>
      </c>
      <c r="R867" s="406">
        <v>33555.67</v>
      </c>
      <c r="S867" s="406">
        <v>1741.66</v>
      </c>
      <c r="T867" s="407">
        <f t="shared" si="156"/>
        <v>35297.33</v>
      </c>
      <c r="U867" s="408">
        <v>15</v>
      </c>
      <c r="V867" s="406">
        <v>1422.77</v>
      </c>
      <c r="W867" s="409">
        <v>95</v>
      </c>
      <c r="X867" s="410"/>
      <c r="Y867" s="409">
        <f t="shared" si="157"/>
        <v>1327.77</v>
      </c>
      <c r="Z867" s="411">
        <f t="shared" si="158"/>
        <v>4.0308147953400437E-2</v>
      </c>
      <c r="AA867" s="410">
        <v>-916.67</v>
      </c>
      <c r="AB867" s="409">
        <v>0</v>
      </c>
      <c r="AC867" s="409"/>
      <c r="AD867" s="409"/>
      <c r="AE867" s="412">
        <v>0.08</v>
      </c>
      <c r="AF867" s="412">
        <v>7.0000000000000007E-2</v>
      </c>
      <c r="AG867" s="409">
        <f t="shared" si="159"/>
        <v>106.2216</v>
      </c>
      <c r="AH867" s="409"/>
      <c r="AI867" s="409">
        <f t="shared" si="160"/>
        <v>106.2216</v>
      </c>
      <c r="AJ867" s="401" t="s">
        <v>149</v>
      </c>
      <c r="AK867" s="401">
        <v>30</v>
      </c>
      <c r="AL867" s="408">
        <v>50</v>
      </c>
      <c r="AM867" s="413">
        <f t="shared" si="161"/>
        <v>1</v>
      </c>
      <c r="AN867" s="413">
        <f t="shared" si="162"/>
        <v>1</v>
      </c>
      <c r="AO867" s="413"/>
      <c r="AP867" s="413"/>
      <c r="AQ867" s="413">
        <f t="shared" si="163"/>
        <v>1</v>
      </c>
      <c r="AR867" s="414" t="str">
        <f>IF(A867="","",VLOOKUP(A867,'Base Sites'!A:B,2,FALSE))</f>
        <v>Valauto Arras</v>
      </c>
      <c r="AS867" s="414" t="str">
        <f t="shared" si="164"/>
        <v>VOLKSWAGEN</v>
      </c>
      <c r="AT867" s="413"/>
      <c r="AU867" s="415" t="str">
        <f>IF(A867="","",VLOOKUP(L867,'Base Vendeurs'!A:B,2,FALSE))</f>
        <v>Valauto Arras</v>
      </c>
      <c r="AV867" s="409">
        <f t="shared" si="165"/>
        <v>1422.77</v>
      </c>
      <c r="AW867" s="411">
        <f t="shared" si="166"/>
        <v>4.0308147953400437E-2</v>
      </c>
      <c r="AX867" s="415" t="str">
        <f t="shared" si="167"/>
        <v>NON</v>
      </c>
      <c r="AY867" s="231">
        <f>+MargesVN[[#This Row],[Total COM]]+MargesVN[[#This Row],[EXT GIE]]+MargesVN[[#This Row],[Forfait immat]]</f>
        <v>186.2216</v>
      </c>
    </row>
    <row r="868" spans="1:51" s="384" customFormat="1" ht="11.25" customHeight="1" x14ac:dyDescent="0.25">
      <c r="A868" s="319">
        <v>45</v>
      </c>
      <c r="B868" s="319" t="s">
        <v>163</v>
      </c>
      <c r="C868" s="319" t="s">
        <v>104</v>
      </c>
      <c r="D868" s="320">
        <v>46107</v>
      </c>
      <c r="E868" s="321">
        <v>46108</v>
      </c>
      <c r="F868" s="322"/>
      <c r="G868" s="322"/>
      <c r="H868" s="322"/>
      <c r="I868" s="322"/>
      <c r="J868" s="322"/>
      <c r="K868" s="322">
        <v>0</v>
      </c>
      <c r="L868" s="319" t="s">
        <v>262</v>
      </c>
      <c r="M868" s="319">
        <v>513618</v>
      </c>
      <c r="N868" s="319">
        <v>3618</v>
      </c>
      <c r="O868" s="319" t="s">
        <v>2548</v>
      </c>
      <c r="P868" s="323" t="s">
        <v>2549</v>
      </c>
      <c r="Q868" s="319" t="s">
        <v>26</v>
      </c>
      <c r="R868" s="324">
        <v>48155</v>
      </c>
      <c r="S868" s="324">
        <v>3695.84</v>
      </c>
      <c r="T868" s="325">
        <f t="shared" si="156"/>
        <v>51850.84</v>
      </c>
      <c r="U868" s="326">
        <v>9</v>
      </c>
      <c r="V868" s="324">
        <v>2852.22</v>
      </c>
      <c r="W868" s="327">
        <v>95</v>
      </c>
      <c r="X868" s="328"/>
      <c r="Y868" s="327">
        <f t="shared" si="157"/>
        <v>2757.22</v>
      </c>
      <c r="Z868" s="329">
        <f t="shared" si="158"/>
        <v>5.5008173445213228E-2</v>
      </c>
      <c r="AA868" s="328">
        <v>0</v>
      </c>
      <c r="AB868" s="327">
        <v>-5583.34</v>
      </c>
      <c r="AC868" s="327"/>
      <c r="AD868" s="327"/>
      <c r="AE868" s="330">
        <v>0.1</v>
      </c>
      <c r="AF868" s="330">
        <v>0.13</v>
      </c>
      <c r="AG868" s="327">
        <f t="shared" si="159"/>
        <v>275.72199999999998</v>
      </c>
      <c r="AH868" s="327"/>
      <c r="AI868" s="327">
        <f t="shared" si="160"/>
        <v>275.72199999999998</v>
      </c>
      <c r="AJ868" s="319" t="s">
        <v>164</v>
      </c>
      <c r="AK868" s="319">
        <v>30</v>
      </c>
      <c r="AL868" s="326">
        <v>50</v>
      </c>
      <c r="AM868" s="331">
        <f t="shared" si="161"/>
        <v>1</v>
      </c>
      <c r="AN868" s="331">
        <f t="shared" si="162"/>
        <v>1</v>
      </c>
      <c r="AO868" s="331"/>
      <c r="AP868" s="331"/>
      <c r="AQ868" s="331">
        <f t="shared" si="163"/>
        <v>1</v>
      </c>
      <c r="AR868" s="332" t="str">
        <f>IF(A868="","",VLOOKUP(A868,'Base Sites'!A:B,2,FALSE))</f>
        <v>Valauto Arras</v>
      </c>
      <c r="AS868" s="332" t="str">
        <f t="shared" si="164"/>
        <v>VOLKSWAGEN</v>
      </c>
      <c r="AT868" s="331"/>
      <c r="AU868" s="333" t="str">
        <f>IF(A868="","",VLOOKUP(L868,'Base Vendeurs'!A:B,2,FALSE))</f>
        <v>Valauto Arras</v>
      </c>
      <c r="AV868" s="327">
        <f t="shared" si="165"/>
        <v>2852.22</v>
      </c>
      <c r="AW868" s="329">
        <f t="shared" si="166"/>
        <v>5.5008173445213228E-2</v>
      </c>
      <c r="AX868" s="333" t="str">
        <f t="shared" si="167"/>
        <v>NON</v>
      </c>
      <c r="AY868" s="231">
        <f>+MargesVN[[#This Row],[Total COM]]+MargesVN[[#This Row],[EXT GIE]]+MargesVN[[#This Row],[Forfait immat]]</f>
        <v>355.72199999999998</v>
      </c>
    </row>
    <row r="869" spans="1:51" s="231" customFormat="1" ht="11.25" customHeight="1" x14ac:dyDescent="0.25">
      <c r="A869" s="401">
        <v>60</v>
      </c>
      <c r="B869" s="401" t="s">
        <v>163</v>
      </c>
      <c r="C869" s="401" t="s">
        <v>104</v>
      </c>
      <c r="D869" s="402">
        <v>46147</v>
      </c>
      <c r="E869" s="403">
        <v>46144</v>
      </c>
      <c r="F869" s="404"/>
      <c r="G869" s="404"/>
      <c r="H869" s="404"/>
      <c r="I869" s="404"/>
      <c r="J869" s="404"/>
      <c r="K869" s="404">
        <v>0</v>
      </c>
      <c r="L869" s="401" t="s">
        <v>445</v>
      </c>
      <c r="M869" s="401">
        <v>513620</v>
      </c>
      <c r="N869" s="401">
        <v>3620</v>
      </c>
      <c r="O869" s="401" t="s">
        <v>3624</v>
      </c>
      <c r="P869" s="405" t="s">
        <v>3625</v>
      </c>
      <c r="Q869" s="401" t="s">
        <v>157</v>
      </c>
      <c r="R869" s="406">
        <v>32700</v>
      </c>
      <c r="S869" s="406">
        <v>2450.0100000000002</v>
      </c>
      <c r="T869" s="407">
        <f t="shared" si="156"/>
        <v>35150.01</v>
      </c>
      <c r="U869" s="408">
        <v>32</v>
      </c>
      <c r="V869" s="406">
        <v>924.76</v>
      </c>
      <c r="W869" s="409">
        <v>95</v>
      </c>
      <c r="X869" s="410"/>
      <c r="Y869" s="409">
        <f t="shared" si="157"/>
        <v>829.76</v>
      </c>
      <c r="Z869" s="411">
        <f t="shared" si="158"/>
        <v>2.6308954108405658E-2</v>
      </c>
      <c r="AA869" s="410">
        <v>-4166.67</v>
      </c>
      <c r="AB869" s="409">
        <v>0</v>
      </c>
      <c r="AC869" s="409"/>
      <c r="AD869" s="409"/>
      <c r="AE869" s="412">
        <v>0.1</v>
      </c>
      <c r="AF869" s="412">
        <v>0.12</v>
      </c>
      <c r="AG869" s="409">
        <f t="shared" si="159"/>
        <v>82.975999999999999</v>
      </c>
      <c r="AH869" s="409"/>
      <c r="AI869" s="409">
        <f t="shared" si="160"/>
        <v>82.975999999999999</v>
      </c>
      <c r="AJ869" s="401" t="s">
        <v>164</v>
      </c>
      <c r="AK869" s="401">
        <v>30</v>
      </c>
      <c r="AL869" s="408">
        <v>50</v>
      </c>
      <c r="AM869" s="413">
        <f t="shared" si="161"/>
        <v>1</v>
      </c>
      <c r="AN869" s="413">
        <f t="shared" si="162"/>
        <v>1</v>
      </c>
      <c r="AO869" s="413"/>
      <c r="AP869" s="413"/>
      <c r="AQ869" s="413">
        <f t="shared" si="163"/>
        <v>1</v>
      </c>
      <c r="AR869" s="414" t="str">
        <f>IF(A869="","",VLOOKUP(A869,'Base Sites'!A:B,2,FALSE))</f>
        <v>Val de Lys Automobiles</v>
      </c>
      <c r="AS869" s="414" t="str">
        <f t="shared" si="164"/>
        <v>VOLKSWAGEN</v>
      </c>
      <c r="AT869" s="413"/>
      <c r="AU869" s="415" t="str">
        <f>IF(A869="","",VLOOKUP(L869,'Base Vendeurs'!A:B,2,FALSE))</f>
        <v xml:space="preserve">Val de Lys </v>
      </c>
      <c r="AV869" s="409">
        <f t="shared" si="165"/>
        <v>924.76</v>
      </c>
      <c r="AW869" s="411">
        <f t="shared" si="166"/>
        <v>2.6308954108405658E-2</v>
      </c>
      <c r="AX869" s="415" t="str">
        <f t="shared" si="167"/>
        <v>NON</v>
      </c>
      <c r="AY869" s="231">
        <f>+MargesVN[[#This Row],[Total COM]]+MargesVN[[#This Row],[EXT GIE]]+MargesVN[[#This Row],[Forfait immat]]</f>
        <v>162.976</v>
      </c>
    </row>
    <row r="870" spans="1:51" s="231" customFormat="1" ht="11.25" customHeight="1" x14ac:dyDescent="0.25">
      <c r="A870" s="401">
        <v>60</v>
      </c>
      <c r="B870" s="401" t="s">
        <v>163</v>
      </c>
      <c r="C870" s="401" t="s">
        <v>104</v>
      </c>
      <c r="D870" s="402">
        <v>46154</v>
      </c>
      <c r="E870" s="403">
        <v>46154</v>
      </c>
      <c r="F870" s="404"/>
      <c r="G870" s="404"/>
      <c r="H870" s="404"/>
      <c r="I870" s="404"/>
      <c r="J870" s="404"/>
      <c r="K870" s="404">
        <v>0</v>
      </c>
      <c r="L870" s="401" t="s">
        <v>444</v>
      </c>
      <c r="M870" s="401">
        <v>513621</v>
      </c>
      <c r="N870" s="401">
        <v>3621</v>
      </c>
      <c r="O870" s="401" t="s">
        <v>4059</v>
      </c>
      <c r="P870" s="405" t="s">
        <v>4060</v>
      </c>
      <c r="Q870" s="401" t="s">
        <v>93</v>
      </c>
      <c r="R870" s="406">
        <v>31472.33</v>
      </c>
      <c r="S870" s="406">
        <v>1633.34</v>
      </c>
      <c r="T870" s="407">
        <f t="shared" si="156"/>
        <v>33105.67</v>
      </c>
      <c r="U870" s="408">
        <v>26</v>
      </c>
      <c r="V870" s="406">
        <v>539.35</v>
      </c>
      <c r="W870" s="409">
        <v>95</v>
      </c>
      <c r="X870" s="410"/>
      <c r="Y870" s="409">
        <f t="shared" si="157"/>
        <v>444.35</v>
      </c>
      <c r="Z870" s="411">
        <f t="shared" si="158"/>
        <v>1.6291771167899639E-2</v>
      </c>
      <c r="AA870" s="410">
        <v>0</v>
      </c>
      <c r="AB870" s="409">
        <v>0</v>
      </c>
      <c r="AC870" s="409"/>
      <c r="AD870" s="409"/>
      <c r="AE870" s="412">
        <v>0.1</v>
      </c>
      <c r="AF870" s="412">
        <v>0.08</v>
      </c>
      <c r="AG870" s="409">
        <f t="shared" si="159"/>
        <v>44.435000000000002</v>
      </c>
      <c r="AH870" s="409"/>
      <c r="AI870" s="409">
        <f t="shared" si="160"/>
        <v>44.435000000000002</v>
      </c>
      <c r="AJ870" s="401" t="s">
        <v>149</v>
      </c>
      <c r="AK870" s="401">
        <v>30</v>
      </c>
      <c r="AL870" s="408">
        <v>100</v>
      </c>
      <c r="AM870" s="413">
        <f t="shared" si="161"/>
        <v>1</v>
      </c>
      <c r="AN870" s="413">
        <f t="shared" si="162"/>
        <v>1</v>
      </c>
      <c r="AO870" s="413"/>
      <c r="AP870" s="413"/>
      <c r="AQ870" s="413">
        <f t="shared" si="163"/>
        <v>1</v>
      </c>
      <c r="AR870" s="414" t="str">
        <f>IF(A870="","",VLOOKUP(A870,'Base Sites'!A:B,2,FALSE))</f>
        <v>Val de Lys Automobiles</v>
      </c>
      <c r="AS870" s="414" t="str">
        <f t="shared" si="164"/>
        <v>VOLKSWAGEN</v>
      </c>
      <c r="AT870" s="413"/>
      <c r="AU870" s="415" t="str">
        <f>IF(A870="","",VLOOKUP(L870,'Base Vendeurs'!A:B,2,FALSE))</f>
        <v xml:space="preserve">Val de Lys </v>
      </c>
      <c r="AV870" s="409">
        <f t="shared" si="165"/>
        <v>539.35</v>
      </c>
      <c r="AW870" s="411">
        <f t="shared" si="166"/>
        <v>1.6291771167899639E-2</v>
      </c>
      <c r="AX870" s="415" t="str">
        <f t="shared" si="167"/>
        <v>NON</v>
      </c>
      <c r="AY870" s="231">
        <f>+MargesVN[[#This Row],[Total COM]]+MargesVN[[#This Row],[EXT GIE]]+MargesVN[[#This Row],[Forfait immat]]</f>
        <v>174.435</v>
      </c>
    </row>
    <row r="871" spans="1:51" s="231" customFormat="1" ht="11.25" customHeight="1" x14ac:dyDescent="0.25">
      <c r="A871" s="401">
        <v>60</v>
      </c>
      <c r="B871" s="401" t="s">
        <v>163</v>
      </c>
      <c r="C871" s="401" t="s">
        <v>104</v>
      </c>
      <c r="D871" s="402">
        <v>46147</v>
      </c>
      <c r="E871" s="403">
        <v>46148</v>
      </c>
      <c r="F871" s="404"/>
      <c r="G871" s="404"/>
      <c r="H871" s="404"/>
      <c r="I871" s="404"/>
      <c r="J871" s="404"/>
      <c r="K871" s="404">
        <v>0</v>
      </c>
      <c r="L871" s="401" t="s">
        <v>365</v>
      </c>
      <c r="M871" s="401">
        <v>513622</v>
      </c>
      <c r="N871" s="401">
        <v>3622</v>
      </c>
      <c r="O871" s="401" t="s">
        <v>4085</v>
      </c>
      <c r="P871" s="405" t="s">
        <v>4086</v>
      </c>
      <c r="Q871" s="401" t="s">
        <v>93</v>
      </c>
      <c r="R871" s="406">
        <v>31472.33</v>
      </c>
      <c r="S871" s="406">
        <v>1633.34</v>
      </c>
      <c r="T871" s="407">
        <f t="shared" si="156"/>
        <v>33105.67</v>
      </c>
      <c r="U871" s="408">
        <v>14</v>
      </c>
      <c r="V871" s="406">
        <v>720.88</v>
      </c>
      <c r="W871" s="409">
        <v>95</v>
      </c>
      <c r="X871" s="410"/>
      <c r="Y871" s="409">
        <f t="shared" si="157"/>
        <v>625.88</v>
      </c>
      <c r="Z871" s="411">
        <f t="shared" si="158"/>
        <v>2.1775121905099643E-2</v>
      </c>
      <c r="AA871" s="410">
        <v>-2553.92</v>
      </c>
      <c r="AB871" s="409">
        <v>0</v>
      </c>
      <c r="AC871" s="409"/>
      <c r="AD871" s="409"/>
      <c r="AE871" s="412">
        <v>0.12</v>
      </c>
      <c r="AF871" s="412">
        <v>0.12</v>
      </c>
      <c r="AG871" s="409">
        <f t="shared" si="159"/>
        <v>75.105599999999995</v>
      </c>
      <c r="AH871" s="409"/>
      <c r="AI871" s="409">
        <f t="shared" si="160"/>
        <v>75.105599999999995</v>
      </c>
      <c r="AJ871" s="401" t="s">
        <v>149</v>
      </c>
      <c r="AK871" s="401">
        <v>30</v>
      </c>
      <c r="AL871" s="408"/>
      <c r="AM871" s="413">
        <f t="shared" si="161"/>
        <v>0</v>
      </c>
      <c r="AN871" s="413">
        <f t="shared" si="162"/>
        <v>1</v>
      </c>
      <c r="AO871" s="413"/>
      <c r="AP871" s="413"/>
      <c r="AQ871" s="413">
        <f t="shared" si="163"/>
        <v>0</v>
      </c>
      <c r="AR871" s="414" t="str">
        <f>IF(A871="","",VLOOKUP(A871,'Base Sites'!A:B,2,FALSE))</f>
        <v>Val de Lys Automobiles</v>
      </c>
      <c r="AS871" s="414" t="str">
        <f t="shared" si="164"/>
        <v>VOLKSWAGEN</v>
      </c>
      <c r="AT871" s="413"/>
      <c r="AU871" s="415" t="str">
        <f>IF(A871="","",VLOOKUP(L871,'Base Vendeurs'!A:B,2,FALSE))</f>
        <v xml:space="preserve">Val de Lys </v>
      </c>
      <c r="AV871" s="409">
        <f t="shared" si="165"/>
        <v>720.88</v>
      </c>
      <c r="AW871" s="411">
        <f t="shared" si="166"/>
        <v>2.1775121905099643E-2</v>
      </c>
      <c r="AX871" s="415" t="str">
        <f t="shared" si="167"/>
        <v>NON</v>
      </c>
      <c r="AY871" s="231">
        <f>+MargesVN[[#This Row],[Total COM]]+MargesVN[[#This Row],[EXT GIE]]+MargesVN[[#This Row],[Forfait immat]]</f>
        <v>105.1056</v>
      </c>
    </row>
    <row r="872" spans="1:51" s="231" customFormat="1" ht="11.25" customHeight="1" x14ac:dyDescent="0.25">
      <c r="A872" s="401">
        <v>60</v>
      </c>
      <c r="B872" s="401" t="s">
        <v>163</v>
      </c>
      <c r="C872" s="401" t="s">
        <v>104</v>
      </c>
      <c r="D872" s="402">
        <v>46164</v>
      </c>
      <c r="E872" s="403">
        <v>46167</v>
      </c>
      <c r="F872" s="404"/>
      <c r="G872" s="404"/>
      <c r="H872" s="404"/>
      <c r="I872" s="404"/>
      <c r="J872" s="404"/>
      <c r="K872" s="404">
        <v>0</v>
      </c>
      <c r="L872" s="401" t="s">
        <v>365</v>
      </c>
      <c r="M872" s="401">
        <v>513627</v>
      </c>
      <c r="N872" s="401">
        <v>3627</v>
      </c>
      <c r="O872" s="401" t="s">
        <v>4253</v>
      </c>
      <c r="P872" s="405" t="s">
        <v>4254</v>
      </c>
      <c r="Q872" s="401" t="s">
        <v>177</v>
      </c>
      <c r="R872" s="406">
        <v>37605</v>
      </c>
      <c r="S872" s="406">
        <v>4250.01</v>
      </c>
      <c r="T872" s="407">
        <f t="shared" si="156"/>
        <v>41855.01</v>
      </c>
      <c r="U872" s="408">
        <v>32</v>
      </c>
      <c r="V872" s="406">
        <v>2634.86</v>
      </c>
      <c r="W872" s="409">
        <v>95</v>
      </c>
      <c r="X872" s="410"/>
      <c r="Y872" s="409">
        <f t="shared" si="157"/>
        <v>2539.86</v>
      </c>
      <c r="Z872" s="411">
        <f t="shared" si="158"/>
        <v>6.2952081483196393E-2</v>
      </c>
      <c r="AA872" s="410">
        <v>-5860</v>
      </c>
      <c r="AB872" s="409">
        <v>0</v>
      </c>
      <c r="AC872" s="409"/>
      <c r="AD872" s="409"/>
      <c r="AE872" s="412">
        <v>0.1</v>
      </c>
      <c r="AF872" s="412">
        <v>0.12</v>
      </c>
      <c r="AG872" s="409">
        <f t="shared" si="159"/>
        <v>253.98600000000002</v>
      </c>
      <c r="AH872" s="409"/>
      <c r="AI872" s="409">
        <f t="shared" si="160"/>
        <v>253.98600000000002</v>
      </c>
      <c r="AJ872" s="401" t="s">
        <v>164</v>
      </c>
      <c r="AK872" s="401">
        <v>30</v>
      </c>
      <c r="AL872" s="408"/>
      <c r="AM872" s="413">
        <f t="shared" si="161"/>
        <v>0</v>
      </c>
      <c r="AN872" s="413">
        <f t="shared" si="162"/>
        <v>1</v>
      </c>
      <c r="AO872" s="413"/>
      <c r="AP872" s="413"/>
      <c r="AQ872" s="413">
        <f t="shared" si="163"/>
        <v>0</v>
      </c>
      <c r="AR872" s="414" t="str">
        <f>IF(A872="","",VLOOKUP(A872,'Base Sites'!A:B,2,FALSE))</f>
        <v>Val de Lys Automobiles</v>
      </c>
      <c r="AS872" s="414" t="str">
        <f t="shared" si="164"/>
        <v>VOLKSWAGEN</v>
      </c>
      <c r="AT872" s="413"/>
      <c r="AU872" s="415" t="str">
        <f>IF(A872="","",VLOOKUP(L872,'Base Vendeurs'!A:B,2,FALSE))</f>
        <v xml:space="preserve">Val de Lys </v>
      </c>
      <c r="AV872" s="409">
        <f t="shared" si="165"/>
        <v>2634.86</v>
      </c>
      <c r="AW872" s="411">
        <f t="shared" si="166"/>
        <v>6.2952081483196393E-2</v>
      </c>
      <c r="AX872" s="415" t="str">
        <f t="shared" si="167"/>
        <v>NON</v>
      </c>
      <c r="AY872" s="231">
        <f>+MargesVN[[#This Row],[Total COM]]+MargesVN[[#This Row],[EXT GIE]]+MargesVN[[#This Row],[Forfait immat]]</f>
        <v>283.98599999999999</v>
      </c>
    </row>
    <row r="873" spans="1:51" s="231" customFormat="1" ht="11.25" customHeight="1" x14ac:dyDescent="0.25">
      <c r="A873" s="401">
        <v>60</v>
      </c>
      <c r="B873" s="401" t="s">
        <v>163</v>
      </c>
      <c r="C873" s="401" t="s">
        <v>104</v>
      </c>
      <c r="D873" s="402">
        <v>46148</v>
      </c>
      <c r="E873" s="403">
        <v>46149</v>
      </c>
      <c r="F873" s="404"/>
      <c r="G873" s="404"/>
      <c r="H873" s="404"/>
      <c r="I873" s="404"/>
      <c r="J873" s="404"/>
      <c r="K873" s="404">
        <v>0</v>
      </c>
      <c r="L873" s="401" t="s">
        <v>444</v>
      </c>
      <c r="M873" s="401">
        <v>513628</v>
      </c>
      <c r="N873" s="401">
        <v>3628</v>
      </c>
      <c r="O873" s="401" t="s">
        <v>4144</v>
      </c>
      <c r="P873" s="405" t="s">
        <v>4145</v>
      </c>
      <c r="Q873" s="401" t="s">
        <v>107</v>
      </c>
      <c r="R873" s="406">
        <v>23872.33</v>
      </c>
      <c r="S873" s="406">
        <v>1025</v>
      </c>
      <c r="T873" s="407">
        <f t="shared" si="156"/>
        <v>24897.33</v>
      </c>
      <c r="U873" s="408">
        <v>14</v>
      </c>
      <c r="V873" s="406">
        <v>813</v>
      </c>
      <c r="W873" s="409">
        <v>95</v>
      </c>
      <c r="X873" s="410"/>
      <c r="Y873" s="409">
        <f t="shared" si="157"/>
        <v>718</v>
      </c>
      <c r="Z873" s="411">
        <f t="shared" si="158"/>
        <v>3.2654103873788871E-2</v>
      </c>
      <c r="AA873" s="410">
        <v>-3349.99</v>
      </c>
      <c r="AB873" s="409">
        <v>0</v>
      </c>
      <c r="AC873" s="409"/>
      <c r="AD873" s="409"/>
      <c r="AE873" s="412">
        <v>0.12</v>
      </c>
      <c r="AF873" s="412">
        <v>0.12</v>
      </c>
      <c r="AG873" s="409">
        <f t="shared" si="159"/>
        <v>86.16</v>
      </c>
      <c r="AH873" s="409"/>
      <c r="AI873" s="409">
        <f t="shared" si="160"/>
        <v>86.16</v>
      </c>
      <c r="AJ873" s="401" t="s">
        <v>149</v>
      </c>
      <c r="AK873" s="401">
        <v>30</v>
      </c>
      <c r="AL873" s="408"/>
      <c r="AM873" s="413">
        <f t="shared" si="161"/>
        <v>0</v>
      </c>
      <c r="AN873" s="413">
        <f t="shared" si="162"/>
        <v>1</v>
      </c>
      <c r="AO873" s="413"/>
      <c r="AP873" s="413"/>
      <c r="AQ873" s="413">
        <f t="shared" si="163"/>
        <v>0</v>
      </c>
      <c r="AR873" s="414" t="str">
        <f>IF(A873="","",VLOOKUP(A873,'Base Sites'!A:B,2,FALSE))</f>
        <v>Val de Lys Automobiles</v>
      </c>
      <c r="AS873" s="414" t="str">
        <f t="shared" si="164"/>
        <v>VOLKSWAGEN</v>
      </c>
      <c r="AT873" s="413"/>
      <c r="AU873" s="415" t="str">
        <f>IF(A873="","",VLOOKUP(L873,'Base Vendeurs'!A:B,2,FALSE))</f>
        <v xml:space="preserve">Val de Lys </v>
      </c>
      <c r="AV873" s="409">
        <f t="shared" si="165"/>
        <v>813</v>
      </c>
      <c r="AW873" s="411">
        <f t="shared" si="166"/>
        <v>3.2654103873788871E-2</v>
      </c>
      <c r="AX873" s="415" t="str">
        <f t="shared" si="167"/>
        <v>NON</v>
      </c>
      <c r="AY873" s="231">
        <f>+MargesVN[[#This Row],[Total COM]]+MargesVN[[#This Row],[EXT GIE]]+MargesVN[[#This Row],[Forfait immat]]</f>
        <v>116.16</v>
      </c>
    </row>
    <row r="874" spans="1:51" s="231" customFormat="1" ht="11.25" customHeight="1" x14ac:dyDescent="0.25">
      <c r="A874" s="401">
        <v>45</v>
      </c>
      <c r="B874" s="401" t="s">
        <v>183</v>
      </c>
      <c r="C874" s="401" t="s">
        <v>104</v>
      </c>
      <c r="D874" s="402">
        <v>46164</v>
      </c>
      <c r="E874" s="403">
        <v>46167</v>
      </c>
      <c r="F874" s="404"/>
      <c r="G874" s="404"/>
      <c r="H874" s="404"/>
      <c r="I874" s="404" t="s">
        <v>165</v>
      </c>
      <c r="J874" s="404"/>
      <c r="K874" s="404">
        <v>11586.76</v>
      </c>
      <c r="L874" s="401" t="s">
        <v>262</v>
      </c>
      <c r="M874" s="401">
        <v>513638</v>
      </c>
      <c r="N874" s="401">
        <v>3638</v>
      </c>
      <c r="O874" s="401" t="s">
        <v>4306</v>
      </c>
      <c r="P874" s="405" t="s">
        <v>4307</v>
      </c>
      <c r="Q874" s="401" t="s">
        <v>23</v>
      </c>
      <c r="R874" s="406">
        <v>17714</v>
      </c>
      <c r="S874" s="406">
        <v>404.16</v>
      </c>
      <c r="T874" s="407">
        <f t="shared" ref="T874:T937" si="168">+R874+S874</f>
        <v>18118.16</v>
      </c>
      <c r="U874" s="408">
        <v>3</v>
      </c>
      <c r="V874" s="406">
        <v>177.79</v>
      </c>
      <c r="W874" s="409">
        <v>95</v>
      </c>
      <c r="X874" s="410"/>
      <c r="Y874" s="409">
        <f t="shared" ref="Y874:Y937" si="169">+V874-W874+X874</f>
        <v>82.789999999999992</v>
      </c>
      <c r="Z874" s="411">
        <f t="shared" ref="Z874:Z937" si="170">(V874+X874)/T874</f>
        <v>9.8128065984625368E-3</v>
      </c>
      <c r="AA874" s="410">
        <v>-1966.67</v>
      </c>
      <c r="AB874" s="409">
        <v>0</v>
      </c>
      <c r="AC874" s="409"/>
      <c r="AD874" s="409" t="s">
        <v>4404</v>
      </c>
      <c r="AE874" s="412">
        <v>0.1</v>
      </c>
      <c r="AF874" s="412">
        <v>7.0000000000000007E-2</v>
      </c>
      <c r="AG874" s="409">
        <f t="shared" ref="AG874:AG937" si="171">+Y874*AE874</f>
        <v>8.2789999999999999</v>
      </c>
      <c r="AH874" s="409"/>
      <c r="AI874" s="409">
        <f t="shared" ref="AI874:AI937" si="172">+AG874+AH874</f>
        <v>8.2789999999999999</v>
      </c>
      <c r="AJ874" s="401" t="s">
        <v>164</v>
      </c>
      <c r="AK874" s="401">
        <v>30</v>
      </c>
      <c r="AL874" s="408"/>
      <c r="AM874" s="413">
        <f t="shared" ref="AM874:AM937" si="173">IF(AL874&gt;0,100%,0%)</f>
        <v>0</v>
      </c>
      <c r="AN874" s="413">
        <f t="shared" ref="AN874:AN937" si="174">IF(A874&gt;0,1,"")</f>
        <v>1</v>
      </c>
      <c r="AO874" s="413"/>
      <c r="AP874" s="413"/>
      <c r="AQ874" s="413">
        <f t="shared" ref="AQ874:AQ937" si="175">IF(AN874="","",+AM874/AN874)</f>
        <v>0</v>
      </c>
      <c r="AR874" s="414" t="str">
        <f>IF(A874="","",VLOOKUP(A874,'Base Sites'!A:B,2,FALSE))</f>
        <v>Valauto Arras</v>
      </c>
      <c r="AS874" s="414" t="str">
        <f t="shared" ref="AS874:AS937" si="176">IF(C874="VW","VOLKSWAGEN",IF(C874="SE","SEAT",IF(C874="NI","NISSAN",IF(C874="HY","HYUNDAI",IF(C874="VU","VUL",IF(C874="sk","SKODA",IF(C874="ltsk","SKODA",IF(C874="CUPRA","CUPRA",IF(C874="AUDI","AUDI","")))))))))</f>
        <v>VOLKSWAGEN</v>
      </c>
      <c r="AT874" s="413"/>
      <c r="AU874" s="415" t="str">
        <f>IF(A874="","",VLOOKUP(L874,'Base Vendeurs'!A:B,2,FALSE))</f>
        <v>Valauto Arras</v>
      </c>
      <c r="AV874" s="409">
        <f t="shared" ref="AV874:AV937" si="177">+V874+AO874</f>
        <v>177.79</v>
      </c>
      <c r="AW874" s="411">
        <f t="shared" ref="AW874:AW937" si="178">IF(A874="","",+AV874/T874)</f>
        <v>9.8128065984625368E-3</v>
      </c>
      <c r="AX874" s="415" t="str">
        <f t="shared" ref="AX874:AX937" si="179">IF(AV874&lt;0,"OUI","NON")</f>
        <v>NON</v>
      </c>
      <c r="AY874" s="231">
        <f>+MargesVN[[#This Row],[Total COM]]+MargesVN[[#This Row],[EXT GIE]]+MargesVN[[#This Row],[Forfait immat]]</f>
        <v>38.278999999999996</v>
      </c>
    </row>
    <row r="875" spans="1:51" s="231" customFormat="1" ht="11.25" customHeight="1" x14ac:dyDescent="0.25">
      <c r="A875" s="354">
        <v>45</v>
      </c>
      <c r="B875" s="354" t="s">
        <v>163</v>
      </c>
      <c r="C875" s="354" t="s">
        <v>104</v>
      </c>
      <c r="D875" s="355">
        <v>46127</v>
      </c>
      <c r="E875" s="356">
        <v>46128</v>
      </c>
      <c r="F875" s="357"/>
      <c r="G875" s="357"/>
      <c r="H875" s="357"/>
      <c r="I875" s="357" t="s">
        <v>165</v>
      </c>
      <c r="J875" s="357" t="s">
        <v>165</v>
      </c>
      <c r="K875" s="357">
        <v>-4500</v>
      </c>
      <c r="L875" s="354" t="s">
        <v>443</v>
      </c>
      <c r="M875" s="354">
        <v>513645</v>
      </c>
      <c r="N875" s="354">
        <v>3645</v>
      </c>
      <c r="O875" s="354" t="s">
        <v>3338</v>
      </c>
      <c r="P875" s="358" t="s">
        <v>3339</v>
      </c>
      <c r="Q875" s="354" t="s">
        <v>107</v>
      </c>
      <c r="R875" s="359">
        <v>25139</v>
      </c>
      <c r="S875" s="359">
        <v>1025</v>
      </c>
      <c r="T875" s="360">
        <f t="shared" si="168"/>
        <v>26164</v>
      </c>
      <c r="U875" s="361">
        <v>7</v>
      </c>
      <c r="V875" s="359">
        <v>944.8</v>
      </c>
      <c r="W875" s="362">
        <v>95</v>
      </c>
      <c r="X875" s="363"/>
      <c r="Y875" s="362">
        <f t="shared" si="169"/>
        <v>849.8</v>
      </c>
      <c r="Z875" s="364">
        <f t="shared" si="170"/>
        <v>3.6110686439382353E-2</v>
      </c>
      <c r="AA875" s="363">
        <v>0</v>
      </c>
      <c r="AB875" s="362">
        <v>-3349.99</v>
      </c>
      <c r="AC875" s="362"/>
      <c r="AD875" s="362" t="s">
        <v>2019</v>
      </c>
      <c r="AE875" s="365">
        <v>0.1</v>
      </c>
      <c r="AF875" s="365">
        <v>7.0000000000000007E-2</v>
      </c>
      <c r="AG875" s="362">
        <f t="shared" si="171"/>
        <v>84.98</v>
      </c>
      <c r="AH875" s="362"/>
      <c r="AI875" s="362">
        <f t="shared" si="172"/>
        <v>84.98</v>
      </c>
      <c r="AJ875" s="354" t="s">
        <v>164</v>
      </c>
      <c r="AK875" s="354">
        <v>30</v>
      </c>
      <c r="AL875" s="361">
        <v>50</v>
      </c>
      <c r="AM875" s="366">
        <f t="shared" si="173"/>
        <v>1</v>
      </c>
      <c r="AN875" s="366">
        <f t="shared" si="174"/>
        <v>1</v>
      </c>
      <c r="AO875" s="366"/>
      <c r="AP875" s="366"/>
      <c r="AQ875" s="366">
        <f t="shared" si="175"/>
        <v>1</v>
      </c>
      <c r="AR875" s="367" t="str">
        <f>IF(A875="","",VLOOKUP(A875,'Base Sites'!A:B,2,FALSE))</f>
        <v>Valauto Arras</v>
      </c>
      <c r="AS875" s="367" t="str">
        <f t="shared" si="176"/>
        <v>VOLKSWAGEN</v>
      </c>
      <c r="AT875" s="366"/>
      <c r="AU875" s="368" t="str">
        <f>IF(A875="","",VLOOKUP(L875,'Base Vendeurs'!A:B,2,FALSE))</f>
        <v>Valauto Arras</v>
      </c>
      <c r="AV875" s="362">
        <f t="shared" si="177"/>
        <v>944.8</v>
      </c>
      <c r="AW875" s="364">
        <f t="shared" si="178"/>
        <v>3.6110686439382353E-2</v>
      </c>
      <c r="AX875" s="368" t="str">
        <f t="shared" si="179"/>
        <v>NON</v>
      </c>
      <c r="AY875" s="231">
        <f>+MargesVN[[#This Row],[Total COM]]+MargesVN[[#This Row],[EXT GIE]]+MargesVN[[#This Row],[Forfait immat]]</f>
        <v>164.98000000000002</v>
      </c>
    </row>
    <row r="876" spans="1:51" s="231" customFormat="1" ht="11.25" customHeight="1" x14ac:dyDescent="0.25">
      <c r="A876" s="354">
        <v>45</v>
      </c>
      <c r="B876" s="354" t="s">
        <v>163</v>
      </c>
      <c r="C876" s="354" t="s">
        <v>104</v>
      </c>
      <c r="D876" s="355">
        <v>46125</v>
      </c>
      <c r="E876" s="356">
        <v>46125</v>
      </c>
      <c r="F876" s="357"/>
      <c r="G876" s="357"/>
      <c r="H876" s="357"/>
      <c r="I876" s="357"/>
      <c r="J876" s="357"/>
      <c r="K876" s="357">
        <v>0</v>
      </c>
      <c r="L876" s="354" t="s">
        <v>2420</v>
      </c>
      <c r="M876" s="354">
        <v>513646</v>
      </c>
      <c r="N876" s="354">
        <v>3646</v>
      </c>
      <c r="O876" s="354" t="s">
        <v>3405</v>
      </c>
      <c r="P876" s="358" t="s">
        <v>3406</v>
      </c>
      <c r="Q876" s="354" t="s">
        <v>26</v>
      </c>
      <c r="R876" s="359">
        <v>36696.67</v>
      </c>
      <c r="S876" s="359">
        <v>2358.34</v>
      </c>
      <c r="T876" s="360">
        <f t="shared" si="168"/>
        <v>39055.009999999995</v>
      </c>
      <c r="U876" s="361">
        <v>12</v>
      </c>
      <c r="V876" s="359">
        <v>327.7</v>
      </c>
      <c r="W876" s="362">
        <v>95</v>
      </c>
      <c r="X876" s="363"/>
      <c r="Y876" s="362">
        <f t="shared" si="169"/>
        <v>232.7</v>
      </c>
      <c r="Z876" s="364">
        <f t="shared" si="170"/>
        <v>8.3907288719168183E-3</v>
      </c>
      <c r="AA876" s="363">
        <v>0</v>
      </c>
      <c r="AB876" s="362">
        <v>-3510</v>
      </c>
      <c r="AC876" s="362"/>
      <c r="AD876" s="362"/>
      <c r="AE876" s="365">
        <v>0.1</v>
      </c>
      <c r="AF876" s="365">
        <v>7.0000000000000007E-2</v>
      </c>
      <c r="AG876" s="362">
        <f t="shared" si="171"/>
        <v>23.27</v>
      </c>
      <c r="AH876" s="362"/>
      <c r="AI876" s="362">
        <f t="shared" si="172"/>
        <v>23.27</v>
      </c>
      <c r="AJ876" s="354" t="s">
        <v>149</v>
      </c>
      <c r="AK876" s="354">
        <v>30</v>
      </c>
      <c r="AL876" s="361">
        <v>50</v>
      </c>
      <c r="AM876" s="366">
        <f t="shared" si="173"/>
        <v>1</v>
      </c>
      <c r="AN876" s="366">
        <f t="shared" si="174"/>
        <v>1</v>
      </c>
      <c r="AO876" s="366"/>
      <c r="AP876" s="366"/>
      <c r="AQ876" s="366">
        <f t="shared" si="175"/>
        <v>1</v>
      </c>
      <c r="AR876" s="367" t="str">
        <f>IF(A876="","",VLOOKUP(A876,'Base Sites'!A:B,2,FALSE))</f>
        <v>Valauto Arras</v>
      </c>
      <c r="AS876" s="367" t="str">
        <f t="shared" si="176"/>
        <v>VOLKSWAGEN</v>
      </c>
      <c r="AT876" s="366"/>
      <c r="AU876" s="368" t="str">
        <f>IF(A876="","",VLOOKUP(L876,'Base Vendeurs'!A:B,2,FALSE))</f>
        <v>Valauto Arras</v>
      </c>
      <c r="AV876" s="362">
        <f t="shared" si="177"/>
        <v>327.7</v>
      </c>
      <c r="AW876" s="364">
        <f t="shared" si="178"/>
        <v>8.3907288719168183E-3</v>
      </c>
      <c r="AX876" s="368" t="str">
        <f t="shared" si="179"/>
        <v>NON</v>
      </c>
      <c r="AY876" s="231">
        <f>+MargesVN[[#This Row],[Total COM]]+MargesVN[[#This Row],[EXT GIE]]+MargesVN[[#This Row],[Forfait immat]]</f>
        <v>103.27</v>
      </c>
    </row>
    <row r="877" spans="1:51" s="231" customFormat="1" ht="11.25" customHeight="1" x14ac:dyDescent="0.25">
      <c r="A877" s="45">
        <v>30</v>
      </c>
      <c r="B877" s="45" t="s">
        <v>163</v>
      </c>
      <c r="C877" s="45" t="s">
        <v>29</v>
      </c>
      <c r="D877" s="44">
        <v>46031</v>
      </c>
      <c r="E877" s="65">
        <v>46034</v>
      </c>
      <c r="F877" s="35"/>
      <c r="G877" s="35"/>
      <c r="H877" s="35"/>
      <c r="I877" s="35"/>
      <c r="J877" s="35"/>
      <c r="K877" s="35">
        <v>0</v>
      </c>
      <c r="L877" s="45" t="s">
        <v>219</v>
      </c>
      <c r="M877" s="45">
        <v>513724</v>
      </c>
      <c r="N877" s="45">
        <v>3724</v>
      </c>
      <c r="O877" s="45" t="s">
        <v>650</v>
      </c>
      <c r="P877" s="66" t="s">
        <v>406</v>
      </c>
      <c r="Q877" s="45" t="s">
        <v>378</v>
      </c>
      <c r="R877" s="47">
        <v>34875</v>
      </c>
      <c r="S877" s="47">
        <v>1175</v>
      </c>
      <c r="T877" s="48">
        <f t="shared" si="168"/>
        <v>36050</v>
      </c>
      <c r="U877" s="49">
        <v>32</v>
      </c>
      <c r="V877" s="47">
        <v>531.14</v>
      </c>
      <c r="W877" s="46">
        <v>35</v>
      </c>
      <c r="X877" s="50"/>
      <c r="Y877" s="46">
        <f t="shared" si="169"/>
        <v>496.14</v>
      </c>
      <c r="Z877" s="51">
        <f t="shared" si="170"/>
        <v>1.4733425797503467E-2</v>
      </c>
      <c r="AA877" s="50">
        <v>0</v>
      </c>
      <c r="AB877" s="46">
        <v>0</v>
      </c>
      <c r="AC877" s="46"/>
      <c r="AD877" s="46"/>
      <c r="AE877" s="52">
        <v>0.1</v>
      </c>
      <c r="AF877" s="52">
        <v>0.1</v>
      </c>
      <c r="AG877" s="46">
        <f t="shared" si="171"/>
        <v>49.614000000000004</v>
      </c>
      <c r="AH877" s="46"/>
      <c r="AI877" s="46">
        <f t="shared" si="172"/>
        <v>49.614000000000004</v>
      </c>
      <c r="AJ877" s="45" t="s">
        <v>164</v>
      </c>
      <c r="AK877" s="45">
        <v>0</v>
      </c>
      <c r="AL877" s="49">
        <v>20</v>
      </c>
      <c r="AM877" s="238">
        <f t="shared" si="173"/>
        <v>1</v>
      </c>
      <c r="AN877" s="238">
        <f t="shared" si="174"/>
        <v>1</v>
      </c>
      <c r="AO877" s="238"/>
      <c r="AP877" s="238"/>
      <c r="AQ877" s="238">
        <f t="shared" si="175"/>
        <v>1</v>
      </c>
      <c r="AR877" s="96" t="str">
        <f>IF(A877="","",VLOOKUP(A877,'Base Sites'!A:B,2,FALSE))</f>
        <v>Valauto Lambersart VW</v>
      </c>
      <c r="AS877" s="96" t="str">
        <f t="shared" si="176"/>
        <v>SKODA</v>
      </c>
      <c r="AT877" s="238"/>
      <c r="AU877" s="231" t="str">
        <f>IF(A877="","",VLOOKUP(L877,'Base Vendeurs'!A:B,2,FALSE))</f>
        <v>Sociétés NORD</v>
      </c>
      <c r="AV877" s="46">
        <f t="shared" si="177"/>
        <v>531.14</v>
      </c>
      <c r="AW877" s="51">
        <f t="shared" si="178"/>
        <v>1.4733425797503467E-2</v>
      </c>
      <c r="AX877" s="237" t="str">
        <f t="shared" si="179"/>
        <v>NON</v>
      </c>
      <c r="AY877" s="231">
        <f>+MargesVN[[#This Row],[Total COM]]+MargesVN[[#This Row],[EXT GIE]]+MargesVN[[#This Row],[Forfait immat]]</f>
        <v>69.614000000000004</v>
      </c>
    </row>
    <row r="878" spans="1:51" s="231" customFormat="1" ht="11.25" customHeight="1" x14ac:dyDescent="0.25">
      <c r="A878" s="354">
        <v>45</v>
      </c>
      <c r="B878" s="354" t="s">
        <v>183</v>
      </c>
      <c r="C878" s="354" t="s">
        <v>104</v>
      </c>
      <c r="D878" s="355">
        <v>46135</v>
      </c>
      <c r="E878" s="356">
        <v>46135</v>
      </c>
      <c r="F878" s="357"/>
      <c r="G878" s="357"/>
      <c r="H878" s="357"/>
      <c r="I878" s="357" t="s">
        <v>165</v>
      </c>
      <c r="J878" s="357"/>
      <c r="K878" s="357">
        <v>-210.24</v>
      </c>
      <c r="L878" s="354" t="s">
        <v>443</v>
      </c>
      <c r="M878" s="354">
        <v>513737</v>
      </c>
      <c r="N878" s="354">
        <v>3737</v>
      </c>
      <c r="O878" s="354" t="s">
        <v>3340</v>
      </c>
      <c r="P878" s="358" t="s">
        <v>3341</v>
      </c>
      <c r="Q878" s="354" t="s">
        <v>107</v>
      </c>
      <c r="R878" s="359">
        <v>23872.33</v>
      </c>
      <c r="S878" s="359">
        <v>1025</v>
      </c>
      <c r="T878" s="360">
        <f t="shared" si="168"/>
        <v>24897.33</v>
      </c>
      <c r="U878" s="361">
        <v>23</v>
      </c>
      <c r="V878" s="359">
        <v>937.8</v>
      </c>
      <c r="W878" s="362">
        <v>95</v>
      </c>
      <c r="X878" s="363"/>
      <c r="Y878" s="362">
        <f t="shared" si="169"/>
        <v>842.8</v>
      </c>
      <c r="Z878" s="364">
        <f t="shared" si="170"/>
        <v>3.7666689560687826E-2</v>
      </c>
      <c r="AA878" s="363">
        <v>0</v>
      </c>
      <c r="AB878" s="362">
        <v>-3349.99</v>
      </c>
      <c r="AC878" s="362"/>
      <c r="AD878" s="362" t="s">
        <v>2019</v>
      </c>
      <c r="AE878" s="365">
        <v>0.13</v>
      </c>
      <c r="AF878" s="365">
        <v>0.13</v>
      </c>
      <c r="AG878" s="362">
        <f t="shared" si="171"/>
        <v>109.56399999999999</v>
      </c>
      <c r="AH878" s="362"/>
      <c r="AI878" s="362">
        <f t="shared" si="172"/>
        <v>109.56399999999999</v>
      </c>
      <c r="AJ878" s="354" t="s">
        <v>149</v>
      </c>
      <c r="AK878" s="354">
        <v>30</v>
      </c>
      <c r="AL878" s="361">
        <v>50</v>
      </c>
      <c r="AM878" s="366">
        <f t="shared" si="173"/>
        <v>1</v>
      </c>
      <c r="AN878" s="366">
        <f t="shared" si="174"/>
        <v>1</v>
      </c>
      <c r="AO878" s="366"/>
      <c r="AP878" s="366"/>
      <c r="AQ878" s="366">
        <f t="shared" si="175"/>
        <v>1</v>
      </c>
      <c r="AR878" s="367" t="str">
        <f>IF(A878="","",VLOOKUP(A878,'Base Sites'!A:B,2,FALSE))</f>
        <v>Valauto Arras</v>
      </c>
      <c r="AS878" s="367" t="str">
        <f t="shared" si="176"/>
        <v>VOLKSWAGEN</v>
      </c>
      <c r="AT878" s="366"/>
      <c r="AU878" s="368" t="str">
        <f>IF(A878="","",VLOOKUP(L878,'Base Vendeurs'!A:B,2,FALSE))</f>
        <v>Valauto Arras</v>
      </c>
      <c r="AV878" s="362">
        <f t="shared" si="177"/>
        <v>937.8</v>
      </c>
      <c r="AW878" s="364">
        <f t="shared" si="178"/>
        <v>3.7666689560687826E-2</v>
      </c>
      <c r="AX878" s="368" t="str">
        <f t="shared" si="179"/>
        <v>NON</v>
      </c>
      <c r="AY878" s="231">
        <f>+MargesVN[[#This Row],[Total COM]]+MargesVN[[#This Row],[EXT GIE]]+MargesVN[[#This Row],[Forfait immat]]</f>
        <v>189.56399999999999</v>
      </c>
    </row>
    <row r="879" spans="1:51" s="231" customFormat="1" ht="11.25" customHeight="1" x14ac:dyDescent="0.25">
      <c r="A879" s="354">
        <v>45</v>
      </c>
      <c r="B879" s="354" t="s">
        <v>163</v>
      </c>
      <c r="C879" s="354" t="s">
        <v>104</v>
      </c>
      <c r="D879" s="355">
        <v>46133</v>
      </c>
      <c r="E879" s="356">
        <v>46134</v>
      </c>
      <c r="F879" s="357"/>
      <c r="G879" s="357"/>
      <c r="H879" s="357"/>
      <c r="I879" s="357"/>
      <c r="J879" s="357"/>
      <c r="K879" s="357"/>
      <c r="L879" s="354" t="s">
        <v>262</v>
      </c>
      <c r="M879" s="354">
        <v>513738</v>
      </c>
      <c r="N879" s="354">
        <v>3738</v>
      </c>
      <c r="O879" s="354" t="s">
        <v>3486</v>
      </c>
      <c r="P879" s="358" t="s">
        <v>3487</v>
      </c>
      <c r="Q879" s="354" t="s">
        <v>23</v>
      </c>
      <c r="R879" s="359">
        <v>20605.669999999998</v>
      </c>
      <c r="S879" s="359">
        <v>720.83</v>
      </c>
      <c r="T879" s="360">
        <f t="shared" si="168"/>
        <v>21326.5</v>
      </c>
      <c r="U879" s="361">
        <v>21</v>
      </c>
      <c r="V879" s="359">
        <v>690.36</v>
      </c>
      <c r="W879" s="362">
        <v>95</v>
      </c>
      <c r="X879" s="363"/>
      <c r="Y879" s="362">
        <f t="shared" si="169"/>
        <v>595.36</v>
      </c>
      <c r="Z879" s="364">
        <f t="shared" si="170"/>
        <v>3.2370993833962441E-2</v>
      </c>
      <c r="AA879" s="363">
        <v>0</v>
      </c>
      <c r="AB879" s="362">
        <v>-2356.67</v>
      </c>
      <c r="AC879" s="362"/>
      <c r="AD879" s="362"/>
      <c r="AE879" s="365">
        <v>0.1</v>
      </c>
      <c r="AF879" s="365">
        <v>0.13</v>
      </c>
      <c r="AG879" s="362">
        <f t="shared" si="171"/>
        <v>59.536000000000001</v>
      </c>
      <c r="AH879" s="362"/>
      <c r="AI879" s="362">
        <f t="shared" si="172"/>
        <v>59.536000000000001</v>
      </c>
      <c r="AJ879" s="354" t="s">
        <v>164</v>
      </c>
      <c r="AK879" s="354">
        <v>30</v>
      </c>
      <c r="AL879" s="361"/>
      <c r="AM879" s="366">
        <f t="shared" si="173"/>
        <v>0</v>
      </c>
      <c r="AN879" s="366">
        <f t="shared" si="174"/>
        <v>1</v>
      </c>
      <c r="AO879" s="366"/>
      <c r="AP879" s="366"/>
      <c r="AQ879" s="366">
        <f t="shared" si="175"/>
        <v>0</v>
      </c>
      <c r="AR879" s="367" t="str">
        <f>IF(A879="","",VLOOKUP(A879,'Base Sites'!A:B,2,FALSE))</f>
        <v>Valauto Arras</v>
      </c>
      <c r="AS879" s="367" t="str">
        <f t="shared" si="176"/>
        <v>VOLKSWAGEN</v>
      </c>
      <c r="AT879" s="366"/>
      <c r="AU879" s="368" t="str">
        <f>IF(A879="","",VLOOKUP(L879,'Base Vendeurs'!A:B,2,FALSE))</f>
        <v>Valauto Arras</v>
      </c>
      <c r="AV879" s="362">
        <f t="shared" si="177"/>
        <v>690.36</v>
      </c>
      <c r="AW879" s="364">
        <f t="shared" si="178"/>
        <v>3.2370993833962441E-2</v>
      </c>
      <c r="AX879" s="368" t="str">
        <f t="shared" si="179"/>
        <v>NON</v>
      </c>
      <c r="AY879" s="231">
        <f>+MargesVN[[#This Row],[Total COM]]+MargesVN[[#This Row],[EXT GIE]]+MargesVN[[#This Row],[Forfait immat]]</f>
        <v>89.536000000000001</v>
      </c>
    </row>
    <row r="880" spans="1:51" s="231" customFormat="1" ht="11.25" customHeight="1" x14ac:dyDescent="0.25">
      <c r="A880" s="431">
        <v>45</v>
      </c>
      <c r="B880" s="431" t="s">
        <v>163</v>
      </c>
      <c r="C880" s="431" t="s">
        <v>104</v>
      </c>
      <c r="D880" s="432">
        <v>46181</v>
      </c>
      <c r="E880" s="433">
        <v>46182</v>
      </c>
      <c r="F880" s="434"/>
      <c r="G880" s="434"/>
      <c r="H880" s="434"/>
      <c r="I880" s="434"/>
      <c r="J880" s="434"/>
      <c r="K880" s="434">
        <v>0</v>
      </c>
      <c r="L880" s="431" t="s">
        <v>262</v>
      </c>
      <c r="M880" s="431">
        <v>513741</v>
      </c>
      <c r="N880" s="431">
        <v>3741</v>
      </c>
      <c r="O880" s="431" t="s">
        <v>5075</v>
      </c>
      <c r="P880" s="435" t="s">
        <v>5076</v>
      </c>
      <c r="Q880" s="431" t="s">
        <v>23</v>
      </c>
      <c r="R880" s="436">
        <v>17714</v>
      </c>
      <c r="S880" s="436">
        <v>404.16</v>
      </c>
      <c r="T880" s="437">
        <f t="shared" si="168"/>
        <v>18118.16</v>
      </c>
      <c r="U880" s="438">
        <v>26</v>
      </c>
      <c r="V880" s="436">
        <v>169.45</v>
      </c>
      <c r="W880" s="439">
        <v>95</v>
      </c>
      <c r="X880" s="440"/>
      <c r="Y880" s="439">
        <f t="shared" si="169"/>
        <v>74.449999999999989</v>
      </c>
      <c r="Z880" s="441">
        <f t="shared" si="170"/>
        <v>9.3524949553376278E-3</v>
      </c>
      <c r="AA880" s="440">
        <v>0</v>
      </c>
      <c r="AB880" s="439">
        <v>-1966.67</v>
      </c>
      <c r="AC880" s="439"/>
      <c r="AD880" s="439"/>
      <c r="AE880" s="442">
        <v>0.1</v>
      </c>
      <c r="AF880" s="442">
        <v>0.08</v>
      </c>
      <c r="AG880" s="439">
        <f t="shared" si="171"/>
        <v>7.4449999999999994</v>
      </c>
      <c r="AH880" s="439"/>
      <c r="AI880" s="439">
        <f t="shared" si="172"/>
        <v>7.4449999999999994</v>
      </c>
      <c r="AJ880" s="431" t="s">
        <v>164</v>
      </c>
      <c r="AK880" s="431">
        <v>30</v>
      </c>
      <c r="AL880" s="438"/>
      <c r="AM880" s="443">
        <f t="shared" si="173"/>
        <v>0</v>
      </c>
      <c r="AN880" s="443">
        <f t="shared" si="174"/>
        <v>1</v>
      </c>
      <c r="AO880" s="443"/>
      <c r="AP880" s="443"/>
      <c r="AQ880" s="443">
        <f t="shared" si="175"/>
        <v>0</v>
      </c>
      <c r="AR880" s="444" t="str">
        <f>IF(A880="","",VLOOKUP(A880,'Base Sites'!A:B,2,FALSE))</f>
        <v>Valauto Arras</v>
      </c>
      <c r="AS880" s="444" t="str">
        <f t="shared" si="176"/>
        <v>VOLKSWAGEN</v>
      </c>
      <c r="AT880" s="443"/>
      <c r="AU880" s="445" t="str">
        <f>IF(A880="","",VLOOKUP(L880,'Base Vendeurs'!A:B,2,FALSE))</f>
        <v>Valauto Arras</v>
      </c>
      <c r="AV880" s="439">
        <f t="shared" si="177"/>
        <v>169.45</v>
      </c>
      <c r="AW880" s="441">
        <f t="shared" si="178"/>
        <v>9.3524949553376278E-3</v>
      </c>
      <c r="AX880" s="445" t="str">
        <f t="shared" si="179"/>
        <v>NON</v>
      </c>
      <c r="AY880" s="231">
        <f>+MargesVN[[#This Row],[Total COM]]+MargesVN[[#This Row],[EXT GIE]]+MargesVN[[#This Row],[Forfait immat]]</f>
        <v>37.445</v>
      </c>
    </row>
    <row r="881" spans="1:51" s="231" customFormat="1" ht="11.25" customHeight="1" x14ac:dyDescent="0.25">
      <c r="A881" s="431">
        <v>60</v>
      </c>
      <c r="B881" s="431" t="s">
        <v>163</v>
      </c>
      <c r="C881" s="431" t="s">
        <v>104</v>
      </c>
      <c r="D881" s="432">
        <v>46183</v>
      </c>
      <c r="E881" s="433">
        <v>46184</v>
      </c>
      <c r="F881" s="434"/>
      <c r="G881" s="434"/>
      <c r="H881" s="434"/>
      <c r="I881" s="434"/>
      <c r="J881" s="434"/>
      <c r="K881" s="434">
        <v>0</v>
      </c>
      <c r="L881" s="431" t="s">
        <v>445</v>
      </c>
      <c r="M881" s="431">
        <v>513749</v>
      </c>
      <c r="N881" s="431">
        <v>3749</v>
      </c>
      <c r="O881" s="431" t="s">
        <v>4861</v>
      </c>
      <c r="P881" s="435" t="s">
        <v>4862</v>
      </c>
      <c r="Q881" s="431" t="s">
        <v>93</v>
      </c>
      <c r="R881" s="436">
        <v>27305.67</v>
      </c>
      <c r="S881" s="436">
        <v>2291.67</v>
      </c>
      <c r="T881" s="437">
        <f t="shared" si="168"/>
        <v>29597.339999999997</v>
      </c>
      <c r="U881" s="438">
        <v>15</v>
      </c>
      <c r="V881" s="436">
        <v>891.25</v>
      </c>
      <c r="W881" s="439">
        <v>95</v>
      </c>
      <c r="X881" s="440"/>
      <c r="Y881" s="439">
        <f t="shared" si="169"/>
        <v>796.25</v>
      </c>
      <c r="Z881" s="441">
        <f t="shared" si="170"/>
        <v>3.0112503353341893E-2</v>
      </c>
      <c r="AA881" s="440">
        <v>0</v>
      </c>
      <c r="AB881" s="439">
        <v>0</v>
      </c>
      <c r="AC881" s="439"/>
      <c r="AD881" s="439"/>
      <c r="AE881" s="442">
        <v>0.1</v>
      </c>
      <c r="AF881" s="442">
        <v>0.08</v>
      </c>
      <c r="AG881" s="439">
        <f t="shared" si="171"/>
        <v>79.625</v>
      </c>
      <c r="AH881" s="439"/>
      <c r="AI881" s="439">
        <f t="shared" si="172"/>
        <v>79.625</v>
      </c>
      <c r="AJ881" s="431" t="s">
        <v>149</v>
      </c>
      <c r="AK881" s="431">
        <v>30</v>
      </c>
      <c r="AL881" s="438">
        <v>50</v>
      </c>
      <c r="AM881" s="443">
        <f t="shared" si="173"/>
        <v>1</v>
      </c>
      <c r="AN881" s="443">
        <f t="shared" si="174"/>
        <v>1</v>
      </c>
      <c r="AO881" s="443"/>
      <c r="AP881" s="443"/>
      <c r="AQ881" s="443">
        <f t="shared" si="175"/>
        <v>1</v>
      </c>
      <c r="AR881" s="444" t="str">
        <f>IF(A881="","",VLOOKUP(A881,'Base Sites'!A:B,2,FALSE))</f>
        <v>Val de Lys Automobiles</v>
      </c>
      <c r="AS881" s="444" t="str">
        <f t="shared" si="176"/>
        <v>VOLKSWAGEN</v>
      </c>
      <c r="AT881" s="443"/>
      <c r="AU881" s="445" t="str">
        <f>IF(A881="","",VLOOKUP(L881,'Base Vendeurs'!A:B,2,FALSE))</f>
        <v xml:space="preserve">Val de Lys </v>
      </c>
      <c r="AV881" s="439">
        <f t="shared" si="177"/>
        <v>891.25</v>
      </c>
      <c r="AW881" s="441">
        <f t="shared" si="178"/>
        <v>3.0112503353341893E-2</v>
      </c>
      <c r="AX881" s="445" t="str">
        <f t="shared" si="179"/>
        <v>NON</v>
      </c>
      <c r="AY881" s="231">
        <f>+MargesVN[[#This Row],[Total COM]]+MargesVN[[#This Row],[EXT GIE]]+MargesVN[[#This Row],[Forfait immat]]</f>
        <v>159.625</v>
      </c>
    </row>
    <row r="882" spans="1:51" s="231" customFormat="1" ht="11.25" customHeight="1" x14ac:dyDescent="0.25">
      <c r="A882" s="401">
        <v>60</v>
      </c>
      <c r="B882" s="401" t="s">
        <v>163</v>
      </c>
      <c r="C882" s="401" t="s">
        <v>104</v>
      </c>
      <c r="D882" s="402">
        <v>46164</v>
      </c>
      <c r="E882" s="403">
        <v>46168</v>
      </c>
      <c r="F882" s="404"/>
      <c r="G882" s="404"/>
      <c r="H882" s="404"/>
      <c r="I882" s="404"/>
      <c r="J882" s="404"/>
      <c r="K882" s="404">
        <v>0</v>
      </c>
      <c r="L882" s="401" t="s">
        <v>444</v>
      </c>
      <c r="M882" s="401">
        <v>513763</v>
      </c>
      <c r="N882" s="401">
        <v>3763</v>
      </c>
      <c r="O882" s="401" t="s">
        <v>4055</v>
      </c>
      <c r="P882" s="405" t="s">
        <v>4056</v>
      </c>
      <c r="Q882" s="401" t="s">
        <v>93</v>
      </c>
      <c r="R882" s="406">
        <v>24380.67</v>
      </c>
      <c r="S882" s="406">
        <v>1141.67</v>
      </c>
      <c r="T882" s="407">
        <f t="shared" si="168"/>
        <v>25522.339999999997</v>
      </c>
      <c r="U882" s="408">
        <v>1</v>
      </c>
      <c r="V882" s="406">
        <v>349.59</v>
      </c>
      <c r="W882" s="409">
        <v>95</v>
      </c>
      <c r="X882" s="410"/>
      <c r="Y882" s="409">
        <f t="shared" si="169"/>
        <v>254.58999999999997</v>
      </c>
      <c r="Z882" s="411">
        <f t="shared" si="170"/>
        <v>1.3697411757699333E-2</v>
      </c>
      <c r="AA882" s="410">
        <v>-2083.33</v>
      </c>
      <c r="AB882" s="409">
        <v>0</v>
      </c>
      <c r="AC882" s="409"/>
      <c r="AD882" s="409"/>
      <c r="AE882" s="412">
        <v>0.1</v>
      </c>
      <c r="AF882" s="412">
        <v>0.12</v>
      </c>
      <c r="AG882" s="409">
        <f t="shared" si="171"/>
        <v>25.459</v>
      </c>
      <c r="AH882" s="409"/>
      <c r="AI882" s="409">
        <f t="shared" si="172"/>
        <v>25.459</v>
      </c>
      <c r="AJ882" s="401" t="s">
        <v>149</v>
      </c>
      <c r="AK882" s="401">
        <v>30</v>
      </c>
      <c r="AL882" s="408">
        <v>100</v>
      </c>
      <c r="AM882" s="413">
        <f t="shared" si="173"/>
        <v>1</v>
      </c>
      <c r="AN882" s="413">
        <f t="shared" si="174"/>
        <v>1</v>
      </c>
      <c r="AO882" s="413"/>
      <c r="AP882" s="413"/>
      <c r="AQ882" s="413">
        <f t="shared" si="175"/>
        <v>1</v>
      </c>
      <c r="AR882" s="414" t="str">
        <f>IF(A882="","",VLOOKUP(A882,'Base Sites'!A:B,2,FALSE))</f>
        <v>Val de Lys Automobiles</v>
      </c>
      <c r="AS882" s="414" t="str">
        <f t="shared" si="176"/>
        <v>VOLKSWAGEN</v>
      </c>
      <c r="AT882" s="413"/>
      <c r="AU882" s="415" t="str">
        <f>IF(A882="","",VLOOKUP(L882,'Base Vendeurs'!A:B,2,FALSE))</f>
        <v xml:space="preserve">Val de Lys </v>
      </c>
      <c r="AV882" s="409">
        <f t="shared" si="177"/>
        <v>349.59</v>
      </c>
      <c r="AW882" s="411">
        <f t="shared" si="178"/>
        <v>1.3697411757699333E-2</v>
      </c>
      <c r="AX882" s="415" t="str">
        <f t="shared" si="179"/>
        <v>NON</v>
      </c>
      <c r="AY882" s="231">
        <f>+MargesVN[[#This Row],[Total COM]]+MargesVN[[#This Row],[EXT GIE]]+MargesVN[[#This Row],[Forfait immat]]</f>
        <v>155.459</v>
      </c>
    </row>
    <row r="883" spans="1:51" s="231" customFormat="1" ht="11.25" customHeight="1" x14ac:dyDescent="0.25">
      <c r="A883" s="431">
        <v>60</v>
      </c>
      <c r="B883" s="431" t="s">
        <v>163</v>
      </c>
      <c r="C883" s="431" t="s">
        <v>104</v>
      </c>
      <c r="D883" s="432">
        <v>46175</v>
      </c>
      <c r="E883" s="433">
        <v>46176</v>
      </c>
      <c r="F883" s="434"/>
      <c r="G883" s="434"/>
      <c r="H883" s="434"/>
      <c r="I883" s="434"/>
      <c r="J883" s="434"/>
      <c r="K883" s="434"/>
      <c r="L883" s="431" t="s">
        <v>444</v>
      </c>
      <c r="M883" s="431">
        <v>513765</v>
      </c>
      <c r="N883" s="431">
        <v>3765</v>
      </c>
      <c r="O883" s="431" t="s">
        <v>5010</v>
      </c>
      <c r="P883" s="435" t="s">
        <v>5011</v>
      </c>
      <c r="Q883" s="431" t="s">
        <v>177</v>
      </c>
      <c r="R883" s="436">
        <v>37605</v>
      </c>
      <c r="S883" s="436">
        <v>3950.01</v>
      </c>
      <c r="T883" s="437">
        <f t="shared" si="168"/>
        <v>41555.01</v>
      </c>
      <c r="U883" s="438">
        <v>13</v>
      </c>
      <c r="V883" s="436">
        <v>1930.52</v>
      </c>
      <c r="W883" s="439">
        <v>95</v>
      </c>
      <c r="X883" s="440"/>
      <c r="Y883" s="439">
        <f t="shared" si="169"/>
        <v>1835.52</v>
      </c>
      <c r="Z883" s="441">
        <f t="shared" si="170"/>
        <v>4.6456973539411972E-2</v>
      </c>
      <c r="AA883" s="440">
        <v>0</v>
      </c>
      <c r="AB883" s="439">
        <v>-6060</v>
      </c>
      <c r="AC883" s="439"/>
      <c r="AD883" s="439"/>
      <c r="AE883" s="442">
        <v>0.1</v>
      </c>
      <c r="AF883" s="442">
        <v>0.12</v>
      </c>
      <c r="AG883" s="439">
        <f t="shared" si="171"/>
        <v>183.55200000000002</v>
      </c>
      <c r="AH883" s="439"/>
      <c r="AI883" s="439">
        <f t="shared" si="172"/>
        <v>183.55200000000002</v>
      </c>
      <c r="AJ883" s="431" t="s">
        <v>164</v>
      </c>
      <c r="AK883" s="431">
        <v>30</v>
      </c>
      <c r="AL883" s="438">
        <v>100</v>
      </c>
      <c r="AM883" s="443">
        <f t="shared" si="173"/>
        <v>1</v>
      </c>
      <c r="AN883" s="443">
        <f t="shared" si="174"/>
        <v>1</v>
      </c>
      <c r="AO883" s="443"/>
      <c r="AP883" s="443"/>
      <c r="AQ883" s="443">
        <f t="shared" si="175"/>
        <v>1</v>
      </c>
      <c r="AR883" s="444" t="str">
        <f>IF(A883="","",VLOOKUP(A883,'Base Sites'!A:B,2,FALSE))</f>
        <v>Val de Lys Automobiles</v>
      </c>
      <c r="AS883" s="444" t="str">
        <f t="shared" si="176"/>
        <v>VOLKSWAGEN</v>
      </c>
      <c r="AT883" s="443"/>
      <c r="AU883" s="445" t="str">
        <f>IF(A883="","",VLOOKUP(L883,'Base Vendeurs'!A:B,2,FALSE))</f>
        <v xml:space="preserve">Val de Lys </v>
      </c>
      <c r="AV883" s="439">
        <f t="shared" si="177"/>
        <v>1930.52</v>
      </c>
      <c r="AW883" s="441">
        <f t="shared" si="178"/>
        <v>4.6456973539411972E-2</v>
      </c>
      <c r="AX883" s="445" t="str">
        <f t="shared" si="179"/>
        <v>NON</v>
      </c>
      <c r="AY883" s="231">
        <f>+MargesVN[[#This Row],[Total COM]]+MargesVN[[#This Row],[EXT GIE]]+MargesVN[[#This Row],[Forfait immat]]</f>
        <v>313.55200000000002</v>
      </c>
    </row>
    <row r="884" spans="1:51" s="231" customFormat="1" ht="11.25" customHeight="1" x14ac:dyDescent="0.25">
      <c r="A884" s="431">
        <v>60</v>
      </c>
      <c r="B884" s="431" t="s">
        <v>163</v>
      </c>
      <c r="C884" s="431" t="s">
        <v>104</v>
      </c>
      <c r="D884" s="432">
        <v>46183</v>
      </c>
      <c r="E884" s="433">
        <v>46184</v>
      </c>
      <c r="F884" s="434"/>
      <c r="G884" s="434"/>
      <c r="H884" s="434"/>
      <c r="I884" s="434"/>
      <c r="J884" s="434"/>
      <c r="K884" s="434"/>
      <c r="L884" s="431" t="s">
        <v>444</v>
      </c>
      <c r="M884" s="431">
        <v>513766</v>
      </c>
      <c r="N884" s="431">
        <v>3766</v>
      </c>
      <c r="O884" s="431" t="s">
        <v>4955</v>
      </c>
      <c r="P884" s="435" t="s">
        <v>4956</v>
      </c>
      <c r="Q884" s="431" t="s">
        <v>26</v>
      </c>
      <c r="R884" s="436">
        <v>36863.33</v>
      </c>
      <c r="S884" s="436">
        <v>2916.67</v>
      </c>
      <c r="T884" s="437">
        <f t="shared" si="168"/>
        <v>39780</v>
      </c>
      <c r="U884" s="438">
        <v>22</v>
      </c>
      <c r="V884" s="436">
        <v>636.75</v>
      </c>
      <c r="W884" s="439">
        <v>95</v>
      </c>
      <c r="X884" s="440"/>
      <c r="Y884" s="439">
        <f t="shared" si="169"/>
        <v>541.75</v>
      </c>
      <c r="Z884" s="441">
        <f t="shared" si="170"/>
        <v>1.6006787330316741E-2</v>
      </c>
      <c r="AA884" s="440">
        <v>0</v>
      </c>
      <c r="AB884" s="439">
        <v>-4100</v>
      </c>
      <c r="AC884" s="439"/>
      <c r="AD884" s="439"/>
      <c r="AE884" s="442">
        <v>0.12</v>
      </c>
      <c r="AF884" s="442">
        <v>0.12</v>
      </c>
      <c r="AG884" s="439">
        <f t="shared" si="171"/>
        <v>65.009999999999991</v>
      </c>
      <c r="AH884" s="439"/>
      <c r="AI884" s="439">
        <f t="shared" si="172"/>
        <v>65.009999999999991</v>
      </c>
      <c r="AJ884" s="431" t="s">
        <v>149</v>
      </c>
      <c r="AK884" s="431">
        <v>30</v>
      </c>
      <c r="AL884" s="438">
        <v>100</v>
      </c>
      <c r="AM884" s="443">
        <f t="shared" si="173"/>
        <v>1</v>
      </c>
      <c r="AN884" s="443">
        <f t="shared" si="174"/>
        <v>1</v>
      </c>
      <c r="AO884" s="443"/>
      <c r="AP884" s="443"/>
      <c r="AQ884" s="443">
        <f t="shared" si="175"/>
        <v>1</v>
      </c>
      <c r="AR884" s="444" t="str">
        <f>IF(A884="","",VLOOKUP(A884,'Base Sites'!A:B,2,FALSE))</f>
        <v>Val de Lys Automobiles</v>
      </c>
      <c r="AS884" s="444" t="str">
        <f t="shared" si="176"/>
        <v>VOLKSWAGEN</v>
      </c>
      <c r="AT884" s="443"/>
      <c r="AU884" s="445" t="str">
        <f>IF(A884="","",VLOOKUP(L884,'Base Vendeurs'!A:B,2,FALSE))</f>
        <v xml:space="preserve">Val de Lys </v>
      </c>
      <c r="AV884" s="439">
        <f t="shared" si="177"/>
        <v>636.75</v>
      </c>
      <c r="AW884" s="441">
        <f t="shared" si="178"/>
        <v>1.6006787330316741E-2</v>
      </c>
      <c r="AX884" s="445" t="str">
        <f t="shared" si="179"/>
        <v>NON</v>
      </c>
      <c r="AY884" s="231">
        <f>+MargesVN[[#This Row],[Total COM]]+MargesVN[[#This Row],[EXT GIE]]+MargesVN[[#This Row],[Forfait immat]]</f>
        <v>195.01</v>
      </c>
    </row>
    <row r="885" spans="1:51" s="231" customFormat="1" ht="11.25" customHeight="1" x14ac:dyDescent="0.25">
      <c r="A885" s="401">
        <v>60</v>
      </c>
      <c r="B885" s="401" t="s">
        <v>163</v>
      </c>
      <c r="C885" s="401" t="s">
        <v>104</v>
      </c>
      <c r="D885" s="402">
        <v>46170</v>
      </c>
      <c r="E885" s="403">
        <v>46171</v>
      </c>
      <c r="F885" s="404"/>
      <c r="G885" s="404"/>
      <c r="H885" s="404"/>
      <c r="I885" s="404" t="s">
        <v>165</v>
      </c>
      <c r="J885" s="404" t="s">
        <v>165</v>
      </c>
      <c r="K885" s="404">
        <v>-11999.99</v>
      </c>
      <c r="L885" s="401" t="s">
        <v>445</v>
      </c>
      <c r="M885" s="401">
        <v>513768</v>
      </c>
      <c r="N885" s="401">
        <v>3768</v>
      </c>
      <c r="O885" s="401" t="s">
        <v>4243</v>
      </c>
      <c r="P885" s="405" t="s">
        <v>4244</v>
      </c>
      <c r="Q885" s="401" t="s">
        <v>177</v>
      </c>
      <c r="R885" s="406">
        <v>37605</v>
      </c>
      <c r="S885" s="406">
        <v>4100.01</v>
      </c>
      <c r="T885" s="407">
        <f t="shared" si="168"/>
        <v>41705.01</v>
      </c>
      <c r="U885" s="408">
        <v>9</v>
      </c>
      <c r="V885" s="406">
        <v>2824.35</v>
      </c>
      <c r="W885" s="409">
        <v>95</v>
      </c>
      <c r="X885" s="410"/>
      <c r="Y885" s="409">
        <f t="shared" si="169"/>
        <v>2729.35</v>
      </c>
      <c r="Z885" s="411">
        <f t="shared" si="170"/>
        <v>6.7722079433622004E-2</v>
      </c>
      <c r="AA885" s="410">
        <v>-5860</v>
      </c>
      <c r="AB885" s="409">
        <v>-200</v>
      </c>
      <c r="AC885" s="409"/>
      <c r="AD885" s="409" t="s">
        <v>4401</v>
      </c>
      <c r="AE885" s="412">
        <v>0.1</v>
      </c>
      <c r="AF885" s="412">
        <v>0.12</v>
      </c>
      <c r="AG885" s="409">
        <f t="shared" si="171"/>
        <v>272.935</v>
      </c>
      <c r="AH885" s="409"/>
      <c r="AI885" s="409">
        <f t="shared" si="172"/>
        <v>272.935</v>
      </c>
      <c r="AJ885" s="401" t="s">
        <v>164</v>
      </c>
      <c r="AK885" s="401">
        <v>30</v>
      </c>
      <c r="AL885" s="408">
        <v>50</v>
      </c>
      <c r="AM885" s="413">
        <f t="shared" si="173"/>
        <v>1</v>
      </c>
      <c r="AN885" s="413">
        <f t="shared" si="174"/>
        <v>1</v>
      </c>
      <c r="AO885" s="413"/>
      <c r="AP885" s="413"/>
      <c r="AQ885" s="413">
        <f t="shared" si="175"/>
        <v>1</v>
      </c>
      <c r="AR885" s="414" t="str">
        <f>IF(A885="","",VLOOKUP(A885,'Base Sites'!A:B,2,FALSE))</f>
        <v>Val de Lys Automobiles</v>
      </c>
      <c r="AS885" s="414" t="str">
        <f t="shared" si="176"/>
        <v>VOLKSWAGEN</v>
      </c>
      <c r="AT885" s="413"/>
      <c r="AU885" s="415" t="str">
        <f>IF(A885="","",VLOOKUP(L885,'Base Vendeurs'!A:B,2,FALSE))</f>
        <v xml:space="preserve">Val de Lys </v>
      </c>
      <c r="AV885" s="409">
        <f t="shared" si="177"/>
        <v>2824.35</v>
      </c>
      <c r="AW885" s="411">
        <f t="shared" si="178"/>
        <v>6.7722079433622004E-2</v>
      </c>
      <c r="AX885" s="415" t="str">
        <f t="shared" si="179"/>
        <v>NON</v>
      </c>
      <c r="AY885" s="231">
        <f>+MargesVN[[#This Row],[Total COM]]+MargesVN[[#This Row],[EXT GIE]]+MargesVN[[#This Row],[Forfait immat]]</f>
        <v>352.935</v>
      </c>
    </row>
    <row r="886" spans="1:51" s="231" customFormat="1" ht="11.25" customHeight="1" x14ac:dyDescent="0.25">
      <c r="A886" s="354">
        <v>45</v>
      </c>
      <c r="B886" s="354" t="s">
        <v>163</v>
      </c>
      <c r="C886" s="354" t="s">
        <v>104</v>
      </c>
      <c r="D886" s="355">
        <v>46135</v>
      </c>
      <c r="E886" s="356">
        <v>46136</v>
      </c>
      <c r="F886" s="357"/>
      <c r="G886" s="357"/>
      <c r="H886" s="357"/>
      <c r="I886" s="357"/>
      <c r="J886" s="357"/>
      <c r="K886" s="357"/>
      <c r="L886" s="354" t="s">
        <v>455</v>
      </c>
      <c r="M886" s="354">
        <v>513769</v>
      </c>
      <c r="N886" s="354">
        <v>3769</v>
      </c>
      <c r="O886" s="354" t="s">
        <v>3350</v>
      </c>
      <c r="P886" s="358" t="s">
        <v>3351</v>
      </c>
      <c r="Q886" s="354" t="s">
        <v>190</v>
      </c>
      <c r="R886" s="359">
        <v>27264</v>
      </c>
      <c r="S886" s="359">
        <v>-558.34</v>
      </c>
      <c r="T886" s="360">
        <f t="shared" si="168"/>
        <v>26705.66</v>
      </c>
      <c r="U886" s="361">
        <v>8</v>
      </c>
      <c r="V886" s="359">
        <v>362.04</v>
      </c>
      <c r="W886" s="362">
        <v>95</v>
      </c>
      <c r="X886" s="363"/>
      <c r="Y886" s="362">
        <f t="shared" si="169"/>
        <v>267.04000000000002</v>
      </c>
      <c r="Z886" s="364">
        <f t="shared" si="170"/>
        <v>1.3556676749423157E-2</v>
      </c>
      <c r="AA886" s="363">
        <v>0</v>
      </c>
      <c r="AB886" s="362">
        <v>-3471.73</v>
      </c>
      <c r="AC886" s="362"/>
      <c r="AD886" s="362"/>
      <c r="AE886" s="365">
        <v>0.12</v>
      </c>
      <c r="AF886" s="365">
        <v>0.13</v>
      </c>
      <c r="AG886" s="362">
        <f t="shared" si="171"/>
        <v>32.044800000000002</v>
      </c>
      <c r="AH886" s="362"/>
      <c r="AI886" s="362">
        <f t="shared" si="172"/>
        <v>32.044800000000002</v>
      </c>
      <c r="AJ886" s="354" t="s">
        <v>149</v>
      </c>
      <c r="AK886" s="354"/>
      <c r="AL886" s="361">
        <v>20</v>
      </c>
      <c r="AM886" s="366">
        <f t="shared" si="173"/>
        <v>1</v>
      </c>
      <c r="AN886" s="366">
        <f t="shared" si="174"/>
        <v>1</v>
      </c>
      <c r="AO886" s="366"/>
      <c r="AP886" s="366"/>
      <c r="AQ886" s="366">
        <f t="shared" si="175"/>
        <v>1</v>
      </c>
      <c r="AR886" s="367" t="str">
        <f>IF(A886="","",VLOOKUP(A886,'Base Sites'!A:B,2,FALSE))</f>
        <v>Valauto Arras</v>
      </c>
      <c r="AS886" s="367" t="str">
        <f t="shared" si="176"/>
        <v>VOLKSWAGEN</v>
      </c>
      <c r="AT886" s="366"/>
      <c r="AU886" s="368" t="str">
        <f>IF(A886="","",VLOOKUP(L886,'Base Vendeurs'!A:B,2,FALSE))</f>
        <v>Sociétés EST</v>
      </c>
      <c r="AV886" s="362">
        <f t="shared" si="177"/>
        <v>362.04</v>
      </c>
      <c r="AW886" s="364">
        <f t="shared" si="178"/>
        <v>1.3556676749423157E-2</v>
      </c>
      <c r="AX886" s="368" t="str">
        <f t="shared" si="179"/>
        <v>NON</v>
      </c>
      <c r="AY886" s="231">
        <f>+MargesVN[[#This Row],[Total COM]]+MargesVN[[#This Row],[EXT GIE]]+MargesVN[[#This Row],[Forfait immat]]</f>
        <v>52.044800000000002</v>
      </c>
    </row>
    <row r="887" spans="1:51" s="231" customFormat="1" ht="11.25" customHeight="1" x14ac:dyDescent="0.25">
      <c r="A887" s="431">
        <v>60</v>
      </c>
      <c r="B887" s="431" t="s">
        <v>163</v>
      </c>
      <c r="C887" s="431" t="s">
        <v>104</v>
      </c>
      <c r="D887" s="432">
        <v>46184</v>
      </c>
      <c r="E887" s="433">
        <v>46185</v>
      </c>
      <c r="F887" s="434"/>
      <c r="G887" s="434"/>
      <c r="H887" s="434"/>
      <c r="I887" s="434"/>
      <c r="J887" s="434"/>
      <c r="K887" s="434"/>
      <c r="L887" s="431" t="s">
        <v>444</v>
      </c>
      <c r="M887" s="431">
        <v>513771</v>
      </c>
      <c r="N887" s="431">
        <v>3771</v>
      </c>
      <c r="O887" s="431" t="s">
        <v>4851</v>
      </c>
      <c r="P887" s="435" t="s">
        <v>4852</v>
      </c>
      <c r="Q887" s="431" t="s">
        <v>93</v>
      </c>
      <c r="R887" s="436">
        <v>33555.67</v>
      </c>
      <c r="S887" s="436">
        <v>1183.3399999999999</v>
      </c>
      <c r="T887" s="437">
        <f t="shared" si="168"/>
        <v>34739.009999999995</v>
      </c>
      <c r="U887" s="438">
        <v>15</v>
      </c>
      <c r="V887" s="436">
        <v>338.52</v>
      </c>
      <c r="W887" s="439">
        <v>95</v>
      </c>
      <c r="X887" s="440"/>
      <c r="Y887" s="439">
        <f t="shared" si="169"/>
        <v>243.51999999999998</v>
      </c>
      <c r="Z887" s="441">
        <f t="shared" si="170"/>
        <v>9.7446645716156004E-3</v>
      </c>
      <c r="AA887" s="440">
        <v>0</v>
      </c>
      <c r="AB887" s="439">
        <v>-2813.86</v>
      </c>
      <c r="AC887" s="439"/>
      <c r="AD887" s="439"/>
      <c r="AE887" s="442">
        <v>0.1</v>
      </c>
      <c r="AF887" s="442">
        <v>0.12</v>
      </c>
      <c r="AG887" s="439">
        <f t="shared" si="171"/>
        <v>24.352</v>
      </c>
      <c r="AH887" s="439"/>
      <c r="AI887" s="439">
        <f t="shared" si="172"/>
        <v>24.352</v>
      </c>
      <c r="AJ887" s="431" t="s">
        <v>149</v>
      </c>
      <c r="AK887" s="431"/>
      <c r="AL887" s="438"/>
      <c r="AM887" s="443">
        <f t="shared" si="173"/>
        <v>0</v>
      </c>
      <c r="AN887" s="443">
        <f t="shared" si="174"/>
        <v>1</v>
      </c>
      <c r="AO887" s="443"/>
      <c r="AP887" s="443"/>
      <c r="AQ887" s="443">
        <f t="shared" si="175"/>
        <v>0</v>
      </c>
      <c r="AR887" s="444" t="str">
        <f>IF(A887="","",VLOOKUP(A887,'Base Sites'!A:B,2,FALSE))</f>
        <v>Val de Lys Automobiles</v>
      </c>
      <c r="AS887" s="444" t="str">
        <f t="shared" si="176"/>
        <v>VOLKSWAGEN</v>
      </c>
      <c r="AT887" s="443"/>
      <c r="AU887" s="445" t="str">
        <f>IF(A887="","",VLOOKUP(L887,'Base Vendeurs'!A:B,2,FALSE))</f>
        <v xml:space="preserve">Val de Lys </v>
      </c>
      <c r="AV887" s="439">
        <f t="shared" si="177"/>
        <v>338.52</v>
      </c>
      <c r="AW887" s="441">
        <f t="shared" si="178"/>
        <v>9.7446645716156004E-3</v>
      </c>
      <c r="AX887" s="445" t="str">
        <f t="shared" si="179"/>
        <v>NON</v>
      </c>
      <c r="AY887" s="231">
        <f>+MargesVN[[#This Row],[Total COM]]+MargesVN[[#This Row],[EXT GIE]]+MargesVN[[#This Row],[Forfait immat]]</f>
        <v>24.352</v>
      </c>
    </row>
    <row r="888" spans="1:51" s="231" customFormat="1" ht="11.25" customHeight="1" x14ac:dyDescent="0.25">
      <c r="A888" s="401">
        <v>45</v>
      </c>
      <c r="B888" s="401" t="s">
        <v>163</v>
      </c>
      <c r="C888" s="401" t="s">
        <v>104</v>
      </c>
      <c r="D888" s="402">
        <v>46147</v>
      </c>
      <c r="E888" s="403">
        <v>46149</v>
      </c>
      <c r="F888" s="404"/>
      <c r="G888" s="404"/>
      <c r="H888" s="404"/>
      <c r="I888" s="404"/>
      <c r="J888" s="404"/>
      <c r="K888" s="404">
        <v>0</v>
      </c>
      <c r="L888" s="401" t="s">
        <v>262</v>
      </c>
      <c r="M888" s="401">
        <v>513771</v>
      </c>
      <c r="N888" s="401">
        <v>3771</v>
      </c>
      <c r="O888" s="401" t="s">
        <v>4352</v>
      </c>
      <c r="P888" s="405" t="s">
        <v>4353</v>
      </c>
      <c r="Q888" s="401" t="s">
        <v>157</v>
      </c>
      <c r="R888" s="406">
        <v>28533.33</v>
      </c>
      <c r="S888" s="406">
        <v>2200.0100000000002</v>
      </c>
      <c r="T888" s="407">
        <f t="shared" si="168"/>
        <v>30733.340000000004</v>
      </c>
      <c r="U888" s="408">
        <v>6</v>
      </c>
      <c r="V888" s="406">
        <v>1393.85</v>
      </c>
      <c r="W888" s="409">
        <v>95</v>
      </c>
      <c r="X888" s="410"/>
      <c r="Y888" s="409">
        <f t="shared" si="169"/>
        <v>1298.8499999999999</v>
      </c>
      <c r="Z888" s="411">
        <f t="shared" si="170"/>
        <v>4.5353027038388921E-2</v>
      </c>
      <c r="AA888" s="410">
        <v>-4166.67</v>
      </c>
      <c r="AB888" s="409">
        <v>0</v>
      </c>
      <c r="AC888" s="409"/>
      <c r="AD888" s="409"/>
      <c r="AE888" s="412">
        <v>0.1</v>
      </c>
      <c r="AF888" s="412">
        <v>0.12</v>
      </c>
      <c r="AG888" s="409">
        <f t="shared" si="171"/>
        <v>129.88499999999999</v>
      </c>
      <c r="AH888" s="409"/>
      <c r="AI888" s="409">
        <f t="shared" si="172"/>
        <v>129.88499999999999</v>
      </c>
      <c r="AJ888" s="401" t="s">
        <v>164</v>
      </c>
      <c r="AK888" s="401">
        <v>0</v>
      </c>
      <c r="AL888" s="408"/>
      <c r="AM888" s="413">
        <f t="shared" si="173"/>
        <v>0</v>
      </c>
      <c r="AN888" s="413">
        <f t="shared" si="174"/>
        <v>1</v>
      </c>
      <c r="AO888" s="413"/>
      <c r="AP888" s="413"/>
      <c r="AQ888" s="413">
        <f t="shared" si="175"/>
        <v>0</v>
      </c>
      <c r="AR888" s="414" t="str">
        <f>IF(A888="","",VLOOKUP(A888,'Base Sites'!A:B,2,FALSE))</f>
        <v>Valauto Arras</v>
      </c>
      <c r="AS888" s="414" t="str">
        <f t="shared" si="176"/>
        <v>VOLKSWAGEN</v>
      </c>
      <c r="AT888" s="413"/>
      <c r="AU888" s="415" t="str">
        <f>IF(A888="","",VLOOKUP(L888,'Base Vendeurs'!A:B,2,FALSE))</f>
        <v>Valauto Arras</v>
      </c>
      <c r="AV888" s="409">
        <f t="shared" si="177"/>
        <v>1393.85</v>
      </c>
      <c r="AW888" s="411">
        <f t="shared" si="178"/>
        <v>4.5353027038388921E-2</v>
      </c>
      <c r="AX888" s="415" t="str">
        <f t="shared" si="179"/>
        <v>NON</v>
      </c>
      <c r="AY888" s="231">
        <f>+MargesVN[[#This Row],[Total COM]]+MargesVN[[#This Row],[EXT GIE]]+MargesVN[[#This Row],[Forfait immat]]</f>
        <v>129.88499999999999</v>
      </c>
    </row>
    <row r="889" spans="1:51" s="231" customFormat="1" ht="11.25" customHeight="1" x14ac:dyDescent="0.25">
      <c r="A889" s="401">
        <v>45</v>
      </c>
      <c r="B889" s="401" t="s">
        <v>163</v>
      </c>
      <c r="C889" s="401" t="s">
        <v>104</v>
      </c>
      <c r="D889" s="402">
        <v>46148</v>
      </c>
      <c r="E889" s="403">
        <v>46148</v>
      </c>
      <c r="F889" s="404"/>
      <c r="G889" s="404"/>
      <c r="H889" s="404"/>
      <c r="I889" s="404"/>
      <c r="J889" s="404"/>
      <c r="K889" s="404"/>
      <c r="L889" s="401" t="s">
        <v>262</v>
      </c>
      <c r="M889" s="401">
        <v>513773</v>
      </c>
      <c r="N889" s="401">
        <v>3773</v>
      </c>
      <c r="O889" s="401" t="s">
        <v>4225</v>
      </c>
      <c r="P889" s="405" t="s">
        <v>4226</v>
      </c>
      <c r="Q889" s="401" t="s">
        <v>177</v>
      </c>
      <c r="R889" s="406">
        <v>38438.339999999997</v>
      </c>
      <c r="S889" s="406">
        <v>2083.34</v>
      </c>
      <c r="T889" s="407">
        <f t="shared" si="168"/>
        <v>40521.679999999993</v>
      </c>
      <c r="U889" s="408">
        <v>7</v>
      </c>
      <c r="V889" s="406">
        <v>1899.86</v>
      </c>
      <c r="W889" s="409">
        <v>95</v>
      </c>
      <c r="X889" s="410"/>
      <c r="Y889" s="409">
        <f t="shared" si="169"/>
        <v>1804.86</v>
      </c>
      <c r="Z889" s="411">
        <f t="shared" si="170"/>
        <v>4.6885025497462103E-2</v>
      </c>
      <c r="AA889" s="410">
        <v>-5860</v>
      </c>
      <c r="AB889" s="409">
        <v>0</v>
      </c>
      <c r="AC889" s="409"/>
      <c r="AD889" s="409"/>
      <c r="AE889" s="412">
        <v>0.12</v>
      </c>
      <c r="AF889" s="412">
        <v>0.12</v>
      </c>
      <c r="AG889" s="409">
        <f t="shared" si="171"/>
        <v>216.58319999999998</v>
      </c>
      <c r="AH889" s="409"/>
      <c r="AI889" s="409">
        <f t="shared" si="172"/>
        <v>216.58319999999998</v>
      </c>
      <c r="AJ889" s="401" t="s">
        <v>164</v>
      </c>
      <c r="AK889" s="401">
        <v>0</v>
      </c>
      <c r="AL889" s="408">
        <v>50</v>
      </c>
      <c r="AM889" s="413">
        <f t="shared" si="173"/>
        <v>1</v>
      </c>
      <c r="AN889" s="413">
        <f t="shared" si="174"/>
        <v>1</v>
      </c>
      <c r="AO889" s="413"/>
      <c r="AP889" s="413"/>
      <c r="AQ889" s="413">
        <f t="shared" si="175"/>
        <v>1</v>
      </c>
      <c r="AR889" s="414" t="str">
        <f>IF(A889="","",VLOOKUP(A889,'Base Sites'!A:B,2,FALSE))</f>
        <v>Valauto Arras</v>
      </c>
      <c r="AS889" s="414" t="str">
        <f t="shared" si="176"/>
        <v>VOLKSWAGEN</v>
      </c>
      <c r="AT889" s="413"/>
      <c r="AU889" s="415" t="str">
        <f>IF(A889="","",VLOOKUP(L889,'Base Vendeurs'!A:B,2,FALSE))</f>
        <v>Valauto Arras</v>
      </c>
      <c r="AV889" s="409">
        <f t="shared" si="177"/>
        <v>1899.86</v>
      </c>
      <c r="AW889" s="411">
        <f t="shared" si="178"/>
        <v>4.6885025497462103E-2</v>
      </c>
      <c r="AX889" s="415" t="str">
        <f t="shared" si="179"/>
        <v>NON</v>
      </c>
      <c r="AY889" s="231">
        <f>+MargesVN[[#This Row],[Total COM]]+MargesVN[[#This Row],[EXT GIE]]+MargesVN[[#This Row],[Forfait immat]]</f>
        <v>266.58319999999998</v>
      </c>
    </row>
    <row r="890" spans="1:51" s="231" customFormat="1" ht="11.25" customHeight="1" x14ac:dyDescent="0.25">
      <c r="A890" s="401">
        <v>45</v>
      </c>
      <c r="B890" s="401" t="s">
        <v>163</v>
      </c>
      <c r="C890" s="401" t="s">
        <v>104</v>
      </c>
      <c r="D890" s="402">
        <v>46149</v>
      </c>
      <c r="E890" s="403">
        <v>46157</v>
      </c>
      <c r="F890" s="404"/>
      <c r="G890" s="404"/>
      <c r="H890" s="404"/>
      <c r="I890" s="404"/>
      <c r="J890" s="404"/>
      <c r="K890" s="404">
        <v>0</v>
      </c>
      <c r="L890" s="401" t="s">
        <v>443</v>
      </c>
      <c r="M890" s="401">
        <v>513786</v>
      </c>
      <c r="N890" s="401">
        <v>3786</v>
      </c>
      <c r="O890" s="401" t="s">
        <v>4093</v>
      </c>
      <c r="P890" s="405" t="s">
        <v>4094</v>
      </c>
      <c r="Q890" s="401" t="s">
        <v>93</v>
      </c>
      <c r="R890" s="406">
        <v>27305.67</v>
      </c>
      <c r="S890" s="406">
        <v>1266.6600000000001</v>
      </c>
      <c r="T890" s="407">
        <f t="shared" si="168"/>
        <v>28572.329999999998</v>
      </c>
      <c r="U890" s="408">
        <v>2</v>
      </c>
      <c r="V890" s="406">
        <v>1157.18</v>
      </c>
      <c r="W890" s="409">
        <v>95</v>
      </c>
      <c r="X890" s="410"/>
      <c r="Y890" s="409">
        <f t="shared" si="169"/>
        <v>1062.18</v>
      </c>
      <c r="Z890" s="411">
        <f t="shared" si="170"/>
        <v>4.0500022224298826E-2</v>
      </c>
      <c r="AA890" s="410">
        <v>-2083.33</v>
      </c>
      <c r="AB890" s="409">
        <v>0</v>
      </c>
      <c r="AC890" s="409"/>
      <c r="AD890" s="409"/>
      <c r="AE890" s="412">
        <v>0.1</v>
      </c>
      <c r="AF890" s="412">
        <v>0.1</v>
      </c>
      <c r="AG890" s="409">
        <f t="shared" si="171"/>
        <v>106.21800000000002</v>
      </c>
      <c r="AH890" s="409"/>
      <c r="AI890" s="409">
        <f t="shared" si="172"/>
        <v>106.21800000000002</v>
      </c>
      <c r="AJ890" s="401" t="s">
        <v>149</v>
      </c>
      <c r="AK890" s="401">
        <v>30</v>
      </c>
      <c r="AL890" s="408">
        <v>50</v>
      </c>
      <c r="AM890" s="413">
        <f t="shared" si="173"/>
        <v>1</v>
      </c>
      <c r="AN890" s="413">
        <f t="shared" si="174"/>
        <v>1</v>
      </c>
      <c r="AO890" s="413"/>
      <c r="AP890" s="413"/>
      <c r="AQ890" s="413">
        <f t="shared" si="175"/>
        <v>1</v>
      </c>
      <c r="AR890" s="414" t="str">
        <f>IF(A890="","",VLOOKUP(A890,'Base Sites'!A:B,2,FALSE))</f>
        <v>Valauto Arras</v>
      </c>
      <c r="AS890" s="414" t="str">
        <f t="shared" si="176"/>
        <v>VOLKSWAGEN</v>
      </c>
      <c r="AT890" s="413"/>
      <c r="AU890" s="415" t="str">
        <f>IF(A890="","",VLOOKUP(L890,'Base Vendeurs'!A:B,2,FALSE))</f>
        <v>Valauto Arras</v>
      </c>
      <c r="AV890" s="409">
        <f t="shared" si="177"/>
        <v>1157.18</v>
      </c>
      <c r="AW890" s="411">
        <f t="shared" si="178"/>
        <v>4.0500022224298826E-2</v>
      </c>
      <c r="AX890" s="415" t="str">
        <f t="shared" si="179"/>
        <v>NON</v>
      </c>
      <c r="AY890" s="231">
        <f>+MargesVN[[#This Row],[Total COM]]+MargesVN[[#This Row],[EXT GIE]]+MargesVN[[#This Row],[Forfait immat]]</f>
        <v>186.21800000000002</v>
      </c>
    </row>
    <row r="891" spans="1:51" s="231" customFormat="1" ht="11.25" customHeight="1" x14ac:dyDescent="0.25">
      <c r="A891" s="431">
        <v>60</v>
      </c>
      <c r="B891" s="431" t="s">
        <v>163</v>
      </c>
      <c r="C891" s="431" t="s">
        <v>104</v>
      </c>
      <c r="D891" s="432">
        <v>46203</v>
      </c>
      <c r="E891" s="433">
        <v>46203</v>
      </c>
      <c r="F891" s="434"/>
      <c r="G891" s="434"/>
      <c r="H891" s="434"/>
      <c r="I891" s="434"/>
      <c r="J891" s="434"/>
      <c r="K891" s="434"/>
      <c r="L891" s="431" t="s">
        <v>444</v>
      </c>
      <c r="M891" s="431">
        <v>513789</v>
      </c>
      <c r="N891" s="431">
        <v>3789</v>
      </c>
      <c r="O891" s="431" t="s">
        <v>5004</v>
      </c>
      <c r="P891" s="435" t="s">
        <v>5005</v>
      </c>
      <c r="Q891" s="431" t="s">
        <v>177</v>
      </c>
      <c r="R891" s="436">
        <v>37605</v>
      </c>
      <c r="S891" s="436">
        <v>3108.34</v>
      </c>
      <c r="T891" s="437">
        <f t="shared" si="168"/>
        <v>40713.339999999997</v>
      </c>
      <c r="U891" s="438">
        <v>26</v>
      </c>
      <c r="V891" s="436">
        <v>1246.6099999999997</v>
      </c>
      <c r="W891" s="439">
        <v>95</v>
      </c>
      <c r="X891" s="440"/>
      <c r="Y891" s="439">
        <f t="shared" si="169"/>
        <v>1151.6099999999997</v>
      </c>
      <c r="Z891" s="441">
        <f t="shared" si="170"/>
        <v>3.0619202453053464E-2</v>
      </c>
      <c r="AA891" s="440">
        <v>-6073.13</v>
      </c>
      <c r="AB891" s="439">
        <v>0</v>
      </c>
      <c r="AC891" s="439"/>
      <c r="AD891" s="439"/>
      <c r="AE891" s="442">
        <v>0.1</v>
      </c>
      <c r="AF891" s="442">
        <v>0.12</v>
      </c>
      <c r="AG891" s="439">
        <f t="shared" si="171"/>
        <v>115.16099999999997</v>
      </c>
      <c r="AH891" s="439"/>
      <c r="AI891" s="439">
        <f t="shared" si="172"/>
        <v>115.16099999999997</v>
      </c>
      <c r="AJ891" s="431" t="s">
        <v>164</v>
      </c>
      <c r="AK891" s="431"/>
      <c r="AL891" s="438"/>
      <c r="AM891" s="443">
        <f t="shared" si="173"/>
        <v>0</v>
      </c>
      <c r="AN891" s="443">
        <f t="shared" si="174"/>
        <v>1</v>
      </c>
      <c r="AO891" s="443"/>
      <c r="AP891" s="443"/>
      <c r="AQ891" s="443">
        <f t="shared" si="175"/>
        <v>0</v>
      </c>
      <c r="AR891" s="444" t="str">
        <f>IF(A891="","",VLOOKUP(A891,'Base Sites'!A:B,2,FALSE))</f>
        <v>Val de Lys Automobiles</v>
      </c>
      <c r="AS891" s="444" t="str">
        <f t="shared" si="176"/>
        <v>VOLKSWAGEN</v>
      </c>
      <c r="AT891" s="443"/>
      <c r="AU891" s="445" t="str">
        <f>IF(A891="","",VLOOKUP(L891,'Base Vendeurs'!A:B,2,FALSE))</f>
        <v xml:space="preserve">Val de Lys </v>
      </c>
      <c r="AV891" s="439">
        <f t="shared" si="177"/>
        <v>1246.6099999999997</v>
      </c>
      <c r="AW891" s="441">
        <f t="shared" si="178"/>
        <v>3.0619202453053464E-2</v>
      </c>
      <c r="AX891" s="445" t="str">
        <f t="shared" si="179"/>
        <v>NON</v>
      </c>
      <c r="AY891" s="231">
        <f>+MargesVN[[#This Row],[Total COM]]+MargesVN[[#This Row],[EXT GIE]]+MargesVN[[#This Row],[Forfait immat]]</f>
        <v>115.16099999999997</v>
      </c>
    </row>
    <row r="892" spans="1:51" s="231" customFormat="1" ht="11.25" customHeight="1" x14ac:dyDescent="0.25">
      <c r="A892" s="401">
        <v>45</v>
      </c>
      <c r="B892" s="401" t="s">
        <v>163</v>
      </c>
      <c r="C892" s="401" t="s">
        <v>104</v>
      </c>
      <c r="D892" s="402">
        <v>46169</v>
      </c>
      <c r="E892" s="403">
        <v>46170</v>
      </c>
      <c r="F892" s="404"/>
      <c r="G892" s="404"/>
      <c r="H892" s="404"/>
      <c r="I892" s="404"/>
      <c r="J892" s="404"/>
      <c r="K892" s="404">
        <v>0</v>
      </c>
      <c r="L892" s="401" t="s">
        <v>443</v>
      </c>
      <c r="M892" s="401">
        <v>513790</v>
      </c>
      <c r="N892" s="401">
        <v>3790</v>
      </c>
      <c r="O892" s="401" t="s">
        <v>4278</v>
      </c>
      <c r="P892" s="405" t="s">
        <v>4279</v>
      </c>
      <c r="Q892" s="401" t="s">
        <v>23</v>
      </c>
      <c r="R892" s="406">
        <v>21605.67</v>
      </c>
      <c r="S892" s="406">
        <v>1233.33</v>
      </c>
      <c r="T892" s="407">
        <f t="shared" si="168"/>
        <v>22839</v>
      </c>
      <c r="U892" s="408">
        <v>36</v>
      </c>
      <c r="V892" s="406">
        <v>858.79</v>
      </c>
      <c r="W892" s="409">
        <v>95</v>
      </c>
      <c r="X892" s="410"/>
      <c r="Y892" s="409">
        <f t="shared" si="169"/>
        <v>763.79</v>
      </c>
      <c r="Z892" s="411">
        <f t="shared" si="170"/>
        <v>3.7601909015280877E-2</v>
      </c>
      <c r="AA892" s="410">
        <v>-2466.67</v>
      </c>
      <c r="AB892" s="409">
        <v>0</v>
      </c>
      <c r="AC892" s="409"/>
      <c r="AD892" s="409"/>
      <c r="AE892" s="412">
        <v>0.1</v>
      </c>
      <c r="AF892" s="412">
        <v>0.1</v>
      </c>
      <c r="AG892" s="409">
        <f t="shared" si="171"/>
        <v>76.379000000000005</v>
      </c>
      <c r="AH892" s="409"/>
      <c r="AI892" s="409">
        <f t="shared" si="172"/>
        <v>76.379000000000005</v>
      </c>
      <c r="AJ892" s="401" t="s">
        <v>164</v>
      </c>
      <c r="AK892" s="401">
        <v>30</v>
      </c>
      <c r="AL892" s="408"/>
      <c r="AM892" s="413">
        <f t="shared" si="173"/>
        <v>0</v>
      </c>
      <c r="AN892" s="413">
        <f t="shared" si="174"/>
        <v>1</v>
      </c>
      <c r="AO892" s="413"/>
      <c r="AP892" s="413"/>
      <c r="AQ892" s="413">
        <f t="shared" si="175"/>
        <v>0</v>
      </c>
      <c r="AR892" s="414" t="str">
        <f>IF(A892="","",VLOOKUP(A892,'Base Sites'!A:B,2,FALSE))</f>
        <v>Valauto Arras</v>
      </c>
      <c r="AS892" s="414" t="str">
        <f t="shared" si="176"/>
        <v>VOLKSWAGEN</v>
      </c>
      <c r="AT892" s="413"/>
      <c r="AU892" s="415" t="str">
        <f>IF(A892="","",VLOOKUP(L892,'Base Vendeurs'!A:B,2,FALSE))</f>
        <v>Valauto Arras</v>
      </c>
      <c r="AV892" s="409">
        <f t="shared" si="177"/>
        <v>858.79</v>
      </c>
      <c r="AW892" s="411">
        <f t="shared" si="178"/>
        <v>3.7601909015280877E-2</v>
      </c>
      <c r="AX892" s="415" t="str">
        <f t="shared" si="179"/>
        <v>NON</v>
      </c>
      <c r="AY892" s="231">
        <f>+MargesVN[[#This Row],[Total COM]]+MargesVN[[#This Row],[EXT GIE]]+MargesVN[[#This Row],[Forfait immat]]</f>
        <v>106.379</v>
      </c>
    </row>
    <row r="893" spans="1:51" s="231" customFormat="1" ht="11.25" customHeight="1" x14ac:dyDescent="0.25">
      <c r="A893" s="431">
        <v>60</v>
      </c>
      <c r="B893" s="431" t="s">
        <v>163</v>
      </c>
      <c r="C893" s="431" t="s">
        <v>104</v>
      </c>
      <c r="D893" s="432">
        <v>46203</v>
      </c>
      <c r="E893" s="433">
        <v>46203</v>
      </c>
      <c r="F893" s="434"/>
      <c r="G893" s="434"/>
      <c r="H893" s="434"/>
      <c r="I893" s="434"/>
      <c r="J893" s="434"/>
      <c r="K893" s="434"/>
      <c r="L893" s="431" t="s">
        <v>444</v>
      </c>
      <c r="M893" s="431">
        <v>513790</v>
      </c>
      <c r="N893" s="431">
        <v>3790</v>
      </c>
      <c r="O893" s="431" t="s">
        <v>5085</v>
      </c>
      <c r="P893" s="435" t="s">
        <v>4141</v>
      </c>
      <c r="Q893" s="431" t="s">
        <v>23</v>
      </c>
      <c r="R893" s="436">
        <v>23014</v>
      </c>
      <c r="S893" s="436">
        <v>312.49</v>
      </c>
      <c r="T893" s="437">
        <f t="shared" si="168"/>
        <v>23326.49</v>
      </c>
      <c r="U893" s="438">
        <v>25</v>
      </c>
      <c r="V893" s="436">
        <v>751.2</v>
      </c>
      <c r="W893" s="439">
        <v>95</v>
      </c>
      <c r="X893" s="440"/>
      <c r="Y893" s="439">
        <f t="shared" si="169"/>
        <v>656.2</v>
      </c>
      <c r="Z893" s="441">
        <f t="shared" si="170"/>
        <v>3.220373060841987E-2</v>
      </c>
      <c r="AA893" s="440">
        <v>-1690.01</v>
      </c>
      <c r="AB893" s="439">
        <v>0</v>
      </c>
      <c r="AC893" s="439"/>
      <c r="AD893" s="439"/>
      <c r="AE893" s="442">
        <v>0.1</v>
      </c>
      <c r="AF893" s="442">
        <v>0.12</v>
      </c>
      <c r="AG893" s="439">
        <f t="shared" si="171"/>
        <v>65.62</v>
      </c>
      <c r="AH893" s="439"/>
      <c r="AI893" s="439">
        <f t="shared" si="172"/>
        <v>65.62</v>
      </c>
      <c r="AJ893" s="431" t="s">
        <v>164</v>
      </c>
      <c r="AK893" s="431">
        <v>30</v>
      </c>
      <c r="AL893" s="438">
        <v>100</v>
      </c>
      <c r="AM893" s="443">
        <f t="shared" si="173"/>
        <v>1</v>
      </c>
      <c r="AN893" s="443">
        <f t="shared" si="174"/>
        <v>1</v>
      </c>
      <c r="AO893" s="443"/>
      <c r="AP893" s="443"/>
      <c r="AQ893" s="443">
        <f t="shared" si="175"/>
        <v>1</v>
      </c>
      <c r="AR893" s="444" t="str">
        <f>IF(A893="","",VLOOKUP(A893,'Base Sites'!A:B,2,FALSE))</f>
        <v>Val de Lys Automobiles</v>
      </c>
      <c r="AS893" s="444" t="str">
        <f t="shared" si="176"/>
        <v>VOLKSWAGEN</v>
      </c>
      <c r="AT893" s="443"/>
      <c r="AU893" s="445" t="str">
        <f>IF(A893="","",VLOOKUP(L893,'Base Vendeurs'!A:B,2,FALSE))</f>
        <v xml:space="preserve">Val de Lys </v>
      </c>
      <c r="AV893" s="439">
        <f t="shared" si="177"/>
        <v>751.2</v>
      </c>
      <c r="AW893" s="441">
        <f t="shared" si="178"/>
        <v>3.220373060841987E-2</v>
      </c>
      <c r="AX893" s="445" t="str">
        <f t="shared" si="179"/>
        <v>NON</v>
      </c>
      <c r="AY893" s="231">
        <f>+MargesVN[[#This Row],[Total COM]]+MargesVN[[#This Row],[EXT GIE]]+MargesVN[[#This Row],[Forfait immat]]</f>
        <v>195.62</v>
      </c>
    </row>
    <row r="894" spans="1:51" s="231" customFormat="1" ht="11.25" customHeight="1" x14ac:dyDescent="0.25">
      <c r="A894" s="431">
        <v>60</v>
      </c>
      <c r="B894" s="431" t="s">
        <v>163</v>
      </c>
      <c r="C894" s="431" t="s">
        <v>104</v>
      </c>
      <c r="D894" s="432">
        <v>46191</v>
      </c>
      <c r="E894" s="433">
        <v>46192</v>
      </c>
      <c r="F894" s="434"/>
      <c r="G894" s="434"/>
      <c r="H894" s="434"/>
      <c r="I894" s="434"/>
      <c r="J894" s="434"/>
      <c r="K894" s="434"/>
      <c r="L894" s="431" t="s">
        <v>445</v>
      </c>
      <c r="M894" s="431">
        <v>513791</v>
      </c>
      <c r="N894" s="431">
        <v>3791</v>
      </c>
      <c r="O894" s="431" t="s">
        <v>4843</v>
      </c>
      <c r="P894" s="435" t="s">
        <v>4844</v>
      </c>
      <c r="Q894" s="431" t="s">
        <v>93</v>
      </c>
      <c r="R894" s="436">
        <v>34805.67</v>
      </c>
      <c r="S894" s="436">
        <v>2725.01</v>
      </c>
      <c r="T894" s="437">
        <f t="shared" si="168"/>
        <v>37530.68</v>
      </c>
      <c r="U894" s="438">
        <v>10</v>
      </c>
      <c r="V894" s="436">
        <v>1051.57</v>
      </c>
      <c r="W894" s="439">
        <v>95</v>
      </c>
      <c r="X894" s="440"/>
      <c r="Y894" s="439">
        <f t="shared" si="169"/>
        <v>956.56999999999994</v>
      </c>
      <c r="Z894" s="441">
        <f t="shared" si="170"/>
        <v>2.8018943435077645E-2</v>
      </c>
      <c r="AA894" s="440">
        <v>0</v>
      </c>
      <c r="AB894" s="439">
        <v>-1250</v>
      </c>
      <c r="AC894" s="439"/>
      <c r="AD894" s="439"/>
      <c r="AE894" s="442">
        <v>0.1</v>
      </c>
      <c r="AF894" s="442">
        <v>0.12</v>
      </c>
      <c r="AG894" s="439">
        <f t="shared" si="171"/>
        <v>95.656999999999996</v>
      </c>
      <c r="AH894" s="439"/>
      <c r="AI894" s="439">
        <f t="shared" si="172"/>
        <v>95.656999999999996</v>
      </c>
      <c r="AJ894" s="431" t="s">
        <v>149</v>
      </c>
      <c r="AK894" s="431">
        <v>30</v>
      </c>
      <c r="AL894" s="438">
        <v>50</v>
      </c>
      <c r="AM894" s="443">
        <f t="shared" si="173"/>
        <v>1</v>
      </c>
      <c r="AN894" s="443">
        <f t="shared" si="174"/>
        <v>1</v>
      </c>
      <c r="AO894" s="443"/>
      <c r="AP894" s="443"/>
      <c r="AQ894" s="443">
        <f t="shared" si="175"/>
        <v>1</v>
      </c>
      <c r="AR894" s="444" t="str">
        <f>IF(A894="","",VLOOKUP(A894,'Base Sites'!A:B,2,FALSE))</f>
        <v>Val de Lys Automobiles</v>
      </c>
      <c r="AS894" s="444" t="str">
        <f t="shared" si="176"/>
        <v>VOLKSWAGEN</v>
      </c>
      <c r="AT894" s="443"/>
      <c r="AU894" s="445" t="str">
        <f>IF(A894="","",VLOOKUP(L894,'Base Vendeurs'!A:B,2,FALSE))</f>
        <v xml:space="preserve">Val de Lys </v>
      </c>
      <c r="AV894" s="439">
        <f t="shared" si="177"/>
        <v>1051.57</v>
      </c>
      <c r="AW894" s="441">
        <f t="shared" si="178"/>
        <v>2.8018943435077645E-2</v>
      </c>
      <c r="AX894" s="445" t="str">
        <f t="shared" si="179"/>
        <v>NON</v>
      </c>
      <c r="AY894" s="231">
        <f>+MargesVN[[#This Row],[Total COM]]+MargesVN[[#This Row],[EXT GIE]]+MargesVN[[#This Row],[Forfait immat]]</f>
        <v>175.65699999999998</v>
      </c>
    </row>
    <row r="895" spans="1:51" s="231" customFormat="1" ht="11.25" customHeight="1" x14ac:dyDescent="0.25">
      <c r="A895" s="431">
        <v>60</v>
      </c>
      <c r="B895" s="431" t="s">
        <v>163</v>
      </c>
      <c r="C895" s="431" t="s">
        <v>104</v>
      </c>
      <c r="D895" s="432">
        <v>46203</v>
      </c>
      <c r="E895" s="433">
        <v>46192</v>
      </c>
      <c r="F895" s="434"/>
      <c r="G895" s="434"/>
      <c r="H895" s="434"/>
      <c r="I895" s="434" t="s">
        <v>165</v>
      </c>
      <c r="J895" s="434" t="s">
        <v>165</v>
      </c>
      <c r="K895" s="434">
        <v>54</v>
      </c>
      <c r="L895" s="431" t="s">
        <v>444</v>
      </c>
      <c r="M895" s="431">
        <v>513793</v>
      </c>
      <c r="N895" s="431">
        <v>3793</v>
      </c>
      <c r="O895" s="431" t="s">
        <v>5014</v>
      </c>
      <c r="P895" s="435" t="s">
        <v>5015</v>
      </c>
      <c r="Q895" s="431" t="s">
        <v>177</v>
      </c>
      <c r="R895" s="436">
        <v>33863.33</v>
      </c>
      <c r="S895" s="436">
        <v>1666.67</v>
      </c>
      <c r="T895" s="437">
        <f t="shared" si="168"/>
        <v>35530</v>
      </c>
      <c r="U895" s="438">
        <v>20</v>
      </c>
      <c r="V895" s="436">
        <v>1612.86</v>
      </c>
      <c r="W895" s="439">
        <v>95</v>
      </c>
      <c r="X895" s="440"/>
      <c r="Y895" s="439">
        <f t="shared" si="169"/>
        <v>1517.86</v>
      </c>
      <c r="Z895" s="441">
        <f t="shared" si="170"/>
        <v>4.5394314663664503E-2</v>
      </c>
      <c r="AA895" s="440">
        <v>0</v>
      </c>
      <c r="AB895" s="439">
        <v>-4860</v>
      </c>
      <c r="AC895" s="439"/>
      <c r="AD895" s="439" t="s">
        <v>2019</v>
      </c>
      <c r="AE895" s="442">
        <v>0.1</v>
      </c>
      <c r="AF895" s="442">
        <v>0.12</v>
      </c>
      <c r="AG895" s="439">
        <f t="shared" si="171"/>
        <v>151.786</v>
      </c>
      <c r="AH895" s="439"/>
      <c r="AI895" s="439">
        <f t="shared" si="172"/>
        <v>151.786</v>
      </c>
      <c r="AJ895" s="431" t="s">
        <v>164</v>
      </c>
      <c r="AK895" s="431">
        <v>30</v>
      </c>
      <c r="AL895" s="438">
        <v>100</v>
      </c>
      <c r="AM895" s="443">
        <f t="shared" si="173"/>
        <v>1</v>
      </c>
      <c r="AN895" s="443">
        <f t="shared" si="174"/>
        <v>1</v>
      </c>
      <c r="AO895" s="443"/>
      <c r="AP895" s="443"/>
      <c r="AQ895" s="443">
        <f t="shared" si="175"/>
        <v>1</v>
      </c>
      <c r="AR895" s="444" t="str">
        <f>IF(A895="","",VLOOKUP(A895,'Base Sites'!A:B,2,FALSE))</f>
        <v>Val de Lys Automobiles</v>
      </c>
      <c r="AS895" s="444" t="str">
        <f t="shared" si="176"/>
        <v>VOLKSWAGEN</v>
      </c>
      <c r="AT895" s="443"/>
      <c r="AU895" s="445" t="str">
        <f>IF(A895="","",VLOOKUP(L895,'Base Vendeurs'!A:B,2,FALSE))</f>
        <v xml:space="preserve">Val de Lys </v>
      </c>
      <c r="AV895" s="439">
        <f t="shared" si="177"/>
        <v>1612.86</v>
      </c>
      <c r="AW895" s="441">
        <f t="shared" si="178"/>
        <v>4.5394314663664503E-2</v>
      </c>
      <c r="AX895" s="445" t="str">
        <f t="shared" si="179"/>
        <v>NON</v>
      </c>
      <c r="AY895" s="231">
        <f>+MargesVN[[#This Row],[Total COM]]+MargesVN[[#This Row],[EXT GIE]]+MargesVN[[#This Row],[Forfait immat]]</f>
        <v>281.786</v>
      </c>
    </row>
    <row r="896" spans="1:51" s="231" customFormat="1" ht="11.25" customHeight="1" x14ac:dyDescent="0.25">
      <c r="A896" s="431">
        <v>45</v>
      </c>
      <c r="B896" s="431" t="s">
        <v>163</v>
      </c>
      <c r="C896" s="431" t="s">
        <v>104</v>
      </c>
      <c r="D896" s="432">
        <v>46191</v>
      </c>
      <c r="E896" s="433">
        <v>46192</v>
      </c>
      <c r="F896" s="434"/>
      <c r="G896" s="434"/>
      <c r="H896" s="434"/>
      <c r="I896" s="434"/>
      <c r="J896" s="434"/>
      <c r="K896" s="434">
        <v>0</v>
      </c>
      <c r="L896" s="431" t="s">
        <v>262</v>
      </c>
      <c r="M896" s="431">
        <v>513805</v>
      </c>
      <c r="N896" s="431">
        <v>3805</v>
      </c>
      <c r="O896" s="431" t="s">
        <v>4863</v>
      </c>
      <c r="P896" s="435" t="s">
        <v>4864</v>
      </c>
      <c r="Q896" s="431" t="s">
        <v>93</v>
      </c>
      <c r="R896" s="436">
        <v>27305.67</v>
      </c>
      <c r="S896" s="436">
        <v>1141.67</v>
      </c>
      <c r="T896" s="437">
        <f t="shared" si="168"/>
        <v>28447.339999999997</v>
      </c>
      <c r="U896" s="438">
        <v>10</v>
      </c>
      <c r="V896" s="436">
        <v>1325.65</v>
      </c>
      <c r="W896" s="439">
        <v>95</v>
      </c>
      <c r="X896" s="440"/>
      <c r="Y896" s="439">
        <f t="shared" si="169"/>
        <v>1230.6500000000001</v>
      </c>
      <c r="Z896" s="441">
        <f t="shared" si="170"/>
        <v>4.6600139063968732E-2</v>
      </c>
      <c r="AA896" s="440">
        <v>0</v>
      </c>
      <c r="AB896" s="439">
        <v>-2283.33</v>
      </c>
      <c r="AC896" s="439"/>
      <c r="AD896" s="439"/>
      <c r="AE896" s="442">
        <v>0.1</v>
      </c>
      <c r="AF896" s="442">
        <v>0.08</v>
      </c>
      <c r="AG896" s="439">
        <f t="shared" si="171"/>
        <v>123.06500000000001</v>
      </c>
      <c r="AH896" s="439"/>
      <c r="AI896" s="439">
        <f t="shared" si="172"/>
        <v>123.06500000000001</v>
      </c>
      <c r="AJ896" s="431" t="s">
        <v>149</v>
      </c>
      <c r="AK896" s="431">
        <v>30</v>
      </c>
      <c r="AL896" s="438"/>
      <c r="AM896" s="443">
        <f t="shared" si="173"/>
        <v>0</v>
      </c>
      <c r="AN896" s="443">
        <f t="shared" si="174"/>
        <v>1</v>
      </c>
      <c r="AO896" s="443"/>
      <c r="AP896" s="443"/>
      <c r="AQ896" s="443">
        <f t="shared" si="175"/>
        <v>0</v>
      </c>
      <c r="AR896" s="444" t="str">
        <f>IF(A896="","",VLOOKUP(A896,'Base Sites'!A:B,2,FALSE))</f>
        <v>Valauto Arras</v>
      </c>
      <c r="AS896" s="444" t="str">
        <f t="shared" si="176"/>
        <v>VOLKSWAGEN</v>
      </c>
      <c r="AT896" s="443"/>
      <c r="AU896" s="445" t="str">
        <f>IF(A896="","",VLOOKUP(L896,'Base Vendeurs'!A:B,2,FALSE))</f>
        <v>Valauto Arras</v>
      </c>
      <c r="AV896" s="439">
        <f t="shared" si="177"/>
        <v>1325.65</v>
      </c>
      <c r="AW896" s="441">
        <f t="shared" si="178"/>
        <v>4.6600139063968732E-2</v>
      </c>
      <c r="AX896" s="445" t="str">
        <f t="shared" si="179"/>
        <v>NON</v>
      </c>
      <c r="AY896" s="231">
        <f>+MargesVN[[#This Row],[Total COM]]+MargesVN[[#This Row],[EXT GIE]]+MargesVN[[#This Row],[Forfait immat]]</f>
        <v>153.065</v>
      </c>
    </row>
    <row r="897" spans="1:51" s="231" customFormat="1" ht="11.25" customHeight="1" x14ac:dyDescent="0.25">
      <c r="A897" s="431">
        <v>45</v>
      </c>
      <c r="B897" s="431" t="s">
        <v>183</v>
      </c>
      <c r="C897" s="431" t="s">
        <v>104</v>
      </c>
      <c r="D897" s="432">
        <v>46196</v>
      </c>
      <c r="E897" s="433">
        <v>46197</v>
      </c>
      <c r="F897" s="434"/>
      <c r="G897" s="434"/>
      <c r="H897" s="434"/>
      <c r="I897" s="434" t="s">
        <v>165</v>
      </c>
      <c r="J897" s="434"/>
      <c r="K897" s="434">
        <v>-385</v>
      </c>
      <c r="L897" s="431" t="s">
        <v>262</v>
      </c>
      <c r="M897" s="431">
        <v>513809</v>
      </c>
      <c r="N897" s="431">
        <v>3809</v>
      </c>
      <c r="O897" s="431" t="s">
        <v>4918</v>
      </c>
      <c r="P897" s="435" t="s">
        <v>4919</v>
      </c>
      <c r="Q897" s="431" t="s">
        <v>107</v>
      </c>
      <c r="R897" s="436">
        <v>25139</v>
      </c>
      <c r="S897" s="436">
        <v>691.67</v>
      </c>
      <c r="T897" s="437">
        <f t="shared" si="168"/>
        <v>25830.67</v>
      </c>
      <c r="U897" s="438">
        <v>5</v>
      </c>
      <c r="V897" s="436">
        <v>730.84</v>
      </c>
      <c r="W897" s="439">
        <v>95</v>
      </c>
      <c r="X897" s="440"/>
      <c r="Y897" s="439">
        <f t="shared" si="169"/>
        <v>635.84</v>
      </c>
      <c r="Z897" s="441">
        <f t="shared" si="170"/>
        <v>2.8293497613495897E-2</v>
      </c>
      <c r="AA897" s="440">
        <v>0</v>
      </c>
      <c r="AB897" s="439">
        <v>-3349.99</v>
      </c>
      <c r="AC897" s="439"/>
      <c r="AD897" s="439" t="s">
        <v>5167</v>
      </c>
      <c r="AE897" s="442">
        <v>0.1</v>
      </c>
      <c r="AF897" s="442">
        <v>0.1</v>
      </c>
      <c r="AG897" s="439">
        <f t="shared" si="171"/>
        <v>63.584000000000003</v>
      </c>
      <c r="AH897" s="439"/>
      <c r="AI897" s="439">
        <f t="shared" si="172"/>
        <v>63.584000000000003</v>
      </c>
      <c r="AJ897" s="431" t="s">
        <v>149</v>
      </c>
      <c r="AK897" s="431">
        <v>30</v>
      </c>
      <c r="AL897" s="438">
        <v>50</v>
      </c>
      <c r="AM897" s="443">
        <f t="shared" si="173"/>
        <v>1</v>
      </c>
      <c r="AN897" s="443">
        <f t="shared" si="174"/>
        <v>1</v>
      </c>
      <c r="AO897" s="443"/>
      <c r="AP897" s="443"/>
      <c r="AQ897" s="443">
        <f t="shared" si="175"/>
        <v>1</v>
      </c>
      <c r="AR897" s="444" t="str">
        <f>IF(A897="","",VLOOKUP(A897,'Base Sites'!A:B,2,FALSE))</f>
        <v>Valauto Arras</v>
      </c>
      <c r="AS897" s="444" t="str">
        <f t="shared" si="176"/>
        <v>VOLKSWAGEN</v>
      </c>
      <c r="AT897" s="443"/>
      <c r="AU897" s="445" t="str">
        <f>IF(A897="","",VLOOKUP(L897,'Base Vendeurs'!A:B,2,FALSE))</f>
        <v>Valauto Arras</v>
      </c>
      <c r="AV897" s="439">
        <f t="shared" si="177"/>
        <v>730.84</v>
      </c>
      <c r="AW897" s="441">
        <f t="shared" si="178"/>
        <v>2.8293497613495897E-2</v>
      </c>
      <c r="AX897" s="445" t="str">
        <f t="shared" si="179"/>
        <v>NON</v>
      </c>
      <c r="AY897" s="231">
        <f>+MargesVN[[#This Row],[Total COM]]+MargesVN[[#This Row],[EXT GIE]]+MargesVN[[#This Row],[Forfait immat]]</f>
        <v>143.584</v>
      </c>
    </row>
    <row r="898" spans="1:51" s="231" customFormat="1" ht="11.25" customHeight="1" x14ac:dyDescent="0.25">
      <c r="A898" s="259">
        <v>30</v>
      </c>
      <c r="B898" s="259" t="s">
        <v>183</v>
      </c>
      <c r="C898" s="259" t="s">
        <v>29</v>
      </c>
      <c r="D898" s="150">
        <v>46028</v>
      </c>
      <c r="E898" s="260">
        <v>46028</v>
      </c>
      <c r="F898" s="151"/>
      <c r="G898" s="151"/>
      <c r="H898" s="151"/>
      <c r="I898" s="151" t="s">
        <v>165</v>
      </c>
      <c r="J898" s="151"/>
      <c r="K898" s="151">
        <v>-19.989999999999998</v>
      </c>
      <c r="L898" s="259" t="s">
        <v>112</v>
      </c>
      <c r="M898" s="259">
        <v>513876</v>
      </c>
      <c r="N898" s="259">
        <v>3876</v>
      </c>
      <c r="O898" s="259" t="s">
        <v>565</v>
      </c>
      <c r="P898" s="261" t="s">
        <v>282</v>
      </c>
      <c r="Q898" s="259" t="s">
        <v>84</v>
      </c>
      <c r="R898" s="152">
        <v>32658.34</v>
      </c>
      <c r="S898" s="152">
        <v>583.33000000000004</v>
      </c>
      <c r="T898" s="153">
        <f t="shared" si="168"/>
        <v>33241.67</v>
      </c>
      <c r="U898" s="154">
        <v>54</v>
      </c>
      <c r="V898" s="152">
        <v>699.85</v>
      </c>
      <c r="W898" s="262">
        <v>35</v>
      </c>
      <c r="X898" s="155"/>
      <c r="Y898" s="262">
        <f t="shared" si="169"/>
        <v>664.85</v>
      </c>
      <c r="Z898" s="156">
        <f t="shared" si="170"/>
        <v>2.1053394730168491E-2</v>
      </c>
      <c r="AA898" s="155">
        <v>0</v>
      </c>
      <c r="AB898" s="262">
        <v>0</v>
      </c>
      <c r="AC898" s="262"/>
      <c r="AD898" s="262" t="s">
        <v>1205</v>
      </c>
      <c r="AE898" s="157">
        <v>0.1</v>
      </c>
      <c r="AF898" s="157">
        <v>0.1</v>
      </c>
      <c r="AG898" s="262">
        <f t="shared" si="171"/>
        <v>66.484999999999999</v>
      </c>
      <c r="AH898" s="262"/>
      <c r="AI898" s="262">
        <f t="shared" si="172"/>
        <v>66.484999999999999</v>
      </c>
      <c r="AJ898" s="259" t="s">
        <v>164</v>
      </c>
      <c r="AK898" s="259">
        <v>0</v>
      </c>
      <c r="AL898" s="154"/>
      <c r="AM898" s="263">
        <f t="shared" si="173"/>
        <v>0</v>
      </c>
      <c r="AN898" s="263">
        <f t="shared" si="174"/>
        <v>1</v>
      </c>
      <c r="AO898" s="263"/>
      <c r="AP898" s="263"/>
      <c r="AQ898" s="263">
        <f t="shared" si="175"/>
        <v>0</v>
      </c>
      <c r="AR898" s="158" t="str">
        <f>IF(A898="","",VLOOKUP(A898,'Base Sites'!A:B,2,FALSE))</f>
        <v>Valauto Lambersart VW</v>
      </c>
      <c r="AS898" s="158" t="str">
        <f t="shared" si="176"/>
        <v>SKODA</v>
      </c>
      <c r="AT898" s="263"/>
      <c r="AU898" s="264" t="str">
        <f>IF(A898="","",VLOOKUP(L898,'Base Vendeurs'!A:B,2,FALSE))</f>
        <v>Sociétés NORD</v>
      </c>
      <c r="AV898" s="251">
        <f t="shared" si="177"/>
        <v>699.85</v>
      </c>
      <c r="AW898" s="156">
        <f t="shared" si="178"/>
        <v>2.1053394730168491E-2</v>
      </c>
      <c r="AX898" s="237" t="str">
        <f t="shared" si="179"/>
        <v>NON</v>
      </c>
      <c r="AY898" s="231">
        <f>+MargesVN[[#This Row],[Total COM]]+MargesVN[[#This Row],[EXT GIE]]+MargesVN[[#This Row],[Forfait immat]]</f>
        <v>66.484999999999999</v>
      </c>
    </row>
    <row r="899" spans="1:51" s="384" customFormat="1" ht="11.25" customHeight="1" x14ac:dyDescent="0.25">
      <c r="A899" s="232">
        <v>30</v>
      </c>
      <c r="B899" s="232" t="s">
        <v>183</v>
      </c>
      <c r="C899" s="232" t="s">
        <v>29</v>
      </c>
      <c r="D899" s="189">
        <v>46028</v>
      </c>
      <c r="E899" s="233">
        <v>46028</v>
      </c>
      <c r="F899" s="190"/>
      <c r="G899" s="190"/>
      <c r="H899" s="190"/>
      <c r="I899" s="190" t="s">
        <v>165</v>
      </c>
      <c r="J899" s="190"/>
      <c r="K899" s="190">
        <v>-19.989999999999998</v>
      </c>
      <c r="L899" s="232" t="s">
        <v>112</v>
      </c>
      <c r="M899" s="232">
        <v>513877</v>
      </c>
      <c r="N899" s="232">
        <v>3877</v>
      </c>
      <c r="O899" s="232" t="s">
        <v>564</v>
      </c>
      <c r="P899" s="234" t="s">
        <v>282</v>
      </c>
      <c r="Q899" s="232" t="s">
        <v>84</v>
      </c>
      <c r="R899" s="191">
        <v>32658.34</v>
      </c>
      <c r="S899" s="191">
        <v>583.33000000000004</v>
      </c>
      <c r="T899" s="192">
        <f t="shared" si="168"/>
        <v>33241.67</v>
      </c>
      <c r="U899" s="193">
        <v>43</v>
      </c>
      <c r="V899" s="191">
        <v>699.85</v>
      </c>
      <c r="W899" s="235">
        <v>35</v>
      </c>
      <c r="X899" s="194"/>
      <c r="Y899" s="235">
        <f t="shared" si="169"/>
        <v>664.85</v>
      </c>
      <c r="Z899" s="195">
        <f t="shared" si="170"/>
        <v>2.1053394730168491E-2</v>
      </c>
      <c r="AA899" s="194">
        <v>0</v>
      </c>
      <c r="AB899" s="235">
        <v>0</v>
      </c>
      <c r="AC899" s="235"/>
      <c r="AD899" s="235" t="s">
        <v>1205</v>
      </c>
      <c r="AE899" s="196">
        <v>0.1</v>
      </c>
      <c r="AF899" s="196">
        <v>0.1</v>
      </c>
      <c r="AG899" s="235">
        <f t="shared" si="171"/>
        <v>66.484999999999999</v>
      </c>
      <c r="AH899" s="235"/>
      <c r="AI899" s="235">
        <f t="shared" si="172"/>
        <v>66.484999999999999</v>
      </c>
      <c r="AJ899" s="232" t="s">
        <v>164</v>
      </c>
      <c r="AK899" s="232">
        <v>0</v>
      </c>
      <c r="AL899" s="193"/>
      <c r="AM899" s="236">
        <f t="shared" si="173"/>
        <v>0</v>
      </c>
      <c r="AN899" s="236">
        <f t="shared" si="174"/>
        <v>1</v>
      </c>
      <c r="AO899" s="236"/>
      <c r="AP899" s="236"/>
      <c r="AQ899" s="236">
        <f t="shared" si="175"/>
        <v>0</v>
      </c>
      <c r="AR899" s="197" t="str">
        <f>IF(A899="","",VLOOKUP(A899,'Base Sites'!A:B,2,FALSE))</f>
        <v>Valauto Lambersart VW</v>
      </c>
      <c r="AS899" s="197" t="str">
        <f t="shared" si="176"/>
        <v>SKODA</v>
      </c>
      <c r="AT899" s="236"/>
      <c r="AU899" s="237" t="str">
        <f>IF(A899="","",VLOOKUP(L899,'Base Vendeurs'!A:B,2,FALSE))</f>
        <v>Sociétés NORD</v>
      </c>
      <c r="AV899" s="235">
        <f t="shared" si="177"/>
        <v>699.85</v>
      </c>
      <c r="AW899" s="195">
        <f t="shared" si="178"/>
        <v>2.1053394730168491E-2</v>
      </c>
      <c r="AX899" s="237" t="str">
        <f t="shared" si="179"/>
        <v>NON</v>
      </c>
      <c r="AY899" s="231">
        <f>+MargesVN[[#This Row],[Total COM]]+MargesVN[[#This Row],[EXT GIE]]+MargesVN[[#This Row],[Forfait immat]]</f>
        <v>66.484999999999999</v>
      </c>
    </row>
    <row r="900" spans="1:51" s="231" customFormat="1" ht="11.25" customHeight="1" x14ac:dyDescent="0.25">
      <c r="A900" s="292">
        <v>30</v>
      </c>
      <c r="B900" s="292" t="s">
        <v>183</v>
      </c>
      <c r="C900" s="292" t="s">
        <v>29</v>
      </c>
      <c r="D900" s="140">
        <v>46028</v>
      </c>
      <c r="E900" s="293">
        <v>46028</v>
      </c>
      <c r="F900" s="141"/>
      <c r="G900" s="141"/>
      <c r="H900" s="141"/>
      <c r="I900" s="141" t="s">
        <v>165</v>
      </c>
      <c r="J900" s="141"/>
      <c r="K900" s="141">
        <v>-19.989999999999998</v>
      </c>
      <c r="L900" s="292" t="s">
        <v>112</v>
      </c>
      <c r="M900" s="292">
        <v>513878</v>
      </c>
      <c r="N900" s="292">
        <v>3878</v>
      </c>
      <c r="O900" s="292" t="s">
        <v>566</v>
      </c>
      <c r="P900" s="294" t="s">
        <v>282</v>
      </c>
      <c r="Q900" s="292" t="s">
        <v>84</v>
      </c>
      <c r="R900" s="142">
        <v>32658.34</v>
      </c>
      <c r="S900" s="142">
        <v>583.33000000000004</v>
      </c>
      <c r="T900" s="143">
        <f t="shared" si="168"/>
        <v>33241.67</v>
      </c>
      <c r="U900" s="144">
        <v>53</v>
      </c>
      <c r="V900" s="142">
        <v>699.85</v>
      </c>
      <c r="W900" s="295">
        <v>35</v>
      </c>
      <c r="X900" s="145"/>
      <c r="Y900" s="295">
        <f t="shared" si="169"/>
        <v>664.85</v>
      </c>
      <c r="Z900" s="146">
        <f t="shared" si="170"/>
        <v>2.1053394730168491E-2</v>
      </c>
      <c r="AA900" s="145">
        <v>0</v>
      </c>
      <c r="AB900" s="295">
        <v>0</v>
      </c>
      <c r="AC900" s="295"/>
      <c r="AD900" s="295" t="s">
        <v>1205</v>
      </c>
      <c r="AE900" s="147">
        <v>0.1</v>
      </c>
      <c r="AF900" s="147">
        <v>0.1</v>
      </c>
      <c r="AG900" s="295">
        <f t="shared" si="171"/>
        <v>66.484999999999999</v>
      </c>
      <c r="AH900" s="295"/>
      <c r="AI900" s="295">
        <f t="shared" si="172"/>
        <v>66.484999999999999</v>
      </c>
      <c r="AJ900" s="292" t="s">
        <v>164</v>
      </c>
      <c r="AK900" s="292">
        <v>0</v>
      </c>
      <c r="AL900" s="144"/>
      <c r="AM900" s="296">
        <f t="shared" si="173"/>
        <v>0</v>
      </c>
      <c r="AN900" s="296">
        <f t="shared" si="174"/>
        <v>1</v>
      </c>
      <c r="AO900" s="296"/>
      <c r="AP900" s="296"/>
      <c r="AQ900" s="296">
        <f t="shared" si="175"/>
        <v>0</v>
      </c>
      <c r="AR900" s="148" t="str">
        <f>IF(A900="","",VLOOKUP(A900,'Base Sites'!A:B,2,FALSE))</f>
        <v>Valauto Lambersart VW</v>
      </c>
      <c r="AS900" s="148" t="str">
        <f t="shared" si="176"/>
        <v>SKODA</v>
      </c>
      <c r="AT900" s="296"/>
      <c r="AU900" s="297" t="str">
        <f>IF(A900="","",VLOOKUP(L900,'Base Vendeurs'!A:B,2,FALSE))</f>
        <v>Sociétés NORD</v>
      </c>
      <c r="AV900" s="251">
        <f t="shared" si="177"/>
        <v>699.85</v>
      </c>
      <c r="AW900" s="146">
        <f t="shared" si="178"/>
        <v>2.1053394730168491E-2</v>
      </c>
      <c r="AX900" s="237" t="str">
        <f t="shared" si="179"/>
        <v>NON</v>
      </c>
      <c r="AY900" s="231">
        <f>+MargesVN[[#This Row],[Total COM]]+MargesVN[[#This Row],[EXT GIE]]+MargesVN[[#This Row],[Forfait immat]]</f>
        <v>66.484999999999999</v>
      </c>
    </row>
    <row r="901" spans="1:51" s="231" customFormat="1" ht="11.25" customHeight="1" x14ac:dyDescent="0.25">
      <c r="A901" s="271">
        <v>30</v>
      </c>
      <c r="B901" s="271" t="s">
        <v>183</v>
      </c>
      <c r="C901" s="271" t="s">
        <v>29</v>
      </c>
      <c r="D901" s="207">
        <v>46027</v>
      </c>
      <c r="E901" s="272">
        <v>46028</v>
      </c>
      <c r="F901" s="208"/>
      <c r="G901" s="208"/>
      <c r="H901" s="208"/>
      <c r="I901" s="208" t="s">
        <v>165</v>
      </c>
      <c r="J901" s="208"/>
      <c r="K901" s="208">
        <v>-19.989999999999998</v>
      </c>
      <c r="L901" s="271" t="s">
        <v>112</v>
      </c>
      <c r="M901" s="271">
        <v>513879</v>
      </c>
      <c r="N901" s="271">
        <v>3879</v>
      </c>
      <c r="O901" s="271" t="s">
        <v>563</v>
      </c>
      <c r="P901" s="273" t="s">
        <v>282</v>
      </c>
      <c r="Q901" s="271" t="s">
        <v>84</v>
      </c>
      <c r="R901" s="209">
        <v>32658.34</v>
      </c>
      <c r="S901" s="209">
        <v>583.33000000000004</v>
      </c>
      <c r="T901" s="210">
        <f t="shared" si="168"/>
        <v>33241.67</v>
      </c>
      <c r="U901" s="211">
        <v>60</v>
      </c>
      <c r="V901" s="209">
        <v>699.85</v>
      </c>
      <c r="W901" s="274">
        <v>35</v>
      </c>
      <c r="X901" s="212"/>
      <c r="Y901" s="274">
        <f t="shared" si="169"/>
        <v>664.85</v>
      </c>
      <c r="Z901" s="213">
        <f t="shared" si="170"/>
        <v>2.1053394730168491E-2</v>
      </c>
      <c r="AA901" s="212">
        <v>0</v>
      </c>
      <c r="AB901" s="274">
        <v>0</v>
      </c>
      <c r="AC901" s="274"/>
      <c r="AD901" s="274" t="s">
        <v>1205</v>
      </c>
      <c r="AE901" s="214">
        <v>0.1</v>
      </c>
      <c r="AF901" s="214">
        <v>0.1</v>
      </c>
      <c r="AG901" s="274">
        <f t="shared" si="171"/>
        <v>66.484999999999999</v>
      </c>
      <c r="AH901" s="274"/>
      <c r="AI901" s="274">
        <f t="shared" si="172"/>
        <v>66.484999999999999</v>
      </c>
      <c r="AJ901" s="271" t="s">
        <v>164</v>
      </c>
      <c r="AK901" s="271">
        <v>0</v>
      </c>
      <c r="AL901" s="211"/>
      <c r="AM901" s="275">
        <f t="shared" si="173"/>
        <v>0</v>
      </c>
      <c r="AN901" s="275">
        <f t="shared" si="174"/>
        <v>1</v>
      </c>
      <c r="AO901" s="275"/>
      <c r="AP901" s="275"/>
      <c r="AQ901" s="275">
        <f t="shared" si="175"/>
        <v>0</v>
      </c>
      <c r="AR901" s="215" t="str">
        <f>IF(A901="","",VLOOKUP(A901,'Base Sites'!A:B,2,FALSE))</f>
        <v>Valauto Lambersart VW</v>
      </c>
      <c r="AS901" s="215" t="str">
        <f t="shared" si="176"/>
        <v>SKODA</v>
      </c>
      <c r="AT901" s="275"/>
      <c r="AU901" s="276" t="str">
        <f>IF(A901="","",VLOOKUP(L901,'Base Vendeurs'!A:B,2,FALSE))</f>
        <v>Sociétés NORD</v>
      </c>
      <c r="AV901" s="274">
        <f t="shared" si="177"/>
        <v>699.85</v>
      </c>
      <c r="AW901" s="213">
        <f t="shared" si="178"/>
        <v>2.1053394730168491E-2</v>
      </c>
      <c r="AX901" s="276" t="str">
        <f t="shared" si="179"/>
        <v>NON</v>
      </c>
      <c r="AY901" s="231">
        <f>+MargesVN[[#This Row],[Total COM]]+MargesVN[[#This Row],[EXT GIE]]+MargesVN[[#This Row],[Forfait immat]]</f>
        <v>66.484999999999999</v>
      </c>
    </row>
    <row r="902" spans="1:51" s="231" customFormat="1" ht="11.25" customHeight="1" x14ac:dyDescent="0.25">
      <c r="A902" s="401">
        <v>30</v>
      </c>
      <c r="B902" s="401" t="s">
        <v>183</v>
      </c>
      <c r="C902" s="401" t="s">
        <v>29</v>
      </c>
      <c r="D902" s="402">
        <v>46142</v>
      </c>
      <c r="E902" s="403">
        <v>46147</v>
      </c>
      <c r="F902" s="404"/>
      <c r="G902" s="404"/>
      <c r="H902" s="404"/>
      <c r="I902" s="404" t="s">
        <v>165</v>
      </c>
      <c r="J902" s="404"/>
      <c r="K902" s="404">
        <v>22813.98</v>
      </c>
      <c r="L902" s="401" t="s">
        <v>112</v>
      </c>
      <c r="M902" s="401">
        <v>513880</v>
      </c>
      <c r="N902" s="401">
        <v>3880</v>
      </c>
      <c r="O902" s="401" t="s">
        <v>3011</v>
      </c>
      <c r="P902" s="405" t="s">
        <v>282</v>
      </c>
      <c r="Q902" s="401" t="s">
        <v>129</v>
      </c>
      <c r="R902" s="406">
        <v>22558.34</v>
      </c>
      <c r="S902" s="406">
        <v>583.33000000000004</v>
      </c>
      <c r="T902" s="407">
        <f t="shared" si="168"/>
        <v>23141.670000000002</v>
      </c>
      <c r="U902" s="408">
        <v>9</v>
      </c>
      <c r="V902" s="406">
        <v>497.84</v>
      </c>
      <c r="W902" s="409">
        <v>35</v>
      </c>
      <c r="X902" s="410"/>
      <c r="Y902" s="409">
        <f t="shared" si="169"/>
        <v>462.84</v>
      </c>
      <c r="Z902" s="411">
        <f t="shared" si="170"/>
        <v>2.1512708460538928E-2</v>
      </c>
      <c r="AA902" s="410">
        <v>0</v>
      </c>
      <c r="AB902" s="409">
        <v>0</v>
      </c>
      <c r="AC902" s="409"/>
      <c r="AD902" s="409" t="s">
        <v>4410</v>
      </c>
      <c r="AE902" s="412">
        <v>0.1</v>
      </c>
      <c r="AF902" s="412">
        <v>0.1</v>
      </c>
      <c r="AG902" s="409">
        <f t="shared" si="171"/>
        <v>46.283999999999999</v>
      </c>
      <c r="AH902" s="409"/>
      <c r="AI902" s="409">
        <f t="shared" si="172"/>
        <v>46.283999999999999</v>
      </c>
      <c r="AJ902" s="401" t="s">
        <v>164</v>
      </c>
      <c r="AK902" s="401">
        <v>0</v>
      </c>
      <c r="AL902" s="408" t="s">
        <v>293</v>
      </c>
      <c r="AM902" s="413">
        <f t="shared" si="173"/>
        <v>1</v>
      </c>
      <c r="AN902" s="413">
        <f t="shared" si="174"/>
        <v>1</v>
      </c>
      <c r="AO902" s="413"/>
      <c r="AP902" s="413"/>
      <c r="AQ902" s="413">
        <f t="shared" si="175"/>
        <v>1</v>
      </c>
      <c r="AR902" s="414" t="str">
        <f>IF(A902="","",VLOOKUP(A902,'Base Sites'!A:B,2,FALSE))</f>
        <v>Valauto Lambersart VW</v>
      </c>
      <c r="AS902" s="414" t="str">
        <f t="shared" si="176"/>
        <v>SKODA</v>
      </c>
      <c r="AT902" s="413"/>
      <c r="AU902" s="415" t="str">
        <f>IF(A902="","",VLOOKUP(L902,'Base Vendeurs'!A:B,2,FALSE))</f>
        <v>Sociétés NORD</v>
      </c>
      <c r="AV902" s="409">
        <f t="shared" si="177"/>
        <v>497.84</v>
      </c>
      <c r="AW902" s="411">
        <f t="shared" si="178"/>
        <v>2.1512708460538928E-2</v>
      </c>
      <c r="AX902" s="415" t="str">
        <f t="shared" si="179"/>
        <v>NON</v>
      </c>
      <c r="AY902" s="231">
        <f>+MargesVN[[#This Row],[Total COM]]+MargesVN[[#This Row],[EXT GIE]]+MargesVN[[#This Row],[Forfait immat]]</f>
        <v>46.283999999999999</v>
      </c>
    </row>
    <row r="903" spans="1:51" s="384" customFormat="1" ht="11.25" customHeight="1" x14ac:dyDescent="0.25">
      <c r="A903" s="401">
        <v>30</v>
      </c>
      <c r="B903" s="401" t="s">
        <v>183</v>
      </c>
      <c r="C903" s="401" t="s">
        <v>29</v>
      </c>
      <c r="D903" s="402">
        <v>46142</v>
      </c>
      <c r="E903" s="403">
        <v>46147</v>
      </c>
      <c r="F903" s="404"/>
      <c r="G903" s="404"/>
      <c r="H903" s="404"/>
      <c r="I903" s="404" t="s">
        <v>165</v>
      </c>
      <c r="J903" s="404"/>
      <c r="K903" s="404">
        <v>22813.98</v>
      </c>
      <c r="L903" s="401" t="s">
        <v>112</v>
      </c>
      <c r="M903" s="401">
        <v>513881</v>
      </c>
      <c r="N903" s="401">
        <v>3881</v>
      </c>
      <c r="O903" s="401" t="s">
        <v>3010</v>
      </c>
      <c r="P903" s="405" t="s">
        <v>282</v>
      </c>
      <c r="Q903" s="401" t="s">
        <v>129</v>
      </c>
      <c r="R903" s="406">
        <v>22558.34</v>
      </c>
      <c r="S903" s="406">
        <v>583.33000000000004</v>
      </c>
      <c r="T903" s="407">
        <f t="shared" si="168"/>
        <v>23141.670000000002</v>
      </c>
      <c r="U903" s="408">
        <v>9</v>
      </c>
      <c r="V903" s="406">
        <v>497.84</v>
      </c>
      <c r="W903" s="409">
        <v>35</v>
      </c>
      <c r="X903" s="410"/>
      <c r="Y903" s="409">
        <f t="shared" si="169"/>
        <v>462.84</v>
      </c>
      <c r="Z903" s="411">
        <f t="shared" si="170"/>
        <v>2.1512708460538928E-2</v>
      </c>
      <c r="AA903" s="410">
        <v>0</v>
      </c>
      <c r="AB903" s="409">
        <v>0</v>
      </c>
      <c r="AC903" s="409"/>
      <c r="AD903" s="409" t="s">
        <v>4410</v>
      </c>
      <c r="AE903" s="412">
        <v>0.1</v>
      </c>
      <c r="AF903" s="412">
        <v>0.1</v>
      </c>
      <c r="AG903" s="409">
        <f t="shared" si="171"/>
        <v>46.283999999999999</v>
      </c>
      <c r="AH903" s="409"/>
      <c r="AI903" s="409">
        <f t="shared" si="172"/>
        <v>46.283999999999999</v>
      </c>
      <c r="AJ903" s="401" t="s">
        <v>164</v>
      </c>
      <c r="AK903" s="401">
        <v>0</v>
      </c>
      <c r="AL903" s="408" t="s">
        <v>293</v>
      </c>
      <c r="AM903" s="413">
        <f t="shared" si="173"/>
        <v>1</v>
      </c>
      <c r="AN903" s="413">
        <f t="shared" si="174"/>
        <v>1</v>
      </c>
      <c r="AO903" s="413"/>
      <c r="AP903" s="413"/>
      <c r="AQ903" s="413">
        <f t="shared" si="175"/>
        <v>1</v>
      </c>
      <c r="AR903" s="414" t="str">
        <f>IF(A903="","",VLOOKUP(A903,'Base Sites'!A:B,2,FALSE))</f>
        <v>Valauto Lambersart VW</v>
      </c>
      <c r="AS903" s="414" t="str">
        <f t="shared" si="176"/>
        <v>SKODA</v>
      </c>
      <c r="AT903" s="413"/>
      <c r="AU903" s="415" t="str">
        <f>IF(A903="","",VLOOKUP(L903,'Base Vendeurs'!A:B,2,FALSE))</f>
        <v>Sociétés NORD</v>
      </c>
      <c r="AV903" s="409">
        <f t="shared" si="177"/>
        <v>497.84</v>
      </c>
      <c r="AW903" s="411">
        <f t="shared" si="178"/>
        <v>2.1512708460538928E-2</v>
      </c>
      <c r="AX903" s="415" t="str">
        <f t="shared" si="179"/>
        <v>NON</v>
      </c>
      <c r="AY903" s="231">
        <f>+MargesVN[[#This Row],[Total COM]]+MargesVN[[#This Row],[EXT GIE]]+MargesVN[[#This Row],[Forfait immat]]</f>
        <v>46.283999999999999</v>
      </c>
    </row>
    <row r="904" spans="1:51" s="231" customFormat="1" ht="11.25" customHeight="1" x14ac:dyDescent="0.25">
      <c r="A904" s="401">
        <v>30</v>
      </c>
      <c r="B904" s="401" t="s">
        <v>183</v>
      </c>
      <c r="C904" s="401" t="s">
        <v>29</v>
      </c>
      <c r="D904" s="402">
        <v>46142</v>
      </c>
      <c r="E904" s="403">
        <v>46147</v>
      </c>
      <c r="F904" s="404"/>
      <c r="G904" s="404"/>
      <c r="H904" s="404"/>
      <c r="I904" s="404" t="s">
        <v>165</v>
      </c>
      <c r="J904" s="404"/>
      <c r="K904" s="404">
        <v>22813.98</v>
      </c>
      <c r="L904" s="401" t="s">
        <v>112</v>
      </c>
      <c r="M904" s="401">
        <v>513882</v>
      </c>
      <c r="N904" s="401">
        <v>3882</v>
      </c>
      <c r="O904" s="401" t="s">
        <v>3012</v>
      </c>
      <c r="P904" s="405" t="s">
        <v>282</v>
      </c>
      <c r="Q904" s="401" t="s">
        <v>129</v>
      </c>
      <c r="R904" s="406">
        <v>22558.34</v>
      </c>
      <c r="S904" s="406">
        <v>583.33000000000004</v>
      </c>
      <c r="T904" s="407">
        <f t="shared" si="168"/>
        <v>23141.670000000002</v>
      </c>
      <c r="U904" s="408">
        <v>14</v>
      </c>
      <c r="V904" s="406">
        <v>497.84</v>
      </c>
      <c r="W904" s="409">
        <v>35</v>
      </c>
      <c r="X904" s="410"/>
      <c r="Y904" s="409">
        <f t="shared" si="169"/>
        <v>462.84</v>
      </c>
      <c r="Z904" s="411">
        <f t="shared" si="170"/>
        <v>2.1512708460538928E-2</v>
      </c>
      <c r="AA904" s="410">
        <v>0</v>
      </c>
      <c r="AB904" s="409">
        <v>0</v>
      </c>
      <c r="AC904" s="409"/>
      <c r="AD904" s="409" t="s">
        <v>4410</v>
      </c>
      <c r="AE904" s="412">
        <v>0.1</v>
      </c>
      <c r="AF904" s="412">
        <v>0.1</v>
      </c>
      <c r="AG904" s="409">
        <f t="shared" si="171"/>
        <v>46.283999999999999</v>
      </c>
      <c r="AH904" s="409"/>
      <c r="AI904" s="409">
        <f t="shared" si="172"/>
        <v>46.283999999999999</v>
      </c>
      <c r="AJ904" s="401" t="s">
        <v>164</v>
      </c>
      <c r="AK904" s="401">
        <v>0</v>
      </c>
      <c r="AL904" s="408" t="s">
        <v>293</v>
      </c>
      <c r="AM904" s="413">
        <f t="shared" si="173"/>
        <v>1</v>
      </c>
      <c r="AN904" s="413">
        <f t="shared" si="174"/>
        <v>1</v>
      </c>
      <c r="AO904" s="413"/>
      <c r="AP904" s="413"/>
      <c r="AQ904" s="413">
        <f t="shared" si="175"/>
        <v>1</v>
      </c>
      <c r="AR904" s="414" t="str">
        <f>IF(A904="","",VLOOKUP(A904,'Base Sites'!A:B,2,FALSE))</f>
        <v>Valauto Lambersart VW</v>
      </c>
      <c r="AS904" s="414" t="str">
        <f t="shared" si="176"/>
        <v>SKODA</v>
      </c>
      <c r="AT904" s="413"/>
      <c r="AU904" s="415" t="str">
        <f>IF(A904="","",VLOOKUP(L904,'Base Vendeurs'!A:B,2,FALSE))</f>
        <v>Sociétés NORD</v>
      </c>
      <c r="AV904" s="409">
        <f t="shared" si="177"/>
        <v>497.84</v>
      </c>
      <c r="AW904" s="411">
        <f t="shared" si="178"/>
        <v>2.1512708460538928E-2</v>
      </c>
      <c r="AX904" s="415" t="str">
        <f t="shared" si="179"/>
        <v>NON</v>
      </c>
      <c r="AY904" s="231">
        <f>+MargesVN[[#This Row],[Total COM]]+MargesVN[[#This Row],[EXT GIE]]+MargesVN[[#This Row],[Forfait immat]]</f>
        <v>46.283999999999999</v>
      </c>
    </row>
    <row r="905" spans="1:51" s="231" customFormat="1" ht="11.25" customHeight="1" x14ac:dyDescent="0.25">
      <c r="A905" s="401">
        <v>30</v>
      </c>
      <c r="B905" s="401" t="s">
        <v>183</v>
      </c>
      <c r="C905" s="401" t="s">
        <v>29</v>
      </c>
      <c r="D905" s="402">
        <v>46142</v>
      </c>
      <c r="E905" s="403">
        <v>46147</v>
      </c>
      <c r="F905" s="404"/>
      <c r="G905" s="404"/>
      <c r="H905" s="404"/>
      <c r="I905" s="404" t="s">
        <v>165</v>
      </c>
      <c r="J905" s="404"/>
      <c r="K905" s="404">
        <v>22813.98</v>
      </c>
      <c r="L905" s="401" t="s">
        <v>112</v>
      </c>
      <c r="M905" s="401">
        <v>513883</v>
      </c>
      <c r="N905" s="401">
        <v>3883</v>
      </c>
      <c r="O905" s="401" t="s">
        <v>3013</v>
      </c>
      <c r="P905" s="405" t="s">
        <v>282</v>
      </c>
      <c r="Q905" s="401" t="s">
        <v>129</v>
      </c>
      <c r="R905" s="406">
        <v>22558.34</v>
      </c>
      <c r="S905" s="406">
        <v>583.33000000000004</v>
      </c>
      <c r="T905" s="407">
        <f t="shared" si="168"/>
        <v>23141.670000000002</v>
      </c>
      <c r="U905" s="408">
        <v>9</v>
      </c>
      <c r="V905" s="406">
        <v>497.84</v>
      </c>
      <c r="W905" s="409">
        <v>35</v>
      </c>
      <c r="X905" s="410"/>
      <c r="Y905" s="409">
        <f t="shared" si="169"/>
        <v>462.84</v>
      </c>
      <c r="Z905" s="411">
        <f t="shared" si="170"/>
        <v>2.1512708460538928E-2</v>
      </c>
      <c r="AA905" s="410">
        <v>0</v>
      </c>
      <c r="AB905" s="409">
        <v>0</v>
      </c>
      <c r="AC905" s="409"/>
      <c r="AD905" s="409" t="s">
        <v>4410</v>
      </c>
      <c r="AE905" s="412">
        <v>0.1</v>
      </c>
      <c r="AF905" s="412">
        <v>0.1</v>
      </c>
      <c r="AG905" s="409">
        <f t="shared" si="171"/>
        <v>46.283999999999999</v>
      </c>
      <c r="AH905" s="409"/>
      <c r="AI905" s="409">
        <f t="shared" si="172"/>
        <v>46.283999999999999</v>
      </c>
      <c r="AJ905" s="401" t="s">
        <v>164</v>
      </c>
      <c r="AK905" s="401">
        <v>0</v>
      </c>
      <c r="AL905" s="408" t="s">
        <v>293</v>
      </c>
      <c r="AM905" s="413">
        <f t="shared" si="173"/>
        <v>1</v>
      </c>
      <c r="AN905" s="413">
        <f t="shared" si="174"/>
        <v>1</v>
      </c>
      <c r="AO905" s="413"/>
      <c r="AP905" s="413"/>
      <c r="AQ905" s="413">
        <f t="shared" si="175"/>
        <v>1</v>
      </c>
      <c r="AR905" s="414" t="str">
        <f>IF(A905="","",VLOOKUP(A905,'Base Sites'!A:B,2,FALSE))</f>
        <v>Valauto Lambersart VW</v>
      </c>
      <c r="AS905" s="414" t="str">
        <f t="shared" si="176"/>
        <v>SKODA</v>
      </c>
      <c r="AT905" s="413"/>
      <c r="AU905" s="415" t="str">
        <f>IF(A905="","",VLOOKUP(L905,'Base Vendeurs'!A:B,2,FALSE))</f>
        <v>Sociétés NORD</v>
      </c>
      <c r="AV905" s="409">
        <f t="shared" si="177"/>
        <v>497.84</v>
      </c>
      <c r="AW905" s="411">
        <f t="shared" si="178"/>
        <v>2.1512708460538928E-2</v>
      </c>
      <c r="AX905" s="415" t="str">
        <f t="shared" si="179"/>
        <v>NON</v>
      </c>
      <c r="AY905" s="231">
        <f>+MargesVN[[#This Row],[Total COM]]+MargesVN[[#This Row],[EXT GIE]]+MargesVN[[#This Row],[Forfait immat]]</f>
        <v>46.283999999999999</v>
      </c>
    </row>
    <row r="906" spans="1:51" s="231" customFormat="1" ht="11.25" customHeight="1" x14ac:dyDescent="0.25">
      <c r="A906" s="431">
        <v>30</v>
      </c>
      <c r="B906" s="431" t="s">
        <v>183</v>
      </c>
      <c r="C906" s="431" t="s">
        <v>29</v>
      </c>
      <c r="D906" s="432">
        <v>46182</v>
      </c>
      <c r="E906" s="433">
        <v>46182</v>
      </c>
      <c r="F906" s="434"/>
      <c r="G906" s="434"/>
      <c r="H906" s="434"/>
      <c r="I906" s="434" t="s">
        <v>165</v>
      </c>
      <c r="J906" s="434"/>
      <c r="K906" s="434">
        <v>62798.22</v>
      </c>
      <c r="L906" s="431" t="s">
        <v>112</v>
      </c>
      <c r="M906" s="431">
        <v>513884</v>
      </c>
      <c r="N906" s="431">
        <v>3884</v>
      </c>
      <c r="O906" s="431" t="s">
        <v>4549</v>
      </c>
      <c r="P906" s="435" t="s">
        <v>282</v>
      </c>
      <c r="Q906" s="431" t="s">
        <v>129</v>
      </c>
      <c r="R906" s="436">
        <v>22558.34</v>
      </c>
      <c r="S906" s="436">
        <v>583.33000000000004</v>
      </c>
      <c r="T906" s="437">
        <f t="shared" si="168"/>
        <v>23141.670000000002</v>
      </c>
      <c r="U906" s="438">
        <v>49</v>
      </c>
      <c r="V906" s="436">
        <v>497.85</v>
      </c>
      <c r="W906" s="439">
        <v>35.01</v>
      </c>
      <c r="X906" s="440"/>
      <c r="Y906" s="439">
        <f t="shared" si="169"/>
        <v>462.84000000000003</v>
      </c>
      <c r="Z906" s="441">
        <f t="shared" si="170"/>
        <v>2.1513140581470566E-2</v>
      </c>
      <c r="AA906" s="440">
        <v>0</v>
      </c>
      <c r="AB906" s="439">
        <v>0</v>
      </c>
      <c r="AC906" s="439"/>
      <c r="AD906" s="439" t="s">
        <v>5152</v>
      </c>
      <c r="AE906" s="442">
        <v>0.1</v>
      </c>
      <c r="AF906" s="442">
        <v>0.1</v>
      </c>
      <c r="AG906" s="439">
        <f t="shared" si="171"/>
        <v>46.284000000000006</v>
      </c>
      <c r="AH906" s="439"/>
      <c r="AI906" s="439">
        <f t="shared" si="172"/>
        <v>46.284000000000006</v>
      </c>
      <c r="AJ906" s="431" t="s">
        <v>164</v>
      </c>
      <c r="AK906" s="431">
        <v>0</v>
      </c>
      <c r="AL906" s="438"/>
      <c r="AM906" s="443">
        <f t="shared" si="173"/>
        <v>0</v>
      </c>
      <c r="AN906" s="443">
        <f t="shared" si="174"/>
        <v>1</v>
      </c>
      <c r="AO906" s="443"/>
      <c r="AP906" s="443"/>
      <c r="AQ906" s="443">
        <f t="shared" si="175"/>
        <v>0</v>
      </c>
      <c r="AR906" s="444" t="str">
        <f>IF(A906="","",VLOOKUP(A906,'Base Sites'!A:B,2,FALSE))</f>
        <v>Valauto Lambersart VW</v>
      </c>
      <c r="AS906" s="444" t="str">
        <f t="shared" si="176"/>
        <v>SKODA</v>
      </c>
      <c r="AT906" s="443"/>
      <c r="AU906" s="445" t="str">
        <f>IF(A906="","",VLOOKUP(L906,'Base Vendeurs'!A:B,2,FALSE))</f>
        <v>Sociétés NORD</v>
      </c>
      <c r="AV906" s="439">
        <f t="shared" si="177"/>
        <v>497.85</v>
      </c>
      <c r="AW906" s="441">
        <f t="shared" si="178"/>
        <v>2.1513140581470566E-2</v>
      </c>
      <c r="AX906" s="445" t="str">
        <f t="shared" si="179"/>
        <v>NON</v>
      </c>
      <c r="AY906" s="231">
        <f>+MargesVN[[#This Row],[Total COM]]+MargesVN[[#This Row],[EXT GIE]]+MargesVN[[#This Row],[Forfait immat]]</f>
        <v>46.284000000000006</v>
      </c>
    </row>
    <row r="907" spans="1:51" s="231" customFormat="1" ht="11.25" customHeight="1" x14ac:dyDescent="0.25">
      <c r="A907" s="239">
        <v>30</v>
      </c>
      <c r="B907" s="239" t="s">
        <v>183</v>
      </c>
      <c r="C907" s="239" t="s">
        <v>29</v>
      </c>
      <c r="D907" s="198">
        <v>46028</v>
      </c>
      <c r="E907" s="240">
        <v>46028</v>
      </c>
      <c r="F907" s="199"/>
      <c r="G907" s="199"/>
      <c r="H907" s="199"/>
      <c r="I907" s="199" t="s">
        <v>165</v>
      </c>
      <c r="J907" s="199"/>
      <c r="K907" s="199">
        <v>-19.989999999999998</v>
      </c>
      <c r="L907" s="239" t="s">
        <v>112</v>
      </c>
      <c r="M907" s="239">
        <v>513895</v>
      </c>
      <c r="N907" s="239">
        <v>3895</v>
      </c>
      <c r="O907" s="239" t="s">
        <v>491</v>
      </c>
      <c r="P907" s="241" t="s">
        <v>282</v>
      </c>
      <c r="Q907" s="239" t="s">
        <v>31</v>
      </c>
      <c r="R907" s="200">
        <v>16625</v>
      </c>
      <c r="S907" s="200">
        <v>458.33</v>
      </c>
      <c r="T907" s="201">
        <f t="shared" si="168"/>
        <v>17083.330000000002</v>
      </c>
      <c r="U907" s="202">
        <v>74</v>
      </c>
      <c r="V907" s="200">
        <v>376.67</v>
      </c>
      <c r="W907" s="242">
        <v>35</v>
      </c>
      <c r="X907" s="203"/>
      <c r="Y907" s="242">
        <f t="shared" si="169"/>
        <v>341.67</v>
      </c>
      <c r="Z907" s="204">
        <f t="shared" si="170"/>
        <v>2.2048979911996079E-2</v>
      </c>
      <c r="AA907" s="203">
        <v>0</v>
      </c>
      <c r="AB907" s="242">
        <v>0</v>
      </c>
      <c r="AC907" s="242"/>
      <c r="AD907" s="242" t="s">
        <v>1205</v>
      </c>
      <c r="AE907" s="205">
        <v>0.1</v>
      </c>
      <c r="AF907" s="205">
        <v>0.1</v>
      </c>
      <c r="AG907" s="242">
        <f t="shared" si="171"/>
        <v>34.167000000000002</v>
      </c>
      <c r="AH907" s="242"/>
      <c r="AI907" s="242">
        <f t="shared" si="172"/>
        <v>34.167000000000002</v>
      </c>
      <c r="AJ907" s="239" t="s">
        <v>164</v>
      </c>
      <c r="AK907" s="239">
        <v>0</v>
      </c>
      <c r="AL907" s="202"/>
      <c r="AM907" s="243">
        <f t="shared" si="173"/>
        <v>0</v>
      </c>
      <c r="AN907" s="243">
        <f t="shared" si="174"/>
        <v>1</v>
      </c>
      <c r="AO907" s="243"/>
      <c r="AP907" s="243"/>
      <c r="AQ907" s="243">
        <f t="shared" si="175"/>
        <v>0</v>
      </c>
      <c r="AR907" s="206" t="str">
        <f>IF(A907="","",VLOOKUP(A907,'Base Sites'!A:B,2,FALSE))</f>
        <v>Valauto Lambersart VW</v>
      </c>
      <c r="AS907" s="206" t="str">
        <f t="shared" si="176"/>
        <v>SKODA</v>
      </c>
      <c r="AT907" s="243"/>
      <c r="AU907" s="244" t="str">
        <f>IF(A907="","",VLOOKUP(L907,'Base Vendeurs'!A:B,2,FALSE))</f>
        <v>Sociétés NORD</v>
      </c>
      <c r="AV907" s="242">
        <f t="shared" si="177"/>
        <v>376.67</v>
      </c>
      <c r="AW907" s="204">
        <f t="shared" si="178"/>
        <v>2.2048979911996079E-2</v>
      </c>
      <c r="AX907" s="244" t="str">
        <f t="shared" si="179"/>
        <v>NON</v>
      </c>
      <c r="AY907" s="231">
        <f>+MargesVN[[#This Row],[Total COM]]+MargesVN[[#This Row],[EXT GIE]]+MargesVN[[#This Row],[Forfait immat]]</f>
        <v>34.167000000000002</v>
      </c>
    </row>
    <row r="908" spans="1:51" s="231" customFormat="1" ht="11.25" customHeight="1" x14ac:dyDescent="0.25">
      <c r="A908" s="239">
        <v>30</v>
      </c>
      <c r="B908" s="239" t="s">
        <v>183</v>
      </c>
      <c r="C908" s="239" t="s">
        <v>29</v>
      </c>
      <c r="D908" s="198">
        <v>46028</v>
      </c>
      <c r="E908" s="240">
        <v>46028</v>
      </c>
      <c r="F908" s="199"/>
      <c r="G908" s="199"/>
      <c r="H908" s="199"/>
      <c r="I908" s="199" t="s">
        <v>165</v>
      </c>
      <c r="J908" s="199"/>
      <c r="K908" s="199">
        <v>-19.989999999999998</v>
      </c>
      <c r="L908" s="239" t="s">
        <v>112</v>
      </c>
      <c r="M908" s="239">
        <v>513897</v>
      </c>
      <c r="N908" s="239">
        <v>3897</v>
      </c>
      <c r="O908" s="239" t="s">
        <v>492</v>
      </c>
      <c r="P908" s="241" t="s">
        <v>282</v>
      </c>
      <c r="Q908" s="239" t="s">
        <v>31</v>
      </c>
      <c r="R908" s="200">
        <v>16625</v>
      </c>
      <c r="S908" s="200">
        <v>458.33</v>
      </c>
      <c r="T908" s="201">
        <f t="shared" si="168"/>
        <v>17083.330000000002</v>
      </c>
      <c r="U908" s="202">
        <v>74</v>
      </c>
      <c r="V908" s="200">
        <v>376.67</v>
      </c>
      <c r="W908" s="242">
        <v>35</v>
      </c>
      <c r="X908" s="203"/>
      <c r="Y908" s="242">
        <f t="shared" si="169"/>
        <v>341.67</v>
      </c>
      <c r="Z908" s="204">
        <f t="shared" si="170"/>
        <v>2.2048979911996079E-2</v>
      </c>
      <c r="AA908" s="203">
        <v>0</v>
      </c>
      <c r="AB908" s="242">
        <v>0</v>
      </c>
      <c r="AC908" s="242"/>
      <c r="AD908" s="242" t="s">
        <v>1205</v>
      </c>
      <c r="AE908" s="205">
        <v>0.1</v>
      </c>
      <c r="AF908" s="205">
        <v>0.1</v>
      </c>
      <c r="AG908" s="242">
        <f t="shared" si="171"/>
        <v>34.167000000000002</v>
      </c>
      <c r="AH908" s="242"/>
      <c r="AI908" s="242">
        <f t="shared" si="172"/>
        <v>34.167000000000002</v>
      </c>
      <c r="AJ908" s="239" t="s">
        <v>164</v>
      </c>
      <c r="AK908" s="239">
        <v>0</v>
      </c>
      <c r="AL908" s="202"/>
      <c r="AM908" s="243">
        <f t="shared" si="173"/>
        <v>0</v>
      </c>
      <c r="AN908" s="243">
        <f t="shared" si="174"/>
        <v>1</v>
      </c>
      <c r="AO908" s="243"/>
      <c r="AP908" s="243"/>
      <c r="AQ908" s="243">
        <f t="shared" si="175"/>
        <v>0</v>
      </c>
      <c r="AR908" s="206" t="str">
        <f>IF(A908="","",VLOOKUP(A908,'Base Sites'!A:B,2,FALSE))</f>
        <v>Valauto Lambersart VW</v>
      </c>
      <c r="AS908" s="206" t="str">
        <f t="shared" si="176"/>
        <v>SKODA</v>
      </c>
      <c r="AT908" s="243"/>
      <c r="AU908" s="244" t="str">
        <f>IF(A908="","",VLOOKUP(L908,'Base Vendeurs'!A:B,2,FALSE))</f>
        <v>Sociétés NORD</v>
      </c>
      <c r="AV908" s="242">
        <f t="shared" si="177"/>
        <v>376.67</v>
      </c>
      <c r="AW908" s="204">
        <f t="shared" si="178"/>
        <v>2.2048979911996079E-2</v>
      </c>
      <c r="AX908" s="244" t="str">
        <f t="shared" si="179"/>
        <v>NON</v>
      </c>
      <c r="AY908" s="231">
        <f>+MargesVN[[#This Row],[Total COM]]+MargesVN[[#This Row],[EXT GIE]]+MargesVN[[#This Row],[Forfait immat]]</f>
        <v>34.167000000000002</v>
      </c>
    </row>
    <row r="909" spans="1:51" s="231" customFormat="1" ht="11.25" customHeight="1" x14ac:dyDescent="0.25">
      <c r="A909" s="401">
        <v>10</v>
      </c>
      <c r="B909" s="401" t="s">
        <v>163</v>
      </c>
      <c r="C909" s="401" t="s">
        <v>104</v>
      </c>
      <c r="D909" s="402">
        <v>46051</v>
      </c>
      <c r="E909" s="403">
        <v>46052</v>
      </c>
      <c r="F909" s="404"/>
      <c r="G909" s="404"/>
      <c r="H909" s="404"/>
      <c r="I909" s="404"/>
      <c r="J909" s="404"/>
      <c r="K909" s="404"/>
      <c r="L909" s="401" t="s">
        <v>195</v>
      </c>
      <c r="M909" s="401">
        <v>514050</v>
      </c>
      <c r="N909" s="401">
        <v>4050</v>
      </c>
      <c r="O909" s="401" t="s">
        <v>1100</v>
      </c>
      <c r="P909" s="405" t="s">
        <v>1101</v>
      </c>
      <c r="Q909" s="401" t="s">
        <v>23</v>
      </c>
      <c r="R909" s="406">
        <v>24264</v>
      </c>
      <c r="S909" s="406">
        <v>1937.49</v>
      </c>
      <c r="T909" s="407">
        <f t="shared" si="168"/>
        <v>26201.49</v>
      </c>
      <c r="U909" s="408">
        <v>48</v>
      </c>
      <c r="V909" s="406">
        <v>583.09000000000015</v>
      </c>
      <c r="W909" s="409">
        <v>95</v>
      </c>
      <c r="X909" s="410"/>
      <c r="Y909" s="409">
        <f t="shared" si="169"/>
        <v>488.09000000000015</v>
      </c>
      <c r="Z909" s="411">
        <f t="shared" si="170"/>
        <v>2.2254077916942897E-2</v>
      </c>
      <c r="AA909" s="410">
        <v>0</v>
      </c>
      <c r="AB909" s="409">
        <v>-1190</v>
      </c>
      <c r="AC909" s="409"/>
      <c r="AD909" s="409"/>
      <c r="AE909" s="412">
        <v>0.08</v>
      </c>
      <c r="AF909" s="412">
        <v>7.0000000000000007E-2</v>
      </c>
      <c r="AG909" s="409">
        <f t="shared" si="171"/>
        <v>39.047200000000011</v>
      </c>
      <c r="AH909" s="409"/>
      <c r="AI909" s="409">
        <f t="shared" si="172"/>
        <v>39.047200000000011</v>
      </c>
      <c r="AJ909" s="401" t="s">
        <v>164</v>
      </c>
      <c r="AK909" s="401">
        <v>30</v>
      </c>
      <c r="AL909" s="408"/>
      <c r="AM909" s="413">
        <f t="shared" si="173"/>
        <v>0</v>
      </c>
      <c r="AN909" s="413">
        <f t="shared" si="174"/>
        <v>1</v>
      </c>
      <c r="AO909" s="413"/>
      <c r="AP909" s="413"/>
      <c r="AQ909" s="413">
        <f t="shared" si="175"/>
        <v>0</v>
      </c>
      <c r="AR909" s="414" t="str">
        <f>IF(A909="","",VLOOKUP(A909,'Base Sites'!A:B,2,FALSE))</f>
        <v>Valauto Roncq</v>
      </c>
      <c r="AS909" s="414" t="str">
        <f t="shared" si="176"/>
        <v>VOLKSWAGEN</v>
      </c>
      <c r="AT909" s="413"/>
      <c r="AU909" s="415" t="str">
        <f>IF(A909="","",VLOOKUP(L909,'Base Vendeurs'!A:B,2,FALSE))</f>
        <v>Valauto Roncq VW</v>
      </c>
      <c r="AV909" s="409">
        <f t="shared" si="177"/>
        <v>583.09000000000015</v>
      </c>
      <c r="AW909" s="411">
        <f t="shared" si="178"/>
        <v>2.2254077916942897E-2</v>
      </c>
      <c r="AX909" s="415" t="str">
        <f t="shared" si="179"/>
        <v>NON</v>
      </c>
      <c r="AY909" s="231">
        <f>+MargesVN[[#This Row],[Total COM]]+MargesVN[[#This Row],[EXT GIE]]+MargesVN[[#This Row],[Forfait immat]]</f>
        <v>69.047200000000004</v>
      </c>
    </row>
    <row r="910" spans="1:51" s="231" customFormat="1" ht="11.25" customHeight="1" x14ac:dyDescent="0.25">
      <c r="A910" s="319">
        <v>10</v>
      </c>
      <c r="B910" s="319" t="s">
        <v>163</v>
      </c>
      <c r="C910" s="319" t="s">
        <v>104</v>
      </c>
      <c r="D910" s="320">
        <v>46092</v>
      </c>
      <c r="E910" s="321">
        <v>46092</v>
      </c>
      <c r="F910" s="322"/>
      <c r="G910" s="322"/>
      <c r="H910" s="322"/>
      <c r="I910" s="322"/>
      <c r="J910" s="322"/>
      <c r="K910" s="322">
        <v>0</v>
      </c>
      <c r="L910" s="319" t="s">
        <v>38</v>
      </c>
      <c r="M910" s="319">
        <v>514067</v>
      </c>
      <c r="N910" s="319">
        <v>4067</v>
      </c>
      <c r="O910" s="319" t="s">
        <v>2745</v>
      </c>
      <c r="P910" s="323" t="s">
        <v>2746</v>
      </c>
      <c r="Q910" s="319" t="s">
        <v>23</v>
      </c>
      <c r="R910" s="324">
        <v>22589</v>
      </c>
      <c r="S910" s="324">
        <v>1112.5</v>
      </c>
      <c r="T910" s="325">
        <f t="shared" si="168"/>
        <v>23701.5</v>
      </c>
      <c r="U910" s="326">
        <v>16</v>
      </c>
      <c r="V910" s="324">
        <v>541.11</v>
      </c>
      <c r="W910" s="327">
        <v>95</v>
      </c>
      <c r="X910" s="328"/>
      <c r="Y910" s="327">
        <f t="shared" si="169"/>
        <v>446.11</v>
      </c>
      <c r="Z910" s="329">
        <f t="shared" si="170"/>
        <v>2.283020062021391E-2</v>
      </c>
      <c r="AA910" s="328">
        <v>0</v>
      </c>
      <c r="AB910" s="327">
        <v>-966.67</v>
      </c>
      <c r="AC910" s="327"/>
      <c r="AD910" s="327"/>
      <c r="AE910" s="330">
        <v>0.1</v>
      </c>
      <c r="AF910" s="330">
        <v>0.1</v>
      </c>
      <c r="AG910" s="327">
        <f t="shared" si="171"/>
        <v>44.611000000000004</v>
      </c>
      <c r="AH910" s="327"/>
      <c r="AI910" s="327">
        <f t="shared" si="172"/>
        <v>44.611000000000004</v>
      </c>
      <c r="AJ910" s="319" t="s">
        <v>164</v>
      </c>
      <c r="AK910" s="319"/>
      <c r="AL910" s="326"/>
      <c r="AM910" s="331">
        <f t="shared" si="173"/>
        <v>0</v>
      </c>
      <c r="AN910" s="331">
        <f t="shared" si="174"/>
        <v>1</v>
      </c>
      <c r="AO910" s="331"/>
      <c r="AP910" s="331"/>
      <c r="AQ910" s="331">
        <f t="shared" si="175"/>
        <v>0</v>
      </c>
      <c r="AR910" s="332" t="str">
        <f>IF(A910="","",VLOOKUP(A910,'Base Sites'!A:B,2,FALSE))</f>
        <v>Valauto Roncq</v>
      </c>
      <c r="AS910" s="332" t="str">
        <f t="shared" si="176"/>
        <v>VOLKSWAGEN</v>
      </c>
      <c r="AT910" s="331"/>
      <c r="AU910" s="333" t="str">
        <f>IF(A910="","",VLOOKUP(L910,'Base Vendeurs'!A:B,2,FALSE))</f>
        <v>Valauto Roubaix</v>
      </c>
      <c r="AV910" s="327">
        <f t="shared" si="177"/>
        <v>541.11</v>
      </c>
      <c r="AW910" s="329">
        <f t="shared" si="178"/>
        <v>2.283020062021391E-2</v>
      </c>
      <c r="AX910" s="333" t="str">
        <f t="shared" si="179"/>
        <v>NON</v>
      </c>
      <c r="AY910" s="231">
        <f>+MargesVN[[#This Row],[Total COM]]+MargesVN[[#This Row],[EXT GIE]]+MargesVN[[#This Row],[Forfait immat]]</f>
        <v>44.611000000000004</v>
      </c>
    </row>
    <row r="911" spans="1:51" s="231" customFormat="1" ht="11.25" customHeight="1" x14ac:dyDescent="0.25">
      <c r="A911" s="319">
        <v>20</v>
      </c>
      <c r="B911" s="319" t="s">
        <v>163</v>
      </c>
      <c r="C911" s="319" t="s">
        <v>150</v>
      </c>
      <c r="D911" s="320">
        <v>46038</v>
      </c>
      <c r="E911" s="321">
        <v>46099</v>
      </c>
      <c r="F911" s="322"/>
      <c r="G911" s="322"/>
      <c r="H911" s="322"/>
      <c r="I911" s="322"/>
      <c r="J911" s="322"/>
      <c r="K911" s="322"/>
      <c r="L911" s="319" t="s">
        <v>197</v>
      </c>
      <c r="M911" s="319">
        <v>514105</v>
      </c>
      <c r="N911" s="319">
        <v>4105</v>
      </c>
      <c r="O911" s="319" t="s">
        <v>708</v>
      </c>
      <c r="P911" s="323" t="s">
        <v>707</v>
      </c>
      <c r="Q911" s="319" t="s">
        <v>66</v>
      </c>
      <c r="R911" s="324">
        <v>52167.5</v>
      </c>
      <c r="S911" s="324">
        <v>4652</v>
      </c>
      <c r="T911" s="325">
        <f t="shared" si="168"/>
        <v>56819.5</v>
      </c>
      <c r="U911" s="326">
        <v>322</v>
      </c>
      <c r="V911" s="324">
        <v>569.79999999999995</v>
      </c>
      <c r="W911" s="327">
        <v>95</v>
      </c>
      <c r="X911" s="328"/>
      <c r="Y911" s="327">
        <f t="shared" si="169"/>
        <v>474.79999999999995</v>
      </c>
      <c r="Z911" s="329">
        <f t="shared" si="170"/>
        <v>1.0028247344661604E-2</v>
      </c>
      <c r="AA911" s="328">
        <v>-563.99</v>
      </c>
      <c r="AB911" s="327">
        <v>-1000</v>
      </c>
      <c r="AC911" s="327"/>
      <c r="AD911" s="327"/>
      <c r="AE911" s="330">
        <v>0.1</v>
      </c>
      <c r="AF911" s="330">
        <v>0.12</v>
      </c>
      <c r="AG911" s="327">
        <f t="shared" si="171"/>
        <v>47.48</v>
      </c>
      <c r="AH911" s="327"/>
      <c r="AI911" s="327">
        <f t="shared" si="172"/>
        <v>47.48</v>
      </c>
      <c r="AJ911" s="319" t="s">
        <v>166</v>
      </c>
      <c r="AK911" s="319"/>
      <c r="AL911" s="326"/>
      <c r="AM911" s="331">
        <f t="shared" si="173"/>
        <v>0</v>
      </c>
      <c r="AN911" s="331">
        <f t="shared" si="174"/>
        <v>1</v>
      </c>
      <c r="AO911" s="331"/>
      <c r="AP911" s="331"/>
      <c r="AQ911" s="331">
        <f t="shared" si="175"/>
        <v>0</v>
      </c>
      <c r="AR911" s="332" t="str">
        <f>IF(A911="","",VLOOKUP(A911,'Base Sites'!A:B,2,FALSE))</f>
        <v>Valauto Professionnels</v>
      </c>
      <c r="AS911" s="332" t="str">
        <f t="shared" si="176"/>
        <v>VUL</v>
      </c>
      <c r="AT911" s="331"/>
      <c r="AU911" s="333" t="str">
        <f>IF(A911="","",VLOOKUP(L911,'Base Vendeurs'!A:B,2,FALSE))</f>
        <v>Valauto PRO NORD</v>
      </c>
      <c r="AV911" s="327">
        <f t="shared" si="177"/>
        <v>569.79999999999995</v>
      </c>
      <c r="AW911" s="329">
        <f t="shared" si="178"/>
        <v>1.0028247344661604E-2</v>
      </c>
      <c r="AX911" s="333" t="str">
        <f t="shared" si="179"/>
        <v>NON</v>
      </c>
      <c r="AY911" s="231">
        <f>+MargesVN[[#This Row],[Total COM]]+MargesVN[[#This Row],[EXT GIE]]+MargesVN[[#This Row],[Forfait immat]]</f>
        <v>47.48</v>
      </c>
    </row>
    <row r="912" spans="1:51" s="231" customFormat="1" ht="11.25" customHeight="1" x14ac:dyDescent="0.25">
      <c r="A912" s="319">
        <v>20</v>
      </c>
      <c r="B912" s="319" t="s">
        <v>163</v>
      </c>
      <c r="C912" s="319" t="s">
        <v>150</v>
      </c>
      <c r="D912" s="320">
        <v>46038</v>
      </c>
      <c r="E912" s="321">
        <v>46099</v>
      </c>
      <c r="F912" s="322"/>
      <c r="G912" s="322"/>
      <c r="H912" s="322"/>
      <c r="I912" s="322"/>
      <c r="J912" s="322"/>
      <c r="K912" s="322"/>
      <c r="L912" s="319" t="s">
        <v>197</v>
      </c>
      <c r="M912" s="319">
        <v>514106</v>
      </c>
      <c r="N912" s="319">
        <v>4106</v>
      </c>
      <c r="O912" s="319" t="s">
        <v>706</v>
      </c>
      <c r="P912" s="323" t="s">
        <v>707</v>
      </c>
      <c r="Q912" s="319" t="s">
        <v>66</v>
      </c>
      <c r="R912" s="324">
        <v>52167.5</v>
      </c>
      <c r="S912" s="324">
        <v>4652</v>
      </c>
      <c r="T912" s="325">
        <f t="shared" si="168"/>
        <v>56819.5</v>
      </c>
      <c r="U912" s="326">
        <v>309</v>
      </c>
      <c r="V912" s="324">
        <v>569.79999999999995</v>
      </c>
      <c r="W912" s="327">
        <v>95</v>
      </c>
      <c r="X912" s="328"/>
      <c r="Y912" s="327">
        <f t="shared" si="169"/>
        <v>474.79999999999995</v>
      </c>
      <c r="Z912" s="329">
        <f t="shared" si="170"/>
        <v>1.0028247344661604E-2</v>
      </c>
      <c r="AA912" s="328">
        <v>-563.99</v>
      </c>
      <c r="AB912" s="337">
        <v>-1000</v>
      </c>
      <c r="AC912" s="327"/>
      <c r="AD912" s="327"/>
      <c r="AE912" s="330">
        <v>0.1</v>
      </c>
      <c r="AF912" s="330">
        <v>0.12</v>
      </c>
      <c r="AG912" s="327">
        <f t="shared" si="171"/>
        <v>47.48</v>
      </c>
      <c r="AH912" s="327"/>
      <c r="AI912" s="327">
        <f t="shared" si="172"/>
        <v>47.48</v>
      </c>
      <c r="AJ912" s="319" t="s">
        <v>166</v>
      </c>
      <c r="AK912" s="319"/>
      <c r="AL912" s="326"/>
      <c r="AM912" s="331">
        <f t="shared" si="173"/>
        <v>0</v>
      </c>
      <c r="AN912" s="331">
        <f t="shared" si="174"/>
        <v>1</v>
      </c>
      <c r="AO912" s="331"/>
      <c r="AP912" s="331"/>
      <c r="AQ912" s="331">
        <f t="shared" si="175"/>
        <v>0</v>
      </c>
      <c r="AR912" s="332" t="str">
        <f>IF(A912="","",VLOOKUP(A912,'Base Sites'!A:B,2,FALSE))</f>
        <v>Valauto Professionnels</v>
      </c>
      <c r="AS912" s="332" t="str">
        <f t="shared" si="176"/>
        <v>VUL</v>
      </c>
      <c r="AT912" s="331"/>
      <c r="AU912" s="333" t="str">
        <f>IF(A912="","",VLOOKUP(L912,'Base Vendeurs'!A:B,2,FALSE))</f>
        <v>Valauto PRO NORD</v>
      </c>
      <c r="AV912" s="327">
        <f t="shared" si="177"/>
        <v>569.79999999999995</v>
      </c>
      <c r="AW912" s="329">
        <f t="shared" si="178"/>
        <v>1.0028247344661604E-2</v>
      </c>
      <c r="AX912" s="333" t="str">
        <f t="shared" si="179"/>
        <v>NON</v>
      </c>
      <c r="AY912" s="231">
        <f>+MargesVN[[#This Row],[Total COM]]+MargesVN[[#This Row],[EXT GIE]]+MargesVN[[#This Row],[Forfait immat]]</f>
        <v>47.48</v>
      </c>
    </row>
    <row r="913" spans="1:51" s="231" customFormat="1" ht="11.25" customHeight="1" x14ac:dyDescent="0.25">
      <c r="A913" s="45">
        <v>20</v>
      </c>
      <c r="B913" s="45" t="s">
        <v>163</v>
      </c>
      <c r="C913" s="45" t="s">
        <v>150</v>
      </c>
      <c r="D913" s="44">
        <v>46057</v>
      </c>
      <c r="E913" s="65">
        <v>46058</v>
      </c>
      <c r="F913" s="35"/>
      <c r="G913" s="35"/>
      <c r="H913" s="35"/>
      <c r="I913" s="35"/>
      <c r="J913" s="35"/>
      <c r="K913" s="35">
        <v>0</v>
      </c>
      <c r="L913" s="45" t="s">
        <v>197</v>
      </c>
      <c r="M913" s="45">
        <v>514111</v>
      </c>
      <c r="N913" s="45">
        <v>4111</v>
      </c>
      <c r="O913" s="45" t="s">
        <v>1299</v>
      </c>
      <c r="P913" s="66" t="s">
        <v>1300</v>
      </c>
      <c r="Q913" s="45" t="s">
        <v>66</v>
      </c>
      <c r="R913" s="47">
        <v>49747.5</v>
      </c>
      <c r="S913" s="47">
        <v>355</v>
      </c>
      <c r="T913" s="48">
        <f t="shared" si="168"/>
        <v>50102.5</v>
      </c>
      <c r="U913" s="49">
        <v>271</v>
      </c>
      <c r="V913" s="47">
        <f>5106.03-300</f>
        <v>4806.03</v>
      </c>
      <c r="W913" s="46">
        <v>95</v>
      </c>
      <c r="X913" s="50"/>
      <c r="Y913" s="46">
        <f t="shared" si="169"/>
        <v>4711.03</v>
      </c>
      <c r="Z913" s="51">
        <f t="shared" si="170"/>
        <v>9.5923955890424628E-2</v>
      </c>
      <c r="AA913" s="50">
        <v>-1252.56</v>
      </c>
      <c r="AB913" s="46">
        <f>-3300+300</f>
        <v>-3000</v>
      </c>
      <c r="AC913" s="46"/>
      <c r="AD913" s="46"/>
      <c r="AE913" s="52">
        <v>0.12</v>
      </c>
      <c r="AF913" s="52">
        <v>0.12</v>
      </c>
      <c r="AG913" s="46">
        <f t="shared" si="171"/>
        <v>565.32359999999994</v>
      </c>
      <c r="AH913" s="46"/>
      <c r="AI913" s="46">
        <f t="shared" si="172"/>
        <v>565.32359999999994</v>
      </c>
      <c r="AJ913" s="45" t="s">
        <v>164</v>
      </c>
      <c r="AK913" s="45"/>
      <c r="AL913" s="49">
        <v>20</v>
      </c>
      <c r="AM913" s="238">
        <f t="shared" si="173"/>
        <v>1</v>
      </c>
      <c r="AN913" s="238">
        <f t="shared" si="174"/>
        <v>1</v>
      </c>
      <c r="AO913" s="238"/>
      <c r="AP913" s="238"/>
      <c r="AQ913" s="238">
        <f t="shared" si="175"/>
        <v>1</v>
      </c>
      <c r="AR913" s="96" t="str">
        <f>IF(A913="","",VLOOKUP(A913,'Base Sites'!A:B,2,FALSE))</f>
        <v>Valauto Professionnels</v>
      </c>
      <c r="AS913" s="96" t="str">
        <f t="shared" si="176"/>
        <v>VUL</v>
      </c>
      <c r="AT913" s="238"/>
      <c r="AU913" s="231" t="str">
        <f>IF(A913="","",VLOOKUP(L913,'Base Vendeurs'!A:B,2,FALSE))</f>
        <v>Valauto PRO NORD</v>
      </c>
      <c r="AV913" s="46">
        <f t="shared" si="177"/>
        <v>4806.03</v>
      </c>
      <c r="AW913" s="51">
        <f t="shared" si="178"/>
        <v>9.5923955890424628E-2</v>
      </c>
      <c r="AX913" s="231" t="str">
        <f t="shared" si="179"/>
        <v>NON</v>
      </c>
      <c r="AY913" s="231">
        <f>+MargesVN[[#This Row],[Total COM]]+MargesVN[[#This Row],[EXT GIE]]+MargesVN[[#This Row],[Forfait immat]]</f>
        <v>585.32359999999994</v>
      </c>
    </row>
    <row r="914" spans="1:51" s="231" customFormat="1" ht="11.25" customHeight="1" x14ac:dyDescent="0.25">
      <c r="A914" s="354">
        <v>30</v>
      </c>
      <c r="B914" s="354" t="s">
        <v>163</v>
      </c>
      <c r="C914" s="354" t="s">
        <v>29</v>
      </c>
      <c r="D914" s="355">
        <v>46113</v>
      </c>
      <c r="E914" s="356">
        <v>46114</v>
      </c>
      <c r="F914" s="357"/>
      <c r="G914" s="357"/>
      <c r="H914" s="357"/>
      <c r="I914" s="357"/>
      <c r="J914" s="357"/>
      <c r="K914" s="357"/>
      <c r="L914" s="354" t="s">
        <v>33</v>
      </c>
      <c r="M914" s="354">
        <v>514147</v>
      </c>
      <c r="N914" s="354">
        <v>4147</v>
      </c>
      <c r="O914" s="354" t="s">
        <v>2952</v>
      </c>
      <c r="P914" s="358" t="s">
        <v>2141</v>
      </c>
      <c r="Q914" s="354" t="s">
        <v>31</v>
      </c>
      <c r="R914" s="359">
        <v>19241.669999999998</v>
      </c>
      <c r="S914" s="359">
        <v>458.33</v>
      </c>
      <c r="T914" s="360">
        <f t="shared" si="168"/>
        <v>19700</v>
      </c>
      <c r="U914" s="361">
        <v>55</v>
      </c>
      <c r="V914" s="359">
        <v>330.5</v>
      </c>
      <c r="W914" s="362">
        <v>35</v>
      </c>
      <c r="X914" s="363"/>
      <c r="Y914" s="362">
        <f t="shared" si="169"/>
        <v>295.5</v>
      </c>
      <c r="Z914" s="364">
        <f t="shared" si="170"/>
        <v>1.6776649746192893E-2</v>
      </c>
      <c r="AA914" s="363">
        <v>0</v>
      </c>
      <c r="AB914" s="362">
        <v>-394</v>
      </c>
      <c r="AC914" s="362"/>
      <c r="AD914" s="362"/>
      <c r="AE914" s="365"/>
      <c r="AF914" s="365">
        <v>0</v>
      </c>
      <c r="AG914" s="362">
        <f t="shared" si="171"/>
        <v>0</v>
      </c>
      <c r="AH914" s="362"/>
      <c r="AI914" s="362">
        <f t="shared" si="172"/>
        <v>0</v>
      </c>
      <c r="AJ914" s="354" t="s">
        <v>164</v>
      </c>
      <c r="AK914" s="354">
        <v>0</v>
      </c>
      <c r="AL914" s="361"/>
      <c r="AM914" s="366">
        <f t="shared" si="173"/>
        <v>0</v>
      </c>
      <c r="AN914" s="366">
        <f t="shared" si="174"/>
        <v>1</v>
      </c>
      <c r="AO914" s="366"/>
      <c r="AP914" s="366"/>
      <c r="AQ914" s="366">
        <f t="shared" si="175"/>
        <v>0</v>
      </c>
      <c r="AR914" s="367" t="str">
        <f>IF(A914="","",VLOOKUP(A914,'Base Sites'!A:B,2,FALSE))</f>
        <v>Valauto Lambersart VW</v>
      </c>
      <c r="AS914" s="367" t="str">
        <f t="shared" si="176"/>
        <v>SKODA</v>
      </c>
      <c r="AT914" s="366"/>
      <c r="AU914" s="368" t="str">
        <f>IF(A914="","",VLOOKUP(L914,'Base Vendeurs'!A:B,2,FALSE))</f>
        <v>Sociétés NORD</v>
      </c>
      <c r="AV914" s="362">
        <f t="shared" si="177"/>
        <v>330.5</v>
      </c>
      <c r="AW914" s="364">
        <f t="shared" si="178"/>
        <v>1.6776649746192893E-2</v>
      </c>
      <c r="AX914" s="368" t="str">
        <f t="shared" si="179"/>
        <v>NON</v>
      </c>
      <c r="AY914" s="231">
        <f>+MargesVN[[#This Row],[Total COM]]+MargesVN[[#This Row],[EXT GIE]]+MargesVN[[#This Row],[Forfait immat]]</f>
        <v>0</v>
      </c>
    </row>
    <row r="915" spans="1:51" s="231" customFormat="1" ht="11.25" customHeight="1" x14ac:dyDescent="0.25">
      <c r="A915" s="286">
        <v>10</v>
      </c>
      <c r="B915" s="286" t="s">
        <v>163</v>
      </c>
      <c r="C915" s="286" t="s">
        <v>104</v>
      </c>
      <c r="D915" s="180">
        <v>46028</v>
      </c>
      <c r="E915" s="287">
        <v>46030</v>
      </c>
      <c r="F915" s="181"/>
      <c r="G915" s="181"/>
      <c r="H915" s="181"/>
      <c r="I915" s="181"/>
      <c r="J915" s="181"/>
      <c r="K915" s="181">
        <v>0</v>
      </c>
      <c r="L915" s="286" t="s">
        <v>75</v>
      </c>
      <c r="M915" s="286">
        <v>514147</v>
      </c>
      <c r="N915" s="286">
        <v>4147</v>
      </c>
      <c r="O915" s="286" t="s">
        <v>934</v>
      </c>
      <c r="P915" s="288" t="s">
        <v>935</v>
      </c>
      <c r="Q915" s="286" t="s">
        <v>26</v>
      </c>
      <c r="R915" s="182">
        <v>48155</v>
      </c>
      <c r="S915" s="182">
        <v>8108.33</v>
      </c>
      <c r="T915" s="183">
        <f t="shared" si="168"/>
        <v>56263.33</v>
      </c>
      <c r="U915" s="184">
        <v>131</v>
      </c>
      <c r="V915" s="182">
        <v>318.89</v>
      </c>
      <c r="W915" s="289">
        <v>95</v>
      </c>
      <c r="X915" s="185"/>
      <c r="Y915" s="289">
        <f t="shared" si="169"/>
        <v>223.89</v>
      </c>
      <c r="Z915" s="186">
        <f t="shared" si="170"/>
        <v>5.6678124099657804E-3</v>
      </c>
      <c r="AA915" s="185">
        <v>-6563.7</v>
      </c>
      <c r="AB915" s="289">
        <v>0</v>
      </c>
      <c r="AC915" s="289"/>
      <c r="AD915" s="289"/>
      <c r="AE915" s="187">
        <v>0.13</v>
      </c>
      <c r="AF915" s="187">
        <v>0.13</v>
      </c>
      <c r="AG915" s="289">
        <f t="shared" si="171"/>
        <v>29.105699999999999</v>
      </c>
      <c r="AH915" s="289"/>
      <c r="AI915" s="289">
        <f t="shared" si="172"/>
        <v>29.105699999999999</v>
      </c>
      <c r="AJ915" s="286" t="s">
        <v>164</v>
      </c>
      <c r="AK915" s="286">
        <v>30</v>
      </c>
      <c r="AL915" s="184">
        <v>100</v>
      </c>
      <c r="AM915" s="290">
        <f t="shared" si="173"/>
        <v>1</v>
      </c>
      <c r="AN915" s="290">
        <f t="shared" si="174"/>
        <v>1</v>
      </c>
      <c r="AO915" s="290"/>
      <c r="AP915" s="290"/>
      <c r="AQ915" s="290">
        <f t="shared" si="175"/>
        <v>1</v>
      </c>
      <c r="AR915" s="188" t="str">
        <f>IF(A915="","",VLOOKUP(A915,'Base Sites'!A:B,2,FALSE))</f>
        <v>Valauto Roncq</v>
      </c>
      <c r="AS915" s="188" t="str">
        <f t="shared" si="176"/>
        <v>VOLKSWAGEN</v>
      </c>
      <c r="AT915" s="290"/>
      <c r="AU915" s="291" t="str">
        <f>IF(A915="","",VLOOKUP(L915,'Base Vendeurs'!A:B,2,FALSE))</f>
        <v>Valauto Roncq VW</v>
      </c>
      <c r="AV915" s="289">
        <f t="shared" si="177"/>
        <v>318.89</v>
      </c>
      <c r="AW915" s="186">
        <f t="shared" si="178"/>
        <v>5.6678124099657804E-3</v>
      </c>
      <c r="AX915" s="237" t="str">
        <f t="shared" si="179"/>
        <v>NON</v>
      </c>
      <c r="AY915" s="231">
        <f>+MargesVN[[#This Row],[Total COM]]+MargesVN[[#This Row],[EXT GIE]]+MargesVN[[#This Row],[Forfait immat]]</f>
        <v>159.10570000000001</v>
      </c>
    </row>
    <row r="916" spans="1:51" s="231" customFormat="1" ht="11.25" customHeight="1" x14ac:dyDescent="0.25">
      <c r="A916" s="354">
        <v>30</v>
      </c>
      <c r="B916" s="354" t="s">
        <v>163</v>
      </c>
      <c r="C916" s="354" t="s">
        <v>29</v>
      </c>
      <c r="D916" s="355">
        <v>46122</v>
      </c>
      <c r="E916" s="356">
        <v>46126</v>
      </c>
      <c r="F916" s="357"/>
      <c r="G916" s="357"/>
      <c r="H916" s="357"/>
      <c r="I916" s="357"/>
      <c r="J916" s="357"/>
      <c r="K916" s="357"/>
      <c r="L916" s="354" t="s">
        <v>33</v>
      </c>
      <c r="M916" s="354">
        <v>514153</v>
      </c>
      <c r="N916" s="354">
        <v>4153</v>
      </c>
      <c r="O916" s="354" t="s">
        <v>2948</v>
      </c>
      <c r="P916" s="358" t="s">
        <v>2141</v>
      </c>
      <c r="Q916" s="354" t="s">
        <v>31</v>
      </c>
      <c r="R916" s="359">
        <v>19241.669999999998</v>
      </c>
      <c r="S916" s="359">
        <v>458.33</v>
      </c>
      <c r="T916" s="360">
        <f t="shared" si="168"/>
        <v>19700</v>
      </c>
      <c r="U916" s="361">
        <v>43</v>
      </c>
      <c r="V916" s="359">
        <v>330.5</v>
      </c>
      <c r="W916" s="362">
        <v>35</v>
      </c>
      <c r="X916" s="363"/>
      <c r="Y916" s="362">
        <f t="shared" si="169"/>
        <v>295.5</v>
      </c>
      <c r="Z916" s="364">
        <f t="shared" si="170"/>
        <v>1.6776649746192893E-2</v>
      </c>
      <c r="AA916" s="363">
        <v>0</v>
      </c>
      <c r="AB916" s="362">
        <v>-394</v>
      </c>
      <c r="AC916" s="362"/>
      <c r="AD916" s="362"/>
      <c r="AE916" s="365"/>
      <c r="AF916" s="365">
        <v>0</v>
      </c>
      <c r="AG916" s="362">
        <f t="shared" si="171"/>
        <v>0</v>
      </c>
      <c r="AH916" s="362"/>
      <c r="AI916" s="362">
        <f t="shared" si="172"/>
        <v>0</v>
      </c>
      <c r="AJ916" s="354" t="s">
        <v>164</v>
      </c>
      <c r="AK916" s="354">
        <v>0</v>
      </c>
      <c r="AL916" s="361"/>
      <c r="AM916" s="366">
        <f t="shared" si="173"/>
        <v>0</v>
      </c>
      <c r="AN916" s="366">
        <f t="shared" si="174"/>
        <v>1</v>
      </c>
      <c r="AO916" s="366"/>
      <c r="AP916" s="366"/>
      <c r="AQ916" s="366">
        <f t="shared" si="175"/>
        <v>0</v>
      </c>
      <c r="AR916" s="367" t="str">
        <f>IF(A916="","",VLOOKUP(A916,'Base Sites'!A:B,2,FALSE))</f>
        <v>Valauto Lambersart VW</v>
      </c>
      <c r="AS916" s="367" t="str">
        <f t="shared" si="176"/>
        <v>SKODA</v>
      </c>
      <c r="AT916" s="366"/>
      <c r="AU916" s="368" t="str">
        <f>IF(A916="","",VLOOKUP(L916,'Base Vendeurs'!A:B,2,FALSE))</f>
        <v>Sociétés NORD</v>
      </c>
      <c r="AV916" s="362">
        <f t="shared" si="177"/>
        <v>330.5</v>
      </c>
      <c r="AW916" s="364">
        <f t="shared" si="178"/>
        <v>1.6776649746192893E-2</v>
      </c>
      <c r="AX916" s="368" t="str">
        <f t="shared" si="179"/>
        <v>NON</v>
      </c>
      <c r="AY916" s="231">
        <f>+MargesVN[[#This Row],[Total COM]]+MargesVN[[#This Row],[EXT GIE]]+MargesVN[[#This Row],[Forfait immat]]</f>
        <v>0</v>
      </c>
    </row>
    <row r="917" spans="1:51" s="231" customFormat="1" ht="11.25" customHeight="1" x14ac:dyDescent="0.25">
      <c r="A917" s="45">
        <v>20</v>
      </c>
      <c r="B917" s="45" t="s">
        <v>163</v>
      </c>
      <c r="C917" s="45" t="s">
        <v>150</v>
      </c>
      <c r="D917" s="44">
        <v>46050</v>
      </c>
      <c r="E917" s="65">
        <v>46052</v>
      </c>
      <c r="F917" s="35"/>
      <c r="G917" s="35"/>
      <c r="H917" s="35"/>
      <c r="I917" s="35"/>
      <c r="J917" s="35"/>
      <c r="K917" s="35">
        <v>0</v>
      </c>
      <c r="L917" s="45" t="s">
        <v>427</v>
      </c>
      <c r="M917" s="45">
        <v>514160</v>
      </c>
      <c r="N917" s="45">
        <v>4160</v>
      </c>
      <c r="O917" s="45" t="s">
        <v>704</v>
      </c>
      <c r="P917" s="66" t="s">
        <v>705</v>
      </c>
      <c r="Q917" s="45" t="s">
        <v>191</v>
      </c>
      <c r="R917" s="47">
        <v>36052.5</v>
      </c>
      <c r="S917" s="47">
        <v>1020.01</v>
      </c>
      <c r="T917" s="48">
        <f t="shared" si="168"/>
        <v>37072.51</v>
      </c>
      <c r="U917" s="49">
        <v>48</v>
      </c>
      <c r="V917" s="47">
        <v>2103.46</v>
      </c>
      <c r="W917" s="46">
        <v>95</v>
      </c>
      <c r="X917" s="50"/>
      <c r="Y917" s="46">
        <f t="shared" si="169"/>
        <v>2008.46</v>
      </c>
      <c r="Z917" s="51">
        <f t="shared" si="170"/>
        <v>5.6739077014208099E-2</v>
      </c>
      <c r="AA917" s="50">
        <v>-2193.2800000000002</v>
      </c>
      <c r="AB917" s="46">
        <v>-1048.3200000000002</v>
      </c>
      <c r="AC917" s="46"/>
      <c r="AD917" s="46"/>
      <c r="AE917" s="52">
        <v>0.12</v>
      </c>
      <c r="AF917" s="52">
        <v>0.12</v>
      </c>
      <c r="AG917" s="46">
        <f t="shared" si="171"/>
        <v>241.01519999999999</v>
      </c>
      <c r="AH917" s="46"/>
      <c r="AI917" s="46">
        <f t="shared" si="172"/>
        <v>241.01519999999999</v>
      </c>
      <c r="AJ917" s="45" t="s">
        <v>164</v>
      </c>
      <c r="AK917" s="45"/>
      <c r="AL917" s="49">
        <v>20</v>
      </c>
      <c r="AM917" s="238">
        <f t="shared" si="173"/>
        <v>1</v>
      </c>
      <c r="AN917" s="238">
        <f t="shared" si="174"/>
        <v>1</v>
      </c>
      <c r="AO917" s="238"/>
      <c r="AP917" s="238"/>
      <c r="AQ917" s="238">
        <f t="shared" si="175"/>
        <v>1</v>
      </c>
      <c r="AR917" s="96" t="str">
        <f>IF(A917="","",VLOOKUP(A917,'Base Sites'!A:B,2,FALSE))</f>
        <v>Valauto Professionnels</v>
      </c>
      <c r="AS917" s="96" t="str">
        <f t="shared" si="176"/>
        <v>VUL</v>
      </c>
      <c r="AT917" s="238"/>
      <c r="AU917" s="231" t="str">
        <f>IF(A917="","",VLOOKUP(L917,'Base Vendeurs'!A:B,2,FALSE))</f>
        <v>Valauto PRO NORD</v>
      </c>
      <c r="AV917" s="251">
        <f t="shared" si="177"/>
        <v>2103.46</v>
      </c>
      <c r="AW917" s="51">
        <f t="shared" si="178"/>
        <v>5.6739077014208099E-2</v>
      </c>
      <c r="AX917" s="237" t="str">
        <f t="shared" si="179"/>
        <v>NON</v>
      </c>
      <c r="AY917" s="231">
        <f>+MargesVN[[#This Row],[Total COM]]+MargesVN[[#This Row],[EXT GIE]]+MargesVN[[#This Row],[Forfait immat]]</f>
        <v>261.01519999999999</v>
      </c>
    </row>
    <row r="918" spans="1:51" s="231" customFormat="1" ht="11.25" customHeight="1" x14ac:dyDescent="0.25">
      <c r="A918" s="266">
        <v>30</v>
      </c>
      <c r="B918" s="266" t="s">
        <v>163</v>
      </c>
      <c r="C918" s="266" t="s">
        <v>29</v>
      </c>
      <c r="D918" s="161">
        <v>46036</v>
      </c>
      <c r="E918" s="267">
        <v>46038</v>
      </c>
      <c r="F918" s="162"/>
      <c r="G918" s="162"/>
      <c r="H918" s="162"/>
      <c r="I918" s="162"/>
      <c r="J918" s="162"/>
      <c r="K918" s="162">
        <v>0</v>
      </c>
      <c r="L918" s="266" t="s">
        <v>197</v>
      </c>
      <c r="M918" s="266">
        <v>514187</v>
      </c>
      <c r="N918" s="266">
        <v>4187</v>
      </c>
      <c r="O918" s="266" t="s">
        <v>575</v>
      </c>
      <c r="P918" s="268" t="s">
        <v>223</v>
      </c>
      <c r="Q918" s="266" t="s">
        <v>42</v>
      </c>
      <c r="R918" s="163">
        <v>31700</v>
      </c>
      <c r="S918" s="163">
        <v>550</v>
      </c>
      <c r="T918" s="164">
        <f t="shared" si="168"/>
        <v>32250</v>
      </c>
      <c r="U918" s="165">
        <v>33</v>
      </c>
      <c r="V918" s="163">
        <v>1266.2</v>
      </c>
      <c r="W918" s="251">
        <v>35</v>
      </c>
      <c r="X918" s="166"/>
      <c r="Y918" s="251">
        <f t="shared" si="169"/>
        <v>1231.2</v>
      </c>
      <c r="Z918" s="167">
        <f t="shared" si="170"/>
        <v>3.9262015503875973E-2</v>
      </c>
      <c r="AA918" s="166">
        <v>0</v>
      </c>
      <c r="AB918" s="251">
        <v>-322.5</v>
      </c>
      <c r="AC918" s="251"/>
      <c r="AD918" s="251"/>
      <c r="AE918" s="168">
        <v>0.1</v>
      </c>
      <c r="AF918" s="168">
        <v>0.1</v>
      </c>
      <c r="AG918" s="251">
        <f t="shared" si="171"/>
        <v>123.12</v>
      </c>
      <c r="AH918" s="251"/>
      <c r="AI918" s="251">
        <f t="shared" si="172"/>
        <v>123.12</v>
      </c>
      <c r="AJ918" s="266" t="s">
        <v>164</v>
      </c>
      <c r="AK918" s="266">
        <v>0</v>
      </c>
      <c r="AL918" s="165">
        <v>20</v>
      </c>
      <c r="AM918" s="269">
        <f t="shared" si="173"/>
        <v>1</v>
      </c>
      <c r="AN918" s="269">
        <f t="shared" si="174"/>
        <v>1</v>
      </c>
      <c r="AO918" s="269"/>
      <c r="AP918" s="269"/>
      <c r="AQ918" s="269">
        <f t="shared" si="175"/>
        <v>1</v>
      </c>
      <c r="AR918" s="169" t="str">
        <f>IF(A918="","",VLOOKUP(A918,'Base Sites'!A:B,2,FALSE))</f>
        <v>Valauto Lambersart VW</v>
      </c>
      <c r="AS918" s="169" t="str">
        <f t="shared" si="176"/>
        <v>SKODA</v>
      </c>
      <c r="AT918" s="269"/>
      <c r="AU918" s="270" t="str">
        <f>IF(A918="","",VLOOKUP(L918,'Base Vendeurs'!A:B,2,FALSE))</f>
        <v>Valauto PRO NORD</v>
      </c>
      <c r="AV918" s="251">
        <f t="shared" si="177"/>
        <v>1266.2</v>
      </c>
      <c r="AW918" s="167">
        <f t="shared" si="178"/>
        <v>3.9262015503875973E-2</v>
      </c>
      <c r="AX918" s="237" t="str">
        <f t="shared" si="179"/>
        <v>NON</v>
      </c>
      <c r="AY918" s="231">
        <f>+MargesVN[[#This Row],[Total COM]]+MargesVN[[#This Row],[EXT GIE]]+MargesVN[[#This Row],[Forfait immat]]</f>
        <v>143.12</v>
      </c>
    </row>
    <row r="919" spans="1:51" s="231" customFormat="1" ht="11.25" customHeight="1" x14ac:dyDescent="0.25">
      <c r="A919" s="45">
        <v>30</v>
      </c>
      <c r="B919" s="45" t="s">
        <v>183</v>
      </c>
      <c r="C919" s="45" t="s">
        <v>29</v>
      </c>
      <c r="D919" s="44">
        <v>46066</v>
      </c>
      <c r="E919" s="65">
        <v>46069</v>
      </c>
      <c r="F919" s="35"/>
      <c r="G919" s="35"/>
      <c r="H919" s="35"/>
      <c r="I919" s="35" t="s">
        <v>165</v>
      </c>
      <c r="J919" s="35"/>
      <c r="K919" s="35">
        <v>-27454.15</v>
      </c>
      <c r="L919" s="45" t="s">
        <v>33</v>
      </c>
      <c r="M919" s="45">
        <v>514191</v>
      </c>
      <c r="N919" s="45">
        <v>4191</v>
      </c>
      <c r="O919" s="45" t="s">
        <v>1581</v>
      </c>
      <c r="P919" s="66" t="s">
        <v>65</v>
      </c>
      <c r="Q919" s="45" t="s">
        <v>178</v>
      </c>
      <c r="R919" s="47">
        <v>40333</v>
      </c>
      <c r="S919" s="47">
        <v>3833.33</v>
      </c>
      <c r="T919" s="48">
        <f t="shared" si="168"/>
        <v>44166.33</v>
      </c>
      <c r="U919" s="49">
        <v>63</v>
      </c>
      <c r="V919" s="47">
        <v>1272.31</v>
      </c>
      <c r="W919" s="46">
        <v>35.33</v>
      </c>
      <c r="X919" s="50"/>
      <c r="Y919" s="46">
        <f t="shared" si="169"/>
        <v>1236.98</v>
      </c>
      <c r="Z919" s="51">
        <f t="shared" si="170"/>
        <v>2.8807238455176146E-2</v>
      </c>
      <c r="AA919" s="50">
        <v>0</v>
      </c>
      <c r="AB919" s="46">
        <v>0</v>
      </c>
      <c r="AC919" s="46"/>
      <c r="AD919" s="46" t="s">
        <v>1208</v>
      </c>
      <c r="AE919" s="52"/>
      <c r="AF919" s="52">
        <v>0</v>
      </c>
      <c r="AG919" s="46">
        <f t="shared" si="171"/>
        <v>0</v>
      </c>
      <c r="AH919" s="46"/>
      <c r="AI919" s="46">
        <f t="shared" si="172"/>
        <v>0</v>
      </c>
      <c r="AJ919" s="45" t="s">
        <v>149</v>
      </c>
      <c r="AK919" s="45">
        <v>0</v>
      </c>
      <c r="AL919" s="49" t="s">
        <v>293</v>
      </c>
      <c r="AM919" s="238">
        <f t="shared" si="173"/>
        <v>1</v>
      </c>
      <c r="AN919" s="238">
        <f t="shared" si="174"/>
        <v>1</v>
      </c>
      <c r="AO919" s="238"/>
      <c r="AP919" s="238"/>
      <c r="AQ919" s="238">
        <f t="shared" si="175"/>
        <v>1</v>
      </c>
      <c r="AR919" s="96" t="str">
        <f>IF(A919="","",VLOOKUP(A919,'Base Sites'!A:B,2,FALSE))</f>
        <v>Valauto Lambersart VW</v>
      </c>
      <c r="AS919" s="96" t="str">
        <f t="shared" si="176"/>
        <v>SKODA</v>
      </c>
      <c r="AT919" s="238"/>
      <c r="AU919" s="231" t="str">
        <f>IF(A919="","",VLOOKUP(L919,'Base Vendeurs'!A:B,2,FALSE))</f>
        <v>Sociétés NORD</v>
      </c>
      <c r="AV919" s="46">
        <f t="shared" si="177"/>
        <v>1272.31</v>
      </c>
      <c r="AW919" s="51">
        <f t="shared" si="178"/>
        <v>2.8807238455176146E-2</v>
      </c>
      <c r="AX919" s="231" t="str">
        <f t="shared" si="179"/>
        <v>NON</v>
      </c>
      <c r="AY919" s="231">
        <f>+MargesVN[[#This Row],[Total COM]]+MargesVN[[#This Row],[EXT GIE]]+MargesVN[[#This Row],[Forfait immat]]</f>
        <v>0</v>
      </c>
    </row>
    <row r="920" spans="1:51" s="231" customFormat="1" ht="11.25" customHeight="1" x14ac:dyDescent="0.25">
      <c r="A920" s="319">
        <v>20</v>
      </c>
      <c r="B920" s="319" t="s">
        <v>183</v>
      </c>
      <c r="C920" s="319" t="s">
        <v>150</v>
      </c>
      <c r="D920" s="320">
        <v>46099</v>
      </c>
      <c r="E920" s="321">
        <v>46091</v>
      </c>
      <c r="F920" s="322"/>
      <c r="G920" s="322"/>
      <c r="H920" s="322"/>
      <c r="I920" s="322" t="s">
        <v>165</v>
      </c>
      <c r="J920" s="322"/>
      <c r="K920" s="322">
        <v>973.52</v>
      </c>
      <c r="L920" s="319" t="s">
        <v>197</v>
      </c>
      <c r="M920" s="319">
        <v>514211</v>
      </c>
      <c r="N920" s="319">
        <v>4211</v>
      </c>
      <c r="O920" s="319" t="s">
        <v>1485</v>
      </c>
      <c r="P920" s="323" t="s">
        <v>1325</v>
      </c>
      <c r="Q920" s="319" t="s">
        <v>67</v>
      </c>
      <c r="R920" s="324">
        <v>36393.1</v>
      </c>
      <c r="S920" s="324">
        <v>3088</v>
      </c>
      <c r="T920" s="325">
        <f t="shared" si="168"/>
        <v>39481.1</v>
      </c>
      <c r="U920" s="326">
        <v>219</v>
      </c>
      <c r="V920" s="324">
        <v>1179.5899999999999</v>
      </c>
      <c r="W920" s="327">
        <v>95</v>
      </c>
      <c r="X920" s="328"/>
      <c r="Y920" s="327">
        <f t="shared" si="169"/>
        <v>1084.5899999999999</v>
      </c>
      <c r="Z920" s="329">
        <f t="shared" si="170"/>
        <v>2.9877333711573386E-2</v>
      </c>
      <c r="AA920" s="328">
        <v>267</v>
      </c>
      <c r="AB920" s="327">
        <v>-3500</v>
      </c>
      <c r="AC920" s="327"/>
      <c r="AD920" s="327" t="s">
        <v>2016</v>
      </c>
      <c r="AE920" s="330">
        <v>0.1</v>
      </c>
      <c r="AF920" s="330">
        <v>0.1</v>
      </c>
      <c r="AG920" s="327">
        <f t="shared" si="171"/>
        <v>108.459</v>
      </c>
      <c r="AH920" s="327"/>
      <c r="AI920" s="327">
        <f t="shared" si="172"/>
        <v>108.459</v>
      </c>
      <c r="AJ920" s="319" t="s">
        <v>164</v>
      </c>
      <c r="AK920" s="319"/>
      <c r="AL920" s="326"/>
      <c r="AM920" s="331">
        <f t="shared" si="173"/>
        <v>0</v>
      </c>
      <c r="AN920" s="331">
        <f t="shared" si="174"/>
        <v>1</v>
      </c>
      <c r="AO920" s="331"/>
      <c r="AP920" s="331"/>
      <c r="AQ920" s="331">
        <f t="shared" si="175"/>
        <v>0</v>
      </c>
      <c r="AR920" s="332" t="str">
        <f>IF(A920="","",VLOOKUP(A920,'Base Sites'!A:B,2,FALSE))</f>
        <v>Valauto Professionnels</v>
      </c>
      <c r="AS920" s="332" t="str">
        <f t="shared" si="176"/>
        <v>VUL</v>
      </c>
      <c r="AT920" s="331"/>
      <c r="AU920" s="333" t="str">
        <f>IF(A920="","",VLOOKUP(L920,'Base Vendeurs'!A:B,2,FALSE))</f>
        <v>Valauto PRO NORD</v>
      </c>
      <c r="AV920" s="327">
        <f t="shared" si="177"/>
        <v>1179.5899999999999</v>
      </c>
      <c r="AW920" s="329">
        <f t="shared" si="178"/>
        <v>2.9877333711573386E-2</v>
      </c>
      <c r="AX920" s="333" t="str">
        <f t="shared" si="179"/>
        <v>NON</v>
      </c>
      <c r="AY920" s="231">
        <f>+MargesVN[[#This Row],[Total COM]]+MargesVN[[#This Row],[EXT GIE]]+MargesVN[[#This Row],[Forfait immat]]</f>
        <v>108.459</v>
      </c>
    </row>
    <row r="921" spans="1:51" s="384" customFormat="1" ht="11.25" customHeight="1" x14ac:dyDescent="0.25">
      <c r="A921" s="45">
        <v>20</v>
      </c>
      <c r="B921" s="45" t="s">
        <v>163</v>
      </c>
      <c r="C921" s="45" t="s">
        <v>150</v>
      </c>
      <c r="D921" s="44">
        <v>46052</v>
      </c>
      <c r="E921" s="65">
        <v>46055</v>
      </c>
      <c r="F921" s="35"/>
      <c r="G921" s="35"/>
      <c r="H921" s="35"/>
      <c r="I921" s="35"/>
      <c r="J921" s="35"/>
      <c r="K921" s="35"/>
      <c r="L921" s="45" t="s">
        <v>33</v>
      </c>
      <c r="M921" s="45">
        <v>514226</v>
      </c>
      <c r="N921" s="45">
        <v>4226</v>
      </c>
      <c r="O921" s="45" t="s">
        <v>741</v>
      </c>
      <c r="P921" s="66" t="s">
        <v>742</v>
      </c>
      <c r="Q921" s="45" t="s">
        <v>67</v>
      </c>
      <c r="R921" s="47">
        <v>43433.1</v>
      </c>
      <c r="S921" s="47">
        <v>2723</v>
      </c>
      <c r="T921" s="48">
        <f t="shared" si="168"/>
        <v>46156.1</v>
      </c>
      <c r="U921" s="49">
        <v>91</v>
      </c>
      <c r="V921" s="47">
        <v>1479.82</v>
      </c>
      <c r="W921" s="46">
        <v>95</v>
      </c>
      <c r="X921" s="50"/>
      <c r="Y921" s="46">
        <f t="shared" si="169"/>
        <v>1384.82</v>
      </c>
      <c r="Z921" s="51">
        <f t="shared" si="170"/>
        <v>3.2061201011350612E-2</v>
      </c>
      <c r="AA921" s="50">
        <v>0</v>
      </c>
      <c r="AB921" s="46">
        <v>-3500</v>
      </c>
      <c r="AC921" s="46"/>
      <c r="AD921" s="46"/>
      <c r="AE921" s="52"/>
      <c r="AF921" s="52">
        <v>0</v>
      </c>
      <c r="AG921" s="46">
        <f t="shared" si="171"/>
        <v>0</v>
      </c>
      <c r="AH921" s="46"/>
      <c r="AI921" s="46">
        <f t="shared" si="172"/>
        <v>0</v>
      </c>
      <c r="AJ921" s="45" t="s">
        <v>164</v>
      </c>
      <c r="AK921" s="45"/>
      <c r="AL921" s="49" t="s">
        <v>293</v>
      </c>
      <c r="AM921" s="238">
        <f t="shared" si="173"/>
        <v>1</v>
      </c>
      <c r="AN921" s="238">
        <f t="shared" si="174"/>
        <v>1</v>
      </c>
      <c r="AO921" s="238"/>
      <c r="AP921" s="238"/>
      <c r="AQ921" s="238">
        <f t="shared" si="175"/>
        <v>1</v>
      </c>
      <c r="AR921" s="96" t="str">
        <f>IF(A921="","",VLOOKUP(A921,'Base Sites'!A:B,2,FALSE))</f>
        <v>Valauto Professionnels</v>
      </c>
      <c r="AS921" s="96" t="str">
        <f t="shared" si="176"/>
        <v>VUL</v>
      </c>
      <c r="AT921" s="238"/>
      <c r="AU921" s="231" t="str">
        <f>IF(A921="","",VLOOKUP(L921,'Base Vendeurs'!A:B,2,FALSE))</f>
        <v>Sociétés NORD</v>
      </c>
      <c r="AV921" s="46">
        <f t="shared" si="177"/>
        <v>1479.82</v>
      </c>
      <c r="AW921" s="51">
        <f t="shared" si="178"/>
        <v>3.2061201011350612E-2</v>
      </c>
      <c r="AX921" s="231" t="str">
        <f t="shared" si="179"/>
        <v>NON</v>
      </c>
      <c r="AY921" s="231">
        <f>+MargesVN[[#This Row],[Total COM]]+MargesVN[[#This Row],[EXT GIE]]+MargesVN[[#This Row],[Forfait immat]]</f>
        <v>0</v>
      </c>
    </row>
    <row r="922" spans="1:51" s="231" customFormat="1" ht="11.25" customHeight="1" x14ac:dyDescent="0.25">
      <c r="A922" s="369">
        <v>20</v>
      </c>
      <c r="B922" s="369" t="s">
        <v>167</v>
      </c>
      <c r="C922" s="369" t="s">
        <v>150</v>
      </c>
      <c r="D922" s="370">
        <v>46135</v>
      </c>
      <c r="E922" s="371" t="s">
        <v>149</v>
      </c>
      <c r="F922" s="372"/>
      <c r="G922" s="372"/>
      <c r="H922" s="372"/>
      <c r="I922" s="372" t="s">
        <v>165</v>
      </c>
      <c r="J922" s="372"/>
      <c r="K922" s="372">
        <v>3111.68</v>
      </c>
      <c r="L922" s="385" t="s">
        <v>33</v>
      </c>
      <c r="M922" s="369">
        <v>514231</v>
      </c>
      <c r="N922" s="369">
        <v>4231</v>
      </c>
      <c r="O922" s="369" t="s">
        <v>3223</v>
      </c>
      <c r="P922" s="373" t="s">
        <v>2891</v>
      </c>
      <c r="Q922" s="369" t="s">
        <v>67</v>
      </c>
      <c r="R922" s="374">
        <v>48213.599999999999</v>
      </c>
      <c r="S922" s="374">
        <v>14550.5</v>
      </c>
      <c r="T922" s="375">
        <f t="shared" si="168"/>
        <v>62764.1</v>
      </c>
      <c r="U922" s="376">
        <v>70</v>
      </c>
      <c r="V922" s="374">
        <v>-4926.03</v>
      </c>
      <c r="W922" s="377">
        <v>95</v>
      </c>
      <c r="X922" s="378"/>
      <c r="Y922" s="377">
        <f t="shared" si="169"/>
        <v>-5021.03</v>
      </c>
      <c r="Z922" s="379">
        <f t="shared" si="170"/>
        <v>-7.8484834483406915E-2</v>
      </c>
      <c r="AA922" s="378">
        <v>0</v>
      </c>
      <c r="AB922" s="377">
        <v>102.55</v>
      </c>
      <c r="AC922" s="377"/>
      <c r="AD922" s="377" t="s">
        <v>3654</v>
      </c>
      <c r="AE922" s="380"/>
      <c r="AF922" s="380">
        <v>0</v>
      </c>
      <c r="AG922" s="377">
        <f t="shared" si="171"/>
        <v>0</v>
      </c>
      <c r="AH922" s="377"/>
      <c r="AI922" s="377">
        <f t="shared" si="172"/>
        <v>0</v>
      </c>
      <c r="AJ922" s="369" t="s">
        <v>149</v>
      </c>
      <c r="AK922" s="369">
        <v>0</v>
      </c>
      <c r="AL922" s="376">
        <v>0</v>
      </c>
      <c r="AM922" s="381">
        <f t="shared" si="173"/>
        <v>0</v>
      </c>
      <c r="AN922" s="381">
        <f t="shared" si="174"/>
        <v>1</v>
      </c>
      <c r="AO922" s="381"/>
      <c r="AP922" s="381"/>
      <c r="AQ922" s="381">
        <f t="shared" si="175"/>
        <v>0</v>
      </c>
      <c r="AR922" s="382" t="str">
        <f>IF(A922="","",VLOOKUP(A922,'Base Sites'!A:B,2,FALSE))</f>
        <v>Valauto Professionnels</v>
      </c>
      <c r="AS922" s="382" t="str">
        <f t="shared" si="176"/>
        <v>VUL</v>
      </c>
      <c r="AT922" s="381"/>
      <c r="AU922" s="383" t="str">
        <f>IF(A922="","",VLOOKUP(L922,'Base Vendeurs'!A:B,2,FALSE))</f>
        <v>Sociétés NORD</v>
      </c>
      <c r="AV922" s="377">
        <f t="shared" si="177"/>
        <v>-4926.03</v>
      </c>
      <c r="AW922" s="379">
        <f t="shared" si="178"/>
        <v>-7.8484834483406915E-2</v>
      </c>
      <c r="AX922" s="383" t="str">
        <f t="shared" si="179"/>
        <v>OUI</v>
      </c>
      <c r="AY922" s="384">
        <f>+MargesVN[[#This Row],[Total COM]]+MargesVN[[#This Row],[EXT GIE]]+MargesVN[[#This Row],[Forfait immat]]</f>
        <v>0</v>
      </c>
    </row>
    <row r="923" spans="1:51" s="231" customFormat="1" ht="11.25" customHeight="1" x14ac:dyDescent="0.25">
      <c r="A923" s="401">
        <v>20</v>
      </c>
      <c r="B923" s="401" t="s">
        <v>163</v>
      </c>
      <c r="C923" s="401" t="s">
        <v>150</v>
      </c>
      <c r="D923" s="402">
        <v>46162</v>
      </c>
      <c r="E923" s="403">
        <v>46171</v>
      </c>
      <c r="F923" s="404"/>
      <c r="G923" s="404"/>
      <c r="H923" s="404"/>
      <c r="I923" s="404"/>
      <c r="J923" s="404"/>
      <c r="K923" s="404">
        <v>0</v>
      </c>
      <c r="L923" s="401" t="s">
        <v>427</v>
      </c>
      <c r="M923" s="401">
        <v>514237</v>
      </c>
      <c r="N923" s="401">
        <v>4237</v>
      </c>
      <c r="O923" s="401" t="s">
        <v>4007</v>
      </c>
      <c r="P923" s="405" t="s">
        <v>4008</v>
      </c>
      <c r="Q923" s="401" t="s">
        <v>191</v>
      </c>
      <c r="R923" s="406">
        <v>30329.17</v>
      </c>
      <c r="S923" s="406">
        <v>2646.66</v>
      </c>
      <c r="T923" s="407">
        <f t="shared" si="168"/>
        <v>32975.83</v>
      </c>
      <c r="U923" s="408">
        <v>212</v>
      </c>
      <c r="V923" s="406">
        <v>239.62</v>
      </c>
      <c r="W923" s="409">
        <v>95</v>
      </c>
      <c r="X923" s="410"/>
      <c r="Y923" s="409">
        <f t="shared" si="169"/>
        <v>144.62</v>
      </c>
      <c r="Z923" s="411">
        <f t="shared" si="170"/>
        <v>7.2665343070970464E-3</v>
      </c>
      <c r="AA923" s="410">
        <v>0</v>
      </c>
      <c r="AB923" s="409">
        <v>-2000</v>
      </c>
      <c r="AC923" s="409"/>
      <c r="AD923" s="409"/>
      <c r="AE923" s="412"/>
      <c r="AF923" s="412">
        <v>0.12</v>
      </c>
      <c r="AG923" s="409">
        <f t="shared" si="171"/>
        <v>0</v>
      </c>
      <c r="AH923" s="409">
        <v>700</v>
      </c>
      <c r="AI923" s="409">
        <f t="shared" si="172"/>
        <v>700</v>
      </c>
      <c r="AJ923" s="401" t="s">
        <v>149</v>
      </c>
      <c r="AK923" s="401">
        <v>1</v>
      </c>
      <c r="AL923" s="408" t="s">
        <v>293</v>
      </c>
      <c r="AM923" s="413">
        <f t="shared" si="173"/>
        <v>1</v>
      </c>
      <c r="AN923" s="413">
        <f t="shared" si="174"/>
        <v>1</v>
      </c>
      <c r="AO923" s="413"/>
      <c r="AP923" s="413"/>
      <c r="AQ923" s="413">
        <f t="shared" si="175"/>
        <v>1</v>
      </c>
      <c r="AR923" s="414" t="str">
        <f>IF(A923="","",VLOOKUP(A923,'Base Sites'!A:B,2,FALSE))</f>
        <v>Valauto Professionnels</v>
      </c>
      <c r="AS923" s="414" t="str">
        <f t="shared" si="176"/>
        <v>VUL</v>
      </c>
      <c r="AT923" s="413"/>
      <c r="AU923" s="415" t="str">
        <f>IF(A923="","",VLOOKUP(L923,'Base Vendeurs'!A:B,2,FALSE))</f>
        <v>Valauto PRO NORD</v>
      </c>
      <c r="AV923" s="409">
        <f t="shared" si="177"/>
        <v>239.62</v>
      </c>
      <c r="AW923" s="411">
        <f t="shared" si="178"/>
        <v>7.2665343070970464E-3</v>
      </c>
      <c r="AX923" s="415" t="str">
        <f t="shared" si="179"/>
        <v>NON</v>
      </c>
      <c r="AY923" s="231">
        <f>+MargesVN[[#This Row],[Total COM]]+MargesVN[[#This Row],[EXT GIE]]+MargesVN[[#This Row],[Forfait immat]]</f>
        <v>701</v>
      </c>
    </row>
    <row r="924" spans="1:51" s="231" customFormat="1" ht="11.25" customHeight="1" x14ac:dyDescent="0.25">
      <c r="A924" s="45">
        <v>20</v>
      </c>
      <c r="B924" s="45" t="s">
        <v>163</v>
      </c>
      <c r="C924" s="45" t="s">
        <v>150</v>
      </c>
      <c r="D924" s="44">
        <v>46065</v>
      </c>
      <c r="E924" s="65">
        <v>46066</v>
      </c>
      <c r="F924" s="35"/>
      <c r="G924" s="35"/>
      <c r="H924" s="35"/>
      <c r="I924" s="35"/>
      <c r="J924" s="35"/>
      <c r="K924" s="35">
        <v>0</v>
      </c>
      <c r="L924" s="45" t="s">
        <v>70</v>
      </c>
      <c r="M924" s="45">
        <v>514245</v>
      </c>
      <c r="N924" s="45">
        <v>4245</v>
      </c>
      <c r="O924" s="45" t="s">
        <v>1552</v>
      </c>
      <c r="P924" s="66" t="s">
        <v>1553</v>
      </c>
      <c r="Q924" s="45" t="s">
        <v>66</v>
      </c>
      <c r="R924" s="47">
        <v>47447.5</v>
      </c>
      <c r="S924" s="47">
        <v>1975</v>
      </c>
      <c r="T924" s="48">
        <f t="shared" si="168"/>
        <v>49422.5</v>
      </c>
      <c r="U924" s="49">
        <v>62</v>
      </c>
      <c r="V924" s="47">
        <v>1083.46</v>
      </c>
      <c r="W924" s="46">
        <v>95</v>
      </c>
      <c r="X924" s="50"/>
      <c r="Y924" s="46">
        <f t="shared" si="169"/>
        <v>988.46</v>
      </c>
      <c r="Z924" s="51">
        <f t="shared" si="170"/>
        <v>2.1922403763468056E-2</v>
      </c>
      <c r="AA924" s="50">
        <v>0</v>
      </c>
      <c r="AB924" s="46">
        <v>0</v>
      </c>
      <c r="AC924" s="46"/>
      <c r="AD924" s="46"/>
      <c r="AE924" s="52">
        <v>0.1</v>
      </c>
      <c r="AF924" s="52">
        <v>0.1</v>
      </c>
      <c r="AG924" s="46">
        <f t="shared" si="171"/>
        <v>98.846000000000004</v>
      </c>
      <c r="AH924" s="46"/>
      <c r="AI924" s="46">
        <f t="shared" si="172"/>
        <v>98.846000000000004</v>
      </c>
      <c r="AJ924" s="45" t="s">
        <v>164</v>
      </c>
      <c r="AK924" s="45"/>
      <c r="AL924" s="49">
        <v>20</v>
      </c>
      <c r="AM924" s="238">
        <f t="shared" si="173"/>
        <v>1</v>
      </c>
      <c r="AN924" s="238">
        <f t="shared" si="174"/>
        <v>1</v>
      </c>
      <c r="AO924" s="238"/>
      <c r="AP924" s="238"/>
      <c r="AQ924" s="238">
        <f t="shared" si="175"/>
        <v>1</v>
      </c>
      <c r="AR924" s="96" t="str">
        <f>IF(A924="","",VLOOKUP(A924,'Base Sites'!A:B,2,FALSE))</f>
        <v>Valauto Professionnels</v>
      </c>
      <c r="AS924" s="96" t="str">
        <f t="shared" si="176"/>
        <v>VUL</v>
      </c>
      <c r="AT924" s="238"/>
      <c r="AU924" s="231" t="str">
        <f>IF(A924="","",VLOOKUP(L924,'Base Vendeurs'!A:B,2,FALSE))</f>
        <v>Sociétés NORD</v>
      </c>
      <c r="AV924" s="46">
        <f t="shared" si="177"/>
        <v>1083.46</v>
      </c>
      <c r="AW924" s="51">
        <f t="shared" si="178"/>
        <v>2.1922403763468056E-2</v>
      </c>
      <c r="AX924" s="231" t="str">
        <f t="shared" si="179"/>
        <v>NON</v>
      </c>
      <c r="AY924" s="231">
        <f>+MargesVN[[#This Row],[Total COM]]+MargesVN[[#This Row],[EXT GIE]]+MargesVN[[#This Row],[Forfait immat]]</f>
        <v>118.846</v>
      </c>
    </row>
    <row r="925" spans="1:51" s="231" customFormat="1" ht="11.25" customHeight="1" x14ac:dyDescent="0.25">
      <c r="A925" s="45">
        <v>20</v>
      </c>
      <c r="B925" s="45" t="s">
        <v>163</v>
      </c>
      <c r="C925" s="45" t="s">
        <v>150</v>
      </c>
      <c r="D925" s="44">
        <v>46028</v>
      </c>
      <c r="E925" s="65">
        <v>46031</v>
      </c>
      <c r="F925" s="35"/>
      <c r="G925" s="35"/>
      <c r="H925" s="35"/>
      <c r="I925" s="35"/>
      <c r="J925" s="35"/>
      <c r="K925" s="35">
        <v>0</v>
      </c>
      <c r="L925" s="45" t="s">
        <v>197</v>
      </c>
      <c r="M925" s="45">
        <v>514250</v>
      </c>
      <c r="N925" s="45">
        <v>4250</v>
      </c>
      <c r="O925" s="45" t="s">
        <v>725</v>
      </c>
      <c r="P925" s="66" t="s">
        <v>726</v>
      </c>
      <c r="Q925" s="45" t="s">
        <v>67</v>
      </c>
      <c r="R925" s="47">
        <v>48143.1</v>
      </c>
      <c r="S925" s="47">
        <v>7048</v>
      </c>
      <c r="T925" s="48">
        <f t="shared" si="168"/>
        <v>55191.1</v>
      </c>
      <c r="U925" s="49">
        <v>14</v>
      </c>
      <c r="V925" s="318">
        <v>1763.04</v>
      </c>
      <c r="W925" s="46">
        <v>95</v>
      </c>
      <c r="X925" s="50"/>
      <c r="Y925" s="46">
        <f t="shared" si="169"/>
        <v>1668.04</v>
      </c>
      <c r="Z925" s="51">
        <f t="shared" si="170"/>
        <v>3.1944280871372376E-2</v>
      </c>
      <c r="AA925" s="50">
        <v>0</v>
      </c>
      <c r="AB925" s="46">
        <v>-3000</v>
      </c>
      <c r="AC925" s="46"/>
      <c r="AD925" s="46"/>
      <c r="AE925" s="52">
        <v>0.1</v>
      </c>
      <c r="AF925" s="52">
        <v>0.1</v>
      </c>
      <c r="AG925" s="46">
        <f t="shared" si="171"/>
        <v>166.804</v>
      </c>
      <c r="AH925" s="46"/>
      <c r="AI925" s="46">
        <f t="shared" si="172"/>
        <v>166.804</v>
      </c>
      <c r="AJ925" s="45" t="s">
        <v>164</v>
      </c>
      <c r="AK925" s="45"/>
      <c r="AL925" s="49">
        <v>20</v>
      </c>
      <c r="AM925" s="238">
        <f t="shared" si="173"/>
        <v>1</v>
      </c>
      <c r="AN925" s="238">
        <f t="shared" si="174"/>
        <v>1</v>
      </c>
      <c r="AO925" s="238">
        <v>500</v>
      </c>
      <c r="AP925" s="313">
        <v>46066</v>
      </c>
      <c r="AQ925" s="238">
        <f t="shared" si="175"/>
        <v>1</v>
      </c>
      <c r="AR925" s="96" t="str">
        <f>IF(A925="","",VLOOKUP(A925,'Base Sites'!A:B,2,FALSE))</f>
        <v>Valauto Professionnels</v>
      </c>
      <c r="AS925" s="96" t="str">
        <f t="shared" si="176"/>
        <v>VUL</v>
      </c>
      <c r="AT925" s="238"/>
      <c r="AU925" s="231" t="str">
        <f>IF(A925="","",VLOOKUP(L925,'Base Vendeurs'!A:B,2,FALSE))</f>
        <v>Valauto PRO NORD</v>
      </c>
      <c r="AV925" s="46">
        <f t="shared" si="177"/>
        <v>2263.04</v>
      </c>
      <c r="AW925" s="51">
        <f t="shared" si="178"/>
        <v>4.1003712555103995E-2</v>
      </c>
      <c r="AX925" s="231" t="str">
        <f t="shared" si="179"/>
        <v>NON</v>
      </c>
      <c r="AY925" s="231">
        <f>+MargesVN[[#This Row],[Total COM]]+MargesVN[[#This Row],[EXT GIE]]+MargesVN[[#This Row],[Forfait immat]]</f>
        <v>186.804</v>
      </c>
    </row>
    <row r="926" spans="1:51" s="231" customFormat="1" ht="11.25" customHeight="1" x14ac:dyDescent="0.25">
      <c r="A926" s="45">
        <v>20</v>
      </c>
      <c r="B926" s="45" t="s">
        <v>163</v>
      </c>
      <c r="C926" s="45" t="s">
        <v>150</v>
      </c>
      <c r="D926" s="44">
        <v>46057</v>
      </c>
      <c r="E926" s="65">
        <v>46062</v>
      </c>
      <c r="F926" s="35"/>
      <c r="G926" s="35"/>
      <c r="H926" s="35"/>
      <c r="I926" s="35"/>
      <c r="J926" s="35"/>
      <c r="K926" s="35">
        <v>0</v>
      </c>
      <c r="L926" s="45" t="s">
        <v>197</v>
      </c>
      <c r="M926" s="45">
        <v>514253</v>
      </c>
      <c r="N926" s="45">
        <v>4253</v>
      </c>
      <c r="O926" s="45" t="s">
        <v>1301</v>
      </c>
      <c r="P926" s="66" t="s">
        <v>1302</v>
      </c>
      <c r="Q926" s="45" t="s">
        <v>67</v>
      </c>
      <c r="R926" s="47">
        <v>43433.1</v>
      </c>
      <c r="S926" s="47">
        <v>2669</v>
      </c>
      <c r="T926" s="48">
        <f t="shared" si="168"/>
        <v>46102.1</v>
      </c>
      <c r="U926" s="49">
        <v>55</v>
      </c>
      <c r="V926" s="318">
        <v>467.99</v>
      </c>
      <c r="W926" s="46">
        <v>95</v>
      </c>
      <c r="X926" s="50"/>
      <c r="Y926" s="46">
        <f t="shared" si="169"/>
        <v>372.99</v>
      </c>
      <c r="Z926" s="51">
        <f t="shared" si="170"/>
        <v>1.0151164480576806E-2</v>
      </c>
      <c r="AA926" s="50">
        <v>0</v>
      </c>
      <c r="AB926" s="46">
        <v>-3000</v>
      </c>
      <c r="AC926" s="46"/>
      <c r="AD926" s="46"/>
      <c r="AE926" s="52">
        <v>0.1</v>
      </c>
      <c r="AF926" s="52">
        <v>0.1</v>
      </c>
      <c r="AG926" s="46">
        <f t="shared" si="171"/>
        <v>37.298999999999999</v>
      </c>
      <c r="AH926" s="46"/>
      <c r="AI926" s="46">
        <f t="shared" si="172"/>
        <v>37.298999999999999</v>
      </c>
      <c r="AJ926" s="45" t="s">
        <v>164</v>
      </c>
      <c r="AK926" s="45"/>
      <c r="AL926" s="49">
        <v>20</v>
      </c>
      <c r="AM926" s="238">
        <f t="shared" si="173"/>
        <v>1</v>
      </c>
      <c r="AN926" s="238">
        <f t="shared" si="174"/>
        <v>1</v>
      </c>
      <c r="AO926" s="238">
        <v>500</v>
      </c>
      <c r="AP926" s="313">
        <v>46066</v>
      </c>
      <c r="AQ926" s="238">
        <f t="shared" si="175"/>
        <v>1</v>
      </c>
      <c r="AR926" s="96" t="str">
        <f>IF(A926="","",VLOOKUP(A926,'Base Sites'!A:B,2,FALSE))</f>
        <v>Valauto Professionnels</v>
      </c>
      <c r="AS926" s="96" t="str">
        <f t="shared" si="176"/>
        <v>VUL</v>
      </c>
      <c r="AT926" s="238"/>
      <c r="AU926" s="231" t="str">
        <f>IF(A926="","",VLOOKUP(L926,'Base Vendeurs'!A:B,2,FALSE))</f>
        <v>Valauto PRO NORD</v>
      </c>
      <c r="AV926" s="46">
        <f t="shared" si="177"/>
        <v>967.99</v>
      </c>
      <c r="AW926" s="51">
        <f t="shared" si="178"/>
        <v>2.0996657419076355E-2</v>
      </c>
      <c r="AX926" s="231" t="str">
        <f t="shared" si="179"/>
        <v>NON</v>
      </c>
      <c r="AY926" s="231">
        <f>+MargesVN[[#This Row],[Total COM]]+MargesVN[[#This Row],[EXT GIE]]+MargesVN[[#This Row],[Forfait immat]]</f>
        <v>57.298999999999999</v>
      </c>
    </row>
    <row r="927" spans="1:51" s="231" customFormat="1" ht="11.25" customHeight="1" x14ac:dyDescent="0.25">
      <c r="A927" s="266">
        <v>20</v>
      </c>
      <c r="B927" s="266" t="s">
        <v>163</v>
      </c>
      <c r="C927" s="266" t="s">
        <v>150</v>
      </c>
      <c r="D927" s="161">
        <v>46031</v>
      </c>
      <c r="E927" s="267">
        <v>46038</v>
      </c>
      <c r="F927" s="162"/>
      <c r="G927" s="162"/>
      <c r="H927" s="162"/>
      <c r="I927" s="162"/>
      <c r="J927" s="162"/>
      <c r="K927" s="162">
        <v>0</v>
      </c>
      <c r="L927" s="266" t="s">
        <v>404</v>
      </c>
      <c r="M927" s="266">
        <v>514256</v>
      </c>
      <c r="N927" s="266">
        <v>4256</v>
      </c>
      <c r="O927" s="266" t="s">
        <v>713</v>
      </c>
      <c r="P927" s="268" t="s">
        <v>448</v>
      </c>
      <c r="Q927" s="266" t="s">
        <v>66</v>
      </c>
      <c r="R927" s="163">
        <v>48513.5</v>
      </c>
      <c r="S927" s="163">
        <v>1975</v>
      </c>
      <c r="T927" s="164">
        <f t="shared" si="168"/>
        <v>50488.5</v>
      </c>
      <c r="U927" s="165">
        <v>114</v>
      </c>
      <c r="V927" s="163">
        <v>1744.88</v>
      </c>
      <c r="W927" s="251">
        <v>95</v>
      </c>
      <c r="X927" s="166"/>
      <c r="Y927" s="251">
        <f t="shared" si="169"/>
        <v>1649.88</v>
      </c>
      <c r="Z927" s="167">
        <f t="shared" si="170"/>
        <v>3.4559949295384099E-2</v>
      </c>
      <c r="AA927" s="166">
        <v>-1741</v>
      </c>
      <c r="AB927" s="341">
        <v>-1000</v>
      </c>
      <c r="AC927" s="251"/>
      <c r="AD927" s="251"/>
      <c r="AE927" s="168">
        <v>0.13</v>
      </c>
      <c r="AF927" s="168">
        <v>0.12</v>
      </c>
      <c r="AG927" s="251">
        <f t="shared" si="171"/>
        <v>214.48440000000002</v>
      </c>
      <c r="AH927" s="251"/>
      <c r="AI927" s="251">
        <f t="shared" si="172"/>
        <v>214.48440000000002</v>
      </c>
      <c r="AJ927" s="266" t="s">
        <v>164</v>
      </c>
      <c r="AK927" s="266"/>
      <c r="AL927" s="165"/>
      <c r="AM927" s="269">
        <f t="shared" si="173"/>
        <v>0</v>
      </c>
      <c r="AN927" s="269">
        <f t="shared" si="174"/>
        <v>1</v>
      </c>
      <c r="AO927" s="269"/>
      <c r="AP927" s="269"/>
      <c r="AQ927" s="269">
        <f t="shared" si="175"/>
        <v>0</v>
      </c>
      <c r="AR927" s="169" t="str">
        <f>IF(A927="","",VLOOKUP(A927,'Base Sites'!A:B,2,FALSE))</f>
        <v>Valauto Professionnels</v>
      </c>
      <c r="AS927" s="169" t="str">
        <f t="shared" si="176"/>
        <v>VUL</v>
      </c>
      <c r="AT927" s="269"/>
      <c r="AU927" s="270" t="str">
        <f>IF(A927="","",VLOOKUP(L927,'Base Vendeurs'!A:B,2,FALSE))</f>
        <v>Valauto Hainaut VW</v>
      </c>
      <c r="AV927" s="251">
        <f t="shared" si="177"/>
        <v>1744.88</v>
      </c>
      <c r="AW927" s="167">
        <f t="shared" si="178"/>
        <v>3.4559949295384099E-2</v>
      </c>
      <c r="AX927" s="237" t="str">
        <f t="shared" si="179"/>
        <v>NON</v>
      </c>
      <c r="AY927" s="231">
        <f>+MargesVN[[#This Row],[Total COM]]+MargesVN[[#This Row],[EXT GIE]]+MargesVN[[#This Row],[Forfait immat]]</f>
        <v>214.48440000000002</v>
      </c>
    </row>
    <row r="928" spans="1:51" s="231" customFormat="1" ht="11.25" customHeight="1" x14ac:dyDescent="0.25">
      <c r="A928" s="259">
        <v>20</v>
      </c>
      <c r="B928" s="259" t="s">
        <v>163</v>
      </c>
      <c r="C928" s="259" t="s">
        <v>150</v>
      </c>
      <c r="D928" s="150">
        <v>46031</v>
      </c>
      <c r="E928" s="260">
        <v>46034</v>
      </c>
      <c r="F928" s="151"/>
      <c r="G928" s="151"/>
      <c r="H928" s="151"/>
      <c r="I928" s="151"/>
      <c r="J928" s="151"/>
      <c r="K928" s="151">
        <v>0</v>
      </c>
      <c r="L928" s="259" t="s">
        <v>197</v>
      </c>
      <c r="M928" s="259">
        <v>514262</v>
      </c>
      <c r="N928" s="259">
        <v>4262</v>
      </c>
      <c r="O928" s="259" t="s">
        <v>745</v>
      </c>
      <c r="P928" s="261" t="s">
        <v>746</v>
      </c>
      <c r="Q928" s="259" t="s">
        <v>67</v>
      </c>
      <c r="R928" s="152">
        <v>40173.1</v>
      </c>
      <c r="S928" s="152">
        <v>8872</v>
      </c>
      <c r="T928" s="153">
        <f t="shared" si="168"/>
        <v>49045.1</v>
      </c>
      <c r="U928" s="154">
        <v>35</v>
      </c>
      <c r="V928" s="152">
        <v>1977.46</v>
      </c>
      <c r="W928" s="262">
        <v>95</v>
      </c>
      <c r="X928" s="155"/>
      <c r="Y928" s="262">
        <f t="shared" si="169"/>
        <v>1882.46</v>
      </c>
      <c r="Z928" s="156">
        <f t="shared" si="170"/>
        <v>4.0319216394706099E-2</v>
      </c>
      <c r="AA928" s="155">
        <v>-1008.2</v>
      </c>
      <c r="AB928" s="262">
        <v>-4000</v>
      </c>
      <c r="AC928" s="262"/>
      <c r="AD928" s="262"/>
      <c r="AE928" s="157">
        <v>0.12</v>
      </c>
      <c r="AF928" s="157">
        <v>0.12</v>
      </c>
      <c r="AG928" s="262">
        <f t="shared" si="171"/>
        <v>225.89519999999999</v>
      </c>
      <c r="AH928" s="262"/>
      <c r="AI928" s="262">
        <f t="shared" si="172"/>
        <v>225.89519999999999</v>
      </c>
      <c r="AJ928" s="259" t="s">
        <v>164</v>
      </c>
      <c r="AK928" s="259"/>
      <c r="AL928" s="154">
        <v>20</v>
      </c>
      <c r="AM928" s="263">
        <f t="shared" si="173"/>
        <v>1</v>
      </c>
      <c r="AN928" s="263">
        <f t="shared" si="174"/>
        <v>1</v>
      </c>
      <c r="AO928" s="263"/>
      <c r="AP928" s="263"/>
      <c r="AQ928" s="263">
        <f t="shared" si="175"/>
        <v>1</v>
      </c>
      <c r="AR928" s="158" t="str">
        <f>IF(A928="","",VLOOKUP(A928,'Base Sites'!A:B,2,FALSE))</f>
        <v>Valauto Professionnels</v>
      </c>
      <c r="AS928" s="158" t="str">
        <f t="shared" si="176"/>
        <v>VUL</v>
      </c>
      <c r="AT928" s="263"/>
      <c r="AU928" s="264" t="str">
        <f>IF(A928="","",VLOOKUP(L928,'Base Vendeurs'!A:B,2,FALSE))</f>
        <v>Valauto PRO NORD</v>
      </c>
      <c r="AV928" s="251">
        <f t="shared" si="177"/>
        <v>1977.46</v>
      </c>
      <c r="AW928" s="156">
        <f t="shared" si="178"/>
        <v>4.0319216394706099E-2</v>
      </c>
      <c r="AX928" s="237" t="str">
        <f t="shared" si="179"/>
        <v>NON</v>
      </c>
      <c r="AY928" s="231">
        <f>+MargesVN[[#This Row],[Total COM]]+MargesVN[[#This Row],[EXT GIE]]+MargesVN[[#This Row],[Forfait immat]]</f>
        <v>245.89519999999999</v>
      </c>
    </row>
    <row r="929" spans="1:51" s="231" customFormat="1" ht="11.25" customHeight="1" x14ac:dyDescent="0.25">
      <c r="A929" s="286">
        <v>20</v>
      </c>
      <c r="B929" s="286" t="s">
        <v>163</v>
      </c>
      <c r="C929" s="286" t="s">
        <v>150</v>
      </c>
      <c r="D929" s="180">
        <v>46035</v>
      </c>
      <c r="E929" s="287">
        <v>46038</v>
      </c>
      <c r="F929" s="181"/>
      <c r="G929" s="181"/>
      <c r="H929" s="181"/>
      <c r="I929" s="181"/>
      <c r="J929" s="181"/>
      <c r="K929" s="181">
        <v>0</v>
      </c>
      <c r="L929" s="286" t="s">
        <v>197</v>
      </c>
      <c r="M929" s="286">
        <v>514264</v>
      </c>
      <c r="N929" s="286">
        <v>4264</v>
      </c>
      <c r="O929" s="286" t="s">
        <v>738</v>
      </c>
      <c r="P929" s="288" t="s">
        <v>739</v>
      </c>
      <c r="Q929" s="286" t="s">
        <v>67</v>
      </c>
      <c r="R929" s="182">
        <v>39513.1</v>
      </c>
      <c r="S929" s="182">
        <v>3485</v>
      </c>
      <c r="T929" s="183">
        <f t="shared" si="168"/>
        <v>42998.1</v>
      </c>
      <c r="U929" s="184">
        <v>55</v>
      </c>
      <c r="V929" s="182">
        <v>1917.55</v>
      </c>
      <c r="W929" s="289">
        <v>95</v>
      </c>
      <c r="X929" s="185"/>
      <c r="Y929" s="289">
        <f t="shared" si="169"/>
        <v>1822.55</v>
      </c>
      <c r="Z929" s="186">
        <f t="shared" si="170"/>
        <v>4.4596156574360266E-2</v>
      </c>
      <c r="AA929" s="185">
        <v>0</v>
      </c>
      <c r="AB929" s="289">
        <v>-2500</v>
      </c>
      <c r="AC929" s="289"/>
      <c r="AD929" s="289"/>
      <c r="AE929" s="187">
        <v>0.1</v>
      </c>
      <c r="AF929" s="187">
        <v>0.1</v>
      </c>
      <c r="AG929" s="289">
        <f t="shared" si="171"/>
        <v>182.255</v>
      </c>
      <c r="AH929" s="289"/>
      <c r="AI929" s="289">
        <f t="shared" si="172"/>
        <v>182.255</v>
      </c>
      <c r="AJ929" s="286" t="s">
        <v>164</v>
      </c>
      <c r="AK929" s="286"/>
      <c r="AL929" s="184">
        <v>20</v>
      </c>
      <c r="AM929" s="290">
        <f t="shared" si="173"/>
        <v>1</v>
      </c>
      <c r="AN929" s="290">
        <f t="shared" si="174"/>
        <v>1</v>
      </c>
      <c r="AO929" s="290"/>
      <c r="AP929" s="290"/>
      <c r="AQ929" s="290">
        <f t="shared" si="175"/>
        <v>1</v>
      </c>
      <c r="AR929" s="188" t="str">
        <f>IF(A929="","",VLOOKUP(A929,'Base Sites'!A:B,2,FALSE))</f>
        <v>Valauto Professionnels</v>
      </c>
      <c r="AS929" s="188" t="str">
        <f t="shared" si="176"/>
        <v>VUL</v>
      </c>
      <c r="AT929" s="290"/>
      <c r="AU929" s="291" t="str">
        <f>IF(A929="","",VLOOKUP(L929,'Base Vendeurs'!A:B,2,FALSE))</f>
        <v>Valauto PRO NORD</v>
      </c>
      <c r="AV929" s="289">
        <f t="shared" si="177"/>
        <v>1917.55</v>
      </c>
      <c r="AW929" s="186">
        <f t="shared" si="178"/>
        <v>4.4596156574360266E-2</v>
      </c>
      <c r="AX929" s="237" t="str">
        <f t="shared" si="179"/>
        <v>NON</v>
      </c>
      <c r="AY929" s="231">
        <f>+MargesVN[[#This Row],[Total COM]]+MargesVN[[#This Row],[EXT GIE]]+MargesVN[[#This Row],[Forfait immat]]</f>
        <v>202.255</v>
      </c>
    </row>
    <row r="930" spans="1:51" s="231" customFormat="1" ht="11.25" customHeight="1" x14ac:dyDescent="0.25">
      <c r="A930" s="401">
        <v>20</v>
      </c>
      <c r="B930" s="401" t="s">
        <v>183</v>
      </c>
      <c r="C930" s="401" t="s">
        <v>150</v>
      </c>
      <c r="D930" s="402">
        <v>46170</v>
      </c>
      <c r="E930" s="403">
        <v>46170</v>
      </c>
      <c r="F930" s="404"/>
      <c r="G930" s="404"/>
      <c r="H930" s="404"/>
      <c r="I930" s="404" t="s">
        <v>165</v>
      </c>
      <c r="J930" s="404"/>
      <c r="K930" s="404">
        <v>3849.12</v>
      </c>
      <c r="L930" s="401" t="s">
        <v>197</v>
      </c>
      <c r="M930" s="401">
        <v>514265</v>
      </c>
      <c r="N930" s="401">
        <v>4265</v>
      </c>
      <c r="O930" s="401" t="s">
        <v>3994</v>
      </c>
      <c r="P930" s="405" t="s">
        <v>3995</v>
      </c>
      <c r="Q930" s="401" t="s">
        <v>66</v>
      </c>
      <c r="R930" s="406">
        <v>53499.5</v>
      </c>
      <c r="S930" s="406">
        <v>5028</v>
      </c>
      <c r="T930" s="407">
        <f t="shared" si="168"/>
        <v>58527.5</v>
      </c>
      <c r="U930" s="408">
        <v>129</v>
      </c>
      <c r="V930" s="406">
        <v>1035.05</v>
      </c>
      <c r="W930" s="409">
        <v>95</v>
      </c>
      <c r="X930" s="410"/>
      <c r="Y930" s="409">
        <f t="shared" si="169"/>
        <v>940.05</v>
      </c>
      <c r="Z930" s="411">
        <f t="shared" si="170"/>
        <v>1.7684849002605613E-2</v>
      </c>
      <c r="AA930" s="410">
        <v>0</v>
      </c>
      <c r="AB930" s="409">
        <v>-1000</v>
      </c>
      <c r="AC930" s="409"/>
      <c r="AD930" s="409" t="s">
        <v>4387</v>
      </c>
      <c r="AE930" s="412">
        <v>0.1</v>
      </c>
      <c r="AF930" s="412">
        <v>0.1</v>
      </c>
      <c r="AG930" s="409">
        <f t="shared" si="171"/>
        <v>94.004999999999995</v>
      </c>
      <c r="AH930" s="409"/>
      <c r="AI930" s="409">
        <f t="shared" si="172"/>
        <v>94.004999999999995</v>
      </c>
      <c r="AJ930" s="401" t="s">
        <v>149</v>
      </c>
      <c r="AK930" s="401"/>
      <c r="AL930" s="408"/>
      <c r="AM930" s="413">
        <f t="shared" si="173"/>
        <v>0</v>
      </c>
      <c r="AN930" s="413">
        <f t="shared" si="174"/>
        <v>1</v>
      </c>
      <c r="AO930" s="413"/>
      <c r="AP930" s="413"/>
      <c r="AQ930" s="413">
        <f t="shared" si="175"/>
        <v>0</v>
      </c>
      <c r="AR930" s="414" t="str">
        <f>IF(A930="","",VLOOKUP(A930,'Base Sites'!A:B,2,FALSE))</f>
        <v>Valauto Professionnels</v>
      </c>
      <c r="AS930" s="414" t="str">
        <f t="shared" si="176"/>
        <v>VUL</v>
      </c>
      <c r="AT930" s="413"/>
      <c r="AU930" s="415" t="str">
        <f>IF(A930="","",VLOOKUP(L930,'Base Vendeurs'!A:B,2,FALSE))</f>
        <v>Valauto PRO NORD</v>
      </c>
      <c r="AV930" s="409">
        <f t="shared" si="177"/>
        <v>1035.05</v>
      </c>
      <c r="AW930" s="411">
        <f t="shared" si="178"/>
        <v>1.7684849002605613E-2</v>
      </c>
      <c r="AX930" s="415" t="str">
        <f t="shared" si="179"/>
        <v>NON</v>
      </c>
      <c r="AY930" s="231">
        <f>+MargesVN[[#This Row],[Total COM]]+MargesVN[[#This Row],[EXT GIE]]+MargesVN[[#This Row],[Forfait immat]]</f>
        <v>94.004999999999995</v>
      </c>
    </row>
    <row r="931" spans="1:51" s="231" customFormat="1" ht="11.25" customHeight="1" x14ac:dyDescent="0.25">
      <c r="A931" s="401">
        <v>20</v>
      </c>
      <c r="B931" s="401" t="s">
        <v>163</v>
      </c>
      <c r="C931" s="401" t="s">
        <v>150</v>
      </c>
      <c r="D931" s="402">
        <v>46128</v>
      </c>
      <c r="E931" s="403">
        <v>46140</v>
      </c>
      <c r="F931" s="404"/>
      <c r="G931" s="404"/>
      <c r="H931" s="404"/>
      <c r="I931" s="404"/>
      <c r="J931" s="404"/>
      <c r="K931" s="404"/>
      <c r="L931" s="401" t="s">
        <v>455</v>
      </c>
      <c r="M931" s="401">
        <v>514267</v>
      </c>
      <c r="N931" s="401">
        <v>4267</v>
      </c>
      <c r="O931" s="401" t="s">
        <v>3204</v>
      </c>
      <c r="P931" s="405" t="s">
        <v>3205</v>
      </c>
      <c r="Q931" s="401" t="s">
        <v>191</v>
      </c>
      <c r="R931" s="406">
        <v>26312.5</v>
      </c>
      <c r="S931" s="406">
        <v>985</v>
      </c>
      <c r="T931" s="407">
        <f t="shared" si="168"/>
        <v>27297.5</v>
      </c>
      <c r="U931" s="408">
        <v>211</v>
      </c>
      <c r="V931" s="406">
        <v>862.42</v>
      </c>
      <c r="W931" s="409">
        <v>95</v>
      </c>
      <c r="X931" s="410"/>
      <c r="Y931" s="409">
        <f t="shared" si="169"/>
        <v>767.42</v>
      </c>
      <c r="Z931" s="411">
        <f t="shared" si="170"/>
        <v>3.1593369356168147E-2</v>
      </c>
      <c r="AA931" s="410">
        <v>-1637.86</v>
      </c>
      <c r="AB931" s="409">
        <v>-2000</v>
      </c>
      <c r="AC931" s="409"/>
      <c r="AD931" s="409" t="s">
        <v>4414</v>
      </c>
      <c r="AE931" s="412"/>
      <c r="AF931" s="412">
        <v>0.13</v>
      </c>
      <c r="AG931" s="409">
        <f t="shared" si="171"/>
        <v>0</v>
      </c>
      <c r="AH931" s="409">
        <v>500</v>
      </c>
      <c r="AI931" s="409">
        <f t="shared" si="172"/>
        <v>500</v>
      </c>
      <c r="AJ931" s="401" t="s">
        <v>164</v>
      </c>
      <c r="AK931" s="401"/>
      <c r="AL931" s="408"/>
      <c r="AM931" s="413">
        <f t="shared" si="173"/>
        <v>0</v>
      </c>
      <c r="AN931" s="413">
        <f t="shared" si="174"/>
        <v>1</v>
      </c>
      <c r="AO931" s="413"/>
      <c r="AP931" s="413"/>
      <c r="AQ931" s="413">
        <f t="shared" si="175"/>
        <v>0</v>
      </c>
      <c r="AR931" s="414" t="str">
        <f>IF(A931="","",VLOOKUP(A931,'Base Sites'!A:B,2,FALSE))</f>
        <v>Valauto Professionnels</v>
      </c>
      <c r="AS931" s="414" t="str">
        <f t="shared" si="176"/>
        <v>VUL</v>
      </c>
      <c r="AT931" s="413"/>
      <c r="AU931" s="415" t="str">
        <f>IF(A931="","",VLOOKUP(L931,'Base Vendeurs'!A:B,2,FALSE))</f>
        <v>Sociétés EST</v>
      </c>
      <c r="AV931" s="409">
        <f t="shared" si="177"/>
        <v>862.42</v>
      </c>
      <c r="AW931" s="411">
        <f t="shared" si="178"/>
        <v>3.1593369356168147E-2</v>
      </c>
      <c r="AX931" s="415" t="str">
        <f t="shared" si="179"/>
        <v>NON</v>
      </c>
      <c r="AY931" s="231">
        <f>+MargesVN[[#This Row],[Total COM]]+MargesVN[[#This Row],[EXT GIE]]+MargesVN[[#This Row],[Forfait immat]]</f>
        <v>500</v>
      </c>
    </row>
    <row r="932" spans="1:51" s="231" customFormat="1" ht="11.25" customHeight="1" x14ac:dyDescent="0.25">
      <c r="A932" s="319">
        <v>20</v>
      </c>
      <c r="B932" s="319" t="s">
        <v>163</v>
      </c>
      <c r="C932" s="319" t="s">
        <v>150</v>
      </c>
      <c r="D932" s="320">
        <v>46106</v>
      </c>
      <c r="E932" s="321">
        <v>46108</v>
      </c>
      <c r="F932" s="322"/>
      <c r="G932" s="322"/>
      <c r="H932" s="322"/>
      <c r="I932" s="322"/>
      <c r="J932" s="322"/>
      <c r="K932" s="322">
        <v>0</v>
      </c>
      <c r="L932" s="319" t="s">
        <v>427</v>
      </c>
      <c r="M932" s="319">
        <v>514268</v>
      </c>
      <c r="N932" s="319">
        <v>4268</v>
      </c>
      <c r="O932" s="319" t="s">
        <v>2375</v>
      </c>
      <c r="P932" s="323" t="s">
        <v>2376</v>
      </c>
      <c r="Q932" s="319" t="s">
        <v>191</v>
      </c>
      <c r="R932" s="324">
        <v>27251.96</v>
      </c>
      <c r="S932" s="324">
        <v>985</v>
      </c>
      <c r="T932" s="325">
        <f t="shared" si="168"/>
        <v>28236.959999999999</v>
      </c>
      <c r="U932" s="326">
        <v>189</v>
      </c>
      <c r="V932" s="324">
        <v>1937.82</v>
      </c>
      <c r="W932" s="327">
        <v>95</v>
      </c>
      <c r="X932" s="328"/>
      <c r="Y932" s="327">
        <f t="shared" si="169"/>
        <v>1842.82</v>
      </c>
      <c r="Z932" s="329">
        <f t="shared" si="170"/>
        <v>6.8627076002515858E-2</v>
      </c>
      <c r="AA932" s="328">
        <v>0</v>
      </c>
      <c r="AB932" s="327">
        <v>-1500</v>
      </c>
      <c r="AC932" s="327"/>
      <c r="AD932" s="327"/>
      <c r="AE932" s="330">
        <v>0.12</v>
      </c>
      <c r="AF932" s="330">
        <v>0.12</v>
      </c>
      <c r="AG932" s="327">
        <f t="shared" si="171"/>
        <v>221.13839999999999</v>
      </c>
      <c r="AH932" s="327"/>
      <c r="AI932" s="327">
        <f t="shared" si="172"/>
        <v>221.13839999999999</v>
      </c>
      <c r="AJ932" s="319" t="s">
        <v>149</v>
      </c>
      <c r="AK932" s="319"/>
      <c r="AL932" s="326"/>
      <c r="AM932" s="331">
        <f t="shared" si="173"/>
        <v>0</v>
      </c>
      <c r="AN932" s="331">
        <f t="shared" si="174"/>
        <v>1</v>
      </c>
      <c r="AO932" s="331"/>
      <c r="AP932" s="331"/>
      <c r="AQ932" s="331">
        <f t="shared" si="175"/>
        <v>0</v>
      </c>
      <c r="AR932" s="332" t="str">
        <f>IF(A932="","",VLOOKUP(A932,'Base Sites'!A:B,2,FALSE))</f>
        <v>Valauto Professionnels</v>
      </c>
      <c r="AS932" s="332" t="str">
        <f t="shared" si="176"/>
        <v>VUL</v>
      </c>
      <c r="AT932" s="331"/>
      <c r="AU932" s="333" t="str">
        <f>IF(A932="","",VLOOKUP(L932,'Base Vendeurs'!A:B,2,FALSE))</f>
        <v>Valauto PRO NORD</v>
      </c>
      <c r="AV932" s="327">
        <f t="shared" si="177"/>
        <v>1937.82</v>
      </c>
      <c r="AW932" s="329">
        <f t="shared" si="178"/>
        <v>6.8627076002515858E-2</v>
      </c>
      <c r="AX932" s="333" t="str">
        <f t="shared" si="179"/>
        <v>NON</v>
      </c>
      <c r="AY932" s="231">
        <f>+MargesVN[[#This Row],[Total COM]]+MargesVN[[#This Row],[EXT GIE]]+MargesVN[[#This Row],[Forfait immat]]</f>
        <v>221.13839999999999</v>
      </c>
    </row>
    <row r="933" spans="1:51" s="231" customFormat="1" ht="11.25" customHeight="1" x14ac:dyDescent="0.25">
      <c r="A933" s="45">
        <v>20</v>
      </c>
      <c r="B933" s="45" t="s">
        <v>163</v>
      </c>
      <c r="C933" s="45" t="s">
        <v>150</v>
      </c>
      <c r="D933" s="44">
        <v>46056</v>
      </c>
      <c r="E933" s="65">
        <v>46057</v>
      </c>
      <c r="F933" s="35"/>
      <c r="G933" s="35"/>
      <c r="H933" s="35"/>
      <c r="I933" s="35"/>
      <c r="J933" s="35"/>
      <c r="K933" s="35"/>
      <c r="L933" s="45" t="s">
        <v>197</v>
      </c>
      <c r="M933" s="45">
        <v>514271</v>
      </c>
      <c r="N933" s="45">
        <v>4271</v>
      </c>
      <c r="O933" s="45" t="s">
        <v>1276</v>
      </c>
      <c r="P933" s="66" t="s">
        <v>1277</v>
      </c>
      <c r="Q933" s="45" t="s">
        <v>66</v>
      </c>
      <c r="R933" s="47">
        <v>53347.5</v>
      </c>
      <c r="S933" s="47">
        <v>1423</v>
      </c>
      <c r="T933" s="48">
        <f t="shared" si="168"/>
        <v>54770.5</v>
      </c>
      <c r="U933" s="49">
        <v>68</v>
      </c>
      <c r="V933" s="47">
        <v>1203.54</v>
      </c>
      <c r="W933" s="46">
        <v>95</v>
      </c>
      <c r="X933" s="50"/>
      <c r="Y933" s="46">
        <f t="shared" si="169"/>
        <v>1108.54</v>
      </c>
      <c r="Z933" s="51">
        <f t="shared" si="170"/>
        <v>2.1974237956564207E-2</v>
      </c>
      <c r="AA933" s="50">
        <v>0</v>
      </c>
      <c r="AB933" s="46">
        <v>-1000</v>
      </c>
      <c r="AC933" s="46"/>
      <c r="AD933" s="46"/>
      <c r="AE933" s="52">
        <v>0.1</v>
      </c>
      <c r="AF933" s="52">
        <v>0.1</v>
      </c>
      <c r="AG933" s="46">
        <f t="shared" si="171"/>
        <v>110.854</v>
      </c>
      <c r="AH933" s="46"/>
      <c r="AI933" s="46">
        <f t="shared" si="172"/>
        <v>110.854</v>
      </c>
      <c r="AJ933" s="45" t="s">
        <v>2059</v>
      </c>
      <c r="AK933" s="45"/>
      <c r="AL933" s="49">
        <v>20</v>
      </c>
      <c r="AM933" s="238">
        <f t="shared" si="173"/>
        <v>1</v>
      </c>
      <c r="AN933" s="238">
        <f t="shared" si="174"/>
        <v>1</v>
      </c>
      <c r="AO933" s="238">
        <v>1000</v>
      </c>
      <c r="AP933" s="313">
        <v>46066</v>
      </c>
      <c r="AQ933" s="238">
        <f t="shared" si="175"/>
        <v>1</v>
      </c>
      <c r="AR933" s="96" t="str">
        <f>IF(A933="","",VLOOKUP(A933,'Base Sites'!A:B,2,FALSE))</f>
        <v>Valauto Professionnels</v>
      </c>
      <c r="AS933" s="96" t="str">
        <f t="shared" si="176"/>
        <v>VUL</v>
      </c>
      <c r="AT933" s="238"/>
      <c r="AU933" s="231" t="str">
        <f>IF(A933="","",VLOOKUP(L933,'Base Vendeurs'!A:B,2,FALSE))</f>
        <v>Valauto PRO NORD</v>
      </c>
      <c r="AV933" s="46">
        <f t="shared" si="177"/>
        <v>2203.54</v>
      </c>
      <c r="AW933" s="51">
        <f t="shared" si="178"/>
        <v>4.0232241809003019E-2</v>
      </c>
      <c r="AX933" s="231" t="str">
        <f t="shared" si="179"/>
        <v>NON</v>
      </c>
      <c r="AY933" s="231">
        <f>+MargesVN[[#This Row],[Total COM]]+MargesVN[[#This Row],[EXT GIE]]+MargesVN[[#This Row],[Forfait immat]]</f>
        <v>130.85399999999998</v>
      </c>
    </row>
    <row r="934" spans="1:51" s="231" customFormat="1" ht="11.25" customHeight="1" x14ac:dyDescent="0.25">
      <c r="A934" s="319">
        <v>20</v>
      </c>
      <c r="B934" s="319" t="s">
        <v>163</v>
      </c>
      <c r="C934" s="319" t="s">
        <v>150</v>
      </c>
      <c r="D934" s="320">
        <v>46100</v>
      </c>
      <c r="E934" s="321">
        <v>46100</v>
      </c>
      <c r="F934" s="322"/>
      <c r="G934" s="322"/>
      <c r="H934" s="322"/>
      <c r="I934" s="322"/>
      <c r="J934" s="322"/>
      <c r="K934" s="322">
        <v>0</v>
      </c>
      <c r="L934" s="319" t="s">
        <v>197</v>
      </c>
      <c r="M934" s="319">
        <v>514272</v>
      </c>
      <c r="N934" s="319">
        <v>4272</v>
      </c>
      <c r="O934" s="319" t="s">
        <v>2377</v>
      </c>
      <c r="P934" s="323" t="s">
        <v>1277</v>
      </c>
      <c r="Q934" s="319" t="s">
        <v>66</v>
      </c>
      <c r="R934" s="324">
        <v>53347.5</v>
      </c>
      <c r="S934" s="324">
        <v>1423</v>
      </c>
      <c r="T934" s="325">
        <f t="shared" si="168"/>
        <v>54770.5</v>
      </c>
      <c r="U934" s="326">
        <v>113</v>
      </c>
      <c r="V934" s="324">
        <v>1229.04</v>
      </c>
      <c r="W934" s="327">
        <v>95</v>
      </c>
      <c r="X934" s="328"/>
      <c r="Y934" s="327">
        <f t="shared" si="169"/>
        <v>1134.04</v>
      </c>
      <c r="Z934" s="329">
        <f t="shared" si="170"/>
        <v>2.2439817054801397E-2</v>
      </c>
      <c r="AA934" s="328">
        <v>0</v>
      </c>
      <c r="AB934" s="327">
        <v>-1000</v>
      </c>
      <c r="AC934" s="327"/>
      <c r="AD934" s="327"/>
      <c r="AE934" s="330">
        <v>0.1</v>
      </c>
      <c r="AF934" s="330">
        <v>0.1</v>
      </c>
      <c r="AG934" s="327">
        <f t="shared" si="171"/>
        <v>113.404</v>
      </c>
      <c r="AH934" s="327"/>
      <c r="AI934" s="327">
        <f t="shared" si="172"/>
        <v>113.404</v>
      </c>
      <c r="AJ934" s="319" t="s">
        <v>2059</v>
      </c>
      <c r="AK934" s="319"/>
      <c r="AL934" s="326"/>
      <c r="AM934" s="331">
        <f t="shared" si="173"/>
        <v>0</v>
      </c>
      <c r="AN934" s="331">
        <f t="shared" si="174"/>
        <v>1</v>
      </c>
      <c r="AO934" s="331"/>
      <c r="AP934" s="331"/>
      <c r="AQ934" s="331">
        <f t="shared" si="175"/>
        <v>0</v>
      </c>
      <c r="AR934" s="332" t="str">
        <f>IF(A934="","",VLOOKUP(A934,'Base Sites'!A:B,2,FALSE))</f>
        <v>Valauto Professionnels</v>
      </c>
      <c r="AS934" s="332" t="str">
        <f t="shared" si="176"/>
        <v>VUL</v>
      </c>
      <c r="AT934" s="331"/>
      <c r="AU934" s="333" t="str">
        <f>IF(A934="","",VLOOKUP(L934,'Base Vendeurs'!A:B,2,FALSE))</f>
        <v>Valauto PRO NORD</v>
      </c>
      <c r="AV934" s="327">
        <f t="shared" si="177"/>
        <v>1229.04</v>
      </c>
      <c r="AW934" s="329">
        <f t="shared" si="178"/>
        <v>2.2439817054801397E-2</v>
      </c>
      <c r="AX934" s="333" t="str">
        <f t="shared" si="179"/>
        <v>NON</v>
      </c>
      <c r="AY934" s="231">
        <f>+MargesVN[[#This Row],[Total COM]]+MargesVN[[#This Row],[EXT GIE]]+MargesVN[[#This Row],[Forfait immat]]</f>
        <v>113.404</v>
      </c>
    </row>
    <row r="935" spans="1:51" s="231" customFormat="1" ht="11.25" customHeight="1" x14ac:dyDescent="0.25">
      <c r="A935" s="319">
        <v>20</v>
      </c>
      <c r="B935" s="319" t="s">
        <v>163</v>
      </c>
      <c r="C935" s="319" t="s">
        <v>150</v>
      </c>
      <c r="D935" s="320">
        <v>46084</v>
      </c>
      <c r="E935" s="321">
        <v>46084</v>
      </c>
      <c r="F935" s="322"/>
      <c r="G935" s="322"/>
      <c r="H935" s="322"/>
      <c r="I935" s="322"/>
      <c r="J935" s="322"/>
      <c r="K935" s="322">
        <v>0</v>
      </c>
      <c r="L935" s="319" t="s">
        <v>197</v>
      </c>
      <c r="M935" s="319">
        <v>514273</v>
      </c>
      <c r="N935" s="319">
        <v>4273</v>
      </c>
      <c r="O935" s="319" t="s">
        <v>2378</v>
      </c>
      <c r="P935" s="323" t="s">
        <v>1277</v>
      </c>
      <c r="Q935" s="319" t="s">
        <v>66</v>
      </c>
      <c r="R935" s="324">
        <v>53347.5</v>
      </c>
      <c r="S935" s="324">
        <v>1423</v>
      </c>
      <c r="T935" s="325">
        <f t="shared" si="168"/>
        <v>54770.5</v>
      </c>
      <c r="U935" s="326">
        <v>97</v>
      </c>
      <c r="V935" s="324">
        <v>1229.04</v>
      </c>
      <c r="W935" s="327">
        <v>95</v>
      </c>
      <c r="X935" s="328"/>
      <c r="Y935" s="327">
        <f t="shared" si="169"/>
        <v>1134.04</v>
      </c>
      <c r="Z935" s="329">
        <f t="shared" si="170"/>
        <v>2.2439817054801397E-2</v>
      </c>
      <c r="AA935" s="328">
        <v>0</v>
      </c>
      <c r="AB935" s="327">
        <v>-1000</v>
      </c>
      <c r="AC935" s="327"/>
      <c r="AD935" s="327"/>
      <c r="AE935" s="330">
        <v>0.1</v>
      </c>
      <c r="AF935" s="330">
        <v>0.1</v>
      </c>
      <c r="AG935" s="327">
        <f t="shared" si="171"/>
        <v>113.404</v>
      </c>
      <c r="AH935" s="327"/>
      <c r="AI935" s="327">
        <f t="shared" si="172"/>
        <v>113.404</v>
      </c>
      <c r="AJ935" s="319" t="s">
        <v>2059</v>
      </c>
      <c r="AK935" s="319"/>
      <c r="AL935" s="326"/>
      <c r="AM935" s="331">
        <f t="shared" si="173"/>
        <v>0</v>
      </c>
      <c r="AN935" s="331">
        <f t="shared" si="174"/>
        <v>1</v>
      </c>
      <c r="AO935" s="238">
        <v>1000</v>
      </c>
      <c r="AP935" s="313">
        <v>46066</v>
      </c>
      <c r="AQ935" s="331">
        <f t="shared" si="175"/>
        <v>0</v>
      </c>
      <c r="AR935" s="332" t="str">
        <f>IF(A935="","",VLOOKUP(A935,'Base Sites'!A:B,2,FALSE))</f>
        <v>Valauto Professionnels</v>
      </c>
      <c r="AS935" s="332" t="str">
        <f t="shared" si="176"/>
        <v>VUL</v>
      </c>
      <c r="AT935" s="331"/>
      <c r="AU935" s="333" t="str">
        <f>IF(A935="","",VLOOKUP(L935,'Base Vendeurs'!A:B,2,FALSE))</f>
        <v>Valauto PRO NORD</v>
      </c>
      <c r="AV935" s="327">
        <f t="shared" si="177"/>
        <v>2229.04</v>
      </c>
      <c r="AW935" s="329">
        <f t="shared" si="178"/>
        <v>4.0697820907240209E-2</v>
      </c>
      <c r="AX935" s="333" t="str">
        <f t="shared" si="179"/>
        <v>NON</v>
      </c>
      <c r="AY935" s="231">
        <f>+MargesVN[[#This Row],[Total COM]]+MargesVN[[#This Row],[EXT GIE]]+MargesVN[[#This Row],[Forfait immat]]</f>
        <v>113.404</v>
      </c>
    </row>
    <row r="936" spans="1:51" s="231" customFormat="1" ht="11.25" customHeight="1" x14ac:dyDescent="0.25">
      <c r="A936" s="239">
        <v>20</v>
      </c>
      <c r="B936" s="239" t="s">
        <v>183</v>
      </c>
      <c r="C936" s="239" t="s">
        <v>150</v>
      </c>
      <c r="D936" s="198">
        <v>46036</v>
      </c>
      <c r="E936" s="240">
        <v>46037</v>
      </c>
      <c r="F936" s="199"/>
      <c r="G936" s="199"/>
      <c r="H936" s="199"/>
      <c r="I936" s="199" t="s">
        <v>165</v>
      </c>
      <c r="J936" s="199"/>
      <c r="K936" s="199">
        <v>712.56</v>
      </c>
      <c r="L936" s="239" t="s">
        <v>33</v>
      </c>
      <c r="M936" s="239">
        <v>514274</v>
      </c>
      <c r="N936" s="239">
        <v>4274</v>
      </c>
      <c r="O936" s="239" t="s">
        <v>740</v>
      </c>
      <c r="P936" s="241" t="s">
        <v>304</v>
      </c>
      <c r="Q936" s="239" t="s">
        <v>67</v>
      </c>
      <c r="R936" s="200">
        <v>37433.1</v>
      </c>
      <c r="S936" s="200">
        <v>4272.25</v>
      </c>
      <c r="T936" s="201">
        <f t="shared" si="168"/>
        <v>41705.35</v>
      </c>
      <c r="U936" s="202">
        <v>40</v>
      </c>
      <c r="V936" s="316">
        <v>885.37</v>
      </c>
      <c r="W936" s="242">
        <v>95</v>
      </c>
      <c r="X936" s="203"/>
      <c r="Y936" s="242">
        <f t="shared" si="169"/>
        <v>790.37</v>
      </c>
      <c r="Z936" s="204">
        <f t="shared" si="170"/>
        <v>2.1229170837794194E-2</v>
      </c>
      <c r="AA936" s="203">
        <v>0</v>
      </c>
      <c r="AB936" s="242">
        <v>-2898.17</v>
      </c>
      <c r="AC936" s="242"/>
      <c r="AD936" s="242" t="s">
        <v>383</v>
      </c>
      <c r="AE936" s="205"/>
      <c r="AF936" s="205">
        <v>0</v>
      </c>
      <c r="AG936" s="242">
        <f t="shared" si="171"/>
        <v>0</v>
      </c>
      <c r="AH936" s="242"/>
      <c r="AI936" s="242">
        <f t="shared" si="172"/>
        <v>0</v>
      </c>
      <c r="AJ936" s="239" t="s">
        <v>164</v>
      </c>
      <c r="AK936" s="239"/>
      <c r="AL936" s="202"/>
      <c r="AM936" s="243">
        <f t="shared" si="173"/>
        <v>0</v>
      </c>
      <c r="AN936" s="243">
        <f t="shared" si="174"/>
        <v>1</v>
      </c>
      <c r="AO936" s="243">
        <v>1000</v>
      </c>
      <c r="AP936" s="317">
        <v>46066</v>
      </c>
      <c r="AQ936" s="243">
        <f t="shared" si="175"/>
        <v>0</v>
      </c>
      <c r="AR936" s="206" t="str">
        <f>IF(A936="","",VLOOKUP(A936,'Base Sites'!A:B,2,FALSE))</f>
        <v>Valauto Professionnels</v>
      </c>
      <c r="AS936" s="206" t="str">
        <f t="shared" si="176"/>
        <v>VUL</v>
      </c>
      <c r="AT936" s="243"/>
      <c r="AU936" s="244" t="str">
        <f>IF(A936="","",VLOOKUP(L936,'Base Vendeurs'!A:B,2,FALSE))</f>
        <v>Sociétés NORD</v>
      </c>
      <c r="AV936" s="242">
        <f t="shared" si="177"/>
        <v>1885.37</v>
      </c>
      <c r="AW936" s="204">
        <f t="shared" si="178"/>
        <v>4.5206909904844342E-2</v>
      </c>
      <c r="AX936" s="244" t="str">
        <f t="shared" si="179"/>
        <v>NON</v>
      </c>
      <c r="AY936" s="231">
        <f>+MargesVN[[#This Row],[Total COM]]+MargesVN[[#This Row],[EXT GIE]]+MargesVN[[#This Row],[Forfait immat]]</f>
        <v>0</v>
      </c>
    </row>
    <row r="937" spans="1:51" s="231" customFormat="1" ht="11.25" customHeight="1" x14ac:dyDescent="0.25">
      <c r="A937" s="354">
        <v>20</v>
      </c>
      <c r="B937" s="354" t="s">
        <v>163</v>
      </c>
      <c r="C937" s="354" t="s">
        <v>150</v>
      </c>
      <c r="D937" s="355">
        <v>46134</v>
      </c>
      <c r="E937" s="356">
        <v>46135</v>
      </c>
      <c r="F937" s="357"/>
      <c r="G937" s="357"/>
      <c r="H937" s="357"/>
      <c r="I937" s="357"/>
      <c r="J937" s="357"/>
      <c r="K937" s="357">
        <v>0</v>
      </c>
      <c r="L937" s="354" t="s">
        <v>197</v>
      </c>
      <c r="M937" s="354">
        <v>514275</v>
      </c>
      <c r="N937" s="354">
        <v>4275</v>
      </c>
      <c r="O937" s="354" t="s">
        <v>3215</v>
      </c>
      <c r="P937" s="358" t="s">
        <v>3216</v>
      </c>
      <c r="Q937" s="354" t="s">
        <v>67</v>
      </c>
      <c r="R937" s="359">
        <v>39423.1</v>
      </c>
      <c r="S937" s="359">
        <v>4008</v>
      </c>
      <c r="T937" s="360">
        <f t="shared" si="168"/>
        <v>43431.1</v>
      </c>
      <c r="U937" s="361">
        <v>138</v>
      </c>
      <c r="V937" s="359">
        <v>1058.2399999999998</v>
      </c>
      <c r="W937" s="362">
        <v>95</v>
      </c>
      <c r="X937" s="363"/>
      <c r="Y937" s="362">
        <f t="shared" si="169"/>
        <v>963.23999999999978</v>
      </c>
      <c r="Z937" s="364">
        <f t="shared" si="170"/>
        <v>2.4365949745689144E-2</v>
      </c>
      <c r="AA937" s="363">
        <v>-3500</v>
      </c>
      <c r="AB937" s="362">
        <v>1000</v>
      </c>
      <c r="AC937" s="362"/>
      <c r="AD937" s="362"/>
      <c r="AE937" s="365">
        <v>0.1</v>
      </c>
      <c r="AF937" s="365">
        <v>0.1</v>
      </c>
      <c r="AG937" s="362">
        <f t="shared" si="171"/>
        <v>96.323999999999984</v>
      </c>
      <c r="AH937" s="362"/>
      <c r="AI937" s="362">
        <f t="shared" si="172"/>
        <v>96.323999999999984</v>
      </c>
      <c r="AJ937" s="354" t="s">
        <v>149</v>
      </c>
      <c r="AK937" s="354"/>
      <c r="AL937" s="361"/>
      <c r="AM937" s="366">
        <f t="shared" si="173"/>
        <v>0</v>
      </c>
      <c r="AN937" s="366">
        <f t="shared" si="174"/>
        <v>1</v>
      </c>
      <c r="AO937" s="366"/>
      <c r="AP937" s="366"/>
      <c r="AQ937" s="366">
        <f t="shared" si="175"/>
        <v>0</v>
      </c>
      <c r="AR937" s="367" t="str">
        <f>IF(A937="","",VLOOKUP(A937,'Base Sites'!A:B,2,FALSE))</f>
        <v>Valauto Professionnels</v>
      </c>
      <c r="AS937" s="367" t="str">
        <f t="shared" si="176"/>
        <v>VUL</v>
      </c>
      <c r="AT937" s="366"/>
      <c r="AU937" s="368" t="str">
        <f>IF(A937="","",VLOOKUP(L937,'Base Vendeurs'!A:B,2,FALSE))</f>
        <v>Valauto PRO NORD</v>
      </c>
      <c r="AV937" s="362">
        <f t="shared" si="177"/>
        <v>1058.2399999999998</v>
      </c>
      <c r="AW937" s="364">
        <f t="shared" si="178"/>
        <v>2.4365949745689144E-2</v>
      </c>
      <c r="AX937" s="368" t="str">
        <f t="shared" si="179"/>
        <v>NON</v>
      </c>
      <c r="AY937" s="231">
        <f>+MargesVN[[#This Row],[Total COM]]+MargesVN[[#This Row],[EXT GIE]]+MargesVN[[#This Row],[Forfait immat]]</f>
        <v>96.323999999999984</v>
      </c>
    </row>
    <row r="938" spans="1:51" s="231" customFormat="1" ht="11.25" customHeight="1" x14ac:dyDescent="0.25">
      <c r="A938" s="232">
        <v>20</v>
      </c>
      <c r="B938" s="232" t="s">
        <v>163</v>
      </c>
      <c r="C938" s="232" t="s">
        <v>150</v>
      </c>
      <c r="D938" s="189">
        <v>46029</v>
      </c>
      <c r="E938" s="233">
        <v>46029</v>
      </c>
      <c r="F938" s="190"/>
      <c r="G938" s="190"/>
      <c r="H938" s="190"/>
      <c r="I938" s="190"/>
      <c r="J938" s="190"/>
      <c r="K938" s="190">
        <v>0</v>
      </c>
      <c r="L938" s="232" t="s">
        <v>33</v>
      </c>
      <c r="M938" s="232">
        <v>514282</v>
      </c>
      <c r="N938" s="232">
        <v>4282</v>
      </c>
      <c r="O938" s="232" t="s">
        <v>711</v>
      </c>
      <c r="P938" s="234" t="s">
        <v>409</v>
      </c>
      <c r="Q938" s="232" t="s">
        <v>66</v>
      </c>
      <c r="R938" s="191">
        <v>50067.5</v>
      </c>
      <c r="S938" s="191">
        <v>831</v>
      </c>
      <c r="T938" s="192">
        <f t="shared" ref="T938:T1001" si="180">+R938+S938</f>
        <v>50898.5</v>
      </c>
      <c r="U938" s="193">
        <v>72</v>
      </c>
      <c r="V938" s="191">
        <v>1613.18</v>
      </c>
      <c r="W938" s="235">
        <v>95</v>
      </c>
      <c r="X938" s="194"/>
      <c r="Y938" s="235">
        <f t="shared" ref="Y938:Y1001" si="181">+V938-W938+X938</f>
        <v>1518.18</v>
      </c>
      <c r="Z938" s="195">
        <f t="shared" ref="Z938:Z1001" si="182">(V938+X938)/T938</f>
        <v>3.1694057781663509E-2</v>
      </c>
      <c r="AA938" s="194">
        <v>-11452.18</v>
      </c>
      <c r="AB938" s="344">
        <v>-500</v>
      </c>
      <c r="AC938" s="235"/>
      <c r="AD938" s="235"/>
      <c r="AE938" s="196"/>
      <c r="AF938" s="196">
        <v>0</v>
      </c>
      <c r="AG938" s="235">
        <f t="shared" ref="AG938:AG1001" si="183">+Y938*AE938</f>
        <v>0</v>
      </c>
      <c r="AH938" s="235"/>
      <c r="AI938" s="235">
        <f t="shared" ref="AI938:AI1001" si="184">+AG938+AH938</f>
        <v>0</v>
      </c>
      <c r="AJ938" s="232" t="s">
        <v>164</v>
      </c>
      <c r="AK938" s="232"/>
      <c r="AL938" s="193"/>
      <c r="AM938" s="236">
        <f t="shared" ref="AM938:AM1001" si="185">IF(AL938&gt;0,100%,0%)</f>
        <v>0</v>
      </c>
      <c r="AN938" s="236">
        <f t="shared" ref="AN938:AN1001" si="186">IF(A938&gt;0,1,"")</f>
        <v>1</v>
      </c>
      <c r="AO938" s="236"/>
      <c r="AP938" s="236"/>
      <c r="AQ938" s="236">
        <f t="shared" ref="AQ938:AQ1001" si="187">IF(AN938="","",+AM938/AN938)</f>
        <v>0</v>
      </c>
      <c r="AR938" s="197" t="str">
        <f>IF(A938="","",VLOOKUP(A938,'Base Sites'!A:B,2,FALSE))</f>
        <v>Valauto Professionnels</v>
      </c>
      <c r="AS938" s="197" t="str">
        <f t="shared" ref="AS938:AS1001" si="188">IF(C938="VW","VOLKSWAGEN",IF(C938="SE","SEAT",IF(C938="NI","NISSAN",IF(C938="HY","HYUNDAI",IF(C938="VU","VUL",IF(C938="sk","SKODA",IF(C938="ltsk","SKODA",IF(C938="CUPRA","CUPRA",IF(C938="AUDI","AUDI","")))))))))</f>
        <v>VUL</v>
      </c>
      <c r="AT938" s="236"/>
      <c r="AU938" s="237" t="str">
        <f>IF(A938="","",VLOOKUP(L938,'Base Vendeurs'!A:B,2,FALSE))</f>
        <v>Sociétés NORD</v>
      </c>
      <c r="AV938" s="235">
        <f t="shared" ref="AV938:AV1001" si="189">+V938+AO938</f>
        <v>1613.18</v>
      </c>
      <c r="AW938" s="195">
        <f t="shared" ref="AW938:AW1001" si="190">IF(A938="","",+AV938/T938)</f>
        <v>3.1694057781663509E-2</v>
      </c>
      <c r="AX938" s="237" t="str">
        <f t="shared" ref="AX938:AX1001" si="191">IF(AV938&lt;0,"OUI","NON")</f>
        <v>NON</v>
      </c>
      <c r="AY938" s="231">
        <f>+MargesVN[[#This Row],[Total COM]]+MargesVN[[#This Row],[EXT GIE]]+MargesVN[[#This Row],[Forfait immat]]</f>
        <v>0</v>
      </c>
    </row>
    <row r="939" spans="1:51" s="231" customFormat="1" ht="11.25" customHeight="1" x14ac:dyDescent="0.25">
      <c r="A939" s="319">
        <v>20</v>
      </c>
      <c r="B939" s="319" t="s">
        <v>163</v>
      </c>
      <c r="C939" s="319" t="s">
        <v>150</v>
      </c>
      <c r="D939" s="320">
        <v>46080</v>
      </c>
      <c r="E939" s="321">
        <v>46084</v>
      </c>
      <c r="F939" s="322"/>
      <c r="G939" s="322"/>
      <c r="H939" s="322"/>
      <c r="I939" s="322"/>
      <c r="J939" s="322"/>
      <c r="K939" s="322">
        <v>0</v>
      </c>
      <c r="L939" s="319" t="s">
        <v>188</v>
      </c>
      <c r="M939" s="319">
        <v>514288</v>
      </c>
      <c r="N939" s="319">
        <v>4288</v>
      </c>
      <c r="O939" s="319" t="s">
        <v>1978</v>
      </c>
      <c r="P939" s="323" t="s">
        <v>1979</v>
      </c>
      <c r="Q939" s="319" t="s">
        <v>67</v>
      </c>
      <c r="R939" s="324">
        <v>43433.1</v>
      </c>
      <c r="S939" s="324">
        <v>1416</v>
      </c>
      <c r="T939" s="325">
        <f t="shared" si="180"/>
        <v>44849.1</v>
      </c>
      <c r="U939" s="326">
        <v>21</v>
      </c>
      <c r="V939" s="324">
        <v>-1992.69</v>
      </c>
      <c r="W939" s="327">
        <v>95</v>
      </c>
      <c r="X939" s="328"/>
      <c r="Y939" s="327">
        <f t="shared" si="181"/>
        <v>-2087.69</v>
      </c>
      <c r="Z939" s="329">
        <f t="shared" si="182"/>
        <v>-4.4430991926259392E-2</v>
      </c>
      <c r="AA939" s="328">
        <v>0</v>
      </c>
      <c r="AB939" s="327">
        <v>0</v>
      </c>
      <c r="AC939" s="327"/>
      <c r="AD939" s="327" t="s">
        <v>2854</v>
      </c>
      <c r="AE939" s="330"/>
      <c r="AF939" s="330">
        <v>0.1</v>
      </c>
      <c r="AG939" s="327">
        <f t="shared" si="183"/>
        <v>0</v>
      </c>
      <c r="AH939" s="327"/>
      <c r="AI939" s="327">
        <f t="shared" si="184"/>
        <v>0</v>
      </c>
      <c r="AJ939" s="319" t="s">
        <v>149</v>
      </c>
      <c r="AK939" s="319">
        <v>1</v>
      </c>
      <c r="AL939" s="326" t="s">
        <v>293</v>
      </c>
      <c r="AM939" s="331">
        <f t="shared" si="185"/>
        <v>1</v>
      </c>
      <c r="AN939" s="331">
        <f t="shared" si="186"/>
        <v>1</v>
      </c>
      <c r="AO939" s="331"/>
      <c r="AP939" s="331"/>
      <c r="AQ939" s="331">
        <f t="shared" si="187"/>
        <v>1</v>
      </c>
      <c r="AR939" s="332" t="str">
        <f>IF(A939="","",VLOOKUP(A939,'Base Sites'!A:B,2,FALSE))</f>
        <v>Valauto Professionnels</v>
      </c>
      <c r="AS939" s="332" t="str">
        <f t="shared" si="188"/>
        <v>VUL</v>
      </c>
      <c r="AT939" s="331"/>
      <c r="AU939" s="333" t="str">
        <f>IF(A939="","",VLOOKUP(L939,'Base Vendeurs'!A:B,2,FALSE))</f>
        <v>Sociétés NORD</v>
      </c>
      <c r="AV939" s="327">
        <f t="shared" si="189"/>
        <v>-1992.69</v>
      </c>
      <c r="AW939" s="329">
        <f t="shared" si="190"/>
        <v>-4.4430991926259392E-2</v>
      </c>
      <c r="AX939" s="333" t="str">
        <f t="shared" si="191"/>
        <v>OUI</v>
      </c>
      <c r="AY939" s="231">
        <f>+MargesVN[[#This Row],[Total COM]]+MargesVN[[#This Row],[EXT GIE]]+MargesVN[[#This Row],[Forfait immat]]</f>
        <v>1</v>
      </c>
    </row>
    <row r="940" spans="1:51" s="231" customFormat="1" ht="11.25" customHeight="1" x14ac:dyDescent="0.25">
      <c r="A940" s="259">
        <v>20</v>
      </c>
      <c r="B940" s="259" t="s">
        <v>163</v>
      </c>
      <c r="C940" s="259" t="s">
        <v>150</v>
      </c>
      <c r="D940" s="150">
        <v>46036</v>
      </c>
      <c r="E940" s="260">
        <v>46036</v>
      </c>
      <c r="F940" s="151"/>
      <c r="G940" s="151"/>
      <c r="H940" s="151"/>
      <c r="I940" s="151"/>
      <c r="J940" s="151"/>
      <c r="K940" s="151">
        <v>0</v>
      </c>
      <c r="L940" s="259" t="s">
        <v>197</v>
      </c>
      <c r="M940" s="259">
        <v>514289</v>
      </c>
      <c r="N940" s="259">
        <v>4289</v>
      </c>
      <c r="O940" s="259" t="s">
        <v>747</v>
      </c>
      <c r="P940" s="261" t="s">
        <v>748</v>
      </c>
      <c r="Q940" s="259" t="s">
        <v>67</v>
      </c>
      <c r="R940" s="152">
        <v>40283.1</v>
      </c>
      <c r="S940" s="152">
        <v>2602</v>
      </c>
      <c r="T940" s="153">
        <f t="shared" si="180"/>
        <v>42885.1</v>
      </c>
      <c r="U940" s="154">
        <v>28</v>
      </c>
      <c r="V940" s="152">
        <v>952.72</v>
      </c>
      <c r="W940" s="262">
        <v>95</v>
      </c>
      <c r="X940" s="155"/>
      <c r="Y940" s="262">
        <f t="shared" si="181"/>
        <v>857.72</v>
      </c>
      <c r="Z940" s="156">
        <f t="shared" si="182"/>
        <v>2.2215641329972415E-2</v>
      </c>
      <c r="AA940" s="155">
        <v>0</v>
      </c>
      <c r="AB940" s="262">
        <v>-2500</v>
      </c>
      <c r="AC940" s="262"/>
      <c r="AD940" s="262"/>
      <c r="AE940" s="157">
        <v>0.1</v>
      </c>
      <c r="AF940" s="157">
        <v>0.1</v>
      </c>
      <c r="AG940" s="262">
        <f t="shared" si="183"/>
        <v>85.772000000000006</v>
      </c>
      <c r="AH940" s="262"/>
      <c r="AI940" s="262">
        <f t="shared" si="184"/>
        <v>85.772000000000006</v>
      </c>
      <c r="AJ940" s="259" t="s">
        <v>164</v>
      </c>
      <c r="AK940" s="259"/>
      <c r="AL940" s="154">
        <v>20</v>
      </c>
      <c r="AM940" s="263">
        <f t="shared" si="185"/>
        <v>1</v>
      </c>
      <c r="AN940" s="263">
        <f t="shared" si="186"/>
        <v>1</v>
      </c>
      <c r="AO940" s="263"/>
      <c r="AP940" s="263"/>
      <c r="AQ940" s="263">
        <f t="shared" si="187"/>
        <v>1</v>
      </c>
      <c r="AR940" s="158" t="str">
        <f>IF(A940="","",VLOOKUP(A940,'Base Sites'!A:B,2,FALSE))</f>
        <v>Valauto Professionnels</v>
      </c>
      <c r="AS940" s="158" t="str">
        <f t="shared" si="188"/>
        <v>VUL</v>
      </c>
      <c r="AT940" s="263"/>
      <c r="AU940" s="264" t="str">
        <f>IF(A940="","",VLOOKUP(L940,'Base Vendeurs'!A:B,2,FALSE))</f>
        <v>Valauto PRO NORD</v>
      </c>
      <c r="AV940" s="251">
        <f t="shared" si="189"/>
        <v>952.72</v>
      </c>
      <c r="AW940" s="156">
        <f t="shared" si="190"/>
        <v>2.2215641329972415E-2</v>
      </c>
      <c r="AX940" s="237" t="str">
        <f t="shared" si="191"/>
        <v>NON</v>
      </c>
      <c r="AY940" s="231">
        <f>+MargesVN[[#This Row],[Total COM]]+MargesVN[[#This Row],[EXT GIE]]+MargesVN[[#This Row],[Forfait immat]]</f>
        <v>105.77200000000001</v>
      </c>
    </row>
    <row r="941" spans="1:51" s="231" customFormat="1" ht="11.25" customHeight="1" x14ac:dyDescent="0.25">
      <c r="A941" s="45">
        <v>20</v>
      </c>
      <c r="B941" s="45" t="s">
        <v>163</v>
      </c>
      <c r="C941" s="45" t="s">
        <v>150</v>
      </c>
      <c r="D941" s="44">
        <v>46055</v>
      </c>
      <c r="E941" s="65">
        <v>46056</v>
      </c>
      <c r="F941" s="35"/>
      <c r="G941" s="35"/>
      <c r="H941" s="35"/>
      <c r="I941" s="35"/>
      <c r="J941" s="35"/>
      <c r="K941" s="35">
        <v>0</v>
      </c>
      <c r="L941" s="45" t="s">
        <v>197</v>
      </c>
      <c r="M941" s="45">
        <v>514294</v>
      </c>
      <c r="N941" s="45">
        <v>4294</v>
      </c>
      <c r="O941" s="45" t="s">
        <v>1248</v>
      </c>
      <c r="P941" s="66" t="s">
        <v>1249</v>
      </c>
      <c r="Q941" s="45" t="s">
        <v>67</v>
      </c>
      <c r="R941" s="47">
        <v>37253.1</v>
      </c>
      <c r="S941" s="47">
        <v>3575</v>
      </c>
      <c r="T941" s="48">
        <f t="shared" si="180"/>
        <v>40828.1</v>
      </c>
      <c r="U941" s="49">
        <v>3</v>
      </c>
      <c r="V941" s="47">
        <v>961.88</v>
      </c>
      <c r="W941" s="46">
        <v>95</v>
      </c>
      <c r="X941" s="50"/>
      <c r="Y941" s="46">
        <f t="shared" si="181"/>
        <v>866.88</v>
      </c>
      <c r="Z941" s="51">
        <f t="shared" si="182"/>
        <v>2.3559264330203954E-2</v>
      </c>
      <c r="AA941" s="50">
        <v>0</v>
      </c>
      <c r="AB941" s="46">
        <v>-2500</v>
      </c>
      <c r="AC941" s="46"/>
      <c r="AD941" s="46"/>
      <c r="AE941" s="52">
        <v>0.1</v>
      </c>
      <c r="AF941" s="52">
        <v>0.1</v>
      </c>
      <c r="AG941" s="46">
        <f t="shared" si="183"/>
        <v>86.688000000000002</v>
      </c>
      <c r="AH941" s="46"/>
      <c r="AI941" s="46">
        <f t="shared" si="184"/>
        <v>86.688000000000002</v>
      </c>
      <c r="AJ941" s="45" t="s">
        <v>164</v>
      </c>
      <c r="AK941" s="45"/>
      <c r="AL941" s="49">
        <v>20</v>
      </c>
      <c r="AM941" s="238">
        <f t="shared" si="185"/>
        <v>1</v>
      </c>
      <c r="AN941" s="238">
        <f t="shared" si="186"/>
        <v>1</v>
      </c>
      <c r="AO941" s="238"/>
      <c r="AP941" s="238"/>
      <c r="AQ941" s="238">
        <f t="shared" si="187"/>
        <v>1</v>
      </c>
      <c r="AR941" s="96" t="str">
        <f>IF(A941="","",VLOOKUP(A941,'Base Sites'!A:B,2,FALSE))</f>
        <v>Valauto Professionnels</v>
      </c>
      <c r="AS941" s="96" t="str">
        <f t="shared" si="188"/>
        <v>VUL</v>
      </c>
      <c r="AT941" s="238"/>
      <c r="AU941" s="231" t="str">
        <f>IF(A941="","",VLOOKUP(L941,'Base Vendeurs'!A:B,2,FALSE))</f>
        <v>Valauto PRO NORD</v>
      </c>
      <c r="AV941" s="46">
        <f t="shared" si="189"/>
        <v>961.88</v>
      </c>
      <c r="AW941" s="51">
        <f t="shared" si="190"/>
        <v>2.3559264330203954E-2</v>
      </c>
      <c r="AX941" s="231" t="str">
        <f t="shared" si="191"/>
        <v>NON</v>
      </c>
      <c r="AY941" s="231">
        <f>+MargesVN[[#This Row],[Total COM]]+MargesVN[[#This Row],[EXT GIE]]+MargesVN[[#This Row],[Forfait immat]]</f>
        <v>106.688</v>
      </c>
    </row>
    <row r="942" spans="1:51" s="231" customFormat="1" ht="11.25" customHeight="1" x14ac:dyDescent="0.25">
      <c r="A942" s="319">
        <v>20</v>
      </c>
      <c r="B942" s="319" t="s">
        <v>163</v>
      </c>
      <c r="C942" s="319" t="s">
        <v>150</v>
      </c>
      <c r="D942" s="320">
        <v>46104</v>
      </c>
      <c r="E942" s="321">
        <v>46105</v>
      </c>
      <c r="F942" s="322"/>
      <c r="G942" s="322"/>
      <c r="H942" s="322"/>
      <c r="I942" s="322"/>
      <c r="J942" s="322"/>
      <c r="K942" s="322"/>
      <c r="L942" s="319" t="s">
        <v>404</v>
      </c>
      <c r="M942" s="319">
        <v>514296</v>
      </c>
      <c r="N942" s="319">
        <v>4296</v>
      </c>
      <c r="O942" s="319" t="s">
        <v>2385</v>
      </c>
      <c r="P942" s="323" t="s">
        <v>2386</v>
      </c>
      <c r="Q942" s="319" t="s">
        <v>66</v>
      </c>
      <c r="R942" s="324">
        <v>49137.48</v>
      </c>
      <c r="S942" s="324">
        <v>17727</v>
      </c>
      <c r="T942" s="325">
        <f t="shared" si="180"/>
        <v>66864.48000000001</v>
      </c>
      <c r="U942" s="326">
        <v>172</v>
      </c>
      <c r="V942" s="324">
        <v>1583.26</v>
      </c>
      <c r="W942" s="327">
        <v>95</v>
      </c>
      <c r="X942" s="328"/>
      <c r="Y942" s="327">
        <f t="shared" si="181"/>
        <v>1488.26</v>
      </c>
      <c r="Z942" s="329">
        <f t="shared" si="182"/>
        <v>2.3678640737204562E-2</v>
      </c>
      <c r="AA942" s="328">
        <v>-708.33</v>
      </c>
      <c r="AB942" s="327">
        <v>-2300</v>
      </c>
      <c r="AC942" s="327"/>
      <c r="AD942" s="327"/>
      <c r="AE942" s="330">
        <v>0.1</v>
      </c>
      <c r="AF942" s="330">
        <v>0.12</v>
      </c>
      <c r="AG942" s="327">
        <f t="shared" si="183"/>
        <v>148.82599999999999</v>
      </c>
      <c r="AH942" s="327"/>
      <c r="AI942" s="327">
        <f t="shared" si="184"/>
        <v>148.82599999999999</v>
      </c>
      <c r="AJ942" s="319" t="s">
        <v>149</v>
      </c>
      <c r="AK942" s="319"/>
      <c r="AL942" s="326"/>
      <c r="AM942" s="331">
        <f t="shared" si="185"/>
        <v>0</v>
      </c>
      <c r="AN942" s="331">
        <f t="shared" si="186"/>
        <v>1</v>
      </c>
      <c r="AO942" s="331"/>
      <c r="AP942" s="331"/>
      <c r="AQ942" s="331">
        <f t="shared" si="187"/>
        <v>0</v>
      </c>
      <c r="AR942" s="332" t="str">
        <f>IF(A942="","",VLOOKUP(A942,'Base Sites'!A:B,2,FALSE))</f>
        <v>Valauto Professionnels</v>
      </c>
      <c r="AS942" s="332" t="str">
        <f t="shared" si="188"/>
        <v>VUL</v>
      </c>
      <c r="AT942" s="331"/>
      <c r="AU942" s="333" t="str">
        <f>IF(A942="","",VLOOKUP(L942,'Base Vendeurs'!A:B,2,FALSE))</f>
        <v>Valauto Hainaut VW</v>
      </c>
      <c r="AV942" s="327">
        <f t="shared" si="189"/>
        <v>1583.26</v>
      </c>
      <c r="AW942" s="329">
        <f t="shared" si="190"/>
        <v>2.3678640737204562E-2</v>
      </c>
      <c r="AX942" s="333" t="str">
        <f t="shared" si="191"/>
        <v>NON</v>
      </c>
      <c r="AY942" s="231">
        <f>+MargesVN[[#This Row],[Total COM]]+MargesVN[[#This Row],[EXT GIE]]+MargesVN[[#This Row],[Forfait immat]]</f>
        <v>148.82599999999999</v>
      </c>
    </row>
    <row r="943" spans="1:51" s="231" customFormat="1" ht="11.25" customHeight="1" x14ac:dyDescent="0.25">
      <c r="A943" s="45">
        <v>20</v>
      </c>
      <c r="B943" s="45" t="s">
        <v>183</v>
      </c>
      <c r="C943" s="45" t="s">
        <v>150</v>
      </c>
      <c r="D943" s="44">
        <v>46057</v>
      </c>
      <c r="E943" s="65">
        <v>46063</v>
      </c>
      <c r="F943" s="35"/>
      <c r="G943" s="35"/>
      <c r="H943" s="35"/>
      <c r="I943" s="35" t="s">
        <v>165</v>
      </c>
      <c r="J943" s="35"/>
      <c r="K943" s="35">
        <v>712.56</v>
      </c>
      <c r="L943" s="45" t="s">
        <v>197</v>
      </c>
      <c r="M943" s="45">
        <v>514298</v>
      </c>
      <c r="N943" s="45">
        <v>4298</v>
      </c>
      <c r="O943" s="45" t="s">
        <v>1292</v>
      </c>
      <c r="P943" s="66" t="s">
        <v>304</v>
      </c>
      <c r="Q943" s="45" t="s">
        <v>397</v>
      </c>
      <c r="R943" s="47">
        <v>56762.27</v>
      </c>
      <c r="S943" s="47">
        <v>2487.5</v>
      </c>
      <c r="T943" s="48">
        <f t="shared" si="180"/>
        <v>59249.77</v>
      </c>
      <c r="U943" s="49">
        <v>100</v>
      </c>
      <c r="V943" s="47">
        <v>839.32</v>
      </c>
      <c r="W943" s="46">
        <v>95</v>
      </c>
      <c r="X943" s="50"/>
      <c r="Y943" s="46">
        <f t="shared" si="181"/>
        <v>744.32</v>
      </c>
      <c r="Z943" s="51">
        <f t="shared" si="182"/>
        <v>1.4165793386202176E-2</v>
      </c>
      <c r="AA943" s="50">
        <v>0</v>
      </c>
      <c r="AB943" s="46">
        <v>-5750</v>
      </c>
      <c r="AC943" s="46"/>
      <c r="AD943" s="46" t="s">
        <v>2014</v>
      </c>
      <c r="AE943" s="52">
        <v>0.1</v>
      </c>
      <c r="AF943" s="52">
        <v>0.1</v>
      </c>
      <c r="AG943" s="46">
        <f t="shared" si="183"/>
        <v>74.432000000000002</v>
      </c>
      <c r="AH943" s="46"/>
      <c r="AI943" s="46">
        <f t="shared" si="184"/>
        <v>74.432000000000002</v>
      </c>
      <c r="AJ943" s="45" t="s">
        <v>164</v>
      </c>
      <c r="AK943" s="45">
        <v>0</v>
      </c>
      <c r="AL943" s="49">
        <v>20</v>
      </c>
      <c r="AM943" s="238">
        <f t="shared" si="185"/>
        <v>1</v>
      </c>
      <c r="AN943" s="238">
        <f t="shared" si="186"/>
        <v>1</v>
      </c>
      <c r="AO943" s="238"/>
      <c r="AP943" s="238"/>
      <c r="AQ943" s="238">
        <f t="shared" si="187"/>
        <v>1</v>
      </c>
      <c r="AR943" s="96" t="str">
        <f>IF(A943="","",VLOOKUP(A943,'Base Sites'!A:B,2,FALSE))</f>
        <v>Valauto Professionnels</v>
      </c>
      <c r="AS943" s="96" t="str">
        <f t="shared" si="188"/>
        <v>VUL</v>
      </c>
      <c r="AT943" s="238"/>
      <c r="AU943" s="231" t="str">
        <f>IF(A943="","",VLOOKUP(L943,'Base Vendeurs'!A:B,2,FALSE))</f>
        <v>Valauto PRO NORD</v>
      </c>
      <c r="AV943" s="46">
        <f t="shared" si="189"/>
        <v>839.32</v>
      </c>
      <c r="AW943" s="51">
        <f t="shared" si="190"/>
        <v>1.4165793386202176E-2</v>
      </c>
      <c r="AX943" s="231" t="str">
        <f t="shared" si="191"/>
        <v>NON</v>
      </c>
      <c r="AY943" s="231">
        <f>+MargesVN[[#This Row],[Total COM]]+MargesVN[[#This Row],[EXT GIE]]+MargesVN[[#This Row],[Forfait immat]]</f>
        <v>94.432000000000002</v>
      </c>
    </row>
    <row r="944" spans="1:51" s="231" customFormat="1" ht="11.25" customHeight="1" x14ac:dyDescent="0.25">
      <c r="A944" s="286">
        <v>20</v>
      </c>
      <c r="B944" s="286" t="s">
        <v>163</v>
      </c>
      <c r="C944" s="286" t="s">
        <v>150</v>
      </c>
      <c r="D944" s="180">
        <v>46038</v>
      </c>
      <c r="E944" s="287">
        <v>46041</v>
      </c>
      <c r="F944" s="181"/>
      <c r="G944" s="181"/>
      <c r="H944" s="181"/>
      <c r="I944" s="181"/>
      <c r="J944" s="181"/>
      <c r="K944" s="181">
        <v>0</v>
      </c>
      <c r="L944" s="286" t="s">
        <v>197</v>
      </c>
      <c r="M944" s="286">
        <v>514299</v>
      </c>
      <c r="N944" s="286">
        <v>4299</v>
      </c>
      <c r="O944" s="286" t="s">
        <v>732</v>
      </c>
      <c r="P944" s="288" t="s">
        <v>733</v>
      </c>
      <c r="Q944" s="286" t="s">
        <v>67</v>
      </c>
      <c r="R944" s="182">
        <v>39423.1</v>
      </c>
      <c r="S944" s="182">
        <v>3767</v>
      </c>
      <c r="T944" s="183">
        <f t="shared" si="180"/>
        <v>43190.1</v>
      </c>
      <c r="U944" s="184">
        <v>7</v>
      </c>
      <c r="V944" s="182">
        <v>2024.13</v>
      </c>
      <c r="W944" s="289">
        <v>95</v>
      </c>
      <c r="X944" s="185"/>
      <c r="Y944" s="289">
        <f t="shared" si="181"/>
        <v>1929.13</v>
      </c>
      <c r="Z944" s="186">
        <f t="shared" si="182"/>
        <v>4.6865601144706774E-2</v>
      </c>
      <c r="AA944" s="185">
        <v>0</v>
      </c>
      <c r="AB944" s="289">
        <v>-2500</v>
      </c>
      <c r="AC944" s="289"/>
      <c r="AD944" s="289"/>
      <c r="AE944" s="187">
        <v>0.1</v>
      </c>
      <c r="AF944" s="187">
        <v>0.1</v>
      </c>
      <c r="AG944" s="289">
        <f t="shared" si="183"/>
        <v>192.91300000000001</v>
      </c>
      <c r="AH944" s="289"/>
      <c r="AI944" s="289">
        <f t="shared" si="184"/>
        <v>192.91300000000001</v>
      </c>
      <c r="AJ944" s="286" t="s">
        <v>149</v>
      </c>
      <c r="AK944" s="286"/>
      <c r="AL944" s="184">
        <v>20</v>
      </c>
      <c r="AM944" s="290">
        <f t="shared" si="185"/>
        <v>1</v>
      </c>
      <c r="AN944" s="290">
        <f t="shared" si="186"/>
        <v>1</v>
      </c>
      <c r="AO944" s="290"/>
      <c r="AP944" s="290"/>
      <c r="AQ944" s="290">
        <f t="shared" si="187"/>
        <v>1</v>
      </c>
      <c r="AR944" s="188" t="str">
        <f>IF(A944="","",VLOOKUP(A944,'Base Sites'!A:B,2,FALSE))</f>
        <v>Valauto Professionnels</v>
      </c>
      <c r="AS944" s="188" t="str">
        <f t="shared" si="188"/>
        <v>VUL</v>
      </c>
      <c r="AT944" s="290"/>
      <c r="AU944" s="291" t="str">
        <f>IF(A944="","",VLOOKUP(L944,'Base Vendeurs'!A:B,2,FALSE))</f>
        <v>Valauto PRO NORD</v>
      </c>
      <c r="AV944" s="289">
        <f t="shared" si="189"/>
        <v>2024.13</v>
      </c>
      <c r="AW944" s="186">
        <f t="shared" si="190"/>
        <v>4.6865601144706774E-2</v>
      </c>
      <c r="AX944" s="237" t="str">
        <f t="shared" si="191"/>
        <v>NON</v>
      </c>
      <c r="AY944" s="231">
        <f>+MargesVN[[#This Row],[Total COM]]+MargesVN[[#This Row],[EXT GIE]]+MargesVN[[#This Row],[Forfait immat]]</f>
        <v>212.91300000000001</v>
      </c>
    </row>
    <row r="945" spans="1:51" s="231" customFormat="1" ht="11.25" customHeight="1" x14ac:dyDescent="0.25">
      <c r="A945" s="259">
        <v>20</v>
      </c>
      <c r="B945" s="259" t="s">
        <v>163</v>
      </c>
      <c r="C945" s="259" t="s">
        <v>150</v>
      </c>
      <c r="D945" s="150">
        <v>46038</v>
      </c>
      <c r="E945" s="260">
        <v>46043</v>
      </c>
      <c r="F945" s="151"/>
      <c r="G945" s="151"/>
      <c r="H945" s="151"/>
      <c r="I945" s="151"/>
      <c r="J945" s="151"/>
      <c r="K945" s="151">
        <v>0</v>
      </c>
      <c r="L945" s="259" t="s">
        <v>197</v>
      </c>
      <c r="M945" s="259">
        <v>514300</v>
      </c>
      <c r="N945" s="259">
        <v>4300</v>
      </c>
      <c r="O945" s="259" t="s">
        <v>727</v>
      </c>
      <c r="P945" s="261" t="s">
        <v>728</v>
      </c>
      <c r="Q945" s="259" t="s">
        <v>67</v>
      </c>
      <c r="R945" s="152">
        <v>39423.1</v>
      </c>
      <c r="S945" s="152">
        <v>5516</v>
      </c>
      <c r="T945" s="153">
        <f t="shared" si="180"/>
        <v>44939.1</v>
      </c>
      <c r="U945" s="154">
        <v>70</v>
      </c>
      <c r="V945" s="152">
        <v>2126.02</v>
      </c>
      <c r="W945" s="262">
        <v>95</v>
      </c>
      <c r="X945" s="155"/>
      <c r="Y945" s="262">
        <f t="shared" si="181"/>
        <v>2031.02</v>
      </c>
      <c r="Z945" s="156">
        <f t="shared" si="182"/>
        <v>4.7308913618652797E-2</v>
      </c>
      <c r="AA945" s="155">
        <v>0</v>
      </c>
      <c r="AB945" s="262">
        <v>-2500</v>
      </c>
      <c r="AC945" s="262"/>
      <c r="AD945" s="262"/>
      <c r="AE945" s="157">
        <v>0.1</v>
      </c>
      <c r="AF945" s="157">
        <v>0.1</v>
      </c>
      <c r="AG945" s="262">
        <f t="shared" si="183"/>
        <v>203.102</v>
      </c>
      <c r="AH945" s="262"/>
      <c r="AI945" s="262">
        <f t="shared" si="184"/>
        <v>203.102</v>
      </c>
      <c r="AJ945" s="259" t="s">
        <v>164</v>
      </c>
      <c r="AK945" s="259"/>
      <c r="AL945" s="154">
        <v>20</v>
      </c>
      <c r="AM945" s="263">
        <f t="shared" si="185"/>
        <v>1</v>
      </c>
      <c r="AN945" s="263">
        <f t="shared" si="186"/>
        <v>1</v>
      </c>
      <c r="AO945" s="263"/>
      <c r="AP945" s="263"/>
      <c r="AQ945" s="263">
        <f t="shared" si="187"/>
        <v>1</v>
      </c>
      <c r="AR945" s="158" t="str">
        <f>IF(A945="","",VLOOKUP(A945,'Base Sites'!A:B,2,FALSE))</f>
        <v>Valauto Professionnels</v>
      </c>
      <c r="AS945" s="158" t="str">
        <f t="shared" si="188"/>
        <v>VUL</v>
      </c>
      <c r="AT945" s="263"/>
      <c r="AU945" s="264" t="str">
        <f>IF(A945="","",VLOOKUP(L945,'Base Vendeurs'!A:B,2,FALSE))</f>
        <v>Valauto PRO NORD</v>
      </c>
      <c r="AV945" s="251">
        <f t="shared" si="189"/>
        <v>2126.02</v>
      </c>
      <c r="AW945" s="156">
        <f t="shared" si="190"/>
        <v>4.7308913618652797E-2</v>
      </c>
      <c r="AX945" s="237" t="str">
        <f t="shared" si="191"/>
        <v>NON</v>
      </c>
      <c r="AY945" s="231">
        <f>+MargesVN[[#This Row],[Total COM]]+MargesVN[[#This Row],[EXT GIE]]+MargesVN[[#This Row],[Forfait immat]]</f>
        <v>223.102</v>
      </c>
    </row>
    <row r="946" spans="1:51" s="231" customFormat="1" ht="11.25" customHeight="1" x14ac:dyDescent="0.25">
      <c r="A946" s="266">
        <v>20</v>
      </c>
      <c r="B946" s="266" t="s">
        <v>163</v>
      </c>
      <c r="C946" s="266" t="s">
        <v>150</v>
      </c>
      <c r="D946" s="161">
        <v>46036</v>
      </c>
      <c r="E946" s="267">
        <v>46036</v>
      </c>
      <c r="F946" s="162"/>
      <c r="G946" s="162"/>
      <c r="H946" s="162"/>
      <c r="I946" s="162"/>
      <c r="J946" s="162"/>
      <c r="K946" s="162">
        <v>0</v>
      </c>
      <c r="L946" s="266" t="s">
        <v>197</v>
      </c>
      <c r="M946" s="266">
        <v>514304</v>
      </c>
      <c r="N946" s="266">
        <v>4304</v>
      </c>
      <c r="O946" s="266" t="s">
        <v>712</v>
      </c>
      <c r="P946" s="268" t="s">
        <v>416</v>
      </c>
      <c r="Q946" s="266" t="s">
        <v>66</v>
      </c>
      <c r="R946" s="163">
        <v>52517.5</v>
      </c>
      <c r="S946" s="163">
        <v>2105</v>
      </c>
      <c r="T946" s="164">
        <f t="shared" si="180"/>
        <v>54622.5</v>
      </c>
      <c r="U946" s="165">
        <v>54</v>
      </c>
      <c r="V946" s="163">
        <v>968.96</v>
      </c>
      <c r="W946" s="251">
        <v>95.42</v>
      </c>
      <c r="X946" s="166"/>
      <c r="Y946" s="251">
        <f t="shared" si="181"/>
        <v>873.54000000000008</v>
      </c>
      <c r="Z946" s="167">
        <f t="shared" si="182"/>
        <v>1.7739210032495768E-2</v>
      </c>
      <c r="AA946" s="166">
        <v>0</v>
      </c>
      <c r="AB946" s="251">
        <v>0</v>
      </c>
      <c r="AC946" s="251"/>
      <c r="AD946" s="251"/>
      <c r="AE946" s="168">
        <v>0.1</v>
      </c>
      <c r="AF946" s="168">
        <v>0.1</v>
      </c>
      <c r="AG946" s="251">
        <f t="shared" si="183"/>
        <v>87.354000000000013</v>
      </c>
      <c r="AH946" s="251"/>
      <c r="AI946" s="251">
        <f t="shared" si="184"/>
        <v>87.354000000000013</v>
      </c>
      <c r="AJ946" s="266" t="s">
        <v>164</v>
      </c>
      <c r="AK946" s="266"/>
      <c r="AL946" s="165">
        <v>20</v>
      </c>
      <c r="AM946" s="269">
        <f t="shared" si="185"/>
        <v>1</v>
      </c>
      <c r="AN946" s="269">
        <f t="shared" si="186"/>
        <v>1</v>
      </c>
      <c r="AO946" s="269"/>
      <c r="AP946" s="300"/>
      <c r="AQ946" s="269">
        <f t="shared" si="187"/>
        <v>1</v>
      </c>
      <c r="AR946" s="169" t="str">
        <f>IF(A946="","",VLOOKUP(A946,'Base Sites'!A:B,2,FALSE))</f>
        <v>Valauto Professionnels</v>
      </c>
      <c r="AS946" s="169" t="str">
        <f t="shared" si="188"/>
        <v>VUL</v>
      </c>
      <c r="AT946" s="269"/>
      <c r="AU946" s="270" t="str">
        <f>IF(A946="","",VLOOKUP(L946,'Base Vendeurs'!A:B,2,FALSE))</f>
        <v>Valauto PRO NORD</v>
      </c>
      <c r="AV946" s="251">
        <f t="shared" si="189"/>
        <v>968.96</v>
      </c>
      <c r="AW946" s="167">
        <f t="shared" si="190"/>
        <v>1.7739210032495768E-2</v>
      </c>
      <c r="AX946" s="237" t="str">
        <f t="shared" si="191"/>
        <v>NON</v>
      </c>
      <c r="AY946" s="231">
        <f>+MargesVN[[#This Row],[Total COM]]+MargesVN[[#This Row],[EXT GIE]]+MargesVN[[#This Row],[Forfait immat]]</f>
        <v>107.35400000000001</v>
      </c>
    </row>
    <row r="947" spans="1:51" s="231" customFormat="1" ht="11.25" customHeight="1" x14ac:dyDescent="0.25">
      <c r="A947" s="354">
        <v>20</v>
      </c>
      <c r="B947" s="354" t="s">
        <v>163</v>
      </c>
      <c r="C947" s="354" t="s">
        <v>150</v>
      </c>
      <c r="D947" s="355">
        <v>46121</v>
      </c>
      <c r="E947" s="356">
        <v>46125</v>
      </c>
      <c r="F947" s="357"/>
      <c r="G947" s="357"/>
      <c r="H947" s="357"/>
      <c r="I947" s="357"/>
      <c r="J947" s="357"/>
      <c r="K947" s="357">
        <v>0</v>
      </c>
      <c r="L947" s="354" t="s">
        <v>219</v>
      </c>
      <c r="M947" s="354">
        <v>514306</v>
      </c>
      <c r="N947" s="354">
        <v>4306</v>
      </c>
      <c r="O947" s="354" t="s">
        <v>3220</v>
      </c>
      <c r="P947" s="358" t="s">
        <v>3211</v>
      </c>
      <c r="Q947" s="354" t="s">
        <v>67</v>
      </c>
      <c r="R947" s="359">
        <v>40442.94</v>
      </c>
      <c r="S947" s="359">
        <v>1791</v>
      </c>
      <c r="T947" s="360">
        <f t="shared" si="180"/>
        <v>42233.94</v>
      </c>
      <c r="U947" s="361">
        <v>36</v>
      </c>
      <c r="V947" s="359">
        <v>3361.9</v>
      </c>
      <c r="W947" s="362">
        <v>95</v>
      </c>
      <c r="X947" s="363"/>
      <c r="Y947" s="362">
        <f t="shared" si="181"/>
        <v>3266.9</v>
      </c>
      <c r="Z947" s="364">
        <f t="shared" si="182"/>
        <v>7.960185575866234E-2</v>
      </c>
      <c r="AA947" s="363">
        <v>0</v>
      </c>
      <c r="AB947" s="362">
        <v>-2000</v>
      </c>
      <c r="AC947" s="362"/>
      <c r="AD947" s="362"/>
      <c r="AE947" s="365">
        <v>0.1</v>
      </c>
      <c r="AF947" s="365">
        <v>0.1</v>
      </c>
      <c r="AG947" s="362">
        <f t="shared" si="183"/>
        <v>326.69000000000005</v>
      </c>
      <c r="AH947" s="362"/>
      <c r="AI947" s="362">
        <f t="shared" si="184"/>
        <v>326.69000000000005</v>
      </c>
      <c r="AJ947" s="354" t="s">
        <v>164</v>
      </c>
      <c r="AK947" s="354"/>
      <c r="AL947" s="361">
        <v>20</v>
      </c>
      <c r="AM947" s="366">
        <f t="shared" si="185"/>
        <v>1</v>
      </c>
      <c r="AN947" s="366">
        <f t="shared" si="186"/>
        <v>1</v>
      </c>
      <c r="AO947" s="366"/>
      <c r="AP947" s="366"/>
      <c r="AQ947" s="366">
        <f t="shared" si="187"/>
        <v>1</v>
      </c>
      <c r="AR947" s="367" t="str">
        <f>IF(A947="","",VLOOKUP(A947,'Base Sites'!A:B,2,FALSE))</f>
        <v>Valauto Professionnels</v>
      </c>
      <c r="AS947" s="367" t="str">
        <f t="shared" si="188"/>
        <v>VUL</v>
      </c>
      <c r="AT947" s="366"/>
      <c r="AU947" s="368" t="str">
        <f>IF(A947="","",VLOOKUP(L947,'Base Vendeurs'!A:B,2,FALSE))</f>
        <v>Sociétés NORD</v>
      </c>
      <c r="AV947" s="362">
        <f t="shared" si="189"/>
        <v>3361.9</v>
      </c>
      <c r="AW947" s="364">
        <f t="shared" si="190"/>
        <v>7.960185575866234E-2</v>
      </c>
      <c r="AX947" s="368" t="str">
        <f t="shared" si="191"/>
        <v>NON</v>
      </c>
      <c r="AY947" s="231">
        <f>+MargesVN[[#This Row],[Total COM]]+MargesVN[[#This Row],[EXT GIE]]+MargesVN[[#This Row],[Forfait immat]]</f>
        <v>346.69000000000005</v>
      </c>
    </row>
    <row r="948" spans="1:51" s="231" customFormat="1" ht="11.25" customHeight="1" x14ac:dyDescent="0.25">
      <c r="A948" s="45">
        <v>20</v>
      </c>
      <c r="B948" s="45" t="s">
        <v>163</v>
      </c>
      <c r="C948" s="45" t="s">
        <v>150</v>
      </c>
      <c r="D948" s="44">
        <v>46045</v>
      </c>
      <c r="E948" s="65">
        <v>46048</v>
      </c>
      <c r="F948" s="35"/>
      <c r="G948" s="35"/>
      <c r="H948" s="35"/>
      <c r="I948" s="35"/>
      <c r="J948" s="35"/>
      <c r="K948" s="35">
        <v>0</v>
      </c>
      <c r="L948" s="45" t="s">
        <v>197</v>
      </c>
      <c r="M948" s="45">
        <v>514307</v>
      </c>
      <c r="N948" s="45">
        <v>4307</v>
      </c>
      <c r="O948" s="45" t="s">
        <v>714</v>
      </c>
      <c r="P948" s="66" t="s">
        <v>715</v>
      </c>
      <c r="Q948" s="45" t="s">
        <v>397</v>
      </c>
      <c r="R948" s="47">
        <v>42874.77</v>
      </c>
      <c r="S948" s="47">
        <v>17530.009999999998</v>
      </c>
      <c r="T948" s="48">
        <f t="shared" si="180"/>
        <v>60404.78</v>
      </c>
      <c r="U948" s="49">
        <v>4</v>
      </c>
      <c r="V948" s="47">
        <v>2165.13</v>
      </c>
      <c r="W948" s="46">
        <v>95</v>
      </c>
      <c r="X948" s="50"/>
      <c r="Y948" s="46">
        <f t="shared" si="181"/>
        <v>2070.13</v>
      </c>
      <c r="Z948" s="51">
        <f t="shared" si="182"/>
        <v>3.584368654268752E-2</v>
      </c>
      <c r="AA948" s="50">
        <v>0</v>
      </c>
      <c r="AB948" s="46">
        <v>-4750</v>
      </c>
      <c r="AC948" s="46">
        <v>4750</v>
      </c>
      <c r="AD948" s="46"/>
      <c r="AE948" s="52">
        <v>0.1</v>
      </c>
      <c r="AF948" s="52">
        <v>0.1</v>
      </c>
      <c r="AG948" s="46">
        <f t="shared" si="183"/>
        <v>207.01300000000003</v>
      </c>
      <c r="AH948" s="46"/>
      <c r="AI948" s="46">
        <f t="shared" si="184"/>
        <v>207.01300000000003</v>
      </c>
      <c r="AJ948" s="45" t="s">
        <v>164</v>
      </c>
      <c r="AK948" s="45">
        <v>0</v>
      </c>
      <c r="AL948" s="49">
        <v>20</v>
      </c>
      <c r="AM948" s="238">
        <f t="shared" si="185"/>
        <v>1</v>
      </c>
      <c r="AN948" s="238">
        <f t="shared" si="186"/>
        <v>1</v>
      </c>
      <c r="AO948" s="238"/>
      <c r="AP948" s="238"/>
      <c r="AQ948" s="238">
        <f t="shared" si="187"/>
        <v>1</v>
      </c>
      <c r="AR948" s="96" t="str">
        <f>IF(A948="","",VLOOKUP(A948,'Base Sites'!A:B,2,FALSE))</f>
        <v>Valauto Professionnels</v>
      </c>
      <c r="AS948" s="96" t="str">
        <f t="shared" si="188"/>
        <v>VUL</v>
      </c>
      <c r="AT948" s="238"/>
      <c r="AU948" s="231" t="str">
        <f>IF(A948="","",VLOOKUP(L948,'Base Vendeurs'!A:B,2,FALSE))</f>
        <v>Valauto PRO NORD</v>
      </c>
      <c r="AV948" s="46">
        <f t="shared" si="189"/>
        <v>2165.13</v>
      </c>
      <c r="AW948" s="51">
        <f t="shared" si="190"/>
        <v>3.584368654268752E-2</v>
      </c>
      <c r="AX948" s="231" t="str">
        <f t="shared" si="191"/>
        <v>NON</v>
      </c>
      <c r="AY948" s="231">
        <f>+MargesVN[[#This Row],[Total COM]]+MargesVN[[#This Row],[EXT GIE]]+MargesVN[[#This Row],[Forfait immat]]</f>
        <v>227.01300000000003</v>
      </c>
    </row>
    <row r="949" spans="1:51" s="231" customFormat="1" ht="11.25" customHeight="1" x14ac:dyDescent="0.25">
      <c r="A949" s="401">
        <v>20</v>
      </c>
      <c r="B949" s="401" t="s">
        <v>163</v>
      </c>
      <c r="C949" s="401" t="s">
        <v>150</v>
      </c>
      <c r="D949" s="402">
        <v>46133</v>
      </c>
      <c r="E949" s="403">
        <v>46136</v>
      </c>
      <c r="F949" s="404"/>
      <c r="G949" s="404"/>
      <c r="H949" s="404"/>
      <c r="I949" s="404"/>
      <c r="J949" s="404"/>
      <c r="K949" s="404"/>
      <c r="L949" s="401" t="s">
        <v>33</v>
      </c>
      <c r="M949" s="401">
        <v>514310</v>
      </c>
      <c r="N949" s="401">
        <v>4310</v>
      </c>
      <c r="O949" s="401" t="s">
        <v>3218</v>
      </c>
      <c r="P949" s="405" t="s">
        <v>3219</v>
      </c>
      <c r="Q949" s="401" t="s">
        <v>67</v>
      </c>
      <c r="R949" s="406">
        <v>50533.1</v>
      </c>
      <c r="S949" s="406">
        <v>11629</v>
      </c>
      <c r="T949" s="407">
        <f t="shared" si="180"/>
        <v>62162.1</v>
      </c>
      <c r="U949" s="408">
        <v>74</v>
      </c>
      <c r="V949" s="406">
        <v>969.69</v>
      </c>
      <c r="W949" s="409">
        <v>95</v>
      </c>
      <c r="X949" s="410"/>
      <c r="Y949" s="409">
        <f t="shared" si="181"/>
        <v>874.69</v>
      </c>
      <c r="Z949" s="411">
        <f t="shared" si="182"/>
        <v>1.5599376468941687E-2</v>
      </c>
      <c r="AA949" s="410">
        <v>0</v>
      </c>
      <c r="AB949" s="409">
        <v>-2000</v>
      </c>
      <c r="AC949" s="409"/>
      <c r="AD949" s="409" t="s">
        <v>3653</v>
      </c>
      <c r="AE949" s="412"/>
      <c r="AF949" s="412">
        <v>0</v>
      </c>
      <c r="AG949" s="409">
        <f t="shared" si="183"/>
        <v>0</v>
      </c>
      <c r="AH949" s="409"/>
      <c r="AI949" s="409">
        <f t="shared" si="184"/>
        <v>0</v>
      </c>
      <c r="AJ949" s="401" t="s">
        <v>164</v>
      </c>
      <c r="AK949" s="401"/>
      <c r="AL949" s="408"/>
      <c r="AM949" s="413">
        <f t="shared" si="185"/>
        <v>0</v>
      </c>
      <c r="AN949" s="413">
        <f t="shared" si="186"/>
        <v>1</v>
      </c>
      <c r="AO949" s="413"/>
      <c r="AP949" s="413"/>
      <c r="AQ949" s="413">
        <f t="shared" si="187"/>
        <v>0</v>
      </c>
      <c r="AR949" s="414" t="str">
        <f>IF(A949="","",VLOOKUP(A949,'Base Sites'!A:B,2,FALSE))</f>
        <v>Valauto Professionnels</v>
      </c>
      <c r="AS949" s="414" t="str">
        <f t="shared" si="188"/>
        <v>VUL</v>
      </c>
      <c r="AT949" s="413"/>
      <c r="AU949" s="415" t="str">
        <f>IF(A949="","",VLOOKUP(L949,'Base Vendeurs'!A:B,2,FALSE))</f>
        <v>Sociétés NORD</v>
      </c>
      <c r="AV949" s="409">
        <f t="shared" si="189"/>
        <v>969.69</v>
      </c>
      <c r="AW949" s="411">
        <f t="shared" si="190"/>
        <v>1.5599376468941687E-2</v>
      </c>
      <c r="AX949" s="415" t="str">
        <f t="shared" si="191"/>
        <v>NON</v>
      </c>
      <c r="AY949" s="231">
        <f>+MargesVN[[#This Row],[Total COM]]+MargesVN[[#This Row],[EXT GIE]]+MargesVN[[#This Row],[Forfait immat]]</f>
        <v>0</v>
      </c>
    </row>
    <row r="950" spans="1:51" s="231" customFormat="1" ht="11.25" customHeight="1" x14ac:dyDescent="0.25">
      <c r="A950" s="354">
        <v>20</v>
      </c>
      <c r="B950" s="354" t="s">
        <v>163</v>
      </c>
      <c r="C950" s="354" t="s">
        <v>150</v>
      </c>
      <c r="D950" s="355">
        <v>46113</v>
      </c>
      <c r="E950" s="356">
        <v>46114</v>
      </c>
      <c r="F950" s="357"/>
      <c r="G950" s="357"/>
      <c r="H950" s="357"/>
      <c r="I950" s="357"/>
      <c r="J950" s="357"/>
      <c r="K950" s="357">
        <v>0</v>
      </c>
      <c r="L950" s="354" t="s">
        <v>197</v>
      </c>
      <c r="M950" s="354">
        <v>514311</v>
      </c>
      <c r="N950" s="354">
        <v>4311</v>
      </c>
      <c r="O950" s="354" t="s">
        <v>3210</v>
      </c>
      <c r="P950" s="358" t="s">
        <v>3211</v>
      </c>
      <c r="Q950" s="354" t="s">
        <v>66</v>
      </c>
      <c r="R950" s="359">
        <v>46897.5</v>
      </c>
      <c r="S950" s="359">
        <v>2588</v>
      </c>
      <c r="T950" s="360">
        <f t="shared" si="180"/>
        <v>49485.5</v>
      </c>
      <c r="U950" s="361">
        <v>118</v>
      </c>
      <c r="V950" s="359">
        <v>1579.57</v>
      </c>
      <c r="W950" s="362">
        <v>95</v>
      </c>
      <c r="X950" s="363"/>
      <c r="Y950" s="362">
        <f t="shared" si="181"/>
        <v>1484.57</v>
      </c>
      <c r="Z950" s="364">
        <f t="shared" si="182"/>
        <v>3.1919855311151747E-2</v>
      </c>
      <c r="AA950" s="363">
        <v>0</v>
      </c>
      <c r="AB950" s="362">
        <v>0</v>
      </c>
      <c r="AC950" s="362"/>
      <c r="AD950" s="362"/>
      <c r="AE950" s="365">
        <v>0.1</v>
      </c>
      <c r="AF950" s="365">
        <v>0.1</v>
      </c>
      <c r="AG950" s="362">
        <f t="shared" si="183"/>
        <v>148.45699999999999</v>
      </c>
      <c r="AH950" s="362"/>
      <c r="AI950" s="362">
        <f t="shared" si="184"/>
        <v>148.45699999999999</v>
      </c>
      <c r="AJ950" s="354" t="s">
        <v>164</v>
      </c>
      <c r="AK950" s="354"/>
      <c r="AL950" s="361"/>
      <c r="AM950" s="366">
        <f t="shared" si="185"/>
        <v>0</v>
      </c>
      <c r="AN950" s="366">
        <f t="shared" si="186"/>
        <v>1</v>
      </c>
      <c r="AO950" s="366"/>
      <c r="AP950" s="366"/>
      <c r="AQ950" s="366">
        <f t="shared" si="187"/>
        <v>0</v>
      </c>
      <c r="AR950" s="367" t="str">
        <f>IF(A950="","",VLOOKUP(A950,'Base Sites'!A:B,2,FALSE))</f>
        <v>Valauto Professionnels</v>
      </c>
      <c r="AS950" s="367" t="str">
        <f t="shared" si="188"/>
        <v>VUL</v>
      </c>
      <c r="AT950" s="366"/>
      <c r="AU950" s="368" t="str">
        <f>IF(A950="","",VLOOKUP(L950,'Base Vendeurs'!A:B,2,FALSE))</f>
        <v>Valauto PRO NORD</v>
      </c>
      <c r="AV950" s="362">
        <f t="shared" si="189"/>
        <v>1579.57</v>
      </c>
      <c r="AW950" s="364">
        <f t="shared" si="190"/>
        <v>3.1919855311151747E-2</v>
      </c>
      <c r="AX950" s="368" t="str">
        <f t="shared" si="191"/>
        <v>NON</v>
      </c>
      <c r="AY950" s="231">
        <f>+MargesVN[[#This Row],[Total COM]]+MargesVN[[#This Row],[EXT GIE]]+MargesVN[[#This Row],[Forfait immat]]</f>
        <v>148.45699999999999</v>
      </c>
    </row>
    <row r="951" spans="1:51" s="231" customFormat="1" ht="11.25" customHeight="1" x14ac:dyDescent="0.25">
      <c r="A951" s="319">
        <v>20</v>
      </c>
      <c r="B951" s="319" t="s">
        <v>163</v>
      </c>
      <c r="C951" s="319" t="s">
        <v>150</v>
      </c>
      <c r="D951" s="320">
        <v>46107</v>
      </c>
      <c r="E951" s="321">
        <v>46111</v>
      </c>
      <c r="F951" s="322"/>
      <c r="G951" s="322"/>
      <c r="H951" s="322"/>
      <c r="I951" s="322"/>
      <c r="J951" s="322"/>
      <c r="K951" s="322">
        <v>0</v>
      </c>
      <c r="L951" s="319" t="s">
        <v>427</v>
      </c>
      <c r="M951" s="319">
        <v>514312</v>
      </c>
      <c r="N951" s="319">
        <v>4312</v>
      </c>
      <c r="O951" s="319" t="s">
        <v>2389</v>
      </c>
      <c r="P951" s="323" t="s">
        <v>2390</v>
      </c>
      <c r="Q951" s="319" t="s">
        <v>67</v>
      </c>
      <c r="R951" s="324">
        <v>45165.1</v>
      </c>
      <c r="S951" s="324">
        <v>5381</v>
      </c>
      <c r="T951" s="325">
        <f t="shared" si="180"/>
        <v>50546.1</v>
      </c>
      <c r="U951" s="326">
        <v>42</v>
      </c>
      <c r="V951" s="324">
        <v>2063.6</v>
      </c>
      <c r="W951" s="327">
        <v>95</v>
      </c>
      <c r="X951" s="328"/>
      <c r="Y951" s="327">
        <f t="shared" si="181"/>
        <v>1968.6</v>
      </c>
      <c r="Z951" s="329">
        <f t="shared" si="182"/>
        <v>4.0826097364584014E-2</v>
      </c>
      <c r="AA951" s="328">
        <v>0</v>
      </c>
      <c r="AB951" s="327">
        <v>-2000</v>
      </c>
      <c r="AC951" s="327"/>
      <c r="AD951" s="327"/>
      <c r="AE951" s="330">
        <v>0.1</v>
      </c>
      <c r="AF951" s="330">
        <v>0.1</v>
      </c>
      <c r="AG951" s="327">
        <f t="shared" si="183"/>
        <v>196.86</v>
      </c>
      <c r="AH951" s="327"/>
      <c r="AI951" s="327">
        <f t="shared" si="184"/>
        <v>196.86</v>
      </c>
      <c r="AJ951" s="319" t="s">
        <v>164</v>
      </c>
      <c r="AK951" s="319"/>
      <c r="AL951" s="326"/>
      <c r="AM951" s="331">
        <f t="shared" si="185"/>
        <v>0</v>
      </c>
      <c r="AN951" s="331">
        <f t="shared" si="186"/>
        <v>1</v>
      </c>
      <c r="AO951" s="331"/>
      <c r="AP951" s="331"/>
      <c r="AQ951" s="331">
        <f t="shared" si="187"/>
        <v>0</v>
      </c>
      <c r="AR951" s="332" t="str">
        <f>IF(A951="","",VLOOKUP(A951,'Base Sites'!A:B,2,FALSE))</f>
        <v>Valauto Professionnels</v>
      </c>
      <c r="AS951" s="332" t="str">
        <f t="shared" si="188"/>
        <v>VUL</v>
      </c>
      <c r="AT951" s="331"/>
      <c r="AU951" s="333" t="str">
        <f>IF(A951="","",VLOOKUP(L951,'Base Vendeurs'!A:B,2,FALSE))</f>
        <v>Valauto PRO NORD</v>
      </c>
      <c r="AV951" s="327">
        <f t="shared" si="189"/>
        <v>2063.6</v>
      </c>
      <c r="AW951" s="329">
        <f t="shared" si="190"/>
        <v>4.0826097364584014E-2</v>
      </c>
      <c r="AX951" s="333" t="str">
        <f t="shared" si="191"/>
        <v>NON</v>
      </c>
      <c r="AY951" s="231">
        <f>+MargesVN[[#This Row],[Total COM]]+MargesVN[[#This Row],[EXT GIE]]+MargesVN[[#This Row],[Forfait immat]]</f>
        <v>196.86</v>
      </c>
    </row>
    <row r="952" spans="1:51" s="231" customFormat="1" ht="11.25" customHeight="1" x14ac:dyDescent="0.25">
      <c r="A952" s="319">
        <v>20</v>
      </c>
      <c r="B952" s="319" t="s">
        <v>183</v>
      </c>
      <c r="C952" s="319" t="s">
        <v>150</v>
      </c>
      <c r="D952" s="320">
        <v>46099</v>
      </c>
      <c r="E952" s="321">
        <v>46091</v>
      </c>
      <c r="F952" s="322"/>
      <c r="G952" s="322"/>
      <c r="H952" s="322"/>
      <c r="I952" s="322" t="s">
        <v>165</v>
      </c>
      <c r="J952" s="322"/>
      <c r="K952" s="322">
        <v>973.52</v>
      </c>
      <c r="L952" s="319" t="s">
        <v>197</v>
      </c>
      <c r="M952" s="319">
        <v>514313</v>
      </c>
      <c r="N952" s="319">
        <v>4313</v>
      </c>
      <c r="O952" s="319" t="s">
        <v>1324</v>
      </c>
      <c r="P952" s="323" t="s">
        <v>1325</v>
      </c>
      <c r="Q952" s="319" t="s">
        <v>191</v>
      </c>
      <c r="R952" s="324">
        <v>30182.5</v>
      </c>
      <c r="S952" s="324">
        <v>1545</v>
      </c>
      <c r="T952" s="325">
        <f t="shared" si="180"/>
        <v>31727.5</v>
      </c>
      <c r="U952" s="326">
        <v>96</v>
      </c>
      <c r="V952" s="324">
        <v>888.18</v>
      </c>
      <c r="W952" s="327">
        <v>94.99</v>
      </c>
      <c r="X952" s="328"/>
      <c r="Y952" s="327">
        <f t="shared" si="181"/>
        <v>793.18999999999994</v>
      </c>
      <c r="Z952" s="329">
        <f t="shared" si="182"/>
        <v>2.7994011504215585E-2</v>
      </c>
      <c r="AA952" s="328">
        <v>0</v>
      </c>
      <c r="AB952" s="327">
        <v>0</v>
      </c>
      <c r="AC952" s="327"/>
      <c r="AD952" s="327" t="s">
        <v>2016</v>
      </c>
      <c r="AE952" s="330">
        <v>0.1</v>
      </c>
      <c r="AF952" s="330">
        <v>0.1</v>
      </c>
      <c r="AG952" s="327">
        <f t="shared" si="183"/>
        <v>79.319000000000003</v>
      </c>
      <c r="AH952" s="327"/>
      <c r="AI952" s="327">
        <f t="shared" si="184"/>
        <v>79.319000000000003</v>
      </c>
      <c r="AJ952" s="319" t="s">
        <v>164</v>
      </c>
      <c r="AK952" s="319"/>
      <c r="AL952" s="326"/>
      <c r="AM952" s="331">
        <f t="shared" si="185"/>
        <v>0</v>
      </c>
      <c r="AN952" s="331">
        <f t="shared" si="186"/>
        <v>1</v>
      </c>
      <c r="AO952" s="331"/>
      <c r="AP952" s="331"/>
      <c r="AQ952" s="331">
        <f t="shared" si="187"/>
        <v>0</v>
      </c>
      <c r="AR952" s="332" t="str">
        <f>IF(A952="","",VLOOKUP(A952,'Base Sites'!A:B,2,FALSE))</f>
        <v>Valauto Professionnels</v>
      </c>
      <c r="AS952" s="332" t="str">
        <f t="shared" si="188"/>
        <v>VUL</v>
      </c>
      <c r="AT952" s="331"/>
      <c r="AU952" s="333" t="str">
        <f>IF(A952="","",VLOOKUP(L952,'Base Vendeurs'!A:B,2,FALSE))</f>
        <v>Valauto PRO NORD</v>
      </c>
      <c r="AV952" s="327">
        <f t="shared" si="189"/>
        <v>888.18</v>
      </c>
      <c r="AW952" s="329">
        <f t="shared" si="190"/>
        <v>2.7994011504215585E-2</v>
      </c>
      <c r="AX952" s="333" t="str">
        <f t="shared" si="191"/>
        <v>NON</v>
      </c>
      <c r="AY952" s="231">
        <f>+MargesVN[[#This Row],[Total COM]]+MargesVN[[#This Row],[EXT GIE]]+MargesVN[[#This Row],[Forfait immat]]</f>
        <v>79.319000000000003</v>
      </c>
    </row>
    <row r="953" spans="1:51" s="231" customFormat="1" ht="11.25" customHeight="1" x14ac:dyDescent="0.25">
      <c r="A953" s="431">
        <v>20</v>
      </c>
      <c r="B953" s="431" t="s">
        <v>163</v>
      </c>
      <c r="C953" s="431" t="s">
        <v>150</v>
      </c>
      <c r="D953" s="432">
        <v>46189</v>
      </c>
      <c r="E953" s="433">
        <v>46189</v>
      </c>
      <c r="F953" s="434"/>
      <c r="G953" s="434"/>
      <c r="H953" s="434"/>
      <c r="I953" s="434"/>
      <c r="J953" s="434"/>
      <c r="K953" s="434"/>
      <c r="L953" s="431" t="s">
        <v>197</v>
      </c>
      <c r="M953" s="431">
        <v>514314</v>
      </c>
      <c r="N953" s="431">
        <v>4314</v>
      </c>
      <c r="O953" s="431" t="s">
        <v>4789</v>
      </c>
      <c r="P953" s="435" t="s">
        <v>3993</v>
      </c>
      <c r="Q953" s="431" t="s">
        <v>66</v>
      </c>
      <c r="R953" s="436">
        <v>50777.5</v>
      </c>
      <c r="S953" s="436">
        <v>2113</v>
      </c>
      <c r="T953" s="437">
        <f t="shared" si="180"/>
        <v>52890.5</v>
      </c>
      <c r="U953" s="438">
        <v>62</v>
      </c>
      <c r="V953" s="436">
        <v>1681.72</v>
      </c>
      <c r="W953" s="439">
        <v>95</v>
      </c>
      <c r="X953" s="440"/>
      <c r="Y953" s="439">
        <f t="shared" si="181"/>
        <v>1586.72</v>
      </c>
      <c r="Z953" s="441">
        <f t="shared" si="182"/>
        <v>3.179625830725745E-2</v>
      </c>
      <c r="AA953" s="440">
        <v>0</v>
      </c>
      <c r="AB953" s="439">
        <v>0</v>
      </c>
      <c r="AC953" s="439"/>
      <c r="AD953" s="439"/>
      <c r="AE953" s="442">
        <v>0.1</v>
      </c>
      <c r="AF953" s="442">
        <v>0.1</v>
      </c>
      <c r="AG953" s="439">
        <f t="shared" si="183"/>
        <v>158.67200000000003</v>
      </c>
      <c r="AH953" s="439"/>
      <c r="AI953" s="439">
        <f t="shared" si="184"/>
        <v>158.67200000000003</v>
      </c>
      <c r="AJ953" s="431" t="s">
        <v>164</v>
      </c>
      <c r="AK953" s="431"/>
      <c r="AL953" s="438"/>
      <c r="AM953" s="443">
        <f t="shared" si="185"/>
        <v>0</v>
      </c>
      <c r="AN953" s="443">
        <f t="shared" si="186"/>
        <v>1</v>
      </c>
      <c r="AO953" s="443"/>
      <c r="AP953" s="443"/>
      <c r="AQ953" s="443">
        <f t="shared" si="187"/>
        <v>0</v>
      </c>
      <c r="AR953" s="444" t="str">
        <f>IF(A953="","",VLOOKUP(A953,'Base Sites'!A:B,2,FALSE))</f>
        <v>Valauto Professionnels</v>
      </c>
      <c r="AS953" s="444" t="str">
        <f t="shared" si="188"/>
        <v>VUL</v>
      </c>
      <c r="AT953" s="443"/>
      <c r="AU953" s="445" t="str">
        <f>IF(A953="","",VLOOKUP(L953,'Base Vendeurs'!A:B,2,FALSE))</f>
        <v>Valauto PRO NORD</v>
      </c>
      <c r="AV953" s="439">
        <f t="shared" si="189"/>
        <v>1681.72</v>
      </c>
      <c r="AW953" s="441">
        <f t="shared" si="190"/>
        <v>3.179625830725745E-2</v>
      </c>
      <c r="AX953" s="445" t="str">
        <f t="shared" si="191"/>
        <v>NON</v>
      </c>
      <c r="AY953" s="231">
        <f>+MargesVN[[#This Row],[Total COM]]+MargesVN[[#This Row],[EXT GIE]]+MargesVN[[#This Row],[Forfait immat]]</f>
        <v>158.67200000000003</v>
      </c>
    </row>
    <row r="954" spans="1:51" s="231" customFormat="1" ht="11.25" customHeight="1" x14ac:dyDescent="0.25">
      <c r="A954" s="401">
        <v>20</v>
      </c>
      <c r="B954" s="401" t="s">
        <v>183</v>
      </c>
      <c r="C954" s="401" t="s">
        <v>150</v>
      </c>
      <c r="D954" s="402">
        <v>46168</v>
      </c>
      <c r="E954" s="403">
        <v>46168</v>
      </c>
      <c r="F954" s="404"/>
      <c r="G954" s="404"/>
      <c r="H954" s="404"/>
      <c r="I954" s="404" t="s">
        <v>165</v>
      </c>
      <c r="J954" s="404"/>
      <c r="K954" s="404">
        <v>284618.78999999998</v>
      </c>
      <c r="L954" s="401" t="s">
        <v>197</v>
      </c>
      <c r="M954" s="401">
        <v>514315</v>
      </c>
      <c r="N954" s="401">
        <v>4315</v>
      </c>
      <c r="O954" s="401" t="s">
        <v>3992</v>
      </c>
      <c r="P954" s="405" t="s">
        <v>3993</v>
      </c>
      <c r="Q954" s="401" t="s">
        <v>66</v>
      </c>
      <c r="R954" s="406">
        <v>50777.5</v>
      </c>
      <c r="S954" s="406">
        <v>2113</v>
      </c>
      <c r="T954" s="407">
        <f t="shared" si="180"/>
        <v>52890.5</v>
      </c>
      <c r="U954" s="408">
        <v>47</v>
      </c>
      <c r="V954" s="406">
        <v>1681.72</v>
      </c>
      <c r="W954" s="409">
        <v>95</v>
      </c>
      <c r="X954" s="410"/>
      <c r="Y954" s="409">
        <f t="shared" si="181"/>
        <v>1586.72</v>
      </c>
      <c r="Z954" s="411">
        <f t="shared" si="182"/>
        <v>3.179625830725745E-2</v>
      </c>
      <c r="AA954" s="410">
        <v>0</v>
      </c>
      <c r="AB954" s="409">
        <v>0</v>
      </c>
      <c r="AC954" s="409"/>
      <c r="AD954" s="409" t="s">
        <v>371</v>
      </c>
      <c r="AE954" s="412">
        <v>0.1</v>
      </c>
      <c r="AF954" s="412">
        <v>0.1</v>
      </c>
      <c r="AG954" s="409">
        <f t="shared" si="183"/>
        <v>158.67200000000003</v>
      </c>
      <c r="AH954" s="409"/>
      <c r="AI954" s="409">
        <f t="shared" si="184"/>
        <v>158.67200000000003</v>
      </c>
      <c r="AJ954" s="401" t="s">
        <v>164</v>
      </c>
      <c r="AK954" s="401"/>
      <c r="AL954" s="408"/>
      <c r="AM954" s="413">
        <f t="shared" si="185"/>
        <v>0</v>
      </c>
      <c r="AN954" s="413">
        <f t="shared" si="186"/>
        <v>1</v>
      </c>
      <c r="AO954" s="413"/>
      <c r="AP954" s="413"/>
      <c r="AQ954" s="413">
        <f t="shared" si="187"/>
        <v>0</v>
      </c>
      <c r="AR954" s="414" t="str">
        <f>IF(A954="","",VLOOKUP(A954,'Base Sites'!A:B,2,FALSE))</f>
        <v>Valauto Professionnels</v>
      </c>
      <c r="AS954" s="414" t="str">
        <f t="shared" si="188"/>
        <v>VUL</v>
      </c>
      <c r="AT954" s="413"/>
      <c r="AU954" s="415" t="str">
        <f>IF(A954="","",VLOOKUP(L954,'Base Vendeurs'!A:B,2,FALSE))</f>
        <v>Valauto PRO NORD</v>
      </c>
      <c r="AV954" s="409">
        <f t="shared" si="189"/>
        <v>1681.72</v>
      </c>
      <c r="AW954" s="411">
        <f t="shared" si="190"/>
        <v>3.179625830725745E-2</v>
      </c>
      <c r="AX954" s="415" t="str">
        <f t="shared" si="191"/>
        <v>NON</v>
      </c>
      <c r="AY954" s="231">
        <f>+MargesVN[[#This Row],[Total COM]]+MargesVN[[#This Row],[EXT GIE]]+MargesVN[[#This Row],[Forfait immat]]</f>
        <v>158.67200000000003</v>
      </c>
    </row>
    <row r="955" spans="1:51" s="231" customFormat="1" ht="11.25" customHeight="1" x14ac:dyDescent="0.25">
      <c r="A955" s="401">
        <v>20</v>
      </c>
      <c r="B955" s="401" t="s">
        <v>183</v>
      </c>
      <c r="C955" s="401" t="s">
        <v>150</v>
      </c>
      <c r="D955" s="402">
        <v>46168</v>
      </c>
      <c r="E955" s="403">
        <v>46168</v>
      </c>
      <c r="F955" s="404"/>
      <c r="G955" s="404"/>
      <c r="H955" s="404"/>
      <c r="I955" s="404" t="s">
        <v>165</v>
      </c>
      <c r="J955" s="404"/>
      <c r="K955" s="404">
        <v>284618.78999999998</v>
      </c>
      <c r="L955" s="401" t="s">
        <v>197</v>
      </c>
      <c r="M955" s="401">
        <v>514316</v>
      </c>
      <c r="N955" s="401">
        <v>4316</v>
      </c>
      <c r="O955" s="401" t="s">
        <v>4002</v>
      </c>
      <c r="P955" s="405" t="s">
        <v>3993</v>
      </c>
      <c r="Q955" s="401" t="s">
        <v>66</v>
      </c>
      <c r="R955" s="406">
        <v>50777.5</v>
      </c>
      <c r="S955" s="406">
        <v>2113</v>
      </c>
      <c r="T955" s="407">
        <f t="shared" si="180"/>
        <v>52890.5</v>
      </c>
      <c r="U955" s="408">
        <v>36</v>
      </c>
      <c r="V955" s="406">
        <v>1681.72</v>
      </c>
      <c r="W955" s="409">
        <v>95</v>
      </c>
      <c r="X955" s="410"/>
      <c r="Y955" s="409">
        <f t="shared" si="181"/>
        <v>1586.72</v>
      </c>
      <c r="Z955" s="411">
        <f t="shared" si="182"/>
        <v>3.179625830725745E-2</v>
      </c>
      <c r="AA955" s="410">
        <v>0</v>
      </c>
      <c r="AB955" s="409">
        <v>0</v>
      </c>
      <c r="AC955" s="409"/>
      <c r="AD955" s="409" t="s">
        <v>371</v>
      </c>
      <c r="AE955" s="412">
        <v>0.1</v>
      </c>
      <c r="AF955" s="412">
        <v>0.1</v>
      </c>
      <c r="AG955" s="409">
        <f t="shared" si="183"/>
        <v>158.67200000000003</v>
      </c>
      <c r="AH955" s="409"/>
      <c r="AI955" s="409">
        <f t="shared" si="184"/>
        <v>158.67200000000003</v>
      </c>
      <c r="AJ955" s="401" t="s">
        <v>164</v>
      </c>
      <c r="AK955" s="401"/>
      <c r="AL955" s="408"/>
      <c r="AM955" s="413">
        <f t="shared" si="185"/>
        <v>0</v>
      </c>
      <c r="AN955" s="413">
        <f t="shared" si="186"/>
        <v>1</v>
      </c>
      <c r="AO955" s="413"/>
      <c r="AP955" s="413"/>
      <c r="AQ955" s="413">
        <f t="shared" si="187"/>
        <v>0</v>
      </c>
      <c r="AR955" s="414" t="str">
        <f>IF(A955="","",VLOOKUP(A955,'Base Sites'!A:B,2,FALSE))</f>
        <v>Valauto Professionnels</v>
      </c>
      <c r="AS955" s="414" t="str">
        <f t="shared" si="188"/>
        <v>VUL</v>
      </c>
      <c r="AT955" s="413"/>
      <c r="AU955" s="415" t="str">
        <f>IF(A955="","",VLOOKUP(L955,'Base Vendeurs'!A:B,2,FALSE))</f>
        <v>Valauto PRO NORD</v>
      </c>
      <c r="AV955" s="409">
        <f t="shared" si="189"/>
        <v>1681.72</v>
      </c>
      <c r="AW955" s="411">
        <f t="shared" si="190"/>
        <v>3.179625830725745E-2</v>
      </c>
      <c r="AX955" s="415" t="str">
        <f t="shared" si="191"/>
        <v>NON</v>
      </c>
      <c r="AY955" s="231">
        <f>+MargesVN[[#This Row],[Total COM]]+MargesVN[[#This Row],[EXT GIE]]+MargesVN[[#This Row],[Forfait immat]]</f>
        <v>158.67200000000003</v>
      </c>
    </row>
    <row r="956" spans="1:51" s="231" customFormat="1" ht="11.25" customHeight="1" x14ac:dyDescent="0.25">
      <c r="A956" s="401">
        <v>20</v>
      </c>
      <c r="B956" s="401" t="s">
        <v>183</v>
      </c>
      <c r="C956" s="401" t="s">
        <v>150</v>
      </c>
      <c r="D956" s="402">
        <v>46168</v>
      </c>
      <c r="E956" s="403">
        <v>46168</v>
      </c>
      <c r="F956" s="404"/>
      <c r="G956" s="404"/>
      <c r="H956" s="404"/>
      <c r="I956" s="404" t="s">
        <v>165</v>
      </c>
      <c r="J956" s="404"/>
      <c r="K956" s="404">
        <v>284618.78999999998</v>
      </c>
      <c r="L956" s="401" t="s">
        <v>197</v>
      </c>
      <c r="M956" s="401">
        <v>514318</v>
      </c>
      <c r="N956" s="401">
        <v>4318</v>
      </c>
      <c r="O956" s="401" t="s">
        <v>3999</v>
      </c>
      <c r="P956" s="405" t="s">
        <v>3993</v>
      </c>
      <c r="Q956" s="401" t="s">
        <v>66</v>
      </c>
      <c r="R956" s="406">
        <v>50777.5</v>
      </c>
      <c r="S956" s="406">
        <v>2113</v>
      </c>
      <c r="T956" s="407">
        <f t="shared" si="180"/>
        <v>52890.5</v>
      </c>
      <c r="U956" s="408">
        <v>47</v>
      </c>
      <c r="V956" s="406">
        <v>1681.72</v>
      </c>
      <c r="W956" s="409">
        <v>95</v>
      </c>
      <c r="X956" s="410"/>
      <c r="Y956" s="409">
        <f t="shared" si="181"/>
        <v>1586.72</v>
      </c>
      <c r="Z956" s="411">
        <f t="shared" si="182"/>
        <v>3.179625830725745E-2</v>
      </c>
      <c r="AA956" s="410">
        <v>0</v>
      </c>
      <c r="AB956" s="409">
        <v>0</v>
      </c>
      <c r="AC956" s="409"/>
      <c r="AD956" s="409" t="s">
        <v>371</v>
      </c>
      <c r="AE956" s="412">
        <v>0.1</v>
      </c>
      <c r="AF956" s="412">
        <v>0.1</v>
      </c>
      <c r="AG956" s="409">
        <f t="shared" si="183"/>
        <v>158.67200000000003</v>
      </c>
      <c r="AH956" s="409"/>
      <c r="AI956" s="409">
        <f t="shared" si="184"/>
        <v>158.67200000000003</v>
      </c>
      <c r="AJ956" s="401" t="s">
        <v>164</v>
      </c>
      <c r="AK956" s="401"/>
      <c r="AL956" s="408"/>
      <c r="AM956" s="413">
        <f t="shared" si="185"/>
        <v>0</v>
      </c>
      <c r="AN956" s="413">
        <f t="shared" si="186"/>
        <v>1</v>
      </c>
      <c r="AO956" s="413"/>
      <c r="AP956" s="413"/>
      <c r="AQ956" s="413">
        <f t="shared" si="187"/>
        <v>0</v>
      </c>
      <c r="AR956" s="414" t="str">
        <f>IF(A956="","",VLOOKUP(A956,'Base Sites'!A:B,2,FALSE))</f>
        <v>Valauto Professionnels</v>
      </c>
      <c r="AS956" s="414" t="str">
        <f t="shared" si="188"/>
        <v>VUL</v>
      </c>
      <c r="AT956" s="413"/>
      <c r="AU956" s="415" t="str">
        <f>IF(A956="","",VLOOKUP(L956,'Base Vendeurs'!A:B,2,FALSE))</f>
        <v>Valauto PRO NORD</v>
      </c>
      <c r="AV956" s="409">
        <f t="shared" si="189"/>
        <v>1681.72</v>
      </c>
      <c r="AW956" s="411">
        <f t="shared" si="190"/>
        <v>3.179625830725745E-2</v>
      </c>
      <c r="AX956" s="415" t="str">
        <f t="shared" si="191"/>
        <v>NON</v>
      </c>
      <c r="AY956" s="231">
        <f>+MargesVN[[#This Row],[Total COM]]+MargesVN[[#This Row],[EXT GIE]]+MargesVN[[#This Row],[Forfait immat]]</f>
        <v>158.67200000000003</v>
      </c>
    </row>
    <row r="957" spans="1:51" s="231" customFormat="1" ht="11.25" customHeight="1" x14ac:dyDescent="0.25">
      <c r="A957" s="354">
        <v>20</v>
      </c>
      <c r="B957" s="354" t="s">
        <v>163</v>
      </c>
      <c r="C957" s="354" t="s">
        <v>150</v>
      </c>
      <c r="D957" s="355">
        <v>46128</v>
      </c>
      <c r="E957" s="356">
        <v>46129</v>
      </c>
      <c r="F957" s="357"/>
      <c r="G957" s="357"/>
      <c r="H957" s="357"/>
      <c r="I957" s="357"/>
      <c r="J957" s="357"/>
      <c r="K957" s="357">
        <v>0</v>
      </c>
      <c r="L957" s="354" t="s">
        <v>197</v>
      </c>
      <c r="M957" s="354">
        <v>514320</v>
      </c>
      <c r="N957" s="354">
        <v>4320</v>
      </c>
      <c r="O957" s="354" t="s">
        <v>3226</v>
      </c>
      <c r="P957" s="358" t="s">
        <v>3227</v>
      </c>
      <c r="Q957" s="354" t="s">
        <v>2395</v>
      </c>
      <c r="R957" s="359">
        <v>48133.1</v>
      </c>
      <c r="S957" s="359">
        <v>1465</v>
      </c>
      <c r="T957" s="360">
        <f t="shared" si="180"/>
        <v>49598.1</v>
      </c>
      <c r="U957" s="361">
        <v>27</v>
      </c>
      <c r="V957" s="359">
        <v>2355.9899999999998</v>
      </c>
      <c r="W957" s="362">
        <v>95</v>
      </c>
      <c r="X957" s="363"/>
      <c r="Y957" s="362">
        <f t="shared" si="181"/>
        <v>2260.9899999999998</v>
      </c>
      <c r="Z957" s="364">
        <f t="shared" si="182"/>
        <v>4.7501618005528434E-2</v>
      </c>
      <c r="AA957" s="363">
        <v>0</v>
      </c>
      <c r="AB957" s="362">
        <v>-10000</v>
      </c>
      <c r="AC957" s="362"/>
      <c r="AD957" s="362"/>
      <c r="AE957" s="365">
        <v>0.1</v>
      </c>
      <c r="AF957" s="365">
        <v>0.1</v>
      </c>
      <c r="AG957" s="362">
        <f t="shared" si="183"/>
        <v>226.09899999999999</v>
      </c>
      <c r="AH957" s="362"/>
      <c r="AI957" s="362">
        <f t="shared" si="184"/>
        <v>226.09899999999999</v>
      </c>
      <c r="AJ957" s="354" t="s">
        <v>164</v>
      </c>
      <c r="AK957" s="354"/>
      <c r="AL957" s="361"/>
      <c r="AM957" s="366">
        <f t="shared" si="185"/>
        <v>0</v>
      </c>
      <c r="AN957" s="366">
        <f t="shared" si="186"/>
        <v>1</v>
      </c>
      <c r="AO957" s="366"/>
      <c r="AP957" s="366"/>
      <c r="AQ957" s="366">
        <f t="shared" si="187"/>
        <v>0</v>
      </c>
      <c r="AR957" s="367" t="str">
        <f>IF(A957="","",VLOOKUP(A957,'Base Sites'!A:B,2,FALSE))</f>
        <v>Valauto Professionnels</v>
      </c>
      <c r="AS957" s="367" t="str">
        <f t="shared" si="188"/>
        <v>VUL</v>
      </c>
      <c r="AT957" s="366"/>
      <c r="AU957" s="368" t="str">
        <f>IF(A957="","",VLOOKUP(L957,'Base Vendeurs'!A:B,2,FALSE))</f>
        <v>Valauto PRO NORD</v>
      </c>
      <c r="AV957" s="362">
        <f t="shared" si="189"/>
        <v>2355.9899999999998</v>
      </c>
      <c r="AW957" s="364">
        <f t="shared" si="190"/>
        <v>4.7501618005528434E-2</v>
      </c>
      <c r="AX957" s="368" t="str">
        <f t="shared" si="191"/>
        <v>NON</v>
      </c>
      <c r="AY957" s="231">
        <f>+MargesVN[[#This Row],[Total COM]]+MargesVN[[#This Row],[EXT GIE]]+MargesVN[[#This Row],[Forfait immat]]</f>
        <v>226.09899999999999</v>
      </c>
    </row>
    <row r="958" spans="1:51" s="231" customFormat="1" ht="11.25" customHeight="1" x14ac:dyDescent="0.25">
      <c r="A958" s="431">
        <v>20</v>
      </c>
      <c r="B958" s="431" t="s">
        <v>167</v>
      </c>
      <c r="C958" s="431" t="s">
        <v>150</v>
      </c>
      <c r="D958" s="432">
        <v>46199</v>
      </c>
      <c r="E958" s="433" t="s">
        <v>149</v>
      </c>
      <c r="F958" s="434"/>
      <c r="G958" s="434"/>
      <c r="H958" s="434"/>
      <c r="I958" s="434" t="s">
        <v>165</v>
      </c>
      <c r="J958" s="434"/>
      <c r="K958" s="434">
        <v>43441.04</v>
      </c>
      <c r="L958" s="45" t="s">
        <v>33</v>
      </c>
      <c r="M958" s="431">
        <v>514321</v>
      </c>
      <c r="N958" s="431">
        <v>4321</v>
      </c>
      <c r="O958" s="431" t="s">
        <v>4786</v>
      </c>
      <c r="P958" s="435" t="s">
        <v>326</v>
      </c>
      <c r="Q958" s="431" t="s">
        <v>66</v>
      </c>
      <c r="R958" s="436">
        <v>51637.5</v>
      </c>
      <c r="S958" s="436">
        <v>3062</v>
      </c>
      <c r="T958" s="437">
        <f t="shared" si="180"/>
        <v>54699.5</v>
      </c>
      <c r="U958" s="438">
        <v>8</v>
      </c>
      <c r="V958" s="436">
        <v>2282.9899999999998</v>
      </c>
      <c r="W958" s="439">
        <v>95</v>
      </c>
      <c r="X958" s="440"/>
      <c r="Y958" s="439">
        <f t="shared" si="181"/>
        <v>2187.9899999999998</v>
      </c>
      <c r="Z958" s="441">
        <f t="shared" si="182"/>
        <v>4.1736944579018088E-2</v>
      </c>
      <c r="AA958" s="440">
        <v>0</v>
      </c>
      <c r="AB958" s="439">
        <v>-3828.97</v>
      </c>
      <c r="AC958" s="439"/>
      <c r="AD958" s="439" t="s">
        <v>430</v>
      </c>
      <c r="AE958" s="442"/>
      <c r="AF958" s="442">
        <v>0</v>
      </c>
      <c r="AG958" s="439">
        <f t="shared" si="183"/>
        <v>0</v>
      </c>
      <c r="AH958" s="439"/>
      <c r="AI958" s="439">
        <f t="shared" si="184"/>
        <v>0</v>
      </c>
      <c r="AJ958" s="431" t="s">
        <v>149</v>
      </c>
      <c r="AK958" s="431">
        <v>0</v>
      </c>
      <c r="AL958" s="438">
        <v>0</v>
      </c>
      <c r="AM958" s="443">
        <f t="shared" si="185"/>
        <v>0</v>
      </c>
      <c r="AN958" s="443">
        <f t="shared" si="186"/>
        <v>1</v>
      </c>
      <c r="AO958" s="443"/>
      <c r="AP958" s="443"/>
      <c r="AQ958" s="443">
        <f t="shared" si="187"/>
        <v>0</v>
      </c>
      <c r="AR958" s="444" t="str">
        <f>IF(A958="","",VLOOKUP(A958,'Base Sites'!A:B,2,FALSE))</f>
        <v>Valauto Professionnels</v>
      </c>
      <c r="AS958" s="444" t="str">
        <f t="shared" si="188"/>
        <v>VUL</v>
      </c>
      <c r="AT958" s="443"/>
      <c r="AU958" s="445" t="str">
        <f>IF(A958="","",VLOOKUP(L958,'Base Vendeurs'!A:B,2,FALSE))</f>
        <v>Sociétés NORD</v>
      </c>
      <c r="AV958" s="439">
        <f t="shared" si="189"/>
        <v>2282.9899999999998</v>
      </c>
      <c r="AW958" s="441">
        <f t="shared" si="190"/>
        <v>4.1736944579018088E-2</v>
      </c>
      <c r="AX958" s="445" t="str">
        <f t="shared" si="191"/>
        <v>NON</v>
      </c>
      <c r="AY958" s="231">
        <f>+MargesVN[[#This Row],[Total COM]]+MargesVN[[#This Row],[EXT GIE]]+MargesVN[[#This Row],[Forfait immat]]</f>
        <v>0</v>
      </c>
    </row>
    <row r="959" spans="1:51" s="231" customFormat="1" ht="11.25" customHeight="1" x14ac:dyDescent="0.25">
      <c r="A959" s="354">
        <v>20</v>
      </c>
      <c r="B959" s="354" t="s">
        <v>183</v>
      </c>
      <c r="C959" s="354" t="s">
        <v>150</v>
      </c>
      <c r="D959" s="355">
        <v>46129</v>
      </c>
      <c r="E959" s="356">
        <v>46132</v>
      </c>
      <c r="F959" s="357"/>
      <c r="G959" s="357"/>
      <c r="H959" s="357"/>
      <c r="I959" s="357" t="s">
        <v>165</v>
      </c>
      <c r="J959" s="357"/>
      <c r="K959" s="357">
        <v>47407</v>
      </c>
      <c r="L959" s="354" t="s">
        <v>427</v>
      </c>
      <c r="M959" s="354">
        <v>514322</v>
      </c>
      <c r="N959" s="354">
        <v>4322</v>
      </c>
      <c r="O959" s="354" t="s">
        <v>3221</v>
      </c>
      <c r="P959" s="358" t="s">
        <v>3222</v>
      </c>
      <c r="Q959" s="354" t="s">
        <v>67</v>
      </c>
      <c r="R959" s="359">
        <v>41393.1</v>
      </c>
      <c r="S959" s="359">
        <v>3973</v>
      </c>
      <c r="T959" s="360">
        <f t="shared" si="180"/>
        <v>45366.1</v>
      </c>
      <c r="U959" s="361">
        <v>9</v>
      </c>
      <c r="V959" s="359">
        <v>1170.45</v>
      </c>
      <c r="W959" s="362">
        <v>95</v>
      </c>
      <c r="X959" s="363"/>
      <c r="Y959" s="362">
        <f t="shared" si="181"/>
        <v>1075.45</v>
      </c>
      <c r="Z959" s="364">
        <f t="shared" si="182"/>
        <v>2.5800101838156689E-2</v>
      </c>
      <c r="AA959" s="363">
        <v>0</v>
      </c>
      <c r="AB959" s="362">
        <v>-2000</v>
      </c>
      <c r="AC959" s="362"/>
      <c r="AD959" s="362" t="s">
        <v>2024</v>
      </c>
      <c r="AE959" s="365">
        <v>0.1</v>
      </c>
      <c r="AF959" s="365">
        <v>0.1</v>
      </c>
      <c r="AG959" s="362">
        <f t="shared" si="183"/>
        <v>107.54500000000002</v>
      </c>
      <c r="AH959" s="362"/>
      <c r="AI959" s="362">
        <f t="shared" si="184"/>
        <v>107.54500000000002</v>
      </c>
      <c r="AJ959" s="354" t="s">
        <v>149</v>
      </c>
      <c r="AK959" s="354"/>
      <c r="AL959" s="361"/>
      <c r="AM959" s="366">
        <f t="shared" si="185"/>
        <v>0</v>
      </c>
      <c r="AN959" s="366">
        <f t="shared" si="186"/>
        <v>1</v>
      </c>
      <c r="AO959" s="366"/>
      <c r="AP959" s="366"/>
      <c r="AQ959" s="366">
        <f t="shared" si="187"/>
        <v>0</v>
      </c>
      <c r="AR959" s="367" t="str">
        <f>IF(A959="","",VLOOKUP(A959,'Base Sites'!A:B,2,FALSE))</f>
        <v>Valauto Professionnels</v>
      </c>
      <c r="AS959" s="367" t="str">
        <f t="shared" si="188"/>
        <v>VUL</v>
      </c>
      <c r="AT959" s="366"/>
      <c r="AU959" s="368" t="str">
        <f>IF(A959="","",VLOOKUP(L959,'Base Vendeurs'!A:B,2,FALSE))</f>
        <v>Valauto PRO NORD</v>
      </c>
      <c r="AV959" s="362">
        <f t="shared" si="189"/>
        <v>1170.45</v>
      </c>
      <c r="AW959" s="364">
        <f t="shared" si="190"/>
        <v>2.5800101838156689E-2</v>
      </c>
      <c r="AX959" s="368" t="str">
        <f t="shared" si="191"/>
        <v>NON</v>
      </c>
      <c r="AY959" s="231">
        <f>+MargesVN[[#This Row],[Total COM]]+MargesVN[[#This Row],[EXT GIE]]+MargesVN[[#This Row],[Forfait immat]]</f>
        <v>107.54500000000002</v>
      </c>
    </row>
    <row r="960" spans="1:51" s="231" customFormat="1" ht="11.25" customHeight="1" x14ac:dyDescent="0.25">
      <c r="A960" s="431">
        <v>20</v>
      </c>
      <c r="B960" s="431" t="s">
        <v>163</v>
      </c>
      <c r="C960" s="431" t="s">
        <v>150</v>
      </c>
      <c r="D960" s="432">
        <v>46164</v>
      </c>
      <c r="E960" s="433">
        <v>46174</v>
      </c>
      <c r="F960" s="434"/>
      <c r="G960" s="434"/>
      <c r="H960" s="434"/>
      <c r="I960" s="434"/>
      <c r="J960" s="434"/>
      <c r="K960" s="434"/>
      <c r="L960" s="431" t="s">
        <v>188</v>
      </c>
      <c r="M960" s="431">
        <v>514325</v>
      </c>
      <c r="N960" s="431">
        <v>4325</v>
      </c>
      <c r="O960" s="431" t="s">
        <v>3976</v>
      </c>
      <c r="P960" s="435" t="s">
        <v>3975</v>
      </c>
      <c r="Q960" s="431" t="s">
        <v>191</v>
      </c>
      <c r="R960" s="436">
        <v>26812.5</v>
      </c>
      <c r="S960" s="436">
        <v>930.83</v>
      </c>
      <c r="T960" s="437">
        <f t="shared" si="180"/>
        <v>27743.33</v>
      </c>
      <c r="U960" s="438">
        <v>32</v>
      </c>
      <c r="V960" s="436">
        <v>505.17</v>
      </c>
      <c r="W960" s="439">
        <v>95</v>
      </c>
      <c r="X960" s="440"/>
      <c r="Y960" s="439">
        <f t="shared" si="181"/>
        <v>410.17</v>
      </c>
      <c r="Z960" s="441">
        <f t="shared" si="182"/>
        <v>1.8208700974252191E-2</v>
      </c>
      <c r="AA960" s="440">
        <v>0</v>
      </c>
      <c r="AB960" s="439">
        <v>0</v>
      </c>
      <c r="AC960" s="439"/>
      <c r="AD960" s="439"/>
      <c r="AE960" s="442">
        <v>0.1</v>
      </c>
      <c r="AF960" s="442">
        <v>0.1</v>
      </c>
      <c r="AG960" s="439">
        <f t="shared" si="183"/>
        <v>41.017000000000003</v>
      </c>
      <c r="AH960" s="439"/>
      <c r="AI960" s="439">
        <f t="shared" si="184"/>
        <v>41.017000000000003</v>
      </c>
      <c r="AJ960" s="431" t="s">
        <v>164</v>
      </c>
      <c r="AK960" s="431"/>
      <c r="AL960" s="438"/>
      <c r="AM960" s="443">
        <f t="shared" si="185"/>
        <v>0</v>
      </c>
      <c r="AN960" s="443">
        <f t="shared" si="186"/>
        <v>1</v>
      </c>
      <c r="AO960" s="443"/>
      <c r="AP960" s="443"/>
      <c r="AQ960" s="443">
        <f t="shared" si="187"/>
        <v>0</v>
      </c>
      <c r="AR960" s="444" t="str">
        <f>IF(A960="","",VLOOKUP(A960,'Base Sites'!A:B,2,FALSE))</f>
        <v>Valauto Professionnels</v>
      </c>
      <c r="AS960" s="444" t="str">
        <f t="shared" si="188"/>
        <v>VUL</v>
      </c>
      <c r="AT960" s="443"/>
      <c r="AU960" s="445" t="str">
        <f>IF(A960="","",VLOOKUP(L960,'Base Vendeurs'!A:B,2,FALSE))</f>
        <v>Sociétés NORD</v>
      </c>
      <c r="AV960" s="439">
        <f t="shared" si="189"/>
        <v>505.17</v>
      </c>
      <c r="AW960" s="441">
        <f t="shared" si="190"/>
        <v>1.8208700974252191E-2</v>
      </c>
      <c r="AX960" s="445" t="str">
        <f t="shared" si="191"/>
        <v>NON</v>
      </c>
      <c r="AY960" s="231">
        <f>+MargesVN[[#This Row],[Total COM]]+MargesVN[[#This Row],[EXT GIE]]+MargesVN[[#This Row],[Forfait immat]]</f>
        <v>41.017000000000003</v>
      </c>
    </row>
    <row r="961" spans="1:51" s="231" customFormat="1" ht="11.25" customHeight="1" x14ac:dyDescent="0.25">
      <c r="A961" s="431">
        <v>20</v>
      </c>
      <c r="B961" s="431" t="s">
        <v>163</v>
      </c>
      <c r="C961" s="431" t="s">
        <v>150</v>
      </c>
      <c r="D961" s="432">
        <v>46168</v>
      </c>
      <c r="E961" s="433">
        <v>46174</v>
      </c>
      <c r="F961" s="434"/>
      <c r="G961" s="434"/>
      <c r="H961" s="434"/>
      <c r="I961" s="434"/>
      <c r="J961" s="434"/>
      <c r="K961" s="434"/>
      <c r="L961" s="431" t="s">
        <v>188</v>
      </c>
      <c r="M961" s="431">
        <v>514326</v>
      </c>
      <c r="N961" s="431">
        <v>4326</v>
      </c>
      <c r="O961" s="431" t="s">
        <v>3977</v>
      </c>
      <c r="P961" s="435" t="s">
        <v>3975</v>
      </c>
      <c r="Q961" s="431" t="s">
        <v>191</v>
      </c>
      <c r="R961" s="436">
        <v>26812.5</v>
      </c>
      <c r="S961" s="436">
        <v>930.83</v>
      </c>
      <c r="T961" s="437">
        <f t="shared" si="180"/>
        <v>27743.33</v>
      </c>
      <c r="U961" s="438">
        <v>36</v>
      </c>
      <c r="V961" s="436">
        <v>505.17</v>
      </c>
      <c r="W961" s="439">
        <v>95</v>
      </c>
      <c r="X961" s="440"/>
      <c r="Y961" s="439">
        <f t="shared" si="181"/>
        <v>410.17</v>
      </c>
      <c r="Z961" s="441">
        <f t="shared" si="182"/>
        <v>1.8208700974252191E-2</v>
      </c>
      <c r="AA961" s="440">
        <v>0</v>
      </c>
      <c r="AB961" s="439">
        <v>0</v>
      </c>
      <c r="AC961" s="439"/>
      <c r="AD961" s="439"/>
      <c r="AE961" s="442">
        <v>0.1</v>
      </c>
      <c r="AF961" s="442">
        <v>0.1</v>
      </c>
      <c r="AG961" s="439">
        <f t="shared" si="183"/>
        <v>41.017000000000003</v>
      </c>
      <c r="AH961" s="439"/>
      <c r="AI961" s="439">
        <f t="shared" si="184"/>
        <v>41.017000000000003</v>
      </c>
      <c r="AJ961" s="431" t="s">
        <v>164</v>
      </c>
      <c r="AK961" s="431"/>
      <c r="AL961" s="438"/>
      <c r="AM961" s="443">
        <f t="shared" si="185"/>
        <v>0</v>
      </c>
      <c r="AN961" s="443">
        <f t="shared" si="186"/>
        <v>1</v>
      </c>
      <c r="AO961" s="443"/>
      <c r="AP961" s="443"/>
      <c r="AQ961" s="443">
        <f t="shared" si="187"/>
        <v>0</v>
      </c>
      <c r="AR961" s="444" t="str">
        <f>IF(A961="","",VLOOKUP(A961,'Base Sites'!A:B,2,FALSE))</f>
        <v>Valauto Professionnels</v>
      </c>
      <c r="AS961" s="444" t="str">
        <f t="shared" si="188"/>
        <v>VUL</v>
      </c>
      <c r="AT961" s="443"/>
      <c r="AU961" s="445" t="str">
        <f>IF(A961="","",VLOOKUP(L961,'Base Vendeurs'!A:B,2,FALSE))</f>
        <v>Sociétés NORD</v>
      </c>
      <c r="AV961" s="439">
        <f t="shared" si="189"/>
        <v>505.17</v>
      </c>
      <c r="AW961" s="441">
        <f t="shared" si="190"/>
        <v>1.8208700974252191E-2</v>
      </c>
      <c r="AX961" s="445" t="str">
        <f t="shared" si="191"/>
        <v>NON</v>
      </c>
      <c r="AY961" s="231">
        <f>+MargesVN[[#This Row],[Total COM]]+MargesVN[[#This Row],[EXT GIE]]+MargesVN[[#This Row],[Forfait immat]]</f>
        <v>41.017000000000003</v>
      </c>
    </row>
    <row r="962" spans="1:51" s="231" customFormat="1" ht="11.25" customHeight="1" x14ac:dyDescent="0.25">
      <c r="A962" s="431">
        <v>20</v>
      </c>
      <c r="B962" s="431" t="s">
        <v>163</v>
      </c>
      <c r="C962" s="431" t="s">
        <v>150</v>
      </c>
      <c r="D962" s="432">
        <v>46168</v>
      </c>
      <c r="E962" s="433">
        <v>46174</v>
      </c>
      <c r="F962" s="434"/>
      <c r="G962" s="434"/>
      <c r="H962" s="434"/>
      <c r="I962" s="434"/>
      <c r="J962" s="434"/>
      <c r="K962" s="434"/>
      <c r="L962" s="431" t="s">
        <v>188</v>
      </c>
      <c r="M962" s="431">
        <v>514327</v>
      </c>
      <c r="N962" s="431">
        <v>4327</v>
      </c>
      <c r="O962" s="431" t="s">
        <v>3974</v>
      </c>
      <c r="P962" s="435" t="s">
        <v>3975</v>
      </c>
      <c r="Q962" s="431" t="s">
        <v>191</v>
      </c>
      <c r="R962" s="436">
        <v>26812.5</v>
      </c>
      <c r="S962" s="436">
        <v>930.83</v>
      </c>
      <c r="T962" s="437">
        <f t="shared" si="180"/>
        <v>27743.33</v>
      </c>
      <c r="U962" s="438">
        <v>35</v>
      </c>
      <c r="V962" s="436">
        <v>505.17</v>
      </c>
      <c r="W962" s="439">
        <v>95</v>
      </c>
      <c r="X962" s="440"/>
      <c r="Y962" s="439">
        <f t="shared" si="181"/>
        <v>410.17</v>
      </c>
      <c r="Z962" s="441">
        <f t="shared" si="182"/>
        <v>1.8208700974252191E-2</v>
      </c>
      <c r="AA962" s="440">
        <v>0</v>
      </c>
      <c r="AB962" s="439">
        <v>0</v>
      </c>
      <c r="AC962" s="439"/>
      <c r="AD962" s="439"/>
      <c r="AE962" s="442">
        <v>0.1</v>
      </c>
      <c r="AF962" s="442">
        <v>0.1</v>
      </c>
      <c r="AG962" s="439">
        <f t="shared" si="183"/>
        <v>41.017000000000003</v>
      </c>
      <c r="AH962" s="439"/>
      <c r="AI962" s="439">
        <f t="shared" si="184"/>
        <v>41.017000000000003</v>
      </c>
      <c r="AJ962" s="431" t="s">
        <v>164</v>
      </c>
      <c r="AK962" s="431"/>
      <c r="AL962" s="438"/>
      <c r="AM962" s="443">
        <f t="shared" si="185"/>
        <v>0</v>
      </c>
      <c r="AN962" s="443">
        <f t="shared" si="186"/>
        <v>1</v>
      </c>
      <c r="AO962" s="443"/>
      <c r="AP962" s="443"/>
      <c r="AQ962" s="443">
        <f t="shared" si="187"/>
        <v>0</v>
      </c>
      <c r="AR962" s="444" t="str">
        <f>IF(A962="","",VLOOKUP(A962,'Base Sites'!A:B,2,FALSE))</f>
        <v>Valauto Professionnels</v>
      </c>
      <c r="AS962" s="444" t="str">
        <f t="shared" si="188"/>
        <v>VUL</v>
      </c>
      <c r="AT962" s="443"/>
      <c r="AU962" s="445" t="str">
        <f>IF(A962="","",VLOOKUP(L962,'Base Vendeurs'!A:B,2,FALSE))</f>
        <v>Sociétés NORD</v>
      </c>
      <c r="AV962" s="439">
        <f t="shared" si="189"/>
        <v>505.17</v>
      </c>
      <c r="AW962" s="441">
        <f t="shared" si="190"/>
        <v>1.8208700974252191E-2</v>
      </c>
      <c r="AX962" s="445" t="str">
        <f t="shared" si="191"/>
        <v>NON</v>
      </c>
      <c r="AY962" s="231">
        <f>+MargesVN[[#This Row],[Total COM]]+MargesVN[[#This Row],[EXT GIE]]+MargesVN[[#This Row],[Forfait immat]]</f>
        <v>41.017000000000003</v>
      </c>
    </row>
    <row r="963" spans="1:51" s="231" customFormat="1" ht="11.25" customHeight="1" x14ac:dyDescent="0.25">
      <c r="A963" s="401">
        <v>20</v>
      </c>
      <c r="B963" s="401" t="s">
        <v>163</v>
      </c>
      <c r="C963" s="401" t="s">
        <v>150</v>
      </c>
      <c r="D963" s="402">
        <v>46164</v>
      </c>
      <c r="E963" s="403">
        <v>46167</v>
      </c>
      <c r="F963" s="404"/>
      <c r="G963" s="404"/>
      <c r="H963" s="404"/>
      <c r="I963" s="404"/>
      <c r="J963" s="404"/>
      <c r="K963" s="404">
        <v>0</v>
      </c>
      <c r="L963" s="401" t="s">
        <v>188</v>
      </c>
      <c r="M963" s="401">
        <v>514330</v>
      </c>
      <c r="N963" s="401">
        <v>4330</v>
      </c>
      <c r="O963" s="401" t="s">
        <v>3984</v>
      </c>
      <c r="P963" s="405" t="s">
        <v>3981</v>
      </c>
      <c r="Q963" s="401" t="s">
        <v>191</v>
      </c>
      <c r="R963" s="406">
        <v>30182.5</v>
      </c>
      <c r="S963" s="406">
        <v>931</v>
      </c>
      <c r="T963" s="407">
        <f t="shared" si="180"/>
        <v>31113.5</v>
      </c>
      <c r="U963" s="408">
        <v>32</v>
      </c>
      <c r="V963" s="406">
        <v>555.73</v>
      </c>
      <c r="W963" s="409">
        <v>95</v>
      </c>
      <c r="X963" s="410"/>
      <c r="Y963" s="409">
        <f t="shared" si="181"/>
        <v>460.73</v>
      </c>
      <c r="Z963" s="411">
        <f t="shared" si="182"/>
        <v>1.786137850129365E-2</v>
      </c>
      <c r="AA963" s="410">
        <v>0</v>
      </c>
      <c r="AB963" s="409">
        <v>0</v>
      </c>
      <c r="AC963" s="409"/>
      <c r="AD963" s="409"/>
      <c r="AE963" s="412">
        <v>0.1</v>
      </c>
      <c r="AF963" s="412">
        <v>0.1</v>
      </c>
      <c r="AG963" s="409">
        <f t="shared" si="183"/>
        <v>46.073000000000008</v>
      </c>
      <c r="AH963" s="409"/>
      <c r="AI963" s="409">
        <f t="shared" si="184"/>
        <v>46.073000000000008</v>
      </c>
      <c r="AJ963" s="401" t="s">
        <v>164</v>
      </c>
      <c r="AK963" s="401">
        <v>1</v>
      </c>
      <c r="AL963" s="408" t="s">
        <v>293</v>
      </c>
      <c r="AM963" s="413">
        <f t="shared" si="185"/>
        <v>1</v>
      </c>
      <c r="AN963" s="413">
        <f t="shared" si="186"/>
        <v>1</v>
      </c>
      <c r="AO963" s="413"/>
      <c r="AP963" s="413"/>
      <c r="AQ963" s="413">
        <f t="shared" si="187"/>
        <v>1</v>
      </c>
      <c r="AR963" s="414" t="str">
        <f>IF(A963="","",VLOOKUP(A963,'Base Sites'!A:B,2,FALSE))</f>
        <v>Valauto Professionnels</v>
      </c>
      <c r="AS963" s="414" t="str">
        <f t="shared" si="188"/>
        <v>VUL</v>
      </c>
      <c r="AT963" s="413"/>
      <c r="AU963" s="415" t="str">
        <f>IF(A963="","",VLOOKUP(L963,'Base Vendeurs'!A:B,2,FALSE))</f>
        <v>Sociétés NORD</v>
      </c>
      <c r="AV963" s="409">
        <f t="shared" si="189"/>
        <v>555.73</v>
      </c>
      <c r="AW963" s="411">
        <f t="shared" si="190"/>
        <v>1.786137850129365E-2</v>
      </c>
      <c r="AX963" s="415" t="str">
        <f t="shared" si="191"/>
        <v>NON</v>
      </c>
      <c r="AY963" s="231">
        <f>+MargesVN[[#This Row],[Total COM]]+MargesVN[[#This Row],[EXT GIE]]+MargesVN[[#This Row],[Forfait immat]]</f>
        <v>47.073000000000008</v>
      </c>
    </row>
    <row r="964" spans="1:51" s="231" customFormat="1" ht="11.25" customHeight="1" x14ac:dyDescent="0.25">
      <c r="A964" s="401">
        <v>20</v>
      </c>
      <c r="B964" s="401" t="s">
        <v>163</v>
      </c>
      <c r="C964" s="401" t="s">
        <v>150</v>
      </c>
      <c r="D964" s="402">
        <v>46164</v>
      </c>
      <c r="E964" s="403">
        <v>46167</v>
      </c>
      <c r="F964" s="404"/>
      <c r="G964" s="404"/>
      <c r="H964" s="404"/>
      <c r="I964" s="404"/>
      <c r="J964" s="404"/>
      <c r="K964" s="404">
        <v>0</v>
      </c>
      <c r="L964" s="401" t="s">
        <v>188</v>
      </c>
      <c r="M964" s="401">
        <v>514331</v>
      </c>
      <c r="N964" s="401">
        <v>4331</v>
      </c>
      <c r="O964" s="401" t="s">
        <v>3980</v>
      </c>
      <c r="P964" s="405" t="s">
        <v>3981</v>
      </c>
      <c r="Q964" s="401" t="s">
        <v>191</v>
      </c>
      <c r="R964" s="406">
        <v>26812.5</v>
      </c>
      <c r="S964" s="406">
        <v>931</v>
      </c>
      <c r="T964" s="407">
        <f t="shared" si="180"/>
        <v>27743.5</v>
      </c>
      <c r="U964" s="408">
        <v>32</v>
      </c>
      <c r="V964" s="406">
        <v>505.17</v>
      </c>
      <c r="W964" s="409">
        <v>95</v>
      </c>
      <c r="X964" s="410"/>
      <c r="Y964" s="409">
        <f t="shared" si="181"/>
        <v>410.17</v>
      </c>
      <c r="Z964" s="411">
        <f t="shared" si="182"/>
        <v>1.8208589399318759E-2</v>
      </c>
      <c r="AA964" s="410">
        <v>0</v>
      </c>
      <c r="AB964" s="409">
        <v>0</v>
      </c>
      <c r="AC964" s="409"/>
      <c r="AD964" s="409"/>
      <c r="AE964" s="412">
        <v>0.1</v>
      </c>
      <c r="AF964" s="412">
        <v>0.1</v>
      </c>
      <c r="AG964" s="409">
        <f t="shared" si="183"/>
        <v>41.017000000000003</v>
      </c>
      <c r="AH964" s="409"/>
      <c r="AI964" s="409">
        <f t="shared" si="184"/>
        <v>41.017000000000003</v>
      </c>
      <c r="AJ964" s="401" t="s">
        <v>164</v>
      </c>
      <c r="AK964" s="401">
        <v>1</v>
      </c>
      <c r="AL964" s="408" t="s">
        <v>293</v>
      </c>
      <c r="AM964" s="413">
        <f t="shared" si="185"/>
        <v>1</v>
      </c>
      <c r="AN964" s="413">
        <f t="shared" si="186"/>
        <v>1</v>
      </c>
      <c r="AO964" s="413"/>
      <c r="AP964" s="413"/>
      <c r="AQ964" s="413">
        <f t="shared" si="187"/>
        <v>1</v>
      </c>
      <c r="AR964" s="414" t="str">
        <f>IF(A964="","",VLOOKUP(A964,'Base Sites'!A:B,2,FALSE))</f>
        <v>Valauto Professionnels</v>
      </c>
      <c r="AS964" s="414" t="str">
        <f t="shared" si="188"/>
        <v>VUL</v>
      </c>
      <c r="AT964" s="413"/>
      <c r="AU964" s="415" t="str">
        <f>IF(A964="","",VLOOKUP(L964,'Base Vendeurs'!A:B,2,FALSE))</f>
        <v>Sociétés NORD</v>
      </c>
      <c r="AV964" s="409">
        <f t="shared" si="189"/>
        <v>505.17</v>
      </c>
      <c r="AW964" s="411">
        <f t="shared" si="190"/>
        <v>1.8208589399318759E-2</v>
      </c>
      <c r="AX964" s="415" t="str">
        <f t="shared" si="191"/>
        <v>NON</v>
      </c>
      <c r="AY964" s="231">
        <f>+MargesVN[[#This Row],[Total COM]]+MargesVN[[#This Row],[EXT GIE]]+MargesVN[[#This Row],[Forfait immat]]</f>
        <v>42.017000000000003</v>
      </c>
    </row>
    <row r="965" spans="1:51" s="231" customFormat="1" ht="11.25" customHeight="1" x14ac:dyDescent="0.25">
      <c r="A965" s="401">
        <v>20</v>
      </c>
      <c r="B965" s="401" t="s">
        <v>163</v>
      </c>
      <c r="C965" s="401" t="s">
        <v>150</v>
      </c>
      <c r="D965" s="402">
        <v>46164</v>
      </c>
      <c r="E965" s="403">
        <v>46167</v>
      </c>
      <c r="F965" s="404"/>
      <c r="G965" s="404"/>
      <c r="H965" s="404"/>
      <c r="I965" s="404"/>
      <c r="J965" s="404"/>
      <c r="K965" s="404">
        <v>0</v>
      </c>
      <c r="L965" s="401" t="s">
        <v>188</v>
      </c>
      <c r="M965" s="401">
        <v>514332</v>
      </c>
      <c r="N965" s="401">
        <v>4332</v>
      </c>
      <c r="O965" s="401" t="s">
        <v>3989</v>
      </c>
      <c r="P965" s="405" t="s">
        <v>3981</v>
      </c>
      <c r="Q965" s="401" t="s">
        <v>191</v>
      </c>
      <c r="R965" s="406">
        <v>26812.5</v>
      </c>
      <c r="S965" s="406">
        <v>931</v>
      </c>
      <c r="T965" s="407">
        <f t="shared" si="180"/>
        <v>27743.5</v>
      </c>
      <c r="U965" s="408">
        <v>32</v>
      </c>
      <c r="V965" s="406">
        <v>505.18</v>
      </c>
      <c r="W965" s="409">
        <v>95</v>
      </c>
      <c r="X965" s="410"/>
      <c r="Y965" s="409">
        <f t="shared" si="181"/>
        <v>410.18</v>
      </c>
      <c r="Z965" s="411">
        <f t="shared" si="182"/>
        <v>1.820894984410763E-2</v>
      </c>
      <c r="AA965" s="410">
        <v>0</v>
      </c>
      <c r="AB965" s="409">
        <v>0</v>
      </c>
      <c r="AC965" s="409"/>
      <c r="AD965" s="409"/>
      <c r="AE965" s="412">
        <v>0.1</v>
      </c>
      <c r="AF965" s="412">
        <v>0.1</v>
      </c>
      <c r="AG965" s="409">
        <f t="shared" si="183"/>
        <v>41.018000000000001</v>
      </c>
      <c r="AH965" s="409"/>
      <c r="AI965" s="409">
        <f t="shared" si="184"/>
        <v>41.018000000000001</v>
      </c>
      <c r="AJ965" s="401" t="s">
        <v>164</v>
      </c>
      <c r="AK965" s="401">
        <v>1</v>
      </c>
      <c r="AL965" s="408" t="s">
        <v>293</v>
      </c>
      <c r="AM965" s="413">
        <f t="shared" si="185"/>
        <v>1</v>
      </c>
      <c r="AN965" s="413">
        <f t="shared" si="186"/>
        <v>1</v>
      </c>
      <c r="AO965" s="413"/>
      <c r="AP965" s="413"/>
      <c r="AQ965" s="413">
        <f t="shared" si="187"/>
        <v>1</v>
      </c>
      <c r="AR965" s="414" t="str">
        <f>IF(A965="","",VLOOKUP(A965,'Base Sites'!A:B,2,FALSE))</f>
        <v>Valauto Professionnels</v>
      </c>
      <c r="AS965" s="414" t="str">
        <f t="shared" si="188"/>
        <v>VUL</v>
      </c>
      <c r="AT965" s="413"/>
      <c r="AU965" s="415" t="str">
        <f>IF(A965="","",VLOOKUP(L965,'Base Vendeurs'!A:B,2,FALSE))</f>
        <v>Sociétés NORD</v>
      </c>
      <c r="AV965" s="409">
        <f t="shared" si="189"/>
        <v>505.18</v>
      </c>
      <c r="AW965" s="411">
        <f t="shared" si="190"/>
        <v>1.820894984410763E-2</v>
      </c>
      <c r="AX965" s="415" t="str">
        <f t="shared" si="191"/>
        <v>NON</v>
      </c>
      <c r="AY965" s="231">
        <f>+MargesVN[[#This Row],[Total COM]]+MargesVN[[#This Row],[EXT GIE]]+MargesVN[[#This Row],[Forfait immat]]</f>
        <v>42.018000000000001</v>
      </c>
    </row>
    <row r="966" spans="1:51" s="231" customFormat="1" ht="11.25" customHeight="1" x14ac:dyDescent="0.25">
      <c r="A966" s="401">
        <v>20</v>
      </c>
      <c r="B966" s="401" t="s">
        <v>163</v>
      </c>
      <c r="C966" s="401" t="s">
        <v>150</v>
      </c>
      <c r="D966" s="402">
        <v>46164</v>
      </c>
      <c r="E966" s="403">
        <v>46168</v>
      </c>
      <c r="F966" s="404"/>
      <c r="G966" s="404"/>
      <c r="H966" s="404"/>
      <c r="I966" s="404"/>
      <c r="J966" s="404"/>
      <c r="K966" s="404"/>
      <c r="L966" s="401" t="s">
        <v>188</v>
      </c>
      <c r="M966" s="401">
        <v>514334</v>
      </c>
      <c r="N966" s="401">
        <v>4334</v>
      </c>
      <c r="O966" s="401" t="s">
        <v>3978</v>
      </c>
      <c r="P966" s="405" t="s">
        <v>3979</v>
      </c>
      <c r="Q966" s="401" t="s">
        <v>191</v>
      </c>
      <c r="R966" s="406">
        <v>26812.5</v>
      </c>
      <c r="S966" s="406">
        <v>930.83</v>
      </c>
      <c r="T966" s="407">
        <f t="shared" si="180"/>
        <v>27743.33</v>
      </c>
      <c r="U966" s="408">
        <v>32</v>
      </c>
      <c r="V966" s="406">
        <v>511.01</v>
      </c>
      <c r="W966" s="409">
        <v>95</v>
      </c>
      <c r="X966" s="410"/>
      <c r="Y966" s="409">
        <f t="shared" si="181"/>
        <v>416.01</v>
      </c>
      <c r="Z966" s="411">
        <f t="shared" si="182"/>
        <v>1.8419202020810044E-2</v>
      </c>
      <c r="AA966" s="410">
        <v>0</v>
      </c>
      <c r="AB966" s="409">
        <v>0</v>
      </c>
      <c r="AC966" s="409"/>
      <c r="AD966" s="409"/>
      <c r="AE966" s="412">
        <v>0.1</v>
      </c>
      <c r="AF966" s="412">
        <v>0.1</v>
      </c>
      <c r="AG966" s="409">
        <f t="shared" si="183"/>
        <v>41.600999999999999</v>
      </c>
      <c r="AH966" s="409"/>
      <c r="AI966" s="409">
        <f t="shared" si="184"/>
        <v>41.600999999999999</v>
      </c>
      <c r="AJ966" s="401" t="s">
        <v>164</v>
      </c>
      <c r="AK966" s="401">
        <v>1</v>
      </c>
      <c r="AL966" s="408" t="s">
        <v>293</v>
      </c>
      <c r="AM966" s="413">
        <f t="shared" si="185"/>
        <v>1</v>
      </c>
      <c r="AN966" s="413">
        <f t="shared" si="186"/>
        <v>1</v>
      </c>
      <c r="AO966" s="413"/>
      <c r="AP966" s="413"/>
      <c r="AQ966" s="413">
        <f t="shared" si="187"/>
        <v>1</v>
      </c>
      <c r="AR966" s="414" t="str">
        <f>IF(A966="","",VLOOKUP(A966,'Base Sites'!A:B,2,FALSE))</f>
        <v>Valauto Professionnels</v>
      </c>
      <c r="AS966" s="414" t="str">
        <f t="shared" si="188"/>
        <v>VUL</v>
      </c>
      <c r="AT966" s="413"/>
      <c r="AU966" s="415" t="str">
        <f>IF(A966="","",VLOOKUP(L966,'Base Vendeurs'!A:B,2,FALSE))</f>
        <v>Sociétés NORD</v>
      </c>
      <c r="AV966" s="409">
        <f t="shared" si="189"/>
        <v>511.01</v>
      </c>
      <c r="AW966" s="411">
        <f t="shared" si="190"/>
        <v>1.8419202020810044E-2</v>
      </c>
      <c r="AX966" s="415" t="str">
        <f t="shared" si="191"/>
        <v>NON</v>
      </c>
      <c r="AY966" s="231">
        <f>+MargesVN[[#This Row],[Total COM]]+MargesVN[[#This Row],[EXT GIE]]+MargesVN[[#This Row],[Forfait immat]]</f>
        <v>42.600999999999999</v>
      </c>
    </row>
    <row r="967" spans="1:51" s="231" customFormat="1" ht="11.25" customHeight="1" x14ac:dyDescent="0.25">
      <c r="A967" s="431">
        <v>20</v>
      </c>
      <c r="B967" s="431" t="s">
        <v>163</v>
      </c>
      <c r="C967" s="431" t="s">
        <v>150</v>
      </c>
      <c r="D967" s="432">
        <v>46175</v>
      </c>
      <c r="E967" s="433">
        <v>46183</v>
      </c>
      <c r="F967" s="434"/>
      <c r="G967" s="434"/>
      <c r="H967" s="434"/>
      <c r="I967" s="434"/>
      <c r="J967" s="434"/>
      <c r="K967" s="434"/>
      <c r="L967" s="431" t="s">
        <v>188</v>
      </c>
      <c r="M967" s="431">
        <v>514335</v>
      </c>
      <c r="N967" s="431">
        <v>4335</v>
      </c>
      <c r="O967" s="431" t="s">
        <v>4774</v>
      </c>
      <c r="P967" s="435" t="s">
        <v>3979</v>
      </c>
      <c r="Q967" s="431" t="s">
        <v>191</v>
      </c>
      <c r="R967" s="436">
        <v>26812.5</v>
      </c>
      <c r="S967" s="436">
        <v>930.83</v>
      </c>
      <c r="T967" s="437">
        <f t="shared" si="180"/>
        <v>27743.33</v>
      </c>
      <c r="U967" s="438">
        <v>43</v>
      </c>
      <c r="V967" s="436">
        <v>511.01</v>
      </c>
      <c r="W967" s="439">
        <v>95</v>
      </c>
      <c r="X967" s="440"/>
      <c r="Y967" s="439">
        <f t="shared" si="181"/>
        <v>416.01</v>
      </c>
      <c r="Z967" s="441">
        <f t="shared" si="182"/>
        <v>1.8419202020810044E-2</v>
      </c>
      <c r="AA967" s="440">
        <v>0</v>
      </c>
      <c r="AB967" s="439">
        <v>0</v>
      </c>
      <c r="AC967" s="439"/>
      <c r="AD967" s="439"/>
      <c r="AE967" s="442">
        <v>0.1</v>
      </c>
      <c r="AF967" s="442">
        <v>0.1</v>
      </c>
      <c r="AG967" s="439">
        <f t="shared" si="183"/>
        <v>41.600999999999999</v>
      </c>
      <c r="AH967" s="439"/>
      <c r="AI967" s="439">
        <f t="shared" si="184"/>
        <v>41.600999999999999</v>
      </c>
      <c r="AJ967" s="431" t="s">
        <v>164</v>
      </c>
      <c r="AK967" s="431"/>
      <c r="AL967" s="438"/>
      <c r="AM967" s="443">
        <f t="shared" si="185"/>
        <v>0</v>
      </c>
      <c r="AN967" s="443">
        <f t="shared" si="186"/>
        <v>1</v>
      </c>
      <c r="AO967" s="443"/>
      <c r="AP967" s="443"/>
      <c r="AQ967" s="443">
        <f t="shared" si="187"/>
        <v>0</v>
      </c>
      <c r="AR967" s="444" t="str">
        <f>IF(A967="","",VLOOKUP(A967,'Base Sites'!A:B,2,FALSE))</f>
        <v>Valauto Professionnels</v>
      </c>
      <c r="AS967" s="444" t="str">
        <f t="shared" si="188"/>
        <v>VUL</v>
      </c>
      <c r="AT967" s="443"/>
      <c r="AU967" s="445" t="str">
        <f>IF(A967="","",VLOOKUP(L967,'Base Vendeurs'!A:B,2,FALSE))</f>
        <v>Sociétés NORD</v>
      </c>
      <c r="AV967" s="439">
        <f t="shared" si="189"/>
        <v>511.01</v>
      </c>
      <c r="AW967" s="441">
        <f t="shared" si="190"/>
        <v>1.8419202020810044E-2</v>
      </c>
      <c r="AX967" s="445" t="str">
        <f t="shared" si="191"/>
        <v>NON</v>
      </c>
      <c r="AY967" s="231">
        <f>+MargesVN[[#This Row],[Total COM]]+MargesVN[[#This Row],[EXT GIE]]+MargesVN[[#This Row],[Forfait immat]]</f>
        <v>41.600999999999999</v>
      </c>
    </row>
    <row r="968" spans="1:51" s="231" customFormat="1" ht="11.25" customHeight="1" x14ac:dyDescent="0.25">
      <c r="A968" s="431">
        <v>20</v>
      </c>
      <c r="B968" s="431" t="s">
        <v>183</v>
      </c>
      <c r="C968" s="431" t="s">
        <v>150</v>
      </c>
      <c r="D968" s="432">
        <v>46176</v>
      </c>
      <c r="E968" s="433">
        <v>46185</v>
      </c>
      <c r="F968" s="434"/>
      <c r="G968" s="434"/>
      <c r="H968" s="434"/>
      <c r="I968" s="434" t="s">
        <v>165</v>
      </c>
      <c r="J968" s="434"/>
      <c r="K968" s="434">
        <v>30773.57</v>
      </c>
      <c r="L968" s="431" t="s">
        <v>188</v>
      </c>
      <c r="M968" s="431">
        <v>514336</v>
      </c>
      <c r="N968" s="431">
        <v>4336</v>
      </c>
      <c r="O968" s="431" t="s">
        <v>4771</v>
      </c>
      <c r="P968" s="435" t="s">
        <v>3979</v>
      </c>
      <c r="Q968" s="431" t="s">
        <v>191</v>
      </c>
      <c r="R968" s="436">
        <v>28862.5</v>
      </c>
      <c r="S968" s="436">
        <v>1101.67</v>
      </c>
      <c r="T968" s="437">
        <f t="shared" si="180"/>
        <v>29964.17</v>
      </c>
      <c r="U968" s="438">
        <v>44</v>
      </c>
      <c r="V968" s="436">
        <v>544.20000000000005</v>
      </c>
      <c r="W968" s="439">
        <v>95</v>
      </c>
      <c r="X968" s="440"/>
      <c r="Y968" s="439">
        <f t="shared" si="181"/>
        <v>449.20000000000005</v>
      </c>
      <c r="Z968" s="441">
        <f t="shared" si="182"/>
        <v>1.8161691113086065E-2</v>
      </c>
      <c r="AA968" s="440">
        <v>0</v>
      </c>
      <c r="AB968" s="439">
        <v>0</v>
      </c>
      <c r="AC968" s="439"/>
      <c r="AD968" s="439" t="s">
        <v>5152</v>
      </c>
      <c r="AE968" s="442">
        <v>0.1</v>
      </c>
      <c r="AF968" s="442">
        <v>0.1</v>
      </c>
      <c r="AG968" s="439">
        <f t="shared" si="183"/>
        <v>44.920000000000009</v>
      </c>
      <c r="AH968" s="439"/>
      <c r="AI968" s="439">
        <f t="shared" si="184"/>
        <v>44.920000000000009</v>
      </c>
      <c r="AJ968" s="431" t="s">
        <v>164</v>
      </c>
      <c r="AK968" s="431"/>
      <c r="AL968" s="438"/>
      <c r="AM968" s="443">
        <f t="shared" si="185"/>
        <v>0</v>
      </c>
      <c r="AN968" s="443">
        <f t="shared" si="186"/>
        <v>1</v>
      </c>
      <c r="AO968" s="443"/>
      <c r="AP968" s="443"/>
      <c r="AQ968" s="443">
        <f t="shared" si="187"/>
        <v>0</v>
      </c>
      <c r="AR968" s="444" t="str">
        <f>IF(A968="","",VLOOKUP(A968,'Base Sites'!A:B,2,FALSE))</f>
        <v>Valauto Professionnels</v>
      </c>
      <c r="AS968" s="444" t="str">
        <f t="shared" si="188"/>
        <v>VUL</v>
      </c>
      <c r="AT968" s="443"/>
      <c r="AU968" s="445" t="str">
        <f>IF(A968="","",VLOOKUP(L968,'Base Vendeurs'!A:B,2,FALSE))</f>
        <v>Sociétés NORD</v>
      </c>
      <c r="AV968" s="439">
        <f t="shared" si="189"/>
        <v>544.20000000000005</v>
      </c>
      <c r="AW968" s="441">
        <f t="shared" si="190"/>
        <v>1.8161691113086065E-2</v>
      </c>
      <c r="AX968" s="445" t="str">
        <f t="shared" si="191"/>
        <v>NON</v>
      </c>
      <c r="AY968" s="231">
        <f>+MargesVN[[#This Row],[Total COM]]+MargesVN[[#This Row],[EXT GIE]]+MargesVN[[#This Row],[Forfait immat]]</f>
        <v>44.920000000000009</v>
      </c>
    </row>
    <row r="969" spans="1:51" s="231" customFormat="1" ht="11.25" customHeight="1" x14ac:dyDescent="0.25">
      <c r="A969" s="431">
        <v>20</v>
      </c>
      <c r="B969" s="431" t="s">
        <v>163</v>
      </c>
      <c r="C969" s="431" t="s">
        <v>150</v>
      </c>
      <c r="D969" s="432">
        <v>46174</v>
      </c>
      <c r="E969" s="433">
        <v>46176</v>
      </c>
      <c r="F969" s="434"/>
      <c r="G969" s="434"/>
      <c r="H969" s="434"/>
      <c r="I969" s="434"/>
      <c r="J969" s="434"/>
      <c r="K969" s="434">
        <v>0</v>
      </c>
      <c r="L969" s="431" t="s">
        <v>188</v>
      </c>
      <c r="M969" s="431">
        <v>514337</v>
      </c>
      <c r="N969" s="431">
        <v>4337</v>
      </c>
      <c r="O969" s="431" t="s">
        <v>4775</v>
      </c>
      <c r="P969" s="435" t="s">
        <v>4776</v>
      </c>
      <c r="Q969" s="431" t="s">
        <v>191</v>
      </c>
      <c r="R969" s="436">
        <v>32632.5</v>
      </c>
      <c r="S969" s="436">
        <v>0</v>
      </c>
      <c r="T969" s="437">
        <f t="shared" si="180"/>
        <v>32632.5</v>
      </c>
      <c r="U969" s="438">
        <v>47</v>
      </c>
      <c r="V969" s="436">
        <v>584.48</v>
      </c>
      <c r="W969" s="439">
        <v>95</v>
      </c>
      <c r="X969" s="440"/>
      <c r="Y969" s="439">
        <f t="shared" si="181"/>
        <v>489.48</v>
      </c>
      <c r="Z969" s="441">
        <f t="shared" si="182"/>
        <v>1.7910978319160348E-2</v>
      </c>
      <c r="AA969" s="440">
        <v>0</v>
      </c>
      <c r="AB969" s="439">
        <v>0</v>
      </c>
      <c r="AC969" s="439"/>
      <c r="AD969" s="439"/>
      <c r="AE969" s="442">
        <v>0.1</v>
      </c>
      <c r="AF969" s="442">
        <v>0.1</v>
      </c>
      <c r="AG969" s="439">
        <f t="shared" si="183"/>
        <v>48.948000000000008</v>
      </c>
      <c r="AH969" s="439"/>
      <c r="AI969" s="439">
        <f t="shared" si="184"/>
        <v>48.948000000000008</v>
      </c>
      <c r="AJ969" s="431" t="s">
        <v>164</v>
      </c>
      <c r="AK969" s="431"/>
      <c r="AL969" s="438"/>
      <c r="AM969" s="443">
        <f t="shared" si="185"/>
        <v>0</v>
      </c>
      <c r="AN969" s="443">
        <f t="shared" si="186"/>
        <v>1</v>
      </c>
      <c r="AO969" s="443"/>
      <c r="AP969" s="443"/>
      <c r="AQ969" s="443">
        <f t="shared" si="187"/>
        <v>0</v>
      </c>
      <c r="AR969" s="444" t="str">
        <f>IF(A969="","",VLOOKUP(A969,'Base Sites'!A:B,2,FALSE))</f>
        <v>Valauto Professionnels</v>
      </c>
      <c r="AS969" s="444" t="str">
        <f t="shared" si="188"/>
        <v>VUL</v>
      </c>
      <c r="AT969" s="443"/>
      <c r="AU969" s="445" t="str">
        <f>IF(A969="","",VLOOKUP(L969,'Base Vendeurs'!A:B,2,FALSE))</f>
        <v>Sociétés NORD</v>
      </c>
      <c r="AV969" s="439">
        <f t="shared" si="189"/>
        <v>584.48</v>
      </c>
      <c r="AW969" s="441">
        <f t="shared" si="190"/>
        <v>1.7910978319160348E-2</v>
      </c>
      <c r="AX969" s="445" t="str">
        <f t="shared" si="191"/>
        <v>NON</v>
      </c>
      <c r="AY969" s="231">
        <f>+MargesVN[[#This Row],[Total COM]]+MargesVN[[#This Row],[EXT GIE]]+MargesVN[[#This Row],[Forfait immat]]</f>
        <v>48.948000000000008</v>
      </c>
    </row>
    <row r="970" spans="1:51" s="231" customFormat="1" ht="11.25" customHeight="1" x14ac:dyDescent="0.25">
      <c r="A970" s="431">
        <v>20</v>
      </c>
      <c r="B970" s="431" t="s">
        <v>163</v>
      </c>
      <c r="C970" s="431" t="s">
        <v>150</v>
      </c>
      <c r="D970" s="432">
        <v>46174</v>
      </c>
      <c r="E970" s="433">
        <v>46177</v>
      </c>
      <c r="F970" s="434"/>
      <c r="G970" s="434"/>
      <c r="H970" s="434"/>
      <c r="I970" s="434"/>
      <c r="J970" s="434"/>
      <c r="K970" s="434">
        <v>0</v>
      </c>
      <c r="L970" s="431" t="s">
        <v>188</v>
      </c>
      <c r="M970" s="431">
        <v>514338</v>
      </c>
      <c r="N970" s="431">
        <v>4338</v>
      </c>
      <c r="O970" s="431" t="s">
        <v>4777</v>
      </c>
      <c r="P970" s="435" t="s">
        <v>4776</v>
      </c>
      <c r="Q970" s="431" t="s">
        <v>191</v>
      </c>
      <c r="R970" s="436">
        <v>26812.5</v>
      </c>
      <c r="S970" s="436">
        <v>930.83</v>
      </c>
      <c r="T970" s="437">
        <f t="shared" si="180"/>
        <v>27743.33</v>
      </c>
      <c r="U970" s="438">
        <v>42</v>
      </c>
      <c r="V970" s="436">
        <v>511.01</v>
      </c>
      <c r="W970" s="439">
        <v>95</v>
      </c>
      <c r="X970" s="440"/>
      <c r="Y970" s="439">
        <f t="shared" si="181"/>
        <v>416.01</v>
      </c>
      <c r="Z970" s="441">
        <f t="shared" si="182"/>
        <v>1.8419202020810044E-2</v>
      </c>
      <c r="AA970" s="440">
        <v>0</v>
      </c>
      <c r="AB970" s="439">
        <v>0</v>
      </c>
      <c r="AC970" s="439"/>
      <c r="AD970" s="439"/>
      <c r="AE970" s="442">
        <v>0.1</v>
      </c>
      <c r="AF970" s="442">
        <v>0.1</v>
      </c>
      <c r="AG970" s="439">
        <f t="shared" si="183"/>
        <v>41.600999999999999</v>
      </c>
      <c r="AH970" s="439"/>
      <c r="AI970" s="439">
        <f t="shared" si="184"/>
        <v>41.600999999999999</v>
      </c>
      <c r="AJ970" s="431" t="s">
        <v>164</v>
      </c>
      <c r="AK970" s="431"/>
      <c r="AL970" s="438"/>
      <c r="AM970" s="443">
        <f t="shared" si="185"/>
        <v>0</v>
      </c>
      <c r="AN970" s="443">
        <f t="shared" si="186"/>
        <v>1</v>
      </c>
      <c r="AO970" s="443"/>
      <c r="AP970" s="443"/>
      <c r="AQ970" s="443">
        <f t="shared" si="187"/>
        <v>0</v>
      </c>
      <c r="AR970" s="444" t="str">
        <f>IF(A970="","",VLOOKUP(A970,'Base Sites'!A:B,2,FALSE))</f>
        <v>Valauto Professionnels</v>
      </c>
      <c r="AS970" s="444" t="str">
        <f t="shared" si="188"/>
        <v>VUL</v>
      </c>
      <c r="AT970" s="443"/>
      <c r="AU970" s="445" t="str">
        <f>IF(A970="","",VLOOKUP(L970,'Base Vendeurs'!A:B,2,FALSE))</f>
        <v>Sociétés NORD</v>
      </c>
      <c r="AV970" s="439">
        <f t="shared" si="189"/>
        <v>511.01</v>
      </c>
      <c r="AW970" s="441">
        <f t="shared" si="190"/>
        <v>1.8419202020810044E-2</v>
      </c>
      <c r="AX970" s="445" t="str">
        <f t="shared" si="191"/>
        <v>NON</v>
      </c>
      <c r="AY970" s="231">
        <f>+MargesVN[[#This Row],[Total COM]]+MargesVN[[#This Row],[EXT GIE]]+MargesVN[[#This Row],[Forfait immat]]</f>
        <v>41.600999999999999</v>
      </c>
    </row>
    <row r="971" spans="1:51" s="231" customFormat="1" ht="11.25" customHeight="1" x14ac:dyDescent="0.25">
      <c r="A971" s="431">
        <v>20</v>
      </c>
      <c r="B971" s="431" t="s">
        <v>163</v>
      </c>
      <c r="C971" s="431" t="s">
        <v>150</v>
      </c>
      <c r="D971" s="432">
        <v>46175</v>
      </c>
      <c r="E971" s="433">
        <v>46178</v>
      </c>
      <c r="F971" s="434"/>
      <c r="G971" s="434"/>
      <c r="H971" s="434"/>
      <c r="I971" s="434"/>
      <c r="J971" s="434"/>
      <c r="K971" s="434">
        <v>0</v>
      </c>
      <c r="L971" s="431" t="s">
        <v>188</v>
      </c>
      <c r="M971" s="431">
        <v>514339</v>
      </c>
      <c r="N971" s="431">
        <v>4339</v>
      </c>
      <c r="O971" s="431" t="s">
        <v>4778</v>
      </c>
      <c r="P971" s="435" t="s">
        <v>4776</v>
      </c>
      <c r="Q971" s="431" t="s">
        <v>191</v>
      </c>
      <c r="R971" s="436">
        <v>26812.5</v>
      </c>
      <c r="S971" s="436">
        <v>930.83</v>
      </c>
      <c r="T971" s="437">
        <f t="shared" si="180"/>
        <v>27743.33</v>
      </c>
      <c r="U971" s="438">
        <v>42</v>
      </c>
      <c r="V971" s="436">
        <v>511.01</v>
      </c>
      <c r="W971" s="439">
        <v>95</v>
      </c>
      <c r="X971" s="440"/>
      <c r="Y971" s="439">
        <f t="shared" si="181"/>
        <v>416.01</v>
      </c>
      <c r="Z971" s="441">
        <f t="shared" si="182"/>
        <v>1.8419202020810044E-2</v>
      </c>
      <c r="AA971" s="440">
        <v>0</v>
      </c>
      <c r="AB971" s="439">
        <v>0</v>
      </c>
      <c r="AC971" s="439"/>
      <c r="AD971" s="439"/>
      <c r="AE971" s="442">
        <v>0.1</v>
      </c>
      <c r="AF971" s="442">
        <v>0.1</v>
      </c>
      <c r="AG971" s="439">
        <f t="shared" si="183"/>
        <v>41.600999999999999</v>
      </c>
      <c r="AH971" s="439"/>
      <c r="AI971" s="439">
        <f t="shared" si="184"/>
        <v>41.600999999999999</v>
      </c>
      <c r="AJ971" s="431" t="s">
        <v>164</v>
      </c>
      <c r="AK971" s="431"/>
      <c r="AL971" s="438"/>
      <c r="AM971" s="443">
        <f t="shared" si="185"/>
        <v>0</v>
      </c>
      <c r="AN971" s="443">
        <f t="shared" si="186"/>
        <v>1</v>
      </c>
      <c r="AO971" s="443"/>
      <c r="AP971" s="443"/>
      <c r="AQ971" s="443">
        <f t="shared" si="187"/>
        <v>0</v>
      </c>
      <c r="AR971" s="444" t="str">
        <f>IF(A971="","",VLOOKUP(A971,'Base Sites'!A:B,2,FALSE))</f>
        <v>Valauto Professionnels</v>
      </c>
      <c r="AS971" s="444" t="str">
        <f t="shared" si="188"/>
        <v>VUL</v>
      </c>
      <c r="AT971" s="443"/>
      <c r="AU971" s="445" t="str">
        <f>IF(A971="","",VLOOKUP(L971,'Base Vendeurs'!A:B,2,FALSE))</f>
        <v>Sociétés NORD</v>
      </c>
      <c r="AV971" s="439">
        <f t="shared" si="189"/>
        <v>511.01</v>
      </c>
      <c r="AW971" s="441">
        <f t="shared" si="190"/>
        <v>1.8419202020810044E-2</v>
      </c>
      <c r="AX971" s="445" t="str">
        <f t="shared" si="191"/>
        <v>NON</v>
      </c>
      <c r="AY971" s="231">
        <f>+MargesVN[[#This Row],[Total COM]]+MargesVN[[#This Row],[EXT GIE]]+MargesVN[[#This Row],[Forfait immat]]</f>
        <v>41.600999999999999</v>
      </c>
    </row>
    <row r="972" spans="1:51" s="231" customFormat="1" ht="11.25" customHeight="1" x14ac:dyDescent="0.25">
      <c r="A972" s="431">
        <v>20</v>
      </c>
      <c r="B972" s="431" t="s">
        <v>163</v>
      </c>
      <c r="C972" s="431" t="s">
        <v>150</v>
      </c>
      <c r="D972" s="432">
        <v>46168</v>
      </c>
      <c r="E972" s="433">
        <v>46174</v>
      </c>
      <c r="F972" s="434"/>
      <c r="G972" s="434"/>
      <c r="H972" s="434"/>
      <c r="I972" s="434"/>
      <c r="J972" s="434"/>
      <c r="K972" s="434"/>
      <c r="L972" s="431" t="s">
        <v>188</v>
      </c>
      <c r="M972" s="431">
        <v>514340</v>
      </c>
      <c r="N972" s="431">
        <v>4340</v>
      </c>
      <c r="O972" s="431" t="s">
        <v>3988</v>
      </c>
      <c r="P972" s="435" t="s">
        <v>3970</v>
      </c>
      <c r="Q972" s="431" t="s">
        <v>191</v>
      </c>
      <c r="R972" s="436">
        <v>26812.5</v>
      </c>
      <c r="S972" s="436">
        <v>930.83</v>
      </c>
      <c r="T972" s="437">
        <f t="shared" si="180"/>
        <v>27743.33</v>
      </c>
      <c r="U972" s="438">
        <v>36</v>
      </c>
      <c r="V972" s="436">
        <v>505.17</v>
      </c>
      <c r="W972" s="439">
        <v>95</v>
      </c>
      <c r="X972" s="440"/>
      <c r="Y972" s="439">
        <f t="shared" si="181"/>
        <v>410.17</v>
      </c>
      <c r="Z972" s="441">
        <f t="shared" si="182"/>
        <v>1.8208700974252191E-2</v>
      </c>
      <c r="AA972" s="440">
        <v>0</v>
      </c>
      <c r="AB972" s="439">
        <v>0</v>
      </c>
      <c r="AC972" s="439"/>
      <c r="AD972" s="439"/>
      <c r="AE972" s="442">
        <v>0.1</v>
      </c>
      <c r="AF972" s="442">
        <v>0.1</v>
      </c>
      <c r="AG972" s="439">
        <f t="shared" si="183"/>
        <v>41.017000000000003</v>
      </c>
      <c r="AH972" s="439"/>
      <c r="AI972" s="439">
        <f t="shared" si="184"/>
        <v>41.017000000000003</v>
      </c>
      <c r="AJ972" s="431" t="s">
        <v>164</v>
      </c>
      <c r="AK972" s="431"/>
      <c r="AL972" s="438"/>
      <c r="AM972" s="443">
        <f t="shared" si="185"/>
        <v>0</v>
      </c>
      <c r="AN972" s="443">
        <f t="shared" si="186"/>
        <v>1</v>
      </c>
      <c r="AO972" s="443"/>
      <c r="AP972" s="443"/>
      <c r="AQ972" s="443">
        <f t="shared" si="187"/>
        <v>0</v>
      </c>
      <c r="AR972" s="444" t="str">
        <f>IF(A972="","",VLOOKUP(A972,'Base Sites'!A:B,2,FALSE))</f>
        <v>Valauto Professionnels</v>
      </c>
      <c r="AS972" s="444" t="str">
        <f t="shared" si="188"/>
        <v>VUL</v>
      </c>
      <c r="AT972" s="443"/>
      <c r="AU972" s="445" t="str">
        <f>IF(A972="","",VLOOKUP(L972,'Base Vendeurs'!A:B,2,FALSE))</f>
        <v>Sociétés NORD</v>
      </c>
      <c r="AV972" s="439">
        <f t="shared" si="189"/>
        <v>505.17</v>
      </c>
      <c r="AW972" s="441">
        <f t="shared" si="190"/>
        <v>1.8208700974252191E-2</v>
      </c>
      <c r="AX972" s="445" t="str">
        <f t="shared" si="191"/>
        <v>NON</v>
      </c>
      <c r="AY972" s="231">
        <f>+MargesVN[[#This Row],[Total COM]]+MargesVN[[#This Row],[EXT GIE]]+MargesVN[[#This Row],[Forfait immat]]</f>
        <v>41.017000000000003</v>
      </c>
    </row>
    <row r="973" spans="1:51" s="231" customFormat="1" ht="11.25" customHeight="1" x14ac:dyDescent="0.25">
      <c r="A973" s="431">
        <v>20</v>
      </c>
      <c r="B973" s="431" t="s">
        <v>163</v>
      </c>
      <c r="C973" s="431" t="s">
        <v>150</v>
      </c>
      <c r="D973" s="432">
        <v>46168</v>
      </c>
      <c r="E973" s="433">
        <v>46174</v>
      </c>
      <c r="F973" s="434"/>
      <c r="G973" s="434"/>
      <c r="H973" s="434"/>
      <c r="I973" s="434"/>
      <c r="J973" s="434"/>
      <c r="K973" s="434"/>
      <c r="L973" s="431" t="s">
        <v>188</v>
      </c>
      <c r="M973" s="431">
        <v>514341</v>
      </c>
      <c r="N973" s="431">
        <v>4341</v>
      </c>
      <c r="O973" s="431" t="s">
        <v>3969</v>
      </c>
      <c r="P973" s="435" t="s">
        <v>3970</v>
      </c>
      <c r="Q973" s="431" t="s">
        <v>191</v>
      </c>
      <c r="R973" s="436">
        <v>26812.5</v>
      </c>
      <c r="S973" s="436">
        <v>930.83</v>
      </c>
      <c r="T973" s="437">
        <f t="shared" si="180"/>
        <v>27743.33</v>
      </c>
      <c r="U973" s="438">
        <v>36</v>
      </c>
      <c r="V973" s="436">
        <v>505.17</v>
      </c>
      <c r="W973" s="439">
        <v>95</v>
      </c>
      <c r="X973" s="440"/>
      <c r="Y973" s="439">
        <f t="shared" si="181"/>
        <v>410.17</v>
      </c>
      <c r="Z973" s="441">
        <f t="shared" si="182"/>
        <v>1.8208700974252191E-2</v>
      </c>
      <c r="AA973" s="440">
        <v>0</v>
      </c>
      <c r="AB973" s="439">
        <v>0</v>
      </c>
      <c r="AC973" s="439"/>
      <c r="AD973" s="439"/>
      <c r="AE973" s="442">
        <v>0.1</v>
      </c>
      <c r="AF973" s="442">
        <v>0.1</v>
      </c>
      <c r="AG973" s="439">
        <f t="shared" si="183"/>
        <v>41.017000000000003</v>
      </c>
      <c r="AH973" s="439"/>
      <c r="AI973" s="439">
        <f t="shared" si="184"/>
        <v>41.017000000000003</v>
      </c>
      <c r="AJ973" s="431" t="s">
        <v>164</v>
      </c>
      <c r="AK973" s="431"/>
      <c r="AL973" s="438"/>
      <c r="AM973" s="443">
        <f t="shared" si="185"/>
        <v>0</v>
      </c>
      <c r="AN973" s="443">
        <f t="shared" si="186"/>
        <v>1</v>
      </c>
      <c r="AO973" s="443"/>
      <c r="AP973" s="443"/>
      <c r="AQ973" s="443">
        <f t="shared" si="187"/>
        <v>0</v>
      </c>
      <c r="AR973" s="444" t="str">
        <f>IF(A973="","",VLOOKUP(A973,'Base Sites'!A:B,2,FALSE))</f>
        <v>Valauto Professionnels</v>
      </c>
      <c r="AS973" s="444" t="str">
        <f t="shared" si="188"/>
        <v>VUL</v>
      </c>
      <c r="AT973" s="443"/>
      <c r="AU973" s="445" t="str">
        <f>IF(A973="","",VLOOKUP(L973,'Base Vendeurs'!A:B,2,FALSE))</f>
        <v>Sociétés NORD</v>
      </c>
      <c r="AV973" s="439">
        <f t="shared" si="189"/>
        <v>505.17</v>
      </c>
      <c r="AW973" s="441">
        <f t="shared" si="190"/>
        <v>1.8208700974252191E-2</v>
      </c>
      <c r="AX973" s="445" t="str">
        <f t="shared" si="191"/>
        <v>NON</v>
      </c>
      <c r="AY973" s="231">
        <f>+MargesVN[[#This Row],[Total COM]]+MargesVN[[#This Row],[EXT GIE]]+MargesVN[[#This Row],[Forfait immat]]</f>
        <v>41.017000000000003</v>
      </c>
    </row>
    <row r="974" spans="1:51" s="231" customFormat="1" ht="11.25" customHeight="1" x14ac:dyDescent="0.25">
      <c r="A974" s="431">
        <v>20</v>
      </c>
      <c r="B974" s="431" t="s">
        <v>163</v>
      </c>
      <c r="C974" s="431" t="s">
        <v>150</v>
      </c>
      <c r="D974" s="432">
        <v>46168</v>
      </c>
      <c r="E974" s="433">
        <v>46174</v>
      </c>
      <c r="F974" s="434"/>
      <c r="G974" s="434"/>
      <c r="H974" s="434"/>
      <c r="I974" s="434"/>
      <c r="J974" s="434"/>
      <c r="K974" s="434"/>
      <c r="L974" s="431" t="s">
        <v>188</v>
      </c>
      <c r="M974" s="431">
        <v>514342</v>
      </c>
      <c r="N974" s="431">
        <v>4342</v>
      </c>
      <c r="O974" s="431" t="s">
        <v>3986</v>
      </c>
      <c r="P974" s="435" t="s">
        <v>3970</v>
      </c>
      <c r="Q974" s="431" t="s">
        <v>191</v>
      </c>
      <c r="R974" s="436">
        <v>26812.5</v>
      </c>
      <c r="S974" s="436">
        <v>930.83</v>
      </c>
      <c r="T974" s="437">
        <f t="shared" si="180"/>
        <v>27743.33</v>
      </c>
      <c r="U974" s="438">
        <v>36</v>
      </c>
      <c r="V974" s="436">
        <v>505.17</v>
      </c>
      <c r="W974" s="439">
        <v>95</v>
      </c>
      <c r="X974" s="440"/>
      <c r="Y974" s="439">
        <f t="shared" si="181"/>
        <v>410.17</v>
      </c>
      <c r="Z974" s="441">
        <f t="shared" si="182"/>
        <v>1.8208700974252191E-2</v>
      </c>
      <c r="AA974" s="440">
        <v>0</v>
      </c>
      <c r="AB974" s="439">
        <v>0</v>
      </c>
      <c r="AC974" s="439"/>
      <c r="AD974" s="439"/>
      <c r="AE974" s="442">
        <v>0.1</v>
      </c>
      <c r="AF974" s="442">
        <v>0.1</v>
      </c>
      <c r="AG974" s="439">
        <f t="shared" si="183"/>
        <v>41.017000000000003</v>
      </c>
      <c r="AH974" s="439"/>
      <c r="AI974" s="439">
        <f t="shared" si="184"/>
        <v>41.017000000000003</v>
      </c>
      <c r="AJ974" s="431" t="s">
        <v>164</v>
      </c>
      <c r="AK974" s="431"/>
      <c r="AL974" s="438"/>
      <c r="AM974" s="443">
        <f t="shared" si="185"/>
        <v>0</v>
      </c>
      <c r="AN974" s="443">
        <f t="shared" si="186"/>
        <v>1</v>
      </c>
      <c r="AO974" s="443"/>
      <c r="AP974" s="443"/>
      <c r="AQ974" s="443">
        <f t="shared" si="187"/>
        <v>0</v>
      </c>
      <c r="AR974" s="444" t="str">
        <f>IF(A974="","",VLOOKUP(A974,'Base Sites'!A:B,2,FALSE))</f>
        <v>Valauto Professionnels</v>
      </c>
      <c r="AS974" s="444" t="str">
        <f t="shared" si="188"/>
        <v>VUL</v>
      </c>
      <c r="AT974" s="443"/>
      <c r="AU974" s="445" t="str">
        <f>IF(A974="","",VLOOKUP(L974,'Base Vendeurs'!A:B,2,FALSE))</f>
        <v>Sociétés NORD</v>
      </c>
      <c r="AV974" s="439">
        <f t="shared" si="189"/>
        <v>505.17</v>
      </c>
      <c r="AW974" s="441">
        <f t="shared" si="190"/>
        <v>1.8208700974252191E-2</v>
      </c>
      <c r="AX974" s="445" t="str">
        <f t="shared" si="191"/>
        <v>NON</v>
      </c>
      <c r="AY974" s="231">
        <f>+MargesVN[[#This Row],[Total COM]]+MargesVN[[#This Row],[EXT GIE]]+MargesVN[[#This Row],[Forfait immat]]</f>
        <v>41.017000000000003</v>
      </c>
    </row>
    <row r="975" spans="1:51" s="231" customFormat="1" ht="11.25" customHeight="1" x14ac:dyDescent="0.25">
      <c r="A975" s="431">
        <v>20</v>
      </c>
      <c r="B975" s="431" t="s">
        <v>163</v>
      </c>
      <c r="C975" s="431" t="s">
        <v>150</v>
      </c>
      <c r="D975" s="432">
        <v>46168</v>
      </c>
      <c r="E975" s="433">
        <v>46174</v>
      </c>
      <c r="F975" s="434"/>
      <c r="G975" s="434"/>
      <c r="H975" s="434"/>
      <c r="I975" s="434"/>
      <c r="J975" s="434"/>
      <c r="K975" s="434"/>
      <c r="L975" s="431" t="s">
        <v>188</v>
      </c>
      <c r="M975" s="431">
        <v>514343</v>
      </c>
      <c r="N975" s="431">
        <v>4343</v>
      </c>
      <c r="O975" s="431" t="s">
        <v>3982</v>
      </c>
      <c r="P975" s="435" t="s">
        <v>3983</v>
      </c>
      <c r="Q975" s="431" t="s">
        <v>191</v>
      </c>
      <c r="R975" s="436">
        <v>26812.5</v>
      </c>
      <c r="S975" s="436">
        <v>930.83</v>
      </c>
      <c r="T975" s="437">
        <f t="shared" si="180"/>
        <v>27743.33</v>
      </c>
      <c r="U975" s="438">
        <v>35</v>
      </c>
      <c r="V975" s="436">
        <v>511.01</v>
      </c>
      <c r="W975" s="439">
        <v>95</v>
      </c>
      <c r="X975" s="440"/>
      <c r="Y975" s="439">
        <f t="shared" si="181"/>
        <v>416.01</v>
      </c>
      <c r="Z975" s="441">
        <f t="shared" si="182"/>
        <v>1.8419202020810044E-2</v>
      </c>
      <c r="AA975" s="440">
        <v>0</v>
      </c>
      <c r="AB975" s="439">
        <v>0</v>
      </c>
      <c r="AC975" s="439"/>
      <c r="AD975" s="439"/>
      <c r="AE975" s="442">
        <v>0.1</v>
      </c>
      <c r="AF975" s="442">
        <v>0.1</v>
      </c>
      <c r="AG975" s="439">
        <f t="shared" si="183"/>
        <v>41.600999999999999</v>
      </c>
      <c r="AH975" s="439"/>
      <c r="AI975" s="439">
        <f t="shared" si="184"/>
        <v>41.600999999999999</v>
      </c>
      <c r="AJ975" s="431" t="s">
        <v>164</v>
      </c>
      <c r="AK975" s="431"/>
      <c r="AL975" s="438"/>
      <c r="AM975" s="443">
        <f t="shared" si="185"/>
        <v>0</v>
      </c>
      <c r="AN975" s="443">
        <f t="shared" si="186"/>
        <v>1</v>
      </c>
      <c r="AO975" s="443"/>
      <c r="AP975" s="443"/>
      <c r="AQ975" s="443">
        <f t="shared" si="187"/>
        <v>0</v>
      </c>
      <c r="AR975" s="444" t="str">
        <f>IF(A975="","",VLOOKUP(A975,'Base Sites'!A:B,2,FALSE))</f>
        <v>Valauto Professionnels</v>
      </c>
      <c r="AS975" s="444" t="str">
        <f t="shared" si="188"/>
        <v>VUL</v>
      </c>
      <c r="AT975" s="443"/>
      <c r="AU975" s="445" t="str">
        <f>IF(A975="","",VLOOKUP(L975,'Base Vendeurs'!A:B,2,FALSE))</f>
        <v>Sociétés NORD</v>
      </c>
      <c r="AV975" s="439">
        <f t="shared" si="189"/>
        <v>511.01</v>
      </c>
      <c r="AW975" s="441">
        <f t="shared" si="190"/>
        <v>1.8419202020810044E-2</v>
      </c>
      <c r="AX975" s="445" t="str">
        <f t="shared" si="191"/>
        <v>NON</v>
      </c>
      <c r="AY975" s="231">
        <f>+MargesVN[[#This Row],[Total COM]]+MargesVN[[#This Row],[EXT GIE]]+MargesVN[[#This Row],[Forfait immat]]</f>
        <v>41.600999999999999</v>
      </c>
    </row>
    <row r="976" spans="1:51" s="231" customFormat="1" ht="11.25" customHeight="1" x14ac:dyDescent="0.25">
      <c r="A976" s="431">
        <v>20</v>
      </c>
      <c r="B976" s="431" t="s">
        <v>163</v>
      </c>
      <c r="C976" s="431" t="s">
        <v>150</v>
      </c>
      <c r="D976" s="432">
        <v>46168</v>
      </c>
      <c r="E976" s="433">
        <v>46174</v>
      </c>
      <c r="F976" s="434"/>
      <c r="G976" s="434"/>
      <c r="H976" s="434"/>
      <c r="I976" s="434"/>
      <c r="J976" s="434"/>
      <c r="K976" s="434"/>
      <c r="L976" s="431" t="s">
        <v>188</v>
      </c>
      <c r="M976" s="431">
        <v>514344</v>
      </c>
      <c r="N976" s="431">
        <v>4344</v>
      </c>
      <c r="O976" s="431" t="s">
        <v>3985</v>
      </c>
      <c r="P976" s="435" t="s">
        <v>3983</v>
      </c>
      <c r="Q976" s="431" t="s">
        <v>191</v>
      </c>
      <c r="R976" s="436">
        <v>26812.5</v>
      </c>
      <c r="S976" s="436">
        <v>930.83</v>
      </c>
      <c r="T976" s="437">
        <f t="shared" si="180"/>
        <v>27743.33</v>
      </c>
      <c r="U976" s="438">
        <v>36</v>
      </c>
      <c r="V976" s="436">
        <v>511.01</v>
      </c>
      <c r="W976" s="439">
        <v>95</v>
      </c>
      <c r="X976" s="440"/>
      <c r="Y976" s="439">
        <f t="shared" si="181"/>
        <v>416.01</v>
      </c>
      <c r="Z976" s="441">
        <f t="shared" si="182"/>
        <v>1.8419202020810044E-2</v>
      </c>
      <c r="AA976" s="440">
        <v>0</v>
      </c>
      <c r="AB976" s="439">
        <v>0</v>
      </c>
      <c r="AC976" s="439"/>
      <c r="AD976" s="439"/>
      <c r="AE976" s="442">
        <v>0.1</v>
      </c>
      <c r="AF976" s="442">
        <v>0.1</v>
      </c>
      <c r="AG976" s="439">
        <f t="shared" si="183"/>
        <v>41.600999999999999</v>
      </c>
      <c r="AH976" s="439"/>
      <c r="AI976" s="439">
        <f t="shared" si="184"/>
        <v>41.600999999999999</v>
      </c>
      <c r="AJ976" s="431" t="s">
        <v>164</v>
      </c>
      <c r="AK976" s="431"/>
      <c r="AL976" s="438"/>
      <c r="AM976" s="443">
        <f t="shared" si="185"/>
        <v>0</v>
      </c>
      <c r="AN976" s="443">
        <f t="shared" si="186"/>
        <v>1</v>
      </c>
      <c r="AO976" s="443"/>
      <c r="AP976" s="443"/>
      <c r="AQ976" s="443">
        <f t="shared" si="187"/>
        <v>0</v>
      </c>
      <c r="AR976" s="444" t="str">
        <f>IF(A976="","",VLOOKUP(A976,'Base Sites'!A:B,2,FALSE))</f>
        <v>Valauto Professionnels</v>
      </c>
      <c r="AS976" s="444" t="str">
        <f t="shared" si="188"/>
        <v>VUL</v>
      </c>
      <c r="AT976" s="443"/>
      <c r="AU976" s="445" t="str">
        <f>IF(A976="","",VLOOKUP(L976,'Base Vendeurs'!A:B,2,FALSE))</f>
        <v>Sociétés NORD</v>
      </c>
      <c r="AV976" s="439">
        <f t="shared" si="189"/>
        <v>511.01</v>
      </c>
      <c r="AW976" s="441">
        <f t="shared" si="190"/>
        <v>1.8419202020810044E-2</v>
      </c>
      <c r="AX976" s="445" t="str">
        <f t="shared" si="191"/>
        <v>NON</v>
      </c>
      <c r="AY976" s="231">
        <f>+MargesVN[[#This Row],[Total COM]]+MargesVN[[#This Row],[EXT GIE]]+MargesVN[[#This Row],[Forfait immat]]</f>
        <v>41.600999999999999</v>
      </c>
    </row>
    <row r="977" spans="1:51" s="231" customFormat="1" ht="11.25" customHeight="1" x14ac:dyDescent="0.25">
      <c r="A977" s="401">
        <v>20</v>
      </c>
      <c r="B977" s="401" t="s">
        <v>163</v>
      </c>
      <c r="C977" s="401" t="s">
        <v>150</v>
      </c>
      <c r="D977" s="402">
        <v>46164</v>
      </c>
      <c r="E977" s="403">
        <v>46168</v>
      </c>
      <c r="F977" s="404"/>
      <c r="G977" s="404"/>
      <c r="H977" s="404"/>
      <c r="I977" s="404"/>
      <c r="J977" s="404"/>
      <c r="K977" s="404"/>
      <c r="L977" s="401" t="s">
        <v>188</v>
      </c>
      <c r="M977" s="401">
        <v>514345</v>
      </c>
      <c r="N977" s="401">
        <v>4345</v>
      </c>
      <c r="O977" s="401" t="s">
        <v>3971</v>
      </c>
      <c r="P977" s="405" t="s">
        <v>3972</v>
      </c>
      <c r="Q977" s="401" t="s">
        <v>191</v>
      </c>
      <c r="R977" s="406">
        <v>26812.5</v>
      </c>
      <c r="S977" s="406">
        <v>930.83</v>
      </c>
      <c r="T977" s="407">
        <f t="shared" si="180"/>
        <v>27743.33</v>
      </c>
      <c r="U977" s="408">
        <v>32</v>
      </c>
      <c r="V977" s="406">
        <v>511.01</v>
      </c>
      <c r="W977" s="409">
        <v>95</v>
      </c>
      <c r="X977" s="410"/>
      <c r="Y977" s="409">
        <f t="shared" si="181"/>
        <v>416.01</v>
      </c>
      <c r="Z977" s="411">
        <f t="shared" si="182"/>
        <v>1.8419202020810044E-2</v>
      </c>
      <c r="AA977" s="410">
        <v>0</v>
      </c>
      <c r="AB977" s="409">
        <v>0</v>
      </c>
      <c r="AC977" s="409"/>
      <c r="AD977" s="409"/>
      <c r="AE977" s="412">
        <v>0.1</v>
      </c>
      <c r="AF977" s="412">
        <v>0.1</v>
      </c>
      <c r="AG977" s="409">
        <f t="shared" si="183"/>
        <v>41.600999999999999</v>
      </c>
      <c r="AH977" s="409"/>
      <c r="AI977" s="409">
        <f t="shared" si="184"/>
        <v>41.600999999999999</v>
      </c>
      <c r="AJ977" s="401" t="s">
        <v>164</v>
      </c>
      <c r="AK977" s="401">
        <v>1</v>
      </c>
      <c r="AL977" s="408" t="s">
        <v>293</v>
      </c>
      <c r="AM977" s="413">
        <f t="shared" si="185"/>
        <v>1</v>
      </c>
      <c r="AN977" s="413">
        <f t="shared" si="186"/>
        <v>1</v>
      </c>
      <c r="AO977" s="413"/>
      <c r="AP977" s="413"/>
      <c r="AQ977" s="413">
        <f t="shared" si="187"/>
        <v>1</v>
      </c>
      <c r="AR977" s="414" t="str">
        <f>IF(A977="","",VLOOKUP(A977,'Base Sites'!A:B,2,FALSE))</f>
        <v>Valauto Professionnels</v>
      </c>
      <c r="AS977" s="414" t="str">
        <f t="shared" si="188"/>
        <v>VUL</v>
      </c>
      <c r="AT977" s="413"/>
      <c r="AU977" s="415" t="str">
        <f>IF(A977="","",VLOOKUP(L977,'Base Vendeurs'!A:B,2,FALSE))</f>
        <v>Sociétés NORD</v>
      </c>
      <c r="AV977" s="409">
        <f t="shared" si="189"/>
        <v>511.01</v>
      </c>
      <c r="AW977" s="411">
        <f t="shared" si="190"/>
        <v>1.8419202020810044E-2</v>
      </c>
      <c r="AX977" s="415" t="str">
        <f t="shared" si="191"/>
        <v>NON</v>
      </c>
      <c r="AY977" s="231">
        <f>+MargesVN[[#This Row],[Total COM]]+MargesVN[[#This Row],[EXT GIE]]+MargesVN[[#This Row],[Forfait immat]]</f>
        <v>42.600999999999999</v>
      </c>
    </row>
    <row r="978" spans="1:51" s="231" customFormat="1" ht="11.25" customHeight="1" x14ac:dyDescent="0.25">
      <c r="A978" s="431">
        <v>20</v>
      </c>
      <c r="B978" s="431" t="s">
        <v>163</v>
      </c>
      <c r="C978" s="431" t="s">
        <v>150</v>
      </c>
      <c r="D978" s="432">
        <v>46168</v>
      </c>
      <c r="E978" s="433">
        <v>46174</v>
      </c>
      <c r="F978" s="434"/>
      <c r="G978" s="434"/>
      <c r="H978" s="434"/>
      <c r="I978" s="434"/>
      <c r="J978" s="434"/>
      <c r="K978" s="434">
        <v>0</v>
      </c>
      <c r="L978" s="431" t="s">
        <v>188</v>
      </c>
      <c r="M978" s="431">
        <v>514346</v>
      </c>
      <c r="N978" s="431">
        <v>4346</v>
      </c>
      <c r="O978" s="431" t="s">
        <v>3967</v>
      </c>
      <c r="P978" s="435" t="s">
        <v>3968</v>
      </c>
      <c r="Q978" s="431" t="s">
        <v>191</v>
      </c>
      <c r="R978" s="436">
        <v>26812.5</v>
      </c>
      <c r="S978" s="436">
        <v>930.83</v>
      </c>
      <c r="T978" s="437">
        <f t="shared" si="180"/>
        <v>27743.33</v>
      </c>
      <c r="U978" s="438">
        <v>35</v>
      </c>
      <c r="V978" s="436">
        <v>505.17</v>
      </c>
      <c r="W978" s="439">
        <v>95</v>
      </c>
      <c r="X978" s="440"/>
      <c r="Y978" s="439">
        <f t="shared" si="181"/>
        <v>410.17</v>
      </c>
      <c r="Z978" s="441">
        <f t="shared" si="182"/>
        <v>1.8208700974252191E-2</v>
      </c>
      <c r="AA978" s="440">
        <v>0</v>
      </c>
      <c r="AB978" s="439">
        <v>0</v>
      </c>
      <c r="AC978" s="439"/>
      <c r="AD978" s="439"/>
      <c r="AE978" s="442">
        <v>0.1</v>
      </c>
      <c r="AF978" s="442">
        <v>0.1</v>
      </c>
      <c r="AG978" s="439">
        <f t="shared" si="183"/>
        <v>41.017000000000003</v>
      </c>
      <c r="AH978" s="439"/>
      <c r="AI978" s="439">
        <f t="shared" si="184"/>
        <v>41.017000000000003</v>
      </c>
      <c r="AJ978" s="431" t="s">
        <v>164</v>
      </c>
      <c r="AK978" s="431"/>
      <c r="AL978" s="438"/>
      <c r="AM978" s="443">
        <f t="shared" si="185"/>
        <v>0</v>
      </c>
      <c r="AN978" s="443">
        <f t="shared" si="186"/>
        <v>1</v>
      </c>
      <c r="AO978" s="443"/>
      <c r="AP978" s="443"/>
      <c r="AQ978" s="443">
        <f t="shared" si="187"/>
        <v>0</v>
      </c>
      <c r="AR978" s="444" t="str">
        <f>IF(A978="","",VLOOKUP(A978,'Base Sites'!A:B,2,FALSE))</f>
        <v>Valauto Professionnels</v>
      </c>
      <c r="AS978" s="444" t="str">
        <f t="shared" si="188"/>
        <v>VUL</v>
      </c>
      <c r="AT978" s="443"/>
      <c r="AU978" s="445" t="str">
        <f>IF(A978="","",VLOOKUP(L978,'Base Vendeurs'!A:B,2,FALSE))</f>
        <v>Sociétés NORD</v>
      </c>
      <c r="AV978" s="439">
        <f t="shared" si="189"/>
        <v>505.17</v>
      </c>
      <c r="AW978" s="441">
        <f t="shared" si="190"/>
        <v>1.8208700974252191E-2</v>
      </c>
      <c r="AX978" s="445" t="str">
        <f t="shared" si="191"/>
        <v>NON</v>
      </c>
      <c r="AY978" s="231">
        <f>+MargesVN[[#This Row],[Total COM]]+MargesVN[[#This Row],[EXT GIE]]+MargesVN[[#This Row],[Forfait immat]]</f>
        <v>41.017000000000003</v>
      </c>
    </row>
    <row r="979" spans="1:51" s="231" customFormat="1" ht="11.25" customHeight="1" x14ac:dyDescent="0.25">
      <c r="A979" s="431">
        <v>20</v>
      </c>
      <c r="B979" s="431" t="s">
        <v>163</v>
      </c>
      <c r="C979" s="431" t="s">
        <v>150</v>
      </c>
      <c r="D979" s="432">
        <v>46168</v>
      </c>
      <c r="E979" s="433">
        <v>46174</v>
      </c>
      <c r="F979" s="434"/>
      <c r="G979" s="434"/>
      <c r="H979" s="434"/>
      <c r="I979" s="434"/>
      <c r="J979" s="434"/>
      <c r="K979" s="434">
        <v>0</v>
      </c>
      <c r="L979" s="431" t="s">
        <v>188</v>
      </c>
      <c r="M979" s="431">
        <v>514347</v>
      </c>
      <c r="N979" s="431">
        <v>4347</v>
      </c>
      <c r="O979" s="431" t="s">
        <v>3987</v>
      </c>
      <c r="P979" s="435" t="s">
        <v>3968</v>
      </c>
      <c r="Q979" s="431" t="s">
        <v>191</v>
      </c>
      <c r="R979" s="436">
        <v>26812.5</v>
      </c>
      <c r="S979" s="436">
        <v>930.83</v>
      </c>
      <c r="T979" s="437">
        <f t="shared" si="180"/>
        <v>27743.33</v>
      </c>
      <c r="U979" s="438">
        <v>35</v>
      </c>
      <c r="V979" s="436">
        <v>505.17</v>
      </c>
      <c r="W979" s="439">
        <v>95</v>
      </c>
      <c r="X979" s="440"/>
      <c r="Y979" s="439">
        <f t="shared" si="181"/>
        <v>410.17</v>
      </c>
      <c r="Z979" s="441">
        <f t="shared" si="182"/>
        <v>1.8208700974252191E-2</v>
      </c>
      <c r="AA979" s="440">
        <v>0</v>
      </c>
      <c r="AB979" s="439">
        <v>0</v>
      </c>
      <c r="AC979" s="439"/>
      <c r="AD979" s="439"/>
      <c r="AE979" s="442">
        <v>0.1</v>
      </c>
      <c r="AF979" s="442">
        <v>0.1</v>
      </c>
      <c r="AG979" s="439">
        <f t="shared" si="183"/>
        <v>41.017000000000003</v>
      </c>
      <c r="AH979" s="439"/>
      <c r="AI979" s="439">
        <f t="shared" si="184"/>
        <v>41.017000000000003</v>
      </c>
      <c r="AJ979" s="431" t="s">
        <v>164</v>
      </c>
      <c r="AK979" s="431"/>
      <c r="AL979" s="438"/>
      <c r="AM979" s="443">
        <f t="shared" si="185"/>
        <v>0</v>
      </c>
      <c r="AN979" s="443">
        <f t="shared" si="186"/>
        <v>1</v>
      </c>
      <c r="AO979" s="443"/>
      <c r="AP979" s="443"/>
      <c r="AQ979" s="443">
        <f t="shared" si="187"/>
        <v>0</v>
      </c>
      <c r="AR979" s="444" t="str">
        <f>IF(A979="","",VLOOKUP(A979,'Base Sites'!A:B,2,FALSE))</f>
        <v>Valauto Professionnels</v>
      </c>
      <c r="AS979" s="444" t="str">
        <f t="shared" si="188"/>
        <v>VUL</v>
      </c>
      <c r="AT979" s="443"/>
      <c r="AU979" s="445" t="str">
        <f>IF(A979="","",VLOOKUP(L979,'Base Vendeurs'!A:B,2,FALSE))</f>
        <v>Sociétés NORD</v>
      </c>
      <c r="AV979" s="439">
        <f t="shared" si="189"/>
        <v>505.17</v>
      </c>
      <c r="AW979" s="441">
        <f t="shared" si="190"/>
        <v>1.8208700974252191E-2</v>
      </c>
      <c r="AX979" s="445" t="str">
        <f t="shared" si="191"/>
        <v>NON</v>
      </c>
      <c r="AY979" s="231">
        <f>+MargesVN[[#This Row],[Total COM]]+MargesVN[[#This Row],[EXT GIE]]+MargesVN[[#This Row],[Forfait immat]]</f>
        <v>41.017000000000003</v>
      </c>
    </row>
    <row r="980" spans="1:51" s="231" customFormat="1" ht="11.25" customHeight="1" x14ac:dyDescent="0.25">
      <c r="A980" s="431">
        <v>20</v>
      </c>
      <c r="B980" s="431" t="s">
        <v>163</v>
      </c>
      <c r="C980" s="431" t="s">
        <v>150</v>
      </c>
      <c r="D980" s="432">
        <v>46178</v>
      </c>
      <c r="E980" s="433">
        <v>46181</v>
      </c>
      <c r="F980" s="434"/>
      <c r="G980" s="434"/>
      <c r="H980" s="434"/>
      <c r="I980" s="434"/>
      <c r="J980" s="434"/>
      <c r="K980" s="434"/>
      <c r="L980" s="431" t="s">
        <v>197</v>
      </c>
      <c r="M980" s="431">
        <v>514349</v>
      </c>
      <c r="N980" s="431">
        <v>4349</v>
      </c>
      <c r="O980" s="431" t="s">
        <v>4779</v>
      </c>
      <c r="P980" s="435" t="s">
        <v>4780</v>
      </c>
      <c r="Q980" s="431" t="s">
        <v>66</v>
      </c>
      <c r="R980" s="436">
        <v>54227.5</v>
      </c>
      <c r="S980" s="436">
        <v>2436</v>
      </c>
      <c r="T980" s="437">
        <f t="shared" si="180"/>
        <v>56663.5</v>
      </c>
      <c r="U980" s="438">
        <v>2</v>
      </c>
      <c r="V980" s="436">
        <v>1794.92</v>
      </c>
      <c r="W980" s="439">
        <v>95</v>
      </c>
      <c r="X980" s="440"/>
      <c r="Y980" s="439">
        <f t="shared" si="181"/>
        <v>1699.92</v>
      </c>
      <c r="Z980" s="441">
        <f t="shared" si="182"/>
        <v>3.167682899926761E-2</v>
      </c>
      <c r="AA980" s="440">
        <v>0</v>
      </c>
      <c r="AB980" s="439">
        <v>0</v>
      </c>
      <c r="AC980" s="439"/>
      <c r="AD980" s="439" t="s">
        <v>2849</v>
      </c>
      <c r="AE980" s="442">
        <v>0.1</v>
      </c>
      <c r="AF980" s="442">
        <v>0.1</v>
      </c>
      <c r="AG980" s="439">
        <f t="shared" si="183"/>
        <v>169.99200000000002</v>
      </c>
      <c r="AH980" s="439"/>
      <c r="AI980" s="439">
        <f t="shared" si="184"/>
        <v>169.99200000000002</v>
      </c>
      <c r="AJ980" s="431" t="s">
        <v>164</v>
      </c>
      <c r="AK980" s="431"/>
      <c r="AL980" s="438"/>
      <c r="AM980" s="443">
        <f t="shared" si="185"/>
        <v>0</v>
      </c>
      <c r="AN980" s="443">
        <f t="shared" si="186"/>
        <v>1</v>
      </c>
      <c r="AO980" s="443"/>
      <c r="AP980" s="443"/>
      <c r="AQ980" s="443">
        <f t="shared" si="187"/>
        <v>0</v>
      </c>
      <c r="AR980" s="444" t="str">
        <f>IF(A980="","",VLOOKUP(A980,'Base Sites'!A:B,2,FALSE))</f>
        <v>Valauto Professionnels</v>
      </c>
      <c r="AS980" s="444" t="str">
        <f t="shared" si="188"/>
        <v>VUL</v>
      </c>
      <c r="AT980" s="443"/>
      <c r="AU980" s="445" t="str">
        <f>IF(A980="","",VLOOKUP(L980,'Base Vendeurs'!A:B,2,FALSE))</f>
        <v>Valauto PRO NORD</v>
      </c>
      <c r="AV980" s="439">
        <f t="shared" si="189"/>
        <v>1794.92</v>
      </c>
      <c r="AW980" s="441">
        <f t="shared" si="190"/>
        <v>3.167682899926761E-2</v>
      </c>
      <c r="AX980" s="445" t="str">
        <f t="shared" si="191"/>
        <v>NON</v>
      </c>
      <c r="AY980" s="231">
        <f>+MargesVN[[#This Row],[Total COM]]+MargesVN[[#This Row],[EXT GIE]]+MargesVN[[#This Row],[Forfait immat]]</f>
        <v>169.99200000000002</v>
      </c>
    </row>
    <row r="981" spans="1:51" s="231" customFormat="1" ht="11.25" customHeight="1" x14ac:dyDescent="0.25">
      <c r="A981" s="401">
        <v>20</v>
      </c>
      <c r="B981" s="401" t="s">
        <v>163</v>
      </c>
      <c r="C981" s="401" t="s">
        <v>150</v>
      </c>
      <c r="D981" s="402">
        <v>46154</v>
      </c>
      <c r="E981" s="403">
        <v>46149</v>
      </c>
      <c r="F981" s="404"/>
      <c r="G981" s="404"/>
      <c r="H981" s="404"/>
      <c r="I981" s="404"/>
      <c r="J981" s="404"/>
      <c r="K981" s="404">
        <v>0</v>
      </c>
      <c r="L981" s="401" t="s">
        <v>197</v>
      </c>
      <c r="M981" s="401">
        <v>514350</v>
      </c>
      <c r="N981" s="401">
        <v>4350</v>
      </c>
      <c r="O981" s="401" t="s">
        <v>4032</v>
      </c>
      <c r="P981" s="405" t="s">
        <v>4033</v>
      </c>
      <c r="Q981" s="401" t="s">
        <v>2395</v>
      </c>
      <c r="R981" s="406">
        <v>48833.1</v>
      </c>
      <c r="S981" s="406">
        <v>1947</v>
      </c>
      <c r="T981" s="407">
        <f t="shared" si="180"/>
        <v>50780.1</v>
      </c>
      <c r="U981" s="408">
        <v>27</v>
      </c>
      <c r="V981" s="406">
        <v>2083.6</v>
      </c>
      <c r="W981" s="409">
        <v>95</v>
      </c>
      <c r="X981" s="410"/>
      <c r="Y981" s="409">
        <f t="shared" si="181"/>
        <v>1988.6</v>
      </c>
      <c r="Z981" s="411">
        <f t="shared" si="182"/>
        <v>4.1031821520635052E-2</v>
      </c>
      <c r="AA981" s="410">
        <v>0</v>
      </c>
      <c r="AB981" s="409">
        <v>-10000</v>
      </c>
      <c r="AC981" s="409"/>
      <c r="AD981" s="409"/>
      <c r="AE981" s="412">
        <v>0.1</v>
      </c>
      <c r="AF981" s="412">
        <v>0.1</v>
      </c>
      <c r="AG981" s="409">
        <f t="shared" si="183"/>
        <v>198.86</v>
      </c>
      <c r="AH981" s="409"/>
      <c r="AI981" s="409">
        <f t="shared" si="184"/>
        <v>198.86</v>
      </c>
      <c r="AJ981" s="401" t="s">
        <v>164</v>
      </c>
      <c r="AK981" s="401"/>
      <c r="AL981" s="408"/>
      <c r="AM981" s="413">
        <f t="shared" si="185"/>
        <v>0</v>
      </c>
      <c r="AN981" s="413">
        <f t="shared" si="186"/>
        <v>1</v>
      </c>
      <c r="AO981" s="413"/>
      <c r="AP981" s="413"/>
      <c r="AQ981" s="413">
        <f t="shared" si="187"/>
        <v>0</v>
      </c>
      <c r="AR981" s="414" t="str">
        <f>IF(A981="","",VLOOKUP(A981,'Base Sites'!A:B,2,FALSE))</f>
        <v>Valauto Professionnels</v>
      </c>
      <c r="AS981" s="414" t="str">
        <f t="shared" si="188"/>
        <v>VUL</v>
      </c>
      <c r="AT981" s="413"/>
      <c r="AU981" s="415" t="str">
        <f>IF(A981="","",VLOOKUP(L981,'Base Vendeurs'!A:B,2,FALSE))</f>
        <v>Valauto PRO NORD</v>
      </c>
      <c r="AV981" s="409">
        <f t="shared" si="189"/>
        <v>2083.6</v>
      </c>
      <c r="AW981" s="411">
        <f t="shared" si="190"/>
        <v>4.1031821520635052E-2</v>
      </c>
      <c r="AX981" s="415" t="str">
        <f t="shared" si="191"/>
        <v>NON</v>
      </c>
      <c r="AY981" s="231">
        <f>+MargesVN[[#This Row],[Total COM]]+MargesVN[[#This Row],[EXT GIE]]+MargesVN[[#This Row],[Forfait immat]]</f>
        <v>198.86</v>
      </c>
    </row>
    <row r="982" spans="1:51" s="231" customFormat="1" ht="11.25" customHeight="1" x14ac:dyDescent="0.25">
      <c r="A982" s="354">
        <v>20</v>
      </c>
      <c r="B982" s="354" t="s">
        <v>163</v>
      </c>
      <c r="C982" s="354" t="s">
        <v>150</v>
      </c>
      <c r="D982" s="355">
        <v>46140</v>
      </c>
      <c r="E982" s="356">
        <v>46142</v>
      </c>
      <c r="F982" s="357"/>
      <c r="G982" s="357"/>
      <c r="H982" s="357"/>
      <c r="I982" s="357"/>
      <c r="J982" s="357"/>
      <c r="K982" s="357"/>
      <c r="L982" s="354" t="s">
        <v>197</v>
      </c>
      <c r="M982" s="354">
        <v>514351</v>
      </c>
      <c r="N982" s="354">
        <v>4351</v>
      </c>
      <c r="O982" s="354" t="s">
        <v>3208</v>
      </c>
      <c r="P982" s="358" t="s">
        <v>3209</v>
      </c>
      <c r="Q982" s="354" t="s">
        <v>66</v>
      </c>
      <c r="R982" s="359">
        <v>56387.5</v>
      </c>
      <c r="S982" s="359">
        <v>4069</v>
      </c>
      <c r="T982" s="360">
        <f t="shared" si="180"/>
        <v>60456.5</v>
      </c>
      <c r="U982" s="361">
        <v>74</v>
      </c>
      <c r="V982" s="359">
        <v>2513.27</v>
      </c>
      <c r="W982" s="362">
        <v>95</v>
      </c>
      <c r="X982" s="363"/>
      <c r="Y982" s="362">
        <f t="shared" si="181"/>
        <v>2418.27</v>
      </c>
      <c r="Z982" s="364">
        <f t="shared" si="182"/>
        <v>4.1571543175671764E-2</v>
      </c>
      <c r="AA982" s="363">
        <v>0</v>
      </c>
      <c r="AB982" s="362">
        <v>0</v>
      </c>
      <c r="AC982" s="362"/>
      <c r="AD982" s="362"/>
      <c r="AE982" s="365">
        <v>0.1</v>
      </c>
      <c r="AF982" s="365">
        <v>0.1</v>
      </c>
      <c r="AG982" s="362">
        <f t="shared" si="183"/>
        <v>241.827</v>
      </c>
      <c r="AH982" s="362"/>
      <c r="AI982" s="362">
        <f t="shared" si="184"/>
        <v>241.827</v>
      </c>
      <c r="AJ982" s="354" t="s">
        <v>164</v>
      </c>
      <c r="AK982" s="354"/>
      <c r="AL982" s="361"/>
      <c r="AM982" s="366">
        <f t="shared" si="185"/>
        <v>0</v>
      </c>
      <c r="AN982" s="366">
        <f t="shared" si="186"/>
        <v>1</v>
      </c>
      <c r="AO982" s="366"/>
      <c r="AP982" s="366"/>
      <c r="AQ982" s="366">
        <f t="shared" si="187"/>
        <v>0</v>
      </c>
      <c r="AR982" s="367" t="str">
        <f>IF(A982="","",VLOOKUP(A982,'Base Sites'!A:B,2,FALSE))</f>
        <v>Valauto Professionnels</v>
      </c>
      <c r="AS982" s="367" t="str">
        <f t="shared" si="188"/>
        <v>VUL</v>
      </c>
      <c r="AT982" s="366"/>
      <c r="AU982" s="368" t="str">
        <f>IF(A982="","",VLOOKUP(L982,'Base Vendeurs'!A:B,2,FALSE))</f>
        <v>Valauto PRO NORD</v>
      </c>
      <c r="AV982" s="362">
        <f t="shared" si="189"/>
        <v>2513.27</v>
      </c>
      <c r="AW982" s="364">
        <f t="shared" si="190"/>
        <v>4.1571543175671764E-2</v>
      </c>
      <c r="AX982" s="368" t="str">
        <f t="shared" si="191"/>
        <v>NON</v>
      </c>
      <c r="AY982" s="231">
        <f>+MargesVN[[#This Row],[Total COM]]+MargesVN[[#This Row],[EXT GIE]]+MargesVN[[#This Row],[Forfait immat]]</f>
        <v>241.827</v>
      </c>
    </row>
    <row r="983" spans="1:51" s="231" customFormat="1" ht="11.25" customHeight="1" x14ac:dyDescent="0.25">
      <c r="A983" s="401">
        <v>20</v>
      </c>
      <c r="B983" s="401" t="s">
        <v>163</v>
      </c>
      <c r="C983" s="401" t="s">
        <v>150</v>
      </c>
      <c r="D983" s="402">
        <v>46170</v>
      </c>
      <c r="E983" s="403">
        <v>46171</v>
      </c>
      <c r="F983" s="404"/>
      <c r="G983" s="404"/>
      <c r="H983" s="404"/>
      <c r="I983" s="404"/>
      <c r="J983" s="404"/>
      <c r="K983" s="404">
        <v>0</v>
      </c>
      <c r="L983" s="401" t="s">
        <v>427</v>
      </c>
      <c r="M983" s="401">
        <v>514353</v>
      </c>
      <c r="N983" s="401">
        <v>4353</v>
      </c>
      <c r="O983" s="401" t="s">
        <v>4028</v>
      </c>
      <c r="P983" s="405" t="s">
        <v>4029</v>
      </c>
      <c r="Q983" s="401" t="s">
        <v>67</v>
      </c>
      <c r="R983" s="406">
        <v>45133.1</v>
      </c>
      <c r="S983" s="406">
        <v>12414</v>
      </c>
      <c r="T983" s="407">
        <f t="shared" si="180"/>
        <v>57547.1</v>
      </c>
      <c r="U983" s="408">
        <v>50</v>
      </c>
      <c r="V983" s="406">
        <v>1966.18</v>
      </c>
      <c r="W983" s="409">
        <v>95</v>
      </c>
      <c r="X983" s="410"/>
      <c r="Y983" s="409">
        <f t="shared" si="181"/>
        <v>1871.18</v>
      </c>
      <c r="Z983" s="411">
        <f t="shared" si="182"/>
        <v>3.4166448005199218E-2</v>
      </c>
      <c r="AA983" s="410">
        <v>0</v>
      </c>
      <c r="AB983" s="409">
        <v>-3000</v>
      </c>
      <c r="AC983" s="409"/>
      <c r="AD983" s="409"/>
      <c r="AE983" s="412">
        <v>0.1</v>
      </c>
      <c r="AF983" s="412">
        <v>0.1</v>
      </c>
      <c r="AG983" s="409">
        <f t="shared" si="183"/>
        <v>187.11800000000002</v>
      </c>
      <c r="AH983" s="409"/>
      <c r="AI983" s="409">
        <f t="shared" si="184"/>
        <v>187.11800000000002</v>
      </c>
      <c r="AJ983" s="401" t="s">
        <v>149</v>
      </c>
      <c r="AK983" s="401"/>
      <c r="AL983" s="408"/>
      <c r="AM983" s="413">
        <f t="shared" si="185"/>
        <v>0</v>
      </c>
      <c r="AN983" s="413">
        <f t="shared" si="186"/>
        <v>1</v>
      </c>
      <c r="AO983" s="413"/>
      <c r="AP983" s="413"/>
      <c r="AQ983" s="413">
        <f t="shared" si="187"/>
        <v>0</v>
      </c>
      <c r="AR983" s="414" t="str">
        <f>IF(A983="","",VLOOKUP(A983,'Base Sites'!A:B,2,FALSE))</f>
        <v>Valauto Professionnels</v>
      </c>
      <c r="AS983" s="414" t="str">
        <f t="shared" si="188"/>
        <v>VUL</v>
      </c>
      <c r="AT983" s="413"/>
      <c r="AU983" s="415" t="str">
        <f>IF(A983="","",VLOOKUP(L983,'Base Vendeurs'!A:B,2,FALSE))</f>
        <v>Valauto PRO NORD</v>
      </c>
      <c r="AV983" s="409">
        <f t="shared" si="189"/>
        <v>1966.18</v>
      </c>
      <c r="AW983" s="411">
        <f t="shared" si="190"/>
        <v>3.4166448005199218E-2</v>
      </c>
      <c r="AX983" s="415" t="str">
        <f t="shared" si="191"/>
        <v>NON</v>
      </c>
      <c r="AY983" s="231">
        <f>+MargesVN[[#This Row],[Total COM]]+MargesVN[[#This Row],[EXT GIE]]+MargesVN[[#This Row],[Forfait immat]]</f>
        <v>187.11800000000002</v>
      </c>
    </row>
    <row r="984" spans="1:51" s="231" customFormat="1" ht="11.25" customHeight="1" x14ac:dyDescent="0.25">
      <c r="A984" s="431">
        <v>20</v>
      </c>
      <c r="B984" s="431" t="s">
        <v>183</v>
      </c>
      <c r="C984" s="431" t="s">
        <v>150</v>
      </c>
      <c r="D984" s="432">
        <v>46198</v>
      </c>
      <c r="E984" s="433">
        <v>46203</v>
      </c>
      <c r="F984" s="434"/>
      <c r="G984" s="434"/>
      <c r="H984" s="434"/>
      <c r="I984" s="434" t="s">
        <v>165</v>
      </c>
      <c r="J984" s="434"/>
      <c r="K984" s="434">
        <v>44212.25</v>
      </c>
      <c r="L984" s="431" t="s">
        <v>33</v>
      </c>
      <c r="M984" s="431">
        <v>514354</v>
      </c>
      <c r="N984" s="431">
        <v>4354</v>
      </c>
      <c r="O984" s="431" t="s">
        <v>4800</v>
      </c>
      <c r="P984" s="435" t="s">
        <v>65</v>
      </c>
      <c r="Q984" s="431" t="s">
        <v>67</v>
      </c>
      <c r="R984" s="436">
        <v>40533.1</v>
      </c>
      <c r="S984" s="436">
        <v>4023</v>
      </c>
      <c r="T984" s="437">
        <f t="shared" si="180"/>
        <v>44556.1</v>
      </c>
      <c r="U984" s="438">
        <v>78</v>
      </c>
      <c r="V984" s="436">
        <v>4431.6899999999996</v>
      </c>
      <c r="W984" s="439">
        <v>95</v>
      </c>
      <c r="X984" s="440"/>
      <c r="Y984" s="439">
        <f t="shared" si="181"/>
        <v>4336.6899999999996</v>
      </c>
      <c r="Z984" s="441">
        <f t="shared" si="182"/>
        <v>9.9463148704666701E-2</v>
      </c>
      <c r="AA984" s="440">
        <v>0</v>
      </c>
      <c r="AB984" s="439">
        <v>-3000</v>
      </c>
      <c r="AC984" s="439"/>
      <c r="AD984" s="439" t="s">
        <v>5162</v>
      </c>
      <c r="AE984" s="442"/>
      <c r="AF984" s="442">
        <v>0</v>
      </c>
      <c r="AG984" s="439">
        <f t="shared" si="183"/>
        <v>0</v>
      </c>
      <c r="AH984" s="439"/>
      <c r="AI984" s="439">
        <f t="shared" si="184"/>
        <v>0</v>
      </c>
      <c r="AJ984" s="431" t="s">
        <v>149</v>
      </c>
      <c r="AK984" s="431"/>
      <c r="AL984" s="438"/>
      <c r="AM984" s="443">
        <f t="shared" si="185"/>
        <v>0</v>
      </c>
      <c r="AN984" s="443">
        <f t="shared" si="186"/>
        <v>1</v>
      </c>
      <c r="AO984" s="443"/>
      <c r="AP984" s="443"/>
      <c r="AQ984" s="443">
        <f t="shared" si="187"/>
        <v>0</v>
      </c>
      <c r="AR984" s="444" t="str">
        <f>IF(A984="","",VLOOKUP(A984,'Base Sites'!A:B,2,FALSE))</f>
        <v>Valauto Professionnels</v>
      </c>
      <c r="AS984" s="444" t="str">
        <f t="shared" si="188"/>
        <v>VUL</v>
      </c>
      <c r="AT984" s="443"/>
      <c r="AU984" s="445" t="str">
        <f>IF(A984="","",VLOOKUP(L984,'Base Vendeurs'!A:B,2,FALSE))</f>
        <v>Sociétés NORD</v>
      </c>
      <c r="AV984" s="439">
        <f t="shared" si="189"/>
        <v>4431.6899999999996</v>
      </c>
      <c r="AW984" s="441">
        <f t="shared" si="190"/>
        <v>9.9463148704666701E-2</v>
      </c>
      <c r="AX984" s="445" t="str">
        <f t="shared" si="191"/>
        <v>NON</v>
      </c>
      <c r="AY984" s="231">
        <f>+MargesVN[[#This Row],[Total COM]]+MargesVN[[#This Row],[EXT GIE]]+MargesVN[[#This Row],[Forfait immat]]</f>
        <v>0</v>
      </c>
    </row>
    <row r="985" spans="1:51" s="231" customFormat="1" ht="11.25" customHeight="1" x14ac:dyDescent="0.25">
      <c r="A985" s="401">
        <v>20</v>
      </c>
      <c r="B985" s="401" t="s">
        <v>163</v>
      </c>
      <c r="C985" s="401" t="s">
        <v>150</v>
      </c>
      <c r="D985" s="402">
        <v>46155</v>
      </c>
      <c r="E985" s="403">
        <v>46157</v>
      </c>
      <c r="F985" s="404"/>
      <c r="G985" s="404"/>
      <c r="H985" s="404"/>
      <c r="I985" s="404"/>
      <c r="J985" s="404"/>
      <c r="K985" s="404">
        <v>0</v>
      </c>
      <c r="L985" s="401" t="s">
        <v>404</v>
      </c>
      <c r="M985" s="401">
        <v>514357</v>
      </c>
      <c r="N985" s="401">
        <v>4357</v>
      </c>
      <c r="O985" s="401" t="s">
        <v>4018</v>
      </c>
      <c r="P985" s="405" t="s">
        <v>4019</v>
      </c>
      <c r="Q985" s="401" t="s">
        <v>67</v>
      </c>
      <c r="R985" s="406">
        <v>44483.1</v>
      </c>
      <c r="S985" s="406">
        <v>6608</v>
      </c>
      <c r="T985" s="407">
        <f t="shared" si="180"/>
        <v>51091.1</v>
      </c>
      <c r="U985" s="408">
        <v>15</v>
      </c>
      <c r="V985" s="406">
        <v>1621.92</v>
      </c>
      <c r="W985" s="409">
        <v>95</v>
      </c>
      <c r="X985" s="410"/>
      <c r="Y985" s="409">
        <f t="shared" si="181"/>
        <v>1526.92</v>
      </c>
      <c r="Z985" s="411">
        <f t="shared" si="182"/>
        <v>3.1745646502032647E-2</v>
      </c>
      <c r="AA985" s="410">
        <v>0</v>
      </c>
      <c r="AB985" s="409">
        <v>-3000</v>
      </c>
      <c r="AC985" s="409"/>
      <c r="AD985" s="409"/>
      <c r="AE985" s="412">
        <v>0.1</v>
      </c>
      <c r="AF985" s="412">
        <v>0.1</v>
      </c>
      <c r="AG985" s="409">
        <f t="shared" si="183"/>
        <v>152.69200000000001</v>
      </c>
      <c r="AH985" s="409"/>
      <c r="AI985" s="409">
        <f t="shared" si="184"/>
        <v>152.69200000000001</v>
      </c>
      <c r="AJ985" s="401" t="s">
        <v>164</v>
      </c>
      <c r="AK985" s="401"/>
      <c r="AL985" s="408"/>
      <c r="AM985" s="413">
        <f t="shared" si="185"/>
        <v>0</v>
      </c>
      <c r="AN985" s="413">
        <f t="shared" si="186"/>
        <v>1</v>
      </c>
      <c r="AO985" s="413"/>
      <c r="AP985" s="413"/>
      <c r="AQ985" s="413">
        <f t="shared" si="187"/>
        <v>0</v>
      </c>
      <c r="AR985" s="414" t="str">
        <f>IF(A985="","",VLOOKUP(A985,'Base Sites'!A:B,2,FALSE))</f>
        <v>Valauto Professionnels</v>
      </c>
      <c r="AS985" s="414" t="str">
        <f t="shared" si="188"/>
        <v>VUL</v>
      </c>
      <c r="AT985" s="413"/>
      <c r="AU985" s="415" t="str">
        <f>IF(A985="","",VLOOKUP(L985,'Base Vendeurs'!A:B,2,FALSE))</f>
        <v>Valauto Hainaut VW</v>
      </c>
      <c r="AV985" s="409">
        <f t="shared" si="189"/>
        <v>1621.92</v>
      </c>
      <c r="AW985" s="411">
        <f t="shared" si="190"/>
        <v>3.1745646502032647E-2</v>
      </c>
      <c r="AX985" s="415" t="str">
        <f t="shared" si="191"/>
        <v>NON</v>
      </c>
      <c r="AY985" s="231">
        <f>+MargesVN[[#This Row],[Total COM]]+MargesVN[[#This Row],[EXT GIE]]+MargesVN[[#This Row],[Forfait immat]]</f>
        <v>152.69200000000001</v>
      </c>
    </row>
    <row r="986" spans="1:51" s="231" customFormat="1" ht="11.25" customHeight="1" x14ac:dyDescent="0.25">
      <c r="A986" s="431">
        <v>20</v>
      </c>
      <c r="B986" s="431" t="s">
        <v>163</v>
      </c>
      <c r="C986" s="431" t="s">
        <v>150</v>
      </c>
      <c r="D986" s="432">
        <v>46192</v>
      </c>
      <c r="E986" s="433">
        <v>46196</v>
      </c>
      <c r="F986" s="434"/>
      <c r="G986" s="434"/>
      <c r="H986" s="434"/>
      <c r="I986" s="434"/>
      <c r="J986" s="434"/>
      <c r="K986" s="434">
        <v>0</v>
      </c>
      <c r="L986" s="431" t="s">
        <v>427</v>
      </c>
      <c r="M986" s="431">
        <v>514362</v>
      </c>
      <c r="N986" s="431">
        <v>4362</v>
      </c>
      <c r="O986" s="431" t="s">
        <v>4772</v>
      </c>
      <c r="P986" s="435" t="s">
        <v>4773</v>
      </c>
      <c r="Q986" s="431" t="s">
        <v>191</v>
      </c>
      <c r="R986" s="436">
        <v>36052.5</v>
      </c>
      <c r="S986" s="436">
        <v>6220</v>
      </c>
      <c r="T986" s="437">
        <f t="shared" si="180"/>
        <v>42272.5</v>
      </c>
      <c r="U986" s="438">
        <v>31</v>
      </c>
      <c r="V986" s="436">
        <v>1987.93</v>
      </c>
      <c r="W986" s="439">
        <v>95</v>
      </c>
      <c r="X986" s="440"/>
      <c r="Y986" s="439">
        <f t="shared" si="181"/>
        <v>1892.93</v>
      </c>
      <c r="Z986" s="441">
        <f t="shared" si="182"/>
        <v>4.7026553906203798E-2</v>
      </c>
      <c r="AA986" s="440">
        <v>0</v>
      </c>
      <c r="AB986" s="439">
        <v>-1500</v>
      </c>
      <c r="AC986" s="439"/>
      <c r="AD986" s="439"/>
      <c r="AE986" s="442">
        <v>0.1</v>
      </c>
      <c r="AF986" s="442">
        <v>0.1</v>
      </c>
      <c r="AG986" s="439">
        <f t="shared" si="183"/>
        <v>189.29300000000001</v>
      </c>
      <c r="AH986" s="439"/>
      <c r="AI986" s="439">
        <f t="shared" si="184"/>
        <v>189.29300000000001</v>
      </c>
      <c r="AJ986" s="431" t="s">
        <v>149</v>
      </c>
      <c r="AK986" s="431"/>
      <c r="AL986" s="438"/>
      <c r="AM986" s="443">
        <f t="shared" si="185"/>
        <v>0</v>
      </c>
      <c r="AN986" s="443">
        <f t="shared" si="186"/>
        <v>1</v>
      </c>
      <c r="AO986" s="443"/>
      <c r="AP986" s="443"/>
      <c r="AQ986" s="443">
        <f t="shared" si="187"/>
        <v>0</v>
      </c>
      <c r="AR986" s="444" t="str">
        <f>IF(A986="","",VLOOKUP(A986,'Base Sites'!A:B,2,FALSE))</f>
        <v>Valauto Professionnels</v>
      </c>
      <c r="AS986" s="444" t="str">
        <f t="shared" si="188"/>
        <v>VUL</v>
      </c>
      <c r="AT986" s="443"/>
      <c r="AU986" s="445" t="str">
        <f>IF(A986="","",VLOOKUP(L986,'Base Vendeurs'!A:B,2,FALSE))</f>
        <v>Valauto PRO NORD</v>
      </c>
      <c r="AV986" s="439">
        <f t="shared" si="189"/>
        <v>1987.93</v>
      </c>
      <c r="AW986" s="441">
        <f t="shared" si="190"/>
        <v>4.7026553906203798E-2</v>
      </c>
      <c r="AX986" s="445" t="str">
        <f t="shared" si="191"/>
        <v>NON</v>
      </c>
      <c r="AY986" s="231">
        <f>+MargesVN[[#This Row],[Total COM]]+MargesVN[[#This Row],[EXT GIE]]+MargesVN[[#This Row],[Forfait immat]]</f>
        <v>189.29300000000001</v>
      </c>
    </row>
    <row r="987" spans="1:51" s="231" customFormat="1" ht="11.25" customHeight="1" x14ac:dyDescent="0.25">
      <c r="A987" s="286">
        <v>20</v>
      </c>
      <c r="B987" s="286" t="s">
        <v>163</v>
      </c>
      <c r="C987" s="286" t="s">
        <v>150</v>
      </c>
      <c r="D987" s="180">
        <v>46028</v>
      </c>
      <c r="E987" s="287">
        <v>46031</v>
      </c>
      <c r="F987" s="181"/>
      <c r="G987" s="181"/>
      <c r="H987" s="181"/>
      <c r="I987" s="181"/>
      <c r="J987" s="181"/>
      <c r="K987" s="181">
        <v>0</v>
      </c>
      <c r="L987" s="286" t="s">
        <v>427</v>
      </c>
      <c r="M987" s="286">
        <v>514363</v>
      </c>
      <c r="N987" s="286">
        <v>4363</v>
      </c>
      <c r="O987" s="286" t="s">
        <v>734</v>
      </c>
      <c r="P987" s="288" t="s">
        <v>735</v>
      </c>
      <c r="Q987" s="286" t="s">
        <v>67</v>
      </c>
      <c r="R987" s="182">
        <v>43203.1</v>
      </c>
      <c r="S987" s="182">
        <v>4215</v>
      </c>
      <c r="T987" s="183">
        <f t="shared" si="180"/>
        <v>47418.1</v>
      </c>
      <c r="U987" s="184">
        <v>8</v>
      </c>
      <c r="V987" s="182">
        <v>685.26</v>
      </c>
      <c r="W987" s="289">
        <v>95</v>
      </c>
      <c r="X987" s="185"/>
      <c r="Y987" s="289">
        <f t="shared" si="181"/>
        <v>590.26</v>
      </c>
      <c r="Z987" s="186">
        <f t="shared" si="182"/>
        <v>1.445144364704617E-2</v>
      </c>
      <c r="AA987" s="185">
        <v>-1841.04</v>
      </c>
      <c r="AB987" s="289">
        <v>-4300</v>
      </c>
      <c r="AC987" s="289"/>
      <c r="AD987" s="289"/>
      <c r="AE987" s="187">
        <v>0.1</v>
      </c>
      <c r="AF987" s="187">
        <v>0.1</v>
      </c>
      <c r="AG987" s="289">
        <f t="shared" si="183"/>
        <v>59.026000000000003</v>
      </c>
      <c r="AH987" s="289"/>
      <c r="AI987" s="289">
        <f t="shared" si="184"/>
        <v>59.026000000000003</v>
      </c>
      <c r="AJ987" s="286" t="s">
        <v>164</v>
      </c>
      <c r="AK987" s="286"/>
      <c r="AL987" s="184">
        <v>20</v>
      </c>
      <c r="AM987" s="290">
        <f t="shared" si="185"/>
        <v>1</v>
      </c>
      <c r="AN987" s="290">
        <f t="shared" si="186"/>
        <v>1</v>
      </c>
      <c r="AO987" s="290"/>
      <c r="AP987" s="290"/>
      <c r="AQ987" s="290">
        <f t="shared" si="187"/>
        <v>1</v>
      </c>
      <c r="AR987" s="188" t="str">
        <f>IF(A987="","",VLOOKUP(A987,'Base Sites'!A:B,2,FALSE))</f>
        <v>Valauto Professionnels</v>
      </c>
      <c r="AS987" s="188" t="str">
        <f t="shared" si="188"/>
        <v>VUL</v>
      </c>
      <c r="AT987" s="290"/>
      <c r="AU987" s="291" t="str">
        <f>IF(A987="","",VLOOKUP(L987,'Base Vendeurs'!A:B,2,FALSE))</f>
        <v>Valauto PRO NORD</v>
      </c>
      <c r="AV987" s="289">
        <f t="shared" si="189"/>
        <v>685.26</v>
      </c>
      <c r="AW987" s="186">
        <f t="shared" si="190"/>
        <v>1.445144364704617E-2</v>
      </c>
      <c r="AX987" s="237" t="str">
        <f t="shared" si="191"/>
        <v>NON</v>
      </c>
      <c r="AY987" s="231">
        <f>+MargesVN[[#This Row],[Total COM]]+MargesVN[[#This Row],[EXT GIE]]+MargesVN[[#This Row],[Forfait immat]]</f>
        <v>79.02600000000001</v>
      </c>
    </row>
    <row r="988" spans="1:51" s="231" customFormat="1" ht="11.25" customHeight="1" x14ac:dyDescent="0.25">
      <c r="A988" s="431">
        <v>20</v>
      </c>
      <c r="B988" s="431" t="s">
        <v>183</v>
      </c>
      <c r="C988" s="431" t="s">
        <v>150</v>
      </c>
      <c r="D988" s="432">
        <v>46171</v>
      </c>
      <c r="E988" s="433">
        <v>46174</v>
      </c>
      <c r="F988" s="434"/>
      <c r="G988" s="434"/>
      <c r="H988" s="434"/>
      <c r="I988" s="434" t="s">
        <v>165</v>
      </c>
      <c r="J988" s="434"/>
      <c r="K988" s="434">
        <v>-6</v>
      </c>
      <c r="L988" s="431" t="s">
        <v>33</v>
      </c>
      <c r="M988" s="431">
        <v>514367</v>
      </c>
      <c r="N988" s="431">
        <v>4367</v>
      </c>
      <c r="O988" s="431" t="s">
        <v>4020</v>
      </c>
      <c r="P988" s="435" t="s">
        <v>742</v>
      </c>
      <c r="Q988" s="431" t="s">
        <v>67</v>
      </c>
      <c r="R988" s="436">
        <v>44483.1</v>
      </c>
      <c r="S988" s="436">
        <v>3535</v>
      </c>
      <c r="T988" s="437">
        <f t="shared" si="180"/>
        <v>48018.1</v>
      </c>
      <c r="U988" s="438">
        <v>24</v>
      </c>
      <c r="V988" s="436">
        <v>1104.18</v>
      </c>
      <c r="W988" s="439">
        <v>95</v>
      </c>
      <c r="X988" s="440"/>
      <c r="Y988" s="439">
        <f t="shared" si="181"/>
        <v>1009.1800000000001</v>
      </c>
      <c r="Z988" s="441">
        <f t="shared" si="182"/>
        <v>2.2995078938983428E-2</v>
      </c>
      <c r="AA988" s="440">
        <v>0</v>
      </c>
      <c r="AB988" s="439">
        <v>-3000</v>
      </c>
      <c r="AC988" s="439"/>
      <c r="AD988" s="439" t="s">
        <v>4392</v>
      </c>
      <c r="AE988" s="442"/>
      <c r="AF988" s="442">
        <v>0</v>
      </c>
      <c r="AG988" s="439">
        <f t="shared" si="183"/>
        <v>0</v>
      </c>
      <c r="AH988" s="439"/>
      <c r="AI988" s="439">
        <f t="shared" si="184"/>
        <v>0</v>
      </c>
      <c r="AJ988" s="431" t="s">
        <v>164</v>
      </c>
      <c r="AK988" s="431"/>
      <c r="AL988" s="438"/>
      <c r="AM988" s="443">
        <f t="shared" si="185"/>
        <v>0</v>
      </c>
      <c r="AN988" s="443">
        <f t="shared" si="186"/>
        <v>1</v>
      </c>
      <c r="AO988" s="443"/>
      <c r="AP988" s="443"/>
      <c r="AQ988" s="443">
        <f t="shared" si="187"/>
        <v>0</v>
      </c>
      <c r="AR988" s="444" t="str">
        <f>IF(A988="","",VLOOKUP(A988,'Base Sites'!A:B,2,FALSE))</f>
        <v>Valauto Professionnels</v>
      </c>
      <c r="AS988" s="444" t="str">
        <f t="shared" si="188"/>
        <v>VUL</v>
      </c>
      <c r="AT988" s="443"/>
      <c r="AU988" s="445" t="str">
        <f>IF(A988="","",VLOOKUP(L988,'Base Vendeurs'!A:B,2,FALSE))</f>
        <v>Sociétés NORD</v>
      </c>
      <c r="AV988" s="439">
        <f t="shared" si="189"/>
        <v>1104.18</v>
      </c>
      <c r="AW988" s="441">
        <f t="shared" si="190"/>
        <v>2.2995078938983428E-2</v>
      </c>
      <c r="AX988" s="445" t="str">
        <f t="shared" si="191"/>
        <v>NON</v>
      </c>
      <c r="AY988" s="231">
        <f>+MargesVN[[#This Row],[Total COM]]+MargesVN[[#This Row],[EXT GIE]]+MargesVN[[#This Row],[Forfait immat]]</f>
        <v>0</v>
      </c>
    </row>
    <row r="989" spans="1:51" s="231" customFormat="1" ht="11.25" customHeight="1" x14ac:dyDescent="0.25">
      <c r="A989" s="431">
        <v>20</v>
      </c>
      <c r="B989" s="431" t="s">
        <v>163</v>
      </c>
      <c r="C989" s="431" t="s">
        <v>150</v>
      </c>
      <c r="D989" s="432">
        <v>46182</v>
      </c>
      <c r="E989" s="433">
        <v>46176</v>
      </c>
      <c r="F989" s="434"/>
      <c r="G989" s="434"/>
      <c r="H989" s="434"/>
      <c r="I989" s="434"/>
      <c r="J989" s="434"/>
      <c r="K989" s="434"/>
      <c r="L989" s="431" t="s">
        <v>197</v>
      </c>
      <c r="M989" s="431">
        <v>514368</v>
      </c>
      <c r="N989" s="431">
        <v>4368</v>
      </c>
      <c r="O989" s="431" t="s">
        <v>3996</v>
      </c>
      <c r="P989" s="435" t="s">
        <v>3993</v>
      </c>
      <c r="Q989" s="431" t="s">
        <v>66</v>
      </c>
      <c r="R989" s="436">
        <v>50777.5</v>
      </c>
      <c r="S989" s="436">
        <v>2113</v>
      </c>
      <c r="T989" s="437">
        <f t="shared" si="180"/>
        <v>52890.5</v>
      </c>
      <c r="U989" s="438">
        <v>63</v>
      </c>
      <c r="V989" s="436">
        <v>1681.72</v>
      </c>
      <c r="W989" s="439">
        <v>95</v>
      </c>
      <c r="X989" s="440"/>
      <c r="Y989" s="439">
        <f t="shared" si="181"/>
        <v>1586.72</v>
      </c>
      <c r="Z989" s="441">
        <f t="shared" si="182"/>
        <v>3.179625830725745E-2</v>
      </c>
      <c r="AA989" s="440">
        <v>0</v>
      </c>
      <c r="AB989" s="439">
        <v>0</v>
      </c>
      <c r="AC989" s="439"/>
      <c r="AD989" s="439"/>
      <c r="AE989" s="442">
        <v>0.1</v>
      </c>
      <c r="AF989" s="442">
        <v>0.1</v>
      </c>
      <c r="AG989" s="439">
        <f t="shared" si="183"/>
        <v>158.67200000000003</v>
      </c>
      <c r="AH989" s="439"/>
      <c r="AI989" s="439">
        <f t="shared" si="184"/>
        <v>158.67200000000003</v>
      </c>
      <c r="AJ989" s="431" t="s">
        <v>164</v>
      </c>
      <c r="AK989" s="431"/>
      <c r="AL989" s="438"/>
      <c r="AM989" s="443">
        <f t="shared" si="185"/>
        <v>0</v>
      </c>
      <c r="AN989" s="443">
        <f t="shared" si="186"/>
        <v>1</v>
      </c>
      <c r="AO989" s="443"/>
      <c r="AP989" s="443"/>
      <c r="AQ989" s="443">
        <f t="shared" si="187"/>
        <v>0</v>
      </c>
      <c r="AR989" s="444" t="str">
        <f>IF(A989="","",VLOOKUP(A989,'Base Sites'!A:B,2,FALSE))</f>
        <v>Valauto Professionnels</v>
      </c>
      <c r="AS989" s="444" t="str">
        <f t="shared" si="188"/>
        <v>VUL</v>
      </c>
      <c r="AT989" s="443"/>
      <c r="AU989" s="445" t="str">
        <f>IF(A989="","",VLOOKUP(L989,'Base Vendeurs'!A:B,2,FALSE))</f>
        <v>Valauto PRO NORD</v>
      </c>
      <c r="AV989" s="439">
        <f t="shared" si="189"/>
        <v>1681.72</v>
      </c>
      <c r="AW989" s="441">
        <f t="shared" si="190"/>
        <v>3.179625830725745E-2</v>
      </c>
      <c r="AX989" s="445" t="str">
        <f t="shared" si="191"/>
        <v>NON</v>
      </c>
      <c r="AY989" s="231">
        <f>+MargesVN[[#This Row],[Total COM]]+MargesVN[[#This Row],[EXT GIE]]+MargesVN[[#This Row],[Forfait immat]]</f>
        <v>158.67200000000003</v>
      </c>
    </row>
    <row r="990" spans="1:51" s="231" customFormat="1" ht="11.25" customHeight="1" x14ac:dyDescent="0.25">
      <c r="A990" s="431">
        <v>20</v>
      </c>
      <c r="B990" s="431" t="s">
        <v>163</v>
      </c>
      <c r="C990" s="431" t="s">
        <v>150</v>
      </c>
      <c r="D990" s="432">
        <v>46189</v>
      </c>
      <c r="E990" s="433">
        <v>46189</v>
      </c>
      <c r="F990" s="434"/>
      <c r="G990" s="434"/>
      <c r="H990" s="434"/>
      <c r="I990" s="434"/>
      <c r="J990" s="434"/>
      <c r="K990" s="434"/>
      <c r="L990" s="431" t="s">
        <v>197</v>
      </c>
      <c r="M990" s="431">
        <v>514369</v>
      </c>
      <c r="N990" s="431">
        <v>4369</v>
      </c>
      <c r="O990" s="431" t="s">
        <v>4787</v>
      </c>
      <c r="P990" s="435" t="s">
        <v>3993</v>
      </c>
      <c r="Q990" s="431" t="s">
        <v>66</v>
      </c>
      <c r="R990" s="436">
        <v>50777.5</v>
      </c>
      <c r="S990" s="436">
        <v>2113</v>
      </c>
      <c r="T990" s="437">
        <f t="shared" si="180"/>
        <v>52890.5</v>
      </c>
      <c r="U990" s="438">
        <v>53</v>
      </c>
      <c r="V990" s="436">
        <v>1681.72</v>
      </c>
      <c r="W990" s="439">
        <v>95</v>
      </c>
      <c r="X990" s="440"/>
      <c r="Y990" s="439">
        <f t="shared" si="181"/>
        <v>1586.72</v>
      </c>
      <c r="Z990" s="441">
        <f t="shared" si="182"/>
        <v>3.179625830725745E-2</v>
      </c>
      <c r="AA990" s="440">
        <v>0</v>
      </c>
      <c r="AB990" s="439">
        <v>0</v>
      </c>
      <c r="AC990" s="439"/>
      <c r="AD990" s="439"/>
      <c r="AE990" s="442">
        <v>0.1</v>
      </c>
      <c r="AF990" s="442">
        <v>0.1</v>
      </c>
      <c r="AG990" s="439">
        <f t="shared" si="183"/>
        <v>158.67200000000003</v>
      </c>
      <c r="AH990" s="439"/>
      <c r="AI990" s="439">
        <f t="shared" si="184"/>
        <v>158.67200000000003</v>
      </c>
      <c r="AJ990" s="431" t="s">
        <v>164</v>
      </c>
      <c r="AK990" s="431"/>
      <c r="AL990" s="438"/>
      <c r="AM990" s="443">
        <f t="shared" si="185"/>
        <v>0</v>
      </c>
      <c r="AN990" s="443">
        <f t="shared" si="186"/>
        <v>1</v>
      </c>
      <c r="AO990" s="443"/>
      <c r="AP990" s="443"/>
      <c r="AQ990" s="443">
        <f t="shared" si="187"/>
        <v>0</v>
      </c>
      <c r="AR990" s="444" t="str">
        <f>IF(A990="","",VLOOKUP(A990,'Base Sites'!A:B,2,FALSE))</f>
        <v>Valauto Professionnels</v>
      </c>
      <c r="AS990" s="444" t="str">
        <f t="shared" si="188"/>
        <v>VUL</v>
      </c>
      <c r="AT990" s="443"/>
      <c r="AU990" s="445" t="str">
        <f>IF(A990="","",VLOOKUP(L990,'Base Vendeurs'!A:B,2,FALSE))</f>
        <v>Valauto PRO NORD</v>
      </c>
      <c r="AV990" s="439">
        <f t="shared" si="189"/>
        <v>1681.72</v>
      </c>
      <c r="AW990" s="441">
        <f t="shared" si="190"/>
        <v>3.179625830725745E-2</v>
      </c>
      <c r="AX990" s="445" t="str">
        <f t="shared" si="191"/>
        <v>NON</v>
      </c>
      <c r="AY990" s="231">
        <f>+MargesVN[[#This Row],[Total COM]]+MargesVN[[#This Row],[EXT GIE]]+MargesVN[[#This Row],[Forfait immat]]</f>
        <v>158.67200000000003</v>
      </c>
    </row>
    <row r="991" spans="1:51" s="231" customFormat="1" ht="11.25" customHeight="1" x14ac:dyDescent="0.25">
      <c r="A991" s="431">
        <v>20</v>
      </c>
      <c r="B991" s="431" t="s">
        <v>163</v>
      </c>
      <c r="C991" s="431" t="s">
        <v>150</v>
      </c>
      <c r="D991" s="432">
        <v>46182</v>
      </c>
      <c r="E991" s="433">
        <v>46185</v>
      </c>
      <c r="F991" s="434"/>
      <c r="G991" s="434"/>
      <c r="H991" s="434"/>
      <c r="I991" s="434"/>
      <c r="J991" s="434"/>
      <c r="K991" s="434"/>
      <c r="L991" s="431" t="s">
        <v>197</v>
      </c>
      <c r="M991" s="431">
        <v>514370</v>
      </c>
      <c r="N991" s="431">
        <v>4370</v>
      </c>
      <c r="O991" s="431" t="s">
        <v>4782</v>
      </c>
      <c r="P991" s="435" t="s">
        <v>3993</v>
      </c>
      <c r="Q991" s="431" t="s">
        <v>66</v>
      </c>
      <c r="R991" s="436">
        <v>50777.5</v>
      </c>
      <c r="S991" s="436">
        <v>2113</v>
      </c>
      <c r="T991" s="437">
        <f t="shared" si="180"/>
        <v>52890.5</v>
      </c>
      <c r="U991" s="438">
        <v>40</v>
      </c>
      <c r="V991" s="436">
        <v>1681.72</v>
      </c>
      <c r="W991" s="439">
        <v>95</v>
      </c>
      <c r="X991" s="440"/>
      <c r="Y991" s="439">
        <f t="shared" si="181"/>
        <v>1586.72</v>
      </c>
      <c r="Z991" s="441">
        <f t="shared" si="182"/>
        <v>3.179625830725745E-2</v>
      </c>
      <c r="AA991" s="440">
        <v>0</v>
      </c>
      <c r="AB991" s="439">
        <v>0</v>
      </c>
      <c r="AC991" s="439"/>
      <c r="AD991" s="439"/>
      <c r="AE991" s="442">
        <v>0.1</v>
      </c>
      <c r="AF991" s="442">
        <v>0.1</v>
      </c>
      <c r="AG991" s="439">
        <f t="shared" si="183"/>
        <v>158.67200000000003</v>
      </c>
      <c r="AH991" s="439"/>
      <c r="AI991" s="439">
        <f t="shared" si="184"/>
        <v>158.67200000000003</v>
      </c>
      <c r="AJ991" s="431" t="s">
        <v>164</v>
      </c>
      <c r="AK991" s="431"/>
      <c r="AL991" s="438"/>
      <c r="AM991" s="443">
        <f t="shared" si="185"/>
        <v>0</v>
      </c>
      <c r="AN991" s="443">
        <f t="shared" si="186"/>
        <v>1</v>
      </c>
      <c r="AO991" s="443"/>
      <c r="AP991" s="443"/>
      <c r="AQ991" s="443">
        <f t="shared" si="187"/>
        <v>0</v>
      </c>
      <c r="AR991" s="444" t="str">
        <f>IF(A991="","",VLOOKUP(A991,'Base Sites'!A:B,2,FALSE))</f>
        <v>Valauto Professionnels</v>
      </c>
      <c r="AS991" s="444" t="str">
        <f t="shared" si="188"/>
        <v>VUL</v>
      </c>
      <c r="AT991" s="443"/>
      <c r="AU991" s="445" t="str">
        <f>IF(A991="","",VLOOKUP(L991,'Base Vendeurs'!A:B,2,FALSE))</f>
        <v>Valauto PRO NORD</v>
      </c>
      <c r="AV991" s="439">
        <f t="shared" si="189"/>
        <v>1681.72</v>
      </c>
      <c r="AW991" s="441">
        <f t="shared" si="190"/>
        <v>3.179625830725745E-2</v>
      </c>
      <c r="AX991" s="445" t="str">
        <f t="shared" si="191"/>
        <v>NON</v>
      </c>
      <c r="AY991" s="231">
        <f>+MargesVN[[#This Row],[Total COM]]+MargesVN[[#This Row],[EXT GIE]]+MargesVN[[#This Row],[Forfait immat]]</f>
        <v>158.67200000000003</v>
      </c>
    </row>
    <row r="992" spans="1:51" s="231" customFormat="1" ht="11.25" customHeight="1" x14ac:dyDescent="0.25">
      <c r="A992" s="431">
        <v>20</v>
      </c>
      <c r="B992" s="431" t="s">
        <v>163</v>
      </c>
      <c r="C992" s="431" t="s">
        <v>150</v>
      </c>
      <c r="D992" s="432">
        <v>46182</v>
      </c>
      <c r="E992" s="433">
        <v>46185</v>
      </c>
      <c r="F992" s="434"/>
      <c r="G992" s="434"/>
      <c r="H992" s="434"/>
      <c r="I992" s="434"/>
      <c r="J992" s="434"/>
      <c r="K992" s="434"/>
      <c r="L992" s="431" t="s">
        <v>197</v>
      </c>
      <c r="M992" s="431">
        <v>514372</v>
      </c>
      <c r="N992" s="431">
        <v>4372</v>
      </c>
      <c r="O992" s="431" t="s">
        <v>4781</v>
      </c>
      <c r="P992" s="435" t="s">
        <v>3993</v>
      </c>
      <c r="Q992" s="431" t="s">
        <v>66</v>
      </c>
      <c r="R992" s="436">
        <v>50777.5</v>
      </c>
      <c r="S992" s="436">
        <v>2113</v>
      </c>
      <c r="T992" s="437">
        <f t="shared" si="180"/>
        <v>52890.5</v>
      </c>
      <c r="U992" s="438">
        <v>68</v>
      </c>
      <c r="V992" s="436">
        <v>1681.72</v>
      </c>
      <c r="W992" s="439">
        <v>95</v>
      </c>
      <c r="X992" s="440"/>
      <c r="Y992" s="439">
        <f t="shared" si="181"/>
        <v>1586.72</v>
      </c>
      <c r="Z992" s="441">
        <f t="shared" si="182"/>
        <v>3.179625830725745E-2</v>
      </c>
      <c r="AA992" s="440">
        <v>0</v>
      </c>
      <c r="AB992" s="439">
        <v>0</v>
      </c>
      <c r="AC992" s="439"/>
      <c r="AD992" s="439"/>
      <c r="AE992" s="442">
        <v>0.1</v>
      </c>
      <c r="AF992" s="442">
        <v>0.1</v>
      </c>
      <c r="AG992" s="439">
        <f t="shared" si="183"/>
        <v>158.67200000000003</v>
      </c>
      <c r="AH992" s="439"/>
      <c r="AI992" s="439">
        <f t="shared" si="184"/>
        <v>158.67200000000003</v>
      </c>
      <c r="AJ992" s="431" t="s">
        <v>164</v>
      </c>
      <c r="AK992" s="431"/>
      <c r="AL992" s="438"/>
      <c r="AM992" s="443">
        <f t="shared" si="185"/>
        <v>0</v>
      </c>
      <c r="AN992" s="443">
        <f t="shared" si="186"/>
        <v>1</v>
      </c>
      <c r="AO992" s="443"/>
      <c r="AP992" s="443"/>
      <c r="AQ992" s="443">
        <f t="shared" si="187"/>
        <v>0</v>
      </c>
      <c r="AR992" s="444" t="str">
        <f>IF(A992="","",VLOOKUP(A992,'Base Sites'!A:B,2,FALSE))</f>
        <v>Valauto Professionnels</v>
      </c>
      <c r="AS992" s="444" t="str">
        <f t="shared" si="188"/>
        <v>VUL</v>
      </c>
      <c r="AT992" s="443"/>
      <c r="AU992" s="445" t="str">
        <f>IF(A992="","",VLOOKUP(L992,'Base Vendeurs'!A:B,2,FALSE))</f>
        <v>Valauto PRO NORD</v>
      </c>
      <c r="AV992" s="439">
        <f t="shared" si="189"/>
        <v>1681.72</v>
      </c>
      <c r="AW992" s="441">
        <f t="shared" si="190"/>
        <v>3.179625830725745E-2</v>
      </c>
      <c r="AX992" s="445" t="str">
        <f t="shared" si="191"/>
        <v>NON</v>
      </c>
      <c r="AY992" s="231">
        <f>+MargesVN[[#This Row],[Total COM]]+MargesVN[[#This Row],[EXT GIE]]+MargesVN[[#This Row],[Forfait immat]]</f>
        <v>158.67200000000003</v>
      </c>
    </row>
    <row r="993" spans="1:51" s="231" customFormat="1" ht="11.25" customHeight="1" x14ac:dyDescent="0.25">
      <c r="A993" s="431">
        <v>20</v>
      </c>
      <c r="B993" s="431" t="s">
        <v>163</v>
      </c>
      <c r="C993" s="431" t="s">
        <v>150</v>
      </c>
      <c r="D993" s="432">
        <v>46182</v>
      </c>
      <c r="E993" s="433">
        <v>46185</v>
      </c>
      <c r="F993" s="434"/>
      <c r="G993" s="434"/>
      <c r="H993" s="434"/>
      <c r="I993" s="434"/>
      <c r="J993" s="434"/>
      <c r="K993" s="434"/>
      <c r="L993" s="431" t="s">
        <v>197</v>
      </c>
      <c r="M993" s="431">
        <v>514373</v>
      </c>
      <c r="N993" s="431">
        <v>4373</v>
      </c>
      <c r="O993" s="431" t="s">
        <v>4788</v>
      </c>
      <c r="P993" s="435" t="s">
        <v>3993</v>
      </c>
      <c r="Q993" s="431" t="s">
        <v>66</v>
      </c>
      <c r="R993" s="436">
        <v>50777.5</v>
      </c>
      <c r="S993" s="436">
        <v>2113</v>
      </c>
      <c r="T993" s="437">
        <f t="shared" si="180"/>
        <v>52890.5</v>
      </c>
      <c r="U993" s="438">
        <v>70</v>
      </c>
      <c r="V993" s="436">
        <v>1681.72</v>
      </c>
      <c r="W993" s="439">
        <v>95</v>
      </c>
      <c r="X993" s="440"/>
      <c r="Y993" s="439">
        <f t="shared" si="181"/>
        <v>1586.72</v>
      </c>
      <c r="Z993" s="441">
        <f t="shared" si="182"/>
        <v>3.179625830725745E-2</v>
      </c>
      <c r="AA993" s="440">
        <v>0</v>
      </c>
      <c r="AB993" s="439">
        <v>0</v>
      </c>
      <c r="AC993" s="439"/>
      <c r="AD993" s="439"/>
      <c r="AE993" s="442">
        <v>0.1</v>
      </c>
      <c r="AF993" s="442">
        <v>0.1</v>
      </c>
      <c r="AG993" s="439">
        <f t="shared" si="183"/>
        <v>158.67200000000003</v>
      </c>
      <c r="AH993" s="439"/>
      <c r="AI993" s="439">
        <f t="shared" si="184"/>
        <v>158.67200000000003</v>
      </c>
      <c r="AJ993" s="431" t="s">
        <v>164</v>
      </c>
      <c r="AK993" s="431"/>
      <c r="AL993" s="438"/>
      <c r="AM993" s="443">
        <f t="shared" si="185"/>
        <v>0</v>
      </c>
      <c r="AN993" s="443">
        <f t="shared" si="186"/>
        <v>1</v>
      </c>
      <c r="AO993" s="443"/>
      <c r="AP993" s="443"/>
      <c r="AQ993" s="443">
        <f t="shared" si="187"/>
        <v>0</v>
      </c>
      <c r="AR993" s="444" t="str">
        <f>IF(A993="","",VLOOKUP(A993,'Base Sites'!A:B,2,FALSE))</f>
        <v>Valauto Professionnels</v>
      </c>
      <c r="AS993" s="444" t="str">
        <f t="shared" si="188"/>
        <v>VUL</v>
      </c>
      <c r="AT993" s="443"/>
      <c r="AU993" s="445" t="str">
        <f>IF(A993="","",VLOOKUP(L993,'Base Vendeurs'!A:B,2,FALSE))</f>
        <v>Valauto PRO NORD</v>
      </c>
      <c r="AV993" s="439">
        <f t="shared" si="189"/>
        <v>1681.72</v>
      </c>
      <c r="AW993" s="441">
        <f t="shared" si="190"/>
        <v>3.179625830725745E-2</v>
      </c>
      <c r="AX993" s="445" t="str">
        <f t="shared" si="191"/>
        <v>NON</v>
      </c>
      <c r="AY993" s="231">
        <f>+MargesVN[[#This Row],[Total COM]]+MargesVN[[#This Row],[EXT GIE]]+MargesVN[[#This Row],[Forfait immat]]</f>
        <v>158.67200000000003</v>
      </c>
    </row>
    <row r="994" spans="1:51" s="231" customFormat="1" ht="11.25" customHeight="1" x14ac:dyDescent="0.25">
      <c r="A994" s="431">
        <v>20</v>
      </c>
      <c r="B994" s="431" t="s">
        <v>163</v>
      </c>
      <c r="C994" s="431" t="s">
        <v>150</v>
      </c>
      <c r="D994" s="432">
        <v>46176</v>
      </c>
      <c r="E994" s="433">
        <v>46178</v>
      </c>
      <c r="F994" s="434"/>
      <c r="G994" s="434"/>
      <c r="H994" s="434"/>
      <c r="I994" s="434"/>
      <c r="J994" s="434"/>
      <c r="K994" s="434">
        <v>0</v>
      </c>
      <c r="L994" s="431" t="s">
        <v>197</v>
      </c>
      <c r="M994" s="431">
        <v>514375</v>
      </c>
      <c r="N994" s="431">
        <v>4375</v>
      </c>
      <c r="O994" s="431" t="s">
        <v>4783</v>
      </c>
      <c r="P994" s="435" t="s">
        <v>3991</v>
      </c>
      <c r="Q994" s="431" t="s">
        <v>66</v>
      </c>
      <c r="R994" s="436">
        <v>53027.5</v>
      </c>
      <c r="S994" s="436">
        <v>2203</v>
      </c>
      <c r="T994" s="437">
        <f t="shared" si="180"/>
        <v>55230.5</v>
      </c>
      <c r="U994" s="438">
        <v>61</v>
      </c>
      <c r="V994" s="436">
        <v>2804.23</v>
      </c>
      <c r="W994" s="439">
        <v>95</v>
      </c>
      <c r="X994" s="440"/>
      <c r="Y994" s="439">
        <f t="shared" si="181"/>
        <v>2709.23</v>
      </c>
      <c r="Z994" s="441">
        <f t="shared" si="182"/>
        <v>5.0773214075556079E-2</v>
      </c>
      <c r="AA994" s="440">
        <v>0</v>
      </c>
      <c r="AB994" s="439">
        <v>-500</v>
      </c>
      <c r="AC994" s="439"/>
      <c r="AD994" s="439"/>
      <c r="AE994" s="442">
        <v>0.1</v>
      </c>
      <c r="AF994" s="442">
        <v>0.1</v>
      </c>
      <c r="AG994" s="439">
        <f t="shared" si="183"/>
        <v>270.923</v>
      </c>
      <c r="AH994" s="439"/>
      <c r="AI994" s="439">
        <f t="shared" si="184"/>
        <v>270.923</v>
      </c>
      <c r="AJ994" s="431" t="s">
        <v>164</v>
      </c>
      <c r="AK994" s="431"/>
      <c r="AL994" s="438"/>
      <c r="AM994" s="443">
        <f t="shared" si="185"/>
        <v>0</v>
      </c>
      <c r="AN994" s="443">
        <f t="shared" si="186"/>
        <v>1</v>
      </c>
      <c r="AO994" s="443"/>
      <c r="AP994" s="443"/>
      <c r="AQ994" s="443">
        <f t="shared" si="187"/>
        <v>0</v>
      </c>
      <c r="AR994" s="444" t="str">
        <f>IF(A994="","",VLOOKUP(A994,'Base Sites'!A:B,2,FALSE))</f>
        <v>Valauto Professionnels</v>
      </c>
      <c r="AS994" s="444" t="str">
        <f t="shared" si="188"/>
        <v>VUL</v>
      </c>
      <c r="AT994" s="443"/>
      <c r="AU994" s="445" t="str">
        <f>IF(A994="","",VLOOKUP(L994,'Base Vendeurs'!A:B,2,FALSE))</f>
        <v>Valauto PRO NORD</v>
      </c>
      <c r="AV994" s="439">
        <f t="shared" si="189"/>
        <v>2804.23</v>
      </c>
      <c r="AW994" s="441">
        <f t="shared" si="190"/>
        <v>5.0773214075556079E-2</v>
      </c>
      <c r="AX994" s="445" t="str">
        <f t="shared" si="191"/>
        <v>NON</v>
      </c>
      <c r="AY994" s="231">
        <f>+MargesVN[[#This Row],[Total COM]]+MargesVN[[#This Row],[EXT GIE]]+MargesVN[[#This Row],[Forfait immat]]</f>
        <v>270.923</v>
      </c>
    </row>
    <row r="995" spans="1:51" s="231" customFormat="1" ht="11.25" customHeight="1" x14ac:dyDescent="0.25">
      <c r="A995" s="401">
        <v>20</v>
      </c>
      <c r="B995" s="401" t="s">
        <v>163</v>
      </c>
      <c r="C995" s="401" t="s">
        <v>150</v>
      </c>
      <c r="D995" s="402">
        <v>46167</v>
      </c>
      <c r="E995" s="403">
        <v>46169</v>
      </c>
      <c r="F995" s="404"/>
      <c r="G995" s="404"/>
      <c r="H995" s="404"/>
      <c r="I995" s="404"/>
      <c r="J995" s="404"/>
      <c r="K995" s="404"/>
      <c r="L995" s="401" t="s">
        <v>197</v>
      </c>
      <c r="M995" s="401">
        <v>514376</v>
      </c>
      <c r="N995" s="401">
        <v>4376</v>
      </c>
      <c r="O995" s="401" t="s">
        <v>3990</v>
      </c>
      <c r="P995" s="405" t="s">
        <v>3991</v>
      </c>
      <c r="Q995" s="401" t="s">
        <v>66</v>
      </c>
      <c r="R995" s="406">
        <v>53027.5</v>
      </c>
      <c r="S995" s="406">
        <v>2203</v>
      </c>
      <c r="T995" s="407">
        <f t="shared" si="180"/>
        <v>55230.5</v>
      </c>
      <c r="U995" s="408">
        <v>76</v>
      </c>
      <c r="V995" s="406">
        <v>2804.23</v>
      </c>
      <c r="W995" s="409">
        <v>95</v>
      </c>
      <c r="X995" s="410"/>
      <c r="Y995" s="409">
        <f t="shared" si="181"/>
        <v>2709.23</v>
      </c>
      <c r="Z995" s="411">
        <f t="shared" si="182"/>
        <v>5.0773214075556079E-2</v>
      </c>
      <c r="AA995" s="410">
        <v>0</v>
      </c>
      <c r="AB995" s="409">
        <v>-500</v>
      </c>
      <c r="AC995" s="409"/>
      <c r="AD995" s="409"/>
      <c r="AE995" s="412">
        <v>0.1</v>
      </c>
      <c r="AF995" s="412">
        <v>0.1</v>
      </c>
      <c r="AG995" s="409">
        <f t="shared" si="183"/>
        <v>270.923</v>
      </c>
      <c r="AH995" s="409"/>
      <c r="AI995" s="409">
        <f t="shared" si="184"/>
        <v>270.923</v>
      </c>
      <c r="AJ995" s="401" t="s">
        <v>164</v>
      </c>
      <c r="AK995" s="401"/>
      <c r="AL995" s="408"/>
      <c r="AM995" s="413">
        <f t="shared" si="185"/>
        <v>0</v>
      </c>
      <c r="AN995" s="413">
        <f t="shared" si="186"/>
        <v>1</v>
      </c>
      <c r="AO995" s="413"/>
      <c r="AP995" s="413"/>
      <c r="AQ995" s="413">
        <f t="shared" si="187"/>
        <v>0</v>
      </c>
      <c r="AR995" s="414" t="str">
        <f>IF(A995="","",VLOOKUP(A995,'Base Sites'!A:B,2,FALSE))</f>
        <v>Valauto Professionnels</v>
      </c>
      <c r="AS995" s="414" t="str">
        <f t="shared" si="188"/>
        <v>VUL</v>
      </c>
      <c r="AT995" s="413"/>
      <c r="AU995" s="415" t="str">
        <f>IF(A995="","",VLOOKUP(L995,'Base Vendeurs'!A:B,2,FALSE))</f>
        <v>Valauto PRO NORD</v>
      </c>
      <c r="AV995" s="409">
        <f t="shared" si="189"/>
        <v>2804.23</v>
      </c>
      <c r="AW995" s="411">
        <f t="shared" si="190"/>
        <v>5.0773214075556079E-2</v>
      </c>
      <c r="AX995" s="415" t="str">
        <f t="shared" si="191"/>
        <v>NON</v>
      </c>
      <c r="AY995" s="231">
        <f>+MargesVN[[#This Row],[Total COM]]+MargesVN[[#This Row],[EXT GIE]]+MargesVN[[#This Row],[Forfait immat]]</f>
        <v>270.923</v>
      </c>
    </row>
    <row r="996" spans="1:51" s="231" customFormat="1" ht="11.25" customHeight="1" x14ac:dyDescent="0.25">
      <c r="A996" s="354">
        <v>20</v>
      </c>
      <c r="B996" s="354" t="s">
        <v>183</v>
      </c>
      <c r="C996" s="354" t="s">
        <v>150</v>
      </c>
      <c r="D996" s="355">
        <v>46139</v>
      </c>
      <c r="E996" s="356">
        <v>46139</v>
      </c>
      <c r="F996" s="357"/>
      <c r="G996" s="357"/>
      <c r="H996" s="357"/>
      <c r="I996" s="357" t="s">
        <v>165</v>
      </c>
      <c r="J996" s="357"/>
      <c r="K996" s="357">
        <v>53522.45</v>
      </c>
      <c r="L996" s="354" t="s">
        <v>404</v>
      </c>
      <c r="M996" s="354">
        <v>514377</v>
      </c>
      <c r="N996" s="354">
        <v>4377</v>
      </c>
      <c r="O996" s="354" t="s">
        <v>3212</v>
      </c>
      <c r="P996" s="358" t="s">
        <v>394</v>
      </c>
      <c r="Q996" s="354" t="s">
        <v>66</v>
      </c>
      <c r="R996" s="359">
        <v>49237.5</v>
      </c>
      <c r="S996" s="359">
        <v>17570</v>
      </c>
      <c r="T996" s="360">
        <f t="shared" si="180"/>
        <v>66807.5</v>
      </c>
      <c r="U996" s="361">
        <v>84</v>
      </c>
      <c r="V996" s="359">
        <v>1431.15</v>
      </c>
      <c r="W996" s="362">
        <v>95</v>
      </c>
      <c r="X996" s="363"/>
      <c r="Y996" s="362">
        <f t="shared" si="181"/>
        <v>1336.15</v>
      </c>
      <c r="Z996" s="364">
        <f t="shared" si="182"/>
        <v>2.1421996033379489E-2</v>
      </c>
      <c r="AA996" s="363">
        <v>0</v>
      </c>
      <c r="AB996" s="362">
        <v>-3170.19</v>
      </c>
      <c r="AC996" s="362"/>
      <c r="AD996" s="362" t="s">
        <v>3651</v>
      </c>
      <c r="AE996" s="365"/>
      <c r="AF996" s="365">
        <v>0.12</v>
      </c>
      <c r="AG996" s="362">
        <f t="shared" si="183"/>
        <v>0</v>
      </c>
      <c r="AH996" s="362"/>
      <c r="AI996" s="362">
        <f t="shared" si="184"/>
        <v>0</v>
      </c>
      <c r="AJ996" s="354" t="s">
        <v>164</v>
      </c>
      <c r="AK996" s="354"/>
      <c r="AL996" s="361"/>
      <c r="AM996" s="366">
        <f t="shared" si="185"/>
        <v>0</v>
      </c>
      <c r="AN996" s="366">
        <f t="shared" si="186"/>
        <v>1</v>
      </c>
      <c r="AO996" s="366"/>
      <c r="AP996" s="366"/>
      <c r="AQ996" s="366">
        <f t="shared" si="187"/>
        <v>0</v>
      </c>
      <c r="AR996" s="367" t="str">
        <f>IF(A996="","",VLOOKUP(A996,'Base Sites'!A:B,2,FALSE))</f>
        <v>Valauto Professionnels</v>
      </c>
      <c r="AS996" s="367" t="str">
        <f t="shared" si="188"/>
        <v>VUL</v>
      </c>
      <c r="AT996" s="366"/>
      <c r="AU996" s="368" t="str">
        <f>IF(A996="","",VLOOKUP(L996,'Base Vendeurs'!A:B,2,FALSE))</f>
        <v>Valauto Hainaut VW</v>
      </c>
      <c r="AV996" s="362">
        <f t="shared" si="189"/>
        <v>1431.15</v>
      </c>
      <c r="AW996" s="364">
        <f t="shared" si="190"/>
        <v>2.1421996033379489E-2</v>
      </c>
      <c r="AX996" s="368" t="str">
        <f t="shared" si="191"/>
        <v>NON</v>
      </c>
      <c r="AY996" s="231">
        <f>+MargesVN[[#This Row],[Total COM]]+MargesVN[[#This Row],[EXT GIE]]+MargesVN[[#This Row],[Forfait immat]]</f>
        <v>0</v>
      </c>
    </row>
    <row r="997" spans="1:51" s="231" customFormat="1" ht="11.25" customHeight="1" x14ac:dyDescent="0.25">
      <c r="A997" s="431">
        <v>20</v>
      </c>
      <c r="B997" s="431" t="s">
        <v>183</v>
      </c>
      <c r="C997" s="431" t="s">
        <v>150</v>
      </c>
      <c r="D997" s="432">
        <v>46190</v>
      </c>
      <c r="E997" s="433">
        <v>46192</v>
      </c>
      <c r="F997" s="434"/>
      <c r="G997" s="434"/>
      <c r="H997" s="434"/>
      <c r="I997" s="434" t="s">
        <v>373</v>
      </c>
      <c r="J997" s="434"/>
      <c r="K997" s="434">
        <v>41889.629999999997</v>
      </c>
      <c r="L997" s="431" t="s">
        <v>33</v>
      </c>
      <c r="M997" s="431">
        <v>514383</v>
      </c>
      <c r="N997" s="431">
        <v>4383</v>
      </c>
      <c r="O997" s="431" t="s">
        <v>4790</v>
      </c>
      <c r="P997" s="435" t="s">
        <v>326</v>
      </c>
      <c r="Q997" s="431" t="s">
        <v>66</v>
      </c>
      <c r="R997" s="436">
        <v>42897.5</v>
      </c>
      <c r="S997" s="436">
        <v>3119</v>
      </c>
      <c r="T997" s="437">
        <f t="shared" si="180"/>
        <v>46016.5</v>
      </c>
      <c r="U997" s="438">
        <v>6</v>
      </c>
      <c r="V997" s="436">
        <v>1935.67</v>
      </c>
      <c r="W997" s="439">
        <v>95</v>
      </c>
      <c r="X997" s="440"/>
      <c r="Y997" s="439">
        <f t="shared" si="181"/>
        <v>1840.67</v>
      </c>
      <c r="Z997" s="441">
        <f t="shared" si="182"/>
        <v>4.2064694185781189E-2</v>
      </c>
      <c r="AA997" s="440">
        <v>0</v>
      </c>
      <c r="AB997" s="439">
        <v>-2070.7399999999998</v>
      </c>
      <c r="AC997" s="439"/>
      <c r="AD997" s="439" t="s">
        <v>5160</v>
      </c>
      <c r="AE997" s="442"/>
      <c r="AF997" s="442">
        <v>0</v>
      </c>
      <c r="AG997" s="439">
        <f t="shared" si="183"/>
        <v>0</v>
      </c>
      <c r="AH997" s="439"/>
      <c r="AI997" s="439">
        <f t="shared" si="184"/>
        <v>0</v>
      </c>
      <c r="AJ997" s="431" t="s">
        <v>149</v>
      </c>
      <c r="AK997" s="431"/>
      <c r="AL997" s="438"/>
      <c r="AM997" s="443">
        <f t="shared" si="185"/>
        <v>0</v>
      </c>
      <c r="AN997" s="443">
        <f t="shared" si="186"/>
        <v>1</v>
      </c>
      <c r="AO997" s="443"/>
      <c r="AP997" s="443"/>
      <c r="AQ997" s="443">
        <f t="shared" si="187"/>
        <v>0</v>
      </c>
      <c r="AR997" s="444" t="str">
        <f>IF(A997="","",VLOOKUP(A997,'Base Sites'!A:B,2,FALSE))</f>
        <v>Valauto Professionnels</v>
      </c>
      <c r="AS997" s="444" t="str">
        <f t="shared" si="188"/>
        <v>VUL</v>
      </c>
      <c r="AT997" s="443"/>
      <c r="AU997" s="445" t="str">
        <f>IF(A997="","",VLOOKUP(L997,'Base Vendeurs'!A:B,2,FALSE))</f>
        <v>Sociétés NORD</v>
      </c>
      <c r="AV997" s="439">
        <f t="shared" si="189"/>
        <v>1935.67</v>
      </c>
      <c r="AW997" s="441">
        <f t="shared" si="190"/>
        <v>4.2064694185781189E-2</v>
      </c>
      <c r="AX997" s="445" t="str">
        <f t="shared" si="191"/>
        <v>NON</v>
      </c>
      <c r="AY997" s="231">
        <f>+MargesVN[[#This Row],[Total COM]]+MargesVN[[#This Row],[EXT GIE]]+MargesVN[[#This Row],[Forfait immat]]</f>
        <v>0</v>
      </c>
    </row>
    <row r="998" spans="1:51" s="231" customFormat="1" ht="11.25" customHeight="1" x14ac:dyDescent="0.25">
      <c r="A998" s="401">
        <v>20</v>
      </c>
      <c r="B998" s="401" t="s">
        <v>163</v>
      </c>
      <c r="C998" s="401" t="s">
        <v>150</v>
      </c>
      <c r="D998" s="402">
        <v>46147</v>
      </c>
      <c r="E998" s="403">
        <v>46149</v>
      </c>
      <c r="F998" s="404"/>
      <c r="G998" s="404"/>
      <c r="H998" s="404"/>
      <c r="I998" s="404"/>
      <c r="J998" s="404"/>
      <c r="K998" s="404">
        <v>0</v>
      </c>
      <c r="L998" s="401" t="s">
        <v>427</v>
      </c>
      <c r="M998" s="401">
        <v>514390</v>
      </c>
      <c r="N998" s="401">
        <v>4390</v>
      </c>
      <c r="O998" s="401" t="s">
        <v>4009</v>
      </c>
      <c r="P998" s="405" t="s">
        <v>4010</v>
      </c>
      <c r="Q998" s="401" t="s">
        <v>191</v>
      </c>
      <c r="R998" s="406">
        <v>35245.83</v>
      </c>
      <c r="S998" s="406">
        <v>3385.83</v>
      </c>
      <c r="T998" s="407">
        <f t="shared" si="180"/>
        <v>38631.660000000003</v>
      </c>
      <c r="U998" s="408">
        <v>15</v>
      </c>
      <c r="V998" s="406">
        <v>1226.97</v>
      </c>
      <c r="W998" s="409">
        <v>95</v>
      </c>
      <c r="X998" s="410"/>
      <c r="Y998" s="409">
        <f t="shared" si="181"/>
        <v>1131.97</v>
      </c>
      <c r="Z998" s="411">
        <f t="shared" si="182"/>
        <v>3.1760737177744885E-2</v>
      </c>
      <c r="AA998" s="410">
        <v>0</v>
      </c>
      <c r="AB998" s="409">
        <v>-500</v>
      </c>
      <c r="AC998" s="409"/>
      <c r="AD998" s="409"/>
      <c r="AE998" s="412">
        <v>0.1</v>
      </c>
      <c r="AF998" s="412">
        <v>0.1</v>
      </c>
      <c r="AG998" s="409">
        <f t="shared" si="183"/>
        <v>113.197</v>
      </c>
      <c r="AH998" s="409"/>
      <c r="AI998" s="409">
        <f t="shared" si="184"/>
        <v>113.197</v>
      </c>
      <c r="AJ998" s="401" t="s">
        <v>149</v>
      </c>
      <c r="AK998" s="401"/>
      <c r="AL998" s="408"/>
      <c r="AM998" s="413">
        <f t="shared" si="185"/>
        <v>0</v>
      </c>
      <c r="AN998" s="413">
        <f t="shared" si="186"/>
        <v>1</v>
      </c>
      <c r="AO998" s="413"/>
      <c r="AP998" s="413"/>
      <c r="AQ998" s="413">
        <f t="shared" si="187"/>
        <v>0</v>
      </c>
      <c r="AR998" s="414" t="str">
        <f>IF(A998="","",VLOOKUP(A998,'Base Sites'!A:B,2,FALSE))</f>
        <v>Valauto Professionnels</v>
      </c>
      <c r="AS998" s="414" t="str">
        <f t="shared" si="188"/>
        <v>VUL</v>
      </c>
      <c r="AT998" s="413"/>
      <c r="AU998" s="415" t="str">
        <f>IF(A998="","",VLOOKUP(L998,'Base Vendeurs'!A:B,2,FALSE))</f>
        <v>Valauto PRO NORD</v>
      </c>
      <c r="AV998" s="409">
        <f t="shared" si="189"/>
        <v>1226.97</v>
      </c>
      <c r="AW998" s="411">
        <f t="shared" si="190"/>
        <v>3.1760737177744885E-2</v>
      </c>
      <c r="AX998" s="415" t="str">
        <f t="shared" si="191"/>
        <v>NON</v>
      </c>
      <c r="AY998" s="231">
        <f>+MargesVN[[#This Row],[Total COM]]+MargesVN[[#This Row],[EXT GIE]]+MargesVN[[#This Row],[Forfait immat]]</f>
        <v>113.197</v>
      </c>
    </row>
    <row r="999" spans="1:51" s="231" customFormat="1" ht="11.25" customHeight="1" x14ac:dyDescent="0.25">
      <c r="A999" s="431">
        <v>20</v>
      </c>
      <c r="B999" s="431" t="s">
        <v>163</v>
      </c>
      <c r="C999" s="431" t="s">
        <v>150</v>
      </c>
      <c r="D999" s="432">
        <v>46178</v>
      </c>
      <c r="E999" s="433">
        <v>46178</v>
      </c>
      <c r="F999" s="434"/>
      <c r="G999" s="434"/>
      <c r="H999" s="434"/>
      <c r="I999" s="434"/>
      <c r="J999" s="434"/>
      <c r="K999" s="434">
        <v>0</v>
      </c>
      <c r="L999" s="431" t="s">
        <v>219</v>
      </c>
      <c r="M999" s="431">
        <v>514391</v>
      </c>
      <c r="N999" s="431">
        <v>4391</v>
      </c>
      <c r="O999" s="431" t="s">
        <v>4770</v>
      </c>
      <c r="P999" s="435" t="s">
        <v>3211</v>
      </c>
      <c r="Q999" s="431" t="s">
        <v>397</v>
      </c>
      <c r="R999" s="436">
        <v>49798.1</v>
      </c>
      <c r="S999" s="436">
        <v>3910</v>
      </c>
      <c r="T999" s="437">
        <f t="shared" si="180"/>
        <v>53708.1</v>
      </c>
      <c r="U999" s="438">
        <v>56</v>
      </c>
      <c r="V999" s="436">
        <v>6942.02</v>
      </c>
      <c r="W999" s="439">
        <v>95</v>
      </c>
      <c r="X999" s="440"/>
      <c r="Y999" s="439">
        <f t="shared" si="181"/>
        <v>6847.02</v>
      </c>
      <c r="Z999" s="441">
        <f t="shared" si="182"/>
        <v>0.12925461894946946</v>
      </c>
      <c r="AA999" s="440">
        <v>0</v>
      </c>
      <c r="AB999" s="439">
        <v>-6000</v>
      </c>
      <c r="AC999" s="439"/>
      <c r="AD999" s="439"/>
      <c r="AE999" s="442">
        <v>0.1</v>
      </c>
      <c r="AF999" s="442">
        <v>0.1</v>
      </c>
      <c r="AG999" s="439">
        <f t="shared" si="183"/>
        <v>684.70200000000011</v>
      </c>
      <c r="AH999" s="439"/>
      <c r="AI999" s="439">
        <f t="shared" si="184"/>
        <v>684.70200000000011</v>
      </c>
      <c r="AJ999" s="431" t="s">
        <v>164</v>
      </c>
      <c r="AK999" s="431">
        <v>0</v>
      </c>
      <c r="AL999" s="438">
        <v>20</v>
      </c>
      <c r="AM999" s="443">
        <f t="shared" si="185"/>
        <v>1</v>
      </c>
      <c r="AN999" s="443">
        <f t="shared" si="186"/>
        <v>1</v>
      </c>
      <c r="AO999" s="443"/>
      <c r="AP999" s="443"/>
      <c r="AQ999" s="443">
        <f t="shared" si="187"/>
        <v>1</v>
      </c>
      <c r="AR999" s="444" t="str">
        <f>IF(A999="","",VLOOKUP(A999,'Base Sites'!A:B,2,FALSE))</f>
        <v>Valauto Professionnels</v>
      </c>
      <c r="AS999" s="444" t="str">
        <f t="shared" si="188"/>
        <v>VUL</v>
      </c>
      <c r="AT999" s="443"/>
      <c r="AU999" s="445" t="str">
        <f>IF(A999="","",VLOOKUP(L999,'Base Vendeurs'!A:B,2,FALSE))</f>
        <v>Sociétés NORD</v>
      </c>
      <c r="AV999" s="439">
        <f t="shared" si="189"/>
        <v>6942.02</v>
      </c>
      <c r="AW999" s="441">
        <f t="shared" si="190"/>
        <v>0.12925461894946946</v>
      </c>
      <c r="AX999" s="445" t="str">
        <f t="shared" si="191"/>
        <v>NON</v>
      </c>
      <c r="AY999" s="231">
        <f>+MargesVN[[#This Row],[Total COM]]+MargesVN[[#This Row],[EXT GIE]]+MargesVN[[#This Row],[Forfait immat]]</f>
        <v>704.70200000000011</v>
      </c>
    </row>
    <row r="1000" spans="1:51" s="231" customFormat="1" ht="11.25" customHeight="1" x14ac:dyDescent="0.25">
      <c r="A1000" s="431">
        <v>20</v>
      </c>
      <c r="B1000" s="431" t="s">
        <v>163</v>
      </c>
      <c r="C1000" s="431" t="s">
        <v>150</v>
      </c>
      <c r="D1000" s="432">
        <v>46182</v>
      </c>
      <c r="E1000" s="433">
        <v>46184</v>
      </c>
      <c r="F1000" s="434"/>
      <c r="G1000" s="434"/>
      <c r="H1000" s="434"/>
      <c r="I1000" s="434"/>
      <c r="J1000" s="434"/>
      <c r="K1000" s="434">
        <v>0</v>
      </c>
      <c r="L1000" s="431" t="s">
        <v>427</v>
      </c>
      <c r="M1000" s="431">
        <v>514437</v>
      </c>
      <c r="N1000" s="431">
        <v>4437</v>
      </c>
      <c r="O1000" s="431" t="s">
        <v>4795</v>
      </c>
      <c r="P1000" s="435" t="s">
        <v>4796</v>
      </c>
      <c r="Q1000" s="431" t="s">
        <v>67</v>
      </c>
      <c r="R1000" s="436">
        <v>41393.1</v>
      </c>
      <c r="S1000" s="436">
        <v>2544</v>
      </c>
      <c r="T1000" s="437">
        <f t="shared" si="180"/>
        <v>43937.1</v>
      </c>
      <c r="U1000" s="438">
        <v>21</v>
      </c>
      <c r="V1000" s="436">
        <v>610.19000000000005</v>
      </c>
      <c r="W1000" s="439">
        <v>95</v>
      </c>
      <c r="X1000" s="440"/>
      <c r="Y1000" s="439">
        <f t="shared" si="181"/>
        <v>515.19000000000005</v>
      </c>
      <c r="Z1000" s="441">
        <f t="shared" si="182"/>
        <v>1.388780779796573E-2</v>
      </c>
      <c r="AA1000" s="440">
        <v>0</v>
      </c>
      <c r="AB1000" s="439">
        <v>-3500</v>
      </c>
      <c r="AC1000" s="439"/>
      <c r="AD1000" s="439"/>
      <c r="AE1000" s="442">
        <v>0.1</v>
      </c>
      <c r="AF1000" s="442">
        <v>0.1</v>
      </c>
      <c r="AG1000" s="439">
        <f t="shared" si="183"/>
        <v>51.519000000000005</v>
      </c>
      <c r="AH1000" s="439"/>
      <c r="AI1000" s="439">
        <f t="shared" si="184"/>
        <v>51.519000000000005</v>
      </c>
      <c r="AJ1000" s="431" t="s">
        <v>149</v>
      </c>
      <c r="AK1000" s="431"/>
      <c r="AL1000" s="438"/>
      <c r="AM1000" s="443">
        <f t="shared" si="185"/>
        <v>0</v>
      </c>
      <c r="AN1000" s="443">
        <f t="shared" si="186"/>
        <v>1</v>
      </c>
      <c r="AO1000" s="443"/>
      <c r="AP1000" s="443"/>
      <c r="AQ1000" s="443">
        <f t="shared" si="187"/>
        <v>0</v>
      </c>
      <c r="AR1000" s="444" t="str">
        <f>IF(A1000="","",VLOOKUP(A1000,'Base Sites'!A:B,2,FALSE))</f>
        <v>Valauto Professionnels</v>
      </c>
      <c r="AS1000" s="444" t="str">
        <f t="shared" si="188"/>
        <v>VUL</v>
      </c>
      <c r="AT1000" s="443"/>
      <c r="AU1000" s="445" t="str">
        <f>IF(A1000="","",VLOOKUP(L1000,'Base Vendeurs'!A:B,2,FALSE))</f>
        <v>Valauto PRO NORD</v>
      </c>
      <c r="AV1000" s="439">
        <f t="shared" si="189"/>
        <v>610.19000000000005</v>
      </c>
      <c r="AW1000" s="441">
        <f t="shared" si="190"/>
        <v>1.388780779796573E-2</v>
      </c>
      <c r="AX1000" s="445" t="str">
        <f t="shared" si="191"/>
        <v>NON</v>
      </c>
      <c r="AY1000" s="231">
        <f>+MargesVN[[#This Row],[Total COM]]+MargesVN[[#This Row],[EXT GIE]]+MargesVN[[#This Row],[Forfait immat]]</f>
        <v>51.519000000000005</v>
      </c>
    </row>
    <row r="1001" spans="1:51" s="231" customFormat="1" ht="11.25" customHeight="1" x14ac:dyDescent="0.25">
      <c r="A1001" s="354">
        <v>30</v>
      </c>
      <c r="B1001" s="354" t="s">
        <v>163</v>
      </c>
      <c r="C1001" s="354" t="s">
        <v>29</v>
      </c>
      <c r="D1001" s="355">
        <v>46115</v>
      </c>
      <c r="E1001" s="356">
        <v>46120</v>
      </c>
      <c r="F1001" s="357"/>
      <c r="G1001" s="357"/>
      <c r="H1001" s="357"/>
      <c r="I1001" s="357"/>
      <c r="J1001" s="357"/>
      <c r="K1001" s="357">
        <v>0</v>
      </c>
      <c r="L1001" s="354" t="s">
        <v>219</v>
      </c>
      <c r="M1001" s="354">
        <v>514542</v>
      </c>
      <c r="N1001" s="354">
        <v>4542</v>
      </c>
      <c r="O1001" s="354" t="s">
        <v>3027</v>
      </c>
      <c r="P1001" s="358" t="s">
        <v>3028</v>
      </c>
      <c r="Q1001" s="354" t="s">
        <v>129</v>
      </c>
      <c r="R1001" s="359">
        <v>29675</v>
      </c>
      <c r="S1001" s="359">
        <v>583.33000000000004</v>
      </c>
      <c r="T1001" s="360">
        <f t="shared" si="180"/>
        <v>30258.33</v>
      </c>
      <c r="U1001" s="361">
        <v>64</v>
      </c>
      <c r="V1001" s="359">
        <v>640.17999999999995</v>
      </c>
      <c r="W1001" s="362">
        <v>35.01</v>
      </c>
      <c r="X1001" s="363"/>
      <c r="Y1001" s="362">
        <f t="shared" si="181"/>
        <v>605.16999999999996</v>
      </c>
      <c r="Z1001" s="364">
        <f t="shared" si="182"/>
        <v>2.1157149122241706E-2</v>
      </c>
      <c r="AA1001" s="363">
        <v>0</v>
      </c>
      <c r="AB1001" s="362">
        <v>-5143.92</v>
      </c>
      <c r="AC1001" s="362"/>
      <c r="AD1001" s="362"/>
      <c r="AE1001" s="365">
        <v>0.13</v>
      </c>
      <c r="AF1001" s="365">
        <v>0.13</v>
      </c>
      <c r="AG1001" s="362">
        <f t="shared" si="183"/>
        <v>78.6721</v>
      </c>
      <c r="AH1001" s="362"/>
      <c r="AI1001" s="362">
        <f t="shared" si="184"/>
        <v>78.6721</v>
      </c>
      <c r="AJ1001" s="354" t="s">
        <v>164</v>
      </c>
      <c r="AK1001" s="354">
        <v>0</v>
      </c>
      <c r="AL1001" s="361">
        <v>20</v>
      </c>
      <c r="AM1001" s="366">
        <f t="shared" si="185"/>
        <v>1</v>
      </c>
      <c r="AN1001" s="366">
        <f t="shared" si="186"/>
        <v>1</v>
      </c>
      <c r="AO1001" s="366"/>
      <c r="AP1001" s="366"/>
      <c r="AQ1001" s="366">
        <f t="shared" si="187"/>
        <v>1</v>
      </c>
      <c r="AR1001" s="367" t="str">
        <f>IF(A1001="","",VLOOKUP(A1001,'Base Sites'!A:B,2,FALSE))</f>
        <v>Valauto Lambersart VW</v>
      </c>
      <c r="AS1001" s="367" t="str">
        <f t="shared" si="188"/>
        <v>SKODA</v>
      </c>
      <c r="AT1001" s="366"/>
      <c r="AU1001" s="368" t="str">
        <f>IF(A1001="","",VLOOKUP(L1001,'Base Vendeurs'!A:B,2,FALSE))</f>
        <v>Sociétés NORD</v>
      </c>
      <c r="AV1001" s="362">
        <f t="shared" si="189"/>
        <v>640.17999999999995</v>
      </c>
      <c r="AW1001" s="364">
        <f t="shared" si="190"/>
        <v>2.1157149122241706E-2</v>
      </c>
      <c r="AX1001" s="368" t="str">
        <f t="shared" si="191"/>
        <v>NON</v>
      </c>
      <c r="AY1001" s="231">
        <f>+MargesVN[[#This Row],[Total COM]]+MargesVN[[#This Row],[EXT GIE]]+MargesVN[[#This Row],[Forfait immat]]</f>
        <v>98.6721</v>
      </c>
    </row>
    <row r="1002" spans="1:51" s="231" customFormat="1" ht="11.25" customHeight="1" x14ac:dyDescent="0.25">
      <c r="A1002" s="354">
        <v>30</v>
      </c>
      <c r="B1002" s="354" t="s">
        <v>163</v>
      </c>
      <c r="C1002" s="354" t="s">
        <v>29</v>
      </c>
      <c r="D1002" s="355">
        <v>46114</v>
      </c>
      <c r="E1002" s="356">
        <v>46119</v>
      </c>
      <c r="F1002" s="357"/>
      <c r="G1002" s="357"/>
      <c r="H1002" s="357"/>
      <c r="I1002" s="357"/>
      <c r="J1002" s="357"/>
      <c r="K1002" s="357">
        <v>0</v>
      </c>
      <c r="L1002" s="354" t="s">
        <v>219</v>
      </c>
      <c r="M1002" s="354">
        <v>514622</v>
      </c>
      <c r="N1002" s="354">
        <v>4622</v>
      </c>
      <c r="O1002" s="354" t="s">
        <v>3034</v>
      </c>
      <c r="P1002" s="358" t="s">
        <v>2218</v>
      </c>
      <c r="Q1002" s="354" t="s">
        <v>129</v>
      </c>
      <c r="R1002" s="359">
        <v>25350</v>
      </c>
      <c r="S1002" s="359">
        <v>2166.67</v>
      </c>
      <c r="T1002" s="360">
        <f t="shared" ref="T1002:T1065" si="192">+R1002+S1002</f>
        <v>27516.67</v>
      </c>
      <c r="U1002" s="361">
        <v>22</v>
      </c>
      <c r="V1002" s="359">
        <v>860.51</v>
      </c>
      <c r="W1002" s="362">
        <v>35</v>
      </c>
      <c r="X1002" s="363"/>
      <c r="Y1002" s="362">
        <f t="shared" ref="Y1002:Y1065" si="193">+V1002-W1002+X1002</f>
        <v>825.51</v>
      </c>
      <c r="Z1002" s="364">
        <f t="shared" ref="Z1002:Z1065" si="194">(V1002+X1002)/T1002</f>
        <v>3.1272316017890246E-2</v>
      </c>
      <c r="AA1002" s="363">
        <v>0</v>
      </c>
      <c r="AB1002" s="362">
        <v>0</v>
      </c>
      <c r="AC1002" s="362"/>
      <c r="AD1002" s="362"/>
      <c r="AE1002" s="365">
        <v>0.1</v>
      </c>
      <c r="AF1002" s="365">
        <v>0.1</v>
      </c>
      <c r="AG1002" s="362">
        <f t="shared" ref="AG1002:AG1065" si="195">+Y1002*AE1002</f>
        <v>82.551000000000002</v>
      </c>
      <c r="AH1002" s="362"/>
      <c r="AI1002" s="362">
        <f t="shared" ref="AI1002:AI1065" si="196">+AG1002+AH1002</f>
        <v>82.551000000000002</v>
      </c>
      <c r="AJ1002" s="354" t="s">
        <v>164</v>
      </c>
      <c r="AK1002" s="354">
        <v>0</v>
      </c>
      <c r="AL1002" s="361">
        <v>20</v>
      </c>
      <c r="AM1002" s="366">
        <f t="shared" ref="AM1002:AM1065" si="197">IF(AL1002&gt;0,100%,0%)</f>
        <v>1</v>
      </c>
      <c r="AN1002" s="366">
        <f t="shared" ref="AN1002:AN1065" si="198">IF(A1002&gt;0,1,"")</f>
        <v>1</v>
      </c>
      <c r="AO1002" s="366"/>
      <c r="AP1002" s="366"/>
      <c r="AQ1002" s="366">
        <f t="shared" ref="AQ1002:AQ1065" si="199">IF(AN1002="","",+AM1002/AN1002)</f>
        <v>1</v>
      </c>
      <c r="AR1002" s="367" t="str">
        <f>IF(A1002="","",VLOOKUP(A1002,'Base Sites'!A:B,2,FALSE))</f>
        <v>Valauto Lambersart VW</v>
      </c>
      <c r="AS1002" s="367" t="str">
        <f t="shared" ref="AS1002:AS1065" si="200">IF(C1002="VW","VOLKSWAGEN",IF(C1002="SE","SEAT",IF(C1002="NI","NISSAN",IF(C1002="HY","HYUNDAI",IF(C1002="VU","VUL",IF(C1002="sk","SKODA",IF(C1002="ltsk","SKODA",IF(C1002="CUPRA","CUPRA",IF(C1002="AUDI","AUDI","")))))))))</f>
        <v>SKODA</v>
      </c>
      <c r="AT1002" s="366"/>
      <c r="AU1002" s="368" t="str">
        <f>IF(A1002="","",VLOOKUP(L1002,'Base Vendeurs'!A:B,2,FALSE))</f>
        <v>Sociétés NORD</v>
      </c>
      <c r="AV1002" s="362">
        <f t="shared" ref="AV1002:AV1065" si="201">+V1002+AO1002</f>
        <v>860.51</v>
      </c>
      <c r="AW1002" s="364">
        <f t="shared" ref="AW1002:AW1065" si="202">IF(A1002="","",+AV1002/T1002)</f>
        <v>3.1272316017890246E-2</v>
      </c>
      <c r="AX1002" s="368" t="str">
        <f t="shared" ref="AX1002:AX1065" si="203">IF(AV1002&lt;0,"OUI","NON")</f>
        <v>NON</v>
      </c>
      <c r="AY1002" s="231">
        <f>+MargesVN[[#This Row],[Total COM]]+MargesVN[[#This Row],[EXT GIE]]+MargesVN[[#This Row],[Forfait immat]]</f>
        <v>102.551</v>
      </c>
    </row>
    <row r="1003" spans="1:51" s="231" customFormat="1" ht="11.25" customHeight="1" x14ac:dyDescent="0.25">
      <c r="A1003" s="45">
        <v>10</v>
      </c>
      <c r="B1003" s="45" t="s">
        <v>163</v>
      </c>
      <c r="C1003" s="45" t="s">
        <v>104</v>
      </c>
      <c r="D1003" s="44">
        <v>46079</v>
      </c>
      <c r="E1003" s="65">
        <v>46080</v>
      </c>
      <c r="F1003" s="35"/>
      <c r="G1003" s="35"/>
      <c r="H1003" s="35"/>
      <c r="I1003" s="35"/>
      <c r="J1003" s="35"/>
      <c r="K1003" s="35"/>
      <c r="L1003" s="45" t="s">
        <v>195</v>
      </c>
      <c r="M1003" s="45">
        <v>514647</v>
      </c>
      <c r="N1003" s="45">
        <v>4647</v>
      </c>
      <c r="O1003" s="45" t="s">
        <v>1961</v>
      </c>
      <c r="P1003" s="66" t="s">
        <v>1962</v>
      </c>
      <c r="Q1003" s="45" t="s">
        <v>157</v>
      </c>
      <c r="R1003" s="47">
        <v>28533.33</v>
      </c>
      <c r="S1003" s="47">
        <v>1441.67</v>
      </c>
      <c r="T1003" s="48">
        <f t="shared" si="192"/>
        <v>29975</v>
      </c>
      <c r="U1003" s="49">
        <v>17</v>
      </c>
      <c r="V1003" s="47">
        <v>1443.88</v>
      </c>
      <c r="W1003" s="46">
        <v>95</v>
      </c>
      <c r="X1003" s="50"/>
      <c r="Y1003" s="46">
        <f t="shared" si="193"/>
        <v>1348.88</v>
      </c>
      <c r="Z1003" s="51">
        <f t="shared" si="194"/>
        <v>4.8169474562135113E-2</v>
      </c>
      <c r="AA1003" s="50">
        <v>0</v>
      </c>
      <c r="AB1003" s="46">
        <v>-4250</v>
      </c>
      <c r="AC1003" s="46"/>
      <c r="AD1003" s="46"/>
      <c r="AE1003" s="52">
        <v>7.0000000000000007E-2</v>
      </c>
      <c r="AF1003" s="52">
        <v>0.1</v>
      </c>
      <c r="AG1003" s="46">
        <f t="shared" si="195"/>
        <v>94.421600000000012</v>
      </c>
      <c r="AH1003" s="46"/>
      <c r="AI1003" s="46">
        <f t="shared" si="196"/>
        <v>94.421600000000012</v>
      </c>
      <c r="AJ1003" s="45" t="s">
        <v>164</v>
      </c>
      <c r="AK1003" s="45">
        <v>0</v>
      </c>
      <c r="AL1003" s="49"/>
      <c r="AM1003" s="238">
        <f t="shared" si="197"/>
        <v>0</v>
      </c>
      <c r="AN1003" s="238">
        <f t="shared" si="198"/>
        <v>1</v>
      </c>
      <c r="AO1003" s="238"/>
      <c r="AP1003" s="238"/>
      <c r="AQ1003" s="238">
        <f t="shared" si="199"/>
        <v>0</v>
      </c>
      <c r="AR1003" s="96" t="str">
        <f>IF(A1003="","",VLOOKUP(A1003,'Base Sites'!A:B,2,FALSE))</f>
        <v>Valauto Roncq</v>
      </c>
      <c r="AS1003" s="96" t="str">
        <f t="shared" si="200"/>
        <v>VOLKSWAGEN</v>
      </c>
      <c r="AT1003" s="238"/>
      <c r="AU1003" s="231" t="str">
        <f>IF(A1003="","",VLOOKUP(L1003,'Base Vendeurs'!A:B,2,FALSE))</f>
        <v>Valauto Roncq VW</v>
      </c>
      <c r="AV1003" s="46">
        <f t="shared" si="201"/>
        <v>1443.88</v>
      </c>
      <c r="AW1003" s="51">
        <f t="shared" si="202"/>
        <v>4.8169474562135113E-2</v>
      </c>
      <c r="AX1003" s="231" t="str">
        <f t="shared" si="203"/>
        <v>NON</v>
      </c>
      <c r="AY1003" s="231">
        <f>+MargesVN[[#This Row],[Total COM]]+MargesVN[[#This Row],[EXT GIE]]+MargesVN[[#This Row],[Forfait immat]]</f>
        <v>94.421600000000012</v>
      </c>
    </row>
    <row r="1004" spans="1:51" s="231" customFormat="1" ht="11.25" customHeight="1" x14ac:dyDescent="0.25">
      <c r="A1004" s="45">
        <v>10</v>
      </c>
      <c r="B1004" s="45" t="s">
        <v>163</v>
      </c>
      <c r="C1004" s="45" t="s">
        <v>104</v>
      </c>
      <c r="D1004" s="44">
        <v>46058</v>
      </c>
      <c r="E1004" s="65">
        <v>46059</v>
      </c>
      <c r="F1004" s="35"/>
      <c r="G1004" s="35"/>
      <c r="H1004" s="35"/>
      <c r="I1004" s="35"/>
      <c r="J1004" s="35"/>
      <c r="K1004" s="35">
        <v>0</v>
      </c>
      <c r="L1004" s="45" t="s">
        <v>388</v>
      </c>
      <c r="M1004" s="45">
        <v>514668</v>
      </c>
      <c r="N1004" s="45">
        <v>4668</v>
      </c>
      <c r="O1004" s="45" t="s">
        <v>1384</v>
      </c>
      <c r="P1004" s="66" t="s">
        <v>1385</v>
      </c>
      <c r="Q1004" s="45" t="s">
        <v>157</v>
      </c>
      <c r="R1004" s="47">
        <v>28533.33</v>
      </c>
      <c r="S1004" s="47">
        <v>1858.34</v>
      </c>
      <c r="T1004" s="48">
        <f t="shared" si="192"/>
        <v>30391.670000000002</v>
      </c>
      <c r="U1004" s="49">
        <v>6</v>
      </c>
      <c r="V1004" s="47">
        <v>1462.63</v>
      </c>
      <c r="W1004" s="46">
        <v>95</v>
      </c>
      <c r="X1004" s="50"/>
      <c r="Y1004" s="46">
        <f t="shared" si="193"/>
        <v>1367.63</v>
      </c>
      <c r="Z1004" s="51">
        <f t="shared" si="194"/>
        <v>4.812601610901935E-2</v>
      </c>
      <c r="AA1004" s="50">
        <v>0</v>
      </c>
      <c r="AB1004" s="46">
        <v>-4250</v>
      </c>
      <c r="AC1004" s="46"/>
      <c r="AD1004" s="46"/>
      <c r="AE1004" s="52">
        <v>7.0000000000000007E-2</v>
      </c>
      <c r="AF1004" s="52">
        <v>0.1</v>
      </c>
      <c r="AG1004" s="46">
        <f t="shared" si="195"/>
        <v>95.734100000000012</v>
      </c>
      <c r="AH1004" s="46"/>
      <c r="AI1004" s="46">
        <f t="shared" si="196"/>
        <v>95.734100000000012</v>
      </c>
      <c r="AJ1004" s="45" t="s">
        <v>164</v>
      </c>
      <c r="AK1004" s="45">
        <v>30</v>
      </c>
      <c r="AL1004" s="49"/>
      <c r="AM1004" s="238">
        <f t="shared" si="197"/>
        <v>0</v>
      </c>
      <c r="AN1004" s="238">
        <f t="shared" si="198"/>
        <v>1</v>
      </c>
      <c r="AO1004" s="238"/>
      <c r="AP1004" s="238"/>
      <c r="AQ1004" s="238">
        <f t="shared" si="199"/>
        <v>0</v>
      </c>
      <c r="AR1004" s="96" t="str">
        <f>IF(A1004="","",VLOOKUP(A1004,'Base Sites'!A:B,2,FALSE))</f>
        <v>Valauto Roncq</v>
      </c>
      <c r="AS1004" s="96" t="str">
        <f t="shared" si="200"/>
        <v>VOLKSWAGEN</v>
      </c>
      <c r="AT1004" s="238"/>
      <c r="AU1004" s="231" t="str">
        <f>IF(A1004="","",VLOOKUP(L1004,'Base Vendeurs'!A:B,2,FALSE))</f>
        <v>Valauto Roncq VW</v>
      </c>
      <c r="AV1004" s="46">
        <f t="shared" si="201"/>
        <v>1462.63</v>
      </c>
      <c r="AW1004" s="51">
        <f t="shared" si="202"/>
        <v>4.812601610901935E-2</v>
      </c>
      <c r="AX1004" s="231" t="str">
        <f t="shared" si="203"/>
        <v>NON</v>
      </c>
      <c r="AY1004" s="231">
        <f>+MargesVN[[#This Row],[Total COM]]+MargesVN[[#This Row],[EXT GIE]]+MargesVN[[#This Row],[Forfait immat]]</f>
        <v>125.73410000000001</v>
      </c>
    </row>
    <row r="1005" spans="1:51" s="231" customFormat="1" ht="11.25" customHeight="1" x14ac:dyDescent="0.25">
      <c r="A1005" s="401">
        <v>30</v>
      </c>
      <c r="B1005" s="401" t="s">
        <v>163</v>
      </c>
      <c r="C1005" s="401" t="s">
        <v>104</v>
      </c>
      <c r="D1005" s="402">
        <v>46154</v>
      </c>
      <c r="E1005" s="403">
        <v>46157</v>
      </c>
      <c r="F1005" s="404"/>
      <c r="G1005" s="404"/>
      <c r="H1005" s="404"/>
      <c r="I1005" s="404"/>
      <c r="J1005" s="404"/>
      <c r="K1005" s="404">
        <v>0</v>
      </c>
      <c r="L1005" s="401" t="s">
        <v>229</v>
      </c>
      <c r="M1005" s="401">
        <v>514698</v>
      </c>
      <c r="N1005" s="401">
        <v>4698</v>
      </c>
      <c r="O1005" s="401" t="s">
        <v>4153</v>
      </c>
      <c r="P1005" s="405" t="s">
        <v>4154</v>
      </c>
      <c r="Q1005" s="401" t="s">
        <v>107</v>
      </c>
      <c r="R1005" s="406">
        <v>28389</v>
      </c>
      <c r="S1005" s="406">
        <v>-808.33</v>
      </c>
      <c r="T1005" s="407">
        <f t="shared" si="192"/>
        <v>27580.67</v>
      </c>
      <c r="U1005" s="408">
        <v>18</v>
      </c>
      <c r="V1005" s="406">
        <v>917.3</v>
      </c>
      <c r="W1005" s="409">
        <v>94.99</v>
      </c>
      <c r="X1005" s="410"/>
      <c r="Y1005" s="409">
        <f t="shared" si="193"/>
        <v>822.31</v>
      </c>
      <c r="Z1005" s="411">
        <f t="shared" si="194"/>
        <v>3.3258800456986724E-2</v>
      </c>
      <c r="AA1005" s="410">
        <v>-1333.33</v>
      </c>
      <c r="AB1005" s="409">
        <v>-2016.66</v>
      </c>
      <c r="AC1005" s="409"/>
      <c r="AD1005" s="409"/>
      <c r="AE1005" s="412">
        <v>0.1</v>
      </c>
      <c r="AF1005" s="412">
        <v>0.1</v>
      </c>
      <c r="AG1005" s="409">
        <f t="shared" si="195"/>
        <v>82.230999999999995</v>
      </c>
      <c r="AH1005" s="409"/>
      <c r="AI1005" s="409">
        <f t="shared" si="196"/>
        <v>82.230999999999995</v>
      </c>
      <c r="AJ1005" s="401" t="s">
        <v>164</v>
      </c>
      <c r="AK1005" s="401">
        <v>30</v>
      </c>
      <c r="AL1005" s="408">
        <v>50</v>
      </c>
      <c r="AM1005" s="413">
        <f t="shared" si="197"/>
        <v>1</v>
      </c>
      <c r="AN1005" s="413">
        <f t="shared" si="198"/>
        <v>1</v>
      </c>
      <c r="AO1005" s="413"/>
      <c r="AP1005" s="413"/>
      <c r="AQ1005" s="413">
        <f t="shared" si="199"/>
        <v>1</v>
      </c>
      <c r="AR1005" s="414" t="str">
        <f>IF(A1005="","",VLOOKUP(A1005,'Base Sites'!A:B,2,FALSE))</f>
        <v>Valauto Lambersart VW</v>
      </c>
      <c r="AS1005" s="414" t="str">
        <f t="shared" si="200"/>
        <v>VOLKSWAGEN</v>
      </c>
      <c r="AT1005" s="413"/>
      <c r="AU1005" s="415" t="str">
        <f>IF(A1005="","",VLOOKUP(L1005,'Base Vendeurs'!A:B,2,FALSE))</f>
        <v>Valauto Lambersart VW</v>
      </c>
      <c r="AV1005" s="409">
        <f t="shared" si="201"/>
        <v>917.3</v>
      </c>
      <c r="AW1005" s="411">
        <f t="shared" si="202"/>
        <v>3.3258800456986724E-2</v>
      </c>
      <c r="AX1005" s="415" t="str">
        <f t="shared" si="203"/>
        <v>NON</v>
      </c>
      <c r="AY1005" s="231">
        <f>+MargesVN[[#This Row],[Total COM]]+MargesVN[[#This Row],[EXT GIE]]+MargesVN[[#This Row],[Forfait immat]]</f>
        <v>162.23099999999999</v>
      </c>
    </row>
    <row r="1006" spans="1:51" s="231" customFormat="1" ht="11.25" customHeight="1" x14ac:dyDescent="0.25">
      <c r="A1006" s="431">
        <v>10</v>
      </c>
      <c r="B1006" s="431" t="s">
        <v>163</v>
      </c>
      <c r="C1006" s="431" t="s">
        <v>104</v>
      </c>
      <c r="D1006" s="432">
        <v>46190</v>
      </c>
      <c r="E1006" s="433">
        <v>46191</v>
      </c>
      <c r="F1006" s="434"/>
      <c r="G1006" s="434"/>
      <c r="H1006" s="434"/>
      <c r="I1006" s="434"/>
      <c r="J1006" s="434"/>
      <c r="K1006" s="434">
        <v>0</v>
      </c>
      <c r="L1006" s="431" t="s">
        <v>36</v>
      </c>
      <c r="M1006" s="431">
        <v>514776</v>
      </c>
      <c r="N1006" s="431">
        <v>4776</v>
      </c>
      <c r="O1006" s="431" t="s">
        <v>4959</v>
      </c>
      <c r="P1006" s="435" t="s">
        <v>4960</v>
      </c>
      <c r="Q1006" s="431" t="s">
        <v>26</v>
      </c>
      <c r="R1006" s="436">
        <v>48155</v>
      </c>
      <c r="S1006" s="436">
        <v>2483.34</v>
      </c>
      <c r="T1006" s="437">
        <f t="shared" si="192"/>
        <v>50638.34</v>
      </c>
      <c r="U1006" s="438">
        <v>98</v>
      </c>
      <c r="V1006" s="436">
        <v>376.1</v>
      </c>
      <c r="W1006" s="439">
        <v>95</v>
      </c>
      <c r="X1006" s="440"/>
      <c r="Y1006" s="439">
        <f t="shared" si="193"/>
        <v>281.10000000000002</v>
      </c>
      <c r="Z1006" s="441">
        <f t="shared" si="194"/>
        <v>7.427178695036213E-3</v>
      </c>
      <c r="AA1006" s="440">
        <v>-357.5</v>
      </c>
      <c r="AB1006" s="439">
        <v>0</v>
      </c>
      <c r="AC1006" s="439"/>
      <c r="AD1006" s="439"/>
      <c r="AE1006" s="442">
        <v>0.1</v>
      </c>
      <c r="AF1006" s="442">
        <v>0.1</v>
      </c>
      <c r="AG1006" s="439">
        <f t="shared" si="195"/>
        <v>28.110000000000003</v>
      </c>
      <c r="AH1006" s="439"/>
      <c r="AI1006" s="439">
        <f t="shared" si="196"/>
        <v>28.110000000000003</v>
      </c>
      <c r="AJ1006" s="431" t="s">
        <v>164</v>
      </c>
      <c r="AK1006" s="431"/>
      <c r="AL1006" s="438">
        <v>50</v>
      </c>
      <c r="AM1006" s="443">
        <f t="shared" si="197"/>
        <v>1</v>
      </c>
      <c r="AN1006" s="443">
        <f t="shared" si="198"/>
        <v>1</v>
      </c>
      <c r="AO1006" s="443"/>
      <c r="AP1006" s="443"/>
      <c r="AQ1006" s="443">
        <f t="shared" si="199"/>
        <v>1</v>
      </c>
      <c r="AR1006" s="444" t="str">
        <f>IF(A1006="","",VLOOKUP(A1006,'Base Sites'!A:B,2,FALSE))</f>
        <v>Valauto Roncq</v>
      </c>
      <c r="AS1006" s="444" t="str">
        <f t="shared" si="200"/>
        <v>VOLKSWAGEN</v>
      </c>
      <c r="AT1006" s="443"/>
      <c r="AU1006" s="445" t="str">
        <f>IF(A1006="","",VLOOKUP(L1006,'Base Vendeurs'!A:B,2,FALSE))</f>
        <v>Valauto Roncq VW</v>
      </c>
      <c r="AV1006" s="439">
        <f t="shared" si="201"/>
        <v>376.1</v>
      </c>
      <c r="AW1006" s="441">
        <f t="shared" si="202"/>
        <v>7.427178695036213E-3</v>
      </c>
      <c r="AX1006" s="445" t="str">
        <f t="shared" si="203"/>
        <v>NON</v>
      </c>
      <c r="AY1006" s="231">
        <f>+MargesVN[[#This Row],[Total COM]]+MargesVN[[#This Row],[EXT GIE]]+MargesVN[[#This Row],[Forfait immat]]</f>
        <v>78.11</v>
      </c>
    </row>
    <row r="1007" spans="1:51" s="231" customFormat="1" ht="11.25" customHeight="1" x14ac:dyDescent="0.25">
      <c r="A1007" s="431">
        <v>10</v>
      </c>
      <c r="B1007" s="431" t="s">
        <v>163</v>
      </c>
      <c r="C1007" s="431" t="s">
        <v>104</v>
      </c>
      <c r="D1007" s="432">
        <v>46153</v>
      </c>
      <c r="E1007" s="433">
        <v>46155</v>
      </c>
      <c r="F1007" s="434"/>
      <c r="G1007" s="434"/>
      <c r="H1007" s="434"/>
      <c r="I1007" s="434"/>
      <c r="J1007" s="434"/>
      <c r="K1007" s="434">
        <v>0</v>
      </c>
      <c r="L1007" s="431" t="s">
        <v>33</v>
      </c>
      <c r="M1007" s="431">
        <v>514860</v>
      </c>
      <c r="N1007" s="431">
        <v>4860</v>
      </c>
      <c r="O1007" s="431" t="s">
        <v>4185</v>
      </c>
      <c r="P1007" s="435" t="s">
        <v>4186</v>
      </c>
      <c r="Q1007" s="431" t="s">
        <v>26</v>
      </c>
      <c r="R1007" s="436">
        <v>49321.67</v>
      </c>
      <c r="S1007" s="436">
        <v>9408.34</v>
      </c>
      <c r="T1007" s="437">
        <f t="shared" si="192"/>
        <v>58730.009999999995</v>
      </c>
      <c r="U1007" s="438">
        <v>48</v>
      </c>
      <c r="V1007" s="436">
        <v>1347.51</v>
      </c>
      <c r="W1007" s="439">
        <v>95</v>
      </c>
      <c r="X1007" s="440"/>
      <c r="Y1007" s="439">
        <f t="shared" si="193"/>
        <v>1252.51</v>
      </c>
      <c r="Z1007" s="441">
        <f t="shared" si="194"/>
        <v>2.2944147293691933E-2</v>
      </c>
      <c r="AA1007" s="440">
        <v>0</v>
      </c>
      <c r="AB1007" s="439">
        <v>-3517.63</v>
      </c>
      <c r="AC1007" s="439"/>
      <c r="AD1007" s="439"/>
      <c r="AE1007" s="442"/>
      <c r="AF1007" s="442">
        <v>0</v>
      </c>
      <c r="AG1007" s="439">
        <f t="shared" si="195"/>
        <v>0</v>
      </c>
      <c r="AH1007" s="439"/>
      <c r="AI1007" s="439">
        <f t="shared" si="196"/>
        <v>0</v>
      </c>
      <c r="AJ1007" s="431" t="s">
        <v>164</v>
      </c>
      <c r="AK1007" s="431">
        <v>0</v>
      </c>
      <c r="AL1007" s="438"/>
      <c r="AM1007" s="443">
        <f t="shared" si="197"/>
        <v>0</v>
      </c>
      <c r="AN1007" s="443">
        <f t="shared" si="198"/>
        <v>1</v>
      </c>
      <c r="AO1007" s="443"/>
      <c r="AP1007" s="443"/>
      <c r="AQ1007" s="443">
        <f t="shared" si="199"/>
        <v>0</v>
      </c>
      <c r="AR1007" s="444" t="str">
        <f>IF(A1007="","",VLOOKUP(A1007,'Base Sites'!A:B,2,FALSE))</f>
        <v>Valauto Roncq</v>
      </c>
      <c r="AS1007" s="444" t="str">
        <f t="shared" si="200"/>
        <v>VOLKSWAGEN</v>
      </c>
      <c r="AT1007" s="443"/>
      <c r="AU1007" s="445" t="str">
        <f>IF(A1007="","",VLOOKUP(L1007,'Base Vendeurs'!A:B,2,FALSE))</f>
        <v>Sociétés NORD</v>
      </c>
      <c r="AV1007" s="439">
        <f t="shared" si="201"/>
        <v>1347.51</v>
      </c>
      <c r="AW1007" s="441">
        <f t="shared" si="202"/>
        <v>2.2944147293691933E-2</v>
      </c>
      <c r="AX1007" s="445" t="str">
        <f t="shared" si="203"/>
        <v>NON</v>
      </c>
      <c r="AY1007" s="231">
        <f>+MargesVN[[#This Row],[Total COM]]+MargesVN[[#This Row],[EXT GIE]]+MargesVN[[#This Row],[Forfait immat]]</f>
        <v>0</v>
      </c>
    </row>
    <row r="1008" spans="1:51" s="231" customFormat="1" ht="11.25" customHeight="1" x14ac:dyDescent="0.25">
      <c r="A1008" s="45">
        <v>30</v>
      </c>
      <c r="B1008" s="45" t="s">
        <v>163</v>
      </c>
      <c r="C1008" s="45" t="s">
        <v>104</v>
      </c>
      <c r="D1008" s="44">
        <v>46050</v>
      </c>
      <c r="E1008" s="65">
        <v>46052</v>
      </c>
      <c r="F1008" s="35"/>
      <c r="G1008" s="35"/>
      <c r="H1008" s="35"/>
      <c r="I1008" s="35"/>
      <c r="J1008" s="35"/>
      <c r="K1008" s="35"/>
      <c r="L1008" s="45" t="s">
        <v>246</v>
      </c>
      <c r="M1008" s="45">
        <v>515071</v>
      </c>
      <c r="N1008" s="45">
        <v>5071</v>
      </c>
      <c r="O1008" s="45" t="s">
        <v>962</v>
      </c>
      <c r="P1008" s="66" t="s">
        <v>963</v>
      </c>
      <c r="Q1008" s="45" t="s">
        <v>26</v>
      </c>
      <c r="R1008" s="47">
        <v>48155</v>
      </c>
      <c r="S1008" s="47">
        <v>1891.67</v>
      </c>
      <c r="T1008" s="48">
        <f t="shared" si="192"/>
        <v>50046.67</v>
      </c>
      <c r="U1008" s="49">
        <v>50</v>
      </c>
      <c r="V1008" s="47">
        <v>1148.47</v>
      </c>
      <c r="W1008" s="46">
        <v>95</v>
      </c>
      <c r="X1008" s="50"/>
      <c r="Y1008" s="46">
        <f t="shared" si="193"/>
        <v>1053.47</v>
      </c>
      <c r="Z1008" s="51">
        <f t="shared" si="194"/>
        <v>2.2947980355136517E-2</v>
      </c>
      <c r="AA1008" s="50">
        <v>0</v>
      </c>
      <c r="AB1008" s="46">
        <v>-833.33</v>
      </c>
      <c r="AC1008" s="46"/>
      <c r="AD1008" s="46"/>
      <c r="AE1008" s="52">
        <v>7.0000000000000007E-2</v>
      </c>
      <c r="AF1008" s="52">
        <v>0.1</v>
      </c>
      <c r="AG1008" s="46">
        <f t="shared" si="195"/>
        <v>73.742900000000006</v>
      </c>
      <c r="AH1008" s="46"/>
      <c r="AI1008" s="46">
        <f t="shared" si="196"/>
        <v>73.742900000000006</v>
      </c>
      <c r="AJ1008" s="45" t="s">
        <v>164</v>
      </c>
      <c r="AK1008" s="45">
        <v>30</v>
      </c>
      <c r="AL1008" s="49"/>
      <c r="AM1008" s="238">
        <f t="shared" si="197"/>
        <v>0</v>
      </c>
      <c r="AN1008" s="238">
        <f t="shared" si="198"/>
        <v>1</v>
      </c>
      <c r="AO1008" s="238"/>
      <c r="AP1008" s="238"/>
      <c r="AQ1008" s="238">
        <f t="shared" si="199"/>
        <v>0</v>
      </c>
      <c r="AR1008" s="96" t="str">
        <f>IF(A1008="","",VLOOKUP(A1008,'Base Sites'!A:B,2,FALSE))</f>
        <v>Valauto Lambersart VW</v>
      </c>
      <c r="AS1008" s="96" t="str">
        <f t="shared" si="200"/>
        <v>VOLKSWAGEN</v>
      </c>
      <c r="AT1008" s="238"/>
      <c r="AU1008" s="231" t="str">
        <f>IF(A1008="","",VLOOKUP(L1008,'Base Vendeurs'!A:B,2,FALSE))</f>
        <v>Valauto Lambersart VW</v>
      </c>
      <c r="AV1008" s="46">
        <f t="shared" si="201"/>
        <v>1148.47</v>
      </c>
      <c r="AW1008" s="51">
        <f t="shared" si="202"/>
        <v>2.2947980355136517E-2</v>
      </c>
      <c r="AX1008" s="231" t="str">
        <f t="shared" si="203"/>
        <v>NON</v>
      </c>
      <c r="AY1008" s="231">
        <f>+MargesVN[[#This Row],[Total COM]]+MargesVN[[#This Row],[EXT GIE]]+MargesVN[[#This Row],[Forfait immat]]</f>
        <v>103.74290000000001</v>
      </c>
    </row>
    <row r="1009" spans="1:51" s="231" customFormat="1" ht="11.25" customHeight="1" x14ac:dyDescent="0.25">
      <c r="A1009" s="45">
        <v>10</v>
      </c>
      <c r="B1009" s="45" t="s">
        <v>163</v>
      </c>
      <c r="C1009" s="45" t="s">
        <v>104</v>
      </c>
      <c r="D1009" s="44">
        <v>46072</v>
      </c>
      <c r="E1009" s="65">
        <v>46073</v>
      </c>
      <c r="F1009" s="35"/>
      <c r="G1009" s="35"/>
      <c r="H1009" s="35"/>
      <c r="I1009" s="35"/>
      <c r="J1009" s="35"/>
      <c r="K1009" s="35"/>
      <c r="L1009" s="45" t="s">
        <v>195</v>
      </c>
      <c r="M1009" s="45">
        <v>515089</v>
      </c>
      <c r="N1009" s="45">
        <v>5089</v>
      </c>
      <c r="O1009" s="45" t="s">
        <v>1734</v>
      </c>
      <c r="P1009" s="66" t="s">
        <v>1735</v>
      </c>
      <c r="Q1009" s="45" t="s">
        <v>107</v>
      </c>
      <c r="R1009" s="47">
        <v>22622.33</v>
      </c>
      <c r="S1009" s="47">
        <v>941.67</v>
      </c>
      <c r="T1009" s="48">
        <f t="shared" si="192"/>
        <v>23564</v>
      </c>
      <c r="U1009" s="49">
        <v>3</v>
      </c>
      <c r="V1009" s="47">
        <v>844.47</v>
      </c>
      <c r="W1009" s="46">
        <v>95</v>
      </c>
      <c r="X1009" s="50"/>
      <c r="Y1009" s="46">
        <f t="shared" si="193"/>
        <v>749.47</v>
      </c>
      <c r="Z1009" s="51">
        <f t="shared" si="194"/>
        <v>3.5837294177558987E-2</v>
      </c>
      <c r="AA1009" s="50">
        <v>0</v>
      </c>
      <c r="AB1009" s="46">
        <v>-3766.66</v>
      </c>
      <c r="AC1009" s="46"/>
      <c r="AD1009" s="46"/>
      <c r="AE1009" s="52">
        <v>0.1</v>
      </c>
      <c r="AF1009" s="52">
        <v>0.1</v>
      </c>
      <c r="AG1009" s="46">
        <f t="shared" si="195"/>
        <v>74.947000000000003</v>
      </c>
      <c r="AH1009" s="46"/>
      <c r="AI1009" s="46">
        <f t="shared" si="196"/>
        <v>74.947000000000003</v>
      </c>
      <c r="AJ1009" s="45" t="s">
        <v>164</v>
      </c>
      <c r="AK1009" s="45">
        <v>30</v>
      </c>
      <c r="AL1009" s="49"/>
      <c r="AM1009" s="238">
        <f t="shared" si="197"/>
        <v>0</v>
      </c>
      <c r="AN1009" s="238">
        <f t="shared" si="198"/>
        <v>1</v>
      </c>
      <c r="AO1009" s="238"/>
      <c r="AP1009" s="238"/>
      <c r="AQ1009" s="238">
        <f t="shared" si="199"/>
        <v>0</v>
      </c>
      <c r="AR1009" s="96" t="str">
        <f>IF(A1009="","",VLOOKUP(A1009,'Base Sites'!A:B,2,FALSE))</f>
        <v>Valauto Roncq</v>
      </c>
      <c r="AS1009" s="96" t="str">
        <f t="shared" si="200"/>
        <v>VOLKSWAGEN</v>
      </c>
      <c r="AT1009" s="238"/>
      <c r="AU1009" s="231" t="str">
        <f>IF(A1009="","",VLOOKUP(L1009,'Base Vendeurs'!A:B,2,FALSE))</f>
        <v>Valauto Roncq VW</v>
      </c>
      <c r="AV1009" s="46">
        <f t="shared" si="201"/>
        <v>844.47</v>
      </c>
      <c r="AW1009" s="51">
        <f t="shared" si="202"/>
        <v>3.5837294177558987E-2</v>
      </c>
      <c r="AX1009" s="231" t="str">
        <f t="shared" si="203"/>
        <v>NON</v>
      </c>
      <c r="AY1009" s="231">
        <f>+MargesVN[[#This Row],[Total COM]]+MargesVN[[#This Row],[EXT GIE]]+MargesVN[[#This Row],[Forfait immat]]</f>
        <v>104.947</v>
      </c>
    </row>
    <row r="1010" spans="1:51" s="231" customFormat="1" ht="11.25" customHeight="1" x14ac:dyDescent="0.25">
      <c r="A1010" s="401">
        <v>30</v>
      </c>
      <c r="B1010" s="401" t="s">
        <v>163</v>
      </c>
      <c r="C1010" s="401" t="s">
        <v>104</v>
      </c>
      <c r="D1010" s="402">
        <v>46147</v>
      </c>
      <c r="E1010" s="403">
        <v>46153</v>
      </c>
      <c r="F1010" s="404"/>
      <c r="G1010" s="404"/>
      <c r="H1010" s="404"/>
      <c r="I1010" s="404"/>
      <c r="J1010" s="404"/>
      <c r="K1010" s="404">
        <v>0</v>
      </c>
      <c r="L1010" s="401" t="s">
        <v>70</v>
      </c>
      <c r="M1010" s="401">
        <v>515092</v>
      </c>
      <c r="N1010" s="401">
        <v>5092</v>
      </c>
      <c r="O1010" s="401" t="s">
        <v>4189</v>
      </c>
      <c r="P1010" s="405" t="s">
        <v>4190</v>
      </c>
      <c r="Q1010" s="401" t="s">
        <v>26</v>
      </c>
      <c r="R1010" s="406">
        <v>48155</v>
      </c>
      <c r="S1010" s="406">
        <v>7816.66</v>
      </c>
      <c r="T1010" s="407">
        <f t="shared" si="192"/>
        <v>55971.66</v>
      </c>
      <c r="U1010" s="408">
        <v>18</v>
      </c>
      <c r="V1010" s="406">
        <v>732.63</v>
      </c>
      <c r="W1010" s="409">
        <v>95</v>
      </c>
      <c r="X1010" s="410"/>
      <c r="Y1010" s="409">
        <f t="shared" si="193"/>
        <v>637.63</v>
      </c>
      <c r="Z1010" s="411">
        <f t="shared" si="194"/>
        <v>1.3089302693541695E-2</v>
      </c>
      <c r="AA1010" s="410">
        <v>0</v>
      </c>
      <c r="AB1010" s="409">
        <v>0</v>
      </c>
      <c r="AC1010" s="409"/>
      <c r="AD1010" s="409"/>
      <c r="AE1010" s="412">
        <v>0.1</v>
      </c>
      <c r="AF1010" s="412">
        <v>0.1</v>
      </c>
      <c r="AG1010" s="409">
        <f t="shared" si="195"/>
        <v>63.763000000000005</v>
      </c>
      <c r="AH1010" s="409"/>
      <c r="AI1010" s="409">
        <f t="shared" si="196"/>
        <v>63.763000000000005</v>
      </c>
      <c r="AJ1010" s="401" t="s">
        <v>164</v>
      </c>
      <c r="AK1010" s="401">
        <v>0</v>
      </c>
      <c r="AL1010" s="408">
        <v>20</v>
      </c>
      <c r="AM1010" s="413">
        <f t="shared" si="197"/>
        <v>1</v>
      </c>
      <c r="AN1010" s="413">
        <f t="shared" si="198"/>
        <v>1</v>
      </c>
      <c r="AO1010" s="413"/>
      <c r="AP1010" s="413"/>
      <c r="AQ1010" s="413">
        <f t="shared" si="199"/>
        <v>1</v>
      </c>
      <c r="AR1010" s="414" t="str">
        <f>IF(A1010="","",VLOOKUP(A1010,'Base Sites'!A:B,2,FALSE))</f>
        <v>Valauto Lambersart VW</v>
      </c>
      <c r="AS1010" s="414" t="str">
        <f t="shared" si="200"/>
        <v>VOLKSWAGEN</v>
      </c>
      <c r="AT1010" s="413"/>
      <c r="AU1010" s="415" t="str">
        <f>IF(A1010="","",VLOOKUP(L1010,'Base Vendeurs'!A:B,2,FALSE))</f>
        <v>Sociétés NORD</v>
      </c>
      <c r="AV1010" s="409">
        <f t="shared" si="201"/>
        <v>732.63</v>
      </c>
      <c r="AW1010" s="411">
        <f t="shared" si="202"/>
        <v>1.3089302693541695E-2</v>
      </c>
      <c r="AX1010" s="415" t="str">
        <f t="shared" si="203"/>
        <v>NON</v>
      </c>
      <c r="AY1010" s="231">
        <f>+MargesVN[[#This Row],[Total COM]]+MargesVN[[#This Row],[EXT GIE]]+MargesVN[[#This Row],[Forfait immat]]</f>
        <v>83.763000000000005</v>
      </c>
    </row>
    <row r="1011" spans="1:51" s="231" customFormat="1" ht="11.25" customHeight="1" x14ac:dyDescent="0.25">
      <c r="A1011" s="354">
        <v>30</v>
      </c>
      <c r="B1011" s="354" t="s">
        <v>163</v>
      </c>
      <c r="C1011" s="354" t="s">
        <v>29</v>
      </c>
      <c r="D1011" s="355">
        <v>46127</v>
      </c>
      <c r="E1011" s="356">
        <v>46128</v>
      </c>
      <c r="F1011" s="357"/>
      <c r="G1011" s="357"/>
      <c r="H1011" s="357"/>
      <c r="I1011" s="357"/>
      <c r="J1011" s="357"/>
      <c r="K1011" s="357">
        <v>0</v>
      </c>
      <c r="L1011" s="354" t="s">
        <v>113</v>
      </c>
      <c r="M1011" s="354">
        <v>515200</v>
      </c>
      <c r="N1011" s="354">
        <v>5200</v>
      </c>
      <c r="O1011" s="354" t="s">
        <v>3002</v>
      </c>
      <c r="P1011" s="358" t="s">
        <v>3003</v>
      </c>
      <c r="Q1011" s="354" t="s">
        <v>129</v>
      </c>
      <c r="R1011" s="359">
        <v>23191.67</v>
      </c>
      <c r="S1011" s="359">
        <v>2416.67</v>
      </c>
      <c r="T1011" s="360">
        <f t="shared" si="192"/>
        <v>25608.339999999997</v>
      </c>
      <c r="U1011" s="361">
        <v>14</v>
      </c>
      <c r="V1011" s="359">
        <v>641.01</v>
      </c>
      <c r="W1011" s="362">
        <v>35</v>
      </c>
      <c r="X1011" s="363"/>
      <c r="Y1011" s="362">
        <f t="shared" si="193"/>
        <v>606.01</v>
      </c>
      <c r="Z1011" s="364">
        <f t="shared" si="194"/>
        <v>2.5031298397319001E-2</v>
      </c>
      <c r="AA1011" s="363">
        <v>0</v>
      </c>
      <c r="AB1011" s="362">
        <v>-4216</v>
      </c>
      <c r="AC1011" s="362"/>
      <c r="AD1011" s="362"/>
      <c r="AE1011" s="365">
        <v>0.12</v>
      </c>
      <c r="AF1011" s="365">
        <v>0.13</v>
      </c>
      <c r="AG1011" s="362">
        <f t="shared" si="195"/>
        <v>72.721199999999996</v>
      </c>
      <c r="AH1011" s="362"/>
      <c r="AI1011" s="362">
        <f t="shared" si="196"/>
        <v>72.721199999999996</v>
      </c>
      <c r="AJ1011" s="354" t="s">
        <v>164</v>
      </c>
      <c r="AK1011" s="354"/>
      <c r="AL1011" s="361">
        <v>50</v>
      </c>
      <c r="AM1011" s="366">
        <f t="shared" si="197"/>
        <v>1</v>
      </c>
      <c r="AN1011" s="366">
        <f t="shared" si="198"/>
        <v>1</v>
      </c>
      <c r="AO1011" s="366"/>
      <c r="AP1011" s="366"/>
      <c r="AQ1011" s="366">
        <f t="shared" si="199"/>
        <v>1</v>
      </c>
      <c r="AR1011" s="367" t="str">
        <f>IF(A1011="","",VLOOKUP(A1011,'Base Sites'!A:B,2,FALSE))</f>
        <v>Valauto Lambersart VW</v>
      </c>
      <c r="AS1011" s="367" t="str">
        <f t="shared" si="200"/>
        <v>SKODA</v>
      </c>
      <c r="AT1011" s="366"/>
      <c r="AU1011" s="368" t="str">
        <f>IF(A1011="","",VLOOKUP(L1011,'Base Vendeurs'!A:B,2,FALSE))</f>
        <v>Valauto Lambersart SKODA</v>
      </c>
      <c r="AV1011" s="362">
        <f t="shared" si="201"/>
        <v>641.01</v>
      </c>
      <c r="AW1011" s="364">
        <f t="shared" si="202"/>
        <v>2.5031298397319001E-2</v>
      </c>
      <c r="AX1011" s="368" t="str">
        <f t="shared" si="203"/>
        <v>NON</v>
      </c>
      <c r="AY1011" s="231">
        <f>+MargesVN[[#This Row],[Total COM]]+MargesVN[[#This Row],[EXT GIE]]+MargesVN[[#This Row],[Forfait immat]]</f>
        <v>122.7212</v>
      </c>
    </row>
    <row r="1012" spans="1:51" s="231" customFormat="1" ht="11.25" customHeight="1" x14ac:dyDescent="0.25">
      <c r="A1012" s="354">
        <v>30</v>
      </c>
      <c r="B1012" s="354" t="s">
        <v>163</v>
      </c>
      <c r="C1012" s="354" t="s">
        <v>104</v>
      </c>
      <c r="D1012" s="355">
        <v>46129</v>
      </c>
      <c r="E1012" s="356">
        <v>46140</v>
      </c>
      <c r="F1012" s="357"/>
      <c r="G1012" s="357"/>
      <c r="H1012" s="357"/>
      <c r="I1012" s="357"/>
      <c r="J1012" s="357"/>
      <c r="K1012" s="357">
        <v>0</v>
      </c>
      <c r="L1012" s="354" t="s">
        <v>70</v>
      </c>
      <c r="M1012" s="354">
        <v>515217</v>
      </c>
      <c r="N1012" s="354">
        <v>5217</v>
      </c>
      <c r="O1012" s="354" t="s">
        <v>3395</v>
      </c>
      <c r="P1012" s="358" t="s">
        <v>3396</v>
      </c>
      <c r="Q1012" s="354" t="s">
        <v>26</v>
      </c>
      <c r="R1012" s="359">
        <v>48155</v>
      </c>
      <c r="S1012" s="359">
        <v>6375</v>
      </c>
      <c r="T1012" s="360">
        <f t="shared" si="192"/>
        <v>54530</v>
      </c>
      <c r="U1012" s="361">
        <v>43</v>
      </c>
      <c r="V1012" s="359">
        <v>1786.62</v>
      </c>
      <c r="W1012" s="362">
        <v>95</v>
      </c>
      <c r="X1012" s="363"/>
      <c r="Y1012" s="362">
        <f t="shared" si="193"/>
        <v>1691.62</v>
      </c>
      <c r="Z1012" s="364">
        <f t="shared" si="194"/>
        <v>3.2763983128553088E-2</v>
      </c>
      <c r="AA1012" s="363">
        <v>0</v>
      </c>
      <c r="AB1012" s="362">
        <v>0</v>
      </c>
      <c r="AC1012" s="362"/>
      <c r="AD1012" s="362"/>
      <c r="AE1012" s="365">
        <v>0.1</v>
      </c>
      <c r="AF1012" s="365">
        <v>0.1</v>
      </c>
      <c r="AG1012" s="362">
        <f t="shared" si="195"/>
        <v>169.16200000000001</v>
      </c>
      <c r="AH1012" s="362"/>
      <c r="AI1012" s="362">
        <f t="shared" si="196"/>
        <v>169.16200000000001</v>
      </c>
      <c r="AJ1012" s="354" t="s">
        <v>164</v>
      </c>
      <c r="AK1012" s="354">
        <v>0</v>
      </c>
      <c r="AL1012" s="361">
        <v>20</v>
      </c>
      <c r="AM1012" s="366">
        <f t="shared" si="197"/>
        <v>1</v>
      </c>
      <c r="AN1012" s="366">
        <f t="shared" si="198"/>
        <v>1</v>
      </c>
      <c r="AO1012" s="366"/>
      <c r="AP1012" s="366"/>
      <c r="AQ1012" s="366">
        <f t="shared" si="199"/>
        <v>1</v>
      </c>
      <c r="AR1012" s="367" t="str">
        <f>IF(A1012="","",VLOOKUP(A1012,'Base Sites'!A:B,2,FALSE))</f>
        <v>Valauto Lambersart VW</v>
      </c>
      <c r="AS1012" s="367" t="str">
        <f t="shared" si="200"/>
        <v>VOLKSWAGEN</v>
      </c>
      <c r="AT1012" s="366"/>
      <c r="AU1012" s="368" t="str">
        <f>IF(A1012="","",VLOOKUP(L1012,'Base Vendeurs'!A:B,2,FALSE))</f>
        <v>Sociétés NORD</v>
      </c>
      <c r="AV1012" s="362">
        <f t="shared" si="201"/>
        <v>1786.62</v>
      </c>
      <c r="AW1012" s="364">
        <f t="shared" si="202"/>
        <v>3.2763983128553088E-2</v>
      </c>
      <c r="AX1012" s="368" t="str">
        <f t="shared" si="203"/>
        <v>NON</v>
      </c>
      <c r="AY1012" s="231">
        <f>+MargesVN[[#This Row],[Total COM]]+MargesVN[[#This Row],[EXT GIE]]+MargesVN[[#This Row],[Forfait immat]]</f>
        <v>189.16200000000001</v>
      </c>
    </row>
    <row r="1013" spans="1:51" s="231" customFormat="1" ht="11.25" customHeight="1" x14ac:dyDescent="0.25">
      <c r="A1013" s="225">
        <v>30</v>
      </c>
      <c r="B1013" s="225" t="s">
        <v>183</v>
      </c>
      <c r="C1013" s="225" t="s">
        <v>104</v>
      </c>
      <c r="D1013" s="216">
        <v>46024</v>
      </c>
      <c r="E1013" s="226">
        <v>46024</v>
      </c>
      <c r="F1013" s="217"/>
      <c r="G1013" s="217"/>
      <c r="H1013" s="217"/>
      <c r="I1013" s="217" t="s">
        <v>165</v>
      </c>
      <c r="J1013" s="217"/>
      <c r="K1013" s="217">
        <v>1126980.04</v>
      </c>
      <c r="L1013" s="225" t="s">
        <v>33</v>
      </c>
      <c r="M1013" s="225">
        <v>515221</v>
      </c>
      <c r="N1013" s="225">
        <v>5221</v>
      </c>
      <c r="O1013" s="225" t="s">
        <v>805</v>
      </c>
      <c r="P1013" s="227" t="s">
        <v>326</v>
      </c>
      <c r="Q1013" s="225" t="s">
        <v>93</v>
      </c>
      <c r="R1013" s="218">
        <v>33689</v>
      </c>
      <c r="S1013" s="218">
        <v>1500</v>
      </c>
      <c r="T1013" s="219">
        <f t="shared" si="192"/>
        <v>35189</v>
      </c>
      <c r="U1013" s="220">
        <v>28</v>
      </c>
      <c r="V1013" s="218">
        <v>1150.67</v>
      </c>
      <c r="W1013" s="228">
        <v>95</v>
      </c>
      <c r="X1013" s="221"/>
      <c r="Y1013" s="228">
        <f t="shared" si="193"/>
        <v>1055.67</v>
      </c>
      <c r="Z1013" s="222">
        <f t="shared" si="194"/>
        <v>3.2699707294893292E-2</v>
      </c>
      <c r="AA1013" s="221">
        <v>0</v>
      </c>
      <c r="AB1013" s="228">
        <v>-4222.68</v>
      </c>
      <c r="AC1013" s="228"/>
      <c r="AD1013" s="228" t="s">
        <v>430</v>
      </c>
      <c r="AE1013" s="223"/>
      <c r="AF1013" s="223">
        <v>0</v>
      </c>
      <c r="AG1013" s="228">
        <f t="shared" si="195"/>
        <v>0</v>
      </c>
      <c r="AH1013" s="228"/>
      <c r="AI1013" s="228">
        <f t="shared" si="196"/>
        <v>0</v>
      </c>
      <c r="AJ1013" s="225" t="s">
        <v>149</v>
      </c>
      <c r="AK1013" s="225">
        <v>0</v>
      </c>
      <c r="AL1013" s="220"/>
      <c r="AM1013" s="229">
        <f t="shared" si="197"/>
        <v>0</v>
      </c>
      <c r="AN1013" s="229">
        <f t="shared" si="198"/>
        <v>1</v>
      </c>
      <c r="AO1013" s="229"/>
      <c r="AP1013" s="229"/>
      <c r="AQ1013" s="229">
        <f t="shared" si="199"/>
        <v>0</v>
      </c>
      <c r="AR1013" s="224" t="str">
        <f>IF(A1013="","",VLOOKUP(A1013,'Base Sites'!A:B,2,FALSE))</f>
        <v>Valauto Lambersart VW</v>
      </c>
      <c r="AS1013" s="224" t="str">
        <f t="shared" si="200"/>
        <v>VOLKSWAGEN</v>
      </c>
      <c r="AT1013" s="229"/>
      <c r="AU1013" s="230" t="str">
        <f>IF(A1013="","",VLOOKUP(L1013,'Base Vendeurs'!A:B,2,FALSE))</f>
        <v>Sociétés NORD</v>
      </c>
      <c r="AV1013" s="228">
        <f t="shared" si="201"/>
        <v>1150.67</v>
      </c>
      <c r="AW1013" s="222">
        <f t="shared" si="202"/>
        <v>3.2699707294893292E-2</v>
      </c>
      <c r="AX1013" s="230" t="str">
        <f t="shared" si="203"/>
        <v>NON</v>
      </c>
      <c r="AY1013" s="231">
        <f>+MargesVN[[#This Row],[Total COM]]+MargesVN[[#This Row],[EXT GIE]]+MargesVN[[#This Row],[Forfait immat]]</f>
        <v>0</v>
      </c>
    </row>
    <row r="1014" spans="1:51" s="231" customFormat="1" ht="11.25" customHeight="1" x14ac:dyDescent="0.25">
      <c r="A1014" s="239">
        <v>30</v>
      </c>
      <c r="B1014" s="239" t="s">
        <v>183</v>
      </c>
      <c r="C1014" s="239" t="s">
        <v>104</v>
      </c>
      <c r="D1014" s="198">
        <v>46024</v>
      </c>
      <c r="E1014" s="240">
        <v>46024</v>
      </c>
      <c r="F1014" s="199"/>
      <c r="G1014" s="199"/>
      <c r="H1014" s="199"/>
      <c r="I1014" s="199" t="s">
        <v>165</v>
      </c>
      <c r="J1014" s="199"/>
      <c r="K1014" s="199">
        <v>1126980.04</v>
      </c>
      <c r="L1014" s="239" t="s">
        <v>33</v>
      </c>
      <c r="M1014" s="239">
        <v>515223</v>
      </c>
      <c r="N1014" s="239">
        <v>5223</v>
      </c>
      <c r="O1014" s="239" t="s">
        <v>832</v>
      </c>
      <c r="P1014" s="241" t="s">
        <v>326</v>
      </c>
      <c r="Q1014" s="239" t="s">
        <v>93</v>
      </c>
      <c r="R1014" s="200">
        <v>34522.33</v>
      </c>
      <c r="S1014" s="200">
        <v>666.67</v>
      </c>
      <c r="T1014" s="201">
        <f t="shared" si="192"/>
        <v>35189</v>
      </c>
      <c r="U1014" s="202">
        <v>25</v>
      </c>
      <c r="V1014" s="200">
        <v>1150.67</v>
      </c>
      <c r="W1014" s="242">
        <v>95</v>
      </c>
      <c r="X1014" s="203"/>
      <c r="Y1014" s="242">
        <f t="shared" si="193"/>
        <v>1055.67</v>
      </c>
      <c r="Z1014" s="204">
        <f t="shared" si="194"/>
        <v>3.2699707294893292E-2</v>
      </c>
      <c r="AA1014" s="203">
        <v>0</v>
      </c>
      <c r="AB1014" s="242">
        <v>-4222.68</v>
      </c>
      <c r="AC1014" s="242"/>
      <c r="AD1014" s="242" t="s">
        <v>430</v>
      </c>
      <c r="AE1014" s="205"/>
      <c r="AF1014" s="205">
        <v>0</v>
      </c>
      <c r="AG1014" s="242">
        <f t="shared" si="195"/>
        <v>0</v>
      </c>
      <c r="AH1014" s="242"/>
      <c r="AI1014" s="242">
        <f t="shared" si="196"/>
        <v>0</v>
      </c>
      <c r="AJ1014" s="239" t="s">
        <v>149</v>
      </c>
      <c r="AK1014" s="239">
        <v>0</v>
      </c>
      <c r="AL1014" s="202"/>
      <c r="AM1014" s="243">
        <f t="shared" si="197"/>
        <v>0</v>
      </c>
      <c r="AN1014" s="243">
        <f t="shared" si="198"/>
        <v>1</v>
      </c>
      <c r="AO1014" s="243"/>
      <c r="AP1014" s="243"/>
      <c r="AQ1014" s="243">
        <f t="shared" si="199"/>
        <v>0</v>
      </c>
      <c r="AR1014" s="206" t="str">
        <f>IF(A1014="","",VLOOKUP(A1014,'Base Sites'!A:B,2,FALSE))</f>
        <v>Valauto Lambersart VW</v>
      </c>
      <c r="AS1014" s="206" t="str">
        <f t="shared" si="200"/>
        <v>VOLKSWAGEN</v>
      </c>
      <c r="AT1014" s="243"/>
      <c r="AU1014" s="244" t="str">
        <f>IF(A1014="","",VLOOKUP(L1014,'Base Vendeurs'!A:B,2,FALSE))</f>
        <v>Sociétés NORD</v>
      </c>
      <c r="AV1014" s="242">
        <f t="shared" si="201"/>
        <v>1150.67</v>
      </c>
      <c r="AW1014" s="204">
        <f t="shared" si="202"/>
        <v>3.2699707294893292E-2</v>
      </c>
      <c r="AX1014" s="244" t="str">
        <f t="shared" si="203"/>
        <v>NON</v>
      </c>
      <c r="AY1014" s="231">
        <f>+MargesVN[[#This Row],[Total COM]]+MargesVN[[#This Row],[EXT GIE]]+MargesVN[[#This Row],[Forfait immat]]</f>
        <v>0</v>
      </c>
    </row>
    <row r="1015" spans="1:51" s="231" customFormat="1" ht="11.25" customHeight="1" x14ac:dyDescent="0.25">
      <c r="A1015" s="232">
        <v>30</v>
      </c>
      <c r="B1015" s="232" t="s">
        <v>183</v>
      </c>
      <c r="C1015" s="232" t="s">
        <v>104</v>
      </c>
      <c r="D1015" s="189">
        <v>46024</v>
      </c>
      <c r="E1015" s="233">
        <v>46028</v>
      </c>
      <c r="F1015" s="190"/>
      <c r="G1015" s="190"/>
      <c r="H1015" s="190"/>
      <c r="I1015" s="190" t="s">
        <v>165</v>
      </c>
      <c r="J1015" s="190"/>
      <c r="K1015" s="190">
        <v>1126980.04</v>
      </c>
      <c r="L1015" s="232" t="s">
        <v>33</v>
      </c>
      <c r="M1015" s="232">
        <v>515243</v>
      </c>
      <c r="N1015" s="232">
        <v>5243</v>
      </c>
      <c r="O1015" s="232" t="s">
        <v>797</v>
      </c>
      <c r="P1015" s="234" t="s">
        <v>326</v>
      </c>
      <c r="Q1015" s="232" t="s">
        <v>93</v>
      </c>
      <c r="R1015" s="191">
        <v>30764</v>
      </c>
      <c r="S1015" s="191">
        <v>666.67</v>
      </c>
      <c r="T1015" s="192">
        <f t="shared" si="192"/>
        <v>31430.67</v>
      </c>
      <c r="U1015" s="193">
        <v>16</v>
      </c>
      <c r="V1015" s="191">
        <v>1037.93</v>
      </c>
      <c r="W1015" s="235">
        <v>95</v>
      </c>
      <c r="X1015" s="194"/>
      <c r="Y1015" s="235">
        <f t="shared" si="193"/>
        <v>942.93000000000006</v>
      </c>
      <c r="Z1015" s="195">
        <f t="shared" si="194"/>
        <v>3.3022840429427693E-2</v>
      </c>
      <c r="AA1015" s="194">
        <v>0</v>
      </c>
      <c r="AB1015" s="235">
        <v>-3771.68</v>
      </c>
      <c r="AC1015" s="235"/>
      <c r="AD1015" s="235" t="s">
        <v>430</v>
      </c>
      <c r="AE1015" s="196"/>
      <c r="AF1015" s="196">
        <v>0</v>
      </c>
      <c r="AG1015" s="235">
        <f t="shared" si="195"/>
        <v>0</v>
      </c>
      <c r="AH1015" s="235"/>
      <c r="AI1015" s="235">
        <f t="shared" si="196"/>
        <v>0</v>
      </c>
      <c r="AJ1015" s="232" t="s">
        <v>149</v>
      </c>
      <c r="AK1015" s="232">
        <v>0</v>
      </c>
      <c r="AL1015" s="193"/>
      <c r="AM1015" s="236">
        <f t="shared" si="197"/>
        <v>0</v>
      </c>
      <c r="AN1015" s="236">
        <f t="shared" si="198"/>
        <v>1</v>
      </c>
      <c r="AO1015" s="236"/>
      <c r="AP1015" s="236"/>
      <c r="AQ1015" s="236">
        <f t="shared" si="199"/>
        <v>0</v>
      </c>
      <c r="AR1015" s="197" t="str">
        <f>IF(A1015="","",VLOOKUP(A1015,'Base Sites'!A:B,2,FALSE))</f>
        <v>Valauto Lambersart VW</v>
      </c>
      <c r="AS1015" s="197" t="str">
        <f t="shared" si="200"/>
        <v>VOLKSWAGEN</v>
      </c>
      <c r="AT1015" s="236"/>
      <c r="AU1015" s="237" t="str">
        <f>IF(A1015="","",VLOOKUP(L1015,'Base Vendeurs'!A:B,2,FALSE))</f>
        <v>Sociétés NORD</v>
      </c>
      <c r="AV1015" s="235">
        <f t="shared" si="201"/>
        <v>1037.93</v>
      </c>
      <c r="AW1015" s="195">
        <f t="shared" si="202"/>
        <v>3.3022840429427693E-2</v>
      </c>
      <c r="AX1015" s="237" t="str">
        <f t="shared" si="203"/>
        <v>NON</v>
      </c>
      <c r="AY1015" s="231">
        <f>+MargesVN[[#This Row],[Total COM]]+MargesVN[[#This Row],[EXT GIE]]+MargesVN[[#This Row],[Forfait immat]]</f>
        <v>0</v>
      </c>
    </row>
    <row r="1016" spans="1:51" s="231" customFormat="1" ht="11.25" customHeight="1" x14ac:dyDescent="0.25">
      <c r="A1016" s="431">
        <v>30</v>
      </c>
      <c r="B1016" s="431" t="s">
        <v>163</v>
      </c>
      <c r="C1016" s="431" t="s">
        <v>29</v>
      </c>
      <c r="D1016" s="432">
        <v>46184</v>
      </c>
      <c r="E1016" s="433">
        <v>46186</v>
      </c>
      <c r="F1016" s="434"/>
      <c r="G1016" s="434"/>
      <c r="H1016" s="434"/>
      <c r="I1016" s="434"/>
      <c r="J1016" s="434"/>
      <c r="K1016" s="434">
        <v>0</v>
      </c>
      <c r="L1016" s="431" t="s">
        <v>113</v>
      </c>
      <c r="M1016" s="431">
        <v>515440</v>
      </c>
      <c r="N1016" s="431">
        <v>5440</v>
      </c>
      <c r="O1016" s="431" t="s">
        <v>4500</v>
      </c>
      <c r="P1016" s="435" t="s">
        <v>4501</v>
      </c>
      <c r="Q1016" s="431" t="s">
        <v>31</v>
      </c>
      <c r="R1016" s="436">
        <v>19775</v>
      </c>
      <c r="S1016" s="436">
        <v>808.33</v>
      </c>
      <c r="T1016" s="437">
        <f t="shared" si="192"/>
        <v>20583.330000000002</v>
      </c>
      <c r="U1016" s="438">
        <v>3</v>
      </c>
      <c r="V1016" s="436">
        <v>682.51</v>
      </c>
      <c r="W1016" s="439">
        <v>35.01</v>
      </c>
      <c r="X1016" s="440"/>
      <c r="Y1016" s="439">
        <f t="shared" si="193"/>
        <v>647.5</v>
      </c>
      <c r="Z1016" s="441">
        <f t="shared" si="194"/>
        <v>3.3158385936580714E-2</v>
      </c>
      <c r="AA1016" s="440">
        <v>0</v>
      </c>
      <c r="AB1016" s="439">
        <v>-2550</v>
      </c>
      <c r="AC1016" s="439"/>
      <c r="AD1016" s="439"/>
      <c r="AE1016" s="442">
        <v>0.12</v>
      </c>
      <c r="AF1016" s="442">
        <v>0.12</v>
      </c>
      <c r="AG1016" s="439">
        <f t="shared" si="195"/>
        <v>77.7</v>
      </c>
      <c r="AH1016" s="439"/>
      <c r="AI1016" s="439">
        <f t="shared" si="196"/>
        <v>77.7</v>
      </c>
      <c r="AJ1016" s="431" t="s">
        <v>164</v>
      </c>
      <c r="AK1016" s="431"/>
      <c r="AL1016" s="438">
        <v>50</v>
      </c>
      <c r="AM1016" s="443">
        <f t="shared" si="197"/>
        <v>1</v>
      </c>
      <c r="AN1016" s="443">
        <f t="shared" si="198"/>
        <v>1</v>
      </c>
      <c r="AO1016" s="443"/>
      <c r="AP1016" s="443"/>
      <c r="AQ1016" s="443">
        <f t="shared" si="199"/>
        <v>1</v>
      </c>
      <c r="AR1016" s="444" t="str">
        <f>IF(A1016="","",VLOOKUP(A1016,'Base Sites'!A:B,2,FALSE))</f>
        <v>Valauto Lambersart VW</v>
      </c>
      <c r="AS1016" s="444" t="str">
        <f t="shared" si="200"/>
        <v>SKODA</v>
      </c>
      <c r="AT1016" s="443"/>
      <c r="AU1016" s="445" t="str">
        <f>IF(A1016="","",VLOOKUP(L1016,'Base Vendeurs'!A:B,2,FALSE))</f>
        <v>Valauto Lambersart SKODA</v>
      </c>
      <c r="AV1016" s="439">
        <f t="shared" si="201"/>
        <v>682.51</v>
      </c>
      <c r="AW1016" s="441">
        <f t="shared" si="202"/>
        <v>3.3158385936580714E-2</v>
      </c>
      <c r="AX1016" s="445" t="str">
        <f t="shared" si="203"/>
        <v>NON</v>
      </c>
      <c r="AY1016" s="231">
        <f>+MargesVN[[#This Row],[Total COM]]+MargesVN[[#This Row],[EXT GIE]]+MargesVN[[#This Row],[Forfait immat]]</f>
        <v>127.7</v>
      </c>
    </row>
    <row r="1017" spans="1:51" s="231" customFormat="1" ht="11.25" customHeight="1" x14ac:dyDescent="0.25">
      <c r="A1017" s="45">
        <v>30</v>
      </c>
      <c r="B1017" s="45" t="s">
        <v>163</v>
      </c>
      <c r="C1017" s="45" t="s">
        <v>104</v>
      </c>
      <c r="D1017" s="44">
        <v>46028</v>
      </c>
      <c r="E1017" s="65">
        <v>46029</v>
      </c>
      <c r="F1017" s="35"/>
      <c r="G1017" s="35"/>
      <c r="H1017" s="35"/>
      <c r="I1017" s="35"/>
      <c r="J1017" s="35"/>
      <c r="K1017" s="35">
        <v>0</v>
      </c>
      <c r="L1017" s="45" t="s">
        <v>232</v>
      </c>
      <c r="M1017" s="45">
        <v>515526</v>
      </c>
      <c r="N1017" s="45">
        <v>5526</v>
      </c>
      <c r="O1017" s="45" t="s">
        <v>798</v>
      </c>
      <c r="P1017" s="66" t="s">
        <v>799</v>
      </c>
      <c r="Q1017" s="45" t="s">
        <v>93</v>
      </c>
      <c r="R1017" s="47">
        <v>26247.33</v>
      </c>
      <c r="S1017" s="47">
        <v>933.34</v>
      </c>
      <c r="T1017" s="48">
        <f t="shared" si="192"/>
        <v>27180.670000000002</v>
      </c>
      <c r="U1017" s="49">
        <v>55</v>
      </c>
      <c r="V1017" s="47">
        <v>1088.08</v>
      </c>
      <c r="W1017" s="46">
        <v>95</v>
      </c>
      <c r="X1017" s="50"/>
      <c r="Y1017" s="46">
        <f t="shared" si="193"/>
        <v>993.07999999999993</v>
      </c>
      <c r="Z1017" s="51">
        <f t="shared" si="194"/>
        <v>4.0031389954699417E-2</v>
      </c>
      <c r="AA1017" s="50">
        <v>0</v>
      </c>
      <c r="AB1017" s="346">
        <v>-3966.67</v>
      </c>
      <c r="AC1017" s="46"/>
      <c r="AD1017" s="46"/>
      <c r="AE1017" s="52">
        <v>0.13</v>
      </c>
      <c r="AF1017" s="52">
        <v>0.13</v>
      </c>
      <c r="AG1017" s="46">
        <f t="shared" si="195"/>
        <v>129.10040000000001</v>
      </c>
      <c r="AH1017" s="46"/>
      <c r="AI1017" s="46">
        <f t="shared" si="196"/>
        <v>129.10040000000001</v>
      </c>
      <c r="AJ1017" s="45" t="s">
        <v>164</v>
      </c>
      <c r="AK1017" s="45">
        <v>30</v>
      </c>
      <c r="AL1017" s="49"/>
      <c r="AM1017" s="238">
        <f t="shared" si="197"/>
        <v>0</v>
      </c>
      <c r="AN1017" s="238">
        <f t="shared" si="198"/>
        <v>1</v>
      </c>
      <c r="AO1017" s="238"/>
      <c r="AP1017" s="238"/>
      <c r="AQ1017" s="238">
        <f t="shared" si="199"/>
        <v>0</v>
      </c>
      <c r="AR1017" s="96" t="str">
        <f>IF(A1017="","",VLOOKUP(A1017,'Base Sites'!A:B,2,FALSE))</f>
        <v>Valauto Lambersart VW</v>
      </c>
      <c r="AS1017" s="96" t="str">
        <f t="shared" si="200"/>
        <v>VOLKSWAGEN</v>
      </c>
      <c r="AT1017" s="238"/>
      <c r="AU1017" s="231" t="str">
        <f>IF(A1017="","",VLOOKUP(L1017,'Base Vendeurs'!A:B,2,FALSE))</f>
        <v>Valauto Lambersart VW</v>
      </c>
      <c r="AV1017" s="251">
        <f t="shared" si="201"/>
        <v>1088.08</v>
      </c>
      <c r="AW1017" s="51">
        <f t="shared" si="202"/>
        <v>4.0031389954699417E-2</v>
      </c>
      <c r="AX1017" s="237" t="str">
        <f t="shared" si="203"/>
        <v>NON</v>
      </c>
      <c r="AY1017" s="231">
        <f>+MargesVN[[#This Row],[Total COM]]+MargesVN[[#This Row],[EXT GIE]]+MargesVN[[#This Row],[Forfait immat]]</f>
        <v>159.10040000000001</v>
      </c>
    </row>
    <row r="1018" spans="1:51" s="231" customFormat="1" ht="11.25" customHeight="1" x14ac:dyDescent="0.25">
      <c r="A1018" s="354">
        <v>30</v>
      </c>
      <c r="B1018" s="354" t="s">
        <v>163</v>
      </c>
      <c r="C1018" s="354" t="s">
        <v>104</v>
      </c>
      <c r="D1018" s="355">
        <v>46133</v>
      </c>
      <c r="E1018" s="356">
        <v>46139</v>
      </c>
      <c r="F1018" s="357"/>
      <c r="G1018" s="357"/>
      <c r="H1018" s="357"/>
      <c r="I1018" s="357"/>
      <c r="J1018" s="357"/>
      <c r="K1018" s="357">
        <v>0</v>
      </c>
      <c r="L1018" s="354" t="s">
        <v>232</v>
      </c>
      <c r="M1018" s="354">
        <v>515567</v>
      </c>
      <c r="N1018" s="354">
        <v>5567</v>
      </c>
      <c r="O1018" s="354" t="s">
        <v>3608</v>
      </c>
      <c r="P1018" s="358" t="s">
        <v>3609</v>
      </c>
      <c r="Q1018" s="354" t="s">
        <v>157</v>
      </c>
      <c r="R1018" s="359">
        <v>35200</v>
      </c>
      <c r="S1018" s="359">
        <v>4300</v>
      </c>
      <c r="T1018" s="360">
        <f t="shared" si="192"/>
        <v>39500</v>
      </c>
      <c r="U1018" s="361">
        <v>130</v>
      </c>
      <c r="V1018" s="359">
        <v>1539.16</v>
      </c>
      <c r="W1018" s="362">
        <v>95</v>
      </c>
      <c r="X1018" s="363"/>
      <c r="Y1018" s="362">
        <f t="shared" si="193"/>
        <v>1444.16</v>
      </c>
      <c r="Z1018" s="364">
        <f t="shared" si="194"/>
        <v>3.8966075949367088E-2</v>
      </c>
      <c r="AA1018" s="363">
        <v>0</v>
      </c>
      <c r="AB1018" s="362">
        <v>-4083.33</v>
      </c>
      <c r="AC1018" s="362"/>
      <c r="AD1018" s="362"/>
      <c r="AE1018" s="365">
        <v>7.0000000000000007E-2</v>
      </c>
      <c r="AF1018" s="365">
        <v>7.0000000000000007E-2</v>
      </c>
      <c r="AG1018" s="362">
        <f t="shared" si="195"/>
        <v>101.09120000000001</v>
      </c>
      <c r="AH1018" s="362"/>
      <c r="AI1018" s="362">
        <f t="shared" si="196"/>
        <v>101.09120000000001</v>
      </c>
      <c r="AJ1018" s="354" t="s">
        <v>164</v>
      </c>
      <c r="AK1018" s="354">
        <v>30</v>
      </c>
      <c r="AL1018" s="361">
        <v>50</v>
      </c>
      <c r="AM1018" s="366">
        <f t="shared" si="197"/>
        <v>1</v>
      </c>
      <c r="AN1018" s="366">
        <f t="shared" si="198"/>
        <v>1</v>
      </c>
      <c r="AO1018" s="366"/>
      <c r="AP1018" s="366"/>
      <c r="AQ1018" s="366">
        <f t="shared" si="199"/>
        <v>1</v>
      </c>
      <c r="AR1018" s="367" t="str">
        <f>IF(A1018="","",VLOOKUP(A1018,'Base Sites'!A:B,2,FALSE))</f>
        <v>Valauto Lambersart VW</v>
      </c>
      <c r="AS1018" s="367" t="str">
        <f t="shared" si="200"/>
        <v>VOLKSWAGEN</v>
      </c>
      <c r="AT1018" s="366"/>
      <c r="AU1018" s="368" t="str">
        <f>IF(A1018="","",VLOOKUP(L1018,'Base Vendeurs'!A:B,2,FALSE))</f>
        <v>Valauto Lambersart VW</v>
      </c>
      <c r="AV1018" s="362">
        <f t="shared" si="201"/>
        <v>1539.16</v>
      </c>
      <c r="AW1018" s="364">
        <f t="shared" si="202"/>
        <v>3.8966075949367088E-2</v>
      </c>
      <c r="AX1018" s="368" t="str">
        <f t="shared" si="203"/>
        <v>NON</v>
      </c>
      <c r="AY1018" s="231">
        <f>+MargesVN[[#This Row],[Total COM]]+MargesVN[[#This Row],[EXT GIE]]+MargesVN[[#This Row],[Forfait immat]]</f>
        <v>181.09120000000001</v>
      </c>
    </row>
    <row r="1019" spans="1:51" s="231" customFormat="1" ht="11.25" customHeight="1" x14ac:dyDescent="0.25">
      <c r="A1019" s="271">
        <v>30</v>
      </c>
      <c r="B1019" s="271" t="s">
        <v>163</v>
      </c>
      <c r="C1019" s="271" t="s">
        <v>104</v>
      </c>
      <c r="D1019" s="207">
        <v>46031</v>
      </c>
      <c r="E1019" s="272">
        <v>46032</v>
      </c>
      <c r="F1019" s="208"/>
      <c r="G1019" s="208"/>
      <c r="H1019" s="208"/>
      <c r="I1019" s="208"/>
      <c r="J1019" s="208"/>
      <c r="K1019" s="208">
        <v>0</v>
      </c>
      <c r="L1019" s="271" t="s">
        <v>246</v>
      </c>
      <c r="M1019" s="271">
        <v>515603</v>
      </c>
      <c r="N1019" s="271">
        <v>5603</v>
      </c>
      <c r="O1019" s="271" t="s">
        <v>1075</v>
      </c>
      <c r="P1019" s="273" t="s">
        <v>1076</v>
      </c>
      <c r="Q1019" s="271" t="s">
        <v>23</v>
      </c>
      <c r="R1019" s="209">
        <v>22014</v>
      </c>
      <c r="S1019" s="209">
        <v>720.83</v>
      </c>
      <c r="T1019" s="210">
        <f t="shared" si="192"/>
        <v>22734.83</v>
      </c>
      <c r="U1019" s="211">
        <v>4</v>
      </c>
      <c r="V1019" s="209">
        <v>329.77</v>
      </c>
      <c r="W1019" s="274">
        <v>95</v>
      </c>
      <c r="X1019" s="212"/>
      <c r="Y1019" s="274">
        <f t="shared" si="193"/>
        <v>234.76999999999998</v>
      </c>
      <c r="Z1019" s="213">
        <f t="shared" si="194"/>
        <v>1.4505056778520004E-2</v>
      </c>
      <c r="AA1019" s="212">
        <v>0</v>
      </c>
      <c r="AB1019" s="274">
        <v>-1440</v>
      </c>
      <c r="AC1019" s="274"/>
      <c r="AD1019" s="274"/>
      <c r="AE1019" s="214">
        <v>0.1</v>
      </c>
      <c r="AF1019" s="214">
        <v>0.1</v>
      </c>
      <c r="AG1019" s="274">
        <f t="shared" si="195"/>
        <v>23.477</v>
      </c>
      <c r="AH1019" s="274"/>
      <c r="AI1019" s="274">
        <f t="shared" si="196"/>
        <v>23.477</v>
      </c>
      <c r="AJ1019" s="271" t="s">
        <v>164</v>
      </c>
      <c r="AK1019" s="271">
        <v>30</v>
      </c>
      <c r="AL1019" s="211">
        <v>50</v>
      </c>
      <c r="AM1019" s="275">
        <f t="shared" si="197"/>
        <v>1</v>
      </c>
      <c r="AN1019" s="275">
        <f t="shared" si="198"/>
        <v>1</v>
      </c>
      <c r="AO1019" s="275"/>
      <c r="AP1019" s="275"/>
      <c r="AQ1019" s="275">
        <f t="shared" si="199"/>
        <v>1</v>
      </c>
      <c r="AR1019" s="215" t="str">
        <f>IF(A1019="","",VLOOKUP(A1019,'Base Sites'!A:B,2,FALSE))</f>
        <v>Valauto Lambersart VW</v>
      </c>
      <c r="AS1019" s="215" t="str">
        <f t="shared" si="200"/>
        <v>VOLKSWAGEN</v>
      </c>
      <c r="AT1019" s="275"/>
      <c r="AU1019" s="276" t="str">
        <f>IF(A1019="","",VLOOKUP(L1019,'Base Vendeurs'!A:B,2,FALSE))</f>
        <v>Valauto Lambersart VW</v>
      </c>
      <c r="AV1019" s="274">
        <f t="shared" si="201"/>
        <v>329.77</v>
      </c>
      <c r="AW1019" s="213">
        <f t="shared" si="202"/>
        <v>1.4505056778520004E-2</v>
      </c>
      <c r="AX1019" s="276" t="str">
        <f t="shared" si="203"/>
        <v>NON</v>
      </c>
      <c r="AY1019" s="231">
        <f>+MargesVN[[#This Row],[Total COM]]+MargesVN[[#This Row],[EXT GIE]]+MargesVN[[#This Row],[Forfait immat]]</f>
        <v>103.477</v>
      </c>
    </row>
    <row r="1020" spans="1:51" s="231" customFormat="1" ht="11.25" customHeight="1" x14ac:dyDescent="0.25">
      <c r="A1020" s="401">
        <v>30</v>
      </c>
      <c r="B1020" s="401" t="s">
        <v>183</v>
      </c>
      <c r="C1020" s="401" t="s">
        <v>104</v>
      </c>
      <c r="D1020" s="402">
        <v>46155</v>
      </c>
      <c r="E1020" s="403">
        <v>46157</v>
      </c>
      <c r="F1020" s="404"/>
      <c r="G1020" s="404"/>
      <c r="H1020" s="404"/>
      <c r="I1020" s="404" t="s">
        <v>165</v>
      </c>
      <c r="J1020" s="404"/>
      <c r="K1020" s="404">
        <v>19134.650000000001</v>
      </c>
      <c r="L1020" s="401" t="s">
        <v>232</v>
      </c>
      <c r="M1020" s="401">
        <v>515658</v>
      </c>
      <c r="N1020" s="401">
        <v>5658</v>
      </c>
      <c r="O1020" s="401" t="s">
        <v>4215</v>
      </c>
      <c r="P1020" s="405" t="s">
        <v>4216</v>
      </c>
      <c r="Q1020" s="401" t="s">
        <v>177</v>
      </c>
      <c r="R1020" s="406">
        <v>37605</v>
      </c>
      <c r="S1020" s="406">
        <v>1958.33</v>
      </c>
      <c r="T1020" s="407">
        <f t="shared" si="192"/>
        <v>39563.33</v>
      </c>
      <c r="U1020" s="408">
        <v>104</v>
      </c>
      <c r="V1020" s="406">
        <v>1931.1</v>
      </c>
      <c r="W1020" s="409">
        <v>95</v>
      </c>
      <c r="X1020" s="410"/>
      <c r="Y1020" s="409">
        <f t="shared" si="193"/>
        <v>1836.1</v>
      </c>
      <c r="Z1020" s="411">
        <f t="shared" si="194"/>
        <v>4.8810350392648943E-2</v>
      </c>
      <c r="AA1020" s="410">
        <v>0</v>
      </c>
      <c r="AB1020" s="409">
        <v>-5566.67</v>
      </c>
      <c r="AC1020" s="409"/>
      <c r="AD1020" s="409" t="s">
        <v>4399</v>
      </c>
      <c r="AE1020" s="412">
        <v>0.08</v>
      </c>
      <c r="AF1020" s="412">
        <v>7.0000000000000007E-2</v>
      </c>
      <c r="AG1020" s="409">
        <f t="shared" si="195"/>
        <v>146.88800000000001</v>
      </c>
      <c r="AH1020" s="409"/>
      <c r="AI1020" s="409">
        <f t="shared" si="196"/>
        <v>146.88800000000001</v>
      </c>
      <c r="AJ1020" s="401" t="s">
        <v>164</v>
      </c>
      <c r="AK1020" s="401">
        <v>0</v>
      </c>
      <c r="AL1020" s="408">
        <v>50</v>
      </c>
      <c r="AM1020" s="413">
        <f t="shared" si="197"/>
        <v>1</v>
      </c>
      <c r="AN1020" s="413">
        <f t="shared" si="198"/>
        <v>1</v>
      </c>
      <c r="AO1020" s="413"/>
      <c r="AP1020" s="413"/>
      <c r="AQ1020" s="413">
        <f t="shared" si="199"/>
        <v>1</v>
      </c>
      <c r="AR1020" s="414" t="str">
        <f>IF(A1020="","",VLOOKUP(A1020,'Base Sites'!A:B,2,FALSE))</f>
        <v>Valauto Lambersart VW</v>
      </c>
      <c r="AS1020" s="414" t="str">
        <f t="shared" si="200"/>
        <v>VOLKSWAGEN</v>
      </c>
      <c r="AT1020" s="413"/>
      <c r="AU1020" s="415" t="str">
        <f>IF(A1020="","",VLOOKUP(L1020,'Base Vendeurs'!A:B,2,FALSE))</f>
        <v>Valauto Lambersart VW</v>
      </c>
      <c r="AV1020" s="409">
        <f t="shared" si="201"/>
        <v>1931.1</v>
      </c>
      <c r="AW1020" s="411">
        <f t="shared" si="202"/>
        <v>4.8810350392648943E-2</v>
      </c>
      <c r="AX1020" s="415" t="str">
        <f t="shared" si="203"/>
        <v>NON</v>
      </c>
      <c r="AY1020" s="231">
        <f>+MargesVN[[#This Row],[Total COM]]+MargesVN[[#This Row],[EXT GIE]]+MargesVN[[#This Row],[Forfait immat]]</f>
        <v>196.88800000000001</v>
      </c>
    </row>
    <row r="1021" spans="1:51" s="231" customFormat="1" ht="11.25" customHeight="1" x14ac:dyDescent="0.25">
      <c r="A1021" s="354">
        <v>30</v>
      </c>
      <c r="B1021" s="354" t="s">
        <v>163</v>
      </c>
      <c r="C1021" s="354" t="s">
        <v>104</v>
      </c>
      <c r="D1021" s="355">
        <v>46098</v>
      </c>
      <c r="E1021" s="356">
        <v>46129</v>
      </c>
      <c r="F1021" s="357"/>
      <c r="G1021" s="357"/>
      <c r="H1021" s="357"/>
      <c r="I1021" s="357"/>
      <c r="J1021" s="357"/>
      <c r="K1021" s="357"/>
      <c r="L1021" s="354" t="s">
        <v>219</v>
      </c>
      <c r="M1021" s="354">
        <v>515711</v>
      </c>
      <c r="N1021" s="354">
        <v>5711</v>
      </c>
      <c r="O1021" s="354" t="s">
        <v>2598</v>
      </c>
      <c r="P1021" s="358" t="s">
        <v>2599</v>
      </c>
      <c r="Q1021" s="354" t="s">
        <v>177</v>
      </c>
      <c r="R1021" s="359">
        <v>37605</v>
      </c>
      <c r="S1021" s="359">
        <v>833.33</v>
      </c>
      <c r="T1021" s="360">
        <f t="shared" si="192"/>
        <v>38438.33</v>
      </c>
      <c r="U1021" s="361">
        <v>47</v>
      </c>
      <c r="V1021" s="359">
        <v>748.45</v>
      </c>
      <c r="W1021" s="362">
        <v>95</v>
      </c>
      <c r="X1021" s="363"/>
      <c r="Y1021" s="362">
        <f t="shared" si="193"/>
        <v>653.45000000000005</v>
      </c>
      <c r="Z1021" s="364">
        <f t="shared" si="194"/>
        <v>1.9471449462034381E-2</v>
      </c>
      <c r="AA1021" s="363">
        <v>0</v>
      </c>
      <c r="AB1021" s="362">
        <v>0</v>
      </c>
      <c r="AC1021" s="362"/>
      <c r="AD1021" s="362"/>
      <c r="AE1021" s="365">
        <v>0.1</v>
      </c>
      <c r="AF1021" s="365">
        <v>0.1</v>
      </c>
      <c r="AG1021" s="362">
        <f t="shared" si="195"/>
        <v>65.345000000000013</v>
      </c>
      <c r="AH1021" s="362"/>
      <c r="AI1021" s="362">
        <f t="shared" si="196"/>
        <v>65.345000000000013</v>
      </c>
      <c r="AJ1021" s="354" t="s">
        <v>164</v>
      </c>
      <c r="AK1021" s="354">
        <v>0</v>
      </c>
      <c r="AL1021" s="361">
        <v>20</v>
      </c>
      <c r="AM1021" s="366">
        <f t="shared" si="197"/>
        <v>1</v>
      </c>
      <c r="AN1021" s="366">
        <f t="shared" si="198"/>
        <v>1</v>
      </c>
      <c r="AO1021" s="366"/>
      <c r="AP1021" s="366"/>
      <c r="AQ1021" s="366">
        <f t="shared" si="199"/>
        <v>1</v>
      </c>
      <c r="AR1021" s="367" t="str">
        <f>IF(A1021="","",VLOOKUP(A1021,'Base Sites'!A:B,2,FALSE))</f>
        <v>Valauto Lambersart VW</v>
      </c>
      <c r="AS1021" s="367" t="str">
        <f t="shared" si="200"/>
        <v>VOLKSWAGEN</v>
      </c>
      <c r="AT1021" s="366"/>
      <c r="AU1021" s="368" t="str">
        <f>IF(A1021="","",VLOOKUP(L1021,'Base Vendeurs'!A:B,2,FALSE))</f>
        <v>Sociétés NORD</v>
      </c>
      <c r="AV1021" s="362">
        <f t="shared" si="201"/>
        <v>748.45</v>
      </c>
      <c r="AW1021" s="364">
        <f t="shared" si="202"/>
        <v>1.9471449462034381E-2</v>
      </c>
      <c r="AX1021" s="368" t="str">
        <f t="shared" si="203"/>
        <v>NON</v>
      </c>
      <c r="AY1021" s="231">
        <f>+MargesVN[[#This Row],[Total COM]]+MargesVN[[#This Row],[EXT GIE]]+MargesVN[[#This Row],[Forfait immat]]</f>
        <v>85.345000000000013</v>
      </c>
    </row>
    <row r="1022" spans="1:51" s="231" customFormat="1" ht="11.25" customHeight="1" x14ac:dyDescent="0.25">
      <c r="A1022" s="286">
        <v>30</v>
      </c>
      <c r="B1022" s="286" t="s">
        <v>163</v>
      </c>
      <c r="C1022" s="286" t="s">
        <v>104</v>
      </c>
      <c r="D1022" s="180">
        <v>46041</v>
      </c>
      <c r="E1022" s="287">
        <v>46042</v>
      </c>
      <c r="F1022" s="181"/>
      <c r="G1022" s="181"/>
      <c r="H1022" s="181"/>
      <c r="I1022" s="181"/>
      <c r="J1022" s="181"/>
      <c r="K1022" s="181">
        <v>0</v>
      </c>
      <c r="L1022" s="286" t="s">
        <v>229</v>
      </c>
      <c r="M1022" s="286">
        <v>515718</v>
      </c>
      <c r="N1022" s="286">
        <v>5718</v>
      </c>
      <c r="O1022" s="286" t="s">
        <v>839</v>
      </c>
      <c r="P1022" s="288" t="s">
        <v>840</v>
      </c>
      <c r="Q1022" s="286" t="s">
        <v>93</v>
      </c>
      <c r="R1022" s="182">
        <v>24380.67</v>
      </c>
      <c r="S1022" s="182">
        <v>1141.67</v>
      </c>
      <c r="T1022" s="183">
        <f t="shared" si="192"/>
        <v>25522.339999999997</v>
      </c>
      <c r="U1022" s="184">
        <v>10</v>
      </c>
      <c r="V1022" s="182">
        <v>1188.3800000000001</v>
      </c>
      <c r="W1022" s="289">
        <v>95</v>
      </c>
      <c r="X1022" s="185"/>
      <c r="Y1022" s="289">
        <f t="shared" si="193"/>
        <v>1093.3800000000001</v>
      </c>
      <c r="Z1022" s="186">
        <f t="shared" si="194"/>
        <v>4.6562344988743204E-2</v>
      </c>
      <c r="AA1022" s="185">
        <v>0</v>
      </c>
      <c r="AB1022" s="349">
        <v>-500</v>
      </c>
      <c r="AC1022" s="289"/>
      <c r="AD1022" s="289"/>
      <c r="AE1022" s="187">
        <v>0.1</v>
      </c>
      <c r="AF1022" s="187">
        <v>0.1</v>
      </c>
      <c r="AG1022" s="289">
        <f t="shared" si="195"/>
        <v>109.33800000000002</v>
      </c>
      <c r="AH1022" s="289"/>
      <c r="AI1022" s="289">
        <f t="shared" si="196"/>
        <v>109.33800000000002</v>
      </c>
      <c r="AJ1022" s="286" t="s">
        <v>149</v>
      </c>
      <c r="AK1022" s="286">
        <v>30</v>
      </c>
      <c r="AL1022" s="184"/>
      <c r="AM1022" s="290">
        <f t="shared" si="197"/>
        <v>0</v>
      </c>
      <c r="AN1022" s="290">
        <f t="shared" si="198"/>
        <v>1</v>
      </c>
      <c r="AO1022" s="290">
        <v>320</v>
      </c>
      <c r="AP1022" s="312">
        <v>46106</v>
      </c>
      <c r="AQ1022" s="290">
        <f t="shared" si="199"/>
        <v>0</v>
      </c>
      <c r="AR1022" s="188" t="str">
        <f>IF(A1022="","",VLOOKUP(A1022,'Base Sites'!A:B,2,FALSE))</f>
        <v>Valauto Lambersart VW</v>
      </c>
      <c r="AS1022" s="188" t="str">
        <f t="shared" si="200"/>
        <v>VOLKSWAGEN</v>
      </c>
      <c r="AT1022" s="290"/>
      <c r="AU1022" s="291" t="str">
        <f>IF(A1022="","",VLOOKUP(L1022,'Base Vendeurs'!A:B,2,FALSE))</f>
        <v>Valauto Lambersart VW</v>
      </c>
      <c r="AV1022" s="289">
        <f t="shared" si="201"/>
        <v>1508.38</v>
      </c>
      <c r="AW1022" s="186">
        <f t="shared" si="202"/>
        <v>5.9100380294283376E-2</v>
      </c>
      <c r="AX1022" s="237" t="str">
        <f t="shared" si="203"/>
        <v>NON</v>
      </c>
      <c r="AY1022" s="231">
        <f>+MargesVN[[#This Row],[Total COM]]+MargesVN[[#This Row],[EXT GIE]]+MargesVN[[#This Row],[Forfait immat]]</f>
        <v>139.33800000000002</v>
      </c>
    </row>
    <row r="1023" spans="1:51" s="231" customFormat="1" ht="11.25" customHeight="1" x14ac:dyDescent="0.25">
      <c r="A1023" s="45">
        <v>10</v>
      </c>
      <c r="B1023" s="45" t="s">
        <v>163</v>
      </c>
      <c r="C1023" s="45" t="s">
        <v>104</v>
      </c>
      <c r="D1023" s="44">
        <v>46078</v>
      </c>
      <c r="E1023" s="65">
        <v>46078</v>
      </c>
      <c r="F1023" s="35"/>
      <c r="G1023" s="35"/>
      <c r="H1023" s="35"/>
      <c r="I1023" s="35"/>
      <c r="J1023" s="35"/>
      <c r="K1023" s="35">
        <v>0</v>
      </c>
      <c r="L1023" s="45" t="s">
        <v>75</v>
      </c>
      <c r="M1023" s="45">
        <v>515727</v>
      </c>
      <c r="N1023" s="45">
        <v>5727</v>
      </c>
      <c r="O1023" s="45" t="s">
        <v>1918</v>
      </c>
      <c r="P1023" s="66" t="s">
        <v>1919</v>
      </c>
      <c r="Q1023" s="45" t="s">
        <v>157</v>
      </c>
      <c r="R1023" s="47">
        <v>28533.33</v>
      </c>
      <c r="S1023" s="47">
        <v>1916.67</v>
      </c>
      <c r="T1023" s="48">
        <f t="shared" si="192"/>
        <v>30450</v>
      </c>
      <c r="U1023" s="49">
        <v>19</v>
      </c>
      <c r="V1023" s="47">
        <v>551.75</v>
      </c>
      <c r="W1023" s="46">
        <v>95</v>
      </c>
      <c r="X1023" s="50"/>
      <c r="Y1023" s="46">
        <f t="shared" si="193"/>
        <v>456.75</v>
      </c>
      <c r="Z1023" s="51">
        <f t="shared" si="194"/>
        <v>1.8119868637110015E-2</v>
      </c>
      <c r="AA1023" s="50">
        <v>0</v>
      </c>
      <c r="AB1023" s="46">
        <v>0</v>
      </c>
      <c r="AC1023" s="46"/>
      <c r="AD1023" s="46"/>
      <c r="AE1023" s="52">
        <v>7.0000000000000007E-2</v>
      </c>
      <c r="AF1023" s="52">
        <v>7.0000000000000007E-2</v>
      </c>
      <c r="AG1023" s="46">
        <f t="shared" si="195"/>
        <v>31.972500000000004</v>
      </c>
      <c r="AH1023" s="46"/>
      <c r="AI1023" s="46">
        <f t="shared" si="196"/>
        <v>31.972500000000004</v>
      </c>
      <c r="AJ1023" s="45" t="s">
        <v>164</v>
      </c>
      <c r="AK1023" s="45">
        <v>0</v>
      </c>
      <c r="AL1023" s="49" t="s">
        <v>293</v>
      </c>
      <c r="AM1023" s="238">
        <f t="shared" si="197"/>
        <v>1</v>
      </c>
      <c r="AN1023" s="238">
        <f t="shared" si="198"/>
        <v>1</v>
      </c>
      <c r="AO1023" s="238"/>
      <c r="AP1023" s="238"/>
      <c r="AQ1023" s="238">
        <f t="shared" si="199"/>
        <v>1</v>
      </c>
      <c r="AR1023" s="96" t="str">
        <f>IF(A1023="","",VLOOKUP(A1023,'Base Sites'!A:B,2,FALSE))</f>
        <v>Valauto Roncq</v>
      </c>
      <c r="AS1023" s="96" t="str">
        <f t="shared" si="200"/>
        <v>VOLKSWAGEN</v>
      </c>
      <c r="AT1023" s="238"/>
      <c r="AU1023" s="231" t="str">
        <f>IF(A1023="","",VLOOKUP(L1023,'Base Vendeurs'!A:B,2,FALSE))</f>
        <v>Valauto Roncq VW</v>
      </c>
      <c r="AV1023" s="46">
        <f t="shared" si="201"/>
        <v>551.75</v>
      </c>
      <c r="AW1023" s="51">
        <f t="shared" si="202"/>
        <v>1.8119868637110015E-2</v>
      </c>
      <c r="AX1023" s="231" t="str">
        <f t="shared" si="203"/>
        <v>NON</v>
      </c>
      <c r="AY1023" s="231">
        <f>+MargesVN[[#This Row],[Total COM]]+MargesVN[[#This Row],[EXT GIE]]+MargesVN[[#This Row],[Forfait immat]]</f>
        <v>31.972500000000004</v>
      </c>
    </row>
    <row r="1024" spans="1:51" s="231" customFormat="1" ht="11.25" customHeight="1" x14ac:dyDescent="0.25">
      <c r="A1024" s="45">
        <v>30</v>
      </c>
      <c r="B1024" s="45" t="s">
        <v>163</v>
      </c>
      <c r="C1024" s="45" t="s">
        <v>104</v>
      </c>
      <c r="D1024" s="44">
        <v>46069</v>
      </c>
      <c r="E1024" s="65">
        <v>46071</v>
      </c>
      <c r="F1024" s="35"/>
      <c r="G1024" s="35"/>
      <c r="H1024" s="35"/>
      <c r="I1024" s="35"/>
      <c r="J1024" s="35"/>
      <c r="K1024" s="35">
        <v>0</v>
      </c>
      <c r="L1024" s="45" t="s">
        <v>429</v>
      </c>
      <c r="M1024" s="45">
        <v>515740</v>
      </c>
      <c r="N1024" s="45">
        <v>5740</v>
      </c>
      <c r="O1024" s="45" t="s">
        <v>1639</v>
      </c>
      <c r="P1024" s="66" t="s">
        <v>1640</v>
      </c>
      <c r="Q1024" s="45" t="s">
        <v>177</v>
      </c>
      <c r="R1024" s="47">
        <v>33863.33</v>
      </c>
      <c r="S1024" s="47">
        <v>1662.5</v>
      </c>
      <c r="T1024" s="48">
        <f t="shared" si="192"/>
        <v>35525.83</v>
      </c>
      <c r="U1024" s="49">
        <v>5</v>
      </c>
      <c r="V1024" s="47">
        <v>1648.48</v>
      </c>
      <c r="W1024" s="46">
        <v>95</v>
      </c>
      <c r="X1024" s="50"/>
      <c r="Y1024" s="46">
        <f t="shared" si="193"/>
        <v>1553.48</v>
      </c>
      <c r="Z1024" s="51">
        <f t="shared" si="194"/>
        <v>4.6402293767661446E-2</v>
      </c>
      <c r="AA1024" s="50">
        <v>0</v>
      </c>
      <c r="AB1024" s="46">
        <v>-5566.67</v>
      </c>
      <c r="AC1024" s="46"/>
      <c r="AD1024" s="46"/>
      <c r="AE1024" s="52">
        <v>7.0000000000000007E-2</v>
      </c>
      <c r="AF1024" s="52">
        <v>7.0000000000000007E-2</v>
      </c>
      <c r="AG1024" s="46">
        <f t="shared" si="195"/>
        <v>108.74360000000001</v>
      </c>
      <c r="AH1024" s="46"/>
      <c r="AI1024" s="46">
        <f t="shared" si="196"/>
        <v>108.74360000000001</v>
      </c>
      <c r="AJ1024" s="45" t="s">
        <v>164</v>
      </c>
      <c r="AK1024" s="45">
        <v>30</v>
      </c>
      <c r="AL1024" s="49"/>
      <c r="AM1024" s="238">
        <f t="shared" si="197"/>
        <v>0</v>
      </c>
      <c r="AN1024" s="238">
        <f t="shared" si="198"/>
        <v>1</v>
      </c>
      <c r="AO1024" s="238"/>
      <c r="AP1024" s="238"/>
      <c r="AQ1024" s="238">
        <f t="shared" si="199"/>
        <v>0</v>
      </c>
      <c r="AR1024" s="96" t="str">
        <f>IF(A1024="","",VLOOKUP(A1024,'Base Sites'!A:B,2,FALSE))</f>
        <v>Valauto Lambersart VW</v>
      </c>
      <c r="AS1024" s="96" t="str">
        <f t="shared" si="200"/>
        <v>VOLKSWAGEN</v>
      </c>
      <c r="AT1024" s="238"/>
      <c r="AU1024" s="231" t="str">
        <f>IF(A1024="","",VLOOKUP(L1024,'Base Vendeurs'!A:B,2,FALSE))</f>
        <v>Valauto Lambersart VW</v>
      </c>
      <c r="AV1024" s="46">
        <f t="shared" si="201"/>
        <v>1648.48</v>
      </c>
      <c r="AW1024" s="51">
        <f t="shared" si="202"/>
        <v>4.6402293767661446E-2</v>
      </c>
      <c r="AX1024" s="231" t="str">
        <f t="shared" si="203"/>
        <v>NON</v>
      </c>
      <c r="AY1024" s="231">
        <f>+MargesVN[[#This Row],[Total COM]]+MargesVN[[#This Row],[EXT GIE]]+MargesVN[[#This Row],[Forfait immat]]</f>
        <v>138.74360000000001</v>
      </c>
    </row>
    <row r="1025" spans="1:51" s="231" customFormat="1" ht="11.25" customHeight="1" x14ac:dyDescent="0.25">
      <c r="A1025" s="354">
        <v>30</v>
      </c>
      <c r="B1025" s="354" t="s">
        <v>163</v>
      </c>
      <c r="C1025" s="354" t="s">
        <v>104</v>
      </c>
      <c r="D1025" s="355">
        <v>46132</v>
      </c>
      <c r="E1025" s="356">
        <v>46133</v>
      </c>
      <c r="F1025" s="357"/>
      <c r="G1025" s="357"/>
      <c r="H1025" s="357"/>
      <c r="I1025" s="357"/>
      <c r="J1025" s="357"/>
      <c r="K1025" s="357">
        <v>0</v>
      </c>
      <c r="L1025" s="354" t="s">
        <v>246</v>
      </c>
      <c r="M1025" s="354">
        <v>515745</v>
      </c>
      <c r="N1025" s="354">
        <v>5745</v>
      </c>
      <c r="O1025" s="354" t="s">
        <v>3234</v>
      </c>
      <c r="P1025" s="358" t="s">
        <v>3235</v>
      </c>
      <c r="Q1025" s="354" t="s">
        <v>93</v>
      </c>
      <c r="R1025" s="359">
        <v>26247.33</v>
      </c>
      <c r="S1025" s="359">
        <v>429.16</v>
      </c>
      <c r="T1025" s="360">
        <f t="shared" si="192"/>
        <v>26676.49</v>
      </c>
      <c r="U1025" s="361">
        <v>63</v>
      </c>
      <c r="V1025" s="359">
        <v>769.21</v>
      </c>
      <c r="W1025" s="362">
        <v>95.01</v>
      </c>
      <c r="X1025" s="363"/>
      <c r="Y1025" s="362">
        <f t="shared" si="193"/>
        <v>674.2</v>
      </c>
      <c r="Z1025" s="364">
        <f t="shared" si="194"/>
        <v>2.8834752997864411E-2</v>
      </c>
      <c r="AA1025" s="363">
        <v>0</v>
      </c>
      <c r="AB1025" s="362">
        <v>-3966.67</v>
      </c>
      <c r="AC1025" s="362"/>
      <c r="AD1025" s="362"/>
      <c r="AE1025" s="365">
        <v>0.1</v>
      </c>
      <c r="AF1025" s="365">
        <v>7.0000000000000007E-2</v>
      </c>
      <c r="AG1025" s="362">
        <f t="shared" si="195"/>
        <v>67.42</v>
      </c>
      <c r="AH1025" s="362"/>
      <c r="AI1025" s="362">
        <f t="shared" si="196"/>
        <v>67.42</v>
      </c>
      <c r="AJ1025" s="354" t="s">
        <v>164</v>
      </c>
      <c r="AK1025" s="354">
        <v>30</v>
      </c>
      <c r="AL1025" s="361">
        <v>50</v>
      </c>
      <c r="AM1025" s="366">
        <f t="shared" si="197"/>
        <v>1</v>
      </c>
      <c r="AN1025" s="366">
        <f t="shared" si="198"/>
        <v>1</v>
      </c>
      <c r="AO1025" s="366"/>
      <c r="AP1025" s="366"/>
      <c r="AQ1025" s="366">
        <f t="shared" si="199"/>
        <v>1</v>
      </c>
      <c r="AR1025" s="367" t="str">
        <f>IF(A1025="","",VLOOKUP(A1025,'Base Sites'!A:B,2,FALSE))</f>
        <v>Valauto Lambersart VW</v>
      </c>
      <c r="AS1025" s="367" t="str">
        <f t="shared" si="200"/>
        <v>VOLKSWAGEN</v>
      </c>
      <c r="AT1025" s="366"/>
      <c r="AU1025" s="368" t="str">
        <f>IF(A1025="","",VLOOKUP(L1025,'Base Vendeurs'!A:B,2,FALSE))</f>
        <v>Valauto Lambersart VW</v>
      </c>
      <c r="AV1025" s="362">
        <f t="shared" si="201"/>
        <v>769.21</v>
      </c>
      <c r="AW1025" s="364">
        <f t="shared" si="202"/>
        <v>2.8834752997864411E-2</v>
      </c>
      <c r="AX1025" s="368" t="str">
        <f t="shared" si="203"/>
        <v>NON</v>
      </c>
      <c r="AY1025" s="231">
        <f>+MargesVN[[#This Row],[Total COM]]+MargesVN[[#This Row],[EXT GIE]]+MargesVN[[#This Row],[Forfait immat]]</f>
        <v>147.42000000000002</v>
      </c>
    </row>
    <row r="1026" spans="1:51" s="231" customFormat="1" ht="11.25" customHeight="1" x14ac:dyDescent="0.25">
      <c r="A1026" s="354">
        <v>30</v>
      </c>
      <c r="B1026" s="354" t="s">
        <v>183</v>
      </c>
      <c r="C1026" s="354" t="s">
        <v>104</v>
      </c>
      <c r="D1026" s="355">
        <v>46139</v>
      </c>
      <c r="E1026" s="356">
        <v>46140</v>
      </c>
      <c r="F1026" s="357"/>
      <c r="G1026" s="357"/>
      <c r="H1026" s="357"/>
      <c r="I1026" s="357" t="s">
        <v>165</v>
      </c>
      <c r="J1026" s="357"/>
      <c r="K1026" s="357">
        <v>1203727.02</v>
      </c>
      <c r="L1026" s="354" t="s">
        <v>33</v>
      </c>
      <c r="M1026" s="354">
        <v>515772</v>
      </c>
      <c r="N1026" s="354">
        <v>5772</v>
      </c>
      <c r="O1026" s="354" t="s">
        <v>3587</v>
      </c>
      <c r="P1026" s="358" t="s">
        <v>326</v>
      </c>
      <c r="Q1026" s="354" t="s">
        <v>24</v>
      </c>
      <c r="R1026" s="359">
        <v>33883.33</v>
      </c>
      <c r="S1026" s="359">
        <v>666.67</v>
      </c>
      <c r="T1026" s="360">
        <f t="shared" si="192"/>
        <v>34550</v>
      </c>
      <c r="U1026" s="361">
        <v>12</v>
      </c>
      <c r="V1026" s="359">
        <v>786</v>
      </c>
      <c r="W1026" s="362">
        <v>95</v>
      </c>
      <c r="X1026" s="363"/>
      <c r="Y1026" s="362">
        <f t="shared" si="193"/>
        <v>691</v>
      </c>
      <c r="Z1026" s="364">
        <f t="shared" si="194"/>
        <v>2.2749638205499276E-2</v>
      </c>
      <c r="AA1026" s="363">
        <v>0</v>
      </c>
      <c r="AB1026" s="362">
        <v>-2418.5</v>
      </c>
      <c r="AC1026" s="362"/>
      <c r="AD1026" s="362" t="s">
        <v>430</v>
      </c>
      <c r="AE1026" s="365"/>
      <c r="AF1026" s="365">
        <v>0</v>
      </c>
      <c r="AG1026" s="362">
        <f t="shared" si="195"/>
        <v>0</v>
      </c>
      <c r="AH1026" s="362"/>
      <c r="AI1026" s="362">
        <f t="shared" si="196"/>
        <v>0</v>
      </c>
      <c r="AJ1026" s="354" t="s">
        <v>149</v>
      </c>
      <c r="AK1026" s="354">
        <v>0</v>
      </c>
      <c r="AL1026" s="361"/>
      <c r="AM1026" s="366">
        <f t="shared" si="197"/>
        <v>0</v>
      </c>
      <c r="AN1026" s="366">
        <f t="shared" si="198"/>
        <v>1</v>
      </c>
      <c r="AO1026" s="366"/>
      <c r="AP1026" s="366"/>
      <c r="AQ1026" s="366">
        <f t="shared" si="199"/>
        <v>0</v>
      </c>
      <c r="AR1026" s="367" t="str">
        <f>IF(A1026="","",VLOOKUP(A1026,'Base Sites'!A:B,2,FALSE))</f>
        <v>Valauto Lambersart VW</v>
      </c>
      <c r="AS1026" s="367" t="str">
        <f t="shared" si="200"/>
        <v>VOLKSWAGEN</v>
      </c>
      <c r="AT1026" s="366"/>
      <c r="AU1026" s="368" t="str">
        <f>IF(A1026="","",VLOOKUP(L1026,'Base Vendeurs'!A:B,2,FALSE))</f>
        <v>Sociétés NORD</v>
      </c>
      <c r="AV1026" s="362">
        <f t="shared" si="201"/>
        <v>786</v>
      </c>
      <c r="AW1026" s="364">
        <f t="shared" si="202"/>
        <v>2.2749638205499276E-2</v>
      </c>
      <c r="AX1026" s="368" t="str">
        <f t="shared" si="203"/>
        <v>NON</v>
      </c>
      <c r="AY1026" s="231">
        <f>+MargesVN[[#This Row],[Total COM]]+MargesVN[[#This Row],[EXT GIE]]+MargesVN[[#This Row],[Forfait immat]]</f>
        <v>0</v>
      </c>
    </row>
    <row r="1027" spans="1:51" s="231" customFormat="1" ht="11.25" customHeight="1" x14ac:dyDescent="0.25">
      <c r="A1027" s="431">
        <v>30</v>
      </c>
      <c r="B1027" s="431" t="s">
        <v>183</v>
      </c>
      <c r="C1027" s="431" t="s">
        <v>104</v>
      </c>
      <c r="D1027" s="432">
        <v>46182</v>
      </c>
      <c r="E1027" s="433">
        <v>46183</v>
      </c>
      <c r="F1027" s="434"/>
      <c r="G1027" s="434"/>
      <c r="H1027" s="434"/>
      <c r="I1027" s="434" t="s">
        <v>165</v>
      </c>
      <c r="J1027" s="434"/>
      <c r="K1027" s="434">
        <v>754353.41</v>
      </c>
      <c r="L1027" s="431" t="s">
        <v>33</v>
      </c>
      <c r="M1027" s="431">
        <v>515776</v>
      </c>
      <c r="N1027" s="431">
        <v>5776</v>
      </c>
      <c r="O1027" s="431" t="s">
        <v>5121</v>
      </c>
      <c r="P1027" s="435" t="s">
        <v>326</v>
      </c>
      <c r="Q1027" s="431" t="s">
        <v>24</v>
      </c>
      <c r="R1027" s="436">
        <v>33883.33</v>
      </c>
      <c r="S1027" s="436">
        <v>666.67</v>
      </c>
      <c r="T1027" s="437">
        <f t="shared" si="192"/>
        <v>34550</v>
      </c>
      <c r="U1027" s="438">
        <v>11</v>
      </c>
      <c r="V1027" s="436">
        <v>786</v>
      </c>
      <c r="W1027" s="439">
        <v>95</v>
      </c>
      <c r="X1027" s="440"/>
      <c r="Y1027" s="439">
        <f t="shared" si="193"/>
        <v>691</v>
      </c>
      <c r="Z1027" s="441">
        <f t="shared" si="194"/>
        <v>2.2749638205499276E-2</v>
      </c>
      <c r="AA1027" s="440">
        <v>0</v>
      </c>
      <c r="AB1027" s="439">
        <v>-2418.5</v>
      </c>
      <c r="AC1027" s="439"/>
      <c r="AD1027" s="439" t="s">
        <v>5148</v>
      </c>
      <c r="AE1027" s="442"/>
      <c r="AF1027" s="442">
        <v>0</v>
      </c>
      <c r="AG1027" s="439">
        <f t="shared" si="195"/>
        <v>0</v>
      </c>
      <c r="AH1027" s="439"/>
      <c r="AI1027" s="439">
        <f t="shared" si="196"/>
        <v>0</v>
      </c>
      <c r="AJ1027" s="431" t="s">
        <v>149</v>
      </c>
      <c r="AK1027" s="431">
        <v>0</v>
      </c>
      <c r="AL1027" s="438"/>
      <c r="AM1027" s="443">
        <f t="shared" si="197"/>
        <v>0</v>
      </c>
      <c r="AN1027" s="443">
        <f t="shared" si="198"/>
        <v>1</v>
      </c>
      <c r="AO1027" s="443"/>
      <c r="AP1027" s="443"/>
      <c r="AQ1027" s="443">
        <f t="shared" si="199"/>
        <v>0</v>
      </c>
      <c r="AR1027" s="444" t="str">
        <f>IF(A1027="","",VLOOKUP(A1027,'Base Sites'!A:B,2,FALSE))</f>
        <v>Valauto Lambersart VW</v>
      </c>
      <c r="AS1027" s="444" t="str">
        <f t="shared" si="200"/>
        <v>VOLKSWAGEN</v>
      </c>
      <c r="AT1027" s="443"/>
      <c r="AU1027" s="445" t="str">
        <f>IF(A1027="","",VLOOKUP(L1027,'Base Vendeurs'!A:B,2,FALSE))</f>
        <v>Sociétés NORD</v>
      </c>
      <c r="AV1027" s="439">
        <f t="shared" si="201"/>
        <v>786</v>
      </c>
      <c r="AW1027" s="441">
        <f t="shared" si="202"/>
        <v>2.2749638205499276E-2</v>
      </c>
      <c r="AX1027" s="445" t="str">
        <f t="shared" si="203"/>
        <v>NON</v>
      </c>
      <c r="AY1027" s="231">
        <f>+MargesVN[[#This Row],[Total COM]]+MargesVN[[#This Row],[EXT GIE]]+MargesVN[[#This Row],[Forfait immat]]</f>
        <v>0</v>
      </c>
    </row>
    <row r="1028" spans="1:51" s="231" customFormat="1" ht="11.25" customHeight="1" x14ac:dyDescent="0.25">
      <c r="A1028" s="401">
        <v>30</v>
      </c>
      <c r="B1028" s="401" t="s">
        <v>163</v>
      </c>
      <c r="C1028" s="401" t="s">
        <v>104</v>
      </c>
      <c r="D1028" s="402">
        <v>46140</v>
      </c>
      <c r="E1028" s="403">
        <v>46147</v>
      </c>
      <c r="F1028" s="404"/>
      <c r="G1028" s="404"/>
      <c r="H1028" s="404"/>
      <c r="I1028" s="404"/>
      <c r="J1028" s="404"/>
      <c r="K1028" s="404"/>
      <c r="L1028" s="401" t="s">
        <v>197</v>
      </c>
      <c r="M1028" s="401">
        <v>515809</v>
      </c>
      <c r="N1028" s="401">
        <v>5809</v>
      </c>
      <c r="O1028" s="401" t="s">
        <v>3264</v>
      </c>
      <c r="P1028" s="405" t="s">
        <v>3265</v>
      </c>
      <c r="Q1028" s="401" t="s">
        <v>93</v>
      </c>
      <c r="R1028" s="406">
        <v>27305.67</v>
      </c>
      <c r="S1028" s="406">
        <v>1950.01</v>
      </c>
      <c r="T1028" s="407">
        <f t="shared" si="192"/>
        <v>29255.679999999997</v>
      </c>
      <c r="U1028" s="408">
        <v>48</v>
      </c>
      <c r="V1028" s="406">
        <v>972.67</v>
      </c>
      <c r="W1028" s="409">
        <v>95</v>
      </c>
      <c r="X1028" s="410"/>
      <c r="Y1028" s="409">
        <f t="shared" si="193"/>
        <v>877.67</v>
      </c>
      <c r="Z1028" s="411">
        <f t="shared" si="194"/>
        <v>3.3247219001575082E-2</v>
      </c>
      <c r="AA1028" s="410">
        <v>0</v>
      </c>
      <c r="AB1028" s="409">
        <v>0</v>
      </c>
      <c r="AC1028" s="409"/>
      <c r="AD1028" s="409"/>
      <c r="AE1028" s="412">
        <v>0.1</v>
      </c>
      <c r="AF1028" s="412">
        <v>0.1</v>
      </c>
      <c r="AG1028" s="409">
        <f t="shared" si="195"/>
        <v>87.766999999999996</v>
      </c>
      <c r="AH1028" s="409"/>
      <c r="AI1028" s="409">
        <f t="shared" si="196"/>
        <v>87.766999999999996</v>
      </c>
      <c r="AJ1028" s="401" t="s">
        <v>164</v>
      </c>
      <c r="AK1028" s="401">
        <v>0</v>
      </c>
      <c r="AL1028" s="408"/>
      <c r="AM1028" s="413">
        <f t="shared" si="197"/>
        <v>0</v>
      </c>
      <c r="AN1028" s="413">
        <f t="shared" si="198"/>
        <v>1</v>
      </c>
      <c r="AO1028" s="413"/>
      <c r="AP1028" s="413"/>
      <c r="AQ1028" s="413">
        <f t="shared" si="199"/>
        <v>0</v>
      </c>
      <c r="AR1028" s="414" t="str">
        <f>IF(A1028="","",VLOOKUP(A1028,'Base Sites'!A:B,2,FALSE))</f>
        <v>Valauto Lambersart VW</v>
      </c>
      <c r="AS1028" s="414" t="str">
        <f t="shared" si="200"/>
        <v>VOLKSWAGEN</v>
      </c>
      <c r="AT1028" s="413"/>
      <c r="AU1028" s="415" t="str">
        <f>IF(A1028="","",VLOOKUP(L1028,'Base Vendeurs'!A:B,2,FALSE))</f>
        <v>Valauto PRO NORD</v>
      </c>
      <c r="AV1028" s="409">
        <f t="shared" si="201"/>
        <v>972.67</v>
      </c>
      <c r="AW1028" s="411">
        <f t="shared" si="202"/>
        <v>3.3247219001575082E-2</v>
      </c>
      <c r="AX1028" s="415" t="str">
        <f t="shared" si="203"/>
        <v>NON</v>
      </c>
      <c r="AY1028" s="231">
        <f>+MargesVN[[#This Row],[Total COM]]+MargesVN[[#This Row],[EXT GIE]]+MargesVN[[#This Row],[Forfait immat]]</f>
        <v>87.766999999999996</v>
      </c>
    </row>
    <row r="1029" spans="1:51" s="231" customFormat="1" ht="11.25" customHeight="1" x14ac:dyDescent="0.25">
      <c r="A1029" s="45">
        <v>30</v>
      </c>
      <c r="B1029" s="45" t="s">
        <v>163</v>
      </c>
      <c r="C1029" s="45" t="s">
        <v>104</v>
      </c>
      <c r="D1029" s="44">
        <v>46080</v>
      </c>
      <c r="E1029" s="65">
        <v>46081</v>
      </c>
      <c r="F1029" s="35"/>
      <c r="G1029" s="35"/>
      <c r="H1029" s="35"/>
      <c r="I1029" s="35"/>
      <c r="J1029" s="35"/>
      <c r="K1029" s="35">
        <v>0</v>
      </c>
      <c r="L1029" s="45" t="s">
        <v>232</v>
      </c>
      <c r="M1029" s="45">
        <v>515856</v>
      </c>
      <c r="N1029" s="45">
        <v>5856</v>
      </c>
      <c r="O1029" s="45" t="s">
        <v>1992</v>
      </c>
      <c r="P1029" s="66" t="s">
        <v>1993</v>
      </c>
      <c r="Q1029" s="45" t="s">
        <v>190</v>
      </c>
      <c r="R1029" s="47">
        <v>23280.67</v>
      </c>
      <c r="S1029" s="47">
        <v>-741.67</v>
      </c>
      <c r="T1029" s="48">
        <f t="shared" si="192"/>
        <v>22539</v>
      </c>
      <c r="U1029" s="49">
        <v>37</v>
      </c>
      <c r="V1029" s="47">
        <v>446.07</v>
      </c>
      <c r="W1029" s="46">
        <v>109</v>
      </c>
      <c r="X1029" s="50"/>
      <c r="Y1029" s="46">
        <f t="shared" si="193"/>
        <v>337.07</v>
      </c>
      <c r="Z1029" s="51">
        <f t="shared" si="194"/>
        <v>1.9791028883269002E-2</v>
      </c>
      <c r="AA1029" s="50">
        <v>0</v>
      </c>
      <c r="AB1029" s="46">
        <v>-2773.34</v>
      </c>
      <c r="AC1029" s="46"/>
      <c r="AD1029" s="46"/>
      <c r="AE1029" s="52">
        <v>0.1</v>
      </c>
      <c r="AF1029" s="52">
        <v>0.13</v>
      </c>
      <c r="AG1029" s="46">
        <f t="shared" si="195"/>
        <v>33.707000000000001</v>
      </c>
      <c r="AH1029" s="46"/>
      <c r="AI1029" s="46">
        <f t="shared" si="196"/>
        <v>33.707000000000001</v>
      </c>
      <c r="AJ1029" s="45" t="s">
        <v>164</v>
      </c>
      <c r="AK1029" s="45"/>
      <c r="AL1029" s="49" t="s">
        <v>293</v>
      </c>
      <c r="AM1029" s="238">
        <f t="shared" si="197"/>
        <v>1</v>
      </c>
      <c r="AN1029" s="238">
        <f t="shared" si="198"/>
        <v>1</v>
      </c>
      <c r="AO1029" s="238"/>
      <c r="AP1029" s="238"/>
      <c r="AQ1029" s="238">
        <f t="shared" si="199"/>
        <v>1</v>
      </c>
      <c r="AR1029" s="96" t="str">
        <f>IF(A1029="","",VLOOKUP(A1029,'Base Sites'!A:B,2,FALSE))</f>
        <v>Valauto Lambersart VW</v>
      </c>
      <c r="AS1029" s="96" t="str">
        <f t="shared" si="200"/>
        <v>VOLKSWAGEN</v>
      </c>
      <c r="AT1029" s="238"/>
      <c r="AU1029" s="231" t="str">
        <f>IF(A1029="","",VLOOKUP(L1029,'Base Vendeurs'!A:B,2,FALSE))</f>
        <v>Valauto Lambersart VW</v>
      </c>
      <c r="AV1029" s="46">
        <f t="shared" si="201"/>
        <v>446.07</v>
      </c>
      <c r="AW1029" s="51">
        <f t="shared" si="202"/>
        <v>1.9791028883269002E-2</v>
      </c>
      <c r="AX1029" s="231" t="str">
        <f t="shared" si="203"/>
        <v>NON</v>
      </c>
      <c r="AY1029" s="231">
        <f>+MargesVN[[#This Row],[Total COM]]+MargesVN[[#This Row],[EXT GIE]]+MargesVN[[#This Row],[Forfait immat]]</f>
        <v>33.707000000000001</v>
      </c>
    </row>
    <row r="1030" spans="1:51" s="231" customFormat="1" ht="11.25" customHeight="1" x14ac:dyDescent="0.25">
      <c r="A1030" s="431">
        <v>30</v>
      </c>
      <c r="B1030" s="431" t="s">
        <v>163</v>
      </c>
      <c r="C1030" s="431" t="s">
        <v>104</v>
      </c>
      <c r="D1030" s="432">
        <v>46171</v>
      </c>
      <c r="E1030" s="433">
        <v>46174</v>
      </c>
      <c r="F1030" s="434"/>
      <c r="G1030" s="434"/>
      <c r="H1030" s="434"/>
      <c r="I1030" s="434"/>
      <c r="J1030" s="434"/>
      <c r="K1030" s="434">
        <v>0</v>
      </c>
      <c r="L1030" s="431" t="s">
        <v>70</v>
      </c>
      <c r="M1030" s="431">
        <v>515894</v>
      </c>
      <c r="N1030" s="431">
        <v>5894</v>
      </c>
      <c r="O1030" s="431" t="s">
        <v>4207</v>
      </c>
      <c r="P1030" s="435" t="s">
        <v>4208</v>
      </c>
      <c r="Q1030" s="431" t="s">
        <v>26</v>
      </c>
      <c r="R1030" s="436">
        <v>42363.33</v>
      </c>
      <c r="S1030" s="436">
        <v>1070.8399999999999</v>
      </c>
      <c r="T1030" s="437">
        <f t="shared" si="192"/>
        <v>43434.17</v>
      </c>
      <c r="U1030" s="438">
        <v>25</v>
      </c>
      <c r="V1030" s="471">
        <v>1458.65</v>
      </c>
      <c r="W1030" s="439">
        <v>95</v>
      </c>
      <c r="X1030" s="440"/>
      <c r="Y1030" s="439">
        <f t="shared" si="193"/>
        <v>1363.65</v>
      </c>
      <c r="Z1030" s="441">
        <f t="shared" si="194"/>
        <v>3.3583006190747978E-2</v>
      </c>
      <c r="AA1030" s="440">
        <v>0</v>
      </c>
      <c r="AB1030" s="439">
        <v>0</v>
      </c>
      <c r="AC1030" s="439"/>
      <c r="AD1030" s="439"/>
      <c r="AE1030" s="442">
        <v>0.1</v>
      </c>
      <c r="AF1030" s="442">
        <v>0.1</v>
      </c>
      <c r="AG1030" s="439">
        <f t="shared" si="195"/>
        <v>136.36500000000001</v>
      </c>
      <c r="AH1030" s="439"/>
      <c r="AI1030" s="439">
        <f t="shared" si="196"/>
        <v>136.36500000000001</v>
      </c>
      <c r="AJ1030" s="431" t="s">
        <v>164</v>
      </c>
      <c r="AK1030" s="431"/>
      <c r="AL1030" s="438">
        <v>20</v>
      </c>
      <c r="AM1030" s="443">
        <f t="shared" si="197"/>
        <v>1</v>
      </c>
      <c r="AN1030" s="443">
        <f t="shared" si="198"/>
        <v>1</v>
      </c>
      <c r="AO1030" s="443">
        <v>444</v>
      </c>
      <c r="AP1030" s="472">
        <v>46183</v>
      </c>
      <c r="AQ1030" s="443">
        <f t="shared" si="199"/>
        <v>1</v>
      </c>
      <c r="AR1030" s="444" t="str">
        <f>IF(A1030="","",VLOOKUP(A1030,'Base Sites'!A:B,2,FALSE))</f>
        <v>Valauto Lambersart VW</v>
      </c>
      <c r="AS1030" s="444" t="str">
        <f t="shared" si="200"/>
        <v>VOLKSWAGEN</v>
      </c>
      <c r="AT1030" s="443"/>
      <c r="AU1030" s="445" t="str">
        <f>IF(A1030="","",VLOOKUP(L1030,'Base Vendeurs'!A:B,2,FALSE))</f>
        <v>Sociétés NORD</v>
      </c>
      <c r="AV1030" s="439">
        <f t="shared" si="201"/>
        <v>1902.65</v>
      </c>
      <c r="AW1030" s="441">
        <f t="shared" si="202"/>
        <v>4.380537259029009E-2</v>
      </c>
      <c r="AX1030" s="445" t="str">
        <f t="shared" si="203"/>
        <v>NON</v>
      </c>
      <c r="AY1030" s="231">
        <f>+MargesVN[[#This Row],[Total COM]]+MargesVN[[#This Row],[EXT GIE]]+MargesVN[[#This Row],[Forfait immat]]</f>
        <v>156.36500000000001</v>
      </c>
    </row>
    <row r="1031" spans="1:51" s="231" customFormat="1" ht="11.25" customHeight="1" x14ac:dyDescent="0.25">
      <c r="A1031" s="232">
        <v>10</v>
      </c>
      <c r="B1031" s="232" t="s">
        <v>163</v>
      </c>
      <c r="C1031" s="232" t="s">
        <v>104</v>
      </c>
      <c r="D1031" s="189">
        <v>46037</v>
      </c>
      <c r="E1031" s="233">
        <v>46028</v>
      </c>
      <c r="F1031" s="190"/>
      <c r="G1031" s="190"/>
      <c r="H1031" s="190"/>
      <c r="I1031" s="190"/>
      <c r="J1031" s="190"/>
      <c r="K1031" s="190">
        <v>0</v>
      </c>
      <c r="L1031" s="232" t="s">
        <v>195</v>
      </c>
      <c r="M1031" s="232">
        <v>515940</v>
      </c>
      <c r="N1031" s="232">
        <v>5940</v>
      </c>
      <c r="O1031" s="232" t="s">
        <v>898</v>
      </c>
      <c r="P1031" s="234" t="s">
        <v>899</v>
      </c>
      <c r="Q1031" s="232" t="s">
        <v>107</v>
      </c>
      <c r="R1031" s="191">
        <v>25139</v>
      </c>
      <c r="S1031" s="191">
        <v>691.67</v>
      </c>
      <c r="T1031" s="192">
        <f t="shared" si="192"/>
        <v>25830.67</v>
      </c>
      <c r="U1031" s="193">
        <v>15</v>
      </c>
      <c r="V1031" s="191">
        <v>1003.14</v>
      </c>
      <c r="W1031" s="235">
        <v>95</v>
      </c>
      <c r="X1031" s="194"/>
      <c r="Y1031" s="235">
        <f t="shared" si="193"/>
        <v>908.14</v>
      </c>
      <c r="Z1031" s="195">
        <f t="shared" si="194"/>
        <v>3.8835229593347752E-2</v>
      </c>
      <c r="AA1031" s="194">
        <v>0</v>
      </c>
      <c r="AB1031" s="235">
        <v>-2766.66</v>
      </c>
      <c r="AC1031" s="235"/>
      <c r="AD1031" s="235"/>
      <c r="AE1031" s="196">
        <v>0.1</v>
      </c>
      <c r="AF1031" s="196">
        <v>7.0000000000000007E-2</v>
      </c>
      <c r="AG1031" s="235">
        <f t="shared" si="195"/>
        <v>90.814000000000007</v>
      </c>
      <c r="AH1031" s="235"/>
      <c r="AI1031" s="235">
        <f t="shared" si="196"/>
        <v>90.814000000000007</v>
      </c>
      <c r="AJ1031" s="232" t="s">
        <v>149</v>
      </c>
      <c r="AK1031" s="232">
        <v>30</v>
      </c>
      <c r="AL1031" s="193">
        <v>50</v>
      </c>
      <c r="AM1031" s="236">
        <f t="shared" si="197"/>
        <v>1</v>
      </c>
      <c r="AN1031" s="236">
        <f t="shared" si="198"/>
        <v>1</v>
      </c>
      <c r="AO1031" s="236"/>
      <c r="AP1031" s="236"/>
      <c r="AQ1031" s="236">
        <f t="shared" si="199"/>
        <v>1</v>
      </c>
      <c r="AR1031" s="197" t="str">
        <f>IF(A1031="","",VLOOKUP(A1031,'Base Sites'!A:B,2,FALSE))</f>
        <v>Valauto Roncq</v>
      </c>
      <c r="AS1031" s="197" t="str">
        <f t="shared" si="200"/>
        <v>VOLKSWAGEN</v>
      </c>
      <c r="AT1031" s="236"/>
      <c r="AU1031" s="237" t="str">
        <f>IF(A1031="","",VLOOKUP(L1031,'Base Vendeurs'!A:B,2,FALSE))</f>
        <v>Valauto Roncq VW</v>
      </c>
      <c r="AV1031" s="235">
        <f t="shared" si="201"/>
        <v>1003.14</v>
      </c>
      <c r="AW1031" s="195">
        <f t="shared" si="202"/>
        <v>3.8835229593347752E-2</v>
      </c>
      <c r="AX1031" s="237" t="str">
        <f t="shared" si="203"/>
        <v>NON</v>
      </c>
      <c r="AY1031" s="231">
        <f>+MargesVN[[#This Row],[Total COM]]+MargesVN[[#This Row],[EXT GIE]]+MargesVN[[#This Row],[Forfait immat]]</f>
        <v>170.81400000000002</v>
      </c>
    </row>
    <row r="1032" spans="1:51" s="231" customFormat="1" ht="11.25" customHeight="1" x14ac:dyDescent="0.25">
      <c r="A1032" s="354">
        <v>30</v>
      </c>
      <c r="B1032" s="354" t="s">
        <v>163</v>
      </c>
      <c r="C1032" s="354" t="s">
        <v>104</v>
      </c>
      <c r="D1032" s="355">
        <v>46120</v>
      </c>
      <c r="E1032" s="356">
        <v>46121</v>
      </c>
      <c r="F1032" s="357"/>
      <c r="G1032" s="357"/>
      <c r="H1032" s="357"/>
      <c r="I1032" s="357"/>
      <c r="J1032" s="357"/>
      <c r="K1032" s="357">
        <v>0</v>
      </c>
      <c r="L1032" s="354" t="s">
        <v>229</v>
      </c>
      <c r="M1032" s="354">
        <v>515968</v>
      </c>
      <c r="N1032" s="354">
        <v>5968</v>
      </c>
      <c r="O1032" s="354" t="s">
        <v>3514</v>
      </c>
      <c r="P1032" s="358" t="s">
        <v>3515</v>
      </c>
      <c r="Q1032" s="354" t="s">
        <v>23</v>
      </c>
      <c r="R1032" s="359">
        <v>20605.669999999998</v>
      </c>
      <c r="S1032" s="359">
        <v>550</v>
      </c>
      <c r="T1032" s="360">
        <f t="shared" si="192"/>
        <v>21155.67</v>
      </c>
      <c r="U1032" s="361">
        <v>7</v>
      </c>
      <c r="V1032" s="359">
        <v>682.57</v>
      </c>
      <c r="W1032" s="362">
        <v>95</v>
      </c>
      <c r="X1032" s="363"/>
      <c r="Y1032" s="362">
        <f t="shared" si="193"/>
        <v>587.57000000000005</v>
      </c>
      <c r="Z1032" s="364">
        <f t="shared" si="194"/>
        <v>3.2264163697013619E-2</v>
      </c>
      <c r="AA1032" s="363">
        <v>0</v>
      </c>
      <c r="AB1032" s="362">
        <v>-2356.67</v>
      </c>
      <c r="AC1032" s="362"/>
      <c r="AD1032" s="362"/>
      <c r="AE1032" s="365">
        <v>0.13</v>
      </c>
      <c r="AF1032" s="365">
        <v>0.13</v>
      </c>
      <c r="AG1032" s="362">
        <f t="shared" si="195"/>
        <v>76.384100000000004</v>
      </c>
      <c r="AH1032" s="362"/>
      <c r="AI1032" s="362">
        <f t="shared" si="196"/>
        <v>76.384100000000004</v>
      </c>
      <c r="AJ1032" s="354" t="s">
        <v>164</v>
      </c>
      <c r="AK1032" s="354">
        <v>30</v>
      </c>
      <c r="AL1032" s="361">
        <v>50</v>
      </c>
      <c r="AM1032" s="366">
        <f t="shared" si="197"/>
        <v>1</v>
      </c>
      <c r="AN1032" s="366">
        <f t="shared" si="198"/>
        <v>1</v>
      </c>
      <c r="AO1032" s="366"/>
      <c r="AP1032" s="366"/>
      <c r="AQ1032" s="366">
        <f t="shared" si="199"/>
        <v>1</v>
      </c>
      <c r="AR1032" s="367" t="str">
        <f>IF(A1032="","",VLOOKUP(A1032,'Base Sites'!A:B,2,FALSE))</f>
        <v>Valauto Lambersart VW</v>
      </c>
      <c r="AS1032" s="367" t="str">
        <f t="shared" si="200"/>
        <v>VOLKSWAGEN</v>
      </c>
      <c r="AT1032" s="366"/>
      <c r="AU1032" s="368" t="str">
        <f>IF(A1032="","",VLOOKUP(L1032,'Base Vendeurs'!A:B,2,FALSE))</f>
        <v>Valauto Lambersart VW</v>
      </c>
      <c r="AV1032" s="362">
        <f t="shared" si="201"/>
        <v>682.57</v>
      </c>
      <c r="AW1032" s="364">
        <f t="shared" si="202"/>
        <v>3.2264163697013619E-2</v>
      </c>
      <c r="AX1032" s="368" t="str">
        <f t="shared" si="203"/>
        <v>NON</v>
      </c>
      <c r="AY1032" s="231">
        <f>+MargesVN[[#This Row],[Total COM]]+MargesVN[[#This Row],[EXT GIE]]+MargesVN[[#This Row],[Forfait immat]]</f>
        <v>156.38409999999999</v>
      </c>
    </row>
    <row r="1033" spans="1:51" s="231" customFormat="1" ht="11.25" customHeight="1" x14ac:dyDescent="0.25">
      <c r="A1033" s="354">
        <v>30</v>
      </c>
      <c r="B1033" s="354" t="s">
        <v>163</v>
      </c>
      <c r="C1033" s="354" t="s">
        <v>104</v>
      </c>
      <c r="D1033" s="355">
        <v>46135</v>
      </c>
      <c r="E1033" s="356">
        <v>46136</v>
      </c>
      <c r="F1033" s="357"/>
      <c r="G1033" s="357"/>
      <c r="H1033" s="357"/>
      <c r="I1033" s="357"/>
      <c r="J1033" s="357"/>
      <c r="K1033" s="357"/>
      <c r="L1033" s="354" t="s">
        <v>429</v>
      </c>
      <c r="M1033" s="354">
        <v>515972</v>
      </c>
      <c r="N1033" s="354">
        <v>5972</v>
      </c>
      <c r="O1033" s="354" t="s">
        <v>3426</v>
      </c>
      <c r="P1033" s="358" t="s">
        <v>3427</v>
      </c>
      <c r="Q1033" s="354" t="s">
        <v>177</v>
      </c>
      <c r="R1033" s="359">
        <v>37605</v>
      </c>
      <c r="S1033" s="359">
        <v>2100</v>
      </c>
      <c r="T1033" s="360">
        <f t="shared" si="192"/>
        <v>39705</v>
      </c>
      <c r="U1033" s="361">
        <v>6</v>
      </c>
      <c r="V1033" s="359">
        <v>1734.35</v>
      </c>
      <c r="W1033" s="362">
        <v>95</v>
      </c>
      <c r="X1033" s="363">
        <v>-24</v>
      </c>
      <c r="Y1033" s="362">
        <f t="shared" si="193"/>
        <v>1615.35</v>
      </c>
      <c r="Z1033" s="364">
        <f t="shared" si="194"/>
        <v>4.3076438735675605E-2</v>
      </c>
      <c r="AA1033" s="363">
        <v>0</v>
      </c>
      <c r="AB1033" s="362">
        <v>-5860</v>
      </c>
      <c r="AC1033" s="362"/>
      <c r="AD1033" s="362" t="s">
        <v>2019</v>
      </c>
      <c r="AE1033" s="365">
        <v>0.1</v>
      </c>
      <c r="AF1033" s="365">
        <v>7.0000000000000007E-2</v>
      </c>
      <c r="AG1033" s="362">
        <f t="shared" si="195"/>
        <v>161.535</v>
      </c>
      <c r="AH1033" s="362"/>
      <c r="AI1033" s="362">
        <f t="shared" si="196"/>
        <v>161.535</v>
      </c>
      <c r="AJ1033" s="354" t="s">
        <v>164</v>
      </c>
      <c r="AK1033" s="354">
        <v>30</v>
      </c>
      <c r="AL1033" s="361">
        <v>50</v>
      </c>
      <c r="AM1033" s="366">
        <f t="shared" si="197"/>
        <v>1</v>
      </c>
      <c r="AN1033" s="366">
        <f t="shared" si="198"/>
        <v>1</v>
      </c>
      <c r="AO1033" s="366"/>
      <c r="AP1033" s="366"/>
      <c r="AQ1033" s="366">
        <f t="shared" si="199"/>
        <v>1</v>
      </c>
      <c r="AR1033" s="367" t="str">
        <f>IF(A1033="","",VLOOKUP(A1033,'Base Sites'!A:B,2,FALSE))</f>
        <v>Valauto Lambersart VW</v>
      </c>
      <c r="AS1033" s="367" t="str">
        <f t="shared" si="200"/>
        <v>VOLKSWAGEN</v>
      </c>
      <c r="AT1033" s="366"/>
      <c r="AU1033" s="368" t="str">
        <f>IF(A1033="","",VLOOKUP(L1033,'Base Vendeurs'!A:B,2,FALSE))</f>
        <v>Valauto Lambersart VW</v>
      </c>
      <c r="AV1033" s="362">
        <f t="shared" si="201"/>
        <v>1734.35</v>
      </c>
      <c r="AW1033" s="364">
        <f t="shared" si="202"/>
        <v>4.3680896612517311E-2</v>
      </c>
      <c r="AX1033" s="368" t="str">
        <f t="shared" si="203"/>
        <v>NON</v>
      </c>
      <c r="AY1033" s="231">
        <f>+MargesVN[[#This Row],[Total COM]]+MargesVN[[#This Row],[EXT GIE]]+MargesVN[[#This Row],[Forfait immat]]</f>
        <v>241.535</v>
      </c>
    </row>
    <row r="1034" spans="1:51" s="231" customFormat="1" ht="11.25" customHeight="1" x14ac:dyDescent="0.25">
      <c r="A1034" s="45">
        <v>10</v>
      </c>
      <c r="B1034" s="45" t="s">
        <v>183</v>
      </c>
      <c r="C1034" s="45" t="s">
        <v>104</v>
      </c>
      <c r="D1034" s="44">
        <v>46071</v>
      </c>
      <c r="E1034" s="65">
        <v>46079</v>
      </c>
      <c r="F1034" s="35"/>
      <c r="G1034" s="35"/>
      <c r="H1034" s="35"/>
      <c r="I1034" s="35" t="s">
        <v>165</v>
      </c>
      <c r="J1034" s="35"/>
      <c r="K1034" s="35">
        <v>432</v>
      </c>
      <c r="L1034" s="45" t="s">
        <v>417</v>
      </c>
      <c r="M1034" s="45">
        <v>515977</v>
      </c>
      <c r="N1034" s="45">
        <v>5977</v>
      </c>
      <c r="O1034" s="45" t="s">
        <v>1696</v>
      </c>
      <c r="P1034" s="66" t="s">
        <v>1697</v>
      </c>
      <c r="Q1034" s="45" t="s">
        <v>93</v>
      </c>
      <c r="R1034" s="47">
        <v>26247.33</v>
      </c>
      <c r="S1034" s="47">
        <v>1433.34</v>
      </c>
      <c r="T1034" s="48">
        <f t="shared" si="192"/>
        <v>27680.670000000002</v>
      </c>
      <c r="U1034" s="49">
        <v>35</v>
      </c>
      <c r="V1034" s="47">
        <v>691.93</v>
      </c>
      <c r="W1034" s="46">
        <v>95</v>
      </c>
      <c r="X1034" s="50"/>
      <c r="Y1034" s="46">
        <f t="shared" si="193"/>
        <v>596.92999999999995</v>
      </c>
      <c r="Z1034" s="51">
        <f t="shared" si="194"/>
        <v>2.4996866044066125E-2</v>
      </c>
      <c r="AA1034" s="50">
        <v>0</v>
      </c>
      <c r="AB1034" s="46">
        <v>-3966.67</v>
      </c>
      <c r="AC1034" s="46"/>
      <c r="AD1034" s="46" t="s">
        <v>2038</v>
      </c>
      <c r="AE1034" s="52">
        <v>0.1</v>
      </c>
      <c r="AF1034" s="52">
        <v>7.0000000000000007E-2</v>
      </c>
      <c r="AG1034" s="46">
        <f t="shared" si="195"/>
        <v>59.692999999999998</v>
      </c>
      <c r="AH1034" s="46"/>
      <c r="AI1034" s="46">
        <f t="shared" si="196"/>
        <v>59.692999999999998</v>
      </c>
      <c r="AJ1034" s="45" t="s">
        <v>164</v>
      </c>
      <c r="AK1034" s="45">
        <v>30</v>
      </c>
      <c r="AL1034" s="49">
        <v>50</v>
      </c>
      <c r="AM1034" s="238">
        <f t="shared" si="197"/>
        <v>1</v>
      </c>
      <c r="AN1034" s="238">
        <f t="shared" si="198"/>
        <v>1</v>
      </c>
      <c r="AO1034" s="238"/>
      <c r="AP1034" s="238"/>
      <c r="AQ1034" s="238">
        <f t="shared" si="199"/>
        <v>1</v>
      </c>
      <c r="AR1034" s="96" t="str">
        <f>IF(A1034="","",VLOOKUP(A1034,'Base Sites'!A:B,2,FALSE))</f>
        <v>Valauto Roncq</v>
      </c>
      <c r="AS1034" s="96" t="str">
        <f t="shared" si="200"/>
        <v>VOLKSWAGEN</v>
      </c>
      <c r="AT1034" s="238"/>
      <c r="AU1034" s="231" t="str">
        <f>IF(A1034="","",VLOOKUP(L1034,'Base Vendeurs'!A:B,2,FALSE))</f>
        <v>Valauto Roncq VW</v>
      </c>
      <c r="AV1034" s="46">
        <f t="shared" si="201"/>
        <v>691.93</v>
      </c>
      <c r="AW1034" s="51">
        <f t="shared" si="202"/>
        <v>2.4996866044066125E-2</v>
      </c>
      <c r="AX1034" s="231" t="str">
        <f t="shared" si="203"/>
        <v>NON</v>
      </c>
      <c r="AY1034" s="231">
        <f>+MargesVN[[#This Row],[Total COM]]+MargesVN[[#This Row],[EXT GIE]]+MargesVN[[#This Row],[Forfait immat]]</f>
        <v>139.69299999999998</v>
      </c>
    </row>
    <row r="1035" spans="1:51" s="231" customFormat="1" ht="11.25" customHeight="1" x14ac:dyDescent="0.25">
      <c r="A1035" s="401">
        <v>10</v>
      </c>
      <c r="B1035" s="401" t="s">
        <v>163</v>
      </c>
      <c r="C1035" s="401" t="s">
        <v>104</v>
      </c>
      <c r="D1035" s="402">
        <v>46169</v>
      </c>
      <c r="E1035" s="403">
        <v>46169</v>
      </c>
      <c r="F1035" s="404"/>
      <c r="G1035" s="404"/>
      <c r="H1035" s="404"/>
      <c r="I1035" s="404"/>
      <c r="J1035" s="404"/>
      <c r="K1035" s="404">
        <v>0</v>
      </c>
      <c r="L1035" s="401" t="s">
        <v>388</v>
      </c>
      <c r="M1035" s="401">
        <v>516071</v>
      </c>
      <c r="N1035" s="401">
        <v>6071</v>
      </c>
      <c r="O1035" s="401" t="s">
        <v>4328</v>
      </c>
      <c r="P1035" s="405" t="s">
        <v>4329</v>
      </c>
      <c r="Q1035" s="401" t="s">
        <v>24</v>
      </c>
      <c r="R1035" s="406">
        <v>38041.67</v>
      </c>
      <c r="S1035" s="406">
        <v>1720.84</v>
      </c>
      <c r="T1035" s="407">
        <f t="shared" si="192"/>
        <v>39762.509999999995</v>
      </c>
      <c r="U1035" s="408">
        <v>27</v>
      </c>
      <c r="V1035" s="406">
        <v>837.44</v>
      </c>
      <c r="W1035" s="409">
        <v>95</v>
      </c>
      <c r="X1035" s="410"/>
      <c r="Y1035" s="409">
        <f t="shared" si="193"/>
        <v>742.44</v>
      </c>
      <c r="Z1035" s="411">
        <f t="shared" si="194"/>
        <v>2.1061044687571286E-2</v>
      </c>
      <c r="AA1035" s="410">
        <v>0</v>
      </c>
      <c r="AB1035" s="409">
        <v>-1000</v>
      </c>
      <c r="AC1035" s="409"/>
      <c r="AD1035" s="409"/>
      <c r="AE1035" s="412">
        <v>0.1</v>
      </c>
      <c r="AF1035" s="412">
        <v>0.1</v>
      </c>
      <c r="AG1035" s="409">
        <f t="shared" si="195"/>
        <v>74.244000000000014</v>
      </c>
      <c r="AH1035" s="409"/>
      <c r="AI1035" s="409">
        <f t="shared" si="196"/>
        <v>74.244000000000014</v>
      </c>
      <c r="AJ1035" s="401" t="s">
        <v>164</v>
      </c>
      <c r="AK1035" s="401">
        <v>30</v>
      </c>
      <c r="AL1035" s="408"/>
      <c r="AM1035" s="413">
        <f t="shared" si="197"/>
        <v>0</v>
      </c>
      <c r="AN1035" s="413">
        <f t="shared" si="198"/>
        <v>1</v>
      </c>
      <c r="AO1035" s="413"/>
      <c r="AP1035" s="413"/>
      <c r="AQ1035" s="413">
        <f t="shared" si="199"/>
        <v>0</v>
      </c>
      <c r="AR1035" s="414" t="str">
        <f>IF(A1035="","",VLOOKUP(A1035,'Base Sites'!A:B,2,FALSE))</f>
        <v>Valauto Roncq</v>
      </c>
      <c r="AS1035" s="414" t="str">
        <f t="shared" si="200"/>
        <v>VOLKSWAGEN</v>
      </c>
      <c r="AT1035" s="413"/>
      <c r="AU1035" s="415" t="str">
        <f>IF(A1035="","",VLOOKUP(L1035,'Base Vendeurs'!A:B,2,FALSE))</f>
        <v>Valauto Roncq VW</v>
      </c>
      <c r="AV1035" s="409">
        <f t="shared" si="201"/>
        <v>837.44</v>
      </c>
      <c r="AW1035" s="411">
        <f t="shared" si="202"/>
        <v>2.1061044687571286E-2</v>
      </c>
      <c r="AX1035" s="415" t="str">
        <f t="shared" si="203"/>
        <v>NON</v>
      </c>
      <c r="AY1035" s="231">
        <f>+MargesVN[[#This Row],[Total COM]]+MargesVN[[#This Row],[EXT GIE]]+MargesVN[[#This Row],[Forfait immat]]</f>
        <v>104.24400000000001</v>
      </c>
    </row>
    <row r="1036" spans="1:51" s="231" customFormat="1" ht="11.25" customHeight="1" x14ac:dyDescent="0.25">
      <c r="A1036" s="431">
        <v>30</v>
      </c>
      <c r="B1036" s="431" t="s">
        <v>163</v>
      </c>
      <c r="C1036" s="431" t="s">
        <v>104</v>
      </c>
      <c r="D1036" s="432">
        <v>46184</v>
      </c>
      <c r="E1036" s="433">
        <v>46185</v>
      </c>
      <c r="F1036" s="434"/>
      <c r="G1036" s="434"/>
      <c r="H1036" s="434"/>
      <c r="I1036" s="434"/>
      <c r="J1036" s="434"/>
      <c r="K1036" s="434">
        <v>0</v>
      </c>
      <c r="L1036" s="431" t="s">
        <v>429</v>
      </c>
      <c r="M1036" s="431">
        <v>516278</v>
      </c>
      <c r="N1036" s="431">
        <v>6278</v>
      </c>
      <c r="O1036" s="431" t="s">
        <v>4945</v>
      </c>
      <c r="P1036" s="435" t="s">
        <v>4946</v>
      </c>
      <c r="Q1036" s="431" t="s">
        <v>190</v>
      </c>
      <c r="R1036" s="436">
        <v>20130.669999999998</v>
      </c>
      <c r="S1036" s="436">
        <v>400</v>
      </c>
      <c r="T1036" s="437">
        <f t="shared" si="192"/>
        <v>20530.669999999998</v>
      </c>
      <c r="U1036" s="438">
        <v>3</v>
      </c>
      <c r="V1036" s="436">
        <v>787.47</v>
      </c>
      <c r="W1036" s="439">
        <v>95</v>
      </c>
      <c r="X1036" s="440"/>
      <c r="Y1036" s="439">
        <f t="shared" si="193"/>
        <v>692.47</v>
      </c>
      <c r="Z1036" s="441">
        <f t="shared" si="194"/>
        <v>3.8355786732727187E-2</v>
      </c>
      <c r="AA1036" s="440">
        <v>0</v>
      </c>
      <c r="AB1036" s="439">
        <v>-3083.34</v>
      </c>
      <c r="AC1036" s="439"/>
      <c r="AD1036" s="439"/>
      <c r="AE1036" s="442">
        <v>0.1</v>
      </c>
      <c r="AF1036" s="442">
        <v>0.12</v>
      </c>
      <c r="AG1036" s="439">
        <f t="shared" si="195"/>
        <v>69.247</v>
      </c>
      <c r="AH1036" s="439"/>
      <c r="AI1036" s="439">
        <f t="shared" si="196"/>
        <v>69.247</v>
      </c>
      <c r="AJ1036" s="431" t="s">
        <v>164</v>
      </c>
      <c r="AK1036" s="431">
        <v>30</v>
      </c>
      <c r="AL1036" s="438"/>
      <c r="AM1036" s="443">
        <f t="shared" si="197"/>
        <v>0</v>
      </c>
      <c r="AN1036" s="443">
        <f t="shared" si="198"/>
        <v>1</v>
      </c>
      <c r="AO1036" s="443"/>
      <c r="AP1036" s="443"/>
      <c r="AQ1036" s="443">
        <f t="shared" si="199"/>
        <v>0</v>
      </c>
      <c r="AR1036" s="444" t="str">
        <f>IF(A1036="","",VLOOKUP(A1036,'Base Sites'!A:B,2,FALSE))</f>
        <v>Valauto Lambersart VW</v>
      </c>
      <c r="AS1036" s="444" t="str">
        <f t="shared" si="200"/>
        <v>VOLKSWAGEN</v>
      </c>
      <c r="AT1036" s="443"/>
      <c r="AU1036" s="445" t="str">
        <f>IF(A1036="","",VLOOKUP(L1036,'Base Vendeurs'!A:B,2,FALSE))</f>
        <v>Valauto Lambersart VW</v>
      </c>
      <c r="AV1036" s="439">
        <f t="shared" si="201"/>
        <v>787.47</v>
      </c>
      <c r="AW1036" s="441">
        <f t="shared" si="202"/>
        <v>3.8355786732727187E-2</v>
      </c>
      <c r="AX1036" s="445" t="str">
        <f t="shared" si="203"/>
        <v>NON</v>
      </c>
      <c r="AY1036" s="231">
        <f>+MargesVN[[#This Row],[Total COM]]+MargesVN[[#This Row],[EXT GIE]]+MargesVN[[#This Row],[Forfait immat]]</f>
        <v>99.247</v>
      </c>
    </row>
    <row r="1037" spans="1:51" s="231" customFormat="1" ht="11.25" customHeight="1" x14ac:dyDescent="0.25">
      <c r="A1037" s="319">
        <v>15</v>
      </c>
      <c r="B1037" s="319" t="s">
        <v>185</v>
      </c>
      <c r="C1037" s="319" t="s">
        <v>257</v>
      </c>
      <c r="D1037" s="320">
        <v>46083</v>
      </c>
      <c r="E1037" s="321">
        <v>46083</v>
      </c>
      <c r="F1037" s="322"/>
      <c r="G1037" s="322" t="s">
        <v>165</v>
      </c>
      <c r="H1037" s="322"/>
      <c r="I1037" s="322"/>
      <c r="J1037" s="322"/>
      <c r="K1037" s="322">
        <v>0</v>
      </c>
      <c r="L1037" s="319" t="s">
        <v>259</v>
      </c>
      <c r="M1037" s="319">
        <v>516526</v>
      </c>
      <c r="N1037" s="319">
        <v>6526</v>
      </c>
      <c r="O1037" s="319" t="s">
        <v>2346</v>
      </c>
      <c r="P1037" s="323" t="s">
        <v>2347</v>
      </c>
      <c r="Q1037" s="319" t="s">
        <v>2348</v>
      </c>
      <c r="R1037" s="324">
        <v>30791.67</v>
      </c>
      <c r="S1037" s="324">
        <v>6158.33</v>
      </c>
      <c r="T1037" s="325">
        <f t="shared" si="192"/>
        <v>36950</v>
      </c>
      <c r="U1037" s="326">
        <v>215</v>
      </c>
      <c r="V1037" s="324">
        <v>-216.6</v>
      </c>
      <c r="W1037" s="327">
        <v>108.33</v>
      </c>
      <c r="X1037" s="328"/>
      <c r="Y1037" s="327">
        <f t="shared" si="193"/>
        <v>-324.93</v>
      </c>
      <c r="Z1037" s="329">
        <f t="shared" si="194"/>
        <v>-5.8619756427604874E-3</v>
      </c>
      <c r="AA1037" s="328">
        <v>0</v>
      </c>
      <c r="AB1037" s="327">
        <v>-2608.5</v>
      </c>
      <c r="AC1037" s="327"/>
      <c r="AD1037" s="327" t="s">
        <v>247</v>
      </c>
      <c r="AE1037" s="330">
        <v>0.13</v>
      </c>
      <c r="AF1037" s="330">
        <v>0.13</v>
      </c>
      <c r="AG1037" s="327">
        <f t="shared" si="195"/>
        <v>-42.240900000000003</v>
      </c>
      <c r="AH1037" s="327"/>
      <c r="AI1037" s="327">
        <f t="shared" si="196"/>
        <v>-42.240900000000003</v>
      </c>
      <c r="AJ1037" s="319" t="s">
        <v>164</v>
      </c>
      <c r="AK1037" s="319"/>
      <c r="AL1037" s="326">
        <v>50</v>
      </c>
      <c r="AM1037" s="331">
        <f t="shared" si="197"/>
        <v>1</v>
      </c>
      <c r="AN1037" s="331">
        <f t="shared" si="198"/>
        <v>1</v>
      </c>
      <c r="AO1037" s="331"/>
      <c r="AP1037" s="331"/>
      <c r="AQ1037" s="331">
        <f t="shared" si="199"/>
        <v>1</v>
      </c>
      <c r="AR1037" s="332" t="str">
        <f>IF(A1037="","",VLOOKUP(A1037,'Base Sites'!A:B,2,FALSE))</f>
        <v>Valauto Hainaut</v>
      </c>
      <c r="AS1037" s="332" t="str">
        <f t="shared" si="200"/>
        <v>AUDI</v>
      </c>
      <c r="AT1037" s="331"/>
      <c r="AU1037" s="333" t="str">
        <f>IF(A1037="","",VLOOKUP(L1037,'Base Vendeurs'!A:B,2,FALSE))</f>
        <v>Valauto Hainaut AUDI</v>
      </c>
      <c r="AV1037" s="327">
        <f t="shared" si="201"/>
        <v>-216.6</v>
      </c>
      <c r="AW1037" s="329">
        <f t="shared" si="202"/>
        <v>-5.8619756427604874E-3</v>
      </c>
      <c r="AX1037" s="333" t="str">
        <f t="shared" si="203"/>
        <v>OUI</v>
      </c>
      <c r="AY1037" s="231">
        <f>+MargesVN[[#This Row],[Total COM]]+MargesVN[[#This Row],[EXT GIE]]+MargesVN[[#This Row],[Forfait immat]]</f>
        <v>7.7590999999999966</v>
      </c>
    </row>
    <row r="1038" spans="1:51" s="231" customFormat="1" ht="11.25" customHeight="1" x14ac:dyDescent="0.25">
      <c r="A1038" s="45">
        <v>15</v>
      </c>
      <c r="B1038" s="45" t="s">
        <v>163</v>
      </c>
      <c r="C1038" s="45" t="s">
        <v>257</v>
      </c>
      <c r="D1038" s="44">
        <v>46079</v>
      </c>
      <c r="E1038" s="65">
        <v>46079</v>
      </c>
      <c r="F1038" s="35"/>
      <c r="G1038" s="35"/>
      <c r="H1038" s="35"/>
      <c r="I1038" s="35"/>
      <c r="J1038" s="35"/>
      <c r="K1038" s="35">
        <v>0</v>
      </c>
      <c r="L1038" s="45" t="s">
        <v>356</v>
      </c>
      <c r="M1038" s="45">
        <v>516544</v>
      </c>
      <c r="N1038" s="45">
        <v>6544</v>
      </c>
      <c r="O1038" s="45" t="s">
        <v>1926</v>
      </c>
      <c r="P1038" s="66" t="s">
        <v>1927</v>
      </c>
      <c r="Q1038" s="45" t="s">
        <v>263</v>
      </c>
      <c r="R1038" s="47">
        <v>37704.17</v>
      </c>
      <c r="S1038" s="47">
        <v>8745.83</v>
      </c>
      <c r="T1038" s="48">
        <f t="shared" si="192"/>
        <v>46450</v>
      </c>
      <c r="U1038" s="49">
        <v>248</v>
      </c>
      <c r="V1038" s="47">
        <v>518.84</v>
      </c>
      <c r="W1038" s="46">
        <v>108.33</v>
      </c>
      <c r="X1038" s="50"/>
      <c r="Y1038" s="46">
        <f t="shared" si="193"/>
        <v>410.51000000000005</v>
      </c>
      <c r="Z1038" s="51">
        <f t="shared" si="194"/>
        <v>1.1169860064585577E-2</v>
      </c>
      <c r="AA1038" s="50">
        <v>-5787</v>
      </c>
      <c r="AB1038" s="46">
        <v>0</v>
      </c>
      <c r="AC1038" s="46"/>
      <c r="AD1038" s="46"/>
      <c r="AE1038" s="52">
        <v>0.13</v>
      </c>
      <c r="AF1038" s="52">
        <v>0.13</v>
      </c>
      <c r="AG1038" s="46">
        <f t="shared" si="195"/>
        <v>53.36630000000001</v>
      </c>
      <c r="AH1038" s="46"/>
      <c r="AI1038" s="46">
        <f t="shared" si="196"/>
        <v>53.36630000000001</v>
      </c>
      <c r="AJ1038" s="45" t="s">
        <v>164</v>
      </c>
      <c r="AK1038" s="45"/>
      <c r="AL1038" s="49"/>
      <c r="AM1038" s="238">
        <f t="shared" si="197"/>
        <v>0</v>
      </c>
      <c r="AN1038" s="238">
        <f t="shared" si="198"/>
        <v>1</v>
      </c>
      <c r="AO1038" s="238"/>
      <c r="AP1038" s="238"/>
      <c r="AQ1038" s="238">
        <f t="shared" si="199"/>
        <v>0</v>
      </c>
      <c r="AR1038" s="96" t="str">
        <f>IF(A1038="","",VLOOKUP(A1038,'Base Sites'!A:B,2,FALSE))</f>
        <v>Valauto Hainaut</v>
      </c>
      <c r="AS1038" s="96" t="str">
        <f t="shared" si="200"/>
        <v>AUDI</v>
      </c>
      <c r="AT1038" s="238"/>
      <c r="AU1038" s="231" t="str">
        <f>IF(A1038="","",VLOOKUP(L1038,'Base Vendeurs'!A:B,2,FALSE))</f>
        <v>Sociétés EST</v>
      </c>
      <c r="AV1038" s="46">
        <f t="shared" si="201"/>
        <v>518.84</v>
      </c>
      <c r="AW1038" s="51">
        <f t="shared" si="202"/>
        <v>1.1169860064585577E-2</v>
      </c>
      <c r="AX1038" s="231" t="str">
        <f t="shared" si="203"/>
        <v>NON</v>
      </c>
      <c r="AY1038" s="231">
        <f>+MargesVN[[#This Row],[Total COM]]+MargesVN[[#This Row],[EXT GIE]]+MargesVN[[#This Row],[Forfait immat]]</f>
        <v>53.36630000000001</v>
      </c>
    </row>
    <row r="1039" spans="1:51" s="231" customFormat="1" ht="11.25" customHeight="1" x14ac:dyDescent="0.25">
      <c r="A1039" s="401">
        <v>15</v>
      </c>
      <c r="B1039" s="401" t="s">
        <v>163</v>
      </c>
      <c r="C1039" s="401" t="s">
        <v>257</v>
      </c>
      <c r="D1039" s="402">
        <v>46155</v>
      </c>
      <c r="E1039" s="403">
        <v>46157</v>
      </c>
      <c r="F1039" s="404"/>
      <c r="G1039" s="404"/>
      <c r="H1039" s="404"/>
      <c r="I1039" s="404"/>
      <c r="J1039" s="404"/>
      <c r="K1039" s="404">
        <v>0</v>
      </c>
      <c r="L1039" s="401" t="s">
        <v>33</v>
      </c>
      <c r="M1039" s="401">
        <v>516618</v>
      </c>
      <c r="N1039" s="401">
        <v>6618</v>
      </c>
      <c r="O1039" s="401" t="s">
        <v>3954</v>
      </c>
      <c r="P1039" s="405" t="s">
        <v>3955</v>
      </c>
      <c r="Q1039" s="401" t="s">
        <v>386</v>
      </c>
      <c r="R1039" s="406">
        <v>56600.33</v>
      </c>
      <c r="S1039" s="406">
        <v>17087.5</v>
      </c>
      <c r="T1039" s="407">
        <f t="shared" si="192"/>
        <v>73687.83</v>
      </c>
      <c r="U1039" s="408">
        <v>230</v>
      </c>
      <c r="V1039" s="406">
        <v>1456.23</v>
      </c>
      <c r="W1039" s="409">
        <v>108.33</v>
      </c>
      <c r="X1039" s="410"/>
      <c r="Y1039" s="409">
        <f t="shared" si="193"/>
        <v>1347.9</v>
      </c>
      <c r="Z1039" s="411">
        <f t="shared" si="194"/>
        <v>1.9762150683498212E-2</v>
      </c>
      <c r="AA1039" s="410">
        <v>0</v>
      </c>
      <c r="AB1039" s="409">
        <v>0</v>
      </c>
      <c r="AC1039" s="409"/>
      <c r="AD1039" s="409"/>
      <c r="AE1039" s="412"/>
      <c r="AF1039" s="412">
        <v>0</v>
      </c>
      <c r="AG1039" s="409">
        <f t="shared" si="195"/>
        <v>0</v>
      </c>
      <c r="AH1039" s="409"/>
      <c r="AI1039" s="409">
        <f t="shared" si="196"/>
        <v>0</v>
      </c>
      <c r="AJ1039" s="401" t="s">
        <v>164</v>
      </c>
      <c r="AK1039" s="401">
        <v>0</v>
      </c>
      <c r="AL1039" s="408" t="s">
        <v>293</v>
      </c>
      <c r="AM1039" s="413">
        <f t="shared" si="197"/>
        <v>1</v>
      </c>
      <c r="AN1039" s="413">
        <f t="shared" si="198"/>
        <v>1</v>
      </c>
      <c r="AO1039" s="413"/>
      <c r="AP1039" s="413"/>
      <c r="AQ1039" s="413">
        <f t="shared" si="199"/>
        <v>1</v>
      </c>
      <c r="AR1039" s="414" t="str">
        <f>IF(A1039="","",VLOOKUP(A1039,'Base Sites'!A:B,2,FALSE))</f>
        <v>Valauto Hainaut</v>
      </c>
      <c r="AS1039" s="414" t="str">
        <f t="shared" si="200"/>
        <v>AUDI</v>
      </c>
      <c r="AT1039" s="413"/>
      <c r="AU1039" s="415" t="str">
        <f>IF(A1039="","",VLOOKUP(L1039,'Base Vendeurs'!A:B,2,FALSE))</f>
        <v>Sociétés NORD</v>
      </c>
      <c r="AV1039" s="409">
        <f t="shared" si="201"/>
        <v>1456.23</v>
      </c>
      <c r="AW1039" s="411">
        <f t="shared" si="202"/>
        <v>1.9762150683498212E-2</v>
      </c>
      <c r="AX1039" s="415" t="str">
        <f t="shared" si="203"/>
        <v>NON</v>
      </c>
      <c r="AY1039" s="231">
        <f>+MargesVN[[#This Row],[Total COM]]+MargesVN[[#This Row],[EXT GIE]]+MargesVN[[#This Row],[Forfait immat]]</f>
        <v>0</v>
      </c>
    </row>
    <row r="1040" spans="1:51" s="231" customFormat="1" ht="11.25" customHeight="1" x14ac:dyDescent="0.25">
      <c r="A1040" s="45">
        <v>15</v>
      </c>
      <c r="B1040" s="45" t="s">
        <v>163</v>
      </c>
      <c r="C1040" s="45" t="s">
        <v>257</v>
      </c>
      <c r="D1040" s="44">
        <v>46058</v>
      </c>
      <c r="E1040" s="65">
        <v>46059</v>
      </c>
      <c r="F1040" s="35"/>
      <c r="G1040" s="35"/>
      <c r="H1040" s="35"/>
      <c r="I1040" s="35"/>
      <c r="J1040" s="35"/>
      <c r="K1040" s="35">
        <v>0</v>
      </c>
      <c r="L1040" s="45" t="s">
        <v>33</v>
      </c>
      <c r="M1040" s="45">
        <v>516620</v>
      </c>
      <c r="N1040" s="45">
        <v>6620</v>
      </c>
      <c r="O1040" s="45" t="s">
        <v>1345</v>
      </c>
      <c r="P1040" s="66" t="s">
        <v>1346</v>
      </c>
      <c r="Q1040" s="45" t="s">
        <v>273</v>
      </c>
      <c r="R1040" s="47">
        <v>76292</v>
      </c>
      <c r="S1040" s="47">
        <v>13191.67</v>
      </c>
      <c r="T1040" s="48">
        <f t="shared" si="192"/>
        <v>89483.67</v>
      </c>
      <c r="U1040" s="49">
        <v>83</v>
      </c>
      <c r="V1040" s="47">
        <v>1767.1</v>
      </c>
      <c r="W1040" s="46">
        <v>108.33</v>
      </c>
      <c r="X1040" s="50"/>
      <c r="Y1040" s="46">
        <f t="shared" si="193"/>
        <v>1658.77</v>
      </c>
      <c r="Z1040" s="51">
        <f t="shared" si="194"/>
        <v>1.9747737212834474E-2</v>
      </c>
      <c r="AA1040" s="50">
        <v>-894.84</v>
      </c>
      <c r="AB1040" s="46">
        <v>-450</v>
      </c>
      <c r="AC1040" s="46"/>
      <c r="AD1040" s="46"/>
      <c r="AE1040" s="52"/>
      <c r="AF1040" s="52">
        <v>0</v>
      </c>
      <c r="AG1040" s="46">
        <f t="shared" si="195"/>
        <v>0</v>
      </c>
      <c r="AH1040" s="46"/>
      <c r="AI1040" s="46">
        <f t="shared" si="196"/>
        <v>0</v>
      </c>
      <c r="AJ1040" s="45" t="s">
        <v>164</v>
      </c>
      <c r="AK1040" s="45">
        <v>0</v>
      </c>
      <c r="AL1040" s="49" t="s">
        <v>293</v>
      </c>
      <c r="AM1040" s="238">
        <f t="shared" si="197"/>
        <v>1</v>
      </c>
      <c r="AN1040" s="238">
        <f t="shared" si="198"/>
        <v>1</v>
      </c>
      <c r="AO1040" s="238"/>
      <c r="AP1040" s="238"/>
      <c r="AQ1040" s="238">
        <f t="shared" si="199"/>
        <v>1</v>
      </c>
      <c r="AR1040" s="96" t="str">
        <f>IF(A1040="","",VLOOKUP(A1040,'Base Sites'!A:B,2,FALSE))</f>
        <v>Valauto Hainaut</v>
      </c>
      <c r="AS1040" s="96" t="str">
        <f t="shared" si="200"/>
        <v>AUDI</v>
      </c>
      <c r="AT1040" s="238"/>
      <c r="AU1040" s="231" t="str">
        <f>IF(A1040="","",VLOOKUP(L1040,'Base Vendeurs'!A:B,2,FALSE))</f>
        <v>Sociétés NORD</v>
      </c>
      <c r="AV1040" s="46">
        <f t="shared" si="201"/>
        <v>1767.1</v>
      </c>
      <c r="AW1040" s="51">
        <f t="shared" si="202"/>
        <v>1.9747737212834474E-2</v>
      </c>
      <c r="AX1040" s="231" t="str">
        <f t="shared" si="203"/>
        <v>NON</v>
      </c>
      <c r="AY1040" s="231">
        <f>+MargesVN[[#This Row],[Total COM]]+MargesVN[[#This Row],[EXT GIE]]+MargesVN[[#This Row],[Forfait immat]]</f>
        <v>0</v>
      </c>
    </row>
    <row r="1041" spans="1:51" s="231" customFormat="1" ht="11.25" customHeight="1" x14ac:dyDescent="0.25">
      <c r="A1041" s="252">
        <v>15</v>
      </c>
      <c r="B1041" s="252" t="s">
        <v>163</v>
      </c>
      <c r="C1041" s="252" t="s">
        <v>257</v>
      </c>
      <c r="D1041" s="106">
        <v>46045</v>
      </c>
      <c r="E1041" s="253">
        <v>46045</v>
      </c>
      <c r="F1041" s="107"/>
      <c r="G1041" s="107"/>
      <c r="H1041" s="107"/>
      <c r="I1041" s="107"/>
      <c r="J1041" s="107"/>
      <c r="K1041" s="107">
        <v>0</v>
      </c>
      <c r="L1041" s="252" t="s">
        <v>404</v>
      </c>
      <c r="M1041" s="252">
        <v>516625</v>
      </c>
      <c r="N1041" s="252">
        <v>6625</v>
      </c>
      <c r="O1041" s="252" t="s">
        <v>687</v>
      </c>
      <c r="P1041" s="254" t="s">
        <v>688</v>
      </c>
      <c r="Q1041" s="252" t="s">
        <v>294</v>
      </c>
      <c r="R1041" s="108">
        <v>38616.33</v>
      </c>
      <c r="S1041" s="108">
        <v>14850.01</v>
      </c>
      <c r="T1041" s="109">
        <f t="shared" si="192"/>
        <v>53466.340000000004</v>
      </c>
      <c r="U1041" s="110">
        <v>140</v>
      </c>
      <c r="V1041" s="108">
        <v>4246.99</v>
      </c>
      <c r="W1041" s="255">
        <v>108.33</v>
      </c>
      <c r="X1041" s="111"/>
      <c r="Y1041" s="305">
        <f t="shared" si="193"/>
        <v>4138.66</v>
      </c>
      <c r="Z1041" s="51">
        <f t="shared" si="194"/>
        <v>7.9432966610394493E-2</v>
      </c>
      <c r="AA1041" s="111">
        <v>-6415.96</v>
      </c>
      <c r="AB1041" s="255">
        <v>-2000</v>
      </c>
      <c r="AC1041" s="255"/>
      <c r="AD1041" s="255"/>
      <c r="AE1041" s="113">
        <v>0.13</v>
      </c>
      <c r="AF1041" s="113">
        <v>0.13</v>
      </c>
      <c r="AG1041" s="255">
        <f t="shared" si="195"/>
        <v>538.0258</v>
      </c>
      <c r="AH1041" s="255"/>
      <c r="AI1041" s="255">
        <f t="shared" si="196"/>
        <v>538.0258</v>
      </c>
      <c r="AJ1041" s="252" t="s">
        <v>164</v>
      </c>
      <c r="AK1041" s="252">
        <v>0</v>
      </c>
      <c r="AL1041" s="110">
        <v>20</v>
      </c>
      <c r="AM1041" s="307">
        <f t="shared" si="197"/>
        <v>1</v>
      </c>
      <c r="AN1041" s="307">
        <f t="shared" si="198"/>
        <v>1</v>
      </c>
      <c r="AO1041" s="307"/>
      <c r="AP1041" s="307"/>
      <c r="AQ1041" s="307">
        <f t="shared" si="199"/>
        <v>1</v>
      </c>
      <c r="AR1041" s="94" t="str">
        <f>IF(A1041="","",VLOOKUP(A1041,'Base Sites'!A:B,2,FALSE))</f>
        <v>Valauto Hainaut</v>
      </c>
      <c r="AS1041" s="94" t="str">
        <f t="shared" si="200"/>
        <v>AUDI</v>
      </c>
      <c r="AT1041" s="307"/>
      <c r="AU1041" s="308" t="str">
        <f>IF(A1041="","",VLOOKUP(L1041,'Base Vendeurs'!A:B,2,FALSE))</f>
        <v>Valauto Hainaut VW</v>
      </c>
      <c r="AV1041" s="251">
        <f t="shared" si="201"/>
        <v>4246.99</v>
      </c>
      <c r="AW1041" s="95">
        <f t="shared" si="202"/>
        <v>7.9432966610394493E-2</v>
      </c>
      <c r="AX1041" s="237" t="str">
        <f t="shared" si="203"/>
        <v>NON</v>
      </c>
      <c r="AY1041" s="231">
        <f>+MargesVN[[#This Row],[Total COM]]+MargesVN[[#This Row],[EXT GIE]]+MargesVN[[#This Row],[Forfait immat]]</f>
        <v>558.0258</v>
      </c>
    </row>
    <row r="1042" spans="1:51" s="231" customFormat="1" ht="11.25" customHeight="1" x14ac:dyDescent="0.25">
      <c r="A1042" s="266">
        <v>15</v>
      </c>
      <c r="B1042" s="266" t="s">
        <v>163</v>
      </c>
      <c r="C1042" s="266" t="s">
        <v>257</v>
      </c>
      <c r="D1042" s="161">
        <v>46042</v>
      </c>
      <c r="E1042" s="267">
        <v>46042</v>
      </c>
      <c r="F1042" s="162"/>
      <c r="G1042" s="162"/>
      <c r="H1042" s="162"/>
      <c r="I1042" s="162"/>
      <c r="J1042" s="162"/>
      <c r="K1042" s="162">
        <v>0</v>
      </c>
      <c r="L1042" s="266" t="s">
        <v>161</v>
      </c>
      <c r="M1042" s="266">
        <v>516627</v>
      </c>
      <c r="N1042" s="266">
        <v>6627</v>
      </c>
      <c r="O1042" s="266" t="s">
        <v>695</v>
      </c>
      <c r="P1042" s="268" t="s">
        <v>696</v>
      </c>
      <c r="Q1042" s="266" t="s">
        <v>273</v>
      </c>
      <c r="R1042" s="163">
        <v>76292</v>
      </c>
      <c r="S1042" s="163">
        <v>12466.68</v>
      </c>
      <c r="T1042" s="164">
        <f t="shared" si="192"/>
        <v>88758.68</v>
      </c>
      <c r="U1042" s="165">
        <v>50</v>
      </c>
      <c r="V1042" s="163">
        <v>3836.18</v>
      </c>
      <c r="W1042" s="251">
        <v>108.33</v>
      </c>
      <c r="X1042" s="166"/>
      <c r="Y1042" s="251">
        <f t="shared" si="193"/>
        <v>3727.85</v>
      </c>
      <c r="Z1042" s="167">
        <f t="shared" si="194"/>
        <v>4.3220336309643184E-2</v>
      </c>
      <c r="AA1042" s="166">
        <v>0</v>
      </c>
      <c r="AB1042" s="251">
        <v>0</v>
      </c>
      <c r="AC1042" s="251"/>
      <c r="AD1042" s="251"/>
      <c r="AE1042" s="168">
        <v>7.0000000000000007E-2</v>
      </c>
      <c r="AF1042" s="168">
        <v>7.0000000000000007E-2</v>
      </c>
      <c r="AG1042" s="251">
        <f t="shared" si="195"/>
        <v>260.9495</v>
      </c>
      <c r="AH1042" s="251"/>
      <c r="AI1042" s="251">
        <f t="shared" si="196"/>
        <v>260.9495</v>
      </c>
      <c r="AJ1042" s="266" t="s">
        <v>164</v>
      </c>
      <c r="AK1042" s="266">
        <v>0</v>
      </c>
      <c r="AL1042" s="165"/>
      <c r="AM1042" s="269">
        <f t="shared" si="197"/>
        <v>0</v>
      </c>
      <c r="AN1042" s="269">
        <f t="shared" si="198"/>
        <v>1</v>
      </c>
      <c r="AO1042" s="269"/>
      <c r="AP1042" s="300"/>
      <c r="AQ1042" s="269">
        <f t="shared" si="199"/>
        <v>0</v>
      </c>
      <c r="AR1042" s="169" t="str">
        <f>IF(A1042="","",VLOOKUP(A1042,'Base Sites'!A:B,2,FALSE))</f>
        <v>Valauto Hainaut</v>
      </c>
      <c r="AS1042" s="169" t="str">
        <f t="shared" si="200"/>
        <v>AUDI</v>
      </c>
      <c r="AT1042" s="269"/>
      <c r="AU1042" s="270" t="str">
        <f>IF(A1042="","",VLOOKUP(L1042,'Base Vendeurs'!A:B,2,FALSE))</f>
        <v>Valauto Roncq Skoda</v>
      </c>
      <c r="AV1042" s="251">
        <f t="shared" si="201"/>
        <v>3836.18</v>
      </c>
      <c r="AW1042" s="167">
        <f t="shared" si="202"/>
        <v>4.3220336309643184E-2</v>
      </c>
      <c r="AX1042" s="237" t="str">
        <f t="shared" si="203"/>
        <v>NON</v>
      </c>
      <c r="AY1042" s="231">
        <f>+MargesVN[[#This Row],[Total COM]]+MargesVN[[#This Row],[EXT GIE]]+MargesVN[[#This Row],[Forfait immat]]</f>
        <v>260.9495</v>
      </c>
    </row>
    <row r="1043" spans="1:51" s="231" customFormat="1" ht="11.25" customHeight="1" x14ac:dyDescent="0.25">
      <c r="A1043" s="431">
        <v>15</v>
      </c>
      <c r="B1043" s="431" t="s">
        <v>185</v>
      </c>
      <c r="C1043" s="431" t="s">
        <v>257</v>
      </c>
      <c r="D1043" s="432">
        <v>46202</v>
      </c>
      <c r="E1043" s="433">
        <v>46202</v>
      </c>
      <c r="F1043" s="434"/>
      <c r="G1043" s="434" t="s">
        <v>165</v>
      </c>
      <c r="H1043" s="434"/>
      <c r="I1043" s="434"/>
      <c r="J1043" s="434"/>
      <c r="K1043" s="434"/>
      <c r="L1043" s="431" t="s">
        <v>70</v>
      </c>
      <c r="M1043" s="431">
        <v>516644</v>
      </c>
      <c r="N1043" s="431">
        <v>6644</v>
      </c>
      <c r="O1043" s="431" t="s">
        <v>4756</v>
      </c>
      <c r="P1043" s="435" t="s">
        <v>4757</v>
      </c>
      <c r="Q1043" s="431" t="s">
        <v>1247</v>
      </c>
      <c r="R1043" s="436">
        <v>38616.33</v>
      </c>
      <c r="S1043" s="436">
        <v>15166.66</v>
      </c>
      <c r="T1043" s="437">
        <f t="shared" si="192"/>
        <v>53782.990000000005</v>
      </c>
      <c r="U1043" s="438">
        <v>75</v>
      </c>
      <c r="V1043" s="436">
        <v>673.04</v>
      </c>
      <c r="W1043" s="439">
        <v>108.33</v>
      </c>
      <c r="X1043" s="440"/>
      <c r="Y1043" s="439">
        <f t="shared" si="193"/>
        <v>564.70999999999992</v>
      </c>
      <c r="Z1043" s="441">
        <f t="shared" si="194"/>
        <v>1.2513993736681429E-2</v>
      </c>
      <c r="AA1043" s="440">
        <v>0</v>
      </c>
      <c r="AB1043" s="439">
        <v>0</v>
      </c>
      <c r="AC1043" s="439"/>
      <c r="AD1043" s="439" t="s">
        <v>5157</v>
      </c>
      <c r="AE1043" s="442">
        <v>0.1</v>
      </c>
      <c r="AF1043" s="442">
        <v>0.1</v>
      </c>
      <c r="AG1043" s="439">
        <f t="shared" si="195"/>
        <v>56.470999999999997</v>
      </c>
      <c r="AH1043" s="439"/>
      <c r="AI1043" s="439">
        <f t="shared" si="196"/>
        <v>56.470999999999997</v>
      </c>
      <c r="AJ1043" s="431" t="s">
        <v>164</v>
      </c>
      <c r="AK1043" s="431">
        <v>0</v>
      </c>
      <c r="AL1043" s="438">
        <v>20</v>
      </c>
      <c r="AM1043" s="443">
        <f t="shared" si="197"/>
        <v>1</v>
      </c>
      <c r="AN1043" s="443">
        <f t="shared" si="198"/>
        <v>1</v>
      </c>
      <c r="AO1043" s="443"/>
      <c r="AP1043" s="443"/>
      <c r="AQ1043" s="443">
        <f t="shared" si="199"/>
        <v>1</v>
      </c>
      <c r="AR1043" s="444" t="str">
        <f>IF(A1043="","",VLOOKUP(A1043,'Base Sites'!A:B,2,FALSE))</f>
        <v>Valauto Hainaut</v>
      </c>
      <c r="AS1043" s="444" t="str">
        <f t="shared" si="200"/>
        <v>AUDI</v>
      </c>
      <c r="AT1043" s="443"/>
      <c r="AU1043" s="445" t="str">
        <f>IF(A1043="","",VLOOKUP(L1043,'Base Vendeurs'!A:B,2,FALSE))</f>
        <v>Sociétés NORD</v>
      </c>
      <c r="AV1043" s="439">
        <f t="shared" si="201"/>
        <v>673.04</v>
      </c>
      <c r="AW1043" s="441">
        <f t="shared" si="202"/>
        <v>1.2513993736681429E-2</v>
      </c>
      <c r="AX1043" s="445" t="str">
        <f t="shared" si="203"/>
        <v>NON</v>
      </c>
      <c r="AY1043" s="231">
        <f>+MargesVN[[#This Row],[Total COM]]+MargesVN[[#This Row],[EXT GIE]]+MargesVN[[#This Row],[Forfait immat]]</f>
        <v>76.471000000000004</v>
      </c>
    </row>
    <row r="1044" spans="1:51" s="231" customFormat="1" ht="11.25" customHeight="1" x14ac:dyDescent="0.25">
      <c r="A1044" s="45">
        <v>15</v>
      </c>
      <c r="B1044" s="45" t="s">
        <v>163</v>
      </c>
      <c r="C1044" s="45" t="s">
        <v>257</v>
      </c>
      <c r="D1044" s="44">
        <v>46058</v>
      </c>
      <c r="E1044" s="65">
        <v>46058</v>
      </c>
      <c r="F1044" s="35"/>
      <c r="G1044" s="35"/>
      <c r="H1044" s="35"/>
      <c r="I1044" s="35"/>
      <c r="J1044" s="35"/>
      <c r="K1044" s="35">
        <v>0</v>
      </c>
      <c r="L1044" s="45" t="s">
        <v>33</v>
      </c>
      <c r="M1044" s="45">
        <v>516649</v>
      </c>
      <c r="N1044" s="45">
        <v>6649</v>
      </c>
      <c r="O1044" s="45" t="s">
        <v>1343</v>
      </c>
      <c r="P1044" s="66" t="s">
        <v>1344</v>
      </c>
      <c r="Q1044" s="45" t="s">
        <v>1247</v>
      </c>
      <c r="R1044" s="47">
        <v>38616.33</v>
      </c>
      <c r="S1044" s="47">
        <v>20725.009999999998</v>
      </c>
      <c r="T1044" s="48">
        <f t="shared" si="192"/>
        <v>59341.34</v>
      </c>
      <c r="U1044" s="49">
        <v>21</v>
      </c>
      <c r="V1044" s="47">
        <v>539.05999999999995</v>
      </c>
      <c r="W1044" s="46">
        <v>108.33</v>
      </c>
      <c r="X1044" s="50"/>
      <c r="Y1044" s="46">
        <f t="shared" si="193"/>
        <v>430.72999999999996</v>
      </c>
      <c r="Z1044" s="51">
        <f t="shared" si="194"/>
        <v>9.0840550617832354E-3</v>
      </c>
      <c r="AA1044" s="50">
        <v>0</v>
      </c>
      <c r="AB1044" s="46">
        <v>0</v>
      </c>
      <c r="AC1044" s="46"/>
      <c r="AD1044" s="46"/>
      <c r="AE1044" s="52"/>
      <c r="AF1044" s="52">
        <v>0</v>
      </c>
      <c r="AG1044" s="46">
        <f t="shared" si="195"/>
        <v>0</v>
      </c>
      <c r="AH1044" s="46"/>
      <c r="AI1044" s="46">
        <f t="shared" si="196"/>
        <v>0</v>
      </c>
      <c r="AJ1044" s="45" t="s">
        <v>164</v>
      </c>
      <c r="AK1044" s="45">
        <v>0</v>
      </c>
      <c r="AL1044" s="49"/>
      <c r="AM1044" s="238">
        <f t="shared" si="197"/>
        <v>0</v>
      </c>
      <c r="AN1044" s="238">
        <f t="shared" si="198"/>
        <v>1</v>
      </c>
      <c r="AO1044" s="238"/>
      <c r="AP1044" s="238"/>
      <c r="AQ1044" s="238">
        <f t="shared" si="199"/>
        <v>0</v>
      </c>
      <c r="AR1044" s="96" t="str">
        <f>IF(A1044="","",VLOOKUP(A1044,'Base Sites'!A:B,2,FALSE))</f>
        <v>Valauto Hainaut</v>
      </c>
      <c r="AS1044" s="96" t="str">
        <f t="shared" si="200"/>
        <v>AUDI</v>
      </c>
      <c r="AT1044" s="238"/>
      <c r="AU1044" s="231" t="str">
        <f>IF(A1044="","",VLOOKUP(L1044,'Base Vendeurs'!A:B,2,FALSE))</f>
        <v>Sociétés NORD</v>
      </c>
      <c r="AV1044" s="46">
        <f t="shared" si="201"/>
        <v>539.05999999999995</v>
      </c>
      <c r="AW1044" s="51">
        <f t="shared" si="202"/>
        <v>9.0840550617832354E-3</v>
      </c>
      <c r="AX1044" s="231" t="str">
        <f t="shared" si="203"/>
        <v>NON</v>
      </c>
      <c r="AY1044" s="231">
        <f>+MargesVN[[#This Row],[Total COM]]+MargesVN[[#This Row],[EXT GIE]]+MargesVN[[#This Row],[Forfait immat]]</f>
        <v>0</v>
      </c>
    </row>
    <row r="1045" spans="1:51" s="231" customFormat="1" ht="11.25" customHeight="1" x14ac:dyDescent="0.25">
      <c r="A1045" s="45">
        <v>15</v>
      </c>
      <c r="B1045" s="45" t="s">
        <v>163</v>
      </c>
      <c r="C1045" s="45" t="s">
        <v>257</v>
      </c>
      <c r="D1045" s="44">
        <v>46055</v>
      </c>
      <c r="E1045" s="65">
        <v>46055</v>
      </c>
      <c r="F1045" s="35"/>
      <c r="G1045" s="35"/>
      <c r="H1045" s="35"/>
      <c r="I1045" s="35"/>
      <c r="J1045" s="35"/>
      <c r="K1045" s="35">
        <v>0</v>
      </c>
      <c r="L1045" s="45" t="s">
        <v>259</v>
      </c>
      <c r="M1045" s="45">
        <v>516662</v>
      </c>
      <c r="N1045" s="45">
        <v>6662</v>
      </c>
      <c r="O1045" s="45" t="s">
        <v>1245</v>
      </c>
      <c r="P1045" s="66" t="s">
        <v>1246</v>
      </c>
      <c r="Q1045" s="45" t="s">
        <v>1247</v>
      </c>
      <c r="R1045" s="47">
        <v>38826.33</v>
      </c>
      <c r="S1045" s="47">
        <v>791.67</v>
      </c>
      <c r="T1045" s="48">
        <f t="shared" si="192"/>
        <v>39618</v>
      </c>
      <c r="U1045" s="49">
        <v>147</v>
      </c>
      <c r="V1045" s="47">
        <v>1880.65</v>
      </c>
      <c r="W1045" s="46">
        <v>108.33</v>
      </c>
      <c r="X1045" s="50"/>
      <c r="Y1045" s="46">
        <f t="shared" si="193"/>
        <v>1772.3200000000002</v>
      </c>
      <c r="Z1045" s="51">
        <f t="shared" si="194"/>
        <v>4.746958453228331E-2</v>
      </c>
      <c r="AA1045" s="50">
        <v>0</v>
      </c>
      <c r="AB1045" s="46">
        <v>0</v>
      </c>
      <c r="AC1045" s="46"/>
      <c r="AD1045" s="46"/>
      <c r="AE1045" s="52">
        <v>7.0000000000000007E-2</v>
      </c>
      <c r="AF1045" s="52">
        <v>7.0000000000000007E-2</v>
      </c>
      <c r="AG1045" s="46">
        <f t="shared" si="195"/>
        <v>124.06240000000003</v>
      </c>
      <c r="AH1045" s="46"/>
      <c r="AI1045" s="46">
        <f t="shared" si="196"/>
        <v>124.06240000000003</v>
      </c>
      <c r="AJ1045" s="45" t="s">
        <v>164</v>
      </c>
      <c r="AK1045" s="45">
        <v>0</v>
      </c>
      <c r="AL1045" s="49">
        <v>50</v>
      </c>
      <c r="AM1045" s="238">
        <f t="shared" si="197"/>
        <v>1</v>
      </c>
      <c r="AN1045" s="238">
        <f t="shared" si="198"/>
        <v>1</v>
      </c>
      <c r="AO1045" s="238"/>
      <c r="AP1045" s="238"/>
      <c r="AQ1045" s="238">
        <f t="shared" si="199"/>
        <v>1</v>
      </c>
      <c r="AR1045" s="96" t="str">
        <f>IF(A1045="","",VLOOKUP(A1045,'Base Sites'!A:B,2,FALSE))</f>
        <v>Valauto Hainaut</v>
      </c>
      <c r="AS1045" s="96" t="str">
        <f t="shared" si="200"/>
        <v>AUDI</v>
      </c>
      <c r="AT1045" s="238"/>
      <c r="AU1045" s="231" t="str">
        <f>IF(A1045="","",VLOOKUP(L1045,'Base Vendeurs'!A:B,2,FALSE))</f>
        <v>Valauto Hainaut AUDI</v>
      </c>
      <c r="AV1045" s="46">
        <f t="shared" si="201"/>
        <v>1880.65</v>
      </c>
      <c r="AW1045" s="51">
        <f t="shared" si="202"/>
        <v>4.746958453228331E-2</v>
      </c>
      <c r="AX1045" s="231" t="str">
        <f t="shared" si="203"/>
        <v>NON</v>
      </c>
      <c r="AY1045" s="231">
        <f>+MargesVN[[#This Row],[Total COM]]+MargesVN[[#This Row],[EXT GIE]]+MargesVN[[#This Row],[Forfait immat]]</f>
        <v>174.06240000000003</v>
      </c>
    </row>
    <row r="1046" spans="1:51" s="231" customFormat="1" ht="11.25" customHeight="1" x14ac:dyDescent="0.25">
      <c r="A1046" s="431">
        <v>15</v>
      </c>
      <c r="B1046" s="431" t="s">
        <v>163</v>
      </c>
      <c r="C1046" s="431" t="s">
        <v>257</v>
      </c>
      <c r="D1046" s="432">
        <v>46164</v>
      </c>
      <c r="E1046" s="433">
        <v>46164</v>
      </c>
      <c r="F1046" s="434"/>
      <c r="G1046" s="434"/>
      <c r="H1046" s="434"/>
      <c r="I1046" s="434"/>
      <c r="J1046" s="434"/>
      <c r="K1046" s="434">
        <v>0</v>
      </c>
      <c r="L1046" s="431" t="s">
        <v>259</v>
      </c>
      <c r="M1046" s="431">
        <v>516664</v>
      </c>
      <c r="N1046" s="431">
        <v>6664</v>
      </c>
      <c r="O1046" s="431" t="s">
        <v>3960</v>
      </c>
      <c r="P1046" s="435" t="s">
        <v>3961</v>
      </c>
      <c r="Q1046" s="431" t="s">
        <v>267</v>
      </c>
      <c r="R1046" s="436">
        <v>55875.33</v>
      </c>
      <c r="S1046" s="436">
        <v>20000.830000000002</v>
      </c>
      <c r="T1046" s="437">
        <f t="shared" si="192"/>
        <v>75876.160000000003</v>
      </c>
      <c r="U1046" s="438">
        <v>155</v>
      </c>
      <c r="V1046" s="436">
        <v>2230.15</v>
      </c>
      <c r="W1046" s="439">
        <v>108.33</v>
      </c>
      <c r="X1046" s="440"/>
      <c r="Y1046" s="439">
        <f t="shared" si="193"/>
        <v>2121.8200000000002</v>
      </c>
      <c r="Z1046" s="441">
        <f t="shared" si="194"/>
        <v>2.9391972392909711E-2</v>
      </c>
      <c r="AA1046" s="440">
        <v>0</v>
      </c>
      <c r="AB1046" s="439">
        <v>-4173.1899999999996</v>
      </c>
      <c r="AC1046" s="439"/>
      <c r="AD1046" s="439" t="s">
        <v>236</v>
      </c>
      <c r="AE1046" s="442">
        <v>7.0000000000000007E-2</v>
      </c>
      <c r="AF1046" s="442">
        <v>7.0000000000000007E-2</v>
      </c>
      <c r="AG1046" s="439">
        <f t="shared" si="195"/>
        <v>148.52740000000003</v>
      </c>
      <c r="AH1046" s="439"/>
      <c r="AI1046" s="439">
        <f t="shared" si="196"/>
        <v>148.52740000000003</v>
      </c>
      <c r="AJ1046" s="431" t="s">
        <v>164</v>
      </c>
      <c r="AK1046" s="431"/>
      <c r="AL1046" s="438">
        <v>100</v>
      </c>
      <c r="AM1046" s="443">
        <f t="shared" si="197"/>
        <v>1</v>
      </c>
      <c r="AN1046" s="443">
        <f t="shared" si="198"/>
        <v>1</v>
      </c>
      <c r="AO1046" s="443"/>
      <c r="AP1046" s="443"/>
      <c r="AQ1046" s="443">
        <f t="shared" si="199"/>
        <v>1</v>
      </c>
      <c r="AR1046" s="444" t="str">
        <f>IF(A1046="","",VLOOKUP(A1046,'Base Sites'!A:B,2,FALSE))</f>
        <v>Valauto Hainaut</v>
      </c>
      <c r="AS1046" s="444" t="str">
        <f t="shared" si="200"/>
        <v>AUDI</v>
      </c>
      <c r="AT1046" s="443"/>
      <c r="AU1046" s="445" t="str">
        <f>IF(A1046="","",VLOOKUP(L1046,'Base Vendeurs'!A:B,2,FALSE))</f>
        <v>Valauto Hainaut AUDI</v>
      </c>
      <c r="AV1046" s="439">
        <f t="shared" si="201"/>
        <v>2230.15</v>
      </c>
      <c r="AW1046" s="441">
        <f t="shared" si="202"/>
        <v>2.9391972392909711E-2</v>
      </c>
      <c r="AX1046" s="445" t="str">
        <f t="shared" si="203"/>
        <v>NON</v>
      </c>
      <c r="AY1046" s="231">
        <f>+MargesVN[[#This Row],[Total COM]]+MargesVN[[#This Row],[EXT GIE]]+MargesVN[[#This Row],[Forfait immat]]</f>
        <v>248.52740000000003</v>
      </c>
    </row>
    <row r="1047" spans="1:51" s="231" customFormat="1" ht="11.25" customHeight="1" x14ac:dyDescent="0.25">
      <c r="A1047" s="319">
        <v>15</v>
      </c>
      <c r="B1047" s="319" t="s">
        <v>163</v>
      </c>
      <c r="C1047" s="319" t="s">
        <v>257</v>
      </c>
      <c r="D1047" s="320">
        <v>46092</v>
      </c>
      <c r="E1047" s="321">
        <v>46056</v>
      </c>
      <c r="F1047" s="322"/>
      <c r="G1047" s="322"/>
      <c r="H1047" s="322"/>
      <c r="I1047" s="322"/>
      <c r="J1047" s="322"/>
      <c r="K1047" s="322">
        <v>0</v>
      </c>
      <c r="L1047" s="319" t="s">
        <v>426</v>
      </c>
      <c r="M1047" s="319">
        <v>516667</v>
      </c>
      <c r="N1047" s="319">
        <v>6667</v>
      </c>
      <c r="O1047" s="319" t="s">
        <v>1274</v>
      </c>
      <c r="P1047" s="323" t="s">
        <v>1275</v>
      </c>
      <c r="Q1047" s="319" t="s">
        <v>263</v>
      </c>
      <c r="R1047" s="324">
        <v>39750</v>
      </c>
      <c r="S1047" s="324">
        <v>8208.34</v>
      </c>
      <c r="T1047" s="325">
        <f t="shared" si="192"/>
        <v>47958.34</v>
      </c>
      <c r="U1047" s="326">
        <v>50</v>
      </c>
      <c r="V1047" s="324">
        <v>2077.98</v>
      </c>
      <c r="W1047" s="327">
        <v>108.33</v>
      </c>
      <c r="X1047" s="328"/>
      <c r="Y1047" s="327">
        <f t="shared" si="193"/>
        <v>1969.65</v>
      </c>
      <c r="Z1047" s="329">
        <f t="shared" si="194"/>
        <v>4.3328855836127778E-2</v>
      </c>
      <c r="AA1047" s="328">
        <v>-0.49</v>
      </c>
      <c r="AB1047" s="327">
        <v>-3357.08</v>
      </c>
      <c r="AC1047" s="327"/>
      <c r="AD1047" s="327"/>
      <c r="AE1047" s="330">
        <v>0.1</v>
      </c>
      <c r="AF1047" s="330">
        <v>0.1</v>
      </c>
      <c r="AG1047" s="327">
        <f t="shared" si="195"/>
        <v>196.96500000000003</v>
      </c>
      <c r="AH1047" s="327"/>
      <c r="AI1047" s="327">
        <f t="shared" si="196"/>
        <v>196.96500000000003</v>
      </c>
      <c r="AJ1047" s="319" t="s">
        <v>149</v>
      </c>
      <c r="AK1047" s="319">
        <v>0</v>
      </c>
      <c r="AL1047" s="326">
        <v>50</v>
      </c>
      <c r="AM1047" s="331">
        <f t="shared" si="197"/>
        <v>1</v>
      </c>
      <c r="AN1047" s="331">
        <f t="shared" si="198"/>
        <v>1</v>
      </c>
      <c r="AO1047" s="331">
        <v>-1438.75</v>
      </c>
      <c r="AP1047" s="335">
        <v>46112</v>
      </c>
      <c r="AQ1047" s="331">
        <f t="shared" si="199"/>
        <v>1</v>
      </c>
      <c r="AR1047" s="332" t="str">
        <f>IF(A1047="","",VLOOKUP(A1047,'Base Sites'!A:B,2,FALSE))</f>
        <v>Valauto Hainaut</v>
      </c>
      <c r="AS1047" s="332" t="str">
        <f t="shared" si="200"/>
        <v>AUDI</v>
      </c>
      <c r="AT1047" s="331"/>
      <c r="AU1047" s="333" t="str">
        <f>IF(A1047="","",VLOOKUP(L1047,'Base Vendeurs'!A:B,2,FALSE))</f>
        <v>Valauto Hainaut AUDI</v>
      </c>
      <c r="AV1047" s="327">
        <f t="shared" si="201"/>
        <v>639.23</v>
      </c>
      <c r="AW1047" s="329">
        <f t="shared" si="202"/>
        <v>1.3328860006413902E-2</v>
      </c>
      <c r="AX1047" s="333" t="str">
        <f t="shared" si="203"/>
        <v>NON</v>
      </c>
      <c r="AY1047" s="231">
        <f>+MargesVN[[#This Row],[Total COM]]+MargesVN[[#This Row],[EXT GIE]]+MargesVN[[#This Row],[Forfait immat]]</f>
        <v>246.96500000000003</v>
      </c>
    </row>
    <row r="1048" spans="1:51" s="231" customFormat="1" ht="11.25" customHeight="1" x14ac:dyDescent="0.25">
      <c r="A1048" s="401">
        <v>15</v>
      </c>
      <c r="B1048" s="401" t="s">
        <v>163</v>
      </c>
      <c r="C1048" s="401" t="s">
        <v>257</v>
      </c>
      <c r="D1048" s="402">
        <v>46149</v>
      </c>
      <c r="E1048" s="403">
        <v>46146</v>
      </c>
      <c r="F1048" s="404"/>
      <c r="G1048" s="404"/>
      <c r="H1048" s="404"/>
      <c r="I1048" s="404"/>
      <c r="J1048" s="404"/>
      <c r="K1048" s="404">
        <v>0</v>
      </c>
      <c r="L1048" s="401" t="s">
        <v>259</v>
      </c>
      <c r="M1048" s="401">
        <v>516669</v>
      </c>
      <c r="N1048" s="401">
        <v>6669</v>
      </c>
      <c r="O1048" s="401" t="s">
        <v>3190</v>
      </c>
      <c r="P1048" s="405" t="s">
        <v>3191</v>
      </c>
      <c r="Q1048" s="401" t="s">
        <v>260</v>
      </c>
      <c r="R1048" s="406">
        <v>23374.67</v>
      </c>
      <c r="S1048" s="406">
        <v>2458.33</v>
      </c>
      <c r="T1048" s="407">
        <f t="shared" si="192"/>
        <v>25833</v>
      </c>
      <c r="U1048" s="408">
        <v>21</v>
      </c>
      <c r="V1048" s="406">
        <v>484.97</v>
      </c>
      <c r="W1048" s="409">
        <v>108.33</v>
      </c>
      <c r="X1048" s="410"/>
      <c r="Y1048" s="409">
        <f t="shared" si="193"/>
        <v>376.64000000000004</v>
      </c>
      <c r="Z1048" s="411">
        <f t="shared" si="194"/>
        <v>1.8773274493864438E-2</v>
      </c>
      <c r="AA1048" s="410">
        <v>0</v>
      </c>
      <c r="AB1048" s="409">
        <v>-128.12</v>
      </c>
      <c r="AC1048" s="409"/>
      <c r="AD1048" s="409"/>
      <c r="AE1048" s="412">
        <v>0.08</v>
      </c>
      <c r="AF1048" s="412">
        <v>7.0000000000000007E-2</v>
      </c>
      <c r="AG1048" s="409">
        <f t="shared" si="195"/>
        <v>30.131200000000003</v>
      </c>
      <c r="AH1048" s="409"/>
      <c r="AI1048" s="409">
        <f t="shared" si="196"/>
        <v>30.131200000000003</v>
      </c>
      <c r="AJ1048" s="401" t="s">
        <v>3671</v>
      </c>
      <c r="AK1048" s="401">
        <v>0</v>
      </c>
      <c r="AL1048" s="408"/>
      <c r="AM1048" s="413">
        <f t="shared" si="197"/>
        <v>0</v>
      </c>
      <c r="AN1048" s="413">
        <f t="shared" si="198"/>
        <v>1</v>
      </c>
      <c r="AO1048" s="413"/>
      <c r="AP1048" s="413"/>
      <c r="AQ1048" s="413">
        <f t="shared" si="199"/>
        <v>0</v>
      </c>
      <c r="AR1048" s="414" t="str">
        <f>IF(A1048="","",VLOOKUP(A1048,'Base Sites'!A:B,2,FALSE))</f>
        <v>Valauto Hainaut</v>
      </c>
      <c r="AS1048" s="414" t="str">
        <f t="shared" si="200"/>
        <v>AUDI</v>
      </c>
      <c r="AT1048" s="413"/>
      <c r="AU1048" s="415" t="str">
        <f>IF(A1048="","",VLOOKUP(L1048,'Base Vendeurs'!A:B,2,FALSE))</f>
        <v>Valauto Hainaut AUDI</v>
      </c>
      <c r="AV1048" s="409">
        <f t="shared" si="201"/>
        <v>484.97</v>
      </c>
      <c r="AW1048" s="411">
        <f t="shared" si="202"/>
        <v>1.8773274493864438E-2</v>
      </c>
      <c r="AX1048" s="415" t="str">
        <f t="shared" si="203"/>
        <v>NON</v>
      </c>
      <c r="AY1048" s="231">
        <f>+MargesVN[[#This Row],[Total COM]]+MargesVN[[#This Row],[EXT GIE]]+MargesVN[[#This Row],[Forfait immat]]</f>
        <v>30.131200000000003</v>
      </c>
    </row>
    <row r="1049" spans="1:51" s="231" customFormat="1" ht="11.25" customHeight="1" x14ac:dyDescent="0.25">
      <c r="A1049" s="319">
        <v>15</v>
      </c>
      <c r="B1049" s="319" t="s">
        <v>185</v>
      </c>
      <c r="C1049" s="319" t="s">
        <v>257</v>
      </c>
      <c r="D1049" s="320">
        <v>46087</v>
      </c>
      <c r="E1049" s="321">
        <v>46080</v>
      </c>
      <c r="F1049" s="322"/>
      <c r="G1049" s="322" t="s">
        <v>165</v>
      </c>
      <c r="H1049" s="322"/>
      <c r="I1049" s="322"/>
      <c r="J1049" s="322"/>
      <c r="K1049" s="322">
        <v>0</v>
      </c>
      <c r="L1049" s="319" t="s">
        <v>424</v>
      </c>
      <c r="M1049" s="319">
        <v>516670</v>
      </c>
      <c r="N1049" s="319">
        <v>6670</v>
      </c>
      <c r="O1049" s="319" t="s">
        <v>2342</v>
      </c>
      <c r="P1049" s="323" t="s">
        <v>2343</v>
      </c>
      <c r="Q1049" s="319" t="s">
        <v>1247</v>
      </c>
      <c r="R1049" s="324">
        <v>38616.33</v>
      </c>
      <c r="S1049" s="324">
        <v>14891.67</v>
      </c>
      <c r="T1049" s="325">
        <f t="shared" si="192"/>
        <v>53508</v>
      </c>
      <c r="U1049" s="326">
        <v>17</v>
      </c>
      <c r="V1049" s="324">
        <v>-2513.44</v>
      </c>
      <c r="W1049" s="327">
        <v>108.33</v>
      </c>
      <c r="X1049" s="328"/>
      <c r="Y1049" s="327">
        <f t="shared" si="193"/>
        <v>-2621.77</v>
      </c>
      <c r="Z1049" s="329">
        <f t="shared" si="194"/>
        <v>-4.6973162891530237E-2</v>
      </c>
      <c r="AA1049" s="328">
        <v>0</v>
      </c>
      <c r="AB1049" s="327">
        <v>-2675.4</v>
      </c>
      <c r="AC1049" s="327"/>
      <c r="AD1049" s="327" t="s">
        <v>2858</v>
      </c>
      <c r="AE1049" s="330"/>
      <c r="AF1049" s="330">
        <v>7.0000000000000007E-2</v>
      </c>
      <c r="AG1049" s="327">
        <f t="shared" si="195"/>
        <v>0</v>
      </c>
      <c r="AH1049" s="327"/>
      <c r="AI1049" s="327">
        <f t="shared" si="196"/>
        <v>0</v>
      </c>
      <c r="AJ1049" s="319" t="s">
        <v>164</v>
      </c>
      <c r="AK1049" s="319">
        <v>0</v>
      </c>
      <c r="AL1049" s="326"/>
      <c r="AM1049" s="331">
        <f t="shared" si="197"/>
        <v>0</v>
      </c>
      <c r="AN1049" s="331">
        <f t="shared" si="198"/>
        <v>1</v>
      </c>
      <c r="AO1049" s="331"/>
      <c r="AP1049" s="331"/>
      <c r="AQ1049" s="331">
        <f t="shared" si="199"/>
        <v>0</v>
      </c>
      <c r="AR1049" s="332" t="str">
        <f>IF(A1049="","",VLOOKUP(A1049,'Base Sites'!A:B,2,FALSE))</f>
        <v>Valauto Hainaut</v>
      </c>
      <c r="AS1049" s="332" t="str">
        <f t="shared" si="200"/>
        <v>AUDI</v>
      </c>
      <c r="AT1049" s="331"/>
      <c r="AU1049" s="333" t="str">
        <f>IF(A1049="","",VLOOKUP(L1049,'Base Vendeurs'!A:B,2,FALSE))</f>
        <v>Valauto Hainaut AUDI</v>
      </c>
      <c r="AV1049" s="327">
        <f t="shared" si="201"/>
        <v>-2513.44</v>
      </c>
      <c r="AW1049" s="329">
        <f t="shared" si="202"/>
        <v>-4.6973162891530237E-2</v>
      </c>
      <c r="AX1049" s="333" t="str">
        <f t="shared" si="203"/>
        <v>OUI</v>
      </c>
      <c r="AY1049" s="231">
        <f>+MargesVN[[#This Row],[Total COM]]+MargesVN[[#This Row],[EXT GIE]]+MargesVN[[#This Row],[Forfait immat]]</f>
        <v>0</v>
      </c>
    </row>
    <row r="1050" spans="1:51" s="231" customFormat="1" ht="11.25" customHeight="1" x14ac:dyDescent="0.25">
      <c r="A1050" s="401">
        <v>15</v>
      </c>
      <c r="B1050" s="401" t="s">
        <v>163</v>
      </c>
      <c r="C1050" s="401" t="s">
        <v>257</v>
      </c>
      <c r="D1050" s="402">
        <v>46163</v>
      </c>
      <c r="E1050" s="403">
        <v>46162</v>
      </c>
      <c r="F1050" s="404"/>
      <c r="G1050" s="404"/>
      <c r="H1050" s="404"/>
      <c r="I1050" s="404"/>
      <c r="J1050" s="404"/>
      <c r="K1050" s="404"/>
      <c r="L1050" s="401" t="s">
        <v>75</v>
      </c>
      <c r="M1050" s="401">
        <v>516671</v>
      </c>
      <c r="N1050" s="401">
        <v>6671</v>
      </c>
      <c r="O1050" s="401" t="s">
        <v>3964</v>
      </c>
      <c r="P1050" s="405" t="s">
        <v>419</v>
      </c>
      <c r="Q1050" s="401" t="s">
        <v>267</v>
      </c>
      <c r="R1050" s="406">
        <v>55875.33</v>
      </c>
      <c r="S1050" s="406">
        <v>15599.99</v>
      </c>
      <c r="T1050" s="407">
        <f t="shared" si="192"/>
        <v>71475.320000000007</v>
      </c>
      <c r="U1050" s="408">
        <v>28</v>
      </c>
      <c r="V1050" s="406">
        <v>1394.87</v>
      </c>
      <c r="W1050" s="409">
        <v>108.33</v>
      </c>
      <c r="X1050" s="410"/>
      <c r="Y1050" s="409">
        <f t="shared" si="193"/>
        <v>1286.54</v>
      </c>
      <c r="Z1050" s="411">
        <f t="shared" si="194"/>
        <v>1.9515407556062705E-2</v>
      </c>
      <c r="AA1050" s="410">
        <v>-6432.06</v>
      </c>
      <c r="AB1050" s="409">
        <v>0</v>
      </c>
      <c r="AC1050" s="409"/>
      <c r="AD1050" s="409"/>
      <c r="AE1050" s="412">
        <v>0.08</v>
      </c>
      <c r="AF1050" s="412">
        <v>7.0000000000000007E-2</v>
      </c>
      <c r="AG1050" s="409">
        <f t="shared" si="195"/>
        <v>102.92319999999999</v>
      </c>
      <c r="AH1050" s="409"/>
      <c r="AI1050" s="409">
        <f t="shared" si="196"/>
        <v>102.92319999999999</v>
      </c>
      <c r="AJ1050" s="401" t="s">
        <v>164</v>
      </c>
      <c r="AK1050" s="401">
        <v>0</v>
      </c>
      <c r="AL1050" s="408"/>
      <c r="AM1050" s="413">
        <f t="shared" si="197"/>
        <v>0</v>
      </c>
      <c r="AN1050" s="413">
        <f t="shared" si="198"/>
        <v>1</v>
      </c>
      <c r="AO1050" s="413"/>
      <c r="AP1050" s="413"/>
      <c r="AQ1050" s="413">
        <f t="shared" si="199"/>
        <v>0</v>
      </c>
      <c r="AR1050" s="414" t="str">
        <f>IF(A1050="","",VLOOKUP(A1050,'Base Sites'!A:B,2,FALSE))</f>
        <v>Valauto Hainaut</v>
      </c>
      <c r="AS1050" s="414" t="str">
        <f t="shared" si="200"/>
        <v>AUDI</v>
      </c>
      <c r="AT1050" s="413"/>
      <c r="AU1050" s="415" t="str">
        <f>IF(A1050="","",VLOOKUP(L1050,'Base Vendeurs'!A:B,2,FALSE))</f>
        <v>Valauto Roncq VW</v>
      </c>
      <c r="AV1050" s="409">
        <f t="shared" si="201"/>
        <v>1394.87</v>
      </c>
      <c r="AW1050" s="411">
        <f t="shared" si="202"/>
        <v>1.9515407556062705E-2</v>
      </c>
      <c r="AX1050" s="415" t="str">
        <f t="shared" si="203"/>
        <v>NON</v>
      </c>
      <c r="AY1050" s="231">
        <f>+MargesVN[[#This Row],[Total COM]]+MargesVN[[#This Row],[EXT GIE]]+MargesVN[[#This Row],[Forfait immat]]</f>
        <v>102.92319999999999</v>
      </c>
    </row>
    <row r="1051" spans="1:51" s="231" customFormat="1" ht="11.25" customHeight="1" x14ac:dyDescent="0.25">
      <c r="A1051" s="225">
        <v>15</v>
      </c>
      <c r="B1051" s="225" t="s">
        <v>163</v>
      </c>
      <c r="C1051" s="225" t="s">
        <v>257</v>
      </c>
      <c r="D1051" s="216">
        <v>46050</v>
      </c>
      <c r="E1051" s="226">
        <v>46051</v>
      </c>
      <c r="F1051" s="217"/>
      <c r="G1051" s="217"/>
      <c r="H1051" s="217"/>
      <c r="I1051" s="217"/>
      <c r="J1051" s="217"/>
      <c r="K1051" s="217">
        <v>0</v>
      </c>
      <c r="L1051" s="225" t="s">
        <v>70</v>
      </c>
      <c r="M1051" s="225">
        <v>516674</v>
      </c>
      <c r="N1051" s="225">
        <v>6674</v>
      </c>
      <c r="O1051" s="225" t="s">
        <v>685</v>
      </c>
      <c r="P1051" s="227" t="s">
        <v>686</v>
      </c>
      <c r="Q1051" s="225" t="s">
        <v>273</v>
      </c>
      <c r="R1051" s="218">
        <v>38616.33</v>
      </c>
      <c r="S1051" s="218">
        <v>17445.84</v>
      </c>
      <c r="T1051" s="219">
        <f t="shared" si="192"/>
        <v>56062.17</v>
      </c>
      <c r="U1051" s="220">
        <v>42</v>
      </c>
      <c r="V1051" s="218">
        <v>1509.88</v>
      </c>
      <c r="W1051" s="228">
        <v>108.33</v>
      </c>
      <c r="X1051" s="221"/>
      <c r="Y1051" s="228">
        <f t="shared" si="193"/>
        <v>1401.5500000000002</v>
      </c>
      <c r="Z1051" s="222">
        <f t="shared" si="194"/>
        <v>2.6932243257797552E-2</v>
      </c>
      <c r="AA1051" s="221">
        <v>0</v>
      </c>
      <c r="AB1051" s="228">
        <v>0</v>
      </c>
      <c r="AC1051" s="228"/>
      <c r="AD1051" s="228"/>
      <c r="AE1051" s="223">
        <v>0.1</v>
      </c>
      <c r="AF1051" s="223">
        <v>0.1</v>
      </c>
      <c r="AG1051" s="228">
        <f t="shared" si="195"/>
        <v>140.15500000000003</v>
      </c>
      <c r="AH1051" s="228"/>
      <c r="AI1051" s="228">
        <f t="shared" si="196"/>
        <v>140.15500000000003</v>
      </c>
      <c r="AJ1051" s="225" t="s">
        <v>164</v>
      </c>
      <c r="AK1051" s="225">
        <v>0</v>
      </c>
      <c r="AL1051" s="220">
        <v>20</v>
      </c>
      <c r="AM1051" s="229">
        <f t="shared" si="197"/>
        <v>1</v>
      </c>
      <c r="AN1051" s="229">
        <f t="shared" si="198"/>
        <v>1</v>
      </c>
      <c r="AO1051" s="229"/>
      <c r="AP1051" s="229"/>
      <c r="AQ1051" s="229">
        <f t="shared" si="199"/>
        <v>1</v>
      </c>
      <c r="AR1051" s="224" t="str">
        <f>IF(A1051="","",VLOOKUP(A1051,'Base Sites'!A:B,2,FALSE))</f>
        <v>Valauto Hainaut</v>
      </c>
      <c r="AS1051" s="224" t="str">
        <f t="shared" si="200"/>
        <v>AUDI</v>
      </c>
      <c r="AT1051" s="229"/>
      <c r="AU1051" s="230" t="str">
        <f>IF(A1051="","",VLOOKUP(L1051,'Base Vendeurs'!A:B,2,FALSE))</f>
        <v>Sociétés NORD</v>
      </c>
      <c r="AV1051" s="228">
        <f t="shared" si="201"/>
        <v>1509.88</v>
      </c>
      <c r="AW1051" s="222">
        <f t="shared" si="202"/>
        <v>2.6932243257797552E-2</v>
      </c>
      <c r="AX1051" s="230" t="str">
        <f t="shared" si="203"/>
        <v>NON</v>
      </c>
      <c r="AY1051" s="231">
        <f>+MargesVN[[#This Row],[Total COM]]+MargesVN[[#This Row],[EXT GIE]]+MargesVN[[#This Row],[Forfait immat]]</f>
        <v>160.15500000000003</v>
      </c>
    </row>
    <row r="1052" spans="1:51" s="231" customFormat="1" ht="11.25" customHeight="1" x14ac:dyDescent="0.25">
      <c r="A1052" s="401">
        <v>15</v>
      </c>
      <c r="B1052" s="401" t="s">
        <v>185</v>
      </c>
      <c r="C1052" s="401" t="s">
        <v>257</v>
      </c>
      <c r="D1052" s="402">
        <v>46154</v>
      </c>
      <c r="E1052" s="403">
        <v>46048</v>
      </c>
      <c r="F1052" s="404" t="s">
        <v>165</v>
      </c>
      <c r="G1052" s="404"/>
      <c r="H1052" s="404"/>
      <c r="I1052" s="404" t="s">
        <v>165</v>
      </c>
      <c r="J1052" s="404"/>
      <c r="K1052" s="404">
        <v>660392.68999999994</v>
      </c>
      <c r="L1052" s="401" t="s">
        <v>33</v>
      </c>
      <c r="M1052" s="401">
        <v>516677</v>
      </c>
      <c r="N1052" s="401">
        <v>6677</v>
      </c>
      <c r="O1052" s="401" t="s">
        <v>1347</v>
      </c>
      <c r="P1052" s="405" t="s">
        <v>326</v>
      </c>
      <c r="Q1052" s="401" t="s">
        <v>1348</v>
      </c>
      <c r="R1052" s="406">
        <v>32816.33</v>
      </c>
      <c r="S1052" s="406">
        <v>10458.35</v>
      </c>
      <c r="T1052" s="407">
        <f t="shared" si="192"/>
        <v>43274.68</v>
      </c>
      <c r="U1052" s="408">
        <v>145</v>
      </c>
      <c r="V1052" s="406">
        <v>1630.44</v>
      </c>
      <c r="W1052" s="409">
        <v>108.33</v>
      </c>
      <c r="X1052" s="410"/>
      <c r="Y1052" s="409">
        <f t="shared" si="193"/>
        <v>1522.1100000000001</v>
      </c>
      <c r="Z1052" s="411">
        <f t="shared" si="194"/>
        <v>3.7676535100895026E-2</v>
      </c>
      <c r="AA1052" s="410">
        <v>0</v>
      </c>
      <c r="AB1052" s="409">
        <v>-656.33</v>
      </c>
      <c r="AC1052" s="409"/>
      <c r="AD1052" s="409" t="s">
        <v>4386</v>
      </c>
      <c r="AE1052" s="412"/>
      <c r="AF1052" s="412">
        <v>0</v>
      </c>
      <c r="AG1052" s="409">
        <f t="shared" si="195"/>
        <v>0</v>
      </c>
      <c r="AH1052" s="409"/>
      <c r="AI1052" s="409">
        <f t="shared" si="196"/>
        <v>0</v>
      </c>
      <c r="AJ1052" s="401" t="s">
        <v>149</v>
      </c>
      <c r="AK1052" s="401">
        <v>0</v>
      </c>
      <c r="AL1052" s="408" t="s">
        <v>293</v>
      </c>
      <c r="AM1052" s="413">
        <f t="shared" si="197"/>
        <v>1</v>
      </c>
      <c r="AN1052" s="413">
        <f t="shared" si="198"/>
        <v>1</v>
      </c>
      <c r="AO1052" s="413"/>
      <c r="AP1052" s="413"/>
      <c r="AQ1052" s="413">
        <f t="shared" si="199"/>
        <v>1</v>
      </c>
      <c r="AR1052" s="414" t="str">
        <f>IF(A1052="","",VLOOKUP(A1052,'Base Sites'!A:B,2,FALSE))</f>
        <v>Valauto Hainaut</v>
      </c>
      <c r="AS1052" s="414" t="str">
        <f t="shared" si="200"/>
        <v>AUDI</v>
      </c>
      <c r="AT1052" s="413"/>
      <c r="AU1052" s="415" t="str">
        <f>IF(A1052="","",VLOOKUP(L1052,'Base Vendeurs'!A:B,2,FALSE))</f>
        <v>Sociétés NORD</v>
      </c>
      <c r="AV1052" s="409">
        <f t="shared" si="201"/>
        <v>1630.44</v>
      </c>
      <c r="AW1052" s="411">
        <f t="shared" si="202"/>
        <v>3.7676535100895026E-2</v>
      </c>
      <c r="AX1052" s="415" t="str">
        <f t="shared" si="203"/>
        <v>NON</v>
      </c>
      <c r="AY1052" s="231">
        <f>+MargesVN[[#This Row],[Total COM]]+MargesVN[[#This Row],[EXT GIE]]+MargesVN[[#This Row],[Forfait immat]]</f>
        <v>0</v>
      </c>
    </row>
    <row r="1053" spans="1:51" s="231" customFormat="1" ht="11.25" customHeight="1" x14ac:dyDescent="0.25">
      <c r="A1053" s="401">
        <v>15</v>
      </c>
      <c r="B1053" s="401" t="s">
        <v>163</v>
      </c>
      <c r="C1053" s="401" t="s">
        <v>257</v>
      </c>
      <c r="D1053" s="402">
        <v>46142</v>
      </c>
      <c r="E1053" s="403">
        <v>46147</v>
      </c>
      <c r="F1053" s="404"/>
      <c r="G1053" s="404"/>
      <c r="H1053" s="404"/>
      <c r="I1053" s="404"/>
      <c r="J1053" s="404"/>
      <c r="K1053" s="404"/>
      <c r="L1053" s="401" t="s">
        <v>161</v>
      </c>
      <c r="M1053" s="401">
        <v>516681</v>
      </c>
      <c r="N1053" s="401">
        <v>6681</v>
      </c>
      <c r="O1053" s="401" t="s">
        <v>3192</v>
      </c>
      <c r="P1053" s="405" t="s">
        <v>3193</v>
      </c>
      <c r="Q1053" s="401" t="s">
        <v>386</v>
      </c>
      <c r="R1053" s="406">
        <v>66000.33</v>
      </c>
      <c r="S1053" s="406">
        <v>16875</v>
      </c>
      <c r="T1053" s="407">
        <f t="shared" si="192"/>
        <v>82875.33</v>
      </c>
      <c r="U1053" s="408">
        <v>7</v>
      </c>
      <c r="V1053" s="406">
        <v>3423.35</v>
      </c>
      <c r="W1053" s="409">
        <v>108.33</v>
      </c>
      <c r="X1053" s="410"/>
      <c r="Y1053" s="409">
        <f t="shared" si="193"/>
        <v>3315.02</v>
      </c>
      <c r="Z1053" s="411">
        <f t="shared" si="194"/>
        <v>4.1307226167304548E-2</v>
      </c>
      <c r="AA1053" s="410">
        <v>0</v>
      </c>
      <c r="AB1053" s="409">
        <v>0</v>
      </c>
      <c r="AC1053" s="409"/>
      <c r="AD1053" s="409"/>
      <c r="AE1053" s="412">
        <v>0.08</v>
      </c>
      <c r="AF1053" s="412">
        <v>7.0000000000000007E-2</v>
      </c>
      <c r="AG1053" s="409">
        <f t="shared" si="195"/>
        <v>265.20159999999998</v>
      </c>
      <c r="AH1053" s="409"/>
      <c r="AI1053" s="409">
        <f t="shared" si="196"/>
        <v>265.20159999999998</v>
      </c>
      <c r="AJ1053" s="401" t="s">
        <v>164</v>
      </c>
      <c r="AK1053" s="401">
        <v>0</v>
      </c>
      <c r="AL1053" s="408"/>
      <c r="AM1053" s="413">
        <f t="shared" si="197"/>
        <v>0</v>
      </c>
      <c r="AN1053" s="413">
        <f t="shared" si="198"/>
        <v>1</v>
      </c>
      <c r="AO1053" s="413"/>
      <c r="AP1053" s="413"/>
      <c r="AQ1053" s="413">
        <f t="shared" si="199"/>
        <v>0</v>
      </c>
      <c r="AR1053" s="414" t="str">
        <f>IF(A1053="","",VLOOKUP(A1053,'Base Sites'!A:B,2,FALSE))</f>
        <v>Valauto Hainaut</v>
      </c>
      <c r="AS1053" s="414" t="str">
        <f t="shared" si="200"/>
        <v>AUDI</v>
      </c>
      <c r="AT1053" s="413"/>
      <c r="AU1053" s="415" t="str">
        <f>IF(A1053="","",VLOOKUP(L1053,'Base Vendeurs'!A:B,2,FALSE))</f>
        <v>Valauto Roncq Skoda</v>
      </c>
      <c r="AV1053" s="409">
        <f t="shared" si="201"/>
        <v>3423.35</v>
      </c>
      <c r="AW1053" s="411">
        <f t="shared" si="202"/>
        <v>4.1307226167304548E-2</v>
      </c>
      <c r="AX1053" s="415" t="str">
        <f t="shared" si="203"/>
        <v>NON</v>
      </c>
      <c r="AY1053" s="231">
        <f>+MargesVN[[#This Row],[Total COM]]+MargesVN[[#This Row],[EXT GIE]]+MargesVN[[#This Row],[Forfait immat]]</f>
        <v>265.20159999999998</v>
      </c>
    </row>
    <row r="1054" spans="1:51" s="231" customFormat="1" ht="11.25" customHeight="1" x14ac:dyDescent="0.25">
      <c r="A1054" s="292">
        <v>15</v>
      </c>
      <c r="B1054" s="292" t="s">
        <v>163</v>
      </c>
      <c r="C1054" s="292" t="s">
        <v>257</v>
      </c>
      <c r="D1054" s="140">
        <v>46031</v>
      </c>
      <c r="E1054" s="293">
        <v>46031</v>
      </c>
      <c r="F1054" s="141"/>
      <c r="G1054" s="141"/>
      <c r="H1054" s="141"/>
      <c r="I1054" s="141"/>
      <c r="J1054" s="141"/>
      <c r="K1054" s="141">
        <v>0</v>
      </c>
      <c r="L1054" s="292" t="s">
        <v>511</v>
      </c>
      <c r="M1054" s="292">
        <v>516682</v>
      </c>
      <c r="N1054" s="292">
        <v>6682</v>
      </c>
      <c r="O1054" s="292" t="s">
        <v>680</v>
      </c>
      <c r="P1054" s="294" t="s">
        <v>681</v>
      </c>
      <c r="Q1054" s="292" t="s">
        <v>263</v>
      </c>
      <c r="R1054" s="142">
        <v>45208.33</v>
      </c>
      <c r="S1054" s="142">
        <v>10625</v>
      </c>
      <c r="T1054" s="143">
        <f t="shared" si="192"/>
        <v>55833.33</v>
      </c>
      <c r="U1054" s="144">
        <v>21</v>
      </c>
      <c r="V1054" s="142">
        <v>1225</v>
      </c>
      <c r="W1054" s="295">
        <v>108.33</v>
      </c>
      <c r="X1054" s="145"/>
      <c r="Y1054" s="295">
        <f t="shared" si="193"/>
        <v>1116.67</v>
      </c>
      <c r="Z1054" s="146">
        <f t="shared" si="194"/>
        <v>2.1940299817331331E-2</v>
      </c>
      <c r="AA1054" s="145">
        <v>0</v>
      </c>
      <c r="AB1054" s="295">
        <v>0</v>
      </c>
      <c r="AC1054" s="295"/>
      <c r="AD1054" s="295"/>
      <c r="AE1054" s="147">
        <v>0.1</v>
      </c>
      <c r="AF1054" s="147">
        <v>0.1</v>
      </c>
      <c r="AG1054" s="295">
        <f t="shared" si="195"/>
        <v>111.66700000000002</v>
      </c>
      <c r="AH1054" s="295"/>
      <c r="AI1054" s="295">
        <f t="shared" si="196"/>
        <v>111.66700000000002</v>
      </c>
      <c r="AJ1054" s="292" t="s">
        <v>164</v>
      </c>
      <c r="AK1054" s="292">
        <v>0</v>
      </c>
      <c r="AL1054" s="144"/>
      <c r="AM1054" s="296">
        <f t="shared" si="197"/>
        <v>0</v>
      </c>
      <c r="AN1054" s="296">
        <f t="shared" si="198"/>
        <v>1</v>
      </c>
      <c r="AO1054" s="296"/>
      <c r="AP1054" s="296"/>
      <c r="AQ1054" s="296">
        <f t="shared" si="199"/>
        <v>0</v>
      </c>
      <c r="AR1054" s="148" t="str">
        <f>IF(A1054="","",VLOOKUP(A1054,'Base Sites'!A:B,2,FALSE))</f>
        <v>Valauto Hainaut</v>
      </c>
      <c r="AS1054" s="148" t="str">
        <f t="shared" si="200"/>
        <v>AUDI</v>
      </c>
      <c r="AT1054" s="296"/>
      <c r="AU1054" s="297" t="str">
        <f>IF(A1054="","",VLOOKUP(L1054,'Base Vendeurs'!A:B,2,FALSE))</f>
        <v>Sociétés EST</v>
      </c>
      <c r="AV1054" s="251">
        <f t="shared" si="201"/>
        <v>1225</v>
      </c>
      <c r="AW1054" s="146">
        <f t="shared" si="202"/>
        <v>2.1940299817331331E-2</v>
      </c>
      <c r="AX1054" s="237" t="str">
        <f t="shared" si="203"/>
        <v>NON</v>
      </c>
      <c r="AY1054" s="231">
        <f>+MargesVN[[#This Row],[Total COM]]+MargesVN[[#This Row],[EXT GIE]]+MargesVN[[#This Row],[Forfait immat]]</f>
        <v>111.66700000000002</v>
      </c>
    </row>
    <row r="1055" spans="1:51" s="231" customFormat="1" ht="11.25" customHeight="1" x14ac:dyDescent="0.25">
      <c r="A1055" s="259">
        <v>15</v>
      </c>
      <c r="B1055" s="259" t="s">
        <v>163</v>
      </c>
      <c r="C1055" s="259" t="s">
        <v>257</v>
      </c>
      <c r="D1055" s="150">
        <v>46028</v>
      </c>
      <c r="E1055" s="260">
        <v>46027</v>
      </c>
      <c r="F1055" s="151"/>
      <c r="G1055" s="151"/>
      <c r="H1055" s="151"/>
      <c r="I1055" s="151"/>
      <c r="J1055" s="151"/>
      <c r="K1055" s="151">
        <v>0</v>
      </c>
      <c r="L1055" s="259" t="s">
        <v>219</v>
      </c>
      <c r="M1055" s="259">
        <v>516686</v>
      </c>
      <c r="N1055" s="259">
        <v>6686</v>
      </c>
      <c r="O1055" s="259" t="s">
        <v>691</v>
      </c>
      <c r="P1055" s="261" t="s">
        <v>692</v>
      </c>
      <c r="Q1055" s="259" t="s">
        <v>273</v>
      </c>
      <c r="R1055" s="152">
        <v>62958.67</v>
      </c>
      <c r="S1055" s="152">
        <v>12391.67</v>
      </c>
      <c r="T1055" s="153">
        <f t="shared" si="192"/>
        <v>75350.34</v>
      </c>
      <c r="U1055" s="154">
        <v>26</v>
      </c>
      <c r="V1055" s="152">
        <v>2142.77</v>
      </c>
      <c r="W1055" s="262">
        <v>108.33</v>
      </c>
      <c r="X1055" s="155"/>
      <c r="Y1055" s="262">
        <f t="shared" si="193"/>
        <v>2034.44</v>
      </c>
      <c r="Z1055" s="156">
        <f t="shared" si="194"/>
        <v>2.8437429744842559E-2</v>
      </c>
      <c r="AA1055" s="155">
        <v>0</v>
      </c>
      <c r="AB1055" s="262">
        <v>0</v>
      </c>
      <c r="AC1055" s="262"/>
      <c r="AD1055" s="262"/>
      <c r="AE1055" s="157">
        <v>0.1</v>
      </c>
      <c r="AF1055" s="157">
        <v>0.1</v>
      </c>
      <c r="AG1055" s="262">
        <f t="shared" si="195"/>
        <v>203.44400000000002</v>
      </c>
      <c r="AH1055" s="262"/>
      <c r="AI1055" s="262">
        <f t="shared" si="196"/>
        <v>203.44400000000002</v>
      </c>
      <c r="AJ1055" s="259" t="s">
        <v>164</v>
      </c>
      <c r="AK1055" s="259">
        <v>0</v>
      </c>
      <c r="AL1055" s="154">
        <v>20</v>
      </c>
      <c r="AM1055" s="263">
        <f t="shared" si="197"/>
        <v>1</v>
      </c>
      <c r="AN1055" s="263">
        <f t="shared" si="198"/>
        <v>1</v>
      </c>
      <c r="AO1055" s="263"/>
      <c r="AP1055" s="263"/>
      <c r="AQ1055" s="263">
        <f t="shared" si="199"/>
        <v>1</v>
      </c>
      <c r="AR1055" s="158" t="str">
        <f>IF(A1055="","",VLOOKUP(A1055,'Base Sites'!A:B,2,FALSE))</f>
        <v>Valauto Hainaut</v>
      </c>
      <c r="AS1055" s="158" t="str">
        <f t="shared" si="200"/>
        <v>AUDI</v>
      </c>
      <c r="AT1055" s="263"/>
      <c r="AU1055" s="264" t="str">
        <f>IF(A1055="","",VLOOKUP(L1055,'Base Vendeurs'!A:B,2,FALSE))</f>
        <v>Sociétés NORD</v>
      </c>
      <c r="AV1055" s="251">
        <f t="shared" si="201"/>
        <v>2142.77</v>
      </c>
      <c r="AW1055" s="156">
        <f t="shared" si="202"/>
        <v>2.8437429744842559E-2</v>
      </c>
      <c r="AX1055" s="237" t="str">
        <f t="shared" si="203"/>
        <v>NON</v>
      </c>
      <c r="AY1055" s="231">
        <f>+MargesVN[[#This Row],[Total COM]]+MargesVN[[#This Row],[EXT GIE]]+MargesVN[[#This Row],[Forfait immat]]</f>
        <v>223.44400000000002</v>
      </c>
    </row>
    <row r="1056" spans="1:51" s="231" customFormat="1" ht="11.25" customHeight="1" x14ac:dyDescent="0.25">
      <c r="A1056" s="401">
        <v>15</v>
      </c>
      <c r="B1056" s="401" t="s">
        <v>163</v>
      </c>
      <c r="C1056" s="401" t="s">
        <v>257</v>
      </c>
      <c r="D1056" s="402">
        <v>46153</v>
      </c>
      <c r="E1056" s="403">
        <v>46153</v>
      </c>
      <c r="F1056" s="404"/>
      <c r="G1056" s="404"/>
      <c r="H1056" s="404"/>
      <c r="I1056" s="404"/>
      <c r="J1056" s="404"/>
      <c r="K1056" s="404">
        <v>0</v>
      </c>
      <c r="L1056" s="401" t="s">
        <v>259</v>
      </c>
      <c r="M1056" s="401">
        <v>516689</v>
      </c>
      <c r="N1056" s="401">
        <v>6689</v>
      </c>
      <c r="O1056" s="401" t="s">
        <v>3945</v>
      </c>
      <c r="P1056" s="405" t="s">
        <v>3946</v>
      </c>
      <c r="Q1056" s="401" t="s">
        <v>260</v>
      </c>
      <c r="R1056" s="406">
        <v>23999.67</v>
      </c>
      <c r="S1056" s="406">
        <v>6900</v>
      </c>
      <c r="T1056" s="407">
        <f t="shared" si="192"/>
        <v>30899.67</v>
      </c>
      <c r="U1056" s="408">
        <v>7</v>
      </c>
      <c r="V1056" s="406">
        <v>552.5</v>
      </c>
      <c r="W1056" s="409">
        <v>108.33</v>
      </c>
      <c r="X1056" s="410"/>
      <c r="Y1056" s="409">
        <f t="shared" si="193"/>
        <v>444.17</v>
      </c>
      <c r="Z1056" s="411">
        <f t="shared" si="194"/>
        <v>1.7880449855936974E-2</v>
      </c>
      <c r="AA1056" s="410">
        <v>0</v>
      </c>
      <c r="AB1056" s="409">
        <v>-154.5</v>
      </c>
      <c r="AC1056" s="409"/>
      <c r="AD1056" s="409"/>
      <c r="AE1056" s="412">
        <v>0.08</v>
      </c>
      <c r="AF1056" s="412">
        <v>7.0000000000000007E-2</v>
      </c>
      <c r="AG1056" s="409">
        <f t="shared" si="195"/>
        <v>35.5336</v>
      </c>
      <c r="AH1056" s="409"/>
      <c r="AI1056" s="409">
        <f t="shared" si="196"/>
        <v>35.5336</v>
      </c>
      <c r="AJ1056" s="401" t="s">
        <v>149</v>
      </c>
      <c r="AK1056" s="401">
        <v>0</v>
      </c>
      <c r="AL1056" s="408">
        <v>50</v>
      </c>
      <c r="AM1056" s="413">
        <f t="shared" si="197"/>
        <v>1</v>
      </c>
      <c r="AN1056" s="413">
        <f t="shared" si="198"/>
        <v>1</v>
      </c>
      <c r="AO1056" s="413"/>
      <c r="AP1056" s="413"/>
      <c r="AQ1056" s="413">
        <f t="shared" si="199"/>
        <v>1</v>
      </c>
      <c r="AR1056" s="414" t="str">
        <f>IF(A1056="","",VLOOKUP(A1056,'Base Sites'!A:B,2,FALSE))</f>
        <v>Valauto Hainaut</v>
      </c>
      <c r="AS1056" s="414" t="str">
        <f t="shared" si="200"/>
        <v>AUDI</v>
      </c>
      <c r="AT1056" s="413"/>
      <c r="AU1056" s="415" t="str">
        <f>IF(A1056="","",VLOOKUP(L1056,'Base Vendeurs'!A:B,2,FALSE))</f>
        <v>Valauto Hainaut AUDI</v>
      </c>
      <c r="AV1056" s="409">
        <f t="shared" si="201"/>
        <v>552.5</v>
      </c>
      <c r="AW1056" s="411">
        <f t="shared" si="202"/>
        <v>1.7880449855936974E-2</v>
      </c>
      <c r="AX1056" s="415" t="str">
        <f t="shared" si="203"/>
        <v>NON</v>
      </c>
      <c r="AY1056" s="231">
        <f>+MargesVN[[#This Row],[Total COM]]+MargesVN[[#This Row],[EXT GIE]]+MargesVN[[#This Row],[Forfait immat]]</f>
        <v>85.533600000000007</v>
      </c>
    </row>
    <row r="1057" spans="1:51" s="231" customFormat="1" ht="11.25" customHeight="1" x14ac:dyDescent="0.25">
      <c r="A1057" s="319">
        <v>15</v>
      </c>
      <c r="B1057" s="319" t="s">
        <v>163</v>
      </c>
      <c r="C1057" s="319" t="s">
        <v>257</v>
      </c>
      <c r="D1057" s="320">
        <v>46112</v>
      </c>
      <c r="E1057" s="321">
        <v>46107</v>
      </c>
      <c r="F1057" s="322"/>
      <c r="G1057" s="322"/>
      <c r="H1057" s="322"/>
      <c r="I1057" s="322"/>
      <c r="J1057" s="322"/>
      <c r="K1057" s="322">
        <v>0</v>
      </c>
      <c r="L1057" s="319" t="s">
        <v>424</v>
      </c>
      <c r="M1057" s="319">
        <v>516691</v>
      </c>
      <c r="N1057" s="319">
        <v>6691</v>
      </c>
      <c r="O1057" s="319" t="s">
        <v>2338</v>
      </c>
      <c r="P1057" s="323" t="s">
        <v>2339</v>
      </c>
      <c r="Q1057" s="319" t="s">
        <v>1247</v>
      </c>
      <c r="R1057" s="324">
        <v>38616.33</v>
      </c>
      <c r="S1057" s="324">
        <v>17266.669999999998</v>
      </c>
      <c r="T1057" s="325">
        <f t="shared" si="192"/>
        <v>55883</v>
      </c>
      <c r="U1057" s="326">
        <v>12</v>
      </c>
      <c r="V1057" s="324">
        <v>1147.6199999999999</v>
      </c>
      <c r="W1057" s="327">
        <v>108.33</v>
      </c>
      <c r="X1057" s="328"/>
      <c r="Y1057" s="327">
        <f t="shared" si="193"/>
        <v>1039.29</v>
      </c>
      <c r="Z1057" s="329">
        <f t="shared" si="194"/>
        <v>2.0536120108082957E-2</v>
      </c>
      <c r="AA1057" s="328">
        <v>0</v>
      </c>
      <c r="AB1057" s="327">
        <v>-2794.15</v>
      </c>
      <c r="AC1057" s="327"/>
      <c r="AD1057" s="327"/>
      <c r="AE1057" s="330">
        <v>7.0000000000000007E-2</v>
      </c>
      <c r="AF1057" s="330">
        <v>7.0000000000000007E-2</v>
      </c>
      <c r="AG1057" s="327">
        <f t="shared" si="195"/>
        <v>72.75030000000001</v>
      </c>
      <c r="AH1057" s="327"/>
      <c r="AI1057" s="327">
        <f t="shared" si="196"/>
        <v>72.75030000000001</v>
      </c>
      <c r="AJ1057" s="319" t="s">
        <v>164</v>
      </c>
      <c r="AK1057" s="319">
        <v>0</v>
      </c>
      <c r="AL1057" s="326">
        <v>50</v>
      </c>
      <c r="AM1057" s="331">
        <f t="shared" si="197"/>
        <v>1</v>
      </c>
      <c r="AN1057" s="331">
        <f t="shared" si="198"/>
        <v>1</v>
      </c>
      <c r="AO1057" s="331"/>
      <c r="AP1057" s="331"/>
      <c r="AQ1057" s="331">
        <f t="shared" si="199"/>
        <v>1</v>
      </c>
      <c r="AR1057" s="332" t="str">
        <f>IF(A1057="","",VLOOKUP(A1057,'Base Sites'!A:B,2,FALSE))</f>
        <v>Valauto Hainaut</v>
      </c>
      <c r="AS1057" s="332" t="str">
        <f t="shared" si="200"/>
        <v>AUDI</v>
      </c>
      <c r="AT1057" s="331"/>
      <c r="AU1057" s="333" t="str">
        <f>IF(A1057="","",VLOOKUP(L1057,'Base Vendeurs'!A:B,2,FALSE))</f>
        <v>Valauto Hainaut AUDI</v>
      </c>
      <c r="AV1057" s="327">
        <f t="shared" si="201"/>
        <v>1147.6199999999999</v>
      </c>
      <c r="AW1057" s="329">
        <f t="shared" si="202"/>
        <v>2.0536120108082957E-2</v>
      </c>
      <c r="AX1057" s="333" t="str">
        <f t="shared" si="203"/>
        <v>NON</v>
      </c>
      <c r="AY1057" s="231">
        <f>+MargesVN[[#This Row],[Total COM]]+MargesVN[[#This Row],[EXT GIE]]+MargesVN[[#This Row],[Forfait immat]]</f>
        <v>122.75030000000001</v>
      </c>
    </row>
    <row r="1058" spans="1:51" s="231" customFormat="1" ht="11.25" customHeight="1" x14ac:dyDescent="0.25">
      <c r="A1058" s="259">
        <v>15</v>
      </c>
      <c r="B1058" s="259" t="s">
        <v>163</v>
      </c>
      <c r="C1058" s="259" t="s">
        <v>257</v>
      </c>
      <c r="D1058" s="150">
        <v>46030</v>
      </c>
      <c r="E1058" s="260">
        <v>46030</v>
      </c>
      <c r="F1058" s="151"/>
      <c r="G1058" s="151"/>
      <c r="H1058" s="151"/>
      <c r="I1058" s="151"/>
      <c r="J1058" s="151"/>
      <c r="K1058" s="151"/>
      <c r="L1058" s="259" t="s">
        <v>356</v>
      </c>
      <c r="M1058" s="259">
        <v>516692</v>
      </c>
      <c r="N1058" s="259">
        <v>6692</v>
      </c>
      <c r="O1058" s="259" t="s">
        <v>693</v>
      </c>
      <c r="P1058" s="261" t="s">
        <v>694</v>
      </c>
      <c r="Q1058" s="259" t="s">
        <v>386</v>
      </c>
      <c r="R1058" s="152">
        <v>56600.33</v>
      </c>
      <c r="S1058" s="152">
        <v>5908.33</v>
      </c>
      <c r="T1058" s="153">
        <f t="shared" si="192"/>
        <v>62508.66</v>
      </c>
      <c r="U1058" s="154">
        <v>21</v>
      </c>
      <c r="V1058" s="152">
        <v>1358.51</v>
      </c>
      <c r="W1058" s="262">
        <v>108.33</v>
      </c>
      <c r="X1058" s="155"/>
      <c r="Y1058" s="262">
        <f t="shared" si="193"/>
        <v>1250.18</v>
      </c>
      <c r="Z1058" s="156">
        <f t="shared" si="194"/>
        <v>2.1733148654922374E-2</v>
      </c>
      <c r="AA1058" s="155">
        <v>0</v>
      </c>
      <c r="AB1058" s="262">
        <v>0</v>
      </c>
      <c r="AC1058" s="262"/>
      <c r="AD1058" s="262"/>
      <c r="AE1058" s="157">
        <v>0.1</v>
      </c>
      <c r="AF1058" s="157">
        <v>0.1</v>
      </c>
      <c r="AG1058" s="262">
        <f t="shared" si="195"/>
        <v>125.01800000000001</v>
      </c>
      <c r="AH1058" s="262"/>
      <c r="AI1058" s="262">
        <f t="shared" si="196"/>
        <v>125.01800000000001</v>
      </c>
      <c r="AJ1058" s="259" t="s">
        <v>164</v>
      </c>
      <c r="AK1058" s="259">
        <v>0</v>
      </c>
      <c r="AL1058" s="154">
        <v>20</v>
      </c>
      <c r="AM1058" s="263">
        <f t="shared" si="197"/>
        <v>1</v>
      </c>
      <c r="AN1058" s="263">
        <f t="shared" si="198"/>
        <v>1</v>
      </c>
      <c r="AO1058" s="263"/>
      <c r="AP1058" s="263"/>
      <c r="AQ1058" s="263">
        <f t="shared" si="199"/>
        <v>1</v>
      </c>
      <c r="AR1058" s="158" t="str">
        <f>IF(A1058="","",VLOOKUP(A1058,'Base Sites'!A:B,2,FALSE))</f>
        <v>Valauto Hainaut</v>
      </c>
      <c r="AS1058" s="158" t="str">
        <f t="shared" si="200"/>
        <v>AUDI</v>
      </c>
      <c r="AT1058" s="263"/>
      <c r="AU1058" s="264" t="str">
        <f>IF(A1058="","",VLOOKUP(L1058,'Base Vendeurs'!A:B,2,FALSE))</f>
        <v>Sociétés EST</v>
      </c>
      <c r="AV1058" s="251">
        <f t="shared" si="201"/>
        <v>1358.51</v>
      </c>
      <c r="AW1058" s="156">
        <f t="shared" si="202"/>
        <v>2.1733148654922374E-2</v>
      </c>
      <c r="AX1058" s="237" t="str">
        <f t="shared" si="203"/>
        <v>NON</v>
      </c>
      <c r="AY1058" s="231">
        <f>+MargesVN[[#This Row],[Total COM]]+MargesVN[[#This Row],[EXT GIE]]+MargesVN[[#This Row],[Forfait immat]]</f>
        <v>145.01800000000003</v>
      </c>
    </row>
    <row r="1059" spans="1:51" s="231" customFormat="1" ht="11.25" customHeight="1" x14ac:dyDescent="0.25">
      <c r="A1059" s="45">
        <v>15</v>
      </c>
      <c r="B1059" s="45" t="s">
        <v>163</v>
      </c>
      <c r="C1059" s="45" t="s">
        <v>257</v>
      </c>
      <c r="D1059" s="44">
        <v>46062</v>
      </c>
      <c r="E1059" s="65">
        <v>46062</v>
      </c>
      <c r="F1059" s="35"/>
      <c r="G1059" s="35"/>
      <c r="H1059" s="35"/>
      <c r="I1059" s="35"/>
      <c r="J1059" s="35"/>
      <c r="K1059" s="35">
        <v>0</v>
      </c>
      <c r="L1059" s="45" t="s">
        <v>75</v>
      </c>
      <c r="M1059" s="45">
        <v>516695</v>
      </c>
      <c r="N1059" s="45">
        <v>6695</v>
      </c>
      <c r="O1059" s="45" t="s">
        <v>1442</v>
      </c>
      <c r="P1059" s="66" t="s">
        <v>419</v>
      </c>
      <c r="Q1059" s="45" t="s">
        <v>386</v>
      </c>
      <c r="R1059" s="47">
        <v>61246.18</v>
      </c>
      <c r="S1059" s="47">
        <v>13325</v>
      </c>
      <c r="T1059" s="48">
        <f t="shared" si="192"/>
        <v>74571.179999999993</v>
      </c>
      <c r="U1059" s="49">
        <v>48</v>
      </c>
      <c r="V1059" s="47">
        <v>1600.27</v>
      </c>
      <c r="W1059" s="46">
        <v>108.33</v>
      </c>
      <c r="X1059" s="50"/>
      <c r="Y1059" s="46">
        <f t="shared" si="193"/>
        <v>1491.94</v>
      </c>
      <c r="Z1059" s="51">
        <f t="shared" si="194"/>
        <v>2.1459630919076246E-2</v>
      </c>
      <c r="AA1059" s="50">
        <v>0</v>
      </c>
      <c r="AB1059" s="46">
        <v>0</v>
      </c>
      <c r="AC1059" s="46"/>
      <c r="AD1059" s="46"/>
      <c r="AE1059" s="52">
        <v>7.0000000000000007E-2</v>
      </c>
      <c r="AF1059" s="52">
        <v>7.0000000000000007E-2</v>
      </c>
      <c r="AG1059" s="46">
        <f t="shared" si="195"/>
        <v>104.43580000000001</v>
      </c>
      <c r="AH1059" s="46"/>
      <c r="AI1059" s="46">
        <f t="shared" si="196"/>
        <v>104.43580000000001</v>
      </c>
      <c r="AJ1059" s="45" t="s">
        <v>164</v>
      </c>
      <c r="AK1059" s="45">
        <v>0</v>
      </c>
      <c r="AL1059" s="49" t="s">
        <v>293</v>
      </c>
      <c r="AM1059" s="238">
        <f t="shared" si="197"/>
        <v>1</v>
      </c>
      <c r="AN1059" s="238">
        <f t="shared" si="198"/>
        <v>1</v>
      </c>
      <c r="AO1059" s="238"/>
      <c r="AP1059" s="238"/>
      <c r="AQ1059" s="238">
        <f t="shared" si="199"/>
        <v>1</v>
      </c>
      <c r="AR1059" s="96" t="str">
        <f>IF(A1059="","",VLOOKUP(A1059,'Base Sites'!A:B,2,FALSE))</f>
        <v>Valauto Hainaut</v>
      </c>
      <c r="AS1059" s="96" t="str">
        <f t="shared" si="200"/>
        <v>AUDI</v>
      </c>
      <c r="AT1059" s="238"/>
      <c r="AU1059" s="231" t="str">
        <f>IF(A1059="","",VLOOKUP(L1059,'Base Vendeurs'!A:B,2,FALSE))</f>
        <v>Valauto Roncq VW</v>
      </c>
      <c r="AV1059" s="46">
        <f t="shared" si="201"/>
        <v>1600.27</v>
      </c>
      <c r="AW1059" s="51">
        <f t="shared" si="202"/>
        <v>2.1459630919076246E-2</v>
      </c>
      <c r="AX1059" s="231" t="str">
        <f t="shared" si="203"/>
        <v>NON</v>
      </c>
      <c r="AY1059" s="231">
        <f>+MargesVN[[#This Row],[Total COM]]+MargesVN[[#This Row],[EXT GIE]]+MargesVN[[#This Row],[Forfait immat]]</f>
        <v>104.43580000000001</v>
      </c>
    </row>
    <row r="1060" spans="1:51" s="231" customFormat="1" ht="11.25" customHeight="1" x14ac:dyDescent="0.25">
      <c r="A1060" s="259">
        <v>15</v>
      </c>
      <c r="B1060" s="259" t="s">
        <v>163</v>
      </c>
      <c r="C1060" s="259" t="s">
        <v>257</v>
      </c>
      <c r="D1060" s="150">
        <v>46034</v>
      </c>
      <c r="E1060" s="260">
        <v>46034</v>
      </c>
      <c r="F1060" s="151"/>
      <c r="G1060" s="151"/>
      <c r="H1060" s="151"/>
      <c r="I1060" s="151"/>
      <c r="J1060" s="151"/>
      <c r="K1060" s="151">
        <v>0</v>
      </c>
      <c r="L1060" s="259" t="s">
        <v>356</v>
      </c>
      <c r="M1060" s="259">
        <v>516696</v>
      </c>
      <c r="N1060" s="259">
        <v>6696</v>
      </c>
      <c r="O1060" s="259" t="s">
        <v>697</v>
      </c>
      <c r="P1060" s="261" t="s">
        <v>454</v>
      </c>
      <c r="Q1060" s="259" t="s">
        <v>386</v>
      </c>
      <c r="R1060" s="152">
        <v>56845.33</v>
      </c>
      <c r="S1060" s="152">
        <v>5908.33</v>
      </c>
      <c r="T1060" s="153">
        <f t="shared" si="192"/>
        <v>62753.66</v>
      </c>
      <c r="U1060" s="154">
        <v>25</v>
      </c>
      <c r="V1060" s="152">
        <v>1603.51</v>
      </c>
      <c r="W1060" s="262">
        <v>108.33</v>
      </c>
      <c r="X1060" s="155"/>
      <c r="Y1060" s="262">
        <f t="shared" si="193"/>
        <v>1495.18</v>
      </c>
      <c r="Z1060" s="156">
        <f t="shared" si="194"/>
        <v>2.5552453832971653E-2</v>
      </c>
      <c r="AA1060" s="155">
        <v>0</v>
      </c>
      <c r="AB1060" s="262">
        <v>0</v>
      </c>
      <c r="AC1060" s="262"/>
      <c r="AD1060" s="262"/>
      <c r="AE1060" s="157">
        <v>0.1</v>
      </c>
      <c r="AF1060" s="157">
        <v>0.1</v>
      </c>
      <c r="AG1060" s="262">
        <f t="shared" si="195"/>
        <v>149.518</v>
      </c>
      <c r="AH1060" s="262"/>
      <c r="AI1060" s="262">
        <f t="shared" si="196"/>
        <v>149.518</v>
      </c>
      <c r="AJ1060" s="259" t="s">
        <v>164</v>
      </c>
      <c r="AK1060" s="259">
        <v>0</v>
      </c>
      <c r="AL1060" s="154">
        <v>20</v>
      </c>
      <c r="AM1060" s="263">
        <f t="shared" si="197"/>
        <v>1</v>
      </c>
      <c r="AN1060" s="263">
        <f t="shared" si="198"/>
        <v>1</v>
      </c>
      <c r="AO1060" s="263"/>
      <c r="AP1060" s="263"/>
      <c r="AQ1060" s="263">
        <f t="shared" si="199"/>
        <v>1</v>
      </c>
      <c r="AR1060" s="158" t="str">
        <f>IF(A1060="","",VLOOKUP(A1060,'Base Sites'!A:B,2,FALSE))</f>
        <v>Valauto Hainaut</v>
      </c>
      <c r="AS1060" s="158" t="str">
        <f t="shared" si="200"/>
        <v>AUDI</v>
      </c>
      <c r="AT1060" s="263"/>
      <c r="AU1060" s="264" t="str">
        <f>IF(A1060="","",VLOOKUP(L1060,'Base Vendeurs'!A:B,2,FALSE))</f>
        <v>Sociétés EST</v>
      </c>
      <c r="AV1060" s="251">
        <f t="shared" si="201"/>
        <v>1603.51</v>
      </c>
      <c r="AW1060" s="156">
        <f t="shared" si="202"/>
        <v>2.5552453832971653E-2</v>
      </c>
      <c r="AX1060" s="237" t="str">
        <f t="shared" si="203"/>
        <v>NON</v>
      </c>
      <c r="AY1060" s="231">
        <f>+MargesVN[[#This Row],[Total COM]]+MargesVN[[#This Row],[EXT GIE]]+MargesVN[[#This Row],[Forfait immat]]</f>
        <v>169.518</v>
      </c>
    </row>
    <row r="1061" spans="1:51" s="231" customFormat="1" ht="11.25" customHeight="1" x14ac:dyDescent="0.25">
      <c r="A1061" s="354">
        <v>15</v>
      </c>
      <c r="B1061" s="354" t="s">
        <v>185</v>
      </c>
      <c r="C1061" s="354" t="s">
        <v>257</v>
      </c>
      <c r="D1061" s="355">
        <v>46128</v>
      </c>
      <c r="E1061" s="356">
        <v>46126</v>
      </c>
      <c r="F1061" s="357" t="s">
        <v>165</v>
      </c>
      <c r="G1061" s="357"/>
      <c r="H1061" s="357"/>
      <c r="I1061" s="357"/>
      <c r="J1061" s="357"/>
      <c r="K1061" s="357"/>
      <c r="L1061" s="354" t="s">
        <v>33</v>
      </c>
      <c r="M1061" s="354">
        <v>516697</v>
      </c>
      <c r="N1061" s="354">
        <v>6697</v>
      </c>
      <c r="O1061" s="354" t="s">
        <v>3181</v>
      </c>
      <c r="P1061" s="358" t="s">
        <v>65</v>
      </c>
      <c r="Q1061" s="354" t="s">
        <v>1247</v>
      </c>
      <c r="R1061" s="359">
        <v>38616.33</v>
      </c>
      <c r="S1061" s="359">
        <v>2608.34</v>
      </c>
      <c r="T1061" s="360">
        <f t="shared" si="192"/>
        <v>41224.67</v>
      </c>
      <c r="U1061" s="361">
        <v>29</v>
      </c>
      <c r="V1061" s="359">
        <v>1345.07</v>
      </c>
      <c r="W1061" s="362">
        <v>108.33</v>
      </c>
      <c r="X1061" s="363"/>
      <c r="Y1061" s="362">
        <f t="shared" si="193"/>
        <v>1236.74</v>
      </c>
      <c r="Z1061" s="364">
        <f t="shared" si="194"/>
        <v>3.2627793018112701E-2</v>
      </c>
      <c r="AA1061" s="363">
        <v>0</v>
      </c>
      <c r="AB1061" s="362">
        <v>0</v>
      </c>
      <c r="AC1061" s="362"/>
      <c r="AD1061" s="362" t="s">
        <v>230</v>
      </c>
      <c r="AE1061" s="365"/>
      <c r="AF1061" s="365">
        <v>0</v>
      </c>
      <c r="AG1061" s="362">
        <f t="shared" si="195"/>
        <v>0</v>
      </c>
      <c r="AH1061" s="362"/>
      <c r="AI1061" s="362">
        <f t="shared" si="196"/>
        <v>0</v>
      </c>
      <c r="AJ1061" s="354" t="s">
        <v>149</v>
      </c>
      <c r="AK1061" s="354">
        <v>0</v>
      </c>
      <c r="AL1061" s="361" t="s">
        <v>293</v>
      </c>
      <c r="AM1061" s="366">
        <f t="shared" si="197"/>
        <v>1</v>
      </c>
      <c r="AN1061" s="366">
        <f t="shared" si="198"/>
        <v>1</v>
      </c>
      <c r="AO1061" s="366"/>
      <c r="AP1061" s="366"/>
      <c r="AQ1061" s="366">
        <f t="shared" si="199"/>
        <v>1</v>
      </c>
      <c r="AR1061" s="367" t="str">
        <f>IF(A1061="","",VLOOKUP(A1061,'Base Sites'!A:B,2,FALSE))</f>
        <v>Valauto Hainaut</v>
      </c>
      <c r="AS1061" s="367" t="str">
        <f t="shared" si="200"/>
        <v>AUDI</v>
      </c>
      <c r="AT1061" s="366"/>
      <c r="AU1061" s="368" t="str">
        <f>IF(A1061="","",VLOOKUP(L1061,'Base Vendeurs'!A:B,2,FALSE))</f>
        <v>Sociétés NORD</v>
      </c>
      <c r="AV1061" s="362">
        <f t="shared" si="201"/>
        <v>1345.07</v>
      </c>
      <c r="AW1061" s="364">
        <f t="shared" si="202"/>
        <v>3.2627793018112701E-2</v>
      </c>
      <c r="AX1061" s="368" t="str">
        <f t="shared" si="203"/>
        <v>NON</v>
      </c>
      <c r="AY1061" s="231">
        <f>+MargesVN[[#This Row],[Total COM]]+MargesVN[[#This Row],[EXT GIE]]+MargesVN[[#This Row],[Forfait immat]]</f>
        <v>0</v>
      </c>
    </row>
    <row r="1062" spans="1:51" s="231" customFormat="1" ht="11.25" customHeight="1" x14ac:dyDescent="0.25">
      <c r="A1062" s="319">
        <v>15</v>
      </c>
      <c r="B1062" s="319" t="s">
        <v>163</v>
      </c>
      <c r="C1062" s="319" t="s">
        <v>257</v>
      </c>
      <c r="D1062" s="320">
        <v>46112</v>
      </c>
      <c r="E1062" s="321">
        <v>46112</v>
      </c>
      <c r="F1062" s="322"/>
      <c r="G1062" s="322"/>
      <c r="H1062" s="322"/>
      <c r="I1062" s="322"/>
      <c r="J1062" s="322"/>
      <c r="K1062" s="322">
        <v>0</v>
      </c>
      <c r="L1062" s="319" t="s">
        <v>424</v>
      </c>
      <c r="M1062" s="319">
        <v>516699</v>
      </c>
      <c r="N1062" s="319">
        <v>6699</v>
      </c>
      <c r="O1062" s="319" t="s">
        <v>2336</v>
      </c>
      <c r="P1062" s="323" t="s">
        <v>2337</v>
      </c>
      <c r="Q1062" s="319" t="s">
        <v>1247</v>
      </c>
      <c r="R1062" s="324">
        <v>38616.33</v>
      </c>
      <c r="S1062" s="324">
        <v>1600</v>
      </c>
      <c r="T1062" s="325">
        <f t="shared" si="192"/>
        <v>40216.33</v>
      </c>
      <c r="U1062" s="326">
        <v>12</v>
      </c>
      <c r="V1062" s="324">
        <v>450.87</v>
      </c>
      <c r="W1062" s="327">
        <v>108.33</v>
      </c>
      <c r="X1062" s="328"/>
      <c r="Y1062" s="327">
        <f t="shared" si="193"/>
        <v>342.54</v>
      </c>
      <c r="Z1062" s="329">
        <f t="shared" si="194"/>
        <v>1.1211117473921662E-2</v>
      </c>
      <c r="AA1062" s="328">
        <v>0</v>
      </c>
      <c r="AB1062" s="327">
        <v>-2010.82</v>
      </c>
      <c r="AC1062" s="327"/>
      <c r="AD1062" s="327"/>
      <c r="AE1062" s="330">
        <v>7.0000000000000007E-2</v>
      </c>
      <c r="AF1062" s="330">
        <v>7.0000000000000007E-2</v>
      </c>
      <c r="AG1062" s="327">
        <f t="shared" si="195"/>
        <v>23.977800000000002</v>
      </c>
      <c r="AH1062" s="327"/>
      <c r="AI1062" s="327">
        <f t="shared" si="196"/>
        <v>23.977800000000002</v>
      </c>
      <c r="AJ1062" s="319" t="s">
        <v>164</v>
      </c>
      <c r="AK1062" s="319">
        <v>0</v>
      </c>
      <c r="AL1062" s="326"/>
      <c r="AM1062" s="331">
        <f t="shared" si="197"/>
        <v>0</v>
      </c>
      <c r="AN1062" s="331">
        <f t="shared" si="198"/>
        <v>1</v>
      </c>
      <c r="AO1062" s="331"/>
      <c r="AP1062" s="331"/>
      <c r="AQ1062" s="331">
        <f t="shared" si="199"/>
        <v>0</v>
      </c>
      <c r="AR1062" s="332" t="str">
        <f>IF(A1062="","",VLOOKUP(A1062,'Base Sites'!A:B,2,FALSE))</f>
        <v>Valauto Hainaut</v>
      </c>
      <c r="AS1062" s="332" t="str">
        <f t="shared" si="200"/>
        <v>AUDI</v>
      </c>
      <c r="AT1062" s="331"/>
      <c r="AU1062" s="333" t="str">
        <f>IF(A1062="","",VLOOKUP(L1062,'Base Vendeurs'!A:B,2,FALSE))</f>
        <v>Valauto Hainaut AUDI</v>
      </c>
      <c r="AV1062" s="327">
        <f t="shared" si="201"/>
        <v>450.87</v>
      </c>
      <c r="AW1062" s="329">
        <f t="shared" si="202"/>
        <v>1.1211117473921662E-2</v>
      </c>
      <c r="AX1062" s="333" t="str">
        <f t="shared" si="203"/>
        <v>NON</v>
      </c>
      <c r="AY1062" s="231">
        <f>+MargesVN[[#This Row],[Total COM]]+MargesVN[[#This Row],[EXT GIE]]+MargesVN[[#This Row],[Forfait immat]]</f>
        <v>23.977800000000002</v>
      </c>
    </row>
    <row r="1063" spans="1:51" s="231" customFormat="1" ht="11.25" customHeight="1" x14ac:dyDescent="0.25">
      <c r="A1063" s="401">
        <v>15</v>
      </c>
      <c r="B1063" s="401" t="s">
        <v>163</v>
      </c>
      <c r="C1063" s="401" t="s">
        <v>257</v>
      </c>
      <c r="D1063" s="402">
        <v>46164</v>
      </c>
      <c r="E1063" s="403">
        <v>46167</v>
      </c>
      <c r="F1063" s="404"/>
      <c r="G1063" s="404"/>
      <c r="H1063" s="404"/>
      <c r="I1063" s="404"/>
      <c r="J1063" s="404"/>
      <c r="K1063" s="404"/>
      <c r="L1063" s="401" t="s">
        <v>259</v>
      </c>
      <c r="M1063" s="401">
        <v>516700</v>
      </c>
      <c r="N1063" s="401">
        <v>6700</v>
      </c>
      <c r="O1063" s="401" t="s">
        <v>3962</v>
      </c>
      <c r="P1063" s="405" t="s">
        <v>3963</v>
      </c>
      <c r="Q1063" s="401" t="s">
        <v>267</v>
      </c>
      <c r="R1063" s="406">
        <v>57708.67</v>
      </c>
      <c r="S1063" s="406">
        <v>18366.66</v>
      </c>
      <c r="T1063" s="407">
        <f t="shared" si="192"/>
        <v>76075.33</v>
      </c>
      <c r="U1063" s="408">
        <v>28</v>
      </c>
      <c r="V1063" s="406">
        <v>3048.24</v>
      </c>
      <c r="W1063" s="409">
        <v>108.33</v>
      </c>
      <c r="X1063" s="410"/>
      <c r="Y1063" s="409">
        <f t="shared" si="193"/>
        <v>2939.91</v>
      </c>
      <c r="Z1063" s="411">
        <f t="shared" si="194"/>
        <v>4.0068705584320172E-2</v>
      </c>
      <c r="AA1063" s="410">
        <v>0</v>
      </c>
      <c r="AB1063" s="409">
        <v>-3043.01</v>
      </c>
      <c r="AC1063" s="409"/>
      <c r="AD1063" s="409"/>
      <c r="AE1063" s="412">
        <v>7.0000000000000007E-2</v>
      </c>
      <c r="AF1063" s="412">
        <v>7.0000000000000007E-2</v>
      </c>
      <c r="AG1063" s="409">
        <f t="shared" si="195"/>
        <v>205.7937</v>
      </c>
      <c r="AH1063" s="409"/>
      <c r="AI1063" s="409">
        <f t="shared" si="196"/>
        <v>205.7937</v>
      </c>
      <c r="AJ1063" s="401" t="s">
        <v>149</v>
      </c>
      <c r="AK1063" s="401">
        <v>0</v>
      </c>
      <c r="AL1063" s="408">
        <v>100</v>
      </c>
      <c r="AM1063" s="413">
        <f t="shared" si="197"/>
        <v>1</v>
      </c>
      <c r="AN1063" s="413">
        <f t="shared" si="198"/>
        <v>1</v>
      </c>
      <c r="AO1063" s="413"/>
      <c r="AP1063" s="413"/>
      <c r="AQ1063" s="413">
        <f t="shared" si="199"/>
        <v>1</v>
      </c>
      <c r="AR1063" s="414" t="str">
        <f>IF(A1063="","",VLOOKUP(A1063,'Base Sites'!A:B,2,FALSE))</f>
        <v>Valauto Hainaut</v>
      </c>
      <c r="AS1063" s="414" t="str">
        <f t="shared" si="200"/>
        <v>AUDI</v>
      </c>
      <c r="AT1063" s="413"/>
      <c r="AU1063" s="415" t="str">
        <f>IF(A1063="","",VLOOKUP(L1063,'Base Vendeurs'!A:B,2,FALSE))</f>
        <v>Valauto Hainaut AUDI</v>
      </c>
      <c r="AV1063" s="409">
        <f t="shared" si="201"/>
        <v>3048.24</v>
      </c>
      <c r="AW1063" s="411">
        <f t="shared" si="202"/>
        <v>4.0068705584320172E-2</v>
      </c>
      <c r="AX1063" s="415" t="str">
        <f t="shared" si="203"/>
        <v>NON</v>
      </c>
      <c r="AY1063" s="231">
        <f>+MargesVN[[#This Row],[Total COM]]+MargesVN[[#This Row],[EXT GIE]]+MargesVN[[#This Row],[Forfait immat]]</f>
        <v>305.7937</v>
      </c>
    </row>
    <row r="1064" spans="1:51" s="231" customFormat="1" ht="11.25" customHeight="1" x14ac:dyDescent="0.25">
      <c r="A1064" s="319">
        <v>15</v>
      </c>
      <c r="B1064" s="319" t="s">
        <v>163</v>
      </c>
      <c r="C1064" s="319" t="s">
        <v>257</v>
      </c>
      <c r="D1064" s="320">
        <v>46084</v>
      </c>
      <c r="E1064" s="321">
        <v>46083</v>
      </c>
      <c r="F1064" s="322"/>
      <c r="G1064" s="322"/>
      <c r="H1064" s="322"/>
      <c r="I1064" s="322"/>
      <c r="J1064" s="322"/>
      <c r="K1064" s="322">
        <v>0</v>
      </c>
      <c r="L1064" s="319" t="s">
        <v>75</v>
      </c>
      <c r="M1064" s="319">
        <v>516701</v>
      </c>
      <c r="N1064" s="319">
        <v>6701</v>
      </c>
      <c r="O1064" s="319" t="s">
        <v>1977</v>
      </c>
      <c r="P1064" s="323" t="s">
        <v>419</v>
      </c>
      <c r="Q1064" s="319" t="s">
        <v>2365</v>
      </c>
      <c r="R1064" s="324">
        <v>63106.83</v>
      </c>
      <c r="S1064" s="324">
        <v>22347.67</v>
      </c>
      <c r="T1064" s="325">
        <f t="shared" si="192"/>
        <v>85454.5</v>
      </c>
      <c r="U1064" s="326">
        <v>16</v>
      </c>
      <c r="V1064" s="324">
        <v>1581.84</v>
      </c>
      <c r="W1064" s="327">
        <v>108.33</v>
      </c>
      <c r="X1064" s="328"/>
      <c r="Y1064" s="327">
        <f t="shared" si="193"/>
        <v>1473.51</v>
      </c>
      <c r="Z1064" s="329">
        <f t="shared" si="194"/>
        <v>1.8510903463246523E-2</v>
      </c>
      <c r="AA1064" s="328">
        <v>0</v>
      </c>
      <c r="AB1064" s="327">
        <v>0</v>
      </c>
      <c r="AC1064" s="327"/>
      <c r="AD1064" s="327"/>
      <c r="AE1064" s="330">
        <v>7.0000000000000007E-2</v>
      </c>
      <c r="AF1064" s="330">
        <v>7.0000000000000007E-2</v>
      </c>
      <c r="AG1064" s="327">
        <f t="shared" si="195"/>
        <v>103.14570000000001</v>
      </c>
      <c r="AH1064" s="327"/>
      <c r="AI1064" s="327">
        <f t="shared" si="196"/>
        <v>103.14570000000001</v>
      </c>
      <c r="AJ1064" s="319" t="s">
        <v>164</v>
      </c>
      <c r="AK1064" s="319">
        <v>0</v>
      </c>
      <c r="AL1064" s="326"/>
      <c r="AM1064" s="331">
        <f t="shared" si="197"/>
        <v>0</v>
      </c>
      <c r="AN1064" s="331">
        <f t="shared" si="198"/>
        <v>1</v>
      </c>
      <c r="AO1064" s="331"/>
      <c r="AP1064" s="331"/>
      <c r="AQ1064" s="331">
        <f t="shared" si="199"/>
        <v>0</v>
      </c>
      <c r="AR1064" s="332" t="str">
        <f>IF(A1064="","",VLOOKUP(A1064,'Base Sites'!A:B,2,FALSE))</f>
        <v>Valauto Hainaut</v>
      </c>
      <c r="AS1064" s="332" t="str">
        <f t="shared" si="200"/>
        <v>AUDI</v>
      </c>
      <c r="AT1064" s="331"/>
      <c r="AU1064" s="333" t="str">
        <f>IF(A1064="","",VLOOKUP(L1064,'Base Vendeurs'!A:B,2,FALSE))</f>
        <v>Valauto Roncq VW</v>
      </c>
      <c r="AV1064" s="327">
        <f t="shared" si="201"/>
        <v>1581.84</v>
      </c>
      <c r="AW1064" s="329">
        <f t="shared" si="202"/>
        <v>1.8510903463246523E-2</v>
      </c>
      <c r="AX1064" s="333" t="str">
        <f t="shared" si="203"/>
        <v>NON</v>
      </c>
      <c r="AY1064" s="231">
        <f>+MargesVN[[#This Row],[Total COM]]+MargesVN[[#This Row],[EXT GIE]]+MargesVN[[#This Row],[Forfait immat]]</f>
        <v>103.14570000000001</v>
      </c>
    </row>
    <row r="1065" spans="1:51" s="231" customFormat="1" ht="11.25" customHeight="1" x14ac:dyDescent="0.25">
      <c r="A1065" s="319">
        <v>15</v>
      </c>
      <c r="B1065" s="319" t="s">
        <v>163</v>
      </c>
      <c r="C1065" s="319" t="s">
        <v>257</v>
      </c>
      <c r="D1065" s="320">
        <v>46094</v>
      </c>
      <c r="E1065" s="321">
        <v>46097</v>
      </c>
      <c r="F1065" s="322"/>
      <c r="G1065" s="322"/>
      <c r="H1065" s="322"/>
      <c r="I1065" s="322"/>
      <c r="J1065" s="322"/>
      <c r="K1065" s="322">
        <v>0</v>
      </c>
      <c r="L1065" s="319" t="s">
        <v>426</v>
      </c>
      <c r="M1065" s="319">
        <v>516702</v>
      </c>
      <c r="N1065" s="319">
        <v>6702</v>
      </c>
      <c r="O1065" s="319" t="s">
        <v>2344</v>
      </c>
      <c r="P1065" s="323" t="s">
        <v>2345</v>
      </c>
      <c r="Q1065" s="319" t="s">
        <v>1247</v>
      </c>
      <c r="R1065" s="324">
        <v>38616.33</v>
      </c>
      <c r="S1065" s="324">
        <v>2600</v>
      </c>
      <c r="T1065" s="325">
        <f t="shared" si="192"/>
        <v>41216.33</v>
      </c>
      <c r="U1065" s="326">
        <v>3</v>
      </c>
      <c r="V1065" s="324">
        <v>1756.98</v>
      </c>
      <c r="W1065" s="327">
        <v>108.33</v>
      </c>
      <c r="X1065" s="328"/>
      <c r="Y1065" s="327">
        <f t="shared" si="193"/>
        <v>1648.65</v>
      </c>
      <c r="Z1065" s="329">
        <f t="shared" si="194"/>
        <v>4.2628249531193096E-2</v>
      </c>
      <c r="AA1065" s="328">
        <v>0</v>
      </c>
      <c r="AB1065" s="327">
        <v>0</v>
      </c>
      <c r="AC1065" s="327"/>
      <c r="AD1065" s="327"/>
      <c r="AE1065" s="330">
        <v>7.0000000000000007E-2</v>
      </c>
      <c r="AF1065" s="330">
        <v>7.0000000000000007E-2</v>
      </c>
      <c r="AG1065" s="327">
        <f t="shared" si="195"/>
        <v>115.40550000000002</v>
      </c>
      <c r="AH1065" s="327"/>
      <c r="AI1065" s="327">
        <f t="shared" si="196"/>
        <v>115.40550000000002</v>
      </c>
      <c r="AJ1065" s="319" t="s">
        <v>164</v>
      </c>
      <c r="AK1065" s="319">
        <v>0</v>
      </c>
      <c r="AL1065" s="326"/>
      <c r="AM1065" s="331">
        <f t="shared" si="197"/>
        <v>0</v>
      </c>
      <c r="AN1065" s="331">
        <f t="shared" si="198"/>
        <v>1</v>
      </c>
      <c r="AO1065" s="331"/>
      <c r="AP1065" s="331"/>
      <c r="AQ1065" s="331">
        <f t="shared" si="199"/>
        <v>0</v>
      </c>
      <c r="AR1065" s="332" t="str">
        <f>IF(A1065="","",VLOOKUP(A1065,'Base Sites'!A:B,2,FALSE))</f>
        <v>Valauto Hainaut</v>
      </c>
      <c r="AS1065" s="332" t="str">
        <f t="shared" si="200"/>
        <v>AUDI</v>
      </c>
      <c r="AT1065" s="331"/>
      <c r="AU1065" s="333" t="str">
        <f>IF(A1065="","",VLOOKUP(L1065,'Base Vendeurs'!A:B,2,FALSE))</f>
        <v>Valauto Hainaut AUDI</v>
      </c>
      <c r="AV1065" s="327">
        <f t="shared" si="201"/>
        <v>1756.98</v>
      </c>
      <c r="AW1065" s="329">
        <f t="shared" si="202"/>
        <v>4.2628249531193096E-2</v>
      </c>
      <c r="AX1065" s="333" t="str">
        <f t="shared" si="203"/>
        <v>NON</v>
      </c>
      <c r="AY1065" s="231">
        <f>+MargesVN[[#This Row],[Total COM]]+MargesVN[[#This Row],[EXT GIE]]+MargesVN[[#This Row],[Forfait immat]]</f>
        <v>115.40550000000002</v>
      </c>
    </row>
    <row r="1066" spans="1:51" s="231" customFormat="1" ht="11.25" customHeight="1" x14ac:dyDescent="0.25">
      <c r="A1066" s="354">
        <v>15</v>
      </c>
      <c r="B1066" s="354" t="s">
        <v>163</v>
      </c>
      <c r="C1066" s="354" t="s">
        <v>257</v>
      </c>
      <c r="D1066" s="355">
        <v>46141</v>
      </c>
      <c r="E1066" s="356">
        <v>46141</v>
      </c>
      <c r="F1066" s="357"/>
      <c r="G1066" s="357"/>
      <c r="H1066" s="357"/>
      <c r="I1066" s="357"/>
      <c r="J1066" s="357"/>
      <c r="K1066" s="357">
        <v>0</v>
      </c>
      <c r="L1066" s="354" t="s">
        <v>426</v>
      </c>
      <c r="M1066" s="354">
        <v>516703</v>
      </c>
      <c r="N1066" s="354">
        <v>6703</v>
      </c>
      <c r="O1066" s="354" t="s">
        <v>3196</v>
      </c>
      <c r="P1066" s="358" t="s">
        <v>3197</v>
      </c>
      <c r="Q1066" s="354" t="s">
        <v>267</v>
      </c>
      <c r="R1066" s="359">
        <v>57750.33</v>
      </c>
      <c r="S1066" s="359">
        <v>18076.669999999998</v>
      </c>
      <c r="T1066" s="360">
        <f t="shared" ref="T1066:T1129" si="204">+R1066+S1066</f>
        <v>75827</v>
      </c>
      <c r="U1066" s="361">
        <v>12</v>
      </c>
      <c r="V1066" s="359">
        <v>3436.96</v>
      </c>
      <c r="W1066" s="362">
        <v>108.33</v>
      </c>
      <c r="X1066" s="363"/>
      <c r="Y1066" s="362">
        <f t="shared" ref="Y1066:Y1129" si="205">+V1066-W1066+X1066</f>
        <v>3328.63</v>
      </c>
      <c r="Z1066" s="364">
        <f t="shared" ref="Z1066:Z1129" si="206">(V1066+X1066)/T1066</f>
        <v>4.5326334946654889E-2</v>
      </c>
      <c r="AA1066" s="363">
        <v>0</v>
      </c>
      <c r="AB1066" s="362">
        <v>-4168.1899999999996</v>
      </c>
      <c r="AC1066" s="362"/>
      <c r="AD1066" s="362"/>
      <c r="AE1066" s="365">
        <v>7.0000000000000007E-2</v>
      </c>
      <c r="AF1066" s="365">
        <v>7.0000000000000007E-2</v>
      </c>
      <c r="AG1066" s="362">
        <f t="shared" ref="AG1066:AG1129" si="207">+Y1066*AE1066</f>
        <v>233.00410000000002</v>
      </c>
      <c r="AH1066" s="362"/>
      <c r="AI1066" s="362">
        <f t="shared" ref="AI1066:AI1129" si="208">+AG1066+AH1066</f>
        <v>233.00410000000002</v>
      </c>
      <c r="AJ1066" s="354" t="s">
        <v>149</v>
      </c>
      <c r="AK1066" s="354"/>
      <c r="AL1066" s="361">
        <v>50</v>
      </c>
      <c r="AM1066" s="366">
        <f t="shared" ref="AM1066:AM1129" si="209">IF(AL1066&gt;0,100%,0%)</f>
        <v>1</v>
      </c>
      <c r="AN1066" s="366">
        <f t="shared" ref="AN1066:AN1129" si="210">IF(A1066&gt;0,1,"")</f>
        <v>1</v>
      </c>
      <c r="AO1066" s="366"/>
      <c r="AP1066" s="366"/>
      <c r="AQ1066" s="366">
        <f t="shared" ref="AQ1066:AQ1129" si="211">IF(AN1066="","",+AM1066/AN1066)</f>
        <v>1</v>
      </c>
      <c r="AR1066" s="367" t="str">
        <f>IF(A1066="","",VLOOKUP(A1066,'Base Sites'!A:B,2,FALSE))</f>
        <v>Valauto Hainaut</v>
      </c>
      <c r="AS1066" s="367" t="str">
        <f t="shared" ref="AS1066:AS1129" si="212">IF(C1066="VW","VOLKSWAGEN",IF(C1066="SE","SEAT",IF(C1066="NI","NISSAN",IF(C1066="HY","HYUNDAI",IF(C1066="VU","VUL",IF(C1066="sk","SKODA",IF(C1066="ltsk","SKODA",IF(C1066="CUPRA","CUPRA",IF(C1066="AUDI","AUDI","")))))))))</f>
        <v>AUDI</v>
      </c>
      <c r="AT1066" s="366"/>
      <c r="AU1066" s="368" t="str">
        <f>IF(A1066="","",VLOOKUP(L1066,'Base Vendeurs'!A:B,2,FALSE))</f>
        <v>Valauto Hainaut AUDI</v>
      </c>
      <c r="AV1066" s="362">
        <f t="shared" ref="AV1066:AV1129" si="213">+V1066+AO1066</f>
        <v>3436.96</v>
      </c>
      <c r="AW1066" s="364">
        <f t="shared" ref="AW1066:AW1129" si="214">IF(A1066="","",+AV1066/T1066)</f>
        <v>4.5326334946654889E-2</v>
      </c>
      <c r="AX1066" s="368" t="str">
        <f t="shared" ref="AX1066:AX1129" si="215">IF(AV1066&lt;0,"OUI","NON")</f>
        <v>NON</v>
      </c>
      <c r="AY1066" s="231">
        <f>+MargesVN[[#This Row],[Total COM]]+MargesVN[[#This Row],[EXT GIE]]+MargesVN[[#This Row],[Forfait immat]]</f>
        <v>283.00409999999999</v>
      </c>
    </row>
    <row r="1067" spans="1:51" s="231" customFormat="1" ht="11.25" customHeight="1" x14ac:dyDescent="0.25">
      <c r="A1067" s="431">
        <v>15</v>
      </c>
      <c r="B1067" s="431" t="s">
        <v>163</v>
      </c>
      <c r="C1067" s="431" t="s">
        <v>257</v>
      </c>
      <c r="D1067" s="432">
        <v>46181</v>
      </c>
      <c r="E1067" s="433">
        <v>46168</v>
      </c>
      <c r="F1067" s="434"/>
      <c r="G1067" s="434"/>
      <c r="H1067" s="434"/>
      <c r="I1067" s="434"/>
      <c r="J1067" s="434"/>
      <c r="K1067" s="434">
        <v>0</v>
      </c>
      <c r="L1067" s="431" t="s">
        <v>356</v>
      </c>
      <c r="M1067" s="431">
        <v>516704</v>
      </c>
      <c r="N1067" s="431">
        <v>6704</v>
      </c>
      <c r="O1067" s="431" t="s">
        <v>4755</v>
      </c>
      <c r="P1067" s="435" t="s">
        <v>65</v>
      </c>
      <c r="Q1067" s="431" t="s">
        <v>1247</v>
      </c>
      <c r="R1067" s="436">
        <v>38616.33</v>
      </c>
      <c r="S1067" s="436">
        <v>0</v>
      </c>
      <c r="T1067" s="437">
        <f t="shared" si="204"/>
        <v>38616.33</v>
      </c>
      <c r="U1067" s="438">
        <v>82</v>
      </c>
      <c r="V1067" s="436">
        <v>1652.59</v>
      </c>
      <c r="W1067" s="439">
        <v>108.33</v>
      </c>
      <c r="X1067" s="440"/>
      <c r="Y1067" s="439">
        <f t="shared" si="205"/>
        <v>1544.26</v>
      </c>
      <c r="Z1067" s="441">
        <f t="shared" si="206"/>
        <v>4.2795107665591213E-2</v>
      </c>
      <c r="AA1067" s="440">
        <v>-7336.71</v>
      </c>
      <c r="AB1067" s="439">
        <v>2703.53</v>
      </c>
      <c r="AC1067" s="439"/>
      <c r="AD1067" s="439"/>
      <c r="AE1067" s="442">
        <v>0.1</v>
      </c>
      <c r="AF1067" s="442">
        <v>0.1</v>
      </c>
      <c r="AG1067" s="439">
        <f t="shared" si="207"/>
        <v>154.42600000000002</v>
      </c>
      <c r="AH1067" s="439"/>
      <c r="AI1067" s="439">
        <f t="shared" si="208"/>
        <v>154.42600000000002</v>
      </c>
      <c r="AJ1067" s="431" t="s">
        <v>149</v>
      </c>
      <c r="AK1067" s="431">
        <v>0</v>
      </c>
      <c r="AL1067" s="438"/>
      <c r="AM1067" s="443">
        <f t="shared" si="209"/>
        <v>0</v>
      </c>
      <c r="AN1067" s="443">
        <f t="shared" si="210"/>
        <v>1</v>
      </c>
      <c r="AO1067" s="443"/>
      <c r="AP1067" s="443"/>
      <c r="AQ1067" s="443">
        <f t="shared" si="211"/>
        <v>0</v>
      </c>
      <c r="AR1067" s="444" t="str">
        <f>IF(A1067="","",VLOOKUP(A1067,'Base Sites'!A:B,2,FALSE))</f>
        <v>Valauto Hainaut</v>
      </c>
      <c r="AS1067" s="444" t="str">
        <f t="shared" si="212"/>
        <v>AUDI</v>
      </c>
      <c r="AT1067" s="443"/>
      <c r="AU1067" s="445" t="str">
        <f>IF(A1067="","",VLOOKUP(L1067,'Base Vendeurs'!A:B,2,FALSE))</f>
        <v>Sociétés EST</v>
      </c>
      <c r="AV1067" s="439">
        <f t="shared" si="213"/>
        <v>1652.59</v>
      </c>
      <c r="AW1067" s="441">
        <f t="shared" si="214"/>
        <v>4.2795107665591213E-2</v>
      </c>
      <c r="AX1067" s="445" t="str">
        <f t="shared" si="215"/>
        <v>NON</v>
      </c>
      <c r="AY1067" s="231">
        <f>+MargesVN[[#This Row],[Total COM]]+MargesVN[[#This Row],[EXT GIE]]+MargesVN[[#This Row],[Forfait immat]]</f>
        <v>154.42600000000002</v>
      </c>
    </row>
    <row r="1068" spans="1:51" s="231" customFormat="1" ht="11.25" customHeight="1" x14ac:dyDescent="0.25">
      <c r="A1068" s="401">
        <v>15</v>
      </c>
      <c r="B1068" s="401" t="s">
        <v>163</v>
      </c>
      <c r="C1068" s="401" t="s">
        <v>257</v>
      </c>
      <c r="D1068" s="402">
        <v>46128</v>
      </c>
      <c r="E1068" s="403">
        <v>46100</v>
      </c>
      <c r="F1068" s="404"/>
      <c r="G1068" s="404"/>
      <c r="H1068" s="404"/>
      <c r="I1068" s="404"/>
      <c r="J1068" s="404"/>
      <c r="K1068" s="404">
        <v>0</v>
      </c>
      <c r="L1068" s="401" t="s">
        <v>259</v>
      </c>
      <c r="M1068" s="401">
        <v>516705</v>
      </c>
      <c r="N1068" s="401">
        <v>6705</v>
      </c>
      <c r="O1068" s="401" t="s">
        <v>3186</v>
      </c>
      <c r="P1068" s="405" t="s">
        <v>3187</v>
      </c>
      <c r="Q1068" s="401" t="s">
        <v>1247</v>
      </c>
      <c r="R1068" s="406">
        <v>38616.33</v>
      </c>
      <c r="S1068" s="406">
        <v>15450</v>
      </c>
      <c r="T1068" s="407">
        <f t="shared" si="204"/>
        <v>54066.33</v>
      </c>
      <c r="U1068" s="408">
        <v>44</v>
      </c>
      <c r="V1068" s="406">
        <v>1076.83</v>
      </c>
      <c r="W1068" s="409">
        <v>108.33</v>
      </c>
      <c r="X1068" s="410"/>
      <c r="Y1068" s="409">
        <f t="shared" si="205"/>
        <v>968.49999999999989</v>
      </c>
      <c r="Z1068" s="411">
        <f t="shared" si="206"/>
        <v>1.9916831787916804E-2</v>
      </c>
      <c r="AA1068" s="410">
        <v>-2703.32</v>
      </c>
      <c r="AB1068" s="409">
        <v>0</v>
      </c>
      <c r="AC1068" s="409"/>
      <c r="AD1068" s="409"/>
      <c r="AE1068" s="412">
        <v>0.08</v>
      </c>
      <c r="AF1068" s="412">
        <v>7.0000000000000007E-2</v>
      </c>
      <c r="AG1068" s="409">
        <f t="shared" si="207"/>
        <v>77.47999999999999</v>
      </c>
      <c r="AH1068" s="409"/>
      <c r="AI1068" s="409">
        <f t="shared" si="208"/>
        <v>77.47999999999999</v>
      </c>
      <c r="AJ1068" s="401" t="s">
        <v>164</v>
      </c>
      <c r="AK1068" s="401">
        <v>0</v>
      </c>
      <c r="AL1068" s="408">
        <v>50</v>
      </c>
      <c r="AM1068" s="413">
        <f t="shared" si="209"/>
        <v>1</v>
      </c>
      <c r="AN1068" s="413">
        <f t="shared" si="210"/>
        <v>1</v>
      </c>
      <c r="AO1068" s="413"/>
      <c r="AP1068" s="413"/>
      <c r="AQ1068" s="413">
        <f t="shared" si="211"/>
        <v>1</v>
      </c>
      <c r="AR1068" s="414" t="str">
        <f>IF(A1068="","",VLOOKUP(A1068,'Base Sites'!A:B,2,FALSE))</f>
        <v>Valauto Hainaut</v>
      </c>
      <c r="AS1068" s="414" t="str">
        <f t="shared" si="212"/>
        <v>AUDI</v>
      </c>
      <c r="AT1068" s="413"/>
      <c r="AU1068" s="415" t="str">
        <f>IF(A1068="","",VLOOKUP(L1068,'Base Vendeurs'!A:B,2,FALSE))</f>
        <v>Valauto Hainaut AUDI</v>
      </c>
      <c r="AV1068" s="409">
        <f t="shared" si="213"/>
        <v>1076.83</v>
      </c>
      <c r="AW1068" s="411">
        <f t="shared" si="214"/>
        <v>1.9916831787916804E-2</v>
      </c>
      <c r="AX1068" s="415" t="str">
        <f t="shared" si="215"/>
        <v>NON</v>
      </c>
      <c r="AY1068" s="231">
        <f>+MargesVN[[#This Row],[Total COM]]+MargesVN[[#This Row],[EXT GIE]]+MargesVN[[#This Row],[Forfait immat]]</f>
        <v>127.47999999999999</v>
      </c>
    </row>
    <row r="1069" spans="1:51" s="231" customFormat="1" ht="11.25" customHeight="1" x14ac:dyDescent="0.25">
      <c r="A1069" s="319">
        <v>15</v>
      </c>
      <c r="B1069" s="319" t="s">
        <v>163</v>
      </c>
      <c r="C1069" s="319" t="s">
        <v>257</v>
      </c>
      <c r="D1069" s="320">
        <v>46101</v>
      </c>
      <c r="E1069" s="321">
        <v>46100</v>
      </c>
      <c r="F1069" s="322"/>
      <c r="G1069" s="322"/>
      <c r="H1069" s="322"/>
      <c r="I1069" s="322"/>
      <c r="J1069" s="322"/>
      <c r="K1069" s="322">
        <v>0</v>
      </c>
      <c r="L1069" s="319" t="s">
        <v>259</v>
      </c>
      <c r="M1069" s="319">
        <v>516706</v>
      </c>
      <c r="N1069" s="319">
        <v>6706</v>
      </c>
      <c r="O1069" s="319" t="s">
        <v>2340</v>
      </c>
      <c r="P1069" s="323" t="s">
        <v>2341</v>
      </c>
      <c r="Q1069" s="319" t="s">
        <v>1247</v>
      </c>
      <c r="R1069" s="324">
        <v>38616.33</v>
      </c>
      <c r="S1069" s="324">
        <v>17958.34</v>
      </c>
      <c r="T1069" s="325">
        <f t="shared" si="204"/>
        <v>56574.67</v>
      </c>
      <c r="U1069" s="326">
        <v>11</v>
      </c>
      <c r="V1069" s="324">
        <v>1177.49</v>
      </c>
      <c r="W1069" s="327">
        <v>108.33</v>
      </c>
      <c r="X1069" s="328"/>
      <c r="Y1069" s="327">
        <f t="shared" si="205"/>
        <v>1069.1600000000001</v>
      </c>
      <c r="Z1069" s="329">
        <f t="shared" si="206"/>
        <v>2.0813024627452534E-2</v>
      </c>
      <c r="AA1069" s="328">
        <v>0</v>
      </c>
      <c r="AB1069" s="327">
        <v>-2828.73</v>
      </c>
      <c r="AC1069" s="327"/>
      <c r="AD1069" s="327"/>
      <c r="AE1069" s="330">
        <v>7.0000000000000007E-2</v>
      </c>
      <c r="AF1069" s="330">
        <v>0.1</v>
      </c>
      <c r="AG1069" s="327">
        <f t="shared" si="207"/>
        <v>74.841200000000015</v>
      </c>
      <c r="AH1069" s="327"/>
      <c r="AI1069" s="327">
        <f t="shared" si="208"/>
        <v>74.841200000000015</v>
      </c>
      <c r="AJ1069" s="319" t="s">
        <v>164</v>
      </c>
      <c r="AK1069" s="319">
        <v>0</v>
      </c>
      <c r="AL1069" s="326">
        <v>50</v>
      </c>
      <c r="AM1069" s="331">
        <f t="shared" si="209"/>
        <v>1</v>
      </c>
      <c r="AN1069" s="331">
        <f t="shared" si="210"/>
        <v>1</v>
      </c>
      <c r="AO1069" s="331"/>
      <c r="AP1069" s="331"/>
      <c r="AQ1069" s="331">
        <f t="shared" si="211"/>
        <v>1</v>
      </c>
      <c r="AR1069" s="332" t="str">
        <f>IF(A1069="","",VLOOKUP(A1069,'Base Sites'!A:B,2,FALSE))</f>
        <v>Valauto Hainaut</v>
      </c>
      <c r="AS1069" s="332" t="str">
        <f t="shared" si="212"/>
        <v>AUDI</v>
      </c>
      <c r="AT1069" s="331"/>
      <c r="AU1069" s="333" t="str">
        <f>IF(A1069="","",VLOOKUP(L1069,'Base Vendeurs'!A:B,2,FALSE))</f>
        <v>Valauto Hainaut AUDI</v>
      </c>
      <c r="AV1069" s="327">
        <f t="shared" si="213"/>
        <v>1177.49</v>
      </c>
      <c r="AW1069" s="329">
        <f t="shared" si="214"/>
        <v>2.0813024627452534E-2</v>
      </c>
      <c r="AX1069" s="333" t="str">
        <f t="shared" si="215"/>
        <v>NON</v>
      </c>
      <c r="AY1069" s="231">
        <f>+MargesVN[[#This Row],[Total COM]]+MargesVN[[#This Row],[EXT GIE]]+MargesVN[[#This Row],[Forfait immat]]</f>
        <v>124.84120000000001</v>
      </c>
    </row>
    <row r="1070" spans="1:51" s="231" customFormat="1" ht="11.25" customHeight="1" x14ac:dyDescent="0.25">
      <c r="A1070" s="45">
        <v>15</v>
      </c>
      <c r="B1070" s="45" t="s">
        <v>163</v>
      </c>
      <c r="C1070" s="45" t="s">
        <v>257</v>
      </c>
      <c r="D1070" s="44">
        <v>46078</v>
      </c>
      <c r="E1070" s="65">
        <v>46078</v>
      </c>
      <c r="F1070" s="35"/>
      <c r="G1070" s="35"/>
      <c r="H1070" s="35"/>
      <c r="I1070" s="35"/>
      <c r="J1070" s="35"/>
      <c r="K1070" s="35">
        <v>0</v>
      </c>
      <c r="L1070" s="45" t="s">
        <v>424</v>
      </c>
      <c r="M1070" s="45">
        <v>516707</v>
      </c>
      <c r="N1070" s="45">
        <v>6707</v>
      </c>
      <c r="O1070" s="45" t="s">
        <v>1886</v>
      </c>
      <c r="P1070" s="66" t="s">
        <v>1887</v>
      </c>
      <c r="Q1070" s="45" t="s">
        <v>1348</v>
      </c>
      <c r="R1070" s="47">
        <v>40999.67</v>
      </c>
      <c r="S1070" s="47">
        <v>3525.01</v>
      </c>
      <c r="T1070" s="48">
        <f t="shared" si="204"/>
        <v>44524.68</v>
      </c>
      <c r="U1070" s="49">
        <v>12</v>
      </c>
      <c r="V1070" s="47">
        <v>1602.13</v>
      </c>
      <c r="W1070" s="46">
        <v>108.33</v>
      </c>
      <c r="X1070" s="50"/>
      <c r="Y1070" s="46">
        <f t="shared" si="205"/>
        <v>1493.8000000000002</v>
      </c>
      <c r="Z1070" s="51">
        <f t="shared" si="206"/>
        <v>3.5982964953369681E-2</v>
      </c>
      <c r="AA1070" s="50">
        <v>0</v>
      </c>
      <c r="AB1070" s="46">
        <v>-2448.86</v>
      </c>
      <c r="AC1070" s="46"/>
      <c r="AD1070" s="46"/>
      <c r="AE1070" s="52">
        <v>7.0000000000000007E-2</v>
      </c>
      <c r="AF1070" s="52">
        <v>7.0000000000000007E-2</v>
      </c>
      <c r="AG1070" s="46">
        <f t="shared" si="207"/>
        <v>104.56600000000002</v>
      </c>
      <c r="AH1070" s="46"/>
      <c r="AI1070" s="46">
        <f t="shared" si="208"/>
        <v>104.56600000000002</v>
      </c>
      <c r="AJ1070" s="45" t="s">
        <v>164</v>
      </c>
      <c r="AK1070" s="45">
        <v>0</v>
      </c>
      <c r="AL1070" s="49">
        <v>50</v>
      </c>
      <c r="AM1070" s="238">
        <f t="shared" si="209"/>
        <v>1</v>
      </c>
      <c r="AN1070" s="238">
        <f t="shared" si="210"/>
        <v>1</v>
      </c>
      <c r="AO1070" s="238"/>
      <c r="AP1070" s="238"/>
      <c r="AQ1070" s="238">
        <f t="shared" si="211"/>
        <v>1</v>
      </c>
      <c r="AR1070" s="96" t="str">
        <f>IF(A1070="","",VLOOKUP(A1070,'Base Sites'!A:B,2,FALSE))</f>
        <v>Valauto Hainaut</v>
      </c>
      <c r="AS1070" s="96" t="str">
        <f t="shared" si="212"/>
        <v>AUDI</v>
      </c>
      <c r="AT1070" s="238"/>
      <c r="AU1070" s="231" t="str">
        <f>IF(A1070="","",VLOOKUP(L1070,'Base Vendeurs'!A:B,2,FALSE))</f>
        <v>Valauto Hainaut AUDI</v>
      </c>
      <c r="AV1070" s="46">
        <f t="shared" si="213"/>
        <v>1602.13</v>
      </c>
      <c r="AW1070" s="51">
        <f t="shared" si="214"/>
        <v>3.5982964953369681E-2</v>
      </c>
      <c r="AX1070" s="231" t="str">
        <f t="shared" si="215"/>
        <v>NON</v>
      </c>
      <c r="AY1070" s="231">
        <f>+MargesVN[[#This Row],[Total COM]]+MargesVN[[#This Row],[EXT GIE]]+MargesVN[[#This Row],[Forfait immat]]</f>
        <v>154.56600000000003</v>
      </c>
    </row>
    <row r="1071" spans="1:51" s="231" customFormat="1" ht="11.25" customHeight="1" x14ac:dyDescent="0.25">
      <c r="A1071" s="319">
        <v>15</v>
      </c>
      <c r="B1071" s="319" t="s">
        <v>163</v>
      </c>
      <c r="C1071" s="319" t="s">
        <v>257</v>
      </c>
      <c r="D1071" s="320">
        <v>46084</v>
      </c>
      <c r="E1071" s="321">
        <v>46084</v>
      </c>
      <c r="F1071" s="322"/>
      <c r="G1071" s="322"/>
      <c r="H1071" s="322"/>
      <c r="I1071" s="322"/>
      <c r="J1071" s="322"/>
      <c r="K1071" s="322">
        <v>0</v>
      </c>
      <c r="L1071" s="319" t="s">
        <v>424</v>
      </c>
      <c r="M1071" s="319">
        <v>516708</v>
      </c>
      <c r="N1071" s="319">
        <v>6708</v>
      </c>
      <c r="O1071" s="319" t="s">
        <v>2331</v>
      </c>
      <c r="P1071" s="323" t="s">
        <v>2332</v>
      </c>
      <c r="Q1071" s="319" t="s">
        <v>263</v>
      </c>
      <c r="R1071" s="324">
        <v>47291.67</v>
      </c>
      <c r="S1071" s="324">
        <v>8791.67</v>
      </c>
      <c r="T1071" s="325">
        <f t="shared" si="204"/>
        <v>56083.34</v>
      </c>
      <c r="U1071" s="326">
        <v>26</v>
      </c>
      <c r="V1071" s="324">
        <v>1435.97</v>
      </c>
      <c r="W1071" s="327">
        <v>108.33</v>
      </c>
      <c r="X1071" s="328"/>
      <c r="Y1071" s="327">
        <f t="shared" si="205"/>
        <v>1327.64</v>
      </c>
      <c r="Z1071" s="329">
        <f t="shared" si="206"/>
        <v>2.5604216867255055E-2</v>
      </c>
      <c r="AA1071" s="328">
        <v>0</v>
      </c>
      <c r="AB1071" s="327">
        <v>-3084.58</v>
      </c>
      <c r="AC1071" s="327"/>
      <c r="AD1071" s="327"/>
      <c r="AE1071" s="330">
        <v>7.0000000000000007E-2</v>
      </c>
      <c r="AF1071" s="330">
        <v>7.0000000000000007E-2</v>
      </c>
      <c r="AG1071" s="327">
        <f t="shared" si="207"/>
        <v>92.93480000000001</v>
      </c>
      <c r="AH1071" s="327"/>
      <c r="AI1071" s="327">
        <f t="shared" si="208"/>
        <v>92.93480000000001</v>
      </c>
      <c r="AJ1071" s="319" t="s">
        <v>149</v>
      </c>
      <c r="AK1071" s="319">
        <v>0</v>
      </c>
      <c r="AL1071" s="326">
        <v>50</v>
      </c>
      <c r="AM1071" s="331">
        <f t="shared" si="209"/>
        <v>1</v>
      </c>
      <c r="AN1071" s="331">
        <f t="shared" si="210"/>
        <v>1</v>
      </c>
      <c r="AO1071" s="331"/>
      <c r="AP1071" s="331"/>
      <c r="AQ1071" s="331">
        <f t="shared" si="211"/>
        <v>1</v>
      </c>
      <c r="AR1071" s="332" t="str">
        <f>IF(A1071="","",VLOOKUP(A1071,'Base Sites'!A:B,2,FALSE))</f>
        <v>Valauto Hainaut</v>
      </c>
      <c r="AS1071" s="332" t="str">
        <f t="shared" si="212"/>
        <v>AUDI</v>
      </c>
      <c r="AT1071" s="331"/>
      <c r="AU1071" s="333" t="str">
        <f>IF(A1071="","",VLOOKUP(L1071,'Base Vendeurs'!A:B,2,FALSE))</f>
        <v>Valauto Hainaut AUDI</v>
      </c>
      <c r="AV1071" s="327">
        <f t="shared" si="213"/>
        <v>1435.97</v>
      </c>
      <c r="AW1071" s="329">
        <f t="shared" si="214"/>
        <v>2.5604216867255055E-2</v>
      </c>
      <c r="AX1071" s="333" t="str">
        <f t="shared" si="215"/>
        <v>NON</v>
      </c>
      <c r="AY1071" s="231">
        <f>+MargesVN[[#This Row],[Total COM]]+MargesVN[[#This Row],[EXT GIE]]+MargesVN[[#This Row],[Forfait immat]]</f>
        <v>142.9348</v>
      </c>
    </row>
    <row r="1072" spans="1:51" s="231" customFormat="1" ht="11.25" customHeight="1" x14ac:dyDescent="0.25">
      <c r="A1072" s="45">
        <v>15</v>
      </c>
      <c r="B1072" s="45" t="s">
        <v>163</v>
      </c>
      <c r="C1072" s="45" t="s">
        <v>257</v>
      </c>
      <c r="D1072" s="44">
        <v>46080</v>
      </c>
      <c r="E1072" s="65">
        <v>46080</v>
      </c>
      <c r="F1072" s="35"/>
      <c r="G1072" s="35"/>
      <c r="H1072" s="35"/>
      <c r="I1072" s="35"/>
      <c r="J1072" s="35"/>
      <c r="K1072" s="35">
        <v>0</v>
      </c>
      <c r="L1072" s="45" t="s">
        <v>259</v>
      </c>
      <c r="M1072" s="45">
        <v>516709</v>
      </c>
      <c r="N1072" s="45">
        <v>6709</v>
      </c>
      <c r="O1072" s="45" t="s">
        <v>1975</v>
      </c>
      <c r="P1072" s="66" t="s">
        <v>1976</v>
      </c>
      <c r="Q1072" s="45" t="s">
        <v>263</v>
      </c>
      <c r="R1072" s="47">
        <v>45208.33</v>
      </c>
      <c r="S1072" s="47">
        <v>7291.66</v>
      </c>
      <c r="T1072" s="48">
        <f t="shared" si="204"/>
        <v>52499.990000000005</v>
      </c>
      <c r="U1072" s="49">
        <v>14</v>
      </c>
      <c r="V1072" s="47">
        <v>973.53</v>
      </c>
      <c r="W1072" s="46">
        <v>108.33</v>
      </c>
      <c r="X1072" s="50"/>
      <c r="Y1072" s="46">
        <f t="shared" si="205"/>
        <v>865.19999999999993</v>
      </c>
      <c r="Z1072" s="51">
        <f t="shared" si="206"/>
        <v>1.8543432103510876E-2</v>
      </c>
      <c r="AA1072" s="50">
        <v>0</v>
      </c>
      <c r="AB1072" s="46">
        <v>-2100</v>
      </c>
      <c r="AC1072" s="46"/>
      <c r="AD1072" s="46"/>
      <c r="AE1072" s="52">
        <v>7.0000000000000007E-2</v>
      </c>
      <c r="AF1072" s="52">
        <v>7.0000000000000007E-2</v>
      </c>
      <c r="AG1072" s="46">
        <f t="shared" si="207"/>
        <v>60.564</v>
      </c>
      <c r="AH1072" s="46"/>
      <c r="AI1072" s="46">
        <f t="shared" si="208"/>
        <v>60.564</v>
      </c>
      <c r="AJ1072" s="45" t="s">
        <v>149</v>
      </c>
      <c r="AK1072" s="45">
        <v>0</v>
      </c>
      <c r="AL1072" s="49">
        <v>50</v>
      </c>
      <c r="AM1072" s="238">
        <f t="shared" si="209"/>
        <v>1</v>
      </c>
      <c r="AN1072" s="238">
        <f t="shared" si="210"/>
        <v>1</v>
      </c>
      <c r="AO1072" s="238"/>
      <c r="AP1072" s="238"/>
      <c r="AQ1072" s="238">
        <f t="shared" si="211"/>
        <v>1</v>
      </c>
      <c r="AR1072" s="96" t="str">
        <f>IF(A1072="","",VLOOKUP(A1072,'Base Sites'!A:B,2,FALSE))</f>
        <v>Valauto Hainaut</v>
      </c>
      <c r="AS1072" s="96" t="str">
        <f t="shared" si="212"/>
        <v>AUDI</v>
      </c>
      <c r="AT1072" s="238"/>
      <c r="AU1072" s="231" t="str">
        <f>IF(A1072="","",VLOOKUP(L1072,'Base Vendeurs'!A:B,2,FALSE))</f>
        <v>Valauto Hainaut AUDI</v>
      </c>
      <c r="AV1072" s="46">
        <f t="shared" si="213"/>
        <v>973.53</v>
      </c>
      <c r="AW1072" s="51">
        <f t="shared" si="214"/>
        <v>1.8543432103510876E-2</v>
      </c>
      <c r="AX1072" s="231" t="str">
        <f t="shared" si="215"/>
        <v>NON</v>
      </c>
      <c r="AY1072" s="231">
        <f>+MargesVN[[#This Row],[Total COM]]+MargesVN[[#This Row],[EXT GIE]]+MargesVN[[#This Row],[Forfait immat]]</f>
        <v>110.56399999999999</v>
      </c>
    </row>
    <row r="1073" spans="1:51" s="231" customFormat="1" ht="11.25" customHeight="1" x14ac:dyDescent="0.25">
      <c r="A1073" s="319">
        <v>15</v>
      </c>
      <c r="B1073" s="319" t="s">
        <v>163</v>
      </c>
      <c r="C1073" s="319" t="s">
        <v>257</v>
      </c>
      <c r="D1073" s="320">
        <v>46091</v>
      </c>
      <c r="E1073" s="321">
        <v>46091</v>
      </c>
      <c r="F1073" s="322"/>
      <c r="G1073" s="322"/>
      <c r="H1073" s="322"/>
      <c r="I1073" s="322"/>
      <c r="J1073" s="322"/>
      <c r="K1073" s="322">
        <v>0</v>
      </c>
      <c r="L1073" s="319" t="s">
        <v>109</v>
      </c>
      <c r="M1073" s="319">
        <v>516710</v>
      </c>
      <c r="N1073" s="319">
        <v>6710</v>
      </c>
      <c r="O1073" s="319" t="s">
        <v>2357</v>
      </c>
      <c r="P1073" s="323" t="s">
        <v>2358</v>
      </c>
      <c r="Q1073" s="319" t="s">
        <v>386</v>
      </c>
      <c r="R1073" s="324">
        <v>60958.67</v>
      </c>
      <c r="S1073" s="324">
        <v>7875</v>
      </c>
      <c r="T1073" s="325">
        <f t="shared" si="204"/>
        <v>68833.67</v>
      </c>
      <c r="U1073" s="326">
        <v>14</v>
      </c>
      <c r="V1073" s="324">
        <v>1829.16</v>
      </c>
      <c r="W1073" s="327">
        <v>108.33</v>
      </c>
      <c r="X1073" s="328"/>
      <c r="Y1073" s="327">
        <f t="shared" si="205"/>
        <v>1720.8300000000002</v>
      </c>
      <c r="Z1073" s="329">
        <f t="shared" si="206"/>
        <v>2.65736230539502E-2</v>
      </c>
      <c r="AA1073" s="328">
        <v>0</v>
      </c>
      <c r="AB1073" s="327">
        <v>0</v>
      </c>
      <c r="AC1073" s="327"/>
      <c r="AD1073" s="327"/>
      <c r="AE1073" s="330">
        <v>7.0000000000000007E-2</v>
      </c>
      <c r="AF1073" s="330">
        <v>7.0000000000000007E-2</v>
      </c>
      <c r="AG1073" s="327">
        <f t="shared" si="207"/>
        <v>120.45810000000002</v>
      </c>
      <c r="AH1073" s="327"/>
      <c r="AI1073" s="327">
        <f t="shared" si="208"/>
        <v>120.45810000000002</v>
      </c>
      <c r="AJ1073" s="319" t="s">
        <v>164</v>
      </c>
      <c r="AK1073" s="319">
        <v>0</v>
      </c>
      <c r="AL1073" s="326"/>
      <c r="AM1073" s="331">
        <f t="shared" si="209"/>
        <v>0</v>
      </c>
      <c r="AN1073" s="331">
        <f t="shared" si="210"/>
        <v>1</v>
      </c>
      <c r="AO1073" s="331"/>
      <c r="AP1073" s="331"/>
      <c r="AQ1073" s="331">
        <f t="shared" si="211"/>
        <v>0</v>
      </c>
      <c r="AR1073" s="332" t="str">
        <f>IF(A1073="","",VLOOKUP(A1073,'Base Sites'!A:B,2,FALSE))</f>
        <v>Valauto Hainaut</v>
      </c>
      <c r="AS1073" s="332" t="str">
        <f t="shared" si="212"/>
        <v>AUDI</v>
      </c>
      <c r="AT1073" s="331"/>
      <c r="AU1073" s="333" t="str">
        <f>IF(A1073="","",VLOOKUP(L1073,'Base Vendeurs'!A:B,2,FALSE))</f>
        <v>Valauto Roncq SEAT</v>
      </c>
      <c r="AV1073" s="327">
        <f t="shared" si="213"/>
        <v>1829.16</v>
      </c>
      <c r="AW1073" s="329">
        <f t="shared" si="214"/>
        <v>2.65736230539502E-2</v>
      </c>
      <c r="AX1073" s="333" t="str">
        <f t="shared" si="215"/>
        <v>NON</v>
      </c>
      <c r="AY1073" s="231">
        <f>+MargesVN[[#This Row],[Total COM]]+MargesVN[[#This Row],[EXT GIE]]+MargesVN[[#This Row],[Forfait immat]]</f>
        <v>120.45810000000002</v>
      </c>
    </row>
    <row r="1074" spans="1:51" s="231" customFormat="1" ht="11.25" customHeight="1" x14ac:dyDescent="0.25">
      <c r="A1074" s="354">
        <v>15</v>
      </c>
      <c r="B1074" s="354" t="s">
        <v>163</v>
      </c>
      <c r="C1074" s="354" t="s">
        <v>257</v>
      </c>
      <c r="D1074" s="355">
        <v>46142</v>
      </c>
      <c r="E1074" s="356">
        <v>46142</v>
      </c>
      <c r="F1074" s="357"/>
      <c r="G1074" s="357"/>
      <c r="H1074" s="357"/>
      <c r="I1074" s="357"/>
      <c r="J1074" s="357"/>
      <c r="K1074" s="357">
        <v>0</v>
      </c>
      <c r="L1074" s="354" t="s">
        <v>356</v>
      </c>
      <c r="M1074" s="354">
        <v>516711</v>
      </c>
      <c r="N1074" s="354">
        <v>6711</v>
      </c>
      <c r="O1074" s="354" t="s">
        <v>3176</v>
      </c>
      <c r="P1074" s="358" t="s">
        <v>3177</v>
      </c>
      <c r="Q1074" s="354" t="s">
        <v>263</v>
      </c>
      <c r="R1074" s="359">
        <v>35916.67</v>
      </c>
      <c r="S1074" s="359">
        <v>8625.01</v>
      </c>
      <c r="T1074" s="360">
        <f t="shared" si="204"/>
        <v>44541.68</v>
      </c>
      <c r="U1074" s="361">
        <v>36</v>
      </c>
      <c r="V1074" s="359">
        <v>108.32</v>
      </c>
      <c r="W1074" s="362">
        <v>108.33</v>
      </c>
      <c r="X1074" s="363"/>
      <c r="Y1074" s="362">
        <f t="shared" si="205"/>
        <v>-1.0000000000005116E-2</v>
      </c>
      <c r="Z1074" s="364">
        <f t="shared" si="206"/>
        <v>2.4318795339556116E-3</v>
      </c>
      <c r="AA1074" s="363">
        <v>0</v>
      </c>
      <c r="AB1074" s="362">
        <v>0</v>
      </c>
      <c r="AC1074" s="362"/>
      <c r="AD1074" s="362"/>
      <c r="AE1074" s="365">
        <v>0.1</v>
      </c>
      <c r="AF1074" s="365">
        <v>0.1</v>
      </c>
      <c r="AG1074" s="362">
        <f t="shared" si="207"/>
        <v>-1.0000000000005115E-3</v>
      </c>
      <c r="AH1074" s="362"/>
      <c r="AI1074" s="362">
        <f t="shared" si="208"/>
        <v>-1.0000000000005115E-3</v>
      </c>
      <c r="AJ1074" s="354" t="s">
        <v>164</v>
      </c>
      <c r="AK1074" s="354">
        <v>0</v>
      </c>
      <c r="AL1074" s="361">
        <v>20</v>
      </c>
      <c r="AM1074" s="366">
        <f t="shared" si="209"/>
        <v>1</v>
      </c>
      <c r="AN1074" s="366">
        <f t="shared" si="210"/>
        <v>1</v>
      </c>
      <c r="AO1074" s="366"/>
      <c r="AP1074" s="366"/>
      <c r="AQ1074" s="366">
        <f t="shared" si="211"/>
        <v>1</v>
      </c>
      <c r="AR1074" s="367" t="str">
        <f>IF(A1074="","",VLOOKUP(A1074,'Base Sites'!A:B,2,FALSE))</f>
        <v>Valauto Hainaut</v>
      </c>
      <c r="AS1074" s="367" t="str">
        <f t="shared" si="212"/>
        <v>AUDI</v>
      </c>
      <c r="AT1074" s="366"/>
      <c r="AU1074" s="368" t="str">
        <f>IF(A1074="","",VLOOKUP(L1074,'Base Vendeurs'!A:B,2,FALSE))</f>
        <v>Sociétés EST</v>
      </c>
      <c r="AV1074" s="362">
        <f t="shared" si="213"/>
        <v>108.32</v>
      </c>
      <c r="AW1074" s="364">
        <f t="shared" si="214"/>
        <v>2.4318795339556116E-3</v>
      </c>
      <c r="AX1074" s="368" t="str">
        <f t="shared" si="215"/>
        <v>NON</v>
      </c>
      <c r="AY1074" s="231">
        <f>+MargesVN[[#This Row],[Total COM]]+MargesVN[[#This Row],[EXT GIE]]+MargesVN[[#This Row],[Forfait immat]]</f>
        <v>19.998999999999999</v>
      </c>
    </row>
    <row r="1075" spans="1:51" s="231" customFormat="1" ht="11.25" customHeight="1" x14ac:dyDescent="0.25">
      <c r="A1075" s="319">
        <v>15</v>
      </c>
      <c r="B1075" s="319" t="s">
        <v>185</v>
      </c>
      <c r="C1075" s="319" t="s">
        <v>257</v>
      </c>
      <c r="D1075" s="320">
        <v>46101</v>
      </c>
      <c r="E1075" s="321">
        <v>46101</v>
      </c>
      <c r="F1075" s="322" t="s">
        <v>165</v>
      </c>
      <c r="G1075" s="322"/>
      <c r="H1075" s="322"/>
      <c r="I1075" s="322"/>
      <c r="J1075" s="322"/>
      <c r="K1075" s="322">
        <v>0</v>
      </c>
      <c r="L1075" s="319" t="s">
        <v>424</v>
      </c>
      <c r="M1075" s="319">
        <v>516712</v>
      </c>
      <c r="N1075" s="319">
        <v>6712</v>
      </c>
      <c r="O1075" s="319" t="s">
        <v>2361</v>
      </c>
      <c r="P1075" s="323" t="s">
        <v>2362</v>
      </c>
      <c r="Q1075" s="319" t="s">
        <v>386</v>
      </c>
      <c r="R1075" s="324">
        <v>57550.33</v>
      </c>
      <c r="S1075" s="324">
        <v>17125</v>
      </c>
      <c r="T1075" s="325">
        <f t="shared" si="204"/>
        <v>74675.33</v>
      </c>
      <c r="U1075" s="326">
        <v>7</v>
      </c>
      <c r="V1075" s="324">
        <v>-1189.58</v>
      </c>
      <c r="W1075" s="327">
        <v>108.33</v>
      </c>
      <c r="X1075" s="328"/>
      <c r="Y1075" s="327">
        <f t="shared" si="205"/>
        <v>-1297.9099999999999</v>
      </c>
      <c r="Z1075" s="329">
        <f t="shared" si="206"/>
        <v>-1.5930026690206791E-2</v>
      </c>
      <c r="AA1075" s="328">
        <v>0</v>
      </c>
      <c r="AB1075" s="327">
        <v>-6720.78</v>
      </c>
      <c r="AC1075" s="327"/>
      <c r="AD1075" s="327" t="s">
        <v>230</v>
      </c>
      <c r="AE1075" s="330"/>
      <c r="AF1075" s="330">
        <v>7.0000000000000007E-2</v>
      </c>
      <c r="AG1075" s="327">
        <f t="shared" si="207"/>
        <v>0</v>
      </c>
      <c r="AH1075" s="327"/>
      <c r="AI1075" s="327">
        <f t="shared" si="208"/>
        <v>0</v>
      </c>
      <c r="AJ1075" s="319" t="s">
        <v>149</v>
      </c>
      <c r="AK1075" s="319">
        <v>0</v>
      </c>
      <c r="AL1075" s="326" t="s">
        <v>352</v>
      </c>
      <c r="AM1075" s="331">
        <f t="shared" si="209"/>
        <v>1</v>
      </c>
      <c r="AN1075" s="331">
        <f t="shared" si="210"/>
        <v>1</v>
      </c>
      <c r="AO1075" s="331"/>
      <c r="AP1075" s="331"/>
      <c r="AQ1075" s="331">
        <f t="shared" si="211"/>
        <v>1</v>
      </c>
      <c r="AR1075" s="332" t="str">
        <f>IF(A1075="","",VLOOKUP(A1075,'Base Sites'!A:B,2,FALSE))</f>
        <v>Valauto Hainaut</v>
      </c>
      <c r="AS1075" s="332" t="str">
        <f t="shared" si="212"/>
        <v>AUDI</v>
      </c>
      <c r="AT1075" s="331"/>
      <c r="AU1075" s="333" t="str">
        <f>IF(A1075="","",VLOOKUP(L1075,'Base Vendeurs'!A:B,2,FALSE))</f>
        <v>Valauto Hainaut AUDI</v>
      </c>
      <c r="AV1075" s="327">
        <f t="shared" si="213"/>
        <v>-1189.58</v>
      </c>
      <c r="AW1075" s="329">
        <f t="shared" si="214"/>
        <v>-1.5930026690206791E-2</v>
      </c>
      <c r="AX1075" s="333" t="str">
        <f t="shared" si="215"/>
        <v>OUI</v>
      </c>
      <c r="AY1075" s="231" t="e">
        <f>+MargesVN[[#This Row],[Total COM]]+MargesVN[[#This Row],[EXT GIE]]+MargesVN[[#This Row],[Forfait immat]]</f>
        <v>#VALUE!</v>
      </c>
    </row>
    <row r="1076" spans="1:51" s="231" customFormat="1" ht="11.25" customHeight="1" x14ac:dyDescent="0.25">
      <c r="A1076" s="401">
        <v>15</v>
      </c>
      <c r="B1076" s="401" t="s">
        <v>163</v>
      </c>
      <c r="C1076" s="401" t="s">
        <v>257</v>
      </c>
      <c r="D1076" s="402">
        <v>46163</v>
      </c>
      <c r="E1076" s="403">
        <v>46163</v>
      </c>
      <c r="F1076" s="404"/>
      <c r="G1076" s="404"/>
      <c r="H1076" s="404"/>
      <c r="I1076" s="404"/>
      <c r="J1076" s="404"/>
      <c r="K1076" s="404">
        <v>0</v>
      </c>
      <c r="L1076" s="401" t="s">
        <v>219</v>
      </c>
      <c r="M1076" s="401">
        <v>516713</v>
      </c>
      <c r="N1076" s="401">
        <v>6713</v>
      </c>
      <c r="O1076" s="401" t="s">
        <v>3929</v>
      </c>
      <c r="P1076" s="405" t="s">
        <v>2218</v>
      </c>
      <c r="Q1076" s="401" t="s">
        <v>263</v>
      </c>
      <c r="R1076" s="406">
        <v>38000</v>
      </c>
      <c r="S1076" s="406">
        <v>9708.34</v>
      </c>
      <c r="T1076" s="407">
        <f t="shared" si="204"/>
        <v>47708.34</v>
      </c>
      <c r="U1076" s="408">
        <v>23</v>
      </c>
      <c r="V1076" s="406">
        <v>1062.5</v>
      </c>
      <c r="W1076" s="409">
        <v>108.33</v>
      </c>
      <c r="X1076" s="410"/>
      <c r="Y1076" s="409">
        <f t="shared" si="205"/>
        <v>954.17</v>
      </c>
      <c r="Z1076" s="411">
        <f t="shared" si="206"/>
        <v>2.2270739246010238E-2</v>
      </c>
      <c r="AA1076" s="410">
        <v>0</v>
      </c>
      <c r="AB1076" s="409">
        <v>0</v>
      </c>
      <c r="AC1076" s="409"/>
      <c r="AD1076" s="409"/>
      <c r="AE1076" s="412">
        <v>0.1</v>
      </c>
      <c r="AF1076" s="412">
        <v>0.1</v>
      </c>
      <c r="AG1076" s="409">
        <f t="shared" si="207"/>
        <v>95.417000000000002</v>
      </c>
      <c r="AH1076" s="409"/>
      <c r="AI1076" s="409">
        <f t="shared" si="208"/>
        <v>95.417000000000002</v>
      </c>
      <c r="AJ1076" s="401" t="s">
        <v>164</v>
      </c>
      <c r="AK1076" s="401">
        <v>0</v>
      </c>
      <c r="AL1076" s="408">
        <v>20</v>
      </c>
      <c r="AM1076" s="413">
        <f t="shared" si="209"/>
        <v>1</v>
      </c>
      <c r="AN1076" s="413">
        <f t="shared" si="210"/>
        <v>1</v>
      </c>
      <c r="AO1076" s="413"/>
      <c r="AP1076" s="413"/>
      <c r="AQ1076" s="413">
        <f t="shared" si="211"/>
        <v>1</v>
      </c>
      <c r="AR1076" s="414" t="str">
        <f>IF(A1076="","",VLOOKUP(A1076,'Base Sites'!A:B,2,FALSE))</f>
        <v>Valauto Hainaut</v>
      </c>
      <c r="AS1076" s="414" t="str">
        <f t="shared" si="212"/>
        <v>AUDI</v>
      </c>
      <c r="AT1076" s="413"/>
      <c r="AU1076" s="415" t="str">
        <f>IF(A1076="","",VLOOKUP(L1076,'Base Vendeurs'!A:B,2,FALSE))</f>
        <v>Sociétés NORD</v>
      </c>
      <c r="AV1076" s="409">
        <f t="shared" si="213"/>
        <v>1062.5</v>
      </c>
      <c r="AW1076" s="411">
        <f t="shared" si="214"/>
        <v>2.2270739246010238E-2</v>
      </c>
      <c r="AX1076" s="415" t="str">
        <f t="shared" si="215"/>
        <v>NON</v>
      </c>
      <c r="AY1076" s="231">
        <f>+MargesVN[[#This Row],[Total COM]]+MargesVN[[#This Row],[EXT GIE]]+MargesVN[[#This Row],[Forfait immat]]</f>
        <v>115.417</v>
      </c>
    </row>
    <row r="1077" spans="1:51" s="231" customFormat="1" ht="11.25" customHeight="1" x14ac:dyDescent="0.25">
      <c r="A1077" s="354">
        <v>15</v>
      </c>
      <c r="B1077" s="354" t="s">
        <v>183</v>
      </c>
      <c r="C1077" s="354" t="s">
        <v>257</v>
      </c>
      <c r="D1077" s="355">
        <v>46121</v>
      </c>
      <c r="E1077" s="356">
        <v>46122</v>
      </c>
      <c r="F1077" s="357"/>
      <c r="G1077" s="357"/>
      <c r="H1077" s="357"/>
      <c r="I1077" s="357" t="s">
        <v>165</v>
      </c>
      <c r="J1077" s="357"/>
      <c r="K1077" s="357">
        <v>4536</v>
      </c>
      <c r="L1077" s="354" t="s">
        <v>75</v>
      </c>
      <c r="M1077" s="354">
        <v>516714</v>
      </c>
      <c r="N1077" s="354">
        <v>6714</v>
      </c>
      <c r="O1077" s="354" t="s">
        <v>3180</v>
      </c>
      <c r="P1077" s="358" t="s">
        <v>419</v>
      </c>
      <c r="Q1077" s="354" t="s">
        <v>263</v>
      </c>
      <c r="R1077" s="359">
        <v>47291.67</v>
      </c>
      <c r="S1077" s="359">
        <v>14375</v>
      </c>
      <c r="T1077" s="360">
        <f t="shared" si="204"/>
        <v>61666.67</v>
      </c>
      <c r="U1077" s="361">
        <v>20</v>
      </c>
      <c r="V1077" s="359">
        <v>2197.44</v>
      </c>
      <c r="W1077" s="362">
        <v>108.33</v>
      </c>
      <c r="X1077" s="363"/>
      <c r="Y1077" s="362">
        <f t="shared" si="205"/>
        <v>2089.11</v>
      </c>
      <c r="Z1077" s="364">
        <f t="shared" si="206"/>
        <v>3.5634160235991343E-2</v>
      </c>
      <c r="AA1077" s="363">
        <v>0</v>
      </c>
      <c r="AB1077" s="362">
        <v>-3391.67</v>
      </c>
      <c r="AC1077" s="362"/>
      <c r="AD1077" s="362" t="s">
        <v>3650</v>
      </c>
      <c r="AE1077" s="365">
        <v>7.0000000000000007E-2</v>
      </c>
      <c r="AF1077" s="365">
        <v>7.0000000000000007E-2</v>
      </c>
      <c r="AG1077" s="362">
        <f t="shared" si="207"/>
        <v>146.23770000000002</v>
      </c>
      <c r="AH1077" s="362"/>
      <c r="AI1077" s="362">
        <f t="shared" si="208"/>
        <v>146.23770000000002</v>
      </c>
      <c r="AJ1077" s="354" t="s">
        <v>164</v>
      </c>
      <c r="AK1077" s="354">
        <v>0</v>
      </c>
      <c r="AL1077" s="361"/>
      <c r="AM1077" s="366">
        <f t="shared" si="209"/>
        <v>0</v>
      </c>
      <c r="AN1077" s="366">
        <f t="shared" si="210"/>
        <v>1</v>
      </c>
      <c r="AO1077" s="366"/>
      <c r="AP1077" s="366"/>
      <c r="AQ1077" s="366">
        <f t="shared" si="211"/>
        <v>0</v>
      </c>
      <c r="AR1077" s="367" t="str">
        <f>IF(A1077="","",VLOOKUP(A1077,'Base Sites'!A:B,2,FALSE))</f>
        <v>Valauto Hainaut</v>
      </c>
      <c r="AS1077" s="367" t="str">
        <f t="shared" si="212"/>
        <v>AUDI</v>
      </c>
      <c r="AT1077" s="366"/>
      <c r="AU1077" s="368" t="str">
        <f>IF(A1077="","",VLOOKUP(L1077,'Base Vendeurs'!A:B,2,FALSE))</f>
        <v>Valauto Roncq VW</v>
      </c>
      <c r="AV1077" s="362">
        <f t="shared" si="213"/>
        <v>2197.44</v>
      </c>
      <c r="AW1077" s="364">
        <f t="shared" si="214"/>
        <v>3.5634160235991343E-2</v>
      </c>
      <c r="AX1077" s="368" t="str">
        <f t="shared" si="215"/>
        <v>NON</v>
      </c>
      <c r="AY1077" s="231">
        <f>+MargesVN[[#This Row],[Total COM]]+MargesVN[[#This Row],[EXT GIE]]+MargesVN[[#This Row],[Forfait immat]]</f>
        <v>146.23770000000002</v>
      </c>
    </row>
    <row r="1078" spans="1:51" s="231" customFormat="1" ht="11.25" customHeight="1" x14ac:dyDescent="0.25">
      <c r="A1078" s="319">
        <v>15</v>
      </c>
      <c r="B1078" s="319" t="s">
        <v>163</v>
      </c>
      <c r="C1078" s="319" t="s">
        <v>257</v>
      </c>
      <c r="D1078" s="320">
        <v>46101</v>
      </c>
      <c r="E1078" s="321">
        <v>46104</v>
      </c>
      <c r="F1078" s="322"/>
      <c r="G1078" s="322"/>
      <c r="H1078" s="322"/>
      <c r="I1078" s="322"/>
      <c r="J1078" s="322"/>
      <c r="K1078" s="322">
        <v>0</v>
      </c>
      <c r="L1078" s="319" t="s">
        <v>259</v>
      </c>
      <c r="M1078" s="319">
        <v>516715</v>
      </c>
      <c r="N1078" s="319">
        <v>6715</v>
      </c>
      <c r="O1078" s="319" t="s">
        <v>2367</v>
      </c>
      <c r="P1078" s="323" t="s">
        <v>2368</v>
      </c>
      <c r="Q1078" s="319" t="s">
        <v>1348</v>
      </c>
      <c r="R1078" s="324">
        <v>31470.5</v>
      </c>
      <c r="S1078" s="324">
        <v>3833.33</v>
      </c>
      <c r="T1078" s="325">
        <f t="shared" si="204"/>
        <v>35303.83</v>
      </c>
      <c r="U1078" s="326">
        <v>8</v>
      </c>
      <c r="V1078" s="324">
        <v>748.86</v>
      </c>
      <c r="W1078" s="327">
        <v>108.33</v>
      </c>
      <c r="X1078" s="328"/>
      <c r="Y1078" s="327">
        <f t="shared" si="205"/>
        <v>640.53</v>
      </c>
      <c r="Z1078" s="329">
        <f t="shared" si="206"/>
        <v>2.1211862848875038E-2</v>
      </c>
      <c r="AA1078" s="328">
        <v>0</v>
      </c>
      <c r="AB1078" s="327">
        <v>-1059.1099999999999</v>
      </c>
      <c r="AC1078" s="327"/>
      <c r="AD1078" s="327"/>
      <c r="AE1078" s="330">
        <v>7.0000000000000007E-2</v>
      </c>
      <c r="AF1078" s="330">
        <v>7.0000000000000007E-2</v>
      </c>
      <c r="AG1078" s="327">
        <f t="shared" si="207"/>
        <v>44.8371</v>
      </c>
      <c r="AH1078" s="327"/>
      <c r="AI1078" s="327">
        <f t="shared" si="208"/>
        <v>44.8371</v>
      </c>
      <c r="AJ1078" s="319" t="s">
        <v>149</v>
      </c>
      <c r="AK1078" s="319">
        <v>0</v>
      </c>
      <c r="AL1078" s="326">
        <v>50</v>
      </c>
      <c r="AM1078" s="331">
        <f t="shared" si="209"/>
        <v>1</v>
      </c>
      <c r="AN1078" s="331">
        <f t="shared" si="210"/>
        <v>1</v>
      </c>
      <c r="AO1078" s="331"/>
      <c r="AP1078" s="331"/>
      <c r="AQ1078" s="331">
        <f t="shared" si="211"/>
        <v>1</v>
      </c>
      <c r="AR1078" s="332" t="str">
        <f>IF(A1078="","",VLOOKUP(A1078,'Base Sites'!A:B,2,FALSE))</f>
        <v>Valauto Hainaut</v>
      </c>
      <c r="AS1078" s="332" t="str">
        <f t="shared" si="212"/>
        <v>AUDI</v>
      </c>
      <c r="AT1078" s="331"/>
      <c r="AU1078" s="333" t="str">
        <f>IF(A1078="","",VLOOKUP(L1078,'Base Vendeurs'!A:B,2,FALSE))</f>
        <v>Valauto Hainaut AUDI</v>
      </c>
      <c r="AV1078" s="327">
        <f t="shared" si="213"/>
        <v>748.86</v>
      </c>
      <c r="AW1078" s="329">
        <f t="shared" si="214"/>
        <v>2.1211862848875038E-2</v>
      </c>
      <c r="AX1078" s="333" t="str">
        <f t="shared" si="215"/>
        <v>NON</v>
      </c>
      <c r="AY1078" s="231">
        <f>+MargesVN[[#This Row],[Total COM]]+MargesVN[[#This Row],[EXT GIE]]+MargesVN[[#This Row],[Forfait immat]]</f>
        <v>94.837099999999992</v>
      </c>
    </row>
    <row r="1079" spans="1:51" s="231" customFormat="1" ht="11.25" customHeight="1" x14ac:dyDescent="0.25">
      <c r="A1079" s="354">
        <v>15</v>
      </c>
      <c r="B1079" s="354" t="s">
        <v>163</v>
      </c>
      <c r="C1079" s="354" t="s">
        <v>257</v>
      </c>
      <c r="D1079" s="355">
        <v>46135</v>
      </c>
      <c r="E1079" s="356">
        <v>46134</v>
      </c>
      <c r="F1079" s="357"/>
      <c r="G1079" s="357"/>
      <c r="H1079" s="357"/>
      <c r="I1079" s="357"/>
      <c r="J1079" s="357"/>
      <c r="K1079" s="357">
        <v>0</v>
      </c>
      <c r="L1079" s="354" t="s">
        <v>424</v>
      </c>
      <c r="M1079" s="354">
        <v>516716</v>
      </c>
      <c r="N1079" s="354">
        <v>6716</v>
      </c>
      <c r="O1079" s="354" t="s">
        <v>3178</v>
      </c>
      <c r="P1079" s="358" t="s">
        <v>3179</v>
      </c>
      <c r="Q1079" s="354" t="s">
        <v>263</v>
      </c>
      <c r="R1079" s="359">
        <v>39750</v>
      </c>
      <c r="S1079" s="359">
        <v>12000</v>
      </c>
      <c r="T1079" s="360">
        <f t="shared" si="204"/>
        <v>51750</v>
      </c>
      <c r="U1079" s="361">
        <v>13</v>
      </c>
      <c r="V1079" s="359">
        <v>247.5</v>
      </c>
      <c r="W1079" s="362">
        <v>108.33</v>
      </c>
      <c r="X1079" s="363"/>
      <c r="Y1079" s="362">
        <f t="shared" si="205"/>
        <v>139.17000000000002</v>
      </c>
      <c r="Z1079" s="364">
        <f t="shared" si="206"/>
        <v>4.7826086956521737E-3</v>
      </c>
      <c r="AA1079" s="363">
        <v>0</v>
      </c>
      <c r="AB1079" s="362">
        <v>-1552.5</v>
      </c>
      <c r="AC1079" s="362"/>
      <c r="AD1079" s="362"/>
      <c r="AE1079" s="365">
        <v>7.0000000000000007E-2</v>
      </c>
      <c r="AF1079" s="365">
        <v>7.0000000000000007E-2</v>
      </c>
      <c r="AG1079" s="362">
        <f t="shared" si="207"/>
        <v>9.7419000000000029</v>
      </c>
      <c r="AH1079" s="362"/>
      <c r="AI1079" s="362">
        <f t="shared" si="208"/>
        <v>9.7419000000000029</v>
      </c>
      <c r="AJ1079" s="354" t="s">
        <v>149</v>
      </c>
      <c r="AK1079" s="354">
        <v>0</v>
      </c>
      <c r="AL1079" s="361"/>
      <c r="AM1079" s="366">
        <f t="shared" si="209"/>
        <v>0</v>
      </c>
      <c r="AN1079" s="366">
        <f t="shared" si="210"/>
        <v>1</v>
      </c>
      <c r="AO1079" s="366"/>
      <c r="AP1079" s="366"/>
      <c r="AQ1079" s="366">
        <f t="shared" si="211"/>
        <v>0</v>
      </c>
      <c r="AR1079" s="367" t="str">
        <f>IF(A1079="","",VLOOKUP(A1079,'Base Sites'!A:B,2,FALSE))</f>
        <v>Valauto Hainaut</v>
      </c>
      <c r="AS1079" s="367" t="str">
        <f t="shared" si="212"/>
        <v>AUDI</v>
      </c>
      <c r="AT1079" s="366"/>
      <c r="AU1079" s="368" t="str">
        <f>IF(A1079="","",VLOOKUP(L1079,'Base Vendeurs'!A:B,2,FALSE))</f>
        <v>Valauto Hainaut AUDI</v>
      </c>
      <c r="AV1079" s="362">
        <f t="shared" si="213"/>
        <v>247.5</v>
      </c>
      <c r="AW1079" s="364">
        <f t="shared" si="214"/>
        <v>4.7826086956521737E-3</v>
      </c>
      <c r="AX1079" s="368" t="str">
        <f t="shared" si="215"/>
        <v>NON</v>
      </c>
      <c r="AY1079" s="231">
        <f>+MargesVN[[#This Row],[Total COM]]+MargesVN[[#This Row],[EXT GIE]]+MargesVN[[#This Row],[Forfait immat]]</f>
        <v>9.7419000000000029</v>
      </c>
    </row>
    <row r="1080" spans="1:51" s="231" customFormat="1" ht="11.25" customHeight="1" x14ac:dyDescent="0.25">
      <c r="A1080" s="431">
        <v>15</v>
      </c>
      <c r="B1080" s="431" t="s">
        <v>183</v>
      </c>
      <c r="C1080" s="431" t="s">
        <v>257</v>
      </c>
      <c r="D1080" s="432">
        <v>46189</v>
      </c>
      <c r="E1080" s="433">
        <v>46188</v>
      </c>
      <c r="F1080" s="434"/>
      <c r="G1080" s="434"/>
      <c r="H1080" s="434"/>
      <c r="I1080" s="434" t="s">
        <v>165</v>
      </c>
      <c r="J1080" s="434"/>
      <c r="K1080" s="434">
        <v>73362.7</v>
      </c>
      <c r="L1080" s="431" t="s">
        <v>33</v>
      </c>
      <c r="M1080" s="431">
        <v>516718</v>
      </c>
      <c r="N1080" s="431">
        <v>6718</v>
      </c>
      <c r="O1080" s="431" t="s">
        <v>4749</v>
      </c>
      <c r="P1080" s="435" t="s">
        <v>4750</v>
      </c>
      <c r="Q1080" s="431" t="s">
        <v>2335</v>
      </c>
      <c r="R1080" s="436">
        <v>63333.33</v>
      </c>
      <c r="S1080" s="436">
        <v>10825</v>
      </c>
      <c r="T1080" s="437">
        <f t="shared" si="204"/>
        <v>74158.33</v>
      </c>
      <c r="U1080" s="438">
        <v>60</v>
      </c>
      <c r="V1080" s="436">
        <v>1271.42</v>
      </c>
      <c r="W1080" s="439">
        <v>108.33</v>
      </c>
      <c r="X1080" s="440"/>
      <c r="Y1080" s="439">
        <f t="shared" si="205"/>
        <v>1163.0900000000001</v>
      </c>
      <c r="Z1080" s="441">
        <f t="shared" si="206"/>
        <v>1.7144668710851498E-2</v>
      </c>
      <c r="AA1080" s="440">
        <v>0</v>
      </c>
      <c r="AB1080" s="439">
        <v>0</v>
      </c>
      <c r="AC1080" s="439"/>
      <c r="AD1080" s="439" t="s">
        <v>5156</v>
      </c>
      <c r="AE1080" s="442"/>
      <c r="AF1080" s="442">
        <v>0</v>
      </c>
      <c r="AG1080" s="439">
        <f t="shared" si="207"/>
        <v>0</v>
      </c>
      <c r="AH1080" s="439"/>
      <c r="AI1080" s="439">
        <f t="shared" si="208"/>
        <v>0</v>
      </c>
      <c r="AJ1080" s="431" t="s">
        <v>228</v>
      </c>
      <c r="AK1080" s="431">
        <v>0</v>
      </c>
      <c r="AL1080" s="438"/>
      <c r="AM1080" s="443">
        <f t="shared" si="209"/>
        <v>0</v>
      </c>
      <c r="AN1080" s="443">
        <f t="shared" si="210"/>
        <v>1</v>
      </c>
      <c r="AO1080" s="443"/>
      <c r="AP1080" s="443"/>
      <c r="AQ1080" s="443">
        <f t="shared" si="211"/>
        <v>0</v>
      </c>
      <c r="AR1080" s="444" t="str">
        <f>IF(A1080="","",VLOOKUP(A1080,'Base Sites'!A:B,2,FALSE))</f>
        <v>Valauto Hainaut</v>
      </c>
      <c r="AS1080" s="444" t="str">
        <f t="shared" si="212"/>
        <v>AUDI</v>
      </c>
      <c r="AT1080" s="443"/>
      <c r="AU1080" s="445" t="str">
        <f>IF(A1080="","",VLOOKUP(L1080,'Base Vendeurs'!A:B,2,FALSE))</f>
        <v>Sociétés NORD</v>
      </c>
      <c r="AV1080" s="439">
        <f t="shared" si="213"/>
        <v>1271.42</v>
      </c>
      <c r="AW1080" s="441">
        <f t="shared" si="214"/>
        <v>1.7144668710851498E-2</v>
      </c>
      <c r="AX1080" s="445" t="str">
        <f t="shared" si="215"/>
        <v>NON</v>
      </c>
      <c r="AY1080" s="231">
        <f>+MargesVN[[#This Row],[Total COM]]+MargesVN[[#This Row],[EXT GIE]]+MargesVN[[#This Row],[Forfait immat]]</f>
        <v>0</v>
      </c>
    </row>
    <row r="1081" spans="1:51" s="231" customFormat="1" ht="11.25" customHeight="1" x14ac:dyDescent="0.25">
      <c r="A1081" s="319">
        <v>15</v>
      </c>
      <c r="B1081" s="319" t="s">
        <v>163</v>
      </c>
      <c r="C1081" s="319" t="s">
        <v>257</v>
      </c>
      <c r="D1081" s="320">
        <v>46086</v>
      </c>
      <c r="E1081" s="321">
        <v>46086</v>
      </c>
      <c r="F1081" s="322"/>
      <c r="G1081" s="322"/>
      <c r="H1081" s="322"/>
      <c r="I1081" s="322"/>
      <c r="J1081" s="322"/>
      <c r="K1081" s="322">
        <v>0</v>
      </c>
      <c r="L1081" s="319" t="s">
        <v>259</v>
      </c>
      <c r="M1081" s="319">
        <v>516720</v>
      </c>
      <c r="N1081" s="319">
        <v>6720</v>
      </c>
      <c r="O1081" s="319" t="s">
        <v>2349</v>
      </c>
      <c r="P1081" s="323" t="s">
        <v>2350</v>
      </c>
      <c r="Q1081" s="319" t="s">
        <v>2348</v>
      </c>
      <c r="R1081" s="324">
        <v>32875</v>
      </c>
      <c r="S1081" s="324">
        <v>5644.15</v>
      </c>
      <c r="T1081" s="325">
        <f t="shared" si="204"/>
        <v>38519.15</v>
      </c>
      <c r="U1081" s="326">
        <v>9</v>
      </c>
      <c r="V1081" s="324">
        <v>580.65</v>
      </c>
      <c r="W1081" s="327">
        <v>108.33</v>
      </c>
      <c r="X1081" s="328"/>
      <c r="Y1081" s="327">
        <f t="shared" si="205"/>
        <v>472.32</v>
      </c>
      <c r="Z1081" s="329">
        <f t="shared" si="206"/>
        <v>1.5074320175808655E-2</v>
      </c>
      <c r="AA1081" s="328">
        <v>0</v>
      </c>
      <c r="AB1081" s="327">
        <v>-1155.57</v>
      </c>
      <c r="AC1081" s="327"/>
      <c r="AD1081" s="327"/>
      <c r="AE1081" s="330">
        <v>7.0000000000000007E-2</v>
      </c>
      <c r="AF1081" s="330">
        <v>7.0000000000000007E-2</v>
      </c>
      <c r="AG1081" s="327">
        <f t="shared" si="207"/>
        <v>33.062400000000004</v>
      </c>
      <c r="AH1081" s="327"/>
      <c r="AI1081" s="327">
        <f t="shared" si="208"/>
        <v>33.062400000000004</v>
      </c>
      <c r="AJ1081" s="319" t="s">
        <v>164</v>
      </c>
      <c r="AK1081" s="319"/>
      <c r="AL1081" s="326">
        <v>50</v>
      </c>
      <c r="AM1081" s="331">
        <f t="shared" si="209"/>
        <v>1</v>
      </c>
      <c r="AN1081" s="331">
        <f t="shared" si="210"/>
        <v>1</v>
      </c>
      <c r="AO1081" s="331"/>
      <c r="AP1081" s="331"/>
      <c r="AQ1081" s="331">
        <f t="shared" si="211"/>
        <v>1</v>
      </c>
      <c r="AR1081" s="332" t="str">
        <f>IF(A1081="","",VLOOKUP(A1081,'Base Sites'!A:B,2,FALSE))</f>
        <v>Valauto Hainaut</v>
      </c>
      <c r="AS1081" s="332" t="str">
        <f t="shared" si="212"/>
        <v>AUDI</v>
      </c>
      <c r="AT1081" s="331"/>
      <c r="AU1081" s="333" t="str">
        <f>IF(A1081="","",VLOOKUP(L1081,'Base Vendeurs'!A:B,2,FALSE))</f>
        <v>Valauto Hainaut AUDI</v>
      </c>
      <c r="AV1081" s="327">
        <f t="shared" si="213"/>
        <v>580.65</v>
      </c>
      <c r="AW1081" s="329">
        <f t="shared" si="214"/>
        <v>1.5074320175808655E-2</v>
      </c>
      <c r="AX1081" s="333" t="str">
        <f t="shared" si="215"/>
        <v>NON</v>
      </c>
      <c r="AY1081" s="231">
        <f>+MargesVN[[#This Row],[Total COM]]+MargesVN[[#This Row],[EXT GIE]]+MargesVN[[#This Row],[Forfait immat]]</f>
        <v>83.062399999999997</v>
      </c>
    </row>
    <row r="1082" spans="1:51" s="231" customFormat="1" ht="11.25" customHeight="1" x14ac:dyDescent="0.25">
      <c r="A1082" s="431">
        <v>15</v>
      </c>
      <c r="B1082" s="431" t="s">
        <v>167</v>
      </c>
      <c r="C1082" s="431" t="s">
        <v>257</v>
      </c>
      <c r="D1082" s="432">
        <v>46203</v>
      </c>
      <c r="E1082" s="433" t="s">
        <v>149</v>
      </c>
      <c r="F1082" s="434"/>
      <c r="G1082" s="434"/>
      <c r="H1082" s="434"/>
      <c r="I1082" s="434"/>
      <c r="J1082" s="434"/>
      <c r="K1082" s="434"/>
      <c r="L1082" s="45" t="s">
        <v>197</v>
      </c>
      <c r="M1082" s="431">
        <v>516721</v>
      </c>
      <c r="N1082" s="431">
        <v>6721</v>
      </c>
      <c r="O1082" s="431" t="s">
        <v>4766</v>
      </c>
      <c r="P1082" s="435" t="s">
        <v>4767</v>
      </c>
      <c r="Q1082" s="431" t="s">
        <v>386</v>
      </c>
      <c r="R1082" s="436">
        <v>62592</v>
      </c>
      <c r="S1082" s="436">
        <v>18166.669999999998</v>
      </c>
      <c r="T1082" s="437">
        <f t="shared" si="204"/>
        <v>80758.67</v>
      </c>
      <c r="U1082" s="438">
        <v>48</v>
      </c>
      <c r="V1082" s="436">
        <v>1679.5</v>
      </c>
      <c r="W1082" s="439">
        <v>108.33</v>
      </c>
      <c r="X1082" s="440"/>
      <c r="Y1082" s="439">
        <f t="shared" si="205"/>
        <v>1571.17</v>
      </c>
      <c r="Z1082" s="441">
        <f t="shared" si="206"/>
        <v>2.0796528719455136E-2</v>
      </c>
      <c r="AA1082" s="440">
        <v>0</v>
      </c>
      <c r="AB1082" s="439">
        <v>0</v>
      </c>
      <c r="AC1082" s="439"/>
      <c r="AD1082" s="439"/>
      <c r="AE1082" s="442"/>
      <c r="AF1082" s="442">
        <v>0</v>
      </c>
      <c r="AG1082" s="439">
        <f t="shared" si="207"/>
        <v>0</v>
      </c>
      <c r="AH1082" s="439"/>
      <c r="AI1082" s="439">
        <f t="shared" si="208"/>
        <v>0</v>
      </c>
      <c r="AJ1082" s="431" t="s">
        <v>149</v>
      </c>
      <c r="AK1082" s="431">
        <v>0</v>
      </c>
      <c r="AL1082" s="438">
        <v>0</v>
      </c>
      <c r="AM1082" s="443">
        <f t="shared" si="209"/>
        <v>0</v>
      </c>
      <c r="AN1082" s="443">
        <f t="shared" si="210"/>
        <v>1</v>
      </c>
      <c r="AO1082" s="443"/>
      <c r="AP1082" s="443"/>
      <c r="AQ1082" s="443">
        <f t="shared" si="211"/>
        <v>0</v>
      </c>
      <c r="AR1082" s="444" t="str">
        <f>IF(A1082="","",VLOOKUP(A1082,'Base Sites'!A:B,2,FALSE))</f>
        <v>Valauto Hainaut</v>
      </c>
      <c r="AS1082" s="444" t="str">
        <f t="shared" si="212"/>
        <v>AUDI</v>
      </c>
      <c r="AT1082" s="443"/>
      <c r="AU1082" s="445" t="str">
        <f>IF(A1082="","",VLOOKUP(L1082,'Base Vendeurs'!A:B,2,FALSE))</f>
        <v>Valauto PRO NORD</v>
      </c>
      <c r="AV1082" s="439">
        <f t="shared" si="213"/>
        <v>1679.5</v>
      </c>
      <c r="AW1082" s="441">
        <f t="shared" si="214"/>
        <v>2.0796528719455136E-2</v>
      </c>
      <c r="AX1082" s="445" t="str">
        <f t="shared" si="215"/>
        <v>NON</v>
      </c>
      <c r="AY1082" s="231">
        <f>+MargesVN[[#This Row],[Total COM]]+MargesVN[[#This Row],[EXT GIE]]+MargesVN[[#This Row],[Forfait immat]]</f>
        <v>0</v>
      </c>
    </row>
    <row r="1083" spans="1:51" s="231" customFormat="1" ht="11.25" customHeight="1" x14ac:dyDescent="0.25">
      <c r="A1083" s="319">
        <v>15</v>
      </c>
      <c r="B1083" s="319" t="s">
        <v>163</v>
      </c>
      <c r="C1083" s="319" t="s">
        <v>257</v>
      </c>
      <c r="D1083" s="320">
        <v>46097</v>
      </c>
      <c r="E1083" s="321">
        <v>46099</v>
      </c>
      <c r="F1083" s="322"/>
      <c r="G1083" s="322"/>
      <c r="H1083" s="322"/>
      <c r="I1083" s="322"/>
      <c r="J1083" s="322"/>
      <c r="K1083" s="322">
        <v>0</v>
      </c>
      <c r="L1083" s="319" t="s">
        <v>424</v>
      </c>
      <c r="M1083" s="319">
        <v>516722</v>
      </c>
      <c r="N1083" s="319">
        <v>6722</v>
      </c>
      <c r="O1083" s="319" t="s">
        <v>2355</v>
      </c>
      <c r="P1083" s="323" t="s">
        <v>2356</v>
      </c>
      <c r="Q1083" s="319" t="s">
        <v>260</v>
      </c>
      <c r="R1083" s="324">
        <v>20749.669999999998</v>
      </c>
      <c r="S1083" s="324">
        <v>2458.33</v>
      </c>
      <c r="T1083" s="325">
        <f t="shared" si="204"/>
        <v>23208</v>
      </c>
      <c r="U1083" s="326">
        <v>7</v>
      </c>
      <c r="V1083" s="324">
        <v>537.26</v>
      </c>
      <c r="W1083" s="327">
        <v>108.33</v>
      </c>
      <c r="X1083" s="328"/>
      <c r="Y1083" s="327">
        <f t="shared" si="205"/>
        <v>428.93</v>
      </c>
      <c r="Z1083" s="329">
        <f t="shared" si="206"/>
        <v>2.3149775939331263E-2</v>
      </c>
      <c r="AA1083" s="328">
        <v>0</v>
      </c>
      <c r="AB1083" s="327">
        <v>-116.04</v>
      </c>
      <c r="AC1083" s="327"/>
      <c r="AD1083" s="327"/>
      <c r="AE1083" s="330">
        <v>7.0000000000000007E-2</v>
      </c>
      <c r="AF1083" s="330">
        <v>7.0000000000000007E-2</v>
      </c>
      <c r="AG1083" s="327">
        <f t="shared" si="207"/>
        <v>30.025100000000002</v>
      </c>
      <c r="AH1083" s="327"/>
      <c r="AI1083" s="327">
        <f t="shared" si="208"/>
        <v>30.025100000000002</v>
      </c>
      <c r="AJ1083" s="319" t="s">
        <v>149</v>
      </c>
      <c r="AK1083" s="319">
        <v>0</v>
      </c>
      <c r="AL1083" s="326">
        <v>50</v>
      </c>
      <c r="AM1083" s="331">
        <f t="shared" si="209"/>
        <v>1</v>
      </c>
      <c r="AN1083" s="331">
        <f t="shared" si="210"/>
        <v>1</v>
      </c>
      <c r="AO1083" s="331"/>
      <c r="AP1083" s="331"/>
      <c r="AQ1083" s="331">
        <f t="shared" si="211"/>
        <v>1</v>
      </c>
      <c r="AR1083" s="332" t="str">
        <f>IF(A1083="","",VLOOKUP(A1083,'Base Sites'!A:B,2,FALSE))</f>
        <v>Valauto Hainaut</v>
      </c>
      <c r="AS1083" s="332" t="str">
        <f t="shared" si="212"/>
        <v>AUDI</v>
      </c>
      <c r="AT1083" s="331"/>
      <c r="AU1083" s="333" t="str">
        <f>IF(A1083="","",VLOOKUP(L1083,'Base Vendeurs'!A:B,2,FALSE))</f>
        <v>Valauto Hainaut AUDI</v>
      </c>
      <c r="AV1083" s="327">
        <f t="shared" si="213"/>
        <v>537.26</v>
      </c>
      <c r="AW1083" s="329">
        <f t="shared" si="214"/>
        <v>2.3149775939331263E-2</v>
      </c>
      <c r="AX1083" s="333" t="str">
        <f t="shared" si="215"/>
        <v>NON</v>
      </c>
      <c r="AY1083" s="231">
        <f>+MargesVN[[#This Row],[Total COM]]+MargesVN[[#This Row],[EXT GIE]]+MargesVN[[#This Row],[Forfait immat]]</f>
        <v>80.025100000000009</v>
      </c>
    </row>
    <row r="1084" spans="1:51" s="231" customFormat="1" ht="11.25" customHeight="1" x14ac:dyDescent="0.25">
      <c r="A1084" s="401">
        <v>15</v>
      </c>
      <c r="B1084" s="401" t="s">
        <v>163</v>
      </c>
      <c r="C1084" s="401" t="s">
        <v>257</v>
      </c>
      <c r="D1084" s="402">
        <v>46155</v>
      </c>
      <c r="E1084" s="403">
        <v>46161</v>
      </c>
      <c r="F1084" s="404"/>
      <c r="G1084" s="404"/>
      <c r="H1084" s="404"/>
      <c r="I1084" s="404"/>
      <c r="J1084" s="404"/>
      <c r="K1084" s="404"/>
      <c r="L1084" s="401" t="s">
        <v>356</v>
      </c>
      <c r="M1084" s="401">
        <v>516723</v>
      </c>
      <c r="N1084" s="401">
        <v>6723</v>
      </c>
      <c r="O1084" s="401" t="s">
        <v>3951</v>
      </c>
      <c r="P1084" s="405" t="s">
        <v>3950</v>
      </c>
      <c r="Q1084" s="401" t="s">
        <v>386</v>
      </c>
      <c r="R1084" s="406">
        <v>57550.33</v>
      </c>
      <c r="S1084" s="406">
        <v>13141.67</v>
      </c>
      <c r="T1084" s="407">
        <f t="shared" si="204"/>
        <v>70692</v>
      </c>
      <c r="U1084" s="408">
        <v>9</v>
      </c>
      <c r="V1084" s="406">
        <v>1168.71</v>
      </c>
      <c r="W1084" s="409">
        <v>108.33</v>
      </c>
      <c r="X1084" s="410"/>
      <c r="Y1084" s="409">
        <f t="shared" si="205"/>
        <v>1060.3800000000001</v>
      </c>
      <c r="Z1084" s="411">
        <f t="shared" si="206"/>
        <v>1.6532422339161433E-2</v>
      </c>
      <c r="AA1084" s="410">
        <v>0</v>
      </c>
      <c r="AB1084" s="409">
        <v>0</v>
      </c>
      <c r="AC1084" s="409"/>
      <c r="AD1084" s="409"/>
      <c r="AE1084" s="412">
        <v>0.1</v>
      </c>
      <c r="AF1084" s="412">
        <v>0.1</v>
      </c>
      <c r="AG1084" s="409">
        <f t="shared" si="207"/>
        <v>106.03800000000001</v>
      </c>
      <c r="AH1084" s="409"/>
      <c r="AI1084" s="409">
        <f t="shared" si="208"/>
        <v>106.03800000000001</v>
      </c>
      <c r="AJ1084" s="401" t="s">
        <v>164</v>
      </c>
      <c r="AK1084" s="401">
        <v>0</v>
      </c>
      <c r="AL1084" s="408">
        <v>20</v>
      </c>
      <c r="AM1084" s="413">
        <f t="shared" si="209"/>
        <v>1</v>
      </c>
      <c r="AN1084" s="413">
        <f t="shared" si="210"/>
        <v>1</v>
      </c>
      <c r="AO1084" s="413"/>
      <c r="AP1084" s="413"/>
      <c r="AQ1084" s="413">
        <f t="shared" si="211"/>
        <v>1</v>
      </c>
      <c r="AR1084" s="414" t="str">
        <f>IF(A1084="","",VLOOKUP(A1084,'Base Sites'!A:B,2,FALSE))</f>
        <v>Valauto Hainaut</v>
      </c>
      <c r="AS1084" s="414" t="str">
        <f t="shared" si="212"/>
        <v>AUDI</v>
      </c>
      <c r="AT1084" s="413"/>
      <c r="AU1084" s="415" t="str">
        <f>IF(A1084="","",VLOOKUP(L1084,'Base Vendeurs'!A:B,2,FALSE))</f>
        <v>Sociétés EST</v>
      </c>
      <c r="AV1084" s="409">
        <f t="shared" si="213"/>
        <v>1168.71</v>
      </c>
      <c r="AW1084" s="411">
        <f t="shared" si="214"/>
        <v>1.6532422339161433E-2</v>
      </c>
      <c r="AX1084" s="415" t="str">
        <f t="shared" si="215"/>
        <v>NON</v>
      </c>
      <c r="AY1084" s="231">
        <f>+MargesVN[[#This Row],[Total COM]]+MargesVN[[#This Row],[EXT GIE]]+MargesVN[[#This Row],[Forfait immat]]</f>
        <v>126.03800000000001</v>
      </c>
    </row>
    <row r="1085" spans="1:51" s="231" customFormat="1" ht="11.25" customHeight="1" x14ac:dyDescent="0.25">
      <c r="A1085" s="401">
        <v>15</v>
      </c>
      <c r="B1085" s="401" t="s">
        <v>163</v>
      </c>
      <c r="C1085" s="401" t="s">
        <v>257</v>
      </c>
      <c r="D1085" s="402">
        <v>46155</v>
      </c>
      <c r="E1085" s="403">
        <v>46161</v>
      </c>
      <c r="F1085" s="404"/>
      <c r="G1085" s="404"/>
      <c r="H1085" s="404"/>
      <c r="I1085" s="404"/>
      <c r="J1085" s="404"/>
      <c r="K1085" s="404"/>
      <c r="L1085" s="401" t="s">
        <v>356</v>
      </c>
      <c r="M1085" s="401">
        <v>516724</v>
      </c>
      <c r="N1085" s="401">
        <v>6724</v>
      </c>
      <c r="O1085" s="401" t="s">
        <v>3949</v>
      </c>
      <c r="P1085" s="405" t="s">
        <v>3950</v>
      </c>
      <c r="Q1085" s="401" t="s">
        <v>386</v>
      </c>
      <c r="R1085" s="406">
        <v>57550.33</v>
      </c>
      <c r="S1085" s="406">
        <v>13141.67</v>
      </c>
      <c r="T1085" s="407">
        <f t="shared" si="204"/>
        <v>70692</v>
      </c>
      <c r="U1085" s="408">
        <v>9</v>
      </c>
      <c r="V1085" s="406">
        <v>1168.71</v>
      </c>
      <c r="W1085" s="409">
        <v>108.33</v>
      </c>
      <c r="X1085" s="410"/>
      <c r="Y1085" s="409">
        <f t="shared" si="205"/>
        <v>1060.3800000000001</v>
      </c>
      <c r="Z1085" s="411">
        <f t="shared" si="206"/>
        <v>1.6532422339161433E-2</v>
      </c>
      <c r="AA1085" s="410">
        <v>0</v>
      </c>
      <c r="AB1085" s="409">
        <v>0</v>
      </c>
      <c r="AC1085" s="409"/>
      <c r="AD1085" s="409"/>
      <c r="AE1085" s="412">
        <v>0.1</v>
      </c>
      <c r="AF1085" s="412">
        <v>0.1</v>
      </c>
      <c r="AG1085" s="409">
        <f t="shared" si="207"/>
        <v>106.03800000000001</v>
      </c>
      <c r="AH1085" s="409"/>
      <c r="AI1085" s="409">
        <f t="shared" si="208"/>
        <v>106.03800000000001</v>
      </c>
      <c r="AJ1085" s="401" t="s">
        <v>164</v>
      </c>
      <c r="AK1085" s="401">
        <v>0</v>
      </c>
      <c r="AL1085" s="408">
        <v>20</v>
      </c>
      <c r="AM1085" s="413">
        <f t="shared" si="209"/>
        <v>1</v>
      </c>
      <c r="AN1085" s="413">
        <f t="shared" si="210"/>
        <v>1</v>
      </c>
      <c r="AO1085" s="413"/>
      <c r="AP1085" s="413"/>
      <c r="AQ1085" s="413">
        <f t="shared" si="211"/>
        <v>1</v>
      </c>
      <c r="AR1085" s="414" t="str">
        <f>IF(A1085="","",VLOOKUP(A1085,'Base Sites'!A:B,2,FALSE))</f>
        <v>Valauto Hainaut</v>
      </c>
      <c r="AS1085" s="414" t="str">
        <f t="shared" si="212"/>
        <v>AUDI</v>
      </c>
      <c r="AT1085" s="413"/>
      <c r="AU1085" s="415" t="str">
        <f>IF(A1085="","",VLOOKUP(L1085,'Base Vendeurs'!A:B,2,FALSE))</f>
        <v>Sociétés EST</v>
      </c>
      <c r="AV1085" s="409">
        <f t="shared" si="213"/>
        <v>1168.71</v>
      </c>
      <c r="AW1085" s="411">
        <f t="shared" si="214"/>
        <v>1.6532422339161433E-2</v>
      </c>
      <c r="AX1085" s="415" t="str">
        <f t="shared" si="215"/>
        <v>NON</v>
      </c>
      <c r="AY1085" s="231">
        <f>+MargesVN[[#This Row],[Total COM]]+MargesVN[[#This Row],[EXT GIE]]+MargesVN[[#This Row],[Forfait immat]]</f>
        <v>126.03800000000001</v>
      </c>
    </row>
    <row r="1086" spans="1:51" s="231" customFormat="1" ht="11.25" customHeight="1" x14ac:dyDescent="0.25">
      <c r="A1086" s="354">
        <v>15</v>
      </c>
      <c r="B1086" s="354" t="s">
        <v>163</v>
      </c>
      <c r="C1086" s="354" t="s">
        <v>257</v>
      </c>
      <c r="D1086" s="355">
        <v>46128</v>
      </c>
      <c r="E1086" s="356">
        <v>46127</v>
      </c>
      <c r="F1086" s="357"/>
      <c r="G1086" s="357"/>
      <c r="H1086" s="357"/>
      <c r="I1086" s="357"/>
      <c r="J1086" s="357"/>
      <c r="K1086" s="357">
        <v>0</v>
      </c>
      <c r="L1086" s="354" t="s">
        <v>424</v>
      </c>
      <c r="M1086" s="354">
        <v>516726</v>
      </c>
      <c r="N1086" s="354">
        <v>6726</v>
      </c>
      <c r="O1086" s="354" t="s">
        <v>3188</v>
      </c>
      <c r="P1086" s="358" t="s">
        <v>3189</v>
      </c>
      <c r="Q1086" s="354" t="s">
        <v>1247</v>
      </c>
      <c r="R1086" s="359">
        <v>38616.33</v>
      </c>
      <c r="S1086" s="359">
        <v>1600</v>
      </c>
      <c r="T1086" s="360">
        <f t="shared" si="204"/>
        <v>40216.33</v>
      </c>
      <c r="U1086" s="361">
        <v>13</v>
      </c>
      <c r="V1086" s="359">
        <v>-257.7</v>
      </c>
      <c r="W1086" s="362">
        <v>108.33</v>
      </c>
      <c r="X1086" s="363"/>
      <c r="Y1086" s="362">
        <f t="shared" si="205"/>
        <v>-366.03</v>
      </c>
      <c r="Z1086" s="364">
        <f t="shared" si="206"/>
        <v>-6.4078447735036979E-3</v>
      </c>
      <c r="AA1086" s="363">
        <v>0</v>
      </c>
      <c r="AB1086" s="362">
        <v>-402.16</v>
      </c>
      <c r="AC1086" s="362"/>
      <c r="AD1086" s="362"/>
      <c r="AE1086" s="365"/>
      <c r="AF1086" s="365">
        <v>7.0000000000000007E-2</v>
      </c>
      <c r="AG1086" s="362">
        <f t="shared" si="207"/>
        <v>0</v>
      </c>
      <c r="AH1086" s="362"/>
      <c r="AI1086" s="362">
        <f t="shared" si="208"/>
        <v>0</v>
      </c>
      <c r="AJ1086" s="354" t="s">
        <v>164</v>
      </c>
      <c r="AK1086" s="354">
        <v>0</v>
      </c>
      <c r="AL1086" s="361"/>
      <c r="AM1086" s="366">
        <f t="shared" si="209"/>
        <v>0</v>
      </c>
      <c r="AN1086" s="366">
        <f t="shared" si="210"/>
        <v>1</v>
      </c>
      <c r="AO1086" s="366"/>
      <c r="AP1086" s="366"/>
      <c r="AQ1086" s="366">
        <f t="shared" si="211"/>
        <v>0</v>
      </c>
      <c r="AR1086" s="367" t="str">
        <f>IF(A1086="","",VLOOKUP(A1086,'Base Sites'!A:B,2,FALSE))</f>
        <v>Valauto Hainaut</v>
      </c>
      <c r="AS1086" s="367" t="str">
        <f t="shared" si="212"/>
        <v>AUDI</v>
      </c>
      <c r="AT1086" s="366"/>
      <c r="AU1086" s="368" t="str">
        <f>IF(A1086="","",VLOOKUP(L1086,'Base Vendeurs'!A:B,2,FALSE))</f>
        <v>Valauto Hainaut AUDI</v>
      </c>
      <c r="AV1086" s="362">
        <f t="shared" si="213"/>
        <v>-257.7</v>
      </c>
      <c r="AW1086" s="364">
        <f t="shared" si="214"/>
        <v>-6.4078447735036979E-3</v>
      </c>
      <c r="AX1086" s="368" t="str">
        <f t="shared" si="215"/>
        <v>OUI</v>
      </c>
      <c r="AY1086" s="231">
        <f>+MargesVN[[#This Row],[Total COM]]+MargesVN[[#This Row],[EXT GIE]]+MargesVN[[#This Row],[Forfait immat]]</f>
        <v>0</v>
      </c>
    </row>
    <row r="1087" spans="1:51" s="231" customFormat="1" ht="11.25" customHeight="1" x14ac:dyDescent="0.25">
      <c r="A1087" s="354">
        <v>15</v>
      </c>
      <c r="B1087" s="354" t="s">
        <v>163</v>
      </c>
      <c r="C1087" s="354" t="s">
        <v>257</v>
      </c>
      <c r="D1087" s="355">
        <v>46125</v>
      </c>
      <c r="E1087" s="356">
        <v>46126</v>
      </c>
      <c r="F1087" s="357"/>
      <c r="G1087" s="357"/>
      <c r="H1087" s="357"/>
      <c r="I1087" s="357"/>
      <c r="J1087" s="357"/>
      <c r="K1087" s="357">
        <v>0</v>
      </c>
      <c r="L1087" s="354" t="s">
        <v>424</v>
      </c>
      <c r="M1087" s="354">
        <v>516727</v>
      </c>
      <c r="N1087" s="354">
        <v>6727</v>
      </c>
      <c r="O1087" s="354" t="s">
        <v>3200</v>
      </c>
      <c r="P1087" s="358" t="s">
        <v>3201</v>
      </c>
      <c r="Q1087" s="354" t="s">
        <v>1348</v>
      </c>
      <c r="R1087" s="359">
        <v>39374.67</v>
      </c>
      <c r="S1087" s="359">
        <v>0</v>
      </c>
      <c r="T1087" s="360">
        <f t="shared" si="204"/>
        <v>39374.67</v>
      </c>
      <c r="U1087" s="361">
        <v>5</v>
      </c>
      <c r="V1087" s="359">
        <v>1229.96</v>
      </c>
      <c r="W1087" s="362">
        <v>108.33</v>
      </c>
      <c r="X1087" s="363"/>
      <c r="Y1087" s="362">
        <f t="shared" si="205"/>
        <v>1121.6300000000001</v>
      </c>
      <c r="Z1087" s="364">
        <f t="shared" si="206"/>
        <v>3.123734116374817E-2</v>
      </c>
      <c r="AA1087" s="363">
        <v>0</v>
      </c>
      <c r="AB1087" s="362">
        <v>-5074.99</v>
      </c>
      <c r="AC1087" s="362"/>
      <c r="AD1087" s="362"/>
      <c r="AE1087" s="365">
        <v>7.0000000000000007E-2</v>
      </c>
      <c r="AF1087" s="365">
        <v>7.0000000000000007E-2</v>
      </c>
      <c r="AG1087" s="362">
        <f t="shared" si="207"/>
        <v>78.514100000000013</v>
      </c>
      <c r="AH1087" s="362"/>
      <c r="AI1087" s="362">
        <f t="shared" si="208"/>
        <v>78.514100000000013</v>
      </c>
      <c r="AJ1087" s="354" t="s">
        <v>164</v>
      </c>
      <c r="AK1087" s="354">
        <v>0</v>
      </c>
      <c r="AL1087" s="361"/>
      <c r="AM1087" s="366">
        <f t="shared" si="209"/>
        <v>0</v>
      </c>
      <c r="AN1087" s="366">
        <f t="shared" si="210"/>
        <v>1</v>
      </c>
      <c r="AO1087" s="366"/>
      <c r="AP1087" s="366"/>
      <c r="AQ1087" s="366">
        <f t="shared" si="211"/>
        <v>0</v>
      </c>
      <c r="AR1087" s="367" t="str">
        <f>IF(A1087="","",VLOOKUP(A1087,'Base Sites'!A:B,2,FALSE))</f>
        <v>Valauto Hainaut</v>
      </c>
      <c r="AS1087" s="367" t="str">
        <f t="shared" si="212"/>
        <v>AUDI</v>
      </c>
      <c r="AT1087" s="366"/>
      <c r="AU1087" s="368" t="str">
        <f>IF(A1087="","",VLOOKUP(L1087,'Base Vendeurs'!A:B,2,FALSE))</f>
        <v>Valauto Hainaut AUDI</v>
      </c>
      <c r="AV1087" s="362">
        <f t="shared" si="213"/>
        <v>1229.96</v>
      </c>
      <c r="AW1087" s="364">
        <f t="shared" si="214"/>
        <v>3.123734116374817E-2</v>
      </c>
      <c r="AX1087" s="368" t="str">
        <f t="shared" si="215"/>
        <v>NON</v>
      </c>
      <c r="AY1087" s="231">
        <f>+MargesVN[[#This Row],[Total COM]]+MargesVN[[#This Row],[EXT GIE]]+MargesVN[[#This Row],[Forfait immat]]</f>
        <v>78.514100000000013</v>
      </c>
    </row>
    <row r="1088" spans="1:51" s="231" customFormat="1" ht="11.25" customHeight="1" x14ac:dyDescent="0.25">
      <c r="A1088" s="401">
        <v>15</v>
      </c>
      <c r="B1088" s="401" t="s">
        <v>163</v>
      </c>
      <c r="C1088" s="401" t="s">
        <v>257</v>
      </c>
      <c r="D1088" s="402">
        <v>46112</v>
      </c>
      <c r="E1088" s="403">
        <v>46112</v>
      </c>
      <c r="F1088" s="404"/>
      <c r="G1088" s="404"/>
      <c r="H1088" s="404"/>
      <c r="I1088" s="404"/>
      <c r="J1088" s="404"/>
      <c r="K1088" s="404"/>
      <c r="L1088" s="401" t="s">
        <v>259</v>
      </c>
      <c r="M1088" s="401">
        <v>516728</v>
      </c>
      <c r="N1088" s="401">
        <v>6728</v>
      </c>
      <c r="O1088" s="401" t="s">
        <v>2363</v>
      </c>
      <c r="P1088" s="405" t="s">
        <v>2364</v>
      </c>
      <c r="Q1088" s="401" t="s">
        <v>386</v>
      </c>
      <c r="R1088" s="406">
        <v>62592</v>
      </c>
      <c r="S1088" s="406">
        <v>21225.01</v>
      </c>
      <c r="T1088" s="407">
        <f t="shared" si="204"/>
        <v>83817.009999999995</v>
      </c>
      <c r="U1088" s="408">
        <v>6</v>
      </c>
      <c r="V1088" s="406">
        <v>-13.92</v>
      </c>
      <c r="W1088" s="409">
        <v>108.33</v>
      </c>
      <c r="X1088" s="410"/>
      <c r="Y1088" s="409">
        <f t="shared" si="205"/>
        <v>-122.25</v>
      </c>
      <c r="Z1088" s="411">
        <f t="shared" si="206"/>
        <v>-1.6607607453427413E-4</v>
      </c>
      <c r="AA1088" s="410">
        <v>11734.37</v>
      </c>
      <c r="AB1088" s="409">
        <v>-5867.19</v>
      </c>
      <c r="AC1088" s="409"/>
      <c r="AD1088" s="409" t="s">
        <v>236</v>
      </c>
      <c r="AE1088" s="412"/>
      <c r="AF1088" s="412">
        <v>7.0000000000000007E-2</v>
      </c>
      <c r="AG1088" s="409">
        <f t="shared" si="207"/>
        <v>0</v>
      </c>
      <c r="AH1088" s="409"/>
      <c r="AI1088" s="409">
        <f t="shared" si="208"/>
        <v>0</v>
      </c>
      <c r="AJ1088" s="401" t="s">
        <v>164</v>
      </c>
      <c r="AK1088" s="401">
        <v>0</v>
      </c>
      <c r="AL1088" s="408">
        <v>50</v>
      </c>
      <c r="AM1088" s="413">
        <f t="shared" si="209"/>
        <v>1</v>
      </c>
      <c r="AN1088" s="413">
        <f t="shared" si="210"/>
        <v>1</v>
      </c>
      <c r="AO1088" s="413"/>
      <c r="AP1088" s="413"/>
      <c r="AQ1088" s="413">
        <f t="shared" si="211"/>
        <v>1</v>
      </c>
      <c r="AR1088" s="414" t="str">
        <f>IF(A1088="","",VLOOKUP(A1088,'Base Sites'!A:B,2,FALSE))</f>
        <v>Valauto Hainaut</v>
      </c>
      <c r="AS1088" s="414" t="str">
        <f t="shared" si="212"/>
        <v>AUDI</v>
      </c>
      <c r="AT1088" s="413"/>
      <c r="AU1088" s="415" t="str">
        <f>IF(A1088="","",VLOOKUP(L1088,'Base Vendeurs'!A:B,2,FALSE))</f>
        <v>Valauto Hainaut AUDI</v>
      </c>
      <c r="AV1088" s="409">
        <f t="shared" si="213"/>
        <v>-13.92</v>
      </c>
      <c r="AW1088" s="411">
        <f t="shared" si="214"/>
        <v>-1.6607607453427413E-4</v>
      </c>
      <c r="AX1088" s="415" t="str">
        <f t="shared" si="215"/>
        <v>OUI</v>
      </c>
      <c r="AY1088" s="231">
        <f>+MargesVN[[#This Row],[Total COM]]+MargesVN[[#This Row],[EXT GIE]]+MargesVN[[#This Row],[Forfait immat]]</f>
        <v>50</v>
      </c>
    </row>
    <row r="1089" spans="1:51" s="231" customFormat="1" ht="11.25" customHeight="1" x14ac:dyDescent="0.25">
      <c r="A1089" s="431">
        <v>15</v>
      </c>
      <c r="B1089" s="431" t="s">
        <v>183</v>
      </c>
      <c r="C1089" s="431" t="s">
        <v>257</v>
      </c>
      <c r="D1089" s="432">
        <v>46191</v>
      </c>
      <c r="E1089" s="433">
        <v>46191</v>
      </c>
      <c r="F1089" s="434"/>
      <c r="G1089" s="434"/>
      <c r="H1089" s="434"/>
      <c r="I1089" s="434" t="s">
        <v>165</v>
      </c>
      <c r="J1089" s="434"/>
      <c r="K1089" s="434">
        <v>991.26</v>
      </c>
      <c r="L1089" s="431" t="s">
        <v>259</v>
      </c>
      <c r="M1089" s="431">
        <v>516729</v>
      </c>
      <c r="N1089" s="431">
        <v>6729</v>
      </c>
      <c r="O1089" s="431" t="s">
        <v>4768</v>
      </c>
      <c r="P1089" s="435" t="s">
        <v>4769</v>
      </c>
      <c r="Q1089" s="431" t="s">
        <v>1348</v>
      </c>
      <c r="R1089" s="436">
        <v>39374.67</v>
      </c>
      <c r="S1089" s="436">
        <v>1833.33</v>
      </c>
      <c r="T1089" s="437">
        <f t="shared" si="204"/>
        <v>41208</v>
      </c>
      <c r="U1089" s="438">
        <v>34</v>
      </c>
      <c r="V1089" s="436">
        <v>1260.98</v>
      </c>
      <c r="W1089" s="439">
        <v>108.33</v>
      </c>
      <c r="X1089" s="440"/>
      <c r="Y1089" s="439">
        <f t="shared" si="205"/>
        <v>1152.6500000000001</v>
      </c>
      <c r="Z1089" s="441">
        <f t="shared" si="206"/>
        <v>3.0600368860415453E-2</v>
      </c>
      <c r="AA1089" s="440">
        <v>0</v>
      </c>
      <c r="AB1089" s="439">
        <v>-5148.32</v>
      </c>
      <c r="AC1089" s="439"/>
      <c r="AD1089" s="439" t="s">
        <v>5159</v>
      </c>
      <c r="AE1089" s="442">
        <v>0.08</v>
      </c>
      <c r="AF1089" s="442">
        <v>7.0000000000000007E-2</v>
      </c>
      <c r="AG1089" s="439">
        <f t="shared" si="207"/>
        <v>92.212000000000003</v>
      </c>
      <c r="AH1089" s="439"/>
      <c r="AI1089" s="439">
        <f t="shared" si="208"/>
        <v>92.212000000000003</v>
      </c>
      <c r="AJ1089" s="431" t="s">
        <v>164</v>
      </c>
      <c r="AK1089" s="431">
        <v>0</v>
      </c>
      <c r="AL1089" s="438">
        <v>50</v>
      </c>
      <c r="AM1089" s="443">
        <f t="shared" si="209"/>
        <v>1</v>
      </c>
      <c r="AN1089" s="443">
        <f t="shared" si="210"/>
        <v>1</v>
      </c>
      <c r="AO1089" s="443"/>
      <c r="AP1089" s="443"/>
      <c r="AQ1089" s="443">
        <f t="shared" si="211"/>
        <v>1</v>
      </c>
      <c r="AR1089" s="444" t="str">
        <f>IF(A1089="","",VLOOKUP(A1089,'Base Sites'!A:B,2,FALSE))</f>
        <v>Valauto Hainaut</v>
      </c>
      <c r="AS1089" s="444" t="str">
        <f t="shared" si="212"/>
        <v>AUDI</v>
      </c>
      <c r="AT1089" s="443"/>
      <c r="AU1089" s="445" t="str">
        <f>IF(A1089="","",VLOOKUP(L1089,'Base Vendeurs'!A:B,2,FALSE))</f>
        <v>Valauto Hainaut AUDI</v>
      </c>
      <c r="AV1089" s="439">
        <f t="shared" si="213"/>
        <v>1260.98</v>
      </c>
      <c r="AW1089" s="441">
        <f t="shared" si="214"/>
        <v>3.0600368860415453E-2</v>
      </c>
      <c r="AX1089" s="445" t="str">
        <f t="shared" si="215"/>
        <v>NON</v>
      </c>
      <c r="AY1089" s="231">
        <f>+MargesVN[[#This Row],[Total COM]]+MargesVN[[#This Row],[EXT GIE]]+MargesVN[[#This Row],[Forfait immat]]</f>
        <v>142.21199999999999</v>
      </c>
    </row>
    <row r="1090" spans="1:51" s="231" customFormat="1" ht="11.25" customHeight="1" x14ac:dyDescent="0.25">
      <c r="A1090" s="431">
        <v>15</v>
      </c>
      <c r="B1090" s="431" t="s">
        <v>163</v>
      </c>
      <c r="C1090" s="431" t="s">
        <v>257</v>
      </c>
      <c r="D1090" s="432">
        <v>46190</v>
      </c>
      <c r="E1090" s="433">
        <v>46203</v>
      </c>
      <c r="F1090" s="434"/>
      <c r="G1090" s="434"/>
      <c r="H1090" s="434"/>
      <c r="I1090" s="434"/>
      <c r="J1090" s="434"/>
      <c r="K1090" s="434">
        <v>0</v>
      </c>
      <c r="L1090" s="431" t="s">
        <v>259</v>
      </c>
      <c r="M1090" s="431">
        <v>516731</v>
      </c>
      <c r="N1090" s="431">
        <v>6731</v>
      </c>
      <c r="O1090" s="431" t="s">
        <v>4741</v>
      </c>
      <c r="P1090" s="435" t="s">
        <v>4742</v>
      </c>
      <c r="Q1090" s="431" t="s">
        <v>263</v>
      </c>
      <c r="R1090" s="436">
        <v>39750</v>
      </c>
      <c r="S1090" s="436">
        <v>8333.34</v>
      </c>
      <c r="T1090" s="437">
        <f t="shared" si="204"/>
        <v>48083.34</v>
      </c>
      <c r="U1090" s="438">
        <v>20</v>
      </c>
      <c r="V1090" s="436">
        <v>652.35</v>
      </c>
      <c r="W1090" s="439">
        <v>108.33</v>
      </c>
      <c r="X1090" s="440"/>
      <c r="Y1090" s="439">
        <f t="shared" si="205"/>
        <v>544.02</v>
      </c>
      <c r="Z1090" s="441">
        <f t="shared" si="206"/>
        <v>1.3567069176142922E-2</v>
      </c>
      <c r="AA1090" s="440">
        <v>0</v>
      </c>
      <c r="AB1090" s="439">
        <v>-1923.33</v>
      </c>
      <c r="AC1090" s="439"/>
      <c r="AD1090" s="439"/>
      <c r="AE1090" s="442">
        <v>7.0000000000000007E-2</v>
      </c>
      <c r="AF1090" s="442">
        <v>7.0000000000000007E-2</v>
      </c>
      <c r="AG1090" s="439">
        <f t="shared" si="207"/>
        <v>38.081400000000002</v>
      </c>
      <c r="AH1090" s="439"/>
      <c r="AI1090" s="439">
        <f t="shared" si="208"/>
        <v>38.081400000000002</v>
      </c>
      <c r="AJ1090" s="431" t="s">
        <v>149</v>
      </c>
      <c r="AK1090" s="431">
        <v>0</v>
      </c>
      <c r="AL1090" s="438">
        <v>50</v>
      </c>
      <c r="AM1090" s="443">
        <f t="shared" si="209"/>
        <v>1</v>
      </c>
      <c r="AN1090" s="443">
        <f t="shared" si="210"/>
        <v>1</v>
      </c>
      <c r="AO1090" s="443"/>
      <c r="AP1090" s="443"/>
      <c r="AQ1090" s="443">
        <f t="shared" si="211"/>
        <v>1</v>
      </c>
      <c r="AR1090" s="444" t="str">
        <f>IF(A1090="","",VLOOKUP(A1090,'Base Sites'!A:B,2,FALSE))</f>
        <v>Valauto Hainaut</v>
      </c>
      <c r="AS1090" s="444" t="str">
        <f t="shared" si="212"/>
        <v>AUDI</v>
      </c>
      <c r="AT1090" s="443"/>
      <c r="AU1090" s="445" t="str">
        <f>IF(A1090="","",VLOOKUP(L1090,'Base Vendeurs'!A:B,2,FALSE))</f>
        <v>Valauto Hainaut AUDI</v>
      </c>
      <c r="AV1090" s="439">
        <f t="shared" si="213"/>
        <v>652.35</v>
      </c>
      <c r="AW1090" s="441">
        <f t="shared" si="214"/>
        <v>1.3567069176142922E-2</v>
      </c>
      <c r="AX1090" s="445" t="str">
        <f t="shared" si="215"/>
        <v>NON</v>
      </c>
      <c r="AY1090" s="231">
        <f>+MargesVN[[#This Row],[Total COM]]+MargesVN[[#This Row],[EXT GIE]]+MargesVN[[#This Row],[Forfait immat]]</f>
        <v>88.081400000000002</v>
      </c>
    </row>
    <row r="1091" spans="1:51" s="231" customFormat="1" ht="11.25" customHeight="1" x14ac:dyDescent="0.25">
      <c r="A1091" s="401">
        <v>15</v>
      </c>
      <c r="B1091" s="401" t="s">
        <v>163</v>
      </c>
      <c r="C1091" s="401" t="s">
        <v>257</v>
      </c>
      <c r="D1091" s="402">
        <v>46149</v>
      </c>
      <c r="E1091" s="403">
        <v>46151</v>
      </c>
      <c r="F1091" s="404"/>
      <c r="G1091" s="404"/>
      <c r="H1091" s="404"/>
      <c r="I1091" s="404"/>
      <c r="J1091" s="404"/>
      <c r="K1091" s="404">
        <v>0</v>
      </c>
      <c r="L1091" s="401" t="s">
        <v>445</v>
      </c>
      <c r="M1091" s="401">
        <v>516732</v>
      </c>
      <c r="N1091" s="401">
        <v>6732</v>
      </c>
      <c r="O1091" s="401" t="s">
        <v>3943</v>
      </c>
      <c r="P1091" s="405" t="s">
        <v>3944</v>
      </c>
      <c r="Q1091" s="401" t="s">
        <v>1247</v>
      </c>
      <c r="R1091" s="406">
        <v>38616.33</v>
      </c>
      <c r="S1091" s="406">
        <v>16475</v>
      </c>
      <c r="T1091" s="407">
        <f t="shared" si="204"/>
        <v>55091.33</v>
      </c>
      <c r="U1091" s="408">
        <v>22</v>
      </c>
      <c r="V1091" s="406">
        <v>2506.54</v>
      </c>
      <c r="W1091" s="409">
        <v>108.33</v>
      </c>
      <c r="X1091" s="410"/>
      <c r="Y1091" s="409">
        <f t="shared" si="205"/>
        <v>2398.21</v>
      </c>
      <c r="Z1091" s="411">
        <f t="shared" si="206"/>
        <v>4.5497903209089342E-2</v>
      </c>
      <c r="AA1091" s="410">
        <v>0</v>
      </c>
      <c r="AB1091" s="409">
        <v>-3687.49</v>
      </c>
      <c r="AC1091" s="409"/>
      <c r="AD1091" s="409"/>
      <c r="AE1091" s="412">
        <v>0.08</v>
      </c>
      <c r="AF1091" s="412">
        <v>7.0000000000000007E-2</v>
      </c>
      <c r="AG1091" s="409">
        <f t="shared" si="207"/>
        <v>191.85680000000002</v>
      </c>
      <c r="AH1091" s="409"/>
      <c r="AI1091" s="409">
        <f t="shared" si="208"/>
        <v>191.85680000000002</v>
      </c>
      <c r="AJ1091" s="401" t="s">
        <v>149</v>
      </c>
      <c r="AK1091" s="401">
        <v>0</v>
      </c>
      <c r="AL1091" s="408">
        <v>100</v>
      </c>
      <c r="AM1091" s="413">
        <f t="shared" si="209"/>
        <v>1</v>
      </c>
      <c r="AN1091" s="413">
        <f t="shared" si="210"/>
        <v>1</v>
      </c>
      <c r="AO1091" s="413"/>
      <c r="AP1091" s="413"/>
      <c r="AQ1091" s="413">
        <f t="shared" si="211"/>
        <v>1</v>
      </c>
      <c r="AR1091" s="414" t="str">
        <f>IF(A1091="","",VLOOKUP(A1091,'Base Sites'!A:B,2,FALSE))</f>
        <v>Valauto Hainaut</v>
      </c>
      <c r="AS1091" s="414" t="str">
        <f t="shared" si="212"/>
        <v>AUDI</v>
      </c>
      <c r="AT1091" s="413"/>
      <c r="AU1091" s="415" t="str">
        <f>IF(A1091="","",VLOOKUP(L1091,'Base Vendeurs'!A:B,2,FALSE))</f>
        <v xml:space="preserve">Val de Lys </v>
      </c>
      <c r="AV1091" s="409">
        <f t="shared" si="213"/>
        <v>2506.54</v>
      </c>
      <c r="AW1091" s="411">
        <f t="shared" si="214"/>
        <v>4.5497903209089342E-2</v>
      </c>
      <c r="AX1091" s="415" t="str">
        <f t="shared" si="215"/>
        <v>NON</v>
      </c>
      <c r="AY1091" s="231">
        <f>+MargesVN[[#This Row],[Total COM]]+MargesVN[[#This Row],[EXT GIE]]+MargesVN[[#This Row],[Forfait immat]]</f>
        <v>291.85680000000002</v>
      </c>
    </row>
    <row r="1092" spans="1:51" s="231" customFormat="1" ht="11.25" customHeight="1" x14ac:dyDescent="0.25">
      <c r="A1092" s="319">
        <v>15</v>
      </c>
      <c r="B1092" s="319" t="s">
        <v>163</v>
      </c>
      <c r="C1092" s="319" t="s">
        <v>257</v>
      </c>
      <c r="D1092" s="320">
        <v>46112</v>
      </c>
      <c r="E1092" s="321">
        <v>46112</v>
      </c>
      <c r="F1092" s="322"/>
      <c r="G1092" s="322"/>
      <c r="H1092" s="322"/>
      <c r="I1092" s="322"/>
      <c r="J1092" s="322"/>
      <c r="K1092" s="322">
        <v>0</v>
      </c>
      <c r="L1092" s="319" t="s">
        <v>356</v>
      </c>
      <c r="M1092" s="319">
        <v>516733</v>
      </c>
      <c r="N1092" s="319">
        <v>6733</v>
      </c>
      <c r="O1092" s="319" t="s">
        <v>2359</v>
      </c>
      <c r="P1092" s="323" t="s">
        <v>2360</v>
      </c>
      <c r="Q1092" s="319" t="s">
        <v>386</v>
      </c>
      <c r="R1092" s="324">
        <v>55550.33</v>
      </c>
      <c r="S1092" s="324">
        <v>15575</v>
      </c>
      <c r="T1092" s="325">
        <f t="shared" si="204"/>
        <v>71125.33</v>
      </c>
      <c r="U1092" s="326">
        <v>6</v>
      </c>
      <c r="V1092" s="324">
        <v>463.96</v>
      </c>
      <c r="W1092" s="327">
        <v>108.33</v>
      </c>
      <c r="X1092" s="328"/>
      <c r="Y1092" s="327">
        <f t="shared" si="205"/>
        <v>355.63</v>
      </c>
      <c r="Z1092" s="329">
        <f t="shared" si="206"/>
        <v>6.5231331791360397E-3</v>
      </c>
      <c r="AA1092" s="328">
        <v>0</v>
      </c>
      <c r="AB1092" s="327">
        <v>0</v>
      </c>
      <c r="AC1092" s="327"/>
      <c r="AD1092" s="327"/>
      <c r="AE1092" s="330">
        <v>0.1</v>
      </c>
      <c r="AF1092" s="330">
        <v>0.1</v>
      </c>
      <c r="AG1092" s="327">
        <f t="shared" si="207"/>
        <v>35.563000000000002</v>
      </c>
      <c r="AH1092" s="327"/>
      <c r="AI1092" s="327">
        <f t="shared" si="208"/>
        <v>35.563000000000002</v>
      </c>
      <c r="AJ1092" s="319" t="s">
        <v>164</v>
      </c>
      <c r="AK1092" s="319">
        <v>0</v>
      </c>
      <c r="AL1092" s="326">
        <v>20</v>
      </c>
      <c r="AM1092" s="331">
        <f t="shared" si="209"/>
        <v>1</v>
      </c>
      <c r="AN1092" s="331">
        <f t="shared" si="210"/>
        <v>1</v>
      </c>
      <c r="AO1092" s="331"/>
      <c r="AP1092" s="331"/>
      <c r="AQ1092" s="331">
        <f t="shared" si="211"/>
        <v>1</v>
      </c>
      <c r="AR1092" s="332" t="str">
        <f>IF(A1092="","",VLOOKUP(A1092,'Base Sites'!A:B,2,FALSE))</f>
        <v>Valauto Hainaut</v>
      </c>
      <c r="AS1092" s="332" t="str">
        <f t="shared" si="212"/>
        <v>AUDI</v>
      </c>
      <c r="AT1092" s="331"/>
      <c r="AU1092" s="333" t="str">
        <f>IF(A1092="","",VLOOKUP(L1092,'Base Vendeurs'!A:B,2,FALSE))</f>
        <v>Sociétés EST</v>
      </c>
      <c r="AV1092" s="327">
        <f t="shared" si="213"/>
        <v>463.96</v>
      </c>
      <c r="AW1092" s="329">
        <f t="shared" si="214"/>
        <v>6.5231331791360397E-3</v>
      </c>
      <c r="AX1092" s="333" t="str">
        <f t="shared" si="215"/>
        <v>NON</v>
      </c>
      <c r="AY1092" s="231">
        <f>+MargesVN[[#This Row],[Total COM]]+MargesVN[[#This Row],[EXT GIE]]+MargesVN[[#This Row],[Forfait immat]]</f>
        <v>55.563000000000002</v>
      </c>
    </row>
    <row r="1093" spans="1:51" s="231" customFormat="1" ht="11.25" customHeight="1" x14ac:dyDescent="0.25">
      <c r="A1093" s="354">
        <v>15</v>
      </c>
      <c r="B1093" s="354" t="s">
        <v>163</v>
      </c>
      <c r="C1093" s="354" t="s">
        <v>257</v>
      </c>
      <c r="D1093" s="355">
        <v>46126</v>
      </c>
      <c r="E1093" s="356">
        <v>46126</v>
      </c>
      <c r="F1093" s="357"/>
      <c r="G1093" s="357"/>
      <c r="H1093" s="357"/>
      <c r="I1093" s="357"/>
      <c r="J1093" s="357"/>
      <c r="K1093" s="357">
        <v>0</v>
      </c>
      <c r="L1093" s="354" t="s">
        <v>424</v>
      </c>
      <c r="M1093" s="354">
        <v>516734</v>
      </c>
      <c r="N1093" s="354">
        <v>6734</v>
      </c>
      <c r="O1093" s="354" t="s">
        <v>3174</v>
      </c>
      <c r="P1093" s="358" t="s">
        <v>3175</v>
      </c>
      <c r="Q1093" s="354" t="s">
        <v>263</v>
      </c>
      <c r="R1093" s="359">
        <v>38410</v>
      </c>
      <c r="S1093" s="359">
        <v>2958.33</v>
      </c>
      <c r="T1093" s="360">
        <f t="shared" si="204"/>
        <v>41368.33</v>
      </c>
      <c r="U1093" s="361">
        <v>12</v>
      </c>
      <c r="V1093" s="359">
        <v>1275</v>
      </c>
      <c r="W1093" s="362">
        <v>108.33</v>
      </c>
      <c r="X1093" s="363"/>
      <c r="Y1093" s="362">
        <f t="shared" si="205"/>
        <v>1166.67</v>
      </c>
      <c r="Z1093" s="364">
        <f t="shared" si="206"/>
        <v>3.08206785238853E-2</v>
      </c>
      <c r="AA1093" s="363">
        <v>0</v>
      </c>
      <c r="AB1093" s="362">
        <v>-1228.75</v>
      </c>
      <c r="AC1093" s="362"/>
      <c r="AD1093" s="362"/>
      <c r="AE1093" s="365">
        <v>7.0000000000000007E-2</v>
      </c>
      <c r="AF1093" s="365">
        <v>7.0000000000000007E-2</v>
      </c>
      <c r="AG1093" s="362">
        <f t="shared" si="207"/>
        <v>81.666900000000012</v>
      </c>
      <c r="AH1093" s="362"/>
      <c r="AI1093" s="362">
        <f t="shared" si="208"/>
        <v>81.666900000000012</v>
      </c>
      <c r="AJ1093" s="354" t="s">
        <v>3671</v>
      </c>
      <c r="AK1093" s="354">
        <v>0</v>
      </c>
      <c r="AL1093" s="361">
        <v>50</v>
      </c>
      <c r="AM1093" s="366">
        <f t="shared" si="209"/>
        <v>1</v>
      </c>
      <c r="AN1093" s="366">
        <f t="shared" si="210"/>
        <v>1</v>
      </c>
      <c r="AO1093" s="366"/>
      <c r="AP1093" s="366"/>
      <c r="AQ1093" s="366">
        <f t="shared" si="211"/>
        <v>1</v>
      </c>
      <c r="AR1093" s="367" t="str">
        <f>IF(A1093="","",VLOOKUP(A1093,'Base Sites'!A:B,2,FALSE))</f>
        <v>Valauto Hainaut</v>
      </c>
      <c r="AS1093" s="367" t="str">
        <f t="shared" si="212"/>
        <v>AUDI</v>
      </c>
      <c r="AT1093" s="366"/>
      <c r="AU1093" s="368" t="str">
        <f>IF(A1093="","",VLOOKUP(L1093,'Base Vendeurs'!A:B,2,FALSE))</f>
        <v>Valauto Hainaut AUDI</v>
      </c>
      <c r="AV1093" s="362">
        <f t="shared" si="213"/>
        <v>1275</v>
      </c>
      <c r="AW1093" s="364">
        <f t="shared" si="214"/>
        <v>3.08206785238853E-2</v>
      </c>
      <c r="AX1093" s="368" t="str">
        <f t="shared" si="215"/>
        <v>NON</v>
      </c>
      <c r="AY1093" s="231">
        <f>+MargesVN[[#This Row],[Total COM]]+MargesVN[[#This Row],[EXT GIE]]+MargesVN[[#This Row],[Forfait immat]]</f>
        <v>131.6669</v>
      </c>
    </row>
    <row r="1094" spans="1:51" s="231" customFormat="1" ht="11.25" customHeight="1" x14ac:dyDescent="0.25">
      <c r="A1094" s="319">
        <v>15</v>
      </c>
      <c r="B1094" s="319" t="s">
        <v>163</v>
      </c>
      <c r="C1094" s="319" t="s">
        <v>257</v>
      </c>
      <c r="D1094" s="320">
        <v>46099</v>
      </c>
      <c r="E1094" s="321">
        <v>46099</v>
      </c>
      <c r="F1094" s="322"/>
      <c r="G1094" s="322"/>
      <c r="H1094" s="322"/>
      <c r="I1094" s="322"/>
      <c r="J1094" s="322"/>
      <c r="K1094" s="322">
        <v>0</v>
      </c>
      <c r="L1094" s="319" t="s">
        <v>70</v>
      </c>
      <c r="M1094" s="319">
        <v>516735</v>
      </c>
      <c r="N1094" s="319">
        <v>6735</v>
      </c>
      <c r="O1094" s="319" t="s">
        <v>2366</v>
      </c>
      <c r="P1094" s="323" t="s">
        <v>690</v>
      </c>
      <c r="Q1094" s="319" t="s">
        <v>1348</v>
      </c>
      <c r="R1094" s="324">
        <v>32816.33</v>
      </c>
      <c r="S1094" s="324">
        <v>3250</v>
      </c>
      <c r="T1094" s="325">
        <f t="shared" si="204"/>
        <v>36066.33</v>
      </c>
      <c r="U1094" s="326">
        <v>5</v>
      </c>
      <c r="V1094" s="324">
        <v>1370.65</v>
      </c>
      <c r="W1094" s="327">
        <v>108.33</v>
      </c>
      <c r="X1094" s="328"/>
      <c r="Y1094" s="327">
        <f t="shared" si="205"/>
        <v>1262.3200000000002</v>
      </c>
      <c r="Z1094" s="329">
        <f t="shared" si="206"/>
        <v>3.8003589497462041E-2</v>
      </c>
      <c r="AA1094" s="328">
        <v>0</v>
      </c>
      <c r="AB1094" s="327">
        <v>0</v>
      </c>
      <c r="AC1094" s="327"/>
      <c r="AD1094" s="327"/>
      <c r="AE1094" s="330">
        <v>0.1</v>
      </c>
      <c r="AF1094" s="330">
        <v>0.1</v>
      </c>
      <c r="AG1094" s="327">
        <f t="shared" si="207"/>
        <v>126.23200000000003</v>
      </c>
      <c r="AH1094" s="327"/>
      <c r="AI1094" s="327">
        <f t="shared" si="208"/>
        <v>126.23200000000003</v>
      </c>
      <c r="AJ1094" s="319" t="s">
        <v>164</v>
      </c>
      <c r="AK1094" s="319">
        <v>0</v>
      </c>
      <c r="AL1094" s="326">
        <v>20</v>
      </c>
      <c r="AM1094" s="331">
        <f t="shared" si="209"/>
        <v>1</v>
      </c>
      <c r="AN1094" s="331">
        <f t="shared" si="210"/>
        <v>1</v>
      </c>
      <c r="AO1094" s="331"/>
      <c r="AP1094" s="331"/>
      <c r="AQ1094" s="331">
        <f t="shared" si="211"/>
        <v>1</v>
      </c>
      <c r="AR1094" s="332" t="str">
        <f>IF(A1094="","",VLOOKUP(A1094,'Base Sites'!A:B,2,FALSE))</f>
        <v>Valauto Hainaut</v>
      </c>
      <c r="AS1094" s="332" t="str">
        <f t="shared" si="212"/>
        <v>AUDI</v>
      </c>
      <c r="AT1094" s="331"/>
      <c r="AU1094" s="333" t="str">
        <f>IF(A1094="","",VLOOKUP(L1094,'Base Vendeurs'!A:B,2,FALSE))</f>
        <v>Sociétés NORD</v>
      </c>
      <c r="AV1094" s="327">
        <f t="shared" si="213"/>
        <v>1370.65</v>
      </c>
      <c r="AW1094" s="329">
        <f t="shared" si="214"/>
        <v>3.8003589497462041E-2</v>
      </c>
      <c r="AX1094" s="333" t="str">
        <f t="shared" si="215"/>
        <v>NON</v>
      </c>
      <c r="AY1094" s="231">
        <f>+MargesVN[[#This Row],[Total COM]]+MargesVN[[#This Row],[EXT GIE]]+MargesVN[[#This Row],[Forfait immat]]</f>
        <v>146.23200000000003</v>
      </c>
    </row>
    <row r="1095" spans="1:51" s="231" customFormat="1" ht="11.25" customHeight="1" x14ac:dyDescent="0.25">
      <c r="A1095" s="354">
        <v>15</v>
      </c>
      <c r="B1095" s="354" t="s">
        <v>163</v>
      </c>
      <c r="C1095" s="354" t="s">
        <v>257</v>
      </c>
      <c r="D1095" s="355">
        <v>46135</v>
      </c>
      <c r="E1095" s="356">
        <v>46135</v>
      </c>
      <c r="F1095" s="357"/>
      <c r="G1095" s="357"/>
      <c r="H1095" s="357"/>
      <c r="I1095" s="357"/>
      <c r="J1095" s="357"/>
      <c r="K1095" s="357">
        <v>0</v>
      </c>
      <c r="L1095" s="354" t="s">
        <v>424</v>
      </c>
      <c r="M1095" s="354">
        <v>516737</v>
      </c>
      <c r="N1095" s="354">
        <v>6737</v>
      </c>
      <c r="O1095" s="354" t="s">
        <v>3194</v>
      </c>
      <c r="P1095" s="358" t="s">
        <v>3195</v>
      </c>
      <c r="Q1095" s="354" t="s">
        <v>386</v>
      </c>
      <c r="R1095" s="359">
        <v>62592</v>
      </c>
      <c r="S1095" s="359">
        <v>21791.67</v>
      </c>
      <c r="T1095" s="360">
        <f t="shared" si="204"/>
        <v>84383.67</v>
      </c>
      <c r="U1095" s="361">
        <v>13</v>
      </c>
      <c r="V1095" s="359">
        <v>838.98000000000047</v>
      </c>
      <c r="W1095" s="362">
        <v>108.33</v>
      </c>
      <c r="X1095" s="363"/>
      <c r="Y1095" s="362">
        <f t="shared" si="205"/>
        <v>730.65000000000043</v>
      </c>
      <c r="Z1095" s="364">
        <f t="shared" si="206"/>
        <v>9.9424450252045271E-3</v>
      </c>
      <c r="AA1095" s="363">
        <v>0</v>
      </c>
      <c r="AB1095" s="362">
        <v>-7594.53</v>
      </c>
      <c r="AC1095" s="362"/>
      <c r="AD1095" s="362"/>
      <c r="AE1095" s="365">
        <v>7.0000000000000007E-2</v>
      </c>
      <c r="AF1095" s="365">
        <v>7.0000000000000007E-2</v>
      </c>
      <c r="AG1095" s="362">
        <f t="shared" si="207"/>
        <v>51.145500000000034</v>
      </c>
      <c r="AH1095" s="362"/>
      <c r="AI1095" s="362">
        <f t="shared" si="208"/>
        <v>51.145500000000034</v>
      </c>
      <c r="AJ1095" s="354" t="s">
        <v>149</v>
      </c>
      <c r="AK1095" s="354">
        <v>0</v>
      </c>
      <c r="AL1095" s="361" t="s">
        <v>293</v>
      </c>
      <c r="AM1095" s="366">
        <f t="shared" si="209"/>
        <v>1</v>
      </c>
      <c r="AN1095" s="366">
        <f t="shared" si="210"/>
        <v>1</v>
      </c>
      <c r="AO1095" s="366"/>
      <c r="AP1095" s="366"/>
      <c r="AQ1095" s="366">
        <f t="shared" si="211"/>
        <v>1</v>
      </c>
      <c r="AR1095" s="367" t="str">
        <f>IF(A1095="","",VLOOKUP(A1095,'Base Sites'!A:B,2,FALSE))</f>
        <v>Valauto Hainaut</v>
      </c>
      <c r="AS1095" s="367" t="str">
        <f t="shared" si="212"/>
        <v>AUDI</v>
      </c>
      <c r="AT1095" s="366"/>
      <c r="AU1095" s="368" t="str">
        <f>IF(A1095="","",VLOOKUP(L1095,'Base Vendeurs'!A:B,2,FALSE))</f>
        <v>Valauto Hainaut AUDI</v>
      </c>
      <c r="AV1095" s="362">
        <f t="shared" si="213"/>
        <v>838.98000000000047</v>
      </c>
      <c r="AW1095" s="364">
        <f t="shared" si="214"/>
        <v>9.9424450252045271E-3</v>
      </c>
      <c r="AX1095" s="368" t="str">
        <f t="shared" si="215"/>
        <v>NON</v>
      </c>
      <c r="AY1095" s="231">
        <f>+MargesVN[[#This Row],[Total COM]]+MargesVN[[#This Row],[EXT GIE]]+MargesVN[[#This Row],[Forfait immat]]</f>
        <v>51.145500000000034</v>
      </c>
    </row>
    <row r="1096" spans="1:51" s="231" customFormat="1" ht="11.25" customHeight="1" x14ac:dyDescent="0.25">
      <c r="A1096" s="319">
        <v>15</v>
      </c>
      <c r="B1096" s="319" t="s">
        <v>163</v>
      </c>
      <c r="C1096" s="319" t="s">
        <v>257</v>
      </c>
      <c r="D1096" s="320">
        <v>46094</v>
      </c>
      <c r="E1096" s="321">
        <v>46094</v>
      </c>
      <c r="F1096" s="322"/>
      <c r="G1096" s="322"/>
      <c r="H1096" s="322"/>
      <c r="I1096" s="322"/>
      <c r="J1096" s="322"/>
      <c r="K1096" s="322">
        <v>0</v>
      </c>
      <c r="L1096" s="319" t="s">
        <v>356</v>
      </c>
      <c r="M1096" s="319">
        <v>516738</v>
      </c>
      <c r="N1096" s="319">
        <v>6738</v>
      </c>
      <c r="O1096" s="319" t="s">
        <v>2333</v>
      </c>
      <c r="P1096" s="323" t="s">
        <v>2334</v>
      </c>
      <c r="Q1096" s="319" t="s">
        <v>2335</v>
      </c>
      <c r="R1096" s="324">
        <v>46791.67</v>
      </c>
      <c r="S1096" s="324">
        <v>12383.32</v>
      </c>
      <c r="T1096" s="325">
        <f t="shared" si="204"/>
        <v>59174.99</v>
      </c>
      <c r="U1096" s="326">
        <v>14</v>
      </c>
      <c r="V1096" s="324">
        <v>1883.6</v>
      </c>
      <c r="W1096" s="327">
        <v>108.33</v>
      </c>
      <c r="X1096" s="328"/>
      <c r="Y1096" s="327">
        <f t="shared" si="205"/>
        <v>1775.27</v>
      </c>
      <c r="Z1096" s="329">
        <f t="shared" si="206"/>
        <v>3.1831015096073528E-2</v>
      </c>
      <c r="AA1096" s="328">
        <v>0</v>
      </c>
      <c r="AB1096" s="327">
        <v>0</v>
      </c>
      <c r="AC1096" s="327"/>
      <c r="AD1096" s="327"/>
      <c r="AE1096" s="330">
        <v>0.1</v>
      </c>
      <c r="AF1096" s="330">
        <v>0.1</v>
      </c>
      <c r="AG1096" s="327">
        <f t="shared" si="207"/>
        <v>177.52700000000002</v>
      </c>
      <c r="AH1096" s="327"/>
      <c r="AI1096" s="327">
        <f t="shared" si="208"/>
        <v>177.52700000000002</v>
      </c>
      <c r="AJ1096" s="319" t="s">
        <v>164</v>
      </c>
      <c r="AK1096" s="319">
        <v>0</v>
      </c>
      <c r="AL1096" s="326">
        <v>20</v>
      </c>
      <c r="AM1096" s="331">
        <f t="shared" si="209"/>
        <v>1</v>
      </c>
      <c r="AN1096" s="331">
        <f t="shared" si="210"/>
        <v>1</v>
      </c>
      <c r="AO1096" s="331"/>
      <c r="AP1096" s="331"/>
      <c r="AQ1096" s="331">
        <f t="shared" si="211"/>
        <v>1</v>
      </c>
      <c r="AR1096" s="332" t="str">
        <f>IF(A1096="","",VLOOKUP(A1096,'Base Sites'!A:B,2,FALSE))</f>
        <v>Valauto Hainaut</v>
      </c>
      <c r="AS1096" s="332" t="str">
        <f t="shared" si="212"/>
        <v>AUDI</v>
      </c>
      <c r="AT1096" s="331"/>
      <c r="AU1096" s="333" t="str">
        <f>IF(A1096="","",VLOOKUP(L1096,'Base Vendeurs'!A:B,2,FALSE))</f>
        <v>Sociétés EST</v>
      </c>
      <c r="AV1096" s="327">
        <f t="shared" si="213"/>
        <v>1883.6</v>
      </c>
      <c r="AW1096" s="329">
        <f t="shared" si="214"/>
        <v>3.1831015096073528E-2</v>
      </c>
      <c r="AX1096" s="333" t="str">
        <f t="shared" si="215"/>
        <v>NON</v>
      </c>
      <c r="AY1096" s="231">
        <f>+MargesVN[[#This Row],[Total COM]]+MargesVN[[#This Row],[EXT GIE]]+MargesVN[[#This Row],[Forfait immat]]</f>
        <v>197.52700000000002</v>
      </c>
    </row>
    <row r="1097" spans="1:51" s="231" customFormat="1" ht="11.25" customHeight="1" x14ac:dyDescent="0.25">
      <c r="A1097" s="401">
        <v>15</v>
      </c>
      <c r="B1097" s="401" t="s">
        <v>163</v>
      </c>
      <c r="C1097" s="401" t="s">
        <v>257</v>
      </c>
      <c r="D1097" s="402">
        <v>46142</v>
      </c>
      <c r="E1097" s="403">
        <v>46148</v>
      </c>
      <c r="F1097" s="404"/>
      <c r="G1097" s="404"/>
      <c r="H1097" s="404"/>
      <c r="I1097" s="404"/>
      <c r="J1097" s="404"/>
      <c r="K1097" s="404"/>
      <c r="L1097" s="401" t="s">
        <v>259</v>
      </c>
      <c r="M1097" s="401">
        <v>516739</v>
      </c>
      <c r="N1097" s="401">
        <v>6739</v>
      </c>
      <c r="O1097" s="401" t="s">
        <v>3198</v>
      </c>
      <c r="P1097" s="405" t="s">
        <v>3199</v>
      </c>
      <c r="Q1097" s="401" t="s">
        <v>1348</v>
      </c>
      <c r="R1097" s="406">
        <v>40999.67</v>
      </c>
      <c r="S1097" s="406">
        <v>2416.67</v>
      </c>
      <c r="T1097" s="407">
        <f t="shared" si="204"/>
        <v>43416.34</v>
      </c>
      <c r="U1097" s="408">
        <v>7</v>
      </c>
      <c r="V1097" s="406">
        <v>580</v>
      </c>
      <c r="W1097" s="409">
        <v>108.33</v>
      </c>
      <c r="X1097" s="410"/>
      <c r="Y1097" s="409">
        <f t="shared" si="205"/>
        <v>471.67</v>
      </c>
      <c r="Z1097" s="411">
        <f t="shared" si="206"/>
        <v>1.3359025657160416E-2</v>
      </c>
      <c r="AA1097" s="410">
        <v>0</v>
      </c>
      <c r="AB1097" s="409">
        <v>-5236.6499999999996</v>
      </c>
      <c r="AC1097" s="409"/>
      <c r="AD1097" s="409"/>
      <c r="AE1097" s="412">
        <v>0.08</v>
      </c>
      <c r="AF1097" s="412">
        <v>7.0000000000000007E-2</v>
      </c>
      <c r="AG1097" s="409">
        <f t="shared" si="207"/>
        <v>37.733600000000003</v>
      </c>
      <c r="AH1097" s="409"/>
      <c r="AI1097" s="409">
        <f t="shared" si="208"/>
        <v>37.733600000000003</v>
      </c>
      <c r="AJ1097" s="401" t="s">
        <v>164</v>
      </c>
      <c r="AK1097" s="401">
        <v>0</v>
      </c>
      <c r="AL1097" s="408"/>
      <c r="AM1097" s="413">
        <f t="shared" si="209"/>
        <v>0</v>
      </c>
      <c r="AN1097" s="413">
        <f t="shared" si="210"/>
        <v>1</v>
      </c>
      <c r="AO1097" s="413"/>
      <c r="AP1097" s="413"/>
      <c r="AQ1097" s="413">
        <f t="shared" si="211"/>
        <v>0</v>
      </c>
      <c r="AR1097" s="414" t="str">
        <f>IF(A1097="","",VLOOKUP(A1097,'Base Sites'!A:B,2,FALSE))</f>
        <v>Valauto Hainaut</v>
      </c>
      <c r="AS1097" s="414" t="str">
        <f t="shared" si="212"/>
        <v>AUDI</v>
      </c>
      <c r="AT1097" s="413"/>
      <c r="AU1097" s="415" t="str">
        <f>IF(A1097="","",VLOOKUP(L1097,'Base Vendeurs'!A:B,2,FALSE))</f>
        <v>Valauto Hainaut AUDI</v>
      </c>
      <c r="AV1097" s="409">
        <f t="shared" si="213"/>
        <v>580</v>
      </c>
      <c r="AW1097" s="411">
        <f t="shared" si="214"/>
        <v>1.3359025657160416E-2</v>
      </c>
      <c r="AX1097" s="415" t="str">
        <f t="shared" si="215"/>
        <v>NON</v>
      </c>
      <c r="AY1097" s="231">
        <f>+MargesVN[[#This Row],[Total COM]]+MargesVN[[#This Row],[EXT GIE]]+MargesVN[[#This Row],[Forfait immat]]</f>
        <v>37.733600000000003</v>
      </c>
    </row>
    <row r="1098" spans="1:51" s="231" customFormat="1" ht="11.25" customHeight="1" x14ac:dyDescent="0.25">
      <c r="A1098" s="431">
        <v>15</v>
      </c>
      <c r="B1098" s="431" t="s">
        <v>167</v>
      </c>
      <c r="C1098" s="431" t="s">
        <v>257</v>
      </c>
      <c r="D1098" s="432">
        <v>46198</v>
      </c>
      <c r="E1098" s="433" t="s">
        <v>149</v>
      </c>
      <c r="F1098" s="434"/>
      <c r="G1098" s="434"/>
      <c r="H1098" s="434"/>
      <c r="I1098" s="434"/>
      <c r="J1098" s="434"/>
      <c r="K1098" s="434">
        <v>0</v>
      </c>
      <c r="L1098" s="45" t="s">
        <v>259</v>
      </c>
      <c r="M1098" s="431">
        <v>516740</v>
      </c>
      <c r="N1098" s="431">
        <v>6740</v>
      </c>
      <c r="O1098" s="431" t="s">
        <v>4751</v>
      </c>
      <c r="P1098" s="435" t="s">
        <v>4752</v>
      </c>
      <c r="Q1098" s="431" t="s">
        <v>273</v>
      </c>
      <c r="R1098" s="436">
        <v>38616.33</v>
      </c>
      <c r="S1098" s="436">
        <v>16375</v>
      </c>
      <c r="T1098" s="437">
        <f t="shared" si="204"/>
        <v>54991.33</v>
      </c>
      <c r="U1098" s="438">
        <v>43</v>
      </c>
      <c r="V1098" s="436">
        <v>558.41</v>
      </c>
      <c r="W1098" s="439">
        <v>108.33</v>
      </c>
      <c r="X1098" s="440"/>
      <c r="Y1098" s="439">
        <f t="shared" si="205"/>
        <v>450.08</v>
      </c>
      <c r="Z1098" s="441">
        <f t="shared" si="206"/>
        <v>1.0154509810910192E-2</v>
      </c>
      <c r="AA1098" s="440">
        <v>0</v>
      </c>
      <c r="AB1098" s="439">
        <v>-1000</v>
      </c>
      <c r="AC1098" s="439"/>
      <c r="AD1098" s="439"/>
      <c r="AE1098" s="442"/>
      <c r="AF1098" s="442">
        <v>0</v>
      </c>
      <c r="AG1098" s="439">
        <f t="shared" si="207"/>
        <v>0</v>
      </c>
      <c r="AH1098" s="439"/>
      <c r="AI1098" s="439">
        <f t="shared" si="208"/>
        <v>0</v>
      </c>
      <c r="AJ1098" s="431" t="s">
        <v>149</v>
      </c>
      <c r="AK1098" s="431">
        <v>0</v>
      </c>
      <c r="AL1098" s="438">
        <v>0</v>
      </c>
      <c r="AM1098" s="443">
        <f t="shared" si="209"/>
        <v>0</v>
      </c>
      <c r="AN1098" s="443">
        <f t="shared" si="210"/>
        <v>1</v>
      </c>
      <c r="AO1098" s="443"/>
      <c r="AP1098" s="443"/>
      <c r="AQ1098" s="443">
        <f t="shared" si="211"/>
        <v>0</v>
      </c>
      <c r="AR1098" s="444" t="str">
        <f>IF(A1098="","",VLOOKUP(A1098,'Base Sites'!A:B,2,FALSE))</f>
        <v>Valauto Hainaut</v>
      </c>
      <c r="AS1098" s="444" t="str">
        <f t="shared" si="212"/>
        <v>AUDI</v>
      </c>
      <c r="AT1098" s="443"/>
      <c r="AU1098" s="445" t="str">
        <f>IF(A1098="","",VLOOKUP(L1098,'Base Vendeurs'!A:B,2,FALSE))</f>
        <v>Valauto Hainaut AUDI</v>
      </c>
      <c r="AV1098" s="439">
        <f t="shared" si="213"/>
        <v>558.41</v>
      </c>
      <c r="AW1098" s="441">
        <f t="shared" si="214"/>
        <v>1.0154509810910192E-2</v>
      </c>
      <c r="AX1098" s="445" t="str">
        <f t="shared" si="215"/>
        <v>NON</v>
      </c>
      <c r="AY1098" s="231">
        <f>+MargesVN[[#This Row],[Total COM]]+MargesVN[[#This Row],[EXT GIE]]+MargesVN[[#This Row],[Forfait immat]]</f>
        <v>0</v>
      </c>
    </row>
    <row r="1099" spans="1:51" s="231" customFormat="1" ht="11.25" customHeight="1" x14ac:dyDescent="0.25">
      <c r="A1099" s="431">
        <v>15</v>
      </c>
      <c r="B1099" s="431" t="s">
        <v>163</v>
      </c>
      <c r="C1099" s="431" t="s">
        <v>257</v>
      </c>
      <c r="D1099" s="432">
        <v>46190</v>
      </c>
      <c r="E1099" s="433">
        <v>46192</v>
      </c>
      <c r="F1099" s="434"/>
      <c r="G1099" s="434"/>
      <c r="H1099" s="434"/>
      <c r="I1099" s="434"/>
      <c r="J1099" s="434"/>
      <c r="K1099" s="434">
        <v>0</v>
      </c>
      <c r="L1099" s="431" t="s">
        <v>356</v>
      </c>
      <c r="M1099" s="431">
        <v>516742</v>
      </c>
      <c r="N1099" s="431">
        <v>6742</v>
      </c>
      <c r="O1099" s="431" t="s">
        <v>4745</v>
      </c>
      <c r="P1099" s="435" t="s">
        <v>4746</v>
      </c>
      <c r="Q1099" s="431" t="s">
        <v>263</v>
      </c>
      <c r="R1099" s="436">
        <v>37666.67</v>
      </c>
      <c r="S1099" s="436">
        <v>20083.34</v>
      </c>
      <c r="T1099" s="437">
        <f t="shared" si="204"/>
        <v>57750.009999999995</v>
      </c>
      <c r="U1099" s="438">
        <v>5</v>
      </c>
      <c r="V1099" s="436">
        <v>473.92</v>
      </c>
      <c r="W1099" s="439">
        <v>108.33</v>
      </c>
      <c r="X1099" s="440"/>
      <c r="Y1099" s="439">
        <f t="shared" si="205"/>
        <v>365.59000000000003</v>
      </c>
      <c r="Z1099" s="441">
        <f t="shared" si="206"/>
        <v>8.2064055053843298E-3</v>
      </c>
      <c r="AA1099" s="440">
        <v>0</v>
      </c>
      <c r="AB1099" s="439">
        <v>-3344</v>
      </c>
      <c r="AC1099" s="439"/>
      <c r="AD1099" s="439"/>
      <c r="AE1099" s="442">
        <v>0.1</v>
      </c>
      <c r="AF1099" s="442">
        <v>0.1</v>
      </c>
      <c r="AG1099" s="439">
        <f t="shared" si="207"/>
        <v>36.559000000000005</v>
      </c>
      <c r="AH1099" s="439"/>
      <c r="AI1099" s="439">
        <f t="shared" si="208"/>
        <v>36.559000000000005</v>
      </c>
      <c r="AJ1099" s="431" t="s">
        <v>149</v>
      </c>
      <c r="AK1099" s="431">
        <v>0</v>
      </c>
      <c r="AL1099" s="438">
        <v>20</v>
      </c>
      <c r="AM1099" s="443">
        <f t="shared" si="209"/>
        <v>1</v>
      </c>
      <c r="AN1099" s="443">
        <f t="shared" si="210"/>
        <v>1</v>
      </c>
      <c r="AO1099" s="443"/>
      <c r="AP1099" s="443"/>
      <c r="AQ1099" s="443">
        <f t="shared" si="211"/>
        <v>1</v>
      </c>
      <c r="AR1099" s="444" t="str">
        <f>IF(A1099="","",VLOOKUP(A1099,'Base Sites'!A:B,2,FALSE))</f>
        <v>Valauto Hainaut</v>
      </c>
      <c r="AS1099" s="444" t="str">
        <f t="shared" si="212"/>
        <v>AUDI</v>
      </c>
      <c r="AT1099" s="443"/>
      <c r="AU1099" s="445" t="str">
        <f>IF(A1099="","",VLOOKUP(L1099,'Base Vendeurs'!A:B,2,FALSE))</f>
        <v>Sociétés EST</v>
      </c>
      <c r="AV1099" s="439">
        <f t="shared" si="213"/>
        <v>473.92</v>
      </c>
      <c r="AW1099" s="441">
        <f t="shared" si="214"/>
        <v>8.2064055053843298E-3</v>
      </c>
      <c r="AX1099" s="445" t="str">
        <f t="shared" si="215"/>
        <v>NON</v>
      </c>
      <c r="AY1099" s="231">
        <f>+MargesVN[[#This Row],[Total COM]]+MargesVN[[#This Row],[EXT GIE]]+MargesVN[[#This Row],[Forfait immat]]</f>
        <v>56.559000000000005</v>
      </c>
    </row>
    <row r="1100" spans="1:51" s="231" customFormat="1" ht="11.25" customHeight="1" x14ac:dyDescent="0.25">
      <c r="A1100" s="431">
        <v>15</v>
      </c>
      <c r="B1100" s="431" t="s">
        <v>163</v>
      </c>
      <c r="C1100" s="431" t="s">
        <v>257</v>
      </c>
      <c r="D1100" s="432">
        <v>46170</v>
      </c>
      <c r="E1100" s="433">
        <v>46175</v>
      </c>
      <c r="F1100" s="434"/>
      <c r="G1100" s="434"/>
      <c r="H1100" s="434"/>
      <c r="I1100" s="434"/>
      <c r="J1100" s="434"/>
      <c r="K1100" s="434">
        <v>0</v>
      </c>
      <c r="L1100" s="431" t="s">
        <v>356</v>
      </c>
      <c r="M1100" s="431">
        <v>516743</v>
      </c>
      <c r="N1100" s="431">
        <v>6743</v>
      </c>
      <c r="O1100" s="431" t="s">
        <v>3947</v>
      </c>
      <c r="P1100" s="435" t="s">
        <v>3948</v>
      </c>
      <c r="Q1100" s="431" t="s">
        <v>386</v>
      </c>
      <c r="R1100" s="436">
        <v>62592</v>
      </c>
      <c r="S1100" s="436">
        <v>9925.01</v>
      </c>
      <c r="T1100" s="437">
        <f t="shared" si="204"/>
        <v>72517.009999999995</v>
      </c>
      <c r="U1100" s="438">
        <v>13</v>
      </c>
      <c r="V1100" s="436">
        <v>1558.64</v>
      </c>
      <c r="W1100" s="439">
        <v>108.33</v>
      </c>
      <c r="X1100" s="440"/>
      <c r="Y1100" s="439">
        <f t="shared" si="205"/>
        <v>1450.3100000000002</v>
      </c>
      <c r="Z1100" s="441">
        <f t="shared" si="206"/>
        <v>2.1493439952915878E-2</v>
      </c>
      <c r="AA1100" s="440">
        <v>0</v>
      </c>
      <c r="AB1100" s="439">
        <v>0</v>
      </c>
      <c r="AC1100" s="439"/>
      <c r="AD1100" s="439"/>
      <c r="AE1100" s="442">
        <v>0.1</v>
      </c>
      <c r="AF1100" s="442">
        <v>0.1</v>
      </c>
      <c r="AG1100" s="439">
        <f t="shared" si="207"/>
        <v>145.03100000000003</v>
      </c>
      <c r="AH1100" s="439"/>
      <c r="AI1100" s="439">
        <f t="shared" si="208"/>
        <v>145.03100000000003</v>
      </c>
      <c r="AJ1100" s="431" t="s">
        <v>164</v>
      </c>
      <c r="AK1100" s="431">
        <v>0</v>
      </c>
      <c r="AL1100" s="438">
        <v>20</v>
      </c>
      <c r="AM1100" s="443">
        <f t="shared" si="209"/>
        <v>1</v>
      </c>
      <c r="AN1100" s="443">
        <f t="shared" si="210"/>
        <v>1</v>
      </c>
      <c r="AO1100" s="443"/>
      <c r="AP1100" s="443"/>
      <c r="AQ1100" s="443">
        <f t="shared" si="211"/>
        <v>1</v>
      </c>
      <c r="AR1100" s="444" t="str">
        <f>IF(A1100="","",VLOOKUP(A1100,'Base Sites'!A:B,2,FALSE))</f>
        <v>Valauto Hainaut</v>
      </c>
      <c r="AS1100" s="444" t="str">
        <f t="shared" si="212"/>
        <v>AUDI</v>
      </c>
      <c r="AT1100" s="443"/>
      <c r="AU1100" s="445" t="str">
        <f>IF(A1100="","",VLOOKUP(L1100,'Base Vendeurs'!A:B,2,FALSE))</f>
        <v>Sociétés EST</v>
      </c>
      <c r="AV1100" s="439">
        <f t="shared" si="213"/>
        <v>1558.64</v>
      </c>
      <c r="AW1100" s="441">
        <f t="shared" si="214"/>
        <v>2.1493439952915878E-2</v>
      </c>
      <c r="AX1100" s="445" t="str">
        <f t="shared" si="215"/>
        <v>NON</v>
      </c>
      <c r="AY1100" s="231">
        <f>+MargesVN[[#This Row],[Total COM]]+MargesVN[[#This Row],[EXT GIE]]+MargesVN[[#This Row],[Forfait immat]]</f>
        <v>165.03100000000003</v>
      </c>
    </row>
    <row r="1101" spans="1:51" s="231" customFormat="1" ht="11.25" customHeight="1" x14ac:dyDescent="0.25">
      <c r="A1101" s="401">
        <v>15</v>
      </c>
      <c r="B1101" s="401" t="s">
        <v>185</v>
      </c>
      <c r="C1101" s="401" t="s">
        <v>257</v>
      </c>
      <c r="D1101" s="402">
        <v>46149</v>
      </c>
      <c r="E1101" s="403">
        <v>46148</v>
      </c>
      <c r="F1101" s="404"/>
      <c r="G1101" s="404" t="s">
        <v>165</v>
      </c>
      <c r="H1101" s="404"/>
      <c r="I1101" s="404"/>
      <c r="J1101" s="404"/>
      <c r="K1101" s="404">
        <v>0</v>
      </c>
      <c r="L1101" s="401" t="s">
        <v>424</v>
      </c>
      <c r="M1101" s="401">
        <v>516744</v>
      </c>
      <c r="N1101" s="401">
        <v>6744</v>
      </c>
      <c r="O1101" s="401" t="s">
        <v>3937</v>
      </c>
      <c r="P1101" s="405" t="s">
        <v>3938</v>
      </c>
      <c r="Q1101" s="401" t="s">
        <v>273</v>
      </c>
      <c r="R1101" s="406">
        <v>37883</v>
      </c>
      <c r="S1101" s="406">
        <v>18595.84</v>
      </c>
      <c r="T1101" s="407">
        <f t="shared" si="204"/>
        <v>56478.84</v>
      </c>
      <c r="U1101" s="408">
        <v>17</v>
      </c>
      <c r="V1101" s="406">
        <v>1854.45</v>
      </c>
      <c r="W1101" s="409">
        <v>108.33</v>
      </c>
      <c r="X1101" s="410"/>
      <c r="Y1101" s="409">
        <f t="shared" si="205"/>
        <v>1746.1200000000001</v>
      </c>
      <c r="Z1101" s="411">
        <f t="shared" si="206"/>
        <v>3.2834420820257643E-2</v>
      </c>
      <c r="AA1101" s="410">
        <v>0</v>
      </c>
      <c r="AB1101" s="409">
        <v>-4823.9399999999996</v>
      </c>
      <c r="AC1101" s="409"/>
      <c r="AD1101" s="409" t="s">
        <v>247</v>
      </c>
      <c r="AE1101" s="412">
        <v>0.08</v>
      </c>
      <c r="AF1101" s="412">
        <v>7.0000000000000007E-2</v>
      </c>
      <c r="AG1101" s="409">
        <f t="shared" si="207"/>
        <v>139.68960000000001</v>
      </c>
      <c r="AH1101" s="409"/>
      <c r="AI1101" s="409">
        <f t="shared" si="208"/>
        <v>139.68960000000001</v>
      </c>
      <c r="AJ1101" s="401" t="s">
        <v>164</v>
      </c>
      <c r="AK1101" s="401">
        <v>0</v>
      </c>
      <c r="AL1101" s="408">
        <v>50</v>
      </c>
      <c r="AM1101" s="413">
        <f t="shared" si="209"/>
        <v>1</v>
      </c>
      <c r="AN1101" s="413">
        <f t="shared" si="210"/>
        <v>1</v>
      </c>
      <c r="AO1101" s="413"/>
      <c r="AP1101" s="413"/>
      <c r="AQ1101" s="413">
        <f t="shared" si="211"/>
        <v>1</v>
      </c>
      <c r="AR1101" s="414" t="str">
        <f>IF(A1101="","",VLOOKUP(A1101,'Base Sites'!A:B,2,FALSE))</f>
        <v>Valauto Hainaut</v>
      </c>
      <c r="AS1101" s="414" t="str">
        <f t="shared" si="212"/>
        <v>AUDI</v>
      </c>
      <c r="AT1101" s="413"/>
      <c r="AU1101" s="415" t="str">
        <f>IF(A1101="","",VLOOKUP(L1101,'Base Vendeurs'!A:B,2,FALSE))</f>
        <v>Valauto Hainaut AUDI</v>
      </c>
      <c r="AV1101" s="409">
        <f t="shared" si="213"/>
        <v>1854.45</v>
      </c>
      <c r="AW1101" s="411">
        <f t="shared" si="214"/>
        <v>3.2834420820257643E-2</v>
      </c>
      <c r="AX1101" s="415" t="str">
        <f t="shared" si="215"/>
        <v>NON</v>
      </c>
      <c r="AY1101" s="231">
        <f>+MargesVN[[#This Row],[Total COM]]+MargesVN[[#This Row],[EXT GIE]]+MargesVN[[#This Row],[Forfait immat]]</f>
        <v>189.68960000000001</v>
      </c>
    </row>
    <row r="1102" spans="1:51" s="231" customFormat="1" ht="11.25" customHeight="1" x14ac:dyDescent="0.25">
      <c r="A1102" s="401">
        <v>15</v>
      </c>
      <c r="B1102" s="401" t="s">
        <v>163</v>
      </c>
      <c r="C1102" s="401" t="s">
        <v>257</v>
      </c>
      <c r="D1102" s="402">
        <v>46155</v>
      </c>
      <c r="E1102" s="403">
        <v>46161</v>
      </c>
      <c r="F1102" s="404"/>
      <c r="G1102" s="404"/>
      <c r="H1102" s="404"/>
      <c r="I1102" s="404"/>
      <c r="J1102" s="404"/>
      <c r="K1102" s="404"/>
      <c r="L1102" s="401" t="s">
        <v>356</v>
      </c>
      <c r="M1102" s="401">
        <v>516746</v>
      </c>
      <c r="N1102" s="401">
        <v>6746</v>
      </c>
      <c r="O1102" s="401" t="s">
        <v>3956</v>
      </c>
      <c r="P1102" s="405" t="s">
        <v>3957</v>
      </c>
      <c r="Q1102" s="401" t="s">
        <v>386</v>
      </c>
      <c r="R1102" s="406">
        <v>55550.33</v>
      </c>
      <c r="S1102" s="406">
        <v>19450</v>
      </c>
      <c r="T1102" s="407">
        <f t="shared" si="204"/>
        <v>75000.33</v>
      </c>
      <c r="U1102" s="408">
        <v>9</v>
      </c>
      <c r="V1102" s="406">
        <v>1608.35</v>
      </c>
      <c r="W1102" s="409">
        <v>108.33</v>
      </c>
      <c r="X1102" s="410"/>
      <c r="Y1102" s="409">
        <f t="shared" si="205"/>
        <v>1500.02</v>
      </c>
      <c r="Z1102" s="411">
        <f t="shared" si="206"/>
        <v>2.1444572310548499E-2</v>
      </c>
      <c r="AA1102" s="410">
        <v>0</v>
      </c>
      <c r="AB1102" s="409">
        <v>0</v>
      </c>
      <c r="AC1102" s="409"/>
      <c r="AD1102" s="409"/>
      <c r="AE1102" s="412">
        <v>0.1</v>
      </c>
      <c r="AF1102" s="412">
        <v>0.1</v>
      </c>
      <c r="AG1102" s="409">
        <f t="shared" si="207"/>
        <v>150.00200000000001</v>
      </c>
      <c r="AH1102" s="409"/>
      <c r="AI1102" s="409">
        <f t="shared" si="208"/>
        <v>150.00200000000001</v>
      </c>
      <c r="AJ1102" s="401" t="s">
        <v>164</v>
      </c>
      <c r="AK1102" s="401">
        <v>0</v>
      </c>
      <c r="AL1102" s="408">
        <v>20</v>
      </c>
      <c r="AM1102" s="413">
        <f t="shared" si="209"/>
        <v>1</v>
      </c>
      <c r="AN1102" s="413">
        <f t="shared" si="210"/>
        <v>1</v>
      </c>
      <c r="AO1102" s="413"/>
      <c r="AP1102" s="413"/>
      <c r="AQ1102" s="413">
        <f t="shared" si="211"/>
        <v>1</v>
      </c>
      <c r="AR1102" s="414" t="str">
        <f>IF(A1102="","",VLOOKUP(A1102,'Base Sites'!A:B,2,FALSE))</f>
        <v>Valauto Hainaut</v>
      </c>
      <c r="AS1102" s="414" t="str">
        <f t="shared" si="212"/>
        <v>AUDI</v>
      </c>
      <c r="AT1102" s="413"/>
      <c r="AU1102" s="415" t="str">
        <f>IF(A1102="","",VLOOKUP(L1102,'Base Vendeurs'!A:B,2,FALSE))</f>
        <v>Sociétés EST</v>
      </c>
      <c r="AV1102" s="409">
        <f t="shared" si="213"/>
        <v>1608.35</v>
      </c>
      <c r="AW1102" s="411">
        <f t="shared" si="214"/>
        <v>2.1444572310548499E-2</v>
      </c>
      <c r="AX1102" s="415" t="str">
        <f t="shared" si="215"/>
        <v>NON</v>
      </c>
      <c r="AY1102" s="231">
        <f>+MargesVN[[#This Row],[Total COM]]+MargesVN[[#This Row],[EXT GIE]]+MargesVN[[#This Row],[Forfait immat]]</f>
        <v>170.00200000000001</v>
      </c>
    </row>
    <row r="1103" spans="1:51" s="231" customFormat="1" ht="11.25" customHeight="1" x14ac:dyDescent="0.25">
      <c r="A1103" s="401">
        <v>15</v>
      </c>
      <c r="B1103" s="401" t="s">
        <v>163</v>
      </c>
      <c r="C1103" s="401" t="s">
        <v>257</v>
      </c>
      <c r="D1103" s="402">
        <v>46170</v>
      </c>
      <c r="E1103" s="403">
        <v>46171</v>
      </c>
      <c r="F1103" s="404"/>
      <c r="G1103" s="404"/>
      <c r="H1103" s="404"/>
      <c r="I1103" s="404"/>
      <c r="J1103" s="404"/>
      <c r="K1103" s="404">
        <v>0</v>
      </c>
      <c r="L1103" s="401" t="s">
        <v>356</v>
      </c>
      <c r="M1103" s="401">
        <v>516748</v>
      </c>
      <c r="N1103" s="401">
        <v>6748</v>
      </c>
      <c r="O1103" s="401" t="s">
        <v>3939</v>
      </c>
      <c r="P1103" s="405" t="s">
        <v>3940</v>
      </c>
      <c r="Q1103" s="401" t="s">
        <v>1247</v>
      </c>
      <c r="R1103" s="406">
        <v>38616.33</v>
      </c>
      <c r="S1103" s="406">
        <v>0</v>
      </c>
      <c r="T1103" s="407">
        <f t="shared" si="204"/>
        <v>38616.33</v>
      </c>
      <c r="U1103" s="408">
        <v>29</v>
      </c>
      <c r="V1103" s="406">
        <v>327.14999999999998</v>
      </c>
      <c r="W1103" s="409">
        <v>108.33</v>
      </c>
      <c r="X1103" s="410"/>
      <c r="Y1103" s="409">
        <f t="shared" si="205"/>
        <v>218.82</v>
      </c>
      <c r="Z1103" s="411">
        <f t="shared" si="206"/>
        <v>8.4718045448648263E-3</v>
      </c>
      <c r="AA1103" s="410">
        <v>-462</v>
      </c>
      <c r="AB1103" s="409">
        <v>-454</v>
      </c>
      <c r="AC1103" s="409"/>
      <c r="AD1103" s="409"/>
      <c r="AE1103" s="412">
        <v>0.1</v>
      </c>
      <c r="AF1103" s="412">
        <v>0.1</v>
      </c>
      <c r="AG1103" s="409">
        <f t="shared" si="207"/>
        <v>21.882000000000001</v>
      </c>
      <c r="AH1103" s="409"/>
      <c r="AI1103" s="409">
        <f t="shared" si="208"/>
        <v>21.882000000000001</v>
      </c>
      <c r="AJ1103" s="401" t="s">
        <v>164</v>
      </c>
      <c r="AK1103" s="401">
        <v>0</v>
      </c>
      <c r="AL1103" s="408">
        <v>20</v>
      </c>
      <c r="AM1103" s="413">
        <f t="shared" si="209"/>
        <v>1</v>
      </c>
      <c r="AN1103" s="413">
        <f t="shared" si="210"/>
        <v>1</v>
      </c>
      <c r="AO1103" s="413"/>
      <c r="AP1103" s="413"/>
      <c r="AQ1103" s="413">
        <f t="shared" si="211"/>
        <v>1</v>
      </c>
      <c r="AR1103" s="414" t="str">
        <f>IF(A1103="","",VLOOKUP(A1103,'Base Sites'!A:B,2,FALSE))</f>
        <v>Valauto Hainaut</v>
      </c>
      <c r="AS1103" s="414" t="str">
        <f t="shared" si="212"/>
        <v>AUDI</v>
      </c>
      <c r="AT1103" s="413"/>
      <c r="AU1103" s="415" t="str">
        <f>IF(A1103="","",VLOOKUP(L1103,'Base Vendeurs'!A:B,2,FALSE))</f>
        <v>Sociétés EST</v>
      </c>
      <c r="AV1103" s="409">
        <f t="shared" si="213"/>
        <v>327.14999999999998</v>
      </c>
      <c r="AW1103" s="411">
        <f t="shared" si="214"/>
        <v>8.4718045448648263E-3</v>
      </c>
      <c r="AX1103" s="415" t="str">
        <f t="shared" si="215"/>
        <v>NON</v>
      </c>
      <c r="AY1103" s="231">
        <f>+MargesVN[[#This Row],[Total COM]]+MargesVN[[#This Row],[EXT GIE]]+MargesVN[[#This Row],[Forfait immat]]</f>
        <v>41.882000000000005</v>
      </c>
    </row>
    <row r="1104" spans="1:51" s="231" customFormat="1" ht="11.25" customHeight="1" x14ac:dyDescent="0.25">
      <c r="A1104" s="401">
        <v>15</v>
      </c>
      <c r="B1104" s="401" t="s">
        <v>163</v>
      </c>
      <c r="C1104" s="401" t="s">
        <v>257</v>
      </c>
      <c r="D1104" s="402">
        <v>46169</v>
      </c>
      <c r="E1104" s="403">
        <v>46169</v>
      </c>
      <c r="F1104" s="404"/>
      <c r="G1104" s="404"/>
      <c r="H1104" s="404"/>
      <c r="I1104" s="404"/>
      <c r="J1104" s="404"/>
      <c r="K1104" s="404"/>
      <c r="L1104" s="401" t="s">
        <v>259</v>
      </c>
      <c r="M1104" s="401">
        <v>516751</v>
      </c>
      <c r="N1104" s="401">
        <v>6751</v>
      </c>
      <c r="O1104" s="401" t="s">
        <v>3927</v>
      </c>
      <c r="P1104" s="405" t="s">
        <v>3928</v>
      </c>
      <c r="Q1104" s="401" t="s">
        <v>263</v>
      </c>
      <c r="R1104" s="406">
        <v>47291.67</v>
      </c>
      <c r="S1104" s="406">
        <v>6458.34</v>
      </c>
      <c r="T1104" s="407">
        <f t="shared" si="204"/>
        <v>53750.009999999995</v>
      </c>
      <c r="U1104" s="408">
        <v>5</v>
      </c>
      <c r="V1104" s="406">
        <v>1909.48</v>
      </c>
      <c r="W1104" s="409">
        <v>108.33</v>
      </c>
      <c r="X1104" s="410"/>
      <c r="Y1104" s="409">
        <f t="shared" si="205"/>
        <v>1801.15</v>
      </c>
      <c r="Z1104" s="411">
        <f t="shared" si="206"/>
        <v>3.552520269298555E-2</v>
      </c>
      <c r="AA1104" s="410">
        <v>0</v>
      </c>
      <c r="AB1104" s="409">
        <v>-2956.25</v>
      </c>
      <c r="AC1104" s="409"/>
      <c r="AD1104" s="409"/>
      <c r="AE1104" s="412">
        <v>7.0000000000000007E-2</v>
      </c>
      <c r="AF1104" s="412">
        <v>0.08</v>
      </c>
      <c r="AG1104" s="409">
        <f t="shared" si="207"/>
        <v>126.08050000000001</v>
      </c>
      <c r="AH1104" s="409"/>
      <c r="AI1104" s="409">
        <f t="shared" si="208"/>
        <v>126.08050000000001</v>
      </c>
      <c r="AJ1104" s="401" t="s">
        <v>149</v>
      </c>
      <c r="AK1104" s="401">
        <v>0</v>
      </c>
      <c r="AL1104" s="408">
        <v>50</v>
      </c>
      <c r="AM1104" s="413">
        <f t="shared" si="209"/>
        <v>1</v>
      </c>
      <c r="AN1104" s="413">
        <f t="shared" si="210"/>
        <v>1</v>
      </c>
      <c r="AO1104" s="413"/>
      <c r="AP1104" s="413"/>
      <c r="AQ1104" s="413">
        <f t="shared" si="211"/>
        <v>1</v>
      </c>
      <c r="AR1104" s="414" t="str">
        <f>IF(A1104="","",VLOOKUP(A1104,'Base Sites'!A:B,2,FALSE))</f>
        <v>Valauto Hainaut</v>
      </c>
      <c r="AS1104" s="414" t="str">
        <f t="shared" si="212"/>
        <v>AUDI</v>
      </c>
      <c r="AT1104" s="413"/>
      <c r="AU1104" s="415" t="str">
        <f>IF(A1104="","",VLOOKUP(L1104,'Base Vendeurs'!A:B,2,FALSE))</f>
        <v>Valauto Hainaut AUDI</v>
      </c>
      <c r="AV1104" s="409">
        <f t="shared" si="213"/>
        <v>1909.48</v>
      </c>
      <c r="AW1104" s="411">
        <f t="shared" si="214"/>
        <v>3.552520269298555E-2</v>
      </c>
      <c r="AX1104" s="415" t="str">
        <f t="shared" si="215"/>
        <v>NON</v>
      </c>
      <c r="AY1104" s="231">
        <f>+MargesVN[[#This Row],[Total COM]]+MargesVN[[#This Row],[EXT GIE]]+MargesVN[[#This Row],[Forfait immat]]</f>
        <v>176.08050000000003</v>
      </c>
    </row>
    <row r="1105" spans="1:51" s="231" customFormat="1" ht="11.25" customHeight="1" x14ac:dyDescent="0.25">
      <c r="A1105" s="401">
        <v>15</v>
      </c>
      <c r="B1105" s="401" t="s">
        <v>163</v>
      </c>
      <c r="C1105" s="401" t="s">
        <v>257</v>
      </c>
      <c r="D1105" s="402">
        <v>46170</v>
      </c>
      <c r="E1105" s="403">
        <v>46171</v>
      </c>
      <c r="F1105" s="404"/>
      <c r="G1105" s="404"/>
      <c r="H1105" s="404"/>
      <c r="I1105" s="404"/>
      <c r="J1105" s="404"/>
      <c r="K1105" s="404"/>
      <c r="L1105" s="401" t="s">
        <v>356</v>
      </c>
      <c r="M1105" s="401">
        <v>516755</v>
      </c>
      <c r="N1105" s="401">
        <v>6755</v>
      </c>
      <c r="O1105" s="401" t="s">
        <v>3952</v>
      </c>
      <c r="P1105" s="405" t="s">
        <v>3953</v>
      </c>
      <c r="Q1105" s="401" t="s">
        <v>386</v>
      </c>
      <c r="R1105" s="406">
        <v>55550.33</v>
      </c>
      <c r="S1105" s="406">
        <v>8941.67</v>
      </c>
      <c r="T1105" s="407">
        <f t="shared" si="204"/>
        <v>64492</v>
      </c>
      <c r="U1105" s="408">
        <v>6</v>
      </c>
      <c r="V1105" s="406">
        <v>2688.01</v>
      </c>
      <c r="W1105" s="409">
        <v>108.33</v>
      </c>
      <c r="X1105" s="410"/>
      <c r="Y1105" s="409">
        <f t="shared" si="205"/>
        <v>2579.6800000000003</v>
      </c>
      <c r="Z1105" s="411">
        <f t="shared" si="206"/>
        <v>4.1679743223965768E-2</v>
      </c>
      <c r="AA1105" s="410">
        <v>0</v>
      </c>
      <c r="AB1105" s="409">
        <v>-3000</v>
      </c>
      <c r="AC1105" s="409"/>
      <c r="AD1105" s="409"/>
      <c r="AE1105" s="412">
        <v>0.1</v>
      </c>
      <c r="AF1105" s="412">
        <v>0.1</v>
      </c>
      <c r="AG1105" s="409">
        <f t="shared" si="207"/>
        <v>257.96800000000002</v>
      </c>
      <c r="AH1105" s="409"/>
      <c r="AI1105" s="409">
        <f t="shared" si="208"/>
        <v>257.96800000000002</v>
      </c>
      <c r="AJ1105" s="401" t="s">
        <v>164</v>
      </c>
      <c r="AK1105" s="401">
        <v>0</v>
      </c>
      <c r="AL1105" s="408">
        <v>20</v>
      </c>
      <c r="AM1105" s="413">
        <f t="shared" si="209"/>
        <v>1</v>
      </c>
      <c r="AN1105" s="413">
        <f t="shared" si="210"/>
        <v>1</v>
      </c>
      <c r="AO1105" s="413"/>
      <c r="AP1105" s="413"/>
      <c r="AQ1105" s="413">
        <f t="shared" si="211"/>
        <v>1</v>
      </c>
      <c r="AR1105" s="414" t="str">
        <f>IF(A1105="","",VLOOKUP(A1105,'Base Sites'!A:B,2,FALSE))</f>
        <v>Valauto Hainaut</v>
      </c>
      <c r="AS1105" s="414" t="str">
        <f t="shared" si="212"/>
        <v>AUDI</v>
      </c>
      <c r="AT1105" s="413"/>
      <c r="AU1105" s="415" t="str">
        <f>IF(A1105="","",VLOOKUP(L1105,'Base Vendeurs'!A:B,2,FALSE))</f>
        <v>Sociétés EST</v>
      </c>
      <c r="AV1105" s="409">
        <f t="shared" si="213"/>
        <v>2688.01</v>
      </c>
      <c r="AW1105" s="411">
        <f t="shared" si="214"/>
        <v>4.1679743223965768E-2</v>
      </c>
      <c r="AX1105" s="415" t="str">
        <f t="shared" si="215"/>
        <v>NON</v>
      </c>
      <c r="AY1105" s="231">
        <f>+MargesVN[[#This Row],[Total COM]]+MargesVN[[#This Row],[EXT GIE]]+MargesVN[[#This Row],[Forfait immat]]</f>
        <v>277.96800000000002</v>
      </c>
    </row>
    <row r="1106" spans="1:51" s="231" customFormat="1" ht="11.25" customHeight="1" x14ac:dyDescent="0.25">
      <c r="A1106" s="431">
        <v>15</v>
      </c>
      <c r="B1106" s="431" t="s">
        <v>163</v>
      </c>
      <c r="C1106" s="431" t="s">
        <v>257</v>
      </c>
      <c r="D1106" s="432">
        <v>46202</v>
      </c>
      <c r="E1106" s="433">
        <v>46199</v>
      </c>
      <c r="F1106" s="434"/>
      <c r="G1106" s="434"/>
      <c r="H1106" s="434"/>
      <c r="I1106" s="434" t="s">
        <v>165</v>
      </c>
      <c r="J1106" s="434" t="s">
        <v>165</v>
      </c>
      <c r="K1106" s="434">
        <v>265.8</v>
      </c>
      <c r="L1106" s="431" t="s">
        <v>259</v>
      </c>
      <c r="M1106" s="431">
        <v>516760</v>
      </c>
      <c r="N1106" s="431">
        <v>6760</v>
      </c>
      <c r="O1106" s="431" t="s">
        <v>4747</v>
      </c>
      <c r="P1106" s="435" t="s">
        <v>4748</v>
      </c>
      <c r="Q1106" s="431" t="s">
        <v>263</v>
      </c>
      <c r="R1106" s="436">
        <v>39750</v>
      </c>
      <c r="S1106" s="436">
        <v>6500.01</v>
      </c>
      <c r="T1106" s="437">
        <f t="shared" si="204"/>
        <v>46250.01</v>
      </c>
      <c r="U1106" s="438">
        <v>10</v>
      </c>
      <c r="V1106" s="436">
        <v>1256.02</v>
      </c>
      <c r="W1106" s="439">
        <v>108.33</v>
      </c>
      <c r="X1106" s="440"/>
      <c r="Y1106" s="439">
        <f t="shared" si="205"/>
        <v>1147.69</v>
      </c>
      <c r="Z1106" s="441">
        <f t="shared" si="206"/>
        <v>2.7157183317365767E-2</v>
      </c>
      <c r="AA1106" s="440">
        <v>0</v>
      </c>
      <c r="AB1106" s="439">
        <v>-1387.5</v>
      </c>
      <c r="AC1106" s="439"/>
      <c r="AD1106" s="439" t="s">
        <v>5155</v>
      </c>
      <c r="AE1106" s="442">
        <v>7.0000000000000007E-2</v>
      </c>
      <c r="AF1106" s="442">
        <v>0.08</v>
      </c>
      <c r="AG1106" s="439">
        <f t="shared" si="207"/>
        <v>80.338300000000018</v>
      </c>
      <c r="AH1106" s="439"/>
      <c r="AI1106" s="439">
        <f t="shared" si="208"/>
        <v>80.338300000000018</v>
      </c>
      <c r="AJ1106" s="431" t="s">
        <v>149</v>
      </c>
      <c r="AK1106" s="431"/>
      <c r="AL1106" s="438">
        <v>50</v>
      </c>
      <c r="AM1106" s="443">
        <f t="shared" si="209"/>
        <v>1</v>
      </c>
      <c r="AN1106" s="443">
        <f t="shared" si="210"/>
        <v>1</v>
      </c>
      <c r="AO1106" s="443"/>
      <c r="AP1106" s="443"/>
      <c r="AQ1106" s="443">
        <f t="shared" si="211"/>
        <v>1</v>
      </c>
      <c r="AR1106" s="444" t="str">
        <f>IF(A1106="","",VLOOKUP(A1106,'Base Sites'!A:B,2,FALSE))</f>
        <v>Valauto Hainaut</v>
      </c>
      <c r="AS1106" s="444" t="str">
        <f t="shared" si="212"/>
        <v>AUDI</v>
      </c>
      <c r="AT1106" s="443"/>
      <c r="AU1106" s="445" t="str">
        <f>IF(A1106="","",VLOOKUP(L1106,'Base Vendeurs'!A:B,2,FALSE))</f>
        <v>Valauto Hainaut AUDI</v>
      </c>
      <c r="AV1106" s="439">
        <f t="shared" si="213"/>
        <v>1256.02</v>
      </c>
      <c r="AW1106" s="441">
        <f t="shared" si="214"/>
        <v>2.7157183317365767E-2</v>
      </c>
      <c r="AX1106" s="445" t="str">
        <f t="shared" si="215"/>
        <v>NON</v>
      </c>
      <c r="AY1106" s="231">
        <f>+MargesVN[[#This Row],[Total COM]]+MargesVN[[#This Row],[EXT GIE]]+MargesVN[[#This Row],[Forfait immat]]</f>
        <v>130.3383</v>
      </c>
    </row>
    <row r="1107" spans="1:51" s="231" customFormat="1" ht="11.25" customHeight="1" x14ac:dyDescent="0.25">
      <c r="A1107" s="431">
        <v>15</v>
      </c>
      <c r="B1107" s="431" t="s">
        <v>163</v>
      </c>
      <c r="C1107" s="431" t="s">
        <v>257</v>
      </c>
      <c r="D1107" s="432">
        <v>46191</v>
      </c>
      <c r="E1107" s="433">
        <v>46192</v>
      </c>
      <c r="F1107" s="434"/>
      <c r="G1107" s="434"/>
      <c r="H1107" s="434"/>
      <c r="I1107" s="434"/>
      <c r="J1107" s="434"/>
      <c r="K1107" s="434">
        <v>0</v>
      </c>
      <c r="L1107" s="431" t="s">
        <v>3930</v>
      </c>
      <c r="M1107" s="431">
        <v>516770</v>
      </c>
      <c r="N1107" s="431">
        <v>6770</v>
      </c>
      <c r="O1107" s="431" t="s">
        <v>4743</v>
      </c>
      <c r="P1107" s="435" t="s">
        <v>4744</v>
      </c>
      <c r="Q1107" s="431" t="s">
        <v>263</v>
      </c>
      <c r="R1107" s="436">
        <v>35916.67</v>
      </c>
      <c r="S1107" s="436">
        <v>5833.34</v>
      </c>
      <c r="T1107" s="437">
        <f t="shared" si="204"/>
        <v>41750.009999999995</v>
      </c>
      <c r="U1107" s="438">
        <v>6</v>
      </c>
      <c r="V1107" s="436">
        <v>1672.48</v>
      </c>
      <c r="W1107" s="439">
        <v>108.33</v>
      </c>
      <c r="X1107" s="440"/>
      <c r="Y1107" s="439">
        <f t="shared" si="205"/>
        <v>1564.15</v>
      </c>
      <c r="Z1107" s="441">
        <f t="shared" si="206"/>
        <v>4.0059391602540941E-2</v>
      </c>
      <c r="AA1107" s="440">
        <v>0</v>
      </c>
      <c r="AB1107" s="439">
        <v>-1252.5</v>
      </c>
      <c r="AC1107" s="439"/>
      <c r="AD1107" s="439"/>
      <c r="AE1107" s="442">
        <v>0.08</v>
      </c>
      <c r="AF1107" s="442">
        <v>0.08</v>
      </c>
      <c r="AG1107" s="439">
        <f t="shared" si="207"/>
        <v>125.13200000000001</v>
      </c>
      <c r="AH1107" s="439"/>
      <c r="AI1107" s="439">
        <f t="shared" si="208"/>
        <v>125.13200000000001</v>
      </c>
      <c r="AJ1107" s="431" t="s">
        <v>149</v>
      </c>
      <c r="AK1107" s="431">
        <v>0</v>
      </c>
      <c r="AL1107" s="438"/>
      <c r="AM1107" s="443">
        <f t="shared" si="209"/>
        <v>0</v>
      </c>
      <c r="AN1107" s="443">
        <f t="shared" si="210"/>
        <v>1</v>
      </c>
      <c r="AO1107" s="443"/>
      <c r="AP1107" s="443"/>
      <c r="AQ1107" s="443">
        <f t="shared" si="211"/>
        <v>0</v>
      </c>
      <c r="AR1107" s="444" t="str">
        <f>IF(A1107="","",VLOOKUP(A1107,'Base Sites'!A:B,2,FALSE))</f>
        <v>Valauto Hainaut</v>
      </c>
      <c r="AS1107" s="444" t="str">
        <f t="shared" si="212"/>
        <v>AUDI</v>
      </c>
      <c r="AT1107" s="443"/>
      <c r="AU1107" s="445" t="str">
        <f>IF(A1107="","",VLOOKUP(L1107,'Base Vendeurs'!A:B,2,FALSE))</f>
        <v>Valauto Hainaut AUDI</v>
      </c>
      <c r="AV1107" s="439">
        <f t="shared" si="213"/>
        <v>1672.48</v>
      </c>
      <c r="AW1107" s="441">
        <f t="shared" si="214"/>
        <v>4.0059391602540941E-2</v>
      </c>
      <c r="AX1107" s="445" t="str">
        <f t="shared" si="215"/>
        <v>NON</v>
      </c>
      <c r="AY1107" s="231">
        <f>+MargesVN[[#This Row],[Total COM]]+MargesVN[[#This Row],[EXT GIE]]+MargesVN[[#This Row],[Forfait immat]]</f>
        <v>125.13200000000001</v>
      </c>
    </row>
    <row r="1108" spans="1:51" s="231" customFormat="1" ht="11.25" customHeight="1" x14ac:dyDescent="0.25">
      <c r="A1108" s="446">
        <v>35</v>
      </c>
      <c r="B1108" s="446" t="s">
        <v>163</v>
      </c>
      <c r="C1108" s="446" t="s">
        <v>27</v>
      </c>
      <c r="D1108" s="447">
        <v>46147</v>
      </c>
      <c r="E1108" s="448">
        <v>46112</v>
      </c>
      <c r="F1108" s="449"/>
      <c r="G1108" s="449"/>
      <c r="H1108" s="449"/>
      <c r="I1108" s="449"/>
      <c r="J1108" s="449"/>
      <c r="K1108" s="449"/>
      <c r="L1108" s="385" t="s">
        <v>88</v>
      </c>
      <c r="M1108" s="446">
        <v>517836</v>
      </c>
      <c r="N1108" s="446">
        <v>7836</v>
      </c>
      <c r="O1108" s="446" t="s">
        <v>2893</v>
      </c>
      <c r="P1108" s="450" t="s">
        <v>2891</v>
      </c>
      <c r="Q1108" s="446" t="s">
        <v>2894</v>
      </c>
      <c r="R1108" s="451">
        <v>35933.69</v>
      </c>
      <c r="S1108" s="451">
        <v>1147.5</v>
      </c>
      <c r="T1108" s="452">
        <f t="shared" si="204"/>
        <v>37081.19</v>
      </c>
      <c r="U1108" s="453">
        <v>957</v>
      </c>
      <c r="V1108" s="451">
        <v>-4533.53</v>
      </c>
      <c r="W1108" s="454">
        <v>0</v>
      </c>
      <c r="X1108" s="455"/>
      <c r="Y1108" s="454">
        <f t="shared" si="205"/>
        <v>-4533.53</v>
      </c>
      <c r="Z1108" s="456">
        <f t="shared" si="206"/>
        <v>-0.1222595607098909</v>
      </c>
      <c r="AA1108" s="455">
        <v>4310.18</v>
      </c>
      <c r="AB1108" s="454">
        <v>0</v>
      </c>
      <c r="AC1108" s="454"/>
      <c r="AD1108" s="454"/>
      <c r="AE1108" s="457"/>
      <c r="AF1108" s="457">
        <v>0</v>
      </c>
      <c r="AG1108" s="454">
        <f t="shared" si="207"/>
        <v>0</v>
      </c>
      <c r="AH1108" s="454"/>
      <c r="AI1108" s="454">
        <f t="shared" si="208"/>
        <v>0</v>
      </c>
      <c r="AJ1108" s="446" t="s">
        <v>149</v>
      </c>
      <c r="AK1108" s="446">
        <v>0</v>
      </c>
      <c r="AL1108" s="453">
        <v>0</v>
      </c>
      <c r="AM1108" s="458">
        <f t="shared" si="209"/>
        <v>0</v>
      </c>
      <c r="AN1108" s="458">
        <f t="shared" si="210"/>
        <v>1</v>
      </c>
      <c r="AO1108" s="458">
        <v>-1504</v>
      </c>
      <c r="AP1108" s="468">
        <v>46113</v>
      </c>
      <c r="AQ1108" s="458">
        <f t="shared" si="211"/>
        <v>0</v>
      </c>
      <c r="AR1108" s="459" t="str">
        <f>IF(A1108="","",VLOOKUP(A1108,'Base Sites'!A:B,2,FALSE))</f>
        <v>Valauto Cambrai</v>
      </c>
      <c r="AS1108" s="459" t="str">
        <f t="shared" si="212"/>
        <v>SEAT</v>
      </c>
      <c r="AT1108" s="458"/>
      <c r="AU1108" s="460" t="str">
        <f>IF(A1108="","",VLOOKUP(L1108,'Base Vendeurs'!A:B,2,FALSE))</f>
        <v>Direction</v>
      </c>
      <c r="AV1108" s="454">
        <f t="shared" si="213"/>
        <v>-6037.53</v>
      </c>
      <c r="AW1108" s="456">
        <f t="shared" si="214"/>
        <v>-0.16281920833716501</v>
      </c>
      <c r="AX1108" s="460" t="str">
        <f t="shared" si="215"/>
        <v>OUI</v>
      </c>
      <c r="AY1108" s="384">
        <f>+MargesVN[[#This Row],[Total COM]]+MargesVN[[#This Row],[EXT GIE]]+MargesVN[[#This Row],[Forfait immat]]</f>
        <v>0</v>
      </c>
    </row>
    <row r="1109" spans="1:51" s="384" customFormat="1" ht="11.25" customHeight="1" x14ac:dyDescent="0.25">
      <c r="A1109" s="446">
        <v>20</v>
      </c>
      <c r="B1109" s="446" t="s">
        <v>167</v>
      </c>
      <c r="C1109" s="446" t="s">
        <v>150</v>
      </c>
      <c r="D1109" s="447">
        <v>46183</v>
      </c>
      <c r="E1109" s="448" t="s">
        <v>149</v>
      </c>
      <c r="F1109" s="449"/>
      <c r="G1109" s="449"/>
      <c r="H1109" s="449"/>
      <c r="I1109" s="449" t="s">
        <v>165</v>
      </c>
      <c r="J1109" s="449"/>
      <c r="K1109" s="449">
        <v>7290.65</v>
      </c>
      <c r="L1109" s="385" t="s">
        <v>33</v>
      </c>
      <c r="M1109" s="446">
        <v>519509</v>
      </c>
      <c r="N1109" s="446">
        <v>9509</v>
      </c>
      <c r="O1109" s="446" t="s">
        <v>4799</v>
      </c>
      <c r="P1109" s="450" t="s">
        <v>2891</v>
      </c>
      <c r="Q1109" s="446" t="s">
        <v>67</v>
      </c>
      <c r="R1109" s="451">
        <v>39423.1</v>
      </c>
      <c r="S1109" s="451">
        <v>3563</v>
      </c>
      <c r="T1109" s="452">
        <f t="shared" si="204"/>
        <v>42986.1</v>
      </c>
      <c r="U1109" s="453">
        <v>492</v>
      </c>
      <c r="V1109" s="451">
        <v>47.24</v>
      </c>
      <c r="W1109" s="454">
        <v>95</v>
      </c>
      <c r="X1109" s="455"/>
      <c r="Y1109" s="454">
        <f t="shared" si="205"/>
        <v>-47.76</v>
      </c>
      <c r="Z1109" s="456">
        <f t="shared" si="206"/>
        <v>1.0989598963385839E-3</v>
      </c>
      <c r="AA1109" s="455">
        <v>-1074.6500000000001</v>
      </c>
      <c r="AB1109" s="454">
        <v>47.76</v>
      </c>
      <c r="AC1109" s="454"/>
      <c r="AD1109" s="454" t="s">
        <v>5161</v>
      </c>
      <c r="AE1109" s="457"/>
      <c r="AF1109" s="457">
        <v>0</v>
      </c>
      <c r="AG1109" s="454">
        <f t="shared" si="207"/>
        <v>0</v>
      </c>
      <c r="AH1109" s="454"/>
      <c r="AI1109" s="454">
        <f t="shared" si="208"/>
        <v>0</v>
      </c>
      <c r="AJ1109" s="446" t="s">
        <v>149</v>
      </c>
      <c r="AK1109" s="446">
        <v>0</v>
      </c>
      <c r="AL1109" s="453">
        <v>0</v>
      </c>
      <c r="AM1109" s="458">
        <f t="shared" si="209"/>
        <v>0</v>
      </c>
      <c r="AN1109" s="458">
        <f t="shared" si="210"/>
        <v>1</v>
      </c>
      <c r="AO1109" s="458"/>
      <c r="AP1109" s="458"/>
      <c r="AQ1109" s="458">
        <f t="shared" si="211"/>
        <v>0</v>
      </c>
      <c r="AR1109" s="459" t="str">
        <f>IF(A1109="","",VLOOKUP(A1109,'Base Sites'!A:B,2,FALSE))</f>
        <v>Valauto Professionnels</v>
      </c>
      <c r="AS1109" s="459" t="str">
        <f t="shared" si="212"/>
        <v>VUL</v>
      </c>
      <c r="AT1109" s="458"/>
      <c r="AU1109" s="460" t="str">
        <f>IF(A1109="","",VLOOKUP(L1109,'Base Vendeurs'!A:B,2,FALSE))</f>
        <v>Sociétés NORD</v>
      </c>
      <c r="AV1109" s="454">
        <f t="shared" si="213"/>
        <v>47.24</v>
      </c>
      <c r="AW1109" s="456">
        <f t="shared" si="214"/>
        <v>1.0989598963385839E-3</v>
      </c>
      <c r="AX1109" s="460" t="str">
        <f t="shared" si="215"/>
        <v>NON</v>
      </c>
      <c r="AY1109" s="384">
        <f>+MargesVN[[#This Row],[Total COM]]+MargesVN[[#This Row],[EXT GIE]]+MargesVN[[#This Row],[Forfait immat]]</f>
        <v>0</v>
      </c>
    </row>
    <row r="1110" spans="1:51" s="231" customFormat="1" ht="11.25" customHeight="1" x14ac:dyDescent="0.25">
      <c r="A1110" s="397">
        <v>35</v>
      </c>
      <c r="B1110" s="385" t="s">
        <v>163</v>
      </c>
      <c r="C1110" s="385" t="s">
        <v>104</v>
      </c>
      <c r="D1110" s="386">
        <v>46101</v>
      </c>
      <c r="E1110" s="387"/>
      <c r="F1110" s="388"/>
      <c r="G1110" s="388"/>
      <c r="H1110" s="388"/>
      <c r="I1110" s="388"/>
      <c r="J1110" s="388"/>
      <c r="K1110" s="388"/>
      <c r="L1110" s="385" t="s">
        <v>88</v>
      </c>
      <c r="M1110" s="397">
        <v>519515</v>
      </c>
      <c r="N1110" s="385"/>
      <c r="O1110" s="385" t="s">
        <v>2892</v>
      </c>
      <c r="P1110" s="389" t="s">
        <v>2891</v>
      </c>
      <c r="Q1110" s="385" t="s">
        <v>34</v>
      </c>
      <c r="R1110" s="390">
        <v>19916</v>
      </c>
      <c r="S1110" s="390"/>
      <c r="T1110" s="391">
        <f t="shared" si="204"/>
        <v>19916</v>
      </c>
      <c r="U1110" s="392"/>
      <c r="V1110" s="390">
        <v>-17096.45</v>
      </c>
      <c r="W1110" s="393"/>
      <c r="X1110" s="394"/>
      <c r="Y1110" s="393">
        <f t="shared" si="205"/>
        <v>-17096.45</v>
      </c>
      <c r="Z1110" s="395">
        <f t="shared" si="206"/>
        <v>-0.85842789716810608</v>
      </c>
      <c r="AA1110" s="394">
        <v>-7191.25</v>
      </c>
      <c r="AB1110" s="393"/>
      <c r="AC1110" s="393"/>
      <c r="AD1110" s="393"/>
      <c r="AE1110" s="396"/>
      <c r="AF1110" s="396"/>
      <c r="AG1110" s="393">
        <f t="shared" si="207"/>
        <v>0</v>
      </c>
      <c r="AH1110" s="393"/>
      <c r="AI1110" s="393">
        <f t="shared" si="208"/>
        <v>0</v>
      </c>
      <c r="AJ1110" s="385"/>
      <c r="AK1110" s="385"/>
      <c r="AL1110" s="392"/>
      <c r="AM1110" s="397">
        <f t="shared" si="209"/>
        <v>0</v>
      </c>
      <c r="AN1110" s="397">
        <f t="shared" si="210"/>
        <v>1</v>
      </c>
      <c r="AO1110" s="397"/>
      <c r="AP1110" s="397"/>
      <c r="AQ1110" s="397">
        <f t="shared" si="211"/>
        <v>0</v>
      </c>
      <c r="AR1110" s="398" t="str">
        <f>IF(A1110="","",VLOOKUP(A1110,'Base Sites'!A:B,2,FALSE))</f>
        <v>Valauto Cambrai</v>
      </c>
      <c r="AS1110" s="398" t="str">
        <f t="shared" si="212"/>
        <v>VOLKSWAGEN</v>
      </c>
      <c r="AT1110" s="397"/>
      <c r="AU1110" s="384" t="str">
        <f>IF(A1110="","",VLOOKUP(L1110,'Base Vendeurs'!A:B,2,FALSE))</f>
        <v>Direction</v>
      </c>
      <c r="AV1110" s="393">
        <f t="shared" si="213"/>
        <v>-17096.45</v>
      </c>
      <c r="AW1110" s="395">
        <f t="shared" si="214"/>
        <v>-0.85842789716810608</v>
      </c>
      <c r="AX1110" s="384" t="str">
        <f t="shared" si="215"/>
        <v>OUI</v>
      </c>
      <c r="AY1110" s="384">
        <f>+MargesVN[[#This Row],[Total COM]]+MargesVN[[#This Row],[EXT GIE]]+MargesVN[[#This Row],[Forfait immat]]</f>
        <v>0</v>
      </c>
    </row>
    <row r="1111" spans="1:51" s="231" customFormat="1" ht="11.25" customHeight="1" x14ac:dyDescent="0.25">
      <c r="A1111" s="45">
        <v>25</v>
      </c>
      <c r="B1111" s="45" t="s">
        <v>185</v>
      </c>
      <c r="C1111" s="45" t="s">
        <v>104</v>
      </c>
      <c r="D1111" s="44">
        <v>46069</v>
      </c>
      <c r="E1111" s="65">
        <v>46066</v>
      </c>
      <c r="F1111" s="35"/>
      <c r="G1111" s="35" t="s">
        <v>165</v>
      </c>
      <c r="H1111" s="35"/>
      <c r="I1111" s="35" t="s">
        <v>165</v>
      </c>
      <c r="J1111" s="35"/>
      <c r="K1111" s="35">
        <v>-398.68</v>
      </c>
      <c r="L1111" s="45" t="s">
        <v>252</v>
      </c>
      <c r="M1111" s="45">
        <v>519519</v>
      </c>
      <c r="N1111" s="45">
        <v>9519</v>
      </c>
      <c r="O1111" s="45" t="s">
        <v>1643</v>
      </c>
      <c r="P1111" s="66" t="s">
        <v>1644</v>
      </c>
      <c r="Q1111" s="45" t="s">
        <v>24</v>
      </c>
      <c r="R1111" s="47">
        <v>42358.33</v>
      </c>
      <c r="S1111" s="47">
        <v>1912.5</v>
      </c>
      <c r="T1111" s="48">
        <f t="shared" si="204"/>
        <v>44270.83</v>
      </c>
      <c r="U1111" s="49">
        <v>700</v>
      </c>
      <c r="V1111" s="47">
        <v>-6293.45</v>
      </c>
      <c r="W1111" s="46">
        <v>95</v>
      </c>
      <c r="X1111" s="50"/>
      <c r="Y1111" s="46">
        <f t="shared" si="205"/>
        <v>-6388.45</v>
      </c>
      <c r="Z1111" s="51">
        <f t="shared" si="206"/>
        <v>-0.14215794011542138</v>
      </c>
      <c r="AA1111" s="50">
        <v>-6219.79</v>
      </c>
      <c r="AB1111" s="46">
        <v>0</v>
      </c>
      <c r="AC1111" s="46"/>
      <c r="AD1111" s="46" t="s">
        <v>2034</v>
      </c>
      <c r="AE1111" s="52"/>
      <c r="AF1111" s="52">
        <v>0.13</v>
      </c>
      <c r="AG1111" s="46">
        <f t="shared" si="207"/>
        <v>0</v>
      </c>
      <c r="AH1111" s="46">
        <v>150</v>
      </c>
      <c r="AI1111" s="46">
        <f t="shared" si="208"/>
        <v>150</v>
      </c>
      <c r="AJ1111" s="45" t="s">
        <v>164</v>
      </c>
      <c r="AK1111" s="45">
        <v>30</v>
      </c>
      <c r="AL1111" s="49"/>
      <c r="AM1111" s="238">
        <f t="shared" si="209"/>
        <v>0</v>
      </c>
      <c r="AN1111" s="238">
        <f t="shared" si="210"/>
        <v>1</v>
      </c>
      <c r="AO1111" s="238"/>
      <c r="AP1111" s="238"/>
      <c r="AQ1111" s="238">
        <f t="shared" si="211"/>
        <v>0</v>
      </c>
      <c r="AR1111" s="96" t="str">
        <f>IF(A1111="","",VLOOKUP(A1111,'Base Sites'!A:B,2,FALSE))</f>
        <v>Valauto Maubeuge</v>
      </c>
      <c r="AS1111" s="96" t="str">
        <f t="shared" si="212"/>
        <v>VOLKSWAGEN</v>
      </c>
      <c r="AT1111" s="238"/>
      <c r="AU1111" s="231" t="str">
        <f>IF(A1111="","",VLOOKUP(L1111,'Base Vendeurs'!A:B,2,FALSE))</f>
        <v>Valauto Cambrai</v>
      </c>
      <c r="AV1111" s="46">
        <f t="shared" si="213"/>
        <v>-6293.45</v>
      </c>
      <c r="AW1111" s="51">
        <f t="shared" si="214"/>
        <v>-0.14215794011542138</v>
      </c>
      <c r="AX1111" s="231" t="str">
        <f t="shared" si="215"/>
        <v>OUI</v>
      </c>
      <c r="AY1111" s="231">
        <f>+MargesVN[[#This Row],[Total COM]]+MargesVN[[#This Row],[EXT GIE]]+MargesVN[[#This Row],[Forfait immat]]</f>
        <v>180</v>
      </c>
    </row>
    <row r="1112" spans="1:51" s="231" customFormat="1" ht="11.25" customHeight="1" x14ac:dyDescent="0.25">
      <c r="A1112" s="319">
        <v>25</v>
      </c>
      <c r="B1112" s="319" t="s">
        <v>163</v>
      </c>
      <c r="C1112" s="319" t="s">
        <v>104</v>
      </c>
      <c r="D1112" s="320">
        <v>46036</v>
      </c>
      <c r="E1112" s="321">
        <v>46025</v>
      </c>
      <c r="F1112" s="322"/>
      <c r="G1112" s="322"/>
      <c r="H1112" s="322"/>
      <c r="I1112" s="322"/>
      <c r="J1112" s="322"/>
      <c r="K1112" s="322">
        <v>0</v>
      </c>
      <c r="L1112" s="319" t="s">
        <v>443</v>
      </c>
      <c r="M1112" s="319">
        <v>519528</v>
      </c>
      <c r="N1112" s="319">
        <v>9528</v>
      </c>
      <c r="O1112" s="319" t="s">
        <v>1001</v>
      </c>
      <c r="P1112" s="323" t="s">
        <v>1002</v>
      </c>
      <c r="Q1112" s="319" t="s">
        <v>177</v>
      </c>
      <c r="R1112" s="324">
        <v>25084.17</v>
      </c>
      <c r="S1112" s="324">
        <v>1687.5</v>
      </c>
      <c r="T1112" s="325">
        <f t="shared" si="204"/>
        <v>26771.67</v>
      </c>
      <c r="U1112" s="326">
        <v>404</v>
      </c>
      <c r="V1112" s="324">
        <v>-8726.9699999999993</v>
      </c>
      <c r="W1112" s="327">
        <v>95</v>
      </c>
      <c r="X1112" s="328"/>
      <c r="Y1112" s="327">
        <f t="shared" si="205"/>
        <v>-8821.9699999999993</v>
      </c>
      <c r="Z1112" s="329">
        <f t="shared" si="206"/>
        <v>-0.32597779667835441</v>
      </c>
      <c r="AA1112" s="328">
        <v>-1966.5</v>
      </c>
      <c r="AB1112" s="327">
        <v>0</v>
      </c>
      <c r="AC1112" s="327"/>
      <c r="AD1112" s="327" t="s">
        <v>2018</v>
      </c>
      <c r="AE1112" s="330"/>
      <c r="AF1112" s="330">
        <v>0.13</v>
      </c>
      <c r="AG1112" s="327">
        <f t="shared" si="207"/>
        <v>0</v>
      </c>
      <c r="AH1112" s="327">
        <v>300</v>
      </c>
      <c r="AI1112" s="327">
        <f t="shared" si="208"/>
        <v>300</v>
      </c>
      <c r="AJ1112" s="319" t="s">
        <v>164</v>
      </c>
      <c r="AK1112" s="319">
        <v>30</v>
      </c>
      <c r="AL1112" s="326"/>
      <c r="AM1112" s="331">
        <f t="shared" si="209"/>
        <v>0</v>
      </c>
      <c r="AN1112" s="331">
        <f t="shared" si="210"/>
        <v>1</v>
      </c>
      <c r="AO1112" s="331"/>
      <c r="AP1112" s="331"/>
      <c r="AQ1112" s="331">
        <f t="shared" si="211"/>
        <v>0</v>
      </c>
      <c r="AR1112" s="332" t="str">
        <f>IF(A1112="","",VLOOKUP(A1112,'Base Sites'!A:B,2,FALSE))</f>
        <v>Valauto Maubeuge</v>
      </c>
      <c r="AS1112" s="332" t="str">
        <f t="shared" si="212"/>
        <v>VOLKSWAGEN</v>
      </c>
      <c r="AT1112" s="331"/>
      <c r="AU1112" s="333" t="str">
        <f>IF(A1112="","",VLOOKUP(L1112,'Base Vendeurs'!A:B,2,FALSE))</f>
        <v>Valauto Arras</v>
      </c>
      <c r="AV1112" s="327">
        <f t="shared" si="213"/>
        <v>-8726.9699999999993</v>
      </c>
      <c r="AW1112" s="329">
        <f t="shared" si="214"/>
        <v>-0.32597779667835441</v>
      </c>
      <c r="AX1112" s="333" t="str">
        <f t="shared" si="215"/>
        <v>OUI</v>
      </c>
      <c r="AY1112" s="231">
        <f>+MargesVN[[#This Row],[Total COM]]+MargesVN[[#This Row],[EXT GIE]]+MargesVN[[#This Row],[Forfait immat]]</f>
        <v>330</v>
      </c>
    </row>
    <row r="1113" spans="1:51" s="231" customFormat="1" ht="11.25" customHeight="1" x14ac:dyDescent="0.25">
      <c r="A1113" s="431">
        <v>35</v>
      </c>
      <c r="B1113" s="431" t="s">
        <v>163</v>
      </c>
      <c r="C1113" s="431" t="s">
        <v>104</v>
      </c>
      <c r="D1113" s="432">
        <v>46128</v>
      </c>
      <c r="E1113" s="433">
        <v>46126</v>
      </c>
      <c r="F1113" s="434"/>
      <c r="G1113" s="434"/>
      <c r="H1113" s="434"/>
      <c r="I1113" s="434"/>
      <c r="J1113" s="434"/>
      <c r="K1113" s="434">
        <v>0</v>
      </c>
      <c r="L1113" s="431" t="s">
        <v>252</v>
      </c>
      <c r="M1113" s="431">
        <v>519530</v>
      </c>
      <c r="N1113" s="431">
        <v>9530</v>
      </c>
      <c r="O1113" s="431" t="s">
        <v>3599</v>
      </c>
      <c r="P1113" s="435" t="s">
        <v>3600</v>
      </c>
      <c r="Q1113" s="431" t="s">
        <v>34</v>
      </c>
      <c r="R1113" s="436">
        <v>51533.33</v>
      </c>
      <c r="S1113" s="436">
        <v>3000</v>
      </c>
      <c r="T1113" s="437">
        <f t="shared" si="204"/>
        <v>54533.33</v>
      </c>
      <c r="U1113" s="438">
        <v>533</v>
      </c>
      <c r="V1113" s="436">
        <v>-11541.84</v>
      </c>
      <c r="W1113" s="439">
        <v>95</v>
      </c>
      <c r="X1113" s="440"/>
      <c r="Y1113" s="439">
        <f t="shared" si="205"/>
        <v>-11636.84</v>
      </c>
      <c r="Z1113" s="441">
        <f t="shared" si="206"/>
        <v>-0.2116474456997216</v>
      </c>
      <c r="AA1113" s="440">
        <v>-7062.79</v>
      </c>
      <c r="AB1113" s="439">
        <v>0</v>
      </c>
      <c r="AC1113" s="439"/>
      <c r="AD1113" s="439" t="s">
        <v>3665</v>
      </c>
      <c r="AE1113" s="442"/>
      <c r="AF1113" s="442">
        <v>0.13</v>
      </c>
      <c r="AG1113" s="439">
        <f t="shared" si="207"/>
        <v>0</v>
      </c>
      <c r="AH1113" s="439">
        <v>200</v>
      </c>
      <c r="AI1113" s="439">
        <f t="shared" si="208"/>
        <v>200</v>
      </c>
      <c r="AJ1113" s="431" t="s">
        <v>149</v>
      </c>
      <c r="AK1113" s="431"/>
      <c r="AL1113" s="438"/>
      <c r="AM1113" s="443">
        <f t="shared" si="209"/>
        <v>0</v>
      </c>
      <c r="AN1113" s="443">
        <f t="shared" si="210"/>
        <v>1</v>
      </c>
      <c r="AO1113" s="443"/>
      <c r="AP1113" s="443"/>
      <c r="AQ1113" s="443">
        <f t="shared" si="211"/>
        <v>0</v>
      </c>
      <c r="AR1113" s="444" t="str">
        <f>IF(A1113="","",VLOOKUP(A1113,'Base Sites'!A:B,2,FALSE))</f>
        <v>Valauto Cambrai</v>
      </c>
      <c r="AS1113" s="444" t="str">
        <f t="shared" si="212"/>
        <v>VOLKSWAGEN</v>
      </c>
      <c r="AT1113" s="443"/>
      <c r="AU1113" s="445" t="str">
        <f>IF(A1113="","",VLOOKUP(L1113,'Base Vendeurs'!A:B,2,FALSE))</f>
        <v>Valauto Cambrai</v>
      </c>
      <c r="AV1113" s="439">
        <f t="shared" si="213"/>
        <v>-11541.84</v>
      </c>
      <c r="AW1113" s="441">
        <f t="shared" si="214"/>
        <v>-0.2116474456997216</v>
      </c>
      <c r="AX1113" s="445" t="str">
        <f t="shared" si="215"/>
        <v>OUI</v>
      </c>
      <c r="AY1113" s="231">
        <f>+MargesVN[[#This Row],[Total COM]]+MargesVN[[#This Row],[EXT GIE]]+MargesVN[[#This Row],[Forfait immat]]</f>
        <v>200</v>
      </c>
    </row>
    <row r="1114" spans="1:51" s="231" customFormat="1" ht="11.25" customHeight="1" x14ac:dyDescent="0.25">
      <c r="A1114" s="45">
        <v>35</v>
      </c>
      <c r="B1114" s="45" t="s">
        <v>163</v>
      </c>
      <c r="C1114" s="45" t="s">
        <v>104</v>
      </c>
      <c r="D1114" s="44">
        <v>46034</v>
      </c>
      <c r="E1114" s="65">
        <v>46031</v>
      </c>
      <c r="F1114" s="35"/>
      <c r="G1114" s="35"/>
      <c r="H1114" s="35"/>
      <c r="I1114" s="35"/>
      <c r="J1114" s="35"/>
      <c r="K1114" s="35">
        <v>0</v>
      </c>
      <c r="L1114" s="45" t="s">
        <v>295</v>
      </c>
      <c r="M1114" s="45">
        <v>519534</v>
      </c>
      <c r="N1114" s="45">
        <v>9534</v>
      </c>
      <c r="O1114" s="45" t="s">
        <v>1125</v>
      </c>
      <c r="P1114" s="66" t="s">
        <v>1126</v>
      </c>
      <c r="Q1114" s="45" t="s">
        <v>24</v>
      </c>
      <c r="R1114" s="47">
        <v>34691.67</v>
      </c>
      <c r="S1114" s="47">
        <v>4774.99</v>
      </c>
      <c r="T1114" s="48">
        <f t="shared" si="204"/>
        <v>39466.659999999996</v>
      </c>
      <c r="U1114" s="49">
        <v>529</v>
      </c>
      <c r="V1114" s="47">
        <v>-4486.45</v>
      </c>
      <c r="W1114" s="46"/>
      <c r="X1114" s="50"/>
      <c r="Y1114" s="46">
        <f t="shared" si="205"/>
        <v>-4486.45</v>
      </c>
      <c r="Z1114" s="51">
        <f t="shared" si="206"/>
        <v>-0.11367696176975706</v>
      </c>
      <c r="AA1114" s="50">
        <v>-4341.33</v>
      </c>
      <c r="AB1114" s="46">
        <v>0</v>
      </c>
      <c r="AC1114" s="46"/>
      <c r="AD1114" s="46" t="s">
        <v>1230</v>
      </c>
      <c r="AE1114" s="52"/>
      <c r="AF1114" s="52">
        <v>0.13</v>
      </c>
      <c r="AG1114" s="46">
        <f t="shared" si="207"/>
        <v>0</v>
      </c>
      <c r="AH1114" s="46">
        <v>175</v>
      </c>
      <c r="AI1114" s="46">
        <f t="shared" si="208"/>
        <v>175</v>
      </c>
      <c r="AJ1114" s="45" t="s">
        <v>149</v>
      </c>
      <c r="AK1114" s="45"/>
      <c r="AL1114" s="49"/>
      <c r="AM1114" s="238">
        <f t="shared" si="209"/>
        <v>0</v>
      </c>
      <c r="AN1114" s="238">
        <f t="shared" si="210"/>
        <v>1</v>
      </c>
      <c r="AO1114" s="238"/>
      <c r="AP1114" s="238"/>
      <c r="AQ1114" s="238">
        <f t="shared" si="211"/>
        <v>0</v>
      </c>
      <c r="AR1114" s="96" t="str">
        <f>IF(A1114="","",VLOOKUP(A1114,'Base Sites'!A:B,2,FALSE))</f>
        <v>Valauto Cambrai</v>
      </c>
      <c r="AS1114" s="96" t="str">
        <f t="shared" si="212"/>
        <v>VOLKSWAGEN</v>
      </c>
      <c r="AT1114" s="238"/>
      <c r="AU1114" s="231" t="str">
        <f>IF(A1114="","",VLOOKUP(L1114,'Base Vendeurs'!A:B,2,FALSE))</f>
        <v>Valauto Cambrai</v>
      </c>
      <c r="AV1114" s="251">
        <f t="shared" si="213"/>
        <v>-4486.45</v>
      </c>
      <c r="AW1114" s="51">
        <f t="shared" si="214"/>
        <v>-0.11367696176975706</v>
      </c>
      <c r="AX1114" s="237" t="str">
        <f t="shared" si="215"/>
        <v>OUI</v>
      </c>
      <c r="AY1114" s="231">
        <f>+MargesVN[[#This Row],[Total COM]]+MargesVN[[#This Row],[EXT GIE]]+MargesVN[[#This Row],[Forfait immat]]</f>
        <v>175</v>
      </c>
    </row>
    <row r="1115" spans="1:51" s="231" customFormat="1" ht="11.25" customHeight="1" x14ac:dyDescent="0.25">
      <c r="A1115" s="225">
        <v>25</v>
      </c>
      <c r="B1115" s="225" t="s">
        <v>163</v>
      </c>
      <c r="C1115" s="225" t="s">
        <v>104</v>
      </c>
      <c r="D1115" s="216">
        <v>46048</v>
      </c>
      <c r="E1115" s="226">
        <v>46045</v>
      </c>
      <c r="F1115" s="217"/>
      <c r="G1115" s="217"/>
      <c r="H1115" s="217"/>
      <c r="I1115" s="217"/>
      <c r="J1115" s="217"/>
      <c r="K1115" s="217">
        <v>0</v>
      </c>
      <c r="L1115" s="225" t="s">
        <v>461</v>
      </c>
      <c r="M1115" s="225">
        <v>519534</v>
      </c>
      <c r="N1115" s="225">
        <v>9534</v>
      </c>
      <c r="O1115" s="225" t="s">
        <v>1193</v>
      </c>
      <c r="P1115" s="227" t="s">
        <v>1194</v>
      </c>
      <c r="Q1115" s="225" t="s">
        <v>420</v>
      </c>
      <c r="R1115" s="218">
        <v>48438.33</v>
      </c>
      <c r="S1115" s="218">
        <v>3329.17</v>
      </c>
      <c r="T1115" s="219">
        <f t="shared" si="204"/>
        <v>51767.5</v>
      </c>
      <c r="U1115" s="220">
        <v>6</v>
      </c>
      <c r="V1115" s="218">
        <v>-7952.66</v>
      </c>
      <c r="W1115" s="228"/>
      <c r="X1115" s="221"/>
      <c r="Y1115" s="228">
        <f t="shared" si="205"/>
        <v>-7952.66</v>
      </c>
      <c r="Z1115" s="222">
        <f t="shared" si="206"/>
        <v>-0.15362263968706236</v>
      </c>
      <c r="AA1115" s="221">
        <v>0</v>
      </c>
      <c r="AB1115" s="228">
        <v>0</v>
      </c>
      <c r="AC1115" s="228"/>
      <c r="AD1115" s="228" t="s">
        <v>1234</v>
      </c>
      <c r="AE1115" s="223"/>
      <c r="AF1115" s="223">
        <v>7.0000000000000007E-2</v>
      </c>
      <c r="AG1115" s="228">
        <f t="shared" si="207"/>
        <v>0</v>
      </c>
      <c r="AH1115" s="228">
        <v>200</v>
      </c>
      <c r="AI1115" s="228">
        <f t="shared" si="208"/>
        <v>200</v>
      </c>
      <c r="AJ1115" s="225" t="s">
        <v>149</v>
      </c>
      <c r="AK1115" s="225">
        <v>30</v>
      </c>
      <c r="AL1115" s="220"/>
      <c r="AM1115" s="229">
        <f t="shared" si="209"/>
        <v>0</v>
      </c>
      <c r="AN1115" s="229">
        <f t="shared" si="210"/>
        <v>1</v>
      </c>
      <c r="AO1115" s="229"/>
      <c r="AP1115" s="229"/>
      <c r="AQ1115" s="229">
        <f t="shared" si="211"/>
        <v>0</v>
      </c>
      <c r="AR1115" s="224" t="str">
        <f>IF(A1115="","",VLOOKUP(A1115,'Base Sites'!A:B,2,FALSE))</f>
        <v>Valauto Maubeuge</v>
      </c>
      <c r="AS1115" s="224" t="str">
        <f t="shared" si="212"/>
        <v>VOLKSWAGEN</v>
      </c>
      <c r="AT1115" s="229"/>
      <c r="AU1115" s="230" t="str">
        <f>IF(A1115="","",VLOOKUP(L1115,'Base Vendeurs'!A:B,2,FALSE))</f>
        <v>Valauto Maubeuge</v>
      </c>
      <c r="AV1115" s="228">
        <f t="shared" si="213"/>
        <v>-7952.66</v>
      </c>
      <c r="AW1115" s="222">
        <f t="shared" si="214"/>
        <v>-0.15362263968706236</v>
      </c>
      <c r="AX1115" s="230" t="str">
        <f t="shared" si="215"/>
        <v>OUI</v>
      </c>
      <c r="AY1115" s="231">
        <f>+MargesVN[[#This Row],[Total COM]]+MargesVN[[#This Row],[EXT GIE]]+MargesVN[[#This Row],[Forfait immat]]</f>
        <v>230</v>
      </c>
    </row>
    <row r="1116" spans="1:51" s="231" customFormat="1" ht="11.25" customHeight="1" x14ac:dyDescent="0.25">
      <c r="A1116" s="286">
        <v>25</v>
      </c>
      <c r="B1116" s="286" t="s">
        <v>183</v>
      </c>
      <c r="C1116" s="286" t="s">
        <v>104</v>
      </c>
      <c r="D1116" s="180">
        <v>46027</v>
      </c>
      <c r="E1116" s="287">
        <v>46027</v>
      </c>
      <c r="F1116" s="181"/>
      <c r="G1116" s="181"/>
      <c r="H1116" s="181"/>
      <c r="I1116" s="181" t="s">
        <v>165</v>
      </c>
      <c r="J1116" s="181"/>
      <c r="K1116" s="181">
        <v>-759.1</v>
      </c>
      <c r="L1116" s="286" t="s">
        <v>443</v>
      </c>
      <c r="M1116" s="286">
        <v>519535</v>
      </c>
      <c r="N1116" s="286">
        <v>9535</v>
      </c>
      <c r="O1116" s="286" t="s">
        <v>1129</v>
      </c>
      <c r="P1116" s="288" t="s">
        <v>1130</v>
      </c>
      <c r="Q1116" s="286" t="s">
        <v>24</v>
      </c>
      <c r="R1116" s="182">
        <v>39733.33</v>
      </c>
      <c r="S1116" s="182">
        <v>-141.66999999999999</v>
      </c>
      <c r="T1116" s="183">
        <f t="shared" si="204"/>
        <v>39591.660000000003</v>
      </c>
      <c r="U1116" s="184">
        <v>531</v>
      </c>
      <c r="V1116" s="182">
        <v>-6691</v>
      </c>
      <c r="W1116" s="289">
        <v>95</v>
      </c>
      <c r="X1116" s="185"/>
      <c r="Y1116" s="289">
        <f t="shared" si="205"/>
        <v>-6786</v>
      </c>
      <c r="Z1116" s="186">
        <f t="shared" si="206"/>
        <v>-0.16900023893921093</v>
      </c>
      <c r="AA1116" s="185">
        <v>-3167.33</v>
      </c>
      <c r="AB1116" s="289">
        <v>0</v>
      </c>
      <c r="AC1116" s="289"/>
      <c r="AD1116" s="289" t="s">
        <v>1231</v>
      </c>
      <c r="AE1116" s="187"/>
      <c r="AF1116" s="187">
        <v>0.13</v>
      </c>
      <c r="AG1116" s="289">
        <f t="shared" si="207"/>
        <v>0</v>
      </c>
      <c r="AH1116" s="289">
        <v>150</v>
      </c>
      <c r="AI1116" s="289">
        <f t="shared" si="208"/>
        <v>150</v>
      </c>
      <c r="AJ1116" s="286" t="s">
        <v>164</v>
      </c>
      <c r="AK1116" s="286">
        <v>30</v>
      </c>
      <c r="AL1116" s="184"/>
      <c r="AM1116" s="290">
        <f t="shared" si="209"/>
        <v>0</v>
      </c>
      <c r="AN1116" s="290">
        <f t="shared" si="210"/>
        <v>1</v>
      </c>
      <c r="AO1116" s="290"/>
      <c r="AP1116" s="290"/>
      <c r="AQ1116" s="290">
        <f t="shared" si="211"/>
        <v>0</v>
      </c>
      <c r="AR1116" s="188" t="str">
        <f>IF(A1116="","",VLOOKUP(A1116,'Base Sites'!A:B,2,FALSE))</f>
        <v>Valauto Maubeuge</v>
      </c>
      <c r="AS1116" s="188" t="str">
        <f t="shared" si="212"/>
        <v>VOLKSWAGEN</v>
      </c>
      <c r="AT1116" s="290"/>
      <c r="AU1116" s="291" t="str">
        <f>IF(A1116="","",VLOOKUP(L1116,'Base Vendeurs'!A:B,2,FALSE))</f>
        <v>Valauto Arras</v>
      </c>
      <c r="AV1116" s="289">
        <f t="shared" si="213"/>
        <v>-6691</v>
      </c>
      <c r="AW1116" s="186">
        <f t="shared" si="214"/>
        <v>-0.16900023893921093</v>
      </c>
      <c r="AX1116" s="237" t="str">
        <f t="shared" si="215"/>
        <v>OUI</v>
      </c>
      <c r="AY1116" s="231">
        <f>+MargesVN[[#This Row],[Total COM]]+MargesVN[[#This Row],[EXT GIE]]+MargesVN[[#This Row],[Forfait immat]]</f>
        <v>180</v>
      </c>
    </row>
    <row r="1117" spans="1:51" s="231" customFormat="1" ht="11.25" customHeight="1" x14ac:dyDescent="0.25">
      <c r="A1117" s="416">
        <v>25</v>
      </c>
      <c r="B1117" s="416" t="s">
        <v>167</v>
      </c>
      <c r="C1117" s="416" t="s">
        <v>104</v>
      </c>
      <c r="D1117" s="417">
        <v>46171</v>
      </c>
      <c r="E1117" s="418" t="s">
        <v>149</v>
      </c>
      <c r="F1117" s="419"/>
      <c r="G1117" s="419"/>
      <c r="H1117" s="419"/>
      <c r="I1117" s="419"/>
      <c r="J1117" s="419"/>
      <c r="K1117" s="419">
        <v>0</v>
      </c>
      <c r="L1117" s="385" t="s">
        <v>36</v>
      </c>
      <c r="M1117" s="416">
        <v>519536</v>
      </c>
      <c r="N1117" s="416">
        <v>9536</v>
      </c>
      <c r="O1117" s="385" t="s">
        <v>4362</v>
      </c>
      <c r="P1117" s="420" t="s">
        <v>2891</v>
      </c>
      <c r="Q1117" s="416" t="s">
        <v>157</v>
      </c>
      <c r="R1117" s="421">
        <v>36300</v>
      </c>
      <c r="S1117" s="421">
        <v>3141.67</v>
      </c>
      <c r="T1117" s="422">
        <f t="shared" si="204"/>
        <v>39441.67</v>
      </c>
      <c r="U1117" s="423">
        <v>682</v>
      </c>
      <c r="V1117" s="421">
        <v>-5444.2</v>
      </c>
      <c r="W1117" s="424">
        <v>95</v>
      </c>
      <c r="X1117" s="425"/>
      <c r="Y1117" s="424">
        <f t="shared" si="205"/>
        <v>-5539.2</v>
      </c>
      <c r="Z1117" s="426">
        <f t="shared" si="206"/>
        <v>-0.13803168070723171</v>
      </c>
      <c r="AA1117" s="425">
        <v>-2760.92</v>
      </c>
      <c r="AB1117" s="424">
        <v>0</v>
      </c>
      <c r="AC1117" s="424"/>
      <c r="AD1117" s="424"/>
      <c r="AE1117" s="427"/>
      <c r="AF1117" s="427">
        <v>0</v>
      </c>
      <c r="AG1117" s="424">
        <f t="shared" si="207"/>
        <v>0</v>
      </c>
      <c r="AH1117" s="424"/>
      <c r="AI1117" s="424">
        <f t="shared" si="208"/>
        <v>0</v>
      </c>
      <c r="AJ1117" s="416" t="s">
        <v>149</v>
      </c>
      <c r="AK1117" s="416">
        <v>0</v>
      </c>
      <c r="AL1117" s="423">
        <v>0</v>
      </c>
      <c r="AM1117" s="428">
        <f t="shared" si="209"/>
        <v>0</v>
      </c>
      <c r="AN1117" s="428">
        <f t="shared" si="210"/>
        <v>1</v>
      </c>
      <c r="AO1117" s="428"/>
      <c r="AP1117" s="428"/>
      <c r="AQ1117" s="428">
        <f t="shared" si="211"/>
        <v>0</v>
      </c>
      <c r="AR1117" s="429" t="str">
        <f>IF(A1117="","",VLOOKUP(A1117,'Base Sites'!A:B,2,FALSE))</f>
        <v>Valauto Maubeuge</v>
      </c>
      <c r="AS1117" s="429" t="str">
        <f t="shared" si="212"/>
        <v>VOLKSWAGEN</v>
      </c>
      <c r="AT1117" s="428"/>
      <c r="AU1117" s="430" t="str">
        <f>IF(A1117="","",VLOOKUP(L1117,'Base Vendeurs'!A:B,2,FALSE))</f>
        <v>Valauto Roncq VW</v>
      </c>
      <c r="AV1117" s="424">
        <f t="shared" si="213"/>
        <v>-5444.2</v>
      </c>
      <c r="AW1117" s="426">
        <f t="shared" si="214"/>
        <v>-0.13803168070723171</v>
      </c>
      <c r="AX1117" s="430" t="str">
        <f t="shared" si="215"/>
        <v>OUI</v>
      </c>
      <c r="AY1117" s="384">
        <f>+MargesVN[[#This Row],[Total COM]]+MargesVN[[#This Row],[EXT GIE]]+MargesVN[[#This Row],[Forfait immat]]</f>
        <v>0</v>
      </c>
    </row>
    <row r="1118" spans="1:51" s="231" customFormat="1" ht="11.25" customHeight="1" x14ac:dyDescent="0.25">
      <c r="A1118" s="45">
        <v>15</v>
      </c>
      <c r="B1118" s="45" t="s">
        <v>163</v>
      </c>
      <c r="C1118" s="45" t="s">
        <v>104</v>
      </c>
      <c r="D1118" s="44">
        <v>46072</v>
      </c>
      <c r="E1118" s="65">
        <v>46072</v>
      </c>
      <c r="F1118" s="35"/>
      <c r="G1118" s="35"/>
      <c r="H1118" s="35"/>
      <c r="I1118" s="35"/>
      <c r="J1118" s="35"/>
      <c r="K1118" s="35">
        <v>0</v>
      </c>
      <c r="L1118" s="45" t="s">
        <v>327</v>
      </c>
      <c r="M1118" s="45">
        <v>519539</v>
      </c>
      <c r="N1118" s="45">
        <v>9539</v>
      </c>
      <c r="O1118" s="45" t="s">
        <v>1757</v>
      </c>
      <c r="P1118" s="66" t="s">
        <v>1758</v>
      </c>
      <c r="Q1118" s="45" t="s">
        <v>157</v>
      </c>
      <c r="R1118" s="47">
        <v>36300</v>
      </c>
      <c r="S1118" s="47">
        <v>3591.66</v>
      </c>
      <c r="T1118" s="48">
        <f t="shared" si="204"/>
        <v>39891.660000000003</v>
      </c>
      <c r="U1118" s="49">
        <v>583</v>
      </c>
      <c r="V1118" s="47">
        <v>-3249.5</v>
      </c>
      <c r="W1118" s="46">
        <v>95</v>
      </c>
      <c r="X1118" s="50"/>
      <c r="Y1118" s="46">
        <f t="shared" si="205"/>
        <v>-3344.5</v>
      </c>
      <c r="Z1118" s="51">
        <f t="shared" si="206"/>
        <v>-8.1458129343326399E-2</v>
      </c>
      <c r="AA1118" s="50">
        <v>0</v>
      </c>
      <c r="AB1118" s="46">
        <v>0</v>
      </c>
      <c r="AC1118" s="46"/>
      <c r="AD1118" s="46" t="s">
        <v>2044</v>
      </c>
      <c r="AE1118" s="52"/>
      <c r="AF1118" s="52">
        <v>0.13</v>
      </c>
      <c r="AG1118" s="46">
        <f t="shared" si="207"/>
        <v>0</v>
      </c>
      <c r="AH1118" s="46">
        <v>300</v>
      </c>
      <c r="AI1118" s="46">
        <f t="shared" si="208"/>
        <v>300</v>
      </c>
      <c r="AJ1118" s="45" t="s">
        <v>149</v>
      </c>
      <c r="AK1118" s="45">
        <v>30</v>
      </c>
      <c r="AL1118" s="49"/>
      <c r="AM1118" s="238">
        <f t="shared" si="209"/>
        <v>0</v>
      </c>
      <c r="AN1118" s="238">
        <f t="shared" si="210"/>
        <v>1</v>
      </c>
      <c r="AO1118" s="238"/>
      <c r="AP1118" s="238"/>
      <c r="AQ1118" s="238">
        <f t="shared" si="211"/>
        <v>0</v>
      </c>
      <c r="AR1118" s="96" t="str">
        <f>IF(A1118="","",VLOOKUP(A1118,'Base Sites'!A:B,2,FALSE))</f>
        <v>Valauto Hainaut</v>
      </c>
      <c r="AS1118" s="96" t="str">
        <f t="shared" si="212"/>
        <v>VOLKSWAGEN</v>
      </c>
      <c r="AT1118" s="238"/>
      <c r="AU1118" s="231" t="str">
        <f>IF(A1118="","",VLOOKUP(L1118,'Base Vendeurs'!A:B,2,FALSE))</f>
        <v>Valauto Hainaut VW</v>
      </c>
      <c r="AV1118" s="46">
        <f t="shared" si="213"/>
        <v>-3249.5</v>
      </c>
      <c r="AW1118" s="51">
        <f t="shared" si="214"/>
        <v>-8.1458129343326399E-2</v>
      </c>
      <c r="AX1118" s="231" t="str">
        <f t="shared" si="215"/>
        <v>OUI</v>
      </c>
      <c r="AY1118" s="231">
        <f>+MargesVN[[#This Row],[Total COM]]+MargesVN[[#This Row],[EXT GIE]]+MargesVN[[#This Row],[Forfait immat]]</f>
        <v>330</v>
      </c>
    </row>
    <row r="1119" spans="1:51" s="231" customFormat="1" ht="11.25" customHeight="1" x14ac:dyDescent="0.25">
      <c r="A1119" s="354">
        <v>10</v>
      </c>
      <c r="B1119" s="354" t="s">
        <v>163</v>
      </c>
      <c r="C1119" s="354" t="s">
        <v>29</v>
      </c>
      <c r="D1119" s="355">
        <v>46122</v>
      </c>
      <c r="E1119" s="356">
        <v>46122</v>
      </c>
      <c r="F1119" s="357"/>
      <c r="G1119" s="357"/>
      <c r="H1119" s="357"/>
      <c r="I1119" s="357"/>
      <c r="J1119" s="357"/>
      <c r="K1119" s="357">
        <v>0</v>
      </c>
      <c r="L1119" s="354" t="s">
        <v>161</v>
      </c>
      <c r="M1119" s="354">
        <v>519543</v>
      </c>
      <c r="N1119" s="354">
        <v>9543</v>
      </c>
      <c r="O1119" s="354" t="s">
        <v>2989</v>
      </c>
      <c r="P1119" s="358" t="s">
        <v>2990</v>
      </c>
      <c r="Q1119" s="354" t="s">
        <v>31</v>
      </c>
      <c r="R1119" s="359">
        <v>20716.669999999998</v>
      </c>
      <c r="S1119" s="359">
        <v>2058.33</v>
      </c>
      <c r="T1119" s="360">
        <f t="shared" si="204"/>
        <v>22775</v>
      </c>
      <c r="U1119" s="361">
        <v>274</v>
      </c>
      <c r="V1119" s="359">
        <v>-421.55</v>
      </c>
      <c r="W1119" s="362">
        <v>35</v>
      </c>
      <c r="X1119" s="363"/>
      <c r="Y1119" s="362">
        <f t="shared" si="205"/>
        <v>-456.55</v>
      </c>
      <c r="Z1119" s="364">
        <f t="shared" si="206"/>
        <v>-1.8509330406147093E-2</v>
      </c>
      <c r="AA1119" s="363">
        <v>-2733</v>
      </c>
      <c r="AB1119" s="362">
        <v>0</v>
      </c>
      <c r="AC1119" s="362"/>
      <c r="AD1119" s="362" t="s">
        <v>236</v>
      </c>
      <c r="AE1119" s="365"/>
      <c r="AF1119" s="365">
        <v>0.13</v>
      </c>
      <c r="AG1119" s="362">
        <f t="shared" si="207"/>
        <v>0</v>
      </c>
      <c r="AH1119" s="362">
        <v>100</v>
      </c>
      <c r="AI1119" s="362">
        <f t="shared" si="208"/>
        <v>100</v>
      </c>
      <c r="AJ1119" s="354" t="s">
        <v>149</v>
      </c>
      <c r="AK1119" s="354"/>
      <c r="AL1119" s="361"/>
      <c r="AM1119" s="366">
        <f t="shared" si="209"/>
        <v>0</v>
      </c>
      <c r="AN1119" s="366">
        <f t="shared" si="210"/>
        <v>1</v>
      </c>
      <c r="AO1119" s="366"/>
      <c r="AP1119" s="366"/>
      <c r="AQ1119" s="366">
        <f t="shared" si="211"/>
        <v>0</v>
      </c>
      <c r="AR1119" s="367" t="str">
        <f>IF(A1119="","",VLOOKUP(A1119,'Base Sites'!A:B,2,FALSE))</f>
        <v>Valauto Roncq</v>
      </c>
      <c r="AS1119" s="367" t="str">
        <f t="shared" si="212"/>
        <v>SKODA</v>
      </c>
      <c r="AT1119" s="366"/>
      <c r="AU1119" s="368" t="str">
        <f>IF(A1119="","",VLOOKUP(L1119,'Base Vendeurs'!A:B,2,FALSE))</f>
        <v>Valauto Roncq Skoda</v>
      </c>
      <c r="AV1119" s="362">
        <f t="shared" si="213"/>
        <v>-421.55</v>
      </c>
      <c r="AW1119" s="364">
        <f t="shared" si="214"/>
        <v>-1.8509330406147093E-2</v>
      </c>
      <c r="AX1119" s="368" t="str">
        <f t="shared" si="215"/>
        <v>OUI</v>
      </c>
      <c r="AY1119" s="231">
        <f>+MargesVN[[#This Row],[Total COM]]+MargesVN[[#This Row],[EXT GIE]]+MargesVN[[#This Row],[Forfait immat]]</f>
        <v>100</v>
      </c>
    </row>
    <row r="1120" spans="1:51" s="231" customFormat="1" ht="11.25" customHeight="1" x14ac:dyDescent="0.25">
      <c r="A1120" s="354">
        <v>35</v>
      </c>
      <c r="B1120" s="354" t="s">
        <v>185</v>
      </c>
      <c r="C1120" s="354" t="s">
        <v>104</v>
      </c>
      <c r="D1120" s="355">
        <v>46135</v>
      </c>
      <c r="E1120" s="356">
        <v>46134</v>
      </c>
      <c r="F1120" s="357"/>
      <c r="G1120" s="357" t="s">
        <v>165</v>
      </c>
      <c r="H1120" s="357"/>
      <c r="I1120" s="357"/>
      <c r="J1120" s="357"/>
      <c r="K1120" s="357">
        <v>0</v>
      </c>
      <c r="L1120" s="354" t="s">
        <v>3436</v>
      </c>
      <c r="M1120" s="354">
        <v>519544</v>
      </c>
      <c r="N1120" s="354">
        <v>9544</v>
      </c>
      <c r="O1120" s="354" t="s">
        <v>3437</v>
      </c>
      <c r="P1120" s="358" t="s">
        <v>3438</v>
      </c>
      <c r="Q1120" s="354" t="s">
        <v>177</v>
      </c>
      <c r="R1120" s="359">
        <v>37605</v>
      </c>
      <c r="S1120" s="359">
        <v>5291.67</v>
      </c>
      <c r="T1120" s="360">
        <f t="shared" si="204"/>
        <v>42896.67</v>
      </c>
      <c r="U1120" s="361">
        <v>426</v>
      </c>
      <c r="V1120" s="359">
        <v>-7913.88</v>
      </c>
      <c r="W1120" s="362">
        <v>95</v>
      </c>
      <c r="X1120" s="363"/>
      <c r="Y1120" s="362">
        <f t="shared" si="205"/>
        <v>-8008.88</v>
      </c>
      <c r="Z1120" s="364">
        <f t="shared" si="206"/>
        <v>-0.18448704759600221</v>
      </c>
      <c r="AA1120" s="363">
        <v>-1930.35</v>
      </c>
      <c r="AB1120" s="362">
        <v>0</v>
      </c>
      <c r="AC1120" s="362"/>
      <c r="AD1120" s="362" t="s">
        <v>3659</v>
      </c>
      <c r="AE1120" s="365"/>
      <c r="AF1120" s="365">
        <v>0.13</v>
      </c>
      <c r="AG1120" s="362">
        <f t="shared" si="207"/>
        <v>0</v>
      </c>
      <c r="AH1120" s="362"/>
      <c r="AI1120" s="362">
        <f t="shared" si="208"/>
        <v>0</v>
      </c>
      <c r="AJ1120" s="354" t="s">
        <v>149</v>
      </c>
      <c r="AK1120" s="354"/>
      <c r="AL1120" s="361"/>
      <c r="AM1120" s="366">
        <f t="shared" si="209"/>
        <v>0</v>
      </c>
      <c r="AN1120" s="366">
        <f t="shared" si="210"/>
        <v>1</v>
      </c>
      <c r="AO1120" s="366"/>
      <c r="AP1120" s="366"/>
      <c r="AQ1120" s="366">
        <f t="shared" si="211"/>
        <v>0</v>
      </c>
      <c r="AR1120" s="367" t="str">
        <f>IF(A1120="","",VLOOKUP(A1120,'Base Sites'!A:B,2,FALSE))</f>
        <v>Valauto Cambrai</v>
      </c>
      <c r="AS1120" s="367" t="str">
        <f t="shared" si="212"/>
        <v>VOLKSWAGEN</v>
      </c>
      <c r="AT1120" s="366"/>
      <c r="AU1120" s="368" t="str">
        <f>IF(A1120="","",VLOOKUP(L1120,'Base Vendeurs'!A:B,2,FALSE))</f>
        <v>Valauto Cambrai</v>
      </c>
      <c r="AV1120" s="362">
        <f t="shared" si="213"/>
        <v>-7913.88</v>
      </c>
      <c r="AW1120" s="364">
        <f t="shared" si="214"/>
        <v>-0.18448704759600221</v>
      </c>
      <c r="AX1120" s="368" t="str">
        <f t="shared" si="215"/>
        <v>OUI</v>
      </c>
      <c r="AY1120" s="231">
        <f>+MargesVN[[#This Row],[Total COM]]+MargesVN[[#This Row],[EXT GIE]]+MargesVN[[#This Row],[Forfait immat]]</f>
        <v>0</v>
      </c>
    </row>
    <row r="1121" spans="1:51" s="231" customFormat="1" ht="11.25" customHeight="1" x14ac:dyDescent="0.25">
      <c r="A1121" s="416">
        <v>25</v>
      </c>
      <c r="B1121" s="416" t="s">
        <v>167</v>
      </c>
      <c r="C1121" s="416" t="s">
        <v>104</v>
      </c>
      <c r="D1121" s="417">
        <v>46171</v>
      </c>
      <c r="E1121" s="418" t="s">
        <v>149</v>
      </c>
      <c r="F1121" s="419"/>
      <c r="G1121" s="419"/>
      <c r="H1121" s="419"/>
      <c r="I1121" s="419"/>
      <c r="J1121" s="419"/>
      <c r="K1121" s="419">
        <v>0</v>
      </c>
      <c r="L1121" s="385" t="s">
        <v>36</v>
      </c>
      <c r="M1121" s="416">
        <v>519545</v>
      </c>
      <c r="N1121" s="416">
        <v>9545</v>
      </c>
      <c r="O1121" s="416" t="s">
        <v>4370</v>
      </c>
      <c r="P1121" s="420" t="s">
        <v>2891</v>
      </c>
      <c r="Q1121" s="416" t="s">
        <v>157</v>
      </c>
      <c r="R1121" s="421">
        <v>39366.67</v>
      </c>
      <c r="S1121" s="421">
        <v>4408.34</v>
      </c>
      <c r="T1121" s="422">
        <f t="shared" si="204"/>
        <v>43775.009999999995</v>
      </c>
      <c r="U1121" s="423">
        <v>437</v>
      </c>
      <c r="V1121" s="421">
        <v>-5945.87</v>
      </c>
      <c r="W1121" s="424">
        <v>95</v>
      </c>
      <c r="X1121" s="425"/>
      <c r="Y1121" s="424">
        <f t="shared" si="205"/>
        <v>-6040.87</v>
      </c>
      <c r="Z1121" s="426">
        <f t="shared" si="206"/>
        <v>-0.13582795298047906</v>
      </c>
      <c r="AA1121" s="425">
        <v>-3064.25</v>
      </c>
      <c r="AB1121" s="424">
        <v>0</v>
      </c>
      <c r="AC1121" s="424"/>
      <c r="AD1121" s="424"/>
      <c r="AE1121" s="427"/>
      <c r="AF1121" s="427">
        <v>0</v>
      </c>
      <c r="AG1121" s="424">
        <f t="shared" si="207"/>
        <v>0</v>
      </c>
      <c r="AH1121" s="424"/>
      <c r="AI1121" s="424">
        <f t="shared" si="208"/>
        <v>0</v>
      </c>
      <c r="AJ1121" s="416" t="s">
        <v>149</v>
      </c>
      <c r="AK1121" s="416">
        <v>0</v>
      </c>
      <c r="AL1121" s="423">
        <v>0</v>
      </c>
      <c r="AM1121" s="428">
        <f t="shared" si="209"/>
        <v>0</v>
      </c>
      <c r="AN1121" s="428">
        <f t="shared" si="210"/>
        <v>1</v>
      </c>
      <c r="AO1121" s="428"/>
      <c r="AP1121" s="428"/>
      <c r="AQ1121" s="428">
        <f t="shared" si="211"/>
        <v>0</v>
      </c>
      <c r="AR1121" s="429" t="str">
        <f>IF(A1121="","",VLOOKUP(A1121,'Base Sites'!A:B,2,FALSE))</f>
        <v>Valauto Maubeuge</v>
      </c>
      <c r="AS1121" s="429" t="str">
        <f t="shared" si="212"/>
        <v>VOLKSWAGEN</v>
      </c>
      <c r="AT1121" s="428"/>
      <c r="AU1121" s="430" t="str">
        <f>IF(A1121="","",VLOOKUP(L1121,'Base Vendeurs'!A:B,2,FALSE))</f>
        <v>Valauto Roncq VW</v>
      </c>
      <c r="AV1121" s="424">
        <f t="shared" si="213"/>
        <v>-5945.87</v>
      </c>
      <c r="AW1121" s="426">
        <f t="shared" si="214"/>
        <v>-0.13582795298047906</v>
      </c>
      <c r="AX1121" s="430" t="str">
        <f t="shared" si="215"/>
        <v>OUI</v>
      </c>
      <c r="AY1121" s="384">
        <f>+MargesVN[[#This Row],[Total COM]]+MargesVN[[#This Row],[EXT GIE]]+MargesVN[[#This Row],[Forfait immat]]</f>
        <v>0</v>
      </c>
    </row>
    <row r="1122" spans="1:51" s="231" customFormat="1" ht="11.25" customHeight="1" x14ac:dyDescent="0.25">
      <c r="A1122" s="416">
        <v>15</v>
      </c>
      <c r="B1122" s="416" t="s">
        <v>167</v>
      </c>
      <c r="C1122" s="416" t="s">
        <v>104</v>
      </c>
      <c r="D1122" s="417">
        <v>46171</v>
      </c>
      <c r="E1122" s="418" t="s">
        <v>149</v>
      </c>
      <c r="F1122" s="419"/>
      <c r="G1122" s="419"/>
      <c r="H1122" s="419"/>
      <c r="I1122" s="419" t="s">
        <v>165</v>
      </c>
      <c r="J1122" s="419"/>
      <c r="K1122" s="419">
        <v>1538.31</v>
      </c>
      <c r="L1122" s="385" t="s">
        <v>36</v>
      </c>
      <c r="M1122" s="416">
        <v>519546</v>
      </c>
      <c r="N1122" s="416">
        <v>9546</v>
      </c>
      <c r="O1122" s="416" t="s">
        <v>4224</v>
      </c>
      <c r="P1122" s="420" t="s">
        <v>2891</v>
      </c>
      <c r="Q1122" s="416" t="s">
        <v>177</v>
      </c>
      <c r="R1122" s="421">
        <v>37605</v>
      </c>
      <c r="S1122" s="421">
        <v>5291.67</v>
      </c>
      <c r="T1122" s="422">
        <f t="shared" si="204"/>
        <v>42896.67</v>
      </c>
      <c r="U1122" s="423">
        <v>463</v>
      </c>
      <c r="V1122" s="421">
        <v>-2346.88</v>
      </c>
      <c r="W1122" s="424">
        <v>95</v>
      </c>
      <c r="X1122" s="425"/>
      <c r="Y1122" s="424">
        <f t="shared" si="205"/>
        <v>-2441.88</v>
      </c>
      <c r="Z1122" s="426">
        <f t="shared" si="206"/>
        <v>-5.4710074231869285E-2</v>
      </c>
      <c r="AA1122" s="425">
        <v>-2730.35</v>
      </c>
      <c r="AB1122" s="424">
        <v>800</v>
      </c>
      <c r="AC1122" s="424"/>
      <c r="AD1122" s="424" t="s">
        <v>4400</v>
      </c>
      <c r="AE1122" s="427"/>
      <c r="AF1122" s="427">
        <v>0</v>
      </c>
      <c r="AG1122" s="424">
        <f t="shared" si="207"/>
        <v>0</v>
      </c>
      <c r="AH1122" s="424"/>
      <c r="AI1122" s="424">
        <f t="shared" si="208"/>
        <v>0</v>
      </c>
      <c r="AJ1122" s="416" t="s">
        <v>149</v>
      </c>
      <c r="AK1122" s="416">
        <v>0</v>
      </c>
      <c r="AL1122" s="423">
        <v>0</v>
      </c>
      <c r="AM1122" s="428">
        <f t="shared" si="209"/>
        <v>0</v>
      </c>
      <c r="AN1122" s="428">
        <f t="shared" si="210"/>
        <v>1</v>
      </c>
      <c r="AO1122" s="428"/>
      <c r="AP1122" s="428"/>
      <c r="AQ1122" s="428">
        <f t="shared" si="211"/>
        <v>0</v>
      </c>
      <c r="AR1122" s="429" t="str">
        <f>IF(A1122="","",VLOOKUP(A1122,'Base Sites'!A:B,2,FALSE))</f>
        <v>Valauto Hainaut</v>
      </c>
      <c r="AS1122" s="429" t="str">
        <f t="shared" si="212"/>
        <v>VOLKSWAGEN</v>
      </c>
      <c r="AT1122" s="428"/>
      <c r="AU1122" s="430" t="str">
        <f>IF(A1122="","",VLOOKUP(L1122,'Base Vendeurs'!A:B,2,FALSE))</f>
        <v>Valauto Roncq VW</v>
      </c>
      <c r="AV1122" s="424">
        <f t="shared" si="213"/>
        <v>-2346.88</v>
      </c>
      <c r="AW1122" s="426">
        <f t="shared" si="214"/>
        <v>-5.4710074231869285E-2</v>
      </c>
      <c r="AX1122" s="430" t="str">
        <f t="shared" si="215"/>
        <v>OUI</v>
      </c>
      <c r="AY1122" s="384">
        <f>+MargesVN[[#This Row],[Total COM]]+MargesVN[[#This Row],[EXT GIE]]+MargesVN[[#This Row],[Forfait immat]]</f>
        <v>0</v>
      </c>
    </row>
    <row r="1123" spans="1:51" s="231" customFormat="1" ht="11.25" customHeight="1" x14ac:dyDescent="0.25">
      <c r="A1123" s="401">
        <v>45</v>
      </c>
      <c r="B1123" s="401" t="s">
        <v>163</v>
      </c>
      <c r="C1123" s="401" t="s">
        <v>104</v>
      </c>
      <c r="D1123" s="402">
        <v>46142</v>
      </c>
      <c r="E1123" s="403">
        <v>46149</v>
      </c>
      <c r="F1123" s="404"/>
      <c r="G1123" s="404"/>
      <c r="H1123" s="404"/>
      <c r="I1123" s="404"/>
      <c r="J1123" s="404"/>
      <c r="K1123" s="404"/>
      <c r="L1123" s="401" t="s">
        <v>262</v>
      </c>
      <c r="M1123" s="401">
        <v>519548</v>
      </c>
      <c r="N1123" s="401">
        <v>9548</v>
      </c>
      <c r="O1123" s="401" t="s">
        <v>3369</v>
      </c>
      <c r="P1123" s="405" t="s">
        <v>3370</v>
      </c>
      <c r="Q1123" s="401" t="s">
        <v>190</v>
      </c>
      <c r="R1123" s="406">
        <v>26689</v>
      </c>
      <c r="S1123" s="406">
        <v>-312.49</v>
      </c>
      <c r="T1123" s="407">
        <f t="shared" si="204"/>
        <v>26376.51</v>
      </c>
      <c r="U1123" s="408">
        <v>330</v>
      </c>
      <c r="V1123" s="406">
        <v>-1469.7</v>
      </c>
      <c r="W1123" s="409">
        <v>95</v>
      </c>
      <c r="X1123" s="410"/>
      <c r="Y1123" s="409">
        <f t="shared" si="205"/>
        <v>-1564.7</v>
      </c>
      <c r="Z1123" s="411">
        <f t="shared" si="206"/>
        <v>-5.5720032710923476E-2</v>
      </c>
      <c r="AA1123" s="410">
        <v>-2136.79</v>
      </c>
      <c r="AB1123" s="409">
        <v>0</v>
      </c>
      <c r="AC1123" s="409"/>
      <c r="AD1123" s="409" t="s">
        <v>4411</v>
      </c>
      <c r="AE1123" s="412"/>
      <c r="AF1123" s="412">
        <v>0.12</v>
      </c>
      <c r="AG1123" s="409">
        <f t="shared" si="207"/>
        <v>0</v>
      </c>
      <c r="AH1123" s="409">
        <v>200</v>
      </c>
      <c r="AI1123" s="409">
        <f t="shared" si="208"/>
        <v>200</v>
      </c>
      <c r="AJ1123" s="401" t="s">
        <v>149</v>
      </c>
      <c r="AK1123" s="401">
        <v>30</v>
      </c>
      <c r="AL1123" s="408"/>
      <c r="AM1123" s="413">
        <f t="shared" si="209"/>
        <v>0</v>
      </c>
      <c r="AN1123" s="413">
        <f t="shared" si="210"/>
        <v>1</v>
      </c>
      <c r="AO1123" s="413"/>
      <c r="AP1123" s="413"/>
      <c r="AQ1123" s="413">
        <f t="shared" si="211"/>
        <v>0</v>
      </c>
      <c r="AR1123" s="414" t="str">
        <f>IF(A1123="","",VLOOKUP(A1123,'Base Sites'!A:B,2,FALSE))</f>
        <v>Valauto Arras</v>
      </c>
      <c r="AS1123" s="414" t="str">
        <f t="shared" si="212"/>
        <v>VOLKSWAGEN</v>
      </c>
      <c r="AT1123" s="413"/>
      <c r="AU1123" s="415" t="str">
        <f>IF(A1123="","",VLOOKUP(L1123,'Base Vendeurs'!A:B,2,FALSE))</f>
        <v>Valauto Arras</v>
      </c>
      <c r="AV1123" s="409">
        <f t="shared" si="213"/>
        <v>-1469.7</v>
      </c>
      <c r="AW1123" s="411">
        <f t="shared" si="214"/>
        <v>-5.5720032710923476E-2</v>
      </c>
      <c r="AX1123" s="415" t="str">
        <f t="shared" si="215"/>
        <v>OUI</v>
      </c>
      <c r="AY1123" s="231">
        <f>+MargesVN[[#This Row],[Total COM]]+MargesVN[[#This Row],[EXT GIE]]+MargesVN[[#This Row],[Forfait immat]]</f>
        <v>230</v>
      </c>
    </row>
    <row r="1124" spans="1:51" s="231" customFormat="1" ht="11.25" customHeight="1" x14ac:dyDescent="0.25">
      <c r="A1124" s="401">
        <v>25</v>
      </c>
      <c r="B1124" s="401" t="s">
        <v>163</v>
      </c>
      <c r="C1124" s="401" t="s">
        <v>104</v>
      </c>
      <c r="D1124" s="402">
        <v>46157</v>
      </c>
      <c r="E1124" s="403">
        <v>46147</v>
      </c>
      <c r="F1124" s="404"/>
      <c r="G1124" s="404"/>
      <c r="H1124" s="404"/>
      <c r="I1124" s="404"/>
      <c r="J1124" s="404"/>
      <c r="K1124" s="404">
        <v>0</v>
      </c>
      <c r="L1124" s="401" t="s">
        <v>464</v>
      </c>
      <c r="M1124" s="401">
        <v>519549</v>
      </c>
      <c r="N1124" s="401">
        <v>9549</v>
      </c>
      <c r="O1124" s="401" t="s">
        <v>4274</v>
      </c>
      <c r="P1124" s="405" t="s">
        <v>4275</v>
      </c>
      <c r="Q1124" s="401" t="s">
        <v>23</v>
      </c>
      <c r="R1124" s="406">
        <v>23014</v>
      </c>
      <c r="S1124" s="406">
        <v>1187.49</v>
      </c>
      <c r="T1124" s="407">
        <f t="shared" si="204"/>
        <v>24201.49</v>
      </c>
      <c r="U1124" s="408">
        <v>142</v>
      </c>
      <c r="V1124" s="406">
        <v>1190.55</v>
      </c>
      <c r="W1124" s="409">
        <v>94.99</v>
      </c>
      <c r="X1124" s="410"/>
      <c r="Y1124" s="409">
        <f t="shared" si="205"/>
        <v>1095.56</v>
      </c>
      <c r="Z1124" s="411">
        <f t="shared" si="206"/>
        <v>4.9193252151003918E-2</v>
      </c>
      <c r="AA1124" s="410">
        <v>-2678.13</v>
      </c>
      <c r="AB1124" s="409">
        <v>0</v>
      </c>
      <c r="AC1124" s="409"/>
      <c r="AD1124" s="409"/>
      <c r="AE1124" s="412">
        <v>0.12</v>
      </c>
      <c r="AF1124" s="412">
        <v>0.13</v>
      </c>
      <c r="AG1124" s="409">
        <f t="shared" si="207"/>
        <v>131.46719999999999</v>
      </c>
      <c r="AH1124" s="409"/>
      <c r="AI1124" s="409">
        <f t="shared" si="208"/>
        <v>131.46719999999999</v>
      </c>
      <c r="AJ1124" s="401" t="s">
        <v>164</v>
      </c>
      <c r="AK1124" s="401">
        <v>30</v>
      </c>
      <c r="AL1124" s="408">
        <v>50</v>
      </c>
      <c r="AM1124" s="413">
        <f t="shared" si="209"/>
        <v>1</v>
      </c>
      <c r="AN1124" s="413">
        <f t="shared" si="210"/>
        <v>1</v>
      </c>
      <c r="AO1124" s="413"/>
      <c r="AP1124" s="413"/>
      <c r="AQ1124" s="413">
        <f t="shared" si="211"/>
        <v>1</v>
      </c>
      <c r="AR1124" s="414" t="str">
        <f>IF(A1124="","",VLOOKUP(A1124,'Base Sites'!A:B,2,FALSE))</f>
        <v>Valauto Maubeuge</v>
      </c>
      <c r="AS1124" s="414" t="str">
        <f t="shared" si="212"/>
        <v>VOLKSWAGEN</v>
      </c>
      <c r="AT1124" s="413"/>
      <c r="AU1124" s="415" t="str">
        <f>IF(A1124="","",VLOOKUP(L1124,'Base Vendeurs'!A:B,2,FALSE))</f>
        <v>Valauto Maubeuge</v>
      </c>
      <c r="AV1124" s="409">
        <f t="shared" si="213"/>
        <v>1190.55</v>
      </c>
      <c r="AW1124" s="411">
        <f t="shared" si="214"/>
        <v>4.9193252151003918E-2</v>
      </c>
      <c r="AX1124" s="415" t="str">
        <f t="shared" si="215"/>
        <v>NON</v>
      </c>
      <c r="AY1124" s="231">
        <f>+MargesVN[[#This Row],[Total COM]]+MargesVN[[#This Row],[EXT GIE]]+MargesVN[[#This Row],[Forfait immat]]</f>
        <v>211.46719999999999</v>
      </c>
    </row>
    <row r="1125" spans="1:51" s="231" customFormat="1" ht="11.25" customHeight="1" x14ac:dyDescent="0.25">
      <c r="A1125" s="431">
        <v>25</v>
      </c>
      <c r="B1125" s="431" t="s">
        <v>163</v>
      </c>
      <c r="C1125" s="431" t="s">
        <v>104</v>
      </c>
      <c r="D1125" s="432">
        <v>46192</v>
      </c>
      <c r="E1125" s="433">
        <v>46192</v>
      </c>
      <c r="F1125" s="434"/>
      <c r="G1125" s="434"/>
      <c r="H1125" s="434"/>
      <c r="I1125" s="434"/>
      <c r="J1125" s="434"/>
      <c r="K1125" s="434">
        <v>0</v>
      </c>
      <c r="L1125" s="431" t="s">
        <v>461</v>
      </c>
      <c r="M1125" s="431">
        <v>519550</v>
      </c>
      <c r="N1125" s="431">
        <v>9550</v>
      </c>
      <c r="O1125" s="431" t="s">
        <v>4835</v>
      </c>
      <c r="P1125" s="435" t="s">
        <v>4836</v>
      </c>
      <c r="Q1125" s="431" t="s">
        <v>93</v>
      </c>
      <c r="R1125" s="436">
        <v>34805.67</v>
      </c>
      <c r="S1125" s="436">
        <v>3175.01</v>
      </c>
      <c r="T1125" s="437">
        <f t="shared" si="204"/>
        <v>37980.68</v>
      </c>
      <c r="U1125" s="438">
        <v>224</v>
      </c>
      <c r="V1125" s="436">
        <v>208.94</v>
      </c>
      <c r="W1125" s="439">
        <v>95</v>
      </c>
      <c r="X1125" s="440"/>
      <c r="Y1125" s="439">
        <f t="shared" si="205"/>
        <v>113.94</v>
      </c>
      <c r="Z1125" s="441">
        <f t="shared" si="206"/>
        <v>5.5012179876716269E-3</v>
      </c>
      <c r="AA1125" s="440">
        <v>-2658.65</v>
      </c>
      <c r="AB1125" s="439">
        <v>0</v>
      </c>
      <c r="AC1125" s="439"/>
      <c r="AD1125" s="439" t="s">
        <v>5165</v>
      </c>
      <c r="AE1125" s="442"/>
      <c r="AF1125" s="442">
        <v>0.12</v>
      </c>
      <c r="AG1125" s="439">
        <f t="shared" si="207"/>
        <v>0</v>
      </c>
      <c r="AH1125" s="439">
        <v>150</v>
      </c>
      <c r="AI1125" s="439">
        <f t="shared" si="208"/>
        <v>150</v>
      </c>
      <c r="AJ1125" s="431" t="s">
        <v>149</v>
      </c>
      <c r="AK1125" s="431">
        <v>0</v>
      </c>
      <c r="AL1125" s="438"/>
      <c r="AM1125" s="443">
        <f t="shared" si="209"/>
        <v>0</v>
      </c>
      <c r="AN1125" s="443">
        <f t="shared" si="210"/>
        <v>1</v>
      </c>
      <c r="AO1125" s="443"/>
      <c r="AP1125" s="443"/>
      <c r="AQ1125" s="443">
        <f t="shared" si="211"/>
        <v>0</v>
      </c>
      <c r="AR1125" s="444" t="str">
        <f>IF(A1125="","",VLOOKUP(A1125,'Base Sites'!A:B,2,FALSE))</f>
        <v>Valauto Maubeuge</v>
      </c>
      <c r="AS1125" s="444" t="str">
        <f t="shared" si="212"/>
        <v>VOLKSWAGEN</v>
      </c>
      <c r="AT1125" s="443"/>
      <c r="AU1125" s="445" t="str">
        <f>IF(A1125="","",VLOOKUP(L1125,'Base Vendeurs'!A:B,2,FALSE))</f>
        <v>Valauto Maubeuge</v>
      </c>
      <c r="AV1125" s="439">
        <f t="shared" si="213"/>
        <v>208.94</v>
      </c>
      <c r="AW1125" s="441">
        <f t="shared" si="214"/>
        <v>5.5012179876716269E-3</v>
      </c>
      <c r="AX1125" s="445" t="str">
        <f t="shared" si="215"/>
        <v>NON</v>
      </c>
      <c r="AY1125" s="231">
        <f>+MargesVN[[#This Row],[Total COM]]+MargesVN[[#This Row],[EXT GIE]]+MargesVN[[#This Row],[Forfait immat]]</f>
        <v>150</v>
      </c>
    </row>
    <row r="1126" spans="1:51" s="231" customFormat="1" ht="11.25" customHeight="1" x14ac:dyDescent="0.25">
      <c r="A1126" s="319">
        <v>45</v>
      </c>
      <c r="B1126" s="319" t="s">
        <v>163</v>
      </c>
      <c r="C1126" s="319" t="s">
        <v>104</v>
      </c>
      <c r="D1126" s="320">
        <v>46098</v>
      </c>
      <c r="E1126" s="321">
        <v>46098</v>
      </c>
      <c r="F1126" s="322"/>
      <c r="G1126" s="322"/>
      <c r="H1126" s="322"/>
      <c r="I1126" s="322"/>
      <c r="J1126" s="322"/>
      <c r="K1126" s="322">
        <v>0</v>
      </c>
      <c r="L1126" s="319" t="s">
        <v>443</v>
      </c>
      <c r="M1126" s="319">
        <v>519550</v>
      </c>
      <c r="N1126" s="319">
        <v>9550</v>
      </c>
      <c r="O1126" s="319" t="s">
        <v>2739</v>
      </c>
      <c r="P1126" s="323" t="s">
        <v>2740</v>
      </c>
      <c r="Q1126" s="319" t="s">
        <v>23</v>
      </c>
      <c r="R1126" s="324">
        <v>23014</v>
      </c>
      <c r="S1126" s="324">
        <v>1187.5</v>
      </c>
      <c r="T1126" s="325">
        <f t="shared" si="204"/>
        <v>24201.5</v>
      </c>
      <c r="U1126" s="326">
        <v>60</v>
      </c>
      <c r="V1126" s="324">
        <v>812.45</v>
      </c>
      <c r="W1126" s="327">
        <v>95</v>
      </c>
      <c r="X1126" s="328"/>
      <c r="Y1126" s="327">
        <f t="shared" si="205"/>
        <v>717.45</v>
      </c>
      <c r="Z1126" s="329">
        <f t="shared" si="206"/>
        <v>3.3570233250005167E-2</v>
      </c>
      <c r="AA1126" s="328">
        <v>0</v>
      </c>
      <c r="AB1126" s="327">
        <v>-2356.67</v>
      </c>
      <c r="AC1126" s="327"/>
      <c r="AD1126" s="327"/>
      <c r="AE1126" s="330">
        <v>0.13</v>
      </c>
      <c r="AF1126" s="330">
        <v>0.13</v>
      </c>
      <c r="AG1126" s="327">
        <f t="shared" si="207"/>
        <v>93.268500000000003</v>
      </c>
      <c r="AH1126" s="327"/>
      <c r="AI1126" s="327">
        <f t="shared" si="208"/>
        <v>93.268500000000003</v>
      </c>
      <c r="AJ1126" s="319" t="s">
        <v>164</v>
      </c>
      <c r="AK1126" s="319">
        <v>30</v>
      </c>
      <c r="AL1126" s="326">
        <v>50</v>
      </c>
      <c r="AM1126" s="331">
        <f t="shared" si="209"/>
        <v>1</v>
      </c>
      <c r="AN1126" s="331">
        <f t="shared" si="210"/>
        <v>1</v>
      </c>
      <c r="AO1126" s="331"/>
      <c r="AP1126" s="331"/>
      <c r="AQ1126" s="331">
        <f t="shared" si="211"/>
        <v>1</v>
      </c>
      <c r="AR1126" s="332" t="str">
        <f>IF(A1126="","",VLOOKUP(A1126,'Base Sites'!A:B,2,FALSE))</f>
        <v>Valauto Arras</v>
      </c>
      <c r="AS1126" s="332" t="str">
        <f t="shared" si="212"/>
        <v>VOLKSWAGEN</v>
      </c>
      <c r="AT1126" s="331"/>
      <c r="AU1126" s="333" t="str">
        <f>IF(A1126="","",VLOOKUP(L1126,'Base Vendeurs'!A:B,2,FALSE))</f>
        <v>Valauto Arras</v>
      </c>
      <c r="AV1126" s="327">
        <f t="shared" si="213"/>
        <v>812.45</v>
      </c>
      <c r="AW1126" s="329">
        <f t="shared" si="214"/>
        <v>3.3570233250005167E-2</v>
      </c>
      <c r="AX1126" s="333" t="str">
        <f t="shared" si="215"/>
        <v>NON</v>
      </c>
      <c r="AY1126" s="231">
        <f>+MargesVN[[#This Row],[Total COM]]+MargesVN[[#This Row],[EXT GIE]]+MargesVN[[#This Row],[Forfait immat]]</f>
        <v>173.26850000000002</v>
      </c>
    </row>
    <row r="1127" spans="1:51" s="231" customFormat="1" ht="11.25" customHeight="1" x14ac:dyDescent="0.25">
      <c r="A1127" s="319">
        <v>45</v>
      </c>
      <c r="B1127" s="319" t="s">
        <v>163</v>
      </c>
      <c r="C1127" s="319" t="s">
        <v>104</v>
      </c>
      <c r="D1127" s="320">
        <v>46112</v>
      </c>
      <c r="E1127" s="321">
        <v>46104</v>
      </c>
      <c r="F1127" s="322"/>
      <c r="G1127" s="322"/>
      <c r="H1127" s="322"/>
      <c r="I1127" s="322"/>
      <c r="J1127" s="322"/>
      <c r="K1127" s="322"/>
      <c r="L1127" s="319" t="s">
        <v>262</v>
      </c>
      <c r="M1127" s="319">
        <v>519551</v>
      </c>
      <c r="N1127" s="319">
        <v>9551</v>
      </c>
      <c r="O1127" s="319" t="s">
        <v>2402</v>
      </c>
      <c r="P1127" s="323" t="s">
        <v>2403</v>
      </c>
      <c r="Q1127" s="319" t="s">
        <v>93</v>
      </c>
      <c r="R1127" s="324">
        <v>34805.67</v>
      </c>
      <c r="S1127" s="324">
        <v>4066.68</v>
      </c>
      <c r="T1127" s="325">
        <f t="shared" si="204"/>
        <v>38872.35</v>
      </c>
      <c r="U1127" s="326">
        <v>139</v>
      </c>
      <c r="V1127" s="324">
        <v>1632.76</v>
      </c>
      <c r="W1127" s="327">
        <v>95</v>
      </c>
      <c r="X1127" s="328"/>
      <c r="Y1127" s="327">
        <f t="shared" si="205"/>
        <v>1537.76</v>
      </c>
      <c r="Z1127" s="329">
        <f t="shared" si="206"/>
        <v>4.2003120469948432E-2</v>
      </c>
      <c r="AA1127" s="328">
        <v>-2721.06</v>
      </c>
      <c r="AB1127" s="327"/>
      <c r="AC1127" s="327"/>
      <c r="AD1127" s="327"/>
      <c r="AE1127" s="330">
        <v>0.13</v>
      </c>
      <c r="AF1127" s="330">
        <v>0.13</v>
      </c>
      <c r="AG1127" s="327">
        <f t="shared" si="207"/>
        <v>199.90880000000001</v>
      </c>
      <c r="AH1127" s="327"/>
      <c r="AI1127" s="327">
        <f t="shared" si="208"/>
        <v>199.90880000000001</v>
      </c>
      <c r="AJ1127" s="319" t="s">
        <v>164</v>
      </c>
      <c r="AK1127" s="319">
        <v>0</v>
      </c>
      <c r="AL1127" s="326"/>
      <c r="AM1127" s="331">
        <f t="shared" si="209"/>
        <v>0</v>
      </c>
      <c r="AN1127" s="331">
        <f t="shared" si="210"/>
        <v>1</v>
      </c>
      <c r="AO1127" s="331"/>
      <c r="AP1127" s="331"/>
      <c r="AQ1127" s="331">
        <f t="shared" si="211"/>
        <v>0</v>
      </c>
      <c r="AR1127" s="332" t="str">
        <f>IF(A1127="","",VLOOKUP(A1127,'Base Sites'!A:B,2,FALSE))</f>
        <v>Valauto Arras</v>
      </c>
      <c r="AS1127" s="332" t="str">
        <f t="shared" si="212"/>
        <v>VOLKSWAGEN</v>
      </c>
      <c r="AT1127" s="331"/>
      <c r="AU1127" s="333" t="str">
        <f>IF(A1127="","",VLOOKUP(L1127,'Base Vendeurs'!A:B,2,FALSE))</f>
        <v>Valauto Arras</v>
      </c>
      <c r="AV1127" s="327">
        <f t="shared" si="213"/>
        <v>1632.76</v>
      </c>
      <c r="AW1127" s="329">
        <f t="shared" si="214"/>
        <v>4.2003120469948432E-2</v>
      </c>
      <c r="AX1127" s="333" t="str">
        <f t="shared" si="215"/>
        <v>NON</v>
      </c>
      <c r="AY1127" s="231">
        <f>+MargesVN[[#This Row],[Total COM]]+MargesVN[[#This Row],[EXT GIE]]+MargesVN[[#This Row],[Forfait immat]]</f>
        <v>199.90880000000001</v>
      </c>
    </row>
    <row r="1128" spans="1:51" s="231" customFormat="1" ht="11.25" customHeight="1" x14ac:dyDescent="0.25">
      <c r="A1128" s="431">
        <v>25</v>
      </c>
      <c r="B1128" s="431" t="s">
        <v>163</v>
      </c>
      <c r="C1128" s="431" t="s">
        <v>104</v>
      </c>
      <c r="D1128" s="432">
        <v>46192</v>
      </c>
      <c r="E1128" s="433">
        <v>46192</v>
      </c>
      <c r="F1128" s="434"/>
      <c r="G1128" s="434"/>
      <c r="H1128" s="434"/>
      <c r="I1128" s="434"/>
      <c r="J1128" s="434"/>
      <c r="K1128" s="434">
        <v>0</v>
      </c>
      <c r="L1128" s="431" t="s">
        <v>465</v>
      </c>
      <c r="M1128" s="431">
        <v>519551</v>
      </c>
      <c r="N1128" s="431">
        <v>9551</v>
      </c>
      <c r="O1128" s="431" t="s">
        <v>4873</v>
      </c>
      <c r="P1128" s="435" t="s">
        <v>4874</v>
      </c>
      <c r="Q1128" s="431" t="s">
        <v>93</v>
      </c>
      <c r="R1128" s="436">
        <v>34805.67</v>
      </c>
      <c r="S1128" s="436">
        <v>3483.34</v>
      </c>
      <c r="T1128" s="437">
        <f t="shared" si="204"/>
        <v>38289.009999999995</v>
      </c>
      <c r="U1128" s="438">
        <v>224</v>
      </c>
      <c r="V1128" s="436">
        <v>1627.48</v>
      </c>
      <c r="W1128" s="439">
        <v>95</v>
      </c>
      <c r="X1128" s="440"/>
      <c r="Y1128" s="439">
        <f t="shared" si="205"/>
        <v>1532.48</v>
      </c>
      <c r="Z1128" s="441">
        <f t="shared" si="206"/>
        <v>4.250514703827548E-2</v>
      </c>
      <c r="AA1128" s="440">
        <v>277.81</v>
      </c>
      <c r="AB1128" s="439">
        <v>-1250</v>
      </c>
      <c r="AC1128" s="439"/>
      <c r="AD1128" s="439"/>
      <c r="AE1128" s="442">
        <v>0.12</v>
      </c>
      <c r="AF1128" s="442">
        <v>0.12</v>
      </c>
      <c r="AG1128" s="439">
        <f t="shared" si="207"/>
        <v>183.89759999999998</v>
      </c>
      <c r="AH1128" s="439"/>
      <c r="AI1128" s="439">
        <f t="shared" si="208"/>
        <v>183.89759999999998</v>
      </c>
      <c r="AJ1128" s="431" t="s">
        <v>149</v>
      </c>
      <c r="AK1128" s="431">
        <v>30</v>
      </c>
      <c r="AL1128" s="438"/>
      <c r="AM1128" s="443">
        <f t="shared" si="209"/>
        <v>0</v>
      </c>
      <c r="AN1128" s="443">
        <f t="shared" si="210"/>
        <v>1</v>
      </c>
      <c r="AO1128" s="443"/>
      <c r="AP1128" s="443"/>
      <c r="AQ1128" s="443">
        <f t="shared" si="211"/>
        <v>0</v>
      </c>
      <c r="AR1128" s="444" t="str">
        <f>IF(A1128="","",VLOOKUP(A1128,'Base Sites'!A:B,2,FALSE))</f>
        <v>Valauto Maubeuge</v>
      </c>
      <c r="AS1128" s="444" t="str">
        <f t="shared" si="212"/>
        <v>VOLKSWAGEN</v>
      </c>
      <c r="AT1128" s="443"/>
      <c r="AU1128" s="445" t="str">
        <f>IF(A1128="","",VLOOKUP(L1128,'Base Vendeurs'!A:B,2,FALSE))</f>
        <v>Valauto Maubeuge</v>
      </c>
      <c r="AV1128" s="439">
        <f t="shared" si="213"/>
        <v>1627.48</v>
      </c>
      <c r="AW1128" s="441">
        <f t="shared" si="214"/>
        <v>4.250514703827548E-2</v>
      </c>
      <c r="AX1128" s="445" t="str">
        <f t="shared" si="215"/>
        <v>NON</v>
      </c>
      <c r="AY1128" s="231">
        <f>+MargesVN[[#This Row],[Total COM]]+MargesVN[[#This Row],[EXT GIE]]+MargesVN[[#This Row],[Forfait immat]]</f>
        <v>213.89759999999998</v>
      </c>
    </row>
    <row r="1129" spans="1:51" s="231" customFormat="1" ht="11.25" customHeight="1" x14ac:dyDescent="0.25">
      <c r="A1129" s="266">
        <v>35</v>
      </c>
      <c r="B1129" s="266" t="s">
        <v>163</v>
      </c>
      <c r="C1129" s="266" t="s">
        <v>104</v>
      </c>
      <c r="D1129" s="161">
        <v>46050</v>
      </c>
      <c r="E1129" s="267">
        <v>46050</v>
      </c>
      <c r="F1129" s="162"/>
      <c r="G1129" s="162"/>
      <c r="H1129" s="162"/>
      <c r="I1129" s="162"/>
      <c r="J1129" s="162"/>
      <c r="K1129" s="162">
        <v>0</v>
      </c>
      <c r="L1129" s="266" t="s">
        <v>295</v>
      </c>
      <c r="M1129" s="266">
        <v>519551</v>
      </c>
      <c r="N1129" s="266">
        <v>9551</v>
      </c>
      <c r="O1129" s="266" t="s">
        <v>1067</v>
      </c>
      <c r="P1129" s="268" t="s">
        <v>1068</v>
      </c>
      <c r="Q1129" s="266" t="s">
        <v>23</v>
      </c>
      <c r="R1129" s="163">
        <v>23014</v>
      </c>
      <c r="S1129" s="163">
        <v>1187.49</v>
      </c>
      <c r="T1129" s="164">
        <f t="shared" si="204"/>
        <v>24201.49</v>
      </c>
      <c r="U1129" s="165">
        <v>29</v>
      </c>
      <c r="V1129" s="163">
        <v>770.78</v>
      </c>
      <c r="W1129" s="251">
        <v>95</v>
      </c>
      <c r="X1129" s="166"/>
      <c r="Y1129" s="251">
        <f t="shared" si="205"/>
        <v>675.78</v>
      </c>
      <c r="Z1129" s="167">
        <f t="shared" si="206"/>
        <v>3.1848452306035696E-2</v>
      </c>
      <c r="AA1129" s="166">
        <v>0</v>
      </c>
      <c r="AB1129" s="251">
        <v>-1690.01</v>
      </c>
      <c r="AC1129" s="251"/>
      <c r="AD1129" s="251"/>
      <c r="AE1129" s="168">
        <v>0.13</v>
      </c>
      <c r="AF1129" s="168">
        <v>0.13</v>
      </c>
      <c r="AG1129" s="251">
        <f t="shared" si="207"/>
        <v>87.851399999999998</v>
      </c>
      <c r="AH1129" s="251"/>
      <c r="AI1129" s="251">
        <f t="shared" si="208"/>
        <v>87.851399999999998</v>
      </c>
      <c r="AJ1129" s="266" t="s">
        <v>164</v>
      </c>
      <c r="AK1129" s="266">
        <v>30</v>
      </c>
      <c r="AL1129" s="165">
        <v>100</v>
      </c>
      <c r="AM1129" s="269">
        <f t="shared" si="209"/>
        <v>1</v>
      </c>
      <c r="AN1129" s="269">
        <f t="shared" si="210"/>
        <v>1</v>
      </c>
      <c r="AO1129" s="269"/>
      <c r="AP1129" s="269"/>
      <c r="AQ1129" s="269">
        <f t="shared" si="211"/>
        <v>1</v>
      </c>
      <c r="AR1129" s="169" t="str">
        <f>IF(A1129="","",VLOOKUP(A1129,'Base Sites'!A:B,2,FALSE))</f>
        <v>Valauto Cambrai</v>
      </c>
      <c r="AS1129" s="169" t="str">
        <f t="shared" si="212"/>
        <v>VOLKSWAGEN</v>
      </c>
      <c r="AT1129" s="269"/>
      <c r="AU1129" s="270" t="str">
        <f>IF(A1129="","",VLOOKUP(L1129,'Base Vendeurs'!A:B,2,FALSE))</f>
        <v>Valauto Cambrai</v>
      </c>
      <c r="AV1129" s="251">
        <f t="shared" si="213"/>
        <v>770.78</v>
      </c>
      <c r="AW1129" s="167">
        <f t="shared" si="214"/>
        <v>3.1848452306035696E-2</v>
      </c>
      <c r="AX1129" s="237" t="str">
        <f t="shared" si="215"/>
        <v>NON</v>
      </c>
      <c r="AY1129" s="231">
        <f>+MargesVN[[#This Row],[Total COM]]+MargesVN[[#This Row],[EXT GIE]]+MargesVN[[#This Row],[Forfait immat]]</f>
        <v>217.85140000000001</v>
      </c>
    </row>
    <row r="1130" spans="1:51" s="231" customFormat="1" ht="11.25" customHeight="1" x14ac:dyDescent="0.25">
      <c r="A1130" s="319">
        <v>45</v>
      </c>
      <c r="B1130" s="319" t="s">
        <v>163</v>
      </c>
      <c r="C1130" s="319" t="s">
        <v>104</v>
      </c>
      <c r="D1130" s="320">
        <v>46083</v>
      </c>
      <c r="E1130" s="321">
        <v>46083</v>
      </c>
      <c r="F1130" s="322"/>
      <c r="G1130" s="322"/>
      <c r="H1130" s="322"/>
      <c r="I1130" s="322"/>
      <c r="J1130" s="322"/>
      <c r="K1130" s="322">
        <v>0</v>
      </c>
      <c r="L1130" s="319" t="s">
        <v>262</v>
      </c>
      <c r="M1130" s="319">
        <v>519552</v>
      </c>
      <c r="N1130" s="319">
        <v>9552</v>
      </c>
      <c r="O1130" s="319" t="s">
        <v>2447</v>
      </c>
      <c r="P1130" s="323" t="s">
        <v>2448</v>
      </c>
      <c r="Q1130" s="319" t="s">
        <v>93</v>
      </c>
      <c r="R1130" s="324">
        <v>34805.67</v>
      </c>
      <c r="S1130" s="324">
        <v>3983.35</v>
      </c>
      <c r="T1130" s="325">
        <f t="shared" ref="T1130:T1193" si="216">+R1130+S1130</f>
        <v>38789.019999999997</v>
      </c>
      <c r="U1130" s="326">
        <v>115</v>
      </c>
      <c r="V1130" s="324">
        <v>1193.9000000000001</v>
      </c>
      <c r="W1130" s="327">
        <v>95</v>
      </c>
      <c r="X1130" s="328"/>
      <c r="Y1130" s="327">
        <f t="shared" ref="Y1130:Y1193" si="217">+V1130-W1130+X1130</f>
        <v>1098.9000000000001</v>
      </c>
      <c r="Z1130" s="329">
        <f t="shared" ref="Z1130:Z1193" si="218">(V1130+X1130)/T1130</f>
        <v>3.0779328789435779E-2</v>
      </c>
      <c r="AA1130" s="328">
        <v>-2715.23</v>
      </c>
      <c r="AB1130" s="327">
        <v>0</v>
      </c>
      <c r="AC1130" s="327"/>
      <c r="AD1130" s="327"/>
      <c r="AE1130" s="330">
        <v>0.13</v>
      </c>
      <c r="AF1130" s="330">
        <v>0.13</v>
      </c>
      <c r="AG1130" s="327">
        <f t="shared" ref="AG1130:AG1193" si="219">+Y1130*AE1130</f>
        <v>142.85700000000003</v>
      </c>
      <c r="AH1130" s="327"/>
      <c r="AI1130" s="327">
        <f t="shared" ref="AI1130:AI1193" si="220">+AG1130+AH1130</f>
        <v>142.85700000000003</v>
      </c>
      <c r="AJ1130" s="319" t="s">
        <v>149</v>
      </c>
      <c r="AK1130" s="319">
        <v>0</v>
      </c>
      <c r="AL1130" s="326"/>
      <c r="AM1130" s="331">
        <f t="shared" ref="AM1130:AM1193" si="221">IF(AL1130&gt;0,100%,0%)</f>
        <v>0</v>
      </c>
      <c r="AN1130" s="331">
        <f t="shared" ref="AN1130:AN1193" si="222">IF(A1130&gt;0,1,"")</f>
        <v>1</v>
      </c>
      <c r="AO1130" s="331"/>
      <c r="AP1130" s="331"/>
      <c r="AQ1130" s="331">
        <f t="shared" ref="AQ1130:AQ1193" si="223">IF(AN1130="","",+AM1130/AN1130)</f>
        <v>0</v>
      </c>
      <c r="AR1130" s="332" t="str">
        <f>IF(A1130="","",VLOOKUP(A1130,'Base Sites'!A:B,2,FALSE))</f>
        <v>Valauto Arras</v>
      </c>
      <c r="AS1130" s="332" t="str">
        <f t="shared" ref="AS1130:AS1193" si="224">IF(C1130="VW","VOLKSWAGEN",IF(C1130="SE","SEAT",IF(C1130="NI","NISSAN",IF(C1130="HY","HYUNDAI",IF(C1130="VU","VUL",IF(C1130="sk","SKODA",IF(C1130="ltsk","SKODA",IF(C1130="CUPRA","CUPRA",IF(C1130="AUDI","AUDI","")))))))))</f>
        <v>VOLKSWAGEN</v>
      </c>
      <c r="AT1130" s="331"/>
      <c r="AU1130" s="333" t="str">
        <f>IF(A1130="","",VLOOKUP(L1130,'Base Vendeurs'!A:B,2,FALSE))</f>
        <v>Valauto Arras</v>
      </c>
      <c r="AV1130" s="327">
        <f t="shared" ref="AV1130:AV1193" si="225">+V1130+AO1130</f>
        <v>1193.9000000000001</v>
      </c>
      <c r="AW1130" s="329">
        <f t="shared" ref="AW1130:AW1193" si="226">IF(A1130="","",+AV1130/T1130)</f>
        <v>3.0779328789435779E-2</v>
      </c>
      <c r="AX1130" s="333" t="str">
        <f t="shared" ref="AX1130:AX1193" si="227">IF(AV1130&lt;0,"OUI","NON")</f>
        <v>NON</v>
      </c>
      <c r="AY1130" s="231">
        <f>+MargesVN[[#This Row],[Total COM]]+MargesVN[[#This Row],[EXT GIE]]+MargesVN[[#This Row],[Forfait immat]]</f>
        <v>142.85700000000003</v>
      </c>
    </row>
    <row r="1131" spans="1:51" s="231" customFormat="1" ht="11.25" customHeight="1" x14ac:dyDescent="0.25">
      <c r="A1131" s="266">
        <v>15</v>
      </c>
      <c r="B1131" s="266" t="s">
        <v>163</v>
      </c>
      <c r="C1131" s="266" t="s">
        <v>104</v>
      </c>
      <c r="D1131" s="161">
        <v>46035</v>
      </c>
      <c r="E1131" s="267">
        <v>46035</v>
      </c>
      <c r="F1131" s="162"/>
      <c r="G1131" s="162"/>
      <c r="H1131" s="162"/>
      <c r="I1131" s="162"/>
      <c r="J1131" s="162"/>
      <c r="K1131" s="162">
        <v>0</v>
      </c>
      <c r="L1131" s="266" t="s">
        <v>291</v>
      </c>
      <c r="M1131" s="266">
        <v>519552</v>
      </c>
      <c r="N1131" s="266">
        <v>9552</v>
      </c>
      <c r="O1131" s="266" t="s">
        <v>1201</v>
      </c>
      <c r="P1131" s="268" t="s">
        <v>1202</v>
      </c>
      <c r="Q1131" s="266" t="s">
        <v>420</v>
      </c>
      <c r="R1131" s="163">
        <v>48438.33</v>
      </c>
      <c r="S1131" s="163">
        <v>9900</v>
      </c>
      <c r="T1131" s="164">
        <f t="shared" si="216"/>
        <v>58338.33</v>
      </c>
      <c r="U1131" s="165">
        <v>201</v>
      </c>
      <c r="V1131" s="163">
        <v>2195.12</v>
      </c>
      <c r="W1131" s="251">
        <v>95</v>
      </c>
      <c r="X1131" s="166"/>
      <c r="Y1131" s="251">
        <f t="shared" si="217"/>
        <v>2100.12</v>
      </c>
      <c r="Z1131" s="167">
        <f t="shared" si="218"/>
        <v>3.7627405515378992E-2</v>
      </c>
      <c r="AA1131" s="166">
        <v>-9200.7999999999993</v>
      </c>
      <c r="AB1131" s="251">
        <v>0</v>
      </c>
      <c r="AC1131" s="251"/>
      <c r="AD1131" s="251"/>
      <c r="AE1131" s="168">
        <v>0.13</v>
      </c>
      <c r="AF1131" s="168">
        <v>0.13</v>
      </c>
      <c r="AG1131" s="251">
        <f t="shared" si="219"/>
        <v>273.01560000000001</v>
      </c>
      <c r="AH1131" s="251"/>
      <c r="AI1131" s="251">
        <f t="shared" si="220"/>
        <v>273.01560000000001</v>
      </c>
      <c r="AJ1131" s="266" t="s">
        <v>164</v>
      </c>
      <c r="AK1131" s="266">
        <v>30</v>
      </c>
      <c r="AL1131" s="165">
        <v>50</v>
      </c>
      <c r="AM1131" s="269">
        <f t="shared" si="221"/>
        <v>1</v>
      </c>
      <c r="AN1131" s="269">
        <f t="shared" si="222"/>
        <v>1</v>
      </c>
      <c r="AO1131" s="269"/>
      <c r="AP1131" s="269"/>
      <c r="AQ1131" s="269">
        <f t="shared" si="223"/>
        <v>1</v>
      </c>
      <c r="AR1131" s="169" t="str">
        <f>IF(A1131="","",VLOOKUP(A1131,'Base Sites'!A:B,2,FALSE))</f>
        <v>Valauto Hainaut</v>
      </c>
      <c r="AS1131" s="169" t="str">
        <f t="shared" si="224"/>
        <v>VOLKSWAGEN</v>
      </c>
      <c r="AT1131" s="269"/>
      <c r="AU1131" s="270" t="str">
        <f>IF(A1131="","",VLOOKUP(L1131,'Base Vendeurs'!A:B,2,FALSE))</f>
        <v>Valauto Hainaut VW</v>
      </c>
      <c r="AV1131" s="251">
        <f t="shared" si="225"/>
        <v>2195.12</v>
      </c>
      <c r="AW1131" s="167">
        <f t="shared" si="226"/>
        <v>3.7627405515378992E-2</v>
      </c>
      <c r="AX1131" s="237" t="str">
        <f t="shared" si="227"/>
        <v>NON</v>
      </c>
      <c r="AY1131" s="231">
        <f>+MargesVN[[#This Row],[Total COM]]+MargesVN[[#This Row],[EXT GIE]]+MargesVN[[#This Row],[Forfait immat]]</f>
        <v>353.01560000000001</v>
      </c>
    </row>
    <row r="1132" spans="1:51" s="231" customFormat="1" ht="11.25" customHeight="1" x14ac:dyDescent="0.25">
      <c r="A1132" s="45">
        <v>15</v>
      </c>
      <c r="B1132" s="45" t="s">
        <v>163</v>
      </c>
      <c r="C1132" s="45" t="s">
        <v>104</v>
      </c>
      <c r="D1132" s="44">
        <v>46080</v>
      </c>
      <c r="E1132" s="65">
        <v>46080</v>
      </c>
      <c r="F1132" s="35"/>
      <c r="G1132" s="35"/>
      <c r="H1132" s="35"/>
      <c r="I1132" s="35"/>
      <c r="J1132" s="35"/>
      <c r="K1132" s="35">
        <v>0</v>
      </c>
      <c r="L1132" s="45" t="s">
        <v>327</v>
      </c>
      <c r="M1132" s="45">
        <v>519553</v>
      </c>
      <c r="N1132" s="45">
        <v>9553</v>
      </c>
      <c r="O1132" s="45" t="s">
        <v>2002</v>
      </c>
      <c r="P1132" s="66" t="s">
        <v>2003</v>
      </c>
      <c r="Q1132" s="45" t="s">
        <v>23</v>
      </c>
      <c r="R1132" s="47">
        <v>23014</v>
      </c>
      <c r="S1132" s="47">
        <v>1187.49</v>
      </c>
      <c r="T1132" s="48">
        <f t="shared" si="216"/>
        <v>24201.49</v>
      </c>
      <c r="U1132" s="49">
        <v>65</v>
      </c>
      <c r="V1132" s="47">
        <v>979.09</v>
      </c>
      <c r="W1132" s="46">
        <v>94.99</v>
      </c>
      <c r="X1132" s="50"/>
      <c r="Y1132" s="46">
        <f t="shared" si="217"/>
        <v>884.1</v>
      </c>
      <c r="Z1132" s="51">
        <f t="shared" si="218"/>
        <v>4.0455773590799576E-2</v>
      </c>
      <c r="AA1132" s="50">
        <v>0</v>
      </c>
      <c r="AB1132" s="46">
        <v>-2356.67</v>
      </c>
      <c r="AC1132" s="46"/>
      <c r="AD1132" s="46"/>
      <c r="AE1132" s="52">
        <v>0.13</v>
      </c>
      <c r="AF1132" s="52">
        <v>0.13</v>
      </c>
      <c r="AG1132" s="46">
        <f t="shared" si="219"/>
        <v>114.93300000000001</v>
      </c>
      <c r="AH1132" s="46"/>
      <c r="AI1132" s="46">
        <f t="shared" si="220"/>
        <v>114.93300000000001</v>
      </c>
      <c r="AJ1132" s="45" t="s">
        <v>164</v>
      </c>
      <c r="AK1132" s="45">
        <v>30</v>
      </c>
      <c r="AL1132" s="49">
        <v>50</v>
      </c>
      <c r="AM1132" s="238">
        <f t="shared" si="221"/>
        <v>1</v>
      </c>
      <c r="AN1132" s="238">
        <f t="shared" si="222"/>
        <v>1</v>
      </c>
      <c r="AO1132" s="238"/>
      <c r="AP1132" s="238"/>
      <c r="AQ1132" s="238">
        <f t="shared" si="223"/>
        <v>1</v>
      </c>
      <c r="AR1132" s="96" t="str">
        <f>IF(A1132="","",VLOOKUP(A1132,'Base Sites'!A:B,2,FALSE))</f>
        <v>Valauto Hainaut</v>
      </c>
      <c r="AS1132" s="96" t="str">
        <f t="shared" si="224"/>
        <v>VOLKSWAGEN</v>
      </c>
      <c r="AT1132" s="238"/>
      <c r="AU1132" s="231" t="str">
        <f>IF(A1132="","",VLOOKUP(L1132,'Base Vendeurs'!A:B,2,FALSE))</f>
        <v>Valauto Hainaut VW</v>
      </c>
      <c r="AV1132" s="46">
        <f t="shared" si="225"/>
        <v>979.09</v>
      </c>
      <c r="AW1132" s="51">
        <f t="shared" si="226"/>
        <v>4.0455773590799576E-2</v>
      </c>
      <c r="AX1132" s="231" t="str">
        <f t="shared" si="227"/>
        <v>NON</v>
      </c>
      <c r="AY1132" s="231">
        <f>+MargesVN[[#This Row],[Total COM]]+MargesVN[[#This Row],[EXT GIE]]+MargesVN[[#This Row],[Forfait immat]]</f>
        <v>194.93299999999999</v>
      </c>
    </row>
    <row r="1133" spans="1:51" s="231" customFormat="1" ht="11.25" customHeight="1" x14ac:dyDescent="0.25">
      <c r="A1133" s="319">
        <v>35</v>
      </c>
      <c r="B1133" s="319" t="s">
        <v>163</v>
      </c>
      <c r="C1133" s="319" t="s">
        <v>104</v>
      </c>
      <c r="D1133" s="320">
        <v>46105</v>
      </c>
      <c r="E1133" s="321">
        <v>46106</v>
      </c>
      <c r="F1133" s="322"/>
      <c r="G1133" s="322"/>
      <c r="H1133" s="322"/>
      <c r="I1133" s="322"/>
      <c r="J1133" s="322"/>
      <c r="K1133" s="322">
        <v>0</v>
      </c>
      <c r="L1133" s="319" t="s">
        <v>295</v>
      </c>
      <c r="M1133" s="319">
        <v>519554</v>
      </c>
      <c r="N1133" s="319">
        <v>9554</v>
      </c>
      <c r="O1133" s="319" t="s">
        <v>2404</v>
      </c>
      <c r="P1133" s="323" t="s">
        <v>2405</v>
      </c>
      <c r="Q1133" s="319" t="s">
        <v>93</v>
      </c>
      <c r="R1133" s="324">
        <v>34805.67</v>
      </c>
      <c r="S1133" s="324">
        <v>4400.01</v>
      </c>
      <c r="T1133" s="325">
        <f t="shared" si="216"/>
        <v>39205.68</v>
      </c>
      <c r="U1133" s="326">
        <v>130</v>
      </c>
      <c r="V1133" s="324">
        <v>514.1</v>
      </c>
      <c r="W1133" s="327">
        <v>95</v>
      </c>
      <c r="X1133" s="328"/>
      <c r="Y1133" s="327">
        <f t="shared" si="217"/>
        <v>419.1</v>
      </c>
      <c r="Z1133" s="329">
        <f t="shared" si="218"/>
        <v>1.3112895886514403E-2</v>
      </c>
      <c r="AA1133" s="328">
        <v>-2744.4</v>
      </c>
      <c r="AB1133" s="327"/>
      <c r="AC1133" s="327"/>
      <c r="AD1133" s="327"/>
      <c r="AE1133" s="330">
        <v>0.13</v>
      </c>
      <c r="AF1133" s="330">
        <v>0.13</v>
      </c>
      <c r="AG1133" s="327">
        <f t="shared" si="219"/>
        <v>54.483000000000004</v>
      </c>
      <c r="AH1133" s="327"/>
      <c r="AI1133" s="327">
        <f t="shared" si="220"/>
        <v>54.483000000000004</v>
      </c>
      <c r="AJ1133" s="319" t="s">
        <v>149</v>
      </c>
      <c r="AK1133" s="319">
        <v>30</v>
      </c>
      <c r="AL1133" s="326"/>
      <c r="AM1133" s="331">
        <f t="shared" si="221"/>
        <v>0</v>
      </c>
      <c r="AN1133" s="331">
        <f t="shared" si="222"/>
        <v>1</v>
      </c>
      <c r="AO1133" s="331"/>
      <c r="AP1133" s="331"/>
      <c r="AQ1133" s="331">
        <f t="shared" si="223"/>
        <v>0</v>
      </c>
      <c r="AR1133" s="332" t="str">
        <f>IF(A1133="","",VLOOKUP(A1133,'Base Sites'!A:B,2,FALSE))</f>
        <v>Valauto Cambrai</v>
      </c>
      <c r="AS1133" s="332" t="str">
        <f t="shared" si="224"/>
        <v>VOLKSWAGEN</v>
      </c>
      <c r="AT1133" s="331"/>
      <c r="AU1133" s="333" t="str">
        <f>IF(A1133="","",VLOOKUP(L1133,'Base Vendeurs'!A:B,2,FALSE))</f>
        <v>Valauto Cambrai</v>
      </c>
      <c r="AV1133" s="327">
        <f t="shared" si="225"/>
        <v>514.1</v>
      </c>
      <c r="AW1133" s="329">
        <f t="shared" si="226"/>
        <v>1.3112895886514403E-2</v>
      </c>
      <c r="AX1133" s="333" t="str">
        <f t="shared" si="227"/>
        <v>NON</v>
      </c>
      <c r="AY1133" s="231">
        <f>+MargesVN[[#This Row],[Total COM]]+MargesVN[[#This Row],[EXT GIE]]+MargesVN[[#This Row],[Forfait immat]]</f>
        <v>84.483000000000004</v>
      </c>
    </row>
    <row r="1134" spans="1:51" s="231" customFormat="1" ht="11.25" customHeight="1" x14ac:dyDescent="0.25">
      <c r="A1134" s="319">
        <v>15</v>
      </c>
      <c r="B1134" s="319" t="s">
        <v>163</v>
      </c>
      <c r="C1134" s="319" t="s">
        <v>104</v>
      </c>
      <c r="D1134" s="320">
        <v>46098</v>
      </c>
      <c r="E1134" s="321">
        <v>46098</v>
      </c>
      <c r="F1134" s="322"/>
      <c r="G1134" s="322"/>
      <c r="H1134" s="322"/>
      <c r="I1134" s="322"/>
      <c r="J1134" s="322"/>
      <c r="K1134" s="322">
        <v>0</v>
      </c>
      <c r="L1134" s="319" t="s">
        <v>327</v>
      </c>
      <c r="M1134" s="319">
        <v>519554</v>
      </c>
      <c r="N1134" s="319">
        <v>9554</v>
      </c>
      <c r="O1134" s="319" t="s">
        <v>2441</v>
      </c>
      <c r="P1134" s="323" t="s">
        <v>2442</v>
      </c>
      <c r="Q1134" s="319" t="s">
        <v>93</v>
      </c>
      <c r="R1134" s="324">
        <v>34805.67</v>
      </c>
      <c r="S1134" s="324">
        <v>4400.01</v>
      </c>
      <c r="T1134" s="325">
        <f t="shared" si="216"/>
        <v>39205.68</v>
      </c>
      <c r="U1134" s="326">
        <v>132</v>
      </c>
      <c r="V1134" s="324">
        <v>976.8</v>
      </c>
      <c r="W1134" s="327">
        <v>95</v>
      </c>
      <c r="X1134" s="328"/>
      <c r="Y1134" s="327">
        <f t="shared" si="217"/>
        <v>881.8</v>
      </c>
      <c r="Z1134" s="329">
        <f t="shared" si="218"/>
        <v>2.4914757249459771E-2</v>
      </c>
      <c r="AA1134" s="328">
        <v>-2744.4</v>
      </c>
      <c r="AB1134" s="327">
        <v>0</v>
      </c>
      <c r="AC1134" s="327"/>
      <c r="AD1134" s="327"/>
      <c r="AE1134" s="330">
        <v>0.13</v>
      </c>
      <c r="AF1134" s="330">
        <v>0.13</v>
      </c>
      <c r="AG1134" s="327">
        <f t="shared" si="219"/>
        <v>114.634</v>
      </c>
      <c r="AH1134" s="327"/>
      <c r="AI1134" s="327">
        <f t="shared" si="220"/>
        <v>114.634</v>
      </c>
      <c r="AJ1134" s="319" t="s">
        <v>149</v>
      </c>
      <c r="AK1134" s="319">
        <v>0</v>
      </c>
      <c r="AL1134" s="326"/>
      <c r="AM1134" s="331">
        <f t="shared" si="221"/>
        <v>0</v>
      </c>
      <c r="AN1134" s="331">
        <f t="shared" si="222"/>
        <v>1</v>
      </c>
      <c r="AO1134" s="331"/>
      <c r="AP1134" s="331"/>
      <c r="AQ1134" s="331">
        <f t="shared" si="223"/>
        <v>0</v>
      </c>
      <c r="AR1134" s="332" t="str">
        <f>IF(A1134="","",VLOOKUP(A1134,'Base Sites'!A:B,2,FALSE))</f>
        <v>Valauto Hainaut</v>
      </c>
      <c r="AS1134" s="332" t="str">
        <f t="shared" si="224"/>
        <v>VOLKSWAGEN</v>
      </c>
      <c r="AT1134" s="331"/>
      <c r="AU1134" s="333" t="str">
        <f>IF(A1134="","",VLOOKUP(L1134,'Base Vendeurs'!A:B,2,FALSE))</f>
        <v>Valauto Hainaut VW</v>
      </c>
      <c r="AV1134" s="327">
        <f t="shared" si="225"/>
        <v>976.8</v>
      </c>
      <c r="AW1134" s="329">
        <f t="shared" si="226"/>
        <v>2.4914757249459771E-2</v>
      </c>
      <c r="AX1134" s="333" t="str">
        <f t="shared" si="227"/>
        <v>NON</v>
      </c>
      <c r="AY1134" s="231">
        <f>+MargesVN[[#This Row],[Total COM]]+MargesVN[[#This Row],[EXT GIE]]+MargesVN[[#This Row],[Forfait immat]]</f>
        <v>114.634</v>
      </c>
    </row>
    <row r="1135" spans="1:51" s="231" customFormat="1" ht="11.25" customHeight="1" x14ac:dyDescent="0.25">
      <c r="A1135" s="319">
        <v>15</v>
      </c>
      <c r="B1135" s="319" t="s">
        <v>163</v>
      </c>
      <c r="C1135" s="319" t="s">
        <v>104</v>
      </c>
      <c r="D1135" s="320">
        <v>46083</v>
      </c>
      <c r="E1135" s="321">
        <v>46083</v>
      </c>
      <c r="F1135" s="322"/>
      <c r="G1135" s="322"/>
      <c r="H1135" s="322"/>
      <c r="I1135" s="322"/>
      <c r="J1135" s="322"/>
      <c r="K1135" s="322">
        <v>0</v>
      </c>
      <c r="L1135" s="319" t="s">
        <v>353</v>
      </c>
      <c r="M1135" s="319">
        <v>519556</v>
      </c>
      <c r="N1135" s="319">
        <v>9556</v>
      </c>
      <c r="O1135" s="319" t="s">
        <v>2410</v>
      </c>
      <c r="P1135" s="323" t="s">
        <v>2411</v>
      </c>
      <c r="Q1135" s="319" t="s">
        <v>93</v>
      </c>
      <c r="R1135" s="324">
        <v>34805.67</v>
      </c>
      <c r="S1135" s="324">
        <v>3733.35</v>
      </c>
      <c r="T1135" s="325">
        <f t="shared" si="216"/>
        <v>38539.019999999997</v>
      </c>
      <c r="U1135" s="326">
        <v>108</v>
      </c>
      <c r="V1135" s="324">
        <v>1355.78</v>
      </c>
      <c r="W1135" s="327">
        <v>95</v>
      </c>
      <c r="X1135" s="328"/>
      <c r="Y1135" s="327">
        <f t="shared" si="217"/>
        <v>1260.78</v>
      </c>
      <c r="Z1135" s="329">
        <f t="shared" si="218"/>
        <v>3.517941037421294E-2</v>
      </c>
      <c r="AA1135" s="328">
        <v>-2697.73</v>
      </c>
      <c r="AB1135" s="327">
        <v>0</v>
      </c>
      <c r="AC1135" s="327"/>
      <c r="AD1135" s="327"/>
      <c r="AE1135" s="330">
        <v>0.13</v>
      </c>
      <c r="AF1135" s="330">
        <v>0.13</v>
      </c>
      <c r="AG1135" s="327">
        <f t="shared" si="219"/>
        <v>163.9014</v>
      </c>
      <c r="AH1135" s="327"/>
      <c r="AI1135" s="327">
        <f t="shared" si="220"/>
        <v>163.9014</v>
      </c>
      <c r="AJ1135" s="319" t="s">
        <v>164</v>
      </c>
      <c r="AK1135" s="319">
        <v>0</v>
      </c>
      <c r="AL1135" s="326"/>
      <c r="AM1135" s="331">
        <f t="shared" si="221"/>
        <v>0</v>
      </c>
      <c r="AN1135" s="331">
        <f t="shared" si="222"/>
        <v>1</v>
      </c>
      <c r="AO1135" s="331"/>
      <c r="AP1135" s="331"/>
      <c r="AQ1135" s="331">
        <f t="shared" si="223"/>
        <v>0</v>
      </c>
      <c r="AR1135" s="332" t="str">
        <f>IF(A1135="","",VLOOKUP(A1135,'Base Sites'!A:B,2,FALSE))</f>
        <v>Valauto Hainaut</v>
      </c>
      <c r="AS1135" s="332" t="str">
        <f t="shared" si="224"/>
        <v>VOLKSWAGEN</v>
      </c>
      <c r="AT1135" s="331"/>
      <c r="AU1135" s="333" t="str">
        <f>IF(A1135="","",VLOOKUP(L1135,'Base Vendeurs'!A:B,2,FALSE))</f>
        <v>Valauto Hainaut VW</v>
      </c>
      <c r="AV1135" s="327">
        <f t="shared" si="225"/>
        <v>1355.78</v>
      </c>
      <c r="AW1135" s="329">
        <f t="shared" si="226"/>
        <v>3.517941037421294E-2</v>
      </c>
      <c r="AX1135" s="333" t="str">
        <f t="shared" si="227"/>
        <v>NON</v>
      </c>
      <c r="AY1135" s="231">
        <f>+MargesVN[[#This Row],[Total COM]]+MargesVN[[#This Row],[EXT GIE]]+MargesVN[[#This Row],[Forfait immat]]</f>
        <v>163.9014</v>
      </c>
    </row>
    <row r="1136" spans="1:51" s="231" customFormat="1" ht="11.25" customHeight="1" x14ac:dyDescent="0.25">
      <c r="A1136" s="45">
        <v>60</v>
      </c>
      <c r="B1136" s="45" t="s">
        <v>163</v>
      </c>
      <c r="C1136" s="45" t="s">
        <v>104</v>
      </c>
      <c r="D1136" s="44">
        <v>46077</v>
      </c>
      <c r="E1136" s="65">
        <v>46078</v>
      </c>
      <c r="F1136" s="35"/>
      <c r="G1136" s="35"/>
      <c r="H1136" s="35"/>
      <c r="I1136" s="35"/>
      <c r="J1136" s="35"/>
      <c r="K1136" s="35">
        <v>0</v>
      </c>
      <c r="L1136" s="45" t="s">
        <v>445</v>
      </c>
      <c r="M1136" s="45">
        <v>519621</v>
      </c>
      <c r="N1136" s="45">
        <v>9621</v>
      </c>
      <c r="O1136" s="45" t="s">
        <v>1855</v>
      </c>
      <c r="P1136" s="66" t="s">
        <v>1856</v>
      </c>
      <c r="Q1136" s="45" t="s">
        <v>34</v>
      </c>
      <c r="R1136" s="47">
        <v>54366.67</v>
      </c>
      <c r="S1136" s="47">
        <v>4279.16</v>
      </c>
      <c r="T1136" s="48">
        <f t="shared" si="216"/>
        <v>58645.83</v>
      </c>
      <c r="U1136" s="49">
        <v>482</v>
      </c>
      <c r="V1136" s="47">
        <v>-6767.17</v>
      </c>
      <c r="W1136" s="46">
        <v>95</v>
      </c>
      <c r="X1136" s="50"/>
      <c r="Y1136" s="46">
        <f t="shared" si="217"/>
        <v>-6862.17</v>
      </c>
      <c r="Z1136" s="51">
        <f t="shared" si="218"/>
        <v>-0.11539047192272664</v>
      </c>
      <c r="AA1136" s="50">
        <v>-7623.96</v>
      </c>
      <c r="AB1136" s="46">
        <v>0</v>
      </c>
      <c r="AC1136" s="46"/>
      <c r="AD1136" s="46" t="s">
        <v>2037</v>
      </c>
      <c r="AE1136" s="52"/>
      <c r="AF1136" s="52">
        <v>0.13</v>
      </c>
      <c r="AG1136" s="46">
        <f t="shared" si="219"/>
        <v>0</v>
      </c>
      <c r="AH1136" s="46">
        <v>250</v>
      </c>
      <c r="AI1136" s="46">
        <f t="shared" si="220"/>
        <v>250</v>
      </c>
      <c r="AJ1136" s="45" t="s">
        <v>149</v>
      </c>
      <c r="AK1136" s="45">
        <v>30</v>
      </c>
      <c r="AL1136" s="49"/>
      <c r="AM1136" s="238">
        <f t="shared" si="221"/>
        <v>0</v>
      </c>
      <c r="AN1136" s="238">
        <f t="shared" si="222"/>
        <v>1</v>
      </c>
      <c r="AO1136" s="238"/>
      <c r="AP1136" s="238"/>
      <c r="AQ1136" s="238">
        <f t="shared" si="223"/>
        <v>0</v>
      </c>
      <c r="AR1136" s="96" t="str">
        <f>IF(A1136="","",VLOOKUP(A1136,'Base Sites'!A:B,2,FALSE))</f>
        <v>Val de Lys Automobiles</v>
      </c>
      <c r="AS1136" s="96" t="str">
        <f t="shared" si="224"/>
        <v>VOLKSWAGEN</v>
      </c>
      <c r="AT1136" s="238"/>
      <c r="AU1136" s="231" t="str">
        <f>IF(A1136="","",VLOOKUP(L1136,'Base Vendeurs'!A:B,2,FALSE))</f>
        <v xml:space="preserve">Val de Lys </v>
      </c>
      <c r="AV1136" s="46">
        <f t="shared" si="225"/>
        <v>-6767.17</v>
      </c>
      <c r="AW1136" s="51">
        <f t="shared" si="226"/>
        <v>-0.11539047192272664</v>
      </c>
      <c r="AX1136" s="231" t="str">
        <f t="shared" si="227"/>
        <v>OUI</v>
      </c>
      <c r="AY1136" s="231">
        <f>+MargesVN[[#This Row],[Total COM]]+MargesVN[[#This Row],[EXT GIE]]+MargesVN[[#This Row],[Forfait immat]]</f>
        <v>280</v>
      </c>
    </row>
    <row r="1137" spans="1:51" s="231" customFormat="1" ht="11.25" customHeight="1" x14ac:dyDescent="0.25">
      <c r="A1137" s="319">
        <v>60</v>
      </c>
      <c r="B1137" s="319" t="s">
        <v>163</v>
      </c>
      <c r="C1137" s="319" t="s">
        <v>104</v>
      </c>
      <c r="D1137" s="320">
        <v>46106</v>
      </c>
      <c r="E1137" s="321">
        <v>46106</v>
      </c>
      <c r="F1137" s="322"/>
      <c r="G1137" s="322"/>
      <c r="H1137" s="322"/>
      <c r="I1137" s="322"/>
      <c r="J1137" s="322"/>
      <c r="K1137" s="322"/>
      <c r="L1137" s="319" t="s">
        <v>388</v>
      </c>
      <c r="M1137" s="319">
        <v>519640</v>
      </c>
      <c r="N1137" s="319">
        <v>9640</v>
      </c>
      <c r="O1137" s="319" t="s">
        <v>2703</v>
      </c>
      <c r="P1137" s="323" t="s">
        <v>2704</v>
      </c>
      <c r="Q1137" s="319" t="s">
        <v>23</v>
      </c>
      <c r="R1137" s="324">
        <v>23014</v>
      </c>
      <c r="S1137" s="324">
        <v>1187.49</v>
      </c>
      <c r="T1137" s="325">
        <f t="shared" si="216"/>
        <v>24201.49</v>
      </c>
      <c r="U1137" s="326">
        <v>106</v>
      </c>
      <c r="V1137" s="324">
        <v>473.77</v>
      </c>
      <c r="W1137" s="327">
        <v>95</v>
      </c>
      <c r="X1137" s="328"/>
      <c r="Y1137" s="327">
        <f t="shared" si="217"/>
        <v>378.77</v>
      </c>
      <c r="Z1137" s="329">
        <f t="shared" si="218"/>
        <v>1.9576067423947862E-2</v>
      </c>
      <c r="AA1137" s="328">
        <v>-3562.16</v>
      </c>
      <c r="AB1137" s="327">
        <v>0</v>
      </c>
      <c r="AC1137" s="327"/>
      <c r="AD1137" s="327"/>
      <c r="AE1137" s="330">
        <v>0.13</v>
      </c>
      <c r="AF1137" s="330">
        <v>0.13</v>
      </c>
      <c r="AG1137" s="327">
        <f t="shared" si="219"/>
        <v>49.240099999999998</v>
      </c>
      <c r="AH1137" s="327"/>
      <c r="AI1137" s="327">
        <f t="shared" si="220"/>
        <v>49.240099999999998</v>
      </c>
      <c r="AJ1137" s="319" t="s">
        <v>164</v>
      </c>
      <c r="AK1137" s="319">
        <v>30</v>
      </c>
      <c r="AL1137" s="326"/>
      <c r="AM1137" s="331">
        <f t="shared" si="221"/>
        <v>0</v>
      </c>
      <c r="AN1137" s="331">
        <f t="shared" si="222"/>
        <v>1</v>
      </c>
      <c r="AO1137" s="331"/>
      <c r="AP1137" s="331"/>
      <c r="AQ1137" s="331">
        <f t="shared" si="223"/>
        <v>0</v>
      </c>
      <c r="AR1137" s="332" t="str">
        <f>IF(A1137="","",VLOOKUP(A1137,'Base Sites'!A:B,2,FALSE))</f>
        <v>Val de Lys Automobiles</v>
      </c>
      <c r="AS1137" s="332" t="str">
        <f t="shared" si="224"/>
        <v>VOLKSWAGEN</v>
      </c>
      <c r="AT1137" s="331"/>
      <c r="AU1137" s="333" t="str">
        <f>IF(A1137="","",VLOOKUP(L1137,'Base Vendeurs'!A:B,2,FALSE))</f>
        <v>Valauto Roncq VW</v>
      </c>
      <c r="AV1137" s="327">
        <f t="shared" si="225"/>
        <v>473.77</v>
      </c>
      <c r="AW1137" s="329">
        <f t="shared" si="226"/>
        <v>1.9576067423947862E-2</v>
      </c>
      <c r="AX1137" s="333" t="str">
        <f t="shared" si="227"/>
        <v>NON</v>
      </c>
      <c r="AY1137" s="231">
        <f>+MargesVN[[#This Row],[Total COM]]+MargesVN[[#This Row],[EXT GIE]]+MargesVN[[#This Row],[Forfait immat]]</f>
        <v>79.240099999999998</v>
      </c>
    </row>
    <row r="1138" spans="1:51" s="231" customFormat="1" ht="11.25" customHeight="1" x14ac:dyDescent="0.25">
      <c r="A1138" s="45">
        <v>60</v>
      </c>
      <c r="B1138" s="45" t="s">
        <v>163</v>
      </c>
      <c r="C1138" s="45" t="s">
        <v>104</v>
      </c>
      <c r="D1138" s="44">
        <v>46073</v>
      </c>
      <c r="E1138" s="65">
        <v>46067</v>
      </c>
      <c r="F1138" s="35"/>
      <c r="G1138" s="35"/>
      <c r="H1138" s="35"/>
      <c r="I1138" s="35"/>
      <c r="J1138" s="35"/>
      <c r="K1138" s="35">
        <v>0</v>
      </c>
      <c r="L1138" s="45" t="s">
        <v>444</v>
      </c>
      <c r="M1138" s="45">
        <v>519641</v>
      </c>
      <c r="N1138" s="45">
        <v>9641</v>
      </c>
      <c r="O1138" s="45" t="s">
        <v>1775</v>
      </c>
      <c r="P1138" s="66" t="s">
        <v>1776</v>
      </c>
      <c r="Q1138" s="45" t="s">
        <v>93</v>
      </c>
      <c r="R1138" s="47">
        <v>34805.67</v>
      </c>
      <c r="S1138" s="47">
        <v>4066.68</v>
      </c>
      <c r="T1138" s="48">
        <f t="shared" si="216"/>
        <v>38872.35</v>
      </c>
      <c r="U1138" s="49">
        <v>106</v>
      </c>
      <c r="V1138" s="47">
        <v>919.21</v>
      </c>
      <c r="W1138" s="46">
        <v>95</v>
      </c>
      <c r="X1138" s="50"/>
      <c r="Y1138" s="46">
        <f t="shared" si="217"/>
        <v>824.21</v>
      </c>
      <c r="Z1138" s="51">
        <f t="shared" si="218"/>
        <v>2.3646885253914417E-2</v>
      </c>
      <c r="AA1138" s="50">
        <v>-2721.06</v>
      </c>
      <c r="AB1138" s="46">
        <v>0</v>
      </c>
      <c r="AC1138" s="46"/>
      <c r="AD1138" s="46"/>
      <c r="AE1138" s="52">
        <v>0.13</v>
      </c>
      <c r="AF1138" s="52">
        <v>0.13</v>
      </c>
      <c r="AG1138" s="46">
        <f t="shared" si="219"/>
        <v>107.1473</v>
      </c>
      <c r="AH1138" s="46"/>
      <c r="AI1138" s="46">
        <f t="shared" si="220"/>
        <v>107.1473</v>
      </c>
      <c r="AJ1138" s="45" t="s">
        <v>149</v>
      </c>
      <c r="AK1138" s="45">
        <v>30</v>
      </c>
      <c r="AL1138" s="49"/>
      <c r="AM1138" s="238">
        <f t="shared" si="221"/>
        <v>0</v>
      </c>
      <c r="AN1138" s="238">
        <f t="shared" si="222"/>
        <v>1</v>
      </c>
      <c r="AO1138" s="238"/>
      <c r="AP1138" s="238"/>
      <c r="AQ1138" s="238">
        <f t="shared" si="223"/>
        <v>0</v>
      </c>
      <c r="AR1138" s="96" t="str">
        <f>IF(A1138="","",VLOOKUP(A1138,'Base Sites'!A:B,2,FALSE))</f>
        <v>Val de Lys Automobiles</v>
      </c>
      <c r="AS1138" s="96" t="str">
        <f t="shared" si="224"/>
        <v>VOLKSWAGEN</v>
      </c>
      <c r="AT1138" s="238"/>
      <c r="AU1138" s="231" t="str">
        <f>IF(A1138="","",VLOOKUP(L1138,'Base Vendeurs'!A:B,2,FALSE))</f>
        <v xml:space="preserve">Val de Lys </v>
      </c>
      <c r="AV1138" s="46">
        <f t="shared" si="225"/>
        <v>919.21</v>
      </c>
      <c r="AW1138" s="51">
        <f t="shared" si="226"/>
        <v>2.3646885253914417E-2</v>
      </c>
      <c r="AX1138" s="231" t="str">
        <f t="shared" si="227"/>
        <v>NON</v>
      </c>
      <c r="AY1138" s="231">
        <f>+MargesVN[[#This Row],[Total COM]]+MargesVN[[#This Row],[EXT GIE]]+MargesVN[[#This Row],[Forfait immat]]</f>
        <v>137.1473</v>
      </c>
    </row>
    <row r="1139" spans="1:51" s="231" customFormat="1" ht="11.25" customHeight="1" x14ac:dyDescent="0.25">
      <c r="A1139" s="354">
        <v>60</v>
      </c>
      <c r="B1139" s="354" t="s">
        <v>163</v>
      </c>
      <c r="C1139" s="354" t="s">
        <v>104</v>
      </c>
      <c r="D1139" s="355">
        <v>46125</v>
      </c>
      <c r="E1139" s="356">
        <v>46127</v>
      </c>
      <c r="F1139" s="357"/>
      <c r="G1139" s="357"/>
      <c r="H1139" s="357"/>
      <c r="I1139" s="357"/>
      <c r="J1139" s="357"/>
      <c r="K1139" s="357">
        <v>0</v>
      </c>
      <c r="L1139" s="354" t="s">
        <v>445</v>
      </c>
      <c r="M1139" s="354">
        <v>519643</v>
      </c>
      <c r="N1139" s="354">
        <v>9643</v>
      </c>
      <c r="O1139" s="354" t="s">
        <v>3273</v>
      </c>
      <c r="P1139" s="358" t="s">
        <v>3274</v>
      </c>
      <c r="Q1139" s="354" t="s">
        <v>93</v>
      </c>
      <c r="R1139" s="359">
        <v>34805.67</v>
      </c>
      <c r="S1139" s="359">
        <v>4066.68</v>
      </c>
      <c r="T1139" s="360">
        <f t="shared" si="216"/>
        <v>38872.35</v>
      </c>
      <c r="U1139" s="361">
        <v>151</v>
      </c>
      <c r="V1139" s="359">
        <v>245.86</v>
      </c>
      <c r="W1139" s="362">
        <v>95</v>
      </c>
      <c r="X1139" s="363"/>
      <c r="Y1139" s="362">
        <f t="shared" si="217"/>
        <v>150.86000000000001</v>
      </c>
      <c r="Z1139" s="364">
        <f t="shared" si="218"/>
        <v>6.3248041345583695E-3</v>
      </c>
      <c r="AA1139" s="363">
        <v>-2721.06</v>
      </c>
      <c r="AB1139" s="362">
        <v>0</v>
      </c>
      <c r="AC1139" s="362"/>
      <c r="AD1139" s="362"/>
      <c r="AE1139" s="365">
        <v>0.13</v>
      </c>
      <c r="AF1139" s="365">
        <v>0.13</v>
      </c>
      <c r="AG1139" s="362">
        <f t="shared" si="219"/>
        <v>19.611800000000002</v>
      </c>
      <c r="AH1139" s="362"/>
      <c r="AI1139" s="362">
        <f t="shared" si="220"/>
        <v>19.611800000000002</v>
      </c>
      <c r="AJ1139" s="354" t="s">
        <v>149</v>
      </c>
      <c r="AK1139" s="354">
        <v>0</v>
      </c>
      <c r="AL1139" s="361"/>
      <c r="AM1139" s="366">
        <f t="shared" si="221"/>
        <v>0</v>
      </c>
      <c r="AN1139" s="366">
        <f t="shared" si="222"/>
        <v>1</v>
      </c>
      <c r="AO1139" s="366"/>
      <c r="AP1139" s="366"/>
      <c r="AQ1139" s="366">
        <f t="shared" si="223"/>
        <v>0</v>
      </c>
      <c r="AR1139" s="367" t="str">
        <f>IF(A1139="","",VLOOKUP(A1139,'Base Sites'!A:B,2,FALSE))</f>
        <v>Val de Lys Automobiles</v>
      </c>
      <c r="AS1139" s="367" t="str">
        <f t="shared" si="224"/>
        <v>VOLKSWAGEN</v>
      </c>
      <c r="AT1139" s="366"/>
      <c r="AU1139" s="368" t="str">
        <f>IF(A1139="","",VLOOKUP(L1139,'Base Vendeurs'!A:B,2,FALSE))</f>
        <v xml:space="preserve">Val de Lys </v>
      </c>
      <c r="AV1139" s="362">
        <f t="shared" si="225"/>
        <v>245.86</v>
      </c>
      <c r="AW1139" s="364">
        <f t="shared" si="226"/>
        <v>6.3248041345583695E-3</v>
      </c>
      <c r="AX1139" s="368" t="str">
        <f t="shared" si="227"/>
        <v>NON</v>
      </c>
      <c r="AY1139" s="231">
        <f>+MargesVN[[#This Row],[Total COM]]+MargesVN[[#This Row],[EXT GIE]]+MargesVN[[#This Row],[Forfait immat]]</f>
        <v>19.611800000000002</v>
      </c>
    </row>
    <row r="1140" spans="1:51" s="231" customFormat="1" ht="11.25" customHeight="1" x14ac:dyDescent="0.25">
      <c r="A1140" s="286">
        <v>30</v>
      </c>
      <c r="B1140" s="286" t="s">
        <v>163</v>
      </c>
      <c r="C1140" s="286" t="s">
        <v>104</v>
      </c>
      <c r="D1140" s="180">
        <v>46052</v>
      </c>
      <c r="E1140" s="287">
        <v>46052</v>
      </c>
      <c r="F1140" s="181"/>
      <c r="G1140" s="181"/>
      <c r="H1140" s="181"/>
      <c r="I1140" s="181"/>
      <c r="J1140" s="181"/>
      <c r="K1140" s="181">
        <v>0</v>
      </c>
      <c r="L1140" s="286" t="s">
        <v>246</v>
      </c>
      <c r="M1140" s="286">
        <v>519682</v>
      </c>
      <c r="N1140" s="286">
        <v>9682</v>
      </c>
      <c r="O1140" s="286" t="s">
        <v>1009</v>
      </c>
      <c r="P1140" s="288" t="s">
        <v>1010</v>
      </c>
      <c r="Q1140" s="286" t="s">
        <v>177</v>
      </c>
      <c r="R1140" s="182">
        <v>37605</v>
      </c>
      <c r="S1140" s="182">
        <v>1725</v>
      </c>
      <c r="T1140" s="183">
        <f t="shared" si="216"/>
        <v>39330</v>
      </c>
      <c r="U1140" s="184">
        <v>410</v>
      </c>
      <c r="V1140" s="182">
        <v>-2782.4</v>
      </c>
      <c r="W1140" s="289">
        <v>95</v>
      </c>
      <c r="X1140" s="185"/>
      <c r="Y1140" s="289">
        <f t="shared" si="217"/>
        <v>-2877.4</v>
      </c>
      <c r="Z1140" s="186">
        <f t="shared" si="218"/>
        <v>-7.074497838799898E-2</v>
      </c>
      <c r="AA1140" s="185">
        <v>-1966.5</v>
      </c>
      <c r="AB1140" s="289">
        <v>0</v>
      </c>
      <c r="AC1140" s="289"/>
      <c r="AD1140" s="289" t="s">
        <v>1224</v>
      </c>
      <c r="AE1140" s="187"/>
      <c r="AF1140" s="187">
        <v>0.13</v>
      </c>
      <c r="AG1140" s="289">
        <f t="shared" si="219"/>
        <v>0</v>
      </c>
      <c r="AH1140" s="289">
        <v>200</v>
      </c>
      <c r="AI1140" s="289">
        <f t="shared" si="220"/>
        <v>200</v>
      </c>
      <c r="AJ1140" s="286" t="s">
        <v>164</v>
      </c>
      <c r="AK1140" s="286"/>
      <c r="AL1140" s="184">
        <v>50</v>
      </c>
      <c r="AM1140" s="290">
        <f t="shared" si="221"/>
        <v>1</v>
      </c>
      <c r="AN1140" s="290">
        <f t="shared" si="222"/>
        <v>1</v>
      </c>
      <c r="AO1140" s="290"/>
      <c r="AP1140" s="290"/>
      <c r="AQ1140" s="290">
        <f t="shared" si="223"/>
        <v>1</v>
      </c>
      <c r="AR1140" s="188" t="str">
        <f>IF(A1140="","",VLOOKUP(A1140,'Base Sites'!A:B,2,FALSE))</f>
        <v>Valauto Lambersart VW</v>
      </c>
      <c r="AS1140" s="188" t="str">
        <f t="shared" si="224"/>
        <v>VOLKSWAGEN</v>
      </c>
      <c r="AT1140" s="290"/>
      <c r="AU1140" s="291" t="str">
        <f>IF(A1140="","",VLOOKUP(L1140,'Base Vendeurs'!A:B,2,FALSE))</f>
        <v>Valauto Lambersart VW</v>
      </c>
      <c r="AV1140" s="289">
        <f t="shared" si="225"/>
        <v>-2782.4</v>
      </c>
      <c r="AW1140" s="186">
        <f t="shared" si="226"/>
        <v>-7.074497838799898E-2</v>
      </c>
      <c r="AX1140" s="237" t="str">
        <f t="shared" si="227"/>
        <v>OUI</v>
      </c>
      <c r="AY1140" s="231">
        <f>+MargesVN[[#This Row],[Total COM]]+MargesVN[[#This Row],[EXT GIE]]+MargesVN[[#This Row],[Forfait immat]]</f>
        <v>250</v>
      </c>
    </row>
    <row r="1141" spans="1:51" s="231" customFormat="1" ht="11.25" customHeight="1" x14ac:dyDescent="0.25">
      <c r="A1141" s="354">
        <v>30</v>
      </c>
      <c r="B1141" s="354" t="s">
        <v>163</v>
      </c>
      <c r="C1141" s="354" t="s">
        <v>104</v>
      </c>
      <c r="D1141" s="355">
        <v>46132</v>
      </c>
      <c r="E1141" s="356">
        <v>46115</v>
      </c>
      <c r="F1141" s="357"/>
      <c r="G1141" s="357"/>
      <c r="H1141" s="357"/>
      <c r="I1141" s="357"/>
      <c r="J1141" s="357"/>
      <c r="K1141" s="357">
        <v>0</v>
      </c>
      <c r="L1141" s="354" t="s">
        <v>262</v>
      </c>
      <c r="M1141" s="354">
        <v>519689</v>
      </c>
      <c r="N1141" s="354">
        <v>9689</v>
      </c>
      <c r="O1141" s="354" t="s">
        <v>3635</v>
      </c>
      <c r="P1141" s="358" t="s">
        <v>3636</v>
      </c>
      <c r="Q1141" s="354" t="s">
        <v>420</v>
      </c>
      <c r="R1141" s="359">
        <v>48438.33</v>
      </c>
      <c r="S1141" s="359">
        <v>3329.17</v>
      </c>
      <c r="T1141" s="360">
        <f t="shared" si="216"/>
        <v>51767.5</v>
      </c>
      <c r="U1141" s="361">
        <v>0</v>
      </c>
      <c r="V1141" s="359">
        <v>-12745.67</v>
      </c>
      <c r="W1141" s="362">
        <v>720</v>
      </c>
      <c r="X1141" s="363"/>
      <c r="Y1141" s="362">
        <f t="shared" si="217"/>
        <v>-13465.67</v>
      </c>
      <c r="Z1141" s="364">
        <f t="shared" si="218"/>
        <v>-0.24620988071666586</v>
      </c>
      <c r="AA1141" s="363">
        <v>0</v>
      </c>
      <c r="AB1141" s="362">
        <v>0</v>
      </c>
      <c r="AC1141" s="362"/>
      <c r="AD1141" s="362" t="s">
        <v>3669</v>
      </c>
      <c r="AE1141" s="365"/>
      <c r="AF1141" s="365">
        <v>0.13</v>
      </c>
      <c r="AG1141" s="362">
        <f t="shared" si="219"/>
        <v>0</v>
      </c>
      <c r="AH1141" s="362">
        <v>250</v>
      </c>
      <c r="AI1141" s="362">
        <f t="shared" si="220"/>
        <v>250</v>
      </c>
      <c r="AJ1141" s="354" t="s">
        <v>149</v>
      </c>
      <c r="AK1141" s="354">
        <v>30</v>
      </c>
      <c r="AL1141" s="361"/>
      <c r="AM1141" s="366">
        <f t="shared" si="221"/>
        <v>0</v>
      </c>
      <c r="AN1141" s="366">
        <f t="shared" si="222"/>
        <v>1</v>
      </c>
      <c r="AO1141" s="366"/>
      <c r="AP1141" s="366"/>
      <c r="AQ1141" s="366">
        <f t="shared" si="223"/>
        <v>0</v>
      </c>
      <c r="AR1141" s="367" t="str">
        <f>IF(A1141="","",VLOOKUP(A1141,'Base Sites'!A:B,2,FALSE))</f>
        <v>Valauto Lambersart VW</v>
      </c>
      <c r="AS1141" s="367" t="str">
        <f t="shared" si="224"/>
        <v>VOLKSWAGEN</v>
      </c>
      <c r="AT1141" s="366"/>
      <c r="AU1141" s="368" t="str">
        <f>IF(A1141="","",VLOOKUP(L1141,'Base Vendeurs'!A:B,2,FALSE))</f>
        <v>Valauto Arras</v>
      </c>
      <c r="AV1141" s="362">
        <f t="shared" si="225"/>
        <v>-12745.67</v>
      </c>
      <c r="AW1141" s="364">
        <f t="shared" si="226"/>
        <v>-0.24620988071666586</v>
      </c>
      <c r="AX1141" s="368" t="str">
        <f t="shared" si="227"/>
        <v>OUI</v>
      </c>
      <c r="AY1141" s="231">
        <f>+MargesVN[[#This Row],[Total COM]]+MargesVN[[#This Row],[EXT GIE]]+MargesVN[[#This Row],[Forfait immat]]</f>
        <v>280</v>
      </c>
    </row>
    <row r="1142" spans="1:51" s="231" customFormat="1" ht="11.25" customHeight="1" x14ac:dyDescent="0.25">
      <c r="A1142" s="416">
        <v>30</v>
      </c>
      <c r="B1142" s="416" t="s">
        <v>167</v>
      </c>
      <c r="C1142" s="416" t="s">
        <v>104</v>
      </c>
      <c r="D1142" s="417">
        <v>46153</v>
      </c>
      <c r="E1142" s="418" t="s">
        <v>149</v>
      </c>
      <c r="F1142" s="419"/>
      <c r="G1142" s="419"/>
      <c r="H1142" s="419"/>
      <c r="I1142" s="419"/>
      <c r="J1142" s="419"/>
      <c r="K1142" s="419">
        <v>110.01</v>
      </c>
      <c r="L1142" s="385" t="s">
        <v>36</v>
      </c>
      <c r="M1142" s="416">
        <v>519691</v>
      </c>
      <c r="N1142" s="416">
        <v>9691</v>
      </c>
      <c r="O1142" s="416" t="s">
        <v>4367</v>
      </c>
      <c r="P1142" s="420" t="s">
        <v>2891</v>
      </c>
      <c r="Q1142" s="416" t="s">
        <v>157</v>
      </c>
      <c r="R1142" s="421">
        <v>36300</v>
      </c>
      <c r="S1142" s="421">
        <v>3141.66</v>
      </c>
      <c r="T1142" s="422">
        <f t="shared" si="216"/>
        <v>39441.660000000003</v>
      </c>
      <c r="U1142" s="423">
        <v>657</v>
      </c>
      <c r="V1142" s="421">
        <v>-5545.67</v>
      </c>
      <c r="W1142" s="424">
        <v>95</v>
      </c>
      <c r="X1142" s="425"/>
      <c r="Y1142" s="424">
        <f t="shared" si="217"/>
        <v>-5640.67</v>
      </c>
      <c r="Z1142" s="426">
        <f t="shared" si="218"/>
        <v>-0.14060437618497801</v>
      </c>
      <c r="AA1142" s="425">
        <v>-2760.92</v>
      </c>
      <c r="AB1142" s="424">
        <v>0</v>
      </c>
      <c r="AC1142" s="424"/>
      <c r="AD1142" s="424" t="s">
        <v>4381</v>
      </c>
      <c r="AE1142" s="427"/>
      <c r="AF1142" s="427">
        <v>0</v>
      </c>
      <c r="AG1142" s="424">
        <f t="shared" si="219"/>
        <v>0</v>
      </c>
      <c r="AH1142" s="424"/>
      <c r="AI1142" s="424">
        <f t="shared" si="220"/>
        <v>0</v>
      </c>
      <c r="AJ1142" s="416" t="s">
        <v>149</v>
      </c>
      <c r="AK1142" s="416">
        <v>0</v>
      </c>
      <c r="AL1142" s="423">
        <v>0</v>
      </c>
      <c r="AM1142" s="428">
        <f t="shared" si="221"/>
        <v>0</v>
      </c>
      <c r="AN1142" s="428">
        <f t="shared" si="222"/>
        <v>1</v>
      </c>
      <c r="AO1142" s="428"/>
      <c r="AP1142" s="428"/>
      <c r="AQ1142" s="428">
        <f t="shared" si="223"/>
        <v>0</v>
      </c>
      <c r="AR1142" s="429" t="str">
        <f>IF(A1142="","",VLOOKUP(A1142,'Base Sites'!A:B,2,FALSE))</f>
        <v>Valauto Lambersart VW</v>
      </c>
      <c r="AS1142" s="429" t="str">
        <f t="shared" si="224"/>
        <v>VOLKSWAGEN</v>
      </c>
      <c r="AT1142" s="428"/>
      <c r="AU1142" s="430" t="str">
        <f>IF(A1142="","",VLOOKUP(L1142,'Base Vendeurs'!A:B,2,FALSE))</f>
        <v>Valauto Roncq VW</v>
      </c>
      <c r="AV1142" s="424">
        <f t="shared" si="225"/>
        <v>-5545.67</v>
      </c>
      <c r="AW1142" s="426">
        <f t="shared" si="226"/>
        <v>-0.14060437618497801</v>
      </c>
      <c r="AX1142" s="430" t="str">
        <f t="shared" si="227"/>
        <v>OUI</v>
      </c>
      <c r="AY1142" s="384">
        <f>+MargesVN[[#This Row],[Total COM]]+MargesVN[[#This Row],[EXT GIE]]+MargesVN[[#This Row],[Forfait immat]]</f>
        <v>0</v>
      </c>
    </row>
    <row r="1143" spans="1:51" s="231" customFormat="1" ht="11.25" customHeight="1" x14ac:dyDescent="0.25">
      <c r="A1143" s="354">
        <v>30</v>
      </c>
      <c r="B1143" s="354" t="s">
        <v>163</v>
      </c>
      <c r="C1143" s="354" t="s">
        <v>104</v>
      </c>
      <c r="D1143" s="355">
        <v>46125</v>
      </c>
      <c r="E1143" s="356">
        <v>46126</v>
      </c>
      <c r="F1143" s="357"/>
      <c r="G1143" s="357"/>
      <c r="H1143" s="357"/>
      <c r="I1143" s="357"/>
      <c r="J1143" s="357"/>
      <c r="K1143" s="357">
        <v>0</v>
      </c>
      <c r="L1143" s="354" t="s">
        <v>246</v>
      </c>
      <c r="M1143" s="354">
        <v>519696</v>
      </c>
      <c r="N1143" s="354">
        <v>9696</v>
      </c>
      <c r="O1143" s="354" t="s">
        <v>3475</v>
      </c>
      <c r="P1143" s="358" t="s">
        <v>3476</v>
      </c>
      <c r="Q1143" s="354" t="s">
        <v>382</v>
      </c>
      <c r="R1143" s="359">
        <v>52280</v>
      </c>
      <c r="S1143" s="359">
        <v>10020.83</v>
      </c>
      <c r="T1143" s="360">
        <f t="shared" si="216"/>
        <v>62300.83</v>
      </c>
      <c r="U1143" s="361">
        <v>403</v>
      </c>
      <c r="V1143" s="359">
        <v>-2521.7399999999998</v>
      </c>
      <c r="W1143" s="362">
        <v>95</v>
      </c>
      <c r="X1143" s="363"/>
      <c r="Y1143" s="362">
        <f t="shared" si="217"/>
        <v>-2616.7399999999998</v>
      </c>
      <c r="Z1143" s="364">
        <f t="shared" si="218"/>
        <v>-4.0476828318338612E-2</v>
      </c>
      <c r="AA1143" s="363">
        <v>-5547.08</v>
      </c>
      <c r="AB1143" s="362">
        <v>0</v>
      </c>
      <c r="AC1143" s="362"/>
      <c r="AD1143" s="362" t="s">
        <v>3661</v>
      </c>
      <c r="AE1143" s="365"/>
      <c r="AF1143" s="365">
        <v>0.13</v>
      </c>
      <c r="AG1143" s="362">
        <f t="shared" si="219"/>
        <v>0</v>
      </c>
      <c r="AH1143" s="362">
        <v>200</v>
      </c>
      <c r="AI1143" s="362">
        <f t="shared" si="220"/>
        <v>200</v>
      </c>
      <c r="AJ1143" s="354" t="s">
        <v>149</v>
      </c>
      <c r="AK1143" s="354">
        <v>30</v>
      </c>
      <c r="AL1143" s="361"/>
      <c r="AM1143" s="366">
        <f t="shared" si="221"/>
        <v>0</v>
      </c>
      <c r="AN1143" s="366">
        <f t="shared" si="222"/>
        <v>1</v>
      </c>
      <c r="AO1143" s="366"/>
      <c r="AP1143" s="366"/>
      <c r="AQ1143" s="366">
        <f t="shared" si="223"/>
        <v>0</v>
      </c>
      <c r="AR1143" s="367" t="str">
        <f>IF(A1143="","",VLOOKUP(A1143,'Base Sites'!A:B,2,FALSE))</f>
        <v>Valauto Lambersart VW</v>
      </c>
      <c r="AS1143" s="367" t="str">
        <f t="shared" si="224"/>
        <v>VOLKSWAGEN</v>
      </c>
      <c r="AT1143" s="366"/>
      <c r="AU1143" s="368" t="str">
        <f>IF(A1143="","",VLOOKUP(L1143,'Base Vendeurs'!A:B,2,FALSE))</f>
        <v>Valauto Lambersart VW</v>
      </c>
      <c r="AV1143" s="362">
        <f t="shared" si="225"/>
        <v>-2521.7399999999998</v>
      </c>
      <c r="AW1143" s="364">
        <f t="shared" si="226"/>
        <v>-4.0476828318338612E-2</v>
      </c>
      <c r="AX1143" s="368" t="str">
        <f t="shared" si="227"/>
        <v>OUI</v>
      </c>
      <c r="AY1143" s="231">
        <f>+MargesVN[[#This Row],[Total COM]]+MargesVN[[#This Row],[EXT GIE]]+MargesVN[[#This Row],[Forfait immat]]</f>
        <v>230</v>
      </c>
    </row>
    <row r="1144" spans="1:51" s="231" customFormat="1" ht="11.25" customHeight="1" x14ac:dyDescent="0.25">
      <c r="A1144" s="319">
        <v>30</v>
      </c>
      <c r="B1144" s="319" t="s">
        <v>163</v>
      </c>
      <c r="C1144" s="319" t="s">
        <v>104</v>
      </c>
      <c r="D1144" s="320">
        <v>46098</v>
      </c>
      <c r="E1144" s="321">
        <v>46095</v>
      </c>
      <c r="F1144" s="322"/>
      <c r="G1144" s="322"/>
      <c r="H1144" s="322"/>
      <c r="I1144" s="322"/>
      <c r="J1144" s="322"/>
      <c r="K1144" s="322">
        <v>0</v>
      </c>
      <c r="L1144" s="319" t="s">
        <v>285</v>
      </c>
      <c r="M1144" s="319">
        <v>519702</v>
      </c>
      <c r="N1144" s="319">
        <v>9702</v>
      </c>
      <c r="O1144" s="319" t="s">
        <v>2791</v>
      </c>
      <c r="P1144" s="323" t="s">
        <v>2792</v>
      </c>
      <c r="Q1144" s="319" t="s">
        <v>24</v>
      </c>
      <c r="R1144" s="324">
        <v>36325</v>
      </c>
      <c r="S1144" s="324">
        <v>104.16</v>
      </c>
      <c r="T1144" s="325">
        <f t="shared" si="216"/>
        <v>36429.160000000003</v>
      </c>
      <c r="U1144" s="326">
        <v>355</v>
      </c>
      <c r="V1144" s="324">
        <v>314.27</v>
      </c>
      <c r="W1144" s="327">
        <v>95</v>
      </c>
      <c r="X1144" s="328"/>
      <c r="Y1144" s="327">
        <f t="shared" si="217"/>
        <v>219.26999999999998</v>
      </c>
      <c r="Z1144" s="329">
        <f t="shared" si="218"/>
        <v>8.6268802245234293E-3</v>
      </c>
      <c r="AA1144" s="328">
        <v>-4278.62</v>
      </c>
      <c r="AB1144" s="327">
        <v>0</v>
      </c>
      <c r="AC1144" s="327"/>
      <c r="AD1144" s="327" t="s">
        <v>2880</v>
      </c>
      <c r="AE1144" s="330"/>
      <c r="AF1144" s="330">
        <v>0.13</v>
      </c>
      <c r="AG1144" s="327">
        <f t="shared" si="219"/>
        <v>0</v>
      </c>
      <c r="AH1144" s="327">
        <v>100</v>
      </c>
      <c r="AI1144" s="327">
        <f t="shared" si="220"/>
        <v>100</v>
      </c>
      <c r="AJ1144" s="319" t="s">
        <v>149</v>
      </c>
      <c r="AK1144" s="319">
        <v>30</v>
      </c>
      <c r="AL1144" s="326"/>
      <c r="AM1144" s="331">
        <f t="shared" si="221"/>
        <v>0</v>
      </c>
      <c r="AN1144" s="331">
        <f t="shared" si="222"/>
        <v>1</v>
      </c>
      <c r="AO1144" s="331"/>
      <c r="AP1144" s="331"/>
      <c r="AQ1144" s="331">
        <f t="shared" si="223"/>
        <v>0</v>
      </c>
      <c r="AR1144" s="332" t="str">
        <f>IF(A1144="","",VLOOKUP(A1144,'Base Sites'!A:B,2,FALSE))</f>
        <v>Valauto Lambersart VW</v>
      </c>
      <c r="AS1144" s="332" t="str">
        <f t="shared" si="224"/>
        <v>VOLKSWAGEN</v>
      </c>
      <c r="AT1144" s="331"/>
      <c r="AU1144" s="333" t="str">
        <f>IF(A1144="","",VLOOKUP(L1144,'Base Vendeurs'!A:B,2,FALSE))</f>
        <v>Valauto Lambersart VW</v>
      </c>
      <c r="AV1144" s="327">
        <f t="shared" si="225"/>
        <v>314.27</v>
      </c>
      <c r="AW1144" s="329">
        <f t="shared" si="226"/>
        <v>8.6268802245234293E-3</v>
      </c>
      <c r="AX1144" s="333" t="str">
        <f t="shared" si="227"/>
        <v>NON</v>
      </c>
      <c r="AY1144" s="231">
        <f>+MargesVN[[#This Row],[Total COM]]+MargesVN[[#This Row],[EXT GIE]]+MargesVN[[#This Row],[Forfait immat]]</f>
        <v>130</v>
      </c>
    </row>
    <row r="1145" spans="1:51" s="231" customFormat="1" ht="11.25" customHeight="1" x14ac:dyDescent="0.25">
      <c r="A1145" s="271">
        <v>10</v>
      </c>
      <c r="B1145" s="271" t="s">
        <v>163</v>
      </c>
      <c r="C1145" s="271" t="s">
        <v>104</v>
      </c>
      <c r="D1145" s="207">
        <v>46037</v>
      </c>
      <c r="E1145" s="272">
        <v>46038</v>
      </c>
      <c r="F1145" s="208"/>
      <c r="G1145" s="208"/>
      <c r="H1145" s="208"/>
      <c r="I1145" s="208"/>
      <c r="J1145" s="208"/>
      <c r="K1145" s="208">
        <v>0</v>
      </c>
      <c r="L1145" s="271" t="s">
        <v>75</v>
      </c>
      <c r="M1145" s="271">
        <v>535298</v>
      </c>
      <c r="N1145" s="271">
        <v>5298</v>
      </c>
      <c r="O1145" s="271" t="s">
        <v>968</v>
      </c>
      <c r="P1145" s="273" t="s">
        <v>969</v>
      </c>
      <c r="Q1145" s="271" t="s">
        <v>177</v>
      </c>
      <c r="R1145" s="209">
        <v>33863.33</v>
      </c>
      <c r="S1145" s="209">
        <v>1662.5</v>
      </c>
      <c r="T1145" s="210">
        <f t="shared" si="216"/>
        <v>35525.83</v>
      </c>
      <c r="U1145" s="211">
        <v>43</v>
      </c>
      <c r="V1145" s="209">
        <v>1648.48</v>
      </c>
      <c r="W1145" s="274">
        <v>95</v>
      </c>
      <c r="X1145" s="212"/>
      <c r="Y1145" s="274">
        <f t="shared" si="217"/>
        <v>1553.48</v>
      </c>
      <c r="Z1145" s="213">
        <f t="shared" si="218"/>
        <v>4.6402293767661446E-2</v>
      </c>
      <c r="AA1145" s="212">
        <v>0</v>
      </c>
      <c r="AB1145" s="274">
        <v>-5566.67</v>
      </c>
      <c r="AC1145" s="274"/>
      <c r="AD1145" s="274"/>
      <c r="AE1145" s="214">
        <v>0.1</v>
      </c>
      <c r="AF1145" s="214">
        <v>0.1</v>
      </c>
      <c r="AG1145" s="274">
        <f t="shared" si="219"/>
        <v>155.34800000000001</v>
      </c>
      <c r="AH1145" s="274"/>
      <c r="AI1145" s="274">
        <f t="shared" si="220"/>
        <v>155.34800000000001</v>
      </c>
      <c r="AJ1145" s="271" t="s">
        <v>149</v>
      </c>
      <c r="AK1145" s="271">
        <v>30</v>
      </c>
      <c r="AL1145" s="211"/>
      <c r="AM1145" s="275">
        <f t="shared" si="221"/>
        <v>0</v>
      </c>
      <c r="AN1145" s="275">
        <f t="shared" si="222"/>
        <v>1</v>
      </c>
      <c r="AO1145" s="275"/>
      <c r="AP1145" s="275"/>
      <c r="AQ1145" s="275">
        <f t="shared" si="223"/>
        <v>0</v>
      </c>
      <c r="AR1145" s="215" t="str">
        <f>IF(A1145="","",VLOOKUP(A1145,'Base Sites'!A:B,2,FALSE))</f>
        <v>Valauto Roncq</v>
      </c>
      <c r="AS1145" s="215" t="str">
        <f t="shared" si="224"/>
        <v>VOLKSWAGEN</v>
      </c>
      <c r="AT1145" s="275"/>
      <c r="AU1145" s="276" t="str">
        <f>IF(A1145="","",VLOOKUP(L1145,'Base Vendeurs'!A:B,2,FALSE))</f>
        <v>Valauto Roncq VW</v>
      </c>
      <c r="AV1145" s="274">
        <f t="shared" si="225"/>
        <v>1648.48</v>
      </c>
      <c r="AW1145" s="213">
        <f t="shared" si="226"/>
        <v>4.6402293767661446E-2</v>
      </c>
      <c r="AX1145" s="276" t="str">
        <f t="shared" si="227"/>
        <v>NON</v>
      </c>
      <c r="AY1145" s="231">
        <f>+MargesVN[[#This Row],[Total COM]]+MargesVN[[#This Row],[EXT GIE]]+MargesVN[[#This Row],[Forfait immat]]</f>
        <v>185.34800000000001</v>
      </c>
    </row>
    <row r="1146" spans="1:51" s="231" customFormat="1" ht="11.25" customHeight="1" x14ac:dyDescent="0.25">
      <c r="A1146" s="259">
        <v>30</v>
      </c>
      <c r="B1146" s="259" t="s">
        <v>163</v>
      </c>
      <c r="C1146" s="259" t="s">
        <v>104</v>
      </c>
      <c r="D1146" s="150">
        <v>46048</v>
      </c>
      <c r="E1146" s="260">
        <v>46048</v>
      </c>
      <c r="F1146" s="151"/>
      <c r="G1146" s="151"/>
      <c r="H1146" s="151"/>
      <c r="I1146" s="151"/>
      <c r="J1146" s="151"/>
      <c r="K1146" s="151">
        <v>0</v>
      </c>
      <c r="L1146" s="45" t="s">
        <v>88</v>
      </c>
      <c r="M1146" s="259">
        <v>519707</v>
      </c>
      <c r="N1146" s="259">
        <v>9707</v>
      </c>
      <c r="O1146" s="259" t="s">
        <v>1197</v>
      </c>
      <c r="P1146" s="261" t="s">
        <v>1198</v>
      </c>
      <c r="Q1146" s="259" t="s">
        <v>420</v>
      </c>
      <c r="R1146" s="152">
        <v>48438.33</v>
      </c>
      <c r="S1146" s="152">
        <v>9316.67</v>
      </c>
      <c r="T1146" s="153">
        <f t="shared" si="216"/>
        <v>57755</v>
      </c>
      <c r="U1146" s="154">
        <v>188</v>
      </c>
      <c r="V1146" s="345">
        <v>6353.07</v>
      </c>
      <c r="W1146" s="262">
        <v>0</v>
      </c>
      <c r="X1146" s="155"/>
      <c r="Y1146" s="262">
        <f t="shared" si="217"/>
        <v>6353.07</v>
      </c>
      <c r="Z1146" s="156">
        <f t="shared" si="218"/>
        <v>0.11000034629036447</v>
      </c>
      <c r="AA1146" s="155">
        <v>0</v>
      </c>
      <c r="AB1146" s="262">
        <v>-6353.06</v>
      </c>
      <c r="AC1146" s="262"/>
      <c r="AD1146" s="262"/>
      <c r="AE1146" s="157"/>
      <c r="AF1146" s="157">
        <v>0</v>
      </c>
      <c r="AG1146" s="262">
        <f t="shared" si="219"/>
        <v>0</v>
      </c>
      <c r="AH1146" s="262"/>
      <c r="AI1146" s="262">
        <f t="shared" si="220"/>
        <v>0</v>
      </c>
      <c r="AJ1146" s="259" t="s">
        <v>149</v>
      </c>
      <c r="AK1146" s="259">
        <v>0</v>
      </c>
      <c r="AL1146" s="154">
        <v>0</v>
      </c>
      <c r="AM1146" s="263">
        <f t="shared" si="221"/>
        <v>0</v>
      </c>
      <c r="AN1146" s="263">
        <f t="shared" si="222"/>
        <v>1</v>
      </c>
      <c r="AO1146" s="263">
        <v>-6353.07</v>
      </c>
      <c r="AP1146" s="301">
        <v>46112</v>
      </c>
      <c r="AQ1146" s="263">
        <f t="shared" si="223"/>
        <v>0</v>
      </c>
      <c r="AR1146" s="158" t="str">
        <f>IF(A1146="","",VLOOKUP(A1146,'Base Sites'!A:B,2,FALSE))</f>
        <v>Valauto Lambersart VW</v>
      </c>
      <c r="AS1146" s="158" t="str">
        <f t="shared" si="224"/>
        <v>VOLKSWAGEN</v>
      </c>
      <c r="AT1146" s="263"/>
      <c r="AU1146" s="264" t="str">
        <f>IF(A1146="","",VLOOKUP(L1146,'Base Vendeurs'!A:B,2,FALSE))</f>
        <v>Direction</v>
      </c>
      <c r="AV1146" s="251">
        <f t="shared" si="225"/>
        <v>0</v>
      </c>
      <c r="AW1146" s="156">
        <f t="shared" si="226"/>
        <v>0</v>
      </c>
      <c r="AX1146" s="237" t="str">
        <f t="shared" si="227"/>
        <v>NON</v>
      </c>
      <c r="AY1146" s="231">
        <f>+MargesVN[[#This Row],[Total COM]]+MargesVN[[#This Row],[EXT GIE]]+MargesVN[[#This Row],[Forfait immat]]</f>
        <v>0</v>
      </c>
    </row>
    <row r="1147" spans="1:51" s="231" customFormat="1" ht="11.25" customHeight="1" x14ac:dyDescent="0.25">
      <c r="A1147" s="319">
        <v>30</v>
      </c>
      <c r="B1147" s="319" t="s">
        <v>163</v>
      </c>
      <c r="C1147" s="319" t="s">
        <v>104</v>
      </c>
      <c r="D1147" s="320">
        <v>46100</v>
      </c>
      <c r="E1147" s="321">
        <v>46102</v>
      </c>
      <c r="F1147" s="322"/>
      <c r="G1147" s="322"/>
      <c r="H1147" s="322"/>
      <c r="I1147" s="322"/>
      <c r="J1147" s="322"/>
      <c r="K1147" s="322">
        <v>0</v>
      </c>
      <c r="L1147" s="319" t="s">
        <v>229</v>
      </c>
      <c r="M1147" s="319">
        <v>519709</v>
      </c>
      <c r="N1147" s="319">
        <v>9709</v>
      </c>
      <c r="O1147" s="319" t="s">
        <v>2449</v>
      </c>
      <c r="P1147" s="323" t="s">
        <v>2450</v>
      </c>
      <c r="Q1147" s="319" t="s">
        <v>93</v>
      </c>
      <c r="R1147" s="324">
        <v>34805.67</v>
      </c>
      <c r="S1147" s="324">
        <v>3508.34</v>
      </c>
      <c r="T1147" s="325">
        <f t="shared" si="216"/>
        <v>38314.009999999995</v>
      </c>
      <c r="U1147" s="326">
        <v>125</v>
      </c>
      <c r="V1147" s="324">
        <v>1099.8399999999999</v>
      </c>
      <c r="W1147" s="327">
        <v>94.99</v>
      </c>
      <c r="X1147" s="328"/>
      <c r="Y1147" s="327">
        <f t="shared" si="217"/>
        <v>1004.8499999999999</v>
      </c>
      <c r="Z1147" s="329">
        <f t="shared" si="218"/>
        <v>2.8705948555110782E-2</v>
      </c>
      <c r="AA1147" s="328">
        <v>-2681.98</v>
      </c>
      <c r="AB1147" s="327">
        <v>0</v>
      </c>
      <c r="AC1147" s="327"/>
      <c r="AD1147" s="327"/>
      <c r="AE1147" s="330">
        <v>0.13</v>
      </c>
      <c r="AF1147" s="330">
        <v>0.13</v>
      </c>
      <c r="AG1147" s="327">
        <f t="shared" si="219"/>
        <v>130.63049999999998</v>
      </c>
      <c r="AH1147" s="327"/>
      <c r="AI1147" s="327">
        <f t="shared" si="220"/>
        <v>130.63049999999998</v>
      </c>
      <c r="AJ1147" s="319" t="s">
        <v>149</v>
      </c>
      <c r="AK1147" s="319">
        <v>0</v>
      </c>
      <c r="AL1147" s="326"/>
      <c r="AM1147" s="331">
        <f t="shared" si="221"/>
        <v>0</v>
      </c>
      <c r="AN1147" s="331">
        <f t="shared" si="222"/>
        <v>1</v>
      </c>
      <c r="AO1147" s="331"/>
      <c r="AP1147" s="331"/>
      <c r="AQ1147" s="331">
        <f t="shared" si="223"/>
        <v>0</v>
      </c>
      <c r="AR1147" s="332" t="str">
        <f>IF(A1147="","",VLOOKUP(A1147,'Base Sites'!A:B,2,FALSE))</f>
        <v>Valauto Lambersart VW</v>
      </c>
      <c r="AS1147" s="332" t="str">
        <f t="shared" si="224"/>
        <v>VOLKSWAGEN</v>
      </c>
      <c r="AT1147" s="331"/>
      <c r="AU1147" s="333" t="str">
        <f>IF(A1147="","",VLOOKUP(L1147,'Base Vendeurs'!A:B,2,FALSE))</f>
        <v>Valauto Lambersart VW</v>
      </c>
      <c r="AV1147" s="327">
        <f t="shared" si="225"/>
        <v>1099.8399999999999</v>
      </c>
      <c r="AW1147" s="329">
        <f t="shared" si="226"/>
        <v>2.8705948555110782E-2</v>
      </c>
      <c r="AX1147" s="333" t="str">
        <f t="shared" si="227"/>
        <v>NON</v>
      </c>
      <c r="AY1147" s="231">
        <f>+MargesVN[[#This Row],[Total COM]]+MargesVN[[#This Row],[EXT GIE]]+MargesVN[[#This Row],[Forfait immat]]</f>
        <v>130.63049999999998</v>
      </c>
    </row>
    <row r="1148" spans="1:51" s="231" customFormat="1" ht="11.25" customHeight="1" x14ac:dyDescent="0.25">
      <c r="A1148" s="45">
        <v>30</v>
      </c>
      <c r="B1148" s="45" t="s">
        <v>163</v>
      </c>
      <c r="C1148" s="45" t="s">
        <v>104</v>
      </c>
      <c r="D1148" s="44">
        <v>46038</v>
      </c>
      <c r="E1148" s="65">
        <v>46041</v>
      </c>
      <c r="F1148" s="35"/>
      <c r="G1148" s="35"/>
      <c r="H1148" s="35"/>
      <c r="I1148" s="35"/>
      <c r="J1148" s="35"/>
      <c r="K1148" s="35">
        <v>0</v>
      </c>
      <c r="L1148" s="45" t="s">
        <v>232</v>
      </c>
      <c r="M1148" s="45">
        <v>519710</v>
      </c>
      <c r="N1148" s="45">
        <v>9710</v>
      </c>
      <c r="O1148" s="45" t="s">
        <v>882</v>
      </c>
      <c r="P1148" s="66" t="s">
        <v>387</v>
      </c>
      <c r="Q1148" s="45" t="s">
        <v>93</v>
      </c>
      <c r="R1148" s="47">
        <v>34805.67</v>
      </c>
      <c r="S1148" s="47">
        <v>4400.01</v>
      </c>
      <c r="T1148" s="48">
        <f t="shared" si="216"/>
        <v>39205.68</v>
      </c>
      <c r="U1148" s="49">
        <v>67</v>
      </c>
      <c r="V1148" s="47">
        <v>383.23</v>
      </c>
      <c r="W1148" s="46">
        <v>95</v>
      </c>
      <c r="X1148" s="50"/>
      <c r="Y1148" s="46">
        <f t="shared" si="217"/>
        <v>288.23</v>
      </c>
      <c r="Z1148" s="51">
        <f t="shared" si="218"/>
        <v>9.7748591530614961E-3</v>
      </c>
      <c r="AA1148" s="50">
        <v>0</v>
      </c>
      <c r="AB1148" s="346">
        <v>-3175.68</v>
      </c>
      <c r="AC1148" s="46"/>
      <c r="AD1148" s="46"/>
      <c r="AE1148" s="52">
        <v>0.13</v>
      </c>
      <c r="AF1148" s="52">
        <v>0.13</v>
      </c>
      <c r="AG1148" s="46">
        <f t="shared" si="219"/>
        <v>37.469900000000003</v>
      </c>
      <c r="AH1148" s="46"/>
      <c r="AI1148" s="46">
        <f t="shared" si="220"/>
        <v>37.469900000000003</v>
      </c>
      <c r="AJ1148" s="45" t="s">
        <v>149</v>
      </c>
      <c r="AK1148" s="45">
        <v>0</v>
      </c>
      <c r="AL1148" s="49"/>
      <c r="AM1148" s="238">
        <f t="shared" si="221"/>
        <v>0</v>
      </c>
      <c r="AN1148" s="238">
        <f t="shared" si="222"/>
        <v>1</v>
      </c>
      <c r="AO1148" s="238"/>
      <c r="AP1148" s="238"/>
      <c r="AQ1148" s="238">
        <f t="shared" si="223"/>
        <v>0</v>
      </c>
      <c r="AR1148" s="96" t="str">
        <f>IF(A1148="","",VLOOKUP(A1148,'Base Sites'!A:B,2,FALSE))</f>
        <v>Valauto Lambersart VW</v>
      </c>
      <c r="AS1148" s="96" t="str">
        <f t="shared" si="224"/>
        <v>VOLKSWAGEN</v>
      </c>
      <c r="AT1148" s="238"/>
      <c r="AU1148" s="231" t="str">
        <f>IF(A1148="","",VLOOKUP(L1148,'Base Vendeurs'!A:B,2,FALSE))</f>
        <v>Valauto Lambersart VW</v>
      </c>
      <c r="AV1148" s="251">
        <f t="shared" si="225"/>
        <v>383.23</v>
      </c>
      <c r="AW1148" s="51">
        <f t="shared" si="226"/>
        <v>9.7748591530614961E-3</v>
      </c>
      <c r="AX1148" s="237" t="str">
        <f t="shared" si="227"/>
        <v>NON</v>
      </c>
      <c r="AY1148" s="231">
        <f>+MargesVN[[#This Row],[Total COM]]+MargesVN[[#This Row],[EXT GIE]]+MargesVN[[#This Row],[Forfait immat]]</f>
        <v>37.469900000000003</v>
      </c>
    </row>
    <row r="1149" spans="1:51" s="231" customFormat="1" ht="11.25" customHeight="1" x14ac:dyDescent="0.25">
      <c r="A1149" s="252">
        <v>10</v>
      </c>
      <c r="B1149" s="252" t="s">
        <v>163</v>
      </c>
      <c r="C1149" s="252" t="s">
        <v>104</v>
      </c>
      <c r="D1149" s="106">
        <v>46038</v>
      </c>
      <c r="E1149" s="253">
        <v>46042</v>
      </c>
      <c r="F1149" s="107"/>
      <c r="G1149" s="107"/>
      <c r="H1149" s="107"/>
      <c r="I1149" s="107"/>
      <c r="J1149" s="107"/>
      <c r="K1149" s="107">
        <v>0</v>
      </c>
      <c r="L1149" s="252" t="s">
        <v>195</v>
      </c>
      <c r="M1149" s="252">
        <v>575299</v>
      </c>
      <c r="N1149" s="252">
        <v>5299</v>
      </c>
      <c r="O1149" s="252" t="s">
        <v>1037</v>
      </c>
      <c r="P1149" s="254" t="s">
        <v>1038</v>
      </c>
      <c r="Q1149" s="252" t="s">
        <v>177</v>
      </c>
      <c r="R1149" s="108">
        <v>33863.33</v>
      </c>
      <c r="S1149" s="108">
        <v>1025</v>
      </c>
      <c r="T1149" s="109">
        <f t="shared" si="216"/>
        <v>34888.33</v>
      </c>
      <c r="U1149" s="110">
        <v>7</v>
      </c>
      <c r="V1149" s="108">
        <v>1603.85</v>
      </c>
      <c r="W1149" s="255">
        <v>95</v>
      </c>
      <c r="X1149" s="111"/>
      <c r="Y1149" s="255">
        <f t="shared" si="217"/>
        <v>1508.85</v>
      </c>
      <c r="Z1149" s="112">
        <f t="shared" si="218"/>
        <v>4.5970959343711773E-2</v>
      </c>
      <c r="AA1149" s="111">
        <v>0</v>
      </c>
      <c r="AB1149" s="255">
        <v>-5566.67</v>
      </c>
      <c r="AC1149" s="255"/>
      <c r="AD1149" s="255"/>
      <c r="AE1149" s="113">
        <v>7.0000000000000007E-2</v>
      </c>
      <c r="AF1149" s="113">
        <v>0.1</v>
      </c>
      <c r="AG1149" s="255">
        <f t="shared" si="219"/>
        <v>105.6195</v>
      </c>
      <c r="AH1149" s="255"/>
      <c r="AI1149" s="255">
        <f t="shared" si="220"/>
        <v>105.6195</v>
      </c>
      <c r="AJ1149" s="252" t="s">
        <v>164</v>
      </c>
      <c r="AK1149" s="252"/>
      <c r="AL1149" s="110"/>
      <c r="AM1149" s="298">
        <f t="shared" si="221"/>
        <v>0</v>
      </c>
      <c r="AN1149" s="298">
        <f t="shared" si="222"/>
        <v>1</v>
      </c>
      <c r="AO1149" s="298"/>
      <c r="AP1149" s="298"/>
      <c r="AQ1149" s="298">
        <f t="shared" si="223"/>
        <v>0</v>
      </c>
      <c r="AR1149" s="114" t="str">
        <f>IF(A1149="","",VLOOKUP(A1149,'Base Sites'!A:B,2,FALSE))</f>
        <v>Valauto Roncq</v>
      </c>
      <c r="AS1149" s="114" t="str">
        <f t="shared" si="224"/>
        <v>VOLKSWAGEN</v>
      </c>
      <c r="AT1149" s="298"/>
      <c r="AU1149" s="299" t="str">
        <f>IF(A1149="","",VLOOKUP(L1149,'Base Vendeurs'!A:B,2,FALSE))</f>
        <v>Valauto Roncq VW</v>
      </c>
      <c r="AV1149" s="251">
        <f t="shared" si="225"/>
        <v>1603.85</v>
      </c>
      <c r="AW1149" s="112">
        <f t="shared" si="226"/>
        <v>4.5970959343711773E-2</v>
      </c>
      <c r="AX1149" s="237" t="str">
        <f t="shared" si="227"/>
        <v>NON</v>
      </c>
      <c r="AY1149" s="231">
        <f>+MargesVN[[#This Row],[Total COM]]+MargesVN[[#This Row],[EXT GIE]]+MargesVN[[#This Row],[Forfait immat]]</f>
        <v>105.6195</v>
      </c>
    </row>
    <row r="1150" spans="1:51" s="231" customFormat="1" ht="11.25" customHeight="1" x14ac:dyDescent="0.25">
      <c r="A1150" s="431">
        <v>10</v>
      </c>
      <c r="B1150" s="431" t="s">
        <v>183</v>
      </c>
      <c r="C1150" s="431" t="s">
        <v>104</v>
      </c>
      <c r="D1150" s="432">
        <v>46202</v>
      </c>
      <c r="E1150" s="433">
        <v>46202</v>
      </c>
      <c r="F1150" s="434"/>
      <c r="G1150" s="434"/>
      <c r="H1150" s="434"/>
      <c r="I1150" s="434" t="s">
        <v>165</v>
      </c>
      <c r="J1150" s="434"/>
      <c r="K1150" s="434">
        <v>23745.27</v>
      </c>
      <c r="L1150" s="431" t="s">
        <v>38</v>
      </c>
      <c r="M1150" s="431">
        <v>519727</v>
      </c>
      <c r="N1150" s="431">
        <v>9727</v>
      </c>
      <c r="O1150" s="431" t="s">
        <v>5053</v>
      </c>
      <c r="P1150" s="435" t="s">
        <v>5054</v>
      </c>
      <c r="Q1150" s="431" t="s">
        <v>382</v>
      </c>
      <c r="R1150" s="436">
        <v>45030</v>
      </c>
      <c r="S1150" s="436">
        <v>5000.01</v>
      </c>
      <c r="T1150" s="437">
        <f t="shared" si="216"/>
        <v>50030.01</v>
      </c>
      <c r="U1150" s="438">
        <v>347</v>
      </c>
      <c r="V1150" s="436">
        <v>1476.79</v>
      </c>
      <c r="W1150" s="439">
        <v>95</v>
      </c>
      <c r="X1150" s="440"/>
      <c r="Y1150" s="439">
        <f t="shared" si="217"/>
        <v>1381.79</v>
      </c>
      <c r="Z1150" s="441">
        <f t="shared" si="218"/>
        <v>2.9518083246435487E-2</v>
      </c>
      <c r="AA1150" s="440">
        <v>-5002.1000000000004</v>
      </c>
      <c r="AB1150" s="439">
        <v>0</v>
      </c>
      <c r="AC1150" s="439"/>
      <c r="AD1150" s="439" t="s">
        <v>2856</v>
      </c>
      <c r="AE1150" s="442">
        <v>0.12</v>
      </c>
      <c r="AF1150" s="442">
        <v>0.12</v>
      </c>
      <c r="AG1150" s="439">
        <f t="shared" si="219"/>
        <v>165.81479999999999</v>
      </c>
      <c r="AH1150" s="439"/>
      <c r="AI1150" s="439">
        <f t="shared" si="220"/>
        <v>165.81479999999999</v>
      </c>
      <c r="AJ1150" s="431" t="s">
        <v>164</v>
      </c>
      <c r="AK1150" s="431">
        <v>30</v>
      </c>
      <c r="AL1150" s="438"/>
      <c r="AM1150" s="443">
        <f t="shared" si="221"/>
        <v>0</v>
      </c>
      <c r="AN1150" s="443">
        <f t="shared" si="222"/>
        <v>1</v>
      </c>
      <c r="AO1150" s="443"/>
      <c r="AP1150" s="443"/>
      <c r="AQ1150" s="443">
        <f t="shared" si="223"/>
        <v>0</v>
      </c>
      <c r="AR1150" s="444" t="str">
        <f>IF(A1150="","",VLOOKUP(A1150,'Base Sites'!A:B,2,FALSE))</f>
        <v>Valauto Roncq</v>
      </c>
      <c r="AS1150" s="444" t="str">
        <f t="shared" si="224"/>
        <v>VOLKSWAGEN</v>
      </c>
      <c r="AT1150" s="443"/>
      <c r="AU1150" s="445" t="str">
        <f>IF(A1150="","",VLOOKUP(L1150,'Base Vendeurs'!A:B,2,FALSE))</f>
        <v>Valauto Roubaix</v>
      </c>
      <c r="AV1150" s="439">
        <f t="shared" si="225"/>
        <v>1476.79</v>
      </c>
      <c r="AW1150" s="441">
        <f t="shared" si="226"/>
        <v>2.9518083246435487E-2</v>
      </c>
      <c r="AX1150" s="445" t="str">
        <f t="shared" si="227"/>
        <v>NON</v>
      </c>
      <c r="AY1150" s="231">
        <f>+MargesVN[[#This Row],[Total COM]]+MargesVN[[#This Row],[EXT GIE]]+MargesVN[[#This Row],[Forfait immat]]</f>
        <v>195.81479999999999</v>
      </c>
    </row>
    <row r="1151" spans="1:51" s="231" customFormat="1" ht="11.25" customHeight="1" x14ac:dyDescent="0.25">
      <c r="A1151" s="319">
        <v>10</v>
      </c>
      <c r="B1151" s="319" t="s">
        <v>163</v>
      </c>
      <c r="C1151" s="319" t="s">
        <v>104</v>
      </c>
      <c r="D1151" s="320">
        <v>46087</v>
      </c>
      <c r="E1151" s="321">
        <v>46087</v>
      </c>
      <c r="F1151" s="322"/>
      <c r="G1151" s="322"/>
      <c r="H1151" s="322"/>
      <c r="I1151" s="322"/>
      <c r="J1151" s="322"/>
      <c r="K1151" s="322">
        <v>0</v>
      </c>
      <c r="L1151" s="319" t="s">
        <v>195</v>
      </c>
      <c r="M1151" s="319">
        <v>519735</v>
      </c>
      <c r="N1151" s="319">
        <v>9735</v>
      </c>
      <c r="O1151" s="319" t="s">
        <v>2807</v>
      </c>
      <c r="P1151" s="323" t="s">
        <v>2808</v>
      </c>
      <c r="Q1151" s="319" t="s">
        <v>157</v>
      </c>
      <c r="R1151" s="324">
        <v>39366.67</v>
      </c>
      <c r="S1151" s="324">
        <v>4408.34</v>
      </c>
      <c r="T1151" s="325">
        <f t="shared" si="216"/>
        <v>43775.009999999995</v>
      </c>
      <c r="U1151" s="326">
        <v>352</v>
      </c>
      <c r="V1151" s="324">
        <v>-3844.84</v>
      </c>
      <c r="W1151" s="327">
        <v>95</v>
      </c>
      <c r="X1151" s="328"/>
      <c r="Y1151" s="327">
        <f t="shared" si="217"/>
        <v>-3939.84</v>
      </c>
      <c r="Z1151" s="329">
        <f t="shared" si="218"/>
        <v>-8.7831847439897803E-2</v>
      </c>
      <c r="AA1151" s="328">
        <v>-3064.25</v>
      </c>
      <c r="AB1151" s="327">
        <v>0</v>
      </c>
      <c r="AC1151" s="327"/>
      <c r="AD1151" s="327" t="s">
        <v>2882</v>
      </c>
      <c r="AE1151" s="330"/>
      <c r="AF1151" s="330">
        <v>0.13</v>
      </c>
      <c r="AG1151" s="327">
        <f t="shared" si="219"/>
        <v>0</v>
      </c>
      <c r="AH1151" s="327">
        <v>300</v>
      </c>
      <c r="AI1151" s="327">
        <f t="shared" si="220"/>
        <v>300</v>
      </c>
      <c r="AJ1151" s="319" t="s">
        <v>164</v>
      </c>
      <c r="AK1151" s="319">
        <v>30</v>
      </c>
      <c r="AL1151" s="326"/>
      <c r="AM1151" s="331">
        <f t="shared" si="221"/>
        <v>0</v>
      </c>
      <c r="AN1151" s="331">
        <f t="shared" si="222"/>
        <v>1</v>
      </c>
      <c r="AO1151" s="331"/>
      <c r="AP1151" s="331"/>
      <c r="AQ1151" s="331">
        <f t="shared" si="223"/>
        <v>0</v>
      </c>
      <c r="AR1151" s="332" t="str">
        <f>IF(A1151="","",VLOOKUP(A1151,'Base Sites'!A:B,2,FALSE))</f>
        <v>Valauto Roncq</v>
      </c>
      <c r="AS1151" s="332" t="str">
        <f t="shared" si="224"/>
        <v>VOLKSWAGEN</v>
      </c>
      <c r="AT1151" s="331"/>
      <c r="AU1151" s="333" t="str">
        <f>IF(A1151="","",VLOOKUP(L1151,'Base Vendeurs'!A:B,2,FALSE))</f>
        <v>Valauto Roncq VW</v>
      </c>
      <c r="AV1151" s="327">
        <f t="shared" si="225"/>
        <v>-3844.84</v>
      </c>
      <c r="AW1151" s="329">
        <f t="shared" si="226"/>
        <v>-8.7831847439897803E-2</v>
      </c>
      <c r="AX1151" s="333" t="str">
        <f t="shared" si="227"/>
        <v>OUI</v>
      </c>
      <c r="AY1151" s="231">
        <f>+MargesVN[[#This Row],[Total COM]]+MargesVN[[#This Row],[EXT GIE]]+MargesVN[[#This Row],[Forfait immat]]</f>
        <v>330</v>
      </c>
    </row>
    <row r="1152" spans="1:51" s="231" customFormat="1" ht="11.25" customHeight="1" x14ac:dyDescent="0.25">
      <c r="A1152" s="45">
        <v>10</v>
      </c>
      <c r="B1152" s="45" t="s">
        <v>163</v>
      </c>
      <c r="C1152" s="45" t="s">
        <v>104</v>
      </c>
      <c r="D1152" s="44">
        <v>46027</v>
      </c>
      <c r="E1152" s="65">
        <v>46024</v>
      </c>
      <c r="F1152" s="35"/>
      <c r="G1152" s="35"/>
      <c r="H1152" s="35"/>
      <c r="I1152" s="35"/>
      <c r="J1152" s="35"/>
      <c r="K1152" s="35"/>
      <c r="L1152" s="45" t="s">
        <v>195</v>
      </c>
      <c r="M1152" s="45">
        <v>519742</v>
      </c>
      <c r="N1152" s="45">
        <v>9742</v>
      </c>
      <c r="O1152" s="45" t="s">
        <v>1108</v>
      </c>
      <c r="P1152" s="66" t="s">
        <v>1109</v>
      </c>
      <c r="Q1152" s="45" t="s">
        <v>23</v>
      </c>
      <c r="R1152" s="47">
        <v>23014</v>
      </c>
      <c r="S1152" s="47">
        <v>1187.49</v>
      </c>
      <c r="T1152" s="48">
        <f t="shared" si="216"/>
        <v>24201.49</v>
      </c>
      <c r="U1152" s="49">
        <v>24</v>
      </c>
      <c r="V1152" s="47">
        <v>583.80999999999995</v>
      </c>
      <c r="W1152" s="46">
        <v>95</v>
      </c>
      <c r="X1152" s="50"/>
      <c r="Y1152" s="46">
        <f t="shared" si="217"/>
        <v>488.80999999999995</v>
      </c>
      <c r="Z1152" s="51">
        <f t="shared" si="218"/>
        <v>2.4122894912668596E-2</v>
      </c>
      <c r="AA1152" s="50">
        <v>0</v>
      </c>
      <c r="AB1152" s="46">
        <v>-1856.67</v>
      </c>
      <c r="AC1152" s="46"/>
      <c r="AD1152" s="46"/>
      <c r="AE1152" s="52">
        <v>0.13</v>
      </c>
      <c r="AF1152" s="52">
        <v>0.13</v>
      </c>
      <c r="AG1152" s="46">
        <f t="shared" si="219"/>
        <v>63.545299999999997</v>
      </c>
      <c r="AH1152" s="46"/>
      <c r="AI1152" s="46">
        <f t="shared" si="220"/>
        <v>63.545299999999997</v>
      </c>
      <c r="AJ1152" s="45" t="s">
        <v>164</v>
      </c>
      <c r="AK1152" s="45">
        <v>30</v>
      </c>
      <c r="AL1152" s="49"/>
      <c r="AM1152" s="238">
        <f t="shared" si="221"/>
        <v>0</v>
      </c>
      <c r="AN1152" s="238">
        <f t="shared" si="222"/>
        <v>1</v>
      </c>
      <c r="AO1152" s="238"/>
      <c r="AP1152" s="238"/>
      <c r="AQ1152" s="238">
        <f t="shared" si="223"/>
        <v>0</v>
      </c>
      <c r="AR1152" s="96" t="str">
        <f>IF(A1152="","",VLOOKUP(A1152,'Base Sites'!A:B,2,FALSE))</f>
        <v>Valauto Roncq</v>
      </c>
      <c r="AS1152" s="96" t="str">
        <f t="shared" si="224"/>
        <v>VOLKSWAGEN</v>
      </c>
      <c r="AT1152" s="238"/>
      <c r="AU1152" s="231" t="str">
        <f>IF(A1152="","",VLOOKUP(L1152,'Base Vendeurs'!A:B,2,FALSE))</f>
        <v>Valauto Roncq VW</v>
      </c>
      <c r="AV1152" s="251">
        <f t="shared" si="225"/>
        <v>583.80999999999995</v>
      </c>
      <c r="AW1152" s="51">
        <f t="shared" si="226"/>
        <v>2.4122894912668596E-2</v>
      </c>
      <c r="AX1152" s="237" t="str">
        <f t="shared" si="227"/>
        <v>NON</v>
      </c>
      <c r="AY1152" s="231">
        <f>+MargesVN[[#This Row],[Total COM]]+MargesVN[[#This Row],[EXT GIE]]+MargesVN[[#This Row],[Forfait immat]]</f>
        <v>93.545299999999997</v>
      </c>
    </row>
    <row r="1153" spans="1:51" s="231" customFormat="1" ht="11.25" customHeight="1" x14ac:dyDescent="0.25">
      <c r="A1153" s="45">
        <v>10</v>
      </c>
      <c r="B1153" s="45" t="s">
        <v>183</v>
      </c>
      <c r="C1153" s="45" t="s">
        <v>104</v>
      </c>
      <c r="D1153" s="44">
        <v>46072</v>
      </c>
      <c r="E1153" s="65">
        <v>46073</v>
      </c>
      <c r="F1153" s="35"/>
      <c r="G1153" s="35"/>
      <c r="H1153" s="35"/>
      <c r="I1153" s="35" t="s">
        <v>165</v>
      </c>
      <c r="J1153" s="35"/>
      <c r="K1153" s="35">
        <v>17000</v>
      </c>
      <c r="L1153" s="45" t="s">
        <v>417</v>
      </c>
      <c r="M1153" s="45">
        <v>519743</v>
      </c>
      <c r="N1153" s="45">
        <v>9743</v>
      </c>
      <c r="O1153" s="45" t="s">
        <v>1716</v>
      </c>
      <c r="P1153" s="66" t="s">
        <v>1717</v>
      </c>
      <c r="Q1153" s="45" t="s">
        <v>23</v>
      </c>
      <c r="R1153" s="47">
        <v>23014</v>
      </c>
      <c r="S1153" s="47">
        <v>1187.49</v>
      </c>
      <c r="T1153" s="48">
        <f t="shared" si="216"/>
        <v>24201.49</v>
      </c>
      <c r="U1153" s="49">
        <v>69</v>
      </c>
      <c r="V1153" s="47">
        <v>979.11</v>
      </c>
      <c r="W1153" s="46">
        <v>95</v>
      </c>
      <c r="X1153" s="50"/>
      <c r="Y1153" s="46">
        <f t="shared" si="217"/>
        <v>884.11</v>
      </c>
      <c r="Z1153" s="51">
        <f t="shared" si="218"/>
        <v>4.0456599986199195E-2</v>
      </c>
      <c r="AA1153" s="50">
        <v>0</v>
      </c>
      <c r="AB1153" s="46">
        <v>-2773.34</v>
      </c>
      <c r="AC1153" s="46"/>
      <c r="AD1153" s="46" t="s">
        <v>2040</v>
      </c>
      <c r="AE1153" s="52">
        <v>0.13</v>
      </c>
      <c r="AF1153" s="52">
        <v>0.13</v>
      </c>
      <c r="AG1153" s="46">
        <f t="shared" si="219"/>
        <v>114.93430000000001</v>
      </c>
      <c r="AH1153" s="46"/>
      <c r="AI1153" s="46">
        <f t="shared" si="220"/>
        <v>114.93430000000001</v>
      </c>
      <c r="AJ1153" s="45" t="s">
        <v>164</v>
      </c>
      <c r="AK1153" s="45">
        <v>30</v>
      </c>
      <c r="AL1153" s="49"/>
      <c r="AM1153" s="238">
        <f t="shared" si="221"/>
        <v>0</v>
      </c>
      <c r="AN1153" s="238">
        <f t="shared" si="222"/>
        <v>1</v>
      </c>
      <c r="AO1153" s="238"/>
      <c r="AP1153" s="238"/>
      <c r="AQ1153" s="238">
        <f t="shared" si="223"/>
        <v>0</v>
      </c>
      <c r="AR1153" s="96" t="str">
        <f>IF(A1153="","",VLOOKUP(A1153,'Base Sites'!A:B,2,FALSE))</f>
        <v>Valauto Roncq</v>
      </c>
      <c r="AS1153" s="96" t="str">
        <f t="shared" si="224"/>
        <v>VOLKSWAGEN</v>
      </c>
      <c r="AT1153" s="238"/>
      <c r="AU1153" s="231" t="str">
        <f>IF(A1153="","",VLOOKUP(L1153,'Base Vendeurs'!A:B,2,FALSE))</f>
        <v>Valauto Roncq VW</v>
      </c>
      <c r="AV1153" s="46">
        <f t="shared" si="225"/>
        <v>979.11</v>
      </c>
      <c r="AW1153" s="51">
        <f t="shared" si="226"/>
        <v>4.0456599986199195E-2</v>
      </c>
      <c r="AX1153" s="231" t="str">
        <f t="shared" si="227"/>
        <v>NON</v>
      </c>
      <c r="AY1153" s="231">
        <f>+MargesVN[[#This Row],[Total COM]]+MargesVN[[#This Row],[EXT GIE]]+MargesVN[[#This Row],[Forfait immat]]</f>
        <v>144.93430000000001</v>
      </c>
    </row>
    <row r="1154" spans="1:51" s="231" customFormat="1" ht="11.25" customHeight="1" x14ac:dyDescent="0.25">
      <c r="A1154" s="319">
        <v>10</v>
      </c>
      <c r="B1154" s="319" t="s">
        <v>163</v>
      </c>
      <c r="C1154" s="319" t="s">
        <v>104</v>
      </c>
      <c r="D1154" s="320">
        <v>46105</v>
      </c>
      <c r="E1154" s="321">
        <v>46106</v>
      </c>
      <c r="F1154" s="322"/>
      <c r="G1154" s="322"/>
      <c r="H1154" s="322"/>
      <c r="I1154" s="322"/>
      <c r="J1154" s="322"/>
      <c r="K1154" s="322"/>
      <c r="L1154" s="319" t="s">
        <v>195</v>
      </c>
      <c r="M1154" s="319">
        <v>519744</v>
      </c>
      <c r="N1154" s="319">
        <v>9744</v>
      </c>
      <c r="O1154" s="319" t="s">
        <v>2435</v>
      </c>
      <c r="P1154" s="323" t="s">
        <v>2436</v>
      </c>
      <c r="Q1154" s="319" t="s">
        <v>93</v>
      </c>
      <c r="R1154" s="324">
        <v>34805.67</v>
      </c>
      <c r="S1154" s="324">
        <v>4066.68</v>
      </c>
      <c r="T1154" s="325">
        <f t="shared" si="216"/>
        <v>38872.35</v>
      </c>
      <c r="U1154" s="326">
        <v>139</v>
      </c>
      <c r="V1154" s="324">
        <v>612.07000000000005</v>
      </c>
      <c r="W1154" s="327">
        <v>95</v>
      </c>
      <c r="X1154" s="328"/>
      <c r="Y1154" s="327">
        <f t="shared" si="217"/>
        <v>517.07000000000005</v>
      </c>
      <c r="Z1154" s="329">
        <f t="shared" si="218"/>
        <v>1.5745639252579276E-2</v>
      </c>
      <c r="AA1154" s="328">
        <v>-2721.06</v>
      </c>
      <c r="AB1154" s="327">
        <v>0</v>
      </c>
      <c r="AC1154" s="327"/>
      <c r="AD1154" s="327"/>
      <c r="AE1154" s="330">
        <v>0.13</v>
      </c>
      <c r="AF1154" s="330">
        <v>0.13</v>
      </c>
      <c r="AG1154" s="327">
        <f t="shared" si="219"/>
        <v>67.219100000000012</v>
      </c>
      <c r="AH1154" s="327"/>
      <c r="AI1154" s="327">
        <f t="shared" si="220"/>
        <v>67.219100000000012</v>
      </c>
      <c r="AJ1154" s="319" t="s">
        <v>164</v>
      </c>
      <c r="AK1154" s="319">
        <v>30</v>
      </c>
      <c r="AL1154" s="326"/>
      <c r="AM1154" s="331">
        <f t="shared" si="221"/>
        <v>0</v>
      </c>
      <c r="AN1154" s="331">
        <f t="shared" si="222"/>
        <v>1</v>
      </c>
      <c r="AO1154" s="331"/>
      <c r="AP1154" s="331"/>
      <c r="AQ1154" s="331">
        <f t="shared" si="223"/>
        <v>0</v>
      </c>
      <c r="AR1154" s="332" t="str">
        <f>IF(A1154="","",VLOOKUP(A1154,'Base Sites'!A:B,2,FALSE))</f>
        <v>Valauto Roncq</v>
      </c>
      <c r="AS1154" s="332" t="str">
        <f t="shared" si="224"/>
        <v>VOLKSWAGEN</v>
      </c>
      <c r="AT1154" s="331"/>
      <c r="AU1154" s="333" t="str">
        <f>IF(A1154="","",VLOOKUP(L1154,'Base Vendeurs'!A:B,2,FALSE))</f>
        <v>Valauto Roncq VW</v>
      </c>
      <c r="AV1154" s="327">
        <f t="shared" si="225"/>
        <v>612.07000000000005</v>
      </c>
      <c r="AW1154" s="329">
        <f t="shared" si="226"/>
        <v>1.5745639252579276E-2</v>
      </c>
      <c r="AX1154" s="333" t="str">
        <f t="shared" si="227"/>
        <v>NON</v>
      </c>
      <c r="AY1154" s="231">
        <f>+MargesVN[[#This Row],[Total COM]]+MargesVN[[#This Row],[EXT GIE]]+MargesVN[[#This Row],[Forfait immat]]</f>
        <v>97.219100000000012</v>
      </c>
    </row>
    <row r="1155" spans="1:51" s="231" customFormat="1" ht="11.25" customHeight="1" x14ac:dyDescent="0.25">
      <c r="A1155" s="319">
        <v>10</v>
      </c>
      <c r="B1155" s="319" t="s">
        <v>163</v>
      </c>
      <c r="C1155" s="319" t="s">
        <v>104</v>
      </c>
      <c r="D1155" s="320">
        <v>46086</v>
      </c>
      <c r="E1155" s="321">
        <v>46081</v>
      </c>
      <c r="F1155" s="322"/>
      <c r="G1155" s="322"/>
      <c r="H1155" s="322"/>
      <c r="I1155" s="322"/>
      <c r="J1155" s="322"/>
      <c r="K1155" s="322">
        <v>0</v>
      </c>
      <c r="L1155" s="319" t="s">
        <v>388</v>
      </c>
      <c r="M1155" s="319">
        <v>519749</v>
      </c>
      <c r="N1155" s="319">
        <v>9749</v>
      </c>
      <c r="O1155" s="319" t="s">
        <v>1986</v>
      </c>
      <c r="P1155" s="323" t="s">
        <v>1987</v>
      </c>
      <c r="Q1155" s="319" t="s">
        <v>93</v>
      </c>
      <c r="R1155" s="324">
        <v>34805.67</v>
      </c>
      <c r="S1155" s="324">
        <v>4066.68</v>
      </c>
      <c r="T1155" s="325">
        <f t="shared" si="216"/>
        <v>38872.35</v>
      </c>
      <c r="U1155" s="326">
        <v>111</v>
      </c>
      <c r="V1155" s="324">
        <v>1220.95</v>
      </c>
      <c r="W1155" s="327">
        <v>95</v>
      </c>
      <c r="X1155" s="328"/>
      <c r="Y1155" s="327">
        <f t="shared" si="217"/>
        <v>1125.95</v>
      </c>
      <c r="Z1155" s="329">
        <f t="shared" si="218"/>
        <v>3.1409215033307736E-2</v>
      </c>
      <c r="AA1155" s="328">
        <v>-2721.06</v>
      </c>
      <c r="AB1155" s="327"/>
      <c r="AC1155" s="327"/>
      <c r="AD1155" s="327"/>
      <c r="AE1155" s="330">
        <v>0.13</v>
      </c>
      <c r="AF1155" s="330">
        <v>0.13</v>
      </c>
      <c r="AG1155" s="327">
        <f t="shared" si="219"/>
        <v>146.37350000000001</v>
      </c>
      <c r="AH1155" s="327"/>
      <c r="AI1155" s="327">
        <f t="shared" si="220"/>
        <v>146.37350000000001</v>
      </c>
      <c r="AJ1155" s="319" t="s">
        <v>149</v>
      </c>
      <c r="AK1155" s="319">
        <v>0</v>
      </c>
      <c r="AL1155" s="326"/>
      <c r="AM1155" s="331">
        <f t="shared" si="221"/>
        <v>0</v>
      </c>
      <c r="AN1155" s="331">
        <f t="shared" si="222"/>
        <v>1</v>
      </c>
      <c r="AO1155" s="331"/>
      <c r="AP1155" s="331"/>
      <c r="AQ1155" s="331">
        <f t="shared" si="223"/>
        <v>0</v>
      </c>
      <c r="AR1155" s="332" t="str">
        <f>IF(A1155="","",VLOOKUP(A1155,'Base Sites'!A:B,2,FALSE))</f>
        <v>Valauto Roncq</v>
      </c>
      <c r="AS1155" s="332" t="str">
        <f t="shared" si="224"/>
        <v>VOLKSWAGEN</v>
      </c>
      <c r="AT1155" s="331"/>
      <c r="AU1155" s="333" t="str">
        <f>IF(A1155="","",VLOOKUP(L1155,'Base Vendeurs'!A:B,2,FALSE))</f>
        <v>Valauto Roncq VW</v>
      </c>
      <c r="AV1155" s="327">
        <f t="shared" si="225"/>
        <v>1220.95</v>
      </c>
      <c r="AW1155" s="329">
        <f t="shared" si="226"/>
        <v>3.1409215033307736E-2</v>
      </c>
      <c r="AX1155" s="333" t="str">
        <f t="shared" si="227"/>
        <v>NON</v>
      </c>
      <c r="AY1155" s="231">
        <f>+MargesVN[[#This Row],[Total COM]]+MargesVN[[#This Row],[EXT GIE]]+MargesVN[[#This Row],[Forfait immat]]</f>
        <v>146.37350000000001</v>
      </c>
    </row>
    <row r="1156" spans="1:51" s="231" customFormat="1" ht="11.25" customHeight="1" x14ac:dyDescent="0.25">
      <c r="A1156" s="431">
        <v>10</v>
      </c>
      <c r="B1156" s="431" t="s">
        <v>163</v>
      </c>
      <c r="C1156" s="431" t="s">
        <v>104</v>
      </c>
      <c r="D1156" s="432">
        <v>46191</v>
      </c>
      <c r="E1156" s="433">
        <v>46191</v>
      </c>
      <c r="F1156" s="434"/>
      <c r="G1156" s="434"/>
      <c r="H1156" s="434"/>
      <c r="I1156" s="434"/>
      <c r="J1156" s="434"/>
      <c r="K1156" s="434">
        <v>0</v>
      </c>
      <c r="L1156" s="431" t="s">
        <v>38</v>
      </c>
      <c r="M1156" s="431">
        <v>519752</v>
      </c>
      <c r="N1156" s="431">
        <v>9752</v>
      </c>
      <c r="O1156" s="431" t="s">
        <v>4819</v>
      </c>
      <c r="P1156" s="435" t="s">
        <v>4820</v>
      </c>
      <c r="Q1156" s="431" t="s">
        <v>93</v>
      </c>
      <c r="R1156" s="436">
        <v>27305.67</v>
      </c>
      <c r="S1156" s="436">
        <v>1825</v>
      </c>
      <c r="T1156" s="437">
        <f t="shared" si="216"/>
        <v>29130.67</v>
      </c>
      <c r="U1156" s="438">
        <v>55</v>
      </c>
      <c r="V1156" s="436">
        <v>848.61</v>
      </c>
      <c r="W1156" s="439">
        <v>95</v>
      </c>
      <c r="X1156" s="440"/>
      <c r="Y1156" s="439">
        <f t="shared" si="217"/>
        <v>753.61</v>
      </c>
      <c r="Z1156" s="441">
        <f t="shared" si="218"/>
        <v>2.9131152836512172E-2</v>
      </c>
      <c r="AA1156" s="440">
        <v>-2039.15</v>
      </c>
      <c r="AB1156" s="439">
        <v>0</v>
      </c>
      <c r="AC1156" s="439"/>
      <c r="AD1156" s="439"/>
      <c r="AE1156" s="442">
        <v>0.12</v>
      </c>
      <c r="AF1156" s="442">
        <v>0.12</v>
      </c>
      <c r="AG1156" s="439">
        <f t="shared" si="219"/>
        <v>90.433199999999999</v>
      </c>
      <c r="AH1156" s="439"/>
      <c r="AI1156" s="439">
        <f t="shared" si="220"/>
        <v>90.433199999999999</v>
      </c>
      <c r="AJ1156" s="431" t="s">
        <v>149</v>
      </c>
      <c r="AK1156" s="431">
        <v>30</v>
      </c>
      <c r="AL1156" s="438"/>
      <c r="AM1156" s="443">
        <f t="shared" si="221"/>
        <v>0</v>
      </c>
      <c r="AN1156" s="443">
        <f t="shared" si="222"/>
        <v>1</v>
      </c>
      <c r="AO1156" s="443"/>
      <c r="AP1156" s="443"/>
      <c r="AQ1156" s="443">
        <f t="shared" si="223"/>
        <v>0</v>
      </c>
      <c r="AR1156" s="444" t="str">
        <f>IF(A1156="","",VLOOKUP(A1156,'Base Sites'!A:B,2,FALSE))</f>
        <v>Valauto Roncq</v>
      </c>
      <c r="AS1156" s="444" t="str">
        <f t="shared" si="224"/>
        <v>VOLKSWAGEN</v>
      </c>
      <c r="AT1156" s="443"/>
      <c r="AU1156" s="445" t="str">
        <f>IF(A1156="","",VLOOKUP(L1156,'Base Vendeurs'!A:B,2,FALSE))</f>
        <v>Valauto Roubaix</v>
      </c>
      <c r="AV1156" s="439">
        <f t="shared" si="225"/>
        <v>848.61</v>
      </c>
      <c r="AW1156" s="441">
        <f t="shared" si="226"/>
        <v>2.9131152836512172E-2</v>
      </c>
      <c r="AX1156" s="445" t="str">
        <f t="shared" si="227"/>
        <v>NON</v>
      </c>
      <c r="AY1156" s="231">
        <f>+MargesVN[[#This Row],[Total COM]]+MargesVN[[#This Row],[EXT GIE]]+MargesVN[[#This Row],[Forfait immat]]</f>
        <v>120.4332</v>
      </c>
    </row>
    <row r="1157" spans="1:51" s="231" customFormat="1" ht="11.25" customHeight="1" x14ac:dyDescent="0.25">
      <c r="A1157" s="286">
        <v>35</v>
      </c>
      <c r="B1157" s="286" t="s">
        <v>163</v>
      </c>
      <c r="C1157" s="286" t="s">
        <v>27</v>
      </c>
      <c r="D1157" s="180">
        <v>46050</v>
      </c>
      <c r="E1157" s="287">
        <v>46049</v>
      </c>
      <c r="F1157" s="181"/>
      <c r="G1157" s="181"/>
      <c r="H1157" s="181"/>
      <c r="I1157" s="181"/>
      <c r="J1157" s="181"/>
      <c r="K1157" s="181"/>
      <c r="L1157" s="286" t="s">
        <v>658</v>
      </c>
      <c r="M1157" s="286">
        <v>520106</v>
      </c>
      <c r="N1157" s="286">
        <v>106</v>
      </c>
      <c r="O1157" s="286" t="s">
        <v>659</v>
      </c>
      <c r="P1157" s="288" t="s">
        <v>660</v>
      </c>
      <c r="Q1157" s="286" t="s">
        <v>83</v>
      </c>
      <c r="R1157" s="182">
        <v>21988.33</v>
      </c>
      <c r="S1157" s="182">
        <v>1655.84</v>
      </c>
      <c r="T1157" s="183">
        <f t="shared" si="216"/>
        <v>23644.170000000002</v>
      </c>
      <c r="U1157" s="184">
        <v>191</v>
      </c>
      <c r="V1157" s="182">
        <v>805.66</v>
      </c>
      <c r="W1157" s="289">
        <v>36</v>
      </c>
      <c r="X1157" s="185"/>
      <c r="Y1157" s="289">
        <f t="shared" si="217"/>
        <v>769.66</v>
      </c>
      <c r="Z1157" s="186">
        <f t="shared" si="218"/>
        <v>3.4074361671397213E-2</v>
      </c>
      <c r="AA1157" s="185">
        <v>0</v>
      </c>
      <c r="AB1157" s="289">
        <v>-3100</v>
      </c>
      <c r="AC1157" s="289"/>
      <c r="AD1157" s="289"/>
      <c r="AE1157" s="187">
        <v>0.13</v>
      </c>
      <c r="AF1157" s="187">
        <v>0.13</v>
      </c>
      <c r="AG1157" s="289">
        <f t="shared" si="219"/>
        <v>100.0558</v>
      </c>
      <c r="AH1157" s="289"/>
      <c r="AI1157" s="289">
        <f t="shared" si="220"/>
        <v>100.0558</v>
      </c>
      <c r="AJ1157" s="286" t="s">
        <v>149</v>
      </c>
      <c r="AK1157" s="286"/>
      <c r="AL1157" s="184"/>
      <c r="AM1157" s="290">
        <f t="shared" si="221"/>
        <v>0</v>
      </c>
      <c r="AN1157" s="290">
        <f t="shared" si="222"/>
        <v>1</v>
      </c>
      <c r="AO1157" s="290"/>
      <c r="AP1157" s="290"/>
      <c r="AQ1157" s="290">
        <f t="shared" si="223"/>
        <v>0</v>
      </c>
      <c r="AR1157" s="188" t="str">
        <f>IF(A1157="","",VLOOKUP(A1157,'Base Sites'!A:B,2,FALSE))</f>
        <v>Valauto Cambrai</v>
      </c>
      <c r="AS1157" s="188" t="str">
        <f t="shared" si="224"/>
        <v>SEAT</v>
      </c>
      <c r="AT1157" s="290"/>
      <c r="AU1157" s="291" t="str">
        <f>IF(A1157="","",VLOOKUP(L1157,'Base Vendeurs'!A:B,2,FALSE))</f>
        <v>Valauto Cambrai</v>
      </c>
      <c r="AV1157" s="289">
        <f t="shared" si="225"/>
        <v>805.66</v>
      </c>
      <c r="AW1157" s="186">
        <f t="shared" si="226"/>
        <v>3.4074361671397213E-2</v>
      </c>
      <c r="AX1157" s="237" t="str">
        <f t="shared" si="227"/>
        <v>NON</v>
      </c>
      <c r="AY1157" s="231">
        <f>+MargesVN[[#This Row],[Total COM]]+MargesVN[[#This Row],[EXT GIE]]+MargesVN[[#This Row],[Forfait immat]]</f>
        <v>100.0558</v>
      </c>
    </row>
    <row r="1158" spans="1:51" s="231" customFormat="1" ht="11.25" customHeight="1" x14ac:dyDescent="0.25">
      <c r="A1158" s="431">
        <v>45</v>
      </c>
      <c r="B1158" s="431" t="s">
        <v>163</v>
      </c>
      <c r="C1158" s="431" t="s">
        <v>206</v>
      </c>
      <c r="D1158" s="432">
        <v>46183</v>
      </c>
      <c r="E1158" s="433">
        <v>46183</v>
      </c>
      <c r="F1158" s="434"/>
      <c r="G1158" s="434"/>
      <c r="H1158" s="434"/>
      <c r="I1158" s="434"/>
      <c r="J1158" s="434"/>
      <c r="K1158" s="434">
        <v>0</v>
      </c>
      <c r="L1158" s="431" t="s">
        <v>1405</v>
      </c>
      <c r="M1158" s="431">
        <v>520123</v>
      </c>
      <c r="N1158" s="431">
        <v>123</v>
      </c>
      <c r="O1158" s="431" t="s">
        <v>4720</v>
      </c>
      <c r="P1158" s="435" t="s">
        <v>4721</v>
      </c>
      <c r="Q1158" s="431" t="s">
        <v>368</v>
      </c>
      <c r="R1158" s="436">
        <v>38987.67</v>
      </c>
      <c r="S1158" s="436">
        <v>-3350</v>
      </c>
      <c r="T1158" s="437">
        <f t="shared" si="216"/>
        <v>35637.67</v>
      </c>
      <c r="U1158" s="438">
        <v>13</v>
      </c>
      <c r="V1158" s="436">
        <v>419.1</v>
      </c>
      <c r="W1158" s="439">
        <v>22</v>
      </c>
      <c r="X1158" s="440"/>
      <c r="Y1158" s="439">
        <f t="shared" si="217"/>
        <v>397.1</v>
      </c>
      <c r="Z1158" s="441">
        <f t="shared" si="218"/>
        <v>1.1760028082644012E-2</v>
      </c>
      <c r="AA1158" s="440">
        <v>0</v>
      </c>
      <c r="AB1158" s="439">
        <v>-4500</v>
      </c>
      <c r="AC1158" s="439"/>
      <c r="AD1158" s="439"/>
      <c r="AE1158" s="442">
        <v>0.12</v>
      </c>
      <c r="AF1158" s="442">
        <v>0.1</v>
      </c>
      <c r="AG1158" s="439">
        <f t="shared" si="219"/>
        <v>47.652000000000001</v>
      </c>
      <c r="AH1158" s="439"/>
      <c r="AI1158" s="439">
        <f t="shared" si="220"/>
        <v>47.652000000000001</v>
      </c>
      <c r="AJ1158" s="431" t="s">
        <v>149</v>
      </c>
      <c r="AK1158" s="431">
        <v>0</v>
      </c>
      <c r="AL1158" s="438">
        <v>50</v>
      </c>
      <c r="AM1158" s="443">
        <f t="shared" si="221"/>
        <v>1</v>
      </c>
      <c r="AN1158" s="443">
        <f t="shared" si="222"/>
        <v>1</v>
      </c>
      <c r="AO1158" s="443"/>
      <c r="AP1158" s="443"/>
      <c r="AQ1158" s="443">
        <f t="shared" si="223"/>
        <v>1</v>
      </c>
      <c r="AR1158" s="444" t="str">
        <f>IF(A1158="","",VLOOKUP(A1158,'Base Sites'!A:B,2,FALSE))</f>
        <v>Valauto Arras</v>
      </c>
      <c r="AS1158" s="444" t="str">
        <f t="shared" si="224"/>
        <v>CUPRA</v>
      </c>
      <c r="AT1158" s="443"/>
      <c r="AU1158" s="445" t="str">
        <f>IF(A1158="","",VLOOKUP(L1158,'Base Vendeurs'!A:B,2,FALSE))</f>
        <v>Valauto Arras</v>
      </c>
      <c r="AV1158" s="439">
        <f t="shared" si="225"/>
        <v>419.1</v>
      </c>
      <c r="AW1158" s="441">
        <f t="shared" si="226"/>
        <v>1.1760028082644012E-2</v>
      </c>
      <c r="AX1158" s="445" t="str">
        <f t="shared" si="227"/>
        <v>NON</v>
      </c>
      <c r="AY1158" s="231">
        <f>+MargesVN[[#This Row],[Total COM]]+MargesVN[[#This Row],[EXT GIE]]+MargesVN[[#This Row],[Forfait immat]]</f>
        <v>97.652000000000001</v>
      </c>
    </row>
    <row r="1159" spans="1:51" s="231" customFormat="1" ht="11.25" customHeight="1" x14ac:dyDescent="0.25">
      <c r="A1159" s="431">
        <v>35</v>
      </c>
      <c r="B1159" s="431" t="s">
        <v>163</v>
      </c>
      <c r="C1159" s="431" t="s">
        <v>27</v>
      </c>
      <c r="D1159" s="432">
        <v>46199</v>
      </c>
      <c r="E1159" s="433">
        <v>46199</v>
      </c>
      <c r="F1159" s="434"/>
      <c r="G1159" s="434"/>
      <c r="H1159" s="434"/>
      <c r="I1159" s="434"/>
      <c r="J1159" s="434"/>
      <c r="K1159" s="434"/>
      <c r="L1159" s="431" t="s">
        <v>3436</v>
      </c>
      <c r="M1159" s="431">
        <v>520130</v>
      </c>
      <c r="N1159" s="431">
        <v>130</v>
      </c>
      <c r="O1159" s="431" t="s">
        <v>4680</v>
      </c>
      <c r="P1159" s="435" t="s">
        <v>4681</v>
      </c>
      <c r="Q1159" s="431" t="s">
        <v>40</v>
      </c>
      <c r="R1159" s="436">
        <v>18655</v>
      </c>
      <c r="S1159" s="436">
        <v>946.67</v>
      </c>
      <c r="T1159" s="437">
        <f t="shared" si="216"/>
        <v>19601.669999999998</v>
      </c>
      <c r="U1159" s="438">
        <v>209</v>
      </c>
      <c r="V1159" s="436">
        <v>-445</v>
      </c>
      <c r="W1159" s="439">
        <v>36</v>
      </c>
      <c r="X1159" s="440"/>
      <c r="Y1159" s="439">
        <f t="shared" si="217"/>
        <v>-481</v>
      </c>
      <c r="Z1159" s="441">
        <f t="shared" si="218"/>
        <v>-2.2702147317039827E-2</v>
      </c>
      <c r="AA1159" s="440">
        <v>-200</v>
      </c>
      <c r="AB1159" s="439">
        <v>0</v>
      </c>
      <c r="AC1159" s="439"/>
      <c r="AD1159" s="439" t="s">
        <v>2854</v>
      </c>
      <c r="AE1159" s="442"/>
      <c r="AF1159" s="442">
        <v>0.12</v>
      </c>
      <c r="AG1159" s="439">
        <f t="shared" si="219"/>
        <v>0</v>
      </c>
      <c r="AH1159" s="439"/>
      <c r="AI1159" s="439">
        <f t="shared" si="220"/>
        <v>0</v>
      </c>
      <c r="AJ1159" s="431" t="s">
        <v>164</v>
      </c>
      <c r="AK1159" s="431">
        <v>30</v>
      </c>
      <c r="AL1159" s="438">
        <v>50</v>
      </c>
      <c r="AM1159" s="443">
        <f t="shared" si="221"/>
        <v>1</v>
      </c>
      <c r="AN1159" s="443">
        <f t="shared" si="222"/>
        <v>1</v>
      </c>
      <c r="AO1159" s="443"/>
      <c r="AP1159" s="443"/>
      <c r="AQ1159" s="443">
        <f t="shared" si="223"/>
        <v>1</v>
      </c>
      <c r="AR1159" s="444" t="str">
        <f>IF(A1159="","",VLOOKUP(A1159,'Base Sites'!A:B,2,FALSE))</f>
        <v>Valauto Cambrai</v>
      </c>
      <c r="AS1159" s="444" t="str">
        <f t="shared" si="224"/>
        <v>SEAT</v>
      </c>
      <c r="AT1159" s="443"/>
      <c r="AU1159" s="445" t="str">
        <f>IF(A1159="","",VLOOKUP(L1159,'Base Vendeurs'!A:B,2,FALSE))</f>
        <v>Valauto Cambrai</v>
      </c>
      <c r="AV1159" s="439">
        <f t="shared" si="225"/>
        <v>-445</v>
      </c>
      <c r="AW1159" s="441">
        <f t="shared" si="226"/>
        <v>-2.2702147317039827E-2</v>
      </c>
      <c r="AX1159" s="445" t="str">
        <f t="shared" si="227"/>
        <v>OUI</v>
      </c>
      <c r="AY1159" s="231">
        <f>+MargesVN[[#This Row],[Total COM]]+MargesVN[[#This Row],[EXT GIE]]+MargesVN[[#This Row],[Forfait immat]]</f>
        <v>80</v>
      </c>
    </row>
    <row r="1160" spans="1:51" s="231" customFormat="1" ht="11.25" customHeight="1" x14ac:dyDescent="0.25">
      <c r="A1160" s="271">
        <v>25</v>
      </c>
      <c r="B1160" s="271" t="s">
        <v>163</v>
      </c>
      <c r="C1160" s="271" t="s">
        <v>104</v>
      </c>
      <c r="D1160" s="207">
        <v>46052</v>
      </c>
      <c r="E1160" s="272">
        <v>46052</v>
      </c>
      <c r="F1160" s="208"/>
      <c r="G1160" s="208"/>
      <c r="H1160" s="208"/>
      <c r="I1160" s="208"/>
      <c r="J1160" s="208"/>
      <c r="K1160" s="208">
        <v>0</v>
      </c>
      <c r="L1160" s="271" t="s">
        <v>461</v>
      </c>
      <c r="M1160" s="271">
        <v>520184</v>
      </c>
      <c r="N1160" s="271">
        <v>84</v>
      </c>
      <c r="O1160" s="271" t="s">
        <v>918</v>
      </c>
      <c r="P1160" s="273" t="s">
        <v>919</v>
      </c>
      <c r="Q1160" s="271" t="s">
        <v>190</v>
      </c>
      <c r="R1160" s="209">
        <v>27264</v>
      </c>
      <c r="S1160" s="209">
        <v>-558.34</v>
      </c>
      <c r="T1160" s="210">
        <f t="shared" si="216"/>
        <v>26705.66</v>
      </c>
      <c r="U1160" s="211">
        <v>65</v>
      </c>
      <c r="V1160" s="209">
        <v>2152.1799999999998</v>
      </c>
      <c r="W1160" s="274">
        <v>95</v>
      </c>
      <c r="X1160" s="212"/>
      <c r="Y1160" s="274">
        <f t="shared" si="217"/>
        <v>2057.1799999999998</v>
      </c>
      <c r="Z1160" s="213">
        <f t="shared" si="218"/>
        <v>8.058890886800775E-2</v>
      </c>
      <c r="AA1160" s="212">
        <v>0</v>
      </c>
      <c r="AB1160" s="274">
        <v>-2773.34</v>
      </c>
      <c r="AC1160" s="274"/>
      <c r="AD1160" s="274"/>
      <c r="AE1160" s="214">
        <v>0.13</v>
      </c>
      <c r="AF1160" s="214">
        <v>0.13</v>
      </c>
      <c r="AG1160" s="274">
        <f t="shared" si="219"/>
        <v>267.43340000000001</v>
      </c>
      <c r="AH1160" s="274"/>
      <c r="AI1160" s="274">
        <f t="shared" si="220"/>
        <v>267.43340000000001</v>
      </c>
      <c r="AJ1160" s="271" t="s">
        <v>164</v>
      </c>
      <c r="AK1160" s="271">
        <v>30</v>
      </c>
      <c r="AL1160" s="211">
        <v>50</v>
      </c>
      <c r="AM1160" s="275">
        <f t="shared" si="221"/>
        <v>1</v>
      </c>
      <c r="AN1160" s="275">
        <f t="shared" si="222"/>
        <v>1</v>
      </c>
      <c r="AO1160" s="275"/>
      <c r="AP1160" s="275"/>
      <c r="AQ1160" s="275">
        <f t="shared" si="223"/>
        <v>1</v>
      </c>
      <c r="AR1160" s="215" t="str">
        <f>IF(A1160="","",VLOOKUP(A1160,'Base Sites'!A:B,2,FALSE))</f>
        <v>Valauto Maubeuge</v>
      </c>
      <c r="AS1160" s="215" t="str">
        <f t="shared" si="224"/>
        <v>VOLKSWAGEN</v>
      </c>
      <c r="AT1160" s="275"/>
      <c r="AU1160" s="276" t="str">
        <f>IF(A1160="","",VLOOKUP(L1160,'Base Vendeurs'!A:B,2,FALSE))</f>
        <v>Valauto Maubeuge</v>
      </c>
      <c r="AV1160" s="274">
        <f t="shared" si="225"/>
        <v>2152.1799999999998</v>
      </c>
      <c r="AW1160" s="213">
        <f t="shared" si="226"/>
        <v>8.058890886800775E-2</v>
      </c>
      <c r="AX1160" s="276" t="str">
        <f t="shared" si="227"/>
        <v>NON</v>
      </c>
      <c r="AY1160" s="231">
        <f>+MargesVN[[#This Row],[Total COM]]+MargesVN[[#This Row],[EXT GIE]]+MargesVN[[#This Row],[Forfait immat]]</f>
        <v>347.43340000000001</v>
      </c>
    </row>
    <row r="1161" spans="1:51" s="231" customFormat="1" ht="11.25" customHeight="1" x14ac:dyDescent="0.25">
      <c r="A1161" s="45">
        <v>15</v>
      </c>
      <c r="B1161" s="45" t="s">
        <v>163</v>
      </c>
      <c r="C1161" s="45" t="s">
        <v>257</v>
      </c>
      <c r="D1161" s="44">
        <v>46062</v>
      </c>
      <c r="E1161" s="65">
        <v>46024</v>
      </c>
      <c r="F1161" s="35"/>
      <c r="G1161" s="35"/>
      <c r="H1161" s="35"/>
      <c r="I1161" s="35"/>
      <c r="J1161" s="35"/>
      <c r="K1161" s="35">
        <v>0</v>
      </c>
      <c r="L1161" s="45" t="s">
        <v>424</v>
      </c>
      <c r="M1161" s="45">
        <v>520188</v>
      </c>
      <c r="N1161" s="45">
        <v>188</v>
      </c>
      <c r="O1161" s="45" t="s">
        <v>682</v>
      </c>
      <c r="P1161" s="66" t="s">
        <v>683</v>
      </c>
      <c r="Q1161" s="45" t="s">
        <v>267</v>
      </c>
      <c r="R1161" s="47">
        <v>56283.33</v>
      </c>
      <c r="S1161" s="47">
        <v>11558.33</v>
      </c>
      <c r="T1161" s="48">
        <f t="shared" si="216"/>
        <v>67841.66</v>
      </c>
      <c r="U1161" s="49">
        <v>578</v>
      </c>
      <c r="V1161" s="47">
        <v>-6955.56</v>
      </c>
      <c r="W1161" s="46">
        <v>108.33</v>
      </c>
      <c r="X1161" s="50"/>
      <c r="Y1161" s="46">
        <f t="shared" si="217"/>
        <v>-7063.89</v>
      </c>
      <c r="Z1161" s="51">
        <f t="shared" si="218"/>
        <v>-0.10252638275655401</v>
      </c>
      <c r="AA1161" s="336">
        <v>-7892.77</v>
      </c>
      <c r="AB1161" s="46">
        <v>0</v>
      </c>
      <c r="AC1161" s="46"/>
      <c r="AD1161" s="46" t="s">
        <v>2025</v>
      </c>
      <c r="AE1161" s="52"/>
      <c r="AF1161" s="52">
        <v>0.13</v>
      </c>
      <c r="AG1161" s="46">
        <f t="shared" si="219"/>
        <v>0</v>
      </c>
      <c r="AH1161" s="46">
        <v>500</v>
      </c>
      <c r="AI1161" s="46">
        <f t="shared" si="220"/>
        <v>500</v>
      </c>
      <c r="AJ1161" s="45" t="s">
        <v>164</v>
      </c>
      <c r="AK1161" s="45"/>
      <c r="AL1161" s="49"/>
      <c r="AM1161" s="238">
        <f t="shared" si="221"/>
        <v>0</v>
      </c>
      <c r="AN1161" s="238">
        <f t="shared" si="222"/>
        <v>1</v>
      </c>
      <c r="AO1161" s="238"/>
      <c r="AP1161" s="238"/>
      <c r="AQ1161" s="238">
        <f t="shared" si="223"/>
        <v>0</v>
      </c>
      <c r="AR1161" s="96" t="str">
        <f>IF(A1161="","",VLOOKUP(A1161,'Base Sites'!A:B,2,FALSE))</f>
        <v>Valauto Hainaut</v>
      </c>
      <c r="AS1161" s="96" t="str">
        <f t="shared" si="224"/>
        <v>AUDI</v>
      </c>
      <c r="AT1161" s="238"/>
      <c r="AU1161" s="231" t="str">
        <f>IF(A1161="","",VLOOKUP(L1161,'Base Vendeurs'!A:B,2,FALSE))</f>
        <v>Valauto Hainaut AUDI</v>
      </c>
      <c r="AV1161" s="46">
        <f t="shared" si="225"/>
        <v>-6955.56</v>
      </c>
      <c r="AW1161" s="51">
        <f t="shared" si="226"/>
        <v>-0.10252638275655401</v>
      </c>
      <c r="AX1161" s="231" t="str">
        <f t="shared" si="227"/>
        <v>OUI</v>
      </c>
      <c r="AY1161" s="231">
        <f>+MargesVN[[#This Row],[Total COM]]+MargesVN[[#This Row],[EXT GIE]]+MargesVN[[#This Row],[Forfait immat]]</f>
        <v>500</v>
      </c>
    </row>
    <row r="1162" spans="1:51" s="231" customFormat="1" ht="11.25" customHeight="1" x14ac:dyDescent="0.25">
      <c r="A1162" s="45">
        <v>35</v>
      </c>
      <c r="B1162" s="45" t="s">
        <v>185</v>
      </c>
      <c r="C1162" s="45" t="s">
        <v>29</v>
      </c>
      <c r="D1162" s="44">
        <v>46059</v>
      </c>
      <c r="E1162" s="65">
        <v>46060</v>
      </c>
      <c r="F1162" s="35" t="s">
        <v>165</v>
      </c>
      <c r="G1162" s="35"/>
      <c r="H1162" s="35"/>
      <c r="I1162" s="35"/>
      <c r="J1162" s="35"/>
      <c r="K1162" s="35"/>
      <c r="L1162" s="45" t="s">
        <v>458</v>
      </c>
      <c r="M1162" s="45">
        <v>520194</v>
      </c>
      <c r="N1162" s="45">
        <v>194</v>
      </c>
      <c r="O1162" s="45" t="s">
        <v>1397</v>
      </c>
      <c r="P1162" s="66" t="s">
        <v>1398</v>
      </c>
      <c r="Q1162" s="45" t="s">
        <v>31</v>
      </c>
      <c r="R1162" s="47">
        <v>19241.669999999998</v>
      </c>
      <c r="S1162" s="47">
        <v>1674.99</v>
      </c>
      <c r="T1162" s="48">
        <f t="shared" si="216"/>
        <v>20916.66</v>
      </c>
      <c r="U1162" s="49">
        <v>470</v>
      </c>
      <c r="V1162" s="47">
        <v>-1564.12</v>
      </c>
      <c r="W1162" s="46">
        <v>35</v>
      </c>
      <c r="X1162" s="50"/>
      <c r="Y1162" s="46">
        <f t="shared" si="217"/>
        <v>-1599.12</v>
      </c>
      <c r="Z1162" s="51">
        <f t="shared" si="218"/>
        <v>-7.4778669252165489E-2</v>
      </c>
      <c r="AA1162" s="50">
        <v>0</v>
      </c>
      <c r="AB1162" s="46">
        <v>125</v>
      </c>
      <c r="AC1162" s="46"/>
      <c r="AD1162" s="46" t="s">
        <v>230</v>
      </c>
      <c r="AE1162" s="52"/>
      <c r="AF1162" s="52">
        <v>0.13</v>
      </c>
      <c r="AG1162" s="46">
        <f t="shared" si="219"/>
        <v>0</v>
      </c>
      <c r="AH1162" s="46"/>
      <c r="AI1162" s="46">
        <f t="shared" si="220"/>
        <v>0</v>
      </c>
      <c r="AJ1162" s="45" t="s">
        <v>164</v>
      </c>
      <c r="AK1162" s="45">
        <v>1</v>
      </c>
      <c r="AL1162" s="49" t="s">
        <v>352</v>
      </c>
      <c r="AM1162" s="238">
        <f t="shared" si="221"/>
        <v>1</v>
      </c>
      <c r="AN1162" s="238">
        <f t="shared" si="222"/>
        <v>1</v>
      </c>
      <c r="AO1162" s="238"/>
      <c r="AP1162" s="238"/>
      <c r="AQ1162" s="238">
        <f t="shared" si="223"/>
        <v>1</v>
      </c>
      <c r="AR1162" s="96" t="str">
        <f>IF(A1162="","",VLOOKUP(A1162,'Base Sites'!A:B,2,FALSE))</f>
        <v>Valauto Cambrai</v>
      </c>
      <c r="AS1162" s="96" t="str">
        <f t="shared" si="224"/>
        <v>SKODA</v>
      </c>
      <c r="AT1162" s="238"/>
      <c r="AU1162" s="231" t="str">
        <f>IF(A1162="","",VLOOKUP(L1162,'Base Vendeurs'!A:B,2,FALSE))</f>
        <v>Valauto Cambrai</v>
      </c>
      <c r="AV1162" s="46">
        <f t="shared" si="225"/>
        <v>-1564.12</v>
      </c>
      <c r="AW1162" s="51">
        <f t="shared" si="226"/>
        <v>-7.4778669252165489E-2</v>
      </c>
      <c r="AX1162" s="231" t="str">
        <f t="shared" si="227"/>
        <v>OUI</v>
      </c>
      <c r="AY1162" s="231" t="e">
        <f>+MargesVN[[#This Row],[Total COM]]+MargesVN[[#This Row],[EXT GIE]]+MargesVN[[#This Row],[Forfait immat]]</f>
        <v>#VALUE!</v>
      </c>
    </row>
    <row r="1163" spans="1:51" s="231" customFormat="1" ht="11.25" customHeight="1" x14ac:dyDescent="0.25">
      <c r="A1163" s="286">
        <v>35</v>
      </c>
      <c r="B1163" s="286" t="s">
        <v>163</v>
      </c>
      <c r="C1163" s="286" t="s">
        <v>29</v>
      </c>
      <c r="D1163" s="180">
        <v>46049</v>
      </c>
      <c r="E1163" s="287">
        <v>46032</v>
      </c>
      <c r="F1163" s="181"/>
      <c r="G1163" s="181"/>
      <c r="H1163" s="181"/>
      <c r="I1163" s="181"/>
      <c r="J1163" s="181"/>
      <c r="K1163" s="181">
        <v>0</v>
      </c>
      <c r="L1163" s="286" t="s">
        <v>458</v>
      </c>
      <c r="M1163" s="286">
        <v>520211</v>
      </c>
      <c r="N1163" s="286">
        <v>211</v>
      </c>
      <c r="O1163" s="286" t="s">
        <v>597</v>
      </c>
      <c r="P1163" s="288" t="s">
        <v>598</v>
      </c>
      <c r="Q1163" s="286" t="s">
        <v>42</v>
      </c>
      <c r="R1163" s="182">
        <v>39274.33</v>
      </c>
      <c r="S1163" s="182">
        <v>5191.66</v>
      </c>
      <c r="T1163" s="183">
        <f t="shared" si="216"/>
        <v>44465.990000000005</v>
      </c>
      <c r="U1163" s="184">
        <v>438</v>
      </c>
      <c r="V1163" s="182">
        <v>-219.92</v>
      </c>
      <c r="W1163" s="289">
        <v>35</v>
      </c>
      <c r="X1163" s="185"/>
      <c r="Y1163" s="289">
        <f t="shared" si="217"/>
        <v>-254.92</v>
      </c>
      <c r="Z1163" s="186">
        <f t="shared" si="218"/>
        <v>-4.9458023986421974E-3</v>
      </c>
      <c r="AA1163" s="185">
        <v>-5895.15</v>
      </c>
      <c r="AB1163" s="289">
        <v>0</v>
      </c>
      <c r="AC1163" s="289"/>
      <c r="AD1163" s="289" t="s">
        <v>1213</v>
      </c>
      <c r="AE1163" s="187"/>
      <c r="AF1163" s="187">
        <v>0.13</v>
      </c>
      <c r="AG1163" s="289">
        <f t="shared" si="219"/>
        <v>0</v>
      </c>
      <c r="AH1163" s="289"/>
      <c r="AI1163" s="289">
        <f t="shared" si="220"/>
        <v>0</v>
      </c>
      <c r="AJ1163" s="286" t="s">
        <v>149</v>
      </c>
      <c r="AK1163" s="286">
        <v>1</v>
      </c>
      <c r="AL1163" s="184" t="s">
        <v>293</v>
      </c>
      <c r="AM1163" s="290">
        <f t="shared" si="221"/>
        <v>1</v>
      </c>
      <c r="AN1163" s="290">
        <f t="shared" si="222"/>
        <v>1</v>
      </c>
      <c r="AO1163" s="290"/>
      <c r="AP1163" s="290"/>
      <c r="AQ1163" s="290">
        <f t="shared" si="223"/>
        <v>1</v>
      </c>
      <c r="AR1163" s="188" t="str">
        <f>IF(A1163="","",VLOOKUP(A1163,'Base Sites'!A:B,2,FALSE))</f>
        <v>Valauto Cambrai</v>
      </c>
      <c r="AS1163" s="188" t="str">
        <f t="shared" si="224"/>
        <v>SKODA</v>
      </c>
      <c r="AT1163" s="290"/>
      <c r="AU1163" s="291" t="str">
        <f>IF(A1163="","",VLOOKUP(L1163,'Base Vendeurs'!A:B,2,FALSE))</f>
        <v>Valauto Cambrai</v>
      </c>
      <c r="AV1163" s="289">
        <f t="shared" si="225"/>
        <v>-219.92</v>
      </c>
      <c r="AW1163" s="186">
        <f t="shared" si="226"/>
        <v>-4.9458023986421974E-3</v>
      </c>
      <c r="AX1163" s="237" t="str">
        <f t="shared" si="227"/>
        <v>OUI</v>
      </c>
      <c r="AY1163" s="231">
        <f>+MargesVN[[#This Row],[Total COM]]+MargesVN[[#This Row],[EXT GIE]]+MargesVN[[#This Row],[Forfait immat]]</f>
        <v>1</v>
      </c>
    </row>
    <row r="1164" spans="1:51" s="231" customFormat="1" ht="11.25" customHeight="1" x14ac:dyDescent="0.25">
      <c r="A1164" s="431">
        <v>35</v>
      </c>
      <c r="B1164" s="431" t="s">
        <v>163</v>
      </c>
      <c r="C1164" s="431" t="s">
        <v>29</v>
      </c>
      <c r="D1164" s="432">
        <v>46199</v>
      </c>
      <c r="E1164" s="433">
        <v>46199</v>
      </c>
      <c r="F1164" s="434"/>
      <c r="G1164" s="434"/>
      <c r="H1164" s="434"/>
      <c r="I1164" s="434"/>
      <c r="J1164" s="434"/>
      <c r="K1164" s="434">
        <v>0</v>
      </c>
      <c r="L1164" s="431" t="s">
        <v>252</v>
      </c>
      <c r="M1164" s="431">
        <v>520236</v>
      </c>
      <c r="N1164" s="431">
        <v>236</v>
      </c>
      <c r="O1164" s="431" t="s">
        <v>4526</v>
      </c>
      <c r="P1164" s="435" t="s">
        <v>4527</v>
      </c>
      <c r="Q1164" s="431" t="s">
        <v>31</v>
      </c>
      <c r="R1164" s="436">
        <v>20300</v>
      </c>
      <c r="S1164" s="436">
        <v>1816.66</v>
      </c>
      <c r="T1164" s="437">
        <f t="shared" si="216"/>
        <v>22116.66</v>
      </c>
      <c r="U1164" s="438">
        <v>588</v>
      </c>
      <c r="V1164" s="436">
        <v>-364.44</v>
      </c>
      <c r="W1164" s="439">
        <v>35.01</v>
      </c>
      <c r="X1164" s="440"/>
      <c r="Y1164" s="439">
        <f t="shared" si="217"/>
        <v>-399.45</v>
      </c>
      <c r="Z1164" s="441">
        <f t="shared" si="218"/>
        <v>-1.6478075803489315E-2</v>
      </c>
      <c r="AA1164" s="440">
        <v>-3662.01</v>
      </c>
      <c r="AB1164" s="439">
        <v>0</v>
      </c>
      <c r="AC1164" s="439"/>
      <c r="AD1164" s="439" t="s">
        <v>2854</v>
      </c>
      <c r="AE1164" s="442"/>
      <c r="AF1164" s="442">
        <v>0.12</v>
      </c>
      <c r="AG1164" s="439">
        <f t="shared" si="219"/>
        <v>0</v>
      </c>
      <c r="AH1164" s="439"/>
      <c r="AI1164" s="439">
        <f t="shared" si="220"/>
        <v>0</v>
      </c>
      <c r="AJ1164" s="431" t="s">
        <v>149</v>
      </c>
      <c r="AK1164" s="431"/>
      <c r="AL1164" s="438" t="s">
        <v>293</v>
      </c>
      <c r="AM1164" s="443">
        <f t="shared" si="221"/>
        <v>1</v>
      </c>
      <c r="AN1164" s="443">
        <f t="shared" si="222"/>
        <v>1</v>
      </c>
      <c r="AO1164" s="443"/>
      <c r="AP1164" s="443"/>
      <c r="AQ1164" s="443">
        <f t="shared" si="223"/>
        <v>1</v>
      </c>
      <c r="AR1164" s="444" t="str">
        <f>IF(A1164="","",VLOOKUP(A1164,'Base Sites'!A:B,2,FALSE))</f>
        <v>Valauto Cambrai</v>
      </c>
      <c r="AS1164" s="444" t="str">
        <f t="shared" si="224"/>
        <v>SKODA</v>
      </c>
      <c r="AT1164" s="443"/>
      <c r="AU1164" s="445" t="str">
        <f>IF(A1164="","",VLOOKUP(L1164,'Base Vendeurs'!A:B,2,FALSE))</f>
        <v>Valauto Cambrai</v>
      </c>
      <c r="AV1164" s="439">
        <f t="shared" si="225"/>
        <v>-364.44</v>
      </c>
      <c r="AW1164" s="441">
        <f t="shared" si="226"/>
        <v>-1.6478075803489315E-2</v>
      </c>
      <c r="AX1164" s="445" t="str">
        <f t="shared" si="227"/>
        <v>OUI</v>
      </c>
      <c r="AY1164" s="231">
        <f>+MargesVN[[#This Row],[Total COM]]+MargesVN[[#This Row],[EXT GIE]]+MargesVN[[#This Row],[Forfait immat]]</f>
        <v>0</v>
      </c>
    </row>
    <row r="1165" spans="1:51" s="231" customFormat="1" ht="11.25" customHeight="1" x14ac:dyDescent="0.25">
      <c r="A1165" s="401">
        <v>35</v>
      </c>
      <c r="B1165" s="401" t="s">
        <v>163</v>
      </c>
      <c r="C1165" s="401" t="s">
        <v>29</v>
      </c>
      <c r="D1165" s="402">
        <v>46147</v>
      </c>
      <c r="E1165" s="403">
        <v>46142</v>
      </c>
      <c r="F1165" s="404"/>
      <c r="G1165" s="404"/>
      <c r="H1165" s="404"/>
      <c r="I1165" s="404"/>
      <c r="J1165" s="404"/>
      <c r="K1165" s="404">
        <v>0</v>
      </c>
      <c r="L1165" s="401" t="s">
        <v>295</v>
      </c>
      <c r="M1165" s="401">
        <v>520242</v>
      </c>
      <c r="N1165" s="401">
        <v>242</v>
      </c>
      <c r="O1165" s="401" t="s">
        <v>3752</v>
      </c>
      <c r="P1165" s="405" t="s">
        <v>3753</v>
      </c>
      <c r="Q1165" s="401" t="s">
        <v>31</v>
      </c>
      <c r="R1165" s="406">
        <v>19991.669999999998</v>
      </c>
      <c r="S1165" s="406">
        <v>1083.33</v>
      </c>
      <c r="T1165" s="407">
        <f t="shared" si="216"/>
        <v>21075</v>
      </c>
      <c r="U1165" s="408">
        <v>593</v>
      </c>
      <c r="V1165" s="406">
        <v>-320.17</v>
      </c>
      <c r="W1165" s="409">
        <v>35</v>
      </c>
      <c r="X1165" s="410"/>
      <c r="Y1165" s="409">
        <f t="shared" si="217"/>
        <v>-355.17</v>
      </c>
      <c r="Z1165" s="411">
        <f t="shared" si="218"/>
        <v>-1.5191933570581259E-2</v>
      </c>
      <c r="AA1165" s="410">
        <v>-2318.25</v>
      </c>
      <c r="AB1165" s="409">
        <v>0</v>
      </c>
      <c r="AC1165" s="409"/>
      <c r="AD1165" s="409" t="s">
        <v>236</v>
      </c>
      <c r="AE1165" s="412"/>
      <c r="AF1165" s="412">
        <v>0.13</v>
      </c>
      <c r="AG1165" s="409">
        <f t="shared" si="219"/>
        <v>0</v>
      </c>
      <c r="AH1165" s="409"/>
      <c r="AI1165" s="409">
        <f t="shared" si="220"/>
        <v>0</v>
      </c>
      <c r="AJ1165" s="401" t="s">
        <v>149</v>
      </c>
      <c r="AK1165" s="401"/>
      <c r="AL1165" s="408">
        <v>50</v>
      </c>
      <c r="AM1165" s="413">
        <f t="shared" si="221"/>
        <v>1</v>
      </c>
      <c r="AN1165" s="413">
        <f t="shared" si="222"/>
        <v>1</v>
      </c>
      <c r="AO1165" s="413"/>
      <c r="AP1165" s="413"/>
      <c r="AQ1165" s="413">
        <f t="shared" si="223"/>
        <v>1</v>
      </c>
      <c r="AR1165" s="414" t="str">
        <f>IF(A1165="","",VLOOKUP(A1165,'Base Sites'!A:B,2,FALSE))</f>
        <v>Valauto Cambrai</v>
      </c>
      <c r="AS1165" s="414" t="str">
        <f t="shared" si="224"/>
        <v>SKODA</v>
      </c>
      <c r="AT1165" s="413"/>
      <c r="AU1165" s="415" t="str">
        <f>IF(A1165="","",VLOOKUP(L1165,'Base Vendeurs'!A:B,2,FALSE))</f>
        <v>Valauto Cambrai</v>
      </c>
      <c r="AV1165" s="409">
        <f t="shared" si="225"/>
        <v>-320.17</v>
      </c>
      <c r="AW1165" s="411">
        <f t="shared" si="226"/>
        <v>-1.5191933570581259E-2</v>
      </c>
      <c r="AX1165" s="415" t="str">
        <f t="shared" si="227"/>
        <v>OUI</v>
      </c>
      <c r="AY1165" s="231">
        <f>+MargesVN[[#This Row],[Total COM]]+MargesVN[[#This Row],[EXT GIE]]+MargesVN[[#This Row],[Forfait immat]]</f>
        <v>50</v>
      </c>
    </row>
    <row r="1166" spans="1:51" s="231" customFormat="1" ht="11.25" customHeight="1" x14ac:dyDescent="0.25">
      <c r="A1166" s="401">
        <v>45</v>
      </c>
      <c r="B1166" s="401" t="s">
        <v>163</v>
      </c>
      <c r="C1166" s="401" t="s">
        <v>29</v>
      </c>
      <c r="D1166" s="402">
        <v>46120</v>
      </c>
      <c r="E1166" s="403">
        <v>46120</v>
      </c>
      <c r="F1166" s="404"/>
      <c r="G1166" s="404"/>
      <c r="H1166" s="404"/>
      <c r="I1166" s="404"/>
      <c r="J1166" s="404"/>
      <c r="K1166" s="404"/>
      <c r="L1166" s="401" t="s">
        <v>1405</v>
      </c>
      <c r="M1166" s="401">
        <v>520271</v>
      </c>
      <c r="N1166" s="401">
        <v>271</v>
      </c>
      <c r="O1166" s="401" t="s">
        <v>2998</v>
      </c>
      <c r="P1166" s="405" t="s">
        <v>2999</v>
      </c>
      <c r="Q1166" s="401" t="s">
        <v>129</v>
      </c>
      <c r="R1166" s="406">
        <v>23191.67</v>
      </c>
      <c r="S1166" s="406">
        <v>1275</v>
      </c>
      <c r="T1166" s="407">
        <f t="shared" si="216"/>
        <v>24466.67</v>
      </c>
      <c r="U1166" s="408">
        <v>36</v>
      </c>
      <c r="V1166" s="406">
        <v>-56.990000000000009</v>
      </c>
      <c r="W1166" s="409">
        <v>35.01</v>
      </c>
      <c r="X1166" s="410"/>
      <c r="Y1166" s="409">
        <f t="shared" si="217"/>
        <v>-92</v>
      </c>
      <c r="Z1166" s="411">
        <f t="shared" si="218"/>
        <v>-2.3292912357913854E-3</v>
      </c>
      <c r="AA1166" s="410">
        <v>-416.67</v>
      </c>
      <c r="AB1166" s="409">
        <v>-3800</v>
      </c>
      <c r="AC1166" s="409"/>
      <c r="AD1166" s="409" t="s">
        <v>236</v>
      </c>
      <c r="AE1166" s="412"/>
      <c r="AF1166" s="412">
        <v>0.13</v>
      </c>
      <c r="AG1166" s="409">
        <f t="shared" si="219"/>
        <v>0</v>
      </c>
      <c r="AH1166" s="409"/>
      <c r="AI1166" s="409">
        <f t="shared" si="220"/>
        <v>0</v>
      </c>
      <c r="AJ1166" s="401" t="s">
        <v>149</v>
      </c>
      <c r="AK1166" s="401">
        <v>0</v>
      </c>
      <c r="AL1166" s="408" t="s">
        <v>293</v>
      </c>
      <c r="AM1166" s="413">
        <f t="shared" si="221"/>
        <v>1</v>
      </c>
      <c r="AN1166" s="413">
        <f t="shared" si="222"/>
        <v>1</v>
      </c>
      <c r="AO1166" s="413"/>
      <c r="AP1166" s="413"/>
      <c r="AQ1166" s="413">
        <f t="shared" si="223"/>
        <v>1</v>
      </c>
      <c r="AR1166" s="414" t="str">
        <f>IF(A1166="","",VLOOKUP(A1166,'Base Sites'!A:B,2,FALSE))</f>
        <v>Valauto Arras</v>
      </c>
      <c r="AS1166" s="414" t="str">
        <f t="shared" si="224"/>
        <v>SKODA</v>
      </c>
      <c r="AT1166" s="413"/>
      <c r="AU1166" s="415" t="str">
        <f>IF(A1166="","",VLOOKUP(L1166,'Base Vendeurs'!A:B,2,FALSE))</f>
        <v>Valauto Arras</v>
      </c>
      <c r="AV1166" s="409">
        <f t="shared" si="225"/>
        <v>-56.990000000000009</v>
      </c>
      <c r="AW1166" s="411">
        <f t="shared" si="226"/>
        <v>-2.3292912357913854E-3</v>
      </c>
      <c r="AX1166" s="415" t="str">
        <f t="shared" si="227"/>
        <v>OUI</v>
      </c>
      <c r="AY1166" s="231">
        <f>+MargesVN[[#This Row],[Total COM]]+MargesVN[[#This Row],[EXT GIE]]+MargesVN[[#This Row],[Forfait immat]]</f>
        <v>0</v>
      </c>
    </row>
    <row r="1167" spans="1:51" s="231" customFormat="1" ht="11.25" customHeight="1" x14ac:dyDescent="0.25">
      <c r="A1167" s="354">
        <v>35</v>
      </c>
      <c r="B1167" s="354" t="s">
        <v>163</v>
      </c>
      <c r="C1167" s="354" t="s">
        <v>29</v>
      </c>
      <c r="D1167" s="355">
        <v>46069</v>
      </c>
      <c r="E1167" s="356">
        <v>46069</v>
      </c>
      <c r="F1167" s="357"/>
      <c r="G1167" s="357"/>
      <c r="H1167" s="357"/>
      <c r="I1167" s="357"/>
      <c r="J1167" s="357"/>
      <c r="K1167" s="357"/>
      <c r="L1167" s="354" t="s">
        <v>252</v>
      </c>
      <c r="M1167" s="354">
        <v>520276</v>
      </c>
      <c r="N1167" s="354">
        <v>276</v>
      </c>
      <c r="O1167" s="354" t="s">
        <v>1620</v>
      </c>
      <c r="P1167" s="358" t="s">
        <v>1621</v>
      </c>
      <c r="Q1167" s="354" t="s">
        <v>79</v>
      </c>
      <c r="R1167" s="359">
        <v>42190.83</v>
      </c>
      <c r="S1167" s="359">
        <v>3566.65</v>
      </c>
      <c r="T1167" s="360">
        <f t="shared" si="216"/>
        <v>45757.48</v>
      </c>
      <c r="U1167" s="361">
        <v>194</v>
      </c>
      <c r="V1167" s="359">
        <v>2809.8599999999997</v>
      </c>
      <c r="W1167" s="362">
        <v>35.01</v>
      </c>
      <c r="X1167" s="363">
        <v>-2000</v>
      </c>
      <c r="Y1167" s="362">
        <f t="shared" si="217"/>
        <v>774.84999999999945</v>
      </c>
      <c r="Z1167" s="364">
        <f t="shared" si="218"/>
        <v>1.7698964191209823E-2</v>
      </c>
      <c r="AA1167" s="363">
        <v>-4829</v>
      </c>
      <c r="AB1167" s="362">
        <v>0</v>
      </c>
      <c r="AC1167" s="362"/>
      <c r="AD1167" s="362"/>
      <c r="AE1167" s="365">
        <v>0.13</v>
      </c>
      <c r="AF1167" s="365">
        <v>0.13</v>
      </c>
      <c r="AG1167" s="362">
        <f t="shared" si="219"/>
        <v>100.73049999999994</v>
      </c>
      <c r="AH1167" s="362"/>
      <c r="AI1167" s="362">
        <f t="shared" si="220"/>
        <v>100.73049999999994</v>
      </c>
      <c r="AJ1167" s="354" t="s">
        <v>164</v>
      </c>
      <c r="AK1167" s="354">
        <v>30</v>
      </c>
      <c r="AL1167" s="361">
        <v>50</v>
      </c>
      <c r="AM1167" s="366">
        <f t="shared" si="221"/>
        <v>1</v>
      </c>
      <c r="AN1167" s="366">
        <f t="shared" si="222"/>
        <v>1</v>
      </c>
      <c r="AO1167" s="366"/>
      <c r="AP1167" s="366"/>
      <c r="AQ1167" s="366">
        <f t="shared" si="223"/>
        <v>1</v>
      </c>
      <c r="AR1167" s="367" t="str">
        <f>IF(A1167="","",VLOOKUP(A1167,'Base Sites'!A:B,2,FALSE))</f>
        <v>Valauto Cambrai</v>
      </c>
      <c r="AS1167" s="367" t="str">
        <f t="shared" si="224"/>
        <v>SKODA</v>
      </c>
      <c r="AT1167" s="366"/>
      <c r="AU1167" s="368" t="str">
        <f>IF(A1167="","",VLOOKUP(L1167,'Base Vendeurs'!A:B,2,FALSE))</f>
        <v>Valauto Cambrai</v>
      </c>
      <c r="AV1167" s="362">
        <f t="shared" si="225"/>
        <v>2809.8599999999997</v>
      </c>
      <c r="AW1167" s="364">
        <f t="shared" si="226"/>
        <v>6.1407664932596799E-2</v>
      </c>
      <c r="AX1167" s="368" t="str">
        <f t="shared" si="227"/>
        <v>NON</v>
      </c>
      <c r="AY1167" s="231">
        <f>+MargesVN[[#This Row],[Total COM]]+MargesVN[[#This Row],[EXT GIE]]+MargesVN[[#This Row],[Forfait immat]]</f>
        <v>180.73049999999995</v>
      </c>
    </row>
    <row r="1168" spans="1:51" s="231" customFormat="1" ht="11.25" customHeight="1" x14ac:dyDescent="0.25">
      <c r="A1168" s="431">
        <v>45</v>
      </c>
      <c r="B1168" s="431" t="s">
        <v>163</v>
      </c>
      <c r="C1168" s="431" t="s">
        <v>29</v>
      </c>
      <c r="D1168" s="432">
        <v>46197</v>
      </c>
      <c r="E1168" s="433">
        <v>46185</v>
      </c>
      <c r="F1168" s="434"/>
      <c r="G1168" s="434"/>
      <c r="H1168" s="434"/>
      <c r="I1168" s="434" t="s">
        <v>165</v>
      </c>
      <c r="J1168" s="434" t="s">
        <v>165</v>
      </c>
      <c r="K1168" s="434">
        <v>239</v>
      </c>
      <c r="L1168" s="431" t="s">
        <v>2997</v>
      </c>
      <c r="M1168" s="431">
        <v>520288</v>
      </c>
      <c r="N1168" s="431">
        <v>288</v>
      </c>
      <c r="O1168" s="431" t="s">
        <v>4477</v>
      </c>
      <c r="P1168" s="435" t="s">
        <v>4478</v>
      </c>
      <c r="Q1168" s="431" t="s">
        <v>178</v>
      </c>
      <c r="R1168" s="436">
        <v>40900</v>
      </c>
      <c r="S1168" s="436">
        <v>2758.34</v>
      </c>
      <c r="T1168" s="437">
        <f t="shared" si="216"/>
        <v>43658.34</v>
      </c>
      <c r="U1168" s="438">
        <v>62</v>
      </c>
      <c r="V1168" s="436">
        <v>1755.43</v>
      </c>
      <c r="W1168" s="439">
        <v>35.01</v>
      </c>
      <c r="X1168" s="440"/>
      <c r="Y1168" s="439">
        <f t="shared" si="217"/>
        <v>1720.42</v>
      </c>
      <c r="Z1168" s="441">
        <f t="shared" si="218"/>
        <v>4.0208354234265442E-2</v>
      </c>
      <c r="AA1168" s="440">
        <v>0</v>
      </c>
      <c r="AB1168" s="439">
        <v>-4800</v>
      </c>
      <c r="AC1168" s="439"/>
      <c r="AD1168" s="439" t="s">
        <v>5150</v>
      </c>
      <c r="AE1168" s="442">
        <v>0.12</v>
      </c>
      <c r="AF1168" s="442">
        <v>0.12</v>
      </c>
      <c r="AG1168" s="439">
        <f t="shared" si="219"/>
        <v>206.4504</v>
      </c>
      <c r="AH1168" s="439"/>
      <c r="AI1168" s="439">
        <f t="shared" si="220"/>
        <v>206.4504</v>
      </c>
      <c r="AJ1168" s="431" t="s">
        <v>164</v>
      </c>
      <c r="AK1168" s="431">
        <v>0</v>
      </c>
      <c r="AL1168" s="438">
        <v>50</v>
      </c>
      <c r="AM1168" s="443">
        <f t="shared" si="221"/>
        <v>1</v>
      </c>
      <c r="AN1168" s="443">
        <f t="shared" si="222"/>
        <v>1</v>
      </c>
      <c r="AO1168" s="443"/>
      <c r="AP1168" s="443"/>
      <c r="AQ1168" s="443">
        <f t="shared" si="223"/>
        <v>1</v>
      </c>
      <c r="AR1168" s="444" t="str">
        <f>IF(A1168="","",VLOOKUP(A1168,'Base Sites'!A:B,2,FALSE))</f>
        <v>Valauto Arras</v>
      </c>
      <c r="AS1168" s="444" t="str">
        <f t="shared" si="224"/>
        <v>SKODA</v>
      </c>
      <c r="AT1168" s="443"/>
      <c r="AU1168" s="445" t="str">
        <f>IF(A1168="","",VLOOKUP(L1168,'Base Vendeurs'!A:B,2,FALSE))</f>
        <v>Valauto Arras</v>
      </c>
      <c r="AV1168" s="439">
        <f t="shared" si="225"/>
        <v>1755.43</v>
      </c>
      <c r="AW1168" s="441">
        <f t="shared" si="226"/>
        <v>4.0208354234265442E-2</v>
      </c>
      <c r="AX1168" s="445" t="str">
        <f t="shared" si="227"/>
        <v>NON</v>
      </c>
      <c r="AY1168" s="231">
        <f>+MargesVN[[#This Row],[Total COM]]+MargesVN[[#This Row],[EXT GIE]]+MargesVN[[#This Row],[Forfait immat]]</f>
        <v>256.4504</v>
      </c>
    </row>
    <row r="1169" spans="1:51" s="231" customFormat="1" ht="11.25" customHeight="1" x14ac:dyDescent="0.25">
      <c r="A1169" s="319">
        <v>35</v>
      </c>
      <c r="B1169" s="319" t="s">
        <v>183</v>
      </c>
      <c r="C1169" s="319" t="s">
        <v>29</v>
      </c>
      <c r="D1169" s="320">
        <v>46104</v>
      </c>
      <c r="E1169" s="321">
        <v>46105</v>
      </c>
      <c r="F1169" s="322"/>
      <c r="G1169" s="322"/>
      <c r="H1169" s="322"/>
      <c r="I1169" s="322" t="s">
        <v>165</v>
      </c>
      <c r="J1169" s="322"/>
      <c r="K1169" s="322">
        <v>-274.42</v>
      </c>
      <c r="L1169" s="319" t="s">
        <v>658</v>
      </c>
      <c r="M1169" s="319">
        <v>520316</v>
      </c>
      <c r="N1169" s="319">
        <v>316</v>
      </c>
      <c r="O1169" s="319" t="s">
        <v>2210</v>
      </c>
      <c r="P1169" s="323" t="s">
        <v>2211</v>
      </c>
      <c r="Q1169" s="319" t="s">
        <v>129</v>
      </c>
      <c r="R1169" s="324">
        <v>23191.67</v>
      </c>
      <c r="S1169" s="324">
        <v>1808.33</v>
      </c>
      <c r="T1169" s="325">
        <f t="shared" si="216"/>
        <v>25000</v>
      </c>
      <c r="U1169" s="326">
        <v>181</v>
      </c>
      <c r="V1169" s="324">
        <v>126.67</v>
      </c>
      <c r="W1169" s="327">
        <v>35</v>
      </c>
      <c r="X1169" s="328"/>
      <c r="Y1169" s="327">
        <f t="shared" si="217"/>
        <v>91.67</v>
      </c>
      <c r="Z1169" s="329">
        <f t="shared" si="218"/>
        <v>5.0667999999999998E-3</v>
      </c>
      <c r="AA1169" s="328">
        <v>0</v>
      </c>
      <c r="AB1169" s="327">
        <v>-3800</v>
      </c>
      <c r="AC1169" s="327"/>
      <c r="AD1169" s="327" t="s">
        <v>2849</v>
      </c>
      <c r="AE1169" s="330">
        <v>0.13</v>
      </c>
      <c r="AF1169" s="330">
        <v>0.13</v>
      </c>
      <c r="AG1169" s="327">
        <f t="shared" si="219"/>
        <v>11.917100000000001</v>
      </c>
      <c r="AH1169" s="327"/>
      <c r="AI1169" s="327">
        <f t="shared" si="220"/>
        <v>11.917100000000001</v>
      </c>
      <c r="AJ1169" s="319" t="s">
        <v>149</v>
      </c>
      <c r="AK1169" s="319">
        <v>30</v>
      </c>
      <c r="AL1169" s="326"/>
      <c r="AM1169" s="331">
        <f t="shared" si="221"/>
        <v>0</v>
      </c>
      <c r="AN1169" s="331">
        <f t="shared" si="222"/>
        <v>1</v>
      </c>
      <c r="AO1169" s="331"/>
      <c r="AP1169" s="331"/>
      <c r="AQ1169" s="331">
        <f t="shared" si="223"/>
        <v>0</v>
      </c>
      <c r="AR1169" s="332" t="str">
        <f>IF(A1169="","",VLOOKUP(A1169,'Base Sites'!A:B,2,FALSE))</f>
        <v>Valauto Cambrai</v>
      </c>
      <c r="AS1169" s="332" t="str">
        <f t="shared" si="224"/>
        <v>SKODA</v>
      </c>
      <c r="AT1169" s="331"/>
      <c r="AU1169" s="333" t="str">
        <f>IF(A1169="","",VLOOKUP(L1169,'Base Vendeurs'!A:B,2,FALSE))</f>
        <v>Valauto Cambrai</v>
      </c>
      <c r="AV1169" s="327">
        <f t="shared" si="225"/>
        <v>126.67</v>
      </c>
      <c r="AW1169" s="329">
        <f t="shared" si="226"/>
        <v>5.0667999999999998E-3</v>
      </c>
      <c r="AX1169" s="333" t="str">
        <f t="shared" si="227"/>
        <v>NON</v>
      </c>
      <c r="AY1169" s="231">
        <f>+MargesVN[[#This Row],[Total COM]]+MargesVN[[#This Row],[EXT GIE]]+MargesVN[[#This Row],[Forfait immat]]</f>
        <v>41.917100000000005</v>
      </c>
    </row>
    <row r="1170" spans="1:51" s="231" customFormat="1" ht="11.25" customHeight="1" x14ac:dyDescent="0.25">
      <c r="A1170" s="401">
        <v>35</v>
      </c>
      <c r="B1170" s="401" t="s">
        <v>163</v>
      </c>
      <c r="C1170" s="401" t="s">
        <v>29</v>
      </c>
      <c r="D1170" s="402">
        <v>46147</v>
      </c>
      <c r="E1170" s="403">
        <v>46147</v>
      </c>
      <c r="F1170" s="404"/>
      <c r="G1170" s="404"/>
      <c r="H1170" s="404"/>
      <c r="I1170" s="404"/>
      <c r="J1170" s="404"/>
      <c r="K1170" s="404">
        <v>0</v>
      </c>
      <c r="L1170" s="401" t="s">
        <v>252</v>
      </c>
      <c r="M1170" s="401">
        <v>520318</v>
      </c>
      <c r="N1170" s="401">
        <v>318</v>
      </c>
      <c r="O1170" s="401" t="s">
        <v>3761</v>
      </c>
      <c r="P1170" s="405" t="s">
        <v>3762</v>
      </c>
      <c r="Q1170" s="401" t="s">
        <v>129</v>
      </c>
      <c r="R1170" s="406">
        <v>23191.67</v>
      </c>
      <c r="S1170" s="406">
        <v>1525</v>
      </c>
      <c r="T1170" s="407">
        <f t="shared" si="216"/>
        <v>24716.67</v>
      </c>
      <c r="U1170" s="408">
        <v>210</v>
      </c>
      <c r="V1170" s="406">
        <v>667.46</v>
      </c>
      <c r="W1170" s="409">
        <v>35.01</v>
      </c>
      <c r="X1170" s="410"/>
      <c r="Y1170" s="409">
        <f t="shared" si="217"/>
        <v>632.45000000000005</v>
      </c>
      <c r="Z1170" s="411">
        <f t="shared" si="218"/>
        <v>2.7004446796433341E-2</v>
      </c>
      <c r="AA1170" s="410">
        <v>-4216</v>
      </c>
      <c r="AB1170" s="409">
        <v>0</v>
      </c>
      <c r="AC1170" s="409"/>
      <c r="AD1170" s="409"/>
      <c r="AE1170" s="412">
        <v>0.12</v>
      </c>
      <c r="AF1170" s="412">
        <v>0.13</v>
      </c>
      <c r="AG1170" s="409">
        <f t="shared" si="219"/>
        <v>75.894000000000005</v>
      </c>
      <c r="AH1170" s="409"/>
      <c r="AI1170" s="409">
        <f t="shared" si="220"/>
        <v>75.894000000000005</v>
      </c>
      <c r="AJ1170" s="401" t="s">
        <v>164</v>
      </c>
      <c r="AK1170" s="401"/>
      <c r="AL1170" s="408">
        <v>50</v>
      </c>
      <c r="AM1170" s="413">
        <f t="shared" si="221"/>
        <v>1</v>
      </c>
      <c r="AN1170" s="413">
        <f t="shared" si="222"/>
        <v>1</v>
      </c>
      <c r="AO1170" s="413"/>
      <c r="AP1170" s="413"/>
      <c r="AQ1170" s="413">
        <f t="shared" si="223"/>
        <v>1</v>
      </c>
      <c r="AR1170" s="414" t="str">
        <f>IF(A1170="","",VLOOKUP(A1170,'Base Sites'!A:B,2,FALSE))</f>
        <v>Valauto Cambrai</v>
      </c>
      <c r="AS1170" s="414" t="str">
        <f t="shared" si="224"/>
        <v>SKODA</v>
      </c>
      <c r="AT1170" s="413"/>
      <c r="AU1170" s="415" t="str">
        <f>IF(A1170="","",VLOOKUP(L1170,'Base Vendeurs'!A:B,2,FALSE))</f>
        <v>Valauto Cambrai</v>
      </c>
      <c r="AV1170" s="409">
        <f t="shared" si="225"/>
        <v>667.46</v>
      </c>
      <c r="AW1170" s="411">
        <f t="shared" si="226"/>
        <v>2.7004446796433341E-2</v>
      </c>
      <c r="AX1170" s="415" t="str">
        <f t="shared" si="227"/>
        <v>NON</v>
      </c>
      <c r="AY1170" s="231">
        <f>+MargesVN[[#This Row],[Total COM]]+MargesVN[[#This Row],[EXT GIE]]+MargesVN[[#This Row],[Forfait immat]]</f>
        <v>125.89400000000001</v>
      </c>
    </row>
    <row r="1171" spans="1:51" s="231" customFormat="1" ht="11.25" customHeight="1" x14ac:dyDescent="0.25">
      <c r="A1171" s="259">
        <v>35</v>
      </c>
      <c r="B1171" s="259" t="s">
        <v>183</v>
      </c>
      <c r="C1171" s="259" t="s">
        <v>29</v>
      </c>
      <c r="D1171" s="150">
        <v>46029</v>
      </c>
      <c r="E1171" s="260">
        <v>46023</v>
      </c>
      <c r="F1171" s="151"/>
      <c r="G1171" s="151"/>
      <c r="H1171" s="151"/>
      <c r="I1171" s="151" t="s">
        <v>165</v>
      </c>
      <c r="J1171" s="151"/>
      <c r="K1171" s="151">
        <v>5457</v>
      </c>
      <c r="L1171" s="259" t="s">
        <v>33</v>
      </c>
      <c r="M1171" s="259">
        <v>520323</v>
      </c>
      <c r="N1171" s="259">
        <v>323</v>
      </c>
      <c r="O1171" s="259" t="s">
        <v>579</v>
      </c>
      <c r="P1171" s="261" t="s">
        <v>65</v>
      </c>
      <c r="Q1171" s="259" t="s">
        <v>85</v>
      </c>
      <c r="R1171" s="152">
        <v>38966</v>
      </c>
      <c r="S1171" s="152">
        <v>625</v>
      </c>
      <c r="T1171" s="153">
        <f t="shared" si="216"/>
        <v>39591</v>
      </c>
      <c r="U1171" s="154">
        <v>54</v>
      </c>
      <c r="V1171" s="152">
        <v>856.98</v>
      </c>
      <c r="W1171" s="262">
        <v>65.67</v>
      </c>
      <c r="X1171" s="155"/>
      <c r="Y1171" s="262">
        <f t="shared" si="217"/>
        <v>791.31000000000006</v>
      </c>
      <c r="Z1171" s="156">
        <f t="shared" si="218"/>
        <v>2.1645828597408504E-2</v>
      </c>
      <c r="AA1171" s="155">
        <v>0</v>
      </c>
      <c r="AB1171" s="262">
        <v>0</v>
      </c>
      <c r="AC1171" s="262"/>
      <c r="AD1171" s="262" t="s">
        <v>446</v>
      </c>
      <c r="AE1171" s="157"/>
      <c r="AF1171" s="157">
        <v>0</v>
      </c>
      <c r="AG1171" s="262">
        <f t="shared" si="219"/>
        <v>0</v>
      </c>
      <c r="AH1171" s="262"/>
      <c r="AI1171" s="262">
        <f t="shared" si="220"/>
        <v>0</v>
      </c>
      <c r="AJ1171" s="259" t="s">
        <v>149</v>
      </c>
      <c r="AK1171" s="259">
        <v>0</v>
      </c>
      <c r="AL1171" s="154">
        <v>0</v>
      </c>
      <c r="AM1171" s="263">
        <f t="shared" si="221"/>
        <v>0</v>
      </c>
      <c r="AN1171" s="263">
        <f t="shared" si="222"/>
        <v>1</v>
      </c>
      <c r="AO1171" s="263"/>
      <c r="AP1171" s="263"/>
      <c r="AQ1171" s="263">
        <f t="shared" si="223"/>
        <v>0</v>
      </c>
      <c r="AR1171" s="158" t="str">
        <f>IF(A1171="","",VLOOKUP(A1171,'Base Sites'!A:B,2,FALSE))</f>
        <v>Valauto Cambrai</v>
      </c>
      <c r="AS1171" s="158" t="str">
        <f t="shared" si="224"/>
        <v>SKODA</v>
      </c>
      <c r="AT1171" s="263"/>
      <c r="AU1171" s="264" t="str">
        <f>IF(A1171="","",VLOOKUP(L1171,'Base Vendeurs'!A:B,2,FALSE))</f>
        <v>Sociétés NORD</v>
      </c>
      <c r="AV1171" s="251">
        <f t="shared" si="225"/>
        <v>856.98</v>
      </c>
      <c r="AW1171" s="156">
        <f t="shared" si="226"/>
        <v>2.1645828597408504E-2</v>
      </c>
      <c r="AX1171" s="237" t="str">
        <f t="shared" si="227"/>
        <v>NON</v>
      </c>
      <c r="AY1171" s="231">
        <f>+MargesVN[[#This Row],[Total COM]]+MargesVN[[#This Row],[EXT GIE]]+MargesVN[[#This Row],[Forfait immat]]</f>
        <v>0</v>
      </c>
    </row>
    <row r="1172" spans="1:51" s="231" customFormat="1" ht="11.25" customHeight="1" x14ac:dyDescent="0.25">
      <c r="A1172" s="319">
        <v>35</v>
      </c>
      <c r="B1172" s="319" t="s">
        <v>183</v>
      </c>
      <c r="C1172" s="319" t="s">
        <v>29</v>
      </c>
      <c r="D1172" s="320">
        <v>46111</v>
      </c>
      <c r="E1172" s="321">
        <v>46111</v>
      </c>
      <c r="F1172" s="322"/>
      <c r="G1172" s="322"/>
      <c r="H1172" s="322"/>
      <c r="I1172" s="322" t="s">
        <v>165</v>
      </c>
      <c r="J1172" s="322"/>
      <c r="K1172" s="322">
        <v>72737.14</v>
      </c>
      <c r="L1172" s="319" t="s">
        <v>356</v>
      </c>
      <c r="M1172" s="319">
        <v>520330</v>
      </c>
      <c r="N1172" s="319">
        <v>330</v>
      </c>
      <c r="O1172" s="319" t="s">
        <v>2219</v>
      </c>
      <c r="P1172" s="323" t="s">
        <v>1070</v>
      </c>
      <c r="Q1172" s="319" t="s">
        <v>129</v>
      </c>
      <c r="R1172" s="324">
        <v>29675</v>
      </c>
      <c r="S1172" s="324">
        <v>583.33000000000004</v>
      </c>
      <c r="T1172" s="325">
        <f t="shared" si="216"/>
        <v>30258.33</v>
      </c>
      <c r="U1172" s="326">
        <v>156</v>
      </c>
      <c r="V1172" s="324">
        <v>942.77</v>
      </c>
      <c r="W1172" s="327">
        <v>35.01</v>
      </c>
      <c r="X1172" s="328"/>
      <c r="Y1172" s="327">
        <f t="shared" si="217"/>
        <v>907.76</v>
      </c>
      <c r="Z1172" s="329">
        <f t="shared" si="218"/>
        <v>3.1157370548870342E-2</v>
      </c>
      <c r="AA1172" s="328">
        <v>-5143.92</v>
      </c>
      <c r="AB1172" s="327">
        <v>0</v>
      </c>
      <c r="AC1172" s="327"/>
      <c r="AD1172" s="327" t="s">
        <v>2850</v>
      </c>
      <c r="AE1172" s="330">
        <v>0.13</v>
      </c>
      <c r="AF1172" s="330">
        <v>0.13</v>
      </c>
      <c r="AG1172" s="327">
        <f t="shared" si="219"/>
        <v>118.00880000000001</v>
      </c>
      <c r="AH1172" s="327"/>
      <c r="AI1172" s="327">
        <f t="shared" si="220"/>
        <v>118.00880000000001</v>
      </c>
      <c r="AJ1172" s="319" t="s">
        <v>164</v>
      </c>
      <c r="AK1172" s="319">
        <v>0</v>
      </c>
      <c r="AL1172" s="326">
        <v>20</v>
      </c>
      <c r="AM1172" s="331">
        <f t="shared" si="221"/>
        <v>1</v>
      </c>
      <c r="AN1172" s="331">
        <f t="shared" si="222"/>
        <v>1</v>
      </c>
      <c r="AO1172" s="331"/>
      <c r="AP1172" s="331"/>
      <c r="AQ1172" s="331">
        <f t="shared" si="223"/>
        <v>1</v>
      </c>
      <c r="AR1172" s="332" t="str">
        <f>IF(A1172="","",VLOOKUP(A1172,'Base Sites'!A:B,2,FALSE))</f>
        <v>Valauto Cambrai</v>
      </c>
      <c r="AS1172" s="332" t="str">
        <f t="shared" si="224"/>
        <v>SKODA</v>
      </c>
      <c r="AT1172" s="331"/>
      <c r="AU1172" s="333" t="str">
        <f>IF(A1172="","",VLOOKUP(L1172,'Base Vendeurs'!A:B,2,FALSE))</f>
        <v>Sociétés EST</v>
      </c>
      <c r="AV1172" s="327">
        <f t="shared" si="225"/>
        <v>942.77</v>
      </c>
      <c r="AW1172" s="329">
        <f t="shared" si="226"/>
        <v>3.1157370548870342E-2</v>
      </c>
      <c r="AX1172" s="333" t="str">
        <f t="shared" si="227"/>
        <v>NON</v>
      </c>
      <c r="AY1172" s="231">
        <f>+MargesVN[[#This Row],[Total COM]]+MargesVN[[#This Row],[EXT GIE]]+MargesVN[[#This Row],[Forfait immat]]</f>
        <v>138.00880000000001</v>
      </c>
    </row>
    <row r="1173" spans="1:51" s="231" customFormat="1" ht="11.25" customHeight="1" x14ac:dyDescent="0.25">
      <c r="A1173" s="319">
        <v>35</v>
      </c>
      <c r="B1173" s="319" t="s">
        <v>163</v>
      </c>
      <c r="C1173" s="319" t="s">
        <v>29</v>
      </c>
      <c r="D1173" s="320">
        <v>46091</v>
      </c>
      <c r="E1173" s="321">
        <v>46091</v>
      </c>
      <c r="F1173" s="322"/>
      <c r="G1173" s="322"/>
      <c r="H1173" s="322"/>
      <c r="I1173" s="322"/>
      <c r="J1173" s="322"/>
      <c r="K1173" s="322">
        <v>0</v>
      </c>
      <c r="L1173" s="319" t="s">
        <v>252</v>
      </c>
      <c r="M1173" s="319">
        <v>520333</v>
      </c>
      <c r="N1173" s="319">
        <v>333</v>
      </c>
      <c r="O1173" s="319" t="s">
        <v>2182</v>
      </c>
      <c r="P1173" s="323" t="s">
        <v>2183</v>
      </c>
      <c r="Q1173" s="319" t="s">
        <v>31</v>
      </c>
      <c r="R1173" s="324">
        <v>23941.67</v>
      </c>
      <c r="S1173" s="324">
        <v>0</v>
      </c>
      <c r="T1173" s="325">
        <f t="shared" si="216"/>
        <v>23941.67</v>
      </c>
      <c r="U1173" s="326">
        <v>123</v>
      </c>
      <c r="V1173" s="324">
        <v>1010.26</v>
      </c>
      <c r="W1173" s="327">
        <v>35.01</v>
      </c>
      <c r="X1173" s="328"/>
      <c r="Y1173" s="327">
        <f t="shared" si="217"/>
        <v>975.25</v>
      </c>
      <c r="Z1173" s="329">
        <f t="shared" si="218"/>
        <v>4.2196722283783884E-2</v>
      </c>
      <c r="AA1173" s="328">
        <v>0</v>
      </c>
      <c r="AB1173" s="327">
        <v>-2550</v>
      </c>
      <c r="AC1173" s="327"/>
      <c r="AD1173" s="327"/>
      <c r="AE1173" s="330">
        <v>0.13</v>
      </c>
      <c r="AF1173" s="330">
        <v>0.13</v>
      </c>
      <c r="AG1173" s="327">
        <f t="shared" si="219"/>
        <v>126.7825</v>
      </c>
      <c r="AH1173" s="327"/>
      <c r="AI1173" s="327">
        <f t="shared" si="220"/>
        <v>126.7825</v>
      </c>
      <c r="AJ1173" s="319" t="s">
        <v>164</v>
      </c>
      <c r="AK1173" s="319">
        <v>0</v>
      </c>
      <c r="AL1173" s="326">
        <v>50</v>
      </c>
      <c r="AM1173" s="331">
        <f t="shared" si="221"/>
        <v>1</v>
      </c>
      <c r="AN1173" s="331">
        <f t="shared" si="222"/>
        <v>1</v>
      </c>
      <c r="AO1173" s="331"/>
      <c r="AP1173" s="331"/>
      <c r="AQ1173" s="331">
        <f t="shared" si="223"/>
        <v>1</v>
      </c>
      <c r="AR1173" s="332" t="str">
        <f>IF(A1173="","",VLOOKUP(A1173,'Base Sites'!A:B,2,FALSE))</f>
        <v>Valauto Cambrai</v>
      </c>
      <c r="AS1173" s="332" t="str">
        <f t="shared" si="224"/>
        <v>SKODA</v>
      </c>
      <c r="AT1173" s="331"/>
      <c r="AU1173" s="333" t="str">
        <f>IF(A1173="","",VLOOKUP(L1173,'Base Vendeurs'!A:B,2,FALSE))</f>
        <v>Valauto Cambrai</v>
      </c>
      <c r="AV1173" s="327">
        <f t="shared" si="225"/>
        <v>1010.26</v>
      </c>
      <c r="AW1173" s="329">
        <f t="shared" si="226"/>
        <v>4.2196722283783884E-2</v>
      </c>
      <c r="AX1173" s="333" t="str">
        <f t="shared" si="227"/>
        <v>NON</v>
      </c>
      <c r="AY1173" s="231">
        <f>+MargesVN[[#This Row],[Total COM]]+MargesVN[[#This Row],[EXT GIE]]+MargesVN[[#This Row],[Forfait immat]]</f>
        <v>176.7825</v>
      </c>
    </row>
    <row r="1174" spans="1:51" s="231" customFormat="1" ht="11.25" customHeight="1" x14ac:dyDescent="0.25">
      <c r="A1174" s="319">
        <v>35</v>
      </c>
      <c r="B1174" s="319" t="s">
        <v>163</v>
      </c>
      <c r="C1174" s="319" t="s">
        <v>29</v>
      </c>
      <c r="D1174" s="320">
        <v>46084</v>
      </c>
      <c r="E1174" s="321">
        <v>46084</v>
      </c>
      <c r="F1174" s="322"/>
      <c r="G1174" s="322"/>
      <c r="H1174" s="322"/>
      <c r="I1174" s="322"/>
      <c r="J1174" s="322"/>
      <c r="K1174" s="322">
        <v>0</v>
      </c>
      <c r="L1174" s="319" t="s">
        <v>295</v>
      </c>
      <c r="M1174" s="319">
        <v>520334</v>
      </c>
      <c r="N1174" s="319">
        <v>334</v>
      </c>
      <c r="O1174" s="319" t="s">
        <v>2135</v>
      </c>
      <c r="P1174" s="323" t="s">
        <v>2136</v>
      </c>
      <c r="Q1174" s="319" t="s">
        <v>31</v>
      </c>
      <c r="R1174" s="324">
        <v>25125</v>
      </c>
      <c r="S1174" s="324">
        <v>0</v>
      </c>
      <c r="T1174" s="325">
        <f t="shared" si="216"/>
        <v>25125</v>
      </c>
      <c r="U1174" s="326">
        <v>116</v>
      </c>
      <c r="V1174" s="324">
        <v>540.62</v>
      </c>
      <c r="W1174" s="327">
        <v>35</v>
      </c>
      <c r="X1174" s="328"/>
      <c r="Y1174" s="327">
        <f t="shared" si="217"/>
        <v>505.62</v>
      </c>
      <c r="Z1174" s="329">
        <f t="shared" si="218"/>
        <v>2.1517213930348261E-2</v>
      </c>
      <c r="AA1174" s="328">
        <v>0</v>
      </c>
      <c r="AB1174" s="327">
        <v>-2550</v>
      </c>
      <c r="AC1174" s="327"/>
      <c r="AD1174" s="327"/>
      <c r="AE1174" s="330">
        <v>0.13</v>
      </c>
      <c r="AF1174" s="330">
        <v>0.13</v>
      </c>
      <c r="AG1174" s="327">
        <f t="shared" si="219"/>
        <v>65.73060000000001</v>
      </c>
      <c r="AH1174" s="327"/>
      <c r="AI1174" s="327">
        <f t="shared" si="220"/>
        <v>65.73060000000001</v>
      </c>
      <c r="AJ1174" s="319" t="s">
        <v>149</v>
      </c>
      <c r="AK1174" s="319">
        <v>0</v>
      </c>
      <c r="AL1174" s="326"/>
      <c r="AM1174" s="331">
        <f t="shared" si="221"/>
        <v>0</v>
      </c>
      <c r="AN1174" s="331">
        <f t="shared" si="222"/>
        <v>1</v>
      </c>
      <c r="AO1174" s="331"/>
      <c r="AP1174" s="331"/>
      <c r="AQ1174" s="331">
        <f t="shared" si="223"/>
        <v>0</v>
      </c>
      <c r="AR1174" s="332" t="str">
        <f>IF(A1174="","",VLOOKUP(A1174,'Base Sites'!A:B,2,FALSE))</f>
        <v>Valauto Cambrai</v>
      </c>
      <c r="AS1174" s="332" t="str">
        <f t="shared" si="224"/>
        <v>SKODA</v>
      </c>
      <c r="AT1174" s="331"/>
      <c r="AU1174" s="333" t="str">
        <f>IF(A1174="","",VLOOKUP(L1174,'Base Vendeurs'!A:B,2,FALSE))</f>
        <v>Valauto Cambrai</v>
      </c>
      <c r="AV1174" s="327">
        <f t="shared" si="225"/>
        <v>540.62</v>
      </c>
      <c r="AW1174" s="329">
        <f t="shared" si="226"/>
        <v>2.1517213930348261E-2</v>
      </c>
      <c r="AX1174" s="333" t="str">
        <f t="shared" si="227"/>
        <v>NON</v>
      </c>
      <c r="AY1174" s="231">
        <f>+MargesVN[[#This Row],[Total COM]]+MargesVN[[#This Row],[EXT GIE]]+MargesVN[[#This Row],[Forfait immat]]</f>
        <v>65.73060000000001</v>
      </c>
    </row>
    <row r="1175" spans="1:51" s="231" customFormat="1" ht="11.25" customHeight="1" x14ac:dyDescent="0.25">
      <c r="A1175" s="319">
        <v>35</v>
      </c>
      <c r="B1175" s="319" t="s">
        <v>163</v>
      </c>
      <c r="C1175" s="319" t="s">
        <v>27</v>
      </c>
      <c r="D1175" s="320">
        <v>46104</v>
      </c>
      <c r="E1175" s="321">
        <v>46105</v>
      </c>
      <c r="F1175" s="322"/>
      <c r="G1175" s="322"/>
      <c r="H1175" s="322"/>
      <c r="I1175" s="322"/>
      <c r="J1175" s="322"/>
      <c r="K1175" s="322"/>
      <c r="L1175" s="319" t="s">
        <v>252</v>
      </c>
      <c r="M1175" s="319">
        <v>520371</v>
      </c>
      <c r="N1175" s="319">
        <v>371</v>
      </c>
      <c r="O1175" s="319" t="s">
        <v>2309</v>
      </c>
      <c r="P1175" s="323" t="s">
        <v>2310</v>
      </c>
      <c r="Q1175" s="319" t="s">
        <v>40</v>
      </c>
      <c r="R1175" s="324">
        <v>20575.830000000002</v>
      </c>
      <c r="S1175" s="324">
        <v>0</v>
      </c>
      <c r="T1175" s="325">
        <f t="shared" si="216"/>
        <v>20575.830000000002</v>
      </c>
      <c r="U1175" s="326">
        <v>13</v>
      </c>
      <c r="V1175" s="324">
        <v>262.82</v>
      </c>
      <c r="W1175" s="327">
        <v>36</v>
      </c>
      <c r="X1175" s="328"/>
      <c r="Y1175" s="327">
        <f t="shared" si="217"/>
        <v>226.82</v>
      </c>
      <c r="Z1175" s="329">
        <f t="shared" si="218"/>
        <v>1.277323928123434E-2</v>
      </c>
      <c r="AA1175" s="328">
        <v>0</v>
      </c>
      <c r="AB1175" s="327">
        <v>-2725</v>
      </c>
      <c r="AC1175" s="327"/>
      <c r="AD1175" s="327"/>
      <c r="AE1175" s="330">
        <v>7.0000000000000007E-2</v>
      </c>
      <c r="AF1175" s="330">
        <v>7.0000000000000007E-2</v>
      </c>
      <c r="AG1175" s="327">
        <f t="shared" si="219"/>
        <v>15.877400000000002</v>
      </c>
      <c r="AH1175" s="327"/>
      <c r="AI1175" s="327">
        <f t="shared" si="220"/>
        <v>15.877400000000002</v>
      </c>
      <c r="AJ1175" s="319" t="s">
        <v>164</v>
      </c>
      <c r="AK1175" s="319">
        <v>0</v>
      </c>
      <c r="AL1175" s="326"/>
      <c r="AM1175" s="331">
        <f t="shared" si="221"/>
        <v>0</v>
      </c>
      <c r="AN1175" s="331">
        <f t="shared" si="222"/>
        <v>1</v>
      </c>
      <c r="AO1175" s="331"/>
      <c r="AP1175" s="331"/>
      <c r="AQ1175" s="331">
        <f t="shared" si="223"/>
        <v>0</v>
      </c>
      <c r="AR1175" s="332" t="str">
        <f>IF(A1175="","",VLOOKUP(A1175,'Base Sites'!A:B,2,FALSE))</f>
        <v>Valauto Cambrai</v>
      </c>
      <c r="AS1175" s="332" t="str">
        <f t="shared" si="224"/>
        <v>SEAT</v>
      </c>
      <c r="AT1175" s="331"/>
      <c r="AU1175" s="333" t="str">
        <f>IF(A1175="","",VLOOKUP(L1175,'Base Vendeurs'!A:B,2,FALSE))</f>
        <v>Valauto Cambrai</v>
      </c>
      <c r="AV1175" s="327">
        <f t="shared" si="225"/>
        <v>262.82</v>
      </c>
      <c r="AW1175" s="329">
        <f t="shared" si="226"/>
        <v>1.277323928123434E-2</v>
      </c>
      <c r="AX1175" s="333" t="str">
        <f t="shared" si="227"/>
        <v>NON</v>
      </c>
      <c r="AY1175" s="231">
        <f>+MargesVN[[#This Row],[Total COM]]+MargesVN[[#This Row],[EXT GIE]]+MargesVN[[#This Row],[Forfait immat]]</f>
        <v>15.877400000000002</v>
      </c>
    </row>
    <row r="1176" spans="1:51" s="231" customFormat="1" ht="11.25" customHeight="1" x14ac:dyDescent="0.25">
      <c r="A1176" s="45">
        <v>35</v>
      </c>
      <c r="B1176" s="45" t="s">
        <v>163</v>
      </c>
      <c r="C1176" s="45" t="s">
        <v>27</v>
      </c>
      <c r="D1176" s="44">
        <v>46070</v>
      </c>
      <c r="E1176" s="65">
        <v>46064</v>
      </c>
      <c r="F1176" s="35"/>
      <c r="G1176" s="35"/>
      <c r="H1176" s="35"/>
      <c r="I1176" s="35"/>
      <c r="J1176" s="35"/>
      <c r="K1176" s="35">
        <v>0</v>
      </c>
      <c r="L1176" s="45" t="s">
        <v>252</v>
      </c>
      <c r="M1176" s="45">
        <v>520372</v>
      </c>
      <c r="N1176" s="45">
        <v>372</v>
      </c>
      <c r="O1176" s="45" t="s">
        <v>1657</v>
      </c>
      <c r="P1176" s="66" t="s">
        <v>1658</v>
      </c>
      <c r="Q1176" s="45" t="s">
        <v>40</v>
      </c>
      <c r="R1176" s="47">
        <v>17905</v>
      </c>
      <c r="S1176" s="47">
        <v>836.68</v>
      </c>
      <c r="T1176" s="48">
        <f t="shared" si="216"/>
        <v>18741.68</v>
      </c>
      <c r="U1176" s="49">
        <v>21</v>
      </c>
      <c r="V1176" s="47">
        <v>351.94</v>
      </c>
      <c r="W1176" s="46">
        <v>36</v>
      </c>
      <c r="X1176" s="50"/>
      <c r="Y1176" s="46">
        <f t="shared" si="217"/>
        <v>315.94</v>
      </c>
      <c r="Z1176" s="51">
        <f t="shared" si="218"/>
        <v>1.8778465964630706E-2</v>
      </c>
      <c r="AA1176" s="50">
        <v>-2725</v>
      </c>
      <c r="AB1176" s="46">
        <v>0</v>
      </c>
      <c r="AC1176" s="46"/>
      <c r="AD1176" s="46"/>
      <c r="AE1176" s="52">
        <v>7.0000000000000007E-2</v>
      </c>
      <c r="AF1176" s="52">
        <v>7.0000000000000007E-2</v>
      </c>
      <c r="AG1176" s="46">
        <f t="shared" si="219"/>
        <v>22.115800000000004</v>
      </c>
      <c r="AH1176" s="46"/>
      <c r="AI1176" s="46">
        <f t="shared" si="220"/>
        <v>22.115800000000004</v>
      </c>
      <c r="AJ1176" s="45" t="s">
        <v>164</v>
      </c>
      <c r="AK1176" s="45"/>
      <c r="AL1176" s="49"/>
      <c r="AM1176" s="238">
        <f t="shared" si="221"/>
        <v>0</v>
      </c>
      <c r="AN1176" s="238">
        <f t="shared" si="222"/>
        <v>1</v>
      </c>
      <c r="AO1176" s="238"/>
      <c r="AP1176" s="238"/>
      <c r="AQ1176" s="238">
        <f t="shared" si="223"/>
        <v>0</v>
      </c>
      <c r="AR1176" s="96" t="str">
        <f>IF(A1176="","",VLOOKUP(A1176,'Base Sites'!A:B,2,FALSE))</f>
        <v>Valauto Cambrai</v>
      </c>
      <c r="AS1176" s="96" t="str">
        <f t="shared" si="224"/>
        <v>SEAT</v>
      </c>
      <c r="AT1176" s="238"/>
      <c r="AU1176" s="231" t="str">
        <f>IF(A1176="","",VLOOKUP(L1176,'Base Vendeurs'!A:B,2,FALSE))</f>
        <v>Valauto Cambrai</v>
      </c>
      <c r="AV1176" s="46">
        <f t="shared" si="225"/>
        <v>351.94</v>
      </c>
      <c r="AW1176" s="51">
        <f t="shared" si="226"/>
        <v>1.8778465964630706E-2</v>
      </c>
      <c r="AX1176" s="231" t="str">
        <f t="shared" si="227"/>
        <v>NON</v>
      </c>
      <c r="AY1176" s="231">
        <f>+MargesVN[[#This Row],[Total COM]]+MargesVN[[#This Row],[EXT GIE]]+MargesVN[[#This Row],[Forfait immat]]</f>
        <v>22.115800000000004</v>
      </c>
    </row>
    <row r="1177" spans="1:51" s="231" customFormat="1" ht="11.25" customHeight="1" x14ac:dyDescent="0.25">
      <c r="A1177" s="401">
        <v>35</v>
      </c>
      <c r="B1177" s="401" t="s">
        <v>163</v>
      </c>
      <c r="C1177" s="401" t="s">
        <v>27</v>
      </c>
      <c r="D1177" s="402">
        <v>46148</v>
      </c>
      <c r="E1177" s="403">
        <v>46149</v>
      </c>
      <c r="F1177" s="404"/>
      <c r="G1177" s="404"/>
      <c r="H1177" s="404"/>
      <c r="I1177" s="404"/>
      <c r="J1177" s="404"/>
      <c r="K1177" s="404">
        <v>0</v>
      </c>
      <c r="L1177" s="401" t="s">
        <v>3436</v>
      </c>
      <c r="M1177" s="401">
        <v>520373</v>
      </c>
      <c r="N1177" s="401">
        <v>373</v>
      </c>
      <c r="O1177" s="401" t="s">
        <v>3883</v>
      </c>
      <c r="P1177" s="405" t="s">
        <v>3884</v>
      </c>
      <c r="Q1177" s="401" t="s">
        <v>40</v>
      </c>
      <c r="R1177" s="406">
        <v>16655</v>
      </c>
      <c r="S1177" s="406">
        <v>967.51</v>
      </c>
      <c r="T1177" s="407">
        <f t="shared" si="216"/>
        <v>17622.509999999998</v>
      </c>
      <c r="U1177" s="408">
        <v>72</v>
      </c>
      <c r="V1177" s="406">
        <v>255.37</v>
      </c>
      <c r="W1177" s="409">
        <v>36</v>
      </c>
      <c r="X1177" s="410"/>
      <c r="Y1177" s="409">
        <f t="shared" si="217"/>
        <v>219.37</v>
      </c>
      <c r="Z1177" s="411">
        <f t="shared" si="218"/>
        <v>1.44911252710312E-2</v>
      </c>
      <c r="AA1177" s="410">
        <v>0</v>
      </c>
      <c r="AB1177" s="409">
        <v>-1300</v>
      </c>
      <c r="AC1177" s="409"/>
      <c r="AD1177" s="409"/>
      <c r="AE1177" s="412">
        <v>0.12</v>
      </c>
      <c r="AF1177" s="412">
        <v>0.12</v>
      </c>
      <c r="AG1177" s="409">
        <f t="shared" si="219"/>
        <v>26.324400000000001</v>
      </c>
      <c r="AH1177" s="409"/>
      <c r="AI1177" s="409">
        <f t="shared" si="220"/>
        <v>26.324400000000001</v>
      </c>
      <c r="AJ1177" s="401" t="s">
        <v>164</v>
      </c>
      <c r="AK1177" s="401"/>
      <c r="AL1177" s="408"/>
      <c r="AM1177" s="413">
        <f t="shared" si="221"/>
        <v>0</v>
      </c>
      <c r="AN1177" s="413">
        <f t="shared" si="222"/>
        <v>1</v>
      </c>
      <c r="AO1177" s="413">
        <v>417</v>
      </c>
      <c r="AP1177" s="466">
        <v>46189</v>
      </c>
      <c r="AQ1177" s="413">
        <f t="shared" si="223"/>
        <v>0</v>
      </c>
      <c r="AR1177" s="414" t="str">
        <f>IF(A1177="","",VLOOKUP(A1177,'Base Sites'!A:B,2,FALSE))</f>
        <v>Valauto Cambrai</v>
      </c>
      <c r="AS1177" s="414" t="str">
        <f t="shared" si="224"/>
        <v>SEAT</v>
      </c>
      <c r="AT1177" s="413"/>
      <c r="AU1177" s="415" t="str">
        <f>IF(A1177="","",VLOOKUP(L1177,'Base Vendeurs'!A:B,2,FALSE))</f>
        <v>Valauto Cambrai</v>
      </c>
      <c r="AV1177" s="409">
        <f t="shared" si="225"/>
        <v>672.37</v>
      </c>
      <c r="AW1177" s="411">
        <f t="shared" si="226"/>
        <v>3.8154042755543904E-2</v>
      </c>
      <c r="AX1177" s="415" t="str">
        <f t="shared" si="227"/>
        <v>NON</v>
      </c>
      <c r="AY1177" s="231">
        <f>+MargesVN[[#This Row],[Total COM]]+MargesVN[[#This Row],[EXT GIE]]+MargesVN[[#This Row],[Forfait immat]]</f>
        <v>26.324400000000001</v>
      </c>
    </row>
    <row r="1178" spans="1:51" s="231" customFormat="1" ht="11.25" customHeight="1" x14ac:dyDescent="0.25">
      <c r="A1178" s="319">
        <v>35</v>
      </c>
      <c r="B1178" s="319" t="s">
        <v>163</v>
      </c>
      <c r="C1178" s="319" t="s">
        <v>27</v>
      </c>
      <c r="D1178" s="320">
        <v>46101</v>
      </c>
      <c r="E1178" s="321">
        <v>46101</v>
      </c>
      <c r="F1178" s="322"/>
      <c r="G1178" s="322"/>
      <c r="H1178" s="322"/>
      <c r="I1178" s="322"/>
      <c r="J1178" s="322"/>
      <c r="K1178" s="322">
        <v>0</v>
      </c>
      <c r="L1178" s="319" t="s">
        <v>70</v>
      </c>
      <c r="M1178" s="319">
        <v>520376</v>
      </c>
      <c r="N1178" s="319">
        <v>376</v>
      </c>
      <c r="O1178" s="319" t="s">
        <v>2307</v>
      </c>
      <c r="P1178" s="323" t="s">
        <v>2308</v>
      </c>
      <c r="Q1178" s="319" t="s">
        <v>40</v>
      </c>
      <c r="R1178" s="324">
        <v>22663.33</v>
      </c>
      <c r="S1178" s="324">
        <v>3363.34</v>
      </c>
      <c r="T1178" s="325">
        <f t="shared" si="216"/>
        <v>26026.670000000002</v>
      </c>
      <c r="U1178" s="326">
        <v>43</v>
      </c>
      <c r="V1178" s="324">
        <v>816.81</v>
      </c>
      <c r="W1178" s="327">
        <v>36</v>
      </c>
      <c r="X1178" s="328"/>
      <c r="Y1178" s="327">
        <f t="shared" si="217"/>
        <v>780.81</v>
      </c>
      <c r="Z1178" s="329">
        <f t="shared" si="218"/>
        <v>3.1383576923209922E-2</v>
      </c>
      <c r="AA1178" s="328">
        <v>-4164.2700000000004</v>
      </c>
      <c r="AB1178" s="327">
        <v>0</v>
      </c>
      <c r="AC1178" s="327"/>
      <c r="AD1178" s="327"/>
      <c r="AE1178" s="330">
        <v>0.13</v>
      </c>
      <c r="AF1178" s="330">
        <v>0.13</v>
      </c>
      <c r="AG1178" s="327">
        <f t="shared" si="219"/>
        <v>101.50529999999999</v>
      </c>
      <c r="AH1178" s="327"/>
      <c r="AI1178" s="327">
        <f t="shared" si="220"/>
        <v>101.50529999999999</v>
      </c>
      <c r="AJ1178" s="319" t="s">
        <v>164</v>
      </c>
      <c r="AK1178" s="319"/>
      <c r="AL1178" s="326">
        <v>20</v>
      </c>
      <c r="AM1178" s="331">
        <f t="shared" si="221"/>
        <v>1</v>
      </c>
      <c r="AN1178" s="331">
        <f t="shared" si="222"/>
        <v>1</v>
      </c>
      <c r="AO1178" s="331"/>
      <c r="AP1178" s="331"/>
      <c r="AQ1178" s="331">
        <f t="shared" si="223"/>
        <v>1</v>
      </c>
      <c r="AR1178" s="332" t="str">
        <f>IF(A1178="","",VLOOKUP(A1178,'Base Sites'!A:B,2,FALSE))</f>
        <v>Valauto Cambrai</v>
      </c>
      <c r="AS1178" s="332" t="str">
        <f t="shared" si="224"/>
        <v>SEAT</v>
      </c>
      <c r="AT1178" s="331"/>
      <c r="AU1178" s="333" t="str">
        <f>IF(A1178="","",VLOOKUP(L1178,'Base Vendeurs'!A:B,2,FALSE))</f>
        <v>Sociétés NORD</v>
      </c>
      <c r="AV1178" s="327">
        <f t="shared" si="225"/>
        <v>816.81</v>
      </c>
      <c r="AW1178" s="329">
        <f t="shared" si="226"/>
        <v>3.1383576923209922E-2</v>
      </c>
      <c r="AX1178" s="333" t="str">
        <f t="shared" si="227"/>
        <v>NON</v>
      </c>
      <c r="AY1178" s="231">
        <f>+MargesVN[[#This Row],[Total COM]]+MargesVN[[#This Row],[EXT GIE]]+MargesVN[[#This Row],[Forfait immat]]</f>
        <v>121.50529999999999</v>
      </c>
    </row>
    <row r="1179" spans="1:51" s="231" customFormat="1" ht="11.25" customHeight="1" x14ac:dyDescent="0.25">
      <c r="A1179" s="401">
        <v>35</v>
      </c>
      <c r="B1179" s="401" t="s">
        <v>163</v>
      </c>
      <c r="C1179" s="401" t="s">
        <v>27</v>
      </c>
      <c r="D1179" s="402">
        <v>46149</v>
      </c>
      <c r="E1179" s="403">
        <v>46154</v>
      </c>
      <c r="F1179" s="404"/>
      <c r="G1179" s="404"/>
      <c r="H1179" s="404"/>
      <c r="I1179" s="404"/>
      <c r="J1179" s="404"/>
      <c r="K1179" s="404">
        <v>0</v>
      </c>
      <c r="L1179" s="401" t="s">
        <v>33</v>
      </c>
      <c r="M1179" s="401">
        <v>520378</v>
      </c>
      <c r="N1179" s="401">
        <v>378</v>
      </c>
      <c r="O1179" s="401" t="s">
        <v>3895</v>
      </c>
      <c r="P1179" s="405" t="s">
        <v>3896</v>
      </c>
      <c r="Q1179" s="401" t="s">
        <v>83</v>
      </c>
      <c r="R1179" s="406">
        <v>24963.33</v>
      </c>
      <c r="S1179" s="406">
        <v>2569.17</v>
      </c>
      <c r="T1179" s="407">
        <f t="shared" si="216"/>
        <v>27532.5</v>
      </c>
      <c r="U1179" s="408">
        <v>93</v>
      </c>
      <c r="V1179" s="465">
        <v>461.7</v>
      </c>
      <c r="W1179" s="409">
        <v>36</v>
      </c>
      <c r="X1179" s="410"/>
      <c r="Y1179" s="409">
        <f t="shared" si="217"/>
        <v>425.7</v>
      </c>
      <c r="Z1179" s="411">
        <f t="shared" si="218"/>
        <v>1.6769272677744484E-2</v>
      </c>
      <c r="AA1179" s="410">
        <v>-3854.55</v>
      </c>
      <c r="AB1179" s="409">
        <v>0</v>
      </c>
      <c r="AC1179" s="409"/>
      <c r="AD1179" s="409"/>
      <c r="AE1179" s="412"/>
      <c r="AF1179" s="412">
        <v>0</v>
      </c>
      <c r="AG1179" s="409">
        <f t="shared" si="219"/>
        <v>0</v>
      </c>
      <c r="AH1179" s="409"/>
      <c r="AI1179" s="409">
        <f t="shared" si="220"/>
        <v>0</v>
      </c>
      <c r="AJ1179" s="401" t="s">
        <v>149</v>
      </c>
      <c r="AK1179" s="401">
        <v>1</v>
      </c>
      <c r="AL1179" s="408" t="s">
        <v>293</v>
      </c>
      <c r="AM1179" s="413">
        <f t="shared" si="221"/>
        <v>1</v>
      </c>
      <c r="AN1179" s="413">
        <f t="shared" si="222"/>
        <v>1</v>
      </c>
      <c r="AO1179" s="413">
        <v>417</v>
      </c>
      <c r="AP1179" s="466">
        <v>46189</v>
      </c>
      <c r="AQ1179" s="413">
        <f t="shared" si="223"/>
        <v>1</v>
      </c>
      <c r="AR1179" s="414" t="str">
        <f>IF(A1179="","",VLOOKUP(A1179,'Base Sites'!A:B,2,FALSE))</f>
        <v>Valauto Cambrai</v>
      </c>
      <c r="AS1179" s="414" t="str">
        <f t="shared" si="224"/>
        <v>SEAT</v>
      </c>
      <c r="AT1179" s="413"/>
      <c r="AU1179" s="415" t="str">
        <f>IF(A1179="","",VLOOKUP(L1179,'Base Vendeurs'!A:B,2,FALSE))</f>
        <v>Sociétés NORD</v>
      </c>
      <c r="AV1179" s="409">
        <f t="shared" si="225"/>
        <v>878.7</v>
      </c>
      <c r="AW1179" s="411">
        <f t="shared" si="226"/>
        <v>3.1915009534186869E-2</v>
      </c>
      <c r="AX1179" s="415" t="str">
        <f t="shared" si="227"/>
        <v>NON</v>
      </c>
      <c r="AY1179" s="231">
        <f>+MargesVN[[#This Row],[Total COM]]+MargesVN[[#This Row],[EXT GIE]]+MargesVN[[#This Row],[Forfait immat]]</f>
        <v>1</v>
      </c>
    </row>
    <row r="1180" spans="1:51" s="231" customFormat="1" ht="11.25" customHeight="1" x14ac:dyDescent="0.25">
      <c r="A1180" s="354">
        <v>35</v>
      </c>
      <c r="B1180" s="354" t="s">
        <v>163</v>
      </c>
      <c r="C1180" s="354" t="s">
        <v>29</v>
      </c>
      <c r="D1180" s="355">
        <v>46125</v>
      </c>
      <c r="E1180" s="356">
        <v>46122</v>
      </c>
      <c r="F1180" s="357"/>
      <c r="G1180" s="357"/>
      <c r="H1180" s="357"/>
      <c r="I1180" s="357"/>
      <c r="J1180" s="357"/>
      <c r="K1180" s="357">
        <v>0</v>
      </c>
      <c r="L1180" s="354" t="s">
        <v>252</v>
      </c>
      <c r="M1180" s="354">
        <v>520381</v>
      </c>
      <c r="N1180" s="354">
        <v>381</v>
      </c>
      <c r="O1180" s="354" t="s">
        <v>3119</v>
      </c>
      <c r="P1180" s="358" t="s">
        <v>3120</v>
      </c>
      <c r="Q1180" s="354" t="s">
        <v>378</v>
      </c>
      <c r="R1180" s="359">
        <v>38583.33</v>
      </c>
      <c r="S1180" s="359">
        <v>2066.66</v>
      </c>
      <c r="T1180" s="360">
        <f t="shared" si="216"/>
        <v>40649.990000000005</v>
      </c>
      <c r="U1180" s="361">
        <v>256</v>
      </c>
      <c r="V1180" s="359">
        <v>570.5</v>
      </c>
      <c r="W1180" s="362">
        <v>35</v>
      </c>
      <c r="X1180" s="363"/>
      <c r="Y1180" s="362">
        <f t="shared" si="217"/>
        <v>535.5</v>
      </c>
      <c r="Z1180" s="364">
        <f t="shared" si="218"/>
        <v>1.4034443796911142E-2</v>
      </c>
      <c r="AA1180" s="363">
        <v>-5081.25</v>
      </c>
      <c r="AB1180" s="362">
        <v>0</v>
      </c>
      <c r="AC1180" s="362"/>
      <c r="AD1180" s="362"/>
      <c r="AE1180" s="365">
        <v>0.13</v>
      </c>
      <c r="AF1180" s="365">
        <v>0.13</v>
      </c>
      <c r="AG1180" s="362">
        <f t="shared" si="219"/>
        <v>69.615000000000009</v>
      </c>
      <c r="AH1180" s="362"/>
      <c r="AI1180" s="362">
        <f t="shared" si="220"/>
        <v>69.615000000000009</v>
      </c>
      <c r="AJ1180" s="354" t="s">
        <v>164</v>
      </c>
      <c r="AK1180" s="354">
        <v>0</v>
      </c>
      <c r="AL1180" s="361"/>
      <c r="AM1180" s="366">
        <f t="shared" si="221"/>
        <v>0</v>
      </c>
      <c r="AN1180" s="366">
        <f t="shared" si="222"/>
        <v>1</v>
      </c>
      <c r="AO1180" s="366"/>
      <c r="AP1180" s="366"/>
      <c r="AQ1180" s="366">
        <f t="shared" si="223"/>
        <v>0</v>
      </c>
      <c r="AR1180" s="367" t="str">
        <f>IF(A1180="","",VLOOKUP(A1180,'Base Sites'!A:B,2,FALSE))</f>
        <v>Valauto Cambrai</v>
      </c>
      <c r="AS1180" s="367" t="str">
        <f t="shared" si="224"/>
        <v>SKODA</v>
      </c>
      <c r="AT1180" s="366"/>
      <c r="AU1180" s="368" t="str">
        <f>IF(A1180="","",VLOOKUP(L1180,'Base Vendeurs'!A:B,2,FALSE))</f>
        <v>Valauto Cambrai</v>
      </c>
      <c r="AV1180" s="362">
        <f t="shared" si="225"/>
        <v>570.5</v>
      </c>
      <c r="AW1180" s="364">
        <f t="shared" si="226"/>
        <v>1.4034443796911142E-2</v>
      </c>
      <c r="AX1180" s="368" t="str">
        <f t="shared" si="227"/>
        <v>NON</v>
      </c>
      <c r="AY1180" s="231">
        <f>+MargesVN[[#This Row],[Total COM]]+MargesVN[[#This Row],[EXT GIE]]+MargesVN[[#This Row],[Forfait immat]]</f>
        <v>69.615000000000009</v>
      </c>
    </row>
    <row r="1181" spans="1:51" s="231" customFormat="1" ht="11.25" customHeight="1" x14ac:dyDescent="0.25">
      <c r="A1181" s="431">
        <v>35</v>
      </c>
      <c r="B1181" s="431" t="s">
        <v>185</v>
      </c>
      <c r="C1181" s="431" t="s">
        <v>29</v>
      </c>
      <c r="D1181" s="432">
        <v>46168</v>
      </c>
      <c r="E1181" s="433">
        <v>46177</v>
      </c>
      <c r="F1181" s="434"/>
      <c r="G1181" s="434" t="s">
        <v>165</v>
      </c>
      <c r="H1181" s="434"/>
      <c r="I1181" s="434"/>
      <c r="J1181" s="434"/>
      <c r="K1181" s="434"/>
      <c r="L1181" s="431" t="s">
        <v>188</v>
      </c>
      <c r="M1181" s="431">
        <v>520422</v>
      </c>
      <c r="N1181" s="431">
        <v>422</v>
      </c>
      <c r="O1181" s="431" t="s">
        <v>3755</v>
      </c>
      <c r="P1181" s="435" t="s">
        <v>3756</v>
      </c>
      <c r="Q1181" s="431" t="s">
        <v>129</v>
      </c>
      <c r="R1181" s="436">
        <v>30958.34</v>
      </c>
      <c r="S1181" s="436">
        <v>583.33000000000004</v>
      </c>
      <c r="T1181" s="437">
        <f t="shared" si="216"/>
        <v>31541.670000000002</v>
      </c>
      <c r="U1181" s="438">
        <v>165</v>
      </c>
      <c r="V1181" s="436">
        <v>2062.2600000000002</v>
      </c>
      <c r="W1181" s="439">
        <v>35</v>
      </c>
      <c r="X1181" s="440"/>
      <c r="Y1181" s="439">
        <f t="shared" si="217"/>
        <v>2027.2600000000002</v>
      </c>
      <c r="Z1181" s="441">
        <f t="shared" si="218"/>
        <v>6.5382080276662591E-2</v>
      </c>
      <c r="AA1181" s="440">
        <v>-3516</v>
      </c>
      <c r="AB1181" s="439">
        <v>0</v>
      </c>
      <c r="AC1181" s="439"/>
      <c r="AD1181" s="439" t="s">
        <v>5154</v>
      </c>
      <c r="AE1181" s="442"/>
      <c r="AF1181" s="442">
        <v>0.1</v>
      </c>
      <c r="AG1181" s="439">
        <f t="shared" si="219"/>
        <v>0</v>
      </c>
      <c r="AH1181" s="439"/>
      <c r="AI1181" s="439">
        <f t="shared" si="220"/>
        <v>0</v>
      </c>
      <c r="AJ1181" s="431" t="s">
        <v>149</v>
      </c>
      <c r="AK1181" s="431">
        <v>0</v>
      </c>
      <c r="AL1181" s="438" t="s">
        <v>293</v>
      </c>
      <c r="AM1181" s="443">
        <f t="shared" si="221"/>
        <v>1</v>
      </c>
      <c r="AN1181" s="443">
        <f t="shared" si="222"/>
        <v>1</v>
      </c>
      <c r="AO1181" s="443"/>
      <c r="AP1181" s="443"/>
      <c r="AQ1181" s="443">
        <f t="shared" si="223"/>
        <v>1</v>
      </c>
      <c r="AR1181" s="444" t="str">
        <f>IF(A1181="","",VLOOKUP(A1181,'Base Sites'!A:B,2,FALSE))</f>
        <v>Valauto Cambrai</v>
      </c>
      <c r="AS1181" s="444" t="str">
        <f t="shared" si="224"/>
        <v>SKODA</v>
      </c>
      <c r="AT1181" s="443"/>
      <c r="AU1181" s="445" t="str">
        <f>IF(A1181="","",VLOOKUP(L1181,'Base Vendeurs'!A:B,2,FALSE))</f>
        <v>Sociétés NORD</v>
      </c>
      <c r="AV1181" s="439">
        <f t="shared" si="225"/>
        <v>2062.2600000000002</v>
      </c>
      <c r="AW1181" s="441">
        <f t="shared" si="226"/>
        <v>6.5382080276662591E-2</v>
      </c>
      <c r="AX1181" s="445" t="str">
        <f t="shared" si="227"/>
        <v>NON</v>
      </c>
      <c r="AY1181" s="231">
        <f>+MargesVN[[#This Row],[Total COM]]+MargesVN[[#This Row],[EXT GIE]]+MargesVN[[#This Row],[Forfait immat]]</f>
        <v>0</v>
      </c>
    </row>
    <row r="1182" spans="1:51" s="231" customFormat="1" ht="11.25" customHeight="1" x14ac:dyDescent="0.25">
      <c r="A1182" s="45">
        <v>35</v>
      </c>
      <c r="B1182" s="45" t="s">
        <v>163</v>
      </c>
      <c r="C1182" s="45" t="s">
        <v>29</v>
      </c>
      <c r="D1182" s="44">
        <v>46070</v>
      </c>
      <c r="E1182" s="65">
        <v>46070</v>
      </c>
      <c r="F1182" s="35"/>
      <c r="G1182" s="35"/>
      <c r="H1182" s="35"/>
      <c r="I1182" s="35"/>
      <c r="J1182" s="35"/>
      <c r="K1182" s="35">
        <v>0</v>
      </c>
      <c r="L1182" s="45" t="s">
        <v>458</v>
      </c>
      <c r="M1182" s="45">
        <v>520428</v>
      </c>
      <c r="N1182" s="45">
        <v>428</v>
      </c>
      <c r="O1182" s="45" t="s">
        <v>1649</v>
      </c>
      <c r="P1182" s="66" t="s">
        <v>1650</v>
      </c>
      <c r="Q1182" s="45" t="s">
        <v>128</v>
      </c>
      <c r="R1182" s="47">
        <v>21825</v>
      </c>
      <c r="S1182" s="47">
        <v>583.33000000000004</v>
      </c>
      <c r="T1182" s="48">
        <f t="shared" si="216"/>
        <v>22408.33</v>
      </c>
      <c r="U1182" s="49">
        <v>59</v>
      </c>
      <c r="V1182" s="47">
        <v>571.79</v>
      </c>
      <c r="W1182" s="46">
        <v>35</v>
      </c>
      <c r="X1182" s="50"/>
      <c r="Y1182" s="46">
        <f t="shared" si="217"/>
        <v>536.79</v>
      </c>
      <c r="Z1182" s="51">
        <f t="shared" si="218"/>
        <v>2.5516850207043539E-2</v>
      </c>
      <c r="AA1182" s="50">
        <v>-3500</v>
      </c>
      <c r="AB1182" s="46">
        <v>0</v>
      </c>
      <c r="AC1182" s="46"/>
      <c r="AD1182" s="46"/>
      <c r="AE1182" s="52">
        <v>0.13</v>
      </c>
      <c r="AF1182" s="52">
        <v>0.13</v>
      </c>
      <c r="AG1182" s="46">
        <f t="shared" si="219"/>
        <v>69.782699999999991</v>
      </c>
      <c r="AH1182" s="46"/>
      <c r="AI1182" s="46">
        <f t="shared" si="220"/>
        <v>69.782699999999991</v>
      </c>
      <c r="AJ1182" s="45" t="s">
        <v>164</v>
      </c>
      <c r="AK1182" s="45">
        <v>0</v>
      </c>
      <c r="AL1182" s="49"/>
      <c r="AM1182" s="238">
        <f t="shared" si="221"/>
        <v>0</v>
      </c>
      <c r="AN1182" s="238">
        <f t="shared" si="222"/>
        <v>1</v>
      </c>
      <c r="AO1182" s="238"/>
      <c r="AP1182" s="238"/>
      <c r="AQ1182" s="238">
        <f t="shared" si="223"/>
        <v>0</v>
      </c>
      <c r="AR1182" s="96" t="str">
        <f>IF(A1182="","",VLOOKUP(A1182,'Base Sites'!A:B,2,FALSE))</f>
        <v>Valauto Cambrai</v>
      </c>
      <c r="AS1182" s="96" t="str">
        <f t="shared" si="224"/>
        <v>SKODA</v>
      </c>
      <c r="AT1182" s="238"/>
      <c r="AU1182" s="231" t="str">
        <f>IF(A1182="","",VLOOKUP(L1182,'Base Vendeurs'!A:B,2,FALSE))</f>
        <v>Valauto Cambrai</v>
      </c>
      <c r="AV1182" s="46">
        <f t="shared" si="225"/>
        <v>571.79</v>
      </c>
      <c r="AW1182" s="51">
        <f t="shared" si="226"/>
        <v>2.5516850207043539E-2</v>
      </c>
      <c r="AX1182" s="231" t="str">
        <f t="shared" si="227"/>
        <v>NON</v>
      </c>
      <c r="AY1182" s="231">
        <f>+MargesVN[[#This Row],[Total COM]]+MargesVN[[#This Row],[EXT GIE]]+MargesVN[[#This Row],[Forfait immat]]</f>
        <v>69.782699999999991</v>
      </c>
    </row>
    <row r="1183" spans="1:51" s="231" customFormat="1" ht="11.25" customHeight="1" x14ac:dyDescent="0.25">
      <c r="A1183" s="354">
        <v>35</v>
      </c>
      <c r="B1183" s="354" t="s">
        <v>163</v>
      </c>
      <c r="C1183" s="354" t="s">
        <v>29</v>
      </c>
      <c r="D1183" s="355">
        <v>46091</v>
      </c>
      <c r="E1183" s="356">
        <v>46091</v>
      </c>
      <c r="F1183" s="357"/>
      <c r="G1183" s="357"/>
      <c r="H1183" s="357"/>
      <c r="I1183" s="357"/>
      <c r="J1183" s="357"/>
      <c r="K1183" s="357"/>
      <c r="L1183" s="354" t="s">
        <v>33</v>
      </c>
      <c r="M1183" s="354">
        <v>520429</v>
      </c>
      <c r="N1183" s="354">
        <v>429</v>
      </c>
      <c r="O1183" s="354" t="s">
        <v>2254</v>
      </c>
      <c r="P1183" s="358" t="s">
        <v>65</v>
      </c>
      <c r="Q1183" s="354" t="s">
        <v>84</v>
      </c>
      <c r="R1183" s="359">
        <v>35575</v>
      </c>
      <c r="S1183" s="359">
        <v>1441.66</v>
      </c>
      <c r="T1183" s="360">
        <f t="shared" si="216"/>
        <v>37016.660000000003</v>
      </c>
      <c r="U1183" s="361">
        <v>14</v>
      </c>
      <c r="V1183" s="359">
        <v>1145.6199999999999</v>
      </c>
      <c r="W1183" s="362">
        <v>35.01</v>
      </c>
      <c r="X1183" s="363"/>
      <c r="Y1183" s="362">
        <f t="shared" si="217"/>
        <v>1110.6099999999999</v>
      </c>
      <c r="Z1183" s="364">
        <f t="shared" si="218"/>
        <v>3.094876739284419E-2</v>
      </c>
      <c r="AA1183" s="363">
        <v>0</v>
      </c>
      <c r="AB1183" s="362">
        <v>0</v>
      </c>
      <c r="AC1183" s="362"/>
      <c r="AD1183" s="362"/>
      <c r="AE1183" s="365"/>
      <c r="AF1183" s="365">
        <v>0</v>
      </c>
      <c r="AG1183" s="362">
        <f t="shared" si="219"/>
        <v>0</v>
      </c>
      <c r="AH1183" s="362"/>
      <c r="AI1183" s="362">
        <f t="shared" si="220"/>
        <v>0</v>
      </c>
      <c r="AJ1183" s="354" t="s">
        <v>149</v>
      </c>
      <c r="AK1183" s="354">
        <v>0</v>
      </c>
      <c r="AL1183" s="361"/>
      <c r="AM1183" s="366">
        <f t="shared" si="221"/>
        <v>0</v>
      </c>
      <c r="AN1183" s="366">
        <f t="shared" si="222"/>
        <v>1</v>
      </c>
      <c r="AO1183" s="366"/>
      <c r="AP1183" s="366"/>
      <c r="AQ1183" s="366">
        <f t="shared" si="223"/>
        <v>0</v>
      </c>
      <c r="AR1183" s="367" t="str">
        <f>IF(A1183="","",VLOOKUP(A1183,'Base Sites'!A:B,2,FALSE))</f>
        <v>Valauto Cambrai</v>
      </c>
      <c r="AS1183" s="367" t="str">
        <f t="shared" si="224"/>
        <v>SKODA</v>
      </c>
      <c r="AT1183" s="366"/>
      <c r="AU1183" s="368" t="str">
        <f>IF(A1183="","",VLOOKUP(L1183,'Base Vendeurs'!A:B,2,FALSE))</f>
        <v>Sociétés NORD</v>
      </c>
      <c r="AV1183" s="362">
        <f t="shared" si="225"/>
        <v>1145.6199999999999</v>
      </c>
      <c r="AW1183" s="364">
        <f t="shared" si="226"/>
        <v>3.094876739284419E-2</v>
      </c>
      <c r="AX1183" s="368" t="str">
        <f t="shared" si="227"/>
        <v>NON</v>
      </c>
      <c r="AY1183" s="231">
        <f>+MargesVN[[#This Row],[Total COM]]+MargesVN[[#This Row],[EXT GIE]]+MargesVN[[#This Row],[Forfait immat]]</f>
        <v>0</v>
      </c>
    </row>
    <row r="1184" spans="1:51" s="231" customFormat="1" ht="11.25" customHeight="1" x14ac:dyDescent="0.25">
      <c r="A1184" s="354">
        <v>35</v>
      </c>
      <c r="B1184" s="354" t="s">
        <v>163</v>
      </c>
      <c r="C1184" s="354" t="s">
        <v>29</v>
      </c>
      <c r="D1184" s="355">
        <v>46100</v>
      </c>
      <c r="E1184" s="356">
        <v>46101</v>
      </c>
      <c r="F1184" s="357"/>
      <c r="G1184" s="357"/>
      <c r="H1184" s="357"/>
      <c r="I1184" s="357"/>
      <c r="J1184" s="357"/>
      <c r="K1184" s="357">
        <v>0</v>
      </c>
      <c r="L1184" s="354" t="s">
        <v>33</v>
      </c>
      <c r="M1184" s="354">
        <v>520434</v>
      </c>
      <c r="N1184" s="354">
        <v>434</v>
      </c>
      <c r="O1184" s="354" t="s">
        <v>2246</v>
      </c>
      <c r="P1184" s="358" t="s">
        <v>2247</v>
      </c>
      <c r="Q1184" s="354" t="s">
        <v>79</v>
      </c>
      <c r="R1184" s="359">
        <v>38500</v>
      </c>
      <c r="S1184" s="359">
        <v>8175</v>
      </c>
      <c r="T1184" s="360">
        <f t="shared" si="216"/>
        <v>46675</v>
      </c>
      <c r="U1184" s="361">
        <v>8</v>
      </c>
      <c r="V1184" s="359">
        <v>1902.06</v>
      </c>
      <c r="W1184" s="362">
        <v>35</v>
      </c>
      <c r="X1184" s="363">
        <v>-471.92</v>
      </c>
      <c r="Y1184" s="362">
        <f t="shared" si="217"/>
        <v>1395.1399999999999</v>
      </c>
      <c r="Z1184" s="364">
        <f t="shared" si="218"/>
        <v>3.0640385645420459E-2</v>
      </c>
      <c r="AA1184" s="363">
        <v>0</v>
      </c>
      <c r="AB1184" s="362">
        <v>0</v>
      </c>
      <c r="AC1184" s="362"/>
      <c r="AD1184" s="362"/>
      <c r="AE1184" s="365"/>
      <c r="AF1184" s="365">
        <v>0</v>
      </c>
      <c r="AG1184" s="362">
        <f t="shared" si="219"/>
        <v>0</v>
      </c>
      <c r="AH1184" s="362"/>
      <c r="AI1184" s="362">
        <f t="shared" si="220"/>
        <v>0</v>
      </c>
      <c r="AJ1184" s="354" t="s">
        <v>149</v>
      </c>
      <c r="AK1184" s="354">
        <v>0</v>
      </c>
      <c r="AL1184" s="361"/>
      <c r="AM1184" s="366">
        <f t="shared" si="221"/>
        <v>0</v>
      </c>
      <c r="AN1184" s="366">
        <f t="shared" si="222"/>
        <v>1</v>
      </c>
      <c r="AO1184" s="366"/>
      <c r="AP1184" s="366"/>
      <c r="AQ1184" s="366">
        <f t="shared" si="223"/>
        <v>0</v>
      </c>
      <c r="AR1184" s="367" t="str">
        <f>IF(A1184="","",VLOOKUP(A1184,'Base Sites'!A:B,2,FALSE))</f>
        <v>Valauto Cambrai</v>
      </c>
      <c r="AS1184" s="367" t="str">
        <f t="shared" si="224"/>
        <v>SKODA</v>
      </c>
      <c r="AT1184" s="366"/>
      <c r="AU1184" s="368" t="str">
        <f>IF(A1184="","",VLOOKUP(L1184,'Base Vendeurs'!A:B,2,FALSE))</f>
        <v>Sociétés NORD</v>
      </c>
      <c r="AV1184" s="362">
        <f t="shared" si="225"/>
        <v>1902.06</v>
      </c>
      <c r="AW1184" s="364">
        <f t="shared" si="226"/>
        <v>4.0751151580074987E-2</v>
      </c>
      <c r="AX1184" s="368" t="str">
        <f t="shared" si="227"/>
        <v>NON</v>
      </c>
      <c r="AY1184" s="231">
        <f>+MargesVN[[#This Row],[Total COM]]+MargesVN[[#This Row],[EXT GIE]]+MargesVN[[#This Row],[Forfait immat]]</f>
        <v>0</v>
      </c>
    </row>
    <row r="1185" spans="1:51" s="231" customFormat="1" ht="11.25" customHeight="1" x14ac:dyDescent="0.25">
      <c r="A1185" s="239">
        <v>35</v>
      </c>
      <c r="B1185" s="239" t="s">
        <v>163</v>
      </c>
      <c r="C1185" s="239" t="s">
        <v>29</v>
      </c>
      <c r="D1185" s="198">
        <v>46049</v>
      </c>
      <c r="E1185" s="240">
        <v>46049</v>
      </c>
      <c r="F1185" s="199"/>
      <c r="G1185" s="199"/>
      <c r="H1185" s="199"/>
      <c r="I1185" s="199"/>
      <c r="J1185" s="199"/>
      <c r="K1185" s="199">
        <v>0</v>
      </c>
      <c r="L1185" s="239" t="s">
        <v>252</v>
      </c>
      <c r="M1185" s="239">
        <v>520435</v>
      </c>
      <c r="N1185" s="239">
        <v>435</v>
      </c>
      <c r="O1185" s="239" t="s">
        <v>645</v>
      </c>
      <c r="P1185" s="241" t="s">
        <v>646</v>
      </c>
      <c r="Q1185" s="239" t="s">
        <v>378</v>
      </c>
      <c r="R1185" s="200">
        <v>27341.66</v>
      </c>
      <c r="S1185" s="200">
        <v>1866.66</v>
      </c>
      <c r="T1185" s="201">
        <f t="shared" si="216"/>
        <v>29208.32</v>
      </c>
      <c r="U1185" s="202">
        <v>6</v>
      </c>
      <c r="V1185" s="200">
        <v>1349.05</v>
      </c>
      <c r="W1185" s="242">
        <v>35.01</v>
      </c>
      <c r="X1185" s="203"/>
      <c r="Y1185" s="242">
        <f t="shared" si="217"/>
        <v>1314.04</v>
      </c>
      <c r="Z1185" s="204">
        <f t="shared" si="218"/>
        <v>4.61871822823086E-2</v>
      </c>
      <c r="AA1185" s="203">
        <v>0</v>
      </c>
      <c r="AB1185" s="242">
        <v>-3333</v>
      </c>
      <c r="AC1185" s="242"/>
      <c r="AD1185" s="242"/>
      <c r="AE1185" s="205">
        <v>7.0000000000000007E-2</v>
      </c>
      <c r="AF1185" s="205">
        <v>7.0000000000000007E-2</v>
      </c>
      <c r="AG1185" s="242">
        <f t="shared" si="219"/>
        <v>91.982800000000012</v>
      </c>
      <c r="AH1185" s="242"/>
      <c r="AI1185" s="242">
        <f t="shared" si="220"/>
        <v>91.982800000000012</v>
      </c>
      <c r="AJ1185" s="239" t="s">
        <v>164</v>
      </c>
      <c r="AK1185" s="239">
        <v>0</v>
      </c>
      <c r="AL1185" s="202">
        <v>100</v>
      </c>
      <c r="AM1185" s="243">
        <f t="shared" si="221"/>
        <v>1</v>
      </c>
      <c r="AN1185" s="243">
        <f t="shared" si="222"/>
        <v>1</v>
      </c>
      <c r="AO1185" s="243"/>
      <c r="AP1185" s="243"/>
      <c r="AQ1185" s="243">
        <f t="shared" si="223"/>
        <v>1</v>
      </c>
      <c r="AR1185" s="206" t="str">
        <f>IF(A1185="","",VLOOKUP(A1185,'Base Sites'!A:B,2,FALSE))</f>
        <v>Valauto Cambrai</v>
      </c>
      <c r="AS1185" s="206" t="str">
        <f t="shared" si="224"/>
        <v>SKODA</v>
      </c>
      <c r="AT1185" s="243"/>
      <c r="AU1185" s="244" t="str">
        <f>IF(A1185="","",VLOOKUP(L1185,'Base Vendeurs'!A:B,2,FALSE))</f>
        <v>Valauto Cambrai</v>
      </c>
      <c r="AV1185" s="242">
        <f t="shared" si="225"/>
        <v>1349.05</v>
      </c>
      <c r="AW1185" s="204">
        <f t="shared" si="226"/>
        <v>4.61871822823086E-2</v>
      </c>
      <c r="AX1185" s="244" t="str">
        <f t="shared" si="227"/>
        <v>NON</v>
      </c>
      <c r="AY1185" s="231">
        <f>+MargesVN[[#This Row],[Total COM]]+MargesVN[[#This Row],[EXT GIE]]+MargesVN[[#This Row],[Forfait immat]]</f>
        <v>191.9828</v>
      </c>
    </row>
    <row r="1186" spans="1:51" s="231" customFormat="1" ht="11.25" customHeight="1" x14ac:dyDescent="0.25">
      <c r="A1186" s="354">
        <v>35</v>
      </c>
      <c r="B1186" s="354" t="s">
        <v>163</v>
      </c>
      <c r="C1186" s="354" t="s">
        <v>29</v>
      </c>
      <c r="D1186" s="355">
        <v>46112</v>
      </c>
      <c r="E1186" s="356">
        <v>46119</v>
      </c>
      <c r="F1186" s="357"/>
      <c r="G1186" s="357"/>
      <c r="H1186" s="357"/>
      <c r="I1186" s="357"/>
      <c r="J1186" s="357"/>
      <c r="K1186" s="357"/>
      <c r="L1186" s="354" t="s">
        <v>356</v>
      </c>
      <c r="M1186" s="354">
        <v>520437</v>
      </c>
      <c r="N1186" s="354">
        <v>437</v>
      </c>
      <c r="O1186" s="354" t="s">
        <v>2186</v>
      </c>
      <c r="P1186" s="358" t="s">
        <v>594</v>
      </c>
      <c r="Q1186" s="354" t="s">
        <v>31</v>
      </c>
      <c r="R1186" s="359">
        <v>23941.67</v>
      </c>
      <c r="S1186" s="359">
        <v>0</v>
      </c>
      <c r="T1186" s="360">
        <f t="shared" si="216"/>
        <v>23941.67</v>
      </c>
      <c r="U1186" s="361">
        <v>40</v>
      </c>
      <c r="V1186" s="359">
        <v>465.95</v>
      </c>
      <c r="W1186" s="362">
        <v>35</v>
      </c>
      <c r="X1186" s="363"/>
      <c r="Y1186" s="362">
        <f t="shared" si="217"/>
        <v>430.95</v>
      </c>
      <c r="Z1186" s="364">
        <f t="shared" si="218"/>
        <v>1.9461883820134519E-2</v>
      </c>
      <c r="AA1186" s="363">
        <v>0</v>
      </c>
      <c r="AB1186" s="362">
        <v>0</v>
      </c>
      <c r="AC1186" s="362"/>
      <c r="AD1186" s="362"/>
      <c r="AE1186" s="365">
        <v>0.1</v>
      </c>
      <c r="AF1186" s="365">
        <v>0.1</v>
      </c>
      <c r="AG1186" s="362">
        <f t="shared" si="219"/>
        <v>43.094999999999999</v>
      </c>
      <c r="AH1186" s="362"/>
      <c r="AI1186" s="362">
        <f t="shared" si="220"/>
        <v>43.094999999999999</v>
      </c>
      <c r="AJ1186" s="354" t="s">
        <v>164</v>
      </c>
      <c r="AK1186" s="354">
        <v>0</v>
      </c>
      <c r="AL1186" s="361">
        <v>20</v>
      </c>
      <c r="AM1186" s="366">
        <f t="shared" si="221"/>
        <v>1</v>
      </c>
      <c r="AN1186" s="366">
        <f t="shared" si="222"/>
        <v>1</v>
      </c>
      <c r="AO1186" s="366"/>
      <c r="AP1186" s="366"/>
      <c r="AQ1186" s="366">
        <f t="shared" si="223"/>
        <v>1</v>
      </c>
      <c r="AR1186" s="367" t="str">
        <f>IF(A1186="","",VLOOKUP(A1186,'Base Sites'!A:B,2,FALSE))</f>
        <v>Valauto Cambrai</v>
      </c>
      <c r="AS1186" s="367" t="str">
        <f t="shared" si="224"/>
        <v>SKODA</v>
      </c>
      <c r="AT1186" s="366"/>
      <c r="AU1186" s="368" t="str">
        <f>IF(A1186="","",VLOOKUP(L1186,'Base Vendeurs'!A:B,2,FALSE))</f>
        <v>Sociétés EST</v>
      </c>
      <c r="AV1186" s="362">
        <f t="shared" si="225"/>
        <v>465.95</v>
      </c>
      <c r="AW1186" s="364">
        <f t="shared" si="226"/>
        <v>1.9461883820134519E-2</v>
      </c>
      <c r="AX1186" s="368" t="str">
        <f t="shared" si="227"/>
        <v>NON</v>
      </c>
      <c r="AY1186" s="231">
        <f>+MargesVN[[#This Row],[Total COM]]+MargesVN[[#This Row],[EXT GIE]]+MargesVN[[#This Row],[Forfait immat]]</f>
        <v>63.094999999999999</v>
      </c>
    </row>
    <row r="1187" spans="1:51" s="231" customFormat="1" ht="11.25" customHeight="1" x14ac:dyDescent="0.25">
      <c r="A1187" s="354">
        <v>35</v>
      </c>
      <c r="B1187" s="354" t="s">
        <v>163</v>
      </c>
      <c r="C1187" s="354" t="s">
        <v>29</v>
      </c>
      <c r="D1187" s="355">
        <v>46132</v>
      </c>
      <c r="E1187" s="356">
        <v>46132</v>
      </c>
      <c r="F1187" s="357"/>
      <c r="G1187" s="357"/>
      <c r="H1187" s="357"/>
      <c r="I1187" s="357"/>
      <c r="J1187" s="357"/>
      <c r="K1187" s="357">
        <v>0</v>
      </c>
      <c r="L1187" s="354" t="s">
        <v>356</v>
      </c>
      <c r="M1187" s="354">
        <v>520438</v>
      </c>
      <c r="N1187" s="354">
        <v>438</v>
      </c>
      <c r="O1187" s="354" t="s">
        <v>3094</v>
      </c>
      <c r="P1187" s="358" t="s">
        <v>3095</v>
      </c>
      <c r="Q1187" s="354" t="s">
        <v>178</v>
      </c>
      <c r="R1187" s="359">
        <v>45225</v>
      </c>
      <c r="S1187" s="359">
        <v>5674.99</v>
      </c>
      <c r="T1187" s="360">
        <f t="shared" si="216"/>
        <v>50899.99</v>
      </c>
      <c r="U1187" s="361">
        <v>21</v>
      </c>
      <c r="V1187" s="359">
        <v>840.81</v>
      </c>
      <c r="W1187" s="362">
        <v>35</v>
      </c>
      <c r="X1187" s="363">
        <v>-170</v>
      </c>
      <c r="Y1187" s="362">
        <f t="shared" si="217"/>
        <v>635.80999999999995</v>
      </c>
      <c r="Z1187" s="364">
        <f t="shared" si="218"/>
        <v>1.3178980978188797E-2</v>
      </c>
      <c r="AA1187" s="363">
        <v>-169.57</v>
      </c>
      <c r="AB1187" s="362">
        <v>0</v>
      </c>
      <c r="AC1187" s="362"/>
      <c r="AD1187" s="362"/>
      <c r="AE1187" s="365">
        <v>0.1</v>
      </c>
      <c r="AF1187" s="365">
        <v>0.1</v>
      </c>
      <c r="AG1187" s="362">
        <f t="shared" si="219"/>
        <v>63.580999999999996</v>
      </c>
      <c r="AH1187" s="362"/>
      <c r="AI1187" s="362">
        <f t="shared" si="220"/>
        <v>63.580999999999996</v>
      </c>
      <c r="AJ1187" s="354" t="s">
        <v>164</v>
      </c>
      <c r="AK1187" s="354">
        <v>0</v>
      </c>
      <c r="AL1187" s="361">
        <v>20</v>
      </c>
      <c r="AM1187" s="366">
        <f t="shared" si="221"/>
        <v>1</v>
      </c>
      <c r="AN1187" s="366">
        <f t="shared" si="222"/>
        <v>1</v>
      </c>
      <c r="AO1187" s="366"/>
      <c r="AP1187" s="366"/>
      <c r="AQ1187" s="366">
        <f t="shared" si="223"/>
        <v>1</v>
      </c>
      <c r="AR1187" s="367" t="str">
        <f>IF(A1187="","",VLOOKUP(A1187,'Base Sites'!A:B,2,FALSE))</f>
        <v>Valauto Cambrai</v>
      </c>
      <c r="AS1187" s="367" t="str">
        <f t="shared" si="224"/>
        <v>SKODA</v>
      </c>
      <c r="AT1187" s="366"/>
      <c r="AU1187" s="368" t="str">
        <f>IF(A1187="","",VLOOKUP(L1187,'Base Vendeurs'!A:B,2,FALSE))</f>
        <v>Sociétés EST</v>
      </c>
      <c r="AV1187" s="362">
        <f t="shared" si="225"/>
        <v>840.81</v>
      </c>
      <c r="AW1187" s="364">
        <f t="shared" si="226"/>
        <v>1.6518863756161836E-2</v>
      </c>
      <c r="AX1187" s="368" t="str">
        <f t="shared" si="227"/>
        <v>NON</v>
      </c>
      <c r="AY1187" s="231">
        <f>+MargesVN[[#This Row],[Total COM]]+MargesVN[[#This Row],[EXT GIE]]+MargesVN[[#This Row],[Forfait immat]]</f>
        <v>83.580999999999989</v>
      </c>
    </row>
    <row r="1188" spans="1:51" s="231" customFormat="1" ht="11.25" customHeight="1" x14ac:dyDescent="0.25">
      <c r="A1188" s="45">
        <v>35</v>
      </c>
      <c r="B1188" s="45" t="s">
        <v>163</v>
      </c>
      <c r="C1188" s="45" t="s">
        <v>29</v>
      </c>
      <c r="D1188" s="44">
        <v>46077</v>
      </c>
      <c r="E1188" s="65">
        <v>46066</v>
      </c>
      <c r="F1188" s="35"/>
      <c r="G1188" s="35"/>
      <c r="H1188" s="35"/>
      <c r="I1188" s="35"/>
      <c r="J1188" s="35"/>
      <c r="K1188" s="35">
        <v>0</v>
      </c>
      <c r="L1188" s="45" t="s">
        <v>252</v>
      </c>
      <c r="M1188" s="45">
        <v>520445</v>
      </c>
      <c r="N1188" s="45">
        <v>445</v>
      </c>
      <c r="O1188" s="45" t="s">
        <v>1829</v>
      </c>
      <c r="P1188" s="66" t="s">
        <v>1830</v>
      </c>
      <c r="Q1188" s="45" t="s">
        <v>378</v>
      </c>
      <c r="R1188" s="47">
        <v>27658.33</v>
      </c>
      <c r="S1188" s="47">
        <v>2483.3200000000002</v>
      </c>
      <c r="T1188" s="48">
        <f t="shared" si="216"/>
        <v>30141.65</v>
      </c>
      <c r="U1188" s="49">
        <v>19</v>
      </c>
      <c r="V1188" s="47">
        <v>974.36</v>
      </c>
      <c r="W1188" s="46">
        <v>35</v>
      </c>
      <c r="X1188" s="50"/>
      <c r="Y1188" s="46">
        <f t="shared" si="217"/>
        <v>939.36</v>
      </c>
      <c r="Z1188" s="51">
        <f t="shared" si="218"/>
        <v>3.2326033909888807E-2</v>
      </c>
      <c r="AA1188" s="50">
        <v>-3333</v>
      </c>
      <c r="AB1188" s="46">
        <v>0</v>
      </c>
      <c r="AC1188" s="46"/>
      <c r="AD1188" s="46"/>
      <c r="AE1188" s="52">
        <v>7.0000000000000007E-2</v>
      </c>
      <c r="AF1188" s="52">
        <v>7.0000000000000007E-2</v>
      </c>
      <c r="AG1188" s="46">
        <f t="shared" si="219"/>
        <v>65.755200000000002</v>
      </c>
      <c r="AH1188" s="46"/>
      <c r="AI1188" s="46">
        <f t="shared" si="220"/>
        <v>65.755200000000002</v>
      </c>
      <c r="AJ1188" s="45" t="s">
        <v>164</v>
      </c>
      <c r="AK1188" s="45"/>
      <c r="AL1188" s="49" t="s">
        <v>293</v>
      </c>
      <c r="AM1188" s="238">
        <f t="shared" si="221"/>
        <v>1</v>
      </c>
      <c r="AN1188" s="238">
        <f t="shared" si="222"/>
        <v>1</v>
      </c>
      <c r="AO1188" s="238"/>
      <c r="AP1188" s="238"/>
      <c r="AQ1188" s="238">
        <f t="shared" si="223"/>
        <v>1</v>
      </c>
      <c r="AR1188" s="96" t="str">
        <f>IF(A1188="","",VLOOKUP(A1188,'Base Sites'!A:B,2,FALSE))</f>
        <v>Valauto Cambrai</v>
      </c>
      <c r="AS1188" s="96" t="str">
        <f t="shared" si="224"/>
        <v>SKODA</v>
      </c>
      <c r="AT1188" s="238"/>
      <c r="AU1188" s="231" t="str">
        <f>IF(A1188="","",VLOOKUP(L1188,'Base Vendeurs'!A:B,2,FALSE))</f>
        <v>Valauto Cambrai</v>
      </c>
      <c r="AV1188" s="46">
        <f t="shared" si="225"/>
        <v>974.36</v>
      </c>
      <c r="AW1188" s="51">
        <f t="shared" si="226"/>
        <v>3.2326033909888807E-2</v>
      </c>
      <c r="AX1188" s="231" t="str">
        <f t="shared" si="227"/>
        <v>NON</v>
      </c>
      <c r="AY1188" s="231">
        <f>+MargesVN[[#This Row],[Total COM]]+MargesVN[[#This Row],[EXT GIE]]+MargesVN[[#This Row],[Forfait immat]]</f>
        <v>65.755200000000002</v>
      </c>
    </row>
    <row r="1189" spans="1:51" s="231" customFormat="1" ht="11.25" customHeight="1" x14ac:dyDescent="0.25">
      <c r="A1189" s="431">
        <v>35</v>
      </c>
      <c r="B1189" s="431" t="s">
        <v>185</v>
      </c>
      <c r="C1189" s="431" t="s">
        <v>29</v>
      </c>
      <c r="D1189" s="432">
        <v>46192</v>
      </c>
      <c r="E1189" s="433">
        <v>46188</v>
      </c>
      <c r="F1189" s="434"/>
      <c r="G1189" s="434" t="s">
        <v>165</v>
      </c>
      <c r="H1189" s="434"/>
      <c r="I1189" s="434" t="s">
        <v>165</v>
      </c>
      <c r="J1189" s="434"/>
      <c r="K1189" s="434">
        <v>35883.53</v>
      </c>
      <c r="L1189" s="431" t="s">
        <v>33</v>
      </c>
      <c r="M1189" s="431">
        <v>520452</v>
      </c>
      <c r="N1189" s="431">
        <v>452</v>
      </c>
      <c r="O1189" s="431" t="s">
        <v>4613</v>
      </c>
      <c r="P1189" s="435" t="s">
        <v>65</v>
      </c>
      <c r="Q1189" s="431" t="s">
        <v>84</v>
      </c>
      <c r="R1189" s="436">
        <v>35574.33</v>
      </c>
      <c r="S1189" s="436">
        <v>583.33000000000004</v>
      </c>
      <c r="T1189" s="437">
        <f t="shared" si="216"/>
        <v>36157.660000000003</v>
      </c>
      <c r="U1189" s="438">
        <v>21</v>
      </c>
      <c r="V1189" s="436">
        <v>758.3</v>
      </c>
      <c r="W1189" s="439">
        <v>35.67</v>
      </c>
      <c r="X1189" s="440"/>
      <c r="Y1189" s="439">
        <f t="shared" si="217"/>
        <v>722.63</v>
      </c>
      <c r="Z1189" s="441">
        <f t="shared" si="218"/>
        <v>2.0972042991720147E-2</v>
      </c>
      <c r="AA1189" s="440">
        <v>0</v>
      </c>
      <c r="AB1189" s="439">
        <v>0</v>
      </c>
      <c r="AC1189" s="439"/>
      <c r="AD1189" s="439" t="s">
        <v>5153</v>
      </c>
      <c r="AE1189" s="442"/>
      <c r="AF1189" s="442">
        <v>0</v>
      </c>
      <c r="AG1189" s="439">
        <f t="shared" si="219"/>
        <v>0</v>
      </c>
      <c r="AH1189" s="439"/>
      <c r="AI1189" s="439">
        <f t="shared" si="220"/>
        <v>0</v>
      </c>
      <c r="AJ1189" s="431" t="s">
        <v>149</v>
      </c>
      <c r="AK1189" s="431">
        <v>0</v>
      </c>
      <c r="AL1189" s="438" t="s">
        <v>293</v>
      </c>
      <c r="AM1189" s="443">
        <f t="shared" si="221"/>
        <v>1</v>
      </c>
      <c r="AN1189" s="443">
        <f t="shared" si="222"/>
        <v>1</v>
      </c>
      <c r="AO1189" s="443"/>
      <c r="AP1189" s="443"/>
      <c r="AQ1189" s="443">
        <f t="shared" si="223"/>
        <v>1</v>
      </c>
      <c r="AR1189" s="444" t="str">
        <f>IF(A1189="","",VLOOKUP(A1189,'Base Sites'!A:B,2,FALSE))</f>
        <v>Valauto Cambrai</v>
      </c>
      <c r="AS1189" s="444" t="str">
        <f t="shared" si="224"/>
        <v>SKODA</v>
      </c>
      <c r="AT1189" s="443"/>
      <c r="AU1189" s="445" t="str">
        <f>IF(A1189="","",VLOOKUP(L1189,'Base Vendeurs'!A:B,2,FALSE))</f>
        <v>Sociétés NORD</v>
      </c>
      <c r="AV1189" s="439">
        <f t="shared" si="225"/>
        <v>758.3</v>
      </c>
      <c r="AW1189" s="441">
        <f t="shared" si="226"/>
        <v>2.0972042991720147E-2</v>
      </c>
      <c r="AX1189" s="445" t="str">
        <f t="shared" si="227"/>
        <v>NON</v>
      </c>
      <c r="AY1189" s="231">
        <f>+MargesVN[[#This Row],[Total COM]]+MargesVN[[#This Row],[EXT GIE]]+MargesVN[[#This Row],[Forfait immat]]</f>
        <v>0</v>
      </c>
    </row>
    <row r="1190" spans="1:51" s="231" customFormat="1" ht="11.25" customHeight="1" x14ac:dyDescent="0.25">
      <c r="A1190" s="45">
        <v>35</v>
      </c>
      <c r="B1190" s="45" t="s">
        <v>163</v>
      </c>
      <c r="C1190" s="45" t="s">
        <v>29</v>
      </c>
      <c r="D1190" s="44">
        <v>46057</v>
      </c>
      <c r="E1190" s="65">
        <v>46045</v>
      </c>
      <c r="F1190" s="35"/>
      <c r="G1190" s="35"/>
      <c r="H1190" s="35"/>
      <c r="I1190" s="35"/>
      <c r="J1190" s="35"/>
      <c r="K1190" s="35">
        <v>0</v>
      </c>
      <c r="L1190" s="45" t="s">
        <v>458</v>
      </c>
      <c r="M1190" s="45">
        <v>520453</v>
      </c>
      <c r="N1190" s="45">
        <v>453</v>
      </c>
      <c r="O1190" s="45" t="s">
        <v>554</v>
      </c>
      <c r="P1190" s="66" t="s">
        <v>555</v>
      </c>
      <c r="Q1190" s="45" t="s">
        <v>42</v>
      </c>
      <c r="R1190" s="47">
        <v>28958.34</v>
      </c>
      <c r="S1190" s="47">
        <v>1666.67</v>
      </c>
      <c r="T1190" s="48">
        <f t="shared" si="216"/>
        <v>30625.010000000002</v>
      </c>
      <c r="U1190" s="49">
        <v>35</v>
      </c>
      <c r="V1190" s="47">
        <v>1736.42</v>
      </c>
      <c r="W1190" s="46">
        <v>35</v>
      </c>
      <c r="X1190" s="50"/>
      <c r="Y1190" s="46">
        <f t="shared" si="217"/>
        <v>1701.42</v>
      </c>
      <c r="Z1190" s="51">
        <f t="shared" si="218"/>
        <v>5.6699410057335489E-2</v>
      </c>
      <c r="AA1190" s="50">
        <v>-2916</v>
      </c>
      <c r="AB1190" s="46">
        <v>0</v>
      </c>
      <c r="AC1190" s="46"/>
      <c r="AD1190" s="46"/>
      <c r="AE1190" s="52">
        <v>0.13</v>
      </c>
      <c r="AF1190" s="52">
        <v>0.13</v>
      </c>
      <c r="AG1190" s="46">
        <f t="shared" si="219"/>
        <v>221.18460000000002</v>
      </c>
      <c r="AH1190" s="46"/>
      <c r="AI1190" s="46">
        <f t="shared" si="220"/>
        <v>221.18460000000002</v>
      </c>
      <c r="AJ1190" s="45" t="s">
        <v>164</v>
      </c>
      <c r="AK1190" s="45">
        <v>0</v>
      </c>
      <c r="AL1190" s="49">
        <v>100</v>
      </c>
      <c r="AM1190" s="238">
        <f t="shared" si="221"/>
        <v>1</v>
      </c>
      <c r="AN1190" s="238">
        <f t="shared" si="222"/>
        <v>1</v>
      </c>
      <c r="AO1190" s="238"/>
      <c r="AP1190" s="238"/>
      <c r="AQ1190" s="238">
        <f t="shared" si="223"/>
        <v>1</v>
      </c>
      <c r="AR1190" s="96" t="str">
        <f>IF(A1190="","",VLOOKUP(A1190,'Base Sites'!A:B,2,FALSE))</f>
        <v>Valauto Cambrai</v>
      </c>
      <c r="AS1190" s="96" t="str">
        <f t="shared" si="224"/>
        <v>SKODA</v>
      </c>
      <c r="AT1190" s="238"/>
      <c r="AU1190" s="231" t="str">
        <f>IF(A1190="","",VLOOKUP(L1190,'Base Vendeurs'!A:B,2,FALSE))</f>
        <v>Valauto Cambrai</v>
      </c>
      <c r="AV1190" s="46">
        <f t="shared" si="225"/>
        <v>1736.42</v>
      </c>
      <c r="AW1190" s="51">
        <f t="shared" si="226"/>
        <v>5.6699410057335489E-2</v>
      </c>
      <c r="AX1190" s="231" t="str">
        <f t="shared" si="227"/>
        <v>NON</v>
      </c>
      <c r="AY1190" s="231">
        <f>+MargesVN[[#This Row],[Total COM]]+MargesVN[[#This Row],[EXT GIE]]+MargesVN[[#This Row],[Forfait immat]]</f>
        <v>321.18460000000005</v>
      </c>
    </row>
    <row r="1191" spans="1:51" s="231" customFormat="1" ht="11.25" customHeight="1" x14ac:dyDescent="0.25">
      <c r="A1191" s="431">
        <v>35</v>
      </c>
      <c r="B1191" s="431" t="s">
        <v>163</v>
      </c>
      <c r="C1191" s="431" t="s">
        <v>29</v>
      </c>
      <c r="D1191" s="432">
        <v>46184</v>
      </c>
      <c r="E1191" s="433">
        <v>46181</v>
      </c>
      <c r="F1191" s="434"/>
      <c r="G1191" s="434"/>
      <c r="H1191" s="434"/>
      <c r="I1191" s="434"/>
      <c r="J1191" s="434"/>
      <c r="K1191" s="434">
        <v>0</v>
      </c>
      <c r="L1191" s="431" t="s">
        <v>295</v>
      </c>
      <c r="M1191" s="431">
        <v>520454</v>
      </c>
      <c r="N1191" s="431">
        <v>454</v>
      </c>
      <c r="O1191" s="431" t="s">
        <v>4666</v>
      </c>
      <c r="P1191" s="435" t="s">
        <v>4667</v>
      </c>
      <c r="Q1191" s="431" t="s">
        <v>378</v>
      </c>
      <c r="R1191" s="436">
        <v>38583.33</v>
      </c>
      <c r="S1191" s="436">
        <v>1000</v>
      </c>
      <c r="T1191" s="437">
        <f t="shared" si="216"/>
        <v>39583.33</v>
      </c>
      <c r="U1191" s="438">
        <v>105</v>
      </c>
      <c r="V1191" s="436">
        <v>634.33000000000004</v>
      </c>
      <c r="W1191" s="439">
        <v>35.01</v>
      </c>
      <c r="X1191" s="440"/>
      <c r="Y1191" s="439">
        <f t="shared" si="217"/>
        <v>599.32000000000005</v>
      </c>
      <c r="Z1191" s="441">
        <f t="shared" si="218"/>
        <v>1.6025180296857289E-2</v>
      </c>
      <c r="AA1191" s="440">
        <v>-5145.83</v>
      </c>
      <c r="AB1191" s="439">
        <v>0</v>
      </c>
      <c r="AC1191" s="439"/>
      <c r="AD1191" s="439"/>
      <c r="AE1191" s="442">
        <v>0.12</v>
      </c>
      <c r="AF1191" s="442">
        <v>0.12</v>
      </c>
      <c r="AG1191" s="439">
        <f t="shared" si="219"/>
        <v>71.918400000000005</v>
      </c>
      <c r="AH1191" s="439"/>
      <c r="AI1191" s="439">
        <f t="shared" si="220"/>
        <v>71.918400000000005</v>
      </c>
      <c r="AJ1191" s="431" t="s">
        <v>164</v>
      </c>
      <c r="AK1191" s="431"/>
      <c r="AL1191" s="438"/>
      <c r="AM1191" s="443">
        <f t="shared" si="221"/>
        <v>0</v>
      </c>
      <c r="AN1191" s="443">
        <f t="shared" si="222"/>
        <v>1</v>
      </c>
      <c r="AO1191" s="443"/>
      <c r="AP1191" s="443"/>
      <c r="AQ1191" s="443">
        <f t="shared" si="223"/>
        <v>0</v>
      </c>
      <c r="AR1191" s="444" t="str">
        <f>IF(A1191="","",VLOOKUP(A1191,'Base Sites'!A:B,2,FALSE))</f>
        <v>Valauto Cambrai</v>
      </c>
      <c r="AS1191" s="444" t="str">
        <f t="shared" si="224"/>
        <v>SKODA</v>
      </c>
      <c r="AT1191" s="443"/>
      <c r="AU1191" s="445" t="str">
        <f>IF(A1191="","",VLOOKUP(L1191,'Base Vendeurs'!A:B,2,FALSE))</f>
        <v>Valauto Cambrai</v>
      </c>
      <c r="AV1191" s="439">
        <f t="shared" si="225"/>
        <v>634.33000000000004</v>
      </c>
      <c r="AW1191" s="441">
        <f t="shared" si="226"/>
        <v>1.6025180296857289E-2</v>
      </c>
      <c r="AX1191" s="445" t="str">
        <f t="shared" si="227"/>
        <v>NON</v>
      </c>
      <c r="AY1191" s="231">
        <f>+MargesVN[[#This Row],[Total COM]]+MargesVN[[#This Row],[EXT GIE]]+MargesVN[[#This Row],[Forfait immat]]</f>
        <v>71.918400000000005</v>
      </c>
    </row>
    <row r="1192" spans="1:51" s="231" customFormat="1" ht="11.25" customHeight="1" x14ac:dyDescent="0.25">
      <c r="A1192" s="431">
        <v>35</v>
      </c>
      <c r="B1192" s="431" t="s">
        <v>163</v>
      </c>
      <c r="C1192" s="431" t="s">
        <v>206</v>
      </c>
      <c r="D1192" s="432">
        <v>46178</v>
      </c>
      <c r="E1192" s="433">
        <v>46157</v>
      </c>
      <c r="F1192" s="434"/>
      <c r="G1192" s="434"/>
      <c r="H1192" s="434"/>
      <c r="I1192" s="434"/>
      <c r="J1192" s="434"/>
      <c r="K1192" s="434">
        <v>0</v>
      </c>
      <c r="L1192" s="431" t="s">
        <v>356</v>
      </c>
      <c r="M1192" s="431">
        <v>520460</v>
      </c>
      <c r="N1192" s="431">
        <v>460</v>
      </c>
      <c r="O1192" s="431" t="s">
        <v>3915</v>
      </c>
      <c r="P1192" s="435" t="s">
        <v>3916</v>
      </c>
      <c r="Q1192" s="431" t="s">
        <v>379</v>
      </c>
      <c r="R1192" s="436">
        <v>38154.33</v>
      </c>
      <c r="S1192" s="436">
        <v>2673.34</v>
      </c>
      <c r="T1192" s="437">
        <f t="shared" si="216"/>
        <v>40827.67</v>
      </c>
      <c r="U1192" s="438">
        <v>25</v>
      </c>
      <c r="V1192" s="436">
        <v>1246.83</v>
      </c>
      <c r="W1192" s="439">
        <v>22</v>
      </c>
      <c r="X1192" s="440"/>
      <c r="Y1192" s="439">
        <f t="shared" si="217"/>
        <v>1224.83</v>
      </c>
      <c r="Z1192" s="441">
        <f t="shared" si="218"/>
        <v>3.0538847796114741E-2</v>
      </c>
      <c r="AA1192" s="440">
        <v>-6432.77</v>
      </c>
      <c r="AB1192" s="439">
        <v>2350</v>
      </c>
      <c r="AC1192" s="439"/>
      <c r="AD1192" s="439"/>
      <c r="AE1192" s="442">
        <v>0.1</v>
      </c>
      <c r="AF1192" s="442">
        <v>0.1</v>
      </c>
      <c r="AG1192" s="439">
        <f t="shared" si="219"/>
        <v>122.483</v>
      </c>
      <c r="AH1192" s="439"/>
      <c r="AI1192" s="439">
        <f t="shared" si="220"/>
        <v>122.483</v>
      </c>
      <c r="AJ1192" s="431" t="s">
        <v>164</v>
      </c>
      <c r="AK1192" s="431">
        <v>1</v>
      </c>
      <c r="AL1192" s="438" t="s">
        <v>293</v>
      </c>
      <c r="AM1192" s="443">
        <f t="shared" si="221"/>
        <v>1</v>
      </c>
      <c r="AN1192" s="443">
        <f t="shared" si="222"/>
        <v>1</v>
      </c>
      <c r="AO1192" s="443"/>
      <c r="AP1192" s="443"/>
      <c r="AQ1192" s="443">
        <f t="shared" si="223"/>
        <v>1</v>
      </c>
      <c r="AR1192" s="444" t="str">
        <f>IF(A1192="","",VLOOKUP(A1192,'Base Sites'!A:B,2,FALSE))</f>
        <v>Valauto Cambrai</v>
      </c>
      <c r="AS1192" s="444" t="str">
        <f t="shared" si="224"/>
        <v>CUPRA</v>
      </c>
      <c r="AT1192" s="443"/>
      <c r="AU1192" s="445" t="str">
        <f>IF(A1192="","",VLOOKUP(L1192,'Base Vendeurs'!A:B,2,FALSE))</f>
        <v>Sociétés EST</v>
      </c>
      <c r="AV1192" s="439">
        <f t="shared" si="225"/>
        <v>1246.83</v>
      </c>
      <c r="AW1192" s="441">
        <f t="shared" si="226"/>
        <v>3.0538847796114741E-2</v>
      </c>
      <c r="AX1192" s="445" t="str">
        <f t="shared" si="227"/>
        <v>NON</v>
      </c>
      <c r="AY1192" s="231">
        <f>+MargesVN[[#This Row],[Total COM]]+MargesVN[[#This Row],[EXT GIE]]+MargesVN[[#This Row],[Forfait immat]]</f>
        <v>123.483</v>
      </c>
    </row>
    <row r="1193" spans="1:51" s="231" customFormat="1" ht="11.25" customHeight="1" x14ac:dyDescent="0.25">
      <c r="A1193" s="354">
        <v>35</v>
      </c>
      <c r="B1193" s="354" t="s">
        <v>163</v>
      </c>
      <c r="C1193" s="354" t="s">
        <v>29</v>
      </c>
      <c r="D1193" s="355">
        <v>46113</v>
      </c>
      <c r="E1193" s="356">
        <v>46113</v>
      </c>
      <c r="F1193" s="357"/>
      <c r="G1193" s="357"/>
      <c r="H1193" s="357"/>
      <c r="I1193" s="357"/>
      <c r="J1193" s="357"/>
      <c r="K1193" s="357">
        <v>0</v>
      </c>
      <c r="L1193" s="354" t="s">
        <v>356</v>
      </c>
      <c r="M1193" s="354">
        <v>520469</v>
      </c>
      <c r="N1193" s="354">
        <v>469</v>
      </c>
      <c r="O1193" s="354" t="s">
        <v>3121</v>
      </c>
      <c r="P1193" s="358" t="s">
        <v>3122</v>
      </c>
      <c r="Q1193" s="354" t="s">
        <v>378</v>
      </c>
      <c r="R1193" s="359">
        <v>37566.660000000003</v>
      </c>
      <c r="S1193" s="359">
        <v>583.34</v>
      </c>
      <c r="T1193" s="360">
        <f t="shared" si="216"/>
        <v>38150</v>
      </c>
      <c r="U1193" s="361">
        <v>27</v>
      </c>
      <c r="V1193" s="359">
        <v>607.27</v>
      </c>
      <c r="W1193" s="362">
        <v>35</v>
      </c>
      <c r="X1193" s="363"/>
      <c r="Y1193" s="362">
        <f t="shared" si="217"/>
        <v>572.27</v>
      </c>
      <c r="Z1193" s="364">
        <f t="shared" si="218"/>
        <v>1.5917955439056355E-2</v>
      </c>
      <c r="AA1193" s="363">
        <v>-4768.76</v>
      </c>
      <c r="AB1193" s="362">
        <v>0</v>
      </c>
      <c r="AC1193" s="362"/>
      <c r="AD1193" s="362"/>
      <c r="AE1193" s="365">
        <v>0.13</v>
      </c>
      <c r="AF1193" s="365">
        <v>0.13</v>
      </c>
      <c r="AG1193" s="362">
        <f t="shared" si="219"/>
        <v>74.395099999999999</v>
      </c>
      <c r="AH1193" s="362"/>
      <c r="AI1193" s="362">
        <f t="shared" si="220"/>
        <v>74.395099999999999</v>
      </c>
      <c r="AJ1193" s="354" t="s">
        <v>164</v>
      </c>
      <c r="AK1193" s="354">
        <v>0</v>
      </c>
      <c r="AL1193" s="361">
        <v>20</v>
      </c>
      <c r="AM1193" s="366">
        <f t="shared" si="221"/>
        <v>1</v>
      </c>
      <c r="AN1193" s="366">
        <f t="shared" si="222"/>
        <v>1</v>
      </c>
      <c r="AO1193" s="366"/>
      <c r="AP1193" s="366"/>
      <c r="AQ1193" s="366">
        <f t="shared" si="223"/>
        <v>1</v>
      </c>
      <c r="AR1193" s="367" t="str">
        <f>IF(A1193="","",VLOOKUP(A1193,'Base Sites'!A:B,2,FALSE))</f>
        <v>Valauto Cambrai</v>
      </c>
      <c r="AS1193" s="367" t="str">
        <f t="shared" si="224"/>
        <v>SKODA</v>
      </c>
      <c r="AT1193" s="366"/>
      <c r="AU1193" s="368" t="str">
        <f>IF(A1193="","",VLOOKUP(L1193,'Base Vendeurs'!A:B,2,FALSE))</f>
        <v>Sociétés EST</v>
      </c>
      <c r="AV1193" s="362">
        <f t="shared" si="225"/>
        <v>607.27</v>
      </c>
      <c r="AW1193" s="364">
        <f t="shared" si="226"/>
        <v>1.5917955439056355E-2</v>
      </c>
      <c r="AX1193" s="368" t="str">
        <f t="shared" si="227"/>
        <v>NON</v>
      </c>
      <c r="AY1193" s="231">
        <f>+MargesVN[[#This Row],[Total COM]]+MargesVN[[#This Row],[EXT GIE]]+MargesVN[[#This Row],[Forfait immat]]</f>
        <v>94.395099999999999</v>
      </c>
    </row>
    <row r="1194" spans="1:51" s="231" customFormat="1" ht="11.25" customHeight="1" x14ac:dyDescent="0.25">
      <c r="A1194" s="354">
        <v>35</v>
      </c>
      <c r="B1194" s="354" t="s">
        <v>163</v>
      </c>
      <c r="C1194" s="354" t="s">
        <v>29</v>
      </c>
      <c r="D1194" s="355">
        <v>46113</v>
      </c>
      <c r="E1194" s="356">
        <v>46113</v>
      </c>
      <c r="F1194" s="357"/>
      <c r="G1194" s="357"/>
      <c r="H1194" s="357"/>
      <c r="I1194" s="357"/>
      <c r="J1194" s="357"/>
      <c r="K1194" s="357">
        <v>0</v>
      </c>
      <c r="L1194" s="354" t="s">
        <v>356</v>
      </c>
      <c r="M1194" s="354">
        <v>520470</v>
      </c>
      <c r="N1194" s="354">
        <v>470</v>
      </c>
      <c r="O1194" s="354" t="s">
        <v>3106</v>
      </c>
      <c r="P1194" s="358" t="s">
        <v>3107</v>
      </c>
      <c r="Q1194" s="354" t="s">
        <v>378</v>
      </c>
      <c r="R1194" s="359">
        <v>35883.33</v>
      </c>
      <c r="S1194" s="359">
        <v>1333.33</v>
      </c>
      <c r="T1194" s="360">
        <f t="shared" ref="T1194:T1257" si="228">+R1194+S1194</f>
        <v>37216.660000000003</v>
      </c>
      <c r="U1194" s="361">
        <v>27</v>
      </c>
      <c r="V1194" s="359">
        <v>593.26</v>
      </c>
      <c r="W1194" s="362">
        <v>35</v>
      </c>
      <c r="X1194" s="363"/>
      <c r="Y1194" s="362">
        <f t="shared" ref="Y1194:Y1257" si="229">+V1194-W1194+X1194</f>
        <v>558.26</v>
      </c>
      <c r="Z1194" s="364">
        <f t="shared" ref="Z1194:Z1257" si="230">(V1194+X1194)/T1194</f>
        <v>1.5940710423772576E-2</v>
      </c>
      <c r="AA1194" s="363">
        <v>-4652.09</v>
      </c>
      <c r="AB1194" s="362">
        <v>0</v>
      </c>
      <c r="AC1194" s="362"/>
      <c r="AD1194" s="362"/>
      <c r="AE1194" s="365">
        <v>0.13</v>
      </c>
      <c r="AF1194" s="365">
        <v>0.13</v>
      </c>
      <c r="AG1194" s="362">
        <f t="shared" ref="AG1194:AG1257" si="231">+Y1194*AE1194</f>
        <v>72.573800000000006</v>
      </c>
      <c r="AH1194" s="362"/>
      <c r="AI1194" s="362">
        <f t="shared" ref="AI1194:AI1257" si="232">+AG1194+AH1194</f>
        <v>72.573800000000006</v>
      </c>
      <c r="AJ1194" s="354" t="s">
        <v>164</v>
      </c>
      <c r="AK1194" s="354">
        <v>0</v>
      </c>
      <c r="AL1194" s="361">
        <v>20</v>
      </c>
      <c r="AM1194" s="366">
        <f t="shared" ref="AM1194:AM1257" si="233">IF(AL1194&gt;0,100%,0%)</f>
        <v>1</v>
      </c>
      <c r="AN1194" s="366">
        <f t="shared" ref="AN1194:AN1257" si="234">IF(A1194&gt;0,1,"")</f>
        <v>1</v>
      </c>
      <c r="AO1194" s="366"/>
      <c r="AP1194" s="366"/>
      <c r="AQ1194" s="366">
        <f t="shared" ref="AQ1194:AQ1257" si="235">IF(AN1194="","",+AM1194/AN1194)</f>
        <v>1</v>
      </c>
      <c r="AR1194" s="367" t="str">
        <f>IF(A1194="","",VLOOKUP(A1194,'Base Sites'!A:B,2,FALSE))</f>
        <v>Valauto Cambrai</v>
      </c>
      <c r="AS1194" s="367" t="str">
        <f t="shared" ref="AS1194:AS1257" si="236">IF(C1194="VW","VOLKSWAGEN",IF(C1194="SE","SEAT",IF(C1194="NI","NISSAN",IF(C1194="HY","HYUNDAI",IF(C1194="VU","VUL",IF(C1194="sk","SKODA",IF(C1194="ltsk","SKODA",IF(C1194="CUPRA","CUPRA",IF(C1194="AUDI","AUDI","")))))))))</f>
        <v>SKODA</v>
      </c>
      <c r="AT1194" s="366"/>
      <c r="AU1194" s="368" t="str">
        <f>IF(A1194="","",VLOOKUP(L1194,'Base Vendeurs'!A:B,2,FALSE))</f>
        <v>Sociétés EST</v>
      </c>
      <c r="AV1194" s="362">
        <f t="shared" ref="AV1194:AV1257" si="237">+V1194+AO1194</f>
        <v>593.26</v>
      </c>
      <c r="AW1194" s="364">
        <f t="shared" ref="AW1194:AW1257" si="238">IF(A1194="","",+AV1194/T1194)</f>
        <v>1.5940710423772576E-2</v>
      </c>
      <c r="AX1194" s="368" t="str">
        <f t="shared" ref="AX1194:AX1257" si="239">IF(AV1194&lt;0,"OUI","NON")</f>
        <v>NON</v>
      </c>
      <c r="AY1194" s="231">
        <f>+MargesVN[[#This Row],[Total COM]]+MargesVN[[#This Row],[EXT GIE]]+MargesVN[[#This Row],[Forfait immat]]</f>
        <v>92.573800000000006</v>
      </c>
    </row>
    <row r="1195" spans="1:51" s="231" customFormat="1" ht="11.25" customHeight="1" x14ac:dyDescent="0.25">
      <c r="A1195" s="354">
        <v>35</v>
      </c>
      <c r="B1195" s="354" t="s">
        <v>163</v>
      </c>
      <c r="C1195" s="354" t="s">
        <v>29</v>
      </c>
      <c r="D1195" s="355">
        <v>46140</v>
      </c>
      <c r="E1195" s="356">
        <v>46140</v>
      </c>
      <c r="F1195" s="357"/>
      <c r="G1195" s="357"/>
      <c r="H1195" s="357"/>
      <c r="I1195" s="357"/>
      <c r="J1195" s="357"/>
      <c r="K1195" s="357">
        <v>0</v>
      </c>
      <c r="L1195" s="354" t="s">
        <v>252</v>
      </c>
      <c r="M1195" s="354">
        <v>520477</v>
      </c>
      <c r="N1195" s="354">
        <v>477</v>
      </c>
      <c r="O1195" s="354" t="s">
        <v>3076</v>
      </c>
      <c r="P1195" s="358" t="s">
        <v>3077</v>
      </c>
      <c r="Q1195" s="354" t="s">
        <v>42</v>
      </c>
      <c r="R1195" s="359">
        <v>30841.67</v>
      </c>
      <c r="S1195" s="359">
        <v>3408.34</v>
      </c>
      <c r="T1195" s="360">
        <f t="shared" si="228"/>
        <v>34250.009999999995</v>
      </c>
      <c r="U1195" s="361">
        <v>11</v>
      </c>
      <c r="V1195" s="359">
        <v>1785.82</v>
      </c>
      <c r="W1195" s="362">
        <v>35</v>
      </c>
      <c r="X1195" s="363"/>
      <c r="Y1195" s="362">
        <f t="shared" si="229"/>
        <v>1750.82</v>
      </c>
      <c r="Z1195" s="364">
        <f t="shared" si="230"/>
        <v>5.214071470344097E-2</v>
      </c>
      <c r="AA1195" s="363">
        <v>0</v>
      </c>
      <c r="AB1195" s="362">
        <v>-3733.33</v>
      </c>
      <c r="AC1195" s="362"/>
      <c r="AD1195" s="362"/>
      <c r="AE1195" s="365">
        <v>7.0000000000000007E-2</v>
      </c>
      <c r="AF1195" s="365">
        <v>7.0000000000000007E-2</v>
      </c>
      <c r="AG1195" s="362">
        <f t="shared" si="231"/>
        <v>122.5574</v>
      </c>
      <c r="AH1195" s="362"/>
      <c r="AI1195" s="362">
        <f t="shared" si="232"/>
        <v>122.5574</v>
      </c>
      <c r="AJ1195" s="354" t="s">
        <v>164</v>
      </c>
      <c r="AK1195" s="354">
        <v>0</v>
      </c>
      <c r="AL1195" s="361">
        <v>100</v>
      </c>
      <c r="AM1195" s="366">
        <f t="shared" si="233"/>
        <v>1</v>
      </c>
      <c r="AN1195" s="366">
        <f t="shared" si="234"/>
        <v>1</v>
      </c>
      <c r="AO1195" s="366"/>
      <c r="AP1195" s="366"/>
      <c r="AQ1195" s="366">
        <f t="shared" si="235"/>
        <v>1</v>
      </c>
      <c r="AR1195" s="367" t="str">
        <f>IF(A1195="","",VLOOKUP(A1195,'Base Sites'!A:B,2,FALSE))</f>
        <v>Valauto Cambrai</v>
      </c>
      <c r="AS1195" s="367" t="str">
        <f t="shared" si="236"/>
        <v>SKODA</v>
      </c>
      <c r="AT1195" s="366"/>
      <c r="AU1195" s="368" t="str">
        <f>IF(A1195="","",VLOOKUP(L1195,'Base Vendeurs'!A:B,2,FALSE))</f>
        <v>Valauto Cambrai</v>
      </c>
      <c r="AV1195" s="362">
        <f t="shared" si="237"/>
        <v>1785.82</v>
      </c>
      <c r="AW1195" s="364">
        <f t="shared" si="238"/>
        <v>5.214071470344097E-2</v>
      </c>
      <c r="AX1195" s="368" t="str">
        <f t="shared" si="239"/>
        <v>NON</v>
      </c>
      <c r="AY1195" s="231">
        <f>+MargesVN[[#This Row],[Total COM]]+MargesVN[[#This Row],[EXT GIE]]+MargesVN[[#This Row],[Forfait immat]]</f>
        <v>222.5574</v>
      </c>
    </row>
    <row r="1196" spans="1:51" s="231" customFormat="1" ht="11.25" customHeight="1" x14ac:dyDescent="0.25">
      <c r="A1196" s="401">
        <v>35</v>
      </c>
      <c r="B1196" s="401" t="s">
        <v>163</v>
      </c>
      <c r="C1196" s="401" t="s">
        <v>29</v>
      </c>
      <c r="D1196" s="402">
        <v>46160</v>
      </c>
      <c r="E1196" s="403">
        <v>46160</v>
      </c>
      <c r="F1196" s="404"/>
      <c r="G1196" s="404"/>
      <c r="H1196" s="404"/>
      <c r="I1196" s="404"/>
      <c r="J1196" s="404"/>
      <c r="K1196" s="404"/>
      <c r="L1196" s="401" t="s">
        <v>295</v>
      </c>
      <c r="M1196" s="401">
        <v>520478</v>
      </c>
      <c r="N1196" s="401">
        <v>478</v>
      </c>
      <c r="O1196" s="401" t="s">
        <v>3743</v>
      </c>
      <c r="P1196" s="405" t="s">
        <v>3744</v>
      </c>
      <c r="Q1196" s="401" t="s">
        <v>31</v>
      </c>
      <c r="R1196" s="406">
        <v>19775</v>
      </c>
      <c r="S1196" s="406">
        <v>2083.33</v>
      </c>
      <c r="T1196" s="407">
        <f t="shared" si="228"/>
        <v>21858.33</v>
      </c>
      <c r="U1196" s="408">
        <v>46</v>
      </c>
      <c r="V1196" s="406">
        <v>370.16</v>
      </c>
      <c r="W1196" s="409">
        <v>35</v>
      </c>
      <c r="X1196" s="410"/>
      <c r="Y1196" s="409">
        <f t="shared" si="229"/>
        <v>335.16</v>
      </c>
      <c r="Z1196" s="411">
        <f t="shared" si="230"/>
        <v>1.6934505060542136E-2</v>
      </c>
      <c r="AA1196" s="410">
        <v>-416</v>
      </c>
      <c r="AB1196" s="409">
        <v>-2550</v>
      </c>
      <c r="AC1196" s="409"/>
      <c r="AD1196" s="409"/>
      <c r="AE1196" s="412">
        <v>0.12</v>
      </c>
      <c r="AF1196" s="412">
        <v>0.12</v>
      </c>
      <c r="AG1196" s="409">
        <f t="shared" si="231"/>
        <v>40.219200000000001</v>
      </c>
      <c r="AH1196" s="409"/>
      <c r="AI1196" s="409">
        <f t="shared" si="232"/>
        <v>40.219200000000001</v>
      </c>
      <c r="AJ1196" s="401" t="s">
        <v>164</v>
      </c>
      <c r="AK1196" s="401"/>
      <c r="AL1196" s="408"/>
      <c r="AM1196" s="413">
        <f t="shared" si="233"/>
        <v>0</v>
      </c>
      <c r="AN1196" s="413">
        <f t="shared" si="234"/>
        <v>1</v>
      </c>
      <c r="AO1196" s="413"/>
      <c r="AP1196" s="413"/>
      <c r="AQ1196" s="413">
        <f t="shared" si="235"/>
        <v>0</v>
      </c>
      <c r="AR1196" s="414" t="str">
        <f>IF(A1196="","",VLOOKUP(A1196,'Base Sites'!A:B,2,FALSE))</f>
        <v>Valauto Cambrai</v>
      </c>
      <c r="AS1196" s="414" t="str">
        <f t="shared" si="236"/>
        <v>SKODA</v>
      </c>
      <c r="AT1196" s="413"/>
      <c r="AU1196" s="415" t="str">
        <f>IF(A1196="","",VLOOKUP(L1196,'Base Vendeurs'!A:B,2,FALSE))</f>
        <v>Valauto Cambrai</v>
      </c>
      <c r="AV1196" s="409">
        <f t="shared" si="237"/>
        <v>370.16</v>
      </c>
      <c r="AW1196" s="411">
        <f t="shared" si="238"/>
        <v>1.6934505060542136E-2</v>
      </c>
      <c r="AX1196" s="415" t="str">
        <f t="shared" si="239"/>
        <v>NON</v>
      </c>
      <c r="AY1196" s="231">
        <f>+MargesVN[[#This Row],[Total COM]]+MargesVN[[#This Row],[EXT GIE]]+MargesVN[[#This Row],[Forfait immat]]</f>
        <v>40.219200000000001</v>
      </c>
    </row>
    <row r="1197" spans="1:51" s="231" customFormat="1" ht="11.25" customHeight="1" x14ac:dyDescent="0.25">
      <c r="A1197" s="319">
        <v>15</v>
      </c>
      <c r="B1197" s="319" t="s">
        <v>183</v>
      </c>
      <c r="C1197" s="319" t="s">
        <v>257</v>
      </c>
      <c r="D1197" s="320">
        <v>46090</v>
      </c>
      <c r="E1197" s="321">
        <v>46090</v>
      </c>
      <c r="F1197" s="322"/>
      <c r="G1197" s="322"/>
      <c r="H1197" s="322"/>
      <c r="I1197" s="322" t="s">
        <v>165</v>
      </c>
      <c r="J1197" s="322"/>
      <c r="K1197" s="322">
        <v>33498.71</v>
      </c>
      <c r="L1197" s="319" t="s">
        <v>380</v>
      </c>
      <c r="M1197" s="319">
        <v>520623</v>
      </c>
      <c r="N1197" s="319">
        <v>623</v>
      </c>
      <c r="O1197" s="319" t="s">
        <v>2351</v>
      </c>
      <c r="P1197" s="323" t="s">
        <v>2352</v>
      </c>
      <c r="Q1197" s="319" t="s">
        <v>260</v>
      </c>
      <c r="R1197" s="324">
        <v>23999.67</v>
      </c>
      <c r="S1197" s="324">
        <v>8459.16</v>
      </c>
      <c r="T1197" s="325">
        <f t="shared" si="228"/>
        <v>32458.829999999998</v>
      </c>
      <c r="U1197" s="326">
        <v>14</v>
      </c>
      <c r="V1197" s="324">
        <v>1217.29</v>
      </c>
      <c r="W1197" s="327">
        <v>108.33</v>
      </c>
      <c r="X1197" s="328"/>
      <c r="Y1197" s="327">
        <f t="shared" si="229"/>
        <v>1108.96</v>
      </c>
      <c r="Z1197" s="329">
        <f t="shared" si="230"/>
        <v>3.7502584042616451E-2</v>
      </c>
      <c r="AA1197" s="328">
        <v>0</v>
      </c>
      <c r="AB1197" s="327">
        <v>-162.29</v>
      </c>
      <c r="AC1197" s="327"/>
      <c r="AD1197" s="327" t="s">
        <v>2021</v>
      </c>
      <c r="AE1197" s="330">
        <v>7.0000000000000007E-2</v>
      </c>
      <c r="AF1197" s="330">
        <v>7.0000000000000007E-2</v>
      </c>
      <c r="AG1197" s="327">
        <f t="shared" si="231"/>
        <v>77.627200000000016</v>
      </c>
      <c r="AH1197" s="327"/>
      <c r="AI1197" s="327">
        <f t="shared" si="232"/>
        <v>77.627200000000016</v>
      </c>
      <c r="AJ1197" s="319" t="s">
        <v>164</v>
      </c>
      <c r="AK1197" s="319"/>
      <c r="AL1197" s="326">
        <v>100</v>
      </c>
      <c r="AM1197" s="331">
        <f t="shared" si="233"/>
        <v>1</v>
      </c>
      <c r="AN1197" s="331">
        <f t="shared" si="234"/>
        <v>1</v>
      </c>
      <c r="AO1197" s="331"/>
      <c r="AP1197" s="331"/>
      <c r="AQ1197" s="331">
        <f t="shared" si="235"/>
        <v>1</v>
      </c>
      <c r="AR1197" s="332" t="str">
        <f>IF(A1197="","",VLOOKUP(A1197,'Base Sites'!A:B,2,FALSE))</f>
        <v>Valauto Hainaut</v>
      </c>
      <c r="AS1197" s="332" t="str">
        <f t="shared" si="236"/>
        <v>AUDI</v>
      </c>
      <c r="AT1197" s="331"/>
      <c r="AU1197" s="333" t="str">
        <f>IF(A1197="","",VLOOKUP(L1197,'Base Vendeurs'!A:B,2,FALSE))</f>
        <v>Valauto Hainaut AUDI</v>
      </c>
      <c r="AV1197" s="327">
        <f t="shared" si="237"/>
        <v>1217.29</v>
      </c>
      <c r="AW1197" s="329">
        <f t="shared" si="238"/>
        <v>3.7502584042616451E-2</v>
      </c>
      <c r="AX1197" s="333" t="str">
        <f t="shared" si="239"/>
        <v>NON</v>
      </c>
      <c r="AY1197" s="231">
        <f>+MargesVN[[#This Row],[Total COM]]+MargesVN[[#This Row],[EXT GIE]]+MargesVN[[#This Row],[Forfait immat]]</f>
        <v>177.62720000000002</v>
      </c>
    </row>
    <row r="1198" spans="1:51" s="231" customFormat="1" ht="11.25" customHeight="1" x14ac:dyDescent="0.25">
      <c r="A1198" s="45">
        <v>15</v>
      </c>
      <c r="B1198" s="45" t="s">
        <v>163</v>
      </c>
      <c r="C1198" s="45" t="s">
        <v>257</v>
      </c>
      <c r="D1198" s="44">
        <v>46079</v>
      </c>
      <c r="E1198" s="65">
        <v>46079</v>
      </c>
      <c r="F1198" s="35"/>
      <c r="G1198" s="35"/>
      <c r="H1198" s="35"/>
      <c r="I1198" s="35"/>
      <c r="J1198" s="35"/>
      <c r="K1198" s="35">
        <v>0</v>
      </c>
      <c r="L1198" s="45" t="s">
        <v>259</v>
      </c>
      <c r="M1198" s="45">
        <v>520643</v>
      </c>
      <c r="N1198" s="45">
        <v>643</v>
      </c>
      <c r="O1198" s="45" t="s">
        <v>1928</v>
      </c>
      <c r="P1198" s="66" t="s">
        <v>1929</v>
      </c>
      <c r="Q1198" s="45" t="s">
        <v>260</v>
      </c>
      <c r="R1198" s="47">
        <v>23166.33</v>
      </c>
      <c r="S1198" s="47">
        <v>3450.83</v>
      </c>
      <c r="T1198" s="48">
        <f t="shared" si="228"/>
        <v>26617.160000000003</v>
      </c>
      <c r="U1198" s="49">
        <v>154</v>
      </c>
      <c r="V1198" s="47">
        <v>135.24</v>
      </c>
      <c r="W1198" s="46">
        <v>108.33</v>
      </c>
      <c r="X1198" s="50"/>
      <c r="Y1198" s="46">
        <f t="shared" si="229"/>
        <v>26.910000000000011</v>
      </c>
      <c r="Z1198" s="51">
        <f t="shared" si="230"/>
        <v>5.0809327516534442E-3</v>
      </c>
      <c r="AA1198" s="50">
        <v>575.76</v>
      </c>
      <c r="AB1198" s="46">
        <v>-800</v>
      </c>
      <c r="AC1198" s="46"/>
      <c r="AD1198" s="46"/>
      <c r="AE1198" s="52">
        <v>0.13</v>
      </c>
      <c r="AF1198" s="52">
        <v>0.13</v>
      </c>
      <c r="AG1198" s="46">
        <f t="shared" si="231"/>
        <v>3.4983000000000017</v>
      </c>
      <c r="AH1198" s="46"/>
      <c r="AI1198" s="46">
        <f t="shared" si="232"/>
        <v>3.4983000000000017</v>
      </c>
      <c r="AJ1198" s="45" t="s">
        <v>149</v>
      </c>
      <c r="AK1198" s="45"/>
      <c r="AL1198" s="49">
        <v>50</v>
      </c>
      <c r="AM1198" s="238">
        <f t="shared" si="233"/>
        <v>1</v>
      </c>
      <c r="AN1198" s="238">
        <f t="shared" si="234"/>
        <v>1</v>
      </c>
      <c r="AO1198" s="238"/>
      <c r="AP1198" s="238"/>
      <c r="AQ1198" s="238">
        <f t="shared" si="235"/>
        <v>1</v>
      </c>
      <c r="AR1198" s="96" t="str">
        <f>IF(A1198="","",VLOOKUP(A1198,'Base Sites'!A:B,2,FALSE))</f>
        <v>Valauto Hainaut</v>
      </c>
      <c r="AS1198" s="96" t="str">
        <f t="shared" si="236"/>
        <v>AUDI</v>
      </c>
      <c r="AT1198" s="238"/>
      <c r="AU1198" s="231" t="str">
        <f>IF(A1198="","",VLOOKUP(L1198,'Base Vendeurs'!A:B,2,FALSE))</f>
        <v>Valauto Hainaut AUDI</v>
      </c>
      <c r="AV1198" s="46">
        <f t="shared" si="237"/>
        <v>135.24</v>
      </c>
      <c r="AW1198" s="51">
        <f t="shared" si="238"/>
        <v>5.0809327516534442E-3</v>
      </c>
      <c r="AX1198" s="231" t="str">
        <f t="shared" si="239"/>
        <v>NON</v>
      </c>
      <c r="AY1198" s="231">
        <f>+MargesVN[[#This Row],[Total COM]]+MargesVN[[#This Row],[EXT GIE]]+MargesVN[[#This Row],[Forfait immat]]</f>
        <v>53.4983</v>
      </c>
    </row>
    <row r="1199" spans="1:51" s="231" customFormat="1" ht="11.25" customHeight="1" x14ac:dyDescent="0.25">
      <c r="A1199" s="286">
        <v>15</v>
      </c>
      <c r="B1199" s="286" t="s">
        <v>163</v>
      </c>
      <c r="C1199" s="286" t="s">
        <v>257</v>
      </c>
      <c r="D1199" s="180">
        <v>46034</v>
      </c>
      <c r="E1199" s="287">
        <v>46031</v>
      </c>
      <c r="F1199" s="181"/>
      <c r="G1199" s="181"/>
      <c r="H1199" s="181"/>
      <c r="I1199" s="181"/>
      <c r="J1199" s="181"/>
      <c r="K1199" s="181">
        <v>0</v>
      </c>
      <c r="L1199" s="286" t="s">
        <v>33</v>
      </c>
      <c r="M1199" s="286">
        <v>520647</v>
      </c>
      <c r="N1199" s="286">
        <v>647</v>
      </c>
      <c r="O1199" s="286" t="s">
        <v>684</v>
      </c>
      <c r="P1199" s="288" t="s">
        <v>405</v>
      </c>
      <c r="Q1199" s="286" t="s">
        <v>267</v>
      </c>
      <c r="R1199" s="182">
        <v>56283.67</v>
      </c>
      <c r="S1199" s="182">
        <v>11675</v>
      </c>
      <c r="T1199" s="183">
        <f t="shared" si="228"/>
        <v>67958.67</v>
      </c>
      <c r="U1199" s="184">
        <v>195</v>
      </c>
      <c r="V1199" s="182">
        <v>4876.34</v>
      </c>
      <c r="W1199" s="289">
        <v>108.33</v>
      </c>
      <c r="X1199" s="185">
        <v>-3000</v>
      </c>
      <c r="Y1199" s="289">
        <f t="shared" si="229"/>
        <v>1768.0100000000002</v>
      </c>
      <c r="Z1199" s="186">
        <f t="shared" si="230"/>
        <v>2.7610016499734328E-2</v>
      </c>
      <c r="AA1199" s="340">
        <v>-17514.21</v>
      </c>
      <c r="AB1199" s="289">
        <v>0</v>
      </c>
      <c r="AC1199" s="289"/>
      <c r="AD1199" s="289"/>
      <c r="AE1199" s="187"/>
      <c r="AF1199" s="187">
        <v>0</v>
      </c>
      <c r="AG1199" s="289">
        <f t="shared" si="231"/>
        <v>0</v>
      </c>
      <c r="AH1199" s="289"/>
      <c r="AI1199" s="289">
        <f t="shared" si="232"/>
        <v>0</v>
      </c>
      <c r="AJ1199" s="286" t="s">
        <v>164</v>
      </c>
      <c r="AK1199" s="286"/>
      <c r="AL1199" s="184"/>
      <c r="AM1199" s="290">
        <f t="shared" si="233"/>
        <v>0</v>
      </c>
      <c r="AN1199" s="290">
        <f t="shared" si="234"/>
        <v>1</v>
      </c>
      <c r="AO1199" s="290"/>
      <c r="AP1199" s="290"/>
      <c r="AQ1199" s="290">
        <f t="shared" si="235"/>
        <v>0</v>
      </c>
      <c r="AR1199" s="188" t="str">
        <f>IF(A1199="","",VLOOKUP(A1199,'Base Sites'!A:B,2,FALSE))</f>
        <v>Valauto Hainaut</v>
      </c>
      <c r="AS1199" s="188" t="str">
        <f t="shared" si="236"/>
        <v>AUDI</v>
      </c>
      <c r="AT1199" s="290"/>
      <c r="AU1199" s="291" t="str">
        <f>IF(A1199="","",VLOOKUP(L1199,'Base Vendeurs'!A:B,2,FALSE))</f>
        <v>Sociétés NORD</v>
      </c>
      <c r="AV1199" s="289">
        <f t="shared" si="237"/>
        <v>4876.34</v>
      </c>
      <c r="AW1199" s="186">
        <f t="shared" si="238"/>
        <v>7.1754494312499056E-2</v>
      </c>
      <c r="AX1199" s="237" t="str">
        <f t="shared" si="239"/>
        <v>NON</v>
      </c>
      <c r="AY1199" s="231">
        <f>+MargesVN[[#This Row],[Total COM]]+MargesVN[[#This Row],[EXT GIE]]+MargesVN[[#This Row],[Forfait immat]]</f>
        <v>0</v>
      </c>
    </row>
    <row r="1200" spans="1:51" s="231" customFormat="1" ht="11.25" customHeight="1" x14ac:dyDescent="0.25">
      <c r="A1200" s="45">
        <v>15</v>
      </c>
      <c r="B1200" s="45" t="s">
        <v>163</v>
      </c>
      <c r="C1200" s="45" t="s">
        <v>257</v>
      </c>
      <c r="D1200" s="44">
        <v>46077</v>
      </c>
      <c r="E1200" s="65">
        <v>46077</v>
      </c>
      <c r="F1200" s="35"/>
      <c r="G1200" s="35"/>
      <c r="H1200" s="35"/>
      <c r="I1200" s="35"/>
      <c r="J1200" s="35"/>
      <c r="K1200" s="35"/>
      <c r="L1200" s="45" t="s">
        <v>424</v>
      </c>
      <c r="M1200" s="45">
        <v>520718</v>
      </c>
      <c r="N1200" s="45">
        <v>718</v>
      </c>
      <c r="O1200" s="45" t="s">
        <v>1836</v>
      </c>
      <c r="P1200" s="66" t="s">
        <v>1837</v>
      </c>
      <c r="Q1200" s="45" t="s">
        <v>1348</v>
      </c>
      <c r="R1200" s="47">
        <v>33287.17</v>
      </c>
      <c r="S1200" s="47">
        <v>3250</v>
      </c>
      <c r="T1200" s="48">
        <f t="shared" si="228"/>
        <v>36537.17</v>
      </c>
      <c r="U1200" s="49">
        <v>109</v>
      </c>
      <c r="V1200" s="47">
        <v>1413.16</v>
      </c>
      <c r="W1200" s="46">
        <v>108.33</v>
      </c>
      <c r="X1200" s="50"/>
      <c r="Y1200" s="46">
        <f t="shared" si="229"/>
        <v>1304.8300000000002</v>
      </c>
      <c r="Z1200" s="51">
        <f t="shared" si="230"/>
        <v>3.8677325036394448E-2</v>
      </c>
      <c r="AA1200" s="50">
        <v>0</v>
      </c>
      <c r="AB1200" s="46">
        <v>0</v>
      </c>
      <c r="AC1200" s="46"/>
      <c r="AD1200" s="46"/>
      <c r="AE1200" s="52">
        <v>7.0000000000000007E-2</v>
      </c>
      <c r="AF1200" s="52">
        <v>7.0000000000000007E-2</v>
      </c>
      <c r="AG1200" s="46">
        <f t="shared" si="231"/>
        <v>91.338100000000026</v>
      </c>
      <c r="AH1200" s="46"/>
      <c r="AI1200" s="46">
        <f t="shared" si="232"/>
        <v>91.338100000000026</v>
      </c>
      <c r="AJ1200" s="45" t="s">
        <v>164</v>
      </c>
      <c r="AK1200" s="45">
        <v>0</v>
      </c>
      <c r="AL1200" s="49">
        <v>50</v>
      </c>
      <c r="AM1200" s="238">
        <f t="shared" si="233"/>
        <v>1</v>
      </c>
      <c r="AN1200" s="238">
        <f t="shared" si="234"/>
        <v>1</v>
      </c>
      <c r="AO1200" s="238"/>
      <c r="AP1200" s="238"/>
      <c r="AQ1200" s="238">
        <f t="shared" si="235"/>
        <v>1</v>
      </c>
      <c r="AR1200" s="96" t="str">
        <f>IF(A1200="","",VLOOKUP(A1200,'Base Sites'!A:B,2,FALSE))</f>
        <v>Valauto Hainaut</v>
      </c>
      <c r="AS1200" s="96" t="str">
        <f t="shared" si="236"/>
        <v>AUDI</v>
      </c>
      <c r="AT1200" s="238"/>
      <c r="AU1200" s="231" t="str">
        <f>IF(A1200="","",VLOOKUP(L1200,'Base Vendeurs'!A:B,2,FALSE))</f>
        <v>Valauto Hainaut AUDI</v>
      </c>
      <c r="AV1200" s="46">
        <f t="shared" si="237"/>
        <v>1413.16</v>
      </c>
      <c r="AW1200" s="51">
        <f t="shared" si="238"/>
        <v>3.8677325036394448E-2</v>
      </c>
      <c r="AX1200" s="231" t="str">
        <f t="shared" si="239"/>
        <v>NON</v>
      </c>
      <c r="AY1200" s="231">
        <f>+MargesVN[[#This Row],[Total COM]]+MargesVN[[#This Row],[EXT GIE]]+MargesVN[[#This Row],[Forfait immat]]</f>
        <v>141.33810000000003</v>
      </c>
    </row>
    <row r="1201" spans="1:51" s="231" customFormat="1" ht="11.25" customHeight="1" x14ac:dyDescent="0.25">
      <c r="A1201" s="45">
        <v>15</v>
      </c>
      <c r="B1201" s="45" t="s">
        <v>163</v>
      </c>
      <c r="C1201" s="45" t="s">
        <v>257</v>
      </c>
      <c r="D1201" s="44">
        <v>46079</v>
      </c>
      <c r="E1201" s="65">
        <v>46079</v>
      </c>
      <c r="F1201" s="35"/>
      <c r="G1201" s="35"/>
      <c r="H1201" s="35"/>
      <c r="I1201" s="35"/>
      <c r="J1201" s="35"/>
      <c r="K1201" s="35">
        <v>0</v>
      </c>
      <c r="L1201" s="45" t="s">
        <v>424</v>
      </c>
      <c r="M1201" s="45">
        <v>520762</v>
      </c>
      <c r="N1201" s="45">
        <v>762</v>
      </c>
      <c r="O1201" s="45" t="s">
        <v>1930</v>
      </c>
      <c r="P1201" s="66" t="s">
        <v>1931</v>
      </c>
      <c r="Q1201" s="45" t="s">
        <v>260</v>
      </c>
      <c r="R1201" s="47">
        <v>23166.33</v>
      </c>
      <c r="S1201" s="47">
        <v>2825</v>
      </c>
      <c r="T1201" s="48">
        <f t="shared" si="228"/>
        <v>25991.33</v>
      </c>
      <c r="U1201" s="49">
        <v>71</v>
      </c>
      <c r="V1201" s="47">
        <v>429.64</v>
      </c>
      <c r="W1201" s="46">
        <v>108.33</v>
      </c>
      <c r="X1201" s="50"/>
      <c r="Y1201" s="46">
        <f t="shared" si="229"/>
        <v>321.31</v>
      </c>
      <c r="Z1201" s="51">
        <f t="shared" si="230"/>
        <v>1.6530127546377962E-2</v>
      </c>
      <c r="AA1201" s="50">
        <v>0</v>
      </c>
      <c r="AB1201" s="46">
        <v>-800</v>
      </c>
      <c r="AC1201" s="46"/>
      <c r="AD1201" s="46"/>
      <c r="AE1201" s="52">
        <v>0.13</v>
      </c>
      <c r="AF1201" s="52">
        <v>0.13</v>
      </c>
      <c r="AG1201" s="46">
        <f t="shared" si="231"/>
        <v>41.770299999999999</v>
      </c>
      <c r="AH1201" s="46"/>
      <c r="AI1201" s="46">
        <f t="shared" si="232"/>
        <v>41.770299999999999</v>
      </c>
      <c r="AJ1201" s="45" t="s">
        <v>149</v>
      </c>
      <c r="AK1201" s="45">
        <v>0</v>
      </c>
      <c r="AL1201" s="49">
        <v>50</v>
      </c>
      <c r="AM1201" s="238">
        <f t="shared" si="233"/>
        <v>1</v>
      </c>
      <c r="AN1201" s="238">
        <f t="shared" si="234"/>
        <v>1</v>
      </c>
      <c r="AO1201" s="238"/>
      <c r="AP1201" s="238"/>
      <c r="AQ1201" s="238">
        <f t="shared" si="235"/>
        <v>1</v>
      </c>
      <c r="AR1201" s="96" t="str">
        <f>IF(A1201="","",VLOOKUP(A1201,'Base Sites'!A:B,2,FALSE))</f>
        <v>Valauto Hainaut</v>
      </c>
      <c r="AS1201" s="96" t="str">
        <f t="shared" si="236"/>
        <v>AUDI</v>
      </c>
      <c r="AT1201" s="238"/>
      <c r="AU1201" s="231" t="str">
        <f>IF(A1201="","",VLOOKUP(L1201,'Base Vendeurs'!A:B,2,FALSE))</f>
        <v>Valauto Hainaut AUDI</v>
      </c>
      <c r="AV1201" s="46">
        <f t="shared" si="237"/>
        <v>429.64</v>
      </c>
      <c r="AW1201" s="51">
        <f t="shared" si="238"/>
        <v>1.6530127546377962E-2</v>
      </c>
      <c r="AX1201" s="231" t="str">
        <f t="shared" si="239"/>
        <v>NON</v>
      </c>
      <c r="AY1201" s="231">
        <f>+MargesVN[[#This Row],[Total COM]]+MargesVN[[#This Row],[EXT GIE]]+MargesVN[[#This Row],[Forfait immat]]</f>
        <v>91.770299999999992</v>
      </c>
    </row>
    <row r="1202" spans="1:51" s="231" customFormat="1" ht="11.25" customHeight="1" x14ac:dyDescent="0.25">
      <c r="A1202" s="266">
        <v>15</v>
      </c>
      <c r="B1202" s="266" t="s">
        <v>163</v>
      </c>
      <c r="C1202" s="266" t="s">
        <v>257</v>
      </c>
      <c r="D1202" s="161">
        <v>46052</v>
      </c>
      <c r="E1202" s="267">
        <v>46052</v>
      </c>
      <c r="F1202" s="162"/>
      <c r="G1202" s="162"/>
      <c r="H1202" s="162"/>
      <c r="I1202" s="162"/>
      <c r="J1202" s="162"/>
      <c r="K1202" s="162">
        <v>0</v>
      </c>
      <c r="L1202" s="266" t="s">
        <v>70</v>
      </c>
      <c r="M1202" s="266">
        <v>520763</v>
      </c>
      <c r="N1202" s="266">
        <v>763</v>
      </c>
      <c r="O1202" s="266" t="s">
        <v>689</v>
      </c>
      <c r="P1202" s="268" t="s">
        <v>690</v>
      </c>
      <c r="Q1202" s="266" t="s">
        <v>260</v>
      </c>
      <c r="R1202" s="163">
        <v>23999.67</v>
      </c>
      <c r="S1202" s="163">
        <v>4125</v>
      </c>
      <c r="T1202" s="164">
        <f t="shared" si="228"/>
        <v>28124.67</v>
      </c>
      <c r="U1202" s="165">
        <v>44</v>
      </c>
      <c r="V1202" s="163">
        <v>757.45</v>
      </c>
      <c r="W1202" s="251">
        <v>108.33</v>
      </c>
      <c r="X1202" s="166"/>
      <c r="Y1202" s="251">
        <f t="shared" si="229"/>
        <v>649.12</v>
      </c>
      <c r="Z1202" s="167">
        <f t="shared" si="230"/>
        <v>2.6931871556181819E-2</v>
      </c>
      <c r="AA1202" s="166">
        <v>0</v>
      </c>
      <c r="AB1202" s="251">
        <v>0</v>
      </c>
      <c r="AC1202" s="251"/>
      <c r="AD1202" s="251"/>
      <c r="AE1202" s="168">
        <v>0.1</v>
      </c>
      <c r="AF1202" s="168">
        <v>0.1</v>
      </c>
      <c r="AG1202" s="251">
        <f t="shared" si="231"/>
        <v>64.912000000000006</v>
      </c>
      <c r="AH1202" s="251"/>
      <c r="AI1202" s="251">
        <f t="shared" si="232"/>
        <v>64.912000000000006</v>
      </c>
      <c r="AJ1202" s="266" t="s">
        <v>164</v>
      </c>
      <c r="AK1202" s="266">
        <v>0</v>
      </c>
      <c r="AL1202" s="165">
        <v>20</v>
      </c>
      <c r="AM1202" s="269">
        <f t="shared" si="233"/>
        <v>1</v>
      </c>
      <c r="AN1202" s="269">
        <f t="shared" si="234"/>
        <v>1</v>
      </c>
      <c r="AO1202" s="269"/>
      <c r="AP1202" s="269"/>
      <c r="AQ1202" s="269">
        <f t="shared" si="235"/>
        <v>1</v>
      </c>
      <c r="AR1202" s="169" t="str">
        <f>IF(A1202="","",VLOOKUP(A1202,'Base Sites'!A:B,2,FALSE))</f>
        <v>Valauto Hainaut</v>
      </c>
      <c r="AS1202" s="169" t="str">
        <f t="shared" si="236"/>
        <v>AUDI</v>
      </c>
      <c r="AT1202" s="269"/>
      <c r="AU1202" s="270" t="str">
        <f>IF(A1202="","",VLOOKUP(L1202,'Base Vendeurs'!A:B,2,FALSE))</f>
        <v>Sociétés NORD</v>
      </c>
      <c r="AV1202" s="251">
        <f t="shared" si="237"/>
        <v>757.45</v>
      </c>
      <c r="AW1202" s="167">
        <f t="shared" si="238"/>
        <v>2.6931871556181819E-2</v>
      </c>
      <c r="AX1202" s="237" t="str">
        <f t="shared" si="239"/>
        <v>NON</v>
      </c>
      <c r="AY1202" s="231">
        <f>+MargesVN[[#This Row],[Total COM]]+MargesVN[[#This Row],[EXT GIE]]+MargesVN[[#This Row],[Forfait immat]]</f>
        <v>84.912000000000006</v>
      </c>
    </row>
    <row r="1203" spans="1:51" s="231" customFormat="1" ht="11.25" customHeight="1" x14ac:dyDescent="0.25">
      <c r="A1203" s="431">
        <v>15</v>
      </c>
      <c r="B1203" s="431" t="s">
        <v>163</v>
      </c>
      <c r="C1203" s="431" t="s">
        <v>257</v>
      </c>
      <c r="D1203" s="432">
        <v>46190</v>
      </c>
      <c r="E1203" s="433">
        <v>46191</v>
      </c>
      <c r="F1203" s="434"/>
      <c r="G1203" s="434"/>
      <c r="H1203" s="434"/>
      <c r="I1203" s="434"/>
      <c r="J1203" s="434"/>
      <c r="K1203" s="434">
        <v>0</v>
      </c>
      <c r="L1203" s="431" t="s">
        <v>3930</v>
      </c>
      <c r="M1203" s="431">
        <v>520767</v>
      </c>
      <c r="N1203" s="431">
        <v>767</v>
      </c>
      <c r="O1203" s="431" t="s">
        <v>4764</v>
      </c>
      <c r="P1203" s="435" t="s">
        <v>4765</v>
      </c>
      <c r="Q1203" s="431" t="s">
        <v>260</v>
      </c>
      <c r="R1203" s="436">
        <v>23166.33</v>
      </c>
      <c r="S1203" s="436">
        <v>3450.83</v>
      </c>
      <c r="T1203" s="437">
        <f t="shared" si="228"/>
        <v>26617.160000000003</v>
      </c>
      <c r="U1203" s="438">
        <v>70</v>
      </c>
      <c r="V1203" s="436">
        <v>212.67</v>
      </c>
      <c r="W1203" s="439">
        <v>108.33</v>
      </c>
      <c r="X1203" s="440"/>
      <c r="Y1203" s="439">
        <f t="shared" si="229"/>
        <v>104.33999999999999</v>
      </c>
      <c r="Z1203" s="441">
        <f t="shared" si="230"/>
        <v>7.9899583576910523E-3</v>
      </c>
      <c r="AA1203" s="440">
        <v>575.76</v>
      </c>
      <c r="AB1203" s="439">
        <v>-2583.09</v>
      </c>
      <c r="AC1203" s="439"/>
      <c r="AD1203" s="439"/>
      <c r="AE1203" s="442">
        <v>0.12</v>
      </c>
      <c r="AF1203" s="442">
        <v>0.12</v>
      </c>
      <c r="AG1203" s="439">
        <f t="shared" si="231"/>
        <v>12.520799999999998</v>
      </c>
      <c r="AH1203" s="439"/>
      <c r="AI1203" s="439">
        <f t="shared" si="232"/>
        <v>12.520799999999998</v>
      </c>
      <c r="AJ1203" s="431" t="s">
        <v>149</v>
      </c>
      <c r="AK1203" s="431"/>
      <c r="AL1203" s="438"/>
      <c r="AM1203" s="443">
        <f t="shared" si="233"/>
        <v>0</v>
      </c>
      <c r="AN1203" s="443">
        <f t="shared" si="234"/>
        <v>1</v>
      </c>
      <c r="AO1203" s="443"/>
      <c r="AP1203" s="443"/>
      <c r="AQ1203" s="443">
        <f t="shared" si="235"/>
        <v>0</v>
      </c>
      <c r="AR1203" s="444" t="str">
        <f>IF(A1203="","",VLOOKUP(A1203,'Base Sites'!A:B,2,FALSE))</f>
        <v>Valauto Hainaut</v>
      </c>
      <c r="AS1203" s="444" t="str">
        <f t="shared" si="236"/>
        <v>AUDI</v>
      </c>
      <c r="AT1203" s="443"/>
      <c r="AU1203" s="445" t="str">
        <f>IF(A1203="","",VLOOKUP(L1203,'Base Vendeurs'!A:B,2,FALSE))</f>
        <v>Valauto Hainaut AUDI</v>
      </c>
      <c r="AV1203" s="439">
        <f t="shared" si="237"/>
        <v>212.67</v>
      </c>
      <c r="AW1203" s="441">
        <f t="shared" si="238"/>
        <v>7.9899583576910523E-3</v>
      </c>
      <c r="AX1203" s="445" t="str">
        <f t="shared" si="239"/>
        <v>NON</v>
      </c>
      <c r="AY1203" s="231">
        <f>+MargesVN[[#This Row],[Total COM]]+MargesVN[[#This Row],[EXT GIE]]+MargesVN[[#This Row],[Forfait immat]]</f>
        <v>12.520799999999998</v>
      </c>
    </row>
    <row r="1204" spans="1:51" s="231" customFormat="1" ht="11.25" customHeight="1" x14ac:dyDescent="0.25">
      <c r="A1204" s="431">
        <v>15</v>
      </c>
      <c r="B1204" s="431" t="s">
        <v>163</v>
      </c>
      <c r="C1204" s="431" t="s">
        <v>257</v>
      </c>
      <c r="D1204" s="432">
        <v>46196</v>
      </c>
      <c r="E1204" s="433">
        <v>46196</v>
      </c>
      <c r="F1204" s="434"/>
      <c r="G1204" s="434"/>
      <c r="H1204" s="434"/>
      <c r="I1204" s="434"/>
      <c r="J1204" s="434"/>
      <c r="K1204" s="434">
        <v>0</v>
      </c>
      <c r="L1204" s="431" t="s">
        <v>259</v>
      </c>
      <c r="M1204" s="431">
        <v>520771</v>
      </c>
      <c r="N1204" s="431">
        <v>771</v>
      </c>
      <c r="O1204" s="431" t="s">
        <v>4762</v>
      </c>
      <c r="P1204" s="435" t="s">
        <v>4763</v>
      </c>
      <c r="Q1204" s="431" t="s">
        <v>260</v>
      </c>
      <c r="R1204" s="436">
        <v>23166.33</v>
      </c>
      <c r="S1204" s="436">
        <v>2825</v>
      </c>
      <c r="T1204" s="437">
        <f t="shared" si="228"/>
        <v>25991.33</v>
      </c>
      <c r="U1204" s="438">
        <v>50</v>
      </c>
      <c r="V1204" s="436">
        <v>367.8</v>
      </c>
      <c r="W1204" s="439">
        <v>108.33</v>
      </c>
      <c r="X1204" s="440"/>
      <c r="Y1204" s="439">
        <f t="shared" si="229"/>
        <v>259.47000000000003</v>
      </c>
      <c r="Z1204" s="441">
        <f t="shared" si="230"/>
        <v>1.4150872617907586E-2</v>
      </c>
      <c r="AA1204" s="440">
        <v>0</v>
      </c>
      <c r="AB1204" s="439">
        <v>-2579.96</v>
      </c>
      <c r="AC1204" s="439"/>
      <c r="AD1204" s="439" t="s">
        <v>5158</v>
      </c>
      <c r="AE1204" s="442">
        <v>0.12</v>
      </c>
      <c r="AF1204" s="442">
        <v>0.12</v>
      </c>
      <c r="AG1204" s="439">
        <f t="shared" si="231"/>
        <v>31.136400000000002</v>
      </c>
      <c r="AH1204" s="439"/>
      <c r="AI1204" s="439">
        <f t="shared" si="232"/>
        <v>31.136400000000002</v>
      </c>
      <c r="AJ1204" s="431" t="s">
        <v>164</v>
      </c>
      <c r="AK1204" s="431">
        <v>0</v>
      </c>
      <c r="AL1204" s="438"/>
      <c r="AM1204" s="443">
        <f t="shared" si="233"/>
        <v>0</v>
      </c>
      <c r="AN1204" s="443">
        <f t="shared" si="234"/>
        <v>1</v>
      </c>
      <c r="AO1204" s="443"/>
      <c r="AP1204" s="443"/>
      <c r="AQ1204" s="443">
        <f t="shared" si="235"/>
        <v>0</v>
      </c>
      <c r="AR1204" s="444" t="str">
        <f>IF(A1204="","",VLOOKUP(A1204,'Base Sites'!A:B,2,FALSE))</f>
        <v>Valauto Hainaut</v>
      </c>
      <c r="AS1204" s="444" t="str">
        <f t="shared" si="236"/>
        <v>AUDI</v>
      </c>
      <c r="AT1204" s="443"/>
      <c r="AU1204" s="445" t="str">
        <f>IF(A1204="","",VLOOKUP(L1204,'Base Vendeurs'!A:B,2,FALSE))</f>
        <v>Valauto Hainaut AUDI</v>
      </c>
      <c r="AV1204" s="439">
        <f t="shared" si="237"/>
        <v>367.8</v>
      </c>
      <c r="AW1204" s="441">
        <f t="shared" si="238"/>
        <v>1.4150872617907586E-2</v>
      </c>
      <c r="AX1204" s="445" t="str">
        <f t="shared" si="239"/>
        <v>NON</v>
      </c>
      <c r="AY1204" s="231">
        <f>+MargesVN[[#This Row],[Total COM]]+MargesVN[[#This Row],[EXT GIE]]+MargesVN[[#This Row],[Forfait immat]]</f>
        <v>31.136400000000002</v>
      </c>
    </row>
    <row r="1205" spans="1:51" s="231" customFormat="1" ht="11.25" customHeight="1" x14ac:dyDescent="0.25">
      <c r="A1205" s="45">
        <v>15</v>
      </c>
      <c r="B1205" s="45" t="s">
        <v>163</v>
      </c>
      <c r="C1205" s="45" t="s">
        <v>257</v>
      </c>
      <c r="D1205" s="44">
        <v>46076</v>
      </c>
      <c r="E1205" s="65">
        <v>46077</v>
      </c>
      <c r="F1205" s="35"/>
      <c r="G1205" s="35"/>
      <c r="H1205" s="35"/>
      <c r="I1205" s="35"/>
      <c r="J1205" s="35"/>
      <c r="K1205" s="35">
        <v>0</v>
      </c>
      <c r="L1205" s="45" t="s">
        <v>259</v>
      </c>
      <c r="M1205" s="45">
        <v>520803</v>
      </c>
      <c r="N1205" s="45">
        <v>803</v>
      </c>
      <c r="O1205" s="45" t="s">
        <v>1801</v>
      </c>
      <c r="P1205" s="66" t="s">
        <v>1802</v>
      </c>
      <c r="Q1205" s="45" t="s">
        <v>260</v>
      </c>
      <c r="R1205" s="47">
        <v>23166.33</v>
      </c>
      <c r="S1205" s="47">
        <v>2825</v>
      </c>
      <c r="T1205" s="48">
        <f t="shared" si="228"/>
        <v>25991.33</v>
      </c>
      <c r="U1205" s="49">
        <v>95</v>
      </c>
      <c r="V1205" s="47">
        <v>500.17</v>
      </c>
      <c r="W1205" s="46">
        <v>108.33</v>
      </c>
      <c r="X1205" s="50"/>
      <c r="Y1205" s="46">
        <f t="shared" si="229"/>
        <v>391.84000000000003</v>
      </c>
      <c r="Z1205" s="51">
        <f t="shared" si="230"/>
        <v>1.9243724734363341E-2</v>
      </c>
      <c r="AA1205" s="50">
        <v>0</v>
      </c>
      <c r="AB1205" s="46">
        <v>-1800</v>
      </c>
      <c r="AC1205" s="46"/>
      <c r="AD1205" s="46"/>
      <c r="AE1205" s="52">
        <v>0.13</v>
      </c>
      <c r="AF1205" s="52">
        <v>0.13</v>
      </c>
      <c r="AG1205" s="46">
        <f t="shared" si="231"/>
        <v>50.939200000000007</v>
      </c>
      <c r="AH1205" s="46"/>
      <c r="AI1205" s="46">
        <f t="shared" si="232"/>
        <v>50.939200000000007</v>
      </c>
      <c r="AJ1205" s="45" t="s">
        <v>149</v>
      </c>
      <c r="AK1205" s="45">
        <v>0</v>
      </c>
      <c r="AL1205" s="49">
        <v>50</v>
      </c>
      <c r="AM1205" s="238">
        <f t="shared" si="233"/>
        <v>1</v>
      </c>
      <c r="AN1205" s="238">
        <f t="shared" si="234"/>
        <v>1</v>
      </c>
      <c r="AO1205" s="238"/>
      <c r="AP1205" s="238"/>
      <c r="AQ1205" s="238">
        <f t="shared" si="235"/>
        <v>1</v>
      </c>
      <c r="AR1205" s="96" t="str">
        <f>IF(A1205="","",VLOOKUP(A1205,'Base Sites'!A:B,2,FALSE))</f>
        <v>Valauto Hainaut</v>
      </c>
      <c r="AS1205" s="96" t="str">
        <f t="shared" si="236"/>
        <v>AUDI</v>
      </c>
      <c r="AT1205" s="238"/>
      <c r="AU1205" s="231" t="str">
        <f>IF(A1205="","",VLOOKUP(L1205,'Base Vendeurs'!A:B,2,FALSE))</f>
        <v>Valauto Hainaut AUDI</v>
      </c>
      <c r="AV1205" s="46">
        <f t="shared" si="237"/>
        <v>500.17</v>
      </c>
      <c r="AW1205" s="51">
        <f t="shared" si="238"/>
        <v>1.9243724734363341E-2</v>
      </c>
      <c r="AX1205" s="231" t="str">
        <f t="shared" si="239"/>
        <v>NON</v>
      </c>
      <c r="AY1205" s="231">
        <f>+MargesVN[[#This Row],[Total COM]]+MargesVN[[#This Row],[EXT GIE]]+MargesVN[[#This Row],[Forfait immat]]</f>
        <v>100.9392</v>
      </c>
    </row>
    <row r="1206" spans="1:51" s="231" customFormat="1" ht="11.25" customHeight="1" x14ac:dyDescent="0.25">
      <c r="A1206" s="354">
        <v>15</v>
      </c>
      <c r="B1206" s="354" t="s">
        <v>163</v>
      </c>
      <c r="C1206" s="354" t="s">
        <v>257</v>
      </c>
      <c r="D1206" s="355">
        <v>46128</v>
      </c>
      <c r="E1206" s="356">
        <v>46115</v>
      </c>
      <c r="F1206" s="357"/>
      <c r="G1206" s="357"/>
      <c r="H1206" s="357"/>
      <c r="I1206" s="357"/>
      <c r="J1206" s="357"/>
      <c r="K1206" s="357">
        <v>0</v>
      </c>
      <c r="L1206" s="354" t="s">
        <v>259</v>
      </c>
      <c r="M1206" s="354">
        <v>520805</v>
      </c>
      <c r="N1206" s="354">
        <v>805</v>
      </c>
      <c r="O1206" s="354" t="s">
        <v>3182</v>
      </c>
      <c r="P1206" s="358" t="s">
        <v>3183</v>
      </c>
      <c r="Q1206" s="354" t="s">
        <v>1247</v>
      </c>
      <c r="R1206" s="359">
        <v>38616.33</v>
      </c>
      <c r="S1206" s="359">
        <v>791.67</v>
      </c>
      <c r="T1206" s="360">
        <f t="shared" si="228"/>
        <v>39408</v>
      </c>
      <c r="U1206" s="361">
        <v>21</v>
      </c>
      <c r="V1206" s="359">
        <v>197.86999999999998</v>
      </c>
      <c r="W1206" s="362">
        <v>108.33</v>
      </c>
      <c r="X1206" s="363"/>
      <c r="Y1206" s="362">
        <f t="shared" si="229"/>
        <v>89.539999999999978</v>
      </c>
      <c r="Z1206" s="364">
        <f t="shared" si="230"/>
        <v>5.0210617133576935E-3</v>
      </c>
      <c r="AA1206" s="363">
        <v>0</v>
      </c>
      <c r="AB1206" s="362">
        <v>-394.08</v>
      </c>
      <c r="AC1206" s="362"/>
      <c r="AD1206" s="362"/>
      <c r="AE1206" s="365">
        <v>0.1</v>
      </c>
      <c r="AF1206" s="365">
        <v>0.1</v>
      </c>
      <c r="AG1206" s="362">
        <f t="shared" si="231"/>
        <v>8.9539999999999988</v>
      </c>
      <c r="AH1206" s="362"/>
      <c r="AI1206" s="362">
        <f t="shared" si="232"/>
        <v>8.9539999999999988</v>
      </c>
      <c r="AJ1206" s="354" t="s">
        <v>164</v>
      </c>
      <c r="AK1206" s="354">
        <v>0</v>
      </c>
      <c r="AL1206" s="361"/>
      <c r="AM1206" s="366">
        <f t="shared" si="233"/>
        <v>0</v>
      </c>
      <c r="AN1206" s="366">
        <f t="shared" si="234"/>
        <v>1</v>
      </c>
      <c r="AO1206" s="366"/>
      <c r="AP1206" s="366"/>
      <c r="AQ1206" s="366">
        <f t="shared" si="235"/>
        <v>0</v>
      </c>
      <c r="AR1206" s="367" t="str">
        <f>IF(A1206="","",VLOOKUP(A1206,'Base Sites'!A:B,2,FALSE))</f>
        <v>Valauto Hainaut</v>
      </c>
      <c r="AS1206" s="367" t="str">
        <f t="shared" si="236"/>
        <v>AUDI</v>
      </c>
      <c r="AT1206" s="366"/>
      <c r="AU1206" s="368" t="str">
        <f>IF(A1206="","",VLOOKUP(L1206,'Base Vendeurs'!A:B,2,FALSE))</f>
        <v>Valauto Hainaut AUDI</v>
      </c>
      <c r="AV1206" s="362">
        <f t="shared" si="237"/>
        <v>197.86999999999998</v>
      </c>
      <c r="AW1206" s="364">
        <f t="shared" si="238"/>
        <v>5.0210617133576935E-3</v>
      </c>
      <c r="AX1206" s="368" t="str">
        <f t="shared" si="239"/>
        <v>NON</v>
      </c>
      <c r="AY1206" s="231">
        <f>+MargesVN[[#This Row],[Total COM]]+MargesVN[[#This Row],[EXT GIE]]+MargesVN[[#This Row],[Forfait immat]]</f>
        <v>8.9539999999999988</v>
      </c>
    </row>
    <row r="1207" spans="1:51" s="231" customFormat="1" ht="11.25" customHeight="1" x14ac:dyDescent="0.25">
      <c r="A1207" s="401">
        <v>15</v>
      </c>
      <c r="B1207" s="401" t="s">
        <v>163</v>
      </c>
      <c r="C1207" s="401" t="s">
        <v>257</v>
      </c>
      <c r="D1207" s="402">
        <v>46161</v>
      </c>
      <c r="E1207" s="403">
        <v>46161</v>
      </c>
      <c r="F1207" s="404"/>
      <c r="G1207" s="404"/>
      <c r="H1207" s="404"/>
      <c r="I1207" s="404"/>
      <c r="J1207" s="404"/>
      <c r="K1207" s="404">
        <v>0</v>
      </c>
      <c r="L1207" s="401" t="s">
        <v>259</v>
      </c>
      <c r="M1207" s="401">
        <v>520812</v>
      </c>
      <c r="N1207" s="401">
        <v>812</v>
      </c>
      <c r="O1207" s="401" t="s">
        <v>3933</v>
      </c>
      <c r="P1207" s="405" t="s">
        <v>3934</v>
      </c>
      <c r="Q1207" s="401" t="s">
        <v>263</v>
      </c>
      <c r="R1207" s="406">
        <v>39750</v>
      </c>
      <c r="S1207" s="406">
        <v>8285.01</v>
      </c>
      <c r="T1207" s="407">
        <f t="shared" si="228"/>
        <v>48035.01</v>
      </c>
      <c r="U1207" s="408">
        <v>21</v>
      </c>
      <c r="V1207" s="406">
        <v>506.88</v>
      </c>
      <c r="W1207" s="409">
        <v>108.33</v>
      </c>
      <c r="X1207" s="410"/>
      <c r="Y1207" s="409">
        <f t="shared" si="229"/>
        <v>398.55</v>
      </c>
      <c r="Z1207" s="411">
        <f t="shared" si="230"/>
        <v>1.0552303413697634E-2</v>
      </c>
      <c r="AA1207" s="410">
        <v>0</v>
      </c>
      <c r="AB1207" s="409">
        <v>-1921.4</v>
      </c>
      <c r="AC1207" s="409"/>
      <c r="AD1207" s="409"/>
      <c r="AE1207" s="412">
        <v>0.08</v>
      </c>
      <c r="AF1207" s="412">
        <v>0.1</v>
      </c>
      <c r="AG1207" s="409">
        <f t="shared" si="231"/>
        <v>31.884</v>
      </c>
      <c r="AH1207" s="409"/>
      <c r="AI1207" s="409">
        <f t="shared" si="232"/>
        <v>31.884</v>
      </c>
      <c r="AJ1207" s="401" t="s">
        <v>149</v>
      </c>
      <c r="AK1207" s="401">
        <v>30</v>
      </c>
      <c r="AL1207" s="408">
        <v>50</v>
      </c>
      <c r="AM1207" s="413">
        <f t="shared" si="233"/>
        <v>1</v>
      </c>
      <c r="AN1207" s="413">
        <f t="shared" si="234"/>
        <v>1</v>
      </c>
      <c r="AO1207" s="413"/>
      <c r="AP1207" s="413"/>
      <c r="AQ1207" s="413">
        <f t="shared" si="235"/>
        <v>1</v>
      </c>
      <c r="AR1207" s="414" t="str">
        <f>IF(A1207="","",VLOOKUP(A1207,'Base Sites'!A:B,2,FALSE))</f>
        <v>Valauto Hainaut</v>
      </c>
      <c r="AS1207" s="414" t="str">
        <f t="shared" si="236"/>
        <v>AUDI</v>
      </c>
      <c r="AT1207" s="413"/>
      <c r="AU1207" s="415" t="str">
        <f>IF(A1207="","",VLOOKUP(L1207,'Base Vendeurs'!A:B,2,FALSE))</f>
        <v>Valauto Hainaut AUDI</v>
      </c>
      <c r="AV1207" s="409">
        <f t="shared" si="237"/>
        <v>506.88</v>
      </c>
      <c r="AW1207" s="411">
        <f t="shared" si="238"/>
        <v>1.0552303413697634E-2</v>
      </c>
      <c r="AX1207" s="415" t="str">
        <f t="shared" si="239"/>
        <v>NON</v>
      </c>
      <c r="AY1207" s="231">
        <f>+MargesVN[[#This Row],[Total COM]]+MargesVN[[#This Row],[EXT GIE]]+MargesVN[[#This Row],[Forfait immat]]</f>
        <v>111.884</v>
      </c>
    </row>
    <row r="1208" spans="1:51" s="231" customFormat="1" ht="11.25" customHeight="1" x14ac:dyDescent="0.25">
      <c r="A1208" s="45">
        <v>15</v>
      </c>
      <c r="B1208" s="45" t="s">
        <v>163</v>
      </c>
      <c r="C1208" s="45" t="s">
        <v>104</v>
      </c>
      <c r="D1208" s="44">
        <v>46055</v>
      </c>
      <c r="E1208" s="65">
        <v>46055</v>
      </c>
      <c r="F1208" s="35"/>
      <c r="G1208" s="35"/>
      <c r="H1208" s="35"/>
      <c r="I1208" s="35"/>
      <c r="J1208" s="35"/>
      <c r="K1208" s="35">
        <v>0</v>
      </c>
      <c r="L1208" s="45" t="s">
        <v>453</v>
      </c>
      <c r="M1208" s="45">
        <v>521012</v>
      </c>
      <c r="N1208" s="45">
        <v>1012</v>
      </c>
      <c r="O1208" s="45" t="s">
        <v>1260</v>
      </c>
      <c r="P1208" s="66" t="s">
        <v>1261</v>
      </c>
      <c r="Q1208" s="45" t="s">
        <v>23</v>
      </c>
      <c r="R1208" s="47">
        <v>21176.5</v>
      </c>
      <c r="S1208" s="47">
        <v>891.67</v>
      </c>
      <c r="T1208" s="48">
        <f t="shared" si="228"/>
        <v>22068.17</v>
      </c>
      <c r="U1208" s="49">
        <v>416</v>
      </c>
      <c r="V1208" s="47">
        <v>1354.18</v>
      </c>
      <c r="W1208" s="46">
        <v>95</v>
      </c>
      <c r="X1208" s="50"/>
      <c r="Y1208" s="46">
        <f t="shared" si="229"/>
        <v>1259.18</v>
      </c>
      <c r="Z1208" s="51">
        <f t="shared" si="230"/>
        <v>6.1363493212169391E-2</v>
      </c>
      <c r="AA1208" s="50">
        <v>0</v>
      </c>
      <c r="AB1208" s="46">
        <v>0</v>
      </c>
      <c r="AC1208" s="46"/>
      <c r="AD1208" s="46"/>
      <c r="AE1208" s="52">
        <v>0.13</v>
      </c>
      <c r="AF1208" s="52">
        <v>0.13</v>
      </c>
      <c r="AG1208" s="46">
        <f t="shared" si="231"/>
        <v>163.69340000000003</v>
      </c>
      <c r="AH1208" s="46"/>
      <c r="AI1208" s="46">
        <f t="shared" si="232"/>
        <v>163.69340000000003</v>
      </c>
      <c r="AJ1208" s="45" t="s">
        <v>149</v>
      </c>
      <c r="AK1208" s="45">
        <v>30</v>
      </c>
      <c r="AL1208" s="49"/>
      <c r="AM1208" s="238">
        <f t="shared" si="233"/>
        <v>0</v>
      </c>
      <c r="AN1208" s="238">
        <f t="shared" si="234"/>
        <v>1</v>
      </c>
      <c r="AO1208" s="238"/>
      <c r="AP1208" s="238"/>
      <c r="AQ1208" s="238">
        <f t="shared" si="235"/>
        <v>0</v>
      </c>
      <c r="AR1208" s="96" t="str">
        <f>IF(A1208="","",VLOOKUP(A1208,'Base Sites'!A:B,2,FALSE))</f>
        <v>Valauto Hainaut</v>
      </c>
      <c r="AS1208" s="96" t="str">
        <f t="shared" si="236"/>
        <v>VOLKSWAGEN</v>
      </c>
      <c r="AT1208" s="238"/>
      <c r="AU1208" s="231" t="str">
        <f>IF(A1208="","",VLOOKUP(L1208,'Base Vendeurs'!A:B,2,FALSE))</f>
        <v>Valauto Hainaut VW</v>
      </c>
      <c r="AV1208" s="46">
        <f t="shared" si="237"/>
        <v>1354.18</v>
      </c>
      <c r="AW1208" s="51">
        <f t="shared" si="238"/>
        <v>6.1363493212169391E-2</v>
      </c>
      <c r="AX1208" s="231" t="str">
        <f t="shared" si="239"/>
        <v>NON</v>
      </c>
      <c r="AY1208" s="231">
        <f>+MargesVN[[#This Row],[Total COM]]+MargesVN[[#This Row],[EXT GIE]]+MargesVN[[#This Row],[Forfait immat]]</f>
        <v>193.69340000000003</v>
      </c>
    </row>
    <row r="1209" spans="1:51" s="231" customFormat="1" ht="11.25" customHeight="1" x14ac:dyDescent="0.25">
      <c r="A1209" s="401">
        <v>15</v>
      </c>
      <c r="B1209" s="401" t="s">
        <v>163</v>
      </c>
      <c r="C1209" s="401" t="s">
        <v>150</v>
      </c>
      <c r="D1209" s="402">
        <v>46160</v>
      </c>
      <c r="E1209" s="403">
        <v>46162</v>
      </c>
      <c r="F1209" s="404"/>
      <c r="G1209" s="404"/>
      <c r="H1209" s="404"/>
      <c r="I1209" s="404"/>
      <c r="J1209" s="404"/>
      <c r="K1209" s="404">
        <v>0</v>
      </c>
      <c r="L1209" s="401" t="s">
        <v>404</v>
      </c>
      <c r="M1209" s="401">
        <v>521064</v>
      </c>
      <c r="N1209" s="401">
        <v>1064</v>
      </c>
      <c r="O1209" s="401" t="s">
        <v>4000</v>
      </c>
      <c r="P1209" s="405" t="s">
        <v>4001</v>
      </c>
      <c r="Q1209" s="401" t="s">
        <v>66</v>
      </c>
      <c r="R1209" s="406">
        <v>48477.5</v>
      </c>
      <c r="S1209" s="406">
        <v>3081</v>
      </c>
      <c r="T1209" s="407">
        <f t="shared" si="228"/>
        <v>51558.5</v>
      </c>
      <c r="U1209" s="408">
        <v>11</v>
      </c>
      <c r="V1209" s="406">
        <v>457.99</v>
      </c>
      <c r="W1209" s="409">
        <v>95</v>
      </c>
      <c r="X1209" s="410"/>
      <c r="Y1209" s="409">
        <f t="shared" si="229"/>
        <v>362.99</v>
      </c>
      <c r="Z1209" s="411">
        <f t="shared" si="230"/>
        <v>8.8829194022324153E-3</v>
      </c>
      <c r="AA1209" s="410">
        <v>0</v>
      </c>
      <c r="AB1209" s="409">
        <v>-500</v>
      </c>
      <c r="AC1209" s="409"/>
      <c r="AD1209" s="409"/>
      <c r="AE1209" s="412">
        <v>0.1</v>
      </c>
      <c r="AF1209" s="412">
        <v>0.1</v>
      </c>
      <c r="AG1209" s="409">
        <f t="shared" si="231"/>
        <v>36.298999999999999</v>
      </c>
      <c r="AH1209" s="409"/>
      <c r="AI1209" s="409">
        <f t="shared" si="232"/>
        <v>36.298999999999999</v>
      </c>
      <c r="AJ1209" s="401" t="s">
        <v>149</v>
      </c>
      <c r="AK1209" s="401"/>
      <c r="AL1209" s="408"/>
      <c r="AM1209" s="413">
        <f t="shared" si="233"/>
        <v>0</v>
      </c>
      <c r="AN1209" s="413">
        <f t="shared" si="234"/>
        <v>1</v>
      </c>
      <c r="AO1209" s="413"/>
      <c r="AP1209" s="413"/>
      <c r="AQ1209" s="413">
        <f t="shared" si="235"/>
        <v>0</v>
      </c>
      <c r="AR1209" s="414" t="str">
        <f>IF(A1209="","",VLOOKUP(A1209,'Base Sites'!A:B,2,FALSE))</f>
        <v>Valauto Hainaut</v>
      </c>
      <c r="AS1209" s="414" t="str">
        <f t="shared" si="236"/>
        <v>VUL</v>
      </c>
      <c r="AT1209" s="413"/>
      <c r="AU1209" s="415" t="str">
        <f>IF(A1209="","",VLOOKUP(L1209,'Base Vendeurs'!A:B,2,FALSE))</f>
        <v>Valauto Hainaut VW</v>
      </c>
      <c r="AV1209" s="409">
        <f t="shared" si="237"/>
        <v>457.99</v>
      </c>
      <c r="AW1209" s="411">
        <f t="shared" si="238"/>
        <v>8.8829194022324153E-3</v>
      </c>
      <c r="AX1209" s="415" t="str">
        <f t="shared" si="239"/>
        <v>NON</v>
      </c>
      <c r="AY1209" s="231">
        <f>+MargesVN[[#This Row],[Total COM]]+MargesVN[[#This Row],[EXT GIE]]+MargesVN[[#This Row],[Forfait immat]]</f>
        <v>36.298999999999999</v>
      </c>
    </row>
    <row r="1210" spans="1:51" s="231" customFormat="1" ht="11.25" customHeight="1" x14ac:dyDescent="0.25">
      <c r="A1210" s="319">
        <v>15</v>
      </c>
      <c r="B1210" s="319" t="s">
        <v>163</v>
      </c>
      <c r="C1210" s="319" t="s">
        <v>150</v>
      </c>
      <c r="D1210" s="320">
        <v>46100</v>
      </c>
      <c r="E1210" s="321">
        <v>46100</v>
      </c>
      <c r="F1210" s="322"/>
      <c r="G1210" s="322"/>
      <c r="H1210" s="322"/>
      <c r="I1210" s="322"/>
      <c r="J1210" s="322"/>
      <c r="K1210" s="322">
        <v>0</v>
      </c>
      <c r="L1210" s="319" t="s">
        <v>404</v>
      </c>
      <c r="M1210" s="319">
        <v>521065</v>
      </c>
      <c r="N1210" s="319">
        <v>1065</v>
      </c>
      <c r="O1210" s="319" t="s">
        <v>2383</v>
      </c>
      <c r="P1210" s="323" t="s">
        <v>2384</v>
      </c>
      <c r="Q1210" s="319" t="s">
        <v>66</v>
      </c>
      <c r="R1210" s="324">
        <v>47637.5</v>
      </c>
      <c r="S1210" s="324">
        <v>9667</v>
      </c>
      <c r="T1210" s="325">
        <f t="shared" si="228"/>
        <v>57304.5</v>
      </c>
      <c r="U1210" s="326">
        <v>44</v>
      </c>
      <c r="V1210" s="467">
        <v>1734.14</v>
      </c>
      <c r="W1210" s="327">
        <v>95</v>
      </c>
      <c r="X1210" s="328"/>
      <c r="Y1210" s="327">
        <f t="shared" si="229"/>
        <v>1639.14</v>
      </c>
      <c r="Z1210" s="329">
        <f t="shared" si="230"/>
        <v>3.0261846800862063E-2</v>
      </c>
      <c r="AA1210" s="328">
        <v>-1432.62</v>
      </c>
      <c r="AB1210" s="327">
        <v>-1200</v>
      </c>
      <c r="AC1210" s="327"/>
      <c r="AD1210" s="327"/>
      <c r="AE1210" s="330">
        <v>0.13</v>
      </c>
      <c r="AF1210" s="330">
        <v>0.12</v>
      </c>
      <c r="AG1210" s="327">
        <f t="shared" si="231"/>
        <v>213.08820000000003</v>
      </c>
      <c r="AH1210" s="327"/>
      <c r="AI1210" s="327">
        <f t="shared" si="232"/>
        <v>213.08820000000003</v>
      </c>
      <c r="AJ1210" s="319" t="s">
        <v>164</v>
      </c>
      <c r="AK1210" s="319"/>
      <c r="AL1210" s="326"/>
      <c r="AM1210" s="331">
        <f t="shared" si="233"/>
        <v>0</v>
      </c>
      <c r="AN1210" s="331">
        <f t="shared" si="234"/>
        <v>1</v>
      </c>
      <c r="AO1210" s="238">
        <v>750</v>
      </c>
      <c r="AP1210" s="313">
        <v>46162</v>
      </c>
      <c r="AQ1210" s="331">
        <f t="shared" si="235"/>
        <v>0</v>
      </c>
      <c r="AR1210" s="332" t="str">
        <f>IF(A1210="","",VLOOKUP(A1210,'Base Sites'!A:B,2,FALSE))</f>
        <v>Valauto Hainaut</v>
      </c>
      <c r="AS1210" s="332" t="str">
        <f t="shared" si="236"/>
        <v>VUL</v>
      </c>
      <c r="AT1210" s="331"/>
      <c r="AU1210" s="333" t="str">
        <f>IF(A1210="","",VLOOKUP(L1210,'Base Vendeurs'!A:B,2,FALSE))</f>
        <v>Valauto Hainaut VW</v>
      </c>
      <c r="AV1210" s="327">
        <f t="shared" si="237"/>
        <v>2484.1400000000003</v>
      </c>
      <c r="AW1210" s="329">
        <f t="shared" si="238"/>
        <v>4.3349824184837148E-2</v>
      </c>
      <c r="AX1210" s="333" t="str">
        <f t="shared" si="239"/>
        <v>NON</v>
      </c>
      <c r="AY1210" s="231">
        <f>+MargesVN[[#This Row],[Total COM]]+MargesVN[[#This Row],[EXT GIE]]+MargesVN[[#This Row],[Forfait immat]]</f>
        <v>213.08820000000003</v>
      </c>
    </row>
    <row r="1211" spans="1:51" s="231" customFormat="1" ht="11.25" customHeight="1" x14ac:dyDescent="0.25">
      <c r="A1211" s="431">
        <v>15</v>
      </c>
      <c r="B1211" s="431" t="s">
        <v>163</v>
      </c>
      <c r="C1211" s="431" t="s">
        <v>150</v>
      </c>
      <c r="D1211" s="432">
        <v>46175</v>
      </c>
      <c r="E1211" s="433">
        <v>46175</v>
      </c>
      <c r="F1211" s="434"/>
      <c r="G1211" s="434"/>
      <c r="H1211" s="434"/>
      <c r="I1211" s="434"/>
      <c r="J1211" s="434"/>
      <c r="K1211" s="434">
        <v>0</v>
      </c>
      <c r="L1211" s="431" t="s">
        <v>404</v>
      </c>
      <c r="M1211" s="431">
        <v>521070</v>
      </c>
      <c r="N1211" s="431">
        <v>1070</v>
      </c>
      <c r="O1211" s="431" t="s">
        <v>4784</v>
      </c>
      <c r="P1211" s="435" t="s">
        <v>4785</v>
      </c>
      <c r="Q1211" s="431" t="s">
        <v>66</v>
      </c>
      <c r="R1211" s="436">
        <v>42897.5</v>
      </c>
      <c r="S1211" s="436">
        <v>1476</v>
      </c>
      <c r="T1211" s="437">
        <f t="shared" si="228"/>
        <v>44373.5</v>
      </c>
      <c r="U1211" s="438">
        <v>12</v>
      </c>
      <c r="V1211" s="436">
        <v>1216.23</v>
      </c>
      <c r="W1211" s="439">
        <v>95</v>
      </c>
      <c r="X1211" s="440"/>
      <c r="Y1211" s="439">
        <f t="shared" si="229"/>
        <v>1121.23</v>
      </c>
      <c r="Z1211" s="441">
        <f t="shared" si="230"/>
        <v>2.7408926498923909E-2</v>
      </c>
      <c r="AA1211" s="440">
        <v>-500</v>
      </c>
      <c r="AB1211" s="439">
        <v>0</v>
      </c>
      <c r="AC1211" s="439"/>
      <c r="AD1211" s="439"/>
      <c r="AE1211" s="442">
        <v>0.1</v>
      </c>
      <c r="AF1211" s="442">
        <v>0.1</v>
      </c>
      <c r="AG1211" s="439">
        <f t="shared" si="231"/>
        <v>112.123</v>
      </c>
      <c r="AH1211" s="439"/>
      <c r="AI1211" s="439">
        <f t="shared" si="232"/>
        <v>112.123</v>
      </c>
      <c r="AJ1211" s="431" t="s">
        <v>164</v>
      </c>
      <c r="AK1211" s="431"/>
      <c r="AL1211" s="438"/>
      <c r="AM1211" s="443">
        <f t="shared" si="233"/>
        <v>0</v>
      </c>
      <c r="AN1211" s="443">
        <f t="shared" si="234"/>
        <v>1</v>
      </c>
      <c r="AO1211" s="443"/>
      <c r="AP1211" s="443"/>
      <c r="AQ1211" s="443">
        <f t="shared" si="235"/>
        <v>0</v>
      </c>
      <c r="AR1211" s="444" t="str">
        <f>IF(A1211="","",VLOOKUP(A1211,'Base Sites'!A:B,2,FALSE))</f>
        <v>Valauto Hainaut</v>
      </c>
      <c r="AS1211" s="444" t="str">
        <f t="shared" si="236"/>
        <v>VUL</v>
      </c>
      <c r="AT1211" s="443"/>
      <c r="AU1211" s="445" t="str">
        <f>IF(A1211="","",VLOOKUP(L1211,'Base Vendeurs'!A:B,2,FALSE))</f>
        <v>Valauto Hainaut VW</v>
      </c>
      <c r="AV1211" s="439">
        <f t="shared" si="237"/>
        <v>1216.23</v>
      </c>
      <c r="AW1211" s="441">
        <f t="shared" si="238"/>
        <v>2.7408926498923909E-2</v>
      </c>
      <c r="AX1211" s="445" t="str">
        <f t="shared" si="239"/>
        <v>NON</v>
      </c>
      <c r="AY1211" s="231">
        <f>+MargesVN[[#This Row],[Total COM]]+MargesVN[[#This Row],[EXT GIE]]+MargesVN[[#This Row],[Forfait immat]]</f>
        <v>112.123</v>
      </c>
    </row>
    <row r="1212" spans="1:51" s="231" customFormat="1" ht="11.25" customHeight="1" x14ac:dyDescent="0.25">
      <c r="A1212" s="431">
        <v>15</v>
      </c>
      <c r="B1212" s="431" t="s">
        <v>163</v>
      </c>
      <c r="C1212" s="431" t="s">
        <v>150</v>
      </c>
      <c r="D1212" s="432">
        <v>46178</v>
      </c>
      <c r="E1212" s="433">
        <v>46178</v>
      </c>
      <c r="F1212" s="434"/>
      <c r="G1212" s="434"/>
      <c r="H1212" s="434"/>
      <c r="I1212" s="434"/>
      <c r="J1212" s="434"/>
      <c r="K1212" s="434"/>
      <c r="L1212" s="431" t="s">
        <v>404</v>
      </c>
      <c r="M1212" s="431">
        <v>521087</v>
      </c>
      <c r="N1212" s="431">
        <v>1087</v>
      </c>
      <c r="O1212" s="431" t="s">
        <v>4791</v>
      </c>
      <c r="P1212" s="435" t="s">
        <v>4792</v>
      </c>
      <c r="Q1212" s="431" t="s">
        <v>397</v>
      </c>
      <c r="R1212" s="436">
        <v>43566.43</v>
      </c>
      <c r="S1212" s="436">
        <v>1625</v>
      </c>
      <c r="T1212" s="437">
        <f t="shared" si="228"/>
        <v>45191.43</v>
      </c>
      <c r="U1212" s="438">
        <v>7</v>
      </c>
      <c r="V1212" s="436">
        <v>1547.7</v>
      </c>
      <c r="W1212" s="439">
        <v>95</v>
      </c>
      <c r="X1212" s="440"/>
      <c r="Y1212" s="439">
        <f t="shared" si="229"/>
        <v>1452.7</v>
      </c>
      <c r="Z1212" s="441">
        <f t="shared" si="230"/>
        <v>3.4247643856368346E-2</v>
      </c>
      <c r="AA1212" s="440">
        <v>0</v>
      </c>
      <c r="AB1212" s="439">
        <v>-6000</v>
      </c>
      <c r="AC1212" s="439"/>
      <c r="AD1212" s="439"/>
      <c r="AE1212" s="442">
        <v>0.1</v>
      </c>
      <c r="AF1212" s="442">
        <v>0.1</v>
      </c>
      <c r="AG1212" s="439">
        <f t="shared" si="231"/>
        <v>145.27000000000001</v>
      </c>
      <c r="AH1212" s="439"/>
      <c r="AI1212" s="439">
        <f t="shared" si="232"/>
        <v>145.27000000000001</v>
      </c>
      <c r="AJ1212" s="431" t="s">
        <v>164</v>
      </c>
      <c r="AK1212" s="431">
        <v>0</v>
      </c>
      <c r="AL1212" s="438"/>
      <c r="AM1212" s="443">
        <f t="shared" si="233"/>
        <v>0</v>
      </c>
      <c r="AN1212" s="443">
        <f t="shared" si="234"/>
        <v>1</v>
      </c>
      <c r="AO1212" s="443"/>
      <c r="AP1212" s="443"/>
      <c r="AQ1212" s="443">
        <f t="shared" si="235"/>
        <v>0</v>
      </c>
      <c r="AR1212" s="444" t="str">
        <f>IF(A1212="","",VLOOKUP(A1212,'Base Sites'!A:B,2,FALSE))</f>
        <v>Valauto Hainaut</v>
      </c>
      <c r="AS1212" s="444" t="str">
        <f t="shared" si="236"/>
        <v>VUL</v>
      </c>
      <c r="AT1212" s="443"/>
      <c r="AU1212" s="445" t="str">
        <f>IF(A1212="","",VLOOKUP(L1212,'Base Vendeurs'!A:B,2,FALSE))</f>
        <v>Valauto Hainaut VW</v>
      </c>
      <c r="AV1212" s="439">
        <f t="shared" si="237"/>
        <v>1547.7</v>
      </c>
      <c r="AW1212" s="441">
        <f t="shared" si="238"/>
        <v>3.4247643856368346E-2</v>
      </c>
      <c r="AX1212" s="445" t="str">
        <f t="shared" si="239"/>
        <v>NON</v>
      </c>
      <c r="AY1212" s="231">
        <f>+MargesVN[[#This Row],[Total COM]]+MargesVN[[#This Row],[EXT GIE]]+MargesVN[[#This Row],[Forfait immat]]</f>
        <v>145.27000000000001</v>
      </c>
    </row>
    <row r="1213" spans="1:51" s="231" customFormat="1" ht="11.25" customHeight="1" x14ac:dyDescent="0.25">
      <c r="A1213" s="354">
        <v>15</v>
      </c>
      <c r="B1213" s="354" t="s">
        <v>163</v>
      </c>
      <c r="C1213" s="354" t="s">
        <v>150</v>
      </c>
      <c r="D1213" s="355">
        <v>46140</v>
      </c>
      <c r="E1213" s="356">
        <v>46140</v>
      </c>
      <c r="F1213" s="357"/>
      <c r="G1213" s="357"/>
      <c r="H1213" s="357"/>
      <c r="I1213" s="357" t="s">
        <v>165</v>
      </c>
      <c r="J1213" s="357" t="s">
        <v>165</v>
      </c>
      <c r="K1213" s="357">
        <v>-17000</v>
      </c>
      <c r="L1213" s="354" t="s">
        <v>404</v>
      </c>
      <c r="M1213" s="354">
        <v>521094</v>
      </c>
      <c r="N1213" s="354">
        <v>1094</v>
      </c>
      <c r="O1213" s="354" t="s">
        <v>3213</v>
      </c>
      <c r="P1213" s="358" t="s">
        <v>3214</v>
      </c>
      <c r="Q1213" s="354" t="s">
        <v>66</v>
      </c>
      <c r="R1213" s="359">
        <v>49237.5</v>
      </c>
      <c r="S1213" s="359">
        <v>17570</v>
      </c>
      <c r="T1213" s="360">
        <f t="shared" si="228"/>
        <v>66807.5</v>
      </c>
      <c r="U1213" s="361">
        <v>4</v>
      </c>
      <c r="V1213" s="400">
        <v>2099.2199999999998</v>
      </c>
      <c r="W1213" s="362">
        <v>95</v>
      </c>
      <c r="X1213" s="363"/>
      <c r="Y1213" s="362">
        <f t="shared" si="229"/>
        <v>2004.2199999999998</v>
      </c>
      <c r="Z1213" s="364">
        <f t="shared" si="230"/>
        <v>3.1421921191482988E-2</v>
      </c>
      <c r="AA1213" s="363">
        <v>0</v>
      </c>
      <c r="AB1213" s="362">
        <v>-1000</v>
      </c>
      <c r="AC1213" s="362"/>
      <c r="AD1213" s="362" t="s">
        <v>2849</v>
      </c>
      <c r="AE1213" s="365">
        <v>0.1</v>
      </c>
      <c r="AF1213" s="365">
        <v>0.1</v>
      </c>
      <c r="AG1213" s="362">
        <f t="shared" si="231"/>
        <v>200.422</v>
      </c>
      <c r="AH1213" s="362"/>
      <c r="AI1213" s="362">
        <f t="shared" si="232"/>
        <v>200.422</v>
      </c>
      <c r="AJ1213" s="354" t="s">
        <v>164</v>
      </c>
      <c r="AK1213" s="354"/>
      <c r="AL1213" s="361"/>
      <c r="AM1213" s="366">
        <f t="shared" si="233"/>
        <v>0</v>
      </c>
      <c r="AN1213" s="366">
        <f t="shared" si="234"/>
        <v>1</v>
      </c>
      <c r="AO1213" s="238">
        <v>750</v>
      </c>
      <c r="AP1213" s="313">
        <v>46162</v>
      </c>
      <c r="AQ1213" s="366">
        <f t="shared" si="235"/>
        <v>0</v>
      </c>
      <c r="AR1213" s="367" t="str">
        <f>IF(A1213="","",VLOOKUP(A1213,'Base Sites'!A:B,2,FALSE))</f>
        <v>Valauto Hainaut</v>
      </c>
      <c r="AS1213" s="367" t="str">
        <f t="shared" si="236"/>
        <v>VUL</v>
      </c>
      <c r="AT1213" s="366"/>
      <c r="AU1213" s="368" t="str">
        <f>IF(A1213="","",VLOOKUP(L1213,'Base Vendeurs'!A:B,2,FALSE))</f>
        <v>Valauto Hainaut VW</v>
      </c>
      <c r="AV1213" s="362">
        <f t="shared" si="237"/>
        <v>2849.22</v>
      </c>
      <c r="AW1213" s="364">
        <f t="shared" si="238"/>
        <v>4.2648205665531562E-2</v>
      </c>
      <c r="AX1213" s="368" t="str">
        <f t="shared" si="239"/>
        <v>NON</v>
      </c>
      <c r="AY1213" s="231">
        <f>+MargesVN[[#This Row],[Total COM]]+MargesVN[[#This Row],[EXT GIE]]+MargesVN[[#This Row],[Forfait immat]]</f>
        <v>200.422</v>
      </c>
    </row>
    <row r="1214" spans="1:51" s="231" customFormat="1" ht="11.25" customHeight="1" x14ac:dyDescent="0.25">
      <c r="A1214" s="401">
        <v>15</v>
      </c>
      <c r="B1214" s="401" t="s">
        <v>185</v>
      </c>
      <c r="C1214" s="401" t="s">
        <v>150</v>
      </c>
      <c r="D1214" s="402">
        <v>46168</v>
      </c>
      <c r="E1214" s="403">
        <v>46164</v>
      </c>
      <c r="F1214" s="404"/>
      <c r="G1214" s="404"/>
      <c r="H1214" s="404" t="s">
        <v>165</v>
      </c>
      <c r="I1214" s="404"/>
      <c r="J1214" s="404"/>
      <c r="K1214" s="404">
        <v>0</v>
      </c>
      <c r="L1214" s="401" t="s">
        <v>404</v>
      </c>
      <c r="M1214" s="401">
        <v>521102</v>
      </c>
      <c r="N1214" s="401">
        <v>1102</v>
      </c>
      <c r="O1214" s="401" t="s">
        <v>4011</v>
      </c>
      <c r="P1214" s="405" t="s">
        <v>4012</v>
      </c>
      <c r="Q1214" s="401" t="s">
        <v>66</v>
      </c>
      <c r="R1214" s="406">
        <v>49237.5</v>
      </c>
      <c r="S1214" s="406">
        <v>17570</v>
      </c>
      <c r="T1214" s="407">
        <f t="shared" si="228"/>
        <v>66807.5</v>
      </c>
      <c r="U1214" s="408">
        <v>29</v>
      </c>
      <c r="V1214" s="406">
        <v>-408.47000000000025</v>
      </c>
      <c r="W1214" s="409">
        <v>2052.5</v>
      </c>
      <c r="X1214" s="410"/>
      <c r="Y1214" s="409">
        <f t="shared" si="229"/>
        <v>-2460.9700000000003</v>
      </c>
      <c r="Z1214" s="411">
        <f t="shared" si="230"/>
        <v>-6.1141338921528307E-3</v>
      </c>
      <c r="AA1214" s="410">
        <v>0</v>
      </c>
      <c r="AB1214" s="409">
        <v>-2101.9699999999998</v>
      </c>
      <c r="AC1214" s="409"/>
      <c r="AD1214" s="409" t="s">
        <v>4389</v>
      </c>
      <c r="AE1214" s="412">
        <v>0.1</v>
      </c>
      <c r="AF1214" s="412">
        <v>0.1</v>
      </c>
      <c r="AG1214" s="409">
        <f t="shared" si="231"/>
        <v>-246.09700000000004</v>
      </c>
      <c r="AH1214" s="409"/>
      <c r="AI1214" s="409">
        <f t="shared" si="232"/>
        <v>-246.09700000000004</v>
      </c>
      <c r="AJ1214" s="401" t="s">
        <v>164</v>
      </c>
      <c r="AK1214" s="401"/>
      <c r="AL1214" s="408"/>
      <c r="AM1214" s="413">
        <f t="shared" si="233"/>
        <v>0</v>
      </c>
      <c r="AN1214" s="413">
        <f t="shared" si="234"/>
        <v>1</v>
      </c>
      <c r="AO1214" s="413"/>
      <c r="AP1214" s="413"/>
      <c r="AQ1214" s="413">
        <f t="shared" si="235"/>
        <v>0</v>
      </c>
      <c r="AR1214" s="414" t="str">
        <f>IF(A1214="","",VLOOKUP(A1214,'Base Sites'!A:B,2,FALSE))</f>
        <v>Valauto Hainaut</v>
      </c>
      <c r="AS1214" s="414" t="str">
        <f t="shared" si="236"/>
        <v>VUL</v>
      </c>
      <c r="AT1214" s="413"/>
      <c r="AU1214" s="415" t="str">
        <f>IF(A1214="","",VLOOKUP(L1214,'Base Vendeurs'!A:B,2,FALSE))</f>
        <v>Valauto Hainaut VW</v>
      </c>
      <c r="AV1214" s="409">
        <f t="shared" si="237"/>
        <v>-408.47000000000025</v>
      </c>
      <c r="AW1214" s="411">
        <f t="shared" si="238"/>
        <v>-6.1141338921528307E-3</v>
      </c>
      <c r="AX1214" s="415" t="str">
        <f t="shared" si="239"/>
        <v>OUI</v>
      </c>
      <c r="AY1214" s="231">
        <f>+MargesVN[[#This Row],[Total COM]]+MargesVN[[#This Row],[EXT GIE]]+MargesVN[[#This Row],[Forfait immat]]</f>
        <v>-246.09700000000004</v>
      </c>
    </row>
    <row r="1215" spans="1:51" s="231" customFormat="1" ht="11.25" customHeight="1" x14ac:dyDescent="0.25">
      <c r="A1215" s="45">
        <v>15</v>
      </c>
      <c r="B1215" s="45" t="s">
        <v>185</v>
      </c>
      <c r="C1215" s="45" t="s">
        <v>150</v>
      </c>
      <c r="D1215" s="44">
        <v>46042</v>
      </c>
      <c r="E1215" s="65">
        <v>46042</v>
      </c>
      <c r="F1215" s="35"/>
      <c r="G1215" s="35"/>
      <c r="H1215" s="35" t="s">
        <v>165</v>
      </c>
      <c r="I1215" s="35"/>
      <c r="J1215" s="35"/>
      <c r="K1215" s="35">
        <v>0</v>
      </c>
      <c r="L1215" s="45" t="s">
        <v>350</v>
      </c>
      <c r="M1215" s="45">
        <v>521117</v>
      </c>
      <c r="N1215" s="45">
        <v>117</v>
      </c>
      <c r="O1215" s="45" t="s">
        <v>743</v>
      </c>
      <c r="P1215" s="66" t="s">
        <v>744</v>
      </c>
      <c r="Q1215" s="45" t="s">
        <v>67</v>
      </c>
      <c r="R1215" s="47">
        <v>44293.1</v>
      </c>
      <c r="S1215" s="47">
        <v>4782</v>
      </c>
      <c r="T1215" s="48">
        <f t="shared" si="228"/>
        <v>49075.1</v>
      </c>
      <c r="U1215" s="49">
        <v>12</v>
      </c>
      <c r="V1215" s="47">
        <v>1321.9</v>
      </c>
      <c r="W1215" s="46">
        <v>95</v>
      </c>
      <c r="X1215" s="50"/>
      <c r="Y1215" s="46">
        <f t="shared" si="229"/>
        <v>1226.9000000000001</v>
      </c>
      <c r="Z1215" s="51">
        <f t="shared" si="230"/>
        <v>2.6936267068228086E-2</v>
      </c>
      <c r="AA1215" s="50">
        <v>0</v>
      </c>
      <c r="AB1215" s="46">
        <v>-3500</v>
      </c>
      <c r="AC1215" s="46"/>
      <c r="AD1215" s="46" t="s">
        <v>1215</v>
      </c>
      <c r="AE1215" s="52">
        <v>0.1</v>
      </c>
      <c r="AF1215" s="52">
        <v>0.1</v>
      </c>
      <c r="AG1215" s="46">
        <f t="shared" si="231"/>
        <v>122.69000000000001</v>
      </c>
      <c r="AH1215" s="46"/>
      <c r="AI1215" s="46">
        <f t="shared" si="232"/>
        <v>122.69000000000001</v>
      </c>
      <c r="AJ1215" s="45" t="s">
        <v>164</v>
      </c>
      <c r="AK1215" s="45"/>
      <c r="AL1215" s="49">
        <v>20</v>
      </c>
      <c r="AM1215" s="238">
        <f t="shared" si="233"/>
        <v>1</v>
      </c>
      <c r="AN1215" s="238">
        <f t="shared" si="234"/>
        <v>1</v>
      </c>
      <c r="AO1215" s="238"/>
      <c r="AP1215" s="238"/>
      <c r="AQ1215" s="238">
        <f t="shared" si="235"/>
        <v>1</v>
      </c>
      <c r="AR1215" s="96" t="str">
        <f>IF(A1215="","",VLOOKUP(A1215,'Base Sites'!A:B,2,FALSE))</f>
        <v>Valauto Hainaut</v>
      </c>
      <c r="AS1215" s="96" t="str">
        <f t="shared" si="236"/>
        <v>VUL</v>
      </c>
      <c r="AT1215" s="238"/>
      <c r="AU1215" s="231" t="str">
        <f>IF(A1215="","",VLOOKUP(L1215,'Base Vendeurs'!A:B,2,FALSE))</f>
        <v>Sociétés EST</v>
      </c>
      <c r="AV1215" s="46">
        <f t="shared" si="237"/>
        <v>1321.9</v>
      </c>
      <c r="AW1215" s="51">
        <f t="shared" si="238"/>
        <v>2.6936267068228086E-2</v>
      </c>
      <c r="AX1215" s="237" t="str">
        <f t="shared" si="239"/>
        <v>NON</v>
      </c>
      <c r="AY1215" s="231">
        <f>+MargesVN[[#This Row],[Total COM]]+MargesVN[[#This Row],[EXT GIE]]+MargesVN[[#This Row],[Forfait immat]]</f>
        <v>142.69</v>
      </c>
    </row>
    <row r="1216" spans="1:51" s="231" customFormat="1" ht="11.25" customHeight="1" x14ac:dyDescent="0.25">
      <c r="A1216" s="319">
        <v>15</v>
      </c>
      <c r="B1216" s="319" t="s">
        <v>163</v>
      </c>
      <c r="C1216" s="319" t="s">
        <v>150</v>
      </c>
      <c r="D1216" s="320">
        <v>46092</v>
      </c>
      <c r="E1216" s="321">
        <v>46087</v>
      </c>
      <c r="F1216" s="322"/>
      <c r="G1216" s="322"/>
      <c r="H1216" s="322"/>
      <c r="I1216" s="322"/>
      <c r="J1216" s="322"/>
      <c r="K1216" s="322">
        <v>0</v>
      </c>
      <c r="L1216" s="319" t="s">
        <v>404</v>
      </c>
      <c r="M1216" s="319">
        <v>521120</v>
      </c>
      <c r="N1216" s="319">
        <v>120</v>
      </c>
      <c r="O1216" s="319" t="s">
        <v>2381</v>
      </c>
      <c r="P1216" s="323" t="s">
        <v>2382</v>
      </c>
      <c r="Q1216" s="319" t="s">
        <v>191</v>
      </c>
      <c r="R1216" s="324">
        <v>35540.83</v>
      </c>
      <c r="S1216" s="324">
        <v>2351.66</v>
      </c>
      <c r="T1216" s="325">
        <f t="shared" si="228"/>
        <v>37892.490000000005</v>
      </c>
      <c r="U1216" s="326">
        <v>145</v>
      </c>
      <c r="V1216" s="467">
        <v>4657.22</v>
      </c>
      <c r="W1216" s="327">
        <v>95</v>
      </c>
      <c r="X1216" s="328"/>
      <c r="Y1216" s="327">
        <f t="shared" si="229"/>
        <v>4562.22</v>
      </c>
      <c r="Z1216" s="329">
        <f t="shared" si="230"/>
        <v>0.1229061484214946</v>
      </c>
      <c r="AA1216" s="328">
        <v>-2143.44</v>
      </c>
      <c r="AB1216" s="327">
        <v>-500</v>
      </c>
      <c r="AC1216" s="327"/>
      <c r="AD1216" s="327"/>
      <c r="AE1216" s="330">
        <v>0.13</v>
      </c>
      <c r="AF1216" s="330">
        <v>0.12</v>
      </c>
      <c r="AG1216" s="327">
        <f t="shared" si="231"/>
        <v>593.08860000000004</v>
      </c>
      <c r="AH1216" s="327"/>
      <c r="AI1216" s="327">
        <f t="shared" si="232"/>
        <v>593.08860000000004</v>
      </c>
      <c r="AJ1216" s="319" t="s">
        <v>164</v>
      </c>
      <c r="AK1216" s="319"/>
      <c r="AL1216" s="326"/>
      <c r="AM1216" s="331">
        <f t="shared" si="233"/>
        <v>0</v>
      </c>
      <c r="AN1216" s="331">
        <f t="shared" si="234"/>
        <v>1</v>
      </c>
      <c r="AO1216" s="331">
        <v>750</v>
      </c>
      <c r="AP1216" s="335">
        <v>46162</v>
      </c>
      <c r="AQ1216" s="331">
        <f t="shared" si="235"/>
        <v>0</v>
      </c>
      <c r="AR1216" s="332" t="str">
        <f>IF(A1216="","",VLOOKUP(A1216,'Base Sites'!A:B,2,FALSE))</f>
        <v>Valauto Hainaut</v>
      </c>
      <c r="AS1216" s="332" t="str">
        <f t="shared" si="236"/>
        <v>VUL</v>
      </c>
      <c r="AT1216" s="331"/>
      <c r="AU1216" s="333" t="str">
        <f>IF(A1216="","",VLOOKUP(L1216,'Base Vendeurs'!A:B,2,FALSE))</f>
        <v>Valauto Hainaut VW</v>
      </c>
      <c r="AV1216" s="327">
        <f t="shared" si="237"/>
        <v>5407.22</v>
      </c>
      <c r="AW1216" s="329">
        <f t="shared" si="238"/>
        <v>0.1426989886386458</v>
      </c>
      <c r="AX1216" s="333" t="str">
        <f t="shared" si="239"/>
        <v>NON</v>
      </c>
      <c r="AY1216" s="231">
        <f>+MargesVN[[#This Row],[Total COM]]+MargesVN[[#This Row],[EXT GIE]]+MargesVN[[#This Row],[Forfait immat]]</f>
        <v>593.08860000000004</v>
      </c>
    </row>
    <row r="1217" spans="1:51" s="231" customFormat="1" ht="11.25" customHeight="1" x14ac:dyDescent="0.25">
      <c r="A1217" s="319">
        <v>15</v>
      </c>
      <c r="B1217" s="319" t="s">
        <v>183</v>
      </c>
      <c r="C1217" s="319" t="s">
        <v>150</v>
      </c>
      <c r="D1217" s="320">
        <v>46105</v>
      </c>
      <c r="E1217" s="321">
        <v>46106</v>
      </c>
      <c r="F1217" s="322"/>
      <c r="G1217" s="322"/>
      <c r="H1217" s="322"/>
      <c r="I1217" s="322" t="s">
        <v>165</v>
      </c>
      <c r="J1217" s="322"/>
      <c r="K1217" s="322">
        <v>-486.76</v>
      </c>
      <c r="L1217" s="319" t="s">
        <v>427</v>
      </c>
      <c r="M1217" s="319">
        <v>521141</v>
      </c>
      <c r="N1217" s="319">
        <v>141</v>
      </c>
      <c r="O1217" s="319" t="s">
        <v>2371</v>
      </c>
      <c r="P1217" s="323" t="s">
        <v>2372</v>
      </c>
      <c r="Q1217" s="319" t="s">
        <v>191</v>
      </c>
      <c r="R1217" s="324">
        <v>30182.5</v>
      </c>
      <c r="S1217" s="324">
        <v>640</v>
      </c>
      <c r="T1217" s="325">
        <f t="shared" si="228"/>
        <v>30822.5</v>
      </c>
      <c r="U1217" s="326">
        <v>158</v>
      </c>
      <c r="V1217" s="467">
        <v>1603.01</v>
      </c>
      <c r="W1217" s="327">
        <v>95</v>
      </c>
      <c r="X1217" s="328"/>
      <c r="Y1217" s="327">
        <f t="shared" si="229"/>
        <v>1508.01</v>
      </c>
      <c r="Z1217" s="329">
        <f t="shared" si="230"/>
        <v>5.2007786519587963E-2</v>
      </c>
      <c r="AA1217" s="328">
        <v>-1849.35</v>
      </c>
      <c r="AB1217" s="327">
        <v>-1200</v>
      </c>
      <c r="AC1217" s="327"/>
      <c r="AD1217" s="327" t="s">
        <v>2859</v>
      </c>
      <c r="AE1217" s="330">
        <v>0.12</v>
      </c>
      <c r="AF1217" s="330">
        <v>0.12</v>
      </c>
      <c r="AG1217" s="327">
        <f t="shared" si="231"/>
        <v>180.96119999999999</v>
      </c>
      <c r="AH1217" s="327"/>
      <c r="AI1217" s="327">
        <f t="shared" si="232"/>
        <v>180.96119999999999</v>
      </c>
      <c r="AJ1217" s="319" t="s">
        <v>164</v>
      </c>
      <c r="AK1217" s="319"/>
      <c r="AL1217" s="326"/>
      <c r="AM1217" s="331">
        <f t="shared" si="233"/>
        <v>0</v>
      </c>
      <c r="AN1217" s="331">
        <f t="shared" si="234"/>
        <v>1</v>
      </c>
      <c r="AO1217" s="331">
        <v>750</v>
      </c>
      <c r="AP1217" s="335">
        <v>46162</v>
      </c>
      <c r="AQ1217" s="331">
        <f t="shared" si="235"/>
        <v>0</v>
      </c>
      <c r="AR1217" s="332" t="str">
        <f>IF(A1217="","",VLOOKUP(A1217,'Base Sites'!A:B,2,FALSE))</f>
        <v>Valauto Hainaut</v>
      </c>
      <c r="AS1217" s="332" t="str">
        <f t="shared" si="236"/>
        <v>VUL</v>
      </c>
      <c r="AT1217" s="331"/>
      <c r="AU1217" s="333" t="str">
        <f>IF(A1217="","",VLOOKUP(L1217,'Base Vendeurs'!A:B,2,FALSE))</f>
        <v>Valauto PRO NORD</v>
      </c>
      <c r="AV1217" s="327">
        <f t="shared" si="237"/>
        <v>2353.0100000000002</v>
      </c>
      <c r="AW1217" s="329">
        <f t="shared" si="238"/>
        <v>7.6340660231973403E-2</v>
      </c>
      <c r="AX1217" s="333" t="str">
        <f t="shared" si="239"/>
        <v>NON</v>
      </c>
      <c r="AY1217" s="231">
        <f>+MargesVN[[#This Row],[Total COM]]+MargesVN[[#This Row],[EXT GIE]]+MargesVN[[#This Row],[Forfait immat]]</f>
        <v>180.96119999999999</v>
      </c>
    </row>
    <row r="1218" spans="1:51" s="231" customFormat="1" ht="11.25" customHeight="1" x14ac:dyDescent="0.25">
      <c r="A1218" s="319">
        <v>15</v>
      </c>
      <c r="B1218" s="319" t="s">
        <v>163</v>
      </c>
      <c r="C1218" s="319" t="s">
        <v>150</v>
      </c>
      <c r="D1218" s="320">
        <v>46097</v>
      </c>
      <c r="E1218" s="321">
        <v>46093</v>
      </c>
      <c r="F1218" s="322"/>
      <c r="G1218" s="322"/>
      <c r="H1218" s="322"/>
      <c r="I1218" s="322"/>
      <c r="J1218" s="322"/>
      <c r="K1218" s="322">
        <v>0</v>
      </c>
      <c r="L1218" s="319" t="s">
        <v>404</v>
      </c>
      <c r="M1218" s="319">
        <v>521142</v>
      </c>
      <c r="N1218" s="319">
        <v>142</v>
      </c>
      <c r="O1218" s="319" t="s">
        <v>2387</v>
      </c>
      <c r="P1218" s="323" t="s">
        <v>2388</v>
      </c>
      <c r="Q1218" s="319" t="s">
        <v>67</v>
      </c>
      <c r="R1218" s="324">
        <v>37433.1</v>
      </c>
      <c r="S1218" s="324">
        <v>2225</v>
      </c>
      <c r="T1218" s="325">
        <f t="shared" si="228"/>
        <v>39658.1</v>
      </c>
      <c r="U1218" s="326">
        <v>98</v>
      </c>
      <c r="V1218" s="324">
        <v>1024.02</v>
      </c>
      <c r="W1218" s="327">
        <v>95</v>
      </c>
      <c r="X1218" s="328"/>
      <c r="Y1218" s="327">
        <f t="shared" si="229"/>
        <v>929.02</v>
      </c>
      <c r="Z1218" s="329">
        <f t="shared" si="230"/>
        <v>2.5821206764822319E-2</v>
      </c>
      <c r="AA1218" s="328">
        <v>-2500</v>
      </c>
      <c r="AB1218" s="327">
        <v>0</v>
      </c>
      <c r="AC1218" s="327"/>
      <c r="AD1218" s="327"/>
      <c r="AE1218" s="330">
        <v>0.1</v>
      </c>
      <c r="AF1218" s="330">
        <v>0.1</v>
      </c>
      <c r="AG1218" s="327">
        <f t="shared" si="231"/>
        <v>92.902000000000001</v>
      </c>
      <c r="AH1218" s="327"/>
      <c r="AI1218" s="327">
        <f t="shared" si="232"/>
        <v>92.902000000000001</v>
      </c>
      <c r="AJ1218" s="319" t="s">
        <v>164</v>
      </c>
      <c r="AK1218" s="319"/>
      <c r="AL1218" s="326"/>
      <c r="AM1218" s="331">
        <f t="shared" si="233"/>
        <v>0</v>
      </c>
      <c r="AN1218" s="331">
        <f t="shared" si="234"/>
        <v>1</v>
      </c>
      <c r="AO1218" s="331"/>
      <c r="AP1218" s="331"/>
      <c r="AQ1218" s="331">
        <f t="shared" si="235"/>
        <v>0</v>
      </c>
      <c r="AR1218" s="332" t="str">
        <f>IF(A1218="","",VLOOKUP(A1218,'Base Sites'!A:B,2,FALSE))</f>
        <v>Valauto Hainaut</v>
      </c>
      <c r="AS1218" s="332" t="str">
        <f t="shared" si="236"/>
        <v>VUL</v>
      </c>
      <c r="AT1218" s="331"/>
      <c r="AU1218" s="333" t="str">
        <f>IF(A1218="","",VLOOKUP(L1218,'Base Vendeurs'!A:B,2,FALSE))</f>
        <v>Valauto Hainaut VW</v>
      </c>
      <c r="AV1218" s="327">
        <f t="shared" si="237"/>
        <v>1024.02</v>
      </c>
      <c r="AW1218" s="329">
        <f t="shared" si="238"/>
        <v>2.5821206764822319E-2</v>
      </c>
      <c r="AX1218" s="333" t="str">
        <f t="shared" si="239"/>
        <v>NON</v>
      </c>
      <c r="AY1218" s="231">
        <f>+MargesVN[[#This Row],[Total COM]]+MargesVN[[#This Row],[EXT GIE]]+MargesVN[[#This Row],[Forfait immat]]</f>
        <v>92.902000000000001</v>
      </c>
    </row>
    <row r="1219" spans="1:51" s="231" customFormat="1" ht="11.25" customHeight="1" x14ac:dyDescent="0.25">
      <c r="A1219" s="45">
        <v>15</v>
      </c>
      <c r="B1219" s="45" t="s">
        <v>163</v>
      </c>
      <c r="C1219" s="45" t="s">
        <v>150</v>
      </c>
      <c r="D1219" s="44">
        <v>46065</v>
      </c>
      <c r="E1219" s="65">
        <v>46064</v>
      </c>
      <c r="F1219" s="35"/>
      <c r="G1219" s="35"/>
      <c r="H1219" s="35"/>
      <c r="I1219" s="35"/>
      <c r="J1219" s="35"/>
      <c r="K1219" s="35">
        <v>0</v>
      </c>
      <c r="L1219" s="45" t="s">
        <v>404</v>
      </c>
      <c r="M1219" s="45">
        <v>521158</v>
      </c>
      <c r="N1219" s="45">
        <v>158</v>
      </c>
      <c r="O1219" s="45" t="s">
        <v>1550</v>
      </c>
      <c r="P1219" s="66" t="s">
        <v>1551</v>
      </c>
      <c r="Q1219" s="45" t="s">
        <v>191</v>
      </c>
      <c r="R1219" s="47">
        <v>36052.5</v>
      </c>
      <c r="S1219" s="47">
        <v>1350</v>
      </c>
      <c r="T1219" s="48">
        <f t="shared" si="228"/>
        <v>37402.5</v>
      </c>
      <c r="U1219" s="49">
        <v>7</v>
      </c>
      <c r="V1219" s="318">
        <v>712.14</v>
      </c>
      <c r="W1219" s="46">
        <v>95</v>
      </c>
      <c r="X1219" s="50"/>
      <c r="Y1219" s="46">
        <f t="shared" si="229"/>
        <v>617.14</v>
      </c>
      <c r="Z1219" s="51">
        <f t="shared" si="230"/>
        <v>1.9039903749749346E-2</v>
      </c>
      <c r="AA1219" s="50">
        <v>0</v>
      </c>
      <c r="AB1219" s="46">
        <v>0</v>
      </c>
      <c r="AC1219" s="46"/>
      <c r="AD1219" s="46"/>
      <c r="AE1219" s="52">
        <v>0.1</v>
      </c>
      <c r="AF1219" s="52">
        <v>0.1</v>
      </c>
      <c r="AG1219" s="46">
        <f t="shared" si="231"/>
        <v>61.713999999999999</v>
      </c>
      <c r="AH1219" s="46"/>
      <c r="AI1219" s="46">
        <f t="shared" si="232"/>
        <v>61.713999999999999</v>
      </c>
      <c r="AJ1219" s="45" t="s">
        <v>149</v>
      </c>
      <c r="AK1219" s="45"/>
      <c r="AL1219" s="49">
        <v>20</v>
      </c>
      <c r="AM1219" s="238">
        <f t="shared" si="233"/>
        <v>1</v>
      </c>
      <c r="AN1219" s="238">
        <f t="shared" si="234"/>
        <v>1</v>
      </c>
      <c r="AO1219" s="331">
        <v>750</v>
      </c>
      <c r="AP1219" s="335">
        <v>46162</v>
      </c>
      <c r="AQ1219" s="238">
        <f t="shared" si="235"/>
        <v>1</v>
      </c>
      <c r="AR1219" s="96" t="str">
        <f>IF(A1219="","",VLOOKUP(A1219,'Base Sites'!A:B,2,FALSE))</f>
        <v>Valauto Hainaut</v>
      </c>
      <c r="AS1219" s="96" t="str">
        <f t="shared" si="236"/>
        <v>VUL</v>
      </c>
      <c r="AT1219" s="238"/>
      <c r="AU1219" s="231" t="str">
        <f>IF(A1219="","",VLOOKUP(L1219,'Base Vendeurs'!A:B,2,FALSE))</f>
        <v>Valauto Hainaut VW</v>
      </c>
      <c r="AV1219" s="46">
        <f t="shared" si="237"/>
        <v>1462.1399999999999</v>
      </c>
      <c r="AW1219" s="51">
        <f t="shared" si="238"/>
        <v>3.9092039302185681E-2</v>
      </c>
      <c r="AX1219" s="231" t="str">
        <f t="shared" si="239"/>
        <v>NON</v>
      </c>
      <c r="AY1219" s="231">
        <f>+MargesVN[[#This Row],[Total COM]]+MargesVN[[#This Row],[EXT GIE]]+MargesVN[[#This Row],[Forfait immat]]</f>
        <v>81.713999999999999</v>
      </c>
    </row>
    <row r="1220" spans="1:51" s="231" customFormat="1" ht="11.25" customHeight="1" x14ac:dyDescent="0.25">
      <c r="A1220" s="431">
        <v>35</v>
      </c>
      <c r="B1220" s="431" t="s">
        <v>163</v>
      </c>
      <c r="C1220" s="431" t="s">
        <v>29</v>
      </c>
      <c r="D1220" s="432">
        <v>46178</v>
      </c>
      <c r="E1220" s="433">
        <v>46178</v>
      </c>
      <c r="F1220" s="434"/>
      <c r="G1220" s="434"/>
      <c r="H1220" s="434"/>
      <c r="I1220" s="434"/>
      <c r="J1220" s="434"/>
      <c r="K1220" s="434">
        <v>0</v>
      </c>
      <c r="L1220" s="431" t="s">
        <v>356</v>
      </c>
      <c r="M1220" s="431">
        <v>521337</v>
      </c>
      <c r="N1220" s="431">
        <v>337</v>
      </c>
      <c r="O1220" s="431" t="s">
        <v>4523</v>
      </c>
      <c r="P1220" s="435" t="s">
        <v>3871</v>
      </c>
      <c r="Q1220" s="431" t="s">
        <v>31</v>
      </c>
      <c r="R1220" s="436">
        <v>23941.67</v>
      </c>
      <c r="S1220" s="436">
        <v>250</v>
      </c>
      <c r="T1220" s="437">
        <f t="shared" si="228"/>
        <v>24191.67</v>
      </c>
      <c r="U1220" s="438">
        <v>255</v>
      </c>
      <c r="V1220" s="436">
        <v>591.41</v>
      </c>
      <c r="W1220" s="439">
        <v>35.01</v>
      </c>
      <c r="X1220" s="440"/>
      <c r="Y1220" s="439">
        <f t="shared" si="229"/>
        <v>556.4</v>
      </c>
      <c r="Z1220" s="441">
        <f t="shared" si="230"/>
        <v>2.4446844719690705E-2</v>
      </c>
      <c r="AA1220" s="440">
        <v>-2903</v>
      </c>
      <c r="AB1220" s="439">
        <v>0</v>
      </c>
      <c r="AC1220" s="439"/>
      <c r="AD1220" s="439"/>
      <c r="AE1220" s="442">
        <v>0.13</v>
      </c>
      <c r="AF1220" s="442">
        <v>0.13</v>
      </c>
      <c r="AG1220" s="439">
        <f t="shared" si="231"/>
        <v>72.331999999999994</v>
      </c>
      <c r="AH1220" s="439"/>
      <c r="AI1220" s="439">
        <f t="shared" si="232"/>
        <v>72.331999999999994</v>
      </c>
      <c r="AJ1220" s="431" t="s">
        <v>164</v>
      </c>
      <c r="AK1220" s="431"/>
      <c r="AL1220" s="438">
        <v>20</v>
      </c>
      <c r="AM1220" s="443">
        <f t="shared" si="233"/>
        <v>1</v>
      </c>
      <c r="AN1220" s="443">
        <f t="shared" si="234"/>
        <v>1</v>
      </c>
      <c r="AO1220" s="443"/>
      <c r="AP1220" s="443"/>
      <c r="AQ1220" s="443">
        <f t="shared" si="235"/>
        <v>1</v>
      </c>
      <c r="AR1220" s="444" t="str">
        <f>IF(A1220="","",VLOOKUP(A1220,'Base Sites'!A:B,2,FALSE))</f>
        <v>Valauto Cambrai</v>
      </c>
      <c r="AS1220" s="444" t="str">
        <f t="shared" si="236"/>
        <v>SKODA</v>
      </c>
      <c r="AT1220" s="443"/>
      <c r="AU1220" s="445" t="str">
        <f>IF(A1220="","",VLOOKUP(L1220,'Base Vendeurs'!A:B,2,FALSE))</f>
        <v>Sociétés EST</v>
      </c>
      <c r="AV1220" s="439">
        <f t="shared" si="237"/>
        <v>591.41</v>
      </c>
      <c r="AW1220" s="441">
        <f t="shared" si="238"/>
        <v>2.4446844719690705E-2</v>
      </c>
      <c r="AX1220" s="445" t="str">
        <f t="shared" si="239"/>
        <v>NON</v>
      </c>
      <c r="AY1220" s="231">
        <f>+MargesVN[[#This Row],[Total COM]]+MargesVN[[#This Row],[EXT GIE]]+MargesVN[[#This Row],[Forfait immat]]</f>
        <v>92.331999999999994</v>
      </c>
    </row>
    <row r="1221" spans="1:51" s="231" customFormat="1" ht="11.25" customHeight="1" x14ac:dyDescent="0.25">
      <c r="A1221" s="401">
        <v>35</v>
      </c>
      <c r="B1221" s="401" t="s">
        <v>163</v>
      </c>
      <c r="C1221" s="401" t="s">
        <v>27</v>
      </c>
      <c r="D1221" s="402">
        <v>46169</v>
      </c>
      <c r="E1221" s="403">
        <v>46169</v>
      </c>
      <c r="F1221" s="404"/>
      <c r="G1221" s="404"/>
      <c r="H1221" s="404"/>
      <c r="I1221" s="404"/>
      <c r="J1221" s="404"/>
      <c r="K1221" s="404">
        <v>0</v>
      </c>
      <c r="L1221" s="401" t="s">
        <v>295</v>
      </c>
      <c r="M1221" s="401">
        <v>521403</v>
      </c>
      <c r="N1221" s="401">
        <v>403</v>
      </c>
      <c r="O1221" s="401" t="s">
        <v>3887</v>
      </c>
      <c r="P1221" s="405" t="s">
        <v>3888</v>
      </c>
      <c r="Q1221" s="401" t="s">
        <v>40</v>
      </c>
      <c r="R1221" s="406">
        <v>17905</v>
      </c>
      <c r="S1221" s="406">
        <v>2904.19</v>
      </c>
      <c r="T1221" s="407">
        <f t="shared" si="228"/>
        <v>20809.189999999999</v>
      </c>
      <c r="U1221" s="408">
        <v>170</v>
      </c>
      <c r="V1221" s="406">
        <v>232.98</v>
      </c>
      <c r="W1221" s="409">
        <v>36</v>
      </c>
      <c r="X1221" s="410"/>
      <c r="Y1221" s="409">
        <f t="shared" si="229"/>
        <v>196.98</v>
      </c>
      <c r="Z1221" s="411">
        <f t="shared" si="230"/>
        <v>1.1196014837675084E-2</v>
      </c>
      <c r="AA1221" s="410">
        <v>-2913.29</v>
      </c>
      <c r="AB1221" s="409">
        <v>0</v>
      </c>
      <c r="AC1221" s="409"/>
      <c r="AD1221" s="409"/>
      <c r="AE1221" s="412">
        <v>0.12</v>
      </c>
      <c r="AF1221" s="412">
        <v>0.12</v>
      </c>
      <c r="AG1221" s="409">
        <f t="shared" si="231"/>
        <v>23.637599999999999</v>
      </c>
      <c r="AH1221" s="409"/>
      <c r="AI1221" s="409">
        <f t="shared" si="232"/>
        <v>23.637599999999999</v>
      </c>
      <c r="AJ1221" s="401" t="s">
        <v>164</v>
      </c>
      <c r="AK1221" s="401">
        <v>0</v>
      </c>
      <c r="AL1221" s="408"/>
      <c r="AM1221" s="413">
        <f t="shared" si="233"/>
        <v>0</v>
      </c>
      <c r="AN1221" s="413">
        <f t="shared" si="234"/>
        <v>1</v>
      </c>
      <c r="AO1221" s="413"/>
      <c r="AP1221" s="413"/>
      <c r="AQ1221" s="413">
        <f t="shared" si="235"/>
        <v>0</v>
      </c>
      <c r="AR1221" s="414" t="str">
        <f>IF(A1221="","",VLOOKUP(A1221,'Base Sites'!A:B,2,FALSE))</f>
        <v>Valauto Cambrai</v>
      </c>
      <c r="AS1221" s="414" t="str">
        <f t="shared" si="236"/>
        <v>SEAT</v>
      </c>
      <c r="AT1221" s="413"/>
      <c r="AU1221" s="415" t="str">
        <f>IF(A1221="","",VLOOKUP(L1221,'Base Vendeurs'!A:B,2,FALSE))</f>
        <v>Valauto Cambrai</v>
      </c>
      <c r="AV1221" s="409">
        <f t="shared" si="237"/>
        <v>232.98</v>
      </c>
      <c r="AW1221" s="411">
        <f t="shared" si="238"/>
        <v>1.1196014837675084E-2</v>
      </c>
      <c r="AX1221" s="415" t="str">
        <f t="shared" si="239"/>
        <v>NON</v>
      </c>
      <c r="AY1221" s="231">
        <f>+MargesVN[[#This Row],[Total COM]]+MargesVN[[#This Row],[EXT GIE]]+MargesVN[[#This Row],[Forfait immat]]</f>
        <v>23.637599999999999</v>
      </c>
    </row>
    <row r="1222" spans="1:51" s="231" customFormat="1" ht="11.25" customHeight="1" x14ac:dyDescent="0.25">
      <c r="A1222" s="266">
        <v>10</v>
      </c>
      <c r="B1222" s="266" t="s">
        <v>163</v>
      </c>
      <c r="C1222" s="266" t="s">
        <v>29</v>
      </c>
      <c r="D1222" s="161">
        <v>46027</v>
      </c>
      <c r="E1222" s="267">
        <v>46028</v>
      </c>
      <c r="F1222" s="162"/>
      <c r="G1222" s="162"/>
      <c r="H1222" s="162"/>
      <c r="I1222" s="162"/>
      <c r="J1222" s="162"/>
      <c r="K1222" s="162">
        <v>0</v>
      </c>
      <c r="L1222" s="266" t="s">
        <v>161</v>
      </c>
      <c r="M1222" s="266">
        <v>521421</v>
      </c>
      <c r="N1222" s="266">
        <v>1421</v>
      </c>
      <c r="O1222" s="266" t="s">
        <v>595</v>
      </c>
      <c r="P1222" s="268" t="s">
        <v>596</v>
      </c>
      <c r="Q1222" s="266" t="s">
        <v>42</v>
      </c>
      <c r="R1222" s="163">
        <v>29925</v>
      </c>
      <c r="S1222" s="163">
        <v>2825</v>
      </c>
      <c r="T1222" s="164">
        <f t="shared" si="228"/>
        <v>32750</v>
      </c>
      <c r="U1222" s="165">
        <v>70</v>
      </c>
      <c r="V1222" s="163">
        <v>828.75</v>
      </c>
      <c r="W1222" s="251">
        <v>35</v>
      </c>
      <c r="X1222" s="166"/>
      <c r="Y1222" s="251">
        <f t="shared" si="229"/>
        <v>793.75</v>
      </c>
      <c r="Z1222" s="167">
        <f t="shared" si="230"/>
        <v>2.5305343511450383E-2</v>
      </c>
      <c r="AA1222" s="166">
        <v>0</v>
      </c>
      <c r="AB1222" s="251">
        <v>0</v>
      </c>
      <c r="AC1222" s="251"/>
      <c r="AD1222" s="251"/>
      <c r="AE1222" s="168">
        <v>0.1</v>
      </c>
      <c r="AF1222" s="168">
        <v>0.1</v>
      </c>
      <c r="AG1222" s="251">
        <f t="shared" si="231"/>
        <v>79.375</v>
      </c>
      <c r="AH1222" s="251"/>
      <c r="AI1222" s="251">
        <f t="shared" si="232"/>
        <v>79.375</v>
      </c>
      <c r="AJ1222" s="266" t="s">
        <v>164</v>
      </c>
      <c r="AK1222" s="266"/>
      <c r="AL1222" s="165"/>
      <c r="AM1222" s="269">
        <f t="shared" si="233"/>
        <v>0</v>
      </c>
      <c r="AN1222" s="269">
        <f t="shared" si="234"/>
        <v>1</v>
      </c>
      <c r="AO1222" s="269"/>
      <c r="AP1222" s="269"/>
      <c r="AQ1222" s="269">
        <f t="shared" si="235"/>
        <v>0</v>
      </c>
      <c r="AR1222" s="169" t="str">
        <f>IF(A1222="","",VLOOKUP(A1222,'Base Sites'!A:B,2,FALSE))</f>
        <v>Valauto Roncq</v>
      </c>
      <c r="AS1222" s="169" t="str">
        <f t="shared" si="236"/>
        <v>SKODA</v>
      </c>
      <c r="AT1222" s="269"/>
      <c r="AU1222" s="270" t="str">
        <f>IF(A1222="","",VLOOKUP(L1222,'Base Vendeurs'!A:B,2,FALSE))</f>
        <v>Valauto Roncq Skoda</v>
      </c>
      <c r="AV1222" s="251">
        <f t="shared" si="237"/>
        <v>828.75</v>
      </c>
      <c r="AW1222" s="167">
        <f t="shared" si="238"/>
        <v>2.5305343511450383E-2</v>
      </c>
      <c r="AX1222" s="237" t="str">
        <f t="shared" si="239"/>
        <v>NON</v>
      </c>
      <c r="AY1222" s="231">
        <f>+MargesVN[[#This Row],[Total COM]]+MargesVN[[#This Row],[EXT GIE]]+MargesVN[[#This Row],[Forfait immat]]</f>
        <v>79.375</v>
      </c>
    </row>
    <row r="1223" spans="1:51" s="231" customFormat="1" ht="11.25" customHeight="1" x14ac:dyDescent="0.25">
      <c r="A1223" s="431">
        <v>35</v>
      </c>
      <c r="B1223" s="431" t="s">
        <v>163</v>
      </c>
      <c r="C1223" s="431" t="s">
        <v>29</v>
      </c>
      <c r="D1223" s="432">
        <v>46112</v>
      </c>
      <c r="E1223" s="433">
        <v>46119</v>
      </c>
      <c r="F1223" s="434"/>
      <c r="G1223" s="434"/>
      <c r="H1223" s="434"/>
      <c r="I1223" s="434"/>
      <c r="J1223" s="434"/>
      <c r="K1223" s="434"/>
      <c r="L1223" s="431" t="s">
        <v>356</v>
      </c>
      <c r="M1223" s="431">
        <v>521448</v>
      </c>
      <c r="N1223" s="431">
        <v>448</v>
      </c>
      <c r="O1223" s="431" t="s">
        <v>2189</v>
      </c>
      <c r="P1223" s="435" t="s">
        <v>594</v>
      </c>
      <c r="Q1223" s="431" t="s">
        <v>31</v>
      </c>
      <c r="R1223" s="436">
        <v>23941.67</v>
      </c>
      <c r="S1223" s="436">
        <v>0</v>
      </c>
      <c r="T1223" s="437">
        <f t="shared" si="228"/>
        <v>23941.67</v>
      </c>
      <c r="U1223" s="438">
        <v>33</v>
      </c>
      <c r="V1223" s="436">
        <v>465.95</v>
      </c>
      <c r="W1223" s="439">
        <v>35</v>
      </c>
      <c r="X1223" s="440"/>
      <c r="Y1223" s="439">
        <f t="shared" si="229"/>
        <v>430.95</v>
      </c>
      <c r="Z1223" s="441">
        <f t="shared" si="230"/>
        <v>1.9461883820134519E-2</v>
      </c>
      <c r="AA1223" s="440">
        <v>0</v>
      </c>
      <c r="AB1223" s="439">
        <v>0</v>
      </c>
      <c r="AC1223" s="439"/>
      <c r="AD1223" s="439"/>
      <c r="AE1223" s="442">
        <v>0.1</v>
      </c>
      <c r="AF1223" s="442">
        <v>0.1</v>
      </c>
      <c r="AG1223" s="439">
        <f t="shared" si="231"/>
        <v>43.094999999999999</v>
      </c>
      <c r="AH1223" s="439"/>
      <c r="AI1223" s="439">
        <f t="shared" si="232"/>
        <v>43.094999999999999</v>
      </c>
      <c r="AJ1223" s="431" t="s">
        <v>164</v>
      </c>
      <c r="AK1223" s="431">
        <v>0</v>
      </c>
      <c r="AL1223" s="438">
        <v>20</v>
      </c>
      <c r="AM1223" s="443">
        <f t="shared" si="233"/>
        <v>1</v>
      </c>
      <c r="AN1223" s="443">
        <f t="shared" si="234"/>
        <v>1</v>
      </c>
      <c r="AO1223" s="443"/>
      <c r="AP1223" s="443"/>
      <c r="AQ1223" s="443">
        <f t="shared" si="235"/>
        <v>1</v>
      </c>
      <c r="AR1223" s="444" t="str">
        <f>IF(A1223="","",VLOOKUP(A1223,'Base Sites'!A:B,2,FALSE))</f>
        <v>Valauto Cambrai</v>
      </c>
      <c r="AS1223" s="444" t="str">
        <f t="shared" si="236"/>
        <v>SKODA</v>
      </c>
      <c r="AT1223" s="443"/>
      <c r="AU1223" s="445" t="str">
        <f>IF(A1223="","",VLOOKUP(L1223,'Base Vendeurs'!A:B,2,FALSE))</f>
        <v>Sociétés EST</v>
      </c>
      <c r="AV1223" s="439">
        <f t="shared" si="237"/>
        <v>465.95</v>
      </c>
      <c r="AW1223" s="441">
        <f t="shared" si="238"/>
        <v>1.9461883820134519E-2</v>
      </c>
      <c r="AX1223" s="445" t="str">
        <f t="shared" si="239"/>
        <v>NON</v>
      </c>
      <c r="AY1223" s="231">
        <f>+MargesVN[[#This Row],[Total COM]]+MargesVN[[#This Row],[EXT GIE]]+MargesVN[[#This Row],[Forfait immat]]</f>
        <v>63.094999999999999</v>
      </c>
    </row>
    <row r="1224" spans="1:51" s="231" customFormat="1" ht="11.25" customHeight="1" x14ac:dyDescent="0.25">
      <c r="A1224" s="354">
        <v>35</v>
      </c>
      <c r="B1224" s="354" t="s">
        <v>163</v>
      </c>
      <c r="C1224" s="354" t="s">
        <v>29</v>
      </c>
      <c r="D1224" s="355">
        <v>46139</v>
      </c>
      <c r="E1224" s="356">
        <v>46139</v>
      </c>
      <c r="F1224" s="357"/>
      <c r="G1224" s="357"/>
      <c r="H1224" s="357"/>
      <c r="I1224" s="357"/>
      <c r="J1224" s="357"/>
      <c r="K1224" s="357">
        <v>0</v>
      </c>
      <c r="L1224" s="354" t="s">
        <v>252</v>
      </c>
      <c r="M1224" s="354">
        <v>521488</v>
      </c>
      <c r="N1224" s="354">
        <v>488</v>
      </c>
      <c r="O1224" s="354" t="s">
        <v>3123</v>
      </c>
      <c r="P1224" s="358" t="s">
        <v>3124</v>
      </c>
      <c r="Q1224" s="354" t="s">
        <v>378</v>
      </c>
      <c r="R1224" s="359">
        <v>42391.66</v>
      </c>
      <c r="S1224" s="359">
        <v>4666.67</v>
      </c>
      <c r="T1224" s="360">
        <f t="shared" si="228"/>
        <v>47058.33</v>
      </c>
      <c r="U1224" s="361">
        <v>26</v>
      </c>
      <c r="V1224" s="359">
        <v>976.18</v>
      </c>
      <c r="W1224" s="362">
        <v>35</v>
      </c>
      <c r="X1224" s="363"/>
      <c r="Y1224" s="362">
        <f t="shared" si="229"/>
        <v>941.18</v>
      </c>
      <c r="Z1224" s="364">
        <f t="shared" si="230"/>
        <v>2.0744042553146273E-2</v>
      </c>
      <c r="AA1224" s="363">
        <v>-5882.3</v>
      </c>
      <c r="AB1224" s="362">
        <v>0</v>
      </c>
      <c r="AC1224" s="362"/>
      <c r="AD1224" s="362"/>
      <c r="AE1224" s="365">
        <v>0.1</v>
      </c>
      <c r="AF1224" s="365">
        <v>0.13</v>
      </c>
      <c r="AG1224" s="362">
        <f t="shared" si="231"/>
        <v>94.117999999999995</v>
      </c>
      <c r="AH1224" s="362"/>
      <c r="AI1224" s="362">
        <f t="shared" si="232"/>
        <v>94.117999999999995</v>
      </c>
      <c r="AJ1224" s="354" t="s">
        <v>164</v>
      </c>
      <c r="AK1224" s="354">
        <v>0</v>
      </c>
      <c r="AL1224" s="361">
        <v>50</v>
      </c>
      <c r="AM1224" s="366">
        <f t="shared" si="233"/>
        <v>1</v>
      </c>
      <c r="AN1224" s="366">
        <f t="shared" si="234"/>
        <v>1</v>
      </c>
      <c r="AO1224" s="366"/>
      <c r="AP1224" s="366"/>
      <c r="AQ1224" s="366">
        <f t="shared" si="235"/>
        <v>1</v>
      </c>
      <c r="AR1224" s="367" t="str">
        <f>IF(A1224="","",VLOOKUP(A1224,'Base Sites'!A:B,2,FALSE))</f>
        <v>Valauto Cambrai</v>
      </c>
      <c r="AS1224" s="367" t="str">
        <f t="shared" si="236"/>
        <v>SKODA</v>
      </c>
      <c r="AT1224" s="366"/>
      <c r="AU1224" s="368" t="str">
        <f>IF(A1224="","",VLOOKUP(L1224,'Base Vendeurs'!A:B,2,FALSE))</f>
        <v>Valauto Cambrai</v>
      </c>
      <c r="AV1224" s="362">
        <f t="shared" si="237"/>
        <v>976.18</v>
      </c>
      <c r="AW1224" s="364">
        <f t="shared" si="238"/>
        <v>2.0744042553146273E-2</v>
      </c>
      <c r="AX1224" s="368" t="str">
        <f t="shared" si="239"/>
        <v>NON</v>
      </c>
      <c r="AY1224" s="231">
        <f>+MargesVN[[#This Row],[Total COM]]+MargesVN[[#This Row],[EXT GIE]]+MargesVN[[#This Row],[Forfait immat]]</f>
        <v>144.11799999999999</v>
      </c>
    </row>
    <row r="1225" spans="1:51" s="231" customFormat="1" ht="11.25" customHeight="1" x14ac:dyDescent="0.25">
      <c r="A1225" s="431">
        <v>35</v>
      </c>
      <c r="B1225" s="431" t="s">
        <v>163</v>
      </c>
      <c r="C1225" s="431" t="s">
        <v>29</v>
      </c>
      <c r="D1225" s="432">
        <v>46161</v>
      </c>
      <c r="E1225" s="433">
        <v>46162</v>
      </c>
      <c r="F1225" s="434"/>
      <c r="G1225" s="434"/>
      <c r="H1225" s="434"/>
      <c r="I1225" s="434"/>
      <c r="J1225" s="434"/>
      <c r="K1225" s="434">
        <v>0</v>
      </c>
      <c r="L1225" s="431" t="s">
        <v>356</v>
      </c>
      <c r="M1225" s="431">
        <v>521496</v>
      </c>
      <c r="N1225" s="431">
        <v>496</v>
      </c>
      <c r="O1225" s="431" t="s">
        <v>3870</v>
      </c>
      <c r="P1225" s="435" t="s">
        <v>3871</v>
      </c>
      <c r="Q1225" s="431" t="s">
        <v>378</v>
      </c>
      <c r="R1225" s="436">
        <v>27658.33</v>
      </c>
      <c r="S1225" s="436">
        <v>741.66</v>
      </c>
      <c r="T1225" s="437">
        <f t="shared" si="228"/>
        <v>28399.99</v>
      </c>
      <c r="U1225" s="438">
        <v>22</v>
      </c>
      <c r="V1225" s="436">
        <v>836.59000000000015</v>
      </c>
      <c r="W1225" s="439">
        <v>35</v>
      </c>
      <c r="X1225" s="440"/>
      <c r="Y1225" s="439">
        <f t="shared" si="229"/>
        <v>801.59000000000015</v>
      </c>
      <c r="Z1225" s="441">
        <f t="shared" si="230"/>
        <v>2.9457404738522798E-2</v>
      </c>
      <c r="AA1225" s="440">
        <v>-3500</v>
      </c>
      <c r="AB1225" s="439">
        <v>0</v>
      </c>
      <c r="AC1225" s="439"/>
      <c r="AD1225" s="439"/>
      <c r="AE1225" s="442">
        <v>0.13</v>
      </c>
      <c r="AF1225" s="442">
        <v>0.13</v>
      </c>
      <c r="AG1225" s="439">
        <f t="shared" si="231"/>
        <v>104.20670000000003</v>
      </c>
      <c r="AH1225" s="439"/>
      <c r="AI1225" s="439">
        <f t="shared" si="232"/>
        <v>104.20670000000003</v>
      </c>
      <c r="AJ1225" s="431" t="s">
        <v>164</v>
      </c>
      <c r="AK1225" s="431">
        <v>0</v>
      </c>
      <c r="AL1225" s="438">
        <v>20</v>
      </c>
      <c r="AM1225" s="443">
        <f t="shared" si="233"/>
        <v>1</v>
      </c>
      <c r="AN1225" s="443">
        <f t="shared" si="234"/>
        <v>1</v>
      </c>
      <c r="AO1225" s="443"/>
      <c r="AP1225" s="443"/>
      <c r="AQ1225" s="443">
        <f t="shared" si="235"/>
        <v>1</v>
      </c>
      <c r="AR1225" s="444" t="str">
        <f>IF(A1225="","",VLOOKUP(A1225,'Base Sites'!A:B,2,FALSE))</f>
        <v>Valauto Cambrai</v>
      </c>
      <c r="AS1225" s="444" t="str">
        <f t="shared" si="236"/>
        <v>SKODA</v>
      </c>
      <c r="AT1225" s="443"/>
      <c r="AU1225" s="445" t="str">
        <f>IF(A1225="","",VLOOKUP(L1225,'Base Vendeurs'!A:B,2,FALSE))</f>
        <v>Sociétés EST</v>
      </c>
      <c r="AV1225" s="439">
        <f t="shared" si="237"/>
        <v>836.59000000000015</v>
      </c>
      <c r="AW1225" s="441">
        <f t="shared" si="238"/>
        <v>2.9457404738522798E-2</v>
      </c>
      <c r="AX1225" s="445" t="str">
        <f t="shared" si="239"/>
        <v>NON</v>
      </c>
      <c r="AY1225" s="231">
        <f>+MargesVN[[#This Row],[Total COM]]+MargesVN[[#This Row],[EXT GIE]]+MargesVN[[#This Row],[Forfait immat]]</f>
        <v>124.20670000000003</v>
      </c>
    </row>
    <row r="1226" spans="1:51" s="231" customFormat="1" ht="11.25" customHeight="1" x14ac:dyDescent="0.25">
      <c r="A1226" s="431">
        <v>35</v>
      </c>
      <c r="B1226" s="431" t="s">
        <v>163</v>
      </c>
      <c r="C1226" s="431" t="s">
        <v>29</v>
      </c>
      <c r="D1226" s="432">
        <v>46203</v>
      </c>
      <c r="E1226" s="433">
        <v>46199</v>
      </c>
      <c r="F1226" s="434"/>
      <c r="G1226" s="434"/>
      <c r="H1226" s="434"/>
      <c r="I1226" s="434"/>
      <c r="J1226" s="434"/>
      <c r="K1226" s="434"/>
      <c r="L1226" s="431" t="s">
        <v>658</v>
      </c>
      <c r="M1226" s="431">
        <v>521504</v>
      </c>
      <c r="N1226" s="431">
        <v>504</v>
      </c>
      <c r="O1226" s="431" t="s">
        <v>4662</v>
      </c>
      <c r="P1226" s="435" t="s">
        <v>4663</v>
      </c>
      <c r="Q1226" s="431" t="s">
        <v>378</v>
      </c>
      <c r="R1226" s="436">
        <v>35883.33</v>
      </c>
      <c r="S1226" s="436">
        <v>1733.32</v>
      </c>
      <c r="T1226" s="437">
        <f t="shared" si="228"/>
        <v>37616.65</v>
      </c>
      <c r="U1226" s="438">
        <v>34</v>
      </c>
      <c r="V1226" s="436">
        <v>1044.07</v>
      </c>
      <c r="W1226" s="439">
        <v>35</v>
      </c>
      <c r="X1226" s="440"/>
      <c r="Y1226" s="439">
        <f t="shared" si="229"/>
        <v>1009.0699999999999</v>
      </c>
      <c r="Z1226" s="441">
        <f t="shared" si="230"/>
        <v>2.7755528469441057E-2</v>
      </c>
      <c r="AA1226" s="440">
        <v>0</v>
      </c>
      <c r="AB1226" s="439">
        <v>-4333</v>
      </c>
      <c r="AC1226" s="439"/>
      <c r="AD1226" s="439"/>
      <c r="AE1226" s="442">
        <v>0.1</v>
      </c>
      <c r="AF1226" s="442">
        <v>0.12</v>
      </c>
      <c r="AG1226" s="439">
        <f t="shared" si="231"/>
        <v>100.907</v>
      </c>
      <c r="AH1226" s="439"/>
      <c r="AI1226" s="439">
        <f t="shared" si="232"/>
        <v>100.907</v>
      </c>
      <c r="AJ1226" s="431" t="s">
        <v>149</v>
      </c>
      <c r="AK1226" s="431"/>
      <c r="AL1226" s="438">
        <v>50</v>
      </c>
      <c r="AM1226" s="443">
        <f t="shared" si="233"/>
        <v>1</v>
      </c>
      <c r="AN1226" s="443">
        <f t="shared" si="234"/>
        <v>1</v>
      </c>
      <c r="AO1226" s="443"/>
      <c r="AP1226" s="443"/>
      <c r="AQ1226" s="443">
        <f t="shared" si="235"/>
        <v>1</v>
      </c>
      <c r="AR1226" s="444" t="str">
        <f>IF(A1226="","",VLOOKUP(A1226,'Base Sites'!A:B,2,FALSE))</f>
        <v>Valauto Cambrai</v>
      </c>
      <c r="AS1226" s="444" t="str">
        <f t="shared" si="236"/>
        <v>SKODA</v>
      </c>
      <c r="AT1226" s="443"/>
      <c r="AU1226" s="445" t="str">
        <f>IF(A1226="","",VLOOKUP(L1226,'Base Vendeurs'!A:B,2,FALSE))</f>
        <v>Valauto Cambrai</v>
      </c>
      <c r="AV1226" s="439">
        <f t="shared" si="237"/>
        <v>1044.07</v>
      </c>
      <c r="AW1226" s="441">
        <f t="shared" si="238"/>
        <v>2.7755528469441057E-2</v>
      </c>
      <c r="AX1226" s="445" t="str">
        <f t="shared" si="239"/>
        <v>NON</v>
      </c>
      <c r="AY1226" s="231">
        <f>+MargesVN[[#This Row],[Total COM]]+MargesVN[[#This Row],[EXT GIE]]+MargesVN[[#This Row],[Forfait immat]]</f>
        <v>150.90699999999998</v>
      </c>
    </row>
    <row r="1227" spans="1:51" s="231" customFormat="1" ht="11.25" customHeight="1" x14ac:dyDescent="0.25">
      <c r="A1227" s="319">
        <v>10</v>
      </c>
      <c r="B1227" s="319" t="s">
        <v>163</v>
      </c>
      <c r="C1227" s="319" t="s">
        <v>206</v>
      </c>
      <c r="D1227" s="320">
        <v>46091</v>
      </c>
      <c r="E1227" s="321">
        <v>46094</v>
      </c>
      <c r="F1227" s="322"/>
      <c r="G1227" s="322"/>
      <c r="H1227" s="322"/>
      <c r="I1227" s="322"/>
      <c r="J1227" s="322"/>
      <c r="K1227" s="322">
        <v>0</v>
      </c>
      <c r="L1227" s="319" t="s">
        <v>219</v>
      </c>
      <c r="M1227" s="319">
        <v>521586</v>
      </c>
      <c r="N1227" s="319">
        <v>1586</v>
      </c>
      <c r="O1227" s="319" t="s">
        <v>2305</v>
      </c>
      <c r="P1227" s="323" t="s">
        <v>2306</v>
      </c>
      <c r="Q1227" s="319" t="s">
        <v>459</v>
      </c>
      <c r="R1227" s="324">
        <v>33168</v>
      </c>
      <c r="S1227" s="324">
        <v>1387.5</v>
      </c>
      <c r="T1227" s="325">
        <f t="shared" si="228"/>
        <v>34555.5</v>
      </c>
      <c r="U1227" s="326">
        <v>6</v>
      </c>
      <c r="V1227" s="324">
        <v>560.96</v>
      </c>
      <c r="W1227" s="327">
        <v>27</v>
      </c>
      <c r="X1227" s="328"/>
      <c r="Y1227" s="327">
        <f t="shared" si="229"/>
        <v>533.96</v>
      </c>
      <c r="Z1227" s="329">
        <f t="shared" si="230"/>
        <v>1.6233595230860501E-2</v>
      </c>
      <c r="AA1227" s="328">
        <v>0</v>
      </c>
      <c r="AB1227" s="327">
        <v>0</v>
      </c>
      <c r="AC1227" s="327"/>
      <c r="AD1227" s="327"/>
      <c r="AE1227" s="330">
        <v>0.1</v>
      </c>
      <c r="AF1227" s="330">
        <v>0.1</v>
      </c>
      <c r="AG1227" s="327">
        <f t="shared" si="231"/>
        <v>53.396000000000008</v>
      </c>
      <c r="AH1227" s="327"/>
      <c r="AI1227" s="327">
        <f t="shared" si="232"/>
        <v>53.396000000000008</v>
      </c>
      <c r="AJ1227" s="319" t="s">
        <v>149</v>
      </c>
      <c r="AK1227" s="319">
        <v>0</v>
      </c>
      <c r="AL1227" s="326">
        <v>0</v>
      </c>
      <c r="AM1227" s="331">
        <f t="shared" si="233"/>
        <v>0</v>
      </c>
      <c r="AN1227" s="331">
        <f t="shared" si="234"/>
        <v>1</v>
      </c>
      <c r="AO1227" s="331"/>
      <c r="AP1227" s="331"/>
      <c r="AQ1227" s="331">
        <f t="shared" si="235"/>
        <v>0</v>
      </c>
      <c r="AR1227" s="332" t="str">
        <f>IF(A1227="","",VLOOKUP(A1227,'Base Sites'!A:B,2,FALSE))</f>
        <v>Valauto Roncq</v>
      </c>
      <c r="AS1227" s="332" t="str">
        <f t="shared" si="236"/>
        <v>CUPRA</v>
      </c>
      <c r="AT1227" s="331"/>
      <c r="AU1227" s="333" t="str">
        <f>IF(A1227="","",VLOOKUP(L1227,'Base Vendeurs'!A:B,2,FALSE))</f>
        <v>Sociétés NORD</v>
      </c>
      <c r="AV1227" s="327">
        <f t="shared" si="237"/>
        <v>560.96</v>
      </c>
      <c r="AW1227" s="329">
        <f t="shared" si="238"/>
        <v>1.6233595230860501E-2</v>
      </c>
      <c r="AX1227" s="333" t="str">
        <f t="shared" si="239"/>
        <v>NON</v>
      </c>
      <c r="AY1227" s="231">
        <f>+MargesVN[[#This Row],[Total COM]]+MargesVN[[#This Row],[EXT GIE]]+MargesVN[[#This Row],[Forfait immat]]</f>
        <v>53.396000000000008</v>
      </c>
    </row>
    <row r="1228" spans="1:51" s="231" customFormat="1" ht="11.25" customHeight="1" x14ac:dyDescent="0.25">
      <c r="A1228" s="354">
        <v>10</v>
      </c>
      <c r="B1228" s="354" t="s">
        <v>163</v>
      </c>
      <c r="C1228" s="354" t="s">
        <v>206</v>
      </c>
      <c r="D1228" s="355">
        <v>46134</v>
      </c>
      <c r="E1228" s="356">
        <v>46135</v>
      </c>
      <c r="F1228" s="357"/>
      <c r="G1228" s="357"/>
      <c r="H1228" s="357"/>
      <c r="I1228" s="357"/>
      <c r="J1228" s="357"/>
      <c r="K1228" s="357"/>
      <c r="L1228" s="354" t="s">
        <v>219</v>
      </c>
      <c r="M1228" s="354">
        <v>521595</v>
      </c>
      <c r="N1228" s="354">
        <v>1595</v>
      </c>
      <c r="O1228" s="354" t="s">
        <v>3172</v>
      </c>
      <c r="P1228" s="358" t="s">
        <v>3173</v>
      </c>
      <c r="Q1228" s="354" t="s">
        <v>379</v>
      </c>
      <c r="R1228" s="359">
        <v>38154.33</v>
      </c>
      <c r="S1228" s="359">
        <v>1423.34</v>
      </c>
      <c r="T1228" s="360">
        <f t="shared" si="228"/>
        <v>39577.67</v>
      </c>
      <c r="U1228" s="361">
        <v>49</v>
      </c>
      <c r="V1228" s="359">
        <v>2567.75</v>
      </c>
      <c r="W1228" s="362">
        <v>22</v>
      </c>
      <c r="X1228" s="363"/>
      <c r="Y1228" s="362">
        <f t="shared" si="229"/>
        <v>2545.75</v>
      </c>
      <c r="Z1228" s="364">
        <f t="shared" si="230"/>
        <v>6.4878756126876602E-2</v>
      </c>
      <c r="AA1228" s="363">
        <v>0</v>
      </c>
      <c r="AB1228" s="362">
        <v>0</v>
      </c>
      <c r="AC1228" s="362"/>
      <c r="AD1228" s="362"/>
      <c r="AE1228" s="365">
        <v>0.1</v>
      </c>
      <c r="AF1228" s="365">
        <v>0.1</v>
      </c>
      <c r="AG1228" s="362">
        <f t="shared" si="231"/>
        <v>254.57500000000002</v>
      </c>
      <c r="AH1228" s="362"/>
      <c r="AI1228" s="362">
        <f t="shared" si="232"/>
        <v>254.57500000000002</v>
      </c>
      <c r="AJ1228" s="354" t="s">
        <v>164</v>
      </c>
      <c r="AK1228" s="354"/>
      <c r="AL1228" s="361">
        <v>20</v>
      </c>
      <c r="AM1228" s="366">
        <f t="shared" si="233"/>
        <v>1</v>
      </c>
      <c r="AN1228" s="366">
        <f t="shared" si="234"/>
        <v>1</v>
      </c>
      <c r="AO1228" s="366"/>
      <c r="AP1228" s="366"/>
      <c r="AQ1228" s="366">
        <f t="shared" si="235"/>
        <v>1</v>
      </c>
      <c r="AR1228" s="367" t="str">
        <f>IF(A1228="","",VLOOKUP(A1228,'Base Sites'!A:B,2,FALSE))</f>
        <v>Valauto Roncq</v>
      </c>
      <c r="AS1228" s="367" t="str">
        <f t="shared" si="236"/>
        <v>CUPRA</v>
      </c>
      <c r="AT1228" s="366"/>
      <c r="AU1228" s="368" t="str">
        <f>IF(A1228="","",VLOOKUP(L1228,'Base Vendeurs'!A:B,2,FALSE))</f>
        <v>Sociétés NORD</v>
      </c>
      <c r="AV1228" s="362">
        <f t="shared" si="237"/>
        <v>2567.75</v>
      </c>
      <c r="AW1228" s="364">
        <f t="shared" si="238"/>
        <v>6.4878756126876602E-2</v>
      </c>
      <c r="AX1228" s="368" t="str">
        <f t="shared" si="239"/>
        <v>NON</v>
      </c>
      <c r="AY1228" s="231">
        <f>+MargesVN[[#This Row],[Total COM]]+MargesVN[[#This Row],[EXT GIE]]+MargesVN[[#This Row],[Forfait immat]]</f>
        <v>274.57500000000005</v>
      </c>
    </row>
    <row r="1229" spans="1:51" s="231" customFormat="1" ht="11.25" customHeight="1" x14ac:dyDescent="0.25">
      <c r="A1229" s="45">
        <v>10</v>
      </c>
      <c r="B1229" s="45" t="s">
        <v>163</v>
      </c>
      <c r="C1229" s="45" t="s">
        <v>29</v>
      </c>
      <c r="D1229" s="44">
        <v>46066</v>
      </c>
      <c r="E1229" s="65">
        <v>46069</v>
      </c>
      <c r="F1229" s="35"/>
      <c r="G1229" s="35"/>
      <c r="H1229" s="35"/>
      <c r="I1229" s="35"/>
      <c r="J1229" s="35"/>
      <c r="K1229" s="35">
        <v>0</v>
      </c>
      <c r="L1229" s="45" t="s">
        <v>161</v>
      </c>
      <c r="M1229" s="45">
        <v>521613</v>
      </c>
      <c r="N1229" s="45">
        <v>1613</v>
      </c>
      <c r="O1229" s="45" t="s">
        <v>1588</v>
      </c>
      <c r="P1229" s="66" t="s">
        <v>1589</v>
      </c>
      <c r="Q1229" s="45" t="s">
        <v>378</v>
      </c>
      <c r="R1229" s="47">
        <v>30283.33</v>
      </c>
      <c r="S1229" s="47">
        <v>1000</v>
      </c>
      <c r="T1229" s="48">
        <f t="shared" si="228"/>
        <v>31283.33</v>
      </c>
      <c r="U1229" s="49">
        <v>4</v>
      </c>
      <c r="V1229" s="47">
        <v>1433.42</v>
      </c>
      <c r="W1229" s="46">
        <v>35</v>
      </c>
      <c r="X1229" s="50"/>
      <c r="Y1229" s="46">
        <f t="shared" si="229"/>
        <v>1398.42</v>
      </c>
      <c r="Z1229" s="51">
        <f t="shared" si="230"/>
        <v>4.5820569613273264E-2</v>
      </c>
      <c r="AA1229" s="50">
        <v>0</v>
      </c>
      <c r="AB1229" s="46">
        <v>-3749</v>
      </c>
      <c r="AC1229" s="46"/>
      <c r="AD1229" s="46"/>
      <c r="AE1229" s="52">
        <v>0.1</v>
      </c>
      <c r="AF1229" s="52">
        <v>0.1</v>
      </c>
      <c r="AG1229" s="46">
        <f t="shared" si="231"/>
        <v>139.84200000000001</v>
      </c>
      <c r="AH1229" s="46"/>
      <c r="AI1229" s="46">
        <f t="shared" si="232"/>
        <v>139.84200000000001</v>
      </c>
      <c r="AJ1229" s="45" t="s">
        <v>164</v>
      </c>
      <c r="AK1229" s="45"/>
      <c r="AL1229" s="49"/>
      <c r="AM1229" s="238">
        <f t="shared" si="233"/>
        <v>0</v>
      </c>
      <c r="AN1229" s="238">
        <f t="shared" si="234"/>
        <v>1</v>
      </c>
      <c r="AO1229" s="238"/>
      <c r="AP1229" s="238"/>
      <c r="AQ1229" s="238">
        <f t="shared" si="235"/>
        <v>0</v>
      </c>
      <c r="AR1229" s="96" t="str">
        <f>IF(A1229="","",VLOOKUP(A1229,'Base Sites'!A:B,2,FALSE))</f>
        <v>Valauto Roncq</v>
      </c>
      <c r="AS1229" s="96" t="str">
        <f t="shared" si="236"/>
        <v>SKODA</v>
      </c>
      <c r="AT1229" s="238"/>
      <c r="AU1229" s="231" t="str">
        <f>IF(A1229="","",VLOOKUP(L1229,'Base Vendeurs'!A:B,2,FALSE))</f>
        <v>Valauto Roncq Skoda</v>
      </c>
      <c r="AV1229" s="46">
        <f t="shared" si="237"/>
        <v>1433.42</v>
      </c>
      <c r="AW1229" s="51">
        <f t="shared" si="238"/>
        <v>4.5820569613273264E-2</v>
      </c>
      <c r="AX1229" s="231" t="str">
        <f t="shared" si="239"/>
        <v>NON</v>
      </c>
      <c r="AY1229" s="231">
        <f>+MargesVN[[#This Row],[Total COM]]+MargesVN[[#This Row],[EXT GIE]]+MargesVN[[#This Row],[Forfait immat]]</f>
        <v>139.84200000000001</v>
      </c>
    </row>
    <row r="1230" spans="1:51" s="231" customFormat="1" ht="11.25" customHeight="1" x14ac:dyDescent="0.25">
      <c r="A1230" s="401">
        <v>10</v>
      </c>
      <c r="B1230" s="401" t="s">
        <v>163</v>
      </c>
      <c r="C1230" s="401" t="s">
        <v>29</v>
      </c>
      <c r="D1230" s="402">
        <v>46147</v>
      </c>
      <c r="E1230" s="403">
        <v>46148</v>
      </c>
      <c r="F1230" s="404"/>
      <c r="G1230" s="404"/>
      <c r="H1230" s="404"/>
      <c r="I1230" s="404"/>
      <c r="J1230" s="404"/>
      <c r="K1230" s="404">
        <v>0</v>
      </c>
      <c r="L1230" s="401" t="s">
        <v>161</v>
      </c>
      <c r="M1230" s="401">
        <v>521614</v>
      </c>
      <c r="N1230" s="401">
        <v>1614</v>
      </c>
      <c r="O1230" s="401" t="s">
        <v>3872</v>
      </c>
      <c r="P1230" s="405" t="s">
        <v>3873</v>
      </c>
      <c r="Q1230" s="401" t="s">
        <v>378</v>
      </c>
      <c r="R1230" s="406">
        <v>34983.33</v>
      </c>
      <c r="S1230" s="406">
        <v>583.33000000000004</v>
      </c>
      <c r="T1230" s="407">
        <f t="shared" si="228"/>
        <v>35566.660000000003</v>
      </c>
      <c r="U1230" s="408">
        <v>39</v>
      </c>
      <c r="V1230" s="406">
        <v>1102.01</v>
      </c>
      <c r="W1230" s="409">
        <v>35.01</v>
      </c>
      <c r="X1230" s="410"/>
      <c r="Y1230" s="409">
        <f t="shared" si="229"/>
        <v>1067</v>
      </c>
      <c r="Z1230" s="411">
        <f t="shared" si="230"/>
        <v>3.0984354448801207E-2</v>
      </c>
      <c r="AA1230" s="410">
        <v>0</v>
      </c>
      <c r="AB1230" s="409">
        <v>0</v>
      </c>
      <c r="AC1230" s="409"/>
      <c r="AD1230" s="409"/>
      <c r="AE1230" s="412">
        <v>0.1</v>
      </c>
      <c r="AF1230" s="412">
        <v>0.1</v>
      </c>
      <c r="AG1230" s="409">
        <f t="shared" si="231"/>
        <v>106.7</v>
      </c>
      <c r="AH1230" s="409"/>
      <c r="AI1230" s="409">
        <f t="shared" si="232"/>
        <v>106.7</v>
      </c>
      <c r="AJ1230" s="401" t="s">
        <v>164</v>
      </c>
      <c r="AK1230" s="401">
        <v>0</v>
      </c>
      <c r="AL1230" s="408"/>
      <c r="AM1230" s="413">
        <f t="shared" si="233"/>
        <v>0</v>
      </c>
      <c r="AN1230" s="413">
        <f t="shared" si="234"/>
        <v>1</v>
      </c>
      <c r="AO1230" s="413"/>
      <c r="AP1230" s="413"/>
      <c r="AQ1230" s="413">
        <f t="shared" si="235"/>
        <v>0</v>
      </c>
      <c r="AR1230" s="414" t="str">
        <f>IF(A1230="","",VLOOKUP(A1230,'Base Sites'!A:B,2,FALSE))</f>
        <v>Valauto Roncq</v>
      </c>
      <c r="AS1230" s="414" t="str">
        <f t="shared" si="236"/>
        <v>SKODA</v>
      </c>
      <c r="AT1230" s="413"/>
      <c r="AU1230" s="415" t="str">
        <f>IF(A1230="","",VLOOKUP(L1230,'Base Vendeurs'!A:B,2,FALSE))</f>
        <v>Valauto Roncq Skoda</v>
      </c>
      <c r="AV1230" s="409">
        <f t="shared" si="237"/>
        <v>1102.01</v>
      </c>
      <c r="AW1230" s="411">
        <f t="shared" si="238"/>
        <v>3.0984354448801207E-2</v>
      </c>
      <c r="AX1230" s="415" t="str">
        <f t="shared" si="239"/>
        <v>NON</v>
      </c>
      <c r="AY1230" s="231">
        <f>+MargesVN[[#This Row],[Total COM]]+MargesVN[[#This Row],[EXT GIE]]+MargesVN[[#This Row],[Forfait immat]]</f>
        <v>106.7</v>
      </c>
    </row>
    <row r="1231" spans="1:51" s="231" customFormat="1" ht="11.25" customHeight="1" x14ac:dyDescent="0.25">
      <c r="A1231" s="319">
        <v>10</v>
      </c>
      <c r="B1231" s="319" t="s">
        <v>163</v>
      </c>
      <c r="C1231" s="319" t="s">
        <v>29</v>
      </c>
      <c r="D1231" s="320">
        <v>46111</v>
      </c>
      <c r="E1231" s="321">
        <v>46112</v>
      </c>
      <c r="F1231" s="322"/>
      <c r="G1231" s="322"/>
      <c r="H1231" s="322"/>
      <c r="I1231" s="322"/>
      <c r="J1231" s="322"/>
      <c r="K1231" s="322">
        <v>0</v>
      </c>
      <c r="L1231" s="319" t="s">
        <v>161</v>
      </c>
      <c r="M1231" s="319">
        <v>521615</v>
      </c>
      <c r="N1231" s="319">
        <v>1615</v>
      </c>
      <c r="O1231" s="319" t="s">
        <v>2298</v>
      </c>
      <c r="P1231" s="323" t="s">
        <v>2299</v>
      </c>
      <c r="Q1231" s="319" t="s">
        <v>378</v>
      </c>
      <c r="R1231" s="324">
        <v>37691.660000000003</v>
      </c>
      <c r="S1231" s="324">
        <v>3983.33</v>
      </c>
      <c r="T1231" s="325">
        <f t="shared" si="228"/>
        <v>41674.990000000005</v>
      </c>
      <c r="U1231" s="326">
        <v>11</v>
      </c>
      <c r="V1231" s="324">
        <v>2118.75</v>
      </c>
      <c r="W1231" s="327">
        <v>35.01</v>
      </c>
      <c r="X1231" s="328"/>
      <c r="Y1231" s="327">
        <f t="shared" si="229"/>
        <v>2083.7399999999998</v>
      </c>
      <c r="Z1231" s="329">
        <f t="shared" si="230"/>
        <v>5.0839844232716064E-2</v>
      </c>
      <c r="AA1231" s="328">
        <v>0</v>
      </c>
      <c r="AB1231" s="327">
        <v>0</v>
      </c>
      <c r="AC1231" s="327"/>
      <c r="AD1231" s="327"/>
      <c r="AE1231" s="330">
        <v>0.1</v>
      </c>
      <c r="AF1231" s="330">
        <v>0.1</v>
      </c>
      <c r="AG1231" s="327">
        <f t="shared" si="231"/>
        <v>208.374</v>
      </c>
      <c r="AH1231" s="327"/>
      <c r="AI1231" s="327">
        <f t="shared" si="232"/>
        <v>208.374</v>
      </c>
      <c r="AJ1231" s="319" t="s">
        <v>164</v>
      </c>
      <c r="AK1231" s="319"/>
      <c r="AL1231" s="326"/>
      <c r="AM1231" s="331">
        <f t="shared" si="233"/>
        <v>0</v>
      </c>
      <c r="AN1231" s="331">
        <f t="shared" si="234"/>
        <v>1</v>
      </c>
      <c r="AO1231" s="331"/>
      <c r="AP1231" s="331"/>
      <c r="AQ1231" s="331">
        <f t="shared" si="235"/>
        <v>0</v>
      </c>
      <c r="AR1231" s="332" t="str">
        <f>IF(A1231="","",VLOOKUP(A1231,'Base Sites'!A:B,2,FALSE))</f>
        <v>Valauto Roncq</v>
      </c>
      <c r="AS1231" s="332" t="str">
        <f t="shared" si="236"/>
        <v>SKODA</v>
      </c>
      <c r="AT1231" s="331"/>
      <c r="AU1231" s="333" t="str">
        <f>IF(A1231="","",VLOOKUP(L1231,'Base Vendeurs'!A:B,2,FALSE))</f>
        <v>Valauto Roncq Skoda</v>
      </c>
      <c r="AV1231" s="327">
        <f t="shared" si="237"/>
        <v>2118.75</v>
      </c>
      <c r="AW1231" s="329">
        <f t="shared" si="238"/>
        <v>5.0839844232716064E-2</v>
      </c>
      <c r="AX1231" s="333" t="str">
        <f t="shared" si="239"/>
        <v>NON</v>
      </c>
      <c r="AY1231" s="231">
        <f>+MargesVN[[#This Row],[Total COM]]+MargesVN[[#This Row],[EXT GIE]]+MargesVN[[#This Row],[Forfait immat]]</f>
        <v>208.374</v>
      </c>
    </row>
    <row r="1232" spans="1:51" s="231" customFormat="1" ht="11.25" customHeight="1" x14ac:dyDescent="0.25">
      <c r="A1232" s="271">
        <v>10</v>
      </c>
      <c r="B1232" s="271" t="s">
        <v>163</v>
      </c>
      <c r="C1232" s="271" t="s">
        <v>29</v>
      </c>
      <c r="D1232" s="207">
        <v>46052</v>
      </c>
      <c r="E1232" s="272">
        <v>46053</v>
      </c>
      <c r="F1232" s="208"/>
      <c r="G1232" s="208"/>
      <c r="H1232" s="208"/>
      <c r="I1232" s="208"/>
      <c r="J1232" s="208"/>
      <c r="K1232" s="208"/>
      <c r="L1232" s="271" t="s">
        <v>161</v>
      </c>
      <c r="M1232" s="271">
        <v>521616</v>
      </c>
      <c r="N1232" s="271">
        <v>1616</v>
      </c>
      <c r="O1232" s="271" t="s">
        <v>639</v>
      </c>
      <c r="P1232" s="273" t="s">
        <v>640</v>
      </c>
      <c r="Q1232" s="271" t="s">
        <v>378</v>
      </c>
      <c r="R1232" s="209">
        <v>27341.66</v>
      </c>
      <c r="S1232" s="209">
        <v>2441.67</v>
      </c>
      <c r="T1232" s="210">
        <f t="shared" si="228"/>
        <v>29783.33</v>
      </c>
      <c r="U1232" s="211">
        <v>18</v>
      </c>
      <c r="V1232" s="209">
        <v>1375.25</v>
      </c>
      <c r="W1232" s="274">
        <v>35</v>
      </c>
      <c r="X1232" s="212"/>
      <c r="Y1232" s="274">
        <f t="shared" si="229"/>
        <v>1340.25</v>
      </c>
      <c r="Z1232" s="213">
        <f t="shared" si="230"/>
        <v>4.6175159057096703E-2</v>
      </c>
      <c r="AA1232" s="212">
        <v>0</v>
      </c>
      <c r="AB1232" s="274">
        <v>-3333.33</v>
      </c>
      <c r="AC1232" s="274"/>
      <c r="AD1232" s="274"/>
      <c r="AE1232" s="214">
        <v>0.1</v>
      </c>
      <c r="AF1232" s="214">
        <v>0.1</v>
      </c>
      <c r="AG1232" s="274">
        <f t="shared" si="231"/>
        <v>134.02500000000001</v>
      </c>
      <c r="AH1232" s="274"/>
      <c r="AI1232" s="274">
        <f t="shared" si="232"/>
        <v>134.02500000000001</v>
      </c>
      <c r="AJ1232" s="271" t="s">
        <v>164</v>
      </c>
      <c r="AK1232" s="271"/>
      <c r="AL1232" s="211"/>
      <c r="AM1232" s="275">
        <f t="shared" si="233"/>
        <v>0</v>
      </c>
      <c r="AN1232" s="275">
        <f t="shared" si="234"/>
        <v>1</v>
      </c>
      <c r="AO1232" s="275"/>
      <c r="AP1232" s="275"/>
      <c r="AQ1232" s="275">
        <f t="shared" si="235"/>
        <v>0</v>
      </c>
      <c r="AR1232" s="215" t="str">
        <f>IF(A1232="","",VLOOKUP(A1232,'Base Sites'!A:B,2,FALSE))</f>
        <v>Valauto Roncq</v>
      </c>
      <c r="AS1232" s="215" t="str">
        <f t="shared" si="236"/>
        <v>SKODA</v>
      </c>
      <c r="AT1232" s="275"/>
      <c r="AU1232" s="276" t="str">
        <f>IF(A1232="","",VLOOKUP(L1232,'Base Vendeurs'!A:B,2,FALSE))</f>
        <v>Valauto Roncq Skoda</v>
      </c>
      <c r="AV1232" s="274">
        <f t="shared" si="237"/>
        <v>1375.25</v>
      </c>
      <c r="AW1232" s="213">
        <f t="shared" si="238"/>
        <v>4.6175159057096703E-2</v>
      </c>
      <c r="AX1232" s="276" t="str">
        <f t="shared" si="239"/>
        <v>NON</v>
      </c>
      <c r="AY1232" s="231">
        <f>+MargesVN[[#This Row],[Total COM]]+MargesVN[[#This Row],[EXT GIE]]+MargesVN[[#This Row],[Forfait immat]]</f>
        <v>134.02500000000001</v>
      </c>
    </row>
    <row r="1233" spans="1:51" s="231" customFormat="1" ht="11.25" customHeight="1" x14ac:dyDescent="0.25">
      <c r="A1233" s="354">
        <v>10</v>
      </c>
      <c r="B1233" s="354" t="s">
        <v>163</v>
      </c>
      <c r="C1233" s="354" t="s">
        <v>29</v>
      </c>
      <c r="D1233" s="355">
        <v>46132</v>
      </c>
      <c r="E1233" s="356">
        <v>46133</v>
      </c>
      <c r="F1233" s="357"/>
      <c r="G1233" s="357"/>
      <c r="H1233" s="357"/>
      <c r="I1233" s="357"/>
      <c r="J1233" s="357"/>
      <c r="K1233" s="357">
        <v>0</v>
      </c>
      <c r="L1233" s="354" t="s">
        <v>70</v>
      </c>
      <c r="M1233" s="354">
        <v>521634</v>
      </c>
      <c r="N1233" s="354">
        <v>1634</v>
      </c>
      <c r="O1233" s="354" t="s">
        <v>3031</v>
      </c>
      <c r="P1233" s="358" t="s">
        <v>3032</v>
      </c>
      <c r="Q1233" s="354" t="s">
        <v>129</v>
      </c>
      <c r="R1233" s="359">
        <v>29675</v>
      </c>
      <c r="S1233" s="359">
        <v>833.33</v>
      </c>
      <c r="T1233" s="360">
        <f t="shared" si="228"/>
        <v>30508.33</v>
      </c>
      <c r="U1233" s="361">
        <v>185</v>
      </c>
      <c r="V1233" s="359">
        <v>721.45</v>
      </c>
      <c r="W1233" s="362">
        <v>35</v>
      </c>
      <c r="X1233" s="363"/>
      <c r="Y1233" s="362">
        <f t="shared" si="229"/>
        <v>686.45</v>
      </c>
      <c r="Z1233" s="364">
        <f t="shared" si="230"/>
        <v>2.364763984131547E-2</v>
      </c>
      <c r="AA1233" s="363">
        <v>-5186.42</v>
      </c>
      <c r="AB1233" s="362">
        <v>0</v>
      </c>
      <c r="AC1233" s="362"/>
      <c r="AD1233" s="362"/>
      <c r="AE1233" s="365">
        <v>0.13</v>
      </c>
      <c r="AF1233" s="365">
        <v>0.13</v>
      </c>
      <c r="AG1233" s="362">
        <f t="shared" si="231"/>
        <v>89.238500000000002</v>
      </c>
      <c r="AH1233" s="362"/>
      <c r="AI1233" s="362">
        <f t="shared" si="232"/>
        <v>89.238500000000002</v>
      </c>
      <c r="AJ1233" s="354" t="s">
        <v>164</v>
      </c>
      <c r="AK1233" s="354"/>
      <c r="AL1233" s="361">
        <v>20</v>
      </c>
      <c r="AM1233" s="366">
        <f t="shared" si="233"/>
        <v>1</v>
      </c>
      <c r="AN1233" s="366">
        <f t="shared" si="234"/>
        <v>1</v>
      </c>
      <c r="AO1233" s="366"/>
      <c r="AP1233" s="366"/>
      <c r="AQ1233" s="366">
        <f t="shared" si="235"/>
        <v>1</v>
      </c>
      <c r="AR1233" s="367" t="str">
        <f>IF(A1233="","",VLOOKUP(A1233,'Base Sites'!A:B,2,FALSE))</f>
        <v>Valauto Roncq</v>
      </c>
      <c r="AS1233" s="367" t="str">
        <f t="shared" si="236"/>
        <v>SKODA</v>
      </c>
      <c r="AT1233" s="366"/>
      <c r="AU1233" s="368" t="str">
        <f>IF(A1233="","",VLOOKUP(L1233,'Base Vendeurs'!A:B,2,FALSE))</f>
        <v>Sociétés NORD</v>
      </c>
      <c r="AV1233" s="362">
        <f t="shared" si="237"/>
        <v>721.45</v>
      </c>
      <c r="AW1233" s="364">
        <f t="shared" si="238"/>
        <v>2.364763984131547E-2</v>
      </c>
      <c r="AX1233" s="368" t="str">
        <f t="shared" si="239"/>
        <v>NON</v>
      </c>
      <c r="AY1233" s="231">
        <f>+MargesVN[[#This Row],[Total COM]]+MargesVN[[#This Row],[EXT GIE]]+MargesVN[[#This Row],[Forfait immat]]</f>
        <v>109.2385</v>
      </c>
    </row>
    <row r="1234" spans="1:51" s="231" customFormat="1" ht="11.25" customHeight="1" x14ac:dyDescent="0.25">
      <c r="A1234" s="225">
        <v>10</v>
      </c>
      <c r="B1234" s="225" t="s">
        <v>163</v>
      </c>
      <c r="C1234" s="45" t="s">
        <v>206</v>
      </c>
      <c r="D1234" s="216">
        <v>46038</v>
      </c>
      <c r="E1234" s="226">
        <v>46041</v>
      </c>
      <c r="F1234" s="217"/>
      <c r="G1234" s="217"/>
      <c r="H1234" s="217"/>
      <c r="I1234" s="217"/>
      <c r="J1234" s="217"/>
      <c r="K1234" s="217">
        <v>0</v>
      </c>
      <c r="L1234" s="225" t="s">
        <v>109</v>
      </c>
      <c r="M1234" s="225">
        <v>521676</v>
      </c>
      <c r="N1234" s="225">
        <v>1676</v>
      </c>
      <c r="O1234" s="225" t="s">
        <v>669</v>
      </c>
      <c r="P1234" s="227" t="s">
        <v>670</v>
      </c>
      <c r="Q1234" s="225" t="s">
        <v>372</v>
      </c>
      <c r="R1234" s="218">
        <v>33629.33</v>
      </c>
      <c r="S1234" s="218">
        <v>1204.17</v>
      </c>
      <c r="T1234" s="219">
        <f t="shared" si="228"/>
        <v>34833.5</v>
      </c>
      <c r="U1234" s="220">
        <v>176</v>
      </c>
      <c r="V1234" s="218">
        <v>1191.4000000000001</v>
      </c>
      <c r="W1234" s="228">
        <v>22</v>
      </c>
      <c r="X1234" s="221"/>
      <c r="Y1234" s="228">
        <f t="shared" si="229"/>
        <v>1169.4000000000001</v>
      </c>
      <c r="Z1234" s="222">
        <f t="shared" si="230"/>
        <v>3.420270716408056E-2</v>
      </c>
      <c r="AA1234" s="221">
        <v>-2786.68</v>
      </c>
      <c r="AB1234" s="228">
        <v>-500</v>
      </c>
      <c r="AC1234" s="228"/>
      <c r="AD1234" s="228"/>
      <c r="AE1234" s="223">
        <v>0.13</v>
      </c>
      <c r="AF1234" s="223">
        <v>0.13</v>
      </c>
      <c r="AG1234" s="228">
        <f t="shared" si="231"/>
        <v>152.02200000000002</v>
      </c>
      <c r="AH1234" s="228"/>
      <c r="AI1234" s="228">
        <f t="shared" si="232"/>
        <v>152.02200000000002</v>
      </c>
      <c r="AJ1234" s="225" t="s">
        <v>149</v>
      </c>
      <c r="AK1234" s="225">
        <v>0</v>
      </c>
      <c r="AL1234" s="220"/>
      <c r="AM1234" s="229">
        <f t="shared" si="233"/>
        <v>0</v>
      </c>
      <c r="AN1234" s="229">
        <f t="shared" si="234"/>
        <v>1</v>
      </c>
      <c r="AO1234" s="229"/>
      <c r="AP1234" s="229"/>
      <c r="AQ1234" s="229">
        <f t="shared" si="235"/>
        <v>0</v>
      </c>
      <c r="AR1234" s="224" t="str">
        <f>IF(A1234="","",VLOOKUP(A1234,'Base Sites'!A:B,2,FALSE))</f>
        <v>Valauto Roncq</v>
      </c>
      <c r="AS1234" s="224" t="str">
        <f t="shared" si="236"/>
        <v>CUPRA</v>
      </c>
      <c r="AT1234" s="229"/>
      <c r="AU1234" s="230" t="str">
        <f>IF(A1234="","",VLOOKUP(L1234,'Base Vendeurs'!A:B,2,FALSE))</f>
        <v>Valauto Roncq SEAT</v>
      </c>
      <c r="AV1234" s="228">
        <f t="shared" si="237"/>
        <v>1191.4000000000001</v>
      </c>
      <c r="AW1234" s="222">
        <f t="shared" si="238"/>
        <v>3.420270716408056E-2</v>
      </c>
      <c r="AX1234" s="230" t="str">
        <f t="shared" si="239"/>
        <v>NON</v>
      </c>
      <c r="AY1234" s="231">
        <f>+MargesVN[[#This Row],[Total COM]]+MargesVN[[#This Row],[EXT GIE]]+MargesVN[[#This Row],[Forfait immat]]</f>
        <v>152.02200000000002</v>
      </c>
    </row>
    <row r="1235" spans="1:51" s="231" customFormat="1" ht="11.25" customHeight="1" x14ac:dyDescent="0.25">
      <c r="A1235" s="319">
        <v>10</v>
      </c>
      <c r="B1235" s="319" t="s">
        <v>163</v>
      </c>
      <c r="C1235" s="319" t="s">
        <v>29</v>
      </c>
      <c r="D1235" s="320">
        <v>46101</v>
      </c>
      <c r="E1235" s="321">
        <v>46101</v>
      </c>
      <c r="F1235" s="322"/>
      <c r="G1235" s="322"/>
      <c r="H1235" s="322"/>
      <c r="I1235" s="322"/>
      <c r="J1235" s="322"/>
      <c r="K1235" s="322"/>
      <c r="L1235" s="319" t="s">
        <v>161</v>
      </c>
      <c r="M1235" s="319">
        <v>521692</v>
      </c>
      <c r="N1235" s="319">
        <v>1692</v>
      </c>
      <c r="O1235" s="319" t="s">
        <v>2250</v>
      </c>
      <c r="P1235" s="323" t="s">
        <v>2251</v>
      </c>
      <c r="Q1235" s="319" t="s">
        <v>84</v>
      </c>
      <c r="R1235" s="324">
        <v>32766.67</v>
      </c>
      <c r="S1235" s="324">
        <v>1408.34</v>
      </c>
      <c r="T1235" s="325">
        <f t="shared" si="228"/>
        <v>34175.009999999995</v>
      </c>
      <c r="U1235" s="326">
        <v>10</v>
      </c>
      <c r="V1235" s="324">
        <v>1341.1</v>
      </c>
      <c r="W1235" s="327">
        <v>35</v>
      </c>
      <c r="X1235" s="328"/>
      <c r="Y1235" s="327">
        <f t="shared" si="229"/>
        <v>1306.0999999999999</v>
      </c>
      <c r="Z1235" s="329">
        <f t="shared" si="230"/>
        <v>3.9242124581675329E-2</v>
      </c>
      <c r="AA1235" s="328">
        <v>0</v>
      </c>
      <c r="AB1235" s="327">
        <v>-2750</v>
      </c>
      <c r="AC1235" s="327"/>
      <c r="AD1235" s="327"/>
      <c r="AE1235" s="330">
        <v>0.1</v>
      </c>
      <c r="AF1235" s="330">
        <v>0.1</v>
      </c>
      <c r="AG1235" s="327">
        <f t="shared" si="231"/>
        <v>130.60999999999999</v>
      </c>
      <c r="AH1235" s="327"/>
      <c r="AI1235" s="327">
        <f t="shared" si="232"/>
        <v>130.60999999999999</v>
      </c>
      <c r="AJ1235" s="319" t="s">
        <v>149</v>
      </c>
      <c r="AK1235" s="319"/>
      <c r="AL1235" s="326">
        <v>50</v>
      </c>
      <c r="AM1235" s="331">
        <f t="shared" si="233"/>
        <v>1</v>
      </c>
      <c r="AN1235" s="331">
        <f t="shared" si="234"/>
        <v>1</v>
      </c>
      <c r="AO1235" s="331"/>
      <c r="AP1235" s="331"/>
      <c r="AQ1235" s="331">
        <f t="shared" si="235"/>
        <v>1</v>
      </c>
      <c r="AR1235" s="332" t="str">
        <f>IF(A1235="","",VLOOKUP(A1235,'Base Sites'!A:B,2,FALSE))</f>
        <v>Valauto Roncq</v>
      </c>
      <c r="AS1235" s="332" t="str">
        <f t="shared" si="236"/>
        <v>SKODA</v>
      </c>
      <c r="AT1235" s="331"/>
      <c r="AU1235" s="333" t="str">
        <f>IF(A1235="","",VLOOKUP(L1235,'Base Vendeurs'!A:B,2,FALSE))</f>
        <v>Valauto Roncq Skoda</v>
      </c>
      <c r="AV1235" s="327">
        <f t="shared" si="237"/>
        <v>1341.1</v>
      </c>
      <c r="AW1235" s="329">
        <f t="shared" si="238"/>
        <v>3.9242124581675329E-2</v>
      </c>
      <c r="AX1235" s="333" t="str">
        <f t="shared" si="239"/>
        <v>NON</v>
      </c>
      <c r="AY1235" s="231">
        <f>+MargesVN[[#This Row],[Total COM]]+MargesVN[[#This Row],[EXT GIE]]+MargesVN[[#This Row],[Forfait immat]]</f>
        <v>180.60999999999999</v>
      </c>
    </row>
    <row r="1236" spans="1:51" s="231" customFormat="1" ht="11.25" customHeight="1" x14ac:dyDescent="0.25">
      <c r="A1236" s="259">
        <v>10</v>
      </c>
      <c r="B1236" s="259" t="s">
        <v>163</v>
      </c>
      <c r="C1236" s="259" t="s">
        <v>29</v>
      </c>
      <c r="D1236" s="150">
        <v>46027</v>
      </c>
      <c r="E1236" s="260">
        <v>46029</v>
      </c>
      <c r="F1236" s="151"/>
      <c r="G1236" s="151"/>
      <c r="H1236" s="151"/>
      <c r="I1236" s="151"/>
      <c r="J1236" s="151"/>
      <c r="K1236" s="151">
        <v>0</v>
      </c>
      <c r="L1236" s="259" t="s">
        <v>161</v>
      </c>
      <c r="M1236" s="259">
        <v>521696</v>
      </c>
      <c r="N1236" s="259">
        <v>1696</v>
      </c>
      <c r="O1236" s="259" t="s">
        <v>626</v>
      </c>
      <c r="P1236" s="261" t="s">
        <v>627</v>
      </c>
      <c r="Q1236" s="259" t="s">
        <v>378</v>
      </c>
      <c r="R1236" s="152">
        <v>30283.33</v>
      </c>
      <c r="S1236" s="152">
        <v>1158.33</v>
      </c>
      <c r="T1236" s="153">
        <f t="shared" si="228"/>
        <v>31441.660000000003</v>
      </c>
      <c r="U1236" s="154">
        <v>89</v>
      </c>
      <c r="V1236" s="152">
        <v>1471.79</v>
      </c>
      <c r="W1236" s="262">
        <v>35</v>
      </c>
      <c r="X1236" s="155"/>
      <c r="Y1236" s="262">
        <f t="shared" si="229"/>
        <v>1436.79</v>
      </c>
      <c r="Z1236" s="156">
        <f t="shared" si="230"/>
        <v>4.6810187502822682E-2</v>
      </c>
      <c r="AA1236" s="155">
        <v>0</v>
      </c>
      <c r="AB1236" s="262">
        <v>-3374</v>
      </c>
      <c r="AC1236" s="262"/>
      <c r="AD1236" s="262"/>
      <c r="AE1236" s="157">
        <v>0.13</v>
      </c>
      <c r="AF1236" s="157">
        <v>0.13</v>
      </c>
      <c r="AG1236" s="262">
        <f t="shared" si="231"/>
        <v>186.78270000000001</v>
      </c>
      <c r="AH1236" s="262"/>
      <c r="AI1236" s="262">
        <f t="shared" si="232"/>
        <v>186.78270000000001</v>
      </c>
      <c r="AJ1236" s="259" t="s">
        <v>164</v>
      </c>
      <c r="AK1236" s="259">
        <v>0</v>
      </c>
      <c r="AL1236" s="154"/>
      <c r="AM1236" s="263">
        <f t="shared" si="233"/>
        <v>0</v>
      </c>
      <c r="AN1236" s="263">
        <f t="shared" si="234"/>
        <v>1</v>
      </c>
      <c r="AO1236" s="263"/>
      <c r="AP1236" s="301"/>
      <c r="AQ1236" s="263">
        <f t="shared" si="235"/>
        <v>0</v>
      </c>
      <c r="AR1236" s="158" t="str">
        <f>IF(A1236="","",VLOOKUP(A1236,'Base Sites'!A:B,2,FALSE))</f>
        <v>Valauto Roncq</v>
      </c>
      <c r="AS1236" s="158" t="str">
        <f t="shared" si="236"/>
        <v>SKODA</v>
      </c>
      <c r="AT1236" s="263"/>
      <c r="AU1236" s="264" t="str">
        <f>IF(A1236="","",VLOOKUP(L1236,'Base Vendeurs'!A:B,2,FALSE))</f>
        <v>Valauto Roncq Skoda</v>
      </c>
      <c r="AV1236" s="251">
        <f t="shared" si="237"/>
        <v>1471.79</v>
      </c>
      <c r="AW1236" s="156">
        <f t="shared" si="238"/>
        <v>4.6810187502822682E-2</v>
      </c>
      <c r="AX1236" s="237" t="str">
        <f t="shared" si="239"/>
        <v>NON</v>
      </c>
      <c r="AY1236" s="231">
        <f>+MargesVN[[#This Row],[Total COM]]+MargesVN[[#This Row],[EXT GIE]]+MargesVN[[#This Row],[Forfait immat]]</f>
        <v>186.78270000000001</v>
      </c>
    </row>
    <row r="1237" spans="1:51" s="231" customFormat="1" ht="11.25" customHeight="1" x14ac:dyDescent="0.25">
      <c r="A1237" s="239">
        <v>10</v>
      </c>
      <c r="B1237" s="239" t="s">
        <v>163</v>
      </c>
      <c r="C1237" s="239" t="s">
        <v>29</v>
      </c>
      <c r="D1237" s="198">
        <v>46027</v>
      </c>
      <c r="E1237" s="240">
        <v>46028</v>
      </c>
      <c r="F1237" s="199"/>
      <c r="G1237" s="199"/>
      <c r="H1237" s="199"/>
      <c r="I1237" s="199"/>
      <c r="J1237" s="199"/>
      <c r="K1237" s="199">
        <v>0</v>
      </c>
      <c r="L1237" s="239" t="s">
        <v>161</v>
      </c>
      <c r="M1237" s="239">
        <v>521697</v>
      </c>
      <c r="N1237" s="239">
        <v>1697</v>
      </c>
      <c r="O1237" s="239" t="s">
        <v>610</v>
      </c>
      <c r="P1237" s="241" t="s">
        <v>611</v>
      </c>
      <c r="Q1237" s="239" t="s">
        <v>378</v>
      </c>
      <c r="R1237" s="200">
        <v>30633.33</v>
      </c>
      <c r="S1237" s="200">
        <v>1949.99</v>
      </c>
      <c r="T1237" s="201">
        <f t="shared" si="228"/>
        <v>32583.320000000003</v>
      </c>
      <c r="U1237" s="202">
        <v>96</v>
      </c>
      <c r="V1237" s="200">
        <v>1012.48</v>
      </c>
      <c r="W1237" s="242">
        <v>35</v>
      </c>
      <c r="X1237" s="203"/>
      <c r="Y1237" s="242">
        <f t="shared" si="229"/>
        <v>977.48</v>
      </c>
      <c r="Z1237" s="204">
        <f t="shared" si="230"/>
        <v>3.10735677027387E-2</v>
      </c>
      <c r="AA1237" s="203">
        <v>0</v>
      </c>
      <c r="AB1237" s="242">
        <v>-4311.2</v>
      </c>
      <c r="AC1237" s="242"/>
      <c r="AD1237" s="242"/>
      <c r="AE1237" s="205">
        <v>0.13</v>
      </c>
      <c r="AF1237" s="205">
        <v>0.13</v>
      </c>
      <c r="AG1237" s="242">
        <f t="shared" si="231"/>
        <v>127.0724</v>
      </c>
      <c r="AH1237" s="242"/>
      <c r="AI1237" s="242">
        <f t="shared" si="232"/>
        <v>127.0724</v>
      </c>
      <c r="AJ1237" s="239" t="s">
        <v>164</v>
      </c>
      <c r="AK1237" s="239">
        <v>0</v>
      </c>
      <c r="AL1237" s="202"/>
      <c r="AM1237" s="243">
        <f t="shared" si="233"/>
        <v>0</v>
      </c>
      <c r="AN1237" s="243">
        <f t="shared" si="234"/>
        <v>1</v>
      </c>
      <c r="AO1237" s="243"/>
      <c r="AP1237" s="243"/>
      <c r="AQ1237" s="243">
        <f t="shared" si="235"/>
        <v>0</v>
      </c>
      <c r="AR1237" s="206" t="str">
        <f>IF(A1237="","",VLOOKUP(A1237,'Base Sites'!A:B,2,FALSE))</f>
        <v>Valauto Roncq</v>
      </c>
      <c r="AS1237" s="206" t="str">
        <f t="shared" si="236"/>
        <v>SKODA</v>
      </c>
      <c r="AT1237" s="243"/>
      <c r="AU1237" s="244" t="str">
        <f>IF(A1237="","",VLOOKUP(L1237,'Base Vendeurs'!A:B,2,FALSE))</f>
        <v>Valauto Roncq Skoda</v>
      </c>
      <c r="AV1237" s="242">
        <f t="shared" si="237"/>
        <v>1012.48</v>
      </c>
      <c r="AW1237" s="204">
        <f t="shared" si="238"/>
        <v>3.10735677027387E-2</v>
      </c>
      <c r="AX1237" s="244" t="str">
        <f t="shared" si="239"/>
        <v>NON</v>
      </c>
      <c r="AY1237" s="231">
        <f>+MargesVN[[#This Row],[Total COM]]+MargesVN[[#This Row],[EXT GIE]]+MargesVN[[#This Row],[Forfait immat]]</f>
        <v>127.0724</v>
      </c>
    </row>
    <row r="1238" spans="1:51" s="231" customFormat="1" ht="11.25" customHeight="1" x14ac:dyDescent="0.25">
      <c r="A1238" s="45">
        <v>10</v>
      </c>
      <c r="B1238" s="45" t="s">
        <v>163</v>
      </c>
      <c r="C1238" s="45" t="s">
        <v>29</v>
      </c>
      <c r="D1238" s="44">
        <v>46077</v>
      </c>
      <c r="E1238" s="65">
        <v>46078</v>
      </c>
      <c r="F1238" s="35"/>
      <c r="G1238" s="35"/>
      <c r="H1238" s="35"/>
      <c r="I1238" s="35"/>
      <c r="J1238" s="35"/>
      <c r="K1238" s="35">
        <v>0</v>
      </c>
      <c r="L1238" s="45" t="s">
        <v>33</v>
      </c>
      <c r="M1238" s="45">
        <v>521699</v>
      </c>
      <c r="N1238" s="45">
        <v>1699</v>
      </c>
      <c r="O1238" s="45" t="s">
        <v>1833</v>
      </c>
      <c r="P1238" s="66" t="s">
        <v>1832</v>
      </c>
      <c r="Q1238" s="45" t="s">
        <v>378</v>
      </c>
      <c r="R1238" s="47">
        <v>35291.660000000003</v>
      </c>
      <c r="S1238" s="47">
        <v>3316.66</v>
      </c>
      <c r="T1238" s="48">
        <f t="shared" si="228"/>
        <v>38608.320000000007</v>
      </c>
      <c r="U1238" s="49">
        <v>146</v>
      </c>
      <c r="V1238" s="47">
        <v>421.09</v>
      </c>
      <c r="W1238" s="46">
        <v>35</v>
      </c>
      <c r="X1238" s="50"/>
      <c r="Y1238" s="46">
        <f t="shared" si="229"/>
        <v>386.09</v>
      </c>
      <c r="Z1238" s="51">
        <f t="shared" si="230"/>
        <v>1.0906716479763944E-2</v>
      </c>
      <c r="AA1238" s="50">
        <v>0</v>
      </c>
      <c r="AB1238" s="46">
        <v>-4475.88</v>
      </c>
      <c r="AC1238" s="46"/>
      <c r="AD1238" s="46"/>
      <c r="AE1238" s="52"/>
      <c r="AF1238" s="52">
        <v>0</v>
      </c>
      <c r="AG1238" s="46">
        <f t="shared" si="231"/>
        <v>0</v>
      </c>
      <c r="AH1238" s="46"/>
      <c r="AI1238" s="46">
        <f t="shared" si="232"/>
        <v>0</v>
      </c>
      <c r="AJ1238" s="45" t="s">
        <v>164</v>
      </c>
      <c r="AK1238" s="45">
        <v>0</v>
      </c>
      <c r="AL1238" s="49" t="s">
        <v>293</v>
      </c>
      <c r="AM1238" s="238">
        <f t="shared" si="233"/>
        <v>1</v>
      </c>
      <c r="AN1238" s="238">
        <f t="shared" si="234"/>
        <v>1</v>
      </c>
      <c r="AO1238" s="238"/>
      <c r="AP1238" s="238"/>
      <c r="AQ1238" s="238">
        <f t="shared" si="235"/>
        <v>1</v>
      </c>
      <c r="AR1238" s="96" t="str">
        <f>IF(A1238="","",VLOOKUP(A1238,'Base Sites'!A:B,2,FALSE))</f>
        <v>Valauto Roncq</v>
      </c>
      <c r="AS1238" s="96" t="str">
        <f t="shared" si="236"/>
        <v>SKODA</v>
      </c>
      <c r="AT1238" s="238"/>
      <c r="AU1238" s="231" t="str">
        <f>IF(A1238="","",VLOOKUP(L1238,'Base Vendeurs'!A:B,2,FALSE))</f>
        <v>Sociétés NORD</v>
      </c>
      <c r="AV1238" s="46">
        <f t="shared" si="237"/>
        <v>421.09</v>
      </c>
      <c r="AW1238" s="51">
        <f t="shared" si="238"/>
        <v>1.0906716479763944E-2</v>
      </c>
      <c r="AX1238" s="231" t="str">
        <f t="shared" si="239"/>
        <v>NON</v>
      </c>
      <c r="AY1238" s="231">
        <f>+MargesVN[[#This Row],[Total COM]]+MargesVN[[#This Row],[EXT GIE]]+MargesVN[[#This Row],[Forfait immat]]</f>
        <v>0</v>
      </c>
    </row>
    <row r="1239" spans="1:51" s="231" customFormat="1" ht="11.25" customHeight="1" x14ac:dyDescent="0.25">
      <c r="A1239" s="45">
        <v>10</v>
      </c>
      <c r="B1239" s="45" t="s">
        <v>183</v>
      </c>
      <c r="C1239" s="45" t="s">
        <v>29</v>
      </c>
      <c r="D1239" s="44">
        <v>46063</v>
      </c>
      <c r="E1239" s="65">
        <v>46050</v>
      </c>
      <c r="F1239" s="35"/>
      <c r="G1239" s="35"/>
      <c r="H1239" s="35"/>
      <c r="I1239" s="35" t="s">
        <v>165</v>
      </c>
      <c r="J1239" s="35"/>
      <c r="K1239" s="35">
        <v>594.38</v>
      </c>
      <c r="L1239" s="45" t="s">
        <v>33</v>
      </c>
      <c r="M1239" s="45">
        <v>521700</v>
      </c>
      <c r="N1239" s="45">
        <v>1700</v>
      </c>
      <c r="O1239" s="45" t="s">
        <v>1463</v>
      </c>
      <c r="P1239" s="66" t="s">
        <v>65</v>
      </c>
      <c r="Q1239" s="45" t="s">
        <v>378</v>
      </c>
      <c r="R1239" s="47">
        <v>38000</v>
      </c>
      <c r="S1239" s="47">
        <v>1175</v>
      </c>
      <c r="T1239" s="48">
        <f t="shared" si="228"/>
        <v>39175</v>
      </c>
      <c r="U1239" s="49">
        <v>138</v>
      </c>
      <c r="V1239" s="47">
        <v>818.57</v>
      </c>
      <c r="W1239" s="46">
        <v>35</v>
      </c>
      <c r="X1239" s="50"/>
      <c r="Y1239" s="46">
        <f t="shared" si="229"/>
        <v>783.57</v>
      </c>
      <c r="Z1239" s="51">
        <f t="shared" si="230"/>
        <v>2.0895213784301214E-2</v>
      </c>
      <c r="AA1239" s="50">
        <v>-4994.18</v>
      </c>
      <c r="AB1239" s="46">
        <v>0</v>
      </c>
      <c r="AC1239" s="46"/>
      <c r="AD1239" s="46" t="s">
        <v>2026</v>
      </c>
      <c r="AE1239" s="52"/>
      <c r="AF1239" s="52">
        <v>0</v>
      </c>
      <c r="AG1239" s="46">
        <f t="shared" si="231"/>
        <v>0</v>
      </c>
      <c r="AH1239" s="46"/>
      <c r="AI1239" s="46">
        <f t="shared" si="232"/>
        <v>0</v>
      </c>
      <c r="AJ1239" s="45" t="s">
        <v>149</v>
      </c>
      <c r="AK1239" s="45">
        <v>0</v>
      </c>
      <c r="AL1239" s="49" t="s">
        <v>293</v>
      </c>
      <c r="AM1239" s="238">
        <f t="shared" si="233"/>
        <v>1</v>
      </c>
      <c r="AN1239" s="238">
        <f t="shared" si="234"/>
        <v>1</v>
      </c>
      <c r="AO1239" s="238"/>
      <c r="AP1239" s="238"/>
      <c r="AQ1239" s="238">
        <f t="shared" si="235"/>
        <v>1</v>
      </c>
      <c r="AR1239" s="96" t="str">
        <f>IF(A1239="","",VLOOKUP(A1239,'Base Sites'!A:B,2,FALSE))</f>
        <v>Valauto Roncq</v>
      </c>
      <c r="AS1239" s="96" t="str">
        <f t="shared" si="236"/>
        <v>SKODA</v>
      </c>
      <c r="AT1239" s="238"/>
      <c r="AU1239" s="231" t="str">
        <f>IF(A1239="","",VLOOKUP(L1239,'Base Vendeurs'!A:B,2,FALSE))</f>
        <v>Sociétés NORD</v>
      </c>
      <c r="AV1239" s="46">
        <f t="shared" si="237"/>
        <v>818.57</v>
      </c>
      <c r="AW1239" s="51">
        <f t="shared" si="238"/>
        <v>2.0895213784301214E-2</v>
      </c>
      <c r="AX1239" s="231" t="str">
        <f t="shared" si="239"/>
        <v>NON</v>
      </c>
      <c r="AY1239" s="231">
        <f>+MargesVN[[#This Row],[Total COM]]+MargesVN[[#This Row],[EXT GIE]]+MargesVN[[#This Row],[Forfait immat]]</f>
        <v>0</v>
      </c>
    </row>
    <row r="1240" spans="1:51" s="231" customFormat="1" ht="11.25" customHeight="1" x14ac:dyDescent="0.25">
      <c r="A1240" s="319">
        <v>10</v>
      </c>
      <c r="B1240" s="319" t="s">
        <v>163</v>
      </c>
      <c r="C1240" s="319" t="s">
        <v>29</v>
      </c>
      <c r="D1240" s="320">
        <v>46086</v>
      </c>
      <c r="E1240" s="321">
        <v>46086</v>
      </c>
      <c r="F1240" s="322"/>
      <c r="G1240" s="322"/>
      <c r="H1240" s="322"/>
      <c r="I1240" s="322"/>
      <c r="J1240" s="322"/>
      <c r="K1240" s="322">
        <v>0</v>
      </c>
      <c r="L1240" s="319" t="s">
        <v>1822</v>
      </c>
      <c r="M1240" s="319">
        <v>521706</v>
      </c>
      <c r="N1240" s="319">
        <v>1706</v>
      </c>
      <c r="O1240" s="319" t="s">
        <v>2146</v>
      </c>
      <c r="P1240" s="323" t="s">
        <v>2147</v>
      </c>
      <c r="Q1240" s="319" t="s">
        <v>31</v>
      </c>
      <c r="R1240" s="324">
        <v>19775</v>
      </c>
      <c r="S1240" s="324">
        <v>808.33</v>
      </c>
      <c r="T1240" s="325">
        <f t="shared" si="228"/>
        <v>20583.330000000002</v>
      </c>
      <c r="U1240" s="326">
        <v>125</v>
      </c>
      <c r="V1240" s="324">
        <v>536.66999999999996</v>
      </c>
      <c r="W1240" s="327">
        <v>35</v>
      </c>
      <c r="X1240" s="328"/>
      <c r="Y1240" s="327">
        <f t="shared" si="229"/>
        <v>501.66999999999996</v>
      </c>
      <c r="Z1240" s="329">
        <f t="shared" si="230"/>
        <v>2.6073040659601723E-2</v>
      </c>
      <c r="AA1240" s="328">
        <v>0</v>
      </c>
      <c r="AB1240" s="327">
        <v>-2550</v>
      </c>
      <c r="AC1240" s="327"/>
      <c r="AD1240" s="327"/>
      <c r="AE1240" s="330">
        <v>0.13</v>
      </c>
      <c r="AF1240" s="330">
        <v>0.13</v>
      </c>
      <c r="AG1240" s="327">
        <f t="shared" si="231"/>
        <v>65.217100000000002</v>
      </c>
      <c r="AH1240" s="327"/>
      <c r="AI1240" s="327">
        <f t="shared" si="232"/>
        <v>65.217100000000002</v>
      </c>
      <c r="AJ1240" s="319" t="s">
        <v>149</v>
      </c>
      <c r="AK1240" s="319"/>
      <c r="AL1240" s="326"/>
      <c r="AM1240" s="331">
        <f t="shared" si="233"/>
        <v>0</v>
      </c>
      <c r="AN1240" s="331">
        <f t="shared" si="234"/>
        <v>1</v>
      </c>
      <c r="AO1240" s="331"/>
      <c r="AP1240" s="331"/>
      <c r="AQ1240" s="331">
        <f t="shared" si="235"/>
        <v>0</v>
      </c>
      <c r="AR1240" s="332" t="str">
        <f>IF(A1240="","",VLOOKUP(A1240,'Base Sites'!A:B,2,FALSE))</f>
        <v>Valauto Roncq</v>
      </c>
      <c r="AS1240" s="332" t="str">
        <f t="shared" si="236"/>
        <v>SKODA</v>
      </c>
      <c r="AT1240" s="331"/>
      <c r="AU1240" s="333" t="str">
        <f>IF(A1240="","",VLOOKUP(L1240,'Base Vendeurs'!A:B,2,FALSE))</f>
        <v>Valauto Roncq Skoda</v>
      </c>
      <c r="AV1240" s="327">
        <f t="shared" si="237"/>
        <v>536.66999999999996</v>
      </c>
      <c r="AW1240" s="329">
        <f t="shared" si="238"/>
        <v>2.6073040659601723E-2</v>
      </c>
      <c r="AX1240" s="333" t="str">
        <f t="shared" si="239"/>
        <v>NON</v>
      </c>
      <c r="AY1240" s="231">
        <f>+MargesVN[[#This Row],[Total COM]]+MargesVN[[#This Row],[EXT GIE]]+MargesVN[[#This Row],[Forfait immat]]</f>
        <v>65.217100000000002</v>
      </c>
    </row>
    <row r="1241" spans="1:51" s="231" customFormat="1" ht="11.25" customHeight="1" x14ac:dyDescent="0.25">
      <c r="A1241" s="401">
        <v>10</v>
      </c>
      <c r="B1241" s="401" t="s">
        <v>163</v>
      </c>
      <c r="C1241" s="401" t="s">
        <v>206</v>
      </c>
      <c r="D1241" s="402">
        <v>46148</v>
      </c>
      <c r="E1241" s="403">
        <v>46149</v>
      </c>
      <c r="F1241" s="404"/>
      <c r="G1241" s="404"/>
      <c r="H1241" s="404"/>
      <c r="I1241" s="404"/>
      <c r="J1241" s="404"/>
      <c r="K1241" s="404">
        <v>0</v>
      </c>
      <c r="L1241" s="401" t="s">
        <v>75</v>
      </c>
      <c r="M1241" s="401">
        <v>521714</v>
      </c>
      <c r="N1241" s="401">
        <v>1714</v>
      </c>
      <c r="O1241" s="401" t="s">
        <v>3879</v>
      </c>
      <c r="P1241" s="405" t="s">
        <v>3880</v>
      </c>
      <c r="Q1241" s="401" t="s">
        <v>459</v>
      </c>
      <c r="R1241" s="406">
        <v>30751.33</v>
      </c>
      <c r="S1241" s="406">
        <v>262.5</v>
      </c>
      <c r="T1241" s="407">
        <f t="shared" si="228"/>
        <v>31013.83</v>
      </c>
      <c r="U1241" s="408">
        <v>15</v>
      </c>
      <c r="V1241" s="406">
        <v>1422.95</v>
      </c>
      <c r="W1241" s="409">
        <v>27</v>
      </c>
      <c r="X1241" s="410"/>
      <c r="Y1241" s="409">
        <f t="shared" si="229"/>
        <v>1395.95</v>
      </c>
      <c r="Z1241" s="411">
        <f t="shared" si="230"/>
        <v>4.5881143992857379E-2</v>
      </c>
      <c r="AA1241" s="410">
        <v>0</v>
      </c>
      <c r="AB1241" s="409">
        <v>-2917</v>
      </c>
      <c r="AC1241" s="409"/>
      <c r="AD1241" s="409"/>
      <c r="AE1241" s="412">
        <v>0.08</v>
      </c>
      <c r="AF1241" s="412">
        <v>7.0000000000000007E-2</v>
      </c>
      <c r="AG1241" s="409">
        <f t="shared" si="231"/>
        <v>111.676</v>
      </c>
      <c r="AH1241" s="409"/>
      <c r="AI1241" s="409">
        <f t="shared" si="232"/>
        <v>111.676</v>
      </c>
      <c r="AJ1241" s="401" t="s">
        <v>164</v>
      </c>
      <c r="AK1241" s="401"/>
      <c r="AL1241" s="408"/>
      <c r="AM1241" s="413">
        <f t="shared" si="233"/>
        <v>0</v>
      </c>
      <c r="AN1241" s="413">
        <f t="shared" si="234"/>
        <v>1</v>
      </c>
      <c r="AO1241" s="413"/>
      <c r="AP1241" s="413"/>
      <c r="AQ1241" s="413">
        <f t="shared" si="235"/>
        <v>0</v>
      </c>
      <c r="AR1241" s="414" t="str">
        <f>IF(A1241="","",VLOOKUP(A1241,'Base Sites'!A:B,2,FALSE))</f>
        <v>Valauto Roncq</v>
      </c>
      <c r="AS1241" s="414" t="str">
        <f t="shared" si="236"/>
        <v>CUPRA</v>
      </c>
      <c r="AT1241" s="413"/>
      <c r="AU1241" s="415" t="str">
        <f>IF(A1241="","",VLOOKUP(L1241,'Base Vendeurs'!A:B,2,FALSE))</f>
        <v>Valauto Roncq VW</v>
      </c>
      <c r="AV1241" s="409">
        <f t="shared" si="237"/>
        <v>1422.95</v>
      </c>
      <c r="AW1241" s="411">
        <f t="shared" si="238"/>
        <v>4.5881143992857379E-2</v>
      </c>
      <c r="AX1241" s="415" t="str">
        <f t="shared" si="239"/>
        <v>NON</v>
      </c>
      <c r="AY1241" s="231">
        <f>+MargesVN[[#This Row],[Total COM]]+MargesVN[[#This Row],[EXT GIE]]+MargesVN[[#This Row],[Forfait immat]]</f>
        <v>111.676</v>
      </c>
    </row>
    <row r="1242" spans="1:51" s="231" customFormat="1" ht="11.25" customHeight="1" x14ac:dyDescent="0.25">
      <c r="A1242" s="431">
        <v>10</v>
      </c>
      <c r="B1242" s="431" t="s">
        <v>163</v>
      </c>
      <c r="C1242" s="431" t="s">
        <v>206</v>
      </c>
      <c r="D1242" s="432">
        <v>46190</v>
      </c>
      <c r="E1242" s="433">
        <v>46190</v>
      </c>
      <c r="F1242" s="434"/>
      <c r="G1242" s="434"/>
      <c r="H1242" s="434"/>
      <c r="I1242" s="434"/>
      <c r="J1242" s="434"/>
      <c r="K1242" s="434">
        <v>0</v>
      </c>
      <c r="L1242" s="431" t="s">
        <v>161</v>
      </c>
      <c r="M1242" s="431">
        <v>521719</v>
      </c>
      <c r="N1242" s="431">
        <v>1719</v>
      </c>
      <c r="O1242" s="431" t="s">
        <v>4704</v>
      </c>
      <c r="P1242" s="435" t="s">
        <v>4705</v>
      </c>
      <c r="Q1242" s="431" t="s">
        <v>372</v>
      </c>
      <c r="R1242" s="436">
        <v>39621</v>
      </c>
      <c r="S1242" s="436">
        <v>4704.16</v>
      </c>
      <c r="T1242" s="437">
        <f t="shared" si="228"/>
        <v>44325.16</v>
      </c>
      <c r="U1242" s="438">
        <v>15</v>
      </c>
      <c r="V1242" s="436">
        <v>2033.95</v>
      </c>
      <c r="W1242" s="439">
        <v>22.01</v>
      </c>
      <c r="X1242" s="440"/>
      <c r="Y1242" s="439">
        <f t="shared" si="229"/>
        <v>2011.94</v>
      </c>
      <c r="Z1242" s="441">
        <f t="shared" si="230"/>
        <v>4.5887031203045853E-2</v>
      </c>
      <c r="AA1242" s="440">
        <v>0</v>
      </c>
      <c r="AB1242" s="439">
        <v>-5718.33</v>
      </c>
      <c r="AC1242" s="439"/>
      <c r="AD1242" s="439"/>
      <c r="AE1242" s="442">
        <v>0.1</v>
      </c>
      <c r="AF1242" s="442">
        <v>0.1</v>
      </c>
      <c r="AG1242" s="439">
        <f t="shared" si="231"/>
        <v>201.19400000000002</v>
      </c>
      <c r="AH1242" s="439"/>
      <c r="AI1242" s="439">
        <f t="shared" si="232"/>
        <v>201.19400000000002</v>
      </c>
      <c r="AJ1242" s="431" t="s">
        <v>164</v>
      </c>
      <c r="AK1242" s="431"/>
      <c r="AL1242" s="438"/>
      <c r="AM1242" s="443">
        <f t="shared" si="233"/>
        <v>0</v>
      </c>
      <c r="AN1242" s="443">
        <f t="shared" si="234"/>
        <v>1</v>
      </c>
      <c r="AO1242" s="443"/>
      <c r="AP1242" s="443"/>
      <c r="AQ1242" s="443">
        <f t="shared" si="235"/>
        <v>0</v>
      </c>
      <c r="AR1242" s="444" t="str">
        <f>IF(A1242="","",VLOOKUP(A1242,'Base Sites'!A:B,2,FALSE))</f>
        <v>Valauto Roncq</v>
      </c>
      <c r="AS1242" s="444" t="str">
        <f t="shared" si="236"/>
        <v>CUPRA</v>
      </c>
      <c r="AT1242" s="443"/>
      <c r="AU1242" s="445" t="str">
        <f>IF(A1242="","",VLOOKUP(L1242,'Base Vendeurs'!A:B,2,FALSE))</f>
        <v>Valauto Roncq Skoda</v>
      </c>
      <c r="AV1242" s="439">
        <f t="shared" si="237"/>
        <v>2033.95</v>
      </c>
      <c r="AW1242" s="441">
        <f t="shared" si="238"/>
        <v>4.5887031203045853E-2</v>
      </c>
      <c r="AX1242" s="445" t="str">
        <f t="shared" si="239"/>
        <v>NON</v>
      </c>
      <c r="AY1242" s="231">
        <f>+MargesVN[[#This Row],[Total COM]]+MargesVN[[#This Row],[EXT GIE]]+MargesVN[[#This Row],[Forfait immat]]</f>
        <v>201.19400000000002</v>
      </c>
    </row>
    <row r="1243" spans="1:51" s="231" customFormat="1" ht="11.25" customHeight="1" x14ac:dyDescent="0.25">
      <c r="A1243" s="354">
        <v>10</v>
      </c>
      <c r="B1243" s="354" t="s">
        <v>163</v>
      </c>
      <c r="C1243" s="354" t="s">
        <v>29</v>
      </c>
      <c r="D1243" s="355">
        <v>46121</v>
      </c>
      <c r="E1243" s="356">
        <v>46122</v>
      </c>
      <c r="F1243" s="357"/>
      <c r="G1243" s="357"/>
      <c r="H1243" s="357"/>
      <c r="I1243" s="357"/>
      <c r="J1243" s="357"/>
      <c r="K1243" s="357"/>
      <c r="L1243" s="354" t="s">
        <v>161</v>
      </c>
      <c r="M1243" s="354">
        <v>521729</v>
      </c>
      <c r="N1243" s="354">
        <v>1729</v>
      </c>
      <c r="O1243" s="354" t="s">
        <v>2983</v>
      </c>
      <c r="P1243" s="358" t="s">
        <v>2984</v>
      </c>
      <c r="Q1243" s="354" t="s">
        <v>31</v>
      </c>
      <c r="R1243" s="359">
        <v>23941.67</v>
      </c>
      <c r="S1243" s="359">
        <v>250</v>
      </c>
      <c r="T1243" s="360">
        <f t="shared" si="228"/>
        <v>24191.67</v>
      </c>
      <c r="U1243" s="361">
        <v>76</v>
      </c>
      <c r="V1243" s="359">
        <v>1053.75</v>
      </c>
      <c r="W1243" s="362">
        <v>35</v>
      </c>
      <c r="X1243" s="363"/>
      <c r="Y1243" s="362">
        <f t="shared" si="229"/>
        <v>1018.75</v>
      </c>
      <c r="Z1243" s="364">
        <f t="shared" si="230"/>
        <v>4.3558381872768608E-2</v>
      </c>
      <c r="AA1243" s="363">
        <v>-416</v>
      </c>
      <c r="AB1243" s="362">
        <v>-2550</v>
      </c>
      <c r="AC1243" s="362"/>
      <c r="AD1243" s="362"/>
      <c r="AE1243" s="365">
        <v>0.13</v>
      </c>
      <c r="AF1243" s="365">
        <v>0.13</v>
      </c>
      <c r="AG1243" s="362">
        <f t="shared" si="231"/>
        <v>132.4375</v>
      </c>
      <c r="AH1243" s="362"/>
      <c r="AI1243" s="362">
        <f t="shared" si="232"/>
        <v>132.4375</v>
      </c>
      <c r="AJ1243" s="354" t="s">
        <v>149</v>
      </c>
      <c r="AK1243" s="354"/>
      <c r="AL1243" s="361"/>
      <c r="AM1243" s="366">
        <f t="shared" si="233"/>
        <v>0</v>
      </c>
      <c r="AN1243" s="366">
        <f t="shared" si="234"/>
        <v>1</v>
      </c>
      <c r="AO1243" s="366"/>
      <c r="AP1243" s="366"/>
      <c r="AQ1243" s="366">
        <f t="shared" si="235"/>
        <v>0</v>
      </c>
      <c r="AR1243" s="367" t="str">
        <f>IF(A1243="","",VLOOKUP(A1243,'Base Sites'!A:B,2,FALSE))</f>
        <v>Valauto Roncq</v>
      </c>
      <c r="AS1243" s="367" t="str">
        <f t="shared" si="236"/>
        <v>SKODA</v>
      </c>
      <c r="AT1243" s="366"/>
      <c r="AU1243" s="368" t="str">
        <f>IF(A1243="","",VLOOKUP(L1243,'Base Vendeurs'!A:B,2,FALSE))</f>
        <v>Valauto Roncq Skoda</v>
      </c>
      <c r="AV1243" s="362">
        <f t="shared" si="237"/>
        <v>1053.75</v>
      </c>
      <c r="AW1243" s="364">
        <f t="shared" si="238"/>
        <v>4.3558381872768608E-2</v>
      </c>
      <c r="AX1243" s="368" t="str">
        <f t="shared" si="239"/>
        <v>NON</v>
      </c>
      <c r="AY1243" s="231">
        <f>+MargesVN[[#This Row],[Total COM]]+MargesVN[[#This Row],[EXT GIE]]+MargesVN[[#This Row],[Forfait immat]]</f>
        <v>132.4375</v>
      </c>
    </row>
    <row r="1244" spans="1:51" s="231" customFormat="1" ht="11.25" customHeight="1" x14ac:dyDescent="0.25">
      <c r="A1244" s="354">
        <v>10</v>
      </c>
      <c r="B1244" s="354" t="s">
        <v>163</v>
      </c>
      <c r="C1244" s="354" t="s">
        <v>29</v>
      </c>
      <c r="D1244" s="355">
        <v>46139</v>
      </c>
      <c r="E1244" s="356">
        <v>46140</v>
      </c>
      <c r="F1244" s="357"/>
      <c r="G1244" s="357"/>
      <c r="H1244" s="357"/>
      <c r="I1244" s="357"/>
      <c r="J1244" s="357"/>
      <c r="K1244" s="357">
        <v>0</v>
      </c>
      <c r="L1244" s="354" t="s">
        <v>161</v>
      </c>
      <c r="M1244" s="354">
        <v>521732</v>
      </c>
      <c r="N1244" s="354">
        <v>1732</v>
      </c>
      <c r="O1244" s="354" t="s">
        <v>3084</v>
      </c>
      <c r="P1244" s="358" t="s">
        <v>3085</v>
      </c>
      <c r="Q1244" s="354" t="s">
        <v>79</v>
      </c>
      <c r="R1244" s="359">
        <v>46641.66</v>
      </c>
      <c r="S1244" s="359">
        <v>7258.34</v>
      </c>
      <c r="T1244" s="360">
        <f t="shared" si="228"/>
        <v>53900</v>
      </c>
      <c r="U1244" s="361">
        <v>165</v>
      </c>
      <c r="V1244" s="359">
        <v>1726.99</v>
      </c>
      <c r="W1244" s="362">
        <v>35</v>
      </c>
      <c r="X1244" s="363"/>
      <c r="Y1244" s="362">
        <f t="shared" si="229"/>
        <v>1691.99</v>
      </c>
      <c r="Z1244" s="364">
        <f t="shared" si="230"/>
        <v>3.2040630797773653E-2</v>
      </c>
      <c r="AA1244" s="363">
        <v>-7433.01</v>
      </c>
      <c r="AB1244" s="362">
        <v>0</v>
      </c>
      <c r="AC1244" s="362"/>
      <c r="AD1244" s="362"/>
      <c r="AE1244" s="365">
        <v>0.13</v>
      </c>
      <c r="AF1244" s="365">
        <v>0.13</v>
      </c>
      <c r="AG1244" s="362">
        <f t="shared" si="231"/>
        <v>219.95870000000002</v>
      </c>
      <c r="AH1244" s="362"/>
      <c r="AI1244" s="362">
        <f t="shared" si="232"/>
        <v>219.95870000000002</v>
      </c>
      <c r="AJ1244" s="354" t="s">
        <v>149</v>
      </c>
      <c r="AK1244" s="354"/>
      <c r="AL1244" s="361"/>
      <c r="AM1244" s="366">
        <f t="shared" si="233"/>
        <v>0</v>
      </c>
      <c r="AN1244" s="366">
        <f t="shared" si="234"/>
        <v>1</v>
      </c>
      <c r="AO1244" s="366"/>
      <c r="AP1244" s="366"/>
      <c r="AQ1244" s="366">
        <f t="shared" si="235"/>
        <v>0</v>
      </c>
      <c r="AR1244" s="367" t="str">
        <f>IF(A1244="","",VLOOKUP(A1244,'Base Sites'!A:B,2,FALSE))</f>
        <v>Valauto Roncq</v>
      </c>
      <c r="AS1244" s="367" t="str">
        <f t="shared" si="236"/>
        <v>SKODA</v>
      </c>
      <c r="AT1244" s="366"/>
      <c r="AU1244" s="368" t="str">
        <f>IF(A1244="","",VLOOKUP(L1244,'Base Vendeurs'!A:B,2,FALSE))</f>
        <v>Valauto Roncq Skoda</v>
      </c>
      <c r="AV1244" s="362">
        <f t="shared" si="237"/>
        <v>1726.99</v>
      </c>
      <c r="AW1244" s="364">
        <f t="shared" si="238"/>
        <v>3.2040630797773653E-2</v>
      </c>
      <c r="AX1244" s="368" t="str">
        <f t="shared" si="239"/>
        <v>NON</v>
      </c>
      <c r="AY1244" s="231">
        <f>+MargesVN[[#This Row],[Total COM]]+MargesVN[[#This Row],[EXT GIE]]+MargesVN[[#This Row],[Forfait immat]]</f>
        <v>219.95870000000002</v>
      </c>
    </row>
    <row r="1245" spans="1:51" s="231" customFormat="1" ht="11.25" customHeight="1" x14ac:dyDescent="0.25">
      <c r="A1245" s="239">
        <v>10</v>
      </c>
      <c r="B1245" s="239" t="s">
        <v>163</v>
      </c>
      <c r="C1245" s="239" t="s">
        <v>206</v>
      </c>
      <c r="D1245" s="198">
        <v>46041</v>
      </c>
      <c r="E1245" s="240">
        <v>46044</v>
      </c>
      <c r="F1245" s="199"/>
      <c r="G1245" s="199"/>
      <c r="H1245" s="199"/>
      <c r="I1245" s="199"/>
      <c r="J1245" s="199"/>
      <c r="K1245" s="199">
        <v>0</v>
      </c>
      <c r="L1245" s="239" t="s">
        <v>219</v>
      </c>
      <c r="M1245" s="239">
        <v>521734</v>
      </c>
      <c r="N1245" s="239">
        <v>1734</v>
      </c>
      <c r="O1245" s="239" t="s">
        <v>667</v>
      </c>
      <c r="P1245" s="241" t="s">
        <v>668</v>
      </c>
      <c r="Q1245" s="239" t="s">
        <v>372</v>
      </c>
      <c r="R1245" s="200">
        <v>39621</v>
      </c>
      <c r="S1245" s="200">
        <v>2279.17</v>
      </c>
      <c r="T1245" s="201">
        <f t="shared" si="228"/>
        <v>41900.17</v>
      </c>
      <c r="U1245" s="202">
        <v>96</v>
      </c>
      <c r="V1245" s="200">
        <v>441.01</v>
      </c>
      <c r="W1245" s="242">
        <v>22</v>
      </c>
      <c r="X1245" s="203"/>
      <c r="Y1245" s="242">
        <f t="shared" si="229"/>
        <v>419.01</v>
      </c>
      <c r="Z1245" s="204">
        <f t="shared" si="230"/>
        <v>1.0525255625454503E-2</v>
      </c>
      <c r="AA1245" s="203">
        <v>0</v>
      </c>
      <c r="AB1245" s="242">
        <v>-5340.03</v>
      </c>
      <c r="AC1245" s="242"/>
      <c r="AD1245" s="242"/>
      <c r="AE1245" s="205">
        <v>0.13</v>
      </c>
      <c r="AF1245" s="205">
        <v>0.13</v>
      </c>
      <c r="AG1245" s="242">
        <f t="shared" si="231"/>
        <v>54.471299999999999</v>
      </c>
      <c r="AH1245" s="242"/>
      <c r="AI1245" s="242">
        <f t="shared" si="232"/>
        <v>54.471299999999999</v>
      </c>
      <c r="AJ1245" s="239" t="s">
        <v>164</v>
      </c>
      <c r="AK1245" s="239"/>
      <c r="AL1245" s="202">
        <v>20</v>
      </c>
      <c r="AM1245" s="243">
        <f t="shared" si="233"/>
        <v>1</v>
      </c>
      <c r="AN1245" s="243">
        <f t="shared" si="234"/>
        <v>1</v>
      </c>
      <c r="AO1245" s="243"/>
      <c r="AP1245" s="243"/>
      <c r="AQ1245" s="243">
        <f t="shared" si="235"/>
        <v>1</v>
      </c>
      <c r="AR1245" s="206" t="str">
        <f>IF(A1245="","",VLOOKUP(A1245,'Base Sites'!A:B,2,FALSE))</f>
        <v>Valauto Roncq</v>
      </c>
      <c r="AS1245" s="206" t="str">
        <f t="shared" si="236"/>
        <v>CUPRA</v>
      </c>
      <c r="AT1245" s="243"/>
      <c r="AU1245" s="244" t="str">
        <f>IF(A1245="","",VLOOKUP(L1245,'Base Vendeurs'!A:B,2,FALSE))</f>
        <v>Sociétés NORD</v>
      </c>
      <c r="AV1245" s="242">
        <f t="shared" si="237"/>
        <v>441.01</v>
      </c>
      <c r="AW1245" s="204">
        <f t="shared" si="238"/>
        <v>1.0525255625454503E-2</v>
      </c>
      <c r="AX1245" s="244" t="str">
        <f t="shared" si="239"/>
        <v>NON</v>
      </c>
      <c r="AY1245" s="231">
        <f>+MargesVN[[#This Row],[Total COM]]+MargesVN[[#This Row],[EXT GIE]]+MargesVN[[#This Row],[Forfait immat]]</f>
        <v>74.471299999999999</v>
      </c>
    </row>
    <row r="1246" spans="1:51" s="231" customFormat="1" ht="11.25" customHeight="1" x14ac:dyDescent="0.25">
      <c r="A1246" s="354">
        <v>10</v>
      </c>
      <c r="B1246" s="354" t="s">
        <v>163</v>
      </c>
      <c r="C1246" s="354" t="s">
        <v>206</v>
      </c>
      <c r="D1246" s="355">
        <v>46119</v>
      </c>
      <c r="E1246" s="356">
        <v>46120</v>
      </c>
      <c r="F1246" s="357"/>
      <c r="G1246" s="357"/>
      <c r="H1246" s="357"/>
      <c r="I1246" s="357"/>
      <c r="J1246" s="357"/>
      <c r="K1246" s="357">
        <v>0</v>
      </c>
      <c r="L1246" s="354" t="s">
        <v>161</v>
      </c>
      <c r="M1246" s="354">
        <v>521742</v>
      </c>
      <c r="N1246" s="354">
        <v>1742</v>
      </c>
      <c r="O1246" s="354" t="s">
        <v>3165</v>
      </c>
      <c r="P1246" s="358" t="s">
        <v>3166</v>
      </c>
      <c r="Q1246" s="354" t="s">
        <v>368</v>
      </c>
      <c r="R1246" s="359">
        <v>38987.67</v>
      </c>
      <c r="S1246" s="359">
        <v>1065.83</v>
      </c>
      <c r="T1246" s="360">
        <f t="shared" si="228"/>
        <v>40053.5</v>
      </c>
      <c r="U1246" s="361">
        <v>202</v>
      </c>
      <c r="V1246" s="359">
        <v>1258.7</v>
      </c>
      <c r="W1246" s="362">
        <v>22</v>
      </c>
      <c r="X1246" s="363"/>
      <c r="Y1246" s="362">
        <f t="shared" si="229"/>
        <v>1236.7</v>
      </c>
      <c r="Z1246" s="364">
        <f t="shared" si="230"/>
        <v>3.1425468435966893E-2</v>
      </c>
      <c r="AA1246" s="363">
        <v>-4979.18</v>
      </c>
      <c r="AB1246" s="362">
        <v>0</v>
      </c>
      <c r="AC1246" s="362"/>
      <c r="AD1246" s="362"/>
      <c r="AE1246" s="365">
        <v>0.13</v>
      </c>
      <c r="AF1246" s="365">
        <v>0.13</v>
      </c>
      <c r="AG1246" s="362">
        <f t="shared" si="231"/>
        <v>160.77100000000002</v>
      </c>
      <c r="AH1246" s="362"/>
      <c r="AI1246" s="362">
        <f t="shared" si="232"/>
        <v>160.77100000000002</v>
      </c>
      <c r="AJ1246" s="354" t="s">
        <v>164</v>
      </c>
      <c r="AK1246" s="354"/>
      <c r="AL1246" s="361"/>
      <c r="AM1246" s="366">
        <f t="shared" si="233"/>
        <v>0</v>
      </c>
      <c r="AN1246" s="366">
        <f t="shared" si="234"/>
        <v>1</v>
      </c>
      <c r="AO1246" s="366"/>
      <c r="AP1246" s="366"/>
      <c r="AQ1246" s="366">
        <f t="shared" si="235"/>
        <v>0</v>
      </c>
      <c r="AR1246" s="367" t="str">
        <f>IF(A1246="","",VLOOKUP(A1246,'Base Sites'!A:B,2,FALSE))</f>
        <v>Valauto Roncq</v>
      </c>
      <c r="AS1246" s="367" t="str">
        <f t="shared" si="236"/>
        <v>CUPRA</v>
      </c>
      <c r="AT1246" s="366"/>
      <c r="AU1246" s="368" t="str">
        <f>IF(A1246="","",VLOOKUP(L1246,'Base Vendeurs'!A:B,2,FALSE))</f>
        <v>Valauto Roncq Skoda</v>
      </c>
      <c r="AV1246" s="362">
        <f t="shared" si="237"/>
        <v>1258.7</v>
      </c>
      <c r="AW1246" s="364">
        <f t="shared" si="238"/>
        <v>3.1425468435966893E-2</v>
      </c>
      <c r="AX1246" s="368" t="str">
        <f t="shared" si="239"/>
        <v>NON</v>
      </c>
      <c r="AY1246" s="231">
        <f>+MargesVN[[#This Row],[Total COM]]+MargesVN[[#This Row],[EXT GIE]]+MargesVN[[#This Row],[Forfait immat]]</f>
        <v>160.77100000000002</v>
      </c>
    </row>
    <row r="1247" spans="1:51" s="231" customFormat="1" ht="11.25" customHeight="1" x14ac:dyDescent="0.25">
      <c r="A1247" s="259">
        <v>10</v>
      </c>
      <c r="B1247" s="259" t="s">
        <v>163</v>
      </c>
      <c r="C1247" s="259" t="s">
        <v>206</v>
      </c>
      <c r="D1247" s="150">
        <v>46034</v>
      </c>
      <c r="E1247" s="260">
        <v>46035</v>
      </c>
      <c r="F1247" s="151"/>
      <c r="G1247" s="151"/>
      <c r="H1247" s="151"/>
      <c r="I1247" s="151"/>
      <c r="J1247" s="151"/>
      <c r="K1247" s="151">
        <v>0</v>
      </c>
      <c r="L1247" s="259" t="s">
        <v>109</v>
      </c>
      <c r="M1247" s="259">
        <v>521754</v>
      </c>
      <c r="N1247" s="259">
        <v>1754</v>
      </c>
      <c r="O1247" s="259" t="s">
        <v>654</v>
      </c>
      <c r="P1247" s="261" t="s">
        <v>655</v>
      </c>
      <c r="Q1247" s="259" t="s">
        <v>433</v>
      </c>
      <c r="R1247" s="152">
        <v>30359.67</v>
      </c>
      <c r="S1247" s="152">
        <v>1337.5</v>
      </c>
      <c r="T1247" s="153">
        <f t="shared" si="228"/>
        <v>31697.17</v>
      </c>
      <c r="U1247" s="154">
        <v>116</v>
      </c>
      <c r="V1247" s="152">
        <v>1074.01</v>
      </c>
      <c r="W1247" s="262">
        <v>27</v>
      </c>
      <c r="X1247" s="155"/>
      <c r="Y1247" s="262">
        <f t="shared" si="229"/>
        <v>1047.01</v>
      </c>
      <c r="Z1247" s="156">
        <f t="shared" si="230"/>
        <v>3.3883466568151041E-2</v>
      </c>
      <c r="AA1247" s="155">
        <v>-183.04</v>
      </c>
      <c r="AB1247" s="262">
        <v>-4620.63</v>
      </c>
      <c r="AC1247" s="262"/>
      <c r="AD1247" s="262"/>
      <c r="AE1247" s="157">
        <v>0.13</v>
      </c>
      <c r="AF1247" s="157">
        <v>0</v>
      </c>
      <c r="AG1247" s="262">
        <f t="shared" si="231"/>
        <v>136.1113</v>
      </c>
      <c r="AH1247" s="262"/>
      <c r="AI1247" s="262">
        <f t="shared" si="232"/>
        <v>136.1113</v>
      </c>
      <c r="AJ1247" s="259" t="s">
        <v>149</v>
      </c>
      <c r="AK1247" s="259">
        <v>0</v>
      </c>
      <c r="AL1247" s="154">
        <v>0</v>
      </c>
      <c r="AM1247" s="263">
        <f t="shared" si="233"/>
        <v>0</v>
      </c>
      <c r="AN1247" s="263">
        <f t="shared" si="234"/>
        <v>1</v>
      </c>
      <c r="AO1247" s="263"/>
      <c r="AP1247" s="263"/>
      <c r="AQ1247" s="263">
        <f t="shared" si="235"/>
        <v>0</v>
      </c>
      <c r="AR1247" s="158" t="str">
        <f>IF(A1247="","",VLOOKUP(A1247,'Base Sites'!A:B,2,FALSE))</f>
        <v>Valauto Roncq</v>
      </c>
      <c r="AS1247" s="158" t="str">
        <f t="shared" si="236"/>
        <v>CUPRA</v>
      </c>
      <c r="AT1247" s="263"/>
      <c r="AU1247" s="264" t="str">
        <f>IF(A1247="","",VLOOKUP(L1247,'Base Vendeurs'!A:B,2,FALSE))</f>
        <v>Valauto Roncq SEAT</v>
      </c>
      <c r="AV1247" s="251">
        <f t="shared" si="237"/>
        <v>1074.01</v>
      </c>
      <c r="AW1247" s="156">
        <f t="shared" si="238"/>
        <v>3.3883466568151041E-2</v>
      </c>
      <c r="AX1247" s="237" t="str">
        <f t="shared" si="239"/>
        <v>NON</v>
      </c>
      <c r="AY1247" s="231">
        <f>+MargesVN[[#This Row],[Total COM]]+MargesVN[[#This Row],[EXT GIE]]+MargesVN[[#This Row],[Forfait immat]]</f>
        <v>136.1113</v>
      </c>
    </row>
    <row r="1248" spans="1:51" s="231" customFormat="1" ht="11.25" customHeight="1" x14ac:dyDescent="0.25">
      <c r="A1248" s="286">
        <v>10</v>
      </c>
      <c r="B1248" s="286" t="s">
        <v>163</v>
      </c>
      <c r="C1248" s="286" t="s">
        <v>29</v>
      </c>
      <c r="D1248" s="180">
        <v>46027</v>
      </c>
      <c r="E1248" s="287">
        <v>46027</v>
      </c>
      <c r="F1248" s="181"/>
      <c r="G1248" s="181"/>
      <c r="H1248" s="181"/>
      <c r="I1248" s="181"/>
      <c r="J1248" s="181"/>
      <c r="K1248" s="181">
        <v>0</v>
      </c>
      <c r="L1248" s="286" t="s">
        <v>161</v>
      </c>
      <c r="M1248" s="286">
        <v>521756</v>
      </c>
      <c r="N1248" s="286">
        <v>1756</v>
      </c>
      <c r="O1248" s="286" t="s">
        <v>652</v>
      </c>
      <c r="P1248" s="288" t="s">
        <v>653</v>
      </c>
      <c r="Q1248" s="286" t="s">
        <v>378</v>
      </c>
      <c r="R1248" s="182">
        <v>38000</v>
      </c>
      <c r="S1248" s="182">
        <v>583.33000000000004</v>
      </c>
      <c r="T1248" s="183">
        <f t="shared" si="228"/>
        <v>38583.33</v>
      </c>
      <c r="U1248" s="184">
        <v>151</v>
      </c>
      <c r="V1248" s="182">
        <v>1162.5</v>
      </c>
      <c r="W1248" s="289">
        <v>35</v>
      </c>
      <c r="X1248" s="185"/>
      <c r="Y1248" s="289">
        <f t="shared" si="229"/>
        <v>1127.5</v>
      </c>
      <c r="Z1248" s="186">
        <f t="shared" si="230"/>
        <v>3.0129592235817904E-2</v>
      </c>
      <c r="AA1248" s="185">
        <v>0</v>
      </c>
      <c r="AB1248" s="289">
        <v>-5152.5</v>
      </c>
      <c r="AC1248" s="289"/>
      <c r="AD1248" s="289"/>
      <c r="AE1248" s="187">
        <v>0.13</v>
      </c>
      <c r="AF1248" s="187">
        <v>0.13</v>
      </c>
      <c r="AG1248" s="289">
        <f t="shared" si="231"/>
        <v>146.57500000000002</v>
      </c>
      <c r="AH1248" s="289"/>
      <c r="AI1248" s="289">
        <f t="shared" si="232"/>
        <v>146.57500000000002</v>
      </c>
      <c r="AJ1248" s="286" t="s">
        <v>164</v>
      </c>
      <c r="AK1248" s="286">
        <v>0</v>
      </c>
      <c r="AL1248" s="184" t="s">
        <v>293</v>
      </c>
      <c r="AM1248" s="290">
        <f t="shared" si="233"/>
        <v>1</v>
      </c>
      <c r="AN1248" s="290">
        <f t="shared" si="234"/>
        <v>1</v>
      </c>
      <c r="AO1248" s="290">
        <v>186</v>
      </c>
      <c r="AP1248" s="312">
        <v>46112</v>
      </c>
      <c r="AQ1248" s="290">
        <f t="shared" si="235"/>
        <v>1</v>
      </c>
      <c r="AR1248" s="188" t="str">
        <f>IF(A1248="","",VLOOKUP(A1248,'Base Sites'!A:B,2,FALSE))</f>
        <v>Valauto Roncq</v>
      </c>
      <c r="AS1248" s="188" t="str">
        <f t="shared" si="236"/>
        <v>SKODA</v>
      </c>
      <c r="AT1248" s="290"/>
      <c r="AU1248" s="291" t="str">
        <f>IF(A1248="","",VLOOKUP(L1248,'Base Vendeurs'!A:B,2,FALSE))</f>
        <v>Valauto Roncq Skoda</v>
      </c>
      <c r="AV1248" s="289">
        <f t="shared" si="237"/>
        <v>1348.5</v>
      </c>
      <c r="AW1248" s="186">
        <f t="shared" si="238"/>
        <v>3.4950326993548768E-2</v>
      </c>
      <c r="AX1248" s="237" t="str">
        <f t="shared" si="239"/>
        <v>NON</v>
      </c>
      <c r="AY1248" s="231">
        <f>+MargesVN[[#This Row],[Total COM]]+MargesVN[[#This Row],[EXT GIE]]+MargesVN[[#This Row],[Forfait immat]]</f>
        <v>146.57500000000002</v>
      </c>
    </row>
    <row r="1249" spans="1:51" s="231" customFormat="1" ht="11.25" customHeight="1" x14ac:dyDescent="0.25">
      <c r="A1249" s="431">
        <v>10</v>
      </c>
      <c r="B1249" s="431" t="s">
        <v>163</v>
      </c>
      <c r="C1249" s="431" t="s">
        <v>206</v>
      </c>
      <c r="D1249" s="432">
        <v>46192</v>
      </c>
      <c r="E1249" s="433">
        <v>46192</v>
      </c>
      <c r="F1249" s="434"/>
      <c r="G1249" s="434"/>
      <c r="H1249" s="434"/>
      <c r="I1249" s="434"/>
      <c r="J1249" s="434"/>
      <c r="K1249" s="434"/>
      <c r="L1249" s="431" t="s">
        <v>109</v>
      </c>
      <c r="M1249" s="431">
        <v>521770</v>
      </c>
      <c r="N1249" s="431">
        <v>1770</v>
      </c>
      <c r="O1249" s="431" t="s">
        <v>4702</v>
      </c>
      <c r="P1249" s="435" t="s">
        <v>4703</v>
      </c>
      <c r="Q1249" s="431" t="s">
        <v>372</v>
      </c>
      <c r="R1249" s="436">
        <v>39621</v>
      </c>
      <c r="S1249" s="436">
        <v>0</v>
      </c>
      <c r="T1249" s="437">
        <f t="shared" si="228"/>
        <v>39621</v>
      </c>
      <c r="U1249" s="438">
        <v>38</v>
      </c>
      <c r="V1249" s="436">
        <v>789.42</v>
      </c>
      <c r="W1249" s="439">
        <v>22</v>
      </c>
      <c r="X1249" s="440"/>
      <c r="Y1249" s="439">
        <f t="shared" si="229"/>
        <v>767.42</v>
      </c>
      <c r="Z1249" s="441">
        <f t="shared" si="230"/>
        <v>1.9924282577421064E-2</v>
      </c>
      <c r="AA1249" s="440">
        <v>0</v>
      </c>
      <c r="AB1249" s="439">
        <v>0</v>
      </c>
      <c r="AC1249" s="439"/>
      <c r="AD1249" s="439"/>
      <c r="AE1249" s="442">
        <v>0.1</v>
      </c>
      <c r="AF1249" s="442">
        <v>0.1</v>
      </c>
      <c r="AG1249" s="439">
        <f t="shared" si="231"/>
        <v>76.742000000000004</v>
      </c>
      <c r="AH1249" s="439"/>
      <c r="AI1249" s="439">
        <f t="shared" si="232"/>
        <v>76.742000000000004</v>
      </c>
      <c r="AJ1249" s="431" t="s">
        <v>164</v>
      </c>
      <c r="AK1249" s="431"/>
      <c r="AL1249" s="438"/>
      <c r="AM1249" s="443">
        <f t="shared" si="233"/>
        <v>0</v>
      </c>
      <c r="AN1249" s="443">
        <f t="shared" si="234"/>
        <v>1</v>
      </c>
      <c r="AO1249" s="443"/>
      <c r="AP1249" s="443"/>
      <c r="AQ1249" s="443">
        <f t="shared" si="235"/>
        <v>0</v>
      </c>
      <c r="AR1249" s="444" t="str">
        <f>IF(A1249="","",VLOOKUP(A1249,'Base Sites'!A:B,2,FALSE))</f>
        <v>Valauto Roncq</v>
      </c>
      <c r="AS1249" s="444" t="str">
        <f t="shared" si="236"/>
        <v>CUPRA</v>
      </c>
      <c r="AT1249" s="443"/>
      <c r="AU1249" s="445" t="str">
        <f>IF(A1249="","",VLOOKUP(L1249,'Base Vendeurs'!A:B,2,FALSE))</f>
        <v>Valauto Roncq SEAT</v>
      </c>
      <c r="AV1249" s="439">
        <f t="shared" si="237"/>
        <v>789.42</v>
      </c>
      <c r="AW1249" s="441">
        <f t="shared" si="238"/>
        <v>1.9924282577421064E-2</v>
      </c>
      <c r="AX1249" s="445" t="str">
        <f t="shared" si="239"/>
        <v>NON</v>
      </c>
      <c r="AY1249" s="231">
        <f>+MargesVN[[#This Row],[Total COM]]+MargesVN[[#This Row],[EXT GIE]]+MargesVN[[#This Row],[Forfait immat]]</f>
        <v>76.742000000000004</v>
      </c>
    </row>
    <row r="1250" spans="1:51" s="231" customFormat="1" ht="11.25" customHeight="1" x14ac:dyDescent="0.25">
      <c r="A1250" s="319">
        <v>10</v>
      </c>
      <c r="B1250" s="319" t="s">
        <v>163</v>
      </c>
      <c r="C1250" s="319" t="s">
        <v>27</v>
      </c>
      <c r="D1250" s="320">
        <v>46108</v>
      </c>
      <c r="E1250" s="321">
        <v>46112</v>
      </c>
      <c r="F1250" s="322"/>
      <c r="G1250" s="322"/>
      <c r="H1250" s="322"/>
      <c r="I1250" s="322"/>
      <c r="J1250" s="322"/>
      <c r="K1250" s="322">
        <v>0</v>
      </c>
      <c r="L1250" s="319" t="s">
        <v>109</v>
      </c>
      <c r="M1250" s="319">
        <v>521771</v>
      </c>
      <c r="N1250" s="319">
        <v>1771</v>
      </c>
      <c r="O1250" s="319" t="s">
        <v>2311</v>
      </c>
      <c r="P1250" s="323" t="s">
        <v>2312</v>
      </c>
      <c r="Q1250" s="319" t="s">
        <v>40</v>
      </c>
      <c r="R1250" s="324">
        <v>17613.330000000002</v>
      </c>
      <c r="S1250" s="324">
        <v>1463.33</v>
      </c>
      <c r="T1250" s="325">
        <f t="shared" si="228"/>
        <v>19076.660000000003</v>
      </c>
      <c r="U1250" s="326">
        <v>22</v>
      </c>
      <c r="V1250" s="324">
        <v>561.25</v>
      </c>
      <c r="W1250" s="327">
        <v>36</v>
      </c>
      <c r="X1250" s="328"/>
      <c r="Y1250" s="327">
        <f t="shared" si="229"/>
        <v>525.25</v>
      </c>
      <c r="Z1250" s="329">
        <f t="shared" si="230"/>
        <v>2.9420768625115713E-2</v>
      </c>
      <c r="AA1250" s="328">
        <v>0</v>
      </c>
      <c r="AB1250" s="327">
        <v>-2725</v>
      </c>
      <c r="AC1250" s="327"/>
      <c r="AD1250" s="327"/>
      <c r="AE1250" s="330">
        <v>7.0000000000000007E-2</v>
      </c>
      <c r="AF1250" s="330">
        <v>7.0000000000000007E-2</v>
      </c>
      <c r="AG1250" s="327">
        <f t="shared" si="231"/>
        <v>36.767500000000005</v>
      </c>
      <c r="AH1250" s="327"/>
      <c r="AI1250" s="327">
        <f t="shared" si="232"/>
        <v>36.767500000000005</v>
      </c>
      <c r="AJ1250" s="319" t="s">
        <v>164</v>
      </c>
      <c r="AK1250" s="319"/>
      <c r="AL1250" s="326"/>
      <c r="AM1250" s="331">
        <f t="shared" si="233"/>
        <v>0</v>
      </c>
      <c r="AN1250" s="331">
        <f t="shared" si="234"/>
        <v>1</v>
      </c>
      <c r="AO1250" s="331"/>
      <c r="AP1250" s="331"/>
      <c r="AQ1250" s="331">
        <f t="shared" si="235"/>
        <v>0</v>
      </c>
      <c r="AR1250" s="332" t="str">
        <f>IF(A1250="","",VLOOKUP(A1250,'Base Sites'!A:B,2,FALSE))</f>
        <v>Valauto Roncq</v>
      </c>
      <c r="AS1250" s="332" t="str">
        <f t="shared" si="236"/>
        <v>SEAT</v>
      </c>
      <c r="AT1250" s="331"/>
      <c r="AU1250" s="333" t="str">
        <f>IF(A1250="","",VLOOKUP(L1250,'Base Vendeurs'!A:B,2,FALSE))</f>
        <v>Valauto Roncq SEAT</v>
      </c>
      <c r="AV1250" s="327">
        <f t="shared" si="237"/>
        <v>561.25</v>
      </c>
      <c r="AW1250" s="329">
        <f t="shared" si="238"/>
        <v>2.9420768625115713E-2</v>
      </c>
      <c r="AX1250" s="333" t="str">
        <f t="shared" si="239"/>
        <v>NON</v>
      </c>
      <c r="AY1250" s="231">
        <f>+MargesVN[[#This Row],[Total COM]]+MargesVN[[#This Row],[EXT GIE]]+MargesVN[[#This Row],[Forfait immat]]</f>
        <v>36.767500000000005</v>
      </c>
    </row>
    <row r="1251" spans="1:51" s="231" customFormat="1" ht="11.25" customHeight="1" x14ac:dyDescent="0.25">
      <c r="A1251" s="319">
        <v>10</v>
      </c>
      <c r="B1251" s="319" t="s">
        <v>163</v>
      </c>
      <c r="C1251" s="319" t="s">
        <v>27</v>
      </c>
      <c r="D1251" s="320">
        <v>46111</v>
      </c>
      <c r="E1251" s="321">
        <v>46112</v>
      </c>
      <c r="F1251" s="322"/>
      <c r="G1251" s="322"/>
      <c r="H1251" s="322"/>
      <c r="I1251" s="322"/>
      <c r="J1251" s="322"/>
      <c r="K1251" s="322">
        <v>0</v>
      </c>
      <c r="L1251" s="319" t="s">
        <v>109</v>
      </c>
      <c r="M1251" s="319">
        <v>521773</v>
      </c>
      <c r="N1251" s="319">
        <v>1773</v>
      </c>
      <c r="O1251" s="319" t="s">
        <v>2313</v>
      </c>
      <c r="P1251" s="323" t="s">
        <v>2314</v>
      </c>
      <c r="Q1251" s="319" t="s">
        <v>40</v>
      </c>
      <c r="R1251" s="324">
        <v>17613.330000000002</v>
      </c>
      <c r="S1251" s="324">
        <v>1463.33</v>
      </c>
      <c r="T1251" s="325">
        <f t="shared" si="228"/>
        <v>19076.660000000003</v>
      </c>
      <c r="U1251" s="326">
        <v>147</v>
      </c>
      <c r="V1251" s="324">
        <v>718.21</v>
      </c>
      <c r="W1251" s="327">
        <v>36</v>
      </c>
      <c r="X1251" s="328"/>
      <c r="Y1251" s="327">
        <f t="shared" si="229"/>
        <v>682.21</v>
      </c>
      <c r="Z1251" s="329">
        <f t="shared" si="230"/>
        <v>3.7648624025379697E-2</v>
      </c>
      <c r="AA1251" s="328">
        <v>0</v>
      </c>
      <c r="AB1251" s="327">
        <v>-3345.73</v>
      </c>
      <c r="AC1251" s="327"/>
      <c r="AD1251" s="327"/>
      <c r="AE1251" s="330">
        <v>0.13</v>
      </c>
      <c r="AF1251" s="330">
        <v>0.13</v>
      </c>
      <c r="AG1251" s="327">
        <f t="shared" si="231"/>
        <v>88.687300000000008</v>
      </c>
      <c r="AH1251" s="327"/>
      <c r="AI1251" s="327">
        <f t="shared" si="232"/>
        <v>88.687300000000008</v>
      </c>
      <c r="AJ1251" s="319" t="s">
        <v>164</v>
      </c>
      <c r="AK1251" s="319"/>
      <c r="AL1251" s="326"/>
      <c r="AM1251" s="331">
        <f t="shared" si="233"/>
        <v>0</v>
      </c>
      <c r="AN1251" s="331">
        <f t="shared" si="234"/>
        <v>1</v>
      </c>
      <c r="AO1251" s="331"/>
      <c r="AP1251" s="331"/>
      <c r="AQ1251" s="331">
        <f t="shared" si="235"/>
        <v>0</v>
      </c>
      <c r="AR1251" s="332" t="str">
        <f>IF(A1251="","",VLOOKUP(A1251,'Base Sites'!A:B,2,FALSE))</f>
        <v>Valauto Roncq</v>
      </c>
      <c r="AS1251" s="332" t="str">
        <f t="shared" si="236"/>
        <v>SEAT</v>
      </c>
      <c r="AT1251" s="331"/>
      <c r="AU1251" s="333" t="str">
        <f>IF(A1251="","",VLOOKUP(L1251,'Base Vendeurs'!A:B,2,FALSE))</f>
        <v>Valauto Roncq SEAT</v>
      </c>
      <c r="AV1251" s="327">
        <f t="shared" si="237"/>
        <v>718.21</v>
      </c>
      <c r="AW1251" s="329">
        <f t="shared" si="238"/>
        <v>3.7648624025379697E-2</v>
      </c>
      <c r="AX1251" s="333" t="str">
        <f t="shared" si="239"/>
        <v>NON</v>
      </c>
      <c r="AY1251" s="231">
        <f>+MargesVN[[#This Row],[Total COM]]+MargesVN[[#This Row],[EXT GIE]]+MargesVN[[#This Row],[Forfait immat]]</f>
        <v>88.687300000000008</v>
      </c>
    </row>
    <row r="1252" spans="1:51" s="231" customFormat="1" ht="11.25" customHeight="1" x14ac:dyDescent="0.25">
      <c r="A1252" s="45">
        <v>10</v>
      </c>
      <c r="B1252" s="45" t="s">
        <v>163</v>
      </c>
      <c r="C1252" s="45" t="s">
        <v>206</v>
      </c>
      <c r="D1252" s="44">
        <v>46072</v>
      </c>
      <c r="E1252" s="65">
        <v>46076</v>
      </c>
      <c r="F1252" s="35"/>
      <c r="G1252" s="35"/>
      <c r="H1252" s="35"/>
      <c r="I1252" s="35"/>
      <c r="J1252" s="35"/>
      <c r="K1252" s="35">
        <v>0</v>
      </c>
      <c r="L1252" s="45" t="s">
        <v>219</v>
      </c>
      <c r="M1252" s="45">
        <v>521782</v>
      </c>
      <c r="N1252" s="45">
        <v>1782</v>
      </c>
      <c r="O1252" s="45" t="s">
        <v>1720</v>
      </c>
      <c r="P1252" s="66" t="s">
        <v>1721</v>
      </c>
      <c r="Q1252" s="45" t="s">
        <v>207</v>
      </c>
      <c r="R1252" s="47">
        <v>43075.17</v>
      </c>
      <c r="S1252" s="47">
        <v>666.67</v>
      </c>
      <c r="T1252" s="48">
        <f t="shared" si="228"/>
        <v>43741.84</v>
      </c>
      <c r="U1252" s="49">
        <v>69</v>
      </c>
      <c r="V1252" s="47">
        <v>1334.27</v>
      </c>
      <c r="W1252" s="46">
        <v>22</v>
      </c>
      <c r="X1252" s="50"/>
      <c r="Y1252" s="46">
        <f t="shared" si="229"/>
        <v>1312.27</v>
      </c>
      <c r="Z1252" s="51">
        <f t="shared" si="230"/>
        <v>3.0503289299215582E-2</v>
      </c>
      <c r="AA1252" s="50">
        <v>0</v>
      </c>
      <c r="AB1252" s="46">
        <v>0</v>
      </c>
      <c r="AC1252" s="46"/>
      <c r="AD1252" s="46"/>
      <c r="AE1252" s="52">
        <v>0.1</v>
      </c>
      <c r="AF1252" s="52">
        <v>0.1</v>
      </c>
      <c r="AG1252" s="46">
        <f t="shared" si="231"/>
        <v>131.227</v>
      </c>
      <c r="AH1252" s="46"/>
      <c r="AI1252" s="46">
        <f t="shared" si="232"/>
        <v>131.227</v>
      </c>
      <c r="AJ1252" s="45" t="s">
        <v>164</v>
      </c>
      <c r="AK1252" s="45">
        <v>0</v>
      </c>
      <c r="AL1252" s="49">
        <v>20</v>
      </c>
      <c r="AM1252" s="238">
        <f t="shared" si="233"/>
        <v>1</v>
      </c>
      <c r="AN1252" s="238">
        <f t="shared" si="234"/>
        <v>1</v>
      </c>
      <c r="AO1252" s="238"/>
      <c r="AP1252" s="238"/>
      <c r="AQ1252" s="238">
        <f t="shared" si="235"/>
        <v>1</v>
      </c>
      <c r="AR1252" s="96" t="str">
        <f>IF(A1252="","",VLOOKUP(A1252,'Base Sites'!A:B,2,FALSE))</f>
        <v>Valauto Roncq</v>
      </c>
      <c r="AS1252" s="96" t="str">
        <f t="shared" si="236"/>
        <v>CUPRA</v>
      </c>
      <c r="AT1252" s="238"/>
      <c r="AU1252" s="231" t="str">
        <f>IF(A1252="","",VLOOKUP(L1252,'Base Vendeurs'!A:B,2,FALSE))</f>
        <v>Sociétés NORD</v>
      </c>
      <c r="AV1252" s="46">
        <f t="shared" si="237"/>
        <v>1334.27</v>
      </c>
      <c r="AW1252" s="51">
        <f t="shared" si="238"/>
        <v>3.0503289299215582E-2</v>
      </c>
      <c r="AX1252" s="231" t="str">
        <f t="shared" si="239"/>
        <v>NON</v>
      </c>
      <c r="AY1252" s="231">
        <f>+MargesVN[[#This Row],[Total COM]]+MargesVN[[#This Row],[EXT GIE]]+MargesVN[[#This Row],[Forfait immat]]</f>
        <v>151.227</v>
      </c>
    </row>
    <row r="1253" spans="1:51" s="231" customFormat="1" ht="11.25" customHeight="1" x14ac:dyDescent="0.25">
      <c r="A1253" s="45">
        <v>10</v>
      </c>
      <c r="B1253" s="45" t="s">
        <v>163</v>
      </c>
      <c r="C1253" s="45" t="s">
        <v>206</v>
      </c>
      <c r="D1253" s="44">
        <v>46065</v>
      </c>
      <c r="E1253" s="65">
        <v>46066</v>
      </c>
      <c r="F1253" s="35"/>
      <c r="G1253" s="35"/>
      <c r="H1253" s="35"/>
      <c r="I1253" s="35" t="s">
        <v>165</v>
      </c>
      <c r="J1253" s="35" t="s">
        <v>165</v>
      </c>
      <c r="K1253" s="35">
        <v>45985.79</v>
      </c>
      <c r="L1253" s="45" t="s">
        <v>455</v>
      </c>
      <c r="M1253" s="45">
        <v>521787</v>
      </c>
      <c r="N1253" s="45">
        <v>1787</v>
      </c>
      <c r="O1253" s="45" t="s">
        <v>1577</v>
      </c>
      <c r="P1253" s="66" t="s">
        <v>1578</v>
      </c>
      <c r="Q1253" s="45" t="s">
        <v>207</v>
      </c>
      <c r="R1253" s="47">
        <v>43075.17</v>
      </c>
      <c r="S1253" s="47">
        <v>2664.17</v>
      </c>
      <c r="T1253" s="48">
        <f t="shared" si="228"/>
        <v>45739.34</v>
      </c>
      <c r="U1253" s="49">
        <v>120</v>
      </c>
      <c r="V1253" s="47">
        <v>2340.3000000000002</v>
      </c>
      <c r="W1253" s="46">
        <v>22</v>
      </c>
      <c r="X1253" s="50"/>
      <c r="Y1253" s="46">
        <f t="shared" si="229"/>
        <v>2318.3000000000002</v>
      </c>
      <c r="Z1253" s="51">
        <f t="shared" si="230"/>
        <v>5.1166020322986741E-2</v>
      </c>
      <c r="AA1253" s="50">
        <v>0</v>
      </c>
      <c r="AB1253" s="46">
        <v>-6403.5</v>
      </c>
      <c r="AC1253" s="46"/>
      <c r="AD1253" s="46" t="s">
        <v>2029</v>
      </c>
      <c r="AE1253" s="52">
        <v>0.13</v>
      </c>
      <c r="AF1253" s="52">
        <v>0.13</v>
      </c>
      <c r="AG1253" s="46">
        <f t="shared" si="231"/>
        <v>301.37900000000002</v>
      </c>
      <c r="AH1253" s="46"/>
      <c r="AI1253" s="46">
        <f t="shared" si="232"/>
        <v>301.37900000000002</v>
      </c>
      <c r="AJ1253" s="45" t="s">
        <v>164</v>
      </c>
      <c r="AK1253" s="45"/>
      <c r="AL1253" s="49">
        <v>20</v>
      </c>
      <c r="AM1253" s="238">
        <f t="shared" si="233"/>
        <v>1</v>
      </c>
      <c r="AN1253" s="238">
        <f t="shared" si="234"/>
        <v>1</v>
      </c>
      <c r="AO1253" s="238"/>
      <c r="AP1253" s="238"/>
      <c r="AQ1253" s="238">
        <f t="shared" si="235"/>
        <v>1</v>
      </c>
      <c r="AR1253" s="96" t="str">
        <f>IF(A1253="","",VLOOKUP(A1253,'Base Sites'!A:B,2,FALSE))</f>
        <v>Valauto Roncq</v>
      </c>
      <c r="AS1253" s="96" t="str">
        <f t="shared" si="236"/>
        <v>CUPRA</v>
      </c>
      <c r="AT1253" s="238"/>
      <c r="AU1253" s="231" t="str">
        <f>IF(A1253="","",VLOOKUP(L1253,'Base Vendeurs'!A:B,2,FALSE))</f>
        <v>Sociétés EST</v>
      </c>
      <c r="AV1253" s="46">
        <f t="shared" si="237"/>
        <v>2340.3000000000002</v>
      </c>
      <c r="AW1253" s="51">
        <f t="shared" si="238"/>
        <v>5.1166020322986741E-2</v>
      </c>
      <c r="AX1253" s="231" t="str">
        <f t="shared" si="239"/>
        <v>NON</v>
      </c>
      <c r="AY1253" s="231">
        <f>+MargesVN[[#This Row],[Total COM]]+MargesVN[[#This Row],[EXT GIE]]+MargesVN[[#This Row],[Forfait immat]]</f>
        <v>321.37900000000002</v>
      </c>
    </row>
    <row r="1254" spans="1:51" s="231" customFormat="1" ht="11.25" customHeight="1" x14ac:dyDescent="0.25">
      <c r="A1254" s="45">
        <v>10</v>
      </c>
      <c r="B1254" s="45" t="s">
        <v>183</v>
      </c>
      <c r="C1254" s="45" t="s">
        <v>27</v>
      </c>
      <c r="D1254" s="44">
        <v>46036</v>
      </c>
      <c r="E1254" s="65">
        <v>46038</v>
      </c>
      <c r="F1254" s="35"/>
      <c r="G1254" s="35"/>
      <c r="H1254" s="35"/>
      <c r="I1254" s="35" t="s">
        <v>165</v>
      </c>
      <c r="J1254" s="35"/>
      <c r="K1254" s="35">
        <v>100</v>
      </c>
      <c r="L1254" s="45" t="s">
        <v>109</v>
      </c>
      <c r="M1254" s="45">
        <v>521788</v>
      </c>
      <c r="N1254" s="45">
        <v>1788</v>
      </c>
      <c r="O1254" s="45" t="s">
        <v>665</v>
      </c>
      <c r="P1254" s="66" t="s">
        <v>666</v>
      </c>
      <c r="Q1254" s="45" t="s">
        <v>40</v>
      </c>
      <c r="R1254" s="47">
        <v>16791.669999999998</v>
      </c>
      <c r="S1254" s="47">
        <v>200</v>
      </c>
      <c r="T1254" s="48">
        <f t="shared" si="228"/>
        <v>16991.669999999998</v>
      </c>
      <c r="U1254" s="49">
        <v>9</v>
      </c>
      <c r="V1254" s="47">
        <v>373.59000000000009</v>
      </c>
      <c r="W1254" s="46">
        <v>36</v>
      </c>
      <c r="X1254" s="50"/>
      <c r="Y1254" s="46">
        <f t="shared" si="229"/>
        <v>337.59000000000009</v>
      </c>
      <c r="Z1254" s="51">
        <f t="shared" si="230"/>
        <v>2.1986655814290185E-2</v>
      </c>
      <c r="AA1254" s="50">
        <v>-2775</v>
      </c>
      <c r="AB1254" s="46">
        <v>-106.17</v>
      </c>
      <c r="AC1254" s="46"/>
      <c r="AD1254" s="46" t="s">
        <v>2064</v>
      </c>
      <c r="AE1254" s="52">
        <v>7.0000000000000007E-2</v>
      </c>
      <c r="AF1254" s="52">
        <v>7.0000000000000007E-2</v>
      </c>
      <c r="AG1254" s="46">
        <f t="shared" si="231"/>
        <v>23.63130000000001</v>
      </c>
      <c r="AH1254" s="46"/>
      <c r="AI1254" s="46">
        <f t="shared" si="232"/>
        <v>23.63130000000001</v>
      </c>
      <c r="AJ1254" s="45" t="s">
        <v>164</v>
      </c>
      <c r="AK1254" s="45"/>
      <c r="AL1254" s="49"/>
      <c r="AM1254" s="238">
        <f t="shared" si="233"/>
        <v>0</v>
      </c>
      <c r="AN1254" s="238">
        <f t="shared" si="234"/>
        <v>1</v>
      </c>
      <c r="AO1254" s="238"/>
      <c r="AP1254" s="238"/>
      <c r="AQ1254" s="238">
        <f t="shared" si="235"/>
        <v>0</v>
      </c>
      <c r="AR1254" s="96" t="str">
        <f>IF(A1254="","",VLOOKUP(A1254,'Base Sites'!A:B,2,FALSE))</f>
        <v>Valauto Roncq</v>
      </c>
      <c r="AS1254" s="96" t="str">
        <f t="shared" si="236"/>
        <v>SEAT</v>
      </c>
      <c r="AT1254" s="238"/>
      <c r="AU1254" s="231" t="str">
        <f>IF(A1254="","",VLOOKUP(L1254,'Base Vendeurs'!A:B,2,FALSE))</f>
        <v>Valauto Roncq SEAT</v>
      </c>
      <c r="AV1254" s="46">
        <f t="shared" si="237"/>
        <v>373.59000000000009</v>
      </c>
      <c r="AW1254" s="51">
        <f t="shared" si="238"/>
        <v>2.1986655814290185E-2</v>
      </c>
      <c r="AX1254" s="231" t="str">
        <f t="shared" si="239"/>
        <v>NON</v>
      </c>
      <c r="AY1254" s="231">
        <f>+MargesVN[[#This Row],[Total COM]]+MargesVN[[#This Row],[EXT GIE]]+MargesVN[[#This Row],[Forfait immat]]</f>
        <v>23.63130000000001</v>
      </c>
    </row>
    <row r="1255" spans="1:51" s="231" customFormat="1" ht="11.25" customHeight="1" x14ac:dyDescent="0.25">
      <c r="A1255" s="401">
        <v>10</v>
      </c>
      <c r="B1255" s="401" t="s">
        <v>163</v>
      </c>
      <c r="C1255" s="401" t="s">
        <v>206</v>
      </c>
      <c r="D1255" s="402">
        <v>46153</v>
      </c>
      <c r="E1255" s="403">
        <v>46153</v>
      </c>
      <c r="F1255" s="404"/>
      <c r="G1255" s="404"/>
      <c r="H1255" s="404"/>
      <c r="I1255" s="404"/>
      <c r="J1255" s="404"/>
      <c r="K1255" s="404">
        <v>0</v>
      </c>
      <c r="L1255" s="401" t="s">
        <v>161</v>
      </c>
      <c r="M1255" s="401">
        <v>521790</v>
      </c>
      <c r="N1255" s="401">
        <v>1790</v>
      </c>
      <c r="O1255" s="401" t="s">
        <v>3906</v>
      </c>
      <c r="P1255" s="405" t="s">
        <v>3907</v>
      </c>
      <c r="Q1255" s="401" t="s">
        <v>207</v>
      </c>
      <c r="R1255" s="406">
        <v>48254.33</v>
      </c>
      <c r="S1255" s="406">
        <v>8566.67</v>
      </c>
      <c r="T1255" s="407">
        <f t="shared" si="228"/>
        <v>56821</v>
      </c>
      <c r="U1255" s="408">
        <v>67</v>
      </c>
      <c r="V1255" s="406">
        <v>1182.75</v>
      </c>
      <c r="W1255" s="409">
        <v>22</v>
      </c>
      <c r="X1255" s="410"/>
      <c r="Y1255" s="409">
        <f t="shared" si="229"/>
        <v>1160.75</v>
      </c>
      <c r="Z1255" s="411">
        <f t="shared" si="230"/>
        <v>2.0815367557769134E-2</v>
      </c>
      <c r="AA1255" s="410">
        <v>0</v>
      </c>
      <c r="AB1255" s="409"/>
      <c r="AC1255" s="409"/>
      <c r="AD1255" s="409"/>
      <c r="AE1255" s="412">
        <v>0.1</v>
      </c>
      <c r="AF1255" s="412">
        <v>0.1</v>
      </c>
      <c r="AG1255" s="409">
        <f t="shared" si="231"/>
        <v>116.075</v>
      </c>
      <c r="AH1255" s="409"/>
      <c r="AI1255" s="409">
        <f t="shared" si="232"/>
        <v>116.075</v>
      </c>
      <c r="AJ1255" s="401" t="s">
        <v>164</v>
      </c>
      <c r="AK1255" s="401"/>
      <c r="AL1255" s="408"/>
      <c r="AM1255" s="413">
        <f t="shared" si="233"/>
        <v>0</v>
      </c>
      <c r="AN1255" s="413">
        <f t="shared" si="234"/>
        <v>1</v>
      </c>
      <c r="AO1255" s="413"/>
      <c r="AP1255" s="413"/>
      <c r="AQ1255" s="413">
        <f t="shared" si="235"/>
        <v>0</v>
      </c>
      <c r="AR1255" s="414" t="str">
        <f>IF(A1255="","",VLOOKUP(A1255,'Base Sites'!A:B,2,FALSE))</f>
        <v>Valauto Roncq</v>
      </c>
      <c r="AS1255" s="414" t="str">
        <f t="shared" si="236"/>
        <v>CUPRA</v>
      </c>
      <c r="AT1255" s="413"/>
      <c r="AU1255" s="415" t="str">
        <f>IF(A1255="","",VLOOKUP(L1255,'Base Vendeurs'!A:B,2,FALSE))</f>
        <v>Valauto Roncq Skoda</v>
      </c>
      <c r="AV1255" s="409">
        <f t="shared" si="237"/>
        <v>1182.75</v>
      </c>
      <c r="AW1255" s="411">
        <f t="shared" si="238"/>
        <v>2.0815367557769134E-2</v>
      </c>
      <c r="AX1255" s="415" t="str">
        <f t="shared" si="239"/>
        <v>NON</v>
      </c>
      <c r="AY1255" s="231">
        <f>+MargesVN[[#This Row],[Total COM]]+MargesVN[[#This Row],[EXT GIE]]+MargesVN[[#This Row],[Forfait immat]]</f>
        <v>116.075</v>
      </c>
    </row>
    <row r="1256" spans="1:51" s="231" customFormat="1" ht="11.25" customHeight="1" x14ac:dyDescent="0.25">
      <c r="A1256" s="431">
        <v>10</v>
      </c>
      <c r="B1256" s="431" t="s">
        <v>163</v>
      </c>
      <c r="C1256" s="431" t="s">
        <v>206</v>
      </c>
      <c r="D1256" s="432">
        <v>46177</v>
      </c>
      <c r="E1256" s="433">
        <v>46178</v>
      </c>
      <c r="F1256" s="434"/>
      <c r="G1256" s="434"/>
      <c r="H1256" s="434"/>
      <c r="I1256" s="434"/>
      <c r="J1256" s="434"/>
      <c r="K1256" s="434">
        <v>0</v>
      </c>
      <c r="L1256" s="431" t="s">
        <v>161</v>
      </c>
      <c r="M1256" s="431">
        <v>521792</v>
      </c>
      <c r="N1256" s="431">
        <v>1792</v>
      </c>
      <c r="O1256" s="431" t="s">
        <v>4706</v>
      </c>
      <c r="P1256" s="435" t="s">
        <v>4707</v>
      </c>
      <c r="Q1256" s="431" t="s">
        <v>372</v>
      </c>
      <c r="R1256" s="436">
        <v>42937.67</v>
      </c>
      <c r="S1256" s="436">
        <v>1129.17</v>
      </c>
      <c r="T1256" s="437">
        <f t="shared" si="228"/>
        <v>44066.84</v>
      </c>
      <c r="U1256" s="438">
        <v>9</v>
      </c>
      <c r="V1256" s="436">
        <v>2229.52</v>
      </c>
      <c r="W1256" s="439">
        <v>22</v>
      </c>
      <c r="X1256" s="440"/>
      <c r="Y1256" s="439">
        <f t="shared" si="229"/>
        <v>2207.52</v>
      </c>
      <c r="Z1256" s="441">
        <f t="shared" si="230"/>
        <v>5.0594052126270009E-2</v>
      </c>
      <c r="AA1256" s="440">
        <v>0</v>
      </c>
      <c r="AB1256" s="439">
        <v>-5750</v>
      </c>
      <c r="AC1256" s="439"/>
      <c r="AD1256" s="439"/>
      <c r="AE1256" s="442">
        <v>0.1</v>
      </c>
      <c r="AF1256" s="442">
        <v>0.1</v>
      </c>
      <c r="AG1256" s="439">
        <f t="shared" si="231"/>
        <v>220.75200000000001</v>
      </c>
      <c r="AH1256" s="439"/>
      <c r="AI1256" s="439">
        <f t="shared" si="232"/>
        <v>220.75200000000001</v>
      </c>
      <c r="AJ1256" s="431" t="s">
        <v>164</v>
      </c>
      <c r="AK1256" s="431"/>
      <c r="AL1256" s="438"/>
      <c r="AM1256" s="443">
        <f t="shared" si="233"/>
        <v>0</v>
      </c>
      <c r="AN1256" s="443">
        <f t="shared" si="234"/>
        <v>1</v>
      </c>
      <c r="AO1256" s="443"/>
      <c r="AP1256" s="443"/>
      <c r="AQ1256" s="443">
        <f t="shared" si="235"/>
        <v>0</v>
      </c>
      <c r="AR1256" s="444" t="str">
        <f>IF(A1256="","",VLOOKUP(A1256,'Base Sites'!A:B,2,FALSE))</f>
        <v>Valauto Roncq</v>
      </c>
      <c r="AS1256" s="444" t="str">
        <f t="shared" si="236"/>
        <v>CUPRA</v>
      </c>
      <c r="AT1256" s="443"/>
      <c r="AU1256" s="445" t="str">
        <f>IF(A1256="","",VLOOKUP(L1256,'Base Vendeurs'!A:B,2,FALSE))</f>
        <v>Valauto Roncq Skoda</v>
      </c>
      <c r="AV1256" s="439">
        <f t="shared" si="237"/>
        <v>2229.52</v>
      </c>
      <c r="AW1256" s="441">
        <f t="shared" si="238"/>
        <v>5.0594052126270009E-2</v>
      </c>
      <c r="AX1256" s="445" t="str">
        <f t="shared" si="239"/>
        <v>NON</v>
      </c>
      <c r="AY1256" s="231">
        <f>+MargesVN[[#This Row],[Total COM]]+MargesVN[[#This Row],[EXT GIE]]+MargesVN[[#This Row],[Forfait immat]]</f>
        <v>220.75200000000001</v>
      </c>
    </row>
    <row r="1257" spans="1:51" s="231" customFormat="1" ht="11.25" customHeight="1" x14ac:dyDescent="0.25">
      <c r="A1257" s="45">
        <v>10</v>
      </c>
      <c r="B1257" s="45" t="s">
        <v>163</v>
      </c>
      <c r="C1257" s="45" t="s">
        <v>27</v>
      </c>
      <c r="D1257" s="44">
        <v>46080</v>
      </c>
      <c r="E1257" s="65">
        <v>46080</v>
      </c>
      <c r="F1257" s="35"/>
      <c r="G1257" s="35"/>
      <c r="H1257" s="35"/>
      <c r="I1257" s="35"/>
      <c r="J1257" s="35"/>
      <c r="K1257" s="35">
        <v>0</v>
      </c>
      <c r="L1257" s="45" t="s">
        <v>109</v>
      </c>
      <c r="M1257" s="45">
        <v>521793</v>
      </c>
      <c r="N1257" s="45">
        <v>1793</v>
      </c>
      <c r="O1257" s="45" t="s">
        <v>1971</v>
      </c>
      <c r="P1257" s="66" t="s">
        <v>1972</v>
      </c>
      <c r="Q1257" s="45" t="s">
        <v>83</v>
      </c>
      <c r="R1257" s="47">
        <v>22955</v>
      </c>
      <c r="S1257" s="47">
        <v>623.34</v>
      </c>
      <c r="T1257" s="48">
        <f t="shared" si="228"/>
        <v>23578.34</v>
      </c>
      <c r="U1257" s="49">
        <v>22</v>
      </c>
      <c r="V1257" s="47">
        <v>1066.73</v>
      </c>
      <c r="W1257" s="46">
        <v>36</v>
      </c>
      <c r="X1257" s="50"/>
      <c r="Y1257" s="46">
        <f t="shared" si="229"/>
        <v>1030.73</v>
      </c>
      <c r="Z1257" s="51">
        <f t="shared" si="230"/>
        <v>4.5241946634071779E-2</v>
      </c>
      <c r="AA1257" s="50">
        <v>0</v>
      </c>
      <c r="AB1257" s="46">
        <v>-3767</v>
      </c>
      <c r="AC1257" s="46"/>
      <c r="AD1257" s="46"/>
      <c r="AE1257" s="52">
        <v>0.1</v>
      </c>
      <c r="AF1257" s="52">
        <v>0.1</v>
      </c>
      <c r="AG1257" s="46">
        <f t="shared" si="231"/>
        <v>103.07300000000001</v>
      </c>
      <c r="AH1257" s="46"/>
      <c r="AI1257" s="46">
        <f t="shared" si="232"/>
        <v>103.07300000000001</v>
      </c>
      <c r="AJ1257" s="45" t="s">
        <v>164</v>
      </c>
      <c r="AK1257" s="45"/>
      <c r="AL1257" s="49" t="s">
        <v>293</v>
      </c>
      <c r="AM1257" s="238">
        <f t="shared" si="233"/>
        <v>1</v>
      </c>
      <c r="AN1257" s="238">
        <f t="shared" si="234"/>
        <v>1</v>
      </c>
      <c r="AO1257" s="238"/>
      <c r="AP1257" s="238"/>
      <c r="AQ1257" s="238">
        <f t="shared" si="235"/>
        <v>1</v>
      </c>
      <c r="AR1257" s="96" t="str">
        <f>IF(A1257="","",VLOOKUP(A1257,'Base Sites'!A:B,2,FALSE))</f>
        <v>Valauto Roncq</v>
      </c>
      <c r="AS1257" s="96" t="str">
        <f t="shared" si="236"/>
        <v>SEAT</v>
      </c>
      <c r="AT1257" s="238"/>
      <c r="AU1257" s="231" t="str">
        <f>IF(A1257="","",VLOOKUP(L1257,'Base Vendeurs'!A:B,2,FALSE))</f>
        <v>Valauto Roncq SEAT</v>
      </c>
      <c r="AV1257" s="46">
        <f t="shared" si="237"/>
        <v>1066.73</v>
      </c>
      <c r="AW1257" s="51">
        <f t="shared" si="238"/>
        <v>4.5241946634071779E-2</v>
      </c>
      <c r="AX1257" s="231" t="str">
        <f t="shared" si="239"/>
        <v>NON</v>
      </c>
      <c r="AY1257" s="231">
        <f>+MargesVN[[#This Row],[Total COM]]+MargesVN[[#This Row],[EXT GIE]]+MargesVN[[#This Row],[Forfait immat]]</f>
        <v>103.07300000000001</v>
      </c>
    </row>
    <row r="1258" spans="1:51" s="231" customFormat="1" ht="11.25" customHeight="1" x14ac:dyDescent="0.25">
      <c r="A1258" s="354">
        <v>10</v>
      </c>
      <c r="B1258" s="354" t="s">
        <v>163</v>
      </c>
      <c r="C1258" s="354" t="s">
        <v>27</v>
      </c>
      <c r="D1258" s="355">
        <v>46142</v>
      </c>
      <c r="E1258" s="356">
        <v>46142</v>
      </c>
      <c r="F1258" s="357"/>
      <c r="G1258" s="357"/>
      <c r="H1258" s="357"/>
      <c r="I1258" s="357" t="s">
        <v>165</v>
      </c>
      <c r="J1258" s="357" t="s">
        <v>373</v>
      </c>
      <c r="K1258" s="357">
        <v>220</v>
      </c>
      <c r="L1258" s="354" t="s">
        <v>356</v>
      </c>
      <c r="M1258" s="354">
        <v>521794</v>
      </c>
      <c r="N1258" s="354">
        <v>1794</v>
      </c>
      <c r="O1258" s="354" t="s">
        <v>3137</v>
      </c>
      <c r="P1258" s="358" t="s">
        <v>3130</v>
      </c>
      <c r="Q1258" s="354" t="s">
        <v>40</v>
      </c>
      <c r="R1258" s="359">
        <v>17613.330000000002</v>
      </c>
      <c r="S1258" s="359">
        <v>779.17</v>
      </c>
      <c r="T1258" s="360">
        <f t="shared" ref="T1258:T1321" si="240">+R1258+S1258</f>
        <v>18392.5</v>
      </c>
      <c r="U1258" s="361">
        <v>20</v>
      </c>
      <c r="V1258" s="359">
        <v>587.78</v>
      </c>
      <c r="W1258" s="362">
        <v>36</v>
      </c>
      <c r="X1258" s="363"/>
      <c r="Y1258" s="362">
        <f t="shared" ref="Y1258:Y1321" si="241">+V1258-W1258+X1258</f>
        <v>551.78</v>
      </c>
      <c r="Z1258" s="364">
        <f t="shared" ref="Z1258:Z1321" si="242">(V1258+X1258)/T1258</f>
        <v>3.1957591409541929E-2</v>
      </c>
      <c r="AA1258" s="363">
        <v>0</v>
      </c>
      <c r="AB1258" s="362">
        <v>-735.71</v>
      </c>
      <c r="AC1258" s="362"/>
      <c r="AD1258" s="362" t="s">
        <v>3648</v>
      </c>
      <c r="AE1258" s="365">
        <v>0.1</v>
      </c>
      <c r="AF1258" s="365">
        <v>0.1</v>
      </c>
      <c r="AG1258" s="362">
        <f t="shared" ref="AG1258:AG1321" si="243">+Y1258*AE1258</f>
        <v>55.177999999999997</v>
      </c>
      <c r="AH1258" s="362"/>
      <c r="AI1258" s="362">
        <f t="shared" ref="AI1258:AI1321" si="244">+AG1258+AH1258</f>
        <v>55.177999999999997</v>
      </c>
      <c r="AJ1258" s="354" t="s">
        <v>164</v>
      </c>
      <c r="AK1258" s="354">
        <v>0</v>
      </c>
      <c r="AL1258" s="361">
        <v>20</v>
      </c>
      <c r="AM1258" s="366">
        <f t="shared" ref="AM1258:AM1321" si="245">IF(AL1258&gt;0,100%,0%)</f>
        <v>1</v>
      </c>
      <c r="AN1258" s="366">
        <f t="shared" ref="AN1258:AN1321" si="246">IF(A1258&gt;0,1,"")</f>
        <v>1</v>
      </c>
      <c r="AO1258" s="366"/>
      <c r="AP1258" s="366"/>
      <c r="AQ1258" s="366">
        <f t="shared" ref="AQ1258:AQ1321" si="247">IF(AN1258="","",+AM1258/AN1258)</f>
        <v>1</v>
      </c>
      <c r="AR1258" s="367" t="str">
        <f>IF(A1258="","",VLOOKUP(A1258,'Base Sites'!A:B,2,FALSE))</f>
        <v>Valauto Roncq</v>
      </c>
      <c r="AS1258" s="367" t="str">
        <f t="shared" ref="AS1258:AS1321" si="248">IF(C1258="VW","VOLKSWAGEN",IF(C1258="SE","SEAT",IF(C1258="NI","NISSAN",IF(C1258="HY","HYUNDAI",IF(C1258="VU","VUL",IF(C1258="sk","SKODA",IF(C1258="ltsk","SKODA",IF(C1258="CUPRA","CUPRA",IF(C1258="AUDI","AUDI","")))))))))</f>
        <v>SEAT</v>
      </c>
      <c r="AT1258" s="366"/>
      <c r="AU1258" s="368" t="str">
        <f>IF(A1258="","",VLOOKUP(L1258,'Base Vendeurs'!A:B,2,FALSE))</f>
        <v>Sociétés EST</v>
      </c>
      <c r="AV1258" s="362">
        <f t="shared" ref="AV1258:AV1321" si="249">+V1258+AO1258</f>
        <v>587.78</v>
      </c>
      <c r="AW1258" s="364">
        <f t="shared" ref="AW1258:AW1321" si="250">IF(A1258="","",+AV1258/T1258)</f>
        <v>3.1957591409541929E-2</v>
      </c>
      <c r="AX1258" s="368" t="str">
        <f t="shared" ref="AX1258:AX1321" si="251">IF(AV1258&lt;0,"OUI","NON")</f>
        <v>NON</v>
      </c>
      <c r="AY1258" s="231">
        <f>+MargesVN[[#This Row],[Total COM]]+MargesVN[[#This Row],[EXT GIE]]+MargesVN[[#This Row],[Forfait immat]]</f>
        <v>75.177999999999997</v>
      </c>
    </row>
    <row r="1259" spans="1:51" s="231" customFormat="1" ht="11.25" customHeight="1" x14ac:dyDescent="0.25">
      <c r="A1259" s="354">
        <v>10</v>
      </c>
      <c r="B1259" s="354" t="s">
        <v>163</v>
      </c>
      <c r="C1259" s="354" t="s">
        <v>27</v>
      </c>
      <c r="D1259" s="355">
        <v>46142</v>
      </c>
      <c r="E1259" s="356">
        <v>46142</v>
      </c>
      <c r="F1259" s="357"/>
      <c r="G1259" s="357"/>
      <c r="H1259" s="357"/>
      <c r="I1259" s="357" t="s">
        <v>165</v>
      </c>
      <c r="J1259" s="357" t="s">
        <v>373</v>
      </c>
      <c r="K1259" s="357">
        <v>220</v>
      </c>
      <c r="L1259" s="354" t="s">
        <v>356</v>
      </c>
      <c r="M1259" s="354">
        <v>521795</v>
      </c>
      <c r="N1259" s="354">
        <v>1795</v>
      </c>
      <c r="O1259" s="354" t="s">
        <v>3129</v>
      </c>
      <c r="P1259" s="358" t="s">
        <v>3130</v>
      </c>
      <c r="Q1259" s="354" t="s">
        <v>40</v>
      </c>
      <c r="R1259" s="359">
        <v>17613.330000000002</v>
      </c>
      <c r="S1259" s="359">
        <v>779.17</v>
      </c>
      <c r="T1259" s="360">
        <f t="shared" si="240"/>
        <v>18392.5</v>
      </c>
      <c r="U1259" s="361">
        <v>20</v>
      </c>
      <c r="V1259" s="359">
        <v>587.78</v>
      </c>
      <c r="W1259" s="362">
        <v>36</v>
      </c>
      <c r="X1259" s="363"/>
      <c r="Y1259" s="362">
        <f t="shared" si="241"/>
        <v>551.78</v>
      </c>
      <c r="Z1259" s="364">
        <f t="shared" si="242"/>
        <v>3.1957591409541929E-2</v>
      </c>
      <c r="AA1259" s="363">
        <v>0</v>
      </c>
      <c r="AB1259" s="362">
        <v>-735.71</v>
      </c>
      <c r="AC1259" s="362"/>
      <c r="AD1259" s="362" t="s">
        <v>3648</v>
      </c>
      <c r="AE1259" s="365">
        <v>0.1</v>
      </c>
      <c r="AF1259" s="365">
        <v>0.1</v>
      </c>
      <c r="AG1259" s="362">
        <f t="shared" si="243"/>
        <v>55.177999999999997</v>
      </c>
      <c r="AH1259" s="362"/>
      <c r="AI1259" s="362">
        <f t="shared" si="244"/>
        <v>55.177999999999997</v>
      </c>
      <c r="AJ1259" s="354" t="s">
        <v>164</v>
      </c>
      <c r="AK1259" s="354">
        <v>0</v>
      </c>
      <c r="AL1259" s="361">
        <v>20</v>
      </c>
      <c r="AM1259" s="366">
        <f t="shared" si="245"/>
        <v>1</v>
      </c>
      <c r="AN1259" s="366">
        <f t="shared" si="246"/>
        <v>1</v>
      </c>
      <c r="AO1259" s="366"/>
      <c r="AP1259" s="366"/>
      <c r="AQ1259" s="366">
        <f t="shared" si="247"/>
        <v>1</v>
      </c>
      <c r="AR1259" s="367" t="str">
        <f>IF(A1259="","",VLOOKUP(A1259,'Base Sites'!A:B,2,FALSE))</f>
        <v>Valauto Roncq</v>
      </c>
      <c r="AS1259" s="367" t="str">
        <f t="shared" si="248"/>
        <v>SEAT</v>
      </c>
      <c r="AT1259" s="366"/>
      <c r="AU1259" s="368" t="str">
        <f>IF(A1259="","",VLOOKUP(L1259,'Base Vendeurs'!A:B,2,FALSE))</f>
        <v>Sociétés EST</v>
      </c>
      <c r="AV1259" s="362">
        <f t="shared" si="249"/>
        <v>587.78</v>
      </c>
      <c r="AW1259" s="364">
        <f t="shared" si="250"/>
        <v>3.1957591409541929E-2</v>
      </c>
      <c r="AX1259" s="368" t="str">
        <f t="shared" si="251"/>
        <v>NON</v>
      </c>
      <c r="AY1259" s="231">
        <f>+MargesVN[[#This Row],[Total COM]]+MargesVN[[#This Row],[EXT GIE]]+MargesVN[[#This Row],[Forfait immat]]</f>
        <v>75.177999999999997</v>
      </c>
    </row>
    <row r="1260" spans="1:51" s="231" customFormat="1" ht="11.25" customHeight="1" x14ac:dyDescent="0.25">
      <c r="A1260" s="45">
        <v>15</v>
      </c>
      <c r="B1260" s="45" t="s">
        <v>163</v>
      </c>
      <c r="C1260" s="45" t="s">
        <v>257</v>
      </c>
      <c r="D1260" s="44">
        <v>46079</v>
      </c>
      <c r="E1260" s="65">
        <v>46079</v>
      </c>
      <c r="F1260" s="35"/>
      <c r="G1260" s="35"/>
      <c r="H1260" s="35"/>
      <c r="I1260" s="35"/>
      <c r="J1260" s="35"/>
      <c r="K1260" s="35">
        <v>0</v>
      </c>
      <c r="L1260" s="45" t="s">
        <v>259</v>
      </c>
      <c r="M1260" s="45">
        <v>521800</v>
      </c>
      <c r="N1260" s="45">
        <v>800</v>
      </c>
      <c r="O1260" s="45" t="s">
        <v>1932</v>
      </c>
      <c r="P1260" s="66" t="s">
        <v>1933</v>
      </c>
      <c r="Q1260" s="45" t="s">
        <v>260</v>
      </c>
      <c r="R1260" s="47">
        <v>23166.33</v>
      </c>
      <c r="S1260" s="47">
        <v>2825</v>
      </c>
      <c r="T1260" s="48">
        <f t="shared" si="240"/>
        <v>25991.33</v>
      </c>
      <c r="U1260" s="49">
        <v>94</v>
      </c>
      <c r="V1260" s="47">
        <v>679.51</v>
      </c>
      <c r="W1260" s="46">
        <v>108.33</v>
      </c>
      <c r="X1260" s="50"/>
      <c r="Y1260" s="46">
        <f t="shared" si="241"/>
        <v>571.17999999999995</v>
      </c>
      <c r="Z1260" s="51">
        <f t="shared" si="242"/>
        <v>2.6143717924400171E-2</v>
      </c>
      <c r="AA1260" s="50">
        <v>0</v>
      </c>
      <c r="AB1260" s="46">
        <v>-1000</v>
      </c>
      <c r="AC1260" s="46"/>
      <c r="AD1260" s="46"/>
      <c r="AE1260" s="52">
        <v>0.13</v>
      </c>
      <c r="AF1260" s="52">
        <v>0.13</v>
      </c>
      <c r="AG1260" s="46">
        <f t="shared" si="243"/>
        <v>74.253399999999999</v>
      </c>
      <c r="AH1260" s="46"/>
      <c r="AI1260" s="46">
        <f t="shared" si="244"/>
        <v>74.253399999999999</v>
      </c>
      <c r="AJ1260" s="45" t="s">
        <v>164</v>
      </c>
      <c r="AK1260" s="45">
        <v>0</v>
      </c>
      <c r="AL1260" s="49">
        <v>50</v>
      </c>
      <c r="AM1260" s="238">
        <f t="shared" si="245"/>
        <v>1</v>
      </c>
      <c r="AN1260" s="238">
        <f t="shared" si="246"/>
        <v>1</v>
      </c>
      <c r="AO1260" s="238"/>
      <c r="AP1260" s="238"/>
      <c r="AQ1260" s="238">
        <f t="shared" si="247"/>
        <v>1</v>
      </c>
      <c r="AR1260" s="96" t="str">
        <f>IF(A1260="","",VLOOKUP(A1260,'Base Sites'!A:B,2,FALSE))</f>
        <v>Valauto Hainaut</v>
      </c>
      <c r="AS1260" s="96" t="str">
        <f t="shared" si="248"/>
        <v>AUDI</v>
      </c>
      <c r="AT1260" s="238"/>
      <c r="AU1260" s="231" t="str">
        <f>IF(A1260="","",VLOOKUP(L1260,'Base Vendeurs'!A:B,2,FALSE))</f>
        <v>Valauto Hainaut AUDI</v>
      </c>
      <c r="AV1260" s="46">
        <f t="shared" si="249"/>
        <v>679.51</v>
      </c>
      <c r="AW1260" s="51">
        <f t="shared" si="250"/>
        <v>2.6143717924400171E-2</v>
      </c>
      <c r="AX1260" s="231" t="str">
        <f t="shared" si="251"/>
        <v>NON</v>
      </c>
      <c r="AY1260" s="231">
        <f>+MargesVN[[#This Row],[Total COM]]+MargesVN[[#This Row],[EXT GIE]]+MargesVN[[#This Row],[Forfait immat]]</f>
        <v>124.2534</v>
      </c>
    </row>
    <row r="1261" spans="1:51" s="231" customFormat="1" ht="11.25" customHeight="1" x14ac:dyDescent="0.25">
      <c r="A1261" s="319">
        <v>15</v>
      </c>
      <c r="B1261" s="319" t="s">
        <v>163</v>
      </c>
      <c r="C1261" s="319" t="s">
        <v>257</v>
      </c>
      <c r="D1261" s="320">
        <v>46101</v>
      </c>
      <c r="E1261" s="321">
        <v>46101</v>
      </c>
      <c r="F1261" s="322"/>
      <c r="G1261" s="322"/>
      <c r="H1261" s="322"/>
      <c r="I1261" s="322"/>
      <c r="J1261" s="322"/>
      <c r="K1261" s="322">
        <v>0</v>
      </c>
      <c r="L1261" s="319" t="s">
        <v>259</v>
      </c>
      <c r="M1261" s="319">
        <v>521801</v>
      </c>
      <c r="N1261" s="319">
        <v>801</v>
      </c>
      <c r="O1261" s="319" t="s">
        <v>2353</v>
      </c>
      <c r="P1261" s="323" t="s">
        <v>2354</v>
      </c>
      <c r="Q1261" s="319" t="s">
        <v>260</v>
      </c>
      <c r="R1261" s="324">
        <v>23166.33</v>
      </c>
      <c r="S1261" s="324">
        <v>2825</v>
      </c>
      <c r="T1261" s="325">
        <f t="shared" si="240"/>
        <v>25991.33</v>
      </c>
      <c r="U1261" s="326">
        <v>120</v>
      </c>
      <c r="V1261" s="324">
        <v>796.8</v>
      </c>
      <c r="W1261" s="327">
        <v>108.33</v>
      </c>
      <c r="X1261" s="328"/>
      <c r="Y1261" s="327">
        <f t="shared" si="241"/>
        <v>688.46999999999991</v>
      </c>
      <c r="Z1261" s="329">
        <f t="shared" si="242"/>
        <v>3.0656376568648079E-2</v>
      </c>
      <c r="AA1261" s="328">
        <v>0</v>
      </c>
      <c r="AB1261" s="327">
        <v>-1929.96</v>
      </c>
      <c r="AC1261" s="327"/>
      <c r="AD1261" s="327"/>
      <c r="AE1261" s="330">
        <v>0.13</v>
      </c>
      <c r="AF1261" s="330">
        <v>0.13</v>
      </c>
      <c r="AG1261" s="327">
        <f t="shared" si="243"/>
        <v>89.501099999999994</v>
      </c>
      <c r="AH1261" s="327"/>
      <c r="AI1261" s="327">
        <f t="shared" si="244"/>
        <v>89.501099999999994</v>
      </c>
      <c r="AJ1261" s="319" t="s">
        <v>164</v>
      </c>
      <c r="AK1261" s="319">
        <v>0</v>
      </c>
      <c r="AL1261" s="326">
        <v>50</v>
      </c>
      <c r="AM1261" s="331">
        <f t="shared" si="245"/>
        <v>1</v>
      </c>
      <c r="AN1261" s="331">
        <f t="shared" si="246"/>
        <v>1</v>
      </c>
      <c r="AO1261" s="331"/>
      <c r="AP1261" s="331"/>
      <c r="AQ1261" s="331">
        <f t="shared" si="247"/>
        <v>1</v>
      </c>
      <c r="AR1261" s="332" t="str">
        <f>IF(A1261="","",VLOOKUP(A1261,'Base Sites'!A:B,2,FALSE))</f>
        <v>Valauto Hainaut</v>
      </c>
      <c r="AS1261" s="332" t="str">
        <f t="shared" si="248"/>
        <v>AUDI</v>
      </c>
      <c r="AT1261" s="331"/>
      <c r="AU1261" s="333" t="str">
        <f>IF(A1261="","",VLOOKUP(L1261,'Base Vendeurs'!A:B,2,FALSE))</f>
        <v>Valauto Hainaut AUDI</v>
      </c>
      <c r="AV1261" s="327">
        <f t="shared" si="249"/>
        <v>796.8</v>
      </c>
      <c r="AW1261" s="329">
        <f t="shared" si="250"/>
        <v>3.0656376568648079E-2</v>
      </c>
      <c r="AX1261" s="333" t="str">
        <f t="shared" si="251"/>
        <v>NON</v>
      </c>
      <c r="AY1261" s="231">
        <f>+MargesVN[[#This Row],[Total COM]]+MargesVN[[#This Row],[EXT GIE]]+MargesVN[[#This Row],[Forfait immat]]</f>
        <v>139.50110000000001</v>
      </c>
    </row>
    <row r="1262" spans="1:51" s="231" customFormat="1" ht="11.25" customHeight="1" x14ac:dyDescent="0.25">
      <c r="A1262" s="45">
        <v>10</v>
      </c>
      <c r="B1262" s="45" t="s">
        <v>163</v>
      </c>
      <c r="C1262" s="45" t="s">
        <v>29</v>
      </c>
      <c r="D1262" s="44">
        <v>46056</v>
      </c>
      <c r="E1262" s="65">
        <v>46056</v>
      </c>
      <c r="F1262" s="35"/>
      <c r="G1262" s="35"/>
      <c r="H1262" s="35"/>
      <c r="I1262" s="35"/>
      <c r="J1262" s="35"/>
      <c r="K1262" s="35"/>
      <c r="L1262" s="45" t="s">
        <v>161</v>
      </c>
      <c r="M1262" s="45">
        <v>521804</v>
      </c>
      <c r="N1262" s="45">
        <v>1804</v>
      </c>
      <c r="O1262" s="45" t="s">
        <v>1268</v>
      </c>
      <c r="P1262" s="66" t="s">
        <v>1269</v>
      </c>
      <c r="Q1262" s="45" t="s">
        <v>42</v>
      </c>
      <c r="R1262" s="47">
        <v>28175</v>
      </c>
      <c r="S1262" s="47">
        <v>2183.33</v>
      </c>
      <c r="T1262" s="48">
        <f t="shared" si="240"/>
        <v>30358.33</v>
      </c>
      <c r="U1262" s="49">
        <v>11</v>
      </c>
      <c r="V1262" s="47">
        <v>1577.42</v>
      </c>
      <c r="W1262" s="46">
        <v>35</v>
      </c>
      <c r="X1262" s="50"/>
      <c r="Y1262" s="46">
        <f t="shared" si="241"/>
        <v>1542.42</v>
      </c>
      <c r="Z1262" s="51">
        <f t="shared" si="242"/>
        <v>5.1960038645076985E-2</v>
      </c>
      <c r="AA1262" s="50">
        <v>0</v>
      </c>
      <c r="AB1262" s="46">
        <v>-2500</v>
      </c>
      <c r="AC1262" s="46"/>
      <c r="AD1262" s="46"/>
      <c r="AE1262" s="52">
        <v>0.1</v>
      </c>
      <c r="AF1262" s="52">
        <v>0.1</v>
      </c>
      <c r="AG1262" s="46">
        <f t="shared" si="243"/>
        <v>154.24200000000002</v>
      </c>
      <c r="AH1262" s="46"/>
      <c r="AI1262" s="46">
        <f t="shared" si="244"/>
        <v>154.24200000000002</v>
      </c>
      <c r="AJ1262" s="45" t="s">
        <v>164</v>
      </c>
      <c r="AK1262" s="45"/>
      <c r="AL1262" s="49"/>
      <c r="AM1262" s="238">
        <f t="shared" si="245"/>
        <v>0</v>
      </c>
      <c r="AN1262" s="238">
        <f t="shared" si="246"/>
        <v>1</v>
      </c>
      <c r="AO1262" s="238"/>
      <c r="AP1262" s="238"/>
      <c r="AQ1262" s="238">
        <f t="shared" si="247"/>
        <v>0</v>
      </c>
      <c r="AR1262" s="96" t="str">
        <f>IF(A1262="","",VLOOKUP(A1262,'Base Sites'!A:B,2,FALSE))</f>
        <v>Valauto Roncq</v>
      </c>
      <c r="AS1262" s="96" t="str">
        <f t="shared" si="248"/>
        <v>SKODA</v>
      </c>
      <c r="AT1262" s="238"/>
      <c r="AU1262" s="231" t="str">
        <f>IF(A1262="","",VLOOKUP(L1262,'Base Vendeurs'!A:B,2,FALSE))</f>
        <v>Valauto Roncq Skoda</v>
      </c>
      <c r="AV1262" s="46">
        <f t="shared" si="249"/>
        <v>1577.42</v>
      </c>
      <c r="AW1262" s="51">
        <f t="shared" si="250"/>
        <v>5.1960038645076985E-2</v>
      </c>
      <c r="AX1262" s="231" t="str">
        <f t="shared" si="251"/>
        <v>NON</v>
      </c>
      <c r="AY1262" s="231">
        <f>+MargesVN[[#This Row],[Total COM]]+MargesVN[[#This Row],[EXT GIE]]+MargesVN[[#This Row],[Forfait immat]]</f>
        <v>154.24200000000002</v>
      </c>
    </row>
    <row r="1263" spans="1:51" s="231" customFormat="1" ht="11.25" customHeight="1" x14ac:dyDescent="0.25">
      <c r="A1263" s="319">
        <v>10</v>
      </c>
      <c r="B1263" s="319" t="s">
        <v>163</v>
      </c>
      <c r="C1263" s="319" t="s">
        <v>29</v>
      </c>
      <c r="D1263" s="320">
        <v>46094</v>
      </c>
      <c r="E1263" s="321">
        <v>46097</v>
      </c>
      <c r="F1263" s="322"/>
      <c r="G1263" s="322"/>
      <c r="H1263" s="322"/>
      <c r="I1263" s="322"/>
      <c r="J1263" s="322"/>
      <c r="K1263" s="322"/>
      <c r="L1263" s="319" t="s">
        <v>161</v>
      </c>
      <c r="M1263" s="319">
        <v>521805</v>
      </c>
      <c r="N1263" s="319">
        <v>1805</v>
      </c>
      <c r="O1263" s="319" t="s">
        <v>2292</v>
      </c>
      <c r="P1263" s="323" t="s">
        <v>2293</v>
      </c>
      <c r="Q1263" s="319" t="s">
        <v>378</v>
      </c>
      <c r="R1263" s="324">
        <v>27341.66</v>
      </c>
      <c r="S1263" s="324">
        <v>1000</v>
      </c>
      <c r="T1263" s="325">
        <f t="shared" si="240"/>
        <v>28341.66</v>
      </c>
      <c r="U1263" s="326">
        <v>36</v>
      </c>
      <c r="V1263" s="324">
        <v>1310.04</v>
      </c>
      <c r="W1263" s="327">
        <v>35</v>
      </c>
      <c r="X1263" s="328">
        <v>-333.33</v>
      </c>
      <c r="Y1263" s="327">
        <f t="shared" si="241"/>
        <v>941.71</v>
      </c>
      <c r="Z1263" s="329">
        <f t="shared" si="242"/>
        <v>3.446198987638692E-2</v>
      </c>
      <c r="AA1263" s="328">
        <v>0</v>
      </c>
      <c r="AB1263" s="327">
        <v>-3333</v>
      </c>
      <c r="AC1263" s="327"/>
      <c r="AD1263" s="327"/>
      <c r="AE1263" s="330">
        <v>0.1</v>
      </c>
      <c r="AF1263" s="330">
        <v>0.1</v>
      </c>
      <c r="AG1263" s="327">
        <f t="shared" si="243"/>
        <v>94.171000000000006</v>
      </c>
      <c r="AH1263" s="327"/>
      <c r="AI1263" s="327">
        <f t="shared" si="244"/>
        <v>94.171000000000006</v>
      </c>
      <c r="AJ1263" s="319" t="s">
        <v>164</v>
      </c>
      <c r="AK1263" s="319"/>
      <c r="AL1263" s="326"/>
      <c r="AM1263" s="331">
        <f t="shared" si="245"/>
        <v>0</v>
      </c>
      <c r="AN1263" s="331">
        <f t="shared" si="246"/>
        <v>1</v>
      </c>
      <c r="AO1263" s="331"/>
      <c r="AP1263" s="331"/>
      <c r="AQ1263" s="331">
        <f t="shared" si="247"/>
        <v>0</v>
      </c>
      <c r="AR1263" s="332" t="str">
        <f>IF(A1263="","",VLOOKUP(A1263,'Base Sites'!A:B,2,FALSE))</f>
        <v>Valauto Roncq</v>
      </c>
      <c r="AS1263" s="332" t="str">
        <f t="shared" si="248"/>
        <v>SKODA</v>
      </c>
      <c r="AT1263" s="331"/>
      <c r="AU1263" s="333" t="str">
        <f>IF(A1263="","",VLOOKUP(L1263,'Base Vendeurs'!A:B,2,FALSE))</f>
        <v>Valauto Roncq Skoda</v>
      </c>
      <c r="AV1263" s="327">
        <f t="shared" si="249"/>
        <v>1310.04</v>
      </c>
      <c r="AW1263" s="329">
        <f t="shared" si="250"/>
        <v>4.6223121722580821E-2</v>
      </c>
      <c r="AX1263" s="333" t="str">
        <f t="shared" si="251"/>
        <v>NON</v>
      </c>
      <c r="AY1263" s="231">
        <f>+MargesVN[[#This Row],[Total COM]]+MargesVN[[#This Row],[EXT GIE]]+MargesVN[[#This Row],[Forfait immat]]</f>
        <v>94.171000000000006</v>
      </c>
    </row>
    <row r="1264" spans="1:51" s="231" customFormat="1" ht="11.25" customHeight="1" x14ac:dyDescent="0.25">
      <c r="A1264" s="401">
        <v>10</v>
      </c>
      <c r="B1264" s="401" t="s">
        <v>183</v>
      </c>
      <c r="C1264" s="401" t="s">
        <v>29</v>
      </c>
      <c r="D1264" s="402">
        <v>46148</v>
      </c>
      <c r="E1264" s="403">
        <v>46154</v>
      </c>
      <c r="F1264" s="404"/>
      <c r="G1264" s="404"/>
      <c r="H1264" s="404"/>
      <c r="I1264" s="404" t="s">
        <v>165</v>
      </c>
      <c r="J1264" s="404"/>
      <c r="K1264" s="404">
        <v>36737.75</v>
      </c>
      <c r="L1264" s="401" t="s">
        <v>404</v>
      </c>
      <c r="M1264" s="401">
        <v>521812</v>
      </c>
      <c r="N1264" s="401">
        <v>1812</v>
      </c>
      <c r="O1264" s="401" t="s">
        <v>3832</v>
      </c>
      <c r="P1264" s="405" t="s">
        <v>3833</v>
      </c>
      <c r="Q1264" s="401" t="s">
        <v>42</v>
      </c>
      <c r="R1264" s="406">
        <v>36133.33</v>
      </c>
      <c r="S1264" s="406">
        <v>3116.67</v>
      </c>
      <c r="T1264" s="407">
        <f t="shared" si="240"/>
        <v>39250</v>
      </c>
      <c r="U1264" s="408">
        <v>103</v>
      </c>
      <c r="V1264" s="406">
        <v>1652.99</v>
      </c>
      <c r="W1264" s="409">
        <v>35</v>
      </c>
      <c r="X1264" s="410"/>
      <c r="Y1264" s="409">
        <f t="shared" si="241"/>
        <v>1617.99</v>
      </c>
      <c r="Z1264" s="411">
        <f t="shared" si="242"/>
        <v>4.2114394904458598E-2</v>
      </c>
      <c r="AA1264" s="410">
        <v>-6280</v>
      </c>
      <c r="AB1264" s="409">
        <v>-833</v>
      </c>
      <c r="AC1264" s="409"/>
      <c r="AD1264" s="409" t="s">
        <v>4376</v>
      </c>
      <c r="AE1264" s="412">
        <v>0.12</v>
      </c>
      <c r="AF1264" s="412">
        <v>0.12</v>
      </c>
      <c r="AG1264" s="409">
        <f t="shared" si="243"/>
        <v>194.15879999999999</v>
      </c>
      <c r="AH1264" s="409"/>
      <c r="AI1264" s="409">
        <f t="shared" si="244"/>
        <v>194.15879999999999</v>
      </c>
      <c r="AJ1264" s="401" t="s">
        <v>164</v>
      </c>
      <c r="AK1264" s="401"/>
      <c r="AL1264" s="408">
        <v>0</v>
      </c>
      <c r="AM1264" s="413">
        <f t="shared" si="245"/>
        <v>0</v>
      </c>
      <c r="AN1264" s="413">
        <f t="shared" si="246"/>
        <v>1</v>
      </c>
      <c r="AO1264" s="413"/>
      <c r="AP1264" s="413"/>
      <c r="AQ1264" s="413">
        <f t="shared" si="247"/>
        <v>0</v>
      </c>
      <c r="AR1264" s="414" t="str">
        <f>IF(A1264="","",VLOOKUP(A1264,'Base Sites'!A:B,2,FALSE))</f>
        <v>Valauto Roncq</v>
      </c>
      <c r="AS1264" s="414" t="str">
        <f t="shared" si="248"/>
        <v>SKODA</v>
      </c>
      <c r="AT1264" s="413"/>
      <c r="AU1264" s="415" t="str">
        <f>IF(A1264="","",VLOOKUP(L1264,'Base Vendeurs'!A:B,2,FALSE))</f>
        <v>Valauto Hainaut VW</v>
      </c>
      <c r="AV1264" s="409">
        <f t="shared" si="249"/>
        <v>1652.99</v>
      </c>
      <c r="AW1264" s="411">
        <f t="shared" si="250"/>
        <v>4.2114394904458598E-2</v>
      </c>
      <c r="AX1264" s="415" t="str">
        <f t="shared" si="251"/>
        <v>NON</v>
      </c>
      <c r="AY1264" s="231">
        <f>+MargesVN[[#This Row],[Total COM]]+MargesVN[[#This Row],[EXT GIE]]+MargesVN[[#This Row],[Forfait immat]]</f>
        <v>194.15879999999999</v>
      </c>
    </row>
    <row r="1265" spans="1:51" s="231" customFormat="1" ht="11.25" customHeight="1" x14ac:dyDescent="0.25">
      <c r="A1265" s="431">
        <v>10</v>
      </c>
      <c r="B1265" s="431" t="s">
        <v>163</v>
      </c>
      <c r="C1265" s="431" t="s">
        <v>29</v>
      </c>
      <c r="D1265" s="432">
        <v>46184</v>
      </c>
      <c r="E1265" s="433">
        <v>46185</v>
      </c>
      <c r="F1265" s="434"/>
      <c r="G1265" s="434"/>
      <c r="H1265" s="434"/>
      <c r="I1265" s="434"/>
      <c r="J1265" s="434"/>
      <c r="K1265" s="434">
        <v>0</v>
      </c>
      <c r="L1265" s="431" t="s">
        <v>506</v>
      </c>
      <c r="M1265" s="431">
        <v>521814</v>
      </c>
      <c r="N1265" s="431">
        <v>1814</v>
      </c>
      <c r="O1265" s="431" t="s">
        <v>4541</v>
      </c>
      <c r="P1265" s="435" t="s">
        <v>4542</v>
      </c>
      <c r="Q1265" s="431" t="s">
        <v>129</v>
      </c>
      <c r="R1265" s="436">
        <v>23191.67</v>
      </c>
      <c r="S1265" s="436">
        <v>833.33</v>
      </c>
      <c r="T1265" s="437">
        <f t="shared" si="240"/>
        <v>24025</v>
      </c>
      <c r="U1265" s="438">
        <v>199</v>
      </c>
      <c r="V1265" s="436">
        <v>722.92</v>
      </c>
      <c r="W1265" s="439">
        <v>35</v>
      </c>
      <c r="X1265" s="440"/>
      <c r="Y1265" s="439">
        <f t="shared" si="241"/>
        <v>687.92</v>
      </c>
      <c r="Z1265" s="441">
        <f t="shared" si="242"/>
        <v>3.009032258064516E-2</v>
      </c>
      <c r="AA1265" s="440">
        <v>0</v>
      </c>
      <c r="AB1265" s="439">
        <v>-4216</v>
      </c>
      <c r="AC1265" s="439"/>
      <c r="AD1265" s="439"/>
      <c r="AE1265" s="442">
        <v>0.12</v>
      </c>
      <c r="AF1265" s="442">
        <v>0.12</v>
      </c>
      <c r="AG1265" s="439">
        <f t="shared" si="243"/>
        <v>82.550399999999996</v>
      </c>
      <c r="AH1265" s="439"/>
      <c r="AI1265" s="439">
        <f t="shared" si="244"/>
        <v>82.550399999999996</v>
      </c>
      <c r="AJ1265" s="431" t="s">
        <v>149</v>
      </c>
      <c r="AK1265" s="431"/>
      <c r="AL1265" s="438"/>
      <c r="AM1265" s="443">
        <f t="shared" si="245"/>
        <v>0</v>
      </c>
      <c r="AN1265" s="443">
        <f t="shared" si="246"/>
        <v>1</v>
      </c>
      <c r="AO1265" s="443"/>
      <c r="AP1265" s="443"/>
      <c r="AQ1265" s="443">
        <f t="shared" si="247"/>
        <v>0</v>
      </c>
      <c r="AR1265" s="444" t="str">
        <f>IF(A1265="","",VLOOKUP(A1265,'Base Sites'!A:B,2,FALSE))</f>
        <v>Valauto Roncq</v>
      </c>
      <c r="AS1265" s="444" t="str">
        <f t="shared" si="248"/>
        <v>SKODA</v>
      </c>
      <c r="AT1265" s="443"/>
      <c r="AU1265" s="445" t="str">
        <f>IF(A1265="","",VLOOKUP(L1265,'Base Vendeurs'!A:B,2,FALSE))</f>
        <v>Valauto Roncq Skoda</v>
      </c>
      <c r="AV1265" s="439">
        <f t="shared" si="249"/>
        <v>722.92</v>
      </c>
      <c r="AW1265" s="441">
        <f t="shared" si="250"/>
        <v>3.009032258064516E-2</v>
      </c>
      <c r="AX1265" s="445" t="str">
        <f t="shared" si="251"/>
        <v>NON</v>
      </c>
      <c r="AY1265" s="231">
        <f>+MargesVN[[#This Row],[Total COM]]+MargesVN[[#This Row],[EXT GIE]]+MargesVN[[#This Row],[Forfait immat]]</f>
        <v>82.550399999999996</v>
      </c>
    </row>
    <row r="1266" spans="1:51" s="231" customFormat="1" ht="11.25" customHeight="1" x14ac:dyDescent="0.25">
      <c r="A1266" s="354">
        <v>10</v>
      </c>
      <c r="B1266" s="354" t="s">
        <v>163</v>
      </c>
      <c r="C1266" s="354" t="s">
        <v>29</v>
      </c>
      <c r="D1266" s="355">
        <v>46139</v>
      </c>
      <c r="E1266" s="356">
        <v>46136</v>
      </c>
      <c r="F1266" s="357"/>
      <c r="G1266" s="357"/>
      <c r="H1266" s="357"/>
      <c r="I1266" s="357"/>
      <c r="J1266" s="357"/>
      <c r="K1266" s="357">
        <v>0</v>
      </c>
      <c r="L1266" s="354" t="s">
        <v>219</v>
      </c>
      <c r="M1266" s="354">
        <v>521816</v>
      </c>
      <c r="N1266" s="354">
        <v>1816</v>
      </c>
      <c r="O1266" s="354" t="s">
        <v>3000</v>
      </c>
      <c r="P1266" s="358" t="s">
        <v>3001</v>
      </c>
      <c r="Q1266" s="354" t="s">
        <v>129</v>
      </c>
      <c r="R1266" s="359">
        <v>23191.67</v>
      </c>
      <c r="S1266" s="359">
        <v>833.33</v>
      </c>
      <c r="T1266" s="360">
        <f t="shared" si="240"/>
        <v>24025</v>
      </c>
      <c r="U1266" s="361">
        <v>151</v>
      </c>
      <c r="V1266" s="359">
        <v>887.75</v>
      </c>
      <c r="W1266" s="362">
        <v>35</v>
      </c>
      <c r="X1266" s="363"/>
      <c r="Y1266" s="362">
        <f t="shared" si="241"/>
        <v>852.75</v>
      </c>
      <c r="Z1266" s="364">
        <f t="shared" si="242"/>
        <v>3.6951092611862642E-2</v>
      </c>
      <c r="AA1266" s="363">
        <v>0</v>
      </c>
      <c r="AB1266" s="362">
        <v>-4210</v>
      </c>
      <c r="AC1266" s="362"/>
      <c r="AD1266" s="362"/>
      <c r="AE1266" s="365">
        <v>0.13</v>
      </c>
      <c r="AF1266" s="365">
        <v>0.13</v>
      </c>
      <c r="AG1266" s="362">
        <f t="shared" si="243"/>
        <v>110.8575</v>
      </c>
      <c r="AH1266" s="362"/>
      <c r="AI1266" s="362">
        <f t="shared" si="244"/>
        <v>110.8575</v>
      </c>
      <c r="AJ1266" s="354" t="s">
        <v>164</v>
      </c>
      <c r="AK1266" s="354"/>
      <c r="AL1266" s="361"/>
      <c r="AM1266" s="366">
        <f t="shared" si="245"/>
        <v>0</v>
      </c>
      <c r="AN1266" s="366">
        <f t="shared" si="246"/>
        <v>1</v>
      </c>
      <c r="AO1266" s="366"/>
      <c r="AP1266" s="366"/>
      <c r="AQ1266" s="366">
        <f t="shared" si="247"/>
        <v>0</v>
      </c>
      <c r="AR1266" s="367" t="str">
        <f>IF(A1266="","",VLOOKUP(A1266,'Base Sites'!A:B,2,FALSE))</f>
        <v>Valauto Roncq</v>
      </c>
      <c r="AS1266" s="367" t="str">
        <f t="shared" si="248"/>
        <v>SKODA</v>
      </c>
      <c r="AT1266" s="366"/>
      <c r="AU1266" s="368" t="str">
        <f>IF(A1266="","",VLOOKUP(L1266,'Base Vendeurs'!A:B,2,FALSE))</f>
        <v>Sociétés NORD</v>
      </c>
      <c r="AV1266" s="362">
        <f t="shared" si="249"/>
        <v>887.75</v>
      </c>
      <c r="AW1266" s="364">
        <f t="shared" si="250"/>
        <v>3.6951092611862642E-2</v>
      </c>
      <c r="AX1266" s="368" t="str">
        <f t="shared" si="251"/>
        <v>NON</v>
      </c>
      <c r="AY1266" s="231">
        <f>+MargesVN[[#This Row],[Total COM]]+MargesVN[[#This Row],[EXT GIE]]+MargesVN[[#This Row],[Forfait immat]]</f>
        <v>110.8575</v>
      </c>
    </row>
    <row r="1267" spans="1:51" s="231" customFormat="1" ht="11.25" customHeight="1" x14ac:dyDescent="0.25">
      <c r="A1267" s="45">
        <v>10</v>
      </c>
      <c r="B1267" s="45" t="s">
        <v>163</v>
      </c>
      <c r="C1267" s="45" t="s">
        <v>29</v>
      </c>
      <c r="D1267" s="44">
        <v>46050</v>
      </c>
      <c r="E1267" s="65">
        <v>46055</v>
      </c>
      <c r="F1267" s="35"/>
      <c r="G1267" s="35"/>
      <c r="H1267" s="35"/>
      <c r="I1267" s="35"/>
      <c r="J1267" s="35"/>
      <c r="K1267" s="35"/>
      <c r="L1267" s="45" t="s">
        <v>197</v>
      </c>
      <c r="M1267" s="45">
        <v>521818</v>
      </c>
      <c r="N1267" s="45">
        <v>1818</v>
      </c>
      <c r="O1267" s="45" t="s">
        <v>544</v>
      </c>
      <c r="P1267" s="66" t="s">
        <v>415</v>
      </c>
      <c r="Q1267" s="45" t="s">
        <v>42</v>
      </c>
      <c r="R1267" s="47">
        <v>28958.33</v>
      </c>
      <c r="S1267" s="47">
        <v>1666.67</v>
      </c>
      <c r="T1267" s="48">
        <f t="shared" si="240"/>
        <v>30625</v>
      </c>
      <c r="U1267" s="49">
        <v>62</v>
      </c>
      <c r="V1267" s="47">
        <v>953.07</v>
      </c>
      <c r="W1267" s="46">
        <v>35</v>
      </c>
      <c r="X1267" s="50"/>
      <c r="Y1267" s="46">
        <f t="shared" si="241"/>
        <v>918.07</v>
      </c>
      <c r="Z1267" s="51">
        <f t="shared" si="242"/>
        <v>3.1120653061224492E-2</v>
      </c>
      <c r="AA1267" s="50">
        <v>0</v>
      </c>
      <c r="AB1267" s="46">
        <v>-416</v>
      </c>
      <c r="AC1267" s="46"/>
      <c r="AD1267" s="46"/>
      <c r="AE1267" s="52">
        <v>0.1</v>
      </c>
      <c r="AF1267" s="52">
        <v>0.1</v>
      </c>
      <c r="AG1267" s="46">
        <f t="shared" si="243"/>
        <v>91.807000000000016</v>
      </c>
      <c r="AH1267" s="46"/>
      <c r="AI1267" s="46">
        <f t="shared" si="244"/>
        <v>91.807000000000016</v>
      </c>
      <c r="AJ1267" s="45" t="s">
        <v>164</v>
      </c>
      <c r="AK1267" s="45">
        <v>0</v>
      </c>
      <c r="AL1267" s="49">
        <v>20</v>
      </c>
      <c r="AM1267" s="238">
        <f t="shared" si="245"/>
        <v>1</v>
      </c>
      <c r="AN1267" s="238">
        <f t="shared" si="246"/>
        <v>1</v>
      </c>
      <c r="AO1267" s="238"/>
      <c r="AP1267" s="238"/>
      <c r="AQ1267" s="238">
        <f t="shared" si="247"/>
        <v>1</v>
      </c>
      <c r="AR1267" s="96" t="str">
        <f>IF(A1267="","",VLOOKUP(A1267,'Base Sites'!A:B,2,FALSE))</f>
        <v>Valauto Roncq</v>
      </c>
      <c r="AS1267" s="96" t="str">
        <f t="shared" si="248"/>
        <v>SKODA</v>
      </c>
      <c r="AT1267" s="238"/>
      <c r="AU1267" s="231" t="str">
        <f>IF(A1267="","",VLOOKUP(L1267,'Base Vendeurs'!A:B,2,FALSE))</f>
        <v>Valauto PRO NORD</v>
      </c>
      <c r="AV1267" s="46">
        <f t="shared" si="249"/>
        <v>953.07</v>
      </c>
      <c r="AW1267" s="51">
        <f t="shared" si="250"/>
        <v>3.1120653061224492E-2</v>
      </c>
      <c r="AX1267" s="231" t="str">
        <f t="shared" si="251"/>
        <v>NON</v>
      </c>
      <c r="AY1267" s="231">
        <f>+MargesVN[[#This Row],[Total COM]]+MargesVN[[#This Row],[EXT GIE]]+MargesVN[[#This Row],[Forfait immat]]</f>
        <v>111.80700000000002</v>
      </c>
    </row>
    <row r="1268" spans="1:51" s="231" customFormat="1" ht="11.25" customHeight="1" x14ac:dyDescent="0.25">
      <c r="A1268" s="319">
        <v>10</v>
      </c>
      <c r="B1268" s="319" t="s">
        <v>163</v>
      </c>
      <c r="C1268" s="319" t="s">
        <v>29</v>
      </c>
      <c r="D1268" s="320">
        <v>46099</v>
      </c>
      <c r="E1268" s="321">
        <v>46101</v>
      </c>
      <c r="F1268" s="322"/>
      <c r="G1268" s="322"/>
      <c r="H1268" s="322"/>
      <c r="I1268" s="322"/>
      <c r="J1268" s="322"/>
      <c r="K1268" s="322"/>
      <c r="L1268" s="319" t="s">
        <v>161</v>
      </c>
      <c r="M1268" s="319">
        <v>521819</v>
      </c>
      <c r="N1268" s="319">
        <v>1819</v>
      </c>
      <c r="O1268" s="319" t="s">
        <v>2300</v>
      </c>
      <c r="P1268" s="323" t="s">
        <v>2301</v>
      </c>
      <c r="Q1268" s="319" t="s">
        <v>378</v>
      </c>
      <c r="R1268" s="324">
        <v>39900</v>
      </c>
      <c r="S1268" s="324">
        <v>4633.33</v>
      </c>
      <c r="T1268" s="325">
        <f t="shared" si="240"/>
        <v>44533.33</v>
      </c>
      <c r="U1268" s="326">
        <v>19</v>
      </c>
      <c r="V1268" s="324">
        <f>5967.67-4095.41</f>
        <v>1872.2600000000002</v>
      </c>
      <c r="W1268" s="327">
        <v>35</v>
      </c>
      <c r="X1268" s="328"/>
      <c r="Y1268" s="327">
        <f t="shared" si="241"/>
        <v>1837.2600000000002</v>
      </c>
      <c r="Z1268" s="329">
        <f t="shared" si="242"/>
        <v>4.2041769613904913E-2</v>
      </c>
      <c r="AA1268" s="328">
        <v>0</v>
      </c>
      <c r="AB1268" s="327">
        <v>0</v>
      </c>
      <c r="AC1268" s="327"/>
      <c r="AD1268" s="327"/>
      <c r="AE1268" s="330">
        <v>0.1</v>
      </c>
      <c r="AF1268" s="330">
        <v>0.1</v>
      </c>
      <c r="AG1268" s="327">
        <f t="shared" si="243"/>
        <v>183.72600000000003</v>
      </c>
      <c r="AH1268" s="327"/>
      <c r="AI1268" s="327">
        <f t="shared" si="244"/>
        <v>183.72600000000003</v>
      </c>
      <c r="AJ1268" s="319" t="s">
        <v>164</v>
      </c>
      <c r="AK1268" s="319"/>
      <c r="AL1268" s="326"/>
      <c r="AM1268" s="331">
        <f t="shared" si="245"/>
        <v>0</v>
      </c>
      <c r="AN1268" s="331">
        <f t="shared" si="246"/>
        <v>1</v>
      </c>
      <c r="AO1268" s="331"/>
      <c r="AP1268" s="331"/>
      <c r="AQ1268" s="331">
        <f t="shared" si="247"/>
        <v>0</v>
      </c>
      <c r="AR1268" s="332" t="str">
        <f>IF(A1268="","",VLOOKUP(A1268,'Base Sites'!A:B,2,FALSE))</f>
        <v>Valauto Roncq</v>
      </c>
      <c r="AS1268" s="332" t="str">
        <f t="shared" si="248"/>
        <v>SKODA</v>
      </c>
      <c r="AT1268" s="331"/>
      <c r="AU1268" s="333" t="str">
        <f>IF(A1268="","",VLOOKUP(L1268,'Base Vendeurs'!A:B,2,FALSE))</f>
        <v>Valauto Roncq Skoda</v>
      </c>
      <c r="AV1268" s="327">
        <f t="shared" si="249"/>
        <v>1872.2600000000002</v>
      </c>
      <c r="AW1268" s="329">
        <f t="shared" si="250"/>
        <v>4.2041769613904913E-2</v>
      </c>
      <c r="AX1268" s="333" t="str">
        <f t="shared" si="251"/>
        <v>NON</v>
      </c>
      <c r="AY1268" s="231">
        <f>+MargesVN[[#This Row],[Total COM]]+MargesVN[[#This Row],[EXT GIE]]+MargesVN[[#This Row],[Forfait immat]]</f>
        <v>183.72600000000003</v>
      </c>
    </row>
    <row r="1269" spans="1:51" s="231" customFormat="1" ht="11.25" customHeight="1" x14ac:dyDescent="0.25">
      <c r="A1269" s="431">
        <v>10</v>
      </c>
      <c r="B1269" s="431" t="s">
        <v>163</v>
      </c>
      <c r="C1269" s="431" t="s">
        <v>29</v>
      </c>
      <c r="D1269" s="432">
        <v>46177</v>
      </c>
      <c r="E1269" s="433">
        <v>46178</v>
      </c>
      <c r="F1269" s="434"/>
      <c r="G1269" s="434"/>
      <c r="H1269" s="434"/>
      <c r="I1269" s="434"/>
      <c r="J1269" s="434"/>
      <c r="K1269" s="434">
        <v>0</v>
      </c>
      <c r="L1269" s="431" t="s">
        <v>161</v>
      </c>
      <c r="M1269" s="431">
        <v>521820</v>
      </c>
      <c r="N1269" s="431">
        <v>1820</v>
      </c>
      <c r="O1269" s="431" t="s">
        <v>4604</v>
      </c>
      <c r="P1269" s="435" t="s">
        <v>4605</v>
      </c>
      <c r="Q1269" s="431" t="s">
        <v>178</v>
      </c>
      <c r="R1269" s="436">
        <v>38150</v>
      </c>
      <c r="S1269" s="436">
        <v>2941.67</v>
      </c>
      <c r="T1269" s="437">
        <f t="shared" si="240"/>
        <v>41091.67</v>
      </c>
      <c r="U1269" s="438">
        <v>7</v>
      </c>
      <c r="V1269" s="436">
        <v>1267.75</v>
      </c>
      <c r="W1269" s="439">
        <v>35</v>
      </c>
      <c r="X1269" s="440"/>
      <c r="Y1269" s="439">
        <f t="shared" si="241"/>
        <v>1232.75</v>
      </c>
      <c r="Z1269" s="441">
        <f t="shared" si="242"/>
        <v>3.0851751705394306E-2</v>
      </c>
      <c r="AA1269" s="440">
        <v>0</v>
      </c>
      <c r="AB1269" s="439">
        <v>0</v>
      </c>
      <c r="AC1269" s="439"/>
      <c r="AD1269" s="439"/>
      <c r="AE1269" s="442">
        <v>0.1</v>
      </c>
      <c r="AF1269" s="442">
        <v>0.1</v>
      </c>
      <c r="AG1269" s="439">
        <f t="shared" si="243"/>
        <v>123.27500000000001</v>
      </c>
      <c r="AH1269" s="439"/>
      <c r="AI1269" s="439">
        <f t="shared" si="244"/>
        <v>123.27500000000001</v>
      </c>
      <c r="AJ1269" s="431" t="s">
        <v>164</v>
      </c>
      <c r="AK1269" s="431"/>
      <c r="AL1269" s="438"/>
      <c r="AM1269" s="443">
        <f t="shared" si="245"/>
        <v>0</v>
      </c>
      <c r="AN1269" s="443">
        <f t="shared" si="246"/>
        <v>1</v>
      </c>
      <c r="AO1269" s="443"/>
      <c r="AP1269" s="443"/>
      <c r="AQ1269" s="443">
        <f t="shared" si="247"/>
        <v>0</v>
      </c>
      <c r="AR1269" s="444" t="str">
        <f>IF(A1269="","",VLOOKUP(A1269,'Base Sites'!A:B,2,FALSE))</f>
        <v>Valauto Roncq</v>
      </c>
      <c r="AS1269" s="444" t="str">
        <f t="shared" si="248"/>
        <v>SKODA</v>
      </c>
      <c r="AT1269" s="443"/>
      <c r="AU1269" s="445" t="str">
        <f>IF(A1269="","",VLOOKUP(L1269,'Base Vendeurs'!A:B,2,FALSE))</f>
        <v>Valauto Roncq Skoda</v>
      </c>
      <c r="AV1269" s="439">
        <f t="shared" si="249"/>
        <v>1267.75</v>
      </c>
      <c r="AW1269" s="441">
        <f t="shared" si="250"/>
        <v>3.0851751705394306E-2</v>
      </c>
      <c r="AX1269" s="445" t="str">
        <f t="shared" si="251"/>
        <v>NON</v>
      </c>
      <c r="AY1269" s="231">
        <f>+MargesVN[[#This Row],[Total COM]]+MargesVN[[#This Row],[EXT GIE]]+MargesVN[[#This Row],[Forfait immat]]</f>
        <v>123.27500000000001</v>
      </c>
    </row>
    <row r="1270" spans="1:51" s="231" customFormat="1" ht="11.25" customHeight="1" x14ac:dyDescent="0.25">
      <c r="A1270" s="401">
        <v>10</v>
      </c>
      <c r="B1270" s="401" t="s">
        <v>163</v>
      </c>
      <c r="C1270" s="401" t="s">
        <v>206</v>
      </c>
      <c r="D1270" s="402">
        <v>46167</v>
      </c>
      <c r="E1270" s="403">
        <v>46171</v>
      </c>
      <c r="F1270" s="404"/>
      <c r="G1270" s="404"/>
      <c r="H1270" s="404"/>
      <c r="I1270" s="404"/>
      <c r="J1270" s="404"/>
      <c r="K1270" s="404"/>
      <c r="L1270" s="401" t="s">
        <v>109</v>
      </c>
      <c r="M1270" s="401">
        <v>521821</v>
      </c>
      <c r="N1270" s="401">
        <v>1821</v>
      </c>
      <c r="O1270" s="401" t="s">
        <v>3919</v>
      </c>
      <c r="P1270" s="405" t="s">
        <v>3920</v>
      </c>
      <c r="Q1270" s="401" t="s">
        <v>379</v>
      </c>
      <c r="R1270" s="406">
        <v>38529.33</v>
      </c>
      <c r="S1270" s="406">
        <v>2166.67</v>
      </c>
      <c r="T1270" s="407">
        <f t="shared" si="240"/>
        <v>40696</v>
      </c>
      <c r="U1270" s="408">
        <v>187</v>
      </c>
      <c r="V1270" s="465">
        <v>2223.94</v>
      </c>
      <c r="W1270" s="409">
        <v>22</v>
      </c>
      <c r="X1270" s="410"/>
      <c r="Y1270" s="409">
        <f t="shared" si="241"/>
        <v>2201.94</v>
      </c>
      <c r="Z1270" s="411">
        <f t="shared" si="242"/>
        <v>5.4647631216827211E-2</v>
      </c>
      <c r="AA1270" s="410">
        <v>-4883.5200000000004</v>
      </c>
      <c r="AB1270" s="409">
        <v>0</v>
      </c>
      <c r="AC1270" s="409"/>
      <c r="AD1270" s="409"/>
      <c r="AE1270" s="412">
        <v>0.12</v>
      </c>
      <c r="AF1270" s="412">
        <v>0.12</v>
      </c>
      <c r="AG1270" s="409">
        <f t="shared" si="243"/>
        <v>264.2328</v>
      </c>
      <c r="AH1270" s="409"/>
      <c r="AI1270" s="409">
        <f t="shared" si="244"/>
        <v>264.2328</v>
      </c>
      <c r="AJ1270" s="401" t="s">
        <v>164</v>
      </c>
      <c r="AK1270" s="401">
        <v>1</v>
      </c>
      <c r="AL1270" s="408"/>
      <c r="AM1270" s="413">
        <f t="shared" si="245"/>
        <v>0</v>
      </c>
      <c r="AN1270" s="413">
        <f t="shared" si="246"/>
        <v>1</v>
      </c>
      <c r="AO1270" s="413">
        <v>833</v>
      </c>
      <c r="AP1270" s="466">
        <v>46178</v>
      </c>
      <c r="AQ1270" s="413">
        <f t="shared" si="247"/>
        <v>0</v>
      </c>
      <c r="AR1270" s="414" t="str">
        <f>IF(A1270="","",VLOOKUP(A1270,'Base Sites'!A:B,2,FALSE))</f>
        <v>Valauto Roncq</v>
      </c>
      <c r="AS1270" s="414" t="str">
        <f t="shared" si="248"/>
        <v>CUPRA</v>
      </c>
      <c r="AT1270" s="413"/>
      <c r="AU1270" s="415" t="str">
        <f>IF(A1270="","",VLOOKUP(L1270,'Base Vendeurs'!A:B,2,FALSE))</f>
        <v>Valauto Roncq SEAT</v>
      </c>
      <c r="AV1270" s="409">
        <f t="shared" si="249"/>
        <v>3056.94</v>
      </c>
      <c r="AW1270" s="411">
        <f t="shared" si="250"/>
        <v>7.5116473363475531E-2</v>
      </c>
      <c r="AX1270" s="415" t="str">
        <f t="shared" si="251"/>
        <v>NON</v>
      </c>
      <c r="AY1270" s="231">
        <f>+MargesVN[[#This Row],[Total COM]]+MargesVN[[#This Row],[EXT GIE]]+MargesVN[[#This Row],[Forfait immat]]</f>
        <v>265.2328</v>
      </c>
    </row>
    <row r="1271" spans="1:51" s="231" customFormat="1" ht="11.25" customHeight="1" x14ac:dyDescent="0.25">
      <c r="A1271" s="431">
        <v>10</v>
      </c>
      <c r="B1271" s="431" t="s">
        <v>163</v>
      </c>
      <c r="C1271" s="431" t="s">
        <v>29</v>
      </c>
      <c r="D1271" s="432">
        <v>46189</v>
      </c>
      <c r="E1271" s="433">
        <v>46191</v>
      </c>
      <c r="F1271" s="434"/>
      <c r="G1271" s="434"/>
      <c r="H1271" s="434"/>
      <c r="I1271" s="434"/>
      <c r="J1271" s="434"/>
      <c r="K1271" s="434">
        <v>0</v>
      </c>
      <c r="L1271" s="431" t="s">
        <v>219</v>
      </c>
      <c r="M1271" s="431">
        <v>521823</v>
      </c>
      <c r="N1271" s="431">
        <v>1823</v>
      </c>
      <c r="O1271" s="431" t="s">
        <v>4610</v>
      </c>
      <c r="P1271" s="435" t="s">
        <v>4611</v>
      </c>
      <c r="Q1271" s="431" t="s">
        <v>178</v>
      </c>
      <c r="R1271" s="436">
        <v>42516.66</v>
      </c>
      <c r="S1271" s="436">
        <v>4875.01</v>
      </c>
      <c r="T1271" s="437">
        <f t="shared" si="240"/>
        <v>47391.670000000006</v>
      </c>
      <c r="U1271" s="438">
        <v>19</v>
      </c>
      <c r="V1271" s="436">
        <v>1490.51</v>
      </c>
      <c r="W1271" s="439">
        <v>35</v>
      </c>
      <c r="X1271" s="440"/>
      <c r="Y1271" s="439">
        <f t="shared" si="241"/>
        <v>1455.51</v>
      </c>
      <c r="Z1271" s="441">
        <f t="shared" si="242"/>
        <v>3.1450885778028077E-2</v>
      </c>
      <c r="AA1271" s="440">
        <v>-5682</v>
      </c>
      <c r="AB1271" s="439">
        <v>0</v>
      </c>
      <c r="AC1271" s="439"/>
      <c r="AD1271" s="439"/>
      <c r="AE1271" s="442">
        <v>0.1</v>
      </c>
      <c r="AF1271" s="442">
        <v>0.1</v>
      </c>
      <c r="AG1271" s="439">
        <f t="shared" si="243"/>
        <v>145.55100000000002</v>
      </c>
      <c r="AH1271" s="439"/>
      <c r="AI1271" s="439">
        <f t="shared" si="244"/>
        <v>145.55100000000002</v>
      </c>
      <c r="AJ1271" s="431" t="s">
        <v>164</v>
      </c>
      <c r="AK1271" s="431"/>
      <c r="AL1271" s="438">
        <v>20</v>
      </c>
      <c r="AM1271" s="443">
        <f t="shared" si="245"/>
        <v>1</v>
      </c>
      <c r="AN1271" s="443">
        <f t="shared" si="246"/>
        <v>1</v>
      </c>
      <c r="AO1271" s="443"/>
      <c r="AP1271" s="443"/>
      <c r="AQ1271" s="443">
        <f t="shared" si="247"/>
        <v>1</v>
      </c>
      <c r="AR1271" s="444" t="str">
        <f>IF(A1271="","",VLOOKUP(A1271,'Base Sites'!A:B,2,FALSE))</f>
        <v>Valauto Roncq</v>
      </c>
      <c r="AS1271" s="444" t="str">
        <f t="shared" si="248"/>
        <v>SKODA</v>
      </c>
      <c r="AT1271" s="443"/>
      <c r="AU1271" s="445" t="str">
        <f>IF(A1271="","",VLOOKUP(L1271,'Base Vendeurs'!A:B,2,FALSE))</f>
        <v>Sociétés NORD</v>
      </c>
      <c r="AV1271" s="439">
        <f t="shared" si="249"/>
        <v>1490.51</v>
      </c>
      <c r="AW1271" s="441">
        <f t="shared" si="250"/>
        <v>3.1450885778028077E-2</v>
      </c>
      <c r="AX1271" s="445" t="str">
        <f t="shared" si="251"/>
        <v>NON</v>
      </c>
      <c r="AY1271" s="231">
        <f>+MargesVN[[#This Row],[Total COM]]+MargesVN[[#This Row],[EXT GIE]]+MargesVN[[#This Row],[Forfait immat]]</f>
        <v>165.55100000000002</v>
      </c>
    </row>
    <row r="1272" spans="1:51" s="231" customFormat="1" ht="11.25" customHeight="1" x14ac:dyDescent="0.25">
      <c r="A1272" s="354">
        <v>10</v>
      </c>
      <c r="B1272" s="354" t="s">
        <v>163</v>
      </c>
      <c r="C1272" s="354" t="s">
        <v>29</v>
      </c>
      <c r="D1272" s="355">
        <v>46119</v>
      </c>
      <c r="E1272" s="356">
        <v>46121</v>
      </c>
      <c r="F1272" s="357"/>
      <c r="G1272" s="357"/>
      <c r="H1272" s="357"/>
      <c r="I1272" s="357"/>
      <c r="J1272" s="357"/>
      <c r="K1272" s="357">
        <v>0</v>
      </c>
      <c r="L1272" s="354" t="s">
        <v>161</v>
      </c>
      <c r="M1272" s="354">
        <v>521824</v>
      </c>
      <c r="N1272" s="354">
        <v>1824</v>
      </c>
      <c r="O1272" s="354" t="s">
        <v>3117</v>
      </c>
      <c r="P1272" s="358" t="s">
        <v>3118</v>
      </c>
      <c r="Q1272" s="354" t="s">
        <v>378</v>
      </c>
      <c r="R1272" s="359">
        <v>35291.660000000003</v>
      </c>
      <c r="S1272" s="359">
        <v>2858.33</v>
      </c>
      <c r="T1272" s="360">
        <f t="shared" si="240"/>
        <v>38149.990000000005</v>
      </c>
      <c r="U1272" s="361">
        <v>19</v>
      </c>
      <c r="V1272" s="359">
        <v>1179.5</v>
      </c>
      <c r="W1272" s="362">
        <v>35</v>
      </c>
      <c r="X1272" s="363">
        <v>-459.48</v>
      </c>
      <c r="Y1272" s="362">
        <f t="shared" si="241"/>
        <v>685.02</v>
      </c>
      <c r="Z1272" s="364">
        <f t="shared" si="242"/>
        <v>1.8873399442568658E-2</v>
      </c>
      <c r="AA1272" s="363">
        <v>0</v>
      </c>
      <c r="AB1272" s="362">
        <v>0</v>
      </c>
      <c r="AC1272" s="362"/>
      <c r="AD1272" s="362"/>
      <c r="AE1272" s="365">
        <v>0.1</v>
      </c>
      <c r="AF1272" s="365">
        <v>0.1</v>
      </c>
      <c r="AG1272" s="362">
        <f t="shared" si="243"/>
        <v>68.501999999999995</v>
      </c>
      <c r="AH1272" s="362"/>
      <c r="AI1272" s="362">
        <f t="shared" si="244"/>
        <v>68.501999999999995</v>
      </c>
      <c r="AJ1272" s="354" t="s">
        <v>164</v>
      </c>
      <c r="AK1272" s="354">
        <v>0</v>
      </c>
      <c r="AL1272" s="361"/>
      <c r="AM1272" s="366">
        <f t="shared" si="245"/>
        <v>0</v>
      </c>
      <c r="AN1272" s="366">
        <f t="shared" si="246"/>
        <v>1</v>
      </c>
      <c r="AO1272" s="366"/>
      <c r="AP1272" s="366"/>
      <c r="AQ1272" s="366">
        <f t="shared" si="247"/>
        <v>0</v>
      </c>
      <c r="AR1272" s="367" t="str">
        <f>IF(A1272="","",VLOOKUP(A1272,'Base Sites'!A:B,2,FALSE))</f>
        <v>Valauto Roncq</v>
      </c>
      <c r="AS1272" s="367" t="str">
        <f t="shared" si="248"/>
        <v>SKODA</v>
      </c>
      <c r="AT1272" s="366"/>
      <c r="AU1272" s="368" t="str">
        <f>IF(A1272="","",VLOOKUP(L1272,'Base Vendeurs'!A:B,2,FALSE))</f>
        <v>Valauto Roncq Skoda</v>
      </c>
      <c r="AV1272" s="362">
        <f t="shared" si="249"/>
        <v>1179.5</v>
      </c>
      <c r="AW1272" s="364">
        <f t="shared" si="250"/>
        <v>3.0917439296838607E-2</v>
      </c>
      <c r="AX1272" s="368" t="str">
        <f t="shared" si="251"/>
        <v>NON</v>
      </c>
      <c r="AY1272" s="231">
        <f>+MargesVN[[#This Row],[Total COM]]+MargesVN[[#This Row],[EXT GIE]]+MargesVN[[#This Row],[Forfait immat]]</f>
        <v>68.501999999999995</v>
      </c>
    </row>
    <row r="1273" spans="1:51" s="231" customFormat="1" ht="11.25" customHeight="1" x14ac:dyDescent="0.25">
      <c r="A1273" s="401">
        <v>10</v>
      </c>
      <c r="B1273" s="401" t="s">
        <v>163</v>
      </c>
      <c r="C1273" s="401" t="s">
        <v>27</v>
      </c>
      <c r="D1273" s="402">
        <v>46161</v>
      </c>
      <c r="E1273" s="403">
        <v>46158</v>
      </c>
      <c r="F1273" s="404"/>
      <c r="G1273" s="404"/>
      <c r="H1273" s="404"/>
      <c r="I1273" s="404"/>
      <c r="J1273" s="404"/>
      <c r="K1273" s="404">
        <v>0</v>
      </c>
      <c r="L1273" s="401" t="s">
        <v>161</v>
      </c>
      <c r="M1273" s="401">
        <v>521851</v>
      </c>
      <c r="N1273" s="401">
        <v>1851</v>
      </c>
      <c r="O1273" s="401" t="s">
        <v>3889</v>
      </c>
      <c r="P1273" s="405" t="s">
        <v>3890</v>
      </c>
      <c r="Q1273" s="401" t="s">
        <v>40</v>
      </c>
      <c r="R1273" s="406">
        <v>17904.98</v>
      </c>
      <c r="S1273" s="406">
        <v>2904.19</v>
      </c>
      <c r="T1273" s="407">
        <f t="shared" si="240"/>
        <v>20809.169999999998</v>
      </c>
      <c r="U1273" s="408">
        <v>162</v>
      </c>
      <c r="V1273" s="465">
        <v>633.84</v>
      </c>
      <c r="W1273" s="409">
        <v>36</v>
      </c>
      <c r="X1273" s="410"/>
      <c r="Y1273" s="409">
        <f t="shared" si="241"/>
        <v>597.84</v>
      </c>
      <c r="Z1273" s="411">
        <f t="shared" si="242"/>
        <v>3.0459648318505742E-2</v>
      </c>
      <c r="AA1273" s="410">
        <v>0</v>
      </c>
      <c r="AB1273" s="409">
        <v>-1300</v>
      </c>
      <c r="AC1273" s="409"/>
      <c r="AD1273" s="409"/>
      <c r="AE1273" s="412">
        <v>0.12</v>
      </c>
      <c r="AF1273" s="412">
        <v>0.12</v>
      </c>
      <c r="AG1273" s="409">
        <f t="shared" si="243"/>
        <v>71.740800000000007</v>
      </c>
      <c r="AH1273" s="409"/>
      <c r="AI1273" s="409">
        <f t="shared" si="244"/>
        <v>71.740800000000007</v>
      </c>
      <c r="AJ1273" s="401" t="s">
        <v>164</v>
      </c>
      <c r="AK1273" s="401">
        <v>0</v>
      </c>
      <c r="AL1273" s="408"/>
      <c r="AM1273" s="413">
        <f t="shared" si="245"/>
        <v>0</v>
      </c>
      <c r="AN1273" s="413">
        <f t="shared" si="246"/>
        <v>1</v>
      </c>
      <c r="AO1273" s="413">
        <v>417</v>
      </c>
      <c r="AP1273" s="466">
        <v>46189</v>
      </c>
      <c r="AQ1273" s="413">
        <f t="shared" si="247"/>
        <v>0</v>
      </c>
      <c r="AR1273" s="414" t="str">
        <f>IF(A1273="","",VLOOKUP(A1273,'Base Sites'!A:B,2,FALSE))</f>
        <v>Valauto Roncq</v>
      </c>
      <c r="AS1273" s="414" t="str">
        <f t="shared" si="248"/>
        <v>SEAT</v>
      </c>
      <c r="AT1273" s="413"/>
      <c r="AU1273" s="415" t="str">
        <f>IF(A1273="","",VLOOKUP(L1273,'Base Vendeurs'!A:B,2,FALSE))</f>
        <v>Valauto Roncq Skoda</v>
      </c>
      <c r="AV1273" s="409">
        <f t="shared" si="249"/>
        <v>1050.8400000000001</v>
      </c>
      <c r="AW1273" s="411">
        <f t="shared" si="250"/>
        <v>5.049889063331215E-2</v>
      </c>
      <c r="AX1273" s="415" t="str">
        <f t="shared" si="251"/>
        <v>NON</v>
      </c>
      <c r="AY1273" s="231">
        <f>+MargesVN[[#This Row],[Total COM]]+MargesVN[[#This Row],[EXT GIE]]+MargesVN[[#This Row],[Forfait immat]]</f>
        <v>71.740800000000007</v>
      </c>
    </row>
    <row r="1274" spans="1:51" s="231" customFormat="1" ht="11.25" customHeight="1" x14ac:dyDescent="0.25">
      <c r="A1274" s="354">
        <v>10</v>
      </c>
      <c r="B1274" s="354" t="s">
        <v>183</v>
      </c>
      <c r="C1274" s="354" t="s">
        <v>27</v>
      </c>
      <c r="D1274" s="355">
        <v>46126</v>
      </c>
      <c r="E1274" s="356">
        <v>46128</v>
      </c>
      <c r="F1274" s="357"/>
      <c r="G1274" s="357"/>
      <c r="H1274" s="357"/>
      <c r="I1274" s="357" t="s">
        <v>165</v>
      </c>
      <c r="J1274" s="357"/>
      <c r="K1274" s="357">
        <v>4000</v>
      </c>
      <c r="L1274" s="354" t="s">
        <v>109</v>
      </c>
      <c r="M1274" s="354">
        <v>521852</v>
      </c>
      <c r="N1274" s="354">
        <v>1852</v>
      </c>
      <c r="O1274" s="354" t="s">
        <v>3133</v>
      </c>
      <c r="P1274" s="358" t="s">
        <v>3134</v>
      </c>
      <c r="Q1274" s="354" t="s">
        <v>40</v>
      </c>
      <c r="R1274" s="359">
        <v>23109.15</v>
      </c>
      <c r="S1274" s="359">
        <v>2004.18</v>
      </c>
      <c r="T1274" s="360">
        <f t="shared" si="240"/>
        <v>25113.33</v>
      </c>
      <c r="U1274" s="361">
        <v>99</v>
      </c>
      <c r="V1274" s="359">
        <v>350.2</v>
      </c>
      <c r="W1274" s="362">
        <v>36</v>
      </c>
      <c r="X1274" s="363"/>
      <c r="Y1274" s="362">
        <f t="shared" si="241"/>
        <v>314.2</v>
      </c>
      <c r="Z1274" s="364">
        <f t="shared" si="242"/>
        <v>1.3944785498378747E-2</v>
      </c>
      <c r="AA1274" s="363">
        <v>0</v>
      </c>
      <c r="AB1274" s="362">
        <v>-3181.62</v>
      </c>
      <c r="AC1274" s="362"/>
      <c r="AD1274" s="362" t="s">
        <v>3649</v>
      </c>
      <c r="AE1274" s="365">
        <v>0.13</v>
      </c>
      <c r="AF1274" s="365">
        <v>0.13</v>
      </c>
      <c r="AG1274" s="362">
        <f t="shared" si="243"/>
        <v>40.845999999999997</v>
      </c>
      <c r="AH1274" s="362"/>
      <c r="AI1274" s="362">
        <f t="shared" si="244"/>
        <v>40.845999999999997</v>
      </c>
      <c r="AJ1274" s="354" t="s">
        <v>164</v>
      </c>
      <c r="AK1274" s="354">
        <v>0</v>
      </c>
      <c r="AL1274" s="361"/>
      <c r="AM1274" s="366">
        <f t="shared" si="245"/>
        <v>0</v>
      </c>
      <c r="AN1274" s="366">
        <f t="shared" si="246"/>
        <v>1</v>
      </c>
      <c r="AO1274" s="366"/>
      <c r="AP1274" s="366"/>
      <c r="AQ1274" s="366">
        <f t="shared" si="247"/>
        <v>0</v>
      </c>
      <c r="AR1274" s="367" t="str">
        <f>IF(A1274="","",VLOOKUP(A1274,'Base Sites'!A:B,2,FALSE))</f>
        <v>Valauto Roncq</v>
      </c>
      <c r="AS1274" s="367" t="str">
        <f t="shared" si="248"/>
        <v>SEAT</v>
      </c>
      <c r="AT1274" s="366"/>
      <c r="AU1274" s="368" t="str">
        <f>IF(A1274="","",VLOOKUP(L1274,'Base Vendeurs'!A:B,2,FALSE))</f>
        <v>Valauto Roncq SEAT</v>
      </c>
      <c r="AV1274" s="362">
        <f t="shared" si="249"/>
        <v>350.2</v>
      </c>
      <c r="AW1274" s="364">
        <f t="shared" si="250"/>
        <v>1.3944785498378747E-2</v>
      </c>
      <c r="AX1274" s="368" t="str">
        <f t="shared" si="251"/>
        <v>NON</v>
      </c>
      <c r="AY1274" s="231">
        <f>+MargesVN[[#This Row],[Total COM]]+MargesVN[[#This Row],[EXT GIE]]+MargesVN[[#This Row],[Forfait immat]]</f>
        <v>40.845999999999997</v>
      </c>
    </row>
    <row r="1275" spans="1:51" s="231" customFormat="1" ht="11.25" customHeight="1" x14ac:dyDescent="0.25">
      <c r="A1275" s="401">
        <v>10</v>
      </c>
      <c r="B1275" s="401" t="s">
        <v>163</v>
      </c>
      <c r="C1275" s="401" t="s">
        <v>27</v>
      </c>
      <c r="D1275" s="402">
        <v>46163</v>
      </c>
      <c r="E1275" s="403">
        <v>46168</v>
      </c>
      <c r="F1275" s="404"/>
      <c r="G1275" s="404"/>
      <c r="H1275" s="404"/>
      <c r="I1275" s="404"/>
      <c r="J1275" s="404"/>
      <c r="K1275" s="404">
        <v>0</v>
      </c>
      <c r="L1275" s="401" t="s">
        <v>70</v>
      </c>
      <c r="M1275" s="401">
        <v>521854</v>
      </c>
      <c r="N1275" s="401">
        <v>1854</v>
      </c>
      <c r="O1275" s="401" t="s">
        <v>3897</v>
      </c>
      <c r="P1275" s="405" t="s">
        <v>3898</v>
      </c>
      <c r="Q1275" s="401" t="s">
        <v>83</v>
      </c>
      <c r="R1275" s="406">
        <v>22955</v>
      </c>
      <c r="S1275" s="406">
        <v>89.17</v>
      </c>
      <c r="T1275" s="407">
        <f t="shared" si="240"/>
        <v>23044.17</v>
      </c>
      <c r="U1275" s="408">
        <v>10</v>
      </c>
      <c r="V1275" s="406">
        <v>1043.6500000000001</v>
      </c>
      <c r="W1275" s="409">
        <v>36</v>
      </c>
      <c r="X1275" s="410"/>
      <c r="Y1275" s="409">
        <f t="shared" si="241"/>
        <v>1007.6500000000001</v>
      </c>
      <c r="Z1275" s="411">
        <f t="shared" si="242"/>
        <v>4.528911217023656E-2</v>
      </c>
      <c r="AA1275" s="410">
        <v>0</v>
      </c>
      <c r="AB1275" s="409">
        <v>-3767</v>
      </c>
      <c r="AC1275" s="409"/>
      <c r="AD1275" s="409"/>
      <c r="AE1275" s="412">
        <v>0.1</v>
      </c>
      <c r="AF1275" s="412">
        <v>0.1</v>
      </c>
      <c r="AG1275" s="409">
        <f t="shared" si="243"/>
        <v>100.76500000000001</v>
      </c>
      <c r="AH1275" s="409"/>
      <c r="AI1275" s="409">
        <f t="shared" si="244"/>
        <v>100.76500000000001</v>
      </c>
      <c r="AJ1275" s="401" t="s">
        <v>164</v>
      </c>
      <c r="AK1275" s="401"/>
      <c r="AL1275" s="408">
        <v>20</v>
      </c>
      <c r="AM1275" s="413">
        <f t="shared" si="245"/>
        <v>1</v>
      </c>
      <c r="AN1275" s="413">
        <f t="shared" si="246"/>
        <v>1</v>
      </c>
      <c r="AO1275" s="413"/>
      <c r="AP1275" s="413"/>
      <c r="AQ1275" s="413">
        <f t="shared" si="247"/>
        <v>1</v>
      </c>
      <c r="AR1275" s="414" t="str">
        <f>IF(A1275="","",VLOOKUP(A1275,'Base Sites'!A:B,2,FALSE))</f>
        <v>Valauto Roncq</v>
      </c>
      <c r="AS1275" s="414" t="str">
        <f t="shared" si="248"/>
        <v>SEAT</v>
      </c>
      <c r="AT1275" s="413"/>
      <c r="AU1275" s="415" t="str">
        <f>IF(A1275="","",VLOOKUP(L1275,'Base Vendeurs'!A:B,2,FALSE))</f>
        <v>Sociétés NORD</v>
      </c>
      <c r="AV1275" s="409">
        <f t="shared" si="249"/>
        <v>1043.6500000000001</v>
      </c>
      <c r="AW1275" s="411">
        <f t="shared" si="250"/>
        <v>4.528911217023656E-2</v>
      </c>
      <c r="AX1275" s="415" t="str">
        <f t="shared" si="251"/>
        <v>NON</v>
      </c>
      <c r="AY1275" s="231">
        <f>+MargesVN[[#This Row],[Total COM]]+MargesVN[[#This Row],[EXT GIE]]+MargesVN[[#This Row],[Forfait immat]]</f>
        <v>120.76500000000001</v>
      </c>
    </row>
    <row r="1276" spans="1:51" s="231" customFormat="1" ht="11.25" customHeight="1" x14ac:dyDescent="0.25">
      <c r="A1276" s="354">
        <v>10</v>
      </c>
      <c r="B1276" s="354" t="s">
        <v>183</v>
      </c>
      <c r="C1276" s="354" t="s">
        <v>27</v>
      </c>
      <c r="D1276" s="355">
        <v>46135</v>
      </c>
      <c r="E1276" s="356">
        <v>46136</v>
      </c>
      <c r="F1276" s="357"/>
      <c r="G1276" s="357"/>
      <c r="H1276" s="357"/>
      <c r="I1276" s="357" t="s">
        <v>165</v>
      </c>
      <c r="J1276" s="357"/>
      <c r="K1276" s="357">
        <v>1899.96</v>
      </c>
      <c r="L1276" s="354" t="s">
        <v>161</v>
      </c>
      <c r="M1276" s="354">
        <v>521855</v>
      </c>
      <c r="N1276" s="354">
        <v>1855</v>
      </c>
      <c r="O1276" s="354" t="s">
        <v>3138</v>
      </c>
      <c r="P1276" s="358" t="s">
        <v>3139</v>
      </c>
      <c r="Q1276" s="354" t="s">
        <v>40</v>
      </c>
      <c r="R1276" s="359">
        <v>17905</v>
      </c>
      <c r="S1276" s="359">
        <v>1090.8499999999999</v>
      </c>
      <c r="T1276" s="360">
        <f t="shared" si="240"/>
        <v>18995.849999999999</v>
      </c>
      <c r="U1276" s="361">
        <v>10</v>
      </c>
      <c r="V1276" s="359">
        <v>499.8</v>
      </c>
      <c r="W1276" s="362">
        <v>36</v>
      </c>
      <c r="X1276" s="363"/>
      <c r="Y1276" s="362">
        <f t="shared" si="241"/>
        <v>463.8</v>
      </c>
      <c r="Z1276" s="364">
        <f t="shared" si="242"/>
        <v>2.6311010036402689E-2</v>
      </c>
      <c r="AA1276" s="363">
        <v>0</v>
      </c>
      <c r="AB1276" s="362">
        <v>-2724.83</v>
      </c>
      <c r="AC1276" s="362"/>
      <c r="AD1276" s="362" t="s">
        <v>2020</v>
      </c>
      <c r="AE1276" s="365">
        <v>0.1</v>
      </c>
      <c r="AF1276" s="365">
        <v>0.1</v>
      </c>
      <c r="AG1276" s="362">
        <f t="shared" si="243"/>
        <v>46.38</v>
      </c>
      <c r="AH1276" s="362"/>
      <c r="AI1276" s="362">
        <f t="shared" si="244"/>
        <v>46.38</v>
      </c>
      <c r="AJ1276" s="354" t="s">
        <v>164</v>
      </c>
      <c r="AK1276" s="354"/>
      <c r="AL1276" s="361"/>
      <c r="AM1276" s="366">
        <f t="shared" si="245"/>
        <v>0</v>
      </c>
      <c r="AN1276" s="366">
        <f t="shared" si="246"/>
        <v>1</v>
      </c>
      <c r="AO1276" s="366"/>
      <c r="AP1276" s="366"/>
      <c r="AQ1276" s="366">
        <f t="shared" si="247"/>
        <v>0</v>
      </c>
      <c r="AR1276" s="367" t="str">
        <f>IF(A1276="","",VLOOKUP(A1276,'Base Sites'!A:B,2,FALSE))</f>
        <v>Valauto Roncq</v>
      </c>
      <c r="AS1276" s="367" t="str">
        <f t="shared" si="248"/>
        <v>SEAT</v>
      </c>
      <c r="AT1276" s="366"/>
      <c r="AU1276" s="368" t="str">
        <f>IF(A1276="","",VLOOKUP(L1276,'Base Vendeurs'!A:B,2,FALSE))</f>
        <v>Valauto Roncq Skoda</v>
      </c>
      <c r="AV1276" s="362">
        <f t="shared" si="249"/>
        <v>499.8</v>
      </c>
      <c r="AW1276" s="364">
        <f t="shared" si="250"/>
        <v>2.6311010036402689E-2</v>
      </c>
      <c r="AX1276" s="368" t="str">
        <f t="shared" si="251"/>
        <v>NON</v>
      </c>
      <c r="AY1276" s="231">
        <f>+MargesVN[[#This Row],[Total COM]]+MargesVN[[#This Row],[EXT GIE]]+MargesVN[[#This Row],[Forfait immat]]</f>
        <v>46.38</v>
      </c>
    </row>
    <row r="1277" spans="1:51" s="231" customFormat="1" ht="11.25" customHeight="1" x14ac:dyDescent="0.25">
      <c r="A1277" s="401">
        <v>10</v>
      </c>
      <c r="B1277" s="401" t="s">
        <v>163</v>
      </c>
      <c r="C1277" s="401" t="s">
        <v>206</v>
      </c>
      <c r="D1277" s="402">
        <v>46154</v>
      </c>
      <c r="E1277" s="403">
        <v>46155</v>
      </c>
      <c r="F1277" s="404"/>
      <c r="G1277" s="404"/>
      <c r="H1277" s="404"/>
      <c r="I1277" s="404"/>
      <c r="J1277" s="404"/>
      <c r="K1277" s="404">
        <v>0</v>
      </c>
      <c r="L1277" s="401" t="s">
        <v>70</v>
      </c>
      <c r="M1277" s="401">
        <v>521858</v>
      </c>
      <c r="N1277" s="401">
        <v>1858</v>
      </c>
      <c r="O1277" s="401" t="s">
        <v>3908</v>
      </c>
      <c r="P1277" s="405" t="s">
        <v>2316</v>
      </c>
      <c r="Q1277" s="401" t="s">
        <v>207</v>
      </c>
      <c r="R1277" s="406">
        <v>48254.33</v>
      </c>
      <c r="S1277" s="406">
        <v>4125</v>
      </c>
      <c r="T1277" s="407">
        <f t="shared" si="240"/>
        <v>52379.33</v>
      </c>
      <c r="U1277" s="408">
        <v>71</v>
      </c>
      <c r="V1277" s="406">
        <v>692.45</v>
      </c>
      <c r="W1277" s="409">
        <v>22</v>
      </c>
      <c r="X1277" s="410"/>
      <c r="Y1277" s="409">
        <f t="shared" si="241"/>
        <v>670.45</v>
      </c>
      <c r="Z1277" s="411">
        <f t="shared" si="242"/>
        <v>1.3219909456650171E-2</v>
      </c>
      <c r="AA1277" s="410">
        <v>0</v>
      </c>
      <c r="AB1277" s="409">
        <v>0</v>
      </c>
      <c r="AC1277" s="409"/>
      <c r="AD1277" s="409"/>
      <c r="AE1277" s="412">
        <v>0.1</v>
      </c>
      <c r="AF1277" s="412">
        <v>0.1</v>
      </c>
      <c r="AG1277" s="409">
        <f t="shared" si="243"/>
        <v>67.045000000000002</v>
      </c>
      <c r="AH1277" s="409"/>
      <c r="AI1277" s="409">
        <f t="shared" si="244"/>
        <v>67.045000000000002</v>
      </c>
      <c r="AJ1277" s="401" t="s">
        <v>164</v>
      </c>
      <c r="AK1277" s="401">
        <v>0</v>
      </c>
      <c r="AL1277" s="408">
        <v>20</v>
      </c>
      <c r="AM1277" s="413">
        <f t="shared" si="245"/>
        <v>1</v>
      </c>
      <c r="AN1277" s="413">
        <f t="shared" si="246"/>
        <v>1</v>
      </c>
      <c r="AO1277" s="413"/>
      <c r="AP1277" s="413"/>
      <c r="AQ1277" s="413">
        <f t="shared" si="247"/>
        <v>1</v>
      </c>
      <c r="AR1277" s="414" t="str">
        <f>IF(A1277="","",VLOOKUP(A1277,'Base Sites'!A:B,2,FALSE))</f>
        <v>Valauto Roncq</v>
      </c>
      <c r="AS1277" s="414" t="str">
        <f t="shared" si="248"/>
        <v>CUPRA</v>
      </c>
      <c r="AT1277" s="413"/>
      <c r="AU1277" s="415" t="str">
        <f>IF(A1277="","",VLOOKUP(L1277,'Base Vendeurs'!A:B,2,FALSE))</f>
        <v>Sociétés NORD</v>
      </c>
      <c r="AV1277" s="409">
        <f t="shared" si="249"/>
        <v>692.45</v>
      </c>
      <c r="AW1277" s="411">
        <f t="shared" si="250"/>
        <v>1.3219909456650171E-2</v>
      </c>
      <c r="AX1277" s="415" t="str">
        <f t="shared" si="251"/>
        <v>NON</v>
      </c>
      <c r="AY1277" s="231">
        <f>+MargesVN[[#This Row],[Total COM]]+MargesVN[[#This Row],[EXT GIE]]+MargesVN[[#This Row],[Forfait immat]]</f>
        <v>87.045000000000002</v>
      </c>
    </row>
    <row r="1278" spans="1:51" s="231" customFormat="1" ht="11.25" customHeight="1" x14ac:dyDescent="0.25">
      <c r="A1278" s="401">
        <v>10</v>
      </c>
      <c r="B1278" s="401" t="s">
        <v>163</v>
      </c>
      <c r="C1278" s="401" t="s">
        <v>206</v>
      </c>
      <c r="D1278" s="402">
        <v>46129</v>
      </c>
      <c r="E1278" s="403">
        <v>46154</v>
      </c>
      <c r="F1278" s="404"/>
      <c r="G1278" s="404"/>
      <c r="H1278" s="404"/>
      <c r="I1278" s="404"/>
      <c r="J1278" s="404"/>
      <c r="K1278" s="404"/>
      <c r="L1278" s="401" t="s">
        <v>70</v>
      </c>
      <c r="M1278" s="401">
        <v>521859</v>
      </c>
      <c r="N1278" s="401">
        <v>1859</v>
      </c>
      <c r="O1278" s="401" t="s">
        <v>3160</v>
      </c>
      <c r="P1278" s="405" t="s">
        <v>2316</v>
      </c>
      <c r="Q1278" s="401" t="s">
        <v>207</v>
      </c>
      <c r="R1278" s="406">
        <v>48254.33</v>
      </c>
      <c r="S1278" s="406">
        <v>4125</v>
      </c>
      <c r="T1278" s="407">
        <f t="shared" si="240"/>
        <v>52379.33</v>
      </c>
      <c r="U1278" s="408">
        <v>46</v>
      </c>
      <c r="V1278" s="406">
        <v>388.65</v>
      </c>
      <c r="W1278" s="409">
        <v>22</v>
      </c>
      <c r="X1278" s="410"/>
      <c r="Y1278" s="409">
        <f t="shared" si="241"/>
        <v>366.65</v>
      </c>
      <c r="Z1278" s="411">
        <f t="shared" si="242"/>
        <v>7.4199116330812163E-3</v>
      </c>
      <c r="AA1278" s="410">
        <v>0</v>
      </c>
      <c r="AB1278" s="409">
        <v>0</v>
      </c>
      <c r="AC1278" s="409"/>
      <c r="AD1278" s="409"/>
      <c r="AE1278" s="412">
        <v>0.1</v>
      </c>
      <c r="AF1278" s="412">
        <v>0.1</v>
      </c>
      <c r="AG1278" s="409">
        <f t="shared" si="243"/>
        <v>36.664999999999999</v>
      </c>
      <c r="AH1278" s="409"/>
      <c r="AI1278" s="409">
        <f t="shared" si="244"/>
        <v>36.664999999999999</v>
      </c>
      <c r="AJ1278" s="401" t="s">
        <v>164</v>
      </c>
      <c r="AK1278" s="401">
        <v>0</v>
      </c>
      <c r="AL1278" s="408">
        <v>20</v>
      </c>
      <c r="AM1278" s="413">
        <f t="shared" si="245"/>
        <v>1</v>
      </c>
      <c r="AN1278" s="413">
        <f t="shared" si="246"/>
        <v>1</v>
      </c>
      <c r="AO1278" s="413"/>
      <c r="AP1278" s="413"/>
      <c r="AQ1278" s="413">
        <f t="shared" si="247"/>
        <v>1</v>
      </c>
      <c r="AR1278" s="414" t="str">
        <f>IF(A1278="","",VLOOKUP(A1278,'Base Sites'!A:B,2,FALSE))</f>
        <v>Valauto Roncq</v>
      </c>
      <c r="AS1278" s="414" t="str">
        <f t="shared" si="248"/>
        <v>CUPRA</v>
      </c>
      <c r="AT1278" s="413"/>
      <c r="AU1278" s="415" t="str">
        <f>IF(A1278="","",VLOOKUP(L1278,'Base Vendeurs'!A:B,2,FALSE))</f>
        <v>Sociétés NORD</v>
      </c>
      <c r="AV1278" s="409">
        <f t="shared" si="249"/>
        <v>388.65</v>
      </c>
      <c r="AW1278" s="411">
        <f t="shared" si="250"/>
        <v>7.4199116330812163E-3</v>
      </c>
      <c r="AX1278" s="415" t="str">
        <f t="shared" si="251"/>
        <v>NON</v>
      </c>
      <c r="AY1278" s="231">
        <f>+MargesVN[[#This Row],[Total COM]]+MargesVN[[#This Row],[EXT GIE]]+MargesVN[[#This Row],[Forfait immat]]</f>
        <v>56.664999999999999</v>
      </c>
    </row>
    <row r="1279" spans="1:51" s="231" customFormat="1" ht="11.25" customHeight="1" x14ac:dyDescent="0.25">
      <c r="A1279" s="401">
        <v>10</v>
      </c>
      <c r="B1279" s="401" t="s">
        <v>163</v>
      </c>
      <c r="C1279" s="401" t="s">
        <v>206</v>
      </c>
      <c r="D1279" s="402">
        <v>46146</v>
      </c>
      <c r="E1279" s="403">
        <v>46147</v>
      </c>
      <c r="F1279" s="404"/>
      <c r="G1279" s="404"/>
      <c r="H1279" s="404"/>
      <c r="I1279" s="404"/>
      <c r="J1279" s="404"/>
      <c r="K1279" s="404">
        <v>0</v>
      </c>
      <c r="L1279" s="401" t="s">
        <v>188</v>
      </c>
      <c r="M1279" s="401">
        <v>521860</v>
      </c>
      <c r="N1279" s="401">
        <v>1860</v>
      </c>
      <c r="O1279" s="401" t="s">
        <v>3905</v>
      </c>
      <c r="P1279" s="405" t="s">
        <v>2972</v>
      </c>
      <c r="Q1279" s="401" t="s">
        <v>207</v>
      </c>
      <c r="R1279" s="406">
        <v>43075.17</v>
      </c>
      <c r="S1279" s="406">
        <v>1916.67</v>
      </c>
      <c r="T1279" s="407">
        <f t="shared" si="240"/>
        <v>44991.839999999997</v>
      </c>
      <c r="U1279" s="408">
        <v>63</v>
      </c>
      <c r="V1279" s="406">
        <v>1146.8</v>
      </c>
      <c r="W1279" s="409">
        <v>22</v>
      </c>
      <c r="X1279" s="410"/>
      <c r="Y1279" s="409">
        <f t="shared" si="241"/>
        <v>1124.8</v>
      </c>
      <c r="Z1279" s="411">
        <f t="shared" si="242"/>
        <v>2.5489066461829524E-2</v>
      </c>
      <c r="AA1279" s="410">
        <v>0</v>
      </c>
      <c r="AB1279" s="409">
        <v>0</v>
      </c>
      <c r="AC1279" s="409"/>
      <c r="AD1279" s="409"/>
      <c r="AE1279" s="412">
        <v>0.1</v>
      </c>
      <c r="AF1279" s="412">
        <v>0.1</v>
      </c>
      <c r="AG1279" s="409">
        <f t="shared" si="243"/>
        <v>112.48</v>
      </c>
      <c r="AH1279" s="409"/>
      <c r="AI1279" s="409">
        <f t="shared" si="244"/>
        <v>112.48</v>
      </c>
      <c r="AJ1279" s="401" t="s">
        <v>164</v>
      </c>
      <c r="AK1279" s="401">
        <v>0</v>
      </c>
      <c r="AL1279" s="408"/>
      <c r="AM1279" s="413">
        <f t="shared" si="245"/>
        <v>0</v>
      </c>
      <c r="AN1279" s="413">
        <f t="shared" si="246"/>
        <v>1</v>
      </c>
      <c r="AO1279" s="413"/>
      <c r="AP1279" s="413"/>
      <c r="AQ1279" s="413">
        <f t="shared" si="247"/>
        <v>0</v>
      </c>
      <c r="AR1279" s="414" t="str">
        <f>IF(A1279="","",VLOOKUP(A1279,'Base Sites'!A:B,2,FALSE))</f>
        <v>Valauto Roncq</v>
      </c>
      <c r="AS1279" s="414" t="str">
        <f t="shared" si="248"/>
        <v>CUPRA</v>
      </c>
      <c r="AT1279" s="413"/>
      <c r="AU1279" s="415" t="str">
        <f>IF(A1279="","",VLOOKUP(L1279,'Base Vendeurs'!A:B,2,FALSE))</f>
        <v>Sociétés NORD</v>
      </c>
      <c r="AV1279" s="409">
        <f t="shared" si="249"/>
        <v>1146.8</v>
      </c>
      <c r="AW1279" s="411">
        <f t="shared" si="250"/>
        <v>2.5489066461829524E-2</v>
      </c>
      <c r="AX1279" s="415" t="str">
        <f t="shared" si="251"/>
        <v>NON</v>
      </c>
      <c r="AY1279" s="231">
        <f>+MargesVN[[#This Row],[Total COM]]+MargesVN[[#This Row],[EXT GIE]]+MargesVN[[#This Row],[Forfait immat]]</f>
        <v>112.48</v>
      </c>
    </row>
    <row r="1280" spans="1:51" s="231" customFormat="1" ht="11.25" customHeight="1" x14ac:dyDescent="0.25">
      <c r="A1280" s="354">
        <v>10</v>
      </c>
      <c r="B1280" s="354" t="s">
        <v>163</v>
      </c>
      <c r="C1280" s="354" t="s">
        <v>206</v>
      </c>
      <c r="D1280" s="355">
        <v>46121</v>
      </c>
      <c r="E1280" s="356">
        <v>46122</v>
      </c>
      <c r="F1280" s="357"/>
      <c r="G1280" s="357"/>
      <c r="H1280" s="357"/>
      <c r="I1280" s="357"/>
      <c r="J1280" s="357"/>
      <c r="K1280" s="357">
        <v>0</v>
      </c>
      <c r="L1280" s="354" t="s">
        <v>197</v>
      </c>
      <c r="M1280" s="354">
        <v>521862</v>
      </c>
      <c r="N1280" s="354">
        <v>1862</v>
      </c>
      <c r="O1280" s="354" t="s">
        <v>3148</v>
      </c>
      <c r="P1280" s="358" t="s">
        <v>3149</v>
      </c>
      <c r="Q1280" s="354" t="s">
        <v>372</v>
      </c>
      <c r="R1280" s="359">
        <v>41421</v>
      </c>
      <c r="S1280" s="359">
        <v>0</v>
      </c>
      <c r="T1280" s="360">
        <f t="shared" si="240"/>
        <v>41421</v>
      </c>
      <c r="U1280" s="361">
        <v>38</v>
      </c>
      <c r="V1280" s="359">
        <v>1264.6300000000001</v>
      </c>
      <c r="W1280" s="362">
        <v>22</v>
      </c>
      <c r="X1280" s="363"/>
      <c r="Y1280" s="362">
        <f t="shared" si="241"/>
        <v>1242.6300000000001</v>
      </c>
      <c r="Z1280" s="364">
        <f t="shared" si="242"/>
        <v>3.0531131551628402E-2</v>
      </c>
      <c r="AA1280" s="363">
        <v>0</v>
      </c>
      <c r="AB1280" s="362">
        <v>0</v>
      </c>
      <c r="AC1280" s="362"/>
      <c r="AD1280" s="362"/>
      <c r="AE1280" s="365">
        <v>0.1</v>
      </c>
      <c r="AF1280" s="365">
        <v>0.1</v>
      </c>
      <c r="AG1280" s="362">
        <f t="shared" si="243"/>
        <v>124.26300000000002</v>
      </c>
      <c r="AH1280" s="362"/>
      <c r="AI1280" s="362">
        <f t="shared" si="244"/>
        <v>124.26300000000002</v>
      </c>
      <c r="AJ1280" s="354" t="s">
        <v>164</v>
      </c>
      <c r="AK1280" s="354">
        <v>0</v>
      </c>
      <c r="AL1280" s="361"/>
      <c r="AM1280" s="366">
        <f t="shared" si="245"/>
        <v>0</v>
      </c>
      <c r="AN1280" s="366">
        <f t="shared" si="246"/>
        <v>1</v>
      </c>
      <c r="AO1280" s="366"/>
      <c r="AP1280" s="366"/>
      <c r="AQ1280" s="366">
        <f t="shared" si="247"/>
        <v>0</v>
      </c>
      <c r="AR1280" s="367" t="str">
        <f>IF(A1280="","",VLOOKUP(A1280,'Base Sites'!A:B,2,FALSE))</f>
        <v>Valauto Roncq</v>
      </c>
      <c r="AS1280" s="367" t="str">
        <f t="shared" si="248"/>
        <v>CUPRA</v>
      </c>
      <c r="AT1280" s="366"/>
      <c r="AU1280" s="368" t="str">
        <f>IF(A1280="","",VLOOKUP(L1280,'Base Vendeurs'!A:B,2,FALSE))</f>
        <v>Valauto PRO NORD</v>
      </c>
      <c r="AV1280" s="362">
        <f t="shared" si="249"/>
        <v>1264.6300000000001</v>
      </c>
      <c r="AW1280" s="364">
        <f t="shared" si="250"/>
        <v>3.0531131551628402E-2</v>
      </c>
      <c r="AX1280" s="368" t="str">
        <f t="shared" si="251"/>
        <v>NON</v>
      </c>
      <c r="AY1280" s="231">
        <f>+MargesVN[[#This Row],[Total COM]]+MargesVN[[#This Row],[EXT GIE]]+MargesVN[[#This Row],[Forfait immat]]</f>
        <v>124.26300000000002</v>
      </c>
    </row>
    <row r="1281" spans="1:51" s="231" customFormat="1" ht="11.25" customHeight="1" x14ac:dyDescent="0.25">
      <c r="A1281" s="319">
        <v>10</v>
      </c>
      <c r="B1281" s="319" t="s">
        <v>163</v>
      </c>
      <c r="C1281" s="319" t="s">
        <v>27</v>
      </c>
      <c r="D1281" s="320">
        <v>46094</v>
      </c>
      <c r="E1281" s="321">
        <v>46098</v>
      </c>
      <c r="F1281" s="322"/>
      <c r="G1281" s="322"/>
      <c r="H1281" s="322"/>
      <c r="I1281" s="322"/>
      <c r="J1281" s="322"/>
      <c r="K1281" s="322">
        <v>0</v>
      </c>
      <c r="L1281" s="319" t="s">
        <v>70</v>
      </c>
      <c r="M1281" s="319">
        <v>521863</v>
      </c>
      <c r="N1281" s="319">
        <v>1863</v>
      </c>
      <c r="O1281" s="319" t="s">
        <v>2315</v>
      </c>
      <c r="P1281" s="323" t="s">
        <v>2316</v>
      </c>
      <c r="Q1281" s="319" t="s">
        <v>40</v>
      </c>
      <c r="R1281" s="324">
        <v>16655</v>
      </c>
      <c r="S1281" s="324">
        <v>836.68</v>
      </c>
      <c r="T1281" s="325">
        <f t="shared" si="240"/>
        <v>17491.68</v>
      </c>
      <c r="U1281" s="326">
        <v>18</v>
      </c>
      <c r="V1281" s="324">
        <v>418.59</v>
      </c>
      <c r="W1281" s="327">
        <v>35.99</v>
      </c>
      <c r="X1281" s="328"/>
      <c r="Y1281" s="327">
        <f t="shared" si="241"/>
        <v>382.59999999999997</v>
      </c>
      <c r="Z1281" s="329">
        <f t="shared" si="242"/>
        <v>2.3930805960319417E-2</v>
      </c>
      <c r="AA1281" s="328">
        <v>0</v>
      </c>
      <c r="AB1281" s="327">
        <v>-2725</v>
      </c>
      <c r="AC1281" s="327"/>
      <c r="AD1281" s="327"/>
      <c r="AE1281" s="330">
        <v>0.1</v>
      </c>
      <c r="AF1281" s="330">
        <v>0.1</v>
      </c>
      <c r="AG1281" s="327">
        <f t="shared" si="243"/>
        <v>38.26</v>
      </c>
      <c r="AH1281" s="327"/>
      <c r="AI1281" s="327">
        <f t="shared" si="244"/>
        <v>38.26</v>
      </c>
      <c r="AJ1281" s="319" t="s">
        <v>164</v>
      </c>
      <c r="AK1281" s="319"/>
      <c r="AL1281" s="326">
        <v>20</v>
      </c>
      <c r="AM1281" s="331">
        <f t="shared" si="245"/>
        <v>1</v>
      </c>
      <c r="AN1281" s="331">
        <f t="shared" si="246"/>
        <v>1</v>
      </c>
      <c r="AO1281" s="331"/>
      <c r="AP1281" s="331"/>
      <c r="AQ1281" s="331">
        <f t="shared" si="247"/>
        <v>1</v>
      </c>
      <c r="AR1281" s="332" t="str">
        <f>IF(A1281="","",VLOOKUP(A1281,'Base Sites'!A:B,2,FALSE))</f>
        <v>Valauto Roncq</v>
      </c>
      <c r="AS1281" s="332" t="str">
        <f t="shared" si="248"/>
        <v>SEAT</v>
      </c>
      <c r="AT1281" s="331"/>
      <c r="AU1281" s="333" t="str">
        <f>IF(A1281="","",VLOOKUP(L1281,'Base Vendeurs'!A:B,2,FALSE))</f>
        <v>Sociétés NORD</v>
      </c>
      <c r="AV1281" s="327">
        <f t="shared" si="249"/>
        <v>418.59</v>
      </c>
      <c r="AW1281" s="329">
        <f t="shared" si="250"/>
        <v>2.3930805960319417E-2</v>
      </c>
      <c r="AX1281" s="333" t="str">
        <f t="shared" si="251"/>
        <v>NON</v>
      </c>
      <c r="AY1281" s="231">
        <f>+MargesVN[[#This Row],[Total COM]]+MargesVN[[#This Row],[EXT GIE]]+MargesVN[[#This Row],[Forfait immat]]</f>
        <v>58.26</v>
      </c>
    </row>
    <row r="1282" spans="1:51" s="231" customFormat="1" ht="11.25" customHeight="1" x14ac:dyDescent="0.25">
      <c r="A1282" s="431">
        <v>10</v>
      </c>
      <c r="B1282" s="431" t="s">
        <v>163</v>
      </c>
      <c r="C1282" s="431" t="s">
        <v>27</v>
      </c>
      <c r="D1282" s="432">
        <v>46192</v>
      </c>
      <c r="E1282" s="433">
        <v>46192</v>
      </c>
      <c r="F1282" s="434"/>
      <c r="G1282" s="434"/>
      <c r="H1282" s="434"/>
      <c r="I1282" s="434"/>
      <c r="J1282" s="434"/>
      <c r="K1282" s="434">
        <v>0</v>
      </c>
      <c r="L1282" s="431" t="s">
        <v>161</v>
      </c>
      <c r="M1282" s="431">
        <v>521879</v>
      </c>
      <c r="N1282" s="431">
        <v>1879</v>
      </c>
      <c r="O1282" s="431" t="s">
        <v>4682</v>
      </c>
      <c r="P1282" s="435" t="s">
        <v>4683</v>
      </c>
      <c r="Q1282" s="431" t="s">
        <v>40</v>
      </c>
      <c r="R1282" s="436">
        <v>17205</v>
      </c>
      <c r="S1282" s="436">
        <v>1625.02</v>
      </c>
      <c r="T1282" s="437">
        <f t="shared" si="240"/>
        <v>18830.02</v>
      </c>
      <c r="U1282" s="438">
        <v>9</v>
      </c>
      <c r="V1282" s="436">
        <v>505.71</v>
      </c>
      <c r="W1282" s="439">
        <v>35.99</v>
      </c>
      <c r="X1282" s="440"/>
      <c r="Y1282" s="439">
        <f t="shared" si="241"/>
        <v>469.71999999999997</v>
      </c>
      <c r="Z1282" s="441">
        <f t="shared" si="242"/>
        <v>2.6856583264383147E-2</v>
      </c>
      <c r="AA1282" s="440">
        <v>0</v>
      </c>
      <c r="AB1282" s="439">
        <v>-1300</v>
      </c>
      <c r="AC1282" s="439"/>
      <c r="AD1282" s="439"/>
      <c r="AE1282" s="442">
        <v>0.1</v>
      </c>
      <c r="AF1282" s="442">
        <v>0.1</v>
      </c>
      <c r="AG1282" s="439">
        <f t="shared" si="243"/>
        <v>46.972000000000001</v>
      </c>
      <c r="AH1282" s="439"/>
      <c r="AI1282" s="439">
        <f t="shared" si="244"/>
        <v>46.972000000000001</v>
      </c>
      <c r="AJ1282" s="431" t="s">
        <v>164</v>
      </c>
      <c r="AK1282" s="431"/>
      <c r="AL1282" s="438"/>
      <c r="AM1282" s="443">
        <f t="shared" si="245"/>
        <v>0</v>
      </c>
      <c r="AN1282" s="443">
        <f t="shared" si="246"/>
        <v>1</v>
      </c>
      <c r="AO1282" s="443"/>
      <c r="AP1282" s="443"/>
      <c r="AQ1282" s="443">
        <f t="shared" si="247"/>
        <v>0</v>
      </c>
      <c r="AR1282" s="444" t="str">
        <f>IF(A1282="","",VLOOKUP(A1282,'Base Sites'!A:B,2,FALSE))</f>
        <v>Valauto Roncq</v>
      </c>
      <c r="AS1282" s="444" t="str">
        <f t="shared" si="248"/>
        <v>SEAT</v>
      </c>
      <c r="AT1282" s="443"/>
      <c r="AU1282" s="445" t="str">
        <f>IF(A1282="","",VLOOKUP(L1282,'Base Vendeurs'!A:B,2,FALSE))</f>
        <v>Valauto Roncq Skoda</v>
      </c>
      <c r="AV1282" s="439">
        <f t="shared" si="249"/>
        <v>505.71</v>
      </c>
      <c r="AW1282" s="441">
        <f t="shared" si="250"/>
        <v>2.6856583264383147E-2</v>
      </c>
      <c r="AX1282" s="445" t="str">
        <f t="shared" si="251"/>
        <v>NON</v>
      </c>
      <c r="AY1282" s="231">
        <f>+MargesVN[[#This Row],[Total COM]]+MargesVN[[#This Row],[EXT GIE]]+MargesVN[[#This Row],[Forfait immat]]</f>
        <v>46.972000000000001</v>
      </c>
    </row>
    <row r="1283" spans="1:51" s="231" customFormat="1" ht="11.25" customHeight="1" x14ac:dyDescent="0.25">
      <c r="A1283" s="319">
        <v>10</v>
      </c>
      <c r="B1283" s="319" t="s">
        <v>163</v>
      </c>
      <c r="C1283" s="319" t="s">
        <v>206</v>
      </c>
      <c r="D1283" s="320">
        <v>46105</v>
      </c>
      <c r="E1283" s="321">
        <v>46106</v>
      </c>
      <c r="F1283" s="322"/>
      <c r="G1283" s="322"/>
      <c r="H1283" s="322"/>
      <c r="I1283" s="322"/>
      <c r="J1283" s="322"/>
      <c r="K1283" s="322">
        <v>0</v>
      </c>
      <c r="L1283" s="319" t="s">
        <v>161</v>
      </c>
      <c r="M1283" s="319">
        <v>521884</v>
      </c>
      <c r="N1283" s="319">
        <v>1884</v>
      </c>
      <c r="O1283" s="319" t="s">
        <v>2317</v>
      </c>
      <c r="P1283" s="323" t="s">
        <v>2318</v>
      </c>
      <c r="Q1283" s="319" t="s">
        <v>207</v>
      </c>
      <c r="R1283" s="324">
        <v>43075.17</v>
      </c>
      <c r="S1283" s="324">
        <v>1650.01</v>
      </c>
      <c r="T1283" s="325">
        <f t="shared" si="240"/>
        <v>44725.18</v>
      </c>
      <c r="U1283" s="326">
        <v>13</v>
      </c>
      <c r="V1283" s="324">
        <v>1261.6400000000001</v>
      </c>
      <c r="W1283" s="327">
        <v>21.99</v>
      </c>
      <c r="X1283" s="328"/>
      <c r="Y1283" s="327">
        <f t="shared" si="241"/>
        <v>1239.6500000000001</v>
      </c>
      <c r="Z1283" s="329">
        <f t="shared" si="242"/>
        <v>2.8208718220921639E-2</v>
      </c>
      <c r="AA1283" s="328">
        <v>0</v>
      </c>
      <c r="AB1283" s="327">
        <v>0</v>
      </c>
      <c r="AC1283" s="327"/>
      <c r="AD1283" s="327"/>
      <c r="AE1283" s="330">
        <v>0.1</v>
      </c>
      <c r="AF1283" s="330">
        <v>0.1</v>
      </c>
      <c r="AG1283" s="327">
        <f t="shared" si="243"/>
        <v>123.96500000000002</v>
      </c>
      <c r="AH1283" s="327"/>
      <c r="AI1283" s="327">
        <f t="shared" si="244"/>
        <v>123.96500000000002</v>
      </c>
      <c r="AJ1283" s="319" t="s">
        <v>164</v>
      </c>
      <c r="AK1283" s="319"/>
      <c r="AL1283" s="326"/>
      <c r="AM1283" s="331">
        <f t="shared" si="245"/>
        <v>0</v>
      </c>
      <c r="AN1283" s="331">
        <f t="shared" si="246"/>
        <v>1</v>
      </c>
      <c r="AO1283" s="331"/>
      <c r="AP1283" s="331"/>
      <c r="AQ1283" s="331">
        <f t="shared" si="247"/>
        <v>0</v>
      </c>
      <c r="AR1283" s="332" t="str">
        <f>IF(A1283="","",VLOOKUP(A1283,'Base Sites'!A:B,2,FALSE))</f>
        <v>Valauto Roncq</v>
      </c>
      <c r="AS1283" s="332" t="str">
        <f t="shared" si="248"/>
        <v>CUPRA</v>
      </c>
      <c r="AT1283" s="331"/>
      <c r="AU1283" s="333" t="str">
        <f>IF(A1283="","",VLOOKUP(L1283,'Base Vendeurs'!A:B,2,FALSE))</f>
        <v>Valauto Roncq Skoda</v>
      </c>
      <c r="AV1283" s="327">
        <f t="shared" si="249"/>
        <v>1261.6400000000001</v>
      </c>
      <c r="AW1283" s="329">
        <f t="shared" si="250"/>
        <v>2.8208718220921639E-2</v>
      </c>
      <c r="AX1283" s="333" t="str">
        <f t="shared" si="251"/>
        <v>NON</v>
      </c>
      <c r="AY1283" s="231">
        <f>+MargesVN[[#This Row],[Total COM]]+MargesVN[[#This Row],[EXT GIE]]+MargesVN[[#This Row],[Forfait immat]]</f>
        <v>123.96500000000002</v>
      </c>
    </row>
    <row r="1284" spans="1:51" s="231" customFormat="1" ht="11.25" customHeight="1" x14ac:dyDescent="0.25">
      <c r="A1284" s="354">
        <v>10</v>
      </c>
      <c r="B1284" s="354" t="s">
        <v>163</v>
      </c>
      <c r="C1284" s="354" t="s">
        <v>206</v>
      </c>
      <c r="D1284" s="355">
        <v>46127</v>
      </c>
      <c r="E1284" s="356">
        <v>46141</v>
      </c>
      <c r="F1284" s="357"/>
      <c r="G1284" s="357"/>
      <c r="H1284" s="357"/>
      <c r="I1284" s="357"/>
      <c r="J1284" s="357"/>
      <c r="K1284" s="357"/>
      <c r="L1284" s="354" t="s">
        <v>1996</v>
      </c>
      <c r="M1284" s="354">
        <v>521886</v>
      </c>
      <c r="N1284" s="354">
        <v>1886</v>
      </c>
      <c r="O1284" s="354" t="s">
        <v>3152</v>
      </c>
      <c r="P1284" s="358" t="s">
        <v>3153</v>
      </c>
      <c r="Q1284" s="354" t="s">
        <v>372</v>
      </c>
      <c r="R1284" s="359">
        <v>37646</v>
      </c>
      <c r="S1284" s="359">
        <v>675</v>
      </c>
      <c r="T1284" s="360">
        <f t="shared" si="240"/>
        <v>38321</v>
      </c>
      <c r="U1284" s="361">
        <v>2</v>
      </c>
      <c r="V1284" s="359">
        <v>675.2</v>
      </c>
      <c r="W1284" s="362">
        <v>22</v>
      </c>
      <c r="X1284" s="363"/>
      <c r="Y1284" s="362">
        <f t="shared" si="241"/>
        <v>653.20000000000005</v>
      </c>
      <c r="Z1284" s="364">
        <f t="shared" si="242"/>
        <v>1.761958195245427E-2</v>
      </c>
      <c r="AA1284" s="363">
        <v>0</v>
      </c>
      <c r="AB1284" s="362">
        <v>0</v>
      </c>
      <c r="AC1284" s="362"/>
      <c r="AD1284" s="362"/>
      <c r="AE1284" s="365">
        <v>0.1</v>
      </c>
      <c r="AF1284" s="365">
        <v>0.1</v>
      </c>
      <c r="AG1284" s="362">
        <f t="shared" si="243"/>
        <v>65.320000000000007</v>
      </c>
      <c r="AH1284" s="362"/>
      <c r="AI1284" s="362">
        <f t="shared" si="244"/>
        <v>65.320000000000007</v>
      </c>
      <c r="AJ1284" s="354" t="s">
        <v>149</v>
      </c>
      <c r="AK1284" s="354">
        <v>0</v>
      </c>
      <c r="AL1284" s="361"/>
      <c r="AM1284" s="366">
        <f t="shared" si="245"/>
        <v>0</v>
      </c>
      <c r="AN1284" s="366">
        <f t="shared" si="246"/>
        <v>1</v>
      </c>
      <c r="AO1284" s="366"/>
      <c r="AP1284" s="366"/>
      <c r="AQ1284" s="366">
        <f t="shared" si="247"/>
        <v>0</v>
      </c>
      <c r="AR1284" s="367" t="str">
        <f>IF(A1284="","",VLOOKUP(A1284,'Base Sites'!A:B,2,FALSE))</f>
        <v>Valauto Roncq</v>
      </c>
      <c r="AS1284" s="367" t="str">
        <f t="shared" si="248"/>
        <v>CUPRA</v>
      </c>
      <c r="AT1284" s="366"/>
      <c r="AU1284" s="368" t="str">
        <f>IF(A1284="","",VLOOKUP(L1284,'Base Vendeurs'!A:B,2,FALSE))</f>
        <v>Sociétés EST</v>
      </c>
      <c r="AV1284" s="362">
        <f t="shared" si="249"/>
        <v>675.2</v>
      </c>
      <c r="AW1284" s="364">
        <f t="shared" si="250"/>
        <v>1.761958195245427E-2</v>
      </c>
      <c r="AX1284" s="368" t="str">
        <f t="shared" si="251"/>
        <v>NON</v>
      </c>
      <c r="AY1284" s="231">
        <f>+MargesVN[[#This Row],[Total COM]]+MargesVN[[#This Row],[EXT GIE]]+MargesVN[[#This Row],[Forfait immat]]</f>
        <v>65.320000000000007</v>
      </c>
    </row>
    <row r="1285" spans="1:51" s="231" customFormat="1" ht="11.25" customHeight="1" x14ac:dyDescent="0.25">
      <c r="A1285" s="401">
        <v>10</v>
      </c>
      <c r="B1285" s="401" t="s">
        <v>163</v>
      </c>
      <c r="C1285" s="401" t="s">
        <v>27</v>
      </c>
      <c r="D1285" s="402">
        <v>46153</v>
      </c>
      <c r="E1285" s="403">
        <v>46154</v>
      </c>
      <c r="F1285" s="404"/>
      <c r="G1285" s="404"/>
      <c r="H1285" s="404"/>
      <c r="I1285" s="404"/>
      <c r="J1285" s="404"/>
      <c r="K1285" s="404">
        <v>0</v>
      </c>
      <c r="L1285" s="401" t="s">
        <v>109</v>
      </c>
      <c r="M1285" s="401">
        <v>521887</v>
      </c>
      <c r="N1285" s="401">
        <v>1887</v>
      </c>
      <c r="O1285" s="401" t="s">
        <v>3885</v>
      </c>
      <c r="P1285" s="405" t="s">
        <v>3886</v>
      </c>
      <c r="Q1285" s="401" t="s">
        <v>83</v>
      </c>
      <c r="R1285" s="406">
        <v>19955</v>
      </c>
      <c r="S1285" s="406">
        <v>1905.85</v>
      </c>
      <c r="T1285" s="407">
        <f t="shared" si="240"/>
        <v>21860.85</v>
      </c>
      <c r="U1285" s="408">
        <v>19</v>
      </c>
      <c r="V1285" s="406">
        <v>907.64</v>
      </c>
      <c r="W1285" s="409">
        <v>35.99</v>
      </c>
      <c r="X1285" s="410"/>
      <c r="Y1285" s="409">
        <f t="shared" si="241"/>
        <v>871.65</v>
      </c>
      <c r="Z1285" s="411">
        <f t="shared" si="242"/>
        <v>4.1518971128753003E-2</v>
      </c>
      <c r="AA1285" s="410">
        <v>0</v>
      </c>
      <c r="AB1285" s="409">
        <v>-3099.83</v>
      </c>
      <c r="AC1285" s="409"/>
      <c r="AD1285" s="409"/>
      <c r="AE1285" s="412">
        <v>0.1</v>
      </c>
      <c r="AF1285" s="412">
        <v>0.1</v>
      </c>
      <c r="AG1285" s="409">
        <f t="shared" si="243"/>
        <v>87.165000000000006</v>
      </c>
      <c r="AH1285" s="409"/>
      <c r="AI1285" s="409">
        <f t="shared" si="244"/>
        <v>87.165000000000006</v>
      </c>
      <c r="AJ1285" s="401" t="s">
        <v>164</v>
      </c>
      <c r="AK1285" s="401"/>
      <c r="AL1285" s="408"/>
      <c r="AM1285" s="413">
        <f t="shared" si="245"/>
        <v>0</v>
      </c>
      <c r="AN1285" s="413">
        <f t="shared" si="246"/>
        <v>1</v>
      </c>
      <c r="AO1285" s="413"/>
      <c r="AP1285" s="413"/>
      <c r="AQ1285" s="413">
        <f t="shared" si="247"/>
        <v>0</v>
      </c>
      <c r="AR1285" s="414" t="str">
        <f>IF(A1285="","",VLOOKUP(A1285,'Base Sites'!A:B,2,FALSE))</f>
        <v>Valauto Roncq</v>
      </c>
      <c r="AS1285" s="414" t="str">
        <f t="shared" si="248"/>
        <v>SEAT</v>
      </c>
      <c r="AT1285" s="413"/>
      <c r="AU1285" s="415" t="str">
        <f>IF(A1285="","",VLOOKUP(L1285,'Base Vendeurs'!A:B,2,FALSE))</f>
        <v>Valauto Roncq SEAT</v>
      </c>
      <c r="AV1285" s="409">
        <f t="shared" si="249"/>
        <v>907.64</v>
      </c>
      <c r="AW1285" s="411">
        <f t="shared" si="250"/>
        <v>4.1518971128753003E-2</v>
      </c>
      <c r="AX1285" s="415" t="str">
        <f t="shared" si="251"/>
        <v>NON</v>
      </c>
      <c r="AY1285" s="231">
        <f>+MargesVN[[#This Row],[Total COM]]+MargesVN[[#This Row],[EXT GIE]]+MargesVN[[#This Row],[Forfait immat]]</f>
        <v>87.165000000000006</v>
      </c>
    </row>
    <row r="1286" spans="1:51" s="231" customFormat="1" ht="11.25" customHeight="1" x14ac:dyDescent="0.25">
      <c r="A1286" s="45">
        <v>10</v>
      </c>
      <c r="B1286" s="45" t="s">
        <v>163</v>
      </c>
      <c r="C1286" s="45" t="s">
        <v>29</v>
      </c>
      <c r="D1286" s="44">
        <v>46063</v>
      </c>
      <c r="E1286" s="65">
        <v>46065</v>
      </c>
      <c r="F1286" s="35"/>
      <c r="G1286" s="35"/>
      <c r="H1286" s="35"/>
      <c r="I1286" s="35"/>
      <c r="J1286" s="35"/>
      <c r="K1286" s="35"/>
      <c r="L1286" s="45" t="s">
        <v>188</v>
      </c>
      <c r="M1286" s="45">
        <v>521908</v>
      </c>
      <c r="N1286" s="45">
        <v>1908</v>
      </c>
      <c r="O1286" s="45" t="s">
        <v>1494</v>
      </c>
      <c r="P1286" s="66" t="s">
        <v>1495</v>
      </c>
      <c r="Q1286" s="45" t="s">
        <v>42</v>
      </c>
      <c r="R1286" s="47">
        <v>37741.67</v>
      </c>
      <c r="S1286" s="47">
        <v>1933.34</v>
      </c>
      <c r="T1286" s="48">
        <f t="shared" si="240"/>
        <v>39675.009999999995</v>
      </c>
      <c r="U1286" s="49">
        <v>120</v>
      </c>
      <c r="V1286" s="47">
        <v>1046.1199999999999</v>
      </c>
      <c r="W1286" s="46">
        <v>35.01</v>
      </c>
      <c r="X1286" s="50"/>
      <c r="Y1286" s="46">
        <f t="shared" si="241"/>
        <v>1011.1099999999999</v>
      </c>
      <c r="Z1286" s="51">
        <f t="shared" si="242"/>
        <v>2.63672271286132E-2</v>
      </c>
      <c r="AA1286" s="50">
        <v>-4761</v>
      </c>
      <c r="AB1286" s="46">
        <v>-416</v>
      </c>
      <c r="AC1286" s="46"/>
      <c r="AD1286" s="46"/>
      <c r="AE1286" s="52">
        <v>0.1</v>
      </c>
      <c r="AF1286" s="52">
        <v>0.13</v>
      </c>
      <c r="AG1286" s="46">
        <f t="shared" si="243"/>
        <v>101.11099999999999</v>
      </c>
      <c r="AH1286" s="46"/>
      <c r="AI1286" s="46">
        <f t="shared" si="244"/>
        <v>101.11099999999999</v>
      </c>
      <c r="AJ1286" s="45" t="s">
        <v>164</v>
      </c>
      <c r="AK1286" s="45">
        <v>0</v>
      </c>
      <c r="AL1286" s="49" t="s">
        <v>293</v>
      </c>
      <c r="AM1286" s="238">
        <f t="shared" si="245"/>
        <v>1</v>
      </c>
      <c r="AN1286" s="238">
        <f t="shared" si="246"/>
        <v>1</v>
      </c>
      <c r="AO1286" s="238"/>
      <c r="AP1286" s="238"/>
      <c r="AQ1286" s="238">
        <f t="shared" si="247"/>
        <v>1</v>
      </c>
      <c r="AR1286" s="96" t="str">
        <f>IF(A1286="","",VLOOKUP(A1286,'Base Sites'!A:B,2,FALSE))</f>
        <v>Valauto Roncq</v>
      </c>
      <c r="AS1286" s="96" t="str">
        <f t="shared" si="248"/>
        <v>SKODA</v>
      </c>
      <c r="AT1286" s="238"/>
      <c r="AU1286" s="231" t="str">
        <f>IF(A1286="","",VLOOKUP(L1286,'Base Vendeurs'!A:B,2,FALSE))</f>
        <v>Sociétés NORD</v>
      </c>
      <c r="AV1286" s="46">
        <f t="shared" si="249"/>
        <v>1046.1199999999999</v>
      </c>
      <c r="AW1286" s="51">
        <f t="shared" si="250"/>
        <v>2.63672271286132E-2</v>
      </c>
      <c r="AX1286" s="231" t="str">
        <f t="shared" si="251"/>
        <v>NON</v>
      </c>
      <c r="AY1286" s="231">
        <f>+MargesVN[[#This Row],[Total COM]]+MargesVN[[#This Row],[EXT GIE]]+MargesVN[[#This Row],[Forfait immat]]</f>
        <v>101.11099999999999</v>
      </c>
    </row>
    <row r="1287" spans="1:51" s="231" customFormat="1" ht="11.25" customHeight="1" x14ac:dyDescent="0.25">
      <c r="A1287" s="45">
        <v>10</v>
      </c>
      <c r="B1287" s="45" t="s">
        <v>163</v>
      </c>
      <c r="C1287" s="45" t="s">
        <v>29</v>
      </c>
      <c r="D1287" s="44">
        <v>46056</v>
      </c>
      <c r="E1287" s="65">
        <v>46053</v>
      </c>
      <c r="F1287" s="35"/>
      <c r="G1287" s="35"/>
      <c r="H1287" s="35"/>
      <c r="I1287" s="35"/>
      <c r="J1287" s="35"/>
      <c r="K1287" s="35">
        <v>0</v>
      </c>
      <c r="L1287" s="45" t="s">
        <v>161</v>
      </c>
      <c r="M1287" s="45">
        <v>521909</v>
      </c>
      <c r="N1287" s="45">
        <v>1909</v>
      </c>
      <c r="O1287" s="45" t="s">
        <v>1270</v>
      </c>
      <c r="P1287" s="66" t="s">
        <v>1271</v>
      </c>
      <c r="Q1287" s="45" t="s">
        <v>378</v>
      </c>
      <c r="R1287" s="47">
        <v>37583.33</v>
      </c>
      <c r="S1287" s="47">
        <v>4299.99</v>
      </c>
      <c r="T1287" s="48">
        <f t="shared" si="240"/>
        <v>41883.32</v>
      </c>
      <c r="U1287" s="49">
        <v>110</v>
      </c>
      <c r="V1287" s="47">
        <v>1577.04</v>
      </c>
      <c r="W1287" s="46">
        <v>35</v>
      </c>
      <c r="X1287" s="50"/>
      <c r="Y1287" s="46">
        <f t="shared" si="241"/>
        <v>1542.04</v>
      </c>
      <c r="Z1287" s="51">
        <f t="shared" si="242"/>
        <v>3.7653175536227788E-2</v>
      </c>
      <c r="AA1287" s="50">
        <v>-5235.42</v>
      </c>
      <c r="AB1287" s="46">
        <v>0</v>
      </c>
      <c r="AC1287" s="46"/>
      <c r="AD1287" s="46"/>
      <c r="AE1287" s="52">
        <v>0.13</v>
      </c>
      <c r="AF1287" s="52">
        <v>0.13</v>
      </c>
      <c r="AG1287" s="46">
        <f t="shared" si="243"/>
        <v>200.46520000000001</v>
      </c>
      <c r="AH1287" s="46"/>
      <c r="AI1287" s="46">
        <f t="shared" si="244"/>
        <v>200.46520000000001</v>
      </c>
      <c r="AJ1287" s="45" t="s">
        <v>149</v>
      </c>
      <c r="AK1287" s="45">
        <v>0</v>
      </c>
      <c r="AL1287" s="49"/>
      <c r="AM1287" s="238">
        <f t="shared" si="245"/>
        <v>0</v>
      </c>
      <c r="AN1287" s="238">
        <f t="shared" si="246"/>
        <v>1</v>
      </c>
      <c r="AO1287" s="238"/>
      <c r="AP1287" s="238"/>
      <c r="AQ1287" s="238">
        <f t="shared" si="247"/>
        <v>0</v>
      </c>
      <c r="AR1287" s="96" t="str">
        <f>IF(A1287="","",VLOOKUP(A1287,'Base Sites'!A:B,2,FALSE))</f>
        <v>Valauto Roncq</v>
      </c>
      <c r="AS1287" s="96" t="str">
        <f t="shared" si="248"/>
        <v>SKODA</v>
      </c>
      <c r="AT1287" s="238"/>
      <c r="AU1287" s="231" t="str">
        <f>IF(A1287="","",VLOOKUP(L1287,'Base Vendeurs'!A:B,2,FALSE))</f>
        <v>Valauto Roncq Skoda</v>
      </c>
      <c r="AV1287" s="46">
        <f t="shared" si="249"/>
        <v>1577.04</v>
      </c>
      <c r="AW1287" s="51">
        <f t="shared" si="250"/>
        <v>3.7653175536227788E-2</v>
      </c>
      <c r="AX1287" s="231" t="str">
        <f t="shared" si="251"/>
        <v>NON</v>
      </c>
      <c r="AY1287" s="231">
        <f>+MargesVN[[#This Row],[Total COM]]+MargesVN[[#This Row],[EXT GIE]]+MargesVN[[#This Row],[Forfait immat]]</f>
        <v>200.46520000000001</v>
      </c>
    </row>
    <row r="1288" spans="1:51" s="231" customFormat="1" ht="11.25" customHeight="1" x14ac:dyDescent="0.25">
      <c r="A1288" s="401">
        <v>10</v>
      </c>
      <c r="B1288" s="401" t="s">
        <v>163</v>
      </c>
      <c r="C1288" s="401" t="s">
        <v>27</v>
      </c>
      <c r="D1288" s="402">
        <v>46162</v>
      </c>
      <c r="E1288" s="403">
        <v>46170</v>
      </c>
      <c r="F1288" s="404"/>
      <c r="G1288" s="404"/>
      <c r="H1288" s="404"/>
      <c r="I1288" s="404"/>
      <c r="J1288" s="404"/>
      <c r="K1288" s="404">
        <v>0</v>
      </c>
      <c r="L1288" s="401" t="s">
        <v>70</v>
      </c>
      <c r="M1288" s="401">
        <v>521931</v>
      </c>
      <c r="N1288" s="401">
        <v>1931</v>
      </c>
      <c r="O1288" s="401" t="s">
        <v>3893</v>
      </c>
      <c r="P1288" s="405" t="s">
        <v>3894</v>
      </c>
      <c r="Q1288" s="401" t="s">
        <v>40</v>
      </c>
      <c r="R1288" s="406">
        <v>19992.5</v>
      </c>
      <c r="S1288" s="406">
        <v>836.68</v>
      </c>
      <c r="T1288" s="407">
        <f t="shared" si="240"/>
        <v>20829.18</v>
      </c>
      <c r="U1288" s="408">
        <v>37</v>
      </c>
      <c r="V1288" s="406">
        <v>718.97</v>
      </c>
      <c r="W1288" s="409">
        <v>36</v>
      </c>
      <c r="X1288" s="410"/>
      <c r="Y1288" s="409">
        <f t="shared" si="241"/>
        <v>682.97</v>
      </c>
      <c r="Z1288" s="411">
        <f t="shared" si="242"/>
        <v>3.4517441397116932E-2</v>
      </c>
      <c r="AA1288" s="410">
        <v>0</v>
      </c>
      <c r="AB1288" s="409">
        <v>-2725</v>
      </c>
      <c r="AC1288" s="409"/>
      <c r="AD1288" s="409"/>
      <c r="AE1288" s="412">
        <v>0.1</v>
      </c>
      <c r="AF1288" s="412">
        <v>0.1</v>
      </c>
      <c r="AG1288" s="409">
        <f t="shared" si="243"/>
        <v>68.297000000000011</v>
      </c>
      <c r="AH1288" s="409"/>
      <c r="AI1288" s="409">
        <f t="shared" si="244"/>
        <v>68.297000000000011</v>
      </c>
      <c r="AJ1288" s="401" t="s">
        <v>164</v>
      </c>
      <c r="AK1288" s="401"/>
      <c r="AL1288" s="408">
        <v>20</v>
      </c>
      <c r="AM1288" s="413">
        <f t="shared" si="245"/>
        <v>1</v>
      </c>
      <c r="AN1288" s="413">
        <f t="shared" si="246"/>
        <v>1</v>
      </c>
      <c r="AO1288" s="413"/>
      <c r="AP1288" s="413"/>
      <c r="AQ1288" s="413">
        <f t="shared" si="247"/>
        <v>1</v>
      </c>
      <c r="AR1288" s="414" t="str">
        <f>IF(A1288="","",VLOOKUP(A1288,'Base Sites'!A:B,2,FALSE))</f>
        <v>Valauto Roncq</v>
      </c>
      <c r="AS1288" s="414" t="str">
        <f t="shared" si="248"/>
        <v>SEAT</v>
      </c>
      <c r="AT1288" s="413"/>
      <c r="AU1288" s="415" t="str">
        <f>IF(A1288="","",VLOOKUP(L1288,'Base Vendeurs'!A:B,2,FALSE))</f>
        <v>Sociétés NORD</v>
      </c>
      <c r="AV1288" s="409">
        <f t="shared" si="249"/>
        <v>718.97</v>
      </c>
      <c r="AW1288" s="411">
        <f t="shared" si="250"/>
        <v>3.4517441397116932E-2</v>
      </c>
      <c r="AX1288" s="415" t="str">
        <f t="shared" si="251"/>
        <v>NON</v>
      </c>
      <c r="AY1288" s="231">
        <f>+MargesVN[[#This Row],[Total COM]]+MargesVN[[#This Row],[EXT GIE]]+MargesVN[[#This Row],[Forfait immat]]</f>
        <v>88.297000000000011</v>
      </c>
    </row>
    <row r="1289" spans="1:51" s="231" customFormat="1" ht="11.25" customHeight="1" x14ac:dyDescent="0.25">
      <c r="A1289" s="401">
        <v>10</v>
      </c>
      <c r="B1289" s="401" t="s">
        <v>163</v>
      </c>
      <c r="C1289" s="401" t="s">
        <v>206</v>
      </c>
      <c r="D1289" s="402">
        <v>46147</v>
      </c>
      <c r="E1289" s="403">
        <v>46149</v>
      </c>
      <c r="F1289" s="404"/>
      <c r="G1289" s="404"/>
      <c r="H1289" s="404"/>
      <c r="I1289" s="404"/>
      <c r="J1289" s="404"/>
      <c r="K1289" s="404">
        <v>0</v>
      </c>
      <c r="L1289" s="401" t="s">
        <v>70</v>
      </c>
      <c r="M1289" s="401">
        <v>521932</v>
      </c>
      <c r="N1289" s="401">
        <v>1932</v>
      </c>
      <c r="O1289" s="401" t="s">
        <v>3901</v>
      </c>
      <c r="P1289" s="405" t="s">
        <v>3902</v>
      </c>
      <c r="Q1289" s="401" t="s">
        <v>372</v>
      </c>
      <c r="R1289" s="406">
        <v>39621</v>
      </c>
      <c r="S1289" s="406">
        <v>2004.17</v>
      </c>
      <c r="T1289" s="407">
        <f t="shared" si="240"/>
        <v>41625.17</v>
      </c>
      <c r="U1289" s="408">
        <v>13</v>
      </c>
      <c r="V1289" s="406">
        <v>1976.19</v>
      </c>
      <c r="W1289" s="409">
        <v>22</v>
      </c>
      <c r="X1289" s="410"/>
      <c r="Y1289" s="409">
        <f t="shared" si="241"/>
        <v>1954.19</v>
      </c>
      <c r="Z1289" s="411">
        <f t="shared" si="242"/>
        <v>4.7475842140704771E-2</v>
      </c>
      <c r="AA1289" s="410">
        <v>0</v>
      </c>
      <c r="AB1289" s="409">
        <v>-5750</v>
      </c>
      <c r="AC1289" s="409"/>
      <c r="AD1289" s="409"/>
      <c r="AE1289" s="412">
        <v>0.1</v>
      </c>
      <c r="AF1289" s="412">
        <v>0.1</v>
      </c>
      <c r="AG1289" s="409">
        <f t="shared" si="243"/>
        <v>195.41900000000001</v>
      </c>
      <c r="AH1289" s="409"/>
      <c r="AI1289" s="409">
        <f t="shared" si="244"/>
        <v>195.41900000000001</v>
      </c>
      <c r="AJ1289" s="401" t="s">
        <v>164</v>
      </c>
      <c r="AK1289" s="401"/>
      <c r="AL1289" s="408">
        <v>20</v>
      </c>
      <c r="AM1289" s="413">
        <f t="shared" si="245"/>
        <v>1</v>
      </c>
      <c r="AN1289" s="413">
        <f t="shared" si="246"/>
        <v>1</v>
      </c>
      <c r="AO1289" s="413"/>
      <c r="AP1289" s="413"/>
      <c r="AQ1289" s="413">
        <f t="shared" si="247"/>
        <v>1</v>
      </c>
      <c r="AR1289" s="414" t="str">
        <f>IF(A1289="","",VLOOKUP(A1289,'Base Sites'!A:B,2,FALSE))</f>
        <v>Valauto Roncq</v>
      </c>
      <c r="AS1289" s="414" t="str">
        <f t="shared" si="248"/>
        <v>CUPRA</v>
      </c>
      <c r="AT1289" s="413"/>
      <c r="AU1289" s="415" t="str">
        <f>IF(A1289="","",VLOOKUP(L1289,'Base Vendeurs'!A:B,2,FALSE))</f>
        <v>Sociétés NORD</v>
      </c>
      <c r="AV1289" s="409">
        <f t="shared" si="249"/>
        <v>1976.19</v>
      </c>
      <c r="AW1289" s="411">
        <f t="shared" si="250"/>
        <v>4.7475842140704771E-2</v>
      </c>
      <c r="AX1289" s="415" t="str">
        <f t="shared" si="251"/>
        <v>NON</v>
      </c>
      <c r="AY1289" s="231">
        <f>+MargesVN[[#This Row],[Total COM]]+MargesVN[[#This Row],[EXT GIE]]+MargesVN[[#This Row],[Forfait immat]]</f>
        <v>215.41900000000001</v>
      </c>
    </row>
    <row r="1290" spans="1:51" s="231" customFormat="1" ht="11.25" customHeight="1" x14ac:dyDescent="0.25">
      <c r="A1290" s="354">
        <v>10</v>
      </c>
      <c r="B1290" s="354" t="s">
        <v>163</v>
      </c>
      <c r="C1290" s="354" t="s">
        <v>27</v>
      </c>
      <c r="D1290" s="355">
        <v>46139</v>
      </c>
      <c r="E1290" s="356">
        <v>46140</v>
      </c>
      <c r="F1290" s="357"/>
      <c r="G1290" s="357"/>
      <c r="H1290" s="357"/>
      <c r="I1290" s="357"/>
      <c r="J1290" s="357"/>
      <c r="K1290" s="357"/>
      <c r="L1290" s="354" t="s">
        <v>70</v>
      </c>
      <c r="M1290" s="354">
        <v>521933</v>
      </c>
      <c r="N1290" s="354">
        <v>1933</v>
      </c>
      <c r="O1290" s="354" t="s">
        <v>3142</v>
      </c>
      <c r="P1290" s="358" t="s">
        <v>3143</v>
      </c>
      <c r="Q1290" s="354" t="s">
        <v>40</v>
      </c>
      <c r="R1290" s="359">
        <v>19992.5</v>
      </c>
      <c r="S1290" s="359">
        <v>1415.85</v>
      </c>
      <c r="T1290" s="360">
        <f t="shared" si="240"/>
        <v>21408.35</v>
      </c>
      <c r="U1290" s="361">
        <v>14</v>
      </c>
      <c r="V1290" s="359">
        <v>771.1</v>
      </c>
      <c r="W1290" s="362">
        <v>35.99</v>
      </c>
      <c r="X1290" s="363"/>
      <c r="Y1290" s="362">
        <f t="shared" si="241"/>
        <v>735.11</v>
      </c>
      <c r="Z1290" s="364">
        <f t="shared" si="242"/>
        <v>3.6018656271968652E-2</v>
      </c>
      <c r="AA1290" s="363">
        <v>0</v>
      </c>
      <c r="AB1290" s="362">
        <v>-2725</v>
      </c>
      <c r="AC1290" s="362"/>
      <c r="AD1290" s="362"/>
      <c r="AE1290" s="365">
        <v>0.1</v>
      </c>
      <c r="AF1290" s="365">
        <v>0.1</v>
      </c>
      <c r="AG1290" s="362">
        <f t="shared" si="243"/>
        <v>73.51100000000001</v>
      </c>
      <c r="AH1290" s="362"/>
      <c r="AI1290" s="362">
        <f t="shared" si="244"/>
        <v>73.51100000000001</v>
      </c>
      <c r="AJ1290" s="354" t="s">
        <v>164</v>
      </c>
      <c r="AK1290" s="354"/>
      <c r="AL1290" s="361">
        <v>20</v>
      </c>
      <c r="AM1290" s="366">
        <f t="shared" si="245"/>
        <v>1</v>
      </c>
      <c r="AN1290" s="366">
        <f t="shared" si="246"/>
        <v>1</v>
      </c>
      <c r="AO1290" s="366"/>
      <c r="AP1290" s="366"/>
      <c r="AQ1290" s="366">
        <f t="shared" si="247"/>
        <v>1</v>
      </c>
      <c r="AR1290" s="367" t="str">
        <f>IF(A1290="","",VLOOKUP(A1290,'Base Sites'!A:B,2,FALSE))</f>
        <v>Valauto Roncq</v>
      </c>
      <c r="AS1290" s="367" t="str">
        <f t="shared" si="248"/>
        <v>SEAT</v>
      </c>
      <c r="AT1290" s="366"/>
      <c r="AU1290" s="368" t="str">
        <f>IF(A1290="","",VLOOKUP(L1290,'Base Vendeurs'!A:B,2,FALSE))</f>
        <v>Sociétés NORD</v>
      </c>
      <c r="AV1290" s="362">
        <f t="shared" si="249"/>
        <v>771.1</v>
      </c>
      <c r="AW1290" s="364">
        <f t="shared" si="250"/>
        <v>3.6018656271968652E-2</v>
      </c>
      <c r="AX1290" s="368" t="str">
        <f t="shared" si="251"/>
        <v>NON</v>
      </c>
      <c r="AY1290" s="231">
        <f>+MargesVN[[#This Row],[Total COM]]+MargesVN[[#This Row],[EXT GIE]]+MargesVN[[#This Row],[Forfait immat]]</f>
        <v>93.51100000000001</v>
      </c>
    </row>
    <row r="1291" spans="1:51" s="231" customFormat="1" ht="11.25" customHeight="1" x14ac:dyDescent="0.25">
      <c r="A1291" s="354">
        <v>10</v>
      </c>
      <c r="B1291" s="354" t="s">
        <v>163</v>
      </c>
      <c r="C1291" s="354" t="s">
        <v>27</v>
      </c>
      <c r="D1291" s="355">
        <v>46128</v>
      </c>
      <c r="E1291" s="356">
        <v>46130</v>
      </c>
      <c r="F1291" s="357"/>
      <c r="G1291" s="357"/>
      <c r="H1291" s="357"/>
      <c r="I1291" s="357"/>
      <c r="J1291" s="357"/>
      <c r="K1291" s="357">
        <v>0</v>
      </c>
      <c r="L1291" s="354" t="s">
        <v>506</v>
      </c>
      <c r="M1291" s="354">
        <v>521934</v>
      </c>
      <c r="N1291" s="354">
        <v>1934</v>
      </c>
      <c r="O1291" s="354" t="s">
        <v>3144</v>
      </c>
      <c r="P1291" s="358" t="s">
        <v>3145</v>
      </c>
      <c r="Q1291" s="354" t="s">
        <v>40</v>
      </c>
      <c r="R1291" s="359">
        <v>16655</v>
      </c>
      <c r="S1291" s="359">
        <v>3449.18</v>
      </c>
      <c r="T1291" s="360">
        <f t="shared" si="240"/>
        <v>20104.18</v>
      </c>
      <c r="U1291" s="361">
        <v>20</v>
      </c>
      <c r="V1291" s="359">
        <v>628.72</v>
      </c>
      <c r="W1291" s="362">
        <v>35.99</v>
      </c>
      <c r="X1291" s="363"/>
      <c r="Y1291" s="362">
        <f t="shared" si="241"/>
        <v>592.73</v>
      </c>
      <c r="Z1291" s="364">
        <f t="shared" si="242"/>
        <v>3.1273098430276688E-2</v>
      </c>
      <c r="AA1291" s="363">
        <v>0</v>
      </c>
      <c r="AB1291" s="362">
        <v>-2725</v>
      </c>
      <c r="AC1291" s="362"/>
      <c r="AD1291" s="362"/>
      <c r="AE1291" s="365">
        <v>7.0000000000000007E-2</v>
      </c>
      <c r="AF1291" s="365">
        <v>7.0000000000000007E-2</v>
      </c>
      <c r="AG1291" s="362">
        <f t="shared" si="243"/>
        <v>41.491100000000003</v>
      </c>
      <c r="AH1291" s="362"/>
      <c r="AI1291" s="362">
        <f t="shared" si="244"/>
        <v>41.491100000000003</v>
      </c>
      <c r="AJ1291" s="354" t="s">
        <v>149</v>
      </c>
      <c r="AK1291" s="354"/>
      <c r="AL1291" s="361"/>
      <c r="AM1291" s="366">
        <f t="shared" si="245"/>
        <v>0</v>
      </c>
      <c r="AN1291" s="366">
        <f t="shared" si="246"/>
        <v>1</v>
      </c>
      <c r="AO1291" s="366"/>
      <c r="AP1291" s="366"/>
      <c r="AQ1291" s="366">
        <f t="shared" si="247"/>
        <v>0</v>
      </c>
      <c r="AR1291" s="367" t="str">
        <f>IF(A1291="","",VLOOKUP(A1291,'Base Sites'!A:B,2,FALSE))</f>
        <v>Valauto Roncq</v>
      </c>
      <c r="AS1291" s="367" t="str">
        <f t="shared" si="248"/>
        <v>SEAT</v>
      </c>
      <c r="AT1291" s="366"/>
      <c r="AU1291" s="368" t="str">
        <f>IF(A1291="","",VLOOKUP(L1291,'Base Vendeurs'!A:B,2,FALSE))</f>
        <v>Valauto Roncq Skoda</v>
      </c>
      <c r="AV1291" s="362">
        <f t="shared" si="249"/>
        <v>628.72</v>
      </c>
      <c r="AW1291" s="364">
        <f t="shared" si="250"/>
        <v>3.1273098430276688E-2</v>
      </c>
      <c r="AX1291" s="368" t="str">
        <f t="shared" si="251"/>
        <v>NON</v>
      </c>
      <c r="AY1291" s="231">
        <f>+MargesVN[[#This Row],[Total COM]]+MargesVN[[#This Row],[EXT GIE]]+MargesVN[[#This Row],[Forfait immat]]</f>
        <v>41.491100000000003</v>
      </c>
    </row>
    <row r="1292" spans="1:51" s="231" customFormat="1" ht="11.25" customHeight="1" x14ac:dyDescent="0.25">
      <c r="A1292" s="45">
        <v>10</v>
      </c>
      <c r="B1292" s="45" t="s">
        <v>163</v>
      </c>
      <c r="C1292" s="45" t="s">
        <v>206</v>
      </c>
      <c r="D1292" s="44">
        <v>46080</v>
      </c>
      <c r="E1292" s="65">
        <v>46080</v>
      </c>
      <c r="F1292" s="35"/>
      <c r="G1292" s="35"/>
      <c r="H1292" s="35"/>
      <c r="I1292" s="35"/>
      <c r="J1292" s="35"/>
      <c r="K1292" s="35">
        <v>0</v>
      </c>
      <c r="L1292" s="45" t="s">
        <v>356</v>
      </c>
      <c r="M1292" s="45">
        <v>521942</v>
      </c>
      <c r="N1292" s="45">
        <v>1942</v>
      </c>
      <c r="O1292" s="45" t="s">
        <v>1973</v>
      </c>
      <c r="P1292" s="66" t="s">
        <v>1974</v>
      </c>
      <c r="Q1292" s="45" t="s">
        <v>379</v>
      </c>
      <c r="R1292" s="47">
        <v>38154.33</v>
      </c>
      <c r="S1292" s="47">
        <v>1881.67</v>
      </c>
      <c r="T1292" s="48">
        <f t="shared" si="240"/>
        <v>40036</v>
      </c>
      <c r="U1292" s="49">
        <v>45</v>
      </c>
      <c r="V1292" s="47">
        <v>1223.08</v>
      </c>
      <c r="W1292" s="46">
        <v>22</v>
      </c>
      <c r="X1292" s="50"/>
      <c r="Y1292" s="46">
        <f t="shared" si="241"/>
        <v>1201.08</v>
      </c>
      <c r="Z1292" s="51">
        <f t="shared" si="242"/>
        <v>3.054950544509941E-2</v>
      </c>
      <c r="AA1292" s="50">
        <v>0</v>
      </c>
      <c r="AB1292" s="46">
        <v>-5605.04</v>
      </c>
      <c r="AC1292" s="46"/>
      <c r="AD1292" s="46"/>
      <c r="AE1292" s="52">
        <v>0.13</v>
      </c>
      <c r="AF1292" s="52">
        <v>0.13</v>
      </c>
      <c r="AG1292" s="46">
        <f t="shared" si="243"/>
        <v>156.1404</v>
      </c>
      <c r="AH1292" s="46"/>
      <c r="AI1292" s="46">
        <f t="shared" si="244"/>
        <v>156.1404</v>
      </c>
      <c r="AJ1292" s="45" t="s">
        <v>164</v>
      </c>
      <c r="AK1292" s="45"/>
      <c r="AL1292" s="49">
        <v>20</v>
      </c>
      <c r="AM1292" s="238">
        <f t="shared" si="245"/>
        <v>1</v>
      </c>
      <c r="AN1292" s="238">
        <f t="shared" si="246"/>
        <v>1</v>
      </c>
      <c r="AO1292" s="238"/>
      <c r="AP1292" s="238"/>
      <c r="AQ1292" s="238">
        <f t="shared" si="247"/>
        <v>1</v>
      </c>
      <c r="AR1292" s="96" t="str">
        <f>IF(A1292="","",VLOOKUP(A1292,'Base Sites'!A:B,2,FALSE))</f>
        <v>Valauto Roncq</v>
      </c>
      <c r="AS1292" s="96" t="str">
        <f t="shared" si="248"/>
        <v>CUPRA</v>
      </c>
      <c r="AT1292" s="238"/>
      <c r="AU1292" s="231" t="str">
        <f>IF(A1292="","",VLOOKUP(L1292,'Base Vendeurs'!A:B,2,FALSE))</f>
        <v>Sociétés EST</v>
      </c>
      <c r="AV1292" s="46">
        <f t="shared" si="249"/>
        <v>1223.08</v>
      </c>
      <c r="AW1292" s="51">
        <f t="shared" si="250"/>
        <v>3.054950544509941E-2</v>
      </c>
      <c r="AX1292" s="231" t="str">
        <f t="shared" si="251"/>
        <v>NON</v>
      </c>
      <c r="AY1292" s="231">
        <f>+MargesVN[[#This Row],[Total COM]]+MargesVN[[#This Row],[EXT GIE]]+MargesVN[[#This Row],[Forfait immat]]</f>
        <v>176.1404</v>
      </c>
    </row>
    <row r="1293" spans="1:51" s="231" customFormat="1" ht="11.25" customHeight="1" x14ac:dyDescent="0.25">
      <c r="A1293" s="431">
        <v>10</v>
      </c>
      <c r="B1293" s="431" t="s">
        <v>163</v>
      </c>
      <c r="C1293" s="431" t="s">
        <v>206</v>
      </c>
      <c r="D1293" s="432">
        <v>46195</v>
      </c>
      <c r="E1293" s="433">
        <v>46196</v>
      </c>
      <c r="F1293" s="434"/>
      <c r="G1293" s="434"/>
      <c r="H1293" s="434"/>
      <c r="I1293" s="434"/>
      <c r="J1293" s="434"/>
      <c r="K1293" s="434">
        <v>0</v>
      </c>
      <c r="L1293" s="431" t="s">
        <v>161</v>
      </c>
      <c r="M1293" s="431">
        <v>521943</v>
      </c>
      <c r="N1293" s="431">
        <v>1943</v>
      </c>
      <c r="O1293" s="431" t="s">
        <v>4700</v>
      </c>
      <c r="P1293" s="435" t="s">
        <v>4701</v>
      </c>
      <c r="Q1293" s="431" t="s">
        <v>372</v>
      </c>
      <c r="R1293" s="436">
        <v>39621</v>
      </c>
      <c r="S1293" s="436">
        <v>379.17</v>
      </c>
      <c r="T1293" s="437">
        <f t="shared" si="240"/>
        <v>40000.17</v>
      </c>
      <c r="U1293" s="438">
        <v>11</v>
      </c>
      <c r="V1293" s="436">
        <v>1282.02</v>
      </c>
      <c r="W1293" s="439">
        <v>22</v>
      </c>
      <c r="X1293" s="440"/>
      <c r="Y1293" s="439">
        <f t="shared" si="241"/>
        <v>1260.02</v>
      </c>
      <c r="Z1293" s="441">
        <f t="shared" si="242"/>
        <v>3.2050363785953911E-2</v>
      </c>
      <c r="AA1293" s="440">
        <v>0</v>
      </c>
      <c r="AB1293" s="439">
        <v>-5750</v>
      </c>
      <c r="AC1293" s="439"/>
      <c r="AD1293" s="439"/>
      <c r="AE1293" s="442">
        <v>0.1</v>
      </c>
      <c r="AF1293" s="442">
        <v>0.1</v>
      </c>
      <c r="AG1293" s="439">
        <f t="shared" si="243"/>
        <v>126.00200000000001</v>
      </c>
      <c r="AH1293" s="439"/>
      <c r="AI1293" s="439">
        <f t="shared" si="244"/>
        <v>126.00200000000001</v>
      </c>
      <c r="AJ1293" s="431" t="s">
        <v>164</v>
      </c>
      <c r="AK1293" s="431"/>
      <c r="AL1293" s="438"/>
      <c r="AM1293" s="443">
        <f t="shared" si="245"/>
        <v>0</v>
      </c>
      <c r="AN1293" s="443">
        <f t="shared" si="246"/>
        <v>1</v>
      </c>
      <c r="AO1293" s="443"/>
      <c r="AP1293" s="443"/>
      <c r="AQ1293" s="443">
        <f t="shared" si="247"/>
        <v>0</v>
      </c>
      <c r="AR1293" s="444" t="str">
        <f>IF(A1293="","",VLOOKUP(A1293,'Base Sites'!A:B,2,FALSE))</f>
        <v>Valauto Roncq</v>
      </c>
      <c r="AS1293" s="444" t="str">
        <f t="shared" si="248"/>
        <v>CUPRA</v>
      </c>
      <c r="AT1293" s="443"/>
      <c r="AU1293" s="445" t="str">
        <f>IF(A1293="","",VLOOKUP(L1293,'Base Vendeurs'!A:B,2,FALSE))</f>
        <v>Valauto Roncq Skoda</v>
      </c>
      <c r="AV1293" s="439">
        <f t="shared" si="249"/>
        <v>1282.02</v>
      </c>
      <c r="AW1293" s="441">
        <f t="shared" si="250"/>
        <v>3.2050363785953911E-2</v>
      </c>
      <c r="AX1293" s="445" t="str">
        <f t="shared" si="251"/>
        <v>NON</v>
      </c>
      <c r="AY1293" s="231">
        <f>+MargesVN[[#This Row],[Total COM]]+MargesVN[[#This Row],[EXT GIE]]+MargesVN[[#This Row],[Forfait immat]]</f>
        <v>126.00200000000001</v>
      </c>
    </row>
    <row r="1294" spans="1:51" s="231" customFormat="1" ht="11.25" customHeight="1" x14ac:dyDescent="0.25">
      <c r="A1294" s="401">
        <v>10</v>
      </c>
      <c r="B1294" s="401" t="s">
        <v>163</v>
      </c>
      <c r="C1294" s="401" t="s">
        <v>29</v>
      </c>
      <c r="D1294" s="402">
        <v>46168</v>
      </c>
      <c r="E1294" s="403">
        <v>46169</v>
      </c>
      <c r="F1294" s="404"/>
      <c r="G1294" s="404"/>
      <c r="H1294" s="404"/>
      <c r="I1294" s="404"/>
      <c r="J1294" s="404"/>
      <c r="K1294" s="404">
        <v>0</v>
      </c>
      <c r="L1294" s="401" t="s">
        <v>161</v>
      </c>
      <c r="M1294" s="401">
        <v>521947</v>
      </c>
      <c r="N1294" s="401">
        <v>1947</v>
      </c>
      <c r="O1294" s="401" t="s">
        <v>3737</v>
      </c>
      <c r="P1294" s="405" t="s">
        <v>3738</v>
      </c>
      <c r="Q1294" s="401" t="s">
        <v>31</v>
      </c>
      <c r="R1294" s="406">
        <v>19775</v>
      </c>
      <c r="S1294" s="406">
        <v>2083.33</v>
      </c>
      <c r="T1294" s="407">
        <f t="shared" si="240"/>
        <v>21858.33</v>
      </c>
      <c r="U1294" s="408">
        <v>41</v>
      </c>
      <c r="V1294" s="406">
        <v>629.16999999999996</v>
      </c>
      <c r="W1294" s="409">
        <v>35.01</v>
      </c>
      <c r="X1294" s="410"/>
      <c r="Y1294" s="409">
        <f t="shared" si="241"/>
        <v>594.16</v>
      </c>
      <c r="Z1294" s="411">
        <f t="shared" si="242"/>
        <v>2.8783992189705249E-2</v>
      </c>
      <c r="AA1294" s="410">
        <v>0</v>
      </c>
      <c r="AB1294" s="409">
        <v>-2350</v>
      </c>
      <c r="AC1294" s="409"/>
      <c r="AD1294" s="409"/>
      <c r="AE1294" s="412">
        <v>0.1</v>
      </c>
      <c r="AF1294" s="412">
        <v>0.1</v>
      </c>
      <c r="AG1294" s="409">
        <f t="shared" si="243"/>
        <v>59.415999999999997</v>
      </c>
      <c r="AH1294" s="409"/>
      <c r="AI1294" s="409">
        <f t="shared" si="244"/>
        <v>59.415999999999997</v>
      </c>
      <c r="AJ1294" s="401" t="s">
        <v>164</v>
      </c>
      <c r="AK1294" s="401"/>
      <c r="AL1294" s="408"/>
      <c r="AM1294" s="413">
        <f t="shared" si="245"/>
        <v>0</v>
      </c>
      <c r="AN1294" s="413">
        <f t="shared" si="246"/>
        <v>1</v>
      </c>
      <c r="AO1294" s="413"/>
      <c r="AP1294" s="413"/>
      <c r="AQ1294" s="413">
        <f t="shared" si="247"/>
        <v>0</v>
      </c>
      <c r="AR1294" s="414" t="str">
        <f>IF(A1294="","",VLOOKUP(A1294,'Base Sites'!A:B,2,FALSE))</f>
        <v>Valauto Roncq</v>
      </c>
      <c r="AS1294" s="414" t="str">
        <f t="shared" si="248"/>
        <v>SKODA</v>
      </c>
      <c r="AT1294" s="413"/>
      <c r="AU1294" s="415" t="str">
        <f>IF(A1294="","",VLOOKUP(L1294,'Base Vendeurs'!A:B,2,FALSE))</f>
        <v>Valauto Roncq Skoda</v>
      </c>
      <c r="AV1294" s="409">
        <f t="shared" si="249"/>
        <v>629.16999999999996</v>
      </c>
      <c r="AW1294" s="411">
        <f t="shared" si="250"/>
        <v>2.8783992189705249E-2</v>
      </c>
      <c r="AX1294" s="415" t="str">
        <f t="shared" si="251"/>
        <v>NON</v>
      </c>
      <c r="AY1294" s="231">
        <f>+MargesVN[[#This Row],[Total COM]]+MargesVN[[#This Row],[EXT GIE]]+MargesVN[[#This Row],[Forfait immat]]</f>
        <v>59.415999999999997</v>
      </c>
    </row>
    <row r="1295" spans="1:51" s="231" customFormat="1" ht="11.25" customHeight="1" x14ac:dyDescent="0.25">
      <c r="A1295" s="45">
        <v>10</v>
      </c>
      <c r="B1295" s="45" t="s">
        <v>163</v>
      </c>
      <c r="C1295" s="45" t="s">
        <v>29</v>
      </c>
      <c r="D1295" s="44">
        <v>46077</v>
      </c>
      <c r="E1295" s="65">
        <v>46076</v>
      </c>
      <c r="F1295" s="35"/>
      <c r="G1295" s="35"/>
      <c r="H1295" s="35"/>
      <c r="I1295" s="35"/>
      <c r="J1295" s="35"/>
      <c r="K1295" s="35"/>
      <c r="L1295" s="45" t="s">
        <v>1822</v>
      </c>
      <c r="M1295" s="45">
        <v>521995</v>
      </c>
      <c r="N1295" s="45">
        <v>1995</v>
      </c>
      <c r="O1295" s="45" t="s">
        <v>1823</v>
      </c>
      <c r="P1295" s="66" t="s">
        <v>1824</v>
      </c>
      <c r="Q1295" s="45" t="s">
        <v>31</v>
      </c>
      <c r="R1295" s="47">
        <v>19775</v>
      </c>
      <c r="S1295" s="47">
        <v>808.33</v>
      </c>
      <c r="T1295" s="48">
        <f t="shared" si="240"/>
        <v>20583.330000000002</v>
      </c>
      <c r="U1295" s="49">
        <v>67</v>
      </c>
      <c r="V1295" s="47">
        <v>657.51</v>
      </c>
      <c r="W1295" s="46">
        <v>35.01</v>
      </c>
      <c r="X1295" s="50"/>
      <c r="Y1295" s="46">
        <f t="shared" si="241"/>
        <v>622.5</v>
      </c>
      <c r="Z1295" s="51">
        <f t="shared" si="242"/>
        <v>3.1943810841102968E-2</v>
      </c>
      <c r="AA1295" s="50">
        <v>0</v>
      </c>
      <c r="AB1295" s="46">
        <v>-2550</v>
      </c>
      <c r="AC1295" s="46"/>
      <c r="AD1295" s="46"/>
      <c r="AE1295" s="52">
        <v>0.13</v>
      </c>
      <c r="AF1295" s="52">
        <v>0.13</v>
      </c>
      <c r="AG1295" s="46">
        <f t="shared" si="243"/>
        <v>80.924999999999997</v>
      </c>
      <c r="AH1295" s="46"/>
      <c r="AI1295" s="46">
        <f t="shared" si="244"/>
        <v>80.924999999999997</v>
      </c>
      <c r="AJ1295" s="45" t="s">
        <v>164</v>
      </c>
      <c r="AK1295" s="45"/>
      <c r="AL1295" s="49"/>
      <c r="AM1295" s="238">
        <f t="shared" si="245"/>
        <v>0</v>
      </c>
      <c r="AN1295" s="238">
        <f t="shared" si="246"/>
        <v>1</v>
      </c>
      <c r="AO1295" s="238"/>
      <c r="AP1295" s="238"/>
      <c r="AQ1295" s="238">
        <f t="shared" si="247"/>
        <v>0</v>
      </c>
      <c r="AR1295" s="96" t="str">
        <f>IF(A1295="","",VLOOKUP(A1295,'Base Sites'!A:B,2,FALSE))</f>
        <v>Valauto Roncq</v>
      </c>
      <c r="AS1295" s="96" t="str">
        <f t="shared" si="248"/>
        <v>SKODA</v>
      </c>
      <c r="AT1295" s="238"/>
      <c r="AU1295" s="231" t="str">
        <f>IF(A1295="","",VLOOKUP(L1295,'Base Vendeurs'!A:B,2,FALSE))</f>
        <v>Valauto Roncq Skoda</v>
      </c>
      <c r="AV1295" s="46">
        <f t="shared" si="249"/>
        <v>657.51</v>
      </c>
      <c r="AW1295" s="51">
        <f t="shared" si="250"/>
        <v>3.1943810841102968E-2</v>
      </c>
      <c r="AX1295" s="231" t="str">
        <f t="shared" si="251"/>
        <v>NON</v>
      </c>
      <c r="AY1295" s="231">
        <f>+MargesVN[[#This Row],[Total COM]]+MargesVN[[#This Row],[EXT GIE]]+MargesVN[[#This Row],[Forfait immat]]</f>
        <v>80.924999999999997</v>
      </c>
    </row>
    <row r="1296" spans="1:51" s="231" customFormat="1" ht="11.25" customHeight="1" x14ac:dyDescent="0.25">
      <c r="A1296" s="431">
        <v>10</v>
      </c>
      <c r="B1296" s="431" t="s">
        <v>163</v>
      </c>
      <c r="C1296" s="431" t="s">
        <v>29</v>
      </c>
      <c r="D1296" s="432">
        <v>46190</v>
      </c>
      <c r="E1296" s="433">
        <v>46192</v>
      </c>
      <c r="F1296" s="434"/>
      <c r="G1296" s="434"/>
      <c r="H1296" s="434"/>
      <c r="I1296" s="434"/>
      <c r="J1296" s="434"/>
      <c r="K1296" s="434">
        <v>0</v>
      </c>
      <c r="L1296" s="431" t="s">
        <v>161</v>
      </c>
      <c r="M1296" s="431">
        <v>521997</v>
      </c>
      <c r="N1296" s="431">
        <v>1997</v>
      </c>
      <c r="O1296" s="431" t="s">
        <v>4494</v>
      </c>
      <c r="P1296" s="435" t="s">
        <v>4495</v>
      </c>
      <c r="Q1296" s="431" t="s">
        <v>31</v>
      </c>
      <c r="R1296" s="436">
        <v>19775</v>
      </c>
      <c r="S1296" s="436">
        <v>808.33</v>
      </c>
      <c r="T1296" s="437">
        <f t="shared" si="240"/>
        <v>20583.330000000002</v>
      </c>
      <c r="U1296" s="438">
        <v>187</v>
      </c>
      <c r="V1296" s="436">
        <v>656.84</v>
      </c>
      <c r="W1296" s="439">
        <v>35</v>
      </c>
      <c r="X1296" s="440"/>
      <c r="Y1296" s="439">
        <f t="shared" si="241"/>
        <v>621.84</v>
      </c>
      <c r="Z1296" s="441">
        <f t="shared" si="242"/>
        <v>3.1911260228544167E-2</v>
      </c>
      <c r="AA1296" s="440">
        <v>0</v>
      </c>
      <c r="AB1296" s="439">
        <v>-2966</v>
      </c>
      <c r="AC1296" s="439"/>
      <c r="AD1296" s="439"/>
      <c r="AE1296" s="442">
        <v>0.12</v>
      </c>
      <c r="AF1296" s="442">
        <v>0.12</v>
      </c>
      <c r="AG1296" s="439">
        <f t="shared" si="243"/>
        <v>74.620800000000003</v>
      </c>
      <c r="AH1296" s="439"/>
      <c r="AI1296" s="439">
        <f t="shared" si="244"/>
        <v>74.620800000000003</v>
      </c>
      <c r="AJ1296" s="431" t="s">
        <v>164</v>
      </c>
      <c r="AK1296" s="431"/>
      <c r="AL1296" s="438"/>
      <c r="AM1296" s="443">
        <f t="shared" si="245"/>
        <v>0</v>
      </c>
      <c r="AN1296" s="443">
        <f t="shared" si="246"/>
        <v>1</v>
      </c>
      <c r="AO1296" s="443"/>
      <c r="AP1296" s="443"/>
      <c r="AQ1296" s="443">
        <f t="shared" si="247"/>
        <v>0</v>
      </c>
      <c r="AR1296" s="444" t="str">
        <f>IF(A1296="","",VLOOKUP(A1296,'Base Sites'!A:B,2,FALSE))</f>
        <v>Valauto Roncq</v>
      </c>
      <c r="AS1296" s="444" t="str">
        <f t="shared" si="248"/>
        <v>SKODA</v>
      </c>
      <c r="AT1296" s="443"/>
      <c r="AU1296" s="445" t="str">
        <f>IF(A1296="","",VLOOKUP(L1296,'Base Vendeurs'!A:B,2,FALSE))</f>
        <v>Valauto Roncq Skoda</v>
      </c>
      <c r="AV1296" s="439">
        <f t="shared" si="249"/>
        <v>656.84</v>
      </c>
      <c r="AW1296" s="441">
        <f t="shared" si="250"/>
        <v>3.1911260228544167E-2</v>
      </c>
      <c r="AX1296" s="445" t="str">
        <f t="shared" si="251"/>
        <v>NON</v>
      </c>
      <c r="AY1296" s="231">
        <f>+MargesVN[[#This Row],[Total COM]]+MargesVN[[#This Row],[EXT GIE]]+MargesVN[[#This Row],[Forfait immat]]</f>
        <v>74.620800000000003</v>
      </c>
    </row>
    <row r="1297" spans="1:51" s="231" customFormat="1" ht="11.25" customHeight="1" x14ac:dyDescent="0.25">
      <c r="A1297" s="45">
        <v>10</v>
      </c>
      <c r="B1297" s="45" t="s">
        <v>163</v>
      </c>
      <c r="C1297" s="45" t="s">
        <v>29</v>
      </c>
      <c r="D1297" s="44">
        <v>46059</v>
      </c>
      <c r="E1297" s="65">
        <v>46063</v>
      </c>
      <c r="F1297" s="35"/>
      <c r="G1297" s="35"/>
      <c r="H1297" s="35"/>
      <c r="I1297" s="35"/>
      <c r="J1297" s="35"/>
      <c r="K1297" s="35">
        <v>0</v>
      </c>
      <c r="L1297" s="45" t="s">
        <v>161</v>
      </c>
      <c r="M1297" s="45">
        <v>521998</v>
      </c>
      <c r="N1297" s="45">
        <v>1998</v>
      </c>
      <c r="O1297" s="45" t="s">
        <v>1401</v>
      </c>
      <c r="P1297" s="66" t="s">
        <v>1402</v>
      </c>
      <c r="Q1297" s="45" t="s">
        <v>31</v>
      </c>
      <c r="R1297" s="47">
        <v>19775</v>
      </c>
      <c r="S1297" s="47">
        <v>808.33</v>
      </c>
      <c r="T1297" s="48">
        <f t="shared" si="240"/>
        <v>20583.330000000002</v>
      </c>
      <c r="U1297" s="49">
        <v>51</v>
      </c>
      <c r="V1297" s="47">
        <v>490.84</v>
      </c>
      <c r="W1297" s="46">
        <v>35</v>
      </c>
      <c r="X1297" s="50"/>
      <c r="Y1297" s="46">
        <f t="shared" si="241"/>
        <v>455.84</v>
      </c>
      <c r="Z1297" s="51">
        <f t="shared" si="242"/>
        <v>2.3846481594571915E-2</v>
      </c>
      <c r="AA1297" s="50">
        <v>0</v>
      </c>
      <c r="AB1297" s="46">
        <v>-2800</v>
      </c>
      <c r="AC1297" s="46"/>
      <c r="AD1297" s="46"/>
      <c r="AE1297" s="52">
        <v>0.13</v>
      </c>
      <c r="AF1297" s="52">
        <v>0.13</v>
      </c>
      <c r="AG1297" s="46">
        <f t="shared" si="243"/>
        <v>59.2592</v>
      </c>
      <c r="AH1297" s="46"/>
      <c r="AI1297" s="46">
        <f t="shared" si="244"/>
        <v>59.2592</v>
      </c>
      <c r="AJ1297" s="45" t="s">
        <v>164</v>
      </c>
      <c r="AK1297" s="45"/>
      <c r="AL1297" s="49"/>
      <c r="AM1297" s="238">
        <f t="shared" si="245"/>
        <v>0</v>
      </c>
      <c r="AN1297" s="238">
        <f t="shared" si="246"/>
        <v>1</v>
      </c>
      <c r="AO1297" s="238"/>
      <c r="AP1297" s="238"/>
      <c r="AQ1297" s="238">
        <f t="shared" si="247"/>
        <v>0</v>
      </c>
      <c r="AR1297" s="96" t="str">
        <f>IF(A1297="","",VLOOKUP(A1297,'Base Sites'!A:B,2,FALSE))</f>
        <v>Valauto Roncq</v>
      </c>
      <c r="AS1297" s="96" t="str">
        <f t="shared" si="248"/>
        <v>SKODA</v>
      </c>
      <c r="AT1297" s="238"/>
      <c r="AU1297" s="231" t="str">
        <f>IF(A1297="","",VLOOKUP(L1297,'Base Vendeurs'!A:B,2,FALSE))</f>
        <v>Valauto Roncq Skoda</v>
      </c>
      <c r="AV1297" s="46">
        <f t="shared" si="249"/>
        <v>490.84</v>
      </c>
      <c r="AW1297" s="51">
        <f t="shared" si="250"/>
        <v>2.3846481594571915E-2</v>
      </c>
      <c r="AX1297" s="231" t="str">
        <f t="shared" si="251"/>
        <v>NON</v>
      </c>
      <c r="AY1297" s="231">
        <f>+MargesVN[[#This Row],[Total COM]]+MargesVN[[#This Row],[EXT GIE]]+MargesVN[[#This Row],[Forfait immat]]</f>
        <v>59.2592</v>
      </c>
    </row>
    <row r="1298" spans="1:51" s="231" customFormat="1" ht="11.25" customHeight="1" x14ac:dyDescent="0.25">
      <c r="A1298" s="225">
        <v>10</v>
      </c>
      <c r="B1298" s="225" t="s">
        <v>163</v>
      </c>
      <c r="C1298" s="225" t="s">
        <v>29</v>
      </c>
      <c r="D1298" s="216">
        <v>46028</v>
      </c>
      <c r="E1298" s="226">
        <v>46031</v>
      </c>
      <c r="F1298" s="217"/>
      <c r="G1298" s="217"/>
      <c r="H1298" s="217"/>
      <c r="I1298" s="217"/>
      <c r="J1298" s="217"/>
      <c r="K1298" s="217">
        <v>0</v>
      </c>
      <c r="L1298" s="225" t="s">
        <v>161</v>
      </c>
      <c r="M1298" s="225">
        <v>521999</v>
      </c>
      <c r="N1298" s="225">
        <v>1999</v>
      </c>
      <c r="O1298" s="225" t="s">
        <v>500</v>
      </c>
      <c r="P1298" s="227" t="s">
        <v>501</v>
      </c>
      <c r="Q1298" s="225" t="s">
        <v>31</v>
      </c>
      <c r="R1298" s="218">
        <v>19775</v>
      </c>
      <c r="S1298" s="218">
        <v>808.33</v>
      </c>
      <c r="T1298" s="219">
        <f t="shared" si="240"/>
        <v>20583.330000000002</v>
      </c>
      <c r="U1298" s="220">
        <v>20</v>
      </c>
      <c r="V1298" s="218">
        <v>706.84</v>
      </c>
      <c r="W1298" s="228">
        <v>35</v>
      </c>
      <c r="X1298" s="221"/>
      <c r="Y1298" s="228">
        <f t="shared" si="241"/>
        <v>671.84</v>
      </c>
      <c r="Z1298" s="222">
        <f t="shared" si="242"/>
        <v>3.4340410419499659E-2</v>
      </c>
      <c r="AA1298" s="221">
        <v>0</v>
      </c>
      <c r="AB1298" s="228">
        <v>-2991</v>
      </c>
      <c r="AC1298" s="228"/>
      <c r="AD1298" s="228"/>
      <c r="AE1298" s="223">
        <v>0.13</v>
      </c>
      <c r="AF1298" s="223">
        <v>0.13</v>
      </c>
      <c r="AG1298" s="228">
        <f t="shared" si="243"/>
        <v>87.339200000000005</v>
      </c>
      <c r="AH1298" s="228"/>
      <c r="AI1298" s="228">
        <f t="shared" si="244"/>
        <v>87.339200000000005</v>
      </c>
      <c r="AJ1298" s="225" t="s">
        <v>164</v>
      </c>
      <c r="AK1298" s="225"/>
      <c r="AL1298" s="220"/>
      <c r="AM1298" s="229">
        <f t="shared" si="245"/>
        <v>0</v>
      </c>
      <c r="AN1298" s="229">
        <f t="shared" si="246"/>
        <v>1</v>
      </c>
      <c r="AO1298" s="229"/>
      <c r="AP1298" s="226"/>
      <c r="AQ1298" s="229">
        <f t="shared" si="247"/>
        <v>0</v>
      </c>
      <c r="AR1298" s="224" t="str">
        <f>IF(A1298="","",VLOOKUP(A1298,'Base Sites'!A:B,2,FALSE))</f>
        <v>Valauto Roncq</v>
      </c>
      <c r="AS1298" s="224" t="str">
        <f t="shared" si="248"/>
        <v>SKODA</v>
      </c>
      <c r="AT1298" s="229"/>
      <c r="AU1298" s="230" t="str">
        <f>IF(A1298="","",VLOOKUP(L1298,'Base Vendeurs'!A:B,2,FALSE))</f>
        <v>Valauto Roncq Skoda</v>
      </c>
      <c r="AV1298" s="228">
        <f t="shared" si="249"/>
        <v>706.84</v>
      </c>
      <c r="AW1298" s="222">
        <f t="shared" si="250"/>
        <v>3.4340410419499659E-2</v>
      </c>
      <c r="AX1298" s="230" t="str">
        <f t="shared" si="251"/>
        <v>NON</v>
      </c>
      <c r="AY1298" s="231">
        <f>+MargesVN[[#This Row],[Total COM]]+MargesVN[[#This Row],[EXT GIE]]+MargesVN[[#This Row],[Forfait immat]]</f>
        <v>87.339200000000005</v>
      </c>
    </row>
    <row r="1299" spans="1:51" s="231" customFormat="1" ht="11.25" customHeight="1" x14ac:dyDescent="0.25">
      <c r="A1299" s="401">
        <v>10</v>
      </c>
      <c r="B1299" s="401" t="s">
        <v>163</v>
      </c>
      <c r="C1299" s="401" t="s">
        <v>29</v>
      </c>
      <c r="D1299" s="402">
        <v>46155</v>
      </c>
      <c r="E1299" s="403">
        <v>46157</v>
      </c>
      <c r="F1299" s="404"/>
      <c r="G1299" s="404"/>
      <c r="H1299" s="404"/>
      <c r="I1299" s="404"/>
      <c r="J1299" s="404"/>
      <c r="K1299" s="404">
        <v>0</v>
      </c>
      <c r="L1299" s="401" t="s">
        <v>161</v>
      </c>
      <c r="M1299" s="401">
        <v>522002</v>
      </c>
      <c r="N1299" s="401">
        <v>2002</v>
      </c>
      <c r="O1299" s="401" t="s">
        <v>3844</v>
      </c>
      <c r="P1299" s="405" t="s">
        <v>3845</v>
      </c>
      <c r="Q1299" s="401" t="s">
        <v>79</v>
      </c>
      <c r="R1299" s="406">
        <v>43308.33</v>
      </c>
      <c r="S1299" s="406">
        <v>1850</v>
      </c>
      <c r="T1299" s="407">
        <f t="shared" si="240"/>
        <v>45158.33</v>
      </c>
      <c r="U1299" s="408">
        <v>13</v>
      </c>
      <c r="V1299" s="406">
        <v>2165.33</v>
      </c>
      <c r="W1299" s="409">
        <v>35.01</v>
      </c>
      <c r="X1299" s="410"/>
      <c r="Y1299" s="409">
        <f t="shared" si="241"/>
        <v>2130.3199999999997</v>
      </c>
      <c r="Z1299" s="411">
        <f t="shared" si="242"/>
        <v>4.7949735962335184E-2</v>
      </c>
      <c r="AA1299" s="410">
        <v>0</v>
      </c>
      <c r="AB1299" s="409">
        <v>-4724</v>
      </c>
      <c r="AC1299" s="409"/>
      <c r="AD1299" s="409"/>
      <c r="AE1299" s="412">
        <v>0.1</v>
      </c>
      <c r="AF1299" s="412">
        <v>0.1</v>
      </c>
      <c r="AG1299" s="409">
        <f t="shared" si="243"/>
        <v>213.03199999999998</v>
      </c>
      <c r="AH1299" s="409"/>
      <c r="AI1299" s="409">
        <f t="shared" si="244"/>
        <v>213.03199999999998</v>
      </c>
      <c r="AJ1299" s="401" t="s">
        <v>164</v>
      </c>
      <c r="AK1299" s="401"/>
      <c r="AL1299" s="408"/>
      <c r="AM1299" s="413">
        <f t="shared" si="245"/>
        <v>0</v>
      </c>
      <c r="AN1299" s="413">
        <f t="shared" si="246"/>
        <v>1</v>
      </c>
      <c r="AO1299" s="413"/>
      <c r="AP1299" s="413"/>
      <c r="AQ1299" s="413">
        <f t="shared" si="247"/>
        <v>0</v>
      </c>
      <c r="AR1299" s="414" t="str">
        <f>IF(A1299="","",VLOOKUP(A1299,'Base Sites'!A:B,2,FALSE))</f>
        <v>Valauto Roncq</v>
      </c>
      <c r="AS1299" s="414" t="str">
        <f t="shared" si="248"/>
        <v>SKODA</v>
      </c>
      <c r="AT1299" s="413"/>
      <c r="AU1299" s="415" t="str">
        <f>IF(A1299="","",VLOOKUP(L1299,'Base Vendeurs'!A:B,2,FALSE))</f>
        <v>Valauto Roncq Skoda</v>
      </c>
      <c r="AV1299" s="409">
        <f t="shared" si="249"/>
        <v>2165.33</v>
      </c>
      <c r="AW1299" s="411">
        <f t="shared" si="250"/>
        <v>4.7949735962335184E-2</v>
      </c>
      <c r="AX1299" s="415" t="str">
        <f t="shared" si="251"/>
        <v>NON</v>
      </c>
      <c r="AY1299" s="231">
        <f>+MargesVN[[#This Row],[Total COM]]+MargesVN[[#This Row],[EXT GIE]]+MargesVN[[#This Row],[Forfait immat]]</f>
        <v>213.03199999999998</v>
      </c>
    </row>
    <row r="1300" spans="1:51" s="231" customFormat="1" ht="11.25" customHeight="1" x14ac:dyDescent="0.25">
      <c r="A1300" s="431">
        <v>10</v>
      </c>
      <c r="B1300" s="431" t="s">
        <v>163</v>
      </c>
      <c r="C1300" s="431" t="s">
        <v>29</v>
      </c>
      <c r="D1300" s="432">
        <v>46183</v>
      </c>
      <c r="E1300" s="433">
        <v>46185</v>
      </c>
      <c r="F1300" s="434"/>
      <c r="G1300" s="434"/>
      <c r="H1300" s="434"/>
      <c r="I1300" s="434"/>
      <c r="J1300" s="434"/>
      <c r="K1300" s="434">
        <v>0</v>
      </c>
      <c r="L1300" s="431" t="s">
        <v>161</v>
      </c>
      <c r="M1300" s="431">
        <v>522003</v>
      </c>
      <c r="N1300" s="431">
        <v>2003</v>
      </c>
      <c r="O1300" s="431" t="s">
        <v>4664</v>
      </c>
      <c r="P1300" s="435" t="s">
        <v>4665</v>
      </c>
      <c r="Q1300" s="431" t="s">
        <v>378</v>
      </c>
      <c r="R1300" s="436">
        <v>38000</v>
      </c>
      <c r="S1300" s="436">
        <v>583.33000000000004</v>
      </c>
      <c r="T1300" s="437">
        <f t="shared" si="240"/>
        <v>38583.33</v>
      </c>
      <c r="U1300" s="438">
        <v>22</v>
      </c>
      <c r="V1300" s="436">
        <v>893.53</v>
      </c>
      <c r="W1300" s="439">
        <v>35</v>
      </c>
      <c r="X1300" s="440"/>
      <c r="Y1300" s="439">
        <f t="shared" si="241"/>
        <v>858.53</v>
      </c>
      <c r="Z1300" s="441">
        <f t="shared" si="242"/>
        <v>2.31584469251358E-2</v>
      </c>
      <c r="AA1300" s="440">
        <v>0</v>
      </c>
      <c r="AB1300" s="439">
        <v>0</v>
      </c>
      <c r="AC1300" s="439"/>
      <c r="AD1300" s="439"/>
      <c r="AE1300" s="442">
        <v>0.1</v>
      </c>
      <c r="AF1300" s="442">
        <v>0.1</v>
      </c>
      <c r="AG1300" s="439">
        <f t="shared" si="243"/>
        <v>85.853000000000009</v>
      </c>
      <c r="AH1300" s="439"/>
      <c r="AI1300" s="439">
        <f t="shared" si="244"/>
        <v>85.853000000000009</v>
      </c>
      <c r="AJ1300" s="431" t="s">
        <v>164</v>
      </c>
      <c r="AK1300" s="431"/>
      <c r="AL1300" s="438"/>
      <c r="AM1300" s="443">
        <f t="shared" si="245"/>
        <v>0</v>
      </c>
      <c r="AN1300" s="443">
        <f t="shared" si="246"/>
        <v>1</v>
      </c>
      <c r="AO1300" s="443"/>
      <c r="AP1300" s="443"/>
      <c r="AQ1300" s="443">
        <f t="shared" si="247"/>
        <v>0</v>
      </c>
      <c r="AR1300" s="444" t="str">
        <f>IF(A1300="","",VLOOKUP(A1300,'Base Sites'!A:B,2,FALSE))</f>
        <v>Valauto Roncq</v>
      </c>
      <c r="AS1300" s="444" t="str">
        <f t="shared" si="248"/>
        <v>SKODA</v>
      </c>
      <c r="AT1300" s="443"/>
      <c r="AU1300" s="445" t="str">
        <f>IF(A1300="","",VLOOKUP(L1300,'Base Vendeurs'!A:B,2,FALSE))</f>
        <v>Valauto Roncq Skoda</v>
      </c>
      <c r="AV1300" s="439">
        <f t="shared" si="249"/>
        <v>893.53</v>
      </c>
      <c r="AW1300" s="441">
        <f t="shared" si="250"/>
        <v>2.31584469251358E-2</v>
      </c>
      <c r="AX1300" s="445" t="str">
        <f t="shared" si="251"/>
        <v>NON</v>
      </c>
      <c r="AY1300" s="231">
        <f>+MargesVN[[#This Row],[Total COM]]+MargesVN[[#This Row],[EXT GIE]]+MargesVN[[#This Row],[Forfait immat]]</f>
        <v>85.853000000000009</v>
      </c>
    </row>
    <row r="1301" spans="1:51" s="231" customFormat="1" ht="11.25" customHeight="1" x14ac:dyDescent="0.25">
      <c r="A1301" s="354">
        <v>10</v>
      </c>
      <c r="B1301" s="354" t="s">
        <v>163</v>
      </c>
      <c r="C1301" s="354" t="s">
        <v>29</v>
      </c>
      <c r="D1301" s="355">
        <v>46121</v>
      </c>
      <c r="E1301" s="356">
        <v>46121</v>
      </c>
      <c r="F1301" s="357"/>
      <c r="G1301" s="357"/>
      <c r="H1301" s="357"/>
      <c r="I1301" s="357"/>
      <c r="J1301" s="357"/>
      <c r="K1301" s="357">
        <v>0</v>
      </c>
      <c r="L1301" s="354" t="s">
        <v>161</v>
      </c>
      <c r="M1301" s="354">
        <v>522004</v>
      </c>
      <c r="N1301" s="354">
        <v>2004</v>
      </c>
      <c r="O1301" s="354" t="s">
        <v>3096</v>
      </c>
      <c r="P1301" s="358" t="s">
        <v>3097</v>
      </c>
      <c r="Q1301" s="354" t="s">
        <v>178</v>
      </c>
      <c r="R1301" s="359">
        <v>45225</v>
      </c>
      <c r="S1301" s="359">
        <v>5158.33</v>
      </c>
      <c r="T1301" s="360">
        <f t="shared" si="240"/>
        <v>50383.33</v>
      </c>
      <c r="U1301" s="361">
        <v>14</v>
      </c>
      <c r="V1301" s="359">
        <v>2126.79</v>
      </c>
      <c r="W1301" s="362">
        <v>35</v>
      </c>
      <c r="X1301" s="363"/>
      <c r="Y1301" s="362">
        <f t="shared" si="241"/>
        <v>2091.79</v>
      </c>
      <c r="Z1301" s="364">
        <f t="shared" si="242"/>
        <v>4.2212176130478077E-2</v>
      </c>
      <c r="AA1301" s="363">
        <v>-3941</v>
      </c>
      <c r="AB1301" s="362">
        <v>0</v>
      </c>
      <c r="AC1301" s="362"/>
      <c r="AD1301" s="362"/>
      <c r="AE1301" s="365">
        <v>0.1</v>
      </c>
      <c r="AF1301" s="365">
        <v>0.1</v>
      </c>
      <c r="AG1301" s="362">
        <f t="shared" si="243"/>
        <v>209.179</v>
      </c>
      <c r="AH1301" s="362"/>
      <c r="AI1301" s="362">
        <f t="shared" si="244"/>
        <v>209.179</v>
      </c>
      <c r="AJ1301" s="354" t="s">
        <v>164</v>
      </c>
      <c r="AK1301" s="354"/>
      <c r="AL1301" s="361"/>
      <c r="AM1301" s="366">
        <f t="shared" si="245"/>
        <v>0</v>
      </c>
      <c r="AN1301" s="366">
        <f t="shared" si="246"/>
        <v>1</v>
      </c>
      <c r="AO1301" s="366"/>
      <c r="AP1301" s="366"/>
      <c r="AQ1301" s="366">
        <f t="shared" si="247"/>
        <v>0</v>
      </c>
      <c r="AR1301" s="367" t="str">
        <f>IF(A1301="","",VLOOKUP(A1301,'Base Sites'!A:B,2,FALSE))</f>
        <v>Valauto Roncq</v>
      </c>
      <c r="AS1301" s="367" t="str">
        <f t="shared" si="248"/>
        <v>SKODA</v>
      </c>
      <c r="AT1301" s="366"/>
      <c r="AU1301" s="368" t="str">
        <f>IF(A1301="","",VLOOKUP(L1301,'Base Vendeurs'!A:B,2,FALSE))</f>
        <v>Valauto Roncq Skoda</v>
      </c>
      <c r="AV1301" s="362">
        <f t="shared" si="249"/>
        <v>2126.79</v>
      </c>
      <c r="AW1301" s="364">
        <f t="shared" si="250"/>
        <v>4.2212176130478077E-2</v>
      </c>
      <c r="AX1301" s="368" t="str">
        <f t="shared" si="251"/>
        <v>NON</v>
      </c>
      <c r="AY1301" s="231">
        <f>+MargesVN[[#This Row],[Total COM]]+MargesVN[[#This Row],[EXT GIE]]+MargesVN[[#This Row],[Forfait immat]]</f>
        <v>209.179</v>
      </c>
    </row>
    <row r="1302" spans="1:51" s="231" customFormat="1" ht="11.25" customHeight="1" x14ac:dyDescent="0.25">
      <c r="A1302" s="401">
        <v>10</v>
      </c>
      <c r="B1302" s="401" t="s">
        <v>163</v>
      </c>
      <c r="C1302" s="401" t="s">
        <v>29</v>
      </c>
      <c r="D1302" s="402">
        <v>46146</v>
      </c>
      <c r="E1302" s="403">
        <v>46144</v>
      </c>
      <c r="F1302" s="404"/>
      <c r="G1302" s="404"/>
      <c r="H1302" s="404"/>
      <c r="I1302" s="404"/>
      <c r="J1302" s="404"/>
      <c r="K1302" s="404">
        <v>0</v>
      </c>
      <c r="L1302" s="401" t="s">
        <v>161</v>
      </c>
      <c r="M1302" s="401">
        <v>522005</v>
      </c>
      <c r="N1302" s="401">
        <v>2005</v>
      </c>
      <c r="O1302" s="401" t="s">
        <v>3848</v>
      </c>
      <c r="P1302" s="405" t="s">
        <v>3849</v>
      </c>
      <c r="Q1302" s="401" t="s">
        <v>79</v>
      </c>
      <c r="R1302" s="406">
        <v>43308.33</v>
      </c>
      <c r="S1302" s="406">
        <v>8425</v>
      </c>
      <c r="T1302" s="407">
        <f t="shared" si="240"/>
        <v>51733.33</v>
      </c>
      <c r="U1302" s="408">
        <v>17</v>
      </c>
      <c r="V1302" s="406">
        <v>974.67</v>
      </c>
      <c r="W1302" s="409">
        <v>35</v>
      </c>
      <c r="X1302" s="410"/>
      <c r="Y1302" s="409">
        <f t="shared" si="241"/>
        <v>939.67</v>
      </c>
      <c r="Z1302" s="411">
        <f t="shared" si="242"/>
        <v>1.8840271832491741E-2</v>
      </c>
      <c r="AA1302" s="410">
        <v>-4749</v>
      </c>
      <c r="AB1302" s="409">
        <v>0</v>
      </c>
      <c r="AC1302" s="409"/>
      <c r="AD1302" s="409"/>
      <c r="AE1302" s="412">
        <v>0.1</v>
      </c>
      <c r="AF1302" s="412">
        <v>0.1</v>
      </c>
      <c r="AG1302" s="409">
        <f t="shared" si="243"/>
        <v>93.966999999999999</v>
      </c>
      <c r="AH1302" s="409"/>
      <c r="AI1302" s="409">
        <f t="shared" si="244"/>
        <v>93.966999999999999</v>
      </c>
      <c r="AJ1302" s="401" t="s">
        <v>164</v>
      </c>
      <c r="AK1302" s="401"/>
      <c r="AL1302" s="408"/>
      <c r="AM1302" s="413">
        <f t="shared" si="245"/>
        <v>0</v>
      </c>
      <c r="AN1302" s="413">
        <f t="shared" si="246"/>
        <v>1</v>
      </c>
      <c r="AO1302" s="413"/>
      <c r="AP1302" s="413"/>
      <c r="AQ1302" s="413">
        <f t="shared" si="247"/>
        <v>0</v>
      </c>
      <c r="AR1302" s="414" t="str">
        <f>IF(A1302="","",VLOOKUP(A1302,'Base Sites'!A:B,2,FALSE))</f>
        <v>Valauto Roncq</v>
      </c>
      <c r="AS1302" s="414" t="str">
        <f t="shared" si="248"/>
        <v>SKODA</v>
      </c>
      <c r="AT1302" s="413"/>
      <c r="AU1302" s="415" t="str">
        <f>IF(A1302="","",VLOOKUP(L1302,'Base Vendeurs'!A:B,2,FALSE))</f>
        <v>Valauto Roncq Skoda</v>
      </c>
      <c r="AV1302" s="409">
        <f t="shared" si="249"/>
        <v>974.67</v>
      </c>
      <c r="AW1302" s="411">
        <f t="shared" si="250"/>
        <v>1.8840271832491741E-2</v>
      </c>
      <c r="AX1302" s="415" t="str">
        <f t="shared" si="251"/>
        <v>NON</v>
      </c>
      <c r="AY1302" s="231">
        <f>+MargesVN[[#This Row],[Total COM]]+MargesVN[[#This Row],[EXT GIE]]+MargesVN[[#This Row],[Forfait immat]]</f>
        <v>93.966999999999999</v>
      </c>
    </row>
    <row r="1303" spans="1:51" s="231" customFormat="1" ht="11.25" customHeight="1" x14ac:dyDescent="0.25">
      <c r="A1303" s="319">
        <v>10</v>
      </c>
      <c r="B1303" s="319" t="s">
        <v>183</v>
      </c>
      <c r="C1303" s="319" t="s">
        <v>29</v>
      </c>
      <c r="D1303" s="320">
        <v>46106</v>
      </c>
      <c r="E1303" s="321">
        <v>46112</v>
      </c>
      <c r="F1303" s="322"/>
      <c r="G1303" s="322"/>
      <c r="H1303" s="322"/>
      <c r="I1303" s="322" t="s">
        <v>165</v>
      </c>
      <c r="J1303" s="322"/>
      <c r="K1303" s="322">
        <v>244.8</v>
      </c>
      <c r="L1303" s="319" t="s">
        <v>161</v>
      </c>
      <c r="M1303" s="319">
        <v>522010</v>
      </c>
      <c r="N1303" s="319">
        <v>2010</v>
      </c>
      <c r="O1303" s="319" t="s">
        <v>2248</v>
      </c>
      <c r="P1303" s="323" t="s">
        <v>2249</v>
      </c>
      <c r="Q1303" s="319" t="s">
        <v>79</v>
      </c>
      <c r="R1303" s="324">
        <v>41833.33</v>
      </c>
      <c r="S1303" s="324">
        <v>5083.33</v>
      </c>
      <c r="T1303" s="325">
        <f t="shared" si="240"/>
        <v>46916.66</v>
      </c>
      <c r="U1303" s="326">
        <v>36</v>
      </c>
      <c r="V1303" s="324">
        <v>1417.52</v>
      </c>
      <c r="W1303" s="327">
        <v>35.01</v>
      </c>
      <c r="X1303" s="328"/>
      <c r="Y1303" s="327">
        <f t="shared" si="241"/>
        <v>1382.51</v>
      </c>
      <c r="Z1303" s="329">
        <f t="shared" si="242"/>
        <v>3.0213574453083401E-2</v>
      </c>
      <c r="AA1303" s="328">
        <v>0</v>
      </c>
      <c r="AB1303" s="327">
        <v>-6568.34</v>
      </c>
      <c r="AC1303" s="327"/>
      <c r="AD1303" s="327" t="s">
        <v>2853</v>
      </c>
      <c r="AE1303" s="330">
        <v>0.13</v>
      </c>
      <c r="AF1303" s="330">
        <v>0.13</v>
      </c>
      <c r="AG1303" s="327">
        <f t="shared" si="243"/>
        <v>179.72630000000001</v>
      </c>
      <c r="AH1303" s="327"/>
      <c r="AI1303" s="327">
        <f t="shared" si="244"/>
        <v>179.72630000000001</v>
      </c>
      <c r="AJ1303" s="319" t="s">
        <v>164</v>
      </c>
      <c r="AK1303" s="319"/>
      <c r="AL1303" s="326"/>
      <c r="AM1303" s="331">
        <f t="shared" si="245"/>
        <v>0</v>
      </c>
      <c r="AN1303" s="331">
        <f t="shared" si="246"/>
        <v>1</v>
      </c>
      <c r="AO1303" s="331"/>
      <c r="AP1303" s="331"/>
      <c r="AQ1303" s="331">
        <f t="shared" si="247"/>
        <v>0</v>
      </c>
      <c r="AR1303" s="332" t="str">
        <f>IF(A1303="","",VLOOKUP(A1303,'Base Sites'!A:B,2,FALSE))</f>
        <v>Valauto Roncq</v>
      </c>
      <c r="AS1303" s="332" t="str">
        <f t="shared" si="248"/>
        <v>SKODA</v>
      </c>
      <c r="AT1303" s="331"/>
      <c r="AU1303" s="333" t="str">
        <f>IF(A1303="","",VLOOKUP(L1303,'Base Vendeurs'!A:B,2,FALSE))</f>
        <v>Valauto Roncq Skoda</v>
      </c>
      <c r="AV1303" s="327">
        <f t="shared" si="249"/>
        <v>1417.52</v>
      </c>
      <c r="AW1303" s="329">
        <f t="shared" si="250"/>
        <v>3.0213574453083401E-2</v>
      </c>
      <c r="AX1303" s="333" t="str">
        <f t="shared" si="251"/>
        <v>NON</v>
      </c>
      <c r="AY1303" s="231">
        <f>+MargesVN[[#This Row],[Total COM]]+MargesVN[[#This Row],[EXT GIE]]+MargesVN[[#This Row],[Forfait immat]]</f>
        <v>179.72630000000001</v>
      </c>
    </row>
    <row r="1304" spans="1:51" s="231" customFormat="1" ht="11.25" customHeight="1" x14ac:dyDescent="0.25">
      <c r="A1304" s="45">
        <v>10</v>
      </c>
      <c r="B1304" s="45" t="s">
        <v>163</v>
      </c>
      <c r="C1304" s="45" t="s">
        <v>29</v>
      </c>
      <c r="D1304" s="44">
        <v>46057</v>
      </c>
      <c r="E1304" s="65">
        <v>46059</v>
      </c>
      <c r="F1304" s="35"/>
      <c r="G1304" s="35"/>
      <c r="H1304" s="35"/>
      <c r="I1304" s="35"/>
      <c r="J1304" s="35"/>
      <c r="K1304" s="35">
        <v>0</v>
      </c>
      <c r="L1304" s="45" t="s">
        <v>161</v>
      </c>
      <c r="M1304" s="45">
        <v>522012</v>
      </c>
      <c r="N1304" s="45">
        <v>2012</v>
      </c>
      <c r="O1304" s="45" t="s">
        <v>1295</v>
      </c>
      <c r="P1304" s="66" t="s">
        <v>1296</v>
      </c>
      <c r="Q1304" s="45" t="s">
        <v>129</v>
      </c>
      <c r="R1304" s="47">
        <v>23191.67</v>
      </c>
      <c r="S1304" s="47">
        <v>833.33</v>
      </c>
      <c r="T1304" s="48">
        <f t="shared" si="240"/>
        <v>24025</v>
      </c>
      <c r="U1304" s="49">
        <v>55</v>
      </c>
      <c r="V1304" s="47">
        <v>665.83</v>
      </c>
      <c r="W1304" s="46">
        <v>35</v>
      </c>
      <c r="X1304" s="50"/>
      <c r="Y1304" s="46">
        <f t="shared" si="241"/>
        <v>630.83000000000004</v>
      </c>
      <c r="Z1304" s="51">
        <f t="shared" si="242"/>
        <v>2.7714047866805414E-2</v>
      </c>
      <c r="AA1304" s="50">
        <v>-4166</v>
      </c>
      <c r="AB1304" s="46">
        <v>0</v>
      </c>
      <c r="AC1304" s="46"/>
      <c r="AD1304" s="46"/>
      <c r="AE1304" s="52">
        <v>0.13</v>
      </c>
      <c r="AF1304" s="52">
        <v>0.13</v>
      </c>
      <c r="AG1304" s="46">
        <f t="shared" si="243"/>
        <v>82.007900000000006</v>
      </c>
      <c r="AH1304" s="46"/>
      <c r="AI1304" s="46">
        <f t="shared" si="244"/>
        <v>82.007900000000006</v>
      </c>
      <c r="AJ1304" s="45" t="s">
        <v>164</v>
      </c>
      <c r="AK1304" s="45"/>
      <c r="AL1304" s="49"/>
      <c r="AM1304" s="238">
        <f t="shared" si="245"/>
        <v>0</v>
      </c>
      <c r="AN1304" s="238">
        <f t="shared" si="246"/>
        <v>1</v>
      </c>
      <c r="AO1304" s="238"/>
      <c r="AP1304" s="238"/>
      <c r="AQ1304" s="238">
        <f t="shared" si="247"/>
        <v>0</v>
      </c>
      <c r="AR1304" s="96" t="str">
        <f>IF(A1304="","",VLOOKUP(A1304,'Base Sites'!A:B,2,FALSE))</f>
        <v>Valauto Roncq</v>
      </c>
      <c r="AS1304" s="96" t="str">
        <f t="shared" si="248"/>
        <v>SKODA</v>
      </c>
      <c r="AT1304" s="238"/>
      <c r="AU1304" s="231" t="str">
        <f>IF(A1304="","",VLOOKUP(L1304,'Base Vendeurs'!A:B,2,FALSE))</f>
        <v>Valauto Roncq Skoda</v>
      </c>
      <c r="AV1304" s="46">
        <f t="shared" si="249"/>
        <v>665.83</v>
      </c>
      <c r="AW1304" s="51">
        <f t="shared" si="250"/>
        <v>2.7714047866805414E-2</v>
      </c>
      <c r="AX1304" s="231" t="str">
        <f t="shared" si="251"/>
        <v>NON</v>
      </c>
      <c r="AY1304" s="231">
        <f>+MargesVN[[#This Row],[Total COM]]+MargesVN[[#This Row],[EXT GIE]]+MargesVN[[#This Row],[Forfait immat]]</f>
        <v>82.007900000000006</v>
      </c>
    </row>
    <row r="1305" spans="1:51" s="231" customFormat="1" ht="11.25" customHeight="1" x14ac:dyDescent="0.25">
      <c r="A1305" s="431">
        <v>10</v>
      </c>
      <c r="B1305" s="431" t="s">
        <v>163</v>
      </c>
      <c r="C1305" s="431" t="s">
        <v>29</v>
      </c>
      <c r="D1305" s="432">
        <v>46195</v>
      </c>
      <c r="E1305" s="433">
        <v>46195</v>
      </c>
      <c r="F1305" s="434"/>
      <c r="G1305" s="434"/>
      <c r="H1305" s="434"/>
      <c r="I1305" s="434"/>
      <c r="J1305" s="434"/>
      <c r="K1305" s="434">
        <v>0</v>
      </c>
      <c r="L1305" s="431" t="s">
        <v>161</v>
      </c>
      <c r="M1305" s="431">
        <v>522014</v>
      </c>
      <c r="N1305" s="431">
        <v>2014</v>
      </c>
      <c r="O1305" s="431" t="s">
        <v>4543</v>
      </c>
      <c r="P1305" s="435" t="s">
        <v>4544</v>
      </c>
      <c r="Q1305" s="431" t="s">
        <v>129</v>
      </c>
      <c r="R1305" s="436">
        <v>23191.67</v>
      </c>
      <c r="S1305" s="436">
        <v>1116.6600000000001</v>
      </c>
      <c r="T1305" s="437">
        <f t="shared" si="240"/>
        <v>24308.329999999998</v>
      </c>
      <c r="U1305" s="438">
        <v>187</v>
      </c>
      <c r="V1305" s="436">
        <v>734.63</v>
      </c>
      <c r="W1305" s="439">
        <v>35</v>
      </c>
      <c r="X1305" s="440"/>
      <c r="Y1305" s="439">
        <f t="shared" si="241"/>
        <v>699.63</v>
      </c>
      <c r="Z1305" s="441">
        <f t="shared" si="242"/>
        <v>3.0221327421505306E-2</v>
      </c>
      <c r="AA1305" s="440">
        <v>0</v>
      </c>
      <c r="AB1305" s="439">
        <v>-4725</v>
      </c>
      <c r="AC1305" s="439"/>
      <c r="AD1305" s="439"/>
      <c r="AE1305" s="442">
        <v>0.12</v>
      </c>
      <c r="AF1305" s="442">
        <v>0.12</v>
      </c>
      <c r="AG1305" s="439">
        <f t="shared" si="243"/>
        <v>83.95559999999999</v>
      </c>
      <c r="AH1305" s="439"/>
      <c r="AI1305" s="439">
        <f t="shared" si="244"/>
        <v>83.95559999999999</v>
      </c>
      <c r="AJ1305" s="431" t="s">
        <v>164</v>
      </c>
      <c r="AK1305" s="431"/>
      <c r="AL1305" s="438"/>
      <c r="AM1305" s="443">
        <f t="shared" si="245"/>
        <v>0</v>
      </c>
      <c r="AN1305" s="443">
        <f t="shared" si="246"/>
        <v>1</v>
      </c>
      <c r="AO1305" s="443"/>
      <c r="AP1305" s="443"/>
      <c r="AQ1305" s="443">
        <f t="shared" si="247"/>
        <v>0</v>
      </c>
      <c r="AR1305" s="444" t="str">
        <f>IF(A1305="","",VLOOKUP(A1305,'Base Sites'!A:B,2,FALSE))</f>
        <v>Valauto Roncq</v>
      </c>
      <c r="AS1305" s="444" t="str">
        <f t="shared" si="248"/>
        <v>SKODA</v>
      </c>
      <c r="AT1305" s="443"/>
      <c r="AU1305" s="445" t="str">
        <f>IF(A1305="","",VLOOKUP(L1305,'Base Vendeurs'!A:B,2,FALSE))</f>
        <v>Valauto Roncq Skoda</v>
      </c>
      <c r="AV1305" s="439">
        <f t="shared" si="249"/>
        <v>734.63</v>
      </c>
      <c r="AW1305" s="441">
        <f t="shared" si="250"/>
        <v>3.0221327421505306E-2</v>
      </c>
      <c r="AX1305" s="445" t="str">
        <f t="shared" si="251"/>
        <v>NON</v>
      </c>
      <c r="AY1305" s="231">
        <f>+MargesVN[[#This Row],[Total COM]]+MargesVN[[#This Row],[EXT GIE]]+MargesVN[[#This Row],[Forfait immat]]</f>
        <v>83.95559999999999</v>
      </c>
    </row>
    <row r="1306" spans="1:51" s="231" customFormat="1" ht="11.25" customHeight="1" x14ac:dyDescent="0.25">
      <c r="A1306" s="319">
        <v>10</v>
      </c>
      <c r="B1306" s="319" t="s">
        <v>163</v>
      </c>
      <c r="C1306" s="319" t="s">
        <v>29</v>
      </c>
      <c r="D1306" s="320">
        <v>46108</v>
      </c>
      <c r="E1306" s="321">
        <v>46111</v>
      </c>
      <c r="F1306" s="322"/>
      <c r="G1306" s="322"/>
      <c r="H1306" s="322"/>
      <c r="I1306" s="322"/>
      <c r="J1306" s="322"/>
      <c r="K1306" s="322">
        <v>0</v>
      </c>
      <c r="L1306" s="319" t="s">
        <v>70</v>
      </c>
      <c r="M1306" s="319">
        <v>522015</v>
      </c>
      <c r="N1306" s="319">
        <v>2015</v>
      </c>
      <c r="O1306" s="319" t="s">
        <v>2213</v>
      </c>
      <c r="P1306" s="323" t="s">
        <v>2214</v>
      </c>
      <c r="Q1306" s="319" t="s">
        <v>129</v>
      </c>
      <c r="R1306" s="324">
        <v>23191.67</v>
      </c>
      <c r="S1306" s="324">
        <v>833.33</v>
      </c>
      <c r="T1306" s="325">
        <f t="shared" si="240"/>
        <v>24025</v>
      </c>
      <c r="U1306" s="326">
        <v>105</v>
      </c>
      <c r="V1306" s="324">
        <v>515.51</v>
      </c>
      <c r="W1306" s="327">
        <v>35.01</v>
      </c>
      <c r="X1306" s="328"/>
      <c r="Y1306" s="327">
        <f t="shared" si="241"/>
        <v>480.5</v>
      </c>
      <c r="Z1306" s="329">
        <f t="shared" si="242"/>
        <v>2.1457232049947969E-2</v>
      </c>
      <c r="AA1306" s="328">
        <v>0</v>
      </c>
      <c r="AB1306" s="327">
        <v>-4084.25</v>
      </c>
      <c r="AC1306" s="327"/>
      <c r="AD1306" s="327"/>
      <c r="AE1306" s="330">
        <v>0.13</v>
      </c>
      <c r="AF1306" s="330">
        <v>0.13</v>
      </c>
      <c r="AG1306" s="327">
        <f t="shared" si="243"/>
        <v>62.465000000000003</v>
      </c>
      <c r="AH1306" s="327"/>
      <c r="AI1306" s="327">
        <f t="shared" si="244"/>
        <v>62.465000000000003</v>
      </c>
      <c r="AJ1306" s="319" t="s">
        <v>164</v>
      </c>
      <c r="AK1306" s="319"/>
      <c r="AL1306" s="326">
        <v>20</v>
      </c>
      <c r="AM1306" s="331">
        <f t="shared" si="245"/>
        <v>1</v>
      </c>
      <c r="AN1306" s="331">
        <f t="shared" si="246"/>
        <v>1</v>
      </c>
      <c r="AO1306" s="331"/>
      <c r="AP1306" s="331"/>
      <c r="AQ1306" s="331">
        <f t="shared" si="247"/>
        <v>1</v>
      </c>
      <c r="AR1306" s="332" t="str">
        <f>IF(A1306="","",VLOOKUP(A1306,'Base Sites'!A:B,2,FALSE))</f>
        <v>Valauto Roncq</v>
      </c>
      <c r="AS1306" s="332" t="str">
        <f t="shared" si="248"/>
        <v>SKODA</v>
      </c>
      <c r="AT1306" s="331"/>
      <c r="AU1306" s="333" t="str">
        <f>IF(A1306="","",VLOOKUP(L1306,'Base Vendeurs'!A:B,2,FALSE))</f>
        <v>Sociétés NORD</v>
      </c>
      <c r="AV1306" s="327">
        <f t="shared" si="249"/>
        <v>515.51</v>
      </c>
      <c r="AW1306" s="329">
        <f t="shared" si="250"/>
        <v>2.1457232049947969E-2</v>
      </c>
      <c r="AX1306" s="333" t="str">
        <f t="shared" si="251"/>
        <v>NON</v>
      </c>
      <c r="AY1306" s="231">
        <f>+MargesVN[[#This Row],[Total COM]]+MargesVN[[#This Row],[EXT GIE]]+MargesVN[[#This Row],[Forfait immat]]</f>
        <v>82.465000000000003</v>
      </c>
    </row>
    <row r="1307" spans="1:51" s="231" customFormat="1" ht="11.25" customHeight="1" x14ac:dyDescent="0.25">
      <c r="A1307" s="354">
        <v>10</v>
      </c>
      <c r="B1307" s="354" t="s">
        <v>163</v>
      </c>
      <c r="C1307" s="354" t="s">
        <v>29</v>
      </c>
      <c r="D1307" s="355">
        <v>46120</v>
      </c>
      <c r="E1307" s="356">
        <v>46121</v>
      </c>
      <c r="F1307" s="357"/>
      <c r="G1307" s="357"/>
      <c r="H1307" s="357"/>
      <c r="I1307" s="357"/>
      <c r="J1307" s="357"/>
      <c r="K1307" s="357">
        <v>0</v>
      </c>
      <c r="L1307" s="354" t="s">
        <v>109</v>
      </c>
      <c r="M1307" s="354">
        <v>522020</v>
      </c>
      <c r="N1307" s="354">
        <v>2020</v>
      </c>
      <c r="O1307" s="354" t="s">
        <v>2945</v>
      </c>
      <c r="P1307" s="358" t="s">
        <v>2946</v>
      </c>
      <c r="Q1307" s="354" t="s">
        <v>31</v>
      </c>
      <c r="R1307" s="359">
        <v>19775</v>
      </c>
      <c r="S1307" s="359">
        <v>2083.33</v>
      </c>
      <c r="T1307" s="360">
        <f t="shared" si="240"/>
        <v>21858.33</v>
      </c>
      <c r="U1307" s="361">
        <v>112</v>
      </c>
      <c r="V1307" s="359">
        <v>328.5</v>
      </c>
      <c r="W1307" s="362">
        <v>35</v>
      </c>
      <c r="X1307" s="363"/>
      <c r="Y1307" s="362">
        <f t="shared" si="241"/>
        <v>293.5</v>
      </c>
      <c r="Z1307" s="364">
        <f t="shared" si="242"/>
        <v>1.5028595505695082E-2</v>
      </c>
      <c r="AA1307" s="363">
        <v>0</v>
      </c>
      <c r="AB1307" s="362">
        <v>-2966</v>
      </c>
      <c r="AC1307" s="362"/>
      <c r="AD1307" s="362"/>
      <c r="AE1307" s="365">
        <v>0.13</v>
      </c>
      <c r="AF1307" s="365">
        <v>0.13</v>
      </c>
      <c r="AG1307" s="362">
        <f t="shared" si="243"/>
        <v>38.155000000000001</v>
      </c>
      <c r="AH1307" s="362"/>
      <c r="AI1307" s="362">
        <f t="shared" si="244"/>
        <v>38.155000000000001</v>
      </c>
      <c r="AJ1307" s="354" t="s">
        <v>164</v>
      </c>
      <c r="AK1307" s="354"/>
      <c r="AL1307" s="361"/>
      <c r="AM1307" s="366">
        <f t="shared" si="245"/>
        <v>0</v>
      </c>
      <c r="AN1307" s="366">
        <f t="shared" si="246"/>
        <v>1</v>
      </c>
      <c r="AO1307" s="366"/>
      <c r="AP1307" s="366"/>
      <c r="AQ1307" s="366">
        <f t="shared" si="247"/>
        <v>0</v>
      </c>
      <c r="AR1307" s="367" t="str">
        <f>IF(A1307="","",VLOOKUP(A1307,'Base Sites'!A:B,2,FALSE))</f>
        <v>Valauto Roncq</v>
      </c>
      <c r="AS1307" s="367" t="str">
        <f t="shared" si="248"/>
        <v>SKODA</v>
      </c>
      <c r="AT1307" s="366"/>
      <c r="AU1307" s="368" t="str">
        <f>IF(A1307="","",VLOOKUP(L1307,'Base Vendeurs'!A:B,2,FALSE))</f>
        <v>Valauto Roncq SEAT</v>
      </c>
      <c r="AV1307" s="362">
        <f t="shared" si="249"/>
        <v>328.5</v>
      </c>
      <c r="AW1307" s="364">
        <f t="shared" si="250"/>
        <v>1.5028595505695082E-2</v>
      </c>
      <c r="AX1307" s="368" t="str">
        <f t="shared" si="251"/>
        <v>NON</v>
      </c>
      <c r="AY1307" s="231">
        <f>+MargesVN[[#This Row],[Total COM]]+MargesVN[[#This Row],[EXT GIE]]+MargesVN[[#This Row],[Forfait immat]]</f>
        <v>38.155000000000001</v>
      </c>
    </row>
    <row r="1308" spans="1:51" s="231" customFormat="1" ht="11.25" customHeight="1" x14ac:dyDescent="0.25">
      <c r="A1308" s="431">
        <v>10</v>
      </c>
      <c r="B1308" s="431" t="s">
        <v>163</v>
      </c>
      <c r="C1308" s="431" t="s">
        <v>29</v>
      </c>
      <c r="D1308" s="432">
        <v>46189</v>
      </c>
      <c r="E1308" s="433">
        <v>46189</v>
      </c>
      <c r="F1308" s="434"/>
      <c r="G1308" s="434"/>
      <c r="H1308" s="434"/>
      <c r="I1308" s="434"/>
      <c r="J1308" s="434"/>
      <c r="K1308" s="434">
        <v>0</v>
      </c>
      <c r="L1308" s="431" t="s">
        <v>506</v>
      </c>
      <c r="M1308" s="431">
        <v>522026</v>
      </c>
      <c r="N1308" s="431">
        <v>2026</v>
      </c>
      <c r="O1308" s="431" t="s">
        <v>4521</v>
      </c>
      <c r="P1308" s="435" t="s">
        <v>4522</v>
      </c>
      <c r="Q1308" s="431" t="s">
        <v>31</v>
      </c>
      <c r="R1308" s="436">
        <v>21250</v>
      </c>
      <c r="S1308" s="436">
        <v>2083.33</v>
      </c>
      <c r="T1308" s="437">
        <f t="shared" si="240"/>
        <v>23333.33</v>
      </c>
      <c r="U1308" s="438">
        <v>181</v>
      </c>
      <c r="V1308" s="436">
        <v>1142.67</v>
      </c>
      <c r="W1308" s="439">
        <v>35.01</v>
      </c>
      <c r="X1308" s="440"/>
      <c r="Y1308" s="439">
        <f t="shared" si="241"/>
        <v>1107.6600000000001</v>
      </c>
      <c r="Z1308" s="441">
        <f t="shared" si="242"/>
        <v>4.8971578424511206E-2</v>
      </c>
      <c r="AA1308" s="440">
        <v>0</v>
      </c>
      <c r="AB1308" s="439">
        <v>-2941</v>
      </c>
      <c r="AC1308" s="439"/>
      <c r="AD1308" s="439"/>
      <c r="AE1308" s="442">
        <v>0.12</v>
      </c>
      <c r="AF1308" s="442">
        <v>0.12</v>
      </c>
      <c r="AG1308" s="439">
        <f t="shared" si="243"/>
        <v>132.91920000000002</v>
      </c>
      <c r="AH1308" s="439"/>
      <c r="AI1308" s="439">
        <f t="shared" si="244"/>
        <v>132.91920000000002</v>
      </c>
      <c r="AJ1308" s="431" t="s">
        <v>164</v>
      </c>
      <c r="AK1308" s="431"/>
      <c r="AL1308" s="438"/>
      <c r="AM1308" s="443">
        <f t="shared" si="245"/>
        <v>0</v>
      </c>
      <c r="AN1308" s="443">
        <f t="shared" si="246"/>
        <v>1</v>
      </c>
      <c r="AO1308" s="443"/>
      <c r="AP1308" s="443"/>
      <c r="AQ1308" s="443">
        <f t="shared" si="247"/>
        <v>0</v>
      </c>
      <c r="AR1308" s="444" t="str">
        <f>IF(A1308="","",VLOOKUP(A1308,'Base Sites'!A:B,2,FALSE))</f>
        <v>Valauto Roncq</v>
      </c>
      <c r="AS1308" s="444" t="str">
        <f t="shared" si="248"/>
        <v>SKODA</v>
      </c>
      <c r="AT1308" s="443"/>
      <c r="AU1308" s="445" t="str">
        <f>IF(A1308="","",VLOOKUP(L1308,'Base Vendeurs'!A:B,2,FALSE))</f>
        <v>Valauto Roncq Skoda</v>
      </c>
      <c r="AV1308" s="439">
        <f t="shared" si="249"/>
        <v>1142.67</v>
      </c>
      <c r="AW1308" s="441">
        <f t="shared" si="250"/>
        <v>4.8971578424511206E-2</v>
      </c>
      <c r="AX1308" s="445" t="str">
        <f t="shared" si="251"/>
        <v>NON</v>
      </c>
      <c r="AY1308" s="231">
        <f>+MargesVN[[#This Row],[Total COM]]+MargesVN[[#This Row],[EXT GIE]]+MargesVN[[#This Row],[Forfait immat]]</f>
        <v>132.91920000000002</v>
      </c>
    </row>
    <row r="1309" spans="1:51" s="231" customFormat="1" ht="11.25" customHeight="1" x14ac:dyDescent="0.25">
      <c r="A1309" s="266">
        <v>10</v>
      </c>
      <c r="B1309" s="266" t="s">
        <v>163</v>
      </c>
      <c r="C1309" s="266" t="s">
        <v>29</v>
      </c>
      <c r="D1309" s="161">
        <v>46048</v>
      </c>
      <c r="E1309" s="267">
        <v>46049</v>
      </c>
      <c r="F1309" s="162"/>
      <c r="G1309" s="162"/>
      <c r="H1309" s="162"/>
      <c r="I1309" s="162"/>
      <c r="J1309" s="162"/>
      <c r="K1309" s="162"/>
      <c r="L1309" s="266" t="s">
        <v>161</v>
      </c>
      <c r="M1309" s="266">
        <v>522031</v>
      </c>
      <c r="N1309" s="266">
        <v>2031</v>
      </c>
      <c r="O1309" s="266" t="s">
        <v>519</v>
      </c>
      <c r="P1309" s="268" t="s">
        <v>520</v>
      </c>
      <c r="Q1309" s="266" t="s">
        <v>31</v>
      </c>
      <c r="R1309" s="163">
        <v>23941.67</v>
      </c>
      <c r="S1309" s="163">
        <v>250</v>
      </c>
      <c r="T1309" s="164">
        <f t="shared" si="240"/>
        <v>24191.67</v>
      </c>
      <c r="U1309" s="165">
        <v>39</v>
      </c>
      <c r="V1309" s="163">
        <v>1304.4100000000001</v>
      </c>
      <c r="W1309" s="251">
        <v>35</v>
      </c>
      <c r="X1309" s="166"/>
      <c r="Y1309" s="251">
        <f t="shared" si="241"/>
        <v>1269.4100000000001</v>
      </c>
      <c r="Z1309" s="167">
        <f t="shared" si="242"/>
        <v>5.3919799666579456E-2</v>
      </c>
      <c r="AA1309" s="166">
        <v>0</v>
      </c>
      <c r="AB1309" s="251">
        <v>-2800</v>
      </c>
      <c r="AC1309" s="251"/>
      <c r="AD1309" s="251"/>
      <c r="AE1309" s="168">
        <v>0.13</v>
      </c>
      <c r="AF1309" s="168">
        <v>0.13</v>
      </c>
      <c r="AG1309" s="251">
        <f t="shared" si="243"/>
        <v>165.02330000000001</v>
      </c>
      <c r="AH1309" s="251"/>
      <c r="AI1309" s="251">
        <f t="shared" si="244"/>
        <v>165.02330000000001</v>
      </c>
      <c r="AJ1309" s="266" t="s">
        <v>149</v>
      </c>
      <c r="AK1309" s="266"/>
      <c r="AL1309" s="165"/>
      <c r="AM1309" s="269">
        <f t="shared" si="245"/>
        <v>0</v>
      </c>
      <c r="AN1309" s="269">
        <f t="shared" si="246"/>
        <v>1</v>
      </c>
      <c r="AO1309" s="269"/>
      <c r="AP1309" s="269"/>
      <c r="AQ1309" s="269">
        <f t="shared" si="247"/>
        <v>0</v>
      </c>
      <c r="AR1309" s="169" t="str">
        <f>IF(A1309="","",VLOOKUP(A1309,'Base Sites'!A:B,2,FALSE))</f>
        <v>Valauto Roncq</v>
      </c>
      <c r="AS1309" s="169" t="str">
        <f t="shared" si="248"/>
        <v>SKODA</v>
      </c>
      <c r="AT1309" s="269"/>
      <c r="AU1309" s="270" t="str">
        <f>IF(A1309="","",VLOOKUP(L1309,'Base Vendeurs'!A:B,2,FALSE))</f>
        <v>Valauto Roncq Skoda</v>
      </c>
      <c r="AV1309" s="251">
        <f t="shared" si="249"/>
        <v>1304.4100000000001</v>
      </c>
      <c r="AW1309" s="167">
        <f t="shared" si="250"/>
        <v>5.3919799666579456E-2</v>
      </c>
      <c r="AX1309" s="237" t="str">
        <f t="shared" si="251"/>
        <v>NON</v>
      </c>
      <c r="AY1309" s="231">
        <f>+MargesVN[[#This Row],[Total COM]]+MargesVN[[#This Row],[EXT GIE]]+MargesVN[[#This Row],[Forfait immat]]</f>
        <v>165.02330000000001</v>
      </c>
    </row>
    <row r="1310" spans="1:51" s="231" customFormat="1" ht="11.25" customHeight="1" x14ac:dyDescent="0.25">
      <c r="A1310" s="319">
        <v>10</v>
      </c>
      <c r="B1310" s="319" t="s">
        <v>163</v>
      </c>
      <c r="C1310" s="319" t="s">
        <v>29</v>
      </c>
      <c r="D1310" s="320">
        <v>46101</v>
      </c>
      <c r="E1310" s="321">
        <v>46104</v>
      </c>
      <c r="F1310" s="322"/>
      <c r="G1310" s="322"/>
      <c r="H1310" s="322"/>
      <c r="I1310" s="322"/>
      <c r="J1310" s="322"/>
      <c r="K1310" s="322">
        <v>0</v>
      </c>
      <c r="L1310" s="319" t="s">
        <v>161</v>
      </c>
      <c r="M1310" s="319">
        <v>522032</v>
      </c>
      <c r="N1310" s="319">
        <v>2032</v>
      </c>
      <c r="O1310" s="319" t="s">
        <v>2184</v>
      </c>
      <c r="P1310" s="323" t="s">
        <v>2185</v>
      </c>
      <c r="Q1310" s="319" t="s">
        <v>31</v>
      </c>
      <c r="R1310" s="324">
        <v>23941.67</v>
      </c>
      <c r="S1310" s="324">
        <v>250</v>
      </c>
      <c r="T1310" s="325">
        <f t="shared" si="240"/>
        <v>24191.67</v>
      </c>
      <c r="U1310" s="326">
        <v>86</v>
      </c>
      <c r="V1310" s="324">
        <v>1303.76</v>
      </c>
      <c r="W1310" s="327">
        <v>35.01</v>
      </c>
      <c r="X1310" s="328"/>
      <c r="Y1310" s="327">
        <f t="shared" si="241"/>
        <v>1268.75</v>
      </c>
      <c r="Z1310" s="329">
        <f t="shared" si="242"/>
        <v>5.3892930913822822E-2</v>
      </c>
      <c r="AA1310" s="328">
        <v>0</v>
      </c>
      <c r="AB1310" s="327">
        <v>-3216</v>
      </c>
      <c r="AC1310" s="327"/>
      <c r="AD1310" s="327"/>
      <c r="AE1310" s="330">
        <v>0.13</v>
      </c>
      <c r="AF1310" s="330">
        <v>0.13</v>
      </c>
      <c r="AG1310" s="327">
        <f t="shared" si="243"/>
        <v>164.9375</v>
      </c>
      <c r="AH1310" s="327"/>
      <c r="AI1310" s="327">
        <f t="shared" si="244"/>
        <v>164.9375</v>
      </c>
      <c r="AJ1310" s="319" t="s">
        <v>164</v>
      </c>
      <c r="AK1310" s="319"/>
      <c r="AL1310" s="326"/>
      <c r="AM1310" s="331">
        <f t="shared" si="245"/>
        <v>0</v>
      </c>
      <c r="AN1310" s="331">
        <f t="shared" si="246"/>
        <v>1</v>
      </c>
      <c r="AO1310" s="331"/>
      <c r="AP1310" s="331"/>
      <c r="AQ1310" s="331">
        <f t="shared" si="247"/>
        <v>0</v>
      </c>
      <c r="AR1310" s="332" t="str">
        <f>IF(A1310="","",VLOOKUP(A1310,'Base Sites'!A:B,2,FALSE))</f>
        <v>Valauto Roncq</v>
      </c>
      <c r="AS1310" s="332" t="str">
        <f t="shared" si="248"/>
        <v>SKODA</v>
      </c>
      <c r="AT1310" s="331"/>
      <c r="AU1310" s="333" t="str">
        <f>IF(A1310="","",VLOOKUP(L1310,'Base Vendeurs'!A:B,2,FALSE))</f>
        <v>Valauto Roncq Skoda</v>
      </c>
      <c r="AV1310" s="327">
        <f t="shared" si="249"/>
        <v>1303.76</v>
      </c>
      <c r="AW1310" s="329">
        <f t="shared" si="250"/>
        <v>5.3892930913822822E-2</v>
      </c>
      <c r="AX1310" s="333" t="str">
        <f t="shared" si="251"/>
        <v>NON</v>
      </c>
      <c r="AY1310" s="231">
        <f>+MargesVN[[#This Row],[Total COM]]+MargesVN[[#This Row],[EXT GIE]]+MargesVN[[#This Row],[Forfait immat]]</f>
        <v>164.9375</v>
      </c>
    </row>
    <row r="1311" spans="1:51" s="231" customFormat="1" ht="11.25" customHeight="1" x14ac:dyDescent="0.25">
      <c r="A1311" s="431">
        <v>10</v>
      </c>
      <c r="B1311" s="431" t="s">
        <v>163</v>
      </c>
      <c r="C1311" s="431" t="s">
        <v>29</v>
      </c>
      <c r="D1311" s="432">
        <v>46198</v>
      </c>
      <c r="E1311" s="433">
        <v>46200</v>
      </c>
      <c r="F1311" s="434"/>
      <c r="G1311" s="434"/>
      <c r="H1311" s="434"/>
      <c r="I1311" s="434"/>
      <c r="J1311" s="434"/>
      <c r="K1311" s="434"/>
      <c r="L1311" s="431" t="s">
        <v>161</v>
      </c>
      <c r="M1311" s="431">
        <v>522033</v>
      </c>
      <c r="N1311" s="431">
        <v>2033</v>
      </c>
      <c r="O1311" s="431" t="s">
        <v>4510</v>
      </c>
      <c r="P1311" s="435" t="s">
        <v>4511</v>
      </c>
      <c r="Q1311" s="431" t="s">
        <v>31</v>
      </c>
      <c r="R1311" s="436">
        <v>22466.67</v>
      </c>
      <c r="S1311" s="436">
        <v>533.33000000000004</v>
      </c>
      <c r="T1311" s="437">
        <f t="shared" si="240"/>
        <v>23000</v>
      </c>
      <c r="U1311" s="438">
        <v>189</v>
      </c>
      <c r="V1311" s="436">
        <v>859</v>
      </c>
      <c r="W1311" s="439">
        <v>35.01</v>
      </c>
      <c r="X1311" s="440"/>
      <c r="Y1311" s="439">
        <f t="shared" si="241"/>
        <v>823.99</v>
      </c>
      <c r="Z1311" s="441">
        <f t="shared" si="242"/>
        <v>3.7347826086956519E-2</v>
      </c>
      <c r="AA1311" s="440">
        <v>0</v>
      </c>
      <c r="AB1311" s="439">
        <v>-2966</v>
      </c>
      <c r="AC1311" s="439"/>
      <c r="AD1311" s="439"/>
      <c r="AE1311" s="442">
        <v>0.12</v>
      </c>
      <c r="AF1311" s="442">
        <v>0.12</v>
      </c>
      <c r="AG1311" s="439">
        <f t="shared" si="243"/>
        <v>98.878799999999998</v>
      </c>
      <c r="AH1311" s="439"/>
      <c r="AI1311" s="439">
        <f t="shared" si="244"/>
        <v>98.878799999999998</v>
      </c>
      <c r="AJ1311" s="431" t="s">
        <v>164</v>
      </c>
      <c r="AK1311" s="431"/>
      <c r="AL1311" s="438"/>
      <c r="AM1311" s="443">
        <f t="shared" si="245"/>
        <v>0</v>
      </c>
      <c r="AN1311" s="443">
        <f t="shared" si="246"/>
        <v>1</v>
      </c>
      <c r="AO1311" s="443"/>
      <c r="AP1311" s="443"/>
      <c r="AQ1311" s="443">
        <f t="shared" si="247"/>
        <v>0</v>
      </c>
      <c r="AR1311" s="444" t="str">
        <f>IF(A1311="","",VLOOKUP(A1311,'Base Sites'!A:B,2,FALSE))</f>
        <v>Valauto Roncq</v>
      </c>
      <c r="AS1311" s="444" t="str">
        <f t="shared" si="248"/>
        <v>SKODA</v>
      </c>
      <c r="AT1311" s="443"/>
      <c r="AU1311" s="445" t="str">
        <f>IF(A1311="","",VLOOKUP(L1311,'Base Vendeurs'!A:B,2,FALSE))</f>
        <v>Valauto Roncq Skoda</v>
      </c>
      <c r="AV1311" s="439">
        <f t="shared" si="249"/>
        <v>859</v>
      </c>
      <c r="AW1311" s="441">
        <f t="shared" si="250"/>
        <v>3.7347826086956519E-2</v>
      </c>
      <c r="AX1311" s="445" t="str">
        <f t="shared" si="251"/>
        <v>NON</v>
      </c>
      <c r="AY1311" s="231">
        <f>+MargesVN[[#This Row],[Total COM]]+MargesVN[[#This Row],[EXT GIE]]+MargesVN[[#This Row],[Forfait immat]]</f>
        <v>98.878799999999998</v>
      </c>
    </row>
    <row r="1312" spans="1:51" s="231" customFormat="1" ht="11.25" customHeight="1" x14ac:dyDescent="0.25">
      <c r="A1312" s="259">
        <v>10</v>
      </c>
      <c r="B1312" s="259" t="s">
        <v>163</v>
      </c>
      <c r="C1312" s="259" t="s">
        <v>29</v>
      </c>
      <c r="D1312" s="150">
        <v>46050</v>
      </c>
      <c r="E1312" s="260">
        <v>46050</v>
      </c>
      <c r="F1312" s="151"/>
      <c r="G1312" s="151"/>
      <c r="H1312" s="151"/>
      <c r="I1312" s="151"/>
      <c r="J1312" s="151"/>
      <c r="K1312" s="151">
        <v>0</v>
      </c>
      <c r="L1312" s="259" t="s">
        <v>506</v>
      </c>
      <c r="M1312" s="259">
        <v>522034</v>
      </c>
      <c r="N1312" s="259">
        <v>2034</v>
      </c>
      <c r="O1312" s="259" t="s">
        <v>507</v>
      </c>
      <c r="P1312" s="261" t="s">
        <v>508</v>
      </c>
      <c r="Q1312" s="259" t="s">
        <v>31</v>
      </c>
      <c r="R1312" s="152">
        <v>19775</v>
      </c>
      <c r="S1312" s="152">
        <v>808.33</v>
      </c>
      <c r="T1312" s="153">
        <f t="shared" si="240"/>
        <v>20583.330000000002</v>
      </c>
      <c r="U1312" s="154">
        <v>42</v>
      </c>
      <c r="V1312" s="152">
        <v>532.5</v>
      </c>
      <c r="W1312" s="262">
        <v>35</v>
      </c>
      <c r="X1312" s="155"/>
      <c r="Y1312" s="262">
        <f t="shared" si="241"/>
        <v>497.5</v>
      </c>
      <c r="Z1312" s="156">
        <f t="shared" si="242"/>
        <v>2.5870449533676034E-2</v>
      </c>
      <c r="AA1312" s="155">
        <v>0</v>
      </c>
      <c r="AB1312" s="262">
        <v>-2800</v>
      </c>
      <c r="AC1312" s="262"/>
      <c r="AD1312" s="262" t="s">
        <v>1206</v>
      </c>
      <c r="AE1312" s="157">
        <v>0.13</v>
      </c>
      <c r="AF1312" s="157">
        <v>0.13</v>
      </c>
      <c r="AG1312" s="262">
        <f t="shared" si="243"/>
        <v>64.674999999999997</v>
      </c>
      <c r="AH1312" s="262"/>
      <c r="AI1312" s="262">
        <f t="shared" si="244"/>
        <v>64.674999999999997</v>
      </c>
      <c r="AJ1312" s="259" t="s">
        <v>164</v>
      </c>
      <c r="AK1312" s="259"/>
      <c r="AL1312" s="154"/>
      <c r="AM1312" s="263">
        <f t="shared" si="245"/>
        <v>0</v>
      </c>
      <c r="AN1312" s="263">
        <f t="shared" si="246"/>
        <v>1</v>
      </c>
      <c r="AO1312" s="263"/>
      <c r="AP1312" s="263"/>
      <c r="AQ1312" s="263">
        <f t="shared" si="247"/>
        <v>0</v>
      </c>
      <c r="AR1312" s="158" t="str">
        <f>IF(A1312="","",VLOOKUP(A1312,'Base Sites'!A:B,2,FALSE))</f>
        <v>Valauto Roncq</v>
      </c>
      <c r="AS1312" s="158" t="str">
        <f t="shared" si="248"/>
        <v>SKODA</v>
      </c>
      <c r="AT1312" s="263"/>
      <c r="AU1312" s="264" t="str">
        <f>IF(A1312="","",VLOOKUP(L1312,'Base Vendeurs'!A:B,2,FALSE))</f>
        <v>Valauto Roncq Skoda</v>
      </c>
      <c r="AV1312" s="251">
        <f t="shared" si="249"/>
        <v>532.5</v>
      </c>
      <c r="AW1312" s="156">
        <f t="shared" si="250"/>
        <v>2.5870449533676034E-2</v>
      </c>
      <c r="AX1312" s="237" t="str">
        <f t="shared" si="251"/>
        <v>NON</v>
      </c>
      <c r="AY1312" s="231">
        <f>+MargesVN[[#This Row],[Total COM]]+MargesVN[[#This Row],[EXT GIE]]+MargesVN[[#This Row],[Forfait immat]]</f>
        <v>64.674999999999997</v>
      </c>
    </row>
    <row r="1313" spans="1:51" s="231" customFormat="1" ht="11.25" customHeight="1" x14ac:dyDescent="0.25">
      <c r="A1313" s="225">
        <v>10</v>
      </c>
      <c r="B1313" s="225" t="s">
        <v>163</v>
      </c>
      <c r="C1313" s="225" t="s">
        <v>29</v>
      </c>
      <c r="D1313" s="216">
        <v>46048</v>
      </c>
      <c r="E1313" s="226">
        <v>46048</v>
      </c>
      <c r="F1313" s="217"/>
      <c r="G1313" s="217"/>
      <c r="H1313" s="217"/>
      <c r="I1313" s="217"/>
      <c r="J1313" s="217"/>
      <c r="K1313" s="217">
        <v>0</v>
      </c>
      <c r="L1313" s="225" t="s">
        <v>33</v>
      </c>
      <c r="M1313" s="225">
        <v>522035</v>
      </c>
      <c r="N1313" s="225">
        <v>2035</v>
      </c>
      <c r="O1313" s="225" t="s">
        <v>551</v>
      </c>
      <c r="P1313" s="227" t="s">
        <v>550</v>
      </c>
      <c r="Q1313" s="225" t="s">
        <v>42</v>
      </c>
      <c r="R1313" s="218">
        <v>28958.33</v>
      </c>
      <c r="S1313" s="218">
        <v>1708.33</v>
      </c>
      <c r="T1313" s="219">
        <f t="shared" si="240"/>
        <v>30666.660000000003</v>
      </c>
      <c r="U1313" s="220">
        <v>46</v>
      </c>
      <c r="V1313" s="218">
        <v>858.33</v>
      </c>
      <c r="W1313" s="228">
        <v>35</v>
      </c>
      <c r="X1313" s="221"/>
      <c r="Y1313" s="228">
        <f t="shared" si="241"/>
        <v>823.33</v>
      </c>
      <c r="Z1313" s="222">
        <f t="shared" si="242"/>
        <v>2.79890278237017E-2</v>
      </c>
      <c r="AA1313" s="221">
        <v>0</v>
      </c>
      <c r="AB1313" s="228">
        <v>-3680</v>
      </c>
      <c r="AC1313" s="228"/>
      <c r="AD1313" s="228"/>
      <c r="AE1313" s="223"/>
      <c r="AF1313" s="223">
        <v>0</v>
      </c>
      <c r="AG1313" s="228">
        <f t="shared" si="243"/>
        <v>0</v>
      </c>
      <c r="AH1313" s="228"/>
      <c r="AI1313" s="228">
        <f t="shared" si="244"/>
        <v>0</v>
      </c>
      <c r="AJ1313" s="225" t="s">
        <v>166</v>
      </c>
      <c r="AK1313" s="225"/>
      <c r="AL1313" s="220"/>
      <c r="AM1313" s="229">
        <f t="shared" si="245"/>
        <v>0</v>
      </c>
      <c r="AN1313" s="229">
        <f t="shared" si="246"/>
        <v>1</v>
      </c>
      <c r="AO1313" s="229"/>
      <c r="AP1313" s="229"/>
      <c r="AQ1313" s="229">
        <f t="shared" si="247"/>
        <v>0</v>
      </c>
      <c r="AR1313" s="224" t="str">
        <f>IF(A1313="","",VLOOKUP(A1313,'Base Sites'!A:B,2,FALSE))</f>
        <v>Valauto Roncq</v>
      </c>
      <c r="AS1313" s="224" t="str">
        <f t="shared" si="248"/>
        <v>SKODA</v>
      </c>
      <c r="AT1313" s="229"/>
      <c r="AU1313" s="230" t="str">
        <f>IF(A1313="","",VLOOKUP(L1313,'Base Vendeurs'!A:B,2,FALSE))</f>
        <v>Sociétés NORD</v>
      </c>
      <c r="AV1313" s="228">
        <f t="shared" si="249"/>
        <v>858.33</v>
      </c>
      <c r="AW1313" s="222">
        <f t="shared" si="250"/>
        <v>2.79890278237017E-2</v>
      </c>
      <c r="AX1313" s="230" t="str">
        <f t="shared" si="251"/>
        <v>NON</v>
      </c>
      <c r="AY1313" s="231">
        <f>+MargesVN[[#This Row],[Total COM]]+MargesVN[[#This Row],[EXT GIE]]+MargesVN[[#This Row],[Forfait immat]]</f>
        <v>0</v>
      </c>
    </row>
    <row r="1314" spans="1:51" s="231" customFormat="1" ht="11.25" customHeight="1" x14ac:dyDescent="0.25">
      <c r="A1314" s="354">
        <v>10</v>
      </c>
      <c r="B1314" s="354" t="s">
        <v>163</v>
      </c>
      <c r="C1314" s="354" t="s">
        <v>29</v>
      </c>
      <c r="D1314" s="355">
        <v>46113</v>
      </c>
      <c r="E1314" s="356">
        <v>46115</v>
      </c>
      <c r="F1314" s="357"/>
      <c r="G1314" s="357"/>
      <c r="H1314" s="357"/>
      <c r="I1314" s="357"/>
      <c r="J1314" s="357"/>
      <c r="K1314" s="357">
        <v>0</v>
      </c>
      <c r="L1314" s="354" t="s">
        <v>506</v>
      </c>
      <c r="M1314" s="354">
        <v>522036</v>
      </c>
      <c r="N1314" s="354">
        <v>2036</v>
      </c>
      <c r="O1314" s="354" t="s">
        <v>3102</v>
      </c>
      <c r="P1314" s="358" t="s">
        <v>3103</v>
      </c>
      <c r="Q1314" s="354" t="s">
        <v>378</v>
      </c>
      <c r="R1314" s="359">
        <v>27658.33</v>
      </c>
      <c r="S1314" s="359">
        <v>1158.33</v>
      </c>
      <c r="T1314" s="360">
        <f t="shared" si="240"/>
        <v>28816.660000000003</v>
      </c>
      <c r="U1314" s="361">
        <v>8</v>
      </c>
      <c r="V1314" s="359">
        <v>1213.69</v>
      </c>
      <c r="W1314" s="362">
        <v>35</v>
      </c>
      <c r="X1314" s="363"/>
      <c r="Y1314" s="362">
        <f t="shared" si="241"/>
        <v>1178.69</v>
      </c>
      <c r="Z1314" s="364">
        <f t="shared" si="242"/>
        <v>4.2117649998299589E-2</v>
      </c>
      <c r="AA1314" s="363">
        <v>-3333</v>
      </c>
      <c r="AB1314" s="362">
        <v>0</v>
      </c>
      <c r="AC1314" s="362"/>
      <c r="AD1314" s="362"/>
      <c r="AE1314" s="365">
        <v>0.1</v>
      </c>
      <c r="AF1314" s="365">
        <v>0.1</v>
      </c>
      <c r="AG1314" s="362">
        <f t="shared" si="243"/>
        <v>117.86900000000001</v>
      </c>
      <c r="AH1314" s="362"/>
      <c r="AI1314" s="362">
        <f t="shared" si="244"/>
        <v>117.86900000000001</v>
      </c>
      <c r="AJ1314" s="354" t="s">
        <v>164</v>
      </c>
      <c r="AK1314" s="354"/>
      <c r="AL1314" s="361"/>
      <c r="AM1314" s="366">
        <f t="shared" si="245"/>
        <v>0</v>
      </c>
      <c r="AN1314" s="366">
        <f t="shared" si="246"/>
        <v>1</v>
      </c>
      <c r="AO1314" s="366"/>
      <c r="AP1314" s="366"/>
      <c r="AQ1314" s="366">
        <f t="shared" si="247"/>
        <v>0</v>
      </c>
      <c r="AR1314" s="367" t="str">
        <f>IF(A1314="","",VLOOKUP(A1314,'Base Sites'!A:B,2,FALSE))</f>
        <v>Valauto Roncq</v>
      </c>
      <c r="AS1314" s="367" t="str">
        <f t="shared" si="248"/>
        <v>SKODA</v>
      </c>
      <c r="AT1314" s="366"/>
      <c r="AU1314" s="368" t="str">
        <f>IF(A1314="","",VLOOKUP(L1314,'Base Vendeurs'!A:B,2,FALSE))</f>
        <v>Valauto Roncq Skoda</v>
      </c>
      <c r="AV1314" s="362">
        <f t="shared" si="249"/>
        <v>1213.69</v>
      </c>
      <c r="AW1314" s="364">
        <f t="shared" si="250"/>
        <v>4.2117649998299589E-2</v>
      </c>
      <c r="AX1314" s="368" t="str">
        <f t="shared" si="251"/>
        <v>NON</v>
      </c>
      <c r="AY1314" s="231">
        <f>+MargesVN[[#This Row],[Total COM]]+MargesVN[[#This Row],[EXT GIE]]+MargesVN[[#This Row],[Forfait immat]]</f>
        <v>117.86900000000001</v>
      </c>
    </row>
    <row r="1315" spans="1:51" s="231" customFormat="1" ht="11.25" customHeight="1" x14ac:dyDescent="0.25">
      <c r="A1315" s="401">
        <v>10</v>
      </c>
      <c r="B1315" s="401" t="s">
        <v>163</v>
      </c>
      <c r="C1315" s="401" t="s">
        <v>29</v>
      </c>
      <c r="D1315" s="402">
        <v>46147</v>
      </c>
      <c r="E1315" s="403">
        <v>46147</v>
      </c>
      <c r="F1315" s="404"/>
      <c r="G1315" s="404"/>
      <c r="H1315" s="404"/>
      <c r="I1315" s="404"/>
      <c r="J1315" s="404"/>
      <c r="K1315" s="404">
        <v>0</v>
      </c>
      <c r="L1315" s="401" t="s">
        <v>161</v>
      </c>
      <c r="M1315" s="401">
        <v>522041</v>
      </c>
      <c r="N1315" s="401">
        <v>2041</v>
      </c>
      <c r="O1315" s="401" t="s">
        <v>3856</v>
      </c>
      <c r="P1315" s="405" t="s">
        <v>3857</v>
      </c>
      <c r="Q1315" s="401" t="s">
        <v>178</v>
      </c>
      <c r="R1315" s="406">
        <v>44325</v>
      </c>
      <c r="S1315" s="406">
        <v>2599.9899999999998</v>
      </c>
      <c r="T1315" s="407">
        <f t="shared" si="240"/>
        <v>46924.99</v>
      </c>
      <c r="U1315" s="408">
        <v>40</v>
      </c>
      <c r="V1315" s="406">
        <v>1117.42</v>
      </c>
      <c r="W1315" s="409">
        <v>35.01</v>
      </c>
      <c r="X1315" s="410"/>
      <c r="Y1315" s="409">
        <f t="shared" si="241"/>
        <v>1082.4100000000001</v>
      </c>
      <c r="Z1315" s="411">
        <f t="shared" si="242"/>
        <v>2.3812897988896749E-2</v>
      </c>
      <c r="AA1315" s="410">
        <v>0</v>
      </c>
      <c r="AB1315" s="409">
        <v>0</v>
      </c>
      <c r="AC1315" s="409"/>
      <c r="AD1315" s="409"/>
      <c r="AE1315" s="412">
        <v>0.1</v>
      </c>
      <c r="AF1315" s="412">
        <v>0.1</v>
      </c>
      <c r="AG1315" s="409">
        <f t="shared" si="243"/>
        <v>108.24100000000001</v>
      </c>
      <c r="AH1315" s="409"/>
      <c r="AI1315" s="409">
        <f t="shared" si="244"/>
        <v>108.24100000000001</v>
      </c>
      <c r="AJ1315" s="401" t="s">
        <v>164</v>
      </c>
      <c r="AK1315" s="401"/>
      <c r="AL1315" s="408"/>
      <c r="AM1315" s="413">
        <f t="shared" si="245"/>
        <v>0</v>
      </c>
      <c r="AN1315" s="413">
        <f t="shared" si="246"/>
        <v>1</v>
      </c>
      <c r="AO1315" s="413"/>
      <c r="AP1315" s="413"/>
      <c r="AQ1315" s="413">
        <f t="shared" si="247"/>
        <v>0</v>
      </c>
      <c r="AR1315" s="414" t="str">
        <f>IF(A1315="","",VLOOKUP(A1315,'Base Sites'!A:B,2,FALSE))</f>
        <v>Valauto Roncq</v>
      </c>
      <c r="AS1315" s="414" t="str">
        <f t="shared" si="248"/>
        <v>SKODA</v>
      </c>
      <c r="AT1315" s="413"/>
      <c r="AU1315" s="415" t="str">
        <f>IF(A1315="","",VLOOKUP(L1315,'Base Vendeurs'!A:B,2,FALSE))</f>
        <v>Valauto Roncq Skoda</v>
      </c>
      <c r="AV1315" s="409">
        <f t="shared" si="249"/>
        <v>1117.42</v>
      </c>
      <c r="AW1315" s="411">
        <f t="shared" si="250"/>
        <v>2.3812897988896749E-2</v>
      </c>
      <c r="AX1315" s="415" t="str">
        <f t="shared" si="251"/>
        <v>NON</v>
      </c>
      <c r="AY1315" s="231">
        <f>+MargesVN[[#This Row],[Total COM]]+MargesVN[[#This Row],[EXT GIE]]+MargesVN[[#This Row],[Forfait immat]]</f>
        <v>108.24100000000001</v>
      </c>
    </row>
    <row r="1316" spans="1:51" s="231" customFormat="1" ht="11.25" customHeight="1" x14ac:dyDescent="0.25">
      <c r="A1316" s="401">
        <v>10</v>
      </c>
      <c r="B1316" s="401" t="s">
        <v>163</v>
      </c>
      <c r="C1316" s="401" t="s">
        <v>29</v>
      </c>
      <c r="D1316" s="402">
        <v>46167</v>
      </c>
      <c r="E1316" s="403">
        <v>46167</v>
      </c>
      <c r="F1316" s="404"/>
      <c r="G1316" s="404"/>
      <c r="H1316" s="404"/>
      <c r="I1316" s="404"/>
      <c r="J1316" s="404"/>
      <c r="K1316" s="404">
        <v>0</v>
      </c>
      <c r="L1316" s="401" t="s">
        <v>161</v>
      </c>
      <c r="M1316" s="401">
        <v>522042</v>
      </c>
      <c r="N1316" s="401">
        <v>2042</v>
      </c>
      <c r="O1316" s="401" t="s">
        <v>3866</v>
      </c>
      <c r="P1316" s="405" t="s">
        <v>3867</v>
      </c>
      <c r="Q1316" s="401" t="s">
        <v>378</v>
      </c>
      <c r="R1316" s="406">
        <v>30633.33</v>
      </c>
      <c r="S1316" s="406">
        <v>1158.33</v>
      </c>
      <c r="T1316" s="407">
        <f t="shared" si="240"/>
        <v>31791.660000000003</v>
      </c>
      <c r="U1316" s="408">
        <v>12</v>
      </c>
      <c r="V1316" s="406">
        <v>988.74</v>
      </c>
      <c r="W1316" s="409">
        <v>35</v>
      </c>
      <c r="X1316" s="410"/>
      <c r="Y1316" s="409">
        <f t="shared" si="241"/>
        <v>953.74</v>
      </c>
      <c r="Z1316" s="411">
        <f t="shared" si="242"/>
        <v>3.1100609405108129E-2</v>
      </c>
      <c r="AA1316" s="410">
        <v>0</v>
      </c>
      <c r="AB1316" s="409">
        <v>0</v>
      </c>
      <c r="AC1316" s="409"/>
      <c r="AD1316" s="409"/>
      <c r="AE1316" s="412">
        <v>0.1</v>
      </c>
      <c r="AF1316" s="412">
        <v>0.1</v>
      </c>
      <c r="AG1316" s="409">
        <f t="shared" si="243"/>
        <v>95.374000000000009</v>
      </c>
      <c r="AH1316" s="409"/>
      <c r="AI1316" s="409">
        <f t="shared" si="244"/>
        <v>95.374000000000009</v>
      </c>
      <c r="AJ1316" s="401" t="s">
        <v>164</v>
      </c>
      <c r="AK1316" s="401"/>
      <c r="AL1316" s="408"/>
      <c r="AM1316" s="413">
        <f t="shared" si="245"/>
        <v>0</v>
      </c>
      <c r="AN1316" s="413">
        <f t="shared" si="246"/>
        <v>1</v>
      </c>
      <c r="AO1316" s="413"/>
      <c r="AP1316" s="413"/>
      <c r="AQ1316" s="413">
        <f t="shared" si="247"/>
        <v>0</v>
      </c>
      <c r="AR1316" s="414" t="str">
        <f>IF(A1316="","",VLOOKUP(A1316,'Base Sites'!A:B,2,FALSE))</f>
        <v>Valauto Roncq</v>
      </c>
      <c r="AS1316" s="414" t="str">
        <f t="shared" si="248"/>
        <v>SKODA</v>
      </c>
      <c r="AT1316" s="413"/>
      <c r="AU1316" s="415" t="str">
        <f>IF(A1316="","",VLOOKUP(L1316,'Base Vendeurs'!A:B,2,FALSE))</f>
        <v>Valauto Roncq Skoda</v>
      </c>
      <c r="AV1316" s="409">
        <f t="shared" si="249"/>
        <v>988.74</v>
      </c>
      <c r="AW1316" s="411">
        <f t="shared" si="250"/>
        <v>3.1100609405108129E-2</v>
      </c>
      <c r="AX1316" s="415" t="str">
        <f t="shared" si="251"/>
        <v>NON</v>
      </c>
      <c r="AY1316" s="231">
        <f>+MargesVN[[#This Row],[Total COM]]+MargesVN[[#This Row],[EXT GIE]]+MargesVN[[#This Row],[Forfait immat]]</f>
        <v>95.374000000000009</v>
      </c>
    </row>
    <row r="1317" spans="1:51" s="231" customFormat="1" ht="11.25" customHeight="1" x14ac:dyDescent="0.25">
      <c r="A1317" s="431">
        <v>10</v>
      </c>
      <c r="B1317" s="431" t="s">
        <v>163</v>
      </c>
      <c r="C1317" s="431" t="s">
        <v>29</v>
      </c>
      <c r="D1317" s="432">
        <v>46197</v>
      </c>
      <c r="E1317" s="433">
        <v>46199</v>
      </c>
      <c r="F1317" s="434"/>
      <c r="G1317" s="434"/>
      <c r="H1317" s="434"/>
      <c r="I1317" s="434"/>
      <c r="J1317" s="434"/>
      <c r="K1317" s="434"/>
      <c r="L1317" s="431" t="s">
        <v>219</v>
      </c>
      <c r="M1317" s="431">
        <v>522043</v>
      </c>
      <c r="N1317" s="431">
        <v>2043</v>
      </c>
      <c r="O1317" s="431" t="s">
        <v>4635</v>
      </c>
      <c r="P1317" s="435" t="s">
        <v>4636</v>
      </c>
      <c r="Q1317" s="431" t="s">
        <v>79</v>
      </c>
      <c r="R1317" s="436">
        <v>43308.33</v>
      </c>
      <c r="S1317" s="436">
        <v>1708.33</v>
      </c>
      <c r="T1317" s="437">
        <f t="shared" si="240"/>
        <v>45016.66</v>
      </c>
      <c r="U1317" s="438">
        <v>120</v>
      </c>
      <c r="V1317" s="436">
        <v>1385.18</v>
      </c>
      <c r="W1317" s="439">
        <v>35.01</v>
      </c>
      <c r="X1317" s="440"/>
      <c r="Y1317" s="439">
        <f t="shared" si="241"/>
        <v>1350.17</v>
      </c>
      <c r="Z1317" s="441">
        <f t="shared" si="242"/>
        <v>3.0770385897132307E-2</v>
      </c>
      <c r="AA1317" s="440">
        <v>-6302.34</v>
      </c>
      <c r="AB1317" s="439">
        <v>-916</v>
      </c>
      <c r="AC1317" s="439"/>
      <c r="AD1317" s="439"/>
      <c r="AE1317" s="442">
        <v>0.13</v>
      </c>
      <c r="AF1317" s="442">
        <v>0.13</v>
      </c>
      <c r="AG1317" s="439">
        <f t="shared" si="243"/>
        <v>175.52210000000002</v>
      </c>
      <c r="AH1317" s="439"/>
      <c r="AI1317" s="439">
        <f t="shared" si="244"/>
        <v>175.52210000000002</v>
      </c>
      <c r="AJ1317" s="431" t="s">
        <v>164</v>
      </c>
      <c r="AK1317" s="431">
        <v>0</v>
      </c>
      <c r="AL1317" s="438">
        <v>20</v>
      </c>
      <c r="AM1317" s="443">
        <f t="shared" si="245"/>
        <v>1</v>
      </c>
      <c r="AN1317" s="443">
        <f t="shared" si="246"/>
        <v>1</v>
      </c>
      <c r="AO1317" s="443"/>
      <c r="AP1317" s="443"/>
      <c r="AQ1317" s="443">
        <f t="shared" si="247"/>
        <v>1</v>
      </c>
      <c r="AR1317" s="444" t="str">
        <f>IF(A1317="","",VLOOKUP(A1317,'Base Sites'!A:B,2,FALSE))</f>
        <v>Valauto Roncq</v>
      </c>
      <c r="AS1317" s="444" t="str">
        <f t="shared" si="248"/>
        <v>SKODA</v>
      </c>
      <c r="AT1317" s="443"/>
      <c r="AU1317" s="445" t="str">
        <f>IF(A1317="","",VLOOKUP(L1317,'Base Vendeurs'!A:B,2,FALSE))</f>
        <v>Sociétés NORD</v>
      </c>
      <c r="AV1317" s="439">
        <f t="shared" si="249"/>
        <v>1385.18</v>
      </c>
      <c r="AW1317" s="441">
        <f t="shared" si="250"/>
        <v>3.0770385897132307E-2</v>
      </c>
      <c r="AX1317" s="445" t="str">
        <f t="shared" si="251"/>
        <v>NON</v>
      </c>
      <c r="AY1317" s="231">
        <f>+MargesVN[[#This Row],[Total COM]]+MargesVN[[#This Row],[EXT GIE]]+MargesVN[[#This Row],[Forfait immat]]</f>
        <v>195.52210000000002</v>
      </c>
    </row>
    <row r="1318" spans="1:51" s="231" customFormat="1" ht="11.25" customHeight="1" x14ac:dyDescent="0.25">
      <c r="A1318" s="354">
        <v>10</v>
      </c>
      <c r="B1318" s="354" t="s">
        <v>163</v>
      </c>
      <c r="C1318" s="354" t="s">
        <v>29</v>
      </c>
      <c r="D1318" s="355">
        <v>46122</v>
      </c>
      <c r="E1318" s="356">
        <v>46122</v>
      </c>
      <c r="F1318" s="357"/>
      <c r="G1318" s="357"/>
      <c r="H1318" s="357"/>
      <c r="I1318" s="357"/>
      <c r="J1318" s="357"/>
      <c r="K1318" s="357">
        <v>0</v>
      </c>
      <c r="L1318" s="354" t="s">
        <v>161</v>
      </c>
      <c r="M1318" s="354">
        <v>522046</v>
      </c>
      <c r="N1318" s="354">
        <v>2046</v>
      </c>
      <c r="O1318" s="354" t="s">
        <v>3016</v>
      </c>
      <c r="P1318" s="358" t="s">
        <v>3017</v>
      </c>
      <c r="Q1318" s="354" t="s">
        <v>129</v>
      </c>
      <c r="R1318" s="359">
        <v>25350</v>
      </c>
      <c r="S1318" s="359">
        <v>3275</v>
      </c>
      <c r="T1318" s="360">
        <f t="shared" si="240"/>
        <v>28625</v>
      </c>
      <c r="U1318" s="361">
        <v>31</v>
      </c>
      <c r="V1318" s="359">
        <v>1396.84</v>
      </c>
      <c r="W1318" s="362">
        <v>35.01</v>
      </c>
      <c r="X1318" s="363"/>
      <c r="Y1318" s="362">
        <f t="shared" si="241"/>
        <v>1361.83</v>
      </c>
      <c r="Z1318" s="364">
        <f t="shared" si="242"/>
        <v>4.8797903930131004E-2</v>
      </c>
      <c r="AA1318" s="363">
        <v>0</v>
      </c>
      <c r="AB1318" s="362">
        <v>-3916</v>
      </c>
      <c r="AC1318" s="362"/>
      <c r="AD1318" s="362"/>
      <c r="AE1318" s="365">
        <v>0.1</v>
      </c>
      <c r="AF1318" s="365">
        <v>0.1</v>
      </c>
      <c r="AG1318" s="362">
        <f t="shared" si="243"/>
        <v>136.18299999999999</v>
      </c>
      <c r="AH1318" s="362"/>
      <c r="AI1318" s="362">
        <f t="shared" si="244"/>
        <v>136.18299999999999</v>
      </c>
      <c r="AJ1318" s="354" t="s">
        <v>164</v>
      </c>
      <c r="AK1318" s="354"/>
      <c r="AL1318" s="361">
        <v>50</v>
      </c>
      <c r="AM1318" s="366">
        <f t="shared" si="245"/>
        <v>1</v>
      </c>
      <c r="AN1318" s="366">
        <f t="shared" si="246"/>
        <v>1</v>
      </c>
      <c r="AO1318" s="366"/>
      <c r="AP1318" s="366"/>
      <c r="AQ1318" s="366">
        <f t="shared" si="247"/>
        <v>1</v>
      </c>
      <c r="AR1318" s="367" t="str">
        <f>IF(A1318="","",VLOOKUP(A1318,'Base Sites'!A:B,2,FALSE))</f>
        <v>Valauto Roncq</v>
      </c>
      <c r="AS1318" s="367" t="str">
        <f t="shared" si="248"/>
        <v>SKODA</v>
      </c>
      <c r="AT1318" s="366"/>
      <c r="AU1318" s="368" t="str">
        <f>IF(A1318="","",VLOOKUP(L1318,'Base Vendeurs'!A:B,2,FALSE))</f>
        <v>Valauto Roncq Skoda</v>
      </c>
      <c r="AV1318" s="362">
        <f t="shared" si="249"/>
        <v>1396.84</v>
      </c>
      <c r="AW1318" s="364">
        <f t="shared" si="250"/>
        <v>4.8797903930131004E-2</v>
      </c>
      <c r="AX1318" s="368" t="str">
        <f t="shared" si="251"/>
        <v>NON</v>
      </c>
      <c r="AY1318" s="231">
        <f>+MargesVN[[#This Row],[Total COM]]+MargesVN[[#This Row],[EXT GIE]]+MargesVN[[#This Row],[Forfait immat]]</f>
        <v>186.18299999999999</v>
      </c>
    </row>
    <row r="1319" spans="1:51" s="231" customFormat="1" ht="11.25" customHeight="1" x14ac:dyDescent="0.25">
      <c r="A1319" s="45">
        <v>10</v>
      </c>
      <c r="B1319" s="45" t="s">
        <v>163</v>
      </c>
      <c r="C1319" s="45" t="s">
        <v>29</v>
      </c>
      <c r="D1319" s="44">
        <v>46052</v>
      </c>
      <c r="E1319" s="65">
        <v>46052</v>
      </c>
      <c r="F1319" s="35"/>
      <c r="G1319" s="35"/>
      <c r="H1319" s="35"/>
      <c r="I1319" s="35"/>
      <c r="J1319" s="35"/>
      <c r="K1319" s="35">
        <v>0</v>
      </c>
      <c r="L1319" s="45" t="s">
        <v>356</v>
      </c>
      <c r="M1319" s="45">
        <v>522049</v>
      </c>
      <c r="N1319" s="45">
        <v>2049</v>
      </c>
      <c r="O1319" s="45" t="s">
        <v>523</v>
      </c>
      <c r="P1319" s="66" t="s">
        <v>524</v>
      </c>
      <c r="Q1319" s="45" t="s">
        <v>129</v>
      </c>
      <c r="R1319" s="47">
        <v>30958.33</v>
      </c>
      <c r="S1319" s="47">
        <v>1400</v>
      </c>
      <c r="T1319" s="48">
        <f t="shared" si="240"/>
        <v>32358.33</v>
      </c>
      <c r="U1319" s="49">
        <v>35</v>
      </c>
      <c r="V1319" s="318">
        <v>688.27</v>
      </c>
      <c r="W1319" s="46">
        <v>35</v>
      </c>
      <c r="X1319" s="50"/>
      <c r="Y1319" s="46">
        <f t="shared" si="241"/>
        <v>653.27</v>
      </c>
      <c r="Z1319" s="51">
        <f t="shared" si="242"/>
        <v>2.1270257148622934E-2</v>
      </c>
      <c r="AA1319" s="50">
        <v>0</v>
      </c>
      <c r="AB1319" s="46">
        <v>-4946.16</v>
      </c>
      <c r="AC1319" s="46"/>
      <c r="AD1319" s="46"/>
      <c r="AE1319" s="52">
        <v>0.13</v>
      </c>
      <c r="AF1319" s="52">
        <v>0.13</v>
      </c>
      <c r="AG1319" s="46">
        <f t="shared" si="243"/>
        <v>84.9251</v>
      </c>
      <c r="AH1319" s="46"/>
      <c r="AI1319" s="46">
        <f t="shared" si="244"/>
        <v>84.9251</v>
      </c>
      <c r="AJ1319" s="45" t="s">
        <v>149</v>
      </c>
      <c r="AK1319" s="45">
        <v>0</v>
      </c>
      <c r="AL1319" s="49">
        <v>20</v>
      </c>
      <c r="AM1319" s="238">
        <f t="shared" si="245"/>
        <v>1</v>
      </c>
      <c r="AN1319" s="238">
        <f t="shared" si="246"/>
        <v>1</v>
      </c>
      <c r="AO1319" s="238">
        <v>250</v>
      </c>
      <c r="AP1319" s="313">
        <v>46073</v>
      </c>
      <c r="AQ1319" s="238">
        <f t="shared" si="247"/>
        <v>1</v>
      </c>
      <c r="AR1319" s="96" t="str">
        <f>IF(A1319="","",VLOOKUP(A1319,'Base Sites'!A:B,2,FALSE))</f>
        <v>Valauto Roncq</v>
      </c>
      <c r="AS1319" s="96" t="str">
        <f t="shared" si="248"/>
        <v>SKODA</v>
      </c>
      <c r="AT1319" s="238"/>
      <c r="AU1319" s="231" t="str">
        <f>IF(A1319="","",VLOOKUP(L1319,'Base Vendeurs'!A:B,2,FALSE))</f>
        <v>Sociétés EST</v>
      </c>
      <c r="AV1319" s="46">
        <f t="shared" si="249"/>
        <v>938.27</v>
      </c>
      <c r="AW1319" s="51">
        <f t="shared" si="250"/>
        <v>2.8996243007596498E-2</v>
      </c>
      <c r="AX1319" s="237" t="str">
        <f t="shared" si="251"/>
        <v>NON</v>
      </c>
      <c r="AY1319" s="231">
        <f>+MargesVN[[#This Row],[Total COM]]+MargesVN[[#This Row],[EXT GIE]]+MargesVN[[#This Row],[Forfait immat]]</f>
        <v>104.9251</v>
      </c>
    </row>
    <row r="1320" spans="1:51" s="231" customFormat="1" ht="11.25" customHeight="1" x14ac:dyDescent="0.25">
      <c r="A1320" s="431">
        <v>10</v>
      </c>
      <c r="B1320" s="431" t="s">
        <v>163</v>
      </c>
      <c r="C1320" s="431" t="s">
        <v>206</v>
      </c>
      <c r="D1320" s="432">
        <v>46184</v>
      </c>
      <c r="E1320" s="433">
        <v>46188</v>
      </c>
      <c r="F1320" s="434"/>
      <c r="G1320" s="434"/>
      <c r="H1320" s="434"/>
      <c r="I1320" s="434"/>
      <c r="J1320" s="434"/>
      <c r="K1320" s="434">
        <v>0</v>
      </c>
      <c r="L1320" s="431" t="s">
        <v>161</v>
      </c>
      <c r="M1320" s="431">
        <v>522050</v>
      </c>
      <c r="N1320" s="431">
        <v>2050</v>
      </c>
      <c r="O1320" s="431" t="s">
        <v>4708</v>
      </c>
      <c r="P1320" s="435" t="s">
        <v>4709</v>
      </c>
      <c r="Q1320" s="431" t="s">
        <v>372</v>
      </c>
      <c r="R1320" s="436">
        <v>33629.33</v>
      </c>
      <c r="S1320" s="436">
        <v>379.17</v>
      </c>
      <c r="T1320" s="437">
        <f t="shared" si="240"/>
        <v>34008.5</v>
      </c>
      <c r="U1320" s="438">
        <v>6</v>
      </c>
      <c r="V1320" s="436">
        <v>724.72</v>
      </c>
      <c r="W1320" s="439">
        <v>22</v>
      </c>
      <c r="X1320" s="440"/>
      <c r="Y1320" s="439">
        <f t="shared" si="241"/>
        <v>702.72</v>
      </c>
      <c r="Z1320" s="441">
        <f t="shared" si="242"/>
        <v>2.1309966625990561E-2</v>
      </c>
      <c r="AA1320" s="440">
        <v>0</v>
      </c>
      <c r="AB1320" s="439">
        <v>-3500</v>
      </c>
      <c r="AC1320" s="439"/>
      <c r="AD1320" s="439"/>
      <c r="AE1320" s="442">
        <v>0.1</v>
      </c>
      <c r="AF1320" s="442">
        <v>0.1</v>
      </c>
      <c r="AG1320" s="439">
        <f t="shared" si="243"/>
        <v>70.272000000000006</v>
      </c>
      <c r="AH1320" s="439"/>
      <c r="AI1320" s="439">
        <f t="shared" si="244"/>
        <v>70.272000000000006</v>
      </c>
      <c r="AJ1320" s="431" t="s">
        <v>164</v>
      </c>
      <c r="AK1320" s="431"/>
      <c r="AL1320" s="438"/>
      <c r="AM1320" s="443">
        <f t="shared" si="245"/>
        <v>0</v>
      </c>
      <c r="AN1320" s="443">
        <f t="shared" si="246"/>
        <v>1</v>
      </c>
      <c r="AO1320" s="443"/>
      <c r="AP1320" s="443"/>
      <c r="AQ1320" s="443">
        <f t="shared" si="247"/>
        <v>0</v>
      </c>
      <c r="AR1320" s="444" t="str">
        <f>IF(A1320="","",VLOOKUP(A1320,'Base Sites'!A:B,2,FALSE))</f>
        <v>Valauto Roncq</v>
      </c>
      <c r="AS1320" s="444" t="str">
        <f t="shared" si="248"/>
        <v>CUPRA</v>
      </c>
      <c r="AT1320" s="443"/>
      <c r="AU1320" s="445" t="str">
        <f>IF(A1320="","",VLOOKUP(L1320,'Base Vendeurs'!A:B,2,FALSE))</f>
        <v>Valauto Roncq Skoda</v>
      </c>
      <c r="AV1320" s="439">
        <f t="shared" si="249"/>
        <v>724.72</v>
      </c>
      <c r="AW1320" s="441">
        <f t="shared" si="250"/>
        <v>2.1309966625990561E-2</v>
      </c>
      <c r="AX1320" s="445" t="str">
        <f t="shared" si="251"/>
        <v>NON</v>
      </c>
      <c r="AY1320" s="231">
        <f>+MargesVN[[#This Row],[Total COM]]+MargesVN[[#This Row],[EXT GIE]]+MargesVN[[#This Row],[Forfait immat]]</f>
        <v>70.272000000000006</v>
      </c>
    </row>
    <row r="1321" spans="1:51" s="231" customFormat="1" ht="11.25" customHeight="1" x14ac:dyDescent="0.25">
      <c r="A1321" s="45">
        <v>10</v>
      </c>
      <c r="B1321" s="45" t="s">
        <v>163</v>
      </c>
      <c r="C1321" s="45" t="s">
        <v>206</v>
      </c>
      <c r="D1321" s="44">
        <v>46077</v>
      </c>
      <c r="E1321" s="65">
        <v>46077</v>
      </c>
      <c r="F1321" s="35"/>
      <c r="G1321" s="35"/>
      <c r="H1321" s="35"/>
      <c r="I1321" s="35"/>
      <c r="J1321" s="35"/>
      <c r="K1321" s="35">
        <v>0</v>
      </c>
      <c r="L1321" s="45" t="s">
        <v>109</v>
      </c>
      <c r="M1321" s="45">
        <v>522069</v>
      </c>
      <c r="N1321" s="45">
        <v>2069</v>
      </c>
      <c r="O1321" s="45" t="s">
        <v>1834</v>
      </c>
      <c r="P1321" s="66" t="s">
        <v>1835</v>
      </c>
      <c r="Q1321" s="45" t="s">
        <v>207</v>
      </c>
      <c r="R1321" s="47">
        <v>48254.33</v>
      </c>
      <c r="S1321" s="47">
        <v>2640</v>
      </c>
      <c r="T1321" s="48">
        <f t="shared" si="240"/>
        <v>50894.33</v>
      </c>
      <c r="U1321" s="49">
        <v>27</v>
      </c>
      <c r="V1321" s="47">
        <f>12720.57-11196</f>
        <v>1524.5699999999997</v>
      </c>
      <c r="W1321" s="46">
        <v>22</v>
      </c>
      <c r="X1321" s="50"/>
      <c r="Y1321" s="46">
        <f t="shared" si="241"/>
        <v>1502.5699999999997</v>
      </c>
      <c r="Z1321" s="51">
        <f t="shared" si="242"/>
        <v>2.9955596232429028E-2</v>
      </c>
      <c r="AA1321" s="50">
        <v>-11196.75</v>
      </c>
      <c r="AB1321" s="46"/>
      <c r="AC1321" s="46"/>
      <c r="AD1321" s="46" t="s">
        <v>230</v>
      </c>
      <c r="AE1321" s="52">
        <v>0.13</v>
      </c>
      <c r="AF1321" s="52">
        <v>0.13</v>
      </c>
      <c r="AG1321" s="46">
        <f t="shared" si="243"/>
        <v>195.33409999999998</v>
      </c>
      <c r="AH1321" s="46"/>
      <c r="AI1321" s="46">
        <f t="shared" si="244"/>
        <v>195.33409999999998</v>
      </c>
      <c r="AJ1321" s="45" t="s">
        <v>164</v>
      </c>
      <c r="AK1321" s="45"/>
      <c r="AL1321" s="49"/>
      <c r="AM1321" s="238">
        <f t="shared" si="245"/>
        <v>0</v>
      </c>
      <c r="AN1321" s="238">
        <f t="shared" si="246"/>
        <v>1</v>
      </c>
      <c r="AO1321" s="238"/>
      <c r="AP1321" s="238"/>
      <c r="AQ1321" s="238">
        <f t="shared" si="247"/>
        <v>0</v>
      </c>
      <c r="AR1321" s="96" t="str">
        <f>IF(A1321="","",VLOOKUP(A1321,'Base Sites'!A:B,2,FALSE))</f>
        <v>Valauto Roncq</v>
      </c>
      <c r="AS1321" s="96" t="str">
        <f t="shared" si="248"/>
        <v>CUPRA</v>
      </c>
      <c r="AT1321" s="238"/>
      <c r="AU1321" s="231" t="str">
        <f>IF(A1321="","",VLOOKUP(L1321,'Base Vendeurs'!A:B,2,FALSE))</f>
        <v>Valauto Roncq SEAT</v>
      </c>
      <c r="AV1321" s="46">
        <f t="shared" si="249"/>
        <v>1524.5699999999997</v>
      </c>
      <c r="AW1321" s="51">
        <f t="shared" si="250"/>
        <v>2.9955596232429028E-2</v>
      </c>
      <c r="AX1321" s="231" t="str">
        <f t="shared" si="251"/>
        <v>NON</v>
      </c>
      <c r="AY1321" s="231">
        <f>+MargesVN[[#This Row],[Total COM]]+MargesVN[[#This Row],[EXT GIE]]+MargesVN[[#This Row],[Forfait immat]]</f>
        <v>195.33409999999998</v>
      </c>
    </row>
    <row r="1322" spans="1:51" s="231" customFormat="1" ht="11.25" customHeight="1" x14ac:dyDescent="0.25">
      <c r="A1322" s="45">
        <v>10</v>
      </c>
      <c r="B1322" s="45" t="s">
        <v>163</v>
      </c>
      <c r="C1322" s="45" t="s">
        <v>27</v>
      </c>
      <c r="D1322" s="44">
        <v>46076</v>
      </c>
      <c r="E1322" s="65">
        <v>46073</v>
      </c>
      <c r="F1322" s="35"/>
      <c r="G1322" s="35"/>
      <c r="H1322" s="35"/>
      <c r="I1322" s="35"/>
      <c r="J1322" s="35"/>
      <c r="K1322" s="35">
        <v>0</v>
      </c>
      <c r="L1322" s="45" t="s">
        <v>33</v>
      </c>
      <c r="M1322" s="45">
        <v>522089</v>
      </c>
      <c r="N1322" s="45">
        <v>2089</v>
      </c>
      <c r="O1322" s="45" t="s">
        <v>1797</v>
      </c>
      <c r="P1322" s="66" t="s">
        <v>1794</v>
      </c>
      <c r="Q1322" s="45" t="s">
        <v>1795</v>
      </c>
      <c r="R1322" s="47">
        <v>24796</v>
      </c>
      <c r="S1322" s="47">
        <v>575</v>
      </c>
      <c r="T1322" s="48">
        <f t="shared" ref="T1322:T1385" si="252">+R1322+S1322</f>
        <v>25371</v>
      </c>
      <c r="U1322" s="49">
        <v>19</v>
      </c>
      <c r="V1322" s="47">
        <v>759.8</v>
      </c>
      <c r="W1322" s="46">
        <v>22</v>
      </c>
      <c r="X1322" s="50"/>
      <c r="Y1322" s="46">
        <f t="shared" ref="Y1322:Y1385" si="253">+V1322-W1322+X1322</f>
        <v>737.8</v>
      </c>
      <c r="Z1322" s="51">
        <f t="shared" ref="Z1322:Z1385" si="254">(V1322+X1322)/T1322</f>
        <v>2.9947577943321112E-2</v>
      </c>
      <c r="AA1322" s="50">
        <v>0</v>
      </c>
      <c r="AB1322" s="346">
        <v>-507.42</v>
      </c>
      <c r="AC1322" s="46"/>
      <c r="AD1322" s="46"/>
      <c r="AE1322" s="52"/>
      <c r="AF1322" s="52">
        <v>0</v>
      </c>
      <c r="AG1322" s="46">
        <f t="shared" ref="AG1322:AG1385" si="255">+Y1322*AE1322</f>
        <v>0</v>
      </c>
      <c r="AH1322" s="46"/>
      <c r="AI1322" s="46">
        <f t="shared" ref="AI1322:AI1385" si="256">+AG1322+AH1322</f>
        <v>0</v>
      </c>
      <c r="AJ1322" s="45" t="s">
        <v>164</v>
      </c>
      <c r="AK1322" s="45">
        <v>0</v>
      </c>
      <c r="AL1322" s="49"/>
      <c r="AM1322" s="238">
        <f t="shared" ref="AM1322:AM1385" si="257">IF(AL1322&gt;0,100%,0%)</f>
        <v>0</v>
      </c>
      <c r="AN1322" s="238">
        <f t="shared" ref="AN1322:AN1385" si="258">IF(A1322&gt;0,1,"")</f>
        <v>1</v>
      </c>
      <c r="AO1322" s="238"/>
      <c r="AP1322" s="238"/>
      <c r="AQ1322" s="238">
        <f t="shared" ref="AQ1322:AQ1385" si="259">IF(AN1322="","",+AM1322/AN1322)</f>
        <v>0</v>
      </c>
      <c r="AR1322" s="96" t="str">
        <f>IF(A1322="","",VLOOKUP(A1322,'Base Sites'!A:B,2,FALSE))</f>
        <v>Valauto Roncq</v>
      </c>
      <c r="AS1322" s="96" t="str">
        <f t="shared" ref="AS1322:AS1385" si="260">IF(C1322="VW","VOLKSWAGEN",IF(C1322="SE","SEAT",IF(C1322="NI","NISSAN",IF(C1322="HY","HYUNDAI",IF(C1322="VU","VUL",IF(C1322="sk","SKODA",IF(C1322="ltsk","SKODA",IF(C1322="CUPRA","CUPRA",IF(C1322="AUDI","AUDI","")))))))))</f>
        <v>SEAT</v>
      </c>
      <c r="AT1322" s="238"/>
      <c r="AU1322" s="231" t="str">
        <f>IF(A1322="","",VLOOKUP(L1322,'Base Vendeurs'!A:B,2,FALSE))</f>
        <v>Sociétés NORD</v>
      </c>
      <c r="AV1322" s="46">
        <f t="shared" ref="AV1322:AV1385" si="261">+V1322+AO1322</f>
        <v>759.8</v>
      </c>
      <c r="AW1322" s="51">
        <f t="shared" ref="AW1322:AW1385" si="262">IF(A1322="","",+AV1322/T1322)</f>
        <v>2.9947577943321112E-2</v>
      </c>
      <c r="AX1322" s="231" t="str">
        <f t="shared" ref="AX1322:AX1385" si="263">IF(AV1322&lt;0,"OUI","NON")</f>
        <v>NON</v>
      </c>
      <c r="AY1322" s="231">
        <f>+MargesVN[[#This Row],[Total COM]]+MargesVN[[#This Row],[EXT GIE]]+MargesVN[[#This Row],[Forfait immat]]</f>
        <v>0</v>
      </c>
    </row>
    <row r="1323" spans="1:51" s="231" customFormat="1" ht="11.25" customHeight="1" x14ac:dyDescent="0.25">
      <c r="A1323" s="45">
        <v>10</v>
      </c>
      <c r="B1323" s="45" t="s">
        <v>163</v>
      </c>
      <c r="C1323" s="45" t="s">
        <v>27</v>
      </c>
      <c r="D1323" s="44">
        <v>46076</v>
      </c>
      <c r="E1323" s="65">
        <v>46073</v>
      </c>
      <c r="F1323" s="35"/>
      <c r="G1323" s="35"/>
      <c r="H1323" s="35"/>
      <c r="I1323" s="35"/>
      <c r="J1323" s="35"/>
      <c r="K1323" s="35">
        <v>0</v>
      </c>
      <c r="L1323" s="45" t="s">
        <v>33</v>
      </c>
      <c r="M1323" s="45">
        <v>522090</v>
      </c>
      <c r="N1323" s="45">
        <v>2090</v>
      </c>
      <c r="O1323" s="45" t="s">
        <v>1793</v>
      </c>
      <c r="P1323" s="66" t="s">
        <v>1794</v>
      </c>
      <c r="Q1323" s="45" t="s">
        <v>1795</v>
      </c>
      <c r="R1323" s="47">
        <v>24796</v>
      </c>
      <c r="S1323" s="47">
        <v>575</v>
      </c>
      <c r="T1323" s="48">
        <f t="shared" si="252"/>
        <v>25371</v>
      </c>
      <c r="U1323" s="49">
        <v>19</v>
      </c>
      <c r="V1323" s="47">
        <v>759.8</v>
      </c>
      <c r="W1323" s="46">
        <v>22</v>
      </c>
      <c r="X1323" s="50"/>
      <c r="Y1323" s="46">
        <f t="shared" si="253"/>
        <v>737.8</v>
      </c>
      <c r="Z1323" s="51">
        <f t="shared" si="254"/>
        <v>2.9947577943321112E-2</v>
      </c>
      <c r="AA1323" s="50">
        <v>0</v>
      </c>
      <c r="AB1323" s="346">
        <v>-507.42</v>
      </c>
      <c r="AC1323" s="46"/>
      <c r="AD1323" s="46"/>
      <c r="AE1323" s="52"/>
      <c r="AF1323" s="52">
        <v>0</v>
      </c>
      <c r="AG1323" s="46">
        <f t="shared" si="255"/>
        <v>0</v>
      </c>
      <c r="AH1323" s="46"/>
      <c r="AI1323" s="46">
        <f t="shared" si="256"/>
        <v>0</v>
      </c>
      <c r="AJ1323" s="45" t="s">
        <v>164</v>
      </c>
      <c r="AK1323" s="45">
        <v>0</v>
      </c>
      <c r="AL1323" s="49"/>
      <c r="AM1323" s="238">
        <f t="shared" si="257"/>
        <v>0</v>
      </c>
      <c r="AN1323" s="238">
        <f t="shared" si="258"/>
        <v>1</v>
      </c>
      <c r="AO1323" s="238"/>
      <c r="AP1323" s="238"/>
      <c r="AQ1323" s="238">
        <f t="shared" si="259"/>
        <v>0</v>
      </c>
      <c r="AR1323" s="96" t="str">
        <f>IF(A1323="","",VLOOKUP(A1323,'Base Sites'!A:B,2,FALSE))</f>
        <v>Valauto Roncq</v>
      </c>
      <c r="AS1323" s="96" t="str">
        <f t="shared" si="260"/>
        <v>SEAT</v>
      </c>
      <c r="AT1323" s="238"/>
      <c r="AU1323" s="231" t="str">
        <f>IF(A1323="","",VLOOKUP(L1323,'Base Vendeurs'!A:B,2,FALSE))</f>
        <v>Sociétés NORD</v>
      </c>
      <c r="AV1323" s="46">
        <f t="shared" si="261"/>
        <v>759.8</v>
      </c>
      <c r="AW1323" s="51">
        <f t="shared" si="262"/>
        <v>2.9947577943321112E-2</v>
      </c>
      <c r="AX1323" s="231" t="str">
        <f t="shared" si="263"/>
        <v>NON</v>
      </c>
      <c r="AY1323" s="231">
        <f>+MargesVN[[#This Row],[Total COM]]+MargesVN[[#This Row],[EXT GIE]]+MargesVN[[#This Row],[Forfait immat]]</f>
        <v>0</v>
      </c>
    </row>
    <row r="1324" spans="1:51" s="231" customFormat="1" ht="11.25" customHeight="1" x14ac:dyDescent="0.25">
      <c r="A1324" s="45">
        <v>10</v>
      </c>
      <c r="B1324" s="45" t="s">
        <v>163</v>
      </c>
      <c r="C1324" s="45" t="s">
        <v>27</v>
      </c>
      <c r="D1324" s="44">
        <v>46076</v>
      </c>
      <c r="E1324" s="65">
        <v>46073</v>
      </c>
      <c r="F1324" s="35"/>
      <c r="G1324" s="35"/>
      <c r="H1324" s="35"/>
      <c r="I1324" s="35"/>
      <c r="J1324" s="35"/>
      <c r="K1324" s="35">
        <v>0</v>
      </c>
      <c r="L1324" s="45" t="s">
        <v>33</v>
      </c>
      <c r="M1324" s="45">
        <v>522091</v>
      </c>
      <c r="N1324" s="45">
        <v>2091</v>
      </c>
      <c r="O1324" s="45" t="s">
        <v>1796</v>
      </c>
      <c r="P1324" s="66" t="s">
        <v>1794</v>
      </c>
      <c r="Q1324" s="45" t="s">
        <v>1795</v>
      </c>
      <c r="R1324" s="47">
        <v>24796</v>
      </c>
      <c r="S1324" s="47">
        <v>575</v>
      </c>
      <c r="T1324" s="48">
        <f t="shared" si="252"/>
        <v>25371</v>
      </c>
      <c r="U1324" s="49">
        <v>19</v>
      </c>
      <c r="V1324" s="47">
        <v>759.8</v>
      </c>
      <c r="W1324" s="46">
        <v>22</v>
      </c>
      <c r="X1324" s="50"/>
      <c r="Y1324" s="46">
        <f t="shared" si="253"/>
        <v>737.8</v>
      </c>
      <c r="Z1324" s="51">
        <f t="shared" si="254"/>
        <v>2.9947577943321112E-2</v>
      </c>
      <c r="AA1324" s="50">
        <v>0</v>
      </c>
      <c r="AB1324" s="346">
        <v>-507.42</v>
      </c>
      <c r="AC1324" s="46"/>
      <c r="AD1324" s="46"/>
      <c r="AE1324" s="52"/>
      <c r="AF1324" s="52">
        <v>0</v>
      </c>
      <c r="AG1324" s="46">
        <f t="shared" si="255"/>
        <v>0</v>
      </c>
      <c r="AH1324" s="46"/>
      <c r="AI1324" s="46">
        <f t="shared" si="256"/>
        <v>0</v>
      </c>
      <c r="AJ1324" s="45" t="s">
        <v>164</v>
      </c>
      <c r="AK1324" s="45">
        <v>0</v>
      </c>
      <c r="AL1324" s="49"/>
      <c r="AM1324" s="238">
        <f t="shared" si="257"/>
        <v>0</v>
      </c>
      <c r="AN1324" s="238">
        <f t="shared" si="258"/>
        <v>1</v>
      </c>
      <c r="AO1324" s="238"/>
      <c r="AP1324" s="238"/>
      <c r="AQ1324" s="238">
        <f t="shared" si="259"/>
        <v>0</v>
      </c>
      <c r="AR1324" s="96" t="str">
        <f>IF(A1324="","",VLOOKUP(A1324,'Base Sites'!A:B,2,FALSE))</f>
        <v>Valauto Roncq</v>
      </c>
      <c r="AS1324" s="96" t="str">
        <f t="shared" si="260"/>
        <v>SEAT</v>
      </c>
      <c r="AT1324" s="238"/>
      <c r="AU1324" s="231" t="str">
        <f>IF(A1324="","",VLOOKUP(L1324,'Base Vendeurs'!A:B,2,FALSE))</f>
        <v>Sociétés NORD</v>
      </c>
      <c r="AV1324" s="46">
        <f t="shared" si="261"/>
        <v>759.8</v>
      </c>
      <c r="AW1324" s="51">
        <f t="shared" si="262"/>
        <v>2.9947577943321112E-2</v>
      </c>
      <c r="AX1324" s="231" t="str">
        <f t="shared" si="263"/>
        <v>NON</v>
      </c>
      <c r="AY1324" s="231">
        <f>+MargesVN[[#This Row],[Total COM]]+MargesVN[[#This Row],[EXT GIE]]+MargesVN[[#This Row],[Forfait immat]]</f>
        <v>0</v>
      </c>
    </row>
    <row r="1325" spans="1:51" s="231" customFormat="1" ht="11.25" customHeight="1" x14ac:dyDescent="0.25">
      <c r="A1325" s="401">
        <v>10</v>
      </c>
      <c r="B1325" s="401" t="s">
        <v>163</v>
      </c>
      <c r="C1325" s="401" t="s">
        <v>206</v>
      </c>
      <c r="D1325" s="402">
        <v>46168</v>
      </c>
      <c r="E1325" s="403">
        <v>46169</v>
      </c>
      <c r="F1325" s="404"/>
      <c r="G1325" s="404"/>
      <c r="H1325" s="404"/>
      <c r="I1325" s="404"/>
      <c r="J1325" s="404"/>
      <c r="K1325" s="404">
        <v>0</v>
      </c>
      <c r="L1325" s="401" t="s">
        <v>232</v>
      </c>
      <c r="M1325" s="401">
        <v>522103</v>
      </c>
      <c r="N1325" s="401">
        <v>2103</v>
      </c>
      <c r="O1325" s="401" t="s">
        <v>3877</v>
      </c>
      <c r="P1325" s="405" t="s">
        <v>3878</v>
      </c>
      <c r="Q1325" s="401" t="s">
        <v>459</v>
      </c>
      <c r="R1325" s="406">
        <v>33359.67</v>
      </c>
      <c r="S1325" s="406">
        <v>1125</v>
      </c>
      <c r="T1325" s="407">
        <f t="shared" si="252"/>
        <v>34484.67</v>
      </c>
      <c r="U1325" s="408">
        <v>27</v>
      </c>
      <c r="V1325" s="406">
        <v>337.37</v>
      </c>
      <c r="W1325" s="409">
        <v>27</v>
      </c>
      <c r="X1325" s="410"/>
      <c r="Y1325" s="409">
        <f t="shared" si="253"/>
        <v>310.37</v>
      </c>
      <c r="Z1325" s="411">
        <f t="shared" si="254"/>
        <v>9.7831877179047969E-3</v>
      </c>
      <c r="AA1325" s="410">
        <v>0</v>
      </c>
      <c r="AB1325" s="409">
        <v>0</v>
      </c>
      <c r="AC1325" s="409"/>
      <c r="AD1325" s="409"/>
      <c r="AE1325" s="412">
        <v>0.08</v>
      </c>
      <c r="AF1325" s="412">
        <v>7.0000000000000007E-2</v>
      </c>
      <c r="AG1325" s="409">
        <f t="shared" si="255"/>
        <v>24.829599999999999</v>
      </c>
      <c r="AH1325" s="409"/>
      <c r="AI1325" s="409">
        <f t="shared" si="256"/>
        <v>24.829599999999999</v>
      </c>
      <c r="AJ1325" s="401" t="s">
        <v>164</v>
      </c>
      <c r="AK1325" s="401">
        <v>0</v>
      </c>
      <c r="AL1325" s="408" t="s">
        <v>293</v>
      </c>
      <c r="AM1325" s="413">
        <f t="shared" si="257"/>
        <v>1</v>
      </c>
      <c r="AN1325" s="413">
        <f t="shared" si="258"/>
        <v>1</v>
      </c>
      <c r="AO1325" s="413"/>
      <c r="AP1325" s="413"/>
      <c r="AQ1325" s="413">
        <f t="shared" si="259"/>
        <v>1</v>
      </c>
      <c r="AR1325" s="414" t="str">
        <f>IF(A1325="","",VLOOKUP(A1325,'Base Sites'!A:B,2,FALSE))</f>
        <v>Valauto Roncq</v>
      </c>
      <c r="AS1325" s="414" t="str">
        <f t="shared" si="260"/>
        <v>CUPRA</v>
      </c>
      <c r="AT1325" s="413"/>
      <c r="AU1325" s="415" t="str">
        <f>IF(A1325="","",VLOOKUP(L1325,'Base Vendeurs'!A:B,2,FALSE))</f>
        <v>Valauto Lambersart VW</v>
      </c>
      <c r="AV1325" s="409">
        <f t="shared" si="261"/>
        <v>337.37</v>
      </c>
      <c r="AW1325" s="411">
        <f t="shared" si="262"/>
        <v>9.7831877179047969E-3</v>
      </c>
      <c r="AX1325" s="415" t="str">
        <f t="shared" si="263"/>
        <v>NON</v>
      </c>
      <c r="AY1325" s="231">
        <f>+MargesVN[[#This Row],[Total COM]]+MargesVN[[#This Row],[EXT GIE]]+MargesVN[[#This Row],[Forfait immat]]</f>
        <v>24.829599999999999</v>
      </c>
    </row>
    <row r="1326" spans="1:51" s="231" customFormat="1" ht="11.25" customHeight="1" x14ac:dyDescent="0.25">
      <c r="A1326" s="45">
        <v>10</v>
      </c>
      <c r="B1326" s="45" t="s">
        <v>163</v>
      </c>
      <c r="C1326" s="45" t="s">
        <v>29</v>
      </c>
      <c r="D1326" s="44">
        <v>46066</v>
      </c>
      <c r="E1326" s="65">
        <v>46071</v>
      </c>
      <c r="F1326" s="35"/>
      <c r="G1326" s="35"/>
      <c r="H1326" s="35"/>
      <c r="I1326" s="35"/>
      <c r="J1326" s="35"/>
      <c r="K1326" s="35">
        <v>0</v>
      </c>
      <c r="L1326" s="45" t="s">
        <v>70</v>
      </c>
      <c r="M1326" s="45">
        <v>522108</v>
      </c>
      <c r="N1326" s="45">
        <v>2108</v>
      </c>
      <c r="O1326" s="45" t="s">
        <v>1586</v>
      </c>
      <c r="P1326" s="66" t="s">
        <v>1587</v>
      </c>
      <c r="Q1326" s="45" t="s">
        <v>79</v>
      </c>
      <c r="R1326" s="47">
        <v>43308.33</v>
      </c>
      <c r="S1326" s="47">
        <v>3691.66</v>
      </c>
      <c r="T1326" s="48">
        <f t="shared" si="252"/>
        <v>46999.990000000005</v>
      </c>
      <c r="U1326" s="49">
        <v>63</v>
      </c>
      <c r="V1326" s="47">
        <v>1784.02</v>
      </c>
      <c r="W1326" s="46">
        <v>35</v>
      </c>
      <c r="X1326" s="50"/>
      <c r="Y1326" s="46">
        <f t="shared" si="253"/>
        <v>1749.02</v>
      </c>
      <c r="Z1326" s="51">
        <f t="shared" si="254"/>
        <v>3.7957880416570298E-2</v>
      </c>
      <c r="AA1326" s="50">
        <v>0</v>
      </c>
      <c r="AB1326" s="46">
        <v>-1749</v>
      </c>
      <c r="AC1326" s="46"/>
      <c r="AD1326" s="46"/>
      <c r="AE1326" s="52">
        <v>0.1</v>
      </c>
      <c r="AF1326" s="52">
        <v>0.1</v>
      </c>
      <c r="AG1326" s="46">
        <f t="shared" si="255"/>
        <v>174.90200000000002</v>
      </c>
      <c r="AH1326" s="46"/>
      <c r="AI1326" s="46">
        <f t="shared" si="256"/>
        <v>174.90200000000002</v>
      </c>
      <c r="AJ1326" s="45" t="s">
        <v>164</v>
      </c>
      <c r="AK1326" s="45">
        <v>0</v>
      </c>
      <c r="AL1326" s="49">
        <v>20</v>
      </c>
      <c r="AM1326" s="238">
        <f t="shared" si="257"/>
        <v>1</v>
      </c>
      <c r="AN1326" s="238">
        <f t="shared" si="258"/>
        <v>1</v>
      </c>
      <c r="AO1326" s="238"/>
      <c r="AP1326" s="238"/>
      <c r="AQ1326" s="238">
        <f t="shared" si="259"/>
        <v>1</v>
      </c>
      <c r="AR1326" s="96" t="str">
        <f>IF(A1326="","",VLOOKUP(A1326,'Base Sites'!A:B,2,FALSE))</f>
        <v>Valauto Roncq</v>
      </c>
      <c r="AS1326" s="96" t="str">
        <f t="shared" si="260"/>
        <v>SKODA</v>
      </c>
      <c r="AT1326" s="238"/>
      <c r="AU1326" s="231" t="str">
        <f>IF(A1326="","",VLOOKUP(L1326,'Base Vendeurs'!A:B,2,FALSE))</f>
        <v>Sociétés NORD</v>
      </c>
      <c r="AV1326" s="46">
        <f t="shared" si="261"/>
        <v>1784.02</v>
      </c>
      <c r="AW1326" s="51">
        <f t="shared" si="262"/>
        <v>3.7957880416570298E-2</v>
      </c>
      <c r="AX1326" s="231" t="str">
        <f t="shared" si="263"/>
        <v>NON</v>
      </c>
      <c r="AY1326" s="231">
        <f>+MargesVN[[#This Row],[Total COM]]+MargesVN[[#This Row],[EXT GIE]]+MargesVN[[#This Row],[Forfait immat]]</f>
        <v>194.90200000000002</v>
      </c>
    </row>
    <row r="1327" spans="1:51" s="231" customFormat="1" ht="11.25" customHeight="1" x14ac:dyDescent="0.25">
      <c r="A1327" s="354">
        <v>15</v>
      </c>
      <c r="B1327" s="354" t="s">
        <v>163</v>
      </c>
      <c r="C1327" s="354" t="s">
        <v>104</v>
      </c>
      <c r="D1327" s="355">
        <v>46129</v>
      </c>
      <c r="E1327" s="356">
        <v>46129</v>
      </c>
      <c r="F1327" s="357"/>
      <c r="G1327" s="357"/>
      <c r="H1327" s="357"/>
      <c r="I1327" s="357"/>
      <c r="J1327" s="357"/>
      <c r="K1327" s="357">
        <v>0</v>
      </c>
      <c r="L1327" s="354" t="s">
        <v>404</v>
      </c>
      <c r="M1327" s="354">
        <v>522108</v>
      </c>
      <c r="N1327" s="354">
        <v>2108</v>
      </c>
      <c r="O1327" s="354" t="s">
        <v>3452</v>
      </c>
      <c r="P1327" s="358" t="s">
        <v>3453</v>
      </c>
      <c r="Q1327" s="354" t="s">
        <v>177</v>
      </c>
      <c r="R1327" s="359">
        <v>38438.33</v>
      </c>
      <c r="S1327" s="359">
        <v>2866.67</v>
      </c>
      <c r="T1327" s="360">
        <f t="shared" si="252"/>
        <v>41305</v>
      </c>
      <c r="U1327" s="361">
        <v>14</v>
      </c>
      <c r="V1327" s="359">
        <v>1285.08</v>
      </c>
      <c r="W1327" s="362">
        <v>95</v>
      </c>
      <c r="X1327" s="363"/>
      <c r="Y1327" s="362">
        <f t="shared" si="253"/>
        <v>1190.08</v>
      </c>
      <c r="Z1327" s="364">
        <f t="shared" si="254"/>
        <v>3.1111971916232901E-2</v>
      </c>
      <c r="AA1327" s="363">
        <v>0</v>
      </c>
      <c r="AB1327" s="362">
        <v>0</v>
      </c>
      <c r="AC1327" s="362"/>
      <c r="AD1327" s="362"/>
      <c r="AE1327" s="365">
        <v>7.0000000000000007E-2</v>
      </c>
      <c r="AF1327" s="365">
        <v>7.0000000000000007E-2</v>
      </c>
      <c r="AG1327" s="362">
        <f t="shared" si="255"/>
        <v>83.305599999999998</v>
      </c>
      <c r="AH1327" s="362"/>
      <c r="AI1327" s="362">
        <f t="shared" si="256"/>
        <v>83.305599999999998</v>
      </c>
      <c r="AJ1327" s="354" t="s">
        <v>164</v>
      </c>
      <c r="AK1327" s="354"/>
      <c r="AL1327" s="361"/>
      <c r="AM1327" s="366">
        <f t="shared" si="257"/>
        <v>0</v>
      </c>
      <c r="AN1327" s="366">
        <f t="shared" si="258"/>
        <v>1</v>
      </c>
      <c r="AO1327" s="366"/>
      <c r="AP1327" s="366"/>
      <c r="AQ1327" s="366">
        <f t="shared" si="259"/>
        <v>0</v>
      </c>
      <c r="AR1327" s="367" t="str">
        <f>IF(A1327="","",VLOOKUP(A1327,'Base Sites'!A:B,2,FALSE))</f>
        <v>Valauto Hainaut</v>
      </c>
      <c r="AS1327" s="367" t="str">
        <f t="shared" si="260"/>
        <v>VOLKSWAGEN</v>
      </c>
      <c r="AT1327" s="366"/>
      <c r="AU1327" s="368" t="str">
        <f>IF(A1327="","",VLOOKUP(L1327,'Base Vendeurs'!A:B,2,FALSE))</f>
        <v>Valauto Hainaut VW</v>
      </c>
      <c r="AV1327" s="362">
        <f t="shared" si="261"/>
        <v>1285.08</v>
      </c>
      <c r="AW1327" s="364">
        <f t="shared" si="262"/>
        <v>3.1111971916232901E-2</v>
      </c>
      <c r="AX1327" s="368" t="str">
        <f t="shared" si="263"/>
        <v>NON</v>
      </c>
      <c r="AY1327" s="231">
        <f>+MargesVN[[#This Row],[Total COM]]+MargesVN[[#This Row],[EXT GIE]]+MargesVN[[#This Row],[Forfait immat]]</f>
        <v>83.305599999999998</v>
      </c>
    </row>
    <row r="1328" spans="1:51" s="231" customFormat="1" ht="11.25" customHeight="1" x14ac:dyDescent="0.25">
      <c r="A1328" s="319">
        <v>15</v>
      </c>
      <c r="B1328" s="319" t="s">
        <v>163</v>
      </c>
      <c r="C1328" s="319" t="s">
        <v>104</v>
      </c>
      <c r="D1328" s="320">
        <v>46108</v>
      </c>
      <c r="E1328" s="321">
        <v>46108</v>
      </c>
      <c r="F1328" s="322"/>
      <c r="G1328" s="322"/>
      <c r="H1328" s="322"/>
      <c r="I1328" s="322"/>
      <c r="J1328" s="322"/>
      <c r="K1328" s="322">
        <v>0</v>
      </c>
      <c r="L1328" s="319" t="s">
        <v>353</v>
      </c>
      <c r="M1328" s="319">
        <v>522109</v>
      </c>
      <c r="N1328" s="319">
        <v>2109</v>
      </c>
      <c r="O1328" s="319" t="s">
        <v>2542</v>
      </c>
      <c r="P1328" s="323" t="s">
        <v>2543</v>
      </c>
      <c r="Q1328" s="319" t="s">
        <v>190</v>
      </c>
      <c r="R1328" s="324">
        <v>24205.67</v>
      </c>
      <c r="S1328" s="324">
        <v>50</v>
      </c>
      <c r="T1328" s="325">
        <f t="shared" si="252"/>
        <v>24255.67</v>
      </c>
      <c r="U1328" s="326">
        <v>3</v>
      </c>
      <c r="V1328" s="324">
        <v>482.91</v>
      </c>
      <c r="W1328" s="327">
        <v>95</v>
      </c>
      <c r="X1328" s="328"/>
      <c r="Y1328" s="327">
        <f t="shared" si="253"/>
        <v>387.91</v>
      </c>
      <c r="Z1328" s="329">
        <f t="shared" si="254"/>
        <v>1.9909159384176981E-2</v>
      </c>
      <c r="AA1328" s="328">
        <v>0</v>
      </c>
      <c r="AB1328" s="327">
        <v>-2773.34</v>
      </c>
      <c r="AC1328" s="327"/>
      <c r="AD1328" s="327"/>
      <c r="AE1328" s="330">
        <v>0.1</v>
      </c>
      <c r="AF1328" s="330">
        <v>0.1</v>
      </c>
      <c r="AG1328" s="327">
        <f t="shared" si="255"/>
        <v>38.791000000000004</v>
      </c>
      <c r="AH1328" s="327"/>
      <c r="AI1328" s="327">
        <f t="shared" si="256"/>
        <v>38.791000000000004</v>
      </c>
      <c r="AJ1328" s="319" t="s">
        <v>164</v>
      </c>
      <c r="AK1328" s="319">
        <v>30</v>
      </c>
      <c r="AL1328" s="326"/>
      <c r="AM1328" s="331">
        <f t="shared" si="257"/>
        <v>0</v>
      </c>
      <c r="AN1328" s="331">
        <f t="shared" si="258"/>
        <v>1</v>
      </c>
      <c r="AO1328" s="331"/>
      <c r="AP1328" s="331"/>
      <c r="AQ1328" s="331">
        <f t="shared" si="259"/>
        <v>0</v>
      </c>
      <c r="AR1328" s="332" t="str">
        <f>IF(A1328="","",VLOOKUP(A1328,'Base Sites'!A:B,2,FALSE))</f>
        <v>Valauto Hainaut</v>
      </c>
      <c r="AS1328" s="332" t="str">
        <f t="shared" si="260"/>
        <v>VOLKSWAGEN</v>
      </c>
      <c r="AT1328" s="331"/>
      <c r="AU1328" s="333" t="str">
        <f>IF(A1328="","",VLOOKUP(L1328,'Base Vendeurs'!A:B,2,FALSE))</f>
        <v>Valauto Hainaut VW</v>
      </c>
      <c r="AV1328" s="327">
        <f t="shared" si="261"/>
        <v>482.91</v>
      </c>
      <c r="AW1328" s="329">
        <f t="shared" si="262"/>
        <v>1.9909159384176981E-2</v>
      </c>
      <c r="AX1328" s="333" t="str">
        <f t="shared" si="263"/>
        <v>NON</v>
      </c>
      <c r="AY1328" s="231">
        <f>+MargesVN[[#This Row],[Total COM]]+MargesVN[[#This Row],[EXT GIE]]+MargesVN[[#This Row],[Forfait immat]]</f>
        <v>68.790999999999997</v>
      </c>
    </row>
    <row r="1329" spans="1:51" s="231" customFormat="1" ht="11.25" customHeight="1" x14ac:dyDescent="0.25">
      <c r="A1329" s="354">
        <v>15</v>
      </c>
      <c r="B1329" s="354" t="s">
        <v>163</v>
      </c>
      <c r="C1329" s="354" t="s">
        <v>104</v>
      </c>
      <c r="D1329" s="355">
        <v>46132</v>
      </c>
      <c r="E1329" s="356">
        <v>46132</v>
      </c>
      <c r="F1329" s="357"/>
      <c r="G1329" s="357"/>
      <c r="H1329" s="357"/>
      <c r="I1329" s="357"/>
      <c r="J1329" s="357"/>
      <c r="K1329" s="357">
        <v>0</v>
      </c>
      <c r="L1329" s="354" t="s">
        <v>3303</v>
      </c>
      <c r="M1329" s="354">
        <v>522111</v>
      </c>
      <c r="N1329" s="354">
        <v>2111</v>
      </c>
      <c r="O1329" s="354" t="s">
        <v>3304</v>
      </c>
      <c r="P1329" s="358" t="s">
        <v>3305</v>
      </c>
      <c r="Q1329" s="354" t="s">
        <v>107</v>
      </c>
      <c r="R1329" s="359">
        <v>22622.33</v>
      </c>
      <c r="S1329" s="359">
        <v>941.67</v>
      </c>
      <c r="T1329" s="360">
        <f t="shared" si="252"/>
        <v>23564</v>
      </c>
      <c r="U1329" s="361">
        <v>24</v>
      </c>
      <c r="V1329" s="359">
        <v>844.47</v>
      </c>
      <c r="W1329" s="362">
        <v>95</v>
      </c>
      <c r="X1329" s="363"/>
      <c r="Y1329" s="362">
        <f t="shared" si="253"/>
        <v>749.47</v>
      </c>
      <c r="Z1329" s="364">
        <f t="shared" si="254"/>
        <v>3.5837294177558987E-2</v>
      </c>
      <c r="AA1329" s="363">
        <v>0</v>
      </c>
      <c r="AB1329" s="362">
        <v>-3349.99</v>
      </c>
      <c r="AC1329" s="362"/>
      <c r="AD1329" s="362"/>
      <c r="AE1329" s="365">
        <v>0.13</v>
      </c>
      <c r="AF1329" s="365">
        <v>0.13</v>
      </c>
      <c r="AG1329" s="362">
        <f t="shared" si="255"/>
        <v>97.431100000000001</v>
      </c>
      <c r="AH1329" s="362"/>
      <c r="AI1329" s="362">
        <f t="shared" si="256"/>
        <v>97.431100000000001</v>
      </c>
      <c r="AJ1329" s="354" t="s">
        <v>164</v>
      </c>
      <c r="AK1329" s="354">
        <v>30</v>
      </c>
      <c r="AL1329" s="361"/>
      <c r="AM1329" s="366">
        <f t="shared" si="257"/>
        <v>0</v>
      </c>
      <c r="AN1329" s="366">
        <f t="shared" si="258"/>
        <v>1</v>
      </c>
      <c r="AO1329" s="366"/>
      <c r="AP1329" s="366"/>
      <c r="AQ1329" s="366">
        <f t="shared" si="259"/>
        <v>0</v>
      </c>
      <c r="AR1329" s="367" t="str">
        <f>IF(A1329="","",VLOOKUP(A1329,'Base Sites'!A:B,2,FALSE))</f>
        <v>Valauto Hainaut</v>
      </c>
      <c r="AS1329" s="367" t="str">
        <f t="shared" si="260"/>
        <v>VOLKSWAGEN</v>
      </c>
      <c r="AT1329" s="366"/>
      <c r="AU1329" s="368" t="str">
        <f>IF(A1329="","",VLOOKUP(L1329,'Base Vendeurs'!A:B,2,FALSE))</f>
        <v>Valauto Hainaut VW</v>
      </c>
      <c r="AV1329" s="362">
        <f t="shared" si="261"/>
        <v>844.47</v>
      </c>
      <c r="AW1329" s="364">
        <f t="shared" si="262"/>
        <v>3.5837294177558987E-2</v>
      </c>
      <c r="AX1329" s="368" t="str">
        <f t="shared" si="263"/>
        <v>NON</v>
      </c>
      <c r="AY1329" s="231">
        <f>+MargesVN[[#This Row],[Total COM]]+MargesVN[[#This Row],[EXT GIE]]+MargesVN[[#This Row],[Forfait immat]]</f>
        <v>127.4311</v>
      </c>
    </row>
    <row r="1330" spans="1:51" s="231" customFormat="1" ht="11.25" customHeight="1" x14ac:dyDescent="0.25">
      <c r="A1330" s="401">
        <v>10</v>
      </c>
      <c r="B1330" s="401" t="s">
        <v>163</v>
      </c>
      <c r="C1330" s="401" t="s">
        <v>29</v>
      </c>
      <c r="D1330" s="402">
        <v>46160</v>
      </c>
      <c r="E1330" s="403">
        <v>46160</v>
      </c>
      <c r="F1330" s="404"/>
      <c r="G1330" s="404"/>
      <c r="H1330" s="404"/>
      <c r="I1330" s="404"/>
      <c r="J1330" s="404"/>
      <c r="K1330" s="404">
        <v>0</v>
      </c>
      <c r="L1330" s="401" t="s">
        <v>161</v>
      </c>
      <c r="M1330" s="401">
        <v>522113</v>
      </c>
      <c r="N1330" s="401">
        <v>2113</v>
      </c>
      <c r="O1330" s="401" t="s">
        <v>3739</v>
      </c>
      <c r="P1330" s="405" t="s">
        <v>3740</v>
      </c>
      <c r="Q1330" s="401" t="s">
        <v>31</v>
      </c>
      <c r="R1330" s="406">
        <v>19775</v>
      </c>
      <c r="S1330" s="406">
        <v>666.66</v>
      </c>
      <c r="T1330" s="407">
        <f t="shared" si="252"/>
        <v>20441.66</v>
      </c>
      <c r="U1330" s="408">
        <v>60</v>
      </c>
      <c r="V1330" s="406">
        <v>641.92999999999995</v>
      </c>
      <c r="W1330" s="409">
        <v>35.01</v>
      </c>
      <c r="X1330" s="410"/>
      <c r="Y1330" s="409">
        <f t="shared" si="253"/>
        <v>606.91999999999996</v>
      </c>
      <c r="Z1330" s="411">
        <f t="shared" si="254"/>
        <v>3.140302695573647E-2</v>
      </c>
      <c r="AA1330" s="410">
        <v>0</v>
      </c>
      <c r="AB1330" s="409">
        <v>-2550</v>
      </c>
      <c r="AC1330" s="409"/>
      <c r="AD1330" s="409"/>
      <c r="AE1330" s="412">
        <v>0.1</v>
      </c>
      <c r="AF1330" s="412">
        <v>0.1</v>
      </c>
      <c r="AG1330" s="409">
        <f t="shared" si="255"/>
        <v>60.692</v>
      </c>
      <c r="AH1330" s="409"/>
      <c r="AI1330" s="409">
        <f t="shared" si="256"/>
        <v>60.692</v>
      </c>
      <c r="AJ1330" s="401" t="s">
        <v>164</v>
      </c>
      <c r="AK1330" s="401"/>
      <c r="AL1330" s="408"/>
      <c r="AM1330" s="413">
        <f t="shared" si="257"/>
        <v>0</v>
      </c>
      <c r="AN1330" s="413">
        <f t="shared" si="258"/>
        <v>1</v>
      </c>
      <c r="AO1330" s="413"/>
      <c r="AP1330" s="413"/>
      <c r="AQ1330" s="413">
        <f t="shared" si="259"/>
        <v>0</v>
      </c>
      <c r="AR1330" s="414" t="str">
        <f>IF(A1330="","",VLOOKUP(A1330,'Base Sites'!A:B,2,FALSE))</f>
        <v>Valauto Roncq</v>
      </c>
      <c r="AS1330" s="414" t="str">
        <f t="shared" si="260"/>
        <v>SKODA</v>
      </c>
      <c r="AT1330" s="413"/>
      <c r="AU1330" s="415" t="str">
        <f>IF(A1330="","",VLOOKUP(L1330,'Base Vendeurs'!A:B,2,FALSE))</f>
        <v>Valauto Roncq Skoda</v>
      </c>
      <c r="AV1330" s="409">
        <f t="shared" si="261"/>
        <v>641.92999999999995</v>
      </c>
      <c r="AW1330" s="411">
        <f t="shared" si="262"/>
        <v>3.140302695573647E-2</v>
      </c>
      <c r="AX1330" s="415" t="str">
        <f t="shared" si="263"/>
        <v>NON</v>
      </c>
      <c r="AY1330" s="231">
        <f>+MargesVN[[#This Row],[Total COM]]+MargesVN[[#This Row],[EXT GIE]]+MargesVN[[#This Row],[Forfait immat]]</f>
        <v>60.692</v>
      </c>
    </row>
    <row r="1331" spans="1:51" s="231" customFormat="1" ht="11.25" customHeight="1" x14ac:dyDescent="0.25">
      <c r="A1331" s="431">
        <v>10</v>
      </c>
      <c r="B1331" s="431" t="s">
        <v>163</v>
      </c>
      <c r="C1331" s="431" t="s">
        <v>206</v>
      </c>
      <c r="D1331" s="432">
        <v>46183</v>
      </c>
      <c r="E1331" s="433">
        <v>46185</v>
      </c>
      <c r="F1331" s="434"/>
      <c r="G1331" s="434"/>
      <c r="H1331" s="434"/>
      <c r="I1331" s="434"/>
      <c r="J1331" s="434"/>
      <c r="K1331" s="434">
        <v>0</v>
      </c>
      <c r="L1331" s="431" t="s">
        <v>33</v>
      </c>
      <c r="M1331" s="431">
        <v>522115</v>
      </c>
      <c r="N1331" s="431">
        <v>2115</v>
      </c>
      <c r="O1331" s="431" t="s">
        <v>4722</v>
      </c>
      <c r="P1331" s="435" t="s">
        <v>4723</v>
      </c>
      <c r="Q1331" s="431" t="s">
        <v>368</v>
      </c>
      <c r="R1331" s="436">
        <v>48671</v>
      </c>
      <c r="S1331" s="436">
        <v>3791.67</v>
      </c>
      <c r="T1331" s="437">
        <f t="shared" si="252"/>
        <v>52462.67</v>
      </c>
      <c r="U1331" s="438">
        <v>19</v>
      </c>
      <c r="V1331" s="436">
        <v>997.58</v>
      </c>
      <c r="W1331" s="439">
        <v>21.99</v>
      </c>
      <c r="X1331" s="440"/>
      <c r="Y1331" s="439">
        <f t="shared" si="253"/>
        <v>975.59</v>
      </c>
      <c r="Z1331" s="441">
        <f t="shared" si="254"/>
        <v>1.9015044411578749E-2</v>
      </c>
      <c r="AA1331" s="440">
        <v>0</v>
      </c>
      <c r="AB1331" s="439">
        <v>-1000</v>
      </c>
      <c r="AC1331" s="439"/>
      <c r="AD1331" s="439"/>
      <c r="AE1331" s="442"/>
      <c r="AF1331" s="442">
        <v>0</v>
      </c>
      <c r="AG1331" s="439">
        <f t="shared" si="255"/>
        <v>0</v>
      </c>
      <c r="AH1331" s="439"/>
      <c r="AI1331" s="439">
        <f t="shared" si="256"/>
        <v>0</v>
      </c>
      <c r="AJ1331" s="431" t="s">
        <v>164</v>
      </c>
      <c r="AK1331" s="431">
        <v>0</v>
      </c>
      <c r="AL1331" s="438"/>
      <c r="AM1331" s="443">
        <f t="shared" si="257"/>
        <v>0</v>
      </c>
      <c r="AN1331" s="443">
        <f t="shared" si="258"/>
        <v>1</v>
      </c>
      <c r="AO1331" s="443"/>
      <c r="AP1331" s="443"/>
      <c r="AQ1331" s="443">
        <f t="shared" si="259"/>
        <v>0</v>
      </c>
      <c r="AR1331" s="444" t="str">
        <f>IF(A1331="","",VLOOKUP(A1331,'Base Sites'!A:B,2,FALSE))</f>
        <v>Valauto Roncq</v>
      </c>
      <c r="AS1331" s="444" t="str">
        <f t="shared" si="260"/>
        <v>CUPRA</v>
      </c>
      <c r="AT1331" s="443"/>
      <c r="AU1331" s="445" t="str">
        <f>IF(A1331="","",VLOOKUP(L1331,'Base Vendeurs'!A:B,2,FALSE))</f>
        <v>Sociétés NORD</v>
      </c>
      <c r="AV1331" s="439">
        <f t="shared" si="261"/>
        <v>997.58</v>
      </c>
      <c r="AW1331" s="441">
        <f t="shared" si="262"/>
        <v>1.9015044411578749E-2</v>
      </c>
      <c r="AX1331" s="445" t="str">
        <f t="shared" si="263"/>
        <v>NON</v>
      </c>
      <c r="AY1331" s="231">
        <f>+MargesVN[[#This Row],[Total COM]]+MargesVN[[#This Row],[EXT GIE]]+MargesVN[[#This Row],[Forfait immat]]</f>
        <v>0</v>
      </c>
    </row>
    <row r="1332" spans="1:51" s="231" customFormat="1" ht="11.25" customHeight="1" x14ac:dyDescent="0.25">
      <c r="A1332" s="401">
        <v>10</v>
      </c>
      <c r="B1332" s="401" t="s">
        <v>185</v>
      </c>
      <c r="C1332" s="401" t="s">
        <v>27</v>
      </c>
      <c r="D1332" s="402">
        <v>46173</v>
      </c>
      <c r="E1332" s="403">
        <v>46114</v>
      </c>
      <c r="F1332" s="404" t="s">
        <v>165</v>
      </c>
      <c r="G1332" s="404"/>
      <c r="H1332" s="404"/>
      <c r="I1332" s="404" t="s">
        <v>165</v>
      </c>
      <c r="J1332" s="404"/>
      <c r="K1332" s="404">
        <v>1111.52</v>
      </c>
      <c r="L1332" s="401" t="s">
        <v>33</v>
      </c>
      <c r="M1332" s="401">
        <v>522123</v>
      </c>
      <c r="N1332" s="401">
        <v>2123</v>
      </c>
      <c r="O1332" s="401" t="s">
        <v>3899</v>
      </c>
      <c r="P1332" s="405" t="s">
        <v>1794</v>
      </c>
      <c r="Q1332" s="401" t="s">
        <v>1795</v>
      </c>
      <c r="R1332" s="406">
        <v>24796</v>
      </c>
      <c r="S1332" s="406">
        <v>729.17</v>
      </c>
      <c r="T1332" s="407">
        <f t="shared" si="252"/>
        <v>25525.17</v>
      </c>
      <c r="U1332" s="408">
        <v>22</v>
      </c>
      <c r="V1332" s="406">
        <v>-233.24</v>
      </c>
      <c r="W1332" s="409">
        <v>22</v>
      </c>
      <c r="X1332" s="410"/>
      <c r="Y1332" s="409">
        <f t="shared" si="253"/>
        <v>-255.24</v>
      </c>
      <c r="Z1332" s="411">
        <f t="shared" si="254"/>
        <v>-9.1376472713012302E-3</v>
      </c>
      <c r="AA1332" s="410">
        <v>0</v>
      </c>
      <c r="AB1332" s="409">
        <v>0</v>
      </c>
      <c r="AC1332" s="409"/>
      <c r="AD1332" s="409" t="s">
        <v>4379</v>
      </c>
      <c r="AE1332" s="412"/>
      <c r="AF1332" s="412">
        <v>0</v>
      </c>
      <c r="AG1332" s="409">
        <f t="shared" si="255"/>
        <v>0</v>
      </c>
      <c r="AH1332" s="409"/>
      <c r="AI1332" s="409">
        <f t="shared" si="256"/>
        <v>0</v>
      </c>
      <c r="AJ1332" s="401" t="s">
        <v>164</v>
      </c>
      <c r="AK1332" s="401">
        <v>0</v>
      </c>
      <c r="AL1332" s="408" t="s">
        <v>293</v>
      </c>
      <c r="AM1332" s="413">
        <f t="shared" si="257"/>
        <v>1</v>
      </c>
      <c r="AN1332" s="413">
        <f t="shared" si="258"/>
        <v>1</v>
      </c>
      <c r="AO1332" s="413"/>
      <c r="AP1332" s="413"/>
      <c r="AQ1332" s="413">
        <f t="shared" si="259"/>
        <v>1</v>
      </c>
      <c r="AR1332" s="414" t="str">
        <f>IF(A1332="","",VLOOKUP(A1332,'Base Sites'!A:B,2,FALSE))</f>
        <v>Valauto Roncq</v>
      </c>
      <c r="AS1332" s="414" t="str">
        <f t="shared" si="260"/>
        <v>SEAT</v>
      </c>
      <c r="AT1332" s="413"/>
      <c r="AU1332" s="415" t="str">
        <f>IF(A1332="","",VLOOKUP(L1332,'Base Vendeurs'!A:B,2,FALSE))</f>
        <v>Sociétés NORD</v>
      </c>
      <c r="AV1332" s="409">
        <f t="shared" si="261"/>
        <v>-233.24</v>
      </c>
      <c r="AW1332" s="411">
        <f t="shared" si="262"/>
        <v>-9.1376472713012302E-3</v>
      </c>
      <c r="AX1332" s="415" t="str">
        <f t="shared" si="263"/>
        <v>OUI</v>
      </c>
      <c r="AY1332" s="231">
        <f>+MargesVN[[#This Row],[Total COM]]+MargesVN[[#This Row],[EXT GIE]]+MargesVN[[#This Row],[Forfait immat]]</f>
        <v>0</v>
      </c>
    </row>
    <row r="1333" spans="1:51" s="231" customFormat="1" ht="11.25" customHeight="1" x14ac:dyDescent="0.25">
      <c r="A1333" s="401">
        <v>10</v>
      </c>
      <c r="B1333" s="401" t="s">
        <v>185</v>
      </c>
      <c r="C1333" s="401" t="s">
        <v>27</v>
      </c>
      <c r="D1333" s="402">
        <v>46173</v>
      </c>
      <c r="E1333" s="403">
        <v>46114</v>
      </c>
      <c r="F1333" s="404" t="s">
        <v>165</v>
      </c>
      <c r="G1333" s="404"/>
      <c r="H1333" s="404"/>
      <c r="I1333" s="404" t="s">
        <v>165</v>
      </c>
      <c r="J1333" s="404"/>
      <c r="K1333" s="404">
        <v>1111.52</v>
      </c>
      <c r="L1333" s="401" t="s">
        <v>33</v>
      </c>
      <c r="M1333" s="401">
        <v>522124</v>
      </c>
      <c r="N1333" s="401">
        <v>2124</v>
      </c>
      <c r="O1333" s="401" t="s">
        <v>3900</v>
      </c>
      <c r="P1333" s="405" t="s">
        <v>1794</v>
      </c>
      <c r="Q1333" s="401" t="s">
        <v>1795</v>
      </c>
      <c r="R1333" s="406">
        <v>24796</v>
      </c>
      <c r="S1333" s="406">
        <v>729.17</v>
      </c>
      <c r="T1333" s="407">
        <f t="shared" si="252"/>
        <v>25525.17</v>
      </c>
      <c r="U1333" s="408">
        <v>22</v>
      </c>
      <c r="V1333" s="406">
        <v>-233.24</v>
      </c>
      <c r="W1333" s="409">
        <v>22</v>
      </c>
      <c r="X1333" s="410"/>
      <c r="Y1333" s="409">
        <f t="shared" si="253"/>
        <v>-255.24</v>
      </c>
      <c r="Z1333" s="411">
        <f t="shared" si="254"/>
        <v>-9.1376472713012302E-3</v>
      </c>
      <c r="AA1333" s="410">
        <v>0</v>
      </c>
      <c r="AB1333" s="409">
        <v>0</v>
      </c>
      <c r="AC1333" s="409"/>
      <c r="AD1333" s="409" t="s">
        <v>4379</v>
      </c>
      <c r="AE1333" s="412"/>
      <c r="AF1333" s="412">
        <v>0</v>
      </c>
      <c r="AG1333" s="409">
        <f t="shared" si="255"/>
        <v>0</v>
      </c>
      <c r="AH1333" s="409"/>
      <c r="AI1333" s="409">
        <f t="shared" si="256"/>
        <v>0</v>
      </c>
      <c r="AJ1333" s="401" t="s">
        <v>164</v>
      </c>
      <c r="AK1333" s="401">
        <v>0</v>
      </c>
      <c r="AL1333" s="408" t="s">
        <v>293</v>
      </c>
      <c r="AM1333" s="413">
        <f t="shared" si="257"/>
        <v>1</v>
      </c>
      <c r="AN1333" s="413">
        <f t="shared" si="258"/>
        <v>1</v>
      </c>
      <c r="AO1333" s="413"/>
      <c r="AP1333" s="413"/>
      <c r="AQ1333" s="413">
        <f t="shared" si="259"/>
        <v>1</v>
      </c>
      <c r="AR1333" s="414" t="str">
        <f>IF(A1333="","",VLOOKUP(A1333,'Base Sites'!A:B,2,FALSE))</f>
        <v>Valauto Roncq</v>
      </c>
      <c r="AS1333" s="414" t="str">
        <f t="shared" si="260"/>
        <v>SEAT</v>
      </c>
      <c r="AT1333" s="413"/>
      <c r="AU1333" s="415" t="str">
        <f>IF(A1333="","",VLOOKUP(L1333,'Base Vendeurs'!A:B,2,FALSE))</f>
        <v>Sociétés NORD</v>
      </c>
      <c r="AV1333" s="409">
        <f t="shared" si="261"/>
        <v>-233.24</v>
      </c>
      <c r="AW1333" s="411">
        <f t="shared" si="262"/>
        <v>-9.1376472713012302E-3</v>
      </c>
      <c r="AX1333" s="415" t="str">
        <f t="shared" si="263"/>
        <v>OUI</v>
      </c>
      <c r="AY1333" s="231">
        <f>+MargesVN[[#This Row],[Total COM]]+MargesVN[[#This Row],[EXT GIE]]+MargesVN[[#This Row],[Forfait immat]]</f>
        <v>0</v>
      </c>
    </row>
    <row r="1334" spans="1:51" s="231" customFormat="1" ht="11.25" customHeight="1" x14ac:dyDescent="0.25">
      <c r="A1334" s="354">
        <v>10</v>
      </c>
      <c r="B1334" s="354" t="s">
        <v>163</v>
      </c>
      <c r="C1334" s="354" t="s">
        <v>206</v>
      </c>
      <c r="D1334" s="355">
        <v>46121</v>
      </c>
      <c r="E1334" s="356">
        <v>46122</v>
      </c>
      <c r="F1334" s="357"/>
      <c r="G1334" s="357"/>
      <c r="H1334" s="357"/>
      <c r="I1334" s="357"/>
      <c r="J1334" s="357"/>
      <c r="K1334" s="357">
        <v>0</v>
      </c>
      <c r="L1334" s="354" t="s">
        <v>109</v>
      </c>
      <c r="M1334" s="354">
        <v>522126</v>
      </c>
      <c r="N1334" s="354">
        <v>2126</v>
      </c>
      <c r="O1334" s="354" t="s">
        <v>3171</v>
      </c>
      <c r="P1334" s="358" t="s">
        <v>3159</v>
      </c>
      <c r="Q1334" s="354" t="s">
        <v>379</v>
      </c>
      <c r="R1334" s="359">
        <v>38154.33</v>
      </c>
      <c r="S1334" s="359">
        <v>1548.34</v>
      </c>
      <c r="T1334" s="360">
        <f t="shared" si="252"/>
        <v>39702.67</v>
      </c>
      <c r="U1334" s="361">
        <v>29</v>
      </c>
      <c r="V1334" s="359">
        <v>1210.58</v>
      </c>
      <c r="W1334" s="362">
        <v>22</v>
      </c>
      <c r="X1334" s="363"/>
      <c r="Y1334" s="362">
        <f t="shared" si="253"/>
        <v>1188.58</v>
      </c>
      <c r="Z1334" s="364">
        <f t="shared" si="254"/>
        <v>3.0491148328311419E-2</v>
      </c>
      <c r="AA1334" s="363">
        <v>-5558.37</v>
      </c>
      <c r="AB1334" s="362">
        <v>0</v>
      </c>
      <c r="AC1334" s="362"/>
      <c r="AD1334" s="362"/>
      <c r="AE1334" s="365">
        <v>0.13</v>
      </c>
      <c r="AF1334" s="365">
        <v>0.13</v>
      </c>
      <c r="AG1334" s="362">
        <f t="shared" si="255"/>
        <v>154.5154</v>
      </c>
      <c r="AH1334" s="362"/>
      <c r="AI1334" s="362">
        <f t="shared" si="256"/>
        <v>154.5154</v>
      </c>
      <c r="AJ1334" s="354" t="s">
        <v>164</v>
      </c>
      <c r="AK1334" s="354"/>
      <c r="AL1334" s="361"/>
      <c r="AM1334" s="366">
        <f t="shared" si="257"/>
        <v>0</v>
      </c>
      <c r="AN1334" s="366">
        <f t="shared" si="258"/>
        <v>1</v>
      </c>
      <c r="AO1334" s="366"/>
      <c r="AP1334" s="366"/>
      <c r="AQ1334" s="366">
        <f t="shared" si="259"/>
        <v>0</v>
      </c>
      <c r="AR1334" s="367" t="str">
        <f>IF(A1334="","",VLOOKUP(A1334,'Base Sites'!A:B,2,FALSE))</f>
        <v>Valauto Roncq</v>
      </c>
      <c r="AS1334" s="367" t="str">
        <f t="shared" si="260"/>
        <v>CUPRA</v>
      </c>
      <c r="AT1334" s="366"/>
      <c r="AU1334" s="368" t="str">
        <f>IF(A1334="","",VLOOKUP(L1334,'Base Vendeurs'!A:B,2,FALSE))</f>
        <v>Valauto Roncq SEAT</v>
      </c>
      <c r="AV1334" s="362">
        <f t="shared" si="261"/>
        <v>1210.58</v>
      </c>
      <c r="AW1334" s="364">
        <f t="shared" si="262"/>
        <v>3.0491148328311419E-2</v>
      </c>
      <c r="AX1334" s="368" t="str">
        <f t="shared" si="263"/>
        <v>NON</v>
      </c>
      <c r="AY1334" s="231">
        <f>+MargesVN[[#This Row],[Total COM]]+MargesVN[[#This Row],[EXT GIE]]+MargesVN[[#This Row],[Forfait immat]]</f>
        <v>154.5154</v>
      </c>
    </row>
    <row r="1335" spans="1:51" s="231" customFormat="1" ht="11.25" customHeight="1" x14ac:dyDescent="0.25">
      <c r="A1335" s="431">
        <v>10</v>
      </c>
      <c r="B1335" s="431" t="s">
        <v>163</v>
      </c>
      <c r="C1335" s="431" t="s">
        <v>206</v>
      </c>
      <c r="D1335" s="432">
        <v>46196</v>
      </c>
      <c r="E1335" s="433">
        <v>46198</v>
      </c>
      <c r="F1335" s="434"/>
      <c r="G1335" s="434"/>
      <c r="H1335" s="434"/>
      <c r="I1335" s="434"/>
      <c r="J1335" s="434"/>
      <c r="K1335" s="434">
        <v>0</v>
      </c>
      <c r="L1335" s="431" t="s">
        <v>33</v>
      </c>
      <c r="M1335" s="431">
        <v>522133</v>
      </c>
      <c r="N1335" s="431">
        <v>2133</v>
      </c>
      <c r="O1335" s="431" t="s">
        <v>4718</v>
      </c>
      <c r="P1335" s="435" t="s">
        <v>4719</v>
      </c>
      <c r="Q1335" s="431" t="s">
        <v>207</v>
      </c>
      <c r="R1335" s="436">
        <v>48254.33</v>
      </c>
      <c r="S1335" s="436">
        <v>2670.83</v>
      </c>
      <c r="T1335" s="437">
        <f t="shared" si="252"/>
        <v>50925.16</v>
      </c>
      <c r="U1335" s="438">
        <v>12</v>
      </c>
      <c r="V1335" s="436">
        <v>1040.49</v>
      </c>
      <c r="W1335" s="439">
        <v>22</v>
      </c>
      <c r="X1335" s="440"/>
      <c r="Y1335" s="439">
        <f t="shared" si="253"/>
        <v>1018.49</v>
      </c>
      <c r="Z1335" s="441">
        <f t="shared" si="254"/>
        <v>2.0431747293479293E-2</v>
      </c>
      <c r="AA1335" s="440">
        <v>0</v>
      </c>
      <c r="AB1335" s="439">
        <v>0</v>
      </c>
      <c r="AC1335" s="439"/>
      <c r="AD1335" s="439"/>
      <c r="AE1335" s="442"/>
      <c r="AF1335" s="442">
        <v>0</v>
      </c>
      <c r="AG1335" s="439">
        <f t="shared" si="255"/>
        <v>0</v>
      </c>
      <c r="AH1335" s="439"/>
      <c r="AI1335" s="439">
        <f t="shared" si="256"/>
        <v>0</v>
      </c>
      <c r="AJ1335" s="431" t="s">
        <v>164</v>
      </c>
      <c r="AK1335" s="431">
        <v>0</v>
      </c>
      <c r="AL1335" s="438"/>
      <c r="AM1335" s="443">
        <f t="shared" si="257"/>
        <v>0</v>
      </c>
      <c r="AN1335" s="443">
        <f t="shared" si="258"/>
        <v>1</v>
      </c>
      <c r="AO1335" s="443"/>
      <c r="AP1335" s="443"/>
      <c r="AQ1335" s="443">
        <f t="shared" si="259"/>
        <v>0</v>
      </c>
      <c r="AR1335" s="444" t="str">
        <f>IF(A1335="","",VLOOKUP(A1335,'Base Sites'!A:B,2,FALSE))</f>
        <v>Valauto Roncq</v>
      </c>
      <c r="AS1335" s="444" t="str">
        <f t="shared" si="260"/>
        <v>CUPRA</v>
      </c>
      <c r="AT1335" s="443"/>
      <c r="AU1335" s="445" t="str">
        <f>IF(A1335="","",VLOOKUP(L1335,'Base Vendeurs'!A:B,2,FALSE))</f>
        <v>Sociétés NORD</v>
      </c>
      <c r="AV1335" s="439">
        <f t="shared" si="261"/>
        <v>1040.49</v>
      </c>
      <c r="AW1335" s="441">
        <f t="shared" si="262"/>
        <v>2.0431747293479293E-2</v>
      </c>
      <c r="AX1335" s="445" t="str">
        <f t="shared" si="263"/>
        <v>NON</v>
      </c>
      <c r="AY1335" s="231">
        <f>+MargesVN[[#This Row],[Total COM]]+MargesVN[[#This Row],[EXT GIE]]+MargesVN[[#This Row],[Forfait immat]]</f>
        <v>0</v>
      </c>
    </row>
    <row r="1336" spans="1:51" s="231" customFormat="1" ht="11.25" customHeight="1" x14ac:dyDescent="0.25">
      <c r="A1336" s="354">
        <v>10</v>
      </c>
      <c r="B1336" s="354" t="s">
        <v>163</v>
      </c>
      <c r="C1336" s="354" t="s">
        <v>206</v>
      </c>
      <c r="D1336" s="355">
        <v>46115</v>
      </c>
      <c r="E1336" s="356">
        <v>46122</v>
      </c>
      <c r="F1336" s="357"/>
      <c r="G1336" s="357"/>
      <c r="H1336" s="357"/>
      <c r="I1336" s="357"/>
      <c r="J1336" s="357"/>
      <c r="K1336" s="357">
        <v>0</v>
      </c>
      <c r="L1336" s="354" t="s">
        <v>109</v>
      </c>
      <c r="M1336" s="354">
        <v>522135</v>
      </c>
      <c r="N1336" s="354">
        <v>2135</v>
      </c>
      <c r="O1336" s="354" t="s">
        <v>3158</v>
      </c>
      <c r="P1336" s="358" t="s">
        <v>3159</v>
      </c>
      <c r="Q1336" s="354" t="s">
        <v>207</v>
      </c>
      <c r="R1336" s="359">
        <v>43075.17</v>
      </c>
      <c r="S1336" s="359">
        <v>2223.33</v>
      </c>
      <c r="T1336" s="360">
        <f t="shared" si="252"/>
        <v>45298.5</v>
      </c>
      <c r="U1336" s="361">
        <v>7</v>
      </c>
      <c r="V1336" s="359">
        <v>1199.29</v>
      </c>
      <c r="W1336" s="362">
        <v>22</v>
      </c>
      <c r="X1336" s="363"/>
      <c r="Y1336" s="362">
        <f t="shared" si="253"/>
        <v>1177.29</v>
      </c>
      <c r="Z1336" s="364">
        <f t="shared" si="254"/>
        <v>2.6475269600538649E-2</v>
      </c>
      <c r="AA1336" s="363">
        <v>-9965.67</v>
      </c>
      <c r="AB1336" s="362">
        <v>0</v>
      </c>
      <c r="AC1336" s="362"/>
      <c r="AD1336" s="362"/>
      <c r="AE1336" s="365">
        <v>0.1</v>
      </c>
      <c r="AF1336" s="365">
        <v>7.0000000000000007E-2</v>
      </c>
      <c r="AG1336" s="362">
        <f t="shared" si="255"/>
        <v>117.729</v>
      </c>
      <c r="AH1336" s="362"/>
      <c r="AI1336" s="362">
        <f t="shared" si="256"/>
        <v>117.729</v>
      </c>
      <c r="AJ1336" s="354" t="s">
        <v>164</v>
      </c>
      <c r="AK1336" s="354"/>
      <c r="AL1336" s="361"/>
      <c r="AM1336" s="366">
        <f t="shared" si="257"/>
        <v>0</v>
      </c>
      <c r="AN1336" s="366">
        <f t="shared" si="258"/>
        <v>1</v>
      </c>
      <c r="AO1336" s="366"/>
      <c r="AP1336" s="366"/>
      <c r="AQ1336" s="366">
        <f t="shared" si="259"/>
        <v>0</v>
      </c>
      <c r="AR1336" s="367" t="str">
        <f>IF(A1336="","",VLOOKUP(A1336,'Base Sites'!A:B,2,FALSE))</f>
        <v>Valauto Roncq</v>
      </c>
      <c r="AS1336" s="367" t="str">
        <f t="shared" si="260"/>
        <v>CUPRA</v>
      </c>
      <c r="AT1336" s="366"/>
      <c r="AU1336" s="368" t="str">
        <f>IF(A1336="","",VLOOKUP(L1336,'Base Vendeurs'!A:B,2,FALSE))</f>
        <v>Valauto Roncq SEAT</v>
      </c>
      <c r="AV1336" s="362">
        <f t="shared" si="261"/>
        <v>1199.29</v>
      </c>
      <c r="AW1336" s="364">
        <f t="shared" si="262"/>
        <v>2.6475269600538649E-2</v>
      </c>
      <c r="AX1336" s="368" t="str">
        <f t="shared" si="263"/>
        <v>NON</v>
      </c>
      <c r="AY1336" s="231">
        <f>+MargesVN[[#This Row],[Total COM]]+MargesVN[[#This Row],[EXT GIE]]+MargesVN[[#This Row],[Forfait immat]]</f>
        <v>117.729</v>
      </c>
    </row>
    <row r="1337" spans="1:51" s="231" customFormat="1" ht="11.25" customHeight="1" x14ac:dyDescent="0.25">
      <c r="A1337" s="431">
        <v>15</v>
      </c>
      <c r="B1337" s="431" t="s">
        <v>163</v>
      </c>
      <c r="C1337" s="431" t="s">
        <v>104</v>
      </c>
      <c r="D1337" s="432">
        <v>46176</v>
      </c>
      <c r="E1337" s="433">
        <v>46176</v>
      </c>
      <c r="F1337" s="434"/>
      <c r="G1337" s="434"/>
      <c r="H1337" s="434"/>
      <c r="I1337" s="434"/>
      <c r="J1337" s="434"/>
      <c r="K1337" s="434">
        <v>0</v>
      </c>
      <c r="L1337" s="431" t="s">
        <v>327</v>
      </c>
      <c r="M1337" s="431">
        <v>522137</v>
      </c>
      <c r="N1337" s="431">
        <v>2137</v>
      </c>
      <c r="O1337" s="431" t="s">
        <v>5094</v>
      </c>
      <c r="P1337" s="435" t="s">
        <v>5095</v>
      </c>
      <c r="Q1337" s="431" t="s">
        <v>23</v>
      </c>
      <c r="R1337" s="436">
        <v>22430.67</v>
      </c>
      <c r="S1337" s="436">
        <v>1287.49</v>
      </c>
      <c r="T1337" s="437">
        <f t="shared" si="252"/>
        <v>23718.16</v>
      </c>
      <c r="U1337" s="438">
        <v>36</v>
      </c>
      <c r="V1337" s="436">
        <v>613.82000000000005</v>
      </c>
      <c r="W1337" s="439">
        <v>95</v>
      </c>
      <c r="X1337" s="440"/>
      <c r="Y1337" s="439">
        <f t="shared" si="253"/>
        <v>518.82000000000005</v>
      </c>
      <c r="Z1337" s="441">
        <f t="shared" si="254"/>
        <v>2.5879747838786823E-2</v>
      </c>
      <c r="AA1337" s="440">
        <v>-2356.67</v>
      </c>
      <c r="AB1337" s="439">
        <v>0</v>
      </c>
      <c r="AC1337" s="439"/>
      <c r="AD1337" s="439"/>
      <c r="AE1337" s="442">
        <v>0.12</v>
      </c>
      <c r="AF1337" s="442">
        <v>0.12</v>
      </c>
      <c r="AG1337" s="439">
        <f t="shared" si="255"/>
        <v>62.258400000000002</v>
      </c>
      <c r="AH1337" s="439"/>
      <c r="AI1337" s="439">
        <f t="shared" si="256"/>
        <v>62.258400000000002</v>
      </c>
      <c r="AJ1337" s="431" t="s">
        <v>149</v>
      </c>
      <c r="AK1337" s="431">
        <v>30</v>
      </c>
      <c r="AL1337" s="438">
        <v>50</v>
      </c>
      <c r="AM1337" s="443">
        <f t="shared" si="257"/>
        <v>1</v>
      </c>
      <c r="AN1337" s="443">
        <f t="shared" si="258"/>
        <v>1</v>
      </c>
      <c r="AO1337" s="443"/>
      <c r="AP1337" s="443"/>
      <c r="AQ1337" s="443">
        <f t="shared" si="259"/>
        <v>1</v>
      </c>
      <c r="AR1337" s="444" t="str">
        <f>IF(A1337="","",VLOOKUP(A1337,'Base Sites'!A:B,2,FALSE))</f>
        <v>Valauto Hainaut</v>
      </c>
      <c r="AS1337" s="444" t="str">
        <f t="shared" si="260"/>
        <v>VOLKSWAGEN</v>
      </c>
      <c r="AT1337" s="443"/>
      <c r="AU1337" s="445" t="str">
        <f>IF(A1337="","",VLOOKUP(L1337,'Base Vendeurs'!A:B,2,FALSE))</f>
        <v>Valauto Hainaut VW</v>
      </c>
      <c r="AV1337" s="439">
        <f t="shared" si="261"/>
        <v>613.82000000000005</v>
      </c>
      <c r="AW1337" s="441">
        <f t="shared" si="262"/>
        <v>2.5879747838786823E-2</v>
      </c>
      <c r="AX1337" s="445" t="str">
        <f t="shared" si="263"/>
        <v>NON</v>
      </c>
      <c r="AY1337" s="231">
        <f>+MargesVN[[#This Row],[Total COM]]+MargesVN[[#This Row],[EXT GIE]]+MargesVN[[#This Row],[Forfait immat]]</f>
        <v>142.25839999999999</v>
      </c>
    </row>
    <row r="1338" spans="1:51" s="231" customFormat="1" ht="11.25" customHeight="1" x14ac:dyDescent="0.25">
      <c r="A1338" s="354">
        <v>10</v>
      </c>
      <c r="B1338" s="354" t="s">
        <v>163</v>
      </c>
      <c r="C1338" s="354" t="s">
        <v>27</v>
      </c>
      <c r="D1338" s="355">
        <v>46136</v>
      </c>
      <c r="E1338" s="356">
        <v>46136</v>
      </c>
      <c r="F1338" s="357"/>
      <c r="G1338" s="357"/>
      <c r="H1338" s="357"/>
      <c r="I1338" s="357"/>
      <c r="J1338" s="357"/>
      <c r="K1338" s="357">
        <v>0</v>
      </c>
      <c r="L1338" s="354" t="s">
        <v>109</v>
      </c>
      <c r="M1338" s="354">
        <v>522154</v>
      </c>
      <c r="N1338" s="354">
        <v>2154</v>
      </c>
      <c r="O1338" s="354" t="s">
        <v>3146</v>
      </c>
      <c r="P1338" s="358" t="s">
        <v>3147</v>
      </c>
      <c r="Q1338" s="354" t="s">
        <v>40</v>
      </c>
      <c r="R1338" s="359">
        <v>17905</v>
      </c>
      <c r="S1338" s="359">
        <v>1680.01</v>
      </c>
      <c r="T1338" s="360">
        <f t="shared" si="252"/>
        <v>19585.009999999998</v>
      </c>
      <c r="U1338" s="361">
        <v>78</v>
      </c>
      <c r="V1338" s="359">
        <v>924.01</v>
      </c>
      <c r="W1338" s="362">
        <v>36</v>
      </c>
      <c r="X1338" s="363"/>
      <c r="Y1338" s="362">
        <f t="shared" si="253"/>
        <v>888.01</v>
      </c>
      <c r="Z1338" s="364">
        <f t="shared" si="254"/>
        <v>4.7179449997727857E-2</v>
      </c>
      <c r="AA1338" s="363">
        <v>0</v>
      </c>
      <c r="AB1338" s="362">
        <v>-1717</v>
      </c>
      <c r="AC1338" s="362"/>
      <c r="AD1338" s="362"/>
      <c r="AE1338" s="365">
        <v>0.1</v>
      </c>
      <c r="AF1338" s="365">
        <v>0.13</v>
      </c>
      <c r="AG1338" s="362">
        <f t="shared" si="255"/>
        <v>88.801000000000002</v>
      </c>
      <c r="AH1338" s="362"/>
      <c r="AI1338" s="362">
        <f t="shared" si="256"/>
        <v>88.801000000000002</v>
      </c>
      <c r="AJ1338" s="354" t="s">
        <v>164</v>
      </c>
      <c r="AK1338" s="354"/>
      <c r="AL1338" s="361"/>
      <c r="AM1338" s="366">
        <f t="shared" si="257"/>
        <v>0</v>
      </c>
      <c r="AN1338" s="366">
        <f t="shared" si="258"/>
        <v>1</v>
      </c>
      <c r="AO1338" s="366"/>
      <c r="AP1338" s="366"/>
      <c r="AQ1338" s="366">
        <f t="shared" si="259"/>
        <v>0</v>
      </c>
      <c r="AR1338" s="367" t="str">
        <f>IF(A1338="","",VLOOKUP(A1338,'Base Sites'!A:B,2,FALSE))</f>
        <v>Valauto Roncq</v>
      </c>
      <c r="AS1338" s="367" t="str">
        <f t="shared" si="260"/>
        <v>SEAT</v>
      </c>
      <c r="AT1338" s="366"/>
      <c r="AU1338" s="368" t="str">
        <f>IF(A1338="","",VLOOKUP(L1338,'Base Vendeurs'!A:B,2,FALSE))</f>
        <v>Valauto Roncq SEAT</v>
      </c>
      <c r="AV1338" s="362">
        <f t="shared" si="261"/>
        <v>924.01</v>
      </c>
      <c r="AW1338" s="364">
        <f t="shared" si="262"/>
        <v>4.7179449997727857E-2</v>
      </c>
      <c r="AX1338" s="368" t="str">
        <f t="shared" si="263"/>
        <v>NON</v>
      </c>
      <c r="AY1338" s="231">
        <f>+MargesVN[[#This Row],[Total COM]]+MargesVN[[#This Row],[EXT GIE]]+MargesVN[[#This Row],[Forfait immat]]</f>
        <v>88.801000000000002</v>
      </c>
    </row>
    <row r="1339" spans="1:51" s="231" customFormat="1" ht="11.25" customHeight="1" x14ac:dyDescent="0.25">
      <c r="A1339" s="431">
        <v>10</v>
      </c>
      <c r="B1339" s="431" t="s">
        <v>163</v>
      </c>
      <c r="C1339" s="431" t="s">
        <v>27</v>
      </c>
      <c r="D1339" s="432">
        <v>46198</v>
      </c>
      <c r="E1339" s="433">
        <v>46199</v>
      </c>
      <c r="F1339" s="434"/>
      <c r="G1339" s="434"/>
      <c r="H1339" s="434"/>
      <c r="I1339" s="434"/>
      <c r="J1339" s="434"/>
      <c r="K1339" s="434"/>
      <c r="L1339" s="431" t="s">
        <v>506</v>
      </c>
      <c r="M1339" s="431">
        <v>522159</v>
      </c>
      <c r="N1339" s="431">
        <v>2159</v>
      </c>
      <c r="O1339" s="431" t="s">
        <v>4678</v>
      </c>
      <c r="P1339" s="435" t="s">
        <v>4679</v>
      </c>
      <c r="Q1339" s="431" t="s">
        <v>40</v>
      </c>
      <c r="R1339" s="436">
        <v>22663.33</v>
      </c>
      <c r="S1339" s="436">
        <v>2383.34</v>
      </c>
      <c r="T1339" s="437">
        <f t="shared" si="252"/>
        <v>25046.670000000002</v>
      </c>
      <c r="U1339" s="438">
        <v>8</v>
      </c>
      <c r="V1339" s="436">
        <v>698.03</v>
      </c>
      <c r="W1339" s="439">
        <v>36</v>
      </c>
      <c r="X1339" s="440"/>
      <c r="Y1339" s="439">
        <f t="shared" si="253"/>
        <v>662.03</v>
      </c>
      <c r="Z1339" s="441">
        <f t="shared" si="254"/>
        <v>2.7869173826301059E-2</v>
      </c>
      <c r="AA1339" s="440">
        <v>0</v>
      </c>
      <c r="AB1339" s="439">
        <v>-1700</v>
      </c>
      <c r="AC1339" s="439"/>
      <c r="AD1339" s="439"/>
      <c r="AE1339" s="442">
        <v>7.0000000000000007E-2</v>
      </c>
      <c r="AF1339" s="442">
        <v>0.1</v>
      </c>
      <c r="AG1339" s="439">
        <f t="shared" si="255"/>
        <v>46.342100000000002</v>
      </c>
      <c r="AH1339" s="439"/>
      <c r="AI1339" s="439">
        <f t="shared" si="256"/>
        <v>46.342100000000002</v>
      </c>
      <c r="AJ1339" s="431" t="s">
        <v>149</v>
      </c>
      <c r="AK1339" s="431"/>
      <c r="AL1339" s="438"/>
      <c r="AM1339" s="443">
        <f t="shared" si="257"/>
        <v>0</v>
      </c>
      <c r="AN1339" s="443">
        <f t="shared" si="258"/>
        <v>1</v>
      </c>
      <c r="AO1339" s="443"/>
      <c r="AP1339" s="443"/>
      <c r="AQ1339" s="443">
        <f t="shared" si="259"/>
        <v>0</v>
      </c>
      <c r="AR1339" s="444" t="str">
        <f>IF(A1339="","",VLOOKUP(A1339,'Base Sites'!A:B,2,FALSE))</f>
        <v>Valauto Roncq</v>
      </c>
      <c r="AS1339" s="444" t="str">
        <f t="shared" si="260"/>
        <v>SEAT</v>
      </c>
      <c r="AT1339" s="443"/>
      <c r="AU1339" s="445" t="str">
        <f>IF(A1339="","",VLOOKUP(L1339,'Base Vendeurs'!A:B,2,FALSE))</f>
        <v>Valauto Roncq Skoda</v>
      </c>
      <c r="AV1339" s="439">
        <f t="shared" si="261"/>
        <v>698.03</v>
      </c>
      <c r="AW1339" s="441">
        <f t="shared" si="262"/>
        <v>2.7869173826301059E-2</v>
      </c>
      <c r="AX1339" s="445" t="str">
        <f t="shared" si="263"/>
        <v>NON</v>
      </c>
      <c r="AY1339" s="231">
        <f>+MargesVN[[#This Row],[Total COM]]+MargesVN[[#This Row],[EXT GIE]]+MargesVN[[#This Row],[Forfait immat]]</f>
        <v>46.342100000000002</v>
      </c>
    </row>
    <row r="1340" spans="1:51" s="231" customFormat="1" ht="11.25" customHeight="1" x14ac:dyDescent="0.25">
      <c r="A1340" s="431">
        <v>10</v>
      </c>
      <c r="B1340" s="431" t="s">
        <v>185</v>
      </c>
      <c r="C1340" s="431" t="s">
        <v>206</v>
      </c>
      <c r="D1340" s="432">
        <v>46185</v>
      </c>
      <c r="E1340" s="433">
        <v>46171</v>
      </c>
      <c r="F1340" s="434"/>
      <c r="G1340" s="434" t="s">
        <v>165</v>
      </c>
      <c r="H1340" s="434"/>
      <c r="I1340" s="434"/>
      <c r="J1340" s="434"/>
      <c r="K1340" s="434">
        <v>0</v>
      </c>
      <c r="L1340" s="431" t="s">
        <v>33</v>
      </c>
      <c r="M1340" s="431">
        <v>522160</v>
      </c>
      <c r="N1340" s="431">
        <v>2160</v>
      </c>
      <c r="O1340" s="431" t="s">
        <v>4724</v>
      </c>
      <c r="P1340" s="435" t="s">
        <v>4725</v>
      </c>
      <c r="Q1340" s="431" t="s">
        <v>368</v>
      </c>
      <c r="R1340" s="436">
        <v>49204.33</v>
      </c>
      <c r="S1340" s="436">
        <v>666.67</v>
      </c>
      <c r="T1340" s="437">
        <f t="shared" si="252"/>
        <v>49871</v>
      </c>
      <c r="U1340" s="438">
        <v>43</v>
      </c>
      <c r="V1340" s="436">
        <v>-476.71</v>
      </c>
      <c r="W1340" s="439">
        <v>22</v>
      </c>
      <c r="X1340" s="440"/>
      <c r="Y1340" s="439">
        <f t="shared" si="253"/>
        <v>-498.71</v>
      </c>
      <c r="Z1340" s="441">
        <f t="shared" si="254"/>
        <v>-9.5588618636081087E-3</v>
      </c>
      <c r="AA1340" s="440">
        <v>0</v>
      </c>
      <c r="AB1340" s="439">
        <v>0</v>
      </c>
      <c r="AC1340" s="439"/>
      <c r="AD1340" s="439" t="s">
        <v>5154</v>
      </c>
      <c r="AE1340" s="442"/>
      <c r="AF1340" s="442">
        <v>0</v>
      </c>
      <c r="AG1340" s="439">
        <f t="shared" si="255"/>
        <v>0</v>
      </c>
      <c r="AH1340" s="439"/>
      <c r="AI1340" s="439">
        <f t="shared" si="256"/>
        <v>0</v>
      </c>
      <c r="AJ1340" s="431" t="s">
        <v>164</v>
      </c>
      <c r="AK1340" s="431"/>
      <c r="AL1340" s="438"/>
      <c r="AM1340" s="443">
        <f t="shared" si="257"/>
        <v>0</v>
      </c>
      <c r="AN1340" s="443">
        <f t="shared" si="258"/>
        <v>1</v>
      </c>
      <c r="AO1340" s="443"/>
      <c r="AP1340" s="443"/>
      <c r="AQ1340" s="443">
        <f t="shared" si="259"/>
        <v>0</v>
      </c>
      <c r="AR1340" s="444" t="str">
        <f>IF(A1340="","",VLOOKUP(A1340,'Base Sites'!A:B,2,FALSE))</f>
        <v>Valauto Roncq</v>
      </c>
      <c r="AS1340" s="444" t="str">
        <f t="shared" si="260"/>
        <v>CUPRA</v>
      </c>
      <c r="AT1340" s="443"/>
      <c r="AU1340" s="445" t="str">
        <f>IF(A1340="","",VLOOKUP(L1340,'Base Vendeurs'!A:B,2,FALSE))</f>
        <v>Sociétés NORD</v>
      </c>
      <c r="AV1340" s="439">
        <f t="shared" si="261"/>
        <v>-476.71</v>
      </c>
      <c r="AW1340" s="441">
        <f t="shared" si="262"/>
        <v>-9.5588618636081087E-3</v>
      </c>
      <c r="AX1340" s="445" t="str">
        <f t="shared" si="263"/>
        <v>OUI</v>
      </c>
      <c r="AY1340" s="231">
        <f>+MargesVN[[#This Row],[Total COM]]+MargesVN[[#This Row],[EXT GIE]]+MargesVN[[#This Row],[Forfait immat]]</f>
        <v>0</v>
      </c>
    </row>
    <row r="1341" spans="1:51" s="231" customFormat="1" ht="11.25" customHeight="1" x14ac:dyDescent="0.25">
      <c r="A1341" s="431">
        <v>10</v>
      </c>
      <c r="B1341" s="431" t="s">
        <v>163</v>
      </c>
      <c r="C1341" s="431" t="s">
        <v>29</v>
      </c>
      <c r="D1341" s="432">
        <v>46183</v>
      </c>
      <c r="E1341" s="433">
        <v>46185</v>
      </c>
      <c r="F1341" s="434"/>
      <c r="G1341" s="434"/>
      <c r="H1341" s="434"/>
      <c r="I1341" s="434"/>
      <c r="J1341" s="434"/>
      <c r="K1341" s="434">
        <v>0</v>
      </c>
      <c r="L1341" s="431" t="s">
        <v>109</v>
      </c>
      <c r="M1341" s="431">
        <v>522195</v>
      </c>
      <c r="N1341" s="431">
        <v>2195</v>
      </c>
      <c r="O1341" s="431" t="s">
        <v>4561</v>
      </c>
      <c r="P1341" s="435" t="s">
        <v>4562</v>
      </c>
      <c r="Q1341" s="431" t="s">
        <v>129</v>
      </c>
      <c r="R1341" s="436">
        <v>23991.67</v>
      </c>
      <c r="S1341" s="436">
        <v>2908.34</v>
      </c>
      <c r="T1341" s="437">
        <f t="shared" si="252"/>
        <v>26900.01</v>
      </c>
      <c r="U1341" s="438">
        <v>6</v>
      </c>
      <c r="V1341" s="436">
        <v>1228</v>
      </c>
      <c r="W1341" s="439">
        <v>35</v>
      </c>
      <c r="X1341" s="440"/>
      <c r="Y1341" s="439">
        <f t="shared" si="253"/>
        <v>1193</v>
      </c>
      <c r="Z1341" s="441">
        <f t="shared" si="254"/>
        <v>4.565054065035664E-2</v>
      </c>
      <c r="AA1341" s="440">
        <v>0</v>
      </c>
      <c r="AB1341" s="439">
        <v>-416</v>
      </c>
      <c r="AC1341" s="439"/>
      <c r="AD1341" s="439"/>
      <c r="AE1341" s="442">
        <v>0.1</v>
      </c>
      <c r="AF1341" s="442">
        <v>0.1</v>
      </c>
      <c r="AG1341" s="439">
        <f t="shared" si="255"/>
        <v>119.30000000000001</v>
      </c>
      <c r="AH1341" s="439"/>
      <c r="AI1341" s="439">
        <f t="shared" si="256"/>
        <v>119.30000000000001</v>
      </c>
      <c r="AJ1341" s="431" t="s">
        <v>164</v>
      </c>
      <c r="AK1341" s="431">
        <v>0</v>
      </c>
      <c r="AL1341" s="438"/>
      <c r="AM1341" s="443">
        <f t="shared" si="257"/>
        <v>0</v>
      </c>
      <c r="AN1341" s="443">
        <f t="shared" si="258"/>
        <v>1</v>
      </c>
      <c r="AO1341" s="443"/>
      <c r="AP1341" s="443"/>
      <c r="AQ1341" s="443">
        <f t="shared" si="259"/>
        <v>0</v>
      </c>
      <c r="AR1341" s="444" t="str">
        <f>IF(A1341="","",VLOOKUP(A1341,'Base Sites'!A:B,2,FALSE))</f>
        <v>Valauto Roncq</v>
      </c>
      <c r="AS1341" s="444" t="str">
        <f t="shared" si="260"/>
        <v>SKODA</v>
      </c>
      <c r="AT1341" s="443"/>
      <c r="AU1341" s="445" t="str">
        <f>IF(A1341="","",VLOOKUP(L1341,'Base Vendeurs'!A:B,2,FALSE))</f>
        <v>Valauto Roncq SEAT</v>
      </c>
      <c r="AV1341" s="439">
        <f t="shared" si="261"/>
        <v>1228</v>
      </c>
      <c r="AW1341" s="441">
        <f t="shared" si="262"/>
        <v>4.565054065035664E-2</v>
      </c>
      <c r="AX1341" s="445" t="str">
        <f t="shared" si="263"/>
        <v>NON</v>
      </c>
      <c r="AY1341" s="231">
        <f>+MargesVN[[#This Row],[Total COM]]+MargesVN[[#This Row],[EXT GIE]]+MargesVN[[#This Row],[Forfait immat]]</f>
        <v>119.30000000000001</v>
      </c>
    </row>
    <row r="1342" spans="1:51" s="231" customFormat="1" ht="11.25" customHeight="1" x14ac:dyDescent="0.25">
      <c r="A1342" s="431">
        <v>10</v>
      </c>
      <c r="B1342" s="431" t="s">
        <v>163</v>
      </c>
      <c r="C1342" s="431" t="s">
        <v>29</v>
      </c>
      <c r="D1342" s="432">
        <v>46183</v>
      </c>
      <c r="E1342" s="433">
        <v>46183</v>
      </c>
      <c r="F1342" s="434"/>
      <c r="G1342" s="434"/>
      <c r="H1342" s="434"/>
      <c r="I1342" s="434"/>
      <c r="J1342" s="434"/>
      <c r="K1342" s="434">
        <v>0</v>
      </c>
      <c r="L1342" s="431" t="s">
        <v>161</v>
      </c>
      <c r="M1342" s="431">
        <v>522196</v>
      </c>
      <c r="N1342" s="431">
        <v>2196</v>
      </c>
      <c r="O1342" s="431" t="s">
        <v>4597</v>
      </c>
      <c r="P1342" s="435" t="s">
        <v>4598</v>
      </c>
      <c r="Q1342" s="431" t="s">
        <v>84</v>
      </c>
      <c r="R1342" s="436">
        <v>32766.67</v>
      </c>
      <c r="S1342" s="436">
        <v>1175</v>
      </c>
      <c r="T1342" s="437">
        <f t="shared" si="252"/>
        <v>33941.67</v>
      </c>
      <c r="U1342" s="438">
        <v>13</v>
      </c>
      <c r="V1342" s="436">
        <v>637.75</v>
      </c>
      <c r="W1342" s="439">
        <v>35</v>
      </c>
      <c r="X1342" s="440"/>
      <c r="Y1342" s="439">
        <f t="shared" si="253"/>
        <v>602.75</v>
      </c>
      <c r="Z1342" s="441">
        <f t="shared" si="254"/>
        <v>1.8789588137531243E-2</v>
      </c>
      <c r="AA1342" s="440">
        <v>0</v>
      </c>
      <c r="AB1342" s="439">
        <v>-4250</v>
      </c>
      <c r="AC1342" s="439"/>
      <c r="AD1342" s="439"/>
      <c r="AE1342" s="442">
        <v>0.1</v>
      </c>
      <c r="AF1342" s="442">
        <v>0.1</v>
      </c>
      <c r="AG1342" s="439">
        <f t="shared" si="255"/>
        <v>60.275000000000006</v>
      </c>
      <c r="AH1342" s="439"/>
      <c r="AI1342" s="439">
        <f t="shared" si="256"/>
        <v>60.275000000000006</v>
      </c>
      <c r="AJ1342" s="431" t="s">
        <v>149</v>
      </c>
      <c r="AK1342" s="431">
        <v>0</v>
      </c>
      <c r="AL1342" s="438"/>
      <c r="AM1342" s="443">
        <f t="shared" si="257"/>
        <v>0</v>
      </c>
      <c r="AN1342" s="443">
        <f t="shared" si="258"/>
        <v>1</v>
      </c>
      <c r="AO1342" s="443"/>
      <c r="AP1342" s="443"/>
      <c r="AQ1342" s="443">
        <f t="shared" si="259"/>
        <v>0</v>
      </c>
      <c r="AR1342" s="444" t="str">
        <f>IF(A1342="","",VLOOKUP(A1342,'Base Sites'!A:B,2,FALSE))</f>
        <v>Valauto Roncq</v>
      </c>
      <c r="AS1342" s="444" t="str">
        <f t="shared" si="260"/>
        <v>SKODA</v>
      </c>
      <c r="AT1342" s="443"/>
      <c r="AU1342" s="445" t="str">
        <f>IF(A1342="","",VLOOKUP(L1342,'Base Vendeurs'!A:B,2,FALSE))</f>
        <v>Valauto Roncq Skoda</v>
      </c>
      <c r="AV1342" s="439">
        <f t="shared" si="261"/>
        <v>637.75</v>
      </c>
      <c r="AW1342" s="441">
        <f t="shared" si="262"/>
        <v>1.8789588137531243E-2</v>
      </c>
      <c r="AX1342" s="445" t="str">
        <f t="shared" si="263"/>
        <v>NON</v>
      </c>
      <c r="AY1342" s="231">
        <f>+MargesVN[[#This Row],[Total COM]]+MargesVN[[#This Row],[EXT GIE]]+MargesVN[[#This Row],[Forfait immat]]</f>
        <v>60.275000000000006</v>
      </c>
    </row>
    <row r="1343" spans="1:51" s="231" customFormat="1" ht="11.25" customHeight="1" x14ac:dyDescent="0.25">
      <c r="A1343" s="431">
        <v>10</v>
      </c>
      <c r="B1343" s="431" t="s">
        <v>163</v>
      </c>
      <c r="C1343" s="431" t="s">
        <v>29</v>
      </c>
      <c r="D1343" s="432">
        <v>46198</v>
      </c>
      <c r="E1343" s="433">
        <v>46199</v>
      </c>
      <c r="F1343" s="434"/>
      <c r="G1343" s="434"/>
      <c r="H1343" s="434"/>
      <c r="I1343" s="434"/>
      <c r="J1343" s="434"/>
      <c r="K1343" s="434"/>
      <c r="L1343" s="431" t="s">
        <v>161</v>
      </c>
      <c r="M1343" s="431">
        <v>522197</v>
      </c>
      <c r="N1343" s="431">
        <v>2197</v>
      </c>
      <c r="O1343" s="431" t="s">
        <v>4614</v>
      </c>
      <c r="P1343" s="435" t="s">
        <v>4615</v>
      </c>
      <c r="Q1343" s="431" t="s">
        <v>79</v>
      </c>
      <c r="R1343" s="436">
        <v>42241.66</v>
      </c>
      <c r="S1343" s="436">
        <v>1800</v>
      </c>
      <c r="T1343" s="437">
        <f t="shared" si="252"/>
        <v>44041.66</v>
      </c>
      <c r="U1343" s="438">
        <v>20</v>
      </c>
      <c r="V1343" s="436">
        <v>1324.59</v>
      </c>
      <c r="W1343" s="439">
        <v>35.01</v>
      </c>
      <c r="X1343" s="440"/>
      <c r="Y1343" s="439">
        <f t="shared" si="253"/>
        <v>1289.58</v>
      </c>
      <c r="Z1343" s="441">
        <f t="shared" si="254"/>
        <v>3.0075841827941995E-2</v>
      </c>
      <c r="AA1343" s="440">
        <v>0</v>
      </c>
      <c r="AB1343" s="439">
        <v>0</v>
      </c>
      <c r="AC1343" s="439"/>
      <c r="AD1343" s="439"/>
      <c r="AE1343" s="442">
        <v>0.1</v>
      </c>
      <c r="AF1343" s="442">
        <v>0.1</v>
      </c>
      <c r="AG1343" s="439">
        <f t="shared" si="255"/>
        <v>128.958</v>
      </c>
      <c r="AH1343" s="439"/>
      <c r="AI1343" s="439">
        <f t="shared" si="256"/>
        <v>128.958</v>
      </c>
      <c r="AJ1343" s="431" t="s">
        <v>164</v>
      </c>
      <c r="AK1343" s="431"/>
      <c r="AL1343" s="438"/>
      <c r="AM1343" s="443">
        <f t="shared" si="257"/>
        <v>0</v>
      </c>
      <c r="AN1343" s="443">
        <f t="shared" si="258"/>
        <v>1</v>
      </c>
      <c r="AO1343" s="443"/>
      <c r="AP1343" s="443"/>
      <c r="AQ1343" s="443">
        <f t="shared" si="259"/>
        <v>0</v>
      </c>
      <c r="AR1343" s="444" t="str">
        <f>IF(A1343="","",VLOOKUP(A1343,'Base Sites'!A:B,2,FALSE))</f>
        <v>Valauto Roncq</v>
      </c>
      <c r="AS1343" s="444" t="str">
        <f t="shared" si="260"/>
        <v>SKODA</v>
      </c>
      <c r="AT1343" s="443"/>
      <c r="AU1343" s="445" t="str">
        <f>IF(A1343="","",VLOOKUP(L1343,'Base Vendeurs'!A:B,2,FALSE))</f>
        <v>Valauto Roncq Skoda</v>
      </c>
      <c r="AV1343" s="439">
        <f t="shared" si="261"/>
        <v>1324.59</v>
      </c>
      <c r="AW1343" s="441">
        <f t="shared" si="262"/>
        <v>3.0075841827941995E-2</v>
      </c>
      <c r="AX1343" s="445" t="str">
        <f t="shared" si="263"/>
        <v>NON</v>
      </c>
      <c r="AY1343" s="231">
        <f>+MargesVN[[#This Row],[Total COM]]+MargesVN[[#This Row],[EXT GIE]]+MargesVN[[#This Row],[Forfait immat]]</f>
        <v>128.958</v>
      </c>
    </row>
    <row r="1344" spans="1:51" s="231" customFormat="1" ht="11.25" customHeight="1" x14ac:dyDescent="0.25">
      <c r="A1344" s="354">
        <v>10</v>
      </c>
      <c r="B1344" s="354" t="s">
        <v>163</v>
      </c>
      <c r="C1344" s="354" t="s">
        <v>29</v>
      </c>
      <c r="D1344" s="355">
        <v>46126</v>
      </c>
      <c r="E1344" s="356">
        <v>46128</v>
      </c>
      <c r="F1344" s="357"/>
      <c r="G1344" s="357"/>
      <c r="H1344" s="357"/>
      <c r="I1344" s="357"/>
      <c r="J1344" s="357"/>
      <c r="K1344" s="357">
        <v>0</v>
      </c>
      <c r="L1344" s="354" t="s">
        <v>74</v>
      </c>
      <c r="M1344" s="354">
        <v>522202</v>
      </c>
      <c r="N1344" s="354">
        <v>2202</v>
      </c>
      <c r="O1344" s="354" t="s">
        <v>3070</v>
      </c>
      <c r="P1344" s="358" t="s">
        <v>748</v>
      </c>
      <c r="Q1344" s="354" t="s">
        <v>42</v>
      </c>
      <c r="R1344" s="359">
        <v>32450</v>
      </c>
      <c r="S1344" s="359">
        <v>2200</v>
      </c>
      <c r="T1344" s="360">
        <f t="shared" si="252"/>
        <v>34650</v>
      </c>
      <c r="U1344" s="361">
        <v>68</v>
      </c>
      <c r="V1344" s="359">
        <v>1561</v>
      </c>
      <c r="W1344" s="362">
        <v>35</v>
      </c>
      <c r="X1344" s="363"/>
      <c r="Y1344" s="362">
        <f t="shared" si="253"/>
        <v>1526</v>
      </c>
      <c r="Z1344" s="364">
        <f t="shared" si="254"/>
        <v>4.5050505050505049E-2</v>
      </c>
      <c r="AA1344" s="363">
        <v>-5544</v>
      </c>
      <c r="AB1344" s="362">
        <v>-833</v>
      </c>
      <c r="AC1344" s="362"/>
      <c r="AD1344" s="362"/>
      <c r="AE1344" s="365">
        <v>0.13</v>
      </c>
      <c r="AF1344" s="365">
        <v>0.12</v>
      </c>
      <c r="AG1344" s="362">
        <f t="shared" si="255"/>
        <v>198.38</v>
      </c>
      <c r="AH1344" s="362"/>
      <c r="AI1344" s="362">
        <f t="shared" si="256"/>
        <v>198.38</v>
      </c>
      <c r="AJ1344" s="354" t="s">
        <v>164</v>
      </c>
      <c r="AK1344" s="354">
        <v>0</v>
      </c>
      <c r="AL1344" s="361">
        <v>0</v>
      </c>
      <c r="AM1344" s="366">
        <f t="shared" si="257"/>
        <v>0</v>
      </c>
      <c r="AN1344" s="366">
        <f t="shared" si="258"/>
        <v>1</v>
      </c>
      <c r="AO1344" s="366"/>
      <c r="AP1344" s="366"/>
      <c r="AQ1344" s="366">
        <f t="shared" si="259"/>
        <v>0</v>
      </c>
      <c r="AR1344" s="367" t="str">
        <f>IF(A1344="","",VLOOKUP(A1344,'Base Sites'!A:B,2,FALSE))</f>
        <v>Valauto Roncq</v>
      </c>
      <c r="AS1344" s="367" t="str">
        <f t="shared" si="260"/>
        <v>SKODA</v>
      </c>
      <c r="AT1344" s="366"/>
      <c r="AU1344" s="368" t="str">
        <f>IF(A1344="","",VLOOKUP(L1344,'Base Vendeurs'!A:B,2,FALSE))</f>
        <v>Valauto PRO NORD</v>
      </c>
      <c r="AV1344" s="362">
        <f t="shared" si="261"/>
        <v>1561</v>
      </c>
      <c r="AW1344" s="364">
        <f t="shared" si="262"/>
        <v>4.5050505050505049E-2</v>
      </c>
      <c r="AX1344" s="368" t="str">
        <f t="shared" si="263"/>
        <v>NON</v>
      </c>
      <c r="AY1344" s="231">
        <f>+MargesVN[[#This Row],[Total COM]]+MargesVN[[#This Row],[EXT GIE]]+MargesVN[[#This Row],[Forfait immat]]</f>
        <v>198.38</v>
      </c>
    </row>
    <row r="1345" spans="1:51" s="231" customFormat="1" ht="11.25" customHeight="1" x14ac:dyDescent="0.25">
      <c r="A1345" s="431">
        <v>10</v>
      </c>
      <c r="B1345" s="431" t="s">
        <v>163</v>
      </c>
      <c r="C1345" s="431" t="s">
        <v>206</v>
      </c>
      <c r="D1345" s="432">
        <v>46177</v>
      </c>
      <c r="E1345" s="433">
        <v>46178</v>
      </c>
      <c r="F1345" s="434"/>
      <c r="G1345" s="434"/>
      <c r="H1345" s="434"/>
      <c r="I1345" s="434"/>
      <c r="J1345" s="434"/>
      <c r="K1345" s="434">
        <v>0</v>
      </c>
      <c r="L1345" s="431" t="s">
        <v>506</v>
      </c>
      <c r="M1345" s="431">
        <v>522209</v>
      </c>
      <c r="N1345" s="431">
        <v>2209</v>
      </c>
      <c r="O1345" s="431" t="s">
        <v>4728</v>
      </c>
      <c r="P1345" s="435" t="s">
        <v>4729</v>
      </c>
      <c r="Q1345" s="431" t="s">
        <v>368</v>
      </c>
      <c r="R1345" s="436">
        <v>38987.67</v>
      </c>
      <c r="S1345" s="436">
        <v>-3933.33</v>
      </c>
      <c r="T1345" s="437">
        <f t="shared" si="252"/>
        <v>35054.339999999997</v>
      </c>
      <c r="U1345" s="438">
        <v>6</v>
      </c>
      <c r="V1345" s="436">
        <v>963.35</v>
      </c>
      <c r="W1345" s="439">
        <v>22</v>
      </c>
      <c r="X1345" s="440"/>
      <c r="Y1345" s="439">
        <f t="shared" si="253"/>
        <v>941.35</v>
      </c>
      <c r="Z1345" s="441">
        <f t="shared" si="254"/>
        <v>2.7481618538531895E-2</v>
      </c>
      <c r="AA1345" s="440">
        <v>0</v>
      </c>
      <c r="AB1345" s="439">
        <v>-3505.44</v>
      </c>
      <c r="AC1345" s="439"/>
      <c r="AD1345" s="439"/>
      <c r="AE1345" s="442">
        <v>0.1</v>
      </c>
      <c r="AF1345" s="442">
        <v>0.12</v>
      </c>
      <c r="AG1345" s="439">
        <f t="shared" si="255"/>
        <v>94.135000000000005</v>
      </c>
      <c r="AH1345" s="439"/>
      <c r="AI1345" s="439">
        <f t="shared" si="256"/>
        <v>94.135000000000005</v>
      </c>
      <c r="AJ1345" s="431" t="s">
        <v>164</v>
      </c>
      <c r="AK1345" s="431">
        <v>0</v>
      </c>
      <c r="AL1345" s="438"/>
      <c r="AM1345" s="443">
        <f t="shared" si="257"/>
        <v>0</v>
      </c>
      <c r="AN1345" s="443">
        <f t="shared" si="258"/>
        <v>1</v>
      </c>
      <c r="AO1345" s="443"/>
      <c r="AP1345" s="443"/>
      <c r="AQ1345" s="443">
        <f t="shared" si="259"/>
        <v>0</v>
      </c>
      <c r="AR1345" s="444" t="str">
        <f>IF(A1345="","",VLOOKUP(A1345,'Base Sites'!A:B,2,FALSE))</f>
        <v>Valauto Roncq</v>
      </c>
      <c r="AS1345" s="444" t="str">
        <f t="shared" si="260"/>
        <v>CUPRA</v>
      </c>
      <c r="AT1345" s="443"/>
      <c r="AU1345" s="445" t="str">
        <f>IF(A1345="","",VLOOKUP(L1345,'Base Vendeurs'!A:B,2,FALSE))</f>
        <v>Valauto Roncq Skoda</v>
      </c>
      <c r="AV1345" s="439">
        <f t="shared" si="261"/>
        <v>963.35</v>
      </c>
      <c r="AW1345" s="441">
        <f t="shared" si="262"/>
        <v>2.7481618538531895E-2</v>
      </c>
      <c r="AX1345" s="445" t="str">
        <f t="shared" si="263"/>
        <v>NON</v>
      </c>
      <c r="AY1345" s="231">
        <f>+MargesVN[[#This Row],[Total COM]]+MargesVN[[#This Row],[EXT GIE]]+MargesVN[[#This Row],[Forfait immat]]</f>
        <v>94.135000000000005</v>
      </c>
    </row>
    <row r="1346" spans="1:51" s="231" customFormat="1" ht="11.25" customHeight="1" x14ac:dyDescent="0.25">
      <c r="A1346" s="319">
        <v>10</v>
      </c>
      <c r="B1346" s="319" t="s">
        <v>163</v>
      </c>
      <c r="C1346" s="319" t="s">
        <v>29</v>
      </c>
      <c r="D1346" s="320">
        <v>46085</v>
      </c>
      <c r="E1346" s="321">
        <v>46086</v>
      </c>
      <c r="F1346" s="322"/>
      <c r="G1346" s="322"/>
      <c r="H1346" s="322"/>
      <c r="I1346" s="322"/>
      <c r="J1346" s="322"/>
      <c r="K1346" s="322">
        <v>0</v>
      </c>
      <c r="L1346" s="319" t="s">
        <v>219</v>
      </c>
      <c r="M1346" s="319">
        <v>522347</v>
      </c>
      <c r="N1346" s="319">
        <v>2347</v>
      </c>
      <c r="O1346" s="319" t="s">
        <v>2217</v>
      </c>
      <c r="P1346" s="323" t="s">
        <v>2218</v>
      </c>
      <c r="Q1346" s="319" t="s">
        <v>129</v>
      </c>
      <c r="R1346" s="324">
        <v>25350</v>
      </c>
      <c r="S1346" s="324">
        <v>2166.67</v>
      </c>
      <c r="T1346" s="325">
        <f t="shared" si="252"/>
        <v>27516.67</v>
      </c>
      <c r="U1346" s="326">
        <v>83</v>
      </c>
      <c r="V1346" s="324">
        <v>860.5</v>
      </c>
      <c r="W1346" s="327">
        <v>35</v>
      </c>
      <c r="X1346" s="328"/>
      <c r="Y1346" s="327">
        <f t="shared" si="253"/>
        <v>825.5</v>
      </c>
      <c r="Z1346" s="329">
        <f t="shared" si="254"/>
        <v>3.1271952601822826E-2</v>
      </c>
      <c r="AA1346" s="328">
        <v>-4677.83</v>
      </c>
      <c r="AB1346" s="327">
        <v>0</v>
      </c>
      <c r="AC1346" s="327"/>
      <c r="AD1346" s="327"/>
      <c r="AE1346" s="330">
        <v>0.13</v>
      </c>
      <c r="AF1346" s="330">
        <v>0.13</v>
      </c>
      <c r="AG1346" s="327">
        <f t="shared" si="255"/>
        <v>107.315</v>
      </c>
      <c r="AH1346" s="327"/>
      <c r="AI1346" s="327">
        <f t="shared" si="256"/>
        <v>107.315</v>
      </c>
      <c r="AJ1346" s="319" t="s">
        <v>164</v>
      </c>
      <c r="AK1346" s="319">
        <v>0</v>
      </c>
      <c r="AL1346" s="326">
        <v>20</v>
      </c>
      <c r="AM1346" s="331">
        <f t="shared" si="257"/>
        <v>1</v>
      </c>
      <c r="AN1346" s="331">
        <f t="shared" si="258"/>
        <v>1</v>
      </c>
      <c r="AO1346" s="331"/>
      <c r="AP1346" s="331"/>
      <c r="AQ1346" s="331">
        <f t="shared" si="259"/>
        <v>1</v>
      </c>
      <c r="AR1346" s="332" t="str">
        <f>IF(A1346="","",VLOOKUP(A1346,'Base Sites'!A:B,2,FALSE))</f>
        <v>Valauto Roncq</v>
      </c>
      <c r="AS1346" s="332" t="str">
        <f t="shared" si="260"/>
        <v>SKODA</v>
      </c>
      <c r="AT1346" s="331"/>
      <c r="AU1346" s="333" t="str">
        <f>IF(A1346="","",VLOOKUP(L1346,'Base Vendeurs'!A:B,2,FALSE))</f>
        <v>Sociétés NORD</v>
      </c>
      <c r="AV1346" s="327">
        <f t="shared" si="261"/>
        <v>860.5</v>
      </c>
      <c r="AW1346" s="329">
        <f t="shared" si="262"/>
        <v>3.1271952601822826E-2</v>
      </c>
      <c r="AX1346" s="333" t="str">
        <f t="shared" si="263"/>
        <v>NON</v>
      </c>
      <c r="AY1346" s="231">
        <f>+MargesVN[[#This Row],[Total COM]]+MargesVN[[#This Row],[EXT GIE]]+MargesVN[[#This Row],[Forfait immat]]</f>
        <v>127.315</v>
      </c>
    </row>
    <row r="1347" spans="1:51" s="231" customFormat="1" ht="11.25" customHeight="1" x14ac:dyDescent="0.25">
      <c r="A1347" s="401">
        <v>10</v>
      </c>
      <c r="B1347" s="401" t="s">
        <v>163</v>
      </c>
      <c r="C1347" s="401" t="s">
        <v>29</v>
      </c>
      <c r="D1347" s="402">
        <v>46162</v>
      </c>
      <c r="E1347" s="403">
        <v>46162</v>
      </c>
      <c r="F1347" s="404"/>
      <c r="G1347" s="404"/>
      <c r="H1347" s="404"/>
      <c r="I1347" s="404"/>
      <c r="J1347" s="404"/>
      <c r="K1347" s="404">
        <v>0</v>
      </c>
      <c r="L1347" s="401" t="s">
        <v>161</v>
      </c>
      <c r="M1347" s="401">
        <v>522349</v>
      </c>
      <c r="N1347" s="401">
        <v>2349</v>
      </c>
      <c r="O1347" s="401" t="s">
        <v>3801</v>
      </c>
      <c r="P1347" s="405" t="s">
        <v>3802</v>
      </c>
      <c r="Q1347" s="401" t="s">
        <v>79</v>
      </c>
      <c r="R1347" s="406">
        <v>41833.33</v>
      </c>
      <c r="S1347" s="406">
        <v>2299.9899999999998</v>
      </c>
      <c r="T1347" s="407">
        <f t="shared" si="252"/>
        <v>44133.32</v>
      </c>
      <c r="U1347" s="408">
        <v>13</v>
      </c>
      <c r="V1347" s="406">
        <v>-32.79</v>
      </c>
      <c r="W1347" s="409">
        <v>35.01</v>
      </c>
      <c r="X1347" s="410"/>
      <c r="Y1347" s="409">
        <f t="shared" si="253"/>
        <v>-67.8</v>
      </c>
      <c r="Z1347" s="411">
        <f t="shared" si="254"/>
        <v>-7.4297605527977502E-4</v>
      </c>
      <c r="AA1347" s="410">
        <v>0</v>
      </c>
      <c r="AB1347" s="409">
        <v>-1939</v>
      </c>
      <c r="AC1347" s="409"/>
      <c r="AD1347" s="409" t="s">
        <v>236</v>
      </c>
      <c r="AE1347" s="412"/>
      <c r="AF1347" s="412">
        <v>0.1</v>
      </c>
      <c r="AG1347" s="409">
        <f t="shared" si="255"/>
        <v>0</v>
      </c>
      <c r="AH1347" s="409"/>
      <c r="AI1347" s="409">
        <f t="shared" si="256"/>
        <v>0</v>
      </c>
      <c r="AJ1347" s="401" t="s">
        <v>164</v>
      </c>
      <c r="AK1347" s="401"/>
      <c r="AL1347" s="408"/>
      <c r="AM1347" s="413">
        <f t="shared" si="257"/>
        <v>0</v>
      </c>
      <c r="AN1347" s="413">
        <f t="shared" si="258"/>
        <v>1</v>
      </c>
      <c r="AO1347" s="413"/>
      <c r="AP1347" s="413"/>
      <c r="AQ1347" s="413">
        <f t="shared" si="259"/>
        <v>0</v>
      </c>
      <c r="AR1347" s="414" t="str">
        <f>IF(A1347="","",VLOOKUP(A1347,'Base Sites'!A:B,2,FALSE))</f>
        <v>Valauto Roncq</v>
      </c>
      <c r="AS1347" s="414" t="str">
        <f t="shared" si="260"/>
        <v>SKODA</v>
      </c>
      <c r="AT1347" s="413"/>
      <c r="AU1347" s="415" t="str">
        <f>IF(A1347="","",VLOOKUP(L1347,'Base Vendeurs'!A:B,2,FALSE))</f>
        <v>Valauto Roncq Skoda</v>
      </c>
      <c r="AV1347" s="409">
        <f t="shared" si="261"/>
        <v>-32.79</v>
      </c>
      <c r="AW1347" s="411">
        <f t="shared" si="262"/>
        <v>-7.4297605527977502E-4</v>
      </c>
      <c r="AX1347" s="415" t="str">
        <f t="shared" si="263"/>
        <v>OUI</v>
      </c>
      <c r="AY1347" s="231">
        <f>+MargesVN[[#This Row],[Total COM]]+MargesVN[[#This Row],[EXT GIE]]+MargesVN[[#This Row],[Forfait immat]]</f>
        <v>0</v>
      </c>
    </row>
    <row r="1348" spans="1:51" s="231" customFormat="1" ht="11.25" customHeight="1" x14ac:dyDescent="0.25">
      <c r="A1348" s="431">
        <v>10</v>
      </c>
      <c r="B1348" s="431" t="s">
        <v>163</v>
      </c>
      <c r="C1348" s="431" t="s">
        <v>29</v>
      </c>
      <c r="D1348" s="432">
        <v>46176</v>
      </c>
      <c r="E1348" s="433">
        <v>46177</v>
      </c>
      <c r="F1348" s="434"/>
      <c r="G1348" s="434"/>
      <c r="H1348" s="434"/>
      <c r="I1348" s="434"/>
      <c r="J1348" s="434"/>
      <c r="K1348" s="434">
        <v>0</v>
      </c>
      <c r="L1348" s="431" t="s">
        <v>109</v>
      </c>
      <c r="M1348" s="431">
        <v>522350</v>
      </c>
      <c r="N1348" s="431">
        <v>2350</v>
      </c>
      <c r="O1348" s="431" t="s">
        <v>4637</v>
      </c>
      <c r="P1348" s="435" t="s">
        <v>4638</v>
      </c>
      <c r="Q1348" s="431" t="s">
        <v>79</v>
      </c>
      <c r="R1348" s="436">
        <v>46641.66</v>
      </c>
      <c r="S1348" s="436">
        <v>4524.99</v>
      </c>
      <c r="T1348" s="437">
        <f t="shared" si="252"/>
        <v>51166.65</v>
      </c>
      <c r="U1348" s="438">
        <v>12</v>
      </c>
      <c r="V1348" s="436">
        <v>3104.35</v>
      </c>
      <c r="W1348" s="439">
        <v>35.01</v>
      </c>
      <c r="X1348" s="440"/>
      <c r="Y1348" s="439">
        <f t="shared" si="253"/>
        <v>3069.3399999999997</v>
      </c>
      <c r="Z1348" s="441">
        <f t="shared" si="254"/>
        <v>6.0671355267542429E-2</v>
      </c>
      <c r="AA1348" s="440">
        <v>0</v>
      </c>
      <c r="AB1348" s="439">
        <v>-4716</v>
      </c>
      <c r="AC1348" s="439"/>
      <c r="AD1348" s="439"/>
      <c r="AE1348" s="442">
        <v>0.1</v>
      </c>
      <c r="AF1348" s="442">
        <v>0.1</v>
      </c>
      <c r="AG1348" s="439">
        <f t="shared" si="255"/>
        <v>306.93399999999997</v>
      </c>
      <c r="AH1348" s="439"/>
      <c r="AI1348" s="439">
        <f t="shared" si="256"/>
        <v>306.93399999999997</v>
      </c>
      <c r="AJ1348" s="431" t="s">
        <v>164</v>
      </c>
      <c r="AK1348" s="431"/>
      <c r="AL1348" s="438"/>
      <c r="AM1348" s="443">
        <f t="shared" si="257"/>
        <v>0</v>
      </c>
      <c r="AN1348" s="443">
        <f t="shared" si="258"/>
        <v>1</v>
      </c>
      <c r="AO1348" s="443"/>
      <c r="AP1348" s="443"/>
      <c r="AQ1348" s="443">
        <f t="shared" si="259"/>
        <v>0</v>
      </c>
      <c r="AR1348" s="444" t="str">
        <f>IF(A1348="","",VLOOKUP(A1348,'Base Sites'!A:B,2,FALSE))</f>
        <v>Valauto Roncq</v>
      </c>
      <c r="AS1348" s="444" t="str">
        <f t="shared" si="260"/>
        <v>SKODA</v>
      </c>
      <c r="AT1348" s="443"/>
      <c r="AU1348" s="445" t="str">
        <f>IF(A1348="","",VLOOKUP(L1348,'Base Vendeurs'!A:B,2,FALSE))</f>
        <v>Valauto Roncq SEAT</v>
      </c>
      <c r="AV1348" s="439">
        <f t="shared" si="261"/>
        <v>3104.35</v>
      </c>
      <c r="AW1348" s="441">
        <f t="shared" si="262"/>
        <v>6.0671355267542429E-2</v>
      </c>
      <c r="AX1348" s="445" t="str">
        <f t="shared" si="263"/>
        <v>NON</v>
      </c>
      <c r="AY1348" s="231">
        <f>+MargesVN[[#This Row],[Total COM]]+MargesVN[[#This Row],[EXT GIE]]+MargesVN[[#This Row],[Forfait immat]]</f>
        <v>306.93399999999997</v>
      </c>
    </row>
    <row r="1349" spans="1:51" s="231" customFormat="1" ht="11.25" customHeight="1" x14ac:dyDescent="0.25">
      <c r="A1349" s="354">
        <v>10</v>
      </c>
      <c r="B1349" s="354" t="s">
        <v>163</v>
      </c>
      <c r="C1349" s="354" t="s">
        <v>29</v>
      </c>
      <c r="D1349" s="355">
        <v>46140</v>
      </c>
      <c r="E1349" s="356">
        <v>46141</v>
      </c>
      <c r="F1349" s="357"/>
      <c r="G1349" s="357"/>
      <c r="H1349" s="357"/>
      <c r="I1349" s="357"/>
      <c r="J1349" s="357"/>
      <c r="K1349" s="357">
        <v>0</v>
      </c>
      <c r="L1349" s="354" t="s">
        <v>161</v>
      </c>
      <c r="M1349" s="354">
        <v>522351</v>
      </c>
      <c r="N1349" s="354">
        <v>2351</v>
      </c>
      <c r="O1349" s="354" t="s">
        <v>3104</v>
      </c>
      <c r="P1349" s="358" t="s">
        <v>3105</v>
      </c>
      <c r="Q1349" s="354" t="s">
        <v>378</v>
      </c>
      <c r="R1349" s="359">
        <v>27658.33</v>
      </c>
      <c r="S1349" s="359">
        <v>1158.33</v>
      </c>
      <c r="T1349" s="360">
        <f t="shared" si="252"/>
        <v>28816.660000000003</v>
      </c>
      <c r="U1349" s="361">
        <v>67</v>
      </c>
      <c r="V1349" s="359">
        <v>878.28</v>
      </c>
      <c r="W1349" s="362">
        <v>35.01</v>
      </c>
      <c r="X1349" s="363"/>
      <c r="Y1349" s="362">
        <f t="shared" si="253"/>
        <v>843.27</v>
      </c>
      <c r="Z1349" s="364">
        <f t="shared" si="254"/>
        <v>3.0478202539780803E-2</v>
      </c>
      <c r="AA1349" s="363">
        <v>0</v>
      </c>
      <c r="AB1349" s="362">
        <v>-3333</v>
      </c>
      <c r="AC1349" s="362"/>
      <c r="AD1349" s="362"/>
      <c r="AE1349" s="365">
        <v>0.13</v>
      </c>
      <c r="AF1349" s="365">
        <v>0.13</v>
      </c>
      <c r="AG1349" s="362">
        <f t="shared" si="255"/>
        <v>109.6251</v>
      </c>
      <c r="AH1349" s="362"/>
      <c r="AI1349" s="362">
        <f t="shared" si="256"/>
        <v>109.6251</v>
      </c>
      <c r="AJ1349" s="354" t="s">
        <v>149</v>
      </c>
      <c r="AK1349" s="354"/>
      <c r="AL1349" s="361"/>
      <c r="AM1349" s="366">
        <f t="shared" si="257"/>
        <v>0</v>
      </c>
      <c r="AN1349" s="366">
        <f t="shared" si="258"/>
        <v>1</v>
      </c>
      <c r="AO1349" s="366"/>
      <c r="AP1349" s="366"/>
      <c r="AQ1349" s="366">
        <f t="shared" si="259"/>
        <v>0</v>
      </c>
      <c r="AR1349" s="367" t="str">
        <f>IF(A1349="","",VLOOKUP(A1349,'Base Sites'!A:B,2,FALSE))</f>
        <v>Valauto Roncq</v>
      </c>
      <c r="AS1349" s="367" t="str">
        <f t="shared" si="260"/>
        <v>SKODA</v>
      </c>
      <c r="AT1349" s="366"/>
      <c r="AU1349" s="368" t="str">
        <f>IF(A1349="","",VLOOKUP(L1349,'Base Vendeurs'!A:B,2,FALSE))</f>
        <v>Valauto Roncq Skoda</v>
      </c>
      <c r="AV1349" s="362">
        <f t="shared" si="261"/>
        <v>878.28</v>
      </c>
      <c r="AW1349" s="364">
        <f t="shared" si="262"/>
        <v>3.0478202539780803E-2</v>
      </c>
      <c r="AX1349" s="368" t="str">
        <f t="shared" si="263"/>
        <v>NON</v>
      </c>
      <c r="AY1349" s="231">
        <f>+MargesVN[[#This Row],[Total COM]]+MargesVN[[#This Row],[EXT GIE]]+MargesVN[[#This Row],[Forfait immat]]</f>
        <v>109.6251</v>
      </c>
    </row>
    <row r="1350" spans="1:51" s="231" customFormat="1" ht="11.25" customHeight="1" x14ac:dyDescent="0.25">
      <c r="A1350" s="431">
        <v>10</v>
      </c>
      <c r="B1350" s="431" t="s">
        <v>163</v>
      </c>
      <c r="C1350" s="431" t="s">
        <v>29</v>
      </c>
      <c r="D1350" s="432">
        <v>46174</v>
      </c>
      <c r="E1350" s="433">
        <v>46175</v>
      </c>
      <c r="F1350" s="434"/>
      <c r="G1350" s="434"/>
      <c r="H1350" s="434"/>
      <c r="I1350" s="434"/>
      <c r="J1350" s="434"/>
      <c r="K1350" s="434">
        <v>0</v>
      </c>
      <c r="L1350" s="431" t="s">
        <v>161</v>
      </c>
      <c r="M1350" s="431">
        <v>522352</v>
      </c>
      <c r="N1350" s="431">
        <v>2352</v>
      </c>
      <c r="O1350" s="431" t="s">
        <v>4550</v>
      </c>
      <c r="P1350" s="435" t="s">
        <v>4551</v>
      </c>
      <c r="Q1350" s="431" t="s">
        <v>129</v>
      </c>
      <c r="R1350" s="436">
        <v>23191.67</v>
      </c>
      <c r="S1350" s="436">
        <v>2416.67</v>
      </c>
      <c r="T1350" s="437">
        <f t="shared" si="252"/>
        <v>25608.339999999997</v>
      </c>
      <c r="U1350" s="438">
        <v>101</v>
      </c>
      <c r="V1350" s="436">
        <v>778.25</v>
      </c>
      <c r="W1350" s="439">
        <v>35</v>
      </c>
      <c r="X1350" s="440"/>
      <c r="Y1350" s="439">
        <f t="shared" si="253"/>
        <v>743.25</v>
      </c>
      <c r="Z1350" s="441">
        <f t="shared" si="254"/>
        <v>3.0390489973188425E-2</v>
      </c>
      <c r="AA1350" s="440">
        <v>-4353.41</v>
      </c>
      <c r="AB1350" s="439">
        <v>0</v>
      </c>
      <c r="AC1350" s="439"/>
      <c r="AD1350" s="439"/>
      <c r="AE1350" s="442">
        <v>0.12</v>
      </c>
      <c r="AF1350" s="442">
        <v>0.12</v>
      </c>
      <c r="AG1350" s="439">
        <f t="shared" si="255"/>
        <v>89.19</v>
      </c>
      <c r="AH1350" s="439"/>
      <c r="AI1350" s="439">
        <f t="shared" si="256"/>
        <v>89.19</v>
      </c>
      <c r="AJ1350" s="431" t="s">
        <v>164</v>
      </c>
      <c r="AK1350" s="431"/>
      <c r="AL1350" s="438"/>
      <c r="AM1350" s="443">
        <f t="shared" si="257"/>
        <v>0</v>
      </c>
      <c r="AN1350" s="443">
        <f t="shared" si="258"/>
        <v>1</v>
      </c>
      <c r="AO1350" s="443"/>
      <c r="AP1350" s="443"/>
      <c r="AQ1350" s="443">
        <f t="shared" si="259"/>
        <v>0</v>
      </c>
      <c r="AR1350" s="444" t="str">
        <f>IF(A1350="","",VLOOKUP(A1350,'Base Sites'!A:B,2,FALSE))</f>
        <v>Valauto Roncq</v>
      </c>
      <c r="AS1350" s="444" t="str">
        <f t="shared" si="260"/>
        <v>SKODA</v>
      </c>
      <c r="AT1350" s="443"/>
      <c r="AU1350" s="445" t="str">
        <f>IF(A1350="","",VLOOKUP(L1350,'Base Vendeurs'!A:B,2,FALSE))</f>
        <v>Valauto Roncq Skoda</v>
      </c>
      <c r="AV1350" s="439">
        <f t="shared" si="261"/>
        <v>778.25</v>
      </c>
      <c r="AW1350" s="441">
        <f t="shared" si="262"/>
        <v>3.0390489973188425E-2</v>
      </c>
      <c r="AX1350" s="445" t="str">
        <f t="shared" si="263"/>
        <v>NON</v>
      </c>
      <c r="AY1350" s="231">
        <f>+MargesVN[[#This Row],[Total COM]]+MargesVN[[#This Row],[EXT GIE]]+MargesVN[[#This Row],[Forfait immat]]</f>
        <v>89.19</v>
      </c>
    </row>
    <row r="1351" spans="1:51" s="231" customFormat="1" ht="11.25" customHeight="1" x14ac:dyDescent="0.25">
      <c r="A1351" s="354">
        <v>10</v>
      </c>
      <c r="B1351" s="354" t="s">
        <v>163</v>
      </c>
      <c r="C1351" s="354" t="s">
        <v>29</v>
      </c>
      <c r="D1351" s="355">
        <v>46114</v>
      </c>
      <c r="E1351" s="356">
        <v>46115</v>
      </c>
      <c r="F1351" s="357"/>
      <c r="G1351" s="357"/>
      <c r="H1351" s="357"/>
      <c r="I1351" s="357"/>
      <c r="J1351" s="357"/>
      <c r="K1351" s="357">
        <v>0</v>
      </c>
      <c r="L1351" s="354" t="s">
        <v>506</v>
      </c>
      <c r="M1351" s="354">
        <v>522353</v>
      </c>
      <c r="N1351" s="354">
        <v>2353</v>
      </c>
      <c r="O1351" s="354" t="s">
        <v>2995</v>
      </c>
      <c r="P1351" s="358" t="s">
        <v>2996</v>
      </c>
      <c r="Q1351" s="354" t="s">
        <v>129</v>
      </c>
      <c r="R1351" s="359">
        <v>23191.67</v>
      </c>
      <c r="S1351" s="359">
        <v>2416.67</v>
      </c>
      <c r="T1351" s="360">
        <f t="shared" si="252"/>
        <v>25608.339999999997</v>
      </c>
      <c r="U1351" s="361">
        <v>41</v>
      </c>
      <c r="V1351" s="359">
        <v>595.16999999999996</v>
      </c>
      <c r="W1351" s="362">
        <v>35</v>
      </c>
      <c r="X1351" s="363"/>
      <c r="Y1351" s="362">
        <f t="shared" si="253"/>
        <v>560.16999999999996</v>
      </c>
      <c r="Z1351" s="364">
        <f t="shared" si="254"/>
        <v>2.3241256559386515E-2</v>
      </c>
      <c r="AA1351" s="363">
        <v>-4466</v>
      </c>
      <c r="AB1351" s="362">
        <v>0</v>
      </c>
      <c r="AC1351" s="362"/>
      <c r="AD1351" s="362"/>
      <c r="AE1351" s="365">
        <v>0.13</v>
      </c>
      <c r="AF1351" s="365">
        <v>0.13</v>
      </c>
      <c r="AG1351" s="362">
        <f t="shared" si="255"/>
        <v>72.822099999999992</v>
      </c>
      <c r="AH1351" s="362"/>
      <c r="AI1351" s="362">
        <f t="shared" si="256"/>
        <v>72.822099999999992</v>
      </c>
      <c r="AJ1351" s="354" t="s">
        <v>164</v>
      </c>
      <c r="AK1351" s="354"/>
      <c r="AL1351" s="361">
        <v>50</v>
      </c>
      <c r="AM1351" s="366">
        <f t="shared" si="257"/>
        <v>1</v>
      </c>
      <c r="AN1351" s="366">
        <f t="shared" si="258"/>
        <v>1</v>
      </c>
      <c r="AO1351" s="366"/>
      <c r="AP1351" s="366"/>
      <c r="AQ1351" s="366">
        <f t="shared" si="259"/>
        <v>1</v>
      </c>
      <c r="AR1351" s="367" t="str">
        <f>IF(A1351="","",VLOOKUP(A1351,'Base Sites'!A:B,2,FALSE))</f>
        <v>Valauto Roncq</v>
      </c>
      <c r="AS1351" s="367" t="str">
        <f t="shared" si="260"/>
        <v>SKODA</v>
      </c>
      <c r="AT1351" s="366"/>
      <c r="AU1351" s="368" t="str">
        <f>IF(A1351="","",VLOOKUP(L1351,'Base Vendeurs'!A:B,2,FALSE))</f>
        <v>Valauto Roncq Skoda</v>
      </c>
      <c r="AV1351" s="362">
        <f t="shared" si="261"/>
        <v>595.16999999999996</v>
      </c>
      <c r="AW1351" s="364">
        <f t="shared" si="262"/>
        <v>2.3241256559386515E-2</v>
      </c>
      <c r="AX1351" s="368" t="str">
        <f t="shared" si="263"/>
        <v>NON</v>
      </c>
      <c r="AY1351" s="231">
        <f>+MargesVN[[#This Row],[Total COM]]+MargesVN[[#This Row],[EXT GIE]]+MargesVN[[#This Row],[Forfait immat]]</f>
        <v>122.82209999999999</v>
      </c>
    </row>
    <row r="1352" spans="1:51" s="231" customFormat="1" ht="11.25" customHeight="1" x14ac:dyDescent="0.25">
      <c r="A1352" s="431">
        <v>10</v>
      </c>
      <c r="B1352" s="431" t="s">
        <v>163</v>
      </c>
      <c r="C1352" s="431" t="s">
        <v>29</v>
      </c>
      <c r="D1352" s="432">
        <v>46199</v>
      </c>
      <c r="E1352" s="433">
        <v>46203</v>
      </c>
      <c r="F1352" s="434"/>
      <c r="G1352" s="434"/>
      <c r="H1352" s="434"/>
      <c r="I1352" s="434"/>
      <c r="J1352" s="434"/>
      <c r="K1352" s="434"/>
      <c r="L1352" s="431" t="s">
        <v>70</v>
      </c>
      <c r="M1352" s="431">
        <v>522354</v>
      </c>
      <c r="N1352" s="431">
        <v>2354</v>
      </c>
      <c r="O1352" s="431" t="s">
        <v>4645</v>
      </c>
      <c r="P1352" s="435" t="s">
        <v>4646</v>
      </c>
      <c r="Q1352" s="431" t="s">
        <v>79</v>
      </c>
      <c r="R1352" s="436">
        <v>43308.33</v>
      </c>
      <c r="S1352" s="436">
        <v>1708.33</v>
      </c>
      <c r="T1352" s="437">
        <f t="shared" si="252"/>
        <v>45016.66</v>
      </c>
      <c r="U1352" s="438">
        <v>115</v>
      </c>
      <c r="V1352" s="436">
        <v>1788.52</v>
      </c>
      <c r="W1352" s="439">
        <v>35.01</v>
      </c>
      <c r="X1352" s="440"/>
      <c r="Y1352" s="439">
        <f t="shared" si="253"/>
        <v>1753.51</v>
      </c>
      <c r="Z1352" s="441">
        <f t="shared" si="254"/>
        <v>3.9730179893399463E-2</v>
      </c>
      <c r="AA1352" s="440">
        <v>-6302.34</v>
      </c>
      <c r="AB1352" s="439">
        <v>-916</v>
      </c>
      <c r="AC1352" s="439"/>
      <c r="AD1352" s="439"/>
      <c r="AE1352" s="442">
        <v>0.13</v>
      </c>
      <c r="AF1352" s="442">
        <v>0.13</v>
      </c>
      <c r="AG1352" s="439">
        <f t="shared" si="255"/>
        <v>227.9563</v>
      </c>
      <c r="AH1352" s="439"/>
      <c r="AI1352" s="439">
        <f t="shared" si="256"/>
        <v>227.9563</v>
      </c>
      <c r="AJ1352" s="431" t="s">
        <v>164</v>
      </c>
      <c r="AK1352" s="431">
        <v>0</v>
      </c>
      <c r="AL1352" s="438">
        <v>20</v>
      </c>
      <c r="AM1352" s="443">
        <f t="shared" si="257"/>
        <v>1</v>
      </c>
      <c r="AN1352" s="443">
        <f t="shared" si="258"/>
        <v>1</v>
      </c>
      <c r="AO1352" s="443"/>
      <c r="AP1352" s="443"/>
      <c r="AQ1352" s="443">
        <f t="shared" si="259"/>
        <v>1</v>
      </c>
      <c r="AR1352" s="444" t="str">
        <f>IF(A1352="","",VLOOKUP(A1352,'Base Sites'!A:B,2,FALSE))</f>
        <v>Valauto Roncq</v>
      </c>
      <c r="AS1352" s="444" t="str">
        <f t="shared" si="260"/>
        <v>SKODA</v>
      </c>
      <c r="AT1352" s="443"/>
      <c r="AU1352" s="445" t="str">
        <f>IF(A1352="","",VLOOKUP(L1352,'Base Vendeurs'!A:B,2,FALSE))</f>
        <v>Sociétés NORD</v>
      </c>
      <c r="AV1352" s="439">
        <f t="shared" si="261"/>
        <v>1788.52</v>
      </c>
      <c r="AW1352" s="441">
        <f t="shared" si="262"/>
        <v>3.9730179893399463E-2</v>
      </c>
      <c r="AX1352" s="445" t="str">
        <f t="shared" si="263"/>
        <v>NON</v>
      </c>
      <c r="AY1352" s="231">
        <f>+MargesVN[[#This Row],[Total COM]]+MargesVN[[#This Row],[EXT GIE]]+MargesVN[[#This Row],[Forfait immat]]</f>
        <v>247.9563</v>
      </c>
    </row>
    <row r="1353" spans="1:51" s="231" customFormat="1" ht="11.25" customHeight="1" x14ac:dyDescent="0.25">
      <c r="A1353" s="45">
        <v>10</v>
      </c>
      <c r="B1353" s="45" t="s">
        <v>163</v>
      </c>
      <c r="C1353" s="45" t="s">
        <v>29</v>
      </c>
      <c r="D1353" s="44">
        <v>46072</v>
      </c>
      <c r="E1353" s="65">
        <v>46073</v>
      </c>
      <c r="F1353" s="35"/>
      <c r="G1353" s="35"/>
      <c r="H1353" s="35"/>
      <c r="I1353" s="35"/>
      <c r="J1353" s="35"/>
      <c r="K1353" s="35"/>
      <c r="L1353" s="45" t="s">
        <v>161</v>
      </c>
      <c r="M1353" s="45">
        <v>522356</v>
      </c>
      <c r="N1353" s="45">
        <v>2356</v>
      </c>
      <c r="O1353" s="45" t="s">
        <v>1753</v>
      </c>
      <c r="P1353" s="66" t="s">
        <v>1754</v>
      </c>
      <c r="Q1353" s="45" t="s">
        <v>178</v>
      </c>
      <c r="R1353" s="47">
        <v>41941.660000000003</v>
      </c>
      <c r="S1353" s="47">
        <v>3074.99</v>
      </c>
      <c r="T1353" s="48">
        <f t="shared" si="252"/>
        <v>45016.65</v>
      </c>
      <c r="U1353" s="49">
        <v>14</v>
      </c>
      <c r="V1353" s="47">
        <v>915.2</v>
      </c>
      <c r="W1353" s="46">
        <v>35.01</v>
      </c>
      <c r="X1353" s="50"/>
      <c r="Y1353" s="46">
        <f t="shared" si="253"/>
        <v>880.19</v>
      </c>
      <c r="Z1353" s="51">
        <f t="shared" si="254"/>
        <v>2.0330255583211991E-2</v>
      </c>
      <c r="AA1353" s="50">
        <v>0</v>
      </c>
      <c r="AB1353" s="46">
        <v>-340</v>
      </c>
      <c r="AC1353" s="46"/>
      <c r="AD1353" s="46"/>
      <c r="AE1353" s="52">
        <v>0.1</v>
      </c>
      <c r="AF1353" s="52">
        <v>0.1</v>
      </c>
      <c r="AG1353" s="46">
        <f t="shared" si="255"/>
        <v>88.019000000000005</v>
      </c>
      <c r="AH1353" s="46"/>
      <c r="AI1353" s="46">
        <f t="shared" si="256"/>
        <v>88.019000000000005</v>
      </c>
      <c r="AJ1353" s="45" t="s">
        <v>149</v>
      </c>
      <c r="AK1353" s="45">
        <v>0</v>
      </c>
      <c r="AL1353" s="49" t="s">
        <v>293</v>
      </c>
      <c r="AM1353" s="238">
        <f t="shared" si="257"/>
        <v>1</v>
      </c>
      <c r="AN1353" s="238">
        <f t="shared" si="258"/>
        <v>1</v>
      </c>
      <c r="AO1353" s="238"/>
      <c r="AP1353" s="238"/>
      <c r="AQ1353" s="238">
        <f t="shared" si="259"/>
        <v>1</v>
      </c>
      <c r="AR1353" s="96" t="str">
        <f>IF(A1353="","",VLOOKUP(A1353,'Base Sites'!A:B,2,FALSE))</f>
        <v>Valauto Roncq</v>
      </c>
      <c r="AS1353" s="96" t="str">
        <f t="shared" si="260"/>
        <v>SKODA</v>
      </c>
      <c r="AT1353" s="238"/>
      <c r="AU1353" s="231" t="str">
        <f>IF(A1353="","",VLOOKUP(L1353,'Base Vendeurs'!A:B,2,FALSE))</f>
        <v>Valauto Roncq Skoda</v>
      </c>
      <c r="AV1353" s="46">
        <f t="shared" si="261"/>
        <v>915.2</v>
      </c>
      <c r="AW1353" s="51">
        <f t="shared" si="262"/>
        <v>2.0330255583211991E-2</v>
      </c>
      <c r="AX1353" s="231" t="str">
        <f t="shared" si="263"/>
        <v>NON</v>
      </c>
      <c r="AY1353" s="231">
        <f>+MargesVN[[#This Row],[Total COM]]+MargesVN[[#This Row],[EXT GIE]]+MargesVN[[#This Row],[Forfait immat]]</f>
        <v>88.019000000000005</v>
      </c>
    </row>
    <row r="1354" spans="1:51" s="231" customFormat="1" ht="11.25" customHeight="1" x14ac:dyDescent="0.25">
      <c r="A1354" s="431">
        <v>10</v>
      </c>
      <c r="B1354" s="431" t="s">
        <v>163</v>
      </c>
      <c r="C1354" s="431" t="s">
        <v>29</v>
      </c>
      <c r="D1354" s="432">
        <v>46197</v>
      </c>
      <c r="E1354" s="433">
        <v>46198</v>
      </c>
      <c r="F1354" s="434"/>
      <c r="G1354" s="434"/>
      <c r="H1354" s="434"/>
      <c r="I1354" s="434"/>
      <c r="J1354" s="434"/>
      <c r="K1354" s="434">
        <v>0</v>
      </c>
      <c r="L1354" s="431" t="s">
        <v>161</v>
      </c>
      <c r="M1354" s="431">
        <v>522359</v>
      </c>
      <c r="N1354" s="431">
        <v>2359</v>
      </c>
      <c r="O1354" s="431" t="s">
        <v>4652</v>
      </c>
      <c r="P1354" s="435" t="s">
        <v>4653</v>
      </c>
      <c r="Q1354" s="431" t="s">
        <v>79</v>
      </c>
      <c r="R1354" s="436">
        <v>46641.67</v>
      </c>
      <c r="S1354" s="436">
        <v>6000</v>
      </c>
      <c r="T1354" s="437">
        <f t="shared" si="252"/>
        <v>52641.67</v>
      </c>
      <c r="U1354" s="438">
        <v>19</v>
      </c>
      <c r="V1354" s="436">
        <v>2130.0700000000002</v>
      </c>
      <c r="W1354" s="439">
        <v>35</v>
      </c>
      <c r="X1354" s="440"/>
      <c r="Y1354" s="439">
        <f t="shared" si="253"/>
        <v>2095.0700000000002</v>
      </c>
      <c r="Z1354" s="441">
        <f t="shared" si="254"/>
        <v>4.0463571919355908E-2</v>
      </c>
      <c r="AA1354" s="440">
        <v>0</v>
      </c>
      <c r="AB1354" s="439">
        <v>-916</v>
      </c>
      <c r="AC1354" s="439"/>
      <c r="AD1354" s="439"/>
      <c r="AE1354" s="442">
        <v>0.1</v>
      </c>
      <c r="AF1354" s="442">
        <v>0.1</v>
      </c>
      <c r="AG1354" s="439">
        <f t="shared" si="255"/>
        <v>209.50700000000003</v>
      </c>
      <c r="AH1354" s="439"/>
      <c r="AI1354" s="439">
        <f t="shared" si="256"/>
        <v>209.50700000000003</v>
      </c>
      <c r="AJ1354" s="431" t="s">
        <v>149</v>
      </c>
      <c r="AK1354" s="431"/>
      <c r="AL1354" s="438"/>
      <c r="AM1354" s="443">
        <f t="shared" si="257"/>
        <v>0</v>
      </c>
      <c r="AN1354" s="443">
        <f t="shared" si="258"/>
        <v>1</v>
      </c>
      <c r="AO1354" s="443"/>
      <c r="AP1354" s="443"/>
      <c r="AQ1354" s="443">
        <f t="shared" si="259"/>
        <v>0</v>
      </c>
      <c r="AR1354" s="444" t="str">
        <f>IF(A1354="","",VLOOKUP(A1354,'Base Sites'!A:B,2,FALSE))</f>
        <v>Valauto Roncq</v>
      </c>
      <c r="AS1354" s="444" t="str">
        <f t="shared" si="260"/>
        <v>SKODA</v>
      </c>
      <c r="AT1354" s="443"/>
      <c r="AU1354" s="445" t="str">
        <f>IF(A1354="","",VLOOKUP(L1354,'Base Vendeurs'!A:B,2,FALSE))</f>
        <v>Valauto Roncq Skoda</v>
      </c>
      <c r="AV1354" s="439">
        <f t="shared" si="261"/>
        <v>2130.0700000000002</v>
      </c>
      <c r="AW1354" s="441">
        <f t="shared" si="262"/>
        <v>4.0463571919355908E-2</v>
      </c>
      <c r="AX1354" s="445" t="str">
        <f t="shared" si="263"/>
        <v>NON</v>
      </c>
      <c r="AY1354" s="231">
        <f>+MargesVN[[#This Row],[Total COM]]+MargesVN[[#This Row],[EXT GIE]]+MargesVN[[#This Row],[Forfait immat]]</f>
        <v>209.50700000000003</v>
      </c>
    </row>
    <row r="1355" spans="1:51" s="231" customFormat="1" ht="11.25" customHeight="1" x14ac:dyDescent="0.25">
      <c r="A1355" s="431">
        <v>10</v>
      </c>
      <c r="B1355" s="431" t="s">
        <v>163</v>
      </c>
      <c r="C1355" s="431" t="s">
        <v>29</v>
      </c>
      <c r="D1355" s="432">
        <v>46174</v>
      </c>
      <c r="E1355" s="433">
        <v>46175</v>
      </c>
      <c r="F1355" s="434"/>
      <c r="G1355" s="434"/>
      <c r="H1355" s="434"/>
      <c r="I1355" s="434"/>
      <c r="J1355" s="434"/>
      <c r="K1355" s="434">
        <v>0</v>
      </c>
      <c r="L1355" s="431" t="s">
        <v>161</v>
      </c>
      <c r="M1355" s="431">
        <v>522361</v>
      </c>
      <c r="N1355" s="431">
        <v>2361</v>
      </c>
      <c r="O1355" s="431" t="s">
        <v>4593</v>
      </c>
      <c r="P1355" s="435" t="s">
        <v>4594</v>
      </c>
      <c r="Q1355" s="431" t="s">
        <v>79</v>
      </c>
      <c r="R1355" s="436">
        <v>38500</v>
      </c>
      <c r="S1355" s="436">
        <v>2433.33</v>
      </c>
      <c r="T1355" s="437">
        <f t="shared" si="252"/>
        <v>40933.33</v>
      </c>
      <c r="U1355" s="438">
        <v>10</v>
      </c>
      <c r="V1355" s="436">
        <v>1677.04</v>
      </c>
      <c r="W1355" s="439">
        <v>35</v>
      </c>
      <c r="X1355" s="440"/>
      <c r="Y1355" s="439">
        <f t="shared" si="253"/>
        <v>1642.04</v>
      </c>
      <c r="Z1355" s="441">
        <f t="shared" si="254"/>
        <v>4.097003590961204E-2</v>
      </c>
      <c r="AA1355" s="440">
        <v>-5050</v>
      </c>
      <c r="AB1355" s="439">
        <v>0</v>
      </c>
      <c r="AC1355" s="439"/>
      <c r="AD1355" s="439"/>
      <c r="AE1355" s="442">
        <v>0.1</v>
      </c>
      <c r="AF1355" s="442">
        <v>0.1</v>
      </c>
      <c r="AG1355" s="439">
        <f t="shared" si="255"/>
        <v>164.20400000000001</v>
      </c>
      <c r="AH1355" s="439"/>
      <c r="AI1355" s="439">
        <f t="shared" si="256"/>
        <v>164.20400000000001</v>
      </c>
      <c r="AJ1355" s="431" t="s">
        <v>149</v>
      </c>
      <c r="AK1355" s="431"/>
      <c r="AL1355" s="438"/>
      <c r="AM1355" s="443">
        <f t="shared" si="257"/>
        <v>0</v>
      </c>
      <c r="AN1355" s="443">
        <f t="shared" si="258"/>
        <v>1</v>
      </c>
      <c r="AO1355" s="443"/>
      <c r="AP1355" s="443"/>
      <c r="AQ1355" s="443">
        <f t="shared" si="259"/>
        <v>0</v>
      </c>
      <c r="AR1355" s="444" t="str">
        <f>IF(A1355="","",VLOOKUP(A1355,'Base Sites'!A:B,2,FALSE))</f>
        <v>Valauto Roncq</v>
      </c>
      <c r="AS1355" s="444" t="str">
        <f t="shared" si="260"/>
        <v>SKODA</v>
      </c>
      <c r="AT1355" s="443"/>
      <c r="AU1355" s="445" t="str">
        <f>IF(A1355="","",VLOOKUP(L1355,'Base Vendeurs'!A:B,2,FALSE))</f>
        <v>Valauto Roncq Skoda</v>
      </c>
      <c r="AV1355" s="439">
        <f t="shared" si="261"/>
        <v>1677.04</v>
      </c>
      <c r="AW1355" s="441">
        <f t="shared" si="262"/>
        <v>4.097003590961204E-2</v>
      </c>
      <c r="AX1355" s="445" t="str">
        <f t="shared" si="263"/>
        <v>NON</v>
      </c>
      <c r="AY1355" s="231">
        <f>+MargesVN[[#This Row],[Total COM]]+MargesVN[[#This Row],[EXT GIE]]+MargesVN[[#This Row],[Forfait immat]]</f>
        <v>164.20400000000001</v>
      </c>
    </row>
    <row r="1356" spans="1:51" s="231" customFormat="1" ht="11.25" customHeight="1" x14ac:dyDescent="0.25">
      <c r="A1356" s="431">
        <v>10</v>
      </c>
      <c r="B1356" s="431" t="s">
        <v>163</v>
      </c>
      <c r="C1356" s="431" t="s">
        <v>29</v>
      </c>
      <c r="D1356" s="432">
        <v>46174</v>
      </c>
      <c r="E1356" s="433">
        <v>46175</v>
      </c>
      <c r="F1356" s="434"/>
      <c r="G1356" s="434"/>
      <c r="H1356" s="434"/>
      <c r="I1356" s="434"/>
      <c r="J1356" s="434"/>
      <c r="K1356" s="434">
        <v>0</v>
      </c>
      <c r="L1356" s="431" t="s">
        <v>161</v>
      </c>
      <c r="M1356" s="431">
        <v>522362</v>
      </c>
      <c r="N1356" s="431">
        <v>2362</v>
      </c>
      <c r="O1356" s="431" t="s">
        <v>4591</v>
      </c>
      <c r="P1356" s="435" t="s">
        <v>4592</v>
      </c>
      <c r="Q1356" s="431" t="s">
        <v>79</v>
      </c>
      <c r="R1356" s="436">
        <v>38500</v>
      </c>
      <c r="S1356" s="436">
        <v>3191.66</v>
      </c>
      <c r="T1356" s="437">
        <f t="shared" si="252"/>
        <v>41691.660000000003</v>
      </c>
      <c r="U1356" s="438">
        <v>11</v>
      </c>
      <c r="V1356" s="436">
        <v>1829.43</v>
      </c>
      <c r="W1356" s="439">
        <v>35.01</v>
      </c>
      <c r="X1356" s="440"/>
      <c r="Y1356" s="439">
        <f t="shared" si="253"/>
        <v>1794.42</v>
      </c>
      <c r="Z1356" s="441">
        <f t="shared" si="254"/>
        <v>4.3879999021387006E-2</v>
      </c>
      <c r="AA1356" s="440">
        <v>-3400</v>
      </c>
      <c r="AB1356" s="439">
        <v>0</v>
      </c>
      <c r="AC1356" s="439"/>
      <c r="AD1356" s="439"/>
      <c r="AE1356" s="442">
        <v>0.1</v>
      </c>
      <c r="AF1356" s="442">
        <v>0.1</v>
      </c>
      <c r="AG1356" s="439">
        <f t="shared" si="255"/>
        <v>179.44200000000001</v>
      </c>
      <c r="AH1356" s="439"/>
      <c r="AI1356" s="439">
        <f t="shared" si="256"/>
        <v>179.44200000000001</v>
      </c>
      <c r="AJ1356" s="431" t="s">
        <v>164</v>
      </c>
      <c r="AK1356" s="431"/>
      <c r="AL1356" s="438"/>
      <c r="AM1356" s="443">
        <f t="shared" si="257"/>
        <v>0</v>
      </c>
      <c r="AN1356" s="443">
        <f t="shared" si="258"/>
        <v>1</v>
      </c>
      <c r="AO1356" s="443"/>
      <c r="AP1356" s="443"/>
      <c r="AQ1356" s="443">
        <f t="shared" si="259"/>
        <v>0</v>
      </c>
      <c r="AR1356" s="444" t="str">
        <f>IF(A1356="","",VLOOKUP(A1356,'Base Sites'!A:B,2,FALSE))</f>
        <v>Valauto Roncq</v>
      </c>
      <c r="AS1356" s="444" t="str">
        <f t="shared" si="260"/>
        <v>SKODA</v>
      </c>
      <c r="AT1356" s="443"/>
      <c r="AU1356" s="445" t="str">
        <f>IF(A1356="","",VLOOKUP(L1356,'Base Vendeurs'!A:B,2,FALSE))</f>
        <v>Valauto Roncq Skoda</v>
      </c>
      <c r="AV1356" s="439">
        <f t="shared" si="261"/>
        <v>1829.43</v>
      </c>
      <c r="AW1356" s="441">
        <f t="shared" si="262"/>
        <v>4.3879999021387006E-2</v>
      </c>
      <c r="AX1356" s="445" t="str">
        <f t="shared" si="263"/>
        <v>NON</v>
      </c>
      <c r="AY1356" s="231">
        <f>+MargesVN[[#This Row],[Total COM]]+MargesVN[[#This Row],[EXT GIE]]+MargesVN[[#This Row],[Forfait immat]]</f>
        <v>179.44200000000001</v>
      </c>
    </row>
    <row r="1357" spans="1:51" s="231" customFormat="1" ht="11.25" customHeight="1" x14ac:dyDescent="0.25">
      <c r="A1357" s="431">
        <v>10</v>
      </c>
      <c r="B1357" s="431" t="s">
        <v>163</v>
      </c>
      <c r="C1357" s="431" t="s">
        <v>29</v>
      </c>
      <c r="D1357" s="432">
        <v>46184</v>
      </c>
      <c r="E1357" s="433">
        <v>46188</v>
      </c>
      <c r="F1357" s="434"/>
      <c r="G1357" s="434"/>
      <c r="H1357" s="434"/>
      <c r="I1357" s="434"/>
      <c r="J1357" s="434"/>
      <c r="K1357" s="434">
        <v>0</v>
      </c>
      <c r="L1357" s="431" t="s">
        <v>161</v>
      </c>
      <c r="M1357" s="431">
        <v>522408</v>
      </c>
      <c r="N1357" s="431">
        <v>2408</v>
      </c>
      <c r="O1357" s="431" t="s">
        <v>4514</v>
      </c>
      <c r="P1357" s="435" t="s">
        <v>4515</v>
      </c>
      <c r="Q1357" s="431" t="s">
        <v>31</v>
      </c>
      <c r="R1357" s="436">
        <v>19775</v>
      </c>
      <c r="S1357" s="436">
        <v>208.33</v>
      </c>
      <c r="T1357" s="437">
        <f t="shared" si="252"/>
        <v>19983.330000000002</v>
      </c>
      <c r="U1357" s="438">
        <v>7</v>
      </c>
      <c r="V1357" s="436">
        <v>590.84</v>
      </c>
      <c r="W1357" s="439">
        <v>35</v>
      </c>
      <c r="X1357" s="440"/>
      <c r="Y1357" s="439">
        <f t="shared" si="253"/>
        <v>555.84</v>
      </c>
      <c r="Z1357" s="441">
        <f t="shared" si="254"/>
        <v>2.9566643797605301E-2</v>
      </c>
      <c r="AA1357" s="440">
        <v>0</v>
      </c>
      <c r="AB1357" s="439">
        <v>-2966</v>
      </c>
      <c r="AC1357" s="439"/>
      <c r="AD1357" s="439"/>
      <c r="AE1357" s="442">
        <v>0.1</v>
      </c>
      <c r="AF1357" s="442">
        <v>0.1</v>
      </c>
      <c r="AG1357" s="439">
        <f t="shared" si="255"/>
        <v>55.584000000000003</v>
      </c>
      <c r="AH1357" s="439"/>
      <c r="AI1357" s="439">
        <f t="shared" si="256"/>
        <v>55.584000000000003</v>
      </c>
      <c r="AJ1357" s="431" t="s">
        <v>164</v>
      </c>
      <c r="AK1357" s="431"/>
      <c r="AL1357" s="438"/>
      <c r="AM1357" s="443">
        <f t="shared" si="257"/>
        <v>0</v>
      </c>
      <c r="AN1357" s="443">
        <f t="shared" si="258"/>
        <v>1</v>
      </c>
      <c r="AO1357" s="443"/>
      <c r="AP1357" s="443"/>
      <c r="AQ1357" s="443">
        <f t="shared" si="259"/>
        <v>0</v>
      </c>
      <c r="AR1357" s="444" t="str">
        <f>IF(A1357="","",VLOOKUP(A1357,'Base Sites'!A:B,2,FALSE))</f>
        <v>Valauto Roncq</v>
      </c>
      <c r="AS1357" s="444" t="str">
        <f t="shared" si="260"/>
        <v>SKODA</v>
      </c>
      <c r="AT1357" s="443"/>
      <c r="AU1357" s="445" t="str">
        <f>IF(A1357="","",VLOOKUP(L1357,'Base Vendeurs'!A:B,2,FALSE))</f>
        <v>Valauto Roncq Skoda</v>
      </c>
      <c r="AV1357" s="439">
        <f t="shared" si="261"/>
        <v>590.84</v>
      </c>
      <c r="AW1357" s="441">
        <f t="shared" si="262"/>
        <v>2.9566643797605301E-2</v>
      </c>
      <c r="AX1357" s="445" t="str">
        <f t="shared" si="263"/>
        <v>NON</v>
      </c>
      <c r="AY1357" s="231">
        <f>+MargesVN[[#This Row],[Total COM]]+MargesVN[[#This Row],[EXT GIE]]+MargesVN[[#This Row],[Forfait immat]]</f>
        <v>55.584000000000003</v>
      </c>
    </row>
    <row r="1358" spans="1:51" s="231" customFormat="1" ht="11.25" customHeight="1" x14ac:dyDescent="0.25">
      <c r="A1358" s="431">
        <v>35</v>
      </c>
      <c r="B1358" s="431" t="s">
        <v>163</v>
      </c>
      <c r="C1358" s="431" t="s">
        <v>27</v>
      </c>
      <c r="D1358" s="432">
        <v>46181</v>
      </c>
      <c r="E1358" s="433">
        <v>46181</v>
      </c>
      <c r="F1358" s="434"/>
      <c r="G1358" s="434"/>
      <c r="H1358" s="434"/>
      <c r="I1358" s="434"/>
      <c r="J1358" s="434"/>
      <c r="K1358" s="434">
        <v>0</v>
      </c>
      <c r="L1358" s="431" t="s">
        <v>252</v>
      </c>
      <c r="M1358" s="431">
        <v>522408</v>
      </c>
      <c r="N1358" s="431">
        <v>408</v>
      </c>
      <c r="O1358" s="431" t="s">
        <v>4684</v>
      </c>
      <c r="P1358" s="435" t="s">
        <v>4685</v>
      </c>
      <c r="Q1358" s="431" t="s">
        <v>83</v>
      </c>
      <c r="R1358" s="436">
        <v>19955</v>
      </c>
      <c r="S1358" s="436">
        <v>2315</v>
      </c>
      <c r="T1358" s="437">
        <f t="shared" si="252"/>
        <v>22270</v>
      </c>
      <c r="U1358" s="438">
        <v>21</v>
      </c>
      <c r="V1358" s="436">
        <v>806.98</v>
      </c>
      <c r="W1358" s="439">
        <v>36</v>
      </c>
      <c r="X1358" s="440"/>
      <c r="Y1358" s="439">
        <f t="shared" si="253"/>
        <v>770.98</v>
      </c>
      <c r="Z1358" s="441">
        <f t="shared" si="254"/>
        <v>3.6236192186798383E-2</v>
      </c>
      <c r="AA1358" s="440">
        <v>0</v>
      </c>
      <c r="AB1358" s="439">
        <v>-3100</v>
      </c>
      <c r="AC1358" s="439"/>
      <c r="AD1358" s="439"/>
      <c r="AE1358" s="442">
        <v>7.0000000000000007E-2</v>
      </c>
      <c r="AF1358" s="442">
        <v>7.0000000000000007E-2</v>
      </c>
      <c r="AG1358" s="439">
        <f t="shared" si="255"/>
        <v>53.968600000000009</v>
      </c>
      <c r="AH1358" s="439"/>
      <c r="AI1358" s="439">
        <f t="shared" si="256"/>
        <v>53.968600000000009</v>
      </c>
      <c r="AJ1358" s="431" t="s">
        <v>164</v>
      </c>
      <c r="AK1358" s="431">
        <v>30</v>
      </c>
      <c r="AL1358" s="438"/>
      <c r="AM1358" s="443">
        <f t="shared" si="257"/>
        <v>0</v>
      </c>
      <c r="AN1358" s="443">
        <f t="shared" si="258"/>
        <v>1</v>
      </c>
      <c r="AO1358" s="443"/>
      <c r="AP1358" s="443"/>
      <c r="AQ1358" s="443">
        <f t="shared" si="259"/>
        <v>0</v>
      </c>
      <c r="AR1358" s="444" t="str">
        <f>IF(A1358="","",VLOOKUP(A1358,'Base Sites'!A:B,2,FALSE))</f>
        <v>Valauto Cambrai</v>
      </c>
      <c r="AS1358" s="444" t="str">
        <f t="shared" si="260"/>
        <v>SEAT</v>
      </c>
      <c r="AT1358" s="443"/>
      <c r="AU1358" s="445" t="str">
        <f>IF(A1358="","",VLOOKUP(L1358,'Base Vendeurs'!A:B,2,FALSE))</f>
        <v>Valauto Cambrai</v>
      </c>
      <c r="AV1358" s="439">
        <f t="shared" si="261"/>
        <v>806.98</v>
      </c>
      <c r="AW1358" s="441">
        <f t="shared" si="262"/>
        <v>3.6236192186798383E-2</v>
      </c>
      <c r="AX1358" s="445" t="str">
        <f t="shared" si="263"/>
        <v>NON</v>
      </c>
      <c r="AY1358" s="231">
        <f>+MargesVN[[#This Row],[Total COM]]+MargesVN[[#This Row],[EXT GIE]]+MargesVN[[#This Row],[Forfait immat]]</f>
        <v>83.968600000000009</v>
      </c>
    </row>
    <row r="1359" spans="1:51" s="231" customFormat="1" ht="11.25" customHeight="1" x14ac:dyDescent="0.25">
      <c r="A1359" s="354">
        <v>10</v>
      </c>
      <c r="B1359" s="354" t="s">
        <v>163</v>
      </c>
      <c r="C1359" s="354" t="s">
        <v>29</v>
      </c>
      <c r="D1359" s="355">
        <v>46120</v>
      </c>
      <c r="E1359" s="356">
        <v>46121</v>
      </c>
      <c r="F1359" s="357"/>
      <c r="G1359" s="357"/>
      <c r="H1359" s="357"/>
      <c r="I1359" s="357"/>
      <c r="J1359" s="357"/>
      <c r="K1359" s="357">
        <v>0</v>
      </c>
      <c r="L1359" s="354" t="s">
        <v>161</v>
      </c>
      <c r="M1359" s="354">
        <v>522443</v>
      </c>
      <c r="N1359" s="354">
        <v>2443</v>
      </c>
      <c r="O1359" s="354" t="s">
        <v>3088</v>
      </c>
      <c r="P1359" s="358" t="s">
        <v>3089</v>
      </c>
      <c r="Q1359" s="354" t="s">
        <v>79</v>
      </c>
      <c r="R1359" s="359">
        <v>46641.66</v>
      </c>
      <c r="S1359" s="359">
        <v>5275</v>
      </c>
      <c r="T1359" s="360">
        <f t="shared" si="252"/>
        <v>51916.66</v>
      </c>
      <c r="U1359" s="361">
        <v>7</v>
      </c>
      <c r="V1359" s="359">
        <v>1514.35</v>
      </c>
      <c r="W1359" s="362">
        <v>35.01</v>
      </c>
      <c r="X1359" s="363"/>
      <c r="Y1359" s="362">
        <f t="shared" si="253"/>
        <v>1479.34</v>
      </c>
      <c r="Z1359" s="364">
        <f t="shared" si="254"/>
        <v>2.916886409873054E-2</v>
      </c>
      <c r="AA1359" s="363">
        <v>0</v>
      </c>
      <c r="AB1359" s="362">
        <v>-916</v>
      </c>
      <c r="AC1359" s="362"/>
      <c r="AD1359" s="362"/>
      <c r="AE1359" s="365">
        <v>0.1</v>
      </c>
      <c r="AF1359" s="365">
        <v>0.1</v>
      </c>
      <c r="AG1359" s="362">
        <f t="shared" si="255"/>
        <v>147.934</v>
      </c>
      <c r="AH1359" s="362"/>
      <c r="AI1359" s="362">
        <f t="shared" si="256"/>
        <v>147.934</v>
      </c>
      <c r="AJ1359" s="354" t="s">
        <v>164</v>
      </c>
      <c r="AK1359" s="354">
        <v>0</v>
      </c>
      <c r="AL1359" s="361"/>
      <c r="AM1359" s="366">
        <f t="shared" si="257"/>
        <v>0</v>
      </c>
      <c r="AN1359" s="366">
        <f t="shared" si="258"/>
        <v>1</v>
      </c>
      <c r="AO1359" s="366"/>
      <c r="AP1359" s="366"/>
      <c r="AQ1359" s="366">
        <f t="shared" si="259"/>
        <v>0</v>
      </c>
      <c r="AR1359" s="367" t="str">
        <f>IF(A1359="","",VLOOKUP(A1359,'Base Sites'!A:B,2,FALSE))</f>
        <v>Valauto Roncq</v>
      </c>
      <c r="AS1359" s="367" t="str">
        <f t="shared" si="260"/>
        <v>SKODA</v>
      </c>
      <c r="AT1359" s="366"/>
      <c r="AU1359" s="368" t="str">
        <f>IF(A1359="","",VLOOKUP(L1359,'Base Vendeurs'!A:B,2,FALSE))</f>
        <v>Valauto Roncq Skoda</v>
      </c>
      <c r="AV1359" s="362">
        <f t="shared" si="261"/>
        <v>1514.35</v>
      </c>
      <c r="AW1359" s="364">
        <f t="shared" si="262"/>
        <v>2.916886409873054E-2</v>
      </c>
      <c r="AX1359" s="368" t="str">
        <f t="shared" si="263"/>
        <v>NON</v>
      </c>
      <c r="AY1359" s="231">
        <f>+MargesVN[[#This Row],[Total COM]]+MargesVN[[#This Row],[EXT GIE]]+MargesVN[[#This Row],[Forfait immat]]</f>
        <v>147.934</v>
      </c>
    </row>
    <row r="1360" spans="1:51" s="231" customFormat="1" ht="11.25" customHeight="1" x14ac:dyDescent="0.25">
      <c r="A1360" s="431">
        <v>10</v>
      </c>
      <c r="B1360" s="431" t="s">
        <v>163</v>
      </c>
      <c r="C1360" s="431" t="s">
        <v>29</v>
      </c>
      <c r="D1360" s="432">
        <v>46185</v>
      </c>
      <c r="E1360" s="433">
        <v>46189</v>
      </c>
      <c r="F1360" s="434"/>
      <c r="G1360" s="434"/>
      <c r="H1360" s="434"/>
      <c r="I1360" s="434"/>
      <c r="J1360" s="434"/>
      <c r="K1360" s="434">
        <v>0</v>
      </c>
      <c r="L1360" s="431" t="s">
        <v>161</v>
      </c>
      <c r="M1360" s="431">
        <v>522445</v>
      </c>
      <c r="N1360" s="431">
        <v>2445</v>
      </c>
      <c r="O1360" s="431" t="s">
        <v>4571</v>
      </c>
      <c r="P1360" s="435" t="s">
        <v>4572</v>
      </c>
      <c r="Q1360" s="431" t="s">
        <v>129</v>
      </c>
      <c r="R1360" s="436">
        <v>23991.67</v>
      </c>
      <c r="S1360" s="436">
        <v>2416.67</v>
      </c>
      <c r="T1360" s="437">
        <f t="shared" si="252"/>
        <v>26408.339999999997</v>
      </c>
      <c r="U1360" s="438">
        <v>8</v>
      </c>
      <c r="V1360" s="436">
        <v>695.17</v>
      </c>
      <c r="W1360" s="439">
        <v>35</v>
      </c>
      <c r="X1360" s="440"/>
      <c r="Y1360" s="439">
        <f t="shared" si="253"/>
        <v>660.17</v>
      </c>
      <c r="Z1360" s="441">
        <f t="shared" si="254"/>
        <v>2.6323881016375891E-2</v>
      </c>
      <c r="AA1360" s="440">
        <v>0</v>
      </c>
      <c r="AB1360" s="439">
        <v>-4216</v>
      </c>
      <c r="AC1360" s="439"/>
      <c r="AD1360" s="439"/>
      <c r="AE1360" s="442">
        <v>0.1</v>
      </c>
      <c r="AF1360" s="442">
        <v>0.1</v>
      </c>
      <c r="AG1360" s="439">
        <f t="shared" si="255"/>
        <v>66.016999999999996</v>
      </c>
      <c r="AH1360" s="439"/>
      <c r="AI1360" s="439">
        <f t="shared" si="256"/>
        <v>66.016999999999996</v>
      </c>
      <c r="AJ1360" s="431" t="s">
        <v>149</v>
      </c>
      <c r="AK1360" s="431"/>
      <c r="AL1360" s="438"/>
      <c r="AM1360" s="443">
        <f t="shared" si="257"/>
        <v>0</v>
      </c>
      <c r="AN1360" s="443">
        <f t="shared" si="258"/>
        <v>1</v>
      </c>
      <c r="AO1360" s="443"/>
      <c r="AP1360" s="443"/>
      <c r="AQ1360" s="443">
        <f t="shared" si="259"/>
        <v>0</v>
      </c>
      <c r="AR1360" s="444" t="str">
        <f>IF(A1360="","",VLOOKUP(A1360,'Base Sites'!A:B,2,FALSE))</f>
        <v>Valauto Roncq</v>
      </c>
      <c r="AS1360" s="444" t="str">
        <f t="shared" si="260"/>
        <v>SKODA</v>
      </c>
      <c r="AT1360" s="443"/>
      <c r="AU1360" s="445" t="str">
        <f>IF(A1360="","",VLOOKUP(L1360,'Base Vendeurs'!A:B,2,FALSE))</f>
        <v>Valauto Roncq Skoda</v>
      </c>
      <c r="AV1360" s="439">
        <f t="shared" si="261"/>
        <v>695.17</v>
      </c>
      <c r="AW1360" s="441">
        <f t="shared" si="262"/>
        <v>2.6323881016375891E-2</v>
      </c>
      <c r="AX1360" s="445" t="str">
        <f t="shared" si="263"/>
        <v>NON</v>
      </c>
      <c r="AY1360" s="231">
        <f>+MargesVN[[#This Row],[Total COM]]+MargesVN[[#This Row],[EXT GIE]]+MargesVN[[#This Row],[Forfait immat]]</f>
        <v>66.016999999999996</v>
      </c>
    </row>
    <row r="1361" spans="1:51" s="231" customFormat="1" ht="11.25" customHeight="1" x14ac:dyDescent="0.25">
      <c r="A1361" s="431">
        <v>10</v>
      </c>
      <c r="B1361" s="431" t="s">
        <v>163</v>
      </c>
      <c r="C1361" s="431" t="s">
        <v>29</v>
      </c>
      <c r="D1361" s="432">
        <v>46192</v>
      </c>
      <c r="E1361" s="433">
        <v>46192</v>
      </c>
      <c r="F1361" s="434"/>
      <c r="G1361" s="434"/>
      <c r="H1361" s="434"/>
      <c r="I1361" s="434"/>
      <c r="J1361" s="434"/>
      <c r="K1361" s="434">
        <v>0</v>
      </c>
      <c r="L1361" s="431" t="s">
        <v>161</v>
      </c>
      <c r="M1361" s="431">
        <v>522446</v>
      </c>
      <c r="N1361" s="431">
        <v>2446</v>
      </c>
      <c r="O1361" s="431" t="s">
        <v>4502</v>
      </c>
      <c r="P1361" s="435" t="s">
        <v>4503</v>
      </c>
      <c r="Q1361" s="431" t="s">
        <v>31</v>
      </c>
      <c r="R1361" s="436">
        <v>19775</v>
      </c>
      <c r="S1361" s="436">
        <v>1191.6600000000001</v>
      </c>
      <c r="T1361" s="437">
        <f t="shared" si="252"/>
        <v>20966.66</v>
      </c>
      <c r="U1361" s="438">
        <v>22</v>
      </c>
      <c r="V1361" s="436">
        <v>694.85</v>
      </c>
      <c r="W1361" s="439">
        <v>35.01</v>
      </c>
      <c r="X1361" s="440"/>
      <c r="Y1361" s="439">
        <f t="shared" si="253"/>
        <v>659.84</v>
      </c>
      <c r="Z1361" s="441">
        <f t="shared" si="254"/>
        <v>3.3140710060639129E-2</v>
      </c>
      <c r="AA1361" s="440">
        <v>0</v>
      </c>
      <c r="AB1361" s="439">
        <v>-2966</v>
      </c>
      <c r="AC1361" s="439"/>
      <c r="AD1361" s="439"/>
      <c r="AE1361" s="442">
        <v>0.1</v>
      </c>
      <c r="AF1361" s="442">
        <v>0.1</v>
      </c>
      <c r="AG1361" s="439">
        <f t="shared" si="255"/>
        <v>65.984000000000009</v>
      </c>
      <c r="AH1361" s="439"/>
      <c r="AI1361" s="439">
        <f t="shared" si="256"/>
        <v>65.984000000000009</v>
      </c>
      <c r="AJ1361" s="431" t="s">
        <v>164</v>
      </c>
      <c r="AK1361" s="431"/>
      <c r="AL1361" s="438"/>
      <c r="AM1361" s="443">
        <f t="shared" si="257"/>
        <v>0</v>
      </c>
      <c r="AN1361" s="443">
        <f t="shared" si="258"/>
        <v>1</v>
      </c>
      <c r="AO1361" s="443"/>
      <c r="AP1361" s="443"/>
      <c r="AQ1361" s="443">
        <f t="shared" si="259"/>
        <v>0</v>
      </c>
      <c r="AR1361" s="444" t="str">
        <f>IF(A1361="","",VLOOKUP(A1361,'Base Sites'!A:B,2,FALSE))</f>
        <v>Valauto Roncq</v>
      </c>
      <c r="AS1361" s="444" t="str">
        <f t="shared" si="260"/>
        <v>SKODA</v>
      </c>
      <c r="AT1361" s="443"/>
      <c r="AU1361" s="445" t="str">
        <f>IF(A1361="","",VLOOKUP(L1361,'Base Vendeurs'!A:B,2,FALSE))</f>
        <v>Valauto Roncq Skoda</v>
      </c>
      <c r="AV1361" s="439">
        <f t="shared" si="261"/>
        <v>694.85</v>
      </c>
      <c r="AW1361" s="441">
        <f t="shared" si="262"/>
        <v>3.3140710060639129E-2</v>
      </c>
      <c r="AX1361" s="445" t="str">
        <f t="shared" si="263"/>
        <v>NON</v>
      </c>
      <c r="AY1361" s="231">
        <f>+MargesVN[[#This Row],[Total COM]]+MargesVN[[#This Row],[EXT GIE]]+MargesVN[[#This Row],[Forfait immat]]</f>
        <v>65.984000000000009</v>
      </c>
    </row>
    <row r="1362" spans="1:51" s="231" customFormat="1" ht="11.25" customHeight="1" x14ac:dyDescent="0.25">
      <c r="A1362" s="354">
        <v>10</v>
      </c>
      <c r="B1362" s="354" t="s">
        <v>163</v>
      </c>
      <c r="C1362" s="354" t="s">
        <v>29</v>
      </c>
      <c r="D1362" s="355">
        <v>46136</v>
      </c>
      <c r="E1362" s="356">
        <v>46139</v>
      </c>
      <c r="F1362" s="357"/>
      <c r="G1362" s="357"/>
      <c r="H1362" s="357"/>
      <c r="I1362" s="357"/>
      <c r="J1362" s="357"/>
      <c r="K1362" s="357">
        <v>0</v>
      </c>
      <c r="L1362" s="354" t="s">
        <v>161</v>
      </c>
      <c r="M1362" s="354">
        <v>522471</v>
      </c>
      <c r="N1362" s="354">
        <v>2471</v>
      </c>
      <c r="O1362" s="354" t="s">
        <v>2985</v>
      </c>
      <c r="P1362" s="358" t="s">
        <v>2986</v>
      </c>
      <c r="Q1362" s="354" t="s">
        <v>31</v>
      </c>
      <c r="R1362" s="359">
        <v>23941.67</v>
      </c>
      <c r="S1362" s="359">
        <v>250</v>
      </c>
      <c r="T1362" s="360">
        <f t="shared" si="252"/>
        <v>24191.67</v>
      </c>
      <c r="U1362" s="361">
        <v>59</v>
      </c>
      <c r="V1362" s="359">
        <v>1048.95</v>
      </c>
      <c r="W1362" s="362">
        <v>35</v>
      </c>
      <c r="X1362" s="363"/>
      <c r="Y1362" s="362">
        <f t="shared" si="253"/>
        <v>1013.95</v>
      </c>
      <c r="Z1362" s="364">
        <f t="shared" si="254"/>
        <v>4.3359966467796565E-2</v>
      </c>
      <c r="AA1362" s="363">
        <v>-3216</v>
      </c>
      <c r="AB1362" s="362">
        <v>0</v>
      </c>
      <c r="AC1362" s="362"/>
      <c r="AD1362" s="362"/>
      <c r="AE1362" s="365">
        <v>0.13</v>
      </c>
      <c r="AF1362" s="365">
        <v>0.13</v>
      </c>
      <c r="AG1362" s="362">
        <f t="shared" si="255"/>
        <v>131.8135</v>
      </c>
      <c r="AH1362" s="362"/>
      <c r="AI1362" s="362">
        <f t="shared" si="256"/>
        <v>131.8135</v>
      </c>
      <c r="AJ1362" s="354" t="s">
        <v>149</v>
      </c>
      <c r="AK1362" s="354"/>
      <c r="AL1362" s="361"/>
      <c r="AM1362" s="366">
        <f t="shared" si="257"/>
        <v>0</v>
      </c>
      <c r="AN1362" s="366">
        <f t="shared" si="258"/>
        <v>1</v>
      </c>
      <c r="AO1362" s="366"/>
      <c r="AP1362" s="366"/>
      <c r="AQ1362" s="366">
        <f t="shared" si="259"/>
        <v>0</v>
      </c>
      <c r="AR1362" s="367" t="str">
        <f>IF(A1362="","",VLOOKUP(A1362,'Base Sites'!A:B,2,FALSE))</f>
        <v>Valauto Roncq</v>
      </c>
      <c r="AS1362" s="367" t="str">
        <f t="shared" si="260"/>
        <v>SKODA</v>
      </c>
      <c r="AT1362" s="366"/>
      <c r="AU1362" s="368" t="str">
        <f>IF(A1362="","",VLOOKUP(L1362,'Base Vendeurs'!A:B,2,FALSE))</f>
        <v>Valauto Roncq Skoda</v>
      </c>
      <c r="AV1362" s="362">
        <f t="shared" si="261"/>
        <v>1048.95</v>
      </c>
      <c r="AW1362" s="364">
        <f t="shared" si="262"/>
        <v>4.3359966467796565E-2</v>
      </c>
      <c r="AX1362" s="368" t="str">
        <f t="shared" si="263"/>
        <v>NON</v>
      </c>
      <c r="AY1362" s="231">
        <f>+MargesVN[[#This Row],[Total COM]]+MargesVN[[#This Row],[EXT GIE]]+MargesVN[[#This Row],[Forfait immat]]</f>
        <v>131.8135</v>
      </c>
    </row>
    <row r="1363" spans="1:51" s="231" customFormat="1" ht="11.25" customHeight="1" x14ac:dyDescent="0.25">
      <c r="A1363" s="45">
        <v>10</v>
      </c>
      <c r="B1363" s="45" t="s">
        <v>163</v>
      </c>
      <c r="C1363" s="45" t="s">
        <v>29</v>
      </c>
      <c r="D1363" s="44">
        <v>46073</v>
      </c>
      <c r="E1363" s="65">
        <v>46074</v>
      </c>
      <c r="F1363" s="35"/>
      <c r="G1363" s="35"/>
      <c r="H1363" s="35"/>
      <c r="I1363" s="35"/>
      <c r="J1363" s="35"/>
      <c r="K1363" s="35"/>
      <c r="L1363" s="45" t="s">
        <v>161</v>
      </c>
      <c r="M1363" s="45">
        <v>522483</v>
      </c>
      <c r="N1363" s="45">
        <v>2483</v>
      </c>
      <c r="O1363" s="45" t="s">
        <v>1765</v>
      </c>
      <c r="P1363" s="66" t="s">
        <v>1766</v>
      </c>
      <c r="Q1363" s="45" t="s">
        <v>129</v>
      </c>
      <c r="R1363" s="47">
        <v>29675</v>
      </c>
      <c r="S1363" s="47">
        <v>583.33000000000004</v>
      </c>
      <c r="T1363" s="48">
        <f t="shared" si="252"/>
        <v>30258.33</v>
      </c>
      <c r="U1363" s="49">
        <v>7</v>
      </c>
      <c r="V1363" s="47">
        <v>917.77</v>
      </c>
      <c r="W1363" s="46">
        <v>35.01</v>
      </c>
      <c r="X1363" s="50"/>
      <c r="Y1363" s="46">
        <f t="shared" si="253"/>
        <v>882.76</v>
      </c>
      <c r="Z1363" s="51">
        <f t="shared" si="254"/>
        <v>3.0331151785310026E-2</v>
      </c>
      <c r="AA1363" s="50">
        <v>0</v>
      </c>
      <c r="AB1363" s="46">
        <v>-5143.92</v>
      </c>
      <c r="AC1363" s="46"/>
      <c r="AD1363" s="46"/>
      <c r="AE1363" s="52">
        <v>0.13</v>
      </c>
      <c r="AF1363" s="52">
        <v>0.13</v>
      </c>
      <c r="AG1363" s="46">
        <f t="shared" si="255"/>
        <v>114.75880000000001</v>
      </c>
      <c r="AH1363" s="46"/>
      <c r="AI1363" s="46">
        <f t="shared" si="256"/>
        <v>114.75880000000001</v>
      </c>
      <c r="AJ1363" s="45" t="s">
        <v>164</v>
      </c>
      <c r="AK1363" s="45">
        <v>0</v>
      </c>
      <c r="AL1363" s="49"/>
      <c r="AM1363" s="238">
        <f t="shared" si="257"/>
        <v>0</v>
      </c>
      <c r="AN1363" s="238">
        <f t="shared" si="258"/>
        <v>1</v>
      </c>
      <c r="AO1363" s="238"/>
      <c r="AP1363" s="238"/>
      <c r="AQ1363" s="238">
        <f t="shared" si="259"/>
        <v>0</v>
      </c>
      <c r="AR1363" s="96" t="str">
        <f>IF(A1363="","",VLOOKUP(A1363,'Base Sites'!A:B,2,FALSE))</f>
        <v>Valauto Roncq</v>
      </c>
      <c r="AS1363" s="96" t="str">
        <f t="shared" si="260"/>
        <v>SKODA</v>
      </c>
      <c r="AT1363" s="238"/>
      <c r="AU1363" s="231" t="str">
        <f>IF(A1363="","",VLOOKUP(L1363,'Base Vendeurs'!A:B,2,FALSE))</f>
        <v>Valauto Roncq Skoda</v>
      </c>
      <c r="AV1363" s="46">
        <f t="shared" si="261"/>
        <v>917.77</v>
      </c>
      <c r="AW1363" s="51">
        <f t="shared" si="262"/>
        <v>3.0331151785310026E-2</v>
      </c>
      <c r="AX1363" s="231" t="str">
        <f t="shared" si="263"/>
        <v>NON</v>
      </c>
      <c r="AY1363" s="231">
        <f>+MargesVN[[#This Row],[Total COM]]+MargesVN[[#This Row],[EXT GIE]]+MargesVN[[#This Row],[Forfait immat]]</f>
        <v>114.75880000000001</v>
      </c>
    </row>
    <row r="1364" spans="1:51" s="231" customFormat="1" ht="11.25" customHeight="1" x14ac:dyDescent="0.25">
      <c r="A1364" s="45">
        <v>10</v>
      </c>
      <c r="B1364" s="45" t="s">
        <v>163</v>
      </c>
      <c r="C1364" s="45" t="s">
        <v>104</v>
      </c>
      <c r="D1364" s="44">
        <v>46058</v>
      </c>
      <c r="E1364" s="65">
        <v>46070</v>
      </c>
      <c r="F1364" s="35"/>
      <c r="G1364" s="35"/>
      <c r="H1364" s="35"/>
      <c r="I1364" s="35"/>
      <c r="J1364" s="35"/>
      <c r="K1364" s="35">
        <v>0</v>
      </c>
      <c r="L1364" s="45" t="s">
        <v>195</v>
      </c>
      <c r="M1364" s="45">
        <v>522502</v>
      </c>
      <c r="N1364" s="45">
        <v>2502</v>
      </c>
      <c r="O1364" s="45" t="s">
        <v>1362</v>
      </c>
      <c r="P1364" s="66" t="s">
        <v>1363</v>
      </c>
      <c r="Q1364" s="45" t="s">
        <v>26</v>
      </c>
      <c r="R1364" s="47">
        <v>37113.33</v>
      </c>
      <c r="S1364" s="47">
        <v>1616.68</v>
      </c>
      <c r="T1364" s="48">
        <f t="shared" si="252"/>
        <v>38730.01</v>
      </c>
      <c r="U1364" s="49">
        <v>55</v>
      </c>
      <c r="V1364" s="47">
        <v>1459.41</v>
      </c>
      <c r="W1364" s="46">
        <v>95</v>
      </c>
      <c r="X1364" s="50"/>
      <c r="Y1364" s="46">
        <f t="shared" si="253"/>
        <v>1364.41</v>
      </c>
      <c r="Z1364" s="51">
        <f t="shared" si="254"/>
        <v>3.76816324085638E-2</v>
      </c>
      <c r="AA1364" s="50">
        <v>-389.36</v>
      </c>
      <c r="AB1364" s="46">
        <v>-3914.65</v>
      </c>
      <c r="AC1364" s="46"/>
      <c r="AD1364" s="46"/>
      <c r="AE1364" s="52">
        <v>0.13</v>
      </c>
      <c r="AF1364" s="52">
        <v>0.13</v>
      </c>
      <c r="AG1364" s="46">
        <f t="shared" si="255"/>
        <v>177.37330000000003</v>
      </c>
      <c r="AH1364" s="46"/>
      <c r="AI1364" s="46">
        <f t="shared" si="256"/>
        <v>177.37330000000003</v>
      </c>
      <c r="AJ1364" s="45" t="s">
        <v>164</v>
      </c>
      <c r="AK1364" s="45"/>
      <c r="AL1364" s="49" t="s">
        <v>293</v>
      </c>
      <c r="AM1364" s="238">
        <f t="shared" si="257"/>
        <v>1</v>
      </c>
      <c r="AN1364" s="238">
        <f t="shared" si="258"/>
        <v>1</v>
      </c>
      <c r="AO1364" s="238"/>
      <c r="AP1364" s="238"/>
      <c r="AQ1364" s="238">
        <f t="shared" si="259"/>
        <v>1</v>
      </c>
      <c r="AR1364" s="96" t="str">
        <f>IF(A1364="","",VLOOKUP(A1364,'Base Sites'!A:B,2,FALSE))</f>
        <v>Valauto Roncq</v>
      </c>
      <c r="AS1364" s="96" t="str">
        <f t="shared" si="260"/>
        <v>VOLKSWAGEN</v>
      </c>
      <c r="AT1364" s="238"/>
      <c r="AU1364" s="231" t="str">
        <f>IF(A1364="","",VLOOKUP(L1364,'Base Vendeurs'!A:B,2,FALSE))</f>
        <v>Valauto Roncq VW</v>
      </c>
      <c r="AV1364" s="46">
        <f t="shared" si="261"/>
        <v>1459.41</v>
      </c>
      <c r="AW1364" s="51">
        <f t="shared" si="262"/>
        <v>3.76816324085638E-2</v>
      </c>
      <c r="AX1364" s="231" t="str">
        <f t="shared" si="263"/>
        <v>NON</v>
      </c>
      <c r="AY1364" s="231">
        <f>+MargesVN[[#This Row],[Total COM]]+MargesVN[[#This Row],[EXT GIE]]+MargesVN[[#This Row],[Forfait immat]]</f>
        <v>177.37330000000003</v>
      </c>
    </row>
    <row r="1365" spans="1:51" s="231" customFormat="1" ht="11.25" customHeight="1" x14ac:dyDescent="0.25">
      <c r="A1365" s="401">
        <v>10</v>
      </c>
      <c r="B1365" s="401" t="s">
        <v>163</v>
      </c>
      <c r="C1365" s="401" t="s">
        <v>29</v>
      </c>
      <c r="D1365" s="402">
        <v>46163</v>
      </c>
      <c r="E1365" s="403">
        <v>46164</v>
      </c>
      <c r="F1365" s="404"/>
      <c r="G1365" s="404"/>
      <c r="H1365" s="404"/>
      <c r="I1365" s="404"/>
      <c r="J1365" s="404"/>
      <c r="K1365" s="404">
        <v>0</v>
      </c>
      <c r="L1365" s="401" t="s">
        <v>161</v>
      </c>
      <c r="M1365" s="401">
        <v>522517</v>
      </c>
      <c r="N1365" s="401">
        <v>2517</v>
      </c>
      <c r="O1365" s="401" t="s">
        <v>3854</v>
      </c>
      <c r="P1365" s="405" t="s">
        <v>3855</v>
      </c>
      <c r="Q1365" s="401" t="s">
        <v>178</v>
      </c>
      <c r="R1365" s="406">
        <v>44900</v>
      </c>
      <c r="S1365" s="406">
        <v>4866.66</v>
      </c>
      <c r="T1365" s="407">
        <f t="shared" si="252"/>
        <v>49766.66</v>
      </c>
      <c r="U1365" s="408">
        <v>63</v>
      </c>
      <c r="V1365" s="406">
        <v>2034.34</v>
      </c>
      <c r="W1365" s="409">
        <v>35.01</v>
      </c>
      <c r="X1365" s="410"/>
      <c r="Y1365" s="409">
        <f t="shared" si="253"/>
        <v>1999.33</v>
      </c>
      <c r="Z1365" s="411">
        <f t="shared" si="254"/>
        <v>4.0877567431690208E-2</v>
      </c>
      <c r="AA1365" s="410">
        <v>0</v>
      </c>
      <c r="AB1365" s="409">
        <v>-4774</v>
      </c>
      <c r="AC1365" s="409"/>
      <c r="AD1365" s="409"/>
      <c r="AE1365" s="412">
        <v>0.12</v>
      </c>
      <c r="AF1365" s="412">
        <v>0.12</v>
      </c>
      <c r="AG1365" s="409">
        <f t="shared" si="255"/>
        <v>239.91959999999997</v>
      </c>
      <c r="AH1365" s="409"/>
      <c r="AI1365" s="409">
        <f t="shared" si="256"/>
        <v>239.91959999999997</v>
      </c>
      <c r="AJ1365" s="401" t="s">
        <v>164</v>
      </c>
      <c r="AK1365" s="401"/>
      <c r="AL1365" s="408"/>
      <c r="AM1365" s="413">
        <f t="shared" si="257"/>
        <v>0</v>
      </c>
      <c r="AN1365" s="413">
        <f t="shared" si="258"/>
        <v>1</v>
      </c>
      <c r="AO1365" s="413"/>
      <c r="AP1365" s="413"/>
      <c r="AQ1365" s="413">
        <f t="shared" si="259"/>
        <v>0</v>
      </c>
      <c r="AR1365" s="414" t="str">
        <f>IF(A1365="","",VLOOKUP(A1365,'Base Sites'!A:B,2,FALSE))</f>
        <v>Valauto Roncq</v>
      </c>
      <c r="AS1365" s="414" t="str">
        <f t="shared" si="260"/>
        <v>SKODA</v>
      </c>
      <c r="AT1365" s="413"/>
      <c r="AU1365" s="415" t="str">
        <f>IF(A1365="","",VLOOKUP(L1365,'Base Vendeurs'!A:B,2,FALSE))</f>
        <v>Valauto Roncq Skoda</v>
      </c>
      <c r="AV1365" s="409">
        <f t="shared" si="261"/>
        <v>2034.34</v>
      </c>
      <c r="AW1365" s="411">
        <f t="shared" si="262"/>
        <v>4.0877567431690208E-2</v>
      </c>
      <c r="AX1365" s="415" t="str">
        <f t="shared" si="263"/>
        <v>NON</v>
      </c>
      <c r="AY1365" s="231">
        <f>+MargesVN[[#This Row],[Total COM]]+MargesVN[[#This Row],[EXT GIE]]+MargesVN[[#This Row],[Forfait immat]]</f>
        <v>239.91959999999997</v>
      </c>
    </row>
    <row r="1366" spans="1:51" s="231" customFormat="1" ht="11.25" customHeight="1" x14ac:dyDescent="0.25">
      <c r="A1366" s="401">
        <v>10</v>
      </c>
      <c r="B1366" s="401" t="s">
        <v>163</v>
      </c>
      <c r="C1366" s="401" t="s">
        <v>29</v>
      </c>
      <c r="D1366" s="402">
        <v>46169</v>
      </c>
      <c r="E1366" s="403">
        <v>46169</v>
      </c>
      <c r="F1366" s="404"/>
      <c r="G1366" s="404"/>
      <c r="H1366" s="404"/>
      <c r="I1366" s="404"/>
      <c r="J1366" s="404"/>
      <c r="K1366" s="404">
        <v>0</v>
      </c>
      <c r="L1366" s="401" t="s">
        <v>161</v>
      </c>
      <c r="M1366" s="401">
        <v>522524</v>
      </c>
      <c r="N1366" s="401">
        <v>2524</v>
      </c>
      <c r="O1366" s="401" t="s">
        <v>3757</v>
      </c>
      <c r="P1366" s="405" t="s">
        <v>3758</v>
      </c>
      <c r="Q1366" s="401" t="s">
        <v>129</v>
      </c>
      <c r="R1366" s="406">
        <v>30958.34</v>
      </c>
      <c r="S1366" s="406">
        <v>1650</v>
      </c>
      <c r="T1366" s="407">
        <f t="shared" si="252"/>
        <v>32608.34</v>
      </c>
      <c r="U1366" s="408">
        <v>27</v>
      </c>
      <c r="V1366" s="406">
        <v>1646.25</v>
      </c>
      <c r="W1366" s="409">
        <v>35</v>
      </c>
      <c r="X1366" s="410"/>
      <c r="Y1366" s="409">
        <f t="shared" si="253"/>
        <v>1611.25</v>
      </c>
      <c r="Z1366" s="411">
        <f t="shared" si="254"/>
        <v>5.0485550629072194E-2</v>
      </c>
      <c r="AA1366" s="410">
        <v>0</v>
      </c>
      <c r="AB1366" s="409">
        <v>-4191</v>
      </c>
      <c r="AC1366" s="409"/>
      <c r="AD1366" s="409"/>
      <c r="AE1366" s="412">
        <v>0.12</v>
      </c>
      <c r="AF1366" s="412">
        <v>0.12</v>
      </c>
      <c r="AG1366" s="409">
        <f t="shared" si="255"/>
        <v>193.35</v>
      </c>
      <c r="AH1366" s="409"/>
      <c r="AI1366" s="409">
        <f t="shared" si="256"/>
        <v>193.35</v>
      </c>
      <c r="AJ1366" s="401" t="s">
        <v>149</v>
      </c>
      <c r="AK1366" s="401"/>
      <c r="AL1366" s="408"/>
      <c r="AM1366" s="413">
        <f t="shared" si="257"/>
        <v>0</v>
      </c>
      <c r="AN1366" s="413">
        <f t="shared" si="258"/>
        <v>1</v>
      </c>
      <c r="AO1366" s="413"/>
      <c r="AP1366" s="413"/>
      <c r="AQ1366" s="413">
        <f t="shared" si="259"/>
        <v>0</v>
      </c>
      <c r="AR1366" s="414" t="str">
        <f>IF(A1366="","",VLOOKUP(A1366,'Base Sites'!A:B,2,FALSE))</f>
        <v>Valauto Roncq</v>
      </c>
      <c r="AS1366" s="414" t="str">
        <f t="shared" si="260"/>
        <v>SKODA</v>
      </c>
      <c r="AT1366" s="413"/>
      <c r="AU1366" s="415" t="str">
        <f>IF(A1366="","",VLOOKUP(L1366,'Base Vendeurs'!A:B,2,FALSE))</f>
        <v>Valauto Roncq Skoda</v>
      </c>
      <c r="AV1366" s="409">
        <f t="shared" si="261"/>
        <v>1646.25</v>
      </c>
      <c r="AW1366" s="411">
        <f t="shared" si="262"/>
        <v>5.0485550629072194E-2</v>
      </c>
      <c r="AX1366" s="415" t="str">
        <f t="shared" si="263"/>
        <v>NON</v>
      </c>
      <c r="AY1366" s="231">
        <f>+MargesVN[[#This Row],[Total COM]]+MargesVN[[#This Row],[EXT GIE]]+MargesVN[[#This Row],[Forfait immat]]</f>
        <v>193.35</v>
      </c>
    </row>
    <row r="1367" spans="1:51" s="231" customFormat="1" ht="11.25" customHeight="1" x14ac:dyDescent="0.25">
      <c r="A1367" s="319">
        <v>10</v>
      </c>
      <c r="B1367" s="319" t="s">
        <v>163</v>
      </c>
      <c r="C1367" s="319" t="s">
        <v>29</v>
      </c>
      <c r="D1367" s="320">
        <v>46105</v>
      </c>
      <c r="E1367" s="321">
        <v>46105</v>
      </c>
      <c r="F1367" s="322"/>
      <c r="G1367" s="322"/>
      <c r="H1367" s="322"/>
      <c r="I1367" s="322"/>
      <c r="J1367" s="322"/>
      <c r="K1367" s="322"/>
      <c r="L1367" s="319" t="s">
        <v>161</v>
      </c>
      <c r="M1367" s="319">
        <v>522542</v>
      </c>
      <c r="N1367" s="319">
        <v>2542</v>
      </c>
      <c r="O1367" s="319" t="s">
        <v>2151</v>
      </c>
      <c r="P1367" s="323" t="s">
        <v>2152</v>
      </c>
      <c r="Q1367" s="319" t="s">
        <v>31</v>
      </c>
      <c r="R1367" s="324">
        <v>19775</v>
      </c>
      <c r="S1367" s="324">
        <v>2083.33</v>
      </c>
      <c r="T1367" s="325">
        <f t="shared" si="252"/>
        <v>21858.33</v>
      </c>
      <c r="U1367" s="326">
        <v>34</v>
      </c>
      <c r="V1367" s="324">
        <v>495.84</v>
      </c>
      <c r="W1367" s="327">
        <v>35.01</v>
      </c>
      <c r="X1367" s="328"/>
      <c r="Y1367" s="327">
        <f t="shared" si="253"/>
        <v>460.83</v>
      </c>
      <c r="Z1367" s="329">
        <f t="shared" si="254"/>
        <v>2.2684258129509433E-2</v>
      </c>
      <c r="AA1367" s="328">
        <v>0</v>
      </c>
      <c r="AB1367" s="327">
        <v>-2550</v>
      </c>
      <c r="AC1367" s="327"/>
      <c r="AD1367" s="327"/>
      <c r="AE1367" s="330">
        <v>0.1</v>
      </c>
      <c r="AF1367" s="330">
        <v>7.0000000000000007E-2</v>
      </c>
      <c r="AG1367" s="327">
        <f t="shared" si="255"/>
        <v>46.082999999999998</v>
      </c>
      <c r="AH1367" s="327"/>
      <c r="AI1367" s="327">
        <f t="shared" si="256"/>
        <v>46.082999999999998</v>
      </c>
      <c r="AJ1367" s="319" t="s">
        <v>164</v>
      </c>
      <c r="AK1367" s="319"/>
      <c r="AL1367" s="326"/>
      <c r="AM1367" s="331">
        <f t="shared" si="257"/>
        <v>0</v>
      </c>
      <c r="AN1367" s="331">
        <f t="shared" si="258"/>
        <v>1</v>
      </c>
      <c r="AO1367" s="331"/>
      <c r="AP1367" s="331"/>
      <c r="AQ1367" s="331">
        <f t="shared" si="259"/>
        <v>0</v>
      </c>
      <c r="AR1367" s="332" t="str">
        <f>IF(A1367="","",VLOOKUP(A1367,'Base Sites'!A:B,2,FALSE))</f>
        <v>Valauto Roncq</v>
      </c>
      <c r="AS1367" s="332" t="str">
        <f t="shared" si="260"/>
        <v>SKODA</v>
      </c>
      <c r="AT1367" s="331"/>
      <c r="AU1367" s="333" t="str">
        <f>IF(A1367="","",VLOOKUP(L1367,'Base Vendeurs'!A:B,2,FALSE))</f>
        <v>Valauto Roncq Skoda</v>
      </c>
      <c r="AV1367" s="327">
        <f t="shared" si="261"/>
        <v>495.84</v>
      </c>
      <c r="AW1367" s="329">
        <f t="shared" si="262"/>
        <v>2.2684258129509433E-2</v>
      </c>
      <c r="AX1367" s="333" t="str">
        <f t="shared" si="263"/>
        <v>NON</v>
      </c>
      <c r="AY1367" s="231">
        <f>+MargesVN[[#This Row],[Total COM]]+MargesVN[[#This Row],[EXT GIE]]+MargesVN[[#This Row],[Forfait immat]]</f>
        <v>46.082999999999998</v>
      </c>
    </row>
    <row r="1368" spans="1:51" s="231" customFormat="1" ht="11.25" customHeight="1" x14ac:dyDescent="0.25">
      <c r="A1368" s="319">
        <v>30</v>
      </c>
      <c r="B1368" s="319" t="s">
        <v>163</v>
      </c>
      <c r="C1368" s="319" t="s">
        <v>104</v>
      </c>
      <c r="D1368" s="320">
        <v>46101</v>
      </c>
      <c r="E1368" s="321">
        <v>46102</v>
      </c>
      <c r="F1368" s="322"/>
      <c r="G1368" s="322"/>
      <c r="H1368" s="322"/>
      <c r="I1368" s="322"/>
      <c r="J1368" s="322"/>
      <c r="K1368" s="322">
        <v>0</v>
      </c>
      <c r="L1368" s="319" t="s">
        <v>232</v>
      </c>
      <c r="M1368" s="319">
        <v>522677</v>
      </c>
      <c r="N1368" s="319">
        <v>2677</v>
      </c>
      <c r="O1368" s="319" t="s">
        <v>2558</v>
      </c>
      <c r="P1368" s="323" t="s">
        <v>2559</v>
      </c>
      <c r="Q1368" s="319" t="s">
        <v>26</v>
      </c>
      <c r="R1368" s="324">
        <v>36863.33</v>
      </c>
      <c r="S1368" s="324">
        <v>1391.67</v>
      </c>
      <c r="T1368" s="325">
        <f t="shared" si="252"/>
        <v>38255</v>
      </c>
      <c r="U1368" s="326">
        <v>116</v>
      </c>
      <c r="V1368" s="324">
        <v>2106.9499999999998</v>
      </c>
      <c r="W1368" s="327">
        <v>95</v>
      </c>
      <c r="X1368" s="328"/>
      <c r="Y1368" s="327">
        <f t="shared" si="253"/>
        <v>2011.9499999999998</v>
      </c>
      <c r="Z1368" s="329">
        <f t="shared" si="254"/>
        <v>5.507646059338648E-2</v>
      </c>
      <c r="AA1368" s="328">
        <v>1855.38</v>
      </c>
      <c r="AB1368" s="327">
        <v>-3900</v>
      </c>
      <c r="AC1368" s="327"/>
      <c r="AD1368" s="327"/>
      <c r="AE1368" s="330">
        <v>0.13</v>
      </c>
      <c r="AF1368" s="330">
        <v>0.13</v>
      </c>
      <c r="AG1368" s="327">
        <f t="shared" si="255"/>
        <v>261.55349999999999</v>
      </c>
      <c r="AH1368" s="327"/>
      <c r="AI1368" s="327">
        <f t="shared" si="256"/>
        <v>261.55349999999999</v>
      </c>
      <c r="AJ1368" s="319" t="s">
        <v>149</v>
      </c>
      <c r="AK1368" s="319">
        <v>30</v>
      </c>
      <c r="AL1368" s="326">
        <v>50</v>
      </c>
      <c r="AM1368" s="331">
        <f t="shared" si="257"/>
        <v>1</v>
      </c>
      <c r="AN1368" s="331">
        <f t="shared" si="258"/>
        <v>1</v>
      </c>
      <c r="AO1368" s="331"/>
      <c r="AP1368" s="331"/>
      <c r="AQ1368" s="331">
        <f t="shared" si="259"/>
        <v>1</v>
      </c>
      <c r="AR1368" s="332" t="str">
        <f>IF(A1368="","",VLOOKUP(A1368,'Base Sites'!A:B,2,FALSE))</f>
        <v>Valauto Lambersart VW</v>
      </c>
      <c r="AS1368" s="332" t="str">
        <f t="shared" si="260"/>
        <v>VOLKSWAGEN</v>
      </c>
      <c r="AT1368" s="331"/>
      <c r="AU1368" s="333" t="str">
        <f>IF(A1368="","",VLOOKUP(L1368,'Base Vendeurs'!A:B,2,FALSE))</f>
        <v>Valauto Lambersart VW</v>
      </c>
      <c r="AV1368" s="327">
        <f t="shared" si="261"/>
        <v>2106.9499999999998</v>
      </c>
      <c r="AW1368" s="329">
        <f t="shared" si="262"/>
        <v>5.507646059338648E-2</v>
      </c>
      <c r="AX1368" s="333" t="str">
        <f t="shared" si="263"/>
        <v>NON</v>
      </c>
      <c r="AY1368" s="231">
        <f>+MargesVN[[#This Row],[Total COM]]+MargesVN[[#This Row],[EXT GIE]]+MargesVN[[#This Row],[Forfait immat]]</f>
        <v>341.55349999999999</v>
      </c>
    </row>
    <row r="1369" spans="1:51" s="231" customFormat="1" ht="11.25" customHeight="1" x14ac:dyDescent="0.25">
      <c r="A1369" s="45">
        <v>30</v>
      </c>
      <c r="B1369" s="45" t="s">
        <v>183</v>
      </c>
      <c r="C1369" s="45" t="s">
        <v>104</v>
      </c>
      <c r="D1369" s="44">
        <v>46045</v>
      </c>
      <c r="E1369" s="65">
        <v>46049</v>
      </c>
      <c r="F1369" s="35"/>
      <c r="G1369" s="35"/>
      <c r="H1369" s="35"/>
      <c r="I1369" s="35" t="s">
        <v>165</v>
      </c>
      <c r="J1369" s="35"/>
      <c r="K1369" s="35">
        <v>1126980.04</v>
      </c>
      <c r="L1369" s="45" t="s">
        <v>33</v>
      </c>
      <c r="M1369" s="45">
        <v>522732</v>
      </c>
      <c r="N1369" s="45">
        <v>2732</v>
      </c>
      <c r="O1369" s="45" t="s">
        <v>1124</v>
      </c>
      <c r="P1369" s="66" t="s">
        <v>326</v>
      </c>
      <c r="Q1369" s="45" t="s">
        <v>24</v>
      </c>
      <c r="R1369" s="47">
        <v>30333.33</v>
      </c>
      <c r="S1369" s="47">
        <v>666.67</v>
      </c>
      <c r="T1369" s="48">
        <f t="shared" si="252"/>
        <v>31000</v>
      </c>
      <c r="U1369" s="49">
        <v>31</v>
      </c>
      <c r="V1369" s="318">
        <v>715</v>
      </c>
      <c r="W1369" s="46">
        <v>95</v>
      </c>
      <c r="X1369" s="50"/>
      <c r="Y1369" s="46">
        <f t="shared" si="253"/>
        <v>620</v>
      </c>
      <c r="Z1369" s="51">
        <f t="shared" si="254"/>
        <v>2.3064516129032257E-2</v>
      </c>
      <c r="AA1369" s="50">
        <v>0</v>
      </c>
      <c r="AB1369" s="46">
        <v>-2170</v>
      </c>
      <c r="AC1369" s="46"/>
      <c r="AD1369" s="46" t="s">
        <v>430</v>
      </c>
      <c r="AE1369" s="52"/>
      <c r="AF1369" s="52">
        <v>0</v>
      </c>
      <c r="AG1369" s="46">
        <f t="shared" si="255"/>
        <v>0</v>
      </c>
      <c r="AH1369" s="46"/>
      <c r="AI1369" s="46">
        <f t="shared" si="256"/>
        <v>0</v>
      </c>
      <c r="AJ1369" s="45" t="s">
        <v>149</v>
      </c>
      <c r="AK1369" s="45">
        <v>0</v>
      </c>
      <c r="AL1369" s="49"/>
      <c r="AM1369" s="238">
        <f t="shared" si="257"/>
        <v>0</v>
      </c>
      <c r="AN1369" s="238">
        <f t="shared" si="258"/>
        <v>1</v>
      </c>
      <c r="AO1369" s="238">
        <v>620</v>
      </c>
      <c r="AP1369" s="313">
        <v>46182</v>
      </c>
      <c r="AQ1369" s="238">
        <f t="shared" si="259"/>
        <v>0</v>
      </c>
      <c r="AR1369" s="96" t="str">
        <f>IF(A1369="","",VLOOKUP(A1369,'Base Sites'!A:B,2,FALSE))</f>
        <v>Valauto Lambersart VW</v>
      </c>
      <c r="AS1369" s="96" t="str">
        <f t="shared" si="260"/>
        <v>VOLKSWAGEN</v>
      </c>
      <c r="AT1369" s="238"/>
      <c r="AU1369" s="231" t="str">
        <f>IF(A1369="","",VLOOKUP(L1369,'Base Vendeurs'!A:B,2,FALSE))</f>
        <v>Sociétés NORD</v>
      </c>
      <c r="AV1369" s="46">
        <f t="shared" si="261"/>
        <v>1335</v>
      </c>
      <c r="AW1369" s="51">
        <f t="shared" si="262"/>
        <v>4.3064516129032261E-2</v>
      </c>
      <c r="AX1369" s="237" t="str">
        <f t="shared" si="263"/>
        <v>NON</v>
      </c>
      <c r="AY1369" s="231">
        <f>+MargesVN[[#This Row],[Total COM]]+MargesVN[[#This Row],[EXT GIE]]+MargesVN[[#This Row],[Forfait immat]]</f>
        <v>0</v>
      </c>
    </row>
    <row r="1370" spans="1:51" s="231" customFormat="1" ht="11.25" customHeight="1" x14ac:dyDescent="0.25">
      <c r="A1370" s="45">
        <v>30</v>
      </c>
      <c r="B1370" s="45" t="s">
        <v>183</v>
      </c>
      <c r="C1370" s="45" t="s">
        <v>104</v>
      </c>
      <c r="D1370" s="44">
        <v>46038</v>
      </c>
      <c r="E1370" s="65">
        <v>46042</v>
      </c>
      <c r="F1370" s="35"/>
      <c r="G1370" s="35"/>
      <c r="H1370" s="35"/>
      <c r="I1370" s="35" t="s">
        <v>165</v>
      </c>
      <c r="J1370" s="35"/>
      <c r="K1370" s="35">
        <v>1126980.04</v>
      </c>
      <c r="L1370" s="45" t="s">
        <v>33</v>
      </c>
      <c r="M1370" s="45">
        <v>522739</v>
      </c>
      <c r="N1370" s="45">
        <v>2739</v>
      </c>
      <c r="O1370" s="45" t="s">
        <v>1147</v>
      </c>
      <c r="P1370" s="66" t="s">
        <v>326</v>
      </c>
      <c r="Q1370" s="45" t="s">
        <v>24</v>
      </c>
      <c r="R1370" s="47">
        <v>30333.33</v>
      </c>
      <c r="S1370" s="47">
        <v>666.67</v>
      </c>
      <c r="T1370" s="48">
        <f t="shared" si="252"/>
        <v>31000</v>
      </c>
      <c r="U1370" s="49">
        <v>24</v>
      </c>
      <c r="V1370" s="318">
        <v>715</v>
      </c>
      <c r="W1370" s="46">
        <v>95</v>
      </c>
      <c r="X1370" s="50"/>
      <c r="Y1370" s="46">
        <f t="shared" si="253"/>
        <v>620</v>
      </c>
      <c r="Z1370" s="51">
        <f t="shared" si="254"/>
        <v>2.3064516129032257E-2</v>
      </c>
      <c r="AA1370" s="50">
        <v>0</v>
      </c>
      <c r="AB1370" s="46">
        <v>-2170</v>
      </c>
      <c r="AC1370" s="46"/>
      <c r="AD1370" s="46" t="s">
        <v>430</v>
      </c>
      <c r="AE1370" s="52"/>
      <c r="AF1370" s="52">
        <v>0</v>
      </c>
      <c r="AG1370" s="46">
        <f t="shared" si="255"/>
        <v>0</v>
      </c>
      <c r="AH1370" s="46"/>
      <c r="AI1370" s="46">
        <f t="shared" si="256"/>
        <v>0</v>
      </c>
      <c r="AJ1370" s="45" t="s">
        <v>149</v>
      </c>
      <c r="AK1370" s="45">
        <v>0</v>
      </c>
      <c r="AL1370" s="49"/>
      <c r="AM1370" s="238">
        <f t="shared" si="257"/>
        <v>0</v>
      </c>
      <c r="AN1370" s="238">
        <f t="shared" si="258"/>
        <v>1</v>
      </c>
      <c r="AO1370" s="238">
        <v>620</v>
      </c>
      <c r="AP1370" s="313">
        <v>46182</v>
      </c>
      <c r="AQ1370" s="238">
        <f t="shared" si="259"/>
        <v>0</v>
      </c>
      <c r="AR1370" s="96" t="str">
        <f>IF(A1370="","",VLOOKUP(A1370,'Base Sites'!A:B,2,FALSE))</f>
        <v>Valauto Lambersart VW</v>
      </c>
      <c r="AS1370" s="96" t="str">
        <f t="shared" si="260"/>
        <v>VOLKSWAGEN</v>
      </c>
      <c r="AT1370" s="238"/>
      <c r="AU1370" s="231" t="str">
        <f>IF(A1370="","",VLOOKUP(L1370,'Base Vendeurs'!A:B,2,FALSE))</f>
        <v>Sociétés NORD</v>
      </c>
      <c r="AV1370" s="46">
        <f t="shared" si="261"/>
        <v>1335</v>
      </c>
      <c r="AW1370" s="51">
        <f t="shared" si="262"/>
        <v>4.3064516129032261E-2</v>
      </c>
      <c r="AX1370" s="237" t="str">
        <f t="shared" si="263"/>
        <v>NON</v>
      </c>
      <c r="AY1370" s="231">
        <f>+MargesVN[[#This Row],[Total COM]]+MargesVN[[#This Row],[EXT GIE]]+MargesVN[[#This Row],[Forfait immat]]</f>
        <v>0</v>
      </c>
    </row>
    <row r="1371" spans="1:51" s="231" customFormat="1" ht="11.25" customHeight="1" x14ac:dyDescent="0.25">
      <c r="A1371" s="401">
        <v>30</v>
      </c>
      <c r="B1371" s="401" t="s">
        <v>163</v>
      </c>
      <c r="C1371" s="401" t="s">
        <v>104</v>
      </c>
      <c r="D1371" s="402">
        <v>46155</v>
      </c>
      <c r="E1371" s="403">
        <v>46160</v>
      </c>
      <c r="F1371" s="404"/>
      <c r="G1371" s="404"/>
      <c r="H1371" s="404"/>
      <c r="I1371" s="404"/>
      <c r="J1371" s="404"/>
      <c r="K1371" s="404">
        <v>0</v>
      </c>
      <c r="L1371" s="401" t="s">
        <v>70</v>
      </c>
      <c r="M1371" s="401">
        <v>522764</v>
      </c>
      <c r="N1371" s="401">
        <v>2764</v>
      </c>
      <c r="O1371" s="401" t="s">
        <v>4193</v>
      </c>
      <c r="P1371" s="405" t="s">
        <v>3402</v>
      </c>
      <c r="Q1371" s="401" t="s">
        <v>26</v>
      </c>
      <c r="R1371" s="406">
        <v>36113.33</v>
      </c>
      <c r="S1371" s="406">
        <v>1195.8399999999999</v>
      </c>
      <c r="T1371" s="407">
        <f t="shared" si="252"/>
        <v>37309.17</v>
      </c>
      <c r="U1371" s="408">
        <v>35</v>
      </c>
      <c r="V1371" s="406">
        <v>904.6</v>
      </c>
      <c r="W1371" s="409">
        <v>95</v>
      </c>
      <c r="X1371" s="410"/>
      <c r="Y1371" s="409">
        <f t="shared" si="253"/>
        <v>809.6</v>
      </c>
      <c r="Z1371" s="411">
        <f t="shared" si="254"/>
        <v>2.4246049965732288E-2</v>
      </c>
      <c r="AA1371" s="410">
        <v>0</v>
      </c>
      <c r="AB1371" s="409">
        <v>0</v>
      </c>
      <c r="AC1371" s="409"/>
      <c r="AD1371" s="409"/>
      <c r="AE1371" s="412">
        <v>0.1</v>
      </c>
      <c r="AF1371" s="412">
        <v>0.1</v>
      </c>
      <c r="AG1371" s="409">
        <f t="shared" si="255"/>
        <v>80.960000000000008</v>
      </c>
      <c r="AH1371" s="409"/>
      <c r="AI1371" s="409">
        <f t="shared" si="256"/>
        <v>80.960000000000008</v>
      </c>
      <c r="AJ1371" s="401" t="s">
        <v>164</v>
      </c>
      <c r="AK1371" s="401">
        <v>0</v>
      </c>
      <c r="AL1371" s="408">
        <v>20</v>
      </c>
      <c r="AM1371" s="413">
        <f t="shared" si="257"/>
        <v>1</v>
      </c>
      <c r="AN1371" s="413">
        <f t="shared" si="258"/>
        <v>1</v>
      </c>
      <c r="AO1371" s="413"/>
      <c r="AP1371" s="413"/>
      <c r="AQ1371" s="413">
        <f t="shared" si="259"/>
        <v>1</v>
      </c>
      <c r="AR1371" s="414" t="str">
        <f>IF(A1371="","",VLOOKUP(A1371,'Base Sites'!A:B,2,FALSE))</f>
        <v>Valauto Lambersart VW</v>
      </c>
      <c r="AS1371" s="414" t="str">
        <f t="shared" si="260"/>
        <v>VOLKSWAGEN</v>
      </c>
      <c r="AT1371" s="413"/>
      <c r="AU1371" s="415" t="str">
        <f>IF(A1371="","",VLOOKUP(L1371,'Base Vendeurs'!A:B,2,FALSE))</f>
        <v>Sociétés NORD</v>
      </c>
      <c r="AV1371" s="409">
        <f t="shared" si="261"/>
        <v>904.6</v>
      </c>
      <c r="AW1371" s="411">
        <f t="shared" si="262"/>
        <v>2.4246049965732288E-2</v>
      </c>
      <c r="AX1371" s="415" t="str">
        <f t="shared" si="263"/>
        <v>NON</v>
      </c>
      <c r="AY1371" s="231">
        <f>+MargesVN[[#This Row],[Total COM]]+MargesVN[[#This Row],[EXT GIE]]+MargesVN[[#This Row],[Forfait immat]]</f>
        <v>100.96000000000001</v>
      </c>
    </row>
    <row r="1372" spans="1:51" s="231" customFormat="1" ht="11.25" customHeight="1" x14ac:dyDescent="0.25">
      <c r="A1372" s="45">
        <v>30</v>
      </c>
      <c r="B1372" s="45" t="s">
        <v>163</v>
      </c>
      <c r="C1372" s="45" t="s">
        <v>104</v>
      </c>
      <c r="D1372" s="44">
        <v>46076</v>
      </c>
      <c r="E1372" s="65">
        <v>46076</v>
      </c>
      <c r="F1372" s="35"/>
      <c r="G1372" s="35"/>
      <c r="H1372" s="35"/>
      <c r="I1372" s="35" t="s">
        <v>165</v>
      </c>
      <c r="J1372" s="35" t="s">
        <v>373</v>
      </c>
      <c r="K1372" s="35">
        <v>-96</v>
      </c>
      <c r="L1372" s="45" t="s">
        <v>70</v>
      </c>
      <c r="M1372" s="45">
        <v>522778</v>
      </c>
      <c r="N1372" s="45">
        <v>2778</v>
      </c>
      <c r="O1372" s="45" t="s">
        <v>1817</v>
      </c>
      <c r="P1372" s="66" t="s">
        <v>400</v>
      </c>
      <c r="Q1372" s="45" t="s">
        <v>24</v>
      </c>
      <c r="R1372" s="47">
        <v>34850</v>
      </c>
      <c r="S1372" s="47">
        <v>666.67</v>
      </c>
      <c r="T1372" s="48">
        <f t="shared" si="252"/>
        <v>35516.67</v>
      </c>
      <c r="U1372" s="49">
        <v>10</v>
      </c>
      <c r="V1372" s="47">
        <v>1160.5</v>
      </c>
      <c r="W1372" s="46">
        <v>95</v>
      </c>
      <c r="X1372" s="50"/>
      <c r="Y1372" s="46">
        <f t="shared" si="253"/>
        <v>1065.5</v>
      </c>
      <c r="Z1372" s="51">
        <f t="shared" si="254"/>
        <v>3.2674797496499534E-2</v>
      </c>
      <c r="AA1372" s="50">
        <v>0</v>
      </c>
      <c r="AB1372" s="46">
        <v>0</v>
      </c>
      <c r="AC1372" s="46"/>
      <c r="AD1372" s="46" t="s">
        <v>2048</v>
      </c>
      <c r="AE1372" s="52">
        <v>0.1</v>
      </c>
      <c r="AF1372" s="52">
        <v>0.1</v>
      </c>
      <c r="AG1372" s="46">
        <f t="shared" si="255"/>
        <v>106.55000000000001</v>
      </c>
      <c r="AH1372" s="46"/>
      <c r="AI1372" s="46">
        <f t="shared" si="256"/>
        <v>106.55000000000001</v>
      </c>
      <c r="AJ1372" s="45" t="s">
        <v>164</v>
      </c>
      <c r="AK1372" s="45">
        <v>0</v>
      </c>
      <c r="AL1372" s="49">
        <v>20</v>
      </c>
      <c r="AM1372" s="238">
        <f t="shared" si="257"/>
        <v>1</v>
      </c>
      <c r="AN1372" s="238">
        <f t="shared" si="258"/>
        <v>1</v>
      </c>
      <c r="AO1372" s="238"/>
      <c r="AP1372" s="238"/>
      <c r="AQ1372" s="238">
        <f t="shared" si="259"/>
        <v>1</v>
      </c>
      <c r="AR1372" s="96" t="str">
        <f>IF(A1372="","",VLOOKUP(A1372,'Base Sites'!A:B,2,FALSE))</f>
        <v>Valauto Lambersart VW</v>
      </c>
      <c r="AS1372" s="96" t="str">
        <f t="shared" si="260"/>
        <v>VOLKSWAGEN</v>
      </c>
      <c r="AT1372" s="238"/>
      <c r="AU1372" s="231" t="str">
        <f>IF(A1372="","",VLOOKUP(L1372,'Base Vendeurs'!A:B,2,FALSE))</f>
        <v>Sociétés NORD</v>
      </c>
      <c r="AV1372" s="46">
        <f t="shared" si="261"/>
        <v>1160.5</v>
      </c>
      <c r="AW1372" s="51">
        <f t="shared" si="262"/>
        <v>3.2674797496499534E-2</v>
      </c>
      <c r="AX1372" s="231" t="str">
        <f t="shared" si="263"/>
        <v>NON</v>
      </c>
      <c r="AY1372" s="231">
        <f>+MargesVN[[#This Row],[Total COM]]+MargesVN[[#This Row],[EXT GIE]]+MargesVN[[#This Row],[Forfait immat]]</f>
        <v>126.55000000000001</v>
      </c>
    </row>
    <row r="1373" spans="1:51" s="231" customFormat="1" ht="11.25" customHeight="1" x14ac:dyDescent="0.25">
      <c r="A1373" s="319">
        <v>30</v>
      </c>
      <c r="B1373" s="319" t="s">
        <v>163</v>
      </c>
      <c r="C1373" s="319" t="s">
        <v>104</v>
      </c>
      <c r="D1373" s="320">
        <v>46097</v>
      </c>
      <c r="E1373" s="321">
        <v>46099</v>
      </c>
      <c r="F1373" s="322"/>
      <c r="G1373" s="322"/>
      <c r="H1373" s="322"/>
      <c r="I1373" s="322"/>
      <c r="J1373" s="322"/>
      <c r="K1373" s="322">
        <v>0</v>
      </c>
      <c r="L1373" s="319" t="s">
        <v>70</v>
      </c>
      <c r="M1373" s="319">
        <v>523028</v>
      </c>
      <c r="N1373" s="319">
        <v>3028</v>
      </c>
      <c r="O1373" s="319" t="s">
        <v>2528</v>
      </c>
      <c r="P1373" s="323" t="s">
        <v>2529</v>
      </c>
      <c r="Q1373" s="319" t="s">
        <v>107</v>
      </c>
      <c r="R1373" s="324">
        <v>23339</v>
      </c>
      <c r="S1373" s="324">
        <v>83.33</v>
      </c>
      <c r="T1373" s="325">
        <f t="shared" si="252"/>
        <v>23422.33</v>
      </c>
      <c r="U1373" s="326">
        <v>28</v>
      </c>
      <c r="V1373" s="324">
        <v>797.67</v>
      </c>
      <c r="W1373" s="327">
        <v>95</v>
      </c>
      <c r="X1373" s="328"/>
      <c r="Y1373" s="327">
        <f t="shared" si="253"/>
        <v>702.67</v>
      </c>
      <c r="Z1373" s="329">
        <f t="shared" si="254"/>
        <v>3.405596283546513E-2</v>
      </c>
      <c r="AA1373" s="328">
        <v>0</v>
      </c>
      <c r="AB1373" s="327">
        <v>0</v>
      </c>
      <c r="AC1373" s="327"/>
      <c r="AD1373" s="327"/>
      <c r="AE1373" s="330">
        <v>0.1</v>
      </c>
      <c r="AF1373" s="330">
        <v>0.1</v>
      </c>
      <c r="AG1373" s="327">
        <f t="shared" si="255"/>
        <v>70.266999999999996</v>
      </c>
      <c r="AH1373" s="327"/>
      <c r="AI1373" s="327">
        <f t="shared" si="256"/>
        <v>70.266999999999996</v>
      </c>
      <c r="AJ1373" s="319" t="s">
        <v>164</v>
      </c>
      <c r="AK1373" s="319">
        <v>0</v>
      </c>
      <c r="AL1373" s="326">
        <v>20</v>
      </c>
      <c r="AM1373" s="331">
        <f t="shared" si="257"/>
        <v>1</v>
      </c>
      <c r="AN1373" s="331">
        <f t="shared" si="258"/>
        <v>1</v>
      </c>
      <c r="AO1373" s="331"/>
      <c r="AP1373" s="331"/>
      <c r="AQ1373" s="331">
        <f t="shared" si="259"/>
        <v>1</v>
      </c>
      <c r="AR1373" s="332" t="str">
        <f>IF(A1373="","",VLOOKUP(A1373,'Base Sites'!A:B,2,FALSE))</f>
        <v>Valauto Lambersart VW</v>
      </c>
      <c r="AS1373" s="332" t="str">
        <f t="shared" si="260"/>
        <v>VOLKSWAGEN</v>
      </c>
      <c r="AT1373" s="331"/>
      <c r="AU1373" s="333" t="str">
        <f>IF(A1373="","",VLOOKUP(L1373,'Base Vendeurs'!A:B,2,FALSE))</f>
        <v>Sociétés NORD</v>
      </c>
      <c r="AV1373" s="327">
        <f t="shared" si="261"/>
        <v>797.67</v>
      </c>
      <c r="AW1373" s="329">
        <f t="shared" si="262"/>
        <v>3.405596283546513E-2</v>
      </c>
      <c r="AX1373" s="333" t="str">
        <f t="shared" si="263"/>
        <v>NON</v>
      </c>
      <c r="AY1373" s="231">
        <f>+MargesVN[[#This Row],[Total COM]]+MargesVN[[#This Row],[EXT GIE]]+MargesVN[[#This Row],[Forfait immat]]</f>
        <v>90.266999999999996</v>
      </c>
    </row>
    <row r="1374" spans="1:51" s="231" customFormat="1" ht="11.25" customHeight="1" x14ac:dyDescent="0.25">
      <c r="A1374" s="266">
        <v>60</v>
      </c>
      <c r="B1374" s="266" t="s">
        <v>163</v>
      </c>
      <c r="C1374" s="266" t="s">
        <v>104</v>
      </c>
      <c r="D1374" s="161">
        <v>46045</v>
      </c>
      <c r="E1374" s="267">
        <v>46045</v>
      </c>
      <c r="F1374" s="162"/>
      <c r="G1374" s="162"/>
      <c r="H1374" s="162"/>
      <c r="I1374" s="162"/>
      <c r="J1374" s="162"/>
      <c r="K1374" s="162">
        <v>0</v>
      </c>
      <c r="L1374" s="266" t="s">
        <v>444</v>
      </c>
      <c r="M1374" s="266">
        <v>523107</v>
      </c>
      <c r="N1374" s="266">
        <v>3107</v>
      </c>
      <c r="O1374" s="266" t="s">
        <v>979</v>
      </c>
      <c r="P1374" s="268" t="s">
        <v>980</v>
      </c>
      <c r="Q1374" s="266" t="s">
        <v>177</v>
      </c>
      <c r="R1374" s="163">
        <v>33863.33</v>
      </c>
      <c r="S1374" s="163">
        <v>1470.83</v>
      </c>
      <c r="T1374" s="164">
        <f t="shared" si="252"/>
        <v>35334.160000000003</v>
      </c>
      <c r="U1374" s="165">
        <v>15</v>
      </c>
      <c r="V1374" s="163">
        <v>1635.06</v>
      </c>
      <c r="W1374" s="251">
        <v>95</v>
      </c>
      <c r="X1374" s="166"/>
      <c r="Y1374" s="251">
        <f t="shared" si="253"/>
        <v>1540.06</v>
      </c>
      <c r="Z1374" s="167">
        <f t="shared" si="254"/>
        <v>4.6274200377198718E-2</v>
      </c>
      <c r="AA1374" s="166">
        <v>0</v>
      </c>
      <c r="AB1374" s="251">
        <v>-5566.67</v>
      </c>
      <c r="AC1374" s="251"/>
      <c r="AD1374" s="251"/>
      <c r="AE1374" s="168">
        <v>0.1</v>
      </c>
      <c r="AF1374" s="168">
        <v>7.0000000000000007E-2</v>
      </c>
      <c r="AG1374" s="251">
        <f t="shared" si="255"/>
        <v>154.006</v>
      </c>
      <c r="AH1374" s="251"/>
      <c r="AI1374" s="251">
        <f t="shared" si="256"/>
        <v>154.006</v>
      </c>
      <c r="AJ1374" s="266" t="s">
        <v>164</v>
      </c>
      <c r="AK1374" s="266">
        <v>30</v>
      </c>
      <c r="AL1374" s="165"/>
      <c r="AM1374" s="269">
        <f t="shared" si="257"/>
        <v>0</v>
      </c>
      <c r="AN1374" s="269">
        <f t="shared" si="258"/>
        <v>1</v>
      </c>
      <c r="AO1374" s="269"/>
      <c r="AP1374" s="269"/>
      <c r="AQ1374" s="269">
        <f t="shared" si="259"/>
        <v>0</v>
      </c>
      <c r="AR1374" s="169" t="str">
        <f>IF(A1374="","",VLOOKUP(A1374,'Base Sites'!A:B,2,FALSE))</f>
        <v>Val de Lys Automobiles</v>
      </c>
      <c r="AS1374" s="169" t="str">
        <f t="shared" si="260"/>
        <v>VOLKSWAGEN</v>
      </c>
      <c r="AT1374" s="269"/>
      <c r="AU1374" s="270" t="str">
        <f>IF(A1374="","",VLOOKUP(L1374,'Base Vendeurs'!A:B,2,FALSE))</f>
        <v xml:space="preserve">Val de Lys </v>
      </c>
      <c r="AV1374" s="251">
        <f t="shared" si="261"/>
        <v>1635.06</v>
      </c>
      <c r="AW1374" s="167">
        <f t="shared" si="262"/>
        <v>4.6274200377198718E-2</v>
      </c>
      <c r="AX1374" s="237" t="str">
        <f t="shared" si="263"/>
        <v>NON</v>
      </c>
      <c r="AY1374" s="231">
        <f>+MargesVN[[#This Row],[Total COM]]+MargesVN[[#This Row],[EXT GIE]]+MargesVN[[#This Row],[Forfait immat]]</f>
        <v>184.006</v>
      </c>
    </row>
    <row r="1375" spans="1:51" s="231" customFormat="1" ht="11.25" customHeight="1" x14ac:dyDescent="0.25">
      <c r="A1375" s="225">
        <v>30</v>
      </c>
      <c r="B1375" s="225" t="s">
        <v>163</v>
      </c>
      <c r="C1375" s="225" t="s">
        <v>29</v>
      </c>
      <c r="D1375" s="216">
        <v>46048</v>
      </c>
      <c r="E1375" s="226">
        <v>46050</v>
      </c>
      <c r="F1375" s="217"/>
      <c r="G1375" s="217"/>
      <c r="H1375" s="217"/>
      <c r="I1375" s="217"/>
      <c r="J1375" s="217"/>
      <c r="K1375" s="217">
        <v>0</v>
      </c>
      <c r="L1375" s="225" t="s">
        <v>113</v>
      </c>
      <c r="M1375" s="225">
        <v>523114</v>
      </c>
      <c r="N1375" s="225">
        <v>3114</v>
      </c>
      <c r="O1375" s="225" t="s">
        <v>531</v>
      </c>
      <c r="P1375" s="227" t="s">
        <v>532</v>
      </c>
      <c r="Q1375" s="225" t="s">
        <v>129</v>
      </c>
      <c r="R1375" s="218">
        <v>29675</v>
      </c>
      <c r="S1375" s="218">
        <v>833.33</v>
      </c>
      <c r="T1375" s="219">
        <f t="shared" si="252"/>
        <v>30508.33</v>
      </c>
      <c r="U1375" s="220">
        <v>146</v>
      </c>
      <c r="V1375" s="218">
        <v>1366.25</v>
      </c>
      <c r="W1375" s="228">
        <v>35</v>
      </c>
      <c r="X1375" s="221"/>
      <c r="Y1375" s="228">
        <f t="shared" si="253"/>
        <v>1331.25</v>
      </c>
      <c r="Z1375" s="222">
        <f t="shared" si="254"/>
        <v>4.4782851109844424E-2</v>
      </c>
      <c r="AA1375" s="221">
        <v>-4327</v>
      </c>
      <c r="AB1375" s="228">
        <v>0</v>
      </c>
      <c r="AC1375" s="228"/>
      <c r="AD1375" s="228"/>
      <c r="AE1375" s="223">
        <v>0.13</v>
      </c>
      <c r="AF1375" s="223">
        <v>0.13</v>
      </c>
      <c r="AG1375" s="228">
        <f t="shared" si="255"/>
        <v>173.0625</v>
      </c>
      <c r="AH1375" s="228"/>
      <c r="AI1375" s="228">
        <f t="shared" si="256"/>
        <v>173.0625</v>
      </c>
      <c r="AJ1375" s="225" t="s">
        <v>149</v>
      </c>
      <c r="AK1375" s="225">
        <v>30</v>
      </c>
      <c r="AL1375" s="220"/>
      <c r="AM1375" s="229">
        <f t="shared" si="257"/>
        <v>0</v>
      </c>
      <c r="AN1375" s="229">
        <f t="shared" si="258"/>
        <v>1</v>
      </c>
      <c r="AO1375" s="229"/>
      <c r="AP1375" s="229"/>
      <c r="AQ1375" s="229">
        <f t="shared" si="259"/>
        <v>0</v>
      </c>
      <c r="AR1375" s="224" t="str">
        <f>IF(A1375="","",VLOOKUP(A1375,'Base Sites'!A:B,2,FALSE))</f>
        <v>Valauto Lambersart VW</v>
      </c>
      <c r="AS1375" s="224" t="str">
        <f t="shared" si="260"/>
        <v>SKODA</v>
      </c>
      <c r="AT1375" s="229"/>
      <c r="AU1375" s="230" t="str">
        <f>IF(A1375="","",VLOOKUP(L1375,'Base Vendeurs'!A:B,2,FALSE))</f>
        <v>Valauto Lambersart SKODA</v>
      </c>
      <c r="AV1375" s="228">
        <f t="shared" si="261"/>
        <v>1366.25</v>
      </c>
      <c r="AW1375" s="222">
        <f t="shared" si="262"/>
        <v>4.4782851109844424E-2</v>
      </c>
      <c r="AX1375" s="230" t="str">
        <f t="shared" si="263"/>
        <v>NON</v>
      </c>
      <c r="AY1375" s="231">
        <f>+MargesVN[[#This Row],[Total COM]]+MargesVN[[#This Row],[EXT GIE]]+MargesVN[[#This Row],[Forfait immat]]</f>
        <v>203.0625</v>
      </c>
    </row>
    <row r="1376" spans="1:51" s="231" customFormat="1" ht="11.25" customHeight="1" x14ac:dyDescent="0.25">
      <c r="A1376" s="431">
        <v>45</v>
      </c>
      <c r="B1376" s="431" t="s">
        <v>163</v>
      </c>
      <c r="C1376" s="431" t="s">
        <v>206</v>
      </c>
      <c r="D1376" s="432">
        <v>46182</v>
      </c>
      <c r="E1376" s="433">
        <v>46182</v>
      </c>
      <c r="F1376" s="434"/>
      <c r="G1376" s="434"/>
      <c r="H1376" s="434"/>
      <c r="I1376" s="434"/>
      <c r="J1376" s="434"/>
      <c r="K1376" s="434">
        <v>0</v>
      </c>
      <c r="L1376" s="431" t="s">
        <v>2997</v>
      </c>
      <c r="M1376" s="431">
        <v>523124</v>
      </c>
      <c r="N1376" s="431">
        <v>124</v>
      </c>
      <c r="O1376" s="431" t="s">
        <v>4736</v>
      </c>
      <c r="P1376" s="435" t="s">
        <v>4737</v>
      </c>
      <c r="Q1376" s="431" t="s">
        <v>379</v>
      </c>
      <c r="R1376" s="436">
        <v>38154.33</v>
      </c>
      <c r="S1376" s="436">
        <v>6510.84</v>
      </c>
      <c r="T1376" s="437">
        <f t="shared" si="252"/>
        <v>44665.17</v>
      </c>
      <c r="U1376" s="438">
        <v>8</v>
      </c>
      <c r="V1376" s="436">
        <v>2165.23</v>
      </c>
      <c r="W1376" s="439">
        <v>22</v>
      </c>
      <c r="X1376" s="440"/>
      <c r="Y1376" s="439">
        <f t="shared" si="253"/>
        <v>2143.23</v>
      </c>
      <c r="Z1376" s="441">
        <f t="shared" si="254"/>
        <v>4.8476922846146117E-2</v>
      </c>
      <c r="AA1376" s="440">
        <v>0</v>
      </c>
      <c r="AB1376" s="439">
        <v>-2350</v>
      </c>
      <c r="AC1376" s="439"/>
      <c r="AD1376" s="439"/>
      <c r="AE1376" s="442">
        <v>0.1</v>
      </c>
      <c r="AF1376" s="442">
        <v>0.1</v>
      </c>
      <c r="AG1376" s="439">
        <f t="shared" si="255"/>
        <v>214.32300000000001</v>
      </c>
      <c r="AH1376" s="439"/>
      <c r="AI1376" s="439">
        <f t="shared" si="256"/>
        <v>214.32300000000001</v>
      </c>
      <c r="AJ1376" s="431" t="s">
        <v>164</v>
      </c>
      <c r="AK1376" s="431"/>
      <c r="AL1376" s="438">
        <v>50</v>
      </c>
      <c r="AM1376" s="443">
        <f t="shared" si="257"/>
        <v>1</v>
      </c>
      <c r="AN1376" s="443">
        <f t="shared" si="258"/>
        <v>1</v>
      </c>
      <c r="AO1376" s="443"/>
      <c r="AP1376" s="443"/>
      <c r="AQ1376" s="443">
        <f t="shared" si="259"/>
        <v>1</v>
      </c>
      <c r="AR1376" s="444" t="str">
        <f>IF(A1376="","",VLOOKUP(A1376,'Base Sites'!A:B,2,FALSE))</f>
        <v>Valauto Arras</v>
      </c>
      <c r="AS1376" s="444" t="str">
        <f t="shared" si="260"/>
        <v>CUPRA</v>
      </c>
      <c r="AT1376" s="443"/>
      <c r="AU1376" s="445" t="str">
        <f>IF(A1376="","",VLOOKUP(L1376,'Base Vendeurs'!A:B,2,FALSE))</f>
        <v>Valauto Arras</v>
      </c>
      <c r="AV1376" s="439">
        <f t="shared" si="261"/>
        <v>2165.23</v>
      </c>
      <c r="AW1376" s="441">
        <f t="shared" si="262"/>
        <v>4.8476922846146117E-2</v>
      </c>
      <c r="AX1376" s="445" t="str">
        <f t="shared" si="263"/>
        <v>NON</v>
      </c>
      <c r="AY1376" s="231">
        <f>+MargesVN[[#This Row],[Total COM]]+MargesVN[[#This Row],[EXT GIE]]+MargesVN[[#This Row],[Forfait immat]]</f>
        <v>264.32299999999998</v>
      </c>
    </row>
    <row r="1377" spans="1:51" s="231" customFormat="1" ht="11.25" customHeight="1" x14ac:dyDescent="0.25">
      <c r="A1377" s="431">
        <v>45</v>
      </c>
      <c r="B1377" s="431" t="s">
        <v>163</v>
      </c>
      <c r="C1377" s="431" t="s">
        <v>206</v>
      </c>
      <c r="D1377" s="432">
        <v>46199</v>
      </c>
      <c r="E1377" s="433">
        <v>46200</v>
      </c>
      <c r="F1377" s="434"/>
      <c r="G1377" s="434"/>
      <c r="H1377" s="434"/>
      <c r="I1377" s="434"/>
      <c r="J1377" s="434"/>
      <c r="K1377" s="434"/>
      <c r="L1377" s="431" t="s">
        <v>2997</v>
      </c>
      <c r="M1377" s="431">
        <v>523131</v>
      </c>
      <c r="N1377" s="431">
        <v>131</v>
      </c>
      <c r="O1377" s="431" t="s">
        <v>4738</v>
      </c>
      <c r="P1377" s="435" t="s">
        <v>4739</v>
      </c>
      <c r="Q1377" s="431" t="s">
        <v>4740</v>
      </c>
      <c r="R1377" s="436">
        <v>31234.17</v>
      </c>
      <c r="S1377" s="436">
        <v>1887.49</v>
      </c>
      <c r="T1377" s="437">
        <f t="shared" si="252"/>
        <v>33121.659999999996</v>
      </c>
      <c r="U1377" s="438">
        <v>10</v>
      </c>
      <c r="V1377" s="436">
        <v>1526.49</v>
      </c>
      <c r="W1377" s="439">
        <v>36</v>
      </c>
      <c r="X1377" s="440"/>
      <c r="Y1377" s="439">
        <f t="shared" si="253"/>
        <v>1490.49</v>
      </c>
      <c r="Z1377" s="441">
        <f t="shared" si="254"/>
        <v>4.6087363978737785E-2</v>
      </c>
      <c r="AA1377" s="440">
        <v>0</v>
      </c>
      <c r="AB1377" s="439">
        <v>-2500</v>
      </c>
      <c r="AC1377" s="439"/>
      <c r="AD1377" s="439"/>
      <c r="AE1377" s="442">
        <v>0.08</v>
      </c>
      <c r="AF1377" s="442">
        <v>0.12</v>
      </c>
      <c r="AG1377" s="439">
        <f t="shared" si="255"/>
        <v>119.2392</v>
      </c>
      <c r="AH1377" s="439"/>
      <c r="AI1377" s="439">
        <f t="shared" si="256"/>
        <v>119.2392</v>
      </c>
      <c r="AJ1377" s="431" t="s">
        <v>164</v>
      </c>
      <c r="AK1377" s="431">
        <v>0</v>
      </c>
      <c r="AL1377" s="438">
        <v>50</v>
      </c>
      <c r="AM1377" s="443">
        <f t="shared" si="257"/>
        <v>1</v>
      </c>
      <c r="AN1377" s="443">
        <f t="shared" si="258"/>
        <v>1</v>
      </c>
      <c r="AO1377" s="443"/>
      <c r="AP1377" s="443"/>
      <c r="AQ1377" s="443">
        <f t="shared" si="259"/>
        <v>1</v>
      </c>
      <c r="AR1377" s="444" t="str">
        <f>IF(A1377="","",VLOOKUP(A1377,'Base Sites'!A:B,2,FALSE))</f>
        <v>Valauto Arras</v>
      </c>
      <c r="AS1377" s="444" t="str">
        <f t="shared" si="260"/>
        <v>CUPRA</v>
      </c>
      <c r="AT1377" s="443"/>
      <c r="AU1377" s="445" t="str">
        <f>IF(A1377="","",VLOOKUP(L1377,'Base Vendeurs'!A:B,2,FALSE))</f>
        <v>Valauto Arras</v>
      </c>
      <c r="AV1377" s="439">
        <f t="shared" si="261"/>
        <v>1526.49</v>
      </c>
      <c r="AW1377" s="441">
        <f t="shared" si="262"/>
        <v>4.6087363978737785E-2</v>
      </c>
      <c r="AX1377" s="445" t="str">
        <f t="shared" si="263"/>
        <v>NON</v>
      </c>
      <c r="AY1377" s="231">
        <f>+MargesVN[[#This Row],[Total COM]]+MargesVN[[#This Row],[EXT GIE]]+MargesVN[[#This Row],[Forfait immat]]</f>
        <v>169.23919999999998</v>
      </c>
    </row>
    <row r="1378" spans="1:51" s="231" customFormat="1" ht="11.25" customHeight="1" x14ac:dyDescent="0.25">
      <c r="A1378" s="252">
        <v>30</v>
      </c>
      <c r="B1378" s="252" t="s">
        <v>183</v>
      </c>
      <c r="C1378" s="252" t="s">
        <v>104</v>
      </c>
      <c r="D1378" s="106">
        <v>46049</v>
      </c>
      <c r="E1378" s="253">
        <v>46051</v>
      </c>
      <c r="F1378" s="107"/>
      <c r="G1378" s="107"/>
      <c r="H1378" s="107"/>
      <c r="I1378" s="107" t="s">
        <v>165</v>
      </c>
      <c r="J1378" s="107"/>
      <c r="K1378" s="107">
        <v>1126980.04</v>
      </c>
      <c r="L1378" s="252" t="s">
        <v>33</v>
      </c>
      <c r="M1378" s="252">
        <v>523180</v>
      </c>
      <c r="N1378" s="252">
        <v>3180</v>
      </c>
      <c r="O1378" s="252" t="s">
        <v>1136</v>
      </c>
      <c r="P1378" s="254" t="s">
        <v>326</v>
      </c>
      <c r="Q1378" s="252" t="s">
        <v>24</v>
      </c>
      <c r="R1378" s="108">
        <v>33883.33</v>
      </c>
      <c r="S1378" s="108">
        <v>666.67</v>
      </c>
      <c r="T1378" s="109">
        <f t="shared" si="252"/>
        <v>34550</v>
      </c>
      <c r="U1378" s="110">
        <v>35</v>
      </c>
      <c r="V1378" s="108">
        <v>786</v>
      </c>
      <c r="W1378" s="255">
        <v>95</v>
      </c>
      <c r="X1378" s="111"/>
      <c r="Y1378" s="309">
        <f t="shared" si="253"/>
        <v>691</v>
      </c>
      <c r="Z1378" s="116">
        <f t="shared" si="254"/>
        <v>2.2749638205499276E-2</v>
      </c>
      <c r="AA1378" s="111">
        <v>0</v>
      </c>
      <c r="AB1378" s="255">
        <v>-2418.5</v>
      </c>
      <c r="AC1378" s="255"/>
      <c r="AD1378" s="255" t="s">
        <v>430</v>
      </c>
      <c r="AE1378" s="113"/>
      <c r="AF1378" s="113">
        <v>0</v>
      </c>
      <c r="AG1378" s="255">
        <f t="shared" si="255"/>
        <v>0</v>
      </c>
      <c r="AH1378" s="255"/>
      <c r="AI1378" s="255">
        <f t="shared" si="256"/>
        <v>0</v>
      </c>
      <c r="AJ1378" s="252" t="s">
        <v>149</v>
      </c>
      <c r="AK1378" s="252">
        <v>0</v>
      </c>
      <c r="AL1378" s="110"/>
      <c r="AM1378" s="310">
        <f t="shared" si="257"/>
        <v>0</v>
      </c>
      <c r="AN1378" s="310">
        <f t="shared" si="258"/>
        <v>1</v>
      </c>
      <c r="AO1378" s="310"/>
      <c r="AP1378" s="310"/>
      <c r="AQ1378" s="310">
        <f t="shared" si="259"/>
        <v>0</v>
      </c>
      <c r="AR1378" s="117" t="str">
        <f>IF(A1378="","",VLOOKUP(A1378,'Base Sites'!A:B,2,FALSE))</f>
        <v>Valauto Lambersart VW</v>
      </c>
      <c r="AS1378" s="117" t="str">
        <f t="shared" si="260"/>
        <v>VOLKSWAGEN</v>
      </c>
      <c r="AT1378" s="310"/>
      <c r="AU1378" s="311" t="str">
        <f>IF(A1378="","",VLOOKUP(L1378,'Base Vendeurs'!A:B,2,FALSE))</f>
        <v>Sociétés NORD</v>
      </c>
      <c r="AV1378" s="251">
        <f t="shared" si="261"/>
        <v>786</v>
      </c>
      <c r="AW1378" s="116">
        <f t="shared" si="262"/>
        <v>2.2749638205499276E-2</v>
      </c>
      <c r="AX1378" s="237" t="str">
        <f t="shared" si="263"/>
        <v>NON</v>
      </c>
      <c r="AY1378" s="231">
        <f>+MargesVN[[#This Row],[Total COM]]+MargesVN[[#This Row],[EXT GIE]]+MargesVN[[#This Row],[Forfait immat]]</f>
        <v>0</v>
      </c>
    </row>
    <row r="1379" spans="1:51" s="231" customFormat="1" ht="11.25" customHeight="1" x14ac:dyDescent="0.25">
      <c r="A1379" s="259">
        <v>30</v>
      </c>
      <c r="B1379" s="259" t="s">
        <v>163</v>
      </c>
      <c r="C1379" s="259" t="s">
        <v>104</v>
      </c>
      <c r="D1379" s="150">
        <v>46024</v>
      </c>
      <c r="E1379" s="260">
        <v>46024</v>
      </c>
      <c r="F1379" s="151"/>
      <c r="G1379" s="151"/>
      <c r="H1379" s="151"/>
      <c r="I1379" s="151"/>
      <c r="J1379" s="151"/>
      <c r="K1379" s="151">
        <v>0</v>
      </c>
      <c r="L1379" s="259" t="s">
        <v>70</v>
      </c>
      <c r="M1379" s="259">
        <v>523198</v>
      </c>
      <c r="N1379" s="259">
        <v>3198</v>
      </c>
      <c r="O1379" s="259" t="s">
        <v>954</v>
      </c>
      <c r="P1379" s="261" t="s">
        <v>955</v>
      </c>
      <c r="Q1379" s="259" t="s">
        <v>26</v>
      </c>
      <c r="R1379" s="152">
        <v>36280</v>
      </c>
      <c r="S1379" s="152">
        <v>1612.5</v>
      </c>
      <c r="T1379" s="153">
        <f t="shared" si="252"/>
        <v>37892.5</v>
      </c>
      <c r="U1379" s="154">
        <v>9</v>
      </c>
      <c r="V1379" s="152">
        <v>852.85</v>
      </c>
      <c r="W1379" s="262">
        <v>95</v>
      </c>
      <c r="X1379" s="155"/>
      <c r="Y1379" s="262">
        <f t="shared" si="253"/>
        <v>757.85</v>
      </c>
      <c r="Z1379" s="156">
        <f t="shared" si="254"/>
        <v>2.250709243253942E-2</v>
      </c>
      <c r="AA1379" s="155">
        <v>0</v>
      </c>
      <c r="AB1379" s="262">
        <v>0</v>
      </c>
      <c r="AC1379" s="262"/>
      <c r="AD1379" s="262"/>
      <c r="AE1379" s="157">
        <v>0.1</v>
      </c>
      <c r="AF1379" s="157">
        <v>0.1</v>
      </c>
      <c r="AG1379" s="262">
        <f t="shared" si="255"/>
        <v>75.785000000000011</v>
      </c>
      <c r="AH1379" s="262"/>
      <c r="AI1379" s="262">
        <f t="shared" si="256"/>
        <v>75.785000000000011</v>
      </c>
      <c r="AJ1379" s="259" t="s">
        <v>164</v>
      </c>
      <c r="AK1379" s="259">
        <v>0</v>
      </c>
      <c r="AL1379" s="154">
        <v>20</v>
      </c>
      <c r="AM1379" s="263">
        <f t="shared" si="257"/>
        <v>1</v>
      </c>
      <c r="AN1379" s="263">
        <f t="shared" si="258"/>
        <v>1</v>
      </c>
      <c r="AO1379" s="263"/>
      <c r="AP1379" s="263"/>
      <c r="AQ1379" s="263">
        <f t="shared" si="259"/>
        <v>1</v>
      </c>
      <c r="AR1379" s="158" t="str">
        <f>IF(A1379="","",VLOOKUP(A1379,'Base Sites'!A:B,2,FALSE))</f>
        <v>Valauto Lambersart VW</v>
      </c>
      <c r="AS1379" s="158" t="str">
        <f t="shared" si="260"/>
        <v>VOLKSWAGEN</v>
      </c>
      <c r="AT1379" s="263"/>
      <c r="AU1379" s="264" t="str">
        <f>IF(A1379="","",VLOOKUP(L1379,'Base Vendeurs'!A:B,2,FALSE))</f>
        <v>Sociétés NORD</v>
      </c>
      <c r="AV1379" s="251">
        <f t="shared" si="261"/>
        <v>852.85</v>
      </c>
      <c r="AW1379" s="156">
        <f t="shared" si="262"/>
        <v>2.250709243253942E-2</v>
      </c>
      <c r="AX1379" s="237" t="str">
        <f t="shared" si="263"/>
        <v>NON</v>
      </c>
      <c r="AY1379" s="231">
        <f>+MargesVN[[#This Row],[Total COM]]+MargesVN[[#This Row],[EXT GIE]]+MargesVN[[#This Row],[Forfait immat]]</f>
        <v>95.785000000000011</v>
      </c>
    </row>
    <row r="1380" spans="1:51" s="231" customFormat="1" ht="11.25" customHeight="1" x14ac:dyDescent="0.25">
      <c r="A1380" s="45">
        <v>30</v>
      </c>
      <c r="B1380" s="45" t="s">
        <v>163</v>
      </c>
      <c r="C1380" s="45" t="s">
        <v>104</v>
      </c>
      <c r="D1380" s="44">
        <v>46027</v>
      </c>
      <c r="E1380" s="65">
        <v>46030</v>
      </c>
      <c r="F1380" s="35"/>
      <c r="G1380" s="35"/>
      <c r="H1380" s="35"/>
      <c r="I1380" s="35"/>
      <c r="J1380" s="35"/>
      <c r="K1380" s="35">
        <v>0</v>
      </c>
      <c r="L1380" s="45" t="s">
        <v>70</v>
      </c>
      <c r="M1380" s="45">
        <v>523208</v>
      </c>
      <c r="N1380" s="45">
        <v>3208</v>
      </c>
      <c r="O1380" s="45" t="s">
        <v>1055</v>
      </c>
      <c r="P1380" s="66" t="s">
        <v>1056</v>
      </c>
      <c r="Q1380" s="45" t="s">
        <v>382</v>
      </c>
      <c r="R1380" s="47">
        <v>48113.33</v>
      </c>
      <c r="S1380" s="47">
        <v>666.67</v>
      </c>
      <c r="T1380" s="48">
        <f t="shared" si="252"/>
        <v>48780</v>
      </c>
      <c r="U1380" s="49">
        <v>42</v>
      </c>
      <c r="V1380" s="47">
        <v>1070.5999999999999</v>
      </c>
      <c r="W1380" s="46">
        <v>95</v>
      </c>
      <c r="X1380" s="50"/>
      <c r="Y1380" s="46">
        <f t="shared" si="253"/>
        <v>975.59999999999991</v>
      </c>
      <c r="Z1380" s="51">
        <f t="shared" si="254"/>
        <v>2.194751947519475E-2</v>
      </c>
      <c r="AA1380" s="50">
        <v>0</v>
      </c>
      <c r="AB1380" s="46">
        <v>0</v>
      </c>
      <c r="AC1380" s="46"/>
      <c r="AD1380" s="46"/>
      <c r="AE1380" s="52">
        <v>0.1</v>
      </c>
      <c r="AF1380" s="52">
        <v>0.1</v>
      </c>
      <c r="AG1380" s="46">
        <f t="shared" si="255"/>
        <v>97.56</v>
      </c>
      <c r="AH1380" s="46"/>
      <c r="AI1380" s="46">
        <f t="shared" si="256"/>
        <v>97.56</v>
      </c>
      <c r="AJ1380" s="45" t="s">
        <v>164</v>
      </c>
      <c r="AK1380" s="45">
        <v>0</v>
      </c>
      <c r="AL1380" s="49">
        <v>20</v>
      </c>
      <c r="AM1380" s="238">
        <f t="shared" si="257"/>
        <v>1</v>
      </c>
      <c r="AN1380" s="238">
        <f t="shared" si="258"/>
        <v>1</v>
      </c>
      <c r="AO1380" s="238"/>
      <c r="AP1380" s="238"/>
      <c r="AQ1380" s="238">
        <f t="shared" si="259"/>
        <v>1</v>
      </c>
      <c r="AR1380" s="96" t="str">
        <f>IF(A1380="","",VLOOKUP(A1380,'Base Sites'!A:B,2,FALSE))</f>
        <v>Valauto Lambersart VW</v>
      </c>
      <c r="AS1380" s="96" t="str">
        <f t="shared" si="260"/>
        <v>VOLKSWAGEN</v>
      </c>
      <c r="AT1380" s="238"/>
      <c r="AU1380" s="231" t="str">
        <f>IF(A1380="","",VLOOKUP(L1380,'Base Vendeurs'!A:B,2,FALSE))</f>
        <v>Sociétés NORD</v>
      </c>
      <c r="AV1380" s="46">
        <f t="shared" si="261"/>
        <v>1070.5999999999999</v>
      </c>
      <c r="AW1380" s="51">
        <f t="shared" si="262"/>
        <v>2.194751947519475E-2</v>
      </c>
      <c r="AX1380" s="237" t="str">
        <f t="shared" si="263"/>
        <v>NON</v>
      </c>
      <c r="AY1380" s="231">
        <f>+MargesVN[[#This Row],[Total COM]]+MargesVN[[#This Row],[EXT GIE]]+MargesVN[[#This Row],[Forfait immat]]</f>
        <v>117.56</v>
      </c>
    </row>
    <row r="1381" spans="1:51" s="231" customFormat="1" ht="11.25" customHeight="1" x14ac:dyDescent="0.25">
      <c r="A1381" s="354">
        <v>30</v>
      </c>
      <c r="B1381" s="354" t="s">
        <v>163</v>
      </c>
      <c r="C1381" s="354" t="s">
        <v>29</v>
      </c>
      <c r="D1381" s="355">
        <v>46114</v>
      </c>
      <c r="E1381" s="356">
        <v>46116</v>
      </c>
      <c r="F1381" s="357"/>
      <c r="G1381" s="357"/>
      <c r="H1381" s="357"/>
      <c r="I1381" s="357"/>
      <c r="J1381" s="357"/>
      <c r="K1381" s="357">
        <v>0</v>
      </c>
      <c r="L1381" s="354" t="s">
        <v>113</v>
      </c>
      <c r="M1381" s="354">
        <v>523226</v>
      </c>
      <c r="N1381" s="354">
        <v>3226</v>
      </c>
      <c r="O1381" s="354" t="s">
        <v>2993</v>
      </c>
      <c r="P1381" s="358" t="s">
        <v>2994</v>
      </c>
      <c r="Q1381" s="354" t="s">
        <v>129</v>
      </c>
      <c r="R1381" s="359">
        <v>23191.67</v>
      </c>
      <c r="S1381" s="359">
        <v>2416.67</v>
      </c>
      <c r="T1381" s="360">
        <f t="shared" si="252"/>
        <v>25608.339999999997</v>
      </c>
      <c r="U1381" s="361">
        <v>224</v>
      </c>
      <c r="V1381" s="359">
        <v>558.34</v>
      </c>
      <c r="W1381" s="362">
        <v>35</v>
      </c>
      <c r="X1381" s="363"/>
      <c r="Y1381" s="362">
        <f t="shared" si="253"/>
        <v>523.34</v>
      </c>
      <c r="Z1381" s="364">
        <f t="shared" si="254"/>
        <v>2.1803053224066851E-2</v>
      </c>
      <c r="AA1381" s="363">
        <v>0</v>
      </c>
      <c r="AB1381" s="362">
        <v>-3800</v>
      </c>
      <c r="AC1381" s="362"/>
      <c r="AD1381" s="362"/>
      <c r="AE1381" s="365">
        <v>0.13</v>
      </c>
      <c r="AF1381" s="365">
        <v>0.13</v>
      </c>
      <c r="AG1381" s="362">
        <f t="shared" si="255"/>
        <v>68.034200000000013</v>
      </c>
      <c r="AH1381" s="362"/>
      <c r="AI1381" s="362">
        <f t="shared" si="256"/>
        <v>68.034200000000013</v>
      </c>
      <c r="AJ1381" s="354" t="s">
        <v>164</v>
      </c>
      <c r="AK1381" s="354"/>
      <c r="AL1381" s="361">
        <v>50</v>
      </c>
      <c r="AM1381" s="366">
        <f t="shared" si="257"/>
        <v>1</v>
      </c>
      <c r="AN1381" s="366">
        <f t="shared" si="258"/>
        <v>1</v>
      </c>
      <c r="AO1381" s="366"/>
      <c r="AP1381" s="366"/>
      <c r="AQ1381" s="366">
        <f t="shared" si="259"/>
        <v>1</v>
      </c>
      <c r="AR1381" s="367" t="str">
        <f>IF(A1381="","",VLOOKUP(A1381,'Base Sites'!A:B,2,FALSE))</f>
        <v>Valauto Lambersart VW</v>
      </c>
      <c r="AS1381" s="367" t="str">
        <f t="shared" si="260"/>
        <v>SKODA</v>
      </c>
      <c r="AT1381" s="366"/>
      <c r="AU1381" s="368" t="str">
        <f>IF(A1381="","",VLOOKUP(L1381,'Base Vendeurs'!A:B,2,FALSE))</f>
        <v>Valauto Lambersart SKODA</v>
      </c>
      <c r="AV1381" s="362">
        <f t="shared" si="261"/>
        <v>558.34</v>
      </c>
      <c r="AW1381" s="364">
        <f t="shared" si="262"/>
        <v>2.1803053224066851E-2</v>
      </c>
      <c r="AX1381" s="368" t="str">
        <f t="shared" si="263"/>
        <v>NON</v>
      </c>
      <c r="AY1381" s="231">
        <f>+MargesVN[[#This Row],[Total COM]]+MargesVN[[#This Row],[EXT GIE]]+MargesVN[[#This Row],[Forfait immat]]</f>
        <v>118.03420000000001</v>
      </c>
    </row>
    <row r="1382" spans="1:51" s="231" customFormat="1" ht="11.25" customHeight="1" x14ac:dyDescent="0.25">
      <c r="A1382" s="319">
        <v>30</v>
      </c>
      <c r="B1382" s="319" t="s">
        <v>163</v>
      </c>
      <c r="C1382" s="319" t="s">
        <v>29</v>
      </c>
      <c r="D1382" s="320">
        <v>46111</v>
      </c>
      <c r="E1382" s="321">
        <v>46112</v>
      </c>
      <c r="F1382" s="322"/>
      <c r="G1382" s="322"/>
      <c r="H1382" s="322"/>
      <c r="I1382" s="322"/>
      <c r="J1382" s="322"/>
      <c r="K1382" s="322">
        <v>0</v>
      </c>
      <c r="L1382" s="319" t="s">
        <v>30</v>
      </c>
      <c r="M1382" s="319">
        <v>523241</v>
      </c>
      <c r="N1382" s="319">
        <v>3241</v>
      </c>
      <c r="O1382" s="319" t="s">
        <v>2142</v>
      </c>
      <c r="P1382" s="323" t="s">
        <v>2143</v>
      </c>
      <c r="Q1382" s="319" t="s">
        <v>31</v>
      </c>
      <c r="R1382" s="324">
        <v>21933.34</v>
      </c>
      <c r="S1382" s="324">
        <v>250</v>
      </c>
      <c r="T1382" s="325">
        <f t="shared" si="252"/>
        <v>22183.34</v>
      </c>
      <c r="U1382" s="326">
        <v>382</v>
      </c>
      <c r="V1382" s="324">
        <v>308.33</v>
      </c>
      <c r="W1382" s="327">
        <v>35.01</v>
      </c>
      <c r="X1382" s="328"/>
      <c r="Y1382" s="327">
        <f t="shared" si="253"/>
        <v>273.32</v>
      </c>
      <c r="Z1382" s="329">
        <f t="shared" si="254"/>
        <v>1.3899169376658338E-2</v>
      </c>
      <c r="AA1382" s="328">
        <v>-3549.83</v>
      </c>
      <c r="AB1382" s="327">
        <v>0</v>
      </c>
      <c r="AC1382" s="327"/>
      <c r="AD1382" s="327" t="s">
        <v>2848</v>
      </c>
      <c r="AE1382" s="330"/>
      <c r="AF1382" s="330">
        <v>0.13</v>
      </c>
      <c r="AG1382" s="327">
        <f t="shared" si="255"/>
        <v>0</v>
      </c>
      <c r="AH1382" s="327">
        <v>100</v>
      </c>
      <c r="AI1382" s="327">
        <f t="shared" si="256"/>
        <v>100</v>
      </c>
      <c r="AJ1382" s="319" t="s">
        <v>149</v>
      </c>
      <c r="AK1382" s="319"/>
      <c r="AL1382" s="326"/>
      <c r="AM1382" s="331">
        <f t="shared" si="257"/>
        <v>0</v>
      </c>
      <c r="AN1382" s="331">
        <f t="shared" si="258"/>
        <v>1</v>
      </c>
      <c r="AO1382" s="331"/>
      <c r="AP1382" s="331"/>
      <c r="AQ1382" s="331">
        <f t="shared" si="259"/>
        <v>0</v>
      </c>
      <c r="AR1382" s="332" t="str">
        <f>IF(A1382="","",VLOOKUP(A1382,'Base Sites'!A:B,2,FALSE))</f>
        <v>Valauto Lambersart VW</v>
      </c>
      <c r="AS1382" s="332" t="str">
        <f t="shared" si="260"/>
        <v>SKODA</v>
      </c>
      <c r="AT1382" s="331"/>
      <c r="AU1382" s="333" t="str">
        <f>IF(A1382="","",VLOOKUP(L1382,'Base Vendeurs'!A:B,2,FALSE))</f>
        <v>Valauto Lambersart SKODA</v>
      </c>
      <c r="AV1382" s="327">
        <f t="shared" si="261"/>
        <v>308.33</v>
      </c>
      <c r="AW1382" s="329">
        <f t="shared" si="262"/>
        <v>1.3899169376658338E-2</v>
      </c>
      <c r="AX1382" s="333" t="str">
        <f t="shared" si="263"/>
        <v>NON</v>
      </c>
      <c r="AY1382" s="231">
        <f>+MargesVN[[#This Row],[Total COM]]+MargesVN[[#This Row],[EXT GIE]]+MargesVN[[#This Row],[Forfait immat]]</f>
        <v>100</v>
      </c>
    </row>
    <row r="1383" spans="1:51" s="231" customFormat="1" ht="11.25" customHeight="1" x14ac:dyDescent="0.25">
      <c r="A1383" s="45">
        <v>30</v>
      </c>
      <c r="B1383" s="45" t="s">
        <v>163</v>
      </c>
      <c r="C1383" s="45" t="s">
        <v>29</v>
      </c>
      <c r="D1383" s="44">
        <v>46051</v>
      </c>
      <c r="E1383" s="65">
        <v>46055</v>
      </c>
      <c r="F1383" s="35"/>
      <c r="G1383" s="35"/>
      <c r="H1383" s="35"/>
      <c r="I1383" s="35"/>
      <c r="J1383" s="35"/>
      <c r="K1383" s="35">
        <v>0</v>
      </c>
      <c r="L1383" s="45" t="s">
        <v>33</v>
      </c>
      <c r="M1383" s="45">
        <v>523255</v>
      </c>
      <c r="N1383" s="45">
        <v>3255</v>
      </c>
      <c r="O1383" s="45" t="s">
        <v>549</v>
      </c>
      <c r="P1383" s="66" t="s">
        <v>550</v>
      </c>
      <c r="Q1383" s="45" t="s">
        <v>42</v>
      </c>
      <c r="R1383" s="47">
        <v>28041.67</v>
      </c>
      <c r="S1383" s="47">
        <v>2333.34</v>
      </c>
      <c r="T1383" s="48">
        <f t="shared" si="252"/>
        <v>30375.01</v>
      </c>
      <c r="U1383" s="49">
        <v>227</v>
      </c>
      <c r="V1383" s="47">
        <v>1353.9</v>
      </c>
      <c r="W1383" s="46">
        <v>35</v>
      </c>
      <c r="X1383" s="50"/>
      <c r="Y1383" s="46">
        <f t="shared" si="253"/>
        <v>1318.9</v>
      </c>
      <c r="Z1383" s="51">
        <f t="shared" si="254"/>
        <v>4.4572824831991834E-2</v>
      </c>
      <c r="AA1383" s="50">
        <v>-3483.5</v>
      </c>
      <c r="AB1383" s="46">
        <v>0</v>
      </c>
      <c r="AC1383" s="46"/>
      <c r="AD1383" s="46"/>
      <c r="AE1383" s="52"/>
      <c r="AF1383" s="52">
        <v>0</v>
      </c>
      <c r="AG1383" s="46">
        <f t="shared" si="255"/>
        <v>0</v>
      </c>
      <c r="AH1383" s="46"/>
      <c r="AI1383" s="46">
        <f t="shared" si="256"/>
        <v>0</v>
      </c>
      <c r="AJ1383" s="45" t="s">
        <v>166</v>
      </c>
      <c r="AK1383" s="45"/>
      <c r="AL1383" s="49" t="s">
        <v>293</v>
      </c>
      <c r="AM1383" s="238">
        <f t="shared" si="257"/>
        <v>1</v>
      </c>
      <c r="AN1383" s="238">
        <f t="shared" si="258"/>
        <v>1</v>
      </c>
      <c r="AO1383" s="238"/>
      <c r="AP1383" s="238"/>
      <c r="AQ1383" s="238">
        <f t="shared" si="259"/>
        <v>1</v>
      </c>
      <c r="AR1383" s="96" t="str">
        <f>IF(A1383="","",VLOOKUP(A1383,'Base Sites'!A:B,2,FALSE))</f>
        <v>Valauto Lambersart VW</v>
      </c>
      <c r="AS1383" s="96" t="str">
        <f t="shared" si="260"/>
        <v>SKODA</v>
      </c>
      <c r="AT1383" s="238"/>
      <c r="AU1383" s="231" t="str">
        <f>IF(A1383="","",VLOOKUP(L1383,'Base Vendeurs'!A:B,2,FALSE))</f>
        <v>Sociétés NORD</v>
      </c>
      <c r="AV1383" s="46">
        <f t="shared" si="261"/>
        <v>1353.9</v>
      </c>
      <c r="AW1383" s="51">
        <f t="shared" si="262"/>
        <v>4.4572824831991834E-2</v>
      </c>
      <c r="AX1383" s="231" t="str">
        <f t="shared" si="263"/>
        <v>NON</v>
      </c>
      <c r="AY1383" s="231">
        <f>+MargesVN[[#This Row],[Total COM]]+MargesVN[[#This Row],[EXT GIE]]+MargesVN[[#This Row],[Forfait immat]]</f>
        <v>0</v>
      </c>
    </row>
    <row r="1384" spans="1:51" s="231" customFormat="1" ht="11.25" customHeight="1" x14ac:dyDescent="0.25">
      <c r="A1384" s="431">
        <v>30</v>
      </c>
      <c r="B1384" s="431" t="s">
        <v>163</v>
      </c>
      <c r="C1384" s="431" t="s">
        <v>104</v>
      </c>
      <c r="D1384" s="432">
        <v>46195</v>
      </c>
      <c r="E1384" s="433">
        <v>46191</v>
      </c>
      <c r="F1384" s="434"/>
      <c r="G1384" s="434"/>
      <c r="H1384" s="434"/>
      <c r="I1384" s="434"/>
      <c r="J1384" s="434"/>
      <c r="K1384" s="434">
        <v>0</v>
      </c>
      <c r="L1384" s="431" t="s">
        <v>70</v>
      </c>
      <c r="M1384" s="431">
        <v>523259</v>
      </c>
      <c r="N1384" s="431">
        <v>3259</v>
      </c>
      <c r="O1384" s="431" t="s">
        <v>5051</v>
      </c>
      <c r="P1384" s="435" t="s">
        <v>5052</v>
      </c>
      <c r="Q1384" s="431" t="s">
        <v>382</v>
      </c>
      <c r="R1384" s="436">
        <v>50446.67</v>
      </c>
      <c r="S1384" s="436">
        <v>4129.17</v>
      </c>
      <c r="T1384" s="437">
        <f t="shared" si="252"/>
        <v>54575.839999999997</v>
      </c>
      <c r="U1384" s="438">
        <v>17</v>
      </c>
      <c r="V1384" s="436">
        <v>1186.53</v>
      </c>
      <c r="W1384" s="439">
        <v>95</v>
      </c>
      <c r="X1384" s="440"/>
      <c r="Y1384" s="439">
        <f t="shared" si="253"/>
        <v>1091.53</v>
      </c>
      <c r="Z1384" s="441">
        <f t="shared" si="254"/>
        <v>2.1740938847665928E-2</v>
      </c>
      <c r="AA1384" s="440">
        <v>0</v>
      </c>
      <c r="AB1384" s="439">
        <v>0</v>
      </c>
      <c r="AC1384" s="439"/>
      <c r="AD1384" s="439"/>
      <c r="AE1384" s="442">
        <v>0.1</v>
      </c>
      <c r="AF1384" s="442">
        <v>0.1</v>
      </c>
      <c r="AG1384" s="439">
        <f t="shared" si="255"/>
        <v>109.15300000000001</v>
      </c>
      <c r="AH1384" s="439"/>
      <c r="AI1384" s="439">
        <f t="shared" si="256"/>
        <v>109.15300000000001</v>
      </c>
      <c r="AJ1384" s="431" t="s">
        <v>164</v>
      </c>
      <c r="AK1384" s="431">
        <v>0</v>
      </c>
      <c r="AL1384" s="438">
        <v>20</v>
      </c>
      <c r="AM1384" s="443">
        <f t="shared" si="257"/>
        <v>1</v>
      </c>
      <c r="AN1384" s="443">
        <f t="shared" si="258"/>
        <v>1</v>
      </c>
      <c r="AO1384" s="443"/>
      <c r="AP1384" s="443"/>
      <c r="AQ1384" s="443">
        <f t="shared" si="259"/>
        <v>1</v>
      </c>
      <c r="AR1384" s="444" t="str">
        <f>IF(A1384="","",VLOOKUP(A1384,'Base Sites'!A:B,2,FALSE))</f>
        <v>Valauto Lambersart VW</v>
      </c>
      <c r="AS1384" s="444" t="str">
        <f t="shared" si="260"/>
        <v>VOLKSWAGEN</v>
      </c>
      <c r="AT1384" s="443"/>
      <c r="AU1384" s="445" t="str">
        <f>IF(A1384="","",VLOOKUP(L1384,'Base Vendeurs'!A:B,2,FALSE))</f>
        <v>Sociétés NORD</v>
      </c>
      <c r="AV1384" s="439">
        <f t="shared" si="261"/>
        <v>1186.53</v>
      </c>
      <c r="AW1384" s="441">
        <f t="shared" si="262"/>
        <v>2.1740938847665928E-2</v>
      </c>
      <c r="AX1384" s="445" t="str">
        <f t="shared" si="263"/>
        <v>NON</v>
      </c>
      <c r="AY1384" s="231">
        <f>+MargesVN[[#This Row],[Total COM]]+MargesVN[[#This Row],[EXT GIE]]+MargesVN[[#This Row],[Forfait immat]]</f>
        <v>129.15300000000002</v>
      </c>
    </row>
    <row r="1385" spans="1:51" s="231" customFormat="1" ht="11.25" customHeight="1" x14ac:dyDescent="0.25">
      <c r="A1385" s="319">
        <v>30</v>
      </c>
      <c r="B1385" s="319" t="s">
        <v>163</v>
      </c>
      <c r="C1385" s="319" t="s">
        <v>29</v>
      </c>
      <c r="D1385" s="320">
        <v>46108</v>
      </c>
      <c r="E1385" s="321">
        <v>46111</v>
      </c>
      <c r="F1385" s="322"/>
      <c r="G1385" s="322"/>
      <c r="H1385" s="322"/>
      <c r="I1385" s="322"/>
      <c r="J1385" s="322"/>
      <c r="K1385" s="322"/>
      <c r="L1385" s="319" t="s">
        <v>30</v>
      </c>
      <c r="M1385" s="319">
        <v>523352</v>
      </c>
      <c r="N1385" s="319">
        <v>3352</v>
      </c>
      <c r="O1385" s="319" t="s">
        <v>2239</v>
      </c>
      <c r="P1385" s="323" t="s">
        <v>2240</v>
      </c>
      <c r="Q1385" s="319" t="s">
        <v>42</v>
      </c>
      <c r="R1385" s="324">
        <v>28208.34</v>
      </c>
      <c r="S1385" s="324">
        <v>4233.33</v>
      </c>
      <c r="T1385" s="325">
        <f t="shared" si="252"/>
        <v>32441.67</v>
      </c>
      <c r="U1385" s="326">
        <v>45</v>
      </c>
      <c r="V1385" s="324">
        <v>1661.93</v>
      </c>
      <c r="W1385" s="327">
        <v>35.01</v>
      </c>
      <c r="X1385" s="328"/>
      <c r="Y1385" s="327">
        <f t="shared" si="253"/>
        <v>1626.92</v>
      </c>
      <c r="Z1385" s="329">
        <f t="shared" si="254"/>
        <v>5.1228250580195166E-2</v>
      </c>
      <c r="AA1385" s="328">
        <v>0</v>
      </c>
      <c r="AB1385" s="327">
        <v>-2500</v>
      </c>
      <c r="AC1385" s="327"/>
      <c r="AD1385" s="327"/>
      <c r="AE1385" s="330">
        <v>0.1</v>
      </c>
      <c r="AF1385" s="330">
        <v>0.1</v>
      </c>
      <c r="AG1385" s="327">
        <f t="shared" si="255"/>
        <v>162.69200000000001</v>
      </c>
      <c r="AH1385" s="327"/>
      <c r="AI1385" s="327">
        <f t="shared" si="256"/>
        <v>162.69200000000001</v>
      </c>
      <c r="AJ1385" s="319" t="s">
        <v>164</v>
      </c>
      <c r="AK1385" s="319"/>
      <c r="AL1385" s="326">
        <v>50</v>
      </c>
      <c r="AM1385" s="331">
        <f t="shared" si="257"/>
        <v>1</v>
      </c>
      <c r="AN1385" s="331">
        <f t="shared" si="258"/>
        <v>1</v>
      </c>
      <c r="AO1385" s="331"/>
      <c r="AP1385" s="331"/>
      <c r="AQ1385" s="331">
        <f t="shared" si="259"/>
        <v>1</v>
      </c>
      <c r="AR1385" s="332" t="str">
        <f>IF(A1385="","",VLOOKUP(A1385,'Base Sites'!A:B,2,FALSE))</f>
        <v>Valauto Lambersart VW</v>
      </c>
      <c r="AS1385" s="332" t="str">
        <f t="shared" si="260"/>
        <v>SKODA</v>
      </c>
      <c r="AT1385" s="331"/>
      <c r="AU1385" s="333" t="str">
        <f>IF(A1385="","",VLOOKUP(L1385,'Base Vendeurs'!A:B,2,FALSE))</f>
        <v>Valauto Lambersart SKODA</v>
      </c>
      <c r="AV1385" s="327">
        <f t="shared" si="261"/>
        <v>1661.93</v>
      </c>
      <c r="AW1385" s="329">
        <f t="shared" si="262"/>
        <v>5.1228250580195166E-2</v>
      </c>
      <c r="AX1385" s="333" t="str">
        <f t="shared" si="263"/>
        <v>NON</v>
      </c>
      <c r="AY1385" s="231">
        <f>+MargesVN[[#This Row],[Total COM]]+MargesVN[[#This Row],[EXT GIE]]+MargesVN[[#This Row],[Forfait immat]]</f>
        <v>212.69200000000001</v>
      </c>
    </row>
    <row r="1386" spans="1:51" s="231" customFormat="1" ht="11.25" customHeight="1" x14ac:dyDescent="0.25">
      <c r="A1386" s="319">
        <v>45</v>
      </c>
      <c r="B1386" s="319" t="s">
        <v>163</v>
      </c>
      <c r="C1386" s="319" t="s">
        <v>29</v>
      </c>
      <c r="D1386" s="320">
        <v>46109</v>
      </c>
      <c r="E1386" s="321">
        <v>46111</v>
      </c>
      <c r="F1386" s="322"/>
      <c r="G1386" s="322"/>
      <c r="H1386" s="322"/>
      <c r="I1386" s="322"/>
      <c r="J1386" s="322"/>
      <c r="K1386" s="322">
        <v>0</v>
      </c>
      <c r="L1386" s="319" t="s">
        <v>1405</v>
      </c>
      <c r="M1386" s="319">
        <v>523376</v>
      </c>
      <c r="N1386" s="319">
        <v>376</v>
      </c>
      <c r="O1386" s="319" t="s">
        <v>2278</v>
      </c>
      <c r="P1386" s="323" t="s">
        <v>2279</v>
      </c>
      <c r="Q1386" s="319" t="s">
        <v>79</v>
      </c>
      <c r="R1386" s="324">
        <v>46641.66</v>
      </c>
      <c r="S1386" s="324">
        <v>6283.33</v>
      </c>
      <c r="T1386" s="325">
        <f t="shared" ref="T1386:T1449" si="264">+R1386+S1386</f>
        <v>52924.990000000005</v>
      </c>
      <c r="U1386" s="326">
        <v>32</v>
      </c>
      <c r="V1386" s="324">
        <v>1325</v>
      </c>
      <c r="W1386" s="327">
        <v>35.01</v>
      </c>
      <c r="X1386" s="328"/>
      <c r="Y1386" s="327">
        <f t="shared" ref="Y1386:Y1449" si="265">+V1386-W1386+X1386</f>
        <v>1289.99</v>
      </c>
      <c r="Z1386" s="329">
        <f t="shared" ref="Z1386:Z1449" si="266">(V1386+X1386)/T1386</f>
        <v>2.5035432222093947E-2</v>
      </c>
      <c r="AA1386" s="328">
        <v>0</v>
      </c>
      <c r="AB1386" s="327">
        <v>-6666.92</v>
      </c>
      <c r="AC1386" s="327"/>
      <c r="AD1386" s="327"/>
      <c r="AE1386" s="330">
        <v>0.13</v>
      </c>
      <c r="AF1386" s="330">
        <v>0.13</v>
      </c>
      <c r="AG1386" s="327">
        <f t="shared" ref="AG1386:AG1449" si="267">+Y1386*AE1386</f>
        <v>167.6987</v>
      </c>
      <c r="AH1386" s="327"/>
      <c r="AI1386" s="327">
        <f t="shared" ref="AI1386:AI1449" si="268">+AG1386+AH1386</f>
        <v>167.6987</v>
      </c>
      <c r="AJ1386" s="319" t="s">
        <v>149</v>
      </c>
      <c r="AK1386" s="319">
        <v>30</v>
      </c>
      <c r="AL1386" s="326">
        <v>50</v>
      </c>
      <c r="AM1386" s="331">
        <f t="shared" ref="AM1386:AM1449" si="269">IF(AL1386&gt;0,100%,0%)</f>
        <v>1</v>
      </c>
      <c r="AN1386" s="331">
        <f t="shared" ref="AN1386:AN1449" si="270">IF(A1386&gt;0,1,"")</f>
        <v>1</v>
      </c>
      <c r="AO1386" s="331"/>
      <c r="AP1386" s="331"/>
      <c r="AQ1386" s="331">
        <f t="shared" ref="AQ1386:AQ1449" si="271">IF(AN1386="","",+AM1386/AN1386)</f>
        <v>1</v>
      </c>
      <c r="AR1386" s="332" t="str">
        <f>IF(A1386="","",VLOOKUP(A1386,'Base Sites'!A:B,2,FALSE))</f>
        <v>Valauto Arras</v>
      </c>
      <c r="AS1386" s="332" t="str">
        <f t="shared" ref="AS1386:AS1449" si="272">IF(C1386="VW","VOLKSWAGEN",IF(C1386="SE","SEAT",IF(C1386="NI","NISSAN",IF(C1386="HY","HYUNDAI",IF(C1386="VU","VUL",IF(C1386="sk","SKODA",IF(C1386="ltsk","SKODA",IF(C1386="CUPRA","CUPRA",IF(C1386="AUDI","AUDI","")))))))))</f>
        <v>SKODA</v>
      </c>
      <c r="AT1386" s="331"/>
      <c r="AU1386" s="333" t="str">
        <f>IF(A1386="","",VLOOKUP(L1386,'Base Vendeurs'!A:B,2,FALSE))</f>
        <v>Valauto Arras</v>
      </c>
      <c r="AV1386" s="327">
        <f t="shared" ref="AV1386:AV1449" si="273">+V1386+AO1386</f>
        <v>1325</v>
      </c>
      <c r="AW1386" s="329">
        <f t="shared" ref="AW1386:AW1449" si="274">IF(A1386="","",+AV1386/T1386)</f>
        <v>2.5035432222093947E-2</v>
      </c>
      <c r="AX1386" s="333" t="str">
        <f t="shared" ref="AX1386:AX1449" si="275">IF(AV1386&lt;0,"OUI","NON")</f>
        <v>NON</v>
      </c>
      <c r="AY1386" s="231">
        <f>+MargesVN[[#This Row],[Total COM]]+MargesVN[[#This Row],[EXT GIE]]+MargesVN[[#This Row],[Forfait immat]]</f>
        <v>247.6987</v>
      </c>
    </row>
    <row r="1387" spans="1:51" s="231" customFormat="1" ht="11.25" customHeight="1" x14ac:dyDescent="0.25">
      <c r="A1387" s="319">
        <v>45</v>
      </c>
      <c r="B1387" s="319" t="s">
        <v>163</v>
      </c>
      <c r="C1387" s="319" t="s">
        <v>29</v>
      </c>
      <c r="D1387" s="320">
        <v>46101</v>
      </c>
      <c r="E1387" s="321">
        <v>46102</v>
      </c>
      <c r="F1387" s="322"/>
      <c r="G1387" s="322"/>
      <c r="H1387" s="322"/>
      <c r="I1387" s="322"/>
      <c r="J1387" s="322"/>
      <c r="K1387" s="322">
        <v>0</v>
      </c>
      <c r="L1387" s="319" t="s">
        <v>1405</v>
      </c>
      <c r="M1387" s="319">
        <v>523379</v>
      </c>
      <c r="N1387" s="319">
        <v>379</v>
      </c>
      <c r="O1387" s="319" t="s">
        <v>2276</v>
      </c>
      <c r="P1387" s="323" t="s">
        <v>2277</v>
      </c>
      <c r="Q1387" s="319" t="s">
        <v>79</v>
      </c>
      <c r="R1387" s="324">
        <v>46641.66</v>
      </c>
      <c r="S1387" s="324">
        <v>5275</v>
      </c>
      <c r="T1387" s="325">
        <f t="shared" si="264"/>
        <v>51916.66</v>
      </c>
      <c r="U1387" s="326">
        <v>16</v>
      </c>
      <c r="V1387" s="324">
        <v>1071.42</v>
      </c>
      <c r="W1387" s="327">
        <v>35.01</v>
      </c>
      <c r="X1387" s="328"/>
      <c r="Y1387" s="327">
        <f t="shared" si="265"/>
        <v>1036.4100000000001</v>
      </c>
      <c r="Z1387" s="329">
        <f t="shared" si="266"/>
        <v>2.0637306020841864E-2</v>
      </c>
      <c r="AA1387" s="328">
        <v>0</v>
      </c>
      <c r="AB1387" s="327">
        <v>-4966</v>
      </c>
      <c r="AC1387" s="327"/>
      <c r="AD1387" s="327"/>
      <c r="AE1387" s="330">
        <v>0.13</v>
      </c>
      <c r="AF1387" s="330">
        <v>0.13</v>
      </c>
      <c r="AG1387" s="327">
        <f t="shared" si="267"/>
        <v>134.73330000000001</v>
      </c>
      <c r="AH1387" s="327"/>
      <c r="AI1387" s="327">
        <f t="shared" si="268"/>
        <v>134.73330000000001</v>
      </c>
      <c r="AJ1387" s="319" t="s">
        <v>149</v>
      </c>
      <c r="AK1387" s="319">
        <v>0</v>
      </c>
      <c r="AL1387" s="326"/>
      <c r="AM1387" s="331">
        <f t="shared" si="269"/>
        <v>0</v>
      </c>
      <c r="AN1387" s="331">
        <f t="shared" si="270"/>
        <v>1</v>
      </c>
      <c r="AO1387" s="331"/>
      <c r="AP1387" s="331"/>
      <c r="AQ1387" s="331">
        <f t="shared" si="271"/>
        <v>0</v>
      </c>
      <c r="AR1387" s="332" t="str">
        <f>IF(A1387="","",VLOOKUP(A1387,'Base Sites'!A:B,2,FALSE))</f>
        <v>Valauto Arras</v>
      </c>
      <c r="AS1387" s="332" t="str">
        <f t="shared" si="272"/>
        <v>SKODA</v>
      </c>
      <c r="AT1387" s="331"/>
      <c r="AU1387" s="333" t="str">
        <f>IF(A1387="","",VLOOKUP(L1387,'Base Vendeurs'!A:B,2,FALSE))</f>
        <v>Valauto Arras</v>
      </c>
      <c r="AV1387" s="327">
        <f t="shared" si="273"/>
        <v>1071.42</v>
      </c>
      <c r="AW1387" s="329">
        <f t="shared" si="274"/>
        <v>2.0637306020841864E-2</v>
      </c>
      <c r="AX1387" s="333" t="str">
        <f t="shared" si="275"/>
        <v>NON</v>
      </c>
      <c r="AY1387" s="231">
        <f>+MargesVN[[#This Row],[Total COM]]+MargesVN[[#This Row],[EXT GIE]]+MargesVN[[#This Row],[Forfait immat]]</f>
        <v>134.73330000000001</v>
      </c>
    </row>
    <row r="1388" spans="1:51" s="231" customFormat="1" ht="11.25" customHeight="1" x14ac:dyDescent="0.25">
      <c r="A1388" s="431">
        <v>45</v>
      </c>
      <c r="B1388" s="431" t="s">
        <v>163</v>
      </c>
      <c r="C1388" s="431" t="s">
        <v>29</v>
      </c>
      <c r="D1388" s="432">
        <v>46190</v>
      </c>
      <c r="E1388" s="433">
        <v>46197</v>
      </c>
      <c r="F1388" s="434"/>
      <c r="G1388" s="434"/>
      <c r="H1388" s="434"/>
      <c r="I1388" s="434"/>
      <c r="J1388" s="434"/>
      <c r="K1388" s="434"/>
      <c r="L1388" s="431" t="s">
        <v>1405</v>
      </c>
      <c r="M1388" s="431">
        <v>523380</v>
      </c>
      <c r="N1388" s="431">
        <v>380</v>
      </c>
      <c r="O1388" s="431" t="s">
        <v>4555</v>
      </c>
      <c r="P1388" s="435" t="s">
        <v>4556</v>
      </c>
      <c r="Q1388" s="431" t="s">
        <v>129</v>
      </c>
      <c r="R1388" s="436">
        <v>25350</v>
      </c>
      <c r="S1388" s="436">
        <v>2066.67</v>
      </c>
      <c r="T1388" s="437">
        <f t="shared" si="264"/>
        <v>27416.67</v>
      </c>
      <c r="U1388" s="438">
        <v>12</v>
      </c>
      <c r="V1388" s="436">
        <v>1434.18</v>
      </c>
      <c r="W1388" s="439">
        <v>35.01</v>
      </c>
      <c r="X1388" s="440"/>
      <c r="Y1388" s="439">
        <f t="shared" si="265"/>
        <v>1399.17</v>
      </c>
      <c r="Z1388" s="441">
        <f t="shared" si="266"/>
        <v>5.2310510357384765E-2</v>
      </c>
      <c r="AA1388" s="440">
        <v>0</v>
      </c>
      <c r="AB1388" s="439">
        <v>-4216.67</v>
      </c>
      <c r="AC1388" s="439"/>
      <c r="AD1388" s="439"/>
      <c r="AE1388" s="442">
        <v>7.0000000000000007E-2</v>
      </c>
      <c r="AF1388" s="442">
        <v>0.1</v>
      </c>
      <c r="AG1388" s="439">
        <f t="shared" si="267"/>
        <v>97.941900000000018</v>
      </c>
      <c r="AH1388" s="439"/>
      <c r="AI1388" s="439">
        <f t="shared" si="268"/>
        <v>97.941900000000018</v>
      </c>
      <c r="AJ1388" s="431" t="s">
        <v>149</v>
      </c>
      <c r="AK1388" s="431">
        <v>0</v>
      </c>
      <c r="AL1388" s="438">
        <v>50</v>
      </c>
      <c r="AM1388" s="443">
        <f t="shared" si="269"/>
        <v>1</v>
      </c>
      <c r="AN1388" s="443">
        <f t="shared" si="270"/>
        <v>1</v>
      </c>
      <c r="AO1388" s="443"/>
      <c r="AP1388" s="443"/>
      <c r="AQ1388" s="443">
        <f t="shared" si="271"/>
        <v>1</v>
      </c>
      <c r="AR1388" s="444" t="str">
        <f>IF(A1388="","",VLOOKUP(A1388,'Base Sites'!A:B,2,FALSE))</f>
        <v>Valauto Arras</v>
      </c>
      <c r="AS1388" s="444" t="str">
        <f t="shared" si="272"/>
        <v>SKODA</v>
      </c>
      <c r="AT1388" s="443"/>
      <c r="AU1388" s="445" t="str">
        <f>IF(A1388="","",VLOOKUP(L1388,'Base Vendeurs'!A:B,2,FALSE))</f>
        <v>Valauto Arras</v>
      </c>
      <c r="AV1388" s="439">
        <f t="shared" si="273"/>
        <v>1434.18</v>
      </c>
      <c r="AW1388" s="441">
        <f t="shared" si="274"/>
        <v>5.2310510357384765E-2</v>
      </c>
      <c r="AX1388" s="445" t="str">
        <f t="shared" si="275"/>
        <v>NON</v>
      </c>
      <c r="AY1388" s="231">
        <f>+MargesVN[[#This Row],[Total COM]]+MargesVN[[#This Row],[EXT GIE]]+MargesVN[[#This Row],[Forfait immat]]</f>
        <v>147.94190000000003</v>
      </c>
    </row>
    <row r="1389" spans="1:51" s="231" customFormat="1" ht="11.25" customHeight="1" x14ac:dyDescent="0.25">
      <c r="A1389" s="266">
        <v>30</v>
      </c>
      <c r="B1389" s="266" t="s">
        <v>163</v>
      </c>
      <c r="C1389" s="266" t="s">
        <v>104</v>
      </c>
      <c r="D1389" s="161">
        <v>46035</v>
      </c>
      <c r="E1389" s="267">
        <v>46037</v>
      </c>
      <c r="F1389" s="162"/>
      <c r="G1389" s="162"/>
      <c r="H1389" s="162"/>
      <c r="I1389" s="162"/>
      <c r="J1389" s="162"/>
      <c r="K1389" s="162">
        <v>0</v>
      </c>
      <c r="L1389" s="266" t="s">
        <v>70</v>
      </c>
      <c r="M1389" s="266">
        <v>523425</v>
      </c>
      <c r="N1389" s="266">
        <v>3425</v>
      </c>
      <c r="O1389" s="266" t="s">
        <v>1106</v>
      </c>
      <c r="P1389" s="268" t="s">
        <v>1107</v>
      </c>
      <c r="Q1389" s="266" t="s">
        <v>23</v>
      </c>
      <c r="R1389" s="163">
        <v>22014</v>
      </c>
      <c r="S1389" s="163">
        <v>633.33000000000004</v>
      </c>
      <c r="T1389" s="164">
        <f t="shared" si="264"/>
        <v>22647.33</v>
      </c>
      <c r="U1389" s="165">
        <v>7</v>
      </c>
      <c r="V1389" s="163">
        <v>1000.89</v>
      </c>
      <c r="W1389" s="251">
        <v>95</v>
      </c>
      <c r="X1389" s="166"/>
      <c r="Y1389" s="251">
        <f t="shared" si="265"/>
        <v>905.89</v>
      </c>
      <c r="Z1389" s="167">
        <f t="shared" si="266"/>
        <v>4.4194613669690859E-2</v>
      </c>
      <c r="AA1389" s="166">
        <v>0</v>
      </c>
      <c r="AB1389" s="251">
        <v>0</v>
      </c>
      <c r="AC1389" s="251"/>
      <c r="AD1389" s="251"/>
      <c r="AE1389" s="168">
        <v>0.1</v>
      </c>
      <c r="AF1389" s="168">
        <v>0.1</v>
      </c>
      <c r="AG1389" s="251">
        <f t="shared" si="267"/>
        <v>90.588999999999999</v>
      </c>
      <c r="AH1389" s="251"/>
      <c r="AI1389" s="251">
        <f t="shared" si="268"/>
        <v>90.588999999999999</v>
      </c>
      <c r="AJ1389" s="266" t="s">
        <v>164</v>
      </c>
      <c r="AK1389" s="266"/>
      <c r="AL1389" s="165">
        <v>20</v>
      </c>
      <c r="AM1389" s="269">
        <f t="shared" si="269"/>
        <v>1</v>
      </c>
      <c r="AN1389" s="269">
        <f t="shared" si="270"/>
        <v>1</v>
      </c>
      <c r="AO1389" s="269"/>
      <c r="AP1389" s="269"/>
      <c r="AQ1389" s="269">
        <f t="shared" si="271"/>
        <v>1</v>
      </c>
      <c r="AR1389" s="169" t="str">
        <f>IF(A1389="","",VLOOKUP(A1389,'Base Sites'!A:B,2,FALSE))</f>
        <v>Valauto Lambersart VW</v>
      </c>
      <c r="AS1389" s="169" t="str">
        <f t="shared" si="272"/>
        <v>VOLKSWAGEN</v>
      </c>
      <c r="AT1389" s="269"/>
      <c r="AU1389" s="270" t="str">
        <f>IF(A1389="","",VLOOKUP(L1389,'Base Vendeurs'!A:B,2,FALSE))</f>
        <v>Sociétés NORD</v>
      </c>
      <c r="AV1389" s="251">
        <f t="shared" si="273"/>
        <v>1000.89</v>
      </c>
      <c r="AW1389" s="167">
        <f t="shared" si="274"/>
        <v>4.4194613669690859E-2</v>
      </c>
      <c r="AX1389" s="237" t="str">
        <f t="shared" si="275"/>
        <v>NON</v>
      </c>
      <c r="AY1389" s="231">
        <f>+MargesVN[[#This Row],[Total COM]]+MargesVN[[#This Row],[EXT GIE]]+MargesVN[[#This Row],[Forfait immat]]</f>
        <v>110.589</v>
      </c>
    </row>
    <row r="1390" spans="1:51" s="231" customFormat="1" ht="11.25" customHeight="1" x14ac:dyDescent="0.25">
      <c r="A1390" s="45">
        <v>30</v>
      </c>
      <c r="B1390" s="45" t="s">
        <v>163</v>
      </c>
      <c r="C1390" s="45" t="s">
        <v>104</v>
      </c>
      <c r="D1390" s="44">
        <v>46064</v>
      </c>
      <c r="E1390" s="65">
        <v>46066</v>
      </c>
      <c r="F1390" s="35"/>
      <c r="G1390" s="35"/>
      <c r="H1390" s="35"/>
      <c r="I1390" s="35"/>
      <c r="J1390" s="35"/>
      <c r="K1390" s="35">
        <v>0</v>
      </c>
      <c r="L1390" s="45" t="s">
        <v>455</v>
      </c>
      <c r="M1390" s="45">
        <v>523431</v>
      </c>
      <c r="N1390" s="45">
        <v>3431</v>
      </c>
      <c r="O1390" s="45" t="s">
        <v>1529</v>
      </c>
      <c r="P1390" s="66" t="s">
        <v>1530</v>
      </c>
      <c r="Q1390" s="45" t="s">
        <v>23</v>
      </c>
      <c r="R1390" s="47">
        <v>17714</v>
      </c>
      <c r="S1390" s="47">
        <v>525</v>
      </c>
      <c r="T1390" s="48">
        <f t="shared" si="264"/>
        <v>18239</v>
      </c>
      <c r="U1390" s="49">
        <v>100</v>
      </c>
      <c r="V1390" s="47">
        <v>879.17</v>
      </c>
      <c r="W1390" s="46">
        <v>95</v>
      </c>
      <c r="X1390" s="50"/>
      <c r="Y1390" s="46">
        <f t="shared" si="265"/>
        <v>784.17</v>
      </c>
      <c r="Z1390" s="51">
        <f t="shared" si="266"/>
        <v>4.8202752343878497E-2</v>
      </c>
      <c r="AA1390" s="50">
        <v>-2332.0700000000002</v>
      </c>
      <c r="AB1390" s="46">
        <v>0</v>
      </c>
      <c r="AC1390" s="46"/>
      <c r="AD1390" s="46"/>
      <c r="AE1390" s="52">
        <v>0.13</v>
      </c>
      <c r="AF1390" s="52">
        <v>0.13</v>
      </c>
      <c r="AG1390" s="46">
        <f t="shared" si="267"/>
        <v>101.9421</v>
      </c>
      <c r="AH1390" s="46"/>
      <c r="AI1390" s="46">
        <f t="shared" si="268"/>
        <v>101.9421</v>
      </c>
      <c r="AJ1390" s="45" t="s">
        <v>164</v>
      </c>
      <c r="AK1390" s="45"/>
      <c r="AL1390" s="49">
        <v>20</v>
      </c>
      <c r="AM1390" s="238">
        <f t="shared" si="269"/>
        <v>1</v>
      </c>
      <c r="AN1390" s="238">
        <f t="shared" si="270"/>
        <v>1</v>
      </c>
      <c r="AO1390" s="238"/>
      <c r="AP1390" s="238"/>
      <c r="AQ1390" s="238">
        <f t="shared" si="271"/>
        <v>1</v>
      </c>
      <c r="AR1390" s="96" t="str">
        <f>IF(A1390="","",VLOOKUP(A1390,'Base Sites'!A:B,2,FALSE))</f>
        <v>Valauto Lambersart VW</v>
      </c>
      <c r="AS1390" s="96" t="str">
        <f t="shared" si="272"/>
        <v>VOLKSWAGEN</v>
      </c>
      <c r="AT1390" s="238"/>
      <c r="AU1390" s="231" t="str">
        <f>IF(A1390="","",VLOOKUP(L1390,'Base Vendeurs'!A:B,2,FALSE))</f>
        <v>Sociétés EST</v>
      </c>
      <c r="AV1390" s="46">
        <f t="shared" si="273"/>
        <v>879.17</v>
      </c>
      <c r="AW1390" s="51">
        <f t="shared" si="274"/>
        <v>4.8202752343878497E-2</v>
      </c>
      <c r="AX1390" s="231" t="str">
        <f t="shared" si="275"/>
        <v>NON</v>
      </c>
      <c r="AY1390" s="231">
        <f>+MargesVN[[#This Row],[Total COM]]+MargesVN[[#This Row],[EXT GIE]]+MargesVN[[#This Row],[Forfait immat]]</f>
        <v>121.9421</v>
      </c>
    </row>
    <row r="1391" spans="1:51" s="231" customFormat="1" ht="11.25" customHeight="1" x14ac:dyDescent="0.25">
      <c r="A1391" s="354">
        <v>30</v>
      </c>
      <c r="B1391" s="354" t="s">
        <v>163</v>
      </c>
      <c r="C1391" s="354" t="s">
        <v>104</v>
      </c>
      <c r="D1391" s="355">
        <v>46128</v>
      </c>
      <c r="E1391" s="356">
        <v>46129</v>
      </c>
      <c r="F1391" s="357"/>
      <c r="G1391" s="357"/>
      <c r="H1391" s="357"/>
      <c r="I1391" s="357"/>
      <c r="J1391" s="357"/>
      <c r="K1391" s="357"/>
      <c r="L1391" s="354" t="s">
        <v>229</v>
      </c>
      <c r="M1391" s="354">
        <v>523432</v>
      </c>
      <c r="N1391" s="354">
        <v>3432</v>
      </c>
      <c r="O1391" s="354" t="s">
        <v>3480</v>
      </c>
      <c r="P1391" s="358" t="s">
        <v>3481</v>
      </c>
      <c r="Q1391" s="354" t="s">
        <v>23</v>
      </c>
      <c r="R1391" s="359">
        <v>23880.67</v>
      </c>
      <c r="S1391" s="359">
        <v>1866.66</v>
      </c>
      <c r="T1391" s="360">
        <f t="shared" si="264"/>
        <v>25747.329999999998</v>
      </c>
      <c r="U1391" s="361">
        <v>98</v>
      </c>
      <c r="V1391" s="359">
        <v>996.97</v>
      </c>
      <c r="W1391" s="362">
        <v>95</v>
      </c>
      <c r="X1391" s="363"/>
      <c r="Y1391" s="362">
        <f t="shared" si="265"/>
        <v>901.97</v>
      </c>
      <c r="Z1391" s="364">
        <f t="shared" si="266"/>
        <v>3.8721296538320675E-2</v>
      </c>
      <c r="AA1391" s="363">
        <v>0</v>
      </c>
      <c r="AB1391" s="362">
        <v>-2467.17</v>
      </c>
      <c r="AC1391" s="362"/>
      <c r="AD1391" s="362"/>
      <c r="AE1391" s="365">
        <v>0.13</v>
      </c>
      <c r="AF1391" s="365">
        <v>0.13</v>
      </c>
      <c r="AG1391" s="362">
        <f t="shared" si="267"/>
        <v>117.2561</v>
      </c>
      <c r="AH1391" s="362"/>
      <c r="AI1391" s="362">
        <f t="shared" si="268"/>
        <v>117.2561</v>
      </c>
      <c r="AJ1391" s="354" t="s">
        <v>164</v>
      </c>
      <c r="AK1391" s="354">
        <v>30</v>
      </c>
      <c r="AL1391" s="361">
        <v>50</v>
      </c>
      <c r="AM1391" s="366">
        <f t="shared" si="269"/>
        <v>1</v>
      </c>
      <c r="AN1391" s="366">
        <f t="shared" si="270"/>
        <v>1</v>
      </c>
      <c r="AO1391" s="366"/>
      <c r="AP1391" s="366"/>
      <c r="AQ1391" s="366">
        <f t="shared" si="271"/>
        <v>1</v>
      </c>
      <c r="AR1391" s="367" t="str">
        <f>IF(A1391="","",VLOOKUP(A1391,'Base Sites'!A:B,2,FALSE))</f>
        <v>Valauto Lambersart VW</v>
      </c>
      <c r="AS1391" s="367" t="str">
        <f t="shared" si="272"/>
        <v>VOLKSWAGEN</v>
      </c>
      <c r="AT1391" s="366"/>
      <c r="AU1391" s="368" t="str">
        <f>IF(A1391="","",VLOOKUP(L1391,'Base Vendeurs'!A:B,2,FALSE))</f>
        <v>Valauto Lambersart VW</v>
      </c>
      <c r="AV1391" s="362">
        <f t="shared" si="273"/>
        <v>996.97</v>
      </c>
      <c r="AW1391" s="364">
        <f t="shared" si="274"/>
        <v>3.8721296538320675E-2</v>
      </c>
      <c r="AX1391" s="368" t="str">
        <f t="shared" si="275"/>
        <v>NON</v>
      </c>
      <c r="AY1391" s="231">
        <f>+MargesVN[[#This Row],[Total COM]]+MargesVN[[#This Row],[EXT GIE]]+MargesVN[[#This Row],[Forfait immat]]</f>
        <v>197.2561</v>
      </c>
    </row>
    <row r="1392" spans="1:51" s="231" customFormat="1" ht="11.25" customHeight="1" x14ac:dyDescent="0.25">
      <c r="A1392" s="45">
        <v>30</v>
      </c>
      <c r="B1392" s="45" t="s">
        <v>163</v>
      </c>
      <c r="C1392" s="45" t="s">
        <v>29</v>
      </c>
      <c r="D1392" s="44">
        <v>46052</v>
      </c>
      <c r="E1392" s="65">
        <v>46055</v>
      </c>
      <c r="F1392" s="35"/>
      <c r="G1392" s="35"/>
      <c r="H1392" s="35"/>
      <c r="I1392" s="35"/>
      <c r="J1392" s="35"/>
      <c r="K1392" s="35">
        <v>0</v>
      </c>
      <c r="L1392" s="45" t="s">
        <v>30</v>
      </c>
      <c r="M1392" s="45">
        <v>523435</v>
      </c>
      <c r="N1392" s="45">
        <v>3435</v>
      </c>
      <c r="O1392" s="45" t="s">
        <v>600</v>
      </c>
      <c r="P1392" s="66" t="s">
        <v>601</v>
      </c>
      <c r="Q1392" s="45" t="s">
        <v>79</v>
      </c>
      <c r="R1392" s="47">
        <v>42666.66</v>
      </c>
      <c r="S1392" s="47">
        <v>583.33000000000004</v>
      </c>
      <c r="T1392" s="48">
        <f t="shared" si="264"/>
        <v>43249.990000000005</v>
      </c>
      <c r="U1392" s="49">
        <v>95</v>
      </c>
      <c r="V1392" s="47">
        <v>1186.0899999999999</v>
      </c>
      <c r="W1392" s="46">
        <v>35.01</v>
      </c>
      <c r="X1392" s="50"/>
      <c r="Y1392" s="46">
        <f t="shared" si="265"/>
        <v>1151.08</v>
      </c>
      <c r="Z1392" s="51">
        <f t="shared" si="266"/>
        <v>2.7424052583595968E-2</v>
      </c>
      <c r="AA1392" s="50">
        <v>0</v>
      </c>
      <c r="AB1392" s="46">
        <v>0</v>
      </c>
      <c r="AC1392" s="46"/>
      <c r="AD1392" s="46"/>
      <c r="AE1392" s="52">
        <v>0.1</v>
      </c>
      <c r="AF1392" s="52">
        <v>0.1</v>
      </c>
      <c r="AG1392" s="46">
        <f t="shared" si="267"/>
        <v>115.108</v>
      </c>
      <c r="AH1392" s="46"/>
      <c r="AI1392" s="46">
        <f t="shared" si="268"/>
        <v>115.108</v>
      </c>
      <c r="AJ1392" s="45" t="s">
        <v>164</v>
      </c>
      <c r="AK1392" s="45">
        <v>0</v>
      </c>
      <c r="AL1392" s="49">
        <v>50</v>
      </c>
      <c r="AM1392" s="238">
        <f t="shared" si="269"/>
        <v>1</v>
      </c>
      <c r="AN1392" s="238">
        <f t="shared" si="270"/>
        <v>1</v>
      </c>
      <c r="AO1392" s="238"/>
      <c r="AP1392" s="238"/>
      <c r="AQ1392" s="238">
        <f t="shared" si="271"/>
        <v>1</v>
      </c>
      <c r="AR1392" s="96" t="str">
        <f>IF(A1392="","",VLOOKUP(A1392,'Base Sites'!A:B,2,FALSE))</f>
        <v>Valauto Lambersart VW</v>
      </c>
      <c r="AS1392" s="96" t="str">
        <f t="shared" si="272"/>
        <v>SKODA</v>
      </c>
      <c r="AT1392" s="238"/>
      <c r="AU1392" s="231" t="str">
        <f>IF(A1392="","",VLOOKUP(L1392,'Base Vendeurs'!A:B,2,FALSE))</f>
        <v>Valauto Lambersart SKODA</v>
      </c>
      <c r="AV1392" s="46">
        <f t="shared" si="273"/>
        <v>1186.0899999999999</v>
      </c>
      <c r="AW1392" s="51">
        <f t="shared" si="274"/>
        <v>2.7424052583595968E-2</v>
      </c>
      <c r="AX1392" s="231" t="str">
        <f t="shared" si="275"/>
        <v>NON</v>
      </c>
      <c r="AY1392" s="231">
        <f>+MargesVN[[#This Row],[Total COM]]+MargesVN[[#This Row],[EXT GIE]]+MargesVN[[#This Row],[Forfait immat]]</f>
        <v>165.108</v>
      </c>
    </row>
    <row r="1393" spans="1:51" s="231" customFormat="1" ht="11.25" customHeight="1" x14ac:dyDescent="0.25">
      <c r="A1393" s="225">
        <v>10</v>
      </c>
      <c r="B1393" s="225" t="s">
        <v>163</v>
      </c>
      <c r="C1393" s="225" t="s">
        <v>104</v>
      </c>
      <c r="D1393" s="216">
        <v>46045</v>
      </c>
      <c r="E1393" s="226">
        <v>46044</v>
      </c>
      <c r="F1393" s="217"/>
      <c r="G1393" s="217"/>
      <c r="H1393" s="217"/>
      <c r="I1393" s="217"/>
      <c r="J1393" s="217"/>
      <c r="K1393" s="217">
        <v>0</v>
      </c>
      <c r="L1393" s="225" t="s">
        <v>388</v>
      </c>
      <c r="M1393" s="225">
        <v>523499</v>
      </c>
      <c r="N1393" s="225">
        <v>3499</v>
      </c>
      <c r="O1393" s="225" t="s">
        <v>914</v>
      </c>
      <c r="P1393" s="227" t="s">
        <v>915</v>
      </c>
      <c r="Q1393" s="225" t="s">
        <v>190</v>
      </c>
      <c r="R1393" s="218">
        <v>23230.67</v>
      </c>
      <c r="S1393" s="218">
        <v>-145.84</v>
      </c>
      <c r="T1393" s="219">
        <f t="shared" si="264"/>
        <v>23084.829999999998</v>
      </c>
      <c r="U1393" s="220">
        <v>176</v>
      </c>
      <c r="V1393" s="218">
        <v>28.56</v>
      </c>
      <c r="W1393" s="228">
        <v>95</v>
      </c>
      <c r="X1393" s="221"/>
      <c r="Y1393" s="228">
        <f t="shared" si="265"/>
        <v>-66.44</v>
      </c>
      <c r="Z1393" s="222">
        <f t="shared" si="266"/>
        <v>1.2371761022281732E-3</v>
      </c>
      <c r="AA1393" s="221">
        <v>-2513.79</v>
      </c>
      <c r="AB1393" s="228">
        <v>0</v>
      </c>
      <c r="AC1393" s="228"/>
      <c r="AD1393" s="228" t="s">
        <v>236</v>
      </c>
      <c r="AE1393" s="223"/>
      <c r="AF1393" s="223">
        <v>0.13</v>
      </c>
      <c r="AG1393" s="228">
        <f t="shared" si="267"/>
        <v>0</v>
      </c>
      <c r="AH1393" s="228"/>
      <c r="AI1393" s="228">
        <f t="shared" si="268"/>
        <v>0</v>
      </c>
      <c r="AJ1393" s="225" t="s">
        <v>164</v>
      </c>
      <c r="AK1393" s="225">
        <v>30</v>
      </c>
      <c r="AL1393" s="220"/>
      <c r="AM1393" s="229">
        <f t="shared" si="269"/>
        <v>0</v>
      </c>
      <c r="AN1393" s="229">
        <f t="shared" si="270"/>
        <v>1</v>
      </c>
      <c r="AO1393" s="229"/>
      <c r="AP1393" s="229"/>
      <c r="AQ1393" s="229">
        <f t="shared" si="271"/>
        <v>0</v>
      </c>
      <c r="AR1393" s="224" t="str">
        <f>IF(A1393="","",VLOOKUP(A1393,'Base Sites'!A:B,2,FALSE))</f>
        <v>Valauto Roncq</v>
      </c>
      <c r="AS1393" s="224" t="str">
        <f t="shared" si="272"/>
        <v>VOLKSWAGEN</v>
      </c>
      <c r="AT1393" s="229"/>
      <c r="AU1393" s="230" t="str">
        <f>IF(A1393="","",VLOOKUP(L1393,'Base Vendeurs'!A:B,2,FALSE))</f>
        <v>Valauto Roncq VW</v>
      </c>
      <c r="AV1393" s="228">
        <f t="shared" si="273"/>
        <v>28.56</v>
      </c>
      <c r="AW1393" s="222">
        <f t="shared" si="274"/>
        <v>1.2371761022281732E-3</v>
      </c>
      <c r="AX1393" s="230" t="str">
        <f t="shared" si="275"/>
        <v>NON</v>
      </c>
      <c r="AY1393" s="231">
        <f>+MargesVN[[#This Row],[Total COM]]+MargesVN[[#This Row],[EXT GIE]]+MargesVN[[#This Row],[Forfait immat]]</f>
        <v>30</v>
      </c>
    </row>
    <row r="1394" spans="1:51" s="231" customFormat="1" ht="11.25" customHeight="1" x14ac:dyDescent="0.25">
      <c r="A1394" s="401">
        <v>10</v>
      </c>
      <c r="B1394" s="401" t="s">
        <v>163</v>
      </c>
      <c r="C1394" s="401" t="s">
        <v>104</v>
      </c>
      <c r="D1394" s="402">
        <v>46146</v>
      </c>
      <c r="E1394" s="403">
        <v>46144</v>
      </c>
      <c r="F1394" s="404"/>
      <c r="G1394" s="404"/>
      <c r="H1394" s="404"/>
      <c r="I1394" s="404"/>
      <c r="J1394" s="404"/>
      <c r="K1394" s="404">
        <v>0</v>
      </c>
      <c r="L1394" s="401" t="s">
        <v>195</v>
      </c>
      <c r="M1394" s="401">
        <v>523503</v>
      </c>
      <c r="N1394" s="401">
        <v>3503</v>
      </c>
      <c r="O1394" s="401" t="s">
        <v>4269</v>
      </c>
      <c r="P1394" s="405" t="s">
        <v>4270</v>
      </c>
      <c r="Q1394" s="401" t="s">
        <v>23</v>
      </c>
      <c r="R1394" s="406">
        <v>22430.67</v>
      </c>
      <c r="S1394" s="406">
        <v>1233.33</v>
      </c>
      <c r="T1394" s="407">
        <f t="shared" si="264"/>
        <v>23664</v>
      </c>
      <c r="U1394" s="408">
        <v>140</v>
      </c>
      <c r="V1394" s="406">
        <v>1038.1400000000001</v>
      </c>
      <c r="W1394" s="409">
        <v>95</v>
      </c>
      <c r="X1394" s="410"/>
      <c r="Y1394" s="409">
        <f t="shared" si="265"/>
        <v>943.1400000000001</v>
      </c>
      <c r="Z1394" s="411">
        <f t="shared" si="266"/>
        <v>4.3870013522650443E-2</v>
      </c>
      <c r="AA1394" s="410">
        <v>-3549.6</v>
      </c>
      <c r="AB1394" s="409">
        <v>1082.93</v>
      </c>
      <c r="AC1394" s="409"/>
      <c r="AD1394" s="409"/>
      <c r="AE1394" s="412">
        <v>0.12</v>
      </c>
      <c r="AF1394" s="412">
        <v>0.12</v>
      </c>
      <c r="AG1394" s="409">
        <f t="shared" si="267"/>
        <v>113.17680000000001</v>
      </c>
      <c r="AH1394" s="409"/>
      <c r="AI1394" s="409">
        <f t="shared" si="268"/>
        <v>113.17680000000001</v>
      </c>
      <c r="AJ1394" s="401" t="s">
        <v>164</v>
      </c>
      <c r="AK1394" s="401">
        <v>30</v>
      </c>
      <c r="AL1394" s="408"/>
      <c r="AM1394" s="413">
        <f t="shared" si="269"/>
        <v>0</v>
      </c>
      <c r="AN1394" s="413">
        <f t="shared" si="270"/>
        <v>1</v>
      </c>
      <c r="AO1394" s="413"/>
      <c r="AP1394" s="413"/>
      <c r="AQ1394" s="413">
        <f t="shared" si="271"/>
        <v>0</v>
      </c>
      <c r="AR1394" s="414" t="str">
        <f>IF(A1394="","",VLOOKUP(A1394,'Base Sites'!A:B,2,FALSE))</f>
        <v>Valauto Roncq</v>
      </c>
      <c r="AS1394" s="414" t="str">
        <f t="shared" si="272"/>
        <v>VOLKSWAGEN</v>
      </c>
      <c r="AT1394" s="413"/>
      <c r="AU1394" s="415" t="str">
        <f>IF(A1394="","",VLOOKUP(L1394,'Base Vendeurs'!A:B,2,FALSE))</f>
        <v>Valauto Roncq VW</v>
      </c>
      <c r="AV1394" s="409">
        <f t="shared" si="273"/>
        <v>1038.1400000000001</v>
      </c>
      <c r="AW1394" s="411">
        <f t="shared" si="274"/>
        <v>4.3870013522650443E-2</v>
      </c>
      <c r="AX1394" s="415" t="str">
        <f t="shared" si="275"/>
        <v>NON</v>
      </c>
      <c r="AY1394" s="231">
        <f>+MargesVN[[#This Row],[Total COM]]+MargesVN[[#This Row],[EXT GIE]]+MargesVN[[#This Row],[Forfait immat]]</f>
        <v>143.17680000000001</v>
      </c>
    </row>
    <row r="1395" spans="1:51" s="231" customFormat="1" ht="11.25" customHeight="1" x14ac:dyDescent="0.25">
      <c r="A1395" s="45">
        <v>30</v>
      </c>
      <c r="B1395" s="45" t="s">
        <v>163</v>
      </c>
      <c r="C1395" s="45" t="s">
        <v>29</v>
      </c>
      <c r="D1395" s="44">
        <v>46055</v>
      </c>
      <c r="E1395" s="65">
        <v>46056</v>
      </c>
      <c r="F1395" s="35"/>
      <c r="G1395" s="35"/>
      <c r="H1395" s="35"/>
      <c r="I1395" s="35"/>
      <c r="J1395" s="35"/>
      <c r="K1395" s="35">
        <v>0</v>
      </c>
      <c r="L1395" s="45" t="s">
        <v>30</v>
      </c>
      <c r="M1395" s="45">
        <v>523508</v>
      </c>
      <c r="N1395" s="45">
        <v>3508</v>
      </c>
      <c r="O1395" s="45" t="s">
        <v>1243</v>
      </c>
      <c r="P1395" s="66" t="s">
        <v>1244</v>
      </c>
      <c r="Q1395" s="45" t="s">
        <v>79</v>
      </c>
      <c r="R1395" s="47">
        <v>42666.66</v>
      </c>
      <c r="S1395" s="47">
        <v>8291.67</v>
      </c>
      <c r="T1395" s="48">
        <f t="shared" si="264"/>
        <v>50958.33</v>
      </c>
      <c r="U1395" s="49">
        <v>76</v>
      </c>
      <c r="V1395" s="47">
        <v>2089.9900000000002</v>
      </c>
      <c r="W1395" s="46">
        <v>35</v>
      </c>
      <c r="X1395" s="50"/>
      <c r="Y1395" s="46">
        <f t="shared" si="265"/>
        <v>2054.9900000000002</v>
      </c>
      <c r="Z1395" s="51">
        <f t="shared" si="266"/>
        <v>4.1013706689367574E-2</v>
      </c>
      <c r="AA1395" s="50">
        <v>0</v>
      </c>
      <c r="AB1395" s="46">
        <v>-509.57</v>
      </c>
      <c r="AC1395" s="46"/>
      <c r="AD1395" s="46"/>
      <c r="AE1395" s="52">
        <v>0.1</v>
      </c>
      <c r="AF1395" s="52">
        <v>0.1</v>
      </c>
      <c r="AG1395" s="46">
        <f t="shared" si="267"/>
        <v>205.49900000000002</v>
      </c>
      <c r="AH1395" s="46"/>
      <c r="AI1395" s="46">
        <f t="shared" si="268"/>
        <v>205.49900000000002</v>
      </c>
      <c r="AJ1395" s="45" t="s">
        <v>164</v>
      </c>
      <c r="AK1395" s="45">
        <v>0</v>
      </c>
      <c r="AL1395" s="49">
        <v>50</v>
      </c>
      <c r="AM1395" s="238">
        <f t="shared" si="269"/>
        <v>1</v>
      </c>
      <c r="AN1395" s="238">
        <f t="shared" si="270"/>
        <v>1</v>
      </c>
      <c r="AO1395" s="238"/>
      <c r="AP1395" s="238"/>
      <c r="AQ1395" s="238">
        <f t="shared" si="271"/>
        <v>1</v>
      </c>
      <c r="AR1395" s="96" t="str">
        <f>IF(A1395="","",VLOOKUP(A1395,'Base Sites'!A:B,2,FALSE))</f>
        <v>Valauto Lambersart VW</v>
      </c>
      <c r="AS1395" s="96" t="str">
        <f t="shared" si="272"/>
        <v>SKODA</v>
      </c>
      <c r="AT1395" s="238"/>
      <c r="AU1395" s="231" t="str">
        <f>IF(A1395="","",VLOOKUP(L1395,'Base Vendeurs'!A:B,2,FALSE))</f>
        <v>Valauto Lambersart SKODA</v>
      </c>
      <c r="AV1395" s="46">
        <f t="shared" si="273"/>
        <v>2089.9900000000002</v>
      </c>
      <c r="AW1395" s="51">
        <f t="shared" si="274"/>
        <v>4.1013706689367574E-2</v>
      </c>
      <c r="AX1395" s="231" t="str">
        <f t="shared" si="275"/>
        <v>NON</v>
      </c>
      <c r="AY1395" s="231">
        <f>+MargesVN[[#This Row],[Total COM]]+MargesVN[[#This Row],[EXT GIE]]+MargesVN[[#This Row],[Forfait immat]]</f>
        <v>255.49900000000002</v>
      </c>
    </row>
    <row r="1396" spans="1:51" s="231" customFormat="1" ht="11.25" customHeight="1" x14ac:dyDescent="0.25">
      <c r="A1396" s="45">
        <v>10</v>
      </c>
      <c r="B1396" s="45" t="s">
        <v>163</v>
      </c>
      <c r="C1396" s="45" t="s">
        <v>104</v>
      </c>
      <c r="D1396" s="44">
        <v>46064</v>
      </c>
      <c r="E1396" s="65">
        <v>46065</v>
      </c>
      <c r="F1396" s="35"/>
      <c r="G1396" s="35"/>
      <c r="H1396" s="35"/>
      <c r="I1396" s="35"/>
      <c r="J1396" s="35"/>
      <c r="K1396" s="35">
        <v>0</v>
      </c>
      <c r="L1396" s="45" t="s">
        <v>388</v>
      </c>
      <c r="M1396" s="45">
        <v>523508</v>
      </c>
      <c r="N1396" s="45">
        <v>3508</v>
      </c>
      <c r="O1396" s="45" t="s">
        <v>1527</v>
      </c>
      <c r="P1396" s="66" t="s">
        <v>1528</v>
      </c>
      <c r="Q1396" s="45" t="s">
        <v>382</v>
      </c>
      <c r="R1396" s="47">
        <v>43946.67</v>
      </c>
      <c r="S1396" s="47">
        <v>1666.67</v>
      </c>
      <c r="T1396" s="48">
        <f t="shared" si="264"/>
        <v>45613.34</v>
      </c>
      <c r="U1396" s="49">
        <v>146</v>
      </c>
      <c r="V1396" s="47">
        <v>2510.0700000000002</v>
      </c>
      <c r="W1396" s="46">
        <v>95</v>
      </c>
      <c r="X1396" s="50">
        <v>-800</v>
      </c>
      <c r="Y1396" s="46">
        <f t="shared" si="265"/>
        <v>1615.0700000000002</v>
      </c>
      <c r="Z1396" s="51">
        <f t="shared" si="266"/>
        <v>3.7490567452416336E-2</v>
      </c>
      <c r="AA1396" s="50">
        <v>-2697.31</v>
      </c>
      <c r="AB1396" s="46">
        <v>0</v>
      </c>
      <c r="AC1396" s="46"/>
      <c r="AD1396" s="46"/>
      <c r="AE1396" s="52">
        <v>0.13</v>
      </c>
      <c r="AF1396" s="52">
        <v>0.13</v>
      </c>
      <c r="AG1396" s="46">
        <f t="shared" si="267"/>
        <v>209.95910000000003</v>
      </c>
      <c r="AH1396" s="46"/>
      <c r="AI1396" s="46">
        <f t="shared" si="268"/>
        <v>209.95910000000003</v>
      </c>
      <c r="AJ1396" s="45" t="s">
        <v>164</v>
      </c>
      <c r="AK1396" s="45">
        <v>30</v>
      </c>
      <c r="AL1396" s="49"/>
      <c r="AM1396" s="238">
        <f t="shared" si="269"/>
        <v>0</v>
      </c>
      <c r="AN1396" s="238">
        <f t="shared" si="270"/>
        <v>1</v>
      </c>
      <c r="AO1396" s="238"/>
      <c r="AP1396" s="238"/>
      <c r="AQ1396" s="238">
        <f t="shared" si="271"/>
        <v>0</v>
      </c>
      <c r="AR1396" s="96" t="str">
        <f>IF(A1396="","",VLOOKUP(A1396,'Base Sites'!A:B,2,FALSE))</f>
        <v>Valauto Roncq</v>
      </c>
      <c r="AS1396" s="96" t="str">
        <f t="shared" si="272"/>
        <v>VOLKSWAGEN</v>
      </c>
      <c r="AT1396" s="238"/>
      <c r="AU1396" s="231" t="str">
        <f>IF(A1396="","",VLOOKUP(L1396,'Base Vendeurs'!A:B,2,FALSE))</f>
        <v>Valauto Roncq VW</v>
      </c>
      <c r="AV1396" s="46">
        <f t="shared" si="273"/>
        <v>2510.0700000000002</v>
      </c>
      <c r="AW1396" s="51">
        <f t="shared" si="274"/>
        <v>5.5029296254122159E-2</v>
      </c>
      <c r="AX1396" s="231" t="str">
        <f t="shared" si="275"/>
        <v>NON</v>
      </c>
      <c r="AY1396" s="231">
        <f>+MargesVN[[#This Row],[Total COM]]+MargesVN[[#This Row],[EXT GIE]]+MargesVN[[#This Row],[Forfait immat]]</f>
        <v>239.95910000000003</v>
      </c>
    </row>
    <row r="1397" spans="1:51" s="231" customFormat="1" ht="11.25" customHeight="1" x14ac:dyDescent="0.25">
      <c r="A1397" s="45">
        <v>30</v>
      </c>
      <c r="B1397" s="45" t="s">
        <v>163</v>
      </c>
      <c r="C1397" s="45" t="s">
        <v>104</v>
      </c>
      <c r="D1397" s="44">
        <v>46049</v>
      </c>
      <c r="E1397" s="65">
        <v>46059</v>
      </c>
      <c r="F1397" s="35"/>
      <c r="G1397" s="35"/>
      <c r="H1397" s="35"/>
      <c r="I1397" s="35"/>
      <c r="J1397" s="35"/>
      <c r="K1397" s="35"/>
      <c r="L1397" s="45" t="s">
        <v>658</v>
      </c>
      <c r="M1397" s="45">
        <v>523518</v>
      </c>
      <c r="N1397" s="45">
        <v>3518</v>
      </c>
      <c r="O1397" s="45" t="s">
        <v>958</v>
      </c>
      <c r="P1397" s="66" t="s">
        <v>959</v>
      </c>
      <c r="Q1397" s="45" t="s">
        <v>26</v>
      </c>
      <c r="R1397" s="47">
        <v>44196.67</v>
      </c>
      <c r="S1397" s="47">
        <v>1525.01</v>
      </c>
      <c r="T1397" s="48">
        <f t="shared" si="264"/>
        <v>45721.68</v>
      </c>
      <c r="U1397" s="49">
        <v>195</v>
      </c>
      <c r="V1397" s="47">
        <v>1499.01</v>
      </c>
      <c r="W1397" s="46">
        <v>95</v>
      </c>
      <c r="X1397" s="50">
        <v>-100</v>
      </c>
      <c r="Y1397" s="46">
        <f t="shared" si="265"/>
        <v>1304.01</v>
      </c>
      <c r="Z1397" s="51">
        <f t="shared" si="266"/>
        <v>3.0598394459696143E-2</v>
      </c>
      <c r="AA1397" s="50">
        <v>-5614.95</v>
      </c>
      <c r="AB1397" s="46">
        <v>0</v>
      </c>
      <c r="AC1397" s="46"/>
      <c r="AD1397" s="46"/>
      <c r="AE1397" s="52">
        <v>0.1</v>
      </c>
      <c r="AF1397" s="52">
        <v>0.13</v>
      </c>
      <c r="AG1397" s="46">
        <f t="shared" si="267"/>
        <v>130.40100000000001</v>
      </c>
      <c r="AH1397" s="46"/>
      <c r="AI1397" s="46">
        <f t="shared" si="268"/>
        <v>130.40100000000001</v>
      </c>
      <c r="AJ1397" s="45" t="s">
        <v>149</v>
      </c>
      <c r="AK1397" s="45">
        <v>30</v>
      </c>
      <c r="AL1397" s="49"/>
      <c r="AM1397" s="238">
        <f t="shared" si="269"/>
        <v>0</v>
      </c>
      <c r="AN1397" s="238">
        <f t="shared" si="270"/>
        <v>1</v>
      </c>
      <c r="AO1397" s="238"/>
      <c r="AP1397" s="238"/>
      <c r="AQ1397" s="238">
        <f t="shared" si="271"/>
        <v>0</v>
      </c>
      <c r="AR1397" s="96" t="str">
        <f>IF(A1397="","",VLOOKUP(A1397,'Base Sites'!A:B,2,FALSE))</f>
        <v>Valauto Lambersart VW</v>
      </c>
      <c r="AS1397" s="96" t="str">
        <f t="shared" si="272"/>
        <v>VOLKSWAGEN</v>
      </c>
      <c r="AT1397" s="238"/>
      <c r="AU1397" s="231" t="str">
        <f>IF(A1397="","",VLOOKUP(L1397,'Base Vendeurs'!A:B,2,FALSE))</f>
        <v>Valauto Cambrai</v>
      </c>
      <c r="AV1397" s="46">
        <f t="shared" si="273"/>
        <v>1499.01</v>
      </c>
      <c r="AW1397" s="51">
        <f t="shared" si="274"/>
        <v>3.2785540688793587E-2</v>
      </c>
      <c r="AX1397" s="231" t="str">
        <f t="shared" si="275"/>
        <v>NON</v>
      </c>
      <c r="AY1397" s="231">
        <f>+MargesVN[[#This Row],[Total COM]]+MargesVN[[#This Row],[EXT GIE]]+MargesVN[[#This Row],[Forfait immat]]</f>
        <v>160.40100000000001</v>
      </c>
    </row>
    <row r="1398" spans="1:51" s="231" customFormat="1" ht="11.25" customHeight="1" x14ac:dyDescent="0.25">
      <c r="A1398" s="45">
        <v>30</v>
      </c>
      <c r="B1398" s="45" t="s">
        <v>163</v>
      </c>
      <c r="C1398" s="45" t="s">
        <v>104</v>
      </c>
      <c r="D1398" s="44">
        <v>46063</v>
      </c>
      <c r="E1398" s="65">
        <v>46065</v>
      </c>
      <c r="F1398" s="35"/>
      <c r="G1398" s="35"/>
      <c r="H1398" s="35"/>
      <c r="I1398" s="35"/>
      <c r="J1398" s="35"/>
      <c r="K1398" s="35">
        <v>0</v>
      </c>
      <c r="L1398" s="45" t="s">
        <v>246</v>
      </c>
      <c r="M1398" s="45">
        <v>523525</v>
      </c>
      <c r="N1398" s="45">
        <v>3525</v>
      </c>
      <c r="O1398" s="45" t="s">
        <v>1481</v>
      </c>
      <c r="P1398" s="66" t="s">
        <v>1482</v>
      </c>
      <c r="Q1398" s="45" t="s">
        <v>26</v>
      </c>
      <c r="R1398" s="47">
        <v>47238.33</v>
      </c>
      <c r="S1398" s="47">
        <v>1616.67</v>
      </c>
      <c r="T1398" s="48">
        <f t="shared" si="264"/>
        <v>48855</v>
      </c>
      <c r="U1398" s="49">
        <v>202</v>
      </c>
      <c r="V1398" s="47">
        <v>2264.86</v>
      </c>
      <c r="W1398" s="46">
        <v>95</v>
      </c>
      <c r="X1398" s="50"/>
      <c r="Y1398" s="46">
        <f t="shared" si="265"/>
        <v>2169.86</v>
      </c>
      <c r="Z1398" s="51">
        <f t="shared" si="266"/>
        <v>4.6358816907174291E-2</v>
      </c>
      <c r="AA1398" s="50">
        <v>0</v>
      </c>
      <c r="AB1398" s="46">
        <v>-5583.34</v>
      </c>
      <c r="AC1398" s="46"/>
      <c r="AD1398" s="46"/>
      <c r="AE1398" s="52">
        <v>0.13</v>
      </c>
      <c r="AF1398" s="52">
        <v>0.13</v>
      </c>
      <c r="AG1398" s="46">
        <f t="shared" si="267"/>
        <v>282.08180000000004</v>
      </c>
      <c r="AH1398" s="46"/>
      <c r="AI1398" s="46">
        <f t="shared" si="268"/>
        <v>282.08180000000004</v>
      </c>
      <c r="AJ1398" s="45" t="s">
        <v>164</v>
      </c>
      <c r="AK1398" s="45"/>
      <c r="AL1398" s="49">
        <v>50</v>
      </c>
      <c r="AM1398" s="238">
        <f t="shared" si="269"/>
        <v>1</v>
      </c>
      <c r="AN1398" s="238">
        <f t="shared" si="270"/>
        <v>1</v>
      </c>
      <c r="AO1398" s="238"/>
      <c r="AP1398" s="238"/>
      <c r="AQ1398" s="238">
        <f t="shared" si="271"/>
        <v>1</v>
      </c>
      <c r="AR1398" s="96" t="str">
        <f>IF(A1398="","",VLOOKUP(A1398,'Base Sites'!A:B,2,FALSE))</f>
        <v>Valauto Lambersart VW</v>
      </c>
      <c r="AS1398" s="96" t="str">
        <f t="shared" si="272"/>
        <v>VOLKSWAGEN</v>
      </c>
      <c r="AT1398" s="238"/>
      <c r="AU1398" s="231" t="str">
        <f>IF(A1398="","",VLOOKUP(L1398,'Base Vendeurs'!A:B,2,FALSE))</f>
        <v>Valauto Lambersart VW</v>
      </c>
      <c r="AV1398" s="46">
        <f t="shared" si="273"/>
        <v>2264.86</v>
      </c>
      <c r="AW1398" s="51">
        <f t="shared" si="274"/>
        <v>4.6358816907174291E-2</v>
      </c>
      <c r="AX1398" s="231" t="str">
        <f t="shared" si="275"/>
        <v>NON</v>
      </c>
      <c r="AY1398" s="231">
        <f>+MargesVN[[#This Row],[Total COM]]+MargesVN[[#This Row],[EXT GIE]]+MargesVN[[#This Row],[Forfait immat]]</f>
        <v>332.08180000000004</v>
      </c>
    </row>
    <row r="1399" spans="1:51" s="231" customFormat="1" ht="11.25" customHeight="1" x14ac:dyDescent="0.25">
      <c r="A1399" s="431">
        <v>30</v>
      </c>
      <c r="B1399" s="431" t="s">
        <v>163</v>
      </c>
      <c r="C1399" s="431" t="s">
        <v>29</v>
      </c>
      <c r="D1399" s="432">
        <v>46189</v>
      </c>
      <c r="E1399" s="433">
        <v>46190</v>
      </c>
      <c r="F1399" s="434"/>
      <c r="G1399" s="434"/>
      <c r="H1399" s="434"/>
      <c r="I1399" s="434"/>
      <c r="J1399" s="434"/>
      <c r="K1399" s="434">
        <v>0</v>
      </c>
      <c r="L1399" s="431" t="s">
        <v>70</v>
      </c>
      <c r="M1399" s="431">
        <v>523534</v>
      </c>
      <c r="N1399" s="431">
        <v>3534</v>
      </c>
      <c r="O1399" s="431" t="s">
        <v>4520</v>
      </c>
      <c r="P1399" s="435" t="s">
        <v>1441</v>
      </c>
      <c r="Q1399" s="431" t="s">
        <v>128</v>
      </c>
      <c r="R1399" s="436">
        <v>25450</v>
      </c>
      <c r="S1399" s="436">
        <v>583.33000000000004</v>
      </c>
      <c r="T1399" s="437">
        <f t="shared" si="264"/>
        <v>26033.33</v>
      </c>
      <c r="U1399" s="438">
        <v>61</v>
      </c>
      <c r="V1399" s="436">
        <v>816.01</v>
      </c>
      <c r="W1399" s="439">
        <v>35.01</v>
      </c>
      <c r="X1399" s="440"/>
      <c r="Y1399" s="439">
        <f t="shared" si="265"/>
        <v>781</v>
      </c>
      <c r="Z1399" s="441">
        <f t="shared" si="266"/>
        <v>3.1344818354010033E-2</v>
      </c>
      <c r="AA1399" s="440">
        <v>0</v>
      </c>
      <c r="AB1399" s="439">
        <v>0</v>
      </c>
      <c r="AC1399" s="439"/>
      <c r="AD1399" s="439"/>
      <c r="AE1399" s="442">
        <v>0.1</v>
      </c>
      <c r="AF1399" s="442">
        <v>0.1</v>
      </c>
      <c r="AG1399" s="439">
        <f t="shared" si="267"/>
        <v>78.100000000000009</v>
      </c>
      <c r="AH1399" s="439"/>
      <c r="AI1399" s="439">
        <f t="shared" si="268"/>
        <v>78.100000000000009</v>
      </c>
      <c r="AJ1399" s="431" t="s">
        <v>164</v>
      </c>
      <c r="AK1399" s="431">
        <v>0</v>
      </c>
      <c r="AL1399" s="438">
        <v>20</v>
      </c>
      <c r="AM1399" s="443">
        <f t="shared" si="269"/>
        <v>1</v>
      </c>
      <c r="AN1399" s="443">
        <f t="shared" si="270"/>
        <v>1</v>
      </c>
      <c r="AO1399" s="443"/>
      <c r="AP1399" s="443"/>
      <c r="AQ1399" s="443">
        <f t="shared" si="271"/>
        <v>1</v>
      </c>
      <c r="AR1399" s="444" t="str">
        <f>IF(A1399="","",VLOOKUP(A1399,'Base Sites'!A:B,2,FALSE))</f>
        <v>Valauto Lambersart VW</v>
      </c>
      <c r="AS1399" s="444" t="str">
        <f t="shared" si="272"/>
        <v>SKODA</v>
      </c>
      <c r="AT1399" s="443"/>
      <c r="AU1399" s="445" t="str">
        <f>IF(A1399="","",VLOOKUP(L1399,'Base Vendeurs'!A:B,2,FALSE))</f>
        <v>Sociétés NORD</v>
      </c>
      <c r="AV1399" s="439">
        <f t="shared" si="273"/>
        <v>816.01</v>
      </c>
      <c r="AW1399" s="441">
        <f t="shared" si="274"/>
        <v>3.1344818354010033E-2</v>
      </c>
      <c r="AX1399" s="445" t="str">
        <f t="shared" si="275"/>
        <v>NON</v>
      </c>
      <c r="AY1399" s="231">
        <f>+MargesVN[[#This Row],[Total COM]]+MargesVN[[#This Row],[EXT GIE]]+MargesVN[[#This Row],[Forfait immat]]</f>
        <v>98.100000000000009</v>
      </c>
    </row>
    <row r="1400" spans="1:51" s="231" customFormat="1" ht="11.25" customHeight="1" x14ac:dyDescent="0.25">
      <c r="A1400" s="319">
        <v>30</v>
      </c>
      <c r="B1400" s="319" t="s">
        <v>163</v>
      </c>
      <c r="C1400" s="319" t="s">
        <v>29</v>
      </c>
      <c r="D1400" s="320">
        <v>46079</v>
      </c>
      <c r="E1400" s="321">
        <v>46083</v>
      </c>
      <c r="F1400" s="322"/>
      <c r="G1400" s="322"/>
      <c r="H1400" s="322"/>
      <c r="I1400" s="322"/>
      <c r="J1400" s="322"/>
      <c r="K1400" s="322"/>
      <c r="L1400" s="319" t="s">
        <v>33</v>
      </c>
      <c r="M1400" s="319">
        <v>523538</v>
      </c>
      <c r="N1400" s="319">
        <v>3538</v>
      </c>
      <c r="O1400" s="319" t="s">
        <v>1924</v>
      </c>
      <c r="P1400" s="323" t="s">
        <v>1925</v>
      </c>
      <c r="Q1400" s="319" t="s">
        <v>85</v>
      </c>
      <c r="R1400" s="324">
        <v>49358.34</v>
      </c>
      <c r="S1400" s="324">
        <v>3625.01</v>
      </c>
      <c r="T1400" s="325">
        <f t="shared" si="264"/>
        <v>52983.35</v>
      </c>
      <c r="U1400" s="326">
        <v>27</v>
      </c>
      <c r="V1400" s="324">
        <v>564.83000000000004</v>
      </c>
      <c r="W1400" s="327">
        <v>35</v>
      </c>
      <c r="X1400" s="328"/>
      <c r="Y1400" s="327">
        <f t="shared" si="265"/>
        <v>529.83000000000004</v>
      </c>
      <c r="Z1400" s="329">
        <f t="shared" si="266"/>
        <v>1.0660518823366209E-2</v>
      </c>
      <c r="AA1400" s="328">
        <v>0</v>
      </c>
      <c r="AB1400" s="327">
        <v>0</v>
      </c>
      <c r="AC1400" s="327"/>
      <c r="AD1400" s="327"/>
      <c r="AE1400" s="330"/>
      <c r="AF1400" s="330">
        <v>0</v>
      </c>
      <c r="AG1400" s="327">
        <f t="shared" si="267"/>
        <v>0</v>
      </c>
      <c r="AH1400" s="327"/>
      <c r="AI1400" s="327">
        <f t="shared" si="268"/>
        <v>0</v>
      </c>
      <c r="AJ1400" s="319" t="s">
        <v>164</v>
      </c>
      <c r="AK1400" s="319">
        <v>0</v>
      </c>
      <c r="AL1400" s="326"/>
      <c r="AM1400" s="331">
        <f t="shared" si="269"/>
        <v>0</v>
      </c>
      <c r="AN1400" s="331">
        <f t="shared" si="270"/>
        <v>1</v>
      </c>
      <c r="AO1400" s="331"/>
      <c r="AP1400" s="331"/>
      <c r="AQ1400" s="331">
        <f t="shared" si="271"/>
        <v>0</v>
      </c>
      <c r="AR1400" s="332" t="str">
        <f>IF(A1400="","",VLOOKUP(A1400,'Base Sites'!A:B,2,FALSE))</f>
        <v>Valauto Lambersart VW</v>
      </c>
      <c r="AS1400" s="332" t="str">
        <f t="shared" si="272"/>
        <v>SKODA</v>
      </c>
      <c r="AT1400" s="331"/>
      <c r="AU1400" s="333" t="str">
        <f>IF(A1400="","",VLOOKUP(L1400,'Base Vendeurs'!A:B,2,FALSE))</f>
        <v>Sociétés NORD</v>
      </c>
      <c r="AV1400" s="327">
        <f t="shared" si="273"/>
        <v>564.83000000000004</v>
      </c>
      <c r="AW1400" s="329">
        <f t="shared" si="274"/>
        <v>1.0660518823366209E-2</v>
      </c>
      <c r="AX1400" s="333" t="str">
        <f t="shared" si="275"/>
        <v>NON</v>
      </c>
      <c r="AY1400" s="231">
        <f>+MargesVN[[#This Row],[Total COM]]+MargesVN[[#This Row],[EXT GIE]]+MargesVN[[#This Row],[Forfait immat]]</f>
        <v>0</v>
      </c>
    </row>
    <row r="1401" spans="1:51" s="231" customFormat="1" ht="11.25" customHeight="1" x14ac:dyDescent="0.25">
      <c r="A1401" s="354">
        <v>30</v>
      </c>
      <c r="B1401" s="354" t="s">
        <v>163</v>
      </c>
      <c r="C1401" s="354" t="s">
        <v>29</v>
      </c>
      <c r="D1401" s="355">
        <v>46115</v>
      </c>
      <c r="E1401" s="356">
        <v>46119</v>
      </c>
      <c r="F1401" s="357"/>
      <c r="G1401" s="357"/>
      <c r="H1401" s="357"/>
      <c r="I1401" s="357"/>
      <c r="J1401" s="357"/>
      <c r="K1401" s="357">
        <v>0</v>
      </c>
      <c r="L1401" s="354" t="s">
        <v>30</v>
      </c>
      <c r="M1401" s="354">
        <v>523539</v>
      </c>
      <c r="N1401" s="354">
        <v>3539</v>
      </c>
      <c r="O1401" s="354" t="s">
        <v>3051</v>
      </c>
      <c r="P1401" s="358" t="s">
        <v>3052</v>
      </c>
      <c r="Q1401" s="354" t="s">
        <v>79</v>
      </c>
      <c r="R1401" s="359">
        <v>41833.33</v>
      </c>
      <c r="S1401" s="359">
        <v>3141.66</v>
      </c>
      <c r="T1401" s="360">
        <f t="shared" si="264"/>
        <v>44974.990000000005</v>
      </c>
      <c r="U1401" s="361">
        <v>106</v>
      </c>
      <c r="V1401" s="359">
        <v>3296.02</v>
      </c>
      <c r="W1401" s="362">
        <v>35.01</v>
      </c>
      <c r="X1401" s="363"/>
      <c r="Y1401" s="362">
        <f t="shared" si="265"/>
        <v>3261.0099999999998</v>
      </c>
      <c r="Z1401" s="364">
        <f t="shared" si="266"/>
        <v>7.3285619407586294E-2</v>
      </c>
      <c r="AA1401" s="363">
        <v>-5713.75</v>
      </c>
      <c r="AB1401" s="362">
        <v>0</v>
      </c>
      <c r="AC1401" s="362"/>
      <c r="AD1401" s="362"/>
      <c r="AE1401" s="365">
        <v>0.13</v>
      </c>
      <c r="AF1401" s="365">
        <v>0.13</v>
      </c>
      <c r="AG1401" s="362">
        <f t="shared" si="267"/>
        <v>423.93129999999996</v>
      </c>
      <c r="AH1401" s="362"/>
      <c r="AI1401" s="362">
        <f t="shared" si="268"/>
        <v>423.93129999999996</v>
      </c>
      <c r="AJ1401" s="354" t="s">
        <v>149</v>
      </c>
      <c r="AK1401" s="354"/>
      <c r="AL1401" s="361"/>
      <c r="AM1401" s="366">
        <f t="shared" si="269"/>
        <v>0</v>
      </c>
      <c r="AN1401" s="366">
        <f t="shared" si="270"/>
        <v>1</v>
      </c>
      <c r="AO1401" s="366"/>
      <c r="AP1401" s="366"/>
      <c r="AQ1401" s="366">
        <f t="shared" si="271"/>
        <v>0</v>
      </c>
      <c r="AR1401" s="367" t="str">
        <f>IF(A1401="","",VLOOKUP(A1401,'Base Sites'!A:B,2,FALSE))</f>
        <v>Valauto Lambersart VW</v>
      </c>
      <c r="AS1401" s="367" t="str">
        <f t="shared" si="272"/>
        <v>SKODA</v>
      </c>
      <c r="AT1401" s="366"/>
      <c r="AU1401" s="368" t="str">
        <f>IF(A1401="","",VLOOKUP(L1401,'Base Vendeurs'!A:B,2,FALSE))</f>
        <v>Valauto Lambersart SKODA</v>
      </c>
      <c r="AV1401" s="362">
        <f t="shared" si="273"/>
        <v>3296.02</v>
      </c>
      <c r="AW1401" s="364">
        <f t="shared" si="274"/>
        <v>7.3285619407586294E-2</v>
      </c>
      <c r="AX1401" s="368" t="str">
        <f t="shared" si="275"/>
        <v>NON</v>
      </c>
      <c r="AY1401" s="231">
        <f>+MargesVN[[#This Row],[Total COM]]+MargesVN[[#This Row],[EXT GIE]]+MargesVN[[#This Row],[Forfait immat]]</f>
        <v>423.93129999999996</v>
      </c>
    </row>
    <row r="1402" spans="1:51" s="231" customFormat="1" ht="11.25" customHeight="1" x14ac:dyDescent="0.25">
      <c r="A1402" s="431">
        <v>30</v>
      </c>
      <c r="B1402" s="431" t="s">
        <v>183</v>
      </c>
      <c r="C1402" s="431" t="s">
        <v>29</v>
      </c>
      <c r="D1402" s="432">
        <v>46188</v>
      </c>
      <c r="E1402" s="433">
        <v>46190</v>
      </c>
      <c r="F1402" s="434"/>
      <c r="G1402" s="434"/>
      <c r="H1402" s="434"/>
      <c r="I1402" s="434" t="s">
        <v>165</v>
      </c>
      <c r="J1402" s="434"/>
      <c r="K1402" s="434">
        <v>661.4</v>
      </c>
      <c r="L1402" s="431" t="s">
        <v>70</v>
      </c>
      <c r="M1402" s="431">
        <v>523577</v>
      </c>
      <c r="N1402" s="431">
        <v>3577</v>
      </c>
      <c r="O1402" s="431" t="s">
        <v>4624</v>
      </c>
      <c r="P1402" s="435" t="s">
        <v>4625</v>
      </c>
      <c r="Q1402" s="431" t="s">
        <v>84</v>
      </c>
      <c r="R1402" s="436">
        <v>32375</v>
      </c>
      <c r="S1402" s="436">
        <v>1683.33</v>
      </c>
      <c r="T1402" s="437">
        <f t="shared" si="264"/>
        <v>34058.33</v>
      </c>
      <c r="U1402" s="438">
        <v>19</v>
      </c>
      <c r="V1402" s="436">
        <v>1056.76</v>
      </c>
      <c r="W1402" s="439">
        <v>35.01</v>
      </c>
      <c r="X1402" s="440"/>
      <c r="Y1402" s="439">
        <f t="shared" si="265"/>
        <v>1021.75</v>
      </c>
      <c r="Z1402" s="441">
        <f t="shared" si="266"/>
        <v>3.1027945292678764E-2</v>
      </c>
      <c r="AA1402" s="440">
        <v>0</v>
      </c>
      <c r="AB1402" s="439">
        <v>0</v>
      </c>
      <c r="AC1402" s="439"/>
      <c r="AD1402" s="439" t="s">
        <v>2849</v>
      </c>
      <c r="AE1402" s="442">
        <v>0.1</v>
      </c>
      <c r="AF1402" s="442">
        <v>0.1</v>
      </c>
      <c r="AG1402" s="439">
        <f t="shared" si="267"/>
        <v>102.17500000000001</v>
      </c>
      <c r="AH1402" s="439"/>
      <c r="AI1402" s="439">
        <f t="shared" si="268"/>
        <v>102.17500000000001</v>
      </c>
      <c r="AJ1402" s="431" t="s">
        <v>164</v>
      </c>
      <c r="AK1402" s="431">
        <v>0</v>
      </c>
      <c r="AL1402" s="438">
        <v>20</v>
      </c>
      <c r="AM1402" s="443">
        <f t="shared" si="269"/>
        <v>1</v>
      </c>
      <c r="AN1402" s="443">
        <f t="shared" si="270"/>
        <v>1</v>
      </c>
      <c r="AO1402" s="443"/>
      <c r="AP1402" s="443"/>
      <c r="AQ1402" s="443">
        <f t="shared" si="271"/>
        <v>1</v>
      </c>
      <c r="AR1402" s="444" t="str">
        <f>IF(A1402="","",VLOOKUP(A1402,'Base Sites'!A:B,2,FALSE))</f>
        <v>Valauto Lambersart VW</v>
      </c>
      <c r="AS1402" s="444" t="str">
        <f t="shared" si="272"/>
        <v>SKODA</v>
      </c>
      <c r="AT1402" s="443"/>
      <c r="AU1402" s="445" t="str">
        <f>IF(A1402="","",VLOOKUP(L1402,'Base Vendeurs'!A:B,2,FALSE))</f>
        <v>Sociétés NORD</v>
      </c>
      <c r="AV1402" s="439">
        <f t="shared" si="273"/>
        <v>1056.76</v>
      </c>
      <c r="AW1402" s="441">
        <f t="shared" si="274"/>
        <v>3.1027945292678764E-2</v>
      </c>
      <c r="AX1402" s="445" t="str">
        <f t="shared" si="275"/>
        <v>NON</v>
      </c>
      <c r="AY1402" s="231">
        <f>+MargesVN[[#This Row],[Total COM]]+MargesVN[[#This Row],[EXT GIE]]+MargesVN[[#This Row],[Forfait immat]]</f>
        <v>122.17500000000001</v>
      </c>
    </row>
    <row r="1403" spans="1:51" s="231" customFormat="1" ht="11.25" customHeight="1" x14ac:dyDescent="0.25">
      <c r="A1403" s="401">
        <v>30</v>
      </c>
      <c r="B1403" s="401" t="s">
        <v>163</v>
      </c>
      <c r="C1403" s="401" t="s">
        <v>29</v>
      </c>
      <c r="D1403" s="402">
        <v>46168</v>
      </c>
      <c r="E1403" s="403">
        <v>46169</v>
      </c>
      <c r="F1403" s="404"/>
      <c r="G1403" s="404"/>
      <c r="H1403" s="404"/>
      <c r="I1403" s="404"/>
      <c r="J1403" s="404"/>
      <c r="K1403" s="404">
        <v>0</v>
      </c>
      <c r="L1403" s="401" t="s">
        <v>30</v>
      </c>
      <c r="M1403" s="401">
        <v>523591</v>
      </c>
      <c r="N1403" s="401">
        <v>3591</v>
      </c>
      <c r="O1403" s="401" t="s">
        <v>3835</v>
      </c>
      <c r="P1403" s="405" t="s">
        <v>3836</v>
      </c>
      <c r="Q1403" s="401" t="s">
        <v>79</v>
      </c>
      <c r="R1403" s="406">
        <v>43308.33</v>
      </c>
      <c r="S1403" s="406">
        <v>1000</v>
      </c>
      <c r="T1403" s="407">
        <f t="shared" si="264"/>
        <v>44308.33</v>
      </c>
      <c r="U1403" s="408">
        <v>28</v>
      </c>
      <c r="V1403" s="406">
        <v>1370.07</v>
      </c>
      <c r="W1403" s="409">
        <v>35</v>
      </c>
      <c r="X1403" s="410"/>
      <c r="Y1403" s="409">
        <f t="shared" si="265"/>
        <v>1335.07</v>
      </c>
      <c r="Z1403" s="411">
        <f t="shared" si="266"/>
        <v>3.0921273719862606E-2</v>
      </c>
      <c r="AA1403" s="410">
        <v>0</v>
      </c>
      <c r="AB1403" s="409">
        <v>0</v>
      </c>
      <c r="AC1403" s="409"/>
      <c r="AD1403" s="409"/>
      <c r="AE1403" s="412">
        <v>0.1</v>
      </c>
      <c r="AF1403" s="412">
        <v>0.1</v>
      </c>
      <c r="AG1403" s="409">
        <f t="shared" si="267"/>
        <v>133.50700000000001</v>
      </c>
      <c r="AH1403" s="409"/>
      <c r="AI1403" s="409">
        <f t="shared" si="268"/>
        <v>133.50700000000001</v>
      </c>
      <c r="AJ1403" s="401" t="s">
        <v>164</v>
      </c>
      <c r="AK1403" s="401">
        <v>0</v>
      </c>
      <c r="AL1403" s="408"/>
      <c r="AM1403" s="413">
        <f t="shared" si="269"/>
        <v>0</v>
      </c>
      <c r="AN1403" s="413">
        <f t="shared" si="270"/>
        <v>1</v>
      </c>
      <c r="AO1403" s="413"/>
      <c r="AP1403" s="413"/>
      <c r="AQ1403" s="413">
        <f t="shared" si="271"/>
        <v>0</v>
      </c>
      <c r="AR1403" s="414" t="str">
        <f>IF(A1403="","",VLOOKUP(A1403,'Base Sites'!A:B,2,FALSE))</f>
        <v>Valauto Lambersart VW</v>
      </c>
      <c r="AS1403" s="414" t="str">
        <f t="shared" si="272"/>
        <v>SKODA</v>
      </c>
      <c r="AT1403" s="413"/>
      <c r="AU1403" s="415" t="str">
        <f>IF(A1403="","",VLOOKUP(L1403,'Base Vendeurs'!A:B,2,FALSE))</f>
        <v>Valauto Lambersart SKODA</v>
      </c>
      <c r="AV1403" s="409">
        <f t="shared" si="273"/>
        <v>1370.07</v>
      </c>
      <c r="AW1403" s="411">
        <f t="shared" si="274"/>
        <v>3.0921273719862606E-2</v>
      </c>
      <c r="AX1403" s="415" t="str">
        <f t="shared" si="275"/>
        <v>NON</v>
      </c>
      <c r="AY1403" s="231">
        <f>+MargesVN[[#This Row],[Total COM]]+MargesVN[[#This Row],[EXT GIE]]+MargesVN[[#This Row],[Forfait immat]]</f>
        <v>133.50700000000001</v>
      </c>
    </row>
    <row r="1404" spans="1:51" s="231" customFormat="1" ht="11.25" customHeight="1" x14ac:dyDescent="0.25">
      <c r="A1404" s="319">
        <v>30</v>
      </c>
      <c r="B1404" s="319" t="s">
        <v>163</v>
      </c>
      <c r="C1404" s="319" t="s">
        <v>29</v>
      </c>
      <c r="D1404" s="320">
        <v>46084</v>
      </c>
      <c r="E1404" s="321">
        <v>46085</v>
      </c>
      <c r="F1404" s="322"/>
      <c r="G1404" s="322"/>
      <c r="H1404" s="322"/>
      <c r="I1404" s="322"/>
      <c r="J1404" s="322"/>
      <c r="K1404" s="322">
        <v>0</v>
      </c>
      <c r="L1404" s="319" t="s">
        <v>30</v>
      </c>
      <c r="M1404" s="319">
        <v>523592</v>
      </c>
      <c r="N1404" s="319">
        <v>3592</v>
      </c>
      <c r="O1404" s="319" t="s">
        <v>2252</v>
      </c>
      <c r="P1404" s="323" t="s">
        <v>2253</v>
      </c>
      <c r="Q1404" s="319" t="s">
        <v>178</v>
      </c>
      <c r="R1404" s="324">
        <v>41941.660000000003</v>
      </c>
      <c r="S1404" s="324">
        <v>1125</v>
      </c>
      <c r="T1404" s="325">
        <f t="shared" si="264"/>
        <v>43066.66</v>
      </c>
      <c r="U1404" s="326">
        <v>26</v>
      </c>
      <c r="V1404" s="324">
        <v>1671.54</v>
      </c>
      <c r="W1404" s="327">
        <v>35</v>
      </c>
      <c r="X1404" s="328"/>
      <c r="Y1404" s="327">
        <f t="shared" si="265"/>
        <v>1636.54</v>
      </c>
      <c r="Z1404" s="329">
        <f t="shared" si="266"/>
        <v>3.8812854305395397E-2</v>
      </c>
      <c r="AA1404" s="328">
        <v>0</v>
      </c>
      <c r="AB1404" s="327">
        <v>0</v>
      </c>
      <c r="AC1404" s="327"/>
      <c r="AD1404" s="327"/>
      <c r="AE1404" s="330">
        <v>0.1</v>
      </c>
      <c r="AF1404" s="330">
        <v>0.1</v>
      </c>
      <c r="AG1404" s="327">
        <f t="shared" si="267"/>
        <v>163.654</v>
      </c>
      <c r="AH1404" s="327"/>
      <c r="AI1404" s="327">
        <f t="shared" si="268"/>
        <v>163.654</v>
      </c>
      <c r="AJ1404" s="319" t="s">
        <v>164</v>
      </c>
      <c r="AK1404" s="319"/>
      <c r="AL1404" s="326">
        <v>50</v>
      </c>
      <c r="AM1404" s="331">
        <f t="shared" si="269"/>
        <v>1</v>
      </c>
      <c r="AN1404" s="331">
        <f t="shared" si="270"/>
        <v>1</v>
      </c>
      <c r="AO1404" s="331"/>
      <c r="AP1404" s="331"/>
      <c r="AQ1404" s="331">
        <f t="shared" si="271"/>
        <v>1</v>
      </c>
      <c r="AR1404" s="332" t="str">
        <f>IF(A1404="","",VLOOKUP(A1404,'Base Sites'!A:B,2,FALSE))</f>
        <v>Valauto Lambersart VW</v>
      </c>
      <c r="AS1404" s="332" t="str">
        <f t="shared" si="272"/>
        <v>SKODA</v>
      </c>
      <c r="AT1404" s="331"/>
      <c r="AU1404" s="333" t="str">
        <f>IF(A1404="","",VLOOKUP(L1404,'Base Vendeurs'!A:B,2,FALSE))</f>
        <v>Valauto Lambersart SKODA</v>
      </c>
      <c r="AV1404" s="327">
        <f t="shared" si="273"/>
        <v>1671.54</v>
      </c>
      <c r="AW1404" s="329">
        <f t="shared" si="274"/>
        <v>3.8812854305395397E-2</v>
      </c>
      <c r="AX1404" s="333" t="str">
        <f t="shared" si="275"/>
        <v>NON</v>
      </c>
      <c r="AY1404" s="231">
        <f>+MargesVN[[#This Row],[Total COM]]+MargesVN[[#This Row],[EXT GIE]]+MargesVN[[#This Row],[Forfait immat]]</f>
        <v>213.654</v>
      </c>
    </row>
    <row r="1405" spans="1:51" s="231" customFormat="1" ht="11.25" customHeight="1" x14ac:dyDescent="0.25">
      <c r="A1405" s="354">
        <v>30</v>
      </c>
      <c r="B1405" s="354" t="s">
        <v>163</v>
      </c>
      <c r="C1405" s="354" t="s">
        <v>29</v>
      </c>
      <c r="D1405" s="355">
        <v>46113</v>
      </c>
      <c r="E1405" s="356">
        <v>46114</v>
      </c>
      <c r="F1405" s="357"/>
      <c r="G1405" s="357"/>
      <c r="H1405" s="357"/>
      <c r="I1405" s="357"/>
      <c r="J1405" s="357"/>
      <c r="K1405" s="357">
        <v>0</v>
      </c>
      <c r="L1405" s="354" t="s">
        <v>70</v>
      </c>
      <c r="M1405" s="354">
        <v>523613</v>
      </c>
      <c r="N1405" s="354">
        <v>3613</v>
      </c>
      <c r="O1405" s="354" t="s">
        <v>3023</v>
      </c>
      <c r="P1405" s="358" t="s">
        <v>3024</v>
      </c>
      <c r="Q1405" s="354" t="s">
        <v>129</v>
      </c>
      <c r="R1405" s="359">
        <v>29041.67</v>
      </c>
      <c r="S1405" s="359">
        <v>950</v>
      </c>
      <c r="T1405" s="360">
        <f t="shared" si="264"/>
        <v>29991.67</v>
      </c>
      <c r="U1405" s="361">
        <v>21</v>
      </c>
      <c r="V1405" s="359">
        <v>844.77</v>
      </c>
      <c r="W1405" s="362">
        <v>35</v>
      </c>
      <c r="X1405" s="363"/>
      <c r="Y1405" s="362">
        <f t="shared" si="265"/>
        <v>809.77</v>
      </c>
      <c r="Z1405" s="364">
        <f t="shared" si="266"/>
        <v>2.8166820987294141E-2</v>
      </c>
      <c r="AA1405" s="363">
        <v>0</v>
      </c>
      <c r="AB1405" s="362">
        <v>0</v>
      </c>
      <c r="AC1405" s="362"/>
      <c r="AD1405" s="362"/>
      <c r="AE1405" s="365">
        <v>0.1</v>
      </c>
      <c r="AF1405" s="365">
        <v>0.1</v>
      </c>
      <c r="AG1405" s="362">
        <f t="shared" si="267"/>
        <v>80.977000000000004</v>
      </c>
      <c r="AH1405" s="362"/>
      <c r="AI1405" s="362">
        <f t="shared" si="268"/>
        <v>80.977000000000004</v>
      </c>
      <c r="AJ1405" s="354" t="s">
        <v>164</v>
      </c>
      <c r="AK1405" s="354">
        <v>0</v>
      </c>
      <c r="AL1405" s="361">
        <v>20</v>
      </c>
      <c r="AM1405" s="366">
        <f t="shared" si="269"/>
        <v>1</v>
      </c>
      <c r="AN1405" s="366">
        <f t="shared" si="270"/>
        <v>1</v>
      </c>
      <c r="AO1405" s="366"/>
      <c r="AP1405" s="366"/>
      <c r="AQ1405" s="366">
        <f t="shared" si="271"/>
        <v>1</v>
      </c>
      <c r="AR1405" s="367" t="str">
        <f>IF(A1405="","",VLOOKUP(A1405,'Base Sites'!A:B,2,FALSE))</f>
        <v>Valauto Lambersart VW</v>
      </c>
      <c r="AS1405" s="367" t="str">
        <f t="shared" si="272"/>
        <v>SKODA</v>
      </c>
      <c r="AT1405" s="366"/>
      <c r="AU1405" s="368" t="str">
        <f>IF(A1405="","",VLOOKUP(L1405,'Base Vendeurs'!A:B,2,FALSE))</f>
        <v>Sociétés NORD</v>
      </c>
      <c r="AV1405" s="362">
        <f t="shared" si="273"/>
        <v>844.77</v>
      </c>
      <c r="AW1405" s="364">
        <f t="shared" si="274"/>
        <v>2.8166820987294141E-2</v>
      </c>
      <c r="AX1405" s="368" t="str">
        <f t="shared" si="275"/>
        <v>NON</v>
      </c>
      <c r="AY1405" s="231">
        <f>+MargesVN[[#This Row],[Total COM]]+MargesVN[[#This Row],[EXT GIE]]+MargesVN[[#This Row],[Forfait immat]]</f>
        <v>100.977</v>
      </c>
    </row>
    <row r="1406" spans="1:51" s="231" customFormat="1" ht="11.25" customHeight="1" x14ac:dyDescent="0.25">
      <c r="A1406" s="45">
        <v>30</v>
      </c>
      <c r="B1406" s="45" t="s">
        <v>163</v>
      </c>
      <c r="C1406" s="45" t="s">
        <v>29</v>
      </c>
      <c r="D1406" s="44">
        <v>46069</v>
      </c>
      <c r="E1406" s="65">
        <v>46071</v>
      </c>
      <c r="F1406" s="35"/>
      <c r="G1406" s="35"/>
      <c r="H1406" s="35"/>
      <c r="I1406" s="35"/>
      <c r="J1406" s="35"/>
      <c r="K1406" s="35">
        <v>0</v>
      </c>
      <c r="L1406" s="45" t="s">
        <v>70</v>
      </c>
      <c r="M1406" s="45">
        <v>523700</v>
      </c>
      <c r="N1406" s="45">
        <v>3700</v>
      </c>
      <c r="O1406" s="45" t="s">
        <v>1614</v>
      </c>
      <c r="P1406" s="66" t="s">
        <v>1615</v>
      </c>
      <c r="Q1406" s="45" t="s">
        <v>42</v>
      </c>
      <c r="R1406" s="47">
        <v>27258.34</v>
      </c>
      <c r="S1406" s="47">
        <v>0</v>
      </c>
      <c r="T1406" s="48">
        <f t="shared" si="264"/>
        <v>27258.34</v>
      </c>
      <c r="U1406" s="49">
        <v>52</v>
      </c>
      <c r="V1406" s="47">
        <v>852.76</v>
      </c>
      <c r="W1406" s="46">
        <v>35</v>
      </c>
      <c r="X1406" s="50"/>
      <c r="Y1406" s="46">
        <f t="shared" si="265"/>
        <v>817.76</v>
      </c>
      <c r="Z1406" s="51">
        <f t="shared" si="266"/>
        <v>3.1284370214767293E-2</v>
      </c>
      <c r="AA1406" s="50">
        <v>0</v>
      </c>
      <c r="AB1406" s="46">
        <v>0</v>
      </c>
      <c r="AC1406" s="46"/>
      <c r="AD1406" s="46"/>
      <c r="AE1406" s="52">
        <v>0.1</v>
      </c>
      <c r="AF1406" s="52">
        <v>0.1</v>
      </c>
      <c r="AG1406" s="46">
        <f t="shared" si="267"/>
        <v>81.77600000000001</v>
      </c>
      <c r="AH1406" s="46"/>
      <c r="AI1406" s="46">
        <f t="shared" si="268"/>
        <v>81.77600000000001</v>
      </c>
      <c r="AJ1406" s="45" t="s">
        <v>164</v>
      </c>
      <c r="AK1406" s="45">
        <v>0</v>
      </c>
      <c r="AL1406" s="49">
        <v>20</v>
      </c>
      <c r="AM1406" s="238">
        <f t="shared" si="269"/>
        <v>1</v>
      </c>
      <c r="AN1406" s="238">
        <f t="shared" si="270"/>
        <v>1</v>
      </c>
      <c r="AO1406" s="238"/>
      <c r="AP1406" s="238"/>
      <c r="AQ1406" s="238">
        <f t="shared" si="271"/>
        <v>1</v>
      </c>
      <c r="AR1406" s="96" t="str">
        <f>IF(A1406="","",VLOOKUP(A1406,'Base Sites'!A:B,2,FALSE))</f>
        <v>Valauto Lambersart VW</v>
      </c>
      <c r="AS1406" s="96" t="str">
        <f t="shared" si="272"/>
        <v>SKODA</v>
      </c>
      <c r="AT1406" s="238"/>
      <c r="AU1406" s="231" t="str">
        <f>IF(A1406="","",VLOOKUP(L1406,'Base Vendeurs'!A:B,2,FALSE))</f>
        <v>Sociétés NORD</v>
      </c>
      <c r="AV1406" s="46">
        <f t="shared" si="273"/>
        <v>852.76</v>
      </c>
      <c r="AW1406" s="51">
        <f t="shared" si="274"/>
        <v>3.1284370214767293E-2</v>
      </c>
      <c r="AX1406" s="231" t="str">
        <f t="shared" si="275"/>
        <v>NON</v>
      </c>
      <c r="AY1406" s="231">
        <f>+MargesVN[[#This Row],[Total COM]]+MargesVN[[#This Row],[EXT GIE]]+MargesVN[[#This Row],[Forfait immat]]</f>
        <v>101.77600000000001</v>
      </c>
    </row>
    <row r="1407" spans="1:51" s="231" customFormat="1" ht="11.25" customHeight="1" x14ac:dyDescent="0.25">
      <c r="A1407" s="266">
        <v>30</v>
      </c>
      <c r="B1407" s="266" t="s">
        <v>163</v>
      </c>
      <c r="C1407" s="266" t="s">
        <v>29</v>
      </c>
      <c r="D1407" s="161">
        <v>46043</v>
      </c>
      <c r="E1407" s="267">
        <v>46044</v>
      </c>
      <c r="F1407" s="162"/>
      <c r="G1407" s="162"/>
      <c r="H1407" s="162"/>
      <c r="I1407" s="162"/>
      <c r="J1407" s="162"/>
      <c r="K1407" s="162">
        <v>0</v>
      </c>
      <c r="L1407" s="266" t="s">
        <v>30</v>
      </c>
      <c r="M1407" s="266">
        <v>523703</v>
      </c>
      <c r="N1407" s="266">
        <v>3703</v>
      </c>
      <c r="O1407" s="266" t="s">
        <v>515</v>
      </c>
      <c r="P1407" s="268" t="s">
        <v>516</v>
      </c>
      <c r="Q1407" s="266" t="s">
        <v>31</v>
      </c>
      <c r="R1407" s="163">
        <v>23941.67</v>
      </c>
      <c r="S1407" s="163">
        <v>916.67</v>
      </c>
      <c r="T1407" s="164">
        <f t="shared" si="264"/>
        <v>24858.339999999997</v>
      </c>
      <c r="U1407" s="165">
        <v>30</v>
      </c>
      <c r="V1407" s="163">
        <v>1202.75</v>
      </c>
      <c r="W1407" s="251">
        <v>35.01</v>
      </c>
      <c r="X1407" s="166"/>
      <c r="Y1407" s="251">
        <f t="shared" si="265"/>
        <v>1167.74</v>
      </c>
      <c r="Z1407" s="167">
        <f t="shared" si="266"/>
        <v>4.8384164027042841E-2</v>
      </c>
      <c r="AA1407" s="166">
        <v>0</v>
      </c>
      <c r="AB1407" s="251">
        <v>-2350</v>
      </c>
      <c r="AC1407" s="251"/>
      <c r="AD1407" s="251"/>
      <c r="AE1407" s="168">
        <v>0.1</v>
      </c>
      <c r="AF1407" s="168">
        <v>0.1</v>
      </c>
      <c r="AG1407" s="251">
        <f t="shared" si="267"/>
        <v>116.774</v>
      </c>
      <c r="AH1407" s="251"/>
      <c r="AI1407" s="251">
        <f t="shared" si="268"/>
        <v>116.774</v>
      </c>
      <c r="AJ1407" s="266" t="s">
        <v>164</v>
      </c>
      <c r="AK1407" s="266"/>
      <c r="AL1407" s="165">
        <v>50</v>
      </c>
      <c r="AM1407" s="269">
        <f t="shared" si="269"/>
        <v>1</v>
      </c>
      <c r="AN1407" s="269">
        <f t="shared" si="270"/>
        <v>1</v>
      </c>
      <c r="AO1407" s="269"/>
      <c r="AP1407" s="269"/>
      <c r="AQ1407" s="269">
        <f t="shared" si="271"/>
        <v>1</v>
      </c>
      <c r="AR1407" s="169" t="str">
        <f>IF(A1407="","",VLOOKUP(A1407,'Base Sites'!A:B,2,FALSE))</f>
        <v>Valauto Lambersart VW</v>
      </c>
      <c r="AS1407" s="169" t="str">
        <f t="shared" si="272"/>
        <v>SKODA</v>
      </c>
      <c r="AT1407" s="269"/>
      <c r="AU1407" s="270" t="str">
        <f>IF(A1407="","",VLOOKUP(L1407,'Base Vendeurs'!A:B,2,FALSE))</f>
        <v>Valauto Lambersart SKODA</v>
      </c>
      <c r="AV1407" s="251">
        <f t="shared" si="273"/>
        <v>1202.75</v>
      </c>
      <c r="AW1407" s="167">
        <f t="shared" si="274"/>
        <v>4.8384164027042841E-2</v>
      </c>
      <c r="AX1407" s="237" t="str">
        <f t="shared" si="275"/>
        <v>NON</v>
      </c>
      <c r="AY1407" s="231">
        <f>+MargesVN[[#This Row],[Total COM]]+MargesVN[[#This Row],[EXT GIE]]+MargesVN[[#This Row],[Forfait immat]]</f>
        <v>166.774</v>
      </c>
    </row>
    <row r="1408" spans="1:51" s="231" customFormat="1" ht="11.25" customHeight="1" x14ac:dyDescent="0.25">
      <c r="A1408" s="319">
        <v>30</v>
      </c>
      <c r="B1408" s="319" t="s">
        <v>163</v>
      </c>
      <c r="C1408" s="319" t="s">
        <v>29</v>
      </c>
      <c r="D1408" s="320">
        <v>46094</v>
      </c>
      <c r="E1408" s="321">
        <v>46095</v>
      </c>
      <c r="F1408" s="322"/>
      <c r="G1408" s="322"/>
      <c r="H1408" s="322"/>
      <c r="I1408" s="322"/>
      <c r="J1408" s="322"/>
      <c r="K1408" s="322"/>
      <c r="L1408" s="319" t="s">
        <v>113</v>
      </c>
      <c r="M1408" s="319">
        <v>523709</v>
      </c>
      <c r="N1408" s="319">
        <v>3709</v>
      </c>
      <c r="O1408" s="319" t="s">
        <v>2280</v>
      </c>
      <c r="P1408" s="323" t="s">
        <v>2281</v>
      </c>
      <c r="Q1408" s="319" t="s">
        <v>79</v>
      </c>
      <c r="R1408" s="324">
        <v>42666.67</v>
      </c>
      <c r="S1408" s="324">
        <v>4016.67</v>
      </c>
      <c r="T1408" s="325">
        <f t="shared" si="264"/>
        <v>46683.34</v>
      </c>
      <c r="U1408" s="326">
        <v>141</v>
      </c>
      <c r="V1408" s="324">
        <v>2653.87</v>
      </c>
      <c r="W1408" s="327">
        <v>35</v>
      </c>
      <c r="X1408" s="328"/>
      <c r="Y1408" s="327">
        <f t="shared" si="265"/>
        <v>2618.87</v>
      </c>
      <c r="Z1408" s="329">
        <f t="shared" si="266"/>
        <v>5.6848331760323924E-2</v>
      </c>
      <c r="AA1408" s="328">
        <v>-2115.16</v>
      </c>
      <c r="AB1408" s="327">
        <v>0</v>
      </c>
      <c r="AC1408" s="327"/>
      <c r="AD1408" s="327"/>
      <c r="AE1408" s="330">
        <v>0.13</v>
      </c>
      <c r="AF1408" s="330">
        <v>0.13</v>
      </c>
      <c r="AG1408" s="327">
        <f t="shared" si="267"/>
        <v>340.45310000000001</v>
      </c>
      <c r="AH1408" s="327"/>
      <c r="AI1408" s="327">
        <f t="shared" si="268"/>
        <v>340.45310000000001</v>
      </c>
      <c r="AJ1408" s="319" t="s">
        <v>149</v>
      </c>
      <c r="AK1408" s="319"/>
      <c r="AL1408" s="326">
        <v>50</v>
      </c>
      <c r="AM1408" s="331">
        <f t="shared" si="269"/>
        <v>1</v>
      </c>
      <c r="AN1408" s="331">
        <f t="shared" si="270"/>
        <v>1</v>
      </c>
      <c r="AO1408" s="331"/>
      <c r="AP1408" s="331"/>
      <c r="AQ1408" s="331">
        <f t="shared" si="271"/>
        <v>1</v>
      </c>
      <c r="AR1408" s="332" t="str">
        <f>IF(A1408="","",VLOOKUP(A1408,'Base Sites'!A:B,2,FALSE))</f>
        <v>Valauto Lambersart VW</v>
      </c>
      <c r="AS1408" s="332" t="str">
        <f t="shared" si="272"/>
        <v>SKODA</v>
      </c>
      <c r="AT1408" s="331"/>
      <c r="AU1408" s="333" t="str">
        <f>IF(A1408="","",VLOOKUP(L1408,'Base Vendeurs'!A:B,2,FALSE))</f>
        <v>Valauto Lambersart SKODA</v>
      </c>
      <c r="AV1408" s="327">
        <f t="shared" si="273"/>
        <v>2653.87</v>
      </c>
      <c r="AW1408" s="329">
        <f t="shared" si="274"/>
        <v>5.6848331760323924E-2</v>
      </c>
      <c r="AX1408" s="333" t="str">
        <f t="shared" si="275"/>
        <v>NON</v>
      </c>
      <c r="AY1408" s="231">
        <f>+MargesVN[[#This Row],[Total COM]]+MargesVN[[#This Row],[EXT GIE]]+MargesVN[[#This Row],[Forfait immat]]</f>
        <v>390.45310000000001</v>
      </c>
    </row>
    <row r="1409" spans="1:51" s="231" customFormat="1" ht="11.25" customHeight="1" x14ac:dyDescent="0.25">
      <c r="A1409" s="45">
        <v>20</v>
      </c>
      <c r="B1409" s="45" t="s">
        <v>163</v>
      </c>
      <c r="C1409" s="45" t="s">
        <v>150</v>
      </c>
      <c r="D1409" s="44">
        <v>46065</v>
      </c>
      <c r="E1409" s="65">
        <v>46059</v>
      </c>
      <c r="F1409" s="35"/>
      <c r="G1409" s="35"/>
      <c r="H1409" s="35"/>
      <c r="I1409" s="35"/>
      <c r="J1409" s="35"/>
      <c r="K1409" s="35">
        <v>0</v>
      </c>
      <c r="L1409" s="45" t="s">
        <v>427</v>
      </c>
      <c r="M1409" s="45">
        <v>523713</v>
      </c>
      <c r="N1409" s="45">
        <v>713</v>
      </c>
      <c r="O1409" s="45" t="s">
        <v>1548</v>
      </c>
      <c r="P1409" s="66" t="s">
        <v>1549</v>
      </c>
      <c r="Q1409" s="45" t="s">
        <v>397</v>
      </c>
      <c r="R1409" s="47">
        <v>49798.1</v>
      </c>
      <c r="S1409" s="47">
        <v>3355</v>
      </c>
      <c r="T1409" s="48">
        <f t="shared" si="264"/>
        <v>53153.1</v>
      </c>
      <c r="U1409" s="49">
        <v>149</v>
      </c>
      <c r="V1409" s="47">
        <v>1626.37</v>
      </c>
      <c r="W1409" s="46">
        <v>0.9</v>
      </c>
      <c r="X1409" s="50"/>
      <c r="Y1409" s="46">
        <f t="shared" si="265"/>
        <v>1625.4699999999998</v>
      </c>
      <c r="Z1409" s="51">
        <f t="shared" si="266"/>
        <v>3.0597839072415343E-2</v>
      </c>
      <c r="AA1409" s="50">
        <v>-5838.05</v>
      </c>
      <c r="AB1409" s="46">
        <v>-3000</v>
      </c>
      <c r="AC1409" s="46"/>
      <c r="AD1409" s="46"/>
      <c r="AE1409" s="52">
        <v>0.12</v>
      </c>
      <c r="AF1409" s="52">
        <v>0.12</v>
      </c>
      <c r="AG1409" s="46">
        <f t="shared" si="267"/>
        <v>195.05639999999997</v>
      </c>
      <c r="AH1409" s="46"/>
      <c r="AI1409" s="46">
        <f t="shared" si="268"/>
        <v>195.05639999999997</v>
      </c>
      <c r="AJ1409" s="45" t="s">
        <v>164</v>
      </c>
      <c r="AK1409" s="45">
        <v>0</v>
      </c>
      <c r="AL1409" s="49">
        <v>20</v>
      </c>
      <c r="AM1409" s="238">
        <f t="shared" si="269"/>
        <v>1</v>
      </c>
      <c r="AN1409" s="238">
        <f t="shared" si="270"/>
        <v>1</v>
      </c>
      <c r="AO1409" s="238"/>
      <c r="AP1409" s="238"/>
      <c r="AQ1409" s="238">
        <f t="shared" si="271"/>
        <v>1</v>
      </c>
      <c r="AR1409" s="96" t="str">
        <f>IF(A1409="","",VLOOKUP(A1409,'Base Sites'!A:B,2,FALSE))</f>
        <v>Valauto Professionnels</v>
      </c>
      <c r="AS1409" s="96" t="str">
        <f t="shared" si="272"/>
        <v>VUL</v>
      </c>
      <c r="AT1409" s="238"/>
      <c r="AU1409" s="231" t="str">
        <f>IF(A1409="","",VLOOKUP(L1409,'Base Vendeurs'!A:B,2,FALSE))</f>
        <v>Valauto PRO NORD</v>
      </c>
      <c r="AV1409" s="46">
        <f t="shared" si="273"/>
        <v>1626.37</v>
      </c>
      <c r="AW1409" s="51">
        <f t="shared" si="274"/>
        <v>3.0597839072415343E-2</v>
      </c>
      <c r="AX1409" s="231" t="str">
        <f t="shared" si="275"/>
        <v>NON</v>
      </c>
      <c r="AY1409" s="231">
        <f>+MargesVN[[#This Row],[Total COM]]+MargesVN[[#This Row],[EXT GIE]]+MargesVN[[#This Row],[Forfait immat]]</f>
        <v>215.05639999999997</v>
      </c>
    </row>
    <row r="1410" spans="1:51" s="231" customFormat="1" ht="11.25" customHeight="1" x14ac:dyDescent="0.25">
      <c r="A1410" s="245">
        <v>30</v>
      </c>
      <c r="B1410" s="245" t="s">
        <v>163</v>
      </c>
      <c r="C1410" s="45" t="s">
        <v>29</v>
      </c>
      <c r="D1410" s="171">
        <v>46030</v>
      </c>
      <c r="E1410" s="246">
        <v>46031</v>
      </c>
      <c r="F1410" s="172"/>
      <c r="G1410" s="172"/>
      <c r="H1410" s="172"/>
      <c r="I1410" s="172"/>
      <c r="J1410" s="172"/>
      <c r="K1410" s="172">
        <v>0</v>
      </c>
      <c r="L1410" s="245" t="s">
        <v>30</v>
      </c>
      <c r="M1410" s="245">
        <v>523714</v>
      </c>
      <c r="N1410" s="245">
        <v>3714</v>
      </c>
      <c r="O1410" s="245" t="s">
        <v>493</v>
      </c>
      <c r="P1410" s="247" t="s">
        <v>494</v>
      </c>
      <c r="Q1410" s="245" t="s">
        <v>31</v>
      </c>
      <c r="R1410" s="173">
        <v>18775</v>
      </c>
      <c r="S1410" s="173">
        <v>708.33</v>
      </c>
      <c r="T1410" s="174">
        <f t="shared" si="264"/>
        <v>19483.330000000002</v>
      </c>
      <c r="U1410" s="175">
        <v>112</v>
      </c>
      <c r="V1410" s="173">
        <v>777.51</v>
      </c>
      <c r="W1410" s="248">
        <v>35.01</v>
      </c>
      <c r="X1410" s="176"/>
      <c r="Y1410" s="248">
        <f t="shared" si="265"/>
        <v>742.5</v>
      </c>
      <c r="Z1410" s="177">
        <f t="shared" si="266"/>
        <v>3.9906422567394788E-2</v>
      </c>
      <c r="AA1410" s="176">
        <v>0</v>
      </c>
      <c r="AB1410" s="248">
        <v>-2766</v>
      </c>
      <c r="AC1410" s="248"/>
      <c r="AD1410" s="248"/>
      <c r="AE1410" s="178">
        <v>0.13</v>
      </c>
      <c r="AF1410" s="178">
        <v>0.13</v>
      </c>
      <c r="AG1410" s="248">
        <f t="shared" si="267"/>
        <v>96.525000000000006</v>
      </c>
      <c r="AH1410" s="248"/>
      <c r="AI1410" s="248">
        <f t="shared" si="268"/>
        <v>96.525000000000006</v>
      </c>
      <c r="AJ1410" s="245" t="s">
        <v>164</v>
      </c>
      <c r="AK1410" s="245"/>
      <c r="AL1410" s="175"/>
      <c r="AM1410" s="249">
        <f t="shared" si="269"/>
        <v>0</v>
      </c>
      <c r="AN1410" s="249">
        <f t="shared" si="270"/>
        <v>1</v>
      </c>
      <c r="AO1410" s="249"/>
      <c r="AP1410" s="249"/>
      <c r="AQ1410" s="249">
        <f t="shared" si="271"/>
        <v>0</v>
      </c>
      <c r="AR1410" s="179" t="str">
        <f>IF(A1410="","",VLOOKUP(A1410,'Base Sites'!A:B,2,FALSE))</f>
        <v>Valauto Lambersart VW</v>
      </c>
      <c r="AS1410" s="179" t="str">
        <f t="shared" si="272"/>
        <v>SKODA</v>
      </c>
      <c r="AT1410" s="249"/>
      <c r="AU1410" s="250" t="str">
        <f>IF(A1410="","",VLOOKUP(L1410,'Base Vendeurs'!A:B,2,FALSE))</f>
        <v>Valauto Lambersart SKODA</v>
      </c>
      <c r="AV1410" s="251">
        <f t="shared" si="273"/>
        <v>777.51</v>
      </c>
      <c r="AW1410" s="177">
        <f t="shared" si="274"/>
        <v>3.9906422567394788E-2</v>
      </c>
      <c r="AX1410" s="237" t="str">
        <f t="shared" si="275"/>
        <v>NON</v>
      </c>
      <c r="AY1410" s="231">
        <f>+MargesVN[[#This Row],[Total COM]]+MargesVN[[#This Row],[EXT GIE]]+MargesVN[[#This Row],[Forfait immat]]</f>
        <v>96.525000000000006</v>
      </c>
    </row>
    <row r="1411" spans="1:51" s="231" customFormat="1" ht="11.25" customHeight="1" x14ac:dyDescent="0.25">
      <c r="A1411" s="354">
        <v>20</v>
      </c>
      <c r="B1411" s="354" t="s">
        <v>163</v>
      </c>
      <c r="C1411" s="354" t="s">
        <v>150</v>
      </c>
      <c r="D1411" s="355">
        <v>46128</v>
      </c>
      <c r="E1411" s="356">
        <v>46140</v>
      </c>
      <c r="F1411" s="357"/>
      <c r="G1411" s="357"/>
      <c r="H1411" s="357"/>
      <c r="I1411" s="357" t="s">
        <v>165</v>
      </c>
      <c r="J1411" s="357" t="s">
        <v>165</v>
      </c>
      <c r="K1411" s="357">
        <v>40996.61</v>
      </c>
      <c r="L1411" s="354" t="s">
        <v>455</v>
      </c>
      <c r="M1411" s="354">
        <v>523717</v>
      </c>
      <c r="N1411" s="354">
        <v>717</v>
      </c>
      <c r="O1411" s="354" t="s">
        <v>3217</v>
      </c>
      <c r="P1411" s="358" t="s">
        <v>3205</v>
      </c>
      <c r="Q1411" s="354" t="s">
        <v>67</v>
      </c>
      <c r="R1411" s="359">
        <v>45233.1</v>
      </c>
      <c r="S1411" s="359">
        <v>4215</v>
      </c>
      <c r="T1411" s="360">
        <f t="shared" si="264"/>
        <v>49448.1</v>
      </c>
      <c r="U1411" s="361">
        <v>168</v>
      </c>
      <c r="V1411" s="359">
        <v>1778.14</v>
      </c>
      <c r="W1411" s="362">
        <v>95</v>
      </c>
      <c r="X1411" s="363"/>
      <c r="Y1411" s="362">
        <f t="shared" si="265"/>
        <v>1683.14</v>
      </c>
      <c r="Z1411" s="364">
        <f t="shared" si="266"/>
        <v>3.5959723427189318E-2</v>
      </c>
      <c r="AA1411" s="363">
        <v>0</v>
      </c>
      <c r="AB1411" s="362">
        <v>-8161.39</v>
      </c>
      <c r="AC1411" s="362"/>
      <c r="AD1411" s="362" t="s">
        <v>3652</v>
      </c>
      <c r="AE1411" s="365">
        <v>0.12</v>
      </c>
      <c r="AF1411" s="365">
        <v>0.13</v>
      </c>
      <c r="AG1411" s="362">
        <f t="shared" si="267"/>
        <v>201.9768</v>
      </c>
      <c r="AH1411" s="362"/>
      <c r="AI1411" s="362">
        <f t="shared" si="268"/>
        <v>201.9768</v>
      </c>
      <c r="AJ1411" s="354" t="s">
        <v>164</v>
      </c>
      <c r="AK1411" s="354"/>
      <c r="AL1411" s="361"/>
      <c r="AM1411" s="366">
        <f t="shared" si="269"/>
        <v>0</v>
      </c>
      <c r="AN1411" s="366">
        <f t="shared" si="270"/>
        <v>1</v>
      </c>
      <c r="AO1411" s="366"/>
      <c r="AP1411" s="366"/>
      <c r="AQ1411" s="366">
        <f t="shared" si="271"/>
        <v>0</v>
      </c>
      <c r="AR1411" s="367" t="str">
        <f>IF(A1411="","",VLOOKUP(A1411,'Base Sites'!A:B,2,FALSE))</f>
        <v>Valauto Professionnels</v>
      </c>
      <c r="AS1411" s="367" t="str">
        <f t="shared" si="272"/>
        <v>VUL</v>
      </c>
      <c r="AT1411" s="366"/>
      <c r="AU1411" s="368" t="str">
        <f>IF(A1411="","",VLOOKUP(L1411,'Base Vendeurs'!A:B,2,FALSE))</f>
        <v>Sociétés EST</v>
      </c>
      <c r="AV1411" s="362">
        <f t="shared" si="273"/>
        <v>1778.14</v>
      </c>
      <c r="AW1411" s="364">
        <f t="shared" si="274"/>
        <v>3.5959723427189318E-2</v>
      </c>
      <c r="AX1411" s="368" t="str">
        <f t="shared" si="275"/>
        <v>NON</v>
      </c>
      <c r="AY1411" s="231">
        <f>+MargesVN[[#This Row],[Total COM]]+MargesVN[[#This Row],[EXT GIE]]+MargesVN[[#This Row],[Forfait immat]]</f>
        <v>201.9768</v>
      </c>
    </row>
    <row r="1412" spans="1:51" s="231" customFormat="1" ht="11.25" customHeight="1" x14ac:dyDescent="0.25">
      <c r="A1412" s="319">
        <v>30</v>
      </c>
      <c r="B1412" s="319" t="s">
        <v>163</v>
      </c>
      <c r="C1412" s="319" t="s">
        <v>29</v>
      </c>
      <c r="D1412" s="320">
        <v>46083</v>
      </c>
      <c r="E1412" s="321">
        <v>46087</v>
      </c>
      <c r="F1412" s="322"/>
      <c r="G1412" s="322"/>
      <c r="H1412" s="322"/>
      <c r="I1412" s="322"/>
      <c r="J1412" s="322"/>
      <c r="K1412" s="322">
        <v>0</v>
      </c>
      <c r="L1412" s="319" t="s">
        <v>112</v>
      </c>
      <c r="M1412" s="319">
        <v>523720</v>
      </c>
      <c r="N1412" s="319">
        <v>3720</v>
      </c>
      <c r="O1412" s="319" t="s">
        <v>2237</v>
      </c>
      <c r="P1412" s="323" t="s">
        <v>2238</v>
      </c>
      <c r="Q1412" s="319" t="s">
        <v>42</v>
      </c>
      <c r="R1412" s="324">
        <v>28208.34</v>
      </c>
      <c r="S1412" s="324">
        <v>550</v>
      </c>
      <c r="T1412" s="325">
        <f t="shared" si="264"/>
        <v>28758.34</v>
      </c>
      <c r="U1412" s="326">
        <v>19</v>
      </c>
      <c r="V1412" s="324">
        <v>292.98</v>
      </c>
      <c r="W1412" s="327">
        <v>35</v>
      </c>
      <c r="X1412" s="328"/>
      <c r="Y1412" s="327">
        <f t="shared" si="265"/>
        <v>257.98</v>
      </c>
      <c r="Z1412" s="329">
        <f t="shared" si="266"/>
        <v>1.0187653390286088E-2</v>
      </c>
      <c r="AA1412" s="328">
        <v>-3163.41</v>
      </c>
      <c r="AB1412" s="327">
        <v>0</v>
      </c>
      <c r="AC1412" s="327"/>
      <c r="AD1412" s="327"/>
      <c r="AE1412" s="330">
        <v>0.1</v>
      </c>
      <c r="AF1412" s="330">
        <v>0.1</v>
      </c>
      <c r="AG1412" s="327">
        <f t="shared" si="267"/>
        <v>25.798000000000002</v>
      </c>
      <c r="AH1412" s="327"/>
      <c r="AI1412" s="327">
        <f t="shared" si="268"/>
        <v>25.798000000000002</v>
      </c>
      <c r="AJ1412" s="319" t="s">
        <v>164</v>
      </c>
      <c r="AK1412" s="319">
        <v>0</v>
      </c>
      <c r="AL1412" s="326"/>
      <c r="AM1412" s="331">
        <f t="shared" si="269"/>
        <v>0</v>
      </c>
      <c r="AN1412" s="331">
        <f t="shared" si="270"/>
        <v>1</v>
      </c>
      <c r="AO1412" s="331"/>
      <c r="AP1412" s="331"/>
      <c r="AQ1412" s="331">
        <f t="shared" si="271"/>
        <v>0</v>
      </c>
      <c r="AR1412" s="332" t="str">
        <f>IF(A1412="","",VLOOKUP(A1412,'Base Sites'!A:B,2,FALSE))</f>
        <v>Valauto Lambersart VW</v>
      </c>
      <c r="AS1412" s="332" t="str">
        <f t="shared" si="272"/>
        <v>SKODA</v>
      </c>
      <c r="AT1412" s="331"/>
      <c r="AU1412" s="333" t="str">
        <f>IF(A1412="","",VLOOKUP(L1412,'Base Vendeurs'!A:B,2,FALSE))</f>
        <v>Sociétés NORD</v>
      </c>
      <c r="AV1412" s="327">
        <f t="shared" si="273"/>
        <v>292.98</v>
      </c>
      <c r="AW1412" s="329">
        <f t="shared" si="274"/>
        <v>1.0187653390286088E-2</v>
      </c>
      <c r="AX1412" s="333" t="str">
        <f t="shared" si="275"/>
        <v>NON</v>
      </c>
      <c r="AY1412" s="231">
        <f>+MargesVN[[#This Row],[Total COM]]+MargesVN[[#This Row],[EXT GIE]]+MargesVN[[#This Row],[Forfait immat]]</f>
        <v>25.798000000000002</v>
      </c>
    </row>
    <row r="1413" spans="1:51" s="231" customFormat="1" ht="11.25" customHeight="1" x14ac:dyDescent="0.25">
      <c r="A1413" s="431">
        <v>30</v>
      </c>
      <c r="B1413" s="431" t="s">
        <v>163</v>
      </c>
      <c r="C1413" s="431" t="s">
        <v>29</v>
      </c>
      <c r="D1413" s="432">
        <v>46181</v>
      </c>
      <c r="E1413" s="433">
        <v>46178</v>
      </c>
      <c r="F1413" s="434"/>
      <c r="G1413" s="434"/>
      <c r="H1413" s="434"/>
      <c r="I1413" s="434"/>
      <c r="J1413" s="434"/>
      <c r="K1413" s="434">
        <v>0</v>
      </c>
      <c r="L1413" s="431" t="s">
        <v>112</v>
      </c>
      <c r="M1413" s="431">
        <v>523721</v>
      </c>
      <c r="N1413" s="431">
        <v>3721</v>
      </c>
      <c r="O1413" s="431" t="s">
        <v>4606</v>
      </c>
      <c r="P1413" s="435" t="s">
        <v>2238</v>
      </c>
      <c r="Q1413" s="431" t="s">
        <v>178</v>
      </c>
      <c r="R1413" s="436">
        <v>38041.660000000003</v>
      </c>
      <c r="S1413" s="436">
        <v>2508.33</v>
      </c>
      <c r="T1413" s="437">
        <f t="shared" si="264"/>
        <v>40549.990000000005</v>
      </c>
      <c r="U1413" s="438">
        <v>86</v>
      </c>
      <c r="V1413" s="436">
        <v>1454.26</v>
      </c>
      <c r="W1413" s="439">
        <v>35.01</v>
      </c>
      <c r="X1413" s="440"/>
      <c r="Y1413" s="439">
        <f t="shared" si="265"/>
        <v>1419.25</v>
      </c>
      <c r="Z1413" s="441">
        <f t="shared" si="266"/>
        <v>3.586338738924473E-2</v>
      </c>
      <c r="AA1413" s="440">
        <v>0</v>
      </c>
      <c r="AB1413" s="439">
        <v>0</v>
      </c>
      <c r="AC1413" s="439"/>
      <c r="AD1413" s="439"/>
      <c r="AE1413" s="442">
        <v>0.1</v>
      </c>
      <c r="AF1413" s="442">
        <v>0.1</v>
      </c>
      <c r="AG1413" s="439">
        <f t="shared" si="267"/>
        <v>141.92500000000001</v>
      </c>
      <c r="AH1413" s="439"/>
      <c r="AI1413" s="439">
        <f t="shared" si="268"/>
        <v>141.92500000000001</v>
      </c>
      <c r="AJ1413" s="431" t="s">
        <v>164</v>
      </c>
      <c r="AK1413" s="431">
        <v>0</v>
      </c>
      <c r="AL1413" s="438"/>
      <c r="AM1413" s="443">
        <f t="shared" si="269"/>
        <v>0</v>
      </c>
      <c r="AN1413" s="443">
        <f t="shared" si="270"/>
        <v>1</v>
      </c>
      <c r="AO1413" s="443"/>
      <c r="AP1413" s="443"/>
      <c r="AQ1413" s="443">
        <f t="shared" si="271"/>
        <v>0</v>
      </c>
      <c r="AR1413" s="444" t="str">
        <f>IF(A1413="","",VLOOKUP(A1413,'Base Sites'!A:B,2,FALSE))</f>
        <v>Valauto Lambersart VW</v>
      </c>
      <c r="AS1413" s="444" t="str">
        <f t="shared" si="272"/>
        <v>SKODA</v>
      </c>
      <c r="AT1413" s="443"/>
      <c r="AU1413" s="445" t="str">
        <f>IF(A1413="","",VLOOKUP(L1413,'Base Vendeurs'!A:B,2,FALSE))</f>
        <v>Sociétés NORD</v>
      </c>
      <c r="AV1413" s="439">
        <f t="shared" si="273"/>
        <v>1454.26</v>
      </c>
      <c r="AW1413" s="441">
        <f t="shared" si="274"/>
        <v>3.586338738924473E-2</v>
      </c>
      <c r="AX1413" s="445" t="str">
        <f t="shared" si="275"/>
        <v>NON</v>
      </c>
      <c r="AY1413" s="231">
        <f>+MargesVN[[#This Row],[Total COM]]+MargesVN[[#This Row],[EXT GIE]]+MargesVN[[#This Row],[Forfait immat]]</f>
        <v>141.92500000000001</v>
      </c>
    </row>
    <row r="1414" spans="1:51" s="231" customFormat="1" ht="11.25" customHeight="1" x14ac:dyDescent="0.25">
      <c r="A1414" s="431">
        <v>45</v>
      </c>
      <c r="B1414" s="431" t="s">
        <v>163</v>
      </c>
      <c r="C1414" s="431" t="s">
        <v>206</v>
      </c>
      <c r="D1414" s="432">
        <v>46191</v>
      </c>
      <c r="E1414" s="433">
        <v>46179</v>
      </c>
      <c r="F1414" s="434"/>
      <c r="G1414" s="434"/>
      <c r="H1414" s="434"/>
      <c r="I1414" s="434"/>
      <c r="J1414" s="434"/>
      <c r="K1414" s="434">
        <v>0</v>
      </c>
      <c r="L1414" s="431" t="s">
        <v>2997</v>
      </c>
      <c r="M1414" s="431">
        <v>523784</v>
      </c>
      <c r="N1414" s="431">
        <v>84</v>
      </c>
      <c r="O1414" s="431" t="s">
        <v>4732</v>
      </c>
      <c r="P1414" s="435" t="s">
        <v>4733</v>
      </c>
      <c r="Q1414" s="431" t="s">
        <v>379</v>
      </c>
      <c r="R1414" s="436">
        <v>38154.33</v>
      </c>
      <c r="S1414" s="436">
        <v>1756.67</v>
      </c>
      <c r="T1414" s="437">
        <f t="shared" si="264"/>
        <v>39911</v>
      </c>
      <c r="U1414" s="438">
        <v>30</v>
      </c>
      <c r="V1414" s="436">
        <v>481.34</v>
      </c>
      <c r="W1414" s="439">
        <v>22</v>
      </c>
      <c r="X1414" s="440"/>
      <c r="Y1414" s="439">
        <f t="shared" si="265"/>
        <v>459.34</v>
      </c>
      <c r="Z1414" s="441">
        <f t="shared" si="266"/>
        <v>1.2060334243692215E-2</v>
      </c>
      <c r="AA1414" s="440">
        <v>0</v>
      </c>
      <c r="AB1414" s="439">
        <v>-2850</v>
      </c>
      <c r="AC1414" s="439"/>
      <c r="AD1414" s="439"/>
      <c r="AE1414" s="442">
        <v>7.0000000000000007E-2</v>
      </c>
      <c r="AF1414" s="442">
        <v>0.12</v>
      </c>
      <c r="AG1414" s="439">
        <f t="shared" si="267"/>
        <v>32.153800000000004</v>
      </c>
      <c r="AH1414" s="439"/>
      <c r="AI1414" s="439">
        <f t="shared" si="268"/>
        <v>32.153800000000004</v>
      </c>
      <c r="AJ1414" s="431" t="s">
        <v>164</v>
      </c>
      <c r="AK1414" s="431"/>
      <c r="AL1414" s="438"/>
      <c r="AM1414" s="443">
        <f t="shared" si="269"/>
        <v>0</v>
      </c>
      <c r="AN1414" s="443">
        <f t="shared" si="270"/>
        <v>1</v>
      </c>
      <c r="AO1414" s="443"/>
      <c r="AP1414" s="443"/>
      <c r="AQ1414" s="443">
        <f t="shared" si="271"/>
        <v>0</v>
      </c>
      <c r="AR1414" s="444" t="str">
        <f>IF(A1414="","",VLOOKUP(A1414,'Base Sites'!A:B,2,FALSE))</f>
        <v>Valauto Arras</v>
      </c>
      <c r="AS1414" s="444" t="str">
        <f t="shared" si="272"/>
        <v>CUPRA</v>
      </c>
      <c r="AT1414" s="443"/>
      <c r="AU1414" s="445" t="str">
        <f>IF(A1414="","",VLOOKUP(L1414,'Base Vendeurs'!A:B,2,FALSE))</f>
        <v>Valauto Arras</v>
      </c>
      <c r="AV1414" s="439">
        <f t="shared" si="273"/>
        <v>481.34</v>
      </c>
      <c r="AW1414" s="441">
        <f t="shared" si="274"/>
        <v>1.2060334243692215E-2</v>
      </c>
      <c r="AX1414" s="445" t="str">
        <f t="shared" si="275"/>
        <v>NON</v>
      </c>
      <c r="AY1414" s="231">
        <f>+MargesVN[[#This Row],[Total COM]]+MargesVN[[#This Row],[EXT GIE]]+MargesVN[[#This Row],[Forfait immat]]</f>
        <v>32.153800000000004</v>
      </c>
    </row>
    <row r="1415" spans="1:51" s="231" customFormat="1" ht="11.25" customHeight="1" x14ac:dyDescent="0.25">
      <c r="A1415" s="319">
        <v>20</v>
      </c>
      <c r="B1415" s="319" t="s">
        <v>163</v>
      </c>
      <c r="C1415" s="319" t="s">
        <v>150</v>
      </c>
      <c r="D1415" s="320">
        <v>46031</v>
      </c>
      <c r="E1415" s="321">
        <v>46031</v>
      </c>
      <c r="F1415" s="322"/>
      <c r="G1415" s="322"/>
      <c r="H1415" s="322"/>
      <c r="I1415" s="322"/>
      <c r="J1415" s="322"/>
      <c r="K1415" s="322">
        <v>0</v>
      </c>
      <c r="L1415" s="319" t="s">
        <v>197</v>
      </c>
      <c r="M1415" s="319">
        <v>523891</v>
      </c>
      <c r="N1415" s="319">
        <v>891</v>
      </c>
      <c r="O1415" s="319" t="s">
        <v>723</v>
      </c>
      <c r="P1415" s="323" t="s">
        <v>724</v>
      </c>
      <c r="Q1415" s="319" t="s">
        <v>67</v>
      </c>
      <c r="R1415" s="324">
        <v>40205.1</v>
      </c>
      <c r="S1415" s="324">
        <v>3855</v>
      </c>
      <c r="T1415" s="325">
        <f t="shared" si="264"/>
        <v>44060.1</v>
      </c>
      <c r="U1415" s="326">
        <v>14</v>
      </c>
      <c r="V1415" s="324">
        <v>2511.7800000000007</v>
      </c>
      <c r="W1415" s="327">
        <v>1166.9000000000001</v>
      </c>
      <c r="X1415" s="328"/>
      <c r="Y1415" s="327">
        <f t="shared" si="265"/>
        <v>1344.8800000000006</v>
      </c>
      <c r="Z1415" s="329">
        <f t="shared" si="266"/>
        <v>5.7008041289057461E-2</v>
      </c>
      <c r="AA1415" s="328">
        <v>300</v>
      </c>
      <c r="AB1415" s="327">
        <v>-8569.44</v>
      </c>
      <c r="AC1415" s="327"/>
      <c r="AD1415" s="327"/>
      <c r="AE1415" s="330">
        <v>0.1</v>
      </c>
      <c r="AF1415" s="330">
        <v>0.1</v>
      </c>
      <c r="AG1415" s="327">
        <f t="shared" si="267"/>
        <v>134.48800000000006</v>
      </c>
      <c r="AH1415" s="327"/>
      <c r="AI1415" s="327">
        <f t="shared" si="268"/>
        <v>134.48800000000006</v>
      </c>
      <c r="AJ1415" s="319" t="s">
        <v>164</v>
      </c>
      <c r="AK1415" s="319"/>
      <c r="AL1415" s="326"/>
      <c r="AM1415" s="331">
        <f t="shared" si="269"/>
        <v>0</v>
      </c>
      <c r="AN1415" s="331">
        <f t="shared" si="270"/>
        <v>1</v>
      </c>
      <c r="AO1415" s="331"/>
      <c r="AP1415" s="331"/>
      <c r="AQ1415" s="331">
        <f t="shared" si="271"/>
        <v>0</v>
      </c>
      <c r="AR1415" s="332" t="str">
        <f>IF(A1415="","",VLOOKUP(A1415,'Base Sites'!A:B,2,FALSE))</f>
        <v>Valauto Professionnels</v>
      </c>
      <c r="AS1415" s="332" t="str">
        <f t="shared" si="272"/>
        <v>VUL</v>
      </c>
      <c r="AT1415" s="331"/>
      <c r="AU1415" s="333" t="str">
        <f>IF(A1415="","",VLOOKUP(L1415,'Base Vendeurs'!A:B,2,FALSE))</f>
        <v>Valauto PRO NORD</v>
      </c>
      <c r="AV1415" s="327">
        <f t="shared" si="273"/>
        <v>2511.7800000000007</v>
      </c>
      <c r="AW1415" s="329">
        <f t="shared" si="274"/>
        <v>5.7008041289057461E-2</v>
      </c>
      <c r="AX1415" s="333" t="str">
        <f t="shared" si="275"/>
        <v>NON</v>
      </c>
      <c r="AY1415" s="231">
        <f>+MargesVN[[#This Row],[Total COM]]+MargesVN[[#This Row],[EXT GIE]]+MargesVN[[#This Row],[Forfait immat]]</f>
        <v>134.48800000000006</v>
      </c>
    </row>
    <row r="1416" spans="1:51" s="231" customFormat="1" ht="11.25" customHeight="1" x14ac:dyDescent="0.25">
      <c r="A1416" s="232">
        <v>30</v>
      </c>
      <c r="B1416" s="232" t="s">
        <v>183</v>
      </c>
      <c r="C1416" s="232" t="s">
        <v>29</v>
      </c>
      <c r="D1416" s="189">
        <v>46028</v>
      </c>
      <c r="E1416" s="233">
        <v>46028</v>
      </c>
      <c r="F1416" s="190"/>
      <c r="G1416" s="190"/>
      <c r="H1416" s="190"/>
      <c r="I1416" s="190" t="s">
        <v>165</v>
      </c>
      <c r="J1416" s="190"/>
      <c r="K1416" s="190">
        <v>-19.989999999999998</v>
      </c>
      <c r="L1416" s="232" t="s">
        <v>112</v>
      </c>
      <c r="M1416" s="232">
        <v>523899</v>
      </c>
      <c r="N1416" s="232">
        <v>3899</v>
      </c>
      <c r="O1416" s="232" t="s">
        <v>495</v>
      </c>
      <c r="P1416" s="234" t="s">
        <v>282</v>
      </c>
      <c r="Q1416" s="232" t="s">
        <v>31</v>
      </c>
      <c r="R1416" s="191">
        <v>16625</v>
      </c>
      <c r="S1416" s="191">
        <v>458.33</v>
      </c>
      <c r="T1416" s="192">
        <f t="shared" si="264"/>
        <v>17083.330000000002</v>
      </c>
      <c r="U1416" s="193">
        <v>53</v>
      </c>
      <c r="V1416" s="191">
        <v>376.67</v>
      </c>
      <c r="W1416" s="235">
        <v>35</v>
      </c>
      <c r="X1416" s="194"/>
      <c r="Y1416" s="235">
        <f t="shared" si="265"/>
        <v>341.67</v>
      </c>
      <c r="Z1416" s="195">
        <f t="shared" si="266"/>
        <v>2.2048979911996079E-2</v>
      </c>
      <c r="AA1416" s="194">
        <v>0</v>
      </c>
      <c r="AB1416" s="235">
        <v>0</v>
      </c>
      <c r="AC1416" s="235"/>
      <c r="AD1416" s="235" t="s">
        <v>1205</v>
      </c>
      <c r="AE1416" s="196">
        <v>0.1</v>
      </c>
      <c r="AF1416" s="196">
        <v>0.1</v>
      </c>
      <c r="AG1416" s="235">
        <f t="shared" si="267"/>
        <v>34.167000000000002</v>
      </c>
      <c r="AH1416" s="235"/>
      <c r="AI1416" s="235">
        <f t="shared" si="268"/>
        <v>34.167000000000002</v>
      </c>
      <c r="AJ1416" s="232" t="s">
        <v>164</v>
      </c>
      <c r="AK1416" s="232">
        <v>0</v>
      </c>
      <c r="AL1416" s="193"/>
      <c r="AM1416" s="236">
        <f t="shared" si="269"/>
        <v>0</v>
      </c>
      <c r="AN1416" s="236">
        <f t="shared" si="270"/>
        <v>1</v>
      </c>
      <c r="AO1416" s="236"/>
      <c r="AP1416" s="236"/>
      <c r="AQ1416" s="236">
        <f t="shared" si="271"/>
        <v>0</v>
      </c>
      <c r="AR1416" s="197" t="str">
        <f>IF(A1416="","",VLOOKUP(A1416,'Base Sites'!A:B,2,FALSE))</f>
        <v>Valauto Lambersart VW</v>
      </c>
      <c r="AS1416" s="197" t="str">
        <f t="shared" si="272"/>
        <v>SKODA</v>
      </c>
      <c r="AT1416" s="236"/>
      <c r="AU1416" s="237" t="str">
        <f>IF(A1416="","",VLOOKUP(L1416,'Base Vendeurs'!A:B,2,FALSE))</f>
        <v>Sociétés NORD</v>
      </c>
      <c r="AV1416" s="235">
        <f t="shared" si="273"/>
        <v>376.67</v>
      </c>
      <c r="AW1416" s="195">
        <f t="shared" si="274"/>
        <v>2.2048979911996079E-2</v>
      </c>
      <c r="AX1416" s="237" t="str">
        <f t="shared" si="275"/>
        <v>NON</v>
      </c>
      <c r="AY1416" s="231">
        <f>+MargesVN[[#This Row],[Total COM]]+MargesVN[[#This Row],[EXT GIE]]+MargesVN[[#This Row],[Forfait immat]]</f>
        <v>34.167000000000002</v>
      </c>
    </row>
    <row r="1417" spans="1:51" s="231" customFormat="1" ht="11.25" customHeight="1" x14ac:dyDescent="0.25">
      <c r="A1417" s="354">
        <v>30</v>
      </c>
      <c r="B1417" s="354" t="s">
        <v>163</v>
      </c>
      <c r="C1417" s="354" t="s">
        <v>29</v>
      </c>
      <c r="D1417" s="355">
        <v>46105</v>
      </c>
      <c r="E1417" s="356">
        <v>46113</v>
      </c>
      <c r="F1417" s="357"/>
      <c r="G1417" s="357"/>
      <c r="H1417" s="357"/>
      <c r="I1417" s="357" t="s">
        <v>165</v>
      </c>
      <c r="J1417" s="357" t="s">
        <v>165</v>
      </c>
      <c r="K1417" s="357">
        <v>44897.93</v>
      </c>
      <c r="L1417" s="354" t="s">
        <v>112</v>
      </c>
      <c r="M1417" s="354">
        <v>523900</v>
      </c>
      <c r="N1417" s="354">
        <v>3900</v>
      </c>
      <c r="O1417" s="354" t="s">
        <v>2126</v>
      </c>
      <c r="P1417" s="358" t="s">
        <v>282</v>
      </c>
      <c r="Q1417" s="354" t="s">
        <v>31</v>
      </c>
      <c r="R1417" s="359">
        <v>16625</v>
      </c>
      <c r="S1417" s="359">
        <v>458.33</v>
      </c>
      <c r="T1417" s="360">
        <f t="shared" si="264"/>
        <v>17083.330000000002</v>
      </c>
      <c r="U1417" s="361">
        <v>21</v>
      </c>
      <c r="V1417" s="359">
        <v>301.67</v>
      </c>
      <c r="W1417" s="362">
        <v>35</v>
      </c>
      <c r="X1417" s="363"/>
      <c r="Y1417" s="362">
        <f t="shared" si="265"/>
        <v>266.67</v>
      </c>
      <c r="Z1417" s="364">
        <f t="shared" si="266"/>
        <v>1.7658735152923932E-2</v>
      </c>
      <c r="AA1417" s="363">
        <v>0</v>
      </c>
      <c r="AB1417" s="362">
        <v>0</v>
      </c>
      <c r="AC1417" s="362"/>
      <c r="AD1417" s="362" t="s">
        <v>371</v>
      </c>
      <c r="AE1417" s="365">
        <v>0.1</v>
      </c>
      <c r="AF1417" s="365">
        <v>0.1</v>
      </c>
      <c r="AG1417" s="362">
        <f t="shared" si="267"/>
        <v>26.667000000000002</v>
      </c>
      <c r="AH1417" s="362"/>
      <c r="AI1417" s="362">
        <f t="shared" si="268"/>
        <v>26.667000000000002</v>
      </c>
      <c r="AJ1417" s="354" t="s">
        <v>164</v>
      </c>
      <c r="AK1417" s="354">
        <v>0</v>
      </c>
      <c r="AL1417" s="361"/>
      <c r="AM1417" s="366">
        <f t="shared" si="269"/>
        <v>0</v>
      </c>
      <c r="AN1417" s="366">
        <f t="shared" si="270"/>
        <v>1</v>
      </c>
      <c r="AO1417" s="366"/>
      <c r="AP1417" s="366"/>
      <c r="AQ1417" s="366">
        <f t="shared" si="271"/>
        <v>0</v>
      </c>
      <c r="AR1417" s="367" t="str">
        <f>IF(A1417="","",VLOOKUP(A1417,'Base Sites'!A:B,2,FALSE))</f>
        <v>Valauto Lambersart VW</v>
      </c>
      <c r="AS1417" s="367" t="str">
        <f t="shared" si="272"/>
        <v>SKODA</v>
      </c>
      <c r="AT1417" s="366"/>
      <c r="AU1417" s="368" t="str">
        <f>IF(A1417="","",VLOOKUP(L1417,'Base Vendeurs'!A:B,2,FALSE))</f>
        <v>Sociétés NORD</v>
      </c>
      <c r="AV1417" s="362">
        <f t="shared" si="273"/>
        <v>301.67</v>
      </c>
      <c r="AW1417" s="364">
        <f t="shared" si="274"/>
        <v>1.7658735152923932E-2</v>
      </c>
      <c r="AX1417" s="368" t="str">
        <f t="shared" si="275"/>
        <v>NON</v>
      </c>
      <c r="AY1417" s="231">
        <f>+MargesVN[[#This Row],[Total COM]]+MargesVN[[#This Row],[EXT GIE]]+MargesVN[[#This Row],[Forfait immat]]</f>
        <v>26.667000000000002</v>
      </c>
    </row>
    <row r="1418" spans="1:51" s="231" customFormat="1" ht="11.25" customHeight="1" x14ac:dyDescent="0.25">
      <c r="A1418" s="354">
        <v>30</v>
      </c>
      <c r="B1418" s="354" t="s">
        <v>163</v>
      </c>
      <c r="C1418" s="354" t="s">
        <v>29</v>
      </c>
      <c r="D1418" s="355">
        <v>46105</v>
      </c>
      <c r="E1418" s="356">
        <v>46113</v>
      </c>
      <c r="F1418" s="357"/>
      <c r="G1418" s="357"/>
      <c r="H1418" s="357"/>
      <c r="I1418" s="357" t="s">
        <v>165</v>
      </c>
      <c r="J1418" s="357" t="s">
        <v>165</v>
      </c>
      <c r="K1418" s="357">
        <v>44897.93</v>
      </c>
      <c r="L1418" s="354" t="s">
        <v>112</v>
      </c>
      <c r="M1418" s="354">
        <v>523901</v>
      </c>
      <c r="N1418" s="354">
        <v>3901</v>
      </c>
      <c r="O1418" s="354" t="s">
        <v>2125</v>
      </c>
      <c r="P1418" s="358" t="s">
        <v>282</v>
      </c>
      <c r="Q1418" s="354" t="s">
        <v>31</v>
      </c>
      <c r="R1418" s="359">
        <v>16625</v>
      </c>
      <c r="S1418" s="359">
        <v>458.33</v>
      </c>
      <c r="T1418" s="360">
        <f t="shared" si="264"/>
        <v>17083.330000000002</v>
      </c>
      <c r="U1418" s="361">
        <v>13</v>
      </c>
      <c r="V1418" s="359">
        <v>301.68</v>
      </c>
      <c r="W1418" s="362">
        <v>35.01</v>
      </c>
      <c r="X1418" s="363"/>
      <c r="Y1418" s="362">
        <f t="shared" si="265"/>
        <v>266.67</v>
      </c>
      <c r="Z1418" s="364">
        <f t="shared" si="266"/>
        <v>1.7659320518891807E-2</v>
      </c>
      <c r="AA1418" s="363">
        <v>0</v>
      </c>
      <c r="AB1418" s="362">
        <v>0</v>
      </c>
      <c r="AC1418" s="362"/>
      <c r="AD1418" s="362" t="s">
        <v>371</v>
      </c>
      <c r="AE1418" s="365">
        <v>0.1</v>
      </c>
      <c r="AF1418" s="365">
        <v>0.1</v>
      </c>
      <c r="AG1418" s="362">
        <f t="shared" si="267"/>
        <v>26.667000000000002</v>
      </c>
      <c r="AH1418" s="362"/>
      <c r="AI1418" s="362">
        <f t="shared" si="268"/>
        <v>26.667000000000002</v>
      </c>
      <c r="AJ1418" s="354" t="s">
        <v>164</v>
      </c>
      <c r="AK1418" s="354">
        <v>0</v>
      </c>
      <c r="AL1418" s="361"/>
      <c r="AM1418" s="366">
        <f t="shared" si="269"/>
        <v>0</v>
      </c>
      <c r="AN1418" s="366">
        <f t="shared" si="270"/>
        <v>1</v>
      </c>
      <c r="AO1418" s="366"/>
      <c r="AP1418" s="366"/>
      <c r="AQ1418" s="366">
        <f t="shared" si="271"/>
        <v>0</v>
      </c>
      <c r="AR1418" s="367" t="str">
        <f>IF(A1418="","",VLOOKUP(A1418,'Base Sites'!A:B,2,FALSE))</f>
        <v>Valauto Lambersart VW</v>
      </c>
      <c r="AS1418" s="367" t="str">
        <f t="shared" si="272"/>
        <v>SKODA</v>
      </c>
      <c r="AT1418" s="366"/>
      <c r="AU1418" s="368" t="str">
        <f>IF(A1418="","",VLOOKUP(L1418,'Base Vendeurs'!A:B,2,FALSE))</f>
        <v>Sociétés NORD</v>
      </c>
      <c r="AV1418" s="362">
        <f t="shared" si="273"/>
        <v>301.68</v>
      </c>
      <c r="AW1418" s="364">
        <f t="shared" si="274"/>
        <v>1.7659320518891807E-2</v>
      </c>
      <c r="AX1418" s="368" t="str">
        <f t="shared" si="275"/>
        <v>NON</v>
      </c>
      <c r="AY1418" s="231">
        <f>+MargesVN[[#This Row],[Total COM]]+MargesVN[[#This Row],[EXT GIE]]+MargesVN[[#This Row],[Forfait immat]]</f>
        <v>26.667000000000002</v>
      </c>
    </row>
    <row r="1419" spans="1:51" s="231" customFormat="1" ht="11.25" customHeight="1" x14ac:dyDescent="0.25">
      <c r="A1419" s="354">
        <v>30</v>
      </c>
      <c r="B1419" s="354" t="s">
        <v>163</v>
      </c>
      <c r="C1419" s="354" t="s">
        <v>29</v>
      </c>
      <c r="D1419" s="355">
        <v>46105</v>
      </c>
      <c r="E1419" s="356">
        <v>46113</v>
      </c>
      <c r="F1419" s="357"/>
      <c r="G1419" s="357"/>
      <c r="H1419" s="357"/>
      <c r="I1419" s="357" t="s">
        <v>165</v>
      </c>
      <c r="J1419" s="357" t="s">
        <v>165</v>
      </c>
      <c r="K1419" s="357">
        <v>44897.93</v>
      </c>
      <c r="L1419" s="354" t="s">
        <v>112</v>
      </c>
      <c r="M1419" s="354">
        <v>523902</v>
      </c>
      <c r="N1419" s="354">
        <v>3902</v>
      </c>
      <c r="O1419" s="354" t="s">
        <v>2122</v>
      </c>
      <c r="P1419" s="358" t="s">
        <v>282</v>
      </c>
      <c r="Q1419" s="354" t="s">
        <v>31</v>
      </c>
      <c r="R1419" s="359">
        <v>16625</v>
      </c>
      <c r="S1419" s="359">
        <v>458.33</v>
      </c>
      <c r="T1419" s="360">
        <f t="shared" si="264"/>
        <v>17083.330000000002</v>
      </c>
      <c r="U1419" s="361">
        <v>13</v>
      </c>
      <c r="V1419" s="359">
        <v>301.67</v>
      </c>
      <c r="W1419" s="362">
        <v>35</v>
      </c>
      <c r="X1419" s="363"/>
      <c r="Y1419" s="362">
        <f t="shared" si="265"/>
        <v>266.67</v>
      </c>
      <c r="Z1419" s="364">
        <f t="shared" si="266"/>
        <v>1.7658735152923932E-2</v>
      </c>
      <c r="AA1419" s="363">
        <v>0</v>
      </c>
      <c r="AB1419" s="362">
        <v>0</v>
      </c>
      <c r="AC1419" s="362"/>
      <c r="AD1419" s="362" t="s">
        <v>371</v>
      </c>
      <c r="AE1419" s="365">
        <v>0.1</v>
      </c>
      <c r="AF1419" s="365">
        <v>0.1</v>
      </c>
      <c r="AG1419" s="362">
        <f t="shared" si="267"/>
        <v>26.667000000000002</v>
      </c>
      <c r="AH1419" s="362"/>
      <c r="AI1419" s="362">
        <f t="shared" si="268"/>
        <v>26.667000000000002</v>
      </c>
      <c r="AJ1419" s="354" t="s">
        <v>164</v>
      </c>
      <c r="AK1419" s="354">
        <v>0</v>
      </c>
      <c r="AL1419" s="361"/>
      <c r="AM1419" s="366">
        <f t="shared" si="269"/>
        <v>0</v>
      </c>
      <c r="AN1419" s="366">
        <f t="shared" si="270"/>
        <v>1</v>
      </c>
      <c r="AO1419" s="366"/>
      <c r="AP1419" s="366"/>
      <c r="AQ1419" s="366">
        <f t="shared" si="271"/>
        <v>0</v>
      </c>
      <c r="AR1419" s="367" t="str">
        <f>IF(A1419="","",VLOOKUP(A1419,'Base Sites'!A:B,2,FALSE))</f>
        <v>Valauto Lambersart VW</v>
      </c>
      <c r="AS1419" s="367" t="str">
        <f t="shared" si="272"/>
        <v>SKODA</v>
      </c>
      <c r="AT1419" s="366"/>
      <c r="AU1419" s="368" t="str">
        <f>IF(A1419="","",VLOOKUP(L1419,'Base Vendeurs'!A:B,2,FALSE))</f>
        <v>Sociétés NORD</v>
      </c>
      <c r="AV1419" s="362">
        <f t="shared" si="273"/>
        <v>301.67</v>
      </c>
      <c r="AW1419" s="364">
        <f t="shared" si="274"/>
        <v>1.7658735152923932E-2</v>
      </c>
      <c r="AX1419" s="368" t="str">
        <f t="shared" si="275"/>
        <v>NON</v>
      </c>
      <c r="AY1419" s="231">
        <f>+MargesVN[[#This Row],[Total COM]]+MargesVN[[#This Row],[EXT GIE]]+MargesVN[[#This Row],[Forfait immat]]</f>
        <v>26.667000000000002</v>
      </c>
    </row>
    <row r="1420" spans="1:51" s="231" customFormat="1" ht="11.25" customHeight="1" x14ac:dyDescent="0.25">
      <c r="A1420" s="354">
        <v>30</v>
      </c>
      <c r="B1420" s="354" t="s">
        <v>163</v>
      </c>
      <c r="C1420" s="354" t="s">
        <v>29</v>
      </c>
      <c r="D1420" s="355">
        <v>46105</v>
      </c>
      <c r="E1420" s="356">
        <v>46113</v>
      </c>
      <c r="F1420" s="357"/>
      <c r="G1420" s="357"/>
      <c r="H1420" s="357"/>
      <c r="I1420" s="357" t="s">
        <v>165</v>
      </c>
      <c r="J1420" s="357" t="s">
        <v>165</v>
      </c>
      <c r="K1420" s="357">
        <v>44897.93</v>
      </c>
      <c r="L1420" s="354" t="s">
        <v>112</v>
      </c>
      <c r="M1420" s="354">
        <v>523903</v>
      </c>
      <c r="N1420" s="354">
        <v>3903</v>
      </c>
      <c r="O1420" s="354" t="s">
        <v>2128</v>
      </c>
      <c r="P1420" s="358" t="s">
        <v>282</v>
      </c>
      <c r="Q1420" s="354" t="s">
        <v>31</v>
      </c>
      <c r="R1420" s="359">
        <v>16625</v>
      </c>
      <c r="S1420" s="359">
        <v>458.33</v>
      </c>
      <c r="T1420" s="360">
        <f t="shared" si="264"/>
        <v>17083.330000000002</v>
      </c>
      <c r="U1420" s="361">
        <v>21</v>
      </c>
      <c r="V1420" s="359">
        <v>301.67</v>
      </c>
      <c r="W1420" s="362">
        <v>35</v>
      </c>
      <c r="X1420" s="363"/>
      <c r="Y1420" s="362">
        <f t="shared" si="265"/>
        <v>266.67</v>
      </c>
      <c r="Z1420" s="364">
        <f t="shared" si="266"/>
        <v>1.7658735152923932E-2</v>
      </c>
      <c r="AA1420" s="363">
        <v>0</v>
      </c>
      <c r="AB1420" s="362">
        <v>0</v>
      </c>
      <c r="AC1420" s="362"/>
      <c r="AD1420" s="362" t="s">
        <v>371</v>
      </c>
      <c r="AE1420" s="365">
        <v>0.1</v>
      </c>
      <c r="AF1420" s="365">
        <v>0.1</v>
      </c>
      <c r="AG1420" s="362">
        <f t="shared" si="267"/>
        <v>26.667000000000002</v>
      </c>
      <c r="AH1420" s="362"/>
      <c r="AI1420" s="362">
        <f t="shared" si="268"/>
        <v>26.667000000000002</v>
      </c>
      <c r="AJ1420" s="354" t="s">
        <v>164</v>
      </c>
      <c r="AK1420" s="354">
        <v>0</v>
      </c>
      <c r="AL1420" s="361"/>
      <c r="AM1420" s="366">
        <f t="shared" si="269"/>
        <v>0</v>
      </c>
      <c r="AN1420" s="366">
        <f t="shared" si="270"/>
        <v>1</v>
      </c>
      <c r="AO1420" s="366"/>
      <c r="AP1420" s="366"/>
      <c r="AQ1420" s="366">
        <f t="shared" si="271"/>
        <v>0</v>
      </c>
      <c r="AR1420" s="367" t="str">
        <f>IF(A1420="","",VLOOKUP(A1420,'Base Sites'!A:B,2,FALSE))</f>
        <v>Valauto Lambersart VW</v>
      </c>
      <c r="AS1420" s="367" t="str">
        <f t="shared" si="272"/>
        <v>SKODA</v>
      </c>
      <c r="AT1420" s="366"/>
      <c r="AU1420" s="368" t="str">
        <f>IF(A1420="","",VLOOKUP(L1420,'Base Vendeurs'!A:B,2,FALSE))</f>
        <v>Sociétés NORD</v>
      </c>
      <c r="AV1420" s="362">
        <f t="shared" si="273"/>
        <v>301.67</v>
      </c>
      <c r="AW1420" s="364">
        <f t="shared" si="274"/>
        <v>1.7658735152923932E-2</v>
      </c>
      <c r="AX1420" s="368" t="str">
        <f t="shared" si="275"/>
        <v>NON</v>
      </c>
      <c r="AY1420" s="231">
        <f>+MargesVN[[#This Row],[Total COM]]+MargesVN[[#This Row],[EXT GIE]]+MargesVN[[#This Row],[Forfait immat]]</f>
        <v>26.667000000000002</v>
      </c>
    </row>
    <row r="1421" spans="1:51" s="231" customFormat="1" ht="11.25" customHeight="1" x14ac:dyDescent="0.25">
      <c r="A1421" s="354">
        <v>30</v>
      </c>
      <c r="B1421" s="354" t="s">
        <v>163</v>
      </c>
      <c r="C1421" s="354" t="s">
        <v>29</v>
      </c>
      <c r="D1421" s="355">
        <v>46105</v>
      </c>
      <c r="E1421" s="356">
        <v>46113</v>
      </c>
      <c r="F1421" s="357"/>
      <c r="G1421" s="357"/>
      <c r="H1421" s="357"/>
      <c r="I1421" s="357" t="s">
        <v>165</v>
      </c>
      <c r="J1421" s="357" t="s">
        <v>165</v>
      </c>
      <c r="K1421" s="357">
        <v>44897.93</v>
      </c>
      <c r="L1421" s="354" t="s">
        <v>112</v>
      </c>
      <c r="M1421" s="354">
        <v>523904</v>
      </c>
      <c r="N1421" s="354">
        <v>3904</v>
      </c>
      <c r="O1421" s="354" t="s">
        <v>2127</v>
      </c>
      <c r="P1421" s="358" t="s">
        <v>282</v>
      </c>
      <c r="Q1421" s="354" t="s">
        <v>31</v>
      </c>
      <c r="R1421" s="359">
        <v>16625</v>
      </c>
      <c r="S1421" s="359">
        <v>458.33</v>
      </c>
      <c r="T1421" s="360">
        <f t="shared" si="264"/>
        <v>17083.330000000002</v>
      </c>
      <c r="U1421" s="361">
        <v>21</v>
      </c>
      <c r="V1421" s="359">
        <v>301.67</v>
      </c>
      <c r="W1421" s="362">
        <v>35</v>
      </c>
      <c r="X1421" s="363"/>
      <c r="Y1421" s="362">
        <f t="shared" si="265"/>
        <v>266.67</v>
      </c>
      <c r="Z1421" s="364">
        <f t="shared" si="266"/>
        <v>1.7658735152923932E-2</v>
      </c>
      <c r="AA1421" s="363">
        <v>0</v>
      </c>
      <c r="AB1421" s="362">
        <v>0</v>
      </c>
      <c r="AC1421" s="362"/>
      <c r="AD1421" s="362" t="s">
        <v>371</v>
      </c>
      <c r="AE1421" s="365">
        <v>0.1</v>
      </c>
      <c r="AF1421" s="365">
        <v>0.1</v>
      </c>
      <c r="AG1421" s="362">
        <f t="shared" si="267"/>
        <v>26.667000000000002</v>
      </c>
      <c r="AH1421" s="362"/>
      <c r="AI1421" s="362">
        <f t="shared" si="268"/>
        <v>26.667000000000002</v>
      </c>
      <c r="AJ1421" s="354" t="s">
        <v>164</v>
      </c>
      <c r="AK1421" s="354">
        <v>0</v>
      </c>
      <c r="AL1421" s="361"/>
      <c r="AM1421" s="366">
        <f t="shared" si="269"/>
        <v>0</v>
      </c>
      <c r="AN1421" s="366">
        <f t="shared" si="270"/>
        <v>1</v>
      </c>
      <c r="AO1421" s="366"/>
      <c r="AP1421" s="366"/>
      <c r="AQ1421" s="366">
        <f t="shared" si="271"/>
        <v>0</v>
      </c>
      <c r="AR1421" s="367" t="str">
        <f>IF(A1421="","",VLOOKUP(A1421,'Base Sites'!A:B,2,FALSE))</f>
        <v>Valauto Lambersart VW</v>
      </c>
      <c r="AS1421" s="367" t="str">
        <f t="shared" si="272"/>
        <v>SKODA</v>
      </c>
      <c r="AT1421" s="366"/>
      <c r="AU1421" s="368" t="str">
        <f>IF(A1421="","",VLOOKUP(L1421,'Base Vendeurs'!A:B,2,FALSE))</f>
        <v>Sociétés NORD</v>
      </c>
      <c r="AV1421" s="362">
        <f t="shared" si="273"/>
        <v>301.67</v>
      </c>
      <c r="AW1421" s="364">
        <f t="shared" si="274"/>
        <v>1.7658735152923932E-2</v>
      </c>
      <c r="AX1421" s="368" t="str">
        <f t="shared" si="275"/>
        <v>NON</v>
      </c>
      <c r="AY1421" s="231">
        <f>+MargesVN[[#This Row],[Total COM]]+MargesVN[[#This Row],[EXT GIE]]+MargesVN[[#This Row],[Forfait immat]]</f>
        <v>26.667000000000002</v>
      </c>
    </row>
    <row r="1422" spans="1:51" s="231" customFormat="1" ht="11.25" customHeight="1" x14ac:dyDescent="0.25">
      <c r="A1422" s="354">
        <v>30</v>
      </c>
      <c r="B1422" s="354" t="s">
        <v>163</v>
      </c>
      <c r="C1422" s="354" t="s">
        <v>29</v>
      </c>
      <c r="D1422" s="355">
        <v>46105</v>
      </c>
      <c r="E1422" s="356">
        <v>46113</v>
      </c>
      <c r="F1422" s="357"/>
      <c r="G1422" s="357"/>
      <c r="H1422" s="357"/>
      <c r="I1422" s="357" t="s">
        <v>165</v>
      </c>
      <c r="J1422" s="357" t="s">
        <v>165</v>
      </c>
      <c r="K1422" s="357">
        <v>44897.93</v>
      </c>
      <c r="L1422" s="354" t="s">
        <v>112</v>
      </c>
      <c r="M1422" s="354">
        <v>523905</v>
      </c>
      <c r="N1422" s="354">
        <v>3905</v>
      </c>
      <c r="O1422" s="354" t="s">
        <v>2130</v>
      </c>
      <c r="P1422" s="358" t="s">
        <v>282</v>
      </c>
      <c r="Q1422" s="354" t="s">
        <v>31</v>
      </c>
      <c r="R1422" s="359">
        <v>16625</v>
      </c>
      <c r="S1422" s="359">
        <v>458.33</v>
      </c>
      <c r="T1422" s="360">
        <f t="shared" si="264"/>
        <v>17083.330000000002</v>
      </c>
      <c r="U1422" s="361">
        <v>13</v>
      </c>
      <c r="V1422" s="359">
        <v>301.67</v>
      </c>
      <c r="W1422" s="362">
        <v>35</v>
      </c>
      <c r="X1422" s="363"/>
      <c r="Y1422" s="362">
        <f t="shared" si="265"/>
        <v>266.67</v>
      </c>
      <c r="Z1422" s="364">
        <f t="shared" si="266"/>
        <v>1.7658735152923932E-2</v>
      </c>
      <c r="AA1422" s="363">
        <v>0</v>
      </c>
      <c r="AB1422" s="362">
        <v>0</v>
      </c>
      <c r="AC1422" s="362"/>
      <c r="AD1422" s="362" t="s">
        <v>371</v>
      </c>
      <c r="AE1422" s="365">
        <v>0.1</v>
      </c>
      <c r="AF1422" s="365">
        <v>0.1</v>
      </c>
      <c r="AG1422" s="362">
        <f t="shared" si="267"/>
        <v>26.667000000000002</v>
      </c>
      <c r="AH1422" s="362"/>
      <c r="AI1422" s="362">
        <f t="shared" si="268"/>
        <v>26.667000000000002</v>
      </c>
      <c r="AJ1422" s="354" t="s">
        <v>164</v>
      </c>
      <c r="AK1422" s="354">
        <v>0</v>
      </c>
      <c r="AL1422" s="361"/>
      <c r="AM1422" s="366">
        <f t="shared" si="269"/>
        <v>0</v>
      </c>
      <c r="AN1422" s="366">
        <f t="shared" si="270"/>
        <v>1</v>
      </c>
      <c r="AO1422" s="366"/>
      <c r="AP1422" s="366"/>
      <c r="AQ1422" s="366">
        <f t="shared" si="271"/>
        <v>0</v>
      </c>
      <c r="AR1422" s="367" t="str">
        <f>IF(A1422="","",VLOOKUP(A1422,'Base Sites'!A:B,2,FALSE))</f>
        <v>Valauto Lambersart VW</v>
      </c>
      <c r="AS1422" s="367" t="str">
        <f t="shared" si="272"/>
        <v>SKODA</v>
      </c>
      <c r="AT1422" s="366"/>
      <c r="AU1422" s="368" t="str">
        <f>IF(A1422="","",VLOOKUP(L1422,'Base Vendeurs'!A:B,2,FALSE))</f>
        <v>Sociétés NORD</v>
      </c>
      <c r="AV1422" s="362">
        <f t="shared" si="273"/>
        <v>301.67</v>
      </c>
      <c r="AW1422" s="364">
        <f t="shared" si="274"/>
        <v>1.7658735152923932E-2</v>
      </c>
      <c r="AX1422" s="368" t="str">
        <f t="shared" si="275"/>
        <v>NON</v>
      </c>
      <c r="AY1422" s="231">
        <f>+MargesVN[[#This Row],[Total COM]]+MargesVN[[#This Row],[EXT GIE]]+MargesVN[[#This Row],[Forfait immat]]</f>
        <v>26.667000000000002</v>
      </c>
    </row>
    <row r="1423" spans="1:51" s="231" customFormat="1" ht="11.25" customHeight="1" x14ac:dyDescent="0.25">
      <c r="A1423" s="354">
        <v>30</v>
      </c>
      <c r="B1423" s="354" t="s">
        <v>163</v>
      </c>
      <c r="C1423" s="354" t="s">
        <v>29</v>
      </c>
      <c r="D1423" s="355">
        <v>46105</v>
      </c>
      <c r="E1423" s="356">
        <v>46113</v>
      </c>
      <c r="F1423" s="357"/>
      <c r="G1423" s="357"/>
      <c r="H1423" s="357"/>
      <c r="I1423" s="357" t="s">
        <v>165</v>
      </c>
      <c r="J1423" s="357" t="s">
        <v>165</v>
      </c>
      <c r="K1423" s="357">
        <v>44897.93</v>
      </c>
      <c r="L1423" s="354" t="s">
        <v>112</v>
      </c>
      <c r="M1423" s="354">
        <v>523906</v>
      </c>
      <c r="N1423" s="354">
        <v>3906</v>
      </c>
      <c r="O1423" s="354" t="s">
        <v>2129</v>
      </c>
      <c r="P1423" s="358" t="s">
        <v>282</v>
      </c>
      <c r="Q1423" s="354" t="s">
        <v>31</v>
      </c>
      <c r="R1423" s="359">
        <v>16625</v>
      </c>
      <c r="S1423" s="359">
        <v>458.33</v>
      </c>
      <c r="T1423" s="360">
        <f t="shared" si="264"/>
        <v>17083.330000000002</v>
      </c>
      <c r="U1423" s="361">
        <v>13</v>
      </c>
      <c r="V1423" s="359">
        <v>301.67</v>
      </c>
      <c r="W1423" s="362">
        <v>35</v>
      </c>
      <c r="X1423" s="363"/>
      <c r="Y1423" s="362">
        <f t="shared" si="265"/>
        <v>266.67</v>
      </c>
      <c r="Z1423" s="364">
        <f t="shared" si="266"/>
        <v>1.7658735152923932E-2</v>
      </c>
      <c r="AA1423" s="363">
        <v>0</v>
      </c>
      <c r="AB1423" s="362">
        <v>0</v>
      </c>
      <c r="AC1423" s="362"/>
      <c r="AD1423" s="362" t="s">
        <v>371</v>
      </c>
      <c r="AE1423" s="365">
        <v>0.1</v>
      </c>
      <c r="AF1423" s="365">
        <v>0.1</v>
      </c>
      <c r="AG1423" s="362">
        <f t="shared" si="267"/>
        <v>26.667000000000002</v>
      </c>
      <c r="AH1423" s="362"/>
      <c r="AI1423" s="362">
        <f t="shared" si="268"/>
        <v>26.667000000000002</v>
      </c>
      <c r="AJ1423" s="354" t="s">
        <v>164</v>
      </c>
      <c r="AK1423" s="354">
        <v>0</v>
      </c>
      <c r="AL1423" s="361"/>
      <c r="AM1423" s="366">
        <f t="shared" si="269"/>
        <v>0</v>
      </c>
      <c r="AN1423" s="366">
        <f t="shared" si="270"/>
        <v>1</v>
      </c>
      <c r="AO1423" s="366"/>
      <c r="AP1423" s="366"/>
      <c r="AQ1423" s="366">
        <f t="shared" si="271"/>
        <v>0</v>
      </c>
      <c r="AR1423" s="367" t="str">
        <f>IF(A1423="","",VLOOKUP(A1423,'Base Sites'!A:B,2,FALSE))</f>
        <v>Valauto Lambersart VW</v>
      </c>
      <c r="AS1423" s="367" t="str">
        <f t="shared" si="272"/>
        <v>SKODA</v>
      </c>
      <c r="AT1423" s="366"/>
      <c r="AU1423" s="368" t="str">
        <f>IF(A1423="","",VLOOKUP(L1423,'Base Vendeurs'!A:B,2,FALSE))</f>
        <v>Sociétés NORD</v>
      </c>
      <c r="AV1423" s="362">
        <f t="shared" si="273"/>
        <v>301.67</v>
      </c>
      <c r="AW1423" s="364">
        <f t="shared" si="274"/>
        <v>1.7658735152923932E-2</v>
      </c>
      <c r="AX1423" s="368" t="str">
        <f t="shared" si="275"/>
        <v>NON</v>
      </c>
      <c r="AY1423" s="231">
        <f>+MargesVN[[#This Row],[Total COM]]+MargesVN[[#This Row],[EXT GIE]]+MargesVN[[#This Row],[Forfait immat]]</f>
        <v>26.667000000000002</v>
      </c>
    </row>
    <row r="1424" spans="1:51" s="231" customFormat="1" ht="11.25" customHeight="1" x14ac:dyDescent="0.25">
      <c r="A1424" s="354">
        <v>30</v>
      </c>
      <c r="B1424" s="354" t="s">
        <v>163</v>
      </c>
      <c r="C1424" s="354" t="s">
        <v>29</v>
      </c>
      <c r="D1424" s="355">
        <v>46112</v>
      </c>
      <c r="E1424" s="356">
        <v>46113</v>
      </c>
      <c r="F1424" s="357"/>
      <c r="G1424" s="357"/>
      <c r="H1424" s="357"/>
      <c r="I1424" s="357" t="s">
        <v>165</v>
      </c>
      <c r="J1424" s="357" t="s">
        <v>165</v>
      </c>
      <c r="K1424" s="357">
        <v>44897.93</v>
      </c>
      <c r="L1424" s="354" t="s">
        <v>112</v>
      </c>
      <c r="M1424" s="354">
        <v>523907</v>
      </c>
      <c r="N1424" s="354">
        <v>3907</v>
      </c>
      <c r="O1424" s="354" t="s">
        <v>2131</v>
      </c>
      <c r="P1424" s="358" t="s">
        <v>282</v>
      </c>
      <c r="Q1424" s="354" t="s">
        <v>31</v>
      </c>
      <c r="R1424" s="359">
        <v>16625</v>
      </c>
      <c r="S1424" s="359">
        <v>458.33</v>
      </c>
      <c r="T1424" s="360">
        <f t="shared" si="264"/>
        <v>17083.330000000002</v>
      </c>
      <c r="U1424" s="361">
        <v>20</v>
      </c>
      <c r="V1424" s="359">
        <v>301.68</v>
      </c>
      <c r="W1424" s="362">
        <v>35.01</v>
      </c>
      <c r="X1424" s="363"/>
      <c r="Y1424" s="362">
        <f t="shared" si="265"/>
        <v>266.67</v>
      </c>
      <c r="Z1424" s="364">
        <f t="shared" si="266"/>
        <v>1.7659320518891807E-2</v>
      </c>
      <c r="AA1424" s="363">
        <v>0</v>
      </c>
      <c r="AB1424" s="362">
        <v>0</v>
      </c>
      <c r="AC1424" s="362"/>
      <c r="AD1424" s="362" t="s">
        <v>371</v>
      </c>
      <c r="AE1424" s="365">
        <v>0.1</v>
      </c>
      <c r="AF1424" s="365">
        <v>0.1</v>
      </c>
      <c r="AG1424" s="362">
        <f t="shared" si="267"/>
        <v>26.667000000000002</v>
      </c>
      <c r="AH1424" s="362"/>
      <c r="AI1424" s="362">
        <f t="shared" si="268"/>
        <v>26.667000000000002</v>
      </c>
      <c r="AJ1424" s="354" t="s">
        <v>164</v>
      </c>
      <c r="AK1424" s="354">
        <v>0</v>
      </c>
      <c r="AL1424" s="361"/>
      <c r="AM1424" s="366">
        <f t="shared" si="269"/>
        <v>0</v>
      </c>
      <c r="AN1424" s="366">
        <f t="shared" si="270"/>
        <v>1</v>
      </c>
      <c r="AO1424" s="366"/>
      <c r="AP1424" s="366"/>
      <c r="AQ1424" s="366">
        <f t="shared" si="271"/>
        <v>0</v>
      </c>
      <c r="AR1424" s="367" t="str">
        <f>IF(A1424="","",VLOOKUP(A1424,'Base Sites'!A:B,2,FALSE))</f>
        <v>Valauto Lambersart VW</v>
      </c>
      <c r="AS1424" s="367" t="str">
        <f t="shared" si="272"/>
        <v>SKODA</v>
      </c>
      <c r="AT1424" s="366"/>
      <c r="AU1424" s="368" t="str">
        <f>IF(A1424="","",VLOOKUP(L1424,'Base Vendeurs'!A:B,2,FALSE))</f>
        <v>Sociétés NORD</v>
      </c>
      <c r="AV1424" s="362">
        <f t="shared" si="273"/>
        <v>301.68</v>
      </c>
      <c r="AW1424" s="364">
        <f t="shared" si="274"/>
        <v>1.7659320518891807E-2</v>
      </c>
      <c r="AX1424" s="368" t="str">
        <f t="shared" si="275"/>
        <v>NON</v>
      </c>
      <c r="AY1424" s="231">
        <f>+MargesVN[[#This Row],[Total COM]]+MargesVN[[#This Row],[EXT GIE]]+MargesVN[[#This Row],[Forfait immat]]</f>
        <v>26.667000000000002</v>
      </c>
    </row>
    <row r="1425" spans="1:51" s="231" customFormat="1" ht="11.25" customHeight="1" x14ac:dyDescent="0.25">
      <c r="A1425" s="354">
        <v>30</v>
      </c>
      <c r="B1425" s="354" t="s">
        <v>163</v>
      </c>
      <c r="C1425" s="354" t="s">
        <v>29</v>
      </c>
      <c r="D1425" s="355">
        <v>46112</v>
      </c>
      <c r="E1425" s="356">
        <v>46113</v>
      </c>
      <c r="F1425" s="357"/>
      <c r="G1425" s="357"/>
      <c r="H1425" s="357"/>
      <c r="I1425" s="357" t="s">
        <v>165</v>
      </c>
      <c r="J1425" s="357" t="s">
        <v>165</v>
      </c>
      <c r="K1425" s="357">
        <v>44897.93</v>
      </c>
      <c r="L1425" s="354" t="s">
        <v>112</v>
      </c>
      <c r="M1425" s="354">
        <v>523908</v>
      </c>
      <c r="N1425" s="354">
        <v>3908</v>
      </c>
      <c r="O1425" s="354" t="s">
        <v>2121</v>
      </c>
      <c r="P1425" s="358" t="s">
        <v>282</v>
      </c>
      <c r="Q1425" s="354" t="s">
        <v>31</v>
      </c>
      <c r="R1425" s="359">
        <v>16625</v>
      </c>
      <c r="S1425" s="359">
        <v>458.33</v>
      </c>
      <c r="T1425" s="360">
        <f t="shared" si="264"/>
        <v>17083.330000000002</v>
      </c>
      <c r="U1425" s="361">
        <v>20</v>
      </c>
      <c r="V1425" s="359">
        <v>301.68</v>
      </c>
      <c r="W1425" s="362">
        <v>35.01</v>
      </c>
      <c r="X1425" s="363"/>
      <c r="Y1425" s="362">
        <f t="shared" si="265"/>
        <v>266.67</v>
      </c>
      <c r="Z1425" s="364">
        <f t="shared" si="266"/>
        <v>1.7659320518891807E-2</v>
      </c>
      <c r="AA1425" s="363">
        <v>0</v>
      </c>
      <c r="AB1425" s="362">
        <v>0</v>
      </c>
      <c r="AC1425" s="362"/>
      <c r="AD1425" s="362" t="s">
        <v>371</v>
      </c>
      <c r="AE1425" s="365">
        <v>0.1</v>
      </c>
      <c r="AF1425" s="365">
        <v>0.1</v>
      </c>
      <c r="AG1425" s="362">
        <f t="shared" si="267"/>
        <v>26.667000000000002</v>
      </c>
      <c r="AH1425" s="362"/>
      <c r="AI1425" s="362">
        <f t="shared" si="268"/>
        <v>26.667000000000002</v>
      </c>
      <c r="AJ1425" s="354" t="s">
        <v>164</v>
      </c>
      <c r="AK1425" s="354">
        <v>0</v>
      </c>
      <c r="AL1425" s="361"/>
      <c r="AM1425" s="366">
        <f t="shared" si="269"/>
        <v>0</v>
      </c>
      <c r="AN1425" s="366">
        <f t="shared" si="270"/>
        <v>1</v>
      </c>
      <c r="AO1425" s="366"/>
      <c r="AP1425" s="366"/>
      <c r="AQ1425" s="366">
        <f t="shared" si="271"/>
        <v>0</v>
      </c>
      <c r="AR1425" s="367" t="str">
        <f>IF(A1425="","",VLOOKUP(A1425,'Base Sites'!A:B,2,FALSE))</f>
        <v>Valauto Lambersart VW</v>
      </c>
      <c r="AS1425" s="367" t="str">
        <f t="shared" si="272"/>
        <v>SKODA</v>
      </c>
      <c r="AT1425" s="366"/>
      <c r="AU1425" s="368" t="str">
        <f>IF(A1425="","",VLOOKUP(L1425,'Base Vendeurs'!A:B,2,FALSE))</f>
        <v>Sociétés NORD</v>
      </c>
      <c r="AV1425" s="362">
        <f t="shared" si="273"/>
        <v>301.68</v>
      </c>
      <c r="AW1425" s="364">
        <f t="shared" si="274"/>
        <v>1.7659320518891807E-2</v>
      </c>
      <c r="AX1425" s="368" t="str">
        <f t="shared" si="275"/>
        <v>NON</v>
      </c>
      <c r="AY1425" s="231">
        <f>+MargesVN[[#This Row],[Total COM]]+MargesVN[[#This Row],[EXT GIE]]+MargesVN[[#This Row],[Forfait immat]]</f>
        <v>26.667000000000002</v>
      </c>
    </row>
    <row r="1426" spans="1:51" s="231" customFormat="1" ht="11.25" customHeight="1" x14ac:dyDescent="0.25">
      <c r="A1426" s="354">
        <v>30</v>
      </c>
      <c r="B1426" s="354" t="s">
        <v>163</v>
      </c>
      <c r="C1426" s="354" t="s">
        <v>29</v>
      </c>
      <c r="D1426" s="355">
        <v>46107</v>
      </c>
      <c r="E1426" s="356">
        <v>46113</v>
      </c>
      <c r="F1426" s="357"/>
      <c r="G1426" s="357"/>
      <c r="H1426" s="357"/>
      <c r="I1426" s="357" t="s">
        <v>165</v>
      </c>
      <c r="J1426" s="357" t="s">
        <v>165</v>
      </c>
      <c r="K1426" s="357">
        <v>44897.93</v>
      </c>
      <c r="L1426" s="354" t="s">
        <v>112</v>
      </c>
      <c r="M1426" s="354">
        <v>523918</v>
      </c>
      <c r="N1426" s="354">
        <v>3918</v>
      </c>
      <c r="O1426" s="354" t="s">
        <v>2255</v>
      </c>
      <c r="P1426" s="358" t="s">
        <v>282</v>
      </c>
      <c r="Q1426" s="354" t="s">
        <v>42</v>
      </c>
      <c r="R1426" s="359">
        <v>31700</v>
      </c>
      <c r="S1426" s="359">
        <v>550</v>
      </c>
      <c r="T1426" s="360">
        <f t="shared" si="264"/>
        <v>32250</v>
      </c>
      <c r="U1426" s="361">
        <v>132</v>
      </c>
      <c r="V1426" s="359">
        <v>596.66999999999996</v>
      </c>
      <c r="W1426" s="362">
        <v>35</v>
      </c>
      <c r="X1426" s="363"/>
      <c r="Y1426" s="362">
        <f t="shared" si="265"/>
        <v>561.66999999999996</v>
      </c>
      <c r="Z1426" s="364">
        <f t="shared" si="266"/>
        <v>1.8501395348837209E-2</v>
      </c>
      <c r="AA1426" s="363">
        <v>0</v>
      </c>
      <c r="AB1426" s="362">
        <v>0</v>
      </c>
      <c r="AC1426" s="362"/>
      <c r="AD1426" s="362" t="s">
        <v>371</v>
      </c>
      <c r="AE1426" s="365">
        <v>0.1</v>
      </c>
      <c r="AF1426" s="365">
        <v>0.1</v>
      </c>
      <c r="AG1426" s="362">
        <f t="shared" si="267"/>
        <v>56.167000000000002</v>
      </c>
      <c r="AH1426" s="362"/>
      <c r="AI1426" s="362">
        <f t="shared" si="268"/>
        <v>56.167000000000002</v>
      </c>
      <c r="AJ1426" s="354" t="s">
        <v>164</v>
      </c>
      <c r="AK1426" s="354">
        <v>0</v>
      </c>
      <c r="AL1426" s="361"/>
      <c r="AM1426" s="366">
        <f t="shared" si="269"/>
        <v>0</v>
      </c>
      <c r="AN1426" s="366">
        <f t="shared" si="270"/>
        <v>1</v>
      </c>
      <c r="AO1426" s="366"/>
      <c r="AP1426" s="366"/>
      <c r="AQ1426" s="366">
        <f t="shared" si="271"/>
        <v>0</v>
      </c>
      <c r="AR1426" s="367" t="str">
        <f>IF(A1426="","",VLOOKUP(A1426,'Base Sites'!A:B,2,FALSE))</f>
        <v>Valauto Lambersart VW</v>
      </c>
      <c r="AS1426" s="367" t="str">
        <f t="shared" si="272"/>
        <v>SKODA</v>
      </c>
      <c r="AT1426" s="366"/>
      <c r="AU1426" s="368" t="str">
        <f>IF(A1426="","",VLOOKUP(L1426,'Base Vendeurs'!A:B,2,FALSE))</f>
        <v>Sociétés NORD</v>
      </c>
      <c r="AV1426" s="362">
        <f t="shared" si="273"/>
        <v>596.66999999999996</v>
      </c>
      <c r="AW1426" s="364">
        <f t="shared" si="274"/>
        <v>1.8501395348837209E-2</v>
      </c>
      <c r="AX1426" s="368" t="str">
        <f t="shared" si="275"/>
        <v>NON</v>
      </c>
      <c r="AY1426" s="231">
        <f>+MargesVN[[#This Row],[Total COM]]+MargesVN[[#This Row],[EXT GIE]]+MargesVN[[#This Row],[Forfait immat]]</f>
        <v>56.167000000000002</v>
      </c>
    </row>
    <row r="1427" spans="1:51" s="231" customFormat="1" ht="11.25" customHeight="1" x14ac:dyDescent="0.25">
      <c r="A1427" s="354">
        <v>30</v>
      </c>
      <c r="B1427" s="354" t="s">
        <v>163</v>
      </c>
      <c r="C1427" s="354" t="s">
        <v>29</v>
      </c>
      <c r="D1427" s="355">
        <v>46105</v>
      </c>
      <c r="E1427" s="356">
        <v>46113</v>
      </c>
      <c r="F1427" s="357"/>
      <c r="G1427" s="357"/>
      <c r="H1427" s="357"/>
      <c r="I1427" s="357" t="s">
        <v>165</v>
      </c>
      <c r="J1427" s="357" t="s">
        <v>165</v>
      </c>
      <c r="K1427" s="357">
        <v>44897.93</v>
      </c>
      <c r="L1427" s="354" t="s">
        <v>112</v>
      </c>
      <c r="M1427" s="354">
        <v>523919</v>
      </c>
      <c r="N1427" s="354">
        <v>3919</v>
      </c>
      <c r="O1427" s="354" t="s">
        <v>2263</v>
      </c>
      <c r="P1427" s="358" t="s">
        <v>282</v>
      </c>
      <c r="Q1427" s="354" t="s">
        <v>42</v>
      </c>
      <c r="R1427" s="359">
        <v>31700</v>
      </c>
      <c r="S1427" s="359">
        <v>550</v>
      </c>
      <c r="T1427" s="360">
        <f t="shared" si="264"/>
        <v>32250</v>
      </c>
      <c r="U1427" s="361">
        <v>131</v>
      </c>
      <c r="V1427" s="359">
        <v>596.66999999999996</v>
      </c>
      <c r="W1427" s="362">
        <v>35</v>
      </c>
      <c r="X1427" s="363"/>
      <c r="Y1427" s="362">
        <f t="shared" si="265"/>
        <v>561.66999999999996</v>
      </c>
      <c r="Z1427" s="364">
        <f t="shared" si="266"/>
        <v>1.8501395348837209E-2</v>
      </c>
      <c r="AA1427" s="363">
        <v>0</v>
      </c>
      <c r="AB1427" s="362">
        <v>0</v>
      </c>
      <c r="AC1427" s="362"/>
      <c r="AD1427" s="362" t="s">
        <v>371</v>
      </c>
      <c r="AE1427" s="365">
        <v>0.1</v>
      </c>
      <c r="AF1427" s="365">
        <v>0.1</v>
      </c>
      <c r="AG1427" s="362">
        <f t="shared" si="267"/>
        <v>56.167000000000002</v>
      </c>
      <c r="AH1427" s="362"/>
      <c r="AI1427" s="362">
        <f t="shared" si="268"/>
        <v>56.167000000000002</v>
      </c>
      <c r="AJ1427" s="354" t="s">
        <v>164</v>
      </c>
      <c r="AK1427" s="354">
        <v>0</v>
      </c>
      <c r="AL1427" s="361"/>
      <c r="AM1427" s="366">
        <f t="shared" si="269"/>
        <v>0</v>
      </c>
      <c r="AN1427" s="366">
        <f t="shared" si="270"/>
        <v>1</v>
      </c>
      <c r="AO1427" s="366"/>
      <c r="AP1427" s="366"/>
      <c r="AQ1427" s="366">
        <f t="shared" si="271"/>
        <v>0</v>
      </c>
      <c r="AR1427" s="367" t="str">
        <f>IF(A1427="","",VLOOKUP(A1427,'Base Sites'!A:B,2,FALSE))</f>
        <v>Valauto Lambersart VW</v>
      </c>
      <c r="AS1427" s="367" t="str">
        <f t="shared" si="272"/>
        <v>SKODA</v>
      </c>
      <c r="AT1427" s="366"/>
      <c r="AU1427" s="368" t="str">
        <f>IF(A1427="","",VLOOKUP(L1427,'Base Vendeurs'!A:B,2,FALSE))</f>
        <v>Sociétés NORD</v>
      </c>
      <c r="AV1427" s="362">
        <f t="shared" si="273"/>
        <v>596.66999999999996</v>
      </c>
      <c r="AW1427" s="364">
        <f t="shared" si="274"/>
        <v>1.8501395348837209E-2</v>
      </c>
      <c r="AX1427" s="368" t="str">
        <f t="shared" si="275"/>
        <v>NON</v>
      </c>
      <c r="AY1427" s="231">
        <f>+MargesVN[[#This Row],[Total COM]]+MargesVN[[#This Row],[EXT GIE]]+MargesVN[[#This Row],[Forfait immat]]</f>
        <v>56.167000000000002</v>
      </c>
    </row>
    <row r="1428" spans="1:51" s="231" customFormat="1" ht="11.25" customHeight="1" x14ac:dyDescent="0.25">
      <c r="A1428" s="354">
        <v>30</v>
      </c>
      <c r="B1428" s="354" t="s">
        <v>163</v>
      </c>
      <c r="C1428" s="354" t="s">
        <v>29</v>
      </c>
      <c r="D1428" s="355">
        <v>46105</v>
      </c>
      <c r="E1428" s="356">
        <v>46113</v>
      </c>
      <c r="F1428" s="357"/>
      <c r="G1428" s="357"/>
      <c r="H1428" s="357"/>
      <c r="I1428" s="357" t="s">
        <v>165</v>
      </c>
      <c r="J1428" s="357" t="s">
        <v>165</v>
      </c>
      <c r="K1428" s="357">
        <v>44897.93</v>
      </c>
      <c r="L1428" s="354" t="s">
        <v>112</v>
      </c>
      <c r="M1428" s="354">
        <v>523920</v>
      </c>
      <c r="N1428" s="354">
        <v>3920</v>
      </c>
      <c r="O1428" s="354" t="s">
        <v>2256</v>
      </c>
      <c r="P1428" s="358" t="s">
        <v>282</v>
      </c>
      <c r="Q1428" s="354" t="s">
        <v>42</v>
      </c>
      <c r="R1428" s="359">
        <v>31700</v>
      </c>
      <c r="S1428" s="359">
        <v>550</v>
      </c>
      <c r="T1428" s="360">
        <f t="shared" si="264"/>
        <v>32250</v>
      </c>
      <c r="U1428" s="361">
        <v>130</v>
      </c>
      <c r="V1428" s="359">
        <v>596.66999999999996</v>
      </c>
      <c r="W1428" s="362">
        <v>35</v>
      </c>
      <c r="X1428" s="363"/>
      <c r="Y1428" s="362">
        <f t="shared" si="265"/>
        <v>561.66999999999996</v>
      </c>
      <c r="Z1428" s="364">
        <f t="shared" si="266"/>
        <v>1.8501395348837209E-2</v>
      </c>
      <c r="AA1428" s="363">
        <v>0</v>
      </c>
      <c r="AB1428" s="362">
        <v>0</v>
      </c>
      <c r="AC1428" s="362"/>
      <c r="AD1428" s="362" t="s">
        <v>371</v>
      </c>
      <c r="AE1428" s="365">
        <v>0.1</v>
      </c>
      <c r="AF1428" s="365">
        <v>0.1</v>
      </c>
      <c r="AG1428" s="362">
        <f t="shared" si="267"/>
        <v>56.167000000000002</v>
      </c>
      <c r="AH1428" s="362"/>
      <c r="AI1428" s="362">
        <f t="shared" si="268"/>
        <v>56.167000000000002</v>
      </c>
      <c r="AJ1428" s="354" t="s">
        <v>164</v>
      </c>
      <c r="AK1428" s="354">
        <v>0</v>
      </c>
      <c r="AL1428" s="361"/>
      <c r="AM1428" s="366">
        <f t="shared" si="269"/>
        <v>0</v>
      </c>
      <c r="AN1428" s="366">
        <f t="shared" si="270"/>
        <v>1</v>
      </c>
      <c r="AO1428" s="366"/>
      <c r="AP1428" s="366"/>
      <c r="AQ1428" s="366">
        <f t="shared" si="271"/>
        <v>0</v>
      </c>
      <c r="AR1428" s="367" t="str">
        <f>IF(A1428="","",VLOOKUP(A1428,'Base Sites'!A:B,2,FALSE))</f>
        <v>Valauto Lambersart VW</v>
      </c>
      <c r="AS1428" s="367" t="str">
        <f t="shared" si="272"/>
        <v>SKODA</v>
      </c>
      <c r="AT1428" s="366"/>
      <c r="AU1428" s="368" t="str">
        <f>IF(A1428="","",VLOOKUP(L1428,'Base Vendeurs'!A:B,2,FALSE))</f>
        <v>Sociétés NORD</v>
      </c>
      <c r="AV1428" s="362">
        <f t="shared" si="273"/>
        <v>596.66999999999996</v>
      </c>
      <c r="AW1428" s="364">
        <f t="shared" si="274"/>
        <v>1.8501395348837209E-2</v>
      </c>
      <c r="AX1428" s="368" t="str">
        <f t="shared" si="275"/>
        <v>NON</v>
      </c>
      <c r="AY1428" s="231">
        <f>+MargesVN[[#This Row],[Total COM]]+MargesVN[[#This Row],[EXT GIE]]+MargesVN[[#This Row],[Forfait immat]]</f>
        <v>56.167000000000002</v>
      </c>
    </row>
    <row r="1429" spans="1:51" s="231" customFormat="1" ht="11.25" customHeight="1" x14ac:dyDescent="0.25">
      <c r="A1429" s="401">
        <v>20</v>
      </c>
      <c r="B1429" s="401" t="s">
        <v>163</v>
      </c>
      <c r="C1429" s="401" t="s">
        <v>150</v>
      </c>
      <c r="D1429" s="402">
        <v>46146</v>
      </c>
      <c r="E1429" s="403">
        <v>46147</v>
      </c>
      <c r="F1429" s="404"/>
      <c r="G1429" s="404"/>
      <c r="H1429" s="404"/>
      <c r="I1429" s="404"/>
      <c r="J1429" s="404"/>
      <c r="K1429" s="404"/>
      <c r="L1429" s="401" t="s">
        <v>74</v>
      </c>
      <c r="M1429" s="401">
        <v>523922</v>
      </c>
      <c r="N1429" s="401">
        <v>922</v>
      </c>
      <c r="O1429" s="401" t="s">
        <v>4013</v>
      </c>
      <c r="P1429" s="405" t="s">
        <v>746</v>
      </c>
      <c r="Q1429" s="401" t="s">
        <v>66</v>
      </c>
      <c r="R1429" s="406">
        <v>47637.5</v>
      </c>
      <c r="S1429" s="406">
        <v>9667</v>
      </c>
      <c r="T1429" s="407">
        <f t="shared" si="264"/>
        <v>57304.5</v>
      </c>
      <c r="U1429" s="408">
        <v>144</v>
      </c>
      <c r="V1429" s="406">
        <v>1611.15</v>
      </c>
      <c r="W1429" s="409">
        <v>95</v>
      </c>
      <c r="X1429" s="410"/>
      <c r="Y1429" s="409">
        <f t="shared" si="265"/>
        <v>1516.15</v>
      </c>
      <c r="Z1429" s="411">
        <f t="shared" si="266"/>
        <v>2.8115593016255269E-2</v>
      </c>
      <c r="AA1429" s="410">
        <v>-1432.62</v>
      </c>
      <c r="AB1429" s="409">
        <v>-2100</v>
      </c>
      <c r="AC1429" s="409"/>
      <c r="AD1429" s="409" t="s">
        <v>4390</v>
      </c>
      <c r="AE1429" s="412"/>
      <c r="AF1429" s="412">
        <v>0.12</v>
      </c>
      <c r="AG1429" s="409">
        <f t="shared" si="267"/>
        <v>0</v>
      </c>
      <c r="AH1429" s="409"/>
      <c r="AI1429" s="409">
        <f t="shared" si="268"/>
        <v>0</v>
      </c>
      <c r="AJ1429" s="401" t="s">
        <v>164</v>
      </c>
      <c r="AK1429" s="401">
        <v>1</v>
      </c>
      <c r="AL1429" s="408" t="s">
        <v>352</v>
      </c>
      <c r="AM1429" s="413">
        <f t="shared" si="269"/>
        <v>1</v>
      </c>
      <c r="AN1429" s="413">
        <f t="shared" si="270"/>
        <v>1</v>
      </c>
      <c r="AO1429" s="413"/>
      <c r="AP1429" s="413"/>
      <c r="AQ1429" s="413">
        <f t="shared" si="271"/>
        <v>1</v>
      </c>
      <c r="AR1429" s="414" t="str">
        <f>IF(A1429="","",VLOOKUP(A1429,'Base Sites'!A:B,2,FALSE))</f>
        <v>Valauto Professionnels</v>
      </c>
      <c r="AS1429" s="414" t="str">
        <f t="shared" si="272"/>
        <v>VUL</v>
      </c>
      <c r="AT1429" s="413"/>
      <c r="AU1429" s="415" t="str">
        <f>IF(A1429="","",VLOOKUP(L1429,'Base Vendeurs'!A:B,2,FALSE))</f>
        <v>Valauto PRO NORD</v>
      </c>
      <c r="AV1429" s="409">
        <f t="shared" si="273"/>
        <v>1611.15</v>
      </c>
      <c r="AW1429" s="411">
        <f t="shared" si="274"/>
        <v>2.8115593016255269E-2</v>
      </c>
      <c r="AX1429" s="415" t="str">
        <f t="shared" si="275"/>
        <v>NON</v>
      </c>
      <c r="AY1429" s="231" t="e">
        <f>+MargesVN[[#This Row],[Total COM]]+MargesVN[[#This Row],[EXT GIE]]+MargesVN[[#This Row],[Forfait immat]]</f>
        <v>#VALUE!</v>
      </c>
    </row>
    <row r="1430" spans="1:51" s="231" customFormat="1" ht="11.25" customHeight="1" x14ac:dyDescent="0.25">
      <c r="A1430" s="401">
        <v>30</v>
      </c>
      <c r="B1430" s="401" t="s">
        <v>163</v>
      </c>
      <c r="C1430" s="401" t="s">
        <v>29</v>
      </c>
      <c r="D1430" s="402">
        <v>46169</v>
      </c>
      <c r="E1430" s="403">
        <v>46170</v>
      </c>
      <c r="F1430" s="404"/>
      <c r="G1430" s="404"/>
      <c r="H1430" s="404"/>
      <c r="I1430" s="404"/>
      <c r="J1430" s="404"/>
      <c r="K1430" s="404">
        <v>0</v>
      </c>
      <c r="L1430" s="401" t="s">
        <v>113</v>
      </c>
      <c r="M1430" s="401">
        <v>523933</v>
      </c>
      <c r="N1430" s="401">
        <v>3933</v>
      </c>
      <c r="O1430" s="401" t="s">
        <v>3805</v>
      </c>
      <c r="P1430" s="405" t="s">
        <v>3806</v>
      </c>
      <c r="Q1430" s="401" t="s">
        <v>79</v>
      </c>
      <c r="R1430" s="406">
        <v>40833.33</v>
      </c>
      <c r="S1430" s="406">
        <v>2716.66</v>
      </c>
      <c r="T1430" s="407">
        <f t="shared" si="264"/>
        <v>43549.990000000005</v>
      </c>
      <c r="U1430" s="408">
        <v>36</v>
      </c>
      <c r="V1430" s="406">
        <v>1341.51</v>
      </c>
      <c r="W1430" s="409">
        <v>35.01</v>
      </c>
      <c r="X1430" s="410"/>
      <c r="Y1430" s="409">
        <f t="shared" si="265"/>
        <v>1306.5</v>
      </c>
      <c r="Z1430" s="411">
        <f t="shared" si="266"/>
        <v>3.0803910632356053E-2</v>
      </c>
      <c r="AA1430" s="410">
        <v>0</v>
      </c>
      <c r="AB1430" s="409">
        <v>0</v>
      </c>
      <c r="AC1430" s="409"/>
      <c r="AD1430" s="409"/>
      <c r="AE1430" s="412">
        <v>0.08</v>
      </c>
      <c r="AF1430" s="412">
        <v>7.0000000000000007E-2</v>
      </c>
      <c r="AG1430" s="409">
        <f t="shared" si="267"/>
        <v>104.52</v>
      </c>
      <c r="AH1430" s="409"/>
      <c r="AI1430" s="409">
        <f t="shared" si="268"/>
        <v>104.52</v>
      </c>
      <c r="AJ1430" s="401" t="s">
        <v>164</v>
      </c>
      <c r="AK1430" s="401">
        <v>0</v>
      </c>
      <c r="AL1430" s="408"/>
      <c r="AM1430" s="413">
        <f t="shared" si="269"/>
        <v>0</v>
      </c>
      <c r="AN1430" s="413">
        <f t="shared" si="270"/>
        <v>1</v>
      </c>
      <c r="AO1430" s="413"/>
      <c r="AP1430" s="413"/>
      <c r="AQ1430" s="413">
        <f t="shared" si="271"/>
        <v>0</v>
      </c>
      <c r="AR1430" s="414" t="str">
        <f>IF(A1430="","",VLOOKUP(A1430,'Base Sites'!A:B,2,FALSE))</f>
        <v>Valauto Lambersart VW</v>
      </c>
      <c r="AS1430" s="414" t="str">
        <f t="shared" si="272"/>
        <v>SKODA</v>
      </c>
      <c r="AT1430" s="413"/>
      <c r="AU1430" s="415" t="str">
        <f>IF(A1430="","",VLOOKUP(L1430,'Base Vendeurs'!A:B,2,FALSE))</f>
        <v>Valauto Lambersart SKODA</v>
      </c>
      <c r="AV1430" s="409">
        <f t="shared" si="273"/>
        <v>1341.51</v>
      </c>
      <c r="AW1430" s="411">
        <f t="shared" si="274"/>
        <v>3.0803910632356053E-2</v>
      </c>
      <c r="AX1430" s="415" t="str">
        <f t="shared" si="275"/>
        <v>NON</v>
      </c>
      <c r="AY1430" s="231">
        <f>+MargesVN[[#This Row],[Total COM]]+MargesVN[[#This Row],[EXT GIE]]+MargesVN[[#This Row],[Forfait immat]]</f>
        <v>104.52</v>
      </c>
    </row>
    <row r="1431" spans="1:51" s="231" customFormat="1" ht="11.25" customHeight="1" x14ac:dyDescent="0.25">
      <c r="A1431" s="45">
        <v>30</v>
      </c>
      <c r="B1431" s="45" t="s">
        <v>183</v>
      </c>
      <c r="C1431" s="45" t="s">
        <v>104</v>
      </c>
      <c r="D1431" s="44">
        <v>46066</v>
      </c>
      <c r="E1431" s="65">
        <v>46070</v>
      </c>
      <c r="F1431" s="35"/>
      <c r="G1431" s="35"/>
      <c r="H1431" s="35"/>
      <c r="I1431" s="35" t="s">
        <v>165</v>
      </c>
      <c r="J1431" s="35"/>
      <c r="K1431" s="35">
        <v>-27454.15</v>
      </c>
      <c r="L1431" s="45" t="s">
        <v>33</v>
      </c>
      <c r="M1431" s="45">
        <v>524029</v>
      </c>
      <c r="N1431" s="45">
        <v>4029</v>
      </c>
      <c r="O1431" s="45" t="s">
        <v>1582</v>
      </c>
      <c r="P1431" s="66" t="s">
        <v>65</v>
      </c>
      <c r="Q1431" s="45" t="s">
        <v>26</v>
      </c>
      <c r="R1431" s="47">
        <v>36113.33</v>
      </c>
      <c r="S1431" s="47">
        <v>1562.5</v>
      </c>
      <c r="T1431" s="48">
        <f t="shared" si="264"/>
        <v>37675.83</v>
      </c>
      <c r="U1431" s="49">
        <v>22</v>
      </c>
      <c r="V1431" s="47">
        <v>1602.02</v>
      </c>
      <c r="W1431" s="46">
        <v>95</v>
      </c>
      <c r="X1431" s="50"/>
      <c r="Y1431" s="46">
        <f t="shared" si="265"/>
        <v>1507.02</v>
      </c>
      <c r="Z1431" s="51">
        <f t="shared" si="266"/>
        <v>4.2521160117773113E-2</v>
      </c>
      <c r="AA1431" s="50">
        <v>0</v>
      </c>
      <c r="AB1431" s="46">
        <v>0</v>
      </c>
      <c r="AC1431" s="46"/>
      <c r="AD1431" s="46" t="s">
        <v>1208</v>
      </c>
      <c r="AE1431" s="52"/>
      <c r="AF1431" s="52">
        <v>0</v>
      </c>
      <c r="AG1431" s="46">
        <f t="shared" si="267"/>
        <v>0</v>
      </c>
      <c r="AH1431" s="46"/>
      <c r="AI1431" s="46">
        <f t="shared" si="268"/>
        <v>0</v>
      </c>
      <c r="AJ1431" s="45" t="s">
        <v>149</v>
      </c>
      <c r="AK1431" s="45">
        <v>0</v>
      </c>
      <c r="AL1431" s="49" t="s">
        <v>293</v>
      </c>
      <c r="AM1431" s="238">
        <f t="shared" si="269"/>
        <v>1</v>
      </c>
      <c r="AN1431" s="238">
        <f t="shared" si="270"/>
        <v>1</v>
      </c>
      <c r="AO1431" s="238"/>
      <c r="AP1431" s="238"/>
      <c r="AQ1431" s="238">
        <f t="shared" si="271"/>
        <v>1</v>
      </c>
      <c r="AR1431" s="96" t="str">
        <f>IF(A1431="","",VLOOKUP(A1431,'Base Sites'!A:B,2,FALSE))</f>
        <v>Valauto Lambersart VW</v>
      </c>
      <c r="AS1431" s="96" t="str">
        <f t="shared" si="272"/>
        <v>VOLKSWAGEN</v>
      </c>
      <c r="AT1431" s="238"/>
      <c r="AU1431" s="231" t="str">
        <f>IF(A1431="","",VLOOKUP(L1431,'Base Vendeurs'!A:B,2,FALSE))</f>
        <v>Sociétés NORD</v>
      </c>
      <c r="AV1431" s="46">
        <f t="shared" si="273"/>
        <v>1602.02</v>
      </c>
      <c r="AW1431" s="51">
        <f t="shared" si="274"/>
        <v>4.2521160117773113E-2</v>
      </c>
      <c r="AX1431" s="231" t="str">
        <f t="shared" si="275"/>
        <v>NON</v>
      </c>
      <c r="AY1431" s="231">
        <f>+MargesVN[[#This Row],[Total COM]]+MargesVN[[#This Row],[EXT GIE]]+MargesVN[[#This Row],[Forfait immat]]</f>
        <v>0</v>
      </c>
    </row>
    <row r="1432" spans="1:51" s="231" customFormat="1" ht="11.25" customHeight="1" x14ac:dyDescent="0.25">
      <c r="A1432" s="354">
        <v>30</v>
      </c>
      <c r="B1432" s="354" t="s">
        <v>163</v>
      </c>
      <c r="C1432" s="354" t="s">
        <v>29</v>
      </c>
      <c r="D1432" s="355">
        <v>46113</v>
      </c>
      <c r="E1432" s="356">
        <v>46115</v>
      </c>
      <c r="F1432" s="357"/>
      <c r="G1432" s="357"/>
      <c r="H1432" s="357"/>
      <c r="I1432" s="357"/>
      <c r="J1432" s="357"/>
      <c r="K1432" s="357">
        <v>0</v>
      </c>
      <c r="L1432" s="354" t="s">
        <v>219</v>
      </c>
      <c r="M1432" s="354">
        <v>524037</v>
      </c>
      <c r="N1432" s="354">
        <v>4037</v>
      </c>
      <c r="O1432" s="354" t="s">
        <v>3090</v>
      </c>
      <c r="P1432" s="358" t="s">
        <v>3091</v>
      </c>
      <c r="Q1432" s="354" t="s">
        <v>79</v>
      </c>
      <c r="R1432" s="359">
        <v>46000</v>
      </c>
      <c r="S1432" s="359">
        <v>6100</v>
      </c>
      <c r="T1432" s="360">
        <f t="shared" si="264"/>
        <v>52100</v>
      </c>
      <c r="U1432" s="361">
        <v>14</v>
      </c>
      <c r="V1432" s="359">
        <v>556</v>
      </c>
      <c r="W1432" s="362">
        <v>35</v>
      </c>
      <c r="X1432" s="363"/>
      <c r="Y1432" s="362">
        <f t="shared" si="265"/>
        <v>521</v>
      </c>
      <c r="Z1432" s="364">
        <f t="shared" si="266"/>
        <v>1.0671785028790787E-2</v>
      </c>
      <c r="AA1432" s="363">
        <v>0</v>
      </c>
      <c r="AB1432" s="362">
        <v>0</v>
      </c>
      <c r="AC1432" s="362"/>
      <c r="AD1432" s="362"/>
      <c r="AE1432" s="365">
        <v>0.1</v>
      </c>
      <c r="AF1432" s="365">
        <v>0.1</v>
      </c>
      <c r="AG1432" s="362">
        <f t="shared" si="267"/>
        <v>52.1</v>
      </c>
      <c r="AH1432" s="362"/>
      <c r="AI1432" s="362">
        <f t="shared" si="268"/>
        <v>52.1</v>
      </c>
      <c r="AJ1432" s="354" t="s">
        <v>164</v>
      </c>
      <c r="AK1432" s="354">
        <v>0</v>
      </c>
      <c r="AL1432" s="361">
        <v>20</v>
      </c>
      <c r="AM1432" s="366">
        <f t="shared" si="269"/>
        <v>1</v>
      </c>
      <c r="AN1432" s="366">
        <f t="shared" si="270"/>
        <v>1</v>
      </c>
      <c r="AO1432" s="366"/>
      <c r="AP1432" s="366"/>
      <c r="AQ1432" s="366">
        <f t="shared" si="271"/>
        <v>1</v>
      </c>
      <c r="AR1432" s="367" t="str">
        <f>IF(A1432="","",VLOOKUP(A1432,'Base Sites'!A:B,2,FALSE))</f>
        <v>Valauto Lambersart VW</v>
      </c>
      <c r="AS1432" s="367" t="str">
        <f t="shared" si="272"/>
        <v>SKODA</v>
      </c>
      <c r="AT1432" s="366"/>
      <c r="AU1432" s="368" t="str">
        <f>IF(A1432="","",VLOOKUP(L1432,'Base Vendeurs'!A:B,2,FALSE))</f>
        <v>Sociétés NORD</v>
      </c>
      <c r="AV1432" s="362">
        <f t="shared" si="273"/>
        <v>556</v>
      </c>
      <c r="AW1432" s="364">
        <f t="shared" si="274"/>
        <v>1.0671785028790787E-2</v>
      </c>
      <c r="AX1432" s="368" t="str">
        <f t="shared" si="275"/>
        <v>NON</v>
      </c>
      <c r="AY1432" s="231">
        <f>+MargesVN[[#This Row],[Total COM]]+MargesVN[[#This Row],[EXT GIE]]+MargesVN[[#This Row],[Forfait immat]]</f>
        <v>72.099999999999994</v>
      </c>
    </row>
    <row r="1433" spans="1:51" s="231" customFormat="1" ht="11.25" customHeight="1" x14ac:dyDescent="0.25">
      <c r="A1433" s="319">
        <v>10</v>
      </c>
      <c r="B1433" s="319" t="s">
        <v>163</v>
      </c>
      <c r="C1433" s="319" t="s">
        <v>104</v>
      </c>
      <c r="D1433" s="320">
        <v>46090</v>
      </c>
      <c r="E1433" s="321">
        <v>46093</v>
      </c>
      <c r="F1433" s="322"/>
      <c r="G1433" s="322"/>
      <c r="H1433" s="322"/>
      <c r="I1433" s="322"/>
      <c r="J1433" s="322"/>
      <c r="K1433" s="322">
        <v>0</v>
      </c>
      <c r="L1433" s="319" t="s">
        <v>388</v>
      </c>
      <c r="M1433" s="319">
        <v>524043</v>
      </c>
      <c r="N1433" s="319">
        <v>4043</v>
      </c>
      <c r="O1433" s="319" t="s">
        <v>2787</v>
      </c>
      <c r="P1433" s="323" t="s">
        <v>2788</v>
      </c>
      <c r="Q1433" s="319" t="s">
        <v>24</v>
      </c>
      <c r="R1433" s="324">
        <v>27416.67</v>
      </c>
      <c r="S1433" s="324">
        <v>1316.68</v>
      </c>
      <c r="T1433" s="325">
        <f t="shared" si="264"/>
        <v>28733.35</v>
      </c>
      <c r="U1433" s="326">
        <v>115</v>
      </c>
      <c r="V1433" s="324">
        <v>683.15</v>
      </c>
      <c r="W1433" s="327">
        <v>95</v>
      </c>
      <c r="X1433" s="328"/>
      <c r="Y1433" s="327">
        <f t="shared" si="265"/>
        <v>588.15</v>
      </c>
      <c r="Z1433" s="329">
        <f t="shared" si="266"/>
        <v>2.3775508250865284E-2</v>
      </c>
      <c r="AA1433" s="328">
        <v>0</v>
      </c>
      <c r="AB1433" s="327">
        <v>-1000</v>
      </c>
      <c r="AC1433" s="327"/>
      <c r="AD1433" s="327"/>
      <c r="AE1433" s="330">
        <v>0.13</v>
      </c>
      <c r="AF1433" s="330">
        <v>0.13</v>
      </c>
      <c r="AG1433" s="327">
        <f t="shared" si="267"/>
        <v>76.459500000000006</v>
      </c>
      <c r="AH1433" s="327"/>
      <c r="AI1433" s="327">
        <f t="shared" si="268"/>
        <v>76.459500000000006</v>
      </c>
      <c r="AJ1433" s="319" t="s">
        <v>149</v>
      </c>
      <c r="AK1433" s="319">
        <v>30</v>
      </c>
      <c r="AL1433" s="326"/>
      <c r="AM1433" s="331">
        <f t="shared" si="269"/>
        <v>0</v>
      </c>
      <c r="AN1433" s="331">
        <f t="shared" si="270"/>
        <v>1</v>
      </c>
      <c r="AO1433" s="331"/>
      <c r="AP1433" s="331"/>
      <c r="AQ1433" s="331">
        <f t="shared" si="271"/>
        <v>0</v>
      </c>
      <c r="AR1433" s="332" t="str">
        <f>IF(A1433="","",VLOOKUP(A1433,'Base Sites'!A:B,2,FALSE))</f>
        <v>Valauto Roncq</v>
      </c>
      <c r="AS1433" s="332" t="str">
        <f t="shared" si="272"/>
        <v>VOLKSWAGEN</v>
      </c>
      <c r="AT1433" s="331"/>
      <c r="AU1433" s="333" t="str">
        <f>IF(A1433="","",VLOOKUP(L1433,'Base Vendeurs'!A:B,2,FALSE))</f>
        <v>Valauto Roncq VW</v>
      </c>
      <c r="AV1433" s="327">
        <f t="shared" si="273"/>
        <v>683.15</v>
      </c>
      <c r="AW1433" s="329">
        <f t="shared" si="274"/>
        <v>2.3775508250865284E-2</v>
      </c>
      <c r="AX1433" s="333" t="str">
        <f t="shared" si="275"/>
        <v>NON</v>
      </c>
      <c r="AY1433" s="231">
        <f>+MargesVN[[#This Row],[Total COM]]+MargesVN[[#This Row],[EXT GIE]]+MargesVN[[#This Row],[Forfait immat]]</f>
        <v>106.45950000000001</v>
      </c>
    </row>
    <row r="1434" spans="1:51" s="231" customFormat="1" ht="11.25" customHeight="1" x14ac:dyDescent="0.25">
      <c r="A1434" s="401">
        <v>30</v>
      </c>
      <c r="B1434" s="401" t="s">
        <v>183</v>
      </c>
      <c r="C1434" s="401" t="s">
        <v>29</v>
      </c>
      <c r="D1434" s="402">
        <v>46164</v>
      </c>
      <c r="E1434" s="403">
        <v>46164</v>
      </c>
      <c r="F1434" s="404"/>
      <c r="G1434" s="404"/>
      <c r="H1434" s="404"/>
      <c r="I1434" s="404" t="s">
        <v>165</v>
      </c>
      <c r="J1434" s="404"/>
      <c r="K1434" s="404">
        <v>-3361.44</v>
      </c>
      <c r="L1434" s="401" t="s">
        <v>395</v>
      </c>
      <c r="M1434" s="401">
        <v>524048</v>
      </c>
      <c r="N1434" s="401">
        <v>4048</v>
      </c>
      <c r="O1434" s="401" t="s">
        <v>3741</v>
      </c>
      <c r="P1434" s="405" t="s">
        <v>3742</v>
      </c>
      <c r="Q1434" s="401" t="s">
        <v>31</v>
      </c>
      <c r="R1434" s="406">
        <v>19241.669999999998</v>
      </c>
      <c r="S1434" s="406">
        <v>2124.16</v>
      </c>
      <c r="T1434" s="407">
        <f t="shared" si="264"/>
        <v>21365.829999999998</v>
      </c>
      <c r="U1434" s="408">
        <v>147</v>
      </c>
      <c r="V1434" s="406">
        <v>675.3</v>
      </c>
      <c r="W1434" s="409">
        <v>35</v>
      </c>
      <c r="X1434" s="410"/>
      <c r="Y1434" s="409">
        <f t="shared" si="265"/>
        <v>640.29999999999995</v>
      </c>
      <c r="Z1434" s="411">
        <f t="shared" si="266"/>
        <v>3.1606541847426478E-2</v>
      </c>
      <c r="AA1434" s="410">
        <v>0</v>
      </c>
      <c r="AB1434" s="409">
        <v>0</v>
      </c>
      <c r="AC1434" s="409"/>
      <c r="AD1434" s="409" t="s">
        <v>2064</v>
      </c>
      <c r="AE1434" s="412">
        <v>0.1</v>
      </c>
      <c r="AF1434" s="412">
        <v>0.1</v>
      </c>
      <c r="AG1434" s="409">
        <f t="shared" si="267"/>
        <v>64.03</v>
      </c>
      <c r="AH1434" s="409"/>
      <c r="AI1434" s="409">
        <f t="shared" si="268"/>
        <v>64.03</v>
      </c>
      <c r="AJ1434" s="401" t="s">
        <v>164</v>
      </c>
      <c r="AK1434" s="401">
        <v>0</v>
      </c>
      <c r="AL1434" s="408">
        <v>20</v>
      </c>
      <c r="AM1434" s="413">
        <f t="shared" si="269"/>
        <v>1</v>
      </c>
      <c r="AN1434" s="413">
        <f t="shared" si="270"/>
        <v>1</v>
      </c>
      <c r="AO1434" s="413"/>
      <c r="AP1434" s="413"/>
      <c r="AQ1434" s="413">
        <f t="shared" si="271"/>
        <v>1</v>
      </c>
      <c r="AR1434" s="414" t="str">
        <f>IF(A1434="","",VLOOKUP(A1434,'Base Sites'!A:B,2,FALSE))</f>
        <v>Valauto Lambersart VW</v>
      </c>
      <c r="AS1434" s="414" t="str">
        <f t="shared" si="272"/>
        <v>SKODA</v>
      </c>
      <c r="AT1434" s="413"/>
      <c r="AU1434" s="415" t="str">
        <f>IF(A1434="","",VLOOKUP(L1434,'Base Vendeurs'!A:B,2,FALSE))</f>
        <v>Sociétés NORD</v>
      </c>
      <c r="AV1434" s="409">
        <f t="shared" si="273"/>
        <v>675.3</v>
      </c>
      <c r="AW1434" s="411">
        <f t="shared" si="274"/>
        <v>3.1606541847426478E-2</v>
      </c>
      <c r="AX1434" s="415" t="str">
        <f t="shared" si="275"/>
        <v>NON</v>
      </c>
      <c r="AY1434" s="231">
        <f>+MargesVN[[#This Row],[Total COM]]+MargesVN[[#This Row],[EXT GIE]]+MargesVN[[#This Row],[Forfait immat]]</f>
        <v>84.03</v>
      </c>
    </row>
    <row r="1435" spans="1:51" s="231" customFormat="1" ht="11.25" customHeight="1" x14ac:dyDescent="0.25">
      <c r="A1435" s="277">
        <v>30</v>
      </c>
      <c r="B1435" s="277" t="s">
        <v>183</v>
      </c>
      <c r="C1435" s="277" t="s">
        <v>29</v>
      </c>
      <c r="D1435" s="130">
        <v>46042</v>
      </c>
      <c r="E1435" s="278">
        <v>46044</v>
      </c>
      <c r="F1435" s="131"/>
      <c r="G1435" s="131"/>
      <c r="H1435" s="131"/>
      <c r="I1435" s="131" t="s">
        <v>165</v>
      </c>
      <c r="J1435" s="131"/>
      <c r="K1435" s="131">
        <v>-361.09</v>
      </c>
      <c r="L1435" s="277" t="s">
        <v>33</v>
      </c>
      <c r="M1435" s="277">
        <v>524055</v>
      </c>
      <c r="N1435" s="277">
        <v>4055</v>
      </c>
      <c r="O1435" s="277" t="s">
        <v>577</v>
      </c>
      <c r="P1435" s="279" t="s">
        <v>330</v>
      </c>
      <c r="Q1435" s="277" t="s">
        <v>42</v>
      </c>
      <c r="R1435" s="132">
        <v>31700</v>
      </c>
      <c r="S1435" s="132">
        <v>0</v>
      </c>
      <c r="T1435" s="133">
        <f t="shared" si="264"/>
        <v>31700</v>
      </c>
      <c r="U1435" s="134">
        <v>32</v>
      </c>
      <c r="V1435" s="132">
        <v>510.5</v>
      </c>
      <c r="W1435" s="280">
        <v>35</v>
      </c>
      <c r="X1435" s="135"/>
      <c r="Y1435" s="280">
        <f t="shared" si="265"/>
        <v>475.5</v>
      </c>
      <c r="Z1435" s="136">
        <f t="shared" si="266"/>
        <v>1.6104100946372241E-2</v>
      </c>
      <c r="AA1435" s="135">
        <v>0</v>
      </c>
      <c r="AB1435" s="280">
        <v>-317</v>
      </c>
      <c r="AC1435" s="280"/>
      <c r="AD1435" s="280" t="s">
        <v>1211</v>
      </c>
      <c r="AE1435" s="137"/>
      <c r="AF1435" s="137">
        <v>0</v>
      </c>
      <c r="AG1435" s="280">
        <f t="shared" si="267"/>
        <v>0</v>
      </c>
      <c r="AH1435" s="280"/>
      <c r="AI1435" s="280">
        <f t="shared" si="268"/>
        <v>0</v>
      </c>
      <c r="AJ1435" s="277" t="s">
        <v>164</v>
      </c>
      <c r="AK1435" s="277">
        <v>0</v>
      </c>
      <c r="AL1435" s="134"/>
      <c r="AM1435" s="281">
        <f t="shared" si="269"/>
        <v>0</v>
      </c>
      <c r="AN1435" s="281">
        <f t="shared" si="270"/>
        <v>1</v>
      </c>
      <c r="AO1435" s="281"/>
      <c r="AP1435" s="281"/>
      <c r="AQ1435" s="281">
        <f t="shared" si="271"/>
        <v>0</v>
      </c>
      <c r="AR1435" s="138" t="str">
        <f>IF(A1435="","",VLOOKUP(A1435,'Base Sites'!A:B,2,FALSE))</f>
        <v>Valauto Lambersart VW</v>
      </c>
      <c r="AS1435" s="138" t="str">
        <f t="shared" si="272"/>
        <v>SKODA</v>
      </c>
      <c r="AT1435" s="281"/>
      <c r="AU1435" s="282" t="str">
        <f>IF(A1435="","",VLOOKUP(L1435,'Base Vendeurs'!A:B,2,FALSE))</f>
        <v>Sociétés NORD</v>
      </c>
      <c r="AV1435" s="251">
        <f t="shared" si="273"/>
        <v>510.5</v>
      </c>
      <c r="AW1435" s="136">
        <f t="shared" si="274"/>
        <v>1.6104100946372241E-2</v>
      </c>
      <c r="AX1435" s="237" t="str">
        <f t="shared" si="275"/>
        <v>NON</v>
      </c>
      <c r="AY1435" s="231">
        <f>+MargesVN[[#This Row],[Total COM]]+MargesVN[[#This Row],[EXT GIE]]+MargesVN[[#This Row],[Forfait immat]]</f>
        <v>0</v>
      </c>
    </row>
    <row r="1436" spans="1:51" s="231" customFormat="1" ht="11.25" customHeight="1" x14ac:dyDescent="0.25">
      <c r="A1436" s="431">
        <v>30</v>
      </c>
      <c r="B1436" s="431" t="s">
        <v>183</v>
      </c>
      <c r="C1436" s="431" t="s">
        <v>29</v>
      </c>
      <c r="D1436" s="432">
        <v>46174</v>
      </c>
      <c r="E1436" s="433">
        <v>46176</v>
      </c>
      <c r="F1436" s="434"/>
      <c r="G1436" s="434"/>
      <c r="H1436" s="434"/>
      <c r="I1436" s="434" t="s">
        <v>165</v>
      </c>
      <c r="J1436" s="434"/>
      <c r="K1436" s="434">
        <v>45639.54</v>
      </c>
      <c r="L1436" s="431" t="s">
        <v>33</v>
      </c>
      <c r="M1436" s="431">
        <v>524057</v>
      </c>
      <c r="N1436" s="431">
        <v>4057</v>
      </c>
      <c r="O1436" s="431" t="s">
        <v>4566</v>
      </c>
      <c r="P1436" s="435" t="s">
        <v>330</v>
      </c>
      <c r="Q1436" s="431" t="s">
        <v>129</v>
      </c>
      <c r="R1436" s="436">
        <v>24716.67</v>
      </c>
      <c r="S1436" s="436">
        <v>975</v>
      </c>
      <c r="T1436" s="437">
        <f t="shared" si="264"/>
        <v>25691.67</v>
      </c>
      <c r="U1436" s="438">
        <v>227</v>
      </c>
      <c r="V1436" s="436">
        <v>420.46</v>
      </c>
      <c r="W1436" s="439">
        <v>35.01</v>
      </c>
      <c r="X1436" s="440"/>
      <c r="Y1436" s="439">
        <f t="shared" si="265"/>
        <v>385.45</v>
      </c>
      <c r="Z1436" s="441">
        <f t="shared" si="266"/>
        <v>1.6365615781301877E-2</v>
      </c>
      <c r="AA1436" s="440">
        <v>0</v>
      </c>
      <c r="AB1436" s="439">
        <v>-257</v>
      </c>
      <c r="AC1436" s="439"/>
      <c r="AD1436" s="439" t="s">
        <v>371</v>
      </c>
      <c r="AE1436" s="442"/>
      <c r="AF1436" s="442">
        <v>0</v>
      </c>
      <c r="AG1436" s="439">
        <f t="shared" si="267"/>
        <v>0</v>
      </c>
      <c r="AH1436" s="439"/>
      <c r="AI1436" s="439">
        <f t="shared" si="268"/>
        <v>0</v>
      </c>
      <c r="AJ1436" s="431" t="s">
        <v>164</v>
      </c>
      <c r="AK1436" s="431">
        <v>0</v>
      </c>
      <c r="AL1436" s="438"/>
      <c r="AM1436" s="443">
        <f t="shared" si="269"/>
        <v>0</v>
      </c>
      <c r="AN1436" s="443">
        <f t="shared" si="270"/>
        <v>1</v>
      </c>
      <c r="AO1436" s="443"/>
      <c r="AP1436" s="443"/>
      <c r="AQ1436" s="443">
        <f t="shared" si="271"/>
        <v>0</v>
      </c>
      <c r="AR1436" s="444" t="str">
        <f>IF(A1436="","",VLOOKUP(A1436,'Base Sites'!A:B,2,FALSE))</f>
        <v>Valauto Lambersart VW</v>
      </c>
      <c r="AS1436" s="444" t="str">
        <f t="shared" si="272"/>
        <v>SKODA</v>
      </c>
      <c r="AT1436" s="443"/>
      <c r="AU1436" s="445" t="str">
        <f>IF(A1436="","",VLOOKUP(L1436,'Base Vendeurs'!A:B,2,FALSE))</f>
        <v>Sociétés NORD</v>
      </c>
      <c r="AV1436" s="439">
        <f t="shared" si="273"/>
        <v>420.46</v>
      </c>
      <c r="AW1436" s="441">
        <f t="shared" si="274"/>
        <v>1.6365615781301877E-2</v>
      </c>
      <c r="AX1436" s="445" t="str">
        <f t="shared" si="275"/>
        <v>NON</v>
      </c>
      <c r="AY1436" s="231">
        <f>+MargesVN[[#This Row],[Total COM]]+MargesVN[[#This Row],[EXT GIE]]+MargesVN[[#This Row],[Forfait immat]]</f>
        <v>0</v>
      </c>
    </row>
    <row r="1437" spans="1:51" s="231" customFormat="1" ht="11.25" customHeight="1" x14ac:dyDescent="0.25">
      <c r="A1437" s="319">
        <v>10</v>
      </c>
      <c r="B1437" s="319" t="s">
        <v>163</v>
      </c>
      <c r="C1437" s="319" t="s">
        <v>104</v>
      </c>
      <c r="D1437" s="320">
        <v>46086</v>
      </c>
      <c r="E1437" s="321">
        <v>46086</v>
      </c>
      <c r="F1437" s="322"/>
      <c r="G1437" s="322"/>
      <c r="H1437" s="322"/>
      <c r="I1437" s="322"/>
      <c r="J1437" s="322"/>
      <c r="K1437" s="322">
        <v>0</v>
      </c>
      <c r="L1437" s="319" t="s">
        <v>36</v>
      </c>
      <c r="M1437" s="319">
        <v>524064</v>
      </c>
      <c r="N1437" s="319">
        <v>4064</v>
      </c>
      <c r="O1437" s="319" t="s">
        <v>2778</v>
      </c>
      <c r="P1437" s="323" t="s">
        <v>2779</v>
      </c>
      <c r="Q1437" s="319" t="s">
        <v>24</v>
      </c>
      <c r="R1437" s="324">
        <v>29225</v>
      </c>
      <c r="S1437" s="324">
        <v>1620.84</v>
      </c>
      <c r="T1437" s="325">
        <f t="shared" si="264"/>
        <v>30845.84</v>
      </c>
      <c r="U1437" s="326">
        <v>34</v>
      </c>
      <c r="V1437" s="324">
        <v>789.44</v>
      </c>
      <c r="W1437" s="327">
        <v>95</v>
      </c>
      <c r="X1437" s="328"/>
      <c r="Y1437" s="327">
        <f t="shared" si="265"/>
        <v>694.44</v>
      </c>
      <c r="Z1437" s="329">
        <f t="shared" si="266"/>
        <v>2.559307835351542E-2</v>
      </c>
      <c r="AA1437" s="328">
        <v>0</v>
      </c>
      <c r="AB1437" s="327">
        <v>-1000</v>
      </c>
      <c r="AC1437" s="327"/>
      <c r="AD1437" s="327"/>
      <c r="AE1437" s="330">
        <v>7.0000000000000007E-2</v>
      </c>
      <c r="AF1437" s="330">
        <v>0.1</v>
      </c>
      <c r="AG1437" s="327">
        <f t="shared" si="267"/>
        <v>48.610800000000012</v>
      </c>
      <c r="AH1437" s="327"/>
      <c r="AI1437" s="327">
        <f t="shared" si="268"/>
        <v>48.610800000000012</v>
      </c>
      <c r="AJ1437" s="319" t="s">
        <v>164</v>
      </c>
      <c r="AK1437" s="319">
        <v>30</v>
      </c>
      <c r="AL1437" s="326">
        <v>50</v>
      </c>
      <c r="AM1437" s="331">
        <f t="shared" si="269"/>
        <v>1</v>
      </c>
      <c r="AN1437" s="331">
        <f t="shared" si="270"/>
        <v>1</v>
      </c>
      <c r="AO1437" s="331"/>
      <c r="AP1437" s="331"/>
      <c r="AQ1437" s="331">
        <f t="shared" si="271"/>
        <v>1</v>
      </c>
      <c r="AR1437" s="332" t="str">
        <f>IF(A1437="","",VLOOKUP(A1437,'Base Sites'!A:B,2,FALSE))</f>
        <v>Valauto Roncq</v>
      </c>
      <c r="AS1437" s="332" t="str">
        <f t="shared" si="272"/>
        <v>VOLKSWAGEN</v>
      </c>
      <c r="AT1437" s="331"/>
      <c r="AU1437" s="333" t="str">
        <f>IF(A1437="","",VLOOKUP(L1437,'Base Vendeurs'!A:B,2,FALSE))</f>
        <v>Valauto Roncq VW</v>
      </c>
      <c r="AV1437" s="327">
        <f t="shared" si="273"/>
        <v>789.44</v>
      </c>
      <c r="AW1437" s="329">
        <f t="shared" si="274"/>
        <v>2.559307835351542E-2</v>
      </c>
      <c r="AX1437" s="333" t="str">
        <f t="shared" si="275"/>
        <v>NON</v>
      </c>
      <c r="AY1437" s="231">
        <f>+MargesVN[[#This Row],[Total COM]]+MargesVN[[#This Row],[EXT GIE]]+MargesVN[[#This Row],[Forfait immat]]</f>
        <v>128.61080000000001</v>
      </c>
    </row>
    <row r="1438" spans="1:51" s="231" customFormat="1" ht="11.25" customHeight="1" x14ac:dyDescent="0.25">
      <c r="A1438" s="401">
        <v>10</v>
      </c>
      <c r="B1438" s="401" t="s">
        <v>183</v>
      </c>
      <c r="C1438" s="401" t="s">
        <v>104</v>
      </c>
      <c r="D1438" s="402">
        <v>46163</v>
      </c>
      <c r="E1438" s="403">
        <v>46163</v>
      </c>
      <c r="F1438" s="404"/>
      <c r="G1438" s="404"/>
      <c r="H1438" s="404"/>
      <c r="I1438" s="404" t="s">
        <v>165</v>
      </c>
      <c r="J1438" s="404"/>
      <c r="K1438" s="404">
        <v>-1268.24</v>
      </c>
      <c r="L1438" s="401" t="s">
        <v>38</v>
      </c>
      <c r="M1438" s="401">
        <v>524069</v>
      </c>
      <c r="N1438" s="401">
        <v>4069</v>
      </c>
      <c r="O1438" s="401" t="s">
        <v>4266</v>
      </c>
      <c r="P1438" s="405" t="s">
        <v>4267</v>
      </c>
      <c r="Q1438" s="401" t="s">
        <v>382</v>
      </c>
      <c r="R1438" s="406">
        <v>47780</v>
      </c>
      <c r="S1438" s="406">
        <v>2562.5100000000002</v>
      </c>
      <c r="T1438" s="407">
        <f t="shared" si="264"/>
        <v>50342.51</v>
      </c>
      <c r="U1438" s="408">
        <v>69</v>
      </c>
      <c r="V1438" s="406">
        <v>684.63</v>
      </c>
      <c r="W1438" s="409">
        <v>94.99</v>
      </c>
      <c r="X1438" s="410"/>
      <c r="Y1438" s="409">
        <f t="shared" si="265"/>
        <v>589.64</v>
      </c>
      <c r="Z1438" s="411">
        <f t="shared" si="266"/>
        <v>1.3599441108518427E-2</v>
      </c>
      <c r="AA1438" s="410">
        <v>0</v>
      </c>
      <c r="AB1438" s="409">
        <v>0</v>
      </c>
      <c r="AC1438" s="409"/>
      <c r="AD1438" s="409" t="s">
        <v>2019</v>
      </c>
      <c r="AE1438" s="412">
        <v>0.1</v>
      </c>
      <c r="AF1438" s="412">
        <v>0.1</v>
      </c>
      <c r="AG1438" s="409">
        <f t="shared" si="267"/>
        <v>58.963999999999999</v>
      </c>
      <c r="AH1438" s="409"/>
      <c r="AI1438" s="409">
        <f t="shared" si="268"/>
        <v>58.963999999999999</v>
      </c>
      <c r="AJ1438" s="401" t="s">
        <v>149</v>
      </c>
      <c r="AK1438" s="401"/>
      <c r="AL1438" s="408"/>
      <c r="AM1438" s="413">
        <f t="shared" si="269"/>
        <v>0</v>
      </c>
      <c r="AN1438" s="413">
        <f t="shared" si="270"/>
        <v>1</v>
      </c>
      <c r="AO1438" s="413"/>
      <c r="AP1438" s="413"/>
      <c r="AQ1438" s="413">
        <f t="shared" si="271"/>
        <v>0</v>
      </c>
      <c r="AR1438" s="414" t="str">
        <f>IF(A1438="","",VLOOKUP(A1438,'Base Sites'!A:B,2,FALSE))</f>
        <v>Valauto Roncq</v>
      </c>
      <c r="AS1438" s="414" t="str">
        <f t="shared" si="272"/>
        <v>VOLKSWAGEN</v>
      </c>
      <c r="AT1438" s="413"/>
      <c r="AU1438" s="415" t="str">
        <f>IF(A1438="","",VLOOKUP(L1438,'Base Vendeurs'!A:B,2,FALSE))</f>
        <v>Valauto Roubaix</v>
      </c>
      <c r="AV1438" s="409">
        <f t="shared" si="273"/>
        <v>684.63</v>
      </c>
      <c r="AW1438" s="411">
        <f t="shared" si="274"/>
        <v>1.3599441108518427E-2</v>
      </c>
      <c r="AX1438" s="415" t="str">
        <f t="shared" si="275"/>
        <v>NON</v>
      </c>
      <c r="AY1438" s="231">
        <f>+MargesVN[[#This Row],[Total COM]]+MargesVN[[#This Row],[EXT GIE]]+MargesVN[[#This Row],[Forfait immat]]</f>
        <v>58.963999999999999</v>
      </c>
    </row>
    <row r="1439" spans="1:51" s="231" customFormat="1" ht="11.25" customHeight="1" x14ac:dyDescent="0.25">
      <c r="A1439" s="431">
        <v>10</v>
      </c>
      <c r="B1439" s="431" t="s">
        <v>185</v>
      </c>
      <c r="C1439" s="431" t="s">
        <v>104</v>
      </c>
      <c r="D1439" s="432">
        <v>46197</v>
      </c>
      <c r="E1439" s="433">
        <v>46197</v>
      </c>
      <c r="F1439" s="434"/>
      <c r="G1439" s="434"/>
      <c r="H1439" s="434" t="s">
        <v>165</v>
      </c>
      <c r="I1439" s="434"/>
      <c r="J1439" s="434"/>
      <c r="K1439" s="434">
        <v>0</v>
      </c>
      <c r="L1439" s="431" t="s">
        <v>195</v>
      </c>
      <c r="M1439" s="431">
        <v>524072</v>
      </c>
      <c r="N1439" s="431">
        <v>4072</v>
      </c>
      <c r="O1439" s="431" t="s">
        <v>5062</v>
      </c>
      <c r="P1439" s="435" t="s">
        <v>5063</v>
      </c>
      <c r="Q1439" s="431" t="s">
        <v>23</v>
      </c>
      <c r="R1439" s="436">
        <v>21605.67</v>
      </c>
      <c r="S1439" s="436">
        <v>1233.33</v>
      </c>
      <c r="T1439" s="437">
        <f t="shared" si="264"/>
        <v>22839</v>
      </c>
      <c r="U1439" s="438">
        <v>191</v>
      </c>
      <c r="V1439" s="436">
        <v>1036.9100000000001</v>
      </c>
      <c r="W1439" s="439">
        <v>95</v>
      </c>
      <c r="X1439" s="440"/>
      <c r="Y1439" s="439">
        <f t="shared" si="265"/>
        <v>941.91000000000008</v>
      </c>
      <c r="Z1439" s="441">
        <f t="shared" si="266"/>
        <v>4.5400849424230484E-2</v>
      </c>
      <c r="AA1439" s="440">
        <v>0</v>
      </c>
      <c r="AB1439" s="439">
        <v>-2456.79</v>
      </c>
      <c r="AC1439" s="439"/>
      <c r="AD1439" s="439" t="s">
        <v>4398</v>
      </c>
      <c r="AE1439" s="442">
        <v>0.12</v>
      </c>
      <c r="AF1439" s="442">
        <v>0.12</v>
      </c>
      <c r="AG1439" s="439">
        <f t="shared" si="267"/>
        <v>113.0292</v>
      </c>
      <c r="AH1439" s="439"/>
      <c r="AI1439" s="439">
        <f t="shared" si="268"/>
        <v>113.0292</v>
      </c>
      <c r="AJ1439" s="431" t="s">
        <v>164</v>
      </c>
      <c r="AK1439" s="431">
        <v>30</v>
      </c>
      <c r="AL1439" s="438"/>
      <c r="AM1439" s="443">
        <f t="shared" si="269"/>
        <v>0</v>
      </c>
      <c r="AN1439" s="443">
        <f t="shared" si="270"/>
        <v>1</v>
      </c>
      <c r="AO1439" s="443"/>
      <c r="AP1439" s="443"/>
      <c r="AQ1439" s="443">
        <f t="shared" si="271"/>
        <v>0</v>
      </c>
      <c r="AR1439" s="444" t="str">
        <f>IF(A1439="","",VLOOKUP(A1439,'Base Sites'!A:B,2,FALSE))</f>
        <v>Valauto Roncq</v>
      </c>
      <c r="AS1439" s="444" t="str">
        <f t="shared" si="272"/>
        <v>VOLKSWAGEN</v>
      </c>
      <c r="AT1439" s="443"/>
      <c r="AU1439" s="445" t="str">
        <f>IF(A1439="","",VLOOKUP(L1439,'Base Vendeurs'!A:B,2,FALSE))</f>
        <v>Valauto Roncq VW</v>
      </c>
      <c r="AV1439" s="439">
        <f t="shared" si="273"/>
        <v>1036.9100000000001</v>
      </c>
      <c r="AW1439" s="441">
        <f t="shared" si="274"/>
        <v>4.5400849424230484E-2</v>
      </c>
      <c r="AX1439" s="445" t="str">
        <f t="shared" si="275"/>
        <v>NON</v>
      </c>
      <c r="AY1439" s="231">
        <f>+MargesVN[[#This Row],[Total COM]]+MargesVN[[#This Row],[EXT GIE]]+MargesVN[[#This Row],[Forfait immat]]</f>
        <v>143.0292</v>
      </c>
    </row>
    <row r="1440" spans="1:51" s="231" customFormat="1" ht="11.25" customHeight="1" x14ac:dyDescent="0.25">
      <c r="A1440" s="266">
        <v>30</v>
      </c>
      <c r="B1440" s="266" t="s">
        <v>163</v>
      </c>
      <c r="C1440" s="266" t="s">
        <v>29</v>
      </c>
      <c r="D1440" s="161">
        <v>46028</v>
      </c>
      <c r="E1440" s="267">
        <v>46030</v>
      </c>
      <c r="F1440" s="162"/>
      <c r="G1440" s="162"/>
      <c r="H1440" s="162"/>
      <c r="I1440" s="162"/>
      <c r="J1440" s="162"/>
      <c r="K1440" s="162">
        <v>0</v>
      </c>
      <c r="L1440" s="266" t="s">
        <v>70</v>
      </c>
      <c r="M1440" s="266">
        <v>524075</v>
      </c>
      <c r="N1440" s="266">
        <v>4075</v>
      </c>
      <c r="O1440" s="266" t="s">
        <v>539</v>
      </c>
      <c r="P1440" s="268" t="s">
        <v>438</v>
      </c>
      <c r="Q1440" s="266" t="s">
        <v>129</v>
      </c>
      <c r="R1440" s="163">
        <v>29675</v>
      </c>
      <c r="S1440" s="163">
        <v>583.33000000000004</v>
      </c>
      <c r="T1440" s="164">
        <f t="shared" si="264"/>
        <v>30258.33</v>
      </c>
      <c r="U1440" s="165">
        <v>77</v>
      </c>
      <c r="V1440" s="163">
        <v>700.68</v>
      </c>
      <c r="W1440" s="251">
        <v>35</v>
      </c>
      <c r="X1440" s="166"/>
      <c r="Y1440" s="251">
        <f t="shared" si="265"/>
        <v>665.68</v>
      </c>
      <c r="Z1440" s="167">
        <f t="shared" si="266"/>
        <v>2.3156598530057672E-2</v>
      </c>
      <c r="AA1440" s="166">
        <v>0</v>
      </c>
      <c r="AB1440" s="251">
        <v>-3933.58</v>
      </c>
      <c r="AC1440" s="251"/>
      <c r="AD1440" s="251"/>
      <c r="AE1440" s="168">
        <v>0.13</v>
      </c>
      <c r="AF1440" s="168">
        <v>0.13</v>
      </c>
      <c r="AG1440" s="251">
        <f t="shared" si="267"/>
        <v>86.538399999999996</v>
      </c>
      <c r="AH1440" s="251"/>
      <c r="AI1440" s="251">
        <f t="shared" si="268"/>
        <v>86.538399999999996</v>
      </c>
      <c r="AJ1440" s="266" t="s">
        <v>164</v>
      </c>
      <c r="AK1440" s="266">
        <v>0</v>
      </c>
      <c r="AL1440" s="165">
        <v>20</v>
      </c>
      <c r="AM1440" s="269">
        <f t="shared" si="269"/>
        <v>1</v>
      </c>
      <c r="AN1440" s="269">
        <f t="shared" si="270"/>
        <v>1</v>
      </c>
      <c r="AO1440" s="269"/>
      <c r="AP1440" s="269"/>
      <c r="AQ1440" s="269">
        <f t="shared" si="271"/>
        <v>1</v>
      </c>
      <c r="AR1440" s="169" t="str">
        <f>IF(A1440="","",VLOOKUP(A1440,'Base Sites'!A:B,2,FALSE))</f>
        <v>Valauto Lambersart VW</v>
      </c>
      <c r="AS1440" s="169" t="str">
        <f t="shared" si="272"/>
        <v>SKODA</v>
      </c>
      <c r="AT1440" s="269"/>
      <c r="AU1440" s="270" t="str">
        <f>IF(A1440="","",VLOOKUP(L1440,'Base Vendeurs'!A:B,2,FALSE))</f>
        <v>Sociétés NORD</v>
      </c>
      <c r="AV1440" s="251">
        <f t="shared" si="273"/>
        <v>700.68</v>
      </c>
      <c r="AW1440" s="167">
        <f t="shared" si="274"/>
        <v>2.3156598530057672E-2</v>
      </c>
      <c r="AX1440" s="237" t="str">
        <f t="shared" si="275"/>
        <v>NON</v>
      </c>
      <c r="AY1440" s="231">
        <f>+MargesVN[[#This Row],[Total COM]]+MargesVN[[#This Row],[EXT GIE]]+MargesVN[[#This Row],[Forfait immat]]</f>
        <v>106.5384</v>
      </c>
    </row>
    <row r="1441" spans="1:51" s="231" customFormat="1" ht="11.25" customHeight="1" x14ac:dyDescent="0.25">
      <c r="A1441" s="431">
        <v>30</v>
      </c>
      <c r="B1441" s="431" t="s">
        <v>163</v>
      </c>
      <c r="C1441" s="431" t="s">
        <v>29</v>
      </c>
      <c r="D1441" s="432">
        <v>46189</v>
      </c>
      <c r="E1441" s="433">
        <v>46190</v>
      </c>
      <c r="F1441" s="434"/>
      <c r="G1441" s="434"/>
      <c r="H1441" s="434"/>
      <c r="I1441" s="434"/>
      <c r="J1441" s="434"/>
      <c r="K1441" s="434">
        <v>0</v>
      </c>
      <c r="L1441" s="431" t="s">
        <v>113</v>
      </c>
      <c r="M1441" s="431">
        <v>524077</v>
      </c>
      <c r="N1441" s="431">
        <v>4077</v>
      </c>
      <c r="O1441" s="431" t="s">
        <v>4627</v>
      </c>
      <c r="P1441" s="435" t="s">
        <v>4628</v>
      </c>
      <c r="Q1441" s="431" t="s">
        <v>84</v>
      </c>
      <c r="R1441" s="436">
        <v>33066.67</v>
      </c>
      <c r="S1441" s="436">
        <v>1550</v>
      </c>
      <c r="T1441" s="437">
        <f t="shared" si="264"/>
        <v>34616.67</v>
      </c>
      <c r="U1441" s="438">
        <v>7</v>
      </c>
      <c r="V1441" s="436">
        <v>772.58</v>
      </c>
      <c r="W1441" s="439">
        <v>35</v>
      </c>
      <c r="X1441" s="440"/>
      <c r="Y1441" s="439">
        <f t="shared" si="265"/>
        <v>737.58</v>
      </c>
      <c r="Z1441" s="441">
        <f t="shared" si="266"/>
        <v>2.2318149030510447E-2</v>
      </c>
      <c r="AA1441" s="440">
        <v>0</v>
      </c>
      <c r="AB1441" s="439">
        <v>-3500</v>
      </c>
      <c r="AC1441" s="439"/>
      <c r="AD1441" s="439"/>
      <c r="AE1441" s="442">
        <v>0.1</v>
      </c>
      <c r="AF1441" s="442">
        <v>0.1</v>
      </c>
      <c r="AG1441" s="439">
        <f t="shared" si="267"/>
        <v>73.75800000000001</v>
      </c>
      <c r="AH1441" s="439"/>
      <c r="AI1441" s="439">
        <f t="shared" si="268"/>
        <v>73.75800000000001</v>
      </c>
      <c r="AJ1441" s="431" t="s">
        <v>149</v>
      </c>
      <c r="AK1441" s="431"/>
      <c r="AL1441" s="438">
        <v>50</v>
      </c>
      <c r="AM1441" s="443">
        <f t="shared" si="269"/>
        <v>1</v>
      </c>
      <c r="AN1441" s="443">
        <f t="shared" si="270"/>
        <v>1</v>
      </c>
      <c r="AO1441" s="443"/>
      <c r="AP1441" s="443"/>
      <c r="AQ1441" s="443">
        <f t="shared" si="271"/>
        <v>1</v>
      </c>
      <c r="AR1441" s="444" t="str">
        <f>IF(A1441="","",VLOOKUP(A1441,'Base Sites'!A:B,2,FALSE))</f>
        <v>Valauto Lambersart VW</v>
      </c>
      <c r="AS1441" s="444" t="str">
        <f t="shared" si="272"/>
        <v>SKODA</v>
      </c>
      <c r="AT1441" s="443"/>
      <c r="AU1441" s="445" t="str">
        <f>IF(A1441="","",VLOOKUP(L1441,'Base Vendeurs'!A:B,2,FALSE))</f>
        <v>Valauto Lambersart SKODA</v>
      </c>
      <c r="AV1441" s="439">
        <f t="shared" si="273"/>
        <v>772.58</v>
      </c>
      <c r="AW1441" s="441">
        <f t="shared" si="274"/>
        <v>2.2318149030510447E-2</v>
      </c>
      <c r="AX1441" s="445" t="str">
        <f t="shared" si="275"/>
        <v>NON</v>
      </c>
      <c r="AY1441" s="231">
        <f>+MargesVN[[#This Row],[Total COM]]+MargesVN[[#This Row],[EXT GIE]]+MargesVN[[#This Row],[Forfait immat]]</f>
        <v>123.75800000000001</v>
      </c>
    </row>
    <row r="1442" spans="1:51" s="231" customFormat="1" ht="11.25" customHeight="1" x14ac:dyDescent="0.25">
      <c r="A1442" s="319">
        <v>30</v>
      </c>
      <c r="B1442" s="319" t="s">
        <v>163</v>
      </c>
      <c r="C1442" s="319" t="s">
        <v>29</v>
      </c>
      <c r="D1442" s="320">
        <v>46107</v>
      </c>
      <c r="E1442" s="321">
        <v>46111</v>
      </c>
      <c r="F1442" s="322"/>
      <c r="G1442" s="322"/>
      <c r="H1442" s="322"/>
      <c r="I1442" s="322"/>
      <c r="J1442" s="322"/>
      <c r="K1442" s="322"/>
      <c r="L1442" s="319" t="s">
        <v>30</v>
      </c>
      <c r="M1442" s="319">
        <v>524081</v>
      </c>
      <c r="N1442" s="319">
        <v>4081</v>
      </c>
      <c r="O1442" s="319" t="s">
        <v>2264</v>
      </c>
      <c r="P1442" s="323" t="s">
        <v>2265</v>
      </c>
      <c r="Q1442" s="319" t="s">
        <v>84</v>
      </c>
      <c r="R1442" s="324">
        <v>31583.34</v>
      </c>
      <c r="S1442" s="324">
        <v>958.33</v>
      </c>
      <c r="T1442" s="325">
        <f t="shared" si="264"/>
        <v>32541.670000000002</v>
      </c>
      <c r="U1442" s="326">
        <v>12</v>
      </c>
      <c r="V1442" s="324">
        <v>1197.93</v>
      </c>
      <c r="W1442" s="327">
        <v>35.01</v>
      </c>
      <c r="X1442" s="328"/>
      <c r="Y1442" s="327">
        <f t="shared" si="265"/>
        <v>1162.92</v>
      </c>
      <c r="Z1442" s="329">
        <f t="shared" si="266"/>
        <v>3.6812185729865742E-2</v>
      </c>
      <c r="AA1442" s="328">
        <v>0</v>
      </c>
      <c r="AB1442" s="327">
        <v>-2750</v>
      </c>
      <c r="AC1442" s="327"/>
      <c r="AD1442" s="327"/>
      <c r="AE1442" s="330">
        <v>0.1</v>
      </c>
      <c r="AF1442" s="330">
        <v>0.1</v>
      </c>
      <c r="AG1442" s="327">
        <f t="shared" si="267"/>
        <v>116.29200000000002</v>
      </c>
      <c r="AH1442" s="327"/>
      <c r="AI1442" s="327">
        <f t="shared" si="268"/>
        <v>116.29200000000002</v>
      </c>
      <c r="AJ1442" s="319" t="s">
        <v>164</v>
      </c>
      <c r="AK1442" s="319"/>
      <c r="AL1442" s="326">
        <v>50</v>
      </c>
      <c r="AM1442" s="331">
        <f t="shared" si="269"/>
        <v>1</v>
      </c>
      <c r="AN1442" s="331">
        <f t="shared" si="270"/>
        <v>1</v>
      </c>
      <c r="AO1442" s="331"/>
      <c r="AP1442" s="331"/>
      <c r="AQ1442" s="331">
        <f t="shared" si="271"/>
        <v>1</v>
      </c>
      <c r="AR1442" s="332" t="str">
        <f>IF(A1442="","",VLOOKUP(A1442,'Base Sites'!A:B,2,FALSE))</f>
        <v>Valauto Lambersart VW</v>
      </c>
      <c r="AS1442" s="332" t="str">
        <f t="shared" si="272"/>
        <v>SKODA</v>
      </c>
      <c r="AT1442" s="331"/>
      <c r="AU1442" s="333" t="str">
        <f>IF(A1442="","",VLOOKUP(L1442,'Base Vendeurs'!A:B,2,FALSE))</f>
        <v>Valauto Lambersart SKODA</v>
      </c>
      <c r="AV1442" s="327">
        <f t="shared" si="273"/>
        <v>1197.93</v>
      </c>
      <c r="AW1442" s="329">
        <f t="shared" si="274"/>
        <v>3.6812185729865742E-2</v>
      </c>
      <c r="AX1442" s="333" t="str">
        <f t="shared" si="275"/>
        <v>NON</v>
      </c>
      <c r="AY1442" s="231">
        <f>+MargesVN[[#This Row],[Total COM]]+MargesVN[[#This Row],[EXT GIE]]+MargesVN[[#This Row],[Forfait immat]]</f>
        <v>166.29200000000003</v>
      </c>
    </row>
    <row r="1443" spans="1:51" s="231" customFormat="1" ht="11.25" customHeight="1" x14ac:dyDescent="0.25">
      <c r="A1443" s="45">
        <v>30</v>
      </c>
      <c r="B1443" s="45" t="s">
        <v>183</v>
      </c>
      <c r="C1443" s="45" t="s">
        <v>29</v>
      </c>
      <c r="D1443" s="44">
        <v>46058</v>
      </c>
      <c r="E1443" s="65">
        <v>46059</v>
      </c>
      <c r="F1443" s="35"/>
      <c r="G1443" s="35"/>
      <c r="H1443" s="35"/>
      <c r="I1443" s="35" t="s">
        <v>165</v>
      </c>
      <c r="J1443" s="35"/>
      <c r="K1443" s="35">
        <v>15728.03</v>
      </c>
      <c r="L1443" s="45" t="s">
        <v>30</v>
      </c>
      <c r="M1443" s="45">
        <v>524083</v>
      </c>
      <c r="N1443" s="45">
        <v>4083</v>
      </c>
      <c r="O1443" s="45" t="s">
        <v>1366</v>
      </c>
      <c r="P1443" s="66" t="s">
        <v>1367</v>
      </c>
      <c r="Q1443" s="45" t="s">
        <v>31</v>
      </c>
      <c r="R1443" s="47">
        <v>21250</v>
      </c>
      <c r="S1443" s="47">
        <v>2883.33</v>
      </c>
      <c r="T1443" s="48">
        <f t="shared" si="264"/>
        <v>24133.33</v>
      </c>
      <c r="U1443" s="49">
        <v>21</v>
      </c>
      <c r="V1443" s="47">
        <v>2298.33</v>
      </c>
      <c r="W1443" s="46">
        <v>35</v>
      </c>
      <c r="X1443" s="50">
        <v>-1356.69</v>
      </c>
      <c r="Y1443" s="46">
        <f t="shared" si="265"/>
        <v>906.63999999999987</v>
      </c>
      <c r="Z1443" s="51">
        <f t="shared" si="266"/>
        <v>3.9018237433458204E-2</v>
      </c>
      <c r="AA1443" s="50">
        <v>0</v>
      </c>
      <c r="AB1443" s="46">
        <v>-2350</v>
      </c>
      <c r="AC1443" s="46"/>
      <c r="AD1443" s="46" t="s">
        <v>2020</v>
      </c>
      <c r="AE1443" s="52">
        <v>0.1</v>
      </c>
      <c r="AF1443" s="52">
        <v>0.1</v>
      </c>
      <c r="AG1443" s="46">
        <f t="shared" si="267"/>
        <v>90.663999999999987</v>
      </c>
      <c r="AH1443" s="46"/>
      <c r="AI1443" s="46">
        <f t="shared" si="268"/>
        <v>90.663999999999987</v>
      </c>
      <c r="AJ1443" s="45" t="s">
        <v>164</v>
      </c>
      <c r="AK1443" s="45"/>
      <c r="AL1443" s="49">
        <v>50</v>
      </c>
      <c r="AM1443" s="238">
        <f t="shared" si="269"/>
        <v>1</v>
      </c>
      <c r="AN1443" s="238">
        <f t="shared" si="270"/>
        <v>1</v>
      </c>
      <c r="AO1443" s="238"/>
      <c r="AP1443" s="238"/>
      <c r="AQ1443" s="238">
        <f t="shared" si="271"/>
        <v>1</v>
      </c>
      <c r="AR1443" s="96" t="str">
        <f>IF(A1443="","",VLOOKUP(A1443,'Base Sites'!A:B,2,FALSE))</f>
        <v>Valauto Lambersart VW</v>
      </c>
      <c r="AS1443" s="96" t="str">
        <f t="shared" si="272"/>
        <v>SKODA</v>
      </c>
      <c r="AT1443" s="238"/>
      <c r="AU1443" s="231" t="str">
        <f>IF(A1443="","",VLOOKUP(L1443,'Base Vendeurs'!A:B,2,FALSE))</f>
        <v>Valauto Lambersart SKODA</v>
      </c>
      <c r="AV1443" s="46">
        <f t="shared" si="273"/>
        <v>2298.33</v>
      </c>
      <c r="AW1443" s="51">
        <f t="shared" si="274"/>
        <v>9.5234681662248841E-2</v>
      </c>
      <c r="AX1443" s="231" t="str">
        <f t="shared" si="275"/>
        <v>NON</v>
      </c>
      <c r="AY1443" s="231">
        <f>+MargesVN[[#This Row],[Total COM]]+MargesVN[[#This Row],[EXT GIE]]+MargesVN[[#This Row],[Forfait immat]]</f>
        <v>140.66399999999999</v>
      </c>
    </row>
    <row r="1444" spans="1:51" s="231" customFormat="1" ht="11.25" customHeight="1" x14ac:dyDescent="0.25">
      <c r="A1444" s="266">
        <v>30</v>
      </c>
      <c r="B1444" s="266" t="s">
        <v>163</v>
      </c>
      <c r="C1444" s="266" t="s">
        <v>29</v>
      </c>
      <c r="D1444" s="161">
        <v>46027</v>
      </c>
      <c r="E1444" s="267">
        <v>46029</v>
      </c>
      <c r="F1444" s="162"/>
      <c r="G1444" s="162"/>
      <c r="H1444" s="162"/>
      <c r="I1444" s="162" t="s">
        <v>165</v>
      </c>
      <c r="J1444" s="162" t="s">
        <v>165</v>
      </c>
      <c r="K1444" s="162">
        <v>-211.79</v>
      </c>
      <c r="L1444" s="266" t="s">
        <v>70</v>
      </c>
      <c r="M1444" s="266">
        <v>524089</v>
      </c>
      <c r="N1444" s="266">
        <v>4089</v>
      </c>
      <c r="O1444" s="266" t="s">
        <v>576</v>
      </c>
      <c r="P1444" s="268" t="s">
        <v>361</v>
      </c>
      <c r="Q1444" s="266" t="s">
        <v>42</v>
      </c>
      <c r="R1444" s="163">
        <v>31700</v>
      </c>
      <c r="S1444" s="163">
        <v>550</v>
      </c>
      <c r="T1444" s="164">
        <f t="shared" si="264"/>
        <v>32250</v>
      </c>
      <c r="U1444" s="165">
        <v>52</v>
      </c>
      <c r="V1444" s="163">
        <v>1002.5</v>
      </c>
      <c r="W1444" s="251">
        <v>35</v>
      </c>
      <c r="X1444" s="166"/>
      <c r="Y1444" s="251">
        <f t="shared" si="265"/>
        <v>967.5</v>
      </c>
      <c r="Z1444" s="167">
        <f t="shared" si="266"/>
        <v>3.1085271317829458E-2</v>
      </c>
      <c r="AA1444" s="166">
        <v>0</v>
      </c>
      <c r="AB1444" s="251">
        <v>-322.5</v>
      </c>
      <c r="AC1444" s="251"/>
      <c r="AD1444" s="251" t="s">
        <v>1210</v>
      </c>
      <c r="AE1444" s="168">
        <v>0.1</v>
      </c>
      <c r="AF1444" s="168">
        <v>0.1</v>
      </c>
      <c r="AG1444" s="251">
        <f t="shared" si="267"/>
        <v>96.75</v>
      </c>
      <c r="AH1444" s="251"/>
      <c r="AI1444" s="251">
        <f t="shared" si="268"/>
        <v>96.75</v>
      </c>
      <c r="AJ1444" s="266" t="s">
        <v>164</v>
      </c>
      <c r="AK1444" s="266">
        <v>0</v>
      </c>
      <c r="AL1444" s="165">
        <v>20</v>
      </c>
      <c r="AM1444" s="269">
        <f t="shared" si="269"/>
        <v>1</v>
      </c>
      <c r="AN1444" s="269">
        <f t="shared" si="270"/>
        <v>1</v>
      </c>
      <c r="AO1444" s="269"/>
      <c r="AP1444" s="269"/>
      <c r="AQ1444" s="269">
        <f t="shared" si="271"/>
        <v>1</v>
      </c>
      <c r="AR1444" s="169" t="str">
        <f>IF(A1444="","",VLOOKUP(A1444,'Base Sites'!A:B,2,FALSE))</f>
        <v>Valauto Lambersart VW</v>
      </c>
      <c r="AS1444" s="169" t="str">
        <f t="shared" si="272"/>
        <v>SKODA</v>
      </c>
      <c r="AT1444" s="269"/>
      <c r="AU1444" s="270" t="str">
        <f>IF(A1444="","",VLOOKUP(L1444,'Base Vendeurs'!A:B,2,FALSE))</f>
        <v>Sociétés NORD</v>
      </c>
      <c r="AV1444" s="251">
        <f t="shared" si="273"/>
        <v>1002.5</v>
      </c>
      <c r="AW1444" s="167">
        <f t="shared" si="274"/>
        <v>3.1085271317829458E-2</v>
      </c>
      <c r="AX1444" s="237" t="str">
        <f t="shared" si="275"/>
        <v>NON</v>
      </c>
      <c r="AY1444" s="231">
        <f>+MargesVN[[#This Row],[Total COM]]+MargesVN[[#This Row],[EXT GIE]]+MargesVN[[#This Row],[Forfait immat]]</f>
        <v>116.75</v>
      </c>
    </row>
    <row r="1445" spans="1:51" s="231" customFormat="1" ht="11.25" customHeight="1" x14ac:dyDescent="0.25">
      <c r="A1445" s="45">
        <v>30</v>
      </c>
      <c r="B1445" s="45" t="s">
        <v>163</v>
      </c>
      <c r="C1445" s="45" t="s">
        <v>29</v>
      </c>
      <c r="D1445" s="44">
        <v>46062</v>
      </c>
      <c r="E1445" s="65">
        <v>46064</v>
      </c>
      <c r="F1445" s="35"/>
      <c r="G1445" s="35"/>
      <c r="H1445" s="35"/>
      <c r="I1445" s="35" t="s">
        <v>165</v>
      </c>
      <c r="J1445" s="35" t="s">
        <v>373</v>
      </c>
      <c r="K1445" s="35">
        <v>-480</v>
      </c>
      <c r="L1445" s="45" t="s">
        <v>404</v>
      </c>
      <c r="M1445" s="45">
        <v>524101</v>
      </c>
      <c r="N1445" s="45">
        <v>4101</v>
      </c>
      <c r="O1445" s="45" t="s">
        <v>1456</v>
      </c>
      <c r="P1445" s="66" t="s">
        <v>572</v>
      </c>
      <c r="Q1445" s="45" t="s">
        <v>42</v>
      </c>
      <c r="R1445" s="47">
        <v>31700</v>
      </c>
      <c r="S1445" s="47">
        <v>1458.34</v>
      </c>
      <c r="T1445" s="48">
        <f t="shared" si="264"/>
        <v>33158.339999999997</v>
      </c>
      <c r="U1445" s="49">
        <v>52</v>
      </c>
      <c r="V1445" s="47">
        <v>530.57000000000005</v>
      </c>
      <c r="W1445" s="46">
        <v>35</v>
      </c>
      <c r="X1445" s="50"/>
      <c r="Y1445" s="46">
        <f t="shared" si="265"/>
        <v>495.57000000000005</v>
      </c>
      <c r="Z1445" s="51">
        <f t="shared" si="266"/>
        <v>1.600110258836842E-2</v>
      </c>
      <c r="AA1445" s="50">
        <v>0</v>
      </c>
      <c r="AB1445" s="46">
        <v>-331.58</v>
      </c>
      <c r="AC1445" s="46"/>
      <c r="AD1445" s="46" t="s">
        <v>371</v>
      </c>
      <c r="AE1445" s="52">
        <v>7.0000000000000007E-2</v>
      </c>
      <c r="AF1445" s="52">
        <v>7.0000000000000007E-2</v>
      </c>
      <c r="AG1445" s="46">
        <f t="shared" si="267"/>
        <v>34.689900000000009</v>
      </c>
      <c r="AH1445" s="46"/>
      <c r="AI1445" s="46">
        <f t="shared" si="268"/>
        <v>34.689900000000009</v>
      </c>
      <c r="AJ1445" s="45" t="s">
        <v>149</v>
      </c>
      <c r="AK1445" s="45">
        <v>0</v>
      </c>
      <c r="AL1445" s="49">
        <v>20</v>
      </c>
      <c r="AM1445" s="238">
        <f t="shared" si="269"/>
        <v>1</v>
      </c>
      <c r="AN1445" s="238">
        <f t="shared" si="270"/>
        <v>1</v>
      </c>
      <c r="AO1445" s="238"/>
      <c r="AP1445" s="238"/>
      <c r="AQ1445" s="238">
        <f t="shared" si="271"/>
        <v>1</v>
      </c>
      <c r="AR1445" s="96" t="str">
        <f>IF(A1445="","",VLOOKUP(A1445,'Base Sites'!A:B,2,FALSE))</f>
        <v>Valauto Lambersart VW</v>
      </c>
      <c r="AS1445" s="96" t="str">
        <f t="shared" si="272"/>
        <v>SKODA</v>
      </c>
      <c r="AT1445" s="238"/>
      <c r="AU1445" s="231" t="str">
        <f>IF(A1445="","",VLOOKUP(L1445,'Base Vendeurs'!A:B,2,FALSE))</f>
        <v>Valauto Hainaut VW</v>
      </c>
      <c r="AV1445" s="46">
        <f t="shared" si="273"/>
        <v>530.57000000000005</v>
      </c>
      <c r="AW1445" s="51">
        <f t="shared" si="274"/>
        <v>1.600110258836842E-2</v>
      </c>
      <c r="AX1445" s="231" t="str">
        <f t="shared" si="275"/>
        <v>NON</v>
      </c>
      <c r="AY1445" s="231">
        <f>+MargesVN[[#This Row],[Total COM]]+MargesVN[[#This Row],[EXT GIE]]+MargesVN[[#This Row],[Forfait immat]]</f>
        <v>54.689900000000009</v>
      </c>
    </row>
    <row r="1446" spans="1:51" s="231" customFormat="1" ht="11.25" customHeight="1" x14ac:dyDescent="0.25">
      <c r="A1446" s="319">
        <v>30</v>
      </c>
      <c r="B1446" s="319" t="s">
        <v>163</v>
      </c>
      <c r="C1446" s="319" t="s">
        <v>29</v>
      </c>
      <c r="D1446" s="320">
        <v>46111</v>
      </c>
      <c r="E1446" s="321">
        <v>46112</v>
      </c>
      <c r="F1446" s="322"/>
      <c r="G1446" s="322"/>
      <c r="H1446" s="322"/>
      <c r="I1446" s="322"/>
      <c r="J1446" s="322"/>
      <c r="K1446" s="322">
        <v>0</v>
      </c>
      <c r="L1446" s="319" t="s">
        <v>30</v>
      </c>
      <c r="M1446" s="319">
        <v>524116</v>
      </c>
      <c r="N1446" s="319">
        <v>4116</v>
      </c>
      <c r="O1446" s="319" t="s">
        <v>2123</v>
      </c>
      <c r="P1446" s="323" t="s">
        <v>2124</v>
      </c>
      <c r="Q1446" s="319" t="s">
        <v>31</v>
      </c>
      <c r="R1446" s="324">
        <v>16625</v>
      </c>
      <c r="S1446" s="324">
        <v>483.33</v>
      </c>
      <c r="T1446" s="325">
        <f t="shared" si="264"/>
        <v>17108.330000000002</v>
      </c>
      <c r="U1446" s="326">
        <v>192</v>
      </c>
      <c r="V1446" s="324">
        <v>760.26</v>
      </c>
      <c r="W1446" s="327">
        <v>35.01</v>
      </c>
      <c r="X1446" s="328"/>
      <c r="Y1446" s="327">
        <f t="shared" si="265"/>
        <v>725.25</v>
      </c>
      <c r="Z1446" s="329">
        <f t="shared" si="266"/>
        <v>4.4438001838870297E-2</v>
      </c>
      <c r="AA1446" s="328">
        <v>1539.75</v>
      </c>
      <c r="AB1446" s="327">
        <v>-2960</v>
      </c>
      <c r="AC1446" s="327"/>
      <c r="AD1446" s="327"/>
      <c r="AE1446" s="330">
        <v>0.13</v>
      </c>
      <c r="AF1446" s="330">
        <v>0.13</v>
      </c>
      <c r="AG1446" s="327">
        <f t="shared" si="267"/>
        <v>94.282499999999999</v>
      </c>
      <c r="AH1446" s="327"/>
      <c r="AI1446" s="327">
        <f t="shared" si="268"/>
        <v>94.282499999999999</v>
      </c>
      <c r="AJ1446" s="319" t="s">
        <v>149</v>
      </c>
      <c r="AK1446" s="319">
        <v>0</v>
      </c>
      <c r="AL1446" s="326"/>
      <c r="AM1446" s="331">
        <f t="shared" si="269"/>
        <v>0</v>
      </c>
      <c r="AN1446" s="331">
        <f t="shared" si="270"/>
        <v>1</v>
      </c>
      <c r="AO1446" s="331"/>
      <c r="AP1446" s="331"/>
      <c r="AQ1446" s="331">
        <f t="shared" si="271"/>
        <v>0</v>
      </c>
      <c r="AR1446" s="332" t="str">
        <f>IF(A1446="","",VLOOKUP(A1446,'Base Sites'!A:B,2,FALSE))</f>
        <v>Valauto Lambersart VW</v>
      </c>
      <c r="AS1446" s="332" t="str">
        <f t="shared" si="272"/>
        <v>SKODA</v>
      </c>
      <c r="AT1446" s="331"/>
      <c r="AU1446" s="333" t="str">
        <f>IF(A1446="","",VLOOKUP(L1446,'Base Vendeurs'!A:B,2,FALSE))</f>
        <v>Valauto Lambersart SKODA</v>
      </c>
      <c r="AV1446" s="327">
        <f t="shared" si="273"/>
        <v>760.26</v>
      </c>
      <c r="AW1446" s="329">
        <f t="shared" si="274"/>
        <v>4.4438001838870297E-2</v>
      </c>
      <c r="AX1446" s="333" t="str">
        <f t="shared" si="275"/>
        <v>NON</v>
      </c>
      <c r="AY1446" s="231">
        <f>+MargesVN[[#This Row],[Total COM]]+MargesVN[[#This Row],[EXT GIE]]+MargesVN[[#This Row],[Forfait immat]]</f>
        <v>94.282499999999999</v>
      </c>
    </row>
    <row r="1447" spans="1:51" s="231" customFormat="1" ht="11.25" customHeight="1" x14ac:dyDescent="0.25">
      <c r="A1447" s="319">
        <v>30</v>
      </c>
      <c r="B1447" s="319" t="s">
        <v>163</v>
      </c>
      <c r="C1447" s="319" t="s">
        <v>29</v>
      </c>
      <c r="D1447" s="320">
        <v>46083</v>
      </c>
      <c r="E1447" s="321">
        <v>46085</v>
      </c>
      <c r="F1447" s="322"/>
      <c r="G1447" s="322"/>
      <c r="H1447" s="322"/>
      <c r="I1447" s="322"/>
      <c r="J1447" s="322"/>
      <c r="K1447" s="322">
        <v>0</v>
      </c>
      <c r="L1447" s="319" t="s">
        <v>70</v>
      </c>
      <c r="M1447" s="319">
        <v>524121</v>
      </c>
      <c r="N1447" s="319">
        <v>4121</v>
      </c>
      <c r="O1447" s="319" t="s">
        <v>2194</v>
      </c>
      <c r="P1447" s="323" t="s">
        <v>2195</v>
      </c>
      <c r="Q1447" s="319" t="s">
        <v>31</v>
      </c>
      <c r="R1447" s="324">
        <v>23408.34</v>
      </c>
      <c r="S1447" s="324">
        <v>0</v>
      </c>
      <c r="T1447" s="325">
        <f t="shared" si="264"/>
        <v>23408.34</v>
      </c>
      <c r="U1447" s="326">
        <v>12</v>
      </c>
      <c r="V1447" s="324">
        <v>503.17</v>
      </c>
      <c r="W1447" s="327">
        <v>35</v>
      </c>
      <c r="X1447" s="328"/>
      <c r="Y1447" s="327">
        <f t="shared" si="265"/>
        <v>468.17</v>
      </c>
      <c r="Z1447" s="329">
        <f t="shared" si="266"/>
        <v>2.1495330296808744E-2</v>
      </c>
      <c r="AA1447" s="328">
        <v>0</v>
      </c>
      <c r="AB1447" s="327">
        <v>0</v>
      </c>
      <c r="AC1447" s="327"/>
      <c r="AD1447" s="327"/>
      <c r="AE1447" s="330">
        <v>0.1</v>
      </c>
      <c r="AF1447" s="330">
        <v>0.1</v>
      </c>
      <c r="AG1447" s="327">
        <f t="shared" si="267"/>
        <v>46.817000000000007</v>
      </c>
      <c r="AH1447" s="327"/>
      <c r="AI1447" s="327">
        <f t="shared" si="268"/>
        <v>46.817000000000007</v>
      </c>
      <c r="AJ1447" s="319" t="s">
        <v>164</v>
      </c>
      <c r="AK1447" s="319">
        <v>0</v>
      </c>
      <c r="AL1447" s="326">
        <v>20</v>
      </c>
      <c r="AM1447" s="331">
        <f t="shared" si="269"/>
        <v>1</v>
      </c>
      <c r="AN1447" s="331">
        <f t="shared" si="270"/>
        <v>1</v>
      </c>
      <c r="AO1447" s="331"/>
      <c r="AP1447" s="331"/>
      <c r="AQ1447" s="331">
        <f t="shared" si="271"/>
        <v>1</v>
      </c>
      <c r="AR1447" s="332" t="str">
        <f>IF(A1447="","",VLOOKUP(A1447,'Base Sites'!A:B,2,FALSE))</f>
        <v>Valauto Lambersart VW</v>
      </c>
      <c r="AS1447" s="332" t="str">
        <f t="shared" si="272"/>
        <v>SKODA</v>
      </c>
      <c r="AT1447" s="331"/>
      <c r="AU1447" s="333" t="str">
        <f>IF(A1447="","",VLOOKUP(L1447,'Base Vendeurs'!A:B,2,FALSE))</f>
        <v>Sociétés NORD</v>
      </c>
      <c r="AV1447" s="327">
        <f t="shared" si="273"/>
        <v>503.17</v>
      </c>
      <c r="AW1447" s="329">
        <f t="shared" si="274"/>
        <v>2.1495330296808744E-2</v>
      </c>
      <c r="AX1447" s="333" t="str">
        <f t="shared" si="275"/>
        <v>NON</v>
      </c>
      <c r="AY1447" s="231">
        <f>+MargesVN[[#This Row],[Total COM]]+MargesVN[[#This Row],[EXT GIE]]+MargesVN[[#This Row],[Forfait immat]]</f>
        <v>66.817000000000007</v>
      </c>
    </row>
    <row r="1448" spans="1:51" s="231" customFormat="1" ht="11.25" customHeight="1" x14ac:dyDescent="0.25">
      <c r="A1448" s="259">
        <v>10</v>
      </c>
      <c r="B1448" s="259" t="s">
        <v>163</v>
      </c>
      <c r="C1448" s="259" t="s">
        <v>104</v>
      </c>
      <c r="D1448" s="150">
        <v>46042</v>
      </c>
      <c r="E1448" s="260">
        <v>46044</v>
      </c>
      <c r="F1448" s="151"/>
      <c r="G1448" s="151"/>
      <c r="H1448" s="151"/>
      <c r="I1448" s="151"/>
      <c r="J1448" s="151"/>
      <c r="K1448" s="151">
        <v>0</v>
      </c>
      <c r="L1448" s="259" t="s">
        <v>195</v>
      </c>
      <c r="M1448" s="259">
        <v>524127</v>
      </c>
      <c r="N1448" s="259">
        <v>4127</v>
      </c>
      <c r="O1448" s="259" t="s">
        <v>1094</v>
      </c>
      <c r="P1448" s="261" t="s">
        <v>1095</v>
      </c>
      <c r="Q1448" s="259" t="s">
        <v>23</v>
      </c>
      <c r="R1448" s="152">
        <v>24705.67</v>
      </c>
      <c r="S1448" s="152">
        <v>3020.83</v>
      </c>
      <c r="T1448" s="153">
        <f t="shared" si="264"/>
        <v>27726.5</v>
      </c>
      <c r="U1448" s="154">
        <v>22</v>
      </c>
      <c r="V1448" s="152">
        <v>1315.86</v>
      </c>
      <c r="W1448" s="262">
        <v>95</v>
      </c>
      <c r="X1448" s="155"/>
      <c r="Y1448" s="262">
        <f t="shared" si="265"/>
        <v>1220.8599999999999</v>
      </c>
      <c r="Z1448" s="156">
        <f t="shared" si="266"/>
        <v>4.7458568517483271E-2</v>
      </c>
      <c r="AA1448" s="155">
        <v>0</v>
      </c>
      <c r="AB1448" s="262">
        <v>-1856.67</v>
      </c>
      <c r="AC1448" s="262"/>
      <c r="AD1448" s="262"/>
      <c r="AE1448" s="157">
        <v>0.1</v>
      </c>
      <c r="AF1448" s="157">
        <v>0.1</v>
      </c>
      <c r="AG1448" s="262">
        <f t="shared" si="267"/>
        <v>122.086</v>
      </c>
      <c r="AH1448" s="262"/>
      <c r="AI1448" s="262">
        <f t="shared" si="268"/>
        <v>122.086</v>
      </c>
      <c r="AJ1448" s="259" t="s">
        <v>164</v>
      </c>
      <c r="AK1448" s="259">
        <v>30</v>
      </c>
      <c r="AL1448" s="154">
        <v>50</v>
      </c>
      <c r="AM1448" s="263">
        <f t="shared" si="269"/>
        <v>1</v>
      </c>
      <c r="AN1448" s="263">
        <f t="shared" si="270"/>
        <v>1</v>
      </c>
      <c r="AO1448" s="263"/>
      <c r="AP1448" s="263"/>
      <c r="AQ1448" s="263">
        <f t="shared" si="271"/>
        <v>1</v>
      </c>
      <c r="AR1448" s="158" t="str">
        <f>IF(A1448="","",VLOOKUP(A1448,'Base Sites'!A:B,2,FALSE))</f>
        <v>Valauto Roncq</v>
      </c>
      <c r="AS1448" s="158" t="str">
        <f t="shared" si="272"/>
        <v>VOLKSWAGEN</v>
      </c>
      <c r="AT1448" s="263"/>
      <c r="AU1448" s="264" t="str">
        <f>IF(A1448="","",VLOOKUP(L1448,'Base Vendeurs'!A:B,2,FALSE))</f>
        <v>Valauto Roncq VW</v>
      </c>
      <c r="AV1448" s="251">
        <f t="shared" si="273"/>
        <v>1315.86</v>
      </c>
      <c r="AW1448" s="156">
        <f t="shared" si="274"/>
        <v>4.7458568517483271E-2</v>
      </c>
      <c r="AX1448" s="237" t="str">
        <f t="shared" si="275"/>
        <v>NON</v>
      </c>
      <c r="AY1448" s="231">
        <f>+MargesVN[[#This Row],[Total COM]]+MargesVN[[#This Row],[EXT GIE]]+MargesVN[[#This Row],[Forfait immat]]</f>
        <v>202.08600000000001</v>
      </c>
    </row>
    <row r="1449" spans="1:51" s="231" customFormat="1" ht="11.25" customHeight="1" x14ac:dyDescent="0.25">
      <c r="A1449" s="431">
        <v>30</v>
      </c>
      <c r="B1449" s="431" t="s">
        <v>163</v>
      </c>
      <c r="C1449" s="431" t="s">
        <v>29</v>
      </c>
      <c r="D1449" s="432">
        <v>46183</v>
      </c>
      <c r="E1449" s="433">
        <v>46188</v>
      </c>
      <c r="F1449" s="434"/>
      <c r="G1449" s="434"/>
      <c r="H1449" s="434"/>
      <c r="I1449" s="434"/>
      <c r="J1449" s="434"/>
      <c r="K1449" s="434">
        <v>0</v>
      </c>
      <c r="L1449" s="431" t="s">
        <v>70</v>
      </c>
      <c r="M1449" s="431">
        <v>524130</v>
      </c>
      <c r="N1449" s="431">
        <v>4130</v>
      </c>
      <c r="O1449" s="431" t="s">
        <v>4633</v>
      </c>
      <c r="P1449" s="435" t="s">
        <v>4634</v>
      </c>
      <c r="Q1449" s="431" t="s">
        <v>79</v>
      </c>
      <c r="R1449" s="436">
        <v>42666.66</v>
      </c>
      <c r="S1449" s="436">
        <v>1675</v>
      </c>
      <c r="T1449" s="437">
        <f t="shared" si="264"/>
        <v>44341.66</v>
      </c>
      <c r="U1449" s="438">
        <v>30</v>
      </c>
      <c r="V1449" s="436">
        <v>1808.68</v>
      </c>
      <c r="W1449" s="439">
        <v>35.01</v>
      </c>
      <c r="X1449" s="440"/>
      <c r="Y1449" s="439">
        <f t="shared" si="265"/>
        <v>1773.67</v>
      </c>
      <c r="Z1449" s="441">
        <f t="shared" si="266"/>
        <v>4.0789632142774986E-2</v>
      </c>
      <c r="AA1449" s="440">
        <v>0</v>
      </c>
      <c r="AB1449" s="439">
        <v>-443.42</v>
      </c>
      <c r="AC1449" s="439"/>
      <c r="AD1449" s="439"/>
      <c r="AE1449" s="442">
        <v>0.1</v>
      </c>
      <c r="AF1449" s="442">
        <v>0.1</v>
      </c>
      <c r="AG1449" s="439">
        <f t="shared" si="267"/>
        <v>177.36700000000002</v>
      </c>
      <c r="AH1449" s="439"/>
      <c r="AI1449" s="439">
        <f t="shared" si="268"/>
        <v>177.36700000000002</v>
      </c>
      <c r="AJ1449" s="431" t="s">
        <v>164</v>
      </c>
      <c r="AK1449" s="431">
        <v>0</v>
      </c>
      <c r="AL1449" s="438">
        <v>20</v>
      </c>
      <c r="AM1449" s="443">
        <f t="shared" si="269"/>
        <v>1</v>
      </c>
      <c r="AN1449" s="443">
        <f t="shared" si="270"/>
        <v>1</v>
      </c>
      <c r="AO1449" s="443"/>
      <c r="AP1449" s="443"/>
      <c r="AQ1449" s="443">
        <f t="shared" si="271"/>
        <v>1</v>
      </c>
      <c r="AR1449" s="444" t="str">
        <f>IF(A1449="","",VLOOKUP(A1449,'Base Sites'!A:B,2,FALSE))</f>
        <v>Valauto Lambersart VW</v>
      </c>
      <c r="AS1449" s="444" t="str">
        <f t="shared" si="272"/>
        <v>SKODA</v>
      </c>
      <c r="AT1449" s="443"/>
      <c r="AU1449" s="445" t="str">
        <f>IF(A1449="","",VLOOKUP(L1449,'Base Vendeurs'!A:B,2,FALSE))</f>
        <v>Sociétés NORD</v>
      </c>
      <c r="AV1449" s="439">
        <f t="shared" si="273"/>
        <v>1808.68</v>
      </c>
      <c r="AW1449" s="441">
        <f t="shared" si="274"/>
        <v>4.0789632142774986E-2</v>
      </c>
      <c r="AX1449" s="445" t="str">
        <f t="shared" si="275"/>
        <v>NON</v>
      </c>
      <c r="AY1449" s="231">
        <f>+MargesVN[[#This Row],[Total COM]]+MargesVN[[#This Row],[EXT GIE]]+MargesVN[[#This Row],[Forfait immat]]</f>
        <v>197.36700000000002</v>
      </c>
    </row>
    <row r="1450" spans="1:51" s="231" customFormat="1" ht="11.25" customHeight="1" x14ac:dyDescent="0.25">
      <c r="A1450" s="401">
        <v>30</v>
      </c>
      <c r="B1450" s="401" t="s">
        <v>163</v>
      </c>
      <c r="C1450" s="401" t="s">
        <v>29</v>
      </c>
      <c r="D1450" s="402">
        <v>46154</v>
      </c>
      <c r="E1450" s="403">
        <v>46157</v>
      </c>
      <c r="F1450" s="404"/>
      <c r="G1450" s="404"/>
      <c r="H1450" s="404"/>
      <c r="I1450" s="404"/>
      <c r="J1450" s="404"/>
      <c r="K1450" s="404">
        <v>0</v>
      </c>
      <c r="L1450" s="401" t="s">
        <v>395</v>
      </c>
      <c r="M1450" s="401">
        <v>524131</v>
      </c>
      <c r="N1450" s="401">
        <v>4131</v>
      </c>
      <c r="O1450" s="401" t="s">
        <v>3728</v>
      </c>
      <c r="P1450" s="405" t="s">
        <v>3729</v>
      </c>
      <c r="Q1450" s="401" t="s">
        <v>178</v>
      </c>
      <c r="R1450" s="406">
        <v>44125</v>
      </c>
      <c r="S1450" s="406">
        <v>583.33000000000004</v>
      </c>
      <c r="T1450" s="407">
        <f t="shared" ref="T1450:T1513" si="276">+R1450+S1450</f>
        <v>44708.33</v>
      </c>
      <c r="U1450" s="408">
        <v>33</v>
      </c>
      <c r="V1450" s="406">
        <v>2046.87</v>
      </c>
      <c r="W1450" s="409">
        <v>35</v>
      </c>
      <c r="X1450" s="410"/>
      <c r="Y1450" s="409">
        <f t="shared" ref="Y1450:Y1513" si="277">+V1450-W1450+X1450</f>
        <v>2011.87</v>
      </c>
      <c r="Z1450" s="411">
        <f t="shared" ref="Z1450:Z1513" si="278">(V1450+X1450)/T1450</f>
        <v>4.5782743394799132E-2</v>
      </c>
      <c r="AA1450" s="410">
        <v>0</v>
      </c>
      <c r="AB1450" s="409">
        <v>0</v>
      </c>
      <c r="AC1450" s="409"/>
      <c r="AD1450" s="409"/>
      <c r="AE1450" s="412">
        <v>0.1</v>
      </c>
      <c r="AF1450" s="412">
        <v>0.1</v>
      </c>
      <c r="AG1450" s="409">
        <f t="shared" ref="AG1450:AG1513" si="279">+Y1450*AE1450</f>
        <v>201.18700000000001</v>
      </c>
      <c r="AH1450" s="409"/>
      <c r="AI1450" s="409">
        <f t="shared" ref="AI1450:AI1513" si="280">+AG1450+AH1450</f>
        <v>201.18700000000001</v>
      </c>
      <c r="AJ1450" s="401" t="s">
        <v>164</v>
      </c>
      <c r="AK1450" s="401">
        <v>0</v>
      </c>
      <c r="AL1450" s="408">
        <v>20</v>
      </c>
      <c r="AM1450" s="413">
        <f t="shared" ref="AM1450:AM1513" si="281">IF(AL1450&gt;0,100%,0%)</f>
        <v>1</v>
      </c>
      <c r="AN1450" s="413">
        <f t="shared" ref="AN1450:AN1513" si="282">IF(A1450&gt;0,1,"")</f>
        <v>1</v>
      </c>
      <c r="AO1450" s="413"/>
      <c r="AP1450" s="413"/>
      <c r="AQ1450" s="413">
        <f t="shared" ref="AQ1450:AQ1513" si="283">IF(AN1450="","",+AM1450/AN1450)</f>
        <v>1</v>
      </c>
      <c r="AR1450" s="414" t="str">
        <f>IF(A1450="","",VLOOKUP(A1450,'Base Sites'!A:B,2,FALSE))</f>
        <v>Valauto Lambersart VW</v>
      </c>
      <c r="AS1450" s="414" t="str">
        <f t="shared" ref="AS1450:AS1513" si="284">IF(C1450="VW","VOLKSWAGEN",IF(C1450="SE","SEAT",IF(C1450="NI","NISSAN",IF(C1450="HY","HYUNDAI",IF(C1450="VU","VUL",IF(C1450="sk","SKODA",IF(C1450="ltsk","SKODA",IF(C1450="CUPRA","CUPRA",IF(C1450="AUDI","AUDI","")))))))))</f>
        <v>SKODA</v>
      </c>
      <c r="AT1450" s="413"/>
      <c r="AU1450" s="415" t="str">
        <f>IF(A1450="","",VLOOKUP(L1450,'Base Vendeurs'!A:B,2,FALSE))</f>
        <v>Sociétés NORD</v>
      </c>
      <c r="AV1450" s="409">
        <f t="shared" ref="AV1450:AV1513" si="285">+V1450+AO1450</f>
        <v>2046.87</v>
      </c>
      <c r="AW1450" s="411">
        <f t="shared" ref="AW1450:AW1513" si="286">IF(A1450="","",+AV1450/T1450)</f>
        <v>4.5782743394799132E-2</v>
      </c>
      <c r="AX1450" s="415" t="str">
        <f t="shared" ref="AX1450:AX1513" si="287">IF(AV1450&lt;0,"OUI","NON")</f>
        <v>NON</v>
      </c>
      <c r="AY1450" s="231">
        <f>+MargesVN[[#This Row],[Total COM]]+MargesVN[[#This Row],[EXT GIE]]+MargesVN[[#This Row],[Forfait immat]]</f>
        <v>221.18700000000001</v>
      </c>
    </row>
    <row r="1451" spans="1:51" s="231" customFormat="1" ht="11.25" customHeight="1" x14ac:dyDescent="0.25">
      <c r="A1451" s="319">
        <v>30</v>
      </c>
      <c r="B1451" s="319" t="s">
        <v>183</v>
      </c>
      <c r="C1451" s="319" t="s">
        <v>29</v>
      </c>
      <c r="D1451" s="320">
        <v>46097</v>
      </c>
      <c r="E1451" s="321">
        <v>46099</v>
      </c>
      <c r="F1451" s="322"/>
      <c r="G1451" s="322"/>
      <c r="H1451" s="322"/>
      <c r="I1451" s="322" t="s">
        <v>165</v>
      </c>
      <c r="J1451" s="322"/>
      <c r="K1451" s="322">
        <v>171140.04</v>
      </c>
      <c r="L1451" s="319" t="s">
        <v>33</v>
      </c>
      <c r="M1451" s="319">
        <v>524132</v>
      </c>
      <c r="N1451" s="319">
        <v>4132</v>
      </c>
      <c r="O1451" s="319" t="s">
        <v>2157</v>
      </c>
      <c r="P1451" s="323" t="s">
        <v>2141</v>
      </c>
      <c r="Q1451" s="319" t="s">
        <v>31</v>
      </c>
      <c r="R1451" s="324">
        <v>19241.669999999998</v>
      </c>
      <c r="S1451" s="324">
        <v>458.33</v>
      </c>
      <c r="T1451" s="325">
        <f t="shared" si="276"/>
        <v>19700</v>
      </c>
      <c r="U1451" s="326">
        <v>25</v>
      </c>
      <c r="V1451" s="324">
        <v>330.5</v>
      </c>
      <c r="W1451" s="327">
        <v>35</v>
      </c>
      <c r="X1451" s="328"/>
      <c r="Y1451" s="327">
        <f t="shared" si="277"/>
        <v>295.5</v>
      </c>
      <c r="Z1451" s="329">
        <f t="shared" si="278"/>
        <v>1.6776649746192893E-2</v>
      </c>
      <c r="AA1451" s="328">
        <v>0</v>
      </c>
      <c r="AB1451" s="327">
        <v>-394</v>
      </c>
      <c r="AC1451" s="327"/>
      <c r="AD1451" s="327" t="s">
        <v>371</v>
      </c>
      <c r="AE1451" s="330"/>
      <c r="AF1451" s="330">
        <v>0</v>
      </c>
      <c r="AG1451" s="327">
        <f t="shared" si="279"/>
        <v>0</v>
      </c>
      <c r="AH1451" s="327"/>
      <c r="AI1451" s="327">
        <f t="shared" si="280"/>
        <v>0</v>
      </c>
      <c r="AJ1451" s="319" t="s">
        <v>164</v>
      </c>
      <c r="AK1451" s="319">
        <v>0</v>
      </c>
      <c r="AL1451" s="326"/>
      <c r="AM1451" s="331">
        <f t="shared" si="281"/>
        <v>0</v>
      </c>
      <c r="AN1451" s="331">
        <f t="shared" si="282"/>
        <v>1</v>
      </c>
      <c r="AO1451" s="331"/>
      <c r="AP1451" s="331"/>
      <c r="AQ1451" s="331">
        <f t="shared" si="283"/>
        <v>0</v>
      </c>
      <c r="AR1451" s="332" t="str">
        <f>IF(A1451="","",VLOOKUP(A1451,'Base Sites'!A:B,2,FALSE))</f>
        <v>Valauto Lambersart VW</v>
      </c>
      <c r="AS1451" s="332" t="str">
        <f t="shared" si="284"/>
        <v>SKODA</v>
      </c>
      <c r="AT1451" s="331"/>
      <c r="AU1451" s="333" t="str">
        <f>IF(A1451="","",VLOOKUP(L1451,'Base Vendeurs'!A:B,2,FALSE))</f>
        <v>Sociétés NORD</v>
      </c>
      <c r="AV1451" s="327">
        <f t="shared" si="285"/>
        <v>330.5</v>
      </c>
      <c r="AW1451" s="329">
        <f t="shared" si="286"/>
        <v>1.6776649746192893E-2</v>
      </c>
      <c r="AX1451" s="333" t="str">
        <f t="shared" si="287"/>
        <v>NON</v>
      </c>
      <c r="AY1451" s="231">
        <f>+MargesVN[[#This Row],[Total COM]]+MargesVN[[#This Row],[EXT GIE]]+MargesVN[[#This Row],[Forfait immat]]</f>
        <v>0</v>
      </c>
    </row>
    <row r="1452" spans="1:51" s="231" customFormat="1" ht="11.25" customHeight="1" x14ac:dyDescent="0.25">
      <c r="A1452" s="319">
        <v>30</v>
      </c>
      <c r="B1452" s="319" t="s">
        <v>183</v>
      </c>
      <c r="C1452" s="319" t="s">
        <v>29</v>
      </c>
      <c r="D1452" s="320">
        <v>46097</v>
      </c>
      <c r="E1452" s="321">
        <v>46099</v>
      </c>
      <c r="F1452" s="322"/>
      <c r="G1452" s="322"/>
      <c r="H1452" s="322"/>
      <c r="I1452" s="322" t="s">
        <v>165</v>
      </c>
      <c r="J1452" s="322"/>
      <c r="K1452" s="322">
        <v>171140.04</v>
      </c>
      <c r="L1452" s="319" t="s">
        <v>33</v>
      </c>
      <c r="M1452" s="319">
        <v>524133</v>
      </c>
      <c r="N1452" s="319">
        <v>4133</v>
      </c>
      <c r="O1452" s="319" t="s">
        <v>2140</v>
      </c>
      <c r="P1452" s="323" t="s">
        <v>2141</v>
      </c>
      <c r="Q1452" s="319" t="s">
        <v>31</v>
      </c>
      <c r="R1452" s="324">
        <v>19241.669999999998</v>
      </c>
      <c r="S1452" s="324">
        <v>458.33</v>
      </c>
      <c r="T1452" s="325">
        <f t="shared" si="276"/>
        <v>19700</v>
      </c>
      <c r="U1452" s="326">
        <v>27</v>
      </c>
      <c r="V1452" s="324">
        <v>330.5</v>
      </c>
      <c r="W1452" s="327">
        <v>35</v>
      </c>
      <c r="X1452" s="328"/>
      <c r="Y1452" s="327">
        <f t="shared" si="277"/>
        <v>295.5</v>
      </c>
      <c r="Z1452" s="329">
        <f t="shared" si="278"/>
        <v>1.6776649746192893E-2</v>
      </c>
      <c r="AA1452" s="328">
        <v>0</v>
      </c>
      <c r="AB1452" s="327">
        <v>-394</v>
      </c>
      <c r="AC1452" s="327"/>
      <c r="AD1452" s="327" t="s">
        <v>371</v>
      </c>
      <c r="AE1452" s="330"/>
      <c r="AF1452" s="330">
        <v>0</v>
      </c>
      <c r="AG1452" s="327">
        <f t="shared" si="279"/>
        <v>0</v>
      </c>
      <c r="AH1452" s="327"/>
      <c r="AI1452" s="327">
        <f t="shared" si="280"/>
        <v>0</v>
      </c>
      <c r="AJ1452" s="319" t="s">
        <v>164</v>
      </c>
      <c r="AK1452" s="319">
        <v>0</v>
      </c>
      <c r="AL1452" s="326"/>
      <c r="AM1452" s="331">
        <f t="shared" si="281"/>
        <v>0</v>
      </c>
      <c r="AN1452" s="331">
        <f t="shared" si="282"/>
        <v>1</v>
      </c>
      <c r="AO1452" s="331"/>
      <c r="AP1452" s="331"/>
      <c r="AQ1452" s="331">
        <f t="shared" si="283"/>
        <v>0</v>
      </c>
      <c r="AR1452" s="332" t="str">
        <f>IF(A1452="","",VLOOKUP(A1452,'Base Sites'!A:B,2,FALSE))</f>
        <v>Valauto Lambersart VW</v>
      </c>
      <c r="AS1452" s="332" t="str">
        <f t="shared" si="284"/>
        <v>SKODA</v>
      </c>
      <c r="AT1452" s="331"/>
      <c r="AU1452" s="333" t="str">
        <f>IF(A1452="","",VLOOKUP(L1452,'Base Vendeurs'!A:B,2,FALSE))</f>
        <v>Sociétés NORD</v>
      </c>
      <c r="AV1452" s="327">
        <f t="shared" si="285"/>
        <v>330.5</v>
      </c>
      <c r="AW1452" s="329">
        <f t="shared" si="286"/>
        <v>1.6776649746192893E-2</v>
      </c>
      <c r="AX1452" s="333" t="str">
        <f t="shared" si="287"/>
        <v>NON</v>
      </c>
      <c r="AY1452" s="231">
        <f>+MargesVN[[#This Row],[Total COM]]+MargesVN[[#This Row],[EXT GIE]]+MargesVN[[#This Row],[Forfait immat]]</f>
        <v>0</v>
      </c>
    </row>
    <row r="1453" spans="1:51" s="231" customFormat="1" ht="11.25" customHeight="1" x14ac:dyDescent="0.25">
      <c r="A1453" s="45">
        <v>10</v>
      </c>
      <c r="B1453" s="45" t="s">
        <v>163</v>
      </c>
      <c r="C1453" s="45" t="s">
        <v>104</v>
      </c>
      <c r="D1453" s="44">
        <v>46076</v>
      </c>
      <c r="E1453" s="65">
        <v>46076</v>
      </c>
      <c r="F1453" s="35"/>
      <c r="G1453" s="35"/>
      <c r="H1453" s="35"/>
      <c r="I1453" s="35"/>
      <c r="J1453" s="35"/>
      <c r="K1453" s="35"/>
      <c r="L1453" s="45" t="s">
        <v>38</v>
      </c>
      <c r="M1453" s="45">
        <v>524133</v>
      </c>
      <c r="N1453" s="45">
        <v>4133</v>
      </c>
      <c r="O1453" s="45" t="s">
        <v>1805</v>
      </c>
      <c r="P1453" s="66" t="s">
        <v>1806</v>
      </c>
      <c r="Q1453" s="45" t="s">
        <v>107</v>
      </c>
      <c r="R1453" s="47">
        <v>22622.33</v>
      </c>
      <c r="S1453" s="47">
        <v>1025</v>
      </c>
      <c r="T1453" s="48">
        <f t="shared" si="276"/>
        <v>23647.33</v>
      </c>
      <c r="U1453" s="49">
        <v>108</v>
      </c>
      <c r="V1453" s="47">
        <v>850.31</v>
      </c>
      <c r="W1453" s="46">
        <v>95</v>
      </c>
      <c r="X1453" s="50"/>
      <c r="Y1453" s="46">
        <f t="shared" si="277"/>
        <v>755.31</v>
      </c>
      <c r="Z1453" s="51">
        <f t="shared" si="278"/>
        <v>3.5957970730733653E-2</v>
      </c>
      <c r="AA1453" s="50">
        <v>0</v>
      </c>
      <c r="AB1453" s="46">
        <v>-2683.33</v>
      </c>
      <c r="AC1453" s="46"/>
      <c r="AD1453" s="46"/>
      <c r="AE1453" s="52">
        <v>0.13</v>
      </c>
      <c r="AF1453" s="52">
        <v>0.13</v>
      </c>
      <c r="AG1453" s="46">
        <f t="shared" si="279"/>
        <v>98.190299999999993</v>
      </c>
      <c r="AH1453" s="46"/>
      <c r="AI1453" s="46">
        <f t="shared" si="280"/>
        <v>98.190299999999993</v>
      </c>
      <c r="AJ1453" s="45" t="s">
        <v>149</v>
      </c>
      <c r="AK1453" s="45">
        <v>30</v>
      </c>
      <c r="AL1453" s="49">
        <v>50</v>
      </c>
      <c r="AM1453" s="238">
        <f t="shared" si="281"/>
        <v>1</v>
      </c>
      <c r="AN1453" s="238">
        <f t="shared" si="282"/>
        <v>1</v>
      </c>
      <c r="AO1453" s="238"/>
      <c r="AP1453" s="238"/>
      <c r="AQ1453" s="238">
        <f t="shared" si="283"/>
        <v>1</v>
      </c>
      <c r="AR1453" s="96" t="str">
        <f>IF(A1453="","",VLOOKUP(A1453,'Base Sites'!A:B,2,FALSE))</f>
        <v>Valauto Roncq</v>
      </c>
      <c r="AS1453" s="96" t="str">
        <f t="shared" si="284"/>
        <v>VOLKSWAGEN</v>
      </c>
      <c r="AT1453" s="238"/>
      <c r="AU1453" s="231" t="str">
        <f>IF(A1453="","",VLOOKUP(L1453,'Base Vendeurs'!A:B,2,FALSE))</f>
        <v>Valauto Roubaix</v>
      </c>
      <c r="AV1453" s="46">
        <f t="shared" si="285"/>
        <v>850.31</v>
      </c>
      <c r="AW1453" s="51">
        <f t="shared" si="286"/>
        <v>3.5957970730733653E-2</v>
      </c>
      <c r="AX1453" s="231" t="str">
        <f t="shared" si="287"/>
        <v>NON</v>
      </c>
      <c r="AY1453" s="231">
        <f>+MargesVN[[#This Row],[Total COM]]+MargesVN[[#This Row],[EXT GIE]]+MargesVN[[#This Row],[Forfait immat]]</f>
        <v>178.19029999999998</v>
      </c>
    </row>
    <row r="1454" spans="1:51" s="231" customFormat="1" ht="11.25" customHeight="1" x14ac:dyDescent="0.25">
      <c r="A1454" s="319">
        <v>30</v>
      </c>
      <c r="B1454" s="319" t="s">
        <v>183</v>
      </c>
      <c r="C1454" s="319" t="s">
        <v>29</v>
      </c>
      <c r="D1454" s="320">
        <v>46097</v>
      </c>
      <c r="E1454" s="321">
        <v>46099</v>
      </c>
      <c r="F1454" s="322"/>
      <c r="G1454" s="322"/>
      <c r="H1454" s="322"/>
      <c r="I1454" s="322" t="s">
        <v>165</v>
      </c>
      <c r="J1454" s="322"/>
      <c r="K1454" s="322">
        <v>171140.04</v>
      </c>
      <c r="L1454" s="319" t="s">
        <v>33</v>
      </c>
      <c r="M1454" s="319">
        <v>524134</v>
      </c>
      <c r="N1454" s="319">
        <v>4134</v>
      </c>
      <c r="O1454" s="319" t="s">
        <v>2150</v>
      </c>
      <c r="P1454" s="323" t="s">
        <v>2141</v>
      </c>
      <c r="Q1454" s="319" t="s">
        <v>31</v>
      </c>
      <c r="R1454" s="324">
        <v>19241.669999999998</v>
      </c>
      <c r="S1454" s="324">
        <v>458.33</v>
      </c>
      <c r="T1454" s="325">
        <f t="shared" si="276"/>
        <v>19700</v>
      </c>
      <c r="U1454" s="326">
        <v>33</v>
      </c>
      <c r="V1454" s="324">
        <v>330.5</v>
      </c>
      <c r="W1454" s="327">
        <v>35</v>
      </c>
      <c r="X1454" s="328"/>
      <c r="Y1454" s="327">
        <f t="shared" si="277"/>
        <v>295.5</v>
      </c>
      <c r="Z1454" s="329">
        <f t="shared" si="278"/>
        <v>1.6776649746192893E-2</v>
      </c>
      <c r="AA1454" s="328">
        <v>0</v>
      </c>
      <c r="AB1454" s="327">
        <v>-394</v>
      </c>
      <c r="AC1454" s="327"/>
      <c r="AD1454" s="327" t="s">
        <v>371</v>
      </c>
      <c r="AE1454" s="330"/>
      <c r="AF1454" s="330">
        <v>0</v>
      </c>
      <c r="AG1454" s="327">
        <f t="shared" si="279"/>
        <v>0</v>
      </c>
      <c r="AH1454" s="327"/>
      <c r="AI1454" s="327">
        <f t="shared" si="280"/>
        <v>0</v>
      </c>
      <c r="AJ1454" s="319" t="s">
        <v>164</v>
      </c>
      <c r="AK1454" s="319">
        <v>0</v>
      </c>
      <c r="AL1454" s="326"/>
      <c r="AM1454" s="331">
        <f t="shared" si="281"/>
        <v>0</v>
      </c>
      <c r="AN1454" s="331">
        <f t="shared" si="282"/>
        <v>1</v>
      </c>
      <c r="AO1454" s="331"/>
      <c r="AP1454" s="331"/>
      <c r="AQ1454" s="331">
        <f t="shared" si="283"/>
        <v>0</v>
      </c>
      <c r="AR1454" s="332" t="str">
        <f>IF(A1454="","",VLOOKUP(A1454,'Base Sites'!A:B,2,FALSE))</f>
        <v>Valauto Lambersart VW</v>
      </c>
      <c r="AS1454" s="332" t="str">
        <f t="shared" si="284"/>
        <v>SKODA</v>
      </c>
      <c r="AT1454" s="331"/>
      <c r="AU1454" s="333" t="str">
        <f>IF(A1454="","",VLOOKUP(L1454,'Base Vendeurs'!A:B,2,FALSE))</f>
        <v>Sociétés NORD</v>
      </c>
      <c r="AV1454" s="327">
        <f t="shared" si="285"/>
        <v>330.5</v>
      </c>
      <c r="AW1454" s="329">
        <f t="shared" si="286"/>
        <v>1.6776649746192893E-2</v>
      </c>
      <c r="AX1454" s="333" t="str">
        <f t="shared" si="287"/>
        <v>NON</v>
      </c>
      <c r="AY1454" s="231">
        <f>+MargesVN[[#This Row],[Total COM]]+MargesVN[[#This Row],[EXT GIE]]+MargesVN[[#This Row],[Forfait immat]]</f>
        <v>0</v>
      </c>
    </row>
    <row r="1455" spans="1:51" s="231" customFormat="1" ht="11.25" customHeight="1" x14ac:dyDescent="0.25">
      <c r="A1455" s="319">
        <v>30</v>
      </c>
      <c r="B1455" s="319" t="s">
        <v>183</v>
      </c>
      <c r="C1455" s="319" t="s">
        <v>29</v>
      </c>
      <c r="D1455" s="320">
        <v>46098</v>
      </c>
      <c r="E1455" s="321">
        <v>46100</v>
      </c>
      <c r="F1455" s="322"/>
      <c r="G1455" s="322"/>
      <c r="H1455" s="322"/>
      <c r="I1455" s="322" t="s">
        <v>165</v>
      </c>
      <c r="J1455" s="322"/>
      <c r="K1455" s="322">
        <v>171140.04</v>
      </c>
      <c r="L1455" s="319" t="s">
        <v>33</v>
      </c>
      <c r="M1455" s="319">
        <v>524135</v>
      </c>
      <c r="N1455" s="319">
        <v>4135</v>
      </c>
      <c r="O1455" s="319" t="s">
        <v>2160</v>
      </c>
      <c r="P1455" s="323" t="s">
        <v>2141</v>
      </c>
      <c r="Q1455" s="319" t="s">
        <v>31</v>
      </c>
      <c r="R1455" s="324">
        <v>19241.669999999998</v>
      </c>
      <c r="S1455" s="324">
        <v>458.33</v>
      </c>
      <c r="T1455" s="325">
        <f t="shared" si="276"/>
        <v>19700</v>
      </c>
      <c r="U1455" s="326">
        <v>32</v>
      </c>
      <c r="V1455" s="324">
        <v>330.51</v>
      </c>
      <c r="W1455" s="327">
        <v>35.01</v>
      </c>
      <c r="X1455" s="328"/>
      <c r="Y1455" s="327">
        <f t="shared" si="277"/>
        <v>295.5</v>
      </c>
      <c r="Z1455" s="329">
        <f t="shared" si="278"/>
        <v>1.6777157360406091E-2</v>
      </c>
      <c r="AA1455" s="328">
        <v>0</v>
      </c>
      <c r="AB1455" s="327">
        <v>-394</v>
      </c>
      <c r="AC1455" s="327"/>
      <c r="AD1455" s="327" t="s">
        <v>371</v>
      </c>
      <c r="AE1455" s="330"/>
      <c r="AF1455" s="330">
        <v>0</v>
      </c>
      <c r="AG1455" s="327">
        <f t="shared" si="279"/>
        <v>0</v>
      </c>
      <c r="AH1455" s="327"/>
      <c r="AI1455" s="327">
        <f t="shared" si="280"/>
        <v>0</v>
      </c>
      <c r="AJ1455" s="319" t="s">
        <v>164</v>
      </c>
      <c r="AK1455" s="319">
        <v>0</v>
      </c>
      <c r="AL1455" s="326"/>
      <c r="AM1455" s="331">
        <f t="shared" si="281"/>
        <v>0</v>
      </c>
      <c r="AN1455" s="331">
        <f t="shared" si="282"/>
        <v>1</v>
      </c>
      <c r="AO1455" s="331"/>
      <c r="AP1455" s="331"/>
      <c r="AQ1455" s="331">
        <f t="shared" si="283"/>
        <v>0</v>
      </c>
      <c r="AR1455" s="332" t="str">
        <f>IF(A1455="","",VLOOKUP(A1455,'Base Sites'!A:B,2,FALSE))</f>
        <v>Valauto Lambersart VW</v>
      </c>
      <c r="AS1455" s="332" t="str">
        <f t="shared" si="284"/>
        <v>SKODA</v>
      </c>
      <c r="AT1455" s="331"/>
      <c r="AU1455" s="333" t="str">
        <f>IF(A1455="","",VLOOKUP(L1455,'Base Vendeurs'!A:B,2,FALSE))</f>
        <v>Sociétés NORD</v>
      </c>
      <c r="AV1455" s="327">
        <f t="shared" si="285"/>
        <v>330.51</v>
      </c>
      <c r="AW1455" s="329">
        <f t="shared" si="286"/>
        <v>1.6777157360406091E-2</v>
      </c>
      <c r="AX1455" s="333" t="str">
        <f t="shared" si="287"/>
        <v>NON</v>
      </c>
      <c r="AY1455" s="231">
        <f>+MargesVN[[#This Row],[Total COM]]+MargesVN[[#This Row],[EXT GIE]]+MargesVN[[#This Row],[Forfait immat]]</f>
        <v>0</v>
      </c>
    </row>
    <row r="1456" spans="1:51" s="231" customFormat="1" ht="11.25" customHeight="1" x14ac:dyDescent="0.25">
      <c r="A1456" s="319">
        <v>30</v>
      </c>
      <c r="B1456" s="319" t="s">
        <v>183</v>
      </c>
      <c r="C1456" s="319" t="s">
        <v>29</v>
      </c>
      <c r="D1456" s="320">
        <v>46099</v>
      </c>
      <c r="E1456" s="321">
        <v>46100</v>
      </c>
      <c r="F1456" s="322"/>
      <c r="G1456" s="322"/>
      <c r="H1456" s="322"/>
      <c r="I1456" s="322" t="s">
        <v>165</v>
      </c>
      <c r="J1456" s="322"/>
      <c r="K1456" s="322">
        <v>171140.04</v>
      </c>
      <c r="L1456" s="319" t="s">
        <v>33</v>
      </c>
      <c r="M1456" s="319">
        <v>524136</v>
      </c>
      <c r="N1456" s="319">
        <v>4136</v>
      </c>
      <c r="O1456" s="319" t="s">
        <v>2161</v>
      </c>
      <c r="P1456" s="323" t="s">
        <v>2141</v>
      </c>
      <c r="Q1456" s="319" t="s">
        <v>31</v>
      </c>
      <c r="R1456" s="324">
        <v>19241.669999999998</v>
      </c>
      <c r="S1456" s="324">
        <v>458.33</v>
      </c>
      <c r="T1456" s="325">
        <f t="shared" si="276"/>
        <v>19700</v>
      </c>
      <c r="U1456" s="326">
        <v>27</v>
      </c>
      <c r="V1456" s="324">
        <v>330.51</v>
      </c>
      <c r="W1456" s="327">
        <v>35.01</v>
      </c>
      <c r="X1456" s="328"/>
      <c r="Y1456" s="327">
        <f t="shared" si="277"/>
        <v>295.5</v>
      </c>
      <c r="Z1456" s="329">
        <f t="shared" si="278"/>
        <v>1.6777157360406091E-2</v>
      </c>
      <c r="AA1456" s="328">
        <v>0</v>
      </c>
      <c r="AB1456" s="327">
        <v>-394</v>
      </c>
      <c r="AC1456" s="327"/>
      <c r="AD1456" s="327" t="s">
        <v>371</v>
      </c>
      <c r="AE1456" s="330"/>
      <c r="AF1456" s="330">
        <v>0</v>
      </c>
      <c r="AG1456" s="327">
        <f t="shared" si="279"/>
        <v>0</v>
      </c>
      <c r="AH1456" s="327"/>
      <c r="AI1456" s="327">
        <f t="shared" si="280"/>
        <v>0</v>
      </c>
      <c r="AJ1456" s="319" t="s">
        <v>164</v>
      </c>
      <c r="AK1456" s="319">
        <v>0</v>
      </c>
      <c r="AL1456" s="326"/>
      <c r="AM1456" s="331">
        <f t="shared" si="281"/>
        <v>0</v>
      </c>
      <c r="AN1456" s="331">
        <f t="shared" si="282"/>
        <v>1</v>
      </c>
      <c r="AO1456" s="331"/>
      <c r="AP1456" s="331"/>
      <c r="AQ1456" s="331">
        <f t="shared" si="283"/>
        <v>0</v>
      </c>
      <c r="AR1456" s="332" t="str">
        <f>IF(A1456="","",VLOOKUP(A1456,'Base Sites'!A:B,2,FALSE))</f>
        <v>Valauto Lambersart VW</v>
      </c>
      <c r="AS1456" s="332" t="str">
        <f t="shared" si="284"/>
        <v>SKODA</v>
      </c>
      <c r="AT1456" s="331"/>
      <c r="AU1456" s="333" t="str">
        <f>IF(A1456="","",VLOOKUP(L1456,'Base Vendeurs'!A:B,2,FALSE))</f>
        <v>Sociétés NORD</v>
      </c>
      <c r="AV1456" s="327">
        <f t="shared" si="285"/>
        <v>330.51</v>
      </c>
      <c r="AW1456" s="329">
        <f t="shared" si="286"/>
        <v>1.6777157360406091E-2</v>
      </c>
      <c r="AX1456" s="333" t="str">
        <f t="shared" si="287"/>
        <v>NON</v>
      </c>
      <c r="AY1456" s="231">
        <f>+MargesVN[[#This Row],[Total COM]]+MargesVN[[#This Row],[EXT GIE]]+MargesVN[[#This Row],[Forfait immat]]</f>
        <v>0</v>
      </c>
    </row>
    <row r="1457" spans="1:51" s="231" customFormat="1" ht="11.25" customHeight="1" x14ac:dyDescent="0.25">
      <c r="A1457" s="319">
        <v>30</v>
      </c>
      <c r="B1457" s="319" t="s">
        <v>183</v>
      </c>
      <c r="C1457" s="319" t="s">
        <v>29</v>
      </c>
      <c r="D1457" s="320">
        <v>46105</v>
      </c>
      <c r="E1457" s="321">
        <v>46107</v>
      </c>
      <c r="F1457" s="322"/>
      <c r="G1457" s="322"/>
      <c r="H1457" s="322"/>
      <c r="I1457" s="322" t="s">
        <v>165</v>
      </c>
      <c r="J1457" s="322"/>
      <c r="K1457" s="322">
        <v>171140.04</v>
      </c>
      <c r="L1457" s="319" t="s">
        <v>33</v>
      </c>
      <c r="M1457" s="319">
        <v>524137</v>
      </c>
      <c r="N1457" s="319">
        <v>4137</v>
      </c>
      <c r="O1457" s="319" t="s">
        <v>2168</v>
      </c>
      <c r="P1457" s="323" t="s">
        <v>2141</v>
      </c>
      <c r="Q1457" s="319" t="s">
        <v>31</v>
      </c>
      <c r="R1457" s="324">
        <v>19241.669999999998</v>
      </c>
      <c r="S1457" s="324">
        <v>458.33</v>
      </c>
      <c r="T1457" s="325">
        <f t="shared" si="276"/>
        <v>19700</v>
      </c>
      <c r="U1457" s="326">
        <v>41</v>
      </c>
      <c r="V1457" s="324">
        <v>330.5</v>
      </c>
      <c r="W1457" s="327">
        <v>35</v>
      </c>
      <c r="X1457" s="328"/>
      <c r="Y1457" s="327">
        <f t="shared" si="277"/>
        <v>295.5</v>
      </c>
      <c r="Z1457" s="329">
        <f t="shared" si="278"/>
        <v>1.6776649746192893E-2</v>
      </c>
      <c r="AA1457" s="328">
        <v>0</v>
      </c>
      <c r="AB1457" s="327">
        <v>-394</v>
      </c>
      <c r="AC1457" s="327"/>
      <c r="AD1457" s="327" t="s">
        <v>2021</v>
      </c>
      <c r="AE1457" s="330"/>
      <c r="AF1457" s="330">
        <v>0</v>
      </c>
      <c r="AG1457" s="327">
        <f t="shared" si="279"/>
        <v>0</v>
      </c>
      <c r="AH1457" s="327"/>
      <c r="AI1457" s="327">
        <f t="shared" si="280"/>
        <v>0</v>
      </c>
      <c r="AJ1457" s="319" t="s">
        <v>164</v>
      </c>
      <c r="AK1457" s="319">
        <v>0</v>
      </c>
      <c r="AL1457" s="326"/>
      <c r="AM1457" s="331">
        <f t="shared" si="281"/>
        <v>0</v>
      </c>
      <c r="AN1457" s="331">
        <f t="shared" si="282"/>
        <v>1</v>
      </c>
      <c r="AO1457" s="331"/>
      <c r="AP1457" s="331"/>
      <c r="AQ1457" s="331">
        <f t="shared" si="283"/>
        <v>0</v>
      </c>
      <c r="AR1457" s="332" t="str">
        <f>IF(A1457="","",VLOOKUP(A1457,'Base Sites'!A:B,2,FALSE))</f>
        <v>Valauto Lambersart VW</v>
      </c>
      <c r="AS1457" s="332" t="str">
        <f t="shared" si="284"/>
        <v>SKODA</v>
      </c>
      <c r="AT1457" s="331"/>
      <c r="AU1457" s="333" t="str">
        <f>IF(A1457="","",VLOOKUP(L1457,'Base Vendeurs'!A:B,2,FALSE))</f>
        <v>Sociétés NORD</v>
      </c>
      <c r="AV1457" s="327">
        <f t="shared" si="285"/>
        <v>330.5</v>
      </c>
      <c r="AW1457" s="329">
        <f t="shared" si="286"/>
        <v>1.6776649746192893E-2</v>
      </c>
      <c r="AX1457" s="333" t="str">
        <f t="shared" si="287"/>
        <v>NON</v>
      </c>
      <c r="AY1457" s="231">
        <f>+MargesVN[[#This Row],[Total COM]]+MargesVN[[#This Row],[EXT GIE]]+MargesVN[[#This Row],[Forfait immat]]</f>
        <v>0</v>
      </c>
    </row>
    <row r="1458" spans="1:51" s="231" customFormat="1" ht="11.25" customHeight="1" x14ac:dyDescent="0.25">
      <c r="A1458" s="319">
        <v>30</v>
      </c>
      <c r="B1458" s="319" t="s">
        <v>183</v>
      </c>
      <c r="C1458" s="319" t="s">
        <v>29</v>
      </c>
      <c r="D1458" s="320">
        <v>46105</v>
      </c>
      <c r="E1458" s="321">
        <v>46107</v>
      </c>
      <c r="F1458" s="322"/>
      <c r="G1458" s="322"/>
      <c r="H1458" s="322"/>
      <c r="I1458" s="322" t="s">
        <v>165</v>
      </c>
      <c r="J1458" s="322"/>
      <c r="K1458" s="322">
        <v>171140.04</v>
      </c>
      <c r="L1458" s="319" t="s">
        <v>33</v>
      </c>
      <c r="M1458" s="319">
        <v>524138</v>
      </c>
      <c r="N1458" s="319">
        <v>4138</v>
      </c>
      <c r="O1458" s="319" t="s">
        <v>2169</v>
      </c>
      <c r="P1458" s="323" t="s">
        <v>2141</v>
      </c>
      <c r="Q1458" s="319" t="s">
        <v>31</v>
      </c>
      <c r="R1458" s="324">
        <v>19241.669999999998</v>
      </c>
      <c r="S1458" s="324">
        <v>458.33</v>
      </c>
      <c r="T1458" s="325">
        <f t="shared" si="276"/>
        <v>19700</v>
      </c>
      <c r="U1458" s="326">
        <v>41</v>
      </c>
      <c r="V1458" s="324">
        <v>330.5</v>
      </c>
      <c r="W1458" s="327">
        <v>35</v>
      </c>
      <c r="X1458" s="328"/>
      <c r="Y1458" s="327">
        <f t="shared" si="277"/>
        <v>295.5</v>
      </c>
      <c r="Z1458" s="329">
        <f t="shared" si="278"/>
        <v>1.6776649746192893E-2</v>
      </c>
      <c r="AA1458" s="328">
        <v>0</v>
      </c>
      <c r="AB1458" s="327">
        <v>-394</v>
      </c>
      <c r="AC1458" s="327"/>
      <c r="AD1458" s="327" t="s">
        <v>371</v>
      </c>
      <c r="AE1458" s="330"/>
      <c r="AF1458" s="330">
        <v>0</v>
      </c>
      <c r="AG1458" s="327">
        <f t="shared" si="279"/>
        <v>0</v>
      </c>
      <c r="AH1458" s="327"/>
      <c r="AI1458" s="327">
        <f t="shared" si="280"/>
        <v>0</v>
      </c>
      <c r="AJ1458" s="319" t="s">
        <v>164</v>
      </c>
      <c r="AK1458" s="319">
        <v>0</v>
      </c>
      <c r="AL1458" s="326"/>
      <c r="AM1458" s="331">
        <f t="shared" si="281"/>
        <v>0</v>
      </c>
      <c r="AN1458" s="331">
        <f t="shared" si="282"/>
        <v>1</v>
      </c>
      <c r="AO1458" s="331"/>
      <c r="AP1458" s="331"/>
      <c r="AQ1458" s="331">
        <f t="shared" si="283"/>
        <v>0</v>
      </c>
      <c r="AR1458" s="332" t="str">
        <f>IF(A1458="","",VLOOKUP(A1458,'Base Sites'!A:B,2,FALSE))</f>
        <v>Valauto Lambersart VW</v>
      </c>
      <c r="AS1458" s="332" t="str">
        <f t="shared" si="284"/>
        <v>SKODA</v>
      </c>
      <c r="AT1458" s="331"/>
      <c r="AU1458" s="333" t="str">
        <f>IF(A1458="","",VLOOKUP(L1458,'Base Vendeurs'!A:B,2,FALSE))</f>
        <v>Sociétés NORD</v>
      </c>
      <c r="AV1458" s="327">
        <f t="shared" si="285"/>
        <v>330.5</v>
      </c>
      <c r="AW1458" s="329">
        <f t="shared" si="286"/>
        <v>1.6776649746192893E-2</v>
      </c>
      <c r="AX1458" s="333" t="str">
        <f t="shared" si="287"/>
        <v>NON</v>
      </c>
      <c r="AY1458" s="231">
        <f>+MargesVN[[#This Row],[Total COM]]+MargesVN[[#This Row],[EXT GIE]]+MargesVN[[#This Row],[Forfait immat]]</f>
        <v>0</v>
      </c>
    </row>
    <row r="1459" spans="1:51" s="231" customFormat="1" ht="11.25" customHeight="1" x14ac:dyDescent="0.25">
      <c r="A1459" s="354">
        <v>30</v>
      </c>
      <c r="B1459" s="354" t="s">
        <v>163</v>
      </c>
      <c r="C1459" s="354" t="s">
        <v>29</v>
      </c>
      <c r="D1459" s="355">
        <v>46114</v>
      </c>
      <c r="E1459" s="356">
        <v>46119</v>
      </c>
      <c r="F1459" s="357"/>
      <c r="G1459" s="357"/>
      <c r="H1459" s="357"/>
      <c r="I1459" s="357"/>
      <c r="J1459" s="357"/>
      <c r="K1459" s="357"/>
      <c r="L1459" s="354" t="s">
        <v>33</v>
      </c>
      <c r="M1459" s="354">
        <v>524139</v>
      </c>
      <c r="N1459" s="354">
        <v>4139</v>
      </c>
      <c r="O1459" s="354" t="s">
        <v>2956</v>
      </c>
      <c r="P1459" s="358" t="s">
        <v>2141</v>
      </c>
      <c r="Q1459" s="354" t="s">
        <v>31</v>
      </c>
      <c r="R1459" s="359">
        <v>19241.669999999998</v>
      </c>
      <c r="S1459" s="359">
        <v>458.33</v>
      </c>
      <c r="T1459" s="360">
        <f t="shared" si="276"/>
        <v>19700</v>
      </c>
      <c r="U1459" s="361">
        <v>51</v>
      </c>
      <c r="V1459" s="359">
        <v>330.5</v>
      </c>
      <c r="W1459" s="362">
        <v>35</v>
      </c>
      <c r="X1459" s="363"/>
      <c r="Y1459" s="362">
        <f t="shared" si="277"/>
        <v>295.5</v>
      </c>
      <c r="Z1459" s="364">
        <f t="shared" si="278"/>
        <v>1.6776649746192893E-2</v>
      </c>
      <c r="AA1459" s="363">
        <v>0</v>
      </c>
      <c r="AB1459" s="362">
        <v>-394</v>
      </c>
      <c r="AC1459" s="362"/>
      <c r="AD1459" s="362"/>
      <c r="AE1459" s="365"/>
      <c r="AF1459" s="365">
        <v>0</v>
      </c>
      <c r="AG1459" s="362">
        <f t="shared" si="279"/>
        <v>0</v>
      </c>
      <c r="AH1459" s="362"/>
      <c r="AI1459" s="362">
        <f t="shared" si="280"/>
        <v>0</v>
      </c>
      <c r="AJ1459" s="354" t="s">
        <v>164</v>
      </c>
      <c r="AK1459" s="354">
        <v>0</v>
      </c>
      <c r="AL1459" s="361"/>
      <c r="AM1459" s="366">
        <f t="shared" si="281"/>
        <v>0</v>
      </c>
      <c r="AN1459" s="366">
        <f t="shared" si="282"/>
        <v>1</v>
      </c>
      <c r="AO1459" s="366"/>
      <c r="AP1459" s="366"/>
      <c r="AQ1459" s="366">
        <f t="shared" si="283"/>
        <v>0</v>
      </c>
      <c r="AR1459" s="367" t="str">
        <f>IF(A1459="","",VLOOKUP(A1459,'Base Sites'!A:B,2,FALSE))</f>
        <v>Valauto Lambersart VW</v>
      </c>
      <c r="AS1459" s="367" t="str">
        <f t="shared" si="284"/>
        <v>SKODA</v>
      </c>
      <c r="AT1459" s="366"/>
      <c r="AU1459" s="368" t="str">
        <f>IF(A1459="","",VLOOKUP(L1459,'Base Vendeurs'!A:B,2,FALSE))</f>
        <v>Sociétés NORD</v>
      </c>
      <c r="AV1459" s="362">
        <f t="shared" si="285"/>
        <v>330.5</v>
      </c>
      <c r="AW1459" s="364">
        <f t="shared" si="286"/>
        <v>1.6776649746192893E-2</v>
      </c>
      <c r="AX1459" s="368" t="str">
        <f t="shared" si="287"/>
        <v>NON</v>
      </c>
      <c r="AY1459" s="231">
        <f>+MargesVN[[#This Row],[Total COM]]+MargesVN[[#This Row],[EXT GIE]]+MargesVN[[#This Row],[Forfait immat]]</f>
        <v>0</v>
      </c>
    </row>
    <row r="1460" spans="1:51" s="231" customFormat="1" ht="11.25" customHeight="1" x14ac:dyDescent="0.25">
      <c r="A1460" s="354">
        <v>30</v>
      </c>
      <c r="B1460" s="354" t="s">
        <v>163</v>
      </c>
      <c r="C1460" s="354" t="s">
        <v>29</v>
      </c>
      <c r="D1460" s="355">
        <v>46114</v>
      </c>
      <c r="E1460" s="356">
        <v>46119</v>
      </c>
      <c r="F1460" s="357"/>
      <c r="G1460" s="357"/>
      <c r="H1460" s="357"/>
      <c r="I1460" s="357"/>
      <c r="J1460" s="357"/>
      <c r="K1460" s="357"/>
      <c r="L1460" s="354" t="s">
        <v>33</v>
      </c>
      <c r="M1460" s="354">
        <v>524140</v>
      </c>
      <c r="N1460" s="354">
        <v>4140</v>
      </c>
      <c r="O1460" s="354" t="s">
        <v>2947</v>
      </c>
      <c r="P1460" s="358" t="s">
        <v>2141</v>
      </c>
      <c r="Q1460" s="354" t="s">
        <v>31</v>
      </c>
      <c r="R1460" s="359">
        <v>19241.669999999998</v>
      </c>
      <c r="S1460" s="359">
        <v>458.33</v>
      </c>
      <c r="T1460" s="360">
        <f t="shared" si="276"/>
        <v>19700</v>
      </c>
      <c r="U1460" s="361">
        <v>50</v>
      </c>
      <c r="V1460" s="359">
        <v>330.5</v>
      </c>
      <c r="W1460" s="362">
        <v>35</v>
      </c>
      <c r="X1460" s="363"/>
      <c r="Y1460" s="362">
        <f t="shared" si="277"/>
        <v>295.5</v>
      </c>
      <c r="Z1460" s="364">
        <f t="shared" si="278"/>
        <v>1.6776649746192893E-2</v>
      </c>
      <c r="AA1460" s="363">
        <v>0</v>
      </c>
      <c r="AB1460" s="362">
        <v>-394</v>
      </c>
      <c r="AC1460" s="362"/>
      <c r="AD1460" s="362"/>
      <c r="AE1460" s="365"/>
      <c r="AF1460" s="365">
        <v>0</v>
      </c>
      <c r="AG1460" s="362">
        <f t="shared" si="279"/>
        <v>0</v>
      </c>
      <c r="AH1460" s="362"/>
      <c r="AI1460" s="362">
        <f t="shared" si="280"/>
        <v>0</v>
      </c>
      <c r="AJ1460" s="354" t="s">
        <v>164</v>
      </c>
      <c r="AK1460" s="354">
        <v>0</v>
      </c>
      <c r="AL1460" s="361"/>
      <c r="AM1460" s="366">
        <f t="shared" si="281"/>
        <v>0</v>
      </c>
      <c r="AN1460" s="366">
        <f t="shared" si="282"/>
        <v>1</v>
      </c>
      <c r="AO1460" s="366"/>
      <c r="AP1460" s="366"/>
      <c r="AQ1460" s="366">
        <f t="shared" si="283"/>
        <v>0</v>
      </c>
      <c r="AR1460" s="367" t="str">
        <f>IF(A1460="","",VLOOKUP(A1460,'Base Sites'!A:B,2,FALSE))</f>
        <v>Valauto Lambersart VW</v>
      </c>
      <c r="AS1460" s="367" t="str">
        <f t="shared" si="284"/>
        <v>SKODA</v>
      </c>
      <c r="AT1460" s="366"/>
      <c r="AU1460" s="368" t="str">
        <f>IF(A1460="","",VLOOKUP(L1460,'Base Vendeurs'!A:B,2,FALSE))</f>
        <v>Sociétés NORD</v>
      </c>
      <c r="AV1460" s="362">
        <f t="shared" si="285"/>
        <v>330.5</v>
      </c>
      <c r="AW1460" s="364">
        <f t="shared" si="286"/>
        <v>1.6776649746192893E-2</v>
      </c>
      <c r="AX1460" s="368" t="str">
        <f t="shared" si="287"/>
        <v>NON</v>
      </c>
      <c r="AY1460" s="231">
        <f>+MargesVN[[#This Row],[Total COM]]+MargesVN[[#This Row],[EXT GIE]]+MargesVN[[#This Row],[Forfait immat]]</f>
        <v>0</v>
      </c>
    </row>
    <row r="1461" spans="1:51" s="231" customFormat="1" ht="11.25" customHeight="1" x14ac:dyDescent="0.25">
      <c r="A1461" s="354">
        <v>30</v>
      </c>
      <c r="B1461" s="354" t="s">
        <v>163</v>
      </c>
      <c r="C1461" s="354" t="s">
        <v>29</v>
      </c>
      <c r="D1461" s="355">
        <v>46114</v>
      </c>
      <c r="E1461" s="356">
        <v>46119</v>
      </c>
      <c r="F1461" s="357"/>
      <c r="G1461" s="357"/>
      <c r="H1461" s="357"/>
      <c r="I1461" s="357"/>
      <c r="J1461" s="357"/>
      <c r="K1461" s="357"/>
      <c r="L1461" s="354" t="s">
        <v>33</v>
      </c>
      <c r="M1461" s="354">
        <v>524141</v>
      </c>
      <c r="N1461" s="354">
        <v>4141</v>
      </c>
      <c r="O1461" s="354" t="s">
        <v>2964</v>
      </c>
      <c r="P1461" s="358" t="s">
        <v>2141</v>
      </c>
      <c r="Q1461" s="354" t="s">
        <v>31</v>
      </c>
      <c r="R1461" s="359">
        <v>19241.669999999998</v>
      </c>
      <c r="S1461" s="359">
        <v>458.33</v>
      </c>
      <c r="T1461" s="360">
        <f t="shared" si="276"/>
        <v>19700</v>
      </c>
      <c r="U1461" s="361">
        <v>51</v>
      </c>
      <c r="V1461" s="359">
        <v>330.5</v>
      </c>
      <c r="W1461" s="362">
        <v>35</v>
      </c>
      <c r="X1461" s="363"/>
      <c r="Y1461" s="362">
        <f t="shared" si="277"/>
        <v>295.5</v>
      </c>
      <c r="Z1461" s="364">
        <f t="shared" si="278"/>
        <v>1.6776649746192893E-2</v>
      </c>
      <c r="AA1461" s="363">
        <v>0</v>
      </c>
      <c r="AB1461" s="362">
        <v>-394</v>
      </c>
      <c r="AC1461" s="362"/>
      <c r="AD1461" s="362"/>
      <c r="AE1461" s="365"/>
      <c r="AF1461" s="365">
        <v>0</v>
      </c>
      <c r="AG1461" s="362">
        <f t="shared" si="279"/>
        <v>0</v>
      </c>
      <c r="AH1461" s="362"/>
      <c r="AI1461" s="362">
        <f t="shared" si="280"/>
        <v>0</v>
      </c>
      <c r="AJ1461" s="354" t="s">
        <v>164</v>
      </c>
      <c r="AK1461" s="354">
        <v>0</v>
      </c>
      <c r="AL1461" s="361"/>
      <c r="AM1461" s="366">
        <f t="shared" si="281"/>
        <v>0</v>
      </c>
      <c r="AN1461" s="366">
        <f t="shared" si="282"/>
        <v>1</v>
      </c>
      <c r="AO1461" s="366"/>
      <c r="AP1461" s="366"/>
      <c r="AQ1461" s="366">
        <f t="shared" si="283"/>
        <v>0</v>
      </c>
      <c r="AR1461" s="367" t="str">
        <f>IF(A1461="","",VLOOKUP(A1461,'Base Sites'!A:B,2,FALSE))</f>
        <v>Valauto Lambersart VW</v>
      </c>
      <c r="AS1461" s="367" t="str">
        <f t="shared" si="284"/>
        <v>SKODA</v>
      </c>
      <c r="AT1461" s="366"/>
      <c r="AU1461" s="368" t="str">
        <f>IF(A1461="","",VLOOKUP(L1461,'Base Vendeurs'!A:B,2,FALSE))</f>
        <v>Sociétés NORD</v>
      </c>
      <c r="AV1461" s="362">
        <f t="shared" si="285"/>
        <v>330.5</v>
      </c>
      <c r="AW1461" s="364">
        <f t="shared" si="286"/>
        <v>1.6776649746192893E-2</v>
      </c>
      <c r="AX1461" s="368" t="str">
        <f t="shared" si="287"/>
        <v>NON</v>
      </c>
      <c r="AY1461" s="231">
        <f>+MargesVN[[#This Row],[Total COM]]+MargesVN[[#This Row],[EXT GIE]]+MargesVN[[#This Row],[Forfait immat]]</f>
        <v>0</v>
      </c>
    </row>
    <row r="1462" spans="1:51" s="231" customFormat="1" ht="11.25" customHeight="1" x14ac:dyDescent="0.25">
      <c r="A1462" s="354">
        <v>30</v>
      </c>
      <c r="B1462" s="354" t="s">
        <v>163</v>
      </c>
      <c r="C1462" s="354" t="s">
        <v>29</v>
      </c>
      <c r="D1462" s="355">
        <v>46114</v>
      </c>
      <c r="E1462" s="356">
        <v>46119</v>
      </c>
      <c r="F1462" s="357"/>
      <c r="G1462" s="357"/>
      <c r="H1462" s="357"/>
      <c r="I1462" s="357"/>
      <c r="J1462" s="357"/>
      <c r="K1462" s="357"/>
      <c r="L1462" s="354" t="s">
        <v>33</v>
      </c>
      <c r="M1462" s="354">
        <v>524142</v>
      </c>
      <c r="N1462" s="354">
        <v>4142</v>
      </c>
      <c r="O1462" s="354" t="s">
        <v>2953</v>
      </c>
      <c r="P1462" s="358" t="s">
        <v>2141</v>
      </c>
      <c r="Q1462" s="354" t="s">
        <v>31</v>
      </c>
      <c r="R1462" s="359">
        <v>19241.669999999998</v>
      </c>
      <c r="S1462" s="359">
        <v>458.33</v>
      </c>
      <c r="T1462" s="360">
        <f t="shared" si="276"/>
        <v>19700</v>
      </c>
      <c r="U1462" s="361">
        <v>51</v>
      </c>
      <c r="V1462" s="359">
        <v>330.51</v>
      </c>
      <c r="W1462" s="362">
        <v>35.01</v>
      </c>
      <c r="X1462" s="363"/>
      <c r="Y1462" s="362">
        <f t="shared" si="277"/>
        <v>295.5</v>
      </c>
      <c r="Z1462" s="364">
        <f t="shared" si="278"/>
        <v>1.6777157360406091E-2</v>
      </c>
      <c r="AA1462" s="363">
        <v>0</v>
      </c>
      <c r="AB1462" s="362">
        <v>-394</v>
      </c>
      <c r="AC1462" s="362"/>
      <c r="AD1462" s="362"/>
      <c r="AE1462" s="365"/>
      <c r="AF1462" s="365">
        <v>0</v>
      </c>
      <c r="AG1462" s="362">
        <f t="shared" si="279"/>
        <v>0</v>
      </c>
      <c r="AH1462" s="362"/>
      <c r="AI1462" s="362">
        <f t="shared" si="280"/>
        <v>0</v>
      </c>
      <c r="AJ1462" s="354" t="s">
        <v>164</v>
      </c>
      <c r="AK1462" s="354">
        <v>0</v>
      </c>
      <c r="AL1462" s="361"/>
      <c r="AM1462" s="366">
        <f t="shared" si="281"/>
        <v>0</v>
      </c>
      <c r="AN1462" s="366">
        <f t="shared" si="282"/>
        <v>1</v>
      </c>
      <c r="AO1462" s="366"/>
      <c r="AP1462" s="366"/>
      <c r="AQ1462" s="366">
        <f t="shared" si="283"/>
        <v>0</v>
      </c>
      <c r="AR1462" s="367" t="str">
        <f>IF(A1462="","",VLOOKUP(A1462,'Base Sites'!A:B,2,FALSE))</f>
        <v>Valauto Lambersart VW</v>
      </c>
      <c r="AS1462" s="367" t="str">
        <f t="shared" si="284"/>
        <v>SKODA</v>
      </c>
      <c r="AT1462" s="366"/>
      <c r="AU1462" s="368" t="str">
        <f>IF(A1462="","",VLOOKUP(L1462,'Base Vendeurs'!A:B,2,FALSE))</f>
        <v>Sociétés NORD</v>
      </c>
      <c r="AV1462" s="362">
        <f t="shared" si="285"/>
        <v>330.51</v>
      </c>
      <c r="AW1462" s="364">
        <f t="shared" si="286"/>
        <v>1.6777157360406091E-2</v>
      </c>
      <c r="AX1462" s="368" t="str">
        <f t="shared" si="287"/>
        <v>NON</v>
      </c>
      <c r="AY1462" s="231">
        <f>+MargesVN[[#This Row],[Total COM]]+MargesVN[[#This Row],[EXT GIE]]+MargesVN[[#This Row],[Forfait immat]]</f>
        <v>0</v>
      </c>
    </row>
    <row r="1463" spans="1:51" s="231" customFormat="1" ht="11.25" customHeight="1" x14ac:dyDescent="0.25">
      <c r="A1463" s="354">
        <v>30</v>
      </c>
      <c r="B1463" s="354" t="s">
        <v>163</v>
      </c>
      <c r="C1463" s="354" t="s">
        <v>29</v>
      </c>
      <c r="D1463" s="355">
        <v>46114</v>
      </c>
      <c r="E1463" s="356">
        <v>46119</v>
      </c>
      <c r="F1463" s="357"/>
      <c r="G1463" s="357"/>
      <c r="H1463" s="357"/>
      <c r="I1463" s="357"/>
      <c r="J1463" s="357"/>
      <c r="K1463" s="357"/>
      <c r="L1463" s="354" t="s">
        <v>33</v>
      </c>
      <c r="M1463" s="354">
        <v>524143</v>
      </c>
      <c r="N1463" s="354">
        <v>4143</v>
      </c>
      <c r="O1463" s="354" t="s">
        <v>2943</v>
      </c>
      <c r="P1463" s="358" t="s">
        <v>2141</v>
      </c>
      <c r="Q1463" s="354" t="s">
        <v>31</v>
      </c>
      <c r="R1463" s="359">
        <v>19241.669999999998</v>
      </c>
      <c r="S1463" s="359">
        <v>458.33</v>
      </c>
      <c r="T1463" s="360">
        <f t="shared" si="276"/>
        <v>19700</v>
      </c>
      <c r="U1463" s="361">
        <v>51</v>
      </c>
      <c r="V1463" s="359">
        <v>330.5</v>
      </c>
      <c r="W1463" s="362">
        <v>35</v>
      </c>
      <c r="X1463" s="363"/>
      <c r="Y1463" s="362">
        <f t="shared" si="277"/>
        <v>295.5</v>
      </c>
      <c r="Z1463" s="364">
        <f t="shared" si="278"/>
        <v>1.6776649746192893E-2</v>
      </c>
      <c r="AA1463" s="363">
        <v>0</v>
      </c>
      <c r="AB1463" s="362">
        <v>-394</v>
      </c>
      <c r="AC1463" s="362"/>
      <c r="AD1463" s="362"/>
      <c r="AE1463" s="365"/>
      <c r="AF1463" s="365">
        <v>0</v>
      </c>
      <c r="AG1463" s="362">
        <f t="shared" si="279"/>
        <v>0</v>
      </c>
      <c r="AH1463" s="362"/>
      <c r="AI1463" s="362">
        <f t="shared" si="280"/>
        <v>0</v>
      </c>
      <c r="AJ1463" s="354" t="s">
        <v>164</v>
      </c>
      <c r="AK1463" s="354">
        <v>0</v>
      </c>
      <c r="AL1463" s="361"/>
      <c r="AM1463" s="366">
        <f t="shared" si="281"/>
        <v>0</v>
      </c>
      <c r="AN1463" s="366">
        <f t="shared" si="282"/>
        <v>1</v>
      </c>
      <c r="AO1463" s="366"/>
      <c r="AP1463" s="366"/>
      <c r="AQ1463" s="366">
        <f t="shared" si="283"/>
        <v>0</v>
      </c>
      <c r="AR1463" s="367" t="str">
        <f>IF(A1463="","",VLOOKUP(A1463,'Base Sites'!A:B,2,FALSE))</f>
        <v>Valauto Lambersart VW</v>
      </c>
      <c r="AS1463" s="367" t="str">
        <f t="shared" si="284"/>
        <v>SKODA</v>
      </c>
      <c r="AT1463" s="366"/>
      <c r="AU1463" s="368" t="str">
        <f>IF(A1463="","",VLOOKUP(L1463,'Base Vendeurs'!A:B,2,FALSE))</f>
        <v>Sociétés NORD</v>
      </c>
      <c r="AV1463" s="362">
        <f t="shared" si="285"/>
        <v>330.5</v>
      </c>
      <c r="AW1463" s="364">
        <f t="shared" si="286"/>
        <v>1.6776649746192893E-2</v>
      </c>
      <c r="AX1463" s="368" t="str">
        <f t="shared" si="287"/>
        <v>NON</v>
      </c>
      <c r="AY1463" s="231">
        <f>+MargesVN[[#This Row],[Total COM]]+MargesVN[[#This Row],[EXT GIE]]+MargesVN[[#This Row],[Forfait immat]]</f>
        <v>0</v>
      </c>
    </row>
    <row r="1464" spans="1:51" s="231" customFormat="1" ht="11.25" customHeight="1" x14ac:dyDescent="0.25">
      <c r="A1464" s="354">
        <v>30</v>
      </c>
      <c r="B1464" s="354" t="s">
        <v>163</v>
      </c>
      <c r="C1464" s="354" t="s">
        <v>29</v>
      </c>
      <c r="D1464" s="355">
        <v>46125</v>
      </c>
      <c r="E1464" s="356">
        <v>46127</v>
      </c>
      <c r="F1464" s="357"/>
      <c r="G1464" s="357"/>
      <c r="H1464" s="357"/>
      <c r="I1464" s="357"/>
      <c r="J1464" s="357"/>
      <c r="K1464" s="357"/>
      <c r="L1464" s="354" t="s">
        <v>33</v>
      </c>
      <c r="M1464" s="354">
        <v>524144</v>
      </c>
      <c r="N1464" s="354">
        <v>4144</v>
      </c>
      <c r="O1464" s="354" t="s">
        <v>2967</v>
      </c>
      <c r="P1464" s="358" t="s">
        <v>2141</v>
      </c>
      <c r="Q1464" s="354" t="s">
        <v>31</v>
      </c>
      <c r="R1464" s="359">
        <v>19241.669999999998</v>
      </c>
      <c r="S1464" s="359">
        <v>458.33</v>
      </c>
      <c r="T1464" s="360">
        <f t="shared" si="276"/>
        <v>19700</v>
      </c>
      <c r="U1464" s="361">
        <v>30</v>
      </c>
      <c r="V1464" s="359">
        <v>330.5</v>
      </c>
      <c r="W1464" s="362">
        <v>35</v>
      </c>
      <c r="X1464" s="363"/>
      <c r="Y1464" s="362">
        <f t="shared" si="277"/>
        <v>295.5</v>
      </c>
      <c r="Z1464" s="364">
        <f t="shared" si="278"/>
        <v>1.6776649746192893E-2</v>
      </c>
      <c r="AA1464" s="363">
        <v>0</v>
      </c>
      <c r="AB1464" s="362">
        <v>-394</v>
      </c>
      <c r="AC1464" s="362"/>
      <c r="AD1464" s="362"/>
      <c r="AE1464" s="365"/>
      <c r="AF1464" s="365">
        <v>0</v>
      </c>
      <c r="AG1464" s="362">
        <f t="shared" si="279"/>
        <v>0</v>
      </c>
      <c r="AH1464" s="362"/>
      <c r="AI1464" s="362">
        <f t="shared" si="280"/>
        <v>0</v>
      </c>
      <c r="AJ1464" s="354" t="s">
        <v>164</v>
      </c>
      <c r="AK1464" s="354">
        <v>0</v>
      </c>
      <c r="AL1464" s="361"/>
      <c r="AM1464" s="366">
        <f t="shared" si="281"/>
        <v>0</v>
      </c>
      <c r="AN1464" s="366">
        <f t="shared" si="282"/>
        <v>1</v>
      </c>
      <c r="AO1464" s="366"/>
      <c r="AP1464" s="366"/>
      <c r="AQ1464" s="366">
        <f t="shared" si="283"/>
        <v>0</v>
      </c>
      <c r="AR1464" s="367" t="str">
        <f>IF(A1464="","",VLOOKUP(A1464,'Base Sites'!A:B,2,FALSE))</f>
        <v>Valauto Lambersart VW</v>
      </c>
      <c r="AS1464" s="367" t="str">
        <f t="shared" si="284"/>
        <v>SKODA</v>
      </c>
      <c r="AT1464" s="366"/>
      <c r="AU1464" s="368" t="str">
        <f>IF(A1464="","",VLOOKUP(L1464,'Base Vendeurs'!A:B,2,FALSE))</f>
        <v>Sociétés NORD</v>
      </c>
      <c r="AV1464" s="362">
        <f t="shared" si="285"/>
        <v>330.5</v>
      </c>
      <c r="AW1464" s="364">
        <f t="shared" si="286"/>
        <v>1.6776649746192893E-2</v>
      </c>
      <c r="AX1464" s="368" t="str">
        <f t="shared" si="287"/>
        <v>NON</v>
      </c>
      <c r="AY1464" s="231">
        <f>+MargesVN[[#This Row],[Total COM]]+MargesVN[[#This Row],[EXT GIE]]+MargesVN[[#This Row],[Forfait immat]]</f>
        <v>0</v>
      </c>
    </row>
    <row r="1465" spans="1:51" s="231" customFormat="1" ht="11.25" customHeight="1" x14ac:dyDescent="0.25">
      <c r="A1465" s="354">
        <v>30</v>
      </c>
      <c r="B1465" s="354" t="s">
        <v>163</v>
      </c>
      <c r="C1465" s="354" t="s">
        <v>29</v>
      </c>
      <c r="D1465" s="355">
        <v>46114</v>
      </c>
      <c r="E1465" s="356">
        <v>46119</v>
      </c>
      <c r="F1465" s="357"/>
      <c r="G1465" s="357"/>
      <c r="H1465" s="357"/>
      <c r="I1465" s="357"/>
      <c r="J1465" s="357"/>
      <c r="K1465" s="357"/>
      <c r="L1465" s="354" t="s">
        <v>33</v>
      </c>
      <c r="M1465" s="354">
        <v>524145</v>
      </c>
      <c r="N1465" s="354">
        <v>4145</v>
      </c>
      <c r="O1465" s="354" t="s">
        <v>2951</v>
      </c>
      <c r="P1465" s="358" t="s">
        <v>2141</v>
      </c>
      <c r="Q1465" s="354" t="s">
        <v>31</v>
      </c>
      <c r="R1465" s="359">
        <v>19241.669999999998</v>
      </c>
      <c r="S1465" s="359">
        <v>458.33</v>
      </c>
      <c r="T1465" s="360">
        <f t="shared" si="276"/>
        <v>19700</v>
      </c>
      <c r="U1465" s="361">
        <v>42</v>
      </c>
      <c r="V1465" s="359">
        <v>330.5</v>
      </c>
      <c r="W1465" s="362">
        <v>35</v>
      </c>
      <c r="X1465" s="363"/>
      <c r="Y1465" s="362">
        <f t="shared" si="277"/>
        <v>295.5</v>
      </c>
      <c r="Z1465" s="364">
        <f t="shared" si="278"/>
        <v>1.6776649746192893E-2</v>
      </c>
      <c r="AA1465" s="363">
        <v>0</v>
      </c>
      <c r="AB1465" s="362">
        <v>-394</v>
      </c>
      <c r="AC1465" s="362"/>
      <c r="AD1465" s="362"/>
      <c r="AE1465" s="365"/>
      <c r="AF1465" s="365">
        <v>0</v>
      </c>
      <c r="AG1465" s="362">
        <f t="shared" si="279"/>
        <v>0</v>
      </c>
      <c r="AH1465" s="362"/>
      <c r="AI1465" s="362">
        <f t="shared" si="280"/>
        <v>0</v>
      </c>
      <c r="AJ1465" s="354" t="s">
        <v>164</v>
      </c>
      <c r="AK1465" s="354">
        <v>0</v>
      </c>
      <c r="AL1465" s="361"/>
      <c r="AM1465" s="366">
        <f t="shared" si="281"/>
        <v>0</v>
      </c>
      <c r="AN1465" s="366">
        <f t="shared" si="282"/>
        <v>1</v>
      </c>
      <c r="AO1465" s="366"/>
      <c r="AP1465" s="366"/>
      <c r="AQ1465" s="366">
        <f t="shared" si="283"/>
        <v>0</v>
      </c>
      <c r="AR1465" s="367" t="str">
        <f>IF(A1465="","",VLOOKUP(A1465,'Base Sites'!A:B,2,FALSE))</f>
        <v>Valauto Lambersart VW</v>
      </c>
      <c r="AS1465" s="367" t="str">
        <f t="shared" si="284"/>
        <v>SKODA</v>
      </c>
      <c r="AT1465" s="366"/>
      <c r="AU1465" s="368" t="str">
        <f>IF(A1465="","",VLOOKUP(L1465,'Base Vendeurs'!A:B,2,FALSE))</f>
        <v>Sociétés NORD</v>
      </c>
      <c r="AV1465" s="362">
        <f t="shared" si="285"/>
        <v>330.5</v>
      </c>
      <c r="AW1465" s="364">
        <f t="shared" si="286"/>
        <v>1.6776649746192893E-2</v>
      </c>
      <c r="AX1465" s="368" t="str">
        <f t="shared" si="287"/>
        <v>NON</v>
      </c>
      <c r="AY1465" s="231">
        <f>+MargesVN[[#This Row],[Total COM]]+MargesVN[[#This Row],[EXT GIE]]+MargesVN[[#This Row],[Forfait immat]]</f>
        <v>0</v>
      </c>
    </row>
    <row r="1466" spans="1:51" s="231" customFormat="1" ht="11.25" customHeight="1" x14ac:dyDescent="0.25">
      <c r="A1466" s="354">
        <v>30</v>
      </c>
      <c r="B1466" s="354" t="s">
        <v>163</v>
      </c>
      <c r="C1466" s="354" t="s">
        <v>29</v>
      </c>
      <c r="D1466" s="355">
        <v>46113</v>
      </c>
      <c r="E1466" s="356">
        <v>46114</v>
      </c>
      <c r="F1466" s="357"/>
      <c r="G1466" s="357"/>
      <c r="H1466" s="357"/>
      <c r="I1466" s="357"/>
      <c r="J1466" s="357"/>
      <c r="K1466" s="357"/>
      <c r="L1466" s="354" t="s">
        <v>33</v>
      </c>
      <c r="M1466" s="354">
        <v>524146</v>
      </c>
      <c r="N1466" s="354">
        <v>4146</v>
      </c>
      <c r="O1466" s="354" t="s">
        <v>2957</v>
      </c>
      <c r="P1466" s="358" t="s">
        <v>2141</v>
      </c>
      <c r="Q1466" s="354" t="s">
        <v>31</v>
      </c>
      <c r="R1466" s="359">
        <v>19241.669999999998</v>
      </c>
      <c r="S1466" s="359">
        <v>458.33</v>
      </c>
      <c r="T1466" s="360">
        <f t="shared" si="276"/>
        <v>19700</v>
      </c>
      <c r="U1466" s="361">
        <v>42</v>
      </c>
      <c r="V1466" s="359">
        <v>330.5</v>
      </c>
      <c r="W1466" s="362">
        <v>35</v>
      </c>
      <c r="X1466" s="363"/>
      <c r="Y1466" s="362">
        <f t="shared" si="277"/>
        <v>295.5</v>
      </c>
      <c r="Z1466" s="364">
        <f t="shared" si="278"/>
        <v>1.6776649746192893E-2</v>
      </c>
      <c r="AA1466" s="363">
        <v>0</v>
      </c>
      <c r="AB1466" s="362">
        <v>-394</v>
      </c>
      <c r="AC1466" s="362"/>
      <c r="AD1466" s="362"/>
      <c r="AE1466" s="365"/>
      <c r="AF1466" s="365">
        <v>0</v>
      </c>
      <c r="AG1466" s="362">
        <f t="shared" si="279"/>
        <v>0</v>
      </c>
      <c r="AH1466" s="362"/>
      <c r="AI1466" s="362">
        <f t="shared" si="280"/>
        <v>0</v>
      </c>
      <c r="AJ1466" s="354" t="s">
        <v>164</v>
      </c>
      <c r="AK1466" s="354">
        <v>0</v>
      </c>
      <c r="AL1466" s="361"/>
      <c r="AM1466" s="366">
        <f t="shared" si="281"/>
        <v>0</v>
      </c>
      <c r="AN1466" s="366">
        <f t="shared" si="282"/>
        <v>1</v>
      </c>
      <c r="AO1466" s="366"/>
      <c r="AP1466" s="366"/>
      <c r="AQ1466" s="366">
        <f t="shared" si="283"/>
        <v>0</v>
      </c>
      <c r="AR1466" s="367" t="str">
        <f>IF(A1466="","",VLOOKUP(A1466,'Base Sites'!A:B,2,FALSE))</f>
        <v>Valauto Lambersart VW</v>
      </c>
      <c r="AS1466" s="367" t="str">
        <f t="shared" si="284"/>
        <v>SKODA</v>
      </c>
      <c r="AT1466" s="366"/>
      <c r="AU1466" s="368" t="str">
        <f>IF(A1466="","",VLOOKUP(L1466,'Base Vendeurs'!A:B,2,FALSE))</f>
        <v>Sociétés NORD</v>
      </c>
      <c r="AV1466" s="362">
        <f t="shared" si="285"/>
        <v>330.5</v>
      </c>
      <c r="AW1466" s="364">
        <f t="shared" si="286"/>
        <v>1.6776649746192893E-2</v>
      </c>
      <c r="AX1466" s="368" t="str">
        <f t="shared" si="287"/>
        <v>NON</v>
      </c>
      <c r="AY1466" s="231">
        <f>+MargesVN[[#This Row],[Total COM]]+MargesVN[[#This Row],[EXT GIE]]+MargesVN[[#This Row],[Forfait immat]]</f>
        <v>0</v>
      </c>
    </row>
    <row r="1467" spans="1:51" s="231" customFormat="1" ht="11.25" customHeight="1" x14ac:dyDescent="0.25">
      <c r="A1467" s="354">
        <v>30</v>
      </c>
      <c r="B1467" s="354" t="s">
        <v>163</v>
      </c>
      <c r="C1467" s="354" t="s">
        <v>29</v>
      </c>
      <c r="D1467" s="355">
        <v>46113</v>
      </c>
      <c r="E1467" s="356">
        <v>46114</v>
      </c>
      <c r="F1467" s="357"/>
      <c r="G1467" s="357"/>
      <c r="H1467" s="357"/>
      <c r="I1467" s="357"/>
      <c r="J1467" s="357"/>
      <c r="K1467" s="357"/>
      <c r="L1467" s="354" t="s">
        <v>33</v>
      </c>
      <c r="M1467" s="354">
        <v>524148</v>
      </c>
      <c r="N1467" s="354">
        <v>4148</v>
      </c>
      <c r="O1467" s="354" t="s">
        <v>2963</v>
      </c>
      <c r="P1467" s="358" t="s">
        <v>2141</v>
      </c>
      <c r="Q1467" s="354" t="s">
        <v>31</v>
      </c>
      <c r="R1467" s="359">
        <v>19241.669999999998</v>
      </c>
      <c r="S1467" s="359">
        <v>458.33</v>
      </c>
      <c r="T1467" s="360">
        <f t="shared" si="276"/>
        <v>19700</v>
      </c>
      <c r="U1467" s="361">
        <v>50</v>
      </c>
      <c r="V1467" s="359">
        <v>330.5</v>
      </c>
      <c r="W1467" s="362">
        <v>35</v>
      </c>
      <c r="X1467" s="363"/>
      <c r="Y1467" s="362">
        <f t="shared" si="277"/>
        <v>295.5</v>
      </c>
      <c r="Z1467" s="364">
        <f t="shared" si="278"/>
        <v>1.6776649746192893E-2</v>
      </c>
      <c r="AA1467" s="363">
        <v>0</v>
      </c>
      <c r="AB1467" s="362">
        <v>-394</v>
      </c>
      <c r="AC1467" s="362"/>
      <c r="AD1467" s="362"/>
      <c r="AE1467" s="365"/>
      <c r="AF1467" s="365">
        <v>0</v>
      </c>
      <c r="AG1467" s="362">
        <f t="shared" si="279"/>
        <v>0</v>
      </c>
      <c r="AH1467" s="362"/>
      <c r="AI1467" s="362">
        <f t="shared" si="280"/>
        <v>0</v>
      </c>
      <c r="AJ1467" s="354" t="s">
        <v>164</v>
      </c>
      <c r="AK1467" s="354">
        <v>0</v>
      </c>
      <c r="AL1467" s="361"/>
      <c r="AM1467" s="366">
        <f t="shared" si="281"/>
        <v>0</v>
      </c>
      <c r="AN1467" s="366">
        <f t="shared" si="282"/>
        <v>1</v>
      </c>
      <c r="AO1467" s="366"/>
      <c r="AP1467" s="366"/>
      <c r="AQ1467" s="366">
        <f t="shared" si="283"/>
        <v>0</v>
      </c>
      <c r="AR1467" s="367" t="str">
        <f>IF(A1467="","",VLOOKUP(A1467,'Base Sites'!A:B,2,FALSE))</f>
        <v>Valauto Lambersart VW</v>
      </c>
      <c r="AS1467" s="367" t="str">
        <f t="shared" si="284"/>
        <v>SKODA</v>
      </c>
      <c r="AT1467" s="366"/>
      <c r="AU1467" s="368" t="str">
        <f>IF(A1467="","",VLOOKUP(L1467,'Base Vendeurs'!A:B,2,FALSE))</f>
        <v>Sociétés NORD</v>
      </c>
      <c r="AV1467" s="362">
        <f t="shared" si="285"/>
        <v>330.5</v>
      </c>
      <c r="AW1467" s="364">
        <f t="shared" si="286"/>
        <v>1.6776649746192893E-2</v>
      </c>
      <c r="AX1467" s="368" t="str">
        <f t="shared" si="287"/>
        <v>NON</v>
      </c>
      <c r="AY1467" s="231">
        <f>+MargesVN[[#This Row],[Total COM]]+MargesVN[[#This Row],[EXT GIE]]+MargesVN[[#This Row],[Forfait immat]]</f>
        <v>0</v>
      </c>
    </row>
    <row r="1468" spans="1:51" s="231" customFormat="1" ht="11.25" customHeight="1" x14ac:dyDescent="0.25">
      <c r="A1468" s="354">
        <v>10</v>
      </c>
      <c r="B1468" s="354" t="s">
        <v>163</v>
      </c>
      <c r="C1468" s="354" t="s">
        <v>104</v>
      </c>
      <c r="D1468" s="355">
        <v>46141</v>
      </c>
      <c r="E1468" s="356">
        <v>46142</v>
      </c>
      <c r="F1468" s="357"/>
      <c r="G1468" s="357"/>
      <c r="H1468" s="357"/>
      <c r="I1468" s="357"/>
      <c r="J1468" s="357"/>
      <c r="K1468" s="357">
        <v>0</v>
      </c>
      <c r="L1468" s="354" t="s">
        <v>195</v>
      </c>
      <c r="M1468" s="354">
        <v>524148</v>
      </c>
      <c r="N1468" s="354">
        <v>4148</v>
      </c>
      <c r="O1468" s="354" t="s">
        <v>3380</v>
      </c>
      <c r="P1468" s="358" t="s">
        <v>3381</v>
      </c>
      <c r="Q1468" s="354" t="s">
        <v>26</v>
      </c>
      <c r="R1468" s="359">
        <v>37113.33</v>
      </c>
      <c r="S1468" s="359">
        <v>1000.01</v>
      </c>
      <c r="T1468" s="360">
        <f t="shared" si="276"/>
        <v>38113.340000000004</v>
      </c>
      <c r="U1468" s="361">
        <v>14</v>
      </c>
      <c r="V1468" s="359">
        <v>2504.3000000000002</v>
      </c>
      <c r="W1468" s="362">
        <v>95</v>
      </c>
      <c r="X1468" s="363"/>
      <c r="Y1468" s="362">
        <f t="shared" si="277"/>
        <v>2409.3000000000002</v>
      </c>
      <c r="Z1468" s="364">
        <f t="shared" si="278"/>
        <v>6.5706652841236168E-2</v>
      </c>
      <c r="AA1468" s="363">
        <v>0</v>
      </c>
      <c r="AB1468" s="362">
        <v>-2483.33</v>
      </c>
      <c r="AC1468" s="362"/>
      <c r="AD1468" s="362"/>
      <c r="AE1468" s="365">
        <v>0.1</v>
      </c>
      <c r="AF1468" s="365">
        <v>0.1</v>
      </c>
      <c r="AG1468" s="362">
        <f t="shared" si="279"/>
        <v>240.93000000000004</v>
      </c>
      <c r="AH1468" s="362"/>
      <c r="AI1468" s="362">
        <f t="shared" si="280"/>
        <v>240.93000000000004</v>
      </c>
      <c r="AJ1468" s="354" t="s">
        <v>164</v>
      </c>
      <c r="AK1468" s="354"/>
      <c r="AL1468" s="361"/>
      <c r="AM1468" s="366">
        <f t="shared" si="281"/>
        <v>0</v>
      </c>
      <c r="AN1468" s="366">
        <f t="shared" si="282"/>
        <v>1</v>
      </c>
      <c r="AO1468" s="366"/>
      <c r="AP1468" s="366"/>
      <c r="AQ1468" s="366">
        <f t="shared" si="283"/>
        <v>0</v>
      </c>
      <c r="AR1468" s="367" t="str">
        <f>IF(A1468="","",VLOOKUP(A1468,'Base Sites'!A:B,2,FALSE))</f>
        <v>Valauto Roncq</v>
      </c>
      <c r="AS1468" s="367" t="str">
        <f t="shared" si="284"/>
        <v>VOLKSWAGEN</v>
      </c>
      <c r="AT1468" s="366"/>
      <c r="AU1468" s="368" t="str">
        <f>IF(A1468="","",VLOOKUP(L1468,'Base Vendeurs'!A:B,2,FALSE))</f>
        <v>Valauto Roncq VW</v>
      </c>
      <c r="AV1468" s="362">
        <f t="shared" si="285"/>
        <v>2504.3000000000002</v>
      </c>
      <c r="AW1468" s="364">
        <f t="shared" si="286"/>
        <v>6.5706652841236168E-2</v>
      </c>
      <c r="AX1468" s="368" t="str">
        <f t="shared" si="287"/>
        <v>NON</v>
      </c>
      <c r="AY1468" s="231">
        <f>+MargesVN[[#This Row],[Total COM]]+MargesVN[[#This Row],[EXT GIE]]+MargesVN[[#This Row],[Forfait immat]]</f>
        <v>240.93000000000004</v>
      </c>
    </row>
    <row r="1469" spans="1:51" s="231" customFormat="1" ht="11.25" customHeight="1" x14ac:dyDescent="0.25">
      <c r="A1469" s="354">
        <v>30</v>
      </c>
      <c r="B1469" s="354" t="s">
        <v>183</v>
      </c>
      <c r="C1469" s="354" t="s">
        <v>29</v>
      </c>
      <c r="D1469" s="355">
        <v>46113</v>
      </c>
      <c r="E1469" s="356">
        <v>46114</v>
      </c>
      <c r="F1469" s="357"/>
      <c r="G1469" s="357"/>
      <c r="H1469" s="357"/>
      <c r="I1469" s="357" t="s">
        <v>165</v>
      </c>
      <c r="J1469" s="357"/>
      <c r="K1469" s="357">
        <v>18159.560000000001</v>
      </c>
      <c r="L1469" s="354" t="s">
        <v>33</v>
      </c>
      <c r="M1469" s="354">
        <v>524149</v>
      </c>
      <c r="N1469" s="354">
        <v>4149</v>
      </c>
      <c r="O1469" s="354" t="s">
        <v>2944</v>
      </c>
      <c r="P1469" s="358" t="s">
        <v>2141</v>
      </c>
      <c r="Q1469" s="354" t="s">
        <v>31</v>
      </c>
      <c r="R1469" s="359">
        <v>19241.669999999998</v>
      </c>
      <c r="S1469" s="359">
        <v>458.33</v>
      </c>
      <c r="T1469" s="360">
        <f t="shared" si="276"/>
        <v>19700</v>
      </c>
      <c r="U1469" s="361">
        <v>50</v>
      </c>
      <c r="V1469" s="359">
        <v>330.5</v>
      </c>
      <c r="W1469" s="362">
        <v>35</v>
      </c>
      <c r="X1469" s="363"/>
      <c r="Y1469" s="362">
        <f t="shared" si="277"/>
        <v>295.5</v>
      </c>
      <c r="Z1469" s="364">
        <f t="shared" si="278"/>
        <v>1.6776649746192893E-2</v>
      </c>
      <c r="AA1469" s="363">
        <v>0</v>
      </c>
      <c r="AB1469" s="362">
        <v>-394</v>
      </c>
      <c r="AC1469" s="362"/>
      <c r="AD1469" s="362" t="s">
        <v>3643</v>
      </c>
      <c r="AE1469" s="365"/>
      <c r="AF1469" s="365">
        <v>0</v>
      </c>
      <c r="AG1469" s="362">
        <f t="shared" si="279"/>
        <v>0</v>
      </c>
      <c r="AH1469" s="362"/>
      <c r="AI1469" s="362">
        <f t="shared" si="280"/>
        <v>0</v>
      </c>
      <c r="AJ1469" s="354" t="s">
        <v>164</v>
      </c>
      <c r="AK1469" s="354">
        <v>0</v>
      </c>
      <c r="AL1469" s="361"/>
      <c r="AM1469" s="366">
        <f t="shared" si="281"/>
        <v>0</v>
      </c>
      <c r="AN1469" s="366">
        <f t="shared" si="282"/>
        <v>1</v>
      </c>
      <c r="AO1469" s="366"/>
      <c r="AP1469" s="366"/>
      <c r="AQ1469" s="366">
        <f t="shared" si="283"/>
        <v>0</v>
      </c>
      <c r="AR1469" s="367" t="str">
        <f>IF(A1469="","",VLOOKUP(A1469,'Base Sites'!A:B,2,FALSE))</f>
        <v>Valauto Lambersart VW</v>
      </c>
      <c r="AS1469" s="367" t="str">
        <f t="shared" si="284"/>
        <v>SKODA</v>
      </c>
      <c r="AT1469" s="366"/>
      <c r="AU1469" s="368" t="str">
        <f>IF(A1469="","",VLOOKUP(L1469,'Base Vendeurs'!A:B,2,FALSE))</f>
        <v>Sociétés NORD</v>
      </c>
      <c r="AV1469" s="362">
        <f t="shared" si="285"/>
        <v>330.5</v>
      </c>
      <c r="AW1469" s="364">
        <f t="shared" si="286"/>
        <v>1.6776649746192893E-2</v>
      </c>
      <c r="AX1469" s="368" t="str">
        <f t="shared" si="287"/>
        <v>NON</v>
      </c>
      <c r="AY1469" s="231">
        <f>+MargesVN[[#This Row],[Total COM]]+MargesVN[[#This Row],[EXT GIE]]+MargesVN[[#This Row],[Forfait immat]]</f>
        <v>0</v>
      </c>
    </row>
    <row r="1470" spans="1:51" s="231" customFormat="1" ht="11.25" customHeight="1" x14ac:dyDescent="0.25">
      <c r="A1470" s="354">
        <v>30</v>
      </c>
      <c r="B1470" s="354" t="s">
        <v>163</v>
      </c>
      <c r="C1470" s="354" t="s">
        <v>29</v>
      </c>
      <c r="D1470" s="355">
        <v>46122</v>
      </c>
      <c r="E1470" s="356">
        <v>46126</v>
      </c>
      <c r="F1470" s="357"/>
      <c r="G1470" s="357"/>
      <c r="H1470" s="357"/>
      <c r="I1470" s="357"/>
      <c r="J1470" s="357"/>
      <c r="K1470" s="357"/>
      <c r="L1470" s="354" t="s">
        <v>33</v>
      </c>
      <c r="M1470" s="354">
        <v>524151</v>
      </c>
      <c r="N1470" s="354">
        <v>4151</v>
      </c>
      <c r="O1470" s="354" t="s">
        <v>2969</v>
      </c>
      <c r="P1470" s="358" t="s">
        <v>2141</v>
      </c>
      <c r="Q1470" s="354" t="s">
        <v>31</v>
      </c>
      <c r="R1470" s="359">
        <v>19241.669999999998</v>
      </c>
      <c r="S1470" s="359">
        <v>458.33</v>
      </c>
      <c r="T1470" s="360">
        <f t="shared" si="276"/>
        <v>19700</v>
      </c>
      <c r="U1470" s="361">
        <v>50</v>
      </c>
      <c r="V1470" s="359">
        <v>330.5</v>
      </c>
      <c r="W1470" s="362">
        <v>35</v>
      </c>
      <c r="X1470" s="363"/>
      <c r="Y1470" s="362">
        <f t="shared" si="277"/>
        <v>295.5</v>
      </c>
      <c r="Z1470" s="364">
        <f t="shared" si="278"/>
        <v>1.6776649746192893E-2</v>
      </c>
      <c r="AA1470" s="363">
        <v>0</v>
      </c>
      <c r="AB1470" s="362">
        <v>-394</v>
      </c>
      <c r="AC1470" s="362"/>
      <c r="AD1470" s="362"/>
      <c r="AE1470" s="365"/>
      <c r="AF1470" s="365">
        <v>0</v>
      </c>
      <c r="AG1470" s="362">
        <f t="shared" si="279"/>
        <v>0</v>
      </c>
      <c r="AH1470" s="362"/>
      <c r="AI1470" s="362">
        <f t="shared" si="280"/>
        <v>0</v>
      </c>
      <c r="AJ1470" s="354" t="s">
        <v>164</v>
      </c>
      <c r="AK1470" s="354">
        <v>0</v>
      </c>
      <c r="AL1470" s="361"/>
      <c r="AM1470" s="366">
        <f t="shared" si="281"/>
        <v>0</v>
      </c>
      <c r="AN1470" s="366">
        <f t="shared" si="282"/>
        <v>1</v>
      </c>
      <c r="AO1470" s="366"/>
      <c r="AP1470" s="366"/>
      <c r="AQ1470" s="366">
        <f t="shared" si="283"/>
        <v>0</v>
      </c>
      <c r="AR1470" s="367" t="str">
        <f>IF(A1470="","",VLOOKUP(A1470,'Base Sites'!A:B,2,FALSE))</f>
        <v>Valauto Lambersart VW</v>
      </c>
      <c r="AS1470" s="367" t="str">
        <f t="shared" si="284"/>
        <v>SKODA</v>
      </c>
      <c r="AT1470" s="366"/>
      <c r="AU1470" s="368" t="str">
        <f>IF(A1470="","",VLOOKUP(L1470,'Base Vendeurs'!A:B,2,FALSE))</f>
        <v>Sociétés NORD</v>
      </c>
      <c r="AV1470" s="362">
        <f t="shared" si="285"/>
        <v>330.5</v>
      </c>
      <c r="AW1470" s="364">
        <f t="shared" si="286"/>
        <v>1.6776649746192893E-2</v>
      </c>
      <c r="AX1470" s="368" t="str">
        <f t="shared" si="287"/>
        <v>NON</v>
      </c>
      <c r="AY1470" s="231">
        <f>+MargesVN[[#This Row],[Total COM]]+MargesVN[[#This Row],[EXT GIE]]+MargesVN[[#This Row],[Forfait immat]]</f>
        <v>0</v>
      </c>
    </row>
    <row r="1471" spans="1:51" s="231" customFormat="1" ht="11.25" customHeight="1" x14ac:dyDescent="0.25">
      <c r="A1471" s="354">
        <v>30</v>
      </c>
      <c r="B1471" s="354" t="s">
        <v>163</v>
      </c>
      <c r="C1471" s="354" t="s">
        <v>29</v>
      </c>
      <c r="D1471" s="355">
        <v>46122</v>
      </c>
      <c r="E1471" s="356">
        <v>46126</v>
      </c>
      <c r="F1471" s="357"/>
      <c r="G1471" s="357"/>
      <c r="H1471" s="357"/>
      <c r="I1471" s="357"/>
      <c r="J1471" s="357"/>
      <c r="K1471" s="357"/>
      <c r="L1471" s="354" t="s">
        <v>33</v>
      </c>
      <c r="M1471" s="354">
        <v>524152</v>
      </c>
      <c r="N1471" s="354">
        <v>4152</v>
      </c>
      <c r="O1471" s="354" t="s">
        <v>2954</v>
      </c>
      <c r="P1471" s="358" t="s">
        <v>2141</v>
      </c>
      <c r="Q1471" s="354" t="s">
        <v>31</v>
      </c>
      <c r="R1471" s="359">
        <v>19241.669999999998</v>
      </c>
      <c r="S1471" s="359">
        <v>458.33</v>
      </c>
      <c r="T1471" s="360">
        <f t="shared" si="276"/>
        <v>19700</v>
      </c>
      <c r="U1471" s="361">
        <v>51</v>
      </c>
      <c r="V1471" s="359">
        <v>330.5</v>
      </c>
      <c r="W1471" s="362">
        <v>35</v>
      </c>
      <c r="X1471" s="363"/>
      <c r="Y1471" s="362">
        <f t="shared" si="277"/>
        <v>295.5</v>
      </c>
      <c r="Z1471" s="364">
        <f t="shared" si="278"/>
        <v>1.6776649746192893E-2</v>
      </c>
      <c r="AA1471" s="363">
        <v>0</v>
      </c>
      <c r="AB1471" s="362">
        <v>-394</v>
      </c>
      <c r="AC1471" s="362"/>
      <c r="AD1471" s="362"/>
      <c r="AE1471" s="365"/>
      <c r="AF1471" s="365">
        <v>0</v>
      </c>
      <c r="AG1471" s="362">
        <f t="shared" si="279"/>
        <v>0</v>
      </c>
      <c r="AH1471" s="362"/>
      <c r="AI1471" s="362">
        <f t="shared" si="280"/>
        <v>0</v>
      </c>
      <c r="AJ1471" s="354" t="s">
        <v>164</v>
      </c>
      <c r="AK1471" s="354">
        <v>0</v>
      </c>
      <c r="AL1471" s="361"/>
      <c r="AM1471" s="366">
        <f t="shared" si="281"/>
        <v>0</v>
      </c>
      <c r="AN1471" s="366">
        <f t="shared" si="282"/>
        <v>1</v>
      </c>
      <c r="AO1471" s="366"/>
      <c r="AP1471" s="366"/>
      <c r="AQ1471" s="366">
        <f t="shared" si="283"/>
        <v>0</v>
      </c>
      <c r="AR1471" s="367" t="str">
        <f>IF(A1471="","",VLOOKUP(A1471,'Base Sites'!A:B,2,FALSE))</f>
        <v>Valauto Lambersart VW</v>
      </c>
      <c r="AS1471" s="367" t="str">
        <f t="shared" si="284"/>
        <v>SKODA</v>
      </c>
      <c r="AT1471" s="366"/>
      <c r="AU1471" s="368" t="str">
        <f>IF(A1471="","",VLOOKUP(L1471,'Base Vendeurs'!A:B,2,FALSE))</f>
        <v>Sociétés NORD</v>
      </c>
      <c r="AV1471" s="362">
        <f t="shared" si="285"/>
        <v>330.5</v>
      </c>
      <c r="AW1471" s="364">
        <f t="shared" si="286"/>
        <v>1.6776649746192893E-2</v>
      </c>
      <c r="AX1471" s="368" t="str">
        <f t="shared" si="287"/>
        <v>NON</v>
      </c>
      <c r="AY1471" s="231">
        <f>+MargesVN[[#This Row],[Total COM]]+MargesVN[[#This Row],[EXT GIE]]+MargesVN[[#This Row],[Forfait immat]]</f>
        <v>0</v>
      </c>
    </row>
    <row r="1472" spans="1:51" s="231" customFormat="1" ht="11.25" customHeight="1" x14ac:dyDescent="0.25">
      <c r="A1472" s="354">
        <v>30</v>
      </c>
      <c r="B1472" s="354" t="s">
        <v>163</v>
      </c>
      <c r="C1472" s="354" t="s">
        <v>29</v>
      </c>
      <c r="D1472" s="355">
        <v>46122</v>
      </c>
      <c r="E1472" s="356">
        <v>46126</v>
      </c>
      <c r="F1472" s="357"/>
      <c r="G1472" s="357"/>
      <c r="H1472" s="357"/>
      <c r="I1472" s="357"/>
      <c r="J1472" s="357"/>
      <c r="K1472" s="357"/>
      <c r="L1472" s="354" t="s">
        <v>33</v>
      </c>
      <c r="M1472" s="354">
        <v>524154</v>
      </c>
      <c r="N1472" s="354">
        <v>4154</v>
      </c>
      <c r="O1472" s="354" t="s">
        <v>2965</v>
      </c>
      <c r="P1472" s="358" t="s">
        <v>2141</v>
      </c>
      <c r="Q1472" s="354" t="s">
        <v>31</v>
      </c>
      <c r="R1472" s="359">
        <v>19241.669999999998</v>
      </c>
      <c r="S1472" s="359">
        <v>458.33</v>
      </c>
      <c r="T1472" s="360">
        <f t="shared" si="276"/>
        <v>19700</v>
      </c>
      <c r="U1472" s="361">
        <v>53</v>
      </c>
      <c r="V1472" s="359">
        <v>330.5</v>
      </c>
      <c r="W1472" s="362">
        <v>35</v>
      </c>
      <c r="X1472" s="363"/>
      <c r="Y1472" s="362">
        <f t="shared" si="277"/>
        <v>295.5</v>
      </c>
      <c r="Z1472" s="364">
        <f t="shared" si="278"/>
        <v>1.6776649746192893E-2</v>
      </c>
      <c r="AA1472" s="363">
        <v>0</v>
      </c>
      <c r="AB1472" s="362">
        <v>-394</v>
      </c>
      <c r="AC1472" s="362"/>
      <c r="AD1472" s="362"/>
      <c r="AE1472" s="365"/>
      <c r="AF1472" s="365">
        <v>0</v>
      </c>
      <c r="AG1472" s="362">
        <f t="shared" si="279"/>
        <v>0</v>
      </c>
      <c r="AH1472" s="362"/>
      <c r="AI1472" s="362">
        <f t="shared" si="280"/>
        <v>0</v>
      </c>
      <c r="AJ1472" s="354" t="s">
        <v>164</v>
      </c>
      <c r="AK1472" s="354">
        <v>0</v>
      </c>
      <c r="AL1472" s="361"/>
      <c r="AM1472" s="366">
        <f t="shared" si="281"/>
        <v>0</v>
      </c>
      <c r="AN1472" s="366">
        <f t="shared" si="282"/>
        <v>1</v>
      </c>
      <c r="AO1472" s="366"/>
      <c r="AP1472" s="366"/>
      <c r="AQ1472" s="366">
        <f t="shared" si="283"/>
        <v>0</v>
      </c>
      <c r="AR1472" s="367" t="str">
        <f>IF(A1472="","",VLOOKUP(A1472,'Base Sites'!A:B,2,FALSE))</f>
        <v>Valauto Lambersart VW</v>
      </c>
      <c r="AS1472" s="367" t="str">
        <f t="shared" si="284"/>
        <v>SKODA</v>
      </c>
      <c r="AT1472" s="366"/>
      <c r="AU1472" s="368" t="str">
        <f>IF(A1472="","",VLOOKUP(L1472,'Base Vendeurs'!A:B,2,FALSE))</f>
        <v>Sociétés NORD</v>
      </c>
      <c r="AV1472" s="362">
        <f t="shared" si="285"/>
        <v>330.5</v>
      </c>
      <c r="AW1472" s="364">
        <f t="shared" si="286"/>
        <v>1.6776649746192893E-2</v>
      </c>
      <c r="AX1472" s="368" t="str">
        <f t="shared" si="287"/>
        <v>NON</v>
      </c>
      <c r="AY1472" s="231">
        <f>+MargesVN[[#This Row],[Total COM]]+MargesVN[[#This Row],[EXT GIE]]+MargesVN[[#This Row],[Forfait immat]]</f>
        <v>0</v>
      </c>
    </row>
    <row r="1473" spans="1:51" s="231" customFormat="1" ht="11.25" customHeight="1" x14ac:dyDescent="0.25">
      <c r="A1473" s="354">
        <v>30</v>
      </c>
      <c r="B1473" s="354" t="s">
        <v>163</v>
      </c>
      <c r="C1473" s="354" t="s">
        <v>29</v>
      </c>
      <c r="D1473" s="355">
        <v>46125</v>
      </c>
      <c r="E1473" s="356">
        <v>46127</v>
      </c>
      <c r="F1473" s="357"/>
      <c r="G1473" s="357"/>
      <c r="H1473" s="357"/>
      <c r="I1473" s="357"/>
      <c r="J1473" s="357"/>
      <c r="K1473" s="357"/>
      <c r="L1473" s="354" t="s">
        <v>33</v>
      </c>
      <c r="M1473" s="354">
        <v>524155</v>
      </c>
      <c r="N1473" s="354">
        <v>4155</v>
      </c>
      <c r="O1473" s="354" t="s">
        <v>2966</v>
      </c>
      <c r="P1473" s="358" t="s">
        <v>2141</v>
      </c>
      <c r="Q1473" s="354" t="s">
        <v>31</v>
      </c>
      <c r="R1473" s="359">
        <v>19241.669999999998</v>
      </c>
      <c r="S1473" s="359">
        <v>458.33</v>
      </c>
      <c r="T1473" s="360">
        <f t="shared" si="276"/>
        <v>19700</v>
      </c>
      <c r="U1473" s="361">
        <v>56</v>
      </c>
      <c r="V1473" s="359">
        <v>330.5</v>
      </c>
      <c r="W1473" s="362">
        <v>35</v>
      </c>
      <c r="X1473" s="363"/>
      <c r="Y1473" s="362">
        <f t="shared" si="277"/>
        <v>295.5</v>
      </c>
      <c r="Z1473" s="364">
        <f t="shared" si="278"/>
        <v>1.6776649746192893E-2</v>
      </c>
      <c r="AA1473" s="363">
        <v>0</v>
      </c>
      <c r="AB1473" s="362">
        <v>-394</v>
      </c>
      <c r="AC1473" s="362"/>
      <c r="AD1473" s="362"/>
      <c r="AE1473" s="365"/>
      <c r="AF1473" s="365">
        <v>0</v>
      </c>
      <c r="AG1473" s="362">
        <f t="shared" si="279"/>
        <v>0</v>
      </c>
      <c r="AH1473" s="362"/>
      <c r="AI1473" s="362">
        <f t="shared" si="280"/>
        <v>0</v>
      </c>
      <c r="AJ1473" s="354" t="s">
        <v>164</v>
      </c>
      <c r="AK1473" s="354">
        <v>0</v>
      </c>
      <c r="AL1473" s="361"/>
      <c r="AM1473" s="366">
        <f t="shared" si="281"/>
        <v>0</v>
      </c>
      <c r="AN1473" s="366">
        <f t="shared" si="282"/>
        <v>1</v>
      </c>
      <c r="AO1473" s="366"/>
      <c r="AP1473" s="366"/>
      <c r="AQ1473" s="366">
        <f t="shared" si="283"/>
        <v>0</v>
      </c>
      <c r="AR1473" s="367" t="str">
        <f>IF(A1473="","",VLOOKUP(A1473,'Base Sites'!A:B,2,FALSE))</f>
        <v>Valauto Lambersart VW</v>
      </c>
      <c r="AS1473" s="367" t="str">
        <f t="shared" si="284"/>
        <v>SKODA</v>
      </c>
      <c r="AT1473" s="366"/>
      <c r="AU1473" s="368" t="str">
        <f>IF(A1473="","",VLOOKUP(L1473,'Base Vendeurs'!A:B,2,FALSE))</f>
        <v>Sociétés NORD</v>
      </c>
      <c r="AV1473" s="362">
        <f t="shared" si="285"/>
        <v>330.5</v>
      </c>
      <c r="AW1473" s="364">
        <f t="shared" si="286"/>
        <v>1.6776649746192893E-2</v>
      </c>
      <c r="AX1473" s="368" t="str">
        <f t="shared" si="287"/>
        <v>NON</v>
      </c>
      <c r="AY1473" s="231">
        <f>+MargesVN[[#This Row],[Total COM]]+MargesVN[[#This Row],[EXT GIE]]+MargesVN[[#This Row],[Forfait immat]]</f>
        <v>0</v>
      </c>
    </row>
    <row r="1474" spans="1:51" s="231" customFormat="1" ht="11.25" customHeight="1" x14ac:dyDescent="0.25">
      <c r="A1474" s="354">
        <v>30</v>
      </c>
      <c r="B1474" s="354" t="s">
        <v>163</v>
      </c>
      <c r="C1474" s="354" t="s">
        <v>29</v>
      </c>
      <c r="D1474" s="355">
        <v>46125</v>
      </c>
      <c r="E1474" s="356">
        <v>46127</v>
      </c>
      <c r="F1474" s="357"/>
      <c r="G1474" s="357"/>
      <c r="H1474" s="357"/>
      <c r="I1474" s="357"/>
      <c r="J1474" s="357"/>
      <c r="K1474" s="357"/>
      <c r="L1474" s="354" t="s">
        <v>33</v>
      </c>
      <c r="M1474" s="354">
        <v>524156</v>
      </c>
      <c r="N1474" s="354">
        <v>4156</v>
      </c>
      <c r="O1474" s="354" t="s">
        <v>2958</v>
      </c>
      <c r="P1474" s="358" t="s">
        <v>2141</v>
      </c>
      <c r="Q1474" s="354" t="s">
        <v>31</v>
      </c>
      <c r="R1474" s="359">
        <v>19241.669999999998</v>
      </c>
      <c r="S1474" s="359">
        <v>458.33</v>
      </c>
      <c r="T1474" s="360">
        <f t="shared" si="276"/>
        <v>19700</v>
      </c>
      <c r="U1474" s="361">
        <v>61</v>
      </c>
      <c r="V1474" s="359">
        <v>330.5</v>
      </c>
      <c r="W1474" s="362">
        <v>35</v>
      </c>
      <c r="X1474" s="363"/>
      <c r="Y1474" s="362">
        <f t="shared" si="277"/>
        <v>295.5</v>
      </c>
      <c r="Z1474" s="364">
        <f t="shared" si="278"/>
        <v>1.6776649746192893E-2</v>
      </c>
      <c r="AA1474" s="363">
        <v>0</v>
      </c>
      <c r="AB1474" s="362">
        <v>-394</v>
      </c>
      <c r="AC1474" s="362"/>
      <c r="AD1474" s="362"/>
      <c r="AE1474" s="365"/>
      <c r="AF1474" s="365">
        <v>0</v>
      </c>
      <c r="AG1474" s="362">
        <f t="shared" si="279"/>
        <v>0</v>
      </c>
      <c r="AH1474" s="362"/>
      <c r="AI1474" s="362">
        <f t="shared" si="280"/>
        <v>0</v>
      </c>
      <c r="AJ1474" s="354" t="s">
        <v>164</v>
      </c>
      <c r="AK1474" s="354">
        <v>0</v>
      </c>
      <c r="AL1474" s="361"/>
      <c r="AM1474" s="366">
        <f t="shared" si="281"/>
        <v>0</v>
      </c>
      <c r="AN1474" s="366">
        <f t="shared" si="282"/>
        <v>1</v>
      </c>
      <c r="AO1474" s="366"/>
      <c r="AP1474" s="366"/>
      <c r="AQ1474" s="366">
        <f t="shared" si="283"/>
        <v>0</v>
      </c>
      <c r="AR1474" s="367" t="str">
        <f>IF(A1474="","",VLOOKUP(A1474,'Base Sites'!A:B,2,FALSE))</f>
        <v>Valauto Lambersart VW</v>
      </c>
      <c r="AS1474" s="367" t="str">
        <f t="shared" si="284"/>
        <v>SKODA</v>
      </c>
      <c r="AT1474" s="366"/>
      <c r="AU1474" s="368" t="str">
        <f>IF(A1474="","",VLOOKUP(L1474,'Base Vendeurs'!A:B,2,FALSE))</f>
        <v>Sociétés NORD</v>
      </c>
      <c r="AV1474" s="362">
        <f t="shared" si="285"/>
        <v>330.5</v>
      </c>
      <c r="AW1474" s="364">
        <f t="shared" si="286"/>
        <v>1.6776649746192893E-2</v>
      </c>
      <c r="AX1474" s="368" t="str">
        <f t="shared" si="287"/>
        <v>NON</v>
      </c>
      <c r="AY1474" s="231">
        <f>+MargesVN[[#This Row],[Total COM]]+MargesVN[[#This Row],[EXT GIE]]+MargesVN[[#This Row],[Forfait immat]]</f>
        <v>0</v>
      </c>
    </row>
    <row r="1475" spans="1:51" s="231" customFormat="1" ht="11.25" customHeight="1" x14ac:dyDescent="0.25">
      <c r="A1475" s="354">
        <v>30</v>
      </c>
      <c r="B1475" s="354" t="s">
        <v>163</v>
      </c>
      <c r="C1475" s="354" t="s">
        <v>29</v>
      </c>
      <c r="D1475" s="355">
        <v>46125</v>
      </c>
      <c r="E1475" s="356">
        <v>46127</v>
      </c>
      <c r="F1475" s="357"/>
      <c r="G1475" s="357"/>
      <c r="H1475" s="357"/>
      <c r="I1475" s="357"/>
      <c r="J1475" s="357"/>
      <c r="K1475" s="357"/>
      <c r="L1475" s="354" t="s">
        <v>33</v>
      </c>
      <c r="M1475" s="354">
        <v>524157</v>
      </c>
      <c r="N1475" s="354">
        <v>4157</v>
      </c>
      <c r="O1475" s="354" t="s">
        <v>2955</v>
      </c>
      <c r="P1475" s="358" t="s">
        <v>2141</v>
      </c>
      <c r="Q1475" s="354" t="s">
        <v>31</v>
      </c>
      <c r="R1475" s="359">
        <v>19241.669999999998</v>
      </c>
      <c r="S1475" s="359">
        <v>458.33</v>
      </c>
      <c r="T1475" s="360">
        <f t="shared" si="276"/>
        <v>19700</v>
      </c>
      <c r="U1475" s="361">
        <v>54</v>
      </c>
      <c r="V1475" s="359">
        <v>330.5</v>
      </c>
      <c r="W1475" s="362">
        <v>35</v>
      </c>
      <c r="X1475" s="363"/>
      <c r="Y1475" s="362">
        <f t="shared" si="277"/>
        <v>295.5</v>
      </c>
      <c r="Z1475" s="364">
        <f t="shared" si="278"/>
        <v>1.6776649746192893E-2</v>
      </c>
      <c r="AA1475" s="363">
        <v>0</v>
      </c>
      <c r="AB1475" s="362">
        <v>-394</v>
      </c>
      <c r="AC1475" s="362"/>
      <c r="AD1475" s="362"/>
      <c r="AE1475" s="365"/>
      <c r="AF1475" s="365">
        <v>0</v>
      </c>
      <c r="AG1475" s="362">
        <f t="shared" si="279"/>
        <v>0</v>
      </c>
      <c r="AH1475" s="362"/>
      <c r="AI1475" s="362">
        <f t="shared" si="280"/>
        <v>0</v>
      </c>
      <c r="AJ1475" s="354" t="s">
        <v>164</v>
      </c>
      <c r="AK1475" s="354">
        <v>0</v>
      </c>
      <c r="AL1475" s="361"/>
      <c r="AM1475" s="366">
        <f t="shared" si="281"/>
        <v>0</v>
      </c>
      <c r="AN1475" s="366">
        <f t="shared" si="282"/>
        <v>1</v>
      </c>
      <c r="AO1475" s="366"/>
      <c r="AP1475" s="366"/>
      <c r="AQ1475" s="366">
        <f t="shared" si="283"/>
        <v>0</v>
      </c>
      <c r="AR1475" s="367" t="str">
        <f>IF(A1475="","",VLOOKUP(A1475,'Base Sites'!A:B,2,FALSE))</f>
        <v>Valauto Lambersart VW</v>
      </c>
      <c r="AS1475" s="367" t="str">
        <f t="shared" si="284"/>
        <v>SKODA</v>
      </c>
      <c r="AT1475" s="366"/>
      <c r="AU1475" s="368" t="str">
        <f>IF(A1475="","",VLOOKUP(L1475,'Base Vendeurs'!A:B,2,FALSE))</f>
        <v>Sociétés NORD</v>
      </c>
      <c r="AV1475" s="362">
        <f t="shared" si="285"/>
        <v>330.5</v>
      </c>
      <c r="AW1475" s="364">
        <f t="shared" si="286"/>
        <v>1.6776649746192893E-2</v>
      </c>
      <c r="AX1475" s="368" t="str">
        <f t="shared" si="287"/>
        <v>NON</v>
      </c>
      <c r="AY1475" s="231">
        <f>+MargesVN[[#This Row],[Total COM]]+MargesVN[[#This Row],[EXT GIE]]+MargesVN[[#This Row],[Forfait immat]]</f>
        <v>0</v>
      </c>
    </row>
    <row r="1476" spans="1:51" s="231" customFormat="1" ht="11.25" customHeight="1" x14ac:dyDescent="0.25">
      <c r="A1476" s="354">
        <v>30</v>
      </c>
      <c r="B1476" s="354" t="s">
        <v>163</v>
      </c>
      <c r="C1476" s="354" t="s">
        <v>29</v>
      </c>
      <c r="D1476" s="355">
        <v>46125</v>
      </c>
      <c r="E1476" s="356">
        <v>46127</v>
      </c>
      <c r="F1476" s="357"/>
      <c r="G1476" s="357"/>
      <c r="H1476" s="357"/>
      <c r="I1476" s="357"/>
      <c r="J1476" s="357"/>
      <c r="K1476" s="357"/>
      <c r="L1476" s="354" t="s">
        <v>33</v>
      </c>
      <c r="M1476" s="354">
        <v>524158</v>
      </c>
      <c r="N1476" s="354">
        <v>4158</v>
      </c>
      <c r="O1476" s="354" t="s">
        <v>2968</v>
      </c>
      <c r="P1476" s="358" t="s">
        <v>2141</v>
      </c>
      <c r="Q1476" s="354" t="s">
        <v>31</v>
      </c>
      <c r="R1476" s="359">
        <v>19241.669999999998</v>
      </c>
      <c r="S1476" s="359">
        <v>458.33</v>
      </c>
      <c r="T1476" s="360">
        <f t="shared" si="276"/>
        <v>19700</v>
      </c>
      <c r="U1476" s="361">
        <v>56</v>
      </c>
      <c r="V1476" s="359">
        <v>330.5</v>
      </c>
      <c r="W1476" s="362">
        <v>35</v>
      </c>
      <c r="X1476" s="363"/>
      <c r="Y1476" s="362">
        <f t="shared" si="277"/>
        <v>295.5</v>
      </c>
      <c r="Z1476" s="364">
        <f t="shared" si="278"/>
        <v>1.6776649746192893E-2</v>
      </c>
      <c r="AA1476" s="363">
        <v>0</v>
      </c>
      <c r="AB1476" s="362">
        <v>-394</v>
      </c>
      <c r="AC1476" s="362"/>
      <c r="AD1476" s="362"/>
      <c r="AE1476" s="365"/>
      <c r="AF1476" s="365">
        <v>0</v>
      </c>
      <c r="AG1476" s="362">
        <f t="shared" si="279"/>
        <v>0</v>
      </c>
      <c r="AH1476" s="362"/>
      <c r="AI1476" s="362">
        <f t="shared" si="280"/>
        <v>0</v>
      </c>
      <c r="AJ1476" s="354" t="s">
        <v>164</v>
      </c>
      <c r="AK1476" s="354">
        <v>0</v>
      </c>
      <c r="AL1476" s="361"/>
      <c r="AM1476" s="366">
        <f t="shared" si="281"/>
        <v>0</v>
      </c>
      <c r="AN1476" s="366">
        <f t="shared" si="282"/>
        <v>1</v>
      </c>
      <c r="AO1476" s="366"/>
      <c r="AP1476" s="366"/>
      <c r="AQ1476" s="366">
        <f t="shared" si="283"/>
        <v>0</v>
      </c>
      <c r="AR1476" s="367" t="str">
        <f>IF(A1476="","",VLOOKUP(A1476,'Base Sites'!A:B,2,FALSE))</f>
        <v>Valauto Lambersart VW</v>
      </c>
      <c r="AS1476" s="367" t="str">
        <f t="shared" si="284"/>
        <v>SKODA</v>
      </c>
      <c r="AT1476" s="366"/>
      <c r="AU1476" s="368" t="str">
        <f>IF(A1476="","",VLOOKUP(L1476,'Base Vendeurs'!A:B,2,FALSE))</f>
        <v>Sociétés NORD</v>
      </c>
      <c r="AV1476" s="362">
        <f t="shared" si="285"/>
        <v>330.5</v>
      </c>
      <c r="AW1476" s="364">
        <f t="shared" si="286"/>
        <v>1.6776649746192893E-2</v>
      </c>
      <c r="AX1476" s="368" t="str">
        <f t="shared" si="287"/>
        <v>NON</v>
      </c>
      <c r="AY1476" s="231">
        <f>+MargesVN[[#This Row],[Total COM]]+MargesVN[[#This Row],[EXT GIE]]+MargesVN[[#This Row],[Forfait immat]]</f>
        <v>0</v>
      </c>
    </row>
    <row r="1477" spans="1:51" s="231" customFormat="1" ht="11.25" customHeight="1" x14ac:dyDescent="0.25">
      <c r="A1477" s="354">
        <v>30</v>
      </c>
      <c r="B1477" s="354" t="s">
        <v>163</v>
      </c>
      <c r="C1477" s="354" t="s">
        <v>29</v>
      </c>
      <c r="D1477" s="355">
        <v>46125</v>
      </c>
      <c r="E1477" s="356">
        <v>46127</v>
      </c>
      <c r="F1477" s="357"/>
      <c r="G1477" s="357"/>
      <c r="H1477" s="357"/>
      <c r="I1477" s="357"/>
      <c r="J1477" s="357"/>
      <c r="K1477" s="357"/>
      <c r="L1477" s="354" t="s">
        <v>33</v>
      </c>
      <c r="M1477" s="354">
        <v>524159</v>
      </c>
      <c r="N1477" s="354">
        <v>4159</v>
      </c>
      <c r="O1477" s="354" t="s">
        <v>2949</v>
      </c>
      <c r="P1477" s="358" t="s">
        <v>2141</v>
      </c>
      <c r="Q1477" s="354" t="s">
        <v>31</v>
      </c>
      <c r="R1477" s="359">
        <v>19241.669999999998</v>
      </c>
      <c r="S1477" s="359">
        <v>458.33</v>
      </c>
      <c r="T1477" s="360">
        <f t="shared" si="276"/>
        <v>19700</v>
      </c>
      <c r="U1477" s="361">
        <v>62</v>
      </c>
      <c r="V1477" s="359">
        <v>330.5</v>
      </c>
      <c r="W1477" s="362">
        <v>35</v>
      </c>
      <c r="X1477" s="363"/>
      <c r="Y1477" s="362">
        <f t="shared" si="277"/>
        <v>295.5</v>
      </c>
      <c r="Z1477" s="364">
        <f t="shared" si="278"/>
        <v>1.6776649746192893E-2</v>
      </c>
      <c r="AA1477" s="363">
        <v>0</v>
      </c>
      <c r="AB1477" s="362">
        <v>-394</v>
      </c>
      <c r="AC1477" s="362"/>
      <c r="AD1477" s="362"/>
      <c r="AE1477" s="365"/>
      <c r="AF1477" s="365">
        <v>0</v>
      </c>
      <c r="AG1477" s="362">
        <f t="shared" si="279"/>
        <v>0</v>
      </c>
      <c r="AH1477" s="362"/>
      <c r="AI1477" s="362">
        <f t="shared" si="280"/>
        <v>0</v>
      </c>
      <c r="AJ1477" s="354" t="s">
        <v>164</v>
      </c>
      <c r="AK1477" s="354">
        <v>0</v>
      </c>
      <c r="AL1477" s="361"/>
      <c r="AM1477" s="366">
        <f t="shared" si="281"/>
        <v>0</v>
      </c>
      <c r="AN1477" s="366">
        <f t="shared" si="282"/>
        <v>1</v>
      </c>
      <c r="AO1477" s="366"/>
      <c r="AP1477" s="366"/>
      <c r="AQ1477" s="366">
        <f t="shared" si="283"/>
        <v>0</v>
      </c>
      <c r="AR1477" s="367" t="str">
        <f>IF(A1477="","",VLOOKUP(A1477,'Base Sites'!A:B,2,FALSE))</f>
        <v>Valauto Lambersart VW</v>
      </c>
      <c r="AS1477" s="367" t="str">
        <f t="shared" si="284"/>
        <v>SKODA</v>
      </c>
      <c r="AT1477" s="366"/>
      <c r="AU1477" s="368" t="str">
        <f>IF(A1477="","",VLOOKUP(L1477,'Base Vendeurs'!A:B,2,FALSE))</f>
        <v>Sociétés NORD</v>
      </c>
      <c r="AV1477" s="362">
        <f t="shared" si="285"/>
        <v>330.5</v>
      </c>
      <c r="AW1477" s="364">
        <f t="shared" si="286"/>
        <v>1.6776649746192893E-2</v>
      </c>
      <c r="AX1477" s="368" t="str">
        <f t="shared" si="287"/>
        <v>NON</v>
      </c>
      <c r="AY1477" s="231">
        <f>+MargesVN[[#This Row],[Total COM]]+MargesVN[[#This Row],[EXT GIE]]+MargesVN[[#This Row],[Forfait immat]]</f>
        <v>0</v>
      </c>
    </row>
    <row r="1478" spans="1:51" s="231" customFormat="1" ht="11.25" customHeight="1" x14ac:dyDescent="0.25">
      <c r="A1478" s="354">
        <v>30</v>
      </c>
      <c r="B1478" s="354" t="s">
        <v>163</v>
      </c>
      <c r="C1478" s="354" t="s">
        <v>29</v>
      </c>
      <c r="D1478" s="355">
        <v>46126</v>
      </c>
      <c r="E1478" s="356">
        <v>46128</v>
      </c>
      <c r="F1478" s="357"/>
      <c r="G1478" s="357"/>
      <c r="H1478" s="357"/>
      <c r="I1478" s="357"/>
      <c r="J1478" s="357"/>
      <c r="K1478" s="357"/>
      <c r="L1478" s="354" t="s">
        <v>70</v>
      </c>
      <c r="M1478" s="354">
        <v>524160</v>
      </c>
      <c r="N1478" s="354">
        <v>4160</v>
      </c>
      <c r="O1478" s="354" t="s">
        <v>3048</v>
      </c>
      <c r="P1478" s="358" t="s">
        <v>457</v>
      </c>
      <c r="Q1478" s="354" t="s">
        <v>42</v>
      </c>
      <c r="R1478" s="359">
        <v>28208.34</v>
      </c>
      <c r="S1478" s="359">
        <v>1708.33</v>
      </c>
      <c r="T1478" s="360">
        <f t="shared" si="276"/>
        <v>29916.67</v>
      </c>
      <c r="U1478" s="361">
        <v>140</v>
      </c>
      <c r="V1478" s="359">
        <v>932.52</v>
      </c>
      <c r="W1478" s="362">
        <v>35</v>
      </c>
      <c r="X1478" s="363"/>
      <c r="Y1478" s="362">
        <f t="shared" si="277"/>
        <v>897.52</v>
      </c>
      <c r="Z1478" s="364">
        <f t="shared" si="278"/>
        <v>3.1170581485171982E-2</v>
      </c>
      <c r="AA1478" s="363">
        <v>0</v>
      </c>
      <c r="AB1478" s="362">
        <v>-299.17</v>
      </c>
      <c r="AC1478" s="362"/>
      <c r="AD1478" s="362"/>
      <c r="AE1478" s="365">
        <v>0.1</v>
      </c>
      <c r="AF1478" s="365">
        <v>0.1</v>
      </c>
      <c r="AG1478" s="362">
        <f t="shared" si="279"/>
        <v>89.75200000000001</v>
      </c>
      <c r="AH1478" s="362"/>
      <c r="AI1478" s="362">
        <f t="shared" si="280"/>
        <v>89.75200000000001</v>
      </c>
      <c r="AJ1478" s="354" t="s">
        <v>164</v>
      </c>
      <c r="AK1478" s="354">
        <v>0</v>
      </c>
      <c r="AL1478" s="361">
        <v>20</v>
      </c>
      <c r="AM1478" s="366">
        <f t="shared" si="281"/>
        <v>1</v>
      </c>
      <c r="AN1478" s="366">
        <f t="shared" si="282"/>
        <v>1</v>
      </c>
      <c r="AO1478" s="366"/>
      <c r="AP1478" s="366"/>
      <c r="AQ1478" s="366">
        <f t="shared" si="283"/>
        <v>1</v>
      </c>
      <c r="AR1478" s="367" t="str">
        <f>IF(A1478="","",VLOOKUP(A1478,'Base Sites'!A:B,2,FALSE))</f>
        <v>Valauto Lambersart VW</v>
      </c>
      <c r="AS1478" s="367" t="str">
        <f t="shared" si="284"/>
        <v>SKODA</v>
      </c>
      <c r="AT1478" s="366"/>
      <c r="AU1478" s="368" t="str">
        <f>IF(A1478="","",VLOOKUP(L1478,'Base Vendeurs'!A:B,2,FALSE))</f>
        <v>Sociétés NORD</v>
      </c>
      <c r="AV1478" s="362">
        <f t="shared" si="285"/>
        <v>932.52</v>
      </c>
      <c r="AW1478" s="364">
        <f t="shared" si="286"/>
        <v>3.1170581485171982E-2</v>
      </c>
      <c r="AX1478" s="368" t="str">
        <f t="shared" si="287"/>
        <v>NON</v>
      </c>
      <c r="AY1478" s="231">
        <f>+MargesVN[[#This Row],[Total COM]]+MargesVN[[#This Row],[EXT GIE]]+MargesVN[[#This Row],[Forfait immat]]</f>
        <v>109.75200000000001</v>
      </c>
    </row>
    <row r="1479" spans="1:51" s="231" customFormat="1" ht="11.25" customHeight="1" x14ac:dyDescent="0.25">
      <c r="A1479" s="354">
        <v>30</v>
      </c>
      <c r="B1479" s="354" t="s">
        <v>163</v>
      </c>
      <c r="C1479" s="354" t="s">
        <v>29</v>
      </c>
      <c r="D1479" s="355">
        <v>46127</v>
      </c>
      <c r="E1479" s="356">
        <v>46129</v>
      </c>
      <c r="F1479" s="357"/>
      <c r="G1479" s="357"/>
      <c r="H1479" s="357"/>
      <c r="I1479" s="357"/>
      <c r="J1479" s="357"/>
      <c r="K1479" s="357"/>
      <c r="L1479" s="354" t="s">
        <v>70</v>
      </c>
      <c r="M1479" s="354">
        <v>524161</v>
      </c>
      <c r="N1479" s="354">
        <v>4161</v>
      </c>
      <c r="O1479" s="354" t="s">
        <v>3037</v>
      </c>
      <c r="P1479" s="358" t="s">
        <v>457</v>
      </c>
      <c r="Q1479" s="354" t="s">
        <v>42</v>
      </c>
      <c r="R1479" s="359">
        <v>28208.34</v>
      </c>
      <c r="S1479" s="359">
        <v>1708.33</v>
      </c>
      <c r="T1479" s="360">
        <f t="shared" si="276"/>
        <v>29916.67</v>
      </c>
      <c r="U1479" s="361">
        <v>141</v>
      </c>
      <c r="V1479" s="359">
        <v>932.52</v>
      </c>
      <c r="W1479" s="362">
        <v>35</v>
      </c>
      <c r="X1479" s="363"/>
      <c r="Y1479" s="362">
        <f t="shared" si="277"/>
        <v>897.52</v>
      </c>
      <c r="Z1479" s="364">
        <f t="shared" si="278"/>
        <v>3.1170581485171982E-2</v>
      </c>
      <c r="AA1479" s="363">
        <v>0</v>
      </c>
      <c r="AB1479" s="362">
        <v>-299.17</v>
      </c>
      <c r="AC1479" s="362"/>
      <c r="AD1479" s="362"/>
      <c r="AE1479" s="365">
        <v>0.1</v>
      </c>
      <c r="AF1479" s="365">
        <v>0.1</v>
      </c>
      <c r="AG1479" s="362">
        <f t="shared" si="279"/>
        <v>89.75200000000001</v>
      </c>
      <c r="AH1479" s="362"/>
      <c r="AI1479" s="362">
        <f t="shared" si="280"/>
        <v>89.75200000000001</v>
      </c>
      <c r="AJ1479" s="354" t="s">
        <v>164</v>
      </c>
      <c r="AK1479" s="354">
        <v>0</v>
      </c>
      <c r="AL1479" s="361">
        <v>20</v>
      </c>
      <c r="AM1479" s="366">
        <f t="shared" si="281"/>
        <v>1</v>
      </c>
      <c r="AN1479" s="366">
        <f t="shared" si="282"/>
        <v>1</v>
      </c>
      <c r="AO1479" s="366"/>
      <c r="AP1479" s="366"/>
      <c r="AQ1479" s="366">
        <f t="shared" si="283"/>
        <v>1</v>
      </c>
      <c r="AR1479" s="367" t="str">
        <f>IF(A1479="","",VLOOKUP(A1479,'Base Sites'!A:B,2,FALSE))</f>
        <v>Valauto Lambersart VW</v>
      </c>
      <c r="AS1479" s="367" t="str">
        <f t="shared" si="284"/>
        <v>SKODA</v>
      </c>
      <c r="AT1479" s="366"/>
      <c r="AU1479" s="368" t="str">
        <f>IF(A1479="","",VLOOKUP(L1479,'Base Vendeurs'!A:B,2,FALSE))</f>
        <v>Sociétés NORD</v>
      </c>
      <c r="AV1479" s="362">
        <f t="shared" si="285"/>
        <v>932.52</v>
      </c>
      <c r="AW1479" s="364">
        <f t="shared" si="286"/>
        <v>3.1170581485171982E-2</v>
      </c>
      <c r="AX1479" s="368" t="str">
        <f t="shared" si="287"/>
        <v>NON</v>
      </c>
      <c r="AY1479" s="231">
        <f>+MargesVN[[#This Row],[Total COM]]+MargesVN[[#This Row],[EXT GIE]]+MargesVN[[#This Row],[Forfait immat]]</f>
        <v>109.75200000000001</v>
      </c>
    </row>
    <row r="1480" spans="1:51" s="231" customFormat="1" ht="11.25" customHeight="1" x14ac:dyDescent="0.25">
      <c r="A1480" s="319">
        <v>30</v>
      </c>
      <c r="B1480" s="319" t="s">
        <v>163</v>
      </c>
      <c r="C1480" s="319" t="s">
        <v>29</v>
      </c>
      <c r="D1480" s="320">
        <v>46083</v>
      </c>
      <c r="E1480" s="321">
        <v>46085</v>
      </c>
      <c r="F1480" s="322"/>
      <c r="G1480" s="322"/>
      <c r="H1480" s="322"/>
      <c r="I1480" s="322" t="s">
        <v>165</v>
      </c>
      <c r="J1480" s="322" t="s">
        <v>165</v>
      </c>
      <c r="K1480" s="322">
        <v>61988.52</v>
      </c>
      <c r="L1480" s="319" t="s">
        <v>70</v>
      </c>
      <c r="M1480" s="319">
        <v>524173</v>
      </c>
      <c r="N1480" s="319">
        <v>4173</v>
      </c>
      <c r="O1480" s="319" t="s">
        <v>2236</v>
      </c>
      <c r="P1480" s="323" t="s">
        <v>457</v>
      </c>
      <c r="Q1480" s="319" t="s">
        <v>42</v>
      </c>
      <c r="R1480" s="324">
        <v>28208.34</v>
      </c>
      <c r="S1480" s="324">
        <v>1708.33</v>
      </c>
      <c r="T1480" s="325">
        <f t="shared" si="276"/>
        <v>29916.67</v>
      </c>
      <c r="U1480" s="326">
        <v>97</v>
      </c>
      <c r="V1480" s="324">
        <v>932.52</v>
      </c>
      <c r="W1480" s="327">
        <v>35</v>
      </c>
      <c r="X1480" s="328"/>
      <c r="Y1480" s="327">
        <f t="shared" si="277"/>
        <v>897.52</v>
      </c>
      <c r="Z1480" s="329">
        <f t="shared" si="278"/>
        <v>3.1170581485171982E-2</v>
      </c>
      <c r="AA1480" s="328">
        <v>0</v>
      </c>
      <c r="AB1480" s="327">
        <v>-299.17</v>
      </c>
      <c r="AC1480" s="327"/>
      <c r="AD1480" s="327" t="s">
        <v>371</v>
      </c>
      <c r="AE1480" s="330">
        <v>0.1</v>
      </c>
      <c r="AF1480" s="330">
        <v>0.1</v>
      </c>
      <c r="AG1480" s="327">
        <f t="shared" si="279"/>
        <v>89.75200000000001</v>
      </c>
      <c r="AH1480" s="327"/>
      <c r="AI1480" s="327">
        <f t="shared" si="280"/>
        <v>89.75200000000001</v>
      </c>
      <c r="AJ1480" s="319" t="s">
        <v>164</v>
      </c>
      <c r="AK1480" s="319">
        <v>0</v>
      </c>
      <c r="AL1480" s="326">
        <v>20</v>
      </c>
      <c r="AM1480" s="331">
        <f t="shared" si="281"/>
        <v>1</v>
      </c>
      <c r="AN1480" s="331">
        <f t="shared" si="282"/>
        <v>1</v>
      </c>
      <c r="AO1480" s="331"/>
      <c r="AP1480" s="331"/>
      <c r="AQ1480" s="331">
        <f t="shared" si="283"/>
        <v>1</v>
      </c>
      <c r="AR1480" s="332" t="str">
        <f>IF(A1480="","",VLOOKUP(A1480,'Base Sites'!A:B,2,FALSE))</f>
        <v>Valauto Lambersart VW</v>
      </c>
      <c r="AS1480" s="332" t="str">
        <f t="shared" si="284"/>
        <v>SKODA</v>
      </c>
      <c r="AT1480" s="331"/>
      <c r="AU1480" s="333" t="str">
        <f>IF(A1480="","",VLOOKUP(L1480,'Base Vendeurs'!A:B,2,FALSE))</f>
        <v>Sociétés NORD</v>
      </c>
      <c r="AV1480" s="327">
        <f t="shared" si="285"/>
        <v>932.52</v>
      </c>
      <c r="AW1480" s="329">
        <f t="shared" si="286"/>
        <v>3.1170581485171982E-2</v>
      </c>
      <c r="AX1480" s="333" t="str">
        <f t="shared" si="287"/>
        <v>NON</v>
      </c>
      <c r="AY1480" s="231">
        <f>+MargesVN[[#This Row],[Total COM]]+MargesVN[[#This Row],[EXT GIE]]+MargesVN[[#This Row],[Forfait immat]]</f>
        <v>109.75200000000001</v>
      </c>
    </row>
    <row r="1481" spans="1:51" s="231" customFormat="1" ht="11.25" customHeight="1" x14ac:dyDescent="0.25">
      <c r="A1481" s="319">
        <v>30</v>
      </c>
      <c r="B1481" s="319" t="s">
        <v>163</v>
      </c>
      <c r="C1481" s="319" t="s">
        <v>29</v>
      </c>
      <c r="D1481" s="320">
        <v>46094</v>
      </c>
      <c r="E1481" s="321">
        <v>46098</v>
      </c>
      <c r="F1481" s="322"/>
      <c r="G1481" s="322"/>
      <c r="H1481" s="322"/>
      <c r="I1481" s="322" t="s">
        <v>165</v>
      </c>
      <c r="J1481" s="322" t="s">
        <v>165</v>
      </c>
      <c r="K1481" s="322">
        <v>61988.52</v>
      </c>
      <c r="L1481" s="319" t="s">
        <v>70</v>
      </c>
      <c r="M1481" s="319">
        <v>524174</v>
      </c>
      <c r="N1481" s="319">
        <v>4174</v>
      </c>
      <c r="O1481" s="319" t="s">
        <v>2241</v>
      </c>
      <c r="P1481" s="323" t="s">
        <v>457</v>
      </c>
      <c r="Q1481" s="319" t="s">
        <v>42</v>
      </c>
      <c r="R1481" s="324">
        <v>28208.34</v>
      </c>
      <c r="S1481" s="324">
        <v>1708.33</v>
      </c>
      <c r="T1481" s="325">
        <f t="shared" si="276"/>
        <v>29916.67</v>
      </c>
      <c r="U1481" s="326">
        <v>107</v>
      </c>
      <c r="V1481" s="324">
        <v>932.52</v>
      </c>
      <c r="W1481" s="327">
        <v>35</v>
      </c>
      <c r="X1481" s="328"/>
      <c r="Y1481" s="327">
        <f t="shared" si="277"/>
        <v>897.52</v>
      </c>
      <c r="Z1481" s="329">
        <f t="shared" si="278"/>
        <v>3.1170581485171982E-2</v>
      </c>
      <c r="AA1481" s="328">
        <v>-299.17</v>
      </c>
      <c r="AB1481" s="327">
        <v>0</v>
      </c>
      <c r="AC1481" s="327"/>
      <c r="AD1481" s="327" t="s">
        <v>371</v>
      </c>
      <c r="AE1481" s="330">
        <v>0.1</v>
      </c>
      <c r="AF1481" s="330">
        <v>0.1</v>
      </c>
      <c r="AG1481" s="327">
        <f t="shared" si="279"/>
        <v>89.75200000000001</v>
      </c>
      <c r="AH1481" s="327"/>
      <c r="AI1481" s="327">
        <f t="shared" si="280"/>
        <v>89.75200000000001</v>
      </c>
      <c r="AJ1481" s="319" t="s">
        <v>164</v>
      </c>
      <c r="AK1481" s="319">
        <v>0</v>
      </c>
      <c r="AL1481" s="326">
        <v>20</v>
      </c>
      <c r="AM1481" s="331">
        <f t="shared" si="281"/>
        <v>1</v>
      </c>
      <c r="AN1481" s="331">
        <f t="shared" si="282"/>
        <v>1</v>
      </c>
      <c r="AO1481" s="331"/>
      <c r="AP1481" s="331"/>
      <c r="AQ1481" s="331">
        <f t="shared" si="283"/>
        <v>1</v>
      </c>
      <c r="AR1481" s="332" t="str">
        <f>IF(A1481="","",VLOOKUP(A1481,'Base Sites'!A:B,2,FALSE))</f>
        <v>Valauto Lambersart VW</v>
      </c>
      <c r="AS1481" s="332" t="str">
        <f t="shared" si="284"/>
        <v>SKODA</v>
      </c>
      <c r="AT1481" s="331"/>
      <c r="AU1481" s="333" t="str">
        <f>IF(A1481="","",VLOOKUP(L1481,'Base Vendeurs'!A:B,2,FALSE))</f>
        <v>Sociétés NORD</v>
      </c>
      <c r="AV1481" s="327">
        <f t="shared" si="285"/>
        <v>932.52</v>
      </c>
      <c r="AW1481" s="329">
        <f t="shared" si="286"/>
        <v>3.1170581485171982E-2</v>
      </c>
      <c r="AX1481" s="333" t="str">
        <f t="shared" si="287"/>
        <v>NON</v>
      </c>
      <c r="AY1481" s="231">
        <f>+MargesVN[[#This Row],[Total COM]]+MargesVN[[#This Row],[EXT GIE]]+MargesVN[[#This Row],[Forfait immat]]</f>
        <v>109.75200000000001</v>
      </c>
    </row>
    <row r="1482" spans="1:51" s="231" customFormat="1" ht="11.25" customHeight="1" x14ac:dyDescent="0.25">
      <c r="A1482" s="45">
        <v>30</v>
      </c>
      <c r="B1482" s="45" t="s">
        <v>163</v>
      </c>
      <c r="C1482" s="45" t="s">
        <v>29</v>
      </c>
      <c r="D1482" s="44">
        <v>46059</v>
      </c>
      <c r="E1482" s="65">
        <v>46063</v>
      </c>
      <c r="F1482" s="35"/>
      <c r="G1482" s="35"/>
      <c r="H1482" s="35"/>
      <c r="I1482" s="35"/>
      <c r="J1482" s="35"/>
      <c r="K1482" s="35"/>
      <c r="L1482" s="45" t="s">
        <v>70</v>
      </c>
      <c r="M1482" s="45">
        <v>524175</v>
      </c>
      <c r="N1482" s="45">
        <v>4175</v>
      </c>
      <c r="O1482" s="45" t="s">
        <v>1412</v>
      </c>
      <c r="P1482" s="66" t="s">
        <v>457</v>
      </c>
      <c r="Q1482" s="45" t="s">
        <v>42</v>
      </c>
      <c r="R1482" s="47">
        <v>28208.34</v>
      </c>
      <c r="S1482" s="47">
        <v>1708.33</v>
      </c>
      <c r="T1482" s="48">
        <f t="shared" si="276"/>
        <v>29916.67</v>
      </c>
      <c r="U1482" s="49">
        <v>74</v>
      </c>
      <c r="V1482" s="47">
        <v>932.5</v>
      </c>
      <c r="W1482" s="46">
        <v>35</v>
      </c>
      <c r="X1482" s="50"/>
      <c r="Y1482" s="46">
        <f t="shared" si="277"/>
        <v>897.5</v>
      </c>
      <c r="Z1482" s="51">
        <f t="shared" si="278"/>
        <v>3.1169912961569589E-2</v>
      </c>
      <c r="AA1482" s="50">
        <v>0</v>
      </c>
      <c r="AB1482" s="46">
        <v>-299.17</v>
      </c>
      <c r="AC1482" s="46"/>
      <c r="AD1482" s="46"/>
      <c r="AE1482" s="52">
        <v>0.1</v>
      </c>
      <c r="AF1482" s="52">
        <v>0.1</v>
      </c>
      <c r="AG1482" s="46">
        <f t="shared" si="279"/>
        <v>89.75</v>
      </c>
      <c r="AH1482" s="46"/>
      <c r="AI1482" s="46">
        <f t="shared" si="280"/>
        <v>89.75</v>
      </c>
      <c r="AJ1482" s="45" t="s">
        <v>164</v>
      </c>
      <c r="AK1482" s="45">
        <v>0</v>
      </c>
      <c r="AL1482" s="49">
        <v>20</v>
      </c>
      <c r="AM1482" s="238">
        <f t="shared" si="281"/>
        <v>1</v>
      </c>
      <c r="AN1482" s="238">
        <f t="shared" si="282"/>
        <v>1</v>
      </c>
      <c r="AO1482" s="238"/>
      <c r="AP1482" s="238"/>
      <c r="AQ1482" s="238">
        <f t="shared" si="283"/>
        <v>1</v>
      </c>
      <c r="AR1482" s="96" t="str">
        <f>IF(A1482="","",VLOOKUP(A1482,'Base Sites'!A:B,2,FALSE))</f>
        <v>Valauto Lambersart VW</v>
      </c>
      <c r="AS1482" s="96" t="str">
        <f t="shared" si="284"/>
        <v>SKODA</v>
      </c>
      <c r="AT1482" s="238"/>
      <c r="AU1482" s="231" t="str">
        <f>IF(A1482="","",VLOOKUP(L1482,'Base Vendeurs'!A:B,2,FALSE))</f>
        <v>Sociétés NORD</v>
      </c>
      <c r="AV1482" s="46">
        <f t="shared" si="285"/>
        <v>932.5</v>
      </c>
      <c r="AW1482" s="51">
        <f t="shared" si="286"/>
        <v>3.1169912961569589E-2</v>
      </c>
      <c r="AX1482" s="231" t="str">
        <f t="shared" si="287"/>
        <v>NON</v>
      </c>
      <c r="AY1482" s="231">
        <f>+MargesVN[[#This Row],[Total COM]]+MargesVN[[#This Row],[EXT GIE]]+MargesVN[[#This Row],[Forfait immat]]</f>
        <v>109.75</v>
      </c>
    </row>
    <row r="1483" spans="1:51" s="231" customFormat="1" ht="11.25" customHeight="1" x14ac:dyDescent="0.25">
      <c r="A1483" s="239">
        <v>30</v>
      </c>
      <c r="B1483" s="239" t="s">
        <v>163</v>
      </c>
      <c r="C1483" s="239" t="s">
        <v>29</v>
      </c>
      <c r="D1483" s="198">
        <v>46024</v>
      </c>
      <c r="E1483" s="240">
        <v>46027</v>
      </c>
      <c r="F1483" s="199"/>
      <c r="G1483" s="199"/>
      <c r="H1483" s="199"/>
      <c r="I1483" s="199" t="s">
        <v>165</v>
      </c>
      <c r="J1483" s="199" t="s">
        <v>165</v>
      </c>
      <c r="K1483" s="199">
        <v>49478.92</v>
      </c>
      <c r="L1483" s="239" t="s">
        <v>70</v>
      </c>
      <c r="M1483" s="239">
        <v>524176</v>
      </c>
      <c r="N1483" s="239">
        <v>4176</v>
      </c>
      <c r="O1483" s="239" t="s">
        <v>548</v>
      </c>
      <c r="P1483" s="241" t="s">
        <v>457</v>
      </c>
      <c r="Q1483" s="239" t="s">
        <v>42</v>
      </c>
      <c r="R1483" s="200">
        <v>28208.34</v>
      </c>
      <c r="S1483" s="200">
        <v>1708.33</v>
      </c>
      <c r="T1483" s="201">
        <f t="shared" si="276"/>
        <v>29916.67</v>
      </c>
      <c r="U1483" s="202">
        <v>39</v>
      </c>
      <c r="V1483" s="200">
        <v>932.51</v>
      </c>
      <c r="W1483" s="242">
        <v>35</v>
      </c>
      <c r="X1483" s="203"/>
      <c r="Y1483" s="242">
        <f t="shared" si="277"/>
        <v>897.51</v>
      </c>
      <c r="Z1483" s="204">
        <f t="shared" si="278"/>
        <v>3.1170247223370785E-2</v>
      </c>
      <c r="AA1483" s="203">
        <v>0</v>
      </c>
      <c r="AB1483" s="242">
        <v>-299.16000000000003</v>
      </c>
      <c r="AC1483" s="242"/>
      <c r="AD1483" s="242" t="s">
        <v>383</v>
      </c>
      <c r="AE1483" s="205">
        <v>0.1</v>
      </c>
      <c r="AF1483" s="205">
        <v>0.1</v>
      </c>
      <c r="AG1483" s="242">
        <f t="shared" si="279"/>
        <v>89.751000000000005</v>
      </c>
      <c r="AH1483" s="242"/>
      <c r="AI1483" s="242">
        <f t="shared" si="280"/>
        <v>89.751000000000005</v>
      </c>
      <c r="AJ1483" s="239" t="s">
        <v>164</v>
      </c>
      <c r="AK1483" s="239">
        <v>0</v>
      </c>
      <c r="AL1483" s="202">
        <v>20</v>
      </c>
      <c r="AM1483" s="243">
        <f t="shared" si="281"/>
        <v>1</v>
      </c>
      <c r="AN1483" s="243">
        <f t="shared" si="282"/>
        <v>1</v>
      </c>
      <c r="AO1483" s="243"/>
      <c r="AP1483" s="243"/>
      <c r="AQ1483" s="243">
        <f t="shared" si="283"/>
        <v>1</v>
      </c>
      <c r="AR1483" s="206" t="str">
        <f>IF(A1483="","",VLOOKUP(A1483,'Base Sites'!A:B,2,FALSE))</f>
        <v>Valauto Lambersart VW</v>
      </c>
      <c r="AS1483" s="206" t="str">
        <f t="shared" si="284"/>
        <v>SKODA</v>
      </c>
      <c r="AT1483" s="243"/>
      <c r="AU1483" s="244" t="str">
        <f>IF(A1483="","",VLOOKUP(L1483,'Base Vendeurs'!A:B,2,FALSE))</f>
        <v>Sociétés NORD</v>
      </c>
      <c r="AV1483" s="242">
        <f t="shared" si="285"/>
        <v>932.51</v>
      </c>
      <c r="AW1483" s="204">
        <f t="shared" si="286"/>
        <v>3.1170247223370785E-2</v>
      </c>
      <c r="AX1483" s="244" t="str">
        <f t="shared" si="287"/>
        <v>NON</v>
      </c>
      <c r="AY1483" s="231">
        <f>+MargesVN[[#This Row],[Total COM]]+MargesVN[[#This Row],[EXT GIE]]+MargesVN[[#This Row],[Forfait immat]]</f>
        <v>109.751</v>
      </c>
    </row>
    <row r="1484" spans="1:51" s="231" customFormat="1" ht="11.25" customHeight="1" x14ac:dyDescent="0.25">
      <c r="A1484" s="45">
        <v>30</v>
      </c>
      <c r="B1484" s="45" t="s">
        <v>163</v>
      </c>
      <c r="C1484" s="45" t="s">
        <v>29</v>
      </c>
      <c r="D1484" s="44">
        <v>46037</v>
      </c>
      <c r="E1484" s="65">
        <v>46039</v>
      </c>
      <c r="F1484" s="35"/>
      <c r="G1484" s="35"/>
      <c r="H1484" s="35"/>
      <c r="I1484" s="35"/>
      <c r="J1484" s="35"/>
      <c r="K1484" s="35"/>
      <c r="L1484" s="45" t="s">
        <v>70</v>
      </c>
      <c r="M1484" s="45">
        <v>524177</v>
      </c>
      <c r="N1484" s="45">
        <v>4177</v>
      </c>
      <c r="O1484" s="45" t="s">
        <v>557</v>
      </c>
      <c r="P1484" s="66" t="s">
        <v>457</v>
      </c>
      <c r="Q1484" s="45" t="s">
        <v>42</v>
      </c>
      <c r="R1484" s="47">
        <v>28208.34</v>
      </c>
      <c r="S1484" s="47">
        <v>1708.33</v>
      </c>
      <c r="T1484" s="48">
        <f t="shared" si="276"/>
        <v>29916.67</v>
      </c>
      <c r="U1484" s="49">
        <v>51</v>
      </c>
      <c r="V1484" s="47">
        <v>932.52</v>
      </c>
      <c r="W1484" s="46">
        <v>35</v>
      </c>
      <c r="X1484" s="50"/>
      <c r="Y1484" s="46">
        <f t="shared" si="277"/>
        <v>897.52</v>
      </c>
      <c r="Z1484" s="51">
        <f t="shared" si="278"/>
        <v>3.1170581485171982E-2</v>
      </c>
      <c r="AA1484" s="50">
        <v>0</v>
      </c>
      <c r="AB1484" s="46">
        <v>-299.17</v>
      </c>
      <c r="AC1484" s="46"/>
      <c r="AD1484" s="46"/>
      <c r="AE1484" s="52">
        <v>0.1</v>
      </c>
      <c r="AF1484" s="52">
        <v>0.1</v>
      </c>
      <c r="AG1484" s="46">
        <f t="shared" si="279"/>
        <v>89.75200000000001</v>
      </c>
      <c r="AH1484" s="46"/>
      <c r="AI1484" s="46">
        <f t="shared" si="280"/>
        <v>89.75200000000001</v>
      </c>
      <c r="AJ1484" s="45" t="s">
        <v>164</v>
      </c>
      <c r="AK1484" s="45">
        <v>0</v>
      </c>
      <c r="AL1484" s="49">
        <v>20</v>
      </c>
      <c r="AM1484" s="238">
        <f t="shared" si="281"/>
        <v>1</v>
      </c>
      <c r="AN1484" s="238">
        <f t="shared" si="282"/>
        <v>1</v>
      </c>
      <c r="AO1484" s="238"/>
      <c r="AP1484" s="238"/>
      <c r="AQ1484" s="238">
        <f t="shared" si="283"/>
        <v>1</v>
      </c>
      <c r="AR1484" s="96" t="str">
        <f>IF(A1484="","",VLOOKUP(A1484,'Base Sites'!A:B,2,FALSE))</f>
        <v>Valauto Lambersart VW</v>
      </c>
      <c r="AS1484" s="96" t="str">
        <f t="shared" si="284"/>
        <v>SKODA</v>
      </c>
      <c r="AT1484" s="238"/>
      <c r="AU1484" s="231" t="str">
        <f>IF(A1484="","",VLOOKUP(L1484,'Base Vendeurs'!A:B,2,FALSE))</f>
        <v>Sociétés NORD</v>
      </c>
      <c r="AV1484" s="46">
        <f t="shared" si="285"/>
        <v>932.52</v>
      </c>
      <c r="AW1484" s="51">
        <f t="shared" si="286"/>
        <v>3.1170581485171982E-2</v>
      </c>
      <c r="AX1484" s="231" t="str">
        <f t="shared" si="287"/>
        <v>NON</v>
      </c>
      <c r="AY1484" s="231">
        <f>+MargesVN[[#This Row],[Total COM]]+MargesVN[[#This Row],[EXT GIE]]+MargesVN[[#This Row],[Forfait immat]]</f>
        <v>109.75200000000001</v>
      </c>
    </row>
    <row r="1485" spans="1:51" s="231" customFormat="1" ht="11.25" customHeight="1" x14ac:dyDescent="0.25">
      <c r="A1485" s="45">
        <v>30</v>
      </c>
      <c r="B1485" s="45" t="s">
        <v>183</v>
      </c>
      <c r="C1485" s="45" t="s">
        <v>29</v>
      </c>
      <c r="D1485" s="44">
        <v>46078</v>
      </c>
      <c r="E1485" s="65">
        <v>46079</v>
      </c>
      <c r="F1485" s="35"/>
      <c r="G1485" s="35"/>
      <c r="H1485" s="35"/>
      <c r="I1485" s="35" t="s">
        <v>165</v>
      </c>
      <c r="J1485" s="35"/>
      <c r="K1485" s="35">
        <v>503005.87</v>
      </c>
      <c r="L1485" s="45" t="s">
        <v>33</v>
      </c>
      <c r="M1485" s="45">
        <v>524185</v>
      </c>
      <c r="N1485" s="45">
        <v>4185</v>
      </c>
      <c r="O1485" s="45" t="s">
        <v>1890</v>
      </c>
      <c r="P1485" s="66" t="s">
        <v>326</v>
      </c>
      <c r="Q1485" s="45" t="s">
        <v>178</v>
      </c>
      <c r="R1485" s="47">
        <v>38076.660000000003</v>
      </c>
      <c r="S1485" s="47">
        <v>583.33000000000004</v>
      </c>
      <c r="T1485" s="48">
        <f t="shared" si="276"/>
        <v>38659.990000000005</v>
      </c>
      <c r="U1485" s="49">
        <v>7</v>
      </c>
      <c r="V1485" s="47">
        <v>2152.36</v>
      </c>
      <c r="W1485" s="46">
        <v>0</v>
      </c>
      <c r="X1485" s="50"/>
      <c r="Y1485" s="46">
        <f t="shared" si="277"/>
        <v>2152.36</v>
      </c>
      <c r="Z1485" s="51">
        <f t="shared" si="278"/>
        <v>5.5674096139186786E-2</v>
      </c>
      <c r="AA1485" s="50">
        <v>0</v>
      </c>
      <c r="AB1485" s="46">
        <v>-1544.99</v>
      </c>
      <c r="AC1485" s="46"/>
      <c r="AD1485" s="46" t="s">
        <v>430</v>
      </c>
      <c r="AE1485" s="52"/>
      <c r="AF1485" s="52">
        <v>0</v>
      </c>
      <c r="AG1485" s="46">
        <f t="shared" si="279"/>
        <v>0</v>
      </c>
      <c r="AH1485" s="46"/>
      <c r="AI1485" s="46">
        <f t="shared" si="280"/>
        <v>0</v>
      </c>
      <c r="AJ1485" s="45" t="s">
        <v>149</v>
      </c>
      <c r="AK1485" s="45">
        <v>0</v>
      </c>
      <c r="AL1485" s="49" t="s">
        <v>293</v>
      </c>
      <c r="AM1485" s="238">
        <f t="shared" si="281"/>
        <v>1</v>
      </c>
      <c r="AN1485" s="238">
        <f t="shared" si="282"/>
        <v>1</v>
      </c>
      <c r="AO1485" s="238"/>
      <c r="AP1485" s="238"/>
      <c r="AQ1485" s="238">
        <f t="shared" si="283"/>
        <v>1</v>
      </c>
      <c r="AR1485" s="96" t="str">
        <f>IF(A1485="","",VLOOKUP(A1485,'Base Sites'!A:B,2,FALSE))</f>
        <v>Valauto Lambersart VW</v>
      </c>
      <c r="AS1485" s="96" t="str">
        <f t="shared" si="284"/>
        <v>SKODA</v>
      </c>
      <c r="AT1485" s="238"/>
      <c r="AU1485" s="231" t="str">
        <f>IF(A1485="","",VLOOKUP(L1485,'Base Vendeurs'!A:B,2,FALSE))</f>
        <v>Sociétés NORD</v>
      </c>
      <c r="AV1485" s="46">
        <f t="shared" si="285"/>
        <v>2152.36</v>
      </c>
      <c r="AW1485" s="51">
        <f t="shared" si="286"/>
        <v>5.5674096139186786E-2</v>
      </c>
      <c r="AX1485" s="231" t="str">
        <f t="shared" si="287"/>
        <v>NON</v>
      </c>
      <c r="AY1485" s="231">
        <f>+MargesVN[[#This Row],[Total COM]]+MargesVN[[#This Row],[EXT GIE]]+MargesVN[[#This Row],[Forfait immat]]</f>
        <v>0</v>
      </c>
    </row>
    <row r="1486" spans="1:51" s="231" customFormat="1" ht="11.25" customHeight="1" x14ac:dyDescent="0.25">
      <c r="A1486" s="431">
        <v>30</v>
      </c>
      <c r="B1486" s="431" t="s">
        <v>163</v>
      </c>
      <c r="C1486" s="431" t="s">
        <v>29</v>
      </c>
      <c r="D1486" s="432">
        <v>46171</v>
      </c>
      <c r="E1486" s="433">
        <v>46174</v>
      </c>
      <c r="F1486" s="434"/>
      <c r="G1486" s="434"/>
      <c r="H1486" s="434"/>
      <c r="I1486" s="434"/>
      <c r="J1486" s="434"/>
      <c r="K1486" s="434">
        <v>0</v>
      </c>
      <c r="L1486" s="431" t="s">
        <v>219</v>
      </c>
      <c r="M1486" s="431">
        <v>524192</v>
      </c>
      <c r="N1486" s="431">
        <v>4192</v>
      </c>
      <c r="O1486" s="431" t="s">
        <v>3790</v>
      </c>
      <c r="P1486" s="435" t="s">
        <v>1760</v>
      </c>
      <c r="Q1486" s="431" t="s">
        <v>129</v>
      </c>
      <c r="R1486" s="436">
        <v>24716.67</v>
      </c>
      <c r="S1486" s="436">
        <v>2616.67</v>
      </c>
      <c r="T1486" s="437">
        <f t="shared" si="276"/>
        <v>27333.339999999997</v>
      </c>
      <c r="U1486" s="438">
        <v>38</v>
      </c>
      <c r="V1486" s="436">
        <v>308.33</v>
      </c>
      <c r="W1486" s="439">
        <v>35</v>
      </c>
      <c r="X1486" s="440"/>
      <c r="Y1486" s="439">
        <f t="shared" si="277"/>
        <v>273.33</v>
      </c>
      <c r="Z1486" s="441">
        <f t="shared" si="278"/>
        <v>1.1280363102350463E-2</v>
      </c>
      <c r="AA1486" s="440">
        <v>0</v>
      </c>
      <c r="AB1486" s="439">
        <v>-734.16</v>
      </c>
      <c r="AC1486" s="439"/>
      <c r="AD1486" s="439"/>
      <c r="AE1486" s="442">
        <v>0.1</v>
      </c>
      <c r="AF1486" s="442">
        <v>0.1</v>
      </c>
      <c r="AG1486" s="439">
        <f t="shared" si="279"/>
        <v>27.332999999999998</v>
      </c>
      <c r="AH1486" s="439"/>
      <c r="AI1486" s="439">
        <f t="shared" si="280"/>
        <v>27.332999999999998</v>
      </c>
      <c r="AJ1486" s="431" t="s">
        <v>164</v>
      </c>
      <c r="AK1486" s="431">
        <v>0</v>
      </c>
      <c r="AL1486" s="438">
        <v>20</v>
      </c>
      <c r="AM1486" s="443">
        <f t="shared" si="281"/>
        <v>1</v>
      </c>
      <c r="AN1486" s="443">
        <f t="shared" si="282"/>
        <v>1</v>
      </c>
      <c r="AO1486" s="443"/>
      <c r="AP1486" s="443"/>
      <c r="AQ1486" s="443">
        <f t="shared" si="283"/>
        <v>1</v>
      </c>
      <c r="AR1486" s="444" t="str">
        <f>IF(A1486="","",VLOOKUP(A1486,'Base Sites'!A:B,2,FALSE))</f>
        <v>Valauto Lambersart VW</v>
      </c>
      <c r="AS1486" s="444" t="str">
        <f t="shared" si="284"/>
        <v>SKODA</v>
      </c>
      <c r="AT1486" s="443"/>
      <c r="AU1486" s="445" t="str">
        <f>IF(A1486="","",VLOOKUP(L1486,'Base Vendeurs'!A:B,2,FALSE))</f>
        <v>Sociétés NORD</v>
      </c>
      <c r="AV1486" s="439">
        <f t="shared" si="285"/>
        <v>308.33</v>
      </c>
      <c r="AW1486" s="441">
        <f t="shared" si="286"/>
        <v>1.1280363102350463E-2</v>
      </c>
      <c r="AX1486" s="445" t="str">
        <f t="shared" si="287"/>
        <v>NON</v>
      </c>
      <c r="AY1486" s="231">
        <f>+MargesVN[[#This Row],[Total COM]]+MargesVN[[#This Row],[EXT GIE]]+MargesVN[[#This Row],[Forfait immat]]</f>
        <v>47.332999999999998</v>
      </c>
    </row>
    <row r="1487" spans="1:51" s="231" customFormat="1" ht="11.25" customHeight="1" x14ac:dyDescent="0.25">
      <c r="A1487" s="401">
        <v>30</v>
      </c>
      <c r="B1487" s="401" t="s">
        <v>183</v>
      </c>
      <c r="C1487" s="401" t="s">
        <v>29</v>
      </c>
      <c r="D1487" s="402">
        <v>46154</v>
      </c>
      <c r="E1487" s="403">
        <v>46157</v>
      </c>
      <c r="F1487" s="404"/>
      <c r="G1487" s="404"/>
      <c r="H1487" s="404"/>
      <c r="I1487" s="404" t="s">
        <v>165</v>
      </c>
      <c r="J1487" s="404"/>
      <c r="K1487" s="404">
        <v>681157.84</v>
      </c>
      <c r="L1487" s="401" t="s">
        <v>33</v>
      </c>
      <c r="M1487" s="401">
        <v>524196</v>
      </c>
      <c r="N1487" s="401">
        <v>4196</v>
      </c>
      <c r="O1487" s="401" t="s">
        <v>3809</v>
      </c>
      <c r="P1487" s="405" t="s">
        <v>326</v>
      </c>
      <c r="Q1487" s="401" t="s">
        <v>178</v>
      </c>
      <c r="R1487" s="406">
        <v>38150</v>
      </c>
      <c r="S1487" s="406">
        <v>1183.33</v>
      </c>
      <c r="T1487" s="407">
        <f t="shared" si="276"/>
        <v>39333.33</v>
      </c>
      <c r="U1487" s="408">
        <v>21</v>
      </c>
      <c r="V1487" s="406">
        <v>1214.99</v>
      </c>
      <c r="W1487" s="409">
        <v>35</v>
      </c>
      <c r="X1487" s="410"/>
      <c r="Y1487" s="409">
        <f t="shared" si="277"/>
        <v>1179.99</v>
      </c>
      <c r="Z1487" s="411">
        <f t="shared" si="278"/>
        <v>3.0889578888947361E-2</v>
      </c>
      <c r="AA1487" s="410">
        <v>0</v>
      </c>
      <c r="AB1487" s="409">
        <v>-1573.33</v>
      </c>
      <c r="AC1487" s="409"/>
      <c r="AD1487" s="409" t="s">
        <v>430</v>
      </c>
      <c r="AE1487" s="412"/>
      <c r="AF1487" s="412">
        <v>0</v>
      </c>
      <c r="AG1487" s="409">
        <f t="shared" si="279"/>
        <v>0</v>
      </c>
      <c r="AH1487" s="409"/>
      <c r="AI1487" s="409">
        <f t="shared" si="280"/>
        <v>0</v>
      </c>
      <c r="AJ1487" s="401" t="s">
        <v>149</v>
      </c>
      <c r="AK1487" s="401">
        <v>0</v>
      </c>
      <c r="AL1487" s="408" t="s">
        <v>293</v>
      </c>
      <c r="AM1487" s="413">
        <f t="shared" si="281"/>
        <v>1</v>
      </c>
      <c r="AN1487" s="413">
        <f t="shared" si="282"/>
        <v>1</v>
      </c>
      <c r="AO1487" s="413"/>
      <c r="AP1487" s="413"/>
      <c r="AQ1487" s="413">
        <f t="shared" si="283"/>
        <v>1</v>
      </c>
      <c r="AR1487" s="414" t="str">
        <f>IF(A1487="","",VLOOKUP(A1487,'Base Sites'!A:B,2,FALSE))</f>
        <v>Valauto Lambersart VW</v>
      </c>
      <c r="AS1487" s="414" t="str">
        <f t="shared" si="284"/>
        <v>SKODA</v>
      </c>
      <c r="AT1487" s="413"/>
      <c r="AU1487" s="415" t="str">
        <f>IF(A1487="","",VLOOKUP(L1487,'Base Vendeurs'!A:B,2,FALSE))</f>
        <v>Sociétés NORD</v>
      </c>
      <c r="AV1487" s="409">
        <f t="shared" si="285"/>
        <v>1214.99</v>
      </c>
      <c r="AW1487" s="411">
        <f t="shared" si="286"/>
        <v>3.0889578888947361E-2</v>
      </c>
      <c r="AX1487" s="415" t="str">
        <f t="shared" si="287"/>
        <v>NON</v>
      </c>
      <c r="AY1487" s="231">
        <f>+MargesVN[[#This Row],[Total COM]]+MargesVN[[#This Row],[EXT GIE]]+MargesVN[[#This Row],[Forfait immat]]</f>
        <v>0</v>
      </c>
    </row>
    <row r="1488" spans="1:51" s="231" customFormat="1" ht="11.25" customHeight="1" x14ac:dyDescent="0.25">
      <c r="A1488" s="401">
        <v>30</v>
      </c>
      <c r="B1488" s="401" t="s">
        <v>183</v>
      </c>
      <c r="C1488" s="401" t="s">
        <v>29</v>
      </c>
      <c r="D1488" s="402">
        <v>46154</v>
      </c>
      <c r="E1488" s="403">
        <v>46157</v>
      </c>
      <c r="F1488" s="404"/>
      <c r="G1488" s="404"/>
      <c r="H1488" s="404"/>
      <c r="I1488" s="404" t="s">
        <v>165</v>
      </c>
      <c r="J1488" s="404"/>
      <c r="K1488" s="404">
        <v>681157.84</v>
      </c>
      <c r="L1488" s="401" t="s">
        <v>33</v>
      </c>
      <c r="M1488" s="401">
        <v>524197</v>
      </c>
      <c r="N1488" s="401">
        <v>4197</v>
      </c>
      <c r="O1488" s="401" t="s">
        <v>3810</v>
      </c>
      <c r="P1488" s="405" t="s">
        <v>326</v>
      </c>
      <c r="Q1488" s="401" t="s">
        <v>178</v>
      </c>
      <c r="R1488" s="406">
        <v>38150</v>
      </c>
      <c r="S1488" s="406">
        <v>1183.33</v>
      </c>
      <c r="T1488" s="407">
        <f t="shared" si="276"/>
        <v>39333.33</v>
      </c>
      <c r="U1488" s="408">
        <v>21</v>
      </c>
      <c r="V1488" s="406">
        <v>1214.99</v>
      </c>
      <c r="W1488" s="409">
        <v>35</v>
      </c>
      <c r="X1488" s="410"/>
      <c r="Y1488" s="409">
        <f t="shared" si="277"/>
        <v>1179.99</v>
      </c>
      <c r="Z1488" s="411">
        <f t="shared" si="278"/>
        <v>3.0889578888947361E-2</v>
      </c>
      <c r="AA1488" s="410">
        <v>0</v>
      </c>
      <c r="AB1488" s="409">
        <v>-1573.33</v>
      </c>
      <c r="AC1488" s="409"/>
      <c r="AD1488" s="409" t="s">
        <v>430</v>
      </c>
      <c r="AE1488" s="412"/>
      <c r="AF1488" s="412">
        <v>0</v>
      </c>
      <c r="AG1488" s="409">
        <f t="shared" si="279"/>
        <v>0</v>
      </c>
      <c r="AH1488" s="409"/>
      <c r="AI1488" s="409">
        <f t="shared" si="280"/>
        <v>0</v>
      </c>
      <c r="AJ1488" s="401" t="s">
        <v>149</v>
      </c>
      <c r="AK1488" s="401">
        <v>0</v>
      </c>
      <c r="AL1488" s="408" t="s">
        <v>293</v>
      </c>
      <c r="AM1488" s="413">
        <f t="shared" si="281"/>
        <v>1</v>
      </c>
      <c r="AN1488" s="413">
        <f t="shared" si="282"/>
        <v>1</v>
      </c>
      <c r="AO1488" s="413"/>
      <c r="AP1488" s="413"/>
      <c r="AQ1488" s="413">
        <f t="shared" si="283"/>
        <v>1</v>
      </c>
      <c r="AR1488" s="414" t="str">
        <f>IF(A1488="","",VLOOKUP(A1488,'Base Sites'!A:B,2,FALSE))</f>
        <v>Valauto Lambersart VW</v>
      </c>
      <c r="AS1488" s="414" t="str">
        <f t="shared" si="284"/>
        <v>SKODA</v>
      </c>
      <c r="AT1488" s="413"/>
      <c r="AU1488" s="415" t="str">
        <f>IF(A1488="","",VLOOKUP(L1488,'Base Vendeurs'!A:B,2,FALSE))</f>
        <v>Sociétés NORD</v>
      </c>
      <c r="AV1488" s="409">
        <f t="shared" si="285"/>
        <v>1214.99</v>
      </c>
      <c r="AW1488" s="411">
        <f t="shared" si="286"/>
        <v>3.0889578888947361E-2</v>
      </c>
      <c r="AX1488" s="415" t="str">
        <f t="shared" si="287"/>
        <v>NON</v>
      </c>
      <c r="AY1488" s="231">
        <f>+MargesVN[[#This Row],[Total COM]]+MargesVN[[#This Row],[EXT GIE]]+MargesVN[[#This Row],[Forfait immat]]</f>
        <v>0</v>
      </c>
    </row>
    <row r="1489" spans="1:51" s="231" customFormat="1" ht="11.25" customHeight="1" x14ac:dyDescent="0.25">
      <c r="A1489" s="319">
        <v>30</v>
      </c>
      <c r="B1489" s="319" t="s">
        <v>163</v>
      </c>
      <c r="C1489" s="319" t="s">
        <v>29</v>
      </c>
      <c r="D1489" s="320">
        <v>46093</v>
      </c>
      <c r="E1489" s="321">
        <v>46094</v>
      </c>
      <c r="F1489" s="322"/>
      <c r="G1489" s="322"/>
      <c r="H1489" s="322"/>
      <c r="I1489" s="322"/>
      <c r="J1489" s="322"/>
      <c r="K1489" s="322">
        <v>0</v>
      </c>
      <c r="L1489" s="319" t="s">
        <v>113</v>
      </c>
      <c r="M1489" s="319">
        <v>524200</v>
      </c>
      <c r="N1489" s="319">
        <v>4200</v>
      </c>
      <c r="O1489" s="319" t="s">
        <v>2162</v>
      </c>
      <c r="P1489" s="323" t="s">
        <v>2163</v>
      </c>
      <c r="Q1489" s="319" t="s">
        <v>31</v>
      </c>
      <c r="R1489" s="324">
        <v>19775</v>
      </c>
      <c r="S1489" s="324">
        <v>708.33</v>
      </c>
      <c r="T1489" s="325">
        <f t="shared" si="276"/>
        <v>20483.330000000002</v>
      </c>
      <c r="U1489" s="326">
        <v>126</v>
      </c>
      <c r="V1489" s="324">
        <v>671.51</v>
      </c>
      <c r="W1489" s="327">
        <v>35.01</v>
      </c>
      <c r="X1489" s="328"/>
      <c r="Y1489" s="327">
        <f t="shared" si="277"/>
        <v>636.5</v>
      </c>
      <c r="Z1489" s="329">
        <f t="shared" si="278"/>
        <v>3.2783243740153574E-2</v>
      </c>
      <c r="AA1489" s="328">
        <v>0</v>
      </c>
      <c r="AB1489" s="327">
        <v>-2550</v>
      </c>
      <c r="AC1489" s="327"/>
      <c r="AD1489" s="327"/>
      <c r="AE1489" s="330">
        <v>0.13</v>
      </c>
      <c r="AF1489" s="330">
        <v>0.13</v>
      </c>
      <c r="AG1489" s="327">
        <f t="shared" si="279"/>
        <v>82.745000000000005</v>
      </c>
      <c r="AH1489" s="327"/>
      <c r="AI1489" s="327">
        <f t="shared" si="280"/>
        <v>82.745000000000005</v>
      </c>
      <c r="AJ1489" s="319" t="s">
        <v>164</v>
      </c>
      <c r="AK1489" s="319"/>
      <c r="AL1489" s="326">
        <v>50</v>
      </c>
      <c r="AM1489" s="331">
        <f t="shared" si="281"/>
        <v>1</v>
      </c>
      <c r="AN1489" s="331">
        <f t="shared" si="282"/>
        <v>1</v>
      </c>
      <c r="AO1489" s="331"/>
      <c r="AP1489" s="331"/>
      <c r="AQ1489" s="331">
        <f t="shared" si="283"/>
        <v>1</v>
      </c>
      <c r="AR1489" s="332" t="str">
        <f>IF(A1489="","",VLOOKUP(A1489,'Base Sites'!A:B,2,FALSE))</f>
        <v>Valauto Lambersart VW</v>
      </c>
      <c r="AS1489" s="332" t="str">
        <f t="shared" si="284"/>
        <v>SKODA</v>
      </c>
      <c r="AT1489" s="331"/>
      <c r="AU1489" s="333" t="str">
        <f>IF(A1489="","",VLOOKUP(L1489,'Base Vendeurs'!A:B,2,FALSE))</f>
        <v>Valauto Lambersart SKODA</v>
      </c>
      <c r="AV1489" s="327">
        <f t="shared" si="285"/>
        <v>671.51</v>
      </c>
      <c r="AW1489" s="329">
        <f t="shared" si="286"/>
        <v>3.2783243740153574E-2</v>
      </c>
      <c r="AX1489" s="333" t="str">
        <f t="shared" si="287"/>
        <v>NON</v>
      </c>
      <c r="AY1489" s="231">
        <f>+MargesVN[[#This Row],[Total COM]]+MargesVN[[#This Row],[EXT GIE]]+MargesVN[[#This Row],[Forfait immat]]</f>
        <v>132.745</v>
      </c>
    </row>
    <row r="1490" spans="1:51" s="231" customFormat="1" ht="11.25" customHeight="1" x14ac:dyDescent="0.25">
      <c r="A1490" s="319">
        <v>30</v>
      </c>
      <c r="B1490" s="319" t="s">
        <v>163</v>
      </c>
      <c r="C1490" s="319" t="s">
        <v>29</v>
      </c>
      <c r="D1490" s="320">
        <v>46087</v>
      </c>
      <c r="E1490" s="321">
        <v>46090</v>
      </c>
      <c r="F1490" s="322"/>
      <c r="G1490" s="322"/>
      <c r="H1490" s="322"/>
      <c r="I1490" s="322"/>
      <c r="J1490" s="322"/>
      <c r="K1490" s="322">
        <v>0</v>
      </c>
      <c r="L1490" s="319" t="s">
        <v>30</v>
      </c>
      <c r="M1490" s="319">
        <v>524205</v>
      </c>
      <c r="N1490" s="319">
        <v>4205</v>
      </c>
      <c r="O1490" s="319" t="s">
        <v>2268</v>
      </c>
      <c r="P1490" s="323" t="s">
        <v>2269</v>
      </c>
      <c r="Q1490" s="319" t="s">
        <v>42</v>
      </c>
      <c r="R1490" s="324">
        <v>30841.67</v>
      </c>
      <c r="S1490" s="324">
        <v>2391.67</v>
      </c>
      <c r="T1490" s="325">
        <f t="shared" si="276"/>
        <v>33233.339999999997</v>
      </c>
      <c r="U1490" s="326">
        <v>44</v>
      </c>
      <c r="V1490" s="324">
        <v>1289.04</v>
      </c>
      <c r="W1490" s="327">
        <v>35</v>
      </c>
      <c r="X1490" s="328"/>
      <c r="Y1490" s="327">
        <f t="shared" si="277"/>
        <v>1254.04</v>
      </c>
      <c r="Z1490" s="329">
        <f t="shared" si="278"/>
        <v>3.8787554907210656E-2</v>
      </c>
      <c r="AA1490" s="328">
        <v>0</v>
      </c>
      <c r="AB1490" s="327">
        <v>-3733.33</v>
      </c>
      <c r="AC1490" s="327"/>
      <c r="AD1490" s="327"/>
      <c r="AE1490" s="330">
        <v>0.1</v>
      </c>
      <c r="AF1490" s="330">
        <v>0.1</v>
      </c>
      <c r="AG1490" s="327">
        <f t="shared" si="279"/>
        <v>125.404</v>
      </c>
      <c r="AH1490" s="327"/>
      <c r="AI1490" s="327">
        <f t="shared" si="280"/>
        <v>125.404</v>
      </c>
      <c r="AJ1490" s="319" t="s">
        <v>164</v>
      </c>
      <c r="AK1490" s="319"/>
      <c r="AL1490" s="326">
        <v>50</v>
      </c>
      <c r="AM1490" s="331">
        <f t="shared" si="281"/>
        <v>1</v>
      </c>
      <c r="AN1490" s="331">
        <f t="shared" si="282"/>
        <v>1</v>
      </c>
      <c r="AO1490" s="331"/>
      <c r="AP1490" s="331"/>
      <c r="AQ1490" s="331">
        <f t="shared" si="283"/>
        <v>1</v>
      </c>
      <c r="AR1490" s="332" t="str">
        <f>IF(A1490="","",VLOOKUP(A1490,'Base Sites'!A:B,2,FALSE))</f>
        <v>Valauto Lambersart VW</v>
      </c>
      <c r="AS1490" s="332" t="str">
        <f t="shared" si="284"/>
        <v>SKODA</v>
      </c>
      <c r="AT1490" s="331"/>
      <c r="AU1490" s="333" t="str">
        <f>IF(A1490="","",VLOOKUP(L1490,'Base Vendeurs'!A:B,2,FALSE))</f>
        <v>Valauto Lambersart SKODA</v>
      </c>
      <c r="AV1490" s="327">
        <f t="shared" si="285"/>
        <v>1289.04</v>
      </c>
      <c r="AW1490" s="329">
        <f t="shared" si="286"/>
        <v>3.8787554907210656E-2</v>
      </c>
      <c r="AX1490" s="333" t="str">
        <f t="shared" si="287"/>
        <v>NON</v>
      </c>
      <c r="AY1490" s="231">
        <f>+MargesVN[[#This Row],[Total COM]]+MargesVN[[#This Row],[EXT GIE]]+MargesVN[[#This Row],[Forfait immat]]</f>
        <v>175.404</v>
      </c>
    </row>
    <row r="1491" spans="1:51" s="231" customFormat="1" ht="11.25" customHeight="1" x14ac:dyDescent="0.25">
      <c r="A1491" s="45">
        <v>30</v>
      </c>
      <c r="B1491" s="45" t="s">
        <v>163</v>
      </c>
      <c r="C1491" s="45" t="s">
        <v>29</v>
      </c>
      <c r="D1491" s="44">
        <v>46058</v>
      </c>
      <c r="E1491" s="65">
        <v>46062</v>
      </c>
      <c r="F1491" s="35"/>
      <c r="G1491" s="35"/>
      <c r="H1491" s="35"/>
      <c r="I1491" s="35"/>
      <c r="J1491" s="35"/>
      <c r="K1491" s="35">
        <v>0</v>
      </c>
      <c r="L1491" s="45" t="s">
        <v>70</v>
      </c>
      <c r="M1491" s="45">
        <v>524320</v>
      </c>
      <c r="N1491" s="45">
        <v>4320</v>
      </c>
      <c r="O1491" s="45" t="s">
        <v>1339</v>
      </c>
      <c r="P1491" s="66" t="s">
        <v>376</v>
      </c>
      <c r="Q1491" s="45" t="s">
        <v>79</v>
      </c>
      <c r="R1491" s="47">
        <v>40833.33</v>
      </c>
      <c r="S1491" s="47">
        <v>5424.99</v>
      </c>
      <c r="T1491" s="48">
        <f t="shared" si="276"/>
        <v>46258.32</v>
      </c>
      <c r="U1491" s="49">
        <v>20</v>
      </c>
      <c r="V1491" s="47">
        <v>777.48</v>
      </c>
      <c r="W1491" s="46">
        <v>35</v>
      </c>
      <c r="X1491" s="50"/>
      <c r="Y1491" s="46">
        <f t="shared" si="277"/>
        <v>742.48</v>
      </c>
      <c r="Z1491" s="51">
        <f t="shared" si="278"/>
        <v>1.6807354871512845E-2</v>
      </c>
      <c r="AA1491" s="50">
        <v>0</v>
      </c>
      <c r="AB1491" s="46">
        <v>0</v>
      </c>
      <c r="AC1491" s="46"/>
      <c r="AD1491" s="46"/>
      <c r="AE1491" s="52">
        <v>0.1</v>
      </c>
      <c r="AF1491" s="52">
        <v>0.1</v>
      </c>
      <c r="AG1491" s="46">
        <f t="shared" si="279"/>
        <v>74.248000000000005</v>
      </c>
      <c r="AH1491" s="46"/>
      <c r="AI1491" s="46">
        <f t="shared" si="280"/>
        <v>74.248000000000005</v>
      </c>
      <c r="AJ1491" s="45" t="s">
        <v>164</v>
      </c>
      <c r="AK1491" s="45">
        <v>0</v>
      </c>
      <c r="AL1491" s="49">
        <v>20</v>
      </c>
      <c r="AM1491" s="238">
        <f t="shared" si="281"/>
        <v>1</v>
      </c>
      <c r="AN1491" s="238">
        <f t="shared" si="282"/>
        <v>1</v>
      </c>
      <c r="AO1491" s="238"/>
      <c r="AP1491" s="238"/>
      <c r="AQ1491" s="238">
        <f t="shared" si="283"/>
        <v>1</v>
      </c>
      <c r="AR1491" s="96" t="str">
        <f>IF(A1491="","",VLOOKUP(A1491,'Base Sites'!A:B,2,FALSE))</f>
        <v>Valauto Lambersart VW</v>
      </c>
      <c r="AS1491" s="96" t="str">
        <f t="shared" si="284"/>
        <v>SKODA</v>
      </c>
      <c r="AT1491" s="238"/>
      <c r="AU1491" s="231" t="str">
        <f>IF(A1491="","",VLOOKUP(L1491,'Base Vendeurs'!A:B,2,FALSE))</f>
        <v>Sociétés NORD</v>
      </c>
      <c r="AV1491" s="46">
        <f t="shared" si="285"/>
        <v>777.48</v>
      </c>
      <c r="AW1491" s="51">
        <f t="shared" si="286"/>
        <v>1.6807354871512845E-2</v>
      </c>
      <c r="AX1491" s="231" t="str">
        <f t="shared" si="287"/>
        <v>NON</v>
      </c>
      <c r="AY1491" s="231">
        <f>+MargesVN[[#This Row],[Total COM]]+MargesVN[[#This Row],[EXT GIE]]+MargesVN[[#This Row],[Forfait immat]]</f>
        <v>94.248000000000005</v>
      </c>
    </row>
    <row r="1492" spans="1:51" s="231" customFormat="1" ht="11.25" customHeight="1" x14ac:dyDescent="0.25">
      <c r="A1492" s="286">
        <v>30</v>
      </c>
      <c r="B1492" s="286" t="s">
        <v>163</v>
      </c>
      <c r="C1492" s="286" t="s">
        <v>29</v>
      </c>
      <c r="D1492" s="180">
        <v>46028</v>
      </c>
      <c r="E1492" s="287">
        <v>46031</v>
      </c>
      <c r="F1492" s="181"/>
      <c r="G1492" s="181"/>
      <c r="H1492" s="181"/>
      <c r="I1492" s="181" t="s">
        <v>165</v>
      </c>
      <c r="J1492" s="181" t="s">
        <v>373</v>
      </c>
      <c r="K1492" s="181">
        <v>44777.66</v>
      </c>
      <c r="L1492" s="286" t="s">
        <v>219</v>
      </c>
      <c r="M1492" s="286">
        <v>524323</v>
      </c>
      <c r="N1492" s="286">
        <v>4323</v>
      </c>
      <c r="O1492" s="286" t="s">
        <v>634</v>
      </c>
      <c r="P1492" s="288" t="s">
        <v>402</v>
      </c>
      <c r="Q1492" s="286" t="s">
        <v>378</v>
      </c>
      <c r="R1492" s="182">
        <v>30283</v>
      </c>
      <c r="S1492" s="182">
        <v>6225</v>
      </c>
      <c r="T1492" s="183">
        <f t="shared" si="276"/>
        <v>36508</v>
      </c>
      <c r="U1492" s="184">
        <v>74</v>
      </c>
      <c r="V1492" s="182">
        <v>1130.27</v>
      </c>
      <c r="W1492" s="289">
        <v>35.33</v>
      </c>
      <c r="X1492" s="185"/>
      <c r="Y1492" s="289">
        <f t="shared" si="277"/>
        <v>1094.94</v>
      </c>
      <c r="Z1492" s="186">
        <f t="shared" si="278"/>
        <v>3.0959515722581352E-2</v>
      </c>
      <c r="AA1492" s="185">
        <v>0</v>
      </c>
      <c r="AB1492" s="289">
        <v>0</v>
      </c>
      <c r="AC1492" s="289"/>
      <c r="AD1492" s="289" t="s">
        <v>1208</v>
      </c>
      <c r="AE1492" s="187">
        <v>0.1</v>
      </c>
      <c r="AF1492" s="187">
        <v>0.1</v>
      </c>
      <c r="AG1492" s="289">
        <f t="shared" si="279"/>
        <v>109.49400000000001</v>
      </c>
      <c r="AH1492" s="289"/>
      <c r="AI1492" s="289">
        <f t="shared" si="280"/>
        <v>109.49400000000001</v>
      </c>
      <c r="AJ1492" s="286" t="s">
        <v>228</v>
      </c>
      <c r="AK1492" s="286">
        <v>0</v>
      </c>
      <c r="AL1492" s="184"/>
      <c r="AM1492" s="290">
        <f t="shared" si="281"/>
        <v>0</v>
      </c>
      <c r="AN1492" s="290">
        <f t="shared" si="282"/>
        <v>1</v>
      </c>
      <c r="AO1492" s="290"/>
      <c r="AP1492" s="290"/>
      <c r="AQ1492" s="290">
        <f t="shared" si="283"/>
        <v>0</v>
      </c>
      <c r="AR1492" s="188" t="str">
        <f>IF(A1492="","",VLOOKUP(A1492,'Base Sites'!A:B,2,FALSE))</f>
        <v>Valauto Lambersart VW</v>
      </c>
      <c r="AS1492" s="188" t="str">
        <f t="shared" si="284"/>
        <v>SKODA</v>
      </c>
      <c r="AT1492" s="290"/>
      <c r="AU1492" s="291" t="str">
        <f>IF(A1492="","",VLOOKUP(L1492,'Base Vendeurs'!A:B,2,FALSE))</f>
        <v>Sociétés NORD</v>
      </c>
      <c r="AV1492" s="289">
        <f t="shared" si="285"/>
        <v>1130.27</v>
      </c>
      <c r="AW1492" s="186">
        <f t="shared" si="286"/>
        <v>3.0959515722581352E-2</v>
      </c>
      <c r="AX1492" s="237" t="str">
        <f t="shared" si="287"/>
        <v>NON</v>
      </c>
      <c r="AY1492" s="231">
        <f>+MargesVN[[#This Row],[Total COM]]+MargesVN[[#This Row],[EXT GIE]]+MargesVN[[#This Row],[Forfait immat]]</f>
        <v>109.49400000000001</v>
      </c>
    </row>
    <row r="1493" spans="1:51" s="231" customFormat="1" ht="11.25" customHeight="1" x14ac:dyDescent="0.25">
      <c r="A1493" s="401">
        <v>30</v>
      </c>
      <c r="B1493" s="401" t="s">
        <v>163</v>
      </c>
      <c r="C1493" s="401" t="s">
        <v>29</v>
      </c>
      <c r="D1493" s="402">
        <v>46164</v>
      </c>
      <c r="E1493" s="403">
        <v>46165</v>
      </c>
      <c r="F1493" s="404"/>
      <c r="G1493" s="404"/>
      <c r="H1493" s="404"/>
      <c r="I1493" s="404"/>
      <c r="J1493" s="404"/>
      <c r="K1493" s="404">
        <v>0</v>
      </c>
      <c r="L1493" s="401" t="s">
        <v>113</v>
      </c>
      <c r="M1493" s="401">
        <v>524324</v>
      </c>
      <c r="N1493" s="401">
        <v>4324</v>
      </c>
      <c r="O1493" s="401" t="s">
        <v>3044</v>
      </c>
      <c r="P1493" s="405" t="s">
        <v>3045</v>
      </c>
      <c r="Q1493" s="401" t="s">
        <v>42</v>
      </c>
      <c r="R1493" s="406">
        <v>28993.33</v>
      </c>
      <c r="S1493" s="406">
        <v>1375</v>
      </c>
      <c r="T1493" s="407">
        <f t="shared" si="276"/>
        <v>30368.33</v>
      </c>
      <c r="U1493" s="408">
        <v>31</v>
      </c>
      <c r="V1493" s="406">
        <v>816.67</v>
      </c>
      <c r="W1493" s="409">
        <v>0.01</v>
      </c>
      <c r="X1493" s="410"/>
      <c r="Y1493" s="409">
        <f t="shared" si="277"/>
        <v>816.66</v>
      </c>
      <c r="Z1493" s="411">
        <f t="shared" si="278"/>
        <v>2.689216035257783E-2</v>
      </c>
      <c r="AA1493" s="410">
        <v>0</v>
      </c>
      <c r="AB1493" s="409">
        <v>-2500</v>
      </c>
      <c r="AC1493" s="409"/>
      <c r="AD1493" s="409"/>
      <c r="AE1493" s="412">
        <v>0.08</v>
      </c>
      <c r="AF1493" s="412">
        <v>7.0000000000000007E-2</v>
      </c>
      <c r="AG1493" s="409">
        <f t="shared" si="279"/>
        <v>65.332799999999992</v>
      </c>
      <c r="AH1493" s="409"/>
      <c r="AI1493" s="409">
        <f t="shared" si="280"/>
        <v>65.332799999999992</v>
      </c>
      <c r="AJ1493" s="401" t="s">
        <v>164</v>
      </c>
      <c r="AK1493" s="401"/>
      <c r="AL1493" s="408">
        <v>50</v>
      </c>
      <c r="AM1493" s="413">
        <f t="shared" si="281"/>
        <v>1</v>
      </c>
      <c r="AN1493" s="413">
        <f t="shared" si="282"/>
        <v>1</v>
      </c>
      <c r="AO1493" s="413"/>
      <c r="AP1493" s="413"/>
      <c r="AQ1493" s="413">
        <f t="shared" si="283"/>
        <v>1</v>
      </c>
      <c r="AR1493" s="414" t="str">
        <f>IF(A1493="","",VLOOKUP(A1493,'Base Sites'!A:B,2,FALSE))</f>
        <v>Valauto Lambersart VW</v>
      </c>
      <c r="AS1493" s="414" t="str">
        <f t="shared" si="284"/>
        <v>SKODA</v>
      </c>
      <c r="AT1493" s="413"/>
      <c r="AU1493" s="415" t="str">
        <f>IF(A1493="","",VLOOKUP(L1493,'Base Vendeurs'!A:B,2,FALSE))</f>
        <v>Valauto Lambersart SKODA</v>
      </c>
      <c r="AV1493" s="409">
        <f t="shared" si="285"/>
        <v>816.67</v>
      </c>
      <c r="AW1493" s="411">
        <f t="shared" si="286"/>
        <v>2.689216035257783E-2</v>
      </c>
      <c r="AX1493" s="415" t="str">
        <f t="shared" si="287"/>
        <v>NON</v>
      </c>
      <c r="AY1493" s="231">
        <f>+MargesVN[[#This Row],[Total COM]]+MargesVN[[#This Row],[EXT GIE]]+MargesVN[[#This Row],[Forfait immat]]</f>
        <v>115.33279999999999</v>
      </c>
    </row>
    <row r="1494" spans="1:51" s="231" customFormat="1" ht="11.25" customHeight="1" x14ac:dyDescent="0.25">
      <c r="A1494" s="45">
        <v>30</v>
      </c>
      <c r="B1494" s="45" t="s">
        <v>163</v>
      </c>
      <c r="C1494" s="45" t="s">
        <v>29</v>
      </c>
      <c r="D1494" s="44">
        <v>46059</v>
      </c>
      <c r="E1494" s="65">
        <v>46062</v>
      </c>
      <c r="F1494" s="35"/>
      <c r="G1494" s="35"/>
      <c r="H1494" s="35"/>
      <c r="I1494" s="35"/>
      <c r="J1494" s="35"/>
      <c r="K1494" s="35">
        <v>0</v>
      </c>
      <c r="L1494" s="45" t="s">
        <v>33</v>
      </c>
      <c r="M1494" s="45">
        <v>524331</v>
      </c>
      <c r="N1494" s="45">
        <v>4331</v>
      </c>
      <c r="O1494" s="45" t="s">
        <v>1414</v>
      </c>
      <c r="P1494" s="66" t="s">
        <v>1415</v>
      </c>
      <c r="Q1494" s="45" t="s">
        <v>84</v>
      </c>
      <c r="R1494" s="47">
        <v>31583.34</v>
      </c>
      <c r="S1494" s="47">
        <v>2083.34</v>
      </c>
      <c r="T1494" s="48">
        <f t="shared" si="276"/>
        <v>33666.68</v>
      </c>
      <c r="U1494" s="49">
        <v>22</v>
      </c>
      <c r="V1494" s="47">
        <v>708.33</v>
      </c>
      <c r="W1494" s="46">
        <v>35</v>
      </c>
      <c r="X1494" s="50"/>
      <c r="Y1494" s="46">
        <f t="shared" si="277"/>
        <v>673.33</v>
      </c>
      <c r="Z1494" s="51">
        <f t="shared" si="278"/>
        <v>2.1039496618021142E-2</v>
      </c>
      <c r="AA1494" s="50">
        <v>0</v>
      </c>
      <c r="AB1494" s="46">
        <v>0</v>
      </c>
      <c r="AC1494" s="46"/>
      <c r="AD1494" s="46"/>
      <c r="AE1494" s="52"/>
      <c r="AF1494" s="52">
        <v>0</v>
      </c>
      <c r="AG1494" s="46">
        <f t="shared" si="279"/>
        <v>0</v>
      </c>
      <c r="AH1494" s="46"/>
      <c r="AI1494" s="46">
        <f t="shared" si="280"/>
        <v>0</v>
      </c>
      <c r="AJ1494" s="45" t="s">
        <v>164</v>
      </c>
      <c r="AK1494" s="45">
        <v>0</v>
      </c>
      <c r="AL1494" s="49" t="s">
        <v>293</v>
      </c>
      <c r="AM1494" s="238">
        <f t="shared" si="281"/>
        <v>1</v>
      </c>
      <c r="AN1494" s="238">
        <f t="shared" si="282"/>
        <v>1</v>
      </c>
      <c r="AO1494" s="238"/>
      <c r="AP1494" s="238"/>
      <c r="AQ1494" s="238">
        <f t="shared" si="283"/>
        <v>1</v>
      </c>
      <c r="AR1494" s="96" t="str">
        <f>IF(A1494="","",VLOOKUP(A1494,'Base Sites'!A:B,2,FALSE))</f>
        <v>Valauto Lambersart VW</v>
      </c>
      <c r="AS1494" s="96" t="str">
        <f t="shared" si="284"/>
        <v>SKODA</v>
      </c>
      <c r="AT1494" s="238"/>
      <c r="AU1494" s="231" t="str">
        <f>IF(A1494="","",VLOOKUP(L1494,'Base Vendeurs'!A:B,2,FALSE))</f>
        <v>Sociétés NORD</v>
      </c>
      <c r="AV1494" s="46">
        <f t="shared" si="285"/>
        <v>708.33</v>
      </c>
      <c r="AW1494" s="51">
        <f t="shared" si="286"/>
        <v>2.1039496618021142E-2</v>
      </c>
      <c r="AX1494" s="231" t="str">
        <f t="shared" si="287"/>
        <v>NON</v>
      </c>
      <c r="AY1494" s="231">
        <f>+MargesVN[[#This Row],[Total COM]]+MargesVN[[#This Row],[EXT GIE]]+MargesVN[[#This Row],[Forfait immat]]</f>
        <v>0</v>
      </c>
    </row>
    <row r="1495" spans="1:51" s="231" customFormat="1" ht="11.25" customHeight="1" x14ac:dyDescent="0.25">
      <c r="A1495" s="319">
        <v>30</v>
      </c>
      <c r="B1495" s="319" t="s">
        <v>163</v>
      </c>
      <c r="C1495" s="319" t="s">
        <v>29</v>
      </c>
      <c r="D1495" s="320">
        <v>46097</v>
      </c>
      <c r="E1495" s="321">
        <v>46098</v>
      </c>
      <c r="F1495" s="322"/>
      <c r="G1495" s="322"/>
      <c r="H1495" s="322"/>
      <c r="I1495" s="322"/>
      <c r="J1495" s="322"/>
      <c r="K1495" s="322"/>
      <c r="L1495" s="319" t="s">
        <v>30</v>
      </c>
      <c r="M1495" s="319">
        <v>524338</v>
      </c>
      <c r="N1495" s="319">
        <v>4338</v>
      </c>
      <c r="O1495" s="319" t="s">
        <v>2118</v>
      </c>
      <c r="P1495" s="323" t="s">
        <v>2119</v>
      </c>
      <c r="Q1495" s="319" t="s">
        <v>42</v>
      </c>
      <c r="R1495" s="324">
        <v>28758.34</v>
      </c>
      <c r="S1495" s="324">
        <v>3975</v>
      </c>
      <c r="T1495" s="325">
        <f t="shared" si="276"/>
        <v>32733.34</v>
      </c>
      <c r="U1495" s="326">
        <v>18</v>
      </c>
      <c r="V1495" s="324">
        <v>1969.01</v>
      </c>
      <c r="W1495" s="327">
        <v>35.01</v>
      </c>
      <c r="X1495" s="328"/>
      <c r="Y1495" s="327">
        <f t="shared" si="277"/>
        <v>1934</v>
      </c>
      <c r="Z1495" s="329">
        <f t="shared" si="278"/>
        <v>6.015304273868783E-2</v>
      </c>
      <c r="AA1495" s="328">
        <v>0</v>
      </c>
      <c r="AB1495" s="327">
        <v>-2500</v>
      </c>
      <c r="AC1495" s="327"/>
      <c r="AD1495" s="327"/>
      <c r="AE1495" s="330">
        <v>0.1</v>
      </c>
      <c r="AF1495" s="330">
        <v>0.1</v>
      </c>
      <c r="AG1495" s="327">
        <f t="shared" si="279"/>
        <v>193.4</v>
      </c>
      <c r="AH1495" s="327"/>
      <c r="AI1495" s="327">
        <f t="shared" si="280"/>
        <v>193.4</v>
      </c>
      <c r="AJ1495" s="319" t="s">
        <v>149</v>
      </c>
      <c r="AK1495" s="319"/>
      <c r="AL1495" s="326">
        <v>50</v>
      </c>
      <c r="AM1495" s="331">
        <f t="shared" si="281"/>
        <v>1</v>
      </c>
      <c r="AN1495" s="331">
        <f t="shared" si="282"/>
        <v>1</v>
      </c>
      <c r="AO1495" s="331"/>
      <c r="AP1495" s="331"/>
      <c r="AQ1495" s="331">
        <f t="shared" si="283"/>
        <v>1</v>
      </c>
      <c r="AR1495" s="332" t="str">
        <f>IF(A1495="","",VLOOKUP(A1495,'Base Sites'!A:B,2,FALSE))</f>
        <v>Valauto Lambersart VW</v>
      </c>
      <c r="AS1495" s="332" t="str">
        <f t="shared" si="284"/>
        <v>SKODA</v>
      </c>
      <c r="AT1495" s="331"/>
      <c r="AU1495" s="333" t="str">
        <f>IF(A1495="","",VLOOKUP(L1495,'Base Vendeurs'!A:B,2,FALSE))</f>
        <v>Valauto Lambersart SKODA</v>
      </c>
      <c r="AV1495" s="327">
        <f t="shared" si="285"/>
        <v>1969.01</v>
      </c>
      <c r="AW1495" s="329">
        <f t="shared" si="286"/>
        <v>6.015304273868783E-2</v>
      </c>
      <c r="AX1495" s="333" t="str">
        <f t="shared" si="287"/>
        <v>NON</v>
      </c>
      <c r="AY1495" s="231">
        <f>+MargesVN[[#This Row],[Total COM]]+MargesVN[[#This Row],[EXT GIE]]+MargesVN[[#This Row],[Forfait immat]]</f>
        <v>243.4</v>
      </c>
    </row>
    <row r="1496" spans="1:51" s="231" customFormat="1" ht="11.25" customHeight="1" x14ac:dyDescent="0.25">
      <c r="A1496" s="401">
        <v>30</v>
      </c>
      <c r="B1496" s="401" t="s">
        <v>163</v>
      </c>
      <c r="C1496" s="401" t="s">
        <v>29</v>
      </c>
      <c r="D1496" s="402">
        <v>46162</v>
      </c>
      <c r="E1496" s="403">
        <v>46163</v>
      </c>
      <c r="F1496" s="404"/>
      <c r="G1496" s="404"/>
      <c r="H1496" s="404"/>
      <c r="I1496" s="404"/>
      <c r="J1496" s="404"/>
      <c r="K1496" s="404">
        <v>0</v>
      </c>
      <c r="L1496" s="401" t="s">
        <v>30</v>
      </c>
      <c r="M1496" s="401">
        <v>524345</v>
      </c>
      <c r="N1496" s="401">
        <v>4345</v>
      </c>
      <c r="O1496" s="401" t="s">
        <v>3735</v>
      </c>
      <c r="P1496" s="405" t="s">
        <v>3736</v>
      </c>
      <c r="Q1496" s="401" t="s">
        <v>31</v>
      </c>
      <c r="R1496" s="406">
        <v>19775</v>
      </c>
      <c r="S1496" s="406">
        <v>858.33</v>
      </c>
      <c r="T1496" s="407">
        <f t="shared" si="276"/>
        <v>20633.330000000002</v>
      </c>
      <c r="U1496" s="408">
        <v>29</v>
      </c>
      <c r="V1496" s="406">
        <v>700.51</v>
      </c>
      <c r="W1496" s="409">
        <v>35.01</v>
      </c>
      <c r="X1496" s="410"/>
      <c r="Y1496" s="409">
        <f t="shared" si="277"/>
        <v>665.5</v>
      </c>
      <c r="Z1496" s="411">
        <f t="shared" si="278"/>
        <v>3.3950409361940118E-2</v>
      </c>
      <c r="AA1496" s="410">
        <v>0</v>
      </c>
      <c r="AB1496" s="409">
        <v>-2550</v>
      </c>
      <c r="AC1496" s="409"/>
      <c r="AD1496" s="409"/>
      <c r="AE1496" s="412">
        <v>0.1</v>
      </c>
      <c r="AF1496" s="412">
        <v>0.1</v>
      </c>
      <c r="AG1496" s="409">
        <f t="shared" si="279"/>
        <v>66.55</v>
      </c>
      <c r="AH1496" s="409"/>
      <c r="AI1496" s="409">
        <f t="shared" si="280"/>
        <v>66.55</v>
      </c>
      <c r="AJ1496" s="401" t="s">
        <v>164</v>
      </c>
      <c r="AK1496" s="401"/>
      <c r="AL1496" s="408"/>
      <c r="AM1496" s="413">
        <f t="shared" si="281"/>
        <v>0</v>
      </c>
      <c r="AN1496" s="413">
        <f t="shared" si="282"/>
        <v>1</v>
      </c>
      <c r="AO1496" s="413"/>
      <c r="AP1496" s="413"/>
      <c r="AQ1496" s="413">
        <f t="shared" si="283"/>
        <v>0</v>
      </c>
      <c r="AR1496" s="414" t="str">
        <f>IF(A1496="","",VLOOKUP(A1496,'Base Sites'!A:B,2,FALSE))</f>
        <v>Valauto Lambersart VW</v>
      </c>
      <c r="AS1496" s="414" t="str">
        <f t="shared" si="284"/>
        <v>SKODA</v>
      </c>
      <c r="AT1496" s="413"/>
      <c r="AU1496" s="415" t="str">
        <f>IF(A1496="","",VLOOKUP(L1496,'Base Vendeurs'!A:B,2,FALSE))</f>
        <v>Valauto Lambersart SKODA</v>
      </c>
      <c r="AV1496" s="409">
        <f t="shared" si="285"/>
        <v>700.51</v>
      </c>
      <c r="AW1496" s="411">
        <f t="shared" si="286"/>
        <v>3.3950409361940118E-2</v>
      </c>
      <c r="AX1496" s="415" t="str">
        <f t="shared" si="287"/>
        <v>NON</v>
      </c>
      <c r="AY1496" s="231">
        <f>+MargesVN[[#This Row],[Total COM]]+MargesVN[[#This Row],[EXT GIE]]+MargesVN[[#This Row],[Forfait immat]]</f>
        <v>66.55</v>
      </c>
    </row>
    <row r="1497" spans="1:51" s="231" customFormat="1" ht="11.25" customHeight="1" x14ac:dyDescent="0.25">
      <c r="A1497" s="45">
        <v>30</v>
      </c>
      <c r="B1497" s="45" t="s">
        <v>183</v>
      </c>
      <c r="C1497" s="45" t="s">
        <v>29</v>
      </c>
      <c r="D1497" s="44">
        <v>46072</v>
      </c>
      <c r="E1497" s="65">
        <v>46076</v>
      </c>
      <c r="F1497" s="35"/>
      <c r="G1497" s="35"/>
      <c r="H1497" s="35"/>
      <c r="I1497" s="35" t="s">
        <v>165</v>
      </c>
      <c r="J1497" s="35"/>
      <c r="K1497" s="35">
        <v>22100</v>
      </c>
      <c r="L1497" s="45" t="s">
        <v>219</v>
      </c>
      <c r="M1497" s="45">
        <v>524358</v>
      </c>
      <c r="N1497" s="45">
        <v>4358</v>
      </c>
      <c r="O1497" s="45" t="s">
        <v>1759</v>
      </c>
      <c r="P1497" s="66" t="s">
        <v>1760</v>
      </c>
      <c r="Q1497" s="45" t="s">
        <v>84</v>
      </c>
      <c r="R1497" s="47">
        <v>36458.339999999997</v>
      </c>
      <c r="S1497" s="47">
        <v>1766.67</v>
      </c>
      <c r="T1497" s="48">
        <f t="shared" si="276"/>
        <v>38225.009999999995</v>
      </c>
      <c r="U1497" s="49">
        <v>14</v>
      </c>
      <c r="V1497" s="47">
        <v>990.62</v>
      </c>
      <c r="W1497" s="46">
        <v>35</v>
      </c>
      <c r="X1497" s="50"/>
      <c r="Y1497" s="46">
        <f t="shared" si="277"/>
        <v>955.62</v>
      </c>
      <c r="Z1497" s="51">
        <f t="shared" si="278"/>
        <v>2.5915493547287498E-2</v>
      </c>
      <c r="AA1497" s="50">
        <v>0</v>
      </c>
      <c r="AB1497" s="46">
        <v>0</v>
      </c>
      <c r="AC1497" s="46"/>
      <c r="AD1497" s="46" t="s">
        <v>2045</v>
      </c>
      <c r="AE1497" s="52">
        <v>0.1</v>
      </c>
      <c r="AF1497" s="52">
        <v>0.1</v>
      </c>
      <c r="AG1497" s="46">
        <f t="shared" si="279"/>
        <v>95.562000000000012</v>
      </c>
      <c r="AH1497" s="46"/>
      <c r="AI1497" s="46">
        <f t="shared" si="280"/>
        <v>95.562000000000012</v>
      </c>
      <c r="AJ1497" s="45" t="s">
        <v>164</v>
      </c>
      <c r="AK1497" s="45">
        <v>0</v>
      </c>
      <c r="AL1497" s="49">
        <v>20</v>
      </c>
      <c r="AM1497" s="238">
        <f t="shared" si="281"/>
        <v>1</v>
      </c>
      <c r="AN1497" s="238">
        <f t="shared" si="282"/>
        <v>1</v>
      </c>
      <c r="AO1497" s="238"/>
      <c r="AP1497" s="238"/>
      <c r="AQ1497" s="238">
        <f t="shared" si="283"/>
        <v>1</v>
      </c>
      <c r="AR1497" s="96" t="str">
        <f>IF(A1497="","",VLOOKUP(A1497,'Base Sites'!A:B,2,FALSE))</f>
        <v>Valauto Lambersart VW</v>
      </c>
      <c r="AS1497" s="96" t="str">
        <f t="shared" si="284"/>
        <v>SKODA</v>
      </c>
      <c r="AT1497" s="238"/>
      <c r="AU1497" s="231" t="str">
        <f>IF(A1497="","",VLOOKUP(L1497,'Base Vendeurs'!A:B,2,FALSE))</f>
        <v>Sociétés NORD</v>
      </c>
      <c r="AV1497" s="46">
        <f t="shared" si="285"/>
        <v>990.62</v>
      </c>
      <c r="AW1497" s="51">
        <f t="shared" si="286"/>
        <v>2.5915493547287498E-2</v>
      </c>
      <c r="AX1497" s="231" t="str">
        <f t="shared" si="287"/>
        <v>NON</v>
      </c>
      <c r="AY1497" s="231">
        <f>+MargesVN[[#This Row],[Total COM]]+MargesVN[[#This Row],[EXT GIE]]+MargesVN[[#This Row],[Forfait immat]]</f>
        <v>115.56200000000001</v>
      </c>
    </row>
    <row r="1498" spans="1:51" s="231" customFormat="1" ht="11.25" customHeight="1" x14ac:dyDescent="0.25">
      <c r="A1498" s="45">
        <v>30</v>
      </c>
      <c r="B1498" s="45" t="s">
        <v>163</v>
      </c>
      <c r="C1498" s="45" t="s">
        <v>29</v>
      </c>
      <c r="D1498" s="44">
        <v>46065</v>
      </c>
      <c r="E1498" s="65">
        <v>46066</v>
      </c>
      <c r="F1498" s="35"/>
      <c r="G1498" s="35"/>
      <c r="H1498" s="35"/>
      <c r="I1498" s="35"/>
      <c r="J1498" s="35"/>
      <c r="K1498" s="35">
        <v>0</v>
      </c>
      <c r="L1498" s="45" t="s">
        <v>113</v>
      </c>
      <c r="M1498" s="45">
        <v>524360</v>
      </c>
      <c r="N1498" s="45">
        <v>4360</v>
      </c>
      <c r="O1498" s="45" t="s">
        <v>1534</v>
      </c>
      <c r="P1498" s="66" t="s">
        <v>1535</v>
      </c>
      <c r="Q1498" s="45" t="s">
        <v>31</v>
      </c>
      <c r="R1498" s="47">
        <v>19775</v>
      </c>
      <c r="S1498" s="47">
        <v>708.33</v>
      </c>
      <c r="T1498" s="48">
        <f t="shared" si="276"/>
        <v>20483.330000000002</v>
      </c>
      <c r="U1498" s="49">
        <v>62</v>
      </c>
      <c r="V1498" s="47">
        <v>888.17</v>
      </c>
      <c r="W1498" s="46">
        <v>35</v>
      </c>
      <c r="X1498" s="50"/>
      <c r="Y1498" s="46">
        <f t="shared" si="277"/>
        <v>853.17</v>
      </c>
      <c r="Z1498" s="51">
        <f t="shared" si="278"/>
        <v>4.3360625445179074E-2</v>
      </c>
      <c r="AA1498" s="50">
        <v>0</v>
      </c>
      <c r="AB1498" s="46">
        <v>-2350</v>
      </c>
      <c r="AC1498" s="46"/>
      <c r="AD1498" s="46"/>
      <c r="AE1498" s="52">
        <v>7.0000000000000007E-2</v>
      </c>
      <c r="AF1498" s="52">
        <v>7.0000000000000007E-2</v>
      </c>
      <c r="AG1498" s="46">
        <f t="shared" si="279"/>
        <v>59.721900000000005</v>
      </c>
      <c r="AH1498" s="46"/>
      <c r="AI1498" s="46">
        <f t="shared" si="280"/>
        <v>59.721900000000005</v>
      </c>
      <c r="AJ1498" s="45" t="s">
        <v>164</v>
      </c>
      <c r="AK1498" s="45"/>
      <c r="AL1498" s="49">
        <v>50</v>
      </c>
      <c r="AM1498" s="238">
        <f t="shared" si="281"/>
        <v>1</v>
      </c>
      <c r="AN1498" s="238">
        <f t="shared" si="282"/>
        <v>1</v>
      </c>
      <c r="AO1498" s="238"/>
      <c r="AP1498" s="238"/>
      <c r="AQ1498" s="238">
        <f t="shared" si="283"/>
        <v>1</v>
      </c>
      <c r="AR1498" s="96" t="str">
        <f>IF(A1498="","",VLOOKUP(A1498,'Base Sites'!A:B,2,FALSE))</f>
        <v>Valauto Lambersart VW</v>
      </c>
      <c r="AS1498" s="96" t="str">
        <f t="shared" si="284"/>
        <v>SKODA</v>
      </c>
      <c r="AT1498" s="238"/>
      <c r="AU1498" s="231" t="str">
        <f>IF(A1498="","",VLOOKUP(L1498,'Base Vendeurs'!A:B,2,FALSE))</f>
        <v>Valauto Lambersart SKODA</v>
      </c>
      <c r="AV1498" s="46">
        <f t="shared" si="285"/>
        <v>888.17</v>
      </c>
      <c r="AW1498" s="51">
        <f t="shared" si="286"/>
        <v>4.3360625445179074E-2</v>
      </c>
      <c r="AX1498" s="231" t="str">
        <f t="shared" si="287"/>
        <v>NON</v>
      </c>
      <c r="AY1498" s="231">
        <f>+MargesVN[[#This Row],[Total COM]]+MargesVN[[#This Row],[EXT GIE]]+MargesVN[[#This Row],[Forfait immat]]</f>
        <v>109.72190000000001</v>
      </c>
    </row>
    <row r="1499" spans="1:51" s="231" customFormat="1" ht="11.25" customHeight="1" x14ac:dyDescent="0.25">
      <c r="A1499" s="354">
        <v>30</v>
      </c>
      <c r="B1499" s="354" t="s">
        <v>163</v>
      </c>
      <c r="C1499" s="354" t="s">
        <v>29</v>
      </c>
      <c r="D1499" s="355">
        <v>46114</v>
      </c>
      <c r="E1499" s="356">
        <v>46120</v>
      </c>
      <c r="F1499" s="357"/>
      <c r="G1499" s="357"/>
      <c r="H1499" s="357"/>
      <c r="I1499" s="357"/>
      <c r="J1499" s="357"/>
      <c r="K1499" s="357">
        <v>0</v>
      </c>
      <c r="L1499" s="354" t="s">
        <v>356</v>
      </c>
      <c r="M1499" s="354">
        <v>524362</v>
      </c>
      <c r="N1499" s="354">
        <v>4362</v>
      </c>
      <c r="O1499" s="354" t="s">
        <v>3060</v>
      </c>
      <c r="P1499" s="358" t="s">
        <v>3061</v>
      </c>
      <c r="Q1499" s="354" t="s">
        <v>79</v>
      </c>
      <c r="R1499" s="359">
        <v>41250</v>
      </c>
      <c r="S1499" s="359">
        <v>8275.01</v>
      </c>
      <c r="T1499" s="360">
        <f t="shared" si="276"/>
        <v>49525.01</v>
      </c>
      <c r="U1499" s="361">
        <v>15</v>
      </c>
      <c r="V1499" s="359">
        <v>1520.74</v>
      </c>
      <c r="W1499" s="362">
        <v>35</v>
      </c>
      <c r="X1499" s="363"/>
      <c r="Y1499" s="362">
        <f t="shared" si="277"/>
        <v>1485.74</v>
      </c>
      <c r="Z1499" s="364">
        <f t="shared" si="278"/>
        <v>3.0706505662492545E-2</v>
      </c>
      <c r="AA1499" s="363">
        <v>0</v>
      </c>
      <c r="AB1499" s="362">
        <v>0</v>
      </c>
      <c r="AC1499" s="362"/>
      <c r="AD1499" s="362"/>
      <c r="AE1499" s="365">
        <v>0.1</v>
      </c>
      <c r="AF1499" s="365">
        <v>0.1</v>
      </c>
      <c r="AG1499" s="362">
        <f t="shared" si="279"/>
        <v>148.57400000000001</v>
      </c>
      <c r="AH1499" s="362"/>
      <c r="AI1499" s="362">
        <f t="shared" si="280"/>
        <v>148.57400000000001</v>
      </c>
      <c r="AJ1499" s="354" t="s">
        <v>164</v>
      </c>
      <c r="AK1499" s="354">
        <v>0</v>
      </c>
      <c r="AL1499" s="361">
        <v>20</v>
      </c>
      <c r="AM1499" s="366">
        <f t="shared" si="281"/>
        <v>1</v>
      </c>
      <c r="AN1499" s="366">
        <f t="shared" si="282"/>
        <v>1</v>
      </c>
      <c r="AO1499" s="366"/>
      <c r="AP1499" s="366"/>
      <c r="AQ1499" s="366">
        <f t="shared" si="283"/>
        <v>1</v>
      </c>
      <c r="AR1499" s="367" t="str">
        <f>IF(A1499="","",VLOOKUP(A1499,'Base Sites'!A:B,2,FALSE))</f>
        <v>Valauto Lambersart VW</v>
      </c>
      <c r="AS1499" s="367" t="str">
        <f t="shared" si="284"/>
        <v>SKODA</v>
      </c>
      <c r="AT1499" s="366"/>
      <c r="AU1499" s="368" t="str">
        <f>IF(A1499="","",VLOOKUP(L1499,'Base Vendeurs'!A:B,2,FALSE))</f>
        <v>Sociétés EST</v>
      </c>
      <c r="AV1499" s="362">
        <f t="shared" si="285"/>
        <v>1520.74</v>
      </c>
      <c r="AW1499" s="364">
        <f t="shared" si="286"/>
        <v>3.0706505662492545E-2</v>
      </c>
      <c r="AX1499" s="368" t="str">
        <f t="shared" si="287"/>
        <v>NON</v>
      </c>
      <c r="AY1499" s="231">
        <f>+MargesVN[[#This Row],[Total COM]]+MargesVN[[#This Row],[EXT GIE]]+MargesVN[[#This Row],[Forfait immat]]</f>
        <v>168.57400000000001</v>
      </c>
    </row>
    <row r="1500" spans="1:51" s="231" customFormat="1" ht="11.25" customHeight="1" x14ac:dyDescent="0.25">
      <c r="A1500" s="239">
        <v>30</v>
      </c>
      <c r="B1500" s="239" t="s">
        <v>163</v>
      </c>
      <c r="C1500" s="239" t="s">
        <v>29</v>
      </c>
      <c r="D1500" s="198">
        <v>46030</v>
      </c>
      <c r="E1500" s="240">
        <v>46030</v>
      </c>
      <c r="F1500" s="199"/>
      <c r="G1500" s="199"/>
      <c r="H1500" s="199"/>
      <c r="I1500" s="199"/>
      <c r="J1500" s="199"/>
      <c r="K1500" s="199">
        <v>0</v>
      </c>
      <c r="L1500" s="239" t="s">
        <v>30</v>
      </c>
      <c r="M1500" s="239">
        <v>524363</v>
      </c>
      <c r="N1500" s="239">
        <v>4363</v>
      </c>
      <c r="O1500" s="239" t="s">
        <v>527</v>
      </c>
      <c r="P1500" s="241" t="s">
        <v>528</v>
      </c>
      <c r="Q1500" s="239" t="s">
        <v>129</v>
      </c>
      <c r="R1500" s="200">
        <v>23191.67</v>
      </c>
      <c r="S1500" s="200">
        <v>833.33</v>
      </c>
      <c r="T1500" s="201">
        <f t="shared" si="276"/>
        <v>24025</v>
      </c>
      <c r="U1500" s="202">
        <v>56</v>
      </c>
      <c r="V1500" s="200">
        <v>2447.58</v>
      </c>
      <c r="W1500" s="242">
        <v>35</v>
      </c>
      <c r="X1500" s="203"/>
      <c r="Y1500" s="242">
        <f t="shared" si="277"/>
        <v>2412.58</v>
      </c>
      <c r="Z1500" s="204">
        <f t="shared" si="278"/>
        <v>0.10187637877211238</v>
      </c>
      <c r="AA1500" s="203">
        <v>0</v>
      </c>
      <c r="AB1500" s="242">
        <v>-3766</v>
      </c>
      <c r="AC1500" s="242"/>
      <c r="AD1500" s="242"/>
      <c r="AE1500" s="205">
        <v>0.13</v>
      </c>
      <c r="AF1500" s="205">
        <v>0.13</v>
      </c>
      <c r="AG1500" s="242">
        <f t="shared" si="279"/>
        <v>313.6354</v>
      </c>
      <c r="AH1500" s="242"/>
      <c r="AI1500" s="242">
        <f t="shared" si="280"/>
        <v>313.6354</v>
      </c>
      <c r="AJ1500" s="239" t="s">
        <v>164</v>
      </c>
      <c r="AK1500" s="239"/>
      <c r="AL1500" s="202">
        <v>50</v>
      </c>
      <c r="AM1500" s="243">
        <f t="shared" si="281"/>
        <v>1</v>
      </c>
      <c r="AN1500" s="243">
        <f t="shared" si="282"/>
        <v>1</v>
      </c>
      <c r="AO1500" s="243"/>
      <c r="AP1500" s="240"/>
      <c r="AQ1500" s="243">
        <f t="shared" si="283"/>
        <v>1</v>
      </c>
      <c r="AR1500" s="206" t="str">
        <f>IF(A1500="","",VLOOKUP(A1500,'Base Sites'!A:B,2,FALSE))</f>
        <v>Valauto Lambersart VW</v>
      </c>
      <c r="AS1500" s="206" t="str">
        <f t="shared" si="284"/>
        <v>SKODA</v>
      </c>
      <c r="AT1500" s="243"/>
      <c r="AU1500" s="244" t="str">
        <f>IF(A1500="","",VLOOKUP(L1500,'Base Vendeurs'!A:B,2,FALSE))</f>
        <v>Valauto Lambersart SKODA</v>
      </c>
      <c r="AV1500" s="242">
        <f t="shared" si="285"/>
        <v>2447.58</v>
      </c>
      <c r="AW1500" s="204">
        <f t="shared" si="286"/>
        <v>0.10187637877211238</v>
      </c>
      <c r="AX1500" s="244" t="str">
        <f t="shared" si="287"/>
        <v>NON</v>
      </c>
      <c r="AY1500" s="231">
        <f>+MargesVN[[#This Row],[Total COM]]+MargesVN[[#This Row],[EXT GIE]]+MargesVN[[#This Row],[Forfait immat]]</f>
        <v>363.6354</v>
      </c>
    </row>
    <row r="1501" spans="1:51" s="231" customFormat="1" ht="11.25" customHeight="1" x14ac:dyDescent="0.25">
      <c r="A1501" s="431">
        <v>30</v>
      </c>
      <c r="B1501" s="431" t="s">
        <v>163</v>
      </c>
      <c r="C1501" s="431" t="s">
        <v>29</v>
      </c>
      <c r="D1501" s="432">
        <v>46182</v>
      </c>
      <c r="E1501" s="433">
        <v>46183</v>
      </c>
      <c r="F1501" s="434"/>
      <c r="G1501" s="434"/>
      <c r="H1501" s="434"/>
      <c r="I1501" s="434"/>
      <c r="J1501" s="434"/>
      <c r="K1501" s="434">
        <v>0</v>
      </c>
      <c r="L1501" s="431" t="s">
        <v>113</v>
      </c>
      <c r="M1501" s="431">
        <v>524371</v>
      </c>
      <c r="N1501" s="431">
        <v>4371</v>
      </c>
      <c r="O1501" s="431" t="s">
        <v>4602</v>
      </c>
      <c r="P1501" s="435" t="s">
        <v>4603</v>
      </c>
      <c r="Q1501" s="431" t="s">
        <v>178</v>
      </c>
      <c r="R1501" s="436">
        <v>38150</v>
      </c>
      <c r="S1501" s="436">
        <v>1041.6600000000001</v>
      </c>
      <c r="T1501" s="437">
        <f t="shared" si="276"/>
        <v>39191.660000000003</v>
      </c>
      <c r="U1501" s="438">
        <v>15</v>
      </c>
      <c r="V1501" s="436">
        <v>1802.75</v>
      </c>
      <c r="W1501" s="439">
        <v>35.01</v>
      </c>
      <c r="X1501" s="440"/>
      <c r="Y1501" s="439">
        <f t="shared" si="277"/>
        <v>1767.74</v>
      </c>
      <c r="Z1501" s="441">
        <f t="shared" si="278"/>
        <v>4.5998306782616502E-2</v>
      </c>
      <c r="AA1501" s="440">
        <v>0</v>
      </c>
      <c r="AB1501" s="439">
        <v>-3941</v>
      </c>
      <c r="AC1501" s="439"/>
      <c r="AD1501" s="439"/>
      <c r="AE1501" s="442">
        <v>0.08</v>
      </c>
      <c r="AF1501" s="442">
        <v>7.0000000000000007E-2</v>
      </c>
      <c r="AG1501" s="439">
        <f t="shared" si="279"/>
        <v>141.41920000000002</v>
      </c>
      <c r="AH1501" s="439"/>
      <c r="AI1501" s="439">
        <f t="shared" si="280"/>
        <v>141.41920000000002</v>
      </c>
      <c r="AJ1501" s="431" t="s">
        <v>164</v>
      </c>
      <c r="AK1501" s="431"/>
      <c r="AL1501" s="438"/>
      <c r="AM1501" s="443">
        <f t="shared" si="281"/>
        <v>0</v>
      </c>
      <c r="AN1501" s="443">
        <f t="shared" si="282"/>
        <v>1</v>
      </c>
      <c r="AO1501" s="443"/>
      <c r="AP1501" s="443"/>
      <c r="AQ1501" s="443">
        <f t="shared" si="283"/>
        <v>0</v>
      </c>
      <c r="AR1501" s="444" t="str">
        <f>IF(A1501="","",VLOOKUP(A1501,'Base Sites'!A:B,2,FALSE))</f>
        <v>Valauto Lambersart VW</v>
      </c>
      <c r="AS1501" s="444" t="str">
        <f t="shared" si="284"/>
        <v>SKODA</v>
      </c>
      <c r="AT1501" s="443"/>
      <c r="AU1501" s="445" t="str">
        <f>IF(A1501="","",VLOOKUP(L1501,'Base Vendeurs'!A:B,2,FALSE))</f>
        <v>Valauto Lambersart SKODA</v>
      </c>
      <c r="AV1501" s="439">
        <f t="shared" si="285"/>
        <v>1802.75</v>
      </c>
      <c r="AW1501" s="441">
        <f t="shared" si="286"/>
        <v>4.5998306782616502E-2</v>
      </c>
      <c r="AX1501" s="445" t="str">
        <f t="shared" si="287"/>
        <v>NON</v>
      </c>
      <c r="AY1501" s="231">
        <f>+MargesVN[[#This Row],[Total COM]]+MargesVN[[#This Row],[EXT GIE]]+MargesVN[[#This Row],[Forfait immat]]</f>
        <v>141.41920000000002</v>
      </c>
    </row>
    <row r="1502" spans="1:51" s="231" customFormat="1" ht="11.25" customHeight="1" x14ac:dyDescent="0.25">
      <c r="A1502" s="271">
        <v>30</v>
      </c>
      <c r="B1502" s="271" t="s">
        <v>163</v>
      </c>
      <c r="C1502" s="271" t="s">
        <v>29</v>
      </c>
      <c r="D1502" s="207">
        <v>46035</v>
      </c>
      <c r="E1502" s="272">
        <v>46037</v>
      </c>
      <c r="F1502" s="208"/>
      <c r="G1502" s="208"/>
      <c r="H1502" s="208"/>
      <c r="I1502" s="208"/>
      <c r="J1502" s="208"/>
      <c r="K1502" s="208">
        <v>0</v>
      </c>
      <c r="L1502" s="271" t="s">
        <v>30</v>
      </c>
      <c r="M1502" s="271">
        <v>524373</v>
      </c>
      <c r="N1502" s="271">
        <v>4373</v>
      </c>
      <c r="O1502" s="271" t="s">
        <v>637</v>
      </c>
      <c r="P1502" s="273" t="s">
        <v>638</v>
      </c>
      <c r="Q1502" s="271" t="s">
        <v>378</v>
      </c>
      <c r="R1502" s="209">
        <v>27341.66</v>
      </c>
      <c r="S1502" s="209">
        <v>1158.33</v>
      </c>
      <c r="T1502" s="210">
        <f t="shared" si="276"/>
        <v>28499.989999999998</v>
      </c>
      <c r="U1502" s="211">
        <v>18</v>
      </c>
      <c r="V1502" s="209">
        <v>1158.1600000000001</v>
      </c>
      <c r="W1502" s="274">
        <v>35</v>
      </c>
      <c r="X1502" s="212"/>
      <c r="Y1502" s="274">
        <f t="shared" si="277"/>
        <v>1123.1600000000001</v>
      </c>
      <c r="Z1502" s="213">
        <f t="shared" si="278"/>
        <v>4.063720724112535E-2</v>
      </c>
      <c r="AA1502" s="212">
        <v>0</v>
      </c>
      <c r="AB1502" s="274">
        <v>-3749</v>
      </c>
      <c r="AC1502" s="274"/>
      <c r="AD1502" s="274"/>
      <c r="AE1502" s="214">
        <v>7.0000000000000007E-2</v>
      </c>
      <c r="AF1502" s="214">
        <v>7.0000000000000007E-2</v>
      </c>
      <c r="AG1502" s="274">
        <f t="shared" si="279"/>
        <v>78.621200000000016</v>
      </c>
      <c r="AH1502" s="274"/>
      <c r="AI1502" s="274">
        <f t="shared" si="280"/>
        <v>78.621200000000016</v>
      </c>
      <c r="AJ1502" s="271" t="s">
        <v>164</v>
      </c>
      <c r="AK1502" s="271"/>
      <c r="AL1502" s="211"/>
      <c r="AM1502" s="275">
        <f t="shared" si="281"/>
        <v>0</v>
      </c>
      <c r="AN1502" s="275">
        <f t="shared" si="282"/>
        <v>1</v>
      </c>
      <c r="AO1502" s="275"/>
      <c r="AP1502" s="275"/>
      <c r="AQ1502" s="275">
        <f t="shared" si="283"/>
        <v>0</v>
      </c>
      <c r="AR1502" s="215" t="str">
        <f>IF(A1502="","",VLOOKUP(A1502,'Base Sites'!A:B,2,FALSE))</f>
        <v>Valauto Lambersart VW</v>
      </c>
      <c r="AS1502" s="215" t="str">
        <f t="shared" si="284"/>
        <v>SKODA</v>
      </c>
      <c r="AT1502" s="275"/>
      <c r="AU1502" s="276" t="str">
        <f>IF(A1502="","",VLOOKUP(L1502,'Base Vendeurs'!A:B,2,FALSE))</f>
        <v>Valauto Lambersart SKODA</v>
      </c>
      <c r="AV1502" s="274">
        <f t="shared" si="285"/>
        <v>1158.1600000000001</v>
      </c>
      <c r="AW1502" s="213">
        <f t="shared" si="286"/>
        <v>4.063720724112535E-2</v>
      </c>
      <c r="AX1502" s="276" t="str">
        <f t="shared" si="287"/>
        <v>NON</v>
      </c>
      <c r="AY1502" s="231">
        <f>+MargesVN[[#This Row],[Total COM]]+MargesVN[[#This Row],[EXT GIE]]+MargesVN[[#This Row],[Forfait immat]]</f>
        <v>78.621200000000016</v>
      </c>
    </row>
    <row r="1503" spans="1:51" s="231" customFormat="1" ht="11.25" customHeight="1" x14ac:dyDescent="0.25">
      <c r="A1503" s="45">
        <v>30</v>
      </c>
      <c r="B1503" s="45" t="s">
        <v>163</v>
      </c>
      <c r="C1503" s="45" t="s">
        <v>29</v>
      </c>
      <c r="D1503" s="44">
        <v>46038</v>
      </c>
      <c r="E1503" s="65">
        <v>46041</v>
      </c>
      <c r="F1503" s="35"/>
      <c r="G1503" s="35"/>
      <c r="H1503" s="35"/>
      <c r="I1503" s="35"/>
      <c r="J1503" s="35"/>
      <c r="K1503" s="35">
        <v>0</v>
      </c>
      <c r="L1503" s="45" t="s">
        <v>30</v>
      </c>
      <c r="M1503" s="45">
        <v>524374</v>
      </c>
      <c r="N1503" s="45">
        <v>4374</v>
      </c>
      <c r="O1503" s="45" t="s">
        <v>622</v>
      </c>
      <c r="P1503" s="66" t="s">
        <v>623</v>
      </c>
      <c r="Q1503" s="45" t="s">
        <v>378</v>
      </c>
      <c r="R1503" s="47">
        <v>30283.33</v>
      </c>
      <c r="S1503" s="47">
        <v>1750</v>
      </c>
      <c r="T1503" s="48">
        <f t="shared" si="276"/>
        <v>32033.33</v>
      </c>
      <c r="U1503" s="49">
        <v>21</v>
      </c>
      <c r="V1503" s="47">
        <v>1317.17</v>
      </c>
      <c r="W1503" s="46">
        <v>35</v>
      </c>
      <c r="X1503" s="50"/>
      <c r="Y1503" s="46">
        <f t="shared" si="277"/>
        <v>1282.17</v>
      </c>
      <c r="Z1503" s="51">
        <f t="shared" si="278"/>
        <v>4.1118734767818396E-2</v>
      </c>
      <c r="AA1503" s="50">
        <v>0</v>
      </c>
      <c r="AB1503" s="46">
        <v>-3749</v>
      </c>
      <c r="AC1503" s="46"/>
      <c r="AD1503" s="46"/>
      <c r="AE1503" s="52">
        <v>7.0000000000000007E-2</v>
      </c>
      <c r="AF1503" s="52">
        <v>7.0000000000000007E-2</v>
      </c>
      <c r="AG1503" s="46">
        <f t="shared" si="279"/>
        <v>89.75190000000002</v>
      </c>
      <c r="AH1503" s="46"/>
      <c r="AI1503" s="46">
        <f t="shared" si="280"/>
        <v>89.75190000000002</v>
      </c>
      <c r="AJ1503" s="45" t="s">
        <v>164</v>
      </c>
      <c r="AK1503" s="45"/>
      <c r="AL1503" s="49"/>
      <c r="AM1503" s="238">
        <f t="shared" si="281"/>
        <v>0</v>
      </c>
      <c r="AN1503" s="238">
        <f t="shared" si="282"/>
        <v>1</v>
      </c>
      <c r="AO1503" s="238"/>
      <c r="AP1503" s="238"/>
      <c r="AQ1503" s="238">
        <f t="shared" si="283"/>
        <v>0</v>
      </c>
      <c r="AR1503" s="96" t="str">
        <f>IF(A1503="","",VLOOKUP(A1503,'Base Sites'!A:B,2,FALSE))</f>
        <v>Valauto Lambersart VW</v>
      </c>
      <c r="AS1503" s="96" t="str">
        <f t="shared" si="284"/>
        <v>SKODA</v>
      </c>
      <c r="AT1503" s="238"/>
      <c r="AU1503" s="231" t="str">
        <f>IF(A1503="","",VLOOKUP(L1503,'Base Vendeurs'!A:B,2,FALSE))</f>
        <v>Valauto Lambersart SKODA</v>
      </c>
      <c r="AV1503" s="46">
        <f t="shared" si="285"/>
        <v>1317.17</v>
      </c>
      <c r="AW1503" s="51">
        <f t="shared" si="286"/>
        <v>4.1118734767818396E-2</v>
      </c>
      <c r="AX1503" s="237" t="str">
        <f t="shared" si="287"/>
        <v>NON</v>
      </c>
      <c r="AY1503" s="231">
        <f>+MargesVN[[#This Row],[Total COM]]+MargesVN[[#This Row],[EXT GIE]]+MargesVN[[#This Row],[Forfait immat]]</f>
        <v>89.75190000000002</v>
      </c>
    </row>
    <row r="1504" spans="1:51" s="231" customFormat="1" ht="11.25" customHeight="1" x14ac:dyDescent="0.25">
      <c r="A1504" s="259">
        <v>30</v>
      </c>
      <c r="B1504" s="259" t="s">
        <v>163</v>
      </c>
      <c r="C1504" s="45" t="s">
        <v>29</v>
      </c>
      <c r="D1504" s="150">
        <v>46041</v>
      </c>
      <c r="E1504" s="260">
        <v>46045</v>
      </c>
      <c r="F1504" s="151"/>
      <c r="G1504" s="151"/>
      <c r="H1504" s="151"/>
      <c r="I1504" s="151"/>
      <c r="J1504" s="151"/>
      <c r="K1504" s="151">
        <v>0</v>
      </c>
      <c r="L1504" s="259" t="s">
        <v>113</v>
      </c>
      <c r="M1504" s="259">
        <v>524375</v>
      </c>
      <c r="N1504" s="259">
        <v>4375</v>
      </c>
      <c r="O1504" s="259" t="s">
        <v>616</v>
      </c>
      <c r="P1504" s="261" t="s">
        <v>617</v>
      </c>
      <c r="Q1504" s="259" t="s">
        <v>378</v>
      </c>
      <c r="R1504" s="152">
        <v>30283.33</v>
      </c>
      <c r="S1504" s="152">
        <v>1199.99</v>
      </c>
      <c r="T1504" s="153">
        <f t="shared" si="276"/>
        <v>31483.320000000003</v>
      </c>
      <c r="U1504" s="154">
        <v>24</v>
      </c>
      <c r="V1504" s="152">
        <v>1332.2</v>
      </c>
      <c r="W1504" s="262">
        <v>35</v>
      </c>
      <c r="X1504" s="155"/>
      <c r="Y1504" s="262">
        <f t="shared" si="277"/>
        <v>1297.2</v>
      </c>
      <c r="Z1504" s="156">
        <f t="shared" si="278"/>
        <v>4.2314470011421919E-2</v>
      </c>
      <c r="AA1504" s="155">
        <v>0</v>
      </c>
      <c r="AB1504" s="262">
        <v>-3749</v>
      </c>
      <c r="AC1504" s="262"/>
      <c r="AD1504" s="262"/>
      <c r="AE1504" s="157">
        <v>7.0000000000000007E-2</v>
      </c>
      <c r="AF1504" s="157">
        <v>7.0000000000000007E-2</v>
      </c>
      <c r="AG1504" s="262">
        <f t="shared" si="279"/>
        <v>90.804000000000016</v>
      </c>
      <c r="AH1504" s="262"/>
      <c r="AI1504" s="262">
        <f t="shared" si="280"/>
        <v>90.804000000000016</v>
      </c>
      <c r="AJ1504" s="259" t="s">
        <v>164</v>
      </c>
      <c r="AK1504" s="259"/>
      <c r="AL1504" s="154"/>
      <c r="AM1504" s="263">
        <f t="shared" si="281"/>
        <v>0</v>
      </c>
      <c r="AN1504" s="263">
        <f t="shared" si="282"/>
        <v>1</v>
      </c>
      <c r="AO1504" s="263"/>
      <c r="AP1504" s="263"/>
      <c r="AQ1504" s="263">
        <f t="shared" si="283"/>
        <v>0</v>
      </c>
      <c r="AR1504" s="158" t="str">
        <f>IF(A1504="","",VLOOKUP(A1504,'Base Sites'!A:B,2,FALSE))</f>
        <v>Valauto Lambersart VW</v>
      </c>
      <c r="AS1504" s="158" t="str">
        <f t="shared" si="284"/>
        <v>SKODA</v>
      </c>
      <c r="AT1504" s="263"/>
      <c r="AU1504" s="264" t="str">
        <f>IF(A1504="","",VLOOKUP(L1504,'Base Vendeurs'!A:B,2,FALSE))</f>
        <v>Valauto Lambersart SKODA</v>
      </c>
      <c r="AV1504" s="251">
        <f t="shared" si="285"/>
        <v>1332.2</v>
      </c>
      <c r="AW1504" s="156">
        <f t="shared" si="286"/>
        <v>4.2314470011421919E-2</v>
      </c>
      <c r="AX1504" s="237" t="str">
        <f t="shared" si="287"/>
        <v>NON</v>
      </c>
      <c r="AY1504" s="231">
        <f>+MargesVN[[#This Row],[Total COM]]+MargesVN[[#This Row],[EXT GIE]]+MargesVN[[#This Row],[Forfait immat]]</f>
        <v>90.804000000000016</v>
      </c>
    </row>
    <row r="1505" spans="1:51" s="231" customFormat="1" ht="11.25" customHeight="1" x14ac:dyDescent="0.25">
      <c r="A1505" s="266">
        <v>30</v>
      </c>
      <c r="B1505" s="266" t="s">
        <v>163</v>
      </c>
      <c r="C1505" s="45" t="s">
        <v>29</v>
      </c>
      <c r="D1505" s="161">
        <v>46041</v>
      </c>
      <c r="E1505" s="267">
        <v>46042</v>
      </c>
      <c r="F1505" s="162"/>
      <c r="G1505" s="162"/>
      <c r="H1505" s="162"/>
      <c r="I1505" s="162"/>
      <c r="J1505" s="162"/>
      <c r="K1505" s="162">
        <v>0</v>
      </c>
      <c r="L1505" s="266" t="s">
        <v>113</v>
      </c>
      <c r="M1505" s="266">
        <v>524376</v>
      </c>
      <c r="N1505" s="266">
        <v>4376</v>
      </c>
      <c r="O1505" s="266" t="s">
        <v>618</v>
      </c>
      <c r="P1505" s="268" t="s">
        <v>619</v>
      </c>
      <c r="Q1505" s="266" t="s">
        <v>378</v>
      </c>
      <c r="R1505" s="163">
        <v>30283.33</v>
      </c>
      <c r="S1505" s="163">
        <v>1199.99</v>
      </c>
      <c r="T1505" s="164">
        <f t="shared" si="276"/>
        <v>31483.320000000003</v>
      </c>
      <c r="U1505" s="165">
        <v>24</v>
      </c>
      <c r="V1505" s="163">
        <v>1292.4100000000001</v>
      </c>
      <c r="W1505" s="251">
        <v>35</v>
      </c>
      <c r="X1505" s="166"/>
      <c r="Y1505" s="251">
        <f t="shared" si="277"/>
        <v>1257.4100000000001</v>
      </c>
      <c r="Z1505" s="167">
        <f t="shared" si="278"/>
        <v>4.1050626172843267E-2</v>
      </c>
      <c r="AA1505" s="166">
        <v>0</v>
      </c>
      <c r="AB1505" s="251">
        <v>-3749</v>
      </c>
      <c r="AC1505" s="251"/>
      <c r="AD1505" s="251"/>
      <c r="AE1505" s="168">
        <v>7.0000000000000007E-2</v>
      </c>
      <c r="AF1505" s="168">
        <v>7.0000000000000007E-2</v>
      </c>
      <c r="AG1505" s="251">
        <f t="shared" si="279"/>
        <v>88.01870000000001</v>
      </c>
      <c r="AH1505" s="251"/>
      <c r="AI1505" s="251">
        <f t="shared" si="280"/>
        <v>88.01870000000001</v>
      </c>
      <c r="AJ1505" s="266" t="s">
        <v>164</v>
      </c>
      <c r="AK1505" s="266"/>
      <c r="AL1505" s="165">
        <v>50</v>
      </c>
      <c r="AM1505" s="269">
        <f t="shared" si="281"/>
        <v>1</v>
      </c>
      <c r="AN1505" s="269">
        <f t="shared" si="282"/>
        <v>1</v>
      </c>
      <c r="AO1505" s="269"/>
      <c r="AP1505" s="269"/>
      <c r="AQ1505" s="269">
        <f t="shared" si="283"/>
        <v>1</v>
      </c>
      <c r="AR1505" s="169" t="str">
        <f>IF(A1505="","",VLOOKUP(A1505,'Base Sites'!A:B,2,FALSE))</f>
        <v>Valauto Lambersart VW</v>
      </c>
      <c r="AS1505" s="169" t="str">
        <f t="shared" si="284"/>
        <v>SKODA</v>
      </c>
      <c r="AT1505" s="269"/>
      <c r="AU1505" s="270" t="str">
        <f>IF(A1505="","",VLOOKUP(L1505,'Base Vendeurs'!A:B,2,FALSE))</f>
        <v>Valauto Lambersart SKODA</v>
      </c>
      <c r="AV1505" s="251">
        <f t="shared" si="285"/>
        <v>1292.4100000000001</v>
      </c>
      <c r="AW1505" s="167">
        <f t="shared" si="286"/>
        <v>4.1050626172843267E-2</v>
      </c>
      <c r="AX1505" s="237" t="str">
        <f t="shared" si="287"/>
        <v>NON</v>
      </c>
      <c r="AY1505" s="231">
        <f>+MargesVN[[#This Row],[Total COM]]+MargesVN[[#This Row],[EXT GIE]]+MargesVN[[#This Row],[Forfait immat]]</f>
        <v>138.01870000000002</v>
      </c>
    </row>
    <row r="1506" spans="1:51" s="231" customFormat="1" ht="11.25" customHeight="1" x14ac:dyDescent="0.25">
      <c r="A1506" s="45">
        <v>30</v>
      </c>
      <c r="B1506" s="45" t="s">
        <v>163</v>
      </c>
      <c r="C1506" s="45" t="s">
        <v>29</v>
      </c>
      <c r="D1506" s="44">
        <v>46038</v>
      </c>
      <c r="E1506" s="65">
        <v>46039</v>
      </c>
      <c r="F1506" s="35"/>
      <c r="G1506" s="35"/>
      <c r="H1506" s="35"/>
      <c r="I1506" s="35"/>
      <c r="J1506" s="35"/>
      <c r="K1506" s="35">
        <v>0</v>
      </c>
      <c r="L1506" s="45" t="s">
        <v>30</v>
      </c>
      <c r="M1506" s="45">
        <v>524377</v>
      </c>
      <c r="N1506" s="45">
        <v>4377</v>
      </c>
      <c r="O1506" s="45" t="s">
        <v>641</v>
      </c>
      <c r="P1506" s="66" t="s">
        <v>642</v>
      </c>
      <c r="Q1506" s="45" t="s">
        <v>378</v>
      </c>
      <c r="R1506" s="47">
        <v>27341.67</v>
      </c>
      <c r="S1506" s="47">
        <v>1158.33</v>
      </c>
      <c r="T1506" s="48">
        <f t="shared" si="276"/>
        <v>28500</v>
      </c>
      <c r="U1506" s="49">
        <v>21</v>
      </c>
      <c r="V1506" s="47">
        <v>1158.17</v>
      </c>
      <c r="W1506" s="46">
        <v>35</v>
      </c>
      <c r="X1506" s="50"/>
      <c r="Y1506" s="46">
        <f t="shared" si="277"/>
        <v>1123.17</v>
      </c>
      <c r="Z1506" s="51">
        <f t="shared" si="278"/>
        <v>4.0637543859649128E-2</v>
      </c>
      <c r="AA1506" s="50">
        <v>0</v>
      </c>
      <c r="AB1506" s="46">
        <v>-3749</v>
      </c>
      <c r="AC1506" s="46"/>
      <c r="AD1506" s="46"/>
      <c r="AE1506" s="52">
        <v>7.0000000000000007E-2</v>
      </c>
      <c r="AF1506" s="52">
        <v>7.0000000000000007E-2</v>
      </c>
      <c r="AG1506" s="46">
        <f t="shared" si="279"/>
        <v>78.621900000000011</v>
      </c>
      <c r="AH1506" s="46"/>
      <c r="AI1506" s="46">
        <f t="shared" si="280"/>
        <v>78.621900000000011</v>
      </c>
      <c r="AJ1506" s="45" t="s">
        <v>164</v>
      </c>
      <c r="AK1506" s="45"/>
      <c r="AL1506" s="49"/>
      <c r="AM1506" s="238">
        <f t="shared" si="281"/>
        <v>0</v>
      </c>
      <c r="AN1506" s="238">
        <f t="shared" si="282"/>
        <v>1</v>
      </c>
      <c r="AO1506" s="238"/>
      <c r="AP1506" s="238"/>
      <c r="AQ1506" s="238">
        <f t="shared" si="283"/>
        <v>0</v>
      </c>
      <c r="AR1506" s="96" t="str">
        <f>IF(A1506="","",VLOOKUP(A1506,'Base Sites'!A:B,2,FALSE))</f>
        <v>Valauto Lambersart VW</v>
      </c>
      <c r="AS1506" s="96" t="str">
        <f t="shared" si="284"/>
        <v>SKODA</v>
      </c>
      <c r="AT1506" s="238"/>
      <c r="AU1506" s="231" t="str">
        <f>IF(A1506="","",VLOOKUP(L1506,'Base Vendeurs'!A:B,2,FALSE))</f>
        <v>Valauto Lambersart SKODA</v>
      </c>
      <c r="AV1506" s="46">
        <f t="shared" si="285"/>
        <v>1158.17</v>
      </c>
      <c r="AW1506" s="51">
        <f t="shared" si="286"/>
        <v>4.0637543859649128E-2</v>
      </c>
      <c r="AX1506" s="231" t="str">
        <f t="shared" si="287"/>
        <v>NON</v>
      </c>
      <c r="AY1506" s="231">
        <f>+MargesVN[[#This Row],[Total COM]]+MargesVN[[#This Row],[EXT GIE]]+MargesVN[[#This Row],[Forfait immat]]</f>
        <v>78.621900000000011</v>
      </c>
    </row>
    <row r="1507" spans="1:51" s="231" customFormat="1" ht="11.25" customHeight="1" x14ac:dyDescent="0.25">
      <c r="A1507" s="292">
        <v>30</v>
      </c>
      <c r="B1507" s="292" t="s">
        <v>163</v>
      </c>
      <c r="C1507" s="292" t="s">
        <v>29</v>
      </c>
      <c r="D1507" s="140">
        <v>46035</v>
      </c>
      <c r="E1507" s="293">
        <v>46035</v>
      </c>
      <c r="F1507" s="141"/>
      <c r="G1507" s="141"/>
      <c r="H1507" s="141"/>
      <c r="I1507" s="141"/>
      <c r="J1507" s="141"/>
      <c r="K1507" s="141">
        <v>0</v>
      </c>
      <c r="L1507" s="292" t="s">
        <v>30</v>
      </c>
      <c r="M1507" s="292">
        <v>524381</v>
      </c>
      <c r="N1507" s="292">
        <v>4381</v>
      </c>
      <c r="O1507" s="292" t="s">
        <v>612</v>
      </c>
      <c r="P1507" s="294" t="s">
        <v>613</v>
      </c>
      <c r="Q1507" s="292" t="s">
        <v>378</v>
      </c>
      <c r="R1507" s="142">
        <v>30283.33</v>
      </c>
      <c r="S1507" s="142">
        <v>1158.33</v>
      </c>
      <c r="T1507" s="143">
        <f t="shared" si="276"/>
        <v>31441.660000000003</v>
      </c>
      <c r="U1507" s="144">
        <v>18</v>
      </c>
      <c r="V1507" s="142">
        <v>1290.54</v>
      </c>
      <c r="W1507" s="295">
        <v>35</v>
      </c>
      <c r="X1507" s="145"/>
      <c r="Y1507" s="295">
        <f t="shared" si="277"/>
        <v>1255.54</v>
      </c>
      <c r="Z1507" s="146">
        <f t="shared" si="278"/>
        <v>4.1045542760782983E-2</v>
      </c>
      <c r="AA1507" s="145">
        <v>0</v>
      </c>
      <c r="AB1507" s="295">
        <v>-3749</v>
      </c>
      <c r="AC1507" s="295"/>
      <c r="AD1507" s="295"/>
      <c r="AE1507" s="147">
        <v>7.0000000000000007E-2</v>
      </c>
      <c r="AF1507" s="147">
        <v>7.0000000000000007E-2</v>
      </c>
      <c r="AG1507" s="295">
        <f t="shared" si="279"/>
        <v>87.887800000000013</v>
      </c>
      <c r="AH1507" s="295"/>
      <c r="AI1507" s="295">
        <f t="shared" si="280"/>
        <v>87.887800000000013</v>
      </c>
      <c r="AJ1507" s="292" t="s">
        <v>164</v>
      </c>
      <c r="AK1507" s="292"/>
      <c r="AL1507" s="144"/>
      <c r="AM1507" s="296">
        <f t="shared" si="281"/>
        <v>0</v>
      </c>
      <c r="AN1507" s="296">
        <f t="shared" si="282"/>
        <v>1</v>
      </c>
      <c r="AO1507" s="296"/>
      <c r="AP1507" s="296"/>
      <c r="AQ1507" s="296">
        <f t="shared" si="283"/>
        <v>0</v>
      </c>
      <c r="AR1507" s="148" t="str">
        <f>IF(A1507="","",VLOOKUP(A1507,'Base Sites'!A:B,2,FALSE))</f>
        <v>Valauto Lambersart VW</v>
      </c>
      <c r="AS1507" s="148" t="str">
        <f t="shared" si="284"/>
        <v>SKODA</v>
      </c>
      <c r="AT1507" s="296"/>
      <c r="AU1507" s="297" t="str">
        <f>IF(A1507="","",VLOOKUP(L1507,'Base Vendeurs'!A:B,2,FALSE))</f>
        <v>Valauto Lambersart SKODA</v>
      </c>
      <c r="AV1507" s="251">
        <f t="shared" si="285"/>
        <v>1290.54</v>
      </c>
      <c r="AW1507" s="146">
        <f t="shared" si="286"/>
        <v>4.1045542760782983E-2</v>
      </c>
      <c r="AX1507" s="237" t="str">
        <f t="shared" si="287"/>
        <v>NON</v>
      </c>
      <c r="AY1507" s="231">
        <f>+MargesVN[[#This Row],[Total COM]]+MargesVN[[#This Row],[EXT GIE]]+MargesVN[[#This Row],[Forfait immat]]</f>
        <v>87.887800000000013</v>
      </c>
    </row>
    <row r="1508" spans="1:51" s="231" customFormat="1" ht="11.25" customHeight="1" x14ac:dyDescent="0.25">
      <c r="A1508" s="266">
        <v>30</v>
      </c>
      <c r="B1508" s="266" t="s">
        <v>163</v>
      </c>
      <c r="C1508" s="266" t="s">
        <v>29</v>
      </c>
      <c r="D1508" s="161">
        <v>46044</v>
      </c>
      <c r="E1508" s="267">
        <v>46045</v>
      </c>
      <c r="F1508" s="162"/>
      <c r="G1508" s="162"/>
      <c r="H1508" s="162"/>
      <c r="I1508" s="162"/>
      <c r="J1508" s="162"/>
      <c r="K1508" s="162">
        <v>0</v>
      </c>
      <c r="L1508" s="266" t="s">
        <v>113</v>
      </c>
      <c r="M1508" s="266">
        <v>524387</v>
      </c>
      <c r="N1508" s="266">
        <v>4387</v>
      </c>
      <c r="O1508" s="266" t="s">
        <v>620</v>
      </c>
      <c r="P1508" s="268" t="s">
        <v>621</v>
      </c>
      <c r="Q1508" s="266" t="s">
        <v>378</v>
      </c>
      <c r="R1508" s="163">
        <v>30283.33</v>
      </c>
      <c r="S1508" s="163">
        <v>1199.99</v>
      </c>
      <c r="T1508" s="164">
        <f t="shared" si="276"/>
        <v>31483.320000000003</v>
      </c>
      <c r="U1508" s="165">
        <v>27</v>
      </c>
      <c r="V1508" s="163">
        <v>1292.4100000000001</v>
      </c>
      <c r="W1508" s="251">
        <v>35</v>
      </c>
      <c r="X1508" s="166"/>
      <c r="Y1508" s="251">
        <f t="shared" si="277"/>
        <v>1257.4100000000001</v>
      </c>
      <c r="Z1508" s="167">
        <f t="shared" si="278"/>
        <v>4.1050626172843267E-2</v>
      </c>
      <c r="AA1508" s="166">
        <v>0</v>
      </c>
      <c r="AB1508" s="251">
        <v>-3749</v>
      </c>
      <c r="AC1508" s="251"/>
      <c r="AD1508" s="251"/>
      <c r="AE1508" s="168">
        <v>7.0000000000000007E-2</v>
      </c>
      <c r="AF1508" s="168">
        <v>7.0000000000000007E-2</v>
      </c>
      <c r="AG1508" s="251">
        <f t="shared" si="279"/>
        <v>88.01870000000001</v>
      </c>
      <c r="AH1508" s="251"/>
      <c r="AI1508" s="251">
        <f t="shared" si="280"/>
        <v>88.01870000000001</v>
      </c>
      <c r="AJ1508" s="266" t="s">
        <v>164</v>
      </c>
      <c r="AK1508" s="266"/>
      <c r="AL1508" s="165"/>
      <c r="AM1508" s="269">
        <f t="shared" si="281"/>
        <v>0</v>
      </c>
      <c r="AN1508" s="269">
        <f t="shared" si="282"/>
        <v>1</v>
      </c>
      <c r="AO1508" s="269"/>
      <c r="AP1508" s="269"/>
      <c r="AQ1508" s="269">
        <f t="shared" si="283"/>
        <v>0</v>
      </c>
      <c r="AR1508" s="169" t="str">
        <f>IF(A1508="","",VLOOKUP(A1508,'Base Sites'!A:B,2,FALSE))</f>
        <v>Valauto Lambersart VW</v>
      </c>
      <c r="AS1508" s="169" t="str">
        <f t="shared" si="284"/>
        <v>SKODA</v>
      </c>
      <c r="AT1508" s="269"/>
      <c r="AU1508" s="270" t="str">
        <f>IF(A1508="","",VLOOKUP(L1508,'Base Vendeurs'!A:B,2,FALSE))</f>
        <v>Valauto Lambersart SKODA</v>
      </c>
      <c r="AV1508" s="251">
        <f t="shared" si="285"/>
        <v>1292.4100000000001</v>
      </c>
      <c r="AW1508" s="167">
        <f t="shared" si="286"/>
        <v>4.1050626172843267E-2</v>
      </c>
      <c r="AX1508" s="237" t="str">
        <f t="shared" si="287"/>
        <v>NON</v>
      </c>
      <c r="AY1508" s="231">
        <f>+MargesVN[[#This Row],[Total COM]]+MargesVN[[#This Row],[EXT GIE]]+MargesVN[[#This Row],[Forfait immat]]</f>
        <v>88.01870000000001</v>
      </c>
    </row>
    <row r="1509" spans="1:51" s="231" customFormat="1" ht="11.25" customHeight="1" x14ac:dyDescent="0.25">
      <c r="A1509" s="232">
        <v>30</v>
      </c>
      <c r="B1509" s="232" t="s">
        <v>163</v>
      </c>
      <c r="C1509" s="232" t="s">
        <v>29</v>
      </c>
      <c r="D1509" s="189">
        <v>46050</v>
      </c>
      <c r="E1509" s="233">
        <v>46052</v>
      </c>
      <c r="F1509" s="190"/>
      <c r="G1509" s="190"/>
      <c r="H1509" s="190"/>
      <c r="I1509" s="190"/>
      <c r="J1509" s="190"/>
      <c r="K1509" s="190">
        <v>0</v>
      </c>
      <c r="L1509" s="232" t="s">
        <v>113</v>
      </c>
      <c r="M1509" s="232">
        <v>524393</v>
      </c>
      <c r="N1509" s="232">
        <v>4393</v>
      </c>
      <c r="O1509" s="232" t="s">
        <v>529</v>
      </c>
      <c r="P1509" s="234" t="s">
        <v>530</v>
      </c>
      <c r="Q1509" s="232" t="s">
        <v>129</v>
      </c>
      <c r="R1509" s="191">
        <v>23191.67</v>
      </c>
      <c r="S1509" s="191">
        <v>833.33</v>
      </c>
      <c r="T1509" s="192">
        <f t="shared" si="276"/>
        <v>24025</v>
      </c>
      <c r="U1509" s="193">
        <v>57</v>
      </c>
      <c r="V1509" s="191">
        <v>777.75</v>
      </c>
      <c r="W1509" s="235">
        <v>35</v>
      </c>
      <c r="X1509" s="194"/>
      <c r="Y1509" s="235">
        <f t="shared" si="277"/>
        <v>742.75</v>
      </c>
      <c r="Z1509" s="195">
        <f t="shared" si="278"/>
        <v>3.2372528616024972E-2</v>
      </c>
      <c r="AA1509" s="194">
        <v>0</v>
      </c>
      <c r="AB1509" s="235">
        <v>-3100</v>
      </c>
      <c r="AC1509" s="235"/>
      <c r="AD1509" s="235"/>
      <c r="AE1509" s="196">
        <v>7.0000000000000007E-2</v>
      </c>
      <c r="AF1509" s="196">
        <v>7.0000000000000007E-2</v>
      </c>
      <c r="AG1509" s="235">
        <f t="shared" si="279"/>
        <v>51.992500000000007</v>
      </c>
      <c r="AH1509" s="235"/>
      <c r="AI1509" s="235">
        <f t="shared" si="280"/>
        <v>51.992500000000007</v>
      </c>
      <c r="AJ1509" s="232" t="s">
        <v>164</v>
      </c>
      <c r="AK1509" s="232"/>
      <c r="AL1509" s="193">
        <v>50</v>
      </c>
      <c r="AM1509" s="236">
        <f t="shared" si="281"/>
        <v>1</v>
      </c>
      <c r="AN1509" s="236">
        <f t="shared" si="282"/>
        <v>1</v>
      </c>
      <c r="AO1509" s="236"/>
      <c r="AP1509" s="236"/>
      <c r="AQ1509" s="236">
        <f t="shared" si="283"/>
        <v>1</v>
      </c>
      <c r="AR1509" s="197" t="str">
        <f>IF(A1509="","",VLOOKUP(A1509,'Base Sites'!A:B,2,FALSE))</f>
        <v>Valauto Lambersart VW</v>
      </c>
      <c r="AS1509" s="197" t="str">
        <f t="shared" si="284"/>
        <v>SKODA</v>
      </c>
      <c r="AT1509" s="236"/>
      <c r="AU1509" s="237" t="str">
        <f>IF(A1509="","",VLOOKUP(L1509,'Base Vendeurs'!A:B,2,FALSE))</f>
        <v>Valauto Lambersart SKODA</v>
      </c>
      <c r="AV1509" s="235">
        <f t="shared" si="285"/>
        <v>777.75</v>
      </c>
      <c r="AW1509" s="195">
        <f t="shared" si="286"/>
        <v>3.2372528616024972E-2</v>
      </c>
      <c r="AX1509" s="237" t="str">
        <f t="shared" si="287"/>
        <v>NON</v>
      </c>
      <c r="AY1509" s="231">
        <f>+MargesVN[[#This Row],[Total COM]]+MargesVN[[#This Row],[EXT GIE]]+MargesVN[[#This Row],[Forfait immat]]</f>
        <v>101.99250000000001</v>
      </c>
    </row>
    <row r="1510" spans="1:51" s="231" customFormat="1" ht="11.25" customHeight="1" x14ac:dyDescent="0.25">
      <c r="A1510" s="401">
        <v>30</v>
      </c>
      <c r="B1510" s="401" t="s">
        <v>163</v>
      </c>
      <c r="C1510" s="401" t="s">
        <v>29</v>
      </c>
      <c r="D1510" s="402">
        <v>46168</v>
      </c>
      <c r="E1510" s="403">
        <v>46168</v>
      </c>
      <c r="F1510" s="404"/>
      <c r="G1510" s="404"/>
      <c r="H1510" s="404"/>
      <c r="I1510" s="404"/>
      <c r="J1510" s="404"/>
      <c r="K1510" s="404"/>
      <c r="L1510" s="401" t="s">
        <v>113</v>
      </c>
      <c r="M1510" s="401">
        <v>524394</v>
      </c>
      <c r="N1510" s="401">
        <v>4394</v>
      </c>
      <c r="O1510" s="401" t="s">
        <v>3858</v>
      </c>
      <c r="P1510" s="405" t="s">
        <v>3859</v>
      </c>
      <c r="Q1510" s="401" t="s">
        <v>378</v>
      </c>
      <c r="R1510" s="406">
        <v>31091.66</v>
      </c>
      <c r="S1510" s="406">
        <v>1199.99</v>
      </c>
      <c r="T1510" s="407">
        <f t="shared" si="276"/>
        <v>32291.65</v>
      </c>
      <c r="U1510" s="408">
        <v>183</v>
      </c>
      <c r="V1510" s="406">
        <v>2175.4</v>
      </c>
      <c r="W1510" s="409">
        <v>35.01</v>
      </c>
      <c r="X1510" s="410"/>
      <c r="Y1510" s="409">
        <f t="shared" si="277"/>
        <v>2140.39</v>
      </c>
      <c r="Z1510" s="411">
        <f t="shared" si="278"/>
        <v>6.7367260576650614E-2</v>
      </c>
      <c r="AA1510" s="410">
        <v>-4138.33</v>
      </c>
      <c r="AB1510" s="409">
        <v>0</v>
      </c>
      <c r="AC1510" s="409"/>
      <c r="AD1510" s="409"/>
      <c r="AE1510" s="412">
        <v>0.12</v>
      </c>
      <c r="AF1510" s="412">
        <v>0.12</v>
      </c>
      <c r="AG1510" s="409">
        <f t="shared" si="279"/>
        <v>256.84679999999997</v>
      </c>
      <c r="AH1510" s="409"/>
      <c r="AI1510" s="409">
        <f t="shared" si="280"/>
        <v>256.84679999999997</v>
      </c>
      <c r="AJ1510" s="401" t="s">
        <v>164</v>
      </c>
      <c r="AK1510" s="401"/>
      <c r="AL1510" s="408">
        <v>50</v>
      </c>
      <c r="AM1510" s="413">
        <f t="shared" si="281"/>
        <v>1</v>
      </c>
      <c r="AN1510" s="413">
        <f t="shared" si="282"/>
        <v>1</v>
      </c>
      <c r="AO1510" s="413"/>
      <c r="AP1510" s="413"/>
      <c r="AQ1510" s="413">
        <f t="shared" si="283"/>
        <v>1</v>
      </c>
      <c r="AR1510" s="414" t="str">
        <f>IF(A1510="","",VLOOKUP(A1510,'Base Sites'!A:B,2,FALSE))</f>
        <v>Valauto Lambersart VW</v>
      </c>
      <c r="AS1510" s="414" t="str">
        <f t="shared" si="284"/>
        <v>SKODA</v>
      </c>
      <c r="AT1510" s="413"/>
      <c r="AU1510" s="415" t="str">
        <f>IF(A1510="","",VLOOKUP(L1510,'Base Vendeurs'!A:B,2,FALSE))</f>
        <v>Valauto Lambersart SKODA</v>
      </c>
      <c r="AV1510" s="409">
        <f t="shared" si="285"/>
        <v>2175.4</v>
      </c>
      <c r="AW1510" s="411">
        <f t="shared" si="286"/>
        <v>6.7367260576650614E-2</v>
      </c>
      <c r="AX1510" s="415" t="str">
        <f t="shared" si="287"/>
        <v>NON</v>
      </c>
      <c r="AY1510" s="231">
        <f>+MargesVN[[#This Row],[Total COM]]+MargesVN[[#This Row],[EXT GIE]]+MargesVN[[#This Row],[Forfait immat]]</f>
        <v>306.84679999999997</v>
      </c>
    </row>
    <row r="1511" spans="1:51" s="231" customFormat="1" ht="11.25" customHeight="1" x14ac:dyDescent="0.25">
      <c r="A1511" s="45">
        <v>30</v>
      </c>
      <c r="B1511" s="45" t="s">
        <v>163</v>
      </c>
      <c r="C1511" s="45" t="s">
        <v>29</v>
      </c>
      <c r="D1511" s="44">
        <v>46065</v>
      </c>
      <c r="E1511" s="65">
        <v>46069</v>
      </c>
      <c r="F1511" s="35"/>
      <c r="G1511" s="35"/>
      <c r="H1511" s="35"/>
      <c r="I1511" s="35"/>
      <c r="J1511" s="35"/>
      <c r="K1511" s="35">
        <v>0</v>
      </c>
      <c r="L1511" s="45" t="s">
        <v>70</v>
      </c>
      <c r="M1511" s="45">
        <v>524395</v>
      </c>
      <c r="N1511" s="45">
        <v>4395</v>
      </c>
      <c r="O1511" s="45" t="s">
        <v>1540</v>
      </c>
      <c r="P1511" s="66" t="s">
        <v>1541</v>
      </c>
      <c r="Q1511" s="45" t="s">
        <v>378</v>
      </c>
      <c r="R1511" s="47">
        <v>30633.33</v>
      </c>
      <c r="S1511" s="47">
        <v>741.66</v>
      </c>
      <c r="T1511" s="48">
        <f t="shared" si="276"/>
        <v>31374.99</v>
      </c>
      <c r="U1511" s="49">
        <v>78</v>
      </c>
      <c r="V1511" s="47">
        <v>976.24</v>
      </c>
      <c r="W1511" s="46">
        <v>35</v>
      </c>
      <c r="X1511" s="50"/>
      <c r="Y1511" s="46">
        <f t="shared" si="277"/>
        <v>941.24</v>
      </c>
      <c r="Z1511" s="51">
        <f t="shared" si="278"/>
        <v>3.111522904071045E-2</v>
      </c>
      <c r="AA1511" s="50">
        <v>0</v>
      </c>
      <c r="AB1511" s="46">
        <v>0</v>
      </c>
      <c r="AC1511" s="46"/>
      <c r="AD1511" s="46"/>
      <c r="AE1511" s="52">
        <v>0.1</v>
      </c>
      <c r="AF1511" s="52">
        <v>0.1</v>
      </c>
      <c r="AG1511" s="46">
        <f t="shared" si="279"/>
        <v>94.124000000000009</v>
      </c>
      <c r="AH1511" s="46"/>
      <c r="AI1511" s="46">
        <f t="shared" si="280"/>
        <v>94.124000000000009</v>
      </c>
      <c r="AJ1511" s="45" t="s">
        <v>164</v>
      </c>
      <c r="AK1511" s="45">
        <v>0</v>
      </c>
      <c r="AL1511" s="49">
        <v>20</v>
      </c>
      <c r="AM1511" s="238">
        <f t="shared" si="281"/>
        <v>1</v>
      </c>
      <c r="AN1511" s="238">
        <f t="shared" si="282"/>
        <v>1</v>
      </c>
      <c r="AO1511" s="238"/>
      <c r="AP1511" s="238"/>
      <c r="AQ1511" s="238">
        <f t="shared" si="283"/>
        <v>1</v>
      </c>
      <c r="AR1511" s="96" t="str">
        <f>IF(A1511="","",VLOOKUP(A1511,'Base Sites'!A:B,2,FALSE))</f>
        <v>Valauto Lambersart VW</v>
      </c>
      <c r="AS1511" s="96" t="str">
        <f t="shared" si="284"/>
        <v>SKODA</v>
      </c>
      <c r="AT1511" s="238"/>
      <c r="AU1511" s="231" t="str">
        <f>IF(A1511="","",VLOOKUP(L1511,'Base Vendeurs'!A:B,2,FALSE))</f>
        <v>Sociétés NORD</v>
      </c>
      <c r="AV1511" s="46">
        <f t="shared" si="285"/>
        <v>976.24</v>
      </c>
      <c r="AW1511" s="51">
        <f t="shared" si="286"/>
        <v>3.111522904071045E-2</v>
      </c>
      <c r="AX1511" s="231" t="str">
        <f t="shared" si="287"/>
        <v>NON</v>
      </c>
      <c r="AY1511" s="231">
        <f>+MargesVN[[#This Row],[Total COM]]+MargesVN[[#This Row],[EXT GIE]]+MargesVN[[#This Row],[Forfait immat]]</f>
        <v>114.12400000000001</v>
      </c>
    </row>
    <row r="1512" spans="1:51" s="231" customFormat="1" ht="11.25" customHeight="1" x14ac:dyDescent="0.25">
      <c r="A1512" s="354">
        <v>30</v>
      </c>
      <c r="B1512" s="354" t="s">
        <v>163</v>
      </c>
      <c r="C1512" s="354" t="s">
        <v>29</v>
      </c>
      <c r="D1512" s="355">
        <v>46135</v>
      </c>
      <c r="E1512" s="356">
        <v>46136</v>
      </c>
      <c r="F1512" s="357"/>
      <c r="G1512" s="357"/>
      <c r="H1512" s="357"/>
      <c r="I1512" s="357"/>
      <c r="J1512" s="357"/>
      <c r="K1512" s="357">
        <v>0</v>
      </c>
      <c r="L1512" s="354" t="s">
        <v>70</v>
      </c>
      <c r="M1512" s="354">
        <v>524396</v>
      </c>
      <c r="N1512" s="354">
        <v>4396</v>
      </c>
      <c r="O1512" s="354" t="s">
        <v>3075</v>
      </c>
      <c r="P1512" s="358" t="s">
        <v>1514</v>
      </c>
      <c r="Q1512" s="354" t="s">
        <v>42</v>
      </c>
      <c r="R1512" s="359">
        <v>30841.67</v>
      </c>
      <c r="S1512" s="359">
        <v>2716.67</v>
      </c>
      <c r="T1512" s="360">
        <f t="shared" si="276"/>
        <v>33558.339999999997</v>
      </c>
      <c r="U1512" s="361">
        <v>36</v>
      </c>
      <c r="V1512" s="359">
        <v>1285.5</v>
      </c>
      <c r="W1512" s="362">
        <v>35.01</v>
      </c>
      <c r="X1512" s="363"/>
      <c r="Y1512" s="362">
        <f t="shared" si="277"/>
        <v>1250.49</v>
      </c>
      <c r="Z1512" s="364">
        <f t="shared" si="278"/>
        <v>3.8306423976871326E-2</v>
      </c>
      <c r="AA1512" s="363">
        <v>0</v>
      </c>
      <c r="AB1512" s="362">
        <v>0</v>
      </c>
      <c r="AC1512" s="362"/>
      <c r="AD1512" s="362"/>
      <c r="AE1512" s="365">
        <v>0.1</v>
      </c>
      <c r="AF1512" s="365">
        <v>0.1</v>
      </c>
      <c r="AG1512" s="362">
        <f t="shared" si="279"/>
        <v>125.04900000000001</v>
      </c>
      <c r="AH1512" s="362"/>
      <c r="AI1512" s="362">
        <f t="shared" si="280"/>
        <v>125.04900000000001</v>
      </c>
      <c r="AJ1512" s="354" t="s">
        <v>149</v>
      </c>
      <c r="AK1512" s="354">
        <v>0</v>
      </c>
      <c r="AL1512" s="361">
        <v>20</v>
      </c>
      <c r="AM1512" s="366">
        <f t="shared" si="281"/>
        <v>1</v>
      </c>
      <c r="AN1512" s="366">
        <f t="shared" si="282"/>
        <v>1</v>
      </c>
      <c r="AO1512" s="366"/>
      <c r="AP1512" s="366"/>
      <c r="AQ1512" s="366">
        <f t="shared" si="283"/>
        <v>1</v>
      </c>
      <c r="AR1512" s="367" t="str">
        <f>IF(A1512="","",VLOOKUP(A1512,'Base Sites'!A:B,2,FALSE))</f>
        <v>Valauto Lambersart VW</v>
      </c>
      <c r="AS1512" s="367" t="str">
        <f t="shared" si="284"/>
        <v>SKODA</v>
      </c>
      <c r="AT1512" s="366"/>
      <c r="AU1512" s="368" t="str">
        <f>IF(A1512="","",VLOOKUP(L1512,'Base Vendeurs'!A:B,2,FALSE))</f>
        <v>Sociétés NORD</v>
      </c>
      <c r="AV1512" s="362">
        <f t="shared" si="285"/>
        <v>1285.5</v>
      </c>
      <c r="AW1512" s="364">
        <f t="shared" si="286"/>
        <v>3.8306423976871326E-2</v>
      </c>
      <c r="AX1512" s="368" t="str">
        <f t="shared" si="287"/>
        <v>NON</v>
      </c>
      <c r="AY1512" s="231">
        <f>+MargesVN[[#This Row],[Total COM]]+MargesVN[[#This Row],[EXT GIE]]+MargesVN[[#This Row],[Forfait immat]]</f>
        <v>145.04900000000001</v>
      </c>
    </row>
    <row r="1513" spans="1:51" s="231" customFormat="1" ht="11.25" customHeight="1" x14ac:dyDescent="0.25">
      <c r="A1513" s="319">
        <v>30</v>
      </c>
      <c r="B1513" s="319" t="s">
        <v>163</v>
      </c>
      <c r="C1513" s="319" t="s">
        <v>29</v>
      </c>
      <c r="D1513" s="320">
        <v>46107</v>
      </c>
      <c r="E1513" s="321">
        <v>46109</v>
      </c>
      <c r="F1513" s="322"/>
      <c r="G1513" s="322"/>
      <c r="H1513" s="322"/>
      <c r="I1513" s="322"/>
      <c r="J1513" s="322"/>
      <c r="K1513" s="322">
        <v>0</v>
      </c>
      <c r="L1513" s="319" t="s">
        <v>30</v>
      </c>
      <c r="M1513" s="319">
        <v>524400</v>
      </c>
      <c r="N1513" s="319">
        <v>4400</v>
      </c>
      <c r="O1513" s="319" t="s">
        <v>2274</v>
      </c>
      <c r="P1513" s="323" t="s">
        <v>2275</v>
      </c>
      <c r="Q1513" s="319" t="s">
        <v>79</v>
      </c>
      <c r="R1513" s="324">
        <v>46641.66</v>
      </c>
      <c r="S1513" s="324">
        <v>3224.99</v>
      </c>
      <c r="T1513" s="325">
        <f t="shared" si="276"/>
        <v>49866.65</v>
      </c>
      <c r="U1513" s="326">
        <v>12</v>
      </c>
      <c r="V1513" s="324">
        <v>1069.68</v>
      </c>
      <c r="W1513" s="327">
        <v>35.01</v>
      </c>
      <c r="X1513" s="328"/>
      <c r="Y1513" s="327">
        <f t="shared" si="277"/>
        <v>1034.67</v>
      </c>
      <c r="Z1513" s="329">
        <f t="shared" si="278"/>
        <v>2.1450809308425571E-2</v>
      </c>
      <c r="AA1513" s="328">
        <v>0</v>
      </c>
      <c r="AB1513" s="327">
        <v>-4716</v>
      </c>
      <c r="AC1513" s="327"/>
      <c r="AD1513" s="327"/>
      <c r="AE1513" s="330">
        <v>0.1</v>
      </c>
      <c r="AF1513" s="330">
        <v>0.1</v>
      </c>
      <c r="AG1513" s="327">
        <f t="shared" si="279"/>
        <v>103.46700000000001</v>
      </c>
      <c r="AH1513" s="327"/>
      <c r="AI1513" s="327">
        <f t="shared" si="280"/>
        <v>103.46700000000001</v>
      </c>
      <c r="AJ1513" s="319" t="s">
        <v>149</v>
      </c>
      <c r="AK1513" s="319"/>
      <c r="AL1513" s="326">
        <v>50</v>
      </c>
      <c r="AM1513" s="331">
        <f t="shared" si="281"/>
        <v>1</v>
      </c>
      <c r="AN1513" s="331">
        <f t="shared" si="282"/>
        <v>1</v>
      </c>
      <c r="AO1513" s="331"/>
      <c r="AP1513" s="331"/>
      <c r="AQ1513" s="331">
        <f t="shared" si="283"/>
        <v>1</v>
      </c>
      <c r="AR1513" s="332" t="str">
        <f>IF(A1513="","",VLOOKUP(A1513,'Base Sites'!A:B,2,FALSE))</f>
        <v>Valauto Lambersart VW</v>
      </c>
      <c r="AS1513" s="332" t="str">
        <f t="shared" si="284"/>
        <v>SKODA</v>
      </c>
      <c r="AT1513" s="331"/>
      <c r="AU1513" s="333" t="str">
        <f>IF(A1513="","",VLOOKUP(L1513,'Base Vendeurs'!A:B,2,FALSE))</f>
        <v>Valauto Lambersart SKODA</v>
      </c>
      <c r="AV1513" s="327">
        <f t="shared" si="285"/>
        <v>1069.68</v>
      </c>
      <c r="AW1513" s="329">
        <f t="shared" si="286"/>
        <v>2.1450809308425571E-2</v>
      </c>
      <c r="AX1513" s="333" t="str">
        <f t="shared" si="287"/>
        <v>NON</v>
      </c>
      <c r="AY1513" s="231">
        <f>+MargesVN[[#This Row],[Total COM]]+MargesVN[[#This Row],[EXT GIE]]+MargesVN[[#This Row],[Forfait immat]]</f>
        <v>153.46700000000001</v>
      </c>
    </row>
    <row r="1514" spans="1:51" s="231" customFormat="1" ht="11.25" customHeight="1" x14ac:dyDescent="0.25">
      <c r="A1514" s="401">
        <v>30</v>
      </c>
      <c r="B1514" s="401" t="s">
        <v>163</v>
      </c>
      <c r="C1514" s="401" t="s">
        <v>29</v>
      </c>
      <c r="D1514" s="402">
        <v>46148</v>
      </c>
      <c r="E1514" s="403">
        <v>46149</v>
      </c>
      <c r="F1514" s="404"/>
      <c r="G1514" s="404"/>
      <c r="H1514" s="404"/>
      <c r="I1514" s="404"/>
      <c r="J1514" s="404"/>
      <c r="K1514" s="404">
        <v>0</v>
      </c>
      <c r="L1514" s="401" t="s">
        <v>30</v>
      </c>
      <c r="M1514" s="401">
        <v>524407</v>
      </c>
      <c r="N1514" s="401">
        <v>4407</v>
      </c>
      <c r="O1514" s="401" t="s">
        <v>3788</v>
      </c>
      <c r="P1514" s="405" t="s">
        <v>3789</v>
      </c>
      <c r="Q1514" s="401" t="s">
        <v>129</v>
      </c>
      <c r="R1514" s="406">
        <v>25350</v>
      </c>
      <c r="S1514" s="406">
        <v>1175</v>
      </c>
      <c r="T1514" s="407">
        <f t="shared" ref="T1514:T1577" si="288">+R1514+S1514</f>
        <v>26525</v>
      </c>
      <c r="U1514" s="408">
        <v>15</v>
      </c>
      <c r="V1514" s="406">
        <v>1035.43</v>
      </c>
      <c r="W1514" s="409">
        <v>35.01</v>
      </c>
      <c r="X1514" s="410"/>
      <c r="Y1514" s="409">
        <f t="shared" ref="Y1514:Y1577" si="289">+V1514-W1514+X1514</f>
        <v>1000.4200000000001</v>
      </c>
      <c r="Z1514" s="411">
        <f t="shared" ref="Z1514:Z1577" si="290">(V1514+X1514)/T1514</f>
        <v>3.9036003770028277E-2</v>
      </c>
      <c r="AA1514" s="410">
        <v>0</v>
      </c>
      <c r="AB1514" s="409">
        <v>-3916</v>
      </c>
      <c r="AC1514" s="409"/>
      <c r="AD1514" s="409"/>
      <c r="AE1514" s="412">
        <v>0.1</v>
      </c>
      <c r="AF1514" s="412">
        <v>0.1</v>
      </c>
      <c r="AG1514" s="409">
        <f t="shared" ref="AG1514:AG1577" si="291">+Y1514*AE1514</f>
        <v>100.04200000000002</v>
      </c>
      <c r="AH1514" s="409"/>
      <c r="AI1514" s="409">
        <f t="shared" ref="AI1514:AI1577" si="292">+AG1514+AH1514</f>
        <v>100.04200000000002</v>
      </c>
      <c r="AJ1514" s="401" t="s">
        <v>149</v>
      </c>
      <c r="AK1514" s="401"/>
      <c r="AL1514" s="408">
        <v>50</v>
      </c>
      <c r="AM1514" s="413">
        <f t="shared" ref="AM1514:AM1577" si="293">IF(AL1514&gt;0,100%,0%)</f>
        <v>1</v>
      </c>
      <c r="AN1514" s="413">
        <f t="shared" ref="AN1514:AN1577" si="294">IF(A1514&gt;0,1,"")</f>
        <v>1</v>
      </c>
      <c r="AO1514" s="413"/>
      <c r="AP1514" s="413"/>
      <c r="AQ1514" s="413">
        <f t="shared" ref="AQ1514:AQ1577" si="295">IF(AN1514="","",+AM1514/AN1514)</f>
        <v>1</v>
      </c>
      <c r="AR1514" s="414" t="str">
        <f>IF(A1514="","",VLOOKUP(A1514,'Base Sites'!A:B,2,FALSE))</f>
        <v>Valauto Lambersart VW</v>
      </c>
      <c r="AS1514" s="414" t="str">
        <f t="shared" ref="AS1514:AS1577" si="296">IF(C1514="VW","VOLKSWAGEN",IF(C1514="SE","SEAT",IF(C1514="NI","NISSAN",IF(C1514="HY","HYUNDAI",IF(C1514="VU","VUL",IF(C1514="sk","SKODA",IF(C1514="ltsk","SKODA",IF(C1514="CUPRA","CUPRA",IF(C1514="AUDI","AUDI","")))))))))</f>
        <v>SKODA</v>
      </c>
      <c r="AT1514" s="413"/>
      <c r="AU1514" s="415" t="str">
        <f>IF(A1514="","",VLOOKUP(L1514,'Base Vendeurs'!A:B,2,FALSE))</f>
        <v>Valauto Lambersart SKODA</v>
      </c>
      <c r="AV1514" s="409">
        <f t="shared" ref="AV1514:AV1577" si="297">+V1514+AO1514</f>
        <v>1035.43</v>
      </c>
      <c r="AW1514" s="411">
        <f t="shared" ref="AW1514:AW1577" si="298">IF(A1514="","",+AV1514/T1514)</f>
        <v>3.9036003770028277E-2</v>
      </c>
      <c r="AX1514" s="415" t="str">
        <f t="shared" ref="AX1514:AX1577" si="299">IF(AV1514&lt;0,"OUI","NON")</f>
        <v>NON</v>
      </c>
      <c r="AY1514" s="231">
        <f>+MargesVN[[#This Row],[Total COM]]+MargesVN[[#This Row],[EXT GIE]]+MargesVN[[#This Row],[Forfait immat]]</f>
        <v>150.04200000000003</v>
      </c>
    </row>
    <row r="1515" spans="1:51" s="231" customFormat="1" ht="11.25" customHeight="1" x14ac:dyDescent="0.25">
      <c r="A1515" s="431">
        <v>30</v>
      </c>
      <c r="B1515" s="431" t="s">
        <v>163</v>
      </c>
      <c r="C1515" s="431" t="s">
        <v>29</v>
      </c>
      <c r="D1515" s="432">
        <v>46191</v>
      </c>
      <c r="E1515" s="433">
        <v>46192</v>
      </c>
      <c r="F1515" s="434"/>
      <c r="G1515" s="434"/>
      <c r="H1515" s="434"/>
      <c r="I1515" s="434"/>
      <c r="J1515" s="434"/>
      <c r="K1515" s="434">
        <v>0</v>
      </c>
      <c r="L1515" s="431" t="s">
        <v>30</v>
      </c>
      <c r="M1515" s="431">
        <v>524408</v>
      </c>
      <c r="N1515" s="431">
        <v>4408</v>
      </c>
      <c r="O1515" s="431" t="s">
        <v>4654</v>
      </c>
      <c r="P1515" s="435" t="s">
        <v>4655</v>
      </c>
      <c r="Q1515" s="431" t="s">
        <v>79</v>
      </c>
      <c r="R1515" s="436">
        <v>45575</v>
      </c>
      <c r="S1515" s="436">
        <v>11400</v>
      </c>
      <c r="T1515" s="437">
        <f t="shared" si="288"/>
        <v>56975</v>
      </c>
      <c r="U1515" s="438">
        <v>15</v>
      </c>
      <c r="V1515" s="436">
        <v>3009.46</v>
      </c>
      <c r="W1515" s="439">
        <v>35.01</v>
      </c>
      <c r="X1515" s="440"/>
      <c r="Y1515" s="439">
        <f t="shared" si="289"/>
        <v>2974.45</v>
      </c>
      <c r="Z1515" s="441">
        <f t="shared" si="290"/>
        <v>5.2820710838086878E-2</v>
      </c>
      <c r="AA1515" s="440">
        <v>0</v>
      </c>
      <c r="AB1515" s="439">
        <v>-3400</v>
      </c>
      <c r="AC1515" s="439"/>
      <c r="AD1515" s="439"/>
      <c r="AE1515" s="442">
        <v>0.1</v>
      </c>
      <c r="AF1515" s="442">
        <v>0.1</v>
      </c>
      <c r="AG1515" s="439">
        <f t="shared" si="291"/>
        <v>297.44499999999999</v>
      </c>
      <c r="AH1515" s="439"/>
      <c r="AI1515" s="439">
        <f t="shared" si="292"/>
        <v>297.44499999999999</v>
      </c>
      <c r="AJ1515" s="431" t="s">
        <v>149</v>
      </c>
      <c r="AK1515" s="431"/>
      <c r="AL1515" s="438">
        <v>50</v>
      </c>
      <c r="AM1515" s="443">
        <f t="shared" si="293"/>
        <v>1</v>
      </c>
      <c r="AN1515" s="443">
        <f t="shared" si="294"/>
        <v>1</v>
      </c>
      <c r="AO1515" s="443"/>
      <c r="AP1515" s="443"/>
      <c r="AQ1515" s="443">
        <f t="shared" si="295"/>
        <v>1</v>
      </c>
      <c r="AR1515" s="444" t="str">
        <f>IF(A1515="","",VLOOKUP(A1515,'Base Sites'!A:B,2,FALSE))</f>
        <v>Valauto Lambersart VW</v>
      </c>
      <c r="AS1515" s="444" t="str">
        <f t="shared" si="296"/>
        <v>SKODA</v>
      </c>
      <c r="AT1515" s="443"/>
      <c r="AU1515" s="445" t="str">
        <f>IF(A1515="","",VLOOKUP(L1515,'Base Vendeurs'!A:B,2,FALSE))</f>
        <v>Valauto Lambersart SKODA</v>
      </c>
      <c r="AV1515" s="439">
        <f t="shared" si="297"/>
        <v>3009.46</v>
      </c>
      <c r="AW1515" s="441">
        <f t="shared" si="298"/>
        <v>5.2820710838086878E-2</v>
      </c>
      <c r="AX1515" s="445" t="str">
        <f t="shared" si="299"/>
        <v>NON</v>
      </c>
      <c r="AY1515" s="231">
        <f>+MargesVN[[#This Row],[Total COM]]+MargesVN[[#This Row],[EXT GIE]]+MargesVN[[#This Row],[Forfait immat]]</f>
        <v>347.44499999999999</v>
      </c>
    </row>
    <row r="1516" spans="1:51" s="231" customFormat="1" ht="11.25" customHeight="1" x14ac:dyDescent="0.25">
      <c r="A1516" s="45">
        <v>30</v>
      </c>
      <c r="B1516" s="45" t="s">
        <v>183</v>
      </c>
      <c r="C1516" s="45" t="s">
        <v>29</v>
      </c>
      <c r="D1516" s="44">
        <v>46065</v>
      </c>
      <c r="E1516" s="65">
        <v>46069</v>
      </c>
      <c r="F1516" s="35"/>
      <c r="G1516" s="35"/>
      <c r="H1516" s="35"/>
      <c r="I1516" s="35" t="s">
        <v>165</v>
      </c>
      <c r="J1516" s="35"/>
      <c r="K1516" s="35">
        <v>503005.87</v>
      </c>
      <c r="L1516" s="45" t="s">
        <v>33</v>
      </c>
      <c r="M1516" s="45">
        <v>524414</v>
      </c>
      <c r="N1516" s="45">
        <v>4414</v>
      </c>
      <c r="O1516" s="45" t="s">
        <v>1554</v>
      </c>
      <c r="P1516" s="66" t="s">
        <v>326</v>
      </c>
      <c r="Q1516" s="45" t="s">
        <v>42</v>
      </c>
      <c r="R1516" s="47">
        <v>28175</v>
      </c>
      <c r="S1516" s="47">
        <v>691.67</v>
      </c>
      <c r="T1516" s="48">
        <f t="shared" si="288"/>
        <v>28866.67</v>
      </c>
      <c r="U1516" s="49">
        <v>7</v>
      </c>
      <c r="V1516" s="47">
        <v>1189.6600000000001</v>
      </c>
      <c r="W1516" s="46">
        <v>35</v>
      </c>
      <c r="X1516" s="50"/>
      <c r="Y1516" s="46">
        <f t="shared" si="289"/>
        <v>1154.6600000000001</v>
      </c>
      <c r="Z1516" s="51">
        <f t="shared" si="290"/>
        <v>4.1212235425838871E-2</v>
      </c>
      <c r="AA1516" s="50">
        <v>0</v>
      </c>
      <c r="AB1516" s="46">
        <v>-1443.33</v>
      </c>
      <c r="AC1516" s="46"/>
      <c r="AD1516" s="46" t="s">
        <v>430</v>
      </c>
      <c r="AE1516" s="52"/>
      <c r="AF1516" s="52">
        <v>0</v>
      </c>
      <c r="AG1516" s="46">
        <f t="shared" si="291"/>
        <v>0</v>
      </c>
      <c r="AH1516" s="46"/>
      <c r="AI1516" s="46">
        <f t="shared" si="292"/>
        <v>0</v>
      </c>
      <c r="AJ1516" s="45" t="s">
        <v>149</v>
      </c>
      <c r="AK1516" s="45">
        <v>0</v>
      </c>
      <c r="AL1516" s="49" t="s">
        <v>293</v>
      </c>
      <c r="AM1516" s="238">
        <f t="shared" si="293"/>
        <v>1</v>
      </c>
      <c r="AN1516" s="238">
        <f t="shared" si="294"/>
        <v>1</v>
      </c>
      <c r="AO1516" s="238"/>
      <c r="AP1516" s="238"/>
      <c r="AQ1516" s="238">
        <f t="shared" si="295"/>
        <v>1</v>
      </c>
      <c r="AR1516" s="96" t="str">
        <f>IF(A1516="","",VLOOKUP(A1516,'Base Sites'!A:B,2,FALSE))</f>
        <v>Valauto Lambersart VW</v>
      </c>
      <c r="AS1516" s="96" t="str">
        <f t="shared" si="296"/>
        <v>SKODA</v>
      </c>
      <c r="AT1516" s="238"/>
      <c r="AU1516" s="231" t="str">
        <f>IF(A1516="","",VLOOKUP(L1516,'Base Vendeurs'!A:B,2,FALSE))</f>
        <v>Sociétés NORD</v>
      </c>
      <c r="AV1516" s="46">
        <f t="shared" si="297"/>
        <v>1189.6600000000001</v>
      </c>
      <c r="AW1516" s="51">
        <f t="shared" si="298"/>
        <v>4.1212235425838871E-2</v>
      </c>
      <c r="AX1516" s="231" t="str">
        <f t="shared" si="299"/>
        <v>NON</v>
      </c>
      <c r="AY1516" s="231">
        <f>+MargesVN[[#This Row],[Total COM]]+MargesVN[[#This Row],[EXT GIE]]+MargesVN[[#This Row],[Forfait immat]]</f>
        <v>0</v>
      </c>
    </row>
    <row r="1517" spans="1:51" s="231" customFormat="1" ht="11.25" customHeight="1" x14ac:dyDescent="0.25">
      <c r="A1517" s="45">
        <v>30</v>
      </c>
      <c r="B1517" s="45" t="s">
        <v>163</v>
      </c>
      <c r="C1517" s="45" t="s">
        <v>29</v>
      </c>
      <c r="D1517" s="44">
        <v>46057</v>
      </c>
      <c r="E1517" s="65">
        <v>46057</v>
      </c>
      <c r="F1517" s="35"/>
      <c r="G1517" s="35"/>
      <c r="H1517" s="35"/>
      <c r="I1517" s="35"/>
      <c r="J1517" s="35"/>
      <c r="K1517" s="35">
        <v>0</v>
      </c>
      <c r="L1517" s="45" t="s">
        <v>30</v>
      </c>
      <c r="M1517" s="45">
        <v>524422</v>
      </c>
      <c r="N1517" s="45">
        <v>4422</v>
      </c>
      <c r="O1517" s="45" t="s">
        <v>1297</v>
      </c>
      <c r="P1517" s="66" t="s">
        <v>1298</v>
      </c>
      <c r="Q1517" s="45" t="s">
        <v>42</v>
      </c>
      <c r="R1517" s="47">
        <v>28958.34</v>
      </c>
      <c r="S1517" s="47">
        <v>3783.34</v>
      </c>
      <c r="T1517" s="48">
        <f t="shared" si="288"/>
        <v>32741.68</v>
      </c>
      <c r="U1517" s="49">
        <v>5</v>
      </c>
      <c r="V1517" s="47">
        <v>1433.25</v>
      </c>
      <c r="W1517" s="46">
        <v>35</v>
      </c>
      <c r="X1517" s="50"/>
      <c r="Y1517" s="46">
        <f t="shared" si="289"/>
        <v>1398.25</v>
      </c>
      <c r="Z1517" s="51">
        <f t="shared" si="290"/>
        <v>4.3774479501357294E-2</v>
      </c>
      <c r="AA1517" s="50">
        <v>0</v>
      </c>
      <c r="AB1517" s="46">
        <v>-416</v>
      </c>
      <c r="AC1517" s="46"/>
      <c r="AD1517" s="46"/>
      <c r="AE1517" s="52">
        <v>0.1</v>
      </c>
      <c r="AF1517" s="52">
        <v>0.1</v>
      </c>
      <c r="AG1517" s="46">
        <f t="shared" si="291"/>
        <v>139.82500000000002</v>
      </c>
      <c r="AH1517" s="46"/>
      <c r="AI1517" s="46">
        <f t="shared" si="292"/>
        <v>139.82500000000002</v>
      </c>
      <c r="AJ1517" s="45" t="s">
        <v>164</v>
      </c>
      <c r="AK1517" s="45"/>
      <c r="AL1517" s="49">
        <v>50</v>
      </c>
      <c r="AM1517" s="238">
        <f t="shared" si="293"/>
        <v>1</v>
      </c>
      <c r="AN1517" s="238">
        <f t="shared" si="294"/>
        <v>1</v>
      </c>
      <c r="AO1517" s="238"/>
      <c r="AP1517" s="238"/>
      <c r="AQ1517" s="238">
        <f t="shared" si="295"/>
        <v>1</v>
      </c>
      <c r="AR1517" s="96" t="str">
        <f>IF(A1517="","",VLOOKUP(A1517,'Base Sites'!A:B,2,FALSE))</f>
        <v>Valauto Lambersart VW</v>
      </c>
      <c r="AS1517" s="96" t="str">
        <f t="shared" si="296"/>
        <v>SKODA</v>
      </c>
      <c r="AT1517" s="238"/>
      <c r="AU1517" s="231" t="str">
        <f>IF(A1517="","",VLOOKUP(L1517,'Base Vendeurs'!A:B,2,FALSE))</f>
        <v>Valauto Lambersart SKODA</v>
      </c>
      <c r="AV1517" s="46">
        <f t="shared" si="297"/>
        <v>1433.25</v>
      </c>
      <c r="AW1517" s="51">
        <f t="shared" si="298"/>
        <v>4.3774479501357294E-2</v>
      </c>
      <c r="AX1517" s="231" t="str">
        <f t="shared" si="299"/>
        <v>NON</v>
      </c>
      <c r="AY1517" s="231">
        <f>+MargesVN[[#This Row],[Total COM]]+MargesVN[[#This Row],[EXT GIE]]+MargesVN[[#This Row],[Forfait immat]]</f>
        <v>189.82500000000002</v>
      </c>
    </row>
    <row r="1518" spans="1:51" s="231" customFormat="1" ht="11.25" customHeight="1" x14ac:dyDescent="0.25">
      <c r="A1518" s="354">
        <v>30</v>
      </c>
      <c r="B1518" s="354" t="s">
        <v>163</v>
      </c>
      <c r="C1518" s="354" t="s">
        <v>29</v>
      </c>
      <c r="D1518" s="355">
        <v>46136</v>
      </c>
      <c r="E1518" s="356">
        <v>46142</v>
      </c>
      <c r="F1518" s="357"/>
      <c r="G1518" s="357"/>
      <c r="H1518" s="357"/>
      <c r="I1518" s="357"/>
      <c r="J1518" s="357"/>
      <c r="K1518" s="357">
        <v>0</v>
      </c>
      <c r="L1518" s="354" t="s">
        <v>30</v>
      </c>
      <c r="M1518" s="354">
        <v>524426</v>
      </c>
      <c r="N1518" s="354">
        <v>4426</v>
      </c>
      <c r="O1518" s="354" t="s">
        <v>3029</v>
      </c>
      <c r="P1518" s="358" t="s">
        <v>3030</v>
      </c>
      <c r="Q1518" s="354" t="s">
        <v>129</v>
      </c>
      <c r="R1518" s="359">
        <v>23991.67</v>
      </c>
      <c r="S1518" s="359">
        <v>2416.67</v>
      </c>
      <c r="T1518" s="360">
        <f t="shared" si="288"/>
        <v>26408.339999999997</v>
      </c>
      <c r="U1518" s="361">
        <v>15</v>
      </c>
      <c r="V1518" s="359">
        <v>758.52</v>
      </c>
      <c r="W1518" s="362">
        <v>35.01</v>
      </c>
      <c r="X1518" s="363"/>
      <c r="Y1518" s="362">
        <f t="shared" si="289"/>
        <v>723.51</v>
      </c>
      <c r="Z1518" s="364">
        <f t="shared" si="290"/>
        <v>2.8722744405744551E-2</v>
      </c>
      <c r="AA1518" s="363">
        <v>0</v>
      </c>
      <c r="AB1518" s="362">
        <v>-3916</v>
      </c>
      <c r="AC1518" s="362"/>
      <c r="AD1518" s="362"/>
      <c r="AE1518" s="365">
        <v>0.1</v>
      </c>
      <c r="AF1518" s="365">
        <v>0.1</v>
      </c>
      <c r="AG1518" s="362">
        <f t="shared" si="291"/>
        <v>72.350999999999999</v>
      </c>
      <c r="AH1518" s="362"/>
      <c r="AI1518" s="362">
        <f t="shared" si="292"/>
        <v>72.350999999999999</v>
      </c>
      <c r="AJ1518" s="354" t="s">
        <v>149</v>
      </c>
      <c r="AK1518" s="354"/>
      <c r="AL1518" s="361">
        <v>50</v>
      </c>
      <c r="AM1518" s="366">
        <f t="shared" si="293"/>
        <v>1</v>
      </c>
      <c r="AN1518" s="366">
        <f t="shared" si="294"/>
        <v>1</v>
      </c>
      <c r="AO1518" s="366"/>
      <c r="AP1518" s="366"/>
      <c r="AQ1518" s="366">
        <f t="shared" si="295"/>
        <v>1</v>
      </c>
      <c r="AR1518" s="367" t="str">
        <f>IF(A1518="","",VLOOKUP(A1518,'Base Sites'!A:B,2,FALSE))</f>
        <v>Valauto Lambersart VW</v>
      </c>
      <c r="AS1518" s="367" t="str">
        <f t="shared" si="296"/>
        <v>SKODA</v>
      </c>
      <c r="AT1518" s="366"/>
      <c r="AU1518" s="368" t="str">
        <f>IF(A1518="","",VLOOKUP(L1518,'Base Vendeurs'!A:B,2,FALSE))</f>
        <v>Valauto Lambersart SKODA</v>
      </c>
      <c r="AV1518" s="362">
        <f t="shared" si="297"/>
        <v>758.52</v>
      </c>
      <c r="AW1518" s="364">
        <f t="shared" si="298"/>
        <v>2.8722744405744551E-2</v>
      </c>
      <c r="AX1518" s="368" t="str">
        <f t="shared" si="299"/>
        <v>NON</v>
      </c>
      <c r="AY1518" s="231">
        <f>+MargesVN[[#This Row],[Total COM]]+MargesVN[[#This Row],[EXT GIE]]+MargesVN[[#This Row],[Forfait immat]]</f>
        <v>122.351</v>
      </c>
    </row>
    <row r="1519" spans="1:51" s="231" customFormat="1" ht="11.25" customHeight="1" x14ac:dyDescent="0.25">
      <c r="A1519" s="45">
        <v>30</v>
      </c>
      <c r="B1519" s="45" t="s">
        <v>163</v>
      </c>
      <c r="C1519" s="45" t="s">
        <v>29</v>
      </c>
      <c r="D1519" s="44">
        <v>46064</v>
      </c>
      <c r="E1519" s="65">
        <v>46064</v>
      </c>
      <c r="F1519" s="35"/>
      <c r="G1519" s="35"/>
      <c r="H1519" s="35"/>
      <c r="I1519" s="35"/>
      <c r="J1519" s="35"/>
      <c r="K1519" s="35">
        <v>0</v>
      </c>
      <c r="L1519" s="45" t="s">
        <v>427</v>
      </c>
      <c r="M1519" s="45">
        <v>524438</v>
      </c>
      <c r="N1519" s="45">
        <v>4438</v>
      </c>
      <c r="O1519" s="45" t="s">
        <v>1503</v>
      </c>
      <c r="P1519" s="66" t="s">
        <v>1504</v>
      </c>
      <c r="Q1519" s="45" t="s">
        <v>378</v>
      </c>
      <c r="R1519" s="47">
        <v>31841.67</v>
      </c>
      <c r="S1519" s="47">
        <v>741.66</v>
      </c>
      <c r="T1519" s="48">
        <f t="shared" si="288"/>
        <v>32583.329999999998</v>
      </c>
      <c r="U1519" s="49">
        <v>47</v>
      </c>
      <c r="V1519" s="47">
        <v>2511.46</v>
      </c>
      <c r="W1519" s="46">
        <v>35</v>
      </c>
      <c r="X1519" s="50"/>
      <c r="Y1519" s="46">
        <f t="shared" si="289"/>
        <v>2476.46</v>
      </c>
      <c r="Z1519" s="51">
        <f t="shared" si="290"/>
        <v>7.7078064151208617E-2</v>
      </c>
      <c r="AA1519" s="50">
        <v>-3921.88</v>
      </c>
      <c r="AB1519" s="46">
        <v>0</v>
      </c>
      <c r="AC1519" s="46"/>
      <c r="AD1519" s="46"/>
      <c r="AE1519" s="52">
        <v>0.12</v>
      </c>
      <c r="AF1519" s="52">
        <v>0.12</v>
      </c>
      <c r="AG1519" s="46">
        <f t="shared" si="291"/>
        <v>297.17520000000002</v>
      </c>
      <c r="AH1519" s="46"/>
      <c r="AI1519" s="46">
        <f t="shared" si="292"/>
        <v>297.17520000000002</v>
      </c>
      <c r="AJ1519" s="45" t="s">
        <v>149</v>
      </c>
      <c r="AK1519" s="45">
        <v>0</v>
      </c>
      <c r="AL1519" s="49">
        <v>20</v>
      </c>
      <c r="AM1519" s="238">
        <f t="shared" si="293"/>
        <v>1</v>
      </c>
      <c r="AN1519" s="238">
        <f t="shared" si="294"/>
        <v>1</v>
      </c>
      <c r="AO1519" s="238"/>
      <c r="AP1519" s="238"/>
      <c r="AQ1519" s="238">
        <f t="shared" si="295"/>
        <v>1</v>
      </c>
      <c r="AR1519" s="96" t="str">
        <f>IF(A1519="","",VLOOKUP(A1519,'Base Sites'!A:B,2,FALSE))</f>
        <v>Valauto Lambersart VW</v>
      </c>
      <c r="AS1519" s="96" t="str">
        <f t="shared" si="296"/>
        <v>SKODA</v>
      </c>
      <c r="AT1519" s="238"/>
      <c r="AU1519" s="231" t="str">
        <f>IF(A1519="","",VLOOKUP(L1519,'Base Vendeurs'!A:B,2,FALSE))</f>
        <v>Valauto PRO NORD</v>
      </c>
      <c r="AV1519" s="46">
        <f t="shared" si="297"/>
        <v>2511.46</v>
      </c>
      <c r="AW1519" s="51">
        <f t="shared" si="298"/>
        <v>7.7078064151208617E-2</v>
      </c>
      <c r="AX1519" s="231" t="str">
        <f t="shared" si="299"/>
        <v>NON</v>
      </c>
      <c r="AY1519" s="231">
        <f>+MargesVN[[#This Row],[Total COM]]+MargesVN[[#This Row],[EXT GIE]]+MargesVN[[#This Row],[Forfait immat]]</f>
        <v>317.17520000000002</v>
      </c>
    </row>
    <row r="1520" spans="1:51" s="231" customFormat="1" ht="11.25" customHeight="1" x14ac:dyDescent="0.25">
      <c r="A1520" s="45">
        <v>30</v>
      </c>
      <c r="B1520" s="45" t="s">
        <v>163</v>
      </c>
      <c r="C1520" s="45" t="s">
        <v>29</v>
      </c>
      <c r="D1520" s="44">
        <v>46063</v>
      </c>
      <c r="E1520" s="65">
        <v>46064</v>
      </c>
      <c r="F1520" s="35"/>
      <c r="G1520" s="35"/>
      <c r="H1520" s="35"/>
      <c r="I1520" s="35"/>
      <c r="J1520" s="35"/>
      <c r="K1520" s="35">
        <v>0</v>
      </c>
      <c r="L1520" s="45" t="s">
        <v>113</v>
      </c>
      <c r="M1520" s="45">
        <v>524441</v>
      </c>
      <c r="N1520" s="45">
        <v>4441</v>
      </c>
      <c r="O1520" s="45" t="s">
        <v>1464</v>
      </c>
      <c r="P1520" s="66" t="s">
        <v>1465</v>
      </c>
      <c r="Q1520" s="45" t="s">
        <v>31</v>
      </c>
      <c r="R1520" s="47">
        <v>18775</v>
      </c>
      <c r="S1520" s="47">
        <v>708.33</v>
      </c>
      <c r="T1520" s="48">
        <f t="shared" si="288"/>
        <v>19483.330000000002</v>
      </c>
      <c r="U1520" s="49">
        <v>41</v>
      </c>
      <c r="V1520" s="47">
        <v>778.17</v>
      </c>
      <c r="W1520" s="46">
        <v>35</v>
      </c>
      <c r="X1520" s="50"/>
      <c r="Y1520" s="46">
        <f t="shared" si="289"/>
        <v>743.17</v>
      </c>
      <c r="Z1520" s="51">
        <f t="shared" si="290"/>
        <v>3.9940297680119356E-2</v>
      </c>
      <c r="AA1520" s="50">
        <v>0</v>
      </c>
      <c r="AB1520" s="46">
        <v>-2350</v>
      </c>
      <c r="AC1520" s="46"/>
      <c r="AD1520" s="46"/>
      <c r="AE1520" s="52">
        <v>7.0000000000000007E-2</v>
      </c>
      <c r="AF1520" s="52">
        <v>7.0000000000000007E-2</v>
      </c>
      <c r="AG1520" s="46">
        <f t="shared" si="291"/>
        <v>52.021900000000002</v>
      </c>
      <c r="AH1520" s="46"/>
      <c r="AI1520" s="46">
        <f t="shared" si="292"/>
        <v>52.021900000000002</v>
      </c>
      <c r="AJ1520" s="45" t="s">
        <v>164</v>
      </c>
      <c r="AK1520" s="45"/>
      <c r="AL1520" s="49" t="s">
        <v>293</v>
      </c>
      <c r="AM1520" s="238">
        <f t="shared" si="293"/>
        <v>1</v>
      </c>
      <c r="AN1520" s="238">
        <f t="shared" si="294"/>
        <v>1</v>
      </c>
      <c r="AO1520" s="238"/>
      <c r="AP1520" s="238"/>
      <c r="AQ1520" s="238">
        <f t="shared" si="295"/>
        <v>1</v>
      </c>
      <c r="AR1520" s="96" t="str">
        <f>IF(A1520="","",VLOOKUP(A1520,'Base Sites'!A:B,2,FALSE))</f>
        <v>Valauto Lambersart VW</v>
      </c>
      <c r="AS1520" s="96" t="str">
        <f t="shared" si="296"/>
        <v>SKODA</v>
      </c>
      <c r="AT1520" s="238"/>
      <c r="AU1520" s="231" t="str">
        <f>IF(A1520="","",VLOOKUP(L1520,'Base Vendeurs'!A:B,2,FALSE))</f>
        <v>Valauto Lambersart SKODA</v>
      </c>
      <c r="AV1520" s="46">
        <f t="shared" si="297"/>
        <v>778.17</v>
      </c>
      <c r="AW1520" s="51">
        <f t="shared" si="298"/>
        <v>3.9940297680119356E-2</v>
      </c>
      <c r="AX1520" s="231" t="str">
        <f t="shared" si="299"/>
        <v>NON</v>
      </c>
      <c r="AY1520" s="231">
        <f>+MargesVN[[#This Row],[Total COM]]+MargesVN[[#This Row],[EXT GIE]]+MargesVN[[#This Row],[Forfait immat]]</f>
        <v>52.021900000000002</v>
      </c>
    </row>
    <row r="1521" spans="1:51" s="231" customFormat="1" ht="11.25" customHeight="1" x14ac:dyDescent="0.25">
      <c r="A1521" s="401">
        <v>30</v>
      </c>
      <c r="B1521" s="401" t="s">
        <v>163</v>
      </c>
      <c r="C1521" s="401" t="s">
        <v>29</v>
      </c>
      <c r="D1521" s="402">
        <v>46157</v>
      </c>
      <c r="E1521" s="403">
        <v>46160</v>
      </c>
      <c r="F1521" s="404"/>
      <c r="G1521" s="404"/>
      <c r="H1521" s="404"/>
      <c r="I1521" s="404"/>
      <c r="J1521" s="404"/>
      <c r="K1521" s="404">
        <v>0</v>
      </c>
      <c r="L1521" s="401" t="s">
        <v>30</v>
      </c>
      <c r="M1521" s="401">
        <v>524444</v>
      </c>
      <c r="N1521" s="401">
        <v>4444</v>
      </c>
      <c r="O1521" s="401" t="s">
        <v>3837</v>
      </c>
      <c r="P1521" s="405" t="s">
        <v>3838</v>
      </c>
      <c r="Q1521" s="401" t="s">
        <v>79</v>
      </c>
      <c r="R1521" s="406">
        <v>43308.33</v>
      </c>
      <c r="S1521" s="406">
        <v>4483.34</v>
      </c>
      <c r="T1521" s="407">
        <f t="shared" si="288"/>
        <v>47791.67</v>
      </c>
      <c r="U1521" s="408">
        <v>10</v>
      </c>
      <c r="V1521" s="406">
        <v>2724.41</v>
      </c>
      <c r="W1521" s="409">
        <v>34.99</v>
      </c>
      <c r="X1521" s="410"/>
      <c r="Y1521" s="409">
        <f t="shared" si="289"/>
        <v>2689.42</v>
      </c>
      <c r="Z1521" s="411">
        <f t="shared" si="290"/>
        <v>5.7005959406733434E-2</v>
      </c>
      <c r="AA1521" s="410">
        <v>0</v>
      </c>
      <c r="AB1521" s="409">
        <v>-4749</v>
      </c>
      <c r="AC1521" s="409"/>
      <c r="AD1521" s="409"/>
      <c r="AE1521" s="412">
        <v>0.1</v>
      </c>
      <c r="AF1521" s="412">
        <v>0.1</v>
      </c>
      <c r="AG1521" s="409">
        <f t="shared" si="291"/>
        <v>268.94200000000001</v>
      </c>
      <c r="AH1521" s="409"/>
      <c r="AI1521" s="409">
        <f t="shared" si="292"/>
        <v>268.94200000000001</v>
      </c>
      <c r="AJ1521" s="401" t="s">
        <v>164</v>
      </c>
      <c r="AK1521" s="401"/>
      <c r="AL1521" s="408">
        <v>50</v>
      </c>
      <c r="AM1521" s="413">
        <f t="shared" si="293"/>
        <v>1</v>
      </c>
      <c r="AN1521" s="413">
        <f t="shared" si="294"/>
        <v>1</v>
      </c>
      <c r="AO1521" s="413"/>
      <c r="AP1521" s="413"/>
      <c r="AQ1521" s="413">
        <f t="shared" si="295"/>
        <v>1</v>
      </c>
      <c r="AR1521" s="414" t="str">
        <f>IF(A1521="","",VLOOKUP(A1521,'Base Sites'!A:B,2,FALSE))</f>
        <v>Valauto Lambersart VW</v>
      </c>
      <c r="AS1521" s="414" t="str">
        <f t="shared" si="296"/>
        <v>SKODA</v>
      </c>
      <c r="AT1521" s="413"/>
      <c r="AU1521" s="415" t="str">
        <f>IF(A1521="","",VLOOKUP(L1521,'Base Vendeurs'!A:B,2,FALSE))</f>
        <v>Valauto Lambersart SKODA</v>
      </c>
      <c r="AV1521" s="409">
        <f t="shared" si="297"/>
        <v>2724.41</v>
      </c>
      <c r="AW1521" s="411">
        <f t="shared" si="298"/>
        <v>5.7005959406733434E-2</v>
      </c>
      <c r="AX1521" s="415" t="str">
        <f t="shared" si="299"/>
        <v>NON</v>
      </c>
      <c r="AY1521" s="231">
        <f>+MargesVN[[#This Row],[Total COM]]+MargesVN[[#This Row],[EXT GIE]]+MargesVN[[#This Row],[Forfait immat]]</f>
        <v>318.94200000000001</v>
      </c>
    </row>
    <row r="1522" spans="1:51" s="231" customFormat="1" ht="11.25" customHeight="1" x14ac:dyDescent="0.25">
      <c r="A1522" s="431">
        <v>30</v>
      </c>
      <c r="B1522" s="431" t="s">
        <v>163</v>
      </c>
      <c r="C1522" s="431" t="s">
        <v>29</v>
      </c>
      <c r="D1522" s="432">
        <v>46185</v>
      </c>
      <c r="E1522" s="433">
        <v>46185</v>
      </c>
      <c r="F1522" s="434"/>
      <c r="G1522" s="434"/>
      <c r="H1522" s="434"/>
      <c r="I1522" s="434"/>
      <c r="J1522" s="434"/>
      <c r="K1522" s="434">
        <v>0</v>
      </c>
      <c r="L1522" s="431" t="s">
        <v>30</v>
      </c>
      <c r="M1522" s="431">
        <v>524451</v>
      </c>
      <c r="N1522" s="431">
        <v>4451</v>
      </c>
      <c r="O1522" s="431" t="s">
        <v>4506</v>
      </c>
      <c r="P1522" s="435" t="s">
        <v>4507</v>
      </c>
      <c r="Q1522" s="431" t="s">
        <v>31</v>
      </c>
      <c r="R1522" s="436">
        <v>19775</v>
      </c>
      <c r="S1522" s="436">
        <v>2366.66</v>
      </c>
      <c r="T1522" s="437">
        <f t="shared" si="288"/>
        <v>22141.66</v>
      </c>
      <c r="U1522" s="438">
        <v>168</v>
      </c>
      <c r="V1522" s="436">
        <v>823.84</v>
      </c>
      <c r="W1522" s="439">
        <v>35.01</v>
      </c>
      <c r="X1522" s="440"/>
      <c r="Y1522" s="439">
        <f t="shared" si="289"/>
        <v>788.83</v>
      </c>
      <c r="Z1522" s="441">
        <f t="shared" si="290"/>
        <v>3.7207689035058798E-2</v>
      </c>
      <c r="AA1522" s="440">
        <v>0</v>
      </c>
      <c r="AB1522" s="439">
        <v>-2550</v>
      </c>
      <c r="AC1522" s="439"/>
      <c r="AD1522" s="439"/>
      <c r="AE1522" s="442">
        <v>0.12</v>
      </c>
      <c r="AF1522" s="442">
        <v>0.12</v>
      </c>
      <c r="AG1522" s="439">
        <f t="shared" si="291"/>
        <v>94.659599999999998</v>
      </c>
      <c r="AH1522" s="439"/>
      <c r="AI1522" s="439">
        <f t="shared" si="292"/>
        <v>94.659599999999998</v>
      </c>
      <c r="AJ1522" s="431" t="s">
        <v>164</v>
      </c>
      <c r="AK1522" s="431"/>
      <c r="AL1522" s="438">
        <v>50</v>
      </c>
      <c r="AM1522" s="443">
        <f t="shared" si="293"/>
        <v>1</v>
      </c>
      <c r="AN1522" s="443">
        <f t="shared" si="294"/>
        <v>1</v>
      </c>
      <c r="AO1522" s="443"/>
      <c r="AP1522" s="443"/>
      <c r="AQ1522" s="443">
        <f t="shared" si="295"/>
        <v>1</v>
      </c>
      <c r="AR1522" s="444" t="str">
        <f>IF(A1522="","",VLOOKUP(A1522,'Base Sites'!A:B,2,FALSE))</f>
        <v>Valauto Lambersart VW</v>
      </c>
      <c r="AS1522" s="444" t="str">
        <f t="shared" si="296"/>
        <v>SKODA</v>
      </c>
      <c r="AT1522" s="443"/>
      <c r="AU1522" s="445" t="str">
        <f>IF(A1522="","",VLOOKUP(L1522,'Base Vendeurs'!A:B,2,FALSE))</f>
        <v>Valauto Lambersart SKODA</v>
      </c>
      <c r="AV1522" s="439">
        <f t="shared" si="297"/>
        <v>823.84</v>
      </c>
      <c r="AW1522" s="441">
        <f t="shared" si="298"/>
        <v>3.7207689035058798E-2</v>
      </c>
      <c r="AX1522" s="445" t="str">
        <f t="shared" si="299"/>
        <v>NON</v>
      </c>
      <c r="AY1522" s="231">
        <f>+MargesVN[[#This Row],[Total COM]]+MargesVN[[#This Row],[EXT GIE]]+MargesVN[[#This Row],[Forfait immat]]</f>
        <v>144.65960000000001</v>
      </c>
    </row>
    <row r="1523" spans="1:51" s="231" customFormat="1" ht="11.25" customHeight="1" x14ac:dyDescent="0.25">
      <c r="A1523" s="45">
        <v>30</v>
      </c>
      <c r="B1523" s="45" t="s">
        <v>163</v>
      </c>
      <c r="C1523" s="45" t="s">
        <v>29</v>
      </c>
      <c r="D1523" s="44">
        <v>46059</v>
      </c>
      <c r="E1523" s="65">
        <v>46063</v>
      </c>
      <c r="F1523" s="35"/>
      <c r="G1523" s="35"/>
      <c r="H1523" s="35"/>
      <c r="I1523" s="35"/>
      <c r="J1523" s="35"/>
      <c r="K1523" s="35">
        <v>0</v>
      </c>
      <c r="L1523" s="45" t="s">
        <v>70</v>
      </c>
      <c r="M1523" s="45">
        <v>524454</v>
      </c>
      <c r="N1523" s="45">
        <v>4454</v>
      </c>
      <c r="O1523" s="45" t="s">
        <v>1408</v>
      </c>
      <c r="P1523" s="66" t="s">
        <v>1409</v>
      </c>
      <c r="Q1523" s="45" t="s">
        <v>129</v>
      </c>
      <c r="R1523" s="47">
        <v>25350</v>
      </c>
      <c r="S1523" s="47">
        <v>375</v>
      </c>
      <c r="T1523" s="48">
        <f t="shared" si="288"/>
        <v>25725</v>
      </c>
      <c r="U1523" s="49">
        <v>22</v>
      </c>
      <c r="V1523" s="47">
        <v>806.75</v>
      </c>
      <c r="W1523" s="46">
        <v>35</v>
      </c>
      <c r="X1523" s="50"/>
      <c r="Y1523" s="46">
        <f t="shared" si="289"/>
        <v>771.75</v>
      </c>
      <c r="Z1523" s="51">
        <f t="shared" si="290"/>
        <v>3.1360544217687074E-2</v>
      </c>
      <c r="AA1523" s="50">
        <v>0</v>
      </c>
      <c r="AB1523" s="46">
        <v>0</v>
      </c>
      <c r="AC1523" s="46"/>
      <c r="AD1523" s="46"/>
      <c r="AE1523" s="52">
        <v>0.1</v>
      </c>
      <c r="AF1523" s="52">
        <v>0.1</v>
      </c>
      <c r="AG1523" s="46">
        <f t="shared" si="291"/>
        <v>77.175000000000011</v>
      </c>
      <c r="AH1523" s="46"/>
      <c r="AI1523" s="46">
        <f t="shared" si="292"/>
        <v>77.175000000000011</v>
      </c>
      <c r="AJ1523" s="45" t="s">
        <v>164</v>
      </c>
      <c r="AK1523" s="45">
        <v>0</v>
      </c>
      <c r="AL1523" s="49">
        <v>20</v>
      </c>
      <c r="AM1523" s="238">
        <f t="shared" si="293"/>
        <v>1</v>
      </c>
      <c r="AN1523" s="238">
        <f t="shared" si="294"/>
        <v>1</v>
      </c>
      <c r="AO1523" s="238"/>
      <c r="AP1523" s="238"/>
      <c r="AQ1523" s="238">
        <f t="shared" si="295"/>
        <v>1</v>
      </c>
      <c r="AR1523" s="96" t="str">
        <f>IF(A1523="","",VLOOKUP(A1523,'Base Sites'!A:B,2,FALSE))</f>
        <v>Valauto Lambersart VW</v>
      </c>
      <c r="AS1523" s="96" t="str">
        <f t="shared" si="296"/>
        <v>SKODA</v>
      </c>
      <c r="AT1523" s="238"/>
      <c r="AU1523" s="231" t="str">
        <f>IF(A1523="","",VLOOKUP(L1523,'Base Vendeurs'!A:B,2,FALSE))</f>
        <v>Sociétés NORD</v>
      </c>
      <c r="AV1523" s="46">
        <f t="shared" si="297"/>
        <v>806.75</v>
      </c>
      <c r="AW1523" s="51">
        <f t="shared" si="298"/>
        <v>3.1360544217687074E-2</v>
      </c>
      <c r="AX1523" s="231" t="str">
        <f t="shared" si="299"/>
        <v>NON</v>
      </c>
      <c r="AY1523" s="231">
        <f>+MargesVN[[#This Row],[Total COM]]+MargesVN[[#This Row],[EXT GIE]]+MargesVN[[#This Row],[Forfait immat]]</f>
        <v>97.175000000000011</v>
      </c>
    </row>
    <row r="1524" spans="1:51" s="231" customFormat="1" ht="11.25" customHeight="1" x14ac:dyDescent="0.25">
      <c r="A1524" s="401">
        <v>30</v>
      </c>
      <c r="B1524" s="401" t="s">
        <v>163</v>
      </c>
      <c r="C1524" s="401" t="s">
        <v>29</v>
      </c>
      <c r="D1524" s="402">
        <v>46161</v>
      </c>
      <c r="E1524" s="403">
        <v>46162</v>
      </c>
      <c r="F1524" s="404"/>
      <c r="G1524" s="404"/>
      <c r="H1524" s="404"/>
      <c r="I1524" s="404"/>
      <c r="J1524" s="404"/>
      <c r="K1524" s="404">
        <v>0</v>
      </c>
      <c r="L1524" s="401" t="s">
        <v>219</v>
      </c>
      <c r="M1524" s="401">
        <v>524466</v>
      </c>
      <c r="N1524" s="401">
        <v>4466</v>
      </c>
      <c r="O1524" s="401" t="s">
        <v>3745</v>
      </c>
      <c r="P1524" s="405" t="s">
        <v>3746</v>
      </c>
      <c r="Q1524" s="401" t="s">
        <v>31</v>
      </c>
      <c r="R1524" s="406">
        <v>19775</v>
      </c>
      <c r="S1524" s="406">
        <v>2125</v>
      </c>
      <c r="T1524" s="407">
        <f t="shared" si="288"/>
        <v>21900</v>
      </c>
      <c r="U1524" s="408">
        <v>74</v>
      </c>
      <c r="V1524" s="406">
        <v>788.83</v>
      </c>
      <c r="W1524" s="409">
        <v>35.01</v>
      </c>
      <c r="X1524" s="410"/>
      <c r="Y1524" s="409">
        <f t="shared" si="289"/>
        <v>753.82</v>
      </c>
      <c r="Z1524" s="411">
        <f t="shared" si="290"/>
        <v>3.601963470319635E-2</v>
      </c>
      <c r="AA1524" s="410">
        <v>0</v>
      </c>
      <c r="AB1524" s="409">
        <v>0</v>
      </c>
      <c r="AC1524" s="409"/>
      <c r="AD1524" s="409"/>
      <c r="AE1524" s="412">
        <v>0.1</v>
      </c>
      <c r="AF1524" s="412">
        <v>0.1</v>
      </c>
      <c r="AG1524" s="409">
        <f t="shared" si="291"/>
        <v>75.382000000000005</v>
      </c>
      <c r="AH1524" s="409"/>
      <c r="AI1524" s="409">
        <f t="shared" si="292"/>
        <v>75.382000000000005</v>
      </c>
      <c r="AJ1524" s="401" t="s">
        <v>164</v>
      </c>
      <c r="AK1524" s="401">
        <v>0</v>
      </c>
      <c r="AL1524" s="408">
        <v>20</v>
      </c>
      <c r="AM1524" s="413">
        <f t="shared" si="293"/>
        <v>1</v>
      </c>
      <c r="AN1524" s="413">
        <f t="shared" si="294"/>
        <v>1</v>
      </c>
      <c r="AO1524" s="413"/>
      <c r="AP1524" s="413"/>
      <c r="AQ1524" s="413">
        <f t="shared" si="295"/>
        <v>1</v>
      </c>
      <c r="AR1524" s="414" t="str">
        <f>IF(A1524="","",VLOOKUP(A1524,'Base Sites'!A:B,2,FALSE))</f>
        <v>Valauto Lambersart VW</v>
      </c>
      <c r="AS1524" s="414" t="str">
        <f t="shared" si="296"/>
        <v>SKODA</v>
      </c>
      <c r="AT1524" s="413"/>
      <c r="AU1524" s="415" t="str">
        <f>IF(A1524="","",VLOOKUP(L1524,'Base Vendeurs'!A:B,2,FALSE))</f>
        <v>Sociétés NORD</v>
      </c>
      <c r="AV1524" s="409">
        <f t="shared" si="297"/>
        <v>788.83</v>
      </c>
      <c r="AW1524" s="411">
        <f t="shared" si="298"/>
        <v>3.601963470319635E-2</v>
      </c>
      <c r="AX1524" s="415" t="str">
        <f t="shared" si="299"/>
        <v>NON</v>
      </c>
      <c r="AY1524" s="231">
        <f>+MargesVN[[#This Row],[Total COM]]+MargesVN[[#This Row],[EXT GIE]]+MargesVN[[#This Row],[Forfait immat]]</f>
        <v>95.382000000000005</v>
      </c>
    </row>
    <row r="1525" spans="1:51" s="231" customFormat="1" ht="11.25" customHeight="1" x14ac:dyDescent="0.25">
      <c r="A1525" s="401">
        <v>30</v>
      </c>
      <c r="B1525" s="401" t="s">
        <v>163</v>
      </c>
      <c r="C1525" s="401" t="s">
        <v>29</v>
      </c>
      <c r="D1525" s="402">
        <v>46155</v>
      </c>
      <c r="E1525" s="403">
        <v>46154</v>
      </c>
      <c r="F1525" s="404"/>
      <c r="G1525" s="404"/>
      <c r="H1525" s="404"/>
      <c r="I1525" s="404"/>
      <c r="J1525" s="404"/>
      <c r="K1525" s="404">
        <v>0</v>
      </c>
      <c r="L1525" s="401" t="s">
        <v>219</v>
      </c>
      <c r="M1525" s="401">
        <v>524473</v>
      </c>
      <c r="N1525" s="401">
        <v>4473</v>
      </c>
      <c r="O1525" s="401" t="s">
        <v>3850</v>
      </c>
      <c r="P1525" s="405" t="s">
        <v>3851</v>
      </c>
      <c r="Q1525" s="401" t="s">
        <v>79</v>
      </c>
      <c r="R1525" s="406">
        <v>42666.66</v>
      </c>
      <c r="S1525" s="406">
        <v>3908.33</v>
      </c>
      <c r="T1525" s="407">
        <f t="shared" si="288"/>
        <v>46574.990000000005</v>
      </c>
      <c r="U1525" s="408">
        <v>13</v>
      </c>
      <c r="V1525" s="406">
        <v>670.9</v>
      </c>
      <c r="W1525" s="409">
        <v>35</v>
      </c>
      <c r="X1525" s="410"/>
      <c r="Y1525" s="409">
        <f t="shared" si="289"/>
        <v>635.9</v>
      </c>
      <c r="Z1525" s="411">
        <f t="shared" si="290"/>
        <v>1.4404726656946139E-2</v>
      </c>
      <c r="AA1525" s="410">
        <v>0</v>
      </c>
      <c r="AB1525" s="409">
        <v>0</v>
      </c>
      <c r="AC1525" s="409"/>
      <c r="AD1525" s="409"/>
      <c r="AE1525" s="412">
        <v>0.1</v>
      </c>
      <c r="AF1525" s="412">
        <v>0.1</v>
      </c>
      <c r="AG1525" s="409">
        <f t="shared" si="291"/>
        <v>63.59</v>
      </c>
      <c r="AH1525" s="409"/>
      <c r="AI1525" s="409">
        <f t="shared" si="292"/>
        <v>63.59</v>
      </c>
      <c r="AJ1525" s="401" t="s">
        <v>164</v>
      </c>
      <c r="AK1525" s="401"/>
      <c r="AL1525" s="408">
        <v>20</v>
      </c>
      <c r="AM1525" s="413">
        <f t="shared" si="293"/>
        <v>1</v>
      </c>
      <c r="AN1525" s="413">
        <f t="shared" si="294"/>
        <v>1</v>
      </c>
      <c r="AO1525" s="413"/>
      <c r="AP1525" s="413"/>
      <c r="AQ1525" s="413">
        <f t="shared" si="295"/>
        <v>1</v>
      </c>
      <c r="AR1525" s="414" t="str">
        <f>IF(A1525="","",VLOOKUP(A1525,'Base Sites'!A:B,2,FALSE))</f>
        <v>Valauto Lambersart VW</v>
      </c>
      <c r="AS1525" s="414" t="str">
        <f t="shared" si="296"/>
        <v>SKODA</v>
      </c>
      <c r="AT1525" s="413"/>
      <c r="AU1525" s="415" t="str">
        <f>IF(A1525="","",VLOOKUP(L1525,'Base Vendeurs'!A:B,2,FALSE))</f>
        <v>Sociétés NORD</v>
      </c>
      <c r="AV1525" s="409">
        <f t="shared" si="297"/>
        <v>670.9</v>
      </c>
      <c r="AW1525" s="411">
        <f t="shared" si="298"/>
        <v>1.4404726656946139E-2</v>
      </c>
      <c r="AX1525" s="415" t="str">
        <f t="shared" si="299"/>
        <v>NON</v>
      </c>
      <c r="AY1525" s="231">
        <f>+MargesVN[[#This Row],[Total COM]]+MargesVN[[#This Row],[EXT GIE]]+MargesVN[[#This Row],[Forfait immat]]</f>
        <v>83.59</v>
      </c>
    </row>
    <row r="1526" spans="1:51" s="231" customFormat="1" ht="11.25" customHeight="1" x14ac:dyDescent="0.25">
      <c r="A1526" s="319">
        <v>30</v>
      </c>
      <c r="B1526" s="319" t="s">
        <v>163</v>
      </c>
      <c r="C1526" s="319" t="s">
        <v>29</v>
      </c>
      <c r="D1526" s="320">
        <v>46084</v>
      </c>
      <c r="E1526" s="321">
        <v>46086</v>
      </c>
      <c r="F1526" s="322"/>
      <c r="G1526" s="322"/>
      <c r="H1526" s="322"/>
      <c r="I1526" s="322"/>
      <c r="J1526" s="322"/>
      <c r="K1526" s="322">
        <v>0</v>
      </c>
      <c r="L1526" s="319" t="s">
        <v>70</v>
      </c>
      <c r="M1526" s="319">
        <v>524474</v>
      </c>
      <c r="N1526" s="319">
        <v>4474</v>
      </c>
      <c r="O1526" s="319" t="s">
        <v>2230</v>
      </c>
      <c r="P1526" s="323" t="s">
        <v>1788</v>
      </c>
      <c r="Q1526" s="319" t="s">
        <v>129</v>
      </c>
      <c r="R1526" s="324">
        <v>25350</v>
      </c>
      <c r="S1526" s="324">
        <v>1705</v>
      </c>
      <c r="T1526" s="325">
        <f t="shared" si="288"/>
        <v>27055</v>
      </c>
      <c r="U1526" s="326">
        <v>14</v>
      </c>
      <c r="V1526" s="324">
        <v>790.01</v>
      </c>
      <c r="W1526" s="327">
        <v>35</v>
      </c>
      <c r="X1526" s="328"/>
      <c r="Y1526" s="327">
        <f t="shared" si="289"/>
        <v>755.01</v>
      </c>
      <c r="Z1526" s="329">
        <f t="shared" si="290"/>
        <v>2.9200147846978376E-2</v>
      </c>
      <c r="AA1526" s="328">
        <v>0</v>
      </c>
      <c r="AB1526" s="327">
        <v>0</v>
      </c>
      <c r="AC1526" s="327"/>
      <c r="AD1526" s="327"/>
      <c r="AE1526" s="330">
        <v>0.1</v>
      </c>
      <c r="AF1526" s="330">
        <v>0.1</v>
      </c>
      <c r="AG1526" s="327">
        <f t="shared" si="291"/>
        <v>75.501000000000005</v>
      </c>
      <c r="AH1526" s="327"/>
      <c r="AI1526" s="327">
        <f t="shared" si="292"/>
        <v>75.501000000000005</v>
      </c>
      <c r="AJ1526" s="319" t="s">
        <v>164</v>
      </c>
      <c r="AK1526" s="319">
        <v>0</v>
      </c>
      <c r="AL1526" s="326">
        <v>20</v>
      </c>
      <c r="AM1526" s="331">
        <f t="shared" si="293"/>
        <v>1</v>
      </c>
      <c r="AN1526" s="331">
        <f t="shared" si="294"/>
        <v>1</v>
      </c>
      <c r="AO1526" s="331"/>
      <c r="AP1526" s="331"/>
      <c r="AQ1526" s="331">
        <f t="shared" si="295"/>
        <v>1</v>
      </c>
      <c r="AR1526" s="332" t="str">
        <f>IF(A1526="","",VLOOKUP(A1526,'Base Sites'!A:B,2,FALSE))</f>
        <v>Valauto Lambersart VW</v>
      </c>
      <c r="AS1526" s="332" t="str">
        <f t="shared" si="296"/>
        <v>SKODA</v>
      </c>
      <c r="AT1526" s="331"/>
      <c r="AU1526" s="333" t="str">
        <f>IF(A1526="","",VLOOKUP(L1526,'Base Vendeurs'!A:B,2,FALSE))</f>
        <v>Sociétés NORD</v>
      </c>
      <c r="AV1526" s="327">
        <f t="shared" si="297"/>
        <v>790.01</v>
      </c>
      <c r="AW1526" s="329">
        <f t="shared" si="298"/>
        <v>2.9200147846978376E-2</v>
      </c>
      <c r="AX1526" s="333" t="str">
        <f t="shared" si="299"/>
        <v>NON</v>
      </c>
      <c r="AY1526" s="231">
        <f>+MargesVN[[#This Row],[Total COM]]+MargesVN[[#This Row],[EXT GIE]]+MargesVN[[#This Row],[Forfait immat]]</f>
        <v>95.501000000000005</v>
      </c>
    </row>
    <row r="1527" spans="1:51" s="231" customFormat="1" ht="11.25" customHeight="1" x14ac:dyDescent="0.25">
      <c r="A1527" s="319">
        <v>30</v>
      </c>
      <c r="B1527" s="319" t="s">
        <v>163</v>
      </c>
      <c r="C1527" s="319" t="s">
        <v>29</v>
      </c>
      <c r="D1527" s="320">
        <v>46083</v>
      </c>
      <c r="E1527" s="321">
        <v>46086</v>
      </c>
      <c r="F1527" s="322"/>
      <c r="G1527" s="322"/>
      <c r="H1527" s="322"/>
      <c r="I1527" s="322"/>
      <c r="J1527" s="322"/>
      <c r="K1527" s="322">
        <v>0</v>
      </c>
      <c r="L1527" s="319" t="s">
        <v>197</v>
      </c>
      <c r="M1527" s="319">
        <v>524476</v>
      </c>
      <c r="N1527" s="319">
        <v>4476</v>
      </c>
      <c r="O1527" s="319" t="s">
        <v>2222</v>
      </c>
      <c r="P1527" s="323" t="s">
        <v>1788</v>
      </c>
      <c r="Q1527" s="319" t="s">
        <v>129</v>
      </c>
      <c r="R1527" s="324">
        <v>25350</v>
      </c>
      <c r="S1527" s="324">
        <v>1705</v>
      </c>
      <c r="T1527" s="325">
        <f t="shared" si="288"/>
        <v>27055</v>
      </c>
      <c r="U1527" s="326">
        <v>20</v>
      </c>
      <c r="V1527" s="324">
        <v>790.01</v>
      </c>
      <c r="W1527" s="327">
        <v>35</v>
      </c>
      <c r="X1527" s="328"/>
      <c r="Y1527" s="327">
        <f t="shared" si="289"/>
        <v>755.01</v>
      </c>
      <c r="Z1527" s="329">
        <f t="shared" si="290"/>
        <v>2.9200147846978376E-2</v>
      </c>
      <c r="AA1527" s="328">
        <v>0</v>
      </c>
      <c r="AB1527" s="327">
        <v>0</v>
      </c>
      <c r="AC1527" s="327"/>
      <c r="AD1527" s="327"/>
      <c r="AE1527" s="330">
        <v>0.1</v>
      </c>
      <c r="AF1527" s="330">
        <v>0.1</v>
      </c>
      <c r="AG1527" s="327">
        <f t="shared" si="291"/>
        <v>75.501000000000005</v>
      </c>
      <c r="AH1527" s="327"/>
      <c r="AI1527" s="327">
        <f t="shared" si="292"/>
        <v>75.501000000000005</v>
      </c>
      <c r="AJ1527" s="319" t="s">
        <v>164</v>
      </c>
      <c r="AK1527" s="319">
        <v>0</v>
      </c>
      <c r="AL1527" s="326"/>
      <c r="AM1527" s="331">
        <f t="shared" si="293"/>
        <v>0</v>
      </c>
      <c r="AN1527" s="331">
        <f t="shared" si="294"/>
        <v>1</v>
      </c>
      <c r="AO1527" s="331"/>
      <c r="AP1527" s="331"/>
      <c r="AQ1527" s="331">
        <f t="shared" si="295"/>
        <v>0</v>
      </c>
      <c r="AR1527" s="332" t="str">
        <f>IF(A1527="","",VLOOKUP(A1527,'Base Sites'!A:B,2,FALSE))</f>
        <v>Valauto Lambersart VW</v>
      </c>
      <c r="AS1527" s="332" t="str">
        <f t="shared" si="296"/>
        <v>SKODA</v>
      </c>
      <c r="AT1527" s="331"/>
      <c r="AU1527" s="333" t="str">
        <f>IF(A1527="","",VLOOKUP(L1527,'Base Vendeurs'!A:B,2,FALSE))</f>
        <v>Valauto PRO NORD</v>
      </c>
      <c r="AV1527" s="327">
        <f t="shared" si="297"/>
        <v>790.01</v>
      </c>
      <c r="AW1527" s="329">
        <f t="shared" si="298"/>
        <v>2.9200147846978376E-2</v>
      </c>
      <c r="AX1527" s="333" t="str">
        <f t="shared" si="299"/>
        <v>NON</v>
      </c>
      <c r="AY1527" s="231">
        <f>+MargesVN[[#This Row],[Total COM]]+MargesVN[[#This Row],[EXT GIE]]+MargesVN[[#This Row],[Forfait immat]]</f>
        <v>75.501000000000005</v>
      </c>
    </row>
    <row r="1528" spans="1:51" s="231" customFormat="1" ht="11.25" customHeight="1" x14ac:dyDescent="0.25">
      <c r="A1528" s="45">
        <v>30</v>
      </c>
      <c r="B1528" s="45" t="s">
        <v>163</v>
      </c>
      <c r="C1528" s="45" t="s">
        <v>29</v>
      </c>
      <c r="D1528" s="44">
        <v>46076</v>
      </c>
      <c r="E1528" s="65">
        <v>46078</v>
      </c>
      <c r="F1528" s="35"/>
      <c r="G1528" s="35"/>
      <c r="H1528" s="35"/>
      <c r="I1528" s="35"/>
      <c r="J1528" s="35"/>
      <c r="K1528" s="35"/>
      <c r="L1528" s="45" t="s">
        <v>197</v>
      </c>
      <c r="M1528" s="45">
        <v>524477</v>
      </c>
      <c r="N1528" s="45">
        <v>4477</v>
      </c>
      <c r="O1528" s="45" t="s">
        <v>1787</v>
      </c>
      <c r="P1528" s="66" t="s">
        <v>1788</v>
      </c>
      <c r="Q1528" s="45" t="s">
        <v>129</v>
      </c>
      <c r="R1528" s="47">
        <v>25350</v>
      </c>
      <c r="S1528" s="47">
        <v>1705</v>
      </c>
      <c r="T1528" s="48">
        <f t="shared" si="288"/>
        <v>27055</v>
      </c>
      <c r="U1528" s="49">
        <v>13</v>
      </c>
      <c r="V1528" s="47">
        <v>790.01</v>
      </c>
      <c r="W1528" s="46">
        <v>35</v>
      </c>
      <c r="X1528" s="50"/>
      <c r="Y1528" s="46">
        <f t="shared" si="289"/>
        <v>755.01</v>
      </c>
      <c r="Z1528" s="51">
        <f t="shared" si="290"/>
        <v>2.9200147846978376E-2</v>
      </c>
      <c r="AA1528" s="50">
        <v>0</v>
      </c>
      <c r="AB1528" s="46">
        <v>0</v>
      </c>
      <c r="AC1528" s="46"/>
      <c r="AD1528" s="46"/>
      <c r="AE1528" s="52">
        <v>0.1</v>
      </c>
      <c r="AF1528" s="52">
        <v>0.1</v>
      </c>
      <c r="AG1528" s="46">
        <f t="shared" si="291"/>
        <v>75.501000000000005</v>
      </c>
      <c r="AH1528" s="46"/>
      <c r="AI1528" s="46">
        <f t="shared" si="292"/>
        <v>75.501000000000005</v>
      </c>
      <c r="AJ1528" s="45" t="s">
        <v>164</v>
      </c>
      <c r="AK1528" s="45">
        <v>0</v>
      </c>
      <c r="AL1528" s="49">
        <v>20</v>
      </c>
      <c r="AM1528" s="238">
        <f t="shared" si="293"/>
        <v>1</v>
      </c>
      <c r="AN1528" s="238">
        <f t="shared" si="294"/>
        <v>1</v>
      </c>
      <c r="AO1528" s="238"/>
      <c r="AP1528" s="238"/>
      <c r="AQ1528" s="238">
        <f t="shared" si="295"/>
        <v>1</v>
      </c>
      <c r="AR1528" s="96" t="str">
        <f>IF(A1528="","",VLOOKUP(A1528,'Base Sites'!A:B,2,FALSE))</f>
        <v>Valauto Lambersart VW</v>
      </c>
      <c r="AS1528" s="96" t="str">
        <f t="shared" si="296"/>
        <v>SKODA</v>
      </c>
      <c r="AT1528" s="238"/>
      <c r="AU1528" s="231" t="str">
        <f>IF(A1528="","",VLOOKUP(L1528,'Base Vendeurs'!A:B,2,FALSE))</f>
        <v>Valauto PRO NORD</v>
      </c>
      <c r="AV1528" s="46">
        <f t="shared" si="297"/>
        <v>790.01</v>
      </c>
      <c r="AW1528" s="51">
        <f t="shared" si="298"/>
        <v>2.9200147846978376E-2</v>
      </c>
      <c r="AX1528" s="231" t="str">
        <f t="shared" si="299"/>
        <v>NON</v>
      </c>
      <c r="AY1528" s="231">
        <f>+MargesVN[[#This Row],[Total COM]]+MargesVN[[#This Row],[EXT GIE]]+MargesVN[[#This Row],[Forfait immat]]</f>
        <v>95.501000000000005</v>
      </c>
    </row>
    <row r="1529" spans="1:51" s="231" customFormat="1" ht="11.25" customHeight="1" x14ac:dyDescent="0.25">
      <c r="A1529" s="354">
        <v>30</v>
      </c>
      <c r="B1529" s="354" t="s">
        <v>163</v>
      </c>
      <c r="C1529" s="354" t="s">
        <v>29</v>
      </c>
      <c r="D1529" s="355">
        <v>46119</v>
      </c>
      <c r="E1529" s="356">
        <v>46121</v>
      </c>
      <c r="F1529" s="357"/>
      <c r="G1529" s="357"/>
      <c r="H1529" s="357"/>
      <c r="I1529" s="357"/>
      <c r="J1529" s="357"/>
      <c r="K1529" s="357">
        <v>0</v>
      </c>
      <c r="L1529" s="354" t="s">
        <v>33</v>
      </c>
      <c r="M1529" s="354">
        <v>524478</v>
      </c>
      <c r="N1529" s="354">
        <v>4478</v>
      </c>
      <c r="O1529" s="354" t="s">
        <v>3098</v>
      </c>
      <c r="P1529" s="358" t="s">
        <v>3099</v>
      </c>
      <c r="Q1529" s="354" t="s">
        <v>378</v>
      </c>
      <c r="R1529" s="359">
        <v>30283.33</v>
      </c>
      <c r="S1529" s="359">
        <v>2208.33</v>
      </c>
      <c r="T1529" s="360">
        <f t="shared" si="288"/>
        <v>32491.660000000003</v>
      </c>
      <c r="U1529" s="361">
        <v>11</v>
      </c>
      <c r="V1529" s="359">
        <v>522.36</v>
      </c>
      <c r="W1529" s="362">
        <v>35</v>
      </c>
      <c r="X1529" s="363"/>
      <c r="Y1529" s="362">
        <f t="shared" si="289"/>
        <v>487.36</v>
      </c>
      <c r="Z1529" s="364">
        <f t="shared" si="290"/>
        <v>1.6076740923670872E-2</v>
      </c>
      <c r="AA1529" s="363">
        <v>0</v>
      </c>
      <c r="AB1529" s="362">
        <v>0</v>
      </c>
      <c r="AC1529" s="362"/>
      <c r="AD1529" s="362"/>
      <c r="AE1529" s="365"/>
      <c r="AF1529" s="365">
        <v>0</v>
      </c>
      <c r="AG1529" s="362">
        <f t="shared" si="291"/>
        <v>0</v>
      </c>
      <c r="AH1529" s="362"/>
      <c r="AI1529" s="362">
        <f t="shared" si="292"/>
        <v>0</v>
      </c>
      <c r="AJ1529" s="354" t="s">
        <v>164</v>
      </c>
      <c r="AK1529" s="354">
        <v>0</v>
      </c>
      <c r="AL1529" s="361"/>
      <c r="AM1529" s="366">
        <f t="shared" si="293"/>
        <v>0</v>
      </c>
      <c r="AN1529" s="366">
        <f t="shared" si="294"/>
        <v>1</v>
      </c>
      <c r="AO1529" s="366"/>
      <c r="AP1529" s="366"/>
      <c r="AQ1529" s="366">
        <f t="shared" si="295"/>
        <v>0</v>
      </c>
      <c r="AR1529" s="367" t="str">
        <f>IF(A1529="","",VLOOKUP(A1529,'Base Sites'!A:B,2,FALSE))</f>
        <v>Valauto Lambersart VW</v>
      </c>
      <c r="AS1529" s="367" t="str">
        <f t="shared" si="296"/>
        <v>SKODA</v>
      </c>
      <c r="AT1529" s="366"/>
      <c r="AU1529" s="368" t="str">
        <f>IF(A1529="","",VLOOKUP(L1529,'Base Vendeurs'!A:B,2,FALSE))</f>
        <v>Sociétés NORD</v>
      </c>
      <c r="AV1529" s="362">
        <f t="shared" si="297"/>
        <v>522.36</v>
      </c>
      <c r="AW1529" s="364">
        <f t="shared" si="298"/>
        <v>1.6076740923670872E-2</v>
      </c>
      <c r="AX1529" s="368" t="str">
        <f t="shared" si="299"/>
        <v>NON</v>
      </c>
      <c r="AY1529" s="231">
        <f>+MargesVN[[#This Row],[Total COM]]+MargesVN[[#This Row],[EXT GIE]]+MargesVN[[#This Row],[Forfait immat]]</f>
        <v>0</v>
      </c>
    </row>
    <row r="1530" spans="1:51" s="231" customFormat="1" ht="11.25" customHeight="1" x14ac:dyDescent="0.25">
      <c r="A1530" s="354">
        <v>30</v>
      </c>
      <c r="B1530" s="354" t="s">
        <v>163</v>
      </c>
      <c r="C1530" s="354" t="s">
        <v>29</v>
      </c>
      <c r="D1530" s="355">
        <v>46125</v>
      </c>
      <c r="E1530" s="356">
        <v>46127</v>
      </c>
      <c r="F1530" s="357"/>
      <c r="G1530" s="357"/>
      <c r="H1530" s="357"/>
      <c r="I1530" s="357"/>
      <c r="J1530" s="357"/>
      <c r="K1530" s="357">
        <v>0</v>
      </c>
      <c r="L1530" s="354" t="s">
        <v>70</v>
      </c>
      <c r="M1530" s="354">
        <v>524479</v>
      </c>
      <c r="N1530" s="354">
        <v>4479</v>
      </c>
      <c r="O1530" s="354" t="s">
        <v>3071</v>
      </c>
      <c r="P1530" s="358" t="s">
        <v>3072</v>
      </c>
      <c r="Q1530" s="354" t="s">
        <v>84</v>
      </c>
      <c r="R1530" s="359">
        <v>36458.339999999997</v>
      </c>
      <c r="S1530" s="359">
        <v>0</v>
      </c>
      <c r="T1530" s="360">
        <f t="shared" si="288"/>
        <v>36458.339999999997</v>
      </c>
      <c r="U1530" s="361">
        <v>13</v>
      </c>
      <c r="V1530" s="359">
        <v>1607.92</v>
      </c>
      <c r="W1530" s="362">
        <v>35</v>
      </c>
      <c r="X1530" s="363"/>
      <c r="Y1530" s="362">
        <f t="shared" si="289"/>
        <v>1572.92</v>
      </c>
      <c r="Z1530" s="364">
        <f t="shared" si="290"/>
        <v>4.4102940506890884E-2</v>
      </c>
      <c r="AA1530" s="363">
        <v>0</v>
      </c>
      <c r="AB1530" s="362">
        <v>-625</v>
      </c>
      <c r="AC1530" s="362"/>
      <c r="AD1530" s="362"/>
      <c r="AE1530" s="365">
        <v>0.1</v>
      </c>
      <c r="AF1530" s="365">
        <v>0.1</v>
      </c>
      <c r="AG1530" s="362">
        <f t="shared" si="291"/>
        <v>157.29200000000003</v>
      </c>
      <c r="AH1530" s="362"/>
      <c r="AI1530" s="362">
        <f t="shared" si="292"/>
        <v>157.29200000000003</v>
      </c>
      <c r="AJ1530" s="354" t="s">
        <v>164</v>
      </c>
      <c r="AK1530" s="354">
        <v>0</v>
      </c>
      <c r="AL1530" s="361">
        <v>20</v>
      </c>
      <c r="AM1530" s="366">
        <f t="shared" si="293"/>
        <v>1</v>
      </c>
      <c r="AN1530" s="366">
        <f t="shared" si="294"/>
        <v>1</v>
      </c>
      <c r="AO1530" s="366"/>
      <c r="AP1530" s="366"/>
      <c r="AQ1530" s="366">
        <f t="shared" si="295"/>
        <v>1</v>
      </c>
      <c r="AR1530" s="367" t="str">
        <f>IF(A1530="","",VLOOKUP(A1530,'Base Sites'!A:B,2,FALSE))</f>
        <v>Valauto Lambersart VW</v>
      </c>
      <c r="AS1530" s="367" t="str">
        <f t="shared" si="296"/>
        <v>SKODA</v>
      </c>
      <c r="AT1530" s="366"/>
      <c r="AU1530" s="368" t="str">
        <f>IF(A1530="","",VLOOKUP(L1530,'Base Vendeurs'!A:B,2,FALSE))</f>
        <v>Sociétés NORD</v>
      </c>
      <c r="AV1530" s="362">
        <f t="shared" si="297"/>
        <v>1607.92</v>
      </c>
      <c r="AW1530" s="364">
        <f t="shared" si="298"/>
        <v>4.4102940506890884E-2</v>
      </c>
      <c r="AX1530" s="368" t="str">
        <f t="shared" si="299"/>
        <v>NON</v>
      </c>
      <c r="AY1530" s="231">
        <f>+MargesVN[[#This Row],[Total COM]]+MargesVN[[#This Row],[EXT GIE]]+MargesVN[[#This Row],[Forfait immat]]</f>
        <v>177.29200000000003</v>
      </c>
    </row>
    <row r="1531" spans="1:51" s="231" customFormat="1" ht="11.25" customHeight="1" x14ac:dyDescent="0.25">
      <c r="A1531" s="401">
        <v>10</v>
      </c>
      <c r="B1531" s="401" t="s">
        <v>163</v>
      </c>
      <c r="C1531" s="401" t="s">
        <v>104</v>
      </c>
      <c r="D1531" s="402">
        <v>46146</v>
      </c>
      <c r="E1531" s="403">
        <v>46146</v>
      </c>
      <c r="F1531" s="404"/>
      <c r="G1531" s="404"/>
      <c r="H1531" s="404"/>
      <c r="I1531" s="404"/>
      <c r="J1531" s="404"/>
      <c r="K1531" s="404">
        <v>0</v>
      </c>
      <c r="L1531" s="401" t="s">
        <v>38</v>
      </c>
      <c r="M1531" s="401">
        <v>524525</v>
      </c>
      <c r="N1531" s="401">
        <v>4525</v>
      </c>
      <c r="O1531" s="401" t="s">
        <v>4280</v>
      </c>
      <c r="P1531" s="405" t="s">
        <v>4281</v>
      </c>
      <c r="Q1531" s="401" t="s">
        <v>23</v>
      </c>
      <c r="R1531" s="406">
        <v>23014</v>
      </c>
      <c r="S1531" s="406">
        <v>854.16</v>
      </c>
      <c r="T1531" s="407">
        <f t="shared" si="288"/>
        <v>23868.16</v>
      </c>
      <c r="U1531" s="408">
        <v>80</v>
      </c>
      <c r="V1531" s="406">
        <v>593.27</v>
      </c>
      <c r="W1531" s="409">
        <v>95</v>
      </c>
      <c r="X1531" s="410"/>
      <c r="Y1531" s="409">
        <f t="shared" si="289"/>
        <v>498.27</v>
      </c>
      <c r="Z1531" s="411">
        <f t="shared" si="290"/>
        <v>2.485612632058776E-2</v>
      </c>
      <c r="AA1531" s="410">
        <v>0</v>
      </c>
      <c r="AB1531" s="409">
        <v>-2356.67</v>
      </c>
      <c r="AC1531" s="409"/>
      <c r="AD1531" s="409"/>
      <c r="AE1531" s="412">
        <v>0.12</v>
      </c>
      <c r="AF1531" s="412">
        <v>0.13</v>
      </c>
      <c r="AG1531" s="409">
        <f t="shared" si="291"/>
        <v>59.792399999999994</v>
      </c>
      <c r="AH1531" s="409"/>
      <c r="AI1531" s="409">
        <f t="shared" si="292"/>
        <v>59.792399999999994</v>
      </c>
      <c r="AJ1531" s="401" t="s">
        <v>164</v>
      </c>
      <c r="AK1531" s="401">
        <v>30</v>
      </c>
      <c r="AL1531" s="408">
        <v>0</v>
      </c>
      <c r="AM1531" s="413">
        <f t="shared" si="293"/>
        <v>0</v>
      </c>
      <c r="AN1531" s="413">
        <f t="shared" si="294"/>
        <v>1</v>
      </c>
      <c r="AO1531" s="413"/>
      <c r="AP1531" s="413"/>
      <c r="AQ1531" s="413">
        <f t="shared" si="295"/>
        <v>0</v>
      </c>
      <c r="AR1531" s="414" t="str">
        <f>IF(A1531="","",VLOOKUP(A1531,'Base Sites'!A:B,2,FALSE))</f>
        <v>Valauto Roncq</v>
      </c>
      <c r="AS1531" s="414" t="str">
        <f t="shared" si="296"/>
        <v>VOLKSWAGEN</v>
      </c>
      <c r="AT1531" s="413"/>
      <c r="AU1531" s="415" t="str">
        <f>IF(A1531="","",VLOOKUP(L1531,'Base Vendeurs'!A:B,2,FALSE))</f>
        <v>Valauto Roubaix</v>
      </c>
      <c r="AV1531" s="409">
        <f t="shared" si="297"/>
        <v>593.27</v>
      </c>
      <c r="AW1531" s="411">
        <f t="shared" si="298"/>
        <v>2.485612632058776E-2</v>
      </c>
      <c r="AX1531" s="415" t="str">
        <f t="shared" si="299"/>
        <v>NON</v>
      </c>
      <c r="AY1531" s="231">
        <f>+MargesVN[[#This Row],[Total COM]]+MargesVN[[#This Row],[EXT GIE]]+MargesVN[[#This Row],[Forfait immat]]</f>
        <v>89.792399999999986</v>
      </c>
    </row>
    <row r="1532" spans="1:51" s="231" customFormat="1" ht="11.25" customHeight="1" x14ac:dyDescent="0.25">
      <c r="A1532" s="266">
        <v>10</v>
      </c>
      <c r="B1532" s="266" t="s">
        <v>163</v>
      </c>
      <c r="C1532" s="266" t="s">
        <v>104</v>
      </c>
      <c r="D1532" s="161">
        <v>46051</v>
      </c>
      <c r="E1532" s="267">
        <v>46051</v>
      </c>
      <c r="F1532" s="162"/>
      <c r="G1532" s="162"/>
      <c r="H1532" s="162"/>
      <c r="I1532" s="162"/>
      <c r="J1532" s="162"/>
      <c r="K1532" s="162"/>
      <c r="L1532" s="266" t="s">
        <v>35</v>
      </c>
      <c r="M1532" s="266">
        <v>524534</v>
      </c>
      <c r="N1532" s="266">
        <v>4534</v>
      </c>
      <c r="O1532" s="266" t="s">
        <v>1096</v>
      </c>
      <c r="P1532" s="268" t="s">
        <v>1097</v>
      </c>
      <c r="Q1532" s="266" t="s">
        <v>23</v>
      </c>
      <c r="R1532" s="163">
        <v>20839</v>
      </c>
      <c r="S1532" s="163">
        <v>-54.17</v>
      </c>
      <c r="T1532" s="164">
        <f t="shared" si="288"/>
        <v>20784.830000000002</v>
      </c>
      <c r="U1532" s="165">
        <v>176</v>
      </c>
      <c r="V1532" s="163">
        <v>1570.85</v>
      </c>
      <c r="W1532" s="251">
        <v>95</v>
      </c>
      <c r="X1532" s="166"/>
      <c r="Y1532" s="251">
        <f t="shared" si="289"/>
        <v>1475.85</v>
      </c>
      <c r="Z1532" s="167">
        <f t="shared" si="290"/>
        <v>7.5576754777402541E-2</v>
      </c>
      <c r="AA1532" s="166">
        <v>2409.6799999999998</v>
      </c>
      <c r="AB1532" s="251">
        <v>-1856.67</v>
      </c>
      <c r="AC1532" s="251"/>
      <c r="AD1532" s="251"/>
      <c r="AE1532" s="168">
        <v>0.13</v>
      </c>
      <c r="AF1532" s="168">
        <v>0.13</v>
      </c>
      <c r="AG1532" s="251">
        <f t="shared" si="291"/>
        <v>191.8605</v>
      </c>
      <c r="AH1532" s="251"/>
      <c r="AI1532" s="251">
        <f t="shared" si="292"/>
        <v>191.8605</v>
      </c>
      <c r="AJ1532" s="266" t="s">
        <v>164</v>
      </c>
      <c r="AK1532" s="266"/>
      <c r="AL1532" s="165"/>
      <c r="AM1532" s="269">
        <f t="shared" si="293"/>
        <v>0</v>
      </c>
      <c r="AN1532" s="269">
        <f t="shared" si="294"/>
        <v>1</v>
      </c>
      <c r="AO1532" s="269"/>
      <c r="AP1532" s="269"/>
      <c r="AQ1532" s="269">
        <f t="shared" si="295"/>
        <v>0</v>
      </c>
      <c r="AR1532" s="169" t="str">
        <f>IF(A1532="","",VLOOKUP(A1532,'Base Sites'!A:B,2,FALSE))</f>
        <v>Valauto Roncq</v>
      </c>
      <c r="AS1532" s="169" t="str">
        <f t="shared" si="296"/>
        <v>VOLKSWAGEN</v>
      </c>
      <c r="AT1532" s="269"/>
      <c r="AU1532" s="270" t="str">
        <f>IF(A1532="","",VLOOKUP(L1532,'Base Vendeurs'!A:B,2,FALSE))</f>
        <v>Valauto Roncq VW</v>
      </c>
      <c r="AV1532" s="251">
        <f t="shared" si="297"/>
        <v>1570.85</v>
      </c>
      <c r="AW1532" s="167">
        <f t="shared" si="298"/>
        <v>7.5576754777402541E-2</v>
      </c>
      <c r="AX1532" s="237" t="str">
        <f t="shared" si="299"/>
        <v>NON</v>
      </c>
      <c r="AY1532" s="231">
        <f>+MargesVN[[#This Row],[Total COM]]+MargesVN[[#This Row],[EXT GIE]]+MargesVN[[#This Row],[Forfait immat]]</f>
        <v>191.8605</v>
      </c>
    </row>
    <row r="1533" spans="1:51" s="231" customFormat="1" ht="11.25" customHeight="1" x14ac:dyDescent="0.25">
      <c r="A1533" s="319">
        <v>10</v>
      </c>
      <c r="B1533" s="319" t="s">
        <v>163</v>
      </c>
      <c r="C1533" s="319" t="s">
        <v>104</v>
      </c>
      <c r="D1533" s="320">
        <v>46100</v>
      </c>
      <c r="E1533" s="321">
        <v>46100</v>
      </c>
      <c r="F1533" s="322"/>
      <c r="G1533" s="322"/>
      <c r="H1533" s="322"/>
      <c r="I1533" s="322"/>
      <c r="J1533" s="322"/>
      <c r="K1533" s="322">
        <v>0</v>
      </c>
      <c r="L1533" s="319" t="s">
        <v>38</v>
      </c>
      <c r="M1533" s="319">
        <v>524536</v>
      </c>
      <c r="N1533" s="319">
        <v>4536</v>
      </c>
      <c r="O1533" s="319" t="s">
        <v>2733</v>
      </c>
      <c r="P1533" s="323" t="s">
        <v>2734</v>
      </c>
      <c r="Q1533" s="319" t="s">
        <v>23</v>
      </c>
      <c r="R1533" s="324">
        <v>23014</v>
      </c>
      <c r="S1533" s="324">
        <v>854.16</v>
      </c>
      <c r="T1533" s="325">
        <f t="shared" si="288"/>
        <v>23868.16</v>
      </c>
      <c r="U1533" s="326">
        <v>34</v>
      </c>
      <c r="V1533" s="324">
        <v>747.44</v>
      </c>
      <c r="W1533" s="327">
        <v>95</v>
      </c>
      <c r="X1533" s="328"/>
      <c r="Y1533" s="327">
        <f t="shared" si="289"/>
        <v>652.44000000000005</v>
      </c>
      <c r="Z1533" s="329">
        <f t="shared" si="290"/>
        <v>3.1315359038987509E-2</v>
      </c>
      <c r="AA1533" s="328">
        <v>0</v>
      </c>
      <c r="AB1533" s="327">
        <v>-2356.67</v>
      </c>
      <c r="AC1533" s="327"/>
      <c r="AD1533" s="327"/>
      <c r="AE1533" s="330">
        <v>0.13</v>
      </c>
      <c r="AF1533" s="330">
        <v>0.13</v>
      </c>
      <c r="AG1533" s="327">
        <f t="shared" si="291"/>
        <v>84.817200000000014</v>
      </c>
      <c r="AH1533" s="327"/>
      <c r="AI1533" s="327">
        <f t="shared" si="292"/>
        <v>84.817200000000014</v>
      </c>
      <c r="AJ1533" s="319" t="s">
        <v>164</v>
      </c>
      <c r="AK1533" s="319">
        <v>30</v>
      </c>
      <c r="AL1533" s="326"/>
      <c r="AM1533" s="331">
        <f t="shared" si="293"/>
        <v>0</v>
      </c>
      <c r="AN1533" s="331">
        <f t="shared" si="294"/>
        <v>1</v>
      </c>
      <c r="AO1533" s="331"/>
      <c r="AP1533" s="331"/>
      <c r="AQ1533" s="331">
        <f t="shared" si="295"/>
        <v>0</v>
      </c>
      <c r="AR1533" s="332" t="str">
        <f>IF(A1533="","",VLOOKUP(A1533,'Base Sites'!A:B,2,FALSE))</f>
        <v>Valauto Roncq</v>
      </c>
      <c r="AS1533" s="332" t="str">
        <f t="shared" si="296"/>
        <v>VOLKSWAGEN</v>
      </c>
      <c r="AT1533" s="331"/>
      <c r="AU1533" s="333" t="str">
        <f>IF(A1533="","",VLOOKUP(L1533,'Base Vendeurs'!A:B,2,FALSE))</f>
        <v>Valauto Roubaix</v>
      </c>
      <c r="AV1533" s="327">
        <f t="shared" si="297"/>
        <v>747.44</v>
      </c>
      <c r="AW1533" s="329">
        <f t="shared" si="298"/>
        <v>3.1315359038987509E-2</v>
      </c>
      <c r="AX1533" s="333" t="str">
        <f t="shared" si="299"/>
        <v>NON</v>
      </c>
      <c r="AY1533" s="231">
        <f>+MargesVN[[#This Row],[Total COM]]+MargesVN[[#This Row],[EXT GIE]]+MargesVN[[#This Row],[Forfait immat]]</f>
        <v>114.81720000000001</v>
      </c>
    </row>
    <row r="1534" spans="1:51" s="231" customFormat="1" ht="11.25" customHeight="1" x14ac:dyDescent="0.25">
      <c r="A1534" s="45">
        <v>10</v>
      </c>
      <c r="B1534" s="45" t="s">
        <v>163</v>
      </c>
      <c r="C1534" s="45" t="s">
        <v>104</v>
      </c>
      <c r="D1534" s="44">
        <v>46077</v>
      </c>
      <c r="E1534" s="65">
        <v>46077</v>
      </c>
      <c r="F1534" s="35"/>
      <c r="G1534" s="35"/>
      <c r="H1534" s="35"/>
      <c r="I1534" s="35"/>
      <c r="J1534" s="35"/>
      <c r="K1534" s="35">
        <v>0</v>
      </c>
      <c r="L1534" s="45" t="s">
        <v>195</v>
      </c>
      <c r="M1534" s="45">
        <v>524537</v>
      </c>
      <c r="N1534" s="45">
        <v>4537</v>
      </c>
      <c r="O1534" s="45" t="s">
        <v>1846</v>
      </c>
      <c r="P1534" s="66" t="s">
        <v>1847</v>
      </c>
      <c r="Q1534" s="45" t="s">
        <v>23</v>
      </c>
      <c r="R1534" s="47">
        <v>23014</v>
      </c>
      <c r="S1534" s="47">
        <v>854.16</v>
      </c>
      <c r="T1534" s="48">
        <f t="shared" si="288"/>
        <v>23868.16</v>
      </c>
      <c r="U1534" s="49">
        <v>11</v>
      </c>
      <c r="V1534" s="47">
        <v>622.44000000000005</v>
      </c>
      <c r="W1534" s="46">
        <v>95</v>
      </c>
      <c r="X1534" s="50"/>
      <c r="Y1534" s="46">
        <f t="shared" si="289"/>
        <v>527.44000000000005</v>
      </c>
      <c r="Z1534" s="51">
        <f t="shared" si="290"/>
        <v>2.6078256556014374E-2</v>
      </c>
      <c r="AA1534" s="50">
        <v>0</v>
      </c>
      <c r="AB1534" s="46">
        <v>-2773.34</v>
      </c>
      <c r="AC1534" s="46"/>
      <c r="AD1534" s="46"/>
      <c r="AE1534" s="52">
        <v>0.1</v>
      </c>
      <c r="AF1534" s="52">
        <v>0.1</v>
      </c>
      <c r="AG1534" s="46">
        <f t="shared" si="291"/>
        <v>52.744000000000007</v>
      </c>
      <c r="AH1534" s="46"/>
      <c r="AI1534" s="46">
        <f t="shared" si="292"/>
        <v>52.744000000000007</v>
      </c>
      <c r="AJ1534" s="45" t="s">
        <v>164</v>
      </c>
      <c r="AK1534" s="45">
        <v>30</v>
      </c>
      <c r="AL1534" s="49"/>
      <c r="AM1534" s="238">
        <f t="shared" si="293"/>
        <v>0</v>
      </c>
      <c r="AN1534" s="238">
        <f t="shared" si="294"/>
        <v>1</v>
      </c>
      <c r="AO1534" s="238"/>
      <c r="AP1534" s="238"/>
      <c r="AQ1534" s="238">
        <f t="shared" si="295"/>
        <v>0</v>
      </c>
      <c r="AR1534" s="96" t="str">
        <f>IF(A1534="","",VLOOKUP(A1534,'Base Sites'!A:B,2,FALSE))</f>
        <v>Valauto Roncq</v>
      </c>
      <c r="AS1534" s="96" t="str">
        <f t="shared" si="296"/>
        <v>VOLKSWAGEN</v>
      </c>
      <c r="AT1534" s="238"/>
      <c r="AU1534" s="231" t="str">
        <f>IF(A1534="","",VLOOKUP(L1534,'Base Vendeurs'!A:B,2,FALSE))</f>
        <v>Valauto Roncq VW</v>
      </c>
      <c r="AV1534" s="46">
        <f t="shared" si="297"/>
        <v>622.44000000000005</v>
      </c>
      <c r="AW1534" s="51">
        <f t="shared" si="298"/>
        <v>2.6078256556014374E-2</v>
      </c>
      <c r="AX1534" s="231" t="str">
        <f t="shared" si="299"/>
        <v>NON</v>
      </c>
      <c r="AY1534" s="231">
        <f>+MargesVN[[#This Row],[Total COM]]+MargesVN[[#This Row],[EXT GIE]]+MargesVN[[#This Row],[Forfait immat]]</f>
        <v>82.744</v>
      </c>
    </row>
    <row r="1535" spans="1:51" s="231" customFormat="1" ht="11.25" customHeight="1" x14ac:dyDescent="0.25">
      <c r="A1535" s="401">
        <v>30</v>
      </c>
      <c r="B1535" s="401" t="s">
        <v>163</v>
      </c>
      <c r="C1535" s="401" t="s">
        <v>29</v>
      </c>
      <c r="D1535" s="402">
        <v>46155</v>
      </c>
      <c r="E1535" s="403">
        <v>46157</v>
      </c>
      <c r="F1535" s="404"/>
      <c r="G1535" s="404"/>
      <c r="H1535" s="404"/>
      <c r="I1535" s="404"/>
      <c r="J1535" s="404"/>
      <c r="K1535" s="404">
        <v>0</v>
      </c>
      <c r="L1535" s="401" t="s">
        <v>30</v>
      </c>
      <c r="M1535" s="401">
        <v>524541</v>
      </c>
      <c r="N1535" s="401">
        <v>4541</v>
      </c>
      <c r="O1535" s="401" t="s">
        <v>3786</v>
      </c>
      <c r="P1535" s="405" t="s">
        <v>3787</v>
      </c>
      <c r="Q1535" s="401" t="s">
        <v>129</v>
      </c>
      <c r="R1535" s="406">
        <v>29675</v>
      </c>
      <c r="S1535" s="406">
        <v>833.33</v>
      </c>
      <c r="T1535" s="407">
        <f t="shared" si="288"/>
        <v>30508.33</v>
      </c>
      <c r="U1535" s="408">
        <v>138</v>
      </c>
      <c r="V1535" s="406">
        <v>1019.26</v>
      </c>
      <c r="W1535" s="409">
        <v>35.01</v>
      </c>
      <c r="X1535" s="410"/>
      <c r="Y1535" s="409">
        <f t="shared" si="289"/>
        <v>984.25</v>
      </c>
      <c r="Z1535" s="411">
        <f t="shared" si="290"/>
        <v>3.3409236100435516E-2</v>
      </c>
      <c r="AA1535" s="410">
        <v>0</v>
      </c>
      <c r="AB1535" s="409">
        <v>-3800</v>
      </c>
      <c r="AC1535" s="409"/>
      <c r="AD1535" s="409"/>
      <c r="AE1535" s="412">
        <v>0.12</v>
      </c>
      <c r="AF1535" s="412">
        <v>0.13</v>
      </c>
      <c r="AG1535" s="409">
        <f t="shared" si="291"/>
        <v>118.11</v>
      </c>
      <c r="AH1535" s="409"/>
      <c r="AI1535" s="409">
        <f t="shared" si="292"/>
        <v>118.11</v>
      </c>
      <c r="AJ1535" s="401" t="s">
        <v>164</v>
      </c>
      <c r="AK1535" s="401"/>
      <c r="AL1535" s="408"/>
      <c r="AM1535" s="413">
        <f t="shared" si="293"/>
        <v>0</v>
      </c>
      <c r="AN1535" s="413">
        <f t="shared" si="294"/>
        <v>1</v>
      </c>
      <c r="AO1535" s="413"/>
      <c r="AP1535" s="413"/>
      <c r="AQ1535" s="413">
        <f t="shared" si="295"/>
        <v>0</v>
      </c>
      <c r="AR1535" s="414" t="str">
        <f>IF(A1535="","",VLOOKUP(A1535,'Base Sites'!A:B,2,FALSE))</f>
        <v>Valauto Lambersart VW</v>
      </c>
      <c r="AS1535" s="414" t="str">
        <f t="shared" si="296"/>
        <v>SKODA</v>
      </c>
      <c r="AT1535" s="413"/>
      <c r="AU1535" s="415" t="str">
        <f>IF(A1535="","",VLOOKUP(L1535,'Base Vendeurs'!A:B,2,FALSE))</f>
        <v>Valauto Lambersart SKODA</v>
      </c>
      <c r="AV1535" s="409">
        <f t="shared" si="297"/>
        <v>1019.26</v>
      </c>
      <c r="AW1535" s="411">
        <f t="shared" si="298"/>
        <v>3.3409236100435516E-2</v>
      </c>
      <c r="AX1535" s="415" t="str">
        <f t="shared" si="299"/>
        <v>NON</v>
      </c>
      <c r="AY1535" s="231">
        <f>+MargesVN[[#This Row],[Total COM]]+MargesVN[[#This Row],[EXT GIE]]+MargesVN[[#This Row],[Forfait immat]]</f>
        <v>118.11</v>
      </c>
    </row>
    <row r="1536" spans="1:51" s="231" customFormat="1" ht="11.25" customHeight="1" x14ac:dyDescent="0.25">
      <c r="A1536" s="401">
        <v>30</v>
      </c>
      <c r="B1536" s="401" t="s">
        <v>163</v>
      </c>
      <c r="C1536" s="401" t="s">
        <v>29</v>
      </c>
      <c r="D1536" s="402">
        <v>46170</v>
      </c>
      <c r="E1536" s="403">
        <v>46171</v>
      </c>
      <c r="F1536" s="404"/>
      <c r="G1536" s="404"/>
      <c r="H1536" s="404"/>
      <c r="I1536" s="404"/>
      <c r="J1536" s="404"/>
      <c r="K1536" s="404">
        <v>0</v>
      </c>
      <c r="L1536" s="401" t="s">
        <v>30</v>
      </c>
      <c r="M1536" s="401">
        <v>524543</v>
      </c>
      <c r="N1536" s="401">
        <v>4543</v>
      </c>
      <c r="O1536" s="401" t="s">
        <v>3723</v>
      </c>
      <c r="P1536" s="405" t="s">
        <v>3724</v>
      </c>
      <c r="Q1536" s="401" t="s">
        <v>42</v>
      </c>
      <c r="R1536" s="406">
        <v>26058.34</v>
      </c>
      <c r="S1536" s="406">
        <v>7133.33</v>
      </c>
      <c r="T1536" s="407">
        <f t="shared" si="288"/>
        <v>33191.67</v>
      </c>
      <c r="U1536" s="408">
        <v>34</v>
      </c>
      <c r="V1536" s="406">
        <v>1414.62</v>
      </c>
      <c r="W1536" s="409">
        <v>35</v>
      </c>
      <c r="X1536" s="410">
        <v>-83.33</v>
      </c>
      <c r="Y1536" s="409">
        <f t="shared" si="289"/>
        <v>1296.29</v>
      </c>
      <c r="Z1536" s="411">
        <f t="shared" si="290"/>
        <v>4.0109159918738646E-2</v>
      </c>
      <c r="AA1536" s="410">
        <v>0</v>
      </c>
      <c r="AB1536" s="409">
        <v>-2700</v>
      </c>
      <c r="AC1536" s="409"/>
      <c r="AD1536" s="409"/>
      <c r="AE1536" s="412">
        <v>0.1</v>
      </c>
      <c r="AF1536" s="412">
        <v>0.1</v>
      </c>
      <c r="AG1536" s="409">
        <f t="shared" si="291"/>
        <v>129.62899999999999</v>
      </c>
      <c r="AH1536" s="409"/>
      <c r="AI1536" s="409">
        <f t="shared" si="292"/>
        <v>129.62899999999999</v>
      </c>
      <c r="AJ1536" s="401" t="s">
        <v>149</v>
      </c>
      <c r="AK1536" s="401"/>
      <c r="AL1536" s="408">
        <v>50</v>
      </c>
      <c r="AM1536" s="413">
        <f t="shared" si="293"/>
        <v>1</v>
      </c>
      <c r="AN1536" s="413">
        <f t="shared" si="294"/>
        <v>1</v>
      </c>
      <c r="AO1536" s="413"/>
      <c r="AP1536" s="413"/>
      <c r="AQ1536" s="413">
        <f t="shared" si="295"/>
        <v>1</v>
      </c>
      <c r="AR1536" s="414" t="str">
        <f>IF(A1536="","",VLOOKUP(A1536,'Base Sites'!A:B,2,FALSE))</f>
        <v>Valauto Lambersart VW</v>
      </c>
      <c r="AS1536" s="414" t="str">
        <f t="shared" si="296"/>
        <v>SKODA</v>
      </c>
      <c r="AT1536" s="413"/>
      <c r="AU1536" s="415" t="str">
        <f>IF(A1536="","",VLOOKUP(L1536,'Base Vendeurs'!A:B,2,FALSE))</f>
        <v>Valauto Lambersart SKODA</v>
      </c>
      <c r="AV1536" s="409">
        <f t="shared" si="297"/>
        <v>1414.62</v>
      </c>
      <c r="AW1536" s="411">
        <f t="shared" si="298"/>
        <v>4.2619729588779354E-2</v>
      </c>
      <c r="AX1536" s="415" t="str">
        <f t="shared" si="299"/>
        <v>NON</v>
      </c>
      <c r="AY1536" s="231">
        <f>+MargesVN[[#This Row],[Total COM]]+MargesVN[[#This Row],[EXT GIE]]+MargesVN[[#This Row],[Forfait immat]]</f>
        <v>179.62899999999999</v>
      </c>
    </row>
    <row r="1537" spans="1:51" s="231" customFormat="1" ht="11.25" customHeight="1" x14ac:dyDescent="0.25">
      <c r="A1537" s="319">
        <v>10</v>
      </c>
      <c r="B1537" s="319" t="s">
        <v>163</v>
      </c>
      <c r="C1537" s="319" t="s">
        <v>104</v>
      </c>
      <c r="D1537" s="320">
        <v>46101</v>
      </c>
      <c r="E1537" s="321">
        <v>46101</v>
      </c>
      <c r="F1537" s="322"/>
      <c r="G1537" s="322"/>
      <c r="H1537" s="322"/>
      <c r="I1537" s="322"/>
      <c r="J1537" s="322"/>
      <c r="K1537" s="322">
        <v>0</v>
      </c>
      <c r="L1537" s="319" t="s">
        <v>35</v>
      </c>
      <c r="M1537" s="319">
        <v>524543</v>
      </c>
      <c r="N1537" s="319">
        <v>4543</v>
      </c>
      <c r="O1537" s="319" t="s">
        <v>2722</v>
      </c>
      <c r="P1537" s="323" t="s">
        <v>2723</v>
      </c>
      <c r="Q1537" s="319" t="s">
        <v>23</v>
      </c>
      <c r="R1537" s="324">
        <v>20605.669999999998</v>
      </c>
      <c r="S1537" s="324">
        <v>1137.5</v>
      </c>
      <c r="T1537" s="325">
        <f t="shared" si="288"/>
        <v>21743.17</v>
      </c>
      <c r="U1537" s="326">
        <v>45</v>
      </c>
      <c r="V1537" s="324">
        <v>685.56</v>
      </c>
      <c r="W1537" s="327">
        <v>94.99</v>
      </c>
      <c r="X1537" s="328"/>
      <c r="Y1537" s="327">
        <f t="shared" si="289"/>
        <v>590.56999999999994</v>
      </c>
      <c r="Z1537" s="329">
        <f t="shared" si="290"/>
        <v>3.1529901113775037E-2</v>
      </c>
      <c r="AA1537" s="328">
        <v>0</v>
      </c>
      <c r="AB1537" s="327">
        <v>-2356.67</v>
      </c>
      <c r="AC1537" s="327"/>
      <c r="AD1537" s="327"/>
      <c r="AE1537" s="330">
        <v>0.13</v>
      </c>
      <c r="AF1537" s="330">
        <v>0.13</v>
      </c>
      <c r="AG1537" s="327">
        <f t="shared" si="291"/>
        <v>76.77409999999999</v>
      </c>
      <c r="AH1537" s="327"/>
      <c r="AI1537" s="327">
        <f t="shared" si="292"/>
        <v>76.77409999999999</v>
      </c>
      <c r="AJ1537" s="319" t="s">
        <v>164</v>
      </c>
      <c r="AK1537" s="319"/>
      <c r="AL1537" s="326"/>
      <c r="AM1537" s="331">
        <f t="shared" si="293"/>
        <v>0</v>
      </c>
      <c r="AN1537" s="331">
        <f t="shared" si="294"/>
        <v>1</v>
      </c>
      <c r="AO1537" s="331"/>
      <c r="AP1537" s="331"/>
      <c r="AQ1537" s="331">
        <f t="shared" si="295"/>
        <v>0</v>
      </c>
      <c r="AR1537" s="332" t="str">
        <f>IF(A1537="","",VLOOKUP(A1537,'Base Sites'!A:B,2,FALSE))</f>
        <v>Valauto Roncq</v>
      </c>
      <c r="AS1537" s="332" t="str">
        <f t="shared" si="296"/>
        <v>VOLKSWAGEN</v>
      </c>
      <c r="AT1537" s="331"/>
      <c r="AU1537" s="333" t="str">
        <f>IF(A1537="","",VLOOKUP(L1537,'Base Vendeurs'!A:B,2,FALSE))</f>
        <v>Valauto Roncq VW</v>
      </c>
      <c r="AV1537" s="327">
        <f t="shared" si="297"/>
        <v>685.56</v>
      </c>
      <c r="AW1537" s="329">
        <f t="shared" si="298"/>
        <v>3.1529901113775037E-2</v>
      </c>
      <c r="AX1537" s="333" t="str">
        <f t="shared" si="299"/>
        <v>NON</v>
      </c>
      <c r="AY1537" s="231">
        <f>+MargesVN[[#This Row],[Total COM]]+MargesVN[[#This Row],[EXT GIE]]+MargesVN[[#This Row],[Forfait immat]]</f>
        <v>76.77409999999999</v>
      </c>
    </row>
    <row r="1538" spans="1:51" s="231" customFormat="1" ht="11.25" customHeight="1" x14ac:dyDescent="0.25">
      <c r="A1538" s="431">
        <v>30</v>
      </c>
      <c r="B1538" s="431" t="s">
        <v>163</v>
      </c>
      <c r="C1538" s="431" t="s">
        <v>29</v>
      </c>
      <c r="D1538" s="432">
        <v>46191</v>
      </c>
      <c r="E1538" s="433">
        <v>46191</v>
      </c>
      <c r="F1538" s="434"/>
      <c r="G1538" s="434"/>
      <c r="H1538" s="434"/>
      <c r="I1538" s="434"/>
      <c r="J1538" s="434"/>
      <c r="K1538" s="434">
        <v>0</v>
      </c>
      <c r="L1538" s="431" t="s">
        <v>30</v>
      </c>
      <c r="M1538" s="431">
        <v>524544</v>
      </c>
      <c r="N1538" s="431">
        <v>4544</v>
      </c>
      <c r="O1538" s="431" t="s">
        <v>4595</v>
      </c>
      <c r="P1538" s="435" t="s">
        <v>4596</v>
      </c>
      <c r="Q1538" s="431" t="s">
        <v>79</v>
      </c>
      <c r="R1538" s="436">
        <v>38500</v>
      </c>
      <c r="S1538" s="436">
        <v>2975</v>
      </c>
      <c r="T1538" s="437">
        <f t="shared" si="288"/>
        <v>41475</v>
      </c>
      <c r="U1538" s="438">
        <v>24</v>
      </c>
      <c r="V1538" s="436">
        <v>2163.92</v>
      </c>
      <c r="W1538" s="439">
        <v>35</v>
      </c>
      <c r="X1538" s="440"/>
      <c r="Y1538" s="439">
        <f t="shared" si="289"/>
        <v>2128.92</v>
      </c>
      <c r="Z1538" s="441">
        <f t="shared" si="290"/>
        <v>5.2174080771549128E-2</v>
      </c>
      <c r="AA1538" s="440">
        <v>0</v>
      </c>
      <c r="AB1538" s="439">
        <v>-3400</v>
      </c>
      <c r="AC1538" s="439"/>
      <c r="AD1538" s="439"/>
      <c r="AE1538" s="442">
        <v>0.1</v>
      </c>
      <c r="AF1538" s="442">
        <v>0.1</v>
      </c>
      <c r="AG1538" s="439">
        <f t="shared" si="291"/>
        <v>212.89200000000002</v>
      </c>
      <c r="AH1538" s="439"/>
      <c r="AI1538" s="439">
        <f t="shared" si="292"/>
        <v>212.89200000000002</v>
      </c>
      <c r="AJ1538" s="431" t="s">
        <v>164</v>
      </c>
      <c r="AK1538" s="431"/>
      <c r="AL1538" s="438">
        <v>50</v>
      </c>
      <c r="AM1538" s="443">
        <f t="shared" si="293"/>
        <v>1</v>
      </c>
      <c r="AN1538" s="443">
        <f t="shared" si="294"/>
        <v>1</v>
      </c>
      <c r="AO1538" s="443"/>
      <c r="AP1538" s="443"/>
      <c r="AQ1538" s="443">
        <f t="shared" si="295"/>
        <v>1</v>
      </c>
      <c r="AR1538" s="444" t="str">
        <f>IF(A1538="","",VLOOKUP(A1538,'Base Sites'!A:B,2,FALSE))</f>
        <v>Valauto Lambersart VW</v>
      </c>
      <c r="AS1538" s="444" t="str">
        <f t="shared" si="296"/>
        <v>SKODA</v>
      </c>
      <c r="AT1538" s="443"/>
      <c r="AU1538" s="445" t="str">
        <f>IF(A1538="","",VLOOKUP(L1538,'Base Vendeurs'!A:B,2,FALSE))</f>
        <v>Valauto Lambersart SKODA</v>
      </c>
      <c r="AV1538" s="439">
        <f t="shared" si="297"/>
        <v>2163.92</v>
      </c>
      <c r="AW1538" s="441">
        <f t="shared" si="298"/>
        <v>5.2174080771549128E-2</v>
      </c>
      <c r="AX1538" s="445" t="str">
        <f t="shared" si="299"/>
        <v>NON</v>
      </c>
      <c r="AY1538" s="231">
        <f>+MargesVN[[#This Row],[Total COM]]+MargesVN[[#This Row],[EXT GIE]]+MargesVN[[#This Row],[Forfait immat]]</f>
        <v>262.89200000000005</v>
      </c>
    </row>
    <row r="1539" spans="1:51" s="231" customFormat="1" ht="11.25" customHeight="1" x14ac:dyDescent="0.25">
      <c r="A1539" s="319">
        <v>30</v>
      </c>
      <c r="B1539" s="319" t="s">
        <v>163</v>
      </c>
      <c r="C1539" s="319" t="s">
        <v>29</v>
      </c>
      <c r="D1539" s="320">
        <v>46098</v>
      </c>
      <c r="E1539" s="321">
        <v>46100</v>
      </c>
      <c r="F1539" s="322"/>
      <c r="G1539" s="322"/>
      <c r="H1539" s="322"/>
      <c r="I1539" s="322" t="s">
        <v>165</v>
      </c>
      <c r="J1539" s="322" t="s">
        <v>165</v>
      </c>
      <c r="K1539" s="322">
        <v>88</v>
      </c>
      <c r="L1539" s="319" t="s">
        <v>70</v>
      </c>
      <c r="M1539" s="319">
        <v>524545</v>
      </c>
      <c r="N1539" s="319">
        <v>4545</v>
      </c>
      <c r="O1539" s="319" t="s">
        <v>2224</v>
      </c>
      <c r="P1539" s="323" t="s">
        <v>2225</v>
      </c>
      <c r="Q1539" s="319" t="s">
        <v>129</v>
      </c>
      <c r="R1539" s="324">
        <v>25350</v>
      </c>
      <c r="S1539" s="324">
        <v>1850</v>
      </c>
      <c r="T1539" s="325">
        <f t="shared" si="288"/>
        <v>27200</v>
      </c>
      <c r="U1539" s="326">
        <v>54</v>
      </c>
      <c r="V1539" s="324">
        <v>579</v>
      </c>
      <c r="W1539" s="327">
        <v>35</v>
      </c>
      <c r="X1539" s="328"/>
      <c r="Y1539" s="327">
        <f t="shared" si="289"/>
        <v>544</v>
      </c>
      <c r="Z1539" s="329">
        <f t="shared" si="290"/>
        <v>2.1286764705882352E-2</v>
      </c>
      <c r="AA1539" s="328">
        <v>0</v>
      </c>
      <c r="AB1539" s="327">
        <v>-272</v>
      </c>
      <c r="AC1539" s="327"/>
      <c r="AD1539" s="327" t="s">
        <v>2851</v>
      </c>
      <c r="AE1539" s="330">
        <v>0.1</v>
      </c>
      <c r="AF1539" s="330">
        <v>0.1</v>
      </c>
      <c r="AG1539" s="327">
        <f t="shared" si="291"/>
        <v>54.400000000000006</v>
      </c>
      <c r="AH1539" s="327"/>
      <c r="AI1539" s="327">
        <f t="shared" si="292"/>
        <v>54.400000000000006</v>
      </c>
      <c r="AJ1539" s="319" t="s">
        <v>164</v>
      </c>
      <c r="AK1539" s="319">
        <v>0</v>
      </c>
      <c r="AL1539" s="326">
        <v>20</v>
      </c>
      <c r="AM1539" s="331">
        <f t="shared" si="293"/>
        <v>1</v>
      </c>
      <c r="AN1539" s="331">
        <f t="shared" si="294"/>
        <v>1</v>
      </c>
      <c r="AO1539" s="331"/>
      <c r="AP1539" s="331"/>
      <c r="AQ1539" s="331">
        <f t="shared" si="295"/>
        <v>1</v>
      </c>
      <c r="AR1539" s="332" t="str">
        <f>IF(A1539="","",VLOOKUP(A1539,'Base Sites'!A:B,2,FALSE))</f>
        <v>Valauto Lambersart VW</v>
      </c>
      <c r="AS1539" s="332" t="str">
        <f t="shared" si="296"/>
        <v>SKODA</v>
      </c>
      <c r="AT1539" s="331"/>
      <c r="AU1539" s="333" t="str">
        <f>IF(A1539="","",VLOOKUP(L1539,'Base Vendeurs'!A:B,2,FALSE))</f>
        <v>Sociétés NORD</v>
      </c>
      <c r="AV1539" s="327">
        <f t="shared" si="297"/>
        <v>579</v>
      </c>
      <c r="AW1539" s="329">
        <f t="shared" si="298"/>
        <v>2.1286764705882352E-2</v>
      </c>
      <c r="AX1539" s="333" t="str">
        <f t="shared" si="299"/>
        <v>NON</v>
      </c>
      <c r="AY1539" s="231">
        <f>+MargesVN[[#This Row],[Total COM]]+MargesVN[[#This Row],[EXT GIE]]+MargesVN[[#This Row],[Forfait immat]]</f>
        <v>74.400000000000006</v>
      </c>
    </row>
    <row r="1540" spans="1:51" s="231" customFormat="1" ht="11.25" customHeight="1" x14ac:dyDescent="0.25">
      <c r="A1540" s="354">
        <v>30</v>
      </c>
      <c r="B1540" s="354" t="s">
        <v>163</v>
      </c>
      <c r="C1540" s="354" t="s">
        <v>29</v>
      </c>
      <c r="D1540" s="355">
        <v>46120</v>
      </c>
      <c r="E1540" s="356">
        <v>46122</v>
      </c>
      <c r="F1540" s="357"/>
      <c r="G1540" s="357"/>
      <c r="H1540" s="357"/>
      <c r="I1540" s="357"/>
      <c r="J1540" s="357"/>
      <c r="K1540" s="357">
        <v>0</v>
      </c>
      <c r="L1540" s="354" t="s">
        <v>70</v>
      </c>
      <c r="M1540" s="354">
        <v>524546</v>
      </c>
      <c r="N1540" s="354">
        <v>4546</v>
      </c>
      <c r="O1540" s="354" t="s">
        <v>3020</v>
      </c>
      <c r="P1540" s="358" t="s">
        <v>2225</v>
      </c>
      <c r="Q1540" s="354" t="s">
        <v>129</v>
      </c>
      <c r="R1540" s="359">
        <v>25350</v>
      </c>
      <c r="S1540" s="359">
        <v>1850</v>
      </c>
      <c r="T1540" s="360">
        <f t="shared" si="288"/>
        <v>27200</v>
      </c>
      <c r="U1540" s="361">
        <v>76</v>
      </c>
      <c r="V1540" s="359">
        <v>579</v>
      </c>
      <c r="W1540" s="362">
        <v>35</v>
      </c>
      <c r="X1540" s="363"/>
      <c r="Y1540" s="362">
        <f t="shared" si="289"/>
        <v>544</v>
      </c>
      <c r="Z1540" s="364">
        <f t="shared" si="290"/>
        <v>2.1286764705882352E-2</v>
      </c>
      <c r="AA1540" s="363">
        <v>0</v>
      </c>
      <c r="AB1540" s="362">
        <v>-272</v>
      </c>
      <c r="AC1540" s="362"/>
      <c r="AD1540" s="362"/>
      <c r="AE1540" s="365">
        <v>0.1</v>
      </c>
      <c r="AF1540" s="365">
        <v>0.1</v>
      </c>
      <c r="AG1540" s="362">
        <f t="shared" si="291"/>
        <v>54.400000000000006</v>
      </c>
      <c r="AH1540" s="362"/>
      <c r="AI1540" s="362">
        <f t="shared" si="292"/>
        <v>54.400000000000006</v>
      </c>
      <c r="AJ1540" s="354" t="s">
        <v>164</v>
      </c>
      <c r="AK1540" s="354">
        <v>0</v>
      </c>
      <c r="AL1540" s="361">
        <v>20</v>
      </c>
      <c r="AM1540" s="366">
        <f t="shared" si="293"/>
        <v>1</v>
      </c>
      <c r="AN1540" s="366">
        <f t="shared" si="294"/>
        <v>1</v>
      </c>
      <c r="AO1540" s="366"/>
      <c r="AP1540" s="366"/>
      <c r="AQ1540" s="366">
        <f t="shared" si="295"/>
        <v>1</v>
      </c>
      <c r="AR1540" s="367" t="str">
        <f>IF(A1540="","",VLOOKUP(A1540,'Base Sites'!A:B,2,FALSE))</f>
        <v>Valauto Lambersart VW</v>
      </c>
      <c r="AS1540" s="367" t="str">
        <f t="shared" si="296"/>
        <v>SKODA</v>
      </c>
      <c r="AT1540" s="366"/>
      <c r="AU1540" s="368" t="str">
        <f>IF(A1540="","",VLOOKUP(L1540,'Base Vendeurs'!A:B,2,FALSE))</f>
        <v>Sociétés NORD</v>
      </c>
      <c r="AV1540" s="362">
        <f t="shared" si="297"/>
        <v>579</v>
      </c>
      <c r="AW1540" s="364">
        <f t="shared" si="298"/>
        <v>2.1286764705882352E-2</v>
      </c>
      <c r="AX1540" s="368" t="str">
        <f t="shared" si="299"/>
        <v>NON</v>
      </c>
      <c r="AY1540" s="231">
        <f>+MargesVN[[#This Row],[Total COM]]+MargesVN[[#This Row],[EXT GIE]]+MargesVN[[#This Row],[Forfait immat]]</f>
        <v>74.400000000000006</v>
      </c>
    </row>
    <row r="1541" spans="1:51" s="231" customFormat="1" ht="11.25" customHeight="1" x14ac:dyDescent="0.25">
      <c r="A1541" s="354">
        <v>30</v>
      </c>
      <c r="B1541" s="354" t="s">
        <v>163</v>
      </c>
      <c r="C1541" s="354" t="s">
        <v>29</v>
      </c>
      <c r="D1541" s="355">
        <v>46120</v>
      </c>
      <c r="E1541" s="356">
        <v>46122</v>
      </c>
      <c r="F1541" s="357"/>
      <c r="G1541" s="357"/>
      <c r="H1541" s="357"/>
      <c r="I1541" s="357"/>
      <c r="J1541" s="357"/>
      <c r="K1541" s="357">
        <v>0</v>
      </c>
      <c r="L1541" s="354" t="s">
        <v>70</v>
      </c>
      <c r="M1541" s="354">
        <v>524547</v>
      </c>
      <c r="N1541" s="354">
        <v>4547</v>
      </c>
      <c r="O1541" s="354" t="s">
        <v>3014</v>
      </c>
      <c r="P1541" s="358" t="s">
        <v>2225</v>
      </c>
      <c r="Q1541" s="354" t="s">
        <v>129</v>
      </c>
      <c r="R1541" s="359">
        <v>25350</v>
      </c>
      <c r="S1541" s="359">
        <v>1850</v>
      </c>
      <c r="T1541" s="360">
        <f t="shared" si="288"/>
        <v>27200</v>
      </c>
      <c r="U1541" s="361">
        <v>76</v>
      </c>
      <c r="V1541" s="359">
        <v>579</v>
      </c>
      <c r="W1541" s="362">
        <v>35</v>
      </c>
      <c r="X1541" s="363"/>
      <c r="Y1541" s="362">
        <f t="shared" si="289"/>
        <v>544</v>
      </c>
      <c r="Z1541" s="364">
        <f t="shared" si="290"/>
        <v>2.1286764705882352E-2</v>
      </c>
      <c r="AA1541" s="363">
        <v>0</v>
      </c>
      <c r="AB1541" s="362">
        <v>-272</v>
      </c>
      <c r="AC1541" s="362"/>
      <c r="AD1541" s="362"/>
      <c r="AE1541" s="365">
        <v>0.1</v>
      </c>
      <c r="AF1541" s="365">
        <v>0.1</v>
      </c>
      <c r="AG1541" s="362">
        <f t="shared" si="291"/>
        <v>54.400000000000006</v>
      </c>
      <c r="AH1541" s="362"/>
      <c r="AI1541" s="362">
        <f t="shared" si="292"/>
        <v>54.400000000000006</v>
      </c>
      <c r="AJ1541" s="354" t="s">
        <v>164</v>
      </c>
      <c r="AK1541" s="354">
        <v>0</v>
      </c>
      <c r="AL1541" s="361">
        <v>20</v>
      </c>
      <c r="AM1541" s="366">
        <f t="shared" si="293"/>
        <v>1</v>
      </c>
      <c r="AN1541" s="366">
        <f t="shared" si="294"/>
        <v>1</v>
      </c>
      <c r="AO1541" s="366"/>
      <c r="AP1541" s="366"/>
      <c r="AQ1541" s="366">
        <f t="shared" si="295"/>
        <v>1</v>
      </c>
      <c r="AR1541" s="367" t="str">
        <f>IF(A1541="","",VLOOKUP(A1541,'Base Sites'!A:B,2,FALSE))</f>
        <v>Valauto Lambersart VW</v>
      </c>
      <c r="AS1541" s="367" t="str">
        <f t="shared" si="296"/>
        <v>SKODA</v>
      </c>
      <c r="AT1541" s="366"/>
      <c r="AU1541" s="368" t="str">
        <f>IF(A1541="","",VLOOKUP(L1541,'Base Vendeurs'!A:B,2,FALSE))</f>
        <v>Sociétés NORD</v>
      </c>
      <c r="AV1541" s="362">
        <f t="shared" si="297"/>
        <v>579</v>
      </c>
      <c r="AW1541" s="364">
        <f t="shared" si="298"/>
        <v>2.1286764705882352E-2</v>
      </c>
      <c r="AX1541" s="368" t="str">
        <f t="shared" si="299"/>
        <v>NON</v>
      </c>
      <c r="AY1541" s="231">
        <f>+MargesVN[[#This Row],[Total COM]]+MargesVN[[#This Row],[EXT GIE]]+MargesVN[[#This Row],[Forfait immat]]</f>
        <v>74.400000000000006</v>
      </c>
    </row>
    <row r="1542" spans="1:51" s="231" customFormat="1" ht="11.25" customHeight="1" x14ac:dyDescent="0.25">
      <c r="A1542" s="354">
        <v>30</v>
      </c>
      <c r="B1542" s="354" t="s">
        <v>163</v>
      </c>
      <c r="C1542" s="354" t="s">
        <v>29</v>
      </c>
      <c r="D1542" s="355">
        <v>46120</v>
      </c>
      <c r="E1542" s="356">
        <v>46122</v>
      </c>
      <c r="F1542" s="357"/>
      <c r="G1542" s="357"/>
      <c r="H1542" s="357"/>
      <c r="I1542" s="357"/>
      <c r="J1542" s="357"/>
      <c r="K1542" s="357">
        <v>0</v>
      </c>
      <c r="L1542" s="354" t="s">
        <v>70</v>
      </c>
      <c r="M1542" s="354">
        <v>524548</v>
      </c>
      <c r="N1542" s="354">
        <v>4548</v>
      </c>
      <c r="O1542" s="354" t="s">
        <v>3019</v>
      </c>
      <c r="P1542" s="358" t="s">
        <v>2225</v>
      </c>
      <c r="Q1542" s="354" t="s">
        <v>129</v>
      </c>
      <c r="R1542" s="359">
        <v>25350</v>
      </c>
      <c r="S1542" s="359">
        <v>1850</v>
      </c>
      <c r="T1542" s="360">
        <f t="shared" si="288"/>
        <v>27200</v>
      </c>
      <c r="U1542" s="361">
        <v>82</v>
      </c>
      <c r="V1542" s="359">
        <v>579</v>
      </c>
      <c r="W1542" s="362">
        <v>35</v>
      </c>
      <c r="X1542" s="363"/>
      <c r="Y1542" s="362">
        <f t="shared" si="289"/>
        <v>544</v>
      </c>
      <c r="Z1542" s="364">
        <f t="shared" si="290"/>
        <v>2.1286764705882352E-2</v>
      </c>
      <c r="AA1542" s="363">
        <v>0</v>
      </c>
      <c r="AB1542" s="362">
        <v>-272</v>
      </c>
      <c r="AC1542" s="362"/>
      <c r="AD1542" s="362"/>
      <c r="AE1542" s="365">
        <v>0.1</v>
      </c>
      <c r="AF1542" s="365">
        <v>0.1</v>
      </c>
      <c r="AG1542" s="362">
        <f t="shared" si="291"/>
        <v>54.400000000000006</v>
      </c>
      <c r="AH1542" s="362"/>
      <c r="AI1542" s="362">
        <f t="shared" si="292"/>
        <v>54.400000000000006</v>
      </c>
      <c r="AJ1542" s="354" t="s">
        <v>164</v>
      </c>
      <c r="AK1542" s="354">
        <v>0</v>
      </c>
      <c r="AL1542" s="361">
        <v>20</v>
      </c>
      <c r="AM1542" s="366">
        <f t="shared" si="293"/>
        <v>1</v>
      </c>
      <c r="AN1542" s="366">
        <f t="shared" si="294"/>
        <v>1</v>
      </c>
      <c r="AO1542" s="366"/>
      <c r="AP1542" s="366"/>
      <c r="AQ1542" s="366">
        <f t="shared" si="295"/>
        <v>1</v>
      </c>
      <c r="AR1542" s="367" t="str">
        <f>IF(A1542="","",VLOOKUP(A1542,'Base Sites'!A:B,2,FALSE))</f>
        <v>Valauto Lambersart VW</v>
      </c>
      <c r="AS1542" s="367" t="str">
        <f t="shared" si="296"/>
        <v>SKODA</v>
      </c>
      <c r="AT1542" s="366"/>
      <c r="AU1542" s="368" t="str">
        <f>IF(A1542="","",VLOOKUP(L1542,'Base Vendeurs'!A:B,2,FALSE))</f>
        <v>Sociétés NORD</v>
      </c>
      <c r="AV1542" s="362">
        <f t="shared" si="297"/>
        <v>579</v>
      </c>
      <c r="AW1542" s="364">
        <f t="shared" si="298"/>
        <v>2.1286764705882352E-2</v>
      </c>
      <c r="AX1542" s="368" t="str">
        <f t="shared" si="299"/>
        <v>NON</v>
      </c>
      <c r="AY1542" s="231">
        <f>+MargesVN[[#This Row],[Total COM]]+MargesVN[[#This Row],[EXT GIE]]+MargesVN[[#This Row],[Forfait immat]]</f>
        <v>74.400000000000006</v>
      </c>
    </row>
    <row r="1543" spans="1:51" s="231" customFormat="1" ht="11.25" customHeight="1" x14ac:dyDescent="0.25">
      <c r="A1543" s="354">
        <v>30</v>
      </c>
      <c r="B1543" s="354" t="s">
        <v>163</v>
      </c>
      <c r="C1543" s="354" t="s">
        <v>29</v>
      </c>
      <c r="D1543" s="355">
        <v>46120</v>
      </c>
      <c r="E1543" s="356">
        <v>46122</v>
      </c>
      <c r="F1543" s="357"/>
      <c r="G1543" s="357"/>
      <c r="H1543" s="357"/>
      <c r="I1543" s="357"/>
      <c r="J1543" s="357"/>
      <c r="K1543" s="357">
        <v>0</v>
      </c>
      <c r="L1543" s="354" t="s">
        <v>70</v>
      </c>
      <c r="M1543" s="354">
        <v>524549</v>
      </c>
      <c r="N1543" s="354">
        <v>4549</v>
      </c>
      <c r="O1543" s="354" t="s">
        <v>3015</v>
      </c>
      <c r="P1543" s="358" t="s">
        <v>2225</v>
      </c>
      <c r="Q1543" s="354" t="s">
        <v>129</v>
      </c>
      <c r="R1543" s="359">
        <v>25350</v>
      </c>
      <c r="S1543" s="359">
        <v>1850</v>
      </c>
      <c r="T1543" s="360">
        <f t="shared" si="288"/>
        <v>27200</v>
      </c>
      <c r="U1543" s="361">
        <v>72</v>
      </c>
      <c r="V1543" s="359">
        <v>579</v>
      </c>
      <c r="W1543" s="362">
        <v>35</v>
      </c>
      <c r="X1543" s="363"/>
      <c r="Y1543" s="362">
        <f t="shared" si="289"/>
        <v>544</v>
      </c>
      <c r="Z1543" s="364">
        <f t="shared" si="290"/>
        <v>2.1286764705882352E-2</v>
      </c>
      <c r="AA1543" s="363">
        <v>0</v>
      </c>
      <c r="AB1543" s="362">
        <v>-272</v>
      </c>
      <c r="AC1543" s="362"/>
      <c r="AD1543" s="362"/>
      <c r="AE1543" s="365">
        <v>0.1</v>
      </c>
      <c r="AF1543" s="365">
        <v>0.1</v>
      </c>
      <c r="AG1543" s="362">
        <f t="shared" si="291"/>
        <v>54.400000000000006</v>
      </c>
      <c r="AH1543" s="362"/>
      <c r="AI1543" s="362">
        <f t="shared" si="292"/>
        <v>54.400000000000006</v>
      </c>
      <c r="AJ1543" s="354" t="s">
        <v>164</v>
      </c>
      <c r="AK1543" s="354">
        <v>0</v>
      </c>
      <c r="AL1543" s="361">
        <v>20</v>
      </c>
      <c r="AM1543" s="366">
        <f t="shared" si="293"/>
        <v>1</v>
      </c>
      <c r="AN1543" s="366">
        <f t="shared" si="294"/>
        <v>1</v>
      </c>
      <c r="AO1543" s="366"/>
      <c r="AP1543" s="366"/>
      <c r="AQ1543" s="366">
        <f t="shared" si="295"/>
        <v>1</v>
      </c>
      <c r="AR1543" s="367" t="str">
        <f>IF(A1543="","",VLOOKUP(A1543,'Base Sites'!A:B,2,FALSE))</f>
        <v>Valauto Lambersart VW</v>
      </c>
      <c r="AS1543" s="367" t="str">
        <f t="shared" si="296"/>
        <v>SKODA</v>
      </c>
      <c r="AT1543" s="366"/>
      <c r="AU1543" s="368" t="str">
        <f>IF(A1543="","",VLOOKUP(L1543,'Base Vendeurs'!A:B,2,FALSE))</f>
        <v>Sociétés NORD</v>
      </c>
      <c r="AV1543" s="362">
        <f t="shared" si="297"/>
        <v>579</v>
      </c>
      <c r="AW1543" s="364">
        <f t="shared" si="298"/>
        <v>2.1286764705882352E-2</v>
      </c>
      <c r="AX1543" s="368" t="str">
        <f t="shared" si="299"/>
        <v>NON</v>
      </c>
      <c r="AY1543" s="231">
        <f>+MargesVN[[#This Row],[Total COM]]+MargesVN[[#This Row],[EXT GIE]]+MargesVN[[#This Row],[Forfait immat]]</f>
        <v>74.400000000000006</v>
      </c>
    </row>
    <row r="1544" spans="1:51" s="231" customFormat="1" ht="11.25" customHeight="1" x14ac:dyDescent="0.25">
      <c r="A1544" s="354">
        <v>30</v>
      </c>
      <c r="B1544" s="354" t="s">
        <v>163</v>
      </c>
      <c r="C1544" s="354" t="s">
        <v>29</v>
      </c>
      <c r="D1544" s="355">
        <v>46120</v>
      </c>
      <c r="E1544" s="356">
        <v>46122</v>
      </c>
      <c r="F1544" s="357"/>
      <c r="G1544" s="357"/>
      <c r="H1544" s="357"/>
      <c r="I1544" s="357"/>
      <c r="J1544" s="357"/>
      <c r="K1544" s="357">
        <v>0</v>
      </c>
      <c r="L1544" s="354" t="s">
        <v>70</v>
      </c>
      <c r="M1544" s="354">
        <v>524550</v>
      </c>
      <c r="N1544" s="354">
        <v>4550</v>
      </c>
      <c r="O1544" s="354" t="s">
        <v>3033</v>
      </c>
      <c r="P1544" s="358" t="s">
        <v>2225</v>
      </c>
      <c r="Q1544" s="354" t="s">
        <v>129</v>
      </c>
      <c r="R1544" s="359">
        <v>25350</v>
      </c>
      <c r="S1544" s="359">
        <v>1850</v>
      </c>
      <c r="T1544" s="360">
        <f t="shared" si="288"/>
        <v>27200</v>
      </c>
      <c r="U1544" s="361">
        <v>72</v>
      </c>
      <c r="V1544" s="359">
        <v>579</v>
      </c>
      <c r="W1544" s="362">
        <v>35</v>
      </c>
      <c r="X1544" s="363"/>
      <c r="Y1544" s="362">
        <f t="shared" si="289"/>
        <v>544</v>
      </c>
      <c r="Z1544" s="364">
        <f t="shared" si="290"/>
        <v>2.1286764705882352E-2</v>
      </c>
      <c r="AA1544" s="363">
        <v>0</v>
      </c>
      <c r="AB1544" s="362">
        <v>-272</v>
      </c>
      <c r="AC1544" s="362"/>
      <c r="AD1544" s="362"/>
      <c r="AE1544" s="365">
        <v>0.1</v>
      </c>
      <c r="AF1544" s="365">
        <v>0.1</v>
      </c>
      <c r="AG1544" s="362">
        <f t="shared" si="291"/>
        <v>54.400000000000006</v>
      </c>
      <c r="AH1544" s="362"/>
      <c r="AI1544" s="362">
        <f t="shared" si="292"/>
        <v>54.400000000000006</v>
      </c>
      <c r="AJ1544" s="354" t="s">
        <v>164</v>
      </c>
      <c r="AK1544" s="354">
        <v>0</v>
      </c>
      <c r="AL1544" s="361">
        <v>20</v>
      </c>
      <c r="AM1544" s="366">
        <f t="shared" si="293"/>
        <v>1</v>
      </c>
      <c r="AN1544" s="366">
        <f t="shared" si="294"/>
        <v>1</v>
      </c>
      <c r="AO1544" s="366"/>
      <c r="AP1544" s="366"/>
      <c r="AQ1544" s="366">
        <f t="shared" si="295"/>
        <v>1</v>
      </c>
      <c r="AR1544" s="367" t="str">
        <f>IF(A1544="","",VLOOKUP(A1544,'Base Sites'!A:B,2,FALSE))</f>
        <v>Valauto Lambersart VW</v>
      </c>
      <c r="AS1544" s="367" t="str">
        <f t="shared" si="296"/>
        <v>SKODA</v>
      </c>
      <c r="AT1544" s="366"/>
      <c r="AU1544" s="368" t="str">
        <f>IF(A1544="","",VLOOKUP(L1544,'Base Vendeurs'!A:B,2,FALSE))</f>
        <v>Sociétés NORD</v>
      </c>
      <c r="AV1544" s="362">
        <f t="shared" si="297"/>
        <v>579</v>
      </c>
      <c r="AW1544" s="364">
        <f t="shared" si="298"/>
        <v>2.1286764705882352E-2</v>
      </c>
      <c r="AX1544" s="368" t="str">
        <f t="shared" si="299"/>
        <v>NON</v>
      </c>
      <c r="AY1544" s="231">
        <f>+MargesVN[[#This Row],[Total COM]]+MargesVN[[#This Row],[EXT GIE]]+MargesVN[[#This Row],[Forfait immat]]</f>
        <v>74.400000000000006</v>
      </c>
    </row>
    <row r="1545" spans="1:51" s="231" customFormat="1" ht="11.25" customHeight="1" x14ac:dyDescent="0.25">
      <c r="A1545" s="319">
        <v>30</v>
      </c>
      <c r="B1545" s="319" t="s">
        <v>163</v>
      </c>
      <c r="C1545" s="319" t="s">
        <v>29</v>
      </c>
      <c r="D1545" s="320">
        <v>46108</v>
      </c>
      <c r="E1545" s="321">
        <v>46111</v>
      </c>
      <c r="F1545" s="322"/>
      <c r="G1545" s="322"/>
      <c r="H1545" s="322"/>
      <c r="I1545" s="322"/>
      <c r="J1545" s="322"/>
      <c r="K1545" s="322">
        <v>0</v>
      </c>
      <c r="L1545" s="319" t="s">
        <v>33</v>
      </c>
      <c r="M1545" s="319">
        <v>524553</v>
      </c>
      <c r="N1545" s="319">
        <v>4553</v>
      </c>
      <c r="O1545" s="319" t="s">
        <v>2181</v>
      </c>
      <c r="P1545" s="323" t="s">
        <v>2173</v>
      </c>
      <c r="Q1545" s="319" t="s">
        <v>128</v>
      </c>
      <c r="R1545" s="324">
        <v>26108.34</v>
      </c>
      <c r="S1545" s="324">
        <v>1275</v>
      </c>
      <c r="T1545" s="325">
        <f t="shared" si="288"/>
        <v>27383.34</v>
      </c>
      <c r="U1545" s="326">
        <v>16</v>
      </c>
      <c r="V1545" s="324">
        <v>582.66999999999996</v>
      </c>
      <c r="W1545" s="327">
        <v>35</v>
      </c>
      <c r="X1545" s="328"/>
      <c r="Y1545" s="327">
        <f t="shared" si="289"/>
        <v>547.66999999999996</v>
      </c>
      <c r="Z1545" s="329">
        <f t="shared" si="290"/>
        <v>2.1278266274311314E-2</v>
      </c>
      <c r="AA1545" s="328">
        <v>0</v>
      </c>
      <c r="AB1545" s="327">
        <v>0</v>
      </c>
      <c r="AC1545" s="327"/>
      <c r="AD1545" s="327"/>
      <c r="AE1545" s="330"/>
      <c r="AF1545" s="330">
        <v>0</v>
      </c>
      <c r="AG1545" s="327">
        <f t="shared" si="291"/>
        <v>0</v>
      </c>
      <c r="AH1545" s="327"/>
      <c r="AI1545" s="327">
        <f t="shared" si="292"/>
        <v>0</v>
      </c>
      <c r="AJ1545" s="319" t="s">
        <v>164</v>
      </c>
      <c r="AK1545" s="319">
        <v>0</v>
      </c>
      <c r="AL1545" s="326"/>
      <c r="AM1545" s="331">
        <f t="shared" si="293"/>
        <v>0</v>
      </c>
      <c r="AN1545" s="331">
        <f t="shared" si="294"/>
        <v>1</v>
      </c>
      <c r="AO1545" s="331"/>
      <c r="AP1545" s="331"/>
      <c r="AQ1545" s="331">
        <f t="shared" si="295"/>
        <v>0</v>
      </c>
      <c r="AR1545" s="332" t="str">
        <f>IF(A1545="","",VLOOKUP(A1545,'Base Sites'!A:B,2,FALSE))</f>
        <v>Valauto Lambersart VW</v>
      </c>
      <c r="AS1545" s="332" t="str">
        <f t="shared" si="296"/>
        <v>SKODA</v>
      </c>
      <c r="AT1545" s="331"/>
      <c r="AU1545" s="333" t="str">
        <f>IF(A1545="","",VLOOKUP(L1545,'Base Vendeurs'!A:B,2,FALSE))</f>
        <v>Sociétés NORD</v>
      </c>
      <c r="AV1545" s="327">
        <f t="shared" si="297"/>
        <v>582.66999999999996</v>
      </c>
      <c r="AW1545" s="329">
        <f t="shared" si="298"/>
        <v>2.1278266274311314E-2</v>
      </c>
      <c r="AX1545" s="333" t="str">
        <f t="shared" si="299"/>
        <v>NON</v>
      </c>
      <c r="AY1545" s="231">
        <f>+MargesVN[[#This Row],[Total COM]]+MargesVN[[#This Row],[EXT GIE]]+MargesVN[[#This Row],[Forfait immat]]</f>
        <v>0</v>
      </c>
    </row>
    <row r="1546" spans="1:51" s="231" customFormat="1" ht="11.25" customHeight="1" x14ac:dyDescent="0.25">
      <c r="A1546" s="286">
        <v>10</v>
      </c>
      <c r="B1546" s="286" t="s">
        <v>163</v>
      </c>
      <c r="C1546" s="286" t="s">
        <v>104</v>
      </c>
      <c r="D1546" s="180">
        <v>46028</v>
      </c>
      <c r="E1546" s="287">
        <v>46029</v>
      </c>
      <c r="F1546" s="181"/>
      <c r="G1546" s="181"/>
      <c r="H1546" s="181"/>
      <c r="I1546" s="181"/>
      <c r="J1546" s="181"/>
      <c r="K1546" s="181">
        <v>0</v>
      </c>
      <c r="L1546" s="286" t="s">
        <v>388</v>
      </c>
      <c r="M1546" s="286">
        <v>524553</v>
      </c>
      <c r="N1546" s="286">
        <v>4553</v>
      </c>
      <c r="O1546" s="286" t="s">
        <v>907</v>
      </c>
      <c r="P1546" s="288" t="s">
        <v>908</v>
      </c>
      <c r="Q1546" s="286" t="s">
        <v>107</v>
      </c>
      <c r="R1546" s="182">
        <v>22622.33</v>
      </c>
      <c r="S1546" s="182">
        <v>1025</v>
      </c>
      <c r="T1546" s="183">
        <f t="shared" si="288"/>
        <v>23647.33</v>
      </c>
      <c r="U1546" s="184">
        <v>11</v>
      </c>
      <c r="V1546" s="182">
        <v>850.3</v>
      </c>
      <c r="W1546" s="289">
        <v>95</v>
      </c>
      <c r="X1546" s="185"/>
      <c r="Y1546" s="289">
        <f t="shared" si="289"/>
        <v>755.3</v>
      </c>
      <c r="Z1546" s="186">
        <f t="shared" si="290"/>
        <v>3.5957547850010971E-2</v>
      </c>
      <c r="AA1546" s="185">
        <v>0</v>
      </c>
      <c r="AB1546" s="289">
        <v>-2766.66</v>
      </c>
      <c r="AC1546" s="289"/>
      <c r="AD1546" s="289"/>
      <c r="AE1546" s="187">
        <v>0.1</v>
      </c>
      <c r="AF1546" s="187">
        <v>0.1</v>
      </c>
      <c r="AG1546" s="289">
        <f t="shared" si="291"/>
        <v>75.53</v>
      </c>
      <c r="AH1546" s="289"/>
      <c r="AI1546" s="289">
        <f t="shared" si="292"/>
        <v>75.53</v>
      </c>
      <c r="AJ1546" s="286" t="s">
        <v>164</v>
      </c>
      <c r="AK1546" s="286">
        <v>30</v>
      </c>
      <c r="AL1546" s="184"/>
      <c r="AM1546" s="290">
        <f t="shared" si="293"/>
        <v>0</v>
      </c>
      <c r="AN1546" s="290">
        <f t="shared" si="294"/>
        <v>1</v>
      </c>
      <c r="AO1546" s="290"/>
      <c r="AP1546" s="290"/>
      <c r="AQ1546" s="290">
        <f t="shared" si="295"/>
        <v>0</v>
      </c>
      <c r="AR1546" s="188" t="str">
        <f>IF(A1546="","",VLOOKUP(A1546,'Base Sites'!A:B,2,FALSE))</f>
        <v>Valauto Roncq</v>
      </c>
      <c r="AS1546" s="188" t="str">
        <f t="shared" si="296"/>
        <v>VOLKSWAGEN</v>
      </c>
      <c r="AT1546" s="290"/>
      <c r="AU1546" s="291" t="str">
        <f>IF(A1546="","",VLOOKUP(L1546,'Base Vendeurs'!A:B,2,FALSE))</f>
        <v>Valauto Roncq VW</v>
      </c>
      <c r="AV1546" s="289">
        <f t="shared" si="297"/>
        <v>850.3</v>
      </c>
      <c r="AW1546" s="186">
        <f t="shared" si="298"/>
        <v>3.5957547850010971E-2</v>
      </c>
      <c r="AX1546" s="237" t="str">
        <f t="shared" si="299"/>
        <v>NON</v>
      </c>
      <c r="AY1546" s="231">
        <f>+MargesVN[[#This Row],[Total COM]]+MargesVN[[#This Row],[EXT GIE]]+MargesVN[[#This Row],[Forfait immat]]</f>
        <v>105.53</v>
      </c>
    </row>
    <row r="1547" spans="1:51" s="231" customFormat="1" ht="11.25" customHeight="1" x14ac:dyDescent="0.25">
      <c r="A1547" s="45">
        <v>30</v>
      </c>
      <c r="B1547" s="45" t="s">
        <v>163</v>
      </c>
      <c r="C1547" s="45" t="s">
        <v>29</v>
      </c>
      <c r="D1547" s="44">
        <v>46059</v>
      </c>
      <c r="E1547" s="65">
        <v>46063</v>
      </c>
      <c r="F1547" s="35"/>
      <c r="G1547" s="35"/>
      <c r="H1547" s="35"/>
      <c r="I1547" s="35"/>
      <c r="J1547" s="35"/>
      <c r="K1547" s="35">
        <v>0</v>
      </c>
      <c r="L1547" s="45" t="s">
        <v>511</v>
      </c>
      <c r="M1547" s="45">
        <v>524555</v>
      </c>
      <c r="N1547" s="45">
        <v>4555</v>
      </c>
      <c r="O1547" s="45" t="s">
        <v>1410</v>
      </c>
      <c r="P1547" s="66" t="s">
        <v>1411</v>
      </c>
      <c r="Q1547" s="45" t="s">
        <v>129</v>
      </c>
      <c r="R1547" s="47">
        <v>25350</v>
      </c>
      <c r="S1547" s="47">
        <v>2674.17</v>
      </c>
      <c r="T1547" s="48">
        <f t="shared" si="288"/>
        <v>28024.17</v>
      </c>
      <c r="U1547" s="49">
        <v>7</v>
      </c>
      <c r="V1547" s="47">
        <v>1242.42</v>
      </c>
      <c r="W1547" s="46">
        <v>35</v>
      </c>
      <c r="X1547" s="50"/>
      <c r="Y1547" s="46">
        <f t="shared" si="289"/>
        <v>1207.42</v>
      </c>
      <c r="Z1547" s="51">
        <f t="shared" si="290"/>
        <v>4.4333873224434488E-2</v>
      </c>
      <c r="AA1547" s="50">
        <v>0</v>
      </c>
      <c r="AB1547" s="46">
        <v>0</v>
      </c>
      <c r="AC1547" s="46"/>
      <c r="AD1547" s="46"/>
      <c r="AE1547" s="52">
        <v>0.1</v>
      </c>
      <c r="AF1547" s="52">
        <v>0.1</v>
      </c>
      <c r="AG1547" s="46">
        <f t="shared" si="291"/>
        <v>120.74200000000002</v>
      </c>
      <c r="AH1547" s="46"/>
      <c r="AI1547" s="46">
        <f t="shared" si="292"/>
        <v>120.74200000000002</v>
      </c>
      <c r="AJ1547" s="45" t="s">
        <v>164</v>
      </c>
      <c r="AK1547" s="45">
        <v>0</v>
      </c>
      <c r="AL1547" s="49">
        <v>20</v>
      </c>
      <c r="AM1547" s="238">
        <f t="shared" si="293"/>
        <v>1</v>
      </c>
      <c r="AN1547" s="238">
        <f t="shared" si="294"/>
        <v>1</v>
      </c>
      <c r="AO1547" s="238"/>
      <c r="AP1547" s="238"/>
      <c r="AQ1547" s="238">
        <f t="shared" si="295"/>
        <v>1</v>
      </c>
      <c r="AR1547" s="96" t="str">
        <f>IF(A1547="","",VLOOKUP(A1547,'Base Sites'!A:B,2,FALSE))</f>
        <v>Valauto Lambersart VW</v>
      </c>
      <c r="AS1547" s="96" t="str">
        <f t="shared" si="296"/>
        <v>SKODA</v>
      </c>
      <c r="AT1547" s="238"/>
      <c r="AU1547" s="231" t="str">
        <f>IF(A1547="","",VLOOKUP(L1547,'Base Vendeurs'!A:B,2,FALSE))</f>
        <v>Sociétés EST</v>
      </c>
      <c r="AV1547" s="46">
        <f t="shared" si="297"/>
        <v>1242.42</v>
      </c>
      <c r="AW1547" s="51">
        <f t="shared" si="298"/>
        <v>4.4333873224434488E-2</v>
      </c>
      <c r="AX1547" s="231" t="str">
        <f t="shared" si="299"/>
        <v>NON</v>
      </c>
      <c r="AY1547" s="231">
        <f>+MargesVN[[#This Row],[Total COM]]+MargesVN[[#This Row],[EXT GIE]]+MargesVN[[#This Row],[Forfait immat]]</f>
        <v>140.74200000000002</v>
      </c>
    </row>
    <row r="1548" spans="1:51" s="231" customFormat="1" ht="11.25" customHeight="1" x14ac:dyDescent="0.25">
      <c r="A1548" s="431">
        <v>30</v>
      </c>
      <c r="B1548" s="431" t="s">
        <v>183</v>
      </c>
      <c r="C1548" s="431" t="s">
        <v>29</v>
      </c>
      <c r="D1548" s="432">
        <v>46189</v>
      </c>
      <c r="E1548" s="433">
        <v>46191</v>
      </c>
      <c r="F1548" s="434"/>
      <c r="G1548" s="434"/>
      <c r="H1548" s="434"/>
      <c r="I1548" s="434" t="s">
        <v>165</v>
      </c>
      <c r="J1548" s="434"/>
      <c r="K1548" s="434">
        <v>754353.41</v>
      </c>
      <c r="L1548" s="431" t="s">
        <v>33</v>
      </c>
      <c r="M1548" s="431">
        <v>524556</v>
      </c>
      <c r="N1548" s="431">
        <v>4556</v>
      </c>
      <c r="O1548" s="431" t="s">
        <v>4579</v>
      </c>
      <c r="P1548" s="435" t="s">
        <v>326</v>
      </c>
      <c r="Q1548" s="431" t="s">
        <v>42</v>
      </c>
      <c r="R1548" s="436">
        <v>28958.34</v>
      </c>
      <c r="S1548" s="436">
        <v>691.67</v>
      </c>
      <c r="T1548" s="437">
        <f t="shared" si="288"/>
        <v>29650.01</v>
      </c>
      <c r="U1548" s="438">
        <v>11</v>
      </c>
      <c r="V1548" s="436">
        <v>924.49</v>
      </c>
      <c r="W1548" s="439">
        <v>35.01</v>
      </c>
      <c r="X1548" s="440"/>
      <c r="Y1548" s="439">
        <f t="shared" si="289"/>
        <v>889.48</v>
      </c>
      <c r="Z1548" s="441">
        <f t="shared" si="290"/>
        <v>3.1180090664387636E-2</v>
      </c>
      <c r="AA1548" s="440">
        <v>0</v>
      </c>
      <c r="AB1548" s="439">
        <v>-1779</v>
      </c>
      <c r="AC1548" s="439"/>
      <c r="AD1548" s="439" t="s">
        <v>5148</v>
      </c>
      <c r="AE1548" s="442"/>
      <c r="AF1548" s="442">
        <v>0</v>
      </c>
      <c r="AG1548" s="439">
        <f t="shared" si="291"/>
        <v>0</v>
      </c>
      <c r="AH1548" s="439"/>
      <c r="AI1548" s="439">
        <f t="shared" si="292"/>
        <v>0</v>
      </c>
      <c r="AJ1548" s="431" t="s">
        <v>149</v>
      </c>
      <c r="AK1548" s="431">
        <v>0</v>
      </c>
      <c r="AL1548" s="438"/>
      <c r="AM1548" s="443">
        <f t="shared" si="293"/>
        <v>0</v>
      </c>
      <c r="AN1548" s="443">
        <f t="shared" si="294"/>
        <v>1</v>
      </c>
      <c r="AO1548" s="443"/>
      <c r="AP1548" s="443"/>
      <c r="AQ1548" s="443">
        <f t="shared" si="295"/>
        <v>0</v>
      </c>
      <c r="AR1548" s="444" t="str">
        <f>IF(A1548="","",VLOOKUP(A1548,'Base Sites'!A:B,2,FALSE))</f>
        <v>Valauto Lambersart VW</v>
      </c>
      <c r="AS1548" s="444" t="str">
        <f t="shared" si="296"/>
        <v>SKODA</v>
      </c>
      <c r="AT1548" s="443"/>
      <c r="AU1548" s="445" t="str">
        <f>IF(A1548="","",VLOOKUP(L1548,'Base Vendeurs'!A:B,2,FALSE))</f>
        <v>Sociétés NORD</v>
      </c>
      <c r="AV1548" s="439">
        <f t="shared" si="297"/>
        <v>924.49</v>
      </c>
      <c r="AW1548" s="441">
        <f t="shared" si="298"/>
        <v>3.1180090664387636E-2</v>
      </c>
      <c r="AX1548" s="445" t="str">
        <f t="shared" si="299"/>
        <v>NON</v>
      </c>
      <c r="AY1548" s="231">
        <f>+MargesVN[[#This Row],[Total COM]]+MargesVN[[#This Row],[EXT GIE]]+MargesVN[[#This Row],[Forfait immat]]</f>
        <v>0</v>
      </c>
    </row>
    <row r="1549" spans="1:51" s="231" customFormat="1" ht="11.25" customHeight="1" x14ac:dyDescent="0.25">
      <c r="A1549" s="45">
        <v>30</v>
      </c>
      <c r="B1549" s="45" t="s">
        <v>183</v>
      </c>
      <c r="C1549" s="45" t="s">
        <v>104</v>
      </c>
      <c r="D1549" s="44">
        <v>46063</v>
      </c>
      <c r="E1549" s="65">
        <v>46065</v>
      </c>
      <c r="F1549" s="35"/>
      <c r="G1549" s="35"/>
      <c r="H1549" s="35"/>
      <c r="I1549" s="35" t="s">
        <v>165</v>
      </c>
      <c r="J1549" s="35"/>
      <c r="K1549" s="35">
        <v>136443.44</v>
      </c>
      <c r="L1549" s="45" t="s">
        <v>33</v>
      </c>
      <c r="M1549" s="45">
        <v>524568</v>
      </c>
      <c r="N1549" s="45">
        <v>4568</v>
      </c>
      <c r="O1549" s="45" t="s">
        <v>1490</v>
      </c>
      <c r="P1549" s="66" t="s">
        <v>1376</v>
      </c>
      <c r="Q1549" s="45" t="s">
        <v>24</v>
      </c>
      <c r="R1549" s="47">
        <v>29225</v>
      </c>
      <c r="S1549" s="47">
        <v>-208.33</v>
      </c>
      <c r="T1549" s="48">
        <f t="shared" si="288"/>
        <v>29016.67</v>
      </c>
      <c r="U1549" s="49">
        <v>25</v>
      </c>
      <c r="V1549" s="47">
        <v>965.5</v>
      </c>
      <c r="W1549" s="46">
        <v>95</v>
      </c>
      <c r="X1549" s="50"/>
      <c r="Y1549" s="46">
        <f t="shared" si="289"/>
        <v>870.5</v>
      </c>
      <c r="Z1549" s="51">
        <f t="shared" si="290"/>
        <v>3.3273976648595445E-2</v>
      </c>
      <c r="AA1549" s="50">
        <v>0</v>
      </c>
      <c r="AB1549" s="46">
        <v>-1450.83</v>
      </c>
      <c r="AC1549" s="46"/>
      <c r="AD1549" s="46" t="s">
        <v>371</v>
      </c>
      <c r="AE1549" s="52"/>
      <c r="AF1549" s="52">
        <v>0</v>
      </c>
      <c r="AG1549" s="46">
        <f t="shared" si="291"/>
        <v>0</v>
      </c>
      <c r="AH1549" s="46"/>
      <c r="AI1549" s="46">
        <f t="shared" si="292"/>
        <v>0</v>
      </c>
      <c r="AJ1549" s="45" t="s">
        <v>164</v>
      </c>
      <c r="AK1549" s="45">
        <v>0</v>
      </c>
      <c r="AL1549" s="49" t="s">
        <v>293</v>
      </c>
      <c r="AM1549" s="238">
        <f t="shared" si="293"/>
        <v>1</v>
      </c>
      <c r="AN1549" s="238">
        <f t="shared" si="294"/>
        <v>1</v>
      </c>
      <c r="AO1549" s="238"/>
      <c r="AP1549" s="238"/>
      <c r="AQ1549" s="238">
        <f t="shared" si="295"/>
        <v>1</v>
      </c>
      <c r="AR1549" s="96" t="str">
        <f>IF(A1549="","",VLOOKUP(A1549,'Base Sites'!A:B,2,FALSE))</f>
        <v>Valauto Lambersart VW</v>
      </c>
      <c r="AS1549" s="96" t="str">
        <f t="shared" si="296"/>
        <v>VOLKSWAGEN</v>
      </c>
      <c r="AT1549" s="238"/>
      <c r="AU1549" s="231" t="str">
        <f>IF(A1549="","",VLOOKUP(L1549,'Base Vendeurs'!A:B,2,FALSE))</f>
        <v>Sociétés NORD</v>
      </c>
      <c r="AV1549" s="46">
        <f t="shared" si="297"/>
        <v>965.5</v>
      </c>
      <c r="AW1549" s="51">
        <f t="shared" si="298"/>
        <v>3.3273976648595445E-2</v>
      </c>
      <c r="AX1549" s="231" t="str">
        <f t="shared" si="299"/>
        <v>NON</v>
      </c>
      <c r="AY1549" s="231">
        <f>+MargesVN[[#This Row],[Total COM]]+MargesVN[[#This Row],[EXT GIE]]+MargesVN[[#This Row],[Forfait immat]]</f>
        <v>0</v>
      </c>
    </row>
    <row r="1550" spans="1:51" s="231" customFormat="1" ht="11.25" customHeight="1" x14ac:dyDescent="0.25">
      <c r="A1550" s="45">
        <v>30</v>
      </c>
      <c r="B1550" s="45" t="s">
        <v>183</v>
      </c>
      <c r="C1550" s="45" t="s">
        <v>104</v>
      </c>
      <c r="D1550" s="44">
        <v>46058</v>
      </c>
      <c r="E1550" s="65">
        <v>46058</v>
      </c>
      <c r="F1550" s="35"/>
      <c r="G1550" s="35"/>
      <c r="H1550" s="35"/>
      <c r="I1550" s="35" t="s">
        <v>165</v>
      </c>
      <c r="J1550" s="35"/>
      <c r="K1550" s="35">
        <v>136443.44</v>
      </c>
      <c r="L1550" s="45" t="s">
        <v>33</v>
      </c>
      <c r="M1550" s="45">
        <v>524569</v>
      </c>
      <c r="N1550" s="45">
        <v>4569</v>
      </c>
      <c r="O1550" s="45" t="s">
        <v>1381</v>
      </c>
      <c r="P1550" s="66" t="s">
        <v>1376</v>
      </c>
      <c r="Q1550" s="45" t="s">
        <v>24</v>
      </c>
      <c r="R1550" s="47">
        <v>29225</v>
      </c>
      <c r="S1550" s="47">
        <v>-208.33</v>
      </c>
      <c r="T1550" s="48">
        <f t="shared" si="288"/>
        <v>29016.67</v>
      </c>
      <c r="U1550" s="49">
        <v>27</v>
      </c>
      <c r="V1550" s="47">
        <v>965.5</v>
      </c>
      <c r="W1550" s="46">
        <v>95</v>
      </c>
      <c r="X1550" s="50"/>
      <c r="Y1550" s="46">
        <f t="shared" si="289"/>
        <v>870.5</v>
      </c>
      <c r="Z1550" s="51">
        <f t="shared" si="290"/>
        <v>3.3273976648595445E-2</v>
      </c>
      <c r="AA1550" s="50">
        <v>0</v>
      </c>
      <c r="AB1550" s="46">
        <v>-1450.83</v>
      </c>
      <c r="AC1550" s="46"/>
      <c r="AD1550" s="46" t="s">
        <v>2021</v>
      </c>
      <c r="AE1550" s="52"/>
      <c r="AF1550" s="52">
        <v>0</v>
      </c>
      <c r="AG1550" s="46">
        <f t="shared" si="291"/>
        <v>0</v>
      </c>
      <c r="AH1550" s="46"/>
      <c r="AI1550" s="46">
        <f t="shared" si="292"/>
        <v>0</v>
      </c>
      <c r="AJ1550" s="45" t="s">
        <v>164</v>
      </c>
      <c r="AK1550" s="45">
        <v>0</v>
      </c>
      <c r="AL1550" s="49" t="s">
        <v>293</v>
      </c>
      <c r="AM1550" s="238">
        <f t="shared" si="293"/>
        <v>1</v>
      </c>
      <c r="AN1550" s="238">
        <f t="shared" si="294"/>
        <v>1</v>
      </c>
      <c r="AO1550" s="238"/>
      <c r="AP1550" s="238"/>
      <c r="AQ1550" s="238">
        <f t="shared" si="295"/>
        <v>1</v>
      </c>
      <c r="AR1550" s="96" t="str">
        <f>IF(A1550="","",VLOOKUP(A1550,'Base Sites'!A:B,2,FALSE))</f>
        <v>Valauto Lambersart VW</v>
      </c>
      <c r="AS1550" s="96" t="str">
        <f t="shared" si="296"/>
        <v>VOLKSWAGEN</v>
      </c>
      <c r="AT1550" s="238"/>
      <c r="AU1550" s="231" t="str">
        <f>IF(A1550="","",VLOOKUP(L1550,'Base Vendeurs'!A:B,2,FALSE))</f>
        <v>Sociétés NORD</v>
      </c>
      <c r="AV1550" s="46">
        <f t="shared" si="297"/>
        <v>965.5</v>
      </c>
      <c r="AW1550" s="51">
        <f t="shared" si="298"/>
        <v>3.3273976648595445E-2</v>
      </c>
      <c r="AX1550" s="231" t="str">
        <f t="shared" si="299"/>
        <v>NON</v>
      </c>
      <c r="AY1550" s="231">
        <f>+MargesVN[[#This Row],[Total COM]]+MargesVN[[#This Row],[EXT GIE]]+MargesVN[[#This Row],[Forfait immat]]</f>
        <v>0</v>
      </c>
    </row>
    <row r="1551" spans="1:51" s="231" customFormat="1" ht="11.25" customHeight="1" x14ac:dyDescent="0.25">
      <c r="A1551" s="45">
        <v>30</v>
      </c>
      <c r="B1551" s="45" t="s">
        <v>183</v>
      </c>
      <c r="C1551" s="45" t="s">
        <v>104</v>
      </c>
      <c r="D1551" s="44">
        <v>46058</v>
      </c>
      <c r="E1551" s="65">
        <v>46059</v>
      </c>
      <c r="F1551" s="35"/>
      <c r="G1551" s="35"/>
      <c r="H1551" s="35"/>
      <c r="I1551" s="35" t="s">
        <v>165</v>
      </c>
      <c r="J1551" s="35"/>
      <c r="K1551" s="35">
        <v>136443.44</v>
      </c>
      <c r="L1551" s="45" t="s">
        <v>33</v>
      </c>
      <c r="M1551" s="45">
        <v>524573</v>
      </c>
      <c r="N1551" s="45">
        <v>4573</v>
      </c>
      <c r="O1551" s="45" t="s">
        <v>1377</v>
      </c>
      <c r="P1551" s="66" t="s">
        <v>1376</v>
      </c>
      <c r="Q1551" s="45" t="s">
        <v>24</v>
      </c>
      <c r="R1551" s="47">
        <v>29225</v>
      </c>
      <c r="S1551" s="47">
        <v>-208.33</v>
      </c>
      <c r="T1551" s="48">
        <f t="shared" si="288"/>
        <v>29016.67</v>
      </c>
      <c r="U1551" s="49">
        <v>21</v>
      </c>
      <c r="V1551" s="47">
        <v>965.5</v>
      </c>
      <c r="W1551" s="46">
        <v>95</v>
      </c>
      <c r="X1551" s="50"/>
      <c r="Y1551" s="46">
        <f t="shared" si="289"/>
        <v>870.5</v>
      </c>
      <c r="Z1551" s="51">
        <f t="shared" si="290"/>
        <v>3.3273976648595445E-2</v>
      </c>
      <c r="AA1551" s="50">
        <v>0</v>
      </c>
      <c r="AB1551" s="46">
        <v>-1450.83</v>
      </c>
      <c r="AC1551" s="46"/>
      <c r="AD1551" s="46" t="s">
        <v>2021</v>
      </c>
      <c r="AE1551" s="52"/>
      <c r="AF1551" s="52">
        <v>0</v>
      </c>
      <c r="AG1551" s="46">
        <f t="shared" si="291"/>
        <v>0</v>
      </c>
      <c r="AH1551" s="46"/>
      <c r="AI1551" s="46">
        <f t="shared" si="292"/>
        <v>0</v>
      </c>
      <c r="AJ1551" s="45" t="s">
        <v>164</v>
      </c>
      <c r="AK1551" s="45">
        <v>0</v>
      </c>
      <c r="AL1551" s="49" t="s">
        <v>293</v>
      </c>
      <c r="AM1551" s="238">
        <f t="shared" si="293"/>
        <v>1</v>
      </c>
      <c r="AN1551" s="238">
        <f t="shared" si="294"/>
        <v>1</v>
      </c>
      <c r="AO1551" s="238"/>
      <c r="AP1551" s="238"/>
      <c r="AQ1551" s="238">
        <f t="shared" si="295"/>
        <v>1</v>
      </c>
      <c r="AR1551" s="96" t="str">
        <f>IF(A1551="","",VLOOKUP(A1551,'Base Sites'!A:B,2,FALSE))</f>
        <v>Valauto Lambersart VW</v>
      </c>
      <c r="AS1551" s="96" t="str">
        <f t="shared" si="296"/>
        <v>VOLKSWAGEN</v>
      </c>
      <c r="AT1551" s="238"/>
      <c r="AU1551" s="231" t="str">
        <f>IF(A1551="","",VLOOKUP(L1551,'Base Vendeurs'!A:B,2,FALSE))</f>
        <v>Sociétés NORD</v>
      </c>
      <c r="AV1551" s="46">
        <f t="shared" si="297"/>
        <v>965.5</v>
      </c>
      <c r="AW1551" s="51">
        <f t="shared" si="298"/>
        <v>3.3273976648595445E-2</v>
      </c>
      <c r="AX1551" s="231" t="str">
        <f t="shared" si="299"/>
        <v>NON</v>
      </c>
      <c r="AY1551" s="231">
        <f>+MargesVN[[#This Row],[Total COM]]+MargesVN[[#This Row],[EXT GIE]]+MargesVN[[#This Row],[Forfait immat]]</f>
        <v>0</v>
      </c>
    </row>
    <row r="1552" spans="1:51" s="231" customFormat="1" ht="11.25" customHeight="1" x14ac:dyDescent="0.25">
      <c r="A1552" s="45">
        <v>30</v>
      </c>
      <c r="B1552" s="45" t="s">
        <v>163</v>
      </c>
      <c r="C1552" s="45" t="s">
        <v>104</v>
      </c>
      <c r="D1552" s="44">
        <v>46071</v>
      </c>
      <c r="E1552" s="65">
        <v>46077</v>
      </c>
      <c r="F1552" s="35"/>
      <c r="G1552" s="35"/>
      <c r="H1552" s="35"/>
      <c r="I1552" s="35"/>
      <c r="J1552" s="35"/>
      <c r="K1552" s="35"/>
      <c r="L1552" s="45" t="s">
        <v>33</v>
      </c>
      <c r="M1552" s="45">
        <v>524577</v>
      </c>
      <c r="N1552" s="45">
        <v>4577</v>
      </c>
      <c r="O1552" s="45" t="s">
        <v>1695</v>
      </c>
      <c r="P1552" s="66" t="s">
        <v>1376</v>
      </c>
      <c r="Q1552" s="45" t="s">
        <v>24</v>
      </c>
      <c r="R1552" s="47">
        <v>29225</v>
      </c>
      <c r="S1552" s="47">
        <v>-208.33</v>
      </c>
      <c r="T1552" s="48">
        <f t="shared" si="288"/>
        <v>29016.67</v>
      </c>
      <c r="U1552" s="49">
        <v>33</v>
      </c>
      <c r="V1552" s="47">
        <v>965.5</v>
      </c>
      <c r="W1552" s="46">
        <v>95</v>
      </c>
      <c r="X1552" s="50"/>
      <c r="Y1552" s="46">
        <f t="shared" si="289"/>
        <v>870.5</v>
      </c>
      <c r="Z1552" s="51">
        <f t="shared" si="290"/>
        <v>3.3273976648595445E-2</v>
      </c>
      <c r="AA1552" s="50">
        <v>0</v>
      </c>
      <c r="AB1552" s="46">
        <v>-1450.83</v>
      </c>
      <c r="AC1552" s="46"/>
      <c r="AD1552" s="46"/>
      <c r="AE1552" s="52"/>
      <c r="AF1552" s="52">
        <v>0</v>
      </c>
      <c r="AG1552" s="46">
        <f t="shared" si="291"/>
        <v>0</v>
      </c>
      <c r="AH1552" s="46"/>
      <c r="AI1552" s="46">
        <f t="shared" si="292"/>
        <v>0</v>
      </c>
      <c r="AJ1552" s="45" t="s">
        <v>164</v>
      </c>
      <c r="AK1552" s="45">
        <v>0</v>
      </c>
      <c r="AL1552" s="49" t="s">
        <v>293</v>
      </c>
      <c r="AM1552" s="238">
        <f t="shared" si="293"/>
        <v>1</v>
      </c>
      <c r="AN1552" s="238">
        <f t="shared" si="294"/>
        <v>1</v>
      </c>
      <c r="AO1552" s="238"/>
      <c r="AP1552" s="238"/>
      <c r="AQ1552" s="238">
        <f t="shared" si="295"/>
        <v>1</v>
      </c>
      <c r="AR1552" s="96" t="str">
        <f>IF(A1552="","",VLOOKUP(A1552,'Base Sites'!A:B,2,FALSE))</f>
        <v>Valauto Lambersart VW</v>
      </c>
      <c r="AS1552" s="96" t="str">
        <f t="shared" si="296"/>
        <v>VOLKSWAGEN</v>
      </c>
      <c r="AT1552" s="238"/>
      <c r="AU1552" s="231" t="str">
        <f>IF(A1552="","",VLOOKUP(L1552,'Base Vendeurs'!A:B,2,FALSE))</f>
        <v>Sociétés NORD</v>
      </c>
      <c r="AV1552" s="46">
        <f t="shared" si="297"/>
        <v>965.5</v>
      </c>
      <c r="AW1552" s="51">
        <f t="shared" si="298"/>
        <v>3.3273976648595445E-2</v>
      </c>
      <c r="AX1552" s="231" t="str">
        <f t="shared" si="299"/>
        <v>NON</v>
      </c>
      <c r="AY1552" s="231">
        <f>+MargesVN[[#This Row],[Total COM]]+MargesVN[[#This Row],[EXT GIE]]+MargesVN[[#This Row],[Forfait immat]]</f>
        <v>0</v>
      </c>
    </row>
    <row r="1553" spans="1:51" s="231" customFormat="1" ht="11.25" customHeight="1" x14ac:dyDescent="0.25">
      <c r="A1553" s="45">
        <v>30</v>
      </c>
      <c r="B1553" s="45" t="s">
        <v>163</v>
      </c>
      <c r="C1553" s="45" t="s">
        <v>104</v>
      </c>
      <c r="D1553" s="44">
        <v>46071</v>
      </c>
      <c r="E1553" s="65">
        <v>46077</v>
      </c>
      <c r="F1553" s="35"/>
      <c r="G1553" s="35"/>
      <c r="H1553" s="35"/>
      <c r="I1553" s="35"/>
      <c r="J1553" s="35"/>
      <c r="K1553" s="35"/>
      <c r="L1553" s="45" t="s">
        <v>33</v>
      </c>
      <c r="M1553" s="45">
        <v>524578</v>
      </c>
      <c r="N1553" s="45">
        <v>4578</v>
      </c>
      <c r="O1553" s="45" t="s">
        <v>1694</v>
      </c>
      <c r="P1553" s="66" t="s">
        <v>1376</v>
      </c>
      <c r="Q1553" s="45" t="s">
        <v>24</v>
      </c>
      <c r="R1553" s="47">
        <v>29225</v>
      </c>
      <c r="S1553" s="47">
        <v>-208.33</v>
      </c>
      <c r="T1553" s="48">
        <f t="shared" si="288"/>
        <v>29016.67</v>
      </c>
      <c r="U1553" s="49">
        <v>28</v>
      </c>
      <c r="V1553" s="47">
        <v>965.5</v>
      </c>
      <c r="W1553" s="46">
        <v>95</v>
      </c>
      <c r="X1553" s="50"/>
      <c r="Y1553" s="46">
        <f t="shared" si="289"/>
        <v>870.5</v>
      </c>
      <c r="Z1553" s="51">
        <f t="shared" si="290"/>
        <v>3.3273976648595445E-2</v>
      </c>
      <c r="AA1553" s="50">
        <v>0</v>
      </c>
      <c r="AB1553" s="46">
        <v>-1450.83</v>
      </c>
      <c r="AC1553" s="46"/>
      <c r="AD1553" s="46"/>
      <c r="AE1553" s="52"/>
      <c r="AF1553" s="52">
        <v>0</v>
      </c>
      <c r="AG1553" s="46">
        <f t="shared" si="291"/>
        <v>0</v>
      </c>
      <c r="AH1553" s="46"/>
      <c r="AI1553" s="46">
        <f t="shared" si="292"/>
        <v>0</v>
      </c>
      <c r="AJ1553" s="45" t="s">
        <v>164</v>
      </c>
      <c r="AK1553" s="45">
        <v>0</v>
      </c>
      <c r="AL1553" s="49" t="s">
        <v>293</v>
      </c>
      <c r="AM1553" s="238">
        <f t="shared" si="293"/>
        <v>1</v>
      </c>
      <c r="AN1553" s="238">
        <f t="shared" si="294"/>
        <v>1</v>
      </c>
      <c r="AO1553" s="238"/>
      <c r="AP1553" s="238"/>
      <c r="AQ1553" s="238">
        <f t="shared" si="295"/>
        <v>1</v>
      </c>
      <c r="AR1553" s="96" t="str">
        <f>IF(A1553="","",VLOOKUP(A1553,'Base Sites'!A:B,2,FALSE))</f>
        <v>Valauto Lambersart VW</v>
      </c>
      <c r="AS1553" s="96" t="str">
        <f t="shared" si="296"/>
        <v>VOLKSWAGEN</v>
      </c>
      <c r="AT1553" s="238"/>
      <c r="AU1553" s="231" t="str">
        <f>IF(A1553="","",VLOOKUP(L1553,'Base Vendeurs'!A:B,2,FALSE))</f>
        <v>Sociétés NORD</v>
      </c>
      <c r="AV1553" s="46">
        <f t="shared" si="297"/>
        <v>965.5</v>
      </c>
      <c r="AW1553" s="51">
        <f t="shared" si="298"/>
        <v>3.3273976648595445E-2</v>
      </c>
      <c r="AX1553" s="231" t="str">
        <f t="shared" si="299"/>
        <v>NON</v>
      </c>
      <c r="AY1553" s="231">
        <f>+MargesVN[[#This Row],[Total COM]]+MargesVN[[#This Row],[EXT GIE]]+MargesVN[[#This Row],[Forfait immat]]</f>
        <v>0</v>
      </c>
    </row>
    <row r="1554" spans="1:51" s="231" customFormat="1" ht="11.25" customHeight="1" x14ac:dyDescent="0.25">
      <c r="A1554" s="266">
        <v>10</v>
      </c>
      <c r="B1554" s="266" t="s">
        <v>163</v>
      </c>
      <c r="C1554" s="266" t="s">
        <v>104</v>
      </c>
      <c r="D1554" s="161">
        <v>46034</v>
      </c>
      <c r="E1554" s="267">
        <v>46024</v>
      </c>
      <c r="F1554" s="162"/>
      <c r="G1554" s="162"/>
      <c r="H1554" s="162"/>
      <c r="I1554" s="162"/>
      <c r="J1554" s="162"/>
      <c r="K1554" s="162">
        <v>0</v>
      </c>
      <c r="L1554" s="266" t="s">
        <v>195</v>
      </c>
      <c r="M1554" s="266">
        <v>524608</v>
      </c>
      <c r="N1554" s="266">
        <v>4608</v>
      </c>
      <c r="O1554" s="266" t="s">
        <v>766</v>
      </c>
      <c r="P1554" s="268" t="s">
        <v>767</v>
      </c>
      <c r="Q1554" s="266" t="s">
        <v>93</v>
      </c>
      <c r="R1554" s="163">
        <v>35864</v>
      </c>
      <c r="S1554" s="163">
        <v>-500</v>
      </c>
      <c r="T1554" s="164">
        <f t="shared" si="288"/>
        <v>35364</v>
      </c>
      <c r="U1554" s="165">
        <v>132</v>
      </c>
      <c r="V1554" s="163">
        <v>1498.75</v>
      </c>
      <c r="W1554" s="251">
        <v>95</v>
      </c>
      <c r="X1554" s="166"/>
      <c r="Y1554" s="251">
        <f t="shared" si="289"/>
        <v>1403.75</v>
      </c>
      <c r="Z1554" s="167">
        <f t="shared" si="290"/>
        <v>4.2380669607510461E-2</v>
      </c>
      <c r="AA1554" s="166">
        <v>0</v>
      </c>
      <c r="AB1554" s="251">
        <v>0</v>
      </c>
      <c r="AC1554" s="251"/>
      <c r="AD1554" s="251"/>
      <c r="AE1554" s="168">
        <v>7.0000000000000007E-2</v>
      </c>
      <c r="AF1554" s="168">
        <v>7.0000000000000007E-2</v>
      </c>
      <c r="AG1554" s="251">
        <f t="shared" si="291"/>
        <v>98.262500000000003</v>
      </c>
      <c r="AH1554" s="251"/>
      <c r="AI1554" s="251">
        <f t="shared" si="292"/>
        <v>98.262500000000003</v>
      </c>
      <c r="AJ1554" s="266" t="s">
        <v>164</v>
      </c>
      <c r="AK1554" s="266">
        <v>0</v>
      </c>
      <c r="AL1554" s="165"/>
      <c r="AM1554" s="269">
        <f t="shared" si="293"/>
        <v>0</v>
      </c>
      <c r="AN1554" s="269">
        <f t="shared" si="294"/>
        <v>1</v>
      </c>
      <c r="AO1554" s="269"/>
      <c r="AP1554" s="269"/>
      <c r="AQ1554" s="269">
        <f t="shared" si="295"/>
        <v>0</v>
      </c>
      <c r="AR1554" s="169" t="str">
        <f>IF(A1554="","",VLOOKUP(A1554,'Base Sites'!A:B,2,FALSE))</f>
        <v>Valauto Roncq</v>
      </c>
      <c r="AS1554" s="169" t="str">
        <f t="shared" si="296"/>
        <v>VOLKSWAGEN</v>
      </c>
      <c r="AT1554" s="269"/>
      <c r="AU1554" s="270" t="str">
        <f>IF(A1554="","",VLOOKUP(L1554,'Base Vendeurs'!A:B,2,FALSE))</f>
        <v>Valauto Roncq VW</v>
      </c>
      <c r="AV1554" s="251">
        <f t="shared" si="297"/>
        <v>1498.75</v>
      </c>
      <c r="AW1554" s="167">
        <f t="shared" si="298"/>
        <v>4.2380669607510461E-2</v>
      </c>
      <c r="AX1554" s="237" t="str">
        <f t="shared" si="299"/>
        <v>NON</v>
      </c>
      <c r="AY1554" s="231">
        <f>+MargesVN[[#This Row],[Total COM]]+MargesVN[[#This Row],[EXT GIE]]+MargesVN[[#This Row],[Forfait immat]]</f>
        <v>98.262500000000003</v>
      </c>
    </row>
    <row r="1555" spans="1:51" s="231" customFormat="1" ht="11.25" customHeight="1" x14ac:dyDescent="0.25">
      <c r="A1555" s="319">
        <v>30</v>
      </c>
      <c r="B1555" s="319" t="s">
        <v>163</v>
      </c>
      <c r="C1555" s="319" t="s">
        <v>29</v>
      </c>
      <c r="D1555" s="320">
        <v>46106</v>
      </c>
      <c r="E1555" s="321">
        <v>46108</v>
      </c>
      <c r="F1555" s="322"/>
      <c r="G1555" s="322"/>
      <c r="H1555" s="322"/>
      <c r="I1555" s="322"/>
      <c r="J1555" s="322"/>
      <c r="K1555" s="322">
        <v>0</v>
      </c>
      <c r="L1555" s="319" t="s">
        <v>197</v>
      </c>
      <c r="M1555" s="319">
        <v>524623</v>
      </c>
      <c r="N1555" s="319">
        <v>4623</v>
      </c>
      <c r="O1555" s="319" t="s">
        <v>2179</v>
      </c>
      <c r="P1555" s="323" t="s">
        <v>2171</v>
      </c>
      <c r="Q1555" s="319" t="s">
        <v>128</v>
      </c>
      <c r="R1555" s="324">
        <v>26108.34</v>
      </c>
      <c r="S1555" s="324">
        <v>1462.5</v>
      </c>
      <c r="T1555" s="325">
        <f t="shared" si="288"/>
        <v>27570.84</v>
      </c>
      <c r="U1555" s="326">
        <v>36</v>
      </c>
      <c r="V1555" s="324">
        <v>560.65</v>
      </c>
      <c r="W1555" s="327">
        <v>35.01</v>
      </c>
      <c r="X1555" s="328"/>
      <c r="Y1555" s="327">
        <f t="shared" si="289"/>
        <v>525.64</v>
      </c>
      <c r="Z1555" s="329">
        <f t="shared" si="290"/>
        <v>2.0334890050502631E-2</v>
      </c>
      <c r="AA1555" s="328">
        <v>0</v>
      </c>
      <c r="AB1555" s="327">
        <v>0</v>
      </c>
      <c r="AC1555" s="327"/>
      <c r="AD1555" s="327"/>
      <c r="AE1555" s="330">
        <v>0.1</v>
      </c>
      <c r="AF1555" s="330">
        <v>0.1</v>
      </c>
      <c r="AG1555" s="327">
        <f t="shared" si="291"/>
        <v>52.564</v>
      </c>
      <c r="AH1555" s="327"/>
      <c r="AI1555" s="327">
        <f t="shared" si="292"/>
        <v>52.564</v>
      </c>
      <c r="AJ1555" s="319" t="s">
        <v>164</v>
      </c>
      <c r="AK1555" s="319">
        <v>0</v>
      </c>
      <c r="AL1555" s="326" t="s">
        <v>352</v>
      </c>
      <c r="AM1555" s="331">
        <f t="shared" si="293"/>
        <v>1</v>
      </c>
      <c r="AN1555" s="331">
        <f t="shared" si="294"/>
        <v>1</v>
      </c>
      <c r="AO1555" s="331"/>
      <c r="AP1555" s="331"/>
      <c r="AQ1555" s="331">
        <f t="shared" si="295"/>
        <v>1</v>
      </c>
      <c r="AR1555" s="332" t="str">
        <f>IF(A1555="","",VLOOKUP(A1555,'Base Sites'!A:B,2,FALSE))</f>
        <v>Valauto Lambersart VW</v>
      </c>
      <c r="AS1555" s="332" t="str">
        <f t="shared" si="296"/>
        <v>SKODA</v>
      </c>
      <c r="AT1555" s="331"/>
      <c r="AU1555" s="333" t="str">
        <f>IF(A1555="","",VLOOKUP(L1555,'Base Vendeurs'!A:B,2,FALSE))</f>
        <v>Valauto PRO NORD</v>
      </c>
      <c r="AV1555" s="327">
        <f t="shared" si="297"/>
        <v>560.65</v>
      </c>
      <c r="AW1555" s="329">
        <f t="shared" si="298"/>
        <v>2.0334890050502631E-2</v>
      </c>
      <c r="AX1555" s="333" t="str">
        <f t="shared" si="299"/>
        <v>NON</v>
      </c>
      <c r="AY1555" s="231" t="e">
        <f>+MargesVN[[#This Row],[Total COM]]+MargesVN[[#This Row],[EXT GIE]]+MargesVN[[#This Row],[Forfait immat]]</f>
        <v>#VALUE!</v>
      </c>
    </row>
    <row r="1556" spans="1:51" s="231" customFormat="1" ht="11.25" customHeight="1" x14ac:dyDescent="0.25">
      <c r="A1556" s="354">
        <v>30</v>
      </c>
      <c r="B1556" s="354" t="s">
        <v>183</v>
      </c>
      <c r="C1556" s="354" t="s">
        <v>29</v>
      </c>
      <c r="D1556" s="355">
        <v>46127</v>
      </c>
      <c r="E1556" s="356">
        <v>46129</v>
      </c>
      <c r="F1556" s="357"/>
      <c r="G1556" s="357"/>
      <c r="H1556" s="357"/>
      <c r="I1556" s="357" t="s">
        <v>165</v>
      </c>
      <c r="J1556" s="357"/>
      <c r="K1556" s="357">
        <v>-2472</v>
      </c>
      <c r="L1556" s="354" t="s">
        <v>197</v>
      </c>
      <c r="M1556" s="354">
        <v>524627</v>
      </c>
      <c r="N1556" s="354">
        <v>4627</v>
      </c>
      <c r="O1556" s="354" t="s">
        <v>2978</v>
      </c>
      <c r="P1556" s="358" t="s">
        <v>2171</v>
      </c>
      <c r="Q1556" s="354" t="s">
        <v>128</v>
      </c>
      <c r="R1556" s="359">
        <v>26108.34</v>
      </c>
      <c r="S1556" s="359">
        <v>1462.5</v>
      </c>
      <c r="T1556" s="360">
        <f t="shared" si="288"/>
        <v>27570.84</v>
      </c>
      <c r="U1556" s="361">
        <v>40</v>
      </c>
      <c r="V1556" s="359">
        <v>560.65</v>
      </c>
      <c r="W1556" s="362">
        <v>35.01</v>
      </c>
      <c r="X1556" s="363"/>
      <c r="Y1556" s="362">
        <f t="shared" si="289"/>
        <v>525.64</v>
      </c>
      <c r="Z1556" s="364">
        <f t="shared" si="290"/>
        <v>2.0334890050502631E-2</v>
      </c>
      <c r="AA1556" s="363">
        <v>0</v>
      </c>
      <c r="AB1556" s="362">
        <v>0</v>
      </c>
      <c r="AC1556" s="362"/>
      <c r="AD1556" s="362" t="s">
        <v>371</v>
      </c>
      <c r="AE1556" s="365">
        <v>0.1</v>
      </c>
      <c r="AF1556" s="365">
        <v>0.1</v>
      </c>
      <c r="AG1556" s="362">
        <f t="shared" si="291"/>
        <v>52.564</v>
      </c>
      <c r="AH1556" s="362"/>
      <c r="AI1556" s="362">
        <f t="shared" si="292"/>
        <v>52.564</v>
      </c>
      <c r="AJ1556" s="354" t="s">
        <v>164</v>
      </c>
      <c r="AK1556" s="354">
        <v>0</v>
      </c>
      <c r="AL1556" s="361"/>
      <c r="AM1556" s="366">
        <f t="shared" si="293"/>
        <v>0</v>
      </c>
      <c r="AN1556" s="366">
        <f t="shared" si="294"/>
        <v>1</v>
      </c>
      <c r="AO1556" s="366"/>
      <c r="AP1556" s="366"/>
      <c r="AQ1556" s="366">
        <f t="shared" si="295"/>
        <v>0</v>
      </c>
      <c r="AR1556" s="367" t="str">
        <f>IF(A1556="","",VLOOKUP(A1556,'Base Sites'!A:B,2,FALSE))</f>
        <v>Valauto Lambersart VW</v>
      </c>
      <c r="AS1556" s="367" t="str">
        <f t="shared" si="296"/>
        <v>SKODA</v>
      </c>
      <c r="AT1556" s="366"/>
      <c r="AU1556" s="368" t="str">
        <f>IF(A1556="","",VLOOKUP(L1556,'Base Vendeurs'!A:B,2,FALSE))</f>
        <v>Valauto PRO NORD</v>
      </c>
      <c r="AV1556" s="362">
        <f t="shared" si="297"/>
        <v>560.65</v>
      </c>
      <c r="AW1556" s="364">
        <f t="shared" si="298"/>
        <v>2.0334890050502631E-2</v>
      </c>
      <c r="AX1556" s="368" t="str">
        <f t="shared" si="299"/>
        <v>NON</v>
      </c>
      <c r="AY1556" s="231">
        <f>+MargesVN[[#This Row],[Total COM]]+MargesVN[[#This Row],[EXT GIE]]+MargesVN[[#This Row],[Forfait immat]]</f>
        <v>52.564</v>
      </c>
    </row>
    <row r="1557" spans="1:51" s="231" customFormat="1" ht="11.25" customHeight="1" x14ac:dyDescent="0.25">
      <c r="A1557" s="319">
        <v>30</v>
      </c>
      <c r="B1557" s="319" t="s">
        <v>163</v>
      </c>
      <c r="C1557" s="319" t="s">
        <v>29</v>
      </c>
      <c r="D1557" s="320">
        <v>46094</v>
      </c>
      <c r="E1557" s="321">
        <v>46098</v>
      </c>
      <c r="F1557" s="322"/>
      <c r="G1557" s="322"/>
      <c r="H1557" s="322"/>
      <c r="I1557" s="322"/>
      <c r="J1557" s="322"/>
      <c r="K1557" s="322">
        <v>0</v>
      </c>
      <c r="L1557" s="319" t="s">
        <v>197</v>
      </c>
      <c r="M1557" s="319">
        <v>524630</v>
      </c>
      <c r="N1557" s="319">
        <v>4630</v>
      </c>
      <c r="O1557" s="319" t="s">
        <v>2175</v>
      </c>
      <c r="P1557" s="323" t="s">
        <v>2171</v>
      </c>
      <c r="Q1557" s="319" t="s">
        <v>128</v>
      </c>
      <c r="R1557" s="324">
        <v>26108.34</v>
      </c>
      <c r="S1557" s="324">
        <v>1462.5</v>
      </c>
      <c r="T1557" s="325">
        <f t="shared" si="288"/>
        <v>27570.84</v>
      </c>
      <c r="U1557" s="326">
        <v>24</v>
      </c>
      <c r="V1557" s="324">
        <v>560.65</v>
      </c>
      <c r="W1557" s="327">
        <v>35</v>
      </c>
      <c r="X1557" s="328"/>
      <c r="Y1557" s="327">
        <f t="shared" si="289"/>
        <v>525.65</v>
      </c>
      <c r="Z1557" s="329">
        <f t="shared" si="290"/>
        <v>2.0334890050502631E-2</v>
      </c>
      <c r="AA1557" s="328">
        <v>0</v>
      </c>
      <c r="AB1557" s="327">
        <v>0</v>
      </c>
      <c r="AC1557" s="327"/>
      <c r="AD1557" s="327"/>
      <c r="AE1557" s="330">
        <v>0.1</v>
      </c>
      <c r="AF1557" s="330">
        <v>0.1</v>
      </c>
      <c r="AG1557" s="327">
        <f t="shared" si="291"/>
        <v>52.564999999999998</v>
      </c>
      <c r="AH1557" s="327"/>
      <c r="AI1557" s="327">
        <f t="shared" si="292"/>
        <v>52.564999999999998</v>
      </c>
      <c r="AJ1557" s="319" t="s">
        <v>164</v>
      </c>
      <c r="AK1557" s="319">
        <v>0</v>
      </c>
      <c r="AL1557" s="326" t="s">
        <v>352</v>
      </c>
      <c r="AM1557" s="331">
        <f t="shared" si="293"/>
        <v>1</v>
      </c>
      <c r="AN1557" s="331">
        <f t="shared" si="294"/>
        <v>1</v>
      </c>
      <c r="AO1557" s="331"/>
      <c r="AP1557" s="331"/>
      <c r="AQ1557" s="331">
        <f t="shared" si="295"/>
        <v>1</v>
      </c>
      <c r="AR1557" s="332" t="str">
        <f>IF(A1557="","",VLOOKUP(A1557,'Base Sites'!A:B,2,FALSE))</f>
        <v>Valauto Lambersart VW</v>
      </c>
      <c r="AS1557" s="332" t="str">
        <f t="shared" si="296"/>
        <v>SKODA</v>
      </c>
      <c r="AT1557" s="331"/>
      <c r="AU1557" s="333" t="str">
        <f>IF(A1557="","",VLOOKUP(L1557,'Base Vendeurs'!A:B,2,FALSE))</f>
        <v>Valauto PRO NORD</v>
      </c>
      <c r="AV1557" s="327">
        <f t="shared" si="297"/>
        <v>560.65</v>
      </c>
      <c r="AW1557" s="329">
        <f t="shared" si="298"/>
        <v>2.0334890050502631E-2</v>
      </c>
      <c r="AX1557" s="333" t="str">
        <f t="shared" si="299"/>
        <v>NON</v>
      </c>
      <c r="AY1557" s="231" t="e">
        <f>+MargesVN[[#This Row],[Total COM]]+MargesVN[[#This Row],[EXT GIE]]+MargesVN[[#This Row],[Forfait immat]]</f>
        <v>#VALUE!</v>
      </c>
    </row>
    <row r="1558" spans="1:51" s="231" customFormat="1" ht="11.25" customHeight="1" x14ac:dyDescent="0.25">
      <c r="A1558" s="319">
        <v>30</v>
      </c>
      <c r="B1558" s="319" t="s">
        <v>163</v>
      </c>
      <c r="C1558" s="319" t="s">
        <v>29</v>
      </c>
      <c r="D1558" s="320">
        <v>46106</v>
      </c>
      <c r="E1558" s="321">
        <v>46108</v>
      </c>
      <c r="F1558" s="322"/>
      <c r="G1558" s="322"/>
      <c r="H1558" s="322"/>
      <c r="I1558" s="322"/>
      <c r="J1558" s="322"/>
      <c r="K1558" s="322">
        <v>0</v>
      </c>
      <c r="L1558" s="319" t="s">
        <v>197</v>
      </c>
      <c r="M1558" s="319">
        <v>524631</v>
      </c>
      <c r="N1558" s="319">
        <v>4631</v>
      </c>
      <c r="O1558" s="319" t="s">
        <v>2178</v>
      </c>
      <c r="P1558" s="323" t="s">
        <v>2171</v>
      </c>
      <c r="Q1558" s="319" t="s">
        <v>128</v>
      </c>
      <c r="R1558" s="324">
        <v>26108.34</v>
      </c>
      <c r="S1558" s="324">
        <v>1462.5</v>
      </c>
      <c r="T1558" s="325">
        <f t="shared" si="288"/>
        <v>27570.84</v>
      </c>
      <c r="U1558" s="326">
        <v>28</v>
      </c>
      <c r="V1558" s="324">
        <v>560.65</v>
      </c>
      <c r="W1558" s="327">
        <v>35.01</v>
      </c>
      <c r="X1558" s="328"/>
      <c r="Y1558" s="327">
        <f t="shared" si="289"/>
        <v>525.64</v>
      </c>
      <c r="Z1558" s="329">
        <f t="shared" si="290"/>
        <v>2.0334890050502631E-2</v>
      </c>
      <c r="AA1558" s="328">
        <v>0</v>
      </c>
      <c r="AB1558" s="327">
        <v>0</v>
      </c>
      <c r="AC1558" s="327"/>
      <c r="AD1558" s="327"/>
      <c r="AE1558" s="330">
        <v>0.1</v>
      </c>
      <c r="AF1558" s="330">
        <v>0.1</v>
      </c>
      <c r="AG1558" s="327">
        <f t="shared" si="291"/>
        <v>52.564</v>
      </c>
      <c r="AH1558" s="327"/>
      <c r="AI1558" s="327">
        <f t="shared" si="292"/>
        <v>52.564</v>
      </c>
      <c r="AJ1558" s="319" t="s">
        <v>164</v>
      </c>
      <c r="AK1558" s="319">
        <v>0</v>
      </c>
      <c r="AL1558" s="326" t="s">
        <v>352</v>
      </c>
      <c r="AM1558" s="331">
        <f t="shared" si="293"/>
        <v>1</v>
      </c>
      <c r="AN1558" s="331">
        <f t="shared" si="294"/>
        <v>1</v>
      </c>
      <c r="AO1558" s="331"/>
      <c r="AP1558" s="331"/>
      <c r="AQ1558" s="331">
        <f t="shared" si="295"/>
        <v>1</v>
      </c>
      <c r="AR1558" s="332" t="str">
        <f>IF(A1558="","",VLOOKUP(A1558,'Base Sites'!A:B,2,FALSE))</f>
        <v>Valauto Lambersart VW</v>
      </c>
      <c r="AS1558" s="332" t="str">
        <f t="shared" si="296"/>
        <v>SKODA</v>
      </c>
      <c r="AT1558" s="331"/>
      <c r="AU1558" s="333" t="str">
        <f>IF(A1558="","",VLOOKUP(L1558,'Base Vendeurs'!A:B,2,FALSE))</f>
        <v>Valauto PRO NORD</v>
      </c>
      <c r="AV1558" s="327">
        <f t="shared" si="297"/>
        <v>560.65</v>
      </c>
      <c r="AW1558" s="329">
        <f t="shared" si="298"/>
        <v>2.0334890050502631E-2</v>
      </c>
      <c r="AX1558" s="333" t="str">
        <f t="shared" si="299"/>
        <v>NON</v>
      </c>
      <c r="AY1558" s="231" t="e">
        <f>+MargesVN[[#This Row],[Total COM]]+MargesVN[[#This Row],[EXT GIE]]+MargesVN[[#This Row],[Forfait immat]]</f>
        <v>#VALUE!</v>
      </c>
    </row>
    <row r="1559" spans="1:51" s="231" customFormat="1" ht="11.25" customHeight="1" x14ac:dyDescent="0.25">
      <c r="A1559" s="354">
        <v>30</v>
      </c>
      <c r="B1559" s="354" t="s">
        <v>183</v>
      </c>
      <c r="C1559" s="354" t="s">
        <v>29</v>
      </c>
      <c r="D1559" s="355">
        <v>46133</v>
      </c>
      <c r="E1559" s="356">
        <v>46136</v>
      </c>
      <c r="F1559" s="357"/>
      <c r="G1559" s="357"/>
      <c r="H1559" s="357"/>
      <c r="I1559" s="357" t="s">
        <v>165</v>
      </c>
      <c r="J1559" s="357"/>
      <c r="K1559" s="357">
        <v>-2472</v>
      </c>
      <c r="L1559" s="354" t="s">
        <v>197</v>
      </c>
      <c r="M1559" s="354">
        <v>524632</v>
      </c>
      <c r="N1559" s="354">
        <v>4632</v>
      </c>
      <c r="O1559" s="354" t="s">
        <v>2976</v>
      </c>
      <c r="P1559" s="358" t="s">
        <v>2171</v>
      </c>
      <c r="Q1559" s="354" t="s">
        <v>128</v>
      </c>
      <c r="R1559" s="359">
        <v>26108.34</v>
      </c>
      <c r="S1559" s="359">
        <v>1462.5</v>
      </c>
      <c r="T1559" s="360">
        <f t="shared" si="288"/>
        <v>27570.84</v>
      </c>
      <c r="U1559" s="361">
        <v>25</v>
      </c>
      <c r="V1559" s="359">
        <v>560.65</v>
      </c>
      <c r="W1559" s="362">
        <v>35.01</v>
      </c>
      <c r="X1559" s="363"/>
      <c r="Y1559" s="362">
        <f t="shared" si="289"/>
        <v>525.64</v>
      </c>
      <c r="Z1559" s="364">
        <f t="shared" si="290"/>
        <v>2.0334890050502631E-2</v>
      </c>
      <c r="AA1559" s="363">
        <v>0</v>
      </c>
      <c r="AB1559" s="362">
        <v>0</v>
      </c>
      <c r="AC1559" s="362"/>
      <c r="AD1559" s="362" t="s">
        <v>371</v>
      </c>
      <c r="AE1559" s="365">
        <v>0.1</v>
      </c>
      <c r="AF1559" s="365">
        <v>0.1</v>
      </c>
      <c r="AG1559" s="362">
        <f t="shared" si="291"/>
        <v>52.564</v>
      </c>
      <c r="AH1559" s="362"/>
      <c r="AI1559" s="362">
        <f t="shared" si="292"/>
        <v>52.564</v>
      </c>
      <c r="AJ1559" s="354" t="s">
        <v>164</v>
      </c>
      <c r="AK1559" s="354">
        <v>0</v>
      </c>
      <c r="AL1559" s="361"/>
      <c r="AM1559" s="366">
        <f t="shared" si="293"/>
        <v>0</v>
      </c>
      <c r="AN1559" s="366">
        <f t="shared" si="294"/>
        <v>1</v>
      </c>
      <c r="AO1559" s="366"/>
      <c r="AP1559" s="366"/>
      <c r="AQ1559" s="366">
        <f t="shared" si="295"/>
        <v>0</v>
      </c>
      <c r="AR1559" s="367" t="str">
        <f>IF(A1559="","",VLOOKUP(A1559,'Base Sites'!A:B,2,FALSE))</f>
        <v>Valauto Lambersart VW</v>
      </c>
      <c r="AS1559" s="367" t="str">
        <f t="shared" si="296"/>
        <v>SKODA</v>
      </c>
      <c r="AT1559" s="366"/>
      <c r="AU1559" s="368" t="str">
        <f>IF(A1559="","",VLOOKUP(L1559,'Base Vendeurs'!A:B,2,FALSE))</f>
        <v>Valauto PRO NORD</v>
      </c>
      <c r="AV1559" s="362">
        <f t="shared" si="297"/>
        <v>560.65</v>
      </c>
      <c r="AW1559" s="364">
        <f t="shared" si="298"/>
        <v>2.0334890050502631E-2</v>
      </c>
      <c r="AX1559" s="368" t="str">
        <f t="shared" si="299"/>
        <v>NON</v>
      </c>
      <c r="AY1559" s="231">
        <f>+MargesVN[[#This Row],[Total COM]]+MargesVN[[#This Row],[EXT GIE]]+MargesVN[[#This Row],[Forfait immat]]</f>
        <v>52.564</v>
      </c>
    </row>
    <row r="1560" spans="1:51" s="231" customFormat="1" ht="11.25" customHeight="1" x14ac:dyDescent="0.25">
      <c r="A1560" s="401">
        <v>30</v>
      </c>
      <c r="B1560" s="401" t="s">
        <v>163</v>
      </c>
      <c r="C1560" s="401" t="s">
        <v>29</v>
      </c>
      <c r="D1560" s="402">
        <v>46147</v>
      </c>
      <c r="E1560" s="403">
        <v>46153</v>
      </c>
      <c r="F1560" s="404"/>
      <c r="G1560" s="404"/>
      <c r="H1560" s="404"/>
      <c r="I1560" s="404"/>
      <c r="J1560" s="404"/>
      <c r="K1560" s="404">
        <v>0</v>
      </c>
      <c r="L1560" s="401" t="s">
        <v>197</v>
      </c>
      <c r="M1560" s="401">
        <v>524635</v>
      </c>
      <c r="N1560" s="401">
        <v>4635</v>
      </c>
      <c r="O1560" s="401" t="s">
        <v>3749</v>
      </c>
      <c r="P1560" s="405" t="s">
        <v>2171</v>
      </c>
      <c r="Q1560" s="401" t="s">
        <v>128</v>
      </c>
      <c r="R1560" s="406">
        <v>26108.34</v>
      </c>
      <c r="S1560" s="406">
        <v>716.67</v>
      </c>
      <c r="T1560" s="407">
        <f t="shared" si="288"/>
        <v>26825.01</v>
      </c>
      <c r="U1560" s="408">
        <v>55</v>
      </c>
      <c r="V1560" s="406">
        <v>612.27</v>
      </c>
      <c r="W1560" s="409">
        <v>35</v>
      </c>
      <c r="X1560" s="410"/>
      <c r="Y1560" s="409">
        <f t="shared" si="289"/>
        <v>577.27</v>
      </c>
      <c r="Z1560" s="411">
        <f t="shared" si="290"/>
        <v>2.2824595405556234E-2</v>
      </c>
      <c r="AA1560" s="410">
        <v>0</v>
      </c>
      <c r="AB1560" s="409">
        <v>0</v>
      </c>
      <c r="AC1560" s="409"/>
      <c r="AD1560" s="409"/>
      <c r="AE1560" s="412">
        <v>0.1</v>
      </c>
      <c r="AF1560" s="412">
        <v>0.1</v>
      </c>
      <c r="AG1560" s="409">
        <f t="shared" si="291"/>
        <v>57.727000000000004</v>
      </c>
      <c r="AH1560" s="409"/>
      <c r="AI1560" s="409">
        <f t="shared" si="292"/>
        <v>57.727000000000004</v>
      </c>
      <c r="AJ1560" s="401" t="s">
        <v>164</v>
      </c>
      <c r="AK1560" s="401">
        <v>0</v>
      </c>
      <c r="AL1560" s="408"/>
      <c r="AM1560" s="413">
        <f t="shared" si="293"/>
        <v>0</v>
      </c>
      <c r="AN1560" s="413">
        <f t="shared" si="294"/>
        <v>1</v>
      </c>
      <c r="AO1560" s="413"/>
      <c r="AP1560" s="413"/>
      <c r="AQ1560" s="413">
        <f t="shared" si="295"/>
        <v>0</v>
      </c>
      <c r="AR1560" s="414" t="str">
        <f>IF(A1560="","",VLOOKUP(A1560,'Base Sites'!A:B,2,FALSE))</f>
        <v>Valauto Lambersart VW</v>
      </c>
      <c r="AS1560" s="414" t="str">
        <f t="shared" si="296"/>
        <v>SKODA</v>
      </c>
      <c r="AT1560" s="413"/>
      <c r="AU1560" s="415" t="str">
        <f>IF(A1560="","",VLOOKUP(L1560,'Base Vendeurs'!A:B,2,FALSE))</f>
        <v>Valauto PRO NORD</v>
      </c>
      <c r="AV1560" s="409">
        <f t="shared" si="297"/>
        <v>612.27</v>
      </c>
      <c r="AW1560" s="411">
        <f t="shared" si="298"/>
        <v>2.2824595405556234E-2</v>
      </c>
      <c r="AX1560" s="415" t="str">
        <f t="shared" si="299"/>
        <v>NON</v>
      </c>
      <c r="AY1560" s="231">
        <f>+MargesVN[[#This Row],[Total COM]]+MargesVN[[#This Row],[EXT GIE]]+MargesVN[[#This Row],[Forfait immat]]</f>
        <v>57.727000000000004</v>
      </c>
    </row>
    <row r="1561" spans="1:51" s="231" customFormat="1" ht="11.25" customHeight="1" x14ac:dyDescent="0.25">
      <c r="A1561" s="319">
        <v>30</v>
      </c>
      <c r="B1561" s="319" t="s">
        <v>163</v>
      </c>
      <c r="C1561" s="319" t="s">
        <v>29</v>
      </c>
      <c r="D1561" s="320">
        <v>46099</v>
      </c>
      <c r="E1561" s="321">
        <v>46101</v>
      </c>
      <c r="F1561" s="322"/>
      <c r="G1561" s="322"/>
      <c r="H1561" s="322"/>
      <c r="I1561" s="322"/>
      <c r="J1561" s="322"/>
      <c r="K1561" s="322">
        <v>0</v>
      </c>
      <c r="L1561" s="319" t="s">
        <v>197</v>
      </c>
      <c r="M1561" s="319">
        <v>524636</v>
      </c>
      <c r="N1561" s="319">
        <v>4636</v>
      </c>
      <c r="O1561" s="319" t="s">
        <v>2177</v>
      </c>
      <c r="P1561" s="323" t="s">
        <v>2171</v>
      </c>
      <c r="Q1561" s="319" t="s">
        <v>128</v>
      </c>
      <c r="R1561" s="324">
        <v>26108.34</v>
      </c>
      <c r="S1561" s="324">
        <v>716.67</v>
      </c>
      <c r="T1561" s="325">
        <f t="shared" si="288"/>
        <v>26825.01</v>
      </c>
      <c r="U1561" s="326">
        <v>7</v>
      </c>
      <c r="V1561" s="324">
        <v>612.28</v>
      </c>
      <c r="W1561" s="327">
        <v>35.01</v>
      </c>
      <c r="X1561" s="328"/>
      <c r="Y1561" s="327">
        <f t="shared" si="289"/>
        <v>577.27</v>
      </c>
      <c r="Z1561" s="329">
        <f t="shared" si="290"/>
        <v>2.2824968191996947E-2</v>
      </c>
      <c r="AA1561" s="328">
        <v>0</v>
      </c>
      <c r="AB1561" s="327">
        <v>0</v>
      </c>
      <c r="AC1561" s="327"/>
      <c r="AD1561" s="327"/>
      <c r="AE1561" s="330">
        <v>0.1</v>
      </c>
      <c r="AF1561" s="330">
        <v>0.1</v>
      </c>
      <c r="AG1561" s="327">
        <f t="shared" si="291"/>
        <v>57.727000000000004</v>
      </c>
      <c r="AH1561" s="327"/>
      <c r="AI1561" s="327">
        <f t="shared" si="292"/>
        <v>57.727000000000004</v>
      </c>
      <c r="AJ1561" s="319" t="s">
        <v>164</v>
      </c>
      <c r="AK1561" s="319">
        <v>0</v>
      </c>
      <c r="AL1561" s="326" t="s">
        <v>352</v>
      </c>
      <c r="AM1561" s="331">
        <f t="shared" si="293"/>
        <v>1</v>
      </c>
      <c r="AN1561" s="331">
        <f t="shared" si="294"/>
        <v>1</v>
      </c>
      <c r="AO1561" s="331"/>
      <c r="AP1561" s="331"/>
      <c r="AQ1561" s="331">
        <f t="shared" si="295"/>
        <v>1</v>
      </c>
      <c r="AR1561" s="332" t="str">
        <f>IF(A1561="","",VLOOKUP(A1561,'Base Sites'!A:B,2,FALSE))</f>
        <v>Valauto Lambersart VW</v>
      </c>
      <c r="AS1561" s="332" t="str">
        <f t="shared" si="296"/>
        <v>SKODA</v>
      </c>
      <c r="AT1561" s="331"/>
      <c r="AU1561" s="333" t="str">
        <f>IF(A1561="","",VLOOKUP(L1561,'Base Vendeurs'!A:B,2,FALSE))</f>
        <v>Valauto PRO NORD</v>
      </c>
      <c r="AV1561" s="327">
        <f t="shared" si="297"/>
        <v>612.28</v>
      </c>
      <c r="AW1561" s="329">
        <f t="shared" si="298"/>
        <v>2.2824968191996947E-2</v>
      </c>
      <c r="AX1561" s="333" t="str">
        <f t="shared" si="299"/>
        <v>NON</v>
      </c>
      <c r="AY1561" s="231" t="e">
        <f>+MargesVN[[#This Row],[Total COM]]+MargesVN[[#This Row],[EXT GIE]]+MargesVN[[#This Row],[Forfait immat]]</f>
        <v>#VALUE!</v>
      </c>
    </row>
    <row r="1562" spans="1:51" s="231" customFormat="1" ht="11.25" customHeight="1" x14ac:dyDescent="0.25">
      <c r="A1562" s="401">
        <v>30</v>
      </c>
      <c r="B1562" s="401" t="s">
        <v>163</v>
      </c>
      <c r="C1562" s="401" t="s">
        <v>29</v>
      </c>
      <c r="D1562" s="402">
        <v>46157</v>
      </c>
      <c r="E1562" s="403">
        <v>46160</v>
      </c>
      <c r="F1562" s="404"/>
      <c r="G1562" s="404"/>
      <c r="H1562" s="404"/>
      <c r="I1562" s="404"/>
      <c r="J1562" s="404"/>
      <c r="K1562" s="404">
        <v>0</v>
      </c>
      <c r="L1562" s="401" t="s">
        <v>70</v>
      </c>
      <c r="M1562" s="401">
        <v>524644</v>
      </c>
      <c r="N1562" s="401">
        <v>4644</v>
      </c>
      <c r="O1562" s="401" t="s">
        <v>3828</v>
      </c>
      <c r="P1562" s="405" t="s">
        <v>1514</v>
      </c>
      <c r="Q1562" s="401" t="s">
        <v>42</v>
      </c>
      <c r="R1562" s="406">
        <v>30841.67</v>
      </c>
      <c r="S1562" s="406">
        <v>3925.01</v>
      </c>
      <c r="T1562" s="407">
        <f t="shared" si="288"/>
        <v>34766.68</v>
      </c>
      <c r="U1562" s="408">
        <v>107</v>
      </c>
      <c r="V1562" s="406">
        <v>2338.25</v>
      </c>
      <c r="W1562" s="409">
        <v>35</v>
      </c>
      <c r="X1562" s="410"/>
      <c r="Y1562" s="409">
        <f t="shared" si="289"/>
        <v>2303.25</v>
      </c>
      <c r="Z1562" s="411">
        <f t="shared" si="290"/>
        <v>6.7255487150340493E-2</v>
      </c>
      <c r="AA1562" s="410">
        <v>-4519.68</v>
      </c>
      <c r="AB1562" s="409">
        <v>-833</v>
      </c>
      <c r="AC1562" s="409"/>
      <c r="AD1562" s="409"/>
      <c r="AE1562" s="412">
        <v>0.12</v>
      </c>
      <c r="AF1562" s="412">
        <v>0.13</v>
      </c>
      <c r="AG1562" s="409">
        <f t="shared" si="291"/>
        <v>276.39</v>
      </c>
      <c r="AH1562" s="409"/>
      <c r="AI1562" s="409">
        <f t="shared" si="292"/>
        <v>276.39</v>
      </c>
      <c r="AJ1562" s="401" t="s">
        <v>149</v>
      </c>
      <c r="AK1562" s="401">
        <v>0</v>
      </c>
      <c r="AL1562" s="408">
        <v>20</v>
      </c>
      <c r="AM1562" s="413">
        <f t="shared" si="293"/>
        <v>1</v>
      </c>
      <c r="AN1562" s="413">
        <f t="shared" si="294"/>
        <v>1</v>
      </c>
      <c r="AO1562" s="413"/>
      <c r="AP1562" s="413"/>
      <c r="AQ1562" s="413">
        <f t="shared" si="295"/>
        <v>1</v>
      </c>
      <c r="AR1562" s="414" t="str">
        <f>IF(A1562="","",VLOOKUP(A1562,'Base Sites'!A:B,2,FALSE))</f>
        <v>Valauto Lambersart VW</v>
      </c>
      <c r="AS1562" s="414" t="str">
        <f t="shared" si="296"/>
        <v>SKODA</v>
      </c>
      <c r="AT1562" s="413"/>
      <c r="AU1562" s="415" t="str">
        <f>IF(A1562="","",VLOOKUP(L1562,'Base Vendeurs'!A:B,2,FALSE))</f>
        <v>Sociétés NORD</v>
      </c>
      <c r="AV1562" s="409">
        <f t="shared" si="297"/>
        <v>2338.25</v>
      </c>
      <c r="AW1562" s="411">
        <f t="shared" si="298"/>
        <v>6.7255487150340493E-2</v>
      </c>
      <c r="AX1562" s="415" t="str">
        <f t="shared" si="299"/>
        <v>NON</v>
      </c>
      <c r="AY1562" s="231">
        <f>+MargesVN[[#This Row],[Total COM]]+MargesVN[[#This Row],[EXT GIE]]+MargesVN[[#This Row],[Forfait immat]]</f>
        <v>296.39</v>
      </c>
    </row>
    <row r="1563" spans="1:51" s="231" customFormat="1" ht="11.25" customHeight="1" x14ac:dyDescent="0.25">
      <c r="A1563" s="354">
        <v>30</v>
      </c>
      <c r="B1563" s="354" t="s">
        <v>163</v>
      </c>
      <c r="C1563" s="354" t="s">
        <v>29</v>
      </c>
      <c r="D1563" s="355">
        <v>46120</v>
      </c>
      <c r="E1563" s="356">
        <v>46122</v>
      </c>
      <c r="F1563" s="357"/>
      <c r="G1563" s="357"/>
      <c r="H1563" s="357"/>
      <c r="I1563" s="357"/>
      <c r="J1563" s="357"/>
      <c r="K1563" s="357">
        <v>0</v>
      </c>
      <c r="L1563" s="354" t="s">
        <v>33</v>
      </c>
      <c r="M1563" s="354">
        <v>524645</v>
      </c>
      <c r="N1563" s="354">
        <v>4645</v>
      </c>
      <c r="O1563" s="354" t="s">
        <v>3042</v>
      </c>
      <c r="P1563" s="358" t="s">
        <v>3043</v>
      </c>
      <c r="Q1563" s="354" t="s">
        <v>42</v>
      </c>
      <c r="R1563" s="359">
        <v>28958.34</v>
      </c>
      <c r="S1563" s="359">
        <v>1316.67</v>
      </c>
      <c r="T1563" s="360">
        <f t="shared" si="288"/>
        <v>30275.010000000002</v>
      </c>
      <c r="U1563" s="361">
        <v>62</v>
      </c>
      <c r="V1563" s="359">
        <v>534.16999999999996</v>
      </c>
      <c r="W1563" s="362">
        <v>35</v>
      </c>
      <c r="X1563" s="363"/>
      <c r="Y1563" s="362">
        <f t="shared" si="289"/>
        <v>499.16999999999996</v>
      </c>
      <c r="Z1563" s="364">
        <f t="shared" si="290"/>
        <v>1.7643924807952165E-2</v>
      </c>
      <c r="AA1563" s="363">
        <v>0</v>
      </c>
      <c r="AB1563" s="362">
        <v>-3935.75</v>
      </c>
      <c r="AC1563" s="362"/>
      <c r="AD1563" s="362"/>
      <c r="AE1563" s="365"/>
      <c r="AF1563" s="365">
        <v>0</v>
      </c>
      <c r="AG1563" s="362">
        <f t="shared" si="291"/>
        <v>0</v>
      </c>
      <c r="AH1563" s="362"/>
      <c r="AI1563" s="362">
        <f t="shared" si="292"/>
        <v>0</v>
      </c>
      <c r="AJ1563" s="354" t="s">
        <v>149</v>
      </c>
      <c r="AK1563" s="354">
        <v>0</v>
      </c>
      <c r="AL1563" s="361"/>
      <c r="AM1563" s="366">
        <f t="shared" si="293"/>
        <v>0</v>
      </c>
      <c r="AN1563" s="366">
        <f t="shared" si="294"/>
        <v>1</v>
      </c>
      <c r="AO1563" s="366"/>
      <c r="AP1563" s="366"/>
      <c r="AQ1563" s="366">
        <f t="shared" si="295"/>
        <v>0</v>
      </c>
      <c r="AR1563" s="367" t="str">
        <f>IF(A1563="","",VLOOKUP(A1563,'Base Sites'!A:B,2,FALSE))</f>
        <v>Valauto Lambersart VW</v>
      </c>
      <c r="AS1563" s="367" t="str">
        <f t="shared" si="296"/>
        <v>SKODA</v>
      </c>
      <c r="AT1563" s="366"/>
      <c r="AU1563" s="368" t="str">
        <f>IF(A1563="","",VLOOKUP(L1563,'Base Vendeurs'!A:B,2,FALSE))</f>
        <v>Sociétés NORD</v>
      </c>
      <c r="AV1563" s="362">
        <f t="shared" si="297"/>
        <v>534.16999999999996</v>
      </c>
      <c r="AW1563" s="364">
        <f t="shared" si="298"/>
        <v>1.7643924807952165E-2</v>
      </c>
      <c r="AX1563" s="368" t="str">
        <f t="shared" si="299"/>
        <v>NON</v>
      </c>
      <c r="AY1563" s="231">
        <f>+MargesVN[[#This Row],[Total COM]]+MargesVN[[#This Row],[EXT GIE]]+MargesVN[[#This Row],[Forfait immat]]</f>
        <v>0</v>
      </c>
    </row>
    <row r="1564" spans="1:51" s="231" customFormat="1" ht="11.25" customHeight="1" x14ac:dyDescent="0.25">
      <c r="A1564" s="431">
        <v>30</v>
      </c>
      <c r="B1564" s="431" t="s">
        <v>163</v>
      </c>
      <c r="C1564" s="431" t="s">
        <v>29</v>
      </c>
      <c r="D1564" s="432">
        <v>46190</v>
      </c>
      <c r="E1564" s="433">
        <v>46192</v>
      </c>
      <c r="F1564" s="434"/>
      <c r="G1564" s="434"/>
      <c r="H1564" s="434"/>
      <c r="I1564" s="434"/>
      <c r="J1564" s="434"/>
      <c r="K1564" s="434"/>
      <c r="L1564" s="431" t="s">
        <v>219</v>
      </c>
      <c r="M1564" s="431">
        <v>524650</v>
      </c>
      <c r="N1564" s="431">
        <v>4650</v>
      </c>
      <c r="O1564" s="431" t="s">
        <v>4475</v>
      </c>
      <c r="P1564" s="435" t="s">
        <v>4476</v>
      </c>
      <c r="Q1564" s="431" t="s">
        <v>178</v>
      </c>
      <c r="R1564" s="436">
        <v>40441.660000000003</v>
      </c>
      <c r="S1564" s="436">
        <v>3441.66</v>
      </c>
      <c r="T1564" s="437">
        <f t="shared" si="288"/>
        <v>43883.320000000007</v>
      </c>
      <c r="U1564" s="438">
        <v>30</v>
      </c>
      <c r="V1564" s="436">
        <v>912.67</v>
      </c>
      <c r="W1564" s="439">
        <v>35.01</v>
      </c>
      <c r="X1564" s="440"/>
      <c r="Y1564" s="439">
        <f t="shared" si="289"/>
        <v>877.66</v>
      </c>
      <c r="Z1564" s="441">
        <f t="shared" si="290"/>
        <v>2.0797651590627141E-2</v>
      </c>
      <c r="AA1564" s="440">
        <v>0</v>
      </c>
      <c r="AB1564" s="439">
        <v>0</v>
      </c>
      <c r="AC1564" s="439"/>
      <c r="AD1564" s="439"/>
      <c r="AE1564" s="442">
        <v>0.1</v>
      </c>
      <c r="AF1564" s="442">
        <v>0.1</v>
      </c>
      <c r="AG1564" s="439">
        <f t="shared" si="291"/>
        <v>87.766000000000005</v>
      </c>
      <c r="AH1564" s="439"/>
      <c r="AI1564" s="439">
        <f t="shared" si="292"/>
        <v>87.766000000000005</v>
      </c>
      <c r="AJ1564" s="431" t="s">
        <v>164</v>
      </c>
      <c r="AK1564" s="431">
        <v>0</v>
      </c>
      <c r="AL1564" s="438">
        <v>20</v>
      </c>
      <c r="AM1564" s="443">
        <f t="shared" si="293"/>
        <v>1</v>
      </c>
      <c r="AN1564" s="443">
        <f t="shared" si="294"/>
        <v>1</v>
      </c>
      <c r="AO1564" s="443"/>
      <c r="AP1564" s="443"/>
      <c r="AQ1564" s="443">
        <f t="shared" si="295"/>
        <v>1</v>
      </c>
      <c r="AR1564" s="444" t="str">
        <f>IF(A1564="","",VLOOKUP(A1564,'Base Sites'!A:B,2,FALSE))</f>
        <v>Valauto Lambersart VW</v>
      </c>
      <c r="AS1564" s="444" t="str">
        <f t="shared" si="296"/>
        <v>SKODA</v>
      </c>
      <c r="AT1564" s="443"/>
      <c r="AU1564" s="445" t="str">
        <f>IF(A1564="","",VLOOKUP(L1564,'Base Vendeurs'!A:B,2,FALSE))</f>
        <v>Sociétés NORD</v>
      </c>
      <c r="AV1564" s="439">
        <f t="shared" si="297"/>
        <v>912.67</v>
      </c>
      <c r="AW1564" s="441">
        <f t="shared" si="298"/>
        <v>2.0797651590627141E-2</v>
      </c>
      <c r="AX1564" s="445" t="str">
        <f t="shared" si="299"/>
        <v>NON</v>
      </c>
      <c r="AY1564" s="231">
        <f>+MargesVN[[#This Row],[Total COM]]+MargesVN[[#This Row],[EXT GIE]]+MargesVN[[#This Row],[Forfait immat]]</f>
        <v>107.76600000000001</v>
      </c>
    </row>
    <row r="1565" spans="1:51" s="231" customFormat="1" ht="11.25" customHeight="1" x14ac:dyDescent="0.25">
      <c r="A1565" s="431">
        <v>30</v>
      </c>
      <c r="B1565" s="431" t="s">
        <v>163</v>
      </c>
      <c r="C1565" s="431" t="s">
        <v>29</v>
      </c>
      <c r="D1565" s="432">
        <v>46184</v>
      </c>
      <c r="E1565" s="433">
        <v>46185</v>
      </c>
      <c r="F1565" s="434"/>
      <c r="G1565" s="434"/>
      <c r="H1565" s="434"/>
      <c r="I1565" s="434"/>
      <c r="J1565" s="434"/>
      <c r="K1565" s="434">
        <v>0</v>
      </c>
      <c r="L1565" s="431" t="s">
        <v>188</v>
      </c>
      <c r="M1565" s="431">
        <v>524658</v>
      </c>
      <c r="N1565" s="431">
        <v>4658</v>
      </c>
      <c r="O1565" s="431" t="s">
        <v>4496</v>
      </c>
      <c r="P1565" s="435" t="s">
        <v>4497</v>
      </c>
      <c r="Q1565" s="431" t="s">
        <v>31</v>
      </c>
      <c r="R1565" s="436">
        <v>19775</v>
      </c>
      <c r="S1565" s="436">
        <v>1459.16</v>
      </c>
      <c r="T1565" s="437">
        <f t="shared" si="288"/>
        <v>21234.16</v>
      </c>
      <c r="U1565" s="438">
        <v>15</v>
      </c>
      <c r="V1565" s="436">
        <v>276.33</v>
      </c>
      <c r="W1565" s="439">
        <v>35.01</v>
      </c>
      <c r="X1565" s="440"/>
      <c r="Y1565" s="439">
        <f t="shared" si="289"/>
        <v>241.32</v>
      </c>
      <c r="Z1565" s="441">
        <f t="shared" si="290"/>
        <v>1.3013465095864398E-2</v>
      </c>
      <c r="AA1565" s="440">
        <v>0</v>
      </c>
      <c r="AB1565" s="439">
        <v>-211.92</v>
      </c>
      <c r="AC1565" s="439"/>
      <c r="AD1565" s="439"/>
      <c r="AE1565" s="442">
        <v>0.1</v>
      </c>
      <c r="AF1565" s="442">
        <v>0.1</v>
      </c>
      <c r="AG1565" s="439">
        <f t="shared" si="291"/>
        <v>24.132000000000001</v>
      </c>
      <c r="AH1565" s="439"/>
      <c r="AI1565" s="439">
        <f t="shared" si="292"/>
        <v>24.132000000000001</v>
      </c>
      <c r="AJ1565" s="431" t="s">
        <v>164</v>
      </c>
      <c r="AK1565" s="431">
        <v>0</v>
      </c>
      <c r="AL1565" s="438"/>
      <c r="AM1565" s="443">
        <f t="shared" si="293"/>
        <v>0</v>
      </c>
      <c r="AN1565" s="443">
        <f t="shared" si="294"/>
        <v>1</v>
      </c>
      <c r="AO1565" s="443"/>
      <c r="AP1565" s="443"/>
      <c r="AQ1565" s="443">
        <f t="shared" si="295"/>
        <v>0</v>
      </c>
      <c r="AR1565" s="444" t="str">
        <f>IF(A1565="","",VLOOKUP(A1565,'Base Sites'!A:B,2,FALSE))</f>
        <v>Valauto Lambersart VW</v>
      </c>
      <c r="AS1565" s="444" t="str">
        <f t="shared" si="296"/>
        <v>SKODA</v>
      </c>
      <c r="AT1565" s="443"/>
      <c r="AU1565" s="445" t="str">
        <f>IF(A1565="","",VLOOKUP(L1565,'Base Vendeurs'!A:B,2,FALSE))</f>
        <v>Sociétés NORD</v>
      </c>
      <c r="AV1565" s="439">
        <f t="shared" si="297"/>
        <v>276.33</v>
      </c>
      <c r="AW1565" s="441">
        <f t="shared" si="298"/>
        <v>1.3013465095864398E-2</v>
      </c>
      <c r="AX1565" s="445" t="str">
        <f t="shared" si="299"/>
        <v>NON</v>
      </c>
      <c r="AY1565" s="231">
        <f>+MargesVN[[#This Row],[Total COM]]+MargesVN[[#This Row],[EXT GIE]]+MargesVN[[#This Row],[Forfait immat]]</f>
        <v>24.132000000000001</v>
      </c>
    </row>
    <row r="1566" spans="1:51" s="231" customFormat="1" ht="11.25" customHeight="1" x14ac:dyDescent="0.25">
      <c r="A1566" s="431">
        <v>30</v>
      </c>
      <c r="B1566" s="431" t="s">
        <v>163</v>
      </c>
      <c r="C1566" s="431" t="s">
        <v>29</v>
      </c>
      <c r="D1566" s="432">
        <v>46196</v>
      </c>
      <c r="E1566" s="433">
        <v>46202</v>
      </c>
      <c r="F1566" s="434"/>
      <c r="G1566" s="434"/>
      <c r="H1566" s="434"/>
      <c r="I1566" s="434"/>
      <c r="J1566" s="434"/>
      <c r="K1566" s="434"/>
      <c r="L1566" s="431" t="s">
        <v>70</v>
      </c>
      <c r="M1566" s="431">
        <v>524660</v>
      </c>
      <c r="N1566" s="431">
        <v>4660</v>
      </c>
      <c r="O1566" s="431" t="s">
        <v>4492</v>
      </c>
      <c r="P1566" s="435" t="s">
        <v>4493</v>
      </c>
      <c r="Q1566" s="431" t="s">
        <v>31</v>
      </c>
      <c r="R1566" s="436">
        <v>25125</v>
      </c>
      <c r="S1566" s="436">
        <v>0</v>
      </c>
      <c r="T1566" s="437">
        <f t="shared" si="288"/>
        <v>25125</v>
      </c>
      <c r="U1566" s="438">
        <v>27</v>
      </c>
      <c r="V1566" s="436">
        <v>788.75</v>
      </c>
      <c r="W1566" s="439">
        <v>35</v>
      </c>
      <c r="X1566" s="440"/>
      <c r="Y1566" s="439">
        <f t="shared" si="289"/>
        <v>753.75</v>
      </c>
      <c r="Z1566" s="441">
        <f t="shared" si="290"/>
        <v>3.139303482587065E-2</v>
      </c>
      <c r="AA1566" s="440">
        <v>0</v>
      </c>
      <c r="AB1566" s="439">
        <v>0</v>
      </c>
      <c r="AC1566" s="439"/>
      <c r="AD1566" s="439"/>
      <c r="AE1566" s="442">
        <v>0.1</v>
      </c>
      <c r="AF1566" s="442">
        <v>0.1</v>
      </c>
      <c r="AG1566" s="439">
        <f t="shared" si="291"/>
        <v>75.375</v>
      </c>
      <c r="AH1566" s="439"/>
      <c r="AI1566" s="439">
        <f t="shared" si="292"/>
        <v>75.375</v>
      </c>
      <c r="AJ1566" s="431" t="s">
        <v>164</v>
      </c>
      <c r="AK1566" s="431">
        <v>0</v>
      </c>
      <c r="AL1566" s="438">
        <v>20</v>
      </c>
      <c r="AM1566" s="443">
        <f t="shared" si="293"/>
        <v>1</v>
      </c>
      <c r="AN1566" s="443">
        <f t="shared" si="294"/>
        <v>1</v>
      </c>
      <c r="AO1566" s="443"/>
      <c r="AP1566" s="443"/>
      <c r="AQ1566" s="443">
        <f t="shared" si="295"/>
        <v>1</v>
      </c>
      <c r="AR1566" s="444" t="str">
        <f>IF(A1566="","",VLOOKUP(A1566,'Base Sites'!A:B,2,FALSE))</f>
        <v>Valauto Lambersart VW</v>
      </c>
      <c r="AS1566" s="444" t="str">
        <f t="shared" si="296"/>
        <v>SKODA</v>
      </c>
      <c r="AT1566" s="443"/>
      <c r="AU1566" s="445" t="str">
        <f>IF(A1566="","",VLOOKUP(L1566,'Base Vendeurs'!A:B,2,FALSE))</f>
        <v>Sociétés NORD</v>
      </c>
      <c r="AV1566" s="439">
        <f t="shared" si="297"/>
        <v>788.75</v>
      </c>
      <c r="AW1566" s="441">
        <f t="shared" si="298"/>
        <v>3.139303482587065E-2</v>
      </c>
      <c r="AX1566" s="445" t="str">
        <f t="shared" si="299"/>
        <v>NON</v>
      </c>
      <c r="AY1566" s="231">
        <f>+MargesVN[[#This Row],[Total COM]]+MargesVN[[#This Row],[EXT GIE]]+MargesVN[[#This Row],[Forfait immat]]</f>
        <v>95.375</v>
      </c>
    </row>
    <row r="1567" spans="1:51" s="231" customFormat="1" ht="11.25" customHeight="1" x14ac:dyDescent="0.25">
      <c r="A1567" s="401">
        <v>30</v>
      </c>
      <c r="B1567" s="401" t="s">
        <v>163</v>
      </c>
      <c r="C1567" s="401" t="s">
        <v>29</v>
      </c>
      <c r="D1567" s="402">
        <v>46160</v>
      </c>
      <c r="E1567" s="403">
        <v>46162</v>
      </c>
      <c r="F1567" s="404"/>
      <c r="G1567" s="404"/>
      <c r="H1567" s="404"/>
      <c r="I1567" s="404"/>
      <c r="J1567" s="404"/>
      <c r="K1567" s="404">
        <v>0</v>
      </c>
      <c r="L1567" s="401" t="s">
        <v>70</v>
      </c>
      <c r="M1567" s="401">
        <v>524666</v>
      </c>
      <c r="N1567" s="401">
        <v>4666</v>
      </c>
      <c r="O1567" s="401" t="s">
        <v>3795</v>
      </c>
      <c r="P1567" s="405" t="s">
        <v>3748</v>
      </c>
      <c r="Q1567" s="401" t="s">
        <v>42</v>
      </c>
      <c r="R1567" s="406">
        <v>28958.34</v>
      </c>
      <c r="S1567" s="406">
        <v>700</v>
      </c>
      <c r="T1567" s="407">
        <f t="shared" si="288"/>
        <v>29658.34</v>
      </c>
      <c r="U1567" s="408">
        <v>27</v>
      </c>
      <c r="V1567" s="406">
        <v>940.4</v>
      </c>
      <c r="W1567" s="409">
        <v>35.01</v>
      </c>
      <c r="X1567" s="410"/>
      <c r="Y1567" s="409">
        <f t="shared" si="289"/>
        <v>905.39</v>
      </c>
      <c r="Z1567" s="411">
        <f t="shared" si="290"/>
        <v>3.1707775957791298E-2</v>
      </c>
      <c r="AA1567" s="410">
        <v>0</v>
      </c>
      <c r="AB1567" s="409">
        <v>-416</v>
      </c>
      <c r="AC1567" s="409"/>
      <c r="AD1567" s="409"/>
      <c r="AE1567" s="412">
        <v>0.1</v>
      </c>
      <c r="AF1567" s="412">
        <v>0.1</v>
      </c>
      <c r="AG1567" s="409">
        <f t="shared" si="291"/>
        <v>90.539000000000001</v>
      </c>
      <c r="AH1567" s="409"/>
      <c r="AI1567" s="409">
        <f t="shared" si="292"/>
        <v>90.539000000000001</v>
      </c>
      <c r="AJ1567" s="401" t="s">
        <v>164</v>
      </c>
      <c r="AK1567" s="401">
        <v>0</v>
      </c>
      <c r="AL1567" s="408">
        <v>20</v>
      </c>
      <c r="AM1567" s="413">
        <f t="shared" si="293"/>
        <v>1</v>
      </c>
      <c r="AN1567" s="413">
        <f t="shared" si="294"/>
        <v>1</v>
      </c>
      <c r="AO1567" s="413"/>
      <c r="AP1567" s="413"/>
      <c r="AQ1567" s="413">
        <f t="shared" si="295"/>
        <v>1</v>
      </c>
      <c r="AR1567" s="414" t="str">
        <f>IF(A1567="","",VLOOKUP(A1567,'Base Sites'!A:B,2,FALSE))</f>
        <v>Valauto Lambersart VW</v>
      </c>
      <c r="AS1567" s="414" t="str">
        <f t="shared" si="296"/>
        <v>SKODA</v>
      </c>
      <c r="AT1567" s="413"/>
      <c r="AU1567" s="415" t="str">
        <f>IF(A1567="","",VLOOKUP(L1567,'Base Vendeurs'!A:B,2,FALSE))</f>
        <v>Sociétés NORD</v>
      </c>
      <c r="AV1567" s="409">
        <f t="shared" si="297"/>
        <v>940.4</v>
      </c>
      <c r="AW1567" s="411">
        <f t="shared" si="298"/>
        <v>3.1707775957791298E-2</v>
      </c>
      <c r="AX1567" s="415" t="str">
        <f t="shared" si="299"/>
        <v>NON</v>
      </c>
      <c r="AY1567" s="231">
        <f>+MargesVN[[#This Row],[Total COM]]+MargesVN[[#This Row],[EXT GIE]]+MargesVN[[#This Row],[Forfait immat]]</f>
        <v>110.539</v>
      </c>
    </row>
    <row r="1568" spans="1:51" s="231" customFormat="1" ht="11.25" customHeight="1" x14ac:dyDescent="0.25">
      <c r="A1568" s="354">
        <v>10</v>
      </c>
      <c r="B1568" s="354" t="s">
        <v>163</v>
      </c>
      <c r="C1568" s="354" t="s">
        <v>104</v>
      </c>
      <c r="D1568" s="355">
        <v>46119</v>
      </c>
      <c r="E1568" s="356">
        <v>46120</v>
      </c>
      <c r="F1568" s="357"/>
      <c r="G1568" s="357"/>
      <c r="H1568" s="357"/>
      <c r="I1568" s="357"/>
      <c r="J1568" s="357"/>
      <c r="K1568" s="357">
        <v>0</v>
      </c>
      <c r="L1568" s="354" t="s">
        <v>388</v>
      </c>
      <c r="M1568" s="354">
        <v>524667</v>
      </c>
      <c r="N1568" s="354">
        <v>4667</v>
      </c>
      <c r="O1568" s="354" t="s">
        <v>3621</v>
      </c>
      <c r="P1568" s="358" t="s">
        <v>3622</v>
      </c>
      <c r="Q1568" s="354" t="s">
        <v>157</v>
      </c>
      <c r="R1568" s="359">
        <v>28533.33</v>
      </c>
      <c r="S1568" s="359">
        <v>5083.3500000000004</v>
      </c>
      <c r="T1568" s="360">
        <f t="shared" si="288"/>
        <v>33616.68</v>
      </c>
      <c r="U1568" s="361">
        <v>68</v>
      </c>
      <c r="V1568" s="359">
        <v>1191.08</v>
      </c>
      <c r="W1568" s="362">
        <v>94.99</v>
      </c>
      <c r="X1568" s="363"/>
      <c r="Y1568" s="362">
        <f t="shared" si="289"/>
        <v>1096.0899999999999</v>
      </c>
      <c r="Z1568" s="364">
        <f t="shared" si="290"/>
        <v>3.5431220453655744E-2</v>
      </c>
      <c r="AA1568" s="363">
        <v>0</v>
      </c>
      <c r="AB1568" s="362">
        <v>-3333.33</v>
      </c>
      <c r="AC1568" s="362"/>
      <c r="AD1568" s="362"/>
      <c r="AE1568" s="365">
        <v>0.1</v>
      </c>
      <c r="AF1568" s="365">
        <v>0.1</v>
      </c>
      <c r="AG1568" s="362">
        <f t="shared" si="291"/>
        <v>109.60899999999999</v>
      </c>
      <c r="AH1568" s="362"/>
      <c r="AI1568" s="362">
        <f t="shared" si="292"/>
        <v>109.60899999999999</v>
      </c>
      <c r="AJ1568" s="354" t="s">
        <v>164</v>
      </c>
      <c r="AK1568" s="354">
        <v>30</v>
      </c>
      <c r="AL1568" s="361"/>
      <c r="AM1568" s="366">
        <f t="shared" si="293"/>
        <v>0</v>
      </c>
      <c r="AN1568" s="366">
        <f t="shared" si="294"/>
        <v>1</v>
      </c>
      <c r="AO1568" s="366"/>
      <c r="AP1568" s="366"/>
      <c r="AQ1568" s="366">
        <f t="shared" si="295"/>
        <v>0</v>
      </c>
      <c r="AR1568" s="367" t="str">
        <f>IF(A1568="","",VLOOKUP(A1568,'Base Sites'!A:B,2,FALSE))</f>
        <v>Valauto Roncq</v>
      </c>
      <c r="AS1568" s="367" t="str">
        <f t="shared" si="296"/>
        <v>VOLKSWAGEN</v>
      </c>
      <c r="AT1568" s="366"/>
      <c r="AU1568" s="368" t="str">
        <f>IF(A1568="","",VLOOKUP(L1568,'Base Vendeurs'!A:B,2,FALSE))</f>
        <v>Valauto Roncq VW</v>
      </c>
      <c r="AV1568" s="362">
        <f t="shared" si="297"/>
        <v>1191.08</v>
      </c>
      <c r="AW1568" s="364">
        <f t="shared" si="298"/>
        <v>3.5431220453655744E-2</v>
      </c>
      <c r="AX1568" s="368" t="str">
        <f t="shared" si="299"/>
        <v>NON</v>
      </c>
      <c r="AY1568" s="231">
        <f>+MargesVN[[#This Row],[Total COM]]+MargesVN[[#This Row],[EXT GIE]]+MargesVN[[#This Row],[Forfait immat]]</f>
        <v>139.60899999999998</v>
      </c>
    </row>
    <row r="1569" spans="1:51" s="231" customFormat="1" ht="11.25" customHeight="1" x14ac:dyDescent="0.25">
      <c r="A1569" s="45">
        <v>10</v>
      </c>
      <c r="B1569" s="45" t="s">
        <v>163</v>
      </c>
      <c r="C1569" s="45" t="s">
        <v>104</v>
      </c>
      <c r="D1569" s="44">
        <v>46079</v>
      </c>
      <c r="E1569" s="65">
        <v>46080</v>
      </c>
      <c r="F1569" s="35"/>
      <c r="G1569" s="35"/>
      <c r="H1569" s="35"/>
      <c r="I1569" s="35"/>
      <c r="J1569" s="35"/>
      <c r="K1569" s="35">
        <v>0</v>
      </c>
      <c r="L1569" s="45" t="s">
        <v>195</v>
      </c>
      <c r="M1569" s="45">
        <v>524671</v>
      </c>
      <c r="N1569" s="45">
        <v>4671</v>
      </c>
      <c r="O1569" s="45" t="s">
        <v>1957</v>
      </c>
      <c r="P1569" s="66" t="s">
        <v>1958</v>
      </c>
      <c r="Q1569" s="45" t="s">
        <v>157</v>
      </c>
      <c r="R1569" s="47">
        <v>28533.33</v>
      </c>
      <c r="S1569" s="47">
        <v>1250</v>
      </c>
      <c r="T1569" s="48">
        <f t="shared" si="288"/>
        <v>29783.33</v>
      </c>
      <c r="U1569" s="49">
        <v>20</v>
      </c>
      <c r="V1569" s="47">
        <v>1435.25</v>
      </c>
      <c r="W1569" s="46">
        <v>95</v>
      </c>
      <c r="X1569" s="50"/>
      <c r="Y1569" s="46">
        <f t="shared" si="289"/>
        <v>1340.25</v>
      </c>
      <c r="Z1569" s="51">
        <f t="shared" si="290"/>
        <v>4.8189708806906408E-2</v>
      </c>
      <c r="AA1569" s="50">
        <v>0</v>
      </c>
      <c r="AB1569" s="46">
        <v>-4250</v>
      </c>
      <c r="AC1569" s="46"/>
      <c r="AD1569" s="46"/>
      <c r="AE1569" s="52">
        <v>7.0000000000000007E-2</v>
      </c>
      <c r="AF1569" s="52">
        <v>0.1</v>
      </c>
      <c r="AG1569" s="46">
        <f t="shared" si="291"/>
        <v>93.81750000000001</v>
      </c>
      <c r="AH1569" s="46"/>
      <c r="AI1569" s="46">
        <f t="shared" si="292"/>
        <v>93.81750000000001</v>
      </c>
      <c r="AJ1569" s="45" t="s">
        <v>164</v>
      </c>
      <c r="AK1569" s="45"/>
      <c r="AL1569" s="49"/>
      <c r="AM1569" s="238">
        <f t="shared" si="293"/>
        <v>0</v>
      </c>
      <c r="AN1569" s="238">
        <f t="shared" si="294"/>
        <v>1</v>
      </c>
      <c r="AO1569" s="238"/>
      <c r="AP1569" s="238"/>
      <c r="AQ1569" s="238">
        <f t="shared" si="295"/>
        <v>0</v>
      </c>
      <c r="AR1569" s="96" t="str">
        <f>IF(A1569="","",VLOOKUP(A1569,'Base Sites'!A:B,2,FALSE))</f>
        <v>Valauto Roncq</v>
      </c>
      <c r="AS1569" s="96" t="str">
        <f t="shared" si="296"/>
        <v>VOLKSWAGEN</v>
      </c>
      <c r="AT1569" s="238"/>
      <c r="AU1569" s="231" t="str">
        <f>IF(A1569="","",VLOOKUP(L1569,'Base Vendeurs'!A:B,2,FALSE))</f>
        <v>Valauto Roncq VW</v>
      </c>
      <c r="AV1569" s="46">
        <f t="shared" si="297"/>
        <v>1435.25</v>
      </c>
      <c r="AW1569" s="51">
        <f t="shared" si="298"/>
        <v>4.8189708806906408E-2</v>
      </c>
      <c r="AX1569" s="231" t="str">
        <f t="shared" si="299"/>
        <v>NON</v>
      </c>
      <c r="AY1569" s="231">
        <f>+MargesVN[[#This Row],[Total COM]]+MargesVN[[#This Row],[EXT GIE]]+MargesVN[[#This Row],[Forfait immat]]</f>
        <v>93.81750000000001</v>
      </c>
    </row>
    <row r="1570" spans="1:51" s="231" customFormat="1" ht="11.25" customHeight="1" x14ac:dyDescent="0.25">
      <c r="A1570" s="319">
        <v>10</v>
      </c>
      <c r="B1570" s="319" t="s">
        <v>163</v>
      </c>
      <c r="C1570" s="319" t="s">
        <v>104</v>
      </c>
      <c r="D1570" s="320">
        <v>46106</v>
      </c>
      <c r="E1570" s="321">
        <v>46107</v>
      </c>
      <c r="F1570" s="322"/>
      <c r="G1570" s="322"/>
      <c r="H1570" s="322"/>
      <c r="I1570" s="322"/>
      <c r="J1570" s="322"/>
      <c r="K1570" s="322">
        <v>0</v>
      </c>
      <c r="L1570" s="319" t="s">
        <v>195</v>
      </c>
      <c r="M1570" s="319">
        <v>524676</v>
      </c>
      <c r="N1570" s="319">
        <v>4676</v>
      </c>
      <c r="O1570" s="319" t="s">
        <v>2510</v>
      </c>
      <c r="P1570" s="323" t="s">
        <v>2511</v>
      </c>
      <c r="Q1570" s="319" t="s">
        <v>107</v>
      </c>
      <c r="R1570" s="324">
        <v>22622.33</v>
      </c>
      <c r="S1570" s="324">
        <v>941.67</v>
      </c>
      <c r="T1570" s="325">
        <f t="shared" si="288"/>
        <v>23564</v>
      </c>
      <c r="U1570" s="326">
        <v>167</v>
      </c>
      <c r="V1570" s="324">
        <v>779.47</v>
      </c>
      <c r="W1570" s="327">
        <v>95</v>
      </c>
      <c r="X1570" s="328"/>
      <c r="Y1570" s="327">
        <f t="shared" si="289"/>
        <v>684.47</v>
      </c>
      <c r="Z1570" s="329">
        <f t="shared" si="290"/>
        <v>3.3078849091835005E-2</v>
      </c>
      <c r="AA1570" s="328">
        <v>0</v>
      </c>
      <c r="AB1570" s="327">
        <v>-3349.99</v>
      </c>
      <c r="AC1570" s="327"/>
      <c r="AD1570" s="327"/>
      <c r="AE1570" s="330">
        <v>0.13</v>
      </c>
      <c r="AF1570" s="330">
        <v>0.13</v>
      </c>
      <c r="AG1570" s="327">
        <f t="shared" si="291"/>
        <v>88.981100000000012</v>
      </c>
      <c r="AH1570" s="327"/>
      <c r="AI1570" s="327">
        <f t="shared" si="292"/>
        <v>88.981100000000012</v>
      </c>
      <c r="AJ1570" s="319" t="s">
        <v>164</v>
      </c>
      <c r="AK1570" s="319">
        <v>30</v>
      </c>
      <c r="AL1570" s="326"/>
      <c r="AM1570" s="331">
        <f t="shared" si="293"/>
        <v>0</v>
      </c>
      <c r="AN1570" s="331">
        <f t="shared" si="294"/>
        <v>1</v>
      </c>
      <c r="AO1570" s="331"/>
      <c r="AP1570" s="331"/>
      <c r="AQ1570" s="331">
        <f t="shared" si="295"/>
        <v>0</v>
      </c>
      <c r="AR1570" s="332" t="str">
        <f>IF(A1570="","",VLOOKUP(A1570,'Base Sites'!A:B,2,FALSE))</f>
        <v>Valauto Roncq</v>
      </c>
      <c r="AS1570" s="332" t="str">
        <f t="shared" si="296"/>
        <v>VOLKSWAGEN</v>
      </c>
      <c r="AT1570" s="331"/>
      <c r="AU1570" s="333" t="str">
        <f>IF(A1570="","",VLOOKUP(L1570,'Base Vendeurs'!A:B,2,FALSE))</f>
        <v>Valauto Roncq VW</v>
      </c>
      <c r="AV1570" s="327">
        <f t="shared" si="297"/>
        <v>779.47</v>
      </c>
      <c r="AW1570" s="329">
        <f t="shared" si="298"/>
        <v>3.3078849091835005E-2</v>
      </c>
      <c r="AX1570" s="333" t="str">
        <f t="shared" si="299"/>
        <v>NON</v>
      </c>
      <c r="AY1570" s="231">
        <f>+MargesVN[[#This Row],[Total COM]]+MargesVN[[#This Row],[EXT GIE]]+MargesVN[[#This Row],[Forfait immat]]</f>
        <v>118.98110000000001</v>
      </c>
    </row>
    <row r="1571" spans="1:51" s="231" customFormat="1" ht="11.25" customHeight="1" x14ac:dyDescent="0.25">
      <c r="A1571" s="45">
        <v>10</v>
      </c>
      <c r="B1571" s="45" t="s">
        <v>163</v>
      </c>
      <c r="C1571" s="45" t="s">
        <v>104</v>
      </c>
      <c r="D1571" s="44">
        <v>46070</v>
      </c>
      <c r="E1571" s="65">
        <v>46070</v>
      </c>
      <c r="F1571" s="35"/>
      <c r="G1571" s="35"/>
      <c r="H1571" s="35"/>
      <c r="I1571" s="35"/>
      <c r="J1571" s="35"/>
      <c r="K1571" s="35">
        <v>0</v>
      </c>
      <c r="L1571" s="45" t="s">
        <v>38</v>
      </c>
      <c r="M1571" s="45">
        <v>524684</v>
      </c>
      <c r="N1571" s="45">
        <v>4684</v>
      </c>
      <c r="O1571" s="45" t="s">
        <v>1671</v>
      </c>
      <c r="P1571" s="66" t="s">
        <v>1672</v>
      </c>
      <c r="Q1571" s="45" t="s">
        <v>26</v>
      </c>
      <c r="R1571" s="47">
        <v>48155</v>
      </c>
      <c r="S1571" s="47">
        <v>3862.5</v>
      </c>
      <c r="T1571" s="48">
        <f t="shared" si="288"/>
        <v>52017.5</v>
      </c>
      <c r="U1571" s="49">
        <v>5</v>
      </c>
      <c r="V1571" s="47">
        <v>2902.89</v>
      </c>
      <c r="W1571" s="46">
        <v>95</v>
      </c>
      <c r="X1571" s="50"/>
      <c r="Y1571" s="46">
        <f t="shared" si="289"/>
        <v>2807.89</v>
      </c>
      <c r="Z1571" s="51">
        <f t="shared" si="290"/>
        <v>5.5806026817897821E-2</v>
      </c>
      <c r="AA1571" s="50">
        <v>0</v>
      </c>
      <c r="AB1571" s="46">
        <v>-7000</v>
      </c>
      <c r="AC1571" s="46"/>
      <c r="AD1571" s="46"/>
      <c r="AE1571" s="52">
        <v>0.1</v>
      </c>
      <c r="AF1571" s="52">
        <v>0.1</v>
      </c>
      <c r="AG1571" s="46">
        <f t="shared" si="291"/>
        <v>280.78899999999999</v>
      </c>
      <c r="AH1571" s="46"/>
      <c r="AI1571" s="46">
        <f t="shared" si="292"/>
        <v>280.78899999999999</v>
      </c>
      <c r="AJ1571" s="45" t="s">
        <v>164</v>
      </c>
      <c r="AK1571" s="45"/>
      <c r="AL1571" s="49"/>
      <c r="AM1571" s="238">
        <f t="shared" si="293"/>
        <v>0</v>
      </c>
      <c r="AN1571" s="238">
        <f t="shared" si="294"/>
        <v>1</v>
      </c>
      <c r="AO1571" s="238"/>
      <c r="AP1571" s="238"/>
      <c r="AQ1571" s="238">
        <f t="shared" si="295"/>
        <v>0</v>
      </c>
      <c r="AR1571" s="96" t="str">
        <f>IF(A1571="","",VLOOKUP(A1571,'Base Sites'!A:B,2,FALSE))</f>
        <v>Valauto Roncq</v>
      </c>
      <c r="AS1571" s="96" t="str">
        <f t="shared" si="296"/>
        <v>VOLKSWAGEN</v>
      </c>
      <c r="AT1571" s="238"/>
      <c r="AU1571" s="231" t="str">
        <f>IF(A1571="","",VLOOKUP(L1571,'Base Vendeurs'!A:B,2,FALSE))</f>
        <v>Valauto Roubaix</v>
      </c>
      <c r="AV1571" s="46">
        <f t="shared" si="297"/>
        <v>2902.89</v>
      </c>
      <c r="AW1571" s="51">
        <f t="shared" si="298"/>
        <v>5.5806026817897821E-2</v>
      </c>
      <c r="AX1571" s="231" t="str">
        <f t="shared" si="299"/>
        <v>NON</v>
      </c>
      <c r="AY1571" s="231">
        <f>+MargesVN[[#This Row],[Total COM]]+MargesVN[[#This Row],[EXT GIE]]+MargesVN[[#This Row],[Forfait immat]]</f>
        <v>280.78899999999999</v>
      </c>
    </row>
    <row r="1572" spans="1:51" s="231" customFormat="1" ht="11.25" customHeight="1" x14ac:dyDescent="0.25">
      <c r="A1572" s="319">
        <v>10</v>
      </c>
      <c r="B1572" s="319" t="s">
        <v>163</v>
      </c>
      <c r="C1572" s="319" t="s">
        <v>104</v>
      </c>
      <c r="D1572" s="320">
        <v>46111</v>
      </c>
      <c r="E1572" s="321">
        <v>46111</v>
      </c>
      <c r="F1572" s="322"/>
      <c r="G1572" s="322"/>
      <c r="H1572" s="322"/>
      <c r="I1572" s="322"/>
      <c r="J1572" s="322"/>
      <c r="K1572" s="322"/>
      <c r="L1572" s="319" t="s">
        <v>36</v>
      </c>
      <c r="M1572" s="319">
        <v>524690</v>
      </c>
      <c r="N1572" s="319">
        <v>4690</v>
      </c>
      <c r="O1572" s="319" t="s">
        <v>2576</v>
      </c>
      <c r="P1572" s="323" t="s">
        <v>2577</v>
      </c>
      <c r="Q1572" s="319" t="s">
        <v>26</v>
      </c>
      <c r="R1572" s="324">
        <v>50113.33</v>
      </c>
      <c r="S1572" s="324">
        <v>1433.34</v>
      </c>
      <c r="T1572" s="325">
        <f t="shared" si="288"/>
        <v>51546.67</v>
      </c>
      <c r="U1572" s="326">
        <v>101</v>
      </c>
      <c r="V1572" s="324">
        <v>1641.4</v>
      </c>
      <c r="W1572" s="327">
        <v>95</v>
      </c>
      <c r="X1572" s="328"/>
      <c r="Y1572" s="327">
        <f t="shared" si="289"/>
        <v>1546.4</v>
      </c>
      <c r="Z1572" s="329">
        <f t="shared" si="290"/>
        <v>3.1842988111550175E-2</v>
      </c>
      <c r="AA1572" s="328">
        <v>0</v>
      </c>
      <c r="AB1572" s="327">
        <v>0</v>
      </c>
      <c r="AC1572" s="327"/>
      <c r="AD1572" s="327"/>
      <c r="AE1572" s="330">
        <v>0.1</v>
      </c>
      <c r="AF1572" s="330">
        <v>0.1</v>
      </c>
      <c r="AG1572" s="327">
        <f t="shared" si="291"/>
        <v>154.64000000000001</v>
      </c>
      <c r="AH1572" s="327"/>
      <c r="AI1572" s="327">
        <f t="shared" si="292"/>
        <v>154.64000000000001</v>
      </c>
      <c r="AJ1572" s="319" t="s">
        <v>164</v>
      </c>
      <c r="AK1572" s="319"/>
      <c r="AL1572" s="326">
        <v>50</v>
      </c>
      <c r="AM1572" s="331">
        <f t="shared" si="293"/>
        <v>1</v>
      </c>
      <c r="AN1572" s="331">
        <f t="shared" si="294"/>
        <v>1</v>
      </c>
      <c r="AO1572" s="331"/>
      <c r="AP1572" s="331"/>
      <c r="AQ1572" s="331">
        <f t="shared" si="295"/>
        <v>1</v>
      </c>
      <c r="AR1572" s="332" t="str">
        <f>IF(A1572="","",VLOOKUP(A1572,'Base Sites'!A:B,2,FALSE))</f>
        <v>Valauto Roncq</v>
      </c>
      <c r="AS1572" s="332" t="str">
        <f t="shared" si="296"/>
        <v>VOLKSWAGEN</v>
      </c>
      <c r="AT1572" s="331"/>
      <c r="AU1572" s="333" t="str">
        <f>IF(A1572="","",VLOOKUP(L1572,'Base Vendeurs'!A:B,2,FALSE))</f>
        <v>Valauto Roncq VW</v>
      </c>
      <c r="AV1572" s="327">
        <f t="shared" si="297"/>
        <v>1641.4</v>
      </c>
      <c r="AW1572" s="329">
        <f t="shared" si="298"/>
        <v>3.1842988111550175E-2</v>
      </c>
      <c r="AX1572" s="333" t="str">
        <f t="shared" si="299"/>
        <v>NON</v>
      </c>
      <c r="AY1572" s="231">
        <f>+MargesVN[[#This Row],[Total COM]]+MargesVN[[#This Row],[EXT GIE]]+MargesVN[[#This Row],[Forfait immat]]</f>
        <v>204.64000000000001</v>
      </c>
    </row>
    <row r="1573" spans="1:51" s="231" customFormat="1" ht="11.25" customHeight="1" x14ac:dyDescent="0.25">
      <c r="A1573" s="45">
        <v>30</v>
      </c>
      <c r="B1573" s="45" t="s">
        <v>163</v>
      </c>
      <c r="C1573" s="45" t="s">
        <v>104</v>
      </c>
      <c r="D1573" s="44">
        <v>46062</v>
      </c>
      <c r="E1573" s="65">
        <v>46055</v>
      </c>
      <c r="F1573" s="35"/>
      <c r="G1573" s="35"/>
      <c r="H1573" s="35"/>
      <c r="I1573" s="35"/>
      <c r="J1573" s="35"/>
      <c r="K1573" s="35">
        <v>0</v>
      </c>
      <c r="L1573" s="45" t="s">
        <v>246</v>
      </c>
      <c r="M1573" s="45">
        <v>524711</v>
      </c>
      <c r="N1573" s="45">
        <v>4711</v>
      </c>
      <c r="O1573" s="45" t="s">
        <v>1448</v>
      </c>
      <c r="P1573" s="66" t="s">
        <v>1449</v>
      </c>
      <c r="Q1573" s="45" t="s">
        <v>26</v>
      </c>
      <c r="R1573" s="47">
        <v>50238.33</v>
      </c>
      <c r="S1573" s="47">
        <v>2016.67</v>
      </c>
      <c r="T1573" s="48">
        <f t="shared" si="288"/>
        <v>52255</v>
      </c>
      <c r="U1573" s="49">
        <v>181</v>
      </c>
      <c r="V1573" s="47">
        <v>411.19000000000005</v>
      </c>
      <c r="W1573" s="46">
        <v>95</v>
      </c>
      <c r="X1573" s="50"/>
      <c r="Y1573" s="46">
        <f t="shared" si="289"/>
        <v>316.19000000000005</v>
      </c>
      <c r="Z1573" s="51">
        <f t="shared" si="290"/>
        <v>7.8689120658310217E-3</v>
      </c>
      <c r="AA1573" s="50">
        <v>-8631.7900000000009</v>
      </c>
      <c r="AB1573" s="46">
        <v>0</v>
      </c>
      <c r="AC1573" s="46"/>
      <c r="AD1573" s="46"/>
      <c r="AE1573" s="52">
        <v>0.13</v>
      </c>
      <c r="AF1573" s="52">
        <v>0.13</v>
      </c>
      <c r="AG1573" s="46">
        <f t="shared" si="291"/>
        <v>41.104700000000008</v>
      </c>
      <c r="AH1573" s="46"/>
      <c r="AI1573" s="46">
        <f t="shared" si="292"/>
        <v>41.104700000000008</v>
      </c>
      <c r="AJ1573" s="45" t="s">
        <v>164</v>
      </c>
      <c r="AK1573" s="45">
        <v>30</v>
      </c>
      <c r="AL1573" s="49"/>
      <c r="AM1573" s="238">
        <f t="shared" si="293"/>
        <v>0</v>
      </c>
      <c r="AN1573" s="238">
        <f t="shared" si="294"/>
        <v>1</v>
      </c>
      <c r="AO1573" s="238"/>
      <c r="AP1573" s="238"/>
      <c r="AQ1573" s="238">
        <f t="shared" si="295"/>
        <v>0</v>
      </c>
      <c r="AR1573" s="96" t="str">
        <f>IF(A1573="","",VLOOKUP(A1573,'Base Sites'!A:B,2,FALSE))</f>
        <v>Valauto Lambersart VW</v>
      </c>
      <c r="AS1573" s="96" t="str">
        <f t="shared" si="296"/>
        <v>VOLKSWAGEN</v>
      </c>
      <c r="AT1573" s="238"/>
      <c r="AU1573" s="231" t="str">
        <f>IF(A1573="","",VLOOKUP(L1573,'Base Vendeurs'!A:B,2,FALSE))</f>
        <v>Valauto Lambersart VW</v>
      </c>
      <c r="AV1573" s="46">
        <f t="shared" si="297"/>
        <v>411.19000000000005</v>
      </c>
      <c r="AW1573" s="51">
        <f t="shared" si="298"/>
        <v>7.8689120658310217E-3</v>
      </c>
      <c r="AX1573" s="231" t="str">
        <f t="shared" si="299"/>
        <v>NON</v>
      </c>
      <c r="AY1573" s="231">
        <f>+MargesVN[[#This Row],[Total COM]]+MargesVN[[#This Row],[EXT GIE]]+MargesVN[[#This Row],[Forfait immat]]</f>
        <v>71.104700000000008</v>
      </c>
    </row>
    <row r="1574" spans="1:51" s="231" customFormat="1" ht="11.25" customHeight="1" x14ac:dyDescent="0.25">
      <c r="A1574" s="45">
        <v>30</v>
      </c>
      <c r="B1574" s="45" t="s">
        <v>163</v>
      </c>
      <c r="C1574" s="45" t="s">
        <v>29</v>
      </c>
      <c r="D1574" s="44">
        <v>46055</v>
      </c>
      <c r="E1574" s="65">
        <v>46059</v>
      </c>
      <c r="F1574" s="35"/>
      <c r="G1574" s="35"/>
      <c r="H1574" s="35"/>
      <c r="I1574" s="35"/>
      <c r="J1574" s="35"/>
      <c r="K1574" s="35">
        <v>0</v>
      </c>
      <c r="L1574" s="45" t="s">
        <v>70</v>
      </c>
      <c r="M1574" s="45">
        <v>524739</v>
      </c>
      <c r="N1574" s="45">
        <v>4739</v>
      </c>
      <c r="O1574" s="45" t="s">
        <v>1239</v>
      </c>
      <c r="P1574" s="66" t="s">
        <v>1240</v>
      </c>
      <c r="Q1574" s="45" t="s">
        <v>129</v>
      </c>
      <c r="R1574" s="47">
        <v>25350</v>
      </c>
      <c r="S1574" s="47">
        <v>2166.67</v>
      </c>
      <c r="T1574" s="48">
        <f t="shared" si="288"/>
        <v>27516.67</v>
      </c>
      <c r="U1574" s="49">
        <v>52</v>
      </c>
      <c r="V1574" s="318">
        <v>1276.5</v>
      </c>
      <c r="W1574" s="46">
        <v>35</v>
      </c>
      <c r="X1574" s="50"/>
      <c r="Y1574" s="46">
        <f t="shared" si="289"/>
        <v>1241.5</v>
      </c>
      <c r="Z1574" s="51">
        <f t="shared" si="290"/>
        <v>4.6390061006655242E-2</v>
      </c>
      <c r="AA1574" s="50">
        <v>-4677.83</v>
      </c>
      <c r="AB1574" s="46">
        <v>-416</v>
      </c>
      <c r="AC1574" s="46"/>
      <c r="AD1574" s="46"/>
      <c r="AE1574" s="52">
        <v>0.13</v>
      </c>
      <c r="AF1574" s="52">
        <v>0.13</v>
      </c>
      <c r="AG1574" s="46">
        <f t="shared" si="291"/>
        <v>161.39500000000001</v>
      </c>
      <c r="AH1574" s="46"/>
      <c r="AI1574" s="46">
        <f t="shared" si="292"/>
        <v>161.39500000000001</v>
      </c>
      <c r="AJ1574" s="45" t="s">
        <v>164</v>
      </c>
      <c r="AK1574" s="45">
        <v>0</v>
      </c>
      <c r="AL1574" s="49">
        <v>20</v>
      </c>
      <c r="AM1574" s="238">
        <f t="shared" si="293"/>
        <v>1</v>
      </c>
      <c r="AN1574" s="238">
        <f t="shared" si="294"/>
        <v>1</v>
      </c>
      <c r="AO1574" s="238">
        <v>250</v>
      </c>
      <c r="AP1574" s="313">
        <v>46073</v>
      </c>
      <c r="AQ1574" s="238">
        <f t="shared" si="295"/>
        <v>1</v>
      </c>
      <c r="AR1574" s="96" t="str">
        <f>IF(A1574="","",VLOOKUP(A1574,'Base Sites'!A:B,2,FALSE))</f>
        <v>Valauto Lambersart VW</v>
      </c>
      <c r="AS1574" s="96" t="str">
        <f t="shared" si="296"/>
        <v>SKODA</v>
      </c>
      <c r="AT1574" s="238"/>
      <c r="AU1574" s="231" t="str">
        <f>IF(A1574="","",VLOOKUP(L1574,'Base Vendeurs'!A:B,2,FALSE))</f>
        <v>Sociétés NORD</v>
      </c>
      <c r="AV1574" s="46">
        <f t="shared" si="297"/>
        <v>1526.5</v>
      </c>
      <c r="AW1574" s="51">
        <f t="shared" si="298"/>
        <v>5.5475462692251648E-2</v>
      </c>
      <c r="AX1574" s="231" t="str">
        <f t="shared" si="299"/>
        <v>NON</v>
      </c>
      <c r="AY1574" s="231">
        <f>+MargesVN[[#This Row],[Total COM]]+MargesVN[[#This Row],[EXT GIE]]+MargesVN[[#This Row],[Forfait immat]]</f>
        <v>181.39500000000001</v>
      </c>
    </row>
    <row r="1575" spans="1:51" s="231" customFormat="1" ht="11.25" customHeight="1" x14ac:dyDescent="0.25">
      <c r="A1575" s="401">
        <v>10</v>
      </c>
      <c r="B1575" s="401" t="s">
        <v>163</v>
      </c>
      <c r="C1575" s="401" t="s">
        <v>104</v>
      </c>
      <c r="D1575" s="402">
        <v>46163</v>
      </c>
      <c r="E1575" s="403">
        <v>46164</v>
      </c>
      <c r="F1575" s="404"/>
      <c r="G1575" s="404"/>
      <c r="H1575" s="404"/>
      <c r="I1575" s="404"/>
      <c r="J1575" s="404"/>
      <c r="K1575" s="404">
        <v>0</v>
      </c>
      <c r="L1575" s="401" t="s">
        <v>417</v>
      </c>
      <c r="M1575" s="401">
        <v>524751</v>
      </c>
      <c r="N1575" s="401">
        <v>4751</v>
      </c>
      <c r="O1575" s="401" t="s">
        <v>4286</v>
      </c>
      <c r="P1575" s="405" t="s">
        <v>4287</v>
      </c>
      <c r="Q1575" s="401" t="s">
        <v>23</v>
      </c>
      <c r="R1575" s="406">
        <v>23014.02</v>
      </c>
      <c r="S1575" s="406">
        <v>312.49</v>
      </c>
      <c r="T1575" s="407">
        <f t="shared" si="288"/>
        <v>23326.510000000002</v>
      </c>
      <c r="U1575" s="408">
        <v>38</v>
      </c>
      <c r="V1575" s="406">
        <v>751.21</v>
      </c>
      <c r="W1575" s="409">
        <v>95</v>
      </c>
      <c r="X1575" s="410"/>
      <c r="Y1575" s="409">
        <f t="shared" si="289"/>
        <v>656.21</v>
      </c>
      <c r="Z1575" s="411">
        <f t="shared" si="290"/>
        <v>3.2204131693939639E-2</v>
      </c>
      <c r="AA1575" s="410">
        <v>0</v>
      </c>
      <c r="AB1575" s="409">
        <v>-1690.01</v>
      </c>
      <c r="AC1575" s="409"/>
      <c r="AD1575" s="409"/>
      <c r="AE1575" s="412">
        <v>0.12</v>
      </c>
      <c r="AF1575" s="412">
        <v>0.12</v>
      </c>
      <c r="AG1575" s="409">
        <f t="shared" si="291"/>
        <v>78.745199999999997</v>
      </c>
      <c r="AH1575" s="409"/>
      <c r="AI1575" s="409">
        <f t="shared" si="292"/>
        <v>78.745199999999997</v>
      </c>
      <c r="AJ1575" s="401" t="s">
        <v>164</v>
      </c>
      <c r="AK1575" s="401">
        <v>30</v>
      </c>
      <c r="AL1575" s="408">
        <v>50</v>
      </c>
      <c r="AM1575" s="413">
        <f t="shared" si="293"/>
        <v>1</v>
      </c>
      <c r="AN1575" s="413">
        <f t="shared" si="294"/>
        <v>1</v>
      </c>
      <c r="AO1575" s="413"/>
      <c r="AP1575" s="413"/>
      <c r="AQ1575" s="413">
        <f t="shared" si="295"/>
        <v>1</v>
      </c>
      <c r="AR1575" s="414" t="str">
        <f>IF(A1575="","",VLOOKUP(A1575,'Base Sites'!A:B,2,FALSE))</f>
        <v>Valauto Roncq</v>
      </c>
      <c r="AS1575" s="414" t="str">
        <f t="shared" si="296"/>
        <v>VOLKSWAGEN</v>
      </c>
      <c r="AT1575" s="413"/>
      <c r="AU1575" s="415" t="str">
        <f>IF(A1575="","",VLOOKUP(L1575,'Base Vendeurs'!A:B,2,FALSE))</f>
        <v>Valauto Roncq VW</v>
      </c>
      <c r="AV1575" s="409">
        <f t="shared" si="297"/>
        <v>751.21</v>
      </c>
      <c r="AW1575" s="411">
        <f t="shared" si="298"/>
        <v>3.2204131693939639E-2</v>
      </c>
      <c r="AX1575" s="415" t="str">
        <f t="shared" si="299"/>
        <v>NON</v>
      </c>
      <c r="AY1575" s="231">
        <f>+MargesVN[[#This Row],[Total COM]]+MargesVN[[#This Row],[EXT GIE]]+MargesVN[[#This Row],[Forfait immat]]</f>
        <v>158.74520000000001</v>
      </c>
    </row>
    <row r="1576" spans="1:51" s="231" customFormat="1" ht="11.25" customHeight="1" x14ac:dyDescent="0.25">
      <c r="A1576" s="266">
        <v>10</v>
      </c>
      <c r="B1576" s="266" t="s">
        <v>163</v>
      </c>
      <c r="C1576" s="266" t="s">
        <v>104</v>
      </c>
      <c r="D1576" s="161">
        <v>46044</v>
      </c>
      <c r="E1576" s="267">
        <v>46045</v>
      </c>
      <c r="F1576" s="162"/>
      <c r="G1576" s="162"/>
      <c r="H1576" s="162"/>
      <c r="I1576" s="162"/>
      <c r="J1576" s="162"/>
      <c r="K1576" s="162"/>
      <c r="L1576" s="266" t="s">
        <v>35</v>
      </c>
      <c r="M1576" s="266">
        <v>524753</v>
      </c>
      <c r="N1576" s="266">
        <v>4753</v>
      </c>
      <c r="O1576" s="266" t="s">
        <v>1116</v>
      </c>
      <c r="P1576" s="268" t="s">
        <v>1117</v>
      </c>
      <c r="Q1576" s="266" t="s">
        <v>23</v>
      </c>
      <c r="R1576" s="163">
        <v>17714</v>
      </c>
      <c r="S1576" s="163">
        <v>695.83</v>
      </c>
      <c r="T1576" s="164">
        <f t="shared" si="288"/>
        <v>18409.830000000002</v>
      </c>
      <c r="U1576" s="165">
        <v>38</v>
      </c>
      <c r="V1576" s="163">
        <v>387.17</v>
      </c>
      <c r="W1576" s="251">
        <v>95</v>
      </c>
      <c r="X1576" s="166"/>
      <c r="Y1576" s="251">
        <f t="shared" si="289"/>
        <v>292.17</v>
      </c>
      <c r="Z1576" s="167">
        <f t="shared" si="290"/>
        <v>2.1030612449979169E-2</v>
      </c>
      <c r="AA1576" s="166">
        <v>0</v>
      </c>
      <c r="AB1576" s="251">
        <v>-1800.01</v>
      </c>
      <c r="AC1576" s="251"/>
      <c r="AD1576" s="251"/>
      <c r="AE1576" s="168">
        <v>0.13</v>
      </c>
      <c r="AF1576" s="168">
        <v>0.13</v>
      </c>
      <c r="AG1576" s="251">
        <f t="shared" si="291"/>
        <v>37.982100000000003</v>
      </c>
      <c r="AH1576" s="251"/>
      <c r="AI1576" s="251">
        <f t="shared" si="292"/>
        <v>37.982100000000003</v>
      </c>
      <c r="AJ1576" s="266" t="s">
        <v>164</v>
      </c>
      <c r="AK1576" s="266">
        <v>30</v>
      </c>
      <c r="AL1576" s="165"/>
      <c r="AM1576" s="269">
        <f t="shared" si="293"/>
        <v>0</v>
      </c>
      <c r="AN1576" s="269">
        <f t="shared" si="294"/>
        <v>1</v>
      </c>
      <c r="AO1576" s="269"/>
      <c r="AP1576" s="269"/>
      <c r="AQ1576" s="269">
        <f t="shared" si="295"/>
        <v>0</v>
      </c>
      <c r="AR1576" s="169" t="str">
        <f>IF(A1576="","",VLOOKUP(A1576,'Base Sites'!A:B,2,FALSE))</f>
        <v>Valauto Roncq</v>
      </c>
      <c r="AS1576" s="169" t="str">
        <f t="shared" si="296"/>
        <v>VOLKSWAGEN</v>
      </c>
      <c r="AT1576" s="269"/>
      <c r="AU1576" s="270" t="str">
        <f>IF(A1576="","",VLOOKUP(L1576,'Base Vendeurs'!A:B,2,FALSE))</f>
        <v>Valauto Roncq VW</v>
      </c>
      <c r="AV1576" s="251">
        <f t="shared" si="297"/>
        <v>387.17</v>
      </c>
      <c r="AW1576" s="167">
        <f t="shared" si="298"/>
        <v>2.1030612449979169E-2</v>
      </c>
      <c r="AX1576" s="237" t="str">
        <f t="shared" si="299"/>
        <v>NON</v>
      </c>
      <c r="AY1576" s="231">
        <f>+MargesVN[[#This Row],[Total COM]]+MargesVN[[#This Row],[EXT GIE]]+MargesVN[[#This Row],[Forfait immat]]</f>
        <v>67.982100000000003</v>
      </c>
    </row>
    <row r="1577" spans="1:51" s="231" customFormat="1" ht="11.25" customHeight="1" x14ac:dyDescent="0.25">
      <c r="A1577" s="225">
        <v>10</v>
      </c>
      <c r="B1577" s="225" t="s">
        <v>163</v>
      </c>
      <c r="C1577" s="225" t="s">
        <v>104</v>
      </c>
      <c r="D1577" s="216">
        <v>46050</v>
      </c>
      <c r="E1577" s="226">
        <v>46051</v>
      </c>
      <c r="F1577" s="217"/>
      <c r="G1577" s="217"/>
      <c r="H1577" s="217"/>
      <c r="I1577" s="217"/>
      <c r="J1577" s="217"/>
      <c r="K1577" s="217">
        <v>0</v>
      </c>
      <c r="L1577" s="225" t="s">
        <v>35</v>
      </c>
      <c r="M1577" s="225">
        <v>524755</v>
      </c>
      <c r="N1577" s="225">
        <v>4755</v>
      </c>
      <c r="O1577" s="225" t="s">
        <v>1092</v>
      </c>
      <c r="P1577" s="227" t="s">
        <v>1093</v>
      </c>
      <c r="Q1577" s="225" t="s">
        <v>23</v>
      </c>
      <c r="R1577" s="218">
        <v>17714</v>
      </c>
      <c r="S1577" s="218">
        <v>945.83</v>
      </c>
      <c r="T1577" s="219">
        <f t="shared" si="288"/>
        <v>18659.830000000002</v>
      </c>
      <c r="U1577" s="220">
        <v>9</v>
      </c>
      <c r="V1577" s="218">
        <v>753.9</v>
      </c>
      <c r="W1577" s="228">
        <v>95</v>
      </c>
      <c r="X1577" s="221"/>
      <c r="Y1577" s="228">
        <f t="shared" si="289"/>
        <v>658.9</v>
      </c>
      <c r="Z1577" s="222">
        <f t="shared" si="290"/>
        <v>4.0402297341401286E-2</v>
      </c>
      <c r="AA1577" s="221">
        <v>0</v>
      </c>
      <c r="AB1577" s="228">
        <v>-1800</v>
      </c>
      <c r="AC1577" s="228"/>
      <c r="AD1577" s="228"/>
      <c r="AE1577" s="223">
        <v>0.1</v>
      </c>
      <c r="AF1577" s="223">
        <v>0.1</v>
      </c>
      <c r="AG1577" s="228">
        <f t="shared" si="291"/>
        <v>65.89</v>
      </c>
      <c r="AH1577" s="228"/>
      <c r="AI1577" s="228">
        <f t="shared" si="292"/>
        <v>65.89</v>
      </c>
      <c r="AJ1577" s="225" t="s">
        <v>164</v>
      </c>
      <c r="AK1577" s="225">
        <v>30</v>
      </c>
      <c r="AL1577" s="220"/>
      <c r="AM1577" s="229">
        <f t="shared" si="293"/>
        <v>0</v>
      </c>
      <c r="AN1577" s="229">
        <f t="shared" si="294"/>
        <v>1</v>
      </c>
      <c r="AO1577" s="229"/>
      <c r="AP1577" s="229"/>
      <c r="AQ1577" s="229">
        <f t="shared" si="295"/>
        <v>0</v>
      </c>
      <c r="AR1577" s="224" t="str">
        <f>IF(A1577="","",VLOOKUP(A1577,'Base Sites'!A:B,2,FALSE))</f>
        <v>Valauto Roncq</v>
      </c>
      <c r="AS1577" s="224" t="str">
        <f t="shared" si="296"/>
        <v>VOLKSWAGEN</v>
      </c>
      <c r="AT1577" s="229"/>
      <c r="AU1577" s="230" t="str">
        <f>IF(A1577="","",VLOOKUP(L1577,'Base Vendeurs'!A:B,2,FALSE))</f>
        <v>Valauto Roncq VW</v>
      </c>
      <c r="AV1577" s="228">
        <f t="shared" si="297"/>
        <v>753.9</v>
      </c>
      <c r="AW1577" s="222">
        <f t="shared" si="298"/>
        <v>4.0402297341401286E-2</v>
      </c>
      <c r="AX1577" s="230" t="str">
        <f t="shared" si="299"/>
        <v>NON</v>
      </c>
      <c r="AY1577" s="231">
        <f>+MargesVN[[#This Row],[Total COM]]+MargesVN[[#This Row],[EXT GIE]]+MargesVN[[#This Row],[Forfait immat]]</f>
        <v>95.89</v>
      </c>
    </row>
    <row r="1578" spans="1:51" s="231" customFormat="1" ht="11.25" customHeight="1" x14ac:dyDescent="0.25">
      <c r="A1578" s="354">
        <v>30</v>
      </c>
      <c r="B1578" s="354" t="s">
        <v>163</v>
      </c>
      <c r="C1578" s="354" t="s">
        <v>29</v>
      </c>
      <c r="D1578" s="355">
        <v>46125</v>
      </c>
      <c r="E1578" s="356">
        <v>46126</v>
      </c>
      <c r="F1578" s="357"/>
      <c r="G1578" s="357"/>
      <c r="H1578" s="357"/>
      <c r="I1578" s="357"/>
      <c r="J1578" s="357"/>
      <c r="K1578" s="357">
        <v>0</v>
      </c>
      <c r="L1578" s="354" t="s">
        <v>113</v>
      </c>
      <c r="M1578" s="354">
        <v>524759</v>
      </c>
      <c r="N1578" s="354">
        <v>4759</v>
      </c>
      <c r="O1578" s="354" t="s">
        <v>3086</v>
      </c>
      <c r="P1578" s="358" t="s">
        <v>3087</v>
      </c>
      <c r="Q1578" s="354" t="s">
        <v>79</v>
      </c>
      <c r="R1578" s="359">
        <v>46641.66</v>
      </c>
      <c r="S1578" s="359">
        <v>3391.66</v>
      </c>
      <c r="T1578" s="360">
        <f t="shared" ref="T1578:T1641" si="300">+R1578+S1578</f>
        <v>50033.320000000007</v>
      </c>
      <c r="U1578" s="361">
        <v>30</v>
      </c>
      <c r="V1578" s="359">
        <v>3106.01</v>
      </c>
      <c r="W1578" s="362">
        <v>35.01</v>
      </c>
      <c r="X1578" s="363"/>
      <c r="Y1578" s="362">
        <f t="shared" ref="Y1578:Y1641" si="301">+V1578-W1578+X1578</f>
        <v>3071</v>
      </c>
      <c r="Z1578" s="364">
        <f t="shared" ref="Z1578:Z1641" si="302">(V1578+X1578)/T1578</f>
        <v>6.2078830667243345E-2</v>
      </c>
      <c r="AA1578" s="363">
        <v>0</v>
      </c>
      <c r="AB1578" s="362">
        <v>-4749</v>
      </c>
      <c r="AC1578" s="362"/>
      <c r="AD1578" s="362"/>
      <c r="AE1578" s="365">
        <v>7.0000000000000007E-2</v>
      </c>
      <c r="AF1578" s="365">
        <v>7.0000000000000007E-2</v>
      </c>
      <c r="AG1578" s="362">
        <f t="shared" ref="AG1578:AG1641" si="303">+Y1578*AE1578</f>
        <v>214.97000000000003</v>
      </c>
      <c r="AH1578" s="362"/>
      <c r="AI1578" s="362">
        <f t="shared" ref="AI1578:AI1641" si="304">+AG1578+AH1578</f>
        <v>214.97000000000003</v>
      </c>
      <c r="AJ1578" s="354" t="s">
        <v>164</v>
      </c>
      <c r="AK1578" s="354"/>
      <c r="AL1578" s="361">
        <v>50</v>
      </c>
      <c r="AM1578" s="366">
        <f t="shared" ref="AM1578:AM1641" si="305">IF(AL1578&gt;0,100%,0%)</f>
        <v>1</v>
      </c>
      <c r="AN1578" s="366">
        <f t="shared" ref="AN1578:AN1641" si="306">IF(A1578&gt;0,1,"")</f>
        <v>1</v>
      </c>
      <c r="AO1578" s="366"/>
      <c r="AP1578" s="366"/>
      <c r="AQ1578" s="366">
        <f t="shared" ref="AQ1578:AQ1641" si="307">IF(AN1578="","",+AM1578/AN1578)</f>
        <v>1</v>
      </c>
      <c r="AR1578" s="367" t="str">
        <f>IF(A1578="","",VLOOKUP(A1578,'Base Sites'!A:B,2,FALSE))</f>
        <v>Valauto Lambersart VW</v>
      </c>
      <c r="AS1578" s="367" t="str">
        <f t="shared" ref="AS1578:AS1641" si="308">IF(C1578="VW","VOLKSWAGEN",IF(C1578="SE","SEAT",IF(C1578="NI","NISSAN",IF(C1578="HY","HYUNDAI",IF(C1578="VU","VUL",IF(C1578="sk","SKODA",IF(C1578="ltsk","SKODA",IF(C1578="CUPRA","CUPRA",IF(C1578="AUDI","AUDI","")))))))))</f>
        <v>SKODA</v>
      </c>
      <c r="AT1578" s="366"/>
      <c r="AU1578" s="368" t="str">
        <f>IF(A1578="","",VLOOKUP(L1578,'Base Vendeurs'!A:B,2,FALSE))</f>
        <v>Valauto Lambersart SKODA</v>
      </c>
      <c r="AV1578" s="362">
        <f t="shared" ref="AV1578:AV1641" si="309">+V1578+AO1578</f>
        <v>3106.01</v>
      </c>
      <c r="AW1578" s="364">
        <f t="shared" ref="AW1578:AW1641" si="310">IF(A1578="","",+AV1578/T1578)</f>
        <v>6.2078830667243345E-2</v>
      </c>
      <c r="AX1578" s="368" t="str">
        <f t="shared" ref="AX1578:AX1641" si="311">IF(AV1578&lt;0,"OUI","NON")</f>
        <v>NON</v>
      </c>
      <c r="AY1578" s="231">
        <f>+MargesVN[[#This Row],[Total COM]]+MargesVN[[#This Row],[EXT GIE]]+MargesVN[[#This Row],[Forfait immat]]</f>
        <v>264.97000000000003</v>
      </c>
    </row>
    <row r="1579" spans="1:51" s="231" customFormat="1" ht="11.25" customHeight="1" x14ac:dyDescent="0.25">
      <c r="A1579" s="401">
        <v>30</v>
      </c>
      <c r="B1579" s="401" t="s">
        <v>183</v>
      </c>
      <c r="C1579" s="401" t="s">
        <v>29</v>
      </c>
      <c r="D1579" s="402">
        <v>46141</v>
      </c>
      <c r="E1579" s="403">
        <v>46146</v>
      </c>
      <c r="F1579" s="404"/>
      <c r="G1579" s="404"/>
      <c r="H1579" s="404"/>
      <c r="I1579" s="404" t="s">
        <v>165</v>
      </c>
      <c r="J1579" s="404"/>
      <c r="K1579" s="404">
        <v>681157.84</v>
      </c>
      <c r="L1579" s="401" t="s">
        <v>33</v>
      </c>
      <c r="M1579" s="401">
        <v>524772</v>
      </c>
      <c r="N1579" s="401">
        <v>4772</v>
      </c>
      <c r="O1579" s="401" t="s">
        <v>3059</v>
      </c>
      <c r="P1579" s="405" t="s">
        <v>326</v>
      </c>
      <c r="Q1579" s="401" t="s">
        <v>178</v>
      </c>
      <c r="R1579" s="406">
        <v>38150</v>
      </c>
      <c r="S1579" s="406">
        <v>2841.66</v>
      </c>
      <c r="T1579" s="407">
        <f t="shared" si="300"/>
        <v>40991.660000000003</v>
      </c>
      <c r="U1579" s="408">
        <v>7</v>
      </c>
      <c r="V1579" s="406">
        <v>649.88</v>
      </c>
      <c r="W1579" s="409">
        <v>35.01</v>
      </c>
      <c r="X1579" s="410"/>
      <c r="Y1579" s="409">
        <f t="shared" si="301"/>
        <v>614.87</v>
      </c>
      <c r="Z1579" s="411">
        <f t="shared" si="302"/>
        <v>1.5853956634105569E-2</v>
      </c>
      <c r="AA1579" s="410">
        <v>0</v>
      </c>
      <c r="AB1579" s="409">
        <v>-2459.5</v>
      </c>
      <c r="AC1579" s="409"/>
      <c r="AD1579" s="409" t="s">
        <v>371</v>
      </c>
      <c r="AE1579" s="412"/>
      <c r="AF1579" s="412">
        <v>0</v>
      </c>
      <c r="AG1579" s="409">
        <f t="shared" si="303"/>
        <v>0</v>
      </c>
      <c r="AH1579" s="409"/>
      <c r="AI1579" s="409">
        <f t="shared" si="304"/>
        <v>0</v>
      </c>
      <c r="AJ1579" s="401" t="s">
        <v>149</v>
      </c>
      <c r="AK1579" s="401">
        <v>0</v>
      </c>
      <c r="AL1579" s="408" t="s">
        <v>293</v>
      </c>
      <c r="AM1579" s="413">
        <f t="shared" si="305"/>
        <v>1</v>
      </c>
      <c r="AN1579" s="413">
        <f t="shared" si="306"/>
        <v>1</v>
      </c>
      <c r="AO1579" s="413"/>
      <c r="AP1579" s="413"/>
      <c r="AQ1579" s="413">
        <f t="shared" si="307"/>
        <v>1</v>
      </c>
      <c r="AR1579" s="414" t="str">
        <f>IF(A1579="","",VLOOKUP(A1579,'Base Sites'!A:B,2,FALSE))</f>
        <v>Valauto Lambersart VW</v>
      </c>
      <c r="AS1579" s="414" t="str">
        <f t="shared" si="308"/>
        <v>SKODA</v>
      </c>
      <c r="AT1579" s="413"/>
      <c r="AU1579" s="415" t="str">
        <f>IF(A1579="","",VLOOKUP(L1579,'Base Vendeurs'!A:B,2,FALSE))</f>
        <v>Sociétés NORD</v>
      </c>
      <c r="AV1579" s="409">
        <f t="shared" si="309"/>
        <v>649.88</v>
      </c>
      <c r="AW1579" s="411">
        <f t="shared" si="310"/>
        <v>1.5853956634105569E-2</v>
      </c>
      <c r="AX1579" s="415" t="str">
        <f t="shared" si="311"/>
        <v>NON</v>
      </c>
      <c r="AY1579" s="231">
        <f>+MargesVN[[#This Row],[Total COM]]+MargesVN[[#This Row],[EXT GIE]]+MargesVN[[#This Row],[Forfait immat]]</f>
        <v>0</v>
      </c>
    </row>
    <row r="1580" spans="1:51" s="231" customFormat="1" ht="11.25" customHeight="1" x14ac:dyDescent="0.25">
      <c r="A1580" s="45">
        <v>10</v>
      </c>
      <c r="B1580" s="45" t="s">
        <v>163</v>
      </c>
      <c r="C1580" s="45" t="s">
        <v>104</v>
      </c>
      <c r="D1580" s="44">
        <v>46078</v>
      </c>
      <c r="E1580" s="65">
        <v>46079</v>
      </c>
      <c r="F1580" s="35"/>
      <c r="G1580" s="35"/>
      <c r="H1580" s="35"/>
      <c r="I1580" s="35"/>
      <c r="J1580" s="35"/>
      <c r="K1580" s="35">
        <v>0</v>
      </c>
      <c r="L1580" s="45" t="s">
        <v>75</v>
      </c>
      <c r="M1580" s="45">
        <v>524774</v>
      </c>
      <c r="N1580" s="45">
        <v>4774</v>
      </c>
      <c r="O1580" s="45" t="s">
        <v>1891</v>
      </c>
      <c r="P1580" s="66" t="s">
        <v>1892</v>
      </c>
      <c r="Q1580" s="45" t="s">
        <v>93</v>
      </c>
      <c r="R1580" s="47">
        <v>26247.33</v>
      </c>
      <c r="S1580" s="47">
        <v>625.01</v>
      </c>
      <c r="T1580" s="48">
        <f t="shared" si="300"/>
        <v>26872.34</v>
      </c>
      <c r="U1580" s="49">
        <v>140</v>
      </c>
      <c r="V1580" s="47">
        <v>2541.66</v>
      </c>
      <c r="W1580" s="46">
        <v>95</v>
      </c>
      <c r="X1580" s="50">
        <v>-1921.66</v>
      </c>
      <c r="Y1580" s="46">
        <f t="shared" si="301"/>
        <v>524.99999999999977</v>
      </c>
      <c r="Z1580" s="51">
        <f t="shared" si="302"/>
        <v>2.3072051038353927E-2</v>
      </c>
      <c r="AA1580" s="50">
        <v>0</v>
      </c>
      <c r="AB1580" s="46">
        <v>-3966.67</v>
      </c>
      <c r="AC1580" s="46"/>
      <c r="AD1580" s="46"/>
      <c r="AE1580" s="52">
        <v>0.13</v>
      </c>
      <c r="AF1580" s="52">
        <v>0.13</v>
      </c>
      <c r="AG1580" s="46">
        <f t="shared" si="303"/>
        <v>68.249999999999972</v>
      </c>
      <c r="AH1580" s="46"/>
      <c r="AI1580" s="46">
        <f t="shared" si="304"/>
        <v>68.249999999999972</v>
      </c>
      <c r="AJ1580" s="45" t="s">
        <v>164</v>
      </c>
      <c r="AK1580" s="45"/>
      <c r="AL1580" s="49"/>
      <c r="AM1580" s="238">
        <f t="shared" si="305"/>
        <v>0</v>
      </c>
      <c r="AN1580" s="238">
        <f t="shared" si="306"/>
        <v>1</v>
      </c>
      <c r="AO1580" s="238"/>
      <c r="AP1580" s="238"/>
      <c r="AQ1580" s="238">
        <f t="shared" si="307"/>
        <v>0</v>
      </c>
      <c r="AR1580" s="96" t="str">
        <f>IF(A1580="","",VLOOKUP(A1580,'Base Sites'!A:B,2,FALSE))</f>
        <v>Valauto Roncq</v>
      </c>
      <c r="AS1580" s="96" t="str">
        <f t="shared" si="308"/>
        <v>VOLKSWAGEN</v>
      </c>
      <c r="AT1580" s="238"/>
      <c r="AU1580" s="231" t="str">
        <f>IF(A1580="","",VLOOKUP(L1580,'Base Vendeurs'!A:B,2,FALSE))</f>
        <v>Valauto Roncq VW</v>
      </c>
      <c r="AV1580" s="46">
        <f t="shared" si="309"/>
        <v>2541.66</v>
      </c>
      <c r="AW1580" s="51">
        <f t="shared" si="310"/>
        <v>9.4582756842165577E-2</v>
      </c>
      <c r="AX1580" s="231" t="str">
        <f t="shared" si="311"/>
        <v>NON</v>
      </c>
      <c r="AY1580" s="231">
        <f>+MargesVN[[#This Row],[Total COM]]+MargesVN[[#This Row],[EXT GIE]]+MargesVN[[#This Row],[Forfait immat]]</f>
        <v>68.249999999999972</v>
      </c>
    </row>
    <row r="1581" spans="1:51" s="231" customFormat="1" ht="11.25" customHeight="1" x14ac:dyDescent="0.25">
      <c r="A1581" s="401">
        <v>30</v>
      </c>
      <c r="B1581" s="401" t="s">
        <v>183</v>
      </c>
      <c r="C1581" s="401" t="s">
        <v>29</v>
      </c>
      <c r="D1581" s="402">
        <v>46155</v>
      </c>
      <c r="E1581" s="403">
        <v>46160</v>
      </c>
      <c r="F1581" s="404"/>
      <c r="G1581" s="404"/>
      <c r="H1581" s="404"/>
      <c r="I1581" s="404" t="s">
        <v>165</v>
      </c>
      <c r="J1581" s="404"/>
      <c r="K1581" s="404">
        <v>681157.84</v>
      </c>
      <c r="L1581" s="401" t="s">
        <v>33</v>
      </c>
      <c r="M1581" s="401">
        <v>524778</v>
      </c>
      <c r="N1581" s="401">
        <v>4778</v>
      </c>
      <c r="O1581" s="401" t="s">
        <v>3808</v>
      </c>
      <c r="P1581" s="405" t="s">
        <v>326</v>
      </c>
      <c r="Q1581" s="401" t="s">
        <v>178</v>
      </c>
      <c r="R1581" s="406">
        <v>38150</v>
      </c>
      <c r="S1581" s="406">
        <v>2841.66</v>
      </c>
      <c r="T1581" s="407">
        <f t="shared" si="300"/>
        <v>40991.660000000003</v>
      </c>
      <c r="U1581" s="408">
        <v>19</v>
      </c>
      <c r="V1581" s="406">
        <v>649.87</v>
      </c>
      <c r="W1581" s="409">
        <v>35</v>
      </c>
      <c r="X1581" s="410"/>
      <c r="Y1581" s="409">
        <f t="shared" si="301"/>
        <v>614.87</v>
      </c>
      <c r="Z1581" s="411">
        <f t="shared" si="302"/>
        <v>1.5853712682043126E-2</v>
      </c>
      <c r="AA1581" s="410">
        <v>0</v>
      </c>
      <c r="AB1581" s="409">
        <v>-2459.5</v>
      </c>
      <c r="AC1581" s="409"/>
      <c r="AD1581" s="409" t="s">
        <v>430</v>
      </c>
      <c r="AE1581" s="412"/>
      <c r="AF1581" s="412">
        <v>0</v>
      </c>
      <c r="AG1581" s="409">
        <f t="shared" si="303"/>
        <v>0</v>
      </c>
      <c r="AH1581" s="409"/>
      <c r="AI1581" s="409">
        <f t="shared" si="304"/>
        <v>0</v>
      </c>
      <c r="AJ1581" s="401" t="s">
        <v>149</v>
      </c>
      <c r="AK1581" s="401">
        <v>0</v>
      </c>
      <c r="AL1581" s="408" t="s">
        <v>293</v>
      </c>
      <c r="AM1581" s="413">
        <f t="shared" si="305"/>
        <v>1</v>
      </c>
      <c r="AN1581" s="413">
        <f t="shared" si="306"/>
        <v>1</v>
      </c>
      <c r="AO1581" s="413"/>
      <c r="AP1581" s="413"/>
      <c r="AQ1581" s="413">
        <f t="shared" si="307"/>
        <v>1</v>
      </c>
      <c r="AR1581" s="414" t="str">
        <f>IF(A1581="","",VLOOKUP(A1581,'Base Sites'!A:B,2,FALSE))</f>
        <v>Valauto Lambersart VW</v>
      </c>
      <c r="AS1581" s="414" t="str">
        <f t="shared" si="308"/>
        <v>SKODA</v>
      </c>
      <c r="AT1581" s="413"/>
      <c r="AU1581" s="415" t="str">
        <f>IF(A1581="","",VLOOKUP(L1581,'Base Vendeurs'!A:B,2,FALSE))</f>
        <v>Sociétés NORD</v>
      </c>
      <c r="AV1581" s="409">
        <f t="shared" si="309"/>
        <v>649.87</v>
      </c>
      <c r="AW1581" s="411">
        <f t="shared" si="310"/>
        <v>1.5853712682043126E-2</v>
      </c>
      <c r="AX1581" s="415" t="str">
        <f t="shared" si="311"/>
        <v>NON</v>
      </c>
      <c r="AY1581" s="231">
        <f>+MargesVN[[#This Row],[Total COM]]+MargesVN[[#This Row],[EXT GIE]]+MargesVN[[#This Row],[Forfait immat]]</f>
        <v>0</v>
      </c>
    </row>
    <row r="1582" spans="1:51" s="231" customFormat="1" ht="11.25" customHeight="1" x14ac:dyDescent="0.25">
      <c r="A1582" s="431">
        <v>10</v>
      </c>
      <c r="B1582" s="431" t="s">
        <v>163</v>
      </c>
      <c r="C1582" s="431" t="s">
        <v>104</v>
      </c>
      <c r="D1582" s="432">
        <v>46175</v>
      </c>
      <c r="E1582" s="433">
        <v>46175</v>
      </c>
      <c r="F1582" s="434"/>
      <c r="G1582" s="434"/>
      <c r="H1582" s="434"/>
      <c r="I1582" s="434"/>
      <c r="J1582" s="434"/>
      <c r="K1582" s="434">
        <v>0</v>
      </c>
      <c r="L1582" s="431" t="s">
        <v>75</v>
      </c>
      <c r="M1582" s="431">
        <v>524780</v>
      </c>
      <c r="N1582" s="431">
        <v>4780</v>
      </c>
      <c r="O1582" s="431" t="s">
        <v>5055</v>
      </c>
      <c r="P1582" s="435" t="s">
        <v>5056</v>
      </c>
      <c r="Q1582" s="431" t="s">
        <v>382</v>
      </c>
      <c r="R1582" s="436">
        <v>53446.67</v>
      </c>
      <c r="S1582" s="436">
        <v>8275.01</v>
      </c>
      <c r="T1582" s="437">
        <f t="shared" si="300"/>
        <v>61721.68</v>
      </c>
      <c r="U1582" s="438">
        <v>33</v>
      </c>
      <c r="V1582" s="436">
        <v>979.16</v>
      </c>
      <c r="W1582" s="439">
        <v>95</v>
      </c>
      <c r="X1582" s="440"/>
      <c r="Y1582" s="439">
        <f t="shared" si="301"/>
        <v>884.16</v>
      </c>
      <c r="Z1582" s="441">
        <f t="shared" si="302"/>
        <v>1.5864117762186641E-2</v>
      </c>
      <c r="AA1582" s="440">
        <v>0</v>
      </c>
      <c r="AB1582" s="439">
        <v>0</v>
      </c>
      <c r="AC1582" s="439"/>
      <c r="AD1582" s="439"/>
      <c r="AE1582" s="442">
        <v>0.1</v>
      </c>
      <c r="AF1582" s="442">
        <v>0.1</v>
      </c>
      <c r="AG1582" s="439">
        <f t="shared" si="303"/>
        <v>88.415999999999997</v>
      </c>
      <c r="AH1582" s="439"/>
      <c r="AI1582" s="439">
        <f t="shared" si="304"/>
        <v>88.415999999999997</v>
      </c>
      <c r="AJ1582" s="431" t="s">
        <v>164</v>
      </c>
      <c r="AK1582" s="431"/>
      <c r="AL1582" s="438"/>
      <c r="AM1582" s="443">
        <f t="shared" si="305"/>
        <v>0</v>
      </c>
      <c r="AN1582" s="443">
        <f t="shared" si="306"/>
        <v>1</v>
      </c>
      <c r="AO1582" s="443"/>
      <c r="AP1582" s="443"/>
      <c r="AQ1582" s="443">
        <f t="shared" si="307"/>
        <v>0</v>
      </c>
      <c r="AR1582" s="444" t="str">
        <f>IF(A1582="","",VLOOKUP(A1582,'Base Sites'!A:B,2,FALSE))</f>
        <v>Valauto Roncq</v>
      </c>
      <c r="AS1582" s="444" t="str">
        <f t="shared" si="308"/>
        <v>VOLKSWAGEN</v>
      </c>
      <c r="AT1582" s="443"/>
      <c r="AU1582" s="445" t="str">
        <f>IF(A1582="","",VLOOKUP(L1582,'Base Vendeurs'!A:B,2,FALSE))</f>
        <v>Valauto Roncq VW</v>
      </c>
      <c r="AV1582" s="439">
        <f t="shared" si="309"/>
        <v>979.16</v>
      </c>
      <c r="AW1582" s="441">
        <f t="shared" si="310"/>
        <v>1.5864117762186641E-2</v>
      </c>
      <c r="AX1582" s="445" t="str">
        <f t="shared" si="311"/>
        <v>NON</v>
      </c>
      <c r="AY1582" s="231">
        <f>+MargesVN[[#This Row],[Total COM]]+MargesVN[[#This Row],[EXT GIE]]+MargesVN[[#This Row],[Forfait immat]]</f>
        <v>88.415999999999997</v>
      </c>
    </row>
    <row r="1583" spans="1:51" s="231" customFormat="1" ht="11.25" customHeight="1" x14ac:dyDescent="0.25">
      <c r="A1583" s="401">
        <v>30</v>
      </c>
      <c r="B1583" s="401" t="s">
        <v>183</v>
      </c>
      <c r="C1583" s="401" t="s">
        <v>29</v>
      </c>
      <c r="D1583" s="402">
        <v>46153</v>
      </c>
      <c r="E1583" s="403">
        <v>46154</v>
      </c>
      <c r="F1583" s="404"/>
      <c r="G1583" s="404"/>
      <c r="H1583" s="404"/>
      <c r="I1583" s="404" t="s">
        <v>165</v>
      </c>
      <c r="J1583" s="404"/>
      <c r="K1583" s="404">
        <v>681157.84</v>
      </c>
      <c r="L1583" s="401" t="s">
        <v>33</v>
      </c>
      <c r="M1583" s="401">
        <v>524781</v>
      </c>
      <c r="N1583" s="401">
        <v>4781</v>
      </c>
      <c r="O1583" s="401" t="s">
        <v>3811</v>
      </c>
      <c r="P1583" s="405" t="s">
        <v>326</v>
      </c>
      <c r="Q1583" s="401" t="s">
        <v>178</v>
      </c>
      <c r="R1583" s="406">
        <v>38150</v>
      </c>
      <c r="S1583" s="406">
        <v>2841.66</v>
      </c>
      <c r="T1583" s="407">
        <f t="shared" si="300"/>
        <v>40991.660000000003</v>
      </c>
      <c r="U1583" s="408">
        <v>6</v>
      </c>
      <c r="V1583" s="406">
        <v>649.87</v>
      </c>
      <c r="W1583" s="409">
        <v>35</v>
      </c>
      <c r="X1583" s="410"/>
      <c r="Y1583" s="409">
        <f t="shared" si="301"/>
        <v>614.87</v>
      </c>
      <c r="Z1583" s="411">
        <f t="shared" si="302"/>
        <v>1.5853712682043126E-2</v>
      </c>
      <c r="AA1583" s="410">
        <v>0</v>
      </c>
      <c r="AB1583" s="409">
        <v>-2459.5</v>
      </c>
      <c r="AC1583" s="409"/>
      <c r="AD1583" s="409" t="s">
        <v>430</v>
      </c>
      <c r="AE1583" s="412"/>
      <c r="AF1583" s="412">
        <v>0</v>
      </c>
      <c r="AG1583" s="409">
        <f t="shared" si="303"/>
        <v>0</v>
      </c>
      <c r="AH1583" s="409"/>
      <c r="AI1583" s="409">
        <f t="shared" si="304"/>
        <v>0</v>
      </c>
      <c r="AJ1583" s="401" t="s">
        <v>149</v>
      </c>
      <c r="AK1583" s="401">
        <v>0</v>
      </c>
      <c r="AL1583" s="408" t="s">
        <v>293</v>
      </c>
      <c r="AM1583" s="413">
        <f t="shared" si="305"/>
        <v>1</v>
      </c>
      <c r="AN1583" s="413">
        <f t="shared" si="306"/>
        <v>1</v>
      </c>
      <c r="AO1583" s="413"/>
      <c r="AP1583" s="413"/>
      <c r="AQ1583" s="413">
        <f t="shared" si="307"/>
        <v>1</v>
      </c>
      <c r="AR1583" s="414" t="str">
        <f>IF(A1583="","",VLOOKUP(A1583,'Base Sites'!A:B,2,FALSE))</f>
        <v>Valauto Lambersart VW</v>
      </c>
      <c r="AS1583" s="414" t="str">
        <f t="shared" si="308"/>
        <v>SKODA</v>
      </c>
      <c r="AT1583" s="413"/>
      <c r="AU1583" s="415" t="str">
        <f>IF(A1583="","",VLOOKUP(L1583,'Base Vendeurs'!A:B,2,FALSE))</f>
        <v>Sociétés NORD</v>
      </c>
      <c r="AV1583" s="409">
        <f t="shared" si="309"/>
        <v>649.87</v>
      </c>
      <c r="AW1583" s="411">
        <f t="shared" si="310"/>
        <v>1.5853712682043126E-2</v>
      </c>
      <c r="AX1583" s="415" t="str">
        <f t="shared" si="311"/>
        <v>NON</v>
      </c>
      <c r="AY1583" s="231">
        <f>+MargesVN[[#This Row],[Total COM]]+MargesVN[[#This Row],[EXT GIE]]+MargesVN[[#This Row],[Forfait immat]]</f>
        <v>0</v>
      </c>
    </row>
    <row r="1584" spans="1:51" s="231" customFormat="1" ht="11.25" customHeight="1" x14ac:dyDescent="0.25">
      <c r="A1584" s="45">
        <v>10</v>
      </c>
      <c r="B1584" s="45" t="s">
        <v>163</v>
      </c>
      <c r="C1584" s="45" t="s">
        <v>104</v>
      </c>
      <c r="D1584" s="44">
        <v>46066</v>
      </c>
      <c r="E1584" s="65">
        <v>46076</v>
      </c>
      <c r="F1584" s="35"/>
      <c r="G1584" s="35"/>
      <c r="H1584" s="35"/>
      <c r="I1584" s="35"/>
      <c r="J1584" s="35"/>
      <c r="K1584" s="35">
        <v>0</v>
      </c>
      <c r="L1584" s="45" t="s">
        <v>417</v>
      </c>
      <c r="M1584" s="45">
        <v>524783</v>
      </c>
      <c r="N1584" s="45">
        <v>4783</v>
      </c>
      <c r="O1584" s="45" t="s">
        <v>1610</v>
      </c>
      <c r="P1584" s="66" t="s">
        <v>1611</v>
      </c>
      <c r="Q1584" s="45" t="s">
        <v>157</v>
      </c>
      <c r="R1584" s="47">
        <v>28533.33</v>
      </c>
      <c r="S1584" s="47">
        <v>1858.34</v>
      </c>
      <c r="T1584" s="48">
        <f t="shared" si="300"/>
        <v>30391.670000000002</v>
      </c>
      <c r="U1584" s="49">
        <v>14</v>
      </c>
      <c r="V1584" s="47">
        <v>1462.63</v>
      </c>
      <c r="W1584" s="46">
        <v>95</v>
      </c>
      <c r="X1584" s="50"/>
      <c r="Y1584" s="46">
        <f t="shared" si="301"/>
        <v>1367.63</v>
      </c>
      <c r="Z1584" s="51">
        <f t="shared" si="302"/>
        <v>4.812601610901935E-2</v>
      </c>
      <c r="AA1584" s="50">
        <v>0</v>
      </c>
      <c r="AB1584" s="46">
        <v>-4250</v>
      </c>
      <c r="AC1584" s="46"/>
      <c r="AD1584" s="46"/>
      <c r="AE1584" s="52">
        <v>7.0000000000000007E-2</v>
      </c>
      <c r="AF1584" s="52">
        <v>0.1</v>
      </c>
      <c r="AG1584" s="46">
        <f t="shared" si="303"/>
        <v>95.734100000000012</v>
      </c>
      <c r="AH1584" s="46"/>
      <c r="AI1584" s="46">
        <f t="shared" si="304"/>
        <v>95.734100000000012</v>
      </c>
      <c r="AJ1584" s="45" t="s">
        <v>164</v>
      </c>
      <c r="AK1584" s="45">
        <v>30</v>
      </c>
      <c r="AL1584" s="49"/>
      <c r="AM1584" s="238">
        <f t="shared" si="305"/>
        <v>0</v>
      </c>
      <c r="AN1584" s="238">
        <f t="shared" si="306"/>
        <v>1</v>
      </c>
      <c r="AO1584" s="238"/>
      <c r="AP1584" s="238"/>
      <c r="AQ1584" s="238">
        <f t="shared" si="307"/>
        <v>0</v>
      </c>
      <c r="AR1584" s="96" t="str">
        <f>IF(A1584="","",VLOOKUP(A1584,'Base Sites'!A:B,2,FALSE))</f>
        <v>Valauto Roncq</v>
      </c>
      <c r="AS1584" s="96" t="str">
        <f t="shared" si="308"/>
        <v>VOLKSWAGEN</v>
      </c>
      <c r="AT1584" s="238"/>
      <c r="AU1584" s="231" t="str">
        <f>IF(A1584="","",VLOOKUP(L1584,'Base Vendeurs'!A:B,2,FALSE))</f>
        <v>Valauto Roncq VW</v>
      </c>
      <c r="AV1584" s="46">
        <f t="shared" si="309"/>
        <v>1462.63</v>
      </c>
      <c r="AW1584" s="51">
        <f t="shared" si="310"/>
        <v>4.812601610901935E-2</v>
      </c>
      <c r="AX1584" s="231" t="str">
        <f t="shared" si="311"/>
        <v>NON</v>
      </c>
      <c r="AY1584" s="231">
        <f>+MargesVN[[#This Row],[Total COM]]+MargesVN[[#This Row],[EXT GIE]]+MargesVN[[#This Row],[Forfait immat]]</f>
        <v>125.73410000000001</v>
      </c>
    </row>
    <row r="1585" spans="1:51" s="231" customFormat="1" ht="11.25" customHeight="1" x14ac:dyDescent="0.25">
      <c r="A1585" s="319">
        <v>10</v>
      </c>
      <c r="B1585" s="319" t="s">
        <v>163</v>
      </c>
      <c r="C1585" s="319" t="s">
        <v>104</v>
      </c>
      <c r="D1585" s="320">
        <v>46106</v>
      </c>
      <c r="E1585" s="321">
        <v>46107</v>
      </c>
      <c r="F1585" s="322"/>
      <c r="G1585" s="322"/>
      <c r="H1585" s="322"/>
      <c r="I1585" s="322"/>
      <c r="J1585" s="322"/>
      <c r="K1585" s="322"/>
      <c r="L1585" s="319" t="s">
        <v>75</v>
      </c>
      <c r="M1585" s="319">
        <v>524784</v>
      </c>
      <c r="N1585" s="319">
        <v>4784</v>
      </c>
      <c r="O1585" s="319" t="s">
        <v>2825</v>
      </c>
      <c r="P1585" s="323" t="s">
        <v>2826</v>
      </c>
      <c r="Q1585" s="319" t="s">
        <v>157</v>
      </c>
      <c r="R1585" s="324">
        <v>28533.33</v>
      </c>
      <c r="S1585" s="324">
        <v>1441.67</v>
      </c>
      <c r="T1585" s="325">
        <f t="shared" si="300"/>
        <v>29975</v>
      </c>
      <c r="U1585" s="326">
        <v>15</v>
      </c>
      <c r="V1585" s="324">
        <v>610.54</v>
      </c>
      <c r="W1585" s="327">
        <v>95</v>
      </c>
      <c r="X1585" s="328"/>
      <c r="Y1585" s="327">
        <f t="shared" si="301"/>
        <v>515.54</v>
      </c>
      <c r="Z1585" s="329">
        <f t="shared" si="302"/>
        <v>2.036830692243536E-2</v>
      </c>
      <c r="AA1585" s="328">
        <v>0</v>
      </c>
      <c r="AB1585" s="327">
        <v>-3333.33</v>
      </c>
      <c r="AC1585" s="327"/>
      <c r="AD1585" s="327"/>
      <c r="AE1585" s="330">
        <v>0.1</v>
      </c>
      <c r="AF1585" s="330">
        <v>0.1</v>
      </c>
      <c r="AG1585" s="327">
        <f t="shared" si="303"/>
        <v>51.554000000000002</v>
      </c>
      <c r="AH1585" s="327"/>
      <c r="AI1585" s="327">
        <f t="shared" si="304"/>
        <v>51.554000000000002</v>
      </c>
      <c r="AJ1585" s="319" t="s">
        <v>164</v>
      </c>
      <c r="AK1585" s="319"/>
      <c r="AL1585" s="326"/>
      <c r="AM1585" s="331">
        <f t="shared" si="305"/>
        <v>0</v>
      </c>
      <c r="AN1585" s="331">
        <f t="shared" si="306"/>
        <v>1</v>
      </c>
      <c r="AO1585" s="331"/>
      <c r="AP1585" s="331"/>
      <c r="AQ1585" s="331">
        <f t="shared" si="307"/>
        <v>0</v>
      </c>
      <c r="AR1585" s="332" t="str">
        <f>IF(A1585="","",VLOOKUP(A1585,'Base Sites'!A:B,2,FALSE))</f>
        <v>Valauto Roncq</v>
      </c>
      <c r="AS1585" s="332" t="str">
        <f t="shared" si="308"/>
        <v>VOLKSWAGEN</v>
      </c>
      <c r="AT1585" s="331"/>
      <c r="AU1585" s="333" t="str">
        <f>IF(A1585="","",VLOOKUP(L1585,'Base Vendeurs'!A:B,2,FALSE))</f>
        <v>Valauto Roncq VW</v>
      </c>
      <c r="AV1585" s="327">
        <f t="shared" si="309"/>
        <v>610.54</v>
      </c>
      <c r="AW1585" s="329">
        <f t="shared" si="310"/>
        <v>2.036830692243536E-2</v>
      </c>
      <c r="AX1585" s="333" t="str">
        <f t="shared" si="311"/>
        <v>NON</v>
      </c>
      <c r="AY1585" s="231">
        <f>+MargesVN[[#This Row],[Total COM]]+MargesVN[[#This Row],[EXT GIE]]+MargesVN[[#This Row],[Forfait immat]]</f>
        <v>51.554000000000002</v>
      </c>
    </row>
    <row r="1586" spans="1:51" s="231" customFormat="1" ht="11.25" customHeight="1" x14ac:dyDescent="0.25">
      <c r="A1586" s="266">
        <v>10</v>
      </c>
      <c r="B1586" s="266" t="s">
        <v>163</v>
      </c>
      <c r="C1586" s="266" t="s">
        <v>104</v>
      </c>
      <c r="D1586" s="161">
        <v>46041</v>
      </c>
      <c r="E1586" s="267">
        <v>46043</v>
      </c>
      <c r="F1586" s="162"/>
      <c r="G1586" s="162"/>
      <c r="H1586" s="162"/>
      <c r="I1586" s="162"/>
      <c r="J1586" s="162"/>
      <c r="K1586" s="162">
        <v>0</v>
      </c>
      <c r="L1586" s="266" t="s">
        <v>195</v>
      </c>
      <c r="M1586" s="266">
        <v>545750</v>
      </c>
      <c r="N1586" s="266">
        <v>5750</v>
      </c>
      <c r="O1586" s="266" t="s">
        <v>970</v>
      </c>
      <c r="P1586" s="268" t="s">
        <v>971</v>
      </c>
      <c r="Q1586" s="266" t="s">
        <v>177</v>
      </c>
      <c r="R1586" s="163">
        <v>33863.33</v>
      </c>
      <c r="S1586" s="163">
        <v>833.33</v>
      </c>
      <c r="T1586" s="164">
        <f t="shared" si="300"/>
        <v>34696.660000000003</v>
      </c>
      <c r="U1586" s="165">
        <v>10</v>
      </c>
      <c r="V1586" s="163">
        <v>1590.43</v>
      </c>
      <c r="W1586" s="251">
        <v>95</v>
      </c>
      <c r="X1586" s="166"/>
      <c r="Y1586" s="251">
        <f t="shared" si="301"/>
        <v>1495.43</v>
      </c>
      <c r="Z1586" s="167">
        <f t="shared" si="302"/>
        <v>4.5838129664353855E-2</v>
      </c>
      <c r="AA1586" s="166">
        <v>0</v>
      </c>
      <c r="AB1586" s="251">
        <v>-5566.67</v>
      </c>
      <c r="AC1586" s="251"/>
      <c r="AD1586" s="251"/>
      <c r="AE1586" s="168">
        <v>7.0000000000000007E-2</v>
      </c>
      <c r="AF1586" s="168">
        <v>7.0000000000000007E-2</v>
      </c>
      <c r="AG1586" s="251">
        <f t="shared" si="303"/>
        <v>104.68010000000001</v>
      </c>
      <c r="AH1586" s="251"/>
      <c r="AI1586" s="251">
        <f t="shared" si="304"/>
        <v>104.68010000000001</v>
      </c>
      <c r="AJ1586" s="266" t="s">
        <v>164</v>
      </c>
      <c r="AK1586" s="266"/>
      <c r="AL1586" s="165"/>
      <c r="AM1586" s="269">
        <f t="shared" si="305"/>
        <v>0</v>
      </c>
      <c r="AN1586" s="269">
        <f t="shared" si="306"/>
        <v>1</v>
      </c>
      <c r="AO1586" s="269"/>
      <c r="AP1586" s="269"/>
      <c r="AQ1586" s="269">
        <f t="shared" si="307"/>
        <v>0</v>
      </c>
      <c r="AR1586" s="169" t="str">
        <f>IF(A1586="","",VLOOKUP(A1586,'Base Sites'!A:B,2,FALSE))</f>
        <v>Valauto Roncq</v>
      </c>
      <c r="AS1586" s="169" t="str">
        <f t="shared" si="308"/>
        <v>VOLKSWAGEN</v>
      </c>
      <c r="AT1586" s="269"/>
      <c r="AU1586" s="270" t="str">
        <f>IF(A1586="","",VLOOKUP(L1586,'Base Vendeurs'!A:B,2,FALSE))</f>
        <v>Valauto Roncq VW</v>
      </c>
      <c r="AV1586" s="251">
        <f t="shared" si="309"/>
        <v>1590.43</v>
      </c>
      <c r="AW1586" s="167">
        <f t="shared" si="310"/>
        <v>4.5838129664353855E-2</v>
      </c>
      <c r="AX1586" s="237" t="str">
        <f t="shared" si="311"/>
        <v>NON</v>
      </c>
      <c r="AY1586" s="231">
        <f>+MargesVN[[#This Row],[Total COM]]+MargesVN[[#This Row],[EXT GIE]]+MargesVN[[#This Row],[Forfait immat]]</f>
        <v>104.68010000000001</v>
      </c>
    </row>
    <row r="1587" spans="1:51" s="231" customFormat="1" ht="11.25" customHeight="1" x14ac:dyDescent="0.25">
      <c r="A1587" s="319">
        <v>10</v>
      </c>
      <c r="B1587" s="319" t="s">
        <v>163</v>
      </c>
      <c r="C1587" s="319" t="s">
        <v>104</v>
      </c>
      <c r="D1587" s="320">
        <v>46108</v>
      </c>
      <c r="E1587" s="321">
        <v>46108</v>
      </c>
      <c r="F1587" s="322"/>
      <c r="G1587" s="322"/>
      <c r="H1587" s="322"/>
      <c r="I1587" s="322"/>
      <c r="J1587" s="322"/>
      <c r="K1587" s="322"/>
      <c r="L1587" s="319" t="s">
        <v>75</v>
      </c>
      <c r="M1587" s="319">
        <v>524786</v>
      </c>
      <c r="N1587" s="319">
        <v>4786</v>
      </c>
      <c r="O1587" s="319" t="s">
        <v>2811</v>
      </c>
      <c r="P1587" s="323" t="s">
        <v>2812</v>
      </c>
      <c r="Q1587" s="319" t="s">
        <v>157</v>
      </c>
      <c r="R1587" s="324">
        <v>35200</v>
      </c>
      <c r="S1587" s="324">
        <v>1750</v>
      </c>
      <c r="T1587" s="325">
        <f t="shared" si="300"/>
        <v>36950</v>
      </c>
      <c r="U1587" s="326">
        <v>15</v>
      </c>
      <c r="V1587" s="324">
        <v>984</v>
      </c>
      <c r="W1587" s="327">
        <v>95</v>
      </c>
      <c r="X1587" s="328"/>
      <c r="Y1587" s="327">
        <f t="shared" si="301"/>
        <v>889</v>
      </c>
      <c r="Z1587" s="329">
        <f t="shared" si="302"/>
        <v>2.6630581867388363E-2</v>
      </c>
      <c r="AA1587" s="328">
        <v>0</v>
      </c>
      <c r="AB1587" s="327">
        <v>0</v>
      </c>
      <c r="AC1587" s="327"/>
      <c r="AD1587" s="327"/>
      <c r="AE1587" s="330">
        <v>0.1</v>
      </c>
      <c r="AF1587" s="330">
        <v>0.1</v>
      </c>
      <c r="AG1587" s="327">
        <f t="shared" si="303"/>
        <v>88.9</v>
      </c>
      <c r="AH1587" s="327"/>
      <c r="AI1587" s="327">
        <f t="shared" si="304"/>
        <v>88.9</v>
      </c>
      <c r="AJ1587" s="319" t="s">
        <v>164</v>
      </c>
      <c r="AK1587" s="319"/>
      <c r="AL1587" s="326"/>
      <c r="AM1587" s="331">
        <f t="shared" si="305"/>
        <v>0</v>
      </c>
      <c r="AN1587" s="331">
        <f t="shared" si="306"/>
        <v>1</v>
      </c>
      <c r="AO1587" s="331"/>
      <c r="AP1587" s="331"/>
      <c r="AQ1587" s="331">
        <f t="shared" si="307"/>
        <v>0</v>
      </c>
      <c r="AR1587" s="332" t="str">
        <f>IF(A1587="","",VLOOKUP(A1587,'Base Sites'!A:B,2,FALSE))</f>
        <v>Valauto Roncq</v>
      </c>
      <c r="AS1587" s="332" t="str">
        <f t="shared" si="308"/>
        <v>VOLKSWAGEN</v>
      </c>
      <c r="AT1587" s="331"/>
      <c r="AU1587" s="333" t="str">
        <f>IF(A1587="","",VLOOKUP(L1587,'Base Vendeurs'!A:B,2,FALSE))</f>
        <v>Valauto Roncq VW</v>
      </c>
      <c r="AV1587" s="327">
        <f t="shared" si="309"/>
        <v>984</v>
      </c>
      <c r="AW1587" s="329">
        <f t="shared" si="310"/>
        <v>2.6630581867388363E-2</v>
      </c>
      <c r="AX1587" s="333" t="str">
        <f t="shared" si="311"/>
        <v>NON</v>
      </c>
      <c r="AY1587" s="231">
        <f>+MargesVN[[#This Row],[Total COM]]+MargesVN[[#This Row],[EXT GIE]]+MargesVN[[#This Row],[Forfait immat]]</f>
        <v>88.9</v>
      </c>
    </row>
    <row r="1588" spans="1:51" s="231" customFormat="1" ht="11.25" customHeight="1" x14ac:dyDescent="0.25">
      <c r="A1588" s="45">
        <v>10</v>
      </c>
      <c r="B1588" s="45" t="s">
        <v>163</v>
      </c>
      <c r="C1588" s="45" t="s">
        <v>104</v>
      </c>
      <c r="D1588" s="44">
        <v>46077</v>
      </c>
      <c r="E1588" s="65">
        <v>46081</v>
      </c>
      <c r="F1588" s="35"/>
      <c r="G1588" s="35"/>
      <c r="H1588" s="35"/>
      <c r="I1588" s="35"/>
      <c r="J1588" s="35"/>
      <c r="K1588" s="35">
        <v>0</v>
      </c>
      <c r="L1588" s="45" t="s">
        <v>38</v>
      </c>
      <c r="M1588" s="45">
        <v>524787</v>
      </c>
      <c r="N1588" s="45">
        <v>4787</v>
      </c>
      <c r="O1588" s="45" t="s">
        <v>1859</v>
      </c>
      <c r="P1588" s="66" t="s">
        <v>1860</v>
      </c>
      <c r="Q1588" s="45" t="s">
        <v>157</v>
      </c>
      <c r="R1588" s="47">
        <v>28533.33</v>
      </c>
      <c r="S1588" s="47">
        <v>3150.01</v>
      </c>
      <c r="T1588" s="48">
        <f t="shared" si="300"/>
        <v>31683.340000000004</v>
      </c>
      <c r="U1588" s="49">
        <v>11</v>
      </c>
      <c r="V1588" s="47">
        <v>1114.83</v>
      </c>
      <c r="W1588" s="46">
        <v>95</v>
      </c>
      <c r="X1588" s="50"/>
      <c r="Y1588" s="46">
        <f t="shared" si="301"/>
        <v>1019.8299999999999</v>
      </c>
      <c r="Z1588" s="51">
        <f t="shared" si="302"/>
        <v>3.5186631207442136E-2</v>
      </c>
      <c r="AA1588" s="50">
        <v>0</v>
      </c>
      <c r="AB1588" s="46">
        <v>0</v>
      </c>
      <c r="AC1588" s="46"/>
      <c r="AD1588" s="46"/>
      <c r="AE1588" s="52">
        <v>7.0000000000000007E-2</v>
      </c>
      <c r="AF1588" s="52">
        <v>0.1</v>
      </c>
      <c r="AG1588" s="46">
        <f t="shared" si="303"/>
        <v>71.388100000000009</v>
      </c>
      <c r="AH1588" s="46"/>
      <c r="AI1588" s="46">
        <f t="shared" si="304"/>
        <v>71.388100000000009</v>
      </c>
      <c r="AJ1588" s="45" t="s">
        <v>149</v>
      </c>
      <c r="AK1588" s="45"/>
      <c r="AL1588" s="49"/>
      <c r="AM1588" s="238">
        <f t="shared" si="305"/>
        <v>0</v>
      </c>
      <c r="AN1588" s="238">
        <f t="shared" si="306"/>
        <v>1</v>
      </c>
      <c r="AO1588" s="238"/>
      <c r="AP1588" s="238"/>
      <c r="AQ1588" s="238">
        <f t="shared" si="307"/>
        <v>0</v>
      </c>
      <c r="AR1588" s="96" t="str">
        <f>IF(A1588="","",VLOOKUP(A1588,'Base Sites'!A:B,2,FALSE))</f>
        <v>Valauto Roncq</v>
      </c>
      <c r="AS1588" s="96" t="str">
        <f t="shared" si="308"/>
        <v>VOLKSWAGEN</v>
      </c>
      <c r="AT1588" s="238"/>
      <c r="AU1588" s="231" t="str">
        <f>IF(A1588="","",VLOOKUP(L1588,'Base Vendeurs'!A:B,2,FALSE))</f>
        <v>Valauto Roubaix</v>
      </c>
      <c r="AV1588" s="46">
        <f t="shared" si="309"/>
        <v>1114.83</v>
      </c>
      <c r="AW1588" s="51">
        <f t="shared" si="310"/>
        <v>3.5186631207442136E-2</v>
      </c>
      <c r="AX1588" s="231" t="str">
        <f t="shared" si="311"/>
        <v>NON</v>
      </c>
      <c r="AY1588" s="231">
        <f>+MargesVN[[#This Row],[Total COM]]+MargesVN[[#This Row],[EXT GIE]]+MargesVN[[#This Row],[Forfait immat]]</f>
        <v>71.388100000000009</v>
      </c>
    </row>
    <row r="1589" spans="1:51" s="231" customFormat="1" ht="11.25" customHeight="1" x14ac:dyDescent="0.25">
      <c r="A1589" s="45">
        <v>10</v>
      </c>
      <c r="B1589" s="45" t="s">
        <v>163</v>
      </c>
      <c r="C1589" s="45" t="s">
        <v>104</v>
      </c>
      <c r="D1589" s="44">
        <v>46078</v>
      </c>
      <c r="E1589" s="65">
        <v>46078</v>
      </c>
      <c r="F1589" s="35"/>
      <c r="G1589" s="35"/>
      <c r="H1589" s="35"/>
      <c r="I1589" s="35"/>
      <c r="J1589" s="35"/>
      <c r="K1589" s="35"/>
      <c r="L1589" s="45" t="s">
        <v>35</v>
      </c>
      <c r="M1589" s="45">
        <v>524788</v>
      </c>
      <c r="N1589" s="45">
        <v>4788</v>
      </c>
      <c r="O1589" s="45" t="s">
        <v>1908</v>
      </c>
      <c r="P1589" s="66" t="s">
        <v>1909</v>
      </c>
      <c r="Q1589" s="45" t="s">
        <v>157</v>
      </c>
      <c r="R1589" s="47">
        <v>35200</v>
      </c>
      <c r="S1589" s="47">
        <v>3425</v>
      </c>
      <c r="T1589" s="48">
        <f t="shared" si="300"/>
        <v>38625</v>
      </c>
      <c r="U1589" s="49">
        <v>20</v>
      </c>
      <c r="V1589" s="47">
        <v>1404.98</v>
      </c>
      <c r="W1589" s="46">
        <v>95</v>
      </c>
      <c r="X1589" s="50"/>
      <c r="Y1589" s="46">
        <f t="shared" si="301"/>
        <v>1309.98</v>
      </c>
      <c r="Z1589" s="51">
        <f t="shared" si="302"/>
        <v>3.6374886731391588E-2</v>
      </c>
      <c r="AA1589" s="50">
        <v>0</v>
      </c>
      <c r="AB1589" s="46">
        <v>-4083.33</v>
      </c>
      <c r="AC1589" s="46"/>
      <c r="AD1589" s="46"/>
      <c r="AE1589" s="52">
        <v>7.0000000000000007E-2</v>
      </c>
      <c r="AF1589" s="52">
        <v>0.1</v>
      </c>
      <c r="AG1589" s="46">
        <f t="shared" si="303"/>
        <v>91.698600000000013</v>
      </c>
      <c r="AH1589" s="46"/>
      <c r="AI1589" s="46">
        <f t="shared" si="304"/>
        <v>91.698600000000013</v>
      </c>
      <c r="AJ1589" s="45" t="s">
        <v>164</v>
      </c>
      <c r="AK1589" s="45">
        <v>30</v>
      </c>
      <c r="AL1589" s="49"/>
      <c r="AM1589" s="238">
        <f t="shared" si="305"/>
        <v>0</v>
      </c>
      <c r="AN1589" s="238">
        <f t="shared" si="306"/>
        <v>1</v>
      </c>
      <c r="AO1589" s="238"/>
      <c r="AP1589" s="238"/>
      <c r="AQ1589" s="238">
        <f t="shared" si="307"/>
        <v>0</v>
      </c>
      <c r="AR1589" s="96" t="str">
        <f>IF(A1589="","",VLOOKUP(A1589,'Base Sites'!A:B,2,FALSE))</f>
        <v>Valauto Roncq</v>
      </c>
      <c r="AS1589" s="96" t="str">
        <f t="shared" si="308"/>
        <v>VOLKSWAGEN</v>
      </c>
      <c r="AT1589" s="238"/>
      <c r="AU1589" s="231" t="str">
        <f>IF(A1589="","",VLOOKUP(L1589,'Base Vendeurs'!A:B,2,FALSE))</f>
        <v>Valauto Roncq VW</v>
      </c>
      <c r="AV1589" s="46">
        <f t="shared" si="309"/>
        <v>1404.98</v>
      </c>
      <c r="AW1589" s="51">
        <f t="shared" si="310"/>
        <v>3.6374886731391588E-2</v>
      </c>
      <c r="AX1589" s="231" t="str">
        <f t="shared" si="311"/>
        <v>NON</v>
      </c>
      <c r="AY1589" s="231">
        <f>+MargesVN[[#This Row],[Total COM]]+MargesVN[[#This Row],[EXT GIE]]+MargesVN[[#This Row],[Forfait immat]]</f>
        <v>121.69860000000001</v>
      </c>
    </row>
    <row r="1590" spans="1:51" s="231" customFormat="1" ht="11.25" customHeight="1" x14ac:dyDescent="0.25">
      <c r="A1590" s="45">
        <v>10</v>
      </c>
      <c r="B1590" s="45" t="s">
        <v>183</v>
      </c>
      <c r="C1590" s="45" t="s">
        <v>104</v>
      </c>
      <c r="D1590" s="44">
        <v>46080</v>
      </c>
      <c r="E1590" s="65">
        <v>46080</v>
      </c>
      <c r="F1590" s="35"/>
      <c r="G1590" s="35"/>
      <c r="H1590" s="35"/>
      <c r="I1590" s="35" t="s">
        <v>165</v>
      </c>
      <c r="J1590" s="35"/>
      <c r="K1590" s="35">
        <v>-35</v>
      </c>
      <c r="L1590" s="45" t="s">
        <v>36</v>
      </c>
      <c r="M1590" s="45">
        <v>524790</v>
      </c>
      <c r="N1590" s="45">
        <v>4790</v>
      </c>
      <c r="O1590" s="45" t="s">
        <v>1969</v>
      </c>
      <c r="P1590" s="66" t="s">
        <v>1970</v>
      </c>
      <c r="Q1590" s="45" t="s">
        <v>26</v>
      </c>
      <c r="R1590" s="47">
        <v>49155</v>
      </c>
      <c r="S1590" s="47">
        <v>4512.51</v>
      </c>
      <c r="T1590" s="48">
        <f t="shared" si="300"/>
        <v>53667.51</v>
      </c>
      <c r="U1590" s="49">
        <v>205</v>
      </c>
      <c r="V1590" s="47">
        <v>3174.19</v>
      </c>
      <c r="W1590" s="46">
        <v>95</v>
      </c>
      <c r="X1590" s="50"/>
      <c r="Y1590" s="46">
        <f t="shared" si="301"/>
        <v>3079.19</v>
      </c>
      <c r="Z1590" s="51">
        <f t="shared" si="302"/>
        <v>5.914546808674373E-2</v>
      </c>
      <c r="AA1590" s="50">
        <v>-6330.08</v>
      </c>
      <c r="AB1590" s="46">
        <v>0</v>
      </c>
      <c r="AC1590" s="46"/>
      <c r="AD1590" s="46" t="s">
        <v>2055</v>
      </c>
      <c r="AE1590" s="52">
        <v>0.13</v>
      </c>
      <c r="AF1590" s="52">
        <v>0.13</v>
      </c>
      <c r="AG1590" s="46">
        <f t="shared" si="303"/>
        <v>400.29470000000003</v>
      </c>
      <c r="AH1590" s="46"/>
      <c r="AI1590" s="46">
        <f t="shared" si="304"/>
        <v>400.29470000000003</v>
      </c>
      <c r="AJ1590" s="45" t="s">
        <v>164</v>
      </c>
      <c r="AK1590" s="45">
        <v>30</v>
      </c>
      <c r="AL1590" s="49">
        <v>50</v>
      </c>
      <c r="AM1590" s="238">
        <f t="shared" si="305"/>
        <v>1</v>
      </c>
      <c r="AN1590" s="238">
        <f t="shared" si="306"/>
        <v>1</v>
      </c>
      <c r="AO1590" s="238"/>
      <c r="AP1590" s="238"/>
      <c r="AQ1590" s="238">
        <f t="shared" si="307"/>
        <v>1</v>
      </c>
      <c r="AR1590" s="96" t="str">
        <f>IF(A1590="","",VLOOKUP(A1590,'Base Sites'!A:B,2,FALSE))</f>
        <v>Valauto Roncq</v>
      </c>
      <c r="AS1590" s="96" t="str">
        <f t="shared" si="308"/>
        <v>VOLKSWAGEN</v>
      </c>
      <c r="AT1590" s="238"/>
      <c r="AU1590" s="231" t="str">
        <f>IF(A1590="","",VLOOKUP(L1590,'Base Vendeurs'!A:B,2,FALSE))</f>
        <v>Valauto Roncq VW</v>
      </c>
      <c r="AV1590" s="46">
        <f t="shared" si="309"/>
        <v>3174.19</v>
      </c>
      <c r="AW1590" s="51">
        <f t="shared" si="310"/>
        <v>5.914546808674373E-2</v>
      </c>
      <c r="AX1590" s="231" t="str">
        <f t="shared" si="311"/>
        <v>NON</v>
      </c>
      <c r="AY1590" s="231">
        <f>+MargesVN[[#This Row],[Total COM]]+MargesVN[[#This Row],[EXT GIE]]+MargesVN[[#This Row],[Forfait immat]]</f>
        <v>480.29470000000003</v>
      </c>
    </row>
    <row r="1591" spans="1:51" s="231" customFormat="1" ht="11.25" customHeight="1" x14ac:dyDescent="0.25">
      <c r="A1591" s="401">
        <v>10</v>
      </c>
      <c r="B1591" s="401" t="s">
        <v>163</v>
      </c>
      <c r="C1591" s="401" t="s">
        <v>104</v>
      </c>
      <c r="D1591" s="402">
        <v>46163</v>
      </c>
      <c r="E1591" s="403">
        <v>46165</v>
      </c>
      <c r="F1591" s="404"/>
      <c r="G1591" s="404"/>
      <c r="H1591" s="404"/>
      <c r="I1591" s="404"/>
      <c r="J1591" s="404"/>
      <c r="K1591" s="404">
        <v>0</v>
      </c>
      <c r="L1591" s="401" t="s">
        <v>75</v>
      </c>
      <c r="M1591" s="401">
        <v>524792</v>
      </c>
      <c r="N1591" s="401">
        <v>4792</v>
      </c>
      <c r="O1591" s="401" t="s">
        <v>4262</v>
      </c>
      <c r="P1591" s="405" t="s">
        <v>4263</v>
      </c>
      <c r="Q1591" s="401" t="s">
        <v>382</v>
      </c>
      <c r="R1591" s="406">
        <v>52280</v>
      </c>
      <c r="S1591" s="406">
        <v>3429.17</v>
      </c>
      <c r="T1591" s="407">
        <f t="shared" si="300"/>
        <v>55709.17</v>
      </c>
      <c r="U1591" s="408">
        <v>16</v>
      </c>
      <c r="V1591" s="406">
        <v>1209.2</v>
      </c>
      <c r="W1591" s="409">
        <v>95</v>
      </c>
      <c r="X1591" s="410"/>
      <c r="Y1591" s="409">
        <f t="shared" si="301"/>
        <v>1114.2</v>
      </c>
      <c r="Z1591" s="411">
        <f t="shared" si="302"/>
        <v>2.1705582761329958E-2</v>
      </c>
      <c r="AA1591" s="410">
        <v>0</v>
      </c>
      <c r="AB1591" s="409">
        <v>0</v>
      </c>
      <c r="AC1591" s="409"/>
      <c r="AD1591" s="409"/>
      <c r="AE1591" s="412">
        <v>0.08</v>
      </c>
      <c r="AF1591" s="412">
        <v>7.0000000000000007E-2</v>
      </c>
      <c r="AG1591" s="409">
        <f t="shared" si="303"/>
        <v>89.13600000000001</v>
      </c>
      <c r="AH1591" s="409"/>
      <c r="AI1591" s="409">
        <f t="shared" si="304"/>
        <v>89.13600000000001</v>
      </c>
      <c r="AJ1591" s="401" t="s">
        <v>164</v>
      </c>
      <c r="AK1591" s="401">
        <v>0</v>
      </c>
      <c r="AL1591" s="408" t="s">
        <v>293</v>
      </c>
      <c r="AM1591" s="413">
        <f t="shared" si="305"/>
        <v>1</v>
      </c>
      <c r="AN1591" s="413">
        <f t="shared" si="306"/>
        <v>1</v>
      </c>
      <c r="AO1591" s="413"/>
      <c r="AP1591" s="413"/>
      <c r="AQ1591" s="413">
        <f t="shared" si="307"/>
        <v>1</v>
      </c>
      <c r="AR1591" s="414" t="str">
        <f>IF(A1591="","",VLOOKUP(A1591,'Base Sites'!A:B,2,FALSE))</f>
        <v>Valauto Roncq</v>
      </c>
      <c r="AS1591" s="414" t="str">
        <f t="shared" si="308"/>
        <v>VOLKSWAGEN</v>
      </c>
      <c r="AT1591" s="413"/>
      <c r="AU1591" s="415" t="str">
        <f>IF(A1591="","",VLOOKUP(L1591,'Base Vendeurs'!A:B,2,FALSE))</f>
        <v>Valauto Roncq VW</v>
      </c>
      <c r="AV1591" s="409">
        <f t="shared" si="309"/>
        <v>1209.2</v>
      </c>
      <c r="AW1591" s="411">
        <f t="shared" si="310"/>
        <v>2.1705582761329958E-2</v>
      </c>
      <c r="AX1591" s="415" t="str">
        <f t="shared" si="311"/>
        <v>NON</v>
      </c>
      <c r="AY1591" s="231">
        <f>+MargesVN[[#This Row],[Total COM]]+MargesVN[[#This Row],[EXT GIE]]+MargesVN[[#This Row],[Forfait immat]]</f>
        <v>89.13600000000001</v>
      </c>
    </row>
    <row r="1592" spans="1:51" s="231" customFormat="1" ht="11.25" customHeight="1" x14ac:dyDescent="0.25">
      <c r="A1592" s="354">
        <v>30</v>
      </c>
      <c r="B1592" s="354" t="s">
        <v>163</v>
      </c>
      <c r="C1592" s="354" t="s">
        <v>104</v>
      </c>
      <c r="D1592" s="355">
        <v>46113</v>
      </c>
      <c r="E1592" s="356">
        <v>46113</v>
      </c>
      <c r="F1592" s="357"/>
      <c r="G1592" s="357"/>
      <c r="H1592" s="357"/>
      <c r="I1592" s="357"/>
      <c r="J1592" s="357"/>
      <c r="K1592" s="357">
        <v>0</v>
      </c>
      <c r="L1592" s="354" t="s">
        <v>219</v>
      </c>
      <c r="M1592" s="354">
        <v>524800</v>
      </c>
      <c r="N1592" s="354">
        <v>4800</v>
      </c>
      <c r="O1592" s="354" t="s">
        <v>3472</v>
      </c>
      <c r="P1592" s="358" t="s">
        <v>3473</v>
      </c>
      <c r="Q1592" s="354" t="s">
        <v>382</v>
      </c>
      <c r="R1592" s="359">
        <v>50780</v>
      </c>
      <c r="S1592" s="359">
        <v>2958.33</v>
      </c>
      <c r="T1592" s="360">
        <f t="shared" si="300"/>
        <v>53738.33</v>
      </c>
      <c r="U1592" s="361">
        <v>20</v>
      </c>
      <c r="V1592" s="359">
        <v>1707.16</v>
      </c>
      <c r="W1592" s="362">
        <v>95</v>
      </c>
      <c r="X1592" s="363"/>
      <c r="Y1592" s="362">
        <f t="shared" si="301"/>
        <v>1612.16</v>
      </c>
      <c r="Z1592" s="364">
        <f t="shared" si="302"/>
        <v>3.1768013631982985E-2</v>
      </c>
      <c r="AA1592" s="363">
        <v>0</v>
      </c>
      <c r="AB1592" s="362">
        <v>0</v>
      </c>
      <c r="AC1592" s="362"/>
      <c r="AD1592" s="362"/>
      <c r="AE1592" s="365">
        <v>0.1</v>
      </c>
      <c r="AF1592" s="365">
        <v>0.1</v>
      </c>
      <c r="AG1592" s="362">
        <f t="shared" si="303"/>
        <v>161.21600000000001</v>
      </c>
      <c r="AH1592" s="362"/>
      <c r="AI1592" s="362">
        <f t="shared" si="304"/>
        <v>161.21600000000001</v>
      </c>
      <c r="AJ1592" s="354" t="s">
        <v>164</v>
      </c>
      <c r="AK1592" s="354">
        <v>0</v>
      </c>
      <c r="AL1592" s="361">
        <v>20</v>
      </c>
      <c r="AM1592" s="366">
        <f t="shared" si="305"/>
        <v>1</v>
      </c>
      <c r="AN1592" s="366">
        <f t="shared" si="306"/>
        <v>1</v>
      </c>
      <c r="AO1592" s="366"/>
      <c r="AP1592" s="366"/>
      <c r="AQ1592" s="366">
        <f t="shared" si="307"/>
        <v>1</v>
      </c>
      <c r="AR1592" s="367" t="str">
        <f>IF(A1592="","",VLOOKUP(A1592,'Base Sites'!A:B,2,FALSE))</f>
        <v>Valauto Lambersart VW</v>
      </c>
      <c r="AS1592" s="367" t="str">
        <f t="shared" si="308"/>
        <v>VOLKSWAGEN</v>
      </c>
      <c r="AT1592" s="366"/>
      <c r="AU1592" s="368" t="str">
        <f>IF(A1592="","",VLOOKUP(L1592,'Base Vendeurs'!A:B,2,FALSE))</f>
        <v>Sociétés NORD</v>
      </c>
      <c r="AV1592" s="362">
        <f t="shared" si="309"/>
        <v>1707.16</v>
      </c>
      <c r="AW1592" s="364">
        <f t="shared" si="310"/>
        <v>3.1768013631982985E-2</v>
      </c>
      <c r="AX1592" s="368" t="str">
        <f t="shared" si="311"/>
        <v>NON</v>
      </c>
      <c r="AY1592" s="231">
        <f>+MargesVN[[#This Row],[Total COM]]+MargesVN[[#This Row],[EXT GIE]]+MargesVN[[#This Row],[Forfait immat]]</f>
        <v>181.21600000000001</v>
      </c>
    </row>
    <row r="1593" spans="1:51" s="231" customFormat="1" ht="11.25" customHeight="1" x14ac:dyDescent="0.25">
      <c r="A1593" s="45">
        <v>30</v>
      </c>
      <c r="B1593" s="45" t="s">
        <v>163</v>
      </c>
      <c r="C1593" s="45" t="s">
        <v>104</v>
      </c>
      <c r="D1593" s="44">
        <v>46048</v>
      </c>
      <c r="E1593" s="65">
        <v>46050</v>
      </c>
      <c r="F1593" s="35"/>
      <c r="G1593" s="35"/>
      <c r="H1593" s="35"/>
      <c r="I1593" s="35"/>
      <c r="J1593" s="35"/>
      <c r="K1593" s="35"/>
      <c r="L1593" s="45" t="s">
        <v>229</v>
      </c>
      <c r="M1593" s="45">
        <v>524806</v>
      </c>
      <c r="N1593" s="45">
        <v>4806</v>
      </c>
      <c r="O1593" s="45" t="s">
        <v>938</v>
      </c>
      <c r="P1593" s="66" t="s">
        <v>402</v>
      </c>
      <c r="Q1593" s="45" t="s">
        <v>26</v>
      </c>
      <c r="R1593" s="47">
        <v>41196.67</v>
      </c>
      <c r="S1593" s="47">
        <v>837.5</v>
      </c>
      <c r="T1593" s="48">
        <f t="shared" si="300"/>
        <v>42034.17</v>
      </c>
      <c r="U1593" s="49">
        <v>28</v>
      </c>
      <c r="V1593" s="47">
        <v>1381.03</v>
      </c>
      <c r="W1593" s="46">
        <v>95</v>
      </c>
      <c r="X1593" s="50"/>
      <c r="Y1593" s="46">
        <f t="shared" si="301"/>
        <v>1286.03</v>
      </c>
      <c r="Z1593" s="51">
        <f t="shared" si="302"/>
        <v>3.2854936828775258E-2</v>
      </c>
      <c r="AA1593" s="50">
        <v>0</v>
      </c>
      <c r="AB1593" s="46">
        <v>0</v>
      </c>
      <c r="AC1593" s="46"/>
      <c r="AD1593" s="46"/>
      <c r="AE1593" s="52">
        <v>7.0000000000000007E-2</v>
      </c>
      <c r="AF1593" s="52">
        <v>7.0000000000000007E-2</v>
      </c>
      <c r="AG1593" s="46">
        <f t="shared" si="303"/>
        <v>90.022100000000009</v>
      </c>
      <c r="AH1593" s="46"/>
      <c r="AI1593" s="46">
        <f t="shared" si="304"/>
        <v>90.022100000000009</v>
      </c>
      <c r="AJ1593" s="45" t="s">
        <v>228</v>
      </c>
      <c r="AK1593" s="45">
        <v>0</v>
      </c>
      <c r="AL1593" s="49"/>
      <c r="AM1593" s="238">
        <f t="shared" si="305"/>
        <v>0</v>
      </c>
      <c r="AN1593" s="238">
        <f t="shared" si="306"/>
        <v>1</v>
      </c>
      <c r="AO1593" s="238"/>
      <c r="AP1593" s="238"/>
      <c r="AQ1593" s="238">
        <f t="shared" si="307"/>
        <v>0</v>
      </c>
      <c r="AR1593" s="96" t="str">
        <f>IF(A1593="","",VLOOKUP(A1593,'Base Sites'!A:B,2,FALSE))</f>
        <v>Valauto Lambersart VW</v>
      </c>
      <c r="AS1593" s="96" t="str">
        <f t="shared" si="308"/>
        <v>VOLKSWAGEN</v>
      </c>
      <c r="AT1593" s="238"/>
      <c r="AU1593" s="231" t="str">
        <f>IF(A1593="","",VLOOKUP(L1593,'Base Vendeurs'!A:B,2,FALSE))</f>
        <v>Valauto Lambersart VW</v>
      </c>
      <c r="AV1593" s="46">
        <f t="shared" si="309"/>
        <v>1381.03</v>
      </c>
      <c r="AW1593" s="51">
        <f t="shared" si="310"/>
        <v>3.2854936828775258E-2</v>
      </c>
      <c r="AX1593" s="231" t="str">
        <f t="shared" si="311"/>
        <v>NON</v>
      </c>
      <c r="AY1593" s="231">
        <f>+MargesVN[[#This Row],[Total COM]]+MargesVN[[#This Row],[EXT GIE]]+MargesVN[[#This Row],[Forfait immat]]</f>
        <v>90.022100000000009</v>
      </c>
    </row>
    <row r="1594" spans="1:51" s="231" customFormat="1" ht="11.25" customHeight="1" x14ac:dyDescent="0.25">
      <c r="A1594" s="446">
        <v>30</v>
      </c>
      <c r="B1594" s="446" t="s">
        <v>167</v>
      </c>
      <c r="C1594" s="446" t="s">
        <v>104</v>
      </c>
      <c r="D1594" s="447">
        <v>46199</v>
      </c>
      <c r="E1594" s="448" t="s">
        <v>149</v>
      </c>
      <c r="F1594" s="449"/>
      <c r="G1594" s="449"/>
      <c r="H1594" s="449"/>
      <c r="I1594" s="449" t="s">
        <v>165</v>
      </c>
      <c r="J1594" s="449"/>
      <c r="K1594" s="449">
        <v>2262.25</v>
      </c>
      <c r="L1594" s="385" t="s">
        <v>36</v>
      </c>
      <c r="M1594" s="446">
        <v>524807</v>
      </c>
      <c r="N1594" s="446">
        <v>4807</v>
      </c>
      <c r="O1594" s="446" t="s">
        <v>4976</v>
      </c>
      <c r="P1594" s="450" t="s">
        <v>2891</v>
      </c>
      <c r="Q1594" s="446" t="s">
        <v>26</v>
      </c>
      <c r="R1594" s="451">
        <v>41446.67</v>
      </c>
      <c r="S1594" s="451">
        <v>833.34</v>
      </c>
      <c r="T1594" s="452">
        <f t="shared" si="300"/>
        <v>42280.009999999995</v>
      </c>
      <c r="U1594" s="453">
        <v>323</v>
      </c>
      <c r="V1594" s="451">
        <v>1853.37</v>
      </c>
      <c r="W1594" s="454">
        <v>95</v>
      </c>
      <c r="X1594" s="455"/>
      <c r="Y1594" s="454">
        <f t="shared" si="301"/>
        <v>1758.37</v>
      </c>
      <c r="Z1594" s="456">
        <f t="shared" si="302"/>
        <v>4.3835609310404609E-2</v>
      </c>
      <c r="AA1594" s="455">
        <v>-4805.2</v>
      </c>
      <c r="AB1594" s="454">
        <v>2509.7600000000002</v>
      </c>
      <c r="AC1594" s="454"/>
      <c r="AD1594" s="454" t="s">
        <v>5171</v>
      </c>
      <c r="AE1594" s="457"/>
      <c r="AF1594" s="457">
        <v>0</v>
      </c>
      <c r="AG1594" s="454">
        <f t="shared" si="303"/>
        <v>0</v>
      </c>
      <c r="AH1594" s="454"/>
      <c r="AI1594" s="454">
        <f t="shared" si="304"/>
        <v>0</v>
      </c>
      <c r="AJ1594" s="446" t="s">
        <v>149</v>
      </c>
      <c r="AK1594" s="446">
        <v>0</v>
      </c>
      <c r="AL1594" s="453">
        <v>0</v>
      </c>
      <c r="AM1594" s="458">
        <f t="shared" si="305"/>
        <v>0</v>
      </c>
      <c r="AN1594" s="458">
        <f t="shared" si="306"/>
        <v>1</v>
      </c>
      <c r="AO1594" s="458"/>
      <c r="AP1594" s="458"/>
      <c r="AQ1594" s="458">
        <f t="shared" si="307"/>
        <v>0</v>
      </c>
      <c r="AR1594" s="459" t="str">
        <f>IF(A1594="","",VLOOKUP(A1594,'Base Sites'!A:B,2,FALSE))</f>
        <v>Valauto Lambersart VW</v>
      </c>
      <c r="AS1594" s="459" t="str">
        <f t="shared" si="308"/>
        <v>VOLKSWAGEN</v>
      </c>
      <c r="AT1594" s="458"/>
      <c r="AU1594" s="460" t="str">
        <f>IF(A1594="","",VLOOKUP(L1594,'Base Vendeurs'!A:B,2,FALSE))</f>
        <v>Valauto Roncq VW</v>
      </c>
      <c r="AV1594" s="454">
        <f t="shared" si="309"/>
        <v>1853.37</v>
      </c>
      <c r="AW1594" s="456">
        <f t="shared" si="310"/>
        <v>4.3835609310404609E-2</v>
      </c>
      <c r="AX1594" s="460" t="str">
        <f t="shared" si="311"/>
        <v>NON</v>
      </c>
      <c r="AY1594" s="384">
        <f>+MargesVN[[#This Row],[Total COM]]+MargesVN[[#This Row],[EXT GIE]]+MargesVN[[#This Row],[Forfait immat]]</f>
        <v>0</v>
      </c>
    </row>
    <row r="1595" spans="1:51" s="231" customFormat="1" ht="11.25" customHeight="1" x14ac:dyDescent="0.25">
      <c r="A1595" s="45">
        <v>30</v>
      </c>
      <c r="B1595" s="45" t="s">
        <v>163</v>
      </c>
      <c r="C1595" s="45" t="s">
        <v>29</v>
      </c>
      <c r="D1595" s="44">
        <v>46077</v>
      </c>
      <c r="E1595" s="65">
        <v>46079</v>
      </c>
      <c r="F1595" s="35"/>
      <c r="G1595" s="35"/>
      <c r="H1595" s="35"/>
      <c r="I1595" s="35" t="s">
        <v>165</v>
      </c>
      <c r="J1595" s="35" t="s">
        <v>373</v>
      </c>
      <c r="K1595" s="35">
        <v>-96</v>
      </c>
      <c r="L1595" s="45" t="s">
        <v>70</v>
      </c>
      <c r="M1595" s="45">
        <v>524820</v>
      </c>
      <c r="N1595" s="45">
        <v>4820</v>
      </c>
      <c r="O1595" s="45" t="s">
        <v>1854</v>
      </c>
      <c r="P1595" s="66" t="s">
        <v>400</v>
      </c>
      <c r="Q1595" s="45" t="s">
        <v>378</v>
      </c>
      <c r="R1595" s="47">
        <v>35291.660000000003</v>
      </c>
      <c r="S1595" s="47">
        <v>1199.99</v>
      </c>
      <c r="T1595" s="48">
        <f t="shared" si="300"/>
        <v>36491.65</v>
      </c>
      <c r="U1595" s="49">
        <v>19</v>
      </c>
      <c r="V1595" s="47">
        <v>1129.72</v>
      </c>
      <c r="W1595" s="46">
        <v>35</v>
      </c>
      <c r="X1595" s="50"/>
      <c r="Y1595" s="46">
        <f t="shared" si="301"/>
        <v>1094.72</v>
      </c>
      <c r="Z1595" s="51">
        <f t="shared" si="302"/>
        <v>3.0958315121404484E-2</v>
      </c>
      <c r="AA1595" s="50">
        <v>0</v>
      </c>
      <c r="AB1595" s="46">
        <v>0</v>
      </c>
      <c r="AC1595" s="46"/>
      <c r="AD1595" s="46" t="s">
        <v>2048</v>
      </c>
      <c r="AE1595" s="52">
        <v>0.1</v>
      </c>
      <c r="AF1595" s="52">
        <v>0.1</v>
      </c>
      <c r="AG1595" s="46">
        <f t="shared" si="303"/>
        <v>109.47200000000001</v>
      </c>
      <c r="AH1595" s="46"/>
      <c r="AI1595" s="46">
        <f t="shared" si="304"/>
        <v>109.47200000000001</v>
      </c>
      <c r="AJ1595" s="45" t="s">
        <v>164</v>
      </c>
      <c r="AK1595" s="45"/>
      <c r="AL1595" s="49">
        <v>20</v>
      </c>
      <c r="AM1595" s="238">
        <f t="shared" si="305"/>
        <v>1</v>
      </c>
      <c r="AN1595" s="238">
        <f t="shared" si="306"/>
        <v>1</v>
      </c>
      <c r="AO1595" s="238"/>
      <c r="AP1595" s="238"/>
      <c r="AQ1595" s="238">
        <f t="shared" si="307"/>
        <v>1</v>
      </c>
      <c r="AR1595" s="96" t="str">
        <f>IF(A1595="","",VLOOKUP(A1595,'Base Sites'!A:B,2,FALSE))</f>
        <v>Valauto Lambersart VW</v>
      </c>
      <c r="AS1595" s="96" t="str">
        <f t="shared" si="308"/>
        <v>SKODA</v>
      </c>
      <c r="AT1595" s="238"/>
      <c r="AU1595" s="231" t="str">
        <f>IF(A1595="","",VLOOKUP(L1595,'Base Vendeurs'!A:B,2,FALSE))</f>
        <v>Sociétés NORD</v>
      </c>
      <c r="AV1595" s="46">
        <f t="shared" si="309"/>
        <v>1129.72</v>
      </c>
      <c r="AW1595" s="51">
        <f t="shared" si="310"/>
        <v>3.0958315121404484E-2</v>
      </c>
      <c r="AX1595" s="231" t="str">
        <f t="shared" si="311"/>
        <v>NON</v>
      </c>
      <c r="AY1595" s="231">
        <f>+MargesVN[[#This Row],[Total COM]]+MargesVN[[#This Row],[EXT GIE]]+MargesVN[[#This Row],[Forfait immat]]</f>
        <v>129.47200000000001</v>
      </c>
    </row>
    <row r="1596" spans="1:51" s="231" customFormat="1" ht="11.25" customHeight="1" x14ac:dyDescent="0.25">
      <c r="A1596" s="431">
        <v>30</v>
      </c>
      <c r="B1596" s="431" t="s">
        <v>163</v>
      </c>
      <c r="C1596" s="431" t="s">
        <v>29</v>
      </c>
      <c r="D1596" s="432">
        <v>46192</v>
      </c>
      <c r="E1596" s="433">
        <v>46196</v>
      </c>
      <c r="F1596" s="434"/>
      <c r="G1596" s="434"/>
      <c r="H1596" s="434"/>
      <c r="I1596" s="434"/>
      <c r="J1596" s="434"/>
      <c r="K1596" s="434">
        <v>0</v>
      </c>
      <c r="L1596" s="431" t="s">
        <v>70</v>
      </c>
      <c r="M1596" s="431">
        <v>524827</v>
      </c>
      <c r="N1596" s="431">
        <v>4827</v>
      </c>
      <c r="O1596" s="431" t="s">
        <v>4612</v>
      </c>
      <c r="P1596" s="435" t="s">
        <v>3072</v>
      </c>
      <c r="Q1596" s="431" t="s">
        <v>84</v>
      </c>
      <c r="R1596" s="436">
        <v>38966.67</v>
      </c>
      <c r="S1596" s="436">
        <v>250</v>
      </c>
      <c r="T1596" s="437">
        <f t="shared" si="300"/>
        <v>39216.67</v>
      </c>
      <c r="U1596" s="438">
        <v>21</v>
      </c>
      <c r="V1596" s="436">
        <v>1211.5</v>
      </c>
      <c r="W1596" s="439">
        <v>35</v>
      </c>
      <c r="X1596" s="440"/>
      <c r="Y1596" s="439">
        <f t="shared" si="301"/>
        <v>1176.5</v>
      </c>
      <c r="Z1596" s="441">
        <f t="shared" si="302"/>
        <v>3.0892475062263065E-2</v>
      </c>
      <c r="AA1596" s="440">
        <v>0</v>
      </c>
      <c r="AB1596" s="439">
        <v>0</v>
      </c>
      <c r="AC1596" s="439"/>
      <c r="AD1596" s="439"/>
      <c r="AE1596" s="442">
        <v>0.1</v>
      </c>
      <c r="AF1596" s="442">
        <v>0.1</v>
      </c>
      <c r="AG1596" s="439">
        <f t="shared" si="303"/>
        <v>117.65</v>
      </c>
      <c r="AH1596" s="439"/>
      <c r="AI1596" s="439">
        <f t="shared" si="304"/>
        <v>117.65</v>
      </c>
      <c r="AJ1596" s="431" t="s">
        <v>164</v>
      </c>
      <c r="AK1596" s="431">
        <v>0</v>
      </c>
      <c r="AL1596" s="438">
        <v>20</v>
      </c>
      <c r="AM1596" s="443">
        <f t="shared" si="305"/>
        <v>1</v>
      </c>
      <c r="AN1596" s="443">
        <f t="shared" si="306"/>
        <v>1</v>
      </c>
      <c r="AO1596" s="443"/>
      <c r="AP1596" s="443"/>
      <c r="AQ1596" s="443">
        <f t="shared" si="307"/>
        <v>1</v>
      </c>
      <c r="AR1596" s="444" t="str">
        <f>IF(A1596="","",VLOOKUP(A1596,'Base Sites'!A:B,2,FALSE))</f>
        <v>Valauto Lambersart VW</v>
      </c>
      <c r="AS1596" s="444" t="str">
        <f t="shared" si="308"/>
        <v>SKODA</v>
      </c>
      <c r="AT1596" s="443"/>
      <c r="AU1596" s="445" t="str">
        <f>IF(A1596="","",VLOOKUP(L1596,'Base Vendeurs'!A:B,2,FALSE))</f>
        <v>Sociétés NORD</v>
      </c>
      <c r="AV1596" s="439">
        <f t="shared" si="309"/>
        <v>1211.5</v>
      </c>
      <c r="AW1596" s="441">
        <f t="shared" si="310"/>
        <v>3.0892475062263065E-2</v>
      </c>
      <c r="AX1596" s="445" t="str">
        <f t="shared" si="311"/>
        <v>NON</v>
      </c>
      <c r="AY1596" s="231">
        <f>+MargesVN[[#This Row],[Total COM]]+MargesVN[[#This Row],[EXT GIE]]+MargesVN[[#This Row],[Forfait immat]]</f>
        <v>137.65</v>
      </c>
    </row>
    <row r="1597" spans="1:51" s="231" customFormat="1" ht="11.25" customHeight="1" x14ac:dyDescent="0.25">
      <c r="A1597" s="354">
        <v>30</v>
      </c>
      <c r="B1597" s="354" t="s">
        <v>163</v>
      </c>
      <c r="C1597" s="354" t="s">
        <v>104</v>
      </c>
      <c r="D1597" s="355">
        <v>46135</v>
      </c>
      <c r="E1597" s="356">
        <v>46136</v>
      </c>
      <c r="F1597" s="357"/>
      <c r="G1597" s="357"/>
      <c r="H1597" s="357"/>
      <c r="I1597" s="357"/>
      <c r="J1597" s="357"/>
      <c r="K1597" s="357"/>
      <c r="L1597" s="354" t="s">
        <v>229</v>
      </c>
      <c r="M1597" s="354">
        <v>524855</v>
      </c>
      <c r="N1597" s="354">
        <v>4855</v>
      </c>
      <c r="O1597" s="354" t="s">
        <v>3407</v>
      </c>
      <c r="P1597" s="358" t="s">
        <v>3408</v>
      </c>
      <c r="Q1597" s="354" t="s">
        <v>26</v>
      </c>
      <c r="R1597" s="359">
        <v>36113.33</v>
      </c>
      <c r="S1597" s="359">
        <v>1462.5</v>
      </c>
      <c r="T1597" s="360">
        <f t="shared" si="300"/>
        <v>37575.83</v>
      </c>
      <c r="U1597" s="361">
        <v>21</v>
      </c>
      <c r="V1597" s="359">
        <v>2172.59</v>
      </c>
      <c r="W1597" s="362">
        <v>95.01</v>
      </c>
      <c r="X1597" s="363"/>
      <c r="Y1597" s="362">
        <f t="shared" si="301"/>
        <v>2077.58</v>
      </c>
      <c r="Z1597" s="364">
        <f t="shared" si="302"/>
        <v>5.7818815978249852E-2</v>
      </c>
      <c r="AA1597" s="363">
        <v>0</v>
      </c>
      <c r="AB1597" s="362">
        <v>-1400</v>
      </c>
      <c r="AC1597" s="362"/>
      <c r="AD1597" s="362"/>
      <c r="AE1597" s="365">
        <v>7.0000000000000007E-2</v>
      </c>
      <c r="AF1597" s="365">
        <v>7.0000000000000007E-2</v>
      </c>
      <c r="AG1597" s="362">
        <f t="shared" si="303"/>
        <v>145.4306</v>
      </c>
      <c r="AH1597" s="362"/>
      <c r="AI1597" s="362">
        <f t="shared" si="304"/>
        <v>145.4306</v>
      </c>
      <c r="AJ1597" s="354" t="s">
        <v>164</v>
      </c>
      <c r="AK1597" s="354">
        <v>30</v>
      </c>
      <c r="AL1597" s="361">
        <v>50</v>
      </c>
      <c r="AM1597" s="366">
        <f t="shared" si="305"/>
        <v>1</v>
      </c>
      <c r="AN1597" s="366">
        <f t="shared" si="306"/>
        <v>1</v>
      </c>
      <c r="AO1597" s="366"/>
      <c r="AP1597" s="366"/>
      <c r="AQ1597" s="366">
        <f t="shared" si="307"/>
        <v>1</v>
      </c>
      <c r="AR1597" s="367" t="str">
        <f>IF(A1597="","",VLOOKUP(A1597,'Base Sites'!A:B,2,FALSE))</f>
        <v>Valauto Lambersart VW</v>
      </c>
      <c r="AS1597" s="367" t="str">
        <f t="shared" si="308"/>
        <v>VOLKSWAGEN</v>
      </c>
      <c r="AT1597" s="366"/>
      <c r="AU1597" s="368" t="str">
        <f>IF(A1597="","",VLOOKUP(L1597,'Base Vendeurs'!A:B,2,FALSE))</f>
        <v>Valauto Lambersart VW</v>
      </c>
      <c r="AV1597" s="362">
        <f t="shared" si="309"/>
        <v>2172.59</v>
      </c>
      <c r="AW1597" s="364">
        <f t="shared" si="310"/>
        <v>5.7818815978249852E-2</v>
      </c>
      <c r="AX1597" s="368" t="str">
        <f t="shared" si="311"/>
        <v>NON</v>
      </c>
      <c r="AY1597" s="231">
        <f>+MargesVN[[#This Row],[Total COM]]+MargesVN[[#This Row],[EXT GIE]]+MargesVN[[#This Row],[Forfait immat]]</f>
        <v>225.4306</v>
      </c>
    </row>
    <row r="1598" spans="1:51" s="231" customFormat="1" ht="11.25" customHeight="1" x14ac:dyDescent="0.25">
      <c r="A1598" s="431">
        <v>10</v>
      </c>
      <c r="B1598" s="431" t="s">
        <v>163</v>
      </c>
      <c r="C1598" s="431" t="s">
        <v>104</v>
      </c>
      <c r="D1598" s="432">
        <v>46202</v>
      </c>
      <c r="E1598" s="433">
        <v>46203</v>
      </c>
      <c r="F1598" s="434"/>
      <c r="G1598" s="434"/>
      <c r="H1598" s="434"/>
      <c r="I1598" s="434"/>
      <c r="J1598" s="434"/>
      <c r="K1598" s="434">
        <v>0</v>
      </c>
      <c r="L1598" s="431" t="s">
        <v>36</v>
      </c>
      <c r="M1598" s="431">
        <v>524869</v>
      </c>
      <c r="N1598" s="431">
        <v>4869</v>
      </c>
      <c r="O1598" s="431" t="s">
        <v>4957</v>
      </c>
      <c r="P1598" s="435" t="s">
        <v>4958</v>
      </c>
      <c r="Q1598" s="431" t="s">
        <v>26</v>
      </c>
      <c r="R1598" s="436">
        <v>49321.67</v>
      </c>
      <c r="S1598" s="436">
        <v>9054.18</v>
      </c>
      <c r="T1598" s="437">
        <f t="shared" si="300"/>
        <v>58375.85</v>
      </c>
      <c r="U1598" s="438">
        <v>320</v>
      </c>
      <c r="V1598" s="436">
        <v>2480.7199999999998</v>
      </c>
      <c r="W1598" s="439">
        <v>95</v>
      </c>
      <c r="X1598" s="440"/>
      <c r="Y1598" s="439">
        <f t="shared" si="301"/>
        <v>2385.7199999999998</v>
      </c>
      <c r="Z1598" s="441">
        <f t="shared" si="302"/>
        <v>4.2495655309515837E-2</v>
      </c>
      <c r="AA1598" s="440">
        <v>-357.87</v>
      </c>
      <c r="AB1598" s="439">
        <v>0</v>
      </c>
      <c r="AC1598" s="439"/>
      <c r="AD1598" s="439"/>
      <c r="AE1598" s="442">
        <v>0.13</v>
      </c>
      <c r="AF1598" s="442">
        <v>0.12</v>
      </c>
      <c r="AG1598" s="439">
        <f t="shared" si="303"/>
        <v>310.14359999999999</v>
      </c>
      <c r="AH1598" s="439"/>
      <c r="AI1598" s="439">
        <f t="shared" si="304"/>
        <v>310.14359999999999</v>
      </c>
      <c r="AJ1598" s="431" t="s">
        <v>149</v>
      </c>
      <c r="AK1598" s="431">
        <v>30</v>
      </c>
      <c r="AL1598" s="438"/>
      <c r="AM1598" s="443">
        <f t="shared" si="305"/>
        <v>0</v>
      </c>
      <c r="AN1598" s="443">
        <f t="shared" si="306"/>
        <v>1</v>
      </c>
      <c r="AO1598" s="443"/>
      <c r="AP1598" s="443"/>
      <c r="AQ1598" s="443">
        <f t="shared" si="307"/>
        <v>0</v>
      </c>
      <c r="AR1598" s="444" t="str">
        <f>IF(A1598="","",VLOOKUP(A1598,'Base Sites'!A:B,2,FALSE))</f>
        <v>Valauto Roncq</v>
      </c>
      <c r="AS1598" s="444" t="str">
        <f t="shared" si="308"/>
        <v>VOLKSWAGEN</v>
      </c>
      <c r="AT1598" s="443"/>
      <c r="AU1598" s="445" t="str">
        <f>IF(A1598="","",VLOOKUP(L1598,'Base Vendeurs'!A:B,2,FALSE))</f>
        <v>Valauto Roncq VW</v>
      </c>
      <c r="AV1598" s="439">
        <f t="shared" si="309"/>
        <v>2480.7199999999998</v>
      </c>
      <c r="AW1598" s="441">
        <f t="shared" si="310"/>
        <v>4.2495655309515837E-2</v>
      </c>
      <c r="AX1598" s="445" t="str">
        <f t="shared" si="311"/>
        <v>NON</v>
      </c>
      <c r="AY1598" s="231">
        <f>+MargesVN[[#This Row],[Total COM]]+MargesVN[[#This Row],[EXT GIE]]+MargesVN[[#This Row],[Forfait immat]]</f>
        <v>340.14359999999999</v>
      </c>
    </row>
    <row r="1599" spans="1:51" s="231" customFormat="1" ht="11.25" customHeight="1" x14ac:dyDescent="0.25">
      <c r="A1599" s="401">
        <v>30</v>
      </c>
      <c r="B1599" s="401" t="s">
        <v>163</v>
      </c>
      <c r="C1599" s="401" t="s">
        <v>29</v>
      </c>
      <c r="D1599" s="402">
        <v>46164</v>
      </c>
      <c r="E1599" s="403">
        <v>46168</v>
      </c>
      <c r="F1599" s="404"/>
      <c r="G1599" s="404"/>
      <c r="H1599" s="404"/>
      <c r="I1599" s="404"/>
      <c r="J1599" s="404"/>
      <c r="K1599" s="404">
        <v>0</v>
      </c>
      <c r="L1599" s="401" t="s">
        <v>70</v>
      </c>
      <c r="M1599" s="401">
        <v>524888</v>
      </c>
      <c r="N1599" s="401">
        <v>4888</v>
      </c>
      <c r="O1599" s="401" t="s">
        <v>3779</v>
      </c>
      <c r="P1599" s="405" t="s">
        <v>3780</v>
      </c>
      <c r="Q1599" s="401" t="s">
        <v>129</v>
      </c>
      <c r="R1599" s="406">
        <v>25350</v>
      </c>
      <c r="S1599" s="406">
        <v>583.33000000000004</v>
      </c>
      <c r="T1599" s="407">
        <f t="shared" si="300"/>
        <v>25933.33</v>
      </c>
      <c r="U1599" s="408">
        <v>10</v>
      </c>
      <c r="V1599" s="406">
        <v>840.01</v>
      </c>
      <c r="W1599" s="409">
        <v>35</v>
      </c>
      <c r="X1599" s="410"/>
      <c r="Y1599" s="409">
        <f t="shared" si="301"/>
        <v>805.01</v>
      </c>
      <c r="Z1599" s="411">
        <f t="shared" si="302"/>
        <v>3.2391135268783448E-2</v>
      </c>
      <c r="AA1599" s="410">
        <v>0</v>
      </c>
      <c r="AB1599" s="409">
        <v>-416</v>
      </c>
      <c r="AC1599" s="409"/>
      <c r="AD1599" s="409"/>
      <c r="AE1599" s="412">
        <v>0.1</v>
      </c>
      <c r="AF1599" s="412">
        <v>0.1</v>
      </c>
      <c r="AG1599" s="409">
        <f t="shared" si="303"/>
        <v>80.501000000000005</v>
      </c>
      <c r="AH1599" s="409"/>
      <c r="AI1599" s="409">
        <f t="shared" si="304"/>
        <v>80.501000000000005</v>
      </c>
      <c r="AJ1599" s="401" t="s">
        <v>164</v>
      </c>
      <c r="AK1599" s="401">
        <v>0</v>
      </c>
      <c r="AL1599" s="408">
        <v>20</v>
      </c>
      <c r="AM1599" s="413">
        <f t="shared" si="305"/>
        <v>1</v>
      </c>
      <c r="AN1599" s="413">
        <f t="shared" si="306"/>
        <v>1</v>
      </c>
      <c r="AO1599" s="413"/>
      <c r="AP1599" s="413"/>
      <c r="AQ1599" s="413">
        <f t="shared" si="307"/>
        <v>1</v>
      </c>
      <c r="AR1599" s="414" t="str">
        <f>IF(A1599="","",VLOOKUP(A1599,'Base Sites'!A:B,2,FALSE))</f>
        <v>Valauto Lambersart VW</v>
      </c>
      <c r="AS1599" s="414" t="str">
        <f t="shared" si="308"/>
        <v>SKODA</v>
      </c>
      <c r="AT1599" s="413"/>
      <c r="AU1599" s="415" t="str">
        <f>IF(A1599="","",VLOOKUP(L1599,'Base Vendeurs'!A:B,2,FALSE))</f>
        <v>Sociétés NORD</v>
      </c>
      <c r="AV1599" s="409">
        <f t="shared" si="309"/>
        <v>840.01</v>
      </c>
      <c r="AW1599" s="411">
        <f t="shared" si="310"/>
        <v>3.2391135268783448E-2</v>
      </c>
      <c r="AX1599" s="415" t="str">
        <f t="shared" si="311"/>
        <v>NON</v>
      </c>
      <c r="AY1599" s="231">
        <f>+MargesVN[[#This Row],[Total COM]]+MargesVN[[#This Row],[EXT GIE]]+MargesVN[[#This Row],[Forfait immat]]</f>
        <v>100.501</v>
      </c>
    </row>
    <row r="1600" spans="1:51" s="231" customFormat="1" ht="11.25" customHeight="1" x14ac:dyDescent="0.25">
      <c r="A1600" s="401">
        <v>30</v>
      </c>
      <c r="B1600" s="401" t="s">
        <v>163</v>
      </c>
      <c r="C1600" s="401" t="s">
        <v>29</v>
      </c>
      <c r="D1600" s="402">
        <v>46170</v>
      </c>
      <c r="E1600" s="403">
        <v>46171</v>
      </c>
      <c r="F1600" s="404"/>
      <c r="G1600" s="404"/>
      <c r="H1600" s="404"/>
      <c r="I1600" s="404"/>
      <c r="J1600" s="404"/>
      <c r="K1600" s="404"/>
      <c r="L1600" s="401" t="s">
        <v>113</v>
      </c>
      <c r="M1600" s="401">
        <v>524891</v>
      </c>
      <c r="N1600" s="401">
        <v>4891</v>
      </c>
      <c r="O1600" s="401" t="s">
        <v>3846</v>
      </c>
      <c r="P1600" s="405" t="s">
        <v>3847</v>
      </c>
      <c r="Q1600" s="401" t="s">
        <v>79</v>
      </c>
      <c r="R1600" s="406">
        <v>46641.65</v>
      </c>
      <c r="S1600" s="406">
        <v>2975</v>
      </c>
      <c r="T1600" s="407">
        <f t="shared" si="300"/>
        <v>49616.65</v>
      </c>
      <c r="U1600" s="408">
        <v>17</v>
      </c>
      <c r="V1600" s="406">
        <v>4375.5</v>
      </c>
      <c r="W1600" s="409">
        <v>35.01</v>
      </c>
      <c r="X1600" s="410"/>
      <c r="Y1600" s="409">
        <f t="shared" si="301"/>
        <v>4340.49</v>
      </c>
      <c r="Z1600" s="411">
        <f t="shared" si="302"/>
        <v>8.8186123005079942E-2</v>
      </c>
      <c r="AA1600" s="410">
        <v>0</v>
      </c>
      <c r="AB1600" s="409">
        <v>-4716</v>
      </c>
      <c r="AC1600" s="409"/>
      <c r="AD1600" s="409"/>
      <c r="AE1600" s="412">
        <v>0.08</v>
      </c>
      <c r="AF1600" s="412">
        <v>7.0000000000000007E-2</v>
      </c>
      <c r="AG1600" s="409">
        <f t="shared" si="303"/>
        <v>347.23919999999998</v>
      </c>
      <c r="AH1600" s="409"/>
      <c r="AI1600" s="409">
        <f t="shared" si="304"/>
        <v>347.23919999999998</v>
      </c>
      <c r="AJ1600" s="401" t="s">
        <v>164</v>
      </c>
      <c r="AK1600" s="401"/>
      <c r="AL1600" s="408">
        <v>50</v>
      </c>
      <c r="AM1600" s="413">
        <f t="shared" si="305"/>
        <v>1</v>
      </c>
      <c r="AN1600" s="413">
        <f t="shared" si="306"/>
        <v>1</v>
      </c>
      <c r="AO1600" s="413"/>
      <c r="AP1600" s="413"/>
      <c r="AQ1600" s="413">
        <f t="shared" si="307"/>
        <v>1</v>
      </c>
      <c r="AR1600" s="414" t="str">
        <f>IF(A1600="","",VLOOKUP(A1600,'Base Sites'!A:B,2,FALSE))</f>
        <v>Valauto Lambersart VW</v>
      </c>
      <c r="AS1600" s="414" t="str">
        <f t="shared" si="308"/>
        <v>SKODA</v>
      </c>
      <c r="AT1600" s="413"/>
      <c r="AU1600" s="415" t="str">
        <f>IF(A1600="","",VLOOKUP(L1600,'Base Vendeurs'!A:B,2,FALSE))</f>
        <v>Valauto Lambersart SKODA</v>
      </c>
      <c r="AV1600" s="409">
        <f t="shared" si="309"/>
        <v>4375.5</v>
      </c>
      <c r="AW1600" s="411">
        <f t="shared" si="310"/>
        <v>8.8186123005079942E-2</v>
      </c>
      <c r="AX1600" s="415" t="str">
        <f t="shared" si="311"/>
        <v>NON</v>
      </c>
      <c r="AY1600" s="231">
        <f>+MargesVN[[#This Row],[Total COM]]+MargesVN[[#This Row],[EXT GIE]]+MargesVN[[#This Row],[Forfait immat]]</f>
        <v>397.23919999999998</v>
      </c>
    </row>
    <row r="1601" spans="1:51" s="231" customFormat="1" ht="11.25" customHeight="1" x14ac:dyDescent="0.25">
      <c r="A1601" s="354">
        <v>30</v>
      </c>
      <c r="B1601" s="354" t="s">
        <v>163</v>
      </c>
      <c r="C1601" s="354" t="s">
        <v>29</v>
      </c>
      <c r="D1601" s="355">
        <v>46127</v>
      </c>
      <c r="E1601" s="356">
        <v>46133</v>
      </c>
      <c r="F1601" s="357"/>
      <c r="G1601" s="357"/>
      <c r="H1601" s="357"/>
      <c r="I1601" s="357"/>
      <c r="J1601" s="357"/>
      <c r="K1601" s="357">
        <v>0</v>
      </c>
      <c r="L1601" s="354" t="s">
        <v>70</v>
      </c>
      <c r="M1601" s="354">
        <v>524919</v>
      </c>
      <c r="N1601" s="354">
        <v>4919</v>
      </c>
      <c r="O1601" s="354" t="s">
        <v>2981</v>
      </c>
      <c r="P1601" s="358" t="s">
        <v>2982</v>
      </c>
      <c r="Q1601" s="354" t="s">
        <v>128</v>
      </c>
      <c r="R1601" s="359">
        <v>26108.34</v>
      </c>
      <c r="S1601" s="359">
        <v>1275</v>
      </c>
      <c r="T1601" s="360">
        <f t="shared" si="300"/>
        <v>27383.34</v>
      </c>
      <c r="U1601" s="361">
        <v>13</v>
      </c>
      <c r="V1601" s="359">
        <v>358.13</v>
      </c>
      <c r="W1601" s="362">
        <v>35.01</v>
      </c>
      <c r="X1601" s="363"/>
      <c r="Y1601" s="362">
        <f t="shared" si="301"/>
        <v>323.12</v>
      </c>
      <c r="Z1601" s="364">
        <f t="shared" si="302"/>
        <v>1.307838999917468E-2</v>
      </c>
      <c r="AA1601" s="363">
        <v>0</v>
      </c>
      <c r="AB1601" s="362">
        <v>0</v>
      </c>
      <c r="AC1601" s="362"/>
      <c r="AD1601" s="362"/>
      <c r="AE1601" s="365">
        <v>0.1</v>
      </c>
      <c r="AF1601" s="365">
        <v>0.1</v>
      </c>
      <c r="AG1601" s="362">
        <f t="shared" si="303"/>
        <v>32.312000000000005</v>
      </c>
      <c r="AH1601" s="362"/>
      <c r="AI1601" s="362">
        <f t="shared" si="304"/>
        <v>32.312000000000005</v>
      </c>
      <c r="AJ1601" s="354" t="s">
        <v>164</v>
      </c>
      <c r="AK1601" s="354">
        <v>0</v>
      </c>
      <c r="AL1601" s="361">
        <v>20</v>
      </c>
      <c r="AM1601" s="366">
        <f t="shared" si="305"/>
        <v>1</v>
      </c>
      <c r="AN1601" s="366">
        <f t="shared" si="306"/>
        <v>1</v>
      </c>
      <c r="AO1601" s="366"/>
      <c r="AP1601" s="366"/>
      <c r="AQ1601" s="366">
        <f t="shared" si="307"/>
        <v>1</v>
      </c>
      <c r="AR1601" s="367" t="str">
        <f>IF(A1601="","",VLOOKUP(A1601,'Base Sites'!A:B,2,FALSE))</f>
        <v>Valauto Lambersart VW</v>
      </c>
      <c r="AS1601" s="367" t="str">
        <f t="shared" si="308"/>
        <v>SKODA</v>
      </c>
      <c r="AT1601" s="366"/>
      <c r="AU1601" s="368" t="str">
        <f>IF(A1601="","",VLOOKUP(L1601,'Base Vendeurs'!A:B,2,FALSE))</f>
        <v>Sociétés NORD</v>
      </c>
      <c r="AV1601" s="362">
        <f t="shared" si="309"/>
        <v>358.13</v>
      </c>
      <c r="AW1601" s="364">
        <f t="shared" si="310"/>
        <v>1.307838999917468E-2</v>
      </c>
      <c r="AX1601" s="368" t="str">
        <f t="shared" si="311"/>
        <v>NON</v>
      </c>
      <c r="AY1601" s="231">
        <f>+MargesVN[[#This Row],[Total COM]]+MargesVN[[#This Row],[EXT GIE]]+MargesVN[[#This Row],[Forfait immat]]</f>
        <v>52.312000000000005</v>
      </c>
    </row>
    <row r="1602" spans="1:51" s="231" customFormat="1" ht="11.25" customHeight="1" x14ac:dyDescent="0.25">
      <c r="A1602" s="431">
        <v>30</v>
      </c>
      <c r="B1602" s="431" t="s">
        <v>163</v>
      </c>
      <c r="C1602" s="431" t="s">
        <v>29</v>
      </c>
      <c r="D1602" s="432">
        <v>46189</v>
      </c>
      <c r="E1602" s="433">
        <v>46190</v>
      </c>
      <c r="F1602" s="434"/>
      <c r="G1602" s="434"/>
      <c r="H1602" s="434"/>
      <c r="I1602" s="434"/>
      <c r="J1602" s="434"/>
      <c r="K1602" s="434">
        <v>0</v>
      </c>
      <c r="L1602" s="431" t="s">
        <v>70</v>
      </c>
      <c r="M1602" s="431">
        <v>524920</v>
      </c>
      <c r="N1602" s="431">
        <v>4920</v>
      </c>
      <c r="O1602" s="431" t="s">
        <v>4575</v>
      </c>
      <c r="P1602" s="435" t="s">
        <v>3748</v>
      </c>
      <c r="Q1602" s="431" t="s">
        <v>42</v>
      </c>
      <c r="R1602" s="436">
        <v>28958.34</v>
      </c>
      <c r="S1602" s="436">
        <v>550</v>
      </c>
      <c r="T1602" s="437">
        <f t="shared" si="300"/>
        <v>29508.34</v>
      </c>
      <c r="U1602" s="438">
        <v>13</v>
      </c>
      <c r="V1602" s="436">
        <v>920.25</v>
      </c>
      <c r="W1602" s="439">
        <v>35</v>
      </c>
      <c r="X1602" s="440"/>
      <c r="Y1602" s="439">
        <f t="shared" si="301"/>
        <v>885.25</v>
      </c>
      <c r="Z1602" s="441">
        <f t="shared" si="302"/>
        <v>3.1186098574165811E-2</v>
      </c>
      <c r="AA1602" s="440">
        <v>0</v>
      </c>
      <c r="AB1602" s="439">
        <v>0</v>
      </c>
      <c r="AC1602" s="439"/>
      <c r="AD1602" s="439"/>
      <c r="AE1602" s="442">
        <v>0.1</v>
      </c>
      <c r="AF1602" s="442">
        <v>0.1</v>
      </c>
      <c r="AG1602" s="439">
        <f t="shared" si="303"/>
        <v>88.525000000000006</v>
      </c>
      <c r="AH1602" s="439"/>
      <c r="AI1602" s="439">
        <f t="shared" si="304"/>
        <v>88.525000000000006</v>
      </c>
      <c r="AJ1602" s="431" t="s">
        <v>164</v>
      </c>
      <c r="AK1602" s="431">
        <v>0</v>
      </c>
      <c r="AL1602" s="438">
        <v>20</v>
      </c>
      <c r="AM1602" s="443">
        <f t="shared" si="305"/>
        <v>1</v>
      </c>
      <c r="AN1602" s="443">
        <f t="shared" si="306"/>
        <v>1</v>
      </c>
      <c r="AO1602" s="443"/>
      <c r="AP1602" s="443"/>
      <c r="AQ1602" s="443">
        <f t="shared" si="307"/>
        <v>1</v>
      </c>
      <c r="AR1602" s="444" t="str">
        <f>IF(A1602="","",VLOOKUP(A1602,'Base Sites'!A:B,2,FALSE))</f>
        <v>Valauto Lambersart VW</v>
      </c>
      <c r="AS1602" s="444" t="str">
        <f t="shared" si="308"/>
        <v>SKODA</v>
      </c>
      <c r="AT1602" s="443"/>
      <c r="AU1602" s="445" t="str">
        <f>IF(A1602="","",VLOOKUP(L1602,'Base Vendeurs'!A:B,2,FALSE))</f>
        <v>Sociétés NORD</v>
      </c>
      <c r="AV1602" s="439">
        <f t="shared" si="309"/>
        <v>920.25</v>
      </c>
      <c r="AW1602" s="441">
        <f t="shared" si="310"/>
        <v>3.1186098574165811E-2</v>
      </c>
      <c r="AX1602" s="445" t="str">
        <f t="shared" si="311"/>
        <v>NON</v>
      </c>
      <c r="AY1602" s="231">
        <f>+MargesVN[[#This Row],[Total COM]]+MargesVN[[#This Row],[EXT GIE]]+MargesVN[[#This Row],[Forfait immat]]</f>
        <v>108.52500000000001</v>
      </c>
    </row>
    <row r="1603" spans="1:51" s="231" customFormat="1" ht="11.25" customHeight="1" x14ac:dyDescent="0.25">
      <c r="A1603" s="431">
        <v>30</v>
      </c>
      <c r="B1603" s="431" t="s">
        <v>163</v>
      </c>
      <c r="C1603" s="431" t="s">
        <v>29</v>
      </c>
      <c r="D1603" s="432">
        <v>46184</v>
      </c>
      <c r="E1603" s="433">
        <v>46188</v>
      </c>
      <c r="F1603" s="434"/>
      <c r="G1603" s="434"/>
      <c r="H1603" s="434"/>
      <c r="I1603" s="434"/>
      <c r="J1603" s="434"/>
      <c r="K1603" s="434">
        <v>0</v>
      </c>
      <c r="L1603" s="431" t="s">
        <v>70</v>
      </c>
      <c r="M1603" s="431">
        <v>524925</v>
      </c>
      <c r="N1603" s="431">
        <v>4925</v>
      </c>
      <c r="O1603" s="431" t="s">
        <v>4619</v>
      </c>
      <c r="P1603" s="435" t="s">
        <v>4582</v>
      </c>
      <c r="Q1603" s="431" t="s">
        <v>85</v>
      </c>
      <c r="R1603" s="436">
        <v>39616.67</v>
      </c>
      <c r="S1603" s="436">
        <v>1666.67</v>
      </c>
      <c r="T1603" s="437">
        <f t="shared" si="300"/>
        <v>41283.339999999997</v>
      </c>
      <c r="U1603" s="438">
        <v>48</v>
      </c>
      <c r="V1603" s="436">
        <v>379.22</v>
      </c>
      <c r="W1603" s="439">
        <v>35</v>
      </c>
      <c r="X1603" s="440"/>
      <c r="Y1603" s="439">
        <f t="shared" si="301"/>
        <v>344.22</v>
      </c>
      <c r="Z1603" s="441">
        <f t="shared" si="302"/>
        <v>9.1857877778299922E-3</v>
      </c>
      <c r="AA1603" s="440">
        <v>0</v>
      </c>
      <c r="AB1603" s="439">
        <v>0</v>
      </c>
      <c r="AC1603" s="439"/>
      <c r="AD1603" s="439"/>
      <c r="AE1603" s="442">
        <v>0.1</v>
      </c>
      <c r="AF1603" s="442">
        <v>0.1</v>
      </c>
      <c r="AG1603" s="439">
        <f t="shared" si="303"/>
        <v>34.422000000000004</v>
      </c>
      <c r="AH1603" s="439"/>
      <c r="AI1603" s="439">
        <f t="shared" si="304"/>
        <v>34.422000000000004</v>
      </c>
      <c r="AJ1603" s="431" t="s">
        <v>164</v>
      </c>
      <c r="AK1603" s="431">
        <v>0</v>
      </c>
      <c r="AL1603" s="438">
        <v>20</v>
      </c>
      <c r="AM1603" s="443">
        <f t="shared" si="305"/>
        <v>1</v>
      </c>
      <c r="AN1603" s="443">
        <f t="shared" si="306"/>
        <v>1</v>
      </c>
      <c r="AO1603" s="443"/>
      <c r="AP1603" s="443"/>
      <c r="AQ1603" s="443">
        <f t="shared" si="307"/>
        <v>1</v>
      </c>
      <c r="AR1603" s="444" t="str">
        <f>IF(A1603="","",VLOOKUP(A1603,'Base Sites'!A:B,2,FALSE))</f>
        <v>Valauto Lambersart VW</v>
      </c>
      <c r="AS1603" s="444" t="str">
        <f t="shared" si="308"/>
        <v>SKODA</v>
      </c>
      <c r="AT1603" s="443"/>
      <c r="AU1603" s="445" t="str">
        <f>IF(A1603="","",VLOOKUP(L1603,'Base Vendeurs'!A:B,2,FALSE))</f>
        <v>Sociétés NORD</v>
      </c>
      <c r="AV1603" s="439">
        <f t="shared" si="309"/>
        <v>379.22</v>
      </c>
      <c r="AW1603" s="441">
        <f t="shared" si="310"/>
        <v>9.1857877778299922E-3</v>
      </c>
      <c r="AX1603" s="445" t="str">
        <f t="shared" si="311"/>
        <v>NON</v>
      </c>
      <c r="AY1603" s="231">
        <f>+MargesVN[[#This Row],[Total COM]]+MargesVN[[#This Row],[EXT GIE]]+MargesVN[[#This Row],[Forfait immat]]</f>
        <v>54.422000000000004</v>
      </c>
    </row>
    <row r="1604" spans="1:51" s="231" customFormat="1" ht="11.25" customHeight="1" x14ac:dyDescent="0.25">
      <c r="A1604" s="431">
        <v>30</v>
      </c>
      <c r="B1604" s="431" t="s">
        <v>163</v>
      </c>
      <c r="C1604" s="431" t="s">
        <v>29</v>
      </c>
      <c r="D1604" s="432">
        <v>46178</v>
      </c>
      <c r="E1604" s="433">
        <v>46179</v>
      </c>
      <c r="F1604" s="434"/>
      <c r="G1604" s="434"/>
      <c r="H1604" s="434"/>
      <c r="I1604" s="434"/>
      <c r="J1604" s="434"/>
      <c r="K1604" s="434">
        <v>0</v>
      </c>
      <c r="L1604" s="431" t="s">
        <v>30</v>
      </c>
      <c r="M1604" s="431">
        <v>524935</v>
      </c>
      <c r="N1604" s="431">
        <v>4935</v>
      </c>
      <c r="O1604" s="431" t="s">
        <v>4524</v>
      </c>
      <c r="P1604" s="435" t="s">
        <v>4525</v>
      </c>
      <c r="Q1604" s="431" t="s">
        <v>31</v>
      </c>
      <c r="R1604" s="436">
        <v>21250</v>
      </c>
      <c r="S1604" s="436">
        <v>2083.33</v>
      </c>
      <c r="T1604" s="437">
        <f t="shared" si="300"/>
        <v>23333.33</v>
      </c>
      <c r="U1604" s="438">
        <v>11</v>
      </c>
      <c r="V1604" s="436">
        <v>751</v>
      </c>
      <c r="W1604" s="439">
        <v>35</v>
      </c>
      <c r="X1604" s="440"/>
      <c r="Y1604" s="439">
        <f t="shared" si="301"/>
        <v>716</v>
      </c>
      <c r="Z1604" s="441">
        <f t="shared" si="302"/>
        <v>3.2185718883674122E-2</v>
      </c>
      <c r="AA1604" s="440">
        <v>0</v>
      </c>
      <c r="AB1604" s="439">
        <v>-2966</v>
      </c>
      <c r="AC1604" s="439"/>
      <c r="AD1604" s="439"/>
      <c r="AE1604" s="442">
        <v>0.1</v>
      </c>
      <c r="AF1604" s="442">
        <v>0.1</v>
      </c>
      <c r="AG1604" s="439">
        <f t="shared" si="303"/>
        <v>71.600000000000009</v>
      </c>
      <c r="AH1604" s="439"/>
      <c r="AI1604" s="439">
        <f t="shared" si="304"/>
        <v>71.600000000000009</v>
      </c>
      <c r="AJ1604" s="431" t="s">
        <v>149</v>
      </c>
      <c r="AK1604" s="431"/>
      <c r="AL1604" s="438">
        <v>50</v>
      </c>
      <c r="AM1604" s="443">
        <f t="shared" si="305"/>
        <v>1</v>
      </c>
      <c r="AN1604" s="443">
        <f t="shared" si="306"/>
        <v>1</v>
      </c>
      <c r="AO1604" s="443"/>
      <c r="AP1604" s="443"/>
      <c r="AQ1604" s="443">
        <f t="shared" si="307"/>
        <v>1</v>
      </c>
      <c r="AR1604" s="444" t="str">
        <f>IF(A1604="","",VLOOKUP(A1604,'Base Sites'!A:B,2,FALSE))</f>
        <v>Valauto Lambersart VW</v>
      </c>
      <c r="AS1604" s="444" t="str">
        <f t="shared" si="308"/>
        <v>SKODA</v>
      </c>
      <c r="AT1604" s="443"/>
      <c r="AU1604" s="445" t="str">
        <f>IF(A1604="","",VLOOKUP(L1604,'Base Vendeurs'!A:B,2,FALSE))</f>
        <v>Valauto Lambersart SKODA</v>
      </c>
      <c r="AV1604" s="439">
        <f t="shared" si="309"/>
        <v>751</v>
      </c>
      <c r="AW1604" s="441">
        <f t="shared" si="310"/>
        <v>3.2185718883674122E-2</v>
      </c>
      <c r="AX1604" s="445" t="str">
        <f t="shared" si="311"/>
        <v>NON</v>
      </c>
      <c r="AY1604" s="231">
        <f>+MargesVN[[#This Row],[Total COM]]+MargesVN[[#This Row],[EXT GIE]]+MargesVN[[#This Row],[Forfait immat]]</f>
        <v>121.60000000000001</v>
      </c>
    </row>
    <row r="1605" spans="1:51" s="231" customFormat="1" ht="11.25" customHeight="1" x14ac:dyDescent="0.25">
      <c r="A1605" s="259">
        <v>10</v>
      </c>
      <c r="B1605" s="259" t="s">
        <v>163</v>
      </c>
      <c r="C1605" s="259" t="s">
        <v>104</v>
      </c>
      <c r="D1605" s="150">
        <v>46030</v>
      </c>
      <c r="E1605" s="260">
        <v>46030</v>
      </c>
      <c r="F1605" s="151"/>
      <c r="G1605" s="151"/>
      <c r="H1605" s="151"/>
      <c r="I1605" s="151"/>
      <c r="J1605" s="151"/>
      <c r="K1605" s="151"/>
      <c r="L1605" s="259" t="s">
        <v>38</v>
      </c>
      <c r="M1605" s="259">
        <v>524936</v>
      </c>
      <c r="N1605" s="259">
        <v>4936</v>
      </c>
      <c r="O1605" s="259" t="s">
        <v>924</v>
      </c>
      <c r="P1605" s="261" t="s">
        <v>925</v>
      </c>
      <c r="Q1605" s="259" t="s">
        <v>190</v>
      </c>
      <c r="R1605" s="152">
        <v>28597.33</v>
      </c>
      <c r="S1605" s="152">
        <v>-695.84</v>
      </c>
      <c r="T1605" s="153">
        <f t="shared" si="300"/>
        <v>27901.49</v>
      </c>
      <c r="U1605" s="154">
        <v>55</v>
      </c>
      <c r="V1605" s="152">
        <v>1664.51</v>
      </c>
      <c r="W1605" s="262">
        <v>95</v>
      </c>
      <c r="X1605" s="155">
        <v>-17</v>
      </c>
      <c r="Y1605" s="262">
        <f t="shared" si="301"/>
        <v>1552.51</v>
      </c>
      <c r="Z1605" s="156">
        <f t="shared" si="302"/>
        <v>5.9047384207796781E-2</v>
      </c>
      <c r="AA1605" s="155">
        <v>0</v>
      </c>
      <c r="AB1605" s="262">
        <v>-1690</v>
      </c>
      <c r="AC1605" s="262"/>
      <c r="AD1605" s="262" t="s">
        <v>1219</v>
      </c>
      <c r="AE1605" s="157">
        <v>0.1</v>
      </c>
      <c r="AF1605" s="157">
        <v>7.0000000000000007E-2</v>
      </c>
      <c r="AG1605" s="262">
        <f t="shared" si="303"/>
        <v>155.251</v>
      </c>
      <c r="AH1605" s="262"/>
      <c r="AI1605" s="262">
        <f t="shared" si="304"/>
        <v>155.251</v>
      </c>
      <c r="AJ1605" s="259" t="s">
        <v>149</v>
      </c>
      <c r="AK1605" s="259">
        <v>0</v>
      </c>
      <c r="AL1605" s="154"/>
      <c r="AM1605" s="263">
        <f t="shared" si="305"/>
        <v>0</v>
      </c>
      <c r="AN1605" s="263">
        <f t="shared" si="306"/>
        <v>1</v>
      </c>
      <c r="AO1605" s="263"/>
      <c r="AP1605" s="263"/>
      <c r="AQ1605" s="263">
        <f t="shared" si="307"/>
        <v>0</v>
      </c>
      <c r="AR1605" s="158" t="str">
        <f>IF(A1605="","",VLOOKUP(A1605,'Base Sites'!A:B,2,FALSE))</f>
        <v>Valauto Roncq</v>
      </c>
      <c r="AS1605" s="158" t="str">
        <f t="shared" si="308"/>
        <v>VOLKSWAGEN</v>
      </c>
      <c r="AT1605" s="263"/>
      <c r="AU1605" s="264" t="str">
        <f>IF(A1605="","",VLOOKUP(L1605,'Base Vendeurs'!A:B,2,FALSE))</f>
        <v>Valauto Roubaix</v>
      </c>
      <c r="AV1605" s="251">
        <f t="shared" si="309"/>
        <v>1664.51</v>
      </c>
      <c r="AW1605" s="156">
        <f t="shared" si="310"/>
        <v>5.9656670665258378E-2</v>
      </c>
      <c r="AX1605" s="237" t="str">
        <f t="shared" si="311"/>
        <v>NON</v>
      </c>
      <c r="AY1605" s="231">
        <f>+MargesVN[[#This Row],[Total COM]]+MargesVN[[#This Row],[EXT GIE]]+MargesVN[[#This Row],[Forfait immat]]</f>
        <v>155.251</v>
      </c>
    </row>
    <row r="1606" spans="1:51" s="231" customFormat="1" ht="11.25" customHeight="1" x14ac:dyDescent="0.25">
      <c r="A1606" s="354">
        <v>30</v>
      </c>
      <c r="B1606" s="354" t="s">
        <v>163</v>
      </c>
      <c r="C1606" s="354" t="s">
        <v>104</v>
      </c>
      <c r="D1606" s="355">
        <v>46113</v>
      </c>
      <c r="E1606" s="356">
        <v>46115</v>
      </c>
      <c r="F1606" s="357"/>
      <c r="G1606" s="357"/>
      <c r="H1606" s="357"/>
      <c r="I1606" s="357"/>
      <c r="J1606" s="357"/>
      <c r="K1606" s="357">
        <v>0</v>
      </c>
      <c r="L1606" s="354" t="s">
        <v>70</v>
      </c>
      <c r="M1606" s="354">
        <v>524967</v>
      </c>
      <c r="N1606" s="354">
        <v>4967</v>
      </c>
      <c r="O1606" s="354" t="s">
        <v>3385</v>
      </c>
      <c r="P1606" s="358" t="s">
        <v>3386</v>
      </c>
      <c r="Q1606" s="354" t="s">
        <v>26</v>
      </c>
      <c r="R1606" s="359">
        <v>48155</v>
      </c>
      <c r="S1606" s="359">
        <v>8700</v>
      </c>
      <c r="T1606" s="360">
        <f t="shared" si="300"/>
        <v>56855</v>
      </c>
      <c r="U1606" s="361">
        <v>6</v>
      </c>
      <c r="V1606" s="359">
        <v>1878.55</v>
      </c>
      <c r="W1606" s="362">
        <v>95</v>
      </c>
      <c r="X1606" s="363"/>
      <c r="Y1606" s="362">
        <f t="shared" si="301"/>
        <v>1783.55</v>
      </c>
      <c r="Z1606" s="364">
        <f t="shared" si="302"/>
        <v>3.30410693870372E-2</v>
      </c>
      <c r="AA1606" s="363">
        <v>0</v>
      </c>
      <c r="AB1606" s="362">
        <v>0</v>
      </c>
      <c r="AC1606" s="362"/>
      <c r="AD1606" s="362"/>
      <c r="AE1606" s="365">
        <v>0.1</v>
      </c>
      <c r="AF1606" s="365">
        <v>0.1</v>
      </c>
      <c r="AG1606" s="362">
        <f t="shared" si="303"/>
        <v>178.35500000000002</v>
      </c>
      <c r="AH1606" s="362"/>
      <c r="AI1606" s="362">
        <f t="shared" si="304"/>
        <v>178.35500000000002</v>
      </c>
      <c r="AJ1606" s="354" t="s">
        <v>164</v>
      </c>
      <c r="AK1606" s="354"/>
      <c r="AL1606" s="361">
        <v>20</v>
      </c>
      <c r="AM1606" s="366">
        <f t="shared" si="305"/>
        <v>1</v>
      </c>
      <c r="AN1606" s="366">
        <f t="shared" si="306"/>
        <v>1</v>
      </c>
      <c r="AO1606" s="366"/>
      <c r="AP1606" s="366"/>
      <c r="AQ1606" s="366">
        <f t="shared" si="307"/>
        <v>1</v>
      </c>
      <c r="AR1606" s="367" t="str">
        <f>IF(A1606="","",VLOOKUP(A1606,'Base Sites'!A:B,2,FALSE))</f>
        <v>Valauto Lambersart VW</v>
      </c>
      <c r="AS1606" s="367" t="str">
        <f t="shared" si="308"/>
        <v>VOLKSWAGEN</v>
      </c>
      <c r="AT1606" s="366"/>
      <c r="AU1606" s="368" t="str">
        <f>IF(A1606="","",VLOOKUP(L1606,'Base Vendeurs'!A:B,2,FALSE))</f>
        <v>Sociétés NORD</v>
      </c>
      <c r="AV1606" s="362">
        <f t="shared" si="309"/>
        <v>1878.55</v>
      </c>
      <c r="AW1606" s="364">
        <f t="shared" si="310"/>
        <v>3.30410693870372E-2</v>
      </c>
      <c r="AX1606" s="368" t="str">
        <f t="shared" si="311"/>
        <v>NON</v>
      </c>
      <c r="AY1606" s="231">
        <f>+MargesVN[[#This Row],[Total COM]]+MargesVN[[#This Row],[EXT GIE]]+MargesVN[[#This Row],[Forfait immat]]</f>
        <v>198.35500000000002</v>
      </c>
    </row>
    <row r="1607" spans="1:51" s="231" customFormat="1" ht="11.25" customHeight="1" x14ac:dyDescent="0.25">
      <c r="A1607" s="45">
        <v>30</v>
      </c>
      <c r="B1607" s="45" t="s">
        <v>163</v>
      </c>
      <c r="C1607" s="45" t="s">
        <v>104</v>
      </c>
      <c r="D1607" s="44">
        <v>46070</v>
      </c>
      <c r="E1607" s="65">
        <v>46072</v>
      </c>
      <c r="F1607" s="35"/>
      <c r="G1607" s="35"/>
      <c r="H1607" s="35"/>
      <c r="I1607" s="35"/>
      <c r="J1607" s="35"/>
      <c r="K1607" s="35"/>
      <c r="L1607" s="45" t="s">
        <v>229</v>
      </c>
      <c r="M1607" s="45">
        <v>524972</v>
      </c>
      <c r="N1607" s="45">
        <v>4972</v>
      </c>
      <c r="O1607" s="45" t="s">
        <v>1679</v>
      </c>
      <c r="P1607" s="66" t="s">
        <v>1680</v>
      </c>
      <c r="Q1607" s="45" t="s">
        <v>157</v>
      </c>
      <c r="R1607" s="47">
        <v>32700</v>
      </c>
      <c r="S1607" s="47">
        <v>3466.68</v>
      </c>
      <c r="T1607" s="48">
        <f t="shared" si="300"/>
        <v>36166.68</v>
      </c>
      <c r="U1607" s="49">
        <v>29</v>
      </c>
      <c r="V1607" s="47">
        <v>1180.01</v>
      </c>
      <c r="W1607" s="46">
        <v>95</v>
      </c>
      <c r="X1607" s="50"/>
      <c r="Y1607" s="46">
        <f t="shared" si="301"/>
        <v>1085.01</v>
      </c>
      <c r="Z1607" s="51">
        <f t="shared" si="302"/>
        <v>3.2626992579910571E-2</v>
      </c>
      <c r="AA1607" s="50">
        <v>723.34</v>
      </c>
      <c r="AB1607" s="46">
        <v>0</v>
      </c>
      <c r="AC1607" s="46"/>
      <c r="AD1607" s="46"/>
      <c r="AE1607" s="52">
        <v>0.1</v>
      </c>
      <c r="AF1607" s="52">
        <v>0.1</v>
      </c>
      <c r="AG1607" s="46">
        <f t="shared" si="303"/>
        <v>108.501</v>
      </c>
      <c r="AH1607" s="46"/>
      <c r="AI1607" s="46">
        <f t="shared" si="304"/>
        <v>108.501</v>
      </c>
      <c r="AJ1607" s="45" t="s">
        <v>164</v>
      </c>
      <c r="AK1607" s="45">
        <v>30</v>
      </c>
      <c r="AL1607" s="49">
        <v>100</v>
      </c>
      <c r="AM1607" s="238">
        <f t="shared" si="305"/>
        <v>1</v>
      </c>
      <c r="AN1607" s="238">
        <f t="shared" si="306"/>
        <v>1</v>
      </c>
      <c r="AO1607" s="238"/>
      <c r="AP1607" s="238"/>
      <c r="AQ1607" s="238">
        <f t="shared" si="307"/>
        <v>1</v>
      </c>
      <c r="AR1607" s="96" t="str">
        <f>IF(A1607="","",VLOOKUP(A1607,'Base Sites'!A:B,2,FALSE))</f>
        <v>Valauto Lambersart VW</v>
      </c>
      <c r="AS1607" s="96" t="str">
        <f t="shared" si="308"/>
        <v>VOLKSWAGEN</v>
      </c>
      <c r="AT1607" s="238"/>
      <c r="AU1607" s="231" t="str">
        <f>IF(A1607="","",VLOOKUP(L1607,'Base Vendeurs'!A:B,2,FALSE))</f>
        <v>Valauto Lambersart VW</v>
      </c>
      <c r="AV1607" s="46">
        <f t="shared" si="309"/>
        <v>1180.01</v>
      </c>
      <c r="AW1607" s="51">
        <f t="shared" si="310"/>
        <v>3.2626992579910571E-2</v>
      </c>
      <c r="AX1607" s="231" t="str">
        <f t="shared" si="311"/>
        <v>NON</v>
      </c>
      <c r="AY1607" s="231">
        <f>+MargesVN[[#This Row],[Total COM]]+MargesVN[[#This Row],[EXT GIE]]+MargesVN[[#This Row],[Forfait immat]]</f>
        <v>238.501</v>
      </c>
    </row>
    <row r="1608" spans="1:51" s="231" customFormat="1" ht="11.25" customHeight="1" x14ac:dyDescent="0.25">
      <c r="A1608" s="225">
        <v>30</v>
      </c>
      <c r="B1608" s="225" t="s">
        <v>163</v>
      </c>
      <c r="C1608" s="225" t="s">
        <v>104</v>
      </c>
      <c r="D1608" s="216">
        <v>46028</v>
      </c>
      <c r="E1608" s="226">
        <v>46031</v>
      </c>
      <c r="F1608" s="217"/>
      <c r="G1608" s="217"/>
      <c r="H1608" s="217"/>
      <c r="I1608" s="217"/>
      <c r="J1608" s="217"/>
      <c r="K1608" s="217">
        <v>0</v>
      </c>
      <c r="L1608" s="225" t="s">
        <v>188</v>
      </c>
      <c r="M1608" s="225">
        <v>524973</v>
      </c>
      <c r="N1608" s="225">
        <v>4973</v>
      </c>
      <c r="O1608" s="225" t="s">
        <v>1180</v>
      </c>
      <c r="P1608" s="227" t="s">
        <v>1157</v>
      </c>
      <c r="Q1608" s="225" t="s">
        <v>157</v>
      </c>
      <c r="R1608" s="218">
        <v>32700</v>
      </c>
      <c r="S1608" s="218">
        <v>3716.68</v>
      </c>
      <c r="T1608" s="219">
        <f t="shared" si="300"/>
        <v>36416.68</v>
      </c>
      <c r="U1608" s="220">
        <v>64</v>
      </c>
      <c r="V1608" s="218">
        <v>823.34</v>
      </c>
      <c r="W1608" s="228">
        <v>95</v>
      </c>
      <c r="X1608" s="221"/>
      <c r="Y1608" s="228">
        <f t="shared" si="301"/>
        <v>728.34</v>
      </c>
      <c r="Z1608" s="222">
        <f t="shared" si="302"/>
        <v>2.260887044068817E-2</v>
      </c>
      <c r="AA1608" s="221">
        <v>0</v>
      </c>
      <c r="AB1608" s="228">
        <v>-5644.58</v>
      </c>
      <c r="AC1608" s="228"/>
      <c r="AD1608" s="228"/>
      <c r="AE1608" s="223">
        <v>0.13</v>
      </c>
      <c r="AF1608" s="223">
        <v>0.13</v>
      </c>
      <c r="AG1608" s="228">
        <f t="shared" si="303"/>
        <v>94.684200000000004</v>
      </c>
      <c r="AH1608" s="228"/>
      <c r="AI1608" s="228">
        <f t="shared" si="304"/>
        <v>94.684200000000004</v>
      </c>
      <c r="AJ1608" s="225" t="s">
        <v>164</v>
      </c>
      <c r="AK1608" s="225"/>
      <c r="AL1608" s="220"/>
      <c r="AM1608" s="229">
        <f t="shared" si="305"/>
        <v>0</v>
      </c>
      <c r="AN1608" s="229">
        <f t="shared" si="306"/>
        <v>1</v>
      </c>
      <c r="AO1608" s="229"/>
      <c r="AP1608" s="229"/>
      <c r="AQ1608" s="229">
        <f t="shared" si="307"/>
        <v>0</v>
      </c>
      <c r="AR1608" s="224" t="str">
        <f>IF(A1608="","",VLOOKUP(A1608,'Base Sites'!A:B,2,FALSE))</f>
        <v>Valauto Lambersart VW</v>
      </c>
      <c r="AS1608" s="224" t="str">
        <f t="shared" si="308"/>
        <v>VOLKSWAGEN</v>
      </c>
      <c r="AT1608" s="229"/>
      <c r="AU1608" s="230" t="str">
        <f>IF(A1608="","",VLOOKUP(L1608,'Base Vendeurs'!A:B,2,FALSE))</f>
        <v>Sociétés NORD</v>
      </c>
      <c r="AV1608" s="228">
        <f t="shared" si="309"/>
        <v>823.34</v>
      </c>
      <c r="AW1608" s="222">
        <f t="shared" si="310"/>
        <v>2.260887044068817E-2</v>
      </c>
      <c r="AX1608" s="230" t="str">
        <f t="shared" si="311"/>
        <v>NON</v>
      </c>
      <c r="AY1608" s="231">
        <f>+MargesVN[[#This Row],[Total COM]]+MargesVN[[#This Row],[EXT GIE]]+MargesVN[[#This Row],[Forfait immat]]</f>
        <v>94.684200000000004</v>
      </c>
    </row>
    <row r="1609" spans="1:51" s="231" customFormat="1" ht="11.25" customHeight="1" x14ac:dyDescent="0.25">
      <c r="A1609" s="431">
        <v>30</v>
      </c>
      <c r="B1609" s="431" t="s">
        <v>163</v>
      </c>
      <c r="C1609" s="431" t="s">
        <v>29</v>
      </c>
      <c r="D1609" s="432">
        <v>46183</v>
      </c>
      <c r="E1609" s="433">
        <v>46184</v>
      </c>
      <c r="F1609" s="434"/>
      <c r="G1609" s="434"/>
      <c r="H1609" s="434"/>
      <c r="I1609" s="434"/>
      <c r="J1609" s="434"/>
      <c r="K1609" s="434">
        <v>0</v>
      </c>
      <c r="L1609" s="431" t="s">
        <v>30</v>
      </c>
      <c r="M1609" s="431">
        <v>524986</v>
      </c>
      <c r="N1609" s="431">
        <v>4986</v>
      </c>
      <c r="O1609" s="431" t="s">
        <v>4547</v>
      </c>
      <c r="P1609" s="435" t="s">
        <v>4548</v>
      </c>
      <c r="Q1609" s="431" t="s">
        <v>129</v>
      </c>
      <c r="R1609" s="436">
        <v>23191.67</v>
      </c>
      <c r="S1609" s="436">
        <v>2416.67</v>
      </c>
      <c r="T1609" s="437">
        <f t="shared" si="300"/>
        <v>25608.339999999997</v>
      </c>
      <c r="U1609" s="438">
        <v>30</v>
      </c>
      <c r="V1609" s="436">
        <v>1145.17</v>
      </c>
      <c r="W1609" s="439">
        <v>35</v>
      </c>
      <c r="X1609" s="440"/>
      <c r="Y1609" s="439">
        <f t="shared" si="301"/>
        <v>1110.17</v>
      </c>
      <c r="Z1609" s="441">
        <f t="shared" si="302"/>
        <v>4.4718634632311204E-2</v>
      </c>
      <c r="AA1609" s="440">
        <v>0</v>
      </c>
      <c r="AB1609" s="439">
        <v>-4216</v>
      </c>
      <c r="AC1609" s="439"/>
      <c r="AD1609" s="439"/>
      <c r="AE1609" s="442">
        <v>0.1</v>
      </c>
      <c r="AF1609" s="442">
        <v>0.1</v>
      </c>
      <c r="AG1609" s="439">
        <f t="shared" si="303"/>
        <v>111.01700000000001</v>
      </c>
      <c r="AH1609" s="439"/>
      <c r="AI1609" s="439">
        <f t="shared" si="304"/>
        <v>111.01700000000001</v>
      </c>
      <c r="AJ1609" s="431" t="s">
        <v>164</v>
      </c>
      <c r="AK1609" s="431"/>
      <c r="AL1609" s="438">
        <v>50</v>
      </c>
      <c r="AM1609" s="443">
        <f t="shared" si="305"/>
        <v>1</v>
      </c>
      <c r="AN1609" s="443">
        <f t="shared" si="306"/>
        <v>1</v>
      </c>
      <c r="AO1609" s="443"/>
      <c r="AP1609" s="443"/>
      <c r="AQ1609" s="443">
        <f t="shared" si="307"/>
        <v>1</v>
      </c>
      <c r="AR1609" s="444" t="str">
        <f>IF(A1609="","",VLOOKUP(A1609,'Base Sites'!A:B,2,FALSE))</f>
        <v>Valauto Lambersart VW</v>
      </c>
      <c r="AS1609" s="444" t="str">
        <f t="shared" si="308"/>
        <v>SKODA</v>
      </c>
      <c r="AT1609" s="443"/>
      <c r="AU1609" s="445" t="str">
        <f>IF(A1609="","",VLOOKUP(L1609,'Base Vendeurs'!A:B,2,FALSE))</f>
        <v>Valauto Lambersart SKODA</v>
      </c>
      <c r="AV1609" s="439">
        <f t="shared" si="309"/>
        <v>1145.17</v>
      </c>
      <c r="AW1609" s="441">
        <f t="shared" si="310"/>
        <v>4.4718634632311204E-2</v>
      </c>
      <c r="AX1609" s="445" t="str">
        <f t="shared" si="311"/>
        <v>NON</v>
      </c>
      <c r="AY1609" s="231">
        <f>+MargesVN[[#This Row],[Total COM]]+MargesVN[[#This Row],[EXT GIE]]+MargesVN[[#This Row],[Forfait immat]]</f>
        <v>161.017</v>
      </c>
    </row>
    <row r="1610" spans="1:51" s="231" customFormat="1" ht="11.25" customHeight="1" x14ac:dyDescent="0.25">
      <c r="A1610" s="401">
        <v>30</v>
      </c>
      <c r="B1610" s="401" t="s">
        <v>163</v>
      </c>
      <c r="C1610" s="401" t="s">
        <v>104</v>
      </c>
      <c r="D1610" s="402">
        <v>46154</v>
      </c>
      <c r="E1610" s="403">
        <v>46157</v>
      </c>
      <c r="F1610" s="404"/>
      <c r="G1610" s="404"/>
      <c r="H1610" s="404"/>
      <c r="I1610" s="404"/>
      <c r="J1610" s="404"/>
      <c r="K1610" s="404">
        <v>0</v>
      </c>
      <c r="L1610" s="401" t="s">
        <v>70</v>
      </c>
      <c r="M1610" s="401">
        <v>525001</v>
      </c>
      <c r="N1610" s="401">
        <v>5001</v>
      </c>
      <c r="O1610" s="401" t="s">
        <v>4282</v>
      </c>
      <c r="P1610" s="405" t="s">
        <v>4283</v>
      </c>
      <c r="Q1610" s="401" t="s">
        <v>23</v>
      </c>
      <c r="R1610" s="406">
        <v>22589</v>
      </c>
      <c r="S1610" s="406">
        <v>2029.17</v>
      </c>
      <c r="T1610" s="407">
        <f t="shared" si="300"/>
        <v>24618.17</v>
      </c>
      <c r="U1610" s="408">
        <v>13</v>
      </c>
      <c r="V1610" s="406">
        <v>833.54</v>
      </c>
      <c r="W1610" s="409">
        <v>95</v>
      </c>
      <c r="X1610" s="410"/>
      <c r="Y1610" s="409">
        <f t="shared" si="301"/>
        <v>738.54</v>
      </c>
      <c r="Z1610" s="411">
        <f t="shared" si="302"/>
        <v>3.3858731172950712E-2</v>
      </c>
      <c r="AA1610" s="410">
        <v>0</v>
      </c>
      <c r="AB1610" s="409">
        <v>0</v>
      </c>
      <c r="AC1610" s="409"/>
      <c r="AD1610" s="409"/>
      <c r="AE1610" s="412">
        <v>0.1</v>
      </c>
      <c r="AF1610" s="412">
        <v>0.1</v>
      </c>
      <c r="AG1610" s="409">
        <f t="shared" si="303"/>
        <v>73.853999999999999</v>
      </c>
      <c r="AH1610" s="409"/>
      <c r="AI1610" s="409">
        <f t="shared" si="304"/>
        <v>73.853999999999999</v>
      </c>
      <c r="AJ1610" s="401" t="s">
        <v>164</v>
      </c>
      <c r="AK1610" s="401">
        <v>0</v>
      </c>
      <c r="AL1610" s="408">
        <v>20</v>
      </c>
      <c r="AM1610" s="413">
        <f t="shared" si="305"/>
        <v>1</v>
      </c>
      <c r="AN1610" s="413">
        <f t="shared" si="306"/>
        <v>1</v>
      </c>
      <c r="AO1610" s="413"/>
      <c r="AP1610" s="413"/>
      <c r="AQ1610" s="413">
        <f t="shared" si="307"/>
        <v>1</v>
      </c>
      <c r="AR1610" s="414" t="str">
        <f>IF(A1610="","",VLOOKUP(A1610,'Base Sites'!A:B,2,FALSE))</f>
        <v>Valauto Lambersart VW</v>
      </c>
      <c r="AS1610" s="414" t="str">
        <f t="shared" si="308"/>
        <v>VOLKSWAGEN</v>
      </c>
      <c r="AT1610" s="413"/>
      <c r="AU1610" s="415" t="str">
        <f>IF(A1610="","",VLOOKUP(L1610,'Base Vendeurs'!A:B,2,FALSE))</f>
        <v>Sociétés NORD</v>
      </c>
      <c r="AV1610" s="409">
        <f t="shared" si="309"/>
        <v>833.54</v>
      </c>
      <c r="AW1610" s="411">
        <f t="shared" si="310"/>
        <v>3.3858731172950712E-2</v>
      </c>
      <c r="AX1610" s="415" t="str">
        <f t="shared" si="311"/>
        <v>NON</v>
      </c>
      <c r="AY1610" s="231">
        <f>+MargesVN[[#This Row],[Total COM]]+MargesVN[[#This Row],[EXT GIE]]+MargesVN[[#This Row],[Forfait immat]]</f>
        <v>93.853999999999999</v>
      </c>
    </row>
    <row r="1611" spans="1:51" s="231" customFormat="1" ht="11.25" customHeight="1" x14ac:dyDescent="0.25">
      <c r="A1611" s="45">
        <v>30</v>
      </c>
      <c r="B1611" s="45" t="s">
        <v>163</v>
      </c>
      <c r="C1611" s="45" t="s">
        <v>104</v>
      </c>
      <c r="D1611" s="44">
        <v>46058</v>
      </c>
      <c r="E1611" s="65">
        <v>46062</v>
      </c>
      <c r="F1611" s="35"/>
      <c r="G1611" s="35"/>
      <c r="H1611" s="35"/>
      <c r="I1611" s="35"/>
      <c r="J1611" s="35"/>
      <c r="K1611" s="35"/>
      <c r="L1611" s="45" t="s">
        <v>70</v>
      </c>
      <c r="M1611" s="45">
        <v>525007</v>
      </c>
      <c r="N1611" s="45">
        <v>5007</v>
      </c>
      <c r="O1611" s="45" t="s">
        <v>1361</v>
      </c>
      <c r="P1611" s="66" t="s">
        <v>457</v>
      </c>
      <c r="Q1611" s="45" t="s">
        <v>26</v>
      </c>
      <c r="R1611" s="47">
        <v>36113.33</v>
      </c>
      <c r="S1611" s="47">
        <v>833.34</v>
      </c>
      <c r="T1611" s="48">
        <f t="shared" si="300"/>
        <v>36946.67</v>
      </c>
      <c r="U1611" s="49">
        <v>17</v>
      </c>
      <c r="V1611" s="47">
        <v>1203.4100000000001</v>
      </c>
      <c r="W1611" s="46">
        <v>95</v>
      </c>
      <c r="X1611" s="50"/>
      <c r="Y1611" s="46">
        <f t="shared" si="301"/>
        <v>1108.4100000000001</v>
      </c>
      <c r="Z1611" s="51">
        <f t="shared" si="302"/>
        <v>3.2571541630138798E-2</v>
      </c>
      <c r="AA1611" s="50">
        <v>0</v>
      </c>
      <c r="AB1611" s="46">
        <v>0</v>
      </c>
      <c r="AC1611" s="46"/>
      <c r="AD1611" s="46"/>
      <c r="AE1611" s="52">
        <v>0.1</v>
      </c>
      <c r="AF1611" s="52">
        <v>0.1</v>
      </c>
      <c r="AG1611" s="46">
        <f t="shared" si="303"/>
        <v>110.84100000000001</v>
      </c>
      <c r="AH1611" s="46"/>
      <c r="AI1611" s="46">
        <f t="shared" si="304"/>
        <v>110.84100000000001</v>
      </c>
      <c r="AJ1611" s="45" t="s">
        <v>164</v>
      </c>
      <c r="AK1611" s="45">
        <v>0</v>
      </c>
      <c r="AL1611" s="49">
        <v>20</v>
      </c>
      <c r="AM1611" s="238">
        <f t="shared" si="305"/>
        <v>1</v>
      </c>
      <c r="AN1611" s="238">
        <f t="shared" si="306"/>
        <v>1</v>
      </c>
      <c r="AO1611" s="238"/>
      <c r="AP1611" s="238"/>
      <c r="AQ1611" s="238">
        <f t="shared" si="307"/>
        <v>1</v>
      </c>
      <c r="AR1611" s="96" t="str">
        <f>IF(A1611="","",VLOOKUP(A1611,'Base Sites'!A:B,2,FALSE))</f>
        <v>Valauto Lambersart VW</v>
      </c>
      <c r="AS1611" s="96" t="str">
        <f t="shared" si="308"/>
        <v>VOLKSWAGEN</v>
      </c>
      <c r="AT1611" s="238"/>
      <c r="AU1611" s="231" t="str">
        <f>IF(A1611="","",VLOOKUP(L1611,'Base Vendeurs'!A:B,2,FALSE))</f>
        <v>Sociétés NORD</v>
      </c>
      <c r="AV1611" s="46">
        <f t="shared" si="309"/>
        <v>1203.4100000000001</v>
      </c>
      <c r="AW1611" s="51">
        <f t="shared" si="310"/>
        <v>3.2571541630138798E-2</v>
      </c>
      <c r="AX1611" s="231" t="str">
        <f t="shared" si="311"/>
        <v>NON</v>
      </c>
      <c r="AY1611" s="231">
        <f>+MargesVN[[#This Row],[Total COM]]+MargesVN[[#This Row],[EXT GIE]]+MargesVN[[#This Row],[Forfait immat]]</f>
        <v>130.84100000000001</v>
      </c>
    </row>
    <row r="1612" spans="1:51" s="231" customFormat="1" ht="11.25" customHeight="1" x14ac:dyDescent="0.25">
      <c r="A1612" s="431">
        <v>30</v>
      </c>
      <c r="B1612" s="431" t="s">
        <v>163</v>
      </c>
      <c r="C1612" s="431" t="s">
        <v>29</v>
      </c>
      <c r="D1612" s="432">
        <v>46182</v>
      </c>
      <c r="E1612" s="433">
        <v>46184</v>
      </c>
      <c r="F1612" s="434"/>
      <c r="G1612" s="434"/>
      <c r="H1612" s="434"/>
      <c r="I1612" s="434"/>
      <c r="J1612" s="434"/>
      <c r="K1612" s="434"/>
      <c r="L1612" s="431" t="s">
        <v>70</v>
      </c>
      <c r="M1612" s="431">
        <v>525010</v>
      </c>
      <c r="N1612" s="431">
        <v>5010</v>
      </c>
      <c r="O1612" s="431" t="s">
        <v>4565</v>
      </c>
      <c r="P1612" s="435" t="s">
        <v>4558</v>
      </c>
      <c r="Q1612" s="431" t="s">
        <v>129</v>
      </c>
      <c r="R1612" s="436">
        <v>29675</v>
      </c>
      <c r="S1612" s="436">
        <v>583.33000000000004</v>
      </c>
      <c r="T1612" s="437">
        <f t="shared" si="300"/>
        <v>30258.33</v>
      </c>
      <c r="U1612" s="438">
        <v>11</v>
      </c>
      <c r="V1612" s="436">
        <v>942.77</v>
      </c>
      <c r="W1612" s="439">
        <v>35.01</v>
      </c>
      <c r="X1612" s="440"/>
      <c r="Y1612" s="439">
        <f t="shared" si="301"/>
        <v>907.76</v>
      </c>
      <c r="Z1612" s="441">
        <f t="shared" si="302"/>
        <v>3.1157370548870342E-2</v>
      </c>
      <c r="AA1612" s="440">
        <v>0</v>
      </c>
      <c r="AB1612" s="439">
        <v>0</v>
      </c>
      <c r="AC1612" s="439"/>
      <c r="AD1612" s="439"/>
      <c r="AE1612" s="442">
        <v>0.1</v>
      </c>
      <c r="AF1612" s="442">
        <v>0.1</v>
      </c>
      <c r="AG1612" s="439">
        <f t="shared" si="303"/>
        <v>90.77600000000001</v>
      </c>
      <c r="AH1612" s="439"/>
      <c r="AI1612" s="439">
        <f t="shared" si="304"/>
        <v>90.77600000000001</v>
      </c>
      <c r="AJ1612" s="431" t="s">
        <v>164</v>
      </c>
      <c r="AK1612" s="431">
        <v>0</v>
      </c>
      <c r="AL1612" s="438">
        <v>20</v>
      </c>
      <c r="AM1612" s="443">
        <f t="shared" si="305"/>
        <v>1</v>
      </c>
      <c r="AN1612" s="443">
        <f t="shared" si="306"/>
        <v>1</v>
      </c>
      <c r="AO1612" s="443"/>
      <c r="AP1612" s="443"/>
      <c r="AQ1612" s="443">
        <f t="shared" si="307"/>
        <v>1</v>
      </c>
      <c r="AR1612" s="444" t="str">
        <f>IF(A1612="","",VLOOKUP(A1612,'Base Sites'!A:B,2,FALSE))</f>
        <v>Valauto Lambersart VW</v>
      </c>
      <c r="AS1612" s="444" t="str">
        <f t="shared" si="308"/>
        <v>SKODA</v>
      </c>
      <c r="AT1612" s="443"/>
      <c r="AU1612" s="445" t="str">
        <f>IF(A1612="","",VLOOKUP(L1612,'Base Vendeurs'!A:B,2,FALSE))</f>
        <v>Sociétés NORD</v>
      </c>
      <c r="AV1612" s="439">
        <f t="shared" si="309"/>
        <v>942.77</v>
      </c>
      <c r="AW1612" s="441">
        <f t="shared" si="310"/>
        <v>3.1157370548870342E-2</v>
      </c>
      <c r="AX1612" s="445" t="str">
        <f t="shared" si="311"/>
        <v>NON</v>
      </c>
      <c r="AY1612" s="231">
        <f>+MargesVN[[#This Row],[Total COM]]+MargesVN[[#This Row],[EXT GIE]]+MargesVN[[#This Row],[Forfait immat]]</f>
        <v>110.77600000000001</v>
      </c>
    </row>
    <row r="1613" spans="1:51" s="231" customFormat="1" ht="11.25" customHeight="1" x14ac:dyDescent="0.25">
      <c r="A1613" s="431">
        <v>30</v>
      </c>
      <c r="B1613" s="431" t="s">
        <v>163</v>
      </c>
      <c r="C1613" s="431" t="s">
        <v>29</v>
      </c>
      <c r="D1613" s="432">
        <v>46182</v>
      </c>
      <c r="E1613" s="433">
        <v>46196</v>
      </c>
      <c r="F1613" s="434"/>
      <c r="G1613" s="434"/>
      <c r="H1613" s="434"/>
      <c r="I1613" s="434"/>
      <c r="J1613" s="434"/>
      <c r="K1613" s="434"/>
      <c r="L1613" s="431" t="s">
        <v>70</v>
      </c>
      <c r="M1613" s="431">
        <v>525011</v>
      </c>
      <c r="N1613" s="431">
        <v>5011</v>
      </c>
      <c r="O1613" s="431" t="s">
        <v>4557</v>
      </c>
      <c r="P1613" s="435" t="s">
        <v>4558</v>
      </c>
      <c r="Q1613" s="431" t="s">
        <v>129</v>
      </c>
      <c r="R1613" s="436">
        <v>29675</v>
      </c>
      <c r="S1613" s="436">
        <v>583.33000000000004</v>
      </c>
      <c r="T1613" s="437">
        <f t="shared" si="300"/>
        <v>30258.33</v>
      </c>
      <c r="U1613" s="438">
        <v>29</v>
      </c>
      <c r="V1613" s="436">
        <v>942.77</v>
      </c>
      <c r="W1613" s="439">
        <v>35.01</v>
      </c>
      <c r="X1613" s="440"/>
      <c r="Y1613" s="439">
        <f t="shared" si="301"/>
        <v>907.76</v>
      </c>
      <c r="Z1613" s="441">
        <f t="shared" si="302"/>
        <v>3.1157370548870342E-2</v>
      </c>
      <c r="AA1613" s="440">
        <v>0</v>
      </c>
      <c r="AB1613" s="439">
        <v>0</v>
      </c>
      <c r="AC1613" s="439"/>
      <c r="AD1613" s="439"/>
      <c r="AE1613" s="442">
        <v>0.1</v>
      </c>
      <c r="AF1613" s="442">
        <v>0.1</v>
      </c>
      <c r="AG1613" s="439">
        <f t="shared" si="303"/>
        <v>90.77600000000001</v>
      </c>
      <c r="AH1613" s="439"/>
      <c r="AI1613" s="439">
        <f t="shared" si="304"/>
        <v>90.77600000000001</v>
      </c>
      <c r="AJ1613" s="431" t="s">
        <v>164</v>
      </c>
      <c r="AK1613" s="431">
        <v>0</v>
      </c>
      <c r="AL1613" s="438">
        <v>20</v>
      </c>
      <c r="AM1613" s="443">
        <f t="shared" si="305"/>
        <v>1</v>
      </c>
      <c r="AN1613" s="443">
        <f t="shared" si="306"/>
        <v>1</v>
      </c>
      <c r="AO1613" s="443"/>
      <c r="AP1613" s="443"/>
      <c r="AQ1613" s="443">
        <f t="shared" si="307"/>
        <v>1</v>
      </c>
      <c r="AR1613" s="444" t="str">
        <f>IF(A1613="","",VLOOKUP(A1613,'Base Sites'!A:B,2,FALSE))</f>
        <v>Valauto Lambersart VW</v>
      </c>
      <c r="AS1613" s="444" t="str">
        <f t="shared" si="308"/>
        <v>SKODA</v>
      </c>
      <c r="AT1613" s="443"/>
      <c r="AU1613" s="445" t="str">
        <f>IF(A1613="","",VLOOKUP(L1613,'Base Vendeurs'!A:B,2,FALSE))</f>
        <v>Sociétés NORD</v>
      </c>
      <c r="AV1613" s="439">
        <f t="shared" si="309"/>
        <v>942.77</v>
      </c>
      <c r="AW1613" s="441">
        <f t="shared" si="310"/>
        <v>3.1157370548870342E-2</v>
      </c>
      <c r="AX1613" s="445" t="str">
        <f t="shared" si="311"/>
        <v>NON</v>
      </c>
      <c r="AY1613" s="231">
        <f>+MargesVN[[#This Row],[Total COM]]+MargesVN[[#This Row],[EXT GIE]]+MargesVN[[#This Row],[Forfait immat]]</f>
        <v>110.77600000000001</v>
      </c>
    </row>
    <row r="1614" spans="1:51" s="231" customFormat="1" ht="11.25" customHeight="1" x14ac:dyDescent="0.25">
      <c r="A1614" s="354">
        <v>30</v>
      </c>
      <c r="B1614" s="354" t="s">
        <v>163</v>
      </c>
      <c r="C1614" s="354" t="s">
        <v>104</v>
      </c>
      <c r="D1614" s="355">
        <v>46115</v>
      </c>
      <c r="E1614" s="356">
        <v>46116</v>
      </c>
      <c r="F1614" s="357"/>
      <c r="G1614" s="357"/>
      <c r="H1614" s="357"/>
      <c r="I1614" s="357"/>
      <c r="J1614" s="357"/>
      <c r="K1614" s="357">
        <v>0</v>
      </c>
      <c r="L1614" s="354" t="s">
        <v>229</v>
      </c>
      <c r="M1614" s="354">
        <v>525034</v>
      </c>
      <c r="N1614" s="354">
        <v>5034</v>
      </c>
      <c r="O1614" s="354" t="s">
        <v>3232</v>
      </c>
      <c r="P1614" s="358" t="s">
        <v>3233</v>
      </c>
      <c r="Q1614" s="354" t="s">
        <v>93</v>
      </c>
      <c r="R1614" s="359">
        <v>26247.33</v>
      </c>
      <c r="S1614" s="359">
        <v>1183.33</v>
      </c>
      <c r="T1614" s="360">
        <f t="shared" si="300"/>
        <v>27430.660000000003</v>
      </c>
      <c r="U1614" s="361">
        <v>77</v>
      </c>
      <c r="V1614" s="359">
        <v>917.94</v>
      </c>
      <c r="W1614" s="362">
        <v>95.01</v>
      </c>
      <c r="X1614" s="363"/>
      <c r="Y1614" s="362">
        <f t="shared" si="301"/>
        <v>822.93000000000006</v>
      </c>
      <c r="Z1614" s="364">
        <f t="shared" si="302"/>
        <v>3.3464014354740279E-2</v>
      </c>
      <c r="AA1614" s="363">
        <v>0</v>
      </c>
      <c r="AB1614" s="362">
        <v>0</v>
      </c>
      <c r="AC1614" s="362"/>
      <c r="AD1614" s="362"/>
      <c r="AE1614" s="365">
        <v>7.0000000000000007E-2</v>
      </c>
      <c r="AF1614" s="365">
        <v>7.0000000000000007E-2</v>
      </c>
      <c r="AG1614" s="362">
        <f t="shared" si="303"/>
        <v>57.605100000000007</v>
      </c>
      <c r="AH1614" s="362"/>
      <c r="AI1614" s="362">
        <f t="shared" si="304"/>
        <v>57.605100000000007</v>
      </c>
      <c r="AJ1614" s="354" t="s">
        <v>164</v>
      </c>
      <c r="AK1614" s="354">
        <v>30</v>
      </c>
      <c r="AL1614" s="361">
        <v>50</v>
      </c>
      <c r="AM1614" s="366">
        <f t="shared" si="305"/>
        <v>1</v>
      </c>
      <c r="AN1614" s="366">
        <f t="shared" si="306"/>
        <v>1</v>
      </c>
      <c r="AO1614" s="366"/>
      <c r="AP1614" s="366"/>
      <c r="AQ1614" s="366">
        <f t="shared" si="307"/>
        <v>1</v>
      </c>
      <c r="AR1614" s="367" t="str">
        <f>IF(A1614="","",VLOOKUP(A1614,'Base Sites'!A:B,2,FALSE))</f>
        <v>Valauto Lambersart VW</v>
      </c>
      <c r="AS1614" s="367" t="str">
        <f t="shared" si="308"/>
        <v>VOLKSWAGEN</v>
      </c>
      <c r="AT1614" s="366"/>
      <c r="AU1614" s="368" t="str">
        <f>IF(A1614="","",VLOOKUP(L1614,'Base Vendeurs'!A:B,2,FALSE))</f>
        <v>Valauto Lambersart VW</v>
      </c>
      <c r="AV1614" s="362">
        <f t="shared" si="309"/>
        <v>917.94</v>
      </c>
      <c r="AW1614" s="364">
        <f t="shared" si="310"/>
        <v>3.3464014354740279E-2</v>
      </c>
      <c r="AX1614" s="368" t="str">
        <f t="shared" si="311"/>
        <v>NON</v>
      </c>
      <c r="AY1614" s="231">
        <f>+MargesVN[[#This Row],[Total COM]]+MargesVN[[#This Row],[EXT GIE]]+MargesVN[[#This Row],[Forfait immat]]</f>
        <v>137.60509999999999</v>
      </c>
    </row>
    <row r="1615" spans="1:51" s="231" customFormat="1" ht="11.25" customHeight="1" x14ac:dyDescent="0.25">
      <c r="A1615" s="401">
        <v>30</v>
      </c>
      <c r="B1615" s="401" t="s">
        <v>183</v>
      </c>
      <c r="C1615" s="401" t="s">
        <v>104</v>
      </c>
      <c r="D1615" s="402">
        <v>46154</v>
      </c>
      <c r="E1615" s="403">
        <v>46155</v>
      </c>
      <c r="F1615" s="404"/>
      <c r="G1615" s="404"/>
      <c r="H1615" s="404"/>
      <c r="I1615" s="404" t="s">
        <v>165</v>
      </c>
      <c r="J1615" s="404"/>
      <c r="K1615" s="404">
        <v>681157.84</v>
      </c>
      <c r="L1615" s="401" t="s">
        <v>33</v>
      </c>
      <c r="M1615" s="401">
        <v>525036</v>
      </c>
      <c r="N1615" s="401">
        <v>5036</v>
      </c>
      <c r="O1615" s="401" t="s">
        <v>4198</v>
      </c>
      <c r="P1615" s="405" t="s">
        <v>326</v>
      </c>
      <c r="Q1615" s="401" t="s">
        <v>26</v>
      </c>
      <c r="R1615" s="406">
        <v>36113.33</v>
      </c>
      <c r="S1615" s="406">
        <v>833.34</v>
      </c>
      <c r="T1615" s="407">
        <f t="shared" si="300"/>
        <v>36946.67</v>
      </c>
      <c r="U1615" s="408">
        <v>8</v>
      </c>
      <c r="V1615" s="406">
        <v>464.47</v>
      </c>
      <c r="W1615" s="409">
        <v>95</v>
      </c>
      <c r="X1615" s="410"/>
      <c r="Y1615" s="409">
        <f t="shared" si="301"/>
        <v>369.47</v>
      </c>
      <c r="Z1615" s="411">
        <f t="shared" si="302"/>
        <v>1.2571362994283384E-2</v>
      </c>
      <c r="AA1615" s="410">
        <v>0</v>
      </c>
      <c r="AB1615" s="409">
        <v>-2216.8000000000002</v>
      </c>
      <c r="AC1615" s="409"/>
      <c r="AD1615" s="409" t="s">
        <v>430</v>
      </c>
      <c r="AE1615" s="412"/>
      <c r="AF1615" s="412">
        <v>0</v>
      </c>
      <c r="AG1615" s="409">
        <f t="shared" si="303"/>
        <v>0</v>
      </c>
      <c r="AH1615" s="409"/>
      <c r="AI1615" s="409">
        <f t="shared" si="304"/>
        <v>0</v>
      </c>
      <c r="AJ1615" s="401" t="s">
        <v>149</v>
      </c>
      <c r="AK1615" s="401">
        <v>0</v>
      </c>
      <c r="AL1615" s="408" t="s">
        <v>293</v>
      </c>
      <c r="AM1615" s="413">
        <f t="shared" si="305"/>
        <v>1</v>
      </c>
      <c r="AN1615" s="413">
        <f t="shared" si="306"/>
        <v>1</v>
      </c>
      <c r="AO1615" s="413"/>
      <c r="AP1615" s="413"/>
      <c r="AQ1615" s="413">
        <f t="shared" si="307"/>
        <v>1</v>
      </c>
      <c r="AR1615" s="414" t="str">
        <f>IF(A1615="","",VLOOKUP(A1615,'Base Sites'!A:B,2,FALSE))</f>
        <v>Valauto Lambersart VW</v>
      </c>
      <c r="AS1615" s="414" t="str">
        <f t="shared" si="308"/>
        <v>VOLKSWAGEN</v>
      </c>
      <c r="AT1615" s="413"/>
      <c r="AU1615" s="415" t="str">
        <f>IF(A1615="","",VLOOKUP(L1615,'Base Vendeurs'!A:B,2,FALSE))</f>
        <v>Sociétés NORD</v>
      </c>
      <c r="AV1615" s="409">
        <f t="shared" si="309"/>
        <v>464.47</v>
      </c>
      <c r="AW1615" s="411">
        <f t="shared" si="310"/>
        <v>1.2571362994283384E-2</v>
      </c>
      <c r="AX1615" s="415" t="str">
        <f t="shared" si="311"/>
        <v>NON</v>
      </c>
      <c r="AY1615" s="231">
        <f>+MargesVN[[#This Row],[Total COM]]+MargesVN[[#This Row],[EXT GIE]]+MargesVN[[#This Row],[Forfait immat]]</f>
        <v>0</v>
      </c>
    </row>
    <row r="1616" spans="1:51" s="231" customFormat="1" ht="11.25" customHeight="1" x14ac:dyDescent="0.25">
      <c r="A1616" s="319">
        <v>30</v>
      </c>
      <c r="B1616" s="319" t="s">
        <v>163</v>
      </c>
      <c r="C1616" s="319" t="s">
        <v>104</v>
      </c>
      <c r="D1616" s="320">
        <v>46105</v>
      </c>
      <c r="E1616" s="321">
        <v>46107</v>
      </c>
      <c r="F1616" s="322"/>
      <c r="G1616" s="322"/>
      <c r="H1616" s="322"/>
      <c r="I1616" s="322" t="s">
        <v>165</v>
      </c>
      <c r="J1616" s="322" t="s">
        <v>165</v>
      </c>
      <c r="K1616" s="322">
        <v>61988.52</v>
      </c>
      <c r="L1616" s="319" t="s">
        <v>70</v>
      </c>
      <c r="M1616" s="319">
        <v>525039</v>
      </c>
      <c r="N1616" s="319">
        <v>5039</v>
      </c>
      <c r="O1616" s="319" t="s">
        <v>2578</v>
      </c>
      <c r="P1616" s="323" t="s">
        <v>457</v>
      </c>
      <c r="Q1616" s="319" t="s">
        <v>26</v>
      </c>
      <c r="R1616" s="324">
        <v>44196.67</v>
      </c>
      <c r="S1616" s="324">
        <v>833.34</v>
      </c>
      <c r="T1616" s="325">
        <f t="shared" si="300"/>
        <v>45030.009999999995</v>
      </c>
      <c r="U1616" s="326">
        <v>22</v>
      </c>
      <c r="V1616" s="324">
        <v>1445.91</v>
      </c>
      <c r="W1616" s="327">
        <v>95</v>
      </c>
      <c r="X1616" s="328"/>
      <c r="Y1616" s="327">
        <f t="shared" si="301"/>
        <v>1350.91</v>
      </c>
      <c r="Z1616" s="329">
        <f t="shared" si="302"/>
        <v>3.2109919584739161E-2</v>
      </c>
      <c r="AA1616" s="328">
        <v>0</v>
      </c>
      <c r="AB1616" s="327">
        <v>-2701.8</v>
      </c>
      <c r="AC1616" s="327"/>
      <c r="AD1616" s="327" t="s">
        <v>371</v>
      </c>
      <c r="AE1616" s="330">
        <v>0.1</v>
      </c>
      <c r="AF1616" s="330">
        <v>0.1</v>
      </c>
      <c r="AG1616" s="327">
        <f t="shared" si="303"/>
        <v>135.09100000000001</v>
      </c>
      <c r="AH1616" s="327"/>
      <c r="AI1616" s="327">
        <f t="shared" si="304"/>
        <v>135.09100000000001</v>
      </c>
      <c r="AJ1616" s="319" t="s">
        <v>164</v>
      </c>
      <c r="AK1616" s="319">
        <v>0</v>
      </c>
      <c r="AL1616" s="326">
        <v>20</v>
      </c>
      <c r="AM1616" s="331">
        <f t="shared" si="305"/>
        <v>1</v>
      </c>
      <c r="AN1616" s="331">
        <f t="shared" si="306"/>
        <v>1</v>
      </c>
      <c r="AO1616" s="331"/>
      <c r="AP1616" s="331"/>
      <c r="AQ1616" s="331">
        <f t="shared" si="307"/>
        <v>1</v>
      </c>
      <c r="AR1616" s="332" t="str">
        <f>IF(A1616="","",VLOOKUP(A1616,'Base Sites'!A:B,2,FALSE))</f>
        <v>Valauto Lambersart VW</v>
      </c>
      <c r="AS1616" s="332" t="str">
        <f t="shared" si="308"/>
        <v>VOLKSWAGEN</v>
      </c>
      <c r="AT1616" s="331"/>
      <c r="AU1616" s="333" t="str">
        <f>IF(A1616="","",VLOOKUP(L1616,'Base Vendeurs'!A:B,2,FALSE))</f>
        <v>Sociétés NORD</v>
      </c>
      <c r="AV1616" s="327">
        <f t="shared" si="309"/>
        <v>1445.91</v>
      </c>
      <c r="AW1616" s="329">
        <f t="shared" si="310"/>
        <v>3.2109919584739161E-2</v>
      </c>
      <c r="AX1616" s="333" t="str">
        <f t="shared" si="311"/>
        <v>NON</v>
      </c>
      <c r="AY1616" s="231">
        <f>+MargesVN[[#This Row],[Total COM]]+MargesVN[[#This Row],[EXT GIE]]+MargesVN[[#This Row],[Forfait immat]]</f>
        <v>155.09100000000001</v>
      </c>
    </row>
    <row r="1617" spans="1:51" s="231" customFormat="1" ht="11.25" customHeight="1" x14ac:dyDescent="0.25">
      <c r="A1617" s="319">
        <v>30</v>
      </c>
      <c r="B1617" s="319" t="s">
        <v>163</v>
      </c>
      <c r="C1617" s="319" t="s">
        <v>104</v>
      </c>
      <c r="D1617" s="320">
        <v>46092</v>
      </c>
      <c r="E1617" s="321">
        <v>46087</v>
      </c>
      <c r="F1617" s="322"/>
      <c r="G1617" s="322"/>
      <c r="H1617" s="322"/>
      <c r="I1617" s="322" t="s">
        <v>165</v>
      </c>
      <c r="J1617" s="322" t="s">
        <v>165</v>
      </c>
      <c r="K1617" s="322">
        <v>61988.52</v>
      </c>
      <c r="L1617" s="319" t="s">
        <v>70</v>
      </c>
      <c r="M1617" s="319">
        <v>525040</v>
      </c>
      <c r="N1617" s="319">
        <v>5040</v>
      </c>
      <c r="O1617" s="319" t="s">
        <v>2583</v>
      </c>
      <c r="P1617" s="323" t="s">
        <v>457</v>
      </c>
      <c r="Q1617" s="319" t="s">
        <v>26</v>
      </c>
      <c r="R1617" s="324">
        <v>44196.67</v>
      </c>
      <c r="S1617" s="324">
        <v>833.34</v>
      </c>
      <c r="T1617" s="325">
        <f t="shared" si="300"/>
        <v>45030.009999999995</v>
      </c>
      <c r="U1617" s="326">
        <v>23</v>
      </c>
      <c r="V1617" s="324">
        <v>1445.91</v>
      </c>
      <c r="W1617" s="327">
        <v>95</v>
      </c>
      <c r="X1617" s="328"/>
      <c r="Y1617" s="327">
        <f t="shared" si="301"/>
        <v>1350.91</v>
      </c>
      <c r="Z1617" s="329">
        <f t="shared" si="302"/>
        <v>3.2109919584739161E-2</v>
      </c>
      <c r="AA1617" s="328">
        <v>-2701.8</v>
      </c>
      <c r="AB1617" s="327">
        <v>0</v>
      </c>
      <c r="AC1617" s="327"/>
      <c r="AD1617" s="327" t="s">
        <v>371</v>
      </c>
      <c r="AE1617" s="330">
        <v>0.1</v>
      </c>
      <c r="AF1617" s="330">
        <v>0.1</v>
      </c>
      <c r="AG1617" s="327">
        <f t="shared" si="303"/>
        <v>135.09100000000001</v>
      </c>
      <c r="AH1617" s="327"/>
      <c r="AI1617" s="327">
        <f t="shared" si="304"/>
        <v>135.09100000000001</v>
      </c>
      <c r="AJ1617" s="319" t="s">
        <v>164</v>
      </c>
      <c r="AK1617" s="319">
        <v>0</v>
      </c>
      <c r="AL1617" s="326">
        <v>20</v>
      </c>
      <c r="AM1617" s="331">
        <f t="shared" si="305"/>
        <v>1</v>
      </c>
      <c r="AN1617" s="331">
        <f t="shared" si="306"/>
        <v>1</v>
      </c>
      <c r="AO1617" s="331"/>
      <c r="AP1617" s="331"/>
      <c r="AQ1617" s="331">
        <f t="shared" si="307"/>
        <v>1</v>
      </c>
      <c r="AR1617" s="332" t="str">
        <f>IF(A1617="","",VLOOKUP(A1617,'Base Sites'!A:B,2,FALSE))</f>
        <v>Valauto Lambersart VW</v>
      </c>
      <c r="AS1617" s="332" t="str">
        <f t="shared" si="308"/>
        <v>VOLKSWAGEN</v>
      </c>
      <c r="AT1617" s="331"/>
      <c r="AU1617" s="333" t="str">
        <f>IF(A1617="","",VLOOKUP(L1617,'Base Vendeurs'!A:B,2,FALSE))</f>
        <v>Sociétés NORD</v>
      </c>
      <c r="AV1617" s="327">
        <f t="shared" si="309"/>
        <v>1445.91</v>
      </c>
      <c r="AW1617" s="329">
        <f t="shared" si="310"/>
        <v>3.2109919584739161E-2</v>
      </c>
      <c r="AX1617" s="333" t="str">
        <f t="shared" si="311"/>
        <v>NON</v>
      </c>
      <c r="AY1617" s="231">
        <f>+MargesVN[[#This Row],[Total COM]]+MargesVN[[#This Row],[EXT GIE]]+MargesVN[[#This Row],[Forfait immat]]</f>
        <v>155.09100000000001</v>
      </c>
    </row>
    <row r="1618" spans="1:51" s="231" customFormat="1" ht="11.25" customHeight="1" x14ac:dyDescent="0.25">
      <c r="A1618" s="45">
        <v>30</v>
      </c>
      <c r="B1618" s="45" t="s">
        <v>163</v>
      </c>
      <c r="C1618" s="45" t="s">
        <v>104</v>
      </c>
      <c r="D1618" s="44">
        <v>46066</v>
      </c>
      <c r="E1618" s="65">
        <v>46069</v>
      </c>
      <c r="F1618" s="35"/>
      <c r="G1618" s="35"/>
      <c r="H1618" s="35"/>
      <c r="I1618" s="35"/>
      <c r="J1618" s="35"/>
      <c r="K1618" s="35"/>
      <c r="L1618" s="45" t="s">
        <v>70</v>
      </c>
      <c r="M1618" s="45">
        <v>525041</v>
      </c>
      <c r="N1618" s="45">
        <v>5041</v>
      </c>
      <c r="O1618" s="45" t="s">
        <v>1598</v>
      </c>
      <c r="P1618" s="66" t="s">
        <v>457</v>
      </c>
      <c r="Q1618" s="45" t="s">
        <v>26</v>
      </c>
      <c r="R1618" s="47">
        <v>44196.67</v>
      </c>
      <c r="S1618" s="47">
        <v>833.34</v>
      </c>
      <c r="T1618" s="48">
        <f t="shared" si="300"/>
        <v>45030.009999999995</v>
      </c>
      <c r="U1618" s="49">
        <v>4</v>
      </c>
      <c r="V1618" s="47">
        <v>1445.91</v>
      </c>
      <c r="W1618" s="46">
        <v>95</v>
      </c>
      <c r="X1618" s="50"/>
      <c r="Y1618" s="46">
        <f t="shared" si="301"/>
        <v>1350.91</v>
      </c>
      <c r="Z1618" s="51">
        <f t="shared" si="302"/>
        <v>3.2109919584739161E-2</v>
      </c>
      <c r="AA1618" s="50">
        <v>0</v>
      </c>
      <c r="AB1618" s="46">
        <v>-2701.8</v>
      </c>
      <c r="AC1618" s="46"/>
      <c r="AD1618" s="46"/>
      <c r="AE1618" s="52">
        <v>0.1</v>
      </c>
      <c r="AF1618" s="52">
        <v>0.1</v>
      </c>
      <c r="AG1618" s="46">
        <f t="shared" si="303"/>
        <v>135.09100000000001</v>
      </c>
      <c r="AH1618" s="46"/>
      <c r="AI1618" s="46">
        <f t="shared" si="304"/>
        <v>135.09100000000001</v>
      </c>
      <c r="AJ1618" s="45" t="s">
        <v>164</v>
      </c>
      <c r="AK1618" s="45">
        <v>0</v>
      </c>
      <c r="AL1618" s="49">
        <v>20</v>
      </c>
      <c r="AM1618" s="238">
        <f t="shared" si="305"/>
        <v>1</v>
      </c>
      <c r="AN1618" s="238">
        <f t="shared" si="306"/>
        <v>1</v>
      </c>
      <c r="AO1618" s="238"/>
      <c r="AP1618" s="238"/>
      <c r="AQ1618" s="238">
        <f t="shared" si="307"/>
        <v>1</v>
      </c>
      <c r="AR1618" s="96" t="str">
        <f>IF(A1618="","",VLOOKUP(A1618,'Base Sites'!A:B,2,FALSE))</f>
        <v>Valauto Lambersart VW</v>
      </c>
      <c r="AS1618" s="96" t="str">
        <f t="shared" si="308"/>
        <v>VOLKSWAGEN</v>
      </c>
      <c r="AT1618" s="238"/>
      <c r="AU1618" s="231" t="str">
        <f>IF(A1618="","",VLOOKUP(L1618,'Base Vendeurs'!A:B,2,FALSE))</f>
        <v>Sociétés NORD</v>
      </c>
      <c r="AV1618" s="46">
        <f t="shared" si="309"/>
        <v>1445.91</v>
      </c>
      <c r="AW1618" s="51">
        <f t="shared" si="310"/>
        <v>3.2109919584739161E-2</v>
      </c>
      <c r="AX1618" s="231" t="str">
        <f t="shared" si="311"/>
        <v>NON</v>
      </c>
      <c r="AY1618" s="231">
        <f>+MargesVN[[#This Row],[Total COM]]+MargesVN[[#This Row],[EXT GIE]]+MargesVN[[#This Row],[Forfait immat]]</f>
        <v>155.09100000000001</v>
      </c>
    </row>
    <row r="1619" spans="1:51" s="231" customFormat="1" ht="11.25" customHeight="1" x14ac:dyDescent="0.25">
      <c r="A1619" s="354">
        <v>30</v>
      </c>
      <c r="B1619" s="354" t="s">
        <v>185</v>
      </c>
      <c r="C1619" s="354" t="s">
        <v>104</v>
      </c>
      <c r="D1619" s="355">
        <v>46115</v>
      </c>
      <c r="E1619" s="356">
        <v>46120</v>
      </c>
      <c r="F1619" s="357"/>
      <c r="G1619" s="357" t="s">
        <v>165</v>
      </c>
      <c r="H1619" s="357"/>
      <c r="I1619" s="357"/>
      <c r="J1619" s="357"/>
      <c r="K1619" s="357">
        <v>0</v>
      </c>
      <c r="L1619" s="354" t="s">
        <v>70</v>
      </c>
      <c r="M1619" s="354">
        <v>525042</v>
      </c>
      <c r="N1619" s="354">
        <v>5042</v>
      </c>
      <c r="O1619" s="354" t="s">
        <v>3387</v>
      </c>
      <c r="P1619" s="358" t="s">
        <v>3388</v>
      </c>
      <c r="Q1619" s="354" t="s">
        <v>26</v>
      </c>
      <c r="R1619" s="359">
        <v>48530</v>
      </c>
      <c r="S1619" s="359">
        <v>1695.84</v>
      </c>
      <c r="T1619" s="360">
        <f t="shared" si="300"/>
        <v>50225.84</v>
      </c>
      <c r="U1619" s="361">
        <v>29</v>
      </c>
      <c r="V1619" s="359">
        <v>1099.52</v>
      </c>
      <c r="W1619" s="362">
        <v>95</v>
      </c>
      <c r="X1619" s="363"/>
      <c r="Y1619" s="362">
        <f t="shared" si="301"/>
        <v>1004.52</v>
      </c>
      <c r="Z1619" s="364">
        <f t="shared" si="302"/>
        <v>2.1891520380744257E-2</v>
      </c>
      <c r="AA1619" s="363">
        <v>0</v>
      </c>
      <c r="AB1619" s="362">
        <v>-3013.55</v>
      </c>
      <c r="AC1619" s="362"/>
      <c r="AD1619" s="362" t="s">
        <v>3657</v>
      </c>
      <c r="AE1619" s="365">
        <v>0.1</v>
      </c>
      <c r="AF1619" s="365">
        <v>0.1</v>
      </c>
      <c r="AG1619" s="362">
        <f t="shared" si="303"/>
        <v>100.452</v>
      </c>
      <c r="AH1619" s="362"/>
      <c r="AI1619" s="362">
        <f t="shared" si="304"/>
        <v>100.452</v>
      </c>
      <c r="AJ1619" s="354" t="s">
        <v>164</v>
      </c>
      <c r="AK1619" s="354">
        <v>0</v>
      </c>
      <c r="AL1619" s="361">
        <v>20</v>
      </c>
      <c r="AM1619" s="366">
        <f t="shared" si="305"/>
        <v>1</v>
      </c>
      <c r="AN1619" s="366">
        <f t="shared" si="306"/>
        <v>1</v>
      </c>
      <c r="AO1619" s="366"/>
      <c r="AP1619" s="366"/>
      <c r="AQ1619" s="366">
        <f t="shared" si="307"/>
        <v>1</v>
      </c>
      <c r="AR1619" s="367" t="str">
        <f>IF(A1619="","",VLOOKUP(A1619,'Base Sites'!A:B,2,FALSE))</f>
        <v>Valauto Lambersart VW</v>
      </c>
      <c r="AS1619" s="367" t="str">
        <f t="shared" si="308"/>
        <v>VOLKSWAGEN</v>
      </c>
      <c r="AT1619" s="366"/>
      <c r="AU1619" s="368" t="str">
        <f>IF(A1619="","",VLOOKUP(L1619,'Base Vendeurs'!A:B,2,FALSE))</f>
        <v>Sociétés NORD</v>
      </c>
      <c r="AV1619" s="362">
        <f t="shared" si="309"/>
        <v>1099.52</v>
      </c>
      <c r="AW1619" s="364">
        <f t="shared" si="310"/>
        <v>2.1891520380744257E-2</v>
      </c>
      <c r="AX1619" s="368" t="str">
        <f t="shared" si="311"/>
        <v>NON</v>
      </c>
      <c r="AY1619" s="231">
        <f>+MargesVN[[#This Row],[Total COM]]+MargesVN[[#This Row],[EXT GIE]]+MargesVN[[#This Row],[Forfait immat]]</f>
        <v>120.452</v>
      </c>
    </row>
    <row r="1620" spans="1:51" s="231" customFormat="1" ht="11.25" customHeight="1" x14ac:dyDescent="0.25">
      <c r="A1620" s="259">
        <v>30</v>
      </c>
      <c r="B1620" s="259" t="s">
        <v>163</v>
      </c>
      <c r="C1620" s="259" t="s">
        <v>104</v>
      </c>
      <c r="D1620" s="150">
        <v>46042</v>
      </c>
      <c r="E1620" s="260">
        <v>46044</v>
      </c>
      <c r="F1620" s="151"/>
      <c r="G1620" s="151"/>
      <c r="H1620" s="151"/>
      <c r="I1620" s="151"/>
      <c r="J1620" s="151"/>
      <c r="K1620" s="151">
        <v>0</v>
      </c>
      <c r="L1620" s="259" t="s">
        <v>33</v>
      </c>
      <c r="M1620" s="259">
        <v>525045</v>
      </c>
      <c r="N1620" s="259">
        <v>5045</v>
      </c>
      <c r="O1620" s="259" t="s">
        <v>932</v>
      </c>
      <c r="P1620" s="261" t="s">
        <v>933</v>
      </c>
      <c r="Q1620" s="259" t="s">
        <v>26</v>
      </c>
      <c r="R1620" s="152">
        <v>47363.33</v>
      </c>
      <c r="S1620" s="152">
        <v>3779.17</v>
      </c>
      <c r="T1620" s="153">
        <f t="shared" si="300"/>
        <v>51142.5</v>
      </c>
      <c r="U1620" s="154">
        <v>4</v>
      </c>
      <c r="V1620" s="152">
        <v>504.15</v>
      </c>
      <c r="W1620" s="262">
        <v>95</v>
      </c>
      <c r="X1620" s="155"/>
      <c r="Y1620" s="262">
        <f t="shared" si="301"/>
        <v>409.15</v>
      </c>
      <c r="Z1620" s="156">
        <f t="shared" si="302"/>
        <v>9.8577504032849386E-3</v>
      </c>
      <c r="AA1620" s="155">
        <v>0</v>
      </c>
      <c r="AB1620" s="262">
        <v>-3068.55</v>
      </c>
      <c r="AC1620" s="262"/>
      <c r="AD1620" s="262"/>
      <c r="AE1620" s="157"/>
      <c r="AF1620" s="157">
        <v>0</v>
      </c>
      <c r="AG1620" s="262">
        <f t="shared" si="303"/>
        <v>0</v>
      </c>
      <c r="AH1620" s="262"/>
      <c r="AI1620" s="262">
        <f t="shared" si="304"/>
        <v>0</v>
      </c>
      <c r="AJ1620" s="259" t="s">
        <v>164</v>
      </c>
      <c r="AK1620" s="259">
        <v>0</v>
      </c>
      <c r="AL1620" s="154"/>
      <c r="AM1620" s="263">
        <f t="shared" si="305"/>
        <v>0</v>
      </c>
      <c r="AN1620" s="263">
        <f t="shared" si="306"/>
        <v>1</v>
      </c>
      <c r="AO1620" s="263"/>
      <c r="AP1620" s="263"/>
      <c r="AQ1620" s="263">
        <f t="shared" si="307"/>
        <v>0</v>
      </c>
      <c r="AR1620" s="158" t="str">
        <f>IF(A1620="","",VLOOKUP(A1620,'Base Sites'!A:B,2,FALSE))</f>
        <v>Valauto Lambersart VW</v>
      </c>
      <c r="AS1620" s="158" t="str">
        <f t="shared" si="308"/>
        <v>VOLKSWAGEN</v>
      </c>
      <c r="AT1620" s="263"/>
      <c r="AU1620" s="264" t="str">
        <f>IF(A1620="","",VLOOKUP(L1620,'Base Vendeurs'!A:B,2,FALSE))</f>
        <v>Sociétés NORD</v>
      </c>
      <c r="AV1620" s="251">
        <f t="shared" si="309"/>
        <v>504.15</v>
      </c>
      <c r="AW1620" s="156">
        <f t="shared" si="310"/>
        <v>9.8577504032849386E-3</v>
      </c>
      <c r="AX1620" s="237" t="str">
        <f t="shared" si="311"/>
        <v>NON</v>
      </c>
      <c r="AY1620" s="231">
        <f>+MargesVN[[#This Row],[Total COM]]+MargesVN[[#This Row],[EXT GIE]]+MargesVN[[#This Row],[Forfait immat]]</f>
        <v>0</v>
      </c>
    </row>
    <row r="1621" spans="1:51" s="231" customFormat="1" ht="11.25" customHeight="1" x14ac:dyDescent="0.25">
      <c r="A1621" s="45">
        <v>30</v>
      </c>
      <c r="B1621" s="45" t="s">
        <v>163</v>
      </c>
      <c r="C1621" s="45" t="s">
        <v>104</v>
      </c>
      <c r="D1621" s="44">
        <v>46066</v>
      </c>
      <c r="E1621" s="65">
        <v>46069</v>
      </c>
      <c r="F1621" s="35"/>
      <c r="G1621" s="35"/>
      <c r="H1621" s="35"/>
      <c r="I1621" s="35"/>
      <c r="J1621" s="35"/>
      <c r="K1621" s="35">
        <v>0</v>
      </c>
      <c r="L1621" s="45" t="s">
        <v>232</v>
      </c>
      <c r="M1621" s="45">
        <v>525049</v>
      </c>
      <c r="N1621" s="45">
        <v>5049</v>
      </c>
      <c r="O1621" s="45" t="s">
        <v>1601</v>
      </c>
      <c r="P1621" s="66" t="s">
        <v>1602</v>
      </c>
      <c r="Q1621" s="45" t="s">
        <v>23</v>
      </c>
      <c r="R1621" s="47">
        <v>17714</v>
      </c>
      <c r="S1621" s="47">
        <v>525</v>
      </c>
      <c r="T1621" s="48">
        <f t="shared" si="300"/>
        <v>18239</v>
      </c>
      <c r="U1621" s="49">
        <v>38</v>
      </c>
      <c r="V1621" s="47">
        <v>104.12</v>
      </c>
      <c r="W1621" s="46">
        <v>95</v>
      </c>
      <c r="X1621" s="50"/>
      <c r="Y1621" s="46">
        <f t="shared" si="301"/>
        <v>9.1200000000000045</v>
      </c>
      <c r="Z1621" s="51">
        <f t="shared" si="302"/>
        <v>5.7086463073633426E-3</v>
      </c>
      <c r="AA1621" s="50">
        <v>0</v>
      </c>
      <c r="AB1621" s="46">
        <v>-966.67</v>
      </c>
      <c r="AC1621" s="46"/>
      <c r="AD1621" s="46"/>
      <c r="AE1621" s="52">
        <v>0.1</v>
      </c>
      <c r="AF1621" s="52">
        <v>0.1</v>
      </c>
      <c r="AG1621" s="46">
        <f t="shared" si="303"/>
        <v>0.91200000000000048</v>
      </c>
      <c r="AH1621" s="46"/>
      <c r="AI1621" s="46">
        <f t="shared" si="304"/>
        <v>0.91200000000000048</v>
      </c>
      <c r="AJ1621" s="45" t="s">
        <v>164</v>
      </c>
      <c r="AK1621" s="45">
        <v>30</v>
      </c>
      <c r="AL1621" s="49"/>
      <c r="AM1621" s="238">
        <f t="shared" si="305"/>
        <v>0</v>
      </c>
      <c r="AN1621" s="238">
        <f t="shared" si="306"/>
        <v>1</v>
      </c>
      <c r="AO1621" s="238"/>
      <c r="AP1621" s="238"/>
      <c r="AQ1621" s="238">
        <f t="shared" si="307"/>
        <v>0</v>
      </c>
      <c r="AR1621" s="96" t="str">
        <f>IF(A1621="","",VLOOKUP(A1621,'Base Sites'!A:B,2,FALSE))</f>
        <v>Valauto Lambersart VW</v>
      </c>
      <c r="AS1621" s="96" t="str">
        <f t="shared" si="308"/>
        <v>VOLKSWAGEN</v>
      </c>
      <c r="AT1621" s="238"/>
      <c r="AU1621" s="231" t="str">
        <f>IF(A1621="","",VLOOKUP(L1621,'Base Vendeurs'!A:B,2,FALSE))</f>
        <v>Valauto Lambersart VW</v>
      </c>
      <c r="AV1621" s="46">
        <f t="shared" si="309"/>
        <v>104.12</v>
      </c>
      <c r="AW1621" s="51">
        <f t="shared" si="310"/>
        <v>5.7086463073633426E-3</v>
      </c>
      <c r="AX1621" s="231" t="str">
        <f t="shared" si="311"/>
        <v>NON</v>
      </c>
      <c r="AY1621" s="231">
        <f>+MargesVN[[#This Row],[Total COM]]+MargesVN[[#This Row],[EXT GIE]]+MargesVN[[#This Row],[Forfait immat]]</f>
        <v>30.911999999999999</v>
      </c>
    </row>
    <row r="1622" spans="1:51" s="231" customFormat="1" ht="11.25" customHeight="1" x14ac:dyDescent="0.25">
      <c r="A1622" s="239">
        <v>30</v>
      </c>
      <c r="B1622" s="239" t="s">
        <v>163</v>
      </c>
      <c r="C1622" s="239" t="s">
        <v>104</v>
      </c>
      <c r="D1622" s="198">
        <v>46044</v>
      </c>
      <c r="E1622" s="240">
        <v>46045</v>
      </c>
      <c r="F1622" s="199"/>
      <c r="G1622" s="199"/>
      <c r="H1622" s="199"/>
      <c r="I1622" s="199"/>
      <c r="J1622" s="199"/>
      <c r="K1622" s="199"/>
      <c r="L1622" s="239" t="s">
        <v>246</v>
      </c>
      <c r="M1622" s="239">
        <v>525050</v>
      </c>
      <c r="N1622" s="239">
        <v>5050</v>
      </c>
      <c r="O1622" s="239" t="s">
        <v>1088</v>
      </c>
      <c r="P1622" s="241" t="s">
        <v>1089</v>
      </c>
      <c r="Q1622" s="239" t="s">
        <v>23</v>
      </c>
      <c r="R1622" s="200">
        <v>22014</v>
      </c>
      <c r="S1622" s="200">
        <v>-112.5</v>
      </c>
      <c r="T1622" s="201">
        <f t="shared" si="300"/>
        <v>21901.5</v>
      </c>
      <c r="U1622" s="202">
        <v>16</v>
      </c>
      <c r="V1622" s="200">
        <v>188.94</v>
      </c>
      <c r="W1622" s="242">
        <v>95</v>
      </c>
      <c r="X1622" s="203"/>
      <c r="Y1622" s="242">
        <f t="shared" si="301"/>
        <v>93.94</v>
      </c>
      <c r="Z1622" s="204">
        <f t="shared" si="302"/>
        <v>8.6268063831244426E-3</v>
      </c>
      <c r="AA1622" s="203">
        <v>0</v>
      </c>
      <c r="AB1622" s="242">
        <v>-1440</v>
      </c>
      <c r="AC1622" s="242"/>
      <c r="AD1622" s="242"/>
      <c r="AE1622" s="205">
        <v>0.1</v>
      </c>
      <c r="AF1622" s="205">
        <v>0.1</v>
      </c>
      <c r="AG1622" s="242">
        <f t="shared" si="303"/>
        <v>9.3940000000000001</v>
      </c>
      <c r="AH1622" s="242"/>
      <c r="AI1622" s="242">
        <f t="shared" si="304"/>
        <v>9.3940000000000001</v>
      </c>
      <c r="AJ1622" s="239" t="s">
        <v>164</v>
      </c>
      <c r="AK1622" s="239"/>
      <c r="AL1622" s="202">
        <v>20</v>
      </c>
      <c r="AM1622" s="243">
        <f t="shared" si="305"/>
        <v>1</v>
      </c>
      <c r="AN1622" s="243">
        <f t="shared" si="306"/>
        <v>1</v>
      </c>
      <c r="AO1622" s="243"/>
      <c r="AP1622" s="243"/>
      <c r="AQ1622" s="243">
        <f t="shared" si="307"/>
        <v>1</v>
      </c>
      <c r="AR1622" s="206" t="str">
        <f>IF(A1622="","",VLOOKUP(A1622,'Base Sites'!A:B,2,FALSE))</f>
        <v>Valauto Lambersart VW</v>
      </c>
      <c r="AS1622" s="206" t="str">
        <f t="shared" si="308"/>
        <v>VOLKSWAGEN</v>
      </c>
      <c r="AT1622" s="243"/>
      <c r="AU1622" s="244" t="str">
        <f>IF(A1622="","",VLOOKUP(L1622,'Base Vendeurs'!A:B,2,FALSE))</f>
        <v>Valauto Lambersart VW</v>
      </c>
      <c r="AV1622" s="242">
        <f t="shared" si="309"/>
        <v>188.94</v>
      </c>
      <c r="AW1622" s="204">
        <f t="shared" si="310"/>
        <v>8.6268063831244426E-3</v>
      </c>
      <c r="AX1622" s="244" t="str">
        <f t="shared" si="311"/>
        <v>NON</v>
      </c>
      <c r="AY1622" s="231">
        <f>+MargesVN[[#This Row],[Total COM]]+MargesVN[[#This Row],[EXT GIE]]+MargesVN[[#This Row],[Forfait immat]]</f>
        <v>29.393999999999998</v>
      </c>
    </row>
    <row r="1623" spans="1:51" s="231" customFormat="1" ht="11.25" customHeight="1" x14ac:dyDescent="0.25">
      <c r="A1623" s="45">
        <v>30</v>
      </c>
      <c r="B1623" s="45" t="s">
        <v>163</v>
      </c>
      <c r="C1623" s="45" t="s">
        <v>104</v>
      </c>
      <c r="D1623" s="44">
        <v>46057</v>
      </c>
      <c r="E1623" s="65">
        <v>46058</v>
      </c>
      <c r="F1623" s="35"/>
      <c r="G1623" s="35"/>
      <c r="H1623" s="35"/>
      <c r="I1623" s="35"/>
      <c r="J1623" s="35"/>
      <c r="K1623" s="35">
        <v>0</v>
      </c>
      <c r="L1623" s="45" t="s">
        <v>246</v>
      </c>
      <c r="M1623" s="45">
        <v>525051</v>
      </c>
      <c r="N1623" s="45">
        <v>5051</v>
      </c>
      <c r="O1623" s="45" t="s">
        <v>1314</v>
      </c>
      <c r="P1623" s="66" t="s">
        <v>1315</v>
      </c>
      <c r="Q1623" s="45" t="s">
        <v>107</v>
      </c>
      <c r="R1623" s="47">
        <v>22622.33</v>
      </c>
      <c r="S1623" s="47">
        <v>791.67</v>
      </c>
      <c r="T1623" s="48">
        <f t="shared" si="300"/>
        <v>23414</v>
      </c>
      <c r="U1623" s="49">
        <v>7</v>
      </c>
      <c r="V1623" s="47">
        <v>329.14</v>
      </c>
      <c r="W1623" s="46">
        <v>95</v>
      </c>
      <c r="X1623" s="50"/>
      <c r="Y1623" s="46">
        <f t="shared" si="301"/>
        <v>234.14</v>
      </c>
      <c r="Z1623" s="51">
        <f t="shared" si="302"/>
        <v>1.4057401554625436E-2</v>
      </c>
      <c r="AA1623" s="50">
        <v>-3494.96</v>
      </c>
      <c r="AB1623" s="46">
        <v>0</v>
      </c>
      <c r="AC1623" s="46"/>
      <c r="AD1623" s="46"/>
      <c r="AE1623" s="52">
        <v>0.1</v>
      </c>
      <c r="AF1623" s="52">
        <v>0.1</v>
      </c>
      <c r="AG1623" s="46">
        <f t="shared" si="303"/>
        <v>23.414000000000001</v>
      </c>
      <c r="AH1623" s="46"/>
      <c r="AI1623" s="46">
        <f t="shared" si="304"/>
        <v>23.414000000000001</v>
      </c>
      <c r="AJ1623" s="45" t="s">
        <v>164</v>
      </c>
      <c r="AK1623" s="45"/>
      <c r="AL1623" s="49" t="s">
        <v>293</v>
      </c>
      <c r="AM1623" s="238">
        <f t="shared" si="305"/>
        <v>1</v>
      </c>
      <c r="AN1623" s="238">
        <f t="shared" si="306"/>
        <v>1</v>
      </c>
      <c r="AO1623" s="238"/>
      <c r="AP1623" s="238"/>
      <c r="AQ1623" s="238">
        <f t="shared" si="307"/>
        <v>1</v>
      </c>
      <c r="AR1623" s="96" t="str">
        <f>IF(A1623="","",VLOOKUP(A1623,'Base Sites'!A:B,2,FALSE))</f>
        <v>Valauto Lambersart VW</v>
      </c>
      <c r="AS1623" s="96" t="str">
        <f t="shared" si="308"/>
        <v>VOLKSWAGEN</v>
      </c>
      <c r="AT1623" s="238"/>
      <c r="AU1623" s="231" t="str">
        <f>IF(A1623="","",VLOOKUP(L1623,'Base Vendeurs'!A:B,2,FALSE))</f>
        <v>Valauto Lambersart VW</v>
      </c>
      <c r="AV1623" s="46">
        <f t="shared" si="309"/>
        <v>329.14</v>
      </c>
      <c r="AW1623" s="51">
        <f t="shared" si="310"/>
        <v>1.4057401554625436E-2</v>
      </c>
      <c r="AX1623" s="231" t="str">
        <f t="shared" si="311"/>
        <v>NON</v>
      </c>
      <c r="AY1623" s="231">
        <f>+MargesVN[[#This Row],[Total COM]]+MargesVN[[#This Row],[EXT GIE]]+MargesVN[[#This Row],[Forfait immat]]</f>
        <v>23.414000000000001</v>
      </c>
    </row>
    <row r="1624" spans="1:51" s="231" customFormat="1" ht="11.25" customHeight="1" x14ac:dyDescent="0.25">
      <c r="A1624" s="401">
        <v>30</v>
      </c>
      <c r="B1624" s="401" t="s">
        <v>185</v>
      </c>
      <c r="C1624" s="401" t="s">
        <v>104</v>
      </c>
      <c r="D1624" s="402">
        <v>46160</v>
      </c>
      <c r="E1624" s="403">
        <v>46162</v>
      </c>
      <c r="F1624" s="404" t="s">
        <v>165</v>
      </c>
      <c r="G1624" s="404"/>
      <c r="H1624" s="404"/>
      <c r="I1624" s="404"/>
      <c r="J1624" s="404"/>
      <c r="K1624" s="404">
        <v>0</v>
      </c>
      <c r="L1624" s="401" t="s">
        <v>197</v>
      </c>
      <c r="M1624" s="401">
        <v>525065</v>
      </c>
      <c r="N1624" s="401">
        <v>5065</v>
      </c>
      <c r="O1624" s="401" t="s">
        <v>4187</v>
      </c>
      <c r="P1624" s="405" t="s">
        <v>4188</v>
      </c>
      <c r="Q1624" s="401" t="s">
        <v>26</v>
      </c>
      <c r="R1624" s="406">
        <v>47363.33</v>
      </c>
      <c r="S1624" s="406">
        <v>3475</v>
      </c>
      <c r="T1624" s="407">
        <f t="shared" si="300"/>
        <v>50838.33</v>
      </c>
      <c r="U1624" s="408">
        <v>31</v>
      </c>
      <c r="V1624" s="406">
        <v>1191.71</v>
      </c>
      <c r="W1624" s="409">
        <v>95</v>
      </c>
      <c r="X1624" s="410"/>
      <c r="Y1624" s="409">
        <f t="shared" si="301"/>
        <v>1096.71</v>
      </c>
      <c r="Z1624" s="411">
        <f t="shared" si="302"/>
        <v>2.3441171257985855E-2</v>
      </c>
      <c r="AA1624" s="410">
        <v>0</v>
      </c>
      <c r="AB1624" s="409">
        <v>-3044.14</v>
      </c>
      <c r="AC1624" s="409"/>
      <c r="AD1624" s="409" t="s">
        <v>230</v>
      </c>
      <c r="AE1624" s="412">
        <v>0.1</v>
      </c>
      <c r="AF1624" s="412">
        <v>0.1</v>
      </c>
      <c r="AG1624" s="409">
        <f t="shared" si="303"/>
        <v>109.67100000000001</v>
      </c>
      <c r="AH1624" s="409"/>
      <c r="AI1624" s="409">
        <f t="shared" si="304"/>
        <v>109.67100000000001</v>
      </c>
      <c r="AJ1624" s="401" t="s">
        <v>164</v>
      </c>
      <c r="AK1624" s="401">
        <v>0</v>
      </c>
      <c r="AL1624" s="408"/>
      <c r="AM1624" s="413">
        <f t="shared" si="305"/>
        <v>0</v>
      </c>
      <c r="AN1624" s="413">
        <f t="shared" si="306"/>
        <v>1</v>
      </c>
      <c r="AO1624" s="413"/>
      <c r="AP1624" s="413"/>
      <c r="AQ1624" s="413">
        <f t="shared" si="307"/>
        <v>0</v>
      </c>
      <c r="AR1624" s="414" t="str">
        <f>IF(A1624="","",VLOOKUP(A1624,'Base Sites'!A:B,2,FALSE))</f>
        <v>Valauto Lambersart VW</v>
      </c>
      <c r="AS1624" s="414" t="str">
        <f t="shared" si="308"/>
        <v>VOLKSWAGEN</v>
      </c>
      <c r="AT1624" s="413"/>
      <c r="AU1624" s="415" t="str">
        <f>IF(A1624="","",VLOOKUP(L1624,'Base Vendeurs'!A:B,2,FALSE))</f>
        <v>Valauto PRO NORD</v>
      </c>
      <c r="AV1624" s="409">
        <f t="shared" si="309"/>
        <v>1191.71</v>
      </c>
      <c r="AW1624" s="411">
        <f t="shared" si="310"/>
        <v>2.3441171257985855E-2</v>
      </c>
      <c r="AX1624" s="415" t="str">
        <f t="shared" si="311"/>
        <v>NON</v>
      </c>
      <c r="AY1624" s="231">
        <f>+MargesVN[[#This Row],[Total COM]]+MargesVN[[#This Row],[EXT GIE]]+MargesVN[[#This Row],[Forfait immat]]</f>
        <v>109.67100000000001</v>
      </c>
    </row>
    <row r="1625" spans="1:51" s="231" customFormat="1" ht="11.25" customHeight="1" x14ac:dyDescent="0.25">
      <c r="A1625" s="232">
        <v>30</v>
      </c>
      <c r="B1625" s="232" t="s">
        <v>183</v>
      </c>
      <c r="C1625" s="232" t="s">
        <v>104</v>
      </c>
      <c r="D1625" s="189">
        <v>46044</v>
      </c>
      <c r="E1625" s="233">
        <v>46045</v>
      </c>
      <c r="F1625" s="190"/>
      <c r="G1625" s="190"/>
      <c r="H1625" s="190"/>
      <c r="I1625" s="190" t="s">
        <v>165</v>
      </c>
      <c r="J1625" s="190"/>
      <c r="K1625" s="190">
        <v>57454.52</v>
      </c>
      <c r="L1625" s="232" t="s">
        <v>33</v>
      </c>
      <c r="M1625" s="232">
        <v>525066</v>
      </c>
      <c r="N1625" s="232">
        <v>5066</v>
      </c>
      <c r="O1625" s="232" t="s">
        <v>974</v>
      </c>
      <c r="P1625" s="234" t="s">
        <v>65</v>
      </c>
      <c r="Q1625" s="232" t="s">
        <v>205</v>
      </c>
      <c r="R1625" s="191">
        <v>41363.33</v>
      </c>
      <c r="S1625" s="191">
        <v>1500</v>
      </c>
      <c r="T1625" s="192">
        <f t="shared" si="300"/>
        <v>42863.33</v>
      </c>
      <c r="U1625" s="193">
        <v>69</v>
      </c>
      <c r="V1625" s="191">
        <v>1380.9</v>
      </c>
      <c r="W1625" s="235">
        <v>95</v>
      </c>
      <c r="X1625" s="194"/>
      <c r="Y1625" s="235">
        <f t="shared" si="301"/>
        <v>1285.9000000000001</v>
      </c>
      <c r="Z1625" s="195">
        <f t="shared" si="302"/>
        <v>3.2216349033077928E-2</v>
      </c>
      <c r="AA1625" s="194">
        <v>0</v>
      </c>
      <c r="AB1625" s="235">
        <v>0</v>
      </c>
      <c r="AC1625" s="235"/>
      <c r="AD1625" s="235" t="s">
        <v>1208</v>
      </c>
      <c r="AE1625" s="196"/>
      <c r="AF1625" s="196">
        <v>0</v>
      </c>
      <c r="AG1625" s="235">
        <f t="shared" si="303"/>
        <v>0</v>
      </c>
      <c r="AH1625" s="235"/>
      <c r="AI1625" s="235">
        <f t="shared" si="304"/>
        <v>0</v>
      </c>
      <c r="AJ1625" s="232" t="s">
        <v>149</v>
      </c>
      <c r="AK1625" s="232">
        <v>0</v>
      </c>
      <c r="AL1625" s="193"/>
      <c r="AM1625" s="236">
        <f t="shared" si="305"/>
        <v>0</v>
      </c>
      <c r="AN1625" s="236">
        <f t="shared" si="306"/>
        <v>1</v>
      </c>
      <c r="AO1625" s="236"/>
      <c r="AP1625" s="236"/>
      <c r="AQ1625" s="236">
        <f t="shared" si="307"/>
        <v>0</v>
      </c>
      <c r="AR1625" s="197" t="str">
        <f>IF(A1625="","",VLOOKUP(A1625,'Base Sites'!A:B,2,FALSE))</f>
        <v>Valauto Lambersart VW</v>
      </c>
      <c r="AS1625" s="197" t="str">
        <f t="shared" si="308"/>
        <v>VOLKSWAGEN</v>
      </c>
      <c r="AT1625" s="236"/>
      <c r="AU1625" s="237" t="str">
        <f>IF(A1625="","",VLOOKUP(L1625,'Base Vendeurs'!A:B,2,FALSE))</f>
        <v>Sociétés NORD</v>
      </c>
      <c r="AV1625" s="235">
        <f t="shared" si="309"/>
        <v>1380.9</v>
      </c>
      <c r="AW1625" s="195">
        <f t="shared" si="310"/>
        <v>3.2216349033077928E-2</v>
      </c>
      <c r="AX1625" s="237" t="str">
        <f t="shared" si="311"/>
        <v>NON</v>
      </c>
      <c r="AY1625" s="231">
        <f>+MargesVN[[#This Row],[Total COM]]+MargesVN[[#This Row],[EXT GIE]]+MargesVN[[#This Row],[Forfait immat]]</f>
        <v>0</v>
      </c>
    </row>
    <row r="1626" spans="1:51" s="231" customFormat="1" ht="11.25" customHeight="1" x14ac:dyDescent="0.25">
      <c r="A1626" s="354">
        <v>30</v>
      </c>
      <c r="B1626" s="354" t="s">
        <v>163</v>
      </c>
      <c r="C1626" s="354" t="s">
        <v>104</v>
      </c>
      <c r="D1626" s="355">
        <v>46140</v>
      </c>
      <c r="E1626" s="356">
        <v>46141</v>
      </c>
      <c r="F1626" s="357"/>
      <c r="G1626" s="357"/>
      <c r="H1626" s="357"/>
      <c r="I1626" s="357"/>
      <c r="J1626" s="357"/>
      <c r="K1626" s="357"/>
      <c r="L1626" s="354" t="s">
        <v>232</v>
      </c>
      <c r="M1626" s="354">
        <v>525069</v>
      </c>
      <c r="N1626" s="354">
        <v>5069</v>
      </c>
      <c r="O1626" s="354" t="s">
        <v>3383</v>
      </c>
      <c r="P1626" s="358" t="s">
        <v>3384</v>
      </c>
      <c r="Q1626" s="354" t="s">
        <v>26</v>
      </c>
      <c r="R1626" s="359">
        <v>44946.67</v>
      </c>
      <c r="S1626" s="359">
        <v>2475.0100000000002</v>
      </c>
      <c r="T1626" s="360">
        <f t="shared" si="300"/>
        <v>47421.68</v>
      </c>
      <c r="U1626" s="361">
        <v>111</v>
      </c>
      <c r="V1626" s="359">
        <v>560.23</v>
      </c>
      <c r="W1626" s="362">
        <v>95</v>
      </c>
      <c r="X1626" s="363"/>
      <c r="Y1626" s="362">
        <f t="shared" si="301"/>
        <v>465.23</v>
      </c>
      <c r="Z1626" s="364">
        <f t="shared" si="302"/>
        <v>1.1813794871881384E-2</v>
      </c>
      <c r="AA1626" s="363">
        <v>-3833.06</v>
      </c>
      <c r="AB1626" s="362">
        <v>0</v>
      </c>
      <c r="AC1626" s="362"/>
      <c r="AD1626" s="362"/>
      <c r="AE1626" s="365">
        <v>0.13</v>
      </c>
      <c r="AF1626" s="365">
        <v>0.13</v>
      </c>
      <c r="AG1626" s="362">
        <f t="shared" si="303"/>
        <v>60.479900000000008</v>
      </c>
      <c r="AH1626" s="362"/>
      <c r="AI1626" s="362">
        <f t="shared" si="304"/>
        <v>60.479900000000008</v>
      </c>
      <c r="AJ1626" s="354" t="s">
        <v>164</v>
      </c>
      <c r="AK1626" s="354">
        <v>30</v>
      </c>
      <c r="AL1626" s="361"/>
      <c r="AM1626" s="366">
        <f t="shared" si="305"/>
        <v>0</v>
      </c>
      <c r="AN1626" s="366">
        <f t="shared" si="306"/>
        <v>1</v>
      </c>
      <c r="AO1626" s="366"/>
      <c r="AP1626" s="366"/>
      <c r="AQ1626" s="366">
        <f t="shared" si="307"/>
        <v>0</v>
      </c>
      <c r="AR1626" s="367" t="str">
        <f>IF(A1626="","",VLOOKUP(A1626,'Base Sites'!A:B,2,FALSE))</f>
        <v>Valauto Lambersart VW</v>
      </c>
      <c r="AS1626" s="367" t="str">
        <f t="shared" si="308"/>
        <v>VOLKSWAGEN</v>
      </c>
      <c r="AT1626" s="366"/>
      <c r="AU1626" s="368" t="str">
        <f>IF(A1626="","",VLOOKUP(L1626,'Base Vendeurs'!A:B,2,FALSE))</f>
        <v>Valauto Lambersart VW</v>
      </c>
      <c r="AV1626" s="362">
        <f t="shared" si="309"/>
        <v>560.23</v>
      </c>
      <c r="AW1626" s="364">
        <f t="shared" si="310"/>
        <v>1.1813794871881384E-2</v>
      </c>
      <c r="AX1626" s="368" t="str">
        <f t="shared" si="311"/>
        <v>NON</v>
      </c>
      <c r="AY1626" s="231">
        <f>+MargesVN[[#This Row],[Total COM]]+MargesVN[[#This Row],[EXT GIE]]+MargesVN[[#This Row],[Forfait immat]]</f>
        <v>90.479900000000015</v>
      </c>
    </row>
    <row r="1627" spans="1:51" s="231" customFormat="1" ht="11.25" customHeight="1" x14ac:dyDescent="0.25">
      <c r="A1627" s="266">
        <v>30</v>
      </c>
      <c r="B1627" s="266" t="s">
        <v>163</v>
      </c>
      <c r="C1627" s="266" t="s">
        <v>104</v>
      </c>
      <c r="D1627" s="161">
        <v>46037</v>
      </c>
      <c r="E1627" s="267">
        <v>46035</v>
      </c>
      <c r="F1627" s="162"/>
      <c r="G1627" s="162"/>
      <c r="H1627" s="162"/>
      <c r="I1627" s="162"/>
      <c r="J1627" s="162"/>
      <c r="K1627" s="162">
        <v>0</v>
      </c>
      <c r="L1627" s="266" t="s">
        <v>229</v>
      </c>
      <c r="M1627" s="266">
        <v>525073</v>
      </c>
      <c r="N1627" s="266">
        <v>5073</v>
      </c>
      <c r="O1627" s="266" t="s">
        <v>930</v>
      </c>
      <c r="P1627" s="268" t="s">
        <v>425</v>
      </c>
      <c r="Q1627" s="266" t="s">
        <v>26</v>
      </c>
      <c r="R1627" s="163">
        <v>49321.67</v>
      </c>
      <c r="S1627" s="163">
        <v>1308.3399999999999</v>
      </c>
      <c r="T1627" s="164">
        <f t="shared" si="300"/>
        <v>50630.009999999995</v>
      </c>
      <c r="U1627" s="165">
        <v>66</v>
      </c>
      <c r="V1627" s="163">
        <v>1251.1300000000001</v>
      </c>
      <c r="W1627" s="251">
        <v>95</v>
      </c>
      <c r="X1627" s="166"/>
      <c r="Y1627" s="251">
        <f t="shared" si="301"/>
        <v>1156.1300000000001</v>
      </c>
      <c r="Z1627" s="167">
        <f t="shared" si="302"/>
        <v>2.4711233515458526E-2</v>
      </c>
      <c r="AA1627" s="166">
        <v>0</v>
      </c>
      <c r="AB1627" s="251">
        <v>-8151.43</v>
      </c>
      <c r="AC1627" s="251"/>
      <c r="AD1627" s="251"/>
      <c r="AE1627" s="168">
        <v>0.1</v>
      </c>
      <c r="AF1627" s="168">
        <v>0.1</v>
      </c>
      <c r="AG1627" s="251">
        <f t="shared" si="303"/>
        <v>115.61300000000001</v>
      </c>
      <c r="AH1627" s="251"/>
      <c r="AI1627" s="251">
        <f t="shared" si="304"/>
        <v>115.61300000000001</v>
      </c>
      <c r="AJ1627" s="266" t="s">
        <v>164</v>
      </c>
      <c r="AK1627" s="266">
        <v>30</v>
      </c>
      <c r="AL1627" s="165"/>
      <c r="AM1627" s="269">
        <f t="shared" si="305"/>
        <v>0</v>
      </c>
      <c r="AN1627" s="269">
        <f t="shared" si="306"/>
        <v>1</v>
      </c>
      <c r="AO1627" s="269"/>
      <c r="AP1627" s="269"/>
      <c r="AQ1627" s="269">
        <f t="shared" si="307"/>
        <v>0</v>
      </c>
      <c r="AR1627" s="169" t="str">
        <f>IF(A1627="","",VLOOKUP(A1627,'Base Sites'!A:B,2,FALSE))</f>
        <v>Valauto Lambersart VW</v>
      </c>
      <c r="AS1627" s="169" t="str">
        <f t="shared" si="308"/>
        <v>VOLKSWAGEN</v>
      </c>
      <c r="AT1627" s="269"/>
      <c r="AU1627" s="270" t="str">
        <f>IF(A1627="","",VLOOKUP(L1627,'Base Vendeurs'!A:B,2,FALSE))</f>
        <v>Valauto Lambersart VW</v>
      </c>
      <c r="AV1627" s="251">
        <f t="shared" si="309"/>
        <v>1251.1300000000001</v>
      </c>
      <c r="AW1627" s="167">
        <f t="shared" si="310"/>
        <v>2.4711233515458526E-2</v>
      </c>
      <c r="AX1627" s="237" t="str">
        <f t="shared" si="311"/>
        <v>NON</v>
      </c>
      <c r="AY1627" s="231">
        <f>+MargesVN[[#This Row],[Total COM]]+MargesVN[[#This Row],[EXT GIE]]+MargesVN[[#This Row],[Forfait immat]]</f>
        <v>145.613</v>
      </c>
    </row>
    <row r="1628" spans="1:51" s="231" customFormat="1" ht="11.25" customHeight="1" x14ac:dyDescent="0.25">
      <c r="A1628" s="431">
        <v>30</v>
      </c>
      <c r="B1628" s="431" t="s">
        <v>163</v>
      </c>
      <c r="C1628" s="431" t="s">
        <v>104</v>
      </c>
      <c r="D1628" s="432">
        <v>46189</v>
      </c>
      <c r="E1628" s="433">
        <v>46189</v>
      </c>
      <c r="F1628" s="434"/>
      <c r="G1628" s="434"/>
      <c r="H1628" s="434"/>
      <c r="I1628" s="434"/>
      <c r="J1628" s="434"/>
      <c r="K1628" s="434">
        <v>0</v>
      </c>
      <c r="L1628" s="431" t="s">
        <v>246</v>
      </c>
      <c r="M1628" s="431">
        <v>525074</v>
      </c>
      <c r="N1628" s="431">
        <v>5074</v>
      </c>
      <c r="O1628" s="431" t="s">
        <v>4989</v>
      </c>
      <c r="P1628" s="435" t="s">
        <v>4990</v>
      </c>
      <c r="Q1628" s="431" t="s">
        <v>26</v>
      </c>
      <c r="R1628" s="436">
        <v>49196.67</v>
      </c>
      <c r="S1628" s="436">
        <v>6725.01</v>
      </c>
      <c r="T1628" s="437">
        <f t="shared" si="300"/>
        <v>55921.68</v>
      </c>
      <c r="U1628" s="438">
        <v>1</v>
      </c>
      <c r="V1628" s="436">
        <v>955.35</v>
      </c>
      <c r="W1628" s="439">
        <v>94.99</v>
      </c>
      <c r="X1628" s="440"/>
      <c r="Y1628" s="439">
        <f t="shared" si="301"/>
        <v>860.36</v>
      </c>
      <c r="Z1628" s="441">
        <f t="shared" si="302"/>
        <v>1.7083714223177844E-2</v>
      </c>
      <c r="AA1628" s="440">
        <v>0</v>
      </c>
      <c r="AB1628" s="439">
        <v>-7000</v>
      </c>
      <c r="AC1628" s="439"/>
      <c r="AD1628" s="439"/>
      <c r="AE1628" s="442">
        <v>0.1</v>
      </c>
      <c r="AF1628" s="442">
        <v>0.1</v>
      </c>
      <c r="AG1628" s="439">
        <f t="shared" si="303"/>
        <v>86.036000000000001</v>
      </c>
      <c r="AH1628" s="439"/>
      <c r="AI1628" s="439">
        <f t="shared" si="304"/>
        <v>86.036000000000001</v>
      </c>
      <c r="AJ1628" s="431" t="s">
        <v>164</v>
      </c>
      <c r="AK1628" s="431">
        <v>30</v>
      </c>
      <c r="AL1628" s="438">
        <v>50</v>
      </c>
      <c r="AM1628" s="443">
        <f t="shared" si="305"/>
        <v>1</v>
      </c>
      <c r="AN1628" s="443">
        <f t="shared" si="306"/>
        <v>1</v>
      </c>
      <c r="AO1628" s="443"/>
      <c r="AP1628" s="443"/>
      <c r="AQ1628" s="443">
        <f t="shared" si="307"/>
        <v>1</v>
      </c>
      <c r="AR1628" s="444" t="str">
        <f>IF(A1628="","",VLOOKUP(A1628,'Base Sites'!A:B,2,FALSE))</f>
        <v>Valauto Lambersart VW</v>
      </c>
      <c r="AS1628" s="444" t="str">
        <f t="shared" si="308"/>
        <v>VOLKSWAGEN</v>
      </c>
      <c r="AT1628" s="443"/>
      <c r="AU1628" s="445" t="str">
        <f>IF(A1628="","",VLOOKUP(L1628,'Base Vendeurs'!A:B,2,FALSE))</f>
        <v>Valauto Lambersart VW</v>
      </c>
      <c r="AV1628" s="439">
        <f t="shared" si="309"/>
        <v>955.35</v>
      </c>
      <c r="AW1628" s="441">
        <f t="shared" si="310"/>
        <v>1.7083714223177844E-2</v>
      </c>
      <c r="AX1628" s="445" t="str">
        <f t="shared" si="311"/>
        <v>NON</v>
      </c>
      <c r="AY1628" s="231">
        <f>+MargesVN[[#This Row],[Total COM]]+MargesVN[[#This Row],[EXT GIE]]+MargesVN[[#This Row],[Forfait immat]]</f>
        <v>166.036</v>
      </c>
    </row>
    <row r="1629" spans="1:51" s="231" customFormat="1" ht="11.25" customHeight="1" x14ac:dyDescent="0.25">
      <c r="A1629" s="45">
        <v>30</v>
      </c>
      <c r="B1629" s="45" t="s">
        <v>163</v>
      </c>
      <c r="C1629" s="45" t="s">
        <v>104</v>
      </c>
      <c r="D1629" s="44">
        <v>46069</v>
      </c>
      <c r="E1629" s="65">
        <v>46059</v>
      </c>
      <c r="F1629" s="35"/>
      <c r="G1629" s="35"/>
      <c r="H1629" s="35"/>
      <c r="I1629" s="35"/>
      <c r="J1629" s="35"/>
      <c r="K1629" s="35"/>
      <c r="L1629" s="45" t="s">
        <v>246</v>
      </c>
      <c r="M1629" s="45">
        <v>525075</v>
      </c>
      <c r="N1629" s="45">
        <v>5075</v>
      </c>
      <c r="O1629" s="45" t="s">
        <v>1638</v>
      </c>
      <c r="P1629" s="66" t="s">
        <v>963</v>
      </c>
      <c r="Q1629" s="45" t="s">
        <v>26</v>
      </c>
      <c r="R1629" s="47">
        <v>49321.67</v>
      </c>
      <c r="S1629" s="47">
        <v>295.83</v>
      </c>
      <c r="T1629" s="48">
        <f t="shared" si="300"/>
        <v>49617.5</v>
      </c>
      <c r="U1629" s="49">
        <v>40</v>
      </c>
      <c r="V1629" s="47">
        <v>343.1</v>
      </c>
      <c r="W1629" s="46">
        <v>95.01</v>
      </c>
      <c r="X1629" s="50"/>
      <c r="Y1629" s="46">
        <f t="shared" si="301"/>
        <v>248.09000000000003</v>
      </c>
      <c r="Z1629" s="51">
        <f t="shared" si="302"/>
        <v>6.9148989771753919E-3</v>
      </c>
      <c r="AA1629" s="50">
        <v>0</v>
      </c>
      <c r="AB1629" s="46">
        <v>0</v>
      </c>
      <c r="AC1629" s="46"/>
      <c r="AD1629" s="46"/>
      <c r="AE1629" s="52">
        <v>7.0000000000000007E-2</v>
      </c>
      <c r="AF1629" s="52">
        <v>0.1</v>
      </c>
      <c r="AG1629" s="46">
        <f t="shared" si="303"/>
        <v>17.366300000000003</v>
      </c>
      <c r="AH1629" s="46"/>
      <c r="AI1629" s="46">
        <f t="shared" si="304"/>
        <v>17.366300000000003</v>
      </c>
      <c r="AJ1629" s="45" t="s">
        <v>164</v>
      </c>
      <c r="AK1629" s="45">
        <v>30</v>
      </c>
      <c r="AL1629" s="49"/>
      <c r="AM1629" s="238">
        <f t="shared" si="305"/>
        <v>0</v>
      </c>
      <c r="AN1629" s="238">
        <f t="shared" si="306"/>
        <v>1</v>
      </c>
      <c r="AO1629" s="238"/>
      <c r="AP1629" s="238"/>
      <c r="AQ1629" s="238">
        <f t="shared" si="307"/>
        <v>0</v>
      </c>
      <c r="AR1629" s="96" t="str">
        <f>IF(A1629="","",VLOOKUP(A1629,'Base Sites'!A:B,2,FALSE))</f>
        <v>Valauto Lambersart VW</v>
      </c>
      <c r="AS1629" s="96" t="str">
        <f t="shared" si="308"/>
        <v>VOLKSWAGEN</v>
      </c>
      <c r="AT1629" s="238"/>
      <c r="AU1629" s="231" t="str">
        <f>IF(A1629="","",VLOOKUP(L1629,'Base Vendeurs'!A:B,2,FALSE))</f>
        <v>Valauto Lambersart VW</v>
      </c>
      <c r="AV1629" s="46">
        <f t="shared" si="309"/>
        <v>343.1</v>
      </c>
      <c r="AW1629" s="51">
        <f t="shared" si="310"/>
        <v>6.9148989771753919E-3</v>
      </c>
      <c r="AX1629" s="231" t="str">
        <f t="shared" si="311"/>
        <v>NON</v>
      </c>
      <c r="AY1629" s="231">
        <f>+MargesVN[[#This Row],[Total COM]]+MargesVN[[#This Row],[EXT GIE]]+MargesVN[[#This Row],[Forfait immat]]</f>
        <v>47.366300000000003</v>
      </c>
    </row>
    <row r="1630" spans="1:51" s="231" customFormat="1" ht="11.25" customHeight="1" x14ac:dyDescent="0.25">
      <c r="A1630" s="401">
        <v>30</v>
      </c>
      <c r="B1630" s="401" t="s">
        <v>163</v>
      </c>
      <c r="C1630" s="401" t="s">
        <v>104</v>
      </c>
      <c r="D1630" s="402">
        <v>46153</v>
      </c>
      <c r="E1630" s="403">
        <v>46154</v>
      </c>
      <c r="F1630" s="404"/>
      <c r="G1630" s="404"/>
      <c r="H1630" s="404"/>
      <c r="I1630" s="404"/>
      <c r="J1630" s="404"/>
      <c r="K1630" s="404">
        <v>0</v>
      </c>
      <c r="L1630" s="401" t="s">
        <v>188</v>
      </c>
      <c r="M1630" s="401">
        <v>525077</v>
      </c>
      <c r="N1630" s="401">
        <v>5077</v>
      </c>
      <c r="O1630" s="401" t="s">
        <v>4358</v>
      </c>
      <c r="P1630" s="405" t="s">
        <v>4359</v>
      </c>
      <c r="Q1630" s="401" t="s">
        <v>157</v>
      </c>
      <c r="R1630" s="406">
        <v>28533.33</v>
      </c>
      <c r="S1630" s="406">
        <v>1533.34</v>
      </c>
      <c r="T1630" s="407">
        <f t="shared" si="300"/>
        <v>30066.670000000002</v>
      </c>
      <c r="U1630" s="408">
        <v>20</v>
      </c>
      <c r="V1630" s="406">
        <v>395.69</v>
      </c>
      <c r="W1630" s="409">
        <v>95</v>
      </c>
      <c r="X1630" s="410"/>
      <c r="Y1630" s="409">
        <f t="shared" si="301"/>
        <v>300.69</v>
      </c>
      <c r="Z1630" s="411">
        <f t="shared" si="302"/>
        <v>1.3160419827004452E-2</v>
      </c>
      <c r="AA1630" s="410">
        <v>0</v>
      </c>
      <c r="AB1630" s="409">
        <v>0</v>
      </c>
      <c r="AC1630" s="409"/>
      <c r="AD1630" s="409" t="s">
        <v>1214</v>
      </c>
      <c r="AE1630" s="412"/>
      <c r="AF1630" s="412">
        <v>0.1</v>
      </c>
      <c r="AG1630" s="409">
        <f t="shared" si="303"/>
        <v>0</v>
      </c>
      <c r="AH1630" s="409"/>
      <c r="AI1630" s="409">
        <f t="shared" si="304"/>
        <v>0</v>
      </c>
      <c r="AJ1630" s="401" t="s">
        <v>164</v>
      </c>
      <c r="AK1630" s="401">
        <v>0</v>
      </c>
      <c r="AL1630" s="408"/>
      <c r="AM1630" s="413">
        <f t="shared" si="305"/>
        <v>0</v>
      </c>
      <c r="AN1630" s="413">
        <f t="shared" si="306"/>
        <v>1</v>
      </c>
      <c r="AO1630" s="413"/>
      <c r="AP1630" s="413"/>
      <c r="AQ1630" s="413">
        <f t="shared" si="307"/>
        <v>0</v>
      </c>
      <c r="AR1630" s="414" t="str">
        <f>IF(A1630="","",VLOOKUP(A1630,'Base Sites'!A:B,2,FALSE))</f>
        <v>Valauto Lambersart VW</v>
      </c>
      <c r="AS1630" s="414" t="str">
        <f t="shared" si="308"/>
        <v>VOLKSWAGEN</v>
      </c>
      <c r="AT1630" s="413"/>
      <c r="AU1630" s="415" t="str">
        <f>IF(A1630="","",VLOOKUP(L1630,'Base Vendeurs'!A:B,2,FALSE))</f>
        <v>Sociétés NORD</v>
      </c>
      <c r="AV1630" s="409">
        <f t="shared" si="309"/>
        <v>395.69</v>
      </c>
      <c r="AW1630" s="411">
        <f t="shared" si="310"/>
        <v>1.3160419827004452E-2</v>
      </c>
      <c r="AX1630" s="415" t="str">
        <f t="shared" si="311"/>
        <v>NON</v>
      </c>
      <c r="AY1630" s="231">
        <f>+MargesVN[[#This Row],[Total COM]]+MargesVN[[#This Row],[EXT GIE]]+MargesVN[[#This Row],[Forfait immat]]</f>
        <v>0</v>
      </c>
    </row>
    <row r="1631" spans="1:51" s="231" customFormat="1" ht="11.25" customHeight="1" x14ac:dyDescent="0.25">
      <c r="A1631" s="431">
        <v>30</v>
      </c>
      <c r="B1631" s="431" t="s">
        <v>163</v>
      </c>
      <c r="C1631" s="431" t="s">
        <v>104</v>
      </c>
      <c r="D1631" s="432">
        <v>46198</v>
      </c>
      <c r="E1631" s="433">
        <v>46198</v>
      </c>
      <c r="F1631" s="434"/>
      <c r="G1631" s="434"/>
      <c r="H1631" s="434"/>
      <c r="I1631" s="434"/>
      <c r="J1631" s="434"/>
      <c r="K1631" s="434">
        <v>0</v>
      </c>
      <c r="L1631" s="431" t="s">
        <v>229</v>
      </c>
      <c r="M1631" s="431">
        <v>525081</v>
      </c>
      <c r="N1631" s="431">
        <v>5081</v>
      </c>
      <c r="O1631" s="431" t="s">
        <v>4803</v>
      </c>
      <c r="P1631" s="435" t="s">
        <v>4804</v>
      </c>
      <c r="Q1631" s="431" t="s">
        <v>192</v>
      </c>
      <c r="R1631" s="436">
        <v>38875</v>
      </c>
      <c r="S1631" s="436">
        <v>1058.3399999999999</v>
      </c>
      <c r="T1631" s="437">
        <f t="shared" si="300"/>
        <v>39933.339999999997</v>
      </c>
      <c r="U1631" s="438">
        <v>164</v>
      </c>
      <c r="V1631" s="436">
        <v>-218.75</v>
      </c>
      <c r="W1631" s="439">
        <v>95</v>
      </c>
      <c r="X1631" s="440"/>
      <c r="Y1631" s="439">
        <f t="shared" si="301"/>
        <v>-313.75</v>
      </c>
      <c r="Z1631" s="441">
        <f t="shared" si="302"/>
        <v>-5.4778788851621235E-3</v>
      </c>
      <c r="AA1631" s="440">
        <v>0</v>
      </c>
      <c r="AB1631" s="439">
        <v>-5731.67</v>
      </c>
      <c r="AC1631" s="439"/>
      <c r="AD1631" s="439" t="s">
        <v>393</v>
      </c>
      <c r="AE1631" s="442"/>
      <c r="AF1631" s="442">
        <v>0.12</v>
      </c>
      <c r="AG1631" s="439">
        <f t="shared" si="303"/>
        <v>0</v>
      </c>
      <c r="AH1631" s="439">
        <v>200</v>
      </c>
      <c r="AI1631" s="439">
        <f t="shared" si="304"/>
        <v>200</v>
      </c>
      <c r="AJ1631" s="431" t="s">
        <v>149</v>
      </c>
      <c r="AK1631" s="431"/>
      <c r="AL1631" s="438"/>
      <c r="AM1631" s="443">
        <f t="shared" si="305"/>
        <v>0</v>
      </c>
      <c r="AN1631" s="443">
        <f t="shared" si="306"/>
        <v>1</v>
      </c>
      <c r="AO1631" s="443"/>
      <c r="AP1631" s="443"/>
      <c r="AQ1631" s="443">
        <f t="shared" si="307"/>
        <v>0</v>
      </c>
      <c r="AR1631" s="444" t="str">
        <f>IF(A1631="","",VLOOKUP(A1631,'Base Sites'!A:B,2,FALSE))</f>
        <v>Valauto Lambersart VW</v>
      </c>
      <c r="AS1631" s="444" t="str">
        <f t="shared" si="308"/>
        <v>VOLKSWAGEN</v>
      </c>
      <c r="AT1631" s="443"/>
      <c r="AU1631" s="445" t="str">
        <f>IF(A1631="","",VLOOKUP(L1631,'Base Vendeurs'!A:B,2,FALSE))</f>
        <v>Valauto Lambersart VW</v>
      </c>
      <c r="AV1631" s="439">
        <f t="shared" si="309"/>
        <v>-218.75</v>
      </c>
      <c r="AW1631" s="441">
        <f t="shared" si="310"/>
        <v>-5.4778788851621235E-3</v>
      </c>
      <c r="AX1631" s="445" t="str">
        <f t="shared" si="311"/>
        <v>OUI</v>
      </c>
      <c r="AY1631" s="231">
        <f>+MargesVN[[#This Row],[Total COM]]+MargesVN[[#This Row],[EXT GIE]]+MargesVN[[#This Row],[Forfait immat]]</f>
        <v>200</v>
      </c>
    </row>
    <row r="1632" spans="1:51" s="231" customFormat="1" ht="11.25" customHeight="1" x14ac:dyDescent="0.25">
      <c r="A1632" s="354">
        <v>30</v>
      </c>
      <c r="B1632" s="354" t="s">
        <v>163</v>
      </c>
      <c r="C1632" s="354" t="s">
        <v>104</v>
      </c>
      <c r="D1632" s="355">
        <v>46139</v>
      </c>
      <c r="E1632" s="356">
        <v>46141</v>
      </c>
      <c r="F1632" s="357"/>
      <c r="G1632" s="357"/>
      <c r="H1632" s="357"/>
      <c r="I1632" s="357"/>
      <c r="J1632" s="357"/>
      <c r="K1632" s="357">
        <v>0</v>
      </c>
      <c r="L1632" s="354" t="s">
        <v>219</v>
      </c>
      <c r="M1632" s="354">
        <v>525083</v>
      </c>
      <c r="N1632" s="354">
        <v>5083</v>
      </c>
      <c r="O1632" s="354" t="s">
        <v>3623</v>
      </c>
      <c r="P1632" s="358" t="s">
        <v>406</v>
      </c>
      <c r="Q1632" s="354" t="s">
        <v>157</v>
      </c>
      <c r="R1632" s="359">
        <v>32700</v>
      </c>
      <c r="S1632" s="359">
        <v>4908.33</v>
      </c>
      <c r="T1632" s="360">
        <f t="shared" si="300"/>
        <v>37608.33</v>
      </c>
      <c r="U1632" s="361">
        <v>26</v>
      </c>
      <c r="V1632" s="359">
        <v>659.14</v>
      </c>
      <c r="W1632" s="362">
        <v>95</v>
      </c>
      <c r="X1632" s="363"/>
      <c r="Y1632" s="362">
        <f t="shared" si="301"/>
        <v>564.14</v>
      </c>
      <c r="Z1632" s="364">
        <f t="shared" si="302"/>
        <v>1.7526436297490476E-2</v>
      </c>
      <c r="AA1632" s="363">
        <v>0</v>
      </c>
      <c r="AB1632" s="362">
        <v>0</v>
      </c>
      <c r="AC1632" s="362"/>
      <c r="AD1632" s="362"/>
      <c r="AE1632" s="365">
        <v>0.1</v>
      </c>
      <c r="AF1632" s="365">
        <v>0.1</v>
      </c>
      <c r="AG1632" s="362">
        <f t="shared" si="303"/>
        <v>56.414000000000001</v>
      </c>
      <c r="AH1632" s="362"/>
      <c r="AI1632" s="362">
        <f t="shared" si="304"/>
        <v>56.414000000000001</v>
      </c>
      <c r="AJ1632" s="354" t="s">
        <v>164</v>
      </c>
      <c r="AK1632" s="354">
        <v>0</v>
      </c>
      <c r="AL1632" s="361">
        <v>50</v>
      </c>
      <c r="AM1632" s="366">
        <f t="shared" si="305"/>
        <v>1</v>
      </c>
      <c r="AN1632" s="366">
        <f t="shared" si="306"/>
        <v>1</v>
      </c>
      <c r="AO1632" s="366"/>
      <c r="AP1632" s="366"/>
      <c r="AQ1632" s="366">
        <f t="shared" si="307"/>
        <v>1</v>
      </c>
      <c r="AR1632" s="367" t="str">
        <f>IF(A1632="","",VLOOKUP(A1632,'Base Sites'!A:B,2,FALSE))</f>
        <v>Valauto Lambersart VW</v>
      </c>
      <c r="AS1632" s="367" t="str">
        <f t="shared" si="308"/>
        <v>VOLKSWAGEN</v>
      </c>
      <c r="AT1632" s="366"/>
      <c r="AU1632" s="368" t="str">
        <f>IF(A1632="","",VLOOKUP(L1632,'Base Vendeurs'!A:B,2,FALSE))</f>
        <v>Sociétés NORD</v>
      </c>
      <c r="AV1632" s="362">
        <f t="shared" si="309"/>
        <v>659.14</v>
      </c>
      <c r="AW1632" s="364">
        <f t="shared" si="310"/>
        <v>1.7526436297490476E-2</v>
      </c>
      <c r="AX1632" s="368" t="str">
        <f t="shared" si="311"/>
        <v>NON</v>
      </c>
      <c r="AY1632" s="231">
        <f>+MargesVN[[#This Row],[Total COM]]+MargesVN[[#This Row],[EXT GIE]]+MargesVN[[#This Row],[Forfait immat]]</f>
        <v>106.414</v>
      </c>
    </row>
    <row r="1633" spans="1:51" s="231" customFormat="1" ht="11.25" customHeight="1" x14ac:dyDescent="0.25">
      <c r="A1633" s="319">
        <v>10</v>
      </c>
      <c r="B1633" s="319" t="s">
        <v>163</v>
      </c>
      <c r="C1633" s="319" t="s">
        <v>104</v>
      </c>
      <c r="D1633" s="320">
        <v>46108</v>
      </c>
      <c r="E1633" s="321">
        <v>46109</v>
      </c>
      <c r="F1633" s="322"/>
      <c r="G1633" s="322"/>
      <c r="H1633" s="322"/>
      <c r="I1633" s="322"/>
      <c r="J1633" s="322"/>
      <c r="K1633" s="322">
        <v>0</v>
      </c>
      <c r="L1633" s="319" t="s">
        <v>195</v>
      </c>
      <c r="M1633" s="319">
        <v>525087</v>
      </c>
      <c r="N1633" s="319">
        <v>5087</v>
      </c>
      <c r="O1633" s="319" t="s">
        <v>2491</v>
      </c>
      <c r="P1633" s="323" t="s">
        <v>2492</v>
      </c>
      <c r="Q1633" s="319" t="s">
        <v>107</v>
      </c>
      <c r="R1633" s="324">
        <v>22622.33</v>
      </c>
      <c r="S1633" s="324">
        <v>941.67</v>
      </c>
      <c r="T1633" s="325">
        <f t="shared" si="300"/>
        <v>23564</v>
      </c>
      <c r="U1633" s="326">
        <v>39</v>
      </c>
      <c r="V1633" s="324">
        <v>677.8</v>
      </c>
      <c r="W1633" s="327">
        <v>95</v>
      </c>
      <c r="X1633" s="328">
        <v>-500</v>
      </c>
      <c r="Y1633" s="327">
        <f t="shared" si="301"/>
        <v>82.799999999999955</v>
      </c>
      <c r="Z1633" s="329">
        <f t="shared" si="302"/>
        <v>7.545408249872685E-3</v>
      </c>
      <c r="AA1633" s="328">
        <v>0</v>
      </c>
      <c r="AB1633" s="327">
        <v>-3349.99</v>
      </c>
      <c r="AC1633" s="327"/>
      <c r="AD1633" s="327"/>
      <c r="AE1633" s="330">
        <v>0.13</v>
      </c>
      <c r="AF1633" s="330">
        <v>0.13</v>
      </c>
      <c r="AG1633" s="327">
        <f t="shared" si="303"/>
        <v>10.763999999999994</v>
      </c>
      <c r="AH1633" s="327"/>
      <c r="AI1633" s="327">
        <f t="shared" si="304"/>
        <v>10.763999999999994</v>
      </c>
      <c r="AJ1633" s="319" t="s">
        <v>164</v>
      </c>
      <c r="AK1633" s="319"/>
      <c r="AL1633" s="326"/>
      <c r="AM1633" s="331">
        <f t="shared" si="305"/>
        <v>0</v>
      </c>
      <c r="AN1633" s="331">
        <f t="shared" si="306"/>
        <v>1</v>
      </c>
      <c r="AO1633" s="331"/>
      <c r="AP1633" s="331"/>
      <c r="AQ1633" s="331">
        <f t="shared" si="307"/>
        <v>0</v>
      </c>
      <c r="AR1633" s="332" t="str">
        <f>IF(A1633="","",VLOOKUP(A1633,'Base Sites'!A:B,2,FALSE))</f>
        <v>Valauto Roncq</v>
      </c>
      <c r="AS1633" s="332" t="str">
        <f t="shared" si="308"/>
        <v>VOLKSWAGEN</v>
      </c>
      <c r="AT1633" s="331"/>
      <c r="AU1633" s="333" t="str">
        <f>IF(A1633="","",VLOOKUP(L1633,'Base Vendeurs'!A:B,2,FALSE))</f>
        <v>Valauto Roncq VW</v>
      </c>
      <c r="AV1633" s="327">
        <f t="shared" si="309"/>
        <v>677.8</v>
      </c>
      <c r="AW1633" s="329">
        <f t="shared" si="310"/>
        <v>2.8764216601595654E-2</v>
      </c>
      <c r="AX1633" s="333" t="str">
        <f t="shared" si="311"/>
        <v>NON</v>
      </c>
      <c r="AY1633" s="231">
        <f>+MargesVN[[#This Row],[Total COM]]+MargesVN[[#This Row],[EXT GIE]]+MargesVN[[#This Row],[Forfait immat]]</f>
        <v>10.763999999999994</v>
      </c>
    </row>
    <row r="1634" spans="1:51" s="231" customFormat="1" ht="11.25" customHeight="1" x14ac:dyDescent="0.25">
      <c r="A1634" s="232">
        <v>30</v>
      </c>
      <c r="B1634" s="232" t="s">
        <v>163</v>
      </c>
      <c r="C1634" s="232" t="s">
        <v>104</v>
      </c>
      <c r="D1634" s="189">
        <v>46045</v>
      </c>
      <c r="E1634" s="233">
        <v>46048</v>
      </c>
      <c r="F1634" s="190"/>
      <c r="G1634" s="190"/>
      <c r="H1634" s="190"/>
      <c r="I1634" s="190"/>
      <c r="J1634" s="190"/>
      <c r="K1634" s="190">
        <v>0</v>
      </c>
      <c r="L1634" s="232" t="s">
        <v>70</v>
      </c>
      <c r="M1634" s="232">
        <v>525094</v>
      </c>
      <c r="N1634" s="232">
        <v>5094</v>
      </c>
      <c r="O1634" s="232" t="s">
        <v>966</v>
      </c>
      <c r="P1634" s="234" t="s">
        <v>967</v>
      </c>
      <c r="Q1634" s="232" t="s">
        <v>26</v>
      </c>
      <c r="R1634" s="191">
        <v>48155</v>
      </c>
      <c r="S1634" s="191">
        <v>3050.01</v>
      </c>
      <c r="T1634" s="192">
        <f t="shared" si="300"/>
        <v>51205.01</v>
      </c>
      <c r="U1634" s="193">
        <v>4</v>
      </c>
      <c r="V1634" s="191">
        <v>1631.16</v>
      </c>
      <c r="W1634" s="235">
        <v>95</v>
      </c>
      <c r="X1634" s="194"/>
      <c r="Y1634" s="235">
        <f t="shared" si="301"/>
        <v>1536.16</v>
      </c>
      <c r="Z1634" s="195">
        <f t="shared" si="302"/>
        <v>3.1855476641836411E-2</v>
      </c>
      <c r="AA1634" s="194">
        <v>0</v>
      </c>
      <c r="AB1634" s="235">
        <v>0</v>
      </c>
      <c r="AC1634" s="235"/>
      <c r="AD1634" s="235"/>
      <c r="AE1634" s="196">
        <v>0.1</v>
      </c>
      <c r="AF1634" s="196">
        <v>0.1</v>
      </c>
      <c r="AG1634" s="235">
        <f t="shared" si="303"/>
        <v>153.61600000000001</v>
      </c>
      <c r="AH1634" s="235"/>
      <c r="AI1634" s="235">
        <f t="shared" si="304"/>
        <v>153.61600000000001</v>
      </c>
      <c r="AJ1634" s="232" t="s">
        <v>164</v>
      </c>
      <c r="AK1634" s="232">
        <v>0</v>
      </c>
      <c r="AL1634" s="193">
        <v>20</v>
      </c>
      <c r="AM1634" s="236">
        <f t="shared" si="305"/>
        <v>1</v>
      </c>
      <c r="AN1634" s="236">
        <f t="shared" si="306"/>
        <v>1</v>
      </c>
      <c r="AO1634" s="236"/>
      <c r="AP1634" s="236"/>
      <c r="AQ1634" s="236">
        <f t="shared" si="307"/>
        <v>1</v>
      </c>
      <c r="AR1634" s="197" t="str">
        <f>IF(A1634="","",VLOOKUP(A1634,'Base Sites'!A:B,2,FALSE))</f>
        <v>Valauto Lambersart VW</v>
      </c>
      <c r="AS1634" s="197" t="str">
        <f t="shared" si="308"/>
        <v>VOLKSWAGEN</v>
      </c>
      <c r="AT1634" s="236"/>
      <c r="AU1634" s="237" t="str">
        <f>IF(A1634="","",VLOOKUP(L1634,'Base Vendeurs'!A:B,2,FALSE))</f>
        <v>Sociétés NORD</v>
      </c>
      <c r="AV1634" s="235">
        <f t="shared" si="309"/>
        <v>1631.16</v>
      </c>
      <c r="AW1634" s="195">
        <f t="shared" si="310"/>
        <v>3.1855476641836411E-2</v>
      </c>
      <c r="AX1634" s="237" t="str">
        <f t="shared" si="311"/>
        <v>NON</v>
      </c>
      <c r="AY1634" s="231">
        <f>+MargesVN[[#This Row],[Total COM]]+MargesVN[[#This Row],[EXT GIE]]+MargesVN[[#This Row],[Forfait immat]]</f>
        <v>173.61600000000001</v>
      </c>
    </row>
    <row r="1635" spans="1:51" s="231" customFormat="1" ht="11.25" customHeight="1" x14ac:dyDescent="0.25">
      <c r="A1635" s="45">
        <v>10</v>
      </c>
      <c r="B1635" s="45" t="s">
        <v>163</v>
      </c>
      <c r="C1635" s="45" t="s">
        <v>104</v>
      </c>
      <c r="D1635" s="44">
        <v>46065</v>
      </c>
      <c r="E1635" s="65">
        <v>46066</v>
      </c>
      <c r="F1635" s="35"/>
      <c r="G1635" s="35"/>
      <c r="H1635" s="35"/>
      <c r="I1635" s="35"/>
      <c r="J1635" s="35"/>
      <c r="K1635" s="35">
        <v>0</v>
      </c>
      <c r="L1635" s="45" t="s">
        <v>75</v>
      </c>
      <c r="M1635" s="45">
        <v>525095</v>
      </c>
      <c r="N1635" s="45">
        <v>5095</v>
      </c>
      <c r="O1635" s="45" t="s">
        <v>1575</v>
      </c>
      <c r="P1635" s="66" t="s">
        <v>1576</v>
      </c>
      <c r="Q1635" s="45" t="s">
        <v>23</v>
      </c>
      <c r="R1635" s="47">
        <v>17714</v>
      </c>
      <c r="S1635" s="47">
        <v>945.83</v>
      </c>
      <c r="T1635" s="48">
        <f t="shared" si="300"/>
        <v>18659.830000000002</v>
      </c>
      <c r="U1635" s="49">
        <v>16</v>
      </c>
      <c r="V1635" s="47">
        <v>721.12999999999988</v>
      </c>
      <c r="W1635" s="46">
        <v>95</v>
      </c>
      <c r="X1635" s="50"/>
      <c r="Y1635" s="46">
        <f t="shared" si="301"/>
        <v>626.12999999999988</v>
      </c>
      <c r="Z1635" s="51">
        <f t="shared" si="302"/>
        <v>3.8646118426588015E-2</v>
      </c>
      <c r="AA1635" s="50">
        <v>-186</v>
      </c>
      <c r="AB1635" s="46">
        <v>-1800</v>
      </c>
      <c r="AC1635" s="46"/>
      <c r="AD1635" s="46"/>
      <c r="AE1635" s="52">
        <v>0.1</v>
      </c>
      <c r="AF1635" s="52">
        <v>0.1</v>
      </c>
      <c r="AG1635" s="46">
        <f t="shared" si="303"/>
        <v>62.612999999999992</v>
      </c>
      <c r="AH1635" s="46"/>
      <c r="AI1635" s="46">
        <f t="shared" si="304"/>
        <v>62.612999999999992</v>
      </c>
      <c r="AJ1635" s="45" t="s">
        <v>149</v>
      </c>
      <c r="AK1635" s="45">
        <v>30</v>
      </c>
      <c r="AL1635" s="49"/>
      <c r="AM1635" s="238">
        <f t="shared" si="305"/>
        <v>0</v>
      </c>
      <c r="AN1635" s="238">
        <f t="shared" si="306"/>
        <v>1</v>
      </c>
      <c r="AO1635" s="238"/>
      <c r="AP1635" s="238"/>
      <c r="AQ1635" s="238">
        <f t="shared" si="307"/>
        <v>0</v>
      </c>
      <c r="AR1635" s="96" t="str">
        <f>IF(A1635="","",VLOOKUP(A1635,'Base Sites'!A:B,2,FALSE))</f>
        <v>Valauto Roncq</v>
      </c>
      <c r="AS1635" s="96" t="str">
        <f t="shared" si="308"/>
        <v>VOLKSWAGEN</v>
      </c>
      <c r="AT1635" s="238"/>
      <c r="AU1635" s="231" t="str">
        <f>IF(A1635="","",VLOOKUP(L1635,'Base Vendeurs'!A:B,2,FALSE))</f>
        <v>Valauto Roncq VW</v>
      </c>
      <c r="AV1635" s="46">
        <f t="shared" si="309"/>
        <v>721.12999999999988</v>
      </c>
      <c r="AW1635" s="51">
        <f t="shared" si="310"/>
        <v>3.8646118426588015E-2</v>
      </c>
      <c r="AX1635" s="231" t="str">
        <f t="shared" si="311"/>
        <v>NON</v>
      </c>
      <c r="AY1635" s="231">
        <f>+MargesVN[[#This Row],[Total COM]]+MargesVN[[#This Row],[EXT GIE]]+MargesVN[[#This Row],[Forfait immat]]</f>
        <v>92.613</v>
      </c>
    </row>
    <row r="1636" spans="1:51" s="231" customFormat="1" ht="11.25" customHeight="1" x14ac:dyDescent="0.25">
      <c r="A1636" s="319">
        <v>30</v>
      </c>
      <c r="B1636" s="319" t="s">
        <v>183</v>
      </c>
      <c r="C1636" s="319" t="s">
        <v>104</v>
      </c>
      <c r="D1636" s="320">
        <v>46100</v>
      </c>
      <c r="E1636" s="321">
        <v>46104</v>
      </c>
      <c r="F1636" s="322"/>
      <c r="G1636" s="322"/>
      <c r="H1636" s="322"/>
      <c r="I1636" s="322" t="s">
        <v>165</v>
      </c>
      <c r="J1636" s="322"/>
      <c r="K1636" s="322">
        <v>93111.3</v>
      </c>
      <c r="L1636" s="319" t="s">
        <v>70</v>
      </c>
      <c r="M1636" s="319">
        <v>525096</v>
      </c>
      <c r="N1636" s="319">
        <v>5096</v>
      </c>
      <c r="O1636" s="319" t="s">
        <v>2584</v>
      </c>
      <c r="P1636" s="323" t="s">
        <v>376</v>
      </c>
      <c r="Q1636" s="319" t="s">
        <v>26</v>
      </c>
      <c r="R1636" s="324">
        <v>50113.33</v>
      </c>
      <c r="S1636" s="324">
        <v>9529.17</v>
      </c>
      <c r="T1636" s="325">
        <f t="shared" si="300"/>
        <v>59642.5</v>
      </c>
      <c r="U1636" s="326">
        <v>15</v>
      </c>
      <c r="V1636" s="324">
        <v>1663.97</v>
      </c>
      <c r="W1636" s="327">
        <v>95</v>
      </c>
      <c r="X1636" s="328"/>
      <c r="Y1636" s="327">
        <f t="shared" si="301"/>
        <v>1568.97</v>
      </c>
      <c r="Z1636" s="329">
        <f t="shared" si="302"/>
        <v>2.7899065263863855E-2</v>
      </c>
      <c r="AA1636" s="328">
        <v>0</v>
      </c>
      <c r="AB1636" s="327">
        <v>0</v>
      </c>
      <c r="AC1636" s="327"/>
      <c r="AD1636" s="327" t="s">
        <v>2869</v>
      </c>
      <c r="AE1636" s="330">
        <v>0.1</v>
      </c>
      <c r="AF1636" s="330">
        <v>0.1</v>
      </c>
      <c r="AG1636" s="327">
        <f t="shared" si="303"/>
        <v>156.89700000000002</v>
      </c>
      <c r="AH1636" s="327"/>
      <c r="AI1636" s="327">
        <f t="shared" si="304"/>
        <v>156.89700000000002</v>
      </c>
      <c r="AJ1636" s="319" t="s">
        <v>164</v>
      </c>
      <c r="AK1636" s="319">
        <v>0</v>
      </c>
      <c r="AL1636" s="326">
        <v>20</v>
      </c>
      <c r="AM1636" s="331">
        <f t="shared" si="305"/>
        <v>1</v>
      </c>
      <c r="AN1636" s="331">
        <f t="shared" si="306"/>
        <v>1</v>
      </c>
      <c r="AO1636" s="331"/>
      <c r="AP1636" s="331"/>
      <c r="AQ1636" s="331">
        <f t="shared" si="307"/>
        <v>1</v>
      </c>
      <c r="AR1636" s="332" t="str">
        <f>IF(A1636="","",VLOOKUP(A1636,'Base Sites'!A:B,2,FALSE))</f>
        <v>Valauto Lambersart VW</v>
      </c>
      <c r="AS1636" s="332" t="str">
        <f t="shared" si="308"/>
        <v>VOLKSWAGEN</v>
      </c>
      <c r="AT1636" s="331"/>
      <c r="AU1636" s="333" t="str">
        <f>IF(A1636="","",VLOOKUP(L1636,'Base Vendeurs'!A:B,2,FALSE))</f>
        <v>Sociétés NORD</v>
      </c>
      <c r="AV1636" s="327">
        <f t="shared" si="309"/>
        <v>1663.97</v>
      </c>
      <c r="AW1636" s="329">
        <f t="shared" si="310"/>
        <v>2.7899065263863855E-2</v>
      </c>
      <c r="AX1636" s="333" t="str">
        <f t="shared" si="311"/>
        <v>NON</v>
      </c>
      <c r="AY1636" s="231">
        <f>+MargesVN[[#This Row],[Total COM]]+MargesVN[[#This Row],[EXT GIE]]+MargesVN[[#This Row],[Forfait immat]]</f>
        <v>176.89700000000002</v>
      </c>
    </row>
    <row r="1637" spans="1:51" s="231" customFormat="1" ht="11.25" customHeight="1" x14ac:dyDescent="0.25">
      <c r="A1637" s="45">
        <v>10</v>
      </c>
      <c r="B1637" s="45" t="s">
        <v>183</v>
      </c>
      <c r="C1637" s="45" t="s">
        <v>104</v>
      </c>
      <c r="D1637" s="44">
        <v>46058</v>
      </c>
      <c r="E1637" s="65">
        <v>46062</v>
      </c>
      <c r="F1637" s="35"/>
      <c r="G1637" s="35"/>
      <c r="H1637" s="35"/>
      <c r="I1637" s="35" t="s">
        <v>165</v>
      </c>
      <c r="J1637" s="35"/>
      <c r="K1637" s="35">
        <v>50</v>
      </c>
      <c r="L1637" s="45" t="s">
        <v>417</v>
      </c>
      <c r="M1637" s="45">
        <v>525096</v>
      </c>
      <c r="N1637" s="45">
        <v>5096</v>
      </c>
      <c r="O1637" s="45" t="s">
        <v>1364</v>
      </c>
      <c r="P1637" s="66" t="s">
        <v>1365</v>
      </c>
      <c r="Q1637" s="45" t="s">
        <v>23</v>
      </c>
      <c r="R1637" s="47">
        <v>17714</v>
      </c>
      <c r="S1637" s="47">
        <v>945.83</v>
      </c>
      <c r="T1637" s="48">
        <f t="shared" si="300"/>
        <v>18659.830000000002</v>
      </c>
      <c r="U1637" s="49">
        <v>9</v>
      </c>
      <c r="V1637" s="47">
        <v>471.13</v>
      </c>
      <c r="W1637" s="46">
        <v>95</v>
      </c>
      <c r="X1637" s="50">
        <v>-186</v>
      </c>
      <c r="Y1637" s="46">
        <f t="shared" si="301"/>
        <v>190.13</v>
      </c>
      <c r="Z1637" s="51">
        <f t="shared" si="302"/>
        <v>1.5280417881620571E-2</v>
      </c>
      <c r="AA1637" s="50">
        <v>0</v>
      </c>
      <c r="AB1637" s="46">
        <v>-1986.61</v>
      </c>
      <c r="AC1637" s="46"/>
      <c r="AD1637" s="46" t="s">
        <v>2019</v>
      </c>
      <c r="AE1637" s="52">
        <v>0.1</v>
      </c>
      <c r="AF1637" s="52">
        <v>0.1</v>
      </c>
      <c r="AG1637" s="46">
        <f t="shared" si="303"/>
        <v>19.013000000000002</v>
      </c>
      <c r="AH1637" s="46"/>
      <c r="AI1637" s="46">
        <f t="shared" si="304"/>
        <v>19.013000000000002</v>
      </c>
      <c r="AJ1637" s="45" t="s">
        <v>164</v>
      </c>
      <c r="AK1637" s="45">
        <v>30</v>
      </c>
      <c r="AL1637" s="49"/>
      <c r="AM1637" s="238">
        <f t="shared" si="305"/>
        <v>0</v>
      </c>
      <c r="AN1637" s="238">
        <f t="shared" si="306"/>
        <v>1</v>
      </c>
      <c r="AO1637" s="238"/>
      <c r="AP1637" s="238"/>
      <c r="AQ1637" s="238">
        <f t="shared" si="307"/>
        <v>0</v>
      </c>
      <c r="AR1637" s="96" t="str">
        <f>IF(A1637="","",VLOOKUP(A1637,'Base Sites'!A:B,2,FALSE))</f>
        <v>Valauto Roncq</v>
      </c>
      <c r="AS1637" s="96" t="str">
        <f t="shared" si="308"/>
        <v>VOLKSWAGEN</v>
      </c>
      <c r="AT1637" s="238"/>
      <c r="AU1637" s="231" t="str">
        <f>IF(A1637="","",VLOOKUP(L1637,'Base Vendeurs'!A:B,2,FALSE))</f>
        <v>Valauto Roncq VW</v>
      </c>
      <c r="AV1637" s="46">
        <f t="shared" si="309"/>
        <v>471.13</v>
      </c>
      <c r="AW1637" s="51">
        <f t="shared" si="310"/>
        <v>2.5248354352638794E-2</v>
      </c>
      <c r="AX1637" s="231" t="str">
        <f t="shared" si="311"/>
        <v>NON</v>
      </c>
      <c r="AY1637" s="231">
        <f>+MargesVN[[#This Row],[Total COM]]+MargesVN[[#This Row],[EXT GIE]]+MargesVN[[#This Row],[Forfait immat]]</f>
        <v>49.013000000000005</v>
      </c>
    </row>
    <row r="1638" spans="1:51" s="231" customFormat="1" ht="11.25" customHeight="1" x14ac:dyDescent="0.25">
      <c r="A1638" s="45">
        <v>30</v>
      </c>
      <c r="B1638" s="45" t="s">
        <v>163</v>
      </c>
      <c r="C1638" s="45" t="s">
        <v>104</v>
      </c>
      <c r="D1638" s="44">
        <v>46041</v>
      </c>
      <c r="E1638" s="65">
        <v>46043</v>
      </c>
      <c r="F1638" s="35"/>
      <c r="G1638" s="35"/>
      <c r="H1638" s="35"/>
      <c r="I1638" s="35"/>
      <c r="J1638" s="35"/>
      <c r="K1638" s="35">
        <v>0</v>
      </c>
      <c r="L1638" s="45" t="s">
        <v>232</v>
      </c>
      <c r="M1638" s="45">
        <v>525104</v>
      </c>
      <c r="N1638" s="45">
        <v>5104</v>
      </c>
      <c r="O1638" s="45" t="s">
        <v>1122</v>
      </c>
      <c r="P1638" s="66" t="s">
        <v>1123</v>
      </c>
      <c r="Q1638" s="45" t="s">
        <v>23</v>
      </c>
      <c r="R1638" s="47">
        <v>23014</v>
      </c>
      <c r="S1638" s="47">
        <v>1616.66</v>
      </c>
      <c r="T1638" s="48">
        <f t="shared" si="300"/>
        <v>24630.66</v>
      </c>
      <c r="U1638" s="49">
        <v>5</v>
      </c>
      <c r="V1638" s="47">
        <v>723.8</v>
      </c>
      <c r="W1638" s="46">
        <v>95</v>
      </c>
      <c r="X1638" s="50"/>
      <c r="Y1638" s="46">
        <f t="shared" si="301"/>
        <v>628.79999999999995</v>
      </c>
      <c r="Z1638" s="51">
        <f t="shared" si="302"/>
        <v>2.9386139064077048E-2</v>
      </c>
      <c r="AA1638" s="50">
        <v>0</v>
      </c>
      <c r="AB1638" s="46">
        <v>-966.67</v>
      </c>
      <c r="AC1638" s="46"/>
      <c r="AD1638" s="46"/>
      <c r="AE1638" s="52">
        <v>0.1</v>
      </c>
      <c r="AF1638" s="52">
        <v>0.1</v>
      </c>
      <c r="AG1638" s="46">
        <f t="shared" si="303"/>
        <v>62.879999999999995</v>
      </c>
      <c r="AH1638" s="46"/>
      <c r="AI1638" s="46">
        <f t="shared" si="304"/>
        <v>62.879999999999995</v>
      </c>
      <c r="AJ1638" s="45" t="s">
        <v>164</v>
      </c>
      <c r="AK1638" s="45">
        <v>30</v>
      </c>
      <c r="AL1638" s="49">
        <v>50</v>
      </c>
      <c r="AM1638" s="238">
        <f t="shared" si="305"/>
        <v>1</v>
      </c>
      <c r="AN1638" s="238">
        <f t="shared" si="306"/>
        <v>1</v>
      </c>
      <c r="AO1638" s="238"/>
      <c r="AP1638" s="238"/>
      <c r="AQ1638" s="238">
        <f t="shared" si="307"/>
        <v>1</v>
      </c>
      <c r="AR1638" s="96" t="str">
        <f>IF(A1638="","",VLOOKUP(A1638,'Base Sites'!A:B,2,FALSE))</f>
        <v>Valauto Lambersart VW</v>
      </c>
      <c r="AS1638" s="96" t="str">
        <f t="shared" si="308"/>
        <v>VOLKSWAGEN</v>
      </c>
      <c r="AT1638" s="238"/>
      <c r="AU1638" s="231" t="str">
        <f>IF(A1638="","",VLOOKUP(L1638,'Base Vendeurs'!A:B,2,FALSE))</f>
        <v>Valauto Lambersart VW</v>
      </c>
      <c r="AV1638" s="251">
        <f t="shared" si="309"/>
        <v>723.8</v>
      </c>
      <c r="AW1638" s="51">
        <f t="shared" si="310"/>
        <v>2.9386139064077048E-2</v>
      </c>
      <c r="AX1638" s="237" t="str">
        <f t="shared" si="311"/>
        <v>NON</v>
      </c>
      <c r="AY1638" s="231">
        <f>+MargesVN[[#This Row],[Total COM]]+MargesVN[[#This Row],[EXT GIE]]+MargesVN[[#This Row],[Forfait immat]]</f>
        <v>142.88</v>
      </c>
    </row>
    <row r="1639" spans="1:51" s="231" customFormat="1" ht="11.25" customHeight="1" x14ac:dyDescent="0.25">
      <c r="A1639" s="45">
        <v>10</v>
      </c>
      <c r="B1639" s="45" t="s">
        <v>163</v>
      </c>
      <c r="C1639" s="45" t="s">
        <v>104</v>
      </c>
      <c r="D1639" s="44">
        <v>46077</v>
      </c>
      <c r="E1639" s="65">
        <v>46077</v>
      </c>
      <c r="F1639" s="35"/>
      <c r="G1639" s="35"/>
      <c r="H1639" s="35"/>
      <c r="I1639" s="35"/>
      <c r="J1639" s="35"/>
      <c r="K1639" s="35"/>
      <c r="L1639" s="45" t="s">
        <v>75</v>
      </c>
      <c r="M1639" s="45">
        <v>525110</v>
      </c>
      <c r="N1639" s="45">
        <v>5110</v>
      </c>
      <c r="O1639" s="45" t="s">
        <v>1838</v>
      </c>
      <c r="P1639" s="66" t="s">
        <v>1839</v>
      </c>
      <c r="Q1639" s="45" t="s">
        <v>93</v>
      </c>
      <c r="R1639" s="47">
        <v>33555.67</v>
      </c>
      <c r="S1639" s="47">
        <v>833.34</v>
      </c>
      <c r="T1639" s="48">
        <f t="shared" si="300"/>
        <v>34389.009999999995</v>
      </c>
      <c r="U1639" s="49">
        <v>15</v>
      </c>
      <c r="V1639" s="47">
        <v>1416.18</v>
      </c>
      <c r="W1639" s="46">
        <v>95</v>
      </c>
      <c r="X1639" s="50"/>
      <c r="Y1639" s="46">
        <f t="shared" si="301"/>
        <v>1321.18</v>
      </c>
      <c r="Z1639" s="51">
        <f t="shared" si="302"/>
        <v>4.1181179685021475E-2</v>
      </c>
      <c r="AA1639" s="50">
        <v>0</v>
      </c>
      <c r="AB1639" s="46">
        <v>-500</v>
      </c>
      <c r="AC1639" s="46"/>
      <c r="AD1639" s="46"/>
      <c r="AE1639" s="52">
        <v>0.1</v>
      </c>
      <c r="AF1639" s="52">
        <v>0.1</v>
      </c>
      <c r="AG1639" s="46">
        <f t="shared" si="303"/>
        <v>132.11800000000002</v>
      </c>
      <c r="AH1639" s="46"/>
      <c r="AI1639" s="46">
        <f t="shared" si="304"/>
        <v>132.11800000000002</v>
      </c>
      <c r="AJ1639" s="45" t="s">
        <v>164</v>
      </c>
      <c r="AK1639" s="45">
        <v>0</v>
      </c>
      <c r="AL1639" s="49">
        <v>50</v>
      </c>
      <c r="AM1639" s="238">
        <f t="shared" si="305"/>
        <v>1</v>
      </c>
      <c r="AN1639" s="238">
        <f t="shared" si="306"/>
        <v>1</v>
      </c>
      <c r="AO1639" s="238"/>
      <c r="AP1639" s="238"/>
      <c r="AQ1639" s="238">
        <f t="shared" si="307"/>
        <v>1</v>
      </c>
      <c r="AR1639" s="96" t="str">
        <f>IF(A1639="","",VLOOKUP(A1639,'Base Sites'!A:B,2,FALSE))</f>
        <v>Valauto Roncq</v>
      </c>
      <c r="AS1639" s="96" t="str">
        <f t="shared" si="308"/>
        <v>VOLKSWAGEN</v>
      </c>
      <c r="AT1639" s="238"/>
      <c r="AU1639" s="231" t="str">
        <f>IF(A1639="","",VLOOKUP(L1639,'Base Vendeurs'!A:B,2,FALSE))</f>
        <v>Valauto Roncq VW</v>
      </c>
      <c r="AV1639" s="46">
        <f t="shared" si="309"/>
        <v>1416.18</v>
      </c>
      <c r="AW1639" s="51">
        <f t="shared" si="310"/>
        <v>4.1181179685021475E-2</v>
      </c>
      <c r="AX1639" s="231" t="str">
        <f t="shared" si="311"/>
        <v>NON</v>
      </c>
      <c r="AY1639" s="231">
        <f>+MargesVN[[#This Row],[Total COM]]+MargesVN[[#This Row],[EXT GIE]]+MargesVN[[#This Row],[Forfait immat]]</f>
        <v>182.11800000000002</v>
      </c>
    </row>
    <row r="1640" spans="1:51" s="231" customFormat="1" ht="11.25" customHeight="1" x14ac:dyDescent="0.25">
      <c r="A1640" s="45">
        <v>30</v>
      </c>
      <c r="B1640" s="45" t="s">
        <v>163</v>
      </c>
      <c r="C1640" s="45" t="s">
        <v>104</v>
      </c>
      <c r="D1640" s="44">
        <v>46052</v>
      </c>
      <c r="E1640" s="65">
        <v>46053</v>
      </c>
      <c r="F1640" s="35"/>
      <c r="G1640" s="35"/>
      <c r="H1640" s="35"/>
      <c r="I1640" s="35"/>
      <c r="J1640" s="35"/>
      <c r="K1640" s="35"/>
      <c r="L1640" s="45" t="s">
        <v>232</v>
      </c>
      <c r="M1640" s="45">
        <v>525114</v>
      </c>
      <c r="N1640" s="45">
        <v>5114</v>
      </c>
      <c r="O1640" s="45" t="s">
        <v>922</v>
      </c>
      <c r="P1640" s="66" t="s">
        <v>923</v>
      </c>
      <c r="Q1640" s="45" t="s">
        <v>190</v>
      </c>
      <c r="R1640" s="47">
        <v>25639.200000000001</v>
      </c>
      <c r="S1640" s="47">
        <v>1025</v>
      </c>
      <c r="T1640" s="48">
        <f t="shared" si="300"/>
        <v>26664.2</v>
      </c>
      <c r="U1640" s="49">
        <v>60</v>
      </c>
      <c r="V1640" s="47">
        <v>219.99</v>
      </c>
      <c r="W1640" s="46">
        <v>95</v>
      </c>
      <c r="X1640" s="50"/>
      <c r="Y1640" s="46">
        <f t="shared" si="301"/>
        <v>124.99000000000001</v>
      </c>
      <c r="Z1640" s="51">
        <f t="shared" si="302"/>
        <v>8.250388160904884E-3</v>
      </c>
      <c r="AA1640" s="50">
        <v>-667</v>
      </c>
      <c r="AB1640" s="46">
        <v>-3116.3999999999996</v>
      </c>
      <c r="AC1640" s="46"/>
      <c r="AD1640" s="46" t="s">
        <v>1214</v>
      </c>
      <c r="AE1640" s="52"/>
      <c r="AF1640" s="52">
        <v>0.13</v>
      </c>
      <c r="AG1640" s="46">
        <f t="shared" si="303"/>
        <v>0</v>
      </c>
      <c r="AH1640" s="46"/>
      <c r="AI1640" s="46">
        <f t="shared" si="304"/>
        <v>0</v>
      </c>
      <c r="AJ1640" s="45" t="s">
        <v>164</v>
      </c>
      <c r="AK1640" s="45">
        <v>30</v>
      </c>
      <c r="AL1640" s="49">
        <v>50</v>
      </c>
      <c r="AM1640" s="238">
        <f t="shared" si="305"/>
        <v>1</v>
      </c>
      <c r="AN1640" s="238">
        <f t="shared" si="306"/>
        <v>1</v>
      </c>
      <c r="AO1640" s="238"/>
      <c r="AP1640" s="238"/>
      <c r="AQ1640" s="238">
        <f t="shared" si="307"/>
        <v>1</v>
      </c>
      <c r="AR1640" s="96" t="str">
        <f>IF(A1640="","",VLOOKUP(A1640,'Base Sites'!A:B,2,FALSE))</f>
        <v>Valauto Lambersart VW</v>
      </c>
      <c r="AS1640" s="96" t="str">
        <f t="shared" si="308"/>
        <v>VOLKSWAGEN</v>
      </c>
      <c r="AT1640" s="238"/>
      <c r="AU1640" s="231" t="str">
        <f>IF(A1640="","",VLOOKUP(L1640,'Base Vendeurs'!A:B,2,FALSE))</f>
        <v>Valauto Lambersart VW</v>
      </c>
      <c r="AV1640" s="46">
        <f t="shared" si="309"/>
        <v>219.99</v>
      </c>
      <c r="AW1640" s="51">
        <f t="shared" si="310"/>
        <v>8.250388160904884E-3</v>
      </c>
      <c r="AX1640" s="231" t="str">
        <f t="shared" si="311"/>
        <v>NON</v>
      </c>
      <c r="AY1640" s="231">
        <f>+MargesVN[[#This Row],[Total COM]]+MargesVN[[#This Row],[EXT GIE]]+MargesVN[[#This Row],[Forfait immat]]</f>
        <v>80</v>
      </c>
    </row>
    <row r="1641" spans="1:51" s="231" customFormat="1" ht="11.25" customHeight="1" x14ac:dyDescent="0.25">
      <c r="A1641" s="319">
        <v>30</v>
      </c>
      <c r="B1641" s="319" t="s">
        <v>163</v>
      </c>
      <c r="C1641" s="319" t="s">
        <v>104</v>
      </c>
      <c r="D1641" s="320">
        <v>46106</v>
      </c>
      <c r="E1641" s="321">
        <v>46108</v>
      </c>
      <c r="F1641" s="322"/>
      <c r="G1641" s="322"/>
      <c r="H1641" s="322"/>
      <c r="I1641" s="322"/>
      <c r="J1641" s="322"/>
      <c r="K1641" s="322"/>
      <c r="L1641" s="319" t="s">
        <v>219</v>
      </c>
      <c r="M1641" s="319">
        <v>525117</v>
      </c>
      <c r="N1641" s="319">
        <v>5117</v>
      </c>
      <c r="O1641" s="319" t="s">
        <v>2839</v>
      </c>
      <c r="P1641" s="323" t="s">
        <v>2840</v>
      </c>
      <c r="Q1641" s="319" t="s">
        <v>157</v>
      </c>
      <c r="R1641" s="324">
        <v>28533.33</v>
      </c>
      <c r="S1641" s="324">
        <v>1533.34</v>
      </c>
      <c r="T1641" s="325">
        <f t="shared" si="300"/>
        <v>30066.670000000002</v>
      </c>
      <c r="U1641" s="326">
        <v>13</v>
      </c>
      <c r="V1641" s="324">
        <v>546.02</v>
      </c>
      <c r="W1641" s="327">
        <v>95</v>
      </c>
      <c r="X1641" s="328"/>
      <c r="Y1641" s="327">
        <f t="shared" si="301"/>
        <v>451.02</v>
      </c>
      <c r="Z1641" s="329">
        <f t="shared" si="302"/>
        <v>1.8160308407948068E-2</v>
      </c>
      <c r="AA1641" s="328">
        <v>0</v>
      </c>
      <c r="AB1641" s="327">
        <v>0</v>
      </c>
      <c r="AC1641" s="327"/>
      <c r="AD1641" s="327"/>
      <c r="AE1641" s="330">
        <v>0.1</v>
      </c>
      <c r="AF1641" s="330">
        <v>0.1</v>
      </c>
      <c r="AG1641" s="327">
        <f t="shared" si="303"/>
        <v>45.102000000000004</v>
      </c>
      <c r="AH1641" s="327"/>
      <c r="AI1641" s="327">
        <f t="shared" si="304"/>
        <v>45.102000000000004</v>
      </c>
      <c r="AJ1641" s="319" t="s">
        <v>164</v>
      </c>
      <c r="AK1641" s="319">
        <v>0</v>
      </c>
      <c r="AL1641" s="326">
        <v>20</v>
      </c>
      <c r="AM1641" s="331">
        <f t="shared" si="305"/>
        <v>1</v>
      </c>
      <c r="AN1641" s="331">
        <f t="shared" si="306"/>
        <v>1</v>
      </c>
      <c r="AO1641" s="331"/>
      <c r="AP1641" s="331"/>
      <c r="AQ1641" s="331">
        <f t="shared" si="307"/>
        <v>1</v>
      </c>
      <c r="AR1641" s="332" t="str">
        <f>IF(A1641="","",VLOOKUP(A1641,'Base Sites'!A:B,2,FALSE))</f>
        <v>Valauto Lambersart VW</v>
      </c>
      <c r="AS1641" s="332" t="str">
        <f t="shared" si="308"/>
        <v>VOLKSWAGEN</v>
      </c>
      <c r="AT1641" s="331"/>
      <c r="AU1641" s="333" t="str">
        <f>IF(A1641="","",VLOOKUP(L1641,'Base Vendeurs'!A:B,2,FALSE))</f>
        <v>Sociétés NORD</v>
      </c>
      <c r="AV1641" s="327">
        <f t="shared" si="309"/>
        <v>546.02</v>
      </c>
      <c r="AW1641" s="329">
        <f t="shared" si="310"/>
        <v>1.8160308407948068E-2</v>
      </c>
      <c r="AX1641" s="333" t="str">
        <f t="shared" si="311"/>
        <v>NON</v>
      </c>
      <c r="AY1641" s="231">
        <f>+MargesVN[[#This Row],[Total COM]]+MargesVN[[#This Row],[EXT GIE]]+MargesVN[[#This Row],[Forfait immat]]</f>
        <v>65.102000000000004</v>
      </c>
    </row>
    <row r="1642" spans="1:51" s="231" customFormat="1" ht="11.25" customHeight="1" x14ac:dyDescent="0.25">
      <c r="A1642" s="259">
        <v>30</v>
      </c>
      <c r="B1642" s="259" t="s">
        <v>163</v>
      </c>
      <c r="C1642" s="259" t="s">
        <v>104</v>
      </c>
      <c r="D1642" s="150">
        <v>46037</v>
      </c>
      <c r="E1642" s="260">
        <v>46038</v>
      </c>
      <c r="F1642" s="151"/>
      <c r="G1642" s="151"/>
      <c r="H1642" s="151"/>
      <c r="I1642" s="151"/>
      <c r="J1642" s="151"/>
      <c r="K1642" s="151">
        <v>0</v>
      </c>
      <c r="L1642" s="259" t="s">
        <v>246</v>
      </c>
      <c r="M1642" s="259">
        <v>525119</v>
      </c>
      <c r="N1642" s="259">
        <v>5119</v>
      </c>
      <c r="O1642" s="259" t="s">
        <v>1005</v>
      </c>
      <c r="P1642" s="261" t="s">
        <v>1006</v>
      </c>
      <c r="Q1642" s="259" t="s">
        <v>177</v>
      </c>
      <c r="R1642" s="152">
        <v>37605</v>
      </c>
      <c r="S1642" s="152">
        <v>2366.66</v>
      </c>
      <c r="T1642" s="153">
        <f t="shared" ref="T1642:T1705" si="312">+R1642+S1642</f>
        <v>39971.660000000003</v>
      </c>
      <c r="U1642" s="154">
        <v>28</v>
      </c>
      <c r="V1642" s="152">
        <v>959.68</v>
      </c>
      <c r="W1642" s="262">
        <v>95</v>
      </c>
      <c r="X1642" s="155"/>
      <c r="Y1642" s="262">
        <f t="shared" ref="Y1642:Y1705" si="313">+V1642-W1642+X1642</f>
        <v>864.68</v>
      </c>
      <c r="Z1642" s="156">
        <f t="shared" ref="Z1642:Z1705" si="314">(V1642+X1642)/T1642</f>
        <v>2.4009010383856961E-2</v>
      </c>
      <c r="AA1642" s="155">
        <v>0</v>
      </c>
      <c r="AB1642" s="262">
        <v>-5566.67</v>
      </c>
      <c r="AC1642" s="262"/>
      <c r="AD1642" s="262"/>
      <c r="AE1642" s="157">
        <v>7.0000000000000007E-2</v>
      </c>
      <c r="AF1642" s="157">
        <v>7.0000000000000007E-2</v>
      </c>
      <c r="AG1642" s="262">
        <f t="shared" ref="AG1642:AG1705" si="315">+Y1642*AE1642</f>
        <v>60.5276</v>
      </c>
      <c r="AH1642" s="262"/>
      <c r="AI1642" s="262">
        <f t="shared" ref="AI1642:AI1705" si="316">+AG1642+AH1642</f>
        <v>60.5276</v>
      </c>
      <c r="AJ1642" s="259" t="s">
        <v>164</v>
      </c>
      <c r="AK1642" s="259"/>
      <c r="AL1642" s="154">
        <v>50</v>
      </c>
      <c r="AM1642" s="263">
        <f t="shared" ref="AM1642:AM1705" si="317">IF(AL1642&gt;0,100%,0%)</f>
        <v>1</v>
      </c>
      <c r="AN1642" s="263">
        <f t="shared" ref="AN1642:AN1705" si="318">IF(A1642&gt;0,1,"")</f>
        <v>1</v>
      </c>
      <c r="AO1642" s="263"/>
      <c r="AP1642" s="263"/>
      <c r="AQ1642" s="263">
        <f t="shared" ref="AQ1642:AQ1705" si="319">IF(AN1642="","",+AM1642/AN1642)</f>
        <v>1</v>
      </c>
      <c r="AR1642" s="158" t="str">
        <f>IF(A1642="","",VLOOKUP(A1642,'Base Sites'!A:B,2,FALSE))</f>
        <v>Valauto Lambersart VW</v>
      </c>
      <c r="AS1642" s="158" t="str">
        <f t="shared" ref="AS1642:AS1705" si="320">IF(C1642="VW","VOLKSWAGEN",IF(C1642="SE","SEAT",IF(C1642="NI","NISSAN",IF(C1642="HY","HYUNDAI",IF(C1642="VU","VUL",IF(C1642="sk","SKODA",IF(C1642="ltsk","SKODA",IF(C1642="CUPRA","CUPRA",IF(C1642="AUDI","AUDI","")))))))))</f>
        <v>VOLKSWAGEN</v>
      </c>
      <c r="AT1642" s="263"/>
      <c r="AU1642" s="264" t="str">
        <f>IF(A1642="","",VLOOKUP(L1642,'Base Vendeurs'!A:B,2,FALSE))</f>
        <v>Valauto Lambersart VW</v>
      </c>
      <c r="AV1642" s="251">
        <f t="shared" ref="AV1642:AV1705" si="321">+V1642+AO1642</f>
        <v>959.68</v>
      </c>
      <c r="AW1642" s="156">
        <f t="shared" ref="AW1642:AW1705" si="322">IF(A1642="","",+AV1642/T1642)</f>
        <v>2.4009010383856961E-2</v>
      </c>
      <c r="AX1642" s="237" t="str">
        <f t="shared" ref="AX1642:AX1705" si="323">IF(AV1642&lt;0,"OUI","NON")</f>
        <v>NON</v>
      </c>
      <c r="AY1642" s="231">
        <f>+MargesVN[[#This Row],[Total COM]]+MargesVN[[#This Row],[EXT GIE]]+MargesVN[[#This Row],[Forfait immat]]</f>
        <v>110.52760000000001</v>
      </c>
    </row>
    <row r="1643" spans="1:51" s="231" customFormat="1" ht="11.25" customHeight="1" x14ac:dyDescent="0.25">
      <c r="A1643" s="319">
        <v>30</v>
      </c>
      <c r="B1643" s="319" t="s">
        <v>163</v>
      </c>
      <c r="C1643" s="319" t="s">
        <v>104</v>
      </c>
      <c r="D1643" s="320">
        <v>46091</v>
      </c>
      <c r="E1643" s="321">
        <v>46093</v>
      </c>
      <c r="F1643" s="322"/>
      <c r="G1643" s="322"/>
      <c r="H1643" s="322"/>
      <c r="I1643" s="322"/>
      <c r="J1643" s="322"/>
      <c r="K1643" s="322">
        <v>0</v>
      </c>
      <c r="L1643" s="319" t="s">
        <v>70</v>
      </c>
      <c r="M1643" s="319">
        <v>525125</v>
      </c>
      <c r="N1643" s="319">
        <v>5125</v>
      </c>
      <c r="O1643" s="319" t="s">
        <v>2556</v>
      </c>
      <c r="P1643" s="323" t="s">
        <v>2557</v>
      </c>
      <c r="Q1643" s="319" t="s">
        <v>26</v>
      </c>
      <c r="R1643" s="324">
        <v>50113.33</v>
      </c>
      <c r="S1643" s="324">
        <v>8512.5</v>
      </c>
      <c r="T1643" s="325">
        <f t="shared" si="312"/>
        <v>58625.83</v>
      </c>
      <c r="U1643" s="326">
        <v>7</v>
      </c>
      <c r="V1643" s="324">
        <v>1733.61</v>
      </c>
      <c r="W1643" s="327">
        <v>95</v>
      </c>
      <c r="X1643" s="328"/>
      <c r="Y1643" s="327">
        <f t="shared" si="313"/>
        <v>1638.61</v>
      </c>
      <c r="Z1643" s="329">
        <f t="shared" si="314"/>
        <v>2.9570754051584425E-2</v>
      </c>
      <c r="AA1643" s="328">
        <v>0</v>
      </c>
      <c r="AB1643" s="327">
        <v>0</v>
      </c>
      <c r="AC1643" s="327"/>
      <c r="AD1643" s="327"/>
      <c r="AE1643" s="330">
        <v>0.1</v>
      </c>
      <c r="AF1643" s="330">
        <v>0.1</v>
      </c>
      <c r="AG1643" s="327">
        <f t="shared" si="315"/>
        <v>163.86099999999999</v>
      </c>
      <c r="AH1643" s="327"/>
      <c r="AI1643" s="327">
        <f t="shared" si="316"/>
        <v>163.86099999999999</v>
      </c>
      <c r="AJ1643" s="319" t="s">
        <v>164</v>
      </c>
      <c r="AK1643" s="319">
        <v>0</v>
      </c>
      <c r="AL1643" s="326">
        <v>20</v>
      </c>
      <c r="AM1643" s="331">
        <f t="shared" si="317"/>
        <v>1</v>
      </c>
      <c r="AN1643" s="331">
        <f t="shared" si="318"/>
        <v>1</v>
      </c>
      <c r="AO1643" s="331"/>
      <c r="AP1643" s="331"/>
      <c r="AQ1643" s="331">
        <f t="shared" si="319"/>
        <v>1</v>
      </c>
      <c r="AR1643" s="332" t="str">
        <f>IF(A1643="","",VLOOKUP(A1643,'Base Sites'!A:B,2,FALSE))</f>
        <v>Valauto Lambersart VW</v>
      </c>
      <c r="AS1643" s="332" t="str">
        <f t="shared" si="320"/>
        <v>VOLKSWAGEN</v>
      </c>
      <c r="AT1643" s="331"/>
      <c r="AU1643" s="333" t="str">
        <f>IF(A1643="","",VLOOKUP(L1643,'Base Vendeurs'!A:B,2,FALSE))</f>
        <v>Sociétés NORD</v>
      </c>
      <c r="AV1643" s="327">
        <f t="shared" si="321"/>
        <v>1733.61</v>
      </c>
      <c r="AW1643" s="329">
        <f t="shared" si="322"/>
        <v>2.9570754051584425E-2</v>
      </c>
      <c r="AX1643" s="333" t="str">
        <f t="shared" si="323"/>
        <v>NON</v>
      </c>
      <c r="AY1643" s="231">
        <f>+MargesVN[[#This Row],[Total COM]]+MargesVN[[#This Row],[EXT GIE]]+MargesVN[[#This Row],[Forfait immat]]</f>
        <v>183.86099999999999</v>
      </c>
    </row>
    <row r="1644" spans="1:51" s="231" customFormat="1" ht="11.25" customHeight="1" x14ac:dyDescent="0.25">
      <c r="A1644" s="45">
        <v>15</v>
      </c>
      <c r="B1644" s="45" t="s">
        <v>185</v>
      </c>
      <c r="C1644" s="45" t="s">
        <v>257</v>
      </c>
      <c r="D1644" s="44">
        <v>46058</v>
      </c>
      <c r="E1644" s="65">
        <v>46059</v>
      </c>
      <c r="F1644" s="35"/>
      <c r="G1644" s="35" t="s">
        <v>165</v>
      </c>
      <c r="H1644" s="35"/>
      <c r="I1644" s="35"/>
      <c r="J1644" s="35"/>
      <c r="K1644" s="35">
        <v>0</v>
      </c>
      <c r="L1644" s="45" t="s">
        <v>259</v>
      </c>
      <c r="M1644" s="45">
        <v>525126</v>
      </c>
      <c r="N1644" s="45">
        <v>26</v>
      </c>
      <c r="O1644" s="45" t="s">
        <v>1340</v>
      </c>
      <c r="P1644" s="66" t="s">
        <v>1341</v>
      </c>
      <c r="Q1644" s="45" t="s">
        <v>1342</v>
      </c>
      <c r="R1644" s="47">
        <v>28677.7</v>
      </c>
      <c r="S1644" s="47">
        <v>10642.5</v>
      </c>
      <c r="T1644" s="48">
        <f t="shared" si="312"/>
        <v>39320.199999999997</v>
      </c>
      <c r="U1644" s="49">
        <v>741</v>
      </c>
      <c r="V1644" s="47">
        <v>-2681.77</v>
      </c>
      <c r="W1644" s="46">
        <v>108.33</v>
      </c>
      <c r="X1644" s="50"/>
      <c r="Y1644" s="46">
        <f t="shared" si="313"/>
        <v>-2790.1</v>
      </c>
      <c r="Z1644" s="51">
        <f t="shared" si="314"/>
        <v>-6.8203366208717156E-2</v>
      </c>
      <c r="AA1644" s="50">
        <v>-4311.6899999999996</v>
      </c>
      <c r="AB1644" s="46">
        <v>0</v>
      </c>
      <c r="AC1644" s="46"/>
      <c r="AD1644" s="46" t="s">
        <v>247</v>
      </c>
      <c r="AE1644" s="52"/>
      <c r="AF1644" s="52">
        <v>0.13</v>
      </c>
      <c r="AG1644" s="46">
        <f t="shared" si="315"/>
        <v>0</v>
      </c>
      <c r="AH1644" s="46">
        <v>1000</v>
      </c>
      <c r="AI1644" s="46">
        <f t="shared" si="316"/>
        <v>1000</v>
      </c>
      <c r="AJ1644" s="45" t="s">
        <v>149</v>
      </c>
      <c r="AK1644" s="45">
        <v>1</v>
      </c>
      <c r="AL1644" s="49" t="s">
        <v>293</v>
      </c>
      <c r="AM1644" s="238">
        <f t="shared" si="317"/>
        <v>1</v>
      </c>
      <c r="AN1644" s="238">
        <f t="shared" si="318"/>
        <v>1</v>
      </c>
      <c r="AO1644" s="238"/>
      <c r="AP1644" s="238"/>
      <c r="AQ1644" s="238">
        <f t="shared" si="319"/>
        <v>1</v>
      </c>
      <c r="AR1644" s="96" t="str">
        <f>IF(A1644="","",VLOOKUP(A1644,'Base Sites'!A:B,2,FALSE))</f>
        <v>Valauto Hainaut</v>
      </c>
      <c r="AS1644" s="96" t="str">
        <f t="shared" si="320"/>
        <v>AUDI</v>
      </c>
      <c r="AT1644" s="238"/>
      <c r="AU1644" s="231" t="str">
        <f>IF(A1644="","",VLOOKUP(L1644,'Base Vendeurs'!A:B,2,FALSE))</f>
        <v>Valauto Hainaut AUDI</v>
      </c>
      <c r="AV1644" s="46">
        <f t="shared" si="321"/>
        <v>-2681.77</v>
      </c>
      <c r="AW1644" s="51">
        <f t="shared" si="322"/>
        <v>-6.8203366208717156E-2</v>
      </c>
      <c r="AX1644" s="231" t="str">
        <f t="shared" si="323"/>
        <v>OUI</v>
      </c>
      <c r="AY1644" s="231">
        <f>+MargesVN[[#This Row],[Total COM]]+MargesVN[[#This Row],[EXT GIE]]+MargesVN[[#This Row],[Forfait immat]]</f>
        <v>1001</v>
      </c>
    </row>
    <row r="1645" spans="1:51" s="231" customFormat="1" ht="11.25" customHeight="1" x14ac:dyDescent="0.25">
      <c r="A1645" s="225">
        <v>30</v>
      </c>
      <c r="B1645" s="225" t="s">
        <v>163</v>
      </c>
      <c r="C1645" s="225" t="s">
        <v>104</v>
      </c>
      <c r="D1645" s="216">
        <v>46024</v>
      </c>
      <c r="E1645" s="226">
        <v>46027</v>
      </c>
      <c r="F1645" s="217"/>
      <c r="G1645" s="217"/>
      <c r="H1645" s="217"/>
      <c r="I1645" s="217"/>
      <c r="J1645" s="217"/>
      <c r="K1645" s="217">
        <v>0</v>
      </c>
      <c r="L1645" s="225" t="s">
        <v>70</v>
      </c>
      <c r="M1645" s="225">
        <v>525129</v>
      </c>
      <c r="N1645" s="225">
        <v>5129</v>
      </c>
      <c r="O1645" s="225" t="s">
        <v>947</v>
      </c>
      <c r="P1645" s="227" t="s">
        <v>948</v>
      </c>
      <c r="Q1645" s="225" t="s">
        <v>26</v>
      </c>
      <c r="R1645" s="218">
        <v>55821.66</v>
      </c>
      <c r="S1645" s="218">
        <v>1233.3399999999999</v>
      </c>
      <c r="T1645" s="219">
        <f t="shared" si="312"/>
        <v>57055</v>
      </c>
      <c r="U1645" s="220">
        <v>9</v>
      </c>
      <c r="V1645" s="218">
        <v>665.54</v>
      </c>
      <c r="W1645" s="228">
        <v>95</v>
      </c>
      <c r="X1645" s="221"/>
      <c r="Y1645" s="228">
        <f t="shared" si="313"/>
        <v>570.54</v>
      </c>
      <c r="Z1645" s="222">
        <f t="shared" si="314"/>
        <v>1.166488476031899E-2</v>
      </c>
      <c r="AA1645" s="221">
        <v>0</v>
      </c>
      <c r="AB1645" s="228">
        <v>0</v>
      </c>
      <c r="AC1645" s="228"/>
      <c r="AD1645" s="228"/>
      <c r="AE1645" s="223">
        <v>0.1</v>
      </c>
      <c r="AF1645" s="223">
        <v>0.1</v>
      </c>
      <c r="AG1645" s="228">
        <f t="shared" si="315"/>
        <v>57.054000000000002</v>
      </c>
      <c r="AH1645" s="228"/>
      <c r="AI1645" s="228">
        <f t="shared" si="316"/>
        <v>57.054000000000002</v>
      </c>
      <c r="AJ1645" s="225" t="s">
        <v>164</v>
      </c>
      <c r="AK1645" s="225">
        <v>0</v>
      </c>
      <c r="AL1645" s="220">
        <v>20</v>
      </c>
      <c r="AM1645" s="229">
        <f t="shared" si="317"/>
        <v>1</v>
      </c>
      <c r="AN1645" s="229">
        <f t="shared" si="318"/>
        <v>1</v>
      </c>
      <c r="AO1645" s="229"/>
      <c r="AP1645" s="229"/>
      <c r="AQ1645" s="229">
        <f t="shared" si="319"/>
        <v>1</v>
      </c>
      <c r="AR1645" s="224" t="str">
        <f>IF(A1645="","",VLOOKUP(A1645,'Base Sites'!A:B,2,FALSE))</f>
        <v>Valauto Lambersart VW</v>
      </c>
      <c r="AS1645" s="224" t="str">
        <f t="shared" si="320"/>
        <v>VOLKSWAGEN</v>
      </c>
      <c r="AT1645" s="229"/>
      <c r="AU1645" s="230" t="str">
        <f>IF(A1645="","",VLOOKUP(L1645,'Base Vendeurs'!A:B,2,FALSE))</f>
        <v>Sociétés NORD</v>
      </c>
      <c r="AV1645" s="228">
        <f t="shared" si="321"/>
        <v>665.54</v>
      </c>
      <c r="AW1645" s="222">
        <f t="shared" si="322"/>
        <v>1.166488476031899E-2</v>
      </c>
      <c r="AX1645" s="230" t="str">
        <f t="shared" si="323"/>
        <v>NON</v>
      </c>
      <c r="AY1645" s="231">
        <f>+MargesVN[[#This Row],[Total COM]]+MargesVN[[#This Row],[EXT GIE]]+MargesVN[[#This Row],[Forfait immat]]</f>
        <v>77.054000000000002</v>
      </c>
    </row>
    <row r="1646" spans="1:51" s="231" customFormat="1" ht="11.25" customHeight="1" x14ac:dyDescent="0.25">
      <c r="A1646" s="401">
        <v>30</v>
      </c>
      <c r="B1646" s="401" t="s">
        <v>163</v>
      </c>
      <c r="C1646" s="401" t="s">
        <v>104</v>
      </c>
      <c r="D1646" s="402">
        <v>46146</v>
      </c>
      <c r="E1646" s="403">
        <v>46148</v>
      </c>
      <c r="F1646" s="404"/>
      <c r="G1646" s="404"/>
      <c r="H1646" s="404"/>
      <c r="I1646" s="404"/>
      <c r="J1646" s="404"/>
      <c r="K1646" s="404">
        <v>0</v>
      </c>
      <c r="L1646" s="401" t="s">
        <v>70</v>
      </c>
      <c r="M1646" s="401">
        <v>525130</v>
      </c>
      <c r="N1646" s="401">
        <v>5130</v>
      </c>
      <c r="O1646" s="401" t="s">
        <v>4183</v>
      </c>
      <c r="P1646" s="405" t="s">
        <v>4184</v>
      </c>
      <c r="Q1646" s="401" t="s">
        <v>26</v>
      </c>
      <c r="R1646" s="406">
        <v>49321.67</v>
      </c>
      <c r="S1646" s="406">
        <v>666.67</v>
      </c>
      <c r="T1646" s="407">
        <f t="shared" si="312"/>
        <v>49988.34</v>
      </c>
      <c r="U1646" s="408">
        <v>52</v>
      </c>
      <c r="V1646" s="406">
        <v>1594.66</v>
      </c>
      <c r="W1646" s="409">
        <v>95</v>
      </c>
      <c r="X1646" s="410"/>
      <c r="Y1646" s="409">
        <f t="shared" si="313"/>
        <v>1499.66</v>
      </c>
      <c r="Z1646" s="411">
        <f t="shared" si="314"/>
        <v>3.1900639229068224E-2</v>
      </c>
      <c r="AA1646" s="410">
        <v>0</v>
      </c>
      <c r="AB1646" s="409">
        <v>0</v>
      </c>
      <c r="AC1646" s="409"/>
      <c r="AD1646" s="409"/>
      <c r="AE1646" s="412">
        <v>0.1</v>
      </c>
      <c r="AF1646" s="412">
        <v>0.1</v>
      </c>
      <c r="AG1646" s="409">
        <f t="shared" si="315"/>
        <v>149.96600000000001</v>
      </c>
      <c r="AH1646" s="409"/>
      <c r="AI1646" s="409">
        <f t="shared" si="316"/>
        <v>149.96600000000001</v>
      </c>
      <c r="AJ1646" s="401" t="s">
        <v>164</v>
      </c>
      <c r="AK1646" s="401">
        <v>0</v>
      </c>
      <c r="AL1646" s="408">
        <v>20</v>
      </c>
      <c r="AM1646" s="413">
        <f t="shared" si="317"/>
        <v>1</v>
      </c>
      <c r="AN1646" s="413">
        <f t="shared" si="318"/>
        <v>1</v>
      </c>
      <c r="AO1646" s="413"/>
      <c r="AP1646" s="413"/>
      <c r="AQ1646" s="413">
        <f t="shared" si="319"/>
        <v>1</v>
      </c>
      <c r="AR1646" s="414" t="str">
        <f>IF(A1646="","",VLOOKUP(A1646,'Base Sites'!A:B,2,FALSE))</f>
        <v>Valauto Lambersart VW</v>
      </c>
      <c r="AS1646" s="414" t="str">
        <f t="shared" si="320"/>
        <v>VOLKSWAGEN</v>
      </c>
      <c r="AT1646" s="413"/>
      <c r="AU1646" s="415" t="str">
        <f>IF(A1646="","",VLOOKUP(L1646,'Base Vendeurs'!A:B,2,FALSE))</f>
        <v>Sociétés NORD</v>
      </c>
      <c r="AV1646" s="409">
        <f t="shared" si="321"/>
        <v>1594.66</v>
      </c>
      <c r="AW1646" s="411">
        <f t="shared" si="322"/>
        <v>3.1900639229068224E-2</v>
      </c>
      <c r="AX1646" s="415" t="str">
        <f t="shared" si="323"/>
        <v>NON</v>
      </c>
      <c r="AY1646" s="231">
        <f>+MargesVN[[#This Row],[Total COM]]+MargesVN[[#This Row],[EXT GIE]]+MargesVN[[#This Row],[Forfait immat]]</f>
        <v>169.96600000000001</v>
      </c>
    </row>
    <row r="1647" spans="1:51" s="231" customFormat="1" ht="11.25" customHeight="1" x14ac:dyDescent="0.25">
      <c r="A1647" s="319">
        <v>30</v>
      </c>
      <c r="B1647" s="319" t="s">
        <v>163</v>
      </c>
      <c r="C1647" s="319" t="s">
        <v>104</v>
      </c>
      <c r="D1647" s="320">
        <v>46100</v>
      </c>
      <c r="E1647" s="321">
        <v>46101</v>
      </c>
      <c r="F1647" s="322"/>
      <c r="G1647" s="322"/>
      <c r="H1647" s="322"/>
      <c r="I1647" s="322"/>
      <c r="J1647" s="322"/>
      <c r="K1647" s="322">
        <v>0</v>
      </c>
      <c r="L1647" s="319" t="s">
        <v>246</v>
      </c>
      <c r="M1647" s="319">
        <v>525132</v>
      </c>
      <c r="N1647" s="319">
        <v>5132</v>
      </c>
      <c r="O1647" s="319" t="s">
        <v>2837</v>
      </c>
      <c r="P1647" s="323" t="s">
        <v>2838</v>
      </c>
      <c r="Q1647" s="319" t="s">
        <v>157</v>
      </c>
      <c r="R1647" s="324">
        <v>28533.33</v>
      </c>
      <c r="S1647" s="324">
        <v>1650</v>
      </c>
      <c r="T1647" s="325">
        <f t="shared" si="312"/>
        <v>30183.33</v>
      </c>
      <c r="U1647" s="326">
        <v>14</v>
      </c>
      <c r="V1647" s="324">
        <v>1404.33</v>
      </c>
      <c r="W1647" s="327">
        <v>95</v>
      </c>
      <c r="X1647" s="328"/>
      <c r="Y1647" s="327">
        <f t="shared" si="313"/>
        <v>1309.33</v>
      </c>
      <c r="Z1647" s="329">
        <f t="shared" si="314"/>
        <v>4.652667548610441E-2</v>
      </c>
      <c r="AA1647" s="328">
        <v>0</v>
      </c>
      <c r="AB1647" s="327">
        <v>-3333.33</v>
      </c>
      <c r="AC1647" s="327"/>
      <c r="AD1647" s="327"/>
      <c r="AE1647" s="330">
        <v>0.1</v>
      </c>
      <c r="AF1647" s="330">
        <v>7.0000000000000007E-2</v>
      </c>
      <c r="AG1647" s="327">
        <f t="shared" si="315"/>
        <v>130.93299999999999</v>
      </c>
      <c r="AH1647" s="327"/>
      <c r="AI1647" s="327">
        <f t="shared" si="316"/>
        <v>130.93299999999999</v>
      </c>
      <c r="AJ1647" s="319" t="s">
        <v>164</v>
      </c>
      <c r="AK1647" s="319"/>
      <c r="AL1647" s="326"/>
      <c r="AM1647" s="331">
        <f t="shared" si="317"/>
        <v>0</v>
      </c>
      <c r="AN1647" s="331">
        <f t="shared" si="318"/>
        <v>1</v>
      </c>
      <c r="AO1647" s="331"/>
      <c r="AP1647" s="331"/>
      <c r="AQ1647" s="331">
        <f t="shared" si="319"/>
        <v>0</v>
      </c>
      <c r="AR1647" s="332" t="str">
        <f>IF(A1647="","",VLOOKUP(A1647,'Base Sites'!A:B,2,FALSE))</f>
        <v>Valauto Lambersart VW</v>
      </c>
      <c r="AS1647" s="332" t="str">
        <f t="shared" si="320"/>
        <v>VOLKSWAGEN</v>
      </c>
      <c r="AT1647" s="331"/>
      <c r="AU1647" s="333" t="str">
        <f>IF(A1647="","",VLOOKUP(L1647,'Base Vendeurs'!A:B,2,FALSE))</f>
        <v>Valauto Lambersart VW</v>
      </c>
      <c r="AV1647" s="327">
        <f t="shared" si="321"/>
        <v>1404.33</v>
      </c>
      <c r="AW1647" s="329">
        <f t="shared" si="322"/>
        <v>4.652667548610441E-2</v>
      </c>
      <c r="AX1647" s="333" t="str">
        <f t="shared" si="323"/>
        <v>NON</v>
      </c>
      <c r="AY1647" s="231">
        <f>+MargesVN[[#This Row],[Total COM]]+MargesVN[[#This Row],[EXT GIE]]+MargesVN[[#This Row],[Forfait immat]]</f>
        <v>130.93299999999999</v>
      </c>
    </row>
    <row r="1648" spans="1:51" s="231" customFormat="1" ht="11.25" customHeight="1" x14ac:dyDescent="0.25">
      <c r="A1648" s="239">
        <v>30</v>
      </c>
      <c r="B1648" s="239" t="s">
        <v>163</v>
      </c>
      <c r="C1648" s="239" t="s">
        <v>104</v>
      </c>
      <c r="D1648" s="198">
        <v>46038</v>
      </c>
      <c r="E1648" s="240">
        <v>46039</v>
      </c>
      <c r="F1648" s="199"/>
      <c r="G1648" s="199"/>
      <c r="H1648" s="199"/>
      <c r="I1648" s="199"/>
      <c r="J1648" s="199"/>
      <c r="K1648" s="199">
        <v>0</v>
      </c>
      <c r="L1648" s="239" t="s">
        <v>232</v>
      </c>
      <c r="M1648" s="239">
        <v>525133</v>
      </c>
      <c r="N1648" s="239">
        <v>5133</v>
      </c>
      <c r="O1648" s="239" t="s">
        <v>1045</v>
      </c>
      <c r="P1648" s="241" t="s">
        <v>1046</v>
      </c>
      <c r="Q1648" s="239" t="s">
        <v>177</v>
      </c>
      <c r="R1648" s="200">
        <v>37605</v>
      </c>
      <c r="S1648" s="200">
        <v>2604.17</v>
      </c>
      <c r="T1648" s="201">
        <f t="shared" si="312"/>
        <v>40209.17</v>
      </c>
      <c r="U1648" s="202">
        <v>18</v>
      </c>
      <c r="V1648" s="200">
        <v>1379.22</v>
      </c>
      <c r="W1648" s="242">
        <v>95</v>
      </c>
      <c r="X1648" s="203"/>
      <c r="Y1648" s="242">
        <f t="shared" si="313"/>
        <v>1284.22</v>
      </c>
      <c r="Z1648" s="204">
        <f t="shared" si="314"/>
        <v>3.4301130811702905E-2</v>
      </c>
      <c r="AA1648" s="203">
        <v>0</v>
      </c>
      <c r="AB1648" s="242">
        <v>-5564.38</v>
      </c>
      <c r="AC1648" s="242"/>
      <c r="AD1648" s="242"/>
      <c r="AE1648" s="205">
        <v>0.1</v>
      </c>
      <c r="AF1648" s="205">
        <v>0.1</v>
      </c>
      <c r="AG1648" s="242">
        <f t="shared" si="315"/>
        <v>128.422</v>
      </c>
      <c r="AH1648" s="242"/>
      <c r="AI1648" s="242">
        <f t="shared" si="316"/>
        <v>128.422</v>
      </c>
      <c r="AJ1648" s="239" t="s">
        <v>164</v>
      </c>
      <c r="AK1648" s="239">
        <v>0</v>
      </c>
      <c r="AL1648" s="202"/>
      <c r="AM1648" s="243">
        <f t="shared" si="317"/>
        <v>0</v>
      </c>
      <c r="AN1648" s="243">
        <f t="shared" si="318"/>
        <v>1</v>
      </c>
      <c r="AO1648" s="243"/>
      <c r="AP1648" s="243"/>
      <c r="AQ1648" s="243">
        <f t="shared" si="319"/>
        <v>0</v>
      </c>
      <c r="AR1648" s="206" t="str">
        <f>IF(A1648="","",VLOOKUP(A1648,'Base Sites'!A:B,2,FALSE))</f>
        <v>Valauto Lambersart VW</v>
      </c>
      <c r="AS1648" s="206" t="str">
        <f t="shared" si="320"/>
        <v>VOLKSWAGEN</v>
      </c>
      <c r="AT1648" s="243"/>
      <c r="AU1648" s="244" t="str">
        <f>IF(A1648="","",VLOOKUP(L1648,'Base Vendeurs'!A:B,2,FALSE))</f>
        <v>Valauto Lambersart VW</v>
      </c>
      <c r="AV1648" s="242">
        <f t="shared" si="321"/>
        <v>1379.22</v>
      </c>
      <c r="AW1648" s="204">
        <f t="shared" si="322"/>
        <v>3.4301130811702905E-2</v>
      </c>
      <c r="AX1648" s="244" t="str">
        <f t="shared" si="323"/>
        <v>NON</v>
      </c>
      <c r="AY1648" s="231">
        <f>+MargesVN[[#This Row],[Total COM]]+MargesVN[[#This Row],[EXT GIE]]+MargesVN[[#This Row],[Forfait immat]]</f>
        <v>128.422</v>
      </c>
    </row>
    <row r="1649" spans="1:51" s="231" customFormat="1" ht="11.25" customHeight="1" x14ac:dyDescent="0.25">
      <c r="A1649" s="45">
        <v>15</v>
      </c>
      <c r="B1649" s="45" t="s">
        <v>163</v>
      </c>
      <c r="C1649" s="45" t="s">
        <v>150</v>
      </c>
      <c r="D1649" s="44">
        <v>46056</v>
      </c>
      <c r="E1649" s="65">
        <v>46056</v>
      </c>
      <c r="F1649" s="35"/>
      <c r="G1649" s="35"/>
      <c r="H1649" s="35"/>
      <c r="I1649" s="35"/>
      <c r="J1649" s="35"/>
      <c r="K1649" s="35">
        <v>0</v>
      </c>
      <c r="L1649" s="45" t="s">
        <v>455</v>
      </c>
      <c r="M1649" s="45">
        <v>525134</v>
      </c>
      <c r="N1649" s="45">
        <v>134</v>
      </c>
      <c r="O1649" s="45" t="s">
        <v>1278</v>
      </c>
      <c r="P1649" s="66" t="s">
        <v>1279</v>
      </c>
      <c r="Q1649" s="45" t="s">
        <v>67</v>
      </c>
      <c r="R1649" s="47">
        <v>40450.1</v>
      </c>
      <c r="S1649" s="47">
        <v>3104</v>
      </c>
      <c r="T1649" s="48">
        <f t="shared" si="312"/>
        <v>43554.1</v>
      </c>
      <c r="U1649" s="49">
        <v>63</v>
      </c>
      <c r="V1649" s="318">
        <v>1610.77</v>
      </c>
      <c r="W1649" s="46">
        <v>95</v>
      </c>
      <c r="X1649" s="50"/>
      <c r="Y1649" s="46">
        <f t="shared" si="313"/>
        <v>1515.77</v>
      </c>
      <c r="Z1649" s="51">
        <f t="shared" si="314"/>
        <v>3.6983200203884369E-2</v>
      </c>
      <c r="AA1649" s="50">
        <v>-3029.41</v>
      </c>
      <c r="AB1649" s="46">
        <v>-3000</v>
      </c>
      <c r="AC1649" s="46"/>
      <c r="AD1649" s="46"/>
      <c r="AE1649" s="52">
        <v>0.13</v>
      </c>
      <c r="AF1649" s="52">
        <v>0.13</v>
      </c>
      <c r="AG1649" s="46">
        <f t="shared" si="315"/>
        <v>197.05010000000001</v>
      </c>
      <c r="AH1649" s="46"/>
      <c r="AI1649" s="46">
        <f t="shared" si="316"/>
        <v>197.05010000000001</v>
      </c>
      <c r="AJ1649" s="45" t="s">
        <v>164</v>
      </c>
      <c r="AK1649" s="45"/>
      <c r="AL1649" s="49">
        <v>20</v>
      </c>
      <c r="AM1649" s="238">
        <f t="shared" si="317"/>
        <v>1</v>
      </c>
      <c r="AN1649" s="238">
        <f t="shared" si="318"/>
        <v>1</v>
      </c>
      <c r="AO1649" s="238">
        <v>750</v>
      </c>
      <c r="AP1649" s="313">
        <v>46162</v>
      </c>
      <c r="AQ1649" s="238">
        <f t="shared" si="319"/>
        <v>1</v>
      </c>
      <c r="AR1649" s="96" t="str">
        <f>IF(A1649="","",VLOOKUP(A1649,'Base Sites'!A:B,2,FALSE))</f>
        <v>Valauto Hainaut</v>
      </c>
      <c r="AS1649" s="96" t="str">
        <f t="shared" si="320"/>
        <v>VUL</v>
      </c>
      <c r="AT1649" s="238"/>
      <c r="AU1649" s="231" t="str">
        <f>IF(A1649="","",VLOOKUP(L1649,'Base Vendeurs'!A:B,2,FALSE))</f>
        <v>Sociétés EST</v>
      </c>
      <c r="AV1649" s="46">
        <f t="shared" si="321"/>
        <v>2360.77</v>
      </c>
      <c r="AW1649" s="51">
        <f t="shared" si="322"/>
        <v>5.4203163422042934E-2</v>
      </c>
      <c r="AX1649" s="231" t="str">
        <f t="shared" si="323"/>
        <v>NON</v>
      </c>
      <c r="AY1649" s="231">
        <f>+MargesVN[[#This Row],[Total COM]]+MargesVN[[#This Row],[EXT GIE]]+MargesVN[[#This Row],[Forfait immat]]</f>
        <v>217.05010000000001</v>
      </c>
    </row>
    <row r="1650" spans="1:51" s="231" customFormat="1" ht="11.25" customHeight="1" x14ac:dyDescent="0.25">
      <c r="A1650" s="45">
        <v>15</v>
      </c>
      <c r="B1650" s="45" t="s">
        <v>163</v>
      </c>
      <c r="C1650" s="45" t="s">
        <v>150</v>
      </c>
      <c r="D1650" s="44">
        <v>46071</v>
      </c>
      <c r="E1650" s="65">
        <v>46071</v>
      </c>
      <c r="F1650" s="35"/>
      <c r="G1650" s="35"/>
      <c r="H1650" s="35"/>
      <c r="I1650" s="35"/>
      <c r="J1650" s="35"/>
      <c r="K1650" s="35">
        <v>0</v>
      </c>
      <c r="L1650" s="45" t="s">
        <v>427</v>
      </c>
      <c r="M1650" s="45">
        <v>525135</v>
      </c>
      <c r="N1650" s="45">
        <v>135</v>
      </c>
      <c r="O1650" s="45" t="s">
        <v>1684</v>
      </c>
      <c r="P1650" s="66" t="s">
        <v>1685</v>
      </c>
      <c r="Q1650" s="45" t="s">
        <v>67</v>
      </c>
      <c r="R1650" s="47">
        <v>40450.1</v>
      </c>
      <c r="S1650" s="47">
        <v>3104</v>
      </c>
      <c r="T1650" s="48">
        <f t="shared" si="312"/>
        <v>43554.1</v>
      </c>
      <c r="U1650" s="49">
        <v>78</v>
      </c>
      <c r="V1650" s="318">
        <v>1893</v>
      </c>
      <c r="W1650" s="46">
        <v>95</v>
      </c>
      <c r="X1650" s="50"/>
      <c r="Y1650" s="46">
        <f t="shared" si="313"/>
        <v>1798</v>
      </c>
      <c r="Z1650" s="51">
        <f t="shared" si="314"/>
        <v>4.3463187162632221E-2</v>
      </c>
      <c r="AA1650" s="50">
        <v>-3029.41</v>
      </c>
      <c r="AB1650" s="46">
        <v>-3000</v>
      </c>
      <c r="AC1650" s="46"/>
      <c r="AD1650" s="46"/>
      <c r="AE1650" s="52">
        <v>0.12</v>
      </c>
      <c r="AF1650" s="52">
        <v>0.12</v>
      </c>
      <c r="AG1650" s="46">
        <f t="shared" si="315"/>
        <v>215.76</v>
      </c>
      <c r="AH1650" s="46"/>
      <c r="AI1650" s="46">
        <f t="shared" si="316"/>
        <v>215.76</v>
      </c>
      <c r="AJ1650" s="45" t="s">
        <v>164</v>
      </c>
      <c r="AK1650" s="45"/>
      <c r="AL1650" s="49">
        <v>20</v>
      </c>
      <c r="AM1650" s="238">
        <f t="shared" si="317"/>
        <v>1</v>
      </c>
      <c r="AN1650" s="238">
        <f t="shared" si="318"/>
        <v>1</v>
      </c>
      <c r="AO1650" s="238">
        <v>750</v>
      </c>
      <c r="AP1650" s="313">
        <v>46162</v>
      </c>
      <c r="AQ1650" s="238">
        <f t="shared" si="319"/>
        <v>1</v>
      </c>
      <c r="AR1650" s="96" t="str">
        <f>IF(A1650="","",VLOOKUP(A1650,'Base Sites'!A:B,2,FALSE))</f>
        <v>Valauto Hainaut</v>
      </c>
      <c r="AS1650" s="96" t="str">
        <f t="shared" si="320"/>
        <v>VUL</v>
      </c>
      <c r="AT1650" s="238"/>
      <c r="AU1650" s="231" t="str">
        <f>IF(A1650="","",VLOOKUP(L1650,'Base Vendeurs'!A:B,2,FALSE))</f>
        <v>Valauto PRO NORD</v>
      </c>
      <c r="AV1650" s="46">
        <f t="shared" si="321"/>
        <v>2643</v>
      </c>
      <c r="AW1650" s="51">
        <f t="shared" si="322"/>
        <v>6.0683150380790786E-2</v>
      </c>
      <c r="AX1650" s="231" t="str">
        <f t="shared" si="323"/>
        <v>NON</v>
      </c>
      <c r="AY1650" s="231">
        <f>+MargesVN[[#This Row],[Total COM]]+MargesVN[[#This Row],[EXT GIE]]+MargesVN[[#This Row],[Forfait immat]]</f>
        <v>235.76</v>
      </c>
    </row>
    <row r="1651" spans="1:51" s="231" customFormat="1" ht="11.25" customHeight="1" x14ac:dyDescent="0.25">
      <c r="A1651" s="319">
        <v>30</v>
      </c>
      <c r="B1651" s="319" t="s">
        <v>163</v>
      </c>
      <c r="C1651" s="319" t="s">
        <v>29</v>
      </c>
      <c r="D1651" s="320">
        <v>46101</v>
      </c>
      <c r="E1651" s="321">
        <v>46102</v>
      </c>
      <c r="F1651" s="322"/>
      <c r="G1651" s="322"/>
      <c r="H1651" s="322"/>
      <c r="I1651" s="322"/>
      <c r="J1651" s="322"/>
      <c r="K1651" s="322">
        <v>0</v>
      </c>
      <c r="L1651" s="319" t="s">
        <v>113</v>
      </c>
      <c r="M1651" s="319">
        <v>525141</v>
      </c>
      <c r="N1651" s="319">
        <v>5141</v>
      </c>
      <c r="O1651" s="319" t="s">
        <v>2187</v>
      </c>
      <c r="P1651" s="323" t="s">
        <v>2188</v>
      </c>
      <c r="Q1651" s="319" t="s">
        <v>31</v>
      </c>
      <c r="R1651" s="324">
        <v>21250</v>
      </c>
      <c r="S1651" s="324">
        <v>2083.33</v>
      </c>
      <c r="T1651" s="325">
        <f t="shared" si="312"/>
        <v>23333.33</v>
      </c>
      <c r="U1651" s="326">
        <v>2</v>
      </c>
      <c r="V1651" s="324">
        <v>1236.6600000000001</v>
      </c>
      <c r="W1651" s="327">
        <v>35</v>
      </c>
      <c r="X1651" s="328"/>
      <c r="Y1651" s="327">
        <f t="shared" si="313"/>
        <v>1201.6600000000001</v>
      </c>
      <c r="Z1651" s="329">
        <f t="shared" si="314"/>
        <v>5.2999721857103124E-2</v>
      </c>
      <c r="AA1651" s="328">
        <v>0</v>
      </c>
      <c r="AB1651" s="327">
        <v>-2960</v>
      </c>
      <c r="AC1651" s="327"/>
      <c r="AD1651" s="327"/>
      <c r="AE1651" s="330">
        <v>0.13</v>
      </c>
      <c r="AF1651" s="330">
        <v>0.13</v>
      </c>
      <c r="AG1651" s="327">
        <f t="shared" si="315"/>
        <v>156.21580000000003</v>
      </c>
      <c r="AH1651" s="327"/>
      <c r="AI1651" s="327">
        <f t="shared" si="316"/>
        <v>156.21580000000003</v>
      </c>
      <c r="AJ1651" s="319" t="s">
        <v>164</v>
      </c>
      <c r="AK1651" s="319"/>
      <c r="AL1651" s="326"/>
      <c r="AM1651" s="331">
        <f t="shared" si="317"/>
        <v>0</v>
      </c>
      <c r="AN1651" s="331">
        <f t="shared" si="318"/>
        <v>1</v>
      </c>
      <c r="AO1651" s="331"/>
      <c r="AP1651" s="331"/>
      <c r="AQ1651" s="331">
        <f t="shared" si="319"/>
        <v>0</v>
      </c>
      <c r="AR1651" s="332" t="str">
        <f>IF(A1651="","",VLOOKUP(A1651,'Base Sites'!A:B,2,FALSE))</f>
        <v>Valauto Lambersart VW</v>
      </c>
      <c r="AS1651" s="332" t="str">
        <f t="shared" si="320"/>
        <v>SKODA</v>
      </c>
      <c r="AT1651" s="331"/>
      <c r="AU1651" s="333" t="str">
        <f>IF(A1651="","",VLOOKUP(L1651,'Base Vendeurs'!A:B,2,FALSE))</f>
        <v>Valauto Lambersart SKODA</v>
      </c>
      <c r="AV1651" s="327">
        <f t="shared" si="321"/>
        <v>1236.6600000000001</v>
      </c>
      <c r="AW1651" s="329">
        <f t="shared" si="322"/>
        <v>5.2999721857103124E-2</v>
      </c>
      <c r="AX1651" s="333" t="str">
        <f t="shared" si="323"/>
        <v>NON</v>
      </c>
      <c r="AY1651" s="231">
        <f>+MargesVN[[#This Row],[Total COM]]+MargesVN[[#This Row],[EXT GIE]]+MargesVN[[#This Row],[Forfait immat]]</f>
        <v>156.21580000000003</v>
      </c>
    </row>
    <row r="1652" spans="1:51" s="231" customFormat="1" ht="11.25" customHeight="1" x14ac:dyDescent="0.25">
      <c r="A1652" s="401">
        <v>15</v>
      </c>
      <c r="B1652" s="401" t="s">
        <v>163</v>
      </c>
      <c r="C1652" s="401" t="s">
        <v>150</v>
      </c>
      <c r="D1652" s="402">
        <v>46171</v>
      </c>
      <c r="E1652" s="403">
        <v>46170</v>
      </c>
      <c r="F1652" s="404"/>
      <c r="G1652" s="404"/>
      <c r="H1652" s="404"/>
      <c r="I1652" s="404"/>
      <c r="J1652" s="404"/>
      <c r="K1652" s="404">
        <v>0</v>
      </c>
      <c r="L1652" s="401" t="s">
        <v>404</v>
      </c>
      <c r="M1652" s="401">
        <v>525147</v>
      </c>
      <c r="N1652" s="401">
        <v>147</v>
      </c>
      <c r="O1652" s="401" t="s">
        <v>4024</v>
      </c>
      <c r="P1652" s="405" t="s">
        <v>2388</v>
      </c>
      <c r="Q1652" s="401" t="s">
        <v>67</v>
      </c>
      <c r="R1652" s="406">
        <v>37433.1</v>
      </c>
      <c r="S1652" s="406">
        <v>2225</v>
      </c>
      <c r="T1652" s="407">
        <f t="shared" si="312"/>
        <v>39658.1</v>
      </c>
      <c r="U1652" s="408">
        <v>169</v>
      </c>
      <c r="V1652" s="406">
        <v>1224.02</v>
      </c>
      <c r="W1652" s="409">
        <v>95</v>
      </c>
      <c r="X1652" s="410">
        <v>-200</v>
      </c>
      <c r="Y1652" s="409">
        <f t="shared" si="313"/>
        <v>929.02</v>
      </c>
      <c r="Z1652" s="411">
        <f t="shared" si="314"/>
        <v>2.5821206764822319E-2</v>
      </c>
      <c r="AA1652" s="410">
        <v>-2500</v>
      </c>
      <c r="AB1652" s="409">
        <v>0</v>
      </c>
      <c r="AC1652" s="409"/>
      <c r="AD1652" s="409"/>
      <c r="AE1652" s="412">
        <v>0.1</v>
      </c>
      <c r="AF1652" s="412">
        <v>0.1</v>
      </c>
      <c r="AG1652" s="409">
        <f t="shared" si="315"/>
        <v>92.902000000000001</v>
      </c>
      <c r="AH1652" s="409"/>
      <c r="AI1652" s="409">
        <f t="shared" si="316"/>
        <v>92.902000000000001</v>
      </c>
      <c r="AJ1652" s="401" t="s">
        <v>164</v>
      </c>
      <c r="AK1652" s="401"/>
      <c r="AL1652" s="408"/>
      <c r="AM1652" s="413">
        <f t="shared" si="317"/>
        <v>0</v>
      </c>
      <c r="AN1652" s="413">
        <f t="shared" si="318"/>
        <v>1</v>
      </c>
      <c r="AO1652" s="413"/>
      <c r="AP1652" s="413"/>
      <c r="AQ1652" s="413">
        <f t="shared" si="319"/>
        <v>0</v>
      </c>
      <c r="AR1652" s="414" t="str">
        <f>IF(A1652="","",VLOOKUP(A1652,'Base Sites'!A:B,2,FALSE))</f>
        <v>Valauto Hainaut</v>
      </c>
      <c r="AS1652" s="414" t="str">
        <f t="shared" si="320"/>
        <v>VUL</v>
      </c>
      <c r="AT1652" s="413"/>
      <c r="AU1652" s="415" t="str">
        <f>IF(A1652="","",VLOOKUP(L1652,'Base Vendeurs'!A:B,2,FALSE))</f>
        <v>Valauto Hainaut VW</v>
      </c>
      <c r="AV1652" s="409">
        <f t="shared" si="321"/>
        <v>1224.02</v>
      </c>
      <c r="AW1652" s="411">
        <f t="shared" si="322"/>
        <v>3.0864312712913629E-2</v>
      </c>
      <c r="AX1652" s="415" t="str">
        <f t="shared" si="323"/>
        <v>NON</v>
      </c>
      <c r="AY1652" s="231">
        <f>+MargesVN[[#This Row],[Total COM]]+MargesVN[[#This Row],[EXT GIE]]+MargesVN[[#This Row],[Forfait immat]]</f>
        <v>92.902000000000001</v>
      </c>
    </row>
    <row r="1653" spans="1:51" s="231" customFormat="1" ht="11.25" customHeight="1" x14ac:dyDescent="0.25">
      <c r="A1653" s="354">
        <v>30</v>
      </c>
      <c r="B1653" s="354" t="s">
        <v>163</v>
      </c>
      <c r="C1653" s="354" t="s">
        <v>29</v>
      </c>
      <c r="D1653" s="355">
        <v>46125</v>
      </c>
      <c r="E1653" s="356">
        <v>46126</v>
      </c>
      <c r="F1653" s="357"/>
      <c r="G1653" s="357"/>
      <c r="H1653" s="357"/>
      <c r="I1653" s="357"/>
      <c r="J1653" s="357"/>
      <c r="K1653" s="357">
        <v>0</v>
      </c>
      <c r="L1653" s="354" t="s">
        <v>113</v>
      </c>
      <c r="M1653" s="354">
        <v>525149</v>
      </c>
      <c r="N1653" s="354">
        <v>5149</v>
      </c>
      <c r="O1653" s="354" t="s">
        <v>3062</v>
      </c>
      <c r="P1653" s="358" t="s">
        <v>3063</v>
      </c>
      <c r="Q1653" s="354" t="s">
        <v>42</v>
      </c>
      <c r="R1653" s="359">
        <v>32450</v>
      </c>
      <c r="S1653" s="359">
        <v>1500</v>
      </c>
      <c r="T1653" s="360">
        <f t="shared" si="312"/>
        <v>33950</v>
      </c>
      <c r="U1653" s="361">
        <v>20</v>
      </c>
      <c r="V1653" s="359">
        <v>2495.83</v>
      </c>
      <c r="W1653" s="362">
        <v>35</v>
      </c>
      <c r="X1653" s="363"/>
      <c r="Y1653" s="362">
        <f t="shared" si="313"/>
        <v>2460.83</v>
      </c>
      <c r="Z1653" s="364">
        <f t="shared" si="314"/>
        <v>7.351487481590574E-2</v>
      </c>
      <c r="AA1653" s="363">
        <v>0</v>
      </c>
      <c r="AB1653" s="362">
        <v>-3733</v>
      </c>
      <c r="AC1653" s="362"/>
      <c r="AD1653" s="362"/>
      <c r="AE1653" s="365">
        <v>0.12</v>
      </c>
      <c r="AF1653" s="365">
        <v>0.13</v>
      </c>
      <c r="AG1653" s="362">
        <f t="shared" si="315"/>
        <v>295.2996</v>
      </c>
      <c r="AH1653" s="362"/>
      <c r="AI1653" s="362">
        <f t="shared" si="316"/>
        <v>295.2996</v>
      </c>
      <c r="AJ1653" s="354" t="s">
        <v>164</v>
      </c>
      <c r="AK1653" s="354"/>
      <c r="AL1653" s="361">
        <v>50</v>
      </c>
      <c r="AM1653" s="366">
        <f t="shared" si="317"/>
        <v>1</v>
      </c>
      <c r="AN1653" s="366">
        <f t="shared" si="318"/>
        <v>1</v>
      </c>
      <c r="AO1653" s="366"/>
      <c r="AP1653" s="366"/>
      <c r="AQ1653" s="366">
        <f t="shared" si="319"/>
        <v>1</v>
      </c>
      <c r="AR1653" s="367" t="str">
        <f>IF(A1653="","",VLOOKUP(A1653,'Base Sites'!A:B,2,FALSE))</f>
        <v>Valauto Lambersart VW</v>
      </c>
      <c r="AS1653" s="367" t="str">
        <f t="shared" si="320"/>
        <v>SKODA</v>
      </c>
      <c r="AT1653" s="366"/>
      <c r="AU1653" s="368" t="str">
        <f>IF(A1653="","",VLOOKUP(L1653,'Base Vendeurs'!A:B,2,FALSE))</f>
        <v>Valauto Lambersart SKODA</v>
      </c>
      <c r="AV1653" s="362">
        <f t="shared" si="321"/>
        <v>2495.83</v>
      </c>
      <c r="AW1653" s="364">
        <f t="shared" si="322"/>
        <v>7.351487481590574E-2</v>
      </c>
      <c r="AX1653" s="368" t="str">
        <f t="shared" si="323"/>
        <v>NON</v>
      </c>
      <c r="AY1653" s="231">
        <f>+MargesVN[[#This Row],[Total COM]]+MargesVN[[#This Row],[EXT GIE]]+MargesVN[[#This Row],[Forfait immat]]</f>
        <v>345.2996</v>
      </c>
    </row>
    <row r="1654" spans="1:51" s="231" customFormat="1" ht="11.25" customHeight="1" x14ac:dyDescent="0.25">
      <c r="A1654" s="319">
        <v>15</v>
      </c>
      <c r="B1654" s="319" t="s">
        <v>163</v>
      </c>
      <c r="C1654" s="319" t="s">
        <v>150</v>
      </c>
      <c r="D1654" s="320">
        <v>46050</v>
      </c>
      <c r="E1654" s="321">
        <v>46049</v>
      </c>
      <c r="F1654" s="322"/>
      <c r="G1654" s="322"/>
      <c r="H1654" s="322"/>
      <c r="I1654" s="322"/>
      <c r="J1654" s="322"/>
      <c r="K1654" s="322"/>
      <c r="L1654" s="319" t="s">
        <v>404</v>
      </c>
      <c r="M1654" s="319">
        <v>525149</v>
      </c>
      <c r="N1654" s="319">
        <v>149</v>
      </c>
      <c r="O1654" s="319" t="s">
        <v>702</v>
      </c>
      <c r="P1654" s="323" t="s">
        <v>703</v>
      </c>
      <c r="Q1654" s="319" t="s">
        <v>191</v>
      </c>
      <c r="R1654" s="324">
        <v>35552.5</v>
      </c>
      <c r="S1654" s="324">
        <v>49</v>
      </c>
      <c r="T1654" s="325">
        <f t="shared" si="312"/>
        <v>35601.5</v>
      </c>
      <c r="U1654" s="326">
        <v>48</v>
      </c>
      <c r="V1654" s="324">
        <v>807.71</v>
      </c>
      <c r="W1654" s="327">
        <v>95</v>
      </c>
      <c r="X1654" s="328"/>
      <c r="Y1654" s="327">
        <f t="shared" si="313"/>
        <v>712.71</v>
      </c>
      <c r="Z1654" s="329">
        <f t="shared" si="314"/>
        <v>2.2687527210932125E-2</v>
      </c>
      <c r="AA1654" s="328">
        <v>-1746.06</v>
      </c>
      <c r="AB1654" s="327">
        <v>0</v>
      </c>
      <c r="AC1654" s="327"/>
      <c r="AD1654" s="327"/>
      <c r="AE1654" s="330">
        <v>0.1</v>
      </c>
      <c r="AF1654" s="330">
        <v>0.1</v>
      </c>
      <c r="AG1654" s="327">
        <f t="shared" si="315"/>
        <v>71.271000000000001</v>
      </c>
      <c r="AH1654" s="327"/>
      <c r="AI1654" s="327">
        <f t="shared" si="316"/>
        <v>71.271000000000001</v>
      </c>
      <c r="AJ1654" s="319" t="s">
        <v>149</v>
      </c>
      <c r="AK1654" s="319"/>
      <c r="AL1654" s="326"/>
      <c r="AM1654" s="331">
        <f t="shared" si="317"/>
        <v>0</v>
      </c>
      <c r="AN1654" s="331">
        <f t="shared" si="318"/>
        <v>1</v>
      </c>
      <c r="AO1654" s="331"/>
      <c r="AP1654" s="331"/>
      <c r="AQ1654" s="331">
        <f t="shared" si="319"/>
        <v>0</v>
      </c>
      <c r="AR1654" s="332" t="str">
        <f>IF(A1654="","",VLOOKUP(A1654,'Base Sites'!A:B,2,FALSE))</f>
        <v>Valauto Hainaut</v>
      </c>
      <c r="AS1654" s="332" t="str">
        <f t="shared" si="320"/>
        <v>VUL</v>
      </c>
      <c r="AT1654" s="331"/>
      <c r="AU1654" s="333" t="str">
        <f>IF(A1654="","",VLOOKUP(L1654,'Base Vendeurs'!A:B,2,FALSE))</f>
        <v>Valauto Hainaut VW</v>
      </c>
      <c r="AV1654" s="327">
        <f t="shared" si="321"/>
        <v>807.71</v>
      </c>
      <c r="AW1654" s="329">
        <f t="shared" si="322"/>
        <v>2.2687527210932125E-2</v>
      </c>
      <c r="AX1654" s="333" t="str">
        <f t="shared" si="323"/>
        <v>NON</v>
      </c>
      <c r="AY1654" s="231">
        <f>+MargesVN[[#This Row],[Total COM]]+MargesVN[[#This Row],[EXT GIE]]+MargesVN[[#This Row],[Forfait immat]]</f>
        <v>71.271000000000001</v>
      </c>
    </row>
    <row r="1655" spans="1:51" s="231" customFormat="1" ht="11.25" customHeight="1" x14ac:dyDescent="0.25">
      <c r="A1655" s="431">
        <v>30</v>
      </c>
      <c r="B1655" s="431" t="s">
        <v>163</v>
      </c>
      <c r="C1655" s="431" t="s">
        <v>29</v>
      </c>
      <c r="D1655" s="432">
        <v>46189</v>
      </c>
      <c r="E1655" s="433">
        <v>46190</v>
      </c>
      <c r="F1655" s="434"/>
      <c r="G1655" s="434"/>
      <c r="H1655" s="434"/>
      <c r="I1655" s="434"/>
      <c r="J1655" s="434"/>
      <c r="K1655" s="434">
        <v>0</v>
      </c>
      <c r="L1655" s="431" t="s">
        <v>113</v>
      </c>
      <c r="M1655" s="431">
        <v>525151</v>
      </c>
      <c r="N1655" s="431">
        <v>5151</v>
      </c>
      <c r="O1655" s="431" t="s">
        <v>4567</v>
      </c>
      <c r="P1655" s="435" t="s">
        <v>4568</v>
      </c>
      <c r="Q1655" s="431" t="s">
        <v>129</v>
      </c>
      <c r="R1655" s="436">
        <v>29675</v>
      </c>
      <c r="S1655" s="436">
        <v>1425</v>
      </c>
      <c r="T1655" s="437">
        <f t="shared" si="312"/>
        <v>31100</v>
      </c>
      <c r="U1655" s="438">
        <v>14</v>
      </c>
      <c r="V1655" s="436">
        <v>1838.68</v>
      </c>
      <c r="W1655" s="439">
        <v>35.01</v>
      </c>
      <c r="X1655" s="440"/>
      <c r="Y1655" s="439">
        <f t="shared" si="313"/>
        <v>1803.67</v>
      </c>
      <c r="Z1655" s="441">
        <f t="shared" si="314"/>
        <v>5.9121543408360129E-2</v>
      </c>
      <c r="AA1655" s="440">
        <v>0</v>
      </c>
      <c r="AB1655" s="439">
        <v>-4216</v>
      </c>
      <c r="AC1655" s="439"/>
      <c r="AD1655" s="439"/>
      <c r="AE1655" s="442">
        <v>0.08</v>
      </c>
      <c r="AF1655" s="442">
        <v>7.0000000000000007E-2</v>
      </c>
      <c r="AG1655" s="439">
        <f t="shared" si="315"/>
        <v>144.2936</v>
      </c>
      <c r="AH1655" s="439"/>
      <c r="AI1655" s="439">
        <f t="shared" si="316"/>
        <v>144.2936</v>
      </c>
      <c r="AJ1655" s="431" t="s">
        <v>149</v>
      </c>
      <c r="AK1655" s="431"/>
      <c r="AL1655" s="438">
        <v>50</v>
      </c>
      <c r="AM1655" s="443">
        <f t="shared" si="317"/>
        <v>1</v>
      </c>
      <c r="AN1655" s="443">
        <f t="shared" si="318"/>
        <v>1</v>
      </c>
      <c r="AO1655" s="443"/>
      <c r="AP1655" s="443"/>
      <c r="AQ1655" s="443">
        <f t="shared" si="319"/>
        <v>1</v>
      </c>
      <c r="AR1655" s="444" t="str">
        <f>IF(A1655="","",VLOOKUP(A1655,'Base Sites'!A:B,2,FALSE))</f>
        <v>Valauto Lambersart VW</v>
      </c>
      <c r="AS1655" s="444" t="str">
        <f t="shared" si="320"/>
        <v>SKODA</v>
      </c>
      <c r="AT1655" s="443"/>
      <c r="AU1655" s="445" t="str">
        <f>IF(A1655="","",VLOOKUP(L1655,'Base Vendeurs'!A:B,2,FALSE))</f>
        <v>Valauto Lambersart SKODA</v>
      </c>
      <c r="AV1655" s="439">
        <f t="shared" si="321"/>
        <v>1838.68</v>
      </c>
      <c r="AW1655" s="441">
        <f t="shared" si="322"/>
        <v>5.9121543408360129E-2</v>
      </c>
      <c r="AX1655" s="445" t="str">
        <f t="shared" si="323"/>
        <v>NON</v>
      </c>
      <c r="AY1655" s="231">
        <f>+MargesVN[[#This Row],[Total COM]]+MargesVN[[#This Row],[EXT GIE]]+MargesVN[[#This Row],[Forfait immat]]</f>
        <v>194.2936</v>
      </c>
    </row>
    <row r="1656" spans="1:51" s="231" customFormat="1" ht="11.25" customHeight="1" x14ac:dyDescent="0.25">
      <c r="A1656" s="401">
        <v>30</v>
      </c>
      <c r="B1656" s="401" t="s">
        <v>163</v>
      </c>
      <c r="C1656" s="401" t="s">
        <v>104</v>
      </c>
      <c r="D1656" s="402">
        <v>46157</v>
      </c>
      <c r="E1656" s="403">
        <v>46161</v>
      </c>
      <c r="F1656" s="404"/>
      <c r="G1656" s="404"/>
      <c r="H1656" s="404"/>
      <c r="I1656" s="404"/>
      <c r="J1656" s="404"/>
      <c r="K1656" s="404">
        <v>0</v>
      </c>
      <c r="L1656" s="401" t="s">
        <v>70</v>
      </c>
      <c r="M1656" s="401">
        <v>525155</v>
      </c>
      <c r="N1656" s="401">
        <v>5155</v>
      </c>
      <c r="O1656" s="401" t="s">
        <v>4259</v>
      </c>
      <c r="P1656" s="405" t="s">
        <v>4260</v>
      </c>
      <c r="Q1656" s="401" t="s">
        <v>382</v>
      </c>
      <c r="R1656" s="406">
        <v>53446.67</v>
      </c>
      <c r="S1656" s="406">
        <v>8908.34</v>
      </c>
      <c r="T1656" s="407">
        <f t="shared" si="312"/>
        <v>62355.009999999995</v>
      </c>
      <c r="U1656" s="408">
        <v>4</v>
      </c>
      <c r="V1656" s="406">
        <v>1965.68</v>
      </c>
      <c r="W1656" s="409">
        <v>95</v>
      </c>
      <c r="X1656" s="410"/>
      <c r="Y1656" s="409">
        <f t="shared" si="313"/>
        <v>1870.68</v>
      </c>
      <c r="Z1656" s="411">
        <f t="shared" si="314"/>
        <v>3.1524010660891569E-2</v>
      </c>
      <c r="AA1656" s="410">
        <v>0</v>
      </c>
      <c r="AB1656" s="409">
        <v>0</v>
      </c>
      <c r="AC1656" s="409"/>
      <c r="AD1656" s="409"/>
      <c r="AE1656" s="412">
        <v>0.1</v>
      </c>
      <c r="AF1656" s="412">
        <v>0.1</v>
      </c>
      <c r="AG1656" s="409">
        <f t="shared" si="315"/>
        <v>187.06800000000001</v>
      </c>
      <c r="AH1656" s="409"/>
      <c r="AI1656" s="409">
        <f t="shared" si="316"/>
        <v>187.06800000000001</v>
      </c>
      <c r="AJ1656" s="401" t="s">
        <v>164</v>
      </c>
      <c r="AK1656" s="401">
        <v>0</v>
      </c>
      <c r="AL1656" s="408">
        <v>20</v>
      </c>
      <c r="AM1656" s="413">
        <f t="shared" si="317"/>
        <v>1</v>
      </c>
      <c r="AN1656" s="413">
        <f t="shared" si="318"/>
        <v>1</v>
      </c>
      <c r="AO1656" s="413"/>
      <c r="AP1656" s="413"/>
      <c r="AQ1656" s="413">
        <f t="shared" si="319"/>
        <v>1</v>
      </c>
      <c r="AR1656" s="414" t="str">
        <f>IF(A1656="","",VLOOKUP(A1656,'Base Sites'!A:B,2,FALSE))</f>
        <v>Valauto Lambersart VW</v>
      </c>
      <c r="AS1656" s="414" t="str">
        <f t="shared" si="320"/>
        <v>VOLKSWAGEN</v>
      </c>
      <c r="AT1656" s="413"/>
      <c r="AU1656" s="415" t="str">
        <f>IF(A1656="","",VLOOKUP(L1656,'Base Vendeurs'!A:B,2,FALSE))</f>
        <v>Sociétés NORD</v>
      </c>
      <c r="AV1656" s="409">
        <f t="shared" si="321"/>
        <v>1965.68</v>
      </c>
      <c r="AW1656" s="411">
        <f t="shared" si="322"/>
        <v>3.1524010660891569E-2</v>
      </c>
      <c r="AX1656" s="415" t="str">
        <f t="shared" si="323"/>
        <v>NON</v>
      </c>
      <c r="AY1656" s="231">
        <f>+MargesVN[[#This Row],[Total COM]]+MargesVN[[#This Row],[EXT GIE]]+MargesVN[[#This Row],[Forfait immat]]</f>
        <v>207.06800000000001</v>
      </c>
    </row>
    <row r="1657" spans="1:51" s="231" customFormat="1" ht="11.25" customHeight="1" x14ac:dyDescent="0.25">
      <c r="A1657" s="431">
        <v>15</v>
      </c>
      <c r="B1657" s="431" t="s">
        <v>167</v>
      </c>
      <c r="C1657" s="431" t="s">
        <v>150</v>
      </c>
      <c r="D1657" s="432">
        <v>46195</v>
      </c>
      <c r="E1657" s="433" t="s">
        <v>149</v>
      </c>
      <c r="F1657" s="434"/>
      <c r="G1657" s="434"/>
      <c r="H1657" s="434"/>
      <c r="I1657" s="434"/>
      <c r="J1657" s="434"/>
      <c r="K1657" s="434"/>
      <c r="L1657" s="45" t="s">
        <v>404</v>
      </c>
      <c r="M1657" s="431">
        <v>525159</v>
      </c>
      <c r="N1657" s="431">
        <v>159</v>
      </c>
      <c r="O1657" s="431" t="s">
        <v>3965</v>
      </c>
      <c r="P1657" s="435" t="s">
        <v>3966</v>
      </c>
      <c r="Q1657" s="431" t="s">
        <v>397</v>
      </c>
      <c r="R1657" s="436">
        <v>49798.1</v>
      </c>
      <c r="S1657" s="436">
        <v>8000</v>
      </c>
      <c r="T1657" s="437">
        <f t="shared" si="312"/>
        <v>57798.1</v>
      </c>
      <c r="U1657" s="438">
        <v>125</v>
      </c>
      <c r="V1657" s="436">
        <v>2695.91</v>
      </c>
      <c r="W1657" s="439">
        <v>95</v>
      </c>
      <c r="X1657" s="440"/>
      <c r="Y1657" s="439">
        <f t="shared" si="313"/>
        <v>2600.91</v>
      </c>
      <c r="Z1657" s="441">
        <f t="shared" si="314"/>
        <v>4.664357478879063E-2</v>
      </c>
      <c r="AA1657" s="440">
        <v>0</v>
      </c>
      <c r="AB1657" s="439">
        <v>-3756.87</v>
      </c>
      <c r="AC1657" s="439"/>
      <c r="AD1657" s="439"/>
      <c r="AE1657" s="442"/>
      <c r="AF1657" s="442">
        <v>0</v>
      </c>
      <c r="AG1657" s="439">
        <f t="shared" si="315"/>
        <v>0</v>
      </c>
      <c r="AH1657" s="439"/>
      <c r="AI1657" s="439">
        <f t="shared" si="316"/>
        <v>0</v>
      </c>
      <c r="AJ1657" s="431" t="s">
        <v>149</v>
      </c>
      <c r="AK1657" s="431">
        <v>0</v>
      </c>
      <c r="AL1657" s="438">
        <v>0</v>
      </c>
      <c r="AM1657" s="443">
        <f t="shared" si="317"/>
        <v>0</v>
      </c>
      <c r="AN1657" s="443">
        <f t="shared" si="318"/>
        <v>1</v>
      </c>
      <c r="AO1657" s="443"/>
      <c r="AP1657" s="443"/>
      <c r="AQ1657" s="443">
        <f t="shared" si="319"/>
        <v>0</v>
      </c>
      <c r="AR1657" s="444" t="str">
        <f>IF(A1657="","",VLOOKUP(A1657,'Base Sites'!A:B,2,FALSE))</f>
        <v>Valauto Hainaut</v>
      </c>
      <c r="AS1657" s="444" t="str">
        <f t="shared" si="320"/>
        <v>VUL</v>
      </c>
      <c r="AT1657" s="443"/>
      <c r="AU1657" s="445" t="str">
        <f>IF(A1657="","",VLOOKUP(L1657,'Base Vendeurs'!A:B,2,FALSE))</f>
        <v>Valauto Hainaut VW</v>
      </c>
      <c r="AV1657" s="439">
        <f t="shared" si="321"/>
        <v>2695.91</v>
      </c>
      <c r="AW1657" s="441">
        <f t="shared" si="322"/>
        <v>4.664357478879063E-2</v>
      </c>
      <c r="AX1657" s="445" t="str">
        <f t="shared" si="323"/>
        <v>NON</v>
      </c>
      <c r="AY1657" s="231">
        <f>+MargesVN[[#This Row],[Total COM]]+MargesVN[[#This Row],[EXT GIE]]+MargesVN[[#This Row],[Forfait immat]]</f>
        <v>0</v>
      </c>
    </row>
    <row r="1658" spans="1:51" s="231" customFormat="1" ht="11.25" customHeight="1" x14ac:dyDescent="0.25">
      <c r="A1658" s="319">
        <v>30</v>
      </c>
      <c r="B1658" s="319" t="s">
        <v>163</v>
      </c>
      <c r="C1658" s="319" t="s">
        <v>104</v>
      </c>
      <c r="D1658" s="320">
        <v>46111</v>
      </c>
      <c r="E1658" s="321">
        <v>46112</v>
      </c>
      <c r="F1658" s="322"/>
      <c r="G1658" s="322"/>
      <c r="H1658" s="322"/>
      <c r="I1658" s="322"/>
      <c r="J1658" s="322"/>
      <c r="K1658" s="322">
        <v>0</v>
      </c>
      <c r="L1658" s="319" t="s">
        <v>229</v>
      </c>
      <c r="M1658" s="319">
        <v>525159</v>
      </c>
      <c r="N1658" s="319">
        <v>5159</v>
      </c>
      <c r="O1658" s="319" t="s">
        <v>2406</v>
      </c>
      <c r="P1658" s="323" t="s">
        <v>2407</v>
      </c>
      <c r="Q1658" s="319" t="s">
        <v>93</v>
      </c>
      <c r="R1658" s="324">
        <v>24380.67</v>
      </c>
      <c r="S1658" s="324">
        <v>1141.67</v>
      </c>
      <c r="T1658" s="325">
        <f t="shared" si="312"/>
        <v>25522.339999999997</v>
      </c>
      <c r="U1658" s="326">
        <v>109</v>
      </c>
      <c r="V1658" s="324">
        <v>701.37</v>
      </c>
      <c r="W1658" s="327">
        <v>94.99</v>
      </c>
      <c r="X1658" s="328"/>
      <c r="Y1658" s="327">
        <f t="shared" si="313"/>
        <v>606.38</v>
      </c>
      <c r="Z1658" s="329">
        <f t="shared" si="314"/>
        <v>2.7480630694520961E-2</v>
      </c>
      <c r="AA1658" s="328">
        <v>-1786.56</v>
      </c>
      <c r="AB1658" s="327">
        <v>0</v>
      </c>
      <c r="AC1658" s="327"/>
      <c r="AD1658" s="327"/>
      <c r="AE1658" s="330">
        <v>0.13</v>
      </c>
      <c r="AF1658" s="330">
        <v>0.13</v>
      </c>
      <c r="AG1658" s="327">
        <f t="shared" si="315"/>
        <v>78.829400000000007</v>
      </c>
      <c r="AH1658" s="327"/>
      <c r="AI1658" s="327">
        <f t="shared" si="316"/>
        <v>78.829400000000007</v>
      </c>
      <c r="AJ1658" s="319" t="s">
        <v>164</v>
      </c>
      <c r="AK1658" s="319">
        <v>30</v>
      </c>
      <c r="AL1658" s="326"/>
      <c r="AM1658" s="331">
        <f t="shared" si="317"/>
        <v>0</v>
      </c>
      <c r="AN1658" s="331">
        <f t="shared" si="318"/>
        <v>1</v>
      </c>
      <c r="AO1658" s="331"/>
      <c r="AP1658" s="331"/>
      <c r="AQ1658" s="331">
        <f t="shared" si="319"/>
        <v>0</v>
      </c>
      <c r="AR1658" s="332" t="str">
        <f>IF(A1658="","",VLOOKUP(A1658,'Base Sites'!A:B,2,FALSE))</f>
        <v>Valauto Lambersart VW</v>
      </c>
      <c r="AS1658" s="332" t="str">
        <f t="shared" si="320"/>
        <v>VOLKSWAGEN</v>
      </c>
      <c r="AT1658" s="331"/>
      <c r="AU1658" s="333" t="str">
        <f>IF(A1658="","",VLOOKUP(L1658,'Base Vendeurs'!A:B,2,FALSE))</f>
        <v>Valauto Lambersart VW</v>
      </c>
      <c r="AV1658" s="327">
        <f t="shared" si="321"/>
        <v>701.37</v>
      </c>
      <c r="AW1658" s="329">
        <f t="shared" si="322"/>
        <v>2.7480630694520961E-2</v>
      </c>
      <c r="AX1658" s="333" t="str">
        <f t="shared" si="323"/>
        <v>NON</v>
      </c>
      <c r="AY1658" s="231">
        <f>+MargesVN[[#This Row],[Total COM]]+MargesVN[[#This Row],[EXT GIE]]+MargesVN[[#This Row],[Forfait immat]]</f>
        <v>108.82940000000001</v>
      </c>
    </row>
    <row r="1659" spans="1:51" s="231" customFormat="1" ht="11.25" customHeight="1" x14ac:dyDescent="0.25">
      <c r="A1659" s="45">
        <v>30</v>
      </c>
      <c r="B1659" s="45" t="s">
        <v>163</v>
      </c>
      <c r="C1659" s="45" t="s">
        <v>104</v>
      </c>
      <c r="D1659" s="44">
        <v>46064</v>
      </c>
      <c r="E1659" s="65">
        <v>46066</v>
      </c>
      <c r="F1659" s="35"/>
      <c r="G1659" s="35"/>
      <c r="H1659" s="35"/>
      <c r="I1659" s="35"/>
      <c r="J1659" s="35"/>
      <c r="K1659" s="35">
        <v>0</v>
      </c>
      <c r="L1659" s="45" t="s">
        <v>70</v>
      </c>
      <c r="M1659" s="45">
        <v>525160</v>
      </c>
      <c r="N1659" s="45">
        <v>5160</v>
      </c>
      <c r="O1659" s="45" t="s">
        <v>1513</v>
      </c>
      <c r="P1659" s="66" t="s">
        <v>1514</v>
      </c>
      <c r="Q1659" s="45" t="s">
        <v>93</v>
      </c>
      <c r="R1659" s="47">
        <v>31472.33</v>
      </c>
      <c r="S1659" s="47">
        <v>2166.67</v>
      </c>
      <c r="T1659" s="48">
        <f t="shared" si="312"/>
        <v>33639</v>
      </c>
      <c r="U1659" s="49">
        <v>16</v>
      </c>
      <c r="V1659" s="47">
        <v>1183.77</v>
      </c>
      <c r="W1659" s="46">
        <v>95</v>
      </c>
      <c r="X1659" s="50"/>
      <c r="Y1659" s="46">
        <f t="shared" si="313"/>
        <v>1088.77</v>
      </c>
      <c r="Z1659" s="51">
        <f t="shared" si="314"/>
        <v>3.5190403995362524E-2</v>
      </c>
      <c r="AA1659" s="50">
        <v>0</v>
      </c>
      <c r="AB1659" s="46">
        <v>0</v>
      </c>
      <c r="AC1659" s="46"/>
      <c r="AD1659" s="46"/>
      <c r="AE1659" s="52">
        <v>0.1</v>
      </c>
      <c r="AF1659" s="52">
        <v>0.1</v>
      </c>
      <c r="AG1659" s="46">
        <f t="shared" si="315"/>
        <v>108.87700000000001</v>
      </c>
      <c r="AH1659" s="46"/>
      <c r="AI1659" s="46">
        <f t="shared" si="316"/>
        <v>108.87700000000001</v>
      </c>
      <c r="AJ1659" s="45" t="s">
        <v>149</v>
      </c>
      <c r="AK1659" s="45">
        <v>0</v>
      </c>
      <c r="AL1659" s="49">
        <v>20</v>
      </c>
      <c r="AM1659" s="238">
        <f t="shared" si="317"/>
        <v>1</v>
      </c>
      <c r="AN1659" s="238">
        <f t="shared" si="318"/>
        <v>1</v>
      </c>
      <c r="AO1659" s="238"/>
      <c r="AP1659" s="238"/>
      <c r="AQ1659" s="238">
        <f t="shared" si="319"/>
        <v>1</v>
      </c>
      <c r="AR1659" s="96" t="str">
        <f>IF(A1659="","",VLOOKUP(A1659,'Base Sites'!A:B,2,FALSE))</f>
        <v>Valauto Lambersart VW</v>
      </c>
      <c r="AS1659" s="96" t="str">
        <f t="shared" si="320"/>
        <v>VOLKSWAGEN</v>
      </c>
      <c r="AT1659" s="238"/>
      <c r="AU1659" s="231" t="str">
        <f>IF(A1659="","",VLOOKUP(L1659,'Base Vendeurs'!A:B,2,FALSE))</f>
        <v>Sociétés NORD</v>
      </c>
      <c r="AV1659" s="46">
        <f t="shared" si="321"/>
        <v>1183.77</v>
      </c>
      <c r="AW1659" s="51">
        <f t="shared" si="322"/>
        <v>3.5190403995362524E-2</v>
      </c>
      <c r="AX1659" s="231" t="str">
        <f t="shared" si="323"/>
        <v>NON</v>
      </c>
      <c r="AY1659" s="231">
        <f>+MargesVN[[#This Row],[Total COM]]+MargesVN[[#This Row],[EXT GIE]]+MargesVN[[#This Row],[Forfait immat]]</f>
        <v>128.87700000000001</v>
      </c>
    </row>
    <row r="1660" spans="1:51" s="231" customFormat="1" ht="11.25" customHeight="1" x14ac:dyDescent="0.25">
      <c r="A1660" s="245">
        <v>30</v>
      </c>
      <c r="B1660" s="245" t="s">
        <v>163</v>
      </c>
      <c r="C1660" s="245" t="s">
        <v>104</v>
      </c>
      <c r="D1660" s="171">
        <v>46024</v>
      </c>
      <c r="E1660" s="246">
        <v>46025</v>
      </c>
      <c r="F1660" s="172"/>
      <c r="G1660" s="172"/>
      <c r="H1660" s="172"/>
      <c r="I1660" s="172"/>
      <c r="J1660" s="172"/>
      <c r="K1660" s="172">
        <v>0</v>
      </c>
      <c r="L1660" s="245" t="s">
        <v>246</v>
      </c>
      <c r="M1660" s="245">
        <v>525164</v>
      </c>
      <c r="N1660" s="245">
        <v>5164</v>
      </c>
      <c r="O1660" s="245" t="s">
        <v>853</v>
      </c>
      <c r="P1660" s="247" t="s">
        <v>854</v>
      </c>
      <c r="Q1660" s="245" t="s">
        <v>93</v>
      </c>
      <c r="R1660" s="173">
        <v>33555.67</v>
      </c>
      <c r="S1660" s="173">
        <v>4058.34</v>
      </c>
      <c r="T1660" s="174">
        <f t="shared" si="312"/>
        <v>37614.009999999995</v>
      </c>
      <c r="U1660" s="175">
        <v>3</v>
      </c>
      <c r="V1660" s="173">
        <v>2244.4299999999998</v>
      </c>
      <c r="W1660" s="248">
        <v>95</v>
      </c>
      <c r="X1660" s="176"/>
      <c r="Y1660" s="248">
        <f t="shared" si="313"/>
        <v>2149.4299999999998</v>
      </c>
      <c r="Z1660" s="177">
        <f t="shared" si="314"/>
        <v>5.9670053791127296E-2</v>
      </c>
      <c r="AA1660" s="176">
        <v>0</v>
      </c>
      <c r="AB1660" s="347">
        <v>-500</v>
      </c>
      <c r="AC1660" s="248"/>
      <c r="AD1660" s="248"/>
      <c r="AE1660" s="178">
        <v>0.1</v>
      </c>
      <c r="AF1660" s="178">
        <v>0.1</v>
      </c>
      <c r="AG1660" s="248">
        <f t="shared" si="315"/>
        <v>214.94299999999998</v>
      </c>
      <c r="AH1660" s="248"/>
      <c r="AI1660" s="248">
        <f t="shared" si="316"/>
        <v>214.94299999999998</v>
      </c>
      <c r="AJ1660" s="245" t="s">
        <v>149</v>
      </c>
      <c r="AK1660" s="245">
        <v>30</v>
      </c>
      <c r="AL1660" s="175">
        <v>50</v>
      </c>
      <c r="AM1660" s="249">
        <f t="shared" si="317"/>
        <v>1</v>
      </c>
      <c r="AN1660" s="249">
        <f t="shared" si="318"/>
        <v>1</v>
      </c>
      <c r="AO1660" s="249"/>
      <c r="AP1660" s="249"/>
      <c r="AQ1660" s="249">
        <f t="shared" si="319"/>
        <v>1</v>
      </c>
      <c r="AR1660" s="179" t="str">
        <f>IF(A1660="","",VLOOKUP(A1660,'Base Sites'!A:B,2,FALSE))</f>
        <v>Valauto Lambersart VW</v>
      </c>
      <c r="AS1660" s="179" t="str">
        <f t="shared" si="320"/>
        <v>VOLKSWAGEN</v>
      </c>
      <c r="AT1660" s="249"/>
      <c r="AU1660" s="250" t="str">
        <f>IF(A1660="","",VLOOKUP(L1660,'Base Vendeurs'!A:B,2,FALSE))</f>
        <v>Valauto Lambersart VW</v>
      </c>
      <c r="AV1660" s="251">
        <f t="shared" si="321"/>
        <v>2244.4299999999998</v>
      </c>
      <c r="AW1660" s="177">
        <f t="shared" si="322"/>
        <v>5.9670053791127296E-2</v>
      </c>
      <c r="AX1660" s="237" t="str">
        <f t="shared" si="323"/>
        <v>NON</v>
      </c>
      <c r="AY1660" s="231">
        <f>+MargesVN[[#This Row],[Total COM]]+MargesVN[[#This Row],[EXT GIE]]+MargesVN[[#This Row],[Forfait immat]]</f>
        <v>294.94299999999998</v>
      </c>
    </row>
    <row r="1661" spans="1:51" s="231" customFormat="1" ht="11.25" customHeight="1" x14ac:dyDescent="0.25">
      <c r="A1661" s="431">
        <v>30</v>
      </c>
      <c r="B1661" s="431" t="s">
        <v>163</v>
      </c>
      <c r="C1661" s="431" t="s">
        <v>29</v>
      </c>
      <c r="D1661" s="432">
        <v>46178</v>
      </c>
      <c r="E1661" s="433">
        <v>46181</v>
      </c>
      <c r="F1661" s="434"/>
      <c r="G1661" s="434"/>
      <c r="H1661" s="434"/>
      <c r="I1661" s="434"/>
      <c r="J1661" s="434"/>
      <c r="K1661" s="434">
        <v>0</v>
      </c>
      <c r="L1661" s="431" t="s">
        <v>33</v>
      </c>
      <c r="M1661" s="431">
        <v>525174</v>
      </c>
      <c r="N1661" s="431">
        <v>5174</v>
      </c>
      <c r="O1661" s="431" t="s">
        <v>4483</v>
      </c>
      <c r="P1661" s="435" t="s">
        <v>4484</v>
      </c>
      <c r="Q1661" s="431" t="s">
        <v>178</v>
      </c>
      <c r="R1661" s="436">
        <v>44808.33</v>
      </c>
      <c r="S1661" s="436">
        <v>3866.66</v>
      </c>
      <c r="T1661" s="437">
        <f t="shared" si="312"/>
        <v>48674.990000000005</v>
      </c>
      <c r="U1661" s="438">
        <v>7</v>
      </c>
      <c r="V1661" s="436">
        <v>521.75</v>
      </c>
      <c r="W1661" s="439">
        <v>35.01</v>
      </c>
      <c r="X1661" s="440"/>
      <c r="Y1661" s="439">
        <f t="shared" si="313"/>
        <v>486.74</v>
      </c>
      <c r="Z1661" s="441">
        <f t="shared" si="314"/>
        <v>1.0719057158511999E-2</v>
      </c>
      <c r="AA1661" s="440">
        <v>0</v>
      </c>
      <c r="AB1661" s="439">
        <v>0</v>
      </c>
      <c r="AC1661" s="439"/>
      <c r="AD1661" s="439"/>
      <c r="AE1661" s="442"/>
      <c r="AF1661" s="442">
        <v>0</v>
      </c>
      <c r="AG1661" s="439">
        <f t="shared" si="315"/>
        <v>0</v>
      </c>
      <c r="AH1661" s="439"/>
      <c r="AI1661" s="439">
        <f t="shared" si="316"/>
        <v>0</v>
      </c>
      <c r="AJ1661" s="431" t="s">
        <v>164</v>
      </c>
      <c r="AK1661" s="431">
        <v>0</v>
      </c>
      <c r="AL1661" s="438"/>
      <c r="AM1661" s="443">
        <f t="shared" si="317"/>
        <v>0</v>
      </c>
      <c r="AN1661" s="443">
        <f t="shared" si="318"/>
        <v>1</v>
      </c>
      <c r="AO1661" s="443"/>
      <c r="AP1661" s="443"/>
      <c r="AQ1661" s="443">
        <f t="shared" si="319"/>
        <v>0</v>
      </c>
      <c r="AR1661" s="444" t="str">
        <f>IF(A1661="","",VLOOKUP(A1661,'Base Sites'!A:B,2,FALSE))</f>
        <v>Valauto Lambersart VW</v>
      </c>
      <c r="AS1661" s="444" t="str">
        <f t="shared" si="320"/>
        <v>SKODA</v>
      </c>
      <c r="AT1661" s="443"/>
      <c r="AU1661" s="445" t="str">
        <f>IF(A1661="","",VLOOKUP(L1661,'Base Vendeurs'!A:B,2,FALSE))</f>
        <v>Sociétés NORD</v>
      </c>
      <c r="AV1661" s="439">
        <f t="shared" si="321"/>
        <v>521.75</v>
      </c>
      <c r="AW1661" s="441">
        <f t="shared" si="322"/>
        <v>1.0719057158511999E-2</v>
      </c>
      <c r="AX1661" s="445" t="str">
        <f t="shared" si="323"/>
        <v>NON</v>
      </c>
      <c r="AY1661" s="231">
        <f>+MargesVN[[#This Row],[Total COM]]+MargesVN[[#This Row],[EXT GIE]]+MargesVN[[#This Row],[Forfait immat]]</f>
        <v>0</v>
      </c>
    </row>
    <row r="1662" spans="1:51" s="231" customFormat="1" ht="11.25" customHeight="1" x14ac:dyDescent="0.25">
      <c r="A1662" s="431">
        <v>30</v>
      </c>
      <c r="B1662" s="431" t="s">
        <v>163</v>
      </c>
      <c r="C1662" s="431" t="s">
        <v>29</v>
      </c>
      <c r="D1662" s="432">
        <v>46176</v>
      </c>
      <c r="E1662" s="433">
        <v>46178</v>
      </c>
      <c r="F1662" s="434"/>
      <c r="G1662" s="434"/>
      <c r="H1662" s="434"/>
      <c r="I1662" s="434"/>
      <c r="J1662" s="434"/>
      <c r="K1662" s="434">
        <v>0</v>
      </c>
      <c r="L1662" s="431" t="s">
        <v>33</v>
      </c>
      <c r="M1662" s="431">
        <v>525176</v>
      </c>
      <c r="N1662" s="431">
        <v>5176</v>
      </c>
      <c r="O1662" s="431" t="s">
        <v>4481</v>
      </c>
      <c r="P1662" s="435" t="s">
        <v>4482</v>
      </c>
      <c r="Q1662" s="431" t="s">
        <v>178</v>
      </c>
      <c r="R1662" s="436">
        <v>44808.33</v>
      </c>
      <c r="S1662" s="436">
        <v>2116.66</v>
      </c>
      <c r="T1662" s="437">
        <f t="shared" si="312"/>
        <v>46924.990000000005</v>
      </c>
      <c r="U1662" s="438">
        <v>7</v>
      </c>
      <c r="V1662" s="436">
        <v>738.88</v>
      </c>
      <c r="W1662" s="439">
        <v>35.01</v>
      </c>
      <c r="X1662" s="440"/>
      <c r="Y1662" s="439">
        <f t="shared" si="313"/>
        <v>703.87</v>
      </c>
      <c r="Z1662" s="441">
        <f t="shared" si="314"/>
        <v>1.5745980979431213E-2</v>
      </c>
      <c r="AA1662" s="440">
        <v>0</v>
      </c>
      <c r="AB1662" s="439">
        <v>0</v>
      </c>
      <c r="AC1662" s="439"/>
      <c r="AD1662" s="439"/>
      <c r="AE1662" s="442"/>
      <c r="AF1662" s="442">
        <v>0</v>
      </c>
      <c r="AG1662" s="439">
        <f t="shared" si="315"/>
        <v>0</v>
      </c>
      <c r="AH1662" s="439"/>
      <c r="AI1662" s="439">
        <f t="shared" si="316"/>
        <v>0</v>
      </c>
      <c r="AJ1662" s="431" t="s">
        <v>164</v>
      </c>
      <c r="AK1662" s="431">
        <v>0</v>
      </c>
      <c r="AL1662" s="438"/>
      <c r="AM1662" s="443">
        <f t="shared" si="317"/>
        <v>0</v>
      </c>
      <c r="AN1662" s="443">
        <f t="shared" si="318"/>
        <v>1</v>
      </c>
      <c r="AO1662" s="443"/>
      <c r="AP1662" s="443"/>
      <c r="AQ1662" s="443">
        <f t="shared" si="319"/>
        <v>0</v>
      </c>
      <c r="AR1662" s="444" t="str">
        <f>IF(A1662="","",VLOOKUP(A1662,'Base Sites'!A:B,2,FALSE))</f>
        <v>Valauto Lambersart VW</v>
      </c>
      <c r="AS1662" s="444" t="str">
        <f t="shared" si="320"/>
        <v>SKODA</v>
      </c>
      <c r="AT1662" s="443"/>
      <c r="AU1662" s="445" t="str">
        <f>IF(A1662="","",VLOOKUP(L1662,'Base Vendeurs'!A:B,2,FALSE))</f>
        <v>Sociétés NORD</v>
      </c>
      <c r="AV1662" s="439">
        <f t="shared" si="321"/>
        <v>738.88</v>
      </c>
      <c r="AW1662" s="441">
        <f t="shared" si="322"/>
        <v>1.5745980979431213E-2</v>
      </c>
      <c r="AX1662" s="445" t="str">
        <f t="shared" si="323"/>
        <v>NON</v>
      </c>
      <c r="AY1662" s="231">
        <f>+MargesVN[[#This Row],[Total COM]]+MargesVN[[#This Row],[EXT GIE]]+MargesVN[[#This Row],[Forfait immat]]</f>
        <v>0</v>
      </c>
    </row>
    <row r="1663" spans="1:51" s="231" customFormat="1" ht="11.25" customHeight="1" x14ac:dyDescent="0.25">
      <c r="A1663" s="354">
        <v>30</v>
      </c>
      <c r="B1663" s="354" t="s">
        <v>163</v>
      </c>
      <c r="C1663" s="354" t="s">
        <v>29</v>
      </c>
      <c r="D1663" s="355">
        <v>46122</v>
      </c>
      <c r="E1663" s="356">
        <v>46123</v>
      </c>
      <c r="F1663" s="357"/>
      <c r="G1663" s="357"/>
      <c r="H1663" s="357"/>
      <c r="I1663" s="357"/>
      <c r="J1663" s="357"/>
      <c r="K1663" s="357">
        <v>0</v>
      </c>
      <c r="L1663" s="354" t="s">
        <v>113</v>
      </c>
      <c r="M1663" s="354">
        <v>525181</v>
      </c>
      <c r="N1663" s="354">
        <v>5181</v>
      </c>
      <c r="O1663" s="354" t="s">
        <v>3004</v>
      </c>
      <c r="P1663" s="358" t="s">
        <v>3005</v>
      </c>
      <c r="Q1663" s="354" t="s">
        <v>129</v>
      </c>
      <c r="R1663" s="359">
        <v>23191.67</v>
      </c>
      <c r="S1663" s="359">
        <v>833.33</v>
      </c>
      <c r="T1663" s="360">
        <f t="shared" si="312"/>
        <v>24025</v>
      </c>
      <c r="U1663" s="361">
        <v>9</v>
      </c>
      <c r="V1663" s="359">
        <v>431.26</v>
      </c>
      <c r="W1663" s="362">
        <v>35.01</v>
      </c>
      <c r="X1663" s="363"/>
      <c r="Y1663" s="362">
        <f t="shared" si="313"/>
        <v>396.25</v>
      </c>
      <c r="Z1663" s="364">
        <f t="shared" si="314"/>
        <v>1.7950468262226845E-2</v>
      </c>
      <c r="AA1663" s="363">
        <v>0</v>
      </c>
      <c r="AB1663" s="362">
        <v>-4216</v>
      </c>
      <c r="AC1663" s="362"/>
      <c r="AD1663" s="362"/>
      <c r="AE1663" s="365">
        <v>0.13</v>
      </c>
      <c r="AF1663" s="365">
        <v>0.13</v>
      </c>
      <c r="AG1663" s="362">
        <f t="shared" si="315"/>
        <v>51.512500000000003</v>
      </c>
      <c r="AH1663" s="362"/>
      <c r="AI1663" s="362">
        <f t="shared" si="316"/>
        <v>51.512500000000003</v>
      </c>
      <c r="AJ1663" s="354" t="s">
        <v>164</v>
      </c>
      <c r="AK1663" s="354"/>
      <c r="AL1663" s="361"/>
      <c r="AM1663" s="366">
        <f t="shared" si="317"/>
        <v>0</v>
      </c>
      <c r="AN1663" s="366">
        <f t="shared" si="318"/>
        <v>1</v>
      </c>
      <c r="AO1663" s="366"/>
      <c r="AP1663" s="366"/>
      <c r="AQ1663" s="366">
        <f t="shared" si="319"/>
        <v>0</v>
      </c>
      <c r="AR1663" s="367" t="str">
        <f>IF(A1663="","",VLOOKUP(A1663,'Base Sites'!A:B,2,FALSE))</f>
        <v>Valauto Lambersart VW</v>
      </c>
      <c r="AS1663" s="367" t="str">
        <f t="shared" si="320"/>
        <v>SKODA</v>
      </c>
      <c r="AT1663" s="366"/>
      <c r="AU1663" s="368" t="str">
        <f>IF(A1663="","",VLOOKUP(L1663,'Base Vendeurs'!A:B,2,FALSE))</f>
        <v>Valauto Lambersart SKODA</v>
      </c>
      <c r="AV1663" s="362">
        <f t="shared" si="321"/>
        <v>431.26</v>
      </c>
      <c r="AW1663" s="364">
        <f t="shared" si="322"/>
        <v>1.7950468262226845E-2</v>
      </c>
      <c r="AX1663" s="368" t="str">
        <f t="shared" si="323"/>
        <v>NON</v>
      </c>
      <c r="AY1663" s="231">
        <f>+MargesVN[[#This Row],[Total COM]]+MargesVN[[#This Row],[EXT GIE]]+MargesVN[[#This Row],[Forfait immat]]</f>
        <v>51.512500000000003</v>
      </c>
    </row>
    <row r="1664" spans="1:51" s="231" customFormat="1" ht="11.25" customHeight="1" x14ac:dyDescent="0.25">
      <c r="A1664" s="431">
        <v>30</v>
      </c>
      <c r="B1664" s="431" t="s">
        <v>163</v>
      </c>
      <c r="C1664" s="431" t="s">
        <v>29</v>
      </c>
      <c r="D1664" s="432">
        <v>46192</v>
      </c>
      <c r="E1664" s="433">
        <v>46196</v>
      </c>
      <c r="F1664" s="434"/>
      <c r="G1664" s="434"/>
      <c r="H1664" s="434"/>
      <c r="I1664" s="434"/>
      <c r="J1664" s="434"/>
      <c r="K1664" s="434">
        <v>0</v>
      </c>
      <c r="L1664" s="431" t="s">
        <v>74</v>
      </c>
      <c r="M1664" s="431">
        <v>525188</v>
      </c>
      <c r="N1664" s="431">
        <v>5188</v>
      </c>
      <c r="O1664" s="431" t="s">
        <v>4473</v>
      </c>
      <c r="P1664" s="435" t="s">
        <v>4474</v>
      </c>
      <c r="Q1664" s="431" t="s">
        <v>85</v>
      </c>
      <c r="R1664" s="436">
        <v>43983.34</v>
      </c>
      <c r="S1664" s="436">
        <v>8016.67</v>
      </c>
      <c r="T1664" s="437">
        <f t="shared" si="312"/>
        <v>52000.009999999995</v>
      </c>
      <c r="U1664" s="438">
        <v>14</v>
      </c>
      <c r="V1664" s="436">
        <v>2154.98</v>
      </c>
      <c r="W1664" s="439">
        <v>35.01</v>
      </c>
      <c r="X1664" s="440"/>
      <c r="Y1664" s="439">
        <f t="shared" si="313"/>
        <v>2119.9699999999998</v>
      </c>
      <c r="Z1664" s="441">
        <f t="shared" si="314"/>
        <v>4.1441915107324021E-2</v>
      </c>
      <c r="AA1664" s="440">
        <v>0</v>
      </c>
      <c r="AB1664" s="439">
        <v>-1750</v>
      </c>
      <c r="AC1664" s="439"/>
      <c r="AD1664" s="439"/>
      <c r="AE1664" s="442">
        <v>0.1</v>
      </c>
      <c r="AF1664" s="442">
        <v>0.1</v>
      </c>
      <c r="AG1664" s="439">
        <f t="shared" si="315"/>
        <v>211.99699999999999</v>
      </c>
      <c r="AH1664" s="439"/>
      <c r="AI1664" s="439">
        <f t="shared" si="316"/>
        <v>211.99699999999999</v>
      </c>
      <c r="AJ1664" s="431" t="s">
        <v>164</v>
      </c>
      <c r="AK1664" s="431">
        <v>0</v>
      </c>
      <c r="AL1664" s="438"/>
      <c r="AM1664" s="443">
        <f t="shared" si="317"/>
        <v>0</v>
      </c>
      <c r="AN1664" s="443">
        <f t="shared" si="318"/>
        <v>1</v>
      </c>
      <c r="AO1664" s="443"/>
      <c r="AP1664" s="443"/>
      <c r="AQ1664" s="443">
        <f t="shared" si="319"/>
        <v>0</v>
      </c>
      <c r="AR1664" s="444" t="str">
        <f>IF(A1664="","",VLOOKUP(A1664,'Base Sites'!A:B,2,FALSE))</f>
        <v>Valauto Lambersart VW</v>
      </c>
      <c r="AS1664" s="444" t="str">
        <f t="shared" si="320"/>
        <v>SKODA</v>
      </c>
      <c r="AT1664" s="443"/>
      <c r="AU1664" s="445" t="str">
        <f>IF(A1664="","",VLOOKUP(L1664,'Base Vendeurs'!A:B,2,FALSE))</f>
        <v>Valauto PRO NORD</v>
      </c>
      <c r="AV1664" s="439">
        <f t="shared" si="321"/>
        <v>2154.98</v>
      </c>
      <c r="AW1664" s="441">
        <f t="shared" si="322"/>
        <v>4.1441915107324021E-2</v>
      </c>
      <c r="AX1664" s="445" t="str">
        <f t="shared" si="323"/>
        <v>NON</v>
      </c>
      <c r="AY1664" s="231">
        <f>+MargesVN[[#This Row],[Total COM]]+MargesVN[[#This Row],[EXT GIE]]+MargesVN[[#This Row],[Forfait immat]]</f>
        <v>211.99699999999999</v>
      </c>
    </row>
    <row r="1665" spans="1:51" s="231" customFormat="1" ht="11.25" customHeight="1" x14ac:dyDescent="0.25">
      <c r="A1665" s="354">
        <v>30</v>
      </c>
      <c r="B1665" s="354" t="s">
        <v>163</v>
      </c>
      <c r="C1665" s="354" t="s">
        <v>29</v>
      </c>
      <c r="D1665" s="355">
        <v>46121</v>
      </c>
      <c r="E1665" s="356">
        <v>46122</v>
      </c>
      <c r="F1665" s="357"/>
      <c r="G1665" s="357"/>
      <c r="H1665" s="357"/>
      <c r="I1665" s="357"/>
      <c r="J1665" s="357"/>
      <c r="K1665" s="357"/>
      <c r="L1665" s="354" t="s">
        <v>113</v>
      </c>
      <c r="M1665" s="354">
        <v>525195</v>
      </c>
      <c r="N1665" s="354">
        <v>5195</v>
      </c>
      <c r="O1665" s="354" t="s">
        <v>2987</v>
      </c>
      <c r="P1665" s="358" t="s">
        <v>2988</v>
      </c>
      <c r="Q1665" s="354" t="s">
        <v>31</v>
      </c>
      <c r="R1665" s="359">
        <v>21250</v>
      </c>
      <c r="S1665" s="359">
        <v>2083.33</v>
      </c>
      <c r="T1665" s="360">
        <f t="shared" si="312"/>
        <v>23333.33</v>
      </c>
      <c r="U1665" s="361">
        <v>8</v>
      </c>
      <c r="V1665" s="359">
        <v>751</v>
      </c>
      <c r="W1665" s="362">
        <v>35</v>
      </c>
      <c r="X1665" s="363"/>
      <c r="Y1665" s="362">
        <f t="shared" si="313"/>
        <v>716</v>
      </c>
      <c r="Z1665" s="364">
        <f t="shared" si="314"/>
        <v>3.2185718883674122E-2</v>
      </c>
      <c r="AA1665" s="363">
        <v>0</v>
      </c>
      <c r="AB1665" s="362">
        <v>-2966</v>
      </c>
      <c r="AC1665" s="362"/>
      <c r="AD1665" s="362"/>
      <c r="AE1665" s="365">
        <v>0.12</v>
      </c>
      <c r="AF1665" s="365">
        <v>0.13</v>
      </c>
      <c r="AG1665" s="362">
        <f t="shared" si="315"/>
        <v>85.92</v>
      </c>
      <c r="AH1665" s="362"/>
      <c r="AI1665" s="362">
        <f t="shared" si="316"/>
        <v>85.92</v>
      </c>
      <c r="AJ1665" s="354" t="s">
        <v>164</v>
      </c>
      <c r="AK1665" s="354"/>
      <c r="AL1665" s="361"/>
      <c r="AM1665" s="366">
        <f t="shared" si="317"/>
        <v>0</v>
      </c>
      <c r="AN1665" s="366">
        <f t="shared" si="318"/>
        <v>1</v>
      </c>
      <c r="AO1665" s="366"/>
      <c r="AP1665" s="366"/>
      <c r="AQ1665" s="366">
        <f t="shared" si="319"/>
        <v>0</v>
      </c>
      <c r="AR1665" s="367" t="str">
        <f>IF(A1665="","",VLOOKUP(A1665,'Base Sites'!A:B,2,FALSE))</f>
        <v>Valauto Lambersart VW</v>
      </c>
      <c r="AS1665" s="367" t="str">
        <f t="shared" si="320"/>
        <v>SKODA</v>
      </c>
      <c r="AT1665" s="366"/>
      <c r="AU1665" s="368" t="str">
        <f>IF(A1665="","",VLOOKUP(L1665,'Base Vendeurs'!A:B,2,FALSE))</f>
        <v>Valauto Lambersart SKODA</v>
      </c>
      <c r="AV1665" s="362">
        <f t="shared" si="321"/>
        <v>751</v>
      </c>
      <c r="AW1665" s="364">
        <f t="shared" si="322"/>
        <v>3.2185718883674122E-2</v>
      </c>
      <c r="AX1665" s="368" t="str">
        <f t="shared" si="323"/>
        <v>NON</v>
      </c>
      <c r="AY1665" s="231">
        <f>+MargesVN[[#This Row],[Total COM]]+MargesVN[[#This Row],[EXT GIE]]+MargesVN[[#This Row],[Forfait immat]]</f>
        <v>85.92</v>
      </c>
    </row>
    <row r="1666" spans="1:51" s="231" customFormat="1" ht="11.25" customHeight="1" x14ac:dyDescent="0.25">
      <c r="A1666" s="401">
        <v>30</v>
      </c>
      <c r="B1666" s="401" t="s">
        <v>163</v>
      </c>
      <c r="C1666" s="401" t="s">
        <v>29</v>
      </c>
      <c r="D1666" s="402">
        <v>46153</v>
      </c>
      <c r="E1666" s="403">
        <v>46154</v>
      </c>
      <c r="F1666" s="404"/>
      <c r="G1666" s="404"/>
      <c r="H1666" s="404"/>
      <c r="I1666" s="404"/>
      <c r="J1666" s="404"/>
      <c r="K1666" s="404">
        <v>0</v>
      </c>
      <c r="L1666" s="401" t="s">
        <v>113</v>
      </c>
      <c r="M1666" s="401">
        <v>525220</v>
      </c>
      <c r="N1666" s="401">
        <v>5220</v>
      </c>
      <c r="O1666" s="401" t="s">
        <v>3783</v>
      </c>
      <c r="P1666" s="405" t="s">
        <v>3784</v>
      </c>
      <c r="Q1666" s="401" t="s">
        <v>129</v>
      </c>
      <c r="R1666" s="406">
        <v>29675</v>
      </c>
      <c r="S1666" s="406">
        <v>833.33</v>
      </c>
      <c r="T1666" s="407">
        <f t="shared" si="312"/>
        <v>30508.33</v>
      </c>
      <c r="U1666" s="408">
        <v>33</v>
      </c>
      <c r="V1666" s="406">
        <v>1754.03</v>
      </c>
      <c r="W1666" s="409">
        <v>35.01</v>
      </c>
      <c r="X1666" s="410"/>
      <c r="Y1666" s="409">
        <f t="shared" si="313"/>
        <v>1719.02</v>
      </c>
      <c r="Z1666" s="411">
        <f t="shared" si="314"/>
        <v>5.7493478010759679E-2</v>
      </c>
      <c r="AA1666" s="410">
        <v>0</v>
      </c>
      <c r="AB1666" s="409">
        <v>-4210</v>
      </c>
      <c r="AC1666" s="409"/>
      <c r="AD1666" s="409"/>
      <c r="AE1666" s="412">
        <v>0.12</v>
      </c>
      <c r="AF1666" s="412">
        <v>0.1</v>
      </c>
      <c r="AG1666" s="409">
        <f t="shared" si="315"/>
        <v>206.2824</v>
      </c>
      <c r="AH1666" s="409"/>
      <c r="AI1666" s="409">
        <f t="shared" si="316"/>
        <v>206.2824</v>
      </c>
      <c r="AJ1666" s="401" t="s">
        <v>164</v>
      </c>
      <c r="AK1666" s="401"/>
      <c r="AL1666" s="408">
        <v>50</v>
      </c>
      <c r="AM1666" s="413">
        <f t="shared" si="317"/>
        <v>1</v>
      </c>
      <c r="AN1666" s="413">
        <f t="shared" si="318"/>
        <v>1</v>
      </c>
      <c r="AO1666" s="413"/>
      <c r="AP1666" s="413"/>
      <c r="AQ1666" s="413">
        <f t="shared" si="319"/>
        <v>1</v>
      </c>
      <c r="AR1666" s="414" t="str">
        <f>IF(A1666="","",VLOOKUP(A1666,'Base Sites'!A:B,2,FALSE))</f>
        <v>Valauto Lambersart VW</v>
      </c>
      <c r="AS1666" s="414" t="str">
        <f t="shared" si="320"/>
        <v>SKODA</v>
      </c>
      <c r="AT1666" s="413"/>
      <c r="AU1666" s="415" t="str">
        <f>IF(A1666="","",VLOOKUP(L1666,'Base Vendeurs'!A:B,2,FALSE))</f>
        <v>Valauto Lambersart SKODA</v>
      </c>
      <c r="AV1666" s="409">
        <f t="shared" si="321"/>
        <v>1754.03</v>
      </c>
      <c r="AW1666" s="411">
        <f t="shared" si="322"/>
        <v>5.7493478010759679E-2</v>
      </c>
      <c r="AX1666" s="415" t="str">
        <f t="shared" si="323"/>
        <v>NON</v>
      </c>
      <c r="AY1666" s="231">
        <f>+MargesVN[[#This Row],[Total COM]]+MargesVN[[#This Row],[EXT GIE]]+MargesVN[[#This Row],[Forfait immat]]</f>
        <v>256.2824</v>
      </c>
    </row>
    <row r="1667" spans="1:51" s="231" customFormat="1" ht="11.25" customHeight="1" x14ac:dyDescent="0.25">
      <c r="A1667" s="271">
        <v>30</v>
      </c>
      <c r="B1667" s="271" t="s">
        <v>183</v>
      </c>
      <c r="C1667" s="271" t="s">
        <v>104</v>
      </c>
      <c r="D1667" s="207">
        <v>46024</v>
      </c>
      <c r="E1667" s="272">
        <v>46024</v>
      </c>
      <c r="F1667" s="208"/>
      <c r="G1667" s="208"/>
      <c r="H1667" s="208"/>
      <c r="I1667" s="208" t="s">
        <v>165</v>
      </c>
      <c r="J1667" s="208"/>
      <c r="K1667" s="208">
        <v>1126980.04</v>
      </c>
      <c r="L1667" s="271" t="s">
        <v>33</v>
      </c>
      <c r="M1667" s="271">
        <v>525222</v>
      </c>
      <c r="N1667" s="271">
        <v>5222</v>
      </c>
      <c r="O1667" s="271" t="s">
        <v>815</v>
      </c>
      <c r="P1667" s="273" t="s">
        <v>326</v>
      </c>
      <c r="Q1667" s="271" t="s">
        <v>93</v>
      </c>
      <c r="R1667" s="209">
        <v>34522.33</v>
      </c>
      <c r="S1667" s="209">
        <v>666.67</v>
      </c>
      <c r="T1667" s="210">
        <f t="shared" si="312"/>
        <v>35189</v>
      </c>
      <c r="U1667" s="211">
        <v>29</v>
      </c>
      <c r="V1667" s="209">
        <v>1150.67</v>
      </c>
      <c r="W1667" s="274">
        <v>95</v>
      </c>
      <c r="X1667" s="212"/>
      <c r="Y1667" s="274">
        <f t="shared" si="313"/>
        <v>1055.67</v>
      </c>
      <c r="Z1667" s="213">
        <f t="shared" si="314"/>
        <v>3.2699707294893292E-2</v>
      </c>
      <c r="AA1667" s="212">
        <v>0</v>
      </c>
      <c r="AB1667" s="274">
        <v>-4222.68</v>
      </c>
      <c r="AC1667" s="274"/>
      <c r="AD1667" s="274" t="s">
        <v>430</v>
      </c>
      <c r="AE1667" s="214"/>
      <c r="AF1667" s="214">
        <v>0</v>
      </c>
      <c r="AG1667" s="274">
        <f t="shared" si="315"/>
        <v>0</v>
      </c>
      <c r="AH1667" s="274"/>
      <c r="AI1667" s="274">
        <f t="shared" si="316"/>
        <v>0</v>
      </c>
      <c r="AJ1667" s="271" t="s">
        <v>149</v>
      </c>
      <c r="AK1667" s="271">
        <v>0</v>
      </c>
      <c r="AL1667" s="211"/>
      <c r="AM1667" s="275">
        <f t="shared" si="317"/>
        <v>0</v>
      </c>
      <c r="AN1667" s="275">
        <f t="shared" si="318"/>
        <v>1</v>
      </c>
      <c r="AO1667" s="275"/>
      <c r="AP1667" s="272"/>
      <c r="AQ1667" s="275">
        <f t="shared" si="319"/>
        <v>0</v>
      </c>
      <c r="AR1667" s="215" t="str">
        <f>IF(A1667="","",VLOOKUP(A1667,'Base Sites'!A:B,2,FALSE))</f>
        <v>Valauto Lambersart VW</v>
      </c>
      <c r="AS1667" s="215" t="str">
        <f t="shared" si="320"/>
        <v>VOLKSWAGEN</v>
      </c>
      <c r="AT1667" s="275"/>
      <c r="AU1667" s="276" t="str">
        <f>IF(A1667="","",VLOOKUP(L1667,'Base Vendeurs'!A:B,2,FALSE))</f>
        <v>Sociétés NORD</v>
      </c>
      <c r="AV1667" s="274">
        <f t="shared" si="321"/>
        <v>1150.67</v>
      </c>
      <c r="AW1667" s="213">
        <f t="shared" si="322"/>
        <v>3.2699707294893292E-2</v>
      </c>
      <c r="AX1667" s="276" t="str">
        <f t="shared" si="323"/>
        <v>NON</v>
      </c>
      <c r="AY1667" s="231">
        <f>+MargesVN[[#This Row],[Total COM]]+MargesVN[[#This Row],[EXT GIE]]+MargesVN[[#This Row],[Forfait immat]]</f>
        <v>0</v>
      </c>
    </row>
    <row r="1668" spans="1:51" s="231" customFormat="1" ht="11.25" customHeight="1" x14ac:dyDescent="0.25">
      <c r="A1668" s="239">
        <v>30</v>
      </c>
      <c r="B1668" s="239" t="s">
        <v>183</v>
      </c>
      <c r="C1668" s="239" t="s">
        <v>104</v>
      </c>
      <c r="D1668" s="198">
        <v>46042</v>
      </c>
      <c r="E1668" s="240">
        <v>46043</v>
      </c>
      <c r="F1668" s="199"/>
      <c r="G1668" s="199"/>
      <c r="H1668" s="199"/>
      <c r="I1668" s="199" t="s">
        <v>165</v>
      </c>
      <c r="J1668" s="199"/>
      <c r="K1668" s="199">
        <v>1126980.04</v>
      </c>
      <c r="L1668" s="239" t="s">
        <v>33</v>
      </c>
      <c r="M1668" s="239">
        <v>525237</v>
      </c>
      <c r="N1668" s="239">
        <v>5237</v>
      </c>
      <c r="O1668" s="239" t="s">
        <v>816</v>
      </c>
      <c r="P1668" s="241" t="s">
        <v>326</v>
      </c>
      <c r="Q1668" s="239" t="s">
        <v>93</v>
      </c>
      <c r="R1668" s="200">
        <v>29930.67</v>
      </c>
      <c r="S1668" s="200">
        <v>1500</v>
      </c>
      <c r="T1668" s="201">
        <f t="shared" si="312"/>
        <v>31430.67</v>
      </c>
      <c r="U1668" s="202">
        <v>46</v>
      </c>
      <c r="V1668" s="200">
        <v>1037.93</v>
      </c>
      <c r="W1668" s="242">
        <v>95</v>
      </c>
      <c r="X1668" s="203"/>
      <c r="Y1668" s="242">
        <f t="shared" si="313"/>
        <v>942.93000000000006</v>
      </c>
      <c r="Z1668" s="204">
        <f t="shared" si="314"/>
        <v>3.3022840429427693E-2</v>
      </c>
      <c r="AA1668" s="203">
        <v>0</v>
      </c>
      <c r="AB1668" s="242">
        <v>-3771.68</v>
      </c>
      <c r="AC1668" s="242"/>
      <c r="AD1668" s="242" t="s">
        <v>430</v>
      </c>
      <c r="AE1668" s="205"/>
      <c r="AF1668" s="205">
        <v>0</v>
      </c>
      <c r="AG1668" s="242">
        <f t="shared" si="315"/>
        <v>0</v>
      </c>
      <c r="AH1668" s="242"/>
      <c r="AI1668" s="242">
        <f t="shared" si="316"/>
        <v>0</v>
      </c>
      <c r="AJ1668" s="239" t="s">
        <v>149</v>
      </c>
      <c r="AK1668" s="239">
        <v>0</v>
      </c>
      <c r="AL1668" s="202"/>
      <c r="AM1668" s="243">
        <f t="shared" si="317"/>
        <v>0</v>
      </c>
      <c r="AN1668" s="243">
        <f t="shared" si="318"/>
        <v>1</v>
      </c>
      <c r="AO1668" s="243"/>
      <c r="AP1668" s="243"/>
      <c r="AQ1668" s="243">
        <f t="shared" si="319"/>
        <v>0</v>
      </c>
      <c r="AR1668" s="206" t="str">
        <f>IF(A1668="","",VLOOKUP(A1668,'Base Sites'!A:B,2,FALSE))</f>
        <v>Valauto Lambersart VW</v>
      </c>
      <c r="AS1668" s="206" t="str">
        <f t="shared" si="320"/>
        <v>VOLKSWAGEN</v>
      </c>
      <c r="AT1668" s="243"/>
      <c r="AU1668" s="244" t="str">
        <f>IF(A1668="","",VLOOKUP(L1668,'Base Vendeurs'!A:B,2,FALSE))</f>
        <v>Sociétés NORD</v>
      </c>
      <c r="AV1668" s="242">
        <f t="shared" si="321"/>
        <v>1037.93</v>
      </c>
      <c r="AW1668" s="204">
        <f t="shared" si="322"/>
        <v>3.3022840429427693E-2</v>
      </c>
      <c r="AX1668" s="244" t="str">
        <f t="shared" si="323"/>
        <v>NON</v>
      </c>
      <c r="AY1668" s="231">
        <f>+MargesVN[[#This Row],[Total COM]]+MargesVN[[#This Row],[EXT GIE]]+MargesVN[[#This Row],[Forfait immat]]</f>
        <v>0</v>
      </c>
    </row>
    <row r="1669" spans="1:51" s="231" customFormat="1" ht="11.25" customHeight="1" x14ac:dyDescent="0.25">
      <c r="A1669" s="266">
        <v>30</v>
      </c>
      <c r="B1669" s="266" t="s">
        <v>183</v>
      </c>
      <c r="C1669" s="266" t="s">
        <v>104</v>
      </c>
      <c r="D1669" s="161">
        <v>46038</v>
      </c>
      <c r="E1669" s="267">
        <v>46041</v>
      </c>
      <c r="F1669" s="162"/>
      <c r="G1669" s="162"/>
      <c r="H1669" s="162"/>
      <c r="I1669" s="162" t="s">
        <v>165</v>
      </c>
      <c r="J1669" s="162"/>
      <c r="K1669" s="162">
        <v>1126980.04</v>
      </c>
      <c r="L1669" s="266" t="s">
        <v>33</v>
      </c>
      <c r="M1669" s="266">
        <v>525238</v>
      </c>
      <c r="N1669" s="266">
        <v>5238</v>
      </c>
      <c r="O1669" s="266" t="s">
        <v>837</v>
      </c>
      <c r="P1669" s="268" t="s">
        <v>326</v>
      </c>
      <c r="Q1669" s="266" t="s">
        <v>93</v>
      </c>
      <c r="R1669" s="163">
        <v>29930.67</v>
      </c>
      <c r="S1669" s="163">
        <v>1500</v>
      </c>
      <c r="T1669" s="164">
        <f t="shared" si="312"/>
        <v>31430.67</v>
      </c>
      <c r="U1669" s="165">
        <v>17</v>
      </c>
      <c r="V1669" s="163">
        <v>1037.93</v>
      </c>
      <c r="W1669" s="251">
        <v>95</v>
      </c>
      <c r="X1669" s="166"/>
      <c r="Y1669" s="251">
        <f t="shared" si="313"/>
        <v>942.93000000000006</v>
      </c>
      <c r="Z1669" s="167">
        <f t="shared" si="314"/>
        <v>3.3022840429427693E-2</v>
      </c>
      <c r="AA1669" s="166">
        <v>0</v>
      </c>
      <c r="AB1669" s="251">
        <v>-3771.68</v>
      </c>
      <c r="AC1669" s="251"/>
      <c r="AD1669" s="251" t="s">
        <v>430</v>
      </c>
      <c r="AE1669" s="168"/>
      <c r="AF1669" s="168">
        <v>0</v>
      </c>
      <c r="AG1669" s="251">
        <f t="shared" si="315"/>
        <v>0</v>
      </c>
      <c r="AH1669" s="251"/>
      <c r="AI1669" s="251">
        <f t="shared" si="316"/>
        <v>0</v>
      </c>
      <c r="AJ1669" s="266" t="s">
        <v>149</v>
      </c>
      <c r="AK1669" s="266">
        <v>0</v>
      </c>
      <c r="AL1669" s="165"/>
      <c r="AM1669" s="269">
        <f t="shared" si="317"/>
        <v>0</v>
      </c>
      <c r="AN1669" s="269">
        <f t="shared" si="318"/>
        <v>1</v>
      </c>
      <c r="AO1669" s="269"/>
      <c r="AP1669" s="269"/>
      <c r="AQ1669" s="269">
        <f t="shared" si="319"/>
        <v>0</v>
      </c>
      <c r="AR1669" s="169" t="str">
        <f>IF(A1669="","",VLOOKUP(A1669,'Base Sites'!A:B,2,FALSE))</f>
        <v>Valauto Lambersart VW</v>
      </c>
      <c r="AS1669" s="169" t="str">
        <f t="shared" si="320"/>
        <v>VOLKSWAGEN</v>
      </c>
      <c r="AT1669" s="269"/>
      <c r="AU1669" s="270" t="str">
        <f>IF(A1669="","",VLOOKUP(L1669,'Base Vendeurs'!A:B,2,FALSE))</f>
        <v>Sociétés NORD</v>
      </c>
      <c r="AV1669" s="251">
        <f t="shared" si="321"/>
        <v>1037.93</v>
      </c>
      <c r="AW1669" s="167">
        <f t="shared" si="322"/>
        <v>3.3022840429427693E-2</v>
      </c>
      <c r="AX1669" s="237" t="str">
        <f t="shared" si="323"/>
        <v>NON</v>
      </c>
      <c r="AY1669" s="231">
        <f>+MargesVN[[#This Row],[Total COM]]+MargesVN[[#This Row],[EXT GIE]]+MargesVN[[#This Row],[Forfait immat]]</f>
        <v>0</v>
      </c>
    </row>
    <row r="1670" spans="1:51" s="231" customFormat="1" ht="11.25" customHeight="1" x14ac:dyDescent="0.25">
      <c r="A1670" s="45">
        <v>30</v>
      </c>
      <c r="B1670" s="45" t="s">
        <v>183</v>
      </c>
      <c r="C1670" s="45" t="s">
        <v>104</v>
      </c>
      <c r="D1670" s="44">
        <v>46052</v>
      </c>
      <c r="E1670" s="65">
        <v>46055</v>
      </c>
      <c r="F1670" s="35"/>
      <c r="G1670" s="35"/>
      <c r="H1670" s="35"/>
      <c r="I1670" s="35" t="s">
        <v>165</v>
      </c>
      <c r="J1670" s="35"/>
      <c r="K1670" s="35">
        <v>503005.87</v>
      </c>
      <c r="L1670" s="45" t="s">
        <v>33</v>
      </c>
      <c r="M1670" s="45">
        <v>525239</v>
      </c>
      <c r="N1670" s="45">
        <v>5239</v>
      </c>
      <c r="O1670" s="45" t="s">
        <v>796</v>
      </c>
      <c r="P1670" s="66" t="s">
        <v>326</v>
      </c>
      <c r="Q1670" s="45" t="s">
        <v>93</v>
      </c>
      <c r="R1670" s="47">
        <v>29930.67</v>
      </c>
      <c r="S1670" s="47">
        <v>1500</v>
      </c>
      <c r="T1670" s="48">
        <f t="shared" si="312"/>
        <v>31430.67</v>
      </c>
      <c r="U1670" s="49">
        <v>50</v>
      </c>
      <c r="V1670" s="47">
        <v>1037.93</v>
      </c>
      <c r="W1670" s="46">
        <v>95</v>
      </c>
      <c r="X1670" s="50"/>
      <c r="Y1670" s="46">
        <f t="shared" si="313"/>
        <v>942.93000000000006</v>
      </c>
      <c r="Z1670" s="51">
        <f t="shared" si="314"/>
        <v>3.3022840429427693E-2</v>
      </c>
      <c r="AA1670" s="50">
        <v>0</v>
      </c>
      <c r="AB1670" s="46">
        <v>-3771.68</v>
      </c>
      <c r="AC1670" s="46"/>
      <c r="AD1670" s="46" t="s">
        <v>371</v>
      </c>
      <c r="AE1670" s="52"/>
      <c r="AF1670" s="52">
        <v>0</v>
      </c>
      <c r="AG1670" s="46">
        <f t="shared" si="315"/>
        <v>0</v>
      </c>
      <c r="AH1670" s="46"/>
      <c r="AI1670" s="46">
        <f t="shared" si="316"/>
        <v>0</v>
      </c>
      <c r="AJ1670" s="45" t="s">
        <v>149</v>
      </c>
      <c r="AK1670" s="45">
        <v>0</v>
      </c>
      <c r="AL1670" s="49" t="s">
        <v>293</v>
      </c>
      <c r="AM1670" s="238">
        <f t="shared" si="317"/>
        <v>1</v>
      </c>
      <c r="AN1670" s="238">
        <f t="shared" si="318"/>
        <v>1</v>
      </c>
      <c r="AO1670" s="238"/>
      <c r="AP1670" s="238"/>
      <c r="AQ1670" s="238">
        <f t="shared" si="319"/>
        <v>1</v>
      </c>
      <c r="AR1670" s="96" t="str">
        <f>IF(A1670="","",VLOOKUP(A1670,'Base Sites'!A:B,2,FALSE))</f>
        <v>Valauto Lambersart VW</v>
      </c>
      <c r="AS1670" s="96" t="str">
        <f t="shared" si="320"/>
        <v>VOLKSWAGEN</v>
      </c>
      <c r="AT1670" s="238"/>
      <c r="AU1670" s="231" t="str">
        <f>IF(A1670="","",VLOOKUP(L1670,'Base Vendeurs'!A:B,2,FALSE))</f>
        <v>Sociétés NORD</v>
      </c>
      <c r="AV1670" s="46">
        <f t="shared" si="321"/>
        <v>1037.93</v>
      </c>
      <c r="AW1670" s="51">
        <f t="shared" si="322"/>
        <v>3.3022840429427693E-2</v>
      </c>
      <c r="AX1670" s="231" t="str">
        <f t="shared" si="323"/>
        <v>NON</v>
      </c>
      <c r="AY1670" s="231">
        <f>+MargesVN[[#This Row],[Total COM]]+MargesVN[[#This Row],[EXT GIE]]+MargesVN[[#This Row],[Forfait immat]]</f>
        <v>0</v>
      </c>
    </row>
    <row r="1671" spans="1:51" s="231" customFormat="1" ht="11.25" customHeight="1" x14ac:dyDescent="0.25">
      <c r="A1671" s="45">
        <v>30</v>
      </c>
      <c r="B1671" s="45" t="s">
        <v>183</v>
      </c>
      <c r="C1671" s="45" t="s">
        <v>104</v>
      </c>
      <c r="D1671" s="44">
        <v>46062</v>
      </c>
      <c r="E1671" s="65">
        <v>46064</v>
      </c>
      <c r="F1671" s="35"/>
      <c r="G1671" s="35"/>
      <c r="H1671" s="35"/>
      <c r="I1671" s="35" t="s">
        <v>165</v>
      </c>
      <c r="J1671" s="35"/>
      <c r="K1671" s="35">
        <v>503005.87</v>
      </c>
      <c r="L1671" s="45" t="s">
        <v>33</v>
      </c>
      <c r="M1671" s="45">
        <v>525240</v>
      </c>
      <c r="N1671" s="45">
        <v>5240</v>
      </c>
      <c r="O1671" s="45" t="s">
        <v>1444</v>
      </c>
      <c r="P1671" s="66" t="s">
        <v>326</v>
      </c>
      <c r="Q1671" s="45" t="s">
        <v>93</v>
      </c>
      <c r="R1671" s="47">
        <v>29930.67</v>
      </c>
      <c r="S1671" s="47">
        <v>1500</v>
      </c>
      <c r="T1671" s="48">
        <f t="shared" si="312"/>
        <v>31430.67</v>
      </c>
      <c r="U1671" s="49">
        <v>54</v>
      </c>
      <c r="V1671" s="47">
        <v>1037.93</v>
      </c>
      <c r="W1671" s="46">
        <v>95</v>
      </c>
      <c r="X1671" s="50"/>
      <c r="Y1671" s="46">
        <f t="shared" si="313"/>
        <v>942.93000000000006</v>
      </c>
      <c r="Z1671" s="51">
        <f t="shared" si="314"/>
        <v>3.3022840429427693E-2</v>
      </c>
      <c r="AA1671" s="50">
        <v>0</v>
      </c>
      <c r="AB1671" s="46">
        <v>-3771.68</v>
      </c>
      <c r="AC1671" s="46"/>
      <c r="AD1671" s="46" t="s">
        <v>430</v>
      </c>
      <c r="AE1671" s="52"/>
      <c r="AF1671" s="52">
        <v>0</v>
      </c>
      <c r="AG1671" s="46">
        <f t="shared" si="315"/>
        <v>0</v>
      </c>
      <c r="AH1671" s="46"/>
      <c r="AI1671" s="46">
        <f t="shared" si="316"/>
        <v>0</v>
      </c>
      <c r="AJ1671" s="45" t="s">
        <v>149</v>
      </c>
      <c r="AK1671" s="45">
        <v>0</v>
      </c>
      <c r="AL1671" s="49" t="s">
        <v>293</v>
      </c>
      <c r="AM1671" s="238">
        <f t="shared" si="317"/>
        <v>1</v>
      </c>
      <c r="AN1671" s="238">
        <f t="shared" si="318"/>
        <v>1</v>
      </c>
      <c r="AO1671" s="238"/>
      <c r="AP1671" s="238"/>
      <c r="AQ1671" s="238">
        <f t="shared" si="319"/>
        <v>1</v>
      </c>
      <c r="AR1671" s="96" t="str">
        <f>IF(A1671="","",VLOOKUP(A1671,'Base Sites'!A:B,2,FALSE))</f>
        <v>Valauto Lambersart VW</v>
      </c>
      <c r="AS1671" s="96" t="str">
        <f t="shared" si="320"/>
        <v>VOLKSWAGEN</v>
      </c>
      <c r="AT1671" s="238"/>
      <c r="AU1671" s="231" t="str">
        <f>IF(A1671="","",VLOOKUP(L1671,'Base Vendeurs'!A:B,2,FALSE))</f>
        <v>Sociétés NORD</v>
      </c>
      <c r="AV1671" s="46">
        <f t="shared" si="321"/>
        <v>1037.93</v>
      </c>
      <c r="AW1671" s="51">
        <f t="shared" si="322"/>
        <v>3.3022840429427693E-2</v>
      </c>
      <c r="AX1671" s="231" t="str">
        <f t="shared" si="323"/>
        <v>NON</v>
      </c>
      <c r="AY1671" s="231">
        <f>+MargesVN[[#This Row],[Total COM]]+MargesVN[[#This Row],[EXT GIE]]+MargesVN[[#This Row],[Forfait immat]]</f>
        <v>0</v>
      </c>
    </row>
    <row r="1672" spans="1:51" s="231" customFormat="1" ht="11.25" customHeight="1" x14ac:dyDescent="0.25">
      <c r="A1672" s="45">
        <v>30</v>
      </c>
      <c r="B1672" s="45" t="s">
        <v>183</v>
      </c>
      <c r="C1672" s="45" t="s">
        <v>104</v>
      </c>
      <c r="D1672" s="44">
        <v>46062</v>
      </c>
      <c r="E1672" s="65">
        <v>46064</v>
      </c>
      <c r="F1672" s="35"/>
      <c r="G1672" s="35"/>
      <c r="H1672" s="35"/>
      <c r="I1672" s="35" t="s">
        <v>165</v>
      </c>
      <c r="J1672" s="35"/>
      <c r="K1672" s="35">
        <v>503005.87</v>
      </c>
      <c r="L1672" s="45" t="s">
        <v>33</v>
      </c>
      <c r="M1672" s="45">
        <v>525241</v>
      </c>
      <c r="N1672" s="45">
        <v>5241</v>
      </c>
      <c r="O1672" s="45" t="s">
        <v>1443</v>
      </c>
      <c r="P1672" s="66" t="s">
        <v>326</v>
      </c>
      <c r="Q1672" s="45" t="s">
        <v>93</v>
      </c>
      <c r="R1672" s="47">
        <v>29930.67</v>
      </c>
      <c r="S1672" s="47">
        <v>1500</v>
      </c>
      <c r="T1672" s="48">
        <f t="shared" si="312"/>
        <v>31430.67</v>
      </c>
      <c r="U1672" s="49">
        <v>59</v>
      </c>
      <c r="V1672" s="47">
        <v>1037.93</v>
      </c>
      <c r="W1672" s="46">
        <v>95</v>
      </c>
      <c r="X1672" s="50"/>
      <c r="Y1672" s="46">
        <f t="shared" si="313"/>
        <v>942.93000000000006</v>
      </c>
      <c r="Z1672" s="51">
        <f t="shared" si="314"/>
        <v>3.3022840429427693E-2</v>
      </c>
      <c r="AA1672" s="50">
        <v>0</v>
      </c>
      <c r="AB1672" s="46">
        <v>-3771.68</v>
      </c>
      <c r="AC1672" s="46"/>
      <c r="AD1672" s="46" t="s">
        <v>430</v>
      </c>
      <c r="AE1672" s="52"/>
      <c r="AF1672" s="52">
        <v>0</v>
      </c>
      <c r="AG1672" s="46">
        <f t="shared" si="315"/>
        <v>0</v>
      </c>
      <c r="AH1672" s="46"/>
      <c r="AI1672" s="46">
        <f t="shared" si="316"/>
        <v>0</v>
      </c>
      <c r="AJ1672" s="45" t="s">
        <v>149</v>
      </c>
      <c r="AK1672" s="45">
        <v>0</v>
      </c>
      <c r="AL1672" s="49" t="s">
        <v>293</v>
      </c>
      <c r="AM1672" s="238">
        <f t="shared" si="317"/>
        <v>1</v>
      </c>
      <c r="AN1672" s="238">
        <f t="shared" si="318"/>
        <v>1</v>
      </c>
      <c r="AO1672" s="238"/>
      <c r="AP1672" s="238"/>
      <c r="AQ1672" s="238">
        <f t="shared" si="319"/>
        <v>1</v>
      </c>
      <c r="AR1672" s="96" t="str">
        <f>IF(A1672="","",VLOOKUP(A1672,'Base Sites'!A:B,2,FALSE))</f>
        <v>Valauto Lambersart VW</v>
      </c>
      <c r="AS1672" s="96" t="str">
        <f t="shared" si="320"/>
        <v>VOLKSWAGEN</v>
      </c>
      <c r="AT1672" s="238"/>
      <c r="AU1672" s="231" t="str">
        <f>IF(A1672="","",VLOOKUP(L1672,'Base Vendeurs'!A:B,2,FALSE))</f>
        <v>Sociétés NORD</v>
      </c>
      <c r="AV1672" s="46">
        <f t="shared" si="321"/>
        <v>1037.93</v>
      </c>
      <c r="AW1672" s="51">
        <f t="shared" si="322"/>
        <v>3.3022840429427693E-2</v>
      </c>
      <c r="AX1672" s="231" t="str">
        <f t="shared" si="323"/>
        <v>NON</v>
      </c>
      <c r="AY1672" s="231">
        <f>+MargesVN[[#This Row],[Total COM]]+MargesVN[[#This Row],[EXT GIE]]+MargesVN[[#This Row],[Forfait immat]]</f>
        <v>0</v>
      </c>
    </row>
    <row r="1673" spans="1:51" s="231" customFormat="1" ht="11.25" customHeight="1" x14ac:dyDescent="0.25">
      <c r="A1673" s="45">
        <v>30</v>
      </c>
      <c r="B1673" s="45" t="s">
        <v>183</v>
      </c>
      <c r="C1673" s="45" t="s">
        <v>104</v>
      </c>
      <c r="D1673" s="44">
        <v>46065</v>
      </c>
      <c r="E1673" s="65">
        <v>46069</v>
      </c>
      <c r="F1673" s="35"/>
      <c r="G1673" s="35"/>
      <c r="H1673" s="35"/>
      <c r="I1673" s="35" t="s">
        <v>165</v>
      </c>
      <c r="J1673" s="35"/>
      <c r="K1673" s="35">
        <v>503005.87</v>
      </c>
      <c r="L1673" s="45" t="s">
        <v>33</v>
      </c>
      <c r="M1673" s="45">
        <v>525242</v>
      </c>
      <c r="N1673" s="45">
        <v>5242</v>
      </c>
      <c r="O1673" s="45" t="s">
        <v>1556</v>
      </c>
      <c r="P1673" s="66" t="s">
        <v>326</v>
      </c>
      <c r="Q1673" s="45" t="s">
        <v>93</v>
      </c>
      <c r="R1673" s="47">
        <v>29930.67</v>
      </c>
      <c r="S1673" s="47">
        <v>1500</v>
      </c>
      <c r="T1673" s="48">
        <f t="shared" si="312"/>
        <v>31430.67</v>
      </c>
      <c r="U1673" s="49">
        <v>62</v>
      </c>
      <c r="V1673" s="47">
        <v>1037.93</v>
      </c>
      <c r="W1673" s="46">
        <v>95</v>
      </c>
      <c r="X1673" s="50"/>
      <c r="Y1673" s="46">
        <f t="shared" si="313"/>
        <v>942.93000000000006</v>
      </c>
      <c r="Z1673" s="51">
        <f t="shared" si="314"/>
        <v>3.3022840429427693E-2</v>
      </c>
      <c r="AA1673" s="50">
        <v>0</v>
      </c>
      <c r="AB1673" s="46">
        <v>-3771.68</v>
      </c>
      <c r="AC1673" s="46"/>
      <c r="AD1673" s="46" t="s">
        <v>430</v>
      </c>
      <c r="AE1673" s="52"/>
      <c r="AF1673" s="52">
        <v>0</v>
      </c>
      <c r="AG1673" s="46">
        <f t="shared" si="315"/>
        <v>0</v>
      </c>
      <c r="AH1673" s="46"/>
      <c r="AI1673" s="46">
        <f t="shared" si="316"/>
        <v>0</v>
      </c>
      <c r="AJ1673" s="45" t="s">
        <v>149</v>
      </c>
      <c r="AK1673" s="45">
        <v>0</v>
      </c>
      <c r="AL1673" s="49" t="s">
        <v>293</v>
      </c>
      <c r="AM1673" s="238">
        <f t="shared" si="317"/>
        <v>1</v>
      </c>
      <c r="AN1673" s="238">
        <f t="shared" si="318"/>
        <v>1</v>
      </c>
      <c r="AO1673" s="238"/>
      <c r="AP1673" s="238"/>
      <c r="AQ1673" s="238">
        <f t="shared" si="319"/>
        <v>1</v>
      </c>
      <c r="AR1673" s="96" t="str">
        <f>IF(A1673="","",VLOOKUP(A1673,'Base Sites'!A:B,2,FALSE))</f>
        <v>Valauto Lambersart VW</v>
      </c>
      <c r="AS1673" s="96" t="str">
        <f t="shared" si="320"/>
        <v>VOLKSWAGEN</v>
      </c>
      <c r="AT1673" s="238"/>
      <c r="AU1673" s="231" t="str">
        <f>IF(A1673="","",VLOOKUP(L1673,'Base Vendeurs'!A:B,2,FALSE))</f>
        <v>Sociétés NORD</v>
      </c>
      <c r="AV1673" s="46">
        <f t="shared" si="321"/>
        <v>1037.93</v>
      </c>
      <c r="AW1673" s="51">
        <f t="shared" si="322"/>
        <v>3.3022840429427693E-2</v>
      </c>
      <c r="AX1673" s="231" t="str">
        <f t="shared" si="323"/>
        <v>NON</v>
      </c>
      <c r="AY1673" s="231">
        <f>+MargesVN[[#This Row],[Total COM]]+MargesVN[[#This Row],[EXT GIE]]+MargesVN[[#This Row],[Forfait immat]]</f>
        <v>0</v>
      </c>
    </row>
    <row r="1674" spans="1:51" s="231" customFormat="1" ht="11.25" customHeight="1" x14ac:dyDescent="0.25">
      <c r="A1674" s="45">
        <v>30</v>
      </c>
      <c r="B1674" s="45" t="s">
        <v>183</v>
      </c>
      <c r="C1674" s="45" t="s">
        <v>104</v>
      </c>
      <c r="D1674" s="44">
        <v>46052</v>
      </c>
      <c r="E1674" s="65">
        <v>46055</v>
      </c>
      <c r="F1674" s="35"/>
      <c r="G1674" s="35"/>
      <c r="H1674" s="35"/>
      <c r="I1674" s="35" t="s">
        <v>165</v>
      </c>
      <c r="J1674" s="35"/>
      <c r="K1674" s="35">
        <v>503005.87</v>
      </c>
      <c r="L1674" s="45" t="s">
        <v>33</v>
      </c>
      <c r="M1674" s="45">
        <v>525244</v>
      </c>
      <c r="N1674" s="45">
        <v>5244</v>
      </c>
      <c r="O1674" s="45" t="s">
        <v>833</v>
      </c>
      <c r="P1674" s="66" t="s">
        <v>326</v>
      </c>
      <c r="Q1674" s="45" t="s">
        <v>93</v>
      </c>
      <c r="R1674" s="47">
        <v>29930.67</v>
      </c>
      <c r="S1674" s="47">
        <v>1500</v>
      </c>
      <c r="T1674" s="48">
        <f t="shared" si="312"/>
        <v>31430.67</v>
      </c>
      <c r="U1674" s="49">
        <v>44</v>
      </c>
      <c r="V1674" s="47">
        <v>1037.93</v>
      </c>
      <c r="W1674" s="46">
        <v>95</v>
      </c>
      <c r="X1674" s="50"/>
      <c r="Y1674" s="46">
        <f t="shared" si="313"/>
        <v>942.93000000000006</v>
      </c>
      <c r="Z1674" s="51">
        <f t="shared" si="314"/>
        <v>3.3022840429427693E-2</v>
      </c>
      <c r="AA1674" s="50">
        <v>0</v>
      </c>
      <c r="AB1674" s="46">
        <v>-3771.68</v>
      </c>
      <c r="AC1674" s="46"/>
      <c r="AD1674" s="46" t="s">
        <v>2062</v>
      </c>
      <c r="AE1674" s="52"/>
      <c r="AF1674" s="52">
        <v>0</v>
      </c>
      <c r="AG1674" s="46">
        <f t="shared" si="315"/>
        <v>0</v>
      </c>
      <c r="AH1674" s="46"/>
      <c r="AI1674" s="46">
        <f t="shared" si="316"/>
        <v>0</v>
      </c>
      <c r="AJ1674" s="45" t="s">
        <v>149</v>
      </c>
      <c r="AK1674" s="45">
        <v>0</v>
      </c>
      <c r="AL1674" s="49" t="s">
        <v>293</v>
      </c>
      <c r="AM1674" s="238">
        <f t="shared" si="317"/>
        <v>1</v>
      </c>
      <c r="AN1674" s="238">
        <f t="shared" si="318"/>
        <v>1</v>
      </c>
      <c r="AO1674" s="238"/>
      <c r="AP1674" s="238"/>
      <c r="AQ1674" s="238">
        <f t="shared" si="319"/>
        <v>1</v>
      </c>
      <c r="AR1674" s="96" t="str">
        <f>IF(A1674="","",VLOOKUP(A1674,'Base Sites'!A:B,2,FALSE))</f>
        <v>Valauto Lambersart VW</v>
      </c>
      <c r="AS1674" s="96" t="str">
        <f t="shared" si="320"/>
        <v>VOLKSWAGEN</v>
      </c>
      <c r="AT1674" s="238"/>
      <c r="AU1674" s="231" t="str">
        <f>IF(A1674="","",VLOOKUP(L1674,'Base Vendeurs'!A:B,2,FALSE))</f>
        <v>Sociétés NORD</v>
      </c>
      <c r="AV1674" s="46">
        <f t="shared" si="321"/>
        <v>1037.93</v>
      </c>
      <c r="AW1674" s="51">
        <f t="shared" si="322"/>
        <v>3.3022840429427693E-2</v>
      </c>
      <c r="AX1674" s="231" t="str">
        <f t="shared" si="323"/>
        <v>NON</v>
      </c>
      <c r="AY1674" s="231">
        <f>+MargesVN[[#This Row],[Total COM]]+MargesVN[[#This Row],[EXT GIE]]+MargesVN[[#This Row],[Forfait immat]]</f>
        <v>0</v>
      </c>
    </row>
    <row r="1675" spans="1:51" s="231" customFormat="1" ht="11.25" customHeight="1" x14ac:dyDescent="0.25">
      <c r="A1675" s="45">
        <v>30</v>
      </c>
      <c r="B1675" s="45" t="s">
        <v>183</v>
      </c>
      <c r="C1675" s="45" t="s">
        <v>104</v>
      </c>
      <c r="D1675" s="44">
        <v>46052</v>
      </c>
      <c r="E1675" s="65">
        <v>46055</v>
      </c>
      <c r="F1675" s="35"/>
      <c r="G1675" s="35"/>
      <c r="H1675" s="35"/>
      <c r="I1675" s="35" t="s">
        <v>165</v>
      </c>
      <c r="J1675" s="35"/>
      <c r="K1675" s="35">
        <v>503005.87</v>
      </c>
      <c r="L1675" s="45" t="s">
        <v>33</v>
      </c>
      <c r="M1675" s="45">
        <v>525245</v>
      </c>
      <c r="N1675" s="45">
        <v>5245</v>
      </c>
      <c r="O1675" s="45" t="s">
        <v>759</v>
      </c>
      <c r="P1675" s="66" t="s">
        <v>326</v>
      </c>
      <c r="Q1675" s="45" t="s">
        <v>93</v>
      </c>
      <c r="R1675" s="47">
        <v>29930.67</v>
      </c>
      <c r="S1675" s="47">
        <v>1500</v>
      </c>
      <c r="T1675" s="48">
        <f t="shared" si="312"/>
        <v>31430.67</v>
      </c>
      <c r="U1675" s="49">
        <v>49</v>
      </c>
      <c r="V1675" s="47">
        <v>1037.93</v>
      </c>
      <c r="W1675" s="46">
        <v>95</v>
      </c>
      <c r="X1675" s="50"/>
      <c r="Y1675" s="46">
        <f t="shared" si="313"/>
        <v>942.93000000000006</v>
      </c>
      <c r="Z1675" s="51">
        <f t="shared" si="314"/>
        <v>3.3022840429427693E-2</v>
      </c>
      <c r="AA1675" s="50">
        <v>0</v>
      </c>
      <c r="AB1675" s="46">
        <v>-3771.68</v>
      </c>
      <c r="AC1675" s="46"/>
      <c r="AD1675" s="46" t="s">
        <v>371</v>
      </c>
      <c r="AE1675" s="52"/>
      <c r="AF1675" s="52">
        <v>0</v>
      </c>
      <c r="AG1675" s="46">
        <f t="shared" si="315"/>
        <v>0</v>
      </c>
      <c r="AH1675" s="46"/>
      <c r="AI1675" s="46">
        <f t="shared" si="316"/>
        <v>0</v>
      </c>
      <c r="AJ1675" s="45" t="s">
        <v>149</v>
      </c>
      <c r="AK1675" s="45">
        <v>0</v>
      </c>
      <c r="AL1675" s="49" t="s">
        <v>293</v>
      </c>
      <c r="AM1675" s="238">
        <f t="shared" si="317"/>
        <v>1</v>
      </c>
      <c r="AN1675" s="238">
        <f t="shared" si="318"/>
        <v>1</v>
      </c>
      <c r="AO1675" s="238"/>
      <c r="AP1675" s="238"/>
      <c r="AQ1675" s="238">
        <f t="shared" si="319"/>
        <v>1</v>
      </c>
      <c r="AR1675" s="96" t="str">
        <f>IF(A1675="","",VLOOKUP(A1675,'Base Sites'!A:B,2,FALSE))</f>
        <v>Valauto Lambersart VW</v>
      </c>
      <c r="AS1675" s="96" t="str">
        <f t="shared" si="320"/>
        <v>VOLKSWAGEN</v>
      </c>
      <c r="AT1675" s="238"/>
      <c r="AU1675" s="231" t="str">
        <f>IF(A1675="","",VLOOKUP(L1675,'Base Vendeurs'!A:B,2,FALSE))</f>
        <v>Sociétés NORD</v>
      </c>
      <c r="AV1675" s="46">
        <f t="shared" si="321"/>
        <v>1037.93</v>
      </c>
      <c r="AW1675" s="51">
        <f t="shared" si="322"/>
        <v>3.3022840429427693E-2</v>
      </c>
      <c r="AX1675" s="231" t="str">
        <f t="shared" si="323"/>
        <v>NON</v>
      </c>
      <c r="AY1675" s="231">
        <f>+MargesVN[[#This Row],[Total COM]]+MargesVN[[#This Row],[EXT GIE]]+MargesVN[[#This Row],[Forfait immat]]</f>
        <v>0</v>
      </c>
    </row>
    <row r="1676" spans="1:51" s="231" customFormat="1" ht="11.25" customHeight="1" x14ac:dyDescent="0.25">
      <c r="A1676" s="45">
        <v>30</v>
      </c>
      <c r="B1676" s="45" t="s">
        <v>183</v>
      </c>
      <c r="C1676" s="45" t="s">
        <v>104</v>
      </c>
      <c r="D1676" s="44">
        <v>46052</v>
      </c>
      <c r="E1676" s="65">
        <v>46055</v>
      </c>
      <c r="F1676" s="35"/>
      <c r="G1676" s="35"/>
      <c r="H1676" s="35"/>
      <c r="I1676" s="35" t="s">
        <v>165</v>
      </c>
      <c r="J1676" s="35"/>
      <c r="K1676" s="35">
        <v>503005.87</v>
      </c>
      <c r="L1676" s="45" t="s">
        <v>33</v>
      </c>
      <c r="M1676" s="45">
        <v>525246</v>
      </c>
      <c r="N1676" s="45">
        <v>5246</v>
      </c>
      <c r="O1676" s="45" t="s">
        <v>771</v>
      </c>
      <c r="P1676" s="66" t="s">
        <v>326</v>
      </c>
      <c r="Q1676" s="45" t="s">
        <v>93</v>
      </c>
      <c r="R1676" s="47">
        <v>29930.67</v>
      </c>
      <c r="S1676" s="47">
        <v>1500</v>
      </c>
      <c r="T1676" s="48">
        <f t="shared" si="312"/>
        <v>31430.67</v>
      </c>
      <c r="U1676" s="49">
        <v>50</v>
      </c>
      <c r="V1676" s="47">
        <v>1037.93</v>
      </c>
      <c r="W1676" s="46">
        <v>95</v>
      </c>
      <c r="X1676" s="50"/>
      <c r="Y1676" s="46">
        <f t="shared" si="313"/>
        <v>942.93000000000006</v>
      </c>
      <c r="Z1676" s="51">
        <f t="shared" si="314"/>
        <v>3.3022840429427693E-2</v>
      </c>
      <c r="AA1676" s="50">
        <v>0</v>
      </c>
      <c r="AB1676" s="46">
        <v>-3771.68</v>
      </c>
      <c r="AC1676" s="46"/>
      <c r="AD1676" s="46" t="s">
        <v>371</v>
      </c>
      <c r="AE1676" s="52"/>
      <c r="AF1676" s="52">
        <v>0</v>
      </c>
      <c r="AG1676" s="46">
        <f t="shared" si="315"/>
        <v>0</v>
      </c>
      <c r="AH1676" s="46"/>
      <c r="AI1676" s="46">
        <f t="shared" si="316"/>
        <v>0</v>
      </c>
      <c r="AJ1676" s="45" t="s">
        <v>149</v>
      </c>
      <c r="AK1676" s="45">
        <v>0</v>
      </c>
      <c r="AL1676" s="49" t="s">
        <v>293</v>
      </c>
      <c r="AM1676" s="238">
        <f t="shared" si="317"/>
        <v>1</v>
      </c>
      <c r="AN1676" s="238">
        <f t="shared" si="318"/>
        <v>1</v>
      </c>
      <c r="AO1676" s="238"/>
      <c r="AP1676" s="238"/>
      <c r="AQ1676" s="238">
        <f t="shared" si="319"/>
        <v>1</v>
      </c>
      <c r="AR1676" s="96" t="str">
        <f>IF(A1676="","",VLOOKUP(A1676,'Base Sites'!A:B,2,FALSE))</f>
        <v>Valauto Lambersart VW</v>
      </c>
      <c r="AS1676" s="96" t="str">
        <f t="shared" si="320"/>
        <v>VOLKSWAGEN</v>
      </c>
      <c r="AT1676" s="238"/>
      <c r="AU1676" s="231" t="str">
        <f>IF(A1676="","",VLOOKUP(L1676,'Base Vendeurs'!A:B,2,FALSE))</f>
        <v>Sociétés NORD</v>
      </c>
      <c r="AV1676" s="46">
        <f t="shared" si="321"/>
        <v>1037.93</v>
      </c>
      <c r="AW1676" s="51">
        <f t="shared" si="322"/>
        <v>3.3022840429427693E-2</v>
      </c>
      <c r="AX1676" s="231" t="str">
        <f t="shared" si="323"/>
        <v>NON</v>
      </c>
      <c r="AY1676" s="231">
        <f>+MargesVN[[#This Row],[Total COM]]+MargesVN[[#This Row],[EXT GIE]]+MargesVN[[#This Row],[Forfait immat]]</f>
        <v>0</v>
      </c>
    </row>
    <row r="1677" spans="1:51" s="231" customFormat="1" ht="11.25" customHeight="1" x14ac:dyDescent="0.25">
      <c r="A1677" s="45">
        <v>30</v>
      </c>
      <c r="B1677" s="45" t="s">
        <v>183</v>
      </c>
      <c r="C1677" s="45" t="s">
        <v>104</v>
      </c>
      <c r="D1677" s="44">
        <v>46071</v>
      </c>
      <c r="E1677" s="65">
        <v>46073</v>
      </c>
      <c r="F1677" s="35"/>
      <c r="G1677" s="35"/>
      <c r="H1677" s="35"/>
      <c r="I1677" s="35" t="s">
        <v>165</v>
      </c>
      <c r="J1677" s="35"/>
      <c r="K1677" s="35">
        <v>503005.87</v>
      </c>
      <c r="L1677" s="45" t="s">
        <v>33</v>
      </c>
      <c r="M1677" s="45">
        <v>525248</v>
      </c>
      <c r="N1677" s="45">
        <v>5248</v>
      </c>
      <c r="O1677" s="45" t="s">
        <v>1686</v>
      </c>
      <c r="P1677" s="66" t="s">
        <v>326</v>
      </c>
      <c r="Q1677" s="45" t="s">
        <v>93</v>
      </c>
      <c r="R1677" s="47">
        <v>29930.67</v>
      </c>
      <c r="S1677" s="47">
        <v>1500</v>
      </c>
      <c r="T1677" s="48">
        <f t="shared" si="312"/>
        <v>31430.67</v>
      </c>
      <c r="U1677" s="49">
        <v>63</v>
      </c>
      <c r="V1677" s="47">
        <v>1037.93</v>
      </c>
      <c r="W1677" s="46">
        <v>95</v>
      </c>
      <c r="X1677" s="50"/>
      <c r="Y1677" s="46">
        <f t="shared" si="313"/>
        <v>942.93000000000006</v>
      </c>
      <c r="Z1677" s="51">
        <f t="shared" si="314"/>
        <v>3.3022840429427693E-2</v>
      </c>
      <c r="AA1677" s="50">
        <v>0</v>
      </c>
      <c r="AB1677" s="46">
        <v>-3771.68</v>
      </c>
      <c r="AC1677" s="46"/>
      <c r="AD1677" s="46" t="s">
        <v>430</v>
      </c>
      <c r="AE1677" s="52"/>
      <c r="AF1677" s="52">
        <v>0</v>
      </c>
      <c r="AG1677" s="46">
        <f t="shared" si="315"/>
        <v>0</v>
      </c>
      <c r="AH1677" s="46"/>
      <c r="AI1677" s="46">
        <f t="shared" si="316"/>
        <v>0</v>
      </c>
      <c r="AJ1677" s="45" t="s">
        <v>149</v>
      </c>
      <c r="AK1677" s="45">
        <v>0</v>
      </c>
      <c r="AL1677" s="49" t="s">
        <v>293</v>
      </c>
      <c r="AM1677" s="238">
        <f t="shared" si="317"/>
        <v>1</v>
      </c>
      <c r="AN1677" s="238">
        <f t="shared" si="318"/>
        <v>1</v>
      </c>
      <c r="AO1677" s="238"/>
      <c r="AP1677" s="238"/>
      <c r="AQ1677" s="238">
        <f t="shared" si="319"/>
        <v>1</v>
      </c>
      <c r="AR1677" s="96" t="str">
        <f>IF(A1677="","",VLOOKUP(A1677,'Base Sites'!A:B,2,FALSE))</f>
        <v>Valauto Lambersart VW</v>
      </c>
      <c r="AS1677" s="96" t="str">
        <f t="shared" si="320"/>
        <v>VOLKSWAGEN</v>
      </c>
      <c r="AT1677" s="238"/>
      <c r="AU1677" s="231" t="str">
        <f>IF(A1677="","",VLOOKUP(L1677,'Base Vendeurs'!A:B,2,FALSE))</f>
        <v>Sociétés NORD</v>
      </c>
      <c r="AV1677" s="46">
        <f t="shared" si="321"/>
        <v>1037.93</v>
      </c>
      <c r="AW1677" s="51">
        <f t="shared" si="322"/>
        <v>3.3022840429427693E-2</v>
      </c>
      <c r="AX1677" s="231" t="str">
        <f t="shared" si="323"/>
        <v>NON</v>
      </c>
      <c r="AY1677" s="231">
        <f>+MargesVN[[#This Row],[Total COM]]+MargesVN[[#This Row],[EXT GIE]]+MargesVN[[#This Row],[Forfait immat]]</f>
        <v>0</v>
      </c>
    </row>
    <row r="1678" spans="1:51" s="231" customFormat="1" ht="11.25" customHeight="1" x14ac:dyDescent="0.25">
      <c r="A1678" s="45">
        <v>30</v>
      </c>
      <c r="B1678" s="45" t="s">
        <v>183</v>
      </c>
      <c r="C1678" s="45" t="s">
        <v>104</v>
      </c>
      <c r="D1678" s="44">
        <v>46052</v>
      </c>
      <c r="E1678" s="65">
        <v>46055</v>
      </c>
      <c r="F1678" s="35"/>
      <c r="G1678" s="35"/>
      <c r="H1678" s="35"/>
      <c r="I1678" s="35" t="s">
        <v>165</v>
      </c>
      <c r="J1678" s="35"/>
      <c r="K1678" s="35">
        <v>503005.87</v>
      </c>
      <c r="L1678" s="45" t="s">
        <v>33</v>
      </c>
      <c r="M1678" s="45">
        <v>525250</v>
      </c>
      <c r="N1678" s="45">
        <v>5250</v>
      </c>
      <c r="O1678" s="45" t="s">
        <v>791</v>
      </c>
      <c r="P1678" s="66" t="s">
        <v>326</v>
      </c>
      <c r="Q1678" s="45" t="s">
        <v>93</v>
      </c>
      <c r="R1678" s="47">
        <v>29930.67</v>
      </c>
      <c r="S1678" s="47">
        <v>1500</v>
      </c>
      <c r="T1678" s="48">
        <f t="shared" si="312"/>
        <v>31430.67</v>
      </c>
      <c r="U1678" s="49">
        <v>35</v>
      </c>
      <c r="V1678" s="47">
        <v>1017.93</v>
      </c>
      <c r="W1678" s="46">
        <v>95</v>
      </c>
      <c r="X1678" s="50"/>
      <c r="Y1678" s="46">
        <f t="shared" si="313"/>
        <v>922.93</v>
      </c>
      <c r="Z1678" s="51">
        <f t="shared" si="314"/>
        <v>3.2386519281962491E-2</v>
      </c>
      <c r="AA1678" s="50">
        <v>0</v>
      </c>
      <c r="AB1678" s="46">
        <v>-3771.68</v>
      </c>
      <c r="AC1678" s="46"/>
      <c r="AD1678" s="46" t="s">
        <v>371</v>
      </c>
      <c r="AE1678" s="52"/>
      <c r="AF1678" s="52">
        <v>0</v>
      </c>
      <c r="AG1678" s="46">
        <f t="shared" si="315"/>
        <v>0</v>
      </c>
      <c r="AH1678" s="46"/>
      <c r="AI1678" s="46">
        <f t="shared" si="316"/>
        <v>0</v>
      </c>
      <c r="AJ1678" s="45" t="s">
        <v>149</v>
      </c>
      <c r="AK1678" s="45">
        <v>0</v>
      </c>
      <c r="AL1678" s="49" t="s">
        <v>293</v>
      </c>
      <c r="AM1678" s="238">
        <f t="shared" si="317"/>
        <v>1</v>
      </c>
      <c r="AN1678" s="238">
        <f t="shared" si="318"/>
        <v>1</v>
      </c>
      <c r="AO1678" s="238"/>
      <c r="AP1678" s="238"/>
      <c r="AQ1678" s="238">
        <f t="shared" si="319"/>
        <v>1</v>
      </c>
      <c r="AR1678" s="96" t="str">
        <f>IF(A1678="","",VLOOKUP(A1678,'Base Sites'!A:B,2,FALSE))</f>
        <v>Valauto Lambersart VW</v>
      </c>
      <c r="AS1678" s="96" t="str">
        <f t="shared" si="320"/>
        <v>VOLKSWAGEN</v>
      </c>
      <c r="AT1678" s="238"/>
      <c r="AU1678" s="231" t="str">
        <f>IF(A1678="","",VLOOKUP(L1678,'Base Vendeurs'!A:B,2,FALSE))</f>
        <v>Sociétés NORD</v>
      </c>
      <c r="AV1678" s="46">
        <f t="shared" si="321"/>
        <v>1017.93</v>
      </c>
      <c r="AW1678" s="51">
        <f t="shared" si="322"/>
        <v>3.2386519281962491E-2</v>
      </c>
      <c r="AX1678" s="231" t="str">
        <f t="shared" si="323"/>
        <v>NON</v>
      </c>
      <c r="AY1678" s="231">
        <f>+MargesVN[[#This Row],[Total COM]]+MargesVN[[#This Row],[EXT GIE]]+MargesVN[[#This Row],[Forfait immat]]</f>
        <v>0</v>
      </c>
    </row>
    <row r="1679" spans="1:51" s="231" customFormat="1" ht="11.25" customHeight="1" x14ac:dyDescent="0.25">
      <c r="A1679" s="45">
        <v>30</v>
      </c>
      <c r="B1679" s="45" t="s">
        <v>183</v>
      </c>
      <c r="C1679" s="45" t="s">
        <v>104</v>
      </c>
      <c r="D1679" s="44">
        <v>46052</v>
      </c>
      <c r="E1679" s="65">
        <v>46055</v>
      </c>
      <c r="F1679" s="35"/>
      <c r="G1679" s="35"/>
      <c r="H1679" s="35"/>
      <c r="I1679" s="35" t="s">
        <v>165</v>
      </c>
      <c r="J1679" s="35"/>
      <c r="K1679" s="35">
        <v>503005.87</v>
      </c>
      <c r="L1679" s="45" t="s">
        <v>33</v>
      </c>
      <c r="M1679" s="45">
        <v>525251</v>
      </c>
      <c r="N1679" s="45">
        <v>5251</v>
      </c>
      <c r="O1679" s="45" t="s">
        <v>788</v>
      </c>
      <c r="P1679" s="66" t="s">
        <v>326</v>
      </c>
      <c r="Q1679" s="45" t="s">
        <v>93</v>
      </c>
      <c r="R1679" s="47">
        <v>29930.67</v>
      </c>
      <c r="S1679" s="47">
        <v>1500</v>
      </c>
      <c r="T1679" s="48">
        <f t="shared" si="312"/>
        <v>31430.67</v>
      </c>
      <c r="U1679" s="49">
        <v>31</v>
      </c>
      <c r="V1679" s="47">
        <v>1037.93</v>
      </c>
      <c r="W1679" s="46">
        <v>95</v>
      </c>
      <c r="X1679" s="50"/>
      <c r="Y1679" s="46">
        <f t="shared" si="313"/>
        <v>942.93000000000006</v>
      </c>
      <c r="Z1679" s="51">
        <f t="shared" si="314"/>
        <v>3.3022840429427693E-2</v>
      </c>
      <c r="AA1679" s="50">
        <v>0</v>
      </c>
      <c r="AB1679" s="46">
        <v>-3771.68</v>
      </c>
      <c r="AC1679" s="46"/>
      <c r="AD1679" s="46" t="s">
        <v>371</v>
      </c>
      <c r="AE1679" s="52"/>
      <c r="AF1679" s="52">
        <v>0</v>
      </c>
      <c r="AG1679" s="46">
        <f t="shared" si="315"/>
        <v>0</v>
      </c>
      <c r="AH1679" s="46"/>
      <c r="AI1679" s="46">
        <f t="shared" si="316"/>
        <v>0</v>
      </c>
      <c r="AJ1679" s="45" t="s">
        <v>149</v>
      </c>
      <c r="AK1679" s="45">
        <v>0</v>
      </c>
      <c r="AL1679" s="49" t="s">
        <v>293</v>
      </c>
      <c r="AM1679" s="238">
        <f t="shared" si="317"/>
        <v>1</v>
      </c>
      <c r="AN1679" s="238">
        <f t="shared" si="318"/>
        <v>1</v>
      </c>
      <c r="AO1679" s="238"/>
      <c r="AP1679" s="238"/>
      <c r="AQ1679" s="238">
        <f t="shared" si="319"/>
        <v>1</v>
      </c>
      <c r="AR1679" s="96" t="str">
        <f>IF(A1679="","",VLOOKUP(A1679,'Base Sites'!A:B,2,FALSE))</f>
        <v>Valauto Lambersart VW</v>
      </c>
      <c r="AS1679" s="96" t="str">
        <f t="shared" si="320"/>
        <v>VOLKSWAGEN</v>
      </c>
      <c r="AT1679" s="238"/>
      <c r="AU1679" s="231" t="str">
        <f>IF(A1679="","",VLOOKUP(L1679,'Base Vendeurs'!A:B,2,FALSE))</f>
        <v>Sociétés NORD</v>
      </c>
      <c r="AV1679" s="46">
        <f t="shared" si="321"/>
        <v>1037.93</v>
      </c>
      <c r="AW1679" s="51">
        <f t="shared" si="322"/>
        <v>3.3022840429427693E-2</v>
      </c>
      <c r="AX1679" s="231" t="str">
        <f t="shared" si="323"/>
        <v>NON</v>
      </c>
      <c r="AY1679" s="231">
        <f>+MargesVN[[#This Row],[Total COM]]+MargesVN[[#This Row],[EXT GIE]]+MargesVN[[#This Row],[Forfait immat]]</f>
        <v>0</v>
      </c>
    </row>
    <row r="1680" spans="1:51" s="231" customFormat="1" ht="11.25" customHeight="1" x14ac:dyDescent="0.25">
      <c r="A1680" s="45">
        <v>30</v>
      </c>
      <c r="B1680" s="45" t="s">
        <v>183</v>
      </c>
      <c r="C1680" s="45" t="s">
        <v>104</v>
      </c>
      <c r="D1680" s="44">
        <v>46058</v>
      </c>
      <c r="E1680" s="65">
        <v>46062</v>
      </c>
      <c r="F1680" s="35"/>
      <c r="G1680" s="35"/>
      <c r="H1680" s="35"/>
      <c r="I1680" s="35" t="s">
        <v>165</v>
      </c>
      <c r="J1680" s="35"/>
      <c r="K1680" s="35">
        <v>503005.87</v>
      </c>
      <c r="L1680" s="45" t="s">
        <v>33</v>
      </c>
      <c r="M1680" s="45">
        <v>525252</v>
      </c>
      <c r="N1680" s="45">
        <v>5252</v>
      </c>
      <c r="O1680" s="45" t="s">
        <v>1350</v>
      </c>
      <c r="P1680" s="66" t="s">
        <v>326</v>
      </c>
      <c r="Q1680" s="45" t="s">
        <v>93</v>
      </c>
      <c r="R1680" s="47">
        <v>29930.67</v>
      </c>
      <c r="S1680" s="47">
        <v>1500</v>
      </c>
      <c r="T1680" s="48">
        <f t="shared" si="312"/>
        <v>31430.67</v>
      </c>
      <c r="U1680" s="49">
        <v>55</v>
      </c>
      <c r="V1680" s="47">
        <v>1037.93</v>
      </c>
      <c r="W1680" s="46">
        <v>95</v>
      </c>
      <c r="X1680" s="50"/>
      <c r="Y1680" s="46">
        <f t="shared" si="313"/>
        <v>942.93000000000006</v>
      </c>
      <c r="Z1680" s="51">
        <f t="shared" si="314"/>
        <v>3.3022840429427693E-2</v>
      </c>
      <c r="AA1680" s="50">
        <v>0</v>
      </c>
      <c r="AB1680" s="46">
        <v>-3771.68</v>
      </c>
      <c r="AC1680" s="46"/>
      <c r="AD1680" s="46" t="s">
        <v>430</v>
      </c>
      <c r="AE1680" s="52"/>
      <c r="AF1680" s="52">
        <v>0</v>
      </c>
      <c r="AG1680" s="46">
        <f t="shared" si="315"/>
        <v>0</v>
      </c>
      <c r="AH1680" s="46"/>
      <c r="AI1680" s="46">
        <f t="shared" si="316"/>
        <v>0</v>
      </c>
      <c r="AJ1680" s="45" t="s">
        <v>149</v>
      </c>
      <c r="AK1680" s="45">
        <v>0</v>
      </c>
      <c r="AL1680" s="49" t="s">
        <v>293</v>
      </c>
      <c r="AM1680" s="238">
        <f t="shared" si="317"/>
        <v>1</v>
      </c>
      <c r="AN1680" s="238">
        <f t="shared" si="318"/>
        <v>1</v>
      </c>
      <c r="AO1680" s="238"/>
      <c r="AP1680" s="238"/>
      <c r="AQ1680" s="238">
        <f t="shared" si="319"/>
        <v>1</v>
      </c>
      <c r="AR1680" s="96" t="str">
        <f>IF(A1680="","",VLOOKUP(A1680,'Base Sites'!A:B,2,FALSE))</f>
        <v>Valauto Lambersart VW</v>
      </c>
      <c r="AS1680" s="96" t="str">
        <f t="shared" si="320"/>
        <v>VOLKSWAGEN</v>
      </c>
      <c r="AT1680" s="238"/>
      <c r="AU1680" s="231" t="str">
        <f>IF(A1680="","",VLOOKUP(L1680,'Base Vendeurs'!A:B,2,FALSE))</f>
        <v>Sociétés NORD</v>
      </c>
      <c r="AV1680" s="46">
        <f t="shared" si="321"/>
        <v>1037.93</v>
      </c>
      <c r="AW1680" s="51">
        <f t="shared" si="322"/>
        <v>3.3022840429427693E-2</v>
      </c>
      <c r="AX1680" s="231" t="str">
        <f t="shared" si="323"/>
        <v>NON</v>
      </c>
      <c r="AY1680" s="231">
        <f>+MargesVN[[#This Row],[Total COM]]+MargesVN[[#This Row],[EXT GIE]]+MargesVN[[#This Row],[Forfait immat]]</f>
        <v>0</v>
      </c>
    </row>
    <row r="1681" spans="1:51" s="231" customFormat="1" ht="11.25" customHeight="1" x14ac:dyDescent="0.25">
      <c r="A1681" s="45">
        <v>30</v>
      </c>
      <c r="B1681" s="45" t="s">
        <v>183</v>
      </c>
      <c r="C1681" s="45" t="s">
        <v>104</v>
      </c>
      <c r="D1681" s="44">
        <v>46058</v>
      </c>
      <c r="E1681" s="65">
        <v>46062</v>
      </c>
      <c r="F1681" s="35"/>
      <c r="G1681" s="35"/>
      <c r="H1681" s="35"/>
      <c r="I1681" s="35" t="s">
        <v>165</v>
      </c>
      <c r="J1681" s="35"/>
      <c r="K1681" s="35">
        <v>503005.87</v>
      </c>
      <c r="L1681" s="45" t="s">
        <v>33</v>
      </c>
      <c r="M1681" s="45">
        <v>525253</v>
      </c>
      <c r="N1681" s="45">
        <v>5253</v>
      </c>
      <c r="O1681" s="45" t="s">
        <v>1349</v>
      </c>
      <c r="P1681" s="66" t="s">
        <v>326</v>
      </c>
      <c r="Q1681" s="45" t="s">
        <v>93</v>
      </c>
      <c r="R1681" s="47">
        <v>29930.67</v>
      </c>
      <c r="S1681" s="47">
        <v>1500</v>
      </c>
      <c r="T1681" s="48">
        <f t="shared" si="312"/>
        <v>31430.67</v>
      </c>
      <c r="U1681" s="49">
        <v>41</v>
      </c>
      <c r="V1681" s="47">
        <v>1037.93</v>
      </c>
      <c r="W1681" s="46">
        <v>95</v>
      </c>
      <c r="X1681" s="50"/>
      <c r="Y1681" s="46">
        <f t="shared" si="313"/>
        <v>942.93000000000006</v>
      </c>
      <c r="Z1681" s="51">
        <f t="shared" si="314"/>
        <v>3.3022840429427693E-2</v>
      </c>
      <c r="AA1681" s="50">
        <v>0</v>
      </c>
      <c r="AB1681" s="46">
        <v>-3771.68</v>
      </c>
      <c r="AC1681" s="46"/>
      <c r="AD1681" s="46" t="s">
        <v>430</v>
      </c>
      <c r="AE1681" s="52"/>
      <c r="AF1681" s="52">
        <v>0</v>
      </c>
      <c r="AG1681" s="46">
        <f t="shared" si="315"/>
        <v>0</v>
      </c>
      <c r="AH1681" s="46"/>
      <c r="AI1681" s="46">
        <f t="shared" si="316"/>
        <v>0</v>
      </c>
      <c r="AJ1681" s="45" t="s">
        <v>149</v>
      </c>
      <c r="AK1681" s="45">
        <v>0</v>
      </c>
      <c r="AL1681" s="49" t="s">
        <v>293</v>
      </c>
      <c r="AM1681" s="238">
        <f t="shared" si="317"/>
        <v>1</v>
      </c>
      <c r="AN1681" s="238">
        <f t="shared" si="318"/>
        <v>1</v>
      </c>
      <c r="AO1681" s="238"/>
      <c r="AP1681" s="238"/>
      <c r="AQ1681" s="238">
        <f t="shared" si="319"/>
        <v>1</v>
      </c>
      <c r="AR1681" s="96" t="str">
        <f>IF(A1681="","",VLOOKUP(A1681,'Base Sites'!A:B,2,FALSE))</f>
        <v>Valauto Lambersart VW</v>
      </c>
      <c r="AS1681" s="96" t="str">
        <f t="shared" si="320"/>
        <v>VOLKSWAGEN</v>
      </c>
      <c r="AT1681" s="238"/>
      <c r="AU1681" s="231" t="str">
        <f>IF(A1681="","",VLOOKUP(L1681,'Base Vendeurs'!A:B,2,FALSE))</f>
        <v>Sociétés NORD</v>
      </c>
      <c r="AV1681" s="46">
        <f t="shared" si="321"/>
        <v>1037.93</v>
      </c>
      <c r="AW1681" s="51">
        <f t="shared" si="322"/>
        <v>3.3022840429427693E-2</v>
      </c>
      <c r="AX1681" s="231" t="str">
        <f t="shared" si="323"/>
        <v>NON</v>
      </c>
      <c r="AY1681" s="231">
        <f>+MargesVN[[#This Row],[Total COM]]+MargesVN[[#This Row],[EXT GIE]]+MargesVN[[#This Row],[Forfait immat]]</f>
        <v>0</v>
      </c>
    </row>
    <row r="1682" spans="1:51" s="231" customFormat="1" ht="11.25" customHeight="1" x14ac:dyDescent="0.25">
      <c r="A1682" s="266">
        <v>30</v>
      </c>
      <c r="B1682" s="266" t="s">
        <v>183</v>
      </c>
      <c r="C1682" s="266" t="s">
        <v>104</v>
      </c>
      <c r="D1682" s="161">
        <v>46028</v>
      </c>
      <c r="E1682" s="267">
        <v>46029</v>
      </c>
      <c r="F1682" s="162"/>
      <c r="G1682" s="162"/>
      <c r="H1682" s="162"/>
      <c r="I1682" s="162" t="s">
        <v>165</v>
      </c>
      <c r="J1682" s="162"/>
      <c r="K1682" s="162">
        <v>1126980.04</v>
      </c>
      <c r="L1682" s="266" t="s">
        <v>33</v>
      </c>
      <c r="M1682" s="266">
        <v>525254</v>
      </c>
      <c r="N1682" s="266">
        <v>5254</v>
      </c>
      <c r="O1682" s="266" t="s">
        <v>828</v>
      </c>
      <c r="P1682" s="268" t="s">
        <v>326</v>
      </c>
      <c r="Q1682" s="266" t="s">
        <v>93</v>
      </c>
      <c r="R1682" s="163">
        <v>29930.67</v>
      </c>
      <c r="S1682" s="163">
        <v>1500</v>
      </c>
      <c r="T1682" s="164">
        <f t="shared" si="312"/>
        <v>31430.67</v>
      </c>
      <c r="U1682" s="165">
        <v>20</v>
      </c>
      <c r="V1682" s="163">
        <v>1037.93</v>
      </c>
      <c r="W1682" s="251">
        <v>95</v>
      </c>
      <c r="X1682" s="166"/>
      <c r="Y1682" s="251">
        <f t="shared" si="313"/>
        <v>942.93000000000006</v>
      </c>
      <c r="Z1682" s="167">
        <f t="shared" si="314"/>
        <v>3.3022840429427693E-2</v>
      </c>
      <c r="AA1682" s="166">
        <v>0</v>
      </c>
      <c r="AB1682" s="251">
        <v>-3771.68</v>
      </c>
      <c r="AC1682" s="251"/>
      <c r="AD1682" s="251" t="s">
        <v>430</v>
      </c>
      <c r="AE1682" s="168"/>
      <c r="AF1682" s="168">
        <v>0</v>
      </c>
      <c r="AG1682" s="251">
        <f t="shared" si="315"/>
        <v>0</v>
      </c>
      <c r="AH1682" s="251"/>
      <c r="AI1682" s="251">
        <f t="shared" si="316"/>
        <v>0</v>
      </c>
      <c r="AJ1682" s="266" t="s">
        <v>149</v>
      </c>
      <c r="AK1682" s="266">
        <v>0</v>
      </c>
      <c r="AL1682" s="165"/>
      <c r="AM1682" s="269">
        <f t="shared" si="317"/>
        <v>0</v>
      </c>
      <c r="AN1682" s="269">
        <f t="shared" si="318"/>
        <v>1</v>
      </c>
      <c r="AO1682" s="269"/>
      <c r="AP1682" s="269"/>
      <c r="AQ1682" s="269">
        <f t="shared" si="319"/>
        <v>0</v>
      </c>
      <c r="AR1682" s="169" t="str">
        <f>IF(A1682="","",VLOOKUP(A1682,'Base Sites'!A:B,2,FALSE))</f>
        <v>Valauto Lambersart VW</v>
      </c>
      <c r="AS1682" s="169" t="str">
        <f t="shared" si="320"/>
        <v>VOLKSWAGEN</v>
      </c>
      <c r="AT1682" s="269"/>
      <c r="AU1682" s="270" t="str">
        <f>IF(A1682="","",VLOOKUP(L1682,'Base Vendeurs'!A:B,2,FALSE))</f>
        <v>Sociétés NORD</v>
      </c>
      <c r="AV1682" s="251">
        <f t="shared" si="321"/>
        <v>1037.93</v>
      </c>
      <c r="AW1682" s="167">
        <f t="shared" si="322"/>
        <v>3.3022840429427693E-2</v>
      </c>
      <c r="AX1682" s="237" t="str">
        <f t="shared" si="323"/>
        <v>NON</v>
      </c>
      <c r="AY1682" s="231">
        <f>+MargesVN[[#This Row],[Total COM]]+MargesVN[[#This Row],[EXT GIE]]+MargesVN[[#This Row],[Forfait immat]]</f>
        <v>0</v>
      </c>
    </row>
    <row r="1683" spans="1:51" s="231" customFormat="1" ht="11.25" customHeight="1" x14ac:dyDescent="0.25">
      <c r="A1683" s="259">
        <v>30</v>
      </c>
      <c r="B1683" s="259" t="s">
        <v>183</v>
      </c>
      <c r="C1683" s="259" t="s">
        <v>104</v>
      </c>
      <c r="D1683" s="150">
        <v>46031</v>
      </c>
      <c r="E1683" s="260">
        <v>46034</v>
      </c>
      <c r="F1683" s="151"/>
      <c r="G1683" s="151"/>
      <c r="H1683" s="151"/>
      <c r="I1683" s="151" t="s">
        <v>165</v>
      </c>
      <c r="J1683" s="151"/>
      <c r="K1683" s="151">
        <v>1126980.04</v>
      </c>
      <c r="L1683" s="259" t="s">
        <v>33</v>
      </c>
      <c r="M1683" s="259">
        <v>525255</v>
      </c>
      <c r="N1683" s="259">
        <v>5255</v>
      </c>
      <c r="O1683" s="259" t="s">
        <v>808</v>
      </c>
      <c r="P1683" s="261" t="s">
        <v>326</v>
      </c>
      <c r="Q1683" s="259" t="s">
        <v>93</v>
      </c>
      <c r="R1683" s="152">
        <v>29930.67</v>
      </c>
      <c r="S1683" s="152">
        <v>1500</v>
      </c>
      <c r="T1683" s="153">
        <f t="shared" si="312"/>
        <v>31430.67</v>
      </c>
      <c r="U1683" s="154">
        <v>28</v>
      </c>
      <c r="V1683" s="152">
        <v>1037.93</v>
      </c>
      <c r="W1683" s="262">
        <v>95</v>
      </c>
      <c r="X1683" s="155"/>
      <c r="Y1683" s="262">
        <f t="shared" si="313"/>
        <v>942.93000000000006</v>
      </c>
      <c r="Z1683" s="156">
        <f t="shared" si="314"/>
        <v>3.3022840429427693E-2</v>
      </c>
      <c r="AA1683" s="155">
        <v>0</v>
      </c>
      <c r="AB1683" s="262">
        <v>-3771.68</v>
      </c>
      <c r="AC1683" s="262"/>
      <c r="AD1683" s="262" t="s">
        <v>430</v>
      </c>
      <c r="AE1683" s="157"/>
      <c r="AF1683" s="157">
        <v>0</v>
      </c>
      <c r="AG1683" s="262">
        <f t="shared" si="315"/>
        <v>0</v>
      </c>
      <c r="AH1683" s="262"/>
      <c r="AI1683" s="262">
        <f t="shared" si="316"/>
        <v>0</v>
      </c>
      <c r="AJ1683" s="259" t="s">
        <v>149</v>
      </c>
      <c r="AK1683" s="259">
        <v>0</v>
      </c>
      <c r="AL1683" s="154"/>
      <c r="AM1683" s="263">
        <f t="shared" si="317"/>
        <v>0</v>
      </c>
      <c r="AN1683" s="263">
        <f t="shared" si="318"/>
        <v>1</v>
      </c>
      <c r="AO1683" s="263"/>
      <c r="AP1683" s="263"/>
      <c r="AQ1683" s="263">
        <f t="shared" si="319"/>
        <v>0</v>
      </c>
      <c r="AR1683" s="158" t="str">
        <f>IF(A1683="","",VLOOKUP(A1683,'Base Sites'!A:B,2,FALSE))</f>
        <v>Valauto Lambersart VW</v>
      </c>
      <c r="AS1683" s="158" t="str">
        <f t="shared" si="320"/>
        <v>VOLKSWAGEN</v>
      </c>
      <c r="AT1683" s="263"/>
      <c r="AU1683" s="264" t="str">
        <f>IF(A1683="","",VLOOKUP(L1683,'Base Vendeurs'!A:B,2,FALSE))</f>
        <v>Sociétés NORD</v>
      </c>
      <c r="AV1683" s="251">
        <f t="shared" si="321"/>
        <v>1037.93</v>
      </c>
      <c r="AW1683" s="156">
        <f t="shared" si="322"/>
        <v>3.3022840429427693E-2</v>
      </c>
      <c r="AX1683" s="237" t="str">
        <f t="shared" si="323"/>
        <v>NON</v>
      </c>
      <c r="AY1683" s="231">
        <f>+MargesVN[[#This Row],[Total COM]]+MargesVN[[#This Row],[EXT GIE]]+MargesVN[[#This Row],[Forfait immat]]</f>
        <v>0</v>
      </c>
    </row>
    <row r="1684" spans="1:51" s="231" customFormat="1" ht="11.25" customHeight="1" x14ac:dyDescent="0.25">
      <c r="A1684" s="45">
        <v>30</v>
      </c>
      <c r="B1684" s="45" t="s">
        <v>183</v>
      </c>
      <c r="C1684" s="45" t="s">
        <v>104</v>
      </c>
      <c r="D1684" s="44">
        <v>46058</v>
      </c>
      <c r="E1684" s="65">
        <v>46062</v>
      </c>
      <c r="F1684" s="35"/>
      <c r="G1684" s="35"/>
      <c r="H1684" s="35"/>
      <c r="I1684" s="35" t="s">
        <v>165</v>
      </c>
      <c r="J1684" s="35"/>
      <c r="K1684" s="35">
        <v>503005.87</v>
      </c>
      <c r="L1684" s="45" t="s">
        <v>33</v>
      </c>
      <c r="M1684" s="45">
        <v>525256</v>
      </c>
      <c r="N1684" s="45">
        <v>5256</v>
      </c>
      <c r="O1684" s="45" t="s">
        <v>1352</v>
      </c>
      <c r="P1684" s="66" t="s">
        <v>326</v>
      </c>
      <c r="Q1684" s="45" t="s">
        <v>93</v>
      </c>
      <c r="R1684" s="47">
        <v>29930.67</v>
      </c>
      <c r="S1684" s="47">
        <v>1500</v>
      </c>
      <c r="T1684" s="48">
        <f t="shared" si="312"/>
        <v>31430.67</v>
      </c>
      <c r="U1684" s="49">
        <v>56</v>
      </c>
      <c r="V1684" s="47">
        <v>1037.93</v>
      </c>
      <c r="W1684" s="46">
        <v>95</v>
      </c>
      <c r="X1684" s="50"/>
      <c r="Y1684" s="46">
        <f t="shared" si="313"/>
        <v>942.93000000000006</v>
      </c>
      <c r="Z1684" s="51">
        <f t="shared" si="314"/>
        <v>3.3022840429427693E-2</v>
      </c>
      <c r="AA1684" s="50">
        <v>0</v>
      </c>
      <c r="AB1684" s="46">
        <v>-3771.68</v>
      </c>
      <c r="AC1684" s="46"/>
      <c r="AD1684" s="46" t="s">
        <v>430</v>
      </c>
      <c r="AE1684" s="52"/>
      <c r="AF1684" s="52">
        <v>0</v>
      </c>
      <c r="AG1684" s="46">
        <f t="shared" si="315"/>
        <v>0</v>
      </c>
      <c r="AH1684" s="46"/>
      <c r="AI1684" s="46">
        <f t="shared" si="316"/>
        <v>0</v>
      </c>
      <c r="AJ1684" s="45" t="s">
        <v>149</v>
      </c>
      <c r="AK1684" s="45">
        <v>0</v>
      </c>
      <c r="AL1684" s="49" t="s">
        <v>293</v>
      </c>
      <c r="AM1684" s="238">
        <f t="shared" si="317"/>
        <v>1</v>
      </c>
      <c r="AN1684" s="238">
        <f t="shared" si="318"/>
        <v>1</v>
      </c>
      <c r="AO1684" s="238"/>
      <c r="AP1684" s="238"/>
      <c r="AQ1684" s="238">
        <f t="shared" si="319"/>
        <v>1</v>
      </c>
      <c r="AR1684" s="96" t="str">
        <f>IF(A1684="","",VLOOKUP(A1684,'Base Sites'!A:B,2,FALSE))</f>
        <v>Valauto Lambersart VW</v>
      </c>
      <c r="AS1684" s="96" t="str">
        <f t="shared" si="320"/>
        <v>VOLKSWAGEN</v>
      </c>
      <c r="AT1684" s="238"/>
      <c r="AU1684" s="231" t="str">
        <f>IF(A1684="","",VLOOKUP(L1684,'Base Vendeurs'!A:B,2,FALSE))</f>
        <v>Sociétés NORD</v>
      </c>
      <c r="AV1684" s="46">
        <f t="shared" si="321"/>
        <v>1037.93</v>
      </c>
      <c r="AW1684" s="51">
        <f t="shared" si="322"/>
        <v>3.3022840429427693E-2</v>
      </c>
      <c r="AX1684" s="231" t="str">
        <f t="shared" si="323"/>
        <v>NON</v>
      </c>
      <c r="AY1684" s="231">
        <f>+MargesVN[[#This Row],[Total COM]]+MargesVN[[#This Row],[EXT GIE]]+MargesVN[[#This Row],[Forfait immat]]</f>
        <v>0</v>
      </c>
    </row>
    <row r="1685" spans="1:51" s="231" customFormat="1" ht="11.25" customHeight="1" x14ac:dyDescent="0.25">
      <c r="A1685" s="45">
        <v>30</v>
      </c>
      <c r="B1685" s="45" t="s">
        <v>183</v>
      </c>
      <c r="C1685" s="45" t="s">
        <v>104</v>
      </c>
      <c r="D1685" s="44">
        <v>46058</v>
      </c>
      <c r="E1685" s="65">
        <v>46062</v>
      </c>
      <c r="F1685" s="35"/>
      <c r="G1685" s="35"/>
      <c r="H1685" s="35"/>
      <c r="I1685" s="35" t="s">
        <v>165</v>
      </c>
      <c r="J1685" s="35"/>
      <c r="K1685" s="35">
        <v>503005.87</v>
      </c>
      <c r="L1685" s="45" t="s">
        <v>33</v>
      </c>
      <c r="M1685" s="45">
        <v>525257</v>
      </c>
      <c r="N1685" s="45">
        <v>5257</v>
      </c>
      <c r="O1685" s="45" t="s">
        <v>1351</v>
      </c>
      <c r="P1685" s="66" t="s">
        <v>326</v>
      </c>
      <c r="Q1685" s="45" t="s">
        <v>93</v>
      </c>
      <c r="R1685" s="47">
        <v>29930.67</v>
      </c>
      <c r="S1685" s="47">
        <v>1500</v>
      </c>
      <c r="T1685" s="48">
        <f t="shared" si="312"/>
        <v>31430.67</v>
      </c>
      <c r="U1685" s="49">
        <v>56</v>
      </c>
      <c r="V1685" s="47">
        <v>1037.93</v>
      </c>
      <c r="W1685" s="46">
        <v>95</v>
      </c>
      <c r="X1685" s="50"/>
      <c r="Y1685" s="46">
        <f t="shared" si="313"/>
        <v>942.93000000000006</v>
      </c>
      <c r="Z1685" s="51">
        <f t="shared" si="314"/>
        <v>3.3022840429427693E-2</v>
      </c>
      <c r="AA1685" s="50">
        <v>0</v>
      </c>
      <c r="AB1685" s="46">
        <v>-3771.68</v>
      </c>
      <c r="AC1685" s="46"/>
      <c r="AD1685" s="46" t="s">
        <v>430</v>
      </c>
      <c r="AE1685" s="52"/>
      <c r="AF1685" s="52">
        <v>0</v>
      </c>
      <c r="AG1685" s="46">
        <f t="shared" si="315"/>
        <v>0</v>
      </c>
      <c r="AH1685" s="46"/>
      <c r="AI1685" s="46">
        <f t="shared" si="316"/>
        <v>0</v>
      </c>
      <c r="AJ1685" s="45" t="s">
        <v>149</v>
      </c>
      <c r="AK1685" s="45">
        <v>0</v>
      </c>
      <c r="AL1685" s="49" t="s">
        <v>293</v>
      </c>
      <c r="AM1685" s="238">
        <f t="shared" si="317"/>
        <v>1</v>
      </c>
      <c r="AN1685" s="238">
        <f t="shared" si="318"/>
        <v>1</v>
      </c>
      <c r="AO1685" s="238"/>
      <c r="AP1685" s="238"/>
      <c r="AQ1685" s="238">
        <f t="shared" si="319"/>
        <v>1</v>
      </c>
      <c r="AR1685" s="96" t="str">
        <f>IF(A1685="","",VLOOKUP(A1685,'Base Sites'!A:B,2,FALSE))</f>
        <v>Valauto Lambersart VW</v>
      </c>
      <c r="AS1685" s="96" t="str">
        <f t="shared" si="320"/>
        <v>VOLKSWAGEN</v>
      </c>
      <c r="AT1685" s="238"/>
      <c r="AU1685" s="231" t="str">
        <f>IF(A1685="","",VLOOKUP(L1685,'Base Vendeurs'!A:B,2,FALSE))</f>
        <v>Sociétés NORD</v>
      </c>
      <c r="AV1685" s="46">
        <f t="shared" si="321"/>
        <v>1037.93</v>
      </c>
      <c r="AW1685" s="51">
        <f t="shared" si="322"/>
        <v>3.3022840429427693E-2</v>
      </c>
      <c r="AX1685" s="231" t="str">
        <f t="shared" si="323"/>
        <v>NON</v>
      </c>
      <c r="AY1685" s="231">
        <f>+MargesVN[[#This Row],[Total COM]]+MargesVN[[#This Row],[EXT GIE]]+MargesVN[[#This Row],[Forfait immat]]</f>
        <v>0</v>
      </c>
    </row>
    <row r="1686" spans="1:51" s="231" customFormat="1" ht="11.25" customHeight="1" x14ac:dyDescent="0.25">
      <c r="A1686" s="45">
        <v>30</v>
      </c>
      <c r="B1686" s="45" t="s">
        <v>183</v>
      </c>
      <c r="C1686" s="45" t="s">
        <v>104</v>
      </c>
      <c r="D1686" s="44">
        <v>46069</v>
      </c>
      <c r="E1686" s="65">
        <v>46071</v>
      </c>
      <c r="F1686" s="35"/>
      <c r="G1686" s="35"/>
      <c r="H1686" s="35"/>
      <c r="I1686" s="35" t="s">
        <v>165</v>
      </c>
      <c r="J1686" s="35"/>
      <c r="K1686" s="35">
        <v>503005.87</v>
      </c>
      <c r="L1686" s="45" t="s">
        <v>33</v>
      </c>
      <c r="M1686" s="45">
        <v>525258</v>
      </c>
      <c r="N1686" s="45">
        <v>5258</v>
      </c>
      <c r="O1686" s="45" t="s">
        <v>1628</v>
      </c>
      <c r="P1686" s="66" t="s">
        <v>326</v>
      </c>
      <c r="Q1686" s="45" t="s">
        <v>93</v>
      </c>
      <c r="R1686" s="47">
        <v>29930.67</v>
      </c>
      <c r="S1686" s="47">
        <v>1500</v>
      </c>
      <c r="T1686" s="48">
        <f t="shared" si="312"/>
        <v>31430.67</v>
      </c>
      <c r="U1686" s="49">
        <v>66</v>
      </c>
      <c r="V1686" s="47">
        <v>1037.93</v>
      </c>
      <c r="W1686" s="46">
        <v>95</v>
      </c>
      <c r="X1686" s="50"/>
      <c r="Y1686" s="46">
        <f t="shared" si="313"/>
        <v>942.93000000000006</v>
      </c>
      <c r="Z1686" s="51">
        <f t="shared" si="314"/>
        <v>3.3022840429427693E-2</v>
      </c>
      <c r="AA1686" s="50">
        <v>0</v>
      </c>
      <c r="AB1686" s="46">
        <v>-3771.68</v>
      </c>
      <c r="AC1686" s="46"/>
      <c r="AD1686" s="46" t="s">
        <v>430</v>
      </c>
      <c r="AE1686" s="52"/>
      <c r="AF1686" s="52">
        <v>0</v>
      </c>
      <c r="AG1686" s="46">
        <f t="shared" si="315"/>
        <v>0</v>
      </c>
      <c r="AH1686" s="46"/>
      <c r="AI1686" s="46">
        <f t="shared" si="316"/>
        <v>0</v>
      </c>
      <c r="AJ1686" s="45" t="s">
        <v>149</v>
      </c>
      <c r="AK1686" s="45">
        <v>0</v>
      </c>
      <c r="AL1686" s="49" t="s">
        <v>293</v>
      </c>
      <c r="AM1686" s="238">
        <f t="shared" si="317"/>
        <v>1</v>
      </c>
      <c r="AN1686" s="238">
        <f t="shared" si="318"/>
        <v>1</v>
      </c>
      <c r="AO1686" s="238"/>
      <c r="AP1686" s="238"/>
      <c r="AQ1686" s="238">
        <f t="shared" si="319"/>
        <v>1</v>
      </c>
      <c r="AR1686" s="96" t="str">
        <f>IF(A1686="","",VLOOKUP(A1686,'Base Sites'!A:B,2,FALSE))</f>
        <v>Valauto Lambersart VW</v>
      </c>
      <c r="AS1686" s="96" t="str">
        <f t="shared" si="320"/>
        <v>VOLKSWAGEN</v>
      </c>
      <c r="AT1686" s="238"/>
      <c r="AU1686" s="231" t="str">
        <f>IF(A1686="","",VLOOKUP(L1686,'Base Vendeurs'!A:B,2,FALSE))</f>
        <v>Sociétés NORD</v>
      </c>
      <c r="AV1686" s="46">
        <f t="shared" si="321"/>
        <v>1037.93</v>
      </c>
      <c r="AW1686" s="51">
        <f t="shared" si="322"/>
        <v>3.3022840429427693E-2</v>
      </c>
      <c r="AX1686" s="231" t="str">
        <f t="shared" si="323"/>
        <v>NON</v>
      </c>
      <c r="AY1686" s="231">
        <f>+MargesVN[[#This Row],[Total COM]]+MargesVN[[#This Row],[EXT GIE]]+MargesVN[[#This Row],[Forfait immat]]</f>
        <v>0</v>
      </c>
    </row>
    <row r="1687" spans="1:51" s="231" customFormat="1" ht="11.25" customHeight="1" x14ac:dyDescent="0.25">
      <c r="A1687" s="45">
        <v>30</v>
      </c>
      <c r="B1687" s="45" t="s">
        <v>183</v>
      </c>
      <c r="C1687" s="45" t="s">
        <v>104</v>
      </c>
      <c r="D1687" s="44">
        <v>46069</v>
      </c>
      <c r="E1687" s="65">
        <v>46071</v>
      </c>
      <c r="F1687" s="35"/>
      <c r="G1687" s="35"/>
      <c r="H1687" s="35"/>
      <c r="I1687" s="35" t="s">
        <v>165</v>
      </c>
      <c r="J1687" s="35"/>
      <c r="K1687" s="35">
        <v>503005.87</v>
      </c>
      <c r="L1687" s="45" t="s">
        <v>33</v>
      </c>
      <c r="M1687" s="45">
        <v>525259</v>
      </c>
      <c r="N1687" s="45">
        <v>5259</v>
      </c>
      <c r="O1687" s="45" t="s">
        <v>1631</v>
      </c>
      <c r="P1687" s="66" t="s">
        <v>326</v>
      </c>
      <c r="Q1687" s="45" t="s">
        <v>93</v>
      </c>
      <c r="R1687" s="47">
        <v>29930.67</v>
      </c>
      <c r="S1687" s="47">
        <v>1500</v>
      </c>
      <c r="T1687" s="48">
        <f t="shared" si="312"/>
        <v>31430.67</v>
      </c>
      <c r="U1687" s="49">
        <v>67</v>
      </c>
      <c r="V1687" s="47">
        <v>1037.93</v>
      </c>
      <c r="W1687" s="46">
        <v>95</v>
      </c>
      <c r="X1687" s="50"/>
      <c r="Y1687" s="46">
        <f t="shared" si="313"/>
        <v>942.93000000000006</v>
      </c>
      <c r="Z1687" s="51">
        <f t="shared" si="314"/>
        <v>3.3022840429427693E-2</v>
      </c>
      <c r="AA1687" s="50">
        <v>0</v>
      </c>
      <c r="AB1687" s="46">
        <v>-3771.68</v>
      </c>
      <c r="AC1687" s="46"/>
      <c r="AD1687" s="46" t="s">
        <v>430</v>
      </c>
      <c r="AE1687" s="52"/>
      <c r="AF1687" s="52">
        <v>0</v>
      </c>
      <c r="AG1687" s="46">
        <f t="shared" si="315"/>
        <v>0</v>
      </c>
      <c r="AH1687" s="46"/>
      <c r="AI1687" s="46">
        <f t="shared" si="316"/>
        <v>0</v>
      </c>
      <c r="AJ1687" s="45" t="s">
        <v>149</v>
      </c>
      <c r="AK1687" s="45">
        <v>0</v>
      </c>
      <c r="AL1687" s="49" t="s">
        <v>293</v>
      </c>
      <c r="AM1687" s="238">
        <f t="shared" si="317"/>
        <v>1</v>
      </c>
      <c r="AN1687" s="238">
        <f t="shared" si="318"/>
        <v>1</v>
      </c>
      <c r="AO1687" s="238"/>
      <c r="AP1687" s="238"/>
      <c r="AQ1687" s="238">
        <f t="shared" si="319"/>
        <v>1</v>
      </c>
      <c r="AR1687" s="96" t="str">
        <f>IF(A1687="","",VLOOKUP(A1687,'Base Sites'!A:B,2,FALSE))</f>
        <v>Valauto Lambersart VW</v>
      </c>
      <c r="AS1687" s="96" t="str">
        <f t="shared" si="320"/>
        <v>VOLKSWAGEN</v>
      </c>
      <c r="AT1687" s="238"/>
      <c r="AU1687" s="231" t="str">
        <f>IF(A1687="","",VLOOKUP(L1687,'Base Vendeurs'!A:B,2,FALSE))</f>
        <v>Sociétés NORD</v>
      </c>
      <c r="AV1687" s="46">
        <f t="shared" si="321"/>
        <v>1037.93</v>
      </c>
      <c r="AW1687" s="51">
        <f t="shared" si="322"/>
        <v>3.3022840429427693E-2</v>
      </c>
      <c r="AX1687" s="231" t="str">
        <f t="shared" si="323"/>
        <v>NON</v>
      </c>
      <c r="AY1687" s="231">
        <f>+MargesVN[[#This Row],[Total COM]]+MargesVN[[#This Row],[EXT GIE]]+MargesVN[[#This Row],[Forfait immat]]</f>
        <v>0</v>
      </c>
    </row>
    <row r="1688" spans="1:51" s="231" customFormat="1" ht="11.25" customHeight="1" x14ac:dyDescent="0.25">
      <c r="A1688" s="45">
        <v>30</v>
      </c>
      <c r="B1688" s="45" t="s">
        <v>183</v>
      </c>
      <c r="C1688" s="45" t="s">
        <v>104</v>
      </c>
      <c r="D1688" s="44">
        <v>46069</v>
      </c>
      <c r="E1688" s="65">
        <v>46071</v>
      </c>
      <c r="F1688" s="35"/>
      <c r="G1688" s="35"/>
      <c r="H1688" s="35"/>
      <c r="I1688" s="35" t="s">
        <v>165</v>
      </c>
      <c r="J1688" s="35"/>
      <c r="K1688" s="35">
        <v>503005.87</v>
      </c>
      <c r="L1688" s="45" t="s">
        <v>33</v>
      </c>
      <c r="M1688" s="45">
        <v>525260</v>
      </c>
      <c r="N1688" s="45">
        <v>5260</v>
      </c>
      <c r="O1688" s="45" t="s">
        <v>1630</v>
      </c>
      <c r="P1688" s="66" t="s">
        <v>326</v>
      </c>
      <c r="Q1688" s="45" t="s">
        <v>93</v>
      </c>
      <c r="R1688" s="47">
        <v>29930.67</v>
      </c>
      <c r="S1688" s="47">
        <v>1500</v>
      </c>
      <c r="T1688" s="48">
        <f t="shared" si="312"/>
        <v>31430.67</v>
      </c>
      <c r="U1688" s="49">
        <v>61</v>
      </c>
      <c r="V1688" s="47">
        <v>1037.93</v>
      </c>
      <c r="W1688" s="46">
        <v>95</v>
      </c>
      <c r="X1688" s="50"/>
      <c r="Y1688" s="46">
        <f t="shared" si="313"/>
        <v>942.93000000000006</v>
      </c>
      <c r="Z1688" s="51">
        <f t="shared" si="314"/>
        <v>3.3022840429427693E-2</v>
      </c>
      <c r="AA1688" s="50">
        <v>0</v>
      </c>
      <c r="AB1688" s="46">
        <v>-3771.68</v>
      </c>
      <c r="AC1688" s="46"/>
      <c r="AD1688" s="46" t="s">
        <v>430</v>
      </c>
      <c r="AE1688" s="52"/>
      <c r="AF1688" s="52">
        <v>0</v>
      </c>
      <c r="AG1688" s="46">
        <f t="shared" si="315"/>
        <v>0</v>
      </c>
      <c r="AH1688" s="46"/>
      <c r="AI1688" s="46">
        <f t="shared" si="316"/>
        <v>0</v>
      </c>
      <c r="AJ1688" s="45" t="s">
        <v>149</v>
      </c>
      <c r="AK1688" s="45">
        <v>0</v>
      </c>
      <c r="AL1688" s="49" t="s">
        <v>293</v>
      </c>
      <c r="AM1688" s="238">
        <f t="shared" si="317"/>
        <v>1</v>
      </c>
      <c r="AN1688" s="238">
        <f t="shared" si="318"/>
        <v>1</v>
      </c>
      <c r="AO1688" s="238"/>
      <c r="AP1688" s="238"/>
      <c r="AQ1688" s="238">
        <f t="shared" si="319"/>
        <v>1</v>
      </c>
      <c r="AR1688" s="96" t="str">
        <f>IF(A1688="","",VLOOKUP(A1688,'Base Sites'!A:B,2,FALSE))</f>
        <v>Valauto Lambersart VW</v>
      </c>
      <c r="AS1688" s="96" t="str">
        <f t="shared" si="320"/>
        <v>VOLKSWAGEN</v>
      </c>
      <c r="AT1688" s="238"/>
      <c r="AU1688" s="231" t="str">
        <f>IF(A1688="","",VLOOKUP(L1688,'Base Vendeurs'!A:B,2,FALSE))</f>
        <v>Sociétés NORD</v>
      </c>
      <c r="AV1688" s="46">
        <f t="shared" si="321"/>
        <v>1037.93</v>
      </c>
      <c r="AW1688" s="51">
        <f t="shared" si="322"/>
        <v>3.3022840429427693E-2</v>
      </c>
      <c r="AX1688" s="231" t="str">
        <f t="shared" si="323"/>
        <v>NON</v>
      </c>
      <c r="AY1688" s="231">
        <f>+MargesVN[[#This Row],[Total COM]]+MargesVN[[#This Row],[EXT GIE]]+MargesVN[[#This Row],[Forfait immat]]</f>
        <v>0</v>
      </c>
    </row>
    <row r="1689" spans="1:51" s="231" customFormat="1" ht="11.25" customHeight="1" x14ac:dyDescent="0.25">
      <c r="A1689" s="319">
        <v>10</v>
      </c>
      <c r="B1689" s="319" t="s">
        <v>163</v>
      </c>
      <c r="C1689" s="319" t="s">
        <v>104</v>
      </c>
      <c r="D1689" s="320">
        <v>46101</v>
      </c>
      <c r="E1689" s="321">
        <v>46101</v>
      </c>
      <c r="F1689" s="322"/>
      <c r="G1689" s="322"/>
      <c r="H1689" s="322"/>
      <c r="I1689" s="322"/>
      <c r="J1689" s="322"/>
      <c r="K1689" s="322"/>
      <c r="L1689" s="319" t="s">
        <v>417</v>
      </c>
      <c r="M1689" s="319">
        <v>525260</v>
      </c>
      <c r="N1689" s="319">
        <v>5260</v>
      </c>
      <c r="O1689" s="319" t="s">
        <v>2561</v>
      </c>
      <c r="P1689" s="323" t="s">
        <v>2562</v>
      </c>
      <c r="Q1689" s="319" t="s">
        <v>26</v>
      </c>
      <c r="R1689" s="324">
        <v>50113.33</v>
      </c>
      <c r="S1689" s="324">
        <v>9414.17</v>
      </c>
      <c r="T1689" s="325">
        <f t="shared" si="312"/>
        <v>59527.5</v>
      </c>
      <c r="U1689" s="326">
        <v>16</v>
      </c>
      <c r="V1689" s="324">
        <v>1357.17</v>
      </c>
      <c r="W1689" s="327">
        <v>95</v>
      </c>
      <c r="X1689" s="328"/>
      <c r="Y1689" s="327">
        <f t="shared" si="313"/>
        <v>1262.17</v>
      </c>
      <c r="Z1689" s="329">
        <f t="shared" si="314"/>
        <v>2.2799042459367522E-2</v>
      </c>
      <c r="AA1689" s="328">
        <v>0</v>
      </c>
      <c r="AB1689" s="327">
        <v>0</v>
      </c>
      <c r="AC1689" s="327"/>
      <c r="AD1689" s="327"/>
      <c r="AE1689" s="330">
        <v>7.0000000000000007E-2</v>
      </c>
      <c r="AF1689" s="330">
        <v>7.0000000000000007E-2</v>
      </c>
      <c r="AG1689" s="327">
        <f t="shared" si="315"/>
        <v>88.351900000000015</v>
      </c>
      <c r="AH1689" s="327"/>
      <c r="AI1689" s="327">
        <f t="shared" si="316"/>
        <v>88.351900000000015</v>
      </c>
      <c r="AJ1689" s="319" t="s">
        <v>164</v>
      </c>
      <c r="AK1689" s="319">
        <v>30</v>
      </c>
      <c r="AL1689" s="326">
        <v>50</v>
      </c>
      <c r="AM1689" s="331">
        <f t="shared" si="317"/>
        <v>1</v>
      </c>
      <c r="AN1689" s="331">
        <f t="shared" si="318"/>
        <v>1</v>
      </c>
      <c r="AO1689" s="331"/>
      <c r="AP1689" s="331"/>
      <c r="AQ1689" s="331">
        <f t="shared" si="319"/>
        <v>1</v>
      </c>
      <c r="AR1689" s="332" t="str">
        <f>IF(A1689="","",VLOOKUP(A1689,'Base Sites'!A:B,2,FALSE))</f>
        <v>Valauto Roncq</v>
      </c>
      <c r="AS1689" s="332" t="str">
        <f t="shared" si="320"/>
        <v>VOLKSWAGEN</v>
      </c>
      <c r="AT1689" s="331"/>
      <c r="AU1689" s="333" t="str">
        <f>IF(A1689="","",VLOOKUP(L1689,'Base Vendeurs'!A:B,2,FALSE))</f>
        <v>Valauto Roncq VW</v>
      </c>
      <c r="AV1689" s="327">
        <f t="shared" si="321"/>
        <v>1357.17</v>
      </c>
      <c r="AW1689" s="329">
        <f t="shared" si="322"/>
        <v>2.2799042459367522E-2</v>
      </c>
      <c r="AX1689" s="333" t="str">
        <f t="shared" si="323"/>
        <v>NON</v>
      </c>
      <c r="AY1689" s="231">
        <f>+MargesVN[[#This Row],[Total COM]]+MargesVN[[#This Row],[EXT GIE]]+MargesVN[[#This Row],[Forfait immat]]</f>
        <v>168.3519</v>
      </c>
    </row>
    <row r="1690" spans="1:51" s="231" customFormat="1" ht="11.25" customHeight="1" x14ac:dyDescent="0.25">
      <c r="A1690" s="45">
        <v>30</v>
      </c>
      <c r="B1690" s="45" t="s">
        <v>163</v>
      </c>
      <c r="C1690" s="45" t="s">
        <v>104</v>
      </c>
      <c r="D1690" s="44">
        <v>46030</v>
      </c>
      <c r="E1690" s="65">
        <v>46031</v>
      </c>
      <c r="F1690" s="35"/>
      <c r="G1690" s="35"/>
      <c r="H1690" s="35"/>
      <c r="I1690" s="35"/>
      <c r="J1690" s="35"/>
      <c r="K1690" s="35">
        <v>0</v>
      </c>
      <c r="L1690" s="45" t="s">
        <v>246</v>
      </c>
      <c r="M1690" s="45">
        <v>525264</v>
      </c>
      <c r="N1690" s="45">
        <v>5264</v>
      </c>
      <c r="O1690" s="45" t="s">
        <v>760</v>
      </c>
      <c r="P1690" s="66" t="s">
        <v>761</v>
      </c>
      <c r="Q1690" s="45" t="s">
        <v>93</v>
      </c>
      <c r="R1690" s="47">
        <v>26247.33</v>
      </c>
      <c r="S1690" s="47">
        <v>850</v>
      </c>
      <c r="T1690" s="48">
        <f t="shared" si="312"/>
        <v>27097.33</v>
      </c>
      <c r="U1690" s="49">
        <v>24</v>
      </c>
      <c r="V1690" s="47">
        <v>806.66</v>
      </c>
      <c r="W1690" s="46">
        <v>95</v>
      </c>
      <c r="X1690" s="50"/>
      <c r="Y1690" s="46">
        <f t="shared" si="313"/>
        <v>711.66</v>
      </c>
      <c r="Z1690" s="51">
        <f t="shared" si="314"/>
        <v>2.9768984619517862E-2</v>
      </c>
      <c r="AA1690" s="50">
        <v>0</v>
      </c>
      <c r="AB1690" s="346">
        <v>-3966.67</v>
      </c>
      <c r="AC1690" s="46"/>
      <c r="AD1690" s="46"/>
      <c r="AE1690" s="52">
        <v>0.1</v>
      </c>
      <c r="AF1690" s="52">
        <v>0.1</v>
      </c>
      <c r="AG1690" s="46">
        <f t="shared" si="315"/>
        <v>71.165999999999997</v>
      </c>
      <c r="AH1690" s="46"/>
      <c r="AI1690" s="46">
        <f t="shared" si="316"/>
        <v>71.165999999999997</v>
      </c>
      <c r="AJ1690" s="45" t="s">
        <v>164</v>
      </c>
      <c r="AK1690" s="45">
        <v>30</v>
      </c>
      <c r="AL1690" s="49">
        <v>50</v>
      </c>
      <c r="AM1690" s="238">
        <f t="shared" si="317"/>
        <v>1</v>
      </c>
      <c r="AN1690" s="238">
        <f t="shared" si="318"/>
        <v>1</v>
      </c>
      <c r="AO1690" s="238"/>
      <c r="AP1690" s="238"/>
      <c r="AQ1690" s="238">
        <f t="shared" si="319"/>
        <v>1</v>
      </c>
      <c r="AR1690" s="96" t="str">
        <f>IF(A1690="","",VLOOKUP(A1690,'Base Sites'!A:B,2,FALSE))</f>
        <v>Valauto Lambersart VW</v>
      </c>
      <c r="AS1690" s="96" t="str">
        <f t="shared" si="320"/>
        <v>VOLKSWAGEN</v>
      </c>
      <c r="AT1690" s="238"/>
      <c r="AU1690" s="231" t="str">
        <f>IF(A1690="","",VLOOKUP(L1690,'Base Vendeurs'!A:B,2,FALSE))</f>
        <v>Valauto Lambersart VW</v>
      </c>
      <c r="AV1690" s="46">
        <f t="shared" si="321"/>
        <v>806.66</v>
      </c>
      <c r="AW1690" s="51">
        <f t="shared" si="322"/>
        <v>2.9768984619517862E-2</v>
      </c>
      <c r="AX1690" s="237" t="str">
        <f t="shared" si="323"/>
        <v>NON</v>
      </c>
      <c r="AY1690" s="231">
        <f>+MargesVN[[#This Row],[Total COM]]+MargesVN[[#This Row],[EXT GIE]]+MargesVN[[#This Row],[Forfait immat]]</f>
        <v>151.166</v>
      </c>
    </row>
    <row r="1691" spans="1:51" s="231" customFormat="1" ht="11.25" customHeight="1" x14ac:dyDescent="0.25">
      <c r="A1691" s="266">
        <v>30</v>
      </c>
      <c r="B1691" s="266" t="s">
        <v>163</v>
      </c>
      <c r="C1691" s="266" t="s">
        <v>104</v>
      </c>
      <c r="D1691" s="161">
        <v>46050</v>
      </c>
      <c r="E1691" s="267">
        <v>46048</v>
      </c>
      <c r="F1691" s="162"/>
      <c r="G1691" s="162"/>
      <c r="H1691" s="162"/>
      <c r="I1691" s="162"/>
      <c r="J1691" s="162"/>
      <c r="K1691" s="162">
        <v>0</v>
      </c>
      <c r="L1691" s="266" t="s">
        <v>229</v>
      </c>
      <c r="M1691" s="266">
        <v>525270</v>
      </c>
      <c r="N1691" s="266">
        <v>5270</v>
      </c>
      <c r="O1691" s="266" t="s">
        <v>977</v>
      </c>
      <c r="P1691" s="268" t="s">
        <v>978</v>
      </c>
      <c r="Q1691" s="266" t="s">
        <v>177</v>
      </c>
      <c r="R1691" s="163">
        <v>37605</v>
      </c>
      <c r="S1691" s="163">
        <v>4016.67</v>
      </c>
      <c r="T1691" s="164">
        <f t="shared" si="312"/>
        <v>41621.67</v>
      </c>
      <c r="U1691" s="165">
        <v>41</v>
      </c>
      <c r="V1691" s="163">
        <v>2075.19</v>
      </c>
      <c r="W1691" s="251">
        <v>95</v>
      </c>
      <c r="X1691" s="166"/>
      <c r="Y1691" s="251">
        <f t="shared" si="313"/>
        <v>1980.19</v>
      </c>
      <c r="Z1691" s="167">
        <f t="shared" si="314"/>
        <v>4.9858403086661347E-2</v>
      </c>
      <c r="AA1691" s="166">
        <v>0</v>
      </c>
      <c r="AB1691" s="251">
        <v>-5566.67</v>
      </c>
      <c r="AC1691" s="251"/>
      <c r="AD1691" s="251"/>
      <c r="AE1691" s="168">
        <v>7.0000000000000007E-2</v>
      </c>
      <c r="AF1691" s="168">
        <v>7.0000000000000007E-2</v>
      </c>
      <c r="AG1691" s="251">
        <f t="shared" si="315"/>
        <v>138.61330000000001</v>
      </c>
      <c r="AH1691" s="251"/>
      <c r="AI1691" s="251">
        <f t="shared" si="316"/>
        <v>138.61330000000001</v>
      </c>
      <c r="AJ1691" s="266" t="s">
        <v>149</v>
      </c>
      <c r="AK1691" s="266">
        <v>30</v>
      </c>
      <c r="AL1691" s="165">
        <v>50</v>
      </c>
      <c r="AM1691" s="269">
        <f t="shared" si="317"/>
        <v>1</v>
      </c>
      <c r="AN1691" s="269">
        <f t="shared" si="318"/>
        <v>1</v>
      </c>
      <c r="AO1691" s="269"/>
      <c r="AP1691" s="269"/>
      <c r="AQ1691" s="269">
        <f t="shared" si="319"/>
        <v>1</v>
      </c>
      <c r="AR1691" s="169" t="str">
        <f>IF(A1691="","",VLOOKUP(A1691,'Base Sites'!A:B,2,FALSE))</f>
        <v>Valauto Lambersart VW</v>
      </c>
      <c r="AS1691" s="169" t="str">
        <f t="shared" si="320"/>
        <v>VOLKSWAGEN</v>
      </c>
      <c r="AT1691" s="269"/>
      <c r="AU1691" s="270" t="str">
        <f>IF(A1691="","",VLOOKUP(L1691,'Base Vendeurs'!A:B,2,FALSE))</f>
        <v>Valauto Lambersart VW</v>
      </c>
      <c r="AV1691" s="251">
        <f t="shared" si="321"/>
        <v>2075.19</v>
      </c>
      <c r="AW1691" s="167">
        <f t="shared" si="322"/>
        <v>4.9858403086661347E-2</v>
      </c>
      <c r="AX1691" s="237" t="str">
        <f t="shared" si="323"/>
        <v>NON</v>
      </c>
      <c r="AY1691" s="231">
        <f>+MargesVN[[#This Row],[Total COM]]+MargesVN[[#This Row],[EXT GIE]]+MargesVN[[#This Row],[Forfait immat]]</f>
        <v>218.61330000000001</v>
      </c>
    </row>
    <row r="1692" spans="1:51" s="231" customFormat="1" ht="11.25" customHeight="1" x14ac:dyDescent="0.25">
      <c r="A1692" s="271">
        <v>30</v>
      </c>
      <c r="B1692" s="271" t="s">
        <v>163</v>
      </c>
      <c r="C1692" s="271" t="s">
        <v>104</v>
      </c>
      <c r="D1692" s="207">
        <v>46030</v>
      </c>
      <c r="E1692" s="272">
        <v>46031</v>
      </c>
      <c r="F1692" s="208"/>
      <c r="G1692" s="208"/>
      <c r="H1692" s="208"/>
      <c r="I1692" s="208"/>
      <c r="J1692" s="208"/>
      <c r="K1692" s="208">
        <v>0</v>
      </c>
      <c r="L1692" s="271" t="s">
        <v>232</v>
      </c>
      <c r="M1692" s="271">
        <v>525271</v>
      </c>
      <c r="N1692" s="271">
        <v>5271</v>
      </c>
      <c r="O1692" s="271" t="s">
        <v>809</v>
      </c>
      <c r="P1692" s="273" t="s">
        <v>810</v>
      </c>
      <c r="Q1692" s="271" t="s">
        <v>93</v>
      </c>
      <c r="R1692" s="209">
        <v>42230.67</v>
      </c>
      <c r="S1692" s="209">
        <v>3437.5</v>
      </c>
      <c r="T1692" s="210">
        <f t="shared" si="312"/>
        <v>45668.17</v>
      </c>
      <c r="U1692" s="211">
        <v>112</v>
      </c>
      <c r="V1692" s="209">
        <v>551.67999999999995</v>
      </c>
      <c r="W1692" s="274">
        <v>94.99</v>
      </c>
      <c r="X1692" s="212"/>
      <c r="Y1692" s="274">
        <f t="shared" si="313"/>
        <v>456.68999999999994</v>
      </c>
      <c r="Z1692" s="213">
        <f t="shared" si="314"/>
        <v>1.2080186265401043E-2</v>
      </c>
      <c r="AA1692" s="212">
        <v>-6895.89</v>
      </c>
      <c r="AB1692" s="274">
        <v>0</v>
      </c>
      <c r="AC1692" s="274"/>
      <c r="AD1692" s="274"/>
      <c r="AE1692" s="214">
        <v>0.13</v>
      </c>
      <c r="AF1692" s="214">
        <v>0.13</v>
      </c>
      <c r="AG1692" s="274">
        <f t="shared" si="315"/>
        <v>59.369699999999995</v>
      </c>
      <c r="AH1692" s="274"/>
      <c r="AI1692" s="274">
        <f t="shared" si="316"/>
        <v>59.369699999999995</v>
      </c>
      <c r="AJ1692" s="271" t="s">
        <v>164</v>
      </c>
      <c r="AK1692" s="271">
        <v>30</v>
      </c>
      <c r="AL1692" s="211"/>
      <c r="AM1692" s="275">
        <f t="shared" si="317"/>
        <v>0</v>
      </c>
      <c r="AN1692" s="275">
        <f t="shared" si="318"/>
        <v>1</v>
      </c>
      <c r="AO1692" s="275"/>
      <c r="AP1692" s="275"/>
      <c r="AQ1692" s="275">
        <f t="shared" si="319"/>
        <v>0</v>
      </c>
      <c r="AR1692" s="215" t="str">
        <f>IF(A1692="","",VLOOKUP(A1692,'Base Sites'!A:B,2,FALSE))</f>
        <v>Valauto Lambersart VW</v>
      </c>
      <c r="AS1692" s="215" t="str">
        <f t="shared" si="320"/>
        <v>VOLKSWAGEN</v>
      </c>
      <c r="AT1692" s="275"/>
      <c r="AU1692" s="276" t="str">
        <f>IF(A1692="","",VLOOKUP(L1692,'Base Vendeurs'!A:B,2,FALSE))</f>
        <v>Valauto Lambersart VW</v>
      </c>
      <c r="AV1692" s="274">
        <f t="shared" si="321"/>
        <v>551.67999999999995</v>
      </c>
      <c r="AW1692" s="213">
        <f t="shared" si="322"/>
        <v>1.2080186265401043E-2</v>
      </c>
      <c r="AX1692" s="276" t="str">
        <f t="shared" si="323"/>
        <v>NON</v>
      </c>
      <c r="AY1692" s="231">
        <f>+MargesVN[[#This Row],[Total COM]]+MargesVN[[#This Row],[EXT GIE]]+MargesVN[[#This Row],[Forfait immat]]</f>
        <v>89.369699999999995</v>
      </c>
    </row>
    <row r="1693" spans="1:51" s="231" customFormat="1" ht="11.25" customHeight="1" x14ac:dyDescent="0.25">
      <c r="A1693" s="431">
        <v>30</v>
      </c>
      <c r="B1693" s="431" t="s">
        <v>163</v>
      </c>
      <c r="C1693" s="431" t="s">
        <v>29</v>
      </c>
      <c r="D1693" s="432">
        <v>46195</v>
      </c>
      <c r="E1693" s="433">
        <v>46197</v>
      </c>
      <c r="F1693" s="434"/>
      <c r="G1693" s="434"/>
      <c r="H1693" s="434"/>
      <c r="I1693" s="434"/>
      <c r="J1693" s="434"/>
      <c r="K1693" s="434"/>
      <c r="L1693" s="431" t="s">
        <v>33</v>
      </c>
      <c r="M1693" s="431">
        <v>525315</v>
      </c>
      <c r="N1693" s="431">
        <v>5315</v>
      </c>
      <c r="O1693" s="431" t="s">
        <v>4552</v>
      </c>
      <c r="P1693" s="435" t="s">
        <v>4553</v>
      </c>
      <c r="Q1693" s="431" t="s">
        <v>129</v>
      </c>
      <c r="R1693" s="436">
        <v>21000</v>
      </c>
      <c r="S1693" s="436">
        <v>375</v>
      </c>
      <c r="T1693" s="437">
        <f t="shared" si="312"/>
        <v>21375</v>
      </c>
      <c r="U1693" s="438">
        <v>18</v>
      </c>
      <c r="V1693" s="436">
        <v>922.42</v>
      </c>
      <c r="W1693" s="439">
        <v>35</v>
      </c>
      <c r="X1693" s="440"/>
      <c r="Y1693" s="439">
        <f t="shared" si="313"/>
        <v>887.42</v>
      </c>
      <c r="Z1693" s="441">
        <f t="shared" si="314"/>
        <v>4.3154152046783627E-2</v>
      </c>
      <c r="AA1693" s="440">
        <v>0</v>
      </c>
      <c r="AB1693" s="439">
        <v>0</v>
      </c>
      <c r="AC1693" s="439"/>
      <c r="AD1693" s="439"/>
      <c r="AE1693" s="442"/>
      <c r="AF1693" s="442">
        <v>0</v>
      </c>
      <c r="AG1693" s="439">
        <f t="shared" si="315"/>
        <v>0</v>
      </c>
      <c r="AH1693" s="439"/>
      <c r="AI1693" s="439">
        <f t="shared" si="316"/>
        <v>0</v>
      </c>
      <c r="AJ1693" s="431" t="s">
        <v>164</v>
      </c>
      <c r="AK1693" s="431">
        <v>0</v>
      </c>
      <c r="AL1693" s="438"/>
      <c r="AM1693" s="443">
        <f t="shared" si="317"/>
        <v>0</v>
      </c>
      <c r="AN1693" s="443">
        <f t="shared" si="318"/>
        <v>1</v>
      </c>
      <c r="AO1693" s="443"/>
      <c r="AP1693" s="443"/>
      <c r="AQ1693" s="443">
        <f t="shared" si="319"/>
        <v>0</v>
      </c>
      <c r="AR1693" s="444" t="str">
        <f>IF(A1693="","",VLOOKUP(A1693,'Base Sites'!A:B,2,FALSE))</f>
        <v>Valauto Lambersart VW</v>
      </c>
      <c r="AS1693" s="444" t="str">
        <f t="shared" si="320"/>
        <v>SKODA</v>
      </c>
      <c r="AT1693" s="443"/>
      <c r="AU1693" s="445" t="str">
        <f>IF(A1693="","",VLOOKUP(L1693,'Base Vendeurs'!A:B,2,FALSE))</f>
        <v>Sociétés NORD</v>
      </c>
      <c r="AV1693" s="439">
        <f t="shared" si="321"/>
        <v>922.42</v>
      </c>
      <c r="AW1693" s="441">
        <f t="shared" si="322"/>
        <v>4.3154152046783627E-2</v>
      </c>
      <c r="AX1693" s="445" t="str">
        <f t="shared" si="323"/>
        <v>NON</v>
      </c>
      <c r="AY1693" s="231">
        <f>+MargesVN[[#This Row],[Total COM]]+MargesVN[[#This Row],[EXT GIE]]+MargesVN[[#This Row],[Forfait immat]]</f>
        <v>0</v>
      </c>
    </row>
    <row r="1694" spans="1:51" s="231" customFormat="1" ht="11.25" customHeight="1" x14ac:dyDescent="0.25">
      <c r="A1694" s="431">
        <v>30</v>
      </c>
      <c r="B1694" s="431" t="s">
        <v>163</v>
      </c>
      <c r="C1694" s="431" t="s">
        <v>29</v>
      </c>
      <c r="D1694" s="432">
        <v>46189</v>
      </c>
      <c r="E1694" s="433">
        <v>46191</v>
      </c>
      <c r="F1694" s="434"/>
      <c r="G1694" s="434"/>
      <c r="H1694" s="434"/>
      <c r="I1694" s="434"/>
      <c r="J1694" s="434"/>
      <c r="K1694" s="434">
        <v>0</v>
      </c>
      <c r="L1694" s="431" t="s">
        <v>113</v>
      </c>
      <c r="M1694" s="431">
        <v>525332</v>
      </c>
      <c r="N1694" s="431">
        <v>5332</v>
      </c>
      <c r="O1694" s="431" t="s">
        <v>4577</v>
      </c>
      <c r="P1694" s="435" t="s">
        <v>4578</v>
      </c>
      <c r="Q1694" s="431" t="s">
        <v>42</v>
      </c>
      <c r="R1694" s="436">
        <v>28958.34</v>
      </c>
      <c r="S1694" s="436">
        <v>1566.67</v>
      </c>
      <c r="T1694" s="437">
        <f t="shared" si="312"/>
        <v>30525.010000000002</v>
      </c>
      <c r="U1694" s="438">
        <v>8</v>
      </c>
      <c r="V1694" s="436">
        <v>626.49</v>
      </c>
      <c r="W1694" s="439">
        <v>35.01</v>
      </c>
      <c r="X1694" s="440"/>
      <c r="Y1694" s="439">
        <f t="shared" si="313"/>
        <v>591.48</v>
      </c>
      <c r="Z1694" s="441">
        <f t="shared" si="314"/>
        <v>2.0523826200220734E-2</v>
      </c>
      <c r="AA1694" s="440">
        <v>0</v>
      </c>
      <c r="AB1694" s="439">
        <v>-2900</v>
      </c>
      <c r="AC1694" s="439"/>
      <c r="AD1694" s="439"/>
      <c r="AE1694" s="442">
        <v>0.12</v>
      </c>
      <c r="AF1694" s="442">
        <v>0.12</v>
      </c>
      <c r="AG1694" s="439">
        <f t="shared" si="315"/>
        <v>70.977599999999995</v>
      </c>
      <c r="AH1694" s="439"/>
      <c r="AI1694" s="439">
        <f t="shared" si="316"/>
        <v>70.977599999999995</v>
      </c>
      <c r="AJ1694" s="431" t="s">
        <v>164</v>
      </c>
      <c r="AK1694" s="431"/>
      <c r="AL1694" s="438">
        <v>50</v>
      </c>
      <c r="AM1694" s="443">
        <f t="shared" si="317"/>
        <v>1</v>
      </c>
      <c r="AN1694" s="443">
        <f t="shared" si="318"/>
        <v>1</v>
      </c>
      <c r="AO1694" s="443"/>
      <c r="AP1694" s="443"/>
      <c r="AQ1694" s="443">
        <f t="shared" si="319"/>
        <v>1</v>
      </c>
      <c r="AR1694" s="444" t="str">
        <f>IF(A1694="","",VLOOKUP(A1694,'Base Sites'!A:B,2,FALSE))</f>
        <v>Valauto Lambersart VW</v>
      </c>
      <c r="AS1694" s="444" t="str">
        <f t="shared" si="320"/>
        <v>SKODA</v>
      </c>
      <c r="AT1694" s="443"/>
      <c r="AU1694" s="445" t="str">
        <f>IF(A1694="","",VLOOKUP(L1694,'Base Vendeurs'!A:B,2,FALSE))</f>
        <v>Valauto Lambersart SKODA</v>
      </c>
      <c r="AV1694" s="439">
        <f t="shared" si="321"/>
        <v>626.49</v>
      </c>
      <c r="AW1694" s="441">
        <f t="shared" si="322"/>
        <v>2.0523826200220734E-2</v>
      </c>
      <c r="AX1694" s="445" t="str">
        <f t="shared" si="323"/>
        <v>NON</v>
      </c>
      <c r="AY1694" s="231">
        <f>+MargesVN[[#This Row],[Total COM]]+MargesVN[[#This Row],[EXT GIE]]+MargesVN[[#This Row],[Forfait immat]]</f>
        <v>120.9776</v>
      </c>
    </row>
    <row r="1695" spans="1:51" s="231" customFormat="1" ht="11.25" customHeight="1" x14ac:dyDescent="0.25">
      <c r="A1695" s="354">
        <v>10</v>
      </c>
      <c r="B1695" s="354" t="s">
        <v>163</v>
      </c>
      <c r="C1695" s="354" t="s">
        <v>104</v>
      </c>
      <c r="D1695" s="355">
        <v>46128</v>
      </c>
      <c r="E1695" s="356">
        <v>46129</v>
      </c>
      <c r="F1695" s="357"/>
      <c r="G1695" s="357"/>
      <c r="H1695" s="357"/>
      <c r="I1695" s="357"/>
      <c r="J1695" s="357"/>
      <c r="K1695" s="357">
        <v>0</v>
      </c>
      <c r="L1695" s="354" t="s">
        <v>388</v>
      </c>
      <c r="M1695" s="354">
        <v>525497</v>
      </c>
      <c r="N1695" s="354">
        <v>5497</v>
      </c>
      <c r="O1695" s="354" t="s">
        <v>3299</v>
      </c>
      <c r="P1695" s="358" t="s">
        <v>3300</v>
      </c>
      <c r="Q1695" s="354" t="s">
        <v>107</v>
      </c>
      <c r="R1695" s="359">
        <v>25139</v>
      </c>
      <c r="S1695" s="359">
        <v>691.67</v>
      </c>
      <c r="T1695" s="360">
        <f t="shared" si="312"/>
        <v>25830.67</v>
      </c>
      <c r="U1695" s="361">
        <v>22</v>
      </c>
      <c r="V1695" s="359">
        <v>414.8</v>
      </c>
      <c r="W1695" s="362">
        <v>94.99</v>
      </c>
      <c r="X1695" s="363"/>
      <c r="Y1695" s="362">
        <f t="shared" si="313"/>
        <v>319.81</v>
      </c>
      <c r="Z1695" s="364">
        <f t="shared" si="314"/>
        <v>1.605842976585586E-2</v>
      </c>
      <c r="AA1695" s="363">
        <v>0</v>
      </c>
      <c r="AB1695" s="362">
        <v>-3349.99</v>
      </c>
      <c r="AC1695" s="362"/>
      <c r="AD1695" s="362"/>
      <c r="AE1695" s="365">
        <v>0.13</v>
      </c>
      <c r="AF1695" s="365">
        <v>0.13</v>
      </c>
      <c r="AG1695" s="362">
        <f t="shared" si="315"/>
        <v>41.575299999999999</v>
      </c>
      <c r="AH1695" s="362"/>
      <c r="AI1695" s="362">
        <f t="shared" si="316"/>
        <v>41.575299999999999</v>
      </c>
      <c r="AJ1695" s="354" t="s">
        <v>164</v>
      </c>
      <c r="AK1695" s="354">
        <v>30</v>
      </c>
      <c r="AL1695" s="361"/>
      <c r="AM1695" s="366">
        <f t="shared" si="317"/>
        <v>0</v>
      </c>
      <c r="AN1695" s="366">
        <f t="shared" si="318"/>
        <v>1</v>
      </c>
      <c r="AO1695" s="366"/>
      <c r="AP1695" s="366"/>
      <c r="AQ1695" s="366">
        <f t="shared" si="319"/>
        <v>0</v>
      </c>
      <c r="AR1695" s="367" t="str">
        <f>IF(A1695="","",VLOOKUP(A1695,'Base Sites'!A:B,2,FALSE))</f>
        <v>Valauto Roncq</v>
      </c>
      <c r="AS1695" s="367" t="str">
        <f t="shared" si="320"/>
        <v>VOLKSWAGEN</v>
      </c>
      <c r="AT1695" s="366"/>
      <c r="AU1695" s="368" t="str">
        <f>IF(A1695="","",VLOOKUP(L1695,'Base Vendeurs'!A:B,2,FALSE))</f>
        <v>Valauto Roncq VW</v>
      </c>
      <c r="AV1695" s="362">
        <f t="shared" si="321"/>
        <v>414.8</v>
      </c>
      <c r="AW1695" s="364">
        <f t="shared" si="322"/>
        <v>1.605842976585586E-2</v>
      </c>
      <c r="AX1695" s="368" t="str">
        <f t="shared" si="323"/>
        <v>NON</v>
      </c>
      <c r="AY1695" s="231">
        <f>+MargesVN[[#This Row],[Total COM]]+MargesVN[[#This Row],[EXT GIE]]+MargesVN[[#This Row],[Forfait immat]]</f>
        <v>71.575299999999999</v>
      </c>
    </row>
    <row r="1696" spans="1:51" s="231" customFormat="1" ht="11.25" customHeight="1" x14ac:dyDescent="0.25">
      <c r="A1696" s="354">
        <v>10</v>
      </c>
      <c r="B1696" s="354" t="s">
        <v>163</v>
      </c>
      <c r="C1696" s="354" t="s">
        <v>104</v>
      </c>
      <c r="D1696" s="355">
        <v>46108</v>
      </c>
      <c r="E1696" s="356">
        <v>46111</v>
      </c>
      <c r="F1696" s="357"/>
      <c r="G1696" s="357"/>
      <c r="H1696" s="357"/>
      <c r="I1696" s="357"/>
      <c r="J1696" s="357"/>
      <c r="K1696" s="357"/>
      <c r="L1696" s="354" t="s">
        <v>388</v>
      </c>
      <c r="M1696" s="354">
        <v>525499</v>
      </c>
      <c r="N1696" s="354">
        <v>5499</v>
      </c>
      <c r="O1696" s="354" t="s">
        <v>2843</v>
      </c>
      <c r="P1696" s="358" t="s">
        <v>2844</v>
      </c>
      <c r="Q1696" s="354" t="s">
        <v>157</v>
      </c>
      <c r="R1696" s="359">
        <v>28533.33</v>
      </c>
      <c r="S1696" s="359">
        <v>1858.34</v>
      </c>
      <c r="T1696" s="360">
        <f t="shared" si="312"/>
        <v>30391.670000000002</v>
      </c>
      <c r="U1696" s="361">
        <v>50</v>
      </c>
      <c r="V1696" s="359">
        <v>1462.62</v>
      </c>
      <c r="W1696" s="362">
        <v>95</v>
      </c>
      <c r="X1696" s="363"/>
      <c r="Y1696" s="362">
        <f t="shared" si="313"/>
        <v>1367.62</v>
      </c>
      <c r="Z1696" s="364">
        <f t="shared" si="314"/>
        <v>4.8125687071490307E-2</v>
      </c>
      <c r="AA1696" s="363">
        <v>0</v>
      </c>
      <c r="AB1696" s="362">
        <v>-4249.99</v>
      </c>
      <c r="AC1696" s="362"/>
      <c r="AD1696" s="362"/>
      <c r="AE1696" s="365">
        <v>7.0000000000000007E-2</v>
      </c>
      <c r="AF1696" s="365">
        <v>0.1</v>
      </c>
      <c r="AG1696" s="362">
        <f t="shared" si="315"/>
        <v>95.733400000000003</v>
      </c>
      <c r="AH1696" s="362"/>
      <c r="AI1696" s="362">
        <f t="shared" si="316"/>
        <v>95.733400000000003</v>
      </c>
      <c r="AJ1696" s="354" t="s">
        <v>164</v>
      </c>
      <c r="AK1696" s="354">
        <v>30</v>
      </c>
      <c r="AL1696" s="361"/>
      <c r="AM1696" s="366">
        <f t="shared" si="317"/>
        <v>0</v>
      </c>
      <c r="AN1696" s="366">
        <f t="shared" si="318"/>
        <v>1</v>
      </c>
      <c r="AO1696" s="366"/>
      <c r="AP1696" s="366"/>
      <c r="AQ1696" s="366">
        <f t="shared" si="319"/>
        <v>0</v>
      </c>
      <c r="AR1696" s="367" t="str">
        <f>IF(A1696="","",VLOOKUP(A1696,'Base Sites'!A:B,2,FALSE))</f>
        <v>Valauto Roncq</v>
      </c>
      <c r="AS1696" s="367" t="str">
        <f t="shared" si="320"/>
        <v>VOLKSWAGEN</v>
      </c>
      <c r="AT1696" s="366"/>
      <c r="AU1696" s="368" t="str">
        <f>IF(A1696="","",VLOOKUP(L1696,'Base Vendeurs'!A:B,2,FALSE))</f>
        <v>Valauto Roncq VW</v>
      </c>
      <c r="AV1696" s="362">
        <f t="shared" si="321"/>
        <v>1462.62</v>
      </c>
      <c r="AW1696" s="364">
        <f t="shared" si="322"/>
        <v>4.8125687071490307E-2</v>
      </c>
      <c r="AX1696" s="368" t="str">
        <f t="shared" si="323"/>
        <v>NON</v>
      </c>
      <c r="AY1696" s="231">
        <f>+MargesVN[[#This Row],[Total COM]]+MargesVN[[#This Row],[EXT GIE]]+MargesVN[[#This Row],[Forfait immat]]</f>
        <v>125.7334</v>
      </c>
    </row>
    <row r="1697" spans="1:51" s="231" customFormat="1" ht="11.25" customHeight="1" x14ac:dyDescent="0.25">
      <c r="A1697" s="319">
        <v>10</v>
      </c>
      <c r="B1697" s="319" t="s">
        <v>163</v>
      </c>
      <c r="C1697" s="319" t="s">
        <v>104</v>
      </c>
      <c r="D1697" s="320">
        <v>46087</v>
      </c>
      <c r="E1697" s="321">
        <v>46087</v>
      </c>
      <c r="F1697" s="322"/>
      <c r="G1697" s="322"/>
      <c r="H1697" s="322"/>
      <c r="I1697" s="322"/>
      <c r="J1697" s="322"/>
      <c r="K1697" s="322">
        <v>0</v>
      </c>
      <c r="L1697" s="319" t="s">
        <v>75</v>
      </c>
      <c r="M1697" s="319">
        <v>525500</v>
      </c>
      <c r="N1697" s="319">
        <v>5500</v>
      </c>
      <c r="O1697" s="319" t="s">
        <v>2845</v>
      </c>
      <c r="P1697" s="323" t="s">
        <v>2846</v>
      </c>
      <c r="Q1697" s="319" t="s">
        <v>157</v>
      </c>
      <c r="R1697" s="324">
        <v>28533.33</v>
      </c>
      <c r="S1697" s="324">
        <v>1858.34</v>
      </c>
      <c r="T1697" s="325">
        <f t="shared" si="312"/>
        <v>30391.670000000002</v>
      </c>
      <c r="U1697" s="326">
        <v>43</v>
      </c>
      <c r="V1697" s="324">
        <v>1462.62</v>
      </c>
      <c r="W1697" s="327">
        <v>95</v>
      </c>
      <c r="X1697" s="328"/>
      <c r="Y1697" s="327">
        <f t="shared" si="313"/>
        <v>1367.62</v>
      </c>
      <c r="Z1697" s="329">
        <f t="shared" si="314"/>
        <v>4.8125687071490307E-2</v>
      </c>
      <c r="AA1697" s="328">
        <v>0</v>
      </c>
      <c r="AB1697" s="327">
        <v>-4249.99</v>
      </c>
      <c r="AC1697" s="327"/>
      <c r="AD1697" s="327"/>
      <c r="AE1697" s="330">
        <v>7.0000000000000007E-2</v>
      </c>
      <c r="AF1697" s="330">
        <v>7.0000000000000007E-2</v>
      </c>
      <c r="AG1697" s="327">
        <f t="shared" si="315"/>
        <v>95.733400000000003</v>
      </c>
      <c r="AH1697" s="327"/>
      <c r="AI1697" s="327">
        <f t="shared" si="316"/>
        <v>95.733400000000003</v>
      </c>
      <c r="AJ1697" s="319" t="s">
        <v>164</v>
      </c>
      <c r="AK1697" s="319">
        <v>30</v>
      </c>
      <c r="AL1697" s="326"/>
      <c r="AM1697" s="331">
        <f t="shared" si="317"/>
        <v>0</v>
      </c>
      <c r="AN1697" s="331">
        <f t="shared" si="318"/>
        <v>1</v>
      </c>
      <c r="AO1697" s="331"/>
      <c r="AP1697" s="331"/>
      <c r="AQ1697" s="331">
        <f t="shared" si="319"/>
        <v>0</v>
      </c>
      <c r="AR1697" s="332" t="str">
        <f>IF(A1697="","",VLOOKUP(A1697,'Base Sites'!A:B,2,FALSE))</f>
        <v>Valauto Roncq</v>
      </c>
      <c r="AS1697" s="332" t="str">
        <f t="shared" si="320"/>
        <v>VOLKSWAGEN</v>
      </c>
      <c r="AT1697" s="331"/>
      <c r="AU1697" s="333" t="str">
        <f>IF(A1697="","",VLOOKUP(L1697,'Base Vendeurs'!A:B,2,FALSE))</f>
        <v>Valauto Roncq VW</v>
      </c>
      <c r="AV1697" s="327">
        <f t="shared" si="321"/>
        <v>1462.62</v>
      </c>
      <c r="AW1697" s="329">
        <f t="shared" si="322"/>
        <v>4.8125687071490307E-2</v>
      </c>
      <c r="AX1697" s="333" t="str">
        <f t="shared" si="323"/>
        <v>NON</v>
      </c>
      <c r="AY1697" s="231">
        <f>+MargesVN[[#This Row],[Total COM]]+MargesVN[[#This Row],[EXT GIE]]+MargesVN[[#This Row],[Forfait immat]]</f>
        <v>125.7334</v>
      </c>
    </row>
    <row r="1698" spans="1:51" s="231" customFormat="1" ht="11.25" customHeight="1" x14ac:dyDescent="0.25">
      <c r="A1698" s="319">
        <v>10</v>
      </c>
      <c r="B1698" s="319" t="s">
        <v>163</v>
      </c>
      <c r="C1698" s="319" t="s">
        <v>104</v>
      </c>
      <c r="D1698" s="320">
        <v>46084</v>
      </c>
      <c r="E1698" s="321">
        <v>46086</v>
      </c>
      <c r="F1698" s="322"/>
      <c r="G1698" s="322"/>
      <c r="H1698" s="322"/>
      <c r="I1698" s="322"/>
      <c r="J1698" s="322"/>
      <c r="K1698" s="322">
        <v>0</v>
      </c>
      <c r="L1698" s="319" t="s">
        <v>75</v>
      </c>
      <c r="M1698" s="319">
        <v>525501</v>
      </c>
      <c r="N1698" s="319">
        <v>5501</v>
      </c>
      <c r="O1698" s="319" t="s">
        <v>2823</v>
      </c>
      <c r="P1698" s="323" t="s">
        <v>2824</v>
      </c>
      <c r="Q1698" s="319" t="s">
        <v>157</v>
      </c>
      <c r="R1698" s="324">
        <v>28533.33</v>
      </c>
      <c r="S1698" s="324">
        <v>1858.34</v>
      </c>
      <c r="T1698" s="325">
        <f t="shared" si="312"/>
        <v>30391.670000000002</v>
      </c>
      <c r="U1698" s="326">
        <v>26</v>
      </c>
      <c r="V1698" s="324">
        <v>1462.62</v>
      </c>
      <c r="W1698" s="327">
        <v>95</v>
      </c>
      <c r="X1698" s="328"/>
      <c r="Y1698" s="327">
        <f t="shared" si="313"/>
        <v>1367.62</v>
      </c>
      <c r="Z1698" s="329">
        <f t="shared" si="314"/>
        <v>4.8125687071490307E-2</v>
      </c>
      <c r="AA1698" s="328">
        <v>0</v>
      </c>
      <c r="AB1698" s="327">
        <v>-4249.99</v>
      </c>
      <c r="AC1698" s="327"/>
      <c r="AD1698" s="327"/>
      <c r="AE1698" s="330">
        <v>7.0000000000000007E-2</v>
      </c>
      <c r="AF1698" s="330">
        <v>7.0000000000000007E-2</v>
      </c>
      <c r="AG1698" s="327">
        <f t="shared" si="315"/>
        <v>95.733400000000003</v>
      </c>
      <c r="AH1698" s="327"/>
      <c r="AI1698" s="327">
        <f t="shared" si="316"/>
        <v>95.733400000000003</v>
      </c>
      <c r="AJ1698" s="319" t="s">
        <v>164</v>
      </c>
      <c r="AK1698" s="319">
        <v>30</v>
      </c>
      <c r="AL1698" s="326"/>
      <c r="AM1698" s="331">
        <f t="shared" si="317"/>
        <v>0</v>
      </c>
      <c r="AN1698" s="331">
        <f t="shared" si="318"/>
        <v>1</v>
      </c>
      <c r="AO1698" s="331"/>
      <c r="AP1698" s="331"/>
      <c r="AQ1698" s="331">
        <f t="shared" si="319"/>
        <v>0</v>
      </c>
      <c r="AR1698" s="332" t="str">
        <f>IF(A1698="","",VLOOKUP(A1698,'Base Sites'!A:B,2,FALSE))</f>
        <v>Valauto Roncq</v>
      </c>
      <c r="AS1698" s="332" t="str">
        <f t="shared" si="320"/>
        <v>VOLKSWAGEN</v>
      </c>
      <c r="AT1698" s="331"/>
      <c r="AU1698" s="333" t="str">
        <f>IF(A1698="","",VLOOKUP(L1698,'Base Vendeurs'!A:B,2,FALSE))</f>
        <v>Valauto Roncq VW</v>
      </c>
      <c r="AV1698" s="327">
        <f t="shared" si="321"/>
        <v>1462.62</v>
      </c>
      <c r="AW1698" s="329">
        <f t="shared" si="322"/>
        <v>4.8125687071490307E-2</v>
      </c>
      <c r="AX1698" s="333" t="str">
        <f t="shared" si="323"/>
        <v>NON</v>
      </c>
      <c r="AY1698" s="231">
        <f>+MargesVN[[#This Row],[Total COM]]+MargesVN[[#This Row],[EXT GIE]]+MargesVN[[#This Row],[Forfait immat]]</f>
        <v>125.7334</v>
      </c>
    </row>
    <row r="1699" spans="1:51" s="231" customFormat="1" ht="11.25" customHeight="1" x14ac:dyDescent="0.25">
      <c r="A1699" s="45">
        <v>10</v>
      </c>
      <c r="B1699" s="45" t="s">
        <v>163</v>
      </c>
      <c r="C1699" s="45" t="s">
        <v>104</v>
      </c>
      <c r="D1699" s="44">
        <v>46080</v>
      </c>
      <c r="E1699" s="65">
        <v>46081</v>
      </c>
      <c r="F1699" s="35"/>
      <c r="G1699" s="35"/>
      <c r="H1699" s="35"/>
      <c r="I1699" s="35"/>
      <c r="J1699" s="35"/>
      <c r="K1699" s="35"/>
      <c r="L1699" s="45" t="s">
        <v>195</v>
      </c>
      <c r="M1699" s="45">
        <v>525504</v>
      </c>
      <c r="N1699" s="45">
        <v>5504</v>
      </c>
      <c r="O1699" s="45" t="s">
        <v>2009</v>
      </c>
      <c r="P1699" s="66" t="s">
        <v>2010</v>
      </c>
      <c r="Q1699" s="45" t="s">
        <v>157</v>
      </c>
      <c r="R1699" s="47">
        <v>28533.33</v>
      </c>
      <c r="S1699" s="47">
        <v>1250</v>
      </c>
      <c r="T1699" s="48">
        <f t="shared" si="312"/>
        <v>29783.33</v>
      </c>
      <c r="U1699" s="49">
        <v>21</v>
      </c>
      <c r="V1699" s="47">
        <v>1435.25</v>
      </c>
      <c r="W1699" s="46">
        <v>95</v>
      </c>
      <c r="X1699" s="50"/>
      <c r="Y1699" s="46">
        <f t="shared" si="313"/>
        <v>1340.25</v>
      </c>
      <c r="Z1699" s="51">
        <f t="shared" si="314"/>
        <v>4.8189708806906408E-2</v>
      </c>
      <c r="AA1699" s="50">
        <v>0</v>
      </c>
      <c r="AB1699" s="46">
        <v>-4250</v>
      </c>
      <c r="AC1699" s="46"/>
      <c r="AD1699" s="46"/>
      <c r="AE1699" s="52">
        <v>7.0000000000000007E-2</v>
      </c>
      <c r="AF1699" s="52">
        <v>7.0000000000000007E-2</v>
      </c>
      <c r="AG1699" s="46">
        <f t="shared" si="315"/>
        <v>93.81750000000001</v>
      </c>
      <c r="AH1699" s="46"/>
      <c r="AI1699" s="46">
        <f t="shared" si="316"/>
        <v>93.81750000000001</v>
      </c>
      <c r="AJ1699" s="45" t="s">
        <v>164</v>
      </c>
      <c r="AK1699" s="45"/>
      <c r="AL1699" s="49"/>
      <c r="AM1699" s="238">
        <f t="shared" si="317"/>
        <v>0</v>
      </c>
      <c r="AN1699" s="238">
        <f t="shared" si="318"/>
        <v>1</v>
      </c>
      <c r="AO1699" s="238"/>
      <c r="AP1699" s="238"/>
      <c r="AQ1699" s="238">
        <f t="shared" si="319"/>
        <v>0</v>
      </c>
      <c r="AR1699" s="96" t="str">
        <f>IF(A1699="","",VLOOKUP(A1699,'Base Sites'!A:B,2,FALSE))</f>
        <v>Valauto Roncq</v>
      </c>
      <c r="AS1699" s="96" t="str">
        <f t="shared" si="320"/>
        <v>VOLKSWAGEN</v>
      </c>
      <c r="AT1699" s="238"/>
      <c r="AU1699" s="231" t="str">
        <f>IF(A1699="","",VLOOKUP(L1699,'Base Vendeurs'!A:B,2,FALSE))</f>
        <v>Valauto Roncq VW</v>
      </c>
      <c r="AV1699" s="46">
        <f t="shared" si="321"/>
        <v>1435.25</v>
      </c>
      <c r="AW1699" s="51">
        <f t="shared" si="322"/>
        <v>4.8189708806906408E-2</v>
      </c>
      <c r="AX1699" s="231" t="str">
        <f t="shared" si="323"/>
        <v>NON</v>
      </c>
      <c r="AY1699" s="231">
        <f>+MargesVN[[#This Row],[Total COM]]+MargesVN[[#This Row],[EXT GIE]]+MargesVN[[#This Row],[Forfait immat]]</f>
        <v>93.81750000000001</v>
      </c>
    </row>
    <row r="1700" spans="1:51" s="231" customFormat="1" ht="11.25" customHeight="1" x14ac:dyDescent="0.25">
      <c r="A1700" s="271">
        <v>10</v>
      </c>
      <c r="B1700" s="271" t="s">
        <v>163</v>
      </c>
      <c r="C1700" s="271" t="s">
        <v>104</v>
      </c>
      <c r="D1700" s="207">
        <v>46044</v>
      </c>
      <c r="E1700" s="272">
        <v>46045</v>
      </c>
      <c r="F1700" s="208"/>
      <c r="G1700" s="208"/>
      <c r="H1700" s="208"/>
      <c r="I1700" s="208"/>
      <c r="J1700" s="208"/>
      <c r="K1700" s="208">
        <v>0</v>
      </c>
      <c r="L1700" s="271" t="s">
        <v>388</v>
      </c>
      <c r="M1700" s="271">
        <v>555755</v>
      </c>
      <c r="N1700" s="271">
        <v>5755</v>
      </c>
      <c r="O1700" s="271" t="s">
        <v>987</v>
      </c>
      <c r="P1700" s="273" t="s">
        <v>988</v>
      </c>
      <c r="Q1700" s="271" t="s">
        <v>177</v>
      </c>
      <c r="R1700" s="209">
        <v>33863.33</v>
      </c>
      <c r="S1700" s="209">
        <v>2537.5</v>
      </c>
      <c r="T1700" s="210">
        <f t="shared" si="312"/>
        <v>36400.83</v>
      </c>
      <c r="U1700" s="211">
        <v>13</v>
      </c>
      <c r="V1700" s="209">
        <v>1709.73</v>
      </c>
      <c r="W1700" s="274">
        <v>95</v>
      </c>
      <c r="X1700" s="212"/>
      <c r="Y1700" s="274">
        <f t="shared" si="313"/>
        <v>1614.73</v>
      </c>
      <c r="Z1700" s="213">
        <f t="shared" si="314"/>
        <v>4.6969533387013429E-2</v>
      </c>
      <c r="AA1700" s="212">
        <v>0</v>
      </c>
      <c r="AB1700" s="274">
        <v>-5566.67</v>
      </c>
      <c r="AC1700" s="274"/>
      <c r="AD1700" s="274"/>
      <c r="AE1700" s="214">
        <v>7.0000000000000007E-2</v>
      </c>
      <c r="AF1700" s="214">
        <v>7.0000000000000007E-2</v>
      </c>
      <c r="AG1700" s="274">
        <f t="shared" si="315"/>
        <v>113.03110000000001</v>
      </c>
      <c r="AH1700" s="274"/>
      <c r="AI1700" s="274">
        <f t="shared" si="316"/>
        <v>113.03110000000001</v>
      </c>
      <c r="AJ1700" s="271" t="s">
        <v>164</v>
      </c>
      <c r="AK1700" s="271">
        <v>30</v>
      </c>
      <c r="AL1700" s="211"/>
      <c r="AM1700" s="275">
        <f t="shared" si="317"/>
        <v>0</v>
      </c>
      <c r="AN1700" s="275">
        <f t="shared" si="318"/>
        <v>1</v>
      </c>
      <c r="AO1700" s="275"/>
      <c r="AP1700" s="275"/>
      <c r="AQ1700" s="275">
        <f t="shared" si="319"/>
        <v>0</v>
      </c>
      <c r="AR1700" s="215" t="str">
        <f>IF(A1700="","",VLOOKUP(A1700,'Base Sites'!A:B,2,FALSE))</f>
        <v>Valauto Roncq</v>
      </c>
      <c r="AS1700" s="215" t="str">
        <f t="shared" si="320"/>
        <v>VOLKSWAGEN</v>
      </c>
      <c r="AT1700" s="275"/>
      <c r="AU1700" s="276" t="str">
        <f>IF(A1700="","",VLOOKUP(L1700,'Base Vendeurs'!A:B,2,FALSE))</f>
        <v>Valauto Roncq VW</v>
      </c>
      <c r="AV1700" s="274">
        <f t="shared" si="321"/>
        <v>1709.73</v>
      </c>
      <c r="AW1700" s="213">
        <f t="shared" si="322"/>
        <v>4.6969533387013429E-2</v>
      </c>
      <c r="AX1700" s="276" t="str">
        <f t="shared" si="323"/>
        <v>NON</v>
      </c>
      <c r="AY1700" s="231">
        <f>+MargesVN[[#This Row],[Total COM]]+MargesVN[[#This Row],[EXT GIE]]+MargesVN[[#This Row],[Forfait immat]]</f>
        <v>143.03110000000001</v>
      </c>
    </row>
    <row r="1701" spans="1:51" s="231" customFormat="1" ht="11.25" customHeight="1" x14ac:dyDescent="0.25">
      <c r="A1701" s="319">
        <v>10</v>
      </c>
      <c r="B1701" s="319" t="s">
        <v>163</v>
      </c>
      <c r="C1701" s="319" t="s">
        <v>104</v>
      </c>
      <c r="D1701" s="320">
        <v>46083</v>
      </c>
      <c r="E1701" s="321">
        <v>46083</v>
      </c>
      <c r="F1701" s="322"/>
      <c r="G1701" s="322"/>
      <c r="H1701" s="322"/>
      <c r="I1701" s="322"/>
      <c r="J1701" s="322"/>
      <c r="K1701" s="322">
        <v>0</v>
      </c>
      <c r="L1701" s="319" t="s">
        <v>38</v>
      </c>
      <c r="M1701" s="319">
        <v>525510</v>
      </c>
      <c r="N1701" s="319">
        <v>5510</v>
      </c>
      <c r="O1701" s="319" t="s">
        <v>2720</v>
      </c>
      <c r="P1701" s="323" t="s">
        <v>2721</v>
      </c>
      <c r="Q1701" s="319" t="s">
        <v>23</v>
      </c>
      <c r="R1701" s="324">
        <v>24705.67</v>
      </c>
      <c r="S1701" s="324">
        <v>1116.6600000000001</v>
      </c>
      <c r="T1701" s="325">
        <f t="shared" si="312"/>
        <v>25822.329999999998</v>
      </c>
      <c r="U1701" s="326">
        <v>41</v>
      </c>
      <c r="V1701" s="324">
        <v>719.23</v>
      </c>
      <c r="W1701" s="327">
        <v>95</v>
      </c>
      <c r="X1701" s="328"/>
      <c r="Y1701" s="327">
        <f t="shared" si="313"/>
        <v>624.23</v>
      </c>
      <c r="Z1701" s="329">
        <f t="shared" si="314"/>
        <v>2.7853024881952949E-2</v>
      </c>
      <c r="AA1701" s="328">
        <v>-856.67</v>
      </c>
      <c r="AB1701" s="327">
        <v>0</v>
      </c>
      <c r="AC1701" s="327"/>
      <c r="AD1701" s="327"/>
      <c r="AE1701" s="330">
        <v>0.1</v>
      </c>
      <c r="AF1701" s="330">
        <v>7.0000000000000007E-2</v>
      </c>
      <c r="AG1701" s="327">
        <f t="shared" si="315"/>
        <v>62.423000000000002</v>
      </c>
      <c r="AH1701" s="327"/>
      <c r="AI1701" s="327">
        <f t="shared" si="316"/>
        <v>62.423000000000002</v>
      </c>
      <c r="AJ1701" s="319" t="s">
        <v>164</v>
      </c>
      <c r="AK1701" s="319">
        <v>30</v>
      </c>
      <c r="AL1701" s="326">
        <v>50</v>
      </c>
      <c r="AM1701" s="331">
        <f t="shared" si="317"/>
        <v>1</v>
      </c>
      <c r="AN1701" s="331">
        <f t="shared" si="318"/>
        <v>1</v>
      </c>
      <c r="AO1701" s="331"/>
      <c r="AP1701" s="331"/>
      <c r="AQ1701" s="331">
        <f t="shared" si="319"/>
        <v>1</v>
      </c>
      <c r="AR1701" s="332" t="str">
        <f>IF(A1701="","",VLOOKUP(A1701,'Base Sites'!A:B,2,FALSE))</f>
        <v>Valauto Roncq</v>
      </c>
      <c r="AS1701" s="332" t="str">
        <f t="shared" si="320"/>
        <v>VOLKSWAGEN</v>
      </c>
      <c r="AT1701" s="331"/>
      <c r="AU1701" s="333" t="str">
        <f>IF(A1701="","",VLOOKUP(L1701,'Base Vendeurs'!A:B,2,FALSE))</f>
        <v>Valauto Roubaix</v>
      </c>
      <c r="AV1701" s="327">
        <f t="shared" si="321"/>
        <v>719.23</v>
      </c>
      <c r="AW1701" s="329">
        <f t="shared" si="322"/>
        <v>2.7853024881952949E-2</v>
      </c>
      <c r="AX1701" s="333" t="str">
        <f t="shared" si="323"/>
        <v>NON</v>
      </c>
      <c r="AY1701" s="231">
        <f>+MargesVN[[#This Row],[Total COM]]+MargesVN[[#This Row],[EXT GIE]]+MargesVN[[#This Row],[Forfait immat]]</f>
        <v>142.423</v>
      </c>
    </row>
    <row r="1702" spans="1:51" s="231" customFormat="1" ht="11.25" customHeight="1" x14ac:dyDescent="0.25">
      <c r="A1702" s="45">
        <v>10</v>
      </c>
      <c r="B1702" s="45" t="s">
        <v>163</v>
      </c>
      <c r="C1702" s="45" t="s">
        <v>104</v>
      </c>
      <c r="D1702" s="44">
        <v>46045</v>
      </c>
      <c r="E1702" s="65">
        <v>46048</v>
      </c>
      <c r="F1702" s="35"/>
      <c r="G1702" s="35"/>
      <c r="H1702" s="35"/>
      <c r="I1702" s="35"/>
      <c r="J1702" s="35"/>
      <c r="K1702" s="35"/>
      <c r="L1702" s="45" t="s">
        <v>75</v>
      </c>
      <c r="M1702" s="45">
        <v>545485</v>
      </c>
      <c r="N1702" s="45">
        <v>5485</v>
      </c>
      <c r="O1702" s="45" t="s">
        <v>1027</v>
      </c>
      <c r="P1702" s="66" t="s">
        <v>1028</v>
      </c>
      <c r="Q1702" s="45" t="s">
        <v>177</v>
      </c>
      <c r="R1702" s="47">
        <v>33863.33</v>
      </c>
      <c r="S1702" s="47">
        <v>1025</v>
      </c>
      <c r="T1702" s="48">
        <f t="shared" si="312"/>
        <v>34888.33</v>
      </c>
      <c r="U1702" s="49">
        <v>14</v>
      </c>
      <c r="V1702" s="47">
        <v>1603.84</v>
      </c>
      <c r="W1702" s="46">
        <v>94.99</v>
      </c>
      <c r="X1702" s="50"/>
      <c r="Y1702" s="46">
        <f t="shared" si="313"/>
        <v>1508.85</v>
      </c>
      <c r="Z1702" s="51">
        <f t="shared" si="314"/>
        <v>4.5970672714916415E-2</v>
      </c>
      <c r="AA1702" s="50">
        <v>0</v>
      </c>
      <c r="AB1702" s="46">
        <v>-5566.67</v>
      </c>
      <c r="AC1702" s="46"/>
      <c r="AD1702" s="46"/>
      <c r="AE1702" s="52">
        <v>7.0000000000000007E-2</v>
      </c>
      <c r="AF1702" s="52">
        <v>7.0000000000000007E-2</v>
      </c>
      <c r="AG1702" s="46">
        <f t="shared" si="315"/>
        <v>105.6195</v>
      </c>
      <c r="AH1702" s="46"/>
      <c r="AI1702" s="46">
        <f t="shared" si="316"/>
        <v>105.6195</v>
      </c>
      <c r="AJ1702" s="45" t="s">
        <v>164</v>
      </c>
      <c r="AK1702" s="45">
        <v>0</v>
      </c>
      <c r="AL1702" s="49"/>
      <c r="AM1702" s="238">
        <f t="shared" si="317"/>
        <v>0</v>
      </c>
      <c r="AN1702" s="238">
        <f t="shared" si="318"/>
        <v>1</v>
      </c>
      <c r="AO1702" s="238"/>
      <c r="AP1702" s="238"/>
      <c r="AQ1702" s="238">
        <f t="shared" si="319"/>
        <v>0</v>
      </c>
      <c r="AR1702" s="96" t="str">
        <f>IF(A1702="","",VLOOKUP(A1702,'Base Sites'!A:B,2,FALSE))</f>
        <v>Valauto Roncq</v>
      </c>
      <c r="AS1702" s="96" t="str">
        <f t="shared" si="320"/>
        <v>VOLKSWAGEN</v>
      </c>
      <c r="AT1702" s="238"/>
      <c r="AU1702" s="231" t="str">
        <f>IF(A1702="","",VLOOKUP(L1702,'Base Vendeurs'!A:B,2,FALSE))</f>
        <v>Valauto Roncq VW</v>
      </c>
      <c r="AV1702" s="251">
        <f t="shared" si="321"/>
        <v>1603.84</v>
      </c>
      <c r="AW1702" s="51">
        <f t="shared" si="322"/>
        <v>4.5970672714916415E-2</v>
      </c>
      <c r="AX1702" s="237" t="str">
        <f t="shared" si="323"/>
        <v>NON</v>
      </c>
      <c r="AY1702" s="231">
        <f>+MargesVN[[#This Row],[Total COM]]+MargesVN[[#This Row],[EXT GIE]]+MargesVN[[#This Row],[Forfait immat]]</f>
        <v>105.6195</v>
      </c>
    </row>
    <row r="1703" spans="1:51" s="231" customFormat="1" ht="11.25" customHeight="1" x14ac:dyDescent="0.25">
      <c r="A1703" s="354">
        <v>30</v>
      </c>
      <c r="B1703" s="354" t="s">
        <v>163</v>
      </c>
      <c r="C1703" s="354" t="s">
        <v>104</v>
      </c>
      <c r="D1703" s="355">
        <v>46119</v>
      </c>
      <c r="E1703" s="356">
        <v>46119</v>
      </c>
      <c r="F1703" s="357"/>
      <c r="G1703" s="357"/>
      <c r="H1703" s="357"/>
      <c r="I1703" s="357"/>
      <c r="J1703" s="357"/>
      <c r="K1703" s="357">
        <v>0</v>
      </c>
      <c r="L1703" s="354" t="s">
        <v>232</v>
      </c>
      <c r="M1703" s="354">
        <v>525527</v>
      </c>
      <c r="N1703" s="354">
        <v>5527</v>
      </c>
      <c r="O1703" s="354" t="s">
        <v>3230</v>
      </c>
      <c r="P1703" s="358" t="s">
        <v>3231</v>
      </c>
      <c r="Q1703" s="354" t="s">
        <v>93</v>
      </c>
      <c r="R1703" s="359">
        <v>26247.33</v>
      </c>
      <c r="S1703" s="359">
        <v>1070.8399999999999</v>
      </c>
      <c r="T1703" s="360">
        <f t="shared" si="312"/>
        <v>27318.170000000002</v>
      </c>
      <c r="U1703" s="361">
        <v>138</v>
      </c>
      <c r="V1703" s="359">
        <v>1195.33</v>
      </c>
      <c r="W1703" s="362">
        <v>95</v>
      </c>
      <c r="X1703" s="363"/>
      <c r="Y1703" s="362">
        <f t="shared" si="313"/>
        <v>1100.33</v>
      </c>
      <c r="Z1703" s="364">
        <f t="shared" si="314"/>
        <v>4.37558591955464E-2</v>
      </c>
      <c r="AA1703" s="363">
        <v>0</v>
      </c>
      <c r="AB1703" s="362">
        <v>-3966.67</v>
      </c>
      <c r="AC1703" s="362"/>
      <c r="AD1703" s="362"/>
      <c r="AE1703" s="365">
        <v>0.13</v>
      </c>
      <c r="AF1703" s="365">
        <v>0.13</v>
      </c>
      <c r="AG1703" s="362">
        <f t="shared" si="315"/>
        <v>143.0429</v>
      </c>
      <c r="AH1703" s="362"/>
      <c r="AI1703" s="362">
        <f t="shared" si="316"/>
        <v>143.0429</v>
      </c>
      <c r="AJ1703" s="354" t="s">
        <v>164</v>
      </c>
      <c r="AK1703" s="354">
        <v>30</v>
      </c>
      <c r="AL1703" s="361">
        <v>50</v>
      </c>
      <c r="AM1703" s="366">
        <f t="shared" si="317"/>
        <v>1</v>
      </c>
      <c r="AN1703" s="366">
        <f t="shared" si="318"/>
        <v>1</v>
      </c>
      <c r="AO1703" s="366"/>
      <c r="AP1703" s="366"/>
      <c r="AQ1703" s="366">
        <f t="shared" si="319"/>
        <v>1</v>
      </c>
      <c r="AR1703" s="367" t="str">
        <f>IF(A1703="","",VLOOKUP(A1703,'Base Sites'!A:B,2,FALSE))</f>
        <v>Valauto Lambersart VW</v>
      </c>
      <c r="AS1703" s="367" t="str">
        <f t="shared" si="320"/>
        <v>VOLKSWAGEN</v>
      </c>
      <c r="AT1703" s="366"/>
      <c r="AU1703" s="368" t="str">
        <f>IF(A1703="","",VLOOKUP(L1703,'Base Vendeurs'!A:B,2,FALSE))</f>
        <v>Valauto Lambersart VW</v>
      </c>
      <c r="AV1703" s="362">
        <f t="shared" si="321"/>
        <v>1195.33</v>
      </c>
      <c r="AW1703" s="364">
        <f t="shared" si="322"/>
        <v>4.37558591955464E-2</v>
      </c>
      <c r="AX1703" s="368" t="str">
        <f t="shared" si="323"/>
        <v>NON</v>
      </c>
      <c r="AY1703" s="231">
        <f>+MargesVN[[#This Row],[Total COM]]+MargesVN[[#This Row],[EXT GIE]]+MargesVN[[#This Row],[Forfait immat]]</f>
        <v>223.0429</v>
      </c>
    </row>
    <row r="1704" spans="1:51" s="231" customFormat="1" ht="11.25" customHeight="1" x14ac:dyDescent="0.25">
      <c r="A1704" s="319">
        <v>30</v>
      </c>
      <c r="B1704" s="319" t="s">
        <v>163</v>
      </c>
      <c r="C1704" s="319" t="s">
        <v>104</v>
      </c>
      <c r="D1704" s="320">
        <v>46084</v>
      </c>
      <c r="E1704" s="321">
        <v>46086</v>
      </c>
      <c r="F1704" s="322"/>
      <c r="G1704" s="322"/>
      <c r="H1704" s="322"/>
      <c r="I1704" s="322"/>
      <c r="J1704" s="322"/>
      <c r="K1704" s="322">
        <v>0</v>
      </c>
      <c r="L1704" s="319" t="s">
        <v>33</v>
      </c>
      <c r="M1704" s="319">
        <v>525529</v>
      </c>
      <c r="N1704" s="319">
        <v>5529</v>
      </c>
      <c r="O1704" s="319" t="s">
        <v>2560</v>
      </c>
      <c r="P1704" s="323" t="s">
        <v>568</v>
      </c>
      <c r="Q1704" s="319" t="s">
        <v>26</v>
      </c>
      <c r="R1704" s="324">
        <v>44946.67</v>
      </c>
      <c r="S1704" s="324">
        <v>833.34</v>
      </c>
      <c r="T1704" s="325">
        <f t="shared" si="312"/>
        <v>45780.009999999995</v>
      </c>
      <c r="U1704" s="326">
        <v>13</v>
      </c>
      <c r="V1704" s="324">
        <v>781.71</v>
      </c>
      <c r="W1704" s="327">
        <v>95</v>
      </c>
      <c r="X1704" s="328"/>
      <c r="Y1704" s="327">
        <f t="shared" si="313"/>
        <v>686.71</v>
      </c>
      <c r="Z1704" s="329">
        <f t="shared" si="314"/>
        <v>1.7075356689524535E-2</v>
      </c>
      <c r="AA1704" s="328">
        <v>0</v>
      </c>
      <c r="AB1704" s="327">
        <v>0</v>
      </c>
      <c r="AC1704" s="327"/>
      <c r="AD1704" s="327"/>
      <c r="AE1704" s="330"/>
      <c r="AF1704" s="330">
        <v>0</v>
      </c>
      <c r="AG1704" s="327">
        <f t="shared" si="315"/>
        <v>0</v>
      </c>
      <c r="AH1704" s="327"/>
      <c r="AI1704" s="327">
        <f t="shared" si="316"/>
        <v>0</v>
      </c>
      <c r="AJ1704" s="319" t="s">
        <v>164</v>
      </c>
      <c r="AK1704" s="319">
        <v>0</v>
      </c>
      <c r="AL1704" s="326"/>
      <c r="AM1704" s="331">
        <f t="shared" si="317"/>
        <v>0</v>
      </c>
      <c r="AN1704" s="331">
        <f t="shared" si="318"/>
        <v>1</v>
      </c>
      <c r="AO1704" s="331"/>
      <c r="AP1704" s="331"/>
      <c r="AQ1704" s="331">
        <f t="shared" si="319"/>
        <v>0</v>
      </c>
      <c r="AR1704" s="332" t="str">
        <f>IF(A1704="","",VLOOKUP(A1704,'Base Sites'!A:B,2,FALSE))</f>
        <v>Valauto Lambersart VW</v>
      </c>
      <c r="AS1704" s="332" t="str">
        <f t="shared" si="320"/>
        <v>VOLKSWAGEN</v>
      </c>
      <c r="AT1704" s="331"/>
      <c r="AU1704" s="333" t="str">
        <f>IF(A1704="","",VLOOKUP(L1704,'Base Vendeurs'!A:B,2,FALSE))</f>
        <v>Sociétés NORD</v>
      </c>
      <c r="AV1704" s="327">
        <f t="shared" si="321"/>
        <v>781.71</v>
      </c>
      <c r="AW1704" s="329">
        <f t="shared" si="322"/>
        <v>1.7075356689524535E-2</v>
      </c>
      <c r="AX1704" s="333" t="str">
        <f t="shared" si="323"/>
        <v>NON</v>
      </c>
      <c r="AY1704" s="231">
        <f>+MargesVN[[#This Row],[Total COM]]+MargesVN[[#This Row],[EXT GIE]]+MargesVN[[#This Row],[Forfait immat]]</f>
        <v>0</v>
      </c>
    </row>
    <row r="1705" spans="1:51" s="231" customFormat="1" ht="11.25" customHeight="1" x14ac:dyDescent="0.25">
      <c r="A1705" s="45">
        <v>30</v>
      </c>
      <c r="B1705" s="45" t="s">
        <v>163</v>
      </c>
      <c r="C1705" s="45" t="s">
        <v>104</v>
      </c>
      <c r="D1705" s="44">
        <v>46072</v>
      </c>
      <c r="E1705" s="65">
        <v>46076</v>
      </c>
      <c r="F1705" s="35"/>
      <c r="G1705" s="35"/>
      <c r="H1705" s="35"/>
      <c r="I1705" s="35"/>
      <c r="J1705" s="35"/>
      <c r="K1705" s="35">
        <v>0</v>
      </c>
      <c r="L1705" s="45" t="s">
        <v>70</v>
      </c>
      <c r="M1705" s="45">
        <v>525532</v>
      </c>
      <c r="N1705" s="45">
        <v>5532</v>
      </c>
      <c r="O1705" s="45" t="s">
        <v>1746</v>
      </c>
      <c r="P1705" s="66" t="s">
        <v>1747</v>
      </c>
      <c r="Q1705" s="45" t="s">
        <v>177</v>
      </c>
      <c r="R1705" s="47">
        <v>37605</v>
      </c>
      <c r="S1705" s="47">
        <v>1500</v>
      </c>
      <c r="T1705" s="48">
        <f t="shared" si="312"/>
        <v>39105</v>
      </c>
      <c r="U1705" s="49">
        <v>3</v>
      </c>
      <c r="V1705" s="47">
        <v>1268.1500000000001</v>
      </c>
      <c r="W1705" s="46">
        <v>95</v>
      </c>
      <c r="X1705" s="50"/>
      <c r="Y1705" s="46">
        <f t="shared" si="313"/>
        <v>1173.1500000000001</v>
      </c>
      <c r="Z1705" s="51">
        <f t="shared" si="314"/>
        <v>3.2429356859736608E-2</v>
      </c>
      <c r="AA1705" s="50">
        <v>0</v>
      </c>
      <c r="AB1705" s="46">
        <v>0</v>
      </c>
      <c r="AC1705" s="46"/>
      <c r="AD1705" s="46"/>
      <c r="AE1705" s="52">
        <v>0.1</v>
      </c>
      <c r="AF1705" s="52">
        <v>0.1</v>
      </c>
      <c r="AG1705" s="46">
        <f t="shared" si="315"/>
        <v>117.31500000000001</v>
      </c>
      <c r="AH1705" s="46"/>
      <c r="AI1705" s="46">
        <f t="shared" si="316"/>
        <v>117.31500000000001</v>
      </c>
      <c r="AJ1705" s="45" t="s">
        <v>164</v>
      </c>
      <c r="AK1705" s="45">
        <v>0</v>
      </c>
      <c r="AL1705" s="49">
        <v>20</v>
      </c>
      <c r="AM1705" s="238">
        <f t="shared" si="317"/>
        <v>1</v>
      </c>
      <c r="AN1705" s="238">
        <f t="shared" si="318"/>
        <v>1</v>
      </c>
      <c r="AO1705" s="238"/>
      <c r="AP1705" s="238"/>
      <c r="AQ1705" s="238">
        <f t="shared" si="319"/>
        <v>1</v>
      </c>
      <c r="AR1705" s="96" t="str">
        <f>IF(A1705="","",VLOOKUP(A1705,'Base Sites'!A:B,2,FALSE))</f>
        <v>Valauto Lambersart VW</v>
      </c>
      <c r="AS1705" s="96" t="str">
        <f t="shared" si="320"/>
        <v>VOLKSWAGEN</v>
      </c>
      <c r="AT1705" s="238"/>
      <c r="AU1705" s="231" t="str">
        <f>IF(A1705="","",VLOOKUP(L1705,'Base Vendeurs'!A:B,2,FALSE))</f>
        <v>Sociétés NORD</v>
      </c>
      <c r="AV1705" s="46">
        <f t="shared" si="321"/>
        <v>1268.1500000000001</v>
      </c>
      <c r="AW1705" s="51">
        <f t="shared" si="322"/>
        <v>3.2429356859736608E-2</v>
      </c>
      <c r="AX1705" s="231" t="str">
        <f t="shared" si="323"/>
        <v>NON</v>
      </c>
      <c r="AY1705" s="231">
        <f>+MargesVN[[#This Row],[Total COM]]+MargesVN[[#This Row],[EXT GIE]]+MargesVN[[#This Row],[Forfait immat]]</f>
        <v>137.315</v>
      </c>
    </row>
    <row r="1706" spans="1:51" s="231" customFormat="1" ht="11.25" customHeight="1" x14ac:dyDescent="0.25">
      <c r="A1706" s="259">
        <v>30</v>
      </c>
      <c r="B1706" s="259" t="s">
        <v>163</v>
      </c>
      <c r="C1706" s="259" t="s">
        <v>104</v>
      </c>
      <c r="D1706" s="150">
        <v>46024</v>
      </c>
      <c r="E1706" s="260">
        <v>46024</v>
      </c>
      <c r="F1706" s="151"/>
      <c r="G1706" s="151"/>
      <c r="H1706" s="151"/>
      <c r="I1706" s="151"/>
      <c r="J1706" s="151"/>
      <c r="K1706" s="151">
        <v>0</v>
      </c>
      <c r="L1706" s="259" t="s">
        <v>70</v>
      </c>
      <c r="M1706" s="259">
        <v>525538</v>
      </c>
      <c r="N1706" s="259">
        <v>5538</v>
      </c>
      <c r="O1706" s="259" t="s">
        <v>936</v>
      </c>
      <c r="P1706" s="261" t="s">
        <v>937</v>
      </c>
      <c r="Q1706" s="259" t="s">
        <v>26</v>
      </c>
      <c r="R1706" s="152">
        <v>55821.66</v>
      </c>
      <c r="S1706" s="152">
        <v>2804.17</v>
      </c>
      <c r="T1706" s="153">
        <f t="shared" ref="T1706:T1769" si="324">+R1706+S1706</f>
        <v>58625.83</v>
      </c>
      <c r="U1706" s="154">
        <v>9</v>
      </c>
      <c r="V1706" s="152">
        <v>1267.51</v>
      </c>
      <c r="W1706" s="262">
        <v>95</v>
      </c>
      <c r="X1706" s="155"/>
      <c r="Y1706" s="262">
        <f t="shared" ref="Y1706:Y1769" si="325">+V1706-W1706+X1706</f>
        <v>1172.51</v>
      </c>
      <c r="Z1706" s="156">
        <f t="shared" ref="Z1706:Z1769" si="326">(V1706+X1706)/T1706</f>
        <v>2.1620333562868108E-2</v>
      </c>
      <c r="AA1706" s="155">
        <v>0</v>
      </c>
      <c r="AB1706" s="262">
        <v>0</v>
      </c>
      <c r="AC1706" s="262"/>
      <c r="AD1706" s="262"/>
      <c r="AE1706" s="157">
        <v>0.1</v>
      </c>
      <c r="AF1706" s="157">
        <v>0.1</v>
      </c>
      <c r="AG1706" s="262">
        <f t="shared" ref="AG1706:AG1769" si="327">+Y1706*AE1706</f>
        <v>117.251</v>
      </c>
      <c r="AH1706" s="262"/>
      <c r="AI1706" s="262">
        <f t="shared" ref="AI1706:AI1769" si="328">+AG1706+AH1706</f>
        <v>117.251</v>
      </c>
      <c r="AJ1706" s="259" t="s">
        <v>164</v>
      </c>
      <c r="AK1706" s="259">
        <v>0</v>
      </c>
      <c r="AL1706" s="154">
        <v>20</v>
      </c>
      <c r="AM1706" s="263">
        <f t="shared" ref="AM1706:AM1769" si="329">IF(AL1706&gt;0,100%,0%)</f>
        <v>1</v>
      </c>
      <c r="AN1706" s="263">
        <f t="shared" ref="AN1706:AN1769" si="330">IF(A1706&gt;0,1,"")</f>
        <v>1</v>
      </c>
      <c r="AO1706" s="263"/>
      <c r="AP1706" s="263"/>
      <c r="AQ1706" s="263">
        <f t="shared" ref="AQ1706:AQ1769" si="331">IF(AN1706="","",+AM1706/AN1706)</f>
        <v>1</v>
      </c>
      <c r="AR1706" s="158" t="str">
        <f>IF(A1706="","",VLOOKUP(A1706,'Base Sites'!A:B,2,FALSE))</f>
        <v>Valauto Lambersart VW</v>
      </c>
      <c r="AS1706" s="158" t="str">
        <f t="shared" ref="AS1706:AS1769" si="332">IF(C1706="VW","VOLKSWAGEN",IF(C1706="SE","SEAT",IF(C1706="NI","NISSAN",IF(C1706="HY","HYUNDAI",IF(C1706="VU","VUL",IF(C1706="sk","SKODA",IF(C1706="ltsk","SKODA",IF(C1706="CUPRA","CUPRA",IF(C1706="AUDI","AUDI","")))))))))</f>
        <v>VOLKSWAGEN</v>
      </c>
      <c r="AT1706" s="263"/>
      <c r="AU1706" s="264" t="str">
        <f>IF(A1706="","",VLOOKUP(L1706,'Base Vendeurs'!A:B,2,FALSE))</f>
        <v>Sociétés NORD</v>
      </c>
      <c r="AV1706" s="251">
        <f t="shared" ref="AV1706:AV1769" si="333">+V1706+AO1706</f>
        <v>1267.51</v>
      </c>
      <c r="AW1706" s="156">
        <f t="shared" ref="AW1706:AW1769" si="334">IF(A1706="","",+AV1706/T1706)</f>
        <v>2.1620333562868108E-2</v>
      </c>
      <c r="AX1706" s="237" t="str">
        <f t="shared" ref="AX1706:AX1769" si="335">IF(AV1706&lt;0,"OUI","NON")</f>
        <v>NON</v>
      </c>
      <c r="AY1706" s="231">
        <f>+MargesVN[[#This Row],[Total COM]]+MargesVN[[#This Row],[EXT GIE]]+MargesVN[[#This Row],[Forfait immat]]</f>
        <v>137.251</v>
      </c>
    </row>
    <row r="1707" spans="1:51" s="231" customFormat="1" ht="11.25" customHeight="1" x14ac:dyDescent="0.25">
      <c r="A1707" s="354">
        <v>30</v>
      </c>
      <c r="B1707" s="354" t="s">
        <v>163</v>
      </c>
      <c r="C1707" s="354" t="s">
        <v>104</v>
      </c>
      <c r="D1707" s="355">
        <v>46129</v>
      </c>
      <c r="E1707" s="356">
        <v>46132</v>
      </c>
      <c r="F1707" s="357"/>
      <c r="G1707" s="357"/>
      <c r="H1707" s="357"/>
      <c r="I1707" s="357"/>
      <c r="J1707" s="357"/>
      <c r="K1707" s="357">
        <v>0</v>
      </c>
      <c r="L1707" s="354" t="s">
        <v>395</v>
      </c>
      <c r="M1707" s="354">
        <v>525539</v>
      </c>
      <c r="N1707" s="354">
        <v>5539</v>
      </c>
      <c r="O1707" s="354" t="s">
        <v>3258</v>
      </c>
      <c r="P1707" s="358" t="s">
        <v>3259</v>
      </c>
      <c r="Q1707" s="354" t="s">
        <v>93</v>
      </c>
      <c r="R1707" s="359">
        <v>34805.67</v>
      </c>
      <c r="S1707" s="359">
        <v>1716.67</v>
      </c>
      <c r="T1707" s="360">
        <f t="shared" si="324"/>
        <v>36522.339999999997</v>
      </c>
      <c r="U1707" s="361">
        <v>21</v>
      </c>
      <c r="V1707" s="359">
        <v>1190.67</v>
      </c>
      <c r="W1707" s="362">
        <v>95</v>
      </c>
      <c r="X1707" s="363"/>
      <c r="Y1707" s="362">
        <f t="shared" si="325"/>
        <v>1095.67</v>
      </c>
      <c r="Z1707" s="364">
        <f t="shared" si="326"/>
        <v>3.2601142205017537E-2</v>
      </c>
      <c r="AA1707" s="363">
        <v>0</v>
      </c>
      <c r="AB1707" s="362">
        <v>0</v>
      </c>
      <c r="AC1707" s="362"/>
      <c r="AD1707" s="362"/>
      <c r="AE1707" s="365">
        <v>0.1</v>
      </c>
      <c r="AF1707" s="365">
        <v>0.1</v>
      </c>
      <c r="AG1707" s="362">
        <f t="shared" si="327"/>
        <v>109.56700000000001</v>
      </c>
      <c r="AH1707" s="362"/>
      <c r="AI1707" s="362">
        <f t="shared" si="328"/>
        <v>109.56700000000001</v>
      </c>
      <c r="AJ1707" s="354" t="s">
        <v>164</v>
      </c>
      <c r="AK1707" s="354">
        <v>0</v>
      </c>
      <c r="AL1707" s="361">
        <v>20</v>
      </c>
      <c r="AM1707" s="366">
        <f t="shared" si="329"/>
        <v>1</v>
      </c>
      <c r="AN1707" s="366">
        <f t="shared" si="330"/>
        <v>1</v>
      </c>
      <c r="AO1707" s="366"/>
      <c r="AP1707" s="366"/>
      <c r="AQ1707" s="366">
        <f t="shared" si="331"/>
        <v>1</v>
      </c>
      <c r="AR1707" s="367" t="str">
        <f>IF(A1707="","",VLOOKUP(A1707,'Base Sites'!A:B,2,FALSE))</f>
        <v>Valauto Lambersart VW</v>
      </c>
      <c r="AS1707" s="367" t="str">
        <f t="shared" si="332"/>
        <v>VOLKSWAGEN</v>
      </c>
      <c r="AT1707" s="366"/>
      <c r="AU1707" s="368" t="str">
        <f>IF(A1707="","",VLOOKUP(L1707,'Base Vendeurs'!A:B,2,FALSE))</f>
        <v>Sociétés NORD</v>
      </c>
      <c r="AV1707" s="362">
        <f t="shared" si="333"/>
        <v>1190.67</v>
      </c>
      <c r="AW1707" s="364">
        <f t="shared" si="334"/>
        <v>3.2601142205017537E-2</v>
      </c>
      <c r="AX1707" s="368" t="str">
        <f t="shared" si="335"/>
        <v>NON</v>
      </c>
      <c r="AY1707" s="231">
        <f>+MargesVN[[#This Row],[Total COM]]+MargesVN[[#This Row],[EXT GIE]]+MargesVN[[#This Row],[Forfait immat]]</f>
        <v>129.56700000000001</v>
      </c>
    </row>
    <row r="1708" spans="1:51" s="231" customFormat="1" ht="11.25" customHeight="1" x14ac:dyDescent="0.25">
      <c r="A1708" s="431">
        <v>30</v>
      </c>
      <c r="B1708" s="431" t="s">
        <v>163</v>
      </c>
      <c r="C1708" s="431" t="s">
        <v>104</v>
      </c>
      <c r="D1708" s="432">
        <v>46171</v>
      </c>
      <c r="E1708" s="433">
        <v>46175</v>
      </c>
      <c r="F1708" s="434"/>
      <c r="G1708" s="434"/>
      <c r="H1708" s="434"/>
      <c r="I1708" s="434"/>
      <c r="J1708" s="434"/>
      <c r="K1708" s="434">
        <v>0</v>
      </c>
      <c r="L1708" s="431" t="s">
        <v>219</v>
      </c>
      <c r="M1708" s="431">
        <v>525543</v>
      </c>
      <c r="N1708" s="431">
        <v>5543</v>
      </c>
      <c r="O1708" s="431" t="s">
        <v>4175</v>
      </c>
      <c r="P1708" s="435" t="s">
        <v>4176</v>
      </c>
      <c r="Q1708" s="431" t="s">
        <v>26</v>
      </c>
      <c r="R1708" s="436">
        <v>41446.67</v>
      </c>
      <c r="S1708" s="436">
        <v>3933.35</v>
      </c>
      <c r="T1708" s="437">
        <f t="shared" si="324"/>
        <v>45380.02</v>
      </c>
      <c r="U1708" s="438">
        <v>18</v>
      </c>
      <c r="V1708" s="436">
        <v>1002.65</v>
      </c>
      <c r="W1708" s="439">
        <v>95</v>
      </c>
      <c r="X1708" s="440"/>
      <c r="Y1708" s="439">
        <f t="shared" si="325"/>
        <v>907.65</v>
      </c>
      <c r="Z1708" s="441">
        <f t="shared" si="326"/>
        <v>2.2094525299900705E-2</v>
      </c>
      <c r="AA1708" s="440">
        <v>0</v>
      </c>
      <c r="AB1708" s="439">
        <v>0</v>
      </c>
      <c r="AC1708" s="439"/>
      <c r="AD1708" s="439"/>
      <c r="AE1708" s="442">
        <v>0.1</v>
      </c>
      <c r="AF1708" s="442">
        <v>0.1</v>
      </c>
      <c r="AG1708" s="439">
        <f t="shared" si="327"/>
        <v>90.765000000000001</v>
      </c>
      <c r="AH1708" s="439"/>
      <c r="AI1708" s="439">
        <f t="shared" si="328"/>
        <v>90.765000000000001</v>
      </c>
      <c r="AJ1708" s="431" t="s">
        <v>164</v>
      </c>
      <c r="AK1708" s="431">
        <v>0</v>
      </c>
      <c r="AL1708" s="438">
        <v>20</v>
      </c>
      <c r="AM1708" s="443">
        <f t="shared" si="329"/>
        <v>1</v>
      </c>
      <c r="AN1708" s="443">
        <f t="shared" si="330"/>
        <v>1</v>
      </c>
      <c r="AO1708" s="443"/>
      <c r="AP1708" s="443"/>
      <c r="AQ1708" s="443">
        <f t="shared" si="331"/>
        <v>1</v>
      </c>
      <c r="AR1708" s="444" t="str">
        <f>IF(A1708="","",VLOOKUP(A1708,'Base Sites'!A:B,2,FALSE))</f>
        <v>Valauto Lambersart VW</v>
      </c>
      <c r="AS1708" s="444" t="str">
        <f t="shared" si="332"/>
        <v>VOLKSWAGEN</v>
      </c>
      <c r="AT1708" s="443"/>
      <c r="AU1708" s="445" t="str">
        <f>IF(A1708="","",VLOOKUP(L1708,'Base Vendeurs'!A:B,2,FALSE))</f>
        <v>Sociétés NORD</v>
      </c>
      <c r="AV1708" s="439">
        <f t="shared" si="333"/>
        <v>1002.65</v>
      </c>
      <c r="AW1708" s="441">
        <f t="shared" si="334"/>
        <v>2.2094525299900705E-2</v>
      </c>
      <c r="AX1708" s="445" t="str">
        <f t="shared" si="335"/>
        <v>NON</v>
      </c>
      <c r="AY1708" s="231">
        <f>+MargesVN[[#This Row],[Total COM]]+MargesVN[[#This Row],[EXT GIE]]+MargesVN[[#This Row],[Forfait immat]]</f>
        <v>110.765</v>
      </c>
    </row>
    <row r="1709" spans="1:51" s="231" customFormat="1" ht="11.25" customHeight="1" x14ac:dyDescent="0.25">
      <c r="A1709" s="45">
        <v>30</v>
      </c>
      <c r="B1709" s="45" t="s">
        <v>163</v>
      </c>
      <c r="C1709" s="45" t="s">
        <v>104</v>
      </c>
      <c r="D1709" s="44">
        <v>46043</v>
      </c>
      <c r="E1709" s="65">
        <v>46056</v>
      </c>
      <c r="F1709" s="35"/>
      <c r="G1709" s="35"/>
      <c r="H1709" s="35"/>
      <c r="I1709" s="35"/>
      <c r="J1709" s="35"/>
      <c r="K1709" s="35"/>
      <c r="L1709" s="45" t="s">
        <v>70</v>
      </c>
      <c r="M1709" s="45">
        <v>525544</v>
      </c>
      <c r="N1709" s="45">
        <v>5544</v>
      </c>
      <c r="O1709" s="45" t="s">
        <v>859</v>
      </c>
      <c r="P1709" s="66" t="s">
        <v>440</v>
      </c>
      <c r="Q1709" s="45" t="s">
        <v>93</v>
      </c>
      <c r="R1709" s="47">
        <v>34805.67</v>
      </c>
      <c r="S1709" s="47">
        <v>4850.01</v>
      </c>
      <c r="T1709" s="48">
        <f t="shared" si="324"/>
        <v>39655.68</v>
      </c>
      <c r="U1709" s="49">
        <v>8</v>
      </c>
      <c r="V1709" s="47">
        <v>2854.25</v>
      </c>
      <c r="W1709" s="46">
        <v>95</v>
      </c>
      <c r="X1709" s="50"/>
      <c r="Y1709" s="46">
        <f t="shared" si="325"/>
        <v>2759.25</v>
      </c>
      <c r="Z1709" s="51">
        <f t="shared" si="326"/>
        <v>7.1975817839966427E-2</v>
      </c>
      <c r="AA1709" s="50">
        <v>0</v>
      </c>
      <c r="AB1709" s="346">
        <v>-500</v>
      </c>
      <c r="AC1709" s="46"/>
      <c r="AD1709" s="46"/>
      <c r="AE1709" s="52">
        <v>0.1</v>
      </c>
      <c r="AF1709" s="52">
        <v>0.1</v>
      </c>
      <c r="AG1709" s="46">
        <f t="shared" si="327"/>
        <v>275.92500000000001</v>
      </c>
      <c r="AH1709" s="46"/>
      <c r="AI1709" s="46">
        <f t="shared" si="328"/>
        <v>275.92500000000001</v>
      </c>
      <c r="AJ1709" s="45" t="s">
        <v>164</v>
      </c>
      <c r="AK1709" s="45"/>
      <c r="AL1709" s="49">
        <v>20</v>
      </c>
      <c r="AM1709" s="238">
        <f t="shared" si="329"/>
        <v>1</v>
      </c>
      <c r="AN1709" s="238">
        <f t="shared" si="330"/>
        <v>1</v>
      </c>
      <c r="AO1709" s="238"/>
      <c r="AP1709" s="238"/>
      <c r="AQ1709" s="238">
        <f t="shared" si="331"/>
        <v>1</v>
      </c>
      <c r="AR1709" s="96" t="str">
        <f>IF(A1709="","",VLOOKUP(A1709,'Base Sites'!A:B,2,FALSE))</f>
        <v>Valauto Lambersart VW</v>
      </c>
      <c r="AS1709" s="96" t="str">
        <f t="shared" si="332"/>
        <v>VOLKSWAGEN</v>
      </c>
      <c r="AT1709" s="238"/>
      <c r="AU1709" s="231" t="str">
        <f>IF(A1709="","",VLOOKUP(L1709,'Base Vendeurs'!A:B,2,FALSE))</f>
        <v>Sociétés NORD</v>
      </c>
      <c r="AV1709" s="46">
        <f t="shared" si="333"/>
        <v>2854.25</v>
      </c>
      <c r="AW1709" s="51">
        <f t="shared" si="334"/>
        <v>7.1975817839966427E-2</v>
      </c>
      <c r="AX1709" s="231" t="str">
        <f t="shared" si="335"/>
        <v>NON</v>
      </c>
      <c r="AY1709" s="231">
        <f>+MargesVN[[#This Row],[Total COM]]+MargesVN[[#This Row],[EXT GIE]]+MargesVN[[#This Row],[Forfait immat]]</f>
        <v>295.92500000000001</v>
      </c>
    </row>
    <row r="1710" spans="1:51" s="231" customFormat="1" ht="11.25" customHeight="1" x14ac:dyDescent="0.25">
      <c r="A1710" s="45">
        <v>30</v>
      </c>
      <c r="B1710" s="45" t="s">
        <v>163</v>
      </c>
      <c r="C1710" s="45" t="s">
        <v>104</v>
      </c>
      <c r="D1710" s="44">
        <v>46065</v>
      </c>
      <c r="E1710" s="65">
        <v>46069</v>
      </c>
      <c r="F1710" s="35"/>
      <c r="G1710" s="35"/>
      <c r="H1710" s="35"/>
      <c r="I1710" s="35"/>
      <c r="J1710" s="35"/>
      <c r="K1710" s="35">
        <v>0</v>
      </c>
      <c r="L1710" s="45" t="s">
        <v>219</v>
      </c>
      <c r="M1710" s="45">
        <v>525547</v>
      </c>
      <c r="N1710" s="45">
        <v>5547</v>
      </c>
      <c r="O1710" s="45" t="s">
        <v>1571</v>
      </c>
      <c r="P1710" s="66" t="s">
        <v>1572</v>
      </c>
      <c r="Q1710" s="45" t="s">
        <v>177</v>
      </c>
      <c r="R1710" s="47">
        <v>37605</v>
      </c>
      <c r="S1710" s="47">
        <v>1454.16</v>
      </c>
      <c r="T1710" s="48">
        <f t="shared" si="324"/>
        <v>39059.160000000003</v>
      </c>
      <c r="U1710" s="49">
        <v>6</v>
      </c>
      <c r="V1710" s="47">
        <v>739.39</v>
      </c>
      <c r="W1710" s="46">
        <v>95</v>
      </c>
      <c r="X1710" s="50"/>
      <c r="Y1710" s="46">
        <f t="shared" si="325"/>
        <v>644.39</v>
      </c>
      <c r="Z1710" s="51">
        <f t="shared" si="326"/>
        <v>1.8930002590941533E-2</v>
      </c>
      <c r="AA1710" s="50">
        <v>0</v>
      </c>
      <c r="AB1710" s="46">
        <v>0</v>
      </c>
      <c r="AC1710" s="46"/>
      <c r="AD1710" s="46"/>
      <c r="AE1710" s="52">
        <v>0.1</v>
      </c>
      <c r="AF1710" s="52">
        <v>0.1</v>
      </c>
      <c r="AG1710" s="46">
        <f t="shared" si="327"/>
        <v>64.439000000000007</v>
      </c>
      <c r="AH1710" s="46"/>
      <c r="AI1710" s="46">
        <f t="shared" si="328"/>
        <v>64.439000000000007</v>
      </c>
      <c r="AJ1710" s="45" t="s">
        <v>149</v>
      </c>
      <c r="AK1710" s="45">
        <v>0</v>
      </c>
      <c r="AL1710" s="49">
        <v>100</v>
      </c>
      <c r="AM1710" s="238">
        <f t="shared" si="329"/>
        <v>1</v>
      </c>
      <c r="AN1710" s="238">
        <f t="shared" si="330"/>
        <v>1</v>
      </c>
      <c r="AO1710" s="238"/>
      <c r="AP1710" s="238"/>
      <c r="AQ1710" s="238">
        <f t="shared" si="331"/>
        <v>1</v>
      </c>
      <c r="AR1710" s="96" t="str">
        <f>IF(A1710="","",VLOOKUP(A1710,'Base Sites'!A:B,2,FALSE))</f>
        <v>Valauto Lambersart VW</v>
      </c>
      <c r="AS1710" s="96" t="str">
        <f t="shared" si="332"/>
        <v>VOLKSWAGEN</v>
      </c>
      <c r="AT1710" s="238"/>
      <c r="AU1710" s="231" t="str">
        <f>IF(A1710="","",VLOOKUP(L1710,'Base Vendeurs'!A:B,2,FALSE))</f>
        <v>Sociétés NORD</v>
      </c>
      <c r="AV1710" s="46">
        <f t="shared" si="333"/>
        <v>739.39</v>
      </c>
      <c r="AW1710" s="51">
        <f t="shared" si="334"/>
        <v>1.8930002590941533E-2</v>
      </c>
      <c r="AX1710" s="231" t="str">
        <f t="shared" si="335"/>
        <v>NON</v>
      </c>
      <c r="AY1710" s="231">
        <f>+MargesVN[[#This Row],[Total COM]]+MargesVN[[#This Row],[EXT GIE]]+MargesVN[[#This Row],[Forfait immat]]</f>
        <v>164.43900000000002</v>
      </c>
    </row>
    <row r="1711" spans="1:51" s="231" customFormat="1" ht="11.25" customHeight="1" x14ac:dyDescent="0.25">
      <c r="A1711" s="271">
        <v>30</v>
      </c>
      <c r="B1711" s="271" t="s">
        <v>163</v>
      </c>
      <c r="C1711" s="271" t="s">
        <v>104</v>
      </c>
      <c r="D1711" s="207">
        <v>46027</v>
      </c>
      <c r="E1711" s="272">
        <v>46028</v>
      </c>
      <c r="F1711" s="208"/>
      <c r="G1711" s="208"/>
      <c r="H1711" s="208"/>
      <c r="I1711" s="208"/>
      <c r="J1711" s="208"/>
      <c r="K1711" s="208">
        <v>0</v>
      </c>
      <c r="L1711" s="271" t="s">
        <v>246</v>
      </c>
      <c r="M1711" s="271">
        <v>525552</v>
      </c>
      <c r="N1711" s="271">
        <v>5552</v>
      </c>
      <c r="O1711" s="271" t="s">
        <v>1023</v>
      </c>
      <c r="P1711" s="273" t="s">
        <v>1024</v>
      </c>
      <c r="Q1711" s="271" t="s">
        <v>177</v>
      </c>
      <c r="R1711" s="209">
        <v>33863.33</v>
      </c>
      <c r="S1711" s="209">
        <v>1241.6600000000001</v>
      </c>
      <c r="T1711" s="210">
        <f t="shared" si="324"/>
        <v>35104.990000000005</v>
      </c>
      <c r="U1711" s="211">
        <v>24</v>
      </c>
      <c r="V1711" s="209">
        <v>1619.01</v>
      </c>
      <c r="W1711" s="274">
        <v>95</v>
      </c>
      <c r="X1711" s="212"/>
      <c r="Y1711" s="274">
        <f t="shared" si="325"/>
        <v>1524.01</v>
      </c>
      <c r="Z1711" s="213">
        <f t="shared" si="326"/>
        <v>4.6119084494825373E-2</v>
      </c>
      <c r="AA1711" s="212">
        <v>0</v>
      </c>
      <c r="AB1711" s="274">
        <v>-5566.67</v>
      </c>
      <c r="AC1711" s="274"/>
      <c r="AD1711" s="274"/>
      <c r="AE1711" s="214">
        <v>7.0000000000000007E-2</v>
      </c>
      <c r="AF1711" s="214">
        <v>7.0000000000000007E-2</v>
      </c>
      <c r="AG1711" s="274">
        <f t="shared" si="327"/>
        <v>106.68070000000002</v>
      </c>
      <c r="AH1711" s="274"/>
      <c r="AI1711" s="274">
        <f t="shared" si="328"/>
        <v>106.68070000000002</v>
      </c>
      <c r="AJ1711" s="271" t="s">
        <v>164</v>
      </c>
      <c r="AK1711" s="271">
        <v>30</v>
      </c>
      <c r="AL1711" s="211"/>
      <c r="AM1711" s="275">
        <f t="shared" si="329"/>
        <v>0</v>
      </c>
      <c r="AN1711" s="275">
        <f t="shared" si="330"/>
        <v>1</v>
      </c>
      <c r="AO1711" s="275"/>
      <c r="AP1711" s="275"/>
      <c r="AQ1711" s="275">
        <f t="shared" si="331"/>
        <v>0</v>
      </c>
      <c r="AR1711" s="215" t="str">
        <f>IF(A1711="","",VLOOKUP(A1711,'Base Sites'!A:B,2,FALSE))</f>
        <v>Valauto Lambersart VW</v>
      </c>
      <c r="AS1711" s="215" t="str">
        <f t="shared" si="332"/>
        <v>VOLKSWAGEN</v>
      </c>
      <c r="AT1711" s="275"/>
      <c r="AU1711" s="276" t="str">
        <f>IF(A1711="","",VLOOKUP(L1711,'Base Vendeurs'!A:B,2,FALSE))</f>
        <v>Valauto Lambersart VW</v>
      </c>
      <c r="AV1711" s="274">
        <f t="shared" si="333"/>
        <v>1619.01</v>
      </c>
      <c r="AW1711" s="213">
        <f t="shared" si="334"/>
        <v>4.6119084494825373E-2</v>
      </c>
      <c r="AX1711" s="276" t="str">
        <f t="shared" si="335"/>
        <v>NON</v>
      </c>
      <c r="AY1711" s="231">
        <f>+MargesVN[[#This Row],[Total COM]]+MargesVN[[#This Row],[EXT GIE]]+MargesVN[[#This Row],[Forfait immat]]</f>
        <v>136.6807</v>
      </c>
    </row>
    <row r="1712" spans="1:51" s="231" customFormat="1" ht="11.25" customHeight="1" x14ac:dyDescent="0.25">
      <c r="A1712" s="266">
        <v>30</v>
      </c>
      <c r="B1712" s="266" t="s">
        <v>163</v>
      </c>
      <c r="C1712" s="266" t="s">
        <v>104</v>
      </c>
      <c r="D1712" s="161">
        <v>46035</v>
      </c>
      <c r="E1712" s="267">
        <v>46036</v>
      </c>
      <c r="F1712" s="162"/>
      <c r="G1712" s="162"/>
      <c r="H1712" s="162"/>
      <c r="I1712" s="162"/>
      <c r="J1712" s="162"/>
      <c r="K1712" s="162">
        <v>0</v>
      </c>
      <c r="L1712" s="266" t="s">
        <v>229</v>
      </c>
      <c r="M1712" s="266">
        <v>525556</v>
      </c>
      <c r="N1712" s="266">
        <v>5556</v>
      </c>
      <c r="O1712" s="266" t="s">
        <v>1176</v>
      </c>
      <c r="P1712" s="268" t="s">
        <v>1177</v>
      </c>
      <c r="Q1712" s="266" t="s">
        <v>157</v>
      </c>
      <c r="R1712" s="163">
        <v>28533.33</v>
      </c>
      <c r="S1712" s="163">
        <v>1250</v>
      </c>
      <c r="T1712" s="164">
        <f t="shared" si="324"/>
        <v>29783.33</v>
      </c>
      <c r="U1712" s="165">
        <v>27</v>
      </c>
      <c r="V1712" s="338">
        <v>518.58000000000004</v>
      </c>
      <c r="W1712" s="251">
        <v>95</v>
      </c>
      <c r="X1712" s="166"/>
      <c r="Y1712" s="251">
        <f t="shared" si="325"/>
        <v>423.58000000000004</v>
      </c>
      <c r="Z1712" s="167">
        <f t="shared" si="326"/>
        <v>1.7411753487605316E-2</v>
      </c>
      <c r="AA1712" s="166">
        <v>0</v>
      </c>
      <c r="AB1712" s="251">
        <v>-3333.33</v>
      </c>
      <c r="AC1712" s="251"/>
      <c r="AD1712" s="251"/>
      <c r="AE1712" s="168">
        <v>7.0000000000000007E-2</v>
      </c>
      <c r="AF1712" s="168">
        <v>7.0000000000000007E-2</v>
      </c>
      <c r="AG1712" s="251">
        <f t="shared" si="327"/>
        <v>29.650600000000004</v>
      </c>
      <c r="AH1712" s="251"/>
      <c r="AI1712" s="251">
        <f t="shared" si="328"/>
        <v>29.650600000000004</v>
      </c>
      <c r="AJ1712" s="266" t="s">
        <v>164</v>
      </c>
      <c r="AK1712" s="266">
        <v>0</v>
      </c>
      <c r="AL1712" s="165">
        <v>50</v>
      </c>
      <c r="AM1712" s="269">
        <f t="shared" si="329"/>
        <v>1</v>
      </c>
      <c r="AN1712" s="269">
        <f t="shared" si="330"/>
        <v>1</v>
      </c>
      <c r="AO1712" s="229">
        <v>916.67</v>
      </c>
      <c r="AP1712" s="352">
        <v>46090</v>
      </c>
      <c r="AQ1712" s="269">
        <f t="shared" si="331"/>
        <v>1</v>
      </c>
      <c r="AR1712" s="169" t="str">
        <f>IF(A1712="","",VLOOKUP(A1712,'Base Sites'!A:B,2,FALSE))</f>
        <v>Valauto Lambersart VW</v>
      </c>
      <c r="AS1712" s="169" t="str">
        <f t="shared" si="332"/>
        <v>VOLKSWAGEN</v>
      </c>
      <c r="AT1712" s="269"/>
      <c r="AU1712" s="270" t="str">
        <f>IF(A1712="","",VLOOKUP(L1712,'Base Vendeurs'!A:B,2,FALSE))</f>
        <v>Valauto Lambersart VW</v>
      </c>
      <c r="AV1712" s="251">
        <f t="shared" si="333"/>
        <v>1435.25</v>
      </c>
      <c r="AW1712" s="167">
        <f t="shared" si="334"/>
        <v>4.8189708806906408E-2</v>
      </c>
      <c r="AX1712" s="237" t="str">
        <f t="shared" si="335"/>
        <v>NON</v>
      </c>
      <c r="AY1712" s="231">
        <f>+MargesVN[[#This Row],[Total COM]]+MargesVN[[#This Row],[EXT GIE]]+MargesVN[[#This Row],[Forfait immat]]</f>
        <v>79.650599999999997</v>
      </c>
    </row>
    <row r="1713" spans="1:51" s="231" customFormat="1" ht="11.25" customHeight="1" x14ac:dyDescent="0.25">
      <c r="A1713" s="45">
        <v>30</v>
      </c>
      <c r="B1713" s="45" t="s">
        <v>183</v>
      </c>
      <c r="C1713" s="45" t="s">
        <v>104</v>
      </c>
      <c r="D1713" s="44">
        <v>46035</v>
      </c>
      <c r="E1713" s="65">
        <v>46037</v>
      </c>
      <c r="F1713" s="35"/>
      <c r="G1713" s="35"/>
      <c r="H1713" s="35"/>
      <c r="I1713" s="35" t="s">
        <v>165</v>
      </c>
      <c r="J1713" s="35"/>
      <c r="K1713" s="35">
        <v>1126980.04</v>
      </c>
      <c r="L1713" s="45" t="s">
        <v>33</v>
      </c>
      <c r="M1713" s="45">
        <v>525559</v>
      </c>
      <c r="N1713" s="45">
        <v>5559</v>
      </c>
      <c r="O1713" s="45" t="s">
        <v>951</v>
      </c>
      <c r="P1713" s="66" t="s">
        <v>326</v>
      </c>
      <c r="Q1713" s="45" t="s">
        <v>26</v>
      </c>
      <c r="R1713" s="47">
        <v>48155</v>
      </c>
      <c r="S1713" s="47">
        <v>1841.67</v>
      </c>
      <c r="T1713" s="48">
        <f t="shared" si="324"/>
        <v>49996.67</v>
      </c>
      <c r="U1713" s="49">
        <v>6</v>
      </c>
      <c r="V1713" s="47">
        <v>4594.7</v>
      </c>
      <c r="W1713" s="46">
        <v>95</v>
      </c>
      <c r="X1713" s="50"/>
      <c r="Y1713" s="46">
        <f t="shared" si="325"/>
        <v>4499.7</v>
      </c>
      <c r="Z1713" s="51">
        <f t="shared" si="326"/>
        <v>9.1900120548028499E-2</v>
      </c>
      <c r="AA1713" s="50">
        <v>0</v>
      </c>
      <c r="AB1713" s="46">
        <v>-2999.8</v>
      </c>
      <c r="AC1713" s="46"/>
      <c r="AD1713" s="46" t="s">
        <v>430</v>
      </c>
      <c r="AE1713" s="52"/>
      <c r="AF1713" s="52">
        <v>0</v>
      </c>
      <c r="AG1713" s="46">
        <f t="shared" si="327"/>
        <v>0</v>
      </c>
      <c r="AH1713" s="46"/>
      <c r="AI1713" s="46">
        <f t="shared" si="328"/>
        <v>0</v>
      </c>
      <c r="AJ1713" s="45" t="s">
        <v>149</v>
      </c>
      <c r="AK1713" s="45">
        <v>0</v>
      </c>
      <c r="AL1713" s="49"/>
      <c r="AM1713" s="238">
        <f t="shared" si="329"/>
        <v>0</v>
      </c>
      <c r="AN1713" s="238">
        <f t="shared" si="330"/>
        <v>1</v>
      </c>
      <c r="AO1713" s="238">
        <v>-1000</v>
      </c>
      <c r="AP1713" s="313">
        <v>46173</v>
      </c>
      <c r="AQ1713" s="238">
        <f t="shared" si="331"/>
        <v>0</v>
      </c>
      <c r="AR1713" s="96" t="str">
        <f>IF(A1713="","",VLOOKUP(A1713,'Base Sites'!A:B,2,FALSE))</f>
        <v>Valauto Lambersart VW</v>
      </c>
      <c r="AS1713" s="96" t="str">
        <f t="shared" si="332"/>
        <v>VOLKSWAGEN</v>
      </c>
      <c r="AT1713" s="238"/>
      <c r="AU1713" s="231" t="str">
        <f>IF(A1713="","",VLOOKUP(L1713,'Base Vendeurs'!A:B,2,FALSE))</f>
        <v>Sociétés NORD</v>
      </c>
      <c r="AV1713" s="46">
        <f t="shared" si="333"/>
        <v>3594.7</v>
      </c>
      <c r="AW1713" s="51">
        <f t="shared" si="334"/>
        <v>7.1898788459311386E-2</v>
      </c>
      <c r="AX1713" s="237" t="str">
        <f t="shared" si="335"/>
        <v>NON</v>
      </c>
      <c r="AY1713" s="231">
        <f>+MargesVN[[#This Row],[Total COM]]+MargesVN[[#This Row],[EXT GIE]]+MargesVN[[#This Row],[Forfait immat]]</f>
        <v>0</v>
      </c>
    </row>
    <row r="1714" spans="1:51" s="231" customFormat="1" ht="11.25" customHeight="1" x14ac:dyDescent="0.25">
      <c r="A1714" s="225">
        <v>30</v>
      </c>
      <c r="B1714" s="225" t="s">
        <v>163</v>
      </c>
      <c r="C1714" s="225" t="s">
        <v>104</v>
      </c>
      <c r="D1714" s="216">
        <v>46031</v>
      </c>
      <c r="E1714" s="226">
        <v>46032</v>
      </c>
      <c r="F1714" s="217"/>
      <c r="G1714" s="217"/>
      <c r="H1714" s="217"/>
      <c r="I1714" s="217"/>
      <c r="J1714" s="217"/>
      <c r="K1714" s="217">
        <v>0</v>
      </c>
      <c r="L1714" s="225" t="s">
        <v>232</v>
      </c>
      <c r="M1714" s="225">
        <v>525562</v>
      </c>
      <c r="N1714" s="225">
        <v>5562</v>
      </c>
      <c r="O1714" s="225" t="s">
        <v>1185</v>
      </c>
      <c r="P1714" s="227" t="s">
        <v>1186</v>
      </c>
      <c r="Q1714" s="225" t="s">
        <v>157</v>
      </c>
      <c r="R1714" s="218">
        <v>28533.33</v>
      </c>
      <c r="S1714" s="218">
        <v>1250</v>
      </c>
      <c r="T1714" s="219">
        <f t="shared" si="324"/>
        <v>29783.33</v>
      </c>
      <c r="U1714" s="220">
        <v>23</v>
      </c>
      <c r="V1714" s="351">
        <v>518.58000000000004</v>
      </c>
      <c r="W1714" s="228">
        <v>95</v>
      </c>
      <c r="X1714" s="221"/>
      <c r="Y1714" s="228">
        <f t="shared" si="325"/>
        <v>423.58000000000004</v>
      </c>
      <c r="Z1714" s="222">
        <f t="shared" si="326"/>
        <v>1.7411753487605316E-2</v>
      </c>
      <c r="AA1714" s="221">
        <v>0</v>
      </c>
      <c r="AB1714" s="228">
        <v>-3333.33</v>
      </c>
      <c r="AC1714" s="228"/>
      <c r="AD1714" s="228"/>
      <c r="AE1714" s="223">
        <v>7.0000000000000007E-2</v>
      </c>
      <c r="AF1714" s="223">
        <v>7.0000000000000007E-2</v>
      </c>
      <c r="AG1714" s="228">
        <f t="shared" si="327"/>
        <v>29.650600000000004</v>
      </c>
      <c r="AH1714" s="228"/>
      <c r="AI1714" s="228">
        <f t="shared" si="328"/>
        <v>29.650600000000004</v>
      </c>
      <c r="AJ1714" s="225" t="s">
        <v>164</v>
      </c>
      <c r="AK1714" s="225">
        <v>0</v>
      </c>
      <c r="AL1714" s="220"/>
      <c r="AM1714" s="229">
        <f t="shared" si="329"/>
        <v>0</v>
      </c>
      <c r="AN1714" s="229">
        <f t="shared" si="330"/>
        <v>1</v>
      </c>
      <c r="AO1714" s="229">
        <v>916.67</v>
      </c>
      <c r="AP1714" s="352">
        <v>46090</v>
      </c>
      <c r="AQ1714" s="229">
        <f t="shared" si="331"/>
        <v>0</v>
      </c>
      <c r="AR1714" s="224" t="str">
        <f>IF(A1714="","",VLOOKUP(A1714,'Base Sites'!A:B,2,FALSE))</f>
        <v>Valauto Lambersart VW</v>
      </c>
      <c r="AS1714" s="224" t="str">
        <f t="shared" si="332"/>
        <v>VOLKSWAGEN</v>
      </c>
      <c r="AT1714" s="229"/>
      <c r="AU1714" s="230" t="str">
        <f>IF(A1714="","",VLOOKUP(L1714,'Base Vendeurs'!A:B,2,FALSE))</f>
        <v>Valauto Lambersart VW</v>
      </c>
      <c r="AV1714" s="228">
        <f t="shared" si="333"/>
        <v>1435.25</v>
      </c>
      <c r="AW1714" s="222">
        <f t="shared" si="334"/>
        <v>4.8189708806906408E-2</v>
      </c>
      <c r="AX1714" s="230" t="str">
        <f t="shared" si="335"/>
        <v>NON</v>
      </c>
      <c r="AY1714" s="231">
        <f>+MargesVN[[#This Row],[Total COM]]+MargesVN[[#This Row],[EXT GIE]]+MargesVN[[#This Row],[Forfait immat]]</f>
        <v>29.650600000000004</v>
      </c>
    </row>
    <row r="1715" spans="1:51" s="231" customFormat="1" ht="11.25" customHeight="1" x14ac:dyDescent="0.25">
      <c r="A1715" s="45">
        <v>30</v>
      </c>
      <c r="B1715" s="45" t="s">
        <v>163</v>
      </c>
      <c r="C1715" s="45" t="s">
        <v>104</v>
      </c>
      <c r="D1715" s="44">
        <v>46072</v>
      </c>
      <c r="E1715" s="65">
        <v>46076</v>
      </c>
      <c r="F1715" s="35"/>
      <c r="G1715" s="35"/>
      <c r="H1715" s="35"/>
      <c r="I1715" s="35"/>
      <c r="J1715" s="35"/>
      <c r="K1715" s="35">
        <v>0</v>
      </c>
      <c r="L1715" s="45" t="s">
        <v>70</v>
      </c>
      <c r="M1715" s="45">
        <v>525563</v>
      </c>
      <c r="N1715" s="45">
        <v>5563</v>
      </c>
      <c r="O1715" s="45" t="s">
        <v>1728</v>
      </c>
      <c r="P1715" s="66" t="s">
        <v>1729</v>
      </c>
      <c r="Q1715" s="45" t="s">
        <v>93</v>
      </c>
      <c r="R1715" s="47">
        <v>33555.67</v>
      </c>
      <c r="S1715" s="47">
        <v>2750</v>
      </c>
      <c r="T1715" s="48">
        <f t="shared" si="324"/>
        <v>36305.67</v>
      </c>
      <c r="U1715" s="49">
        <v>28</v>
      </c>
      <c r="V1715" s="47">
        <v>1184.19</v>
      </c>
      <c r="W1715" s="46">
        <v>95</v>
      </c>
      <c r="X1715" s="50"/>
      <c r="Y1715" s="46">
        <f t="shared" si="325"/>
        <v>1089.19</v>
      </c>
      <c r="Z1715" s="51">
        <f t="shared" si="326"/>
        <v>3.2617219293845839E-2</v>
      </c>
      <c r="AA1715" s="50">
        <v>0</v>
      </c>
      <c r="AB1715" s="46">
        <v>0</v>
      </c>
      <c r="AC1715" s="46"/>
      <c r="AD1715" s="46"/>
      <c r="AE1715" s="52">
        <v>0.1</v>
      </c>
      <c r="AF1715" s="52">
        <v>0.1</v>
      </c>
      <c r="AG1715" s="46">
        <f t="shared" si="327"/>
        <v>108.91900000000001</v>
      </c>
      <c r="AH1715" s="46"/>
      <c r="AI1715" s="46">
        <f t="shared" si="328"/>
        <v>108.91900000000001</v>
      </c>
      <c r="AJ1715" s="45" t="s">
        <v>164</v>
      </c>
      <c r="AK1715" s="45">
        <v>0</v>
      </c>
      <c r="AL1715" s="49">
        <v>20</v>
      </c>
      <c r="AM1715" s="238">
        <f t="shared" si="329"/>
        <v>1</v>
      </c>
      <c r="AN1715" s="238">
        <f t="shared" si="330"/>
        <v>1</v>
      </c>
      <c r="AO1715" s="238"/>
      <c r="AP1715" s="238"/>
      <c r="AQ1715" s="238">
        <f t="shared" si="331"/>
        <v>1</v>
      </c>
      <c r="AR1715" s="96" t="str">
        <f>IF(A1715="","",VLOOKUP(A1715,'Base Sites'!A:B,2,FALSE))</f>
        <v>Valauto Lambersart VW</v>
      </c>
      <c r="AS1715" s="96" t="str">
        <f t="shared" si="332"/>
        <v>VOLKSWAGEN</v>
      </c>
      <c r="AT1715" s="238"/>
      <c r="AU1715" s="231" t="str">
        <f>IF(A1715="","",VLOOKUP(L1715,'Base Vendeurs'!A:B,2,FALSE))</f>
        <v>Sociétés NORD</v>
      </c>
      <c r="AV1715" s="46">
        <f t="shared" si="333"/>
        <v>1184.19</v>
      </c>
      <c r="AW1715" s="51">
        <f t="shared" si="334"/>
        <v>3.2617219293845839E-2</v>
      </c>
      <c r="AX1715" s="231" t="str">
        <f t="shared" si="335"/>
        <v>NON</v>
      </c>
      <c r="AY1715" s="231">
        <f>+MargesVN[[#This Row],[Total COM]]+MargesVN[[#This Row],[EXT GIE]]+MargesVN[[#This Row],[Forfait immat]]</f>
        <v>128.91900000000001</v>
      </c>
    </row>
    <row r="1716" spans="1:51" s="231" customFormat="1" ht="11.25" customHeight="1" x14ac:dyDescent="0.25">
      <c r="A1716" s="259">
        <v>30</v>
      </c>
      <c r="B1716" s="259" t="s">
        <v>163</v>
      </c>
      <c r="C1716" s="259" t="s">
        <v>104</v>
      </c>
      <c r="D1716" s="150">
        <v>46043</v>
      </c>
      <c r="E1716" s="260">
        <v>46045</v>
      </c>
      <c r="F1716" s="151"/>
      <c r="G1716" s="151"/>
      <c r="H1716" s="151"/>
      <c r="I1716" s="151"/>
      <c r="J1716" s="151"/>
      <c r="K1716" s="151">
        <v>0</v>
      </c>
      <c r="L1716" s="259" t="s">
        <v>429</v>
      </c>
      <c r="M1716" s="259">
        <v>525564</v>
      </c>
      <c r="N1716" s="259">
        <v>5564</v>
      </c>
      <c r="O1716" s="259" t="s">
        <v>993</v>
      </c>
      <c r="P1716" s="261" t="s">
        <v>994</v>
      </c>
      <c r="Q1716" s="259" t="s">
        <v>177</v>
      </c>
      <c r="R1716" s="152">
        <v>33863.33</v>
      </c>
      <c r="S1716" s="152">
        <v>2137.5</v>
      </c>
      <c r="T1716" s="153">
        <f t="shared" si="324"/>
        <v>36000.83</v>
      </c>
      <c r="U1716" s="154">
        <v>40</v>
      </c>
      <c r="V1716" s="152">
        <v>1681.73</v>
      </c>
      <c r="W1716" s="262">
        <v>95</v>
      </c>
      <c r="X1716" s="155"/>
      <c r="Y1716" s="262">
        <f t="shared" si="325"/>
        <v>1586.73</v>
      </c>
      <c r="Z1716" s="156">
        <f t="shared" si="326"/>
        <v>4.6713645213179805E-2</v>
      </c>
      <c r="AA1716" s="155">
        <v>0</v>
      </c>
      <c r="AB1716" s="262">
        <v>-5566.67</v>
      </c>
      <c r="AC1716" s="262"/>
      <c r="AD1716" s="262"/>
      <c r="AE1716" s="157">
        <v>7.0000000000000007E-2</v>
      </c>
      <c r="AF1716" s="157">
        <v>7.0000000000000007E-2</v>
      </c>
      <c r="AG1716" s="262">
        <f t="shared" si="327"/>
        <v>111.07110000000002</v>
      </c>
      <c r="AH1716" s="262"/>
      <c r="AI1716" s="262">
        <f t="shared" si="328"/>
        <v>111.07110000000002</v>
      </c>
      <c r="AJ1716" s="259" t="s">
        <v>164</v>
      </c>
      <c r="AK1716" s="259">
        <v>30</v>
      </c>
      <c r="AL1716" s="154"/>
      <c r="AM1716" s="263">
        <f t="shared" si="329"/>
        <v>0</v>
      </c>
      <c r="AN1716" s="263">
        <f t="shared" si="330"/>
        <v>1</v>
      </c>
      <c r="AO1716" s="263"/>
      <c r="AP1716" s="263"/>
      <c r="AQ1716" s="263">
        <f t="shared" si="331"/>
        <v>0</v>
      </c>
      <c r="AR1716" s="158" t="str">
        <f>IF(A1716="","",VLOOKUP(A1716,'Base Sites'!A:B,2,FALSE))</f>
        <v>Valauto Lambersart VW</v>
      </c>
      <c r="AS1716" s="158" t="str">
        <f t="shared" si="332"/>
        <v>VOLKSWAGEN</v>
      </c>
      <c r="AT1716" s="263"/>
      <c r="AU1716" s="264" t="str">
        <f>IF(A1716="","",VLOOKUP(L1716,'Base Vendeurs'!A:B,2,FALSE))</f>
        <v>Valauto Lambersart VW</v>
      </c>
      <c r="AV1716" s="251">
        <f t="shared" si="333"/>
        <v>1681.73</v>
      </c>
      <c r="AW1716" s="156">
        <f t="shared" si="334"/>
        <v>4.6713645213179805E-2</v>
      </c>
      <c r="AX1716" s="237" t="str">
        <f t="shared" si="335"/>
        <v>NON</v>
      </c>
      <c r="AY1716" s="231">
        <f>+MargesVN[[#This Row],[Total COM]]+MargesVN[[#This Row],[EXT GIE]]+MargesVN[[#This Row],[Forfait immat]]</f>
        <v>141.0711</v>
      </c>
    </row>
    <row r="1717" spans="1:51" s="231" customFormat="1" ht="11.25" customHeight="1" x14ac:dyDescent="0.25">
      <c r="A1717" s="401">
        <v>30</v>
      </c>
      <c r="B1717" s="401" t="s">
        <v>163</v>
      </c>
      <c r="C1717" s="401" t="s">
        <v>104</v>
      </c>
      <c r="D1717" s="402">
        <v>46168</v>
      </c>
      <c r="E1717" s="403">
        <v>46170</v>
      </c>
      <c r="F1717" s="404"/>
      <c r="G1717" s="404"/>
      <c r="H1717" s="404"/>
      <c r="I1717" s="404"/>
      <c r="J1717" s="404"/>
      <c r="K1717" s="404">
        <v>0</v>
      </c>
      <c r="L1717" s="401" t="s">
        <v>70</v>
      </c>
      <c r="M1717" s="401">
        <v>525570</v>
      </c>
      <c r="N1717" s="401">
        <v>5570</v>
      </c>
      <c r="O1717" s="401" t="s">
        <v>4099</v>
      </c>
      <c r="P1717" s="405" t="s">
        <v>948</v>
      </c>
      <c r="Q1717" s="401" t="s">
        <v>93</v>
      </c>
      <c r="R1717" s="406">
        <v>27305.67</v>
      </c>
      <c r="S1717" s="406">
        <v>666.67</v>
      </c>
      <c r="T1717" s="407">
        <f t="shared" si="324"/>
        <v>27972.339999999997</v>
      </c>
      <c r="U1717" s="408">
        <v>4</v>
      </c>
      <c r="V1717" s="406">
        <v>514.59</v>
      </c>
      <c r="W1717" s="409">
        <v>95</v>
      </c>
      <c r="X1717" s="410"/>
      <c r="Y1717" s="409">
        <f t="shared" si="325"/>
        <v>419.59000000000003</v>
      </c>
      <c r="Z1717" s="411">
        <f t="shared" si="326"/>
        <v>1.8396387288299801E-2</v>
      </c>
      <c r="AA1717" s="410">
        <v>0</v>
      </c>
      <c r="AB1717" s="409">
        <v>0</v>
      </c>
      <c r="AC1717" s="409"/>
      <c r="AD1717" s="409"/>
      <c r="AE1717" s="412">
        <v>0.1</v>
      </c>
      <c r="AF1717" s="412">
        <v>0.1</v>
      </c>
      <c r="AG1717" s="409">
        <f t="shared" si="327"/>
        <v>41.959000000000003</v>
      </c>
      <c r="AH1717" s="409"/>
      <c r="AI1717" s="409">
        <f t="shared" si="328"/>
        <v>41.959000000000003</v>
      </c>
      <c r="AJ1717" s="401" t="s">
        <v>164</v>
      </c>
      <c r="AK1717" s="401">
        <v>0</v>
      </c>
      <c r="AL1717" s="408">
        <v>20</v>
      </c>
      <c r="AM1717" s="413">
        <f t="shared" si="329"/>
        <v>1</v>
      </c>
      <c r="AN1717" s="413">
        <f t="shared" si="330"/>
        <v>1</v>
      </c>
      <c r="AO1717" s="413"/>
      <c r="AP1717" s="413"/>
      <c r="AQ1717" s="413">
        <f t="shared" si="331"/>
        <v>1</v>
      </c>
      <c r="AR1717" s="414" t="str">
        <f>IF(A1717="","",VLOOKUP(A1717,'Base Sites'!A:B,2,FALSE))</f>
        <v>Valauto Lambersart VW</v>
      </c>
      <c r="AS1717" s="414" t="str">
        <f t="shared" si="332"/>
        <v>VOLKSWAGEN</v>
      </c>
      <c r="AT1717" s="413"/>
      <c r="AU1717" s="415" t="str">
        <f>IF(A1717="","",VLOOKUP(L1717,'Base Vendeurs'!A:B,2,FALSE))</f>
        <v>Sociétés NORD</v>
      </c>
      <c r="AV1717" s="409">
        <f t="shared" si="333"/>
        <v>514.59</v>
      </c>
      <c r="AW1717" s="411">
        <f t="shared" si="334"/>
        <v>1.8396387288299801E-2</v>
      </c>
      <c r="AX1717" s="415" t="str">
        <f t="shared" si="335"/>
        <v>NON</v>
      </c>
      <c r="AY1717" s="231">
        <f>+MargesVN[[#This Row],[Total COM]]+MargesVN[[#This Row],[EXT GIE]]+MargesVN[[#This Row],[Forfait immat]]</f>
        <v>61.959000000000003</v>
      </c>
    </row>
    <row r="1718" spans="1:51" s="231" customFormat="1" ht="11.25" customHeight="1" x14ac:dyDescent="0.25">
      <c r="A1718" s="259">
        <v>30</v>
      </c>
      <c r="B1718" s="259" t="s">
        <v>163</v>
      </c>
      <c r="C1718" s="259" t="s">
        <v>104</v>
      </c>
      <c r="D1718" s="150">
        <v>46035</v>
      </c>
      <c r="E1718" s="260">
        <v>46036</v>
      </c>
      <c r="F1718" s="151"/>
      <c r="G1718" s="151"/>
      <c r="H1718" s="151"/>
      <c r="I1718" s="151"/>
      <c r="J1718" s="151"/>
      <c r="K1718" s="151">
        <v>0</v>
      </c>
      <c r="L1718" s="259" t="s">
        <v>229</v>
      </c>
      <c r="M1718" s="259">
        <v>525573</v>
      </c>
      <c r="N1718" s="259">
        <v>5573</v>
      </c>
      <c r="O1718" s="259" t="s">
        <v>1003</v>
      </c>
      <c r="P1718" s="261" t="s">
        <v>1004</v>
      </c>
      <c r="Q1718" s="259" t="s">
        <v>177</v>
      </c>
      <c r="R1718" s="152">
        <v>33863.33</v>
      </c>
      <c r="S1718" s="152">
        <v>1662.5</v>
      </c>
      <c r="T1718" s="153">
        <f t="shared" si="324"/>
        <v>35525.83</v>
      </c>
      <c r="U1718" s="154">
        <v>48</v>
      </c>
      <c r="V1718" s="152">
        <v>1648.48</v>
      </c>
      <c r="W1718" s="262">
        <v>95</v>
      </c>
      <c r="X1718" s="155"/>
      <c r="Y1718" s="262">
        <f t="shared" si="325"/>
        <v>1553.48</v>
      </c>
      <c r="Z1718" s="156">
        <f t="shared" si="326"/>
        <v>4.6402293767661446E-2</v>
      </c>
      <c r="AA1718" s="155">
        <v>-5566.67</v>
      </c>
      <c r="AB1718" s="262">
        <v>0</v>
      </c>
      <c r="AC1718" s="262"/>
      <c r="AD1718" s="262"/>
      <c r="AE1718" s="157">
        <v>7.0000000000000007E-2</v>
      </c>
      <c r="AF1718" s="157">
        <v>7.0000000000000007E-2</v>
      </c>
      <c r="AG1718" s="262">
        <f t="shared" si="327"/>
        <v>108.74360000000001</v>
      </c>
      <c r="AH1718" s="262"/>
      <c r="AI1718" s="262">
        <f t="shared" si="328"/>
        <v>108.74360000000001</v>
      </c>
      <c r="AJ1718" s="259" t="s">
        <v>164</v>
      </c>
      <c r="AK1718" s="259">
        <v>30</v>
      </c>
      <c r="AL1718" s="154"/>
      <c r="AM1718" s="263">
        <f t="shared" si="329"/>
        <v>0</v>
      </c>
      <c r="AN1718" s="263">
        <f t="shared" si="330"/>
        <v>1</v>
      </c>
      <c r="AO1718" s="263"/>
      <c r="AP1718" s="263"/>
      <c r="AQ1718" s="263">
        <f t="shared" si="331"/>
        <v>0</v>
      </c>
      <c r="AR1718" s="158" t="str">
        <f>IF(A1718="","",VLOOKUP(A1718,'Base Sites'!A:B,2,FALSE))</f>
        <v>Valauto Lambersart VW</v>
      </c>
      <c r="AS1718" s="158" t="str">
        <f t="shared" si="332"/>
        <v>VOLKSWAGEN</v>
      </c>
      <c r="AT1718" s="263"/>
      <c r="AU1718" s="264" t="str">
        <f>IF(A1718="","",VLOOKUP(L1718,'Base Vendeurs'!A:B,2,FALSE))</f>
        <v>Valauto Lambersart VW</v>
      </c>
      <c r="AV1718" s="251">
        <f t="shared" si="333"/>
        <v>1648.48</v>
      </c>
      <c r="AW1718" s="156">
        <f t="shared" si="334"/>
        <v>4.6402293767661446E-2</v>
      </c>
      <c r="AX1718" s="237" t="str">
        <f t="shared" si="335"/>
        <v>NON</v>
      </c>
      <c r="AY1718" s="231">
        <f>+MargesVN[[#This Row],[Total COM]]+MargesVN[[#This Row],[EXT GIE]]+MargesVN[[#This Row],[Forfait immat]]</f>
        <v>138.74360000000001</v>
      </c>
    </row>
    <row r="1719" spans="1:51" s="231" customFormat="1" ht="11.25" customHeight="1" x14ac:dyDescent="0.25">
      <c r="A1719" s="319">
        <v>30</v>
      </c>
      <c r="B1719" s="319" t="s">
        <v>163</v>
      </c>
      <c r="C1719" s="319" t="s">
        <v>104</v>
      </c>
      <c r="D1719" s="320">
        <v>46086</v>
      </c>
      <c r="E1719" s="321">
        <v>46088</v>
      </c>
      <c r="F1719" s="322"/>
      <c r="G1719" s="322"/>
      <c r="H1719" s="322"/>
      <c r="I1719" s="322"/>
      <c r="J1719" s="322"/>
      <c r="K1719" s="322">
        <v>0</v>
      </c>
      <c r="L1719" s="319" t="s">
        <v>229</v>
      </c>
      <c r="M1719" s="319">
        <v>525577</v>
      </c>
      <c r="N1719" s="319">
        <v>5577</v>
      </c>
      <c r="O1719" s="319" t="s">
        <v>2709</v>
      </c>
      <c r="P1719" s="323" t="s">
        <v>2710</v>
      </c>
      <c r="Q1719" s="319" t="s">
        <v>23</v>
      </c>
      <c r="R1719" s="324">
        <v>20201.5</v>
      </c>
      <c r="S1719" s="324">
        <v>1029.17</v>
      </c>
      <c r="T1719" s="325">
        <f t="shared" si="324"/>
        <v>21230.67</v>
      </c>
      <c r="U1719" s="326">
        <v>128</v>
      </c>
      <c r="V1719" s="324">
        <v>551.82000000000005</v>
      </c>
      <c r="W1719" s="327">
        <v>95</v>
      </c>
      <c r="X1719" s="328"/>
      <c r="Y1719" s="327">
        <f t="shared" si="325"/>
        <v>456.82000000000005</v>
      </c>
      <c r="Z1719" s="329">
        <f t="shared" si="326"/>
        <v>2.5991643221810714E-2</v>
      </c>
      <c r="AA1719" s="328">
        <v>-416.67</v>
      </c>
      <c r="AB1719" s="327">
        <v>-1383.34</v>
      </c>
      <c r="AC1719" s="327"/>
      <c r="AD1719" s="327"/>
      <c r="AE1719" s="330">
        <v>0.13</v>
      </c>
      <c r="AF1719" s="330">
        <v>0.13</v>
      </c>
      <c r="AG1719" s="327">
        <f t="shared" si="327"/>
        <v>59.386600000000008</v>
      </c>
      <c r="AH1719" s="327"/>
      <c r="AI1719" s="327">
        <f t="shared" si="328"/>
        <v>59.386600000000008</v>
      </c>
      <c r="AJ1719" s="319" t="s">
        <v>164</v>
      </c>
      <c r="AK1719" s="319">
        <v>0</v>
      </c>
      <c r="AL1719" s="326"/>
      <c r="AM1719" s="331">
        <f t="shared" si="329"/>
        <v>0</v>
      </c>
      <c r="AN1719" s="331">
        <f t="shared" si="330"/>
        <v>1</v>
      </c>
      <c r="AO1719" s="331"/>
      <c r="AP1719" s="331"/>
      <c r="AQ1719" s="331">
        <f t="shared" si="331"/>
        <v>0</v>
      </c>
      <c r="AR1719" s="332" t="str">
        <f>IF(A1719="","",VLOOKUP(A1719,'Base Sites'!A:B,2,FALSE))</f>
        <v>Valauto Lambersart VW</v>
      </c>
      <c r="AS1719" s="332" t="str">
        <f t="shared" si="332"/>
        <v>VOLKSWAGEN</v>
      </c>
      <c r="AT1719" s="331"/>
      <c r="AU1719" s="333" t="str">
        <f>IF(A1719="","",VLOOKUP(L1719,'Base Vendeurs'!A:B,2,FALSE))</f>
        <v>Valauto Lambersart VW</v>
      </c>
      <c r="AV1719" s="327">
        <f t="shared" si="333"/>
        <v>551.82000000000005</v>
      </c>
      <c r="AW1719" s="329">
        <f t="shared" si="334"/>
        <v>2.5991643221810714E-2</v>
      </c>
      <c r="AX1719" s="333" t="str">
        <f t="shared" si="335"/>
        <v>NON</v>
      </c>
      <c r="AY1719" s="231">
        <f>+MargesVN[[#This Row],[Total COM]]+MargesVN[[#This Row],[EXT GIE]]+MargesVN[[#This Row],[Forfait immat]]</f>
        <v>59.386600000000008</v>
      </c>
    </row>
    <row r="1720" spans="1:51" s="231" customFormat="1" ht="11.25" customHeight="1" x14ac:dyDescent="0.25">
      <c r="A1720" s="252">
        <v>30</v>
      </c>
      <c r="B1720" s="252" t="s">
        <v>163</v>
      </c>
      <c r="C1720" s="252" t="s">
        <v>104</v>
      </c>
      <c r="D1720" s="106">
        <v>46038</v>
      </c>
      <c r="E1720" s="253">
        <v>46041</v>
      </c>
      <c r="F1720" s="107"/>
      <c r="G1720" s="107"/>
      <c r="H1720" s="107"/>
      <c r="I1720" s="107"/>
      <c r="J1720" s="107"/>
      <c r="K1720" s="107">
        <v>0</v>
      </c>
      <c r="L1720" s="252" t="s">
        <v>232</v>
      </c>
      <c r="M1720" s="252">
        <v>525578</v>
      </c>
      <c r="N1720" s="252">
        <v>5578</v>
      </c>
      <c r="O1720" s="252" t="s">
        <v>1077</v>
      </c>
      <c r="P1720" s="254" t="s">
        <v>1078</v>
      </c>
      <c r="Q1720" s="252" t="s">
        <v>23</v>
      </c>
      <c r="R1720" s="108">
        <v>20201.5</v>
      </c>
      <c r="S1720" s="108">
        <v>1029.17</v>
      </c>
      <c r="T1720" s="109">
        <f t="shared" si="324"/>
        <v>21230.67</v>
      </c>
      <c r="U1720" s="110">
        <v>70</v>
      </c>
      <c r="V1720" s="108">
        <v>865.35</v>
      </c>
      <c r="W1720" s="255">
        <v>95</v>
      </c>
      <c r="X1720" s="111"/>
      <c r="Y1720" s="255">
        <f t="shared" si="325"/>
        <v>770.35</v>
      </c>
      <c r="Z1720" s="112">
        <f t="shared" si="326"/>
        <v>4.075942963646461E-2</v>
      </c>
      <c r="AA1720" s="111">
        <v>0</v>
      </c>
      <c r="AB1720" s="255">
        <v>-1966.67</v>
      </c>
      <c r="AC1720" s="255"/>
      <c r="AD1720" s="255"/>
      <c r="AE1720" s="113">
        <v>0.13</v>
      </c>
      <c r="AF1720" s="113">
        <v>0.13</v>
      </c>
      <c r="AG1720" s="255">
        <f t="shared" si="327"/>
        <v>100.14550000000001</v>
      </c>
      <c r="AH1720" s="255"/>
      <c r="AI1720" s="255">
        <f t="shared" si="328"/>
        <v>100.14550000000001</v>
      </c>
      <c r="AJ1720" s="252" t="s">
        <v>149</v>
      </c>
      <c r="AK1720" s="252">
        <v>0</v>
      </c>
      <c r="AL1720" s="110"/>
      <c r="AM1720" s="298">
        <f t="shared" si="329"/>
        <v>0</v>
      </c>
      <c r="AN1720" s="298">
        <f t="shared" si="330"/>
        <v>1</v>
      </c>
      <c r="AO1720" s="298"/>
      <c r="AP1720" s="298"/>
      <c r="AQ1720" s="298">
        <f t="shared" si="331"/>
        <v>0</v>
      </c>
      <c r="AR1720" s="114" t="str">
        <f>IF(A1720="","",VLOOKUP(A1720,'Base Sites'!A:B,2,FALSE))</f>
        <v>Valauto Lambersart VW</v>
      </c>
      <c r="AS1720" s="114" t="str">
        <f t="shared" si="332"/>
        <v>VOLKSWAGEN</v>
      </c>
      <c r="AT1720" s="298"/>
      <c r="AU1720" s="299" t="str">
        <f>IF(A1720="","",VLOOKUP(L1720,'Base Vendeurs'!A:B,2,FALSE))</f>
        <v>Valauto Lambersart VW</v>
      </c>
      <c r="AV1720" s="251">
        <f t="shared" si="333"/>
        <v>865.35</v>
      </c>
      <c r="AW1720" s="112">
        <f t="shared" si="334"/>
        <v>4.075942963646461E-2</v>
      </c>
      <c r="AX1720" s="237" t="str">
        <f t="shared" si="335"/>
        <v>NON</v>
      </c>
      <c r="AY1720" s="231">
        <f>+MargesVN[[#This Row],[Total COM]]+MargesVN[[#This Row],[EXT GIE]]+MargesVN[[#This Row],[Forfait immat]]</f>
        <v>100.14550000000001</v>
      </c>
    </row>
    <row r="1721" spans="1:51" s="231" customFormat="1" ht="11.25" customHeight="1" x14ac:dyDescent="0.25">
      <c r="A1721" s="286">
        <v>30</v>
      </c>
      <c r="B1721" s="286" t="s">
        <v>163</v>
      </c>
      <c r="C1721" s="286" t="s">
        <v>104</v>
      </c>
      <c r="D1721" s="180">
        <v>46052</v>
      </c>
      <c r="E1721" s="287">
        <v>46052</v>
      </c>
      <c r="F1721" s="181"/>
      <c r="G1721" s="181"/>
      <c r="H1721" s="181"/>
      <c r="I1721" s="181"/>
      <c r="J1721" s="181"/>
      <c r="K1721" s="181">
        <v>0</v>
      </c>
      <c r="L1721" s="286" t="s">
        <v>229</v>
      </c>
      <c r="M1721" s="286">
        <v>525581</v>
      </c>
      <c r="N1721" s="286">
        <v>5581</v>
      </c>
      <c r="O1721" s="286" t="s">
        <v>1061</v>
      </c>
      <c r="P1721" s="288" t="s">
        <v>1062</v>
      </c>
      <c r="Q1721" s="286" t="s">
        <v>23</v>
      </c>
      <c r="R1721" s="182">
        <v>20201.5</v>
      </c>
      <c r="S1721" s="182">
        <v>1029.26</v>
      </c>
      <c r="T1721" s="183">
        <f t="shared" si="324"/>
        <v>21230.76</v>
      </c>
      <c r="U1721" s="184">
        <v>99</v>
      </c>
      <c r="V1721" s="182">
        <v>975.8</v>
      </c>
      <c r="W1721" s="289">
        <v>95</v>
      </c>
      <c r="X1721" s="185"/>
      <c r="Y1721" s="289">
        <f t="shared" si="325"/>
        <v>880.8</v>
      </c>
      <c r="Z1721" s="186">
        <f t="shared" si="326"/>
        <v>4.5961614186209067E-2</v>
      </c>
      <c r="AA1721" s="185">
        <v>0</v>
      </c>
      <c r="AB1721" s="289">
        <v>-2835.37</v>
      </c>
      <c r="AC1721" s="289"/>
      <c r="AD1721" s="289"/>
      <c r="AE1721" s="187">
        <v>0.13</v>
      </c>
      <c r="AF1721" s="187">
        <v>0.13</v>
      </c>
      <c r="AG1721" s="289">
        <f t="shared" si="327"/>
        <v>114.504</v>
      </c>
      <c r="AH1721" s="289"/>
      <c r="AI1721" s="289">
        <f t="shared" si="328"/>
        <v>114.504</v>
      </c>
      <c r="AJ1721" s="286" t="s">
        <v>164</v>
      </c>
      <c r="AK1721" s="286">
        <v>0</v>
      </c>
      <c r="AL1721" s="184">
        <v>50</v>
      </c>
      <c r="AM1721" s="290">
        <f t="shared" si="329"/>
        <v>1</v>
      </c>
      <c r="AN1721" s="290">
        <f t="shared" si="330"/>
        <v>1</v>
      </c>
      <c r="AO1721" s="290"/>
      <c r="AP1721" s="312"/>
      <c r="AQ1721" s="290">
        <f t="shared" si="331"/>
        <v>1</v>
      </c>
      <c r="AR1721" s="188" t="str">
        <f>IF(A1721="","",VLOOKUP(A1721,'Base Sites'!A:B,2,FALSE))</f>
        <v>Valauto Lambersart VW</v>
      </c>
      <c r="AS1721" s="188" t="str">
        <f t="shared" si="332"/>
        <v>VOLKSWAGEN</v>
      </c>
      <c r="AT1721" s="290"/>
      <c r="AU1721" s="291" t="str">
        <f>IF(A1721="","",VLOOKUP(L1721,'Base Vendeurs'!A:B,2,FALSE))</f>
        <v>Valauto Lambersart VW</v>
      </c>
      <c r="AV1721" s="289">
        <f t="shared" si="333"/>
        <v>975.8</v>
      </c>
      <c r="AW1721" s="186">
        <f t="shared" si="334"/>
        <v>4.5961614186209067E-2</v>
      </c>
      <c r="AX1721" s="237" t="str">
        <f t="shared" si="335"/>
        <v>NON</v>
      </c>
      <c r="AY1721" s="231">
        <f>+MargesVN[[#This Row],[Total COM]]+MargesVN[[#This Row],[EXT GIE]]+MargesVN[[#This Row],[Forfait immat]]</f>
        <v>164.50400000000002</v>
      </c>
    </row>
    <row r="1722" spans="1:51" s="231" customFormat="1" ht="11.25" customHeight="1" x14ac:dyDescent="0.25">
      <c r="A1722" s="319">
        <v>30</v>
      </c>
      <c r="B1722" s="319" t="s">
        <v>163</v>
      </c>
      <c r="C1722" s="319" t="s">
        <v>104</v>
      </c>
      <c r="D1722" s="320">
        <v>46079</v>
      </c>
      <c r="E1722" s="321">
        <v>46083</v>
      </c>
      <c r="F1722" s="322"/>
      <c r="G1722" s="322"/>
      <c r="H1722" s="322"/>
      <c r="I1722" s="322"/>
      <c r="J1722" s="322"/>
      <c r="K1722" s="322">
        <v>0</v>
      </c>
      <c r="L1722" s="319" t="s">
        <v>70</v>
      </c>
      <c r="M1722" s="319">
        <v>525583</v>
      </c>
      <c r="N1722" s="319">
        <v>5583</v>
      </c>
      <c r="O1722" s="319" t="s">
        <v>1936</v>
      </c>
      <c r="P1722" s="323" t="s">
        <v>1514</v>
      </c>
      <c r="Q1722" s="319" t="s">
        <v>93</v>
      </c>
      <c r="R1722" s="324">
        <v>31472.33</v>
      </c>
      <c r="S1722" s="324">
        <v>1800</v>
      </c>
      <c r="T1722" s="325">
        <f t="shared" si="324"/>
        <v>33272.33</v>
      </c>
      <c r="U1722" s="326">
        <v>28</v>
      </c>
      <c r="V1722" s="324">
        <v>1001.52</v>
      </c>
      <c r="W1722" s="327">
        <v>95</v>
      </c>
      <c r="X1722" s="328"/>
      <c r="Y1722" s="327">
        <f t="shared" si="325"/>
        <v>906.52</v>
      </c>
      <c r="Z1722" s="329">
        <f t="shared" si="326"/>
        <v>3.0100687267768742E-2</v>
      </c>
      <c r="AA1722" s="328">
        <v>0</v>
      </c>
      <c r="AB1722" s="327">
        <v>0</v>
      </c>
      <c r="AC1722" s="327"/>
      <c r="AD1722" s="327"/>
      <c r="AE1722" s="330">
        <v>0.1</v>
      </c>
      <c r="AF1722" s="330">
        <v>0.1</v>
      </c>
      <c r="AG1722" s="327">
        <f t="shared" si="327"/>
        <v>90.652000000000001</v>
      </c>
      <c r="AH1722" s="327"/>
      <c r="AI1722" s="327">
        <f t="shared" si="328"/>
        <v>90.652000000000001</v>
      </c>
      <c r="AJ1722" s="319" t="s">
        <v>149</v>
      </c>
      <c r="AK1722" s="319">
        <v>0</v>
      </c>
      <c r="AL1722" s="326">
        <v>20</v>
      </c>
      <c r="AM1722" s="331">
        <f t="shared" si="329"/>
        <v>1</v>
      </c>
      <c r="AN1722" s="331">
        <f t="shared" si="330"/>
        <v>1</v>
      </c>
      <c r="AO1722" s="331"/>
      <c r="AP1722" s="331"/>
      <c r="AQ1722" s="331">
        <f t="shared" si="331"/>
        <v>1</v>
      </c>
      <c r="AR1722" s="332" t="str">
        <f>IF(A1722="","",VLOOKUP(A1722,'Base Sites'!A:B,2,FALSE))</f>
        <v>Valauto Lambersart VW</v>
      </c>
      <c r="AS1722" s="332" t="str">
        <f t="shared" si="332"/>
        <v>VOLKSWAGEN</v>
      </c>
      <c r="AT1722" s="331"/>
      <c r="AU1722" s="333" t="str">
        <f>IF(A1722="","",VLOOKUP(L1722,'Base Vendeurs'!A:B,2,FALSE))</f>
        <v>Sociétés NORD</v>
      </c>
      <c r="AV1722" s="327">
        <f t="shared" si="333"/>
        <v>1001.52</v>
      </c>
      <c r="AW1722" s="329">
        <f t="shared" si="334"/>
        <v>3.0100687267768742E-2</v>
      </c>
      <c r="AX1722" s="333" t="str">
        <f t="shared" si="335"/>
        <v>NON</v>
      </c>
      <c r="AY1722" s="231">
        <f>+MargesVN[[#This Row],[Total COM]]+MargesVN[[#This Row],[EXT GIE]]+MargesVN[[#This Row],[Forfait immat]]</f>
        <v>110.652</v>
      </c>
    </row>
    <row r="1723" spans="1:51" s="231" customFormat="1" ht="11.25" customHeight="1" x14ac:dyDescent="0.25">
      <c r="A1723" s="319">
        <v>30</v>
      </c>
      <c r="B1723" s="319" t="s">
        <v>163</v>
      </c>
      <c r="C1723" s="319" t="s">
        <v>104</v>
      </c>
      <c r="D1723" s="320">
        <v>46093</v>
      </c>
      <c r="E1723" s="321">
        <v>46094</v>
      </c>
      <c r="F1723" s="322"/>
      <c r="G1723" s="322"/>
      <c r="H1723" s="322"/>
      <c r="I1723" s="322"/>
      <c r="J1723" s="322"/>
      <c r="K1723" s="322">
        <v>0</v>
      </c>
      <c r="L1723" s="319" t="s">
        <v>429</v>
      </c>
      <c r="M1723" s="319">
        <v>525585</v>
      </c>
      <c r="N1723" s="319">
        <v>5585</v>
      </c>
      <c r="O1723" s="319" t="s">
        <v>2475</v>
      </c>
      <c r="P1723" s="323" t="s">
        <v>2476</v>
      </c>
      <c r="Q1723" s="319" t="s">
        <v>107</v>
      </c>
      <c r="R1723" s="324">
        <v>29947.33</v>
      </c>
      <c r="S1723" s="324">
        <v>-1225</v>
      </c>
      <c r="T1723" s="325">
        <f t="shared" si="324"/>
        <v>28722.33</v>
      </c>
      <c r="U1723" s="326">
        <v>3</v>
      </c>
      <c r="V1723" s="324">
        <v>238.89</v>
      </c>
      <c r="W1723" s="327">
        <v>95</v>
      </c>
      <c r="X1723" s="328"/>
      <c r="Y1723" s="327">
        <f t="shared" si="325"/>
        <v>143.88999999999999</v>
      </c>
      <c r="Z1723" s="329">
        <f t="shared" si="326"/>
        <v>8.317222175220464E-3</v>
      </c>
      <c r="AA1723" s="328">
        <v>0</v>
      </c>
      <c r="AB1723" s="327">
        <v>-1683.33</v>
      </c>
      <c r="AC1723" s="327"/>
      <c r="AD1723" s="327"/>
      <c r="AE1723" s="330">
        <v>7.0000000000000007E-2</v>
      </c>
      <c r="AF1723" s="330">
        <v>7.0000000000000007E-2</v>
      </c>
      <c r="AG1723" s="327">
        <f t="shared" si="327"/>
        <v>10.0723</v>
      </c>
      <c r="AH1723" s="327"/>
      <c r="AI1723" s="327">
        <f t="shared" si="328"/>
        <v>10.0723</v>
      </c>
      <c r="AJ1723" s="319" t="s">
        <v>149</v>
      </c>
      <c r="AK1723" s="319">
        <v>30</v>
      </c>
      <c r="AL1723" s="326">
        <v>50</v>
      </c>
      <c r="AM1723" s="331">
        <f t="shared" si="329"/>
        <v>1</v>
      </c>
      <c r="AN1723" s="331">
        <f t="shared" si="330"/>
        <v>1</v>
      </c>
      <c r="AO1723" s="331"/>
      <c r="AP1723" s="331"/>
      <c r="AQ1723" s="331">
        <f t="shared" si="331"/>
        <v>1</v>
      </c>
      <c r="AR1723" s="332" t="str">
        <f>IF(A1723="","",VLOOKUP(A1723,'Base Sites'!A:B,2,FALSE))</f>
        <v>Valauto Lambersart VW</v>
      </c>
      <c r="AS1723" s="332" t="str">
        <f t="shared" si="332"/>
        <v>VOLKSWAGEN</v>
      </c>
      <c r="AT1723" s="331"/>
      <c r="AU1723" s="333" t="str">
        <f>IF(A1723="","",VLOOKUP(L1723,'Base Vendeurs'!A:B,2,FALSE))</f>
        <v>Valauto Lambersart VW</v>
      </c>
      <c r="AV1723" s="327">
        <f t="shared" si="333"/>
        <v>238.89</v>
      </c>
      <c r="AW1723" s="329">
        <f t="shared" si="334"/>
        <v>8.317222175220464E-3</v>
      </c>
      <c r="AX1723" s="333" t="str">
        <f t="shared" si="335"/>
        <v>NON</v>
      </c>
      <c r="AY1723" s="231">
        <f>+MargesVN[[#This Row],[Total COM]]+MargesVN[[#This Row],[EXT GIE]]+MargesVN[[#This Row],[Forfait immat]]</f>
        <v>90.072299999999998</v>
      </c>
    </row>
    <row r="1724" spans="1:51" s="231" customFormat="1" ht="11.25" customHeight="1" x14ac:dyDescent="0.25">
      <c r="A1724" s="45">
        <v>30</v>
      </c>
      <c r="B1724" s="45" t="s">
        <v>163</v>
      </c>
      <c r="C1724" s="45" t="s">
        <v>104</v>
      </c>
      <c r="D1724" s="44">
        <v>46066</v>
      </c>
      <c r="E1724" s="65">
        <v>46071</v>
      </c>
      <c r="F1724" s="35"/>
      <c r="G1724" s="35"/>
      <c r="H1724" s="35"/>
      <c r="I1724" s="35"/>
      <c r="J1724" s="35"/>
      <c r="K1724" s="35">
        <v>0</v>
      </c>
      <c r="L1724" s="45" t="s">
        <v>33</v>
      </c>
      <c r="M1724" s="45">
        <v>525586</v>
      </c>
      <c r="N1724" s="45">
        <v>5586</v>
      </c>
      <c r="O1724" s="45" t="s">
        <v>1599</v>
      </c>
      <c r="P1724" s="66" t="s">
        <v>1600</v>
      </c>
      <c r="Q1724" s="45" t="s">
        <v>26</v>
      </c>
      <c r="R1724" s="47">
        <v>48155</v>
      </c>
      <c r="S1724" s="47">
        <v>2475</v>
      </c>
      <c r="T1724" s="48">
        <f t="shared" si="324"/>
        <v>50630</v>
      </c>
      <c r="U1724" s="49">
        <v>4</v>
      </c>
      <c r="V1724" s="47">
        <v>1107.6199999999999</v>
      </c>
      <c r="W1724" s="46">
        <v>95</v>
      </c>
      <c r="X1724" s="50"/>
      <c r="Y1724" s="46">
        <f t="shared" si="325"/>
        <v>1012.6199999999999</v>
      </c>
      <c r="Z1724" s="51">
        <f t="shared" si="326"/>
        <v>2.1876752913292514E-2</v>
      </c>
      <c r="AA1724" s="50">
        <v>0</v>
      </c>
      <c r="AB1724" s="46">
        <v>0</v>
      </c>
      <c r="AC1724" s="46"/>
      <c r="AD1724" s="46"/>
      <c r="AE1724" s="52"/>
      <c r="AF1724" s="52">
        <v>0</v>
      </c>
      <c r="AG1724" s="46">
        <f t="shared" si="327"/>
        <v>0</v>
      </c>
      <c r="AH1724" s="46"/>
      <c r="AI1724" s="46">
        <f t="shared" si="328"/>
        <v>0</v>
      </c>
      <c r="AJ1724" s="45" t="s">
        <v>164</v>
      </c>
      <c r="AK1724" s="45">
        <v>0</v>
      </c>
      <c r="AL1724" s="49" t="s">
        <v>293</v>
      </c>
      <c r="AM1724" s="238">
        <f t="shared" si="329"/>
        <v>1</v>
      </c>
      <c r="AN1724" s="238">
        <f t="shared" si="330"/>
        <v>1</v>
      </c>
      <c r="AO1724" s="238"/>
      <c r="AP1724" s="238"/>
      <c r="AQ1724" s="238">
        <f t="shared" si="331"/>
        <v>1</v>
      </c>
      <c r="AR1724" s="96" t="str">
        <f>IF(A1724="","",VLOOKUP(A1724,'Base Sites'!A:B,2,FALSE))</f>
        <v>Valauto Lambersart VW</v>
      </c>
      <c r="AS1724" s="96" t="str">
        <f t="shared" si="332"/>
        <v>VOLKSWAGEN</v>
      </c>
      <c r="AT1724" s="238"/>
      <c r="AU1724" s="231" t="str">
        <f>IF(A1724="","",VLOOKUP(L1724,'Base Vendeurs'!A:B,2,FALSE))</f>
        <v>Sociétés NORD</v>
      </c>
      <c r="AV1724" s="46">
        <f t="shared" si="333"/>
        <v>1107.6199999999999</v>
      </c>
      <c r="AW1724" s="51">
        <f t="shared" si="334"/>
        <v>2.1876752913292514E-2</v>
      </c>
      <c r="AX1724" s="231" t="str">
        <f t="shared" si="335"/>
        <v>NON</v>
      </c>
      <c r="AY1724" s="231">
        <f>+MargesVN[[#This Row],[Total COM]]+MargesVN[[#This Row],[EXT GIE]]+MargesVN[[#This Row],[Forfait immat]]</f>
        <v>0</v>
      </c>
    </row>
    <row r="1725" spans="1:51" s="231" customFormat="1" ht="11.25" customHeight="1" x14ac:dyDescent="0.25">
      <c r="A1725" s="354">
        <v>30</v>
      </c>
      <c r="B1725" s="354" t="s">
        <v>163</v>
      </c>
      <c r="C1725" s="354" t="s">
        <v>104</v>
      </c>
      <c r="D1725" s="355">
        <v>46129</v>
      </c>
      <c r="E1725" s="356">
        <v>46134</v>
      </c>
      <c r="F1725" s="357"/>
      <c r="G1725" s="357"/>
      <c r="H1725" s="357"/>
      <c r="I1725" s="357"/>
      <c r="J1725" s="357"/>
      <c r="K1725" s="357">
        <v>0</v>
      </c>
      <c r="L1725" s="354" t="s">
        <v>33</v>
      </c>
      <c r="M1725" s="354">
        <v>525587</v>
      </c>
      <c r="N1725" s="354">
        <v>5587</v>
      </c>
      <c r="O1725" s="354" t="s">
        <v>3616</v>
      </c>
      <c r="P1725" s="358" t="s">
        <v>568</v>
      </c>
      <c r="Q1725" s="354" t="s">
        <v>157</v>
      </c>
      <c r="R1725" s="359">
        <v>35200</v>
      </c>
      <c r="S1725" s="359">
        <v>1025</v>
      </c>
      <c r="T1725" s="360">
        <f t="shared" si="324"/>
        <v>36225</v>
      </c>
      <c r="U1725" s="361">
        <v>7</v>
      </c>
      <c r="V1725" s="359">
        <v>747.06</v>
      </c>
      <c r="W1725" s="362">
        <v>95</v>
      </c>
      <c r="X1725" s="363"/>
      <c r="Y1725" s="362">
        <f t="shared" si="325"/>
        <v>652.05999999999995</v>
      </c>
      <c r="Z1725" s="364">
        <f t="shared" si="326"/>
        <v>2.0622774327122152E-2</v>
      </c>
      <c r="AA1725" s="363">
        <v>0</v>
      </c>
      <c r="AB1725" s="362">
        <v>0</v>
      </c>
      <c r="AC1725" s="362"/>
      <c r="AD1725" s="362"/>
      <c r="AE1725" s="365"/>
      <c r="AF1725" s="365">
        <v>0</v>
      </c>
      <c r="AG1725" s="362">
        <f t="shared" si="327"/>
        <v>0</v>
      </c>
      <c r="AH1725" s="362"/>
      <c r="AI1725" s="362">
        <f t="shared" si="328"/>
        <v>0</v>
      </c>
      <c r="AJ1725" s="354" t="s">
        <v>164</v>
      </c>
      <c r="AK1725" s="354">
        <v>0</v>
      </c>
      <c r="AL1725" s="361"/>
      <c r="AM1725" s="366">
        <f t="shared" si="329"/>
        <v>0</v>
      </c>
      <c r="AN1725" s="366">
        <f t="shared" si="330"/>
        <v>1</v>
      </c>
      <c r="AO1725" s="366"/>
      <c r="AP1725" s="366"/>
      <c r="AQ1725" s="366">
        <f t="shared" si="331"/>
        <v>0</v>
      </c>
      <c r="AR1725" s="367" t="str">
        <f>IF(A1725="","",VLOOKUP(A1725,'Base Sites'!A:B,2,FALSE))</f>
        <v>Valauto Lambersart VW</v>
      </c>
      <c r="AS1725" s="367" t="str">
        <f t="shared" si="332"/>
        <v>VOLKSWAGEN</v>
      </c>
      <c r="AT1725" s="366"/>
      <c r="AU1725" s="368" t="str">
        <f>IF(A1725="","",VLOOKUP(L1725,'Base Vendeurs'!A:B,2,FALSE))</f>
        <v>Sociétés NORD</v>
      </c>
      <c r="AV1725" s="362">
        <f t="shared" si="333"/>
        <v>747.06</v>
      </c>
      <c r="AW1725" s="364">
        <f t="shared" si="334"/>
        <v>2.0622774327122152E-2</v>
      </c>
      <c r="AX1725" s="368" t="str">
        <f t="shared" si="335"/>
        <v>NON</v>
      </c>
      <c r="AY1725" s="231">
        <f>+MargesVN[[#This Row],[Total COM]]+MargesVN[[#This Row],[EXT GIE]]+MargesVN[[#This Row],[Forfait immat]]</f>
        <v>0</v>
      </c>
    </row>
    <row r="1726" spans="1:51" s="231" customFormat="1" ht="11.25" customHeight="1" x14ac:dyDescent="0.25">
      <c r="A1726" s="431">
        <v>30</v>
      </c>
      <c r="B1726" s="431" t="s">
        <v>163</v>
      </c>
      <c r="C1726" s="431" t="s">
        <v>104</v>
      </c>
      <c r="D1726" s="432">
        <v>46192</v>
      </c>
      <c r="E1726" s="433">
        <v>46195</v>
      </c>
      <c r="F1726" s="434"/>
      <c r="G1726" s="434"/>
      <c r="H1726" s="434"/>
      <c r="I1726" s="434"/>
      <c r="J1726" s="434"/>
      <c r="K1726" s="434"/>
      <c r="L1726" s="431" t="s">
        <v>232</v>
      </c>
      <c r="M1726" s="431">
        <v>525590</v>
      </c>
      <c r="N1726" s="431">
        <v>5590</v>
      </c>
      <c r="O1726" s="431" t="s">
        <v>4995</v>
      </c>
      <c r="P1726" s="435" t="s">
        <v>4996</v>
      </c>
      <c r="Q1726" s="431" t="s">
        <v>177</v>
      </c>
      <c r="R1726" s="436">
        <v>37605</v>
      </c>
      <c r="S1726" s="436">
        <v>2595.83</v>
      </c>
      <c r="T1726" s="437">
        <f t="shared" si="324"/>
        <v>40200.83</v>
      </c>
      <c r="U1726" s="438">
        <v>130</v>
      </c>
      <c r="V1726" s="436">
        <v>1770.06</v>
      </c>
      <c r="W1726" s="439">
        <v>95</v>
      </c>
      <c r="X1726" s="440"/>
      <c r="Y1726" s="439">
        <f t="shared" si="325"/>
        <v>1675.06</v>
      </c>
      <c r="Z1726" s="441">
        <f t="shared" si="326"/>
        <v>4.4030434197502882E-2</v>
      </c>
      <c r="AA1726" s="440">
        <v>0</v>
      </c>
      <c r="AB1726" s="439">
        <v>-5566.67</v>
      </c>
      <c r="AC1726" s="439"/>
      <c r="AD1726" s="439"/>
      <c r="AE1726" s="442">
        <v>0.08</v>
      </c>
      <c r="AF1726" s="442">
        <v>7.0000000000000007E-2</v>
      </c>
      <c r="AG1726" s="439">
        <f t="shared" si="327"/>
        <v>134.00479999999999</v>
      </c>
      <c r="AH1726" s="439"/>
      <c r="AI1726" s="439">
        <f t="shared" si="328"/>
        <v>134.00479999999999</v>
      </c>
      <c r="AJ1726" s="431" t="s">
        <v>164</v>
      </c>
      <c r="AK1726" s="431"/>
      <c r="AL1726" s="438">
        <v>50</v>
      </c>
      <c r="AM1726" s="443">
        <f t="shared" si="329"/>
        <v>1</v>
      </c>
      <c r="AN1726" s="443">
        <f t="shared" si="330"/>
        <v>1</v>
      </c>
      <c r="AO1726" s="443"/>
      <c r="AP1726" s="443"/>
      <c r="AQ1726" s="443">
        <f t="shared" si="331"/>
        <v>1</v>
      </c>
      <c r="AR1726" s="444" t="str">
        <f>IF(A1726="","",VLOOKUP(A1726,'Base Sites'!A:B,2,FALSE))</f>
        <v>Valauto Lambersart VW</v>
      </c>
      <c r="AS1726" s="444" t="str">
        <f t="shared" si="332"/>
        <v>VOLKSWAGEN</v>
      </c>
      <c r="AT1726" s="443"/>
      <c r="AU1726" s="445" t="str">
        <f>IF(A1726="","",VLOOKUP(L1726,'Base Vendeurs'!A:B,2,FALSE))</f>
        <v>Valauto Lambersart VW</v>
      </c>
      <c r="AV1726" s="439">
        <f t="shared" si="333"/>
        <v>1770.06</v>
      </c>
      <c r="AW1726" s="441">
        <f t="shared" si="334"/>
        <v>4.4030434197502882E-2</v>
      </c>
      <c r="AX1726" s="445" t="str">
        <f t="shared" si="335"/>
        <v>NON</v>
      </c>
      <c r="AY1726" s="231">
        <f>+MargesVN[[#This Row],[Total COM]]+MargesVN[[#This Row],[EXT GIE]]+MargesVN[[#This Row],[Forfait immat]]</f>
        <v>184.00479999999999</v>
      </c>
    </row>
    <row r="1727" spans="1:51" s="231" customFormat="1" ht="11.25" customHeight="1" x14ac:dyDescent="0.25">
      <c r="A1727" s="45">
        <v>30</v>
      </c>
      <c r="B1727" s="45" t="s">
        <v>163</v>
      </c>
      <c r="C1727" s="45" t="s">
        <v>104</v>
      </c>
      <c r="D1727" s="44">
        <v>46057</v>
      </c>
      <c r="E1727" s="65">
        <v>46058</v>
      </c>
      <c r="F1727" s="35"/>
      <c r="G1727" s="35"/>
      <c r="H1727" s="35"/>
      <c r="I1727" s="35"/>
      <c r="J1727" s="35"/>
      <c r="K1727" s="35">
        <v>0</v>
      </c>
      <c r="L1727" s="45" t="s">
        <v>246</v>
      </c>
      <c r="M1727" s="45">
        <v>525597</v>
      </c>
      <c r="N1727" s="45">
        <v>5597</v>
      </c>
      <c r="O1727" s="45" t="s">
        <v>1326</v>
      </c>
      <c r="P1727" s="66" t="s">
        <v>1327</v>
      </c>
      <c r="Q1727" s="45" t="s">
        <v>23</v>
      </c>
      <c r="R1727" s="47">
        <v>22014</v>
      </c>
      <c r="S1727" s="47">
        <v>-112.5</v>
      </c>
      <c r="T1727" s="48">
        <f t="shared" si="324"/>
        <v>21901.5</v>
      </c>
      <c r="U1727" s="49">
        <v>29</v>
      </c>
      <c r="V1727" s="47">
        <v>439.39</v>
      </c>
      <c r="W1727" s="46">
        <v>95</v>
      </c>
      <c r="X1727" s="50"/>
      <c r="Y1727" s="46">
        <f t="shared" si="325"/>
        <v>344.39</v>
      </c>
      <c r="Z1727" s="51">
        <f t="shared" si="326"/>
        <v>2.0062096203456385E-2</v>
      </c>
      <c r="AA1727" s="50">
        <v>0</v>
      </c>
      <c r="AB1727" s="46">
        <v>-1690.01</v>
      </c>
      <c r="AC1727" s="46"/>
      <c r="AD1727" s="46"/>
      <c r="AE1727" s="52">
        <v>0.13</v>
      </c>
      <c r="AF1727" s="52">
        <v>0.13</v>
      </c>
      <c r="AG1727" s="46">
        <f t="shared" si="327"/>
        <v>44.770699999999998</v>
      </c>
      <c r="AH1727" s="46"/>
      <c r="AI1727" s="46">
        <f t="shared" si="328"/>
        <v>44.770699999999998</v>
      </c>
      <c r="AJ1727" s="45" t="s">
        <v>164</v>
      </c>
      <c r="AK1727" s="45"/>
      <c r="AL1727" s="49"/>
      <c r="AM1727" s="238">
        <f t="shared" si="329"/>
        <v>0</v>
      </c>
      <c r="AN1727" s="238">
        <f t="shared" si="330"/>
        <v>1</v>
      </c>
      <c r="AO1727" s="238"/>
      <c r="AP1727" s="238"/>
      <c r="AQ1727" s="238">
        <f t="shared" si="331"/>
        <v>0</v>
      </c>
      <c r="AR1727" s="96" t="str">
        <f>IF(A1727="","",VLOOKUP(A1727,'Base Sites'!A:B,2,FALSE))</f>
        <v>Valauto Lambersart VW</v>
      </c>
      <c r="AS1727" s="96" t="str">
        <f t="shared" si="332"/>
        <v>VOLKSWAGEN</v>
      </c>
      <c r="AT1727" s="238"/>
      <c r="AU1727" s="231" t="str">
        <f>IF(A1727="","",VLOOKUP(L1727,'Base Vendeurs'!A:B,2,FALSE))</f>
        <v>Valauto Lambersart VW</v>
      </c>
      <c r="AV1727" s="46">
        <f t="shared" si="333"/>
        <v>439.39</v>
      </c>
      <c r="AW1727" s="51">
        <f t="shared" si="334"/>
        <v>2.0062096203456385E-2</v>
      </c>
      <c r="AX1727" s="231" t="str">
        <f t="shared" si="335"/>
        <v>NON</v>
      </c>
      <c r="AY1727" s="231">
        <f>+MargesVN[[#This Row],[Total COM]]+MargesVN[[#This Row],[EXT GIE]]+MargesVN[[#This Row],[Forfait immat]]</f>
        <v>44.770699999999998</v>
      </c>
    </row>
    <row r="1728" spans="1:51" s="231" customFormat="1" ht="11.25" customHeight="1" x14ac:dyDescent="0.25">
      <c r="A1728" s="319">
        <v>30</v>
      </c>
      <c r="B1728" s="319" t="s">
        <v>163</v>
      </c>
      <c r="C1728" s="319" t="s">
        <v>104</v>
      </c>
      <c r="D1728" s="320">
        <v>46105</v>
      </c>
      <c r="E1728" s="321">
        <v>46107</v>
      </c>
      <c r="F1728" s="322"/>
      <c r="G1728" s="322"/>
      <c r="H1728" s="322"/>
      <c r="I1728" s="322"/>
      <c r="J1728" s="322"/>
      <c r="K1728" s="322">
        <v>0</v>
      </c>
      <c r="L1728" s="319" t="s">
        <v>285</v>
      </c>
      <c r="M1728" s="319">
        <v>525599</v>
      </c>
      <c r="N1728" s="319">
        <v>5599</v>
      </c>
      <c r="O1728" s="319" t="s">
        <v>2749</v>
      </c>
      <c r="P1728" s="323" t="s">
        <v>2750</v>
      </c>
      <c r="Q1728" s="319" t="s">
        <v>23</v>
      </c>
      <c r="R1728" s="324">
        <v>20605.669999999998</v>
      </c>
      <c r="S1728" s="324">
        <v>720.83</v>
      </c>
      <c r="T1728" s="325">
        <f t="shared" si="324"/>
        <v>21326.5</v>
      </c>
      <c r="U1728" s="326">
        <v>69</v>
      </c>
      <c r="V1728" s="324">
        <v>545.55999999999995</v>
      </c>
      <c r="W1728" s="327">
        <v>94.86</v>
      </c>
      <c r="X1728" s="328"/>
      <c r="Y1728" s="327">
        <f t="shared" si="325"/>
        <v>450.69999999999993</v>
      </c>
      <c r="Z1728" s="329">
        <f t="shared" si="326"/>
        <v>2.5581319016247391E-2</v>
      </c>
      <c r="AA1728" s="328">
        <v>0</v>
      </c>
      <c r="AB1728" s="327">
        <v>-2356.67</v>
      </c>
      <c r="AC1728" s="327"/>
      <c r="AD1728" s="327"/>
      <c r="AE1728" s="330">
        <v>0.13</v>
      </c>
      <c r="AF1728" s="330">
        <v>0.13</v>
      </c>
      <c r="AG1728" s="327">
        <f t="shared" si="327"/>
        <v>58.590999999999994</v>
      </c>
      <c r="AH1728" s="327"/>
      <c r="AI1728" s="327">
        <f t="shared" si="328"/>
        <v>58.590999999999994</v>
      </c>
      <c r="AJ1728" s="319" t="s">
        <v>149</v>
      </c>
      <c r="AK1728" s="319">
        <v>30</v>
      </c>
      <c r="AL1728" s="326">
        <v>50</v>
      </c>
      <c r="AM1728" s="331">
        <f t="shared" si="329"/>
        <v>1</v>
      </c>
      <c r="AN1728" s="331">
        <f t="shared" si="330"/>
        <v>1</v>
      </c>
      <c r="AO1728" s="331"/>
      <c r="AP1728" s="331"/>
      <c r="AQ1728" s="331">
        <f t="shared" si="331"/>
        <v>1</v>
      </c>
      <c r="AR1728" s="332" t="str">
        <f>IF(A1728="","",VLOOKUP(A1728,'Base Sites'!A:B,2,FALSE))</f>
        <v>Valauto Lambersart VW</v>
      </c>
      <c r="AS1728" s="332" t="str">
        <f t="shared" si="332"/>
        <v>VOLKSWAGEN</v>
      </c>
      <c r="AT1728" s="331"/>
      <c r="AU1728" s="333" t="str">
        <f>IF(A1728="","",VLOOKUP(L1728,'Base Vendeurs'!A:B,2,FALSE))</f>
        <v>Valauto Lambersart VW</v>
      </c>
      <c r="AV1728" s="327">
        <f t="shared" si="333"/>
        <v>545.55999999999995</v>
      </c>
      <c r="AW1728" s="329">
        <f t="shared" si="334"/>
        <v>2.5581319016247391E-2</v>
      </c>
      <c r="AX1728" s="333" t="str">
        <f t="shared" si="335"/>
        <v>NON</v>
      </c>
      <c r="AY1728" s="231">
        <f>+MargesVN[[#This Row],[Total COM]]+MargesVN[[#This Row],[EXT GIE]]+MargesVN[[#This Row],[Forfait immat]]</f>
        <v>138.59100000000001</v>
      </c>
    </row>
    <row r="1729" spans="1:51" s="231" customFormat="1" ht="11.25" customHeight="1" x14ac:dyDescent="0.25">
      <c r="A1729" s="354">
        <v>60</v>
      </c>
      <c r="B1729" s="354" t="s">
        <v>163</v>
      </c>
      <c r="C1729" s="354" t="s">
        <v>104</v>
      </c>
      <c r="D1729" s="355">
        <v>46119</v>
      </c>
      <c r="E1729" s="356">
        <v>46119</v>
      </c>
      <c r="F1729" s="357"/>
      <c r="G1729" s="357"/>
      <c r="H1729" s="357"/>
      <c r="I1729" s="357"/>
      <c r="J1729" s="357"/>
      <c r="K1729" s="357">
        <v>0</v>
      </c>
      <c r="L1729" s="354" t="s">
        <v>365</v>
      </c>
      <c r="M1729" s="354">
        <v>525607</v>
      </c>
      <c r="N1729" s="354">
        <v>607</v>
      </c>
      <c r="O1729" s="354" t="s">
        <v>3344</v>
      </c>
      <c r="P1729" s="358" t="s">
        <v>3345</v>
      </c>
      <c r="Q1729" s="354" t="s">
        <v>190</v>
      </c>
      <c r="R1729" s="359">
        <v>28597.33</v>
      </c>
      <c r="S1729" s="359">
        <v>245.83</v>
      </c>
      <c r="T1729" s="360">
        <f t="shared" si="324"/>
        <v>28843.160000000003</v>
      </c>
      <c r="U1729" s="361">
        <v>166</v>
      </c>
      <c r="V1729" s="359">
        <v>2234.46</v>
      </c>
      <c r="W1729" s="362">
        <v>95</v>
      </c>
      <c r="X1729" s="363"/>
      <c r="Y1729" s="362">
        <f t="shared" si="325"/>
        <v>2139.46</v>
      </c>
      <c r="Z1729" s="364">
        <f t="shared" si="326"/>
        <v>7.7469320282521043E-2</v>
      </c>
      <c r="AA1729" s="363">
        <v>-2773.34</v>
      </c>
      <c r="AB1729" s="362">
        <v>0</v>
      </c>
      <c r="AC1729" s="362"/>
      <c r="AD1729" s="362"/>
      <c r="AE1729" s="365">
        <v>0.13</v>
      </c>
      <c r="AF1729" s="365">
        <v>0.13</v>
      </c>
      <c r="AG1729" s="362">
        <f t="shared" si="327"/>
        <v>278.12979999999999</v>
      </c>
      <c r="AH1729" s="362"/>
      <c r="AI1729" s="362">
        <f t="shared" si="328"/>
        <v>278.12979999999999</v>
      </c>
      <c r="AJ1729" s="354" t="s">
        <v>149</v>
      </c>
      <c r="AK1729" s="354">
        <v>30</v>
      </c>
      <c r="AL1729" s="361">
        <v>100</v>
      </c>
      <c r="AM1729" s="366">
        <f t="shared" si="329"/>
        <v>1</v>
      </c>
      <c r="AN1729" s="366">
        <f t="shared" si="330"/>
        <v>1</v>
      </c>
      <c r="AO1729" s="366"/>
      <c r="AP1729" s="366"/>
      <c r="AQ1729" s="366">
        <f t="shared" si="331"/>
        <v>1</v>
      </c>
      <c r="AR1729" s="367" t="str">
        <f>IF(A1729="","",VLOOKUP(A1729,'Base Sites'!A:B,2,FALSE))</f>
        <v>Val de Lys Automobiles</v>
      </c>
      <c r="AS1729" s="367" t="str">
        <f t="shared" si="332"/>
        <v>VOLKSWAGEN</v>
      </c>
      <c r="AT1729" s="366"/>
      <c r="AU1729" s="368" t="str">
        <f>IF(A1729="","",VLOOKUP(L1729,'Base Vendeurs'!A:B,2,FALSE))</f>
        <v xml:space="preserve">Val de Lys </v>
      </c>
      <c r="AV1729" s="362">
        <f t="shared" si="333"/>
        <v>2234.46</v>
      </c>
      <c r="AW1729" s="364">
        <f t="shared" si="334"/>
        <v>7.7469320282521043E-2</v>
      </c>
      <c r="AX1729" s="368" t="str">
        <f t="shared" si="335"/>
        <v>NON</v>
      </c>
      <c r="AY1729" s="231">
        <f>+MargesVN[[#This Row],[Total COM]]+MargesVN[[#This Row],[EXT GIE]]+MargesVN[[#This Row],[Forfait immat]]</f>
        <v>408.12979999999999</v>
      </c>
    </row>
    <row r="1730" spans="1:51" s="231" customFormat="1" ht="11.25" customHeight="1" x14ac:dyDescent="0.25">
      <c r="A1730" s="401">
        <v>30</v>
      </c>
      <c r="B1730" s="401" t="s">
        <v>163</v>
      </c>
      <c r="C1730" s="401" t="s">
        <v>104</v>
      </c>
      <c r="D1730" s="402">
        <v>46157</v>
      </c>
      <c r="E1730" s="403">
        <v>46066</v>
      </c>
      <c r="F1730" s="404" t="s">
        <v>165</v>
      </c>
      <c r="G1730" s="404"/>
      <c r="H1730" s="404"/>
      <c r="I1730" s="404"/>
      <c r="J1730" s="404" t="s">
        <v>165</v>
      </c>
      <c r="K1730" s="404">
        <v>0</v>
      </c>
      <c r="L1730" s="401" t="s">
        <v>232</v>
      </c>
      <c r="M1730" s="401">
        <v>525617</v>
      </c>
      <c r="N1730" s="401">
        <v>5617</v>
      </c>
      <c r="O1730" s="401" t="s">
        <v>1565</v>
      </c>
      <c r="P1730" s="405" t="s">
        <v>1566</v>
      </c>
      <c r="Q1730" s="401" t="s">
        <v>177</v>
      </c>
      <c r="R1730" s="406">
        <v>33863.33</v>
      </c>
      <c r="S1730" s="406">
        <v>833.33</v>
      </c>
      <c r="T1730" s="407">
        <f t="shared" si="324"/>
        <v>34696.660000000003</v>
      </c>
      <c r="U1730" s="408">
        <v>119</v>
      </c>
      <c r="V1730" s="406">
        <v>1590.43</v>
      </c>
      <c r="W1730" s="409">
        <v>95</v>
      </c>
      <c r="X1730" s="410"/>
      <c r="Y1730" s="409">
        <f t="shared" si="325"/>
        <v>1495.43</v>
      </c>
      <c r="Z1730" s="411">
        <f t="shared" si="326"/>
        <v>4.5838129664353855E-2</v>
      </c>
      <c r="AA1730" s="410">
        <v>-5566.67</v>
      </c>
      <c r="AB1730" s="409">
        <v>0</v>
      </c>
      <c r="AC1730" s="409"/>
      <c r="AD1730" s="409" t="s">
        <v>230</v>
      </c>
      <c r="AE1730" s="412"/>
      <c r="AF1730" s="412">
        <v>7.0000000000000007E-2</v>
      </c>
      <c r="AG1730" s="409">
        <f t="shared" si="327"/>
        <v>0</v>
      </c>
      <c r="AH1730" s="409"/>
      <c r="AI1730" s="409">
        <f t="shared" si="328"/>
        <v>0</v>
      </c>
      <c r="AJ1730" s="401" t="s">
        <v>164</v>
      </c>
      <c r="AK1730" s="401">
        <v>0</v>
      </c>
      <c r="AL1730" s="408" t="s">
        <v>293</v>
      </c>
      <c r="AM1730" s="413">
        <f t="shared" si="329"/>
        <v>1</v>
      </c>
      <c r="AN1730" s="413">
        <f t="shared" si="330"/>
        <v>1</v>
      </c>
      <c r="AO1730" s="413"/>
      <c r="AP1730" s="413"/>
      <c r="AQ1730" s="413">
        <f t="shared" si="331"/>
        <v>1</v>
      </c>
      <c r="AR1730" s="414" t="str">
        <f>IF(A1730="","",VLOOKUP(A1730,'Base Sites'!A:B,2,FALSE))</f>
        <v>Valauto Lambersart VW</v>
      </c>
      <c r="AS1730" s="414" t="str">
        <f t="shared" si="332"/>
        <v>VOLKSWAGEN</v>
      </c>
      <c r="AT1730" s="413"/>
      <c r="AU1730" s="415" t="str">
        <f>IF(A1730="","",VLOOKUP(L1730,'Base Vendeurs'!A:B,2,FALSE))</f>
        <v>Valauto Lambersart VW</v>
      </c>
      <c r="AV1730" s="409">
        <f t="shared" si="333"/>
        <v>1590.43</v>
      </c>
      <c r="AW1730" s="411">
        <f t="shared" si="334"/>
        <v>4.5838129664353855E-2</v>
      </c>
      <c r="AX1730" s="415" t="str">
        <f t="shared" si="335"/>
        <v>NON</v>
      </c>
      <c r="AY1730" s="231">
        <f>+MargesVN[[#This Row],[Total COM]]+MargesVN[[#This Row],[EXT GIE]]+MargesVN[[#This Row],[Forfait immat]]</f>
        <v>0</v>
      </c>
    </row>
    <row r="1731" spans="1:51" s="231" customFormat="1" ht="11.25" customHeight="1" x14ac:dyDescent="0.25">
      <c r="A1731" s="45">
        <v>30</v>
      </c>
      <c r="B1731" s="45" t="s">
        <v>163</v>
      </c>
      <c r="C1731" s="45" t="s">
        <v>104</v>
      </c>
      <c r="D1731" s="44">
        <v>46080</v>
      </c>
      <c r="E1731" s="65">
        <v>46081</v>
      </c>
      <c r="F1731" s="35"/>
      <c r="G1731" s="35"/>
      <c r="H1731" s="35"/>
      <c r="I1731" s="35"/>
      <c r="J1731" s="35"/>
      <c r="K1731" s="35"/>
      <c r="L1731" s="45" t="s">
        <v>246</v>
      </c>
      <c r="M1731" s="45">
        <v>525707</v>
      </c>
      <c r="N1731" s="45">
        <v>5707</v>
      </c>
      <c r="O1731" s="45" t="s">
        <v>1994</v>
      </c>
      <c r="P1731" s="66" t="s">
        <v>1995</v>
      </c>
      <c r="Q1731" s="45" t="s">
        <v>190</v>
      </c>
      <c r="R1731" s="47">
        <v>27264</v>
      </c>
      <c r="S1731" s="47">
        <v>-766.67</v>
      </c>
      <c r="T1731" s="48">
        <f t="shared" si="324"/>
        <v>26497.33</v>
      </c>
      <c r="U1731" s="49">
        <v>2</v>
      </c>
      <c r="V1731" s="47">
        <v>723.16</v>
      </c>
      <c r="W1731" s="46">
        <v>95</v>
      </c>
      <c r="X1731" s="50"/>
      <c r="Y1731" s="46">
        <f t="shared" si="325"/>
        <v>628.16</v>
      </c>
      <c r="Z1731" s="51">
        <f t="shared" si="326"/>
        <v>2.7291806382001505E-2</v>
      </c>
      <c r="AA1731" s="50">
        <v>0</v>
      </c>
      <c r="AB1731" s="46">
        <v>-2773.34</v>
      </c>
      <c r="AC1731" s="46"/>
      <c r="AD1731" s="46"/>
      <c r="AE1731" s="52">
        <v>0.1</v>
      </c>
      <c r="AF1731" s="52">
        <v>0.1</v>
      </c>
      <c r="AG1731" s="46">
        <f t="shared" si="327"/>
        <v>62.816000000000003</v>
      </c>
      <c r="AH1731" s="46"/>
      <c r="AI1731" s="46">
        <f t="shared" si="328"/>
        <v>62.816000000000003</v>
      </c>
      <c r="AJ1731" s="45" t="s">
        <v>164</v>
      </c>
      <c r="AK1731" s="45">
        <v>30</v>
      </c>
      <c r="AL1731" s="49"/>
      <c r="AM1731" s="238">
        <f t="shared" si="329"/>
        <v>0</v>
      </c>
      <c r="AN1731" s="238">
        <f t="shared" si="330"/>
        <v>1</v>
      </c>
      <c r="AO1731" s="238"/>
      <c r="AP1731" s="238"/>
      <c r="AQ1731" s="238">
        <f t="shared" si="331"/>
        <v>0</v>
      </c>
      <c r="AR1731" s="96" t="str">
        <f>IF(A1731="","",VLOOKUP(A1731,'Base Sites'!A:B,2,FALSE))</f>
        <v>Valauto Lambersart VW</v>
      </c>
      <c r="AS1731" s="96" t="str">
        <f t="shared" si="332"/>
        <v>VOLKSWAGEN</v>
      </c>
      <c r="AT1731" s="238"/>
      <c r="AU1731" s="231" t="str">
        <f>IF(A1731="","",VLOOKUP(L1731,'Base Vendeurs'!A:B,2,FALSE))</f>
        <v>Valauto Lambersart VW</v>
      </c>
      <c r="AV1731" s="46">
        <f t="shared" si="333"/>
        <v>723.16</v>
      </c>
      <c r="AW1731" s="51">
        <f t="shared" si="334"/>
        <v>2.7291806382001505E-2</v>
      </c>
      <c r="AX1731" s="231" t="str">
        <f t="shared" si="335"/>
        <v>NON</v>
      </c>
      <c r="AY1731" s="231">
        <f>+MargesVN[[#This Row],[Total COM]]+MargesVN[[#This Row],[EXT GIE]]+MargesVN[[#This Row],[Forfait immat]]</f>
        <v>92.816000000000003</v>
      </c>
    </row>
    <row r="1732" spans="1:51" s="231" customFormat="1" ht="11.25" customHeight="1" x14ac:dyDescent="0.25">
      <c r="A1732" s="319">
        <v>30</v>
      </c>
      <c r="B1732" s="319" t="s">
        <v>163</v>
      </c>
      <c r="C1732" s="319" t="s">
        <v>104</v>
      </c>
      <c r="D1732" s="320">
        <v>46098</v>
      </c>
      <c r="E1732" s="321">
        <v>46100</v>
      </c>
      <c r="F1732" s="322"/>
      <c r="G1732" s="322"/>
      <c r="H1732" s="322"/>
      <c r="I1732" s="322"/>
      <c r="J1732" s="322"/>
      <c r="K1732" s="322"/>
      <c r="L1732" s="319" t="s">
        <v>219</v>
      </c>
      <c r="M1732" s="319">
        <v>525708</v>
      </c>
      <c r="N1732" s="319">
        <v>5708</v>
      </c>
      <c r="O1732" s="319" t="s">
        <v>2608</v>
      </c>
      <c r="P1732" s="323" t="s">
        <v>2599</v>
      </c>
      <c r="Q1732" s="319" t="s">
        <v>177</v>
      </c>
      <c r="R1732" s="324">
        <v>37605</v>
      </c>
      <c r="S1732" s="324">
        <v>833.33</v>
      </c>
      <c r="T1732" s="325">
        <f t="shared" si="324"/>
        <v>38438.33</v>
      </c>
      <c r="U1732" s="326">
        <v>47</v>
      </c>
      <c r="V1732" s="324">
        <v>748.45</v>
      </c>
      <c r="W1732" s="327">
        <v>95</v>
      </c>
      <c r="X1732" s="328"/>
      <c r="Y1732" s="327">
        <f t="shared" si="325"/>
        <v>653.45000000000005</v>
      </c>
      <c r="Z1732" s="329">
        <f t="shared" si="326"/>
        <v>1.9471449462034381E-2</v>
      </c>
      <c r="AA1732" s="328">
        <v>0</v>
      </c>
      <c r="AB1732" s="327">
        <v>0</v>
      </c>
      <c r="AC1732" s="327"/>
      <c r="AD1732" s="327" t="s">
        <v>371</v>
      </c>
      <c r="AE1732" s="330">
        <v>0.1</v>
      </c>
      <c r="AF1732" s="330">
        <v>0.1</v>
      </c>
      <c r="AG1732" s="327">
        <f t="shared" si="327"/>
        <v>65.345000000000013</v>
      </c>
      <c r="AH1732" s="327"/>
      <c r="AI1732" s="327">
        <f t="shared" si="328"/>
        <v>65.345000000000013</v>
      </c>
      <c r="AJ1732" s="319" t="s">
        <v>164</v>
      </c>
      <c r="AK1732" s="319">
        <v>0</v>
      </c>
      <c r="AL1732" s="326">
        <v>20</v>
      </c>
      <c r="AM1732" s="331">
        <f t="shared" si="329"/>
        <v>1</v>
      </c>
      <c r="AN1732" s="331">
        <f t="shared" si="330"/>
        <v>1</v>
      </c>
      <c r="AO1732" s="331"/>
      <c r="AP1732" s="331"/>
      <c r="AQ1732" s="331">
        <f t="shared" si="331"/>
        <v>1</v>
      </c>
      <c r="AR1732" s="332" t="str">
        <f>IF(A1732="","",VLOOKUP(A1732,'Base Sites'!A:B,2,FALSE))</f>
        <v>Valauto Lambersart VW</v>
      </c>
      <c r="AS1732" s="332" t="str">
        <f t="shared" si="332"/>
        <v>VOLKSWAGEN</v>
      </c>
      <c r="AT1732" s="331"/>
      <c r="AU1732" s="333" t="str">
        <f>IF(A1732="","",VLOOKUP(L1732,'Base Vendeurs'!A:B,2,FALSE))</f>
        <v>Sociétés NORD</v>
      </c>
      <c r="AV1732" s="327">
        <f t="shared" si="333"/>
        <v>748.45</v>
      </c>
      <c r="AW1732" s="329">
        <f t="shared" si="334"/>
        <v>1.9471449462034381E-2</v>
      </c>
      <c r="AX1732" s="333" t="str">
        <f t="shared" si="335"/>
        <v>NON</v>
      </c>
      <c r="AY1732" s="231">
        <f>+MargesVN[[#This Row],[Total COM]]+MargesVN[[#This Row],[EXT GIE]]+MargesVN[[#This Row],[Forfait immat]]</f>
        <v>85.345000000000013</v>
      </c>
    </row>
    <row r="1733" spans="1:51" s="231" customFormat="1" ht="11.25" customHeight="1" x14ac:dyDescent="0.25">
      <c r="A1733" s="319">
        <v>30</v>
      </c>
      <c r="B1733" s="319" t="s">
        <v>163</v>
      </c>
      <c r="C1733" s="319" t="s">
        <v>104</v>
      </c>
      <c r="D1733" s="320">
        <v>46098</v>
      </c>
      <c r="E1733" s="321">
        <v>46100</v>
      </c>
      <c r="F1733" s="322"/>
      <c r="G1733" s="322"/>
      <c r="H1733" s="322"/>
      <c r="I1733" s="322"/>
      <c r="J1733" s="322"/>
      <c r="K1733" s="322"/>
      <c r="L1733" s="319" t="s">
        <v>219</v>
      </c>
      <c r="M1733" s="319">
        <v>525709</v>
      </c>
      <c r="N1733" s="319">
        <v>5709</v>
      </c>
      <c r="O1733" s="319" t="s">
        <v>2655</v>
      </c>
      <c r="P1733" s="323" t="s">
        <v>2599</v>
      </c>
      <c r="Q1733" s="319" t="s">
        <v>177</v>
      </c>
      <c r="R1733" s="324">
        <v>37605</v>
      </c>
      <c r="S1733" s="324">
        <v>833.33</v>
      </c>
      <c r="T1733" s="325">
        <f t="shared" si="324"/>
        <v>38438.33</v>
      </c>
      <c r="U1733" s="326">
        <v>53</v>
      </c>
      <c r="V1733" s="324">
        <v>748.45</v>
      </c>
      <c r="W1733" s="327">
        <v>95</v>
      </c>
      <c r="X1733" s="328"/>
      <c r="Y1733" s="327">
        <f t="shared" si="325"/>
        <v>653.45000000000005</v>
      </c>
      <c r="Z1733" s="329">
        <f t="shared" si="326"/>
        <v>1.9471449462034381E-2</v>
      </c>
      <c r="AA1733" s="328">
        <v>0</v>
      </c>
      <c r="AB1733" s="327">
        <v>0</v>
      </c>
      <c r="AC1733" s="327"/>
      <c r="AD1733" s="327" t="s">
        <v>371</v>
      </c>
      <c r="AE1733" s="330">
        <v>0.1</v>
      </c>
      <c r="AF1733" s="330">
        <v>0.1</v>
      </c>
      <c r="AG1733" s="327">
        <f t="shared" si="327"/>
        <v>65.345000000000013</v>
      </c>
      <c r="AH1733" s="327"/>
      <c r="AI1733" s="327">
        <f t="shared" si="328"/>
        <v>65.345000000000013</v>
      </c>
      <c r="AJ1733" s="319" t="s">
        <v>164</v>
      </c>
      <c r="AK1733" s="319">
        <v>0</v>
      </c>
      <c r="AL1733" s="326">
        <v>20</v>
      </c>
      <c r="AM1733" s="331">
        <f t="shared" si="329"/>
        <v>1</v>
      </c>
      <c r="AN1733" s="331">
        <f t="shared" si="330"/>
        <v>1</v>
      </c>
      <c r="AO1733" s="331"/>
      <c r="AP1733" s="331"/>
      <c r="AQ1733" s="331">
        <f t="shared" si="331"/>
        <v>1</v>
      </c>
      <c r="AR1733" s="332" t="str">
        <f>IF(A1733="","",VLOOKUP(A1733,'Base Sites'!A:B,2,FALSE))</f>
        <v>Valauto Lambersart VW</v>
      </c>
      <c r="AS1733" s="332" t="str">
        <f t="shared" si="332"/>
        <v>VOLKSWAGEN</v>
      </c>
      <c r="AT1733" s="331"/>
      <c r="AU1733" s="333" t="str">
        <f>IF(A1733="","",VLOOKUP(L1733,'Base Vendeurs'!A:B,2,FALSE))</f>
        <v>Sociétés NORD</v>
      </c>
      <c r="AV1733" s="327">
        <f t="shared" si="333"/>
        <v>748.45</v>
      </c>
      <c r="AW1733" s="329">
        <f t="shared" si="334"/>
        <v>1.9471449462034381E-2</v>
      </c>
      <c r="AX1733" s="333" t="str">
        <f t="shared" si="335"/>
        <v>NON</v>
      </c>
      <c r="AY1733" s="231">
        <f>+MargesVN[[#This Row],[Total COM]]+MargesVN[[#This Row],[EXT GIE]]+MargesVN[[#This Row],[Forfait immat]]</f>
        <v>85.345000000000013</v>
      </c>
    </row>
    <row r="1734" spans="1:51" s="231" customFormat="1" ht="11.25" customHeight="1" x14ac:dyDescent="0.25">
      <c r="A1734" s="319">
        <v>30</v>
      </c>
      <c r="B1734" s="319" t="s">
        <v>163</v>
      </c>
      <c r="C1734" s="319" t="s">
        <v>104</v>
      </c>
      <c r="D1734" s="320">
        <v>46098</v>
      </c>
      <c r="E1734" s="321">
        <v>46100</v>
      </c>
      <c r="F1734" s="322"/>
      <c r="G1734" s="322"/>
      <c r="H1734" s="322"/>
      <c r="I1734" s="322"/>
      <c r="J1734" s="322"/>
      <c r="K1734" s="322"/>
      <c r="L1734" s="319" t="s">
        <v>219</v>
      </c>
      <c r="M1734" s="319">
        <v>525710</v>
      </c>
      <c r="N1734" s="319">
        <v>5710</v>
      </c>
      <c r="O1734" s="319" t="s">
        <v>2613</v>
      </c>
      <c r="P1734" s="323" t="s">
        <v>2599</v>
      </c>
      <c r="Q1734" s="319" t="s">
        <v>177</v>
      </c>
      <c r="R1734" s="324">
        <v>37605</v>
      </c>
      <c r="S1734" s="324">
        <v>833.33</v>
      </c>
      <c r="T1734" s="325">
        <f t="shared" si="324"/>
        <v>38438.33</v>
      </c>
      <c r="U1734" s="326">
        <v>54</v>
      </c>
      <c r="V1734" s="324">
        <v>748.45</v>
      </c>
      <c r="W1734" s="327">
        <v>95</v>
      </c>
      <c r="X1734" s="328"/>
      <c r="Y1734" s="327">
        <f t="shared" si="325"/>
        <v>653.45000000000005</v>
      </c>
      <c r="Z1734" s="329">
        <f t="shared" si="326"/>
        <v>1.9471449462034381E-2</v>
      </c>
      <c r="AA1734" s="328">
        <v>0</v>
      </c>
      <c r="AB1734" s="327">
        <v>0</v>
      </c>
      <c r="AC1734" s="327"/>
      <c r="AD1734" s="327" t="s">
        <v>371</v>
      </c>
      <c r="AE1734" s="330">
        <v>0.1</v>
      </c>
      <c r="AF1734" s="330">
        <v>0.1</v>
      </c>
      <c r="AG1734" s="327">
        <f t="shared" si="327"/>
        <v>65.345000000000013</v>
      </c>
      <c r="AH1734" s="327"/>
      <c r="AI1734" s="327">
        <f t="shared" si="328"/>
        <v>65.345000000000013</v>
      </c>
      <c r="AJ1734" s="319" t="s">
        <v>164</v>
      </c>
      <c r="AK1734" s="319">
        <v>0</v>
      </c>
      <c r="AL1734" s="326">
        <v>20</v>
      </c>
      <c r="AM1734" s="331">
        <f t="shared" si="329"/>
        <v>1</v>
      </c>
      <c r="AN1734" s="331">
        <f t="shared" si="330"/>
        <v>1</v>
      </c>
      <c r="AO1734" s="331"/>
      <c r="AP1734" s="331"/>
      <c r="AQ1734" s="331">
        <f t="shared" si="331"/>
        <v>1</v>
      </c>
      <c r="AR1734" s="332" t="str">
        <f>IF(A1734="","",VLOOKUP(A1734,'Base Sites'!A:B,2,FALSE))</f>
        <v>Valauto Lambersart VW</v>
      </c>
      <c r="AS1734" s="332" t="str">
        <f t="shared" si="332"/>
        <v>VOLKSWAGEN</v>
      </c>
      <c r="AT1734" s="331"/>
      <c r="AU1734" s="333" t="str">
        <f>IF(A1734="","",VLOOKUP(L1734,'Base Vendeurs'!A:B,2,FALSE))</f>
        <v>Sociétés NORD</v>
      </c>
      <c r="AV1734" s="327">
        <f t="shared" si="333"/>
        <v>748.45</v>
      </c>
      <c r="AW1734" s="329">
        <f t="shared" si="334"/>
        <v>1.9471449462034381E-2</v>
      </c>
      <c r="AX1734" s="333" t="str">
        <f t="shared" si="335"/>
        <v>NON</v>
      </c>
      <c r="AY1734" s="231">
        <f>+MargesVN[[#This Row],[Total COM]]+MargesVN[[#This Row],[EXT GIE]]+MargesVN[[#This Row],[Forfait immat]]</f>
        <v>85.345000000000013</v>
      </c>
    </row>
    <row r="1735" spans="1:51" s="231" customFormat="1" ht="11.25" customHeight="1" x14ac:dyDescent="0.25">
      <c r="A1735" s="319">
        <v>30</v>
      </c>
      <c r="B1735" s="319" t="s">
        <v>163</v>
      </c>
      <c r="C1735" s="319" t="s">
        <v>104</v>
      </c>
      <c r="D1735" s="320">
        <v>46105</v>
      </c>
      <c r="E1735" s="321">
        <v>46107</v>
      </c>
      <c r="F1735" s="322"/>
      <c r="G1735" s="322"/>
      <c r="H1735" s="322"/>
      <c r="I1735" s="322"/>
      <c r="J1735" s="322"/>
      <c r="K1735" s="322">
        <v>0</v>
      </c>
      <c r="L1735" s="319" t="s">
        <v>113</v>
      </c>
      <c r="M1735" s="319">
        <v>525712</v>
      </c>
      <c r="N1735" s="319">
        <v>5712</v>
      </c>
      <c r="O1735" s="319" t="s">
        <v>2485</v>
      </c>
      <c r="P1735" s="323" t="s">
        <v>2486</v>
      </c>
      <c r="Q1735" s="319" t="s">
        <v>107</v>
      </c>
      <c r="R1735" s="324">
        <v>28389</v>
      </c>
      <c r="S1735" s="324">
        <v>-1395.83</v>
      </c>
      <c r="T1735" s="325">
        <f t="shared" si="324"/>
        <v>26993.17</v>
      </c>
      <c r="U1735" s="326">
        <v>36</v>
      </c>
      <c r="V1735" s="324">
        <v>1738.7</v>
      </c>
      <c r="W1735" s="327">
        <v>95</v>
      </c>
      <c r="X1735" s="328"/>
      <c r="Y1735" s="327">
        <f t="shared" si="325"/>
        <v>1643.7</v>
      </c>
      <c r="Z1735" s="329">
        <f t="shared" si="326"/>
        <v>6.4412590295989697E-2</v>
      </c>
      <c r="AA1735" s="328">
        <v>0</v>
      </c>
      <c r="AB1735" s="327">
        <v>0</v>
      </c>
      <c r="AC1735" s="327"/>
      <c r="AD1735" s="327"/>
      <c r="AE1735" s="330">
        <v>7.0000000000000007E-2</v>
      </c>
      <c r="AF1735" s="330">
        <v>7.0000000000000007E-2</v>
      </c>
      <c r="AG1735" s="327">
        <f t="shared" si="327"/>
        <v>115.05900000000001</v>
      </c>
      <c r="AH1735" s="327"/>
      <c r="AI1735" s="327">
        <f t="shared" si="328"/>
        <v>115.05900000000001</v>
      </c>
      <c r="AJ1735" s="319" t="s">
        <v>164</v>
      </c>
      <c r="AK1735" s="319">
        <v>30</v>
      </c>
      <c r="AL1735" s="326"/>
      <c r="AM1735" s="331">
        <f t="shared" si="329"/>
        <v>0</v>
      </c>
      <c r="AN1735" s="331">
        <f t="shared" si="330"/>
        <v>1</v>
      </c>
      <c r="AO1735" s="331"/>
      <c r="AP1735" s="331"/>
      <c r="AQ1735" s="331">
        <f t="shared" si="331"/>
        <v>0</v>
      </c>
      <c r="AR1735" s="332" t="str">
        <f>IF(A1735="","",VLOOKUP(A1735,'Base Sites'!A:B,2,FALSE))</f>
        <v>Valauto Lambersart VW</v>
      </c>
      <c r="AS1735" s="332" t="str">
        <f t="shared" si="332"/>
        <v>VOLKSWAGEN</v>
      </c>
      <c r="AT1735" s="331"/>
      <c r="AU1735" s="333" t="str">
        <f>IF(A1735="","",VLOOKUP(L1735,'Base Vendeurs'!A:B,2,FALSE))</f>
        <v>Valauto Lambersart SKODA</v>
      </c>
      <c r="AV1735" s="327">
        <f t="shared" si="333"/>
        <v>1738.7</v>
      </c>
      <c r="AW1735" s="329">
        <f t="shared" si="334"/>
        <v>6.4412590295989697E-2</v>
      </c>
      <c r="AX1735" s="333" t="str">
        <f t="shared" si="335"/>
        <v>NON</v>
      </c>
      <c r="AY1735" s="231">
        <f>+MargesVN[[#This Row],[Total COM]]+MargesVN[[#This Row],[EXT GIE]]+MargesVN[[#This Row],[Forfait immat]]</f>
        <v>145.05900000000003</v>
      </c>
    </row>
    <row r="1736" spans="1:51" s="231" customFormat="1" ht="11.25" customHeight="1" x14ac:dyDescent="0.25">
      <c r="A1736" s="401">
        <v>30</v>
      </c>
      <c r="B1736" s="401" t="s">
        <v>163</v>
      </c>
      <c r="C1736" s="401" t="s">
        <v>104</v>
      </c>
      <c r="D1736" s="402">
        <v>46157</v>
      </c>
      <c r="E1736" s="403">
        <v>46158</v>
      </c>
      <c r="F1736" s="404"/>
      <c r="G1736" s="404"/>
      <c r="H1736" s="404"/>
      <c r="I1736" s="404"/>
      <c r="J1736" s="404"/>
      <c r="K1736" s="404">
        <v>0</v>
      </c>
      <c r="L1736" s="401" t="s">
        <v>229</v>
      </c>
      <c r="M1736" s="401">
        <v>525716</v>
      </c>
      <c r="N1736" s="401">
        <v>5716</v>
      </c>
      <c r="O1736" s="401" t="s">
        <v>4104</v>
      </c>
      <c r="P1736" s="405" t="s">
        <v>4105</v>
      </c>
      <c r="Q1736" s="401" t="s">
        <v>93</v>
      </c>
      <c r="R1736" s="406">
        <v>31472.33</v>
      </c>
      <c r="S1736" s="406">
        <v>1908.33</v>
      </c>
      <c r="T1736" s="407">
        <f t="shared" si="324"/>
        <v>33380.660000000003</v>
      </c>
      <c r="U1736" s="408">
        <v>102</v>
      </c>
      <c r="V1736" s="406">
        <v>1528.11</v>
      </c>
      <c r="W1736" s="409">
        <v>95</v>
      </c>
      <c r="X1736" s="410"/>
      <c r="Y1736" s="409">
        <f t="shared" si="325"/>
        <v>1433.11</v>
      </c>
      <c r="Z1736" s="411">
        <f t="shared" si="326"/>
        <v>4.5778303964031861E-2</v>
      </c>
      <c r="AA1736" s="410">
        <v>-2336.65</v>
      </c>
      <c r="AB1736" s="409">
        <v>0</v>
      </c>
      <c r="AC1736" s="409"/>
      <c r="AD1736" s="409"/>
      <c r="AE1736" s="412">
        <v>0.12</v>
      </c>
      <c r="AF1736" s="412">
        <v>0.13</v>
      </c>
      <c r="AG1736" s="409">
        <f t="shared" si="327"/>
        <v>171.97319999999999</v>
      </c>
      <c r="AH1736" s="409"/>
      <c r="AI1736" s="409">
        <f t="shared" si="328"/>
        <v>171.97319999999999</v>
      </c>
      <c r="AJ1736" s="401" t="s">
        <v>164</v>
      </c>
      <c r="AK1736" s="401">
        <v>30</v>
      </c>
      <c r="AL1736" s="408">
        <v>50</v>
      </c>
      <c r="AM1736" s="413">
        <f t="shared" si="329"/>
        <v>1</v>
      </c>
      <c r="AN1736" s="413">
        <f t="shared" si="330"/>
        <v>1</v>
      </c>
      <c r="AO1736" s="413"/>
      <c r="AP1736" s="413"/>
      <c r="AQ1736" s="413">
        <f t="shared" si="331"/>
        <v>1</v>
      </c>
      <c r="AR1736" s="414" t="str">
        <f>IF(A1736="","",VLOOKUP(A1736,'Base Sites'!A:B,2,FALSE))</f>
        <v>Valauto Lambersart VW</v>
      </c>
      <c r="AS1736" s="414" t="str">
        <f t="shared" si="332"/>
        <v>VOLKSWAGEN</v>
      </c>
      <c r="AT1736" s="413"/>
      <c r="AU1736" s="415" t="str">
        <f>IF(A1736="","",VLOOKUP(L1736,'Base Vendeurs'!A:B,2,FALSE))</f>
        <v>Valauto Lambersart VW</v>
      </c>
      <c r="AV1736" s="409">
        <f t="shared" si="333"/>
        <v>1528.11</v>
      </c>
      <c r="AW1736" s="411">
        <f t="shared" si="334"/>
        <v>4.5778303964031861E-2</v>
      </c>
      <c r="AX1736" s="415" t="str">
        <f t="shared" si="335"/>
        <v>NON</v>
      </c>
      <c r="AY1736" s="231">
        <f>+MargesVN[[#This Row],[Total COM]]+MargesVN[[#This Row],[EXT GIE]]+MargesVN[[#This Row],[Forfait immat]]</f>
        <v>251.97319999999999</v>
      </c>
    </row>
    <row r="1737" spans="1:51" s="231" customFormat="1" ht="11.25" customHeight="1" x14ac:dyDescent="0.25">
      <c r="A1737" s="401">
        <v>30</v>
      </c>
      <c r="B1737" s="401" t="s">
        <v>163</v>
      </c>
      <c r="C1737" s="401" t="s">
        <v>104</v>
      </c>
      <c r="D1737" s="402">
        <v>46147</v>
      </c>
      <c r="E1737" s="403">
        <v>46147</v>
      </c>
      <c r="F1737" s="404"/>
      <c r="G1737" s="404"/>
      <c r="H1737" s="404"/>
      <c r="I1737" s="404"/>
      <c r="J1737" s="404"/>
      <c r="K1737" s="404">
        <v>0</v>
      </c>
      <c r="L1737" s="401" t="s">
        <v>232</v>
      </c>
      <c r="M1737" s="401">
        <v>525719</v>
      </c>
      <c r="N1737" s="401">
        <v>5719</v>
      </c>
      <c r="O1737" s="401" t="s">
        <v>4036</v>
      </c>
      <c r="P1737" s="405" t="s">
        <v>4037</v>
      </c>
      <c r="Q1737" s="401" t="s">
        <v>93</v>
      </c>
      <c r="R1737" s="406">
        <v>31472.33</v>
      </c>
      <c r="S1737" s="406">
        <v>2391.67</v>
      </c>
      <c r="T1737" s="407">
        <f t="shared" si="324"/>
        <v>33864</v>
      </c>
      <c r="U1737" s="408">
        <v>92</v>
      </c>
      <c r="V1737" s="406">
        <v>1375.12</v>
      </c>
      <c r="W1737" s="409">
        <v>95</v>
      </c>
      <c r="X1737" s="410"/>
      <c r="Y1737" s="409">
        <f t="shared" si="325"/>
        <v>1280.1199999999999</v>
      </c>
      <c r="Z1737" s="411">
        <f t="shared" si="326"/>
        <v>4.0607134420033067E-2</v>
      </c>
      <c r="AA1737" s="410">
        <v>-2370.48</v>
      </c>
      <c r="AB1737" s="409">
        <v>0</v>
      </c>
      <c r="AC1737" s="409"/>
      <c r="AD1737" s="409"/>
      <c r="AE1737" s="412">
        <v>0.12</v>
      </c>
      <c r="AF1737" s="412">
        <v>0.12</v>
      </c>
      <c r="AG1737" s="409">
        <f t="shared" si="327"/>
        <v>153.61439999999999</v>
      </c>
      <c r="AH1737" s="409"/>
      <c r="AI1737" s="409">
        <f t="shared" si="328"/>
        <v>153.61439999999999</v>
      </c>
      <c r="AJ1737" s="401" t="s">
        <v>149</v>
      </c>
      <c r="AK1737" s="401">
        <v>30</v>
      </c>
      <c r="AL1737" s="408"/>
      <c r="AM1737" s="413">
        <f t="shared" si="329"/>
        <v>0</v>
      </c>
      <c r="AN1737" s="413">
        <f t="shared" si="330"/>
        <v>1</v>
      </c>
      <c r="AO1737" s="413"/>
      <c r="AP1737" s="413"/>
      <c r="AQ1737" s="413">
        <f t="shared" si="331"/>
        <v>0</v>
      </c>
      <c r="AR1737" s="414" t="str">
        <f>IF(A1737="","",VLOOKUP(A1737,'Base Sites'!A:B,2,FALSE))</f>
        <v>Valauto Lambersart VW</v>
      </c>
      <c r="AS1737" s="414" t="str">
        <f t="shared" si="332"/>
        <v>VOLKSWAGEN</v>
      </c>
      <c r="AT1737" s="413"/>
      <c r="AU1737" s="415" t="str">
        <f>IF(A1737="","",VLOOKUP(L1737,'Base Vendeurs'!A:B,2,FALSE))</f>
        <v>Valauto Lambersart VW</v>
      </c>
      <c r="AV1737" s="409">
        <f t="shared" si="333"/>
        <v>1375.12</v>
      </c>
      <c r="AW1737" s="411">
        <f t="shared" si="334"/>
        <v>4.0607134420033067E-2</v>
      </c>
      <c r="AX1737" s="415" t="str">
        <f t="shared" si="335"/>
        <v>NON</v>
      </c>
      <c r="AY1737" s="231">
        <f>+MargesVN[[#This Row],[Total COM]]+MargesVN[[#This Row],[EXT GIE]]+MargesVN[[#This Row],[Forfait immat]]</f>
        <v>183.61439999999999</v>
      </c>
    </row>
    <row r="1738" spans="1:51" s="231" customFormat="1" ht="11.25" customHeight="1" x14ac:dyDescent="0.25">
      <c r="A1738" s="431">
        <v>30</v>
      </c>
      <c r="B1738" s="431" t="s">
        <v>163</v>
      </c>
      <c r="C1738" s="431" t="s">
        <v>104</v>
      </c>
      <c r="D1738" s="432">
        <v>46184</v>
      </c>
      <c r="E1738" s="433">
        <v>46188</v>
      </c>
      <c r="F1738" s="434"/>
      <c r="G1738" s="434"/>
      <c r="H1738" s="434"/>
      <c r="I1738" s="434"/>
      <c r="J1738" s="434"/>
      <c r="K1738" s="434">
        <v>0</v>
      </c>
      <c r="L1738" s="431" t="s">
        <v>70</v>
      </c>
      <c r="M1738" s="431">
        <v>525720</v>
      </c>
      <c r="N1738" s="431">
        <v>5720</v>
      </c>
      <c r="O1738" s="431" t="s">
        <v>4963</v>
      </c>
      <c r="P1738" s="435" t="s">
        <v>4964</v>
      </c>
      <c r="Q1738" s="431" t="s">
        <v>26</v>
      </c>
      <c r="R1738" s="436">
        <v>49196.67</v>
      </c>
      <c r="S1738" s="436">
        <v>916.67</v>
      </c>
      <c r="T1738" s="437">
        <f t="shared" si="324"/>
        <v>50113.34</v>
      </c>
      <c r="U1738" s="438">
        <v>49</v>
      </c>
      <c r="V1738" s="436">
        <v>1598.41</v>
      </c>
      <c r="W1738" s="439">
        <v>95</v>
      </c>
      <c r="X1738" s="440"/>
      <c r="Y1738" s="439">
        <f t="shared" si="325"/>
        <v>1503.41</v>
      </c>
      <c r="Z1738" s="441">
        <f t="shared" si="326"/>
        <v>3.1895898377557755E-2</v>
      </c>
      <c r="AA1738" s="440">
        <v>0</v>
      </c>
      <c r="AB1738" s="439">
        <v>0</v>
      </c>
      <c r="AC1738" s="439"/>
      <c r="AD1738" s="439"/>
      <c r="AE1738" s="442">
        <v>0.1</v>
      </c>
      <c r="AF1738" s="442">
        <v>0.1</v>
      </c>
      <c r="AG1738" s="439">
        <f t="shared" si="327"/>
        <v>150.34100000000001</v>
      </c>
      <c r="AH1738" s="439"/>
      <c r="AI1738" s="439">
        <f t="shared" si="328"/>
        <v>150.34100000000001</v>
      </c>
      <c r="AJ1738" s="431" t="s">
        <v>164</v>
      </c>
      <c r="AK1738" s="431">
        <v>0</v>
      </c>
      <c r="AL1738" s="438">
        <v>20</v>
      </c>
      <c r="AM1738" s="443">
        <f t="shared" si="329"/>
        <v>1</v>
      </c>
      <c r="AN1738" s="443">
        <f t="shared" si="330"/>
        <v>1</v>
      </c>
      <c r="AO1738" s="443"/>
      <c r="AP1738" s="443"/>
      <c r="AQ1738" s="443">
        <f t="shared" si="331"/>
        <v>1</v>
      </c>
      <c r="AR1738" s="444" t="str">
        <f>IF(A1738="","",VLOOKUP(A1738,'Base Sites'!A:B,2,FALSE))</f>
        <v>Valauto Lambersart VW</v>
      </c>
      <c r="AS1738" s="444" t="str">
        <f t="shared" si="332"/>
        <v>VOLKSWAGEN</v>
      </c>
      <c r="AT1738" s="443"/>
      <c r="AU1738" s="445" t="str">
        <f>IF(A1738="","",VLOOKUP(L1738,'Base Vendeurs'!A:B,2,FALSE))</f>
        <v>Sociétés NORD</v>
      </c>
      <c r="AV1738" s="439">
        <f t="shared" si="333"/>
        <v>1598.41</v>
      </c>
      <c r="AW1738" s="441">
        <f t="shared" si="334"/>
        <v>3.1895898377557755E-2</v>
      </c>
      <c r="AX1738" s="445" t="str">
        <f t="shared" si="335"/>
        <v>NON</v>
      </c>
      <c r="AY1738" s="231">
        <f>+MargesVN[[#This Row],[Total COM]]+MargesVN[[#This Row],[EXT GIE]]+MargesVN[[#This Row],[Forfait immat]]</f>
        <v>170.34100000000001</v>
      </c>
    </row>
    <row r="1739" spans="1:51" s="231" customFormat="1" ht="11.25" customHeight="1" x14ac:dyDescent="0.25">
      <c r="A1739" s="354">
        <v>30</v>
      </c>
      <c r="B1739" s="354" t="s">
        <v>163</v>
      </c>
      <c r="C1739" s="354" t="s">
        <v>104</v>
      </c>
      <c r="D1739" s="355">
        <v>46141</v>
      </c>
      <c r="E1739" s="356">
        <v>46140</v>
      </c>
      <c r="F1739" s="357"/>
      <c r="G1739" s="357"/>
      <c r="H1739" s="357"/>
      <c r="I1739" s="357"/>
      <c r="J1739" s="357"/>
      <c r="K1739" s="357"/>
      <c r="L1739" s="354" t="s">
        <v>356</v>
      </c>
      <c r="M1739" s="354">
        <v>525721</v>
      </c>
      <c r="N1739" s="354">
        <v>5721</v>
      </c>
      <c r="O1739" s="354" t="s">
        <v>3617</v>
      </c>
      <c r="P1739" s="358" t="s">
        <v>454</v>
      </c>
      <c r="Q1739" s="354" t="s">
        <v>157</v>
      </c>
      <c r="R1739" s="359">
        <v>28533.33</v>
      </c>
      <c r="S1739" s="359">
        <v>1916.67</v>
      </c>
      <c r="T1739" s="360">
        <f t="shared" si="324"/>
        <v>30450</v>
      </c>
      <c r="U1739" s="361">
        <v>12</v>
      </c>
      <c r="V1739" s="359">
        <v>789</v>
      </c>
      <c r="W1739" s="362">
        <v>95</v>
      </c>
      <c r="X1739" s="363"/>
      <c r="Y1739" s="362">
        <f t="shared" si="325"/>
        <v>694</v>
      </c>
      <c r="Z1739" s="364">
        <f t="shared" si="326"/>
        <v>2.5911330049261085E-2</v>
      </c>
      <c r="AA1739" s="363">
        <v>0</v>
      </c>
      <c r="AB1739" s="362">
        <v>0</v>
      </c>
      <c r="AC1739" s="362"/>
      <c r="AD1739" s="362"/>
      <c r="AE1739" s="365">
        <v>0.1</v>
      </c>
      <c r="AF1739" s="365">
        <v>0.1</v>
      </c>
      <c r="AG1739" s="362">
        <f t="shared" si="327"/>
        <v>69.400000000000006</v>
      </c>
      <c r="AH1739" s="362"/>
      <c r="AI1739" s="362">
        <f t="shared" si="328"/>
        <v>69.400000000000006</v>
      </c>
      <c r="AJ1739" s="354" t="s">
        <v>164</v>
      </c>
      <c r="AK1739" s="354">
        <v>0</v>
      </c>
      <c r="AL1739" s="361">
        <v>20</v>
      </c>
      <c r="AM1739" s="366">
        <f t="shared" si="329"/>
        <v>1</v>
      </c>
      <c r="AN1739" s="366">
        <f t="shared" si="330"/>
        <v>1</v>
      </c>
      <c r="AO1739" s="366"/>
      <c r="AP1739" s="366"/>
      <c r="AQ1739" s="366">
        <f t="shared" si="331"/>
        <v>1</v>
      </c>
      <c r="AR1739" s="367" t="str">
        <f>IF(A1739="","",VLOOKUP(A1739,'Base Sites'!A:B,2,FALSE))</f>
        <v>Valauto Lambersart VW</v>
      </c>
      <c r="AS1739" s="367" t="str">
        <f t="shared" si="332"/>
        <v>VOLKSWAGEN</v>
      </c>
      <c r="AT1739" s="366"/>
      <c r="AU1739" s="368" t="str">
        <f>IF(A1739="","",VLOOKUP(L1739,'Base Vendeurs'!A:B,2,FALSE))</f>
        <v>Sociétés EST</v>
      </c>
      <c r="AV1739" s="362">
        <f t="shared" si="333"/>
        <v>789</v>
      </c>
      <c r="AW1739" s="364">
        <f t="shared" si="334"/>
        <v>2.5911330049261085E-2</v>
      </c>
      <c r="AX1739" s="368" t="str">
        <f t="shared" si="335"/>
        <v>NON</v>
      </c>
      <c r="AY1739" s="231">
        <f>+MargesVN[[#This Row],[Total COM]]+MargesVN[[#This Row],[EXT GIE]]+MargesVN[[#This Row],[Forfait immat]]</f>
        <v>89.4</v>
      </c>
    </row>
    <row r="1740" spans="1:51" s="231" customFormat="1" ht="11.25" customHeight="1" x14ac:dyDescent="0.25">
      <c r="A1740" s="354">
        <v>30</v>
      </c>
      <c r="B1740" s="354" t="s">
        <v>163</v>
      </c>
      <c r="C1740" s="354" t="s">
        <v>104</v>
      </c>
      <c r="D1740" s="355">
        <v>46141</v>
      </c>
      <c r="E1740" s="356">
        <v>46140</v>
      </c>
      <c r="F1740" s="357"/>
      <c r="G1740" s="357"/>
      <c r="H1740" s="357"/>
      <c r="I1740" s="357"/>
      <c r="J1740" s="357"/>
      <c r="K1740" s="357"/>
      <c r="L1740" s="354" t="s">
        <v>356</v>
      </c>
      <c r="M1740" s="354">
        <v>525722</v>
      </c>
      <c r="N1740" s="354">
        <v>5722</v>
      </c>
      <c r="O1740" s="354" t="s">
        <v>3620</v>
      </c>
      <c r="P1740" s="358" t="s">
        <v>454</v>
      </c>
      <c r="Q1740" s="354" t="s">
        <v>157</v>
      </c>
      <c r="R1740" s="359">
        <v>28533.33</v>
      </c>
      <c r="S1740" s="359">
        <v>1916.67</v>
      </c>
      <c r="T1740" s="360">
        <f t="shared" si="324"/>
        <v>30450</v>
      </c>
      <c r="U1740" s="361">
        <v>19</v>
      </c>
      <c r="V1740" s="359">
        <v>704</v>
      </c>
      <c r="W1740" s="362">
        <v>95</v>
      </c>
      <c r="X1740" s="363"/>
      <c r="Y1740" s="362">
        <f t="shared" si="325"/>
        <v>609</v>
      </c>
      <c r="Z1740" s="364">
        <f t="shared" si="326"/>
        <v>2.3119868637110016E-2</v>
      </c>
      <c r="AA1740" s="363">
        <v>0</v>
      </c>
      <c r="AB1740" s="362">
        <v>0</v>
      </c>
      <c r="AC1740" s="362"/>
      <c r="AD1740" s="362" t="s">
        <v>3643</v>
      </c>
      <c r="AE1740" s="365">
        <v>0.1</v>
      </c>
      <c r="AF1740" s="365">
        <v>0.1</v>
      </c>
      <c r="AG1740" s="362">
        <f t="shared" si="327"/>
        <v>60.900000000000006</v>
      </c>
      <c r="AH1740" s="362"/>
      <c r="AI1740" s="362">
        <f t="shared" si="328"/>
        <v>60.900000000000006</v>
      </c>
      <c r="AJ1740" s="354" t="s">
        <v>164</v>
      </c>
      <c r="AK1740" s="354">
        <v>0</v>
      </c>
      <c r="AL1740" s="361">
        <v>20</v>
      </c>
      <c r="AM1740" s="366">
        <f t="shared" si="329"/>
        <v>1</v>
      </c>
      <c r="AN1740" s="366">
        <f t="shared" si="330"/>
        <v>1</v>
      </c>
      <c r="AO1740" s="366"/>
      <c r="AP1740" s="366"/>
      <c r="AQ1740" s="366">
        <f t="shared" si="331"/>
        <v>1</v>
      </c>
      <c r="AR1740" s="367" t="str">
        <f>IF(A1740="","",VLOOKUP(A1740,'Base Sites'!A:B,2,FALSE))</f>
        <v>Valauto Lambersart VW</v>
      </c>
      <c r="AS1740" s="367" t="str">
        <f t="shared" si="332"/>
        <v>VOLKSWAGEN</v>
      </c>
      <c r="AT1740" s="366"/>
      <c r="AU1740" s="368" t="str">
        <f>IF(A1740="","",VLOOKUP(L1740,'Base Vendeurs'!A:B,2,FALSE))</f>
        <v>Sociétés EST</v>
      </c>
      <c r="AV1740" s="362">
        <f t="shared" si="333"/>
        <v>704</v>
      </c>
      <c r="AW1740" s="364">
        <f t="shared" si="334"/>
        <v>2.3119868637110016E-2</v>
      </c>
      <c r="AX1740" s="368" t="str">
        <f t="shared" si="335"/>
        <v>NON</v>
      </c>
      <c r="AY1740" s="231">
        <f>+MargesVN[[#This Row],[Total COM]]+MargesVN[[#This Row],[EXT GIE]]+MargesVN[[#This Row],[Forfait immat]]</f>
        <v>80.900000000000006</v>
      </c>
    </row>
    <row r="1741" spans="1:51" s="231" customFormat="1" ht="11.25" customHeight="1" x14ac:dyDescent="0.25">
      <c r="A1741" s="319">
        <v>30</v>
      </c>
      <c r="B1741" s="319" t="s">
        <v>163</v>
      </c>
      <c r="C1741" s="319" t="s">
        <v>104</v>
      </c>
      <c r="D1741" s="320">
        <v>46091</v>
      </c>
      <c r="E1741" s="321">
        <v>46093</v>
      </c>
      <c r="F1741" s="322"/>
      <c r="G1741" s="322"/>
      <c r="H1741" s="322"/>
      <c r="I1741" s="322"/>
      <c r="J1741" s="322"/>
      <c r="K1741" s="322">
        <v>0</v>
      </c>
      <c r="L1741" s="319" t="s">
        <v>429</v>
      </c>
      <c r="M1741" s="319">
        <v>525723</v>
      </c>
      <c r="N1741" s="319">
        <v>5723</v>
      </c>
      <c r="O1741" s="319" t="s">
        <v>2572</v>
      </c>
      <c r="P1741" s="323" t="s">
        <v>2573</v>
      </c>
      <c r="Q1741" s="319" t="s">
        <v>26</v>
      </c>
      <c r="R1741" s="324">
        <v>44946.67</v>
      </c>
      <c r="S1741" s="324">
        <v>625</v>
      </c>
      <c r="T1741" s="325">
        <f t="shared" si="324"/>
        <v>45571.67</v>
      </c>
      <c r="U1741" s="326">
        <v>27</v>
      </c>
      <c r="V1741" s="324">
        <v>285.02</v>
      </c>
      <c r="W1741" s="327">
        <v>95</v>
      </c>
      <c r="X1741" s="328"/>
      <c r="Y1741" s="327">
        <f t="shared" si="325"/>
        <v>190.01999999999998</v>
      </c>
      <c r="Z1741" s="329">
        <f t="shared" si="326"/>
        <v>6.2543242325769494E-3</v>
      </c>
      <c r="AA1741" s="328">
        <v>0</v>
      </c>
      <c r="AB1741" s="327">
        <v>-7000</v>
      </c>
      <c r="AC1741" s="327"/>
      <c r="AD1741" s="327"/>
      <c r="AE1741" s="330">
        <v>7.0000000000000007E-2</v>
      </c>
      <c r="AF1741" s="330">
        <v>7.0000000000000007E-2</v>
      </c>
      <c r="AG1741" s="327">
        <f t="shared" si="327"/>
        <v>13.301399999999999</v>
      </c>
      <c r="AH1741" s="327"/>
      <c r="AI1741" s="327">
        <f t="shared" si="328"/>
        <v>13.301399999999999</v>
      </c>
      <c r="AJ1741" s="319" t="s">
        <v>164</v>
      </c>
      <c r="AK1741" s="319">
        <v>30</v>
      </c>
      <c r="AL1741" s="326"/>
      <c r="AM1741" s="331">
        <f t="shared" si="329"/>
        <v>0</v>
      </c>
      <c r="AN1741" s="331">
        <f t="shared" si="330"/>
        <v>1</v>
      </c>
      <c r="AO1741" s="331"/>
      <c r="AP1741" s="331"/>
      <c r="AQ1741" s="331">
        <f t="shared" si="331"/>
        <v>0</v>
      </c>
      <c r="AR1741" s="332" t="str">
        <f>IF(A1741="","",VLOOKUP(A1741,'Base Sites'!A:B,2,FALSE))</f>
        <v>Valauto Lambersart VW</v>
      </c>
      <c r="AS1741" s="332" t="str">
        <f t="shared" si="332"/>
        <v>VOLKSWAGEN</v>
      </c>
      <c r="AT1741" s="331"/>
      <c r="AU1741" s="333" t="str">
        <f>IF(A1741="","",VLOOKUP(L1741,'Base Vendeurs'!A:B,2,FALSE))</f>
        <v>Valauto Lambersart VW</v>
      </c>
      <c r="AV1741" s="327">
        <f t="shared" si="333"/>
        <v>285.02</v>
      </c>
      <c r="AW1741" s="329">
        <f t="shared" si="334"/>
        <v>6.2543242325769494E-3</v>
      </c>
      <c r="AX1741" s="333" t="str">
        <f t="shared" si="335"/>
        <v>NON</v>
      </c>
      <c r="AY1741" s="231">
        <f>+MargesVN[[#This Row],[Total COM]]+MargesVN[[#This Row],[EXT GIE]]+MargesVN[[#This Row],[Forfait immat]]</f>
        <v>43.301400000000001</v>
      </c>
    </row>
    <row r="1742" spans="1:51" s="231" customFormat="1" ht="11.25" customHeight="1" x14ac:dyDescent="0.25">
      <c r="A1742" s="266">
        <v>30</v>
      </c>
      <c r="B1742" s="266" t="s">
        <v>163</v>
      </c>
      <c r="C1742" s="266" t="s">
        <v>104</v>
      </c>
      <c r="D1742" s="161">
        <v>46034</v>
      </c>
      <c r="E1742" s="267">
        <v>46035</v>
      </c>
      <c r="F1742" s="162"/>
      <c r="G1742" s="162"/>
      <c r="H1742" s="162"/>
      <c r="I1742" s="162"/>
      <c r="J1742" s="162"/>
      <c r="K1742" s="162">
        <v>0</v>
      </c>
      <c r="L1742" s="266" t="s">
        <v>429</v>
      </c>
      <c r="M1742" s="266">
        <v>525724</v>
      </c>
      <c r="N1742" s="266">
        <v>5724</v>
      </c>
      <c r="O1742" s="266" t="s">
        <v>1017</v>
      </c>
      <c r="P1742" s="268" t="s">
        <v>1018</v>
      </c>
      <c r="Q1742" s="266" t="s">
        <v>177</v>
      </c>
      <c r="R1742" s="163">
        <v>33863.33</v>
      </c>
      <c r="S1742" s="163">
        <v>1470.83</v>
      </c>
      <c r="T1742" s="164">
        <f t="shared" si="324"/>
        <v>35334.160000000003</v>
      </c>
      <c r="U1742" s="165">
        <v>13</v>
      </c>
      <c r="V1742" s="163">
        <v>1635.06</v>
      </c>
      <c r="W1742" s="251">
        <v>95</v>
      </c>
      <c r="X1742" s="166"/>
      <c r="Y1742" s="251">
        <f t="shared" si="325"/>
        <v>1540.06</v>
      </c>
      <c r="Z1742" s="167">
        <f t="shared" si="326"/>
        <v>4.6274200377198718E-2</v>
      </c>
      <c r="AA1742" s="166">
        <v>0</v>
      </c>
      <c r="AB1742" s="251">
        <v>-5566.67</v>
      </c>
      <c r="AC1742" s="251"/>
      <c r="AD1742" s="251"/>
      <c r="AE1742" s="168">
        <v>7.0000000000000007E-2</v>
      </c>
      <c r="AF1742" s="168">
        <v>7.0000000000000007E-2</v>
      </c>
      <c r="AG1742" s="251">
        <f t="shared" si="327"/>
        <v>107.80420000000001</v>
      </c>
      <c r="AH1742" s="251"/>
      <c r="AI1742" s="251">
        <f t="shared" si="328"/>
        <v>107.80420000000001</v>
      </c>
      <c r="AJ1742" s="266" t="s">
        <v>164</v>
      </c>
      <c r="AK1742" s="266">
        <v>30</v>
      </c>
      <c r="AL1742" s="165"/>
      <c r="AM1742" s="269">
        <f t="shared" si="329"/>
        <v>0</v>
      </c>
      <c r="AN1742" s="269">
        <f t="shared" si="330"/>
        <v>1</v>
      </c>
      <c r="AO1742" s="269"/>
      <c r="AP1742" s="269"/>
      <c r="AQ1742" s="269">
        <f t="shared" si="331"/>
        <v>0</v>
      </c>
      <c r="AR1742" s="169" t="str">
        <f>IF(A1742="","",VLOOKUP(A1742,'Base Sites'!A:B,2,FALSE))</f>
        <v>Valauto Lambersart VW</v>
      </c>
      <c r="AS1742" s="169" t="str">
        <f t="shared" si="332"/>
        <v>VOLKSWAGEN</v>
      </c>
      <c r="AT1742" s="269"/>
      <c r="AU1742" s="270" t="str">
        <f>IF(A1742="","",VLOOKUP(L1742,'Base Vendeurs'!A:B,2,FALSE))</f>
        <v>Valauto Lambersart VW</v>
      </c>
      <c r="AV1742" s="251">
        <f t="shared" si="333"/>
        <v>1635.06</v>
      </c>
      <c r="AW1742" s="167">
        <f t="shared" si="334"/>
        <v>4.6274200377198718E-2</v>
      </c>
      <c r="AX1742" s="237" t="str">
        <f t="shared" si="335"/>
        <v>NON</v>
      </c>
      <c r="AY1742" s="231">
        <f>+MargesVN[[#This Row],[Total COM]]+MargesVN[[#This Row],[EXT GIE]]+MargesVN[[#This Row],[Forfait immat]]</f>
        <v>137.80420000000001</v>
      </c>
    </row>
    <row r="1743" spans="1:51" s="231" customFormat="1" ht="11.25" customHeight="1" x14ac:dyDescent="0.25">
      <c r="A1743" s="45">
        <v>30</v>
      </c>
      <c r="B1743" s="45" t="s">
        <v>163</v>
      </c>
      <c r="C1743" s="45" t="s">
        <v>104</v>
      </c>
      <c r="D1743" s="44">
        <v>46056</v>
      </c>
      <c r="E1743" s="65">
        <v>46057</v>
      </c>
      <c r="F1743" s="35"/>
      <c r="G1743" s="35"/>
      <c r="H1743" s="35"/>
      <c r="I1743" s="35"/>
      <c r="J1743" s="35"/>
      <c r="K1743" s="35">
        <v>0</v>
      </c>
      <c r="L1743" s="45" t="s">
        <v>429</v>
      </c>
      <c r="M1743" s="45">
        <v>525726</v>
      </c>
      <c r="N1743" s="45">
        <v>5726</v>
      </c>
      <c r="O1743" s="45" t="s">
        <v>1290</v>
      </c>
      <c r="P1743" s="66" t="s">
        <v>1291</v>
      </c>
      <c r="Q1743" s="45" t="s">
        <v>24</v>
      </c>
      <c r="R1743" s="47">
        <v>38041.67</v>
      </c>
      <c r="S1743" s="47">
        <v>1595.83</v>
      </c>
      <c r="T1743" s="48">
        <f t="shared" si="324"/>
        <v>39637.5</v>
      </c>
      <c r="U1743" s="49">
        <v>6</v>
      </c>
      <c r="V1743" s="47">
        <v>1068.74</v>
      </c>
      <c r="W1743" s="46">
        <v>95</v>
      </c>
      <c r="X1743" s="50"/>
      <c r="Y1743" s="46">
        <f t="shared" si="325"/>
        <v>973.74</v>
      </c>
      <c r="Z1743" s="51">
        <f t="shared" si="326"/>
        <v>2.6962850835698517E-2</v>
      </c>
      <c r="AA1743" s="50">
        <v>0</v>
      </c>
      <c r="AB1743" s="46">
        <v>0</v>
      </c>
      <c r="AC1743" s="46"/>
      <c r="AD1743" s="46"/>
      <c r="AE1743" s="52">
        <v>7.0000000000000007E-2</v>
      </c>
      <c r="AF1743" s="52">
        <v>7.0000000000000007E-2</v>
      </c>
      <c r="AG1743" s="46">
        <f t="shared" si="327"/>
        <v>68.161800000000014</v>
      </c>
      <c r="AH1743" s="46"/>
      <c r="AI1743" s="46">
        <f t="shared" si="328"/>
        <v>68.161800000000014</v>
      </c>
      <c r="AJ1743" s="45" t="s">
        <v>164</v>
      </c>
      <c r="AK1743" s="45">
        <v>30</v>
      </c>
      <c r="AL1743" s="49"/>
      <c r="AM1743" s="238">
        <f t="shared" si="329"/>
        <v>0</v>
      </c>
      <c r="AN1743" s="238">
        <f t="shared" si="330"/>
        <v>1</v>
      </c>
      <c r="AO1743" s="238"/>
      <c r="AP1743" s="238"/>
      <c r="AQ1743" s="238">
        <f t="shared" si="331"/>
        <v>0</v>
      </c>
      <c r="AR1743" s="96" t="str">
        <f>IF(A1743="","",VLOOKUP(A1743,'Base Sites'!A:B,2,FALSE))</f>
        <v>Valauto Lambersart VW</v>
      </c>
      <c r="AS1743" s="96" t="str">
        <f t="shared" si="332"/>
        <v>VOLKSWAGEN</v>
      </c>
      <c r="AT1743" s="238"/>
      <c r="AU1743" s="231" t="str">
        <f>IF(A1743="","",VLOOKUP(L1743,'Base Vendeurs'!A:B,2,FALSE))</f>
        <v>Valauto Lambersart VW</v>
      </c>
      <c r="AV1743" s="46">
        <f t="shared" si="333"/>
        <v>1068.74</v>
      </c>
      <c r="AW1743" s="51">
        <f t="shared" si="334"/>
        <v>2.6962850835698517E-2</v>
      </c>
      <c r="AX1743" s="231" t="str">
        <f t="shared" si="335"/>
        <v>NON</v>
      </c>
      <c r="AY1743" s="231">
        <f>+MargesVN[[#This Row],[Total COM]]+MargesVN[[#This Row],[EXT GIE]]+MargesVN[[#This Row],[Forfait immat]]</f>
        <v>98.161800000000014</v>
      </c>
    </row>
    <row r="1744" spans="1:51" s="231" customFormat="1" ht="11.25" customHeight="1" x14ac:dyDescent="0.25">
      <c r="A1744" s="401">
        <v>30</v>
      </c>
      <c r="B1744" s="401" t="s">
        <v>163</v>
      </c>
      <c r="C1744" s="401" t="s">
        <v>104</v>
      </c>
      <c r="D1744" s="402">
        <v>46147</v>
      </c>
      <c r="E1744" s="403">
        <v>46149</v>
      </c>
      <c r="F1744" s="404"/>
      <c r="G1744" s="404"/>
      <c r="H1744" s="404"/>
      <c r="I1744" s="404"/>
      <c r="J1744" s="404"/>
      <c r="K1744" s="404">
        <v>0</v>
      </c>
      <c r="L1744" s="401" t="s">
        <v>219</v>
      </c>
      <c r="M1744" s="401">
        <v>525728</v>
      </c>
      <c r="N1744" s="401">
        <v>5728</v>
      </c>
      <c r="O1744" s="401" t="s">
        <v>4371</v>
      </c>
      <c r="P1744" s="405" t="s">
        <v>1656</v>
      </c>
      <c r="Q1744" s="401" t="s">
        <v>157</v>
      </c>
      <c r="R1744" s="406">
        <v>28533.33</v>
      </c>
      <c r="S1744" s="406">
        <v>2208.33</v>
      </c>
      <c r="T1744" s="407">
        <f t="shared" si="324"/>
        <v>30741.660000000003</v>
      </c>
      <c r="U1744" s="408">
        <v>34</v>
      </c>
      <c r="V1744" s="406">
        <v>679.09</v>
      </c>
      <c r="W1744" s="409">
        <v>95</v>
      </c>
      <c r="X1744" s="410"/>
      <c r="Y1744" s="409">
        <f t="shared" si="325"/>
        <v>584.09</v>
      </c>
      <c r="Z1744" s="411">
        <f t="shared" si="326"/>
        <v>2.2090218940681798E-2</v>
      </c>
      <c r="AA1744" s="410">
        <v>0</v>
      </c>
      <c r="AB1744" s="409">
        <v>0</v>
      </c>
      <c r="AC1744" s="409"/>
      <c r="AD1744" s="409"/>
      <c r="AE1744" s="412">
        <v>0.1</v>
      </c>
      <c r="AF1744" s="412">
        <v>0.1</v>
      </c>
      <c r="AG1744" s="409">
        <f t="shared" si="327"/>
        <v>58.409000000000006</v>
      </c>
      <c r="AH1744" s="409"/>
      <c r="AI1744" s="409">
        <f t="shared" si="328"/>
        <v>58.409000000000006</v>
      </c>
      <c r="AJ1744" s="401" t="s">
        <v>164</v>
      </c>
      <c r="AK1744" s="401">
        <v>0</v>
      </c>
      <c r="AL1744" s="408">
        <v>20</v>
      </c>
      <c r="AM1744" s="413">
        <f t="shared" si="329"/>
        <v>1</v>
      </c>
      <c r="AN1744" s="413">
        <f t="shared" si="330"/>
        <v>1</v>
      </c>
      <c r="AO1744" s="413"/>
      <c r="AP1744" s="413"/>
      <c r="AQ1744" s="413">
        <f t="shared" si="331"/>
        <v>1</v>
      </c>
      <c r="AR1744" s="414" t="str">
        <f>IF(A1744="","",VLOOKUP(A1744,'Base Sites'!A:B,2,FALSE))</f>
        <v>Valauto Lambersart VW</v>
      </c>
      <c r="AS1744" s="414" t="str">
        <f t="shared" si="332"/>
        <v>VOLKSWAGEN</v>
      </c>
      <c r="AT1744" s="413"/>
      <c r="AU1744" s="415" t="str">
        <f>IF(A1744="","",VLOOKUP(L1744,'Base Vendeurs'!A:B,2,FALSE))</f>
        <v>Sociétés NORD</v>
      </c>
      <c r="AV1744" s="409">
        <f t="shared" si="333"/>
        <v>679.09</v>
      </c>
      <c r="AW1744" s="411">
        <f t="shared" si="334"/>
        <v>2.2090218940681798E-2</v>
      </c>
      <c r="AX1744" s="415" t="str">
        <f t="shared" si="335"/>
        <v>NON</v>
      </c>
      <c r="AY1744" s="231">
        <f>+MargesVN[[#This Row],[Total COM]]+MargesVN[[#This Row],[EXT GIE]]+MargesVN[[#This Row],[Forfait immat]]</f>
        <v>78.409000000000006</v>
      </c>
    </row>
    <row r="1745" spans="1:51" s="231" customFormat="1" ht="11.25" customHeight="1" x14ac:dyDescent="0.25">
      <c r="A1745" s="354">
        <v>30</v>
      </c>
      <c r="B1745" s="354" t="s">
        <v>163</v>
      </c>
      <c r="C1745" s="354" t="s">
        <v>104</v>
      </c>
      <c r="D1745" s="355">
        <v>46133</v>
      </c>
      <c r="E1745" s="356">
        <v>46136</v>
      </c>
      <c r="F1745" s="357"/>
      <c r="G1745" s="357"/>
      <c r="H1745" s="357"/>
      <c r="I1745" s="357"/>
      <c r="J1745" s="357"/>
      <c r="K1745" s="357"/>
      <c r="L1745" s="354" t="s">
        <v>70</v>
      </c>
      <c r="M1745" s="354">
        <v>525729</v>
      </c>
      <c r="N1745" s="354">
        <v>5729</v>
      </c>
      <c r="O1745" s="354" t="s">
        <v>3414</v>
      </c>
      <c r="P1745" s="358" t="s">
        <v>440</v>
      </c>
      <c r="Q1745" s="354" t="s">
        <v>26</v>
      </c>
      <c r="R1745" s="359">
        <v>46413.33</v>
      </c>
      <c r="S1745" s="359">
        <v>6000.01</v>
      </c>
      <c r="T1745" s="360">
        <f t="shared" si="324"/>
        <v>52413.340000000004</v>
      </c>
      <c r="U1745" s="361">
        <v>6</v>
      </c>
      <c r="V1745" s="400">
        <v>3674.68</v>
      </c>
      <c r="W1745" s="362">
        <v>95</v>
      </c>
      <c r="X1745" s="363"/>
      <c r="Y1745" s="362">
        <f t="shared" si="325"/>
        <v>3579.68</v>
      </c>
      <c r="Z1745" s="364">
        <f t="shared" si="326"/>
        <v>7.0109632395111615E-2</v>
      </c>
      <c r="AA1745" s="363">
        <v>0</v>
      </c>
      <c r="AB1745" s="362">
        <v>-1400</v>
      </c>
      <c r="AC1745" s="362"/>
      <c r="AD1745" s="362"/>
      <c r="AE1745" s="365">
        <v>0.1</v>
      </c>
      <c r="AF1745" s="365">
        <v>0.1</v>
      </c>
      <c r="AG1745" s="362">
        <f t="shared" si="327"/>
        <v>357.96800000000002</v>
      </c>
      <c r="AH1745" s="362"/>
      <c r="AI1745" s="362">
        <f t="shared" si="328"/>
        <v>357.96800000000002</v>
      </c>
      <c r="AJ1745" s="354" t="s">
        <v>164</v>
      </c>
      <c r="AK1745" s="354">
        <v>0</v>
      </c>
      <c r="AL1745" s="361">
        <v>20</v>
      </c>
      <c r="AM1745" s="366">
        <f t="shared" si="329"/>
        <v>1</v>
      </c>
      <c r="AN1745" s="366">
        <f t="shared" si="330"/>
        <v>1</v>
      </c>
      <c r="AO1745" s="366">
        <v>1250</v>
      </c>
      <c r="AP1745" s="399">
        <v>46183</v>
      </c>
      <c r="AQ1745" s="366">
        <f t="shared" si="331"/>
        <v>1</v>
      </c>
      <c r="AR1745" s="367" t="str">
        <f>IF(A1745="","",VLOOKUP(A1745,'Base Sites'!A:B,2,FALSE))</f>
        <v>Valauto Lambersart VW</v>
      </c>
      <c r="AS1745" s="367" t="str">
        <f t="shared" si="332"/>
        <v>VOLKSWAGEN</v>
      </c>
      <c r="AT1745" s="366"/>
      <c r="AU1745" s="368" t="str">
        <f>IF(A1745="","",VLOOKUP(L1745,'Base Vendeurs'!A:B,2,FALSE))</f>
        <v>Sociétés NORD</v>
      </c>
      <c r="AV1745" s="362">
        <f t="shared" si="333"/>
        <v>4924.68</v>
      </c>
      <c r="AW1745" s="364">
        <f t="shared" si="334"/>
        <v>9.3958522773019235E-2</v>
      </c>
      <c r="AX1745" s="368" t="str">
        <f t="shared" si="335"/>
        <v>NON</v>
      </c>
      <c r="AY1745" s="231">
        <f>+MargesVN[[#This Row],[Total COM]]+MargesVN[[#This Row],[EXT GIE]]+MargesVN[[#This Row],[Forfait immat]]</f>
        <v>377.96800000000002</v>
      </c>
    </row>
    <row r="1746" spans="1:51" s="231" customFormat="1" ht="11.25" customHeight="1" x14ac:dyDescent="0.25">
      <c r="A1746" s="431">
        <v>30</v>
      </c>
      <c r="B1746" s="431" t="s">
        <v>163</v>
      </c>
      <c r="C1746" s="431" t="s">
        <v>104</v>
      </c>
      <c r="D1746" s="432">
        <v>46184</v>
      </c>
      <c r="E1746" s="433">
        <v>46185</v>
      </c>
      <c r="F1746" s="434"/>
      <c r="G1746" s="434"/>
      <c r="H1746" s="434"/>
      <c r="I1746" s="434"/>
      <c r="J1746" s="434"/>
      <c r="K1746" s="434">
        <v>0</v>
      </c>
      <c r="L1746" s="431" t="s">
        <v>232</v>
      </c>
      <c r="M1746" s="431">
        <v>525733</v>
      </c>
      <c r="N1746" s="431">
        <v>5733</v>
      </c>
      <c r="O1746" s="431" t="s">
        <v>4920</v>
      </c>
      <c r="P1746" s="435" t="s">
        <v>4921</v>
      </c>
      <c r="Q1746" s="431" t="s">
        <v>107</v>
      </c>
      <c r="R1746" s="436">
        <v>25139</v>
      </c>
      <c r="S1746" s="436">
        <v>525</v>
      </c>
      <c r="T1746" s="437">
        <f t="shared" si="324"/>
        <v>25664</v>
      </c>
      <c r="U1746" s="438">
        <v>121</v>
      </c>
      <c r="V1746" s="436">
        <v>797.31</v>
      </c>
      <c r="W1746" s="439">
        <v>95</v>
      </c>
      <c r="X1746" s="440"/>
      <c r="Y1746" s="439">
        <f t="shared" si="325"/>
        <v>702.31</v>
      </c>
      <c r="Z1746" s="441">
        <f t="shared" si="326"/>
        <v>3.1067253740648375E-2</v>
      </c>
      <c r="AA1746" s="440">
        <v>0</v>
      </c>
      <c r="AB1746" s="439">
        <v>-1683.33</v>
      </c>
      <c r="AC1746" s="439"/>
      <c r="AD1746" s="439"/>
      <c r="AE1746" s="442">
        <v>0.08</v>
      </c>
      <c r="AF1746" s="442">
        <v>7.0000000000000007E-2</v>
      </c>
      <c r="AG1746" s="439">
        <f t="shared" si="327"/>
        <v>56.184799999999996</v>
      </c>
      <c r="AH1746" s="439"/>
      <c r="AI1746" s="439">
        <f t="shared" si="328"/>
        <v>56.184799999999996</v>
      </c>
      <c r="AJ1746" s="431" t="s">
        <v>164</v>
      </c>
      <c r="AK1746" s="431">
        <v>30</v>
      </c>
      <c r="AL1746" s="438">
        <v>50</v>
      </c>
      <c r="AM1746" s="443">
        <f t="shared" si="329"/>
        <v>1</v>
      </c>
      <c r="AN1746" s="443">
        <f t="shared" si="330"/>
        <v>1</v>
      </c>
      <c r="AO1746" s="443"/>
      <c r="AP1746" s="443"/>
      <c r="AQ1746" s="443">
        <f t="shared" si="331"/>
        <v>1</v>
      </c>
      <c r="AR1746" s="444" t="str">
        <f>IF(A1746="","",VLOOKUP(A1746,'Base Sites'!A:B,2,FALSE))</f>
        <v>Valauto Lambersart VW</v>
      </c>
      <c r="AS1746" s="444" t="str">
        <f t="shared" si="332"/>
        <v>VOLKSWAGEN</v>
      </c>
      <c r="AT1746" s="443"/>
      <c r="AU1746" s="445" t="str">
        <f>IF(A1746="","",VLOOKUP(L1746,'Base Vendeurs'!A:B,2,FALSE))</f>
        <v>Valauto Lambersart VW</v>
      </c>
      <c r="AV1746" s="439">
        <f t="shared" si="333"/>
        <v>797.31</v>
      </c>
      <c r="AW1746" s="441">
        <f t="shared" si="334"/>
        <v>3.1067253740648375E-2</v>
      </c>
      <c r="AX1746" s="445" t="str">
        <f t="shared" si="335"/>
        <v>NON</v>
      </c>
      <c r="AY1746" s="231">
        <f>+MargesVN[[#This Row],[Total COM]]+MargesVN[[#This Row],[EXT GIE]]+MargesVN[[#This Row],[Forfait immat]]</f>
        <v>136.1848</v>
      </c>
    </row>
    <row r="1747" spans="1:51" s="231" customFormat="1" ht="11.25" customHeight="1" x14ac:dyDescent="0.25">
      <c r="A1747" s="45">
        <v>30</v>
      </c>
      <c r="B1747" s="45" t="s">
        <v>183</v>
      </c>
      <c r="C1747" s="45" t="s">
        <v>104</v>
      </c>
      <c r="D1747" s="44">
        <v>46066</v>
      </c>
      <c r="E1747" s="65">
        <v>46067</v>
      </c>
      <c r="F1747" s="35"/>
      <c r="G1747" s="35"/>
      <c r="H1747" s="35"/>
      <c r="I1747" s="35" t="s">
        <v>165</v>
      </c>
      <c r="J1747" s="35"/>
      <c r="K1747" s="35">
        <v>-153.96</v>
      </c>
      <c r="L1747" s="45" t="s">
        <v>246</v>
      </c>
      <c r="M1747" s="45">
        <v>525734</v>
      </c>
      <c r="N1747" s="45">
        <v>5734</v>
      </c>
      <c r="O1747" s="45" t="s">
        <v>1596</v>
      </c>
      <c r="P1747" s="66" t="s">
        <v>1597</v>
      </c>
      <c r="Q1747" s="45" t="s">
        <v>23</v>
      </c>
      <c r="R1747" s="47">
        <v>17714</v>
      </c>
      <c r="S1747" s="47">
        <v>233.33</v>
      </c>
      <c r="T1747" s="48">
        <f t="shared" si="324"/>
        <v>17947.330000000002</v>
      </c>
      <c r="U1747" s="49">
        <v>2</v>
      </c>
      <c r="V1747" s="47">
        <v>414.12</v>
      </c>
      <c r="W1747" s="46">
        <v>95</v>
      </c>
      <c r="X1747" s="50"/>
      <c r="Y1747" s="46">
        <f t="shared" si="325"/>
        <v>319.12</v>
      </c>
      <c r="Z1747" s="51">
        <f t="shared" si="326"/>
        <v>2.3074184293708309E-2</v>
      </c>
      <c r="AA1747" s="50">
        <v>0</v>
      </c>
      <c r="AB1747" s="46">
        <v>-1383.34</v>
      </c>
      <c r="AC1747" s="46"/>
      <c r="AD1747" s="46" t="s">
        <v>2019</v>
      </c>
      <c r="AE1747" s="52">
        <v>0.1</v>
      </c>
      <c r="AF1747" s="52">
        <v>7.0000000000000007E-2</v>
      </c>
      <c r="AG1747" s="46">
        <f t="shared" si="327"/>
        <v>31.912000000000003</v>
      </c>
      <c r="AH1747" s="46"/>
      <c r="AI1747" s="46">
        <f t="shared" si="328"/>
        <v>31.912000000000003</v>
      </c>
      <c r="AJ1747" s="45" t="s">
        <v>164</v>
      </c>
      <c r="AK1747" s="45">
        <v>30</v>
      </c>
      <c r="AL1747" s="49"/>
      <c r="AM1747" s="238">
        <f t="shared" si="329"/>
        <v>0</v>
      </c>
      <c r="AN1747" s="238">
        <f t="shared" si="330"/>
        <v>1</v>
      </c>
      <c r="AO1747" s="238"/>
      <c r="AP1747" s="238"/>
      <c r="AQ1747" s="238">
        <f t="shared" si="331"/>
        <v>0</v>
      </c>
      <c r="AR1747" s="96" t="str">
        <f>IF(A1747="","",VLOOKUP(A1747,'Base Sites'!A:B,2,FALSE))</f>
        <v>Valauto Lambersart VW</v>
      </c>
      <c r="AS1747" s="96" t="str">
        <f t="shared" si="332"/>
        <v>VOLKSWAGEN</v>
      </c>
      <c r="AT1747" s="238"/>
      <c r="AU1747" s="231" t="str">
        <f>IF(A1747="","",VLOOKUP(L1747,'Base Vendeurs'!A:B,2,FALSE))</f>
        <v>Valauto Lambersart VW</v>
      </c>
      <c r="AV1747" s="46">
        <f t="shared" si="333"/>
        <v>414.12</v>
      </c>
      <c r="AW1747" s="51">
        <f t="shared" si="334"/>
        <v>2.3074184293708309E-2</v>
      </c>
      <c r="AX1747" s="231" t="str">
        <f t="shared" si="335"/>
        <v>NON</v>
      </c>
      <c r="AY1747" s="231">
        <f>+MargesVN[[#This Row],[Total COM]]+MargesVN[[#This Row],[EXT GIE]]+MargesVN[[#This Row],[Forfait immat]]</f>
        <v>61.912000000000006</v>
      </c>
    </row>
    <row r="1748" spans="1:51" s="231" customFormat="1" ht="11.25" customHeight="1" x14ac:dyDescent="0.25">
      <c r="A1748" s="354">
        <v>10</v>
      </c>
      <c r="B1748" s="354" t="s">
        <v>163</v>
      </c>
      <c r="C1748" s="354" t="s">
        <v>104</v>
      </c>
      <c r="D1748" s="355">
        <v>46139</v>
      </c>
      <c r="E1748" s="356">
        <v>46139</v>
      </c>
      <c r="F1748" s="357"/>
      <c r="G1748" s="357"/>
      <c r="H1748" s="357"/>
      <c r="I1748" s="357"/>
      <c r="J1748" s="357"/>
      <c r="K1748" s="357"/>
      <c r="L1748" s="354" t="s">
        <v>35</v>
      </c>
      <c r="M1748" s="354">
        <v>525735</v>
      </c>
      <c r="N1748" s="354">
        <v>5735</v>
      </c>
      <c r="O1748" s="354" t="s">
        <v>3248</v>
      </c>
      <c r="P1748" s="358" t="s">
        <v>3249</v>
      </c>
      <c r="Q1748" s="354" t="s">
        <v>93</v>
      </c>
      <c r="R1748" s="359">
        <v>27305.67</v>
      </c>
      <c r="S1748" s="359">
        <v>1141.67</v>
      </c>
      <c r="T1748" s="360">
        <f t="shared" si="324"/>
        <v>28447.339999999997</v>
      </c>
      <c r="U1748" s="361">
        <v>48</v>
      </c>
      <c r="V1748" s="359">
        <v>876.48</v>
      </c>
      <c r="W1748" s="362">
        <v>95</v>
      </c>
      <c r="X1748" s="363"/>
      <c r="Y1748" s="362">
        <f t="shared" si="325"/>
        <v>781.48</v>
      </c>
      <c r="Z1748" s="364">
        <f t="shared" si="326"/>
        <v>3.0810613575821152E-2</v>
      </c>
      <c r="AA1748" s="363">
        <v>0</v>
      </c>
      <c r="AB1748" s="362">
        <v>-500</v>
      </c>
      <c r="AC1748" s="362"/>
      <c r="AD1748" s="362"/>
      <c r="AE1748" s="365">
        <v>0.1</v>
      </c>
      <c r="AF1748" s="365">
        <v>0.1</v>
      </c>
      <c r="AG1748" s="362">
        <f t="shared" si="327"/>
        <v>78.14800000000001</v>
      </c>
      <c r="AH1748" s="362"/>
      <c r="AI1748" s="362">
        <f t="shared" si="328"/>
        <v>78.14800000000001</v>
      </c>
      <c r="AJ1748" s="354" t="s">
        <v>164</v>
      </c>
      <c r="AK1748" s="354">
        <v>30</v>
      </c>
      <c r="AL1748" s="361"/>
      <c r="AM1748" s="366">
        <f t="shared" si="329"/>
        <v>0</v>
      </c>
      <c r="AN1748" s="366">
        <f t="shared" si="330"/>
        <v>1</v>
      </c>
      <c r="AO1748" s="366"/>
      <c r="AP1748" s="366"/>
      <c r="AQ1748" s="366">
        <f t="shared" si="331"/>
        <v>0</v>
      </c>
      <c r="AR1748" s="367" t="str">
        <f>IF(A1748="","",VLOOKUP(A1748,'Base Sites'!A:B,2,FALSE))</f>
        <v>Valauto Roncq</v>
      </c>
      <c r="AS1748" s="367" t="str">
        <f t="shared" si="332"/>
        <v>VOLKSWAGEN</v>
      </c>
      <c r="AT1748" s="366"/>
      <c r="AU1748" s="368" t="str">
        <f>IF(A1748="","",VLOOKUP(L1748,'Base Vendeurs'!A:B,2,FALSE))</f>
        <v>Valauto Roncq VW</v>
      </c>
      <c r="AV1748" s="362">
        <f t="shared" si="333"/>
        <v>876.48</v>
      </c>
      <c r="AW1748" s="364">
        <f t="shared" si="334"/>
        <v>3.0810613575821152E-2</v>
      </c>
      <c r="AX1748" s="368" t="str">
        <f t="shared" si="335"/>
        <v>NON</v>
      </c>
      <c r="AY1748" s="231">
        <f>+MargesVN[[#This Row],[Total COM]]+MargesVN[[#This Row],[EXT GIE]]+MargesVN[[#This Row],[Forfait immat]]</f>
        <v>108.14800000000001</v>
      </c>
    </row>
    <row r="1749" spans="1:51" s="231" customFormat="1" ht="11.25" customHeight="1" x14ac:dyDescent="0.25">
      <c r="A1749" s="319">
        <v>30</v>
      </c>
      <c r="B1749" s="319" t="s">
        <v>183</v>
      </c>
      <c r="C1749" s="319" t="s">
        <v>104</v>
      </c>
      <c r="D1749" s="320">
        <v>46101</v>
      </c>
      <c r="E1749" s="321">
        <v>46102</v>
      </c>
      <c r="F1749" s="322"/>
      <c r="G1749" s="322"/>
      <c r="H1749" s="322"/>
      <c r="I1749" s="322" t="s">
        <v>165</v>
      </c>
      <c r="J1749" s="322"/>
      <c r="K1749" s="322">
        <v>27713.75</v>
      </c>
      <c r="L1749" s="319" t="s">
        <v>232</v>
      </c>
      <c r="M1749" s="319">
        <v>525735</v>
      </c>
      <c r="N1749" s="319">
        <v>5735</v>
      </c>
      <c r="O1749" s="319" t="s">
        <v>2614</v>
      </c>
      <c r="P1749" s="323" t="s">
        <v>2615</v>
      </c>
      <c r="Q1749" s="319" t="s">
        <v>177</v>
      </c>
      <c r="R1749" s="324">
        <v>33863.33</v>
      </c>
      <c r="S1749" s="324">
        <v>833.33</v>
      </c>
      <c r="T1749" s="325">
        <f t="shared" si="324"/>
        <v>34696.660000000003</v>
      </c>
      <c r="U1749" s="326">
        <v>50</v>
      </c>
      <c r="V1749" s="324">
        <v>1590.43</v>
      </c>
      <c r="W1749" s="327">
        <v>95</v>
      </c>
      <c r="X1749" s="328"/>
      <c r="Y1749" s="327">
        <f t="shared" si="325"/>
        <v>1495.43</v>
      </c>
      <c r="Z1749" s="329">
        <f t="shared" si="326"/>
        <v>4.5838129664353855E-2</v>
      </c>
      <c r="AA1749" s="328">
        <v>0</v>
      </c>
      <c r="AB1749" s="327">
        <v>-5566.67</v>
      </c>
      <c r="AC1749" s="327"/>
      <c r="AD1749" s="327" t="s">
        <v>2872</v>
      </c>
      <c r="AE1749" s="330">
        <v>7.0000000000000007E-2</v>
      </c>
      <c r="AF1749" s="330">
        <v>7.0000000000000007E-2</v>
      </c>
      <c r="AG1749" s="327">
        <f t="shared" si="327"/>
        <v>104.68010000000001</v>
      </c>
      <c r="AH1749" s="327"/>
      <c r="AI1749" s="327">
        <f t="shared" si="328"/>
        <v>104.68010000000001</v>
      </c>
      <c r="AJ1749" s="319" t="s">
        <v>164</v>
      </c>
      <c r="AK1749" s="319">
        <v>0</v>
      </c>
      <c r="AL1749" s="326"/>
      <c r="AM1749" s="331">
        <f t="shared" si="329"/>
        <v>0</v>
      </c>
      <c r="AN1749" s="331">
        <f t="shared" si="330"/>
        <v>1</v>
      </c>
      <c r="AO1749" s="331"/>
      <c r="AP1749" s="331"/>
      <c r="AQ1749" s="331">
        <f t="shared" si="331"/>
        <v>0</v>
      </c>
      <c r="AR1749" s="332" t="str">
        <f>IF(A1749="","",VLOOKUP(A1749,'Base Sites'!A:B,2,FALSE))</f>
        <v>Valauto Lambersart VW</v>
      </c>
      <c r="AS1749" s="332" t="str">
        <f t="shared" si="332"/>
        <v>VOLKSWAGEN</v>
      </c>
      <c r="AT1749" s="331"/>
      <c r="AU1749" s="333" t="str">
        <f>IF(A1749="","",VLOOKUP(L1749,'Base Vendeurs'!A:B,2,FALSE))</f>
        <v>Valauto Lambersart VW</v>
      </c>
      <c r="AV1749" s="327">
        <f t="shared" si="333"/>
        <v>1590.43</v>
      </c>
      <c r="AW1749" s="329">
        <f t="shared" si="334"/>
        <v>4.5838129664353855E-2</v>
      </c>
      <c r="AX1749" s="333" t="str">
        <f t="shared" si="335"/>
        <v>NON</v>
      </c>
      <c r="AY1749" s="231">
        <f>+MargesVN[[#This Row],[Total COM]]+MargesVN[[#This Row],[EXT GIE]]+MargesVN[[#This Row],[Forfait immat]]</f>
        <v>104.68010000000001</v>
      </c>
    </row>
    <row r="1750" spans="1:51" s="231" customFormat="1" ht="11.25" customHeight="1" x14ac:dyDescent="0.25">
      <c r="A1750" s="45">
        <v>10</v>
      </c>
      <c r="B1750" s="45" t="s">
        <v>163</v>
      </c>
      <c r="C1750" s="45" t="s">
        <v>104</v>
      </c>
      <c r="D1750" s="44">
        <v>46077</v>
      </c>
      <c r="E1750" s="65">
        <v>46081</v>
      </c>
      <c r="F1750" s="35"/>
      <c r="G1750" s="35"/>
      <c r="H1750" s="35"/>
      <c r="I1750" s="35"/>
      <c r="J1750" s="35"/>
      <c r="K1750" s="35">
        <v>0</v>
      </c>
      <c r="L1750" s="45" t="s">
        <v>38</v>
      </c>
      <c r="M1750" s="45">
        <v>525737</v>
      </c>
      <c r="N1750" s="45">
        <v>5737</v>
      </c>
      <c r="O1750" s="45" t="s">
        <v>1840</v>
      </c>
      <c r="P1750" s="66" t="s">
        <v>1841</v>
      </c>
      <c r="Q1750" s="45" t="s">
        <v>93</v>
      </c>
      <c r="R1750" s="47">
        <v>31472.33</v>
      </c>
      <c r="S1750" s="47">
        <v>1183.3399999999999</v>
      </c>
      <c r="T1750" s="48">
        <f t="shared" si="324"/>
        <v>32655.670000000002</v>
      </c>
      <c r="U1750" s="49">
        <v>8</v>
      </c>
      <c r="V1750" s="47">
        <v>477.11</v>
      </c>
      <c r="W1750" s="46">
        <v>95</v>
      </c>
      <c r="X1750" s="50"/>
      <c r="Y1750" s="46">
        <f t="shared" si="325"/>
        <v>382.11</v>
      </c>
      <c r="Z1750" s="51">
        <f t="shared" si="326"/>
        <v>1.4610326476229089E-2</v>
      </c>
      <c r="AA1750" s="50">
        <v>0</v>
      </c>
      <c r="AB1750" s="46">
        <v>0</v>
      </c>
      <c r="AC1750" s="46"/>
      <c r="AD1750" s="46"/>
      <c r="AE1750" s="52">
        <v>0.1</v>
      </c>
      <c r="AF1750" s="52">
        <v>0.1</v>
      </c>
      <c r="AG1750" s="46">
        <f t="shared" si="327"/>
        <v>38.211000000000006</v>
      </c>
      <c r="AH1750" s="46"/>
      <c r="AI1750" s="46">
        <f t="shared" si="328"/>
        <v>38.211000000000006</v>
      </c>
      <c r="AJ1750" s="45" t="s">
        <v>164</v>
      </c>
      <c r="AK1750" s="45"/>
      <c r="AL1750" s="49"/>
      <c r="AM1750" s="238">
        <f t="shared" si="329"/>
        <v>0</v>
      </c>
      <c r="AN1750" s="238">
        <f t="shared" si="330"/>
        <v>1</v>
      </c>
      <c r="AO1750" s="238"/>
      <c r="AP1750" s="238"/>
      <c r="AQ1750" s="238">
        <f t="shared" si="331"/>
        <v>0</v>
      </c>
      <c r="AR1750" s="96" t="str">
        <f>IF(A1750="","",VLOOKUP(A1750,'Base Sites'!A:B,2,FALSE))</f>
        <v>Valauto Roncq</v>
      </c>
      <c r="AS1750" s="96" t="str">
        <f t="shared" si="332"/>
        <v>VOLKSWAGEN</v>
      </c>
      <c r="AT1750" s="238"/>
      <c r="AU1750" s="231" t="str">
        <f>IF(A1750="","",VLOOKUP(L1750,'Base Vendeurs'!A:B,2,FALSE))</f>
        <v>Valauto Roubaix</v>
      </c>
      <c r="AV1750" s="46">
        <f t="shared" si="333"/>
        <v>477.11</v>
      </c>
      <c r="AW1750" s="51">
        <f t="shared" si="334"/>
        <v>1.4610326476229089E-2</v>
      </c>
      <c r="AX1750" s="231" t="str">
        <f t="shared" si="335"/>
        <v>NON</v>
      </c>
      <c r="AY1750" s="231">
        <f>+MargesVN[[#This Row],[Total COM]]+MargesVN[[#This Row],[EXT GIE]]+MargesVN[[#This Row],[Forfait immat]]</f>
        <v>38.211000000000006</v>
      </c>
    </row>
    <row r="1751" spans="1:51" s="231" customFormat="1" ht="11.25" customHeight="1" x14ac:dyDescent="0.25">
      <c r="A1751" s="45">
        <v>30</v>
      </c>
      <c r="B1751" s="45" t="s">
        <v>183</v>
      </c>
      <c r="C1751" s="45" t="s">
        <v>104</v>
      </c>
      <c r="D1751" s="44">
        <v>46069</v>
      </c>
      <c r="E1751" s="65">
        <v>46071</v>
      </c>
      <c r="F1751" s="35"/>
      <c r="G1751" s="35"/>
      <c r="H1751" s="35"/>
      <c r="I1751" s="35" t="s">
        <v>165</v>
      </c>
      <c r="J1751" s="35"/>
      <c r="K1751" s="35">
        <v>1037.3800000000001</v>
      </c>
      <c r="L1751" s="45" t="s">
        <v>429</v>
      </c>
      <c r="M1751" s="45">
        <v>525737</v>
      </c>
      <c r="N1751" s="45">
        <v>5737</v>
      </c>
      <c r="O1751" s="45" t="s">
        <v>1624</v>
      </c>
      <c r="P1751" s="66" t="s">
        <v>1625</v>
      </c>
      <c r="Q1751" s="45" t="s">
        <v>177</v>
      </c>
      <c r="R1751" s="47">
        <v>37605</v>
      </c>
      <c r="S1751" s="47">
        <v>3133.34</v>
      </c>
      <c r="T1751" s="48">
        <f t="shared" si="324"/>
        <v>40738.339999999997</v>
      </c>
      <c r="U1751" s="49">
        <v>4</v>
      </c>
      <c r="V1751" s="47">
        <v>763.36</v>
      </c>
      <c r="W1751" s="46">
        <v>95</v>
      </c>
      <c r="X1751" s="50"/>
      <c r="Y1751" s="46">
        <f t="shared" si="325"/>
        <v>668.36</v>
      </c>
      <c r="Z1751" s="51">
        <f t="shared" si="326"/>
        <v>1.8738122368265376E-2</v>
      </c>
      <c r="AA1751" s="50">
        <v>0</v>
      </c>
      <c r="AB1751" s="46">
        <v>-5566.67</v>
      </c>
      <c r="AC1751" s="46"/>
      <c r="AD1751" s="46" t="s">
        <v>2032</v>
      </c>
      <c r="AE1751" s="52">
        <v>7.0000000000000007E-2</v>
      </c>
      <c r="AF1751" s="52">
        <v>7.0000000000000007E-2</v>
      </c>
      <c r="AG1751" s="46">
        <f t="shared" si="327"/>
        <v>46.785200000000003</v>
      </c>
      <c r="AH1751" s="46"/>
      <c r="AI1751" s="46">
        <f t="shared" si="328"/>
        <v>46.785200000000003</v>
      </c>
      <c r="AJ1751" s="45" t="s">
        <v>149</v>
      </c>
      <c r="AK1751" s="45">
        <v>0</v>
      </c>
      <c r="AL1751" s="49">
        <v>50</v>
      </c>
      <c r="AM1751" s="238">
        <f t="shared" si="329"/>
        <v>1</v>
      </c>
      <c r="AN1751" s="238">
        <f t="shared" si="330"/>
        <v>1</v>
      </c>
      <c r="AO1751" s="238"/>
      <c r="AP1751" s="238"/>
      <c r="AQ1751" s="238">
        <f t="shared" si="331"/>
        <v>1</v>
      </c>
      <c r="AR1751" s="96" t="str">
        <f>IF(A1751="","",VLOOKUP(A1751,'Base Sites'!A:B,2,FALSE))</f>
        <v>Valauto Lambersart VW</v>
      </c>
      <c r="AS1751" s="96" t="str">
        <f t="shared" si="332"/>
        <v>VOLKSWAGEN</v>
      </c>
      <c r="AT1751" s="238"/>
      <c r="AU1751" s="231" t="str">
        <f>IF(A1751="","",VLOOKUP(L1751,'Base Vendeurs'!A:B,2,FALSE))</f>
        <v>Valauto Lambersart VW</v>
      </c>
      <c r="AV1751" s="46">
        <f t="shared" si="333"/>
        <v>763.36</v>
      </c>
      <c r="AW1751" s="51">
        <f t="shared" si="334"/>
        <v>1.8738122368265376E-2</v>
      </c>
      <c r="AX1751" s="231" t="str">
        <f t="shared" si="335"/>
        <v>NON</v>
      </c>
      <c r="AY1751" s="231">
        <f>+MargesVN[[#This Row],[Total COM]]+MargesVN[[#This Row],[EXT GIE]]+MargesVN[[#This Row],[Forfait immat]]</f>
        <v>96.785200000000003</v>
      </c>
    </row>
    <row r="1752" spans="1:51" s="231" customFormat="1" ht="11.25" customHeight="1" x14ac:dyDescent="0.25">
      <c r="A1752" s="354">
        <v>10</v>
      </c>
      <c r="B1752" s="354" t="s">
        <v>163</v>
      </c>
      <c r="C1752" s="354" t="s">
        <v>104</v>
      </c>
      <c r="D1752" s="355">
        <v>46133</v>
      </c>
      <c r="E1752" s="356">
        <v>46134</v>
      </c>
      <c r="F1752" s="357"/>
      <c r="G1752" s="357"/>
      <c r="H1752" s="357"/>
      <c r="I1752" s="357"/>
      <c r="J1752" s="357"/>
      <c r="K1752" s="357"/>
      <c r="L1752" s="354" t="s">
        <v>195</v>
      </c>
      <c r="M1752" s="354">
        <v>525739</v>
      </c>
      <c r="N1752" s="354">
        <v>5739</v>
      </c>
      <c r="O1752" s="354" t="s">
        <v>3297</v>
      </c>
      <c r="P1752" s="358" t="s">
        <v>3298</v>
      </c>
      <c r="Q1752" s="354" t="s">
        <v>93</v>
      </c>
      <c r="R1752" s="359">
        <v>33555.67</v>
      </c>
      <c r="S1752" s="359">
        <v>2525</v>
      </c>
      <c r="T1752" s="360">
        <f t="shared" si="324"/>
        <v>36080.67</v>
      </c>
      <c r="U1752" s="361">
        <v>28</v>
      </c>
      <c r="V1752" s="359">
        <v>1075.3900000000001</v>
      </c>
      <c r="W1752" s="362">
        <v>95</v>
      </c>
      <c r="X1752" s="363"/>
      <c r="Y1752" s="362">
        <f t="shared" si="325"/>
        <v>980.3900000000001</v>
      </c>
      <c r="Z1752" s="364">
        <f t="shared" si="326"/>
        <v>2.9805156057246169E-2</v>
      </c>
      <c r="AA1752" s="363">
        <v>0</v>
      </c>
      <c r="AB1752" s="362">
        <v>-500</v>
      </c>
      <c r="AC1752" s="362"/>
      <c r="AD1752" s="362"/>
      <c r="AE1752" s="365">
        <v>0.1</v>
      </c>
      <c r="AF1752" s="365">
        <v>0.1</v>
      </c>
      <c r="AG1752" s="362">
        <f t="shared" si="327"/>
        <v>98.039000000000016</v>
      </c>
      <c r="AH1752" s="362"/>
      <c r="AI1752" s="362">
        <f t="shared" si="328"/>
        <v>98.039000000000016</v>
      </c>
      <c r="AJ1752" s="354" t="s">
        <v>164</v>
      </c>
      <c r="AK1752" s="354">
        <v>30</v>
      </c>
      <c r="AL1752" s="361"/>
      <c r="AM1752" s="366">
        <f t="shared" si="329"/>
        <v>0</v>
      </c>
      <c r="AN1752" s="366">
        <f t="shared" si="330"/>
        <v>1</v>
      </c>
      <c r="AO1752" s="366"/>
      <c r="AP1752" s="366"/>
      <c r="AQ1752" s="366">
        <f t="shared" si="331"/>
        <v>0</v>
      </c>
      <c r="AR1752" s="367" t="str">
        <f>IF(A1752="","",VLOOKUP(A1752,'Base Sites'!A:B,2,FALSE))</f>
        <v>Valauto Roncq</v>
      </c>
      <c r="AS1752" s="367" t="str">
        <f t="shared" si="332"/>
        <v>VOLKSWAGEN</v>
      </c>
      <c r="AT1752" s="366"/>
      <c r="AU1752" s="368" t="str">
        <f>IF(A1752="","",VLOOKUP(L1752,'Base Vendeurs'!A:B,2,FALSE))</f>
        <v>Valauto Roncq VW</v>
      </c>
      <c r="AV1752" s="362">
        <f t="shared" si="333"/>
        <v>1075.3900000000001</v>
      </c>
      <c r="AW1752" s="364">
        <f t="shared" si="334"/>
        <v>2.9805156057246169E-2</v>
      </c>
      <c r="AX1752" s="368" t="str">
        <f t="shared" si="335"/>
        <v>NON</v>
      </c>
      <c r="AY1752" s="231">
        <f>+MargesVN[[#This Row],[Total COM]]+MargesVN[[#This Row],[EXT GIE]]+MargesVN[[#This Row],[Forfait immat]]</f>
        <v>128.03900000000002</v>
      </c>
    </row>
    <row r="1753" spans="1:51" s="231" customFormat="1" ht="11.25" customHeight="1" x14ac:dyDescent="0.25">
      <c r="A1753" s="431">
        <v>10</v>
      </c>
      <c r="B1753" s="431" t="s">
        <v>163</v>
      </c>
      <c r="C1753" s="431" t="s">
        <v>104</v>
      </c>
      <c r="D1753" s="432">
        <v>46195</v>
      </c>
      <c r="E1753" s="433">
        <v>46195</v>
      </c>
      <c r="F1753" s="434"/>
      <c r="G1753" s="434"/>
      <c r="H1753" s="434"/>
      <c r="I1753" s="434"/>
      <c r="J1753" s="434"/>
      <c r="K1753" s="434">
        <v>0</v>
      </c>
      <c r="L1753" s="431" t="s">
        <v>417</v>
      </c>
      <c r="M1753" s="431">
        <v>525741</v>
      </c>
      <c r="N1753" s="431">
        <v>5741</v>
      </c>
      <c r="O1753" s="431" t="s">
        <v>4943</v>
      </c>
      <c r="P1753" s="435" t="s">
        <v>4944</v>
      </c>
      <c r="Q1753" s="431" t="s">
        <v>190</v>
      </c>
      <c r="R1753" s="436">
        <v>23280.67</v>
      </c>
      <c r="S1753" s="436">
        <v>50</v>
      </c>
      <c r="T1753" s="437">
        <f t="shared" si="324"/>
        <v>23330.67</v>
      </c>
      <c r="U1753" s="438">
        <v>74</v>
      </c>
      <c r="V1753" s="436">
        <v>501.49</v>
      </c>
      <c r="W1753" s="439">
        <v>95</v>
      </c>
      <c r="X1753" s="440"/>
      <c r="Y1753" s="439">
        <f t="shared" si="325"/>
        <v>406.49</v>
      </c>
      <c r="Z1753" s="441">
        <f t="shared" si="326"/>
        <v>2.1494882058680699E-2</v>
      </c>
      <c r="AA1753" s="440">
        <v>0</v>
      </c>
      <c r="AB1753" s="439">
        <v>-2773.34</v>
      </c>
      <c r="AC1753" s="439"/>
      <c r="AD1753" s="439"/>
      <c r="AE1753" s="442">
        <v>0.12</v>
      </c>
      <c r="AF1753" s="442">
        <v>0.12</v>
      </c>
      <c r="AG1753" s="439">
        <f t="shared" si="327"/>
        <v>48.778799999999997</v>
      </c>
      <c r="AH1753" s="439"/>
      <c r="AI1753" s="439">
        <f t="shared" si="328"/>
        <v>48.778799999999997</v>
      </c>
      <c r="AJ1753" s="431" t="s">
        <v>164</v>
      </c>
      <c r="AK1753" s="431">
        <v>30</v>
      </c>
      <c r="AL1753" s="438">
        <v>50</v>
      </c>
      <c r="AM1753" s="443">
        <f t="shared" si="329"/>
        <v>1</v>
      </c>
      <c r="AN1753" s="443">
        <f t="shared" si="330"/>
        <v>1</v>
      </c>
      <c r="AO1753" s="443"/>
      <c r="AP1753" s="443"/>
      <c r="AQ1753" s="443">
        <f t="shared" si="331"/>
        <v>1</v>
      </c>
      <c r="AR1753" s="444" t="str">
        <f>IF(A1753="","",VLOOKUP(A1753,'Base Sites'!A:B,2,FALSE))</f>
        <v>Valauto Roncq</v>
      </c>
      <c r="AS1753" s="444" t="str">
        <f t="shared" si="332"/>
        <v>VOLKSWAGEN</v>
      </c>
      <c r="AT1753" s="443"/>
      <c r="AU1753" s="445" t="str">
        <f>IF(A1753="","",VLOOKUP(L1753,'Base Vendeurs'!A:B,2,FALSE))</f>
        <v>Valauto Roncq VW</v>
      </c>
      <c r="AV1753" s="439">
        <f t="shared" si="333"/>
        <v>501.49</v>
      </c>
      <c r="AW1753" s="441">
        <f t="shared" si="334"/>
        <v>2.1494882058680699E-2</v>
      </c>
      <c r="AX1753" s="445" t="str">
        <f t="shared" si="335"/>
        <v>NON</v>
      </c>
      <c r="AY1753" s="231">
        <f>+MargesVN[[#This Row],[Total COM]]+MargesVN[[#This Row],[EXT GIE]]+MargesVN[[#This Row],[Forfait immat]]</f>
        <v>128.77879999999999</v>
      </c>
    </row>
    <row r="1754" spans="1:51" s="231" customFormat="1" ht="11.25" customHeight="1" x14ac:dyDescent="0.25">
      <c r="A1754" s="319">
        <v>30</v>
      </c>
      <c r="B1754" s="319" t="s">
        <v>163</v>
      </c>
      <c r="C1754" s="319" t="s">
        <v>104</v>
      </c>
      <c r="D1754" s="320">
        <v>46101</v>
      </c>
      <c r="E1754" s="321">
        <v>46105</v>
      </c>
      <c r="F1754" s="322"/>
      <c r="G1754" s="322"/>
      <c r="H1754" s="322"/>
      <c r="I1754" s="322"/>
      <c r="J1754" s="322"/>
      <c r="K1754" s="322">
        <v>0</v>
      </c>
      <c r="L1754" s="319" t="s">
        <v>427</v>
      </c>
      <c r="M1754" s="319">
        <v>525744</v>
      </c>
      <c r="N1754" s="319">
        <v>5744</v>
      </c>
      <c r="O1754" s="319" t="s">
        <v>2666</v>
      </c>
      <c r="P1754" s="323" t="s">
        <v>2667</v>
      </c>
      <c r="Q1754" s="319" t="s">
        <v>177</v>
      </c>
      <c r="R1754" s="324">
        <v>37605</v>
      </c>
      <c r="S1754" s="324">
        <v>2254.17</v>
      </c>
      <c r="T1754" s="325">
        <f t="shared" si="324"/>
        <v>39859.17</v>
      </c>
      <c r="U1754" s="326">
        <v>7</v>
      </c>
      <c r="V1754" s="324">
        <v>1290.78</v>
      </c>
      <c r="W1754" s="327">
        <v>95</v>
      </c>
      <c r="X1754" s="328"/>
      <c r="Y1754" s="327">
        <f t="shared" si="325"/>
        <v>1195.78</v>
      </c>
      <c r="Z1754" s="329">
        <f t="shared" si="326"/>
        <v>3.238351425782323E-2</v>
      </c>
      <c r="AA1754" s="328">
        <v>0</v>
      </c>
      <c r="AB1754" s="327">
        <v>0</v>
      </c>
      <c r="AC1754" s="327"/>
      <c r="AD1754" s="327"/>
      <c r="AE1754" s="330">
        <v>0.1</v>
      </c>
      <c r="AF1754" s="330">
        <v>0.1</v>
      </c>
      <c r="AG1754" s="327">
        <f t="shared" si="327"/>
        <v>119.578</v>
      </c>
      <c r="AH1754" s="327"/>
      <c r="AI1754" s="327">
        <f t="shared" si="328"/>
        <v>119.578</v>
      </c>
      <c r="AJ1754" s="319" t="s">
        <v>164</v>
      </c>
      <c r="AK1754" s="319">
        <v>0</v>
      </c>
      <c r="AL1754" s="326"/>
      <c r="AM1754" s="331">
        <f t="shared" si="329"/>
        <v>0</v>
      </c>
      <c r="AN1754" s="331">
        <f t="shared" si="330"/>
        <v>1</v>
      </c>
      <c r="AO1754" s="331"/>
      <c r="AP1754" s="331"/>
      <c r="AQ1754" s="331">
        <f t="shared" si="331"/>
        <v>0</v>
      </c>
      <c r="AR1754" s="332" t="str">
        <f>IF(A1754="","",VLOOKUP(A1754,'Base Sites'!A:B,2,FALSE))</f>
        <v>Valauto Lambersart VW</v>
      </c>
      <c r="AS1754" s="332" t="str">
        <f t="shared" si="332"/>
        <v>VOLKSWAGEN</v>
      </c>
      <c r="AT1754" s="331"/>
      <c r="AU1754" s="333" t="str">
        <f>IF(A1754="","",VLOOKUP(L1754,'Base Vendeurs'!A:B,2,FALSE))</f>
        <v>Valauto PRO NORD</v>
      </c>
      <c r="AV1754" s="327">
        <f t="shared" si="333"/>
        <v>1290.78</v>
      </c>
      <c r="AW1754" s="329">
        <f t="shared" si="334"/>
        <v>3.238351425782323E-2</v>
      </c>
      <c r="AX1754" s="333" t="str">
        <f t="shared" si="335"/>
        <v>NON</v>
      </c>
      <c r="AY1754" s="231">
        <f>+MargesVN[[#This Row],[Total COM]]+MargesVN[[#This Row],[EXT GIE]]+MargesVN[[#This Row],[Forfait immat]]</f>
        <v>119.578</v>
      </c>
    </row>
    <row r="1755" spans="1:51" s="231" customFormat="1" ht="11.25" customHeight="1" x14ac:dyDescent="0.25">
      <c r="A1755" s="431">
        <v>30</v>
      </c>
      <c r="B1755" s="431" t="s">
        <v>163</v>
      </c>
      <c r="C1755" s="431" t="s">
        <v>104</v>
      </c>
      <c r="D1755" s="432">
        <v>46190</v>
      </c>
      <c r="E1755" s="433">
        <v>46192</v>
      </c>
      <c r="F1755" s="434"/>
      <c r="G1755" s="434"/>
      <c r="H1755" s="434"/>
      <c r="I1755" s="434"/>
      <c r="J1755" s="434"/>
      <c r="K1755" s="434"/>
      <c r="L1755" s="431" t="s">
        <v>219</v>
      </c>
      <c r="M1755" s="431">
        <v>525749</v>
      </c>
      <c r="N1755" s="431">
        <v>5749</v>
      </c>
      <c r="O1755" s="431" t="s">
        <v>5016</v>
      </c>
      <c r="P1755" s="435" t="s">
        <v>4476</v>
      </c>
      <c r="Q1755" s="431" t="s">
        <v>177</v>
      </c>
      <c r="R1755" s="436">
        <v>37605</v>
      </c>
      <c r="S1755" s="436">
        <v>2475</v>
      </c>
      <c r="T1755" s="437">
        <f t="shared" si="324"/>
        <v>40080</v>
      </c>
      <c r="U1755" s="438">
        <v>12</v>
      </c>
      <c r="V1755" s="436">
        <v>896.6</v>
      </c>
      <c r="W1755" s="439">
        <v>95</v>
      </c>
      <c r="X1755" s="440"/>
      <c r="Y1755" s="439">
        <f t="shared" si="325"/>
        <v>801.6</v>
      </c>
      <c r="Z1755" s="441">
        <f t="shared" si="326"/>
        <v>2.2370259481037925E-2</v>
      </c>
      <c r="AA1755" s="440">
        <v>0</v>
      </c>
      <c r="AB1755" s="439">
        <v>0</v>
      </c>
      <c r="AC1755" s="439"/>
      <c r="AD1755" s="439"/>
      <c r="AE1755" s="442">
        <v>0.1</v>
      </c>
      <c r="AF1755" s="442">
        <v>0.1</v>
      </c>
      <c r="AG1755" s="439">
        <f t="shared" si="327"/>
        <v>80.160000000000011</v>
      </c>
      <c r="AH1755" s="439"/>
      <c r="AI1755" s="439">
        <f t="shared" si="328"/>
        <v>80.160000000000011</v>
      </c>
      <c r="AJ1755" s="431" t="s">
        <v>164</v>
      </c>
      <c r="AK1755" s="431">
        <v>0</v>
      </c>
      <c r="AL1755" s="438">
        <v>20</v>
      </c>
      <c r="AM1755" s="443">
        <f t="shared" si="329"/>
        <v>1</v>
      </c>
      <c r="AN1755" s="443">
        <f t="shared" si="330"/>
        <v>1</v>
      </c>
      <c r="AO1755" s="443"/>
      <c r="AP1755" s="443"/>
      <c r="AQ1755" s="443">
        <f t="shared" si="331"/>
        <v>1</v>
      </c>
      <c r="AR1755" s="444" t="str">
        <f>IF(A1755="","",VLOOKUP(A1755,'Base Sites'!A:B,2,FALSE))</f>
        <v>Valauto Lambersart VW</v>
      </c>
      <c r="AS1755" s="444" t="str">
        <f t="shared" si="332"/>
        <v>VOLKSWAGEN</v>
      </c>
      <c r="AT1755" s="443"/>
      <c r="AU1755" s="445" t="str">
        <f>IF(A1755="","",VLOOKUP(L1755,'Base Vendeurs'!A:B,2,FALSE))</f>
        <v>Sociétés NORD</v>
      </c>
      <c r="AV1755" s="439">
        <f t="shared" si="333"/>
        <v>896.6</v>
      </c>
      <c r="AW1755" s="441">
        <f t="shared" si="334"/>
        <v>2.2370259481037925E-2</v>
      </c>
      <c r="AX1755" s="445" t="str">
        <f t="shared" si="335"/>
        <v>NON</v>
      </c>
      <c r="AY1755" s="231">
        <f>+MargesVN[[#This Row],[Total COM]]+MargesVN[[#This Row],[EXT GIE]]+MargesVN[[#This Row],[Forfait immat]]</f>
        <v>100.16000000000001</v>
      </c>
    </row>
    <row r="1756" spans="1:51" s="231" customFormat="1" ht="11.25" customHeight="1" x14ac:dyDescent="0.25">
      <c r="A1756" s="431">
        <v>30</v>
      </c>
      <c r="B1756" s="431" t="s">
        <v>163</v>
      </c>
      <c r="C1756" s="431" t="s">
        <v>104</v>
      </c>
      <c r="D1756" s="432">
        <v>46190</v>
      </c>
      <c r="E1756" s="433">
        <v>46192</v>
      </c>
      <c r="F1756" s="434"/>
      <c r="G1756" s="434"/>
      <c r="H1756" s="434"/>
      <c r="I1756" s="434"/>
      <c r="J1756" s="434"/>
      <c r="K1756" s="434"/>
      <c r="L1756" s="431" t="s">
        <v>219</v>
      </c>
      <c r="M1756" s="431">
        <v>525750</v>
      </c>
      <c r="N1756" s="431">
        <v>5750</v>
      </c>
      <c r="O1756" s="431" t="s">
        <v>4999</v>
      </c>
      <c r="P1756" s="435" t="s">
        <v>4476</v>
      </c>
      <c r="Q1756" s="431" t="s">
        <v>177</v>
      </c>
      <c r="R1756" s="436">
        <v>37605</v>
      </c>
      <c r="S1756" s="436">
        <v>3350</v>
      </c>
      <c r="T1756" s="437">
        <f t="shared" si="324"/>
        <v>40955</v>
      </c>
      <c r="U1756" s="438">
        <v>12</v>
      </c>
      <c r="V1756" s="436">
        <v>914.1</v>
      </c>
      <c r="W1756" s="439">
        <v>95</v>
      </c>
      <c r="X1756" s="440"/>
      <c r="Y1756" s="439">
        <f t="shared" si="325"/>
        <v>819.1</v>
      </c>
      <c r="Z1756" s="441">
        <f t="shared" si="326"/>
        <v>2.2319619094127701E-2</v>
      </c>
      <c r="AA1756" s="440">
        <v>0</v>
      </c>
      <c r="AB1756" s="439">
        <v>0</v>
      </c>
      <c r="AC1756" s="439"/>
      <c r="AD1756" s="439"/>
      <c r="AE1756" s="442">
        <v>0.1</v>
      </c>
      <c r="AF1756" s="442">
        <v>0.1</v>
      </c>
      <c r="AG1756" s="439">
        <f t="shared" si="327"/>
        <v>81.910000000000011</v>
      </c>
      <c r="AH1756" s="439"/>
      <c r="AI1756" s="439">
        <f t="shared" si="328"/>
        <v>81.910000000000011</v>
      </c>
      <c r="AJ1756" s="431" t="s">
        <v>164</v>
      </c>
      <c r="AK1756" s="431">
        <v>0</v>
      </c>
      <c r="AL1756" s="438">
        <v>20</v>
      </c>
      <c r="AM1756" s="443">
        <f t="shared" si="329"/>
        <v>1</v>
      </c>
      <c r="AN1756" s="443">
        <f t="shared" si="330"/>
        <v>1</v>
      </c>
      <c r="AO1756" s="443"/>
      <c r="AP1756" s="443"/>
      <c r="AQ1756" s="443">
        <f t="shared" si="331"/>
        <v>1</v>
      </c>
      <c r="AR1756" s="444" t="str">
        <f>IF(A1756="","",VLOOKUP(A1756,'Base Sites'!A:B,2,FALSE))</f>
        <v>Valauto Lambersart VW</v>
      </c>
      <c r="AS1756" s="444" t="str">
        <f t="shared" si="332"/>
        <v>VOLKSWAGEN</v>
      </c>
      <c r="AT1756" s="443"/>
      <c r="AU1756" s="445" t="str">
        <f>IF(A1756="","",VLOOKUP(L1756,'Base Vendeurs'!A:B,2,FALSE))</f>
        <v>Sociétés NORD</v>
      </c>
      <c r="AV1756" s="439">
        <f t="shared" si="333"/>
        <v>914.1</v>
      </c>
      <c r="AW1756" s="441">
        <f t="shared" si="334"/>
        <v>2.2319619094127701E-2</v>
      </c>
      <c r="AX1756" s="445" t="str">
        <f t="shared" si="335"/>
        <v>NON</v>
      </c>
      <c r="AY1756" s="231">
        <f>+MargesVN[[#This Row],[Total COM]]+MargesVN[[#This Row],[EXT GIE]]+MargesVN[[#This Row],[Forfait immat]]</f>
        <v>101.91000000000001</v>
      </c>
    </row>
    <row r="1757" spans="1:51" s="231" customFormat="1" ht="11.25" customHeight="1" x14ac:dyDescent="0.25">
      <c r="A1757" s="431">
        <v>30</v>
      </c>
      <c r="B1757" s="431" t="s">
        <v>163</v>
      </c>
      <c r="C1757" s="431" t="s">
        <v>104</v>
      </c>
      <c r="D1757" s="432">
        <v>46190</v>
      </c>
      <c r="E1757" s="433">
        <v>46192</v>
      </c>
      <c r="F1757" s="434"/>
      <c r="G1757" s="434"/>
      <c r="H1757" s="434"/>
      <c r="I1757" s="434"/>
      <c r="J1757" s="434"/>
      <c r="K1757" s="434"/>
      <c r="L1757" s="431" t="s">
        <v>219</v>
      </c>
      <c r="M1757" s="431">
        <v>525751</v>
      </c>
      <c r="N1757" s="431">
        <v>5751</v>
      </c>
      <c r="O1757" s="431" t="s">
        <v>5032</v>
      </c>
      <c r="P1757" s="435" t="s">
        <v>4476</v>
      </c>
      <c r="Q1757" s="431" t="s">
        <v>177</v>
      </c>
      <c r="R1757" s="436">
        <v>37605</v>
      </c>
      <c r="S1757" s="436">
        <v>2475</v>
      </c>
      <c r="T1757" s="437">
        <f t="shared" si="324"/>
        <v>40080</v>
      </c>
      <c r="U1757" s="438">
        <v>8</v>
      </c>
      <c r="V1757" s="436">
        <v>896.6</v>
      </c>
      <c r="W1757" s="439">
        <v>95</v>
      </c>
      <c r="X1757" s="440"/>
      <c r="Y1757" s="439">
        <f t="shared" si="325"/>
        <v>801.6</v>
      </c>
      <c r="Z1757" s="441">
        <f t="shared" si="326"/>
        <v>2.2370259481037925E-2</v>
      </c>
      <c r="AA1757" s="440">
        <v>0</v>
      </c>
      <c r="AB1757" s="439">
        <v>0</v>
      </c>
      <c r="AC1757" s="439"/>
      <c r="AD1757" s="439"/>
      <c r="AE1757" s="442">
        <v>0.1</v>
      </c>
      <c r="AF1757" s="442">
        <v>0.1</v>
      </c>
      <c r="AG1757" s="439">
        <f t="shared" si="327"/>
        <v>80.160000000000011</v>
      </c>
      <c r="AH1757" s="439"/>
      <c r="AI1757" s="439">
        <f t="shared" si="328"/>
        <v>80.160000000000011</v>
      </c>
      <c r="AJ1757" s="431" t="s">
        <v>164</v>
      </c>
      <c r="AK1757" s="431">
        <v>0</v>
      </c>
      <c r="AL1757" s="438">
        <v>20</v>
      </c>
      <c r="AM1757" s="443">
        <f t="shared" si="329"/>
        <v>1</v>
      </c>
      <c r="AN1757" s="443">
        <f t="shared" si="330"/>
        <v>1</v>
      </c>
      <c r="AO1757" s="443"/>
      <c r="AP1757" s="443"/>
      <c r="AQ1757" s="443">
        <f t="shared" si="331"/>
        <v>1</v>
      </c>
      <c r="AR1757" s="444" t="str">
        <f>IF(A1757="","",VLOOKUP(A1757,'Base Sites'!A:B,2,FALSE))</f>
        <v>Valauto Lambersart VW</v>
      </c>
      <c r="AS1757" s="444" t="str">
        <f t="shared" si="332"/>
        <v>VOLKSWAGEN</v>
      </c>
      <c r="AT1757" s="443"/>
      <c r="AU1757" s="445" t="str">
        <f>IF(A1757="","",VLOOKUP(L1757,'Base Vendeurs'!A:B,2,FALSE))</f>
        <v>Sociétés NORD</v>
      </c>
      <c r="AV1757" s="439">
        <f t="shared" si="333"/>
        <v>896.6</v>
      </c>
      <c r="AW1757" s="441">
        <f t="shared" si="334"/>
        <v>2.2370259481037925E-2</v>
      </c>
      <c r="AX1757" s="445" t="str">
        <f t="shared" si="335"/>
        <v>NON</v>
      </c>
      <c r="AY1757" s="231">
        <f>+MargesVN[[#This Row],[Total COM]]+MargesVN[[#This Row],[EXT GIE]]+MargesVN[[#This Row],[Forfait immat]]</f>
        <v>100.16000000000001</v>
      </c>
    </row>
    <row r="1758" spans="1:51" s="231" customFormat="1" ht="11.25" customHeight="1" x14ac:dyDescent="0.25">
      <c r="A1758" s="266">
        <v>30</v>
      </c>
      <c r="B1758" s="266" t="s">
        <v>163</v>
      </c>
      <c r="C1758" s="266" t="s">
        <v>104</v>
      </c>
      <c r="D1758" s="161">
        <v>46034</v>
      </c>
      <c r="E1758" s="267">
        <v>46024</v>
      </c>
      <c r="F1758" s="162"/>
      <c r="G1758" s="162"/>
      <c r="H1758" s="162"/>
      <c r="I1758" s="162"/>
      <c r="J1758" s="162"/>
      <c r="K1758" s="162">
        <v>0</v>
      </c>
      <c r="L1758" s="266" t="s">
        <v>229</v>
      </c>
      <c r="M1758" s="266">
        <v>525752</v>
      </c>
      <c r="N1758" s="266">
        <v>5752</v>
      </c>
      <c r="O1758" s="266" t="s">
        <v>1104</v>
      </c>
      <c r="P1758" s="268" t="s">
        <v>1105</v>
      </c>
      <c r="Q1758" s="266" t="s">
        <v>23</v>
      </c>
      <c r="R1758" s="163">
        <v>17414</v>
      </c>
      <c r="S1758" s="163">
        <v>629.16999999999996</v>
      </c>
      <c r="T1758" s="164">
        <f t="shared" si="324"/>
        <v>18043.169999999998</v>
      </c>
      <c r="U1758" s="165">
        <v>41</v>
      </c>
      <c r="V1758" s="163">
        <v>671.79</v>
      </c>
      <c r="W1758" s="251">
        <v>95</v>
      </c>
      <c r="X1758" s="166"/>
      <c r="Y1758" s="251">
        <f t="shared" si="325"/>
        <v>576.79</v>
      </c>
      <c r="Z1758" s="167">
        <f t="shared" si="326"/>
        <v>3.7232371030146032E-2</v>
      </c>
      <c r="AA1758" s="166">
        <v>0</v>
      </c>
      <c r="AB1758" s="251">
        <v>-1383.34</v>
      </c>
      <c r="AC1758" s="251"/>
      <c r="AD1758" s="251"/>
      <c r="AE1758" s="168">
        <v>0.1</v>
      </c>
      <c r="AF1758" s="168">
        <v>7.0000000000000007E-2</v>
      </c>
      <c r="AG1758" s="251">
        <f t="shared" si="327"/>
        <v>57.679000000000002</v>
      </c>
      <c r="AH1758" s="251"/>
      <c r="AI1758" s="251">
        <f t="shared" si="328"/>
        <v>57.679000000000002</v>
      </c>
      <c r="AJ1758" s="266" t="s">
        <v>164</v>
      </c>
      <c r="AK1758" s="266">
        <v>30</v>
      </c>
      <c r="AL1758" s="165">
        <v>50</v>
      </c>
      <c r="AM1758" s="269">
        <f t="shared" si="329"/>
        <v>1</v>
      </c>
      <c r="AN1758" s="269">
        <f t="shared" si="330"/>
        <v>1</v>
      </c>
      <c r="AO1758" s="269"/>
      <c r="AP1758" s="269"/>
      <c r="AQ1758" s="269">
        <f t="shared" si="331"/>
        <v>1</v>
      </c>
      <c r="AR1758" s="169" t="str">
        <f>IF(A1758="","",VLOOKUP(A1758,'Base Sites'!A:B,2,FALSE))</f>
        <v>Valauto Lambersart VW</v>
      </c>
      <c r="AS1758" s="169" t="str">
        <f t="shared" si="332"/>
        <v>VOLKSWAGEN</v>
      </c>
      <c r="AT1758" s="269"/>
      <c r="AU1758" s="270" t="str">
        <f>IF(A1758="","",VLOOKUP(L1758,'Base Vendeurs'!A:B,2,FALSE))</f>
        <v>Valauto Lambersart VW</v>
      </c>
      <c r="AV1758" s="251">
        <f t="shared" si="333"/>
        <v>671.79</v>
      </c>
      <c r="AW1758" s="167">
        <f t="shared" si="334"/>
        <v>3.7232371030146032E-2</v>
      </c>
      <c r="AX1758" s="237" t="str">
        <f t="shared" si="335"/>
        <v>NON</v>
      </c>
      <c r="AY1758" s="231">
        <f>+MargesVN[[#This Row],[Total COM]]+MargesVN[[#This Row],[EXT GIE]]+MargesVN[[#This Row],[Forfait immat]]</f>
        <v>137.679</v>
      </c>
    </row>
    <row r="1759" spans="1:51" s="231" customFormat="1" ht="11.25" customHeight="1" x14ac:dyDescent="0.25">
      <c r="A1759" s="271">
        <v>30</v>
      </c>
      <c r="B1759" s="271" t="s">
        <v>163</v>
      </c>
      <c r="C1759" s="271" t="s">
        <v>104</v>
      </c>
      <c r="D1759" s="207">
        <v>46024</v>
      </c>
      <c r="E1759" s="272">
        <v>46027</v>
      </c>
      <c r="F1759" s="208"/>
      <c r="G1759" s="208"/>
      <c r="H1759" s="208"/>
      <c r="I1759" s="208"/>
      <c r="J1759" s="208"/>
      <c r="K1759" s="208">
        <v>0</v>
      </c>
      <c r="L1759" s="271" t="s">
        <v>229</v>
      </c>
      <c r="M1759" s="271">
        <v>525755</v>
      </c>
      <c r="N1759" s="271">
        <v>5755</v>
      </c>
      <c r="O1759" s="271" t="s">
        <v>900</v>
      </c>
      <c r="P1759" s="273" t="s">
        <v>901</v>
      </c>
      <c r="Q1759" s="271" t="s">
        <v>107</v>
      </c>
      <c r="R1759" s="209">
        <v>25139</v>
      </c>
      <c r="S1759" s="209">
        <v>1025</v>
      </c>
      <c r="T1759" s="210">
        <f t="shared" si="324"/>
        <v>26164</v>
      </c>
      <c r="U1759" s="211">
        <v>28</v>
      </c>
      <c r="V1759" s="209">
        <v>883.34</v>
      </c>
      <c r="W1759" s="274">
        <v>95</v>
      </c>
      <c r="X1759" s="212"/>
      <c r="Y1759" s="274">
        <f t="shared" si="325"/>
        <v>788.34</v>
      </c>
      <c r="Z1759" s="213">
        <f t="shared" si="326"/>
        <v>3.3761657238954287E-2</v>
      </c>
      <c r="AA1759" s="212">
        <v>0</v>
      </c>
      <c r="AB1759" s="274">
        <v>-2766.66</v>
      </c>
      <c r="AC1759" s="274"/>
      <c r="AD1759" s="274"/>
      <c r="AE1759" s="214">
        <v>7.0000000000000007E-2</v>
      </c>
      <c r="AF1759" s="214">
        <v>0.1</v>
      </c>
      <c r="AG1759" s="274">
        <f t="shared" si="327"/>
        <v>55.183800000000005</v>
      </c>
      <c r="AH1759" s="274"/>
      <c r="AI1759" s="274">
        <f t="shared" si="328"/>
        <v>55.183800000000005</v>
      </c>
      <c r="AJ1759" s="271" t="s">
        <v>149</v>
      </c>
      <c r="AK1759" s="271">
        <v>30</v>
      </c>
      <c r="AL1759" s="211"/>
      <c r="AM1759" s="275">
        <f t="shared" si="329"/>
        <v>0</v>
      </c>
      <c r="AN1759" s="275">
        <f t="shared" si="330"/>
        <v>1</v>
      </c>
      <c r="AO1759" s="275"/>
      <c r="AP1759" s="275"/>
      <c r="AQ1759" s="275">
        <f t="shared" si="331"/>
        <v>0</v>
      </c>
      <c r="AR1759" s="215" t="str">
        <f>IF(A1759="","",VLOOKUP(A1759,'Base Sites'!A:B,2,FALSE))</f>
        <v>Valauto Lambersart VW</v>
      </c>
      <c r="AS1759" s="215" t="str">
        <f t="shared" si="332"/>
        <v>VOLKSWAGEN</v>
      </c>
      <c r="AT1759" s="275"/>
      <c r="AU1759" s="276" t="str">
        <f>IF(A1759="","",VLOOKUP(L1759,'Base Vendeurs'!A:B,2,FALSE))</f>
        <v>Valauto Lambersart VW</v>
      </c>
      <c r="AV1759" s="274">
        <f t="shared" si="333"/>
        <v>883.34</v>
      </c>
      <c r="AW1759" s="213">
        <f t="shared" si="334"/>
        <v>3.3761657238954287E-2</v>
      </c>
      <c r="AX1759" s="276" t="str">
        <f t="shared" si="335"/>
        <v>NON</v>
      </c>
      <c r="AY1759" s="231">
        <f>+MargesVN[[#This Row],[Total COM]]+MargesVN[[#This Row],[EXT GIE]]+MargesVN[[#This Row],[Forfait immat]]</f>
        <v>85.183800000000005</v>
      </c>
    </row>
    <row r="1760" spans="1:51" s="231" customFormat="1" ht="11.25" customHeight="1" x14ac:dyDescent="0.25">
      <c r="A1760" s="354">
        <v>30</v>
      </c>
      <c r="B1760" s="354" t="s">
        <v>183</v>
      </c>
      <c r="C1760" s="354" t="s">
        <v>104</v>
      </c>
      <c r="D1760" s="355">
        <v>46128</v>
      </c>
      <c r="E1760" s="356">
        <v>46129</v>
      </c>
      <c r="F1760" s="357"/>
      <c r="G1760" s="357"/>
      <c r="H1760" s="357"/>
      <c r="I1760" s="357" t="s">
        <v>165</v>
      </c>
      <c r="J1760" s="357"/>
      <c r="K1760" s="357">
        <v>1203727.02</v>
      </c>
      <c r="L1760" s="354" t="s">
        <v>33</v>
      </c>
      <c r="M1760" s="354">
        <v>525756</v>
      </c>
      <c r="N1760" s="354">
        <v>5756</v>
      </c>
      <c r="O1760" s="354" t="s">
        <v>3584</v>
      </c>
      <c r="P1760" s="358" t="s">
        <v>326</v>
      </c>
      <c r="Q1760" s="354" t="s">
        <v>24</v>
      </c>
      <c r="R1760" s="359">
        <v>33883.33</v>
      </c>
      <c r="S1760" s="359">
        <v>666.67</v>
      </c>
      <c r="T1760" s="360">
        <f t="shared" si="324"/>
        <v>34550</v>
      </c>
      <c r="U1760" s="361">
        <v>14</v>
      </c>
      <c r="V1760" s="359">
        <v>786</v>
      </c>
      <c r="W1760" s="362">
        <v>95</v>
      </c>
      <c r="X1760" s="363"/>
      <c r="Y1760" s="362">
        <f t="shared" si="325"/>
        <v>691</v>
      </c>
      <c r="Z1760" s="364">
        <f t="shared" si="326"/>
        <v>2.2749638205499276E-2</v>
      </c>
      <c r="AA1760" s="363">
        <v>0</v>
      </c>
      <c r="AB1760" s="362">
        <v>-2418.5</v>
      </c>
      <c r="AC1760" s="362"/>
      <c r="AD1760" s="362" t="s">
        <v>430</v>
      </c>
      <c r="AE1760" s="365"/>
      <c r="AF1760" s="365">
        <v>0</v>
      </c>
      <c r="AG1760" s="362">
        <f t="shared" si="327"/>
        <v>0</v>
      </c>
      <c r="AH1760" s="362"/>
      <c r="AI1760" s="362">
        <f t="shared" si="328"/>
        <v>0</v>
      </c>
      <c r="AJ1760" s="354" t="s">
        <v>149</v>
      </c>
      <c r="AK1760" s="354">
        <v>0</v>
      </c>
      <c r="AL1760" s="361"/>
      <c r="AM1760" s="366">
        <f t="shared" si="329"/>
        <v>0</v>
      </c>
      <c r="AN1760" s="366">
        <f t="shared" si="330"/>
        <v>1</v>
      </c>
      <c r="AO1760" s="366"/>
      <c r="AP1760" s="366"/>
      <c r="AQ1760" s="366">
        <f t="shared" si="331"/>
        <v>0</v>
      </c>
      <c r="AR1760" s="367" t="str">
        <f>IF(A1760="","",VLOOKUP(A1760,'Base Sites'!A:B,2,FALSE))</f>
        <v>Valauto Lambersart VW</v>
      </c>
      <c r="AS1760" s="367" t="str">
        <f t="shared" si="332"/>
        <v>VOLKSWAGEN</v>
      </c>
      <c r="AT1760" s="366"/>
      <c r="AU1760" s="368" t="str">
        <f>IF(A1760="","",VLOOKUP(L1760,'Base Vendeurs'!A:B,2,FALSE))</f>
        <v>Sociétés NORD</v>
      </c>
      <c r="AV1760" s="362">
        <f t="shared" si="333"/>
        <v>786</v>
      </c>
      <c r="AW1760" s="364">
        <f t="shared" si="334"/>
        <v>2.2749638205499276E-2</v>
      </c>
      <c r="AX1760" s="368" t="str">
        <f t="shared" si="335"/>
        <v>NON</v>
      </c>
      <c r="AY1760" s="231">
        <f>+MargesVN[[#This Row],[Total COM]]+MargesVN[[#This Row],[EXT GIE]]+MargesVN[[#This Row],[Forfait immat]]</f>
        <v>0</v>
      </c>
    </row>
    <row r="1761" spans="1:51" s="231" customFormat="1" ht="11.25" customHeight="1" x14ac:dyDescent="0.25">
      <c r="A1761" s="354">
        <v>30</v>
      </c>
      <c r="B1761" s="354" t="s">
        <v>183</v>
      </c>
      <c r="C1761" s="354" t="s">
        <v>104</v>
      </c>
      <c r="D1761" s="355">
        <v>46128</v>
      </c>
      <c r="E1761" s="356">
        <v>46129</v>
      </c>
      <c r="F1761" s="357"/>
      <c r="G1761" s="357"/>
      <c r="H1761" s="357"/>
      <c r="I1761" s="357" t="s">
        <v>165</v>
      </c>
      <c r="J1761" s="357"/>
      <c r="K1761" s="357">
        <v>1203727.02</v>
      </c>
      <c r="L1761" s="354" t="s">
        <v>33</v>
      </c>
      <c r="M1761" s="354">
        <v>525757</v>
      </c>
      <c r="N1761" s="354">
        <v>5757</v>
      </c>
      <c r="O1761" s="354" t="s">
        <v>3535</v>
      </c>
      <c r="P1761" s="358" t="s">
        <v>326</v>
      </c>
      <c r="Q1761" s="354" t="s">
        <v>24</v>
      </c>
      <c r="R1761" s="359">
        <v>33883.33</v>
      </c>
      <c r="S1761" s="359">
        <v>666.67</v>
      </c>
      <c r="T1761" s="360">
        <f t="shared" si="324"/>
        <v>34550</v>
      </c>
      <c r="U1761" s="361">
        <v>8</v>
      </c>
      <c r="V1761" s="359">
        <v>786</v>
      </c>
      <c r="W1761" s="362">
        <v>95</v>
      </c>
      <c r="X1761" s="363"/>
      <c r="Y1761" s="362">
        <f t="shared" si="325"/>
        <v>691</v>
      </c>
      <c r="Z1761" s="364">
        <f t="shared" si="326"/>
        <v>2.2749638205499276E-2</v>
      </c>
      <c r="AA1761" s="363">
        <v>0</v>
      </c>
      <c r="AB1761" s="362">
        <v>-2418.5</v>
      </c>
      <c r="AC1761" s="362"/>
      <c r="AD1761" s="362" t="s">
        <v>430</v>
      </c>
      <c r="AE1761" s="365"/>
      <c r="AF1761" s="365">
        <v>0</v>
      </c>
      <c r="AG1761" s="362">
        <f t="shared" si="327"/>
        <v>0</v>
      </c>
      <c r="AH1761" s="362"/>
      <c r="AI1761" s="362">
        <f t="shared" si="328"/>
        <v>0</v>
      </c>
      <c r="AJ1761" s="354" t="s">
        <v>149</v>
      </c>
      <c r="AK1761" s="354">
        <v>0</v>
      </c>
      <c r="AL1761" s="361"/>
      <c r="AM1761" s="366">
        <f t="shared" si="329"/>
        <v>0</v>
      </c>
      <c r="AN1761" s="366">
        <f t="shared" si="330"/>
        <v>1</v>
      </c>
      <c r="AO1761" s="366"/>
      <c r="AP1761" s="366"/>
      <c r="AQ1761" s="366">
        <f t="shared" si="331"/>
        <v>0</v>
      </c>
      <c r="AR1761" s="367" t="str">
        <f>IF(A1761="","",VLOOKUP(A1761,'Base Sites'!A:B,2,FALSE))</f>
        <v>Valauto Lambersart VW</v>
      </c>
      <c r="AS1761" s="367" t="str">
        <f t="shared" si="332"/>
        <v>VOLKSWAGEN</v>
      </c>
      <c r="AT1761" s="366"/>
      <c r="AU1761" s="368" t="str">
        <f>IF(A1761="","",VLOOKUP(L1761,'Base Vendeurs'!A:B,2,FALSE))</f>
        <v>Sociétés NORD</v>
      </c>
      <c r="AV1761" s="362">
        <f t="shared" si="333"/>
        <v>786</v>
      </c>
      <c r="AW1761" s="364">
        <f t="shared" si="334"/>
        <v>2.2749638205499276E-2</v>
      </c>
      <c r="AX1761" s="368" t="str">
        <f t="shared" si="335"/>
        <v>NON</v>
      </c>
      <c r="AY1761" s="231">
        <f>+MargesVN[[#This Row],[Total COM]]+MargesVN[[#This Row],[EXT GIE]]+MargesVN[[#This Row],[Forfait immat]]</f>
        <v>0</v>
      </c>
    </row>
    <row r="1762" spans="1:51" s="231" customFormat="1" ht="11.25" customHeight="1" x14ac:dyDescent="0.25">
      <c r="A1762" s="354">
        <v>30</v>
      </c>
      <c r="B1762" s="354" t="s">
        <v>183</v>
      </c>
      <c r="C1762" s="354" t="s">
        <v>104</v>
      </c>
      <c r="D1762" s="355">
        <v>46127</v>
      </c>
      <c r="E1762" s="356">
        <v>46129</v>
      </c>
      <c r="F1762" s="357"/>
      <c r="G1762" s="357"/>
      <c r="H1762" s="357"/>
      <c r="I1762" s="357" t="s">
        <v>165</v>
      </c>
      <c r="J1762" s="357"/>
      <c r="K1762" s="357">
        <v>1203727.02</v>
      </c>
      <c r="L1762" s="354" t="s">
        <v>33</v>
      </c>
      <c r="M1762" s="354">
        <v>525758</v>
      </c>
      <c r="N1762" s="354">
        <v>5758</v>
      </c>
      <c r="O1762" s="354" t="s">
        <v>3567</v>
      </c>
      <c r="P1762" s="358" t="s">
        <v>326</v>
      </c>
      <c r="Q1762" s="354" t="s">
        <v>24</v>
      </c>
      <c r="R1762" s="359">
        <v>33883.33</v>
      </c>
      <c r="S1762" s="359">
        <v>666.67</v>
      </c>
      <c r="T1762" s="360">
        <f t="shared" si="324"/>
        <v>34550</v>
      </c>
      <c r="U1762" s="361">
        <v>20</v>
      </c>
      <c r="V1762" s="359">
        <v>786</v>
      </c>
      <c r="W1762" s="362">
        <v>95</v>
      </c>
      <c r="X1762" s="363"/>
      <c r="Y1762" s="362">
        <f t="shared" si="325"/>
        <v>691</v>
      </c>
      <c r="Z1762" s="364">
        <f t="shared" si="326"/>
        <v>2.2749638205499276E-2</v>
      </c>
      <c r="AA1762" s="363">
        <v>0</v>
      </c>
      <c r="AB1762" s="362">
        <v>-2418.5</v>
      </c>
      <c r="AC1762" s="362"/>
      <c r="AD1762" s="362" t="s">
        <v>430</v>
      </c>
      <c r="AE1762" s="365"/>
      <c r="AF1762" s="365">
        <v>0</v>
      </c>
      <c r="AG1762" s="362">
        <f t="shared" si="327"/>
        <v>0</v>
      </c>
      <c r="AH1762" s="362"/>
      <c r="AI1762" s="362">
        <f t="shared" si="328"/>
        <v>0</v>
      </c>
      <c r="AJ1762" s="354" t="s">
        <v>149</v>
      </c>
      <c r="AK1762" s="354">
        <v>0</v>
      </c>
      <c r="AL1762" s="361"/>
      <c r="AM1762" s="366">
        <f t="shared" si="329"/>
        <v>0</v>
      </c>
      <c r="AN1762" s="366">
        <f t="shared" si="330"/>
        <v>1</v>
      </c>
      <c r="AO1762" s="366"/>
      <c r="AP1762" s="366"/>
      <c r="AQ1762" s="366">
        <f t="shared" si="331"/>
        <v>0</v>
      </c>
      <c r="AR1762" s="367" t="str">
        <f>IF(A1762="","",VLOOKUP(A1762,'Base Sites'!A:B,2,FALSE))</f>
        <v>Valauto Lambersart VW</v>
      </c>
      <c r="AS1762" s="367" t="str">
        <f t="shared" si="332"/>
        <v>VOLKSWAGEN</v>
      </c>
      <c r="AT1762" s="366"/>
      <c r="AU1762" s="368" t="str">
        <f>IF(A1762="","",VLOOKUP(L1762,'Base Vendeurs'!A:B,2,FALSE))</f>
        <v>Sociétés NORD</v>
      </c>
      <c r="AV1762" s="362">
        <f t="shared" si="333"/>
        <v>786</v>
      </c>
      <c r="AW1762" s="364">
        <f t="shared" si="334"/>
        <v>2.2749638205499276E-2</v>
      </c>
      <c r="AX1762" s="368" t="str">
        <f t="shared" si="335"/>
        <v>NON</v>
      </c>
      <c r="AY1762" s="231">
        <f>+MargesVN[[#This Row],[Total COM]]+MargesVN[[#This Row],[EXT GIE]]+MargesVN[[#This Row],[Forfait immat]]</f>
        <v>0</v>
      </c>
    </row>
    <row r="1763" spans="1:51" s="231" customFormat="1" ht="11.25" customHeight="1" x14ac:dyDescent="0.25">
      <c r="A1763" s="354">
        <v>30</v>
      </c>
      <c r="B1763" s="354" t="s">
        <v>183</v>
      </c>
      <c r="C1763" s="354" t="s">
        <v>104</v>
      </c>
      <c r="D1763" s="355">
        <v>46129</v>
      </c>
      <c r="E1763" s="356">
        <v>46133</v>
      </c>
      <c r="F1763" s="357"/>
      <c r="G1763" s="357"/>
      <c r="H1763" s="357"/>
      <c r="I1763" s="357" t="s">
        <v>165</v>
      </c>
      <c r="J1763" s="357"/>
      <c r="K1763" s="357">
        <v>1203727.02</v>
      </c>
      <c r="L1763" s="354" t="s">
        <v>33</v>
      </c>
      <c r="M1763" s="354">
        <v>525759</v>
      </c>
      <c r="N1763" s="354">
        <v>5759</v>
      </c>
      <c r="O1763" s="354" t="s">
        <v>3548</v>
      </c>
      <c r="P1763" s="358" t="s">
        <v>326</v>
      </c>
      <c r="Q1763" s="354" t="s">
        <v>24</v>
      </c>
      <c r="R1763" s="359">
        <v>33883.33</v>
      </c>
      <c r="S1763" s="359">
        <v>666.67</v>
      </c>
      <c r="T1763" s="360">
        <f t="shared" si="324"/>
        <v>34550</v>
      </c>
      <c r="U1763" s="361">
        <v>7</v>
      </c>
      <c r="V1763" s="359">
        <v>786</v>
      </c>
      <c r="W1763" s="362">
        <v>95</v>
      </c>
      <c r="X1763" s="363"/>
      <c r="Y1763" s="362">
        <f t="shared" si="325"/>
        <v>691</v>
      </c>
      <c r="Z1763" s="364">
        <f t="shared" si="326"/>
        <v>2.2749638205499276E-2</v>
      </c>
      <c r="AA1763" s="363">
        <v>0</v>
      </c>
      <c r="AB1763" s="362">
        <v>-2418.5</v>
      </c>
      <c r="AC1763" s="362"/>
      <c r="AD1763" s="362" t="s">
        <v>430</v>
      </c>
      <c r="AE1763" s="365"/>
      <c r="AF1763" s="365">
        <v>0</v>
      </c>
      <c r="AG1763" s="362">
        <f t="shared" si="327"/>
        <v>0</v>
      </c>
      <c r="AH1763" s="362"/>
      <c r="AI1763" s="362">
        <f t="shared" si="328"/>
        <v>0</v>
      </c>
      <c r="AJ1763" s="354" t="s">
        <v>149</v>
      </c>
      <c r="AK1763" s="354">
        <v>0</v>
      </c>
      <c r="AL1763" s="361"/>
      <c r="AM1763" s="366">
        <f t="shared" si="329"/>
        <v>0</v>
      </c>
      <c r="AN1763" s="366">
        <f t="shared" si="330"/>
        <v>1</v>
      </c>
      <c r="AO1763" s="366"/>
      <c r="AP1763" s="366"/>
      <c r="AQ1763" s="366">
        <f t="shared" si="331"/>
        <v>0</v>
      </c>
      <c r="AR1763" s="367" t="str">
        <f>IF(A1763="","",VLOOKUP(A1763,'Base Sites'!A:B,2,FALSE))</f>
        <v>Valauto Lambersart VW</v>
      </c>
      <c r="AS1763" s="367" t="str">
        <f t="shared" si="332"/>
        <v>VOLKSWAGEN</v>
      </c>
      <c r="AT1763" s="366"/>
      <c r="AU1763" s="368" t="str">
        <f>IF(A1763="","",VLOOKUP(L1763,'Base Vendeurs'!A:B,2,FALSE))</f>
        <v>Sociétés NORD</v>
      </c>
      <c r="AV1763" s="362">
        <f t="shared" si="333"/>
        <v>786</v>
      </c>
      <c r="AW1763" s="364">
        <f t="shared" si="334"/>
        <v>2.2749638205499276E-2</v>
      </c>
      <c r="AX1763" s="368" t="str">
        <f t="shared" si="335"/>
        <v>NON</v>
      </c>
      <c r="AY1763" s="231">
        <f>+MargesVN[[#This Row],[Total COM]]+MargesVN[[#This Row],[EXT GIE]]+MargesVN[[#This Row],[Forfait immat]]</f>
        <v>0</v>
      </c>
    </row>
    <row r="1764" spans="1:51" s="231" customFormat="1" ht="11.25" customHeight="1" x14ac:dyDescent="0.25">
      <c r="A1764" s="431">
        <v>30</v>
      </c>
      <c r="B1764" s="431" t="s">
        <v>183</v>
      </c>
      <c r="C1764" s="431" t="s">
        <v>104</v>
      </c>
      <c r="D1764" s="432">
        <v>46177</v>
      </c>
      <c r="E1764" s="433">
        <v>46178</v>
      </c>
      <c r="F1764" s="434"/>
      <c r="G1764" s="434"/>
      <c r="H1764" s="434"/>
      <c r="I1764" s="434" t="s">
        <v>165</v>
      </c>
      <c r="J1764" s="434"/>
      <c r="K1764" s="434">
        <v>754353.41</v>
      </c>
      <c r="L1764" s="431" t="s">
        <v>33</v>
      </c>
      <c r="M1764" s="431">
        <v>525760</v>
      </c>
      <c r="N1764" s="431">
        <v>5760</v>
      </c>
      <c r="O1764" s="431" t="s">
        <v>5102</v>
      </c>
      <c r="P1764" s="435" t="s">
        <v>326</v>
      </c>
      <c r="Q1764" s="431" t="s">
        <v>24</v>
      </c>
      <c r="R1764" s="436">
        <v>33883.33</v>
      </c>
      <c r="S1764" s="436">
        <v>666.67</v>
      </c>
      <c r="T1764" s="437">
        <f t="shared" si="324"/>
        <v>34550</v>
      </c>
      <c r="U1764" s="438">
        <v>16</v>
      </c>
      <c r="V1764" s="436">
        <v>786</v>
      </c>
      <c r="W1764" s="439">
        <v>95</v>
      </c>
      <c r="X1764" s="440"/>
      <c r="Y1764" s="439">
        <f t="shared" si="325"/>
        <v>691</v>
      </c>
      <c r="Z1764" s="441">
        <f t="shared" si="326"/>
        <v>2.2749638205499276E-2</v>
      </c>
      <c r="AA1764" s="440">
        <v>0</v>
      </c>
      <c r="AB1764" s="439">
        <v>-2418.5</v>
      </c>
      <c r="AC1764" s="439"/>
      <c r="AD1764" s="439" t="s">
        <v>5148</v>
      </c>
      <c r="AE1764" s="442"/>
      <c r="AF1764" s="442">
        <v>0</v>
      </c>
      <c r="AG1764" s="439">
        <f t="shared" si="327"/>
        <v>0</v>
      </c>
      <c r="AH1764" s="439"/>
      <c r="AI1764" s="439">
        <f t="shared" si="328"/>
        <v>0</v>
      </c>
      <c r="AJ1764" s="431" t="s">
        <v>149</v>
      </c>
      <c r="AK1764" s="431">
        <v>0</v>
      </c>
      <c r="AL1764" s="438"/>
      <c r="AM1764" s="443">
        <f t="shared" si="329"/>
        <v>0</v>
      </c>
      <c r="AN1764" s="443">
        <f t="shared" si="330"/>
        <v>1</v>
      </c>
      <c r="AO1764" s="443"/>
      <c r="AP1764" s="443"/>
      <c r="AQ1764" s="443">
        <f t="shared" si="331"/>
        <v>0</v>
      </c>
      <c r="AR1764" s="444" t="str">
        <f>IF(A1764="","",VLOOKUP(A1764,'Base Sites'!A:B,2,FALSE))</f>
        <v>Valauto Lambersart VW</v>
      </c>
      <c r="AS1764" s="444" t="str">
        <f t="shared" si="332"/>
        <v>VOLKSWAGEN</v>
      </c>
      <c r="AT1764" s="443"/>
      <c r="AU1764" s="445" t="str">
        <f>IF(A1764="","",VLOOKUP(L1764,'Base Vendeurs'!A:B,2,FALSE))</f>
        <v>Sociétés NORD</v>
      </c>
      <c r="AV1764" s="439">
        <f t="shared" si="333"/>
        <v>786</v>
      </c>
      <c r="AW1764" s="441">
        <f t="shared" si="334"/>
        <v>2.2749638205499276E-2</v>
      </c>
      <c r="AX1764" s="445" t="str">
        <f t="shared" si="335"/>
        <v>NON</v>
      </c>
      <c r="AY1764" s="231">
        <f>+MargesVN[[#This Row],[Total COM]]+MargesVN[[#This Row],[EXT GIE]]+MargesVN[[#This Row],[Forfait immat]]</f>
        <v>0</v>
      </c>
    </row>
    <row r="1765" spans="1:51" s="231" customFormat="1" ht="11.25" customHeight="1" x14ac:dyDescent="0.25">
      <c r="A1765" s="431">
        <v>30</v>
      </c>
      <c r="B1765" s="431" t="s">
        <v>183</v>
      </c>
      <c r="C1765" s="431" t="s">
        <v>104</v>
      </c>
      <c r="D1765" s="432">
        <v>46190</v>
      </c>
      <c r="E1765" s="433">
        <v>46192</v>
      </c>
      <c r="F1765" s="434"/>
      <c r="G1765" s="434"/>
      <c r="H1765" s="434"/>
      <c r="I1765" s="434" t="s">
        <v>165</v>
      </c>
      <c r="J1765" s="434"/>
      <c r="K1765" s="434">
        <v>754353.41</v>
      </c>
      <c r="L1765" s="431" t="s">
        <v>33</v>
      </c>
      <c r="M1765" s="431">
        <v>525761</v>
      </c>
      <c r="N1765" s="431">
        <v>5761</v>
      </c>
      <c r="O1765" s="431" t="s">
        <v>5110</v>
      </c>
      <c r="P1765" s="435" t="s">
        <v>326</v>
      </c>
      <c r="Q1765" s="431" t="s">
        <v>24</v>
      </c>
      <c r="R1765" s="436">
        <v>33883.33</v>
      </c>
      <c r="S1765" s="436">
        <v>666.67</v>
      </c>
      <c r="T1765" s="437">
        <f t="shared" si="324"/>
        <v>34550</v>
      </c>
      <c r="U1765" s="438">
        <v>20</v>
      </c>
      <c r="V1765" s="436">
        <v>786</v>
      </c>
      <c r="W1765" s="439">
        <v>95</v>
      </c>
      <c r="X1765" s="440"/>
      <c r="Y1765" s="439">
        <f t="shared" si="325"/>
        <v>691</v>
      </c>
      <c r="Z1765" s="441">
        <f t="shared" si="326"/>
        <v>2.2749638205499276E-2</v>
      </c>
      <c r="AA1765" s="440">
        <v>0</v>
      </c>
      <c r="AB1765" s="439">
        <v>-2418.5</v>
      </c>
      <c r="AC1765" s="439"/>
      <c r="AD1765" s="439" t="s">
        <v>5148</v>
      </c>
      <c r="AE1765" s="442"/>
      <c r="AF1765" s="442">
        <v>0</v>
      </c>
      <c r="AG1765" s="439">
        <f t="shared" si="327"/>
        <v>0</v>
      </c>
      <c r="AH1765" s="439"/>
      <c r="AI1765" s="439">
        <f t="shared" si="328"/>
        <v>0</v>
      </c>
      <c r="AJ1765" s="431" t="s">
        <v>149</v>
      </c>
      <c r="AK1765" s="431">
        <v>0</v>
      </c>
      <c r="AL1765" s="438"/>
      <c r="AM1765" s="443">
        <f t="shared" si="329"/>
        <v>0</v>
      </c>
      <c r="AN1765" s="443">
        <f t="shared" si="330"/>
        <v>1</v>
      </c>
      <c r="AO1765" s="443"/>
      <c r="AP1765" s="443"/>
      <c r="AQ1765" s="443">
        <f t="shared" si="331"/>
        <v>0</v>
      </c>
      <c r="AR1765" s="444" t="str">
        <f>IF(A1765="","",VLOOKUP(A1765,'Base Sites'!A:B,2,FALSE))</f>
        <v>Valauto Lambersart VW</v>
      </c>
      <c r="AS1765" s="444" t="str">
        <f t="shared" si="332"/>
        <v>VOLKSWAGEN</v>
      </c>
      <c r="AT1765" s="443"/>
      <c r="AU1765" s="445" t="str">
        <f>IF(A1765="","",VLOOKUP(L1765,'Base Vendeurs'!A:B,2,FALSE))</f>
        <v>Sociétés NORD</v>
      </c>
      <c r="AV1765" s="439">
        <f t="shared" si="333"/>
        <v>786</v>
      </c>
      <c r="AW1765" s="441">
        <f t="shared" si="334"/>
        <v>2.2749638205499276E-2</v>
      </c>
      <c r="AX1765" s="445" t="str">
        <f t="shared" si="335"/>
        <v>NON</v>
      </c>
      <c r="AY1765" s="231">
        <f>+MargesVN[[#This Row],[Total COM]]+MargesVN[[#This Row],[EXT GIE]]+MargesVN[[#This Row],[Forfait immat]]</f>
        <v>0</v>
      </c>
    </row>
    <row r="1766" spans="1:51" s="231" customFormat="1" ht="11.25" customHeight="1" x14ac:dyDescent="0.25">
      <c r="A1766" s="354">
        <v>30</v>
      </c>
      <c r="B1766" s="354" t="s">
        <v>183</v>
      </c>
      <c r="C1766" s="354" t="s">
        <v>104</v>
      </c>
      <c r="D1766" s="355">
        <v>46129</v>
      </c>
      <c r="E1766" s="356">
        <v>46133</v>
      </c>
      <c r="F1766" s="357"/>
      <c r="G1766" s="357"/>
      <c r="H1766" s="357"/>
      <c r="I1766" s="357" t="s">
        <v>165</v>
      </c>
      <c r="J1766" s="357"/>
      <c r="K1766" s="357">
        <v>1203727.02</v>
      </c>
      <c r="L1766" s="354" t="s">
        <v>33</v>
      </c>
      <c r="M1766" s="354">
        <v>525762</v>
      </c>
      <c r="N1766" s="354">
        <v>5762</v>
      </c>
      <c r="O1766" s="354" t="s">
        <v>3554</v>
      </c>
      <c r="P1766" s="358" t="s">
        <v>326</v>
      </c>
      <c r="Q1766" s="354" t="s">
        <v>24</v>
      </c>
      <c r="R1766" s="359">
        <v>33883.33</v>
      </c>
      <c r="S1766" s="359">
        <v>666.67</v>
      </c>
      <c r="T1766" s="360">
        <f t="shared" si="324"/>
        <v>34550</v>
      </c>
      <c r="U1766" s="361">
        <v>7</v>
      </c>
      <c r="V1766" s="359">
        <v>786</v>
      </c>
      <c r="W1766" s="362">
        <v>95</v>
      </c>
      <c r="X1766" s="363"/>
      <c r="Y1766" s="362">
        <f t="shared" si="325"/>
        <v>691</v>
      </c>
      <c r="Z1766" s="364">
        <f t="shared" si="326"/>
        <v>2.2749638205499276E-2</v>
      </c>
      <c r="AA1766" s="363">
        <v>0</v>
      </c>
      <c r="AB1766" s="362">
        <v>-2418.5</v>
      </c>
      <c r="AC1766" s="362"/>
      <c r="AD1766" s="362" t="s">
        <v>430</v>
      </c>
      <c r="AE1766" s="365"/>
      <c r="AF1766" s="365">
        <v>0</v>
      </c>
      <c r="AG1766" s="362">
        <f t="shared" si="327"/>
        <v>0</v>
      </c>
      <c r="AH1766" s="362"/>
      <c r="AI1766" s="362">
        <f t="shared" si="328"/>
        <v>0</v>
      </c>
      <c r="AJ1766" s="354" t="s">
        <v>149</v>
      </c>
      <c r="AK1766" s="354">
        <v>0</v>
      </c>
      <c r="AL1766" s="361"/>
      <c r="AM1766" s="366">
        <f t="shared" si="329"/>
        <v>0</v>
      </c>
      <c r="AN1766" s="366">
        <f t="shared" si="330"/>
        <v>1</v>
      </c>
      <c r="AO1766" s="366"/>
      <c r="AP1766" s="366"/>
      <c r="AQ1766" s="366">
        <f t="shared" si="331"/>
        <v>0</v>
      </c>
      <c r="AR1766" s="367" t="str">
        <f>IF(A1766="","",VLOOKUP(A1766,'Base Sites'!A:B,2,FALSE))</f>
        <v>Valauto Lambersart VW</v>
      </c>
      <c r="AS1766" s="367" t="str">
        <f t="shared" si="332"/>
        <v>VOLKSWAGEN</v>
      </c>
      <c r="AT1766" s="366"/>
      <c r="AU1766" s="368" t="str">
        <f>IF(A1766="","",VLOOKUP(L1766,'Base Vendeurs'!A:B,2,FALSE))</f>
        <v>Sociétés NORD</v>
      </c>
      <c r="AV1766" s="362">
        <f t="shared" si="333"/>
        <v>786</v>
      </c>
      <c r="AW1766" s="364">
        <f t="shared" si="334"/>
        <v>2.2749638205499276E-2</v>
      </c>
      <c r="AX1766" s="368" t="str">
        <f t="shared" si="335"/>
        <v>NON</v>
      </c>
      <c r="AY1766" s="231">
        <f>+MargesVN[[#This Row],[Total COM]]+MargesVN[[#This Row],[EXT GIE]]+MargesVN[[#This Row],[Forfait immat]]</f>
        <v>0</v>
      </c>
    </row>
    <row r="1767" spans="1:51" s="231" customFormat="1" ht="11.25" customHeight="1" x14ac:dyDescent="0.25">
      <c r="A1767" s="354">
        <v>30</v>
      </c>
      <c r="B1767" s="354" t="s">
        <v>183</v>
      </c>
      <c r="C1767" s="354" t="s">
        <v>104</v>
      </c>
      <c r="D1767" s="355">
        <v>46134</v>
      </c>
      <c r="E1767" s="356">
        <v>46139</v>
      </c>
      <c r="F1767" s="357"/>
      <c r="G1767" s="357"/>
      <c r="H1767" s="357"/>
      <c r="I1767" s="357" t="s">
        <v>165</v>
      </c>
      <c r="J1767" s="357"/>
      <c r="K1767" s="357">
        <v>1203727.02</v>
      </c>
      <c r="L1767" s="354" t="s">
        <v>33</v>
      </c>
      <c r="M1767" s="354">
        <v>525763</v>
      </c>
      <c r="N1767" s="354">
        <v>5763</v>
      </c>
      <c r="O1767" s="354" t="s">
        <v>3569</v>
      </c>
      <c r="P1767" s="358" t="s">
        <v>326</v>
      </c>
      <c r="Q1767" s="354" t="s">
        <v>24</v>
      </c>
      <c r="R1767" s="359">
        <v>33883.33</v>
      </c>
      <c r="S1767" s="359">
        <v>666.67</v>
      </c>
      <c r="T1767" s="360">
        <f t="shared" si="324"/>
        <v>34550</v>
      </c>
      <c r="U1767" s="361">
        <v>14</v>
      </c>
      <c r="V1767" s="359">
        <v>786</v>
      </c>
      <c r="W1767" s="362">
        <v>95</v>
      </c>
      <c r="X1767" s="363"/>
      <c r="Y1767" s="362">
        <f t="shared" si="325"/>
        <v>691</v>
      </c>
      <c r="Z1767" s="364">
        <f t="shared" si="326"/>
        <v>2.2749638205499276E-2</v>
      </c>
      <c r="AA1767" s="363">
        <v>0</v>
      </c>
      <c r="AB1767" s="362">
        <v>-2418.5</v>
      </c>
      <c r="AC1767" s="362"/>
      <c r="AD1767" s="362" t="s">
        <v>430</v>
      </c>
      <c r="AE1767" s="365"/>
      <c r="AF1767" s="365">
        <v>0</v>
      </c>
      <c r="AG1767" s="362">
        <f t="shared" si="327"/>
        <v>0</v>
      </c>
      <c r="AH1767" s="362"/>
      <c r="AI1767" s="362">
        <f t="shared" si="328"/>
        <v>0</v>
      </c>
      <c r="AJ1767" s="354" t="s">
        <v>149</v>
      </c>
      <c r="AK1767" s="354">
        <v>0</v>
      </c>
      <c r="AL1767" s="361"/>
      <c r="AM1767" s="366">
        <f t="shared" si="329"/>
        <v>0</v>
      </c>
      <c r="AN1767" s="366">
        <f t="shared" si="330"/>
        <v>1</v>
      </c>
      <c r="AO1767" s="366"/>
      <c r="AP1767" s="366"/>
      <c r="AQ1767" s="366">
        <f t="shared" si="331"/>
        <v>0</v>
      </c>
      <c r="AR1767" s="367" t="str">
        <f>IF(A1767="","",VLOOKUP(A1767,'Base Sites'!A:B,2,FALSE))</f>
        <v>Valauto Lambersart VW</v>
      </c>
      <c r="AS1767" s="367" t="str">
        <f t="shared" si="332"/>
        <v>VOLKSWAGEN</v>
      </c>
      <c r="AT1767" s="366"/>
      <c r="AU1767" s="368" t="str">
        <f>IF(A1767="","",VLOOKUP(L1767,'Base Vendeurs'!A:B,2,FALSE))</f>
        <v>Sociétés NORD</v>
      </c>
      <c r="AV1767" s="362">
        <f t="shared" si="333"/>
        <v>786</v>
      </c>
      <c r="AW1767" s="364">
        <f t="shared" si="334"/>
        <v>2.2749638205499276E-2</v>
      </c>
      <c r="AX1767" s="368" t="str">
        <f t="shared" si="335"/>
        <v>NON</v>
      </c>
      <c r="AY1767" s="231">
        <f>+MargesVN[[#This Row],[Total COM]]+MargesVN[[#This Row],[EXT GIE]]+MargesVN[[#This Row],[Forfait immat]]</f>
        <v>0</v>
      </c>
    </row>
    <row r="1768" spans="1:51" s="231" customFormat="1" ht="11.25" customHeight="1" x14ac:dyDescent="0.25">
      <c r="A1768" s="431">
        <v>30</v>
      </c>
      <c r="B1768" s="431" t="s">
        <v>183</v>
      </c>
      <c r="C1768" s="431" t="s">
        <v>104</v>
      </c>
      <c r="D1768" s="432">
        <v>46191</v>
      </c>
      <c r="E1768" s="433">
        <v>46195</v>
      </c>
      <c r="F1768" s="434"/>
      <c r="G1768" s="434"/>
      <c r="H1768" s="434"/>
      <c r="I1768" s="434" t="s">
        <v>165</v>
      </c>
      <c r="J1768" s="434"/>
      <c r="K1768" s="434">
        <v>754353.41</v>
      </c>
      <c r="L1768" s="431" t="s">
        <v>33</v>
      </c>
      <c r="M1768" s="431">
        <v>525764</v>
      </c>
      <c r="N1768" s="431">
        <v>5764</v>
      </c>
      <c r="O1768" s="431" t="s">
        <v>5104</v>
      </c>
      <c r="P1768" s="435" t="s">
        <v>326</v>
      </c>
      <c r="Q1768" s="431" t="s">
        <v>24</v>
      </c>
      <c r="R1768" s="436">
        <v>33883.33</v>
      </c>
      <c r="S1768" s="436">
        <v>666.67</v>
      </c>
      <c r="T1768" s="437">
        <f t="shared" si="324"/>
        <v>34550</v>
      </c>
      <c r="U1768" s="438">
        <v>18</v>
      </c>
      <c r="V1768" s="436">
        <v>786</v>
      </c>
      <c r="W1768" s="439">
        <v>95</v>
      </c>
      <c r="X1768" s="440"/>
      <c r="Y1768" s="439">
        <f t="shared" si="325"/>
        <v>691</v>
      </c>
      <c r="Z1768" s="441">
        <f t="shared" si="326"/>
        <v>2.2749638205499276E-2</v>
      </c>
      <c r="AA1768" s="440">
        <v>0</v>
      </c>
      <c r="AB1768" s="439">
        <v>-2418.5</v>
      </c>
      <c r="AC1768" s="439"/>
      <c r="AD1768" s="439" t="s">
        <v>5148</v>
      </c>
      <c r="AE1768" s="442"/>
      <c r="AF1768" s="442">
        <v>0</v>
      </c>
      <c r="AG1768" s="439">
        <f t="shared" si="327"/>
        <v>0</v>
      </c>
      <c r="AH1768" s="439"/>
      <c r="AI1768" s="439">
        <f t="shared" si="328"/>
        <v>0</v>
      </c>
      <c r="AJ1768" s="431" t="s">
        <v>149</v>
      </c>
      <c r="AK1768" s="431">
        <v>0</v>
      </c>
      <c r="AL1768" s="438"/>
      <c r="AM1768" s="443">
        <f t="shared" si="329"/>
        <v>0</v>
      </c>
      <c r="AN1768" s="443">
        <f t="shared" si="330"/>
        <v>1</v>
      </c>
      <c r="AO1768" s="443"/>
      <c r="AP1768" s="443"/>
      <c r="AQ1768" s="443">
        <f t="shared" si="331"/>
        <v>0</v>
      </c>
      <c r="AR1768" s="444" t="str">
        <f>IF(A1768="","",VLOOKUP(A1768,'Base Sites'!A:B,2,FALSE))</f>
        <v>Valauto Lambersart VW</v>
      </c>
      <c r="AS1768" s="444" t="str">
        <f t="shared" si="332"/>
        <v>VOLKSWAGEN</v>
      </c>
      <c r="AT1768" s="443"/>
      <c r="AU1768" s="445" t="str">
        <f>IF(A1768="","",VLOOKUP(L1768,'Base Vendeurs'!A:B,2,FALSE))</f>
        <v>Sociétés NORD</v>
      </c>
      <c r="AV1768" s="439">
        <f t="shared" si="333"/>
        <v>786</v>
      </c>
      <c r="AW1768" s="441">
        <f t="shared" si="334"/>
        <v>2.2749638205499276E-2</v>
      </c>
      <c r="AX1768" s="445" t="str">
        <f t="shared" si="335"/>
        <v>NON</v>
      </c>
      <c r="AY1768" s="231">
        <f>+MargesVN[[#This Row],[Total COM]]+MargesVN[[#This Row],[EXT GIE]]+MargesVN[[#This Row],[Forfait immat]]</f>
        <v>0</v>
      </c>
    </row>
    <row r="1769" spans="1:51" s="231" customFormat="1" ht="11.25" customHeight="1" x14ac:dyDescent="0.25">
      <c r="A1769" s="45">
        <v>10</v>
      </c>
      <c r="B1769" s="45" t="s">
        <v>163</v>
      </c>
      <c r="C1769" s="45" t="s">
        <v>104</v>
      </c>
      <c r="D1769" s="44">
        <v>46064</v>
      </c>
      <c r="E1769" s="65">
        <v>46065</v>
      </c>
      <c r="F1769" s="35"/>
      <c r="G1769" s="35"/>
      <c r="H1769" s="35"/>
      <c r="I1769" s="35"/>
      <c r="J1769" s="35"/>
      <c r="K1769" s="35">
        <v>0</v>
      </c>
      <c r="L1769" s="45" t="s">
        <v>388</v>
      </c>
      <c r="M1769" s="45">
        <v>535723</v>
      </c>
      <c r="N1769" s="45">
        <v>5723</v>
      </c>
      <c r="O1769" s="45" t="s">
        <v>1523</v>
      </c>
      <c r="P1769" s="66" t="s">
        <v>1524</v>
      </c>
      <c r="Q1769" s="45" t="s">
        <v>177</v>
      </c>
      <c r="R1769" s="47">
        <v>33863.33</v>
      </c>
      <c r="S1769" s="47">
        <v>1662.5</v>
      </c>
      <c r="T1769" s="48">
        <f t="shared" si="324"/>
        <v>35525.83</v>
      </c>
      <c r="U1769" s="49">
        <v>13</v>
      </c>
      <c r="V1769" s="47">
        <v>1648.47</v>
      </c>
      <c r="W1769" s="46">
        <v>94.99</v>
      </c>
      <c r="X1769" s="50"/>
      <c r="Y1769" s="46">
        <f t="shared" si="325"/>
        <v>1553.48</v>
      </c>
      <c r="Z1769" s="51">
        <f t="shared" si="326"/>
        <v>4.6402012282330908E-2</v>
      </c>
      <c r="AA1769" s="50">
        <v>0</v>
      </c>
      <c r="AB1769" s="46">
        <v>-5566.67</v>
      </c>
      <c r="AC1769" s="46"/>
      <c r="AD1769" s="46"/>
      <c r="AE1769" s="52">
        <v>7.0000000000000007E-2</v>
      </c>
      <c r="AF1769" s="52">
        <v>7.0000000000000007E-2</v>
      </c>
      <c r="AG1769" s="46">
        <f t="shared" si="327"/>
        <v>108.74360000000001</v>
      </c>
      <c r="AH1769" s="46"/>
      <c r="AI1769" s="46">
        <f t="shared" si="328"/>
        <v>108.74360000000001</v>
      </c>
      <c r="AJ1769" s="45" t="s">
        <v>164</v>
      </c>
      <c r="AK1769" s="45">
        <v>30</v>
      </c>
      <c r="AL1769" s="49"/>
      <c r="AM1769" s="238">
        <f t="shared" si="329"/>
        <v>0</v>
      </c>
      <c r="AN1769" s="238">
        <f t="shared" si="330"/>
        <v>1</v>
      </c>
      <c r="AO1769" s="238"/>
      <c r="AP1769" s="238"/>
      <c r="AQ1769" s="238">
        <f t="shared" si="331"/>
        <v>0</v>
      </c>
      <c r="AR1769" s="96" t="str">
        <f>IF(A1769="","",VLOOKUP(A1769,'Base Sites'!A:B,2,FALSE))</f>
        <v>Valauto Roncq</v>
      </c>
      <c r="AS1769" s="96" t="str">
        <f t="shared" si="332"/>
        <v>VOLKSWAGEN</v>
      </c>
      <c r="AT1769" s="238"/>
      <c r="AU1769" s="231" t="str">
        <f>IF(A1769="","",VLOOKUP(L1769,'Base Vendeurs'!A:B,2,FALSE))</f>
        <v>Valauto Roncq VW</v>
      </c>
      <c r="AV1769" s="46">
        <f t="shared" si="333"/>
        <v>1648.47</v>
      </c>
      <c r="AW1769" s="51">
        <f t="shared" si="334"/>
        <v>4.6402012282330908E-2</v>
      </c>
      <c r="AX1769" s="231" t="str">
        <f t="shared" si="335"/>
        <v>NON</v>
      </c>
      <c r="AY1769" s="231">
        <f>+MargesVN[[#This Row],[Total COM]]+MargesVN[[#This Row],[EXT GIE]]+MargesVN[[#This Row],[Forfait immat]]</f>
        <v>138.74360000000001</v>
      </c>
    </row>
    <row r="1770" spans="1:51" s="231" customFormat="1" ht="11.25" customHeight="1" x14ac:dyDescent="0.25">
      <c r="A1770" s="354">
        <v>30</v>
      </c>
      <c r="B1770" s="354" t="s">
        <v>183</v>
      </c>
      <c r="C1770" s="354" t="s">
        <v>104</v>
      </c>
      <c r="D1770" s="355">
        <v>46139</v>
      </c>
      <c r="E1770" s="356">
        <v>46140</v>
      </c>
      <c r="F1770" s="357"/>
      <c r="G1770" s="357"/>
      <c r="H1770" s="357"/>
      <c r="I1770" s="357" t="s">
        <v>165</v>
      </c>
      <c r="J1770" s="357"/>
      <c r="K1770" s="357">
        <v>1203727.02</v>
      </c>
      <c r="L1770" s="354" t="s">
        <v>33</v>
      </c>
      <c r="M1770" s="354">
        <v>525765</v>
      </c>
      <c r="N1770" s="354">
        <v>5765</v>
      </c>
      <c r="O1770" s="354" t="s">
        <v>3597</v>
      </c>
      <c r="P1770" s="358" t="s">
        <v>326</v>
      </c>
      <c r="Q1770" s="354" t="s">
        <v>24</v>
      </c>
      <c r="R1770" s="359">
        <v>33883.33</v>
      </c>
      <c r="S1770" s="359">
        <v>666.67</v>
      </c>
      <c r="T1770" s="360">
        <f t="shared" ref="T1770:T1833" si="336">+R1770+S1770</f>
        <v>34550</v>
      </c>
      <c r="U1770" s="361">
        <v>12</v>
      </c>
      <c r="V1770" s="359">
        <v>786</v>
      </c>
      <c r="W1770" s="362">
        <v>95</v>
      </c>
      <c r="X1770" s="363"/>
      <c r="Y1770" s="362">
        <f t="shared" ref="Y1770:Y1833" si="337">+V1770-W1770+X1770</f>
        <v>691</v>
      </c>
      <c r="Z1770" s="364">
        <f t="shared" ref="Z1770:Z1833" si="338">(V1770+X1770)/T1770</f>
        <v>2.2749638205499276E-2</v>
      </c>
      <c r="AA1770" s="363">
        <v>0</v>
      </c>
      <c r="AB1770" s="362">
        <v>-2418.5</v>
      </c>
      <c r="AC1770" s="362"/>
      <c r="AD1770" s="362" t="s">
        <v>430</v>
      </c>
      <c r="AE1770" s="365"/>
      <c r="AF1770" s="365">
        <v>0</v>
      </c>
      <c r="AG1770" s="362">
        <f t="shared" ref="AG1770:AG1833" si="339">+Y1770*AE1770</f>
        <v>0</v>
      </c>
      <c r="AH1770" s="362"/>
      <c r="AI1770" s="362">
        <f t="shared" ref="AI1770:AI1833" si="340">+AG1770+AH1770</f>
        <v>0</v>
      </c>
      <c r="AJ1770" s="354" t="s">
        <v>149</v>
      </c>
      <c r="AK1770" s="354">
        <v>0</v>
      </c>
      <c r="AL1770" s="361"/>
      <c r="AM1770" s="366">
        <f t="shared" ref="AM1770:AM1833" si="341">IF(AL1770&gt;0,100%,0%)</f>
        <v>0</v>
      </c>
      <c r="AN1770" s="366">
        <f t="shared" ref="AN1770:AN1833" si="342">IF(A1770&gt;0,1,"")</f>
        <v>1</v>
      </c>
      <c r="AO1770" s="366"/>
      <c r="AP1770" s="366"/>
      <c r="AQ1770" s="366">
        <f t="shared" ref="AQ1770:AQ1833" si="343">IF(AN1770="","",+AM1770/AN1770)</f>
        <v>0</v>
      </c>
      <c r="AR1770" s="367" t="str">
        <f>IF(A1770="","",VLOOKUP(A1770,'Base Sites'!A:B,2,FALSE))</f>
        <v>Valauto Lambersart VW</v>
      </c>
      <c r="AS1770" s="367" t="str">
        <f t="shared" ref="AS1770:AS1833" si="344">IF(C1770="VW","VOLKSWAGEN",IF(C1770="SE","SEAT",IF(C1770="NI","NISSAN",IF(C1770="HY","HYUNDAI",IF(C1770="VU","VUL",IF(C1770="sk","SKODA",IF(C1770="ltsk","SKODA",IF(C1770="CUPRA","CUPRA",IF(C1770="AUDI","AUDI","")))))))))</f>
        <v>VOLKSWAGEN</v>
      </c>
      <c r="AT1770" s="366"/>
      <c r="AU1770" s="368" t="str">
        <f>IF(A1770="","",VLOOKUP(L1770,'Base Vendeurs'!A:B,2,FALSE))</f>
        <v>Sociétés NORD</v>
      </c>
      <c r="AV1770" s="362">
        <f t="shared" ref="AV1770:AV1833" si="345">+V1770+AO1770</f>
        <v>786</v>
      </c>
      <c r="AW1770" s="364">
        <f t="shared" ref="AW1770:AW1833" si="346">IF(A1770="","",+AV1770/T1770)</f>
        <v>2.2749638205499276E-2</v>
      </c>
      <c r="AX1770" s="368" t="str">
        <f t="shared" ref="AX1770:AX1833" si="347">IF(AV1770&lt;0,"OUI","NON")</f>
        <v>NON</v>
      </c>
      <c r="AY1770" s="231">
        <f>+MargesVN[[#This Row],[Total COM]]+MargesVN[[#This Row],[EXT GIE]]+MargesVN[[#This Row],[Forfait immat]]</f>
        <v>0</v>
      </c>
    </row>
    <row r="1771" spans="1:51" s="231" customFormat="1" ht="11.25" customHeight="1" x14ac:dyDescent="0.25">
      <c r="A1771" s="354">
        <v>30</v>
      </c>
      <c r="B1771" s="354" t="s">
        <v>183</v>
      </c>
      <c r="C1771" s="354" t="s">
        <v>104</v>
      </c>
      <c r="D1771" s="355">
        <v>46132</v>
      </c>
      <c r="E1771" s="356">
        <v>46134</v>
      </c>
      <c r="F1771" s="357"/>
      <c r="G1771" s="357"/>
      <c r="H1771" s="357"/>
      <c r="I1771" s="357" t="s">
        <v>165</v>
      </c>
      <c r="J1771" s="357"/>
      <c r="K1771" s="357">
        <v>1203727.02</v>
      </c>
      <c r="L1771" s="354" t="s">
        <v>33</v>
      </c>
      <c r="M1771" s="354">
        <v>525766</v>
      </c>
      <c r="N1771" s="354">
        <v>5766</v>
      </c>
      <c r="O1771" s="354" t="s">
        <v>3537</v>
      </c>
      <c r="P1771" s="358" t="s">
        <v>326</v>
      </c>
      <c r="Q1771" s="354" t="s">
        <v>24</v>
      </c>
      <c r="R1771" s="359">
        <v>33883.33</v>
      </c>
      <c r="S1771" s="359">
        <v>666.67</v>
      </c>
      <c r="T1771" s="360">
        <f t="shared" si="336"/>
        <v>34550</v>
      </c>
      <c r="U1771" s="361">
        <v>17</v>
      </c>
      <c r="V1771" s="359">
        <v>786</v>
      </c>
      <c r="W1771" s="362">
        <v>95</v>
      </c>
      <c r="X1771" s="363"/>
      <c r="Y1771" s="362">
        <f t="shared" si="337"/>
        <v>691</v>
      </c>
      <c r="Z1771" s="364">
        <f t="shared" si="338"/>
        <v>2.2749638205499276E-2</v>
      </c>
      <c r="AA1771" s="363">
        <v>0</v>
      </c>
      <c r="AB1771" s="362">
        <v>-2418.5</v>
      </c>
      <c r="AC1771" s="362"/>
      <c r="AD1771" s="362" t="s">
        <v>430</v>
      </c>
      <c r="AE1771" s="365"/>
      <c r="AF1771" s="365">
        <v>0</v>
      </c>
      <c r="AG1771" s="362">
        <f t="shared" si="339"/>
        <v>0</v>
      </c>
      <c r="AH1771" s="362"/>
      <c r="AI1771" s="362">
        <f t="shared" si="340"/>
        <v>0</v>
      </c>
      <c r="AJ1771" s="354" t="s">
        <v>149</v>
      </c>
      <c r="AK1771" s="354">
        <v>0</v>
      </c>
      <c r="AL1771" s="361"/>
      <c r="AM1771" s="366">
        <f t="shared" si="341"/>
        <v>0</v>
      </c>
      <c r="AN1771" s="366">
        <f t="shared" si="342"/>
        <v>1</v>
      </c>
      <c r="AO1771" s="366"/>
      <c r="AP1771" s="366"/>
      <c r="AQ1771" s="366">
        <f t="shared" si="343"/>
        <v>0</v>
      </c>
      <c r="AR1771" s="367" t="str">
        <f>IF(A1771="","",VLOOKUP(A1771,'Base Sites'!A:B,2,FALSE))</f>
        <v>Valauto Lambersart VW</v>
      </c>
      <c r="AS1771" s="367" t="str">
        <f t="shared" si="344"/>
        <v>VOLKSWAGEN</v>
      </c>
      <c r="AT1771" s="366"/>
      <c r="AU1771" s="368" t="str">
        <f>IF(A1771="","",VLOOKUP(L1771,'Base Vendeurs'!A:B,2,FALSE))</f>
        <v>Sociétés NORD</v>
      </c>
      <c r="AV1771" s="362">
        <f t="shared" si="345"/>
        <v>786</v>
      </c>
      <c r="AW1771" s="364">
        <f t="shared" si="346"/>
        <v>2.2749638205499276E-2</v>
      </c>
      <c r="AX1771" s="368" t="str">
        <f t="shared" si="347"/>
        <v>NON</v>
      </c>
      <c r="AY1771" s="231">
        <f>+MargesVN[[#This Row],[Total COM]]+MargesVN[[#This Row],[EXT GIE]]+MargesVN[[#This Row],[Forfait immat]]</f>
        <v>0</v>
      </c>
    </row>
    <row r="1772" spans="1:51" s="231" customFormat="1" ht="11.25" customHeight="1" x14ac:dyDescent="0.25">
      <c r="A1772" s="354">
        <v>30</v>
      </c>
      <c r="B1772" s="354" t="s">
        <v>183</v>
      </c>
      <c r="C1772" s="354" t="s">
        <v>104</v>
      </c>
      <c r="D1772" s="355">
        <v>46127</v>
      </c>
      <c r="E1772" s="356">
        <v>46129</v>
      </c>
      <c r="F1772" s="357"/>
      <c r="G1772" s="357"/>
      <c r="H1772" s="357"/>
      <c r="I1772" s="357" t="s">
        <v>165</v>
      </c>
      <c r="J1772" s="357"/>
      <c r="K1772" s="357">
        <v>1203727.02</v>
      </c>
      <c r="L1772" s="354" t="s">
        <v>33</v>
      </c>
      <c r="M1772" s="354">
        <v>525767</v>
      </c>
      <c r="N1772" s="354">
        <v>5767</v>
      </c>
      <c r="O1772" s="354" t="s">
        <v>3594</v>
      </c>
      <c r="P1772" s="358" t="s">
        <v>326</v>
      </c>
      <c r="Q1772" s="354" t="s">
        <v>24</v>
      </c>
      <c r="R1772" s="359">
        <v>33883.33</v>
      </c>
      <c r="S1772" s="359">
        <v>666.67</v>
      </c>
      <c r="T1772" s="360">
        <f t="shared" si="336"/>
        <v>34550</v>
      </c>
      <c r="U1772" s="361">
        <v>16</v>
      </c>
      <c r="V1772" s="359">
        <v>786</v>
      </c>
      <c r="W1772" s="362">
        <v>95</v>
      </c>
      <c r="X1772" s="363"/>
      <c r="Y1772" s="362">
        <f t="shared" si="337"/>
        <v>691</v>
      </c>
      <c r="Z1772" s="364">
        <f t="shared" si="338"/>
        <v>2.2749638205499276E-2</v>
      </c>
      <c r="AA1772" s="363">
        <v>0</v>
      </c>
      <c r="AB1772" s="362">
        <v>-2418.5</v>
      </c>
      <c r="AC1772" s="362"/>
      <c r="AD1772" s="362" t="s">
        <v>430</v>
      </c>
      <c r="AE1772" s="365"/>
      <c r="AF1772" s="365">
        <v>0</v>
      </c>
      <c r="AG1772" s="362">
        <f t="shared" si="339"/>
        <v>0</v>
      </c>
      <c r="AH1772" s="362"/>
      <c r="AI1772" s="362">
        <f t="shared" si="340"/>
        <v>0</v>
      </c>
      <c r="AJ1772" s="354" t="s">
        <v>149</v>
      </c>
      <c r="AK1772" s="354">
        <v>0</v>
      </c>
      <c r="AL1772" s="361"/>
      <c r="AM1772" s="366">
        <f t="shared" si="341"/>
        <v>0</v>
      </c>
      <c r="AN1772" s="366">
        <f t="shared" si="342"/>
        <v>1</v>
      </c>
      <c r="AO1772" s="366"/>
      <c r="AP1772" s="366"/>
      <c r="AQ1772" s="366">
        <f t="shared" si="343"/>
        <v>0</v>
      </c>
      <c r="AR1772" s="367" t="str">
        <f>IF(A1772="","",VLOOKUP(A1772,'Base Sites'!A:B,2,FALSE))</f>
        <v>Valauto Lambersart VW</v>
      </c>
      <c r="AS1772" s="367" t="str">
        <f t="shared" si="344"/>
        <v>VOLKSWAGEN</v>
      </c>
      <c r="AT1772" s="366"/>
      <c r="AU1772" s="368" t="str">
        <f>IF(A1772="","",VLOOKUP(L1772,'Base Vendeurs'!A:B,2,FALSE))</f>
        <v>Sociétés NORD</v>
      </c>
      <c r="AV1772" s="362">
        <f t="shared" si="345"/>
        <v>786</v>
      </c>
      <c r="AW1772" s="364">
        <f t="shared" si="346"/>
        <v>2.2749638205499276E-2</v>
      </c>
      <c r="AX1772" s="368" t="str">
        <f t="shared" si="347"/>
        <v>NON</v>
      </c>
      <c r="AY1772" s="231">
        <f>+MargesVN[[#This Row],[Total COM]]+MargesVN[[#This Row],[EXT GIE]]+MargesVN[[#This Row],[Forfait immat]]</f>
        <v>0</v>
      </c>
    </row>
    <row r="1773" spans="1:51" s="231" customFormat="1" ht="11.25" customHeight="1" x14ac:dyDescent="0.25">
      <c r="A1773" s="354">
        <v>30</v>
      </c>
      <c r="B1773" s="354" t="s">
        <v>183</v>
      </c>
      <c r="C1773" s="354" t="s">
        <v>104</v>
      </c>
      <c r="D1773" s="355">
        <v>46128</v>
      </c>
      <c r="E1773" s="356">
        <v>46129</v>
      </c>
      <c r="F1773" s="357"/>
      <c r="G1773" s="357"/>
      <c r="H1773" s="357"/>
      <c r="I1773" s="357" t="s">
        <v>165</v>
      </c>
      <c r="J1773" s="357"/>
      <c r="K1773" s="357">
        <v>1203727.02</v>
      </c>
      <c r="L1773" s="354" t="s">
        <v>33</v>
      </c>
      <c r="M1773" s="354">
        <v>525768</v>
      </c>
      <c r="N1773" s="354">
        <v>5768</v>
      </c>
      <c r="O1773" s="354" t="s">
        <v>3573</v>
      </c>
      <c r="P1773" s="358" t="s">
        <v>326</v>
      </c>
      <c r="Q1773" s="354" t="s">
        <v>24</v>
      </c>
      <c r="R1773" s="359">
        <v>33883.33</v>
      </c>
      <c r="S1773" s="359">
        <v>666.67</v>
      </c>
      <c r="T1773" s="360">
        <f t="shared" si="336"/>
        <v>34550</v>
      </c>
      <c r="U1773" s="361">
        <v>13</v>
      </c>
      <c r="V1773" s="359">
        <v>786</v>
      </c>
      <c r="W1773" s="362">
        <v>95</v>
      </c>
      <c r="X1773" s="363"/>
      <c r="Y1773" s="362">
        <f t="shared" si="337"/>
        <v>691</v>
      </c>
      <c r="Z1773" s="364">
        <f t="shared" si="338"/>
        <v>2.2749638205499276E-2</v>
      </c>
      <c r="AA1773" s="363">
        <v>0</v>
      </c>
      <c r="AB1773" s="362">
        <v>-2418.5</v>
      </c>
      <c r="AC1773" s="362"/>
      <c r="AD1773" s="362" t="s">
        <v>430</v>
      </c>
      <c r="AE1773" s="365"/>
      <c r="AF1773" s="365">
        <v>0</v>
      </c>
      <c r="AG1773" s="362">
        <f t="shared" si="339"/>
        <v>0</v>
      </c>
      <c r="AH1773" s="362"/>
      <c r="AI1773" s="362">
        <f t="shared" si="340"/>
        <v>0</v>
      </c>
      <c r="AJ1773" s="354" t="s">
        <v>149</v>
      </c>
      <c r="AK1773" s="354">
        <v>0</v>
      </c>
      <c r="AL1773" s="361"/>
      <c r="AM1773" s="366">
        <f t="shared" si="341"/>
        <v>0</v>
      </c>
      <c r="AN1773" s="366">
        <f t="shared" si="342"/>
        <v>1</v>
      </c>
      <c r="AO1773" s="366"/>
      <c r="AP1773" s="366"/>
      <c r="AQ1773" s="366">
        <f t="shared" si="343"/>
        <v>0</v>
      </c>
      <c r="AR1773" s="367" t="str">
        <f>IF(A1773="","",VLOOKUP(A1773,'Base Sites'!A:B,2,FALSE))</f>
        <v>Valauto Lambersart VW</v>
      </c>
      <c r="AS1773" s="367" t="str">
        <f t="shared" si="344"/>
        <v>VOLKSWAGEN</v>
      </c>
      <c r="AT1773" s="366"/>
      <c r="AU1773" s="368" t="str">
        <f>IF(A1773="","",VLOOKUP(L1773,'Base Vendeurs'!A:B,2,FALSE))</f>
        <v>Sociétés NORD</v>
      </c>
      <c r="AV1773" s="362">
        <f t="shared" si="345"/>
        <v>786</v>
      </c>
      <c r="AW1773" s="364">
        <f t="shared" si="346"/>
        <v>2.2749638205499276E-2</v>
      </c>
      <c r="AX1773" s="368" t="str">
        <f t="shared" si="347"/>
        <v>NON</v>
      </c>
      <c r="AY1773" s="231">
        <f>+MargesVN[[#This Row],[Total COM]]+MargesVN[[#This Row],[EXT GIE]]+MargesVN[[#This Row],[Forfait immat]]</f>
        <v>0</v>
      </c>
    </row>
    <row r="1774" spans="1:51" s="231" customFormat="1" ht="11.25" customHeight="1" x14ac:dyDescent="0.25">
      <c r="A1774" s="354">
        <v>30</v>
      </c>
      <c r="B1774" s="354" t="s">
        <v>183</v>
      </c>
      <c r="C1774" s="354" t="s">
        <v>104</v>
      </c>
      <c r="D1774" s="355">
        <v>46125</v>
      </c>
      <c r="E1774" s="356">
        <v>46125</v>
      </c>
      <c r="F1774" s="357"/>
      <c r="G1774" s="357"/>
      <c r="H1774" s="357"/>
      <c r="I1774" s="357" t="s">
        <v>165</v>
      </c>
      <c r="J1774" s="357"/>
      <c r="K1774" s="357">
        <v>1203727.02</v>
      </c>
      <c r="L1774" s="354" t="s">
        <v>33</v>
      </c>
      <c r="M1774" s="354">
        <v>525769</v>
      </c>
      <c r="N1774" s="354">
        <v>5769</v>
      </c>
      <c r="O1774" s="354" t="s">
        <v>3583</v>
      </c>
      <c r="P1774" s="358" t="s">
        <v>326</v>
      </c>
      <c r="Q1774" s="354" t="s">
        <v>24</v>
      </c>
      <c r="R1774" s="359">
        <v>33883.33</v>
      </c>
      <c r="S1774" s="359">
        <v>666.67</v>
      </c>
      <c r="T1774" s="360">
        <f t="shared" si="336"/>
        <v>34550</v>
      </c>
      <c r="U1774" s="361">
        <v>5</v>
      </c>
      <c r="V1774" s="359">
        <v>786</v>
      </c>
      <c r="W1774" s="362">
        <v>95</v>
      </c>
      <c r="X1774" s="363"/>
      <c r="Y1774" s="362">
        <f t="shared" si="337"/>
        <v>691</v>
      </c>
      <c r="Z1774" s="364">
        <f t="shared" si="338"/>
        <v>2.2749638205499276E-2</v>
      </c>
      <c r="AA1774" s="363">
        <v>0</v>
      </c>
      <c r="AB1774" s="362">
        <v>-2418.5</v>
      </c>
      <c r="AC1774" s="362"/>
      <c r="AD1774" s="362" t="s">
        <v>430</v>
      </c>
      <c r="AE1774" s="365"/>
      <c r="AF1774" s="365">
        <v>0</v>
      </c>
      <c r="AG1774" s="362">
        <f t="shared" si="339"/>
        <v>0</v>
      </c>
      <c r="AH1774" s="362"/>
      <c r="AI1774" s="362">
        <f t="shared" si="340"/>
        <v>0</v>
      </c>
      <c r="AJ1774" s="354" t="s">
        <v>149</v>
      </c>
      <c r="AK1774" s="354">
        <v>0</v>
      </c>
      <c r="AL1774" s="361"/>
      <c r="AM1774" s="366">
        <f t="shared" si="341"/>
        <v>0</v>
      </c>
      <c r="AN1774" s="366">
        <f t="shared" si="342"/>
        <v>1</v>
      </c>
      <c r="AO1774" s="366"/>
      <c r="AP1774" s="366"/>
      <c r="AQ1774" s="366">
        <f t="shared" si="343"/>
        <v>0</v>
      </c>
      <c r="AR1774" s="367" t="str">
        <f>IF(A1774="","",VLOOKUP(A1774,'Base Sites'!A:B,2,FALSE))</f>
        <v>Valauto Lambersart VW</v>
      </c>
      <c r="AS1774" s="367" t="str">
        <f t="shared" si="344"/>
        <v>VOLKSWAGEN</v>
      </c>
      <c r="AT1774" s="366"/>
      <c r="AU1774" s="368" t="str">
        <f>IF(A1774="","",VLOOKUP(L1774,'Base Vendeurs'!A:B,2,FALSE))</f>
        <v>Sociétés NORD</v>
      </c>
      <c r="AV1774" s="362">
        <f t="shared" si="345"/>
        <v>786</v>
      </c>
      <c r="AW1774" s="364">
        <f t="shared" si="346"/>
        <v>2.2749638205499276E-2</v>
      </c>
      <c r="AX1774" s="368" t="str">
        <f t="shared" si="347"/>
        <v>NON</v>
      </c>
      <c r="AY1774" s="231">
        <f>+MargesVN[[#This Row],[Total COM]]+MargesVN[[#This Row],[EXT GIE]]+MargesVN[[#This Row],[Forfait immat]]</f>
        <v>0</v>
      </c>
    </row>
    <row r="1775" spans="1:51" s="231" customFormat="1" ht="11.25" customHeight="1" x14ac:dyDescent="0.25">
      <c r="A1775" s="354">
        <v>30</v>
      </c>
      <c r="B1775" s="354" t="s">
        <v>183</v>
      </c>
      <c r="C1775" s="354" t="s">
        <v>104</v>
      </c>
      <c r="D1775" s="355">
        <v>46115</v>
      </c>
      <c r="E1775" s="356">
        <v>46119</v>
      </c>
      <c r="F1775" s="357"/>
      <c r="G1775" s="357"/>
      <c r="H1775" s="357"/>
      <c r="I1775" s="357" t="s">
        <v>165</v>
      </c>
      <c r="J1775" s="357"/>
      <c r="K1775" s="357">
        <v>1203727.02</v>
      </c>
      <c r="L1775" s="354" t="s">
        <v>33</v>
      </c>
      <c r="M1775" s="354">
        <v>525770</v>
      </c>
      <c r="N1775" s="354">
        <v>5770</v>
      </c>
      <c r="O1775" s="354" t="s">
        <v>3586</v>
      </c>
      <c r="P1775" s="358" t="s">
        <v>326</v>
      </c>
      <c r="Q1775" s="354" t="s">
        <v>24</v>
      </c>
      <c r="R1775" s="359">
        <v>33883.33</v>
      </c>
      <c r="S1775" s="359">
        <v>666.67</v>
      </c>
      <c r="T1775" s="360">
        <f t="shared" si="336"/>
        <v>34550</v>
      </c>
      <c r="U1775" s="361">
        <v>8</v>
      </c>
      <c r="V1775" s="359">
        <v>786</v>
      </c>
      <c r="W1775" s="362">
        <v>95</v>
      </c>
      <c r="X1775" s="363"/>
      <c r="Y1775" s="362">
        <f t="shared" si="337"/>
        <v>691</v>
      </c>
      <c r="Z1775" s="364">
        <f t="shared" si="338"/>
        <v>2.2749638205499276E-2</v>
      </c>
      <c r="AA1775" s="363">
        <v>0</v>
      </c>
      <c r="AB1775" s="362">
        <v>-2418.5</v>
      </c>
      <c r="AC1775" s="362"/>
      <c r="AD1775" s="362" t="s">
        <v>430</v>
      </c>
      <c r="AE1775" s="365"/>
      <c r="AF1775" s="365">
        <v>0</v>
      </c>
      <c r="AG1775" s="362">
        <f t="shared" si="339"/>
        <v>0</v>
      </c>
      <c r="AH1775" s="362"/>
      <c r="AI1775" s="362">
        <f t="shared" si="340"/>
        <v>0</v>
      </c>
      <c r="AJ1775" s="354" t="s">
        <v>149</v>
      </c>
      <c r="AK1775" s="354">
        <v>0</v>
      </c>
      <c r="AL1775" s="361"/>
      <c r="AM1775" s="366">
        <f t="shared" si="341"/>
        <v>0</v>
      </c>
      <c r="AN1775" s="366">
        <f t="shared" si="342"/>
        <v>1</v>
      </c>
      <c r="AO1775" s="366"/>
      <c r="AP1775" s="366"/>
      <c r="AQ1775" s="366">
        <f t="shared" si="343"/>
        <v>0</v>
      </c>
      <c r="AR1775" s="367" t="str">
        <f>IF(A1775="","",VLOOKUP(A1775,'Base Sites'!A:B,2,FALSE))</f>
        <v>Valauto Lambersart VW</v>
      </c>
      <c r="AS1775" s="367" t="str">
        <f t="shared" si="344"/>
        <v>VOLKSWAGEN</v>
      </c>
      <c r="AT1775" s="366"/>
      <c r="AU1775" s="368" t="str">
        <f>IF(A1775="","",VLOOKUP(L1775,'Base Vendeurs'!A:B,2,FALSE))</f>
        <v>Sociétés NORD</v>
      </c>
      <c r="AV1775" s="362">
        <f t="shared" si="345"/>
        <v>786</v>
      </c>
      <c r="AW1775" s="364">
        <f t="shared" si="346"/>
        <v>2.2749638205499276E-2</v>
      </c>
      <c r="AX1775" s="368" t="str">
        <f t="shared" si="347"/>
        <v>NON</v>
      </c>
      <c r="AY1775" s="231">
        <f>+MargesVN[[#This Row],[Total COM]]+MargesVN[[#This Row],[EXT GIE]]+MargesVN[[#This Row],[Forfait immat]]</f>
        <v>0</v>
      </c>
    </row>
    <row r="1776" spans="1:51" s="231" customFormat="1" ht="11.25" customHeight="1" x14ac:dyDescent="0.25">
      <c r="A1776" s="354">
        <v>30</v>
      </c>
      <c r="B1776" s="354" t="s">
        <v>183</v>
      </c>
      <c r="C1776" s="354" t="s">
        <v>104</v>
      </c>
      <c r="D1776" s="355">
        <v>46125</v>
      </c>
      <c r="E1776" s="356">
        <v>46125</v>
      </c>
      <c r="F1776" s="357"/>
      <c r="G1776" s="357"/>
      <c r="H1776" s="357"/>
      <c r="I1776" s="357" t="s">
        <v>165</v>
      </c>
      <c r="J1776" s="357"/>
      <c r="K1776" s="357">
        <v>1203727.02</v>
      </c>
      <c r="L1776" s="354" t="s">
        <v>33</v>
      </c>
      <c r="M1776" s="354">
        <v>525771</v>
      </c>
      <c r="N1776" s="354">
        <v>5771</v>
      </c>
      <c r="O1776" s="354" t="s">
        <v>3592</v>
      </c>
      <c r="P1776" s="358" t="s">
        <v>326</v>
      </c>
      <c r="Q1776" s="354" t="s">
        <v>24</v>
      </c>
      <c r="R1776" s="359">
        <v>33883.33</v>
      </c>
      <c r="S1776" s="359">
        <v>666.67</v>
      </c>
      <c r="T1776" s="360">
        <f t="shared" si="336"/>
        <v>34550</v>
      </c>
      <c r="U1776" s="361">
        <v>5</v>
      </c>
      <c r="V1776" s="359">
        <v>786</v>
      </c>
      <c r="W1776" s="362">
        <v>95</v>
      </c>
      <c r="X1776" s="363"/>
      <c r="Y1776" s="362">
        <f t="shared" si="337"/>
        <v>691</v>
      </c>
      <c r="Z1776" s="364">
        <f t="shared" si="338"/>
        <v>2.2749638205499276E-2</v>
      </c>
      <c r="AA1776" s="363">
        <v>0</v>
      </c>
      <c r="AB1776" s="362">
        <v>-2418.5</v>
      </c>
      <c r="AC1776" s="362"/>
      <c r="AD1776" s="362" t="s">
        <v>430</v>
      </c>
      <c r="AE1776" s="365"/>
      <c r="AF1776" s="365">
        <v>0</v>
      </c>
      <c r="AG1776" s="362">
        <f t="shared" si="339"/>
        <v>0</v>
      </c>
      <c r="AH1776" s="362"/>
      <c r="AI1776" s="362">
        <f t="shared" si="340"/>
        <v>0</v>
      </c>
      <c r="AJ1776" s="354" t="s">
        <v>149</v>
      </c>
      <c r="AK1776" s="354">
        <v>0</v>
      </c>
      <c r="AL1776" s="361"/>
      <c r="AM1776" s="366">
        <f t="shared" si="341"/>
        <v>0</v>
      </c>
      <c r="AN1776" s="366">
        <f t="shared" si="342"/>
        <v>1</v>
      </c>
      <c r="AO1776" s="366"/>
      <c r="AP1776" s="366"/>
      <c r="AQ1776" s="366">
        <f t="shared" si="343"/>
        <v>0</v>
      </c>
      <c r="AR1776" s="367" t="str">
        <f>IF(A1776="","",VLOOKUP(A1776,'Base Sites'!A:B,2,FALSE))</f>
        <v>Valauto Lambersart VW</v>
      </c>
      <c r="AS1776" s="367" t="str">
        <f t="shared" si="344"/>
        <v>VOLKSWAGEN</v>
      </c>
      <c r="AT1776" s="366"/>
      <c r="AU1776" s="368" t="str">
        <f>IF(A1776="","",VLOOKUP(L1776,'Base Vendeurs'!A:B,2,FALSE))</f>
        <v>Sociétés NORD</v>
      </c>
      <c r="AV1776" s="362">
        <f t="shared" si="345"/>
        <v>786</v>
      </c>
      <c r="AW1776" s="364">
        <f t="shared" si="346"/>
        <v>2.2749638205499276E-2</v>
      </c>
      <c r="AX1776" s="368" t="str">
        <f t="shared" si="347"/>
        <v>NON</v>
      </c>
      <c r="AY1776" s="231">
        <f>+MargesVN[[#This Row],[Total COM]]+MargesVN[[#This Row],[EXT GIE]]+MargesVN[[#This Row],[Forfait immat]]</f>
        <v>0</v>
      </c>
    </row>
    <row r="1777" spans="1:51" s="231" customFormat="1" ht="11.25" customHeight="1" x14ac:dyDescent="0.25">
      <c r="A1777" s="401">
        <v>30</v>
      </c>
      <c r="B1777" s="401" t="s">
        <v>183</v>
      </c>
      <c r="C1777" s="401" t="s">
        <v>104</v>
      </c>
      <c r="D1777" s="402">
        <v>46141</v>
      </c>
      <c r="E1777" s="403">
        <v>46148</v>
      </c>
      <c r="F1777" s="404"/>
      <c r="G1777" s="404"/>
      <c r="H1777" s="404"/>
      <c r="I1777" s="404" t="s">
        <v>165</v>
      </c>
      <c r="J1777" s="404"/>
      <c r="K1777" s="404">
        <v>681157.84</v>
      </c>
      <c r="L1777" s="401" t="s">
        <v>33</v>
      </c>
      <c r="M1777" s="401">
        <v>525774</v>
      </c>
      <c r="N1777" s="401">
        <v>5774</v>
      </c>
      <c r="O1777" s="401" t="s">
        <v>3576</v>
      </c>
      <c r="P1777" s="405" t="s">
        <v>326</v>
      </c>
      <c r="Q1777" s="401" t="s">
        <v>24</v>
      </c>
      <c r="R1777" s="406">
        <v>33883.33</v>
      </c>
      <c r="S1777" s="406">
        <v>666.67</v>
      </c>
      <c r="T1777" s="407">
        <f t="shared" si="336"/>
        <v>34550</v>
      </c>
      <c r="U1777" s="408">
        <v>13</v>
      </c>
      <c r="V1777" s="406">
        <v>786</v>
      </c>
      <c r="W1777" s="409">
        <v>95</v>
      </c>
      <c r="X1777" s="410"/>
      <c r="Y1777" s="409">
        <f t="shared" si="337"/>
        <v>691</v>
      </c>
      <c r="Z1777" s="411">
        <f t="shared" si="338"/>
        <v>2.2749638205499276E-2</v>
      </c>
      <c r="AA1777" s="410">
        <v>0</v>
      </c>
      <c r="AB1777" s="409">
        <v>-2418.5</v>
      </c>
      <c r="AC1777" s="409"/>
      <c r="AD1777" s="409" t="s">
        <v>371</v>
      </c>
      <c r="AE1777" s="412"/>
      <c r="AF1777" s="412">
        <v>0</v>
      </c>
      <c r="AG1777" s="409">
        <f t="shared" si="339"/>
        <v>0</v>
      </c>
      <c r="AH1777" s="409"/>
      <c r="AI1777" s="409">
        <f t="shared" si="340"/>
        <v>0</v>
      </c>
      <c r="AJ1777" s="401" t="s">
        <v>149</v>
      </c>
      <c r="AK1777" s="401">
        <v>0</v>
      </c>
      <c r="AL1777" s="408" t="s">
        <v>293</v>
      </c>
      <c r="AM1777" s="413">
        <f t="shared" si="341"/>
        <v>1</v>
      </c>
      <c r="AN1777" s="413">
        <f t="shared" si="342"/>
        <v>1</v>
      </c>
      <c r="AO1777" s="413"/>
      <c r="AP1777" s="413"/>
      <c r="AQ1777" s="413">
        <f t="shared" si="343"/>
        <v>1</v>
      </c>
      <c r="AR1777" s="414" t="str">
        <f>IF(A1777="","",VLOOKUP(A1777,'Base Sites'!A:B,2,FALSE))</f>
        <v>Valauto Lambersart VW</v>
      </c>
      <c r="AS1777" s="414" t="str">
        <f t="shared" si="344"/>
        <v>VOLKSWAGEN</v>
      </c>
      <c r="AT1777" s="413"/>
      <c r="AU1777" s="415" t="str">
        <f>IF(A1777="","",VLOOKUP(L1777,'Base Vendeurs'!A:B,2,FALSE))</f>
        <v>Sociétés NORD</v>
      </c>
      <c r="AV1777" s="409">
        <f t="shared" si="345"/>
        <v>786</v>
      </c>
      <c r="AW1777" s="411">
        <f t="shared" si="346"/>
        <v>2.2749638205499276E-2</v>
      </c>
      <c r="AX1777" s="415" t="str">
        <f t="shared" si="347"/>
        <v>NON</v>
      </c>
      <c r="AY1777" s="231">
        <f>+MargesVN[[#This Row],[Total COM]]+MargesVN[[#This Row],[EXT GIE]]+MargesVN[[#This Row],[Forfait immat]]</f>
        <v>0</v>
      </c>
    </row>
    <row r="1778" spans="1:51" s="231" customFormat="1" ht="11.25" customHeight="1" x14ac:dyDescent="0.25">
      <c r="A1778" s="354">
        <v>30</v>
      </c>
      <c r="B1778" s="354" t="s">
        <v>183</v>
      </c>
      <c r="C1778" s="354" t="s">
        <v>104</v>
      </c>
      <c r="D1778" s="355">
        <v>46129</v>
      </c>
      <c r="E1778" s="356">
        <v>46133</v>
      </c>
      <c r="F1778" s="357"/>
      <c r="G1778" s="357"/>
      <c r="H1778" s="357"/>
      <c r="I1778" s="357" t="s">
        <v>165</v>
      </c>
      <c r="J1778" s="357"/>
      <c r="K1778" s="357">
        <v>1203727.02</v>
      </c>
      <c r="L1778" s="354" t="s">
        <v>33</v>
      </c>
      <c r="M1778" s="354">
        <v>525775</v>
      </c>
      <c r="N1778" s="354">
        <v>5775</v>
      </c>
      <c r="O1778" s="354" t="s">
        <v>3582</v>
      </c>
      <c r="P1778" s="358" t="s">
        <v>326</v>
      </c>
      <c r="Q1778" s="354" t="s">
        <v>24</v>
      </c>
      <c r="R1778" s="359">
        <v>33883.33</v>
      </c>
      <c r="S1778" s="359">
        <v>666.67</v>
      </c>
      <c r="T1778" s="360">
        <f t="shared" si="336"/>
        <v>34550</v>
      </c>
      <c r="U1778" s="361">
        <v>7</v>
      </c>
      <c r="V1778" s="359">
        <v>786</v>
      </c>
      <c r="W1778" s="362">
        <v>95</v>
      </c>
      <c r="X1778" s="363"/>
      <c r="Y1778" s="362">
        <f t="shared" si="337"/>
        <v>691</v>
      </c>
      <c r="Z1778" s="364">
        <f t="shared" si="338"/>
        <v>2.2749638205499276E-2</v>
      </c>
      <c r="AA1778" s="363">
        <v>0</v>
      </c>
      <c r="AB1778" s="362">
        <v>-2418.5</v>
      </c>
      <c r="AC1778" s="362"/>
      <c r="AD1778" s="362" t="s">
        <v>430</v>
      </c>
      <c r="AE1778" s="365"/>
      <c r="AF1778" s="365">
        <v>0</v>
      </c>
      <c r="AG1778" s="362">
        <f t="shared" si="339"/>
        <v>0</v>
      </c>
      <c r="AH1778" s="362"/>
      <c r="AI1778" s="362">
        <f t="shared" si="340"/>
        <v>0</v>
      </c>
      <c r="AJ1778" s="354" t="s">
        <v>149</v>
      </c>
      <c r="AK1778" s="354">
        <v>0</v>
      </c>
      <c r="AL1778" s="361"/>
      <c r="AM1778" s="366">
        <f t="shared" si="341"/>
        <v>0</v>
      </c>
      <c r="AN1778" s="366">
        <f t="shared" si="342"/>
        <v>1</v>
      </c>
      <c r="AO1778" s="366"/>
      <c r="AP1778" s="366"/>
      <c r="AQ1778" s="366">
        <f t="shared" si="343"/>
        <v>0</v>
      </c>
      <c r="AR1778" s="367" t="str">
        <f>IF(A1778="","",VLOOKUP(A1778,'Base Sites'!A:B,2,FALSE))</f>
        <v>Valauto Lambersart VW</v>
      </c>
      <c r="AS1778" s="367" t="str">
        <f t="shared" si="344"/>
        <v>VOLKSWAGEN</v>
      </c>
      <c r="AT1778" s="366"/>
      <c r="AU1778" s="368" t="str">
        <f>IF(A1778="","",VLOOKUP(L1778,'Base Vendeurs'!A:B,2,FALSE))</f>
        <v>Sociétés NORD</v>
      </c>
      <c r="AV1778" s="362">
        <f t="shared" si="345"/>
        <v>786</v>
      </c>
      <c r="AW1778" s="364">
        <f t="shared" si="346"/>
        <v>2.2749638205499276E-2</v>
      </c>
      <c r="AX1778" s="368" t="str">
        <f t="shared" si="347"/>
        <v>NON</v>
      </c>
      <c r="AY1778" s="231">
        <f>+MargesVN[[#This Row],[Total COM]]+MargesVN[[#This Row],[EXT GIE]]+MargesVN[[#This Row],[Forfait immat]]</f>
        <v>0</v>
      </c>
    </row>
    <row r="1779" spans="1:51" s="231" customFormat="1" ht="11.25" customHeight="1" x14ac:dyDescent="0.25">
      <c r="A1779" s="354">
        <v>30</v>
      </c>
      <c r="B1779" s="354" t="s">
        <v>183</v>
      </c>
      <c r="C1779" s="354" t="s">
        <v>104</v>
      </c>
      <c r="D1779" s="355">
        <v>46128</v>
      </c>
      <c r="E1779" s="356">
        <v>46129</v>
      </c>
      <c r="F1779" s="357"/>
      <c r="G1779" s="357"/>
      <c r="H1779" s="357"/>
      <c r="I1779" s="357" t="s">
        <v>165</v>
      </c>
      <c r="J1779" s="357"/>
      <c r="K1779" s="357">
        <v>1203727.02</v>
      </c>
      <c r="L1779" s="354" t="s">
        <v>33</v>
      </c>
      <c r="M1779" s="354">
        <v>525777</v>
      </c>
      <c r="N1779" s="354">
        <v>5777</v>
      </c>
      <c r="O1779" s="354" t="s">
        <v>3533</v>
      </c>
      <c r="P1779" s="358" t="s">
        <v>326</v>
      </c>
      <c r="Q1779" s="354" t="s">
        <v>24</v>
      </c>
      <c r="R1779" s="359">
        <v>33883.33</v>
      </c>
      <c r="S1779" s="359">
        <v>666.67</v>
      </c>
      <c r="T1779" s="360">
        <f t="shared" si="336"/>
        <v>34550</v>
      </c>
      <c r="U1779" s="361">
        <v>14</v>
      </c>
      <c r="V1779" s="359">
        <v>786</v>
      </c>
      <c r="W1779" s="362">
        <v>95</v>
      </c>
      <c r="X1779" s="363"/>
      <c r="Y1779" s="362">
        <f t="shared" si="337"/>
        <v>691</v>
      </c>
      <c r="Z1779" s="364">
        <f t="shared" si="338"/>
        <v>2.2749638205499276E-2</v>
      </c>
      <c r="AA1779" s="363">
        <v>0</v>
      </c>
      <c r="AB1779" s="362">
        <v>-2418.5</v>
      </c>
      <c r="AC1779" s="362"/>
      <c r="AD1779" s="362" t="s">
        <v>430</v>
      </c>
      <c r="AE1779" s="365"/>
      <c r="AF1779" s="365">
        <v>0</v>
      </c>
      <c r="AG1779" s="362">
        <f t="shared" si="339"/>
        <v>0</v>
      </c>
      <c r="AH1779" s="362"/>
      <c r="AI1779" s="362">
        <f t="shared" si="340"/>
        <v>0</v>
      </c>
      <c r="AJ1779" s="354" t="s">
        <v>149</v>
      </c>
      <c r="AK1779" s="354">
        <v>0</v>
      </c>
      <c r="AL1779" s="361"/>
      <c r="AM1779" s="366">
        <f t="shared" si="341"/>
        <v>0</v>
      </c>
      <c r="AN1779" s="366">
        <f t="shared" si="342"/>
        <v>1</v>
      </c>
      <c r="AO1779" s="366"/>
      <c r="AP1779" s="366"/>
      <c r="AQ1779" s="366">
        <f t="shared" si="343"/>
        <v>0</v>
      </c>
      <c r="AR1779" s="367" t="str">
        <f>IF(A1779="","",VLOOKUP(A1779,'Base Sites'!A:B,2,FALSE))</f>
        <v>Valauto Lambersart VW</v>
      </c>
      <c r="AS1779" s="367" t="str">
        <f t="shared" si="344"/>
        <v>VOLKSWAGEN</v>
      </c>
      <c r="AT1779" s="366"/>
      <c r="AU1779" s="368" t="str">
        <f>IF(A1779="","",VLOOKUP(L1779,'Base Vendeurs'!A:B,2,FALSE))</f>
        <v>Sociétés NORD</v>
      </c>
      <c r="AV1779" s="362">
        <f t="shared" si="345"/>
        <v>786</v>
      </c>
      <c r="AW1779" s="364">
        <f t="shared" si="346"/>
        <v>2.2749638205499276E-2</v>
      </c>
      <c r="AX1779" s="368" t="str">
        <f t="shared" si="347"/>
        <v>NON</v>
      </c>
      <c r="AY1779" s="231">
        <f>+MargesVN[[#This Row],[Total COM]]+MargesVN[[#This Row],[EXT GIE]]+MargesVN[[#This Row],[Forfait immat]]</f>
        <v>0</v>
      </c>
    </row>
    <row r="1780" spans="1:51" s="231" customFormat="1" ht="11.25" customHeight="1" x14ac:dyDescent="0.25">
      <c r="A1780" s="354">
        <v>30</v>
      </c>
      <c r="B1780" s="354" t="s">
        <v>183</v>
      </c>
      <c r="C1780" s="354" t="s">
        <v>104</v>
      </c>
      <c r="D1780" s="355">
        <v>46139</v>
      </c>
      <c r="E1780" s="356">
        <v>46140</v>
      </c>
      <c r="F1780" s="357"/>
      <c r="G1780" s="357"/>
      <c r="H1780" s="357"/>
      <c r="I1780" s="357" t="s">
        <v>165</v>
      </c>
      <c r="J1780" s="357"/>
      <c r="K1780" s="357">
        <v>1203727.02</v>
      </c>
      <c r="L1780" s="354" t="s">
        <v>33</v>
      </c>
      <c r="M1780" s="354">
        <v>525778</v>
      </c>
      <c r="N1780" s="354">
        <v>5778</v>
      </c>
      <c r="O1780" s="354" t="s">
        <v>3547</v>
      </c>
      <c r="P1780" s="358" t="s">
        <v>326</v>
      </c>
      <c r="Q1780" s="354" t="s">
        <v>24</v>
      </c>
      <c r="R1780" s="359">
        <v>33883.33</v>
      </c>
      <c r="S1780" s="359">
        <v>666.67</v>
      </c>
      <c r="T1780" s="360">
        <f t="shared" si="336"/>
        <v>34550</v>
      </c>
      <c r="U1780" s="361">
        <v>12</v>
      </c>
      <c r="V1780" s="359">
        <v>786</v>
      </c>
      <c r="W1780" s="362">
        <v>95</v>
      </c>
      <c r="X1780" s="363"/>
      <c r="Y1780" s="362">
        <f t="shared" si="337"/>
        <v>691</v>
      </c>
      <c r="Z1780" s="364">
        <f t="shared" si="338"/>
        <v>2.2749638205499276E-2</v>
      </c>
      <c r="AA1780" s="363">
        <v>0</v>
      </c>
      <c r="AB1780" s="362">
        <v>-2418.5</v>
      </c>
      <c r="AC1780" s="362"/>
      <c r="AD1780" s="362" t="s">
        <v>430</v>
      </c>
      <c r="AE1780" s="365"/>
      <c r="AF1780" s="365">
        <v>0</v>
      </c>
      <c r="AG1780" s="362">
        <f t="shared" si="339"/>
        <v>0</v>
      </c>
      <c r="AH1780" s="362"/>
      <c r="AI1780" s="362">
        <f t="shared" si="340"/>
        <v>0</v>
      </c>
      <c r="AJ1780" s="354" t="s">
        <v>149</v>
      </c>
      <c r="AK1780" s="354">
        <v>0</v>
      </c>
      <c r="AL1780" s="361"/>
      <c r="AM1780" s="366">
        <f t="shared" si="341"/>
        <v>0</v>
      </c>
      <c r="AN1780" s="366">
        <f t="shared" si="342"/>
        <v>1</v>
      </c>
      <c r="AO1780" s="366"/>
      <c r="AP1780" s="366"/>
      <c r="AQ1780" s="366">
        <f t="shared" si="343"/>
        <v>0</v>
      </c>
      <c r="AR1780" s="367" t="str">
        <f>IF(A1780="","",VLOOKUP(A1780,'Base Sites'!A:B,2,FALSE))</f>
        <v>Valauto Lambersart VW</v>
      </c>
      <c r="AS1780" s="367" t="str">
        <f t="shared" si="344"/>
        <v>VOLKSWAGEN</v>
      </c>
      <c r="AT1780" s="366"/>
      <c r="AU1780" s="368" t="str">
        <f>IF(A1780="","",VLOOKUP(L1780,'Base Vendeurs'!A:B,2,FALSE))</f>
        <v>Sociétés NORD</v>
      </c>
      <c r="AV1780" s="362">
        <f t="shared" si="345"/>
        <v>786</v>
      </c>
      <c r="AW1780" s="364">
        <f t="shared" si="346"/>
        <v>2.2749638205499276E-2</v>
      </c>
      <c r="AX1780" s="368" t="str">
        <f t="shared" si="347"/>
        <v>NON</v>
      </c>
      <c r="AY1780" s="231">
        <f>+MargesVN[[#This Row],[Total COM]]+MargesVN[[#This Row],[EXT GIE]]+MargesVN[[#This Row],[Forfait immat]]</f>
        <v>0</v>
      </c>
    </row>
    <row r="1781" spans="1:51" s="231" customFormat="1" ht="11.25" customHeight="1" x14ac:dyDescent="0.25">
      <c r="A1781" s="354">
        <v>30</v>
      </c>
      <c r="B1781" s="354" t="s">
        <v>183</v>
      </c>
      <c r="C1781" s="354" t="s">
        <v>104</v>
      </c>
      <c r="D1781" s="355">
        <v>46133</v>
      </c>
      <c r="E1781" s="356">
        <v>46136</v>
      </c>
      <c r="F1781" s="357"/>
      <c r="G1781" s="357"/>
      <c r="H1781" s="357"/>
      <c r="I1781" s="357" t="s">
        <v>165</v>
      </c>
      <c r="J1781" s="357"/>
      <c r="K1781" s="357">
        <v>1203727.02</v>
      </c>
      <c r="L1781" s="354" t="s">
        <v>33</v>
      </c>
      <c r="M1781" s="354">
        <v>525779</v>
      </c>
      <c r="N1781" s="354">
        <v>5779</v>
      </c>
      <c r="O1781" s="354" t="s">
        <v>3598</v>
      </c>
      <c r="P1781" s="358" t="s">
        <v>326</v>
      </c>
      <c r="Q1781" s="354" t="s">
        <v>24</v>
      </c>
      <c r="R1781" s="359">
        <v>33883.33</v>
      </c>
      <c r="S1781" s="359">
        <v>666.67</v>
      </c>
      <c r="T1781" s="360">
        <f t="shared" si="336"/>
        <v>34550</v>
      </c>
      <c r="U1781" s="361">
        <v>11</v>
      </c>
      <c r="V1781" s="359">
        <v>786</v>
      </c>
      <c r="W1781" s="362">
        <v>95</v>
      </c>
      <c r="X1781" s="363"/>
      <c r="Y1781" s="362">
        <f t="shared" si="337"/>
        <v>691</v>
      </c>
      <c r="Z1781" s="364">
        <f t="shared" si="338"/>
        <v>2.2749638205499276E-2</v>
      </c>
      <c r="AA1781" s="363">
        <v>0</v>
      </c>
      <c r="AB1781" s="362">
        <v>-2418.5</v>
      </c>
      <c r="AC1781" s="362"/>
      <c r="AD1781" s="362" t="s">
        <v>430</v>
      </c>
      <c r="AE1781" s="365"/>
      <c r="AF1781" s="365">
        <v>0</v>
      </c>
      <c r="AG1781" s="362">
        <f t="shared" si="339"/>
        <v>0</v>
      </c>
      <c r="AH1781" s="362"/>
      <c r="AI1781" s="362">
        <f t="shared" si="340"/>
        <v>0</v>
      </c>
      <c r="AJ1781" s="354" t="s">
        <v>149</v>
      </c>
      <c r="AK1781" s="354">
        <v>0</v>
      </c>
      <c r="AL1781" s="361"/>
      <c r="AM1781" s="366">
        <f t="shared" si="341"/>
        <v>0</v>
      </c>
      <c r="AN1781" s="366">
        <f t="shared" si="342"/>
        <v>1</v>
      </c>
      <c r="AO1781" s="366"/>
      <c r="AP1781" s="366"/>
      <c r="AQ1781" s="366">
        <f t="shared" si="343"/>
        <v>0</v>
      </c>
      <c r="AR1781" s="367" t="str">
        <f>IF(A1781="","",VLOOKUP(A1781,'Base Sites'!A:B,2,FALSE))</f>
        <v>Valauto Lambersart VW</v>
      </c>
      <c r="AS1781" s="367" t="str">
        <f t="shared" si="344"/>
        <v>VOLKSWAGEN</v>
      </c>
      <c r="AT1781" s="366"/>
      <c r="AU1781" s="368" t="str">
        <f>IF(A1781="","",VLOOKUP(L1781,'Base Vendeurs'!A:B,2,FALSE))</f>
        <v>Sociétés NORD</v>
      </c>
      <c r="AV1781" s="362">
        <f t="shared" si="345"/>
        <v>786</v>
      </c>
      <c r="AW1781" s="364">
        <f t="shared" si="346"/>
        <v>2.2749638205499276E-2</v>
      </c>
      <c r="AX1781" s="368" t="str">
        <f t="shared" si="347"/>
        <v>NON</v>
      </c>
      <c r="AY1781" s="231">
        <f>+MargesVN[[#This Row],[Total COM]]+MargesVN[[#This Row],[EXT GIE]]+MargesVN[[#This Row],[Forfait immat]]</f>
        <v>0</v>
      </c>
    </row>
    <row r="1782" spans="1:51" s="231" customFormat="1" ht="11.25" customHeight="1" x14ac:dyDescent="0.25">
      <c r="A1782" s="431">
        <v>30</v>
      </c>
      <c r="B1782" s="431" t="s">
        <v>183</v>
      </c>
      <c r="C1782" s="431" t="s">
        <v>104</v>
      </c>
      <c r="D1782" s="432">
        <v>46177</v>
      </c>
      <c r="E1782" s="433">
        <v>46178</v>
      </c>
      <c r="F1782" s="434"/>
      <c r="G1782" s="434"/>
      <c r="H1782" s="434"/>
      <c r="I1782" s="434" t="s">
        <v>165</v>
      </c>
      <c r="J1782" s="434"/>
      <c r="K1782" s="434">
        <v>754353.41</v>
      </c>
      <c r="L1782" s="431" t="s">
        <v>33</v>
      </c>
      <c r="M1782" s="431">
        <v>525780</v>
      </c>
      <c r="N1782" s="431">
        <v>5780</v>
      </c>
      <c r="O1782" s="431" t="s">
        <v>5118</v>
      </c>
      <c r="P1782" s="435" t="s">
        <v>326</v>
      </c>
      <c r="Q1782" s="431" t="s">
        <v>24</v>
      </c>
      <c r="R1782" s="436">
        <v>33883.33</v>
      </c>
      <c r="S1782" s="436">
        <v>666.67</v>
      </c>
      <c r="T1782" s="437">
        <f t="shared" si="336"/>
        <v>34550</v>
      </c>
      <c r="U1782" s="438">
        <v>16</v>
      </c>
      <c r="V1782" s="436">
        <v>785.99</v>
      </c>
      <c r="W1782" s="439">
        <v>95</v>
      </c>
      <c r="X1782" s="440"/>
      <c r="Y1782" s="439">
        <f t="shared" si="337"/>
        <v>690.99</v>
      </c>
      <c r="Z1782" s="441">
        <f t="shared" si="338"/>
        <v>2.2749348769898699E-2</v>
      </c>
      <c r="AA1782" s="440">
        <v>0</v>
      </c>
      <c r="AB1782" s="439">
        <v>-2418.5</v>
      </c>
      <c r="AC1782" s="439"/>
      <c r="AD1782" s="439" t="s">
        <v>5148</v>
      </c>
      <c r="AE1782" s="442"/>
      <c r="AF1782" s="442">
        <v>0</v>
      </c>
      <c r="AG1782" s="439">
        <f t="shared" si="339"/>
        <v>0</v>
      </c>
      <c r="AH1782" s="439"/>
      <c r="AI1782" s="439">
        <f t="shared" si="340"/>
        <v>0</v>
      </c>
      <c r="AJ1782" s="431" t="s">
        <v>149</v>
      </c>
      <c r="AK1782" s="431">
        <v>0</v>
      </c>
      <c r="AL1782" s="438"/>
      <c r="AM1782" s="443">
        <f t="shared" si="341"/>
        <v>0</v>
      </c>
      <c r="AN1782" s="443">
        <f t="shared" si="342"/>
        <v>1</v>
      </c>
      <c r="AO1782" s="443"/>
      <c r="AP1782" s="443"/>
      <c r="AQ1782" s="443">
        <f t="shared" si="343"/>
        <v>0</v>
      </c>
      <c r="AR1782" s="444" t="str">
        <f>IF(A1782="","",VLOOKUP(A1782,'Base Sites'!A:B,2,FALSE))</f>
        <v>Valauto Lambersart VW</v>
      </c>
      <c r="AS1782" s="444" t="str">
        <f t="shared" si="344"/>
        <v>VOLKSWAGEN</v>
      </c>
      <c r="AT1782" s="443"/>
      <c r="AU1782" s="445" t="str">
        <f>IF(A1782="","",VLOOKUP(L1782,'Base Vendeurs'!A:B,2,FALSE))</f>
        <v>Sociétés NORD</v>
      </c>
      <c r="AV1782" s="439">
        <f t="shared" si="345"/>
        <v>785.99</v>
      </c>
      <c r="AW1782" s="441">
        <f t="shared" si="346"/>
        <v>2.2749348769898699E-2</v>
      </c>
      <c r="AX1782" s="445" t="str">
        <f t="shared" si="347"/>
        <v>NON</v>
      </c>
      <c r="AY1782" s="231">
        <f>+MargesVN[[#This Row],[Total COM]]+MargesVN[[#This Row],[EXT GIE]]+MargesVN[[#This Row],[Forfait immat]]</f>
        <v>0</v>
      </c>
    </row>
    <row r="1783" spans="1:51" s="231" customFormat="1" ht="11.25" customHeight="1" x14ac:dyDescent="0.25">
      <c r="A1783" s="354">
        <v>30</v>
      </c>
      <c r="B1783" s="354" t="s">
        <v>183</v>
      </c>
      <c r="C1783" s="354" t="s">
        <v>104</v>
      </c>
      <c r="D1783" s="355">
        <v>46133</v>
      </c>
      <c r="E1783" s="356">
        <v>46135</v>
      </c>
      <c r="F1783" s="357"/>
      <c r="G1783" s="357"/>
      <c r="H1783" s="357"/>
      <c r="I1783" s="357" t="s">
        <v>165</v>
      </c>
      <c r="J1783" s="357"/>
      <c r="K1783" s="357">
        <v>1203727.02</v>
      </c>
      <c r="L1783" s="354" t="s">
        <v>33</v>
      </c>
      <c r="M1783" s="354">
        <v>525781</v>
      </c>
      <c r="N1783" s="354">
        <v>5781</v>
      </c>
      <c r="O1783" s="354" t="s">
        <v>3551</v>
      </c>
      <c r="P1783" s="358" t="s">
        <v>326</v>
      </c>
      <c r="Q1783" s="354" t="s">
        <v>24</v>
      </c>
      <c r="R1783" s="359">
        <v>33883.33</v>
      </c>
      <c r="S1783" s="359">
        <v>666.67</v>
      </c>
      <c r="T1783" s="360">
        <f t="shared" si="336"/>
        <v>34550</v>
      </c>
      <c r="U1783" s="361">
        <v>13</v>
      </c>
      <c r="V1783" s="359">
        <v>786</v>
      </c>
      <c r="W1783" s="362">
        <v>95</v>
      </c>
      <c r="X1783" s="363"/>
      <c r="Y1783" s="362">
        <f t="shared" si="337"/>
        <v>691</v>
      </c>
      <c r="Z1783" s="364">
        <f t="shared" si="338"/>
        <v>2.2749638205499276E-2</v>
      </c>
      <c r="AA1783" s="363">
        <v>0</v>
      </c>
      <c r="AB1783" s="362">
        <v>-2418.5</v>
      </c>
      <c r="AC1783" s="362"/>
      <c r="AD1783" s="362" t="s">
        <v>430</v>
      </c>
      <c r="AE1783" s="365"/>
      <c r="AF1783" s="365">
        <v>0</v>
      </c>
      <c r="AG1783" s="362">
        <f t="shared" si="339"/>
        <v>0</v>
      </c>
      <c r="AH1783" s="362"/>
      <c r="AI1783" s="362">
        <f t="shared" si="340"/>
        <v>0</v>
      </c>
      <c r="AJ1783" s="354" t="s">
        <v>149</v>
      </c>
      <c r="AK1783" s="354">
        <v>0</v>
      </c>
      <c r="AL1783" s="361"/>
      <c r="AM1783" s="366">
        <f t="shared" si="341"/>
        <v>0</v>
      </c>
      <c r="AN1783" s="366">
        <f t="shared" si="342"/>
        <v>1</v>
      </c>
      <c r="AO1783" s="366"/>
      <c r="AP1783" s="366"/>
      <c r="AQ1783" s="366">
        <f t="shared" si="343"/>
        <v>0</v>
      </c>
      <c r="AR1783" s="367" t="str">
        <f>IF(A1783="","",VLOOKUP(A1783,'Base Sites'!A:B,2,FALSE))</f>
        <v>Valauto Lambersart VW</v>
      </c>
      <c r="AS1783" s="367" t="str">
        <f t="shared" si="344"/>
        <v>VOLKSWAGEN</v>
      </c>
      <c r="AT1783" s="366"/>
      <c r="AU1783" s="368" t="str">
        <f>IF(A1783="","",VLOOKUP(L1783,'Base Vendeurs'!A:B,2,FALSE))</f>
        <v>Sociétés NORD</v>
      </c>
      <c r="AV1783" s="362">
        <f t="shared" si="345"/>
        <v>786</v>
      </c>
      <c r="AW1783" s="364">
        <f t="shared" si="346"/>
        <v>2.2749638205499276E-2</v>
      </c>
      <c r="AX1783" s="368" t="str">
        <f t="shared" si="347"/>
        <v>NON</v>
      </c>
      <c r="AY1783" s="231">
        <f>+MargesVN[[#This Row],[Total COM]]+MargesVN[[#This Row],[EXT GIE]]+MargesVN[[#This Row],[Forfait immat]]</f>
        <v>0</v>
      </c>
    </row>
    <row r="1784" spans="1:51" s="231" customFormat="1" ht="11.25" customHeight="1" x14ac:dyDescent="0.25">
      <c r="A1784" s="401">
        <v>30</v>
      </c>
      <c r="B1784" s="401" t="s">
        <v>183</v>
      </c>
      <c r="C1784" s="401" t="s">
        <v>104</v>
      </c>
      <c r="D1784" s="402">
        <v>46133</v>
      </c>
      <c r="E1784" s="403">
        <v>46148</v>
      </c>
      <c r="F1784" s="404"/>
      <c r="G1784" s="404"/>
      <c r="H1784" s="404"/>
      <c r="I1784" s="404" t="s">
        <v>165</v>
      </c>
      <c r="J1784" s="404"/>
      <c r="K1784" s="404">
        <v>681157.84</v>
      </c>
      <c r="L1784" s="401" t="s">
        <v>33</v>
      </c>
      <c r="M1784" s="401">
        <v>525782</v>
      </c>
      <c r="N1784" s="401">
        <v>5782</v>
      </c>
      <c r="O1784" s="401" t="s">
        <v>3550</v>
      </c>
      <c r="P1784" s="405" t="s">
        <v>326</v>
      </c>
      <c r="Q1784" s="401" t="s">
        <v>24</v>
      </c>
      <c r="R1784" s="406">
        <v>33883.33</v>
      </c>
      <c r="S1784" s="406">
        <v>666.67</v>
      </c>
      <c r="T1784" s="407">
        <f t="shared" si="336"/>
        <v>34550</v>
      </c>
      <c r="U1784" s="408">
        <v>19</v>
      </c>
      <c r="V1784" s="406">
        <v>786</v>
      </c>
      <c r="W1784" s="409">
        <v>95</v>
      </c>
      <c r="X1784" s="410"/>
      <c r="Y1784" s="409">
        <f t="shared" si="337"/>
        <v>691</v>
      </c>
      <c r="Z1784" s="411">
        <f t="shared" si="338"/>
        <v>2.2749638205499276E-2</v>
      </c>
      <c r="AA1784" s="410">
        <v>0</v>
      </c>
      <c r="AB1784" s="409">
        <v>-2418.5</v>
      </c>
      <c r="AC1784" s="409"/>
      <c r="AD1784" s="409" t="s">
        <v>371</v>
      </c>
      <c r="AE1784" s="412"/>
      <c r="AF1784" s="412">
        <v>0</v>
      </c>
      <c r="AG1784" s="409">
        <f t="shared" si="339"/>
        <v>0</v>
      </c>
      <c r="AH1784" s="409"/>
      <c r="AI1784" s="409">
        <f t="shared" si="340"/>
        <v>0</v>
      </c>
      <c r="AJ1784" s="401" t="s">
        <v>149</v>
      </c>
      <c r="AK1784" s="401">
        <v>0</v>
      </c>
      <c r="AL1784" s="408" t="s">
        <v>293</v>
      </c>
      <c r="AM1784" s="413">
        <f t="shared" si="341"/>
        <v>1</v>
      </c>
      <c r="AN1784" s="413">
        <f t="shared" si="342"/>
        <v>1</v>
      </c>
      <c r="AO1784" s="413"/>
      <c r="AP1784" s="413"/>
      <c r="AQ1784" s="413">
        <f t="shared" si="343"/>
        <v>1</v>
      </c>
      <c r="AR1784" s="414" t="str">
        <f>IF(A1784="","",VLOOKUP(A1784,'Base Sites'!A:B,2,FALSE))</f>
        <v>Valauto Lambersart VW</v>
      </c>
      <c r="AS1784" s="414" t="str">
        <f t="shared" si="344"/>
        <v>VOLKSWAGEN</v>
      </c>
      <c r="AT1784" s="413"/>
      <c r="AU1784" s="415" t="str">
        <f>IF(A1784="","",VLOOKUP(L1784,'Base Vendeurs'!A:B,2,FALSE))</f>
        <v>Sociétés NORD</v>
      </c>
      <c r="AV1784" s="409">
        <f t="shared" si="345"/>
        <v>786</v>
      </c>
      <c r="AW1784" s="411">
        <f t="shared" si="346"/>
        <v>2.2749638205499276E-2</v>
      </c>
      <c r="AX1784" s="415" t="str">
        <f t="shared" si="347"/>
        <v>NON</v>
      </c>
      <c r="AY1784" s="231">
        <f>+MargesVN[[#This Row],[Total COM]]+MargesVN[[#This Row],[EXT GIE]]+MargesVN[[#This Row],[Forfait immat]]</f>
        <v>0</v>
      </c>
    </row>
    <row r="1785" spans="1:51" s="231" customFormat="1" ht="11.25" customHeight="1" x14ac:dyDescent="0.25">
      <c r="A1785" s="401">
        <v>30</v>
      </c>
      <c r="B1785" s="401" t="s">
        <v>183</v>
      </c>
      <c r="C1785" s="401" t="s">
        <v>104</v>
      </c>
      <c r="D1785" s="402">
        <v>46142</v>
      </c>
      <c r="E1785" s="403">
        <v>46147</v>
      </c>
      <c r="F1785" s="404"/>
      <c r="G1785" s="404"/>
      <c r="H1785" s="404"/>
      <c r="I1785" s="404" t="s">
        <v>165</v>
      </c>
      <c r="J1785" s="404"/>
      <c r="K1785" s="404">
        <v>681157.84</v>
      </c>
      <c r="L1785" s="401" t="s">
        <v>33</v>
      </c>
      <c r="M1785" s="401">
        <v>525783</v>
      </c>
      <c r="N1785" s="401">
        <v>5783</v>
      </c>
      <c r="O1785" s="401" t="s">
        <v>3570</v>
      </c>
      <c r="P1785" s="405" t="s">
        <v>326</v>
      </c>
      <c r="Q1785" s="401" t="s">
        <v>24</v>
      </c>
      <c r="R1785" s="406">
        <v>33883.33</v>
      </c>
      <c r="S1785" s="406">
        <v>666.67</v>
      </c>
      <c r="T1785" s="407">
        <f t="shared" si="336"/>
        <v>34550</v>
      </c>
      <c r="U1785" s="408">
        <v>14</v>
      </c>
      <c r="V1785" s="406">
        <v>786</v>
      </c>
      <c r="W1785" s="409">
        <v>95</v>
      </c>
      <c r="X1785" s="410"/>
      <c r="Y1785" s="409">
        <f t="shared" si="337"/>
        <v>691</v>
      </c>
      <c r="Z1785" s="411">
        <f t="shared" si="338"/>
        <v>2.2749638205499276E-2</v>
      </c>
      <c r="AA1785" s="410">
        <v>0</v>
      </c>
      <c r="AB1785" s="409">
        <v>-2418.5</v>
      </c>
      <c r="AC1785" s="409"/>
      <c r="AD1785" s="409" t="s">
        <v>371</v>
      </c>
      <c r="AE1785" s="412"/>
      <c r="AF1785" s="412">
        <v>0</v>
      </c>
      <c r="AG1785" s="409">
        <f t="shared" si="339"/>
        <v>0</v>
      </c>
      <c r="AH1785" s="409"/>
      <c r="AI1785" s="409">
        <f t="shared" si="340"/>
        <v>0</v>
      </c>
      <c r="AJ1785" s="401" t="s">
        <v>149</v>
      </c>
      <c r="AK1785" s="401">
        <v>0</v>
      </c>
      <c r="AL1785" s="408" t="s">
        <v>293</v>
      </c>
      <c r="AM1785" s="413">
        <f t="shared" si="341"/>
        <v>1</v>
      </c>
      <c r="AN1785" s="413">
        <f t="shared" si="342"/>
        <v>1</v>
      </c>
      <c r="AO1785" s="413"/>
      <c r="AP1785" s="413"/>
      <c r="AQ1785" s="413">
        <f t="shared" si="343"/>
        <v>1</v>
      </c>
      <c r="AR1785" s="414" t="str">
        <f>IF(A1785="","",VLOOKUP(A1785,'Base Sites'!A:B,2,FALSE))</f>
        <v>Valauto Lambersart VW</v>
      </c>
      <c r="AS1785" s="414" t="str">
        <f t="shared" si="344"/>
        <v>VOLKSWAGEN</v>
      </c>
      <c r="AT1785" s="413"/>
      <c r="AU1785" s="415" t="str">
        <f>IF(A1785="","",VLOOKUP(L1785,'Base Vendeurs'!A:B,2,FALSE))</f>
        <v>Sociétés NORD</v>
      </c>
      <c r="AV1785" s="409">
        <f t="shared" si="345"/>
        <v>786</v>
      </c>
      <c r="AW1785" s="411">
        <f t="shared" si="346"/>
        <v>2.2749638205499276E-2</v>
      </c>
      <c r="AX1785" s="415" t="str">
        <f t="shared" si="347"/>
        <v>NON</v>
      </c>
      <c r="AY1785" s="231">
        <f>+MargesVN[[#This Row],[Total COM]]+MargesVN[[#This Row],[EXT GIE]]+MargesVN[[#This Row],[Forfait immat]]</f>
        <v>0</v>
      </c>
    </row>
    <row r="1786" spans="1:51" s="231" customFormat="1" ht="11.25" customHeight="1" x14ac:dyDescent="0.25">
      <c r="A1786" s="354">
        <v>30</v>
      </c>
      <c r="B1786" s="354" t="s">
        <v>183</v>
      </c>
      <c r="C1786" s="354" t="s">
        <v>104</v>
      </c>
      <c r="D1786" s="355">
        <v>46132</v>
      </c>
      <c r="E1786" s="356">
        <v>46134</v>
      </c>
      <c r="F1786" s="357"/>
      <c r="G1786" s="357"/>
      <c r="H1786" s="357"/>
      <c r="I1786" s="357" t="s">
        <v>165</v>
      </c>
      <c r="J1786" s="357"/>
      <c r="K1786" s="357">
        <v>1203727.02</v>
      </c>
      <c r="L1786" s="354" t="s">
        <v>33</v>
      </c>
      <c r="M1786" s="354">
        <v>525784</v>
      </c>
      <c r="N1786" s="354">
        <v>5784</v>
      </c>
      <c r="O1786" s="354" t="s">
        <v>3539</v>
      </c>
      <c r="P1786" s="358" t="s">
        <v>326</v>
      </c>
      <c r="Q1786" s="354" t="s">
        <v>24</v>
      </c>
      <c r="R1786" s="359">
        <v>33883.33</v>
      </c>
      <c r="S1786" s="359">
        <v>666.67</v>
      </c>
      <c r="T1786" s="360">
        <f t="shared" si="336"/>
        <v>34550</v>
      </c>
      <c r="U1786" s="361">
        <v>10</v>
      </c>
      <c r="V1786" s="359">
        <v>786</v>
      </c>
      <c r="W1786" s="362">
        <v>95</v>
      </c>
      <c r="X1786" s="363"/>
      <c r="Y1786" s="362">
        <f t="shared" si="337"/>
        <v>691</v>
      </c>
      <c r="Z1786" s="364">
        <f t="shared" si="338"/>
        <v>2.2749638205499276E-2</v>
      </c>
      <c r="AA1786" s="363">
        <v>0</v>
      </c>
      <c r="AB1786" s="362">
        <v>-2418.5</v>
      </c>
      <c r="AC1786" s="362"/>
      <c r="AD1786" s="362" t="s">
        <v>430</v>
      </c>
      <c r="AE1786" s="365"/>
      <c r="AF1786" s="365">
        <v>0</v>
      </c>
      <c r="AG1786" s="362">
        <f t="shared" si="339"/>
        <v>0</v>
      </c>
      <c r="AH1786" s="362"/>
      <c r="AI1786" s="362">
        <f t="shared" si="340"/>
        <v>0</v>
      </c>
      <c r="AJ1786" s="354" t="s">
        <v>149</v>
      </c>
      <c r="AK1786" s="354">
        <v>0</v>
      </c>
      <c r="AL1786" s="361"/>
      <c r="AM1786" s="366">
        <f t="shared" si="341"/>
        <v>0</v>
      </c>
      <c r="AN1786" s="366">
        <f t="shared" si="342"/>
        <v>1</v>
      </c>
      <c r="AO1786" s="366"/>
      <c r="AP1786" s="366"/>
      <c r="AQ1786" s="366">
        <f t="shared" si="343"/>
        <v>0</v>
      </c>
      <c r="AR1786" s="367" t="str">
        <f>IF(A1786="","",VLOOKUP(A1786,'Base Sites'!A:B,2,FALSE))</f>
        <v>Valauto Lambersart VW</v>
      </c>
      <c r="AS1786" s="367" t="str">
        <f t="shared" si="344"/>
        <v>VOLKSWAGEN</v>
      </c>
      <c r="AT1786" s="366"/>
      <c r="AU1786" s="368" t="str">
        <f>IF(A1786="","",VLOOKUP(L1786,'Base Vendeurs'!A:B,2,FALSE))</f>
        <v>Sociétés NORD</v>
      </c>
      <c r="AV1786" s="362">
        <f t="shared" si="345"/>
        <v>786</v>
      </c>
      <c r="AW1786" s="364">
        <f t="shared" si="346"/>
        <v>2.2749638205499276E-2</v>
      </c>
      <c r="AX1786" s="368" t="str">
        <f t="shared" si="347"/>
        <v>NON</v>
      </c>
      <c r="AY1786" s="231">
        <f>+MargesVN[[#This Row],[Total COM]]+MargesVN[[#This Row],[EXT GIE]]+MargesVN[[#This Row],[Forfait immat]]</f>
        <v>0</v>
      </c>
    </row>
    <row r="1787" spans="1:51" s="231" customFormat="1" ht="11.25" customHeight="1" x14ac:dyDescent="0.25">
      <c r="A1787" s="354">
        <v>30</v>
      </c>
      <c r="B1787" s="354" t="s">
        <v>183</v>
      </c>
      <c r="C1787" s="354" t="s">
        <v>104</v>
      </c>
      <c r="D1787" s="355">
        <v>46133</v>
      </c>
      <c r="E1787" s="356">
        <v>46136</v>
      </c>
      <c r="F1787" s="357"/>
      <c r="G1787" s="357"/>
      <c r="H1787" s="357"/>
      <c r="I1787" s="357" t="s">
        <v>165</v>
      </c>
      <c r="J1787" s="357"/>
      <c r="K1787" s="357">
        <v>1203727.02</v>
      </c>
      <c r="L1787" s="354" t="s">
        <v>33</v>
      </c>
      <c r="M1787" s="354">
        <v>525785</v>
      </c>
      <c r="N1787" s="354">
        <v>5785</v>
      </c>
      <c r="O1787" s="354" t="s">
        <v>3575</v>
      </c>
      <c r="P1787" s="358" t="s">
        <v>326</v>
      </c>
      <c r="Q1787" s="354" t="s">
        <v>24</v>
      </c>
      <c r="R1787" s="359">
        <v>33883.33</v>
      </c>
      <c r="S1787" s="359">
        <v>666.67</v>
      </c>
      <c r="T1787" s="360">
        <f t="shared" si="336"/>
        <v>34550</v>
      </c>
      <c r="U1787" s="361">
        <v>11</v>
      </c>
      <c r="V1787" s="359">
        <v>786</v>
      </c>
      <c r="W1787" s="362">
        <v>95</v>
      </c>
      <c r="X1787" s="363"/>
      <c r="Y1787" s="362">
        <f t="shared" si="337"/>
        <v>691</v>
      </c>
      <c r="Z1787" s="364">
        <f t="shared" si="338"/>
        <v>2.2749638205499276E-2</v>
      </c>
      <c r="AA1787" s="363">
        <v>0</v>
      </c>
      <c r="AB1787" s="362">
        <v>-2418.5</v>
      </c>
      <c r="AC1787" s="362"/>
      <c r="AD1787" s="362" t="s">
        <v>430</v>
      </c>
      <c r="AE1787" s="365"/>
      <c r="AF1787" s="365">
        <v>0</v>
      </c>
      <c r="AG1787" s="362">
        <f t="shared" si="339"/>
        <v>0</v>
      </c>
      <c r="AH1787" s="362"/>
      <c r="AI1787" s="362">
        <f t="shared" si="340"/>
        <v>0</v>
      </c>
      <c r="AJ1787" s="354" t="s">
        <v>149</v>
      </c>
      <c r="AK1787" s="354">
        <v>0</v>
      </c>
      <c r="AL1787" s="361"/>
      <c r="AM1787" s="366">
        <f t="shared" si="341"/>
        <v>0</v>
      </c>
      <c r="AN1787" s="366">
        <f t="shared" si="342"/>
        <v>1</v>
      </c>
      <c r="AO1787" s="366"/>
      <c r="AP1787" s="366"/>
      <c r="AQ1787" s="366">
        <f t="shared" si="343"/>
        <v>0</v>
      </c>
      <c r="AR1787" s="367" t="str">
        <f>IF(A1787="","",VLOOKUP(A1787,'Base Sites'!A:B,2,FALSE))</f>
        <v>Valauto Lambersart VW</v>
      </c>
      <c r="AS1787" s="367" t="str">
        <f t="shared" si="344"/>
        <v>VOLKSWAGEN</v>
      </c>
      <c r="AT1787" s="366"/>
      <c r="AU1787" s="368" t="str">
        <f>IF(A1787="","",VLOOKUP(L1787,'Base Vendeurs'!A:B,2,FALSE))</f>
        <v>Sociétés NORD</v>
      </c>
      <c r="AV1787" s="362">
        <f t="shared" si="345"/>
        <v>786</v>
      </c>
      <c r="AW1787" s="364">
        <f t="shared" si="346"/>
        <v>2.2749638205499276E-2</v>
      </c>
      <c r="AX1787" s="368" t="str">
        <f t="shared" si="347"/>
        <v>NON</v>
      </c>
      <c r="AY1787" s="231">
        <f>+MargesVN[[#This Row],[Total COM]]+MargesVN[[#This Row],[EXT GIE]]+MargesVN[[#This Row],[Forfait immat]]</f>
        <v>0</v>
      </c>
    </row>
    <row r="1788" spans="1:51" s="231" customFormat="1" ht="11.25" customHeight="1" x14ac:dyDescent="0.25">
      <c r="A1788" s="354">
        <v>30</v>
      </c>
      <c r="B1788" s="354" t="s">
        <v>183</v>
      </c>
      <c r="C1788" s="354" t="s">
        <v>104</v>
      </c>
      <c r="D1788" s="355">
        <v>46140</v>
      </c>
      <c r="E1788" s="356">
        <v>46142</v>
      </c>
      <c r="F1788" s="357"/>
      <c r="G1788" s="357"/>
      <c r="H1788" s="357"/>
      <c r="I1788" s="357" t="s">
        <v>165</v>
      </c>
      <c r="J1788" s="357"/>
      <c r="K1788" s="357">
        <v>1203727.02</v>
      </c>
      <c r="L1788" s="354" t="s">
        <v>33</v>
      </c>
      <c r="M1788" s="354">
        <v>525786</v>
      </c>
      <c r="N1788" s="354">
        <v>5786</v>
      </c>
      <c r="O1788" s="354" t="s">
        <v>3571</v>
      </c>
      <c r="P1788" s="358" t="s">
        <v>326</v>
      </c>
      <c r="Q1788" s="354" t="s">
        <v>24</v>
      </c>
      <c r="R1788" s="359">
        <v>33883.33</v>
      </c>
      <c r="S1788" s="359">
        <v>666.67</v>
      </c>
      <c r="T1788" s="360">
        <f t="shared" si="336"/>
        <v>34550</v>
      </c>
      <c r="U1788" s="361">
        <v>13</v>
      </c>
      <c r="V1788" s="359">
        <v>786</v>
      </c>
      <c r="W1788" s="362">
        <v>95</v>
      </c>
      <c r="X1788" s="363"/>
      <c r="Y1788" s="362">
        <f t="shared" si="337"/>
        <v>691</v>
      </c>
      <c r="Z1788" s="364">
        <f t="shared" si="338"/>
        <v>2.2749638205499276E-2</v>
      </c>
      <c r="AA1788" s="363">
        <v>0</v>
      </c>
      <c r="AB1788" s="362">
        <v>-2418.5</v>
      </c>
      <c r="AC1788" s="362"/>
      <c r="AD1788" s="362" t="s">
        <v>430</v>
      </c>
      <c r="AE1788" s="365"/>
      <c r="AF1788" s="365">
        <v>0</v>
      </c>
      <c r="AG1788" s="362">
        <f t="shared" si="339"/>
        <v>0</v>
      </c>
      <c r="AH1788" s="362"/>
      <c r="AI1788" s="362">
        <f t="shared" si="340"/>
        <v>0</v>
      </c>
      <c r="AJ1788" s="354" t="s">
        <v>149</v>
      </c>
      <c r="AK1788" s="354">
        <v>0</v>
      </c>
      <c r="AL1788" s="361"/>
      <c r="AM1788" s="366">
        <f t="shared" si="341"/>
        <v>0</v>
      </c>
      <c r="AN1788" s="366">
        <f t="shared" si="342"/>
        <v>1</v>
      </c>
      <c r="AO1788" s="366"/>
      <c r="AP1788" s="366"/>
      <c r="AQ1788" s="366">
        <f t="shared" si="343"/>
        <v>0</v>
      </c>
      <c r="AR1788" s="367" t="str">
        <f>IF(A1788="","",VLOOKUP(A1788,'Base Sites'!A:B,2,FALSE))</f>
        <v>Valauto Lambersart VW</v>
      </c>
      <c r="AS1788" s="367" t="str">
        <f t="shared" si="344"/>
        <v>VOLKSWAGEN</v>
      </c>
      <c r="AT1788" s="366"/>
      <c r="AU1788" s="368" t="str">
        <f>IF(A1788="","",VLOOKUP(L1788,'Base Vendeurs'!A:B,2,FALSE))</f>
        <v>Sociétés NORD</v>
      </c>
      <c r="AV1788" s="362">
        <f t="shared" si="345"/>
        <v>786</v>
      </c>
      <c r="AW1788" s="364">
        <f t="shared" si="346"/>
        <v>2.2749638205499276E-2</v>
      </c>
      <c r="AX1788" s="368" t="str">
        <f t="shared" si="347"/>
        <v>NON</v>
      </c>
      <c r="AY1788" s="231">
        <f>+MargesVN[[#This Row],[Total COM]]+MargesVN[[#This Row],[EXT GIE]]+MargesVN[[#This Row],[Forfait immat]]</f>
        <v>0</v>
      </c>
    </row>
    <row r="1789" spans="1:51" s="231" customFormat="1" ht="11.25" customHeight="1" x14ac:dyDescent="0.25">
      <c r="A1789" s="431">
        <v>30</v>
      </c>
      <c r="B1789" s="431" t="s">
        <v>163</v>
      </c>
      <c r="C1789" s="431" t="s">
        <v>104</v>
      </c>
      <c r="D1789" s="432">
        <v>46178</v>
      </c>
      <c r="E1789" s="433">
        <v>46181</v>
      </c>
      <c r="F1789" s="434"/>
      <c r="G1789" s="434"/>
      <c r="H1789" s="434"/>
      <c r="I1789" s="434"/>
      <c r="J1789" s="434"/>
      <c r="K1789" s="434">
        <v>0</v>
      </c>
      <c r="L1789" s="431" t="s">
        <v>70</v>
      </c>
      <c r="M1789" s="431">
        <v>525788</v>
      </c>
      <c r="N1789" s="431">
        <v>5788</v>
      </c>
      <c r="O1789" s="431" t="s">
        <v>4979</v>
      </c>
      <c r="P1789" s="435" t="s">
        <v>4980</v>
      </c>
      <c r="Q1789" s="431" t="s">
        <v>26</v>
      </c>
      <c r="R1789" s="436">
        <v>51030</v>
      </c>
      <c r="S1789" s="436">
        <v>1383.33</v>
      </c>
      <c r="T1789" s="437">
        <f t="shared" si="336"/>
        <v>52413.33</v>
      </c>
      <c r="U1789" s="438">
        <v>92</v>
      </c>
      <c r="V1789" s="436">
        <v>1667.4</v>
      </c>
      <c r="W1789" s="439">
        <v>95</v>
      </c>
      <c r="X1789" s="440"/>
      <c r="Y1789" s="439">
        <f t="shared" si="337"/>
        <v>1572.4</v>
      </c>
      <c r="Z1789" s="441">
        <f t="shared" si="338"/>
        <v>3.1812517922444536E-2</v>
      </c>
      <c r="AA1789" s="440">
        <v>0</v>
      </c>
      <c r="AB1789" s="439">
        <v>0</v>
      </c>
      <c r="AC1789" s="439"/>
      <c r="AD1789" s="439"/>
      <c r="AE1789" s="442">
        <v>0.1</v>
      </c>
      <c r="AF1789" s="442">
        <v>0.1</v>
      </c>
      <c r="AG1789" s="439">
        <f t="shared" si="339"/>
        <v>157.24</v>
      </c>
      <c r="AH1789" s="439"/>
      <c r="AI1789" s="439">
        <f t="shared" si="340"/>
        <v>157.24</v>
      </c>
      <c r="AJ1789" s="431" t="s">
        <v>164</v>
      </c>
      <c r="AK1789" s="431">
        <v>0</v>
      </c>
      <c r="AL1789" s="438">
        <v>20</v>
      </c>
      <c r="AM1789" s="443">
        <f t="shared" si="341"/>
        <v>1</v>
      </c>
      <c r="AN1789" s="443">
        <f t="shared" si="342"/>
        <v>1</v>
      </c>
      <c r="AO1789" s="443"/>
      <c r="AP1789" s="443"/>
      <c r="AQ1789" s="443">
        <f t="shared" si="343"/>
        <v>1</v>
      </c>
      <c r="AR1789" s="444" t="str">
        <f>IF(A1789="","",VLOOKUP(A1789,'Base Sites'!A:B,2,FALSE))</f>
        <v>Valauto Lambersart VW</v>
      </c>
      <c r="AS1789" s="444" t="str">
        <f t="shared" si="344"/>
        <v>VOLKSWAGEN</v>
      </c>
      <c r="AT1789" s="443"/>
      <c r="AU1789" s="445" t="str">
        <f>IF(A1789="","",VLOOKUP(L1789,'Base Vendeurs'!A:B,2,FALSE))</f>
        <v>Sociétés NORD</v>
      </c>
      <c r="AV1789" s="439">
        <f t="shared" si="345"/>
        <v>1667.4</v>
      </c>
      <c r="AW1789" s="441">
        <f t="shared" si="346"/>
        <v>3.1812517922444536E-2</v>
      </c>
      <c r="AX1789" s="445" t="str">
        <f t="shared" si="347"/>
        <v>NON</v>
      </c>
      <c r="AY1789" s="231">
        <f>+MargesVN[[#This Row],[Total COM]]+MargesVN[[#This Row],[EXT GIE]]+MargesVN[[#This Row],[Forfait immat]]</f>
        <v>177.24</v>
      </c>
    </row>
    <row r="1790" spans="1:51" s="231" customFormat="1" ht="11.25" customHeight="1" x14ac:dyDescent="0.25">
      <c r="A1790" s="401">
        <v>30</v>
      </c>
      <c r="B1790" s="401" t="s">
        <v>163</v>
      </c>
      <c r="C1790" s="401" t="s">
        <v>104</v>
      </c>
      <c r="D1790" s="402">
        <v>46167</v>
      </c>
      <c r="E1790" s="403">
        <v>46168</v>
      </c>
      <c r="F1790" s="404"/>
      <c r="G1790" s="404"/>
      <c r="H1790" s="404"/>
      <c r="I1790" s="404"/>
      <c r="J1790" s="404"/>
      <c r="K1790" s="404"/>
      <c r="L1790" s="401" t="s">
        <v>229</v>
      </c>
      <c r="M1790" s="401">
        <v>525790</v>
      </c>
      <c r="N1790" s="401">
        <v>5790</v>
      </c>
      <c r="O1790" s="401" t="s">
        <v>4191</v>
      </c>
      <c r="P1790" s="405" t="s">
        <v>4192</v>
      </c>
      <c r="Q1790" s="401" t="s">
        <v>26</v>
      </c>
      <c r="R1790" s="406">
        <v>48863.33</v>
      </c>
      <c r="S1790" s="406">
        <v>641.66999999999996</v>
      </c>
      <c r="T1790" s="407">
        <f t="shared" si="336"/>
        <v>49505</v>
      </c>
      <c r="U1790" s="408">
        <v>7</v>
      </c>
      <c r="V1790" s="406">
        <v>3339.23</v>
      </c>
      <c r="W1790" s="409">
        <v>95</v>
      </c>
      <c r="X1790" s="410"/>
      <c r="Y1790" s="409">
        <f t="shared" si="337"/>
        <v>3244.23</v>
      </c>
      <c r="Z1790" s="411">
        <f t="shared" si="338"/>
        <v>6.7452378547621455E-2</v>
      </c>
      <c r="AA1790" s="410">
        <v>0</v>
      </c>
      <c r="AB1790" s="409">
        <v>-7000</v>
      </c>
      <c r="AC1790" s="409"/>
      <c r="AD1790" s="409"/>
      <c r="AE1790" s="412">
        <v>0.08</v>
      </c>
      <c r="AF1790" s="412">
        <v>0.08</v>
      </c>
      <c r="AG1790" s="409">
        <f t="shared" si="339"/>
        <v>259.53840000000002</v>
      </c>
      <c r="AH1790" s="409"/>
      <c r="AI1790" s="409">
        <f t="shared" si="340"/>
        <v>259.53840000000002</v>
      </c>
      <c r="AJ1790" s="401" t="s">
        <v>164</v>
      </c>
      <c r="AK1790" s="401">
        <v>30</v>
      </c>
      <c r="AL1790" s="408"/>
      <c r="AM1790" s="413">
        <f t="shared" si="341"/>
        <v>0</v>
      </c>
      <c r="AN1790" s="413">
        <f t="shared" si="342"/>
        <v>1</v>
      </c>
      <c r="AO1790" s="413"/>
      <c r="AP1790" s="413"/>
      <c r="AQ1790" s="413">
        <f t="shared" si="343"/>
        <v>0</v>
      </c>
      <c r="AR1790" s="414" t="str">
        <f>IF(A1790="","",VLOOKUP(A1790,'Base Sites'!A:B,2,FALSE))</f>
        <v>Valauto Lambersart VW</v>
      </c>
      <c r="AS1790" s="414" t="str">
        <f t="shared" si="344"/>
        <v>VOLKSWAGEN</v>
      </c>
      <c r="AT1790" s="413"/>
      <c r="AU1790" s="415" t="str">
        <f>IF(A1790="","",VLOOKUP(L1790,'Base Vendeurs'!A:B,2,FALSE))</f>
        <v>Valauto Lambersart VW</v>
      </c>
      <c r="AV1790" s="409">
        <f t="shared" si="345"/>
        <v>3339.23</v>
      </c>
      <c r="AW1790" s="411">
        <f t="shared" si="346"/>
        <v>6.7452378547621455E-2</v>
      </c>
      <c r="AX1790" s="415" t="str">
        <f t="shared" si="347"/>
        <v>NON</v>
      </c>
      <c r="AY1790" s="231">
        <f>+MargesVN[[#This Row],[Total COM]]+MargesVN[[#This Row],[EXT GIE]]+MargesVN[[#This Row],[Forfait immat]]</f>
        <v>289.53840000000002</v>
      </c>
    </row>
    <row r="1791" spans="1:51" s="231" customFormat="1" ht="11.25" customHeight="1" x14ac:dyDescent="0.25">
      <c r="A1791" s="354">
        <v>30</v>
      </c>
      <c r="B1791" s="354" t="s">
        <v>163</v>
      </c>
      <c r="C1791" s="354" t="s">
        <v>104</v>
      </c>
      <c r="D1791" s="355">
        <v>46126</v>
      </c>
      <c r="E1791" s="356">
        <v>46127</v>
      </c>
      <c r="F1791" s="357"/>
      <c r="G1791" s="357"/>
      <c r="H1791" s="357"/>
      <c r="I1791" s="357"/>
      <c r="J1791" s="357"/>
      <c r="K1791" s="357">
        <v>0</v>
      </c>
      <c r="L1791" s="354" t="s">
        <v>429</v>
      </c>
      <c r="M1791" s="354">
        <v>525791</v>
      </c>
      <c r="N1791" s="354">
        <v>5791</v>
      </c>
      <c r="O1791" s="354" t="s">
        <v>3352</v>
      </c>
      <c r="P1791" s="358" t="s">
        <v>3353</v>
      </c>
      <c r="Q1791" s="354" t="s">
        <v>190</v>
      </c>
      <c r="R1791" s="359">
        <v>28597.33</v>
      </c>
      <c r="S1791" s="359">
        <v>1529.16</v>
      </c>
      <c r="T1791" s="360">
        <f t="shared" si="336"/>
        <v>30126.49</v>
      </c>
      <c r="U1791" s="361">
        <v>15</v>
      </c>
      <c r="V1791" s="359">
        <v>1013.25</v>
      </c>
      <c r="W1791" s="362">
        <v>95</v>
      </c>
      <c r="X1791" s="363"/>
      <c r="Y1791" s="362">
        <f t="shared" si="337"/>
        <v>918.25</v>
      </c>
      <c r="Z1791" s="364">
        <f t="shared" si="338"/>
        <v>3.3633191254606822E-2</v>
      </c>
      <c r="AA1791" s="363">
        <v>0</v>
      </c>
      <c r="AB1791" s="362">
        <v>-2106.67</v>
      </c>
      <c r="AC1791" s="362"/>
      <c r="AD1791" s="362"/>
      <c r="AE1791" s="365">
        <v>7.0000000000000007E-2</v>
      </c>
      <c r="AF1791" s="365">
        <v>7.0000000000000007E-2</v>
      </c>
      <c r="AG1791" s="362">
        <f t="shared" si="339"/>
        <v>64.277500000000003</v>
      </c>
      <c r="AH1791" s="362"/>
      <c r="AI1791" s="362">
        <f t="shared" si="340"/>
        <v>64.277500000000003</v>
      </c>
      <c r="AJ1791" s="354" t="s">
        <v>149</v>
      </c>
      <c r="AK1791" s="354">
        <v>30</v>
      </c>
      <c r="AL1791" s="361">
        <v>100</v>
      </c>
      <c r="AM1791" s="366">
        <f t="shared" si="341"/>
        <v>1</v>
      </c>
      <c r="AN1791" s="366">
        <f t="shared" si="342"/>
        <v>1</v>
      </c>
      <c r="AO1791" s="366"/>
      <c r="AP1791" s="366"/>
      <c r="AQ1791" s="366">
        <f t="shared" si="343"/>
        <v>1</v>
      </c>
      <c r="AR1791" s="367" t="str">
        <f>IF(A1791="","",VLOOKUP(A1791,'Base Sites'!A:B,2,FALSE))</f>
        <v>Valauto Lambersart VW</v>
      </c>
      <c r="AS1791" s="367" t="str">
        <f t="shared" si="344"/>
        <v>VOLKSWAGEN</v>
      </c>
      <c r="AT1791" s="366"/>
      <c r="AU1791" s="368" t="str">
        <f>IF(A1791="","",VLOOKUP(L1791,'Base Vendeurs'!A:B,2,FALSE))</f>
        <v>Valauto Lambersart VW</v>
      </c>
      <c r="AV1791" s="362">
        <f t="shared" si="345"/>
        <v>1013.25</v>
      </c>
      <c r="AW1791" s="364">
        <f t="shared" si="346"/>
        <v>3.3633191254606822E-2</v>
      </c>
      <c r="AX1791" s="368" t="str">
        <f t="shared" si="347"/>
        <v>NON</v>
      </c>
      <c r="AY1791" s="231">
        <f>+MargesVN[[#This Row],[Total COM]]+MargesVN[[#This Row],[EXT GIE]]+MargesVN[[#This Row],[Forfait immat]]</f>
        <v>194.2775</v>
      </c>
    </row>
    <row r="1792" spans="1:51" s="231" customFormat="1" ht="11.25" customHeight="1" x14ac:dyDescent="0.25">
      <c r="A1792" s="401">
        <v>30</v>
      </c>
      <c r="B1792" s="401" t="s">
        <v>163</v>
      </c>
      <c r="C1792" s="401" t="s">
        <v>104</v>
      </c>
      <c r="D1792" s="402">
        <v>46160</v>
      </c>
      <c r="E1792" s="403">
        <v>46161</v>
      </c>
      <c r="F1792" s="404"/>
      <c r="G1792" s="404"/>
      <c r="H1792" s="404"/>
      <c r="I1792" s="404"/>
      <c r="J1792" s="404"/>
      <c r="K1792" s="404">
        <v>0</v>
      </c>
      <c r="L1792" s="401" t="s">
        <v>232</v>
      </c>
      <c r="M1792" s="401">
        <v>525792</v>
      </c>
      <c r="N1792" s="401">
        <v>5792</v>
      </c>
      <c r="O1792" s="401" t="s">
        <v>4114</v>
      </c>
      <c r="P1792" s="405" t="s">
        <v>4115</v>
      </c>
      <c r="Q1792" s="401" t="s">
        <v>93</v>
      </c>
      <c r="R1792" s="406">
        <v>33555.67</v>
      </c>
      <c r="S1792" s="406">
        <v>1908.33</v>
      </c>
      <c r="T1792" s="407">
        <f t="shared" si="336"/>
        <v>35464</v>
      </c>
      <c r="U1792" s="408">
        <v>13</v>
      </c>
      <c r="V1792" s="406">
        <v>2251.7600000000002</v>
      </c>
      <c r="W1792" s="409">
        <v>95</v>
      </c>
      <c r="X1792" s="410"/>
      <c r="Y1792" s="409">
        <f t="shared" si="337"/>
        <v>2156.7600000000002</v>
      </c>
      <c r="Z1792" s="411">
        <f t="shared" si="338"/>
        <v>6.3494247687796088E-2</v>
      </c>
      <c r="AA1792" s="410">
        <v>0</v>
      </c>
      <c r="AB1792" s="409">
        <v>-500</v>
      </c>
      <c r="AC1792" s="409"/>
      <c r="AD1792" s="409"/>
      <c r="AE1792" s="412">
        <v>0.08</v>
      </c>
      <c r="AF1792" s="412">
        <v>7.0000000000000007E-2</v>
      </c>
      <c r="AG1792" s="409">
        <f t="shared" si="339"/>
        <v>172.54080000000002</v>
      </c>
      <c r="AH1792" s="409"/>
      <c r="AI1792" s="409">
        <f t="shared" si="340"/>
        <v>172.54080000000002</v>
      </c>
      <c r="AJ1792" s="401" t="s">
        <v>164</v>
      </c>
      <c r="AK1792" s="401">
        <v>30</v>
      </c>
      <c r="AL1792" s="408">
        <v>50</v>
      </c>
      <c r="AM1792" s="413">
        <f t="shared" si="341"/>
        <v>1</v>
      </c>
      <c r="AN1792" s="413">
        <f t="shared" si="342"/>
        <v>1</v>
      </c>
      <c r="AO1792" s="413"/>
      <c r="AP1792" s="413"/>
      <c r="AQ1792" s="413">
        <f t="shared" si="343"/>
        <v>1</v>
      </c>
      <c r="AR1792" s="414" t="str">
        <f>IF(A1792="","",VLOOKUP(A1792,'Base Sites'!A:B,2,FALSE))</f>
        <v>Valauto Lambersart VW</v>
      </c>
      <c r="AS1792" s="414" t="str">
        <f t="shared" si="344"/>
        <v>VOLKSWAGEN</v>
      </c>
      <c r="AT1792" s="413"/>
      <c r="AU1792" s="415" t="str">
        <f>IF(A1792="","",VLOOKUP(L1792,'Base Vendeurs'!A:B,2,FALSE))</f>
        <v>Valauto Lambersart VW</v>
      </c>
      <c r="AV1792" s="409">
        <f t="shared" si="345"/>
        <v>2251.7600000000002</v>
      </c>
      <c r="AW1792" s="411">
        <f t="shared" si="346"/>
        <v>6.3494247687796088E-2</v>
      </c>
      <c r="AX1792" s="415" t="str">
        <f t="shared" si="347"/>
        <v>NON</v>
      </c>
      <c r="AY1792" s="231">
        <f>+MargesVN[[#This Row],[Total COM]]+MargesVN[[#This Row],[EXT GIE]]+MargesVN[[#This Row],[Forfait immat]]</f>
        <v>252.54080000000002</v>
      </c>
    </row>
    <row r="1793" spans="1:51" s="231" customFormat="1" ht="11.25" customHeight="1" x14ac:dyDescent="0.25">
      <c r="A1793" s="354">
        <v>30</v>
      </c>
      <c r="B1793" s="354" t="s">
        <v>163</v>
      </c>
      <c r="C1793" s="354" t="s">
        <v>104</v>
      </c>
      <c r="D1793" s="355">
        <v>46122</v>
      </c>
      <c r="E1793" s="356">
        <v>46122</v>
      </c>
      <c r="F1793" s="357"/>
      <c r="G1793" s="357"/>
      <c r="H1793" s="357"/>
      <c r="I1793" s="357"/>
      <c r="J1793" s="357"/>
      <c r="K1793" s="357">
        <v>0</v>
      </c>
      <c r="L1793" s="354" t="s">
        <v>451</v>
      </c>
      <c r="M1793" s="354">
        <v>525793</v>
      </c>
      <c r="N1793" s="354">
        <v>5793</v>
      </c>
      <c r="O1793" s="354" t="s">
        <v>3275</v>
      </c>
      <c r="P1793" s="358" t="s">
        <v>3276</v>
      </c>
      <c r="Q1793" s="354" t="s">
        <v>93</v>
      </c>
      <c r="R1793" s="359">
        <v>27305.67</v>
      </c>
      <c r="S1793" s="359">
        <v>2025</v>
      </c>
      <c r="T1793" s="360">
        <f t="shared" si="336"/>
        <v>29330.67</v>
      </c>
      <c r="U1793" s="361">
        <v>25</v>
      </c>
      <c r="V1793" s="359">
        <v>681.61</v>
      </c>
      <c r="W1793" s="362">
        <v>95.01</v>
      </c>
      <c r="X1793" s="363"/>
      <c r="Y1793" s="362">
        <f t="shared" si="337"/>
        <v>586.6</v>
      </c>
      <c r="Z1793" s="364">
        <f t="shared" si="338"/>
        <v>2.3238814524182368E-2</v>
      </c>
      <c r="AA1793" s="363">
        <v>0</v>
      </c>
      <c r="AB1793" s="362">
        <v>0</v>
      </c>
      <c r="AC1793" s="362"/>
      <c r="AD1793" s="362"/>
      <c r="AE1793" s="365">
        <v>7.0000000000000007E-2</v>
      </c>
      <c r="AF1793" s="365">
        <v>7.0000000000000007E-2</v>
      </c>
      <c r="AG1793" s="362">
        <f t="shared" si="339"/>
        <v>41.062000000000005</v>
      </c>
      <c r="AH1793" s="362"/>
      <c r="AI1793" s="362">
        <f t="shared" si="340"/>
        <v>41.062000000000005</v>
      </c>
      <c r="AJ1793" s="354" t="s">
        <v>164</v>
      </c>
      <c r="AK1793" s="354">
        <v>30</v>
      </c>
      <c r="AL1793" s="361"/>
      <c r="AM1793" s="366">
        <f t="shared" si="341"/>
        <v>0</v>
      </c>
      <c r="AN1793" s="366">
        <f t="shared" si="342"/>
        <v>1</v>
      </c>
      <c r="AO1793" s="366"/>
      <c r="AP1793" s="366"/>
      <c r="AQ1793" s="366">
        <f t="shared" si="343"/>
        <v>0</v>
      </c>
      <c r="AR1793" s="367" t="str">
        <f>IF(A1793="","",VLOOKUP(A1793,'Base Sites'!A:B,2,FALSE))</f>
        <v>Valauto Lambersart VW</v>
      </c>
      <c r="AS1793" s="367" t="str">
        <f t="shared" si="344"/>
        <v>VOLKSWAGEN</v>
      </c>
      <c r="AT1793" s="366"/>
      <c r="AU1793" s="368" t="str">
        <f>IF(A1793="","",VLOOKUP(L1793,'Base Vendeurs'!A:B,2,FALSE))</f>
        <v>Valauto Lambersart VW</v>
      </c>
      <c r="AV1793" s="362">
        <f t="shared" si="345"/>
        <v>681.61</v>
      </c>
      <c r="AW1793" s="364">
        <f t="shared" si="346"/>
        <v>2.3238814524182368E-2</v>
      </c>
      <c r="AX1793" s="368" t="str">
        <f t="shared" si="347"/>
        <v>NON</v>
      </c>
      <c r="AY1793" s="231">
        <f>+MargesVN[[#This Row],[Total COM]]+MargesVN[[#This Row],[EXT GIE]]+MargesVN[[#This Row],[Forfait immat]]</f>
        <v>71.062000000000012</v>
      </c>
    </row>
    <row r="1794" spans="1:51" s="231" customFormat="1" ht="11.25" customHeight="1" x14ac:dyDescent="0.25">
      <c r="A1794" s="45">
        <v>30</v>
      </c>
      <c r="B1794" s="45" t="s">
        <v>163</v>
      </c>
      <c r="C1794" s="45" t="s">
        <v>104</v>
      </c>
      <c r="D1794" s="44">
        <v>46065</v>
      </c>
      <c r="E1794" s="65">
        <v>46066</v>
      </c>
      <c r="F1794" s="35"/>
      <c r="G1794" s="35"/>
      <c r="H1794" s="35"/>
      <c r="I1794" s="35"/>
      <c r="J1794" s="35"/>
      <c r="K1794" s="35">
        <v>0</v>
      </c>
      <c r="L1794" s="45" t="s">
        <v>246</v>
      </c>
      <c r="M1794" s="45">
        <v>525794</v>
      </c>
      <c r="N1794" s="45">
        <v>5794</v>
      </c>
      <c r="O1794" s="45" t="s">
        <v>1573</v>
      </c>
      <c r="P1794" s="66" t="s">
        <v>1574</v>
      </c>
      <c r="Q1794" s="45" t="s">
        <v>177</v>
      </c>
      <c r="R1794" s="47">
        <v>37605</v>
      </c>
      <c r="S1794" s="47">
        <v>2241.66</v>
      </c>
      <c r="T1794" s="48">
        <f t="shared" si="336"/>
        <v>39846.660000000003</v>
      </c>
      <c r="U1794" s="49">
        <v>3</v>
      </c>
      <c r="V1794" s="47">
        <v>1617.6</v>
      </c>
      <c r="W1794" s="46">
        <v>95</v>
      </c>
      <c r="X1794" s="50"/>
      <c r="Y1794" s="46">
        <f t="shared" si="337"/>
        <v>1522.6</v>
      </c>
      <c r="Z1794" s="51">
        <f t="shared" si="338"/>
        <v>4.0595623322004899E-2</v>
      </c>
      <c r="AA1794" s="50">
        <v>0</v>
      </c>
      <c r="AB1794" s="46">
        <v>-5566.67</v>
      </c>
      <c r="AC1794" s="46"/>
      <c r="AD1794" s="46"/>
      <c r="AE1794" s="52">
        <v>7.0000000000000007E-2</v>
      </c>
      <c r="AF1794" s="52">
        <v>7.0000000000000007E-2</v>
      </c>
      <c r="AG1794" s="46">
        <f t="shared" si="339"/>
        <v>106.58200000000001</v>
      </c>
      <c r="AH1794" s="46"/>
      <c r="AI1794" s="46">
        <f t="shared" si="340"/>
        <v>106.58200000000001</v>
      </c>
      <c r="AJ1794" s="45" t="s">
        <v>164</v>
      </c>
      <c r="AK1794" s="45"/>
      <c r="AL1794" s="49" t="s">
        <v>293</v>
      </c>
      <c r="AM1794" s="238">
        <f t="shared" si="341"/>
        <v>1</v>
      </c>
      <c r="AN1794" s="238">
        <f t="shared" si="342"/>
        <v>1</v>
      </c>
      <c r="AO1794" s="238"/>
      <c r="AP1794" s="238"/>
      <c r="AQ1794" s="238">
        <f t="shared" si="343"/>
        <v>1</v>
      </c>
      <c r="AR1794" s="96" t="str">
        <f>IF(A1794="","",VLOOKUP(A1794,'Base Sites'!A:B,2,FALSE))</f>
        <v>Valauto Lambersart VW</v>
      </c>
      <c r="AS1794" s="96" t="str">
        <f t="shared" si="344"/>
        <v>VOLKSWAGEN</v>
      </c>
      <c r="AT1794" s="238"/>
      <c r="AU1794" s="231" t="str">
        <f>IF(A1794="","",VLOOKUP(L1794,'Base Vendeurs'!A:B,2,FALSE))</f>
        <v>Valauto Lambersart VW</v>
      </c>
      <c r="AV1794" s="46">
        <f t="shared" si="345"/>
        <v>1617.6</v>
      </c>
      <c r="AW1794" s="51">
        <f t="shared" si="346"/>
        <v>4.0595623322004899E-2</v>
      </c>
      <c r="AX1794" s="231" t="str">
        <f t="shared" si="347"/>
        <v>NON</v>
      </c>
      <c r="AY1794" s="231">
        <f>+MargesVN[[#This Row],[Total COM]]+MargesVN[[#This Row],[EXT GIE]]+MargesVN[[#This Row],[Forfait immat]]</f>
        <v>106.58200000000001</v>
      </c>
    </row>
    <row r="1795" spans="1:51" s="231" customFormat="1" ht="11.25" customHeight="1" x14ac:dyDescent="0.25">
      <c r="A1795" s="354">
        <v>30</v>
      </c>
      <c r="B1795" s="354" t="s">
        <v>163</v>
      </c>
      <c r="C1795" s="354" t="s">
        <v>104</v>
      </c>
      <c r="D1795" s="355">
        <v>46114</v>
      </c>
      <c r="E1795" s="356">
        <v>46112</v>
      </c>
      <c r="F1795" s="357"/>
      <c r="G1795" s="357"/>
      <c r="H1795" s="357"/>
      <c r="I1795" s="357"/>
      <c r="J1795" s="357"/>
      <c r="K1795" s="357">
        <v>0</v>
      </c>
      <c r="L1795" s="354" t="s">
        <v>232</v>
      </c>
      <c r="M1795" s="354">
        <v>525797</v>
      </c>
      <c r="N1795" s="354">
        <v>5797</v>
      </c>
      <c r="O1795" s="354" t="s">
        <v>3256</v>
      </c>
      <c r="P1795" s="358" t="s">
        <v>3257</v>
      </c>
      <c r="Q1795" s="354" t="s">
        <v>93</v>
      </c>
      <c r="R1795" s="359">
        <v>31472.33</v>
      </c>
      <c r="S1795" s="359">
        <v>2633.33</v>
      </c>
      <c r="T1795" s="360">
        <f t="shared" si="336"/>
        <v>34105.660000000003</v>
      </c>
      <c r="U1795" s="361">
        <v>17</v>
      </c>
      <c r="V1795" s="359">
        <v>1471.46</v>
      </c>
      <c r="W1795" s="362">
        <v>95</v>
      </c>
      <c r="X1795" s="363"/>
      <c r="Y1795" s="362">
        <f t="shared" si="337"/>
        <v>1376.46</v>
      </c>
      <c r="Z1795" s="364">
        <f t="shared" si="338"/>
        <v>4.3144158476921421E-2</v>
      </c>
      <c r="AA1795" s="363">
        <v>0</v>
      </c>
      <c r="AB1795" s="362">
        <v>-500</v>
      </c>
      <c r="AC1795" s="362"/>
      <c r="AD1795" s="362"/>
      <c r="AE1795" s="365">
        <v>7.0000000000000007E-2</v>
      </c>
      <c r="AF1795" s="365">
        <v>7.0000000000000007E-2</v>
      </c>
      <c r="AG1795" s="362">
        <f t="shared" si="339"/>
        <v>96.352200000000011</v>
      </c>
      <c r="AH1795" s="362"/>
      <c r="AI1795" s="362">
        <f t="shared" si="340"/>
        <v>96.352200000000011</v>
      </c>
      <c r="AJ1795" s="354" t="s">
        <v>164</v>
      </c>
      <c r="AK1795" s="354">
        <v>30</v>
      </c>
      <c r="AL1795" s="361">
        <v>50</v>
      </c>
      <c r="AM1795" s="366">
        <f t="shared" si="341"/>
        <v>1</v>
      </c>
      <c r="AN1795" s="366">
        <f t="shared" si="342"/>
        <v>1</v>
      </c>
      <c r="AO1795" s="366"/>
      <c r="AP1795" s="366"/>
      <c r="AQ1795" s="366">
        <f t="shared" si="343"/>
        <v>1</v>
      </c>
      <c r="AR1795" s="367" t="str">
        <f>IF(A1795="","",VLOOKUP(A1795,'Base Sites'!A:B,2,FALSE))</f>
        <v>Valauto Lambersart VW</v>
      </c>
      <c r="AS1795" s="367" t="str">
        <f t="shared" si="344"/>
        <v>VOLKSWAGEN</v>
      </c>
      <c r="AT1795" s="366"/>
      <c r="AU1795" s="368" t="str">
        <f>IF(A1795="","",VLOOKUP(L1795,'Base Vendeurs'!A:B,2,FALSE))</f>
        <v>Valauto Lambersart VW</v>
      </c>
      <c r="AV1795" s="362">
        <f t="shared" si="345"/>
        <v>1471.46</v>
      </c>
      <c r="AW1795" s="364">
        <f t="shared" si="346"/>
        <v>4.3144158476921421E-2</v>
      </c>
      <c r="AX1795" s="368" t="str">
        <f t="shared" si="347"/>
        <v>NON</v>
      </c>
      <c r="AY1795" s="231">
        <f>+MargesVN[[#This Row],[Total COM]]+MargesVN[[#This Row],[EXT GIE]]+MargesVN[[#This Row],[Forfait immat]]</f>
        <v>176.35220000000001</v>
      </c>
    </row>
    <row r="1796" spans="1:51" s="231" customFormat="1" ht="11.25" customHeight="1" x14ac:dyDescent="0.25">
      <c r="A1796" s="45">
        <v>30</v>
      </c>
      <c r="B1796" s="45" t="s">
        <v>163</v>
      </c>
      <c r="C1796" s="45" t="s">
        <v>104</v>
      </c>
      <c r="D1796" s="44">
        <v>46079</v>
      </c>
      <c r="E1796" s="65">
        <v>46080</v>
      </c>
      <c r="F1796" s="35"/>
      <c r="G1796" s="35"/>
      <c r="H1796" s="35"/>
      <c r="I1796" s="35"/>
      <c r="J1796" s="35"/>
      <c r="K1796" s="35"/>
      <c r="L1796" s="45" t="s">
        <v>232</v>
      </c>
      <c r="M1796" s="45">
        <v>525798</v>
      </c>
      <c r="N1796" s="45">
        <v>5798</v>
      </c>
      <c r="O1796" s="45" t="s">
        <v>1953</v>
      </c>
      <c r="P1796" s="66" t="s">
        <v>1954</v>
      </c>
      <c r="Q1796" s="45" t="s">
        <v>23</v>
      </c>
      <c r="R1796" s="47">
        <v>23014</v>
      </c>
      <c r="S1796" s="47">
        <v>1237.49</v>
      </c>
      <c r="T1796" s="48">
        <f t="shared" si="336"/>
        <v>24251.49</v>
      </c>
      <c r="U1796" s="49">
        <v>2</v>
      </c>
      <c r="V1796" s="47">
        <v>1445.93</v>
      </c>
      <c r="W1796" s="46">
        <v>95</v>
      </c>
      <c r="X1796" s="50"/>
      <c r="Y1796" s="46">
        <f t="shared" si="337"/>
        <v>1350.93</v>
      </c>
      <c r="Z1796" s="51">
        <f t="shared" si="338"/>
        <v>5.962231598965672E-2</v>
      </c>
      <c r="AA1796" s="50">
        <v>0</v>
      </c>
      <c r="AB1796" s="46">
        <v>-1440</v>
      </c>
      <c r="AC1796" s="46"/>
      <c r="AD1796" s="46"/>
      <c r="AE1796" s="52">
        <v>7.0000000000000007E-2</v>
      </c>
      <c r="AF1796" s="52">
        <v>7.0000000000000007E-2</v>
      </c>
      <c r="AG1796" s="46">
        <f t="shared" si="339"/>
        <v>94.565100000000015</v>
      </c>
      <c r="AH1796" s="46"/>
      <c r="AI1796" s="46">
        <f t="shared" si="340"/>
        <v>94.565100000000015</v>
      </c>
      <c r="AJ1796" s="45" t="s">
        <v>164</v>
      </c>
      <c r="AK1796" s="45"/>
      <c r="AL1796" s="49">
        <v>50</v>
      </c>
      <c r="AM1796" s="238">
        <f t="shared" si="341"/>
        <v>1</v>
      </c>
      <c r="AN1796" s="238">
        <f t="shared" si="342"/>
        <v>1</v>
      </c>
      <c r="AO1796" s="238"/>
      <c r="AP1796" s="238"/>
      <c r="AQ1796" s="238">
        <f t="shared" si="343"/>
        <v>1</v>
      </c>
      <c r="AR1796" s="96" t="str">
        <f>IF(A1796="","",VLOOKUP(A1796,'Base Sites'!A:B,2,FALSE))</f>
        <v>Valauto Lambersart VW</v>
      </c>
      <c r="AS1796" s="96" t="str">
        <f t="shared" si="344"/>
        <v>VOLKSWAGEN</v>
      </c>
      <c r="AT1796" s="238"/>
      <c r="AU1796" s="231" t="str">
        <f>IF(A1796="","",VLOOKUP(L1796,'Base Vendeurs'!A:B,2,FALSE))</f>
        <v>Valauto Lambersart VW</v>
      </c>
      <c r="AV1796" s="46">
        <f t="shared" si="345"/>
        <v>1445.93</v>
      </c>
      <c r="AW1796" s="51">
        <f t="shared" si="346"/>
        <v>5.962231598965672E-2</v>
      </c>
      <c r="AX1796" s="231" t="str">
        <f t="shared" si="347"/>
        <v>NON</v>
      </c>
      <c r="AY1796" s="231">
        <f>+MargesVN[[#This Row],[Total COM]]+MargesVN[[#This Row],[EXT GIE]]+MargesVN[[#This Row],[Forfait immat]]</f>
        <v>144.56510000000003</v>
      </c>
    </row>
    <row r="1797" spans="1:51" s="231" customFormat="1" ht="11.25" customHeight="1" x14ac:dyDescent="0.25">
      <c r="A1797" s="45">
        <v>30</v>
      </c>
      <c r="B1797" s="45" t="s">
        <v>183</v>
      </c>
      <c r="C1797" s="45" t="s">
        <v>104</v>
      </c>
      <c r="D1797" s="44">
        <v>46066</v>
      </c>
      <c r="E1797" s="65">
        <v>46067</v>
      </c>
      <c r="F1797" s="35"/>
      <c r="G1797" s="35"/>
      <c r="H1797" s="35"/>
      <c r="I1797" s="35" t="s">
        <v>165</v>
      </c>
      <c r="J1797" s="35"/>
      <c r="K1797" s="35">
        <v>-399.6</v>
      </c>
      <c r="L1797" s="45" t="s">
        <v>246</v>
      </c>
      <c r="M1797" s="45">
        <v>525800</v>
      </c>
      <c r="N1797" s="45">
        <v>5800</v>
      </c>
      <c r="O1797" s="45" t="s">
        <v>1605</v>
      </c>
      <c r="P1797" s="66" t="s">
        <v>1606</v>
      </c>
      <c r="Q1797" s="45" t="s">
        <v>23</v>
      </c>
      <c r="R1797" s="47">
        <v>23014</v>
      </c>
      <c r="S1797" s="47">
        <v>312.49</v>
      </c>
      <c r="T1797" s="48">
        <f t="shared" si="336"/>
        <v>23326.49</v>
      </c>
      <c r="U1797" s="49">
        <v>2</v>
      </c>
      <c r="V1797" s="47">
        <v>284.52</v>
      </c>
      <c r="W1797" s="46">
        <v>95</v>
      </c>
      <c r="X1797" s="50"/>
      <c r="Y1797" s="46">
        <f t="shared" si="337"/>
        <v>189.51999999999998</v>
      </c>
      <c r="Z1797" s="51">
        <f t="shared" si="338"/>
        <v>1.2197291577086822E-2</v>
      </c>
      <c r="AA1797" s="50">
        <v>0</v>
      </c>
      <c r="AB1797" s="46">
        <v>-1856.67</v>
      </c>
      <c r="AC1797" s="46"/>
      <c r="AD1797" s="46" t="s">
        <v>2019</v>
      </c>
      <c r="AE1797" s="52">
        <v>0.1</v>
      </c>
      <c r="AF1797" s="52">
        <v>7.0000000000000007E-2</v>
      </c>
      <c r="AG1797" s="46">
        <f t="shared" si="339"/>
        <v>18.951999999999998</v>
      </c>
      <c r="AH1797" s="46"/>
      <c r="AI1797" s="46">
        <f t="shared" si="340"/>
        <v>18.951999999999998</v>
      </c>
      <c r="AJ1797" s="45" t="s">
        <v>149</v>
      </c>
      <c r="AK1797" s="45">
        <v>30</v>
      </c>
      <c r="AL1797" s="49"/>
      <c r="AM1797" s="238">
        <f t="shared" si="341"/>
        <v>0</v>
      </c>
      <c r="AN1797" s="238">
        <f t="shared" si="342"/>
        <v>1</v>
      </c>
      <c r="AO1797" s="238"/>
      <c r="AP1797" s="238"/>
      <c r="AQ1797" s="238">
        <f t="shared" si="343"/>
        <v>0</v>
      </c>
      <c r="AR1797" s="96" t="str">
        <f>IF(A1797="","",VLOOKUP(A1797,'Base Sites'!A:B,2,FALSE))</f>
        <v>Valauto Lambersart VW</v>
      </c>
      <c r="AS1797" s="96" t="str">
        <f t="shared" si="344"/>
        <v>VOLKSWAGEN</v>
      </c>
      <c r="AT1797" s="238"/>
      <c r="AU1797" s="231" t="str">
        <f>IF(A1797="","",VLOOKUP(L1797,'Base Vendeurs'!A:B,2,FALSE))</f>
        <v>Valauto Lambersart VW</v>
      </c>
      <c r="AV1797" s="46">
        <f t="shared" si="345"/>
        <v>284.52</v>
      </c>
      <c r="AW1797" s="51">
        <f t="shared" si="346"/>
        <v>1.2197291577086822E-2</v>
      </c>
      <c r="AX1797" s="231" t="str">
        <f t="shared" si="347"/>
        <v>NON</v>
      </c>
      <c r="AY1797" s="231">
        <f>+MargesVN[[#This Row],[Total COM]]+MargesVN[[#This Row],[EXT GIE]]+MargesVN[[#This Row],[Forfait immat]]</f>
        <v>48.951999999999998</v>
      </c>
    </row>
    <row r="1798" spans="1:51" s="231" customFormat="1" ht="11.25" customHeight="1" x14ac:dyDescent="0.25">
      <c r="A1798" s="431">
        <v>30</v>
      </c>
      <c r="B1798" s="431" t="s">
        <v>163</v>
      </c>
      <c r="C1798" s="431" t="s">
        <v>104</v>
      </c>
      <c r="D1798" s="432">
        <v>46199</v>
      </c>
      <c r="E1798" s="433">
        <v>46203</v>
      </c>
      <c r="F1798" s="434"/>
      <c r="G1798" s="434"/>
      <c r="H1798" s="434"/>
      <c r="I1798" s="434"/>
      <c r="J1798" s="434"/>
      <c r="K1798" s="434"/>
      <c r="L1798" s="431" t="s">
        <v>70</v>
      </c>
      <c r="M1798" s="431">
        <v>525805</v>
      </c>
      <c r="N1798" s="431">
        <v>5805</v>
      </c>
      <c r="O1798" s="431" t="s">
        <v>5036</v>
      </c>
      <c r="P1798" s="435" t="s">
        <v>5029</v>
      </c>
      <c r="Q1798" s="431" t="s">
        <v>177</v>
      </c>
      <c r="R1798" s="436">
        <v>37605</v>
      </c>
      <c r="S1798" s="436">
        <v>833.33</v>
      </c>
      <c r="T1798" s="437">
        <f t="shared" si="336"/>
        <v>38438.33</v>
      </c>
      <c r="U1798" s="438">
        <v>64</v>
      </c>
      <c r="V1798" s="436">
        <v>863.77</v>
      </c>
      <c r="W1798" s="439">
        <v>95.01</v>
      </c>
      <c r="X1798" s="440"/>
      <c r="Y1798" s="439">
        <f t="shared" si="337"/>
        <v>768.76</v>
      </c>
      <c r="Z1798" s="441">
        <f t="shared" si="338"/>
        <v>2.2471579800683327E-2</v>
      </c>
      <c r="AA1798" s="440">
        <v>0</v>
      </c>
      <c r="AB1798" s="439">
        <v>0</v>
      </c>
      <c r="AC1798" s="439"/>
      <c r="AD1798" s="439"/>
      <c r="AE1798" s="442">
        <v>0.1</v>
      </c>
      <c r="AF1798" s="442">
        <v>0.1</v>
      </c>
      <c r="AG1798" s="439">
        <f t="shared" si="339"/>
        <v>76.876000000000005</v>
      </c>
      <c r="AH1798" s="439"/>
      <c r="AI1798" s="439">
        <f t="shared" si="340"/>
        <v>76.876000000000005</v>
      </c>
      <c r="AJ1798" s="431" t="s">
        <v>164</v>
      </c>
      <c r="AK1798" s="431">
        <v>0</v>
      </c>
      <c r="AL1798" s="438">
        <v>20</v>
      </c>
      <c r="AM1798" s="443">
        <f t="shared" si="341"/>
        <v>1</v>
      </c>
      <c r="AN1798" s="443">
        <f t="shared" si="342"/>
        <v>1</v>
      </c>
      <c r="AO1798" s="443"/>
      <c r="AP1798" s="443"/>
      <c r="AQ1798" s="443">
        <f t="shared" si="343"/>
        <v>1</v>
      </c>
      <c r="AR1798" s="444" t="str">
        <f>IF(A1798="","",VLOOKUP(A1798,'Base Sites'!A:B,2,FALSE))</f>
        <v>Valauto Lambersart VW</v>
      </c>
      <c r="AS1798" s="444" t="str">
        <f t="shared" si="344"/>
        <v>VOLKSWAGEN</v>
      </c>
      <c r="AT1798" s="443"/>
      <c r="AU1798" s="445" t="str">
        <f>IF(A1798="","",VLOOKUP(L1798,'Base Vendeurs'!A:B,2,FALSE))</f>
        <v>Sociétés NORD</v>
      </c>
      <c r="AV1798" s="439">
        <f t="shared" si="345"/>
        <v>863.77</v>
      </c>
      <c r="AW1798" s="441">
        <f t="shared" si="346"/>
        <v>2.2471579800683327E-2</v>
      </c>
      <c r="AX1798" s="445" t="str">
        <f t="shared" si="347"/>
        <v>NON</v>
      </c>
      <c r="AY1798" s="231">
        <f>+MargesVN[[#This Row],[Total COM]]+MargesVN[[#This Row],[EXT GIE]]+MargesVN[[#This Row],[Forfait immat]]</f>
        <v>96.876000000000005</v>
      </c>
    </row>
    <row r="1799" spans="1:51" s="231" customFormat="1" ht="11.25" customHeight="1" x14ac:dyDescent="0.25">
      <c r="A1799" s="431">
        <v>30</v>
      </c>
      <c r="B1799" s="431" t="s">
        <v>163</v>
      </c>
      <c r="C1799" s="431" t="s">
        <v>104</v>
      </c>
      <c r="D1799" s="432">
        <v>46199</v>
      </c>
      <c r="E1799" s="433">
        <v>46203</v>
      </c>
      <c r="F1799" s="434"/>
      <c r="G1799" s="434"/>
      <c r="H1799" s="434"/>
      <c r="I1799" s="434"/>
      <c r="J1799" s="434"/>
      <c r="K1799" s="434"/>
      <c r="L1799" s="431" t="s">
        <v>70</v>
      </c>
      <c r="M1799" s="431">
        <v>525806</v>
      </c>
      <c r="N1799" s="431">
        <v>5806</v>
      </c>
      <c r="O1799" s="431" t="s">
        <v>5028</v>
      </c>
      <c r="P1799" s="435" t="s">
        <v>5029</v>
      </c>
      <c r="Q1799" s="431" t="s">
        <v>177</v>
      </c>
      <c r="R1799" s="436">
        <v>37605</v>
      </c>
      <c r="S1799" s="436">
        <v>833.33</v>
      </c>
      <c r="T1799" s="437">
        <f t="shared" si="336"/>
        <v>38438.33</v>
      </c>
      <c r="U1799" s="438">
        <v>10</v>
      </c>
      <c r="V1799" s="436">
        <v>863.77</v>
      </c>
      <c r="W1799" s="439">
        <v>95.01</v>
      </c>
      <c r="X1799" s="440"/>
      <c r="Y1799" s="439">
        <f t="shared" si="337"/>
        <v>768.76</v>
      </c>
      <c r="Z1799" s="441">
        <f t="shared" si="338"/>
        <v>2.2471579800683327E-2</v>
      </c>
      <c r="AA1799" s="440">
        <v>0</v>
      </c>
      <c r="AB1799" s="439">
        <v>0</v>
      </c>
      <c r="AC1799" s="439"/>
      <c r="AD1799" s="439"/>
      <c r="AE1799" s="442">
        <v>0.1</v>
      </c>
      <c r="AF1799" s="442">
        <v>0.1</v>
      </c>
      <c r="AG1799" s="439">
        <f t="shared" si="339"/>
        <v>76.876000000000005</v>
      </c>
      <c r="AH1799" s="439"/>
      <c r="AI1799" s="439">
        <f t="shared" si="340"/>
        <v>76.876000000000005</v>
      </c>
      <c r="AJ1799" s="431" t="s">
        <v>164</v>
      </c>
      <c r="AK1799" s="431">
        <v>0</v>
      </c>
      <c r="AL1799" s="438">
        <v>20</v>
      </c>
      <c r="AM1799" s="443">
        <f t="shared" si="341"/>
        <v>1</v>
      </c>
      <c r="AN1799" s="443">
        <f t="shared" si="342"/>
        <v>1</v>
      </c>
      <c r="AO1799" s="443"/>
      <c r="AP1799" s="443"/>
      <c r="AQ1799" s="443">
        <f t="shared" si="343"/>
        <v>1</v>
      </c>
      <c r="AR1799" s="444" t="str">
        <f>IF(A1799="","",VLOOKUP(A1799,'Base Sites'!A:B,2,FALSE))</f>
        <v>Valauto Lambersart VW</v>
      </c>
      <c r="AS1799" s="444" t="str">
        <f t="shared" si="344"/>
        <v>VOLKSWAGEN</v>
      </c>
      <c r="AT1799" s="443"/>
      <c r="AU1799" s="445" t="str">
        <f>IF(A1799="","",VLOOKUP(L1799,'Base Vendeurs'!A:B,2,FALSE))</f>
        <v>Sociétés NORD</v>
      </c>
      <c r="AV1799" s="439">
        <f t="shared" si="345"/>
        <v>863.77</v>
      </c>
      <c r="AW1799" s="441">
        <f t="shared" si="346"/>
        <v>2.2471579800683327E-2</v>
      </c>
      <c r="AX1799" s="445" t="str">
        <f t="shared" si="347"/>
        <v>NON</v>
      </c>
      <c r="AY1799" s="231">
        <f>+MargesVN[[#This Row],[Total COM]]+MargesVN[[#This Row],[EXT GIE]]+MargesVN[[#This Row],[Forfait immat]]</f>
        <v>96.876000000000005</v>
      </c>
    </row>
    <row r="1800" spans="1:51" s="231" customFormat="1" ht="11.25" customHeight="1" x14ac:dyDescent="0.25">
      <c r="A1800" s="431">
        <v>30</v>
      </c>
      <c r="B1800" s="431" t="s">
        <v>163</v>
      </c>
      <c r="C1800" s="431" t="s">
        <v>104</v>
      </c>
      <c r="D1800" s="432">
        <v>46199</v>
      </c>
      <c r="E1800" s="433">
        <v>46203</v>
      </c>
      <c r="F1800" s="434"/>
      <c r="G1800" s="434"/>
      <c r="H1800" s="434"/>
      <c r="I1800" s="434"/>
      <c r="J1800" s="434"/>
      <c r="K1800" s="434"/>
      <c r="L1800" s="431" t="s">
        <v>70</v>
      </c>
      <c r="M1800" s="431">
        <v>525807</v>
      </c>
      <c r="N1800" s="431">
        <v>5807</v>
      </c>
      <c r="O1800" s="431" t="s">
        <v>5033</v>
      </c>
      <c r="P1800" s="435" t="s">
        <v>5029</v>
      </c>
      <c r="Q1800" s="431" t="s">
        <v>177</v>
      </c>
      <c r="R1800" s="436">
        <v>37605</v>
      </c>
      <c r="S1800" s="436">
        <v>833.33</v>
      </c>
      <c r="T1800" s="437">
        <f t="shared" si="336"/>
        <v>38438.33</v>
      </c>
      <c r="U1800" s="438">
        <v>10</v>
      </c>
      <c r="V1800" s="436">
        <v>863.77</v>
      </c>
      <c r="W1800" s="439">
        <v>95.01</v>
      </c>
      <c r="X1800" s="440"/>
      <c r="Y1800" s="439">
        <f t="shared" si="337"/>
        <v>768.76</v>
      </c>
      <c r="Z1800" s="441">
        <f t="shared" si="338"/>
        <v>2.2471579800683327E-2</v>
      </c>
      <c r="AA1800" s="440">
        <v>0</v>
      </c>
      <c r="AB1800" s="439">
        <v>0</v>
      </c>
      <c r="AC1800" s="439"/>
      <c r="AD1800" s="439"/>
      <c r="AE1800" s="442">
        <v>0.1</v>
      </c>
      <c r="AF1800" s="442">
        <v>0.1</v>
      </c>
      <c r="AG1800" s="439">
        <f t="shared" si="339"/>
        <v>76.876000000000005</v>
      </c>
      <c r="AH1800" s="439"/>
      <c r="AI1800" s="439">
        <f t="shared" si="340"/>
        <v>76.876000000000005</v>
      </c>
      <c r="AJ1800" s="431" t="s">
        <v>164</v>
      </c>
      <c r="AK1800" s="431">
        <v>0</v>
      </c>
      <c r="AL1800" s="438">
        <v>20</v>
      </c>
      <c r="AM1800" s="443">
        <f t="shared" si="341"/>
        <v>1</v>
      </c>
      <c r="AN1800" s="443">
        <f t="shared" si="342"/>
        <v>1</v>
      </c>
      <c r="AO1800" s="443"/>
      <c r="AP1800" s="443"/>
      <c r="AQ1800" s="443">
        <f t="shared" si="343"/>
        <v>1</v>
      </c>
      <c r="AR1800" s="444" t="str">
        <f>IF(A1800="","",VLOOKUP(A1800,'Base Sites'!A:B,2,FALSE))</f>
        <v>Valauto Lambersart VW</v>
      </c>
      <c r="AS1800" s="444" t="str">
        <f t="shared" si="344"/>
        <v>VOLKSWAGEN</v>
      </c>
      <c r="AT1800" s="443"/>
      <c r="AU1800" s="445" t="str">
        <f>IF(A1800="","",VLOOKUP(L1800,'Base Vendeurs'!A:B,2,FALSE))</f>
        <v>Sociétés NORD</v>
      </c>
      <c r="AV1800" s="439">
        <f t="shared" si="345"/>
        <v>863.77</v>
      </c>
      <c r="AW1800" s="441">
        <f t="shared" si="346"/>
        <v>2.2471579800683327E-2</v>
      </c>
      <c r="AX1800" s="445" t="str">
        <f t="shared" si="347"/>
        <v>NON</v>
      </c>
      <c r="AY1800" s="231">
        <f>+MargesVN[[#This Row],[Total COM]]+MargesVN[[#This Row],[EXT GIE]]+MargesVN[[#This Row],[Forfait immat]]</f>
        <v>96.876000000000005</v>
      </c>
    </row>
    <row r="1801" spans="1:51" s="231" customFormat="1" ht="11.25" customHeight="1" x14ac:dyDescent="0.25">
      <c r="A1801" s="401">
        <v>30</v>
      </c>
      <c r="B1801" s="401" t="s">
        <v>163</v>
      </c>
      <c r="C1801" s="401" t="s">
        <v>104</v>
      </c>
      <c r="D1801" s="402">
        <v>46149</v>
      </c>
      <c r="E1801" s="403">
        <v>46151</v>
      </c>
      <c r="F1801" s="404"/>
      <c r="G1801" s="404"/>
      <c r="H1801" s="404"/>
      <c r="I1801" s="404"/>
      <c r="J1801" s="404"/>
      <c r="K1801" s="404">
        <v>0</v>
      </c>
      <c r="L1801" s="401" t="s">
        <v>232</v>
      </c>
      <c r="M1801" s="401">
        <v>525811</v>
      </c>
      <c r="N1801" s="401">
        <v>5811</v>
      </c>
      <c r="O1801" s="401" t="s">
        <v>4350</v>
      </c>
      <c r="P1801" s="405" t="s">
        <v>4351</v>
      </c>
      <c r="Q1801" s="401" t="s">
        <v>157</v>
      </c>
      <c r="R1801" s="406">
        <v>28533.33</v>
      </c>
      <c r="S1801" s="406">
        <v>1341.67</v>
      </c>
      <c r="T1801" s="407">
        <f t="shared" si="336"/>
        <v>29875</v>
      </c>
      <c r="U1801" s="408">
        <v>16</v>
      </c>
      <c r="V1801" s="406">
        <v>356.04</v>
      </c>
      <c r="W1801" s="409">
        <v>95</v>
      </c>
      <c r="X1801" s="410"/>
      <c r="Y1801" s="409">
        <f t="shared" si="337"/>
        <v>261.04000000000002</v>
      </c>
      <c r="Z1801" s="411">
        <f t="shared" si="338"/>
        <v>1.1917656903765691E-2</v>
      </c>
      <c r="AA1801" s="410">
        <v>0</v>
      </c>
      <c r="AB1801" s="409">
        <v>-3333.33</v>
      </c>
      <c r="AC1801" s="409"/>
      <c r="AD1801" s="409"/>
      <c r="AE1801" s="412">
        <v>0.08</v>
      </c>
      <c r="AF1801" s="412">
        <v>7.0000000000000007E-2</v>
      </c>
      <c r="AG1801" s="409">
        <f t="shared" si="339"/>
        <v>20.883200000000002</v>
      </c>
      <c r="AH1801" s="409"/>
      <c r="AI1801" s="409">
        <f t="shared" si="340"/>
        <v>20.883200000000002</v>
      </c>
      <c r="AJ1801" s="401" t="s">
        <v>164</v>
      </c>
      <c r="AK1801" s="401">
        <v>0</v>
      </c>
      <c r="AL1801" s="408">
        <v>50</v>
      </c>
      <c r="AM1801" s="413">
        <f t="shared" si="341"/>
        <v>1</v>
      </c>
      <c r="AN1801" s="413">
        <f t="shared" si="342"/>
        <v>1</v>
      </c>
      <c r="AO1801" s="413"/>
      <c r="AP1801" s="413"/>
      <c r="AQ1801" s="413">
        <f t="shared" si="343"/>
        <v>1</v>
      </c>
      <c r="AR1801" s="414" t="str">
        <f>IF(A1801="","",VLOOKUP(A1801,'Base Sites'!A:B,2,FALSE))</f>
        <v>Valauto Lambersart VW</v>
      </c>
      <c r="AS1801" s="414" t="str">
        <f t="shared" si="344"/>
        <v>VOLKSWAGEN</v>
      </c>
      <c r="AT1801" s="413"/>
      <c r="AU1801" s="415" t="str">
        <f>IF(A1801="","",VLOOKUP(L1801,'Base Vendeurs'!A:B,2,FALSE))</f>
        <v>Valauto Lambersart VW</v>
      </c>
      <c r="AV1801" s="409">
        <f t="shared" si="345"/>
        <v>356.04</v>
      </c>
      <c r="AW1801" s="411">
        <f t="shared" si="346"/>
        <v>1.1917656903765691E-2</v>
      </c>
      <c r="AX1801" s="415" t="str">
        <f t="shared" si="347"/>
        <v>NON</v>
      </c>
      <c r="AY1801" s="231">
        <f>+MargesVN[[#This Row],[Total COM]]+MargesVN[[#This Row],[EXT GIE]]+MargesVN[[#This Row],[Forfait immat]]</f>
        <v>70.883200000000002</v>
      </c>
    </row>
    <row r="1802" spans="1:51" s="231" customFormat="1" ht="11.25" customHeight="1" x14ac:dyDescent="0.25">
      <c r="A1802" s="401">
        <v>30</v>
      </c>
      <c r="B1802" s="401" t="s">
        <v>183</v>
      </c>
      <c r="C1802" s="401" t="s">
        <v>104</v>
      </c>
      <c r="D1802" s="402">
        <v>46149</v>
      </c>
      <c r="E1802" s="403">
        <v>46153</v>
      </c>
      <c r="F1802" s="404"/>
      <c r="G1802" s="404"/>
      <c r="H1802" s="404"/>
      <c r="I1802" s="404" t="s">
        <v>165</v>
      </c>
      <c r="J1802" s="404"/>
      <c r="K1802" s="404">
        <v>-3135.01</v>
      </c>
      <c r="L1802" s="401" t="s">
        <v>232</v>
      </c>
      <c r="M1802" s="401">
        <v>525812</v>
      </c>
      <c r="N1802" s="401">
        <v>5812</v>
      </c>
      <c r="O1802" s="401" t="s">
        <v>4354</v>
      </c>
      <c r="P1802" s="405" t="s">
        <v>4355</v>
      </c>
      <c r="Q1802" s="401" t="s">
        <v>157</v>
      </c>
      <c r="R1802" s="406">
        <v>28533.33</v>
      </c>
      <c r="S1802" s="406">
        <v>1916.67</v>
      </c>
      <c r="T1802" s="407">
        <f t="shared" si="336"/>
        <v>30450</v>
      </c>
      <c r="U1802" s="408">
        <v>9</v>
      </c>
      <c r="V1802" s="406">
        <v>756.91</v>
      </c>
      <c r="W1802" s="409">
        <v>95</v>
      </c>
      <c r="X1802" s="410"/>
      <c r="Y1802" s="409">
        <f t="shared" si="337"/>
        <v>661.91</v>
      </c>
      <c r="Z1802" s="411">
        <f t="shared" si="338"/>
        <v>2.4857471264367815E-2</v>
      </c>
      <c r="AA1802" s="410">
        <v>0</v>
      </c>
      <c r="AB1802" s="409">
        <v>-3333.33</v>
      </c>
      <c r="AC1802" s="409"/>
      <c r="AD1802" s="409" t="s">
        <v>2019</v>
      </c>
      <c r="AE1802" s="412">
        <v>0.08</v>
      </c>
      <c r="AF1802" s="412">
        <v>7.0000000000000007E-2</v>
      </c>
      <c r="AG1802" s="409">
        <f t="shared" si="339"/>
        <v>52.952799999999996</v>
      </c>
      <c r="AH1802" s="409"/>
      <c r="AI1802" s="409">
        <f t="shared" si="340"/>
        <v>52.952799999999996</v>
      </c>
      <c r="AJ1802" s="401" t="s">
        <v>164</v>
      </c>
      <c r="AK1802" s="401">
        <v>0</v>
      </c>
      <c r="AL1802" s="408" t="s">
        <v>293</v>
      </c>
      <c r="AM1802" s="413">
        <f t="shared" si="341"/>
        <v>1</v>
      </c>
      <c r="AN1802" s="413">
        <f t="shared" si="342"/>
        <v>1</v>
      </c>
      <c r="AO1802" s="413"/>
      <c r="AP1802" s="413"/>
      <c r="AQ1802" s="413">
        <f t="shared" si="343"/>
        <v>1</v>
      </c>
      <c r="AR1802" s="414" t="str">
        <f>IF(A1802="","",VLOOKUP(A1802,'Base Sites'!A:B,2,FALSE))</f>
        <v>Valauto Lambersart VW</v>
      </c>
      <c r="AS1802" s="414" t="str">
        <f t="shared" si="344"/>
        <v>VOLKSWAGEN</v>
      </c>
      <c r="AT1802" s="413"/>
      <c r="AU1802" s="415" t="str">
        <f>IF(A1802="","",VLOOKUP(L1802,'Base Vendeurs'!A:B,2,FALSE))</f>
        <v>Valauto Lambersart VW</v>
      </c>
      <c r="AV1802" s="409">
        <f t="shared" si="345"/>
        <v>756.91</v>
      </c>
      <c r="AW1802" s="411">
        <f t="shared" si="346"/>
        <v>2.4857471264367815E-2</v>
      </c>
      <c r="AX1802" s="415" t="str">
        <f t="shared" si="347"/>
        <v>NON</v>
      </c>
      <c r="AY1802" s="231">
        <f>+MargesVN[[#This Row],[Total COM]]+MargesVN[[#This Row],[EXT GIE]]+MargesVN[[#This Row],[Forfait immat]]</f>
        <v>52.952799999999996</v>
      </c>
    </row>
    <row r="1803" spans="1:51" s="231" customFormat="1" ht="11.25" customHeight="1" x14ac:dyDescent="0.25">
      <c r="A1803" s="431">
        <v>30</v>
      </c>
      <c r="B1803" s="431" t="s">
        <v>163</v>
      </c>
      <c r="C1803" s="431" t="s">
        <v>104</v>
      </c>
      <c r="D1803" s="432">
        <v>46202</v>
      </c>
      <c r="E1803" s="433">
        <v>46203</v>
      </c>
      <c r="F1803" s="434"/>
      <c r="G1803" s="434"/>
      <c r="H1803" s="434"/>
      <c r="I1803" s="434"/>
      <c r="J1803" s="434"/>
      <c r="K1803" s="434"/>
      <c r="L1803" s="431" t="s">
        <v>232</v>
      </c>
      <c r="M1803" s="431">
        <v>525815</v>
      </c>
      <c r="N1803" s="431">
        <v>5815</v>
      </c>
      <c r="O1803" s="431" t="s">
        <v>4904</v>
      </c>
      <c r="P1803" s="435" t="s">
        <v>4905</v>
      </c>
      <c r="Q1803" s="431" t="s">
        <v>93</v>
      </c>
      <c r="R1803" s="436">
        <v>33555.67</v>
      </c>
      <c r="S1803" s="436">
        <v>4083.33</v>
      </c>
      <c r="T1803" s="437">
        <f t="shared" si="336"/>
        <v>37639</v>
      </c>
      <c r="U1803" s="438">
        <v>116</v>
      </c>
      <c r="V1803" s="436">
        <v>1529.6</v>
      </c>
      <c r="W1803" s="439">
        <v>95</v>
      </c>
      <c r="X1803" s="440"/>
      <c r="Y1803" s="439">
        <f t="shared" si="337"/>
        <v>1434.6</v>
      </c>
      <c r="Z1803" s="441">
        <f t="shared" si="338"/>
        <v>4.063869922155211E-2</v>
      </c>
      <c r="AA1803" s="440">
        <v>0</v>
      </c>
      <c r="AB1803" s="439">
        <v>-500</v>
      </c>
      <c r="AC1803" s="439"/>
      <c r="AD1803" s="439"/>
      <c r="AE1803" s="442">
        <v>0.08</v>
      </c>
      <c r="AF1803" s="442">
        <v>7.0000000000000007E-2</v>
      </c>
      <c r="AG1803" s="439">
        <f t="shared" si="339"/>
        <v>114.768</v>
      </c>
      <c r="AH1803" s="439"/>
      <c r="AI1803" s="439">
        <f t="shared" si="340"/>
        <v>114.768</v>
      </c>
      <c r="AJ1803" s="431" t="s">
        <v>164</v>
      </c>
      <c r="AK1803" s="431">
        <v>30</v>
      </c>
      <c r="AL1803" s="438"/>
      <c r="AM1803" s="443">
        <f t="shared" si="341"/>
        <v>0</v>
      </c>
      <c r="AN1803" s="443">
        <f t="shared" si="342"/>
        <v>1</v>
      </c>
      <c r="AO1803" s="443"/>
      <c r="AP1803" s="443"/>
      <c r="AQ1803" s="443">
        <f t="shared" si="343"/>
        <v>0</v>
      </c>
      <c r="AR1803" s="444" t="str">
        <f>IF(A1803="","",VLOOKUP(A1803,'Base Sites'!A:B,2,FALSE))</f>
        <v>Valauto Lambersart VW</v>
      </c>
      <c r="AS1803" s="444" t="str">
        <f t="shared" si="344"/>
        <v>VOLKSWAGEN</v>
      </c>
      <c r="AT1803" s="443"/>
      <c r="AU1803" s="445" t="str">
        <f>IF(A1803="","",VLOOKUP(L1803,'Base Vendeurs'!A:B,2,FALSE))</f>
        <v>Valauto Lambersart VW</v>
      </c>
      <c r="AV1803" s="439">
        <f t="shared" si="345"/>
        <v>1529.6</v>
      </c>
      <c r="AW1803" s="441">
        <f t="shared" si="346"/>
        <v>4.063869922155211E-2</v>
      </c>
      <c r="AX1803" s="445" t="str">
        <f t="shared" si="347"/>
        <v>NON</v>
      </c>
      <c r="AY1803" s="231">
        <f>+MargesVN[[#This Row],[Total COM]]+MargesVN[[#This Row],[EXT GIE]]+MargesVN[[#This Row],[Forfait immat]]</f>
        <v>144.768</v>
      </c>
    </row>
    <row r="1804" spans="1:51" s="231" customFormat="1" ht="11.25" customHeight="1" x14ac:dyDescent="0.25">
      <c r="A1804" s="401">
        <v>30</v>
      </c>
      <c r="B1804" s="401" t="s">
        <v>163</v>
      </c>
      <c r="C1804" s="401" t="s">
        <v>104</v>
      </c>
      <c r="D1804" s="402">
        <v>46153</v>
      </c>
      <c r="E1804" s="403">
        <v>46154</v>
      </c>
      <c r="F1804" s="404"/>
      <c r="G1804" s="404"/>
      <c r="H1804" s="404"/>
      <c r="I1804" s="404"/>
      <c r="J1804" s="404"/>
      <c r="K1804" s="404">
        <v>0</v>
      </c>
      <c r="L1804" s="401" t="s">
        <v>229</v>
      </c>
      <c r="M1804" s="401">
        <v>525818</v>
      </c>
      <c r="N1804" s="401">
        <v>5818</v>
      </c>
      <c r="O1804" s="401" t="s">
        <v>4131</v>
      </c>
      <c r="P1804" s="405" t="s">
        <v>4132</v>
      </c>
      <c r="Q1804" s="401" t="s">
        <v>107</v>
      </c>
      <c r="R1804" s="406">
        <v>23339</v>
      </c>
      <c r="S1804" s="406">
        <v>1508.34</v>
      </c>
      <c r="T1804" s="407">
        <f t="shared" si="336"/>
        <v>24847.34</v>
      </c>
      <c r="U1804" s="408">
        <v>122</v>
      </c>
      <c r="V1804" s="406">
        <v>853.75</v>
      </c>
      <c r="W1804" s="409">
        <v>95</v>
      </c>
      <c r="X1804" s="410"/>
      <c r="Y1804" s="409">
        <f t="shared" si="337"/>
        <v>758.75</v>
      </c>
      <c r="Z1804" s="411">
        <f t="shared" si="338"/>
        <v>3.4359814772929417E-2</v>
      </c>
      <c r="AA1804" s="410">
        <v>-2484.73</v>
      </c>
      <c r="AB1804" s="409">
        <v>0</v>
      </c>
      <c r="AC1804" s="409"/>
      <c r="AD1804" s="409"/>
      <c r="AE1804" s="412">
        <v>0.12</v>
      </c>
      <c r="AF1804" s="412">
        <v>0.13</v>
      </c>
      <c r="AG1804" s="409">
        <f t="shared" si="339"/>
        <v>91.05</v>
      </c>
      <c r="AH1804" s="409"/>
      <c r="AI1804" s="409">
        <f t="shared" si="340"/>
        <v>91.05</v>
      </c>
      <c r="AJ1804" s="401" t="s">
        <v>149</v>
      </c>
      <c r="AK1804" s="401">
        <v>0</v>
      </c>
      <c r="AL1804" s="408"/>
      <c r="AM1804" s="413">
        <f t="shared" si="341"/>
        <v>0</v>
      </c>
      <c r="AN1804" s="413">
        <f t="shared" si="342"/>
        <v>1</v>
      </c>
      <c r="AO1804" s="413"/>
      <c r="AP1804" s="413"/>
      <c r="AQ1804" s="413">
        <f t="shared" si="343"/>
        <v>0</v>
      </c>
      <c r="AR1804" s="414" t="str">
        <f>IF(A1804="","",VLOOKUP(A1804,'Base Sites'!A:B,2,FALSE))</f>
        <v>Valauto Lambersart VW</v>
      </c>
      <c r="AS1804" s="414" t="str">
        <f t="shared" si="344"/>
        <v>VOLKSWAGEN</v>
      </c>
      <c r="AT1804" s="413"/>
      <c r="AU1804" s="415" t="str">
        <f>IF(A1804="","",VLOOKUP(L1804,'Base Vendeurs'!A:B,2,FALSE))</f>
        <v>Valauto Lambersart VW</v>
      </c>
      <c r="AV1804" s="409">
        <f t="shared" si="345"/>
        <v>853.75</v>
      </c>
      <c r="AW1804" s="411">
        <f t="shared" si="346"/>
        <v>3.4359814772929417E-2</v>
      </c>
      <c r="AX1804" s="415" t="str">
        <f t="shared" si="347"/>
        <v>NON</v>
      </c>
      <c r="AY1804" s="231">
        <f>+MargesVN[[#This Row],[Total COM]]+MargesVN[[#This Row],[EXT GIE]]+MargesVN[[#This Row],[Forfait immat]]</f>
        <v>91.05</v>
      </c>
    </row>
    <row r="1805" spans="1:51" s="231" customFormat="1" ht="11.25" customHeight="1" x14ac:dyDescent="0.25">
      <c r="A1805" s="319">
        <v>30</v>
      </c>
      <c r="B1805" s="319" t="s">
        <v>163</v>
      </c>
      <c r="C1805" s="319" t="s">
        <v>104</v>
      </c>
      <c r="D1805" s="320">
        <v>46100</v>
      </c>
      <c r="E1805" s="321">
        <v>46101</v>
      </c>
      <c r="F1805" s="322"/>
      <c r="G1805" s="322"/>
      <c r="H1805" s="322"/>
      <c r="I1805" s="322"/>
      <c r="J1805" s="322"/>
      <c r="K1805" s="322">
        <v>0</v>
      </c>
      <c r="L1805" s="319" t="s">
        <v>229</v>
      </c>
      <c r="M1805" s="319">
        <v>525819</v>
      </c>
      <c r="N1805" s="319">
        <v>5819</v>
      </c>
      <c r="O1805" s="319" t="s">
        <v>2684</v>
      </c>
      <c r="P1805" s="323" t="s">
        <v>2685</v>
      </c>
      <c r="Q1805" s="319" t="s">
        <v>23</v>
      </c>
      <c r="R1805" s="324">
        <v>20201.5</v>
      </c>
      <c r="S1805" s="324">
        <v>779.17</v>
      </c>
      <c r="T1805" s="325">
        <f t="shared" si="336"/>
        <v>20980.67</v>
      </c>
      <c r="U1805" s="326">
        <v>72</v>
      </c>
      <c r="V1805" s="324">
        <v>906.82</v>
      </c>
      <c r="W1805" s="327">
        <v>95</v>
      </c>
      <c r="X1805" s="328"/>
      <c r="Y1805" s="327">
        <f t="shared" si="337"/>
        <v>811.82</v>
      </c>
      <c r="Z1805" s="329">
        <f t="shared" si="338"/>
        <v>4.3221689297815565E-2</v>
      </c>
      <c r="AA1805" s="328">
        <v>0</v>
      </c>
      <c r="AB1805" s="327">
        <v>-2466.67</v>
      </c>
      <c r="AC1805" s="327"/>
      <c r="AD1805" s="327"/>
      <c r="AE1805" s="330">
        <v>0.13</v>
      </c>
      <c r="AF1805" s="330">
        <v>0.13</v>
      </c>
      <c r="AG1805" s="327">
        <f t="shared" si="339"/>
        <v>105.53660000000001</v>
      </c>
      <c r="AH1805" s="327"/>
      <c r="AI1805" s="327">
        <f t="shared" si="340"/>
        <v>105.53660000000001</v>
      </c>
      <c r="AJ1805" s="319" t="s">
        <v>164</v>
      </c>
      <c r="AK1805" s="319">
        <v>0</v>
      </c>
      <c r="AL1805" s="326">
        <v>100</v>
      </c>
      <c r="AM1805" s="331">
        <f t="shared" si="341"/>
        <v>1</v>
      </c>
      <c r="AN1805" s="331">
        <f t="shared" si="342"/>
        <v>1</v>
      </c>
      <c r="AO1805" s="331"/>
      <c r="AP1805" s="331"/>
      <c r="AQ1805" s="331">
        <f t="shared" si="343"/>
        <v>1</v>
      </c>
      <c r="AR1805" s="332" t="str">
        <f>IF(A1805="","",VLOOKUP(A1805,'Base Sites'!A:B,2,FALSE))</f>
        <v>Valauto Lambersart VW</v>
      </c>
      <c r="AS1805" s="332" t="str">
        <f t="shared" si="344"/>
        <v>VOLKSWAGEN</v>
      </c>
      <c r="AT1805" s="331"/>
      <c r="AU1805" s="333" t="str">
        <f>IF(A1805="","",VLOOKUP(L1805,'Base Vendeurs'!A:B,2,FALSE))</f>
        <v>Valauto Lambersart VW</v>
      </c>
      <c r="AV1805" s="327">
        <f t="shared" si="345"/>
        <v>906.82</v>
      </c>
      <c r="AW1805" s="329">
        <f t="shared" si="346"/>
        <v>4.3221689297815565E-2</v>
      </c>
      <c r="AX1805" s="333" t="str">
        <f t="shared" si="347"/>
        <v>NON</v>
      </c>
      <c r="AY1805" s="231">
        <f>+MargesVN[[#This Row],[Total COM]]+MargesVN[[#This Row],[EXT GIE]]+MargesVN[[#This Row],[Forfait immat]]</f>
        <v>205.53660000000002</v>
      </c>
    </row>
    <row r="1806" spans="1:51" s="231" customFormat="1" ht="11.25" customHeight="1" x14ac:dyDescent="0.25">
      <c r="A1806" s="259">
        <v>30</v>
      </c>
      <c r="B1806" s="259" t="s">
        <v>163</v>
      </c>
      <c r="C1806" s="259" t="s">
        <v>104</v>
      </c>
      <c r="D1806" s="150">
        <v>46044</v>
      </c>
      <c r="E1806" s="260">
        <v>46045</v>
      </c>
      <c r="F1806" s="151"/>
      <c r="G1806" s="151"/>
      <c r="H1806" s="151"/>
      <c r="I1806" s="151"/>
      <c r="J1806" s="151"/>
      <c r="K1806" s="151"/>
      <c r="L1806" s="259" t="s">
        <v>229</v>
      </c>
      <c r="M1806" s="259">
        <v>525823</v>
      </c>
      <c r="N1806" s="259">
        <v>5823</v>
      </c>
      <c r="O1806" s="259" t="s">
        <v>847</v>
      </c>
      <c r="P1806" s="261" t="s">
        <v>848</v>
      </c>
      <c r="Q1806" s="259" t="s">
        <v>93</v>
      </c>
      <c r="R1806" s="152">
        <v>24380.67</v>
      </c>
      <c r="S1806" s="152">
        <v>1141.67</v>
      </c>
      <c r="T1806" s="153">
        <f t="shared" si="336"/>
        <v>25522.339999999997</v>
      </c>
      <c r="U1806" s="154">
        <v>9</v>
      </c>
      <c r="V1806" s="152">
        <v>1455.04</v>
      </c>
      <c r="W1806" s="262">
        <v>95</v>
      </c>
      <c r="X1806" s="155"/>
      <c r="Y1806" s="262">
        <f t="shared" si="337"/>
        <v>1360.04</v>
      </c>
      <c r="Z1806" s="156">
        <f t="shared" si="338"/>
        <v>5.7010446534291138E-2</v>
      </c>
      <c r="AA1806" s="155">
        <v>0</v>
      </c>
      <c r="AB1806" s="348">
        <v>-500</v>
      </c>
      <c r="AC1806" s="262"/>
      <c r="AD1806" s="262"/>
      <c r="AE1806" s="157">
        <v>0.1</v>
      </c>
      <c r="AF1806" s="157">
        <v>7.0000000000000007E-2</v>
      </c>
      <c r="AG1806" s="262">
        <f t="shared" si="339"/>
        <v>136.00399999999999</v>
      </c>
      <c r="AH1806" s="262"/>
      <c r="AI1806" s="262">
        <f t="shared" si="340"/>
        <v>136.00399999999999</v>
      </c>
      <c r="AJ1806" s="259" t="s">
        <v>164</v>
      </c>
      <c r="AK1806" s="259">
        <v>30</v>
      </c>
      <c r="AL1806" s="154">
        <v>50</v>
      </c>
      <c r="AM1806" s="263">
        <f t="shared" si="341"/>
        <v>1</v>
      </c>
      <c r="AN1806" s="263">
        <f t="shared" si="342"/>
        <v>1</v>
      </c>
      <c r="AO1806" s="263"/>
      <c r="AP1806" s="263"/>
      <c r="AQ1806" s="263">
        <f t="shared" si="343"/>
        <v>1</v>
      </c>
      <c r="AR1806" s="158" t="str">
        <f>IF(A1806="","",VLOOKUP(A1806,'Base Sites'!A:B,2,FALSE))</f>
        <v>Valauto Lambersart VW</v>
      </c>
      <c r="AS1806" s="158" t="str">
        <f t="shared" si="344"/>
        <v>VOLKSWAGEN</v>
      </c>
      <c r="AT1806" s="263"/>
      <c r="AU1806" s="264" t="str">
        <f>IF(A1806="","",VLOOKUP(L1806,'Base Vendeurs'!A:B,2,FALSE))</f>
        <v>Valauto Lambersart VW</v>
      </c>
      <c r="AV1806" s="251">
        <f t="shared" si="345"/>
        <v>1455.04</v>
      </c>
      <c r="AW1806" s="156">
        <f t="shared" si="346"/>
        <v>5.7010446534291138E-2</v>
      </c>
      <c r="AX1806" s="237" t="str">
        <f t="shared" si="347"/>
        <v>NON</v>
      </c>
      <c r="AY1806" s="231">
        <f>+MargesVN[[#This Row],[Total COM]]+MargesVN[[#This Row],[EXT GIE]]+MargesVN[[#This Row],[Forfait immat]]</f>
        <v>216.00399999999999</v>
      </c>
    </row>
    <row r="1807" spans="1:51" s="231" customFormat="1" ht="11.25" customHeight="1" x14ac:dyDescent="0.25">
      <c r="A1807" s="319">
        <v>30</v>
      </c>
      <c r="B1807" s="319" t="s">
        <v>163</v>
      </c>
      <c r="C1807" s="319" t="s">
        <v>104</v>
      </c>
      <c r="D1807" s="320">
        <v>46104</v>
      </c>
      <c r="E1807" s="321">
        <v>46106</v>
      </c>
      <c r="F1807" s="322"/>
      <c r="G1807" s="322"/>
      <c r="H1807" s="322"/>
      <c r="I1807" s="322"/>
      <c r="J1807" s="322"/>
      <c r="K1807" s="322">
        <v>0</v>
      </c>
      <c r="L1807" s="319" t="s">
        <v>70</v>
      </c>
      <c r="M1807" s="319">
        <v>525824</v>
      </c>
      <c r="N1807" s="319">
        <v>5824</v>
      </c>
      <c r="O1807" s="319" t="s">
        <v>2585</v>
      </c>
      <c r="P1807" s="323" t="s">
        <v>2586</v>
      </c>
      <c r="Q1807" s="319" t="s">
        <v>26</v>
      </c>
      <c r="R1807" s="324">
        <v>48863.33</v>
      </c>
      <c r="S1807" s="324">
        <v>666.67</v>
      </c>
      <c r="T1807" s="325">
        <f t="shared" si="336"/>
        <v>49530</v>
      </c>
      <c r="U1807" s="326">
        <v>10</v>
      </c>
      <c r="V1807" s="324">
        <v>1085.5999999999999</v>
      </c>
      <c r="W1807" s="327">
        <v>95</v>
      </c>
      <c r="X1807" s="328"/>
      <c r="Y1807" s="327">
        <f t="shared" si="337"/>
        <v>990.59999999999991</v>
      </c>
      <c r="Z1807" s="329">
        <f t="shared" si="338"/>
        <v>2.1918029477084593E-2</v>
      </c>
      <c r="AA1807" s="328">
        <v>0</v>
      </c>
      <c r="AB1807" s="327">
        <v>0</v>
      </c>
      <c r="AC1807" s="327"/>
      <c r="AD1807" s="327"/>
      <c r="AE1807" s="330">
        <v>0.1</v>
      </c>
      <c r="AF1807" s="330">
        <v>0.1</v>
      </c>
      <c r="AG1807" s="327">
        <f t="shared" si="339"/>
        <v>99.06</v>
      </c>
      <c r="AH1807" s="327"/>
      <c r="AI1807" s="327">
        <f t="shared" si="340"/>
        <v>99.06</v>
      </c>
      <c r="AJ1807" s="319" t="s">
        <v>164</v>
      </c>
      <c r="AK1807" s="319">
        <v>0</v>
      </c>
      <c r="AL1807" s="326">
        <v>20</v>
      </c>
      <c r="AM1807" s="331">
        <f t="shared" si="341"/>
        <v>1</v>
      </c>
      <c r="AN1807" s="331">
        <f t="shared" si="342"/>
        <v>1</v>
      </c>
      <c r="AO1807" s="331"/>
      <c r="AP1807" s="331"/>
      <c r="AQ1807" s="331">
        <f t="shared" si="343"/>
        <v>1</v>
      </c>
      <c r="AR1807" s="332" t="str">
        <f>IF(A1807="","",VLOOKUP(A1807,'Base Sites'!A:B,2,FALSE))</f>
        <v>Valauto Lambersart VW</v>
      </c>
      <c r="AS1807" s="332" t="str">
        <f t="shared" si="344"/>
        <v>VOLKSWAGEN</v>
      </c>
      <c r="AT1807" s="331"/>
      <c r="AU1807" s="333" t="str">
        <f>IF(A1807="","",VLOOKUP(L1807,'Base Vendeurs'!A:B,2,FALSE))</f>
        <v>Sociétés NORD</v>
      </c>
      <c r="AV1807" s="327">
        <f t="shared" si="345"/>
        <v>1085.5999999999999</v>
      </c>
      <c r="AW1807" s="329">
        <f t="shared" si="346"/>
        <v>2.1918029477084593E-2</v>
      </c>
      <c r="AX1807" s="333" t="str">
        <f t="shared" si="347"/>
        <v>NON</v>
      </c>
      <c r="AY1807" s="231">
        <f>+MargesVN[[#This Row],[Total COM]]+MargesVN[[#This Row],[EXT GIE]]+MargesVN[[#This Row],[Forfait immat]]</f>
        <v>119.06</v>
      </c>
    </row>
    <row r="1808" spans="1:51" s="231" customFormat="1" ht="11.25" customHeight="1" x14ac:dyDescent="0.25">
      <c r="A1808" s="266">
        <v>30</v>
      </c>
      <c r="B1808" s="266" t="s">
        <v>163</v>
      </c>
      <c r="C1808" s="266" t="s">
        <v>104</v>
      </c>
      <c r="D1808" s="161">
        <v>46034</v>
      </c>
      <c r="E1808" s="267">
        <v>46035</v>
      </c>
      <c r="F1808" s="162"/>
      <c r="G1808" s="162"/>
      <c r="H1808" s="162"/>
      <c r="I1808" s="162"/>
      <c r="J1808" s="162"/>
      <c r="K1808" s="162">
        <v>0</v>
      </c>
      <c r="L1808" s="266" t="s">
        <v>229</v>
      </c>
      <c r="M1808" s="266">
        <v>525826</v>
      </c>
      <c r="N1808" s="266">
        <v>5826</v>
      </c>
      <c r="O1808" s="266" t="s">
        <v>1082</v>
      </c>
      <c r="P1808" s="268" t="s">
        <v>1083</v>
      </c>
      <c r="Q1808" s="266" t="s">
        <v>23</v>
      </c>
      <c r="R1808" s="163">
        <v>22014</v>
      </c>
      <c r="S1808" s="163">
        <v>679.17</v>
      </c>
      <c r="T1808" s="164">
        <f t="shared" si="336"/>
        <v>22693.17</v>
      </c>
      <c r="U1808" s="165">
        <v>6</v>
      </c>
      <c r="V1808" s="163">
        <v>873.53</v>
      </c>
      <c r="W1808" s="251">
        <v>95</v>
      </c>
      <c r="X1808" s="166"/>
      <c r="Y1808" s="251">
        <f t="shared" si="337"/>
        <v>778.53</v>
      </c>
      <c r="Z1808" s="167">
        <f t="shared" si="338"/>
        <v>3.8493079635855194E-2</v>
      </c>
      <c r="AA1808" s="166">
        <v>0</v>
      </c>
      <c r="AB1808" s="251">
        <v>-1856.67</v>
      </c>
      <c r="AC1808" s="251"/>
      <c r="AD1808" s="251"/>
      <c r="AE1808" s="168">
        <v>0.1</v>
      </c>
      <c r="AF1808" s="168">
        <v>0.13</v>
      </c>
      <c r="AG1808" s="251">
        <f t="shared" si="339"/>
        <v>77.853000000000009</v>
      </c>
      <c r="AH1808" s="251"/>
      <c r="AI1808" s="251">
        <f t="shared" si="340"/>
        <v>77.853000000000009</v>
      </c>
      <c r="AJ1808" s="266" t="s">
        <v>164</v>
      </c>
      <c r="AK1808" s="266">
        <v>30</v>
      </c>
      <c r="AL1808" s="165">
        <v>50</v>
      </c>
      <c r="AM1808" s="269">
        <f t="shared" si="341"/>
        <v>1</v>
      </c>
      <c r="AN1808" s="269">
        <f t="shared" si="342"/>
        <v>1</v>
      </c>
      <c r="AO1808" s="269"/>
      <c r="AP1808" s="269"/>
      <c r="AQ1808" s="269">
        <f t="shared" si="343"/>
        <v>1</v>
      </c>
      <c r="AR1808" s="169" t="str">
        <f>IF(A1808="","",VLOOKUP(A1808,'Base Sites'!A:B,2,FALSE))</f>
        <v>Valauto Lambersart VW</v>
      </c>
      <c r="AS1808" s="169" t="str">
        <f t="shared" si="344"/>
        <v>VOLKSWAGEN</v>
      </c>
      <c r="AT1808" s="269"/>
      <c r="AU1808" s="270" t="str">
        <f>IF(A1808="","",VLOOKUP(L1808,'Base Vendeurs'!A:B,2,FALSE))</f>
        <v>Valauto Lambersart VW</v>
      </c>
      <c r="AV1808" s="251">
        <f t="shared" si="345"/>
        <v>873.53</v>
      </c>
      <c r="AW1808" s="167">
        <f t="shared" si="346"/>
        <v>3.8493079635855194E-2</v>
      </c>
      <c r="AX1808" s="237" t="str">
        <f t="shared" si="347"/>
        <v>NON</v>
      </c>
      <c r="AY1808" s="231">
        <f>+MargesVN[[#This Row],[Total COM]]+MargesVN[[#This Row],[EXT GIE]]+MargesVN[[#This Row],[Forfait immat]]</f>
        <v>157.85300000000001</v>
      </c>
    </row>
    <row r="1809" spans="1:51" s="231" customFormat="1" ht="11.25" customHeight="1" x14ac:dyDescent="0.25">
      <c r="A1809" s="45">
        <v>30</v>
      </c>
      <c r="B1809" s="45" t="s">
        <v>163</v>
      </c>
      <c r="C1809" s="45" t="s">
        <v>104</v>
      </c>
      <c r="D1809" s="44">
        <v>46042</v>
      </c>
      <c r="E1809" s="65">
        <v>46043</v>
      </c>
      <c r="F1809" s="35"/>
      <c r="G1809" s="35"/>
      <c r="H1809" s="35"/>
      <c r="I1809" s="35"/>
      <c r="J1809" s="35"/>
      <c r="K1809" s="35">
        <v>0</v>
      </c>
      <c r="L1809" s="45" t="s">
        <v>229</v>
      </c>
      <c r="M1809" s="45">
        <v>525830</v>
      </c>
      <c r="N1809" s="45">
        <v>5830</v>
      </c>
      <c r="O1809" s="45" t="s">
        <v>876</v>
      </c>
      <c r="P1809" s="66" t="s">
        <v>877</v>
      </c>
      <c r="Q1809" s="45" t="s">
        <v>93</v>
      </c>
      <c r="R1809" s="47">
        <v>27305.67</v>
      </c>
      <c r="S1809" s="47">
        <v>766.66</v>
      </c>
      <c r="T1809" s="48">
        <f t="shared" si="336"/>
        <v>28072.329999999998</v>
      </c>
      <c r="U1809" s="49">
        <v>7</v>
      </c>
      <c r="V1809" s="47">
        <v>1707.49</v>
      </c>
      <c r="W1809" s="46">
        <v>95</v>
      </c>
      <c r="X1809" s="50"/>
      <c r="Y1809" s="46">
        <f t="shared" si="337"/>
        <v>1612.49</v>
      </c>
      <c r="Z1809" s="51">
        <f t="shared" si="338"/>
        <v>6.082466257699308E-2</v>
      </c>
      <c r="AA1809" s="50">
        <v>0</v>
      </c>
      <c r="AB1809" s="346">
        <v>-500</v>
      </c>
      <c r="AC1809" s="46"/>
      <c r="AD1809" s="46"/>
      <c r="AE1809" s="52">
        <v>0.1</v>
      </c>
      <c r="AF1809" s="52">
        <v>7.0000000000000007E-2</v>
      </c>
      <c r="AG1809" s="46">
        <f t="shared" si="339"/>
        <v>161.24900000000002</v>
      </c>
      <c r="AH1809" s="46"/>
      <c r="AI1809" s="46">
        <f t="shared" si="340"/>
        <v>161.24900000000002</v>
      </c>
      <c r="AJ1809" s="45" t="s">
        <v>164</v>
      </c>
      <c r="AK1809" s="45">
        <v>30</v>
      </c>
      <c r="AL1809" s="49">
        <v>50</v>
      </c>
      <c r="AM1809" s="238">
        <f t="shared" si="341"/>
        <v>1</v>
      </c>
      <c r="AN1809" s="238">
        <f t="shared" si="342"/>
        <v>1</v>
      </c>
      <c r="AO1809" s="238"/>
      <c r="AP1809" s="238"/>
      <c r="AQ1809" s="238">
        <f t="shared" si="343"/>
        <v>1</v>
      </c>
      <c r="AR1809" s="96" t="str">
        <f>IF(A1809="","",VLOOKUP(A1809,'Base Sites'!A:B,2,FALSE))</f>
        <v>Valauto Lambersart VW</v>
      </c>
      <c r="AS1809" s="96" t="str">
        <f t="shared" si="344"/>
        <v>VOLKSWAGEN</v>
      </c>
      <c r="AT1809" s="238"/>
      <c r="AU1809" s="231" t="str">
        <f>IF(A1809="","",VLOOKUP(L1809,'Base Vendeurs'!A:B,2,FALSE))</f>
        <v>Valauto Lambersart VW</v>
      </c>
      <c r="AV1809" s="251">
        <f t="shared" si="345"/>
        <v>1707.49</v>
      </c>
      <c r="AW1809" s="51">
        <f t="shared" si="346"/>
        <v>6.082466257699308E-2</v>
      </c>
      <c r="AX1809" s="237" t="str">
        <f t="shared" si="347"/>
        <v>NON</v>
      </c>
      <c r="AY1809" s="231">
        <f>+MargesVN[[#This Row],[Total COM]]+MargesVN[[#This Row],[EXT GIE]]+MargesVN[[#This Row],[Forfait immat]]</f>
        <v>241.24900000000002</v>
      </c>
    </row>
    <row r="1810" spans="1:51" s="231" customFormat="1" ht="11.25" customHeight="1" x14ac:dyDescent="0.25">
      <c r="A1810" s="45">
        <v>30</v>
      </c>
      <c r="B1810" s="45" t="s">
        <v>163</v>
      </c>
      <c r="C1810" s="45" t="s">
        <v>104</v>
      </c>
      <c r="D1810" s="44">
        <v>46031</v>
      </c>
      <c r="E1810" s="65">
        <v>46032</v>
      </c>
      <c r="F1810" s="35"/>
      <c r="G1810" s="35"/>
      <c r="H1810" s="35"/>
      <c r="I1810" s="35"/>
      <c r="J1810" s="35"/>
      <c r="K1810" s="35">
        <v>0</v>
      </c>
      <c r="L1810" s="45" t="s">
        <v>232</v>
      </c>
      <c r="M1810" s="45">
        <v>525831</v>
      </c>
      <c r="N1810" s="45">
        <v>5831</v>
      </c>
      <c r="O1810" s="45" t="s">
        <v>772</v>
      </c>
      <c r="P1810" s="66" t="s">
        <v>773</v>
      </c>
      <c r="Q1810" s="45" t="s">
        <v>93</v>
      </c>
      <c r="R1810" s="47">
        <v>26247.33</v>
      </c>
      <c r="S1810" s="47">
        <v>933.34</v>
      </c>
      <c r="T1810" s="48">
        <f t="shared" si="336"/>
        <v>27180.670000000002</v>
      </c>
      <c r="U1810" s="49">
        <v>11</v>
      </c>
      <c r="V1810" s="47">
        <v>589.09</v>
      </c>
      <c r="W1810" s="46">
        <v>95</v>
      </c>
      <c r="X1810" s="50"/>
      <c r="Y1810" s="46">
        <f t="shared" si="337"/>
        <v>494.09000000000003</v>
      </c>
      <c r="Z1810" s="51">
        <f t="shared" si="338"/>
        <v>2.1673122847965114E-2</v>
      </c>
      <c r="AA1810" s="50">
        <v>0</v>
      </c>
      <c r="AB1810" s="346">
        <v>-3966.67</v>
      </c>
      <c r="AC1810" s="46"/>
      <c r="AD1810" s="46"/>
      <c r="AE1810" s="52">
        <v>0.13</v>
      </c>
      <c r="AF1810" s="52">
        <v>0.13</v>
      </c>
      <c r="AG1810" s="46">
        <f t="shared" si="339"/>
        <v>64.231700000000004</v>
      </c>
      <c r="AH1810" s="46"/>
      <c r="AI1810" s="46">
        <f t="shared" si="340"/>
        <v>64.231700000000004</v>
      </c>
      <c r="AJ1810" s="45" t="s">
        <v>164</v>
      </c>
      <c r="AK1810" s="45">
        <v>30</v>
      </c>
      <c r="AL1810" s="49">
        <v>50</v>
      </c>
      <c r="AM1810" s="238">
        <f t="shared" si="341"/>
        <v>1</v>
      </c>
      <c r="AN1810" s="238">
        <f t="shared" si="342"/>
        <v>1</v>
      </c>
      <c r="AO1810" s="238"/>
      <c r="AP1810" s="238"/>
      <c r="AQ1810" s="238">
        <f t="shared" si="343"/>
        <v>1</v>
      </c>
      <c r="AR1810" s="96" t="str">
        <f>IF(A1810="","",VLOOKUP(A1810,'Base Sites'!A:B,2,FALSE))</f>
        <v>Valauto Lambersart VW</v>
      </c>
      <c r="AS1810" s="96" t="str">
        <f t="shared" si="344"/>
        <v>VOLKSWAGEN</v>
      </c>
      <c r="AT1810" s="238"/>
      <c r="AU1810" s="231" t="str">
        <f>IF(A1810="","",VLOOKUP(L1810,'Base Vendeurs'!A:B,2,FALSE))</f>
        <v>Valauto Lambersart VW</v>
      </c>
      <c r="AV1810" s="251">
        <f t="shared" si="345"/>
        <v>589.09</v>
      </c>
      <c r="AW1810" s="51">
        <f t="shared" si="346"/>
        <v>2.1673122847965114E-2</v>
      </c>
      <c r="AX1810" s="237" t="str">
        <f t="shared" si="347"/>
        <v>NON</v>
      </c>
      <c r="AY1810" s="231">
        <f>+MargesVN[[#This Row],[Total COM]]+MargesVN[[#This Row],[EXT GIE]]+MargesVN[[#This Row],[Forfait immat]]</f>
        <v>144.23169999999999</v>
      </c>
    </row>
    <row r="1811" spans="1:51" s="231" customFormat="1" ht="11.25" customHeight="1" x14ac:dyDescent="0.25">
      <c r="A1811" s="252">
        <v>30</v>
      </c>
      <c r="B1811" s="252" t="s">
        <v>163</v>
      </c>
      <c r="C1811" s="252" t="s">
        <v>104</v>
      </c>
      <c r="D1811" s="106">
        <v>46037</v>
      </c>
      <c r="E1811" s="253">
        <v>46038</v>
      </c>
      <c r="F1811" s="107"/>
      <c r="G1811" s="107"/>
      <c r="H1811" s="107"/>
      <c r="I1811" s="107"/>
      <c r="J1811" s="107"/>
      <c r="K1811" s="107">
        <v>0</v>
      </c>
      <c r="L1811" s="252" t="s">
        <v>246</v>
      </c>
      <c r="M1811" s="252">
        <v>525832</v>
      </c>
      <c r="N1811" s="252">
        <v>5832</v>
      </c>
      <c r="O1811" s="252" t="s">
        <v>864</v>
      </c>
      <c r="P1811" s="254" t="s">
        <v>865</v>
      </c>
      <c r="Q1811" s="252" t="s">
        <v>93</v>
      </c>
      <c r="R1811" s="108">
        <v>24380.67</v>
      </c>
      <c r="S1811" s="108">
        <v>975</v>
      </c>
      <c r="T1811" s="109">
        <f t="shared" si="336"/>
        <v>25355.67</v>
      </c>
      <c r="U1811" s="110">
        <v>2</v>
      </c>
      <c r="V1811" s="108">
        <v>688.54</v>
      </c>
      <c r="W1811" s="255">
        <v>95</v>
      </c>
      <c r="X1811" s="111"/>
      <c r="Y1811" s="256">
        <f t="shared" si="337"/>
        <v>593.54</v>
      </c>
      <c r="Z1811" s="127">
        <f t="shared" si="338"/>
        <v>2.7155267441167991E-2</v>
      </c>
      <c r="AA1811" s="111">
        <v>0</v>
      </c>
      <c r="AB1811" s="350">
        <v>-500</v>
      </c>
      <c r="AC1811" s="255"/>
      <c r="AD1811" s="255"/>
      <c r="AE1811" s="113">
        <v>0.1</v>
      </c>
      <c r="AF1811" s="113">
        <v>7.0000000000000007E-2</v>
      </c>
      <c r="AG1811" s="255">
        <f t="shared" si="339"/>
        <v>59.353999999999999</v>
      </c>
      <c r="AH1811" s="255"/>
      <c r="AI1811" s="255">
        <f t="shared" si="340"/>
        <v>59.353999999999999</v>
      </c>
      <c r="AJ1811" s="252" t="s">
        <v>164</v>
      </c>
      <c r="AK1811" s="252">
        <v>30</v>
      </c>
      <c r="AL1811" s="110"/>
      <c r="AM1811" s="257">
        <f t="shared" si="341"/>
        <v>0</v>
      </c>
      <c r="AN1811" s="257">
        <f t="shared" si="342"/>
        <v>1</v>
      </c>
      <c r="AO1811" s="257"/>
      <c r="AP1811" s="257"/>
      <c r="AQ1811" s="257">
        <f t="shared" si="343"/>
        <v>0</v>
      </c>
      <c r="AR1811" s="129" t="str">
        <f>IF(A1811="","",VLOOKUP(A1811,'Base Sites'!A:B,2,FALSE))</f>
        <v>Valauto Lambersart VW</v>
      </c>
      <c r="AS1811" s="129" t="str">
        <f t="shared" si="344"/>
        <v>VOLKSWAGEN</v>
      </c>
      <c r="AT1811" s="257"/>
      <c r="AU1811" s="258" t="str">
        <f>IF(A1811="","",VLOOKUP(L1811,'Base Vendeurs'!A:B,2,FALSE))</f>
        <v>Valauto Lambersart VW</v>
      </c>
      <c r="AV1811" s="251">
        <f t="shared" si="345"/>
        <v>688.54</v>
      </c>
      <c r="AW1811" s="127">
        <f t="shared" si="346"/>
        <v>2.7155267441167991E-2</v>
      </c>
      <c r="AX1811" s="237" t="str">
        <f t="shared" si="347"/>
        <v>NON</v>
      </c>
      <c r="AY1811" s="231">
        <f>+MargesVN[[#This Row],[Total COM]]+MargesVN[[#This Row],[EXT GIE]]+MargesVN[[#This Row],[Forfait immat]]</f>
        <v>89.353999999999999</v>
      </c>
    </row>
    <row r="1812" spans="1:51" s="231" customFormat="1" ht="11.25" customHeight="1" x14ac:dyDescent="0.25">
      <c r="A1812" s="319">
        <v>30</v>
      </c>
      <c r="B1812" s="319" t="s">
        <v>163</v>
      </c>
      <c r="C1812" s="319" t="s">
        <v>104</v>
      </c>
      <c r="D1812" s="320">
        <v>46105</v>
      </c>
      <c r="E1812" s="321">
        <v>46107</v>
      </c>
      <c r="F1812" s="322"/>
      <c r="G1812" s="322"/>
      <c r="H1812" s="322"/>
      <c r="I1812" s="322"/>
      <c r="J1812" s="322"/>
      <c r="K1812" s="322">
        <v>0</v>
      </c>
      <c r="L1812" s="319" t="s">
        <v>33</v>
      </c>
      <c r="M1812" s="319">
        <v>525834</v>
      </c>
      <c r="N1812" s="319">
        <v>5834</v>
      </c>
      <c r="O1812" s="319" t="s">
        <v>2630</v>
      </c>
      <c r="P1812" s="323" t="s">
        <v>2631</v>
      </c>
      <c r="Q1812" s="319" t="s">
        <v>177</v>
      </c>
      <c r="R1812" s="324">
        <v>37605</v>
      </c>
      <c r="S1812" s="324">
        <v>833.33</v>
      </c>
      <c r="T1812" s="325">
        <f t="shared" si="336"/>
        <v>38438.33</v>
      </c>
      <c r="U1812" s="326">
        <v>21</v>
      </c>
      <c r="V1812" s="324">
        <v>364.07</v>
      </c>
      <c r="W1812" s="327">
        <v>95</v>
      </c>
      <c r="X1812" s="328"/>
      <c r="Y1812" s="327">
        <f t="shared" si="337"/>
        <v>269.07</v>
      </c>
      <c r="Z1812" s="329">
        <f t="shared" si="338"/>
        <v>9.4715353138390759E-3</v>
      </c>
      <c r="AA1812" s="328">
        <v>0</v>
      </c>
      <c r="AB1812" s="327">
        <v>0</v>
      </c>
      <c r="AC1812" s="327"/>
      <c r="AD1812" s="327"/>
      <c r="AE1812" s="330"/>
      <c r="AF1812" s="330">
        <v>0</v>
      </c>
      <c r="AG1812" s="327">
        <f t="shared" si="339"/>
        <v>0</v>
      </c>
      <c r="AH1812" s="327"/>
      <c r="AI1812" s="327">
        <f t="shared" si="340"/>
        <v>0</v>
      </c>
      <c r="AJ1812" s="319" t="s">
        <v>164</v>
      </c>
      <c r="AK1812" s="319">
        <v>0</v>
      </c>
      <c r="AL1812" s="326"/>
      <c r="AM1812" s="331">
        <f t="shared" si="341"/>
        <v>0</v>
      </c>
      <c r="AN1812" s="331">
        <f t="shared" si="342"/>
        <v>1</v>
      </c>
      <c r="AO1812" s="331"/>
      <c r="AP1812" s="331"/>
      <c r="AQ1812" s="331">
        <f t="shared" si="343"/>
        <v>0</v>
      </c>
      <c r="AR1812" s="332" t="str">
        <f>IF(A1812="","",VLOOKUP(A1812,'Base Sites'!A:B,2,FALSE))</f>
        <v>Valauto Lambersart VW</v>
      </c>
      <c r="AS1812" s="332" t="str">
        <f t="shared" si="344"/>
        <v>VOLKSWAGEN</v>
      </c>
      <c r="AT1812" s="331"/>
      <c r="AU1812" s="333" t="str">
        <f>IF(A1812="","",VLOOKUP(L1812,'Base Vendeurs'!A:B,2,FALSE))</f>
        <v>Sociétés NORD</v>
      </c>
      <c r="AV1812" s="327">
        <f t="shared" si="345"/>
        <v>364.07</v>
      </c>
      <c r="AW1812" s="329">
        <f t="shared" si="346"/>
        <v>9.4715353138390759E-3</v>
      </c>
      <c r="AX1812" s="333" t="str">
        <f t="shared" si="347"/>
        <v>NON</v>
      </c>
      <c r="AY1812" s="231">
        <f>+MargesVN[[#This Row],[Total COM]]+MargesVN[[#This Row],[EXT GIE]]+MargesVN[[#This Row],[Forfait immat]]</f>
        <v>0</v>
      </c>
    </row>
    <row r="1813" spans="1:51" s="231" customFormat="1" ht="11.25" customHeight="1" x14ac:dyDescent="0.25">
      <c r="A1813" s="401">
        <v>30</v>
      </c>
      <c r="B1813" s="401" t="s">
        <v>163</v>
      </c>
      <c r="C1813" s="401" t="s">
        <v>104</v>
      </c>
      <c r="D1813" s="402">
        <v>46164</v>
      </c>
      <c r="E1813" s="403">
        <v>46165</v>
      </c>
      <c r="F1813" s="404"/>
      <c r="G1813" s="404"/>
      <c r="H1813" s="404"/>
      <c r="I1813" s="404"/>
      <c r="J1813" s="404"/>
      <c r="K1813" s="404">
        <v>0</v>
      </c>
      <c r="L1813" s="401" t="s">
        <v>429</v>
      </c>
      <c r="M1813" s="401">
        <v>525835</v>
      </c>
      <c r="N1813" s="401">
        <v>5835</v>
      </c>
      <c r="O1813" s="401" t="s">
        <v>4330</v>
      </c>
      <c r="P1813" s="405" t="s">
        <v>4331</v>
      </c>
      <c r="Q1813" s="401" t="s">
        <v>24</v>
      </c>
      <c r="R1813" s="406">
        <v>44708.33</v>
      </c>
      <c r="S1813" s="406">
        <v>5837.5</v>
      </c>
      <c r="T1813" s="407">
        <f t="shared" si="336"/>
        <v>50545.83</v>
      </c>
      <c r="U1813" s="408">
        <v>4</v>
      </c>
      <c r="V1813" s="406">
        <v>533.30999999999995</v>
      </c>
      <c r="W1813" s="409">
        <v>95</v>
      </c>
      <c r="X1813" s="410"/>
      <c r="Y1813" s="409">
        <f t="shared" si="337"/>
        <v>438.30999999999995</v>
      </c>
      <c r="Z1813" s="411">
        <f t="shared" si="338"/>
        <v>1.0551018748727638E-2</v>
      </c>
      <c r="AA1813" s="410">
        <v>0</v>
      </c>
      <c r="AB1813" s="409">
        <v>-4050</v>
      </c>
      <c r="AC1813" s="409"/>
      <c r="AD1813" s="409"/>
      <c r="AE1813" s="412">
        <v>0.08</v>
      </c>
      <c r="AF1813" s="412">
        <v>7.0000000000000007E-2</v>
      </c>
      <c r="AG1813" s="409">
        <f t="shared" si="339"/>
        <v>35.064799999999998</v>
      </c>
      <c r="AH1813" s="409"/>
      <c r="AI1813" s="409">
        <f t="shared" si="340"/>
        <v>35.064799999999998</v>
      </c>
      <c r="AJ1813" s="401" t="s">
        <v>149</v>
      </c>
      <c r="AK1813" s="401">
        <v>30</v>
      </c>
      <c r="AL1813" s="408"/>
      <c r="AM1813" s="413">
        <f t="shared" si="341"/>
        <v>0</v>
      </c>
      <c r="AN1813" s="413">
        <f t="shared" si="342"/>
        <v>1</v>
      </c>
      <c r="AO1813" s="413"/>
      <c r="AP1813" s="413"/>
      <c r="AQ1813" s="413">
        <f t="shared" si="343"/>
        <v>0</v>
      </c>
      <c r="AR1813" s="414" t="str">
        <f>IF(A1813="","",VLOOKUP(A1813,'Base Sites'!A:B,2,FALSE))</f>
        <v>Valauto Lambersart VW</v>
      </c>
      <c r="AS1813" s="414" t="str">
        <f t="shared" si="344"/>
        <v>VOLKSWAGEN</v>
      </c>
      <c r="AT1813" s="413"/>
      <c r="AU1813" s="415" t="str">
        <f>IF(A1813="","",VLOOKUP(L1813,'Base Vendeurs'!A:B,2,FALSE))</f>
        <v>Valauto Lambersart VW</v>
      </c>
      <c r="AV1813" s="409">
        <f t="shared" si="345"/>
        <v>533.30999999999995</v>
      </c>
      <c r="AW1813" s="411">
        <f t="shared" si="346"/>
        <v>1.0551018748727638E-2</v>
      </c>
      <c r="AX1813" s="415" t="str">
        <f t="shared" si="347"/>
        <v>NON</v>
      </c>
      <c r="AY1813" s="231">
        <f>+MargesVN[[#This Row],[Total COM]]+MargesVN[[#This Row],[EXT GIE]]+MargesVN[[#This Row],[Forfait immat]]</f>
        <v>65.064799999999991</v>
      </c>
    </row>
    <row r="1814" spans="1:51" s="231" customFormat="1" ht="11.25" customHeight="1" x14ac:dyDescent="0.25">
      <c r="A1814" s="431">
        <v>30</v>
      </c>
      <c r="B1814" s="431" t="s">
        <v>163</v>
      </c>
      <c r="C1814" s="431" t="s">
        <v>104</v>
      </c>
      <c r="D1814" s="432">
        <v>46202</v>
      </c>
      <c r="E1814" s="433">
        <v>46203</v>
      </c>
      <c r="F1814" s="434"/>
      <c r="G1814" s="434"/>
      <c r="H1814" s="434"/>
      <c r="I1814" s="434"/>
      <c r="J1814" s="434"/>
      <c r="K1814" s="434"/>
      <c r="L1814" s="431" t="s">
        <v>429</v>
      </c>
      <c r="M1814" s="431">
        <v>525836</v>
      </c>
      <c r="N1814" s="431">
        <v>5836</v>
      </c>
      <c r="O1814" s="431" t="s">
        <v>5026</v>
      </c>
      <c r="P1814" s="435" t="s">
        <v>5027</v>
      </c>
      <c r="Q1814" s="431" t="s">
        <v>177</v>
      </c>
      <c r="R1814" s="436">
        <v>37605</v>
      </c>
      <c r="S1814" s="436">
        <v>1470.83</v>
      </c>
      <c r="T1814" s="437">
        <f t="shared" si="336"/>
        <v>39075.83</v>
      </c>
      <c r="U1814" s="438">
        <v>119</v>
      </c>
      <c r="V1814" s="436">
        <v>1730.31</v>
      </c>
      <c r="W1814" s="439">
        <v>95</v>
      </c>
      <c r="X1814" s="440"/>
      <c r="Y1814" s="439">
        <f t="shared" si="337"/>
        <v>1635.31</v>
      </c>
      <c r="Z1814" s="441">
        <f t="shared" si="338"/>
        <v>4.4280825256942713E-2</v>
      </c>
      <c r="AA1814" s="440">
        <v>0</v>
      </c>
      <c r="AB1814" s="439">
        <v>-5566.67</v>
      </c>
      <c r="AC1814" s="439"/>
      <c r="AD1814" s="439"/>
      <c r="AE1814" s="442">
        <v>0.08</v>
      </c>
      <c r="AF1814" s="442">
        <v>7.0000000000000007E-2</v>
      </c>
      <c r="AG1814" s="439">
        <f t="shared" si="339"/>
        <v>130.82480000000001</v>
      </c>
      <c r="AH1814" s="439"/>
      <c r="AI1814" s="439">
        <f t="shared" si="340"/>
        <v>130.82480000000001</v>
      </c>
      <c r="AJ1814" s="431" t="s">
        <v>164</v>
      </c>
      <c r="AK1814" s="431">
        <v>30</v>
      </c>
      <c r="AL1814" s="438">
        <v>50</v>
      </c>
      <c r="AM1814" s="443">
        <f t="shared" si="341"/>
        <v>1</v>
      </c>
      <c r="AN1814" s="443">
        <f t="shared" si="342"/>
        <v>1</v>
      </c>
      <c r="AO1814" s="443"/>
      <c r="AP1814" s="443"/>
      <c r="AQ1814" s="443">
        <f t="shared" si="343"/>
        <v>1</v>
      </c>
      <c r="AR1814" s="444" t="str">
        <f>IF(A1814="","",VLOOKUP(A1814,'Base Sites'!A:B,2,FALSE))</f>
        <v>Valauto Lambersart VW</v>
      </c>
      <c r="AS1814" s="444" t="str">
        <f t="shared" si="344"/>
        <v>VOLKSWAGEN</v>
      </c>
      <c r="AT1814" s="443"/>
      <c r="AU1814" s="445" t="str">
        <f>IF(A1814="","",VLOOKUP(L1814,'Base Vendeurs'!A:B,2,FALSE))</f>
        <v>Valauto Lambersart VW</v>
      </c>
      <c r="AV1814" s="439">
        <f t="shared" si="345"/>
        <v>1730.31</v>
      </c>
      <c r="AW1814" s="441">
        <f t="shared" si="346"/>
        <v>4.4280825256942713E-2</v>
      </c>
      <c r="AX1814" s="445" t="str">
        <f t="shared" si="347"/>
        <v>NON</v>
      </c>
      <c r="AY1814" s="231">
        <f>+MargesVN[[#This Row],[Total COM]]+MargesVN[[#This Row],[EXT GIE]]+MargesVN[[#This Row],[Forfait immat]]</f>
        <v>210.82480000000001</v>
      </c>
    </row>
    <row r="1815" spans="1:51" s="231" customFormat="1" ht="11.25" customHeight="1" x14ac:dyDescent="0.25">
      <c r="A1815" s="319">
        <v>30</v>
      </c>
      <c r="B1815" s="319" t="s">
        <v>163</v>
      </c>
      <c r="C1815" s="319" t="s">
        <v>104</v>
      </c>
      <c r="D1815" s="320">
        <v>46087</v>
      </c>
      <c r="E1815" s="321">
        <v>46088</v>
      </c>
      <c r="F1815" s="322"/>
      <c r="G1815" s="322"/>
      <c r="H1815" s="322"/>
      <c r="I1815" s="322"/>
      <c r="J1815" s="322"/>
      <c r="K1815" s="322">
        <v>0</v>
      </c>
      <c r="L1815" s="319" t="s">
        <v>429</v>
      </c>
      <c r="M1815" s="319">
        <v>525837</v>
      </c>
      <c r="N1815" s="319">
        <v>5837</v>
      </c>
      <c r="O1815" s="319" t="s">
        <v>2641</v>
      </c>
      <c r="P1815" s="323" t="s">
        <v>2642</v>
      </c>
      <c r="Q1815" s="319" t="s">
        <v>177</v>
      </c>
      <c r="R1815" s="324">
        <v>37605</v>
      </c>
      <c r="S1815" s="324">
        <v>1470.83</v>
      </c>
      <c r="T1815" s="325">
        <f t="shared" si="336"/>
        <v>39075.83</v>
      </c>
      <c r="U1815" s="326">
        <v>3</v>
      </c>
      <c r="V1815" s="324">
        <v>1896.98</v>
      </c>
      <c r="W1815" s="327">
        <v>95</v>
      </c>
      <c r="X1815" s="328"/>
      <c r="Y1815" s="327">
        <f t="shared" si="337"/>
        <v>1801.98</v>
      </c>
      <c r="Z1815" s="329">
        <f t="shared" si="338"/>
        <v>4.854612173305084E-2</v>
      </c>
      <c r="AA1815" s="328">
        <v>0</v>
      </c>
      <c r="AB1815" s="327">
        <v>-5566.67</v>
      </c>
      <c r="AC1815" s="327"/>
      <c r="AD1815" s="327"/>
      <c r="AE1815" s="330">
        <v>0.1</v>
      </c>
      <c r="AF1815" s="330">
        <v>0.1</v>
      </c>
      <c r="AG1815" s="327">
        <f t="shared" si="339"/>
        <v>180.19800000000001</v>
      </c>
      <c r="AH1815" s="327"/>
      <c r="AI1815" s="327">
        <f t="shared" si="340"/>
        <v>180.19800000000001</v>
      </c>
      <c r="AJ1815" s="319" t="s">
        <v>164</v>
      </c>
      <c r="AK1815" s="319">
        <v>30</v>
      </c>
      <c r="AL1815" s="326"/>
      <c r="AM1815" s="331">
        <f t="shared" si="341"/>
        <v>0</v>
      </c>
      <c r="AN1815" s="331">
        <f t="shared" si="342"/>
        <v>1</v>
      </c>
      <c r="AO1815" s="331"/>
      <c r="AP1815" s="331"/>
      <c r="AQ1815" s="331">
        <f t="shared" si="343"/>
        <v>0</v>
      </c>
      <c r="AR1815" s="332" t="str">
        <f>IF(A1815="","",VLOOKUP(A1815,'Base Sites'!A:B,2,FALSE))</f>
        <v>Valauto Lambersart VW</v>
      </c>
      <c r="AS1815" s="332" t="str">
        <f t="shared" si="344"/>
        <v>VOLKSWAGEN</v>
      </c>
      <c r="AT1815" s="331"/>
      <c r="AU1815" s="333" t="str">
        <f>IF(A1815="","",VLOOKUP(L1815,'Base Vendeurs'!A:B,2,FALSE))</f>
        <v>Valauto Lambersart VW</v>
      </c>
      <c r="AV1815" s="327">
        <f t="shared" si="345"/>
        <v>1896.98</v>
      </c>
      <c r="AW1815" s="329">
        <f t="shared" si="346"/>
        <v>4.854612173305084E-2</v>
      </c>
      <c r="AX1815" s="333" t="str">
        <f t="shared" si="347"/>
        <v>NON</v>
      </c>
      <c r="AY1815" s="231">
        <f>+MargesVN[[#This Row],[Total COM]]+MargesVN[[#This Row],[EXT GIE]]+MargesVN[[#This Row],[Forfait immat]]</f>
        <v>210.19800000000001</v>
      </c>
    </row>
    <row r="1816" spans="1:51" s="231" customFormat="1" ht="11.25" customHeight="1" x14ac:dyDescent="0.25">
      <c r="A1816" s="239">
        <v>30</v>
      </c>
      <c r="B1816" s="239" t="s">
        <v>163</v>
      </c>
      <c r="C1816" s="239" t="s">
        <v>104</v>
      </c>
      <c r="D1816" s="198">
        <v>46035</v>
      </c>
      <c r="E1816" s="240">
        <v>46036</v>
      </c>
      <c r="F1816" s="199"/>
      <c r="G1816" s="199"/>
      <c r="H1816" s="199"/>
      <c r="I1816" s="199"/>
      <c r="J1816" s="199"/>
      <c r="K1816" s="199">
        <v>0</v>
      </c>
      <c r="L1816" s="239" t="s">
        <v>229</v>
      </c>
      <c r="M1816" s="239">
        <v>525838</v>
      </c>
      <c r="N1816" s="239">
        <v>5838</v>
      </c>
      <c r="O1816" s="239" t="s">
        <v>883</v>
      </c>
      <c r="P1816" s="241" t="s">
        <v>884</v>
      </c>
      <c r="Q1816" s="239" t="s">
        <v>107</v>
      </c>
      <c r="R1816" s="200">
        <v>22622.33</v>
      </c>
      <c r="S1816" s="200">
        <v>941.67</v>
      </c>
      <c r="T1816" s="201">
        <f t="shared" si="336"/>
        <v>23564</v>
      </c>
      <c r="U1816" s="202">
        <v>13</v>
      </c>
      <c r="V1816" s="200">
        <v>761.14</v>
      </c>
      <c r="W1816" s="242">
        <v>95</v>
      </c>
      <c r="X1816" s="203"/>
      <c r="Y1816" s="242">
        <f t="shared" si="337"/>
        <v>666.14</v>
      </c>
      <c r="Z1816" s="204">
        <f t="shared" si="338"/>
        <v>3.2300967577660836E-2</v>
      </c>
      <c r="AA1816" s="203">
        <v>0</v>
      </c>
      <c r="AB1816" s="242">
        <v>-2766.66</v>
      </c>
      <c r="AC1816" s="242"/>
      <c r="AD1816" s="242"/>
      <c r="AE1816" s="205">
        <v>0.13</v>
      </c>
      <c r="AF1816" s="205">
        <v>0.13</v>
      </c>
      <c r="AG1816" s="242">
        <f t="shared" si="339"/>
        <v>86.598200000000006</v>
      </c>
      <c r="AH1816" s="242"/>
      <c r="AI1816" s="242">
        <f t="shared" si="340"/>
        <v>86.598200000000006</v>
      </c>
      <c r="AJ1816" s="239" t="s">
        <v>164</v>
      </c>
      <c r="AK1816" s="239">
        <v>30</v>
      </c>
      <c r="AL1816" s="202"/>
      <c r="AM1816" s="243">
        <f t="shared" si="341"/>
        <v>0</v>
      </c>
      <c r="AN1816" s="243">
        <f t="shared" si="342"/>
        <v>1</v>
      </c>
      <c r="AO1816" s="243"/>
      <c r="AP1816" s="243"/>
      <c r="AQ1816" s="243">
        <f t="shared" si="343"/>
        <v>0</v>
      </c>
      <c r="AR1816" s="206" t="str">
        <f>IF(A1816="","",VLOOKUP(A1816,'Base Sites'!A:B,2,FALSE))</f>
        <v>Valauto Lambersart VW</v>
      </c>
      <c r="AS1816" s="206" t="str">
        <f t="shared" si="344"/>
        <v>VOLKSWAGEN</v>
      </c>
      <c r="AT1816" s="243"/>
      <c r="AU1816" s="244" t="str">
        <f>IF(A1816="","",VLOOKUP(L1816,'Base Vendeurs'!A:B,2,FALSE))</f>
        <v>Valauto Lambersart VW</v>
      </c>
      <c r="AV1816" s="242">
        <f t="shared" si="345"/>
        <v>761.14</v>
      </c>
      <c r="AW1816" s="204">
        <f t="shared" si="346"/>
        <v>3.2300967577660836E-2</v>
      </c>
      <c r="AX1816" s="244" t="str">
        <f t="shared" si="347"/>
        <v>NON</v>
      </c>
      <c r="AY1816" s="231">
        <f>+MargesVN[[#This Row],[Total COM]]+MargesVN[[#This Row],[EXT GIE]]+MargesVN[[#This Row],[Forfait immat]]</f>
        <v>116.59820000000001</v>
      </c>
    </row>
    <row r="1817" spans="1:51" s="231" customFormat="1" ht="11.25" customHeight="1" x14ac:dyDescent="0.25">
      <c r="A1817" s="401">
        <v>30</v>
      </c>
      <c r="B1817" s="401" t="s">
        <v>163</v>
      </c>
      <c r="C1817" s="401" t="s">
        <v>104</v>
      </c>
      <c r="D1817" s="402">
        <v>46153</v>
      </c>
      <c r="E1817" s="403">
        <v>46154</v>
      </c>
      <c r="F1817" s="404"/>
      <c r="G1817" s="404"/>
      <c r="H1817" s="404"/>
      <c r="I1817" s="404"/>
      <c r="J1817" s="404"/>
      <c r="K1817" s="404">
        <v>0</v>
      </c>
      <c r="L1817" s="401" t="s">
        <v>1996</v>
      </c>
      <c r="M1817" s="401">
        <v>525840</v>
      </c>
      <c r="N1817" s="401">
        <v>5840</v>
      </c>
      <c r="O1817" s="401" t="s">
        <v>4079</v>
      </c>
      <c r="P1817" s="405" t="s">
        <v>4080</v>
      </c>
      <c r="Q1817" s="401" t="s">
        <v>93</v>
      </c>
      <c r="R1817" s="406">
        <v>34805.67</v>
      </c>
      <c r="S1817" s="406">
        <v>2608.34</v>
      </c>
      <c r="T1817" s="407">
        <f t="shared" si="336"/>
        <v>37414.009999999995</v>
      </c>
      <c r="U1817" s="408">
        <v>6</v>
      </c>
      <c r="V1817" s="406">
        <v>843.29</v>
      </c>
      <c r="W1817" s="409">
        <v>95</v>
      </c>
      <c r="X1817" s="410"/>
      <c r="Y1817" s="409">
        <f t="shared" si="337"/>
        <v>748.29</v>
      </c>
      <c r="Z1817" s="411">
        <f t="shared" si="338"/>
        <v>2.2539417720794968E-2</v>
      </c>
      <c r="AA1817" s="410">
        <v>0</v>
      </c>
      <c r="AB1817" s="409">
        <v>0</v>
      </c>
      <c r="AC1817" s="409"/>
      <c r="AD1817" s="409"/>
      <c r="AE1817" s="412">
        <v>0.1</v>
      </c>
      <c r="AF1817" s="412">
        <v>0.1</v>
      </c>
      <c r="AG1817" s="409">
        <f t="shared" si="339"/>
        <v>74.828999999999994</v>
      </c>
      <c r="AH1817" s="409"/>
      <c r="AI1817" s="409">
        <f t="shared" si="340"/>
        <v>74.828999999999994</v>
      </c>
      <c r="AJ1817" s="401" t="s">
        <v>164</v>
      </c>
      <c r="AK1817" s="401">
        <v>0</v>
      </c>
      <c r="AL1817" s="408">
        <v>20</v>
      </c>
      <c r="AM1817" s="413">
        <f t="shared" si="341"/>
        <v>1</v>
      </c>
      <c r="AN1817" s="413">
        <f t="shared" si="342"/>
        <v>1</v>
      </c>
      <c r="AO1817" s="413"/>
      <c r="AP1817" s="413"/>
      <c r="AQ1817" s="413">
        <f t="shared" si="343"/>
        <v>1</v>
      </c>
      <c r="AR1817" s="414" t="str">
        <f>IF(A1817="","",VLOOKUP(A1817,'Base Sites'!A:B,2,FALSE))</f>
        <v>Valauto Lambersart VW</v>
      </c>
      <c r="AS1817" s="414" t="str">
        <f t="shared" si="344"/>
        <v>VOLKSWAGEN</v>
      </c>
      <c r="AT1817" s="413"/>
      <c r="AU1817" s="415" t="str">
        <f>IF(A1817="","",VLOOKUP(L1817,'Base Vendeurs'!A:B,2,FALSE))</f>
        <v>Sociétés EST</v>
      </c>
      <c r="AV1817" s="409">
        <f t="shared" si="345"/>
        <v>843.29</v>
      </c>
      <c r="AW1817" s="411">
        <f t="shared" si="346"/>
        <v>2.2539417720794968E-2</v>
      </c>
      <c r="AX1817" s="415" t="str">
        <f t="shared" si="347"/>
        <v>NON</v>
      </c>
      <c r="AY1817" s="231">
        <f>+MargesVN[[#This Row],[Total COM]]+MargesVN[[#This Row],[EXT GIE]]+MargesVN[[#This Row],[Forfait immat]]</f>
        <v>94.828999999999994</v>
      </c>
    </row>
    <row r="1818" spans="1:51" s="231" customFormat="1" ht="11.25" customHeight="1" x14ac:dyDescent="0.25">
      <c r="A1818" s="401">
        <v>30</v>
      </c>
      <c r="B1818" s="401" t="s">
        <v>163</v>
      </c>
      <c r="C1818" s="401" t="s">
        <v>104</v>
      </c>
      <c r="D1818" s="402">
        <v>46153</v>
      </c>
      <c r="E1818" s="403">
        <v>46155</v>
      </c>
      <c r="F1818" s="404"/>
      <c r="G1818" s="404"/>
      <c r="H1818" s="404"/>
      <c r="I1818" s="404"/>
      <c r="J1818" s="404"/>
      <c r="K1818" s="404">
        <v>0</v>
      </c>
      <c r="L1818" s="401" t="s">
        <v>219</v>
      </c>
      <c r="M1818" s="401">
        <v>525841</v>
      </c>
      <c r="N1818" s="401">
        <v>5841</v>
      </c>
      <c r="O1818" s="401" t="s">
        <v>4360</v>
      </c>
      <c r="P1818" s="405" t="s">
        <v>4361</v>
      </c>
      <c r="Q1818" s="401" t="s">
        <v>157</v>
      </c>
      <c r="R1818" s="406">
        <v>32700</v>
      </c>
      <c r="S1818" s="406">
        <v>833.33</v>
      </c>
      <c r="T1818" s="407">
        <f t="shared" si="336"/>
        <v>33533.33</v>
      </c>
      <c r="U1818" s="408">
        <v>14</v>
      </c>
      <c r="V1818" s="406">
        <v>1101</v>
      </c>
      <c r="W1818" s="409">
        <v>95</v>
      </c>
      <c r="X1818" s="410"/>
      <c r="Y1818" s="409">
        <f t="shared" si="337"/>
        <v>1006</v>
      </c>
      <c r="Z1818" s="411">
        <f t="shared" si="338"/>
        <v>3.2833005251789782E-2</v>
      </c>
      <c r="AA1818" s="410">
        <v>0</v>
      </c>
      <c r="AB1818" s="409">
        <v>0</v>
      </c>
      <c r="AC1818" s="409"/>
      <c r="AD1818" s="409"/>
      <c r="AE1818" s="412">
        <v>0.1</v>
      </c>
      <c r="AF1818" s="412">
        <v>0.1</v>
      </c>
      <c r="AG1818" s="409">
        <f t="shared" si="339"/>
        <v>100.60000000000001</v>
      </c>
      <c r="AH1818" s="409"/>
      <c r="AI1818" s="409">
        <f t="shared" si="340"/>
        <v>100.60000000000001</v>
      </c>
      <c r="AJ1818" s="401" t="s">
        <v>164</v>
      </c>
      <c r="AK1818" s="401">
        <v>0</v>
      </c>
      <c r="AL1818" s="408">
        <v>20</v>
      </c>
      <c r="AM1818" s="413">
        <f t="shared" si="341"/>
        <v>1</v>
      </c>
      <c r="AN1818" s="413">
        <f t="shared" si="342"/>
        <v>1</v>
      </c>
      <c r="AO1818" s="413"/>
      <c r="AP1818" s="413"/>
      <c r="AQ1818" s="413">
        <f t="shared" si="343"/>
        <v>1</v>
      </c>
      <c r="AR1818" s="414" t="str">
        <f>IF(A1818="","",VLOOKUP(A1818,'Base Sites'!A:B,2,FALSE))</f>
        <v>Valauto Lambersart VW</v>
      </c>
      <c r="AS1818" s="414" t="str">
        <f t="shared" si="344"/>
        <v>VOLKSWAGEN</v>
      </c>
      <c r="AT1818" s="413"/>
      <c r="AU1818" s="415" t="str">
        <f>IF(A1818="","",VLOOKUP(L1818,'Base Vendeurs'!A:B,2,FALSE))</f>
        <v>Sociétés NORD</v>
      </c>
      <c r="AV1818" s="409">
        <f t="shared" si="345"/>
        <v>1101</v>
      </c>
      <c r="AW1818" s="411">
        <f t="shared" si="346"/>
        <v>3.2833005251789782E-2</v>
      </c>
      <c r="AX1818" s="415" t="str">
        <f t="shared" si="347"/>
        <v>NON</v>
      </c>
      <c r="AY1818" s="231">
        <f>+MargesVN[[#This Row],[Total COM]]+MargesVN[[#This Row],[EXT GIE]]+MargesVN[[#This Row],[Forfait immat]]</f>
        <v>120.60000000000001</v>
      </c>
    </row>
    <row r="1819" spans="1:51" s="231" customFormat="1" ht="11.25" customHeight="1" x14ac:dyDescent="0.25">
      <c r="A1819" s="45">
        <v>30</v>
      </c>
      <c r="B1819" s="45" t="s">
        <v>163</v>
      </c>
      <c r="C1819" s="45" t="s">
        <v>104</v>
      </c>
      <c r="D1819" s="44">
        <v>46071</v>
      </c>
      <c r="E1819" s="65">
        <v>46064</v>
      </c>
      <c r="F1819" s="35"/>
      <c r="G1819" s="35"/>
      <c r="H1819" s="35"/>
      <c r="I1819" s="35"/>
      <c r="J1819" s="35"/>
      <c r="K1819" s="35">
        <v>0</v>
      </c>
      <c r="L1819" s="45" t="s">
        <v>113</v>
      </c>
      <c r="M1819" s="45">
        <v>525843</v>
      </c>
      <c r="N1819" s="45">
        <v>5843</v>
      </c>
      <c r="O1819" s="45" t="s">
        <v>1691</v>
      </c>
      <c r="P1819" s="66" t="s">
        <v>1692</v>
      </c>
      <c r="Q1819" s="45" t="s">
        <v>23</v>
      </c>
      <c r="R1819" s="47">
        <v>21614</v>
      </c>
      <c r="S1819" s="47">
        <v>1145.8399999999999</v>
      </c>
      <c r="T1819" s="48">
        <f t="shared" si="336"/>
        <v>22759.84</v>
      </c>
      <c r="U1819" s="49">
        <v>37</v>
      </c>
      <c r="V1819" s="47">
        <v>723.62</v>
      </c>
      <c r="W1819" s="46">
        <v>94.99</v>
      </c>
      <c r="X1819" s="50"/>
      <c r="Y1819" s="46">
        <f t="shared" si="337"/>
        <v>628.63</v>
      </c>
      <c r="Z1819" s="51">
        <f t="shared" si="338"/>
        <v>3.1793720869742491E-2</v>
      </c>
      <c r="AA1819" s="50">
        <v>-2731.18</v>
      </c>
      <c r="AB1819" s="46">
        <v>0</v>
      </c>
      <c r="AC1819" s="46"/>
      <c r="AD1819" s="46"/>
      <c r="AE1819" s="52">
        <v>0.13</v>
      </c>
      <c r="AF1819" s="52">
        <v>0.13</v>
      </c>
      <c r="AG1819" s="46">
        <f t="shared" si="339"/>
        <v>81.721900000000005</v>
      </c>
      <c r="AH1819" s="46"/>
      <c r="AI1819" s="46">
        <f t="shared" si="340"/>
        <v>81.721900000000005</v>
      </c>
      <c r="AJ1819" s="45" t="s">
        <v>164</v>
      </c>
      <c r="AK1819" s="45">
        <v>30</v>
      </c>
      <c r="AL1819" s="49"/>
      <c r="AM1819" s="238">
        <f t="shared" si="341"/>
        <v>0</v>
      </c>
      <c r="AN1819" s="238">
        <f t="shared" si="342"/>
        <v>1</v>
      </c>
      <c r="AO1819" s="238"/>
      <c r="AP1819" s="238"/>
      <c r="AQ1819" s="238">
        <f t="shared" si="343"/>
        <v>0</v>
      </c>
      <c r="AR1819" s="96" t="str">
        <f>IF(A1819="","",VLOOKUP(A1819,'Base Sites'!A:B,2,FALSE))</f>
        <v>Valauto Lambersart VW</v>
      </c>
      <c r="AS1819" s="96" t="str">
        <f t="shared" si="344"/>
        <v>VOLKSWAGEN</v>
      </c>
      <c r="AT1819" s="238"/>
      <c r="AU1819" s="231" t="str">
        <f>IF(A1819="","",VLOOKUP(L1819,'Base Vendeurs'!A:B,2,FALSE))</f>
        <v>Valauto Lambersart SKODA</v>
      </c>
      <c r="AV1819" s="46">
        <f t="shared" si="345"/>
        <v>723.62</v>
      </c>
      <c r="AW1819" s="51">
        <f t="shared" si="346"/>
        <v>3.1793720869742491E-2</v>
      </c>
      <c r="AX1819" s="231" t="str">
        <f t="shared" si="347"/>
        <v>NON</v>
      </c>
      <c r="AY1819" s="231">
        <f>+MargesVN[[#This Row],[Total COM]]+MargesVN[[#This Row],[EXT GIE]]+MargesVN[[#This Row],[Forfait immat]]</f>
        <v>111.72190000000001</v>
      </c>
    </row>
    <row r="1820" spans="1:51" s="231" customFormat="1" ht="11.25" customHeight="1" x14ac:dyDescent="0.25">
      <c r="A1820" s="319">
        <v>30</v>
      </c>
      <c r="B1820" s="319" t="s">
        <v>163</v>
      </c>
      <c r="C1820" s="319" t="s">
        <v>104</v>
      </c>
      <c r="D1820" s="320">
        <v>46107</v>
      </c>
      <c r="E1820" s="321">
        <v>46109</v>
      </c>
      <c r="F1820" s="322"/>
      <c r="G1820" s="322"/>
      <c r="H1820" s="322"/>
      <c r="I1820" s="322"/>
      <c r="J1820" s="322"/>
      <c r="K1820" s="322"/>
      <c r="L1820" s="319" t="s">
        <v>229</v>
      </c>
      <c r="M1820" s="319">
        <v>525844</v>
      </c>
      <c r="N1820" s="319">
        <v>5844</v>
      </c>
      <c r="O1820" s="319" t="s">
        <v>2794</v>
      </c>
      <c r="P1820" s="323" t="s">
        <v>2795</v>
      </c>
      <c r="Q1820" s="319" t="s">
        <v>24</v>
      </c>
      <c r="R1820" s="324">
        <v>36791.67</v>
      </c>
      <c r="S1820" s="324">
        <v>1925</v>
      </c>
      <c r="T1820" s="325">
        <f t="shared" si="336"/>
        <v>38716.67</v>
      </c>
      <c r="U1820" s="326">
        <v>13</v>
      </c>
      <c r="V1820" s="324">
        <v>1256.49</v>
      </c>
      <c r="W1820" s="327">
        <v>95</v>
      </c>
      <c r="X1820" s="328"/>
      <c r="Y1820" s="327">
        <f t="shared" si="337"/>
        <v>1161.49</v>
      </c>
      <c r="Z1820" s="329">
        <f t="shared" si="338"/>
        <v>3.2453462552435426E-2</v>
      </c>
      <c r="AA1820" s="328">
        <v>0</v>
      </c>
      <c r="AB1820" s="327">
        <v>0</v>
      </c>
      <c r="AC1820" s="327"/>
      <c r="AD1820" s="327"/>
      <c r="AE1820" s="330">
        <v>7.0000000000000007E-2</v>
      </c>
      <c r="AF1820" s="330">
        <v>7.0000000000000007E-2</v>
      </c>
      <c r="AG1820" s="327">
        <f t="shared" si="339"/>
        <v>81.304300000000012</v>
      </c>
      <c r="AH1820" s="327"/>
      <c r="AI1820" s="327">
        <f t="shared" si="340"/>
        <v>81.304300000000012</v>
      </c>
      <c r="AJ1820" s="319" t="s">
        <v>164</v>
      </c>
      <c r="AK1820" s="319">
        <v>0</v>
      </c>
      <c r="AL1820" s="326"/>
      <c r="AM1820" s="331">
        <f t="shared" si="341"/>
        <v>0</v>
      </c>
      <c r="AN1820" s="331">
        <f t="shared" si="342"/>
        <v>1</v>
      </c>
      <c r="AO1820" s="331"/>
      <c r="AP1820" s="331"/>
      <c r="AQ1820" s="331">
        <f t="shared" si="343"/>
        <v>0</v>
      </c>
      <c r="AR1820" s="332" t="str">
        <f>IF(A1820="","",VLOOKUP(A1820,'Base Sites'!A:B,2,FALSE))</f>
        <v>Valauto Lambersart VW</v>
      </c>
      <c r="AS1820" s="332" t="str">
        <f t="shared" si="344"/>
        <v>VOLKSWAGEN</v>
      </c>
      <c r="AT1820" s="331"/>
      <c r="AU1820" s="333" t="str">
        <f>IF(A1820="","",VLOOKUP(L1820,'Base Vendeurs'!A:B,2,FALSE))</f>
        <v>Valauto Lambersart VW</v>
      </c>
      <c r="AV1820" s="327">
        <f t="shared" si="345"/>
        <v>1256.49</v>
      </c>
      <c r="AW1820" s="329">
        <f t="shared" si="346"/>
        <v>3.2453462552435426E-2</v>
      </c>
      <c r="AX1820" s="333" t="str">
        <f t="shared" si="347"/>
        <v>NON</v>
      </c>
      <c r="AY1820" s="231">
        <f>+MargesVN[[#This Row],[Total COM]]+MargesVN[[#This Row],[EXT GIE]]+MargesVN[[#This Row],[Forfait immat]]</f>
        <v>81.304300000000012</v>
      </c>
    </row>
    <row r="1821" spans="1:51" s="231" customFormat="1" ht="11.25" customHeight="1" x14ac:dyDescent="0.25">
      <c r="A1821" s="45">
        <v>30</v>
      </c>
      <c r="B1821" s="45" t="s">
        <v>185</v>
      </c>
      <c r="C1821" s="45" t="s">
        <v>104</v>
      </c>
      <c r="D1821" s="44">
        <v>46057</v>
      </c>
      <c r="E1821" s="65">
        <v>46058</v>
      </c>
      <c r="F1821" s="35"/>
      <c r="G1821" s="35" t="s">
        <v>165</v>
      </c>
      <c r="H1821" s="35"/>
      <c r="I1821" s="35"/>
      <c r="J1821" s="35"/>
      <c r="K1821" s="35">
        <v>0</v>
      </c>
      <c r="L1821" s="45" t="s">
        <v>229</v>
      </c>
      <c r="M1821" s="45">
        <v>525846</v>
      </c>
      <c r="N1821" s="45">
        <v>5846</v>
      </c>
      <c r="O1821" s="45" t="s">
        <v>1312</v>
      </c>
      <c r="P1821" s="66" t="s">
        <v>1313</v>
      </c>
      <c r="Q1821" s="45" t="s">
        <v>93</v>
      </c>
      <c r="R1821" s="47">
        <v>34805.67</v>
      </c>
      <c r="S1821" s="47">
        <v>4433.3500000000004</v>
      </c>
      <c r="T1821" s="48">
        <f t="shared" si="336"/>
        <v>39239.019999999997</v>
      </c>
      <c r="U1821" s="49">
        <v>13</v>
      </c>
      <c r="V1821" s="47">
        <v>2146.35</v>
      </c>
      <c r="W1821" s="46">
        <v>95</v>
      </c>
      <c r="X1821" s="50"/>
      <c r="Y1821" s="46">
        <f t="shared" si="337"/>
        <v>2051.35</v>
      </c>
      <c r="Z1821" s="51">
        <f t="shared" si="338"/>
        <v>5.4699378322904092E-2</v>
      </c>
      <c r="AA1821" s="336">
        <v>3963.14</v>
      </c>
      <c r="AB1821" s="346">
        <v>-916.67</v>
      </c>
      <c r="AC1821" s="46"/>
      <c r="AD1821" s="46" t="s">
        <v>2015</v>
      </c>
      <c r="AE1821" s="52">
        <v>0.1</v>
      </c>
      <c r="AF1821" s="52">
        <v>0.1</v>
      </c>
      <c r="AG1821" s="46">
        <f t="shared" si="339"/>
        <v>205.13499999999999</v>
      </c>
      <c r="AH1821" s="46"/>
      <c r="AI1821" s="46">
        <f t="shared" si="340"/>
        <v>205.13499999999999</v>
      </c>
      <c r="AJ1821" s="45" t="s">
        <v>164</v>
      </c>
      <c r="AK1821" s="45">
        <v>30</v>
      </c>
      <c r="AL1821" s="49">
        <v>50</v>
      </c>
      <c r="AM1821" s="238">
        <f t="shared" si="341"/>
        <v>1</v>
      </c>
      <c r="AN1821" s="238">
        <f t="shared" si="342"/>
        <v>1</v>
      </c>
      <c r="AO1821" s="238"/>
      <c r="AP1821" s="238"/>
      <c r="AQ1821" s="238">
        <f t="shared" si="343"/>
        <v>1</v>
      </c>
      <c r="AR1821" s="96" t="str">
        <f>IF(A1821="","",VLOOKUP(A1821,'Base Sites'!A:B,2,FALSE))</f>
        <v>Valauto Lambersart VW</v>
      </c>
      <c r="AS1821" s="96" t="str">
        <f t="shared" si="344"/>
        <v>VOLKSWAGEN</v>
      </c>
      <c r="AT1821" s="238"/>
      <c r="AU1821" s="231" t="str">
        <f>IF(A1821="","",VLOOKUP(L1821,'Base Vendeurs'!A:B,2,FALSE))</f>
        <v>Valauto Lambersart VW</v>
      </c>
      <c r="AV1821" s="46">
        <f t="shared" si="345"/>
        <v>2146.35</v>
      </c>
      <c r="AW1821" s="51">
        <f t="shared" si="346"/>
        <v>5.4699378322904092E-2</v>
      </c>
      <c r="AX1821" s="231" t="str">
        <f t="shared" si="347"/>
        <v>NON</v>
      </c>
      <c r="AY1821" s="231">
        <f>+MargesVN[[#This Row],[Total COM]]+MargesVN[[#This Row],[EXT GIE]]+MargesVN[[#This Row],[Forfait immat]]</f>
        <v>285.13499999999999</v>
      </c>
    </row>
    <row r="1822" spans="1:51" s="231" customFormat="1" ht="11.25" customHeight="1" x14ac:dyDescent="0.25">
      <c r="A1822" s="354">
        <v>30</v>
      </c>
      <c r="B1822" s="354" t="s">
        <v>163</v>
      </c>
      <c r="C1822" s="354" t="s">
        <v>104</v>
      </c>
      <c r="D1822" s="355">
        <v>46113</v>
      </c>
      <c r="E1822" s="356">
        <v>46113</v>
      </c>
      <c r="F1822" s="357"/>
      <c r="G1822" s="357"/>
      <c r="H1822" s="357"/>
      <c r="I1822" s="357"/>
      <c r="J1822" s="357"/>
      <c r="K1822" s="357">
        <v>0</v>
      </c>
      <c r="L1822" s="354" t="s">
        <v>33</v>
      </c>
      <c r="M1822" s="354">
        <v>525847</v>
      </c>
      <c r="N1822" s="354">
        <v>5847</v>
      </c>
      <c r="O1822" s="354" t="s">
        <v>3268</v>
      </c>
      <c r="P1822" s="358" t="s">
        <v>3269</v>
      </c>
      <c r="Q1822" s="354" t="s">
        <v>93</v>
      </c>
      <c r="R1822" s="359">
        <v>31472.33</v>
      </c>
      <c r="S1822" s="359">
        <v>1716.67</v>
      </c>
      <c r="T1822" s="360">
        <f t="shared" si="336"/>
        <v>33189</v>
      </c>
      <c r="U1822" s="361">
        <v>21</v>
      </c>
      <c r="V1822" s="359">
        <v>758.78</v>
      </c>
      <c r="W1822" s="362">
        <v>95</v>
      </c>
      <c r="X1822" s="363"/>
      <c r="Y1822" s="362">
        <f t="shared" si="337"/>
        <v>663.78</v>
      </c>
      <c r="Z1822" s="364">
        <f t="shared" si="338"/>
        <v>2.2862394166741993E-2</v>
      </c>
      <c r="AA1822" s="363">
        <v>0</v>
      </c>
      <c r="AB1822" s="362">
        <v>0</v>
      </c>
      <c r="AC1822" s="362"/>
      <c r="AD1822" s="362"/>
      <c r="AE1822" s="365"/>
      <c r="AF1822" s="365">
        <v>0</v>
      </c>
      <c r="AG1822" s="362">
        <f t="shared" si="339"/>
        <v>0</v>
      </c>
      <c r="AH1822" s="362"/>
      <c r="AI1822" s="362">
        <f t="shared" si="340"/>
        <v>0</v>
      </c>
      <c r="AJ1822" s="354" t="s">
        <v>164</v>
      </c>
      <c r="AK1822" s="354">
        <v>0</v>
      </c>
      <c r="AL1822" s="361"/>
      <c r="AM1822" s="366">
        <f t="shared" si="341"/>
        <v>0</v>
      </c>
      <c r="AN1822" s="366">
        <f t="shared" si="342"/>
        <v>1</v>
      </c>
      <c r="AO1822" s="366"/>
      <c r="AP1822" s="366"/>
      <c r="AQ1822" s="366">
        <f t="shared" si="343"/>
        <v>0</v>
      </c>
      <c r="AR1822" s="367" t="str">
        <f>IF(A1822="","",VLOOKUP(A1822,'Base Sites'!A:B,2,FALSE))</f>
        <v>Valauto Lambersart VW</v>
      </c>
      <c r="AS1822" s="367" t="str">
        <f t="shared" si="344"/>
        <v>VOLKSWAGEN</v>
      </c>
      <c r="AT1822" s="366"/>
      <c r="AU1822" s="368" t="str">
        <f>IF(A1822="","",VLOOKUP(L1822,'Base Vendeurs'!A:B,2,FALSE))</f>
        <v>Sociétés NORD</v>
      </c>
      <c r="AV1822" s="362">
        <f t="shared" si="345"/>
        <v>758.78</v>
      </c>
      <c r="AW1822" s="364">
        <f t="shared" si="346"/>
        <v>2.2862394166741993E-2</v>
      </c>
      <c r="AX1822" s="368" t="str">
        <f t="shared" si="347"/>
        <v>NON</v>
      </c>
      <c r="AY1822" s="231">
        <f>+MargesVN[[#This Row],[Total COM]]+MargesVN[[#This Row],[EXT GIE]]+MargesVN[[#This Row],[Forfait immat]]</f>
        <v>0</v>
      </c>
    </row>
    <row r="1823" spans="1:51" s="231" customFormat="1" ht="11.25" customHeight="1" x14ac:dyDescent="0.25">
      <c r="A1823" s="431">
        <v>30</v>
      </c>
      <c r="B1823" s="431" t="s">
        <v>163</v>
      </c>
      <c r="C1823" s="431" t="s">
        <v>104</v>
      </c>
      <c r="D1823" s="432">
        <v>46178</v>
      </c>
      <c r="E1823" s="433">
        <v>46182</v>
      </c>
      <c r="F1823" s="434"/>
      <c r="G1823" s="434"/>
      <c r="H1823" s="434"/>
      <c r="I1823" s="434"/>
      <c r="J1823" s="434"/>
      <c r="K1823" s="434">
        <v>0</v>
      </c>
      <c r="L1823" s="431" t="s">
        <v>70</v>
      </c>
      <c r="M1823" s="431">
        <v>525848</v>
      </c>
      <c r="N1823" s="431">
        <v>5848</v>
      </c>
      <c r="O1823" s="431" t="s">
        <v>4965</v>
      </c>
      <c r="P1823" s="435" t="s">
        <v>4966</v>
      </c>
      <c r="Q1823" s="431" t="s">
        <v>26</v>
      </c>
      <c r="R1823" s="436">
        <v>37113.33</v>
      </c>
      <c r="S1823" s="436">
        <v>833.34</v>
      </c>
      <c r="T1823" s="437">
        <f t="shared" si="336"/>
        <v>37946.67</v>
      </c>
      <c r="U1823" s="438">
        <v>50</v>
      </c>
      <c r="V1823" s="436">
        <v>853.94</v>
      </c>
      <c r="W1823" s="439">
        <v>95</v>
      </c>
      <c r="X1823" s="440"/>
      <c r="Y1823" s="439">
        <f t="shared" si="337"/>
        <v>758.94</v>
      </c>
      <c r="Z1823" s="441">
        <f t="shared" si="338"/>
        <v>2.2503687411833506E-2</v>
      </c>
      <c r="AA1823" s="440">
        <v>0</v>
      </c>
      <c r="AB1823" s="439">
        <v>0</v>
      </c>
      <c r="AC1823" s="439"/>
      <c r="AD1823" s="439"/>
      <c r="AE1823" s="442">
        <v>0.1</v>
      </c>
      <c r="AF1823" s="442">
        <v>0.1</v>
      </c>
      <c r="AG1823" s="439">
        <f t="shared" si="339"/>
        <v>75.894000000000005</v>
      </c>
      <c r="AH1823" s="439"/>
      <c r="AI1823" s="439">
        <f t="shared" si="340"/>
        <v>75.894000000000005</v>
      </c>
      <c r="AJ1823" s="431" t="s">
        <v>164</v>
      </c>
      <c r="AK1823" s="431">
        <v>0</v>
      </c>
      <c r="AL1823" s="438">
        <v>20</v>
      </c>
      <c r="AM1823" s="443">
        <f t="shared" si="341"/>
        <v>1</v>
      </c>
      <c r="AN1823" s="443">
        <f t="shared" si="342"/>
        <v>1</v>
      </c>
      <c r="AO1823" s="443"/>
      <c r="AP1823" s="443"/>
      <c r="AQ1823" s="443">
        <f t="shared" si="343"/>
        <v>1</v>
      </c>
      <c r="AR1823" s="444" t="str">
        <f>IF(A1823="","",VLOOKUP(A1823,'Base Sites'!A:B,2,FALSE))</f>
        <v>Valauto Lambersart VW</v>
      </c>
      <c r="AS1823" s="444" t="str">
        <f t="shared" si="344"/>
        <v>VOLKSWAGEN</v>
      </c>
      <c r="AT1823" s="443"/>
      <c r="AU1823" s="445" t="str">
        <f>IF(A1823="","",VLOOKUP(L1823,'Base Vendeurs'!A:B,2,FALSE))</f>
        <v>Sociétés NORD</v>
      </c>
      <c r="AV1823" s="439">
        <f t="shared" si="345"/>
        <v>853.94</v>
      </c>
      <c r="AW1823" s="441">
        <f t="shared" si="346"/>
        <v>2.2503687411833506E-2</v>
      </c>
      <c r="AX1823" s="445" t="str">
        <f t="shared" si="347"/>
        <v>NON</v>
      </c>
      <c r="AY1823" s="231">
        <f>+MargesVN[[#This Row],[Total COM]]+MargesVN[[#This Row],[EXT GIE]]+MargesVN[[#This Row],[Forfait immat]]</f>
        <v>95.894000000000005</v>
      </c>
    </row>
    <row r="1824" spans="1:51" s="231" customFormat="1" ht="11.25" customHeight="1" x14ac:dyDescent="0.25">
      <c r="A1824" s="354">
        <v>30</v>
      </c>
      <c r="B1824" s="354" t="s">
        <v>163</v>
      </c>
      <c r="C1824" s="354" t="s">
        <v>104</v>
      </c>
      <c r="D1824" s="355">
        <v>46132</v>
      </c>
      <c r="E1824" s="356">
        <v>46135</v>
      </c>
      <c r="F1824" s="357"/>
      <c r="G1824" s="357"/>
      <c r="H1824" s="357"/>
      <c r="I1824" s="357"/>
      <c r="J1824" s="357"/>
      <c r="K1824" s="357">
        <v>0</v>
      </c>
      <c r="L1824" s="354" t="s">
        <v>219</v>
      </c>
      <c r="M1824" s="354">
        <v>525853</v>
      </c>
      <c r="N1824" s="354">
        <v>5853</v>
      </c>
      <c r="O1824" s="354" t="s">
        <v>3291</v>
      </c>
      <c r="P1824" s="358" t="s">
        <v>3292</v>
      </c>
      <c r="Q1824" s="354" t="s">
        <v>93</v>
      </c>
      <c r="R1824" s="359">
        <v>31472.33</v>
      </c>
      <c r="S1824" s="359">
        <v>833.33</v>
      </c>
      <c r="T1824" s="360">
        <f t="shared" si="336"/>
        <v>32305.660000000003</v>
      </c>
      <c r="U1824" s="361">
        <v>21</v>
      </c>
      <c r="V1824" s="359">
        <v>1064.18</v>
      </c>
      <c r="W1824" s="362">
        <v>95.01</v>
      </c>
      <c r="X1824" s="363"/>
      <c r="Y1824" s="362">
        <f t="shared" si="337"/>
        <v>969.17000000000007</v>
      </c>
      <c r="Z1824" s="364">
        <f t="shared" si="338"/>
        <v>3.2940976906213955E-2</v>
      </c>
      <c r="AA1824" s="363">
        <v>0</v>
      </c>
      <c r="AB1824" s="362">
        <v>0</v>
      </c>
      <c r="AC1824" s="362"/>
      <c r="AD1824" s="362"/>
      <c r="AE1824" s="365">
        <v>0.1</v>
      </c>
      <c r="AF1824" s="365">
        <v>0.1</v>
      </c>
      <c r="AG1824" s="362">
        <f t="shared" si="339"/>
        <v>96.917000000000016</v>
      </c>
      <c r="AH1824" s="362"/>
      <c r="AI1824" s="362">
        <f t="shared" si="340"/>
        <v>96.917000000000016</v>
      </c>
      <c r="AJ1824" s="354" t="s">
        <v>164</v>
      </c>
      <c r="AK1824" s="354">
        <v>0</v>
      </c>
      <c r="AL1824" s="361">
        <v>20</v>
      </c>
      <c r="AM1824" s="366">
        <f t="shared" si="341"/>
        <v>1</v>
      </c>
      <c r="AN1824" s="366">
        <f t="shared" si="342"/>
        <v>1</v>
      </c>
      <c r="AO1824" s="366"/>
      <c r="AP1824" s="366"/>
      <c r="AQ1824" s="366">
        <f t="shared" si="343"/>
        <v>1</v>
      </c>
      <c r="AR1824" s="367" t="str">
        <f>IF(A1824="","",VLOOKUP(A1824,'Base Sites'!A:B,2,FALSE))</f>
        <v>Valauto Lambersart VW</v>
      </c>
      <c r="AS1824" s="367" t="str">
        <f t="shared" si="344"/>
        <v>VOLKSWAGEN</v>
      </c>
      <c r="AT1824" s="366"/>
      <c r="AU1824" s="368" t="str">
        <f>IF(A1824="","",VLOOKUP(L1824,'Base Vendeurs'!A:B,2,FALSE))</f>
        <v>Sociétés NORD</v>
      </c>
      <c r="AV1824" s="362">
        <f t="shared" si="345"/>
        <v>1064.18</v>
      </c>
      <c r="AW1824" s="364">
        <f t="shared" si="346"/>
        <v>3.2940976906213955E-2</v>
      </c>
      <c r="AX1824" s="368" t="str">
        <f t="shared" si="347"/>
        <v>NON</v>
      </c>
      <c r="AY1824" s="231">
        <f>+MargesVN[[#This Row],[Total COM]]+MargesVN[[#This Row],[EXT GIE]]+MargesVN[[#This Row],[Forfait immat]]</f>
        <v>116.91700000000002</v>
      </c>
    </row>
    <row r="1825" spans="1:51" s="231" customFormat="1" ht="11.25" customHeight="1" x14ac:dyDescent="0.25">
      <c r="A1825" s="45">
        <v>30</v>
      </c>
      <c r="B1825" s="45" t="s">
        <v>163</v>
      </c>
      <c r="C1825" s="45" t="s">
        <v>104</v>
      </c>
      <c r="D1825" s="44">
        <v>46058</v>
      </c>
      <c r="E1825" s="65">
        <v>46058</v>
      </c>
      <c r="F1825" s="35"/>
      <c r="G1825" s="35"/>
      <c r="H1825" s="35"/>
      <c r="I1825" s="35"/>
      <c r="J1825" s="35"/>
      <c r="K1825" s="35">
        <v>0</v>
      </c>
      <c r="L1825" s="45" t="s">
        <v>246</v>
      </c>
      <c r="M1825" s="45">
        <v>525855</v>
      </c>
      <c r="N1825" s="45">
        <v>5855</v>
      </c>
      <c r="O1825" s="45" t="s">
        <v>1359</v>
      </c>
      <c r="P1825" s="66" t="s">
        <v>1360</v>
      </c>
      <c r="Q1825" s="45" t="s">
        <v>107</v>
      </c>
      <c r="R1825" s="47">
        <v>25139</v>
      </c>
      <c r="S1825" s="47">
        <v>1237.5</v>
      </c>
      <c r="T1825" s="48">
        <f t="shared" si="336"/>
        <v>26376.5</v>
      </c>
      <c r="U1825" s="49">
        <v>3</v>
      </c>
      <c r="V1825" s="47">
        <v>874.68</v>
      </c>
      <c r="W1825" s="46">
        <v>95</v>
      </c>
      <c r="X1825" s="50"/>
      <c r="Y1825" s="46">
        <f t="shared" si="337"/>
        <v>779.68</v>
      </c>
      <c r="Z1825" s="51">
        <f t="shared" si="338"/>
        <v>3.3161336796011597E-2</v>
      </c>
      <c r="AA1825" s="50">
        <v>0</v>
      </c>
      <c r="AB1825" s="46">
        <v>-2683.33</v>
      </c>
      <c r="AC1825" s="46"/>
      <c r="AD1825" s="46"/>
      <c r="AE1825" s="52">
        <v>0.1</v>
      </c>
      <c r="AF1825" s="52">
        <v>7.0000000000000007E-2</v>
      </c>
      <c r="AG1825" s="46">
        <f t="shared" si="339"/>
        <v>77.968000000000004</v>
      </c>
      <c r="AH1825" s="46"/>
      <c r="AI1825" s="46">
        <f t="shared" si="340"/>
        <v>77.968000000000004</v>
      </c>
      <c r="AJ1825" s="45" t="s">
        <v>164</v>
      </c>
      <c r="AK1825" s="45">
        <v>30</v>
      </c>
      <c r="AL1825" s="49">
        <v>50</v>
      </c>
      <c r="AM1825" s="238">
        <f t="shared" si="341"/>
        <v>1</v>
      </c>
      <c r="AN1825" s="238">
        <f t="shared" si="342"/>
        <v>1</v>
      </c>
      <c r="AO1825" s="238"/>
      <c r="AP1825" s="238"/>
      <c r="AQ1825" s="238">
        <f t="shared" si="343"/>
        <v>1</v>
      </c>
      <c r="AR1825" s="96" t="str">
        <f>IF(A1825="","",VLOOKUP(A1825,'Base Sites'!A:B,2,FALSE))</f>
        <v>Valauto Lambersart VW</v>
      </c>
      <c r="AS1825" s="96" t="str">
        <f t="shared" si="344"/>
        <v>VOLKSWAGEN</v>
      </c>
      <c r="AT1825" s="238"/>
      <c r="AU1825" s="231" t="str">
        <f>IF(A1825="","",VLOOKUP(L1825,'Base Vendeurs'!A:B,2,FALSE))</f>
        <v>Valauto Lambersart VW</v>
      </c>
      <c r="AV1825" s="46">
        <f t="shared" si="345"/>
        <v>874.68</v>
      </c>
      <c r="AW1825" s="51">
        <f t="shared" si="346"/>
        <v>3.3161336796011597E-2</v>
      </c>
      <c r="AX1825" s="231" t="str">
        <f t="shared" si="347"/>
        <v>NON</v>
      </c>
      <c r="AY1825" s="231">
        <f>+MargesVN[[#This Row],[Total COM]]+MargesVN[[#This Row],[EXT GIE]]+MargesVN[[#This Row],[Forfait immat]]</f>
        <v>157.96800000000002</v>
      </c>
    </row>
    <row r="1826" spans="1:51" s="231" customFormat="1" ht="11.25" customHeight="1" x14ac:dyDescent="0.25">
      <c r="A1826" s="401">
        <v>30</v>
      </c>
      <c r="B1826" s="401" t="s">
        <v>163</v>
      </c>
      <c r="C1826" s="401" t="s">
        <v>104</v>
      </c>
      <c r="D1826" s="402">
        <v>46161</v>
      </c>
      <c r="E1826" s="403">
        <v>46162</v>
      </c>
      <c r="F1826" s="404"/>
      <c r="G1826" s="404"/>
      <c r="H1826" s="404"/>
      <c r="I1826" s="404"/>
      <c r="J1826" s="404"/>
      <c r="K1826" s="404">
        <v>0</v>
      </c>
      <c r="L1826" s="401" t="s">
        <v>232</v>
      </c>
      <c r="M1826" s="401">
        <v>525858</v>
      </c>
      <c r="N1826" s="401">
        <v>5858</v>
      </c>
      <c r="O1826" s="401" t="s">
        <v>4155</v>
      </c>
      <c r="P1826" s="405" t="s">
        <v>4156</v>
      </c>
      <c r="Q1826" s="401" t="s">
        <v>190</v>
      </c>
      <c r="R1826" s="406">
        <v>28597.33</v>
      </c>
      <c r="S1826" s="406">
        <v>-1062.5</v>
      </c>
      <c r="T1826" s="407">
        <f t="shared" si="336"/>
        <v>27534.83</v>
      </c>
      <c r="U1826" s="408">
        <v>63</v>
      </c>
      <c r="V1826" s="406">
        <v>1128.48</v>
      </c>
      <c r="W1826" s="409">
        <v>95</v>
      </c>
      <c r="X1826" s="410"/>
      <c r="Y1826" s="409">
        <f t="shared" si="337"/>
        <v>1033.48</v>
      </c>
      <c r="Z1826" s="411">
        <f t="shared" si="338"/>
        <v>4.0983728608456997E-2</v>
      </c>
      <c r="AA1826" s="410">
        <v>0</v>
      </c>
      <c r="AB1826" s="409">
        <v>-2106.67</v>
      </c>
      <c r="AC1826" s="409"/>
      <c r="AD1826" s="409"/>
      <c r="AE1826" s="412">
        <v>0.08</v>
      </c>
      <c r="AF1826" s="412">
        <v>7.0000000000000007E-2</v>
      </c>
      <c r="AG1826" s="409">
        <f t="shared" si="339"/>
        <v>82.678399999999996</v>
      </c>
      <c r="AH1826" s="409"/>
      <c r="AI1826" s="409">
        <f t="shared" si="340"/>
        <v>82.678399999999996</v>
      </c>
      <c r="AJ1826" s="401" t="s">
        <v>149</v>
      </c>
      <c r="AK1826" s="401">
        <v>0</v>
      </c>
      <c r="AL1826" s="408"/>
      <c r="AM1826" s="413">
        <f t="shared" si="341"/>
        <v>0</v>
      </c>
      <c r="AN1826" s="413">
        <f t="shared" si="342"/>
        <v>1</v>
      </c>
      <c r="AO1826" s="413"/>
      <c r="AP1826" s="413"/>
      <c r="AQ1826" s="413">
        <f t="shared" si="343"/>
        <v>0</v>
      </c>
      <c r="AR1826" s="414" t="str">
        <f>IF(A1826="","",VLOOKUP(A1826,'Base Sites'!A:B,2,FALSE))</f>
        <v>Valauto Lambersart VW</v>
      </c>
      <c r="AS1826" s="414" t="str">
        <f t="shared" si="344"/>
        <v>VOLKSWAGEN</v>
      </c>
      <c r="AT1826" s="413"/>
      <c r="AU1826" s="415" t="str">
        <f>IF(A1826="","",VLOOKUP(L1826,'Base Vendeurs'!A:B,2,FALSE))</f>
        <v>Valauto Lambersart VW</v>
      </c>
      <c r="AV1826" s="409">
        <f t="shared" si="345"/>
        <v>1128.48</v>
      </c>
      <c r="AW1826" s="411">
        <f t="shared" si="346"/>
        <v>4.0983728608456997E-2</v>
      </c>
      <c r="AX1826" s="415" t="str">
        <f t="shared" si="347"/>
        <v>NON</v>
      </c>
      <c r="AY1826" s="231">
        <f>+MargesVN[[#This Row],[Total COM]]+MargesVN[[#This Row],[EXT GIE]]+MargesVN[[#This Row],[Forfait immat]]</f>
        <v>82.678399999999996</v>
      </c>
    </row>
    <row r="1827" spans="1:51" s="231" customFormat="1" ht="11.25" customHeight="1" x14ac:dyDescent="0.25">
      <c r="A1827" s="45">
        <v>30</v>
      </c>
      <c r="B1827" s="45" t="s">
        <v>163</v>
      </c>
      <c r="C1827" s="45" t="s">
        <v>104</v>
      </c>
      <c r="D1827" s="44">
        <v>46062</v>
      </c>
      <c r="E1827" s="65">
        <v>46063</v>
      </c>
      <c r="F1827" s="35"/>
      <c r="G1827" s="35"/>
      <c r="H1827" s="35"/>
      <c r="I1827" s="35"/>
      <c r="J1827" s="35"/>
      <c r="K1827" s="35"/>
      <c r="L1827" s="45" t="s">
        <v>429</v>
      </c>
      <c r="M1827" s="45">
        <v>525859</v>
      </c>
      <c r="N1827" s="45">
        <v>5859</v>
      </c>
      <c r="O1827" s="45" t="s">
        <v>1450</v>
      </c>
      <c r="P1827" s="66" t="s">
        <v>1451</v>
      </c>
      <c r="Q1827" s="45" t="s">
        <v>177</v>
      </c>
      <c r="R1827" s="47">
        <v>33863.33</v>
      </c>
      <c r="S1827" s="47">
        <v>1691.67</v>
      </c>
      <c r="T1827" s="48">
        <f t="shared" si="336"/>
        <v>35555</v>
      </c>
      <c r="U1827" s="49">
        <v>7</v>
      </c>
      <c r="V1827" s="47">
        <v>277.19</v>
      </c>
      <c r="W1827" s="46">
        <v>95</v>
      </c>
      <c r="X1827" s="50"/>
      <c r="Y1827" s="46">
        <f t="shared" si="337"/>
        <v>182.19</v>
      </c>
      <c r="Z1827" s="51">
        <f t="shared" si="338"/>
        <v>7.7960905639150608E-3</v>
      </c>
      <c r="AA1827" s="50">
        <v>0</v>
      </c>
      <c r="AB1827" s="46">
        <v>-4860</v>
      </c>
      <c r="AC1827" s="46"/>
      <c r="AD1827" s="46"/>
      <c r="AE1827" s="52">
        <v>0.13</v>
      </c>
      <c r="AF1827" s="52">
        <v>0.13</v>
      </c>
      <c r="AG1827" s="46">
        <f t="shared" si="339"/>
        <v>23.684699999999999</v>
      </c>
      <c r="AH1827" s="46"/>
      <c r="AI1827" s="46">
        <f t="shared" si="340"/>
        <v>23.684699999999999</v>
      </c>
      <c r="AJ1827" s="45" t="s">
        <v>164</v>
      </c>
      <c r="AK1827" s="45"/>
      <c r="AL1827" s="49"/>
      <c r="AM1827" s="238">
        <f t="shared" si="341"/>
        <v>0</v>
      </c>
      <c r="AN1827" s="238">
        <f t="shared" si="342"/>
        <v>1</v>
      </c>
      <c r="AO1827" s="238"/>
      <c r="AP1827" s="238"/>
      <c r="AQ1827" s="238">
        <f t="shared" si="343"/>
        <v>0</v>
      </c>
      <c r="AR1827" s="96" t="str">
        <f>IF(A1827="","",VLOOKUP(A1827,'Base Sites'!A:B,2,FALSE))</f>
        <v>Valauto Lambersart VW</v>
      </c>
      <c r="AS1827" s="96" t="str">
        <f t="shared" si="344"/>
        <v>VOLKSWAGEN</v>
      </c>
      <c r="AT1827" s="238"/>
      <c r="AU1827" s="231" t="str">
        <f>IF(A1827="","",VLOOKUP(L1827,'Base Vendeurs'!A:B,2,FALSE))</f>
        <v>Valauto Lambersart VW</v>
      </c>
      <c r="AV1827" s="46">
        <f t="shared" si="345"/>
        <v>277.19</v>
      </c>
      <c r="AW1827" s="51">
        <f t="shared" si="346"/>
        <v>7.7960905639150608E-3</v>
      </c>
      <c r="AX1827" s="231" t="str">
        <f t="shared" si="347"/>
        <v>NON</v>
      </c>
      <c r="AY1827" s="231">
        <f>+MargesVN[[#This Row],[Total COM]]+MargesVN[[#This Row],[EXT GIE]]+MargesVN[[#This Row],[Forfait immat]]</f>
        <v>23.684699999999999</v>
      </c>
    </row>
    <row r="1828" spans="1:51" s="231" customFormat="1" ht="11.25" customHeight="1" x14ac:dyDescent="0.25">
      <c r="A1828" s="354">
        <v>30</v>
      </c>
      <c r="B1828" s="354" t="s">
        <v>163</v>
      </c>
      <c r="C1828" s="354" t="s">
        <v>104</v>
      </c>
      <c r="D1828" s="355">
        <v>46132</v>
      </c>
      <c r="E1828" s="356">
        <v>46135</v>
      </c>
      <c r="F1828" s="357"/>
      <c r="G1828" s="357"/>
      <c r="H1828" s="357"/>
      <c r="I1828" s="357"/>
      <c r="J1828" s="357"/>
      <c r="K1828" s="357">
        <v>0</v>
      </c>
      <c r="L1828" s="354" t="s">
        <v>70</v>
      </c>
      <c r="M1828" s="354">
        <v>525861</v>
      </c>
      <c r="N1828" s="354">
        <v>5861</v>
      </c>
      <c r="O1828" s="354" t="s">
        <v>3382</v>
      </c>
      <c r="P1828" s="358" t="s">
        <v>2673</v>
      </c>
      <c r="Q1828" s="354" t="s">
        <v>26</v>
      </c>
      <c r="R1828" s="359">
        <v>37113.33</v>
      </c>
      <c r="S1828" s="359">
        <v>833.34</v>
      </c>
      <c r="T1828" s="360">
        <f t="shared" si="336"/>
        <v>37946.67</v>
      </c>
      <c r="U1828" s="361">
        <v>5</v>
      </c>
      <c r="V1828" s="359">
        <v>1233.4100000000001</v>
      </c>
      <c r="W1828" s="362">
        <v>95</v>
      </c>
      <c r="X1828" s="363"/>
      <c r="Y1828" s="362">
        <f t="shared" si="337"/>
        <v>1138.4100000000001</v>
      </c>
      <c r="Z1828" s="364">
        <f t="shared" si="338"/>
        <v>3.2503774375986089E-2</v>
      </c>
      <c r="AA1828" s="363">
        <v>0</v>
      </c>
      <c r="AB1828" s="362">
        <v>0</v>
      </c>
      <c r="AC1828" s="362"/>
      <c r="AD1828" s="362"/>
      <c r="AE1828" s="365">
        <v>0.1</v>
      </c>
      <c r="AF1828" s="365">
        <v>0.1</v>
      </c>
      <c r="AG1828" s="362">
        <f t="shared" si="339"/>
        <v>113.84100000000001</v>
      </c>
      <c r="AH1828" s="362"/>
      <c r="AI1828" s="362">
        <f t="shared" si="340"/>
        <v>113.84100000000001</v>
      </c>
      <c r="AJ1828" s="354" t="s">
        <v>164</v>
      </c>
      <c r="AK1828" s="354">
        <v>0</v>
      </c>
      <c r="AL1828" s="361">
        <v>20</v>
      </c>
      <c r="AM1828" s="366">
        <f t="shared" si="341"/>
        <v>1</v>
      </c>
      <c r="AN1828" s="366">
        <f t="shared" si="342"/>
        <v>1</v>
      </c>
      <c r="AO1828" s="366"/>
      <c r="AP1828" s="366"/>
      <c r="AQ1828" s="366">
        <f t="shared" si="343"/>
        <v>1</v>
      </c>
      <c r="AR1828" s="367" t="str">
        <f>IF(A1828="","",VLOOKUP(A1828,'Base Sites'!A:B,2,FALSE))</f>
        <v>Valauto Lambersart VW</v>
      </c>
      <c r="AS1828" s="367" t="str">
        <f t="shared" si="344"/>
        <v>VOLKSWAGEN</v>
      </c>
      <c r="AT1828" s="366"/>
      <c r="AU1828" s="368" t="str">
        <f>IF(A1828="","",VLOOKUP(L1828,'Base Vendeurs'!A:B,2,FALSE))</f>
        <v>Sociétés NORD</v>
      </c>
      <c r="AV1828" s="362">
        <f t="shared" si="345"/>
        <v>1233.4100000000001</v>
      </c>
      <c r="AW1828" s="364">
        <f t="shared" si="346"/>
        <v>3.2503774375986089E-2</v>
      </c>
      <c r="AX1828" s="368" t="str">
        <f t="shared" si="347"/>
        <v>NON</v>
      </c>
      <c r="AY1828" s="231">
        <f>+MargesVN[[#This Row],[Total COM]]+MargesVN[[#This Row],[EXT GIE]]+MargesVN[[#This Row],[Forfait immat]]</f>
        <v>133.84100000000001</v>
      </c>
    </row>
    <row r="1829" spans="1:51" s="231" customFormat="1" ht="11.25" customHeight="1" x14ac:dyDescent="0.25">
      <c r="A1829" s="354">
        <v>30</v>
      </c>
      <c r="B1829" s="354" t="s">
        <v>163</v>
      </c>
      <c r="C1829" s="354" t="s">
        <v>104</v>
      </c>
      <c r="D1829" s="355">
        <v>46139</v>
      </c>
      <c r="E1829" s="356">
        <v>46141</v>
      </c>
      <c r="F1829" s="357"/>
      <c r="G1829" s="357"/>
      <c r="H1829" s="357"/>
      <c r="I1829" s="357"/>
      <c r="J1829" s="357"/>
      <c r="K1829" s="357"/>
      <c r="L1829" s="354" t="s">
        <v>70</v>
      </c>
      <c r="M1829" s="354">
        <v>525862</v>
      </c>
      <c r="N1829" s="354">
        <v>5862</v>
      </c>
      <c r="O1829" s="354" t="s">
        <v>3404</v>
      </c>
      <c r="P1829" s="358" t="s">
        <v>376</v>
      </c>
      <c r="Q1829" s="354" t="s">
        <v>26</v>
      </c>
      <c r="R1829" s="359">
        <v>37113.33</v>
      </c>
      <c r="S1829" s="359">
        <v>833.34</v>
      </c>
      <c r="T1829" s="360">
        <f t="shared" si="336"/>
        <v>37946.67</v>
      </c>
      <c r="U1829" s="361">
        <v>11</v>
      </c>
      <c r="V1829" s="359">
        <v>2751.28</v>
      </c>
      <c r="W1829" s="362">
        <v>95</v>
      </c>
      <c r="X1829" s="363"/>
      <c r="Y1829" s="362">
        <f t="shared" si="337"/>
        <v>2656.28</v>
      </c>
      <c r="Z1829" s="364">
        <f t="shared" si="338"/>
        <v>7.2503858704861326E-2</v>
      </c>
      <c r="AA1829" s="363">
        <v>0</v>
      </c>
      <c r="AB1829" s="362">
        <v>0</v>
      </c>
      <c r="AC1829" s="362"/>
      <c r="AD1829" s="362"/>
      <c r="AE1829" s="365">
        <v>0.1</v>
      </c>
      <c r="AF1829" s="365">
        <v>0.1</v>
      </c>
      <c r="AG1829" s="362">
        <f t="shared" si="339"/>
        <v>265.62800000000004</v>
      </c>
      <c r="AH1829" s="362"/>
      <c r="AI1829" s="362">
        <f t="shared" si="340"/>
        <v>265.62800000000004</v>
      </c>
      <c r="AJ1829" s="354" t="s">
        <v>164</v>
      </c>
      <c r="AK1829" s="354">
        <v>0</v>
      </c>
      <c r="AL1829" s="361">
        <v>20</v>
      </c>
      <c r="AM1829" s="366">
        <f t="shared" si="341"/>
        <v>1</v>
      </c>
      <c r="AN1829" s="366">
        <f t="shared" si="342"/>
        <v>1</v>
      </c>
      <c r="AO1829" s="366"/>
      <c r="AP1829" s="366"/>
      <c r="AQ1829" s="366">
        <f t="shared" si="343"/>
        <v>1</v>
      </c>
      <c r="AR1829" s="367" t="str">
        <f>IF(A1829="","",VLOOKUP(A1829,'Base Sites'!A:B,2,FALSE))</f>
        <v>Valauto Lambersart VW</v>
      </c>
      <c r="AS1829" s="367" t="str">
        <f t="shared" si="344"/>
        <v>VOLKSWAGEN</v>
      </c>
      <c r="AT1829" s="366"/>
      <c r="AU1829" s="368" t="str">
        <f>IF(A1829="","",VLOOKUP(L1829,'Base Vendeurs'!A:B,2,FALSE))</f>
        <v>Sociétés NORD</v>
      </c>
      <c r="AV1829" s="362">
        <f t="shared" si="345"/>
        <v>2751.28</v>
      </c>
      <c r="AW1829" s="364">
        <f t="shared" si="346"/>
        <v>7.2503858704861326E-2</v>
      </c>
      <c r="AX1829" s="368" t="str">
        <f t="shared" si="347"/>
        <v>NON</v>
      </c>
      <c r="AY1829" s="231">
        <f>+MargesVN[[#This Row],[Total COM]]+MargesVN[[#This Row],[EXT GIE]]+MargesVN[[#This Row],[Forfait immat]]</f>
        <v>285.62800000000004</v>
      </c>
    </row>
    <row r="1830" spans="1:51" s="231" customFormat="1" ht="11.25" customHeight="1" x14ac:dyDescent="0.25">
      <c r="A1830" s="431">
        <v>30</v>
      </c>
      <c r="B1830" s="431" t="s">
        <v>163</v>
      </c>
      <c r="C1830" s="431" t="s">
        <v>104</v>
      </c>
      <c r="D1830" s="432">
        <v>46184</v>
      </c>
      <c r="E1830" s="433">
        <v>46188</v>
      </c>
      <c r="F1830" s="434"/>
      <c r="G1830" s="434"/>
      <c r="H1830" s="434"/>
      <c r="I1830" s="434"/>
      <c r="J1830" s="434"/>
      <c r="K1830" s="434">
        <v>0</v>
      </c>
      <c r="L1830" s="431" t="s">
        <v>188</v>
      </c>
      <c r="M1830" s="431">
        <v>525863</v>
      </c>
      <c r="N1830" s="431">
        <v>5863</v>
      </c>
      <c r="O1830" s="431" t="s">
        <v>4817</v>
      </c>
      <c r="P1830" s="435" t="s">
        <v>4818</v>
      </c>
      <c r="Q1830" s="431" t="s">
        <v>93</v>
      </c>
      <c r="R1830" s="436">
        <v>34805.67</v>
      </c>
      <c r="S1830" s="436">
        <v>3100.01</v>
      </c>
      <c r="T1830" s="437">
        <f t="shared" si="336"/>
        <v>37905.68</v>
      </c>
      <c r="U1830" s="438">
        <v>55</v>
      </c>
      <c r="V1830" s="436">
        <v>853.13</v>
      </c>
      <c r="W1830" s="439">
        <v>95</v>
      </c>
      <c r="X1830" s="440"/>
      <c r="Y1830" s="439">
        <f t="shared" si="337"/>
        <v>758.13</v>
      </c>
      <c r="Z1830" s="441">
        <f t="shared" si="338"/>
        <v>2.2506653356436292E-2</v>
      </c>
      <c r="AA1830" s="440">
        <v>0</v>
      </c>
      <c r="AB1830" s="439">
        <v>0</v>
      </c>
      <c r="AC1830" s="439"/>
      <c r="AD1830" s="439"/>
      <c r="AE1830" s="442">
        <v>0.1</v>
      </c>
      <c r="AF1830" s="442">
        <v>0.1</v>
      </c>
      <c r="AG1830" s="439">
        <f t="shared" si="339"/>
        <v>75.813000000000002</v>
      </c>
      <c r="AH1830" s="439"/>
      <c r="AI1830" s="439">
        <f t="shared" si="340"/>
        <v>75.813000000000002</v>
      </c>
      <c r="AJ1830" s="431" t="s">
        <v>164</v>
      </c>
      <c r="AK1830" s="431">
        <v>0</v>
      </c>
      <c r="AL1830" s="438"/>
      <c r="AM1830" s="443">
        <f t="shared" si="341"/>
        <v>0</v>
      </c>
      <c r="AN1830" s="443">
        <f t="shared" si="342"/>
        <v>1</v>
      </c>
      <c r="AO1830" s="443"/>
      <c r="AP1830" s="443"/>
      <c r="AQ1830" s="443">
        <f t="shared" si="343"/>
        <v>0</v>
      </c>
      <c r="AR1830" s="444" t="str">
        <f>IF(A1830="","",VLOOKUP(A1830,'Base Sites'!A:B,2,FALSE))</f>
        <v>Valauto Lambersart VW</v>
      </c>
      <c r="AS1830" s="444" t="str">
        <f t="shared" si="344"/>
        <v>VOLKSWAGEN</v>
      </c>
      <c r="AT1830" s="443"/>
      <c r="AU1830" s="445" t="str">
        <f>IF(A1830="","",VLOOKUP(L1830,'Base Vendeurs'!A:B,2,FALSE))</f>
        <v>Sociétés NORD</v>
      </c>
      <c r="AV1830" s="439">
        <f t="shared" si="345"/>
        <v>853.13</v>
      </c>
      <c r="AW1830" s="441">
        <f t="shared" si="346"/>
        <v>2.2506653356436292E-2</v>
      </c>
      <c r="AX1830" s="445" t="str">
        <f t="shared" si="347"/>
        <v>NON</v>
      </c>
      <c r="AY1830" s="231">
        <f>+MargesVN[[#This Row],[Total COM]]+MargesVN[[#This Row],[EXT GIE]]+MargesVN[[#This Row],[Forfait immat]]</f>
        <v>75.813000000000002</v>
      </c>
    </row>
    <row r="1831" spans="1:51" s="231" customFormat="1" ht="11.25" customHeight="1" x14ac:dyDescent="0.25">
      <c r="A1831" s="354">
        <v>30</v>
      </c>
      <c r="B1831" s="354" t="s">
        <v>163</v>
      </c>
      <c r="C1831" s="354" t="s">
        <v>104</v>
      </c>
      <c r="D1831" s="355">
        <v>46140</v>
      </c>
      <c r="E1831" s="356">
        <v>46142</v>
      </c>
      <c r="F1831" s="357"/>
      <c r="G1831" s="357"/>
      <c r="H1831" s="357"/>
      <c r="I1831" s="357"/>
      <c r="J1831" s="357"/>
      <c r="K1831" s="357"/>
      <c r="L1831" s="354" t="s">
        <v>70</v>
      </c>
      <c r="M1831" s="354">
        <v>525865</v>
      </c>
      <c r="N1831" s="354">
        <v>5865</v>
      </c>
      <c r="O1831" s="354" t="s">
        <v>3279</v>
      </c>
      <c r="P1831" s="358" t="s">
        <v>3280</v>
      </c>
      <c r="Q1831" s="354" t="s">
        <v>93</v>
      </c>
      <c r="R1831" s="359">
        <v>27305.67</v>
      </c>
      <c r="S1831" s="359">
        <v>891.67</v>
      </c>
      <c r="T1831" s="360">
        <f t="shared" si="336"/>
        <v>28197.339999999997</v>
      </c>
      <c r="U1831" s="361">
        <v>5</v>
      </c>
      <c r="V1831" s="359">
        <v>1136.55</v>
      </c>
      <c r="W1831" s="362">
        <v>95</v>
      </c>
      <c r="X1831" s="363"/>
      <c r="Y1831" s="362">
        <f t="shared" si="337"/>
        <v>1041.55</v>
      </c>
      <c r="Z1831" s="364">
        <f t="shared" si="338"/>
        <v>4.0306993496549676E-2</v>
      </c>
      <c r="AA1831" s="363">
        <v>0</v>
      </c>
      <c r="AB1831" s="362">
        <v>-916.67</v>
      </c>
      <c r="AC1831" s="362"/>
      <c r="AD1831" s="362"/>
      <c r="AE1831" s="365">
        <v>0.1</v>
      </c>
      <c r="AF1831" s="365">
        <v>0.1</v>
      </c>
      <c r="AG1831" s="362">
        <f t="shared" si="339"/>
        <v>104.155</v>
      </c>
      <c r="AH1831" s="362"/>
      <c r="AI1831" s="362">
        <f t="shared" si="340"/>
        <v>104.155</v>
      </c>
      <c r="AJ1831" s="354" t="s">
        <v>164</v>
      </c>
      <c r="AK1831" s="354"/>
      <c r="AL1831" s="361">
        <v>20</v>
      </c>
      <c r="AM1831" s="366">
        <f t="shared" si="341"/>
        <v>1</v>
      </c>
      <c r="AN1831" s="366">
        <f t="shared" si="342"/>
        <v>1</v>
      </c>
      <c r="AO1831" s="366"/>
      <c r="AP1831" s="366"/>
      <c r="AQ1831" s="366">
        <f t="shared" si="343"/>
        <v>1</v>
      </c>
      <c r="AR1831" s="367" t="str">
        <f>IF(A1831="","",VLOOKUP(A1831,'Base Sites'!A:B,2,FALSE))</f>
        <v>Valauto Lambersart VW</v>
      </c>
      <c r="AS1831" s="367" t="str">
        <f t="shared" si="344"/>
        <v>VOLKSWAGEN</v>
      </c>
      <c r="AT1831" s="366"/>
      <c r="AU1831" s="368" t="str">
        <f>IF(A1831="","",VLOOKUP(L1831,'Base Vendeurs'!A:B,2,FALSE))</f>
        <v>Sociétés NORD</v>
      </c>
      <c r="AV1831" s="362">
        <f t="shared" si="345"/>
        <v>1136.55</v>
      </c>
      <c r="AW1831" s="364">
        <f t="shared" si="346"/>
        <v>4.0306993496549676E-2</v>
      </c>
      <c r="AX1831" s="368" t="str">
        <f t="shared" si="347"/>
        <v>NON</v>
      </c>
      <c r="AY1831" s="231">
        <f>+MargesVN[[#This Row],[Total COM]]+MargesVN[[#This Row],[EXT GIE]]+MargesVN[[#This Row],[Forfait immat]]</f>
        <v>124.155</v>
      </c>
    </row>
    <row r="1832" spans="1:51" s="231" customFormat="1" ht="11.25" customHeight="1" x14ac:dyDescent="0.25">
      <c r="A1832" s="401">
        <v>30</v>
      </c>
      <c r="B1832" s="401" t="s">
        <v>163</v>
      </c>
      <c r="C1832" s="401" t="s">
        <v>104</v>
      </c>
      <c r="D1832" s="402">
        <v>46170</v>
      </c>
      <c r="E1832" s="403">
        <v>46171</v>
      </c>
      <c r="F1832" s="404"/>
      <c r="G1832" s="404"/>
      <c r="H1832" s="404"/>
      <c r="I1832" s="404"/>
      <c r="J1832" s="404"/>
      <c r="K1832" s="404">
        <v>0</v>
      </c>
      <c r="L1832" s="401" t="s">
        <v>429</v>
      </c>
      <c r="M1832" s="401">
        <v>525866</v>
      </c>
      <c r="N1832" s="401">
        <v>5866</v>
      </c>
      <c r="O1832" s="401" t="s">
        <v>4091</v>
      </c>
      <c r="P1832" s="405" t="s">
        <v>4092</v>
      </c>
      <c r="Q1832" s="401" t="s">
        <v>93</v>
      </c>
      <c r="R1832" s="406">
        <v>27305.67</v>
      </c>
      <c r="S1832" s="406">
        <v>2883.34</v>
      </c>
      <c r="T1832" s="407">
        <f t="shared" si="336"/>
        <v>30189.01</v>
      </c>
      <c r="U1832" s="408">
        <v>9</v>
      </c>
      <c r="V1832" s="406">
        <v>1167.04</v>
      </c>
      <c r="W1832" s="409">
        <v>94.99</v>
      </c>
      <c r="X1832" s="410"/>
      <c r="Y1832" s="409">
        <f t="shared" si="337"/>
        <v>1072.05</v>
      </c>
      <c r="Z1832" s="411">
        <f t="shared" si="338"/>
        <v>3.865777645573671E-2</v>
      </c>
      <c r="AA1832" s="410">
        <v>0</v>
      </c>
      <c r="AB1832" s="409">
        <v>-916.67</v>
      </c>
      <c r="AC1832" s="409"/>
      <c r="AD1832" s="409"/>
      <c r="AE1832" s="412">
        <v>0.08</v>
      </c>
      <c r="AF1832" s="412">
        <v>7.0000000000000007E-2</v>
      </c>
      <c r="AG1832" s="409">
        <f t="shared" si="339"/>
        <v>85.763999999999996</v>
      </c>
      <c r="AH1832" s="409"/>
      <c r="AI1832" s="409">
        <f t="shared" si="340"/>
        <v>85.763999999999996</v>
      </c>
      <c r="AJ1832" s="401" t="s">
        <v>164</v>
      </c>
      <c r="AK1832" s="401">
        <v>30</v>
      </c>
      <c r="AL1832" s="408">
        <v>50</v>
      </c>
      <c r="AM1832" s="413">
        <f t="shared" si="341"/>
        <v>1</v>
      </c>
      <c r="AN1832" s="413">
        <f t="shared" si="342"/>
        <v>1</v>
      </c>
      <c r="AO1832" s="413"/>
      <c r="AP1832" s="413"/>
      <c r="AQ1832" s="413">
        <f t="shared" si="343"/>
        <v>1</v>
      </c>
      <c r="AR1832" s="414" t="str">
        <f>IF(A1832="","",VLOOKUP(A1832,'Base Sites'!A:B,2,FALSE))</f>
        <v>Valauto Lambersart VW</v>
      </c>
      <c r="AS1832" s="414" t="str">
        <f t="shared" si="344"/>
        <v>VOLKSWAGEN</v>
      </c>
      <c r="AT1832" s="413"/>
      <c r="AU1832" s="415" t="str">
        <f>IF(A1832="","",VLOOKUP(L1832,'Base Vendeurs'!A:B,2,FALSE))</f>
        <v>Valauto Lambersart VW</v>
      </c>
      <c r="AV1832" s="409">
        <f t="shared" si="345"/>
        <v>1167.04</v>
      </c>
      <c r="AW1832" s="411">
        <f t="shared" si="346"/>
        <v>3.865777645573671E-2</v>
      </c>
      <c r="AX1832" s="415" t="str">
        <f t="shared" si="347"/>
        <v>NON</v>
      </c>
      <c r="AY1832" s="231">
        <f>+MargesVN[[#This Row],[Total COM]]+MargesVN[[#This Row],[EXT GIE]]+MargesVN[[#This Row],[Forfait immat]]</f>
        <v>165.76400000000001</v>
      </c>
    </row>
    <row r="1833" spans="1:51" s="231" customFormat="1" ht="11.25" customHeight="1" x14ac:dyDescent="0.25">
      <c r="A1833" s="431">
        <v>30</v>
      </c>
      <c r="B1833" s="431" t="s">
        <v>163</v>
      </c>
      <c r="C1833" s="431" t="s">
        <v>104</v>
      </c>
      <c r="D1833" s="432">
        <v>46174</v>
      </c>
      <c r="E1833" s="433">
        <v>46176</v>
      </c>
      <c r="F1833" s="434"/>
      <c r="G1833" s="434"/>
      <c r="H1833" s="434"/>
      <c r="I1833" s="434"/>
      <c r="J1833" s="434"/>
      <c r="K1833" s="434">
        <v>0</v>
      </c>
      <c r="L1833" s="431" t="s">
        <v>219</v>
      </c>
      <c r="M1833" s="431">
        <v>525870</v>
      </c>
      <c r="N1833" s="431">
        <v>5870</v>
      </c>
      <c r="O1833" s="431" t="s">
        <v>4906</v>
      </c>
      <c r="P1833" s="435" t="s">
        <v>4907</v>
      </c>
      <c r="Q1833" s="431" t="s">
        <v>93</v>
      </c>
      <c r="R1833" s="436">
        <v>31472.33</v>
      </c>
      <c r="S1833" s="436">
        <v>1083.33</v>
      </c>
      <c r="T1833" s="437">
        <f t="shared" si="336"/>
        <v>32555.660000000003</v>
      </c>
      <c r="U1833" s="438">
        <v>34</v>
      </c>
      <c r="V1833" s="436">
        <v>746.12</v>
      </c>
      <c r="W1833" s="439">
        <v>95</v>
      </c>
      <c r="X1833" s="440"/>
      <c r="Y1833" s="439">
        <f t="shared" si="337"/>
        <v>651.12</v>
      </c>
      <c r="Z1833" s="441">
        <f t="shared" si="338"/>
        <v>2.2918288248495036E-2</v>
      </c>
      <c r="AA1833" s="440">
        <v>0</v>
      </c>
      <c r="AB1833" s="439">
        <v>0</v>
      </c>
      <c r="AC1833" s="439"/>
      <c r="AD1833" s="439"/>
      <c r="AE1833" s="442">
        <v>0.1</v>
      </c>
      <c r="AF1833" s="442">
        <v>0.1</v>
      </c>
      <c r="AG1833" s="439">
        <f t="shared" si="339"/>
        <v>65.112000000000009</v>
      </c>
      <c r="AH1833" s="439"/>
      <c r="AI1833" s="439">
        <f t="shared" si="340"/>
        <v>65.112000000000009</v>
      </c>
      <c r="AJ1833" s="431" t="s">
        <v>164</v>
      </c>
      <c r="AK1833" s="431">
        <v>0</v>
      </c>
      <c r="AL1833" s="438">
        <v>20</v>
      </c>
      <c r="AM1833" s="443">
        <f t="shared" si="341"/>
        <v>1</v>
      </c>
      <c r="AN1833" s="443">
        <f t="shared" si="342"/>
        <v>1</v>
      </c>
      <c r="AO1833" s="443"/>
      <c r="AP1833" s="443"/>
      <c r="AQ1833" s="443">
        <f t="shared" si="343"/>
        <v>1</v>
      </c>
      <c r="AR1833" s="444" t="str">
        <f>IF(A1833="","",VLOOKUP(A1833,'Base Sites'!A:B,2,FALSE))</f>
        <v>Valauto Lambersart VW</v>
      </c>
      <c r="AS1833" s="444" t="str">
        <f t="shared" si="344"/>
        <v>VOLKSWAGEN</v>
      </c>
      <c r="AT1833" s="443"/>
      <c r="AU1833" s="445" t="str">
        <f>IF(A1833="","",VLOOKUP(L1833,'Base Vendeurs'!A:B,2,FALSE))</f>
        <v>Sociétés NORD</v>
      </c>
      <c r="AV1833" s="439">
        <f t="shared" si="345"/>
        <v>746.12</v>
      </c>
      <c r="AW1833" s="441">
        <f t="shared" si="346"/>
        <v>2.2918288248495036E-2</v>
      </c>
      <c r="AX1833" s="445" t="str">
        <f t="shared" si="347"/>
        <v>NON</v>
      </c>
      <c r="AY1833" s="231">
        <f>+MargesVN[[#This Row],[Total COM]]+MargesVN[[#This Row],[EXT GIE]]+MargesVN[[#This Row],[Forfait immat]]</f>
        <v>85.112000000000009</v>
      </c>
    </row>
    <row r="1834" spans="1:51" s="231" customFormat="1" ht="11.25" customHeight="1" x14ac:dyDescent="0.25">
      <c r="A1834" s="319">
        <v>30</v>
      </c>
      <c r="B1834" s="319" t="s">
        <v>163</v>
      </c>
      <c r="C1834" s="319" t="s">
        <v>104</v>
      </c>
      <c r="D1834" s="320">
        <v>46083</v>
      </c>
      <c r="E1834" s="321">
        <v>46084</v>
      </c>
      <c r="F1834" s="322"/>
      <c r="G1834" s="322"/>
      <c r="H1834" s="322"/>
      <c r="I1834" s="322"/>
      <c r="J1834" s="322"/>
      <c r="K1834" s="322">
        <v>0</v>
      </c>
      <c r="L1834" s="319" t="s">
        <v>246</v>
      </c>
      <c r="M1834" s="319">
        <v>525872</v>
      </c>
      <c r="N1834" s="319">
        <v>5872</v>
      </c>
      <c r="O1834" s="319" t="s">
        <v>2522</v>
      </c>
      <c r="P1834" s="323" t="s">
        <v>2523</v>
      </c>
      <c r="Q1834" s="319" t="s">
        <v>107</v>
      </c>
      <c r="R1834" s="324">
        <v>23872.33</v>
      </c>
      <c r="S1834" s="324">
        <v>1395.84</v>
      </c>
      <c r="T1834" s="325">
        <f t="shared" ref="T1834:T1897" si="348">+R1834+S1834</f>
        <v>25268.170000000002</v>
      </c>
      <c r="U1834" s="326">
        <v>21</v>
      </c>
      <c r="V1834" s="324">
        <v>706.34</v>
      </c>
      <c r="W1834" s="327">
        <v>95</v>
      </c>
      <c r="X1834" s="328"/>
      <c r="Y1834" s="327">
        <f t="shared" ref="Y1834:Y1897" si="349">+V1834-W1834+X1834</f>
        <v>611.34</v>
      </c>
      <c r="Z1834" s="329">
        <f t="shared" ref="Z1834:Z1897" si="350">(V1834+X1834)/T1834</f>
        <v>2.7953745759981826E-2</v>
      </c>
      <c r="AA1834" s="328">
        <v>-2683.33</v>
      </c>
      <c r="AB1834" s="327">
        <v>0</v>
      </c>
      <c r="AC1834" s="327"/>
      <c r="AD1834" s="327"/>
      <c r="AE1834" s="330">
        <v>0.1</v>
      </c>
      <c r="AF1834" s="330">
        <v>7.0000000000000007E-2</v>
      </c>
      <c r="AG1834" s="327">
        <f t="shared" ref="AG1834:AG1897" si="351">+Y1834*AE1834</f>
        <v>61.134000000000007</v>
      </c>
      <c r="AH1834" s="327"/>
      <c r="AI1834" s="327">
        <f t="shared" ref="AI1834:AI1897" si="352">+AG1834+AH1834</f>
        <v>61.134000000000007</v>
      </c>
      <c r="AJ1834" s="319" t="s">
        <v>164</v>
      </c>
      <c r="AK1834" s="319">
        <v>30</v>
      </c>
      <c r="AL1834" s="326">
        <v>50</v>
      </c>
      <c r="AM1834" s="331">
        <f t="shared" ref="AM1834:AM1897" si="353">IF(AL1834&gt;0,100%,0%)</f>
        <v>1</v>
      </c>
      <c r="AN1834" s="331">
        <f t="shared" ref="AN1834:AN1897" si="354">IF(A1834&gt;0,1,"")</f>
        <v>1</v>
      </c>
      <c r="AO1834" s="331"/>
      <c r="AP1834" s="331"/>
      <c r="AQ1834" s="331">
        <f t="shared" ref="AQ1834:AQ1897" si="355">IF(AN1834="","",+AM1834/AN1834)</f>
        <v>1</v>
      </c>
      <c r="AR1834" s="332" t="str">
        <f>IF(A1834="","",VLOOKUP(A1834,'Base Sites'!A:B,2,FALSE))</f>
        <v>Valauto Lambersart VW</v>
      </c>
      <c r="AS1834" s="332" t="str">
        <f t="shared" ref="AS1834:AS1897" si="356">IF(C1834="VW","VOLKSWAGEN",IF(C1834="SE","SEAT",IF(C1834="NI","NISSAN",IF(C1834="HY","HYUNDAI",IF(C1834="VU","VUL",IF(C1834="sk","SKODA",IF(C1834="ltsk","SKODA",IF(C1834="CUPRA","CUPRA",IF(C1834="AUDI","AUDI","")))))))))</f>
        <v>VOLKSWAGEN</v>
      </c>
      <c r="AT1834" s="331"/>
      <c r="AU1834" s="333" t="str">
        <f>IF(A1834="","",VLOOKUP(L1834,'Base Vendeurs'!A:B,2,FALSE))</f>
        <v>Valauto Lambersart VW</v>
      </c>
      <c r="AV1834" s="327">
        <f t="shared" ref="AV1834:AV1897" si="357">+V1834+AO1834</f>
        <v>706.34</v>
      </c>
      <c r="AW1834" s="329">
        <f t="shared" ref="AW1834:AW1897" si="358">IF(A1834="","",+AV1834/T1834)</f>
        <v>2.7953745759981826E-2</v>
      </c>
      <c r="AX1834" s="333" t="str">
        <f t="shared" ref="AX1834:AX1897" si="359">IF(AV1834&lt;0,"OUI","NON")</f>
        <v>NON</v>
      </c>
      <c r="AY1834" s="231">
        <f>+MargesVN[[#This Row],[Total COM]]+MargesVN[[#This Row],[EXT GIE]]+MargesVN[[#This Row],[Forfait immat]]</f>
        <v>141.13400000000001</v>
      </c>
    </row>
    <row r="1835" spans="1:51" s="231" customFormat="1" ht="11.25" customHeight="1" x14ac:dyDescent="0.25">
      <c r="A1835" s="431">
        <v>30</v>
      </c>
      <c r="B1835" s="431" t="s">
        <v>163</v>
      </c>
      <c r="C1835" s="431" t="s">
        <v>104</v>
      </c>
      <c r="D1835" s="432">
        <v>46192</v>
      </c>
      <c r="E1835" s="433">
        <v>46192</v>
      </c>
      <c r="F1835" s="434"/>
      <c r="G1835" s="434"/>
      <c r="H1835" s="434"/>
      <c r="I1835" s="434"/>
      <c r="J1835" s="434"/>
      <c r="K1835" s="434">
        <v>0</v>
      </c>
      <c r="L1835" s="431" t="s">
        <v>70</v>
      </c>
      <c r="M1835" s="431">
        <v>525886</v>
      </c>
      <c r="N1835" s="431">
        <v>5886</v>
      </c>
      <c r="O1835" s="431" t="s">
        <v>5114</v>
      </c>
      <c r="P1835" s="435" t="s">
        <v>5115</v>
      </c>
      <c r="Q1835" s="431" t="s">
        <v>24</v>
      </c>
      <c r="R1835" s="436">
        <v>35541.67</v>
      </c>
      <c r="S1835" s="436">
        <v>2750.01</v>
      </c>
      <c r="T1835" s="437">
        <f t="shared" si="348"/>
        <v>38291.68</v>
      </c>
      <c r="U1835" s="438">
        <v>32</v>
      </c>
      <c r="V1835" s="436">
        <v>860.85</v>
      </c>
      <c r="W1835" s="439">
        <v>95</v>
      </c>
      <c r="X1835" s="440"/>
      <c r="Y1835" s="439">
        <f t="shared" si="349"/>
        <v>765.85</v>
      </c>
      <c r="Z1835" s="441">
        <f t="shared" si="350"/>
        <v>2.2481384990159742E-2</v>
      </c>
      <c r="AA1835" s="440">
        <v>0</v>
      </c>
      <c r="AB1835" s="439">
        <v>0</v>
      </c>
      <c r="AC1835" s="439"/>
      <c r="AD1835" s="439"/>
      <c r="AE1835" s="442">
        <v>0.1</v>
      </c>
      <c r="AF1835" s="442">
        <v>0.1</v>
      </c>
      <c r="AG1835" s="439">
        <f t="shared" si="351"/>
        <v>76.585000000000008</v>
      </c>
      <c r="AH1835" s="439"/>
      <c r="AI1835" s="439">
        <f t="shared" si="352"/>
        <v>76.585000000000008</v>
      </c>
      <c r="AJ1835" s="431" t="s">
        <v>164</v>
      </c>
      <c r="AK1835" s="431">
        <v>0</v>
      </c>
      <c r="AL1835" s="438">
        <v>20</v>
      </c>
      <c r="AM1835" s="443">
        <f t="shared" si="353"/>
        <v>1</v>
      </c>
      <c r="AN1835" s="443">
        <f t="shared" si="354"/>
        <v>1</v>
      </c>
      <c r="AO1835" s="443"/>
      <c r="AP1835" s="443"/>
      <c r="AQ1835" s="443">
        <f t="shared" si="355"/>
        <v>1</v>
      </c>
      <c r="AR1835" s="444" t="str">
        <f>IF(A1835="","",VLOOKUP(A1835,'Base Sites'!A:B,2,FALSE))</f>
        <v>Valauto Lambersart VW</v>
      </c>
      <c r="AS1835" s="444" t="str">
        <f t="shared" si="356"/>
        <v>VOLKSWAGEN</v>
      </c>
      <c r="AT1835" s="443"/>
      <c r="AU1835" s="445" t="str">
        <f>IF(A1835="","",VLOOKUP(L1835,'Base Vendeurs'!A:B,2,FALSE))</f>
        <v>Sociétés NORD</v>
      </c>
      <c r="AV1835" s="439">
        <f t="shared" si="357"/>
        <v>860.85</v>
      </c>
      <c r="AW1835" s="441">
        <f t="shared" si="358"/>
        <v>2.2481384990159742E-2</v>
      </c>
      <c r="AX1835" s="445" t="str">
        <f t="shared" si="359"/>
        <v>NON</v>
      </c>
      <c r="AY1835" s="231">
        <f>+MargesVN[[#This Row],[Total COM]]+MargesVN[[#This Row],[EXT GIE]]+MargesVN[[#This Row],[Forfait immat]]</f>
        <v>96.585000000000008</v>
      </c>
    </row>
    <row r="1836" spans="1:51" s="231" customFormat="1" ht="11.25" customHeight="1" x14ac:dyDescent="0.25">
      <c r="A1836" s="354">
        <v>30</v>
      </c>
      <c r="B1836" s="354" t="s">
        <v>163</v>
      </c>
      <c r="C1836" s="354" t="s">
        <v>104</v>
      </c>
      <c r="D1836" s="355">
        <v>46128</v>
      </c>
      <c r="E1836" s="356">
        <v>46132</v>
      </c>
      <c r="F1836" s="357"/>
      <c r="G1836" s="357"/>
      <c r="H1836" s="357"/>
      <c r="I1836" s="357"/>
      <c r="J1836" s="357"/>
      <c r="K1836" s="357"/>
      <c r="L1836" s="354" t="s">
        <v>188</v>
      </c>
      <c r="M1836" s="354">
        <v>525889</v>
      </c>
      <c r="N1836" s="354">
        <v>5889</v>
      </c>
      <c r="O1836" s="354" t="s">
        <v>3417</v>
      </c>
      <c r="P1836" s="358" t="s">
        <v>1157</v>
      </c>
      <c r="Q1836" s="354" t="s">
        <v>177</v>
      </c>
      <c r="R1836" s="359">
        <v>37605</v>
      </c>
      <c r="S1836" s="359">
        <v>1025</v>
      </c>
      <c r="T1836" s="360">
        <f t="shared" si="348"/>
        <v>38630</v>
      </c>
      <c r="U1836" s="361">
        <v>3</v>
      </c>
      <c r="V1836" s="359">
        <v>867.6</v>
      </c>
      <c r="W1836" s="362">
        <v>95</v>
      </c>
      <c r="X1836" s="363"/>
      <c r="Y1836" s="362">
        <f t="shared" si="349"/>
        <v>772.6</v>
      </c>
      <c r="Z1836" s="364">
        <f t="shared" si="350"/>
        <v>2.245922857882475E-2</v>
      </c>
      <c r="AA1836" s="363">
        <v>0</v>
      </c>
      <c r="AB1836" s="362">
        <v>0</v>
      </c>
      <c r="AC1836" s="362"/>
      <c r="AD1836" s="362" t="s">
        <v>1214</v>
      </c>
      <c r="AE1836" s="365"/>
      <c r="AF1836" s="365">
        <v>0.1</v>
      </c>
      <c r="AG1836" s="362">
        <f t="shared" si="351"/>
        <v>0</v>
      </c>
      <c r="AH1836" s="362"/>
      <c r="AI1836" s="362">
        <f t="shared" si="352"/>
        <v>0</v>
      </c>
      <c r="AJ1836" s="354" t="s">
        <v>164</v>
      </c>
      <c r="AK1836" s="354">
        <v>0</v>
      </c>
      <c r="AL1836" s="361"/>
      <c r="AM1836" s="366">
        <f t="shared" si="353"/>
        <v>0</v>
      </c>
      <c r="AN1836" s="366">
        <f t="shared" si="354"/>
        <v>1</v>
      </c>
      <c r="AO1836" s="366"/>
      <c r="AP1836" s="366"/>
      <c r="AQ1836" s="366">
        <f t="shared" si="355"/>
        <v>0</v>
      </c>
      <c r="AR1836" s="367" t="str">
        <f>IF(A1836="","",VLOOKUP(A1836,'Base Sites'!A:B,2,FALSE))</f>
        <v>Valauto Lambersart VW</v>
      </c>
      <c r="AS1836" s="367" t="str">
        <f t="shared" si="356"/>
        <v>VOLKSWAGEN</v>
      </c>
      <c r="AT1836" s="366"/>
      <c r="AU1836" s="368" t="str">
        <f>IF(A1836="","",VLOOKUP(L1836,'Base Vendeurs'!A:B,2,FALSE))</f>
        <v>Sociétés NORD</v>
      </c>
      <c r="AV1836" s="362">
        <f t="shared" si="357"/>
        <v>867.6</v>
      </c>
      <c r="AW1836" s="364">
        <f t="shared" si="358"/>
        <v>2.245922857882475E-2</v>
      </c>
      <c r="AX1836" s="368" t="str">
        <f t="shared" si="359"/>
        <v>NON</v>
      </c>
      <c r="AY1836" s="231">
        <f>+MargesVN[[#This Row],[Total COM]]+MargesVN[[#This Row],[EXT GIE]]+MargesVN[[#This Row],[Forfait immat]]</f>
        <v>0</v>
      </c>
    </row>
    <row r="1837" spans="1:51" s="231" customFormat="1" ht="11.25" customHeight="1" x14ac:dyDescent="0.25">
      <c r="A1837" s="431">
        <v>30</v>
      </c>
      <c r="B1837" s="431" t="s">
        <v>163</v>
      </c>
      <c r="C1837" s="431" t="s">
        <v>104</v>
      </c>
      <c r="D1837" s="432">
        <v>46189</v>
      </c>
      <c r="E1837" s="433">
        <v>46190</v>
      </c>
      <c r="F1837" s="434"/>
      <c r="G1837" s="434"/>
      <c r="H1837" s="434"/>
      <c r="I1837" s="434"/>
      <c r="J1837" s="434"/>
      <c r="K1837" s="434">
        <v>0</v>
      </c>
      <c r="L1837" s="431" t="s">
        <v>219</v>
      </c>
      <c r="M1837" s="431">
        <v>525890</v>
      </c>
      <c r="N1837" s="431">
        <v>5890</v>
      </c>
      <c r="O1837" s="431" t="s">
        <v>4859</v>
      </c>
      <c r="P1837" s="435" t="s">
        <v>4860</v>
      </c>
      <c r="Q1837" s="431" t="s">
        <v>93</v>
      </c>
      <c r="R1837" s="436">
        <v>34805.67</v>
      </c>
      <c r="S1837" s="436">
        <v>2116.67</v>
      </c>
      <c r="T1837" s="437">
        <f t="shared" si="348"/>
        <v>36922.339999999997</v>
      </c>
      <c r="U1837" s="438">
        <v>28</v>
      </c>
      <c r="V1837" s="436">
        <v>648.83000000000004</v>
      </c>
      <c r="W1837" s="439">
        <v>95</v>
      </c>
      <c r="X1837" s="440"/>
      <c r="Y1837" s="439">
        <f t="shared" si="349"/>
        <v>553.83000000000004</v>
      </c>
      <c r="Z1837" s="441">
        <f t="shared" si="350"/>
        <v>1.7572829891063246E-2</v>
      </c>
      <c r="AA1837" s="440">
        <v>0</v>
      </c>
      <c r="AB1837" s="439">
        <v>0</v>
      </c>
      <c r="AC1837" s="439"/>
      <c r="AD1837" s="439"/>
      <c r="AE1837" s="442">
        <v>0.1</v>
      </c>
      <c r="AF1837" s="442">
        <v>0.1</v>
      </c>
      <c r="AG1837" s="439">
        <f t="shared" si="351"/>
        <v>55.38300000000001</v>
      </c>
      <c r="AH1837" s="439"/>
      <c r="AI1837" s="439">
        <f t="shared" si="352"/>
        <v>55.38300000000001</v>
      </c>
      <c r="AJ1837" s="431" t="s">
        <v>164</v>
      </c>
      <c r="AK1837" s="431">
        <v>0</v>
      </c>
      <c r="AL1837" s="438">
        <v>20</v>
      </c>
      <c r="AM1837" s="443">
        <f t="shared" si="353"/>
        <v>1</v>
      </c>
      <c r="AN1837" s="443">
        <f t="shared" si="354"/>
        <v>1</v>
      </c>
      <c r="AO1837" s="443"/>
      <c r="AP1837" s="443"/>
      <c r="AQ1837" s="443">
        <f t="shared" si="355"/>
        <v>1</v>
      </c>
      <c r="AR1837" s="444" t="str">
        <f>IF(A1837="","",VLOOKUP(A1837,'Base Sites'!A:B,2,FALSE))</f>
        <v>Valauto Lambersart VW</v>
      </c>
      <c r="AS1837" s="444" t="str">
        <f t="shared" si="356"/>
        <v>VOLKSWAGEN</v>
      </c>
      <c r="AT1837" s="443"/>
      <c r="AU1837" s="445" t="str">
        <f>IF(A1837="","",VLOOKUP(L1837,'Base Vendeurs'!A:B,2,FALSE))</f>
        <v>Sociétés NORD</v>
      </c>
      <c r="AV1837" s="439">
        <f t="shared" si="357"/>
        <v>648.83000000000004</v>
      </c>
      <c r="AW1837" s="441">
        <f t="shared" si="358"/>
        <v>1.7572829891063246E-2</v>
      </c>
      <c r="AX1837" s="445" t="str">
        <f t="shared" si="359"/>
        <v>NON</v>
      </c>
      <c r="AY1837" s="231">
        <f>+MargesVN[[#This Row],[Total COM]]+MargesVN[[#This Row],[EXT GIE]]+MargesVN[[#This Row],[Forfait immat]]</f>
        <v>75.38300000000001</v>
      </c>
    </row>
    <row r="1838" spans="1:51" s="231" customFormat="1" ht="11.25" customHeight="1" x14ac:dyDescent="0.25">
      <c r="A1838" s="45">
        <v>30</v>
      </c>
      <c r="B1838" s="45" t="s">
        <v>163</v>
      </c>
      <c r="C1838" s="45" t="s">
        <v>104</v>
      </c>
      <c r="D1838" s="44">
        <v>46076</v>
      </c>
      <c r="E1838" s="65">
        <v>46078</v>
      </c>
      <c r="F1838" s="35"/>
      <c r="G1838" s="35"/>
      <c r="H1838" s="35"/>
      <c r="I1838" s="35"/>
      <c r="J1838" s="35"/>
      <c r="K1838" s="35">
        <v>0</v>
      </c>
      <c r="L1838" s="45" t="s">
        <v>429</v>
      </c>
      <c r="M1838" s="45">
        <v>525896</v>
      </c>
      <c r="N1838" s="45">
        <v>5896</v>
      </c>
      <c r="O1838" s="45" t="s">
        <v>1815</v>
      </c>
      <c r="P1838" s="66" t="s">
        <v>1816</v>
      </c>
      <c r="Q1838" s="45" t="s">
        <v>23</v>
      </c>
      <c r="R1838" s="47">
        <v>20605.669999999998</v>
      </c>
      <c r="S1838" s="47">
        <v>179.16</v>
      </c>
      <c r="T1838" s="48">
        <f t="shared" si="348"/>
        <v>20784.829999999998</v>
      </c>
      <c r="U1838" s="49">
        <v>5</v>
      </c>
      <c r="V1838" s="47">
        <v>718.55</v>
      </c>
      <c r="W1838" s="46">
        <v>95</v>
      </c>
      <c r="X1838" s="50"/>
      <c r="Y1838" s="46">
        <f t="shared" si="349"/>
        <v>623.54999999999995</v>
      </c>
      <c r="Z1838" s="51">
        <f t="shared" si="350"/>
        <v>3.4570886555242451E-2</v>
      </c>
      <c r="AA1838" s="50">
        <v>-2702.03</v>
      </c>
      <c r="AB1838" s="46">
        <v>0</v>
      </c>
      <c r="AC1838" s="46"/>
      <c r="AD1838" s="46"/>
      <c r="AE1838" s="52">
        <v>0.1</v>
      </c>
      <c r="AF1838" s="52">
        <v>0.13</v>
      </c>
      <c r="AG1838" s="46">
        <f t="shared" si="351"/>
        <v>62.354999999999997</v>
      </c>
      <c r="AH1838" s="46"/>
      <c r="AI1838" s="46">
        <f t="shared" si="352"/>
        <v>62.354999999999997</v>
      </c>
      <c r="AJ1838" s="45" t="s">
        <v>164</v>
      </c>
      <c r="AK1838" s="45">
        <v>30</v>
      </c>
      <c r="AL1838" s="49"/>
      <c r="AM1838" s="238">
        <f t="shared" si="353"/>
        <v>0</v>
      </c>
      <c r="AN1838" s="238">
        <f t="shared" si="354"/>
        <v>1</v>
      </c>
      <c r="AO1838" s="238"/>
      <c r="AP1838" s="238"/>
      <c r="AQ1838" s="238">
        <f t="shared" si="355"/>
        <v>0</v>
      </c>
      <c r="AR1838" s="96" t="str">
        <f>IF(A1838="","",VLOOKUP(A1838,'Base Sites'!A:B,2,FALSE))</f>
        <v>Valauto Lambersart VW</v>
      </c>
      <c r="AS1838" s="96" t="str">
        <f t="shared" si="356"/>
        <v>VOLKSWAGEN</v>
      </c>
      <c r="AT1838" s="238"/>
      <c r="AU1838" s="231" t="str">
        <f>IF(A1838="","",VLOOKUP(L1838,'Base Vendeurs'!A:B,2,FALSE))</f>
        <v>Valauto Lambersart VW</v>
      </c>
      <c r="AV1838" s="46">
        <f t="shared" si="357"/>
        <v>718.55</v>
      </c>
      <c r="AW1838" s="51">
        <f t="shared" si="358"/>
        <v>3.4570886555242451E-2</v>
      </c>
      <c r="AX1838" s="231" t="str">
        <f t="shared" si="359"/>
        <v>NON</v>
      </c>
      <c r="AY1838" s="231">
        <f>+MargesVN[[#This Row],[Total COM]]+MargesVN[[#This Row],[EXT GIE]]+MargesVN[[#This Row],[Forfait immat]]</f>
        <v>92.35499999999999</v>
      </c>
    </row>
    <row r="1839" spans="1:51" s="231" customFormat="1" ht="11.25" customHeight="1" x14ac:dyDescent="0.25">
      <c r="A1839" s="401">
        <v>30</v>
      </c>
      <c r="B1839" s="401" t="s">
        <v>163</v>
      </c>
      <c r="C1839" s="401" t="s">
        <v>104</v>
      </c>
      <c r="D1839" s="402">
        <v>46168</v>
      </c>
      <c r="E1839" s="403">
        <v>46170</v>
      </c>
      <c r="F1839" s="404"/>
      <c r="G1839" s="404"/>
      <c r="H1839" s="404"/>
      <c r="I1839" s="404"/>
      <c r="J1839" s="404"/>
      <c r="K1839" s="404">
        <v>0</v>
      </c>
      <c r="L1839" s="401" t="s">
        <v>70</v>
      </c>
      <c r="M1839" s="401">
        <v>525898</v>
      </c>
      <c r="N1839" s="401">
        <v>5898</v>
      </c>
      <c r="O1839" s="401" t="s">
        <v>4203</v>
      </c>
      <c r="P1839" s="405" t="s">
        <v>4204</v>
      </c>
      <c r="Q1839" s="401" t="s">
        <v>26</v>
      </c>
      <c r="R1839" s="406">
        <v>45530</v>
      </c>
      <c r="S1839" s="406">
        <v>2050</v>
      </c>
      <c r="T1839" s="407">
        <f t="shared" si="348"/>
        <v>47580</v>
      </c>
      <c r="U1839" s="408">
        <v>5</v>
      </c>
      <c r="V1839" s="406">
        <v>1355.87</v>
      </c>
      <c r="W1839" s="409">
        <v>95</v>
      </c>
      <c r="X1839" s="410"/>
      <c r="Y1839" s="409">
        <f t="shared" si="349"/>
        <v>1260.8699999999999</v>
      </c>
      <c r="Z1839" s="411">
        <f t="shared" si="350"/>
        <v>2.849663724253888E-2</v>
      </c>
      <c r="AA1839" s="410">
        <v>0</v>
      </c>
      <c r="AB1839" s="409">
        <v>0</v>
      </c>
      <c r="AC1839" s="409"/>
      <c r="AD1839" s="409"/>
      <c r="AE1839" s="412">
        <v>0.1</v>
      </c>
      <c r="AF1839" s="412">
        <v>0.1</v>
      </c>
      <c r="AG1839" s="409">
        <f t="shared" si="351"/>
        <v>126.08699999999999</v>
      </c>
      <c r="AH1839" s="409"/>
      <c r="AI1839" s="409">
        <f t="shared" si="352"/>
        <v>126.08699999999999</v>
      </c>
      <c r="AJ1839" s="401" t="s">
        <v>164</v>
      </c>
      <c r="AK1839" s="401">
        <v>0</v>
      </c>
      <c r="AL1839" s="408">
        <v>20</v>
      </c>
      <c r="AM1839" s="413">
        <f t="shared" si="353"/>
        <v>1</v>
      </c>
      <c r="AN1839" s="413">
        <f t="shared" si="354"/>
        <v>1</v>
      </c>
      <c r="AO1839" s="413"/>
      <c r="AP1839" s="413"/>
      <c r="AQ1839" s="413">
        <f t="shared" si="355"/>
        <v>1</v>
      </c>
      <c r="AR1839" s="414" t="str">
        <f>IF(A1839="","",VLOOKUP(A1839,'Base Sites'!A:B,2,FALSE))</f>
        <v>Valauto Lambersart VW</v>
      </c>
      <c r="AS1839" s="414" t="str">
        <f t="shared" si="356"/>
        <v>VOLKSWAGEN</v>
      </c>
      <c r="AT1839" s="413"/>
      <c r="AU1839" s="415" t="str">
        <f>IF(A1839="","",VLOOKUP(L1839,'Base Vendeurs'!A:B,2,FALSE))</f>
        <v>Sociétés NORD</v>
      </c>
      <c r="AV1839" s="409">
        <f t="shared" si="357"/>
        <v>1355.87</v>
      </c>
      <c r="AW1839" s="411">
        <f t="shared" si="358"/>
        <v>2.849663724253888E-2</v>
      </c>
      <c r="AX1839" s="415" t="str">
        <f t="shared" si="359"/>
        <v>NON</v>
      </c>
      <c r="AY1839" s="231">
        <f>+MargesVN[[#This Row],[Total COM]]+MargesVN[[#This Row],[EXT GIE]]+MargesVN[[#This Row],[Forfait immat]]</f>
        <v>146.08699999999999</v>
      </c>
    </row>
    <row r="1840" spans="1:51" s="231" customFormat="1" ht="11.25" customHeight="1" x14ac:dyDescent="0.25">
      <c r="A1840" s="354">
        <v>30</v>
      </c>
      <c r="B1840" s="354" t="s">
        <v>163</v>
      </c>
      <c r="C1840" s="354" t="s">
        <v>104</v>
      </c>
      <c r="D1840" s="355">
        <v>46128</v>
      </c>
      <c r="E1840" s="356">
        <v>46129</v>
      </c>
      <c r="F1840" s="357"/>
      <c r="G1840" s="357"/>
      <c r="H1840" s="357"/>
      <c r="I1840" s="357"/>
      <c r="J1840" s="357"/>
      <c r="K1840" s="357"/>
      <c r="L1840" s="354" t="s">
        <v>229</v>
      </c>
      <c r="M1840" s="354">
        <v>525910</v>
      </c>
      <c r="N1840" s="354">
        <v>5910</v>
      </c>
      <c r="O1840" s="354" t="s">
        <v>3328</v>
      </c>
      <c r="P1840" s="358" t="s">
        <v>3329</v>
      </c>
      <c r="Q1840" s="354" t="s">
        <v>107</v>
      </c>
      <c r="R1840" s="359">
        <v>22622.33</v>
      </c>
      <c r="S1840" s="359">
        <v>1025</v>
      </c>
      <c r="T1840" s="360">
        <f t="shared" si="348"/>
        <v>23647.33</v>
      </c>
      <c r="U1840" s="361">
        <v>52</v>
      </c>
      <c r="V1840" s="359">
        <v>850.31</v>
      </c>
      <c r="W1840" s="362">
        <v>95</v>
      </c>
      <c r="X1840" s="363"/>
      <c r="Y1840" s="362">
        <f t="shared" si="349"/>
        <v>755.31</v>
      </c>
      <c r="Z1840" s="364">
        <f t="shared" si="350"/>
        <v>3.5957970730733653E-2</v>
      </c>
      <c r="AA1840" s="363">
        <v>0</v>
      </c>
      <c r="AB1840" s="362">
        <v>-3349.99</v>
      </c>
      <c r="AC1840" s="362"/>
      <c r="AD1840" s="362"/>
      <c r="AE1840" s="365">
        <v>0.13</v>
      </c>
      <c r="AF1840" s="365">
        <v>0.13</v>
      </c>
      <c r="AG1840" s="362">
        <f t="shared" si="351"/>
        <v>98.190299999999993</v>
      </c>
      <c r="AH1840" s="362"/>
      <c r="AI1840" s="362">
        <f t="shared" si="352"/>
        <v>98.190299999999993</v>
      </c>
      <c r="AJ1840" s="354" t="s">
        <v>164</v>
      </c>
      <c r="AK1840" s="354">
        <v>30</v>
      </c>
      <c r="AL1840" s="361"/>
      <c r="AM1840" s="366">
        <f t="shared" si="353"/>
        <v>0</v>
      </c>
      <c r="AN1840" s="366">
        <f t="shared" si="354"/>
        <v>1</v>
      </c>
      <c r="AO1840" s="366"/>
      <c r="AP1840" s="366"/>
      <c r="AQ1840" s="366">
        <f t="shared" si="355"/>
        <v>0</v>
      </c>
      <c r="AR1840" s="367" t="str">
        <f>IF(A1840="","",VLOOKUP(A1840,'Base Sites'!A:B,2,FALSE))</f>
        <v>Valauto Lambersart VW</v>
      </c>
      <c r="AS1840" s="367" t="str">
        <f t="shared" si="356"/>
        <v>VOLKSWAGEN</v>
      </c>
      <c r="AT1840" s="366"/>
      <c r="AU1840" s="368" t="str">
        <f>IF(A1840="","",VLOOKUP(L1840,'Base Vendeurs'!A:B,2,FALSE))</f>
        <v>Valauto Lambersart VW</v>
      </c>
      <c r="AV1840" s="362">
        <f t="shared" si="357"/>
        <v>850.31</v>
      </c>
      <c r="AW1840" s="364">
        <f t="shared" si="358"/>
        <v>3.5957970730733653E-2</v>
      </c>
      <c r="AX1840" s="368" t="str">
        <f t="shared" si="359"/>
        <v>NON</v>
      </c>
      <c r="AY1840" s="231">
        <f>+MargesVN[[#This Row],[Total COM]]+MargesVN[[#This Row],[EXT GIE]]+MargesVN[[#This Row],[Forfait immat]]</f>
        <v>128.19029999999998</v>
      </c>
    </row>
    <row r="1841" spans="1:51" s="231" customFormat="1" ht="11.25" customHeight="1" x14ac:dyDescent="0.25">
      <c r="A1841" s="401">
        <v>30</v>
      </c>
      <c r="B1841" s="401" t="s">
        <v>163</v>
      </c>
      <c r="C1841" s="401" t="s">
        <v>104</v>
      </c>
      <c r="D1841" s="402">
        <v>46164</v>
      </c>
      <c r="E1841" s="403">
        <v>46168</v>
      </c>
      <c r="F1841" s="404"/>
      <c r="G1841" s="404"/>
      <c r="H1841" s="404"/>
      <c r="I1841" s="404"/>
      <c r="J1841" s="404"/>
      <c r="K1841" s="404">
        <v>0</v>
      </c>
      <c r="L1841" s="401" t="s">
        <v>70</v>
      </c>
      <c r="M1841" s="401">
        <v>525912</v>
      </c>
      <c r="N1841" s="401">
        <v>5912</v>
      </c>
      <c r="O1841" s="401" t="s">
        <v>4173</v>
      </c>
      <c r="P1841" s="405" t="s">
        <v>4174</v>
      </c>
      <c r="Q1841" s="401" t="s">
        <v>26</v>
      </c>
      <c r="R1841" s="406">
        <v>48863.33</v>
      </c>
      <c r="S1841" s="406">
        <v>916.67</v>
      </c>
      <c r="T1841" s="407">
        <f t="shared" si="348"/>
        <v>49780</v>
      </c>
      <c r="U1841" s="408">
        <v>4</v>
      </c>
      <c r="V1841" s="406">
        <v>1513.73</v>
      </c>
      <c r="W1841" s="409">
        <v>95</v>
      </c>
      <c r="X1841" s="410"/>
      <c r="Y1841" s="409">
        <f t="shared" si="349"/>
        <v>1418.73</v>
      </c>
      <c r="Z1841" s="411">
        <f t="shared" si="350"/>
        <v>3.0408396946564886E-2</v>
      </c>
      <c r="AA1841" s="410">
        <v>0</v>
      </c>
      <c r="AB1841" s="409">
        <v>0</v>
      </c>
      <c r="AC1841" s="409"/>
      <c r="AD1841" s="409"/>
      <c r="AE1841" s="412">
        <v>0.1</v>
      </c>
      <c r="AF1841" s="412">
        <v>0.1</v>
      </c>
      <c r="AG1841" s="409">
        <f t="shared" si="351"/>
        <v>141.87300000000002</v>
      </c>
      <c r="AH1841" s="409"/>
      <c r="AI1841" s="409">
        <f t="shared" si="352"/>
        <v>141.87300000000002</v>
      </c>
      <c r="AJ1841" s="401" t="s">
        <v>164</v>
      </c>
      <c r="AK1841" s="401">
        <v>0</v>
      </c>
      <c r="AL1841" s="408">
        <v>20</v>
      </c>
      <c r="AM1841" s="413">
        <f t="shared" si="353"/>
        <v>1</v>
      </c>
      <c r="AN1841" s="413">
        <f t="shared" si="354"/>
        <v>1</v>
      </c>
      <c r="AO1841" s="413"/>
      <c r="AP1841" s="413"/>
      <c r="AQ1841" s="413">
        <f t="shared" si="355"/>
        <v>1</v>
      </c>
      <c r="AR1841" s="414" t="str">
        <f>IF(A1841="","",VLOOKUP(A1841,'Base Sites'!A:B,2,FALSE))</f>
        <v>Valauto Lambersart VW</v>
      </c>
      <c r="AS1841" s="414" t="str">
        <f t="shared" si="356"/>
        <v>VOLKSWAGEN</v>
      </c>
      <c r="AT1841" s="413"/>
      <c r="AU1841" s="415" t="str">
        <f>IF(A1841="","",VLOOKUP(L1841,'Base Vendeurs'!A:B,2,FALSE))</f>
        <v>Sociétés NORD</v>
      </c>
      <c r="AV1841" s="409">
        <f t="shared" si="357"/>
        <v>1513.73</v>
      </c>
      <c r="AW1841" s="411">
        <f t="shared" si="358"/>
        <v>3.0408396946564886E-2</v>
      </c>
      <c r="AX1841" s="415" t="str">
        <f t="shared" si="359"/>
        <v>NON</v>
      </c>
      <c r="AY1841" s="231">
        <f>+MargesVN[[#This Row],[Total COM]]+MargesVN[[#This Row],[EXT GIE]]+MargesVN[[#This Row],[Forfait immat]]</f>
        <v>161.87300000000002</v>
      </c>
    </row>
    <row r="1842" spans="1:51" s="231" customFormat="1" ht="11.25" customHeight="1" x14ac:dyDescent="0.25">
      <c r="A1842" s="401">
        <v>30</v>
      </c>
      <c r="B1842" s="401" t="s">
        <v>163</v>
      </c>
      <c r="C1842" s="401" t="s">
        <v>104</v>
      </c>
      <c r="D1842" s="402">
        <v>46171</v>
      </c>
      <c r="E1842" s="403">
        <v>46172</v>
      </c>
      <c r="F1842" s="404"/>
      <c r="G1842" s="404"/>
      <c r="H1842" s="404"/>
      <c r="I1842" s="404"/>
      <c r="J1842" s="404"/>
      <c r="K1842" s="404">
        <v>0</v>
      </c>
      <c r="L1842" s="401" t="s">
        <v>229</v>
      </c>
      <c r="M1842" s="401">
        <v>525921</v>
      </c>
      <c r="N1842" s="401">
        <v>5921</v>
      </c>
      <c r="O1842" s="401" t="s">
        <v>4100</v>
      </c>
      <c r="P1842" s="405" t="s">
        <v>4101</v>
      </c>
      <c r="Q1842" s="401" t="s">
        <v>93</v>
      </c>
      <c r="R1842" s="406">
        <v>27305.67</v>
      </c>
      <c r="S1842" s="406">
        <v>450</v>
      </c>
      <c r="T1842" s="407">
        <f t="shared" si="348"/>
        <v>27755.67</v>
      </c>
      <c r="U1842" s="408">
        <v>7</v>
      </c>
      <c r="V1842" s="406">
        <v>1021.37</v>
      </c>
      <c r="W1842" s="409">
        <v>95</v>
      </c>
      <c r="X1842" s="410"/>
      <c r="Y1842" s="409">
        <f t="shared" si="349"/>
        <v>926.37</v>
      </c>
      <c r="Z1842" s="411">
        <f t="shared" si="350"/>
        <v>3.6798607275558476E-2</v>
      </c>
      <c r="AA1842" s="410">
        <v>0</v>
      </c>
      <c r="AB1842" s="409">
        <v>0</v>
      </c>
      <c r="AC1842" s="409"/>
      <c r="AD1842" s="409"/>
      <c r="AE1842" s="412">
        <v>0.08</v>
      </c>
      <c r="AF1842" s="412">
        <v>7.0000000000000007E-2</v>
      </c>
      <c r="AG1842" s="409">
        <f t="shared" si="351"/>
        <v>74.1096</v>
      </c>
      <c r="AH1842" s="409"/>
      <c r="AI1842" s="409">
        <f t="shared" si="352"/>
        <v>74.1096</v>
      </c>
      <c r="AJ1842" s="401" t="s">
        <v>164</v>
      </c>
      <c r="AK1842" s="401">
        <v>30</v>
      </c>
      <c r="AL1842" s="408">
        <v>50</v>
      </c>
      <c r="AM1842" s="413">
        <f t="shared" si="353"/>
        <v>1</v>
      </c>
      <c r="AN1842" s="413">
        <f t="shared" si="354"/>
        <v>1</v>
      </c>
      <c r="AO1842" s="413"/>
      <c r="AP1842" s="413"/>
      <c r="AQ1842" s="413">
        <f t="shared" si="355"/>
        <v>1</v>
      </c>
      <c r="AR1842" s="414" t="str">
        <f>IF(A1842="","",VLOOKUP(A1842,'Base Sites'!A:B,2,FALSE))</f>
        <v>Valauto Lambersart VW</v>
      </c>
      <c r="AS1842" s="414" t="str">
        <f t="shared" si="356"/>
        <v>VOLKSWAGEN</v>
      </c>
      <c r="AT1842" s="413"/>
      <c r="AU1842" s="415" t="str">
        <f>IF(A1842="","",VLOOKUP(L1842,'Base Vendeurs'!A:B,2,FALSE))</f>
        <v>Valauto Lambersart VW</v>
      </c>
      <c r="AV1842" s="409">
        <f t="shared" si="357"/>
        <v>1021.37</v>
      </c>
      <c r="AW1842" s="411">
        <f t="shared" si="358"/>
        <v>3.6798607275558476E-2</v>
      </c>
      <c r="AX1842" s="415" t="str">
        <f t="shared" si="359"/>
        <v>NON</v>
      </c>
      <c r="AY1842" s="231">
        <f>+MargesVN[[#This Row],[Total COM]]+MargesVN[[#This Row],[EXT GIE]]+MargesVN[[#This Row],[Forfait immat]]</f>
        <v>154.1096</v>
      </c>
    </row>
    <row r="1843" spans="1:51" s="231" customFormat="1" ht="11.25" customHeight="1" x14ac:dyDescent="0.25">
      <c r="A1843" s="431">
        <v>30</v>
      </c>
      <c r="B1843" s="431" t="s">
        <v>163</v>
      </c>
      <c r="C1843" s="431" t="s">
        <v>104</v>
      </c>
      <c r="D1843" s="432">
        <v>46196</v>
      </c>
      <c r="E1843" s="433">
        <v>46198</v>
      </c>
      <c r="F1843" s="434"/>
      <c r="G1843" s="434"/>
      <c r="H1843" s="434"/>
      <c r="I1843" s="434"/>
      <c r="J1843" s="434"/>
      <c r="K1843" s="434"/>
      <c r="L1843" s="431" t="s">
        <v>232</v>
      </c>
      <c r="M1843" s="431">
        <v>525922</v>
      </c>
      <c r="N1843" s="431">
        <v>5922</v>
      </c>
      <c r="O1843" s="431" t="s">
        <v>4821</v>
      </c>
      <c r="P1843" s="435" t="s">
        <v>4822</v>
      </c>
      <c r="Q1843" s="431" t="s">
        <v>93</v>
      </c>
      <c r="R1843" s="436">
        <v>27305.67</v>
      </c>
      <c r="S1843" s="436">
        <v>666.67</v>
      </c>
      <c r="T1843" s="437">
        <f t="shared" si="348"/>
        <v>27972.339999999997</v>
      </c>
      <c r="U1843" s="438">
        <v>22</v>
      </c>
      <c r="V1843" s="436">
        <v>649.44000000000005</v>
      </c>
      <c r="W1843" s="439">
        <v>95</v>
      </c>
      <c r="X1843" s="440"/>
      <c r="Y1843" s="439">
        <f t="shared" si="349"/>
        <v>554.44000000000005</v>
      </c>
      <c r="Z1843" s="441">
        <f t="shared" si="350"/>
        <v>2.3217221011899616E-2</v>
      </c>
      <c r="AA1843" s="440">
        <v>0</v>
      </c>
      <c r="AB1843" s="439">
        <v>0</v>
      </c>
      <c r="AC1843" s="439"/>
      <c r="AD1843" s="439"/>
      <c r="AE1843" s="442">
        <v>0.08</v>
      </c>
      <c r="AF1843" s="442">
        <v>7.0000000000000007E-2</v>
      </c>
      <c r="AG1843" s="439">
        <f t="shared" si="351"/>
        <v>44.355200000000004</v>
      </c>
      <c r="AH1843" s="439"/>
      <c r="AI1843" s="439">
        <f t="shared" si="352"/>
        <v>44.355200000000004</v>
      </c>
      <c r="AJ1843" s="431" t="s">
        <v>164</v>
      </c>
      <c r="AK1843" s="431">
        <v>0</v>
      </c>
      <c r="AL1843" s="438"/>
      <c r="AM1843" s="443">
        <f t="shared" si="353"/>
        <v>0</v>
      </c>
      <c r="AN1843" s="443">
        <f t="shared" si="354"/>
        <v>1</v>
      </c>
      <c r="AO1843" s="443"/>
      <c r="AP1843" s="443"/>
      <c r="AQ1843" s="443">
        <f t="shared" si="355"/>
        <v>0</v>
      </c>
      <c r="AR1843" s="444" t="str">
        <f>IF(A1843="","",VLOOKUP(A1843,'Base Sites'!A:B,2,FALSE))</f>
        <v>Valauto Lambersart VW</v>
      </c>
      <c r="AS1843" s="444" t="str">
        <f t="shared" si="356"/>
        <v>VOLKSWAGEN</v>
      </c>
      <c r="AT1843" s="443"/>
      <c r="AU1843" s="445" t="str">
        <f>IF(A1843="","",VLOOKUP(L1843,'Base Vendeurs'!A:B,2,FALSE))</f>
        <v>Valauto Lambersart VW</v>
      </c>
      <c r="AV1843" s="439">
        <f t="shared" si="357"/>
        <v>649.44000000000005</v>
      </c>
      <c r="AW1843" s="441">
        <f t="shared" si="358"/>
        <v>2.3217221011899616E-2</v>
      </c>
      <c r="AX1843" s="445" t="str">
        <f t="shared" si="359"/>
        <v>NON</v>
      </c>
      <c r="AY1843" s="231">
        <f>+MargesVN[[#This Row],[Total COM]]+MargesVN[[#This Row],[EXT GIE]]+MargesVN[[#This Row],[Forfait immat]]</f>
        <v>44.355200000000004</v>
      </c>
    </row>
    <row r="1844" spans="1:51" s="231" customFormat="1" ht="11.25" customHeight="1" x14ac:dyDescent="0.25">
      <c r="A1844" s="354">
        <v>30</v>
      </c>
      <c r="B1844" s="354" t="s">
        <v>163</v>
      </c>
      <c r="C1844" s="354" t="s">
        <v>104</v>
      </c>
      <c r="D1844" s="355">
        <v>46120</v>
      </c>
      <c r="E1844" s="356">
        <v>46112</v>
      </c>
      <c r="F1844" s="357"/>
      <c r="G1844" s="357"/>
      <c r="H1844" s="357"/>
      <c r="I1844" s="357"/>
      <c r="J1844" s="357"/>
      <c r="K1844" s="357">
        <v>0</v>
      </c>
      <c r="L1844" s="354" t="s">
        <v>232</v>
      </c>
      <c r="M1844" s="354">
        <v>525924</v>
      </c>
      <c r="N1844" s="354">
        <v>5924</v>
      </c>
      <c r="O1844" s="354" t="s">
        <v>3612</v>
      </c>
      <c r="P1844" s="358" t="s">
        <v>3613</v>
      </c>
      <c r="Q1844" s="354" t="s">
        <v>157</v>
      </c>
      <c r="R1844" s="359">
        <v>28533.33</v>
      </c>
      <c r="S1844" s="359">
        <v>1916.67</v>
      </c>
      <c r="T1844" s="360">
        <f t="shared" si="348"/>
        <v>30450</v>
      </c>
      <c r="U1844" s="361">
        <v>21</v>
      </c>
      <c r="V1844" s="359">
        <v>1008.5</v>
      </c>
      <c r="W1844" s="362">
        <v>95</v>
      </c>
      <c r="X1844" s="363"/>
      <c r="Y1844" s="362">
        <f t="shared" si="349"/>
        <v>913.5</v>
      </c>
      <c r="Z1844" s="364">
        <f t="shared" si="350"/>
        <v>3.3119868637110014E-2</v>
      </c>
      <c r="AA1844" s="363">
        <v>609</v>
      </c>
      <c r="AB1844" s="362">
        <v>0</v>
      </c>
      <c r="AC1844" s="362"/>
      <c r="AD1844" s="362"/>
      <c r="AE1844" s="365">
        <v>0.1</v>
      </c>
      <c r="AF1844" s="365">
        <v>7.0000000000000007E-2</v>
      </c>
      <c r="AG1844" s="362">
        <f t="shared" si="351"/>
        <v>91.350000000000009</v>
      </c>
      <c r="AH1844" s="362"/>
      <c r="AI1844" s="362">
        <f t="shared" si="352"/>
        <v>91.350000000000009</v>
      </c>
      <c r="AJ1844" s="354" t="s">
        <v>164</v>
      </c>
      <c r="AK1844" s="354">
        <v>0</v>
      </c>
      <c r="AL1844" s="361"/>
      <c r="AM1844" s="366">
        <f t="shared" si="353"/>
        <v>0</v>
      </c>
      <c r="AN1844" s="366">
        <f t="shared" si="354"/>
        <v>1</v>
      </c>
      <c r="AO1844" s="366"/>
      <c r="AP1844" s="366"/>
      <c r="AQ1844" s="366">
        <f t="shared" si="355"/>
        <v>0</v>
      </c>
      <c r="AR1844" s="367" t="str">
        <f>IF(A1844="","",VLOOKUP(A1844,'Base Sites'!A:B,2,FALSE))</f>
        <v>Valauto Lambersart VW</v>
      </c>
      <c r="AS1844" s="367" t="str">
        <f t="shared" si="356"/>
        <v>VOLKSWAGEN</v>
      </c>
      <c r="AT1844" s="366"/>
      <c r="AU1844" s="368" t="str">
        <f>IF(A1844="","",VLOOKUP(L1844,'Base Vendeurs'!A:B,2,FALSE))</f>
        <v>Valauto Lambersart VW</v>
      </c>
      <c r="AV1844" s="362">
        <f t="shared" si="357"/>
        <v>1008.5</v>
      </c>
      <c r="AW1844" s="364">
        <f t="shared" si="358"/>
        <v>3.3119868637110014E-2</v>
      </c>
      <c r="AX1844" s="368" t="str">
        <f t="shared" si="359"/>
        <v>NON</v>
      </c>
      <c r="AY1844" s="231">
        <f>+MargesVN[[#This Row],[Total COM]]+MargesVN[[#This Row],[EXT GIE]]+MargesVN[[#This Row],[Forfait immat]]</f>
        <v>91.350000000000009</v>
      </c>
    </row>
    <row r="1845" spans="1:51" s="231" customFormat="1" ht="11.25" customHeight="1" x14ac:dyDescent="0.25">
      <c r="A1845" s="319">
        <v>30</v>
      </c>
      <c r="B1845" s="319" t="s">
        <v>163</v>
      </c>
      <c r="C1845" s="319" t="s">
        <v>104</v>
      </c>
      <c r="D1845" s="320">
        <v>46098</v>
      </c>
      <c r="E1845" s="321">
        <v>46098</v>
      </c>
      <c r="F1845" s="322"/>
      <c r="G1845" s="322"/>
      <c r="H1845" s="322"/>
      <c r="I1845" s="322"/>
      <c r="J1845" s="322"/>
      <c r="K1845" s="322">
        <v>0</v>
      </c>
      <c r="L1845" s="319" t="s">
        <v>429</v>
      </c>
      <c r="M1845" s="319">
        <v>525926</v>
      </c>
      <c r="N1845" s="319">
        <v>5926</v>
      </c>
      <c r="O1845" s="319" t="s">
        <v>2833</v>
      </c>
      <c r="P1845" s="323" t="s">
        <v>2834</v>
      </c>
      <c r="Q1845" s="319" t="s">
        <v>157</v>
      </c>
      <c r="R1845" s="324">
        <v>32700</v>
      </c>
      <c r="S1845" s="324">
        <v>1916.67</v>
      </c>
      <c r="T1845" s="325">
        <f t="shared" si="348"/>
        <v>34616.67</v>
      </c>
      <c r="U1845" s="326">
        <v>5</v>
      </c>
      <c r="V1845" s="324">
        <v>1133.5</v>
      </c>
      <c r="W1845" s="327">
        <v>95</v>
      </c>
      <c r="X1845" s="328"/>
      <c r="Y1845" s="327">
        <f t="shared" si="349"/>
        <v>1038.5</v>
      </c>
      <c r="Z1845" s="329">
        <f t="shared" si="350"/>
        <v>3.2744339649076588E-2</v>
      </c>
      <c r="AA1845" s="328">
        <v>0</v>
      </c>
      <c r="AB1845" s="327">
        <v>-5711.75</v>
      </c>
      <c r="AC1845" s="327"/>
      <c r="AD1845" s="327"/>
      <c r="AE1845" s="330">
        <v>0.13</v>
      </c>
      <c r="AF1845" s="330">
        <v>0.13</v>
      </c>
      <c r="AG1845" s="327">
        <f t="shared" si="351"/>
        <v>135.005</v>
      </c>
      <c r="AH1845" s="327"/>
      <c r="AI1845" s="327">
        <f t="shared" si="352"/>
        <v>135.005</v>
      </c>
      <c r="AJ1845" s="319" t="s">
        <v>164</v>
      </c>
      <c r="AK1845" s="319">
        <v>30</v>
      </c>
      <c r="AL1845" s="326">
        <v>100</v>
      </c>
      <c r="AM1845" s="331">
        <f t="shared" si="353"/>
        <v>1</v>
      </c>
      <c r="AN1845" s="331">
        <f t="shared" si="354"/>
        <v>1</v>
      </c>
      <c r="AO1845" s="331"/>
      <c r="AP1845" s="331"/>
      <c r="AQ1845" s="331">
        <f t="shared" si="355"/>
        <v>1</v>
      </c>
      <c r="AR1845" s="332" t="str">
        <f>IF(A1845="","",VLOOKUP(A1845,'Base Sites'!A:B,2,FALSE))</f>
        <v>Valauto Lambersart VW</v>
      </c>
      <c r="AS1845" s="332" t="str">
        <f t="shared" si="356"/>
        <v>VOLKSWAGEN</v>
      </c>
      <c r="AT1845" s="331"/>
      <c r="AU1845" s="333" t="str">
        <f>IF(A1845="","",VLOOKUP(L1845,'Base Vendeurs'!A:B,2,FALSE))</f>
        <v>Valauto Lambersart VW</v>
      </c>
      <c r="AV1845" s="327">
        <f t="shared" si="357"/>
        <v>1133.5</v>
      </c>
      <c r="AW1845" s="329">
        <f t="shared" si="358"/>
        <v>3.2744339649076588E-2</v>
      </c>
      <c r="AX1845" s="333" t="str">
        <f t="shared" si="359"/>
        <v>NON</v>
      </c>
      <c r="AY1845" s="231">
        <f>+MargesVN[[#This Row],[Total COM]]+MargesVN[[#This Row],[EXT GIE]]+MargesVN[[#This Row],[Forfait immat]]</f>
        <v>265.005</v>
      </c>
    </row>
    <row r="1846" spans="1:51" s="231" customFormat="1" ht="11.25" customHeight="1" x14ac:dyDescent="0.25">
      <c r="A1846" s="401">
        <v>30</v>
      </c>
      <c r="B1846" s="401" t="s">
        <v>163</v>
      </c>
      <c r="C1846" s="401" t="s">
        <v>104</v>
      </c>
      <c r="D1846" s="402">
        <v>46154</v>
      </c>
      <c r="E1846" s="403">
        <v>46153</v>
      </c>
      <c r="F1846" s="404"/>
      <c r="G1846" s="404"/>
      <c r="H1846" s="404"/>
      <c r="I1846" s="404"/>
      <c r="J1846" s="404"/>
      <c r="K1846" s="404"/>
      <c r="L1846" s="401" t="s">
        <v>219</v>
      </c>
      <c r="M1846" s="401">
        <v>525927</v>
      </c>
      <c r="N1846" s="401">
        <v>5927</v>
      </c>
      <c r="O1846" s="401" t="s">
        <v>4167</v>
      </c>
      <c r="P1846" s="405" t="s">
        <v>4168</v>
      </c>
      <c r="Q1846" s="401" t="s">
        <v>26</v>
      </c>
      <c r="R1846" s="406">
        <v>49196.67</v>
      </c>
      <c r="S1846" s="406">
        <v>2516.67</v>
      </c>
      <c r="T1846" s="407">
        <f t="shared" si="348"/>
        <v>51713.34</v>
      </c>
      <c r="U1846" s="408">
        <v>18</v>
      </c>
      <c r="V1846" s="406">
        <v>560.42999999999995</v>
      </c>
      <c r="W1846" s="409">
        <v>95</v>
      </c>
      <c r="X1846" s="410"/>
      <c r="Y1846" s="409">
        <f t="shared" si="349"/>
        <v>465.42999999999995</v>
      </c>
      <c r="Z1846" s="411">
        <f t="shared" si="350"/>
        <v>1.0837242382719816E-2</v>
      </c>
      <c r="AA1846" s="410">
        <v>0</v>
      </c>
      <c r="AB1846" s="409">
        <v>0</v>
      </c>
      <c r="AC1846" s="409"/>
      <c r="AD1846" s="409"/>
      <c r="AE1846" s="412">
        <v>0.1</v>
      </c>
      <c r="AF1846" s="412">
        <v>0.1</v>
      </c>
      <c r="AG1846" s="409">
        <f t="shared" si="351"/>
        <v>46.542999999999999</v>
      </c>
      <c r="AH1846" s="409"/>
      <c r="AI1846" s="409">
        <f t="shared" si="352"/>
        <v>46.542999999999999</v>
      </c>
      <c r="AJ1846" s="401" t="s">
        <v>164</v>
      </c>
      <c r="AK1846" s="401">
        <v>0</v>
      </c>
      <c r="AL1846" s="408">
        <v>20</v>
      </c>
      <c r="AM1846" s="413">
        <f t="shared" si="353"/>
        <v>1</v>
      </c>
      <c r="AN1846" s="413">
        <f t="shared" si="354"/>
        <v>1</v>
      </c>
      <c r="AO1846" s="413"/>
      <c r="AP1846" s="413"/>
      <c r="AQ1846" s="413">
        <f t="shared" si="355"/>
        <v>1</v>
      </c>
      <c r="AR1846" s="414" t="str">
        <f>IF(A1846="","",VLOOKUP(A1846,'Base Sites'!A:B,2,FALSE))</f>
        <v>Valauto Lambersart VW</v>
      </c>
      <c r="AS1846" s="414" t="str">
        <f t="shared" si="356"/>
        <v>VOLKSWAGEN</v>
      </c>
      <c r="AT1846" s="413"/>
      <c r="AU1846" s="415" t="str">
        <f>IF(A1846="","",VLOOKUP(L1846,'Base Vendeurs'!A:B,2,FALSE))</f>
        <v>Sociétés NORD</v>
      </c>
      <c r="AV1846" s="409">
        <f t="shared" si="357"/>
        <v>560.42999999999995</v>
      </c>
      <c r="AW1846" s="411">
        <f t="shared" si="358"/>
        <v>1.0837242382719816E-2</v>
      </c>
      <c r="AX1846" s="415" t="str">
        <f t="shared" si="359"/>
        <v>NON</v>
      </c>
      <c r="AY1846" s="231">
        <f>+MargesVN[[#This Row],[Total COM]]+MargesVN[[#This Row],[EXT GIE]]+MargesVN[[#This Row],[Forfait immat]]</f>
        <v>66.543000000000006</v>
      </c>
    </row>
    <row r="1847" spans="1:51" s="231" customFormat="1" ht="11.25" customHeight="1" x14ac:dyDescent="0.25">
      <c r="A1847" s="354">
        <v>30</v>
      </c>
      <c r="B1847" s="354" t="s">
        <v>163</v>
      </c>
      <c r="C1847" s="354" t="s">
        <v>104</v>
      </c>
      <c r="D1847" s="355">
        <v>46119</v>
      </c>
      <c r="E1847" s="356">
        <v>46119</v>
      </c>
      <c r="F1847" s="357"/>
      <c r="G1847" s="357"/>
      <c r="H1847" s="357"/>
      <c r="I1847" s="357"/>
      <c r="J1847" s="357"/>
      <c r="K1847" s="357">
        <v>0</v>
      </c>
      <c r="L1847" s="354" t="s">
        <v>229</v>
      </c>
      <c r="M1847" s="354">
        <v>525929</v>
      </c>
      <c r="N1847" s="354">
        <v>5929</v>
      </c>
      <c r="O1847" s="354" t="s">
        <v>3320</v>
      </c>
      <c r="P1847" s="358" t="s">
        <v>3321</v>
      </c>
      <c r="Q1847" s="354" t="s">
        <v>107</v>
      </c>
      <c r="R1847" s="359">
        <v>22622.33</v>
      </c>
      <c r="S1847" s="359">
        <v>691.67</v>
      </c>
      <c r="T1847" s="360">
        <f t="shared" si="348"/>
        <v>23314</v>
      </c>
      <c r="U1847" s="361">
        <v>19</v>
      </c>
      <c r="V1847" s="359">
        <v>826.01</v>
      </c>
      <c r="W1847" s="362">
        <v>95</v>
      </c>
      <c r="X1847" s="363"/>
      <c r="Y1847" s="362">
        <f t="shared" si="349"/>
        <v>731.01</v>
      </c>
      <c r="Z1847" s="364">
        <f t="shared" si="350"/>
        <v>3.5429784678733804E-2</v>
      </c>
      <c r="AA1847" s="363">
        <v>0</v>
      </c>
      <c r="AB1847" s="362">
        <v>-3349.99</v>
      </c>
      <c r="AC1847" s="362"/>
      <c r="AD1847" s="362"/>
      <c r="AE1847" s="365">
        <v>0.13</v>
      </c>
      <c r="AF1847" s="365">
        <v>0.13</v>
      </c>
      <c r="AG1847" s="362">
        <f t="shared" si="351"/>
        <v>95.031300000000002</v>
      </c>
      <c r="AH1847" s="362"/>
      <c r="AI1847" s="362">
        <f t="shared" si="352"/>
        <v>95.031300000000002</v>
      </c>
      <c r="AJ1847" s="354" t="s">
        <v>164</v>
      </c>
      <c r="AK1847" s="354">
        <v>30</v>
      </c>
      <c r="AL1847" s="361"/>
      <c r="AM1847" s="366">
        <f t="shared" si="353"/>
        <v>0</v>
      </c>
      <c r="AN1847" s="366">
        <f t="shared" si="354"/>
        <v>1</v>
      </c>
      <c r="AO1847" s="366"/>
      <c r="AP1847" s="366"/>
      <c r="AQ1847" s="366">
        <f t="shared" si="355"/>
        <v>0</v>
      </c>
      <c r="AR1847" s="367" t="str">
        <f>IF(A1847="","",VLOOKUP(A1847,'Base Sites'!A:B,2,FALSE))</f>
        <v>Valauto Lambersart VW</v>
      </c>
      <c r="AS1847" s="367" t="str">
        <f t="shared" si="356"/>
        <v>VOLKSWAGEN</v>
      </c>
      <c r="AT1847" s="366"/>
      <c r="AU1847" s="368" t="str">
        <f>IF(A1847="","",VLOOKUP(L1847,'Base Vendeurs'!A:B,2,FALSE))</f>
        <v>Valauto Lambersart VW</v>
      </c>
      <c r="AV1847" s="362">
        <f t="shared" si="357"/>
        <v>826.01</v>
      </c>
      <c r="AW1847" s="364">
        <f t="shared" si="358"/>
        <v>3.5429784678733804E-2</v>
      </c>
      <c r="AX1847" s="368" t="str">
        <f t="shared" si="359"/>
        <v>NON</v>
      </c>
      <c r="AY1847" s="231">
        <f>+MargesVN[[#This Row],[Total COM]]+MargesVN[[#This Row],[EXT GIE]]+MargesVN[[#This Row],[Forfait immat]]</f>
        <v>125.0313</v>
      </c>
    </row>
    <row r="1848" spans="1:51" s="231" customFormat="1" ht="11.25" customHeight="1" x14ac:dyDescent="0.25">
      <c r="A1848" s="319">
        <v>30</v>
      </c>
      <c r="B1848" s="319" t="s">
        <v>163</v>
      </c>
      <c r="C1848" s="319" t="s">
        <v>104</v>
      </c>
      <c r="D1848" s="320">
        <v>46106</v>
      </c>
      <c r="E1848" s="321">
        <v>46108</v>
      </c>
      <c r="F1848" s="322"/>
      <c r="G1848" s="322"/>
      <c r="H1848" s="322"/>
      <c r="I1848" s="322"/>
      <c r="J1848" s="322"/>
      <c r="K1848" s="322">
        <v>0</v>
      </c>
      <c r="L1848" s="319" t="s">
        <v>229</v>
      </c>
      <c r="M1848" s="319">
        <v>525930</v>
      </c>
      <c r="N1848" s="319">
        <v>5930</v>
      </c>
      <c r="O1848" s="319" t="s">
        <v>2496</v>
      </c>
      <c r="P1848" s="323" t="s">
        <v>2497</v>
      </c>
      <c r="Q1848" s="319" t="s">
        <v>107</v>
      </c>
      <c r="R1848" s="324">
        <v>22622.33</v>
      </c>
      <c r="S1848" s="324">
        <v>691.67</v>
      </c>
      <c r="T1848" s="325">
        <f t="shared" si="348"/>
        <v>23314</v>
      </c>
      <c r="U1848" s="326">
        <v>6</v>
      </c>
      <c r="V1848" s="324">
        <v>826.97</v>
      </c>
      <c r="W1848" s="327">
        <v>95</v>
      </c>
      <c r="X1848" s="328"/>
      <c r="Y1848" s="327">
        <f t="shared" si="349"/>
        <v>731.97</v>
      </c>
      <c r="Z1848" s="329">
        <f t="shared" si="350"/>
        <v>3.547096165394184E-2</v>
      </c>
      <c r="AA1848" s="328">
        <v>0</v>
      </c>
      <c r="AB1848" s="327">
        <v>-3349.99</v>
      </c>
      <c r="AC1848" s="327"/>
      <c r="AD1848" s="327"/>
      <c r="AE1848" s="330">
        <v>0.13</v>
      </c>
      <c r="AF1848" s="330">
        <v>0.13</v>
      </c>
      <c r="AG1848" s="327">
        <f t="shared" si="351"/>
        <v>95.156100000000009</v>
      </c>
      <c r="AH1848" s="327"/>
      <c r="AI1848" s="327">
        <f t="shared" si="352"/>
        <v>95.156100000000009</v>
      </c>
      <c r="AJ1848" s="319" t="s">
        <v>164</v>
      </c>
      <c r="AK1848" s="319">
        <v>30</v>
      </c>
      <c r="AL1848" s="326">
        <v>100</v>
      </c>
      <c r="AM1848" s="331">
        <f t="shared" si="353"/>
        <v>1</v>
      </c>
      <c r="AN1848" s="331">
        <f t="shared" si="354"/>
        <v>1</v>
      </c>
      <c r="AO1848" s="331"/>
      <c r="AP1848" s="331"/>
      <c r="AQ1848" s="331">
        <f t="shared" si="355"/>
        <v>1</v>
      </c>
      <c r="AR1848" s="332" t="str">
        <f>IF(A1848="","",VLOOKUP(A1848,'Base Sites'!A:B,2,FALSE))</f>
        <v>Valauto Lambersart VW</v>
      </c>
      <c r="AS1848" s="332" t="str">
        <f t="shared" si="356"/>
        <v>VOLKSWAGEN</v>
      </c>
      <c r="AT1848" s="331"/>
      <c r="AU1848" s="333" t="str">
        <f>IF(A1848="","",VLOOKUP(L1848,'Base Vendeurs'!A:B,2,FALSE))</f>
        <v>Valauto Lambersart VW</v>
      </c>
      <c r="AV1848" s="327">
        <f t="shared" si="357"/>
        <v>826.97</v>
      </c>
      <c r="AW1848" s="329">
        <f t="shared" si="358"/>
        <v>3.547096165394184E-2</v>
      </c>
      <c r="AX1848" s="333" t="str">
        <f t="shared" si="359"/>
        <v>NON</v>
      </c>
      <c r="AY1848" s="231">
        <f>+MargesVN[[#This Row],[Total COM]]+MargesVN[[#This Row],[EXT GIE]]+MargesVN[[#This Row],[Forfait immat]]</f>
        <v>225.15610000000001</v>
      </c>
    </row>
    <row r="1849" spans="1:51" s="231" customFormat="1" ht="11.25" customHeight="1" x14ac:dyDescent="0.25">
      <c r="A1849" s="354">
        <v>30</v>
      </c>
      <c r="B1849" s="354" t="s">
        <v>163</v>
      </c>
      <c r="C1849" s="354" t="s">
        <v>104</v>
      </c>
      <c r="D1849" s="355">
        <v>46121</v>
      </c>
      <c r="E1849" s="356">
        <v>46122</v>
      </c>
      <c r="F1849" s="357"/>
      <c r="G1849" s="357"/>
      <c r="H1849" s="357"/>
      <c r="I1849" s="357"/>
      <c r="J1849" s="357"/>
      <c r="K1849" s="357">
        <v>0</v>
      </c>
      <c r="L1849" s="354" t="s">
        <v>232</v>
      </c>
      <c r="M1849" s="354">
        <v>525931</v>
      </c>
      <c r="N1849" s="354">
        <v>5931</v>
      </c>
      <c r="O1849" s="354" t="s">
        <v>3528</v>
      </c>
      <c r="P1849" s="358" t="s">
        <v>3529</v>
      </c>
      <c r="Q1849" s="354" t="s">
        <v>23</v>
      </c>
      <c r="R1849" s="359">
        <v>20605.669999999998</v>
      </c>
      <c r="S1849" s="359">
        <v>550</v>
      </c>
      <c r="T1849" s="360">
        <f t="shared" si="348"/>
        <v>21155.67</v>
      </c>
      <c r="U1849" s="361">
        <v>21</v>
      </c>
      <c r="V1849" s="359">
        <v>762.91</v>
      </c>
      <c r="W1849" s="362">
        <v>99.17</v>
      </c>
      <c r="X1849" s="363"/>
      <c r="Y1849" s="362">
        <f t="shared" si="349"/>
        <v>663.74</v>
      </c>
      <c r="Z1849" s="364">
        <f t="shared" si="350"/>
        <v>3.6061727187085071E-2</v>
      </c>
      <c r="AA1849" s="363">
        <v>0</v>
      </c>
      <c r="AB1849" s="362">
        <v>-2356.67</v>
      </c>
      <c r="AC1849" s="362"/>
      <c r="AD1849" s="362"/>
      <c r="AE1849" s="365">
        <v>0.1</v>
      </c>
      <c r="AF1849" s="365">
        <v>0.13</v>
      </c>
      <c r="AG1849" s="362">
        <f t="shared" si="351"/>
        <v>66.374000000000009</v>
      </c>
      <c r="AH1849" s="362"/>
      <c r="AI1849" s="362">
        <f t="shared" si="352"/>
        <v>66.374000000000009</v>
      </c>
      <c r="AJ1849" s="354" t="s">
        <v>164</v>
      </c>
      <c r="AK1849" s="354">
        <v>30</v>
      </c>
      <c r="AL1849" s="361"/>
      <c r="AM1849" s="366">
        <f t="shared" si="353"/>
        <v>0</v>
      </c>
      <c r="AN1849" s="366">
        <f t="shared" si="354"/>
        <v>1</v>
      </c>
      <c r="AO1849" s="366"/>
      <c r="AP1849" s="366"/>
      <c r="AQ1849" s="366">
        <f t="shared" si="355"/>
        <v>0</v>
      </c>
      <c r="AR1849" s="367" t="str">
        <f>IF(A1849="","",VLOOKUP(A1849,'Base Sites'!A:B,2,FALSE))</f>
        <v>Valauto Lambersart VW</v>
      </c>
      <c r="AS1849" s="367" t="str">
        <f t="shared" si="356"/>
        <v>VOLKSWAGEN</v>
      </c>
      <c r="AT1849" s="366"/>
      <c r="AU1849" s="368" t="str">
        <f>IF(A1849="","",VLOOKUP(L1849,'Base Vendeurs'!A:B,2,FALSE))</f>
        <v>Valauto Lambersart VW</v>
      </c>
      <c r="AV1849" s="362">
        <f t="shared" si="357"/>
        <v>762.91</v>
      </c>
      <c r="AW1849" s="364">
        <f t="shared" si="358"/>
        <v>3.6061727187085071E-2</v>
      </c>
      <c r="AX1849" s="368" t="str">
        <f t="shared" si="359"/>
        <v>NON</v>
      </c>
      <c r="AY1849" s="231">
        <f>+MargesVN[[#This Row],[Total COM]]+MargesVN[[#This Row],[EXT GIE]]+MargesVN[[#This Row],[Forfait immat]]</f>
        <v>96.374000000000009</v>
      </c>
    </row>
    <row r="1850" spans="1:51" s="231" customFormat="1" ht="11.25" customHeight="1" x14ac:dyDescent="0.25">
      <c r="A1850" s="401">
        <v>30</v>
      </c>
      <c r="B1850" s="401" t="s">
        <v>163</v>
      </c>
      <c r="C1850" s="401" t="s">
        <v>104</v>
      </c>
      <c r="D1850" s="402">
        <v>46168</v>
      </c>
      <c r="E1850" s="403">
        <v>46169</v>
      </c>
      <c r="F1850" s="404"/>
      <c r="G1850" s="404"/>
      <c r="H1850" s="404"/>
      <c r="I1850" s="404"/>
      <c r="J1850" s="404"/>
      <c r="K1850" s="404">
        <v>0</v>
      </c>
      <c r="L1850" s="401" t="s">
        <v>232</v>
      </c>
      <c r="M1850" s="401">
        <v>525932</v>
      </c>
      <c r="N1850" s="401">
        <v>5932</v>
      </c>
      <c r="O1850" s="401" t="s">
        <v>4314</v>
      </c>
      <c r="P1850" s="405" t="s">
        <v>4315</v>
      </c>
      <c r="Q1850" s="401" t="s">
        <v>23</v>
      </c>
      <c r="R1850" s="406">
        <v>20605.669999999998</v>
      </c>
      <c r="S1850" s="406">
        <v>179.16</v>
      </c>
      <c r="T1850" s="407">
        <f t="shared" si="348"/>
        <v>20784.829999999998</v>
      </c>
      <c r="U1850" s="408">
        <v>6</v>
      </c>
      <c r="V1850" s="406">
        <v>312.07</v>
      </c>
      <c r="W1850" s="409">
        <v>95</v>
      </c>
      <c r="X1850" s="410"/>
      <c r="Y1850" s="409">
        <f t="shared" si="349"/>
        <v>217.07</v>
      </c>
      <c r="Z1850" s="411">
        <f t="shared" si="350"/>
        <v>1.5014315729308348E-2</v>
      </c>
      <c r="AA1850" s="410">
        <v>0</v>
      </c>
      <c r="AB1850" s="409">
        <v>0</v>
      </c>
      <c r="AC1850" s="409"/>
      <c r="AD1850" s="409"/>
      <c r="AE1850" s="412">
        <v>0.1</v>
      </c>
      <c r="AF1850" s="412">
        <v>7.0000000000000007E-2</v>
      </c>
      <c r="AG1850" s="409">
        <f t="shared" si="351"/>
        <v>21.707000000000001</v>
      </c>
      <c r="AH1850" s="409"/>
      <c r="AI1850" s="409">
        <f t="shared" si="352"/>
        <v>21.707000000000001</v>
      </c>
      <c r="AJ1850" s="401" t="s">
        <v>164</v>
      </c>
      <c r="AK1850" s="401">
        <v>30</v>
      </c>
      <c r="AL1850" s="408">
        <v>50</v>
      </c>
      <c r="AM1850" s="413">
        <f t="shared" si="353"/>
        <v>1</v>
      </c>
      <c r="AN1850" s="413">
        <f t="shared" si="354"/>
        <v>1</v>
      </c>
      <c r="AO1850" s="413"/>
      <c r="AP1850" s="413"/>
      <c r="AQ1850" s="413">
        <f t="shared" si="355"/>
        <v>1</v>
      </c>
      <c r="AR1850" s="414" t="str">
        <f>IF(A1850="","",VLOOKUP(A1850,'Base Sites'!A:B,2,FALSE))</f>
        <v>Valauto Lambersart VW</v>
      </c>
      <c r="AS1850" s="414" t="str">
        <f t="shared" si="356"/>
        <v>VOLKSWAGEN</v>
      </c>
      <c r="AT1850" s="413"/>
      <c r="AU1850" s="415" t="str">
        <f>IF(A1850="","",VLOOKUP(L1850,'Base Vendeurs'!A:B,2,FALSE))</f>
        <v>Valauto Lambersart VW</v>
      </c>
      <c r="AV1850" s="409">
        <f t="shared" si="357"/>
        <v>312.07</v>
      </c>
      <c r="AW1850" s="411">
        <f t="shared" si="358"/>
        <v>1.5014315729308348E-2</v>
      </c>
      <c r="AX1850" s="415" t="str">
        <f t="shared" si="359"/>
        <v>NON</v>
      </c>
      <c r="AY1850" s="231">
        <f>+MargesVN[[#This Row],[Total COM]]+MargesVN[[#This Row],[EXT GIE]]+MargesVN[[#This Row],[Forfait immat]]</f>
        <v>101.70699999999999</v>
      </c>
    </row>
    <row r="1851" spans="1:51" s="231" customFormat="1" ht="11.25" customHeight="1" x14ac:dyDescent="0.25">
      <c r="A1851" s="354">
        <v>30</v>
      </c>
      <c r="B1851" s="354" t="s">
        <v>163</v>
      </c>
      <c r="C1851" s="354" t="s">
        <v>104</v>
      </c>
      <c r="D1851" s="355">
        <v>46121</v>
      </c>
      <c r="E1851" s="356">
        <v>46122</v>
      </c>
      <c r="F1851" s="357"/>
      <c r="G1851" s="357"/>
      <c r="H1851" s="357"/>
      <c r="I1851" s="357"/>
      <c r="J1851" s="357"/>
      <c r="K1851" s="357">
        <v>0</v>
      </c>
      <c r="L1851" s="354" t="s">
        <v>429</v>
      </c>
      <c r="M1851" s="354">
        <v>525933</v>
      </c>
      <c r="N1851" s="354">
        <v>5933</v>
      </c>
      <c r="O1851" s="354" t="s">
        <v>3367</v>
      </c>
      <c r="P1851" s="358" t="s">
        <v>3368</v>
      </c>
      <c r="Q1851" s="354" t="s">
        <v>190</v>
      </c>
      <c r="R1851" s="359">
        <v>20130.669999999998</v>
      </c>
      <c r="S1851" s="359">
        <v>233.33</v>
      </c>
      <c r="T1851" s="360">
        <f t="shared" si="348"/>
        <v>20364</v>
      </c>
      <c r="U1851" s="361">
        <v>13</v>
      </c>
      <c r="V1851" s="359">
        <v>774.13</v>
      </c>
      <c r="W1851" s="362">
        <v>95</v>
      </c>
      <c r="X1851" s="363"/>
      <c r="Y1851" s="362">
        <f t="shared" si="349"/>
        <v>679.13</v>
      </c>
      <c r="Z1851" s="364">
        <f t="shared" si="350"/>
        <v>3.8014633667255944E-2</v>
      </c>
      <c r="AA1851" s="363">
        <v>0</v>
      </c>
      <c r="AB1851" s="362">
        <v>-2883.34</v>
      </c>
      <c r="AC1851" s="362"/>
      <c r="AD1851" s="362"/>
      <c r="AE1851" s="365">
        <v>0.1</v>
      </c>
      <c r="AF1851" s="365">
        <v>7.0000000000000007E-2</v>
      </c>
      <c r="AG1851" s="362">
        <f t="shared" si="351"/>
        <v>67.912999999999997</v>
      </c>
      <c r="AH1851" s="362"/>
      <c r="AI1851" s="362">
        <f t="shared" si="352"/>
        <v>67.912999999999997</v>
      </c>
      <c r="AJ1851" s="354" t="s">
        <v>164</v>
      </c>
      <c r="AK1851" s="354">
        <v>30</v>
      </c>
      <c r="AL1851" s="361">
        <v>50</v>
      </c>
      <c r="AM1851" s="366">
        <f t="shared" si="353"/>
        <v>1</v>
      </c>
      <c r="AN1851" s="366">
        <f t="shared" si="354"/>
        <v>1</v>
      </c>
      <c r="AO1851" s="366"/>
      <c r="AP1851" s="366"/>
      <c r="AQ1851" s="366">
        <f t="shared" si="355"/>
        <v>1</v>
      </c>
      <c r="AR1851" s="367" t="str">
        <f>IF(A1851="","",VLOOKUP(A1851,'Base Sites'!A:B,2,FALSE))</f>
        <v>Valauto Lambersart VW</v>
      </c>
      <c r="AS1851" s="367" t="str">
        <f t="shared" si="356"/>
        <v>VOLKSWAGEN</v>
      </c>
      <c r="AT1851" s="366"/>
      <c r="AU1851" s="368" t="str">
        <f>IF(A1851="","",VLOOKUP(L1851,'Base Vendeurs'!A:B,2,FALSE))</f>
        <v>Valauto Lambersart VW</v>
      </c>
      <c r="AV1851" s="362">
        <f t="shared" si="357"/>
        <v>774.13</v>
      </c>
      <c r="AW1851" s="364">
        <f t="shared" si="358"/>
        <v>3.8014633667255944E-2</v>
      </c>
      <c r="AX1851" s="368" t="str">
        <f t="shared" si="359"/>
        <v>NON</v>
      </c>
      <c r="AY1851" s="231">
        <f>+MargesVN[[#This Row],[Total COM]]+MargesVN[[#This Row],[EXT GIE]]+MargesVN[[#This Row],[Forfait immat]]</f>
        <v>147.91300000000001</v>
      </c>
    </row>
    <row r="1852" spans="1:51" s="231" customFormat="1" ht="11.25" customHeight="1" x14ac:dyDescent="0.25">
      <c r="A1852" s="401">
        <v>30</v>
      </c>
      <c r="B1852" s="401" t="s">
        <v>163</v>
      </c>
      <c r="C1852" s="401" t="s">
        <v>104</v>
      </c>
      <c r="D1852" s="402">
        <v>46149</v>
      </c>
      <c r="E1852" s="403">
        <v>46151</v>
      </c>
      <c r="F1852" s="404"/>
      <c r="G1852" s="404"/>
      <c r="H1852" s="404"/>
      <c r="I1852" s="404"/>
      <c r="J1852" s="404"/>
      <c r="K1852" s="404">
        <v>0</v>
      </c>
      <c r="L1852" s="401" t="s">
        <v>429</v>
      </c>
      <c r="M1852" s="401">
        <v>525935</v>
      </c>
      <c r="N1852" s="401">
        <v>5935</v>
      </c>
      <c r="O1852" s="401" t="s">
        <v>4219</v>
      </c>
      <c r="P1852" s="405" t="s">
        <v>4220</v>
      </c>
      <c r="Q1852" s="401" t="s">
        <v>177</v>
      </c>
      <c r="R1852" s="406">
        <v>37605</v>
      </c>
      <c r="S1852" s="406">
        <v>1433.33</v>
      </c>
      <c r="T1852" s="407">
        <f t="shared" si="348"/>
        <v>39038.33</v>
      </c>
      <c r="U1852" s="408">
        <v>14</v>
      </c>
      <c r="V1852" s="406">
        <v>1854.35</v>
      </c>
      <c r="W1852" s="409">
        <v>95</v>
      </c>
      <c r="X1852" s="410"/>
      <c r="Y1852" s="409">
        <f t="shared" si="349"/>
        <v>1759.35</v>
      </c>
      <c r="Z1852" s="411">
        <f t="shared" si="350"/>
        <v>4.7500751184797088E-2</v>
      </c>
      <c r="AA1852" s="410">
        <v>0</v>
      </c>
      <c r="AB1852" s="409">
        <v>-5860</v>
      </c>
      <c r="AC1852" s="409"/>
      <c r="AD1852" s="409"/>
      <c r="AE1852" s="412">
        <v>0.08</v>
      </c>
      <c r="AF1852" s="412">
        <v>7.0000000000000007E-2</v>
      </c>
      <c r="AG1852" s="409">
        <f t="shared" si="351"/>
        <v>140.74799999999999</v>
      </c>
      <c r="AH1852" s="409"/>
      <c r="AI1852" s="409">
        <f t="shared" si="352"/>
        <v>140.74799999999999</v>
      </c>
      <c r="AJ1852" s="401" t="s">
        <v>164</v>
      </c>
      <c r="AK1852" s="401">
        <v>30</v>
      </c>
      <c r="AL1852" s="408">
        <v>50</v>
      </c>
      <c r="AM1852" s="413">
        <f t="shared" si="353"/>
        <v>1</v>
      </c>
      <c r="AN1852" s="413">
        <f t="shared" si="354"/>
        <v>1</v>
      </c>
      <c r="AO1852" s="413"/>
      <c r="AP1852" s="413"/>
      <c r="AQ1852" s="413">
        <f t="shared" si="355"/>
        <v>1</v>
      </c>
      <c r="AR1852" s="414" t="str">
        <f>IF(A1852="","",VLOOKUP(A1852,'Base Sites'!A:B,2,FALSE))</f>
        <v>Valauto Lambersart VW</v>
      </c>
      <c r="AS1852" s="414" t="str">
        <f t="shared" si="356"/>
        <v>VOLKSWAGEN</v>
      </c>
      <c r="AT1852" s="413"/>
      <c r="AU1852" s="415" t="str">
        <f>IF(A1852="","",VLOOKUP(L1852,'Base Vendeurs'!A:B,2,FALSE))</f>
        <v>Valauto Lambersart VW</v>
      </c>
      <c r="AV1852" s="409">
        <f t="shared" si="357"/>
        <v>1854.35</v>
      </c>
      <c r="AW1852" s="411">
        <f t="shared" si="358"/>
        <v>4.7500751184797088E-2</v>
      </c>
      <c r="AX1852" s="415" t="str">
        <f t="shared" si="359"/>
        <v>NON</v>
      </c>
      <c r="AY1852" s="231">
        <f>+MargesVN[[#This Row],[Total COM]]+MargesVN[[#This Row],[EXT GIE]]+MargesVN[[#This Row],[Forfait immat]]</f>
        <v>220.74799999999999</v>
      </c>
    </row>
    <row r="1853" spans="1:51" s="231" customFormat="1" ht="11.25" customHeight="1" x14ac:dyDescent="0.25">
      <c r="A1853" s="45">
        <v>10</v>
      </c>
      <c r="B1853" s="45" t="s">
        <v>163</v>
      </c>
      <c r="C1853" s="45" t="s">
        <v>104</v>
      </c>
      <c r="D1853" s="44">
        <v>46070</v>
      </c>
      <c r="E1853" s="65">
        <v>46071</v>
      </c>
      <c r="F1853" s="35"/>
      <c r="G1853" s="35"/>
      <c r="H1853" s="35"/>
      <c r="I1853" s="35"/>
      <c r="J1853" s="35"/>
      <c r="K1853" s="35">
        <v>0</v>
      </c>
      <c r="L1853" s="45" t="s">
        <v>75</v>
      </c>
      <c r="M1853" s="45">
        <v>535505</v>
      </c>
      <c r="N1853" s="45">
        <v>5505</v>
      </c>
      <c r="O1853" s="45" t="s">
        <v>1673</v>
      </c>
      <c r="P1853" s="66" t="s">
        <v>1674</v>
      </c>
      <c r="Q1853" s="45" t="s">
        <v>177</v>
      </c>
      <c r="R1853" s="47">
        <v>33863.33</v>
      </c>
      <c r="S1853" s="47">
        <v>2566.67</v>
      </c>
      <c r="T1853" s="48">
        <f t="shared" si="348"/>
        <v>36430</v>
      </c>
      <c r="U1853" s="49">
        <v>6</v>
      </c>
      <c r="V1853" s="47">
        <v>1711.77</v>
      </c>
      <c r="W1853" s="46">
        <v>95</v>
      </c>
      <c r="X1853" s="50"/>
      <c r="Y1853" s="46">
        <f t="shared" si="349"/>
        <v>1616.77</v>
      </c>
      <c r="Z1853" s="51">
        <f t="shared" si="350"/>
        <v>4.6987922042272853E-2</v>
      </c>
      <c r="AA1853" s="50">
        <v>0</v>
      </c>
      <c r="AB1853" s="46">
        <v>-5566.67</v>
      </c>
      <c r="AC1853" s="46"/>
      <c r="AD1853" s="46"/>
      <c r="AE1853" s="52">
        <v>7.0000000000000007E-2</v>
      </c>
      <c r="AF1853" s="52">
        <v>7.0000000000000007E-2</v>
      </c>
      <c r="AG1853" s="46">
        <f t="shared" si="351"/>
        <v>113.1739</v>
      </c>
      <c r="AH1853" s="46"/>
      <c r="AI1853" s="46">
        <f t="shared" si="352"/>
        <v>113.1739</v>
      </c>
      <c r="AJ1853" s="45" t="s">
        <v>164</v>
      </c>
      <c r="AK1853" s="45">
        <v>30</v>
      </c>
      <c r="AL1853" s="49"/>
      <c r="AM1853" s="238">
        <f t="shared" si="353"/>
        <v>0</v>
      </c>
      <c r="AN1853" s="238">
        <f t="shared" si="354"/>
        <v>1</v>
      </c>
      <c r="AO1853" s="238"/>
      <c r="AP1853" s="238"/>
      <c r="AQ1853" s="238">
        <f t="shared" si="355"/>
        <v>0</v>
      </c>
      <c r="AR1853" s="96" t="str">
        <f>IF(A1853="","",VLOOKUP(A1853,'Base Sites'!A:B,2,FALSE))</f>
        <v>Valauto Roncq</v>
      </c>
      <c r="AS1853" s="96" t="str">
        <f t="shared" si="356"/>
        <v>VOLKSWAGEN</v>
      </c>
      <c r="AT1853" s="238"/>
      <c r="AU1853" s="231" t="str">
        <f>IF(A1853="","",VLOOKUP(L1853,'Base Vendeurs'!A:B,2,FALSE))</f>
        <v>Valauto Roncq VW</v>
      </c>
      <c r="AV1853" s="46">
        <f t="shared" si="357"/>
        <v>1711.77</v>
      </c>
      <c r="AW1853" s="51">
        <f t="shared" si="358"/>
        <v>4.6987922042272853E-2</v>
      </c>
      <c r="AX1853" s="231" t="str">
        <f t="shared" si="359"/>
        <v>NON</v>
      </c>
      <c r="AY1853" s="231">
        <f>+MargesVN[[#This Row],[Total COM]]+MargesVN[[#This Row],[EXT GIE]]+MargesVN[[#This Row],[Forfait immat]]</f>
        <v>143.1739</v>
      </c>
    </row>
    <row r="1854" spans="1:51" s="231" customFormat="1" ht="11.25" customHeight="1" x14ac:dyDescent="0.25">
      <c r="A1854" s="319">
        <v>30</v>
      </c>
      <c r="B1854" s="319" t="s">
        <v>163</v>
      </c>
      <c r="C1854" s="319" t="s">
        <v>104</v>
      </c>
      <c r="D1854" s="320">
        <v>46112</v>
      </c>
      <c r="E1854" s="321">
        <v>46112</v>
      </c>
      <c r="F1854" s="322"/>
      <c r="G1854" s="322"/>
      <c r="H1854" s="322"/>
      <c r="I1854" s="322"/>
      <c r="J1854" s="322"/>
      <c r="K1854" s="322"/>
      <c r="L1854" s="319" t="s">
        <v>232</v>
      </c>
      <c r="M1854" s="319">
        <v>525936</v>
      </c>
      <c r="N1854" s="319">
        <v>5936</v>
      </c>
      <c r="O1854" s="319" t="s">
        <v>2747</v>
      </c>
      <c r="P1854" s="323" t="s">
        <v>2748</v>
      </c>
      <c r="Q1854" s="319" t="s">
        <v>23</v>
      </c>
      <c r="R1854" s="324">
        <v>20605.669999999998</v>
      </c>
      <c r="S1854" s="324">
        <v>720.83</v>
      </c>
      <c r="T1854" s="325">
        <f t="shared" si="348"/>
        <v>21326.5</v>
      </c>
      <c r="U1854" s="326">
        <v>12</v>
      </c>
      <c r="V1854" s="324">
        <v>444.53</v>
      </c>
      <c r="W1854" s="327">
        <v>95</v>
      </c>
      <c r="X1854" s="328"/>
      <c r="Y1854" s="327">
        <f t="shared" si="349"/>
        <v>349.53</v>
      </c>
      <c r="Z1854" s="329">
        <f t="shared" si="350"/>
        <v>2.0844020350268444E-2</v>
      </c>
      <c r="AA1854" s="328">
        <v>0</v>
      </c>
      <c r="AB1854" s="327">
        <v>-2356.67</v>
      </c>
      <c r="AC1854" s="327"/>
      <c r="AD1854" s="327"/>
      <c r="AE1854" s="330">
        <v>0.1</v>
      </c>
      <c r="AF1854" s="330">
        <v>0.13</v>
      </c>
      <c r="AG1854" s="327">
        <f t="shared" si="351"/>
        <v>34.952999999999996</v>
      </c>
      <c r="AH1854" s="327"/>
      <c r="AI1854" s="327">
        <f t="shared" si="352"/>
        <v>34.952999999999996</v>
      </c>
      <c r="AJ1854" s="319" t="s">
        <v>164</v>
      </c>
      <c r="AK1854" s="319">
        <v>30</v>
      </c>
      <c r="AL1854" s="326">
        <v>50</v>
      </c>
      <c r="AM1854" s="331">
        <f t="shared" si="353"/>
        <v>1</v>
      </c>
      <c r="AN1854" s="331">
        <f t="shared" si="354"/>
        <v>1</v>
      </c>
      <c r="AO1854" s="331"/>
      <c r="AP1854" s="331"/>
      <c r="AQ1854" s="331">
        <f t="shared" si="355"/>
        <v>1</v>
      </c>
      <c r="AR1854" s="332" t="str">
        <f>IF(A1854="","",VLOOKUP(A1854,'Base Sites'!A:B,2,FALSE))</f>
        <v>Valauto Lambersart VW</v>
      </c>
      <c r="AS1854" s="332" t="str">
        <f t="shared" si="356"/>
        <v>VOLKSWAGEN</v>
      </c>
      <c r="AT1854" s="331"/>
      <c r="AU1854" s="333" t="str">
        <f>IF(A1854="","",VLOOKUP(L1854,'Base Vendeurs'!A:B,2,FALSE))</f>
        <v>Valauto Lambersart VW</v>
      </c>
      <c r="AV1854" s="327">
        <f t="shared" si="357"/>
        <v>444.53</v>
      </c>
      <c r="AW1854" s="329">
        <f t="shared" si="358"/>
        <v>2.0844020350268444E-2</v>
      </c>
      <c r="AX1854" s="333" t="str">
        <f t="shared" si="359"/>
        <v>NON</v>
      </c>
      <c r="AY1854" s="231">
        <f>+MargesVN[[#This Row],[Total COM]]+MargesVN[[#This Row],[EXT GIE]]+MargesVN[[#This Row],[Forfait immat]]</f>
        <v>114.953</v>
      </c>
    </row>
    <row r="1855" spans="1:51" s="231" customFormat="1" ht="11.25" customHeight="1" x14ac:dyDescent="0.25">
      <c r="A1855" s="401">
        <v>30</v>
      </c>
      <c r="B1855" s="401" t="s">
        <v>163</v>
      </c>
      <c r="C1855" s="401" t="s">
        <v>104</v>
      </c>
      <c r="D1855" s="402">
        <v>46160</v>
      </c>
      <c r="E1855" s="403">
        <v>46161</v>
      </c>
      <c r="F1855" s="404"/>
      <c r="G1855" s="404"/>
      <c r="H1855" s="404"/>
      <c r="I1855" s="404"/>
      <c r="J1855" s="404"/>
      <c r="K1855" s="404">
        <v>0</v>
      </c>
      <c r="L1855" s="401" t="s">
        <v>229</v>
      </c>
      <c r="M1855" s="401">
        <v>525938</v>
      </c>
      <c r="N1855" s="401">
        <v>5938</v>
      </c>
      <c r="O1855" s="401" t="s">
        <v>4040</v>
      </c>
      <c r="P1855" s="405" t="s">
        <v>4041</v>
      </c>
      <c r="Q1855" s="401" t="s">
        <v>93</v>
      </c>
      <c r="R1855" s="406">
        <v>33555.67</v>
      </c>
      <c r="S1855" s="406">
        <v>5308.34</v>
      </c>
      <c r="T1855" s="407">
        <f t="shared" si="348"/>
        <v>38864.009999999995</v>
      </c>
      <c r="U1855" s="408">
        <v>13</v>
      </c>
      <c r="V1855" s="406">
        <v>1775.88</v>
      </c>
      <c r="W1855" s="409">
        <v>95</v>
      </c>
      <c r="X1855" s="410"/>
      <c r="Y1855" s="409">
        <f t="shared" si="349"/>
        <v>1680.88</v>
      </c>
      <c r="Z1855" s="411">
        <f t="shared" si="350"/>
        <v>4.5694718584109062E-2</v>
      </c>
      <c r="AA1855" s="410">
        <v>0</v>
      </c>
      <c r="AB1855" s="409">
        <v>-916.67</v>
      </c>
      <c r="AC1855" s="409"/>
      <c r="AD1855" s="409"/>
      <c r="AE1855" s="412">
        <v>0.08</v>
      </c>
      <c r="AF1855" s="412">
        <v>7.0000000000000007E-2</v>
      </c>
      <c r="AG1855" s="409">
        <f t="shared" si="351"/>
        <v>134.47040000000001</v>
      </c>
      <c r="AH1855" s="409"/>
      <c r="AI1855" s="409">
        <f t="shared" si="352"/>
        <v>134.47040000000001</v>
      </c>
      <c r="AJ1855" s="401" t="s">
        <v>149</v>
      </c>
      <c r="AK1855" s="401">
        <v>0</v>
      </c>
      <c r="AL1855" s="408"/>
      <c r="AM1855" s="413">
        <f t="shared" si="353"/>
        <v>0</v>
      </c>
      <c r="AN1855" s="413">
        <f t="shared" si="354"/>
        <v>1</v>
      </c>
      <c r="AO1855" s="413"/>
      <c r="AP1855" s="413"/>
      <c r="AQ1855" s="413">
        <f t="shared" si="355"/>
        <v>0</v>
      </c>
      <c r="AR1855" s="414" t="str">
        <f>IF(A1855="","",VLOOKUP(A1855,'Base Sites'!A:B,2,FALSE))</f>
        <v>Valauto Lambersart VW</v>
      </c>
      <c r="AS1855" s="414" t="str">
        <f t="shared" si="356"/>
        <v>VOLKSWAGEN</v>
      </c>
      <c r="AT1855" s="413"/>
      <c r="AU1855" s="415" t="str">
        <f>IF(A1855="","",VLOOKUP(L1855,'Base Vendeurs'!A:B,2,FALSE))</f>
        <v>Valauto Lambersart VW</v>
      </c>
      <c r="AV1855" s="409">
        <f t="shared" si="357"/>
        <v>1775.88</v>
      </c>
      <c r="AW1855" s="411">
        <f t="shared" si="358"/>
        <v>4.5694718584109062E-2</v>
      </c>
      <c r="AX1855" s="415" t="str">
        <f t="shared" si="359"/>
        <v>NON</v>
      </c>
      <c r="AY1855" s="231">
        <f>+MargesVN[[#This Row],[Total COM]]+MargesVN[[#This Row],[EXT GIE]]+MargesVN[[#This Row],[Forfait immat]]</f>
        <v>134.47040000000001</v>
      </c>
    </row>
    <row r="1856" spans="1:51" s="231" customFormat="1" ht="11.25" customHeight="1" x14ac:dyDescent="0.25">
      <c r="A1856" s="401">
        <v>30</v>
      </c>
      <c r="B1856" s="401" t="s">
        <v>163</v>
      </c>
      <c r="C1856" s="401" t="s">
        <v>104</v>
      </c>
      <c r="D1856" s="402">
        <v>46154</v>
      </c>
      <c r="E1856" s="403">
        <v>46155</v>
      </c>
      <c r="F1856" s="404"/>
      <c r="G1856" s="404"/>
      <c r="H1856" s="404"/>
      <c r="I1856" s="404"/>
      <c r="J1856" s="404"/>
      <c r="K1856" s="404">
        <v>0</v>
      </c>
      <c r="L1856" s="401" t="s">
        <v>429</v>
      </c>
      <c r="M1856" s="401">
        <v>525943</v>
      </c>
      <c r="N1856" s="401">
        <v>5943</v>
      </c>
      <c r="O1856" s="401" t="s">
        <v>4097</v>
      </c>
      <c r="P1856" s="405" t="s">
        <v>4098</v>
      </c>
      <c r="Q1856" s="401" t="s">
        <v>93</v>
      </c>
      <c r="R1856" s="406">
        <v>31472.33</v>
      </c>
      <c r="S1856" s="406">
        <v>1475</v>
      </c>
      <c r="T1856" s="407">
        <f t="shared" si="348"/>
        <v>32947.33</v>
      </c>
      <c r="U1856" s="408">
        <v>7</v>
      </c>
      <c r="V1856" s="406">
        <v>1540.12</v>
      </c>
      <c r="W1856" s="409">
        <v>95</v>
      </c>
      <c r="X1856" s="410"/>
      <c r="Y1856" s="409">
        <f t="shared" si="349"/>
        <v>1445.12</v>
      </c>
      <c r="Z1856" s="411">
        <f t="shared" si="350"/>
        <v>4.6744910740870345E-2</v>
      </c>
      <c r="AA1856" s="410">
        <v>0</v>
      </c>
      <c r="AB1856" s="409">
        <v>-916.67</v>
      </c>
      <c r="AC1856" s="409"/>
      <c r="AD1856" s="409"/>
      <c r="AE1856" s="412">
        <v>0.08</v>
      </c>
      <c r="AF1856" s="412">
        <v>7.0000000000000007E-2</v>
      </c>
      <c r="AG1856" s="409">
        <f t="shared" si="351"/>
        <v>115.6096</v>
      </c>
      <c r="AH1856" s="409"/>
      <c r="AI1856" s="409">
        <f t="shared" si="352"/>
        <v>115.6096</v>
      </c>
      <c r="AJ1856" s="401" t="s">
        <v>164</v>
      </c>
      <c r="AK1856" s="401">
        <v>30</v>
      </c>
      <c r="AL1856" s="408">
        <v>50</v>
      </c>
      <c r="AM1856" s="413">
        <f t="shared" si="353"/>
        <v>1</v>
      </c>
      <c r="AN1856" s="413">
        <f t="shared" si="354"/>
        <v>1</v>
      </c>
      <c r="AO1856" s="413"/>
      <c r="AP1856" s="413"/>
      <c r="AQ1856" s="413">
        <f t="shared" si="355"/>
        <v>1</v>
      </c>
      <c r="AR1856" s="414" t="str">
        <f>IF(A1856="","",VLOOKUP(A1856,'Base Sites'!A:B,2,FALSE))</f>
        <v>Valauto Lambersart VW</v>
      </c>
      <c r="AS1856" s="414" t="str">
        <f t="shared" si="356"/>
        <v>VOLKSWAGEN</v>
      </c>
      <c r="AT1856" s="413"/>
      <c r="AU1856" s="415" t="str">
        <f>IF(A1856="","",VLOOKUP(L1856,'Base Vendeurs'!A:B,2,FALSE))</f>
        <v>Valauto Lambersart VW</v>
      </c>
      <c r="AV1856" s="409">
        <f t="shared" si="357"/>
        <v>1540.12</v>
      </c>
      <c r="AW1856" s="411">
        <f t="shared" si="358"/>
        <v>4.6744910740870345E-2</v>
      </c>
      <c r="AX1856" s="415" t="str">
        <f t="shared" si="359"/>
        <v>NON</v>
      </c>
      <c r="AY1856" s="231">
        <f>+MargesVN[[#This Row],[Total COM]]+MargesVN[[#This Row],[EXT GIE]]+MargesVN[[#This Row],[Forfait immat]]</f>
        <v>195.6096</v>
      </c>
    </row>
    <row r="1857" spans="1:51" s="231" customFormat="1" ht="11.25" customHeight="1" x14ac:dyDescent="0.25">
      <c r="A1857" s="354">
        <v>30</v>
      </c>
      <c r="B1857" s="354" t="s">
        <v>163</v>
      </c>
      <c r="C1857" s="354" t="s">
        <v>104</v>
      </c>
      <c r="D1857" s="355">
        <v>46113</v>
      </c>
      <c r="E1857" s="356">
        <v>46113</v>
      </c>
      <c r="F1857" s="357"/>
      <c r="G1857" s="357"/>
      <c r="H1857" s="357"/>
      <c r="I1857" s="357"/>
      <c r="J1857" s="357"/>
      <c r="K1857" s="357">
        <v>0</v>
      </c>
      <c r="L1857" s="354" t="s">
        <v>429</v>
      </c>
      <c r="M1857" s="354">
        <v>525945</v>
      </c>
      <c r="N1857" s="354">
        <v>5945</v>
      </c>
      <c r="O1857" s="354" t="s">
        <v>3496</v>
      </c>
      <c r="P1857" s="358" t="s">
        <v>3497</v>
      </c>
      <c r="Q1857" s="354" t="s">
        <v>23</v>
      </c>
      <c r="R1857" s="359">
        <v>20605.669999999998</v>
      </c>
      <c r="S1857" s="359">
        <v>862.5</v>
      </c>
      <c r="T1857" s="360">
        <f t="shared" si="348"/>
        <v>21468.17</v>
      </c>
      <c r="U1857" s="361">
        <v>12</v>
      </c>
      <c r="V1857" s="359">
        <v>787.78</v>
      </c>
      <c r="W1857" s="362">
        <v>95</v>
      </c>
      <c r="X1857" s="363"/>
      <c r="Y1857" s="362">
        <f t="shared" si="349"/>
        <v>692.78</v>
      </c>
      <c r="Z1857" s="364">
        <f t="shared" si="350"/>
        <v>3.6695256279412732E-2</v>
      </c>
      <c r="AA1857" s="363">
        <v>131.75</v>
      </c>
      <c r="AB1857" s="362">
        <v>-2356.67</v>
      </c>
      <c r="AC1857" s="362"/>
      <c r="AD1857" s="362"/>
      <c r="AE1857" s="365">
        <v>0.1</v>
      </c>
      <c r="AF1857" s="365">
        <v>0.13</v>
      </c>
      <c r="AG1857" s="362">
        <f t="shared" si="351"/>
        <v>69.278000000000006</v>
      </c>
      <c r="AH1857" s="362"/>
      <c r="AI1857" s="362">
        <f t="shared" si="352"/>
        <v>69.278000000000006</v>
      </c>
      <c r="AJ1857" s="354" t="s">
        <v>149</v>
      </c>
      <c r="AK1857" s="354">
        <v>30</v>
      </c>
      <c r="AL1857" s="361">
        <v>50</v>
      </c>
      <c r="AM1857" s="366">
        <f t="shared" si="353"/>
        <v>1</v>
      </c>
      <c r="AN1857" s="366">
        <f t="shared" si="354"/>
        <v>1</v>
      </c>
      <c r="AO1857" s="366"/>
      <c r="AP1857" s="366"/>
      <c r="AQ1857" s="366">
        <f t="shared" si="355"/>
        <v>1</v>
      </c>
      <c r="AR1857" s="367" t="str">
        <f>IF(A1857="","",VLOOKUP(A1857,'Base Sites'!A:B,2,FALSE))</f>
        <v>Valauto Lambersart VW</v>
      </c>
      <c r="AS1857" s="367" t="str">
        <f t="shared" si="356"/>
        <v>VOLKSWAGEN</v>
      </c>
      <c r="AT1857" s="366"/>
      <c r="AU1857" s="368" t="str">
        <f>IF(A1857="","",VLOOKUP(L1857,'Base Vendeurs'!A:B,2,FALSE))</f>
        <v>Valauto Lambersart VW</v>
      </c>
      <c r="AV1857" s="362">
        <f t="shared" si="357"/>
        <v>787.78</v>
      </c>
      <c r="AW1857" s="364">
        <f t="shared" si="358"/>
        <v>3.6695256279412732E-2</v>
      </c>
      <c r="AX1857" s="368" t="str">
        <f t="shared" si="359"/>
        <v>NON</v>
      </c>
      <c r="AY1857" s="231">
        <f>+MargesVN[[#This Row],[Total COM]]+MargesVN[[#This Row],[EXT GIE]]+MargesVN[[#This Row],[Forfait immat]]</f>
        <v>149.27800000000002</v>
      </c>
    </row>
    <row r="1858" spans="1:51" s="231" customFormat="1" ht="11.25" customHeight="1" x14ac:dyDescent="0.25">
      <c r="A1858" s="319">
        <v>30</v>
      </c>
      <c r="B1858" s="319" t="s">
        <v>163</v>
      </c>
      <c r="C1858" s="319" t="s">
        <v>104</v>
      </c>
      <c r="D1858" s="320">
        <v>46111</v>
      </c>
      <c r="E1858" s="321">
        <v>46112</v>
      </c>
      <c r="F1858" s="322"/>
      <c r="G1858" s="322"/>
      <c r="H1858" s="322"/>
      <c r="I1858" s="322"/>
      <c r="J1858" s="322"/>
      <c r="K1858" s="322"/>
      <c r="L1858" s="319" t="s">
        <v>229</v>
      </c>
      <c r="M1858" s="319">
        <v>525948</v>
      </c>
      <c r="N1858" s="319">
        <v>5948</v>
      </c>
      <c r="O1858" s="319" t="s">
        <v>2429</v>
      </c>
      <c r="P1858" s="323" t="s">
        <v>2430</v>
      </c>
      <c r="Q1858" s="319" t="s">
        <v>93</v>
      </c>
      <c r="R1858" s="324">
        <v>24380.67</v>
      </c>
      <c r="S1858" s="324">
        <v>1141.67</v>
      </c>
      <c r="T1858" s="325">
        <f t="shared" si="348"/>
        <v>25522.339999999997</v>
      </c>
      <c r="U1858" s="326">
        <v>10</v>
      </c>
      <c r="V1858" s="324">
        <v>871.71</v>
      </c>
      <c r="W1858" s="327">
        <v>95</v>
      </c>
      <c r="X1858" s="328"/>
      <c r="Y1858" s="327">
        <f t="shared" si="349"/>
        <v>776.71</v>
      </c>
      <c r="Z1858" s="329">
        <f t="shared" si="350"/>
        <v>3.4154783613101314E-2</v>
      </c>
      <c r="AA1858" s="328">
        <v>0</v>
      </c>
      <c r="AB1858" s="327">
        <v>-916.67</v>
      </c>
      <c r="AC1858" s="327"/>
      <c r="AD1858" s="327"/>
      <c r="AE1858" s="330">
        <v>0.1</v>
      </c>
      <c r="AF1858" s="330">
        <v>0.13</v>
      </c>
      <c r="AG1858" s="327">
        <f t="shared" si="351"/>
        <v>77.671000000000006</v>
      </c>
      <c r="AH1858" s="327"/>
      <c r="AI1858" s="327">
        <f t="shared" si="352"/>
        <v>77.671000000000006</v>
      </c>
      <c r="AJ1858" s="319" t="s">
        <v>164</v>
      </c>
      <c r="AK1858" s="319">
        <v>30</v>
      </c>
      <c r="AL1858" s="326">
        <v>100</v>
      </c>
      <c r="AM1858" s="331">
        <f t="shared" si="353"/>
        <v>1</v>
      </c>
      <c r="AN1858" s="331">
        <f t="shared" si="354"/>
        <v>1</v>
      </c>
      <c r="AO1858" s="331"/>
      <c r="AP1858" s="331"/>
      <c r="AQ1858" s="331">
        <f t="shared" si="355"/>
        <v>1</v>
      </c>
      <c r="AR1858" s="332" t="str">
        <f>IF(A1858="","",VLOOKUP(A1858,'Base Sites'!A:B,2,FALSE))</f>
        <v>Valauto Lambersart VW</v>
      </c>
      <c r="AS1858" s="332" t="str">
        <f t="shared" si="356"/>
        <v>VOLKSWAGEN</v>
      </c>
      <c r="AT1858" s="331"/>
      <c r="AU1858" s="333" t="str">
        <f>IF(A1858="","",VLOOKUP(L1858,'Base Vendeurs'!A:B,2,FALSE))</f>
        <v>Valauto Lambersart VW</v>
      </c>
      <c r="AV1858" s="327">
        <f t="shared" si="357"/>
        <v>871.71</v>
      </c>
      <c r="AW1858" s="329">
        <f t="shared" si="358"/>
        <v>3.4154783613101314E-2</v>
      </c>
      <c r="AX1858" s="333" t="str">
        <f t="shared" si="359"/>
        <v>NON</v>
      </c>
      <c r="AY1858" s="231">
        <f>+MargesVN[[#This Row],[Total COM]]+MargesVN[[#This Row],[EXT GIE]]+MargesVN[[#This Row],[Forfait immat]]</f>
        <v>207.67099999999999</v>
      </c>
    </row>
    <row r="1859" spans="1:51" s="231" customFormat="1" ht="11.25" customHeight="1" x14ac:dyDescent="0.25">
      <c r="A1859" s="45">
        <v>10</v>
      </c>
      <c r="B1859" s="45" t="s">
        <v>163</v>
      </c>
      <c r="C1859" s="45" t="s">
        <v>104</v>
      </c>
      <c r="D1859" s="44">
        <v>46028</v>
      </c>
      <c r="E1859" s="65">
        <v>46037</v>
      </c>
      <c r="F1859" s="35"/>
      <c r="G1859" s="35"/>
      <c r="H1859" s="35"/>
      <c r="I1859" s="35"/>
      <c r="J1859" s="35"/>
      <c r="K1859" s="35">
        <v>0</v>
      </c>
      <c r="L1859" s="45" t="s">
        <v>388</v>
      </c>
      <c r="M1859" s="45">
        <v>525948</v>
      </c>
      <c r="N1859" s="45">
        <v>5948</v>
      </c>
      <c r="O1859" s="45" t="s">
        <v>890</v>
      </c>
      <c r="P1859" s="66" t="s">
        <v>891</v>
      </c>
      <c r="Q1859" s="45" t="s">
        <v>107</v>
      </c>
      <c r="R1859" s="47">
        <v>28389</v>
      </c>
      <c r="S1859" s="47">
        <v>-770.83</v>
      </c>
      <c r="T1859" s="48">
        <f t="shared" si="348"/>
        <v>27618.17</v>
      </c>
      <c r="U1859" s="49">
        <v>41</v>
      </c>
      <c r="V1859" s="47">
        <v>338.26</v>
      </c>
      <c r="W1859" s="46">
        <v>95</v>
      </c>
      <c r="X1859" s="50"/>
      <c r="Y1859" s="46">
        <f t="shared" si="349"/>
        <v>243.26</v>
      </c>
      <c r="Z1859" s="51">
        <f t="shared" si="350"/>
        <v>1.2247734009892763E-2</v>
      </c>
      <c r="AA1859" s="50">
        <v>0</v>
      </c>
      <c r="AB1859" s="46">
        <v>-2766.66</v>
      </c>
      <c r="AC1859" s="46"/>
      <c r="AD1859" s="46"/>
      <c r="AE1859" s="52">
        <v>0.1</v>
      </c>
      <c r="AF1859" s="52">
        <v>0.13</v>
      </c>
      <c r="AG1859" s="46">
        <f t="shared" si="351"/>
        <v>24.326000000000001</v>
      </c>
      <c r="AH1859" s="46"/>
      <c r="AI1859" s="46">
        <f t="shared" si="352"/>
        <v>24.326000000000001</v>
      </c>
      <c r="AJ1859" s="45" t="s">
        <v>164</v>
      </c>
      <c r="AK1859" s="45">
        <v>30</v>
      </c>
      <c r="AL1859" s="49"/>
      <c r="AM1859" s="238">
        <f t="shared" si="353"/>
        <v>0</v>
      </c>
      <c r="AN1859" s="238">
        <f t="shared" si="354"/>
        <v>1</v>
      </c>
      <c r="AO1859" s="238"/>
      <c r="AP1859" s="238"/>
      <c r="AQ1859" s="238">
        <f t="shared" si="355"/>
        <v>0</v>
      </c>
      <c r="AR1859" s="96" t="str">
        <f>IF(A1859="","",VLOOKUP(A1859,'Base Sites'!A:B,2,FALSE))</f>
        <v>Valauto Roncq</v>
      </c>
      <c r="AS1859" s="96" t="str">
        <f t="shared" si="356"/>
        <v>VOLKSWAGEN</v>
      </c>
      <c r="AT1859" s="238"/>
      <c r="AU1859" s="231" t="str">
        <f>IF(A1859="","",VLOOKUP(L1859,'Base Vendeurs'!A:B,2,FALSE))</f>
        <v>Valauto Roncq VW</v>
      </c>
      <c r="AV1859" s="251">
        <f t="shared" si="357"/>
        <v>338.26</v>
      </c>
      <c r="AW1859" s="51">
        <f t="shared" si="358"/>
        <v>1.2247734009892763E-2</v>
      </c>
      <c r="AX1859" s="237" t="str">
        <f t="shared" si="359"/>
        <v>NON</v>
      </c>
      <c r="AY1859" s="231">
        <f>+MargesVN[[#This Row],[Total COM]]+MargesVN[[#This Row],[EXT GIE]]+MargesVN[[#This Row],[Forfait immat]]</f>
        <v>54.326000000000001</v>
      </c>
    </row>
    <row r="1860" spans="1:51" s="231" customFormat="1" ht="11.25" customHeight="1" x14ac:dyDescent="0.25">
      <c r="A1860" s="401">
        <v>30</v>
      </c>
      <c r="B1860" s="401" t="s">
        <v>163</v>
      </c>
      <c r="C1860" s="401" t="s">
        <v>104</v>
      </c>
      <c r="D1860" s="402">
        <v>46147</v>
      </c>
      <c r="E1860" s="403">
        <v>46148</v>
      </c>
      <c r="F1860" s="404"/>
      <c r="G1860" s="404"/>
      <c r="H1860" s="404"/>
      <c r="I1860" s="404"/>
      <c r="J1860" s="404"/>
      <c r="K1860" s="404">
        <v>0</v>
      </c>
      <c r="L1860" s="401" t="s">
        <v>232</v>
      </c>
      <c r="M1860" s="401">
        <v>525959</v>
      </c>
      <c r="N1860" s="401">
        <v>5959</v>
      </c>
      <c r="O1860" s="401" t="s">
        <v>4288</v>
      </c>
      <c r="P1860" s="405" t="s">
        <v>4289</v>
      </c>
      <c r="Q1860" s="401" t="s">
        <v>23</v>
      </c>
      <c r="R1860" s="406">
        <v>17714</v>
      </c>
      <c r="S1860" s="406">
        <v>525</v>
      </c>
      <c r="T1860" s="407">
        <f t="shared" si="348"/>
        <v>18239</v>
      </c>
      <c r="U1860" s="408">
        <v>6</v>
      </c>
      <c r="V1860" s="406">
        <v>687.46</v>
      </c>
      <c r="W1860" s="409">
        <v>95</v>
      </c>
      <c r="X1860" s="410"/>
      <c r="Y1860" s="409">
        <f t="shared" si="349"/>
        <v>592.46</v>
      </c>
      <c r="Z1860" s="411">
        <f t="shared" si="350"/>
        <v>3.7691759416634683E-2</v>
      </c>
      <c r="AA1860" s="410">
        <v>-1083.33</v>
      </c>
      <c r="AB1860" s="409">
        <v>-1383.34</v>
      </c>
      <c r="AC1860" s="409"/>
      <c r="AD1860" s="409"/>
      <c r="AE1860" s="412">
        <v>0.08</v>
      </c>
      <c r="AF1860" s="412">
        <v>7.0000000000000007E-2</v>
      </c>
      <c r="AG1860" s="409">
        <f t="shared" si="351"/>
        <v>47.396800000000006</v>
      </c>
      <c r="AH1860" s="409"/>
      <c r="AI1860" s="409">
        <f t="shared" si="352"/>
        <v>47.396800000000006</v>
      </c>
      <c r="AJ1860" s="401" t="s">
        <v>164</v>
      </c>
      <c r="AK1860" s="401">
        <v>30</v>
      </c>
      <c r="AL1860" s="408"/>
      <c r="AM1860" s="413">
        <f t="shared" si="353"/>
        <v>0</v>
      </c>
      <c r="AN1860" s="413">
        <f t="shared" si="354"/>
        <v>1</v>
      </c>
      <c r="AO1860" s="413"/>
      <c r="AP1860" s="413"/>
      <c r="AQ1860" s="413">
        <f t="shared" si="355"/>
        <v>0</v>
      </c>
      <c r="AR1860" s="414" t="str">
        <f>IF(A1860="","",VLOOKUP(A1860,'Base Sites'!A:B,2,FALSE))</f>
        <v>Valauto Lambersart VW</v>
      </c>
      <c r="AS1860" s="414" t="str">
        <f t="shared" si="356"/>
        <v>VOLKSWAGEN</v>
      </c>
      <c r="AT1860" s="413"/>
      <c r="AU1860" s="415" t="str">
        <f>IF(A1860="","",VLOOKUP(L1860,'Base Vendeurs'!A:B,2,FALSE))</f>
        <v>Valauto Lambersart VW</v>
      </c>
      <c r="AV1860" s="409">
        <f t="shared" si="357"/>
        <v>687.46</v>
      </c>
      <c r="AW1860" s="411">
        <f t="shared" si="358"/>
        <v>3.7691759416634683E-2</v>
      </c>
      <c r="AX1860" s="415" t="str">
        <f t="shared" si="359"/>
        <v>NON</v>
      </c>
      <c r="AY1860" s="231">
        <f>+MargesVN[[#This Row],[Total COM]]+MargesVN[[#This Row],[EXT GIE]]+MargesVN[[#This Row],[Forfait immat]]</f>
        <v>77.396800000000013</v>
      </c>
    </row>
    <row r="1861" spans="1:51" s="231" customFormat="1" ht="11.25" customHeight="1" x14ac:dyDescent="0.25">
      <c r="A1861" s="431">
        <v>10</v>
      </c>
      <c r="B1861" s="431" t="s">
        <v>163</v>
      </c>
      <c r="C1861" s="431" t="s">
        <v>104</v>
      </c>
      <c r="D1861" s="432">
        <v>46178</v>
      </c>
      <c r="E1861" s="433">
        <v>46178</v>
      </c>
      <c r="F1861" s="434"/>
      <c r="G1861" s="434"/>
      <c r="H1861" s="434"/>
      <c r="I1861" s="434"/>
      <c r="J1861" s="434"/>
      <c r="K1861" s="434">
        <v>0</v>
      </c>
      <c r="L1861" s="431" t="s">
        <v>195</v>
      </c>
      <c r="M1861" s="431">
        <v>525960</v>
      </c>
      <c r="N1861" s="431">
        <v>5960</v>
      </c>
      <c r="O1861" s="431" t="s">
        <v>4857</v>
      </c>
      <c r="P1861" s="435" t="s">
        <v>4858</v>
      </c>
      <c r="Q1861" s="431" t="s">
        <v>93</v>
      </c>
      <c r="R1861" s="436">
        <v>27305.67</v>
      </c>
      <c r="S1861" s="436">
        <v>2108.34</v>
      </c>
      <c r="T1861" s="437">
        <f t="shared" si="348"/>
        <v>29414.01</v>
      </c>
      <c r="U1861" s="438">
        <v>38</v>
      </c>
      <c r="V1861" s="436">
        <v>1013.85</v>
      </c>
      <c r="W1861" s="439">
        <v>95</v>
      </c>
      <c r="X1861" s="440"/>
      <c r="Y1861" s="439">
        <f t="shared" si="349"/>
        <v>918.85</v>
      </c>
      <c r="Z1861" s="441">
        <f t="shared" si="350"/>
        <v>3.4468268692368027E-2</v>
      </c>
      <c r="AA1861" s="440">
        <v>0</v>
      </c>
      <c r="AB1861" s="439">
        <v>-916.67</v>
      </c>
      <c r="AC1861" s="439"/>
      <c r="AD1861" s="439"/>
      <c r="AE1861" s="442">
        <v>0.1</v>
      </c>
      <c r="AF1861" s="442">
        <v>0.1</v>
      </c>
      <c r="AG1861" s="439">
        <f t="shared" si="351"/>
        <v>91.885000000000005</v>
      </c>
      <c r="AH1861" s="439"/>
      <c r="AI1861" s="439">
        <f t="shared" si="352"/>
        <v>91.885000000000005</v>
      </c>
      <c r="AJ1861" s="431" t="s">
        <v>164</v>
      </c>
      <c r="AK1861" s="431">
        <v>30</v>
      </c>
      <c r="AL1861" s="438">
        <v>50</v>
      </c>
      <c r="AM1861" s="443">
        <f t="shared" si="353"/>
        <v>1</v>
      </c>
      <c r="AN1861" s="443">
        <f t="shared" si="354"/>
        <v>1</v>
      </c>
      <c r="AO1861" s="443"/>
      <c r="AP1861" s="443"/>
      <c r="AQ1861" s="443">
        <f t="shared" si="355"/>
        <v>1</v>
      </c>
      <c r="AR1861" s="444" t="str">
        <f>IF(A1861="","",VLOOKUP(A1861,'Base Sites'!A:B,2,FALSE))</f>
        <v>Valauto Roncq</v>
      </c>
      <c r="AS1861" s="444" t="str">
        <f t="shared" si="356"/>
        <v>VOLKSWAGEN</v>
      </c>
      <c r="AT1861" s="443"/>
      <c r="AU1861" s="445" t="str">
        <f>IF(A1861="","",VLOOKUP(L1861,'Base Vendeurs'!A:B,2,FALSE))</f>
        <v>Valauto Roncq VW</v>
      </c>
      <c r="AV1861" s="439">
        <f t="shared" si="357"/>
        <v>1013.85</v>
      </c>
      <c r="AW1861" s="441">
        <f t="shared" si="358"/>
        <v>3.4468268692368027E-2</v>
      </c>
      <c r="AX1861" s="445" t="str">
        <f t="shared" si="359"/>
        <v>NON</v>
      </c>
      <c r="AY1861" s="231">
        <f>+MargesVN[[#This Row],[Total COM]]+MargesVN[[#This Row],[EXT GIE]]+MargesVN[[#This Row],[Forfait immat]]</f>
        <v>171.88499999999999</v>
      </c>
    </row>
    <row r="1862" spans="1:51" s="231" customFormat="1" ht="11.25" customHeight="1" x14ac:dyDescent="0.25">
      <c r="A1862" s="354">
        <v>30</v>
      </c>
      <c r="B1862" s="354" t="s">
        <v>163</v>
      </c>
      <c r="C1862" s="354" t="s">
        <v>104</v>
      </c>
      <c r="D1862" s="355">
        <v>46125</v>
      </c>
      <c r="E1862" s="356">
        <v>46126</v>
      </c>
      <c r="F1862" s="357"/>
      <c r="G1862" s="357"/>
      <c r="H1862" s="357"/>
      <c r="I1862" s="357"/>
      <c r="J1862" s="357"/>
      <c r="K1862" s="357">
        <v>0</v>
      </c>
      <c r="L1862" s="354" t="s">
        <v>246</v>
      </c>
      <c r="M1862" s="354">
        <v>525960</v>
      </c>
      <c r="N1862" s="354">
        <v>5960</v>
      </c>
      <c r="O1862" s="354" t="s">
        <v>3357</v>
      </c>
      <c r="P1862" s="358" t="s">
        <v>3358</v>
      </c>
      <c r="Q1862" s="354" t="s">
        <v>190</v>
      </c>
      <c r="R1862" s="359">
        <v>27264</v>
      </c>
      <c r="S1862" s="359">
        <v>125</v>
      </c>
      <c r="T1862" s="360">
        <f t="shared" si="348"/>
        <v>27389</v>
      </c>
      <c r="U1862" s="361">
        <v>13</v>
      </c>
      <c r="V1862" s="359">
        <v>905.58</v>
      </c>
      <c r="W1862" s="362">
        <v>95</v>
      </c>
      <c r="X1862" s="363"/>
      <c r="Y1862" s="362">
        <f t="shared" si="349"/>
        <v>810.58</v>
      </c>
      <c r="Z1862" s="364">
        <f t="shared" si="350"/>
        <v>3.3063638687064148E-2</v>
      </c>
      <c r="AA1862" s="363">
        <v>0</v>
      </c>
      <c r="AB1862" s="362">
        <v>-2773.34</v>
      </c>
      <c r="AC1862" s="362"/>
      <c r="AD1862" s="362"/>
      <c r="AE1862" s="365">
        <v>0.1</v>
      </c>
      <c r="AF1862" s="365">
        <v>0.1</v>
      </c>
      <c r="AG1862" s="362">
        <f t="shared" si="351"/>
        <v>81.058000000000007</v>
      </c>
      <c r="AH1862" s="362"/>
      <c r="AI1862" s="362">
        <f t="shared" si="352"/>
        <v>81.058000000000007</v>
      </c>
      <c r="AJ1862" s="354" t="s">
        <v>164</v>
      </c>
      <c r="AK1862" s="354">
        <v>30</v>
      </c>
      <c r="AL1862" s="361">
        <v>50</v>
      </c>
      <c r="AM1862" s="366">
        <f t="shared" si="353"/>
        <v>1</v>
      </c>
      <c r="AN1862" s="366">
        <f t="shared" si="354"/>
        <v>1</v>
      </c>
      <c r="AO1862" s="366"/>
      <c r="AP1862" s="366"/>
      <c r="AQ1862" s="366">
        <f t="shared" si="355"/>
        <v>1</v>
      </c>
      <c r="AR1862" s="367" t="str">
        <f>IF(A1862="","",VLOOKUP(A1862,'Base Sites'!A:B,2,FALSE))</f>
        <v>Valauto Lambersart VW</v>
      </c>
      <c r="AS1862" s="367" t="str">
        <f t="shared" si="356"/>
        <v>VOLKSWAGEN</v>
      </c>
      <c r="AT1862" s="366"/>
      <c r="AU1862" s="368" t="str">
        <f>IF(A1862="","",VLOOKUP(L1862,'Base Vendeurs'!A:B,2,FALSE))</f>
        <v>Valauto Lambersart VW</v>
      </c>
      <c r="AV1862" s="362">
        <f t="shared" si="357"/>
        <v>905.58</v>
      </c>
      <c r="AW1862" s="364">
        <f t="shared" si="358"/>
        <v>3.3063638687064148E-2</v>
      </c>
      <c r="AX1862" s="368" t="str">
        <f t="shared" si="359"/>
        <v>NON</v>
      </c>
      <c r="AY1862" s="231">
        <f>+MargesVN[[#This Row],[Total COM]]+MargesVN[[#This Row],[EXT GIE]]+MargesVN[[#This Row],[Forfait immat]]</f>
        <v>161.05799999999999</v>
      </c>
    </row>
    <row r="1863" spans="1:51" s="231" customFormat="1" ht="11.25" customHeight="1" x14ac:dyDescent="0.25">
      <c r="A1863" s="45">
        <v>10</v>
      </c>
      <c r="B1863" s="45" t="s">
        <v>163</v>
      </c>
      <c r="C1863" s="45" t="s">
        <v>104</v>
      </c>
      <c r="D1863" s="44">
        <v>46027</v>
      </c>
      <c r="E1863" s="65">
        <v>46024</v>
      </c>
      <c r="F1863" s="35"/>
      <c r="G1863" s="35"/>
      <c r="H1863" s="35"/>
      <c r="I1863" s="35"/>
      <c r="J1863" s="35"/>
      <c r="K1863" s="35">
        <v>0</v>
      </c>
      <c r="L1863" s="45" t="s">
        <v>195</v>
      </c>
      <c r="M1863" s="45">
        <v>525961</v>
      </c>
      <c r="N1863" s="45">
        <v>5961</v>
      </c>
      <c r="O1863" s="45" t="s">
        <v>762</v>
      </c>
      <c r="P1863" s="66" t="s">
        <v>763</v>
      </c>
      <c r="Q1863" s="45" t="s">
        <v>93</v>
      </c>
      <c r="R1863" s="47">
        <v>26247.33</v>
      </c>
      <c r="S1863" s="47">
        <v>850</v>
      </c>
      <c r="T1863" s="48">
        <f t="shared" si="348"/>
        <v>27097.33</v>
      </c>
      <c r="U1863" s="49">
        <v>13</v>
      </c>
      <c r="V1863" s="47">
        <v>2473.33</v>
      </c>
      <c r="W1863" s="46">
        <v>95</v>
      </c>
      <c r="X1863" s="50">
        <v>-1816.8</v>
      </c>
      <c r="Y1863" s="46">
        <f t="shared" si="349"/>
        <v>561.53</v>
      </c>
      <c r="Z1863" s="51">
        <f t="shared" si="350"/>
        <v>2.4228586358877421E-2</v>
      </c>
      <c r="AA1863" s="50">
        <v>0</v>
      </c>
      <c r="AB1863" s="46">
        <v>-3966.67</v>
      </c>
      <c r="AC1863" s="46"/>
      <c r="AD1863" s="46"/>
      <c r="AE1863" s="52">
        <v>0.1</v>
      </c>
      <c r="AF1863" s="52">
        <v>7.0000000000000007E-2</v>
      </c>
      <c r="AG1863" s="46">
        <f t="shared" si="351"/>
        <v>56.152999999999999</v>
      </c>
      <c r="AH1863" s="46"/>
      <c r="AI1863" s="46">
        <f t="shared" si="352"/>
        <v>56.152999999999999</v>
      </c>
      <c r="AJ1863" s="45" t="s">
        <v>164</v>
      </c>
      <c r="AK1863" s="45">
        <v>30</v>
      </c>
      <c r="AL1863" s="49"/>
      <c r="AM1863" s="238">
        <f t="shared" si="353"/>
        <v>0</v>
      </c>
      <c r="AN1863" s="238">
        <f t="shared" si="354"/>
        <v>1</v>
      </c>
      <c r="AO1863" s="238"/>
      <c r="AP1863" s="238"/>
      <c r="AQ1863" s="238">
        <f t="shared" si="355"/>
        <v>0</v>
      </c>
      <c r="AR1863" s="96" t="str">
        <f>IF(A1863="","",VLOOKUP(A1863,'Base Sites'!A:B,2,FALSE))</f>
        <v>Valauto Roncq</v>
      </c>
      <c r="AS1863" s="96" t="str">
        <f t="shared" si="356"/>
        <v>VOLKSWAGEN</v>
      </c>
      <c r="AT1863" s="238"/>
      <c r="AU1863" s="231" t="str">
        <f>IF(A1863="","",VLOOKUP(L1863,'Base Vendeurs'!A:B,2,FALSE))</f>
        <v>Valauto Roncq VW</v>
      </c>
      <c r="AV1863" s="46">
        <f t="shared" si="357"/>
        <v>2473.33</v>
      </c>
      <c r="AW1863" s="51">
        <f t="shared" si="358"/>
        <v>9.1275782521746604E-2</v>
      </c>
      <c r="AX1863" s="237" t="str">
        <f t="shared" si="359"/>
        <v>NON</v>
      </c>
      <c r="AY1863" s="231">
        <f>+MargesVN[[#This Row],[Total COM]]+MargesVN[[#This Row],[EXT GIE]]+MargesVN[[#This Row],[Forfait immat]]</f>
        <v>86.152999999999992</v>
      </c>
    </row>
    <row r="1864" spans="1:51" s="231" customFormat="1" ht="11.25" customHeight="1" x14ac:dyDescent="0.25">
      <c r="A1864" s="401">
        <v>30</v>
      </c>
      <c r="B1864" s="401" t="s">
        <v>163</v>
      </c>
      <c r="C1864" s="401" t="s">
        <v>104</v>
      </c>
      <c r="D1864" s="402">
        <v>46153</v>
      </c>
      <c r="E1864" s="403">
        <v>46155</v>
      </c>
      <c r="F1864" s="404"/>
      <c r="G1864" s="404"/>
      <c r="H1864" s="404"/>
      <c r="I1864" s="404"/>
      <c r="J1864" s="404"/>
      <c r="K1864" s="404">
        <v>0</v>
      </c>
      <c r="L1864" s="401" t="s">
        <v>70</v>
      </c>
      <c r="M1864" s="401">
        <v>525966</v>
      </c>
      <c r="N1864" s="401">
        <v>5966</v>
      </c>
      <c r="O1864" s="401" t="s">
        <v>4227</v>
      </c>
      <c r="P1864" s="405" t="s">
        <v>4228</v>
      </c>
      <c r="Q1864" s="401" t="s">
        <v>177</v>
      </c>
      <c r="R1864" s="406">
        <v>37605</v>
      </c>
      <c r="S1864" s="406">
        <v>833.33</v>
      </c>
      <c r="T1864" s="407">
        <f t="shared" si="348"/>
        <v>38438.33</v>
      </c>
      <c r="U1864" s="408">
        <v>28</v>
      </c>
      <c r="V1864" s="406">
        <v>403.99</v>
      </c>
      <c r="W1864" s="409">
        <v>95</v>
      </c>
      <c r="X1864" s="410"/>
      <c r="Y1864" s="409">
        <f t="shared" si="349"/>
        <v>308.99</v>
      </c>
      <c r="Z1864" s="411">
        <f t="shared" si="350"/>
        <v>1.0510081993676625E-2</v>
      </c>
      <c r="AA1864" s="410">
        <v>0</v>
      </c>
      <c r="AB1864" s="409">
        <v>-432</v>
      </c>
      <c r="AC1864" s="409"/>
      <c r="AD1864" s="409"/>
      <c r="AE1864" s="412">
        <v>0.1</v>
      </c>
      <c r="AF1864" s="412">
        <v>0.1</v>
      </c>
      <c r="AG1864" s="409">
        <f t="shared" si="351"/>
        <v>30.899000000000001</v>
      </c>
      <c r="AH1864" s="409"/>
      <c r="AI1864" s="409">
        <f t="shared" si="352"/>
        <v>30.899000000000001</v>
      </c>
      <c r="AJ1864" s="401" t="s">
        <v>164</v>
      </c>
      <c r="AK1864" s="401">
        <v>0</v>
      </c>
      <c r="AL1864" s="408">
        <v>20</v>
      </c>
      <c r="AM1864" s="413">
        <f t="shared" si="353"/>
        <v>1</v>
      </c>
      <c r="AN1864" s="413">
        <f t="shared" si="354"/>
        <v>1</v>
      </c>
      <c r="AO1864" s="413"/>
      <c r="AP1864" s="413"/>
      <c r="AQ1864" s="413">
        <f t="shared" si="355"/>
        <v>1</v>
      </c>
      <c r="AR1864" s="414" t="str">
        <f>IF(A1864="","",VLOOKUP(A1864,'Base Sites'!A:B,2,FALSE))</f>
        <v>Valauto Lambersart VW</v>
      </c>
      <c r="AS1864" s="414" t="str">
        <f t="shared" si="356"/>
        <v>VOLKSWAGEN</v>
      </c>
      <c r="AT1864" s="413"/>
      <c r="AU1864" s="415" t="str">
        <f>IF(A1864="","",VLOOKUP(L1864,'Base Vendeurs'!A:B,2,FALSE))</f>
        <v>Sociétés NORD</v>
      </c>
      <c r="AV1864" s="409">
        <f t="shared" si="357"/>
        <v>403.99</v>
      </c>
      <c r="AW1864" s="411">
        <f t="shared" si="358"/>
        <v>1.0510081993676625E-2</v>
      </c>
      <c r="AX1864" s="415" t="str">
        <f t="shared" si="359"/>
        <v>NON</v>
      </c>
      <c r="AY1864" s="231">
        <f>+MargesVN[[#This Row],[Total COM]]+MargesVN[[#This Row],[EXT GIE]]+MargesVN[[#This Row],[Forfait immat]]</f>
        <v>50.899000000000001</v>
      </c>
    </row>
    <row r="1865" spans="1:51" s="231" customFormat="1" ht="11.25" customHeight="1" x14ac:dyDescent="0.25">
      <c r="A1865" s="45">
        <v>10</v>
      </c>
      <c r="B1865" s="45" t="s">
        <v>163</v>
      </c>
      <c r="C1865" s="45" t="s">
        <v>104</v>
      </c>
      <c r="D1865" s="44">
        <v>46030</v>
      </c>
      <c r="E1865" s="65">
        <v>46031</v>
      </c>
      <c r="F1865" s="35"/>
      <c r="G1865" s="35"/>
      <c r="H1865" s="35"/>
      <c r="I1865" s="35"/>
      <c r="J1865" s="35"/>
      <c r="K1865" s="35">
        <v>0</v>
      </c>
      <c r="L1865" s="45" t="s">
        <v>75</v>
      </c>
      <c r="M1865" s="45">
        <v>525973</v>
      </c>
      <c r="N1865" s="45">
        <v>5973</v>
      </c>
      <c r="O1865" s="45" t="s">
        <v>1142</v>
      </c>
      <c r="P1865" s="66" t="s">
        <v>419</v>
      </c>
      <c r="Q1865" s="45" t="s">
        <v>24</v>
      </c>
      <c r="R1865" s="47">
        <v>36791.67</v>
      </c>
      <c r="S1865" s="47">
        <v>1145.8399999999999</v>
      </c>
      <c r="T1865" s="48">
        <f t="shared" si="348"/>
        <v>37937.509999999995</v>
      </c>
      <c r="U1865" s="49">
        <v>9</v>
      </c>
      <c r="V1865" s="47">
        <v>777.88</v>
      </c>
      <c r="W1865" s="46">
        <v>95.01</v>
      </c>
      <c r="X1865" s="50"/>
      <c r="Y1865" s="46">
        <f t="shared" si="349"/>
        <v>682.87</v>
      </c>
      <c r="Z1865" s="51">
        <f t="shared" si="350"/>
        <v>2.0504245007118286E-2</v>
      </c>
      <c r="AA1865" s="50">
        <v>0</v>
      </c>
      <c r="AB1865" s="46">
        <v>0</v>
      </c>
      <c r="AC1865" s="46"/>
      <c r="AD1865" s="46"/>
      <c r="AE1865" s="52">
        <v>0.1</v>
      </c>
      <c r="AF1865" s="52">
        <v>7.0000000000000007E-2</v>
      </c>
      <c r="AG1865" s="46">
        <f t="shared" si="351"/>
        <v>68.287000000000006</v>
      </c>
      <c r="AH1865" s="46"/>
      <c r="AI1865" s="46">
        <f t="shared" si="352"/>
        <v>68.287000000000006</v>
      </c>
      <c r="AJ1865" s="45" t="s">
        <v>149</v>
      </c>
      <c r="AK1865" s="45">
        <v>0</v>
      </c>
      <c r="AL1865" s="49"/>
      <c r="AM1865" s="238">
        <f t="shared" si="353"/>
        <v>0</v>
      </c>
      <c r="AN1865" s="238">
        <f t="shared" si="354"/>
        <v>1</v>
      </c>
      <c r="AO1865" s="238"/>
      <c r="AP1865" s="238"/>
      <c r="AQ1865" s="238">
        <f t="shared" si="355"/>
        <v>0</v>
      </c>
      <c r="AR1865" s="96" t="str">
        <f>IF(A1865="","",VLOOKUP(A1865,'Base Sites'!A:B,2,FALSE))</f>
        <v>Valauto Roncq</v>
      </c>
      <c r="AS1865" s="96" t="str">
        <f t="shared" si="356"/>
        <v>VOLKSWAGEN</v>
      </c>
      <c r="AT1865" s="238"/>
      <c r="AU1865" s="231" t="str">
        <f>IF(A1865="","",VLOOKUP(L1865,'Base Vendeurs'!A:B,2,FALSE))</f>
        <v>Valauto Roncq VW</v>
      </c>
      <c r="AV1865" s="251">
        <f t="shared" si="357"/>
        <v>777.88</v>
      </c>
      <c r="AW1865" s="51">
        <f t="shared" si="358"/>
        <v>2.0504245007118286E-2</v>
      </c>
      <c r="AX1865" s="237" t="str">
        <f t="shared" si="359"/>
        <v>NON</v>
      </c>
      <c r="AY1865" s="231">
        <f>+MargesVN[[#This Row],[Total COM]]+MargesVN[[#This Row],[EXT GIE]]+MargesVN[[#This Row],[Forfait immat]]</f>
        <v>68.287000000000006</v>
      </c>
    </row>
    <row r="1866" spans="1:51" s="231" customFormat="1" ht="11.25" customHeight="1" x14ac:dyDescent="0.25">
      <c r="A1866" s="319">
        <v>10</v>
      </c>
      <c r="B1866" s="319" t="s">
        <v>163</v>
      </c>
      <c r="C1866" s="319" t="s">
        <v>104</v>
      </c>
      <c r="D1866" s="320">
        <v>46108</v>
      </c>
      <c r="E1866" s="321">
        <v>46108</v>
      </c>
      <c r="F1866" s="322"/>
      <c r="G1866" s="322"/>
      <c r="H1866" s="322"/>
      <c r="I1866" s="322"/>
      <c r="J1866" s="322"/>
      <c r="K1866" s="322"/>
      <c r="L1866" s="319" t="s">
        <v>75</v>
      </c>
      <c r="M1866" s="319">
        <v>525974</v>
      </c>
      <c r="N1866" s="319">
        <v>5974</v>
      </c>
      <c r="O1866" s="319" t="s">
        <v>2445</v>
      </c>
      <c r="P1866" s="323" t="s">
        <v>2446</v>
      </c>
      <c r="Q1866" s="319" t="s">
        <v>93</v>
      </c>
      <c r="R1866" s="324">
        <v>24380.67</v>
      </c>
      <c r="S1866" s="324">
        <v>1141.67</v>
      </c>
      <c r="T1866" s="325">
        <f t="shared" si="348"/>
        <v>25522.339999999997</v>
      </c>
      <c r="U1866" s="326">
        <v>46</v>
      </c>
      <c r="V1866" s="324">
        <v>434.56</v>
      </c>
      <c r="W1866" s="327">
        <v>94.99</v>
      </c>
      <c r="X1866" s="328">
        <v>-190</v>
      </c>
      <c r="Y1866" s="327">
        <f t="shared" si="349"/>
        <v>149.57</v>
      </c>
      <c r="Z1866" s="329">
        <f t="shared" si="350"/>
        <v>9.582193482259074E-3</v>
      </c>
      <c r="AA1866" s="328">
        <v>0</v>
      </c>
      <c r="AB1866" s="327">
        <v>-500</v>
      </c>
      <c r="AC1866" s="327"/>
      <c r="AD1866" s="327"/>
      <c r="AE1866" s="330">
        <v>0.1</v>
      </c>
      <c r="AF1866" s="330">
        <v>7.0000000000000007E-2</v>
      </c>
      <c r="AG1866" s="327">
        <f t="shared" si="351"/>
        <v>14.957000000000001</v>
      </c>
      <c r="AH1866" s="327"/>
      <c r="AI1866" s="327">
        <f t="shared" si="352"/>
        <v>14.957000000000001</v>
      </c>
      <c r="AJ1866" s="319" t="s">
        <v>164</v>
      </c>
      <c r="AK1866" s="319">
        <v>30</v>
      </c>
      <c r="AL1866" s="326"/>
      <c r="AM1866" s="331">
        <f t="shared" si="353"/>
        <v>0</v>
      </c>
      <c r="AN1866" s="331">
        <f t="shared" si="354"/>
        <v>1</v>
      </c>
      <c r="AO1866" s="331"/>
      <c r="AP1866" s="331"/>
      <c r="AQ1866" s="331">
        <f t="shared" si="355"/>
        <v>0</v>
      </c>
      <c r="AR1866" s="332" t="str">
        <f>IF(A1866="","",VLOOKUP(A1866,'Base Sites'!A:B,2,FALSE))</f>
        <v>Valauto Roncq</v>
      </c>
      <c r="AS1866" s="332" t="str">
        <f t="shared" si="356"/>
        <v>VOLKSWAGEN</v>
      </c>
      <c r="AT1866" s="331"/>
      <c r="AU1866" s="333" t="str">
        <f>IF(A1866="","",VLOOKUP(L1866,'Base Vendeurs'!A:B,2,FALSE))</f>
        <v>Valauto Roncq VW</v>
      </c>
      <c r="AV1866" s="327">
        <f t="shared" si="357"/>
        <v>434.56</v>
      </c>
      <c r="AW1866" s="329">
        <f t="shared" si="358"/>
        <v>1.7026651944923549E-2</v>
      </c>
      <c r="AX1866" s="333" t="str">
        <f t="shared" si="359"/>
        <v>NON</v>
      </c>
      <c r="AY1866" s="231">
        <f>+MargesVN[[#This Row],[Total COM]]+MargesVN[[#This Row],[EXT GIE]]+MargesVN[[#This Row],[Forfait immat]]</f>
        <v>44.957000000000001</v>
      </c>
    </row>
    <row r="1867" spans="1:51" s="231" customFormat="1" ht="11.25" customHeight="1" x14ac:dyDescent="0.25">
      <c r="A1867" s="319">
        <v>10</v>
      </c>
      <c r="B1867" s="319" t="s">
        <v>163</v>
      </c>
      <c r="C1867" s="319" t="s">
        <v>104</v>
      </c>
      <c r="D1867" s="320">
        <v>46087</v>
      </c>
      <c r="E1867" s="321">
        <v>46101</v>
      </c>
      <c r="F1867" s="322"/>
      <c r="G1867" s="322"/>
      <c r="H1867" s="322"/>
      <c r="I1867" s="322"/>
      <c r="J1867" s="322"/>
      <c r="K1867" s="322">
        <v>0</v>
      </c>
      <c r="L1867" s="319" t="s">
        <v>36</v>
      </c>
      <c r="M1867" s="319">
        <v>525978</v>
      </c>
      <c r="N1867" s="319">
        <v>5978</v>
      </c>
      <c r="O1867" s="319" t="s">
        <v>2554</v>
      </c>
      <c r="P1867" s="323" t="s">
        <v>2555</v>
      </c>
      <c r="Q1867" s="319" t="s">
        <v>26</v>
      </c>
      <c r="R1867" s="324">
        <v>50738.33</v>
      </c>
      <c r="S1867" s="324">
        <v>8645.83</v>
      </c>
      <c r="T1867" s="325">
        <f t="shared" si="348"/>
        <v>59384.160000000003</v>
      </c>
      <c r="U1867" s="326">
        <v>60</v>
      </c>
      <c r="V1867" s="324">
        <v>1776.45</v>
      </c>
      <c r="W1867" s="327">
        <v>94.99</v>
      </c>
      <c r="X1867" s="328"/>
      <c r="Y1867" s="327">
        <f t="shared" si="349"/>
        <v>1681.46</v>
      </c>
      <c r="Z1867" s="329">
        <f t="shared" si="350"/>
        <v>2.9914542867997121E-2</v>
      </c>
      <c r="AA1867" s="328">
        <v>-8288.44</v>
      </c>
      <c r="AB1867" s="327">
        <v>0</v>
      </c>
      <c r="AC1867" s="327"/>
      <c r="AD1867" s="327"/>
      <c r="AE1867" s="330">
        <v>0.13</v>
      </c>
      <c r="AF1867" s="330">
        <v>0.13</v>
      </c>
      <c r="AG1867" s="327">
        <f t="shared" si="351"/>
        <v>218.58980000000003</v>
      </c>
      <c r="AH1867" s="327"/>
      <c r="AI1867" s="327">
        <f t="shared" si="352"/>
        <v>218.58980000000003</v>
      </c>
      <c r="AJ1867" s="319" t="s">
        <v>164</v>
      </c>
      <c r="AK1867" s="319"/>
      <c r="AL1867" s="326">
        <v>50</v>
      </c>
      <c r="AM1867" s="331">
        <f t="shared" si="353"/>
        <v>1</v>
      </c>
      <c r="AN1867" s="331">
        <f t="shared" si="354"/>
        <v>1</v>
      </c>
      <c r="AO1867" s="331"/>
      <c r="AP1867" s="331"/>
      <c r="AQ1867" s="331">
        <f t="shared" si="355"/>
        <v>1</v>
      </c>
      <c r="AR1867" s="332" t="str">
        <f>IF(A1867="","",VLOOKUP(A1867,'Base Sites'!A:B,2,FALSE))</f>
        <v>Valauto Roncq</v>
      </c>
      <c r="AS1867" s="332" t="str">
        <f t="shared" si="356"/>
        <v>VOLKSWAGEN</v>
      </c>
      <c r="AT1867" s="331"/>
      <c r="AU1867" s="333" t="str">
        <f>IF(A1867="","",VLOOKUP(L1867,'Base Vendeurs'!A:B,2,FALSE))</f>
        <v>Valauto Roncq VW</v>
      </c>
      <c r="AV1867" s="327">
        <f t="shared" si="357"/>
        <v>1776.45</v>
      </c>
      <c r="AW1867" s="329">
        <f t="shared" si="358"/>
        <v>2.9914542867997121E-2</v>
      </c>
      <c r="AX1867" s="333" t="str">
        <f t="shared" si="359"/>
        <v>NON</v>
      </c>
      <c r="AY1867" s="231">
        <f>+MargesVN[[#This Row],[Total COM]]+MargesVN[[#This Row],[EXT GIE]]+MargesVN[[#This Row],[Forfait immat]]</f>
        <v>268.58980000000003</v>
      </c>
    </row>
    <row r="1868" spans="1:51" s="231" customFormat="1" ht="11.25" customHeight="1" x14ac:dyDescent="0.25">
      <c r="A1868" s="401">
        <v>30</v>
      </c>
      <c r="B1868" s="401" t="s">
        <v>163</v>
      </c>
      <c r="C1868" s="401" t="s">
        <v>104</v>
      </c>
      <c r="D1868" s="402">
        <v>46157</v>
      </c>
      <c r="E1868" s="403">
        <v>46158</v>
      </c>
      <c r="F1868" s="404"/>
      <c r="G1868" s="404"/>
      <c r="H1868" s="404"/>
      <c r="I1868" s="404" t="s">
        <v>165</v>
      </c>
      <c r="J1868" s="404" t="s">
        <v>165</v>
      </c>
      <c r="K1868" s="404"/>
      <c r="L1868" s="401" t="s">
        <v>429</v>
      </c>
      <c r="M1868" s="401">
        <v>525982</v>
      </c>
      <c r="N1868" s="401">
        <v>5982</v>
      </c>
      <c r="O1868" s="401" t="s">
        <v>4209</v>
      </c>
      <c r="P1868" s="405" t="s">
        <v>4210</v>
      </c>
      <c r="Q1868" s="401" t="s">
        <v>177</v>
      </c>
      <c r="R1868" s="406">
        <v>37605</v>
      </c>
      <c r="S1868" s="406">
        <v>2020.84</v>
      </c>
      <c r="T1868" s="407">
        <f t="shared" si="348"/>
        <v>39625.839999999997</v>
      </c>
      <c r="U1868" s="408">
        <v>37</v>
      </c>
      <c r="V1868" s="406">
        <v>1812.14</v>
      </c>
      <c r="W1868" s="409">
        <v>95</v>
      </c>
      <c r="X1868" s="410"/>
      <c r="Y1868" s="409">
        <f t="shared" si="349"/>
        <v>1717.14</v>
      </c>
      <c r="Z1868" s="411">
        <f t="shared" si="350"/>
        <v>4.5731270302408734E-2</v>
      </c>
      <c r="AA1868" s="410">
        <v>0</v>
      </c>
      <c r="AB1868" s="409">
        <v>-5860</v>
      </c>
      <c r="AC1868" s="409"/>
      <c r="AD1868" s="409"/>
      <c r="AE1868" s="412">
        <v>0.1</v>
      </c>
      <c r="AF1868" s="412">
        <v>0.08</v>
      </c>
      <c r="AG1868" s="409">
        <f t="shared" si="351"/>
        <v>171.71400000000003</v>
      </c>
      <c r="AH1868" s="409"/>
      <c r="AI1868" s="409">
        <f t="shared" si="352"/>
        <v>171.71400000000003</v>
      </c>
      <c r="AJ1868" s="401" t="s">
        <v>164</v>
      </c>
      <c r="AK1868" s="401">
        <v>30</v>
      </c>
      <c r="AL1868" s="408"/>
      <c r="AM1868" s="413">
        <f t="shared" si="353"/>
        <v>0</v>
      </c>
      <c r="AN1868" s="413">
        <f t="shared" si="354"/>
        <v>1</v>
      </c>
      <c r="AO1868" s="413"/>
      <c r="AP1868" s="413"/>
      <c r="AQ1868" s="413">
        <f t="shared" si="355"/>
        <v>0</v>
      </c>
      <c r="AR1868" s="414" t="str">
        <f>IF(A1868="","",VLOOKUP(A1868,'Base Sites'!A:B,2,FALSE))</f>
        <v>Valauto Lambersart VW</v>
      </c>
      <c r="AS1868" s="414" t="str">
        <f t="shared" si="356"/>
        <v>VOLKSWAGEN</v>
      </c>
      <c r="AT1868" s="413"/>
      <c r="AU1868" s="415" t="str">
        <f>IF(A1868="","",VLOOKUP(L1868,'Base Vendeurs'!A:B,2,FALSE))</f>
        <v>Valauto Lambersart VW</v>
      </c>
      <c r="AV1868" s="409">
        <f t="shared" si="357"/>
        <v>1812.14</v>
      </c>
      <c r="AW1868" s="411">
        <f t="shared" si="358"/>
        <v>4.5731270302408734E-2</v>
      </c>
      <c r="AX1868" s="415" t="str">
        <f t="shared" si="359"/>
        <v>NON</v>
      </c>
      <c r="AY1868" s="231">
        <f>+MargesVN[[#This Row],[Total COM]]+MargesVN[[#This Row],[EXT GIE]]+MargesVN[[#This Row],[Forfait immat]]</f>
        <v>201.71400000000003</v>
      </c>
    </row>
    <row r="1869" spans="1:51" s="231" customFormat="1" ht="11.25" customHeight="1" x14ac:dyDescent="0.25">
      <c r="A1869" s="354">
        <v>30</v>
      </c>
      <c r="B1869" s="354" t="s">
        <v>163</v>
      </c>
      <c r="C1869" s="354" t="s">
        <v>104</v>
      </c>
      <c r="D1869" s="355">
        <v>46129</v>
      </c>
      <c r="E1869" s="356">
        <v>46132</v>
      </c>
      <c r="F1869" s="357"/>
      <c r="G1869" s="357"/>
      <c r="H1869" s="357"/>
      <c r="I1869" s="357"/>
      <c r="J1869" s="357"/>
      <c r="K1869" s="357">
        <v>0</v>
      </c>
      <c r="L1869" s="354" t="s">
        <v>232</v>
      </c>
      <c r="M1869" s="354">
        <v>525983</v>
      </c>
      <c r="N1869" s="354">
        <v>5983</v>
      </c>
      <c r="O1869" s="354" t="s">
        <v>3484</v>
      </c>
      <c r="P1869" s="358" t="s">
        <v>3485</v>
      </c>
      <c r="Q1869" s="354" t="s">
        <v>23</v>
      </c>
      <c r="R1869" s="359">
        <v>21605.67</v>
      </c>
      <c r="S1869" s="359">
        <v>1233.33</v>
      </c>
      <c r="T1869" s="360">
        <f t="shared" si="348"/>
        <v>22839</v>
      </c>
      <c r="U1869" s="361">
        <v>16</v>
      </c>
      <c r="V1869" s="359">
        <v>852.81</v>
      </c>
      <c r="W1869" s="362">
        <v>95</v>
      </c>
      <c r="X1869" s="363"/>
      <c r="Y1869" s="362">
        <f t="shared" si="349"/>
        <v>757.81</v>
      </c>
      <c r="Z1869" s="364">
        <f t="shared" si="350"/>
        <v>3.7340076185472214E-2</v>
      </c>
      <c r="AA1869" s="363">
        <v>0</v>
      </c>
      <c r="AB1869" s="362">
        <v>-2466.67</v>
      </c>
      <c r="AC1869" s="362"/>
      <c r="AD1869" s="362"/>
      <c r="AE1869" s="365">
        <v>0.13</v>
      </c>
      <c r="AF1869" s="365">
        <v>0.13</v>
      </c>
      <c r="AG1869" s="362">
        <f t="shared" si="351"/>
        <v>98.515299999999996</v>
      </c>
      <c r="AH1869" s="362"/>
      <c r="AI1869" s="362">
        <f t="shared" si="352"/>
        <v>98.515299999999996</v>
      </c>
      <c r="AJ1869" s="354" t="s">
        <v>164</v>
      </c>
      <c r="AK1869" s="354">
        <v>30</v>
      </c>
      <c r="AL1869" s="361">
        <v>50</v>
      </c>
      <c r="AM1869" s="366">
        <f t="shared" si="353"/>
        <v>1</v>
      </c>
      <c r="AN1869" s="366">
        <f t="shared" si="354"/>
        <v>1</v>
      </c>
      <c r="AO1869" s="366"/>
      <c r="AP1869" s="366"/>
      <c r="AQ1869" s="366">
        <f t="shared" si="355"/>
        <v>1</v>
      </c>
      <c r="AR1869" s="367" t="str">
        <f>IF(A1869="","",VLOOKUP(A1869,'Base Sites'!A:B,2,FALSE))</f>
        <v>Valauto Lambersart VW</v>
      </c>
      <c r="AS1869" s="367" t="str">
        <f t="shared" si="356"/>
        <v>VOLKSWAGEN</v>
      </c>
      <c r="AT1869" s="366"/>
      <c r="AU1869" s="368" t="str">
        <f>IF(A1869="","",VLOOKUP(L1869,'Base Vendeurs'!A:B,2,FALSE))</f>
        <v>Valauto Lambersart VW</v>
      </c>
      <c r="AV1869" s="362">
        <f t="shared" si="357"/>
        <v>852.81</v>
      </c>
      <c r="AW1869" s="364">
        <f t="shared" si="358"/>
        <v>3.7340076185472214E-2</v>
      </c>
      <c r="AX1869" s="368" t="str">
        <f t="shared" si="359"/>
        <v>NON</v>
      </c>
      <c r="AY1869" s="231">
        <f>+MargesVN[[#This Row],[Total COM]]+MargesVN[[#This Row],[EXT GIE]]+MargesVN[[#This Row],[Forfait immat]]</f>
        <v>178.5153</v>
      </c>
    </row>
    <row r="1870" spans="1:51" s="231" customFormat="1" ht="11.25" customHeight="1" x14ac:dyDescent="0.25">
      <c r="A1870" s="431">
        <v>30</v>
      </c>
      <c r="B1870" s="431" t="s">
        <v>163</v>
      </c>
      <c r="C1870" s="431" t="s">
        <v>104</v>
      </c>
      <c r="D1870" s="432">
        <v>46196</v>
      </c>
      <c r="E1870" s="433">
        <v>46198</v>
      </c>
      <c r="F1870" s="434"/>
      <c r="G1870" s="434"/>
      <c r="H1870" s="434"/>
      <c r="I1870" s="434"/>
      <c r="J1870" s="434"/>
      <c r="K1870" s="434">
        <v>0</v>
      </c>
      <c r="L1870" s="431" t="s">
        <v>246</v>
      </c>
      <c r="M1870" s="431">
        <v>525986</v>
      </c>
      <c r="N1870" s="431">
        <v>5986</v>
      </c>
      <c r="O1870" s="431" t="s">
        <v>5125</v>
      </c>
      <c r="P1870" s="435" t="s">
        <v>5126</v>
      </c>
      <c r="Q1870" s="431" t="s">
        <v>157</v>
      </c>
      <c r="R1870" s="436">
        <v>32700</v>
      </c>
      <c r="S1870" s="436">
        <v>4325.01</v>
      </c>
      <c r="T1870" s="437">
        <f t="shared" si="348"/>
        <v>37025.01</v>
      </c>
      <c r="U1870" s="438">
        <v>1</v>
      </c>
      <c r="V1870" s="436">
        <v>525.29999999999995</v>
      </c>
      <c r="W1870" s="439">
        <v>95</v>
      </c>
      <c r="X1870" s="440"/>
      <c r="Y1870" s="439">
        <f t="shared" si="349"/>
        <v>430.29999999999995</v>
      </c>
      <c r="Z1870" s="441">
        <f t="shared" si="350"/>
        <v>1.418770717415066E-2</v>
      </c>
      <c r="AA1870" s="440">
        <v>0</v>
      </c>
      <c r="AB1870" s="439">
        <v>-4166.67</v>
      </c>
      <c r="AC1870" s="439"/>
      <c r="AD1870" s="439"/>
      <c r="AE1870" s="442">
        <v>7.0000000000000007E-2</v>
      </c>
      <c r="AF1870" s="442">
        <v>0.08</v>
      </c>
      <c r="AG1870" s="439">
        <f t="shared" si="351"/>
        <v>30.120999999999999</v>
      </c>
      <c r="AH1870" s="439"/>
      <c r="AI1870" s="439">
        <f t="shared" si="352"/>
        <v>30.120999999999999</v>
      </c>
      <c r="AJ1870" s="431" t="s">
        <v>3671</v>
      </c>
      <c r="AK1870" s="431"/>
      <c r="AL1870" s="438"/>
      <c r="AM1870" s="443">
        <f t="shared" si="353"/>
        <v>0</v>
      </c>
      <c r="AN1870" s="443">
        <f t="shared" si="354"/>
        <v>1</v>
      </c>
      <c r="AO1870" s="443"/>
      <c r="AP1870" s="443"/>
      <c r="AQ1870" s="443">
        <f t="shared" si="355"/>
        <v>0</v>
      </c>
      <c r="AR1870" s="444" t="str">
        <f>IF(A1870="","",VLOOKUP(A1870,'Base Sites'!A:B,2,FALSE))</f>
        <v>Valauto Lambersart VW</v>
      </c>
      <c r="AS1870" s="444" t="str">
        <f t="shared" si="356"/>
        <v>VOLKSWAGEN</v>
      </c>
      <c r="AT1870" s="443"/>
      <c r="AU1870" s="445" t="str">
        <f>IF(A1870="","",VLOOKUP(L1870,'Base Vendeurs'!A:B,2,FALSE))</f>
        <v>Valauto Lambersart VW</v>
      </c>
      <c r="AV1870" s="439">
        <f t="shared" si="357"/>
        <v>525.29999999999995</v>
      </c>
      <c r="AW1870" s="441">
        <f t="shared" si="358"/>
        <v>1.418770717415066E-2</v>
      </c>
      <c r="AX1870" s="445" t="str">
        <f t="shared" si="359"/>
        <v>NON</v>
      </c>
      <c r="AY1870" s="231">
        <f>+MargesVN[[#This Row],[Total COM]]+MargesVN[[#This Row],[EXT GIE]]+MargesVN[[#This Row],[Forfait immat]]</f>
        <v>30.120999999999999</v>
      </c>
    </row>
    <row r="1871" spans="1:51" s="231" customFormat="1" ht="11.25" customHeight="1" x14ac:dyDescent="0.25">
      <c r="A1871" s="266">
        <v>10</v>
      </c>
      <c r="B1871" s="266" t="s">
        <v>163</v>
      </c>
      <c r="C1871" s="266" t="s">
        <v>104</v>
      </c>
      <c r="D1871" s="161">
        <v>46053</v>
      </c>
      <c r="E1871" s="267">
        <v>46052</v>
      </c>
      <c r="F1871" s="162"/>
      <c r="G1871" s="162"/>
      <c r="H1871" s="162"/>
      <c r="I1871" s="162"/>
      <c r="J1871" s="162"/>
      <c r="K1871" s="162"/>
      <c r="L1871" s="266" t="s">
        <v>75</v>
      </c>
      <c r="M1871" s="266">
        <v>525987</v>
      </c>
      <c r="N1871" s="266">
        <v>5987</v>
      </c>
      <c r="O1871" s="266" t="s">
        <v>1080</v>
      </c>
      <c r="P1871" s="268" t="s">
        <v>1081</v>
      </c>
      <c r="Q1871" s="266" t="s">
        <v>23</v>
      </c>
      <c r="R1871" s="163">
        <v>20605.669999999998</v>
      </c>
      <c r="S1871" s="163">
        <v>720.83</v>
      </c>
      <c r="T1871" s="164">
        <f t="shared" si="348"/>
        <v>21326.5</v>
      </c>
      <c r="U1871" s="165">
        <v>18</v>
      </c>
      <c r="V1871" s="163">
        <v>777.87</v>
      </c>
      <c r="W1871" s="251">
        <v>95</v>
      </c>
      <c r="X1871" s="166">
        <v>-160</v>
      </c>
      <c r="Y1871" s="251">
        <f t="shared" si="349"/>
        <v>522.87</v>
      </c>
      <c r="Z1871" s="167">
        <f t="shared" si="350"/>
        <v>2.8971936323353573E-2</v>
      </c>
      <c r="AA1871" s="166">
        <v>0</v>
      </c>
      <c r="AB1871" s="251">
        <v>-1690.01</v>
      </c>
      <c r="AC1871" s="251"/>
      <c r="AD1871" s="251"/>
      <c r="AE1871" s="168">
        <v>0.13</v>
      </c>
      <c r="AF1871" s="168">
        <v>0.13</v>
      </c>
      <c r="AG1871" s="251">
        <f t="shared" si="351"/>
        <v>67.973100000000002</v>
      </c>
      <c r="AH1871" s="251"/>
      <c r="AI1871" s="251">
        <f t="shared" si="352"/>
        <v>67.973100000000002</v>
      </c>
      <c r="AJ1871" s="266" t="s">
        <v>164</v>
      </c>
      <c r="AK1871" s="266">
        <v>30</v>
      </c>
      <c r="AL1871" s="165"/>
      <c r="AM1871" s="269">
        <f t="shared" si="353"/>
        <v>0</v>
      </c>
      <c r="AN1871" s="269">
        <f t="shared" si="354"/>
        <v>1</v>
      </c>
      <c r="AO1871" s="269"/>
      <c r="AP1871" s="269"/>
      <c r="AQ1871" s="269">
        <f t="shared" si="355"/>
        <v>0</v>
      </c>
      <c r="AR1871" s="169" t="str">
        <f>IF(A1871="","",VLOOKUP(A1871,'Base Sites'!A:B,2,FALSE))</f>
        <v>Valauto Roncq</v>
      </c>
      <c r="AS1871" s="169" t="str">
        <f t="shared" si="356"/>
        <v>VOLKSWAGEN</v>
      </c>
      <c r="AT1871" s="269"/>
      <c r="AU1871" s="270" t="str">
        <f>IF(A1871="","",VLOOKUP(L1871,'Base Vendeurs'!A:B,2,FALSE))</f>
        <v>Valauto Roncq VW</v>
      </c>
      <c r="AV1871" s="251">
        <f t="shared" si="357"/>
        <v>777.87</v>
      </c>
      <c r="AW1871" s="167">
        <f t="shared" si="358"/>
        <v>3.6474339436850869E-2</v>
      </c>
      <c r="AX1871" s="237" t="str">
        <f t="shared" si="359"/>
        <v>NON</v>
      </c>
      <c r="AY1871" s="231">
        <f>+MargesVN[[#This Row],[Total COM]]+MargesVN[[#This Row],[EXT GIE]]+MargesVN[[#This Row],[Forfait immat]]</f>
        <v>97.973100000000002</v>
      </c>
    </row>
    <row r="1872" spans="1:51" s="231" customFormat="1" ht="11.25" customHeight="1" x14ac:dyDescent="0.25">
      <c r="A1872" s="354">
        <v>30</v>
      </c>
      <c r="B1872" s="354" t="s">
        <v>163</v>
      </c>
      <c r="C1872" s="354" t="s">
        <v>104</v>
      </c>
      <c r="D1872" s="355">
        <v>46129</v>
      </c>
      <c r="E1872" s="356">
        <v>46132</v>
      </c>
      <c r="F1872" s="357"/>
      <c r="G1872" s="357"/>
      <c r="H1872" s="357"/>
      <c r="I1872" s="357"/>
      <c r="J1872" s="357"/>
      <c r="K1872" s="357">
        <v>0</v>
      </c>
      <c r="L1872" s="354" t="s">
        <v>246</v>
      </c>
      <c r="M1872" s="354">
        <v>525988</v>
      </c>
      <c r="N1872" s="354">
        <v>5988</v>
      </c>
      <c r="O1872" s="354" t="s">
        <v>3252</v>
      </c>
      <c r="P1872" s="358" t="s">
        <v>3253</v>
      </c>
      <c r="Q1872" s="354" t="s">
        <v>93</v>
      </c>
      <c r="R1872" s="359">
        <v>27305.67</v>
      </c>
      <c r="S1872" s="359">
        <v>1283.3399999999999</v>
      </c>
      <c r="T1872" s="360">
        <f t="shared" si="348"/>
        <v>28589.01</v>
      </c>
      <c r="U1872" s="361">
        <v>15</v>
      </c>
      <c r="V1872" s="359">
        <v>892.67</v>
      </c>
      <c r="W1872" s="362">
        <v>94.99</v>
      </c>
      <c r="X1872" s="363"/>
      <c r="Y1872" s="362">
        <f t="shared" si="349"/>
        <v>797.68</v>
      </c>
      <c r="Z1872" s="364">
        <f t="shared" si="350"/>
        <v>3.1224236166275083E-2</v>
      </c>
      <c r="AA1872" s="363">
        <v>0</v>
      </c>
      <c r="AB1872" s="362">
        <v>-1975.95</v>
      </c>
      <c r="AC1872" s="362"/>
      <c r="AD1872" s="362"/>
      <c r="AE1872" s="365">
        <v>0.1</v>
      </c>
      <c r="AF1872" s="365">
        <v>0.13</v>
      </c>
      <c r="AG1872" s="362">
        <f t="shared" si="351"/>
        <v>79.768000000000001</v>
      </c>
      <c r="AH1872" s="362"/>
      <c r="AI1872" s="362">
        <f t="shared" si="352"/>
        <v>79.768000000000001</v>
      </c>
      <c r="AJ1872" s="354" t="s">
        <v>164</v>
      </c>
      <c r="AK1872" s="354">
        <v>30</v>
      </c>
      <c r="AL1872" s="361"/>
      <c r="AM1872" s="366">
        <f t="shared" si="353"/>
        <v>0</v>
      </c>
      <c r="AN1872" s="366">
        <f t="shared" si="354"/>
        <v>1</v>
      </c>
      <c r="AO1872" s="366"/>
      <c r="AP1872" s="366"/>
      <c r="AQ1872" s="366">
        <f t="shared" si="355"/>
        <v>0</v>
      </c>
      <c r="AR1872" s="367" t="str">
        <f>IF(A1872="","",VLOOKUP(A1872,'Base Sites'!A:B,2,FALSE))</f>
        <v>Valauto Lambersart VW</v>
      </c>
      <c r="AS1872" s="367" t="str">
        <f t="shared" si="356"/>
        <v>VOLKSWAGEN</v>
      </c>
      <c r="AT1872" s="366"/>
      <c r="AU1872" s="368" t="str">
        <f>IF(A1872="","",VLOOKUP(L1872,'Base Vendeurs'!A:B,2,FALSE))</f>
        <v>Valauto Lambersart VW</v>
      </c>
      <c r="AV1872" s="362">
        <f t="shared" si="357"/>
        <v>892.67</v>
      </c>
      <c r="AW1872" s="364">
        <f t="shared" si="358"/>
        <v>3.1224236166275083E-2</v>
      </c>
      <c r="AX1872" s="368" t="str">
        <f t="shared" si="359"/>
        <v>NON</v>
      </c>
      <c r="AY1872" s="231">
        <f>+MargesVN[[#This Row],[Total COM]]+MargesVN[[#This Row],[EXT GIE]]+MargesVN[[#This Row],[Forfait immat]]</f>
        <v>109.768</v>
      </c>
    </row>
    <row r="1873" spans="1:51" s="231" customFormat="1" ht="11.25" customHeight="1" x14ac:dyDescent="0.25">
      <c r="A1873" s="266">
        <v>10</v>
      </c>
      <c r="B1873" s="266" t="s">
        <v>163</v>
      </c>
      <c r="C1873" s="266" t="s">
        <v>104</v>
      </c>
      <c r="D1873" s="161">
        <v>46037</v>
      </c>
      <c r="E1873" s="267">
        <v>46037</v>
      </c>
      <c r="F1873" s="162"/>
      <c r="G1873" s="162"/>
      <c r="H1873" s="162"/>
      <c r="I1873" s="162"/>
      <c r="J1873" s="162"/>
      <c r="K1873" s="162">
        <v>0</v>
      </c>
      <c r="L1873" s="266" t="s">
        <v>38</v>
      </c>
      <c r="M1873" s="266">
        <v>525988</v>
      </c>
      <c r="N1873" s="266">
        <v>5988</v>
      </c>
      <c r="O1873" s="266" t="s">
        <v>1084</v>
      </c>
      <c r="P1873" s="268" t="s">
        <v>1085</v>
      </c>
      <c r="Q1873" s="266" t="s">
        <v>23</v>
      </c>
      <c r="R1873" s="163">
        <v>20605.669999999998</v>
      </c>
      <c r="S1873" s="163">
        <v>720.83</v>
      </c>
      <c r="T1873" s="164">
        <f t="shared" si="348"/>
        <v>21326.5</v>
      </c>
      <c r="U1873" s="165">
        <v>1</v>
      </c>
      <c r="V1873" s="163">
        <v>711.53</v>
      </c>
      <c r="W1873" s="251">
        <v>95</v>
      </c>
      <c r="X1873" s="166"/>
      <c r="Y1873" s="251">
        <f t="shared" si="349"/>
        <v>616.53</v>
      </c>
      <c r="Z1873" s="167">
        <f t="shared" si="350"/>
        <v>3.3363655545917054E-2</v>
      </c>
      <c r="AA1873" s="166">
        <v>0</v>
      </c>
      <c r="AB1873" s="251">
        <v>-1690.01</v>
      </c>
      <c r="AC1873" s="251"/>
      <c r="AD1873" s="251"/>
      <c r="AE1873" s="168">
        <v>0.13</v>
      </c>
      <c r="AF1873" s="168">
        <v>0.1</v>
      </c>
      <c r="AG1873" s="251">
        <f t="shared" si="351"/>
        <v>80.148899999999998</v>
      </c>
      <c r="AH1873" s="251"/>
      <c r="AI1873" s="251">
        <f t="shared" si="352"/>
        <v>80.148899999999998</v>
      </c>
      <c r="AJ1873" s="266" t="s">
        <v>149</v>
      </c>
      <c r="AK1873" s="266">
        <v>30</v>
      </c>
      <c r="AL1873" s="165"/>
      <c r="AM1873" s="269">
        <f t="shared" si="353"/>
        <v>0</v>
      </c>
      <c r="AN1873" s="269">
        <f t="shared" si="354"/>
        <v>1</v>
      </c>
      <c r="AO1873" s="269"/>
      <c r="AP1873" s="269"/>
      <c r="AQ1873" s="269">
        <f t="shared" si="355"/>
        <v>0</v>
      </c>
      <c r="AR1873" s="169" t="str">
        <f>IF(A1873="","",VLOOKUP(A1873,'Base Sites'!A:B,2,FALSE))</f>
        <v>Valauto Roncq</v>
      </c>
      <c r="AS1873" s="169" t="str">
        <f t="shared" si="356"/>
        <v>VOLKSWAGEN</v>
      </c>
      <c r="AT1873" s="269"/>
      <c r="AU1873" s="270" t="str">
        <f>IF(A1873="","",VLOOKUP(L1873,'Base Vendeurs'!A:B,2,FALSE))</f>
        <v>Valauto Roubaix</v>
      </c>
      <c r="AV1873" s="251">
        <f t="shared" si="357"/>
        <v>711.53</v>
      </c>
      <c r="AW1873" s="167">
        <f t="shared" si="358"/>
        <v>3.3363655545917054E-2</v>
      </c>
      <c r="AX1873" s="237" t="str">
        <f t="shared" si="359"/>
        <v>NON</v>
      </c>
      <c r="AY1873" s="231">
        <f>+MargesVN[[#This Row],[Total COM]]+MargesVN[[#This Row],[EXT GIE]]+MargesVN[[#This Row],[Forfait immat]]</f>
        <v>110.1489</v>
      </c>
    </row>
    <row r="1874" spans="1:51" s="231" customFormat="1" ht="11.25" customHeight="1" x14ac:dyDescent="0.25">
      <c r="A1874" s="431">
        <v>10</v>
      </c>
      <c r="B1874" s="431" t="s">
        <v>163</v>
      </c>
      <c r="C1874" s="431" t="s">
        <v>104</v>
      </c>
      <c r="D1874" s="432">
        <v>46177</v>
      </c>
      <c r="E1874" s="433">
        <v>46178</v>
      </c>
      <c r="F1874" s="434"/>
      <c r="G1874" s="434"/>
      <c r="H1874" s="434"/>
      <c r="I1874" s="434"/>
      <c r="J1874" s="434"/>
      <c r="K1874" s="434">
        <v>0</v>
      </c>
      <c r="L1874" s="431" t="s">
        <v>417</v>
      </c>
      <c r="M1874" s="431">
        <v>525989</v>
      </c>
      <c r="N1874" s="431">
        <v>5989</v>
      </c>
      <c r="O1874" s="431" t="s">
        <v>4839</v>
      </c>
      <c r="P1874" s="435" t="s">
        <v>4840</v>
      </c>
      <c r="Q1874" s="431" t="s">
        <v>93</v>
      </c>
      <c r="R1874" s="436">
        <v>27305.67</v>
      </c>
      <c r="S1874" s="436">
        <v>1583.34</v>
      </c>
      <c r="T1874" s="437">
        <f t="shared" si="348"/>
        <v>28889.01</v>
      </c>
      <c r="U1874" s="438">
        <v>16</v>
      </c>
      <c r="V1874" s="436">
        <v>491.67</v>
      </c>
      <c r="W1874" s="439">
        <v>94.99</v>
      </c>
      <c r="X1874" s="440"/>
      <c r="Y1874" s="439">
        <f t="shared" si="349"/>
        <v>396.68</v>
      </c>
      <c r="Z1874" s="441">
        <f t="shared" si="350"/>
        <v>1.7019274803809478E-2</v>
      </c>
      <c r="AA1874" s="440">
        <v>0</v>
      </c>
      <c r="AB1874" s="439">
        <v>-916.67</v>
      </c>
      <c r="AC1874" s="439"/>
      <c r="AD1874" s="439"/>
      <c r="AE1874" s="442">
        <v>7.0000000000000007E-2</v>
      </c>
      <c r="AF1874" s="442">
        <v>7.0000000000000007E-2</v>
      </c>
      <c r="AG1874" s="439">
        <f t="shared" si="351"/>
        <v>27.767600000000002</v>
      </c>
      <c r="AH1874" s="439"/>
      <c r="AI1874" s="439">
        <f t="shared" si="352"/>
        <v>27.767600000000002</v>
      </c>
      <c r="AJ1874" s="431" t="s">
        <v>149</v>
      </c>
      <c r="AK1874" s="431">
        <v>0</v>
      </c>
      <c r="AL1874" s="438"/>
      <c r="AM1874" s="443">
        <f t="shared" si="353"/>
        <v>0</v>
      </c>
      <c r="AN1874" s="443">
        <f t="shared" si="354"/>
        <v>1</v>
      </c>
      <c r="AO1874" s="443"/>
      <c r="AP1874" s="443"/>
      <c r="AQ1874" s="443">
        <f t="shared" si="355"/>
        <v>0</v>
      </c>
      <c r="AR1874" s="444" t="str">
        <f>IF(A1874="","",VLOOKUP(A1874,'Base Sites'!A:B,2,FALSE))</f>
        <v>Valauto Roncq</v>
      </c>
      <c r="AS1874" s="444" t="str">
        <f t="shared" si="356"/>
        <v>VOLKSWAGEN</v>
      </c>
      <c r="AT1874" s="443"/>
      <c r="AU1874" s="445" t="str">
        <f>IF(A1874="","",VLOOKUP(L1874,'Base Vendeurs'!A:B,2,FALSE))</f>
        <v>Valauto Roncq VW</v>
      </c>
      <c r="AV1874" s="439">
        <f t="shared" si="357"/>
        <v>491.67</v>
      </c>
      <c r="AW1874" s="441">
        <f t="shared" si="358"/>
        <v>1.7019274803809478E-2</v>
      </c>
      <c r="AX1874" s="445" t="str">
        <f t="shared" si="359"/>
        <v>NON</v>
      </c>
      <c r="AY1874" s="231">
        <f>+MargesVN[[#This Row],[Total COM]]+MargesVN[[#This Row],[EXT GIE]]+MargesVN[[#This Row],[Forfait immat]]</f>
        <v>27.767600000000002</v>
      </c>
    </row>
    <row r="1875" spans="1:51" s="231" customFormat="1" ht="11.25" customHeight="1" x14ac:dyDescent="0.25">
      <c r="A1875" s="266">
        <v>10</v>
      </c>
      <c r="B1875" s="266" t="s">
        <v>163</v>
      </c>
      <c r="C1875" s="266" t="s">
        <v>104</v>
      </c>
      <c r="D1875" s="161">
        <v>46051</v>
      </c>
      <c r="E1875" s="267">
        <v>46052</v>
      </c>
      <c r="F1875" s="162"/>
      <c r="G1875" s="162"/>
      <c r="H1875" s="162"/>
      <c r="I1875" s="162"/>
      <c r="J1875" s="162"/>
      <c r="K1875" s="162">
        <v>0</v>
      </c>
      <c r="L1875" s="266" t="s">
        <v>388</v>
      </c>
      <c r="M1875" s="266">
        <v>525990</v>
      </c>
      <c r="N1875" s="266">
        <v>5990</v>
      </c>
      <c r="O1875" s="266" t="s">
        <v>885</v>
      </c>
      <c r="P1875" s="268" t="s">
        <v>886</v>
      </c>
      <c r="Q1875" s="266" t="s">
        <v>107</v>
      </c>
      <c r="R1875" s="163">
        <v>22622.33</v>
      </c>
      <c r="S1875" s="163">
        <v>891.67</v>
      </c>
      <c r="T1875" s="164">
        <f t="shared" si="348"/>
        <v>23514</v>
      </c>
      <c r="U1875" s="165">
        <v>64</v>
      </c>
      <c r="V1875" s="163">
        <v>527.22</v>
      </c>
      <c r="W1875" s="251">
        <v>95</v>
      </c>
      <c r="X1875" s="166"/>
      <c r="Y1875" s="251">
        <f t="shared" si="349"/>
        <v>432.22</v>
      </c>
      <c r="Z1875" s="167">
        <f t="shared" si="350"/>
        <v>2.2421536106149529E-2</v>
      </c>
      <c r="AA1875" s="166">
        <v>0</v>
      </c>
      <c r="AB1875" s="251">
        <v>-2683.33</v>
      </c>
      <c r="AC1875" s="251"/>
      <c r="AD1875" s="251"/>
      <c r="AE1875" s="168">
        <v>0.1</v>
      </c>
      <c r="AF1875" s="168">
        <v>0.13</v>
      </c>
      <c r="AG1875" s="251">
        <f t="shared" si="351"/>
        <v>43.222000000000008</v>
      </c>
      <c r="AH1875" s="251"/>
      <c r="AI1875" s="251">
        <f t="shared" si="352"/>
        <v>43.222000000000008</v>
      </c>
      <c r="AJ1875" s="266" t="s">
        <v>164</v>
      </c>
      <c r="AK1875" s="266">
        <v>30</v>
      </c>
      <c r="AL1875" s="165"/>
      <c r="AM1875" s="269">
        <f t="shared" si="353"/>
        <v>0</v>
      </c>
      <c r="AN1875" s="269">
        <f t="shared" si="354"/>
        <v>1</v>
      </c>
      <c r="AO1875" s="269"/>
      <c r="AP1875" s="269"/>
      <c r="AQ1875" s="269">
        <f t="shared" si="355"/>
        <v>0</v>
      </c>
      <c r="AR1875" s="169" t="str">
        <f>IF(A1875="","",VLOOKUP(A1875,'Base Sites'!A:B,2,FALSE))</f>
        <v>Valauto Roncq</v>
      </c>
      <c r="AS1875" s="169" t="str">
        <f t="shared" si="356"/>
        <v>VOLKSWAGEN</v>
      </c>
      <c r="AT1875" s="269"/>
      <c r="AU1875" s="270" t="str">
        <f>IF(A1875="","",VLOOKUP(L1875,'Base Vendeurs'!A:B,2,FALSE))</f>
        <v>Valauto Roncq VW</v>
      </c>
      <c r="AV1875" s="251">
        <f t="shared" si="357"/>
        <v>527.22</v>
      </c>
      <c r="AW1875" s="167">
        <f t="shared" si="358"/>
        <v>2.2421536106149529E-2</v>
      </c>
      <c r="AX1875" s="237" t="str">
        <f t="shared" si="359"/>
        <v>NON</v>
      </c>
      <c r="AY1875" s="231">
        <f>+MargesVN[[#This Row],[Total COM]]+MargesVN[[#This Row],[EXT GIE]]+MargesVN[[#This Row],[Forfait immat]]</f>
        <v>73.222000000000008</v>
      </c>
    </row>
    <row r="1876" spans="1:51" s="231" customFormat="1" ht="11.25" customHeight="1" x14ac:dyDescent="0.25">
      <c r="A1876" s="45">
        <v>10</v>
      </c>
      <c r="B1876" s="45" t="s">
        <v>163</v>
      </c>
      <c r="C1876" s="45" t="s">
        <v>104</v>
      </c>
      <c r="D1876" s="44">
        <v>46058</v>
      </c>
      <c r="E1876" s="65">
        <v>46059</v>
      </c>
      <c r="F1876" s="35"/>
      <c r="G1876" s="35"/>
      <c r="H1876" s="35"/>
      <c r="I1876" s="35"/>
      <c r="J1876" s="35"/>
      <c r="K1876" s="35">
        <v>0</v>
      </c>
      <c r="L1876" s="45" t="s">
        <v>75</v>
      </c>
      <c r="M1876" s="45">
        <v>525991</v>
      </c>
      <c r="N1876" s="45">
        <v>5991</v>
      </c>
      <c r="O1876" s="45" t="s">
        <v>1355</v>
      </c>
      <c r="P1876" s="66" t="s">
        <v>1356</v>
      </c>
      <c r="Q1876" s="45" t="s">
        <v>93</v>
      </c>
      <c r="R1876" s="47">
        <v>27305.67</v>
      </c>
      <c r="S1876" s="47">
        <v>1141.67</v>
      </c>
      <c r="T1876" s="48">
        <f t="shared" si="348"/>
        <v>28447.339999999997</v>
      </c>
      <c r="U1876" s="49">
        <v>14</v>
      </c>
      <c r="V1876" s="47">
        <v>994.62</v>
      </c>
      <c r="W1876" s="46">
        <v>95</v>
      </c>
      <c r="X1876" s="50"/>
      <c r="Y1876" s="46">
        <f t="shared" si="349"/>
        <v>899.62</v>
      </c>
      <c r="Z1876" s="51">
        <f t="shared" si="350"/>
        <v>3.4963550194851263E-2</v>
      </c>
      <c r="AA1876" s="50">
        <v>0</v>
      </c>
      <c r="AB1876" s="46">
        <v>-916.67</v>
      </c>
      <c r="AC1876" s="46"/>
      <c r="AD1876" s="46"/>
      <c r="AE1876" s="52">
        <v>0.1</v>
      </c>
      <c r="AF1876" s="52">
        <v>7.0000000000000007E-2</v>
      </c>
      <c r="AG1876" s="46">
        <f t="shared" si="351"/>
        <v>89.962000000000003</v>
      </c>
      <c r="AH1876" s="46"/>
      <c r="AI1876" s="46">
        <f t="shared" si="352"/>
        <v>89.962000000000003</v>
      </c>
      <c r="AJ1876" s="45" t="s">
        <v>164</v>
      </c>
      <c r="AK1876" s="45">
        <v>30</v>
      </c>
      <c r="AL1876" s="49">
        <v>50</v>
      </c>
      <c r="AM1876" s="238">
        <f t="shared" si="353"/>
        <v>1</v>
      </c>
      <c r="AN1876" s="238">
        <f t="shared" si="354"/>
        <v>1</v>
      </c>
      <c r="AO1876" s="238"/>
      <c r="AP1876" s="238"/>
      <c r="AQ1876" s="238">
        <f t="shared" si="355"/>
        <v>1</v>
      </c>
      <c r="AR1876" s="96" t="str">
        <f>IF(A1876="","",VLOOKUP(A1876,'Base Sites'!A:B,2,FALSE))</f>
        <v>Valauto Roncq</v>
      </c>
      <c r="AS1876" s="96" t="str">
        <f t="shared" si="356"/>
        <v>VOLKSWAGEN</v>
      </c>
      <c r="AT1876" s="238"/>
      <c r="AU1876" s="231" t="str">
        <f>IF(A1876="","",VLOOKUP(L1876,'Base Vendeurs'!A:B,2,FALSE))</f>
        <v>Valauto Roncq VW</v>
      </c>
      <c r="AV1876" s="46">
        <f t="shared" si="357"/>
        <v>994.62</v>
      </c>
      <c r="AW1876" s="51">
        <f t="shared" si="358"/>
        <v>3.4963550194851263E-2</v>
      </c>
      <c r="AX1876" s="231" t="str">
        <f t="shared" si="359"/>
        <v>NON</v>
      </c>
      <c r="AY1876" s="231">
        <f>+MargesVN[[#This Row],[Total COM]]+MargesVN[[#This Row],[EXT GIE]]+MargesVN[[#This Row],[Forfait immat]]</f>
        <v>169.96199999999999</v>
      </c>
    </row>
    <row r="1877" spans="1:51" s="231" customFormat="1" ht="11.25" customHeight="1" x14ac:dyDescent="0.25">
      <c r="A1877" s="271">
        <v>10</v>
      </c>
      <c r="B1877" s="271" t="s">
        <v>163</v>
      </c>
      <c r="C1877" s="271" t="s">
        <v>104</v>
      </c>
      <c r="D1877" s="207">
        <v>46050</v>
      </c>
      <c r="E1877" s="272">
        <v>46051</v>
      </c>
      <c r="F1877" s="208"/>
      <c r="G1877" s="208"/>
      <c r="H1877" s="208"/>
      <c r="I1877" s="208"/>
      <c r="J1877" s="208"/>
      <c r="K1877" s="208">
        <v>0</v>
      </c>
      <c r="L1877" s="271" t="s">
        <v>388</v>
      </c>
      <c r="M1877" s="271">
        <v>525992</v>
      </c>
      <c r="N1877" s="271">
        <v>5992</v>
      </c>
      <c r="O1877" s="271" t="s">
        <v>1063</v>
      </c>
      <c r="P1877" s="273" t="s">
        <v>1064</v>
      </c>
      <c r="Q1877" s="271" t="s">
        <v>23</v>
      </c>
      <c r="R1877" s="209">
        <v>22014</v>
      </c>
      <c r="S1877" s="209">
        <v>804.16</v>
      </c>
      <c r="T1877" s="210">
        <f t="shared" si="348"/>
        <v>22818.16</v>
      </c>
      <c r="U1877" s="211">
        <v>90</v>
      </c>
      <c r="V1877" s="209">
        <v>516.27</v>
      </c>
      <c r="W1877" s="274">
        <v>95</v>
      </c>
      <c r="X1877" s="212"/>
      <c r="Y1877" s="274">
        <f t="shared" si="349"/>
        <v>421.27</v>
      </c>
      <c r="Z1877" s="213">
        <f t="shared" si="350"/>
        <v>2.2625400119904496E-2</v>
      </c>
      <c r="AA1877" s="212">
        <v>0</v>
      </c>
      <c r="AB1877" s="274">
        <v>-1690.01</v>
      </c>
      <c r="AC1877" s="274"/>
      <c r="AD1877" s="274"/>
      <c r="AE1877" s="214">
        <v>0.1</v>
      </c>
      <c r="AF1877" s="214">
        <v>0.13</v>
      </c>
      <c r="AG1877" s="274">
        <f t="shared" si="351"/>
        <v>42.127000000000002</v>
      </c>
      <c r="AH1877" s="274"/>
      <c r="AI1877" s="274">
        <f t="shared" si="352"/>
        <v>42.127000000000002</v>
      </c>
      <c r="AJ1877" s="271" t="s">
        <v>149</v>
      </c>
      <c r="AK1877" s="271">
        <v>30</v>
      </c>
      <c r="AL1877" s="211">
        <v>50</v>
      </c>
      <c r="AM1877" s="275">
        <f t="shared" si="353"/>
        <v>1</v>
      </c>
      <c r="AN1877" s="275">
        <f t="shared" si="354"/>
        <v>1</v>
      </c>
      <c r="AO1877" s="275"/>
      <c r="AP1877" s="275"/>
      <c r="AQ1877" s="275">
        <f t="shared" si="355"/>
        <v>1</v>
      </c>
      <c r="AR1877" s="215" t="str">
        <f>IF(A1877="","",VLOOKUP(A1877,'Base Sites'!A:B,2,FALSE))</f>
        <v>Valauto Roncq</v>
      </c>
      <c r="AS1877" s="215" t="str">
        <f t="shared" si="356"/>
        <v>VOLKSWAGEN</v>
      </c>
      <c r="AT1877" s="275"/>
      <c r="AU1877" s="276" t="str">
        <f>IF(A1877="","",VLOOKUP(L1877,'Base Vendeurs'!A:B,2,FALSE))</f>
        <v>Valauto Roncq VW</v>
      </c>
      <c r="AV1877" s="274">
        <f t="shared" si="357"/>
        <v>516.27</v>
      </c>
      <c r="AW1877" s="213">
        <f t="shared" si="358"/>
        <v>2.2625400119904496E-2</v>
      </c>
      <c r="AX1877" s="276" t="str">
        <f t="shared" si="359"/>
        <v>NON</v>
      </c>
      <c r="AY1877" s="231">
        <f>+MargesVN[[#This Row],[Total COM]]+MargesVN[[#This Row],[EXT GIE]]+MargesVN[[#This Row],[Forfait immat]]</f>
        <v>122.12700000000001</v>
      </c>
    </row>
    <row r="1878" spans="1:51" s="231" customFormat="1" ht="11.25" customHeight="1" x14ac:dyDescent="0.25">
      <c r="A1878" s="45">
        <v>10</v>
      </c>
      <c r="B1878" s="45" t="s">
        <v>163</v>
      </c>
      <c r="C1878" s="45" t="s">
        <v>104</v>
      </c>
      <c r="D1878" s="44">
        <v>46062</v>
      </c>
      <c r="E1878" s="65">
        <v>46063</v>
      </c>
      <c r="F1878" s="35"/>
      <c r="G1878" s="35"/>
      <c r="H1878" s="35"/>
      <c r="I1878" s="35"/>
      <c r="J1878" s="35"/>
      <c r="K1878" s="35">
        <v>0</v>
      </c>
      <c r="L1878" s="45" t="s">
        <v>161</v>
      </c>
      <c r="M1878" s="45">
        <v>525993</v>
      </c>
      <c r="N1878" s="45">
        <v>5993</v>
      </c>
      <c r="O1878" s="45" t="s">
        <v>1446</v>
      </c>
      <c r="P1878" s="66" t="s">
        <v>1447</v>
      </c>
      <c r="Q1878" s="45" t="s">
        <v>107</v>
      </c>
      <c r="R1878" s="47">
        <v>23872.33</v>
      </c>
      <c r="S1878" s="47">
        <v>1404.17</v>
      </c>
      <c r="T1878" s="48">
        <f t="shared" si="348"/>
        <v>25276.5</v>
      </c>
      <c r="U1878" s="49">
        <v>13</v>
      </c>
      <c r="V1878" s="47">
        <v>923.01</v>
      </c>
      <c r="W1878" s="46">
        <v>95</v>
      </c>
      <c r="X1878" s="50"/>
      <c r="Y1878" s="46">
        <f t="shared" si="349"/>
        <v>828.01</v>
      </c>
      <c r="Z1878" s="51">
        <f t="shared" si="350"/>
        <v>3.6516527209067708E-2</v>
      </c>
      <c r="AA1878" s="50">
        <v>0</v>
      </c>
      <c r="AB1878" s="46">
        <v>-2641.66</v>
      </c>
      <c r="AC1878" s="46"/>
      <c r="AD1878" s="46"/>
      <c r="AE1878" s="52">
        <v>7.0000000000000007E-2</v>
      </c>
      <c r="AF1878" s="52">
        <v>7.0000000000000007E-2</v>
      </c>
      <c r="AG1878" s="46">
        <f t="shared" si="351"/>
        <v>57.960700000000003</v>
      </c>
      <c r="AH1878" s="46"/>
      <c r="AI1878" s="46">
        <f t="shared" si="352"/>
        <v>57.960700000000003</v>
      </c>
      <c r="AJ1878" s="45" t="s">
        <v>164</v>
      </c>
      <c r="AK1878" s="45"/>
      <c r="AL1878" s="49"/>
      <c r="AM1878" s="238">
        <f t="shared" si="353"/>
        <v>0</v>
      </c>
      <c r="AN1878" s="238">
        <f t="shared" si="354"/>
        <v>1</v>
      </c>
      <c r="AO1878" s="238"/>
      <c r="AP1878" s="238"/>
      <c r="AQ1878" s="238">
        <f t="shared" si="355"/>
        <v>0</v>
      </c>
      <c r="AR1878" s="96" t="str">
        <f>IF(A1878="","",VLOOKUP(A1878,'Base Sites'!A:B,2,FALSE))</f>
        <v>Valauto Roncq</v>
      </c>
      <c r="AS1878" s="96" t="str">
        <f t="shared" si="356"/>
        <v>VOLKSWAGEN</v>
      </c>
      <c r="AT1878" s="238"/>
      <c r="AU1878" s="231" t="str">
        <f>IF(A1878="","",VLOOKUP(L1878,'Base Vendeurs'!A:B,2,FALSE))</f>
        <v>Valauto Roncq Skoda</v>
      </c>
      <c r="AV1878" s="46">
        <f t="shared" si="357"/>
        <v>923.01</v>
      </c>
      <c r="AW1878" s="51">
        <f t="shared" si="358"/>
        <v>3.6516527209067708E-2</v>
      </c>
      <c r="AX1878" s="231" t="str">
        <f t="shared" si="359"/>
        <v>NON</v>
      </c>
      <c r="AY1878" s="231">
        <f>+MargesVN[[#This Row],[Total COM]]+MargesVN[[#This Row],[EXT GIE]]+MargesVN[[#This Row],[Forfait immat]]</f>
        <v>57.960700000000003</v>
      </c>
    </row>
    <row r="1879" spans="1:51" s="231" customFormat="1" ht="11.25" customHeight="1" x14ac:dyDescent="0.25">
      <c r="A1879" s="319">
        <v>10</v>
      </c>
      <c r="B1879" s="319" t="s">
        <v>163</v>
      </c>
      <c r="C1879" s="319" t="s">
        <v>104</v>
      </c>
      <c r="D1879" s="320">
        <v>46083</v>
      </c>
      <c r="E1879" s="321">
        <v>46084</v>
      </c>
      <c r="F1879" s="322"/>
      <c r="G1879" s="322"/>
      <c r="H1879" s="322"/>
      <c r="I1879" s="322"/>
      <c r="J1879" s="322"/>
      <c r="K1879" s="322">
        <v>0</v>
      </c>
      <c r="L1879" s="319" t="s">
        <v>36</v>
      </c>
      <c r="M1879" s="319">
        <v>525994</v>
      </c>
      <c r="N1879" s="319">
        <v>5994</v>
      </c>
      <c r="O1879" s="319" t="s">
        <v>2465</v>
      </c>
      <c r="P1879" s="323" t="s">
        <v>2466</v>
      </c>
      <c r="Q1879" s="319" t="s">
        <v>93</v>
      </c>
      <c r="R1879" s="324">
        <v>34805.67</v>
      </c>
      <c r="S1879" s="324">
        <v>2700.01</v>
      </c>
      <c r="T1879" s="325">
        <f t="shared" si="348"/>
        <v>37505.68</v>
      </c>
      <c r="U1879" s="326">
        <v>35</v>
      </c>
      <c r="V1879" s="324">
        <v>1558.07</v>
      </c>
      <c r="W1879" s="327">
        <v>95</v>
      </c>
      <c r="X1879" s="328"/>
      <c r="Y1879" s="327">
        <f t="shared" si="349"/>
        <v>1463.07</v>
      </c>
      <c r="Z1879" s="329">
        <f t="shared" si="350"/>
        <v>4.1542241068552817E-2</v>
      </c>
      <c r="AA1879" s="328">
        <v>-916.67000000000007</v>
      </c>
      <c r="AB1879" s="327">
        <v>0</v>
      </c>
      <c r="AC1879" s="327"/>
      <c r="AD1879" s="327"/>
      <c r="AE1879" s="330">
        <v>0.13</v>
      </c>
      <c r="AF1879" s="330">
        <v>0.13</v>
      </c>
      <c r="AG1879" s="327">
        <f t="shared" si="351"/>
        <v>190.19909999999999</v>
      </c>
      <c r="AH1879" s="327"/>
      <c r="AI1879" s="327">
        <f t="shared" si="352"/>
        <v>190.19909999999999</v>
      </c>
      <c r="AJ1879" s="319" t="s">
        <v>164</v>
      </c>
      <c r="AK1879" s="319">
        <v>30</v>
      </c>
      <c r="AL1879" s="326">
        <v>50</v>
      </c>
      <c r="AM1879" s="331">
        <f t="shared" si="353"/>
        <v>1</v>
      </c>
      <c r="AN1879" s="331">
        <f t="shared" si="354"/>
        <v>1</v>
      </c>
      <c r="AO1879" s="331"/>
      <c r="AP1879" s="331"/>
      <c r="AQ1879" s="331">
        <f t="shared" si="355"/>
        <v>1</v>
      </c>
      <c r="AR1879" s="332" t="str">
        <f>IF(A1879="","",VLOOKUP(A1879,'Base Sites'!A:B,2,FALSE))</f>
        <v>Valauto Roncq</v>
      </c>
      <c r="AS1879" s="332" t="str">
        <f t="shared" si="356"/>
        <v>VOLKSWAGEN</v>
      </c>
      <c r="AT1879" s="331"/>
      <c r="AU1879" s="333" t="str">
        <f>IF(A1879="","",VLOOKUP(L1879,'Base Vendeurs'!A:B,2,FALSE))</f>
        <v>Valauto Roncq VW</v>
      </c>
      <c r="AV1879" s="327">
        <f t="shared" si="357"/>
        <v>1558.07</v>
      </c>
      <c r="AW1879" s="329">
        <f t="shared" si="358"/>
        <v>4.1542241068552817E-2</v>
      </c>
      <c r="AX1879" s="333" t="str">
        <f t="shared" si="359"/>
        <v>NON</v>
      </c>
      <c r="AY1879" s="231">
        <f>+MargesVN[[#This Row],[Total COM]]+MargesVN[[#This Row],[EXT GIE]]+MargesVN[[#This Row],[Forfait immat]]</f>
        <v>270.19909999999999</v>
      </c>
    </row>
    <row r="1880" spans="1:51" s="231" customFormat="1" ht="11.25" customHeight="1" x14ac:dyDescent="0.25">
      <c r="A1880" s="354">
        <v>10</v>
      </c>
      <c r="B1880" s="354" t="s">
        <v>163</v>
      </c>
      <c r="C1880" s="354" t="s">
        <v>104</v>
      </c>
      <c r="D1880" s="355">
        <v>46125</v>
      </c>
      <c r="E1880" s="356">
        <v>46126</v>
      </c>
      <c r="F1880" s="357"/>
      <c r="G1880" s="357"/>
      <c r="H1880" s="357"/>
      <c r="I1880" s="357"/>
      <c r="J1880" s="357"/>
      <c r="K1880" s="357"/>
      <c r="L1880" s="354" t="s">
        <v>417</v>
      </c>
      <c r="M1880" s="354">
        <v>525995</v>
      </c>
      <c r="N1880" s="354">
        <v>5995</v>
      </c>
      <c r="O1880" s="354" t="s">
        <v>3301</v>
      </c>
      <c r="P1880" s="358" t="s">
        <v>3302</v>
      </c>
      <c r="Q1880" s="354" t="s">
        <v>107</v>
      </c>
      <c r="R1880" s="359">
        <v>28389</v>
      </c>
      <c r="S1880" s="359">
        <v>-1225</v>
      </c>
      <c r="T1880" s="360">
        <f t="shared" si="348"/>
        <v>27164</v>
      </c>
      <c r="U1880" s="361">
        <v>12</v>
      </c>
      <c r="V1880" s="359">
        <v>929.81</v>
      </c>
      <c r="W1880" s="362">
        <v>95</v>
      </c>
      <c r="X1880" s="363"/>
      <c r="Y1880" s="362">
        <f t="shared" si="349"/>
        <v>834.81</v>
      </c>
      <c r="Z1880" s="364">
        <f t="shared" si="350"/>
        <v>3.4229494919746722E-2</v>
      </c>
      <c r="AA1880" s="363">
        <v>0</v>
      </c>
      <c r="AB1880" s="362">
        <v>-2016.66</v>
      </c>
      <c r="AC1880" s="362"/>
      <c r="AD1880" s="362"/>
      <c r="AE1880" s="365">
        <v>7.0000000000000007E-2</v>
      </c>
      <c r="AF1880" s="365">
        <v>7.0000000000000007E-2</v>
      </c>
      <c r="AG1880" s="362">
        <f t="shared" si="351"/>
        <v>58.436700000000002</v>
      </c>
      <c r="AH1880" s="362"/>
      <c r="AI1880" s="362">
        <f t="shared" si="352"/>
        <v>58.436700000000002</v>
      </c>
      <c r="AJ1880" s="354" t="s">
        <v>164</v>
      </c>
      <c r="AK1880" s="354">
        <v>30</v>
      </c>
      <c r="AL1880" s="361"/>
      <c r="AM1880" s="366">
        <f t="shared" si="353"/>
        <v>0</v>
      </c>
      <c r="AN1880" s="366">
        <f t="shared" si="354"/>
        <v>1</v>
      </c>
      <c r="AO1880" s="366"/>
      <c r="AP1880" s="366"/>
      <c r="AQ1880" s="366">
        <f t="shared" si="355"/>
        <v>0</v>
      </c>
      <c r="AR1880" s="367" t="str">
        <f>IF(A1880="","",VLOOKUP(A1880,'Base Sites'!A:B,2,FALSE))</f>
        <v>Valauto Roncq</v>
      </c>
      <c r="AS1880" s="367" t="str">
        <f t="shared" si="356"/>
        <v>VOLKSWAGEN</v>
      </c>
      <c r="AT1880" s="366"/>
      <c r="AU1880" s="368" t="str">
        <f>IF(A1880="","",VLOOKUP(L1880,'Base Vendeurs'!A:B,2,FALSE))</f>
        <v>Valauto Roncq VW</v>
      </c>
      <c r="AV1880" s="362">
        <f t="shared" si="357"/>
        <v>929.81</v>
      </c>
      <c r="AW1880" s="364">
        <f t="shared" si="358"/>
        <v>3.4229494919746722E-2</v>
      </c>
      <c r="AX1880" s="368" t="str">
        <f t="shared" si="359"/>
        <v>NON</v>
      </c>
      <c r="AY1880" s="231">
        <f>+MargesVN[[#This Row],[Total COM]]+MargesVN[[#This Row],[EXT GIE]]+MargesVN[[#This Row],[Forfait immat]]</f>
        <v>88.436700000000002</v>
      </c>
    </row>
    <row r="1881" spans="1:51" s="231" customFormat="1" ht="11.25" customHeight="1" x14ac:dyDescent="0.25">
      <c r="A1881" s="45">
        <v>10</v>
      </c>
      <c r="B1881" s="45" t="s">
        <v>163</v>
      </c>
      <c r="C1881" s="45" t="s">
        <v>104</v>
      </c>
      <c r="D1881" s="44">
        <v>46056</v>
      </c>
      <c r="E1881" s="65">
        <v>46057</v>
      </c>
      <c r="F1881" s="35"/>
      <c r="G1881" s="35"/>
      <c r="H1881" s="35"/>
      <c r="I1881" s="35"/>
      <c r="J1881" s="35"/>
      <c r="K1881" s="35">
        <v>0</v>
      </c>
      <c r="L1881" s="45" t="s">
        <v>195</v>
      </c>
      <c r="M1881" s="45">
        <v>525996</v>
      </c>
      <c r="N1881" s="45">
        <v>5996</v>
      </c>
      <c r="O1881" s="45" t="s">
        <v>1281</v>
      </c>
      <c r="P1881" s="66" t="s">
        <v>1282</v>
      </c>
      <c r="Q1881" s="45" t="s">
        <v>93</v>
      </c>
      <c r="R1881" s="47">
        <v>24380.67</v>
      </c>
      <c r="S1881" s="47">
        <v>808.33</v>
      </c>
      <c r="T1881" s="48">
        <f t="shared" si="348"/>
        <v>25189</v>
      </c>
      <c r="U1881" s="49">
        <v>20</v>
      </c>
      <c r="V1881" s="47">
        <v>640.58000000000004</v>
      </c>
      <c r="W1881" s="46">
        <v>95</v>
      </c>
      <c r="X1881" s="50"/>
      <c r="Y1881" s="46">
        <f t="shared" si="349"/>
        <v>545.58000000000004</v>
      </c>
      <c r="Z1881" s="51">
        <f t="shared" si="350"/>
        <v>2.5430942077891143E-2</v>
      </c>
      <c r="AA1881" s="50">
        <v>0</v>
      </c>
      <c r="AB1881" s="46">
        <v>-916.67</v>
      </c>
      <c r="AC1881" s="46"/>
      <c r="AD1881" s="46"/>
      <c r="AE1881" s="52">
        <v>0.1</v>
      </c>
      <c r="AF1881" s="52">
        <v>0.13</v>
      </c>
      <c r="AG1881" s="46">
        <f t="shared" si="351"/>
        <v>54.558000000000007</v>
      </c>
      <c r="AH1881" s="46"/>
      <c r="AI1881" s="46">
        <f t="shared" si="352"/>
        <v>54.558000000000007</v>
      </c>
      <c r="AJ1881" s="45" t="s">
        <v>149</v>
      </c>
      <c r="AK1881" s="45">
        <v>30</v>
      </c>
      <c r="AL1881" s="49"/>
      <c r="AM1881" s="238">
        <f t="shared" si="353"/>
        <v>0</v>
      </c>
      <c r="AN1881" s="238">
        <f t="shared" si="354"/>
        <v>1</v>
      </c>
      <c r="AO1881" s="238"/>
      <c r="AP1881" s="238"/>
      <c r="AQ1881" s="238">
        <f t="shared" si="355"/>
        <v>0</v>
      </c>
      <c r="AR1881" s="96" t="str">
        <f>IF(A1881="","",VLOOKUP(A1881,'Base Sites'!A:B,2,FALSE))</f>
        <v>Valauto Roncq</v>
      </c>
      <c r="AS1881" s="96" t="str">
        <f t="shared" si="356"/>
        <v>VOLKSWAGEN</v>
      </c>
      <c r="AT1881" s="238"/>
      <c r="AU1881" s="231" t="str">
        <f>IF(A1881="","",VLOOKUP(L1881,'Base Vendeurs'!A:B,2,FALSE))</f>
        <v>Valauto Roncq VW</v>
      </c>
      <c r="AV1881" s="46">
        <f t="shared" si="357"/>
        <v>640.58000000000004</v>
      </c>
      <c r="AW1881" s="51">
        <f t="shared" si="358"/>
        <v>2.5430942077891143E-2</v>
      </c>
      <c r="AX1881" s="231" t="str">
        <f t="shared" si="359"/>
        <v>NON</v>
      </c>
      <c r="AY1881" s="231">
        <f>+MargesVN[[#This Row],[Total COM]]+MargesVN[[#This Row],[EXT GIE]]+MargesVN[[#This Row],[Forfait immat]]</f>
        <v>84.558000000000007</v>
      </c>
    </row>
    <row r="1882" spans="1:51" s="231" customFormat="1" ht="11.25" customHeight="1" x14ac:dyDescent="0.25">
      <c r="A1882" s="45">
        <v>10</v>
      </c>
      <c r="B1882" s="45" t="s">
        <v>163</v>
      </c>
      <c r="C1882" s="45" t="s">
        <v>104</v>
      </c>
      <c r="D1882" s="44">
        <v>46072</v>
      </c>
      <c r="E1882" s="65">
        <v>46073</v>
      </c>
      <c r="F1882" s="35"/>
      <c r="G1882" s="35"/>
      <c r="H1882" s="35"/>
      <c r="I1882" s="35"/>
      <c r="J1882" s="35"/>
      <c r="K1882" s="35"/>
      <c r="L1882" s="45" t="s">
        <v>195</v>
      </c>
      <c r="M1882" s="45">
        <v>525997</v>
      </c>
      <c r="N1882" s="45">
        <v>5997</v>
      </c>
      <c r="O1882" s="45" t="s">
        <v>1730</v>
      </c>
      <c r="P1882" s="66" t="s">
        <v>1731</v>
      </c>
      <c r="Q1882" s="45" t="s">
        <v>93</v>
      </c>
      <c r="R1882" s="47">
        <v>27305.67</v>
      </c>
      <c r="S1882" s="47">
        <v>1141.67</v>
      </c>
      <c r="T1882" s="48">
        <f t="shared" si="348"/>
        <v>28447.339999999997</v>
      </c>
      <c r="U1882" s="49">
        <v>23</v>
      </c>
      <c r="V1882" s="47">
        <v>586.28</v>
      </c>
      <c r="W1882" s="46">
        <v>95</v>
      </c>
      <c r="X1882" s="50"/>
      <c r="Y1882" s="46">
        <f t="shared" si="349"/>
        <v>491.28</v>
      </c>
      <c r="Z1882" s="51">
        <f t="shared" si="350"/>
        <v>2.0609308286820491E-2</v>
      </c>
      <c r="AA1882" s="50">
        <v>0</v>
      </c>
      <c r="AB1882" s="46">
        <v>-916.67</v>
      </c>
      <c r="AC1882" s="46"/>
      <c r="AD1882" s="46"/>
      <c r="AE1882" s="52">
        <v>0.13</v>
      </c>
      <c r="AF1882" s="52">
        <v>0.13</v>
      </c>
      <c r="AG1882" s="46">
        <f t="shared" si="351"/>
        <v>63.866399999999999</v>
      </c>
      <c r="AH1882" s="46"/>
      <c r="AI1882" s="46">
        <f t="shared" si="352"/>
        <v>63.866399999999999</v>
      </c>
      <c r="AJ1882" s="45" t="s">
        <v>164</v>
      </c>
      <c r="AK1882" s="45">
        <v>30</v>
      </c>
      <c r="AL1882" s="49"/>
      <c r="AM1882" s="238">
        <f t="shared" si="353"/>
        <v>0</v>
      </c>
      <c r="AN1882" s="238">
        <f t="shared" si="354"/>
        <v>1</v>
      </c>
      <c r="AO1882" s="238"/>
      <c r="AP1882" s="238"/>
      <c r="AQ1882" s="238">
        <f t="shared" si="355"/>
        <v>0</v>
      </c>
      <c r="AR1882" s="96" t="str">
        <f>IF(A1882="","",VLOOKUP(A1882,'Base Sites'!A:B,2,FALSE))</f>
        <v>Valauto Roncq</v>
      </c>
      <c r="AS1882" s="96" t="str">
        <f t="shared" si="356"/>
        <v>VOLKSWAGEN</v>
      </c>
      <c r="AT1882" s="238"/>
      <c r="AU1882" s="231" t="str">
        <f>IF(A1882="","",VLOOKUP(L1882,'Base Vendeurs'!A:B,2,FALSE))</f>
        <v>Valauto Roncq VW</v>
      </c>
      <c r="AV1882" s="46">
        <f t="shared" si="357"/>
        <v>586.28</v>
      </c>
      <c r="AW1882" s="51">
        <f t="shared" si="358"/>
        <v>2.0609308286820491E-2</v>
      </c>
      <c r="AX1882" s="231" t="str">
        <f t="shared" si="359"/>
        <v>NON</v>
      </c>
      <c r="AY1882" s="231">
        <f>+MargesVN[[#This Row],[Total COM]]+MargesVN[[#This Row],[EXT GIE]]+MargesVN[[#This Row],[Forfait immat]]</f>
        <v>93.866399999999999</v>
      </c>
    </row>
    <row r="1883" spans="1:51" s="231" customFormat="1" ht="11.25" customHeight="1" x14ac:dyDescent="0.25">
      <c r="A1883" s="259">
        <v>10</v>
      </c>
      <c r="B1883" s="259" t="s">
        <v>163</v>
      </c>
      <c r="C1883" s="259" t="s">
        <v>104</v>
      </c>
      <c r="D1883" s="150">
        <v>46052</v>
      </c>
      <c r="E1883" s="260">
        <v>46052</v>
      </c>
      <c r="F1883" s="151"/>
      <c r="G1883" s="151"/>
      <c r="H1883" s="151"/>
      <c r="I1883" s="151"/>
      <c r="J1883" s="151"/>
      <c r="K1883" s="151">
        <v>0</v>
      </c>
      <c r="L1883" s="259" t="s">
        <v>195</v>
      </c>
      <c r="M1883" s="259">
        <v>525998</v>
      </c>
      <c r="N1883" s="259">
        <v>5998</v>
      </c>
      <c r="O1883" s="259" t="s">
        <v>860</v>
      </c>
      <c r="P1883" s="261" t="s">
        <v>861</v>
      </c>
      <c r="Q1883" s="259" t="s">
        <v>93</v>
      </c>
      <c r="R1883" s="152">
        <v>27305.67</v>
      </c>
      <c r="S1883" s="152">
        <v>1141.67</v>
      </c>
      <c r="T1883" s="153">
        <f t="shared" si="348"/>
        <v>28447.339999999997</v>
      </c>
      <c r="U1883" s="154">
        <v>60</v>
      </c>
      <c r="V1883" s="152">
        <v>619.62</v>
      </c>
      <c r="W1883" s="262">
        <v>95</v>
      </c>
      <c r="X1883" s="155"/>
      <c r="Y1883" s="262">
        <f t="shared" si="349"/>
        <v>524.62</v>
      </c>
      <c r="Z1883" s="156">
        <f t="shared" si="350"/>
        <v>2.1781298356893828E-2</v>
      </c>
      <c r="AA1883" s="155">
        <v>0</v>
      </c>
      <c r="AB1883" s="262">
        <v>-916.67</v>
      </c>
      <c r="AC1883" s="262"/>
      <c r="AD1883" s="262"/>
      <c r="AE1883" s="157">
        <v>0.13</v>
      </c>
      <c r="AF1883" s="157">
        <v>0.13</v>
      </c>
      <c r="AG1883" s="262">
        <f t="shared" si="351"/>
        <v>68.200600000000009</v>
      </c>
      <c r="AH1883" s="262"/>
      <c r="AI1883" s="262">
        <f t="shared" si="352"/>
        <v>68.200600000000009</v>
      </c>
      <c r="AJ1883" s="259" t="s">
        <v>164</v>
      </c>
      <c r="AK1883" s="259">
        <v>30</v>
      </c>
      <c r="AL1883" s="154"/>
      <c r="AM1883" s="263">
        <f t="shared" si="353"/>
        <v>0</v>
      </c>
      <c r="AN1883" s="263">
        <f t="shared" si="354"/>
        <v>1</v>
      </c>
      <c r="AO1883" s="263"/>
      <c r="AP1883" s="263"/>
      <c r="AQ1883" s="263">
        <f t="shared" si="355"/>
        <v>0</v>
      </c>
      <c r="AR1883" s="158" t="str">
        <f>IF(A1883="","",VLOOKUP(A1883,'Base Sites'!A:B,2,FALSE))</f>
        <v>Valauto Roncq</v>
      </c>
      <c r="AS1883" s="158" t="str">
        <f t="shared" si="356"/>
        <v>VOLKSWAGEN</v>
      </c>
      <c r="AT1883" s="263"/>
      <c r="AU1883" s="264" t="str">
        <f>IF(A1883="","",VLOOKUP(L1883,'Base Vendeurs'!A:B,2,FALSE))</f>
        <v>Valauto Roncq VW</v>
      </c>
      <c r="AV1883" s="251">
        <f t="shared" si="357"/>
        <v>619.62</v>
      </c>
      <c r="AW1883" s="156">
        <f t="shared" si="358"/>
        <v>2.1781298356893828E-2</v>
      </c>
      <c r="AX1883" s="237" t="str">
        <f t="shared" si="359"/>
        <v>NON</v>
      </c>
      <c r="AY1883" s="231">
        <f>+MargesVN[[#This Row],[Total COM]]+MargesVN[[#This Row],[EXT GIE]]+MargesVN[[#This Row],[Forfait immat]]</f>
        <v>98.200600000000009</v>
      </c>
    </row>
    <row r="1884" spans="1:51" s="231" customFormat="1" ht="11.25" customHeight="1" x14ac:dyDescent="0.25">
      <c r="A1884" s="239">
        <v>10</v>
      </c>
      <c r="B1884" s="239" t="s">
        <v>163</v>
      </c>
      <c r="C1884" s="239" t="s">
        <v>104</v>
      </c>
      <c r="D1884" s="198">
        <v>46051</v>
      </c>
      <c r="E1884" s="240">
        <v>46052</v>
      </c>
      <c r="F1884" s="199"/>
      <c r="G1884" s="199"/>
      <c r="H1884" s="199"/>
      <c r="I1884" s="199"/>
      <c r="J1884" s="199"/>
      <c r="K1884" s="199">
        <v>0</v>
      </c>
      <c r="L1884" s="239" t="s">
        <v>195</v>
      </c>
      <c r="M1884" s="239">
        <v>525999</v>
      </c>
      <c r="N1884" s="239">
        <v>5999</v>
      </c>
      <c r="O1884" s="239" t="s">
        <v>909</v>
      </c>
      <c r="P1884" s="241" t="s">
        <v>910</v>
      </c>
      <c r="Q1884" s="239" t="s">
        <v>107</v>
      </c>
      <c r="R1884" s="200">
        <v>22622.33</v>
      </c>
      <c r="S1884" s="200">
        <v>858.33</v>
      </c>
      <c r="T1884" s="201">
        <f t="shared" si="348"/>
        <v>23480.660000000003</v>
      </c>
      <c r="U1884" s="202">
        <v>99</v>
      </c>
      <c r="V1884" s="200">
        <v>838.64</v>
      </c>
      <c r="W1884" s="242">
        <v>95</v>
      </c>
      <c r="X1884" s="203"/>
      <c r="Y1884" s="242">
        <f t="shared" si="349"/>
        <v>743.64</v>
      </c>
      <c r="Z1884" s="204">
        <f t="shared" si="350"/>
        <v>3.5716202185117452E-2</v>
      </c>
      <c r="AA1884" s="203">
        <v>0</v>
      </c>
      <c r="AB1884" s="242">
        <v>-2683.33</v>
      </c>
      <c r="AC1884" s="242"/>
      <c r="AD1884" s="242"/>
      <c r="AE1884" s="205">
        <v>0.13</v>
      </c>
      <c r="AF1884" s="205">
        <v>0.13</v>
      </c>
      <c r="AG1884" s="242">
        <f t="shared" si="351"/>
        <v>96.673200000000008</v>
      </c>
      <c r="AH1884" s="242"/>
      <c r="AI1884" s="242">
        <f t="shared" si="352"/>
        <v>96.673200000000008</v>
      </c>
      <c r="AJ1884" s="239" t="s">
        <v>164</v>
      </c>
      <c r="AK1884" s="239">
        <v>30</v>
      </c>
      <c r="AL1884" s="202">
        <v>50</v>
      </c>
      <c r="AM1884" s="243">
        <f t="shared" si="353"/>
        <v>1</v>
      </c>
      <c r="AN1884" s="243">
        <f t="shared" si="354"/>
        <v>1</v>
      </c>
      <c r="AO1884" s="243"/>
      <c r="AP1884" s="243"/>
      <c r="AQ1884" s="243">
        <f t="shared" si="355"/>
        <v>1</v>
      </c>
      <c r="AR1884" s="206" t="str">
        <f>IF(A1884="","",VLOOKUP(A1884,'Base Sites'!A:B,2,FALSE))</f>
        <v>Valauto Roncq</v>
      </c>
      <c r="AS1884" s="206" t="str">
        <f t="shared" si="356"/>
        <v>VOLKSWAGEN</v>
      </c>
      <c r="AT1884" s="243"/>
      <c r="AU1884" s="244" t="str">
        <f>IF(A1884="","",VLOOKUP(L1884,'Base Vendeurs'!A:B,2,FALSE))</f>
        <v>Valauto Roncq VW</v>
      </c>
      <c r="AV1884" s="242">
        <f t="shared" si="357"/>
        <v>838.64</v>
      </c>
      <c r="AW1884" s="204">
        <f t="shared" si="358"/>
        <v>3.5716202185117452E-2</v>
      </c>
      <c r="AX1884" s="244" t="str">
        <f t="shared" si="359"/>
        <v>NON</v>
      </c>
      <c r="AY1884" s="231">
        <f>+MargesVN[[#This Row],[Total COM]]+MargesVN[[#This Row],[EXT GIE]]+MargesVN[[#This Row],[Forfait immat]]</f>
        <v>176.67320000000001</v>
      </c>
    </row>
    <row r="1885" spans="1:51" s="231" customFormat="1" ht="11.25" customHeight="1" x14ac:dyDescent="0.25">
      <c r="A1885" s="401">
        <v>30</v>
      </c>
      <c r="B1885" s="401" t="s">
        <v>163</v>
      </c>
      <c r="C1885" s="401" t="s">
        <v>104</v>
      </c>
      <c r="D1885" s="402">
        <v>46155</v>
      </c>
      <c r="E1885" s="403">
        <v>46157</v>
      </c>
      <c r="F1885" s="404"/>
      <c r="G1885" s="404"/>
      <c r="H1885" s="404"/>
      <c r="I1885" s="404"/>
      <c r="J1885" s="404"/>
      <c r="K1885" s="404">
        <v>0</v>
      </c>
      <c r="L1885" s="401" t="s">
        <v>429</v>
      </c>
      <c r="M1885" s="401">
        <v>526003</v>
      </c>
      <c r="N1885" s="401">
        <v>6003</v>
      </c>
      <c r="O1885" s="401" t="s">
        <v>4211</v>
      </c>
      <c r="P1885" s="405" t="s">
        <v>4212</v>
      </c>
      <c r="Q1885" s="401" t="s">
        <v>177</v>
      </c>
      <c r="R1885" s="406">
        <v>37605</v>
      </c>
      <c r="S1885" s="406">
        <v>2825</v>
      </c>
      <c r="T1885" s="407">
        <f t="shared" si="348"/>
        <v>40430</v>
      </c>
      <c r="U1885" s="408">
        <v>8</v>
      </c>
      <c r="V1885" s="406">
        <v>1782.6</v>
      </c>
      <c r="W1885" s="409">
        <v>95</v>
      </c>
      <c r="X1885" s="410"/>
      <c r="Y1885" s="409">
        <f t="shared" si="349"/>
        <v>1687.6</v>
      </c>
      <c r="Z1885" s="411">
        <f t="shared" si="350"/>
        <v>4.409102151867425E-2</v>
      </c>
      <c r="AA1885" s="410">
        <v>0</v>
      </c>
      <c r="AB1885" s="409">
        <v>-5860</v>
      </c>
      <c r="AC1885" s="409"/>
      <c r="AD1885" s="409"/>
      <c r="AE1885" s="412">
        <v>0.08</v>
      </c>
      <c r="AF1885" s="412">
        <v>0.08</v>
      </c>
      <c r="AG1885" s="409">
        <f t="shared" si="351"/>
        <v>135.00799999999998</v>
      </c>
      <c r="AH1885" s="409"/>
      <c r="AI1885" s="409">
        <f t="shared" si="352"/>
        <v>135.00799999999998</v>
      </c>
      <c r="AJ1885" s="401" t="s">
        <v>164</v>
      </c>
      <c r="AK1885" s="401">
        <v>30</v>
      </c>
      <c r="AL1885" s="408"/>
      <c r="AM1885" s="413">
        <f t="shared" si="353"/>
        <v>0</v>
      </c>
      <c r="AN1885" s="413">
        <f t="shared" si="354"/>
        <v>1</v>
      </c>
      <c r="AO1885" s="413"/>
      <c r="AP1885" s="413"/>
      <c r="AQ1885" s="413">
        <f t="shared" si="355"/>
        <v>0</v>
      </c>
      <c r="AR1885" s="414" t="str">
        <f>IF(A1885="","",VLOOKUP(A1885,'Base Sites'!A:B,2,FALSE))</f>
        <v>Valauto Lambersart VW</v>
      </c>
      <c r="AS1885" s="414" t="str">
        <f t="shared" si="356"/>
        <v>VOLKSWAGEN</v>
      </c>
      <c r="AT1885" s="413"/>
      <c r="AU1885" s="415" t="str">
        <f>IF(A1885="","",VLOOKUP(L1885,'Base Vendeurs'!A:B,2,FALSE))</f>
        <v>Valauto Lambersart VW</v>
      </c>
      <c r="AV1885" s="409">
        <f t="shared" si="357"/>
        <v>1782.6</v>
      </c>
      <c r="AW1885" s="411">
        <f t="shared" si="358"/>
        <v>4.409102151867425E-2</v>
      </c>
      <c r="AX1885" s="415" t="str">
        <f t="shared" si="359"/>
        <v>NON</v>
      </c>
      <c r="AY1885" s="231">
        <f>+MargesVN[[#This Row],[Total COM]]+MargesVN[[#This Row],[EXT GIE]]+MargesVN[[#This Row],[Forfait immat]]</f>
        <v>165.00799999999998</v>
      </c>
    </row>
    <row r="1886" spans="1:51" s="231" customFormat="1" ht="11.25" customHeight="1" x14ac:dyDescent="0.25">
      <c r="A1886" s="431">
        <v>30</v>
      </c>
      <c r="B1886" s="431" t="s">
        <v>163</v>
      </c>
      <c r="C1886" s="431" t="s">
        <v>104</v>
      </c>
      <c r="D1886" s="432">
        <v>46188</v>
      </c>
      <c r="E1886" s="433">
        <v>46188</v>
      </c>
      <c r="F1886" s="434"/>
      <c r="G1886" s="434"/>
      <c r="H1886" s="434"/>
      <c r="I1886" s="434"/>
      <c r="J1886" s="434"/>
      <c r="K1886" s="434">
        <v>0</v>
      </c>
      <c r="L1886" s="431" t="s">
        <v>229</v>
      </c>
      <c r="M1886" s="431">
        <v>526005</v>
      </c>
      <c r="N1886" s="431">
        <v>6005</v>
      </c>
      <c r="O1886" s="431" t="s">
        <v>4898</v>
      </c>
      <c r="P1886" s="435" t="s">
        <v>4899</v>
      </c>
      <c r="Q1886" s="431" t="s">
        <v>93</v>
      </c>
      <c r="R1886" s="436">
        <v>33555.67</v>
      </c>
      <c r="S1886" s="436">
        <v>2275</v>
      </c>
      <c r="T1886" s="437">
        <f t="shared" si="348"/>
        <v>35830.67</v>
      </c>
      <c r="U1886" s="438">
        <v>3</v>
      </c>
      <c r="V1886" s="436">
        <v>463.87</v>
      </c>
      <c r="W1886" s="439">
        <v>94.99</v>
      </c>
      <c r="X1886" s="440"/>
      <c r="Y1886" s="439">
        <f t="shared" si="349"/>
        <v>368.88</v>
      </c>
      <c r="Z1886" s="441">
        <f t="shared" si="350"/>
        <v>1.2946171534051695E-2</v>
      </c>
      <c r="AA1886" s="440">
        <v>0</v>
      </c>
      <c r="AB1886" s="439">
        <v>0</v>
      </c>
      <c r="AC1886" s="439"/>
      <c r="AD1886" s="439"/>
      <c r="AE1886" s="442">
        <v>0.08</v>
      </c>
      <c r="AF1886" s="442">
        <v>0.08</v>
      </c>
      <c r="AG1886" s="439">
        <f t="shared" si="351"/>
        <v>29.510400000000001</v>
      </c>
      <c r="AH1886" s="439"/>
      <c r="AI1886" s="439">
        <f t="shared" si="352"/>
        <v>29.510400000000001</v>
      </c>
      <c r="AJ1886" s="431" t="s">
        <v>149</v>
      </c>
      <c r="AK1886" s="431">
        <v>0</v>
      </c>
      <c r="AL1886" s="438"/>
      <c r="AM1886" s="443">
        <f t="shared" si="353"/>
        <v>0</v>
      </c>
      <c r="AN1886" s="443">
        <f t="shared" si="354"/>
        <v>1</v>
      </c>
      <c r="AO1886" s="443"/>
      <c r="AP1886" s="443"/>
      <c r="AQ1886" s="443">
        <f t="shared" si="355"/>
        <v>0</v>
      </c>
      <c r="AR1886" s="444" t="str">
        <f>IF(A1886="","",VLOOKUP(A1886,'Base Sites'!A:B,2,FALSE))</f>
        <v>Valauto Lambersart VW</v>
      </c>
      <c r="AS1886" s="444" t="str">
        <f t="shared" si="356"/>
        <v>VOLKSWAGEN</v>
      </c>
      <c r="AT1886" s="443"/>
      <c r="AU1886" s="445" t="str">
        <f>IF(A1886="","",VLOOKUP(L1886,'Base Vendeurs'!A:B,2,FALSE))</f>
        <v>Valauto Lambersart VW</v>
      </c>
      <c r="AV1886" s="439">
        <f t="shared" si="357"/>
        <v>463.87</v>
      </c>
      <c r="AW1886" s="441">
        <f t="shared" si="358"/>
        <v>1.2946171534051695E-2</v>
      </c>
      <c r="AX1886" s="445" t="str">
        <f t="shared" si="359"/>
        <v>NON</v>
      </c>
      <c r="AY1886" s="231">
        <f>+MargesVN[[#This Row],[Total COM]]+MargesVN[[#This Row],[EXT GIE]]+MargesVN[[#This Row],[Forfait immat]]</f>
        <v>29.510400000000001</v>
      </c>
    </row>
    <row r="1887" spans="1:51" s="231" customFormat="1" ht="11.25" customHeight="1" x14ac:dyDescent="0.25">
      <c r="A1887" s="401">
        <v>30</v>
      </c>
      <c r="B1887" s="401" t="s">
        <v>163</v>
      </c>
      <c r="C1887" s="401" t="s">
        <v>104</v>
      </c>
      <c r="D1887" s="402">
        <v>46135</v>
      </c>
      <c r="E1887" s="403">
        <v>46139</v>
      </c>
      <c r="F1887" s="404"/>
      <c r="G1887" s="404"/>
      <c r="H1887" s="404"/>
      <c r="I1887" s="404"/>
      <c r="J1887" s="404"/>
      <c r="K1887" s="404"/>
      <c r="L1887" s="401" t="s">
        <v>246</v>
      </c>
      <c r="M1887" s="401">
        <v>526006</v>
      </c>
      <c r="N1887" s="401">
        <v>6006</v>
      </c>
      <c r="O1887" s="401" t="s">
        <v>3246</v>
      </c>
      <c r="P1887" s="405" t="s">
        <v>3247</v>
      </c>
      <c r="Q1887" s="401" t="s">
        <v>93</v>
      </c>
      <c r="R1887" s="406">
        <v>31472.33</v>
      </c>
      <c r="S1887" s="406">
        <v>2083.34</v>
      </c>
      <c r="T1887" s="407">
        <f t="shared" si="348"/>
        <v>33555.67</v>
      </c>
      <c r="U1887" s="408">
        <v>14</v>
      </c>
      <c r="V1887" s="406">
        <v>668.35</v>
      </c>
      <c r="W1887" s="409">
        <v>95</v>
      </c>
      <c r="X1887" s="410"/>
      <c r="Y1887" s="409">
        <f t="shared" si="349"/>
        <v>573.35</v>
      </c>
      <c r="Z1887" s="411">
        <f t="shared" si="350"/>
        <v>1.991764730073934E-2</v>
      </c>
      <c r="AA1887" s="410">
        <v>0</v>
      </c>
      <c r="AB1887" s="409">
        <v>-2718.01</v>
      </c>
      <c r="AC1887" s="409"/>
      <c r="AD1887" s="409"/>
      <c r="AE1887" s="412">
        <v>0.1</v>
      </c>
      <c r="AF1887" s="412">
        <v>0.1</v>
      </c>
      <c r="AG1887" s="409">
        <f t="shared" si="351"/>
        <v>57.335000000000008</v>
      </c>
      <c r="AH1887" s="409"/>
      <c r="AI1887" s="409">
        <f t="shared" si="352"/>
        <v>57.335000000000008</v>
      </c>
      <c r="AJ1887" s="401" t="s">
        <v>149</v>
      </c>
      <c r="AK1887" s="401">
        <v>30</v>
      </c>
      <c r="AL1887" s="408"/>
      <c r="AM1887" s="413">
        <f t="shared" si="353"/>
        <v>0</v>
      </c>
      <c r="AN1887" s="413">
        <f t="shared" si="354"/>
        <v>1</v>
      </c>
      <c r="AO1887" s="413"/>
      <c r="AP1887" s="413"/>
      <c r="AQ1887" s="413">
        <f t="shared" si="355"/>
        <v>0</v>
      </c>
      <c r="AR1887" s="414" t="str">
        <f>IF(A1887="","",VLOOKUP(A1887,'Base Sites'!A:B,2,FALSE))</f>
        <v>Valauto Lambersart VW</v>
      </c>
      <c r="AS1887" s="414" t="str">
        <f t="shared" si="356"/>
        <v>VOLKSWAGEN</v>
      </c>
      <c r="AT1887" s="413"/>
      <c r="AU1887" s="415" t="str">
        <f>IF(A1887="","",VLOOKUP(L1887,'Base Vendeurs'!A:B,2,FALSE))</f>
        <v>Valauto Lambersart VW</v>
      </c>
      <c r="AV1887" s="409">
        <f t="shared" si="357"/>
        <v>668.35</v>
      </c>
      <c r="AW1887" s="411">
        <f t="shared" si="358"/>
        <v>1.991764730073934E-2</v>
      </c>
      <c r="AX1887" s="415" t="str">
        <f t="shared" si="359"/>
        <v>NON</v>
      </c>
      <c r="AY1887" s="231">
        <f>+MargesVN[[#This Row],[Total COM]]+MargesVN[[#This Row],[EXT GIE]]+MargesVN[[#This Row],[Forfait immat]]</f>
        <v>87.335000000000008</v>
      </c>
    </row>
    <row r="1888" spans="1:51" s="231" customFormat="1" ht="11.25" customHeight="1" x14ac:dyDescent="0.25">
      <c r="A1888" s="45">
        <v>10</v>
      </c>
      <c r="B1888" s="45" t="s">
        <v>163</v>
      </c>
      <c r="C1888" s="45" t="s">
        <v>104</v>
      </c>
      <c r="D1888" s="44">
        <v>46071</v>
      </c>
      <c r="E1888" s="65">
        <v>46073</v>
      </c>
      <c r="F1888" s="35"/>
      <c r="G1888" s="35"/>
      <c r="H1888" s="35"/>
      <c r="I1888" s="35"/>
      <c r="J1888" s="35"/>
      <c r="K1888" s="35">
        <v>0</v>
      </c>
      <c r="L1888" s="45" t="s">
        <v>417</v>
      </c>
      <c r="M1888" s="45">
        <v>511882</v>
      </c>
      <c r="N1888" s="45">
        <v>1882</v>
      </c>
      <c r="O1888" s="45" t="s">
        <v>1689</v>
      </c>
      <c r="P1888" s="66" t="s">
        <v>1690</v>
      </c>
      <c r="Q1888" s="45" t="s">
        <v>177</v>
      </c>
      <c r="R1888" s="47">
        <v>37605</v>
      </c>
      <c r="S1888" s="47">
        <v>1662.5</v>
      </c>
      <c r="T1888" s="48">
        <f t="shared" si="348"/>
        <v>39267.5</v>
      </c>
      <c r="U1888" s="49">
        <v>498</v>
      </c>
      <c r="V1888" s="47">
        <v>-3421.68</v>
      </c>
      <c r="W1888" s="46">
        <v>95</v>
      </c>
      <c r="X1888" s="50"/>
      <c r="Y1888" s="46">
        <f t="shared" si="349"/>
        <v>-3516.68</v>
      </c>
      <c r="Z1888" s="51">
        <f t="shared" si="350"/>
        <v>-8.7137709301585278E-2</v>
      </c>
      <c r="AA1888" s="50">
        <v>-3855.13</v>
      </c>
      <c r="AB1888" s="46">
        <v>-785.35</v>
      </c>
      <c r="AC1888" s="46"/>
      <c r="AD1888" s="46" t="s">
        <v>2037</v>
      </c>
      <c r="AE1888" s="52"/>
      <c r="AF1888" s="52">
        <v>0.13</v>
      </c>
      <c r="AG1888" s="46">
        <f t="shared" si="351"/>
        <v>0</v>
      </c>
      <c r="AH1888" s="46">
        <v>400</v>
      </c>
      <c r="AI1888" s="46">
        <f t="shared" si="352"/>
        <v>400</v>
      </c>
      <c r="AJ1888" s="45" t="s">
        <v>149</v>
      </c>
      <c r="AK1888" s="45">
        <v>30</v>
      </c>
      <c r="AL1888" s="49"/>
      <c r="AM1888" s="238">
        <f t="shared" si="353"/>
        <v>0</v>
      </c>
      <c r="AN1888" s="238">
        <f t="shared" si="354"/>
        <v>1</v>
      </c>
      <c r="AO1888" s="238"/>
      <c r="AP1888" s="238"/>
      <c r="AQ1888" s="238">
        <f t="shared" si="355"/>
        <v>0</v>
      </c>
      <c r="AR1888" s="96" t="str">
        <f>IF(A1888="","",VLOOKUP(A1888,'Base Sites'!A:B,2,FALSE))</f>
        <v>Valauto Roncq</v>
      </c>
      <c r="AS1888" s="96" t="str">
        <f t="shared" si="356"/>
        <v>VOLKSWAGEN</v>
      </c>
      <c r="AT1888" s="238"/>
      <c r="AU1888" s="231" t="str">
        <f>IF(A1888="","",VLOOKUP(L1888,'Base Vendeurs'!A:B,2,FALSE))</f>
        <v>Valauto Roncq VW</v>
      </c>
      <c r="AV1888" s="46">
        <f t="shared" si="357"/>
        <v>-3421.68</v>
      </c>
      <c r="AW1888" s="51">
        <f t="shared" si="358"/>
        <v>-8.7137709301585278E-2</v>
      </c>
      <c r="AX1888" s="231" t="str">
        <f t="shared" si="359"/>
        <v>OUI</v>
      </c>
      <c r="AY1888" s="231">
        <f>+MargesVN[[#This Row],[Total COM]]+MargesVN[[#This Row],[EXT GIE]]+MargesVN[[#This Row],[Forfait immat]]</f>
        <v>430</v>
      </c>
    </row>
    <row r="1889" spans="1:51" s="231" customFormat="1" ht="11.25" customHeight="1" x14ac:dyDescent="0.25">
      <c r="A1889" s="401">
        <v>30</v>
      </c>
      <c r="B1889" s="401" t="s">
        <v>163</v>
      </c>
      <c r="C1889" s="401" t="s">
        <v>104</v>
      </c>
      <c r="D1889" s="402">
        <v>46147</v>
      </c>
      <c r="E1889" s="403">
        <v>46148</v>
      </c>
      <c r="F1889" s="404"/>
      <c r="G1889" s="404"/>
      <c r="H1889" s="404"/>
      <c r="I1889" s="404"/>
      <c r="J1889" s="404"/>
      <c r="K1889" s="404">
        <v>0</v>
      </c>
      <c r="L1889" s="401" t="s">
        <v>429</v>
      </c>
      <c r="M1889" s="401">
        <v>526008</v>
      </c>
      <c r="N1889" s="401">
        <v>6008</v>
      </c>
      <c r="O1889" s="401" t="s">
        <v>4129</v>
      </c>
      <c r="P1889" s="405" t="s">
        <v>4130</v>
      </c>
      <c r="Q1889" s="401" t="s">
        <v>107</v>
      </c>
      <c r="R1889" s="406">
        <v>25139</v>
      </c>
      <c r="S1889" s="406">
        <v>1275.01</v>
      </c>
      <c r="T1889" s="407">
        <f t="shared" si="348"/>
        <v>26414.01</v>
      </c>
      <c r="U1889" s="408">
        <v>27</v>
      </c>
      <c r="V1889" s="406">
        <v>1043.98</v>
      </c>
      <c r="W1889" s="409">
        <v>95</v>
      </c>
      <c r="X1889" s="410"/>
      <c r="Y1889" s="409">
        <f t="shared" si="349"/>
        <v>948.98</v>
      </c>
      <c r="Z1889" s="411">
        <f t="shared" si="350"/>
        <v>3.9523722448806524E-2</v>
      </c>
      <c r="AA1889" s="410">
        <v>310</v>
      </c>
      <c r="AB1889" s="409">
        <v>-3349.99</v>
      </c>
      <c r="AC1889" s="409"/>
      <c r="AD1889" s="409"/>
      <c r="AE1889" s="412">
        <v>0.1</v>
      </c>
      <c r="AF1889" s="412">
        <v>0.1</v>
      </c>
      <c r="AG1889" s="409">
        <f t="shared" si="351"/>
        <v>94.89800000000001</v>
      </c>
      <c r="AH1889" s="409"/>
      <c r="AI1889" s="409">
        <f t="shared" si="352"/>
        <v>94.89800000000001</v>
      </c>
      <c r="AJ1889" s="401" t="s">
        <v>149</v>
      </c>
      <c r="AK1889" s="401">
        <v>30</v>
      </c>
      <c r="AL1889" s="408">
        <v>50</v>
      </c>
      <c r="AM1889" s="413">
        <f t="shared" si="353"/>
        <v>1</v>
      </c>
      <c r="AN1889" s="413">
        <f t="shared" si="354"/>
        <v>1</v>
      </c>
      <c r="AO1889" s="413"/>
      <c r="AP1889" s="413"/>
      <c r="AQ1889" s="413">
        <f t="shared" si="355"/>
        <v>1</v>
      </c>
      <c r="AR1889" s="414" t="str">
        <f>IF(A1889="","",VLOOKUP(A1889,'Base Sites'!A:B,2,FALSE))</f>
        <v>Valauto Lambersart VW</v>
      </c>
      <c r="AS1889" s="414" t="str">
        <f t="shared" si="356"/>
        <v>VOLKSWAGEN</v>
      </c>
      <c r="AT1889" s="413"/>
      <c r="AU1889" s="415" t="str">
        <f>IF(A1889="","",VLOOKUP(L1889,'Base Vendeurs'!A:B,2,FALSE))</f>
        <v>Valauto Lambersart VW</v>
      </c>
      <c r="AV1889" s="409">
        <f t="shared" si="357"/>
        <v>1043.98</v>
      </c>
      <c r="AW1889" s="411">
        <f t="shared" si="358"/>
        <v>3.9523722448806524E-2</v>
      </c>
      <c r="AX1889" s="415" t="str">
        <f t="shared" si="359"/>
        <v>NON</v>
      </c>
      <c r="AY1889" s="231">
        <f>+MargesVN[[#This Row],[Total COM]]+MargesVN[[#This Row],[EXT GIE]]+MargesVN[[#This Row],[Forfait immat]]</f>
        <v>174.89800000000002</v>
      </c>
    </row>
    <row r="1890" spans="1:51" s="231" customFormat="1" ht="11.25" customHeight="1" x14ac:dyDescent="0.25">
      <c r="A1890" s="319">
        <v>10</v>
      </c>
      <c r="B1890" s="319" t="s">
        <v>163</v>
      </c>
      <c r="C1890" s="319" t="s">
        <v>104</v>
      </c>
      <c r="D1890" s="320">
        <v>46084</v>
      </c>
      <c r="E1890" s="321">
        <v>46084</v>
      </c>
      <c r="F1890" s="322"/>
      <c r="G1890" s="322"/>
      <c r="H1890" s="322"/>
      <c r="I1890" s="322"/>
      <c r="J1890" s="322"/>
      <c r="K1890" s="322">
        <v>0</v>
      </c>
      <c r="L1890" s="319" t="s">
        <v>75</v>
      </c>
      <c r="M1890" s="319">
        <v>526008</v>
      </c>
      <c r="N1890" s="319">
        <v>6008</v>
      </c>
      <c r="O1890" s="319" t="s">
        <v>2524</v>
      </c>
      <c r="P1890" s="323" t="s">
        <v>2525</v>
      </c>
      <c r="Q1890" s="319" t="s">
        <v>107</v>
      </c>
      <c r="R1890" s="324">
        <v>22622.33</v>
      </c>
      <c r="S1890" s="324">
        <v>608.33000000000004</v>
      </c>
      <c r="T1890" s="325">
        <f t="shared" si="348"/>
        <v>23230.660000000003</v>
      </c>
      <c r="U1890" s="326">
        <v>22</v>
      </c>
      <c r="V1890" s="324">
        <v>1487.8</v>
      </c>
      <c r="W1890" s="327">
        <v>95</v>
      </c>
      <c r="X1890" s="328"/>
      <c r="Y1890" s="327">
        <f t="shared" si="349"/>
        <v>1392.8</v>
      </c>
      <c r="Z1890" s="329">
        <f t="shared" si="350"/>
        <v>6.4044671998126607E-2</v>
      </c>
      <c r="AA1890" s="328">
        <v>-3349.99</v>
      </c>
      <c r="AB1890" s="327">
        <v>0</v>
      </c>
      <c r="AC1890" s="327"/>
      <c r="AD1890" s="327"/>
      <c r="AE1890" s="330">
        <v>0.1</v>
      </c>
      <c r="AF1890" s="330">
        <v>7.0000000000000007E-2</v>
      </c>
      <c r="AG1890" s="327">
        <f t="shared" si="351"/>
        <v>139.28</v>
      </c>
      <c r="AH1890" s="327"/>
      <c r="AI1890" s="327">
        <f t="shared" si="352"/>
        <v>139.28</v>
      </c>
      <c r="AJ1890" s="319" t="s">
        <v>164</v>
      </c>
      <c r="AK1890" s="319">
        <v>30</v>
      </c>
      <c r="AL1890" s="326">
        <v>50</v>
      </c>
      <c r="AM1890" s="331">
        <f t="shared" si="353"/>
        <v>1</v>
      </c>
      <c r="AN1890" s="331">
        <f t="shared" si="354"/>
        <v>1</v>
      </c>
      <c r="AO1890" s="331"/>
      <c r="AP1890" s="331"/>
      <c r="AQ1890" s="331">
        <f t="shared" si="355"/>
        <v>1</v>
      </c>
      <c r="AR1890" s="332" t="str">
        <f>IF(A1890="","",VLOOKUP(A1890,'Base Sites'!A:B,2,FALSE))</f>
        <v>Valauto Roncq</v>
      </c>
      <c r="AS1890" s="332" t="str">
        <f t="shared" si="356"/>
        <v>VOLKSWAGEN</v>
      </c>
      <c r="AT1890" s="331"/>
      <c r="AU1890" s="333" t="str">
        <f>IF(A1890="","",VLOOKUP(L1890,'Base Vendeurs'!A:B,2,FALSE))</f>
        <v>Valauto Roncq VW</v>
      </c>
      <c r="AV1890" s="327">
        <f t="shared" si="357"/>
        <v>1487.8</v>
      </c>
      <c r="AW1890" s="329">
        <f t="shared" si="358"/>
        <v>6.4044671998126607E-2</v>
      </c>
      <c r="AX1890" s="333" t="str">
        <f t="shared" si="359"/>
        <v>NON</v>
      </c>
      <c r="AY1890" s="231">
        <f>+MargesVN[[#This Row],[Total COM]]+MargesVN[[#This Row],[EXT GIE]]+MargesVN[[#This Row],[Forfait immat]]</f>
        <v>219.28</v>
      </c>
    </row>
    <row r="1891" spans="1:51" s="231" customFormat="1" ht="11.25" customHeight="1" x14ac:dyDescent="0.25">
      <c r="A1891" s="354">
        <v>30</v>
      </c>
      <c r="B1891" s="354" t="s">
        <v>163</v>
      </c>
      <c r="C1891" s="354" t="s">
        <v>104</v>
      </c>
      <c r="D1891" s="355">
        <v>46132</v>
      </c>
      <c r="E1891" s="356">
        <v>46133</v>
      </c>
      <c r="F1891" s="357"/>
      <c r="G1891" s="357"/>
      <c r="H1891" s="357"/>
      <c r="I1891" s="357"/>
      <c r="J1891" s="357"/>
      <c r="K1891" s="357">
        <v>0</v>
      </c>
      <c r="L1891" s="354" t="s">
        <v>429</v>
      </c>
      <c r="M1891" s="354">
        <v>526009</v>
      </c>
      <c r="N1891" s="354">
        <v>6009</v>
      </c>
      <c r="O1891" s="354" t="s">
        <v>3462</v>
      </c>
      <c r="P1891" s="358" t="s">
        <v>3463</v>
      </c>
      <c r="Q1891" s="354" t="s">
        <v>177</v>
      </c>
      <c r="R1891" s="359">
        <v>37605</v>
      </c>
      <c r="S1891" s="359">
        <v>3654.16</v>
      </c>
      <c r="T1891" s="360">
        <f t="shared" si="348"/>
        <v>41259.160000000003</v>
      </c>
      <c r="U1891" s="361">
        <v>5</v>
      </c>
      <c r="V1891" s="359">
        <v>2199.27</v>
      </c>
      <c r="W1891" s="362">
        <v>95</v>
      </c>
      <c r="X1891" s="363"/>
      <c r="Y1891" s="362">
        <f t="shared" si="349"/>
        <v>2104.27</v>
      </c>
      <c r="Z1891" s="364">
        <f t="shared" si="350"/>
        <v>5.3303799689571961E-2</v>
      </c>
      <c r="AA1891" s="363">
        <v>0</v>
      </c>
      <c r="AB1891" s="362">
        <v>-5860</v>
      </c>
      <c r="AC1891" s="362"/>
      <c r="AD1891" s="362"/>
      <c r="AE1891" s="365">
        <v>0.1</v>
      </c>
      <c r="AF1891" s="365">
        <v>0.13</v>
      </c>
      <c r="AG1891" s="362">
        <f t="shared" si="351"/>
        <v>210.42700000000002</v>
      </c>
      <c r="AH1891" s="362"/>
      <c r="AI1891" s="362">
        <f t="shared" si="352"/>
        <v>210.42700000000002</v>
      </c>
      <c r="AJ1891" s="354" t="s">
        <v>164</v>
      </c>
      <c r="AK1891" s="354">
        <v>30</v>
      </c>
      <c r="AL1891" s="361"/>
      <c r="AM1891" s="366">
        <f t="shared" si="353"/>
        <v>0</v>
      </c>
      <c r="AN1891" s="366">
        <f t="shared" si="354"/>
        <v>1</v>
      </c>
      <c r="AO1891" s="366"/>
      <c r="AP1891" s="366"/>
      <c r="AQ1891" s="366">
        <f t="shared" si="355"/>
        <v>0</v>
      </c>
      <c r="AR1891" s="367" t="str">
        <f>IF(A1891="","",VLOOKUP(A1891,'Base Sites'!A:B,2,FALSE))</f>
        <v>Valauto Lambersart VW</v>
      </c>
      <c r="AS1891" s="367" t="str">
        <f t="shared" si="356"/>
        <v>VOLKSWAGEN</v>
      </c>
      <c r="AT1891" s="366"/>
      <c r="AU1891" s="368" t="str">
        <f>IF(A1891="","",VLOOKUP(L1891,'Base Vendeurs'!A:B,2,FALSE))</f>
        <v>Valauto Lambersart VW</v>
      </c>
      <c r="AV1891" s="362">
        <f t="shared" si="357"/>
        <v>2199.27</v>
      </c>
      <c r="AW1891" s="364">
        <f t="shared" si="358"/>
        <v>5.3303799689571961E-2</v>
      </c>
      <c r="AX1891" s="368" t="str">
        <f t="shared" si="359"/>
        <v>NON</v>
      </c>
      <c r="AY1891" s="231">
        <f>+MargesVN[[#This Row],[Total COM]]+MargesVN[[#This Row],[EXT GIE]]+MargesVN[[#This Row],[Forfait immat]]</f>
        <v>240.42700000000002</v>
      </c>
    </row>
    <row r="1892" spans="1:51" s="231" customFormat="1" ht="11.25" customHeight="1" x14ac:dyDescent="0.25">
      <c r="A1892" s="431">
        <v>10</v>
      </c>
      <c r="B1892" s="431" t="s">
        <v>163</v>
      </c>
      <c r="C1892" s="431" t="s">
        <v>104</v>
      </c>
      <c r="D1892" s="432">
        <v>46177</v>
      </c>
      <c r="E1892" s="433">
        <v>46178</v>
      </c>
      <c r="F1892" s="434"/>
      <c r="G1892" s="434"/>
      <c r="H1892" s="434"/>
      <c r="I1892" s="434"/>
      <c r="J1892" s="434"/>
      <c r="K1892" s="434">
        <v>0</v>
      </c>
      <c r="L1892" s="431" t="s">
        <v>35</v>
      </c>
      <c r="M1892" s="431">
        <v>526009</v>
      </c>
      <c r="N1892" s="431">
        <v>6009</v>
      </c>
      <c r="O1892" s="431" t="s">
        <v>5140</v>
      </c>
      <c r="P1892" s="435" t="s">
        <v>5141</v>
      </c>
      <c r="Q1892" s="431" t="s">
        <v>157</v>
      </c>
      <c r="R1892" s="436">
        <v>28533.33</v>
      </c>
      <c r="S1892" s="436">
        <v>1458.33</v>
      </c>
      <c r="T1892" s="437">
        <f t="shared" si="348"/>
        <v>29991.660000000003</v>
      </c>
      <c r="U1892" s="438">
        <v>22</v>
      </c>
      <c r="V1892" s="436">
        <v>503.91</v>
      </c>
      <c r="W1892" s="439">
        <v>95</v>
      </c>
      <c r="X1892" s="440"/>
      <c r="Y1892" s="439">
        <f t="shared" si="349"/>
        <v>408.91</v>
      </c>
      <c r="Z1892" s="441">
        <f t="shared" si="350"/>
        <v>1.680167086450033E-2</v>
      </c>
      <c r="AA1892" s="440">
        <v>0</v>
      </c>
      <c r="AB1892" s="439">
        <v>-3666.67</v>
      </c>
      <c r="AC1892" s="439"/>
      <c r="AD1892" s="439"/>
      <c r="AE1892" s="442">
        <v>7.0000000000000007E-2</v>
      </c>
      <c r="AF1892" s="442">
        <v>7.0000000000000007E-2</v>
      </c>
      <c r="AG1892" s="439">
        <f t="shared" si="351"/>
        <v>28.623700000000003</v>
      </c>
      <c r="AH1892" s="439"/>
      <c r="AI1892" s="439">
        <f t="shared" si="352"/>
        <v>28.623700000000003</v>
      </c>
      <c r="AJ1892" s="431" t="s">
        <v>164</v>
      </c>
      <c r="AK1892" s="431"/>
      <c r="AL1892" s="438"/>
      <c r="AM1892" s="443">
        <f t="shared" si="353"/>
        <v>0</v>
      </c>
      <c r="AN1892" s="443">
        <f t="shared" si="354"/>
        <v>1</v>
      </c>
      <c r="AO1892" s="443"/>
      <c r="AP1892" s="443"/>
      <c r="AQ1892" s="443">
        <f t="shared" si="355"/>
        <v>0</v>
      </c>
      <c r="AR1892" s="444" t="str">
        <f>IF(A1892="","",VLOOKUP(A1892,'Base Sites'!A:B,2,FALSE))</f>
        <v>Valauto Roncq</v>
      </c>
      <c r="AS1892" s="444" t="str">
        <f t="shared" si="356"/>
        <v>VOLKSWAGEN</v>
      </c>
      <c r="AT1892" s="443"/>
      <c r="AU1892" s="445" t="str">
        <f>IF(A1892="","",VLOOKUP(L1892,'Base Vendeurs'!A:B,2,FALSE))</f>
        <v>Valauto Roncq VW</v>
      </c>
      <c r="AV1892" s="439">
        <f t="shared" si="357"/>
        <v>503.91</v>
      </c>
      <c r="AW1892" s="441">
        <f t="shared" si="358"/>
        <v>1.680167086450033E-2</v>
      </c>
      <c r="AX1892" s="445" t="str">
        <f t="shared" si="359"/>
        <v>NON</v>
      </c>
      <c r="AY1892" s="231">
        <f>+MargesVN[[#This Row],[Total COM]]+MargesVN[[#This Row],[EXT GIE]]+MargesVN[[#This Row],[Forfait immat]]</f>
        <v>28.623700000000003</v>
      </c>
    </row>
    <row r="1893" spans="1:51" s="231" customFormat="1" ht="11.25" customHeight="1" x14ac:dyDescent="0.25">
      <c r="A1893" s="45">
        <v>10</v>
      </c>
      <c r="B1893" s="45" t="s">
        <v>163</v>
      </c>
      <c r="C1893" s="45" t="s">
        <v>104</v>
      </c>
      <c r="D1893" s="44">
        <v>46065</v>
      </c>
      <c r="E1893" s="65">
        <v>46066</v>
      </c>
      <c r="F1893" s="35"/>
      <c r="G1893" s="35"/>
      <c r="H1893" s="35"/>
      <c r="I1893" s="35"/>
      <c r="J1893" s="35"/>
      <c r="K1893" s="35"/>
      <c r="L1893" s="45" t="s">
        <v>388</v>
      </c>
      <c r="M1893" s="45">
        <v>526015</v>
      </c>
      <c r="N1893" s="45">
        <v>6015</v>
      </c>
      <c r="O1893" s="45" t="s">
        <v>1561</v>
      </c>
      <c r="P1893" s="66" t="s">
        <v>1562</v>
      </c>
      <c r="Q1893" s="45" t="s">
        <v>107</v>
      </c>
      <c r="R1893" s="47">
        <v>28389</v>
      </c>
      <c r="S1893" s="47">
        <v>-770.83</v>
      </c>
      <c r="T1893" s="48">
        <f t="shared" si="348"/>
        <v>27618.17</v>
      </c>
      <c r="U1893" s="49">
        <v>73</v>
      </c>
      <c r="V1893" s="47">
        <v>1794.93</v>
      </c>
      <c r="W1893" s="46">
        <v>95</v>
      </c>
      <c r="X1893" s="50"/>
      <c r="Y1893" s="46">
        <f t="shared" si="349"/>
        <v>1699.93</v>
      </c>
      <c r="Z1893" s="51">
        <f t="shared" si="350"/>
        <v>6.4990909969777147E-2</v>
      </c>
      <c r="AA1893" s="50">
        <v>0</v>
      </c>
      <c r="AB1893" s="46">
        <v>-3349.99</v>
      </c>
      <c r="AC1893" s="46"/>
      <c r="AD1893" s="46"/>
      <c r="AE1893" s="52">
        <v>0.1</v>
      </c>
      <c r="AF1893" s="52">
        <v>0.13</v>
      </c>
      <c r="AG1893" s="46">
        <f t="shared" si="351"/>
        <v>169.99300000000002</v>
      </c>
      <c r="AH1893" s="46"/>
      <c r="AI1893" s="46">
        <f t="shared" si="352"/>
        <v>169.99300000000002</v>
      </c>
      <c r="AJ1893" s="45" t="s">
        <v>164</v>
      </c>
      <c r="AK1893" s="45">
        <v>30</v>
      </c>
      <c r="AL1893" s="49"/>
      <c r="AM1893" s="238">
        <f t="shared" si="353"/>
        <v>0</v>
      </c>
      <c r="AN1893" s="238">
        <f t="shared" si="354"/>
        <v>1</v>
      </c>
      <c r="AO1893" s="238"/>
      <c r="AP1893" s="238"/>
      <c r="AQ1893" s="238">
        <f t="shared" si="355"/>
        <v>0</v>
      </c>
      <c r="AR1893" s="96" t="str">
        <f>IF(A1893="","",VLOOKUP(A1893,'Base Sites'!A:B,2,FALSE))</f>
        <v>Valauto Roncq</v>
      </c>
      <c r="AS1893" s="96" t="str">
        <f t="shared" si="356"/>
        <v>VOLKSWAGEN</v>
      </c>
      <c r="AT1893" s="238"/>
      <c r="AU1893" s="231" t="str">
        <f>IF(A1893="","",VLOOKUP(L1893,'Base Vendeurs'!A:B,2,FALSE))</f>
        <v>Valauto Roncq VW</v>
      </c>
      <c r="AV1893" s="46">
        <f t="shared" si="357"/>
        <v>1794.93</v>
      </c>
      <c r="AW1893" s="51">
        <f t="shared" si="358"/>
        <v>6.4990909969777147E-2</v>
      </c>
      <c r="AX1893" s="231" t="str">
        <f t="shared" si="359"/>
        <v>NON</v>
      </c>
      <c r="AY1893" s="231">
        <f>+MargesVN[[#This Row],[Total COM]]+MargesVN[[#This Row],[EXT GIE]]+MargesVN[[#This Row],[Forfait immat]]</f>
        <v>199.99300000000002</v>
      </c>
    </row>
    <row r="1894" spans="1:51" s="231" customFormat="1" ht="11.25" customHeight="1" x14ac:dyDescent="0.25">
      <c r="A1894" s="45">
        <v>10</v>
      </c>
      <c r="B1894" s="45" t="s">
        <v>163</v>
      </c>
      <c r="C1894" s="45" t="s">
        <v>104</v>
      </c>
      <c r="D1894" s="44">
        <v>46072</v>
      </c>
      <c r="E1894" s="65">
        <v>46073</v>
      </c>
      <c r="F1894" s="35"/>
      <c r="G1894" s="35"/>
      <c r="H1894" s="35"/>
      <c r="I1894" s="35"/>
      <c r="J1894" s="35"/>
      <c r="K1894" s="35"/>
      <c r="L1894" s="45" t="s">
        <v>195</v>
      </c>
      <c r="M1894" s="45">
        <v>526021</v>
      </c>
      <c r="N1894" s="45">
        <v>6021</v>
      </c>
      <c r="O1894" s="45" t="s">
        <v>1751</v>
      </c>
      <c r="P1894" s="66" t="s">
        <v>1752</v>
      </c>
      <c r="Q1894" s="45" t="s">
        <v>93</v>
      </c>
      <c r="R1894" s="47">
        <v>27305.67</v>
      </c>
      <c r="S1894" s="47">
        <v>1141.67</v>
      </c>
      <c r="T1894" s="48">
        <f t="shared" si="348"/>
        <v>28447.339999999997</v>
      </c>
      <c r="U1894" s="49">
        <v>16</v>
      </c>
      <c r="V1894" s="47">
        <v>663.93</v>
      </c>
      <c r="W1894" s="46">
        <v>95</v>
      </c>
      <c r="X1894" s="50"/>
      <c r="Y1894" s="46">
        <f t="shared" si="349"/>
        <v>568.92999999999995</v>
      </c>
      <c r="Z1894" s="51">
        <f t="shared" si="350"/>
        <v>2.3338913234066876E-2</v>
      </c>
      <c r="AA1894" s="50">
        <v>0</v>
      </c>
      <c r="AB1894" s="46">
        <v>-3000.81</v>
      </c>
      <c r="AC1894" s="46"/>
      <c r="AD1894" s="46"/>
      <c r="AE1894" s="52">
        <v>0.13</v>
      </c>
      <c r="AF1894" s="52">
        <v>0.13</v>
      </c>
      <c r="AG1894" s="46">
        <f t="shared" si="351"/>
        <v>73.960899999999995</v>
      </c>
      <c r="AH1894" s="46"/>
      <c r="AI1894" s="46">
        <f t="shared" si="352"/>
        <v>73.960899999999995</v>
      </c>
      <c r="AJ1894" s="45" t="s">
        <v>164</v>
      </c>
      <c r="AK1894" s="45">
        <v>30</v>
      </c>
      <c r="AL1894" s="49"/>
      <c r="AM1894" s="238">
        <f t="shared" si="353"/>
        <v>0</v>
      </c>
      <c r="AN1894" s="238">
        <f t="shared" si="354"/>
        <v>1</v>
      </c>
      <c r="AO1894" s="238"/>
      <c r="AP1894" s="238"/>
      <c r="AQ1894" s="238">
        <f t="shared" si="355"/>
        <v>0</v>
      </c>
      <c r="AR1894" s="96" t="str">
        <f>IF(A1894="","",VLOOKUP(A1894,'Base Sites'!A:B,2,FALSE))</f>
        <v>Valauto Roncq</v>
      </c>
      <c r="AS1894" s="96" t="str">
        <f t="shared" si="356"/>
        <v>VOLKSWAGEN</v>
      </c>
      <c r="AT1894" s="238"/>
      <c r="AU1894" s="231" t="str">
        <f>IF(A1894="","",VLOOKUP(L1894,'Base Vendeurs'!A:B,2,FALSE))</f>
        <v>Valauto Roncq VW</v>
      </c>
      <c r="AV1894" s="46">
        <f t="shared" si="357"/>
        <v>663.93</v>
      </c>
      <c r="AW1894" s="51">
        <f t="shared" si="358"/>
        <v>2.3338913234066876E-2</v>
      </c>
      <c r="AX1894" s="231" t="str">
        <f t="shared" si="359"/>
        <v>NON</v>
      </c>
      <c r="AY1894" s="231">
        <f>+MargesVN[[#This Row],[Total COM]]+MargesVN[[#This Row],[EXT GIE]]+MargesVN[[#This Row],[Forfait immat]]</f>
        <v>103.9609</v>
      </c>
    </row>
    <row r="1895" spans="1:51" s="231" customFormat="1" ht="11.25" customHeight="1" x14ac:dyDescent="0.25">
      <c r="A1895" s="431">
        <v>30</v>
      </c>
      <c r="B1895" s="431" t="s">
        <v>163</v>
      </c>
      <c r="C1895" s="431" t="s">
        <v>104</v>
      </c>
      <c r="D1895" s="432">
        <v>46175</v>
      </c>
      <c r="E1895" s="433">
        <v>46176</v>
      </c>
      <c r="F1895" s="434"/>
      <c r="G1895" s="434"/>
      <c r="H1895" s="434"/>
      <c r="I1895" s="434"/>
      <c r="J1895" s="434"/>
      <c r="K1895" s="434">
        <v>0</v>
      </c>
      <c r="L1895" s="431" t="s">
        <v>232</v>
      </c>
      <c r="M1895" s="431">
        <v>526021</v>
      </c>
      <c r="N1895" s="431">
        <v>6021</v>
      </c>
      <c r="O1895" s="431" t="s">
        <v>5083</v>
      </c>
      <c r="P1895" s="435" t="s">
        <v>5084</v>
      </c>
      <c r="Q1895" s="431" t="s">
        <v>23</v>
      </c>
      <c r="R1895" s="436">
        <v>23014</v>
      </c>
      <c r="S1895" s="436">
        <v>1162.5</v>
      </c>
      <c r="T1895" s="437">
        <f t="shared" si="348"/>
        <v>24176.5</v>
      </c>
      <c r="U1895" s="438">
        <v>1</v>
      </c>
      <c r="V1895" s="436">
        <v>239.01</v>
      </c>
      <c r="W1895" s="439">
        <v>95</v>
      </c>
      <c r="X1895" s="440"/>
      <c r="Y1895" s="439">
        <f t="shared" si="349"/>
        <v>144.01</v>
      </c>
      <c r="Z1895" s="441">
        <f t="shared" si="350"/>
        <v>9.8860463673401851E-3</v>
      </c>
      <c r="AA1895" s="440">
        <v>0</v>
      </c>
      <c r="AB1895" s="439">
        <v>0</v>
      </c>
      <c r="AC1895" s="439"/>
      <c r="AD1895" s="439"/>
      <c r="AE1895" s="442">
        <v>0.1</v>
      </c>
      <c r="AF1895" s="442">
        <v>0.08</v>
      </c>
      <c r="AG1895" s="439">
        <f t="shared" si="351"/>
        <v>14.401</v>
      </c>
      <c r="AH1895" s="439"/>
      <c r="AI1895" s="439">
        <f t="shared" si="352"/>
        <v>14.401</v>
      </c>
      <c r="AJ1895" s="431" t="s">
        <v>164</v>
      </c>
      <c r="AK1895" s="431">
        <v>30</v>
      </c>
      <c r="AL1895" s="438"/>
      <c r="AM1895" s="443">
        <f t="shared" si="353"/>
        <v>0</v>
      </c>
      <c r="AN1895" s="443">
        <f t="shared" si="354"/>
        <v>1</v>
      </c>
      <c r="AO1895" s="443"/>
      <c r="AP1895" s="443"/>
      <c r="AQ1895" s="443">
        <f t="shared" si="355"/>
        <v>0</v>
      </c>
      <c r="AR1895" s="444" t="str">
        <f>IF(A1895="","",VLOOKUP(A1895,'Base Sites'!A:B,2,FALSE))</f>
        <v>Valauto Lambersart VW</v>
      </c>
      <c r="AS1895" s="444" t="str">
        <f t="shared" si="356"/>
        <v>VOLKSWAGEN</v>
      </c>
      <c r="AT1895" s="443"/>
      <c r="AU1895" s="445" t="str">
        <f>IF(A1895="","",VLOOKUP(L1895,'Base Vendeurs'!A:B,2,FALSE))</f>
        <v>Valauto Lambersart VW</v>
      </c>
      <c r="AV1895" s="439">
        <f t="shared" si="357"/>
        <v>239.01</v>
      </c>
      <c r="AW1895" s="441">
        <f t="shared" si="358"/>
        <v>9.8860463673401851E-3</v>
      </c>
      <c r="AX1895" s="445" t="str">
        <f t="shared" si="359"/>
        <v>NON</v>
      </c>
      <c r="AY1895" s="231">
        <f>+MargesVN[[#This Row],[Total COM]]+MargesVN[[#This Row],[EXT GIE]]+MargesVN[[#This Row],[Forfait immat]]</f>
        <v>44.400999999999996</v>
      </c>
    </row>
    <row r="1896" spans="1:51" s="231" customFormat="1" ht="11.25" customHeight="1" x14ac:dyDescent="0.25">
      <c r="A1896" s="431">
        <v>30</v>
      </c>
      <c r="B1896" s="431" t="s">
        <v>163</v>
      </c>
      <c r="C1896" s="431" t="s">
        <v>104</v>
      </c>
      <c r="D1896" s="432">
        <v>46202</v>
      </c>
      <c r="E1896" s="433">
        <v>46203</v>
      </c>
      <c r="F1896" s="434"/>
      <c r="G1896" s="434"/>
      <c r="H1896" s="434"/>
      <c r="I1896" s="434"/>
      <c r="J1896" s="434"/>
      <c r="K1896" s="434"/>
      <c r="L1896" s="431" t="s">
        <v>188</v>
      </c>
      <c r="M1896" s="431">
        <v>526025</v>
      </c>
      <c r="N1896" s="431">
        <v>6025</v>
      </c>
      <c r="O1896" s="431" t="s">
        <v>4823</v>
      </c>
      <c r="P1896" s="435" t="s">
        <v>4824</v>
      </c>
      <c r="Q1896" s="431" t="s">
        <v>93</v>
      </c>
      <c r="R1896" s="436">
        <v>33555.67</v>
      </c>
      <c r="S1896" s="436">
        <v>1741.67</v>
      </c>
      <c r="T1896" s="437">
        <f t="shared" si="348"/>
        <v>35297.339999999997</v>
      </c>
      <c r="U1896" s="438">
        <v>18</v>
      </c>
      <c r="V1896" s="436">
        <v>1339.43</v>
      </c>
      <c r="W1896" s="439">
        <v>95</v>
      </c>
      <c r="X1896" s="440"/>
      <c r="Y1896" s="439">
        <f t="shared" si="349"/>
        <v>1244.43</v>
      </c>
      <c r="Z1896" s="441">
        <f t="shared" si="350"/>
        <v>3.7947052100809869E-2</v>
      </c>
      <c r="AA1896" s="440">
        <v>0</v>
      </c>
      <c r="AB1896" s="439">
        <v>-1250</v>
      </c>
      <c r="AC1896" s="439"/>
      <c r="AD1896" s="439"/>
      <c r="AE1896" s="442">
        <v>0.1</v>
      </c>
      <c r="AF1896" s="442">
        <v>0.1</v>
      </c>
      <c r="AG1896" s="439">
        <f t="shared" si="351"/>
        <v>124.44300000000001</v>
      </c>
      <c r="AH1896" s="439"/>
      <c r="AI1896" s="439">
        <f t="shared" si="352"/>
        <v>124.44300000000001</v>
      </c>
      <c r="AJ1896" s="431" t="s">
        <v>164</v>
      </c>
      <c r="AK1896" s="431"/>
      <c r="AL1896" s="438"/>
      <c r="AM1896" s="443">
        <f t="shared" si="353"/>
        <v>0</v>
      </c>
      <c r="AN1896" s="443">
        <f t="shared" si="354"/>
        <v>1</v>
      </c>
      <c r="AO1896" s="443"/>
      <c r="AP1896" s="443"/>
      <c r="AQ1896" s="443">
        <f t="shared" si="355"/>
        <v>0</v>
      </c>
      <c r="AR1896" s="444" t="str">
        <f>IF(A1896="","",VLOOKUP(A1896,'Base Sites'!A:B,2,FALSE))</f>
        <v>Valauto Lambersart VW</v>
      </c>
      <c r="AS1896" s="444" t="str">
        <f t="shared" si="356"/>
        <v>VOLKSWAGEN</v>
      </c>
      <c r="AT1896" s="443"/>
      <c r="AU1896" s="445" t="str">
        <f>IF(A1896="","",VLOOKUP(L1896,'Base Vendeurs'!A:B,2,FALSE))</f>
        <v>Sociétés NORD</v>
      </c>
      <c r="AV1896" s="439">
        <f t="shared" si="357"/>
        <v>1339.43</v>
      </c>
      <c r="AW1896" s="441">
        <f t="shared" si="358"/>
        <v>3.7947052100809869E-2</v>
      </c>
      <c r="AX1896" s="445" t="str">
        <f t="shared" si="359"/>
        <v>NON</v>
      </c>
      <c r="AY1896" s="231">
        <f>+MargesVN[[#This Row],[Total COM]]+MargesVN[[#This Row],[EXT GIE]]+MargesVN[[#This Row],[Forfait immat]]</f>
        <v>124.44300000000001</v>
      </c>
    </row>
    <row r="1897" spans="1:51" s="231" customFormat="1" ht="11.25" customHeight="1" x14ac:dyDescent="0.25">
      <c r="A1897" s="401">
        <v>30</v>
      </c>
      <c r="B1897" s="401" t="s">
        <v>163</v>
      </c>
      <c r="C1897" s="401" t="s">
        <v>104</v>
      </c>
      <c r="D1897" s="402">
        <v>46167</v>
      </c>
      <c r="E1897" s="403">
        <v>46165</v>
      </c>
      <c r="F1897" s="404"/>
      <c r="G1897" s="404"/>
      <c r="H1897" s="404"/>
      <c r="I1897" s="404"/>
      <c r="J1897" s="404"/>
      <c r="K1897" s="404">
        <v>0</v>
      </c>
      <c r="L1897" s="401" t="s">
        <v>232</v>
      </c>
      <c r="M1897" s="401">
        <v>526026</v>
      </c>
      <c r="N1897" s="401">
        <v>6026</v>
      </c>
      <c r="O1897" s="401" t="s">
        <v>4073</v>
      </c>
      <c r="P1897" s="405" t="s">
        <v>4074</v>
      </c>
      <c r="Q1897" s="401" t="s">
        <v>93</v>
      </c>
      <c r="R1897" s="406">
        <v>27305.67</v>
      </c>
      <c r="S1897" s="406">
        <v>2300</v>
      </c>
      <c r="T1897" s="407">
        <f t="shared" si="348"/>
        <v>29605.67</v>
      </c>
      <c r="U1897" s="408">
        <v>6</v>
      </c>
      <c r="V1897" s="406">
        <v>90.45</v>
      </c>
      <c r="W1897" s="409">
        <v>95.01</v>
      </c>
      <c r="X1897" s="410"/>
      <c r="Y1897" s="409">
        <f t="shared" si="349"/>
        <v>-4.5600000000000023</v>
      </c>
      <c r="Z1897" s="411">
        <f t="shared" si="350"/>
        <v>3.0551580153396294E-3</v>
      </c>
      <c r="AA1897" s="410">
        <v>0</v>
      </c>
      <c r="AB1897" s="409">
        <v>0</v>
      </c>
      <c r="AC1897" s="409"/>
      <c r="AD1897" s="409" t="s">
        <v>236</v>
      </c>
      <c r="AE1897" s="412"/>
      <c r="AF1897" s="412">
        <v>0.1</v>
      </c>
      <c r="AG1897" s="409">
        <f t="shared" si="351"/>
        <v>0</v>
      </c>
      <c r="AH1897" s="409"/>
      <c r="AI1897" s="409">
        <f t="shared" si="352"/>
        <v>0</v>
      </c>
      <c r="AJ1897" s="401" t="s">
        <v>164</v>
      </c>
      <c r="AK1897" s="401"/>
      <c r="AL1897" s="408"/>
      <c r="AM1897" s="413">
        <f t="shared" si="353"/>
        <v>0</v>
      </c>
      <c r="AN1897" s="413">
        <f t="shared" si="354"/>
        <v>1</v>
      </c>
      <c r="AO1897" s="413"/>
      <c r="AP1897" s="413"/>
      <c r="AQ1897" s="413">
        <f t="shared" si="355"/>
        <v>0</v>
      </c>
      <c r="AR1897" s="414" t="str">
        <f>IF(A1897="","",VLOOKUP(A1897,'Base Sites'!A:B,2,FALSE))</f>
        <v>Valauto Lambersart VW</v>
      </c>
      <c r="AS1897" s="414" t="str">
        <f t="shared" si="356"/>
        <v>VOLKSWAGEN</v>
      </c>
      <c r="AT1897" s="413"/>
      <c r="AU1897" s="415" t="str">
        <f>IF(A1897="","",VLOOKUP(L1897,'Base Vendeurs'!A:B,2,FALSE))</f>
        <v>Valauto Lambersart VW</v>
      </c>
      <c r="AV1897" s="409">
        <f t="shared" si="357"/>
        <v>90.45</v>
      </c>
      <c r="AW1897" s="411">
        <f t="shared" si="358"/>
        <v>3.0551580153396294E-3</v>
      </c>
      <c r="AX1897" s="415" t="str">
        <f t="shared" si="359"/>
        <v>NON</v>
      </c>
      <c r="AY1897" s="231">
        <f>+MargesVN[[#This Row],[Total COM]]+MargesVN[[#This Row],[EXT GIE]]+MargesVN[[#This Row],[Forfait immat]]</f>
        <v>0</v>
      </c>
    </row>
    <row r="1898" spans="1:51" s="231" customFormat="1" ht="11.25" customHeight="1" x14ac:dyDescent="0.25">
      <c r="A1898" s="401">
        <v>30</v>
      </c>
      <c r="B1898" s="401" t="s">
        <v>163</v>
      </c>
      <c r="C1898" s="401" t="s">
        <v>104</v>
      </c>
      <c r="D1898" s="402">
        <v>46170</v>
      </c>
      <c r="E1898" s="403">
        <v>46168</v>
      </c>
      <c r="F1898" s="404"/>
      <c r="G1898" s="404"/>
      <c r="H1898" s="404"/>
      <c r="I1898" s="404"/>
      <c r="J1898" s="404"/>
      <c r="K1898" s="404">
        <v>0</v>
      </c>
      <c r="L1898" s="401" t="s">
        <v>229</v>
      </c>
      <c r="M1898" s="401">
        <v>526030</v>
      </c>
      <c r="N1898" s="401">
        <v>6030</v>
      </c>
      <c r="O1898" s="401" t="s">
        <v>4304</v>
      </c>
      <c r="P1898" s="405" t="s">
        <v>4305</v>
      </c>
      <c r="Q1898" s="401" t="s">
        <v>23</v>
      </c>
      <c r="R1898" s="406">
        <v>17714</v>
      </c>
      <c r="S1898" s="406">
        <v>533.33000000000004</v>
      </c>
      <c r="T1898" s="407">
        <f t="shared" ref="T1898:T1961" si="360">+R1898+S1898</f>
        <v>18247.330000000002</v>
      </c>
      <c r="U1898" s="408">
        <v>8</v>
      </c>
      <c r="V1898" s="406">
        <v>104.8</v>
      </c>
      <c r="W1898" s="409">
        <v>94.99</v>
      </c>
      <c r="X1898" s="410"/>
      <c r="Y1898" s="409">
        <f t="shared" ref="Y1898:Y1961" si="361">+V1898-W1898+X1898</f>
        <v>9.8100000000000023</v>
      </c>
      <c r="Z1898" s="411">
        <f t="shared" ref="Z1898:Z1961" si="362">(V1898+X1898)/T1898</f>
        <v>5.7433060069610178E-3</v>
      </c>
      <c r="AA1898" s="410">
        <v>0</v>
      </c>
      <c r="AB1898" s="409">
        <v>-1800.01</v>
      </c>
      <c r="AC1898" s="409"/>
      <c r="AD1898" s="409"/>
      <c r="AE1898" s="412">
        <v>0.08</v>
      </c>
      <c r="AF1898" s="412">
        <v>0.08</v>
      </c>
      <c r="AG1898" s="409">
        <f t="shared" ref="AG1898:AG1961" si="363">+Y1898*AE1898</f>
        <v>0.78480000000000016</v>
      </c>
      <c r="AH1898" s="409"/>
      <c r="AI1898" s="409">
        <f t="shared" ref="AI1898:AI1961" si="364">+AG1898+AH1898</f>
        <v>0.78480000000000016</v>
      </c>
      <c r="AJ1898" s="401" t="s">
        <v>164</v>
      </c>
      <c r="AK1898" s="401">
        <v>30</v>
      </c>
      <c r="AL1898" s="408"/>
      <c r="AM1898" s="413">
        <f t="shared" ref="AM1898:AM1961" si="365">IF(AL1898&gt;0,100%,0%)</f>
        <v>0</v>
      </c>
      <c r="AN1898" s="413">
        <f t="shared" ref="AN1898:AN1961" si="366">IF(A1898&gt;0,1,"")</f>
        <v>1</v>
      </c>
      <c r="AO1898" s="413"/>
      <c r="AP1898" s="413"/>
      <c r="AQ1898" s="413">
        <f t="shared" ref="AQ1898:AQ1961" si="367">IF(AN1898="","",+AM1898/AN1898)</f>
        <v>0</v>
      </c>
      <c r="AR1898" s="414" t="str">
        <f>IF(A1898="","",VLOOKUP(A1898,'Base Sites'!A:B,2,FALSE))</f>
        <v>Valauto Lambersart VW</v>
      </c>
      <c r="AS1898" s="414" t="str">
        <f t="shared" ref="AS1898:AS1961" si="368">IF(C1898="VW","VOLKSWAGEN",IF(C1898="SE","SEAT",IF(C1898="NI","NISSAN",IF(C1898="HY","HYUNDAI",IF(C1898="VU","VUL",IF(C1898="sk","SKODA",IF(C1898="ltsk","SKODA",IF(C1898="CUPRA","CUPRA",IF(C1898="AUDI","AUDI","")))))))))</f>
        <v>VOLKSWAGEN</v>
      </c>
      <c r="AT1898" s="413"/>
      <c r="AU1898" s="415" t="str">
        <f>IF(A1898="","",VLOOKUP(L1898,'Base Vendeurs'!A:B,2,FALSE))</f>
        <v>Valauto Lambersart VW</v>
      </c>
      <c r="AV1898" s="409">
        <f t="shared" ref="AV1898:AV1961" si="369">+V1898+AO1898</f>
        <v>104.8</v>
      </c>
      <c r="AW1898" s="411">
        <f t="shared" ref="AW1898:AW1961" si="370">IF(A1898="","",+AV1898/T1898)</f>
        <v>5.7433060069610178E-3</v>
      </c>
      <c r="AX1898" s="415" t="str">
        <f t="shared" ref="AX1898:AX1961" si="371">IF(AV1898&lt;0,"OUI","NON")</f>
        <v>NON</v>
      </c>
      <c r="AY1898" s="231">
        <f>+MargesVN[[#This Row],[Total COM]]+MargesVN[[#This Row],[EXT GIE]]+MargesVN[[#This Row],[Forfait immat]]</f>
        <v>30.784800000000001</v>
      </c>
    </row>
    <row r="1899" spans="1:51" s="231" customFormat="1" ht="11.25" customHeight="1" x14ac:dyDescent="0.25">
      <c r="A1899" s="45">
        <v>10</v>
      </c>
      <c r="B1899" s="45" t="s">
        <v>163</v>
      </c>
      <c r="C1899" s="45" t="s">
        <v>104</v>
      </c>
      <c r="D1899" s="44">
        <v>46078</v>
      </c>
      <c r="E1899" s="65">
        <v>46078</v>
      </c>
      <c r="F1899" s="35"/>
      <c r="G1899" s="35"/>
      <c r="H1899" s="35"/>
      <c r="I1899" s="35"/>
      <c r="J1899" s="35"/>
      <c r="K1899" s="35">
        <v>0</v>
      </c>
      <c r="L1899" s="45" t="s">
        <v>38</v>
      </c>
      <c r="M1899" s="45">
        <v>526036</v>
      </c>
      <c r="N1899" s="45">
        <v>6036</v>
      </c>
      <c r="O1899" s="45" t="s">
        <v>1906</v>
      </c>
      <c r="P1899" s="66" t="s">
        <v>1907</v>
      </c>
      <c r="Q1899" s="45" t="s">
        <v>23</v>
      </c>
      <c r="R1899" s="47">
        <v>22014</v>
      </c>
      <c r="S1899" s="47">
        <v>1220.83</v>
      </c>
      <c r="T1899" s="48">
        <f t="shared" si="360"/>
        <v>23234.83</v>
      </c>
      <c r="U1899" s="49">
        <v>96</v>
      </c>
      <c r="V1899" s="47">
        <v>1536.44</v>
      </c>
      <c r="W1899" s="46">
        <v>95</v>
      </c>
      <c r="X1899" s="50"/>
      <c r="Y1899" s="46">
        <f t="shared" si="361"/>
        <v>1441.44</v>
      </c>
      <c r="Z1899" s="51">
        <f t="shared" si="362"/>
        <v>6.6126586680427618E-2</v>
      </c>
      <c r="AA1899" s="50">
        <v>0</v>
      </c>
      <c r="AB1899" s="46">
        <v>-2315</v>
      </c>
      <c r="AC1899" s="46"/>
      <c r="AD1899" s="46"/>
      <c r="AE1899" s="52">
        <v>0.13</v>
      </c>
      <c r="AF1899" s="52">
        <v>7.0000000000000007E-2</v>
      </c>
      <c r="AG1899" s="46">
        <f t="shared" si="363"/>
        <v>187.38720000000001</v>
      </c>
      <c r="AH1899" s="46"/>
      <c r="AI1899" s="46">
        <f t="shared" si="364"/>
        <v>187.38720000000001</v>
      </c>
      <c r="AJ1899" s="45" t="s">
        <v>164</v>
      </c>
      <c r="AK1899" s="45">
        <v>30</v>
      </c>
      <c r="AL1899" s="49"/>
      <c r="AM1899" s="238">
        <f t="shared" si="365"/>
        <v>0</v>
      </c>
      <c r="AN1899" s="238">
        <f t="shared" si="366"/>
        <v>1</v>
      </c>
      <c r="AO1899" s="238"/>
      <c r="AP1899" s="238"/>
      <c r="AQ1899" s="238">
        <f t="shared" si="367"/>
        <v>0</v>
      </c>
      <c r="AR1899" s="96" t="str">
        <f>IF(A1899="","",VLOOKUP(A1899,'Base Sites'!A:B,2,FALSE))</f>
        <v>Valauto Roncq</v>
      </c>
      <c r="AS1899" s="96" t="str">
        <f t="shared" si="368"/>
        <v>VOLKSWAGEN</v>
      </c>
      <c r="AT1899" s="238"/>
      <c r="AU1899" s="231" t="str">
        <f>IF(A1899="","",VLOOKUP(L1899,'Base Vendeurs'!A:B,2,FALSE))</f>
        <v>Valauto Roubaix</v>
      </c>
      <c r="AV1899" s="46">
        <f t="shared" si="369"/>
        <v>1536.44</v>
      </c>
      <c r="AW1899" s="51">
        <f t="shared" si="370"/>
        <v>6.6126586680427618E-2</v>
      </c>
      <c r="AX1899" s="231" t="str">
        <f t="shared" si="371"/>
        <v>NON</v>
      </c>
      <c r="AY1899" s="231">
        <f>+MargesVN[[#This Row],[Total COM]]+MargesVN[[#This Row],[EXT GIE]]+MargesVN[[#This Row],[Forfait immat]]</f>
        <v>217.38720000000001</v>
      </c>
    </row>
    <row r="1900" spans="1:51" s="231" customFormat="1" ht="11.25" customHeight="1" x14ac:dyDescent="0.25">
      <c r="A1900" s="45">
        <v>10</v>
      </c>
      <c r="B1900" s="45" t="s">
        <v>163</v>
      </c>
      <c r="C1900" s="45" t="s">
        <v>104</v>
      </c>
      <c r="D1900" s="44">
        <v>46079</v>
      </c>
      <c r="E1900" s="65">
        <v>46079</v>
      </c>
      <c r="F1900" s="35"/>
      <c r="G1900" s="35"/>
      <c r="H1900" s="35"/>
      <c r="I1900" s="35"/>
      <c r="J1900" s="35"/>
      <c r="K1900" s="35">
        <v>0</v>
      </c>
      <c r="L1900" s="45" t="s">
        <v>417</v>
      </c>
      <c r="M1900" s="45">
        <v>526041</v>
      </c>
      <c r="N1900" s="45">
        <v>6041</v>
      </c>
      <c r="O1900" s="45" t="s">
        <v>1949</v>
      </c>
      <c r="P1900" s="66" t="s">
        <v>1950</v>
      </c>
      <c r="Q1900" s="45" t="s">
        <v>23</v>
      </c>
      <c r="R1900" s="47">
        <v>22014</v>
      </c>
      <c r="S1900" s="47">
        <v>816.67</v>
      </c>
      <c r="T1900" s="48">
        <f t="shared" si="360"/>
        <v>22830.67</v>
      </c>
      <c r="U1900" s="49">
        <v>30</v>
      </c>
      <c r="V1900" s="47">
        <v>883.16</v>
      </c>
      <c r="W1900" s="46">
        <v>95</v>
      </c>
      <c r="X1900" s="50"/>
      <c r="Y1900" s="46">
        <f t="shared" si="361"/>
        <v>788.16</v>
      </c>
      <c r="Z1900" s="51">
        <f t="shared" si="362"/>
        <v>3.8683052227551799E-2</v>
      </c>
      <c r="AA1900" s="50">
        <v>0</v>
      </c>
      <c r="AB1900" s="46">
        <v>-2773.34</v>
      </c>
      <c r="AC1900" s="46"/>
      <c r="AD1900" s="46"/>
      <c r="AE1900" s="52">
        <v>0.1</v>
      </c>
      <c r="AF1900" s="52">
        <v>0.13</v>
      </c>
      <c r="AG1900" s="46">
        <f t="shared" si="363"/>
        <v>78.816000000000003</v>
      </c>
      <c r="AH1900" s="46"/>
      <c r="AI1900" s="46">
        <f t="shared" si="364"/>
        <v>78.816000000000003</v>
      </c>
      <c r="AJ1900" s="45" t="s">
        <v>164</v>
      </c>
      <c r="AK1900" s="45">
        <v>0</v>
      </c>
      <c r="AL1900" s="49" t="s">
        <v>293</v>
      </c>
      <c r="AM1900" s="238">
        <f t="shared" si="365"/>
        <v>1</v>
      </c>
      <c r="AN1900" s="238">
        <f t="shared" si="366"/>
        <v>1</v>
      </c>
      <c r="AO1900" s="238"/>
      <c r="AP1900" s="238"/>
      <c r="AQ1900" s="238">
        <f t="shared" si="367"/>
        <v>1</v>
      </c>
      <c r="AR1900" s="96" t="str">
        <f>IF(A1900="","",VLOOKUP(A1900,'Base Sites'!A:B,2,FALSE))</f>
        <v>Valauto Roncq</v>
      </c>
      <c r="AS1900" s="96" t="str">
        <f t="shared" si="368"/>
        <v>VOLKSWAGEN</v>
      </c>
      <c r="AT1900" s="238"/>
      <c r="AU1900" s="231" t="str">
        <f>IF(A1900="","",VLOOKUP(L1900,'Base Vendeurs'!A:B,2,FALSE))</f>
        <v>Valauto Roncq VW</v>
      </c>
      <c r="AV1900" s="46">
        <f t="shared" si="369"/>
        <v>883.16</v>
      </c>
      <c r="AW1900" s="51">
        <f t="shared" si="370"/>
        <v>3.8683052227551799E-2</v>
      </c>
      <c r="AX1900" s="231" t="str">
        <f t="shared" si="371"/>
        <v>NON</v>
      </c>
      <c r="AY1900" s="231">
        <f>+MargesVN[[#This Row],[Total COM]]+MargesVN[[#This Row],[EXT GIE]]+MargesVN[[#This Row],[Forfait immat]]</f>
        <v>78.816000000000003</v>
      </c>
    </row>
    <row r="1901" spans="1:51" s="231" customFormat="1" ht="11.25" customHeight="1" x14ac:dyDescent="0.25">
      <c r="A1901" s="401">
        <v>30</v>
      </c>
      <c r="B1901" s="401" t="s">
        <v>163</v>
      </c>
      <c r="C1901" s="401" t="s">
        <v>104</v>
      </c>
      <c r="D1901" s="402">
        <v>46169</v>
      </c>
      <c r="E1901" s="403">
        <v>46170</v>
      </c>
      <c r="F1901" s="404"/>
      <c r="G1901" s="404"/>
      <c r="H1901" s="404"/>
      <c r="I1901" s="404"/>
      <c r="J1901" s="404"/>
      <c r="K1901" s="404">
        <v>0</v>
      </c>
      <c r="L1901" s="401" t="s">
        <v>246</v>
      </c>
      <c r="M1901" s="401">
        <v>526047</v>
      </c>
      <c r="N1901" s="401">
        <v>6047</v>
      </c>
      <c r="O1901" s="401" t="s">
        <v>4284</v>
      </c>
      <c r="P1901" s="405" t="s">
        <v>4285</v>
      </c>
      <c r="Q1901" s="401" t="s">
        <v>23</v>
      </c>
      <c r="R1901" s="406">
        <v>23014</v>
      </c>
      <c r="S1901" s="406">
        <v>1724.99</v>
      </c>
      <c r="T1901" s="407">
        <f t="shared" si="360"/>
        <v>24738.99</v>
      </c>
      <c r="U1901" s="408">
        <v>8</v>
      </c>
      <c r="V1901" s="406">
        <v>416.74</v>
      </c>
      <c r="W1901" s="409">
        <v>95.01</v>
      </c>
      <c r="X1901" s="410"/>
      <c r="Y1901" s="409">
        <f t="shared" si="361"/>
        <v>321.73</v>
      </c>
      <c r="Z1901" s="411">
        <f t="shared" si="362"/>
        <v>1.6845473481334524E-2</v>
      </c>
      <c r="AA1901" s="410">
        <v>0</v>
      </c>
      <c r="AB1901" s="409">
        <v>-1690.01</v>
      </c>
      <c r="AC1901" s="409"/>
      <c r="AD1901" s="409"/>
      <c r="AE1901" s="412">
        <v>0.1</v>
      </c>
      <c r="AF1901" s="412">
        <v>0.12</v>
      </c>
      <c r="AG1901" s="409">
        <f t="shared" si="363"/>
        <v>32.173000000000002</v>
      </c>
      <c r="AH1901" s="409"/>
      <c r="AI1901" s="409">
        <f t="shared" si="364"/>
        <v>32.173000000000002</v>
      </c>
      <c r="AJ1901" s="401" t="s">
        <v>149</v>
      </c>
      <c r="AK1901" s="401">
        <v>30</v>
      </c>
      <c r="AL1901" s="408">
        <v>50</v>
      </c>
      <c r="AM1901" s="413">
        <f t="shared" si="365"/>
        <v>1</v>
      </c>
      <c r="AN1901" s="413">
        <f t="shared" si="366"/>
        <v>1</v>
      </c>
      <c r="AO1901" s="413"/>
      <c r="AP1901" s="413"/>
      <c r="AQ1901" s="413">
        <f t="shared" si="367"/>
        <v>1</v>
      </c>
      <c r="AR1901" s="414" t="str">
        <f>IF(A1901="","",VLOOKUP(A1901,'Base Sites'!A:B,2,FALSE))</f>
        <v>Valauto Lambersart VW</v>
      </c>
      <c r="AS1901" s="414" t="str">
        <f t="shared" si="368"/>
        <v>VOLKSWAGEN</v>
      </c>
      <c r="AT1901" s="413"/>
      <c r="AU1901" s="415" t="str">
        <f>IF(A1901="","",VLOOKUP(L1901,'Base Vendeurs'!A:B,2,FALSE))</f>
        <v>Valauto Lambersart VW</v>
      </c>
      <c r="AV1901" s="409">
        <f t="shared" si="369"/>
        <v>416.74</v>
      </c>
      <c r="AW1901" s="411">
        <f t="shared" si="370"/>
        <v>1.6845473481334524E-2</v>
      </c>
      <c r="AX1901" s="415" t="str">
        <f t="shared" si="371"/>
        <v>NON</v>
      </c>
      <c r="AY1901" s="231">
        <f>+MargesVN[[#This Row],[Total COM]]+MargesVN[[#This Row],[EXT GIE]]+MargesVN[[#This Row],[Forfait immat]]</f>
        <v>112.173</v>
      </c>
    </row>
    <row r="1902" spans="1:51" s="231" customFormat="1" ht="11.25" customHeight="1" x14ac:dyDescent="0.25">
      <c r="A1902" s="319">
        <v>10</v>
      </c>
      <c r="B1902" s="319" t="s">
        <v>163</v>
      </c>
      <c r="C1902" s="319" t="s">
        <v>104</v>
      </c>
      <c r="D1902" s="320">
        <v>46086</v>
      </c>
      <c r="E1902" s="321">
        <v>46086</v>
      </c>
      <c r="F1902" s="322"/>
      <c r="G1902" s="322"/>
      <c r="H1902" s="322"/>
      <c r="I1902" s="322"/>
      <c r="J1902" s="322"/>
      <c r="K1902" s="322">
        <v>0</v>
      </c>
      <c r="L1902" s="319" t="s">
        <v>38</v>
      </c>
      <c r="M1902" s="319">
        <v>526062</v>
      </c>
      <c r="N1902" s="319">
        <v>6062</v>
      </c>
      <c r="O1902" s="319" t="s">
        <v>2763</v>
      </c>
      <c r="P1902" s="323" t="s">
        <v>2764</v>
      </c>
      <c r="Q1902" s="319" t="s">
        <v>23</v>
      </c>
      <c r="R1902" s="324">
        <v>20605.669999999998</v>
      </c>
      <c r="S1902" s="324">
        <v>720.83</v>
      </c>
      <c r="T1902" s="325">
        <f t="shared" si="360"/>
        <v>21326.5</v>
      </c>
      <c r="U1902" s="326">
        <v>2</v>
      </c>
      <c r="V1902" s="324">
        <v>598.70000000000005</v>
      </c>
      <c r="W1902" s="327">
        <v>95</v>
      </c>
      <c r="X1902" s="328"/>
      <c r="Y1902" s="327">
        <f t="shared" si="361"/>
        <v>503.70000000000005</v>
      </c>
      <c r="Z1902" s="329">
        <f t="shared" si="362"/>
        <v>2.8073054650317682E-2</v>
      </c>
      <c r="AA1902" s="328">
        <v>0</v>
      </c>
      <c r="AB1902" s="327">
        <v>-2356.67</v>
      </c>
      <c r="AC1902" s="327"/>
      <c r="AD1902" s="327"/>
      <c r="AE1902" s="330">
        <v>0.13</v>
      </c>
      <c r="AF1902" s="330">
        <v>0.13</v>
      </c>
      <c r="AG1902" s="327">
        <f t="shared" si="363"/>
        <v>65.481000000000009</v>
      </c>
      <c r="AH1902" s="327"/>
      <c r="AI1902" s="327">
        <f t="shared" si="364"/>
        <v>65.481000000000009</v>
      </c>
      <c r="AJ1902" s="319" t="s">
        <v>149</v>
      </c>
      <c r="AK1902" s="319">
        <v>30</v>
      </c>
      <c r="AL1902" s="326"/>
      <c r="AM1902" s="331">
        <f t="shared" si="365"/>
        <v>0</v>
      </c>
      <c r="AN1902" s="331">
        <f t="shared" si="366"/>
        <v>1</v>
      </c>
      <c r="AO1902" s="331"/>
      <c r="AP1902" s="331"/>
      <c r="AQ1902" s="331">
        <f t="shared" si="367"/>
        <v>0</v>
      </c>
      <c r="AR1902" s="332" t="str">
        <f>IF(A1902="","",VLOOKUP(A1902,'Base Sites'!A:B,2,FALSE))</f>
        <v>Valauto Roncq</v>
      </c>
      <c r="AS1902" s="332" t="str">
        <f t="shared" si="368"/>
        <v>VOLKSWAGEN</v>
      </c>
      <c r="AT1902" s="331"/>
      <c r="AU1902" s="333" t="str">
        <f>IF(A1902="","",VLOOKUP(L1902,'Base Vendeurs'!A:B,2,FALSE))</f>
        <v>Valauto Roubaix</v>
      </c>
      <c r="AV1902" s="327">
        <f t="shared" si="369"/>
        <v>598.70000000000005</v>
      </c>
      <c r="AW1902" s="329">
        <f t="shared" si="370"/>
        <v>2.8073054650317682E-2</v>
      </c>
      <c r="AX1902" s="333" t="str">
        <f t="shared" si="371"/>
        <v>NON</v>
      </c>
      <c r="AY1902" s="231">
        <f>+MargesVN[[#This Row],[Total COM]]+MargesVN[[#This Row],[EXT GIE]]+MargesVN[[#This Row],[Forfait immat]]</f>
        <v>95.481000000000009</v>
      </c>
    </row>
    <row r="1903" spans="1:51" s="231" customFormat="1" ht="11.25" customHeight="1" x14ac:dyDescent="0.25">
      <c r="A1903" s="45">
        <v>10</v>
      </c>
      <c r="B1903" s="45" t="s">
        <v>163</v>
      </c>
      <c r="C1903" s="45" t="s">
        <v>104</v>
      </c>
      <c r="D1903" s="44">
        <v>46072</v>
      </c>
      <c r="E1903" s="65">
        <v>46073</v>
      </c>
      <c r="F1903" s="35"/>
      <c r="G1903" s="35"/>
      <c r="H1903" s="35"/>
      <c r="I1903" s="35"/>
      <c r="J1903" s="35"/>
      <c r="K1903" s="35">
        <v>0</v>
      </c>
      <c r="L1903" s="45" t="s">
        <v>38</v>
      </c>
      <c r="M1903" s="45">
        <v>525516</v>
      </c>
      <c r="N1903" s="45">
        <v>5516</v>
      </c>
      <c r="O1903" s="45" t="s">
        <v>1742</v>
      </c>
      <c r="P1903" s="66" t="s">
        <v>1743</v>
      </c>
      <c r="Q1903" s="45" t="s">
        <v>177</v>
      </c>
      <c r="R1903" s="47">
        <v>33863.33</v>
      </c>
      <c r="S1903" s="47">
        <v>833.33</v>
      </c>
      <c r="T1903" s="48">
        <f t="shared" si="360"/>
        <v>34696.660000000003</v>
      </c>
      <c r="U1903" s="49">
        <v>41</v>
      </c>
      <c r="V1903" s="47">
        <v>1590.43</v>
      </c>
      <c r="W1903" s="46">
        <v>95</v>
      </c>
      <c r="X1903" s="50"/>
      <c r="Y1903" s="46">
        <f t="shared" si="361"/>
        <v>1495.43</v>
      </c>
      <c r="Z1903" s="51">
        <f t="shared" si="362"/>
        <v>4.5838129664353855E-2</v>
      </c>
      <c r="AA1903" s="50">
        <v>0</v>
      </c>
      <c r="AB1903" s="46">
        <v>-5566.67</v>
      </c>
      <c r="AC1903" s="46"/>
      <c r="AD1903" s="46"/>
      <c r="AE1903" s="52">
        <v>7.0000000000000007E-2</v>
      </c>
      <c r="AF1903" s="52">
        <v>0.1</v>
      </c>
      <c r="AG1903" s="46">
        <f t="shared" si="363"/>
        <v>104.68010000000001</v>
      </c>
      <c r="AH1903" s="46"/>
      <c r="AI1903" s="46">
        <f t="shared" si="364"/>
        <v>104.68010000000001</v>
      </c>
      <c r="AJ1903" s="45" t="s">
        <v>164</v>
      </c>
      <c r="AK1903" s="45">
        <v>0</v>
      </c>
      <c r="AL1903" s="49"/>
      <c r="AM1903" s="238">
        <f t="shared" si="365"/>
        <v>0</v>
      </c>
      <c r="AN1903" s="238">
        <f t="shared" si="366"/>
        <v>1</v>
      </c>
      <c r="AO1903" s="238"/>
      <c r="AP1903" s="238"/>
      <c r="AQ1903" s="238">
        <f t="shared" si="367"/>
        <v>0</v>
      </c>
      <c r="AR1903" s="96" t="str">
        <f>IF(A1903="","",VLOOKUP(A1903,'Base Sites'!A:B,2,FALSE))</f>
        <v>Valauto Roncq</v>
      </c>
      <c r="AS1903" s="96" t="str">
        <f t="shared" si="368"/>
        <v>VOLKSWAGEN</v>
      </c>
      <c r="AT1903" s="238"/>
      <c r="AU1903" s="231" t="str">
        <f>IF(A1903="","",VLOOKUP(L1903,'Base Vendeurs'!A:B,2,FALSE))</f>
        <v>Valauto Roubaix</v>
      </c>
      <c r="AV1903" s="46">
        <f t="shared" si="369"/>
        <v>1590.43</v>
      </c>
      <c r="AW1903" s="51">
        <f t="shared" si="370"/>
        <v>4.5838129664353855E-2</v>
      </c>
      <c r="AX1903" s="231" t="str">
        <f t="shared" si="371"/>
        <v>NON</v>
      </c>
      <c r="AY1903" s="231">
        <f>+MargesVN[[#This Row],[Total COM]]+MargesVN[[#This Row],[EXT GIE]]+MargesVN[[#This Row],[Forfait immat]]</f>
        <v>104.68010000000001</v>
      </c>
    </row>
    <row r="1904" spans="1:51" s="231" customFormat="1" ht="11.25" customHeight="1" x14ac:dyDescent="0.25">
      <c r="A1904" s="45">
        <v>10</v>
      </c>
      <c r="B1904" s="45" t="s">
        <v>183</v>
      </c>
      <c r="C1904" s="45" t="s">
        <v>104</v>
      </c>
      <c r="D1904" s="44">
        <v>46072</v>
      </c>
      <c r="E1904" s="65">
        <v>46073</v>
      </c>
      <c r="F1904" s="35"/>
      <c r="G1904" s="35"/>
      <c r="H1904" s="35"/>
      <c r="I1904" s="35" t="s">
        <v>165</v>
      </c>
      <c r="J1904" s="35"/>
      <c r="K1904" s="35">
        <v>27713.759999999998</v>
      </c>
      <c r="L1904" s="45" t="s">
        <v>38</v>
      </c>
      <c r="M1904" s="45">
        <v>535506</v>
      </c>
      <c r="N1904" s="45">
        <v>5506</v>
      </c>
      <c r="O1904" s="45" t="s">
        <v>1744</v>
      </c>
      <c r="P1904" s="66" t="s">
        <v>1745</v>
      </c>
      <c r="Q1904" s="45" t="s">
        <v>177</v>
      </c>
      <c r="R1904" s="47">
        <v>33863.33</v>
      </c>
      <c r="S1904" s="47">
        <v>833.33</v>
      </c>
      <c r="T1904" s="48">
        <f t="shared" si="360"/>
        <v>34696.660000000003</v>
      </c>
      <c r="U1904" s="49">
        <v>41</v>
      </c>
      <c r="V1904" s="47">
        <v>1590.43</v>
      </c>
      <c r="W1904" s="46">
        <v>95</v>
      </c>
      <c r="X1904" s="50"/>
      <c r="Y1904" s="46">
        <f t="shared" si="361"/>
        <v>1495.43</v>
      </c>
      <c r="Z1904" s="51">
        <f t="shared" si="362"/>
        <v>4.5838129664353855E-2</v>
      </c>
      <c r="AA1904" s="50">
        <v>0</v>
      </c>
      <c r="AB1904" s="46">
        <v>-5566.67</v>
      </c>
      <c r="AC1904" s="46"/>
      <c r="AD1904" s="46" t="s">
        <v>2042</v>
      </c>
      <c r="AE1904" s="52">
        <v>7.0000000000000007E-2</v>
      </c>
      <c r="AF1904" s="52">
        <v>7.0000000000000007E-2</v>
      </c>
      <c r="AG1904" s="46">
        <f t="shared" si="363"/>
        <v>104.68010000000001</v>
      </c>
      <c r="AH1904" s="46"/>
      <c r="AI1904" s="46">
        <f t="shared" si="364"/>
        <v>104.68010000000001</v>
      </c>
      <c r="AJ1904" s="45" t="s">
        <v>164</v>
      </c>
      <c r="AK1904" s="45">
        <v>0</v>
      </c>
      <c r="AL1904" s="49" t="s">
        <v>293</v>
      </c>
      <c r="AM1904" s="238">
        <f t="shared" si="365"/>
        <v>1</v>
      </c>
      <c r="AN1904" s="238">
        <f t="shared" si="366"/>
        <v>1</v>
      </c>
      <c r="AO1904" s="238"/>
      <c r="AP1904" s="238"/>
      <c r="AQ1904" s="238">
        <f t="shared" si="367"/>
        <v>1</v>
      </c>
      <c r="AR1904" s="96" t="str">
        <f>IF(A1904="","",VLOOKUP(A1904,'Base Sites'!A:B,2,FALSE))</f>
        <v>Valauto Roncq</v>
      </c>
      <c r="AS1904" s="96" t="str">
        <f t="shared" si="368"/>
        <v>VOLKSWAGEN</v>
      </c>
      <c r="AT1904" s="238"/>
      <c r="AU1904" s="231" t="str">
        <f>IF(A1904="","",VLOOKUP(L1904,'Base Vendeurs'!A:B,2,FALSE))</f>
        <v>Valauto Roubaix</v>
      </c>
      <c r="AV1904" s="46">
        <f t="shared" si="369"/>
        <v>1590.43</v>
      </c>
      <c r="AW1904" s="51">
        <f t="shared" si="370"/>
        <v>4.5838129664353855E-2</v>
      </c>
      <c r="AX1904" s="231" t="str">
        <f t="shared" si="371"/>
        <v>NON</v>
      </c>
      <c r="AY1904" s="231">
        <f>+MargesVN[[#This Row],[Total COM]]+MargesVN[[#This Row],[EXT GIE]]+MargesVN[[#This Row],[Forfait immat]]</f>
        <v>104.68010000000001</v>
      </c>
    </row>
    <row r="1905" spans="1:51" s="231" customFormat="1" ht="11.25" customHeight="1" x14ac:dyDescent="0.25">
      <c r="A1905" s="354">
        <v>10</v>
      </c>
      <c r="B1905" s="354" t="s">
        <v>163</v>
      </c>
      <c r="C1905" s="354" t="s">
        <v>104</v>
      </c>
      <c r="D1905" s="355">
        <v>46140</v>
      </c>
      <c r="E1905" s="356">
        <v>46140</v>
      </c>
      <c r="F1905" s="357"/>
      <c r="G1905" s="357"/>
      <c r="H1905" s="357"/>
      <c r="I1905" s="357"/>
      <c r="J1905" s="357"/>
      <c r="K1905" s="357">
        <v>0</v>
      </c>
      <c r="L1905" s="354" t="s">
        <v>109</v>
      </c>
      <c r="M1905" s="354">
        <v>526076</v>
      </c>
      <c r="N1905" s="354">
        <v>6076</v>
      </c>
      <c r="O1905" s="354" t="s">
        <v>3373</v>
      </c>
      <c r="P1905" s="358" t="s">
        <v>419</v>
      </c>
      <c r="Q1905" s="354" t="s">
        <v>26</v>
      </c>
      <c r="R1905" s="359">
        <v>49321.67</v>
      </c>
      <c r="S1905" s="359">
        <v>1254.17</v>
      </c>
      <c r="T1905" s="360">
        <f t="shared" si="360"/>
        <v>50575.839999999997</v>
      </c>
      <c r="U1905" s="361">
        <v>69</v>
      </c>
      <c r="V1905" s="359">
        <v>805.31</v>
      </c>
      <c r="W1905" s="362">
        <v>95</v>
      </c>
      <c r="X1905" s="363"/>
      <c r="Y1905" s="362">
        <f t="shared" si="361"/>
        <v>710.31</v>
      </c>
      <c r="Z1905" s="364">
        <f t="shared" si="362"/>
        <v>1.5922820065865442E-2</v>
      </c>
      <c r="AA1905" s="363">
        <v>0</v>
      </c>
      <c r="AB1905" s="362">
        <v>-6541.8</v>
      </c>
      <c r="AC1905" s="362"/>
      <c r="AD1905" s="362"/>
      <c r="AE1905" s="365">
        <v>0.1</v>
      </c>
      <c r="AF1905" s="365">
        <v>0.13</v>
      </c>
      <c r="AG1905" s="362">
        <f t="shared" si="363"/>
        <v>71.030999999999992</v>
      </c>
      <c r="AH1905" s="362"/>
      <c r="AI1905" s="362">
        <f t="shared" si="364"/>
        <v>71.030999999999992</v>
      </c>
      <c r="AJ1905" s="354" t="s">
        <v>164</v>
      </c>
      <c r="AK1905" s="354">
        <v>0</v>
      </c>
      <c r="AL1905" s="361"/>
      <c r="AM1905" s="366">
        <f t="shared" si="365"/>
        <v>0</v>
      </c>
      <c r="AN1905" s="366">
        <f t="shared" si="366"/>
        <v>1</v>
      </c>
      <c r="AO1905" s="366"/>
      <c r="AP1905" s="366"/>
      <c r="AQ1905" s="366">
        <f t="shared" si="367"/>
        <v>0</v>
      </c>
      <c r="AR1905" s="367" t="str">
        <f>IF(A1905="","",VLOOKUP(A1905,'Base Sites'!A:B,2,FALSE))</f>
        <v>Valauto Roncq</v>
      </c>
      <c r="AS1905" s="367" t="str">
        <f t="shared" si="368"/>
        <v>VOLKSWAGEN</v>
      </c>
      <c r="AT1905" s="366"/>
      <c r="AU1905" s="368" t="str">
        <f>IF(A1905="","",VLOOKUP(L1905,'Base Vendeurs'!A:B,2,FALSE))</f>
        <v>Valauto Roncq SEAT</v>
      </c>
      <c r="AV1905" s="362">
        <f t="shared" si="369"/>
        <v>805.31</v>
      </c>
      <c r="AW1905" s="364">
        <f t="shared" si="370"/>
        <v>1.5922820065865442E-2</v>
      </c>
      <c r="AX1905" s="368" t="str">
        <f t="shared" si="371"/>
        <v>NON</v>
      </c>
      <c r="AY1905" s="231">
        <f>+MargesVN[[#This Row],[Total COM]]+MargesVN[[#This Row],[EXT GIE]]+MargesVN[[#This Row],[Forfait immat]]</f>
        <v>71.030999999999992</v>
      </c>
    </row>
    <row r="1906" spans="1:51" s="231" customFormat="1" ht="11.25" customHeight="1" x14ac:dyDescent="0.25">
      <c r="A1906" s="354">
        <v>10</v>
      </c>
      <c r="B1906" s="354" t="s">
        <v>163</v>
      </c>
      <c r="C1906" s="354" t="s">
        <v>104</v>
      </c>
      <c r="D1906" s="355">
        <v>46113</v>
      </c>
      <c r="E1906" s="356">
        <v>46113</v>
      </c>
      <c r="F1906" s="357"/>
      <c r="G1906" s="357"/>
      <c r="H1906" s="357"/>
      <c r="I1906" s="357"/>
      <c r="J1906" s="357"/>
      <c r="K1906" s="357">
        <v>0</v>
      </c>
      <c r="L1906" s="354" t="s">
        <v>417</v>
      </c>
      <c r="M1906" s="354">
        <v>526096</v>
      </c>
      <c r="N1906" s="354">
        <v>6096</v>
      </c>
      <c r="O1906" s="354" t="s">
        <v>3508</v>
      </c>
      <c r="P1906" s="358" t="s">
        <v>3509</v>
      </c>
      <c r="Q1906" s="354" t="s">
        <v>23</v>
      </c>
      <c r="R1906" s="359">
        <v>23014</v>
      </c>
      <c r="S1906" s="359">
        <v>58.33</v>
      </c>
      <c r="T1906" s="360">
        <f t="shared" si="360"/>
        <v>23072.33</v>
      </c>
      <c r="U1906" s="361">
        <v>58</v>
      </c>
      <c r="V1906" s="359">
        <v>650.07000000000005</v>
      </c>
      <c r="W1906" s="362">
        <v>95.01</v>
      </c>
      <c r="X1906" s="363"/>
      <c r="Y1906" s="362">
        <f t="shared" si="361"/>
        <v>555.06000000000006</v>
      </c>
      <c r="Z1906" s="364">
        <f t="shared" si="362"/>
        <v>2.817530782543419E-2</v>
      </c>
      <c r="AA1906" s="363">
        <v>0</v>
      </c>
      <c r="AB1906" s="362">
        <v>-2356.67</v>
      </c>
      <c r="AC1906" s="362"/>
      <c r="AD1906" s="362"/>
      <c r="AE1906" s="365">
        <v>0.13</v>
      </c>
      <c r="AF1906" s="365">
        <v>0.13</v>
      </c>
      <c r="AG1906" s="362">
        <f t="shared" si="363"/>
        <v>72.157800000000009</v>
      </c>
      <c r="AH1906" s="362"/>
      <c r="AI1906" s="362">
        <f t="shared" si="364"/>
        <v>72.157800000000009</v>
      </c>
      <c r="AJ1906" s="354" t="s">
        <v>164</v>
      </c>
      <c r="AK1906" s="354">
        <v>30</v>
      </c>
      <c r="AL1906" s="361"/>
      <c r="AM1906" s="366">
        <f t="shared" si="365"/>
        <v>0</v>
      </c>
      <c r="AN1906" s="366">
        <f t="shared" si="366"/>
        <v>1</v>
      </c>
      <c r="AO1906" s="366"/>
      <c r="AP1906" s="366"/>
      <c r="AQ1906" s="366">
        <f t="shared" si="367"/>
        <v>0</v>
      </c>
      <c r="AR1906" s="367" t="str">
        <f>IF(A1906="","",VLOOKUP(A1906,'Base Sites'!A:B,2,FALSE))</f>
        <v>Valauto Roncq</v>
      </c>
      <c r="AS1906" s="367" t="str">
        <f t="shared" si="368"/>
        <v>VOLKSWAGEN</v>
      </c>
      <c r="AT1906" s="366"/>
      <c r="AU1906" s="368" t="str">
        <f>IF(A1906="","",VLOOKUP(L1906,'Base Vendeurs'!A:B,2,FALSE))</f>
        <v>Valauto Roncq VW</v>
      </c>
      <c r="AV1906" s="362">
        <f t="shared" si="369"/>
        <v>650.07000000000005</v>
      </c>
      <c r="AW1906" s="364">
        <f t="shared" si="370"/>
        <v>2.817530782543419E-2</v>
      </c>
      <c r="AX1906" s="368" t="str">
        <f t="shared" si="371"/>
        <v>NON</v>
      </c>
      <c r="AY1906" s="231">
        <f>+MargesVN[[#This Row],[Total COM]]+MargesVN[[#This Row],[EXT GIE]]+MargesVN[[#This Row],[Forfait immat]]</f>
        <v>102.15780000000001</v>
      </c>
    </row>
    <row r="1907" spans="1:51" s="231" customFormat="1" ht="11.25" customHeight="1" x14ac:dyDescent="0.25">
      <c r="A1907" s="354">
        <v>10</v>
      </c>
      <c r="B1907" s="354" t="s">
        <v>183</v>
      </c>
      <c r="C1907" s="354" t="s">
        <v>104</v>
      </c>
      <c r="D1907" s="355">
        <v>46142</v>
      </c>
      <c r="E1907" s="356">
        <v>46142</v>
      </c>
      <c r="F1907" s="357"/>
      <c r="G1907" s="357"/>
      <c r="H1907" s="357"/>
      <c r="I1907" s="357" t="s">
        <v>165</v>
      </c>
      <c r="J1907" s="357"/>
      <c r="K1907" s="357">
        <v>-1149.1199999999999</v>
      </c>
      <c r="L1907" s="354" t="s">
        <v>36</v>
      </c>
      <c r="M1907" s="354">
        <v>526097</v>
      </c>
      <c r="N1907" s="354">
        <v>6097</v>
      </c>
      <c r="O1907" s="354" t="s">
        <v>3603</v>
      </c>
      <c r="P1907" s="358" t="s">
        <v>3319</v>
      </c>
      <c r="Q1907" s="354" t="s">
        <v>157</v>
      </c>
      <c r="R1907" s="359">
        <v>28533.33</v>
      </c>
      <c r="S1907" s="359">
        <v>2100</v>
      </c>
      <c r="T1907" s="360">
        <f t="shared" si="360"/>
        <v>30633.33</v>
      </c>
      <c r="U1907" s="361">
        <v>28</v>
      </c>
      <c r="V1907" s="359">
        <v>1056.42</v>
      </c>
      <c r="W1907" s="362">
        <v>95</v>
      </c>
      <c r="X1907" s="363"/>
      <c r="Y1907" s="362">
        <f t="shared" si="361"/>
        <v>961.42000000000007</v>
      </c>
      <c r="Z1907" s="364">
        <f t="shared" si="362"/>
        <v>3.4485966755817929E-2</v>
      </c>
      <c r="AA1907" s="363">
        <v>0</v>
      </c>
      <c r="AB1907" s="362">
        <v>-3666.67</v>
      </c>
      <c r="AC1907" s="362"/>
      <c r="AD1907" s="362" t="s">
        <v>3666</v>
      </c>
      <c r="AE1907" s="365">
        <v>7.0000000000000007E-2</v>
      </c>
      <c r="AF1907" s="365">
        <v>7.0000000000000007E-2</v>
      </c>
      <c r="AG1907" s="362">
        <f t="shared" si="363"/>
        <v>67.299400000000006</v>
      </c>
      <c r="AH1907" s="362"/>
      <c r="AI1907" s="362">
        <f t="shared" si="364"/>
        <v>67.299400000000006</v>
      </c>
      <c r="AJ1907" s="354" t="s">
        <v>164</v>
      </c>
      <c r="AK1907" s="354">
        <v>30</v>
      </c>
      <c r="AL1907" s="361">
        <v>50</v>
      </c>
      <c r="AM1907" s="366">
        <f t="shared" si="365"/>
        <v>1</v>
      </c>
      <c r="AN1907" s="366">
        <f t="shared" si="366"/>
        <v>1</v>
      </c>
      <c r="AO1907" s="366"/>
      <c r="AP1907" s="366"/>
      <c r="AQ1907" s="366">
        <f t="shared" si="367"/>
        <v>1</v>
      </c>
      <c r="AR1907" s="367" t="str">
        <f>IF(A1907="","",VLOOKUP(A1907,'Base Sites'!A:B,2,FALSE))</f>
        <v>Valauto Roncq</v>
      </c>
      <c r="AS1907" s="367" t="str">
        <f t="shared" si="368"/>
        <v>VOLKSWAGEN</v>
      </c>
      <c r="AT1907" s="366"/>
      <c r="AU1907" s="368" t="str">
        <f>IF(A1907="","",VLOOKUP(L1907,'Base Vendeurs'!A:B,2,FALSE))</f>
        <v>Valauto Roncq VW</v>
      </c>
      <c r="AV1907" s="362">
        <f t="shared" si="369"/>
        <v>1056.42</v>
      </c>
      <c r="AW1907" s="364">
        <f t="shared" si="370"/>
        <v>3.4485966755817929E-2</v>
      </c>
      <c r="AX1907" s="368" t="str">
        <f t="shared" si="371"/>
        <v>NON</v>
      </c>
      <c r="AY1907" s="231">
        <f>+MargesVN[[#This Row],[Total COM]]+MargesVN[[#This Row],[EXT GIE]]+MargesVN[[#This Row],[Forfait immat]]</f>
        <v>147.29939999999999</v>
      </c>
    </row>
    <row r="1908" spans="1:51" s="231" customFormat="1" ht="11.25" customHeight="1" x14ac:dyDescent="0.25">
      <c r="A1908" s="319">
        <v>15</v>
      </c>
      <c r="B1908" s="319" t="s">
        <v>163</v>
      </c>
      <c r="C1908" s="319" t="s">
        <v>150</v>
      </c>
      <c r="D1908" s="320">
        <v>46105</v>
      </c>
      <c r="E1908" s="321">
        <v>46099</v>
      </c>
      <c r="F1908" s="322"/>
      <c r="G1908" s="322"/>
      <c r="H1908" s="322"/>
      <c r="I1908" s="322"/>
      <c r="J1908" s="322"/>
      <c r="K1908" s="322">
        <v>0</v>
      </c>
      <c r="L1908" s="319" t="s">
        <v>219</v>
      </c>
      <c r="M1908" s="319">
        <v>526122</v>
      </c>
      <c r="N1908" s="319">
        <v>122</v>
      </c>
      <c r="O1908" s="319" t="s">
        <v>2369</v>
      </c>
      <c r="P1908" s="323" t="s">
        <v>2370</v>
      </c>
      <c r="Q1908" s="319" t="s">
        <v>397</v>
      </c>
      <c r="R1908" s="324">
        <v>49878.1</v>
      </c>
      <c r="S1908" s="324">
        <v>3275</v>
      </c>
      <c r="T1908" s="325">
        <f t="shared" si="360"/>
        <v>53153.1</v>
      </c>
      <c r="U1908" s="326">
        <v>225</v>
      </c>
      <c r="V1908" s="467">
        <v>1290.1600000000001</v>
      </c>
      <c r="W1908" s="327">
        <v>0.9</v>
      </c>
      <c r="X1908" s="328"/>
      <c r="Y1908" s="327">
        <f t="shared" si="361"/>
        <v>1289.26</v>
      </c>
      <c r="Z1908" s="329">
        <f t="shared" si="362"/>
        <v>2.4272525967441224E-2</v>
      </c>
      <c r="AA1908" s="328">
        <v>-5838.05</v>
      </c>
      <c r="AB1908" s="327">
        <v>-6000</v>
      </c>
      <c r="AC1908" s="327"/>
      <c r="AD1908" s="327"/>
      <c r="AE1908" s="330">
        <v>0.13</v>
      </c>
      <c r="AF1908" s="330">
        <v>0.13</v>
      </c>
      <c r="AG1908" s="327">
        <f t="shared" si="363"/>
        <v>167.60380000000001</v>
      </c>
      <c r="AH1908" s="327"/>
      <c r="AI1908" s="327">
        <f t="shared" si="364"/>
        <v>167.60380000000001</v>
      </c>
      <c r="AJ1908" s="319" t="s">
        <v>164</v>
      </c>
      <c r="AK1908" s="319">
        <v>0</v>
      </c>
      <c r="AL1908" s="326">
        <v>20</v>
      </c>
      <c r="AM1908" s="331">
        <f t="shared" si="365"/>
        <v>1</v>
      </c>
      <c r="AN1908" s="331">
        <f t="shared" si="366"/>
        <v>1</v>
      </c>
      <c r="AO1908" s="331">
        <v>750</v>
      </c>
      <c r="AP1908" s="335">
        <v>46162</v>
      </c>
      <c r="AQ1908" s="331">
        <f t="shared" si="367"/>
        <v>1</v>
      </c>
      <c r="AR1908" s="332" t="str">
        <f>IF(A1908="","",VLOOKUP(A1908,'Base Sites'!A:B,2,FALSE))</f>
        <v>Valauto Hainaut</v>
      </c>
      <c r="AS1908" s="332" t="str">
        <f t="shared" si="368"/>
        <v>VUL</v>
      </c>
      <c r="AT1908" s="331"/>
      <c r="AU1908" s="333" t="str">
        <f>IF(A1908="","",VLOOKUP(L1908,'Base Vendeurs'!A:B,2,FALSE))</f>
        <v>Sociétés NORD</v>
      </c>
      <c r="AV1908" s="327">
        <f t="shared" si="369"/>
        <v>2040.16</v>
      </c>
      <c r="AW1908" s="329">
        <f t="shared" si="370"/>
        <v>3.8382709569150249E-2</v>
      </c>
      <c r="AX1908" s="333" t="str">
        <f t="shared" si="371"/>
        <v>NON</v>
      </c>
      <c r="AY1908" s="231">
        <f>+MargesVN[[#This Row],[Total COM]]+MargesVN[[#This Row],[EXT GIE]]+MargesVN[[#This Row],[Forfait immat]]</f>
        <v>187.60380000000001</v>
      </c>
    </row>
    <row r="1909" spans="1:51" s="384" customFormat="1" ht="11.25" customHeight="1" x14ac:dyDescent="0.25">
      <c r="A1909" s="354">
        <v>10</v>
      </c>
      <c r="B1909" s="354" t="s">
        <v>163</v>
      </c>
      <c r="C1909" s="354" t="s">
        <v>104</v>
      </c>
      <c r="D1909" s="355">
        <v>46114</v>
      </c>
      <c r="E1909" s="356">
        <v>46114</v>
      </c>
      <c r="F1909" s="357"/>
      <c r="G1909" s="357"/>
      <c r="H1909" s="357"/>
      <c r="I1909" s="357" t="s">
        <v>165</v>
      </c>
      <c r="J1909" s="357" t="s">
        <v>165</v>
      </c>
      <c r="K1909" s="357">
        <v>-11475.35</v>
      </c>
      <c r="L1909" s="354" t="s">
        <v>38</v>
      </c>
      <c r="M1909" s="354">
        <v>526167</v>
      </c>
      <c r="N1909" s="354">
        <v>6167</v>
      </c>
      <c r="O1909" s="354" t="s">
        <v>3614</v>
      </c>
      <c r="P1909" s="358" t="s">
        <v>3615</v>
      </c>
      <c r="Q1909" s="354" t="s">
        <v>157</v>
      </c>
      <c r="R1909" s="359">
        <v>32700</v>
      </c>
      <c r="S1909" s="359">
        <v>1533.34</v>
      </c>
      <c r="T1909" s="360">
        <f t="shared" si="360"/>
        <v>34233.339999999997</v>
      </c>
      <c r="U1909" s="361">
        <v>3</v>
      </c>
      <c r="V1909" s="359">
        <v>1468.83</v>
      </c>
      <c r="W1909" s="362">
        <v>94.99</v>
      </c>
      <c r="X1909" s="363"/>
      <c r="Y1909" s="362">
        <f t="shared" si="361"/>
        <v>1373.84</v>
      </c>
      <c r="Z1909" s="364">
        <f t="shared" si="362"/>
        <v>4.2906418129227242E-2</v>
      </c>
      <c r="AA1909" s="363">
        <v>0</v>
      </c>
      <c r="AB1909" s="362">
        <v>-4083.33</v>
      </c>
      <c r="AC1909" s="362"/>
      <c r="AD1909" s="362" t="s">
        <v>3667</v>
      </c>
      <c r="AE1909" s="365">
        <v>0.1</v>
      </c>
      <c r="AF1909" s="365">
        <v>0.1</v>
      </c>
      <c r="AG1909" s="362">
        <f t="shared" si="363"/>
        <v>137.38399999999999</v>
      </c>
      <c r="AH1909" s="362"/>
      <c r="AI1909" s="362">
        <f t="shared" si="364"/>
        <v>137.38399999999999</v>
      </c>
      <c r="AJ1909" s="354" t="s">
        <v>164</v>
      </c>
      <c r="AK1909" s="354">
        <v>30</v>
      </c>
      <c r="AL1909" s="361"/>
      <c r="AM1909" s="366">
        <f t="shared" si="365"/>
        <v>0</v>
      </c>
      <c r="AN1909" s="366">
        <f t="shared" si="366"/>
        <v>1</v>
      </c>
      <c r="AO1909" s="366"/>
      <c r="AP1909" s="366"/>
      <c r="AQ1909" s="366">
        <f t="shared" si="367"/>
        <v>0</v>
      </c>
      <c r="AR1909" s="367" t="str">
        <f>IF(A1909="","",VLOOKUP(A1909,'Base Sites'!A:B,2,FALSE))</f>
        <v>Valauto Roncq</v>
      </c>
      <c r="AS1909" s="367" t="str">
        <f t="shared" si="368"/>
        <v>VOLKSWAGEN</v>
      </c>
      <c r="AT1909" s="366"/>
      <c r="AU1909" s="368" t="str">
        <f>IF(A1909="","",VLOOKUP(L1909,'Base Vendeurs'!A:B,2,FALSE))</f>
        <v>Valauto Roubaix</v>
      </c>
      <c r="AV1909" s="362">
        <f t="shared" si="369"/>
        <v>1468.83</v>
      </c>
      <c r="AW1909" s="364">
        <f t="shared" si="370"/>
        <v>4.2906418129227242E-2</v>
      </c>
      <c r="AX1909" s="368" t="str">
        <f t="shared" si="371"/>
        <v>NON</v>
      </c>
      <c r="AY1909" s="231">
        <f>+MargesVN[[#This Row],[Total COM]]+MargesVN[[#This Row],[EXT GIE]]+MargesVN[[#This Row],[Forfait immat]]</f>
        <v>167.38399999999999</v>
      </c>
    </row>
    <row r="1910" spans="1:51" s="231" customFormat="1" ht="11.25" customHeight="1" x14ac:dyDescent="0.25">
      <c r="A1910" s="431">
        <v>30</v>
      </c>
      <c r="B1910" s="431" t="s">
        <v>163</v>
      </c>
      <c r="C1910" s="431" t="s">
        <v>104</v>
      </c>
      <c r="D1910" s="432">
        <v>46195</v>
      </c>
      <c r="E1910" s="433">
        <v>46193</v>
      </c>
      <c r="F1910" s="434"/>
      <c r="G1910" s="434"/>
      <c r="H1910" s="434"/>
      <c r="I1910" s="434"/>
      <c r="J1910" s="434"/>
      <c r="K1910" s="434"/>
      <c r="L1910" s="431" t="s">
        <v>246</v>
      </c>
      <c r="M1910" s="431">
        <v>526266</v>
      </c>
      <c r="N1910" s="431">
        <v>6266</v>
      </c>
      <c r="O1910" s="431" t="s">
        <v>5132</v>
      </c>
      <c r="P1910" s="435" t="s">
        <v>5133</v>
      </c>
      <c r="Q1910" s="431" t="s">
        <v>157</v>
      </c>
      <c r="R1910" s="436">
        <v>39366.67</v>
      </c>
      <c r="S1910" s="436">
        <v>5675.01</v>
      </c>
      <c r="T1910" s="437">
        <f t="shared" si="360"/>
        <v>45041.68</v>
      </c>
      <c r="U1910" s="438">
        <v>7</v>
      </c>
      <c r="V1910" s="436">
        <v>792.9</v>
      </c>
      <c r="W1910" s="439">
        <v>95</v>
      </c>
      <c r="X1910" s="440"/>
      <c r="Y1910" s="439">
        <f t="shared" si="361"/>
        <v>697.9</v>
      </c>
      <c r="Z1910" s="441">
        <f t="shared" si="362"/>
        <v>1.7603695066436241E-2</v>
      </c>
      <c r="AA1910" s="440">
        <v>0</v>
      </c>
      <c r="AB1910" s="439">
        <v>-9366.67</v>
      </c>
      <c r="AC1910" s="439"/>
      <c r="AD1910" s="439"/>
      <c r="AE1910" s="442">
        <v>0.08</v>
      </c>
      <c r="AF1910" s="442">
        <v>0.08</v>
      </c>
      <c r="AG1910" s="439">
        <f t="shared" si="363"/>
        <v>55.832000000000001</v>
      </c>
      <c r="AH1910" s="439"/>
      <c r="AI1910" s="439">
        <f t="shared" si="364"/>
        <v>55.832000000000001</v>
      </c>
      <c r="AJ1910" s="431" t="s">
        <v>149</v>
      </c>
      <c r="AK1910" s="431">
        <v>30</v>
      </c>
      <c r="AL1910" s="438"/>
      <c r="AM1910" s="443">
        <f t="shared" si="365"/>
        <v>0</v>
      </c>
      <c r="AN1910" s="443">
        <f t="shared" si="366"/>
        <v>1</v>
      </c>
      <c r="AO1910" s="443"/>
      <c r="AP1910" s="443"/>
      <c r="AQ1910" s="443">
        <f t="shared" si="367"/>
        <v>0</v>
      </c>
      <c r="AR1910" s="444" t="str">
        <f>IF(A1910="","",VLOOKUP(A1910,'Base Sites'!A:B,2,FALSE))</f>
        <v>Valauto Lambersart VW</v>
      </c>
      <c r="AS1910" s="444" t="str">
        <f t="shared" si="368"/>
        <v>VOLKSWAGEN</v>
      </c>
      <c r="AT1910" s="443"/>
      <c r="AU1910" s="445" t="str">
        <f>IF(A1910="","",VLOOKUP(L1910,'Base Vendeurs'!A:B,2,FALSE))</f>
        <v>Valauto Lambersart VW</v>
      </c>
      <c r="AV1910" s="439">
        <f t="shared" si="369"/>
        <v>792.9</v>
      </c>
      <c r="AW1910" s="441">
        <f t="shared" si="370"/>
        <v>1.7603695066436241E-2</v>
      </c>
      <c r="AX1910" s="445" t="str">
        <f t="shared" si="371"/>
        <v>NON</v>
      </c>
      <c r="AY1910" s="231">
        <f>+MargesVN[[#This Row],[Total COM]]+MargesVN[[#This Row],[EXT GIE]]+MargesVN[[#This Row],[Forfait immat]]</f>
        <v>85.831999999999994</v>
      </c>
    </row>
    <row r="1911" spans="1:51" s="231" customFormat="1" ht="11.25" customHeight="1" x14ac:dyDescent="0.25">
      <c r="A1911" s="431">
        <v>30</v>
      </c>
      <c r="B1911" s="431" t="s">
        <v>163</v>
      </c>
      <c r="C1911" s="431" t="s">
        <v>104</v>
      </c>
      <c r="D1911" s="432">
        <v>46198</v>
      </c>
      <c r="E1911" s="433">
        <v>46202</v>
      </c>
      <c r="F1911" s="434"/>
      <c r="G1911" s="434"/>
      <c r="H1911" s="434"/>
      <c r="I1911" s="434"/>
      <c r="J1911" s="434"/>
      <c r="K1911" s="434"/>
      <c r="L1911" s="431" t="s">
        <v>229</v>
      </c>
      <c r="M1911" s="431">
        <v>526273</v>
      </c>
      <c r="N1911" s="431">
        <v>6273</v>
      </c>
      <c r="O1911" s="431" t="s">
        <v>4841</v>
      </c>
      <c r="P1911" s="435" t="s">
        <v>4842</v>
      </c>
      <c r="Q1911" s="431" t="s">
        <v>93</v>
      </c>
      <c r="R1911" s="436">
        <v>24380.67</v>
      </c>
      <c r="S1911" s="436">
        <v>891.67</v>
      </c>
      <c r="T1911" s="437">
        <f t="shared" si="360"/>
        <v>25272.339999999997</v>
      </c>
      <c r="U1911" s="438">
        <v>6</v>
      </c>
      <c r="V1911" s="436">
        <v>827.54000000000008</v>
      </c>
      <c r="W1911" s="439">
        <v>95</v>
      </c>
      <c r="X1911" s="440"/>
      <c r="Y1911" s="439">
        <f t="shared" si="361"/>
        <v>732.54000000000008</v>
      </c>
      <c r="Z1911" s="441">
        <f t="shared" si="362"/>
        <v>3.2744890263426349E-2</v>
      </c>
      <c r="AA1911" s="440">
        <v>0</v>
      </c>
      <c r="AB1911" s="439">
        <v>-1250</v>
      </c>
      <c r="AC1911" s="439"/>
      <c r="AD1911" s="439" t="s">
        <v>5166</v>
      </c>
      <c r="AE1911" s="442">
        <v>0.1</v>
      </c>
      <c r="AF1911" s="442">
        <v>0.1</v>
      </c>
      <c r="AG1911" s="439">
        <f t="shared" si="363"/>
        <v>73.254000000000005</v>
      </c>
      <c r="AH1911" s="439"/>
      <c r="AI1911" s="439">
        <f t="shared" si="364"/>
        <v>73.254000000000005</v>
      </c>
      <c r="AJ1911" s="431" t="s">
        <v>164</v>
      </c>
      <c r="AK1911" s="431"/>
      <c r="AL1911" s="438">
        <v>50</v>
      </c>
      <c r="AM1911" s="443">
        <f t="shared" si="365"/>
        <v>1</v>
      </c>
      <c r="AN1911" s="443">
        <f t="shared" si="366"/>
        <v>1</v>
      </c>
      <c r="AO1911" s="443"/>
      <c r="AP1911" s="443"/>
      <c r="AQ1911" s="443">
        <f t="shared" si="367"/>
        <v>1</v>
      </c>
      <c r="AR1911" s="444" t="str">
        <f>IF(A1911="","",VLOOKUP(A1911,'Base Sites'!A:B,2,FALSE))</f>
        <v>Valauto Lambersart VW</v>
      </c>
      <c r="AS1911" s="444" t="str">
        <f t="shared" si="368"/>
        <v>VOLKSWAGEN</v>
      </c>
      <c r="AT1911" s="443"/>
      <c r="AU1911" s="445" t="str">
        <f>IF(A1911="","",VLOOKUP(L1911,'Base Vendeurs'!A:B,2,FALSE))</f>
        <v>Valauto Lambersart VW</v>
      </c>
      <c r="AV1911" s="439">
        <f t="shared" si="369"/>
        <v>827.54000000000008</v>
      </c>
      <c r="AW1911" s="441">
        <f t="shared" si="370"/>
        <v>3.2744890263426349E-2</v>
      </c>
      <c r="AX1911" s="445" t="str">
        <f t="shared" si="371"/>
        <v>NON</v>
      </c>
      <c r="AY1911" s="231">
        <f>+MargesVN[[#This Row],[Total COM]]+MargesVN[[#This Row],[EXT GIE]]+MargesVN[[#This Row],[Forfait immat]]</f>
        <v>123.254</v>
      </c>
    </row>
    <row r="1912" spans="1:51" s="231" customFormat="1" ht="11.25" customHeight="1" x14ac:dyDescent="0.25">
      <c r="A1912" s="431">
        <v>10</v>
      </c>
      <c r="B1912" s="431" t="s">
        <v>163</v>
      </c>
      <c r="C1912" s="431" t="s">
        <v>104</v>
      </c>
      <c r="D1912" s="432">
        <v>46171</v>
      </c>
      <c r="E1912" s="433">
        <v>46171</v>
      </c>
      <c r="F1912" s="434"/>
      <c r="G1912" s="434"/>
      <c r="H1912" s="434"/>
      <c r="I1912" s="434"/>
      <c r="J1912" s="434"/>
      <c r="K1912" s="434">
        <v>0</v>
      </c>
      <c r="L1912" s="431" t="s">
        <v>417</v>
      </c>
      <c r="M1912" s="431">
        <v>526378</v>
      </c>
      <c r="N1912" s="431">
        <v>6378</v>
      </c>
      <c r="O1912" s="431" t="s">
        <v>4196</v>
      </c>
      <c r="P1912" s="435" t="s">
        <v>4197</v>
      </c>
      <c r="Q1912" s="431" t="s">
        <v>26</v>
      </c>
      <c r="R1912" s="436">
        <v>37113.33</v>
      </c>
      <c r="S1912" s="436">
        <v>1408.34</v>
      </c>
      <c r="T1912" s="437">
        <f t="shared" si="360"/>
        <v>38521.67</v>
      </c>
      <c r="U1912" s="438">
        <v>105</v>
      </c>
      <c r="V1912" s="436">
        <v>1055.8900000000001</v>
      </c>
      <c r="W1912" s="439">
        <v>95</v>
      </c>
      <c r="X1912" s="440"/>
      <c r="Y1912" s="439">
        <f t="shared" si="361"/>
        <v>960.8900000000001</v>
      </c>
      <c r="Z1912" s="441">
        <f t="shared" si="362"/>
        <v>2.7410286210333045E-2</v>
      </c>
      <c r="AA1912" s="440">
        <v>-3900</v>
      </c>
      <c r="AB1912" s="439">
        <v>-772</v>
      </c>
      <c r="AC1912" s="439"/>
      <c r="AD1912" s="439"/>
      <c r="AE1912" s="442">
        <v>0.1</v>
      </c>
      <c r="AF1912" s="442">
        <v>0.12</v>
      </c>
      <c r="AG1912" s="439">
        <f t="shared" si="363"/>
        <v>96.089000000000013</v>
      </c>
      <c r="AH1912" s="439"/>
      <c r="AI1912" s="439">
        <f t="shared" si="364"/>
        <v>96.089000000000013</v>
      </c>
      <c r="AJ1912" s="431" t="s">
        <v>164</v>
      </c>
      <c r="AK1912" s="431">
        <v>30</v>
      </c>
      <c r="AL1912" s="438">
        <v>50</v>
      </c>
      <c r="AM1912" s="443">
        <f t="shared" si="365"/>
        <v>1</v>
      </c>
      <c r="AN1912" s="443">
        <f t="shared" si="366"/>
        <v>1</v>
      </c>
      <c r="AO1912" s="443"/>
      <c r="AP1912" s="443"/>
      <c r="AQ1912" s="443">
        <f t="shared" si="367"/>
        <v>1</v>
      </c>
      <c r="AR1912" s="444" t="str">
        <f>IF(A1912="","",VLOOKUP(A1912,'Base Sites'!A:B,2,FALSE))</f>
        <v>Valauto Roncq</v>
      </c>
      <c r="AS1912" s="444" t="str">
        <f t="shared" si="368"/>
        <v>VOLKSWAGEN</v>
      </c>
      <c r="AT1912" s="443"/>
      <c r="AU1912" s="445" t="str">
        <f>IF(A1912="","",VLOOKUP(L1912,'Base Vendeurs'!A:B,2,FALSE))</f>
        <v>Valauto Roncq VW</v>
      </c>
      <c r="AV1912" s="439">
        <f t="shared" si="369"/>
        <v>1055.8900000000001</v>
      </c>
      <c r="AW1912" s="441">
        <f t="shared" si="370"/>
        <v>2.7410286210333045E-2</v>
      </c>
      <c r="AX1912" s="445" t="str">
        <f t="shared" si="371"/>
        <v>NON</v>
      </c>
      <c r="AY1912" s="231">
        <f>+MargesVN[[#This Row],[Total COM]]+MargesVN[[#This Row],[EXT GIE]]+MargesVN[[#This Row],[Forfait immat]]</f>
        <v>176.089</v>
      </c>
    </row>
    <row r="1913" spans="1:51" s="231" customFormat="1" ht="11.25" customHeight="1" x14ac:dyDescent="0.25">
      <c r="A1913" s="401">
        <v>15</v>
      </c>
      <c r="B1913" s="401" t="s">
        <v>185</v>
      </c>
      <c r="C1913" s="401" t="s">
        <v>257</v>
      </c>
      <c r="D1913" s="402">
        <v>46167</v>
      </c>
      <c r="E1913" s="403">
        <v>46164</v>
      </c>
      <c r="F1913" s="404"/>
      <c r="G1913" s="404" t="s">
        <v>165</v>
      </c>
      <c r="H1913" s="404"/>
      <c r="I1913" s="404" t="s">
        <v>165</v>
      </c>
      <c r="J1913" s="404"/>
      <c r="K1913" s="404">
        <v>-3000</v>
      </c>
      <c r="L1913" s="401" t="s">
        <v>3930</v>
      </c>
      <c r="M1913" s="401">
        <v>526490</v>
      </c>
      <c r="N1913" s="401">
        <v>490</v>
      </c>
      <c r="O1913" s="401" t="s">
        <v>3935</v>
      </c>
      <c r="P1913" s="405" t="s">
        <v>3936</v>
      </c>
      <c r="Q1913" s="401" t="s">
        <v>2335</v>
      </c>
      <c r="R1913" s="406">
        <v>45291.67</v>
      </c>
      <c r="S1913" s="406">
        <v>21771.67</v>
      </c>
      <c r="T1913" s="407">
        <f t="shared" si="360"/>
        <v>67063.34</v>
      </c>
      <c r="U1913" s="408">
        <v>517</v>
      </c>
      <c r="V1913" s="406">
        <v>-13097.72</v>
      </c>
      <c r="W1913" s="409">
        <v>108.33</v>
      </c>
      <c r="X1913" s="410"/>
      <c r="Y1913" s="409">
        <f t="shared" si="361"/>
        <v>-13206.05</v>
      </c>
      <c r="Z1913" s="411">
        <f t="shared" si="362"/>
        <v>-0.19530372331589807</v>
      </c>
      <c r="AA1913" s="410">
        <v>-5023.8</v>
      </c>
      <c r="AB1913" s="409">
        <v>0</v>
      </c>
      <c r="AC1913" s="409"/>
      <c r="AD1913" s="409" t="s">
        <v>4383</v>
      </c>
      <c r="AE1913" s="412"/>
      <c r="AF1913" s="412">
        <v>0.12</v>
      </c>
      <c r="AG1913" s="409">
        <f t="shared" si="363"/>
        <v>0</v>
      </c>
      <c r="AH1913" s="409">
        <v>500</v>
      </c>
      <c r="AI1913" s="409">
        <f t="shared" si="364"/>
        <v>500</v>
      </c>
      <c r="AJ1913" s="401" t="s">
        <v>149</v>
      </c>
      <c r="AK1913" s="401"/>
      <c r="AL1913" s="408"/>
      <c r="AM1913" s="413">
        <f t="shared" si="365"/>
        <v>0</v>
      </c>
      <c r="AN1913" s="413">
        <f t="shared" si="366"/>
        <v>1</v>
      </c>
      <c r="AO1913" s="413"/>
      <c r="AP1913" s="413"/>
      <c r="AQ1913" s="413">
        <f t="shared" si="367"/>
        <v>0</v>
      </c>
      <c r="AR1913" s="414" t="str">
        <f>IF(A1913="","",VLOOKUP(A1913,'Base Sites'!A:B,2,FALSE))</f>
        <v>Valauto Hainaut</v>
      </c>
      <c r="AS1913" s="414" t="str">
        <f t="shared" si="368"/>
        <v>AUDI</v>
      </c>
      <c r="AT1913" s="413"/>
      <c r="AU1913" s="415" t="str">
        <f>IF(A1913="","",VLOOKUP(L1913,'Base Vendeurs'!A:B,2,FALSE))</f>
        <v>Valauto Hainaut AUDI</v>
      </c>
      <c r="AV1913" s="409">
        <f t="shared" si="369"/>
        <v>-13097.72</v>
      </c>
      <c r="AW1913" s="411">
        <f t="shared" si="370"/>
        <v>-0.19530372331589807</v>
      </c>
      <c r="AX1913" s="415" t="str">
        <f t="shared" si="371"/>
        <v>OUI</v>
      </c>
      <c r="AY1913" s="231">
        <f>+MargesVN[[#This Row],[Total COM]]+MargesVN[[#This Row],[EXT GIE]]+MargesVN[[#This Row],[Forfait immat]]</f>
        <v>500</v>
      </c>
    </row>
    <row r="1914" spans="1:51" s="231" customFormat="1" ht="11.25" customHeight="1" x14ac:dyDescent="0.25">
      <c r="A1914" s="319">
        <v>15</v>
      </c>
      <c r="B1914" s="319" t="s">
        <v>163</v>
      </c>
      <c r="C1914" s="319" t="s">
        <v>150</v>
      </c>
      <c r="D1914" s="320">
        <v>46093</v>
      </c>
      <c r="E1914" s="321">
        <v>46093</v>
      </c>
      <c r="F1914" s="322"/>
      <c r="G1914" s="322"/>
      <c r="H1914" s="322"/>
      <c r="I1914" s="322"/>
      <c r="J1914" s="322"/>
      <c r="K1914" s="322">
        <v>0</v>
      </c>
      <c r="L1914" s="319" t="s">
        <v>404</v>
      </c>
      <c r="M1914" s="319">
        <v>526573</v>
      </c>
      <c r="N1914" s="319">
        <v>573</v>
      </c>
      <c r="O1914" s="319" t="s">
        <v>2373</v>
      </c>
      <c r="P1914" s="323" t="s">
        <v>2374</v>
      </c>
      <c r="Q1914" s="319" t="s">
        <v>191</v>
      </c>
      <c r="R1914" s="324">
        <v>36052.5</v>
      </c>
      <c r="S1914" s="324">
        <v>2535</v>
      </c>
      <c r="T1914" s="325">
        <f t="shared" si="360"/>
        <v>38587.5</v>
      </c>
      <c r="U1914" s="326">
        <v>16</v>
      </c>
      <c r="V1914" s="467">
        <v>1252.6400000000001</v>
      </c>
      <c r="W1914" s="327">
        <v>95</v>
      </c>
      <c r="X1914" s="328"/>
      <c r="Y1914" s="327">
        <f t="shared" si="361"/>
        <v>1157.6400000000001</v>
      </c>
      <c r="Z1914" s="329">
        <f t="shared" si="362"/>
        <v>3.2462325882734046E-2</v>
      </c>
      <c r="AA1914" s="328">
        <v>0</v>
      </c>
      <c r="AB1914" s="327">
        <v>0</v>
      </c>
      <c r="AC1914" s="327"/>
      <c r="AD1914" s="327"/>
      <c r="AE1914" s="330">
        <v>0.1</v>
      </c>
      <c r="AF1914" s="330">
        <v>0.1</v>
      </c>
      <c r="AG1914" s="327">
        <f t="shared" si="363"/>
        <v>115.76400000000001</v>
      </c>
      <c r="AH1914" s="327"/>
      <c r="AI1914" s="327">
        <f t="shared" si="364"/>
        <v>115.76400000000001</v>
      </c>
      <c r="AJ1914" s="319" t="s">
        <v>166</v>
      </c>
      <c r="AK1914" s="319"/>
      <c r="AL1914" s="326"/>
      <c r="AM1914" s="331">
        <f t="shared" si="365"/>
        <v>0</v>
      </c>
      <c r="AN1914" s="331">
        <f t="shared" si="366"/>
        <v>1</v>
      </c>
      <c r="AO1914" s="331">
        <v>750</v>
      </c>
      <c r="AP1914" s="335">
        <v>46162</v>
      </c>
      <c r="AQ1914" s="331">
        <f t="shared" si="367"/>
        <v>0</v>
      </c>
      <c r="AR1914" s="332" t="str">
        <f>IF(A1914="","",VLOOKUP(A1914,'Base Sites'!A:B,2,FALSE))</f>
        <v>Valauto Hainaut</v>
      </c>
      <c r="AS1914" s="332" t="str">
        <f t="shared" si="368"/>
        <v>VUL</v>
      </c>
      <c r="AT1914" s="331"/>
      <c r="AU1914" s="333" t="str">
        <f>IF(A1914="","",VLOOKUP(L1914,'Base Vendeurs'!A:B,2,FALSE))</f>
        <v>Valauto Hainaut VW</v>
      </c>
      <c r="AV1914" s="327">
        <f t="shared" si="369"/>
        <v>2002.64</v>
      </c>
      <c r="AW1914" s="329">
        <f t="shared" si="370"/>
        <v>5.1898671849692261E-2</v>
      </c>
      <c r="AX1914" s="333" t="str">
        <f t="shared" si="371"/>
        <v>NON</v>
      </c>
      <c r="AY1914" s="231">
        <f>+MargesVN[[#This Row],[Total COM]]+MargesVN[[#This Row],[EXT GIE]]+MargesVN[[#This Row],[Forfait immat]]</f>
        <v>115.76400000000001</v>
      </c>
    </row>
    <row r="1915" spans="1:51" s="231" customFormat="1" ht="11.25" customHeight="1" x14ac:dyDescent="0.25">
      <c r="A1915" s="431">
        <v>10</v>
      </c>
      <c r="B1915" s="431" t="s">
        <v>163</v>
      </c>
      <c r="C1915" s="431" t="s">
        <v>104</v>
      </c>
      <c r="D1915" s="432">
        <v>46199</v>
      </c>
      <c r="E1915" s="433">
        <v>46202</v>
      </c>
      <c r="F1915" s="434"/>
      <c r="G1915" s="434"/>
      <c r="H1915" s="434"/>
      <c r="I1915" s="434"/>
      <c r="J1915" s="434"/>
      <c r="K1915" s="434"/>
      <c r="L1915" s="431" t="s">
        <v>390</v>
      </c>
      <c r="M1915" s="431">
        <v>526586</v>
      </c>
      <c r="N1915" s="431">
        <v>6586</v>
      </c>
      <c r="O1915" s="431" t="s">
        <v>5073</v>
      </c>
      <c r="P1915" s="435" t="s">
        <v>5074</v>
      </c>
      <c r="Q1915" s="431" t="s">
        <v>23</v>
      </c>
      <c r="R1915" s="436">
        <v>20605.669999999998</v>
      </c>
      <c r="S1915" s="436">
        <v>550</v>
      </c>
      <c r="T1915" s="437">
        <f t="shared" si="360"/>
        <v>21155.67</v>
      </c>
      <c r="U1915" s="438">
        <v>28</v>
      </c>
      <c r="V1915" s="436">
        <v>506.91</v>
      </c>
      <c r="W1915" s="439">
        <v>95</v>
      </c>
      <c r="X1915" s="440"/>
      <c r="Y1915" s="439">
        <f t="shared" si="361"/>
        <v>411.91</v>
      </c>
      <c r="Z1915" s="441">
        <f t="shared" si="362"/>
        <v>2.3960952312075207E-2</v>
      </c>
      <c r="AA1915" s="440">
        <v>0</v>
      </c>
      <c r="AB1915" s="439">
        <v>-1690.01</v>
      </c>
      <c r="AC1915" s="439"/>
      <c r="AD1915" s="439"/>
      <c r="AE1915" s="442">
        <v>7.0000000000000007E-2</v>
      </c>
      <c r="AF1915" s="442">
        <v>0.12</v>
      </c>
      <c r="AG1915" s="439">
        <f t="shared" si="363"/>
        <v>28.833700000000004</v>
      </c>
      <c r="AH1915" s="439"/>
      <c r="AI1915" s="439">
        <f t="shared" si="364"/>
        <v>28.833700000000004</v>
      </c>
      <c r="AJ1915" s="431" t="s">
        <v>164</v>
      </c>
      <c r="AK1915" s="431">
        <v>30</v>
      </c>
      <c r="AL1915" s="438"/>
      <c r="AM1915" s="443">
        <f t="shared" si="365"/>
        <v>0</v>
      </c>
      <c r="AN1915" s="443">
        <f t="shared" si="366"/>
        <v>1</v>
      </c>
      <c r="AO1915" s="443"/>
      <c r="AP1915" s="443"/>
      <c r="AQ1915" s="443">
        <f t="shared" si="367"/>
        <v>0</v>
      </c>
      <c r="AR1915" s="444" t="str">
        <f>IF(A1915="","",VLOOKUP(A1915,'Base Sites'!A:B,2,FALSE))</f>
        <v>Valauto Roncq</v>
      </c>
      <c r="AS1915" s="444" t="str">
        <f t="shared" si="368"/>
        <v>VOLKSWAGEN</v>
      </c>
      <c r="AT1915" s="443"/>
      <c r="AU1915" s="445" t="str">
        <f>IF(A1915="","",VLOOKUP(L1915,'Base Vendeurs'!A:B,2,FALSE))</f>
        <v>Valauto Roncq VW</v>
      </c>
      <c r="AV1915" s="439">
        <f t="shared" si="369"/>
        <v>506.91</v>
      </c>
      <c r="AW1915" s="441">
        <f t="shared" si="370"/>
        <v>2.3960952312075207E-2</v>
      </c>
      <c r="AX1915" s="445" t="str">
        <f t="shared" si="371"/>
        <v>NON</v>
      </c>
      <c r="AY1915" s="231">
        <f>+MargesVN[[#This Row],[Total COM]]+MargesVN[[#This Row],[EXT GIE]]+MargesVN[[#This Row],[Forfait immat]]</f>
        <v>58.833700000000007</v>
      </c>
    </row>
    <row r="1916" spans="1:51" s="231" customFormat="1" ht="11.25" customHeight="1" x14ac:dyDescent="0.25">
      <c r="A1916" s="401">
        <v>15</v>
      </c>
      <c r="B1916" s="401" t="s">
        <v>183</v>
      </c>
      <c r="C1916" s="401" t="s">
        <v>257</v>
      </c>
      <c r="D1916" s="402">
        <v>46170</v>
      </c>
      <c r="E1916" s="403">
        <v>46170</v>
      </c>
      <c r="F1916" s="404"/>
      <c r="G1916" s="404"/>
      <c r="H1916" s="404"/>
      <c r="I1916" s="404" t="s">
        <v>165</v>
      </c>
      <c r="J1916" s="404"/>
      <c r="K1916" s="404">
        <v>-3583.92</v>
      </c>
      <c r="L1916" s="401" t="s">
        <v>356</v>
      </c>
      <c r="M1916" s="401">
        <v>526605</v>
      </c>
      <c r="N1916" s="401">
        <v>605</v>
      </c>
      <c r="O1916" s="401" t="s">
        <v>3958</v>
      </c>
      <c r="P1916" s="405" t="s">
        <v>3959</v>
      </c>
      <c r="Q1916" s="401" t="s">
        <v>386</v>
      </c>
      <c r="R1916" s="406">
        <v>60958.23</v>
      </c>
      <c r="S1916" s="406">
        <v>13905.01</v>
      </c>
      <c r="T1916" s="407">
        <f t="shared" si="360"/>
        <v>74863.240000000005</v>
      </c>
      <c r="U1916" s="408">
        <v>307</v>
      </c>
      <c r="V1916" s="406">
        <v>2853.33</v>
      </c>
      <c r="W1916" s="409">
        <v>108.33</v>
      </c>
      <c r="X1916" s="410"/>
      <c r="Y1916" s="409">
        <f t="shared" si="361"/>
        <v>2745</v>
      </c>
      <c r="Z1916" s="411">
        <f t="shared" si="362"/>
        <v>3.8113899425138424E-2</v>
      </c>
      <c r="AA1916" s="410">
        <v>-15080.9</v>
      </c>
      <c r="AB1916" s="409">
        <v>-3000</v>
      </c>
      <c r="AC1916" s="409"/>
      <c r="AD1916" s="409" t="s">
        <v>4384</v>
      </c>
      <c r="AE1916" s="412"/>
      <c r="AF1916" s="412">
        <v>0.13</v>
      </c>
      <c r="AG1916" s="409">
        <f t="shared" si="363"/>
        <v>0</v>
      </c>
      <c r="AH1916" s="409">
        <v>800</v>
      </c>
      <c r="AI1916" s="409">
        <f t="shared" si="364"/>
        <v>800</v>
      </c>
      <c r="AJ1916" s="401" t="s">
        <v>164</v>
      </c>
      <c r="AK1916" s="401"/>
      <c r="AL1916" s="408">
        <v>20</v>
      </c>
      <c r="AM1916" s="413">
        <f t="shared" si="365"/>
        <v>1</v>
      </c>
      <c r="AN1916" s="413">
        <f t="shared" si="366"/>
        <v>1</v>
      </c>
      <c r="AO1916" s="413"/>
      <c r="AP1916" s="413"/>
      <c r="AQ1916" s="413">
        <f t="shared" si="367"/>
        <v>1</v>
      </c>
      <c r="AR1916" s="414" t="str">
        <f>IF(A1916="","",VLOOKUP(A1916,'Base Sites'!A:B,2,FALSE))</f>
        <v>Valauto Hainaut</v>
      </c>
      <c r="AS1916" s="414" t="str">
        <f t="shared" si="368"/>
        <v>AUDI</v>
      </c>
      <c r="AT1916" s="413"/>
      <c r="AU1916" s="415" t="str">
        <f>IF(A1916="","",VLOOKUP(L1916,'Base Vendeurs'!A:B,2,FALSE))</f>
        <v>Sociétés EST</v>
      </c>
      <c r="AV1916" s="409">
        <f t="shared" si="369"/>
        <v>2853.33</v>
      </c>
      <c r="AW1916" s="411">
        <f t="shared" si="370"/>
        <v>3.8113899425138424E-2</v>
      </c>
      <c r="AX1916" s="415" t="str">
        <f t="shared" si="371"/>
        <v>NON</v>
      </c>
      <c r="AY1916" s="231">
        <f>+MargesVN[[#This Row],[Total COM]]+MargesVN[[#This Row],[EXT GIE]]+MargesVN[[#This Row],[Forfait immat]]</f>
        <v>820</v>
      </c>
    </row>
    <row r="1917" spans="1:51" s="231" customFormat="1" ht="11.25" customHeight="1" x14ac:dyDescent="0.25">
      <c r="A1917" s="401">
        <v>15</v>
      </c>
      <c r="B1917" s="401" t="s">
        <v>183</v>
      </c>
      <c r="C1917" s="401" t="s">
        <v>150</v>
      </c>
      <c r="D1917" s="402">
        <v>46164</v>
      </c>
      <c r="E1917" s="403">
        <v>46164</v>
      </c>
      <c r="F1917" s="404"/>
      <c r="G1917" s="404"/>
      <c r="H1917" s="404"/>
      <c r="I1917" s="404" t="s">
        <v>165</v>
      </c>
      <c r="J1917" s="404"/>
      <c r="K1917" s="404">
        <v>2767.16</v>
      </c>
      <c r="L1917" s="401" t="s">
        <v>33</v>
      </c>
      <c r="M1917" s="401">
        <v>526681</v>
      </c>
      <c r="N1917" s="401">
        <v>681</v>
      </c>
      <c r="O1917" s="401" t="s">
        <v>3973</v>
      </c>
      <c r="P1917" s="405" t="s">
        <v>65</v>
      </c>
      <c r="Q1917" s="401" t="s">
        <v>191</v>
      </c>
      <c r="R1917" s="406">
        <v>36812.5</v>
      </c>
      <c r="S1917" s="406">
        <v>0</v>
      </c>
      <c r="T1917" s="407">
        <f t="shared" si="360"/>
        <v>36812.5</v>
      </c>
      <c r="U1917" s="408">
        <v>38</v>
      </c>
      <c r="V1917" s="406">
        <v>831.24</v>
      </c>
      <c r="W1917" s="409">
        <v>95</v>
      </c>
      <c r="X1917" s="410"/>
      <c r="Y1917" s="409">
        <f t="shared" si="361"/>
        <v>736.24</v>
      </c>
      <c r="Z1917" s="411">
        <f t="shared" si="362"/>
        <v>2.2580373514431238E-2</v>
      </c>
      <c r="AA1917" s="410">
        <v>0</v>
      </c>
      <c r="AB1917" s="409">
        <v>0</v>
      </c>
      <c r="AC1917" s="409"/>
      <c r="AD1917" s="409" t="s">
        <v>383</v>
      </c>
      <c r="AE1917" s="412"/>
      <c r="AF1917" s="412">
        <v>0</v>
      </c>
      <c r="AG1917" s="409">
        <f t="shared" si="363"/>
        <v>0</v>
      </c>
      <c r="AH1917" s="409"/>
      <c r="AI1917" s="409">
        <f t="shared" si="364"/>
        <v>0</v>
      </c>
      <c r="AJ1917" s="401" t="s">
        <v>149</v>
      </c>
      <c r="AK1917" s="401">
        <v>1</v>
      </c>
      <c r="AL1917" s="408" t="s">
        <v>293</v>
      </c>
      <c r="AM1917" s="413">
        <f t="shared" si="365"/>
        <v>1</v>
      </c>
      <c r="AN1917" s="413">
        <f t="shared" si="366"/>
        <v>1</v>
      </c>
      <c r="AO1917" s="413"/>
      <c r="AP1917" s="413"/>
      <c r="AQ1917" s="413">
        <f t="shared" si="367"/>
        <v>1</v>
      </c>
      <c r="AR1917" s="414" t="str">
        <f>IF(A1917="","",VLOOKUP(A1917,'Base Sites'!A:B,2,FALSE))</f>
        <v>Valauto Hainaut</v>
      </c>
      <c r="AS1917" s="414" t="str">
        <f t="shared" si="368"/>
        <v>VUL</v>
      </c>
      <c r="AT1917" s="413"/>
      <c r="AU1917" s="415" t="str">
        <f>IF(A1917="","",VLOOKUP(L1917,'Base Vendeurs'!A:B,2,FALSE))</f>
        <v>Sociétés NORD</v>
      </c>
      <c r="AV1917" s="409">
        <f t="shared" si="369"/>
        <v>831.24</v>
      </c>
      <c r="AW1917" s="411">
        <f t="shared" si="370"/>
        <v>2.2580373514431238E-2</v>
      </c>
      <c r="AX1917" s="415" t="str">
        <f t="shared" si="371"/>
        <v>NON</v>
      </c>
      <c r="AY1917" s="231">
        <f>+MargesVN[[#This Row],[Total COM]]+MargesVN[[#This Row],[EXT GIE]]+MargesVN[[#This Row],[Forfait immat]]</f>
        <v>1</v>
      </c>
    </row>
    <row r="1918" spans="1:51" s="231" customFormat="1" ht="11.25" customHeight="1" x14ac:dyDescent="0.25">
      <c r="A1918" s="319">
        <v>35</v>
      </c>
      <c r="B1918" s="319" t="s">
        <v>163</v>
      </c>
      <c r="C1918" s="319" t="s">
        <v>29</v>
      </c>
      <c r="D1918" s="320">
        <v>46083</v>
      </c>
      <c r="E1918" s="321">
        <v>46083</v>
      </c>
      <c r="F1918" s="322"/>
      <c r="G1918" s="322"/>
      <c r="H1918" s="322"/>
      <c r="I1918" s="322"/>
      <c r="J1918" s="322"/>
      <c r="K1918" s="322">
        <v>0</v>
      </c>
      <c r="L1918" s="319" t="s">
        <v>295</v>
      </c>
      <c r="M1918" s="319">
        <v>527464</v>
      </c>
      <c r="N1918" s="319">
        <v>464</v>
      </c>
      <c r="O1918" s="319" t="s">
        <v>2144</v>
      </c>
      <c r="P1918" s="323" t="s">
        <v>2145</v>
      </c>
      <c r="Q1918" s="319" t="s">
        <v>31</v>
      </c>
      <c r="R1918" s="324">
        <v>19241.669999999998</v>
      </c>
      <c r="S1918" s="324">
        <v>616.66</v>
      </c>
      <c r="T1918" s="325">
        <f t="shared" si="360"/>
        <v>19858.329999999998</v>
      </c>
      <c r="U1918" s="326">
        <v>4</v>
      </c>
      <c r="V1918" s="324">
        <v>1052.75</v>
      </c>
      <c r="W1918" s="327">
        <v>35</v>
      </c>
      <c r="X1918" s="328"/>
      <c r="Y1918" s="327">
        <f t="shared" si="361"/>
        <v>1017.75</v>
      </c>
      <c r="Z1918" s="329">
        <f t="shared" si="362"/>
        <v>5.3013017710955561E-2</v>
      </c>
      <c r="AA1918" s="328">
        <v>-2550</v>
      </c>
      <c r="AB1918" s="327">
        <v>0</v>
      </c>
      <c r="AC1918" s="327"/>
      <c r="AD1918" s="327"/>
      <c r="AE1918" s="330">
        <v>0.13</v>
      </c>
      <c r="AF1918" s="330">
        <v>0.13</v>
      </c>
      <c r="AG1918" s="327">
        <f t="shared" si="363"/>
        <v>132.3075</v>
      </c>
      <c r="AH1918" s="327"/>
      <c r="AI1918" s="327">
        <f t="shared" si="364"/>
        <v>132.3075</v>
      </c>
      <c r="AJ1918" s="319" t="s">
        <v>164</v>
      </c>
      <c r="AK1918" s="319">
        <v>0</v>
      </c>
      <c r="AL1918" s="326">
        <v>100</v>
      </c>
      <c r="AM1918" s="331">
        <f t="shared" si="365"/>
        <v>1</v>
      </c>
      <c r="AN1918" s="331">
        <f t="shared" si="366"/>
        <v>1</v>
      </c>
      <c r="AO1918" s="331"/>
      <c r="AP1918" s="331"/>
      <c r="AQ1918" s="331">
        <f t="shared" si="367"/>
        <v>1</v>
      </c>
      <c r="AR1918" s="332" t="str">
        <f>IF(A1918="","",VLOOKUP(A1918,'Base Sites'!A:B,2,FALSE))</f>
        <v>Valauto Cambrai</v>
      </c>
      <c r="AS1918" s="332" t="str">
        <f t="shared" si="368"/>
        <v>SKODA</v>
      </c>
      <c r="AT1918" s="331"/>
      <c r="AU1918" s="333" t="str">
        <f>IF(A1918="","",VLOOKUP(L1918,'Base Vendeurs'!A:B,2,FALSE))</f>
        <v>Valauto Cambrai</v>
      </c>
      <c r="AV1918" s="327">
        <f t="shared" si="369"/>
        <v>1052.75</v>
      </c>
      <c r="AW1918" s="329">
        <f t="shared" si="370"/>
        <v>5.3013017710955561E-2</v>
      </c>
      <c r="AX1918" s="333" t="str">
        <f t="shared" si="371"/>
        <v>NON</v>
      </c>
      <c r="AY1918" s="231">
        <f>+MargesVN[[#This Row],[Total COM]]+MargesVN[[#This Row],[EXT GIE]]+MargesVN[[#This Row],[Forfait immat]]</f>
        <v>232.3075</v>
      </c>
    </row>
    <row r="1919" spans="1:51" s="231" customFormat="1" ht="11.25" customHeight="1" x14ac:dyDescent="0.25">
      <c r="A1919" s="45">
        <v>35</v>
      </c>
      <c r="B1919" s="45" t="s">
        <v>163</v>
      </c>
      <c r="C1919" s="45" t="s">
        <v>104</v>
      </c>
      <c r="D1919" s="44">
        <v>46070</v>
      </c>
      <c r="E1919" s="65">
        <v>46071</v>
      </c>
      <c r="F1919" s="35"/>
      <c r="G1919" s="35"/>
      <c r="H1919" s="35"/>
      <c r="I1919" s="35"/>
      <c r="J1919" s="35"/>
      <c r="K1919" s="35">
        <v>0</v>
      </c>
      <c r="L1919" s="45" t="s">
        <v>356</v>
      </c>
      <c r="M1919" s="45">
        <v>527919</v>
      </c>
      <c r="N1919" s="45">
        <v>919</v>
      </c>
      <c r="O1919" s="45" t="s">
        <v>1675</v>
      </c>
      <c r="P1919" s="66" t="s">
        <v>1676</v>
      </c>
      <c r="Q1919" s="45" t="s">
        <v>23</v>
      </c>
      <c r="R1919" s="47">
        <v>24705.67</v>
      </c>
      <c r="S1919" s="47">
        <v>791.66</v>
      </c>
      <c r="T1919" s="48">
        <f t="shared" si="360"/>
        <v>25497.329999999998</v>
      </c>
      <c r="U1919" s="49">
        <v>7</v>
      </c>
      <c r="V1919" s="47">
        <v>388.1</v>
      </c>
      <c r="W1919" s="46">
        <v>95</v>
      </c>
      <c r="X1919" s="50"/>
      <c r="Y1919" s="46">
        <f t="shared" si="361"/>
        <v>293.10000000000002</v>
      </c>
      <c r="Z1919" s="51">
        <f t="shared" si="362"/>
        <v>1.5221201592480469E-2</v>
      </c>
      <c r="AA1919" s="50">
        <v>0</v>
      </c>
      <c r="AB1919" s="46">
        <v>0</v>
      </c>
      <c r="AC1919" s="46"/>
      <c r="AD1919" s="46"/>
      <c r="AE1919" s="52">
        <v>0.1</v>
      </c>
      <c r="AF1919" s="52">
        <v>0.1</v>
      </c>
      <c r="AG1919" s="46">
        <f t="shared" si="363"/>
        <v>29.310000000000002</v>
      </c>
      <c r="AH1919" s="46"/>
      <c r="AI1919" s="46">
        <f t="shared" si="364"/>
        <v>29.310000000000002</v>
      </c>
      <c r="AJ1919" s="45" t="s">
        <v>149</v>
      </c>
      <c r="AK1919" s="45"/>
      <c r="AL1919" s="49">
        <v>20</v>
      </c>
      <c r="AM1919" s="238">
        <f t="shared" si="365"/>
        <v>1</v>
      </c>
      <c r="AN1919" s="238">
        <f t="shared" si="366"/>
        <v>1</v>
      </c>
      <c r="AO1919" s="238"/>
      <c r="AP1919" s="238"/>
      <c r="AQ1919" s="238">
        <f t="shared" si="367"/>
        <v>1</v>
      </c>
      <c r="AR1919" s="96" t="str">
        <f>IF(A1919="","",VLOOKUP(A1919,'Base Sites'!A:B,2,FALSE))</f>
        <v>Valauto Cambrai</v>
      </c>
      <c r="AS1919" s="96" t="str">
        <f t="shared" si="368"/>
        <v>VOLKSWAGEN</v>
      </c>
      <c r="AT1919" s="238"/>
      <c r="AU1919" s="231" t="str">
        <f>IF(A1919="","",VLOOKUP(L1919,'Base Vendeurs'!A:B,2,FALSE))</f>
        <v>Sociétés EST</v>
      </c>
      <c r="AV1919" s="46">
        <f t="shared" si="369"/>
        <v>388.1</v>
      </c>
      <c r="AW1919" s="51">
        <f t="shared" si="370"/>
        <v>1.5221201592480469E-2</v>
      </c>
      <c r="AX1919" s="231" t="str">
        <f t="shared" si="371"/>
        <v>NON</v>
      </c>
      <c r="AY1919" s="231">
        <f>+MargesVN[[#This Row],[Total COM]]+MargesVN[[#This Row],[EXT GIE]]+MargesVN[[#This Row],[Forfait immat]]</f>
        <v>49.31</v>
      </c>
    </row>
    <row r="1920" spans="1:51" s="231" customFormat="1" ht="11.25" customHeight="1" x14ac:dyDescent="0.25">
      <c r="A1920" s="259">
        <v>30</v>
      </c>
      <c r="B1920" s="259" t="s">
        <v>163</v>
      </c>
      <c r="C1920" s="259" t="s">
        <v>104</v>
      </c>
      <c r="D1920" s="150">
        <v>46024</v>
      </c>
      <c r="E1920" s="260">
        <v>46024</v>
      </c>
      <c r="F1920" s="151"/>
      <c r="G1920" s="151"/>
      <c r="H1920" s="151"/>
      <c r="I1920" s="151"/>
      <c r="J1920" s="151"/>
      <c r="K1920" s="151">
        <v>0</v>
      </c>
      <c r="L1920" s="259" t="s">
        <v>443</v>
      </c>
      <c r="M1920" s="259">
        <v>527967</v>
      </c>
      <c r="N1920" s="259">
        <v>7967</v>
      </c>
      <c r="O1920" s="259" t="s">
        <v>920</v>
      </c>
      <c r="P1920" s="261" t="s">
        <v>921</v>
      </c>
      <c r="Q1920" s="259" t="s">
        <v>190</v>
      </c>
      <c r="R1920" s="152">
        <v>24822.33</v>
      </c>
      <c r="S1920" s="152">
        <v>1016.67</v>
      </c>
      <c r="T1920" s="153">
        <f t="shared" si="360"/>
        <v>25839</v>
      </c>
      <c r="U1920" s="154">
        <v>576</v>
      </c>
      <c r="V1920" s="152">
        <v>-3415.19</v>
      </c>
      <c r="W1920" s="262">
        <v>95</v>
      </c>
      <c r="X1920" s="155"/>
      <c r="Y1920" s="262">
        <f t="shared" si="361"/>
        <v>-3510.19</v>
      </c>
      <c r="Z1920" s="156">
        <f t="shared" si="362"/>
        <v>-0.13217191067765779</v>
      </c>
      <c r="AA1920" s="155">
        <v>0</v>
      </c>
      <c r="AB1920" s="262">
        <v>0</v>
      </c>
      <c r="AC1920" s="262"/>
      <c r="AD1920" s="262" t="s">
        <v>456</v>
      </c>
      <c r="AE1920" s="157"/>
      <c r="AF1920" s="157">
        <v>0.13</v>
      </c>
      <c r="AG1920" s="262">
        <f t="shared" si="363"/>
        <v>0</v>
      </c>
      <c r="AH1920" s="262">
        <v>200</v>
      </c>
      <c r="AI1920" s="262">
        <f t="shared" si="364"/>
        <v>200</v>
      </c>
      <c r="AJ1920" s="259" t="s">
        <v>149</v>
      </c>
      <c r="AK1920" s="259"/>
      <c r="AL1920" s="154">
        <v>50</v>
      </c>
      <c r="AM1920" s="263">
        <f t="shared" si="365"/>
        <v>1</v>
      </c>
      <c r="AN1920" s="263">
        <f t="shared" si="366"/>
        <v>1</v>
      </c>
      <c r="AO1920" s="263"/>
      <c r="AP1920" s="263"/>
      <c r="AQ1920" s="263">
        <f t="shared" si="367"/>
        <v>1</v>
      </c>
      <c r="AR1920" s="158" t="str">
        <f>IF(A1920="","",VLOOKUP(A1920,'Base Sites'!A:B,2,FALSE))</f>
        <v>Valauto Lambersart VW</v>
      </c>
      <c r="AS1920" s="158" t="str">
        <f t="shared" si="368"/>
        <v>VOLKSWAGEN</v>
      </c>
      <c r="AT1920" s="263"/>
      <c r="AU1920" s="264" t="str">
        <f>IF(A1920="","",VLOOKUP(L1920,'Base Vendeurs'!A:B,2,FALSE))</f>
        <v>Valauto Arras</v>
      </c>
      <c r="AV1920" s="251">
        <f t="shared" si="369"/>
        <v>-3415.19</v>
      </c>
      <c r="AW1920" s="156">
        <f t="shared" si="370"/>
        <v>-0.13217191067765779</v>
      </c>
      <c r="AX1920" s="237" t="str">
        <f t="shared" si="371"/>
        <v>OUI</v>
      </c>
      <c r="AY1920" s="231">
        <f>+MargesVN[[#This Row],[Total COM]]+MargesVN[[#This Row],[EXT GIE]]+MargesVN[[#This Row],[Forfait immat]]</f>
        <v>250</v>
      </c>
    </row>
    <row r="1921" spans="1:51" s="231" customFormat="1" ht="11.25" customHeight="1" x14ac:dyDescent="0.25">
      <c r="A1921" s="259">
        <v>30</v>
      </c>
      <c r="B1921" s="259" t="s">
        <v>163</v>
      </c>
      <c r="C1921" s="259" t="s">
        <v>104</v>
      </c>
      <c r="D1921" s="150">
        <v>46042</v>
      </c>
      <c r="E1921" s="260">
        <v>46043</v>
      </c>
      <c r="F1921" s="151"/>
      <c r="G1921" s="151"/>
      <c r="H1921" s="151"/>
      <c r="I1921" s="151"/>
      <c r="J1921" s="151"/>
      <c r="K1921" s="151"/>
      <c r="L1921" s="259" t="s">
        <v>388</v>
      </c>
      <c r="M1921" s="259">
        <v>528190</v>
      </c>
      <c r="N1921" s="259">
        <v>8190</v>
      </c>
      <c r="O1921" s="259" t="s">
        <v>999</v>
      </c>
      <c r="P1921" s="261" t="s">
        <v>1000</v>
      </c>
      <c r="Q1921" s="259" t="s">
        <v>205</v>
      </c>
      <c r="R1921" s="152">
        <v>41363.33</v>
      </c>
      <c r="S1921" s="152">
        <v>2979.17</v>
      </c>
      <c r="T1921" s="153">
        <f t="shared" si="360"/>
        <v>44342.5</v>
      </c>
      <c r="U1921" s="154">
        <v>608</v>
      </c>
      <c r="V1921" s="152">
        <v>-2942.83</v>
      </c>
      <c r="W1921" s="262">
        <v>95</v>
      </c>
      <c r="X1921" s="155"/>
      <c r="Y1921" s="262">
        <f t="shared" si="361"/>
        <v>-3037.83</v>
      </c>
      <c r="Z1921" s="156">
        <f t="shared" si="362"/>
        <v>-6.6365901787224443E-2</v>
      </c>
      <c r="AA1921" s="155">
        <v>-3688.84</v>
      </c>
      <c r="AB1921" s="262">
        <v>0</v>
      </c>
      <c r="AC1921" s="262"/>
      <c r="AD1921" s="262" t="s">
        <v>1223</v>
      </c>
      <c r="AE1921" s="157"/>
      <c r="AF1921" s="157">
        <v>0.13</v>
      </c>
      <c r="AG1921" s="262">
        <f t="shared" si="363"/>
        <v>0</v>
      </c>
      <c r="AH1921" s="262">
        <v>400</v>
      </c>
      <c r="AI1921" s="262">
        <f t="shared" si="364"/>
        <v>400</v>
      </c>
      <c r="AJ1921" s="259" t="s">
        <v>164</v>
      </c>
      <c r="AK1921" s="259">
        <v>30</v>
      </c>
      <c r="AL1921" s="154"/>
      <c r="AM1921" s="263">
        <f t="shared" si="365"/>
        <v>0</v>
      </c>
      <c r="AN1921" s="263">
        <f t="shared" si="366"/>
        <v>1</v>
      </c>
      <c r="AO1921" s="263"/>
      <c r="AP1921" s="263"/>
      <c r="AQ1921" s="263">
        <f t="shared" si="367"/>
        <v>0</v>
      </c>
      <c r="AR1921" s="158" t="str">
        <f>IF(A1921="","",VLOOKUP(A1921,'Base Sites'!A:B,2,FALSE))</f>
        <v>Valauto Lambersart VW</v>
      </c>
      <c r="AS1921" s="158" t="str">
        <f t="shared" si="368"/>
        <v>VOLKSWAGEN</v>
      </c>
      <c r="AT1921" s="263"/>
      <c r="AU1921" s="264" t="str">
        <f>IF(A1921="","",VLOOKUP(L1921,'Base Vendeurs'!A:B,2,FALSE))</f>
        <v>Valauto Roncq VW</v>
      </c>
      <c r="AV1921" s="251">
        <f t="shared" si="369"/>
        <v>-2942.83</v>
      </c>
      <c r="AW1921" s="156">
        <f t="shared" si="370"/>
        <v>-6.6365901787224443E-2</v>
      </c>
      <c r="AX1921" s="237" t="str">
        <f t="shared" si="371"/>
        <v>OUI</v>
      </c>
      <c r="AY1921" s="231">
        <f>+MargesVN[[#This Row],[Total COM]]+MargesVN[[#This Row],[EXT GIE]]+MargesVN[[#This Row],[Forfait immat]]</f>
        <v>430</v>
      </c>
    </row>
    <row r="1922" spans="1:51" s="231" customFormat="1" ht="11.25" customHeight="1" x14ac:dyDescent="0.25">
      <c r="A1922" s="45">
        <v>30</v>
      </c>
      <c r="B1922" s="45" t="s">
        <v>163</v>
      </c>
      <c r="C1922" s="45" t="s">
        <v>104</v>
      </c>
      <c r="D1922" s="44">
        <v>46042</v>
      </c>
      <c r="E1922" s="65">
        <v>46043</v>
      </c>
      <c r="F1922" s="35"/>
      <c r="G1922" s="35"/>
      <c r="H1922" s="35"/>
      <c r="I1922" s="35"/>
      <c r="J1922" s="35"/>
      <c r="K1922" s="35">
        <v>0</v>
      </c>
      <c r="L1922" s="45" t="s">
        <v>229</v>
      </c>
      <c r="M1922" s="45">
        <v>528201</v>
      </c>
      <c r="N1922" s="45">
        <v>8201</v>
      </c>
      <c r="O1922" s="45" t="s">
        <v>749</v>
      </c>
      <c r="P1922" s="66" t="s">
        <v>750</v>
      </c>
      <c r="Q1922" s="45" t="s">
        <v>26</v>
      </c>
      <c r="R1922" s="47">
        <v>46125</v>
      </c>
      <c r="S1922" s="47">
        <v>1541.66</v>
      </c>
      <c r="T1922" s="48">
        <f t="shared" si="360"/>
        <v>47666.66</v>
      </c>
      <c r="U1922" s="49">
        <v>424</v>
      </c>
      <c r="V1922" s="47">
        <v>-4358.5600000000004</v>
      </c>
      <c r="W1922" s="46">
        <v>95</v>
      </c>
      <c r="X1922" s="50"/>
      <c r="Y1922" s="46">
        <f t="shared" si="361"/>
        <v>-4453.5600000000004</v>
      </c>
      <c r="Z1922" s="51">
        <f t="shared" si="362"/>
        <v>-9.1438334466899931E-2</v>
      </c>
      <c r="AA1922" s="50">
        <v>-6196.67</v>
      </c>
      <c r="AB1922" s="46">
        <v>0</v>
      </c>
      <c r="AC1922" s="46"/>
      <c r="AD1922" s="46" t="s">
        <v>2065</v>
      </c>
      <c r="AE1922" s="52"/>
      <c r="AF1922" s="52">
        <v>0.13</v>
      </c>
      <c r="AG1922" s="46">
        <f t="shared" si="363"/>
        <v>0</v>
      </c>
      <c r="AH1922" s="46">
        <v>500</v>
      </c>
      <c r="AI1922" s="46">
        <f t="shared" si="364"/>
        <v>500</v>
      </c>
      <c r="AJ1922" s="45" t="s">
        <v>149</v>
      </c>
      <c r="AK1922" s="45"/>
      <c r="AL1922" s="49"/>
      <c r="AM1922" s="238">
        <f t="shared" si="365"/>
        <v>0</v>
      </c>
      <c r="AN1922" s="238">
        <f t="shared" si="366"/>
        <v>1</v>
      </c>
      <c r="AO1922" s="238"/>
      <c r="AP1922" s="238"/>
      <c r="AQ1922" s="238">
        <f t="shared" si="367"/>
        <v>0</v>
      </c>
      <c r="AR1922" s="96" t="str">
        <f>IF(A1922="","",VLOOKUP(A1922,'Base Sites'!A:B,2,FALSE))</f>
        <v>Valauto Lambersart VW</v>
      </c>
      <c r="AS1922" s="96" t="str">
        <f t="shared" si="368"/>
        <v>VOLKSWAGEN</v>
      </c>
      <c r="AT1922" s="238"/>
      <c r="AU1922" s="231" t="str">
        <f>IF(A1922="","",VLOOKUP(L1922,'Base Vendeurs'!A:B,2,FALSE))</f>
        <v>Valauto Lambersart VW</v>
      </c>
      <c r="AV1922" s="46">
        <f t="shared" si="369"/>
        <v>-4358.5600000000004</v>
      </c>
      <c r="AW1922" s="51">
        <f t="shared" si="370"/>
        <v>-9.1438334466899931E-2</v>
      </c>
      <c r="AX1922" s="231" t="str">
        <f t="shared" si="371"/>
        <v>OUI</v>
      </c>
      <c r="AY1922" s="231">
        <f>+MargesVN[[#This Row],[Total COM]]+MargesVN[[#This Row],[EXT GIE]]+MargesVN[[#This Row],[Forfait immat]]</f>
        <v>500</v>
      </c>
    </row>
    <row r="1923" spans="1:51" s="231" customFormat="1" ht="11.25" customHeight="1" x14ac:dyDescent="0.25">
      <c r="A1923" s="401">
        <v>30</v>
      </c>
      <c r="B1923" s="401" t="s">
        <v>183</v>
      </c>
      <c r="C1923" s="401" t="s">
        <v>104</v>
      </c>
      <c r="D1923" s="402">
        <v>46139</v>
      </c>
      <c r="E1923" s="403">
        <v>46164</v>
      </c>
      <c r="F1923" s="404"/>
      <c r="G1923" s="404"/>
      <c r="H1923" s="404"/>
      <c r="I1923" s="404" t="s">
        <v>165</v>
      </c>
      <c r="J1923" s="404"/>
      <c r="K1923" s="404">
        <v>28808.6</v>
      </c>
      <c r="L1923" s="401" t="s">
        <v>70</v>
      </c>
      <c r="M1923" s="401">
        <v>528597</v>
      </c>
      <c r="N1923" s="401">
        <v>8597</v>
      </c>
      <c r="O1923" s="401" t="s">
        <v>3544</v>
      </c>
      <c r="P1923" s="405" t="s">
        <v>3545</v>
      </c>
      <c r="Q1923" s="401" t="s">
        <v>24</v>
      </c>
      <c r="R1923" s="406">
        <v>29225</v>
      </c>
      <c r="S1923" s="406">
        <v>666.67</v>
      </c>
      <c r="T1923" s="407">
        <f t="shared" si="360"/>
        <v>29891.67</v>
      </c>
      <c r="U1923" s="408">
        <v>35</v>
      </c>
      <c r="V1923" s="406">
        <v>1394.92</v>
      </c>
      <c r="W1923" s="409">
        <v>95</v>
      </c>
      <c r="X1923" s="410"/>
      <c r="Y1923" s="409">
        <f t="shared" si="361"/>
        <v>1299.92</v>
      </c>
      <c r="Z1923" s="411">
        <f t="shared" si="362"/>
        <v>4.6665843694915679E-2</v>
      </c>
      <c r="AA1923" s="410">
        <v>0</v>
      </c>
      <c r="AB1923" s="409">
        <v>0</v>
      </c>
      <c r="AC1923" s="409"/>
      <c r="AD1923" s="409" t="s">
        <v>371</v>
      </c>
      <c r="AE1923" s="412">
        <v>0.1</v>
      </c>
      <c r="AF1923" s="412">
        <v>0.1</v>
      </c>
      <c r="AG1923" s="409">
        <f t="shared" si="363"/>
        <v>129.99200000000002</v>
      </c>
      <c r="AH1923" s="409"/>
      <c r="AI1923" s="409">
        <f t="shared" si="364"/>
        <v>129.99200000000002</v>
      </c>
      <c r="AJ1923" s="401" t="s">
        <v>164</v>
      </c>
      <c r="AK1923" s="401">
        <v>0</v>
      </c>
      <c r="AL1923" s="408">
        <v>20</v>
      </c>
      <c r="AM1923" s="413">
        <f t="shared" si="365"/>
        <v>1</v>
      </c>
      <c r="AN1923" s="413">
        <f t="shared" si="366"/>
        <v>1</v>
      </c>
      <c r="AO1923" s="413"/>
      <c r="AP1923" s="413"/>
      <c r="AQ1923" s="413">
        <f t="shared" si="367"/>
        <v>1</v>
      </c>
      <c r="AR1923" s="414" t="str">
        <f>IF(A1923="","",VLOOKUP(A1923,'Base Sites'!A:B,2,FALSE))</f>
        <v>Valauto Lambersart VW</v>
      </c>
      <c r="AS1923" s="414" t="str">
        <f t="shared" si="368"/>
        <v>VOLKSWAGEN</v>
      </c>
      <c r="AT1923" s="413"/>
      <c r="AU1923" s="415" t="str">
        <f>IF(A1923="","",VLOOKUP(L1923,'Base Vendeurs'!A:B,2,FALSE))</f>
        <v>Sociétés NORD</v>
      </c>
      <c r="AV1923" s="409">
        <f t="shared" si="369"/>
        <v>1394.92</v>
      </c>
      <c r="AW1923" s="411">
        <f t="shared" si="370"/>
        <v>4.6665843694915679E-2</v>
      </c>
      <c r="AX1923" s="415" t="str">
        <f t="shared" si="371"/>
        <v>NON</v>
      </c>
      <c r="AY1923" s="231">
        <f>+MargesVN[[#This Row],[Total COM]]+MargesVN[[#This Row],[EXT GIE]]+MargesVN[[#This Row],[Forfait immat]]</f>
        <v>149.99200000000002</v>
      </c>
    </row>
    <row r="1924" spans="1:51" s="231" customFormat="1" ht="11.25" customHeight="1" x14ac:dyDescent="0.25">
      <c r="A1924" s="319">
        <v>30</v>
      </c>
      <c r="B1924" s="319" t="s">
        <v>163</v>
      </c>
      <c r="C1924" s="319" t="s">
        <v>104</v>
      </c>
      <c r="D1924" s="320">
        <v>46086</v>
      </c>
      <c r="E1924" s="321">
        <v>46088</v>
      </c>
      <c r="F1924" s="322"/>
      <c r="G1924" s="322"/>
      <c r="H1924" s="322"/>
      <c r="I1924" s="322"/>
      <c r="J1924" s="322"/>
      <c r="K1924" s="322">
        <v>0</v>
      </c>
      <c r="L1924" s="319" t="s">
        <v>229</v>
      </c>
      <c r="M1924" s="319">
        <v>528601</v>
      </c>
      <c r="N1924" s="319">
        <v>8601</v>
      </c>
      <c r="O1924" s="319" t="s">
        <v>2796</v>
      </c>
      <c r="P1924" s="323" t="s">
        <v>2797</v>
      </c>
      <c r="Q1924" s="319" t="s">
        <v>24</v>
      </c>
      <c r="R1924" s="324">
        <v>29708.33</v>
      </c>
      <c r="S1924" s="324">
        <v>779.17</v>
      </c>
      <c r="T1924" s="325">
        <f t="shared" si="360"/>
        <v>30487.5</v>
      </c>
      <c r="U1924" s="326">
        <v>77</v>
      </c>
      <c r="V1924" s="324">
        <v>1693.87</v>
      </c>
      <c r="W1924" s="327">
        <v>95</v>
      </c>
      <c r="X1924" s="328"/>
      <c r="Y1924" s="327">
        <f t="shared" si="361"/>
        <v>1598.87</v>
      </c>
      <c r="Z1924" s="329">
        <f t="shared" si="362"/>
        <v>5.5559491594915945E-2</v>
      </c>
      <c r="AA1924" s="328">
        <v>0</v>
      </c>
      <c r="AB1924" s="327">
        <v>0</v>
      </c>
      <c r="AC1924" s="327"/>
      <c r="AD1924" s="327"/>
      <c r="AE1924" s="330">
        <v>0.1</v>
      </c>
      <c r="AF1924" s="330">
        <v>0.1</v>
      </c>
      <c r="AG1924" s="327">
        <f t="shared" si="363"/>
        <v>159.887</v>
      </c>
      <c r="AH1924" s="327"/>
      <c r="AI1924" s="327">
        <f t="shared" si="364"/>
        <v>159.887</v>
      </c>
      <c r="AJ1924" s="319" t="s">
        <v>164</v>
      </c>
      <c r="AK1924" s="319">
        <v>30</v>
      </c>
      <c r="AL1924" s="326"/>
      <c r="AM1924" s="331">
        <f t="shared" si="365"/>
        <v>0</v>
      </c>
      <c r="AN1924" s="331">
        <f t="shared" si="366"/>
        <v>1</v>
      </c>
      <c r="AO1924" s="331"/>
      <c r="AP1924" s="331"/>
      <c r="AQ1924" s="331">
        <f t="shared" si="367"/>
        <v>0</v>
      </c>
      <c r="AR1924" s="332" t="str">
        <f>IF(A1924="","",VLOOKUP(A1924,'Base Sites'!A:B,2,FALSE))</f>
        <v>Valauto Lambersart VW</v>
      </c>
      <c r="AS1924" s="332" t="str">
        <f t="shared" si="368"/>
        <v>VOLKSWAGEN</v>
      </c>
      <c r="AT1924" s="331"/>
      <c r="AU1924" s="333" t="str">
        <f>IF(A1924="","",VLOOKUP(L1924,'Base Vendeurs'!A:B,2,FALSE))</f>
        <v>Valauto Lambersart VW</v>
      </c>
      <c r="AV1924" s="327">
        <f t="shared" si="369"/>
        <v>1693.87</v>
      </c>
      <c r="AW1924" s="329">
        <f t="shared" si="370"/>
        <v>5.5559491594915945E-2</v>
      </c>
      <c r="AX1924" s="333" t="str">
        <f t="shared" si="371"/>
        <v>NON</v>
      </c>
      <c r="AY1924" s="231">
        <f>+MargesVN[[#This Row],[Total COM]]+MargesVN[[#This Row],[EXT GIE]]+MargesVN[[#This Row],[Forfait immat]]</f>
        <v>189.887</v>
      </c>
    </row>
    <row r="1925" spans="1:51" s="231" customFormat="1" ht="11.25" customHeight="1" x14ac:dyDescent="0.25">
      <c r="A1925" s="271">
        <v>30</v>
      </c>
      <c r="B1925" s="271" t="s">
        <v>163</v>
      </c>
      <c r="C1925" s="271" t="s">
        <v>104</v>
      </c>
      <c r="D1925" s="207">
        <v>46036</v>
      </c>
      <c r="E1925" s="272">
        <v>46031</v>
      </c>
      <c r="F1925" s="208"/>
      <c r="G1925" s="208"/>
      <c r="H1925" s="208"/>
      <c r="I1925" s="208"/>
      <c r="J1925" s="208"/>
      <c r="K1925" s="208">
        <v>0</v>
      </c>
      <c r="L1925" s="271" t="s">
        <v>70</v>
      </c>
      <c r="M1925" s="271">
        <v>528693</v>
      </c>
      <c r="N1925" s="271">
        <v>8693</v>
      </c>
      <c r="O1925" s="271" t="s">
        <v>1132</v>
      </c>
      <c r="P1925" s="273" t="s">
        <v>1133</v>
      </c>
      <c r="Q1925" s="271" t="s">
        <v>24</v>
      </c>
      <c r="R1925" s="209">
        <v>36791.67</v>
      </c>
      <c r="S1925" s="209">
        <v>995.84</v>
      </c>
      <c r="T1925" s="210">
        <f t="shared" si="360"/>
        <v>37787.509999999995</v>
      </c>
      <c r="U1925" s="211">
        <v>21</v>
      </c>
      <c r="V1925" s="209">
        <v>907.43</v>
      </c>
      <c r="W1925" s="274">
        <v>95</v>
      </c>
      <c r="X1925" s="212"/>
      <c r="Y1925" s="274">
        <f t="shared" si="361"/>
        <v>812.43</v>
      </c>
      <c r="Z1925" s="213">
        <f t="shared" si="362"/>
        <v>2.4014019447166541E-2</v>
      </c>
      <c r="AA1925" s="212">
        <v>0</v>
      </c>
      <c r="AB1925" s="274">
        <v>0</v>
      </c>
      <c r="AC1925" s="274"/>
      <c r="AD1925" s="274"/>
      <c r="AE1925" s="214">
        <v>0.1</v>
      </c>
      <c r="AF1925" s="214">
        <v>0.1</v>
      </c>
      <c r="AG1925" s="274">
        <f t="shared" si="363"/>
        <v>81.242999999999995</v>
      </c>
      <c r="AH1925" s="274"/>
      <c r="AI1925" s="274">
        <f t="shared" si="364"/>
        <v>81.242999999999995</v>
      </c>
      <c r="AJ1925" s="271" t="s">
        <v>164</v>
      </c>
      <c r="AK1925" s="271"/>
      <c r="AL1925" s="211">
        <v>20</v>
      </c>
      <c r="AM1925" s="275">
        <f t="shared" si="365"/>
        <v>1</v>
      </c>
      <c r="AN1925" s="275">
        <f t="shared" si="366"/>
        <v>1</v>
      </c>
      <c r="AO1925" s="275"/>
      <c r="AP1925" s="275"/>
      <c r="AQ1925" s="275">
        <f t="shared" si="367"/>
        <v>1</v>
      </c>
      <c r="AR1925" s="215" t="str">
        <f>IF(A1925="","",VLOOKUP(A1925,'Base Sites'!A:B,2,FALSE))</f>
        <v>Valauto Lambersart VW</v>
      </c>
      <c r="AS1925" s="215" t="str">
        <f t="shared" si="368"/>
        <v>VOLKSWAGEN</v>
      </c>
      <c r="AT1925" s="275"/>
      <c r="AU1925" s="276" t="str">
        <f>IF(A1925="","",VLOOKUP(L1925,'Base Vendeurs'!A:B,2,FALSE))</f>
        <v>Sociétés NORD</v>
      </c>
      <c r="AV1925" s="274">
        <f t="shared" si="369"/>
        <v>907.43</v>
      </c>
      <c r="AW1925" s="213">
        <f t="shared" si="370"/>
        <v>2.4014019447166541E-2</v>
      </c>
      <c r="AX1925" s="276" t="str">
        <f t="shared" si="371"/>
        <v>NON</v>
      </c>
      <c r="AY1925" s="231">
        <f>+MargesVN[[#This Row],[Total COM]]+MargesVN[[#This Row],[EXT GIE]]+MargesVN[[#This Row],[Forfait immat]]</f>
        <v>101.24299999999999</v>
      </c>
    </row>
    <row r="1926" spans="1:51" s="231" customFormat="1" ht="11.25" customHeight="1" x14ac:dyDescent="0.25">
      <c r="A1926" s="354">
        <v>30</v>
      </c>
      <c r="B1926" s="354" t="s">
        <v>163</v>
      </c>
      <c r="C1926" s="354" t="s">
        <v>104</v>
      </c>
      <c r="D1926" s="355">
        <v>46119</v>
      </c>
      <c r="E1926" s="356">
        <v>46121</v>
      </c>
      <c r="F1926" s="357"/>
      <c r="G1926" s="357"/>
      <c r="H1926" s="357"/>
      <c r="I1926" s="357"/>
      <c r="J1926" s="357"/>
      <c r="K1926" s="357">
        <v>0</v>
      </c>
      <c r="L1926" s="354" t="s">
        <v>70</v>
      </c>
      <c r="M1926" s="354">
        <v>528694</v>
      </c>
      <c r="N1926" s="354">
        <v>8694</v>
      </c>
      <c r="O1926" s="354" t="s">
        <v>3577</v>
      </c>
      <c r="P1926" s="358" t="s">
        <v>3578</v>
      </c>
      <c r="Q1926" s="354" t="s">
        <v>24</v>
      </c>
      <c r="R1926" s="359">
        <v>40541.67</v>
      </c>
      <c r="S1926" s="359">
        <v>1675.01</v>
      </c>
      <c r="T1926" s="360">
        <f t="shared" si="360"/>
        <v>42216.68</v>
      </c>
      <c r="U1926" s="361">
        <v>13</v>
      </c>
      <c r="V1926" s="359">
        <v>541.66</v>
      </c>
      <c r="W1926" s="362">
        <v>95</v>
      </c>
      <c r="X1926" s="363"/>
      <c r="Y1926" s="362">
        <f t="shared" si="361"/>
        <v>446.65999999999997</v>
      </c>
      <c r="Z1926" s="364">
        <f t="shared" si="362"/>
        <v>1.2830473642171766E-2</v>
      </c>
      <c r="AA1926" s="363">
        <v>0</v>
      </c>
      <c r="AB1926" s="362">
        <v>0</v>
      </c>
      <c r="AC1926" s="362"/>
      <c r="AD1926" s="362"/>
      <c r="AE1926" s="365">
        <v>0.1</v>
      </c>
      <c r="AF1926" s="365">
        <v>0.1</v>
      </c>
      <c r="AG1926" s="362">
        <f t="shared" si="363"/>
        <v>44.665999999999997</v>
      </c>
      <c r="AH1926" s="362"/>
      <c r="AI1926" s="362">
        <f t="shared" si="364"/>
        <v>44.665999999999997</v>
      </c>
      <c r="AJ1926" s="354" t="s">
        <v>149</v>
      </c>
      <c r="AK1926" s="354"/>
      <c r="AL1926" s="361"/>
      <c r="AM1926" s="366">
        <f t="shared" si="365"/>
        <v>0</v>
      </c>
      <c r="AN1926" s="366">
        <f t="shared" si="366"/>
        <v>1</v>
      </c>
      <c r="AO1926" s="366"/>
      <c r="AP1926" s="366"/>
      <c r="AQ1926" s="366">
        <f t="shared" si="367"/>
        <v>0</v>
      </c>
      <c r="AR1926" s="367" t="str">
        <f>IF(A1926="","",VLOOKUP(A1926,'Base Sites'!A:B,2,FALSE))</f>
        <v>Valauto Lambersart VW</v>
      </c>
      <c r="AS1926" s="367" t="str">
        <f t="shared" si="368"/>
        <v>VOLKSWAGEN</v>
      </c>
      <c r="AT1926" s="366"/>
      <c r="AU1926" s="368" t="str">
        <f>IF(A1926="","",VLOOKUP(L1926,'Base Vendeurs'!A:B,2,FALSE))</f>
        <v>Sociétés NORD</v>
      </c>
      <c r="AV1926" s="362">
        <f t="shared" si="369"/>
        <v>541.66</v>
      </c>
      <c r="AW1926" s="364">
        <f t="shared" si="370"/>
        <v>1.2830473642171766E-2</v>
      </c>
      <c r="AX1926" s="368" t="str">
        <f t="shared" si="371"/>
        <v>NON</v>
      </c>
      <c r="AY1926" s="231">
        <f>+MargesVN[[#This Row],[Total COM]]+MargesVN[[#This Row],[EXT GIE]]+MargesVN[[#This Row],[Forfait immat]]</f>
        <v>44.665999999999997</v>
      </c>
    </row>
    <row r="1927" spans="1:51" s="231" customFormat="1" ht="11.25" customHeight="1" x14ac:dyDescent="0.25">
      <c r="A1927" s="319">
        <v>30</v>
      </c>
      <c r="B1927" s="319" t="s">
        <v>163</v>
      </c>
      <c r="C1927" s="319" t="s">
        <v>104</v>
      </c>
      <c r="D1927" s="320">
        <v>46099</v>
      </c>
      <c r="E1927" s="321">
        <v>46101</v>
      </c>
      <c r="F1927" s="322"/>
      <c r="G1927" s="322"/>
      <c r="H1927" s="322"/>
      <c r="I1927" s="322"/>
      <c r="J1927" s="322"/>
      <c r="K1927" s="322">
        <v>497222.98</v>
      </c>
      <c r="L1927" s="319" t="s">
        <v>33</v>
      </c>
      <c r="M1927" s="319">
        <v>528718</v>
      </c>
      <c r="N1927" s="319">
        <v>8718</v>
      </c>
      <c r="O1927" s="319" t="s">
        <v>2793</v>
      </c>
      <c r="P1927" s="323" t="s">
        <v>326</v>
      </c>
      <c r="Q1927" s="319" t="s">
        <v>24</v>
      </c>
      <c r="R1927" s="324">
        <v>33458.33</v>
      </c>
      <c r="S1927" s="324">
        <v>-666.66</v>
      </c>
      <c r="T1927" s="325">
        <f t="shared" si="360"/>
        <v>32791.67</v>
      </c>
      <c r="U1927" s="326">
        <v>5</v>
      </c>
      <c r="V1927" s="324">
        <v>1078.76</v>
      </c>
      <c r="W1927" s="327">
        <v>95</v>
      </c>
      <c r="X1927" s="328"/>
      <c r="Y1927" s="327">
        <f t="shared" si="361"/>
        <v>983.76</v>
      </c>
      <c r="Z1927" s="329">
        <f t="shared" si="362"/>
        <v>3.2897379120977982E-2</v>
      </c>
      <c r="AA1927" s="328">
        <v>0</v>
      </c>
      <c r="AB1927" s="327">
        <v>-2295.42</v>
      </c>
      <c r="AC1927" s="327"/>
      <c r="AD1927" s="327" t="s">
        <v>430</v>
      </c>
      <c r="AE1927" s="330"/>
      <c r="AF1927" s="330">
        <v>0</v>
      </c>
      <c r="AG1927" s="327">
        <f t="shared" si="363"/>
        <v>0</v>
      </c>
      <c r="AH1927" s="327"/>
      <c r="AI1927" s="327">
        <f t="shared" si="364"/>
        <v>0</v>
      </c>
      <c r="AJ1927" s="319" t="s">
        <v>149</v>
      </c>
      <c r="AK1927" s="319">
        <v>0</v>
      </c>
      <c r="AL1927" s="326"/>
      <c r="AM1927" s="331">
        <f t="shared" si="365"/>
        <v>0</v>
      </c>
      <c r="AN1927" s="331">
        <f t="shared" si="366"/>
        <v>1</v>
      </c>
      <c r="AO1927" s="331"/>
      <c r="AP1927" s="331"/>
      <c r="AQ1927" s="331">
        <f t="shared" si="367"/>
        <v>0</v>
      </c>
      <c r="AR1927" s="332" t="str">
        <f>IF(A1927="","",VLOOKUP(A1927,'Base Sites'!A:B,2,FALSE))</f>
        <v>Valauto Lambersart VW</v>
      </c>
      <c r="AS1927" s="332" t="str">
        <f t="shared" si="368"/>
        <v>VOLKSWAGEN</v>
      </c>
      <c r="AT1927" s="331"/>
      <c r="AU1927" s="333" t="str">
        <f>IF(A1927="","",VLOOKUP(L1927,'Base Vendeurs'!A:B,2,FALSE))</f>
        <v>Sociétés NORD</v>
      </c>
      <c r="AV1927" s="327">
        <f t="shared" si="369"/>
        <v>1078.76</v>
      </c>
      <c r="AW1927" s="329">
        <f t="shared" si="370"/>
        <v>3.2897379120977982E-2</v>
      </c>
      <c r="AX1927" s="333" t="str">
        <f t="shared" si="371"/>
        <v>NON</v>
      </c>
      <c r="AY1927" s="231">
        <f>+MargesVN[[#This Row],[Total COM]]+MargesVN[[#This Row],[EXT GIE]]+MargesVN[[#This Row],[Forfait immat]]</f>
        <v>0</v>
      </c>
    </row>
    <row r="1928" spans="1:51" s="231" customFormat="1" ht="11.25" customHeight="1" x14ac:dyDescent="0.25">
      <c r="A1928" s="401">
        <v>30</v>
      </c>
      <c r="B1928" s="401" t="s">
        <v>163</v>
      </c>
      <c r="C1928" s="401" t="s">
        <v>104</v>
      </c>
      <c r="D1928" s="402">
        <v>46154</v>
      </c>
      <c r="E1928" s="403">
        <v>46157</v>
      </c>
      <c r="F1928" s="404"/>
      <c r="G1928" s="404"/>
      <c r="H1928" s="404"/>
      <c r="I1928" s="404"/>
      <c r="J1928" s="404"/>
      <c r="K1928" s="404">
        <v>40568.42</v>
      </c>
      <c r="L1928" s="401" t="s">
        <v>33</v>
      </c>
      <c r="M1928" s="401">
        <v>528794</v>
      </c>
      <c r="N1928" s="401">
        <v>8794</v>
      </c>
      <c r="O1928" s="401" t="s">
        <v>4339</v>
      </c>
      <c r="P1928" s="405" t="s">
        <v>4340</v>
      </c>
      <c r="Q1928" s="401" t="s">
        <v>24</v>
      </c>
      <c r="R1928" s="406">
        <v>44708.33</v>
      </c>
      <c r="S1928" s="406">
        <v>970.83</v>
      </c>
      <c r="T1928" s="407">
        <f t="shared" si="360"/>
        <v>45679.16</v>
      </c>
      <c r="U1928" s="408">
        <v>28</v>
      </c>
      <c r="V1928" s="406">
        <v>1009.08</v>
      </c>
      <c r="W1928" s="409">
        <v>95</v>
      </c>
      <c r="X1928" s="410"/>
      <c r="Y1928" s="409">
        <f t="shared" si="361"/>
        <v>914.08</v>
      </c>
      <c r="Z1928" s="411">
        <f t="shared" si="362"/>
        <v>2.209059886390205E-2</v>
      </c>
      <c r="AA1928" s="410">
        <v>0</v>
      </c>
      <c r="AB1928" s="409">
        <v>0</v>
      </c>
      <c r="AC1928" s="409"/>
      <c r="AD1928" s="409"/>
      <c r="AE1928" s="412"/>
      <c r="AF1928" s="412">
        <v>0</v>
      </c>
      <c r="AG1928" s="409">
        <f t="shared" si="363"/>
        <v>0</v>
      </c>
      <c r="AH1928" s="409"/>
      <c r="AI1928" s="409">
        <f t="shared" si="364"/>
        <v>0</v>
      </c>
      <c r="AJ1928" s="401" t="s">
        <v>166</v>
      </c>
      <c r="AK1928" s="401">
        <v>1</v>
      </c>
      <c r="AL1928" s="408" t="s">
        <v>293</v>
      </c>
      <c r="AM1928" s="413">
        <f t="shared" si="365"/>
        <v>1</v>
      </c>
      <c r="AN1928" s="413">
        <f t="shared" si="366"/>
        <v>1</v>
      </c>
      <c r="AO1928" s="413"/>
      <c r="AP1928" s="413"/>
      <c r="AQ1928" s="413">
        <f t="shared" si="367"/>
        <v>1</v>
      </c>
      <c r="AR1928" s="414" t="str">
        <f>IF(A1928="","",VLOOKUP(A1928,'Base Sites'!A:B,2,FALSE))</f>
        <v>Valauto Lambersart VW</v>
      </c>
      <c r="AS1928" s="414" t="str">
        <f t="shared" si="368"/>
        <v>VOLKSWAGEN</v>
      </c>
      <c r="AT1928" s="413"/>
      <c r="AU1928" s="415" t="str">
        <f>IF(A1928="","",VLOOKUP(L1928,'Base Vendeurs'!A:B,2,FALSE))</f>
        <v>Sociétés NORD</v>
      </c>
      <c r="AV1928" s="409">
        <f t="shared" si="369"/>
        <v>1009.08</v>
      </c>
      <c r="AW1928" s="411">
        <f t="shared" si="370"/>
        <v>2.209059886390205E-2</v>
      </c>
      <c r="AX1928" s="415" t="str">
        <f t="shared" si="371"/>
        <v>NON</v>
      </c>
      <c r="AY1928" s="231">
        <f>+MargesVN[[#This Row],[Total COM]]+MargesVN[[#This Row],[EXT GIE]]+MargesVN[[#This Row],[Forfait immat]]</f>
        <v>1</v>
      </c>
    </row>
    <row r="1929" spans="1:51" s="231" customFormat="1" ht="11.25" customHeight="1" x14ac:dyDescent="0.25">
      <c r="A1929" s="354">
        <v>30</v>
      </c>
      <c r="B1929" s="354" t="s">
        <v>163</v>
      </c>
      <c r="C1929" s="354" t="s">
        <v>104</v>
      </c>
      <c r="D1929" s="355">
        <v>46113</v>
      </c>
      <c r="E1929" s="356">
        <v>46113</v>
      </c>
      <c r="F1929" s="357"/>
      <c r="G1929" s="357"/>
      <c r="H1929" s="357"/>
      <c r="I1929" s="357"/>
      <c r="J1929" s="357"/>
      <c r="K1929" s="357">
        <v>0</v>
      </c>
      <c r="L1929" s="354" t="s">
        <v>219</v>
      </c>
      <c r="M1929" s="354">
        <v>528795</v>
      </c>
      <c r="N1929" s="354">
        <v>8795</v>
      </c>
      <c r="O1929" s="354" t="s">
        <v>3564</v>
      </c>
      <c r="P1929" s="358" t="s">
        <v>3565</v>
      </c>
      <c r="Q1929" s="354" t="s">
        <v>24</v>
      </c>
      <c r="R1929" s="359">
        <v>29708.33</v>
      </c>
      <c r="S1929" s="359">
        <v>500</v>
      </c>
      <c r="T1929" s="360">
        <f t="shared" si="360"/>
        <v>30208.33</v>
      </c>
      <c r="U1929" s="361">
        <v>13</v>
      </c>
      <c r="V1929" s="359">
        <v>699.17</v>
      </c>
      <c r="W1929" s="362">
        <v>95</v>
      </c>
      <c r="X1929" s="363"/>
      <c r="Y1929" s="362">
        <f t="shared" si="361"/>
        <v>604.16999999999996</v>
      </c>
      <c r="Z1929" s="364">
        <f t="shared" si="362"/>
        <v>2.3144940484958947E-2</v>
      </c>
      <c r="AA1929" s="363">
        <v>0</v>
      </c>
      <c r="AB1929" s="362">
        <v>0</v>
      </c>
      <c r="AC1929" s="362"/>
      <c r="AD1929" s="362"/>
      <c r="AE1929" s="365">
        <v>0.1</v>
      </c>
      <c r="AF1929" s="365">
        <v>0.1</v>
      </c>
      <c r="AG1929" s="362">
        <f t="shared" si="363"/>
        <v>60.417000000000002</v>
      </c>
      <c r="AH1929" s="362"/>
      <c r="AI1929" s="362">
        <f t="shared" si="364"/>
        <v>60.417000000000002</v>
      </c>
      <c r="AJ1929" s="354" t="s">
        <v>164</v>
      </c>
      <c r="AK1929" s="354"/>
      <c r="AL1929" s="361">
        <v>20</v>
      </c>
      <c r="AM1929" s="366">
        <f t="shared" si="365"/>
        <v>1</v>
      </c>
      <c r="AN1929" s="366">
        <f t="shared" si="366"/>
        <v>1</v>
      </c>
      <c r="AO1929" s="366"/>
      <c r="AP1929" s="366"/>
      <c r="AQ1929" s="366">
        <f t="shared" si="367"/>
        <v>1</v>
      </c>
      <c r="AR1929" s="367" t="str">
        <f>IF(A1929="","",VLOOKUP(A1929,'Base Sites'!A:B,2,FALSE))</f>
        <v>Valauto Lambersart VW</v>
      </c>
      <c r="AS1929" s="367" t="str">
        <f t="shared" si="368"/>
        <v>VOLKSWAGEN</v>
      </c>
      <c r="AT1929" s="366"/>
      <c r="AU1929" s="368" t="str">
        <f>IF(A1929="","",VLOOKUP(L1929,'Base Vendeurs'!A:B,2,FALSE))</f>
        <v>Sociétés NORD</v>
      </c>
      <c r="AV1929" s="362">
        <f t="shared" si="369"/>
        <v>699.17</v>
      </c>
      <c r="AW1929" s="364">
        <f t="shared" si="370"/>
        <v>2.3144940484958947E-2</v>
      </c>
      <c r="AX1929" s="368" t="str">
        <f t="shared" si="371"/>
        <v>NON</v>
      </c>
      <c r="AY1929" s="231">
        <f>+MargesVN[[#This Row],[Total COM]]+MargesVN[[#This Row],[EXT GIE]]+MargesVN[[#This Row],[Forfait immat]]</f>
        <v>80.417000000000002</v>
      </c>
    </row>
    <row r="1930" spans="1:51" s="231" customFormat="1" ht="11.25" customHeight="1" x14ac:dyDescent="0.25">
      <c r="A1930" s="431">
        <v>30</v>
      </c>
      <c r="B1930" s="431" t="s">
        <v>163</v>
      </c>
      <c r="C1930" s="431" t="s">
        <v>104</v>
      </c>
      <c r="D1930" s="432">
        <v>46198</v>
      </c>
      <c r="E1930" s="433">
        <v>46200</v>
      </c>
      <c r="F1930" s="434"/>
      <c r="G1930" s="434"/>
      <c r="H1930" s="434"/>
      <c r="I1930" s="434"/>
      <c r="J1930" s="434"/>
      <c r="K1930" s="434"/>
      <c r="L1930" s="431" t="s">
        <v>444</v>
      </c>
      <c r="M1930" s="431">
        <v>528821</v>
      </c>
      <c r="N1930" s="431">
        <v>8821</v>
      </c>
      <c r="O1930" s="431" t="s">
        <v>5088</v>
      </c>
      <c r="P1930" s="435" t="s">
        <v>5089</v>
      </c>
      <c r="Q1930" s="431" t="s">
        <v>23</v>
      </c>
      <c r="R1930" s="436">
        <v>21176.5</v>
      </c>
      <c r="S1930" s="436">
        <v>1358.34</v>
      </c>
      <c r="T1930" s="437">
        <f t="shared" si="360"/>
        <v>22534.84</v>
      </c>
      <c r="U1930" s="438">
        <v>605</v>
      </c>
      <c r="V1930" s="436">
        <v>-1395.24</v>
      </c>
      <c r="W1930" s="439">
        <v>95</v>
      </c>
      <c r="X1930" s="440"/>
      <c r="Y1930" s="439">
        <f t="shared" si="361"/>
        <v>-1490.24</v>
      </c>
      <c r="Z1930" s="441">
        <f t="shared" si="362"/>
        <v>-6.1914795046248389E-2</v>
      </c>
      <c r="AA1930" s="440">
        <v>-3154.87</v>
      </c>
      <c r="AB1930" s="439">
        <v>0</v>
      </c>
      <c r="AC1930" s="439"/>
      <c r="AD1930" s="439" t="s">
        <v>1234</v>
      </c>
      <c r="AE1930" s="442"/>
      <c r="AF1930" s="442">
        <v>0.12</v>
      </c>
      <c r="AG1930" s="439">
        <f t="shared" si="363"/>
        <v>0</v>
      </c>
      <c r="AH1930" s="439">
        <v>75</v>
      </c>
      <c r="AI1930" s="439">
        <f t="shared" si="364"/>
        <v>75</v>
      </c>
      <c r="AJ1930" s="431" t="s">
        <v>149</v>
      </c>
      <c r="AK1930" s="431">
        <v>30</v>
      </c>
      <c r="AL1930" s="438"/>
      <c r="AM1930" s="443">
        <f t="shared" si="365"/>
        <v>0</v>
      </c>
      <c r="AN1930" s="443">
        <f t="shared" si="366"/>
        <v>1</v>
      </c>
      <c r="AO1930" s="443"/>
      <c r="AP1930" s="443"/>
      <c r="AQ1930" s="443">
        <f t="shared" si="367"/>
        <v>0</v>
      </c>
      <c r="AR1930" s="444" t="str">
        <f>IF(A1930="","",VLOOKUP(A1930,'Base Sites'!A:B,2,FALSE))</f>
        <v>Valauto Lambersart VW</v>
      </c>
      <c r="AS1930" s="444" t="str">
        <f t="shared" si="368"/>
        <v>VOLKSWAGEN</v>
      </c>
      <c r="AT1930" s="443"/>
      <c r="AU1930" s="445" t="str">
        <f>IF(A1930="","",VLOOKUP(L1930,'Base Vendeurs'!A:B,2,FALSE))</f>
        <v xml:space="preserve">Val de Lys </v>
      </c>
      <c r="AV1930" s="439">
        <f t="shared" si="369"/>
        <v>-1395.24</v>
      </c>
      <c r="AW1930" s="441">
        <f t="shared" si="370"/>
        <v>-6.1914795046248389E-2</v>
      </c>
      <c r="AX1930" s="445" t="str">
        <f t="shared" si="371"/>
        <v>OUI</v>
      </c>
      <c r="AY1930" s="231">
        <f>+MargesVN[[#This Row],[Total COM]]+MargesVN[[#This Row],[EXT GIE]]+MargesVN[[#This Row],[Forfait immat]]</f>
        <v>105</v>
      </c>
    </row>
    <row r="1931" spans="1:51" s="231" customFormat="1" ht="11.25" customHeight="1" x14ac:dyDescent="0.25">
      <c r="A1931" s="245">
        <v>30</v>
      </c>
      <c r="B1931" s="245" t="s">
        <v>163</v>
      </c>
      <c r="C1931" s="245" t="s">
        <v>29</v>
      </c>
      <c r="D1931" s="171">
        <v>46027</v>
      </c>
      <c r="E1931" s="246">
        <v>46030</v>
      </c>
      <c r="F1931" s="172"/>
      <c r="G1931" s="172"/>
      <c r="H1931" s="172"/>
      <c r="I1931" s="172"/>
      <c r="J1931" s="172"/>
      <c r="K1931" s="172">
        <v>0</v>
      </c>
      <c r="L1931" s="245" t="s">
        <v>219</v>
      </c>
      <c r="M1931" s="245">
        <v>528826</v>
      </c>
      <c r="N1931" s="245">
        <v>8826</v>
      </c>
      <c r="O1931" s="245" t="s">
        <v>584</v>
      </c>
      <c r="P1931" s="247" t="s">
        <v>234</v>
      </c>
      <c r="Q1931" s="245" t="s">
        <v>42</v>
      </c>
      <c r="R1931" s="173">
        <v>29925</v>
      </c>
      <c r="S1931" s="173">
        <v>1241.67</v>
      </c>
      <c r="T1931" s="174">
        <f t="shared" si="360"/>
        <v>31166.67</v>
      </c>
      <c r="U1931" s="175">
        <v>87</v>
      </c>
      <c r="V1931" s="173">
        <v>658.33</v>
      </c>
      <c r="W1931" s="248">
        <v>35</v>
      </c>
      <c r="X1931" s="176"/>
      <c r="Y1931" s="248">
        <f t="shared" si="361"/>
        <v>623.33000000000004</v>
      </c>
      <c r="Z1931" s="177">
        <f t="shared" si="362"/>
        <v>2.1122885441402631E-2</v>
      </c>
      <c r="AA1931" s="176">
        <v>0</v>
      </c>
      <c r="AB1931" s="248">
        <v>0</v>
      </c>
      <c r="AC1931" s="248"/>
      <c r="AD1931" s="248"/>
      <c r="AE1931" s="178">
        <v>0.1</v>
      </c>
      <c r="AF1931" s="178">
        <v>0.1</v>
      </c>
      <c r="AG1931" s="248">
        <f t="shared" si="363"/>
        <v>62.333000000000006</v>
      </c>
      <c r="AH1931" s="248"/>
      <c r="AI1931" s="248">
        <f t="shared" si="364"/>
        <v>62.333000000000006</v>
      </c>
      <c r="AJ1931" s="245" t="s">
        <v>164</v>
      </c>
      <c r="AK1931" s="245">
        <v>0</v>
      </c>
      <c r="AL1931" s="175">
        <v>20</v>
      </c>
      <c r="AM1931" s="249">
        <f t="shared" si="365"/>
        <v>1</v>
      </c>
      <c r="AN1931" s="249">
        <f t="shared" si="366"/>
        <v>1</v>
      </c>
      <c r="AO1931" s="249"/>
      <c r="AP1931" s="249"/>
      <c r="AQ1931" s="249">
        <f t="shared" si="367"/>
        <v>1</v>
      </c>
      <c r="AR1931" s="179" t="str">
        <f>IF(A1931="","",VLOOKUP(A1931,'Base Sites'!A:B,2,FALSE))</f>
        <v>Valauto Lambersart VW</v>
      </c>
      <c r="AS1931" s="179" t="str">
        <f t="shared" si="368"/>
        <v>SKODA</v>
      </c>
      <c r="AT1931" s="249"/>
      <c r="AU1931" s="250" t="str">
        <f>IF(A1931="","",VLOOKUP(L1931,'Base Vendeurs'!A:B,2,FALSE))</f>
        <v>Sociétés NORD</v>
      </c>
      <c r="AV1931" s="251">
        <f t="shared" si="369"/>
        <v>658.33</v>
      </c>
      <c r="AW1931" s="177">
        <f t="shared" si="370"/>
        <v>2.1122885441402631E-2</v>
      </c>
      <c r="AX1931" s="237" t="str">
        <f t="shared" si="371"/>
        <v>NON</v>
      </c>
      <c r="AY1931" s="231">
        <f>+MargesVN[[#This Row],[Total COM]]+MargesVN[[#This Row],[EXT GIE]]+MargesVN[[#This Row],[Forfait immat]]</f>
        <v>82.332999999999998</v>
      </c>
    </row>
    <row r="1932" spans="1:51" s="231" customFormat="1" ht="11.25" customHeight="1" x14ac:dyDescent="0.25">
      <c r="A1932" s="354">
        <v>30</v>
      </c>
      <c r="B1932" s="354" t="s">
        <v>185</v>
      </c>
      <c r="C1932" s="354" t="s">
        <v>29</v>
      </c>
      <c r="D1932" s="355">
        <v>46121</v>
      </c>
      <c r="E1932" s="356">
        <v>46125</v>
      </c>
      <c r="F1932" s="357"/>
      <c r="G1932" s="357"/>
      <c r="H1932" s="357" t="s">
        <v>165</v>
      </c>
      <c r="I1932" s="357"/>
      <c r="J1932" s="357"/>
      <c r="K1932" s="357"/>
      <c r="L1932" s="354" t="s">
        <v>70</v>
      </c>
      <c r="M1932" s="354">
        <v>528837</v>
      </c>
      <c r="N1932" s="354">
        <v>8837</v>
      </c>
      <c r="O1932" s="354" t="s">
        <v>3038</v>
      </c>
      <c r="P1932" s="358" t="s">
        <v>376</v>
      </c>
      <c r="Q1932" s="354" t="s">
        <v>42</v>
      </c>
      <c r="R1932" s="359">
        <v>28041.67</v>
      </c>
      <c r="S1932" s="359">
        <v>3008.33</v>
      </c>
      <c r="T1932" s="360">
        <f t="shared" si="360"/>
        <v>31050</v>
      </c>
      <c r="U1932" s="361">
        <v>21</v>
      </c>
      <c r="V1932" s="359">
        <v>773.29</v>
      </c>
      <c r="W1932" s="362">
        <v>35.01</v>
      </c>
      <c r="X1932" s="363"/>
      <c r="Y1932" s="362">
        <f t="shared" si="361"/>
        <v>738.28</v>
      </c>
      <c r="Z1932" s="364">
        <f t="shared" si="362"/>
        <v>2.4904669887278581E-2</v>
      </c>
      <c r="AA1932" s="363">
        <v>0</v>
      </c>
      <c r="AB1932" s="362">
        <v>-316</v>
      </c>
      <c r="AC1932" s="362"/>
      <c r="AD1932" s="362" t="s">
        <v>1215</v>
      </c>
      <c r="AE1932" s="365">
        <v>0.1</v>
      </c>
      <c r="AF1932" s="365">
        <v>0.1</v>
      </c>
      <c r="AG1932" s="362">
        <f t="shared" si="363"/>
        <v>73.828000000000003</v>
      </c>
      <c r="AH1932" s="362"/>
      <c r="AI1932" s="362">
        <f t="shared" si="364"/>
        <v>73.828000000000003</v>
      </c>
      <c r="AJ1932" s="354" t="s">
        <v>164</v>
      </c>
      <c r="AK1932" s="354">
        <v>0</v>
      </c>
      <c r="AL1932" s="361">
        <v>20</v>
      </c>
      <c r="AM1932" s="366">
        <f t="shared" si="365"/>
        <v>1</v>
      </c>
      <c r="AN1932" s="366">
        <f t="shared" si="366"/>
        <v>1</v>
      </c>
      <c r="AO1932" s="366"/>
      <c r="AP1932" s="366"/>
      <c r="AQ1932" s="366">
        <f t="shared" si="367"/>
        <v>1</v>
      </c>
      <c r="AR1932" s="367" t="str">
        <f>IF(A1932="","",VLOOKUP(A1932,'Base Sites'!A:B,2,FALSE))</f>
        <v>Valauto Lambersart VW</v>
      </c>
      <c r="AS1932" s="367" t="str">
        <f t="shared" si="368"/>
        <v>SKODA</v>
      </c>
      <c r="AT1932" s="366"/>
      <c r="AU1932" s="368" t="str">
        <f>IF(A1932="","",VLOOKUP(L1932,'Base Vendeurs'!A:B,2,FALSE))</f>
        <v>Sociétés NORD</v>
      </c>
      <c r="AV1932" s="362">
        <f t="shared" si="369"/>
        <v>773.29</v>
      </c>
      <c r="AW1932" s="364">
        <f t="shared" si="370"/>
        <v>2.4904669887278581E-2</v>
      </c>
      <c r="AX1932" s="368" t="str">
        <f t="shared" si="371"/>
        <v>NON</v>
      </c>
      <c r="AY1932" s="231">
        <f>+MargesVN[[#This Row],[Total COM]]+MargesVN[[#This Row],[EXT GIE]]+MargesVN[[#This Row],[Forfait immat]]</f>
        <v>93.828000000000003</v>
      </c>
    </row>
    <row r="1933" spans="1:51" s="231" customFormat="1" ht="11.25" customHeight="1" x14ac:dyDescent="0.25">
      <c r="A1933" s="401">
        <v>30</v>
      </c>
      <c r="B1933" s="401" t="s">
        <v>163</v>
      </c>
      <c r="C1933" s="401" t="s">
        <v>29</v>
      </c>
      <c r="D1933" s="402">
        <v>46141</v>
      </c>
      <c r="E1933" s="403">
        <v>46146</v>
      </c>
      <c r="F1933" s="404"/>
      <c r="G1933" s="404"/>
      <c r="H1933" s="404"/>
      <c r="I1933" s="404"/>
      <c r="J1933" s="404"/>
      <c r="K1933" s="404"/>
      <c r="L1933" s="401" t="s">
        <v>70</v>
      </c>
      <c r="M1933" s="401">
        <v>528839</v>
      </c>
      <c r="N1933" s="401">
        <v>8839</v>
      </c>
      <c r="O1933" s="401" t="s">
        <v>3036</v>
      </c>
      <c r="P1933" s="405" t="s">
        <v>376</v>
      </c>
      <c r="Q1933" s="401" t="s">
        <v>42</v>
      </c>
      <c r="R1933" s="406">
        <v>28041.67</v>
      </c>
      <c r="S1933" s="406">
        <v>3008.33</v>
      </c>
      <c r="T1933" s="407">
        <f t="shared" si="360"/>
        <v>31050</v>
      </c>
      <c r="U1933" s="408">
        <v>29</v>
      </c>
      <c r="V1933" s="406">
        <v>767.78</v>
      </c>
      <c r="W1933" s="409">
        <v>35</v>
      </c>
      <c r="X1933" s="410"/>
      <c r="Y1933" s="409">
        <f t="shared" si="361"/>
        <v>732.78</v>
      </c>
      <c r="Z1933" s="411">
        <f t="shared" si="362"/>
        <v>2.472721417069243E-2</v>
      </c>
      <c r="AA1933" s="410">
        <v>0</v>
      </c>
      <c r="AB1933" s="409">
        <v>-310.5</v>
      </c>
      <c r="AC1933" s="409"/>
      <c r="AD1933" s="409"/>
      <c r="AE1933" s="412">
        <v>0.1</v>
      </c>
      <c r="AF1933" s="412">
        <v>0.1</v>
      </c>
      <c r="AG1933" s="409">
        <f t="shared" si="363"/>
        <v>73.278000000000006</v>
      </c>
      <c r="AH1933" s="409"/>
      <c r="AI1933" s="409">
        <f t="shared" si="364"/>
        <v>73.278000000000006</v>
      </c>
      <c r="AJ1933" s="401" t="s">
        <v>164</v>
      </c>
      <c r="AK1933" s="401">
        <v>0</v>
      </c>
      <c r="AL1933" s="408">
        <v>20</v>
      </c>
      <c r="AM1933" s="413">
        <f t="shared" si="365"/>
        <v>1</v>
      </c>
      <c r="AN1933" s="413">
        <f t="shared" si="366"/>
        <v>1</v>
      </c>
      <c r="AO1933" s="413"/>
      <c r="AP1933" s="413"/>
      <c r="AQ1933" s="413">
        <f t="shared" si="367"/>
        <v>1</v>
      </c>
      <c r="AR1933" s="414" t="str">
        <f>IF(A1933="","",VLOOKUP(A1933,'Base Sites'!A:B,2,FALSE))</f>
        <v>Valauto Lambersart VW</v>
      </c>
      <c r="AS1933" s="414" t="str">
        <f t="shared" si="368"/>
        <v>SKODA</v>
      </c>
      <c r="AT1933" s="413"/>
      <c r="AU1933" s="415" t="str">
        <f>IF(A1933="","",VLOOKUP(L1933,'Base Vendeurs'!A:B,2,FALSE))</f>
        <v>Sociétés NORD</v>
      </c>
      <c r="AV1933" s="409">
        <f t="shared" si="369"/>
        <v>767.78</v>
      </c>
      <c r="AW1933" s="411">
        <f t="shared" si="370"/>
        <v>2.472721417069243E-2</v>
      </c>
      <c r="AX1933" s="415" t="str">
        <f t="shared" si="371"/>
        <v>NON</v>
      </c>
      <c r="AY1933" s="231">
        <f>+MargesVN[[#This Row],[Total COM]]+MargesVN[[#This Row],[EXT GIE]]+MargesVN[[#This Row],[Forfait immat]]</f>
        <v>93.278000000000006</v>
      </c>
    </row>
    <row r="1934" spans="1:51" s="231" customFormat="1" ht="11.25" customHeight="1" x14ac:dyDescent="0.25">
      <c r="A1934" s="431">
        <v>30</v>
      </c>
      <c r="B1934" s="431" t="s">
        <v>163</v>
      </c>
      <c r="C1934" s="431" t="s">
        <v>104</v>
      </c>
      <c r="D1934" s="432">
        <v>46191</v>
      </c>
      <c r="E1934" s="433">
        <v>46192</v>
      </c>
      <c r="F1934" s="434"/>
      <c r="G1934" s="434"/>
      <c r="H1934" s="434"/>
      <c r="I1934" s="434"/>
      <c r="J1934" s="434"/>
      <c r="K1934" s="434"/>
      <c r="L1934" s="431" t="s">
        <v>390</v>
      </c>
      <c r="M1934" s="431">
        <v>528853</v>
      </c>
      <c r="N1934" s="431">
        <v>8853</v>
      </c>
      <c r="O1934" s="431" t="s">
        <v>5092</v>
      </c>
      <c r="P1934" s="435" t="s">
        <v>5093</v>
      </c>
      <c r="Q1934" s="431" t="s">
        <v>23</v>
      </c>
      <c r="R1934" s="436">
        <v>22589</v>
      </c>
      <c r="S1934" s="436">
        <v>1779.17</v>
      </c>
      <c r="T1934" s="437">
        <f t="shared" si="360"/>
        <v>24368.17</v>
      </c>
      <c r="U1934" s="438">
        <v>387</v>
      </c>
      <c r="V1934" s="436">
        <v>-2495.27</v>
      </c>
      <c r="W1934" s="439">
        <v>95</v>
      </c>
      <c r="X1934" s="440"/>
      <c r="Y1934" s="439">
        <f t="shared" si="361"/>
        <v>-2590.27</v>
      </c>
      <c r="Z1934" s="441">
        <f t="shared" si="362"/>
        <v>-0.1023987439352237</v>
      </c>
      <c r="AA1934" s="440">
        <v>0</v>
      </c>
      <c r="AB1934" s="439">
        <v>-487.36</v>
      </c>
      <c r="AC1934" s="439"/>
      <c r="AD1934" s="439" t="s">
        <v>2854</v>
      </c>
      <c r="AE1934" s="442"/>
      <c r="AF1934" s="442">
        <v>0.12</v>
      </c>
      <c r="AG1934" s="439">
        <f t="shared" si="363"/>
        <v>0</v>
      </c>
      <c r="AH1934" s="439">
        <v>75</v>
      </c>
      <c r="AI1934" s="439">
        <f t="shared" si="364"/>
        <v>75</v>
      </c>
      <c r="AJ1934" s="431" t="s">
        <v>149</v>
      </c>
      <c r="AK1934" s="431">
        <v>30</v>
      </c>
      <c r="AL1934" s="438"/>
      <c r="AM1934" s="443">
        <f t="shared" si="365"/>
        <v>0</v>
      </c>
      <c r="AN1934" s="443">
        <f t="shared" si="366"/>
        <v>1</v>
      </c>
      <c r="AO1934" s="443"/>
      <c r="AP1934" s="443"/>
      <c r="AQ1934" s="443">
        <f t="shared" si="367"/>
        <v>0</v>
      </c>
      <c r="AR1934" s="444" t="str">
        <f>IF(A1934="","",VLOOKUP(A1934,'Base Sites'!A:B,2,FALSE))</f>
        <v>Valauto Lambersart VW</v>
      </c>
      <c r="AS1934" s="444" t="str">
        <f t="shared" si="368"/>
        <v>VOLKSWAGEN</v>
      </c>
      <c r="AT1934" s="443"/>
      <c r="AU1934" s="445" t="str">
        <f>IF(A1934="","",VLOOKUP(L1934,'Base Vendeurs'!A:B,2,FALSE))</f>
        <v>Valauto Roncq VW</v>
      </c>
      <c r="AV1934" s="439">
        <f t="shared" si="369"/>
        <v>-2495.27</v>
      </c>
      <c r="AW1934" s="441">
        <f t="shared" si="370"/>
        <v>-0.1023987439352237</v>
      </c>
      <c r="AX1934" s="445" t="str">
        <f t="shared" si="371"/>
        <v>OUI</v>
      </c>
      <c r="AY1934" s="231">
        <f>+MargesVN[[#This Row],[Total COM]]+MargesVN[[#This Row],[EXT GIE]]+MargesVN[[#This Row],[Forfait immat]]</f>
        <v>105</v>
      </c>
    </row>
    <row r="1935" spans="1:51" s="231" customFormat="1" ht="11.25" customHeight="1" x14ac:dyDescent="0.25">
      <c r="A1935" s="319">
        <v>30</v>
      </c>
      <c r="B1935" s="319" t="s">
        <v>163</v>
      </c>
      <c r="C1935" s="319" t="s">
        <v>29</v>
      </c>
      <c r="D1935" s="320">
        <v>46100</v>
      </c>
      <c r="E1935" s="321">
        <v>46104</v>
      </c>
      <c r="F1935" s="322"/>
      <c r="G1935" s="322"/>
      <c r="H1935" s="322"/>
      <c r="I1935" s="322" t="s">
        <v>165</v>
      </c>
      <c r="J1935" s="322" t="s">
        <v>165</v>
      </c>
      <c r="K1935" s="322">
        <v>-96</v>
      </c>
      <c r="L1935" s="319" t="s">
        <v>70</v>
      </c>
      <c r="M1935" s="319">
        <v>528863</v>
      </c>
      <c r="N1935" s="319">
        <v>8863</v>
      </c>
      <c r="O1935" s="319" t="s">
        <v>2266</v>
      </c>
      <c r="P1935" s="323" t="s">
        <v>400</v>
      </c>
      <c r="Q1935" s="319" t="s">
        <v>84</v>
      </c>
      <c r="R1935" s="324">
        <v>36350</v>
      </c>
      <c r="S1935" s="324">
        <v>250</v>
      </c>
      <c r="T1935" s="325">
        <f t="shared" si="360"/>
        <v>36600</v>
      </c>
      <c r="U1935" s="326">
        <v>21</v>
      </c>
      <c r="V1935" s="324">
        <v>1133</v>
      </c>
      <c r="W1935" s="327">
        <v>35</v>
      </c>
      <c r="X1935" s="328"/>
      <c r="Y1935" s="327">
        <f t="shared" si="361"/>
        <v>1098</v>
      </c>
      <c r="Z1935" s="329">
        <f t="shared" si="362"/>
        <v>3.0956284153005463E-2</v>
      </c>
      <c r="AA1935" s="328">
        <v>0</v>
      </c>
      <c r="AB1935" s="327">
        <v>0</v>
      </c>
      <c r="AC1935" s="327"/>
      <c r="AD1935" s="327" t="s">
        <v>2855</v>
      </c>
      <c r="AE1935" s="330">
        <v>0.1</v>
      </c>
      <c r="AF1935" s="330">
        <v>0.1</v>
      </c>
      <c r="AG1935" s="327">
        <f t="shared" si="363"/>
        <v>109.80000000000001</v>
      </c>
      <c r="AH1935" s="327"/>
      <c r="AI1935" s="327">
        <f t="shared" si="364"/>
        <v>109.80000000000001</v>
      </c>
      <c r="AJ1935" s="319" t="s">
        <v>164</v>
      </c>
      <c r="AK1935" s="319">
        <v>0</v>
      </c>
      <c r="AL1935" s="326">
        <v>20</v>
      </c>
      <c r="AM1935" s="331">
        <f t="shared" si="365"/>
        <v>1</v>
      </c>
      <c r="AN1935" s="331">
        <f t="shared" si="366"/>
        <v>1</v>
      </c>
      <c r="AO1935" s="331"/>
      <c r="AP1935" s="331"/>
      <c r="AQ1935" s="331">
        <f t="shared" si="367"/>
        <v>1</v>
      </c>
      <c r="AR1935" s="332" t="str">
        <f>IF(A1935="","",VLOOKUP(A1935,'Base Sites'!A:B,2,FALSE))</f>
        <v>Valauto Lambersart VW</v>
      </c>
      <c r="AS1935" s="332" t="str">
        <f t="shared" si="368"/>
        <v>SKODA</v>
      </c>
      <c r="AT1935" s="331"/>
      <c r="AU1935" s="333" t="str">
        <f>IF(A1935="","",VLOOKUP(L1935,'Base Vendeurs'!A:B,2,FALSE))</f>
        <v>Sociétés NORD</v>
      </c>
      <c r="AV1935" s="327">
        <f t="shared" si="369"/>
        <v>1133</v>
      </c>
      <c r="AW1935" s="329">
        <f t="shared" si="370"/>
        <v>3.0956284153005463E-2</v>
      </c>
      <c r="AX1935" s="333" t="str">
        <f t="shared" si="371"/>
        <v>NON</v>
      </c>
      <c r="AY1935" s="231">
        <f>+MargesVN[[#This Row],[Total COM]]+MargesVN[[#This Row],[EXT GIE]]+MargesVN[[#This Row],[Forfait immat]]</f>
        <v>129.80000000000001</v>
      </c>
    </row>
    <row r="1936" spans="1:51" s="231" customFormat="1" ht="11.25" customHeight="1" x14ac:dyDescent="0.25">
      <c r="A1936" s="266">
        <v>30</v>
      </c>
      <c r="B1936" s="266" t="s">
        <v>163</v>
      </c>
      <c r="C1936" s="266" t="s">
        <v>29</v>
      </c>
      <c r="D1936" s="161">
        <v>46027</v>
      </c>
      <c r="E1936" s="267">
        <v>46029</v>
      </c>
      <c r="F1936" s="162"/>
      <c r="G1936" s="162"/>
      <c r="H1936" s="162"/>
      <c r="I1936" s="162"/>
      <c r="J1936" s="162"/>
      <c r="K1936" s="162">
        <v>0</v>
      </c>
      <c r="L1936" s="266" t="s">
        <v>70</v>
      </c>
      <c r="M1936" s="266">
        <v>528879</v>
      </c>
      <c r="N1936" s="266">
        <v>8879</v>
      </c>
      <c r="O1936" s="266" t="s">
        <v>543</v>
      </c>
      <c r="P1936" s="268" t="s">
        <v>538</v>
      </c>
      <c r="Q1936" s="266" t="s">
        <v>129</v>
      </c>
      <c r="R1936" s="163">
        <v>29041.67</v>
      </c>
      <c r="S1936" s="163">
        <v>583.33000000000004</v>
      </c>
      <c r="T1936" s="164">
        <f t="shared" si="360"/>
        <v>29625</v>
      </c>
      <c r="U1936" s="165">
        <v>61</v>
      </c>
      <c r="V1936" s="163">
        <v>923.75</v>
      </c>
      <c r="W1936" s="251">
        <v>35</v>
      </c>
      <c r="X1936" s="166"/>
      <c r="Y1936" s="251">
        <f t="shared" si="361"/>
        <v>888.75</v>
      </c>
      <c r="Z1936" s="167">
        <f t="shared" si="362"/>
        <v>3.1181434599156118E-2</v>
      </c>
      <c r="AA1936" s="166">
        <v>0</v>
      </c>
      <c r="AB1936" s="251">
        <v>0</v>
      </c>
      <c r="AC1936" s="251"/>
      <c r="AD1936" s="251"/>
      <c r="AE1936" s="168">
        <v>0.1</v>
      </c>
      <c r="AF1936" s="168">
        <v>0.1</v>
      </c>
      <c r="AG1936" s="251">
        <f t="shared" si="363"/>
        <v>88.875</v>
      </c>
      <c r="AH1936" s="251"/>
      <c r="AI1936" s="251">
        <f t="shared" si="364"/>
        <v>88.875</v>
      </c>
      <c r="AJ1936" s="266" t="s">
        <v>164</v>
      </c>
      <c r="AK1936" s="266">
        <v>0</v>
      </c>
      <c r="AL1936" s="165">
        <v>20</v>
      </c>
      <c r="AM1936" s="269">
        <f t="shared" si="365"/>
        <v>1</v>
      </c>
      <c r="AN1936" s="269">
        <f t="shared" si="366"/>
        <v>1</v>
      </c>
      <c r="AO1936" s="269"/>
      <c r="AP1936" s="269"/>
      <c r="AQ1936" s="269">
        <f t="shared" si="367"/>
        <v>1</v>
      </c>
      <c r="AR1936" s="169" t="str">
        <f>IF(A1936="","",VLOOKUP(A1936,'Base Sites'!A:B,2,FALSE))</f>
        <v>Valauto Lambersart VW</v>
      </c>
      <c r="AS1936" s="169" t="str">
        <f t="shared" si="368"/>
        <v>SKODA</v>
      </c>
      <c r="AT1936" s="269"/>
      <c r="AU1936" s="270" t="str">
        <f>IF(A1936="","",VLOOKUP(L1936,'Base Vendeurs'!A:B,2,FALSE))</f>
        <v>Sociétés NORD</v>
      </c>
      <c r="AV1936" s="251">
        <f t="shared" si="369"/>
        <v>923.75</v>
      </c>
      <c r="AW1936" s="167">
        <f t="shared" si="370"/>
        <v>3.1181434599156118E-2</v>
      </c>
      <c r="AX1936" s="237" t="str">
        <f t="shared" si="371"/>
        <v>NON</v>
      </c>
      <c r="AY1936" s="231">
        <f>+MargesVN[[#This Row],[Total COM]]+MargesVN[[#This Row],[EXT GIE]]+MargesVN[[#This Row],[Forfait immat]]</f>
        <v>108.875</v>
      </c>
    </row>
    <row r="1937" spans="1:51" s="231" customFormat="1" ht="11.25" customHeight="1" x14ac:dyDescent="0.25">
      <c r="A1937" s="319">
        <v>30</v>
      </c>
      <c r="B1937" s="319" t="s">
        <v>163</v>
      </c>
      <c r="C1937" s="319" t="s">
        <v>29</v>
      </c>
      <c r="D1937" s="320">
        <v>46091</v>
      </c>
      <c r="E1937" s="321">
        <v>46092</v>
      </c>
      <c r="F1937" s="322"/>
      <c r="G1937" s="322"/>
      <c r="H1937" s="322"/>
      <c r="I1937" s="322"/>
      <c r="J1937" s="322"/>
      <c r="K1937" s="322">
        <v>0</v>
      </c>
      <c r="L1937" s="319" t="s">
        <v>70</v>
      </c>
      <c r="M1937" s="319">
        <v>528896</v>
      </c>
      <c r="N1937" s="319">
        <v>8896</v>
      </c>
      <c r="O1937" s="319" t="s">
        <v>2273</v>
      </c>
      <c r="P1937" s="323" t="s">
        <v>2272</v>
      </c>
      <c r="Q1937" s="319" t="s">
        <v>79</v>
      </c>
      <c r="R1937" s="324">
        <v>42666.66</v>
      </c>
      <c r="S1937" s="324">
        <v>583.33000000000004</v>
      </c>
      <c r="T1937" s="325">
        <f t="shared" si="360"/>
        <v>43249.990000000005</v>
      </c>
      <c r="U1937" s="326">
        <v>6</v>
      </c>
      <c r="V1937" s="324">
        <v>1332.5</v>
      </c>
      <c r="W1937" s="327">
        <v>35</v>
      </c>
      <c r="X1937" s="328"/>
      <c r="Y1937" s="327">
        <f t="shared" si="361"/>
        <v>1297.5</v>
      </c>
      <c r="Z1937" s="329">
        <f t="shared" si="362"/>
        <v>3.0809255678440617E-2</v>
      </c>
      <c r="AA1937" s="328">
        <v>0</v>
      </c>
      <c r="AB1937" s="327">
        <v>0</v>
      </c>
      <c r="AC1937" s="327"/>
      <c r="AD1937" s="327"/>
      <c r="AE1937" s="330">
        <v>0.1</v>
      </c>
      <c r="AF1937" s="330">
        <v>0.1</v>
      </c>
      <c r="AG1937" s="327">
        <f t="shared" si="363"/>
        <v>129.75</v>
      </c>
      <c r="AH1937" s="327"/>
      <c r="AI1937" s="327">
        <f t="shared" si="364"/>
        <v>129.75</v>
      </c>
      <c r="AJ1937" s="319" t="s">
        <v>164</v>
      </c>
      <c r="AK1937" s="319">
        <v>0</v>
      </c>
      <c r="AL1937" s="326">
        <v>20</v>
      </c>
      <c r="AM1937" s="331">
        <f t="shared" si="365"/>
        <v>1</v>
      </c>
      <c r="AN1937" s="331">
        <f t="shared" si="366"/>
        <v>1</v>
      </c>
      <c r="AO1937" s="331"/>
      <c r="AP1937" s="331"/>
      <c r="AQ1937" s="331">
        <f t="shared" si="367"/>
        <v>1</v>
      </c>
      <c r="AR1937" s="332" t="str">
        <f>IF(A1937="","",VLOOKUP(A1937,'Base Sites'!A:B,2,FALSE))</f>
        <v>Valauto Lambersart VW</v>
      </c>
      <c r="AS1937" s="332" t="str">
        <f t="shared" si="368"/>
        <v>SKODA</v>
      </c>
      <c r="AT1937" s="331"/>
      <c r="AU1937" s="333" t="str">
        <f>IF(A1937="","",VLOOKUP(L1937,'Base Vendeurs'!A:B,2,FALSE))</f>
        <v>Sociétés NORD</v>
      </c>
      <c r="AV1937" s="327">
        <f t="shared" si="369"/>
        <v>1332.5</v>
      </c>
      <c r="AW1937" s="329">
        <f t="shared" si="370"/>
        <v>3.0809255678440617E-2</v>
      </c>
      <c r="AX1937" s="333" t="str">
        <f t="shared" si="371"/>
        <v>NON</v>
      </c>
      <c r="AY1937" s="231">
        <f>+MargesVN[[#This Row],[Total COM]]+MargesVN[[#This Row],[EXT GIE]]+MargesVN[[#This Row],[Forfait immat]]</f>
        <v>149.75</v>
      </c>
    </row>
    <row r="1938" spans="1:51" s="231" customFormat="1" ht="11.25" customHeight="1" x14ac:dyDescent="0.25">
      <c r="A1938" s="45">
        <v>30</v>
      </c>
      <c r="B1938" s="45" t="s">
        <v>163</v>
      </c>
      <c r="C1938" s="45" t="s">
        <v>29</v>
      </c>
      <c r="D1938" s="44">
        <v>46076</v>
      </c>
      <c r="E1938" s="65">
        <v>46078</v>
      </c>
      <c r="F1938" s="35"/>
      <c r="G1938" s="35"/>
      <c r="H1938" s="35"/>
      <c r="I1938" s="35"/>
      <c r="J1938" s="35"/>
      <c r="K1938" s="35">
        <v>0</v>
      </c>
      <c r="L1938" s="45" t="s">
        <v>70</v>
      </c>
      <c r="M1938" s="45">
        <v>528909</v>
      </c>
      <c r="N1938" s="45">
        <v>8909</v>
      </c>
      <c r="O1938" s="45" t="s">
        <v>1789</v>
      </c>
      <c r="P1938" s="66" t="s">
        <v>1790</v>
      </c>
      <c r="Q1938" s="45" t="s">
        <v>42</v>
      </c>
      <c r="R1938" s="47">
        <v>28041.67</v>
      </c>
      <c r="S1938" s="47">
        <v>808.33</v>
      </c>
      <c r="T1938" s="48">
        <f t="shared" si="360"/>
        <v>28850</v>
      </c>
      <c r="U1938" s="49">
        <v>32</v>
      </c>
      <c r="V1938" s="47">
        <v>900.5</v>
      </c>
      <c r="W1938" s="46">
        <v>35</v>
      </c>
      <c r="X1938" s="50"/>
      <c r="Y1938" s="46">
        <f t="shared" si="361"/>
        <v>865.5</v>
      </c>
      <c r="Z1938" s="51">
        <f t="shared" si="362"/>
        <v>3.1213171577123049E-2</v>
      </c>
      <c r="AA1938" s="50">
        <v>0</v>
      </c>
      <c r="AB1938" s="46">
        <v>0</v>
      </c>
      <c r="AC1938" s="46"/>
      <c r="AD1938" s="46"/>
      <c r="AE1938" s="52">
        <v>0.1</v>
      </c>
      <c r="AF1938" s="52">
        <v>0.1</v>
      </c>
      <c r="AG1938" s="46">
        <f t="shared" si="363"/>
        <v>86.550000000000011</v>
      </c>
      <c r="AH1938" s="46"/>
      <c r="AI1938" s="46">
        <f t="shared" si="364"/>
        <v>86.550000000000011</v>
      </c>
      <c r="AJ1938" s="45" t="s">
        <v>164</v>
      </c>
      <c r="AK1938" s="45">
        <v>0</v>
      </c>
      <c r="AL1938" s="49">
        <v>20</v>
      </c>
      <c r="AM1938" s="238">
        <f t="shared" si="365"/>
        <v>1</v>
      </c>
      <c r="AN1938" s="238">
        <f t="shared" si="366"/>
        <v>1</v>
      </c>
      <c r="AO1938" s="238"/>
      <c r="AP1938" s="238"/>
      <c r="AQ1938" s="238">
        <f t="shared" si="367"/>
        <v>1</v>
      </c>
      <c r="AR1938" s="96" t="str">
        <f>IF(A1938="","",VLOOKUP(A1938,'Base Sites'!A:B,2,FALSE))</f>
        <v>Valauto Lambersart VW</v>
      </c>
      <c r="AS1938" s="96" t="str">
        <f t="shared" si="368"/>
        <v>SKODA</v>
      </c>
      <c r="AT1938" s="238"/>
      <c r="AU1938" s="231" t="str">
        <f>IF(A1938="","",VLOOKUP(L1938,'Base Vendeurs'!A:B,2,FALSE))</f>
        <v>Sociétés NORD</v>
      </c>
      <c r="AV1938" s="46">
        <f t="shared" si="369"/>
        <v>900.5</v>
      </c>
      <c r="AW1938" s="51">
        <f t="shared" si="370"/>
        <v>3.1213171577123049E-2</v>
      </c>
      <c r="AX1938" s="231" t="str">
        <f t="shared" si="371"/>
        <v>NON</v>
      </c>
      <c r="AY1938" s="231">
        <f>+MargesVN[[#This Row],[Total COM]]+MargesVN[[#This Row],[EXT GIE]]+MargesVN[[#This Row],[Forfait immat]]</f>
        <v>106.55000000000001</v>
      </c>
    </row>
    <row r="1939" spans="1:51" s="231" customFormat="1" ht="11.25" customHeight="1" x14ac:dyDescent="0.25">
      <c r="A1939" s="45">
        <v>30</v>
      </c>
      <c r="B1939" s="45" t="s">
        <v>163</v>
      </c>
      <c r="C1939" s="45" t="s">
        <v>29</v>
      </c>
      <c r="D1939" s="44">
        <v>46055</v>
      </c>
      <c r="E1939" s="65">
        <v>46057</v>
      </c>
      <c r="F1939" s="35"/>
      <c r="G1939" s="35"/>
      <c r="H1939" s="35"/>
      <c r="I1939" s="35"/>
      <c r="J1939" s="35"/>
      <c r="K1939" s="35">
        <v>0</v>
      </c>
      <c r="L1939" s="45" t="s">
        <v>70</v>
      </c>
      <c r="M1939" s="45">
        <v>528914</v>
      </c>
      <c r="N1939" s="45">
        <v>8914</v>
      </c>
      <c r="O1939" s="45" t="s">
        <v>1241</v>
      </c>
      <c r="P1939" s="66" t="s">
        <v>1242</v>
      </c>
      <c r="Q1939" s="45" t="s">
        <v>84</v>
      </c>
      <c r="R1939" s="47">
        <v>36350</v>
      </c>
      <c r="S1939" s="47">
        <v>250</v>
      </c>
      <c r="T1939" s="48">
        <f t="shared" si="360"/>
        <v>36600</v>
      </c>
      <c r="U1939" s="49">
        <v>38</v>
      </c>
      <c r="V1939" s="47">
        <v>1133</v>
      </c>
      <c r="W1939" s="46">
        <v>35</v>
      </c>
      <c r="X1939" s="50"/>
      <c r="Y1939" s="46">
        <f t="shared" si="361"/>
        <v>1098</v>
      </c>
      <c r="Z1939" s="51">
        <f t="shared" si="362"/>
        <v>3.0956284153005463E-2</v>
      </c>
      <c r="AA1939" s="50">
        <v>0</v>
      </c>
      <c r="AB1939" s="46">
        <v>0</v>
      </c>
      <c r="AC1939" s="46"/>
      <c r="AD1939" s="46"/>
      <c r="AE1939" s="52">
        <v>0.1</v>
      </c>
      <c r="AF1939" s="52">
        <v>0.1</v>
      </c>
      <c r="AG1939" s="46">
        <f t="shared" si="363"/>
        <v>109.80000000000001</v>
      </c>
      <c r="AH1939" s="46"/>
      <c r="AI1939" s="46">
        <f t="shared" si="364"/>
        <v>109.80000000000001</v>
      </c>
      <c r="AJ1939" s="45" t="s">
        <v>164</v>
      </c>
      <c r="AK1939" s="45">
        <v>0</v>
      </c>
      <c r="AL1939" s="49">
        <v>20</v>
      </c>
      <c r="AM1939" s="238">
        <f t="shared" si="365"/>
        <v>1</v>
      </c>
      <c r="AN1939" s="238">
        <f t="shared" si="366"/>
        <v>1</v>
      </c>
      <c r="AO1939" s="238"/>
      <c r="AP1939" s="238"/>
      <c r="AQ1939" s="238">
        <f t="shared" si="367"/>
        <v>1</v>
      </c>
      <c r="AR1939" s="96" t="str">
        <f>IF(A1939="","",VLOOKUP(A1939,'Base Sites'!A:B,2,FALSE))</f>
        <v>Valauto Lambersart VW</v>
      </c>
      <c r="AS1939" s="96" t="str">
        <f t="shared" si="368"/>
        <v>SKODA</v>
      </c>
      <c r="AT1939" s="238"/>
      <c r="AU1939" s="231" t="str">
        <f>IF(A1939="","",VLOOKUP(L1939,'Base Vendeurs'!A:B,2,FALSE))</f>
        <v>Sociétés NORD</v>
      </c>
      <c r="AV1939" s="46">
        <f t="shared" si="369"/>
        <v>1133</v>
      </c>
      <c r="AW1939" s="51">
        <f t="shared" si="370"/>
        <v>3.0956284153005463E-2</v>
      </c>
      <c r="AX1939" s="231" t="str">
        <f t="shared" si="371"/>
        <v>NON</v>
      </c>
      <c r="AY1939" s="231">
        <f>+MargesVN[[#This Row],[Total COM]]+MargesVN[[#This Row],[EXT GIE]]+MargesVN[[#This Row],[Forfait immat]]</f>
        <v>129.80000000000001</v>
      </c>
    </row>
    <row r="1940" spans="1:51" s="231" customFormat="1" ht="11.25" customHeight="1" x14ac:dyDescent="0.25">
      <c r="A1940" s="45">
        <v>30</v>
      </c>
      <c r="B1940" s="45" t="s">
        <v>163</v>
      </c>
      <c r="C1940" s="45" t="s">
        <v>29</v>
      </c>
      <c r="D1940" s="44">
        <v>46071</v>
      </c>
      <c r="E1940" s="65">
        <v>46073</v>
      </c>
      <c r="F1940" s="35"/>
      <c r="G1940" s="35"/>
      <c r="H1940" s="35"/>
      <c r="I1940" s="35"/>
      <c r="J1940" s="35"/>
      <c r="K1940" s="35">
        <v>0</v>
      </c>
      <c r="L1940" s="45" t="s">
        <v>70</v>
      </c>
      <c r="M1940" s="45">
        <v>528919</v>
      </c>
      <c r="N1940" s="45">
        <v>8919</v>
      </c>
      <c r="O1940" s="45" t="s">
        <v>1683</v>
      </c>
      <c r="P1940" s="66" t="s">
        <v>449</v>
      </c>
      <c r="Q1940" s="45" t="s">
        <v>79</v>
      </c>
      <c r="R1940" s="47">
        <v>42666.66</v>
      </c>
      <c r="S1940" s="47">
        <v>583.33000000000004</v>
      </c>
      <c r="T1940" s="48">
        <f t="shared" si="360"/>
        <v>43249.990000000005</v>
      </c>
      <c r="U1940" s="49">
        <v>13</v>
      </c>
      <c r="V1940" s="47">
        <v>1332.5</v>
      </c>
      <c r="W1940" s="46">
        <v>35</v>
      </c>
      <c r="X1940" s="50"/>
      <c r="Y1940" s="46">
        <f t="shared" si="361"/>
        <v>1297.5</v>
      </c>
      <c r="Z1940" s="51">
        <f t="shared" si="362"/>
        <v>3.0809255678440617E-2</v>
      </c>
      <c r="AA1940" s="50">
        <v>0</v>
      </c>
      <c r="AB1940" s="46">
        <v>0</v>
      </c>
      <c r="AC1940" s="46"/>
      <c r="AD1940" s="46"/>
      <c r="AE1940" s="52">
        <v>0.1</v>
      </c>
      <c r="AF1940" s="52">
        <v>0.1</v>
      </c>
      <c r="AG1940" s="46">
        <f t="shared" si="363"/>
        <v>129.75</v>
      </c>
      <c r="AH1940" s="46"/>
      <c r="AI1940" s="46">
        <f t="shared" si="364"/>
        <v>129.75</v>
      </c>
      <c r="AJ1940" s="45" t="s">
        <v>164</v>
      </c>
      <c r="AK1940" s="45">
        <v>0</v>
      </c>
      <c r="AL1940" s="49">
        <v>20</v>
      </c>
      <c r="AM1940" s="238">
        <f t="shared" si="365"/>
        <v>1</v>
      </c>
      <c r="AN1940" s="238">
        <f t="shared" si="366"/>
        <v>1</v>
      </c>
      <c r="AO1940" s="238"/>
      <c r="AP1940" s="238"/>
      <c r="AQ1940" s="238">
        <f t="shared" si="367"/>
        <v>1</v>
      </c>
      <c r="AR1940" s="96" t="str">
        <f>IF(A1940="","",VLOOKUP(A1940,'Base Sites'!A:B,2,FALSE))</f>
        <v>Valauto Lambersart VW</v>
      </c>
      <c r="AS1940" s="96" t="str">
        <f t="shared" si="368"/>
        <v>SKODA</v>
      </c>
      <c r="AT1940" s="238"/>
      <c r="AU1940" s="231" t="str">
        <f>IF(A1940="","",VLOOKUP(L1940,'Base Vendeurs'!A:B,2,FALSE))</f>
        <v>Sociétés NORD</v>
      </c>
      <c r="AV1940" s="46">
        <f t="shared" si="369"/>
        <v>1332.5</v>
      </c>
      <c r="AW1940" s="51">
        <f t="shared" si="370"/>
        <v>3.0809255678440617E-2</v>
      </c>
      <c r="AX1940" s="231" t="str">
        <f t="shared" si="371"/>
        <v>NON</v>
      </c>
      <c r="AY1940" s="231">
        <f>+MargesVN[[#This Row],[Total COM]]+MargesVN[[#This Row],[EXT GIE]]+MargesVN[[#This Row],[Forfait immat]]</f>
        <v>149.75</v>
      </c>
    </row>
    <row r="1941" spans="1:51" s="231" customFormat="1" ht="11.25" customHeight="1" x14ac:dyDescent="0.25">
      <c r="A1941" s="319">
        <v>30</v>
      </c>
      <c r="B1941" s="319" t="s">
        <v>163</v>
      </c>
      <c r="C1941" s="319" t="s">
        <v>29</v>
      </c>
      <c r="D1941" s="320">
        <v>46083</v>
      </c>
      <c r="E1941" s="321">
        <v>46086</v>
      </c>
      <c r="F1941" s="322"/>
      <c r="G1941" s="322"/>
      <c r="H1941" s="322"/>
      <c r="I1941" s="322"/>
      <c r="J1941" s="322"/>
      <c r="K1941" s="322">
        <v>0</v>
      </c>
      <c r="L1941" s="319" t="s">
        <v>70</v>
      </c>
      <c r="M1941" s="319">
        <v>528936</v>
      </c>
      <c r="N1941" s="319">
        <v>8936</v>
      </c>
      <c r="O1941" s="319" t="s">
        <v>2261</v>
      </c>
      <c r="P1941" s="323" t="s">
        <v>2262</v>
      </c>
      <c r="Q1941" s="319" t="s">
        <v>42</v>
      </c>
      <c r="R1941" s="324">
        <v>31541.67</v>
      </c>
      <c r="S1941" s="324">
        <v>1808.33</v>
      </c>
      <c r="T1941" s="325">
        <f t="shared" si="360"/>
        <v>33350</v>
      </c>
      <c r="U1941" s="326">
        <v>39</v>
      </c>
      <c r="V1941" s="324">
        <v>868.75</v>
      </c>
      <c r="W1941" s="327">
        <v>35</v>
      </c>
      <c r="X1941" s="328"/>
      <c r="Y1941" s="327">
        <f t="shared" si="361"/>
        <v>833.75</v>
      </c>
      <c r="Z1941" s="329">
        <f t="shared" si="362"/>
        <v>2.6049475262368817E-2</v>
      </c>
      <c r="AA1941" s="328">
        <v>0</v>
      </c>
      <c r="AB1941" s="327">
        <v>0</v>
      </c>
      <c r="AC1941" s="327"/>
      <c r="AD1941" s="327"/>
      <c r="AE1941" s="330">
        <v>0.1</v>
      </c>
      <c r="AF1941" s="330">
        <v>0.1</v>
      </c>
      <c r="AG1941" s="327">
        <f t="shared" si="363"/>
        <v>83.375</v>
      </c>
      <c r="AH1941" s="327"/>
      <c r="AI1941" s="327">
        <f t="shared" si="364"/>
        <v>83.375</v>
      </c>
      <c r="AJ1941" s="319" t="s">
        <v>164</v>
      </c>
      <c r="AK1941" s="319">
        <v>0</v>
      </c>
      <c r="AL1941" s="326">
        <v>20</v>
      </c>
      <c r="AM1941" s="331">
        <f t="shared" si="365"/>
        <v>1</v>
      </c>
      <c r="AN1941" s="331">
        <f t="shared" si="366"/>
        <v>1</v>
      </c>
      <c r="AO1941" s="331"/>
      <c r="AP1941" s="331"/>
      <c r="AQ1941" s="331">
        <f t="shared" si="367"/>
        <v>1</v>
      </c>
      <c r="AR1941" s="332" t="str">
        <f>IF(A1941="","",VLOOKUP(A1941,'Base Sites'!A:B,2,FALSE))</f>
        <v>Valauto Lambersart VW</v>
      </c>
      <c r="AS1941" s="332" t="str">
        <f t="shared" si="368"/>
        <v>SKODA</v>
      </c>
      <c r="AT1941" s="331"/>
      <c r="AU1941" s="333" t="str">
        <f>IF(A1941="","",VLOOKUP(L1941,'Base Vendeurs'!A:B,2,FALSE))</f>
        <v>Sociétés NORD</v>
      </c>
      <c r="AV1941" s="327">
        <f t="shared" si="369"/>
        <v>868.75</v>
      </c>
      <c r="AW1941" s="329">
        <f t="shared" si="370"/>
        <v>2.6049475262368817E-2</v>
      </c>
      <c r="AX1941" s="333" t="str">
        <f t="shared" si="371"/>
        <v>NON</v>
      </c>
      <c r="AY1941" s="231">
        <f>+MargesVN[[#This Row],[Total COM]]+MargesVN[[#This Row],[EXT GIE]]+MargesVN[[#This Row],[Forfait immat]]</f>
        <v>103.375</v>
      </c>
    </row>
    <row r="1942" spans="1:51" s="231" customFormat="1" ht="11.25" customHeight="1" x14ac:dyDescent="0.25">
      <c r="A1942" s="401">
        <v>30</v>
      </c>
      <c r="B1942" s="401" t="s">
        <v>163</v>
      </c>
      <c r="C1942" s="401" t="s">
        <v>104</v>
      </c>
      <c r="D1942" s="402">
        <v>46154</v>
      </c>
      <c r="E1942" s="403">
        <v>46155</v>
      </c>
      <c r="F1942" s="404"/>
      <c r="G1942" s="404"/>
      <c r="H1942" s="404"/>
      <c r="I1942" s="404"/>
      <c r="J1942" s="404"/>
      <c r="K1942" s="404">
        <v>0</v>
      </c>
      <c r="L1942" s="401" t="s">
        <v>195</v>
      </c>
      <c r="M1942" s="401">
        <v>528969</v>
      </c>
      <c r="N1942" s="401">
        <v>8969</v>
      </c>
      <c r="O1942" s="401" t="s">
        <v>4296</v>
      </c>
      <c r="P1942" s="405" t="s">
        <v>4297</v>
      </c>
      <c r="Q1942" s="401" t="s">
        <v>23</v>
      </c>
      <c r="R1942" s="406">
        <v>24705.67</v>
      </c>
      <c r="S1942" s="406">
        <v>904.16</v>
      </c>
      <c r="T1942" s="407">
        <f t="shared" si="360"/>
        <v>25609.829999999998</v>
      </c>
      <c r="U1942" s="408">
        <v>124</v>
      </c>
      <c r="V1942" s="406">
        <v>1310.4100000000001</v>
      </c>
      <c r="W1942" s="409">
        <v>95.01</v>
      </c>
      <c r="X1942" s="410"/>
      <c r="Y1942" s="409">
        <f t="shared" si="361"/>
        <v>1215.4000000000001</v>
      </c>
      <c r="Z1942" s="411">
        <f t="shared" si="362"/>
        <v>5.1168242819261203E-2</v>
      </c>
      <c r="AA1942" s="410">
        <v>-2804.88</v>
      </c>
      <c r="AB1942" s="409">
        <v>0</v>
      </c>
      <c r="AC1942" s="409"/>
      <c r="AD1942" s="409"/>
      <c r="AE1942" s="412">
        <v>0.12</v>
      </c>
      <c r="AF1942" s="412">
        <v>0.13</v>
      </c>
      <c r="AG1942" s="409">
        <f t="shared" si="363"/>
        <v>145.84800000000001</v>
      </c>
      <c r="AH1942" s="409"/>
      <c r="AI1942" s="409">
        <f t="shared" si="364"/>
        <v>145.84800000000001</v>
      </c>
      <c r="AJ1942" s="401" t="s">
        <v>164</v>
      </c>
      <c r="AK1942" s="401">
        <v>30</v>
      </c>
      <c r="AL1942" s="408">
        <v>50</v>
      </c>
      <c r="AM1942" s="413">
        <f t="shared" si="365"/>
        <v>1</v>
      </c>
      <c r="AN1942" s="413">
        <f t="shared" si="366"/>
        <v>1</v>
      </c>
      <c r="AO1942" s="413"/>
      <c r="AP1942" s="413"/>
      <c r="AQ1942" s="413">
        <f t="shared" si="367"/>
        <v>1</v>
      </c>
      <c r="AR1942" s="414" t="str">
        <f>IF(A1942="","",VLOOKUP(A1942,'Base Sites'!A:B,2,FALSE))</f>
        <v>Valauto Lambersart VW</v>
      </c>
      <c r="AS1942" s="414" t="str">
        <f t="shared" si="368"/>
        <v>VOLKSWAGEN</v>
      </c>
      <c r="AT1942" s="413"/>
      <c r="AU1942" s="415" t="str">
        <f>IF(A1942="","",VLOOKUP(L1942,'Base Vendeurs'!A:B,2,FALSE))</f>
        <v>Valauto Roncq VW</v>
      </c>
      <c r="AV1942" s="409">
        <f t="shared" si="369"/>
        <v>1310.4100000000001</v>
      </c>
      <c r="AW1942" s="411">
        <f t="shared" si="370"/>
        <v>5.1168242819261203E-2</v>
      </c>
      <c r="AX1942" s="415" t="str">
        <f t="shared" si="371"/>
        <v>NON</v>
      </c>
      <c r="AY1942" s="231">
        <f>+MargesVN[[#This Row],[Total COM]]+MargesVN[[#This Row],[EXT GIE]]+MargesVN[[#This Row],[Forfait immat]]</f>
        <v>225.84800000000001</v>
      </c>
    </row>
    <row r="1943" spans="1:51" s="231" customFormat="1" ht="11.25" customHeight="1" x14ac:dyDescent="0.25">
      <c r="A1943" s="431">
        <v>35</v>
      </c>
      <c r="B1943" s="431" t="s">
        <v>163</v>
      </c>
      <c r="C1943" s="431" t="s">
        <v>29</v>
      </c>
      <c r="D1943" s="432">
        <v>46199</v>
      </c>
      <c r="E1943" s="433">
        <v>46199</v>
      </c>
      <c r="F1943" s="434"/>
      <c r="G1943" s="434"/>
      <c r="H1943" s="434"/>
      <c r="I1943" s="434"/>
      <c r="J1943" s="434"/>
      <c r="K1943" s="434"/>
      <c r="L1943" s="431" t="s">
        <v>404</v>
      </c>
      <c r="M1943" s="431">
        <v>529514</v>
      </c>
      <c r="N1943" s="431">
        <v>9514</v>
      </c>
      <c r="O1943" s="431" t="s">
        <v>4583</v>
      </c>
      <c r="P1943" s="435" t="s">
        <v>4584</v>
      </c>
      <c r="Q1943" s="431" t="s">
        <v>178</v>
      </c>
      <c r="R1943" s="436">
        <v>38108.339999999997</v>
      </c>
      <c r="S1943" s="436">
        <v>529.16999999999996</v>
      </c>
      <c r="T1943" s="437">
        <f t="shared" si="360"/>
        <v>38637.509999999995</v>
      </c>
      <c r="U1943" s="438">
        <v>756</v>
      </c>
      <c r="V1943" s="436">
        <v>-6915.34</v>
      </c>
      <c r="W1943" s="439">
        <v>35.01</v>
      </c>
      <c r="X1943" s="440"/>
      <c r="Y1943" s="439">
        <f t="shared" si="361"/>
        <v>-6950.35</v>
      </c>
      <c r="Z1943" s="441">
        <f t="shared" si="362"/>
        <v>-0.17897996014753542</v>
      </c>
      <c r="AA1943" s="440">
        <v>-833.34</v>
      </c>
      <c r="AB1943" s="439">
        <v>0</v>
      </c>
      <c r="AC1943" s="439"/>
      <c r="AD1943" s="439" t="s">
        <v>369</v>
      </c>
      <c r="AE1943" s="442"/>
      <c r="AF1943" s="442">
        <v>0.12</v>
      </c>
      <c r="AG1943" s="439">
        <f t="shared" si="363"/>
        <v>0</v>
      </c>
      <c r="AH1943" s="439">
        <v>300</v>
      </c>
      <c r="AI1943" s="439">
        <f t="shared" si="364"/>
        <v>300</v>
      </c>
      <c r="AJ1943" s="431" t="s">
        <v>164</v>
      </c>
      <c r="AK1943" s="431">
        <v>0</v>
      </c>
      <c r="AL1943" s="438"/>
      <c r="AM1943" s="443">
        <f t="shared" si="365"/>
        <v>0</v>
      </c>
      <c r="AN1943" s="443">
        <f t="shared" si="366"/>
        <v>1</v>
      </c>
      <c r="AO1943" s="443"/>
      <c r="AP1943" s="443"/>
      <c r="AQ1943" s="443">
        <f t="shared" si="367"/>
        <v>0</v>
      </c>
      <c r="AR1943" s="444" t="str">
        <f>IF(A1943="","",VLOOKUP(A1943,'Base Sites'!A:B,2,FALSE))</f>
        <v>Valauto Cambrai</v>
      </c>
      <c r="AS1943" s="444" t="str">
        <f t="shared" si="368"/>
        <v>SKODA</v>
      </c>
      <c r="AT1943" s="443"/>
      <c r="AU1943" s="445" t="str">
        <f>IF(A1943="","",VLOOKUP(L1943,'Base Vendeurs'!A:B,2,FALSE))</f>
        <v>Valauto Hainaut VW</v>
      </c>
      <c r="AV1943" s="439">
        <f t="shared" si="369"/>
        <v>-6915.34</v>
      </c>
      <c r="AW1943" s="441">
        <f t="shared" si="370"/>
        <v>-0.17897996014753542</v>
      </c>
      <c r="AX1943" s="445" t="str">
        <f t="shared" si="371"/>
        <v>OUI</v>
      </c>
      <c r="AY1943" s="231">
        <f>+MargesVN[[#This Row],[Total COM]]+MargesVN[[#This Row],[EXT GIE]]+MargesVN[[#This Row],[Forfait immat]]</f>
        <v>300</v>
      </c>
    </row>
    <row r="1944" spans="1:51" s="231" customFormat="1" ht="11.25" customHeight="1" x14ac:dyDescent="0.25">
      <c r="A1944" s="431">
        <v>35</v>
      </c>
      <c r="B1944" s="431" t="s">
        <v>163</v>
      </c>
      <c r="C1944" s="431" t="s">
        <v>29</v>
      </c>
      <c r="D1944" s="432">
        <v>46063</v>
      </c>
      <c r="E1944" s="433">
        <v>46063</v>
      </c>
      <c r="F1944" s="434"/>
      <c r="G1944" s="434"/>
      <c r="H1944" s="434"/>
      <c r="I1944" s="434"/>
      <c r="J1944" s="434"/>
      <c r="K1944" s="434">
        <v>0</v>
      </c>
      <c r="L1944" s="431" t="s">
        <v>458</v>
      </c>
      <c r="M1944" s="431">
        <v>529518</v>
      </c>
      <c r="N1944" s="431">
        <v>9518</v>
      </c>
      <c r="O1944" s="431" t="s">
        <v>1470</v>
      </c>
      <c r="P1944" s="435" t="s">
        <v>1471</v>
      </c>
      <c r="Q1944" s="431" t="s">
        <v>42</v>
      </c>
      <c r="R1944" s="436">
        <v>27216.67</v>
      </c>
      <c r="S1944" s="436">
        <v>3833.34</v>
      </c>
      <c r="T1944" s="437">
        <f t="shared" si="360"/>
        <v>31050.01</v>
      </c>
      <c r="U1944" s="438">
        <v>602</v>
      </c>
      <c r="V1944" s="436">
        <v>-3730.81</v>
      </c>
      <c r="W1944" s="439">
        <v>35.01</v>
      </c>
      <c r="X1944" s="440"/>
      <c r="Y1944" s="439">
        <f t="shared" si="361"/>
        <v>-3765.82</v>
      </c>
      <c r="Z1944" s="441">
        <f t="shared" si="362"/>
        <v>-0.12015487273595081</v>
      </c>
      <c r="AA1944" s="440">
        <v>0</v>
      </c>
      <c r="AB1944" s="439">
        <v>0</v>
      </c>
      <c r="AC1944" s="439"/>
      <c r="AD1944" s="439" t="s">
        <v>2854</v>
      </c>
      <c r="AE1944" s="442"/>
      <c r="AF1944" s="442">
        <v>0.13</v>
      </c>
      <c r="AG1944" s="439">
        <f t="shared" si="363"/>
        <v>0</v>
      </c>
      <c r="AH1944" s="439"/>
      <c r="AI1944" s="439">
        <f t="shared" si="364"/>
        <v>0</v>
      </c>
      <c r="AJ1944" s="431" t="s">
        <v>164</v>
      </c>
      <c r="AK1944" s="431"/>
      <c r="AL1944" s="438"/>
      <c r="AM1944" s="443">
        <f t="shared" si="365"/>
        <v>0</v>
      </c>
      <c r="AN1944" s="443">
        <f t="shared" si="366"/>
        <v>1</v>
      </c>
      <c r="AO1944" s="443"/>
      <c r="AP1944" s="443"/>
      <c r="AQ1944" s="443">
        <f t="shared" si="367"/>
        <v>0</v>
      </c>
      <c r="AR1944" s="444" t="str">
        <f>IF(A1944="","",VLOOKUP(A1944,'Base Sites'!A:B,2,FALSE))</f>
        <v>Valauto Cambrai</v>
      </c>
      <c r="AS1944" s="444" t="str">
        <f t="shared" si="368"/>
        <v>SKODA</v>
      </c>
      <c r="AT1944" s="443"/>
      <c r="AU1944" s="445" t="str">
        <f>IF(A1944="","",VLOOKUP(L1944,'Base Vendeurs'!A:B,2,FALSE))</f>
        <v>Valauto Cambrai</v>
      </c>
      <c r="AV1944" s="439">
        <f t="shared" si="369"/>
        <v>-3730.81</v>
      </c>
      <c r="AW1944" s="441">
        <f t="shared" si="370"/>
        <v>-0.12015487273595081</v>
      </c>
      <c r="AX1944" s="445" t="str">
        <f t="shared" si="371"/>
        <v>OUI</v>
      </c>
      <c r="AY1944" s="231">
        <f>+MargesVN[[#This Row],[Total COM]]+MargesVN[[#This Row],[EXT GIE]]+MargesVN[[#This Row],[Forfait immat]]</f>
        <v>0</v>
      </c>
    </row>
    <row r="1945" spans="1:51" s="231" customFormat="1" ht="11.25" customHeight="1" x14ac:dyDescent="0.25">
      <c r="A1945" s="431">
        <v>35</v>
      </c>
      <c r="B1945" s="431" t="s">
        <v>163</v>
      </c>
      <c r="C1945" s="431" t="s">
        <v>29</v>
      </c>
      <c r="D1945" s="432">
        <v>46059</v>
      </c>
      <c r="E1945" s="433">
        <v>46059</v>
      </c>
      <c r="F1945" s="434"/>
      <c r="G1945" s="434"/>
      <c r="H1945" s="434"/>
      <c r="I1945" s="434"/>
      <c r="J1945" s="434"/>
      <c r="K1945" s="434">
        <v>0</v>
      </c>
      <c r="L1945" s="431" t="s">
        <v>458</v>
      </c>
      <c r="M1945" s="431">
        <v>529521</v>
      </c>
      <c r="N1945" s="431">
        <v>9521</v>
      </c>
      <c r="O1945" s="431" t="s">
        <v>1399</v>
      </c>
      <c r="P1945" s="435" t="s">
        <v>1400</v>
      </c>
      <c r="Q1945" s="431" t="s">
        <v>31</v>
      </c>
      <c r="R1945" s="436">
        <v>19241.669999999998</v>
      </c>
      <c r="S1945" s="436">
        <v>1450</v>
      </c>
      <c r="T1945" s="437">
        <f t="shared" si="360"/>
        <v>20691.669999999998</v>
      </c>
      <c r="U1945" s="438">
        <v>457</v>
      </c>
      <c r="V1945" s="436">
        <v>-1226.74</v>
      </c>
      <c r="W1945" s="439">
        <v>35.01</v>
      </c>
      <c r="X1945" s="440"/>
      <c r="Y1945" s="439">
        <f t="shared" si="361"/>
        <v>-1261.75</v>
      </c>
      <c r="Z1945" s="441">
        <f t="shared" si="362"/>
        <v>-5.928665980077974E-2</v>
      </c>
      <c r="AA1945" s="440">
        <v>1578.24</v>
      </c>
      <c r="AB1945" s="439">
        <v>0</v>
      </c>
      <c r="AC1945" s="439"/>
      <c r="AD1945" s="439" t="s">
        <v>236</v>
      </c>
      <c r="AE1945" s="442"/>
      <c r="AF1945" s="442">
        <v>0.13</v>
      </c>
      <c r="AG1945" s="439">
        <f t="shared" si="363"/>
        <v>0</v>
      </c>
      <c r="AH1945" s="439"/>
      <c r="AI1945" s="439">
        <f t="shared" si="364"/>
        <v>0</v>
      </c>
      <c r="AJ1945" s="431" t="s">
        <v>164</v>
      </c>
      <c r="AK1945" s="431">
        <v>30</v>
      </c>
      <c r="AL1945" s="438">
        <v>100</v>
      </c>
      <c r="AM1945" s="443">
        <f t="shared" si="365"/>
        <v>1</v>
      </c>
      <c r="AN1945" s="443">
        <f t="shared" si="366"/>
        <v>1</v>
      </c>
      <c r="AO1945" s="443"/>
      <c r="AP1945" s="443"/>
      <c r="AQ1945" s="443">
        <f t="shared" si="367"/>
        <v>1</v>
      </c>
      <c r="AR1945" s="444" t="str">
        <f>IF(A1945="","",VLOOKUP(A1945,'Base Sites'!A:B,2,FALSE))</f>
        <v>Valauto Cambrai</v>
      </c>
      <c r="AS1945" s="444" t="str">
        <f t="shared" si="368"/>
        <v>SKODA</v>
      </c>
      <c r="AT1945" s="443"/>
      <c r="AU1945" s="445" t="str">
        <f>IF(A1945="","",VLOOKUP(L1945,'Base Vendeurs'!A:B,2,FALSE))</f>
        <v>Valauto Cambrai</v>
      </c>
      <c r="AV1945" s="439">
        <f t="shared" si="369"/>
        <v>-1226.74</v>
      </c>
      <c r="AW1945" s="441">
        <f t="shared" si="370"/>
        <v>-5.928665980077974E-2</v>
      </c>
      <c r="AX1945" s="445" t="str">
        <f t="shared" si="371"/>
        <v>OUI</v>
      </c>
      <c r="AY1945" s="231">
        <f>+MargesVN[[#This Row],[Total COM]]+MargesVN[[#This Row],[EXT GIE]]+MargesVN[[#This Row],[Forfait immat]]</f>
        <v>130</v>
      </c>
    </row>
    <row r="1946" spans="1:51" s="231" customFormat="1" ht="11.25" customHeight="1" x14ac:dyDescent="0.25">
      <c r="A1946" s="45">
        <v>35</v>
      </c>
      <c r="B1946" s="45" t="s">
        <v>183</v>
      </c>
      <c r="C1946" s="45" t="s">
        <v>29</v>
      </c>
      <c r="D1946" s="44">
        <v>46080</v>
      </c>
      <c r="E1946" s="65">
        <v>46080</v>
      </c>
      <c r="F1946" s="35"/>
      <c r="G1946" s="35"/>
      <c r="H1946" s="35"/>
      <c r="I1946" s="35" t="s">
        <v>165</v>
      </c>
      <c r="J1946" s="35"/>
      <c r="K1946" s="35">
        <v>-9880.7999999999993</v>
      </c>
      <c r="L1946" s="45" t="s">
        <v>458</v>
      </c>
      <c r="M1946" s="45">
        <v>529527</v>
      </c>
      <c r="N1946" s="45">
        <v>9527</v>
      </c>
      <c r="O1946" s="45" t="s">
        <v>2004</v>
      </c>
      <c r="P1946" s="66" t="s">
        <v>2005</v>
      </c>
      <c r="Q1946" s="45" t="s">
        <v>79</v>
      </c>
      <c r="R1946" s="47">
        <v>38500</v>
      </c>
      <c r="S1946" s="47">
        <v>8716.67</v>
      </c>
      <c r="T1946" s="48">
        <f t="shared" si="360"/>
        <v>47216.67</v>
      </c>
      <c r="U1946" s="49">
        <v>102</v>
      </c>
      <c r="V1946" s="47">
        <f>1085.66-890</f>
        <v>195.66000000000008</v>
      </c>
      <c r="W1946" s="46">
        <v>35.01</v>
      </c>
      <c r="X1946" s="50"/>
      <c r="Y1946" s="46">
        <f t="shared" si="361"/>
        <v>160.65000000000009</v>
      </c>
      <c r="Z1946" s="51">
        <f t="shared" si="362"/>
        <v>4.143875457544975E-3</v>
      </c>
      <c r="AA1946" s="50">
        <v>-4249.5</v>
      </c>
      <c r="AB1946" s="46">
        <v>0</v>
      </c>
      <c r="AC1946" s="46"/>
      <c r="AD1946" s="46" t="s">
        <v>2058</v>
      </c>
      <c r="AE1946" s="52">
        <v>0.13</v>
      </c>
      <c r="AF1946" s="52">
        <v>0.13</v>
      </c>
      <c r="AG1946" s="46">
        <f t="shared" si="363"/>
        <v>20.884500000000013</v>
      </c>
      <c r="AH1946" s="46"/>
      <c r="AI1946" s="46">
        <f t="shared" si="364"/>
        <v>20.884500000000013</v>
      </c>
      <c r="AJ1946" s="45" t="s">
        <v>164</v>
      </c>
      <c r="AK1946" s="45"/>
      <c r="AL1946" s="49">
        <v>50</v>
      </c>
      <c r="AM1946" s="238">
        <f t="shared" si="365"/>
        <v>1</v>
      </c>
      <c r="AN1946" s="238">
        <f t="shared" si="366"/>
        <v>1</v>
      </c>
      <c r="AO1946" s="238"/>
      <c r="AP1946" s="238"/>
      <c r="AQ1946" s="238">
        <f t="shared" si="367"/>
        <v>1</v>
      </c>
      <c r="AR1946" s="96" t="str">
        <f>IF(A1946="","",VLOOKUP(A1946,'Base Sites'!A:B,2,FALSE))</f>
        <v>Valauto Cambrai</v>
      </c>
      <c r="AS1946" s="96" t="str">
        <f t="shared" si="368"/>
        <v>SKODA</v>
      </c>
      <c r="AT1946" s="238"/>
      <c r="AU1946" s="231" t="str">
        <f>IF(A1946="","",VLOOKUP(L1946,'Base Vendeurs'!A:B,2,FALSE))</f>
        <v>Valauto Cambrai</v>
      </c>
      <c r="AV1946" s="46">
        <f t="shared" si="369"/>
        <v>195.66000000000008</v>
      </c>
      <c r="AW1946" s="51">
        <f t="shared" si="370"/>
        <v>4.143875457544975E-3</v>
      </c>
      <c r="AX1946" s="231" t="str">
        <f t="shared" si="371"/>
        <v>NON</v>
      </c>
      <c r="AY1946" s="231">
        <f>+MargesVN[[#This Row],[Total COM]]+MargesVN[[#This Row],[EXT GIE]]+MargesVN[[#This Row],[Forfait immat]]</f>
        <v>70.884500000000017</v>
      </c>
    </row>
    <row r="1947" spans="1:51" s="231" customFormat="1" ht="11.25" customHeight="1" x14ac:dyDescent="0.25">
      <c r="A1947" s="431">
        <v>35</v>
      </c>
      <c r="B1947" s="431" t="s">
        <v>163</v>
      </c>
      <c r="C1947" s="431" t="s">
        <v>29</v>
      </c>
      <c r="D1947" s="432">
        <v>46198</v>
      </c>
      <c r="E1947" s="433">
        <v>46198</v>
      </c>
      <c r="F1947" s="434"/>
      <c r="G1947" s="434"/>
      <c r="H1947" s="434"/>
      <c r="I1947" s="434"/>
      <c r="J1947" s="434"/>
      <c r="K1947" s="434"/>
      <c r="L1947" s="431" t="s">
        <v>252</v>
      </c>
      <c r="M1947" s="431">
        <v>529528</v>
      </c>
      <c r="N1947" s="431">
        <v>9528</v>
      </c>
      <c r="O1947" s="431" t="s">
        <v>4485</v>
      </c>
      <c r="P1947" s="435" t="s">
        <v>4486</v>
      </c>
      <c r="Q1947" s="431" t="s">
        <v>31</v>
      </c>
      <c r="R1947" s="436">
        <v>28141.67</v>
      </c>
      <c r="S1947" s="436">
        <v>941.66</v>
      </c>
      <c r="T1947" s="437">
        <f t="shared" si="360"/>
        <v>29083.329999999998</v>
      </c>
      <c r="U1947" s="438">
        <v>99</v>
      </c>
      <c r="V1947" s="436">
        <v>775</v>
      </c>
      <c r="W1947" s="439">
        <v>35</v>
      </c>
      <c r="X1947" s="440"/>
      <c r="Y1947" s="439">
        <f t="shared" si="361"/>
        <v>740</v>
      </c>
      <c r="Z1947" s="441">
        <f t="shared" si="362"/>
        <v>2.6647567524076508E-2</v>
      </c>
      <c r="AA1947" s="440">
        <v>-3780.83</v>
      </c>
      <c r="AB1947" s="439">
        <v>0</v>
      </c>
      <c r="AC1947" s="439"/>
      <c r="AD1947" s="439"/>
      <c r="AE1947" s="442">
        <v>0.12</v>
      </c>
      <c r="AF1947" s="442">
        <v>0.12</v>
      </c>
      <c r="AG1947" s="439">
        <f t="shared" si="363"/>
        <v>88.8</v>
      </c>
      <c r="AH1947" s="439"/>
      <c r="AI1947" s="439">
        <f t="shared" si="364"/>
        <v>88.8</v>
      </c>
      <c r="AJ1947" s="431" t="s">
        <v>164</v>
      </c>
      <c r="AK1947" s="431">
        <v>30</v>
      </c>
      <c r="AL1947" s="438"/>
      <c r="AM1947" s="443">
        <f t="shared" si="365"/>
        <v>0</v>
      </c>
      <c r="AN1947" s="443">
        <f t="shared" si="366"/>
        <v>1</v>
      </c>
      <c r="AO1947" s="443"/>
      <c r="AP1947" s="443"/>
      <c r="AQ1947" s="443">
        <f t="shared" si="367"/>
        <v>0</v>
      </c>
      <c r="AR1947" s="444" t="str">
        <f>IF(A1947="","",VLOOKUP(A1947,'Base Sites'!A:B,2,FALSE))</f>
        <v>Valauto Cambrai</v>
      </c>
      <c r="AS1947" s="444" t="str">
        <f t="shared" si="368"/>
        <v>SKODA</v>
      </c>
      <c r="AT1947" s="443"/>
      <c r="AU1947" s="445" t="str">
        <f>IF(A1947="","",VLOOKUP(L1947,'Base Vendeurs'!A:B,2,FALSE))</f>
        <v>Valauto Cambrai</v>
      </c>
      <c r="AV1947" s="439">
        <f t="shared" si="369"/>
        <v>775</v>
      </c>
      <c r="AW1947" s="441">
        <f t="shared" si="370"/>
        <v>2.6647567524076508E-2</v>
      </c>
      <c r="AX1947" s="445" t="str">
        <f t="shared" si="371"/>
        <v>NON</v>
      </c>
      <c r="AY1947" s="231">
        <f>+MargesVN[[#This Row],[Total COM]]+MargesVN[[#This Row],[EXT GIE]]+MargesVN[[#This Row],[Forfait immat]]</f>
        <v>118.8</v>
      </c>
    </row>
    <row r="1948" spans="1:51" s="231" customFormat="1" ht="11.25" customHeight="1" x14ac:dyDescent="0.25">
      <c r="A1948" s="401">
        <v>15</v>
      </c>
      <c r="B1948" s="401" t="s">
        <v>163</v>
      </c>
      <c r="C1948" s="401" t="s">
        <v>257</v>
      </c>
      <c r="D1948" s="402">
        <v>46162</v>
      </c>
      <c r="E1948" s="403">
        <v>46161</v>
      </c>
      <c r="F1948" s="404"/>
      <c r="G1948" s="404"/>
      <c r="H1948" s="404"/>
      <c r="I1948" s="404"/>
      <c r="J1948" s="404"/>
      <c r="K1948" s="404">
        <v>0</v>
      </c>
      <c r="L1948" s="401" t="s">
        <v>259</v>
      </c>
      <c r="M1948" s="401">
        <v>529528</v>
      </c>
      <c r="N1948" s="401">
        <v>9528</v>
      </c>
      <c r="O1948" s="401" t="s">
        <v>3941</v>
      </c>
      <c r="P1948" s="405" t="s">
        <v>3942</v>
      </c>
      <c r="Q1948" s="401" t="s">
        <v>294</v>
      </c>
      <c r="R1948" s="406">
        <v>38616.33</v>
      </c>
      <c r="S1948" s="406">
        <v>18687.509999999998</v>
      </c>
      <c r="T1948" s="407">
        <f t="shared" si="360"/>
        <v>57303.839999999997</v>
      </c>
      <c r="U1948" s="408">
        <v>408</v>
      </c>
      <c r="V1948" s="406">
        <v>-11658.85</v>
      </c>
      <c r="W1948" s="409">
        <v>108.33</v>
      </c>
      <c r="X1948" s="410"/>
      <c r="Y1948" s="409">
        <f t="shared" si="361"/>
        <v>-11767.18</v>
      </c>
      <c r="Z1948" s="411">
        <f t="shared" si="362"/>
        <v>-0.20345669679379255</v>
      </c>
      <c r="AA1948" s="410">
        <v>-5157.3500000000004</v>
      </c>
      <c r="AB1948" s="409">
        <v>0</v>
      </c>
      <c r="AC1948" s="409"/>
      <c r="AD1948" s="409" t="s">
        <v>393</v>
      </c>
      <c r="AE1948" s="412"/>
      <c r="AF1948" s="412">
        <v>0.12</v>
      </c>
      <c r="AG1948" s="409">
        <f t="shared" si="363"/>
        <v>0</v>
      </c>
      <c r="AH1948" s="409">
        <v>400</v>
      </c>
      <c r="AI1948" s="409">
        <f t="shared" si="364"/>
        <v>400</v>
      </c>
      <c r="AJ1948" s="401" t="s">
        <v>149</v>
      </c>
      <c r="AK1948" s="401"/>
      <c r="AL1948" s="408"/>
      <c r="AM1948" s="413">
        <f t="shared" si="365"/>
        <v>0</v>
      </c>
      <c r="AN1948" s="413">
        <f t="shared" si="366"/>
        <v>1</v>
      </c>
      <c r="AO1948" s="413"/>
      <c r="AP1948" s="413"/>
      <c r="AQ1948" s="413">
        <f t="shared" si="367"/>
        <v>0</v>
      </c>
      <c r="AR1948" s="414" t="str">
        <f>IF(A1948="","",VLOOKUP(A1948,'Base Sites'!A:B,2,FALSE))</f>
        <v>Valauto Hainaut</v>
      </c>
      <c r="AS1948" s="414" t="str">
        <f t="shared" si="368"/>
        <v>AUDI</v>
      </c>
      <c r="AT1948" s="413"/>
      <c r="AU1948" s="415" t="str">
        <f>IF(A1948="","",VLOOKUP(L1948,'Base Vendeurs'!A:B,2,FALSE))</f>
        <v>Valauto Hainaut AUDI</v>
      </c>
      <c r="AV1948" s="409">
        <f t="shared" si="369"/>
        <v>-11658.85</v>
      </c>
      <c r="AW1948" s="411">
        <f t="shared" si="370"/>
        <v>-0.20345669679379255</v>
      </c>
      <c r="AX1948" s="415" t="str">
        <f t="shared" si="371"/>
        <v>OUI</v>
      </c>
      <c r="AY1948" s="231">
        <f>+MargesVN[[#This Row],[Total COM]]+MargesVN[[#This Row],[EXT GIE]]+MargesVN[[#This Row],[Forfait immat]]</f>
        <v>400</v>
      </c>
    </row>
    <row r="1949" spans="1:51" s="231" customFormat="1" ht="11.25" customHeight="1" x14ac:dyDescent="0.25">
      <c r="A1949" s="286">
        <v>45</v>
      </c>
      <c r="B1949" s="286" t="s">
        <v>163</v>
      </c>
      <c r="C1949" s="286" t="s">
        <v>150</v>
      </c>
      <c r="D1949" s="180">
        <v>46042</v>
      </c>
      <c r="E1949" s="287">
        <v>46043</v>
      </c>
      <c r="F1949" s="181"/>
      <c r="G1949" s="181"/>
      <c r="H1949" s="181"/>
      <c r="I1949" s="181"/>
      <c r="J1949" s="181"/>
      <c r="K1949" s="181">
        <v>0</v>
      </c>
      <c r="L1949" s="286" t="s">
        <v>33</v>
      </c>
      <c r="M1949" s="286">
        <v>529528</v>
      </c>
      <c r="N1949" s="286">
        <v>28</v>
      </c>
      <c r="O1949" s="286" t="s">
        <v>729</v>
      </c>
      <c r="P1949" s="288" t="s">
        <v>441</v>
      </c>
      <c r="Q1949" s="286" t="s">
        <v>67</v>
      </c>
      <c r="R1949" s="182">
        <v>37433.1</v>
      </c>
      <c r="S1949" s="182">
        <v>4272</v>
      </c>
      <c r="T1949" s="183">
        <f t="shared" si="360"/>
        <v>41705.1</v>
      </c>
      <c r="U1949" s="184">
        <v>113</v>
      </c>
      <c r="V1949" s="182">
        <v>863.78</v>
      </c>
      <c r="W1949" s="289">
        <v>95</v>
      </c>
      <c r="X1949" s="185"/>
      <c r="Y1949" s="289">
        <f t="shared" si="361"/>
        <v>768.78</v>
      </c>
      <c r="Z1949" s="186">
        <f t="shared" si="362"/>
        <v>2.0711615605765243E-2</v>
      </c>
      <c r="AA1949" s="185">
        <v>0</v>
      </c>
      <c r="AB1949" s="289">
        <v>-3500</v>
      </c>
      <c r="AC1949" s="289"/>
      <c r="AD1949" s="289"/>
      <c r="AE1949" s="187"/>
      <c r="AF1949" s="187">
        <v>0</v>
      </c>
      <c r="AG1949" s="289">
        <f t="shared" si="363"/>
        <v>0</v>
      </c>
      <c r="AH1949" s="289"/>
      <c r="AI1949" s="289">
        <f t="shared" si="364"/>
        <v>0</v>
      </c>
      <c r="AJ1949" s="286" t="s">
        <v>149</v>
      </c>
      <c r="AK1949" s="286"/>
      <c r="AL1949" s="184"/>
      <c r="AM1949" s="290">
        <f t="shared" si="365"/>
        <v>0</v>
      </c>
      <c r="AN1949" s="290">
        <f t="shared" si="366"/>
        <v>1</v>
      </c>
      <c r="AO1949" s="290"/>
      <c r="AP1949" s="290"/>
      <c r="AQ1949" s="290">
        <f t="shared" si="367"/>
        <v>0</v>
      </c>
      <c r="AR1949" s="188" t="str">
        <f>IF(A1949="","",VLOOKUP(A1949,'Base Sites'!A:B,2,FALSE))</f>
        <v>Valauto Arras</v>
      </c>
      <c r="AS1949" s="188" t="str">
        <f t="shared" si="368"/>
        <v>VUL</v>
      </c>
      <c r="AT1949" s="290"/>
      <c r="AU1949" s="291" t="str">
        <f>IF(A1949="","",VLOOKUP(L1949,'Base Vendeurs'!A:B,2,FALSE))</f>
        <v>Sociétés NORD</v>
      </c>
      <c r="AV1949" s="289">
        <f t="shared" si="369"/>
        <v>863.78</v>
      </c>
      <c r="AW1949" s="186">
        <f t="shared" si="370"/>
        <v>2.0711615605765243E-2</v>
      </c>
      <c r="AX1949" s="237" t="str">
        <f t="shared" si="371"/>
        <v>NON</v>
      </c>
      <c r="AY1949" s="231">
        <f>+MargesVN[[#This Row],[Total COM]]+MargesVN[[#This Row],[EXT GIE]]+MargesVN[[#This Row],[Forfait immat]]</f>
        <v>0</v>
      </c>
    </row>
    <row r="1950" spans="1:51" s="231" customFormat="1" ht="11.25" customHeight="1" x14ac:dyDescent="0.25">
      <c r="A1950" s="266">
        <v>15</v>
      </c>
      <c r="B1950" s="266" t="s">
        <v>163</v>
      </c>
      <c r="C1950" s="266" t="s">
        <v>257</v>
      </c>
      <c r="D1950" s="161">
        <v>46027</v>
      </c>
      <c r="E1950" s="267">
        <v>46027</v>
      </c>
      <c r="F1950" s="162"/>
      <c r="G1950" s="162"/>
      <c r="H1950" s="162"/>
      <c r="I1950" s="162"/>
      <c r="J1950" s="162"/>
      <c r="K1950" s="162">
        <v>0</v>
      </c>
      <c r="L1950" s="266" t="s">
        <v>404</v>
      </c>
      <c r="M1950" s="266">
        <v>529534</v>
      </c>
      <c r="N1950" s="266">
        <v>9534</v>
      </c>
      <c r="O1950" s="266" t="s">
        <v>700</v>
      </c>
      <c r="P1950" s="268" t="s">
        <v>701</v>
      </c>
      <c r="Q1950" s="266" t="s">
        <v>267</v>
      </c>
      <c r="R1950" s="163">
        <v>51300.33</v>
      </c>
      <c r="S1950" s="163">
        <v>13408.33</v>
      </c>
      <c r="T1950" s="164">
        <f t="shared" si="360"/>
        <v>64708.66</v>
      </c>
      <c r="U1950" s="165">
        <v>111</v>
      </c>
      <c r="V1950" s="163">
        <v>1854.38</v>
      </c>
      <c r="W1950" s="251">
        <v>108.33</v>
      </c>
      <c r="X1950" s="166"/>
      <c r="Y1950" s="251">
        <f t="shared" si="361"/>
        <v>1746.0500000000002</v>
      </c>
      <c r="Z1950" s="167">
        <f t="shared" si="362"/>
        <v>2.8657369817270208E-2</v>
      </c>
      <c r="AA1950" s="342">
        <v>-5542.69</v>
      </c>
      <c r="AB1950" s="251">
        <v>0</v>
      </c>
      <c r="AC1950" s="251"/>
      <c r="AD1950" s="251"/>
      <c r="AE1950" s="168">
        <v>0.13</v>
      </c>
      <c r="AF1950" s="168">
        <v>0.13</v>
      </c>
      <c r="AG1950" s="251">
        <f t="shared" si="363"/>
        <v>226.98650000000004</v>
      </c>
      <c r="AH1950" s="251"/>
      <c r="AI1950" s="251">
        <f t="shared" si="364"/>
        <v>226.98650000000004</v>
      </c>
      <c r="AJ1950" s="266" t="s">
        <v>447</v>
      </c>
      <c r="AK1950" s="266"/>
      <c r="AL1950" s="165">
        <v>20</v>
      </c>
      <c r="AM1950" s="269">
        <f t="shared" si="365"/>
        <v>1</v>
      </c>
      <c r="AN1950" s="269">
        <f t="shared" si="366"/>
        <v>1</v>
      </c>
      <c r="AO1950" s="269"/>
      <c r="AP1950" s="269"/>
      <c r="AQ1950" s="269">
        <f t="shared" si="367"/>
        <v>1</v>
      </c>
      <c r="AR1950" s="169" t="str">
        <f>IF(A1950="","",VLOOKUP(A1950,'Base Sites'!A:B,2,FALSE))</f>
        <v>Valauto Hainaut</v>
      </c>
      <c r="AS1950" s="169" t="str">
        <f t="shared" si="368"/>
        <v>AUDI</v>
      </c>
      <c r="AT1950" s="269"/>
      <c r="AU1950" s="270" t="str">
        <f>IF(A1950="","",VLOOKUP(L1950,'Base Vendeurs'!A:B,2,FALSE))</f>
        <v>Valauto Hainaut VW</v>
      </c>
      <c r="AV1950" s="251">
        <f t="shared" si="369"/>
        <v>1854.38</v>
      </c>
      <c r="AW1950" s="167">
        <f t="shared" si="370"/>
        <v>2.8657369817270208E-2</v>
      </c>
      <c r="AX1950" s="237" t="str">
        <f t="shared" si="371"/>
        <v>NON</v>
      </c>
      <c r="AY1950" s="231">
        <f>+MargesVN[[#This Row],[Total COM]]+MargesVN[[#This Row],[EXT GIE]]+MargesVN[[#This Row],[Forfait immat]]</f>
        <v>246.98650000000004</v>
      </c>
    </row>
    <row r="1951" spans="1:51" s="231" customFormat="1" ht="11.25" customHeight="1" x14ac:dyDescent="0.25">
      <c r="A1951" s="259">
        <v>15</v>
      </c>
      <c r="B1951" s="259" t="s">
        <v>163</v>
      </c>
      <c r="C1951" s="259" t="s">
        <v>257</v>
      </c>
      <c r="D1951" s="150">
        <v>46050</v>
      </c>
      <c r="E1951" s="260">
        <v>46051</v>
      </c>
      <c r="F1951" s="151"/>
      <c r="G1951" s="151"/>
      <c r="H1951" s="151"/>
      <c r="I1951" s="151"/>
      <c r="J1951" s="151"/>
      <c r="K1951" s="151">
        <v>0</v>
      </c>
      <c r="L1951" s="259" t="s">
        <v>33</v>
      </c>
      <c r="M1951" s="259">
        <v>529536</v>
      </c>
      <c r="N1951" s="259">
        <v>9536</v>
      </c>
      <c r="O1951" s="259" t="s">
        <v>698</v>
      </c>
      <c r="P1951" s="261" t="s">
        <v>699</v>
      </c>
      <c r="Q1951" s="259" t="s">
        <v>267</v>
      </c>
      <c r="R1951" s="152">
        <v>55417</v>
      </c>
      <c r="S1951" s="152">
        <v>15533.33</v>
      </c>
      <c r="T1951" s="153">
        <f t="shared" si="360"/>
        <v>70950.33</v>
      </c>
      <c r="U1951" s="154">
        <v>127</v>
      </c>
      <c r="V1951" s="152">
        <v>11000.22</v>
      </c>
      <c r="W1951" s="262">
        <v>108.33</v>
      </c>
      <c r="X1951" s="155"/>
      <c r="Y1951" s="262">
        <f t="shared" si="361"/>
        <v>10891.89</v>
      </c>
      <c r="Z1951" s="156">
        <f t="shared" si="362"/>
        <v>0.15504113934353791</v>
      </c>
      <c r="AA1951" s="343">
        <v>-5859.36</v>
      </c>
      <c r="AB1951" s="262">
        <v>0</v>
      </c>
      <c r="AC1951" s="262"/>
      <c r="AD1951" s="262"/>
      <c r="AE1951" s="157"/>
      <c r="AF1951" s="157">
        <v>0</v>
      </c>
      <c r="AG1951" s="262">
        <f t="shared" si="363"/>
        <v>0</v>
      </c>
      <c r="AH1951" s="262"/>
      <c r="AI1951" s="262">
        <f t="shared" si="364"/>
        <v>0</v>
      </c>
      <c r="AJ1951" s="259" t="s">
        <v>164</v>
      </c>
      <c r="AK1951" s="259"/>
      <c r="AL1951" s="154"/>
      <c r="AM1951" s="263">
        <f t="shared" si="365"/>
        <v>0</v>
      </c>
      <c r="AN1951" s="263">
        <f t="shared" si="366"/>
        <v>1</v>
      </c>
      <c r="AO1951" s="263"/>
      <c r="AP1951" s="263"/>
      <c r="AQ1951" s="263">
        <f t="shared" si="367"/>
        <v>0</v>
      </c>
      <c r="AR1951" s="158" t="str">
        <f>IF(A1951="","",VLOOKUP(A1951,'Base Sites'!A:B,2,FALSE))</f>
        <v>Valauto Hainaut</v>
      </c>
      <c r="AS1951" s="158" t="str">
        <f t="shared" si="368"/>
        <v>AUDI</v>
      </c>
      <c r="AT1951" s="263"/>
      <c r="AU1951" s="264" t="str">
        <f>IF(A1951="","",VLOOKUP(L1951,'Base Vendeurs'!A:B,2,FALSE))</f>
        <v>Sociétés NORD</v>
      </c>
      <c r="AV1951" s="251">
        <f t="shared" si="369"/>
        <v>11000.22</v>
      </c>
      <c r="AW1951" s="156">
        <f t="shared" si="370"/>
        <v>0.15504113934353791</v>
      </c>
      <c r="AX1951" s="237" t="str">
        <f t="shared" si="371"/>
        <v>NON</v>
      </c>
      <c r="AY1951" s="231">
        <f>+MargesVN[[#This Row],[Total COM]]+MargesVN[[#This Row],[EXT GIE]]+MargesVN[[#This Row],[Forfait immat]]</f>
        <v>0</v>
      </c>
    </row>
    <row r="1952" spans="1:51" s="231" customFormat="1" ht="11.25" customHeight="1" x14ac:dyDescent="0.25">
      <c r="A1952" s="431">
        <v>45</v>
      </c>
      <c r="B1952" s="431" t="s">
        <v>163</v>
      </c>
      <c r="C1952" s="431" t="s">
        <v>150</v>
      </c>
      <c r="D1952" s="432">
        <v>46149</v>
      </c>
      <c r="E1952" s="433">
        <v>46185</v>
      </c>
      <c r="F1952" s="434"/>
      <c r="G1952" s="434"/>
      <c r="H1952" s="434"/>
      <c r="I1952" s="434"/>
      <c r="J1952" s="434"/>
      <c r="K1952" s="434">
        <v>0</v>
      </c>
      <c r="L1952" s="431" t="s">
        <v>427</v>
      </c>
      <c r="M1952" s="431">
        <v>529539</v>
      </c>
      <c r="N1952" s="431">
        <v>39</v>
      </c>
      <c r="O1952" s="431" t="s">
        <v>4003</v>
      </c>
      <c r="P1952" s="435" t="s">
        <v>4004</v>
      </c>
      <c r="Q1952" s="431" t="s">
        <v>397</v>
      </c>
      <c r="R1952" s="436">
        <v>48291.43</v>
      </c>
      <c r="S1952" s="436">
        <v>9531.67</v>
      </c>
      <c r="T1952" s="437">
        <f t="shared" si="360"/>
        <v>57823.1</v>
      </c>
      <c r="U1952" s="438">
        <v>281</v>
      </c>
      <c r="V1952" s="436">
        <v>1566.97</v>
      </c>
      <c r="W1952" s="439">
        <v>0.9</v>
      </c>
      <c r="X1952" s="440"/>
      <c r="Y1952" s="439">
        <f t="shared" si="361"/>
        <v>1566.07</v>
      </c>
      <c r="Z1952" s="441">
        <f t="shared" si="362"/>
        <v>2.7099377238508488E-2</v>
      </c>
      <c r="AA1952" s="440">
        <v>-575.14</v>
      </c>
      <c r="AB1952" s="439">
        <v>-6600</v>
      </c>
      <c r="AC1952" s="439"/>
      <c r="AD1952" s="439"/>
      <c r="AE1952" s="442">
        <v>0.12</v>
      </c>
      <c r="AF1952" s="442">
        <v>0.12</v>
      </c>
      <c r="AG1952" s="439">
        <f t="shared" si="363"/>
        <v>187.92839999999998</v>
      </c>
      <c r="AH1952" s="439"/>
      <c r="AI1952" s="439">
        <f t="shared" si="364"/>
        <v>187.92839999999998</v>
      </c>
      <c r="AJ1952" s="431" t="s">
        <v>149</v>
      </c>
      <c r="AK1952" s="431">
        <v>0</v>
      </c>
      <c r="AL1952" s="438"/>
      <c r="AM1952" s="443">
        <f t="shared" si="365"/>
        <v>0</v>
      </c>
      <c r="AN1952" s="443">
        <f t="shared" si="366"/>
        <v>1</v>
      </c>
      <c r="AO1952" s="443"/>
      <c r="AP1952" s="443"/>
      <c r="AQ1952" s="443">
        <f t="shared" si="367"/>
        <v>0</v>
      </c>
      <c r="AR1952" s="444" t="str">
        <f>IF(A1952="","",VLOOKUP(A1952,'Base Sites'!A:B,2,FALSE))</f>
        <v>Valauto Arras</v>
      </c>
      <c r="AS1952" s="444" t="str">
        <f t="shared" si="368"/>
        <v>VUL</v>
      </c>
      <c r="AT1952" s="443"/>
      <c r="AU1952" s="445" t="str">
        <f>IF(A1952="","",VLOOKUP(L1952,'Base Vendeurs'!A:B,2,FALSE))</f>
        <v>Valauto PRO NORD</v>
      </c>
      <c r="AV1952" s="439">
        <f t="shared" si="369"/>
        <v>1566.97</v>
      </c>
      <c r="AW1952" s="441">
        <f t="shared" si="370"/>
        <v>2.7099377238508488E-2</v>
      </c>
      <c r="AX1952" s="445" t="str">
        <f t="shared" si="371"/>
        <v>NON</v>
      </c>
      <c r="AY1952" s="231">
        <f>+MargesVN[[#This Row],[Total COM]]+MargesVN[[#This Row],[EXT GIE]]+MargesVN[[#This Row],[Forfait immat]]</f>
        <v>187.92839999999998</v>
      </c>
    </row>
    <row r="1953" spans="1:51" s="231" customFormat="1" ht="11.25" customHeight="1" x14ac:dyDescent="0.25">
      <c r="A1953" s="354">
        <v>15</v>
      </c>
      <c r="B1953" s="354" t="s">
        <v>163</v>
      </c>
      <c r="C1953" s="354" t="s">
        <v>257</v>
      </c>
      <c r="D1953" s="355">
        <v>46125</v>
      </c>
      <c r="E1953" s="356">
        <v>46122</v>
      </c>
      <c r="F1953" s="357"/>
      <c r="G1953" s="357"/>
      <c r="H1953" s="357"/>
      <c r="I1953" s="357"/>
      <c r="J1953" s="357"/>
      <c r="K1953" s="357"/>
      <c r="L1953" s="354" t="s">
        <v>33</v>
      </c>
      <c r="M1953" s="354">
        <v>529541</v>
      </c>
      <c r="N1953" s="354">
        <v>9541</v>
      </c>
      <c r="O1953" s="354" t="s">
        <v>3184</v>
      </c>
      <c r="P1953" s="358" t="s">
        <v>3185</v>
      </c>
      <c r="Q1953" s="354" t="s">
        <v>273</v>
      </c>
      <c r="R1953" s="359">
        <v>38616.33</v>
      </c>
      <c r="S1953" s="359">
        <v>22162.51</v>
      </c>
      <c r="T1953" s="360">
        <f t="shared" si="360"/>
        <v>60778.84</v>
      </c>
      <c r="U1953" s="361">
        <v>192</v>
      </c>
      <c r="V1953" s="359">
        <v>1278.8800000000001</v>
      </c>
      <c r="W1953" s="362">
        <v>108.33</v>
      </c>
      <c r="X1953" s="363"/>
      <c r="Y1953" s="362">
        <f t="shared" si="361"/>
        <v>1170.5500000000002</v>
      </c>
      <c r="Z1953" s="364">
        <f t="shared" si="362"/>
        <v>2.1041533533710091E-2</v>
      </c>
      <c r="AA1953" s="363">
        <v>-7825.46</v>
      </c>
      <c r="AB1953" s="362">
        <v>-2000</v>
      </c>
      <c r="AC1953" s="362"/>
      <c r="AD1953" s="362"/>
      <c r="AE1953" s="365"/>
      <c r="AF1953" s="365">
        <v>0</v>
      </c>
      <c r="AG1953" s="362">
        <f t="shared" si="363"/>
        <v>0</v>
      </c>
      <c r="AH1953" s="362"/>
      <c r="AI1953" s="362">
        <f t="shared" si="364"/>
        <v>0</v>
      </c>
      <c r="AJ1953" s="354" t="s">
        <v>164</v>
      </c>
      <c r="AK1953" s="354"/>
      <c r="AL1953" s="361"/>
      <c r="AM1953" s="366">
        <f t="shared" si="365"/>
        <v>0</v>
      </c>
      <c r="AN1953" s="366">
        <f t="shared" si="366"/>
        <v>1</v>
      </c>
      <c r="AO1953" s="366"/>
      <c r="AP1953" s="366"/>
      <c r="AQ1953" s="366">
        <f t="shared" si="367"/>
        <v>0</v>
      </c>
      <c r="AR1953" s="367" t="str">
        <f>IF(A1953="","",VLOOKUP(A1953,'Base Sites'!A:B,2,FALSE))</f>
        <v>Valauto Hainaut</v>
      </c>
      <c r="AS1953" s="367" t="str">
        <f t="shared" si="368"/>
        <v>AUDI</v>
      </c>
      <c r="AT1953" s="366"/>
      <c r="AU1953" s="368" t="str">
        <f>IF(A1953="","",VLOOKUP(L1953,'Base Vendeurs'!A:B,2,FALSE))</f>
        <v>Sociétés NORD</v>
      </c>
      <c r="AV1953" s="362">
        <f t="shared" si="369"/>
        <v>1278.8800000000001</v>
      </c>
      <c r="AW1953" s="364">
        <f t="shared" si="370"/>
        <v>2.1041533533710091E-2</v>
      </c>
      <c r="AX1953" s="368" t="str">
        <f t="shared" si="371"/>
        <v>NON</v>
      </c>
      <c r="AY1953" s="231">
        <f>+MargesVN[[#This Row],[Total COM]]+MargesVN[[#This Row],[EXT GIE]]+MargesVN[[#This Row],[Forfait immat]]</f>
        <v>0</v>
      </c>
    </row>
    <row r="1954" spans="1:51" s="231" customFormat="1" ht="11.25" customHeight="1" x14ac:dyDescent="0.25">
      <c r="A1954" s="431">
        <v>45</v>
      </c>
      <c r="B1954" s="431" t="s">
        <v>185</v>
      </c>
      <c r="C1954" s="431" t="s">
        <v>150</v>
      </c>
      <c r="D1954" s="432">
        <v>46203</v>
      </c>
      <c r="E1954" s="433">
        <v>46203</v>
      </c>
      <c r="F1954" s="434"/>
      <c r="G1954" s="434"/>
      <c r="H1954" s="434" t="s">
        <v>165</v>
      </c>
      <c r="I1954" s="434"/>
      <c r="J1954" s="434"/>
      <c r="K1954" s="434"/>
      <c r="L1954" s="431" t="s">
        <v>455</v>
      </c>
      <c r="M1954" s="431">
        <v>529541</v>
      </c>
      <c r="N1954" s="431">
        <v>41</v>
      </c>
      <c r="O1954" s="431" t="s">
        <v>4793</v>
      </c>
      <c r="P1954" s="435" t="s">
        <v>4794</v>
      </c>
      <c r="Q1954" s="431" t="s">
        <v>67</v>
      </c>
      <c r="R1954" s="436">
        <v>45233.1</v>
      </c>
      <c r="S1954" s="436">
        <v>4215</v>
      </c>
      <c r="T1954" s="437">
        <f t="shared" si="360"/>
        <v>49448.1</v>
      </c>
      <c r="U1954" s="438">
        <v>210</v>
      </c>
      <c r="V1954" s="436">
        <v>1142.2700000000004</v>
      </c>
      <c r="W1954" s="439">
        <v>95</v>
      </c>
      <c r="X1954" s="440"/>
      <c r="Y1954" s="439">
        <f t="shared" si="361"/>
        <v>1047.2700000000004</v>
      </c>
      <c r="Z1954" s="441">
        <f t="shared" si="362"/>
        <v>2.3100382016700349E-2</v>
      </c>
      <c r="AA1954" s="440">
        <v>-4000</v>
      </c>
      <c r="AB1954" s="439">
        <v>-5261.3899999999994</v>
      </c>
      <c r="AC1954" s="439">
        <v>1800</v>
      </c>
      <c r="AD1954" s="439" t="s">
        <v>230</v>
      </c>
      <c r="AE1954" s="442"/>
      <c r="AF1954" s="442">
        <v>0.13</v>
      </c>
      <c r="AG1954" s="439">
        <f t="shared" si="363"/>
        <v>0</v>
      </c>
      <c r="AH1954" s="439"/>
      <c r="AI1954" s="439">
        <f t="shared" si="364"/>
        <v>0</v>
      </c>
      <c r="AJ1954" s="431" t="s">
        <v>164</v>
      </c>
      <c r="AK1954" s="431">
        <v>1</v>
      </c>
      <c r="AL1954" s="438" t="s">
        <v>352</v>
      </c>
      <c r="AM1954" s="443">
        <f t="shared" si="365"/>
        <v>1</v>
      </c>
      <c r="AN1954" s="443">
        <f t="shared" si="366"/>
        <v>1</v>
      </c>
      <c r="AO1954" s="443"/>
      <c r="AP1954" s="443"/>
      <c r="AQ1954" s="443">
        <f t="shared" si="367"/>
        <v>1</v>
      </c>
      <c r="AR1954" s="444" t="str">
        <f>IF(A1954="","",VLOOKUP(A1954,'Base Sites'!A:B,2,FALSE))</f>
        <v>Valauto Arras</v>
      </c>
      <c r="AS1954" s="444" t="str">
        <f t="shared" si="368"/>
        <v>VUL</v>
      </c>
      <c r="AT1954" s="443"/>
      <c r="AU1954" s="445" t="str">
        <f>IF(A1954="","",VLOOKUP(L1954,'Base Vendeurs'!A:B,2,FALSE))</f>
        <v>Sociétés EST</v>
      </c>
      <c r="AV1954" s="439">
        <f t="shared" si="369"/>
        <v>1142.2700000000004</v>
      </c>
      <c r="AW1954" s="441">
        <f t="shared" si="370"/>
        <v>2.3100382016700349E-2</v>
      </c>
      <c r="AX1954" s="445" t="str">
        <f t="shared" si="371"/>
        <v>NON</v>
      </c>
      <c r="AY1954" s="231" t="e">
        <f>+MargesVN[[#This Row],[Total COM]]+MargesVN[[#This Row],[EXT GIE]]+MargesVN[[#This Row],[Forfait immat]]</f>
        <v>#VALUE!</v>
      </c>
    </row>
    <row r="1955" spans="1:51" s="231" customFormat="1" ht="11.25" customHeight="1" x14ac:dyDescent="0.25">
      <c r="A1955" s="45">
        <v>10</v>
      </c>
      <c r="B1955" s="45" t="s">
        <v>163</v>
      </c>
      <c r="C1955" s="45" t="s">
        <v>29</v>
      </c>
      <c r="D1955" s="44">
        <v>46038</v>
      </c>
      <c r="E1955" s="65">
        <v>46042</v>
      </c>
      <c r="F1955" s="35"/>
      <c r="G1955" s="35"/>
      <c r="H1955" s="35"/>
      <c r="I1955" s="35"/>
      <c r="J1955" s="35"/>
      <c r="K1955" s="35">
        <v>0</v>
      </c>
      <c r="L1955" s="45" t="s">
        <v>580</v>
      </c>
      <c r="M1955" s="45">
        <v>529542</v>
      </c>
      <c r="N1955" s="45">
        <v>9542</v>
      </c>
      <c r="O1955" s="45" t="s">
        <v>581</v>
      </c>
      <c r="P1955" s="66" t="s">
        <v>582</v>
      </c>
      <c r="Q1955" s="45" t="s">
        <v>84</v>
      </c>
      <c r="R1955" s="47">
        <v>36350</v>
      </c>
      <c r="S1955" s="47">
        <v>1566.67</v>
      </c>
      <c r="T1955" s="48">
        <f t="shared" si="360"/>
        <v>37916.67</v>
      </c>
      <c r="U1955" s="49">
        <v>238</v>
      </c>
      <c r="V1955" s="47">
        <v>18.329999999999998</v>
      </c>
      <c r="W1955" s="46">
        <v>35</v>
      </c>
      <c r="X1955" s="50"/>
      <c r="Y1955" s="46">
        <f t="shared" si="361"/>
        <v>-16.670000000000002</v>
      </c>
      <c r="Z1955" s="51">
        <f t="shared" si="362"/>
        <v>4.8342852892936005E-4</v>
      </c>
      <c r="AA1955" s="50">
        <v>-3412.5</v>
      </c>
      <c r="AB1955" s="46">
        <v>0</v>
      </c>
      <c r="AC1955" s="46"/>
      <c r="AD1955" s="46" t="s">
        <v>369</v>
      </c>
      <c r="AE1955" s="52"/>
      <c r="AF1955" s="52">
        <v>0.13</v>
      </c>
      <c r="AG1955" s="46">
        <f t="shared" si="363"/>
        <v>0</v>
      </c>
      <c r="AH1955" s="46">
        <v>150</v>
      </c>
      <c r="AI1955" s="46">
        <f t="shared" si="364"/>
        <v>150</v>
      </c>
      <c r="AJ1955" s="45" t="s">
        <v>149</v>
      </c>
      <c r="AK1955" s="45"/>
      <c r="AL1955" s="49"/>
      <c r="AM1955" s="238">
        <f t="shared" si="365"/>
        <v>0</v>
      </c>
      <c r="AN1955" s="238">
        <f t="shared" si="366"/>
        <v>1</v>
      </c>
      <c r="AO1955" s="238"/>
      <c r="AP1955" s="238"/>
      <c r="AQ1955" s="238">
        <f t="shared" si="367"/>
        <v>0</v>
      </c>
      <c r="AR1955" s="96" t="str">
        <f>IF(A1955="","",VLOOKUP(A1955,'Base Sites'!A:B,2,FALSE))</f>
        <v>Valauto Roncq</v>
      </c>
      <c r="AS1955" s="96" t="str">
        <f t="shared" si="368"/>
        <v>SKODA</v>
      </c>
      <c r="AT1955" s="238"/>
      <c r="AU1955" s="231" t="str">
        <f>IF(A1955="","",VLOOKUP(L1955,'Base Vendeurs'!A:B,2,FALSE))</f>
        <v>Valauto Roncq Skoda</v>
      </c>
      <c r="AV1955" s="46">
        <f t="shared" si="369"/>
        <v>18.329999999999998</v>
      </c>
      <c r="AW1955" s="51">
        <f t="shared" si="370"/>
        <v>4.8342852892936005E-4</v>
      </c>
      <c r="AX1955" s="237" t="str">
        <f t="shared" si="371"/>
        <v>NON</v>
      </c>
      <c r="AY1955" s="231">
        <f>+MargesVN[[#This Row],[Total COM]]+MargesVN[[#This Row],[EXT GIE]]+MargesVN[[#This Row],[Forfait immat]]</f>
        <v>150</v>
      </c>
    </row>
    <row r="1956" spans="1:51" s="231" customFormat="1" ht="11.25" customHeight="1" x14ac:dyDescent="0.25">
      <c r="A1956" s="45">
        <v>45</v>
      </c>
      <c r="B1956" s="45" t="s">
        <v>163</v>
      </c>
      <c r="C1956" s="45" t="s">
        <v>150</v>
      </c>
      <c r="D1956" s="44">
        <v>46079</v>
      </c>
      <c r="E1956" s="65">
        <v>46080</v>
      </c>
      <c r="F1956" s="35"/>
      <c r="G1956" s="35"/>
      <c r="H1956" s="35"/>
      <c r="I1956" s="35"/>
      <c r="J1956" s="35"/>
      <c r="K1956" s="35">
        <v>0</v>
      </c>
      <c r="L1956" s="45" t="s">
        <v>455</v>
      </c>
      <c r="M1956" s="45">
        <v>529543</v>
      </c>
      <c r="N1956" s="45">
        <v>43</v>
      </c>
      <c r="O1956" s="45" t="s">
        <v>1934</v>
      </c>
      <c r="P1956" s="66" t="s">
        <v>1935</v>
      </c>
      <c r="Q1956" s="45" t="s">
        <v>66</v>
      </c>
      <c r="R1956" s="47">
        <v>57477.5</v>
      </c>
      <c r="S1956" s="47">
        <v>1051</v>
      </c>
      <c r="T1956" s="48">
        <f t="shared" si="360"/>
        <v>58528.5</v>
      </c>
      <c r="U1956" s="49">
        <v>111</v>
      </c>
      <c r="V1956" s="47">
        <v>1776.16</v>
      </c>
      <c r="W1956" s="46">
        <v>95</v>
      </c>
      <c r="X1956" s="50"/>
      <c r="Y1956" s="46">
        <f t="shared" si="361"/>
        <v>1681.16</v>
      </c>
      <c r="Z1956" s="51">
        <f t="shared" si="362"/>
        <v>3.0346925002349284E-2</v>
      </c>
      <c r="AA1956" s="50">
        <v>0</v>
      </c>
      <c r="AB1956" s="46">
        <v>-500</v>
      </c>
      <c r="AC1956" s="46"/>
      <c r="AD1956" s="46"/>
      <c r="AE1956" s="52">
        <v>0.13</v>
      </c>
      <c r="AF1956" s="52">
        <v>0.13</v>
      </c>
      <c r="AG1956" s="46">
        <f t="shared" si="363"/>
        <v>218.55080000000001</v>
      </c>
      <c r="AH1956" s="46"/>
      <c r="AI1956" s="46">
        <f t="shared" si="364"/>
        <v>218.55080000000001</v>
      </c>
      <c r="AJ1956" s="45" t="s">
        <v>149</v>
      </c>
      <c r="AK1956" s="45"/>
      <c r="AL1956" s="49">
        <v>20</v>
      </c>
      <c r="AM1956" s="238">
        <f t="shared" si="365"/>
        <v>1</v>
      </c>
      <c r="AN1956" s="238">
        <f t="shared" si="366"/>
        <v>1</v>
      </c>
      <c r="AO1956" s="238"/>
      <c r="AP1956" s="238"/>
      <c r="AQ1956" s="238">
        <f t="shared" si="367"/>
        <v>1</v>
      </c>
      <c r="AR1956" s="96" t="str">
        <f>IF(A1956="","",VLOOKUP(A1956,'Base Sites'!A:B,2,FALSE))</f>
        <v>Valauto Arras</v>
      </c>
      <c r="AS1956" s="96" t="str">
        <f t="shared" si="368"/>
        <v>VUL</v>
      </c>
      <c r="AT1956" s="238"/>
      <c r="AU1956" s="231" t="str">
        <f>IF(A1956="","",VLOOKUP(L1956,'Base Vendeurs'!A:B,2,FALSE))</f>
        <v>Sociétés EST</v>
      </c>
      <c r="AV1956" s="46">
        <f t="shared" si="369"/>
        <v>1776.16</v>
      </c>
      <c r="AW1956" s="51">
        <f t="shared" si="370"/>
        <v>3.0346925002349284E-2</v>
      </c>
      <c r="AX1956" s="231" t="str">
        <f t="shared" si="371"/>
        <v>NON</v>
      </c>
      <c r="AY1956" s="231">
        <f>+MargesVN[[#This Row],[Total COM]]+MargesVN[[#This Row],[EXT GIE]]+MargesVN[[#This Row],[Forfait immat]]</f>
        <v>238.55080000000001</v>
      </c>
    </row>
    <row r="1957" spans="1:51" s="231" customFormat="1" ht="11.25" customHeight="1" x14ac:dyDescent="0.25">
      <c r="A1957" s="401">
        <v>15</v>
      </c>
      <c r="B1957" s="401" t="s">
        <v>163</v>
      </c>
      <c r="C1957" s="401" t="s">
        <v>257</v>
      </c>
      <c r="D1957" s="402">
        <v>46171</v>
      </c>
      <c r="E1957" s="403">
        <v>46172</v>
      </c>
      <c r="F1957" s="404"/>
      <c r="G1957" s="404"/>
      <c r="H1957" s="404"/>
      <c r="I1957" s="404"/>
      <c r="J1957" s="404"/>
      <c r="K1957" s="404">
        <v>0</v>
      </c>
      <c r="L1957" s="401" t="s">
        <v>3930</v>
      </c>
      <c r="M1957" s="401">
        <v>529544</v>
      </c>
      <c r="N1957" s="401">
        <v>9544</v>
      </c>
      <c r="O1957" s="401" t="s">
        <v>3931</v>
      </c>
      <c r="P1957" s="405" t="s">
        <v>3932</v>
      </c>
      <c r="Q1957" s="401" t="s">
        <v>263</v>
      </c>
      <c r="R1957" s="406">
        <v>47291.67</v>
      </c>
      <c r="S1957" s="406">
        <v>10613.33</v>
      </c>
      <c r="T1957" s="407">
        <f t="shared" si="360"/>
        <v>57905</v>
      </c>
      <c r="U1957" s="408">
        <v>203</v>
      </c>
      <c r="V1957" s="406">
        <v>1271.55</v>
      </c>
      <c r="W1957" s="409">
        <v>108.33</v>
      </c>
      <c r="X1957" s="410"/>
      <c r="Y1957" s="409">
        <f t="shared" si="361"/>
        <v>1163.22</v>
      </c>
      <c r="Z1957" s="411">
        <f t="shared" si="362"/>
        <v>2.1959243588636559E-2</v>
      </c>
      <c r="AA1957" s="410">
        <v>-4632.3999999999996</v>
      </c>
      <c r="AB1957" s="409">
        <v>-3000</v>
      </c>
      <c r="AC1957" s="409"/>
      <c r="AD1957" s="409"/>
      <c r="AE1957" s="412">
        <v>0.12</v>
      </c>
      <c r="AF1957" s="412">
        <v>0.12</v>
      </c>
      <c r="AG1957" s="409">
        <f t="shared" si="363"/>
        <v>139.5864</v>
      </c>
      <c r="AH1957" s="409"/>
      <c r="AI1957" s="409">
        <f t="shared" si="364"/>
        <v>139.5864</v>
      </c>
      <c r="AJ1957" s="401" t="s">
        <v>149</v>
      </c>
      <c r="AK1957" s="401"/>
      <c r="AL1957" s="408">
        <v>50</v>
      </c>
      <c r="AM1957" s="413">
        <f t="shared" si="365"/>
        <v>1</v>
      </c>
      <c r="AN1957" s="413">
        <f t="shared" si="366"/>
        <v>1</v>
      </c>
      <c r="AO1957" s="413"/>
      <c r="AP1957" s="413"/>
      <c r="AQ1957" s="413">
        <f t="shared" si="367"/>
        <v>1</v>
      </c>
      <c r="AR1957" s="414" t="str">
        <f>IF(A1957="","",VLOOKUP(A1957,'Base Sites'!A:B,2,FALSE))</f>
        <v>Valauto Hainaut</v>
      </c>
      <c r="AS1957" s="414" t="str">
        <f t="shared" si="368"/>
        <v>AUDI</v>
      </c>
      <c r="AT1957" s="413"/>
      <c r="AU1957" s="415" t="str">
        <f>IF(A1957="","",VLOOKUP(L1957,'Base Vendeurs'!A:B,2,FALSE))</f>
        <v>Valauto Hainaut AUDI</v>
      </c>
      <c r="AV1957" s="409">
        <f t="shared" si="369"/>
        <v>1271.55</v>
      </c>
      <c r="AW1957" s="411">
        <f t="shared" si="370"/>
        <v>2.1959243588636559E-2</v>
      </c>
      <c r="AX1957" s="415" t="str">
        <f t="shared" si="371"/>
        <v>NON</v>
      </c>
      <c r="AY1957" s="231">
        <f>+MargesVN[[#This Row],[Total COM]]+MargesVN[[#This Row],[EXT GIE]]+MargesVN[[#This Row],[Forfait immat]]</f>
        <v>189.5864</v>
      </c>
    </row>
    <row r="1958" spans="1:51" s="231" customFormat="1" ht="11.25" customHeight="1" x14ac:dyDescent="0.25">
      <c r="A1958" s="45">
        <v>10</v>
      </c>
      <c r="B1958" s="45" t="s">
        <v>163</v>
      </c>
      <c r="C1958" s="45" t="s">
        <v>29</v>
      </c>
      <c r="D1958" s="44">
        <v>46072</v>
      </c>
      <c r="E1958" s="65">
        <v>46073</v>
      </c>
      <c r="F1958" s="35"/>
      <c r="G1958" s="35"/>
      <c r="H1958" s="35"/>
      <c r="I1958" s="35"/>
      <c r="J1958" s="35"/>
      <c r="K1958" s="35"/>
      <c r="L1958" s="45" t="s">
        <v>161</v>
      </c>
      <c r="M1958" s="45">
        <v>529545</v>
      </c>
      <c r="N1958" s="45">
        <v>9545</v>
      </c>
      <c r="O1958" s="45" t="s">
        <v>1714</v>
      </c>
      <c r="P1958" s="66" t="s">
        <v>1715</v>
      </c>
      <c r="Q1958" s="45" t="s">
        <v>79</v>
      </c>
      <c r="R1958" s="47">
        <v>38500</v>
      </c>
      <c r="S1958" s="47">
        <v>9483.34</v>
      </c>
      <c r="T1958" s="48">
        <f t="shared" si="360"/>
        <v>47983.34</v>
      </c>
      <c r="U1958" s="49">
        <v>97</v>
      </c>
      <c r="V1958" s="47">
        <v>1260.6600000000001</v>
      </c>
      <c r="W1958" s="46">
        <v>35</v>
      </c>
      <c r="X1958" s="50"/>
      <c r="Y1958" s="46">
        <f t="shared" si="361"/>
        <v>1225.6600000000001</v>
      </c>
      <c r="Z1958" s="51">
        <f t="shared" si="362"/>
        <v>2.6272868874905337E-2</v>
      </c>
      <c r="AA1958" s="50">
        <v>-4318.5</v>
      </c>
      <c r="AB1958" s="46">
        <v>0</v>
      </c>
      <c r="AC1958" s="46"/>
      <c r="AD1958" s="46"/>
      <c r="AE1958" s="52">
        <v>0.13</v>
      </c>
      <c r="AF1958" s="52">
        <v>0.13</v>
      </c>
      <c r="AG1958" s="46">
        <f t="shared" si="363"/>
        <v>159.33580000000001</v>
      </c>
      <c r="AH1958" s="46"/>
      <c r="AI1958" s="46">
        <f t="shared" si="364"/>
        <v>159.33580000000001</v>
      </c>
      <c r="AJ1958" s="45" t="s">
        <v>164</v>
      </c>
      <c r="AK1958" s="45"/>
      <c r="AL1958" s="49"/>
      <c r="AM1958" s="238">
        <f t="shared" si="365"/>
        <v>0</v>
      </c>
      <c r="AN1958" s="238">
        <f t="shared" si="366"/>
        <v>1</v>
      </c>
      <c r="AO1958" s="238"/>
      <c r="AP1958" s="238"/>
      <c r="AQ1958" s="238">
        <f t="shared" si="367"/>
        <v>0</v>
      </c>
      <c r="AR1958" s="96" t="str">
        <f>IF(A1958="","",VLOOKUP(A1958,'Base Sites'!A:B,2,FALSE))</f>
        <v>Valauto Roncq</v>
      </c>
      <c r="AS1958" s="96" t="str">
        <f t="shared" si="368"/>
        <v>SKODA</v>
      </c>
      <c r="AT1958" s="238"/>
      <c r="AU1958" s="231" t="str">
        <f>IF(A1958="","",VLOOKUP(L1958,'Base Vendeurs'!A:B,2,FALSE))</f>
        <v>Valauto Roncq Skoda</v>
      </c>
      <c r="AV1958" s="46">
        <f t="shared" si="369"/>
        <v>1260.6600000000001</v>
      </c>
      <c r="AW1958" s="51">
        <f t="shared" si="370"/>
        <v>2.6272868874905337E-2</v>
      </c>
      <c r="AX1958" s="231" t="str">
        <f t="shared" si="371"/>
        <v>NON</v>
      </c>
      <c r="AY1958" s="231">
        <f>+MargesVN[[#This Row],[Total COM]]+MargesVN[[#This Row],[EXT GIE]]+MargesVN[[#This Row],[Forfait immat]]</f>
        <v>159.33580000000001</v>
      </c>
    </row>
    <row r="1959" spans="1:51" s="231" customFormat="1" ht="11.25" customHeight="1" x14ac:dyDescent="0.25">
      <c r="A1959" s="401">
        <v>45</v>
      </c>
      <c r="B1959" s="401" t="s">
        <v>163</v>
      </c>
      <c r="C1959" s="401" t="s">
        <v>150</v>
      </c>
      <c r="D1959" s="402">
        <v>46169</v>
      </c>
      <c r="E1959" s="403">
        <v>46170</v>
      </c>
      <c r="F1959" s="404"/>
      <c r="G1959" s="404"/>
      <c r="H1959" s="404"/>
      <c r="I1959" s="404"/>
      <c r="J1959" s="404"/>
      <c r="K1959" s="404">
        <v>0</v>
      </c>
      <c r="L1959" s="401" t="s">
        <v>404</v>
      </c>
      <c r="M1959" s="401">
        <v>529546</v>
      </c>
      <c r="N1959" s="401">
        <v>46</v>
      </c>
      <c r="O1959" s="401" t="s">
        <v>3997</v>
      </c>
      <c r="P1959" s="405" t="s">
        <v>3998</v>
      </c>
      <c r="Q1959" s="401" t="s">
        <v>66</v>
      </c>
      <c r="R1959" s="406">
        <v>52877.5</v>
      </c>
      <c r="S1959" s="406">
        <v>1813</v>
      </c>
      <c r="T1959" s="407">
        <f t="shared" si="360"/>
        <v>54690.5</v>
      </c>
      <c r="U1959" s="408">
        <v>1</v>
      </c>
      <c r="V1959" s="406">
        <v>915.37</v>
      </c>
      <c r="W1959" s="409">
        <v>95</v>
      </c>
      <c r="X1959" s="410"/>
      <c r="Y1959" s="409">
        <f t="shared" si="361"/>
        <v>820.37</v>
      </c>
      <c r="Z1959" s="411">
        <f t="shared" si="362"/>
        <v>1.673727612656677E-2</v>
      </c>
      <c r="AA1959" s="410">
        <v>0</v>
      </c>
      <c r="AB1959" s="409">
        <v>0</v>
      </c>
      <c r="AC1959" s="409"/>
      <c r="AD1959" s="409"/>
      <c r="AE1959" s="412">
        <v>0.1</v>
      </c>
      <c r="AF1959" s="412">
        <v>0.1</v>
      </c>
      <c r="AG1959" s="409">
        <f t="shared" si="363"/>
        <v>82.037000000000006</v>
      </c>
      <c r="AH1959" s="409"/>
      <c r="AI1959" s="409">
        <f t="shared" si="364"/>
        <v>82.037000000000006</v>
      </c>
      <c r="AJ1959" s="401" t="s">
        <v>164</v>
      </c>
      <c r="AK1959" s="401">
        <v>1</v>
      </c>
      <c r="AL1959" s="408" t="s">
        <v>293</v>
      </c>
      <c r="AM1959" s="413">
        <f t="shared" si="365"/>
        <v>1</v>
      </c>
      <c r="AN1959" s="413">
        <f t="shared" si="366"/>
        <v>1</v>
      </c>
      <c r="AO1959" s="413"/>
      <c r="AP1959" s="413"/>
      <c r="AQ1959" s="413">
        <f t="shared" si="367"/>
        <v>1</v>
      </c>
      <c r="AR1959" s="414" t="str">
        <f>IF(A1959="","",VLOOKUP(A1959,'Base Sites'!A:B,2,FALSE))</f>
        <v>Valauto Arras</v>
      </c>
      <c r="AS1959" s="414" t="str">
        <f t="shared" si="368"/>
        <v>VUL</v>
      </c>
      <c r="AT1959" s="413"/>
      <c r="AU1959" s="415" t="str">
        <f>IF(A1959="","",VLOOKUP(L1959,'Base Vendeurs'!A:B,2,FALSE))</f>
        <v>Valauto Hainaut VW</v>
      </c>
      <c r="AV1959" s="409">
        <f t="shared" si="369"/>
        <v>915.37</v>
      </c>
      <c r="AW1959" s="411">
        <f t="shared" si="370"/>
        <v>1.673727612656677E-2</v>
      </c>
      <c r="AX1959" s="415" t="str">
        <f t="shared" si="371"/>
        <v>NON</v>
      </c>
      <c r="AY1959" s="231">
        <f>+MargesVN[[#This Row],[Total COM]]+MargesVN[[#This Row],[EXT GIE]]+MargesVN[[#This Row],[Forfait immat]]</f>
        <v>83.037000000000006</v>
      </c>
    </row>
    <row r="1960" spans="1:51" s="231" customFormat="1" ht="11.25" customHeight="1" x14ac:dyDescent="0.25">
      <c r="A1960" s="319">
        <v>30</v>
      </c>
      <c r="B1960" s="319" t="s">
        <v>163</v>
      </c>
      <c r="C1960" s="319" t="s">
        <v>29</v>
      </c>
      <c r="D1960" s="320">
        <v>46079</v>
      </c>
      <c r="E1960" s="321">
        <v>46083</v>
      </c>
      <c r="F1960" s="322"/>
      <c r="G1960" s="322"/>
      <c r="H1960" s="322"/>
      <c r="I1960" s="322"/>
      <c r="J1960" s="322"/>
      <c r="K1960" s="322"/>
      <c r="L1960" s="319" t="s">
        <v>188</v>
      </c>
      <c r="M1960" s="319">
        <v>529552</v>
      </c>
      <c r="N1960" s="319">
        <v>9552</v>
      </c>
      <c r="O1960" s="319" t="s">
        <v>1922</v>
      </c>
      <c r="P1960" s="323" t="s">
        <v>1923</v>
      </c>
      <c r="Q1960" s="319" t="s">
        <v>84</v>
      </c>
      <c r="R1960" s="324">
        <v>36350</v>
      </c>
      <c r="S1960" s="324">
        <v>1625</v>
      </c>
      <c r="T1960" s="325">
        <f t="shared" si="360"/>
        <v>37975</v>
      </c>
      <c r="U1960" s="326">
        <v>275</v>
      </c>
      <c r="V1960" s="324">
        <v>-133.76</v>
      </c>
      <c r="W1960" s="327">
        <v>35</v>
      </c>
      <c r="X1960" s="328"/>
      <c r="Y1960" s="327">
        <f t="shared" si="361"/>
        <v>-168.76</v>
      </c>
      <c r="Z1960" s="329">
        <f t="shared" si="362"/>
        <v>-3.5223173140223828E-3</v>
      </c>
      <c r="AA1960" s="328">
        <v>-4368.75</v>
      </c>
      <c r="AB1960" s="327">
        <v>0</v>
      </c>
      <c r="AC1960" s="327"/>
      <c r="AD1960" s="327" t="s">
        <v>2022</v>
      </c>
      <c r="AE1960" s="330"/>
      <c r="AF1960" s="330">
        <v>0.13</v>
      </c>
      <c r="AG1960" s="327">
        <f t="shared" si="363"/>
        <v>0</v>
      </c>
      <c r="AH1960" s="327"/>
      <c r="AI1960" s="327">
        <f t="shared" si="364"/>
        <v>0</v>
      </c>
      <c r="AJ1960" s="319" t="s">
        <v>149</v>
      </c>
      <c r="AK1960" s="319"/>
      <c r="AL1960" s="326"/>
      <c r="AM1960" s="331">
        <f t="shared" si="365"/>
        <v>0</v>
      </c>
      <c r="AN1960" s="331">
        <f t="shared" si="366"/>
        <v>1</v>
      </c>
      <c r="AO1960" s="331"/>
      <c r="AP1960" s="331"/>
      <c r="AQ1960" s="331">
        <f t="shared" si="367"/>
        <v>0</v>
      </c>
      <c r="AR1960" s="332" t="str">
        <f>IF(A1960="","",VLOOKUP(A1960,'Base Sites'!A:B,2,FALSE))</f>
        <v>Valauto Lambersart VW</v>
      </c>
      <c r="AS1960" s="332" t="str">
        <f t="shared" si="368"/>
        <v>SKODA</v>
      </c>
      <c r="AT1960" s="331"/>
      <c r="AU1960" s="333" t="str">
        <f>IF(A1960="","",VLOOKUP(L1960,'Base Vendeurs'!A:B,2,FALSE))</f>
        <v>Sociétés NORD</v>
      </c>
      <c r="AV1960" s="327">
        <f t="shared" si="369"/>
        <v>-133.76</v>
      </c>
      <c r="AW1960" s="329">
        <f t="shared" si="370"/>
        <v>-3.5223173140223828E-3</v>
      </c>
      <c r="AX1960" s="333" t="str">
        <f t="shared" si="371"/>
        <v>OUI</v>
      </c>
      <c r="AY1960" s="231">
        <f>+MargesVN[[#This Row],[Total COM]]+MargesVN[[#This Row],[EXT GIE]]+MargesVN[[#This Row],[Forfait immat]]</f>
        <v>0</v>
      </c>
    </row>
    <row r="1961" spans="1:51" s="231" customFormat="1" ht="11.25" customHeight="1" x14ac:dyDescent="0.25">
      <c r="A1961" s="354">
        <v>30</v>
      </c>
      <c r="B1961" s="354" t="s">
        <v>163</v>
      </c>
      <c r="C1961" s="354" t="s">
        <v>29</v>
      </c>
      <c r="D1961" s="355">
        <v>46120</v>
      </c>
      <c r="E1961" s="356">
        <v>46121</v>
      </c>
      <c r="F1961" s="357"/>
      <c r="G1961" s="357"/>
      <c r="H1961" s="357"/>
      <c r="I1961" s="357" t="s">
        <v>165</v>
      </c>
      <c r="J1961" s="357" t="s">
        <v>165</v>
      </c>
      <c r="K1961" s="357">
        <v>-267</v>
      </c>
      <c r="L1961" s="354" t="s">
        <v>30</v>
      </c>
      <c r="M1961" s="354">
        <v>529555</v>
      </c>
      <c r="N1961" s="354">
        <v>9555</v>
      </c>
      <c r="O1961" s="354" t="s">
        <v>3055</v>
      </c>
      <c r="P1961" s="358" t="s">
        <v>3056</v>
      </c>
      <c r="Q1961" s="354" t="s">
        <v>79</v>
      </c>
      <c r="R1961" s="359">
        <v>37500</v>
      </c>
      <c r="S1961" s="359">
        <v>9391.67</v>
      </c>
      <c r="T1961" s="360">
        <f t="shared" si="360"/>
        <v>46891.67</v>
      </c>
      <c r="U1961" s="361">
        <v>188</v>
      </c>
      <c r="V1961" s="359">
        <v>1610.66</v>
      </c>
      <c r="W1961" s="362">
        <v>35</v>
      </c>
      <c r="X1961" s="363"/>
      <c r="Y1961" s="362">
        <f t="shared" si="361"/>
        <v>1575.66</v>
      </c>
      <c r="Z1961" s="364">
        <f t="shared" si="362"/>
        <v>3.4348531412935389E-2</v>
      </c>
      <c r="AA1961" s="363">
        <v>-4220.25</v>
      </c>
      <c r="AB1961" s="362">
        <v>0</v>
      </c>
      <c r="AC1961" s="362"/>
      <c r="AD1961" s="362" t="s">
        <v>3645</v>
      </c>
      <c r="AE1961" s="365">
        <v>0.13</v>
      </c>
      <c r="AF1961" s="365">
        <v>0.13</v>
      </c>
      <c r="AG1961" s="362">
        <f t="shared" si="363"/>
        <v>204.83580000000001</v>
      </c>
      <c r="AH1961" s="362"/>
      <c r="AI1961" s="362">
        <f t="shared" si="364"/>
        <v>204.83580000000001</v>
      </c>
      <c r="AJ1961" s="354" t="s">
        <v>149</v>
      </c>
      <c r="AK1961" s="354"/>
      <c r="AL1961" s="361"/>
      <c r="AM1961" s="366">
        <f t="shared" si="365"/>
        <v>0</v>
      </c>
      <c r="AN1961" s="366">
        <f t="shared" si="366"/>
        <v>1</v>
      </c>
      <c r="AO1961" s="366"/>
      <c r="AP1961" s="366"/>
      <c r="AQ1961" s="366">
        <f t="shared" si="367"/>
        <v>0</v>
      </c>
      <c r="AR1961" s="367" t="str">
        <f>IF(A1961="","",VLOOKUP(A1961,'Base Sites'!A:B,2,FALSE))</f>
        <v>Valauto Lambersart VW</v>
      </c>
      <c r="AS1961" s="367" t="str">
        <f t="shared" si="368"/>
        <v>SKODA</v>
      </c>
      <c r="AT1961" s="366"/>
      <c r="AU1961" s="368" t="str">
        <f>IF(A1961="","",VLOOKUP(L1961,'Base Vendeurs'!A:B,2,FALSE))</f>
        <v>Valauto Lambersart SKODA</v>
      </c>
      <c r="AV1961" s="362">
        <f t="shared" si="369"/>
        <v>1610.66</v>
      </c>
      <c r="AW1961" s="364">
        <f t="shared" si="370"/>
        <v>3.4348531412935389E-2</v>
      </c>
      <c r="AX1961" s="368" t="str">
        <f t="shared" si="371"/>
        <v>NON</v>
      </c>
      <c r="AY1961" s="231">
        <f>+MargesVN[[#This Row],[Total COM]]+MargesVN[[#This Row],[EXT GIE]]+MargesVN[[#This Row],[Forfait immat]]</f>
        <v>204.83580000000001</v>
      </c>
    </row>
    <row r="1962" spans="1:51" s="231" customFormat="1" ht="11.25" customHeight="1" x14ac:dyDescent="0.25">
      <c r="A1962" s="354">
        <v>60</v>
      </c>
      <c r="B1962" s="354" t="s">
        <v>163</v>
      </c>
      <c r="C1962" s="354" t="s">
        <v>104</v>
      </c>
      <c r="D1962" s="355">
        <v>46126</v>
      </c>
      <c r="E1962" s="356">
        <v>46127</v>
      </c>
      <c r="F1962" s="357"/>
      <c r="G1962" s="357"/>
      <c r="H1962" s="357"/>
      <c r="I1962" s="357"/>
      <c r="J1962" s="357"/>
      <c r="K1962" s="357">
        <v>0</v>
      </c>
      <c r="L1962" s="354" t="s">
        <v>444</v>
      </c>
      <c r="M1962" s="354">
        <v>529634</v>
      </c>
      <c r="N1962" s="354">
        <v>9634</v>
      </c>
      <c r="O1962" s="354" t="s">
        <v>3618</v>
      </c>
      <c r="P1962" s="358" t="s">
        <v>3619</v>
      </c>
      <c r="Q1962" s="354" t="s">
        <v>157</v>
      </c>
      <c r="R1962" s="359">
        <v>39366.67</v>
      </c>
      <c r="S1962" s="359">
        <v>4408.34</v>
      </c>
      <c r="T1962" s="360">
        <f t="shared" ref="T1962:T2025" si="372">+R1962+S1962</f>
        <v>43775.009999999995</v>
      </c>
      <c r="U1962" s="361">
        <v>392</v>
      </c>
      <c r="V1962" s="359">
        <v>-6792.97</v>
      </c>
      <c r="W1962" s="362">
        <v>95</v>
      </c>
      <c r="X1962" s="363"/>
      <c r="Y1962" s="362">
        <f t="shared" ref="Y1962:Y2025" si="373">+V1962-W1962+X1962</f>
        <v>-6887.97</v>
      </c>
      <c r="Z1962" s="364">
        <f t="shared" ref="Z1962:Z2025" si="374">(V1962+X1962)/T1962</f>
        <v>-0.15517917642965703</v>
      </c>
      <c r="AA1962" s="363">
        <v>-3064.25</v>
      </c>
      <c r="AB1962" s="362">
        <v>0</v>
      </c>
      <c r="AC1962" s="362"/>
      <c r="AD1962" s="362" t="s">
        <v>3668</v>
      </c>
      <c r="AE1962" s="365"/>
      <c r="AF1962" s="365">
        <v>0.13</v>
      </c>
      <c r="AG1962" s="362">
        <f t="shared" ref="AG1962:AG2025" si="375">+Y1962*AE1962</f>
        <v>0</v>
      </c>
      <c r="AH1962" s="362">
        <v>150</v>
      </c>
      <c r="AI1962" s="362">
        <f t="shared" ref="AI1962:AI2025" si="376">+AG1962+AH1962</f>
        <v>150</v>
      </c>
      <c r="AJ1962" s="354" t="s">
        <v>149</v>
      </c>
      <c r="AK1962" s="354"/>
      <c r="AL1962" s="361"/>
      <c r="AM1962" s="366">
        <f t="shared" ref="AM1962:AM2025" si="377">IF(AL1962&gt;0,100%,0%)</f>
        <v>0</v>
      </c>
      <c r="AN1962" s="366">
        <f t="shared" ref="AN1962:AN2025" si="378">IF(A1962&gt;0,1,"")</f>
        <v>1</v>
      </c>
      <c r="AO1962" s="366"/>
      <c r="AP1962" s="366"/>
      <c r="AQ1962" s="366">
        <f t="shared" ref="AQ1962:AQ2025" si="379">IF(AN1962="","",+AM1962/AN1962)</f>
        <v>0</v>
      </c>
      <c r="AR1962" s="367" t="str">
        <f>IF(A1962="","",VLOOKUP(A1962,'Base Sites'!A:B,2,FALSE))</f>
        <v>Val de Lys Automobiles</v>
      </c>
      <c r="AS1962" s="367" t="str">
        <f t="shared" ref="AS1962:AS2025" si="380">IF(C1962="VW","VOLKSWAGEN",IF(C1962="SE","SEAT",IF(C1962="NI","NISSAN",IF(C1962="HY","HYUNDAI",IF(C1962="VU","VUL",IF(C1962="sk","SKODA",IF(C1962="ltsk","SKODA",IF(C1962="CUPRA","CUPRA",IF(C1962="AUDI","AUDI","")))))))))</f>
        <v>VOLKSWAGEN</v>
      </c>
      <c r="AT1962" s="366"/>
      <c r="AU1962" s="368" t="str">
        <f>IF(A1962="","",VLOOKUP(L1962,'Base Vendeurs'!A:B,2,FALSE))</f>
        <v xml:space="preserve">Val de Lys </v>
      </c>
      <c r="AV1962" s="362">
        <f t="shared" ref="AV1962:AV2025" si="381">+V1962+AO1962</f>
        <v>-6792.97</v>
      </c>
      <c r="AW1962" s="364">
        <f t="shared" ref="AW1962:AW2025" si="382">IF(A1962="","",+AV1962/T1962)</f>
        <v>-0.15517917642965703</v>
      </c>
      <c r="AX1962" s="368" t="str">
        <f t="shared" ref="AX1962:AX2025" si="383">IF(AV1962&lt;0,"OUI","NON")</f>
        <v>OUI</v>
      </c>
      <c r="AY1962" s="231">
        <f>+MargesVN[[#This Row],[Total COM]]+MargesVN[[#This Row],[EXT GIE]]+MargesVN[[#This Row],[Forfait immat]]</f>
        <v>150</v>
      </c>
    </row>
    <row r="1963" spans="1:51" s="231" customFormat="1" ht="11.25" customHeight="1" x14ac:dyDescent="0.25">
      <c r="A1963" s="431">
        <v>35</v>
      </c>
      <c r="B1963" s="431" t="s">
        <v>163</v>
      </c>
      <c r="C1963" s="431" t="s">
        <v>206</v>
      </c>
      <c r="D1963" s="432">
        <v>46149</v>
      </c>
      <c r="E1963" s="433">
        <v>46149</v>
      </c>
      <c r="F1963" s="434"/>
      <c r="G1963" s="434"/>
      <c r="H1963" s="434"/>
      <c r="I1963" s="434"/>
      <c r="J1963" s="434"/>
      <c r="K1963" s="434">
        <v>0</v>
      </c>
      <c r="L1963" s="431" t="s">
        <v>3436</v>
      </c>
      <c r="M1963" s="431">
        <v>530435</v>
      </c>
      <c r="N1963" s="431">
        <v>435</v>
      </c>
      <c r="O1963" s="431" t="s">
        <v>3913</v>
      </c>
      <c r="P1963" s="435" t="s">
        <v>3914</v>
      </c>
      <c r="Q1963" s="431" t="s">
        <v>368</v>
      </c>
      <c r="R1963" s="436">
        <v>38987.67</v>
      </c>
      <c r="S1963" s="436">
        <v>-2600</v>
      </c>
      <c r="T1963" s="437">
        <f t="shared" si="372"/>
        <v>36387.67</v>
      </c>
      <c r="U1963" s="438">
        <v>111</v>
      </c>
      <c r="V1963" s="436">
        <v>860.40999999999985</v>
      </c>
      <c r="W1963" s="439">
        <v>22</v>
      </c>
      <c r="X1963" s="440"/>
      <c r="Y1963" s="439">
        <f t="shared" si="373"/>
        <v>838.40999999999985</v>
      </c>
      <c r="Z1963" s="441">
        <f t="shared" si="374"/>
        <v>2.3645647000756023E-2</v>
      </c>
      <c r="AA1963" s="440">
        <f>-1500-2541.31</f>
        <v>-4041.31</v>
      </c>
      <c r="AB1963" s="439">
        <v>1500</v>
      </c>
      <c r="AC1963" s="439"/>
      <c r="AD1963" s="439"/>
      <c r="AE1963" s="442">
        <v>0.12</v>
      </c>
      <c r="AF1963" s="442">
        <v>0.12</v>
      </c>
      <c r="AG1963" s="439">
        <f t="shared" si="375"/>
        <v>100.60919999999997</v>
      </c>
      <c r="AH1963" s="439"/>
      <c r="AI1963" s="439">
        <f t="shared" si="376"/>
        <v>100.60919999999997</v>
      </c>
      <c r="AJ1963" s="431" t="s">
        <v>164</v>
      </c>
      <c r="AK1963" s="431">
        <v>0</v>
      </c>
      <c r="AL1963" s="438">
        <v>50</v>
      </c>
      <c r="AM1963" s="443">
        <f t="shared" si="377"/>
        <v>1</v>
      </c>
      <c r="AN1963" s="443">
        <f t="shared" si="378"/>
        <v>1</v>
      </c>
      <c r="AO1963" s="443"/>
      <c r="AP1963" s="443"/>
      <c r="AQ1963" s="443">
        <f t="shared" si="379"/>
        <v>1</v>
      </c>
      <c r="AR1963" s="444" t="str">
        <f>IF(A1963="","",VLOOKUP(A1963,'Base Sites'!A:B,2,FALSE))</f>
        <v>Valauto Cambrai</v>
      </c>
      <c r="AS1963" s="444" t="str">
        <f t="shared" si="380"/>
        <v>CUPRA</v>
      </c>
      <c r="AT1963" s="443"/>
      <c r="AU1963" s="445" t="str">
        <f>IF(A1963="","",VLOOKUP(L1963,'Base Vendeurs'!A:B,2,FALSE))</f>
        <v>Valauto Cambrai</v>
      </c>
      <c r="AV1963" s="439">
        <f t="shared" si="381"/>
        <v>860.40999999999985</v>
      </c>
      <c r="AW1963" s="441">
        <f t="shared" si="382"/>
        <v>2.3645647000756023E-2</v>
      </c>
      <c r="AX1963" s="445" t="str">
        <f t="shared" si="383"/>
        <v>NON</v>
      </c>
      <c r="AY1963" s="231">
        <f>+MargesVN[[#This Row],[Total COM]]+MargesVN[[#This Row],[EXT GIE]]+MargesVN[[#This Row],[Forfait immat]]</f>
        <v>150.60919999999999</v>
      </c>
    </row>
    <row r="1964" spans="1:51" s="231" customFormat="1" ht="11.25" customHeight="1" x14ac:dyDescent="0.25">
      <c r="A1964" s="431">
        <v>35</v>
      </c>
      <c r="B1964" s="431" t="s">
        <v>163</v>
      </c>
      <c r="C1964" s="431" t="s">
        <v>206</v>
      </c>
      <c r="D1964" s="432">
        <v>46191</v>
      </c>
      <c r="E1964" s="433">
        <v>46183</v>
      </c>
      <c r="F1964" s="434"/>
      <c r="G1964" s="434"/>
      <c r="H1964" s="434"/>
      <c r="I1964" s="434"/>
      <c r="J1964" s="434"/>
      <c r="K1964" s="434"/>
      <c r="L1964" s="431" t="s">
        <v>295</v>
      </c>
      <c r="M1964" s="431">
        <v>530440</v>
      </c>
      <c r="N1964" s="431">
        <v>440</v>
      </c>
      <c r="O1964" s="431" t="s">
        <v>4734</v>
      </c>
      <c r="P1964" s="435" t="s">
        <v>4735</v>
      </c>
      <c r="Q1964" s="431" t="s">
        <v>379</v>
      </c>
      <c r="R1964" s="436">
        <v>38154.33</v>
      </c>
      <c r="S1964" s="436">
        <v>2673.34</v>
      </c>
      <c r="T1964" s="437">
        <f t="shared" si="372"/>
        <v>40827.67</v>
      </c>
      <c r="U1964" s="438">
        <v>142</v>
      </c>
      <c r="V1964" s="436">
        <v>1162.04</v>
      </c>
      <c r="W1964" s="439">
        <v>22</v>
      </c>
      <c r="X1964" s="440"/>
      <c r="Y1964" s="439">
        <f t="shared" si="373"/>
        <v>1140.04</v>
      </c>
      <c r="Z1964" s="441">
        <f t="shared" si="374"/>
        <v>2.8462069963826005E-2</v>
      </c>
      <c r="AA1964" s="440">
        <v>-6932.32</v>
      </c>
      <c r="AB1964" s="439">
        <v>0</v>
      </c>
      <c r="AC1964" s="439"/>
      <c r="AD1964" s="439"/>
      <c r="AE1964" s="442">
        <v>0.12</v>
      </c>
      <c r="AF1964" s="442">
        <v>0.12</v>
      </c>
      <c r="AG1964" s="439">
        <f t="shared" si="375"/>
        <v>136.8048</v>
      </c>
      <c r="AH1964" s="439"/>
      <c r="AI1964" s="439">
        <f t="shared" si="376"/>
        <v>136.8048</v>
      </c>
      <c r="AJ1964" s="431" t="s">
        <v>164</v>
      </c>
      <c r="AK1964" s="431">
        <v>30</v>
      </c>
      <c r="AL1964" s="438"/>
      <c r="AM1964" s="443">
        <f t="shared" si="377"/>
        <v>0</v>
      </c>
      <c r="AN1964" s="443">
        <f t="shared" si="378"/>
        <v>1</v>
      </c>
      <c r="AO1964" s="443"/>
      <c r="AP1964" s="443"/>
      <c r="AQ1964" s="443">
        <f t="shared" si="379"/>
        <v>0</v>
      </c>
      <c r="AR1964" s="444" t="str">
        <f>IF(A1964="","",VLOOKUP(A1964,'Base Sites'!A:B,2,FALSE))</f>
        <v>Valauto Cambrai</v>
      </c>
      <c r="AS1964" s="444" t="str">
        <f t="shared" si="380"/>
        <v>CUPRA</v>
      </c>
      <c r="AT1964" s="443"/>
      <c r="AU1964" s="445" t="str">
        <f>IF(A1964="","",VLOOKUP(L1964,'Base Vendeurs'!A:B,2,FALSE))</f>
        <v>Valauto Cambrai</v>
      </c>
      <c r="AV1964" s="439">
        <f t="shared" si="381"/>
        <v>1162.04</v>
      </c>
      <c r="AW1964" s="441">
        <f t="shared" si="382"/>
        <v>2.8462069963826005E-2</v>
      </c>
      <c r="AX1964" s="445" t="str">
        <f t="shared" si="383"/>
        <v>NON</v>
      </c>
      <c r="AY1964" s="231">
        <f>+MargesVN[[#This Row],[Total COM]]+MargesVN[[#This Row],[EXT GIE]]+MargesVN[[#This Row],[Forfait immat]]</f>
        <v>166.8048</v>
      </c>
    </row>
    <row r="1965" spans="1:51" s="231" customFormat="1" ht="11.25" customHeight="1" x14ac:dyDescent="0.25">
      <c r="A1965" s="354">
        <v>35</v>
      </c>
      <c r="B1965" s="354" t="s">
        <v>163</v>
      </c>
      <c r="C1965" s="354" t="s">
        <v>206</v>
      </c>
      <c r="D1965" s="355">
        <v>46139</v>
      </c>
      <c r="E1965" s="356">
        <v>46139</v>
      </c>
      <c r="F1965" s="357"/>
      <c r="G1965" s="357"/>
      <c r="H1965" s="357"/>
      <c r="I1965" s="357"/>
      <c r="J1965" s="357"/>
      <c r="K1965" s="357"/>
      <c r="L1965" s="354" t="s">
        <v>252</v>
      </c>
      <c r="M1965" s="354">
        <v>530441</v>
      </c>
      <c r="N1965" s="354">
        <v>441</v>
      </c>
      <c r="O1965" s="354" t="s">
        <v>3154</v>
      </c>
      <c r="P1965" s="358" t="s">
        <v>3155</v>
      </c>
      <c r="Q1965" s="354" t="s">
        <v>372</v>
      </c>
      <c r="R1965" s="359">
        <v>33629.33</v>
      </c>
      <c r="S1965" s="359">
        <v>2095.83</v>
      </c>
      <c r="T1965" s="360">
        <f t="shared" si="372"/>
        <v>35725.160000000003</v>
      </c>
      <c r="U1965" s="361">
        <v>11</v>
      </c>
      <c r="V1965" s="359">
        <v>844.52</v>
      </c>
      <c r="W1965" s="362">
        <v>22</v>
      </c>
      <c r="X1965" s="363"/>
      <c r="Y1965" s="362">
        <f t="shared" si="373"/>
        <v>822.52</v>
      </c>
      <c r="Z1965" s="364">
        <f t="shared" si="374"/>
        <v>2.3639362286970861E-2</v>
      </c>
      <c r="AA1965" s="363">
        <v>0</v>
      </c>
      <c r="AB1965" s="362">
        <v>-3500</v>
      </c>
      <c r="AC1965" s="362"/>
      <c r="AD1965" s="362"/>
      <c r="AE1965" s="365">
        <v>7.0000000000000007E-2</v>
      </c>
      <c r="AF1965" s="365">
        <v>7.0000000000000007E-2</v>
      </c>
      <c r="AG1965" s="362">
        <f t="shared" si="375"/>
        <v>57.576400000000007</v>
      </c>
      <c r="AH1965" s="362"/>
      <c r="AI1965" s="362">
        <f t="shared" si="376"/>
        <v>57.576400000000007</v>
      </c>
      <c r="AJ1965" s="354" t="s">
        <v>164</v>
      </c>
      <c r="AK1965" s="354"/>
      <c r="AL1965" s="361"/>
      <c r="AM1965" s="366">
        <f t="shared" si="377"/>
        <v>0</v>
      </c>
      <c r="AN1965" s="366">
        <f t="shared" si="378"/>
        <v>1</v>
      </c>
      <c r="AO1965" s="366"/>
      <c r="AP1965" s="366"/>
      <c r="AQ1965" s="366">
        <f t="shared" si="379"/>
        <v>0</v>
      </c>
      <c r="AR1965" s="367" t="str">
        <f>IF(A1965="","",VLOOKUP(A1965,'Base Sites'!A:B,2,FALSE))</f>
        <v>Valauto Cambrai</v>
      </c>
      <c r="AS1965" s="367" t="str">
        <f t="shared" si="380"/>
        <v>CUPRA</v>
      </c>
      <c r="AT1965" s="366"/>
      <c r="AU1965" s="368" t="str">
        <f>IF(A1965="","",VLOOKUP(L1965,'Base Vendeurs'!A:B,2,FALSE))</f>
        <v>Valauto Cambrai</v>
      </c>
      <c r="AV1965" s="362">
        <f t="shared" si="381"/>
        <v>844.52</v>
      </c>
      <c r="AW1965" s="364">
        <f t="shared" si="382"/>
        <v>2.3639362286970861E-2</v>
      </c>
      <c r="AX1965" s="368" t="str">
        <f t="shared" si="383"/>
        <v>NON</v>
      </c>
      <c r="AY1965" s="231">
        <f>+MargesVN[[#This Row],[Total COM]]+MargesVN[[#This Row],[EXT GIE]]+MargesVN[[#This Row],[Forfait immat]]</f>
        <v>57.576400000000007</v>
      </c>
    </row>
    <row r="1966" spans="1:51" s="231" customFormat="1" ht="11.25" customHeight="1" x14ac:dyDescent="0.25">
      <c r="A1966" s="431">
        <v>35</v>
      </c>
      <c r="B1966" s="431" t="s">
        <v>163</v>
      </c>
      <c r="C1966" s="431" t="s">
        <v>27</v>
      </c>
      <c r="D1966" s="432">
        <v>46189</v>
      </c>
      <c r="E1966" s="433">
        <v>46190</v>
      </c>
      <c r="F1966" s="434"/>
      <c r="G1966" s="434"/>
      <c r="H1966" s="434"/>
      <c r="I1966" s="434"/>
      <c r="J1966" s="434"/>
      <c r="K1966" s="434"/>
      <c r="L1966" s="431" t="s">
        <v>295</v>
      </c>
      <c r="M1966" s="431">
        <v>530450</v>
      </c>
      <c r="N1966" s="431">
        <v>450</v>
      </c>
      <c r="O1966" s="431" t="s">
        <v>4688</v>
      </c>
      <c r="P1966" s="435" t="s">
        <v>4689</v>
      </c>
      <c r="Q1966" s="431" t="s">
        <v>40</v>
      </c>
      <c r="R1966" s="436">
        <v>24500.83</v>
      </c>
      <c r="S1966" s="436">
        <v>1200.8399999999999</v>
      </c>
      <c r="T1966" s="437">
        <f t="shared" si="372"/>
        <v>25701.670000000002</v>
      </c>
      <c r="U1966" s="438">
        <v>8</v>
      </c>
      <c r="V1966" s="436">
        <v>1095.33</v>
      </c>
      <c r="W1966" s="439">
        <v>36</v>
      </c>
      <c r="X1966" s="440"/>
      <c r="Y1966" s="439">
        <f t="shared" si="373"/>
        <v>1059.33</v>
      </c>
      <c r="Z1966" s="441">
        <f t="shared" si="374"/>
        <v>4.2617075077222601E-2</v>
      </c>
      <c r="AA1966" s="440">
        <v>0</v>
      </c>
      <c r="AB1966" s="439">
        <v>-3392</v>
      </c>
      <c r="AC1966" s="439"/>
      <c r="AD1966" s="439"/>
      <c r="AE1966" s="442">
        <v>0.08</v>
      </c>
      <c r="AF1966" s="442">
        <v>0.08</v>
      </c>
      <c r="AG1966" s="439">
        <f t="shared" si="375"/>
        <v>84.746399999999994</v>
      </c>
      <c r="AH1966" s="439"/>
      <c r="AI1966" s="439">
        <f t="shared" si="376"/>
        <v>84.746399999999994</v>
      </c>
      <c r="AJ1966" s="431" t="s">
        <v>149</v>
      </c>
      <c r="AK1966" s="431">
        <v>30</v>
      </c>
      <c r="AL1966" s="438">
        <v>50</v>
      </c>
      <c r="AM1966" s="443">
        <f t="shared" si="377"/>
        <v>1</v>
      </c>
      <c r="AN1966" s="443">
        <f t="shared" si="378"/>
        <v>1</v>
      </c>
      <c r="AO1966" s="443"/>
      <c r="AP1966" s="443"/>
      <c r="AQ1966" s="443">
        <f t="shared" si="379"/>
        <v>1</v>
      </c>
      <c r="AR1966" s="444" t="str">
        <f>IF(A1966="","",VLOOKUP(A1966,'Base Sites'!A:B,2,FALSE))</f>
        <v>Valauto Cambrai</v>
      </c>
      <c r="AS1966" s="444" t="str">
        <f t="shared" si="380"/>
        <v>SEAT</v>
      </c>
      <c r="AT1966" s="443"/>
      <c r="AU1966" s="445" t="str">
        <f>IF(A1966="","",VLOOKUP(L1966,'Base Vendeurs'!A:B,2,FALSE))</f>
        <v>Valauto Cambrai</v>
      </c>
      <c r="AV1966" s="439">
        <f t="shared" si="381"/>
        <v>1095.33</v>
      </c>
      <c r="AW1966" s="441">
        <f t="shared" si="382"/>
        <v>4.2617075077222601E-2</v>
      </c>
      <c r="AX1966" s="445" t="str">
        <f t="shared" si="383"/>
        <v>NON</v>
      </c>
      <c r="AY1966" s="231">
        <f>+MargesVN[[#This Row],[Total COM]]+MargesVN[[#This Row],[EXT GIE]]+MargesVN[[#This Row],[Forfait immat]]</f>
        <v>164.74639999999999</v>
      </c>
    </row>
    <row r="1967" spans="1:51" s="231" customFormat="1" ht="11.25" customHeight="1" x14ac:dyDescent="0.25">
      <c r="A1967" s="431">
        <v>35</v>
      </c>
      <c r="B1967" s="431" t="s">
        <v>163</v>
      </c>
      <c r="C1967" s="431" t="s">
        <v>27</v>
      </c>
      <c r="D1967" s="432">
        <v>46189</v>
      </c>
      <c r="E1967" s="433">
        <v>46190</v>
      </c>
      <c r="F1967" s="434"/>
      <c r="G1967" s="434"/>
      <c r="H1967" s="434"/>
      <c r="I1967" s="434"/>
      <c r="J1967" s="434"/>
      <c r="K1967" s="434">
        <v>0</v>
      </c>
      <c r="L1967" s="431" t="s">
        <v>3436</v>
      </c>
      <c r="M1967" s="431">
        <v>530457</v>
      </c>
      <c r="N1967" s="431">
        <v>457</v>
      </c>
      <c r="O1967" s="431" t="s">
        <v>4692</v>
      </c>
      <c r="P1967" s="435" t="s">
        <v>4693</v>
      </c>
      <c r="Q1967" s="431" t="s">
        <v>40</v>
      </c>
      <c r="R1967" s="436">
        <v>20575.830000000002</v>
      </c>
      <c r="S1967" s="436">
        <v>1437.5</v>
      </c>
      <c r="T1967" s="437">
        <f t="shared" si="372"/>
        <v>22013.33</v>
      </c>
      <c r="U1967" s="438">
        <v>8</v>
      </c>
      <c r="V1967" s="436">
        <v>800.53</v>
      </c>
      <c r="W1967" s="439">
        <v>36</v>
      </c>
      <c r="X1967" s="440"/>
      <c r="Y1967" s="439">
        <f t="shared" si="373"/>
        <v>764.53</v>
      </c>
      <c r="Z1967" s="441">
        <f t="shared" si="374"/>
        <v>3.6365692968760285E-2</v>
      </c>
      <c r="AA1967" s="440">
        <v>0</v>
      </c>
      <c r="AB1967" s="439">
        <v>-1700</v>
      </c>
      <c r="AC1967" s="439"/>
      <c r="AD1967" s="439"/>
      <c r="AE1967" s="442">
        <v>0.08</v>
      </c>
      <c r="AF1967" s="442">
        <v>0.08</v>
      </c>
      <c r="AG1967" s="439">
        <f t="shared" si="375"/>
        <v>61.162399999999998</v>
      </c>
      <c r="AH1967" s="439"/>
      <c r="AI1967" s="439">
        <f t="shared" si="376"/>
        <v>61.162399999999998</v>
      </c>
      <c r="AJ1967" s="431" t="s">
        <v>164</v>
      </c>
      <c r="AK1967" s="431">
        <v>0</v>
      </c>
      <c r="AL1967" s="438">
        <v>50</v>
      </c>
      <c r="AM1967" s="443">
        <f t="shared" si="377"/>
        <v>1</v>
      </c>
      <c r="AN1967" s="443">
        <f t="shared" si="378"/>
        <v>1</v>
      </c>
      <c r="AO1967" s="443"/>
      <c r="AP1967" s="443"/>
      <c r="AQ1967" s="443">
        <f t="shared" si="379"/>
        <v>1</v>
      </c>
      <c r="AR1967" s="444" t="str">
        <f>IF(A1967="","",VLOOKUP(A1967,'Base Sites'!A:B,2,FALSE))</f>
        <v>Valauto Cambrai</v>
      </c>
      <c r="AS1967" s="444" t="str">
        <f t="shared" si="380"/>
        <v>SEAT</v>
      </c>
      <c r="AT1967" s="443"/>
      <c r="AU1967" s="445" t="str">
        <f>IF(A1967="","",VLOOKUP(L1967,'Base Vendeurs'!A:B,2,FALSE))</f>
        <v>Valauto Cambrai</v>
      </c>
      <c r="AV1967" s="439">
        <f t="shared" si="381"/>
        <v>800.53</v>
      </c>
      <c r="AW1967" s="441">
        <f t="shared" si="382"/>
        <v>3.6365692968760285E-2</v>
      </c>
      <c r="AX1967" s="445" t="str">
        <f t="shared" si="383"/>
        <v>NON</v>
      </c>
      <c r="AY1967" s="231">
        <f>+MargesVN[[#This Row],[Total COM]]+MargesVN[[#This Row],[EXT GIE]]+MargesVN[[#This Row],[Forfait immat]]</f>
        <v>111.16239999999999</v>
      </c>
    </row>
    <row r="1968" spans="1:51" s="231" customFormat="1" ht="11.25" customHeight="1" x14ac:dyDescent="0.25">
      <c r="A1968" s="354">
        <v>45</v>
      </c>
      <c r="B1968" s="354" t="s">
        <v>163</v>
      </c>
      <c r="C1968" s="354" t="s">
        <v>150</v>
      </c>
      <c r="D1968" s="355">
        <v>46125</v>
      </c>
      <c r="E1968" s="356">
        <v>46126</v>
      </c>
      <c r="F1968" s="357"/>
      <c r="G1968" s="357"/>
      <c r="H1968" s="357"/>
      <c r="I1968" s="357"/>
      <c r="J1968" s="357"/>
      <c r="K1968" s="357">
        <v>0</v>
      </c>
      <c r="L1968" s="354" t="s">
        <v>427</v>
      </c>
      <c r="M1968" s="354">
        <v>530537</v>
      </c>
      <c r="N1968" s="354">
        <v>37</v>
      </c>
      <c r="O1968" s="354" t="s">
        <v>3202</v>
      </c>
      <c r="P1968" s="358" t="s">
        <v>3203</v>
      </c>
      <c r="Q1968" s="354" t="s">
        <v>397</v>
      </c>
      <c r="R1968" s="359">
        <v>49798.1</v>
      </c>
      <c r="S1968" s="359">
        <v>3355</v>
      </c>
      <c r="T1968" s="360">
        <f t="shared" si="372"/>
        <v>53153.1</v>
      </c>
      <c r="U1968" s="361">
        <v>243</v>
      </c>
      <c r="V1968" s="359">
        <v>2193.94</v>
      </c>
      <c r="W1968" s="362">
        <v>0.9</v>
      </c>
      <c r="X1968" s="363"/>
      <c r="Y1968" s="362">
        <f t="shared" si="373"/>
        <v>2193.04</v>
      </c>
      <c r="Z1968" s="364">
        <f t="shared" si="374"/>
        <v>4.1275861614844665E-2</v>
      </c>
      <c r="AA1968" s="363">
        <v>0</v>
      </c>
      <c r="AB1968" s="362">
        <v>-12838.05</v>
      </c>
      <c r="AC1968" s="362"/>
      <c r="AD1968" s="362"/>
      <c r="AE1968" s="365">
        <v>0.12</v>
      </c>
      <c r="AF1968" s="365">
        <v>0.12</v>
      </c>
      <c r="AG1968" s="362">
        <f t="shared" si="375"/>
        <v>263.16480000000001</v>
      </c>
      <c r="AH1968" s="362"/>
      <c r="AI1968" s="362">
        <f t="shared" si="376"/>
        <v>263.16480000000001</v>
      </c>
      <c r="AJ1968" s="354" t="s">
        <v>164</v>
      </c>
      <c r="AK1968" s="354">
        <v>0</v>
      </c>
      <c r="AL1968" s="361"/>
      <c r="AM1968" s="366">
        <f t="shared" si="377"/>
        <v>0</v>
      </c>
      <c r="AN1968" s="366">
        <f t="shared" si="378"/>
        <v>1</v>
      </c>
      <c r="AO1968" s="366"/>
      <c r="AP1968" s="366"/>
      <c r="AQ1968" s="366">
        <f t="shared" si="379"/>
        <v>0</v>
      </c>
      <c r="AR1968" s="367" t="str">
        <f>IF(A1968="","",VLOOKUP(A1968,'Base Sites'!A:B,2,FALSE))</f>
        <v>Valauto Arras</v>
      </c>
      <c r="AS1968" s="367" t="str">
        <f t="shared" si="380"/>
        <v>VUL</v>
      </c>
      <c r="AT1968" s="366"/>
      <c r="AU1968" s="368" t="str">
        <f>IF(A1968="","",VLOOKUP(L1968,'Base Vendeurs'!A:B,2,FALSE))</f>
        <v>Valauto PRO NORD</v>
      </c>
      <c r="AV1968" s="362">
        <f t="shared" si="381"/>
        <v>2193.94</v>
      </c>
      <c r="AW1968" s="364">
        <f t="shared" si="382"/>
        <v>4.1275861614844665E-2</v>
      </c>
      <c r="AX1968" s="368" t="str">
        <f t="shared" si="383"/>
        <v>NON</v>
      </c>
      <c r="AY1968" s="231">
        <f>+MargesVN[[#This Row],[Total COM]]+MargesVN[[#This Row],[EXT GIE]]+MargesVN[[#This Row],[Forfait immat]]</f>
        <v>263.16480000000001</v>
      </c>
    </row>
    <row r="1969" spans="1:51" s="231" customFormat="1" ht="11.25" customHeight="1" x14ac:dyDescent="0.25">
      <c r="A1969" s="431">
        <v>15</v>
      </c>
      <c r="B1969" s="431" t="s">
        <v>163</v>
      </c>
      <c r="C1969" s="431" t="s">
        <v>150</v>
      </c>
      <c r="D1969" s="432">
        <v>46203</v>
      </c>
      <c r="E1969" s="433">
        <v>46203</v>
      </c>
      <c r="F1969" s="434"/>
      <c r="G1969" s="434"/>
      <c r="H1969" s="434"/>
      <c r="I1969" s="434"/>
      <c r="J1969" s="434"/>
      <c r="K1969" s="434"/>
      <c r="L1969" s="431" t="s">
        <v>404</v>
      </c>
      <c r="M1969" s="431">
        <v>531105</v>
      </c>
      <c r="N1969" s="431">
        <v>1105</v>
      </c>
      <c r="O1969" s="431" t="s">
        <v>4797</v>
      </c>
      <c r="P1969" s="435" t="s">
        <v>4798</v>
      </c>
      <c r="Q1969" s="431" t="s">
        <v>67</v>
      </c>
      <c r="R1969" s="436">
        <v>40533.1</v>
      </c>
      <c r="S1969" s="436">
        <v>7280</v>
      </c>
      <c r="T1969" s="437">
        <f t="shared" si="372"/>
        <v>47813.1</v>
      </c>
      <c r="U1969" s="438">
        <v>7</v>
      </c>
      <c r="V1969" s="436">
        <v>2880.02</v>
      </c>
      <c r="W1969" s="439">
        <v>95.01</v>
      </c>
      <c r="X1969" s="440"/>
      <c r="Y1969" s="439">
        <f t="shared" si="373"/>
        <v>2785.0099999999998</v>
      </c>
      <c r="Z1969" s="441">
        <f t="shared" si="374"/>
        <v>6.0234956528650102E-2</v>
      </c>
      <c r="AA1969" s="440">
        <v>0</v>
      </c>
      <c r="AB1969" s="439">
        <v>-4000</v>
      </c>
      <c r="AC1969" s="439"/>
      <c r="AD1969" s="439"/>
      <c r="AE1969" s="442">
        <v>0.1</v>
      </c>
      <c r="AF1969" s="442">
        <v>0.1</v>
      </c>
      <c r="AG1969" s="439">
        <f t="shared" si="375"/>
        <v>278.50099999999998</v>
      </c>
      <c r="AH1969" s="439"/>
      <c r="AI1969" s="439">
        <f t="shared" si="376"/>
        <v>278.50099999999998</v>
      </c>
      <c r="AJ1969" s="431" t="s">
        <v>3671</v>
      </c>
      <c r="AK1969" s="431"/>
      <c r="AL1969" s="438">
        <v>0</v>
      </c>
      <c r="AM1969" s="443">
        <f t="shared" si="377"/>
        <v>0</v>
      </c>
      <c r="AN1969" s="443">
        <f t="shared" si="378"/>
        <v>1</v>
      </c>
      <c r="AO1969" s="443"/>
      <c r="AP1969" s="443"/>
      <c r="AQ1969" s="443">
        <f t="shared" si="379"/>
        <v>0</v>
      </c>
      <c r="AR1969" s="444" t="str">
        <f>IF(A1969="","",VLOOKUP(A1969,'Base Sites'!A:B,2,FALSE))</f>
        <v>Valauto Hainaut</v>
      </c>
      <c r="AS1969" s="444" t="str">
        <f t="shared" si="380"/>
        <v>VUL</v>
      </c>
      <c r="AT1969" s="443"/>
      <c r="AU1969" s="445" t="str">
        <f>IF(A1969="","",VLOOKUP(L1969,'Base Vendeurs'!A:B,2,FALSE))</f>
        <v>Valauto Hainaut VW</v>
      </c>
      <c r="AV1969" s="439">
        <f t="shared" si="381"/>
        <v>2880.02</v>
      </c>
      <c r="AW1969" s="441">
        <f t="shared" si="382"/>
        <v>6.0234956528650102E-2</v>
      </c>
      <c r="AX1969" s="445" t="str">
        <f t="shared" si="383"/>
        <v>NON</v>
      </c>
      <c r="AY1969" s="231">
        <f>+MargesVN[[#This Row],[Total COM]]+MargesVN[[#This Row],[EXT GIE]]+MargesVN[[#This Row],[Forfait immat]]</f>
        <v>278.50099999999998</v>
      </c>
    </row>
    <row r="1970" spans="1:51" s="231" customFormat="1" ht="11.25" customHeight="1" x14ac:dyDescent="0.25">
      <c r="A1970" s="319">
        <v>10</v>
      </c>
      <c r="B1970" s="319" t="s">
        <v>163</v>
      </c>
      <c r="C1970" s="319" t="s">
        <v>104</v>
      </c>
      <c r="D1970" s="320">
        <v>46100</v>
      </c>
      <c r="E1970" s="321">
        <v>46094</v>
      </c>
      <c r="F1970" s="322"/>
      <c r="G1970" s="322"/>
      <c r="H1970" s="322"/>
      <c r="I1970" s="322"/>
      <c r="J1970" s="322"/>
      <c r="K1970" s="322">
        <v>0</v>
      </c>
      <c r="L1970" s="319" t="s">
        <v>38</v>
      </c>
      <c r="M1970" s="319">
        <v>531233</v>
      </c>
      <c r="N1970" s="319">
        <v>1233</v>
      </c>
      <c r="O1970" s="319" t="s">
        <v>2536</v>
      </c>
      <c r="P1970" s="323" t="s">
        <v>2537</v>
      </c>
      <c r="Q1970" s="319" t="s">
        <v>190</v>
      </c>
      <c r="R1970" s="324">
        <v>26689</v>
      </c>
      <c r="S1970" s="324">
        <v>1479.17</v>
      </c>
      <c r="T1970" s="325">
        <f t="shared" si="372"/>
        <v>28168.17</v>
      </c>
      <c r="U1970" s="326">
        <v>552</v>
      </c>
      <c r="V1970" s="324">
        <v>-947.83</v>
      </c>
      <c r="W1970" s="327">
        <v>95</v>
      </c>
      <c r="X1970" s="328"/>
      <c r="Y1970" s="327">
        <f t="shared" si="373"/>
        <v>-1042.83</v>
      </c>
      <c r="Z1970" s="329">
        <f t="shared" si="374"/>
        <v>-3.3648973291484682E-2</v>
      </c>
      <c r="AA1970" s="328">
        <v>0</v>
      </c>
      <c r="AB1970" s="327">
        <v>0</v>
      </c>
      <c r="AC1970" s="327"/>
      <c r="AD1970" s="327" t="s">
        <v>2865</v>
      </c>
      <c r="AE1970" s="330"/>
      <c r="AF1970" s="330">
        <v>0.13</v>
      </c>
      <c r="AG1970" s="327">
        <f t="shared" si="375"/>
        <v>0</v>
      </c>
      <c r="AH1970" s="327">
        <v>200</v>
      </c>
      <c r="AI1970" s="327">
        <f t="shared" si="376"/>
        <v>200</v>
      </c>
      <c r="AJ1970" s="319" t="s">
        <v>164</v>
      </c>
      <c r="AK1970" s="319">
        <v>30</v>
      </c>
      <c r="AL1970" s="326"/>
      <c r="AM1970" s="331">
        <f t="shared" si="377"/>
        <v>0</v>
      </c>
      <c r="AN1970" s="331">
        <f t="shared" si="378"/>
        <v>1</v>
      </c>
      <c r="AO1970" s="331"/>
      <c r="AP1970" s="331"/>
      <c r="AQ1970" s="331">
        <f t="shared" si="379"/>
        <v>0</v>
      </c>
      <c r="AR1970" s="332" t="str">
        <f>IF(A1970="","",VLOOKUP(A1970,'Base Sites'!A:B,2,FALSE))</f>
        <v>Valauto Roncq</v>
      </c>
      <c r="AS1970" s="332" t="str">
        <f t="shared" si="380"/>
        <v>VOLKSWAGEN</v>
      </c>
      <c r="AT1970" s="331"/>
      <c r="AU1970" s="333" t="str">
        <f>IF(A1970="","",VLOOKUP(L1970,'Base Vendeurs'!A:B,2,FALSE))</f>
        <v>Valauto Roubaix</v>
      </c>
      <c r="AV1970" s="327">
        <f t="shared" si="381"/>
        <v>-947.83</v>
      </c>
      <c r="AW1970" s="329">
        <f t="shared" si="382"/>
        <v>-3.3648973291484682E-2</v>
      </c>
      <c r="AX1970" s="333" t="str">
        <f t="shared" si="383"/>
        <v>OUI</v>
      </c>
      <c r="AY1970" s="231">
        <f>+MargesVN[[#This Row],[Total COM]]+MargesVN[[#This Row],[EXT GIE]]+MargesVN[[#This Row],[Forfait immat]]</f>
        <v>230</v>
      </c>
    </row>
    <row r="1971" spans="1:51" s="231" customFormat="1" ht="11.25" customHeight="1" x14ac:dyDescent="0.25">
      <c r="A1971" s="266">
        <v>10</v>
      </c>
      <c r="B1971" s="266" t="s">
        <v>163</v>
      </c>
      <c r="C1971" s="266" t="s">
        <v>206</v>
      </c>
      <c r="D1971" s="161">
        <v>46048</v>
      </c>
      <c r="E1971" s="267">
        <v>46050</v>
      </c>
      <c r="F1971" s="162"/>
      <c r="G1971" s="162"/>
      <c r="H1971" s="162"/>
      <c r="I1971" s="162"/>
      <c r="J1971" s="162"/>
      <c r="K1971" s="162">
        <v>0</v>
      </c>
      <c r="L1971" s="266" t="s">
        <v>219</v>
      </c>
      <c r="M1971" s="266">
        <v>531325</v>
      </c>
      <c r="N1971" s="266">
        <v>1325</v>
      </c>
      <c r="O1971" s="266" t="s">
        <v>675</v>
      </c>
      <c r="P1971" s="268" t="s">
        <v>676</v>
      </c>
      <c r="Q1971" s="266" t="s">
        <v>207</v>
      </c>
      <c r="R1971" s="163">
        <v>42158.5</v>
      </c>
      <c r="S1971" s="163">
        <v>3704.17</v>
      </c>
      <c r="T1971" s="164">
        <f t="shared" si="372"/>
        <v>45862.67</v>
      </c>
      <c r="U1971" s="165">
        <v>84</v>
      </c>
      <c r="V1971" s="163">
        <v>939.26</v>
      </c>
      <c r="W1971" s="251">
        <v>22</v>
      </c>
      <c r="X1971" s="166"/>
      <c r="Y1971" s="251">
        <f t="shared" si="373"/>
        <v>917.26</v>
      </c>
      <c r="Z1971" s="167">
        <f t="shared" si="374"/>
        <v>2.0479836869506291E-2</v>
      </c>
      <c r="AA1971" s="166">
        <v>0</v>
      </c>
      <c r="AB1971" s="251">
        <v>0</v>
      </c>
      <c r="AC1971" s="251"/>
      <c r="AD1971" s="251"/>
      <c r="AE1971" s="168">
        <v>0.1</v>
      </c>
      <c r="AF1971" s="168">
        <v>0.1</v>
      </c>
      <c r="AG1971" s="251">
        <f t="shared" si="375"/>
        <v>91.725999999999999</v>
      </c>
      <c r="AH1971" s="251"/>
      <c r="AI1971" s="251">
        <f t="shared" si="376"/>
        <v>91.725999999999999</v>
      </c>
      <c r="AJ1971" s="266" t="s">
        <v>164</v>
      </c>
      <c r="AK1971" s="266">
        <v>0</v>
      </c>
      <c r="AL1971" s="165">
        <v>20</v>
      </c>
      <c r="AM1971" s="269">
        <f t="shared" si="377"/>
        <v>1</v>
      </c>
      <c r="AN1971" s="269">
        <f t="shared" si="378"/>
        <v>1</v>
      </c>
      <c r="AO1971" s="269"/>
      <c r="AP1971" s="269"/>
      <c r="AQ1971" s="269">
        <f t="shared" si="379"/>
        <v>1</v>
      </c>
      <c r="AR1971" s="169" t="str">
        <f>IF(A1971="","",VLOOKUP(A1971,'Base Sites'!A:B,2,FALSE))</f>
        <v>Valauto Roncq</v>
      </c>
      <c r="AS1971" s="169" t="str">
        <f t="shared" si="380"/>
        <v>CUPRA</v>
      </c>
      <c r="AT1971" s="269"/>
      <c r="AU1971" s="270" t="str">
        <f>IF(A1971="","",VLOOKUP(L1971,'Base Vendeurs'!A:B,2,FALSE))</f>
        <v>Sociétés NORD</v>
      </c>
      <c r="AV1971" s="251">
        <f t="shared" si="381"/>
        <v>939.26</v>
      </c>
      <c r="AW1971" s="167">
        <f t="shared" si="382"/>
        <v>2.0479836869506291E-2</v>
      </c>
      <c r="AX1971" s="237" t="str">
        <f t="shared" si="383"/>
        <v>NON</v>
      </c>
      <c r="AY1971" s="231">
        <f>+MargesVN[[#This Row],[Total COM]]+MargesVN[[#This Row],[EXT GIE]]+MargesVN[[#This Row],[Forfait immat]]</f>
        <v>111.726</v>
      </c>
    </row>
    <row r="1972" spans="1:51" s="231" customFormat="1" ht="11.25" customHeight="1" x14ac:dyDescent="0.25">
      <c r="A1972" s="45">
        <v>10</v>
      </c>
      <c r="B1972" s="45" t="s">
        <v>163</v>
      </c>
      <c r="C1972" s="45" t="s">
        <v>206</v>
      </c>
      <c r="D1972" s="44">
        <v>46056</v>
      </c>
      <c r="E1972" s="65">
        <v>46062</v>
      </c>
      <c r="F1972" s="35"/>
      <c r="G1972" s="35"/>
      <c r="H1972" s="35"/>
      <c r="I1972" s="35"/>
      <c r="J1972" s="35"/>
      <c r="K1972" s="35"/>
      <c r="L1972" s="45" t="s">
        <v>109</v>
      </c>
      <c r="M1972" s="45">
        <v>531397</v>
      </c>
      <c r="N1972" s="45">
        <v>1397</v>
      </c>
      <c r="O1972" s="45" t="s">
        <v>1272</v>
      </c>
      <c r="P1972" s="66" t="s">
        <v>1273</v>
      </c>
      <c r="Q1972" s="45" t="s">
        <v>207</v>
      </c>
      <c r="R1972" s="47">
        <v>35766.83</v>
      </c>
      <c r="S1972" s="47">
        <v>595.83000000000004</v>
      </c>
      <c r="T1972" s="48">
        <f t="shared" si="372"/>
        <v>36362.660000000003</v>
      </c>
      <c r="U1972" s="49">
        <v>29</v>
      </c>
      <c r="V1972" s="47">
        <v>1087.9100000000001</v>
      </c>
      <c r="W1972" s="46">
        <v>22</v>
      </c>
      <c r="X1972" s="50"/>
      <c r="Y1972" s="46">
        <f t="shared" si="373"/>
        <v>1065.9100000000001</v>
      </c>
      <c r="Z1972" s="51">
        <f t="shared" si="374"/>
        <v>2.9918328307115046E-2</v>
      </c>
      <c r="AA1972" s="50">
        <v>0</v>
      </c>
      <c r="AB1972" s="46">
        <v>0</v>
      </c>
      <c r="AC1972" s="46"/>
      <c r="AD1972" s="46"/>
      <c r="AE1972" s="52">
        <v>0.1</v>
      </c>
      <c r="AF1972" s="52">
        <v>0.1</v>
      </c>
      <c r="AG1972" s="46">
        <f t="shared" si="375"/>
        <v>106.59100000000001</v>
      </c>
      <c r="AH1972" s="46"/>
      <c r="AI1972" s="46">
        <f t="shared" si="376"/>
        <v>106.59100000000001</v>
      </c>
      <c r="AJ1972" s="45" t="s">
        <v>164</v>
      </c>
      <c r="AK1972" s="45"/>
      <c r="AL1972" s="49" t="s">
        <v>293</v>
      </c>
      <c r="AM1972" s="238">
        <f t="shared" si="377"/>
        <v>1</v>
      </c>
      <c r="AN1972" s="238">
        <f t="shared" si="378"/>
        <v>1</v>
      </c>
      <c r="AO1972" s="238"/>
      <c r="AP1972" s="238"/>
      <c r="AQ1972" s="238">
        <f t="shared" si="379"/>
        <v>1</v>
      </c>
      <c r="AR1972" s="96" t="str">
        <f>IF(A1972="","",VLOOKUP(A1972,'Base Sites'!A:B,2,FALSE))</f>
        <v>Valauto Roncq</v>
      </c>
      <c r="AS1972" s="96" t="str">
        <f t="shared" si="380"/>
        <v>CUPRA</v>
      </c>
      <c r="AT1972" s="238"/>
      <c r="AU1972" s="231" t="str">
        <f>IF(A1972="","",VLOOKUP(L1972,'Base Vendeurs'!A:B,2,FALSE))</f>
        <v>Valauto Roncq SEAT</v>
      </c>
      <c r="AV1972" s="46">
        <f t="shared" si="381"/>
        <v>1087.9100000000001</v>
      </c>
      <c r="AW1972" s="51">
        <f t="shared" si="382"/>
        <v>2.9918328307115046E-2</v>
      </c>
      <c r="AX1972" s="231" t="str">
        <f t="shared" si="383"/>
        <v>NON</v>
      </c>
      <c r="AY1972" s="231">
        <f>+MargesVN[[#This Row],[Total COM]]+MargesVN[[#This Row],[EXT GIE]]+MargesVN[[#This Row],[Forfait immat]]</f>
        <v>106.59100000000001</v>
      </c>
    </row>
    <row r="1973" spans="1:51" s="231" customFormat="1" ht="11.25" customHeight="1" x14ac:dyDescent="0.25">
      <c r="A1973" s="319">
        <v>10</v>
      </c>
      <c r="B1973" s="319" t="s">
        <v>163</v>
      </c>
      <c r="C1973" s="319" t="s">
        <v>29</v>
      </c>
      <c r="D1973" s="320">
        <v>46090</v>
      </c>
      <c r="E1973" s="321">
        <v>46090</v>
      </c>
      <c r="F1973" s="322"/>
      <c r="G1973" s="322"/>
      <c r="H1973" s="322"/>
      <c r="I1973" s="322"/>
      <c r="J1973" s="322"/>
      <c r="K1973" s="322"/>
      <c r="L1973" s="319" t="s">
        <v>455</v>
      </c>
      <c r="M1973" s="319">
        <v>531432</v>
      </c>
      <c r="N1973" s="319">
        <v>1432</v>
      </c>
      <c r="O1973" s="319" t="s">
        <v>2282</v>
      </c>
      <c r="P1973" s="323" t="s">
        <v>2283</v>
      </c>
      <c r="Q1973" s="319" t="s">
        <v>79</v>
      </c>
      <c r="R1973" s="324">
        <v>46641.67</v>
      </c>
      <c r="S1973" s="324">
        <v>5275</v>
      </c>
      <c r="T1973" s="325">
        <f t="shared" si="372"/>
        <v>51916.67</v>
      </c>
      <c r="U1973" s="326">
        <v>75</v>
      </c>
      <c r="V1973" s="324">
        <v>1592.9300000000003</v>
      </c>
      <c r="W1973" s="327">
        <v>35</v>
      </c>
      <c r="X1973" s="328"/>
      <c r="Y1973" s="327">
        <f t="shared" si="373"/>
        <v>1557.9300000000003</v>
      </c>
      <c r="Z1973" s="329">
        <f t="shared" si="374"/>
        <v>3.0682437837403678E-2</v>
      </c>
      <c r="AA1973" s="328">
        <v>-7344.16</v>
      </c>
      <c r="AB1973" s="327">
        <v>0</v>
      </c>
      <c r="AC1973" s="327"/>
      <c r="AD1973" s="327"/>
      <c r="AE1973" s="330">
        <v>0.13</v>
      </c>
      <c r="AF1973" s="330">
        <v>0.13</v>
      </c>
      <c r="AG1973" s="327">
        <f t="shared" si="375"/>
        <v>202.53090000000003</v>
      </c>
      <c r="AH1973" s="327"/>
      <c r="AI1973" s="327">
        <f t="shared" si="376"/>
        <v>202.53090000000003</v>
      </c>
      <c r="AJ1973" s="319" t="s">
        <v>164</v>
      </c>
      <c r="AK1973" s="319">
        <v>0</v>
      </c>
      <c r="AL1973" s="326">
        <v>20</v>
      </c>
      <c r="AM1973" s="331">
        <f t="shared" si="377"/>
        <v>1</v>
      </c>
      <c r="AN1973" s="331">
        <f t="shared" si="378"/>
        <v>1</v>
      </c>
      <c r="AO1973" s="331"/>
      <c r="AP1973" s="331"/>
      <c r="AQ1973" s="331">
        <f t="shared" si="379"/>
        <v>1</v>
      </c>
      <c r="AR1973" s="332" t="str">
        <f>IF(A1973="","",VLOOKUP(A1973,'Base Sites'!A:B,2,FALSE))</f>
        <v>Valauto Roncq</v>
      </c>
      <c r="AS1973" s="332" t="str">
        <f t="shared" si="380"/>
        <v>SKODA</v>
      </c>
      <c r="AT1973" s="331"/>
      <c r="AU1973" s="333" t="str">
        <f>IF(A1973="","",VLOOKUP(L1973,'Base Vendeurs'!A:B,2,FALSE))</f>
        <v>Sociétés EST</v>
      </c>
      <c r="AV1973" s="327">
        <f t="shared" si="381"/>
        <v>1592.9300000000003</v>
      </c>
      <c r="AW1973" s="329">
        <f t="shared" si="382"/>
        <v>3.0682437837403678E-2</v>
      </c>
      <c r="AX1973" s="333" t="str">
        <f t="shared" si="383"/>
        <v>NON</v>
      </c>
      <c r="AY1973" s="231">
        <f>+MargesVN[[#This Row],[Total COM]]+MargesVN[[#This Row],[EXT GIE]]+MargesVN[[#This Row],[Forfait immat]]</f>
        <v>222.53090000000003</v>
      </c>
    </row>
    <row r="1974" spans="1:51" s="231" customFormat="1" ht="11.25" customHeight="1" x14ac:dyDescent="0.25">
      <c r="A1974" s="401">
        <v>35</v>
      </c>
      <c r="B1974" s="401" t="s">
        <v>163</v>
      </c>
      <c r="C1974" s="401" t="s">
        <v>27</v>
      </c>
      <c r="D1974" s="402">
        <v>46163</v>
      </c>
      <c r="E1974" s="403">
        <v>46161</v>
      </c>
      <c r="F1974" s="404"/>
      <c r="G1974" s="404"/>
      <c r="H1974" s="404"/>
      <c r="I1974" s="404"/>
      <c r="J1974" s="404"/>
      <c r="K1974" s="404">
        <v>0</v>
      </c>
      <c r="L1974" s="401" t="s">
        <v>252</v>
      </c>
      <c r="M1974" s="401">
        <v>531443</v>
      </c>
      <c r="N1974" s="401">
        <v>443</v>
      </c>
      <c r="O1974" s="401" t="s">
        <v>3891</v>
      </c>
      <c r="P1974" s="405" t="s">
        <v>3892</v>
      </c>
      <c r="Q1974" s="401" t="s">
        <v>40</v>
      </c>
      <c r="R1974" s="406">
        <v>16655</v>
      </c>
      <c r="S1974" s="406">
        <v>836.68</v>
      </c>
      <c r="T1974" s="407">
        <f t="shared" si="372"/>
        <v>17491.68</v>
      </c>
      <c r="U1974" s="408">
        <v>10</v>
      </c>
      <c r="V1974" s="406">
        <v>335.27</v>
      </c>
      <c r="W1974" s="409">
        <v>36</v>
      </c>
      <c r="X1974" s="410"/>
      <c r="Y1974" s="409">
        <f t="shared" si="373"/>
        <v>299.27</v>
      </c>
      <c r="Z1974" s="411">
        <f t="shared" si="374"/>
        <v>1.916739844314554E-2</v>
      </c>
      <c r="AA1974" s="410">
        <v>0</v>
      </c>
      <c r="AB1974" s="409">
        <v>-2725</v>
      </c>
      <c r="AC1974" s="409"/>
      <c r="AD1974" s="409"/>
      <c r="AE1974" s="412">
        <v>0.08</v>
      </c>
      <c r="AF1974" s="412">
        <v>7.0000000000000007E-2</v>
      </c>
      <c r="AG1974" s="409">
        <f t="shared" si="375"/>
        <v>23.941599999999998</v>
      </c>
      <c r="AH1974" s="409"/>
      <c r="AI1974" s="409">
        <f t="shared" si="376"/>
        <v>23.941599999999998</v>
      </c>
      <c r="AJ1974" s="401" t="s">
        <v>164</v>
      </c>
      <c r="AK1974" s="401"/>
      <c r="AL1974" s="408">
        <v>50</v>
      </c>
      <c r="AM1974" s="413">
        <f t="shared" si="377"/>
        <v>1</v>
      </c>
      <c r="AN1974" s="413">
        <f t="shared" si="378"/>
        <v>1</v>
      </c>
      <c r="AO1974" s="413"/>
      <c r="AP1974" s="413"/>
      <c r="AQ1974" s="413">
        <f t="shared" si="379"/>
        <v>1</v>
      </c>
      <c r="AR1974" s="414" t="str">
        <f>IF(A1974="","",VLOOKUP(A1974,'Base Sites'!A:B,2,FALSE))</f>
        <v>Valauto Cambrai</v>
      </c>
      <c r="AS1974" s="414" t="str">
        <f t="shared" si="380"/>
        <v>SEAT</v>
      </c>
      <c r="AT1974" s="413"/>
      <c r="AU1974" s="415" t="str">
        <f>IF(A1974="","",VLOOKUP(L1974,'Base Vendeurs'!A:B,2,FALSE))</f>
        <v>Valauto Cambrai</v>
      </c>
      <c r="AV1974" s="409">
        <f t="shared" si="381"/>
        <v>335.27</v>
      </c>
      <c r="AW1974" s="411">
        <f t="shared" si="382"/>
        <v>1.916739844314554E-2</v>
      </c>
      <c r="AX1974" s="415" t="str">
        <f t="shared" si="383"/>
        <v>NON</v>
      </c>
      <c r="AY1974" s="231">
        <f>+MargesVN[[#This Row],[Total COM]]+MargesVN[[#This Row],[EXT GIE]]+MargesVN[[#This Row],[Forfait immat]]</f>
        <v>73.941599999999994</v>
      </c>
    </row>
    <row r="1975" spans="1:51" s="231" customFormat="1" ht="11.25" customHeight="1" x14ac:dyDescent="0.25">
      <c r="A1975" s="354">
        <v>10</v>
      </c>
      <c r="B1975" s="354" t="s">
        <v>163</v>
      </c>
      <c r="C1975" s="354" t="s">
        <v>206</v>
      </c>
      <c r="D1975" s="355">
        <v>46116</v>
      </c>
      <c r="E1975" s="356">
        <v>46112</v>
      </c>
      <c r="F1975" s="357"/>
      <c r="G1975" s="357"/>
      <c r="H1975" s="357"/>
      <c r="I1975" s="357"/>
      <c r="J1975" s="357"/>
      <c r="K1975" s="357">
        <v>0</v>
      </c>
      <c r="L1975" s="354" t="s">
        <v>109</v>
      </c>
      <c r="M1975" s="354">
        <v>531481</v>
      </c>
      <c r="N1975" s="354">
        <v>1481</v>
      </c>
      <c r="O1975" s="354" t="s">
        <v>2327</v>
      </c>
      <c r="P1975" s="358" t="s">
        <v>2328</v>
      </c>
      <c r="Q1975" s="354" t="s">
        <v>368</v>
      </c>
      <c r="R1975" s="359">
        <v>49204.33</v>
      </c>
      <c r="S1975" s="359">
        <v>5108.34</v>
      </c>
      <c r="T1975" s="360">
        <f t="shared" si="372"/>
        <v>54312.67</v>
      </c>
      <c r="U1975" s="361">
        <v>311</v>
      </c>
      <c r="V1975" s="359">
        <v>1146.81</v>
      </c>
      <c r="W1975" s="362">
        <v>22</v>
      </c>
      <c r="X1975" s="363"/>
      <c r="Y1975" s="362">
        <f t="shared" si="373"/>
        <v>1124.81</v>
      </c>
      <c r="Z1975" s="364">
        <f t="shared" si="374"/>
        <v>2.1114962678137533E-2</v>
      </c>
      <c r="AA1975" s="363">
        <v>1629.38</v>
      </c>
      <c r="AB1975" s="362">
        <v>0</v>
      </c>
      <c r="AC1975" s="362"/>
      <c r="AD1975" s="362"/>
      <c r="AE1975" s="365">
        <v>0.13</v>
      </c>
      <c r="AF1975" s="365">
        <v>0.1</v>
      </c>
      <c r="AG1975" s="362">
        <f t="shared" si="375"/>
        <v>146.2253</v>
      </c>
      <c r="AH1975" s="362"/>
      <c r="AI1975" s="362">
        <f t="shared" si="376"/>
        <v>146.2253</v>
      </c>
      <c r="AJ1975" s="354" t="s">
        <v>149</v>
      </c>
      <c r="AK1975" s="354"/>
      <c r="AL1975" s="361"/>
      <c r="AM1975" s="366">
        <f t="shared" si="377"/>
        <v>0</v>
      </c>
      <c r="AN1975" s="366">
        <f t="shared" si="378"/>
        <v>1</v>
      </c>
      <c r="AO1975" s="366"/>
      <c r="AP1975" s="366"/>
      <c r="AQ1975" s="366">
        <f t="shared" si="379"/>
        <v>0</v>
      </c>
      <c r="AR1975" s="367" t="str">
        <f>IF(A1975="","",VLOOKUP(A1975,'Base Sites'!A:B,2,FALSE))</f>
        <v>Valauto Roncq</v>
      </c>
      <c r="AS1975" s="367" t="str">
        <f t="shared" si="380"/>
        <v>CUPRA</v>
      </c>
      <c r="AT1975" s="366"/>
      <c r="AU1975" s="368" t="str">
        <f>IF(A1975="","",VLOOKUP(L1975,'Base Vendeurs'!A:B,2,FALSE))</f>
        <v>Valauto Roncq SEAT</v>
      </c>
      <c r="AV1975" s="362">
        <f t="shared" si="381"/>
        <v>1146.81</v>
      </c>
      <c r="AW1975" s="364">
        <f t="shared" si="382"/>
        <v>2.1114962678137533E-2</v>
      </c>
      <c r="AX1975" s="368" t="str">
        <f t="shared" si="383"/>
        <v>NON</v>
      </c>
      <c r="AY1975" s="231">
        <f>+MargesVN[[#This Row],[Total COM]]+MargesVN[[#This Row],[EXT GIE]]+MargesVN[[#This Row],[Forfait immat]]</f>
        <v>146.2253</v>
      </c>
    </row>
    <row r="1976" spans="1:51" s="231" customFormat="1" ht="11.25" customHeight="1" x14ac:dyDescent="0.25">
      <c r="A1976" s="45">
        <v>10</v>
      </c>
      <c r="B1976" s="45" t="s">
        <v>163</v>
      </c>
      <c r="C1976" s="45" t="s">
        <v>27</v>
      </c>
      <c r="D1976" s="44">
        <v>46027</v>
      </c>
      <c r="E1976" s="65">
        <v>46027</v>
      </c>
      <c r="F1976" s="35"/>
      <c r="G1976" s="35"/>
      <c r="H1976" s="35"/>
      <c r="I1976" s="35"/>
      <c r="J1976" s="35"/>
      <c r="K1976" s="35">
        <v>0</v>
      </c>
      <c r="L1976" s="45" t="s">
        <v>109</v>
      </c>
      <c r="M1976" s="45">
        <v>531490</v>
      </c>
      <c r="N1976" s="45">
        <v>1490</v>
      </c>
      <c r="O1976" s="45" t="s">
        <v>663</v>
      </c>
      <c r="P1976" s="66" t="s">
        <v>664</v>
      </c>
      <c r="Q1976" s="45" t="s">
        <v>40</v>
      </c>
      <c r="R1976" s="47">
        <v>16905</v>
      </c>
      <c r="S1976" s="47">
        <v>291.67</v>
      </c>
      <c r="T1976" s="48">
        <f t="shared" si="372"/>
        <v>17196.669999999998</v>
      </c>
      <c r="U1976" s="49">
        <v>53</v>
      </c>
      <c r="V1976" s="47">
        <v>392.04</v>
      </c>
      <c r="W1976" s="46">
        <v>36</v>
      </c>
      <c r="X1976" s="50"/>
      <c r="Y1976" s="46">
        <f t="shared" si="373"/>
        <v>356.04</v>
      </c>
      <c r="Z1976" s="51">
        <f t="shared" si="374"/>
        <v>2.2797436945641222E-2</v>
      </c>
      <c r="AA1976" s="50">
        <v>0</v>
      </c>
      <c r="AB1976" s="46">
        <v>-2725</v>
      </c>
      <c r="AC1976" s="46"/>
      <c r="AD1976" s="46"/>
      <c r="AE1976" s="52">
        <v>0.1</v>
      </c>
      <c r="AF1976" s="52">
        <v>0.1</v>
      </c>
      <c r="AG1976" s="46">
        <f t="shared" si="375"/>
        <v>35.604000000000006</v>
      </c>
      <c r="AH1976" s="46"/>
      <c r="AI1976" s="46">
        <f t="shared" si="376"/>
        <v>35.604000000000006</v>
      </c>
      <c r="AJ1976" s="45" t="s">
        <v>164</v>
      </c>
      <c r="AK1976" s="45"/>
      <c r="AL1976" s="49"/>
      <c r="AM1976" s="238">
        <f t="shared" si="377"/>
        <v>0</v>
      </c>
      <c r="AN1976" s="238">
        <f t="shared" si="378"/>
        <v>1</v>
      </c>
      <c r="AO1976" s="238"/>
      <c r="AP1976" s="238"/>
      <c r="AQ1976" s="238">
        <f t="shared" si="379"/>
        <v>0</v>
      </c>
      <c r="AR1976" s="96" t="str">
        <f>IF(A1976="","",VLOOKUP(A1976,'Base Sites'!A:B,2,FALSE))</f>
        <v>Valauto Roncq</v>
      </c>
      <c r="AS1976" s="96" t="str">
        <f t="shared" si="380"/>
        <v>SEAT</v>
      </c>
      <c r="AT1976" s="238"/>
      <c r="AU1976" s="231" t="str">
        <f>IF(A1976="","",VLOOKUP(L1976,'Base Vendeurs'!A:B,2,FALSE))</f>
        <v>Valauto Roncq SEAT</v>
      </c>
      <c r="AV1976" s="46">
        <f t="shared" si="381"/>
        <v>392.04</v>
      </c>
      <c r="AW1976" s="51">
        <f t="shared" si="382"/>
        <v>2.2797436945641222E-2</v>
      </c>
      <c r="AX1976" s="237" t="str">
        <f t="shared" si="383"/>
        <v>NON</v>
      </c>
      <c r="AY1976" s="231">
        <f>+MargesVN[[#This Row],[Total COM]]+MargesVN[[#This Row],[EXT GIE]]+MargesVN[[#This Row],[Forfait immat]]</f>
        <v>35.604000000000006</v>
      </c>
    </row>
    <row r="1977" spans="1:51" s="231" customFormat="1" ht="11.25" customHeight="1" x14ac:dyDescent="0.25">
      <c r="A1977" s="245">
        <v>10</v>
      </c>
      <c r="B1977" s="245" t="s">
        <v>163</v>
      </c>
      <c r="C1977" s="45" t="s">
        <v>206</v>
      </c>
      <c r="D1977" s="171">
        <v>46037</v>
      </c>
      <c r="E1977" s="246">
        <v>46038</v>
      </c>
      <c r="F1977" s="172"/>
      <c r="G1977" s="172"/>
      <c r="H1977" s="172"/>
      <c r="I1977" s="172"/>
      <c r="J1977" s="172"/>
      <c r="K1977" s="172">
        <v>0</v>
      </c>
      <c r="L1977" s="245" t="s">
        <v>109</v>
      </c>
      <c r="M1977" s="245">
        <v>531491</v>
      </c>
      <c r="N1977" s="245">
        <v>1491</v>
      </c>
      <c r="O1977" s="245" t="s">
        <v>671</v>
      </c>
      <c r="P1977" s="247" t="s">
        <v>672</v>
      </c>
      <c r="Q1977" s="245" t="s">
        <v>372</v>
      </c>
      <c r="R1977" s="173">
        <v>35429.33</v>
      </c>
      <c r="S1977" s="173">
        <v>2600</v>
      </c>
      <c r="T1977" s="174">
        <f t="shared" si="372"/>
        <v>38029.33</v>
      </c>
      <c r="U1977" s="175">
        <v>48</v>
      </c>
      <c r="V1977" s="173">
        <v>1162.8800000000001</v>
      </c>
      <c r="W1977" s="248">
        <v>22</v>
      </c>
      <c r="X1977" s="176"/>
      <c r="Y1977" s="248">
        <f t="shared" si="373"/>
        <v>1140.8800000000001</v>
      </c>
      <c r="Z1977" s="177">
        <f t="shared" si="374"/>
        <v>3.0578503486650963E-2</v>
      </c>
      <c r="AA1977" s="176">
        <v>0</v>
      </c>
      <c r="AB1977" s="248">
        <v>0</v>
      </c>
      <c r="AC1977" s="248"/>
      <c r="AD1977" s="248"/>
      <c r="AE1977" s="178">
        <v>0.1</v>
      </c>
      <c r="AF1977" s="178">
        <v>0.1</v>
      </c>
      <c r="AG1977" s="248">
        <f t="shared" si="375"/>
        <v>114.08800000000002</v>
      </c>
      <c r="AH1977" s="248"/>
      <c r="AI1977" s="248">
        <f t="shared" si="376"/>
        <v>114.08800000000002</v>
      </c>
      <c r="AJ1977" s="245" t="s">
        <v>164</v>
      </c>
      <c r="AK1977" s="245"/>
      <c r="AL1977" s="175"/>
      <c r="AM1977" s="249">
        <f t="shared" si="377"/>
        <v>0</v>
      </c>
      <c r="AN1977" s="249">
        <f t="shared" si="378"/>
        <v>1</v>
      </c>
      <c r="AO1977" s="249"/>
      <c r="AP1977" s="249"/>
      <c r="AQ1977" s="249">
        <f t="shared" si="379"/>
        <v>0</v>
      </c>
      <c r="AR1977" s="179" t="str">
        <f>IF(A1977="","",VLOOKUP(A1977,'Base Sites'!A:B,2,FALSE))</f>
        <v>Valauto Roncq</v>
      </c>
      <c r="AS1977" s="179" t="str">
        <f t="shared" si="380"/>
        <v>CUPRA</v>
      </c>
      <c r="AT1977" s="249"/>
      <c r="AU1977" s="250" t="str">
        <f>IF(A1977="","",VLOOKUP(L1977,'Base Vendeurs'!A:B,2,FALSE))</f>
        <v>Valauto Roncq SEAT</v>
      </c>
      <c r="AV1977" s="251">
        <f t="shared" si="381"/>
        <v>1162.8800000000001</v>
      </c>
      <c r="AW1977" s="177">
        <f t="shared" si="382"/>
        <v>3.0578503486650963E-2</v>
      </c>
      <c r="AX1977" s="237" t="str">
        <f t="shared" si="383"/>
        <v>NON</v>
      </c>
      <c r="AY1977" s="231">
        <f>+MargesVN[[#This Row],[Total COM]]+MargesVN[[#This Row],[EXT GIE]]+MargesVN[[#This Row],[Forfait immat]]</f>
        <v>114.08800000000002</v>
      </c>
    </row>
    <row r="1978" spans="1:51" s="231" customFormat="1" ht="11.25" customHeight="1" x14ac:dyDescent="0.25">
      <c r="A1978" s="45">
        <v>10</v>
      </c>
      <c r="B1978" s="45" t="s">
        <v>163</v>
      </c>
      <c r="C1978" s="45" t="s">
        <v>29</v>
      </c>
      <c r="D1978" s="44">
        <v>46064</v>
      </c>
      <c r="E1978" s="65">
        <v>46064</v>
      </c>
      <c r="F1978" s="35"/>
      <c r="G1978" s="35"/>
      <c r="H1978" s="35"/>
      <c r="I1978" s="35"/>
      <c r="J1978" s="35"/>
      <c r="K1978" s="35">
        <v>0</v>
      </c>
      <c r="L1978" s="45" t="s">
        <v>161</v>
      </c>
      <c r="M1978" s="45">
        <v>531508</v>
      </c>
      <c r="N1978" s="45">
        <v>1508</v>
      </c>
      <c r="O1978" s="45" t="s">
        <v>1499</v>
      </c>
      <c r="P1978" s="66" t="s">
        <v>1500</v>
      </c>
      <c r="Q1978" s="45" t="s">
        <v>129</v>
      </c>
      <c r="R1978" s="47">
        <v>30958.34</v>
      </c>
      <c r="S1978" s="47">
        <v>1650</v>
      </c>
      <c r="T1978" s="48">
        <f t="shared" si="372"/>
        <v>32608.34</v>
      </c>
      <c r="U1978" s="49">
        <v>139</v>
      </c>
      <c r="V1978" s="47">
        <v>1743.86</v>
      </c>
      <c r="W1978" s="46">
        <v>35.01</v>
      </c>
      <c r="X1978" s="50"/>
      <c r="Y1978" s="46">
        <f t="shared" si="373"/>
        <v>1708.85</v>
      </c>
      <c r="Z1978" s="51">
        <f t="shared" si="374"/>
        <v>5.3478956610486759E-2</v>
      </c>
      <c r="AA1978" s="50">
        <v>-4655.08</v>
      </c>
      <c r="AB1978" s="46">
        <v>0</v>
      </c>
      <c r="AC1978" s="46"/>
      <c r="AD1978" s="46"/>
      <c r="AE1978" s="52">
        <v>0.13</v>
      </c>
      <c r="AF1978" s="52">
        <v>0.13</v>
      </c>
      <c r="AG1978" s="46">
        <f t="shared" si="375"/>
        <v>222.15049999999999</v>
      </c>
      <c r="AH1978" s="46"/>
      <c r="AI1978" s="46">
        <f t="shared" si="376"/>
        <v>222.15049999999999</v>
      </c>
      <c r="AJ1978" s="45" t="s">
        <v>164</v>
      </c>
      <c r="AK1978" s="45"/>
      <c r="AL1978" s="49"/>
      <c r="AM1978" s="238">
        <f t="shared" si="377"/>
        <v>0</v>
      </c>
      <c r="AN1978" s="238">
        <f t="shared" si="378"/>
        <v>1</v>
      </c>
      <c r="AO1978" s="238"/>
      <c r="AP1978" s="238"/>
      <c r="AQ1978" s="238">
        <f t="shared" si="379"/>
        <v>0</v>
      </c>
      <c r="AR1978" s="96" t="str">
        <f>IF(A1978="","",VLOOKUP(A1978,'Base Sites'!A:B,2,FALSE))</f>
        <v>Valauto Roncq</v>
      </c>
      <c r="AS1978" s="96" t="str">
        <f t="shared" si="380"/>
        <v>SKODA</v>
      </c>
      <c r="AT1978" s="238"/>
      <c r="AU1978" s="231" t="str">
        <f>IF(A1978="","",VLOOKUP(L1978,'Base Vendeurs'!A:B,2,FALSE))</f>
        <v>Valauto Roncq Skoda</v>
      </c>
      <c r="AV1978" s="46">
        <f t="shared" si="381"/>
        <v>1743.86</v>
      </c>
      <c r="AW1978" s="51">
        <f t="shared" si="382"/>
        <v>5.3478956610486759E-2</v>
      </c>
      <c r="AX1978" s="231" t="str">
        <f t="shared" si="383"/>
        <v>NON</v>
      </c>
      <c r="AY1978" s="231">
        <f>+MargesVN[[#This Row],[Total COM]]+MargesVN[[#This Row],[EXT GIE]]+MargesVN[[#This Row],[Forfait immat]]</f>
        <v>222.15049999999999</v>
      </c>
    </row>
    <row r="1979" spans="1:51" s="231" customFormat="1" ht="11.25" customHeight="1" x14ac:dyDescent="0.25">
      <c r="A1979" s="286">
        <v>10</v>
      </c>
      <c r="B1979" s="286" t="s">
        <v>163</v>
      </c>
      <c r="C1979" s="286" t="s">
        <v>29</v>
      </c>
      <c r="D1979" s="180">
        <v>46049</v>
      </c>
      <c r="E1979" s="287">
        <v>46049</v>
      </c>
      <c r="F1979" s="181"/>
      <c r="G1979" s="181"/>
      <c r="H1979" s="181"/>
      <c r="I1979" s="181"/>
      <c r="J1979" s="181" t="s">
        <v>165</v>
      </c>
      <c r="K1979" s="181"/>
      <c r="L1979" s="286" t="s">
        <v>161</v>
      </c>
      <c r="M1979" s="286">
        <v>531510</v>
      </c>
      <c r="N1979" s="286">
        <v>1510</v>
      </c>
      <c r="O1979" s="286" t="s">
        <v>561</v>
      </c>
      <c r="P1979" s="288" t="s">
        <v>562</v>
      </c>
      <c r="Q1979" s="286" t="s">
        <v>79</v>
      </c>
      <c r="R1979" s="182">
        <v>38500.01</v>
      </c>
      <c r="S1979" s="182">
        <v>9391.67</v>
      </c>
      <c r="T1979" s="183">
        <f t="shared" si="372"/>
        <v>47891.68</v>
      </c>
      <c r="U1979" s="184">
        <v>50</v>
      </c>
      <c r="V1979" s="182">
        <v>1446.75</v>
      </c>
      <c r="W1979" s="289">
        <v>35</v>
      </c>
      <c r="X1979" s="185"/>
      <c r="Y1979" s="289">
        <f t="shared" si="373"/>
        <v>1411.75</v>
      </c>
      <c r="Z1979" s="186">
        <f t="shared" si="374"/>
        <v>3.0208796183387177E-2</v>
      </c>
      <c r="AA1979" s="185">
        <v>0</v>
      </c>
      <c r="AB1979" s="289">
        <v>-6704.83</v>
      </c>
      <c r="AC1979" s="289"/>
      <c r="AD1979" s="289"/>
      <c r="AE1979" s="187">
        <v>0.13</v>
      </c>
      <c r="AF1979" s="187">
        <v>0.13</v>
      </c>
      <c r="AG1979" s="289">
        <f t="shared" si="375"/>
        <v>183.5275</v>
      </c>
      <c r="AH1979" s="289"/>
      <c r="AI1979" s="289">
        <f t="shared" si="376"/>
        <v>183.5275</v>
      </c>
      <c r="AJ1979" s="286" t="s">
        <v>164</v>
      </c>
      <c r="AK1979" s="286"/>
      <c r="AL1979" s="184"/>
      <c r="AM1979" s="290">
        <f t="shared" si="377"/>
        <v>0</v>
      </c>
      <c r="AN1979" s="290">
        <f t="shared" si="378"/>
        <v>1</v>
      </c>
      <c r="AO1979" s="290"/>
      <c r="AP1979" s="290"/>
      <c r="AQ1979" s="290">
        <f t="shared" si="379"/>
        <v>0</v>
      </c>
      <c r="AR1979" s="188" t="str">
        <f>IF(A1979="","",VLOOKUP(A1979,'Base Sites'!A:B,2,FALSE))</f>
        <v>Valauto Roncq</v>
      </c>
      <c r="AS1979" s="188" t="str">
        <f t="shared" si="380"/>
        <v>SKODA</v>
      </c>
      <c r="AT1979" s="290"/>
      <c r="AU1979" s="291" t="str">
        <f>IF(A1979="","",VLOOKUP(L1979,'Base Vendeurs'!A:B,2,FALSE))</f>
        <v>Valauto Roncq Skoda</v>
      </c>
      <c r="AV1979" s="289">
        <f t="shared" si="381"/>
        <v>1446.75</v>
      </c>
      <c r="AW1979" s="186">
        <f t="shared" si="382"/>
        <v>3.0208796183387177E-2</v>
      </c>
      <c r="AX1979" s="237" t="str">
        <f t="shared" si="383"/>
        <v>NON</v>
      </c>
      <c r="AY1979" s="231">
        <f>+MargesVN[[#This Row],[Total COM]]+MargesVN[[#This Row],[EXT GIE]]+MargesVN[[#This Row],[Forfait immat]]</f>
        <v>183.5275</v>
      </c>
    </row>
    <row r="1980" spans="1:51" s="231" customFormat="1" ht="11.25" customHeight="1" x14ac:dyDescent="0.25">
      <c r="A1980" s="401">
        <v>10</v>
      </c>
      <c r="B1980" s="401" t="s">
        <v>163</v>
      </c>
      <c r="C1980" s="401" t="s">
        <v>206</v>
      </c>
      <c r="D1980" s="402">
        <v>46147</v>
      </c>
      <c r="E1980" s="403">
        <v>46147</v>
      </c>
      <c r="F1980" s="404"/>
      <c r="G1980" s="404"/>
      <c r="H1980" s="404"/>
      <c r="I1980" s="404"/>
      <c r="J1980" s="404"/>
      <c r="K1980" s="404">
        <v>0</v>
      </c>
      <c r="L1980" s="401" t="s">
        <v>109</v>
      </c>
      <c r="M1980" s="401">
        <v>531569</v>
      </c>
      <c r="N1980" s="401">
        <v>1569</v>
      </c>
      <c r="O1980" s="401" t="s">
        <v>3903</v>
      </c>
      <c r="P1980" s="405" t="s">
        <v>3904</v>
      </c>
      <c r="Q1980" s="401" t="s">
        <v>207</v>
      </c>
      <c r="R1980" s="406">
        <v>36308.5</v>
      </c>
      <c r="S1980" s="406">
        <v>1933.33</v>
      </c>
      <c r="T1980" s="407">
        <f t="shared" si="372"/>
        <v>38241.83</v>
      </c>
      <c r="U1980" s="408">
        <v>329</v>
      </c>
      <c r="V1980" s="406">
        <v>-37.299999999999997</v>
      </c>
      <c r="W1980" s="409">
        <v>22</v>
      </c>
      <c r="X1980" s="410"/>
      <c r="Y1980" s="409">
        <f t="shared" si="373"/>
        <v>-59.3</v>
      </c>
      <c r="Z1980" s="411">
        <f t="shared" si="374"/>
        <v>-9.7537173299499515E-4</v>
      </c>
      <c r="AA1980" s="410">
        <v>-3059.35</v>
      </c>
      <c r="AB1980" s="409">
        <v>-600</v>
      </c>
      <c r="AC1980" s="409"/>
      <c r="AD1980" s="409" t="s">
        <v>4380</v>
      </c>
      <c r="AE1980" s="412"/>
      <c r="AF1980" s="412">
        <v>0.13</v>
      </c>
      <c r="AG1980" s="409">
        <f t="shared" si="375"/>
        <v>0</v>
      </c>
      <c r="AH1980" s="409"/>
      <c r="AI1980" s="409">
        <f t="shared" si="376"/>
        <v>0</v>
      </c>
      <c r="AJ1980" s="401" t="s">
        <v>164</v>
      </c>
      <c r="AK1980" s="401"/>
      <c r="AL1980" s="408"/>
      <c r="AM1980" s="413">
        <f t="shared" si="377"/>
        <v>0</v>
      </c>
      <c r="AN1980" s="413">
        <f t="shared" si="378"/>
        <v>1</v>
      </c>
      <c r="AO1980" s="413"/>
      <c r="AP1980" s="413"/>
      <c r="AQ1980" s="413">
        <f t="shared" si="379"/>
        <v>0</v>
      </c>
      <c r="AR1980" s="414" t="str">
        <f>IF(A1980="","",VLOOKUP(A1980,'Base Sites'!A:B,2,FALSE))</f>
        <v>Valauto Roncq</v>
      </c>
      <c r="AS1980" s="414" t="str">
        <f t="shared" si="380"/>
        <v>CUPRA</v>
      </c>
      <c r="AT1980" s="413"/>
      <c r="AU1980" s="415" t="str">
        <f>IF(A1980="","",VLOOKUP(L1980,'Base Vendeurs'!A:B,2,FALSE))</f>
        <v>Valauto Roncq SEAT</v>
      </c>
      <c r="AV1980" s="409">
        <f t="shared" si="381"/>
        <v>-37.299999999999997</v>
      </c>
      <c r="AW1980" s="411">
        <f t="shared" si="382"/>
        <v>-9.7537173299499515E-4</v>
      </c>
      <c r="AX1980" s="415" t="str">
        <f t="shared" si="383"/>
        <v>OUI</v>
      </c>
      <c r="AY1980" s="231">
        <f>+MargesVN[[#This Row],[Total COM]]+MargesVN[[#This Row],[EXT GIE]]+MargesVN[[#This Row],[Forfait immat]]</f>
        <v>0</v>
      </c>
    </row>
    <row r="1981" spans="1:51" s="231" customFormat="1" ht="11.25" customHeight="1" x14ac:dyDescent="0.25">
      <c r="A1981" s="401">
        <v>10</v>
      </c>
      <c r="B1981" s="401" t="s">
        <v>163</v>
      </c>
      <c r="C1981" s="401" t="s">
        <v>206</v>
      </c>
      <c r="D1981" s="402">
        <v>46153</v>
      </c>
      <c r="E1981" s="403">
        <v>46151</v>
      </c>
      <c r="F1981" s="404"/>
      <c r="G1981" s="404"/>
      <c r="H1981" s="404"/>
      <c r="I1981" s="404"/>
      <c r="J1981" s="404"/>
      <c r="K1981" s="404">
        <v>0</v>
      </c>
      <c r="L1981" s="401" t="s">
        <v>390</v>
      </c>
      <c r="M1981" s="401">
        <v>531570</v>
      </c>
      <c r="N1981" s="401">
        <v>1570</v>
      </c>
      <c r="O1981" s="401" t="s">
        <v>3909</v>
      </c>
      <c r="P1981" s="405" t="s">
        <v>3910</v>
      </c>
      <c r="Q1981" s="401" t="s">
        <v>368</v>
      </c>
      <c r="R1981" s="406">
        <v>39521</v>
      </c>
      <c r="S1981" s="406">
        <v>3154.16</v>
      </c>
      <c r="T1981" s="407">
        <f t="shared" si="372"/>
        <v>42675.16</v>
      </c>
      <c r="U1981" s="408">
        <v>327</v>
      </c>
      <c r="V1981" s="406">
        <v>431.9</v>
      </c>
      <c r="W1981" s="409">
        <v>22</v>
      </c>
      <c r="X1981" s="410"/>
      <c r="Y1981" s="409">
        <f t="shared" si="373"/>
        <v>409.9</v>
      </c>
      <c r="Z1981" s="411">
        <f t="shared" si="374"/>
        <v>1.0120641609779551E-2</v>
      </c>
      <c r="AA1981" s="410">
        <v>-3414.01</v>
      </c>
      <c r="AB1981" s="409">
        <v>-600</v>
      </c>
      <c r="AC1981" s="409"/>
      <c r="AD1981" s="409"/>
      <c r="AE1981" s="412">
        <v>0.12</v>
      </c>
      <c r="AF1981" s="412">
        <v>0.12</v>
      </c>
      <c r="AG1981" s="409">
        <f t="shared" si="375"/>
        <v>49.187999999999995</v>
      </c>
      <c r="AH1981" s="409"/>
      <c r="AI1981" s="409">
        <f t="shared" si="376"/>
        <v>49.187999999999995</v>
      </c>
      <c r="AJ1981" s="401" t="s">
        <v>164</v>
      </c>
      <c r="AK1981" s="401"/>
      <c r="AL1981" s="408"/>
      <c r="AM1981" s="413">
        <f t="shared" si="377"/>
        <v>0</v>
      </c>
      <c r="AN1981" s="413">
        <f t="shared" si="378"/>
        <v>1</v>
      </c>
      <c r="AO1981" s="413"/>
      <c r="AP1981" s="413"/>
      <c r="AQ1981" s="413">
        <f t="shared" si="379"/>
        <v>0</v>
      </c>
      <c r="AR1981" s="414" t="str">
        <f>IF(A1981="","",VLOOKUP(A1981,'Base Sites'!A:B,2,FALSE))</f>
        <v>Valauto Roncq</v>
      </c>
      <c r="AS1981" s="414" t="str">
        <f t="shared" si="380"/>
        <v>CUPRA</v>
      </c>
      <c r="AT1981" s="413"/>
      <c r="AU1981" s="415" t="str">
        <f>IF(A1981="","",VLOOKUP(L1981,'Base Vendeurs'!A:B,2,FALSE))</f>
        <v>Valauto Roncq VW</v>
      </c>
      <c r="AV1981" s="409">
        <f t="shared" si="381"/>
        <v>431.9</v>
      </c>
      <c r="AW1981" s="411">
        <f t="shared" si="382"/>
        <v>1.0120641609779551E-2</v>
      </c>
      <c r="AX1981" s="415" t="str">
        <f t="shared" si="383"/>
        <v>NON</v>
      </c>
      <c r="AY1981" s="231">
        <f>+MargesVN[[#This Row],[Total COM]]+MargesVN[[#This Row],[EXT GIE]]+MargesVN[[#This Row],[Forfait immat]]</f>
        <v>49.187999999999995</v>
      </c>
    </row>
    <row r="1982" spans="1:51" s="231" customFormat="1" ht="11.25" customHeight="1" x14ac:dyDescent="0.25">
      <c r="A1982" s="354">
        <v>10</v>
      </c>
      <c r="B1982" s="354" t="s">
        <v>163</v>
      </c>
      <c r="C1982" s="354" t="s">
        <v>206</v>
      </c>
      <c r="D1982" s="355">
        <v>46135</v>
      </c>
      <c r="E1982" s="356">
        <v>46136</v>
      </c>
      <c r="F1982" s="357"/>
      <c r="G1982" s="357"/>
      <c r="H1982" s="357"/>
      <c r="I1982" s="357"/>
      <c r="J1982" s="357"/>
      <c r="K1982" s="357">
        <v>0</v>
      </c>
      <c r="L1982" s="354" t="s">
        <v>70</v>
      </c>
      <c r="M1982" s="354">
        <v>531574</v>
      </c>
      <c r="N1982" s="354">
        <v>1574</v>
      </c>
      <c r="O1982" s="354" t="s">
        <v>3167</v>
      </c>
      <c r="P1982" s="358" t="s">
        <v>3168</v>
      </c>
      <c r="Q1982" s="354" t="s">
        <v>368</v>
      </c>
      <c r="R1982" s="359">
        <v>49204.33</v>
      </c>
      <c r="S1982" s="359">
        <v>5108.34</v>
      </c>
      <c r="T1982" s="360">
        <f t="shared" si="372"/>
        <v>54312.67</v>
      </c>
      <c r="U1982" s="361">
        <v>34</v>
      </c>
      <c r="V1982" s="359">
        <v>1379.81</v>
      </c>
      <c r="W1982" s="362">
        <v>22</v>
      </c>
      <c r="X1982" s="363"/>
      <c r="Y1982" s="362">
        <f t="shared" si="373"/>
        <v>1357.81</v>
      </c>
      <c r="Z1982" s="364">
        <f t="shared" si="374"/>
        <v>2.5404937742887618E-2</v>
      </c>
      <c r="AA1982" s="363">
        <v>0</v>
      </c>
      <c r="AB1982" s="362">
        <v>0</v>
      </c>
      <c r="AC1982" s="362"/>
      <c r="AD1982" s="362"/>
      <c r="AE1982" s="365">
        <v>0.1</v>
      </c>
      <c r="AF1982" s="365">
        <v>0.1</v>
      </c>
      <c r="AG1982" s="362">
        <f t="shared" si="375"/>
        <v>135.78100000000001</v>
      </c>
      <c r="AH1982" s="362"/>
      <c r="AI1982" s="362">
        <f t="shared" si="376"/>
        <v>135.78100000000001</v>
      </c>
      <c r="AJ1982" s="354" t="s">
        <v>164</v>
      </c>
      <c r="AK1982" s="354"/>
      <c r="AL1982" s="361">
        <v>20</v>
      </c>
      <c r="AM1982" s="366">
        <f t="shared" si="377"/>
        <v>1</v>
      </c>
      <c r="AN1982" s="366">
        <f t="shared" si="378"/>
        <v>1</v>
      </c>
      <c r="AO1982" s="366"/>
      <c r="AP1982" s="366"/>
      <c r="AQ1982" s="366">
        <f t="shared" si="379"/>
        <v>1</v>
      </c>
      <c r="AR1982" s="367" t="str">
        <f>IF(A1982="","",VLOOKUP(A1982,'Base Sites'!A:B,2,FALSE))</f>
        <v>Valauto Roncq</v>
      </c>
      <c r="AS1982" s="367" t="str">
        <f t="shared" si="380"/>
        <v>CUPRA</v>
      </c>
      <c r="AT1982" s="366"/>
      <c r="AU1982" s="368" t="str">
        <f>IF(A1982="","",VLOOKUP(L1982,'Base Vendeurs'!A:B,2,FALSE))</f>
        <v>Sociétés NORD</v>
      </c>
      <c r="AV1982" s="362">
        <f t="shared" si="381"/>
        <v>1379.81</v>
      </c>
      <c r="AW1982" s="364">
        <f t="shared" si="382"/>
        <v>2.5404937742887618E-2</v>
      </c>
      <c r="AX1982" s="368" t="str">
        <f t="shared" si="383"/>
        <v>NON</v>
      </c>
      <c r="AY1982" s="231">
        <f>+MargesVN[[#This Row],[Total COM]]+MargesVN[[#This Row],[EXT GIE]]+MargesVN[[#This Row],[Forfait immat]]</f>
        <v>155.78100000000001</v>
      </c>
    </row>
    <row r="1983" spans="1:51" s="231" customFormat="1" ht="11.25" customHeight="1" x14ac:dyDescent="0.25">
      <c r="A1983" s="431">
        <v>10</v>
      </c>
      <c r="B1983" s="431" t="s">
        <v>163</v>
      </c>
      <c r="C1983" s="431" t="s">
        <v>206</v>
      </c>
      <c r="D1983" s="432">
        <v>46198</v>
      </c>
      <c r="E1983" s="433">
        <v>46199</v>
      </c>
      <c r="F1983" s="434"/>
      <c r="G1983" s="434"/>
      <c r="H1983" s="434"/>
      <c r="I1983" s="434"/>
      <c r="J1983" s="434"/>
      <c r="K1983" s="434"/>
      <c r="L1983" s="431" t="s">
        <v>75</v>
      </c>
      <c r="M1983" s="431">
        <v>531579</v>
      </c>
      <c r="N1983" s="431">
        <v>1579</v>
      </c>
      <c r="O1983" s="431" t="s">
        <v>4730</v>
      </c>
      <c r="P1983" s="435" t="s">
        <v>4731</v>
      </c>
      <c r="Q1983" s="431" t="s">
        <v>368</v>
      </c>
      <c r="R1983" s="436">
        <v>49000.15</v>
      </c>
      <c r="S1983" s="436">
        <v>4200.01</v>
      </c>
      <c r="T1983" s="437">
        <f t="shared" si="372"/>
        <v>53200.160000000003</v>
      </c>
      <c r="U1983" s="438">
        <v>27</v>
      </c>
      <c r="V1983" s="436">
        <v>1061</v>
      </c>
      <c r="W1983" s="439">
        <v>22</v>
      </c>
      <c r="X1983" s="440"/>
      <c r="Y1983" s="439">
        <f t="shared" si="373"/>
        <v>1039</v>
      </c>
      <c r="Z1983" s="441">
        <f t="shared" si="374"/>
        <v>1.9943549041957769E-2</v>
      </c>
      <c r="AA1983" s="440">
        <v>0</v>
      </c>
      <c r="AB1983" s="439">
        <v>0</v>
      </c>
      <c r="AC1983" s="439"/>
      <c r="AD1983" s="439"/>
      <c r="AE1983" s="442">
        <v>7.0000000000000007E-2</v>
      </c>
      <c r="AF1983" s="442">
        <v>0.08</v>
      </c>
      <c r="AG1983" s="439">
        <f t="shared" si="375"/>
        <v>72.73</v>
      </c>
      <c r="AH1983" s="439"/>
      <c r="AI1983" s="439">
        <f t="shared" si="376"/>
        <v>72.73</v>
      </c>
      <c r="AJ1983" s="431" t="s">
        <v>164</v>
      </c>
      <c r="AK1983" s="431"/>
      <c r="AL1983" s="438"/>
      <c r="AM1983" s="443">
        <f t="shared" si="377"/>
        <v>0</v>
      </c>
      <c r="AN1983" s="443">
        <f t="shared" si="378"/>
        <v>1</v>
      </c>
      <c r="AO1983" s="443"/>
      <c r="AP1983" s="443"/>
      <c r="AQ1983" s="443">
        <f t="shared" si="379"/>
        <v>0</v>
      </c>
      <c r="AR1983" s="444" t="str">
        <f>IF(A1983="","",VLOOKUP(A1983,'Base Sites'!A:B,2,FALSE))</f>
        <v>Valauto Roncq</v>
      </c>
      <c r="AS1983" s="444" t="str">
        <f t="shared" si="380"/>
        <v>CUPRA</v>
      </c>
      <c r="AT1983" s="443"/>
      <c r="AU1983" s="445" t="str">
        <f>IF(A1983="","",VLOOKUP(L1983,'Base Vendeurs'!A:B,2,FALSE))</f>
        <v>Valauto Roncq VW</v>
      </c>
      <c r="AV1983" s="439">
        <f t="shared" si="381"/>
        <v>1061</v>
      </c>
      <c r="AW1983" s="441">
        <f t="shared" si="382"/>
        <v>1.9943549041957769E-2</v>
      </c>
      <c r="AX1983" s="445" t="str">
        <f t="shared" si="383"/>
        <v>NON</v>
      </c>
      <c r="AY1983" s="231">
        <f>+MargesVN[[#This Row],[Total COM]]+MargesVN[[#This Row],[EXT GIE]]+MargesVN[[#This Row],[Forfait immat]]</f>
        <v>72.73</v>
      </c>
    </row>
    <row r="1984" spans="1:51" s="231" customFormat="1" ht="11.25" customHeight="1" x14ac:dyDescent="0.25">
      <c r="A1984" s="354">
        <v>10</v>
      </c>
      <c r="B1984" s="354" t="s">
        <v>163</v>
      </c>
      <c r="C1984" s="354" t="s">
        <v>27</v>
      </c>
      <c r="D1984" s="355">
        <v>46132</v>
      </c>
      <c r="E1984" s="356">
        <v>46134</v>
      </c>
      <c r="F1984" s="357"/>
      <c r="G1984" s="357"/>
      <c r="H1984" s="357"/>
      <c r="I1984" s="357"/>
      <c r="J1984" s="357"/>
      <c r="K1984" s="357"/>
      <c r="L1984" s="354" t="s">
        <v>70</v>
      </c>
      <c r="M1984" s="354">
        <v>531582</v>
      </c>
      <c r="N1984" s="354">
        <v>1582</v>
      </c>
      <c r="O1984" s="354" t="s">
        <v>3140</v>
      </c>
      <c r="P1984" s="358" t="s">
        <v>3141</v>
      </c>
      <c r="Q1984" s="354" t="s">
        <v>40</v>
      </c>
      <c r="R1984" s="359">
        <v>17613.330000000002</v>
      </c>
      <c r="S1984" s="359">
        <v>779.17</v>
      </c>
      <c r="T1984" s="360">
        <f t="shared" si="372"/>
        <v>18392.5</v>
      </c>
      <c r="U1984" s="361">
        <v>49</v>
      </c>
      <c r="V1984" s="359">
        <v>587.78</v>
      </c>
      <c r="W1984" s="362">
        <v>36</v>
      </c>
      <c r="X1984" s="363"/>
      <c r="Y1984" s="362">
        <f t="shared" si="373"/>
        <v>551.78</v>
      </c>
      <c r="Z1984" s="364">
        <f t="shared" si="374"/>
        <v>3.1957591409541929E-2</v>
      </c>
      <c r="AA1984" s="363">
        <v>0</v>
      </c>
      <c r="AB1984" s="362">
        <v>0</v>
      </c>
      <c r="AC1984" s="362"/>
      <c r="AD1984" s="362"/>
      <c r="AE1984" s="365">
        <v>0.1</v>
      </c>
      <c r="AF1984" s="365">
        <v>0.1</v>
      </c>
      <c r="AG1984" s="362">
        <f t="shared" si="375"/>
        <v>55.177999999999997</v>
      </c>
      <c r="AH1984" s="362"/>
      <c r="AI1984" s="362">
        <f t="shared" si="376"/>
        <v>55.177999999999997</v>
      </c>
      <c r="AJ1984" s="354" t="s">
        <v>164</v>
      </c>
      <c r="AK1984" s="354">
        <v>0</v>
      </c>
      <c r="AL1984" s="361">
        <v>20</v>
      </c>
      <c r="AM1984" s="366">
        <f t="shared" si="377"/>
        <v>1</v>
      </c>
      <c r="AN1984" s="366">
        <f t="shared" si="378"/>
        <v>1</v>
      </c>
      <c r="AO1984" s="366"/>
      <c r="AP1984" s="366"/>
      <c r="AQ1984" s="366">
        <f t="shared" si="379"/>
        <v>1</v>
      </c>
      <c r="AR1984" s="367" t="str">
        <f>IF(A1984="","",VLOOKUP(A1984,'Base Sites'!A:B,2,FALSE))</f>
        <v>Valauto Roncq</v>
      </c>
      <c r="AS1984" s="367" t="str">
        <f t="shared" si="380"/>
        <v>SEAT</v>
      </c>
      <c r="AT1984" s="366"/>
      <c r="AU1984" s="368" t="str">
        <f>IF(A1984="","",VLOOKUP(L1984,'Base Vendeurs'!A:B,2,FALSE))</f>
        <v>Sociétés NORD</v>
      </c>
      <c r="AV1984" s="362">
        <f t="shared" si="381"/>
        <v>587.78</v>
      </c>
      <c r="AW1984" s="364">
        <f t="shared" si="382"/>
        <v>3.1957591409541929E-2</v>
      </c>
      <c r="AX1984" s="368" t="str">
        <f t="shared" si="383"/>
        <v>NON</v>
      </c>
      <c r="AY1984" s="231">
        <f>+MargesVN[[#This Row],[Total COM]]+MargesVN[[#This Row],[EXT GIE]]+MargesVN[[#This Row],[Forfait immat]]</f>
        <v>75.177999999999997</v>
      </c>
    </row>
    <row r="1985" spans="1:51" s="231" customFormat="1" ht="11.25" customHeight="1" x14ac:dyDescent="0.25">
      <c r="A1985" s="319">
        <v>10</v>
      </c>
      <c r="B1985" s="319" t="s">
        <v>163</v>
      </c>
      <c r="C1985" s="319" t="s">
        <v>206</v>
      </c>
      <c r="D1985" s="320">
        <v>46107</v>
      </c>
      <c r="E1985" s="321">
        <v>46107</v>
      </c>
      <c r="F1985" s="322"/>
      <c r="G1985" s="322"/>
      <c r="H1985" s="322"/>
      <c r="I1985" s="322"/>
      <c r="J1985" s="322"/>
      <c r="K1985" s="322">
        <v>0</v>
      </c>
      <c r="L1985" s="319" t="s">
        <v>109</v>
      </c>
      <c r="M1985" s="319">
        <v>531584</v>
      </c>
      <c r="N1985" s="319">
        <v>1584</v>
      </c>
      <c r="O1985" s="319" t="s">
        <v>2323</v>
      </c>
      <c r="P1985" s="323" t="s">
        <v>2324</v>
      </c>
      <c r="Q1985" s="319" t="s">
        <v>368</v>
      </c>
      <c r="R1985" s="324">
        <v>38675.17</v>
      </c>
      <c r="S1985" s="324">
        <v>3145.82</v>
      </c>
      <c r="T1985" s="325">
        <f t="shared" si="372"/>
        <v>41820.99</v>
      </c>
      <c r="U1985" s="326">
        <v>57</v>
      </c>
      <c r="V1985" s="324">
        <v>1224.6199999999999</v>
      </c>
      <c r="W1985" s="327">
        <v>22</v>
      </c>
      <c r="X1985" s="328"/>
      <c r="Y1985" s="327">
        <f t="shared" si="373"/>
        <v>1202.6199999999999</v>
      </c>
      <c r="Z1985" s="329">
        <f t="shared" si="374"/>
        <v>2.9282424925856608E-2</v>
      </c>
      <c r="AA1985" s="328">
        <v>-712.13</v>
      </c>
      <c r="AB1985" s="327">
        <v>0</v>
      </c>
      <c r="AC1985" s="327"/>
      <c r="AD1985" s="327"/>
      <c r="AE1985" s="330">
        <v>7.0000000000000007E-2</v>
      </c>
      <c r="AF1985" s="330">
        <v>7.0000000000000007E-2</v>
      </c>
      <c r="AG1985" s="327">
        <f t="shared" si="375"/>
        <v>84.183400000000006</v>
      </c>
      <c r="AH1985" s="327"/>
      <c r="AI1985" s="327">
        <f t="shared" si="376"/>
        <v>84.183400000000006</v>
      </c>
      <c r="AJ1985" s="319" t="s">
        <v>164</v>
      </c>
      <c r="AK1985" s="319"/>
      <c r="AL1985" s="326"/>
      <c r="AM1985" s="331">
        <f t="shared" si="377"/>
        <v>0</v>
      </c>
      <c r="AN1985" s="331">
        <f t="shared" si="378"/>
        <v>1</v>
      </c>
      <c r="AO1985" s="331"/>
      <c r="AP1985" s="331"/>
      <c r="AQ1985" s="331">
        <f t="shared" si="379"/>
        <v>0</v>
      </c>
      <c r="AR1985" s="332" t="str">
        <f>IF(A1985="","",VLOOKUP(A1985,'Base Sites'!A:B,2,FALSE))</f>
        <v>Valauto Roncq</v>
      </c>
      <c r="AS1985" s="332" t="str">
        <f t="shared" si="380"/>
        <v>CUPRA</v>
      </c>
      <c r="AT1985" s="331"/>
      <c r="AU1985" s="333" t="str">
        <f>IF(A1985="","",VLOOKUP(L1985,'Base Vendeurs'!A:B,2,FALSE))</f>
        <v>Valauto Roncq SEAT</v>
      </c>
      <c r="AV1985" s="327">
        <f t="shared" si="381"/>
        <v>1224.6199999999999</v>
      </c>
      <c r="AW1985" s="329">
        <f t="shared" si="382"/>
        <v>2.9282424925856608E-2</v>
      </c>
      <c r="AX1985" s="333" t="str">
        <f t="shared" si="383"/>
        <v>NON</v>
      </c>
      <c r="AY1985" s="231">
        <f>+MargesVN[[#This Row],[Total COM]]+MargesVN[[#This Row],[EXT GIE]]+MargesVN[[#This Row],[Forfait immat]]</f>
        <v>84.183400000000006</v>
      </c>
    </row>
    <row r="1986" spans="1:51" s="231" customFormat="1" ht="11.25" customHeight="1" x14ac:dyDescent="0.25">
      <c r="A1986" s="319">
        <v>10</v>
      </c>
      <c r="B1986" s="319" t="s">
        <v>163</v>
      </c>
      <c r="C1986" s="319" t="s">
        <v>206</v>
      </c>
      <c r="D1986" s="320">
        <v>46099</v>
      </c>
      <c r="E1986" s="321">
        <v>46102</v>
      </c>
      <c r="F1986" s="322"/>
      <c r="G1986" s="322"/>
      <c r="H1986" s="322"/>
      <c r="I1986" s="322"/>
      <c r="J1986" s="322"/>
      <c r="K1986" s="322"/>
      <c r="L1986" s="319" t="s">
        <v>109</v>
      </c>
      <c r="M1986" s="319">
        <v>531725</v>
      </c>
      <c r="N1986" s="319">
        <v>1725</v>
      </c>
      <c r="O1986" s="319" t="s">
        <v>2319</v>
      </c>
      <c r="P1986" s="323" t="s">
        <v>2320</v>
      </c>
      <c r="Q1986" s="319" t="s">
        <v>207</v>
      </c>
      <c r="R1986" s="324">
        <v>36308.5</v>
      </c>
      <c r="S1986" s="324">
        <v>1323.33</v>
      </c>
      <c r="T1986" s="325">
        <f t="shared" si="372"/>
        <v>37631.83</v>
      </c>
      <c r="U1986" s="326">
        <v>12</v>
      </c>
      <c r="V1986" s="324">
        <v>1260.18</v>
      </c>
      <c r="W1986" s="327">
        <v>22</v>
      </c>
      <c r="X1986" s="328"/>
      <c r="Y1986" s="327">
        <f t="shared" si="373"/>
        <v>1238.18</v>
      </c>
      <c r="Z1986" s="329">
        <f t="shared" si="374"/>
        <v>3.3487077296001817E-2</v>
      </c>
      <c r="AA1986" s="328">
        <v>0</v>
      </c>
      <c r="AB1986" s="327">
        <v>-3000</v>
      </c>
      <c r="AC1986" s="327"/>
      <c r="AD1986" s="327"/>
      <c r="AE1986" s="330">
        <v>0.1</v>
      </c>
      <c r="AF1986" s="330">
        <v>0.1</v>
      </c>
      <c r="AG1986" s="327">
        <f t="shared" si="375"/>
        <v>123.81800000000001</v>
      </c>
      <c r="AH1986" s="327"/>
      <c r="AI1986" s="327">
        <f t="shared" si="376"/>
        <v>123.81800000000001</v>
      </c>
      <c r="AJ1986" s="319" t="s">
        <v>164</v>
      </c>
      <c r="AK1986" s="319"/>
      <c r="AL1986" s="326"/>
      <c r="AM1986" s="331">
        <f t="shared" si="377"/>
        <v>0</v>
      </c>
      <c r="AN1986" s="331">
        <f t="shared" si="378"/>
        <v>1</v>
      </c>
      <c r="AO1986" s="331"/>
      <c r="AP1986" s="331"/>
      <c r="AQ1986" s="331">
        <f t="shared" si="379"/>
        <v>0</v>
      </c>
      <c r="AR1986" s="332" t="str">
        <f>IF(A1986="","",VLOOKUP(A1986,'Base Sites'!A:B,2,FALSE))</f>
        <v>Valauto Roncq</v>
      </c>
      <c r="AS1986" s="332" t="str">
        <f t="shared" si="380"/>
        <v>CUPRA</v>
      </c>
      <c r="AT1986" s="331"/>
      <c r="AU1986" s="333" t="str">
        <f>IF(A1986="","",VLOOKUP(L1986,'Base Vendeurs'!A:B,2,FALSE))</f>
        <v>Valauto Roncq SEAT</v>
      </c>
      <c r="AV1986" s="327">
        <f t="shared" si="381"/>
        <v>1260.18</v>
      </c>
      <c r="AW1986" s="329">
        <f t="shared" si="382"/>
        <v>3.3487077296001817E-2</v>
      </c>
      <c r="AX1986" s="333" t="str">
        <f t="shared" si="383"/>
        <v>NON</v>
      </c>
      <c r="AY1986" s="231">
        <f>+MargesVN[[#This Row],[Total COM]]+MargesVN[[#This Row],[EXT GIE]]+MargesVN[[#This Row],[Forfait immat]]</f>
        <v>123.81800000000001</v>
      </c>
    </row>
    <row r="1987" spans="1:51" s="231" customFormat="1" ht="11.25" customHeight="1" x14ac:dyDescent="0.25">
      <c r="A1987" s="239">
        <v>10</v>
      </c>
      <c r="B1987" s="239" t="s">
        <v>163</v>
      </c>
      <c r="C1987" s="239" t="s">
        <v>29</v>
      </c>
      <c r="D1987" s="198">
        <v>46035</v>
      </c>
      <c r="E1987" s="240">
        <v>46042</v>
      </c>
      <c r="F1987" s="199"/>
      <c r="G1987" s="199"/>
      <c r="H1987" s="199"/>
      <c r="I1987" s="199"/>
      <c r="J1987" s="199"/>
      <c r="K1987" s="199">
        <v>0</v>
      </c>
      <c r="L1987" s="239" t="s">
        <v>356</v>
      </c>
      <c r="M1987" s="239">
        <v>531731</v>
      </c>
      <c r="N1987" s="239">
        <v>1731</v>
      </c>
      <c r="O1987" s="239" t="s">
        <v>593</v>
      </c>
      <c r="P1987" s="241" t="s">
        <v>594</v>
      </c>
      <c r="Q1987" s="239" t="s">
        <v>42</v>
      </c>
      <c r="R1987" s="200">
        <v>30841.67</v>
      </c>
      <c r="S1987" s="200">
        <v>3708.34</v>
      </c>
      <c r="T1987" s="201">
        <f t="shared" si="372"/>
        <v>34550.009999999995</v>
      </c>
      <c r="U1987" s="202">
        <v>104</v>
      </c>
      <c r="V1987" s="200">
        <v>725.99</v>
      </c>
      <c r="W1987" s="242">
        <v>35</v>
      </c>
      <c r="X1987" s="203"/>
      <c r="Y1987" s="242">
        <f t="shared" si="373"/>
        <v>690.99</v>
      </c>
      <c r="Z1987" s="204">
        <f t="shared" si="374"/>
        <v>2.1012729084593611E-2</v>
      </c>
      <c r="AA1987" s="203">
        <v>0</v>
      </c>
      <c r="AB1987" s="242">
        <v>-4146</v>
      </c>
      <c r="AC1987" s="242"/>
      <c r="AD1987" s="242"/>
      <c r="AE1987" s="205">
        <v>0.13</v>
      </c>
      <c r="AF1987" s="205">
        <v>0.13</v>
      </c>
      <c r="AG1987" s="242">
        <f t="shared" si="375"/>
        <v>89.828699999999998</v>
      </c>
      <c r="AH1987" s="242"/>
      <c r="AI1987" s="242">
        <f t="shared" si="376"/>
        <v>89.828699999999998</v>
      </c>
      <c r="AJ1987" s="239" t="s">
        <v>164</v>
      </c>
      <c r="AK1987" s="239">
        <v>0</v>
      </c>
      <c r="AL1987" s="202">
        <v>20</v>
      </c>
      <c r="AM1987" s="243">
        <f t="shared" si="377"/>
        <v>1</v>
      </c>
      <c r="AN1987" s="243">
        <f t="shared" si="378"/>
        <v>1</v>
      </c>
      <c r="AO1987" s="243"/>
      <c r="AP1987" s="243"/>
      <c r="AQ1987" s="243">
        <f t="shared" si="379"/>
        <v>1</v>
      </c>
      <c r="AR1987" s="206" t="str">
        <f>IF(A1987="","",VLOOKUP(A1987,'Base Sites'!A:B,2,FALSE))</f>
        <v>Valauto Roncq</v>
      </c>
      <c r="AS1987" s="206" t="str">
        <f t="shared" si="380"/>
        <v>SKODA</v>
      </c>
      <c r="AT1987" s="243"/>
      <c r="AU1987" s="244" t="str">
        <f>IF(A1987="","",VLOOKUP(L1987,'Base Vendeurs'!A:B,2,FALSE))</f>
        <v>Sociétés EST</v>
      </c>
      <c r="AV1987" s="242">
        <f t="shared" si="381"/>
        <v>725.99</v>
      </c>
      <c r="AW1987" s="204">
        <f t="shared" si="382"/>
        <v>2.1012729084593611E-2</v>
      </c>
      <c r="AX1987" s="244" t="str">
        <f t="shared" si="383"/>
        <v>NON</v>
      </c>
      <c r="AY1987" s="231">
        <f>+MargesVN[[#This Row],[Total COM]]+MargesVN[[#This Row],[EXT GIE]]+MargesVN[[#This Row],[Forfait immat]]</f>
        <v>109.8287</v>
      </c>
    </row>
    <row r="1988" spans="1:51" s="231" customFormat="1" ht="11.25" customHeight="1" x14ac:dyDescent="0.25">
      <c r="A1988" s="319">
        <v>10</v>
      </c>
      <c r="B1988" s="319" t="s">
        <v>183</v>
      </c>
      <c r="C1988" s="319" t="s">
        <v>29</v>
      </c>
      <c r="D1988" s="320">
        <v>46108</v>
      </c>
      <c r="E1988" s="321">
        <v>46111</v>
      </c>
      <c r="F1988" s="322"/>
      <c r="G1988" s="322"/>
      <c r="H1988" s="322"/>
      <c r="I1988" s="322" t="s">
        <v>165</v>
      </c>
      <c r="J1988" s="322"/>
      <c r="K1988" s="322">
        <v>32390.01</v>
      </c>
      <c r="L1988" s="319" t="s">
        <v>113</v>
      </c>
      <c r="M1988" s="319">
        <v>531801</v>
      </c>
      <c r="N1988" s="319">
        <v>1801</v>
      </c>
      <c r="O1988" s="319" t="s">
        <v>2296</v>
      </c>
      <c r="P1988" s="323" t="s">
        <v>2297</v>
      </c>
      <c r="Q1988" s="319" t="s">
        <v>378</v>
      </c>
      <c r="R1988" s="324">
        <v>38000</v>
      </c>
      <c r="S1988" s="324">
        <v>1633.33</v>
      </c>
      <c r="T1988" s="325">
        <f t="shared" si="372"/>
        <v>39633.33</v>
      </c>
      <c r="U1988" s="326">
        <v>225</v>
      </c>
      <c r="V1988" s="324">
        <v>1948.7</v>
      </c>
      <c r="W1988" s="327">
        <v>35.01</v>
      </c>
      <c r="X1988" s="328"/>
      <c r="Y1988" s="327">
        <f t="shared" si="373"/>
        <v>1913.69</v>
      </c>
      <c r="Z1988" s="329">
        <f t="shared" si="374"/>
        <v>4.9168212713895099E-2</v>
      </c>
      <c r="AA1988" s="328">
        <v>-4902.08</v>
      </c>
      <c r="AB1988" s="327">
        <v>0</v>
      </c>
      <c r="AC1988" s="327"/>
      <c r="AD1988" s="327" t="s">
        <v>2857</v>
      </c>
      <c r="AE1988" s="330">
        <v>0.13</v>
      </c>
      <c r="AF1988" s="330">
        <v>0.13</v>
      </c>
      <c r="AG1988" s="327">
        <f t="shared" si="375"/>
        <v>248.77970000000002</v>
      </c>
      <c r="AH1988" s="327"/>
      <c r="AI1988" s="327">
        <f t="shared" si="376"/>
        <v>248.77970000000002</v>
      </c>
      <c r="AJ1988" s="319" t="s">
        <v>164</v>
      </c>
      <c r="AK1988" s="319"/>
      <c r="AL1988" s="326"/>
      <c r="AM1988" s="331">
        <f t="shared" si="377"/>
        <v>0</v>
      </c>
      <c r="AN1988" s="331">
        <f t="shared" si="378"/>
        <v>1</v>
      </c>
      <c r="AO1988" s="331"/>
      <c r="AP1988" s="331"/>
      <c r="AQ1988" s="331">
        <f t="shared" si="379"/>
        <v>0</v>
      </c>
      <c r="AR1988" s="332" t="str">
        <f>IF(A1988="","",VLOOKUP(A1988,'Base Sites'!A:B,2,FALSE))</f>
        <v>Valauto Roncq</v>
      </c>
      <c r="AS1988" s="332" t="str">
        <f t="shared" si="380"/>
        <v>SKODA</v>
      </c>
      <c r="AT1988" s="331"/>
      <c r="AU1988" s="333" t="str">
        <f>IF(A1988="","",VLOOKUP(L1988,'Base Vendeurs'!A:B,2,FALSE))</f>
        <v>Valauto Lambersart SKODA</v>
      </c>
      <c r="AV1988" s="327">
        <f t="shared" si="381"/>
        <v>1948.7</v>
      </c>
      <c r="AW1988" s="329">
        <f t="shared" si="382"/>
        <v>4.9168212713895099E-2</v>
      </c>
      <c r="AX1988" s="333" t="str">
        <f t="shared" si="383"/>
        <v>NON</v>
      </c>
      <c r="AY1988" s="231">
        <f>+MargesVN[[#This Row],[Total COM]]+MargesVN[[#This Row],[EXT GIE]]+MargesVN[[#This Row],[Forfait immat]]</f>
        <v>248.77970000000002</v>
      </c>
    </row>
    <row r="1989" spans="1:51" s="231" customFormat="1" ht="11.25" customHeight="1" x14ac:dyDescent="0.25">
      <c r="A1989" s="45">
        <v>10</v>
      </c>
      <c r="B1989" s="45" t="s">
        <v>163</v>
      </c>
      <c r="C1989" s="45" t="s">
        <v>206</v>
      </c>
      <c r="D1989" s="44">
        <v>46070</v>
      </c>
      <c r="E1989" s="65">
        <v>46073</v>
      </c>
      <c r="F1989" s="35"/>
      <c r="G1989" s="35"/>
      <c r="H1989" s="35"/>
      <c r="I1989" s="35"/>
      <c r="J1989" s="35"/>
      <c r="K1989" s="35">
        <v>0</v>
      </c>
      <c r="L1989" s="45" t="s">
        <v>197</v>
      </c>
      <c r="M1989" s="45">
        <v>531805</v>
      </c>
      <c r="N1989" s="45">
        <v>1805</v>
      </c>
      <c r="O1989" s="45" t="s">
        <v>1659</v>
      </c>
      <c r="P1989" s="66" t="s">
        <v>1660</v>
      </c>
      <c r="Q1989" s="45" t="s">
        <v>207</v>
      </c>
      <c r="R1989" s="47">
        <v>48254.33</v>
      </c>
      <c r="S1989" s="47">
        <v>4329.16</v>
      </c>
      <c r="T1989" s="48">
        <f t="shared" si="372"/>
        <v>52583.490000000005</v>
      </c>
      <c r="U1989" s="49">
        <v>12</v>
      </c>
      <c r="V1989" s="47">
        <v>1599.5</v>
      </c>
      <c r="W1989" s="46">
        <v>22</v>
      </c>
      <c r="X1989" s="50"/>
      <c r="Y1989" s="46">
        <f t="shared" si="373"/>
        <v>1577.5</v>
      </c>
      <c r="Z1989" s="51">
        <f t="shared" si="374"/>
        <v>3.0418292890030688E-2</v>
      </c>
      <c r="AA1989" s="50">
        <v>0</v>
      </c>
      <c r="AB1989" s="46">
        <v>0</v>
      </c>
      <c r="AC1989" s="46"/>
      <c r="AD1989" s="46"/>
      <c r="AE1989" s="52">
        <v>0.1</v>
      </c>
      <c r="AF1989" s="52">
        <v>0.1</v>
      </c>
      <c r="AG1989" s="46">
        <f t="shared" si="375"/>
        <v>157.75</v>
      </c>
      <c r="AH1989" s="46"/>
      <c r="AI1989" s="46">
        <f t="shared" si="376"/>
        <v>157.75</v>
      </c>
      <c r="AJ1989" s="45" t="s">
        <v>164</v>
      </c>
      <c r="AK1989" s="45">
        <v>0</v>
      </c>
      <c r="AL1989" s="49">
        <v>20</v>
      </c>
      <c r="AM1989" s="238">
        <f t="shared" si="377"/>
        <v>1</v>
      </c>
      <c r="AN1989" s="238">
        <f t="shared" si="378"/>
        <v>1</v>
      </c>
      <c r="AO1989" s="238"/>
      <c r="AP1989" s="238"/>
      <c r="AQ1989" s="238">
        <f t="shared" si="379"/>
        <v>1</v>
      </c>
      <c r="AR1989" s="96" t="str">
        <f>IF(A1989="","",VLOOKUP(A1989,'Base Sites'!A:B,2,FALSE))</f>
        <v>Valauto Roncq</v>
      </c>
      <c r="AS1989" s="96" t="str">
        <f t="shared" si="380"/>
        <v>CUPRA</v>
      </c>
      <c r="AT1989" s="238"/>
      <c r="AU1989" s="231" t="str">
        <f>IF(A1989="","",VLOOKUP(L1989,'Base Vendeurs'!A:B,2,FALSE))</f>
        <v>Valauto PRO NORD</v>
      </c>
      <c r="AV1989" s="46">
        <f t="shared" si="381"/>
        <v>1599.5</v>
      </c>
      <c r="AW1989" s="51">
        <f t="shared" si="382"/>
        <v>3.0418292890030688E-2</v>
      </c>
      <c r="AX1989" s="231" t="str">
        <f t="shared" si="383"/>
        <v>NON</v>
      </c>
      <c r="AY1989" s="231">
        <f>+MargesVN[[#This Row],[Total COM]]+MargesVN[[#This Row],[EXT GIE]]+MargesVN[[#This Row],[Forfait immat]]</f>
        <v>177.75</v>
      </c>
    </row>
    <row r="1990" spans="1:51" s="231" customFormat="1" ht="11.25" customHeight="1" x14ac:dyDescent="0.25">
      <c r="A1990" s="431">
        <v>10</v>
      </c>
      <c r="B1990" s="431" t="s">
        <v>163</v>
      </c>
      <c r="C1990" s="431" t="s">
        <v>27</v>
      </c>
      <c r="D1990" s="432">
        <v>46181</v>
      </c>
      <c r="E1990" s="433">
        <v>46182</v>
      </c>
      <c r="F1990" s="434"/>
      <c r="G1990" s="434"/>
      <c r="H1990" s="434"/>
      <c r="I1990" s="434"/>
      <c r="J1990" s="434"/>
      <c r="K1990" s="434">
        <v>0</v>
      </c>
      <c r="L1990" s="431" t="s">
        <v>109</v>
      </c>
      <c r="M1990" s="431">
        <v>531807</v>
      </c>
      <c r="N1990" s="431">
        <v>1807</v>
      </c>
      <c r="O1990" s="431" t="s">
        <v>4686</v>
      </c>
      <c r="P1990" s="435" t="s">
        <v>4687</v>
      </c>
      <c r="Q1990" s="431" t="s">
        <v>40</v>
      </c>
      <c r="R1990" s="436">
        <v>16655</v>
      </c>
      <c r="S1990" s="436">
        <v>1246.68</v>
      </c>
      <c r="T1990" s="437">
        <f t="shared" si="372"/>
        <v>17901.68</v>
      </c>
      <c r="U1990" s="438">
        <v>21</v>
      </c>
      <c r="V1990" s="436">
        <v>430.5</v>
      </c>
      <c r="W1990" s="439">
        <v>35.99</v>
      </c>
      <c r="X1990" s="440"/>
      <c r="Y1990" s="439">
        <f t="shared" si="373"/>
        <v>394.51</v>
      </c>
      <c r="Z1990" s="441">
        <f t="shared" si="374"/>
        <v>2.4048022308520763E-2</v>
      </c>
      <c r="AA1990" s="440">
        <v>0</v>
      </c>
      <c r="AB1990" s="439">
        <v>-2725</v>
      </c>
      <c r="AC1990" s="439"/>
      <c r="AD1990" s="439"/>
      <c r="AE1990" s="442">
        <v>0.1</v>
      </c>
      <c r="AF1990" s="442">
        <v>0.1</v>
      </c>
      <c r="AG1990" s="439">
        <f t="shared" si="375"/>
        <v>39.451000000000001</v>
      </c>
      <c r="AH1990" s="439"/>
      <c r="AI1990" s="439">
        <f t="shared" si="376"/>
        <v>39.451000000000001</v>
      </c>
      <c r="AJ1990" s="431" t="s">
        <v>164</v>
      </c>
      <c r="AK1990" s="431"/>
      <c r="AL1990" s="438"/>
      <c r="AM1990" s="443">
        <f t="shared" si="377"/>
        <v>0</v>
      </c>
      <c r="AN1990" s="443">
        <f t="shared" si="378"/>
        <v>1</v>
      </c>
      <c r="AO1990" s="443"/>
      <c r="AP1990" s="443"/>
      <c r="AQ1990" s="443">
        <f t="shared" si="379"/>
        <v>0</v>
      </c>
      <c r="AR1990" s="444" t="str">
        <f>IF(A1990="","",VLOOKUP(A1990,'Base Sites'!A:B,2,FALSE))</f>
        <v>Valauto Roncq</v>
      </c>
      <c r="AS1990" s="444" t="str">
        <f t="shared" si="380"/>
        <v>SEAT</v>
      </c>
      <c r="AT1990" s="443"/>
      <c r="AU1990" s="445" t="str">
        <f>IF(A1990="","",VLOOKUP(L1990,'Base Vendeurs'!A:B,2,FALSE))</f>
        <v>Valauto Roncq SEAT</v>
      </c>
      <c r="AV1990" s="439">
        <f t="shared" si="381"/>
        <v>430.5</v>
      </c>
      <c r="AW1990" s="441">
        <f t="shared" si="382"/>
        <v>2.4048022308520763E-2</v>
      </c>
      <c r="AX1990" s="445" t="str">
        <f t="shared" si="383"/>
        <v>NON</v>
      </c>
      <c r="AY1990" s="231">
        <f>+MargesVN[[#This Row],[Total COM]]+MargesVN[[#This Row],[EXT GIE]]+MargesVN[[#This Row],[Forfait immat]]</f>
        <v>39.451000000000001</v>
      </c>
    </row>
    <row r="1991" spans="1:51" s="384" customFormat="1" ht="11.25" customHeight="1" x14ac:dyDescent="0.25">
      <c r="A1991" s="431">
        <v>10</v>
      </c>
      <c r="B1991" s="431" t="s">
        <v>163</v>
      </c>
      <c r="C1991" s="431" t="s">
        <v>27</v>
      </c>
      <c r="D1991" s="432">
        <v>46191</v>
      </c>
      <c r="E1991" s="433">
        <v>46192</v>
      </c>
      <c r="F1991" s="434"/>
      <c r="G1991" s="434"/>
      <c r="H1991" s="434"/>
      <c r="I1991" s="434"/>
      <c r="J1991" s="434"/>
      <c r="K1991" s="434">
        <v>0</v>
      </c>
      <c r="L1991" s="431" t="s">
        <v>109</v>
      </c>
      <c r="M1991" s="431">
        <v>531812</v>
      </c>
      <c r="N1991" s="431">
        <v>1812</v>
      </c>
      <c r="O1991" s="431" t="s">
        <v>4696</v>
      </c>
      <c r="P1991" s="435" t="s">
        <v>4697</v>
      </c>
      <c r="Q1991" s="431" t="s">
        <v>83</v>
      </c>
      <c r="R1991" s="436">
        <v>19955</v>
      </c>
      <c r="S1991" s="436">
        <v>2022.51</v>
      </c>
      <c r="T1991" s="437">
        <f t="shared" si="372"/>
        <v>21977.51</v>
      </c>
      <c r="U1991" s="438">
        <v>13</v>
      </c>
      <c r="V1991" s="436">
        <v>943.15</v>
      </c>
      <c r="W1991" s="439">
        <v>36</v>
      </c>
      <c r="X1991" s="440"/>
      <c r="Y1991" s="439">
        <f t="shared" si="373"/>
        <v>907.15</v>
      </c>
      <c r="Z1991" s="441">
        <f t="shared" si="374"/>
        <v>4.2914324689193636E-2</v>
      </c>
      <c r="AA1991" s="440">
        <v>0</v>
      </c>
      <c r="AB1991" s="439">
        <v>-3100</v>
      </c>
      <c r="AC1991" s="439"/>
      <c r="AD1991" s="439"/>
      <c r="AE1991" s="442">
        <v>0.1</v>
      </c>
      <c r="AF1991" s="442">
        <v>0.1</v>
      </c>
      <c r="AG1991" s="439">
        <f t="shared" si="375"/>
        <v>90.715000000000003</v>
      </c>
      <c r="AH1991" s="439"/>
      <c r="AI1991" s="439">
        <f t="shared" si="376"/>
        <v>90.715000000000003</v>
      </c>
      <c r="AJ1991" s="431" t="s">
        <v>164</v>
      </c>
      <c r="AK1991" s="431"/>
      <c r="AL1991" s="438">
        <v>50</v>
      </c>
      <c r="AM1991" s="443">
        <f t="shared" si="377"/>
        <v>1</v>
      </c>
      <c r="AN1991" s="443">
        <f t="shared" si="378"/>
        <v>1</v>
      </c>
      <c r="AO1991" s="443"/>
      <c r="AP1991" s="443"/>
      <c r="AQ1991" s="443">
        <f t="shared" si="379"/>
        <v>1</v>
      </c>
      <c r="AR1991" s="444" t="str">
        <f>IF(A1991="","",VLOOKUP(A1991,'Base Sites'!A:B,2,FALSE))</f>
        <v>Valauto Roncq</v>
      </c>
      <c r="AS1991" s="444" t="str">
        <f t="shared" si="380"/>
        <v>SEAT</v>
      </c>
      <c r="AT1991" s="443"/>
      <c r="AU1991" s="445" t="str">
        <f>IF(A1991="","",VLOOKUP(L1991,'Base Vendeurs'!A:B,2,FALSE))</f>
        <v>Valauto Roncq SEAT</v>
      </c>
      <c r="AV1991" s="439">
        <f t="shared" si="381"/>
        <v>943.15</v>
      </c>
      <c r="AW1991" s="441">
        <f t="shared" si="382"/>
        <v>4.2914324689193636E-2</v>
      </c>
      <c r="AX1991" s="445" t="str">
        <f t="shared" si="383"/>
        <v>NON</v>
      </c>
      <c r="AY1991" s="231">
        <f>+MargesVN[[#This Row],[Total COM]]+MargesVN[[#This Row],[EXT GIE]]+MargesVN[[#This Row],[Forfait immat]]</f>
        <v>140.715</v>
      </c>
    </row>
    <row r="1992" spans="1:51" s="384" customFormat="1" ht="11.25" customHeight="1" x14ac:dyDescent="0.25">
      <c r="A1992" s="431">
        <v>10</v>
      </c>
      <c r="B1992" s="431" t="s">
        <v>163</v>
      </c>
      <c r="C1992" s="431" t="s">
        <v>206</v>
      </c>
      <c r="D1992" s="432">
        <v>46181</v>
      </c>
      <c r="E1992" s="433">
        <v>46181</v>
      </c>
      <c r="F1992" s="434"/>
      <c r="G1992" s="434"/>
      <c r="H1992" s="434"/>
      <c r="I1992" s="434"/>
      <c r="J1992" s="434"/>
      <c r="K1992" s="434">
        <v>0</v>
      </c>
      <c r="L1992" s="431" t="s">
        <v>109</v>
      </c>
      <c r="M1992" s="431">
        <v>531814</v>
      </c>
      <c r="N1992" s="431">
        <v>1814</v>
      </c>
      <c r="O1992" s="431" t="s">
        <v>4674</v>
      </c>
      <c r="P1992" s="435" t="s">
        <v>4675</v>
      </c>
      <c r="Q1992" s="431" t="s">
        <v>459</v>
      </c>
      <c r="R1992" s="436">
        <v>33359.67</v>
      </c>
      <c r="S1992" s="436">
        <v>2000</v>
      </c>
      <c r="T1992" s="437">
        <f t="shared" si="372"/>
        <v>35359.67</v>
      </c>
      <c r="U1992" s="438">
        <v>39</v>
      </c>
      <c r="V1992" s="436">
        <v>4318.53</v>
      </c>
      <c r="W1992" s="439">
        <v>27</v>
      </c>
      <c r="X1992" s="440">
        <v>-2323.64</v>
      </c>
      <c r="Y1992" s="439">
        <f t="shared" si="373"/>
        <v>1967.8899999999999</v>
      </c>
      <c r="Z1992" s="441">
        <f t="shared" si="374"/>
        <v>5.641709891523309E-2</v>
      </c>
      <c r="AA1992" s="440">
        <v>0</v>
      </c>
      <c r="AB1992" s="439">
        <v>-2917</v>
      </c>
      <c r="AC1992" s="439"/>
      <c r="AD1992" s="439"/>
      <c r="AE1992" s="442">
        <v>0.1</v>
      </c>
      <c r="AF1992" s="442">
        <v>0.1</v>
      </c>
      <c r="AG1992" s="439">
        <f t="shared" si="375"/>
        <v>196.78899999999999</v>
      </c>
      <c r="AH1992" s="439"/>
      <c r="AI1992" s="439">
        <f t="shared" si="376"/>
        <v>196.78899999999999</v>
      </c>
      <c r="AJ1992" s="431" t="s">
        <v>164</v>
      </c>
      <c r="AK1992" s="431">
        <v>0</v>
      </c>
      <c r="AL1992" s="438"/>
      <c r="AM1992" s="443">
        <f t="shared" si="377"/>
        <v>0</v>
      </c>
      <c r="AN1992" s="443">
        <f t="shared" si="378"/>
        <v>1</v>
      </c>
      <c r="AO1992" s="443"/>
      <c r="AP1992" s="443"/>
      <c r="AQ1992" s="443">
        <f t="shared" si="379"/>
        <v>0</v>
      </c>
      <c r="AR1992" s="444" t="str">
        <f>IF(A1992="","",VLOOKUP(A1992,'Base Sites'!A:B,2,FALSE))</f>
        <v>Valauto Roncq</v>
      </c>
      <c r="AS1992" s="444" t="str">
        <f t="shared" si="380"/>
        <v>CUPRA</v>
      </c>
      <c r="AT1992" s="443"/>
      <c r="AU1992" s="445" t="str">
        <f>IF(A1992="","",VLOOKUP(L1992,'Base Vendeurs'!A:B,2,FALSE))</f>
        <v>Valauto Roncq SEAT</v>
      </c>
      <c r="AV1992" s="439">
        <f t="shared" si="381"/>
        <v>4318.53</v>
      </c>
      <c r="AW1992" s="441">
        <f t="shared" si="382"/>
        <v>0.12213151310518452</v>
      </c>
      <c r="AX1992" s="445" t="str">
        <f t="shared" si="383"/>
        <v>NON</v>
      </c>
      <c r="AY1992" s="231">
        <f>+MargesVN[[#This Row],[Total COM]]+MargesVN[[#This Row],[EXT GIE]]+MargesVN[[#This Row],[Forfait immat]]</f>
        <v>196.78899999999999</v>
      </c>
    </row>
    <row r="1993" spans="1:51" s="384" customFormat="1" ht="11.25" customHeight="1" x14ac:dyDescent="0.25">
      <c r="A1993" s="45">
        <v>10</v>
      </c>
      <c r="B1993" s="45" t="s">
        <v>163</v>
      </c>
      <c r="C1993" s="45" t="s">
        <v>29</v>
      </c>
      <c r="D1993" s="44">
        <v>46063</v>
      </c>
      <c r="E1993" s="65">
        <v>46064</v>
      </c>
      <c r="F1993" s="35"/>
      <c r="G1993" s="35"/>
      <c r="H1993" s="35"/>
      <c r="I1993" s="35"/>
      <c r="J1993" s="35"/>
      <c r="K1993" s="35">
        <v>0</v>
      </c>
      <c r="L1993" s="45" t="s">
        <v>161</v>
      </c>
      <c r="M1993" s="45">
        <v>532000</v>
      </c>
      <c r="N1993" s="45">
        <v>2000</v>
      </c>
      <c r="O1993" s="45" t="s">
        <v>1466</v>
      </c>
      <c r="P1993" s="66" t="s">
        <v>1467</v>
      </c>
      <c r="Q1993" s="45" t="s">
        <v>31</v>
      </c>
      <c r="R1993" s="47">
        <v>19775</v>
      </c>
      <c r="S1993" s="47">
        <v>2083.33</v>
      </c>
      <c r="T1993" s="48">
        <f t="shared" si="372"/>
        <v>21858.33</v>
      </c>
      <c r="U1993" s="49">
        <v>28</v>
      </c>
      <c r="V1993" s="47">
        <v>579.16</v>
      </c>
      <c r="W1993" s="46">
        <v>35</v>
      </c>
      <c r="X1993" s="50"/>
      <c r="Y1993" s="46">
        <f t="shared" si="373"/>
        <v>544.16</v>
      </c>
      <c r="Z1993" s="51">
        <f t="shared" si="374"/>
        <v>2.6496077239203539E-2</v>
      </c>
      <c r="AA1993" s="50">
        <v>0</v>
      </c>
      <c r="AB1993" s="46">
        <v>-2550</v>
      </c>
      <c r="AC1993" s="46"/>
      <c r="AD1993" s="46"/>
      <c r="AE1993" s="52">
        <v>0.13</v>
      </c>
      <c r="AF1993" s="52">
        <v>0.13</v>
      </c>
      <c r="AG1993" s="46">
        <f t="shared" si="375"/>
        <v>70.740799999999993</v>
      </c>
      <c r="AH1993" s="46"/>
      <c r="AI1993" s="46">
        <f t="shared" si="376"/>
        <v>70.740799999999993</v>
      </c>
      <c r="AJ1993" s="45" t="s">
        <v>164</v>
      </c>
      <c r="AK1993" s="45"/>
      <c r="AL1993" s="49"/>
      <c r="AM1993" s="238">
        <f t="shared" si="377"/>
        <v>0</v>
      </c>
      <c r="AN1993" s="238">
        <f t="shared" si="378"/>
        <v>1</v>
      </c>
      <c r="AO1993" s="238"/>
      <c r="AP1993" s="238"/>
      <c r="AQ1993" s="238">
        <f t="shared" si="379"/>
        <v>0</v>
      </c>
      <c r="AR1993" s="96" t="str">
        <f>IF(A1993="","",VLOOKUP(A1993,'Base Sites'!A:B,2,FALSE))</f>
        <v>Valauto Roncq</v>
      </c>
      <c r="AS1993" s="96" t="str">
        <f t="shared" si="380"/>
        <v>SKODA</v>
      </c>
      <c r="AT1993" s="238"/>
      <c r="AU1993" s="231" t="str">
        <f>IF(A1993="","",VLOOKUP(L1993,'Base Vendeurs'!A:B,2,FALSE))</f>
        <v>Valauto Roncq Skoda</v>
      </c>
      <c r="AV1993" s="46">
        <f t="shared" si="381"/>
        <v>579.16</v>
      </c>
      <c r="AW1993" s="51">
        <f t="shared" si="382"/>
        <v>2.6496077239203539E-2</v>
      </c>
      <c r="AX1993" s="231" t="str">
        <f t="shared" si="383"/>
        <v>NON</v>
      </c>
      <c r="AY1993" s="231">
        <f>+MargesVN[[#This Row],[Total COM]]+MargesVN[[#This Row],[EXT GIE]]+MargesVN[[#This Row],[Forfait immat]]</f>
        <v>70.740799999999993</v>
      </c>
    </row>
    <row r="1994" spans="1:51" s="384" customFormat="1" ht="11.25" customHeight="1" x14ac:dyDescent="0.25">
      <c r="A1994" s="354">
        <v>10</v>
      </c>
      <c r="B1994" s="354" t="s">
        <v>163</v>
      </c>
      <c r="C1994" s="354" t="s">
        <v>29</v>
      </c>
      <c r="D1994" s="355">
        <v>46115</v>
      </c>
      <c r="E1994" s="356">
        <v>46120</v>
      </c>
      <c r="F1994" s="357"/>
      <c r="G1994" s="357"/>
      <c r="H1994" s="357"/>
      <c r="I1994" s="357"/>
      <c r="J1994" s="357"/>
      <c r="K1994" s="357">
        <v>0</v>
      </c>
      <c r="L1994" s="354" t="s">
        <v>161</v>
      </c>
      <c r="M1994" s="354">
        <v>532001</v>
      </c>
      <c r="N1994" s="354">
        <v>2001</v>
      </c>
      <c r="O1994" s="354" t="s">
        <v>3100</v>
      </c>
      <c r="P1994" s="358" t="s">
        <v>3101</v>
      </c>
      <c r="Q1994" s="354" t="s">
        <v>378</v>
      </c>
      <c r="R1994" s="359">
        <v>27658.33</v>
      </c>
      <c r="S1994" s="359">
        <v>2441.66</v>
      </c>
      <c r="T1994" s="360">
        <f t="shared" si="372"/>
        <v>30099.99</v>
      </c>
      <c r="U1994" s="361">
        <v>15</v>
      </c>
      <c r="V1994" s="359">
        <v>1379.93</v>
      </c>
      <c r="W1994" s="362">
        <v>35</v>
      </c>
      <c r="X1994" s="363"/>
      <c r="Y1994" s="362">
        <f t="shared" si="373"/>
        <v>1344.93</v>
      </c>
      <c r="Z1994" s="364">
        <f t="shared" si="374"/>
        <v>4.5844865729191268E-2</v>
      </c>
      <c r="AA1994" s="363">
        <v>-3333</v>
      </c>
      <c r="AB1994" s="362">
        <v>0</v>
      </c>
      <c r="AC1994" s="362"/>
      <c r="AD1994" s="362"/>
      <c r="AE1994" s="365">
        <v>0.1</v>
      </c>
      <c r="AF1994" s="365">
        <v>0.1</v>
      </c>
      <c r="AG1994" s="362">
        <f t="shared" si="375"/>
        <v>134.49300000000002</v>
      </c>
      <c r="AH1994" s="362"/>
      <c r="AI1994" s="362">
        <f t="shared" si="376"/>
        <v>134.49300000000002</v>
      </c>
      <c r="AJ1994" s="354" t="s">
        <v>164</v>
      </c>
      <c r="AK1994" s="354"/>
      <c r="AL1994" s="361"/>
      <c r="AM1994" s="366">
        <f t="shared" si="377"/>
        <v>0</v>
      </c>
      <c r="AN1994" s="366">
        <f t="shared" si="378"/>
        <v>1</v>
      </c>
      <c r="AO1994" s="366"/>
      <c r="AP1994" s="366"/>
      <c r="AQ1994" s="366">
        <f t="shared" si="379"/>
        <v>0</v>
      </c>
      <c r="AR1994" s="367" t="str">
        <f>IF(A1994="","",VLOOKUP(A1994,'Base Sites'!A:B,2,FALSE))</f>
        <v>Valauto Roncq</v>
      </c>
      <c r="AS1994" s="367" t="str">
        <f t="shared" si="380"/>
        <v>SKODA</v>
      </c>
      <c r="AT1994" s="366"/>
      <c r="AU1994" s="368" t="str">
        <f>IF(A1994="","",VLOOKUP(L1994,'Base Vendeurs'!A:B,2,FALSE))</f>
        <v>Valauto Roncq Skoda</v>
      </c>
      <c r="AV1994" s="362">
        <f t="shared" si="381"/>
        <v>1379.93</v>
      </c>
      <c r="AW1994" s="364">
        <f t="shared" si="382"/>
        <v>4.5844865729191268E-2</v>
      </c>
      <c r="AX1994" s="368" t="str">
        <f t="shared" si="383"/>
        <v>NON</v>
      </c>
      <c r="AY1994" s="231">
        <f>+MargesVN[[#This Row],[Total COM]]+MargesVN[[#This Row],[EXT GIE]]+MargesVN[[#This Row],[Forfait immat]]</f>
        <v>134.49300000000002</v>
      </c>
    </row>
    <row r="1995" spans="1:51" s="384" customFormat="1" ht="11.25" customHeight="1" x14ac:dyDescent="0.25">
      <c r="A1995" s="45">
        <v>10</v>
      </c>
      <c r="B1995" s="45" t="s">
        <v>183</v>
      </c>
      <c r="C1995" s="45" t="s">
        <v>29</v>
      </c>
      <c r="D1995" s="44">
        <v>46065</v>
      </c>
      <c r="E1995" s="65">
        <v>46066</v>
      </c>
      <c r="F1995" s="35"/>
      <c r="G1995" s="35"/>
      <c r="H1995" s="35"/>
      <c r="I1995" s="35" t="s">
        <v>165</v>
      </c>
      <c r="J1995" s="35"/>
      <c r="K1995" s="35">
        <v>33750</v>
      </c>
      <c r="L1995" s="45" t="s">
        <v>427</v>
      </c>
      <c r="M1995" s="45">
        <v>532006</v>
      </c>
      <c r="N1995" s="45">
        <v>2006</v>
      </c>
      <c r="O1995" s="45" t="s">
        <v>1538</v>
      </c>
      <c r="P1995" s="66" t="s">
        <v>1539</v>
      </c>
      <c r="Q1995" s="45" t="s">
        <v>378</v>
      </c>
      <c r="R1995" s="47">
        <v>30633.33</v>
      </c>
      <c r="S1995" s="47">
        <v>1199.99</v>
      </c>
      <c r="T1995" s="48">
        <f t="shared" si="372"/>
        <v>31833.320000000003</v>
      </c>
      <c r="U1995" s="49">
        <v>48</v>
      </c>
      <c r="V1995" s="47">
        <v>386.02</v>
      </c>
      <c r="W1995" s="46">
        <v>35</v>
      </c>
      <c r="X1995" s="50"/>
      <c r="Y1995" s="46">
        <f t="shared" si="373"/>
        <v>351.02</v>
      </c>
      <c r="Z1995" s="51">
        <f t="shared" si="374"/>
        <v>1.2126287801586512E-2</v>
      </c>
      <c r="AA1995" s="50">
        <v>0</v>
      </c>
      <c r="AB1995" s="46">
        <v>-3275.83</v>
      </c>
      <c r="AC1995" s="46"/>
      <c r="AD1995" s="46" t="s">
        <v>2028</v>
      </c>
      <c r="AE1995" s="52">
        <v>0.13</v>
      </c>
      <c r="AF1995" s="52">
        <v>0.12</v>
      </c>
      <c r="AG1995" s="46">
        <f t="shared" si="375"/>
        <v>45.632599999999996</v>
      </c>
      <c r="AH1995" s="46"/>
      <c r="AI1995" s="46">
        <f t="shared" si="376"/>
        <v>45.632599999999996</v>
      </c>
      <c r="AJ1995" s="45" t="s">
        <v>149</v>
      </c>
      <c r="AK1995" s="45"/>
      <c r="AL1995" s="49">
        <v>20</v>
      </c>
      <c r="AM1995" s="238">
        <f t="shared" si="377"/>
        <v>1</v>
      </c>
      <c r="AN1995" s="238">
        <f t="shared" si="378"/>
        <v>1</v>
      </c>
      <c r="AO1995" s="238"/>
      <c r="AP1995" s="238"/>
      <c r="AQ1995" s="238">
        <f t="shared" si="379"/>
        <v>1</v>
      </c>
      <c r="AR1995" s="96" t="str">
        <f>IF(A1995="","",VLOOKUP(A1995,'Base Sites'!A:B,2,FALSE))</f>
        <v>Valauto Roncq</v>
      </c>
      <c r="AS1995" s="96" t="str">
        <f t="shared" si="380"/>
        <v>SKODA</v>
      </c>
      <c r="AT1995" s="238"/>
      <c r="AU1995" s="231" t="str">
        <f>IF(A1995="","",VLOOKUP(L1995,'Base Vendeurs'!A:B,2,FALSE))</f>
        <v>Valauto PRO NORD</v>
      </c>
      <c r="AV1995" s="46">
        <f t="shared" si="381"/>
        <v>386.02</v>
      </c>
      <c r="AW1995" s="51">
        <f t="shared" si="382"/>
        <v>1.2126287801586512E-2</v>
      </c>
      <c r="AX1995" s="231" t="str">
        <f t="shared" si="383"/>
        <v>NON</v>
      </c>
      <c r="AY1995" s="231">
        <f>+MargesVN[[#This Row],[Total COM]]+MargesVN[[#This Row],[EXT GIE]]+MargesVN[[#This Row],[Forfait immat]]</f>
        <v>65.632599999999996</v>
      </c>
    </row>
    <row r="1996" spans="1:51" s="384" customFormat="1" ht="11.25" customHeight="1" x14ac:dyDescent="0.25">
      <c r="A1996" s="239">
        <v>10</v>
      </c>
      <c r="B1996" s="239" t="s">
        <v>163</v>
      </c>
      <c r="C1996" s="239" t="s">
        <v>29</v>
      </c>
      <c r="D1996" s="198">
        <v>46044</v>
      </c>
      <c r="E1996" s="240">
        <v>46045</v>
      </c>
      <c r="F1996" s="199"/>
      <c r="G1996" s="199"/>
      <c r="H1996" s="199"/>
      <c r="I1996" s="199"/>
      <c r="J1996" s="199"/>
      <c r="K1996" s="199"/>
      <c r="L1996" s="239" t="s">
        <v>161</v>
      </c>
      <c r="M1996" s="239">
        <v>532007</v>
      </c>
      <c r="N1996" s="239">
        <v>2007</v>
      </c>
      <c r="O1996" s="239" t="s">
        <v>630</v>
      </c>
      <c r="P1996" s="241" t="s">
        <v>299</v>
      </c>
      <c r="Q1996" s="239" t="s">
        <v>378</v>
      </c>
      <c r="R1996" s="200">
        <v>30633.33</v>
      </c>
      <c r="S1996" s="200">
        <v>1199.99</v>
      </c>
      <c r="T1996" s="201">
        <f t="shared" si="372"/>
        <v>31833.320000000003</v>
      </c>
      <c r="U1996" s="202">
        <v>29</v>
      </c>
      <c r="V1996" s="200">
        <v>989.98</v>
      </c>
      <c r="W1996" s="242">
        <v>35</v>
      </c>
      <c r="X1996" s="203"/>
      <c r="Y1996" s="242">
        <f t="shared" si="373"/>
        <v>954.98</v>
      </c>
      <c r="Z1996" s="204">
        <f t="shared" si="374"/>
        <v>3.1098861193240287E-2</v>
      </c>
      <c r="AA1996" s="203">
        <v>0</v>
      </c>
      <c r="AB1996" s="242">
        <v>0</v>
      </c>
      <c r="AC1996" s="242"/>
      <c r="AD1996" s="242"/>
      <c r="AE1996" s="205">
        <v>0.1</v>
      </c>
      <c r="AF1996" s="205">
        <v>0.1</v>
      </c>
      <c r="AG1996" s="242">
        <f t="shared" si="375"/>
        <v>95.498000000000005</v>
      </c>
      <c r="AH1996" s="242"/>
      <c r="AI1996" s="242">
        <f t="shared" si="376"/>
        <v>95.498000000000005</v>
      </c>
      <c r="AJ1996" s="239" t="s">
        <v>164</v>
      </c>
      <c r="AK1996" s="239"/>
      <c r="AL1996" s="202"/>
      <c r="AM1996" s="243">
        <f t="shared" si="377"/>
        <v>0</v>
      </c>
      <c r="AN1996" s="243">
        <f t="shared" si="378"/>
        <v>1</v>
      </c>
      <c r="AO1996" s="243"/>
      <c r="AP1996" s="243"/>
      <c r="AQ1996" s="243">
        <f t="shared" si="379"/>
        <v>0</v>
      </c>
      <c r="AR1996" s="206" t="str">
        <f>IF(A1996="","",VLOOKUP(A1996,'Base Sites'!A:B,2,FALSE))</f>
        <v>Valauto Roncq</v>
      </c>
      <c r="AS1996" s="206" t="str">
        <f t="shared" si="380"/>
        <v>SKODA</v>
      </c>
      <c r="AT1996" s="243"/>
      <c r="AU1996" s="244" t="str">
        <f>IF(A1996="","",VLOOKUP(L1996,'Base Vendeurs'!A:B,2,FALSE))</f>
        <v>Valauto Roncq Skoda</v>
      </c>
      <c r="AV1996" s="242">
        <f t="shared" si="381"/>
        <v>989.98</v>
      </c>
      <c r="AW1996" s="204">
        <f t="shared" si="382"/>
        <v>3.1098861193240287E-2</v>
      </c>
      <c r="AX1996" s="244" t="str">
        <f t="shared" si="383"/>
        <v>NON</v>
      </c>
      <c r="AY1996" s="231">
        <f>+MargesVN[[#This Row],[Total COM]]+MargesVN[[#This Row],[EXT GIE]]+MargesVN[[#This Row],[Forfait immat]]</f>
        <v>95.498000000000005</v>
      </c>
    </row>
    <row r="1997" spans="1:51" s="384" customFormat="1" ht="11.25" customHeight="1" x14ac:dyDescent="0.25">
      <c r="A1997" s="319">
        <v>10</v>
      </c>
      <c r="B1997" s="319" t="s">
        <v>163</v>
      </c>
      <c r="C1997" s="319" t="s">
        <v>206</v>
      </c>
      <c r="D1997" s="320">
        <v>46108</v>
      </c>
      <c r="E1997" s="321">
        <v>46111</v>
      </c>
      <c r="F1997" s="322"/>
      <c r="G1997" s="322"/>
      <c r="H1997" s="322"/>
      <c r="I1997" s="322"/>
      <c r="J1997" s="322"/>
      <c r="K1997" s="322"/>
      <c r="L1997" s="319" t="s">
        <v>356</v>
      </c>
      <c r="M1997" s="319">
        <v>532046</v>
      </c>
      <c r="N1997" s="319">
        <v>2046</v>
      </c>
      <c r="O1997" s="319" t="s">
        <v>2329</v>
      </c>
      <c r="P1997" s="323" t="s">
        <v>2330</v>
      </c>
      <c r="Q1997" s="319" t="s">
        <v>379</v>
      </c>
      <c r="R1997" s="324">
        <v>38154.33</v>
      </c>
      <c r="S1997" s="324">
        <v>1548.34</v>
      </c>
      <c r="T1997" s="325">
        <f t="shared" si="372"/>
        <v>39702.67</v>
      </c>
      <c r="U1997" s="326">
        <v>65</v>
      </c>
      <c r="V1997" s="324">
        <v>617.54</v>
      </c>
      <c r="W1997" s="327">
        <v>22</v>
      </c>
      <c r="X1997" s="328"/>
      <c r="Y1997" s="327">
        <f t="shared" si="373"/>
        <v>595.54</v>
      </c>
      <c r="Z1997" s="329">
        <f t="shared" si="374"/>
        <v>1.5554117644984581E-2</v>
      </c>
      <c r="AA1997" s="328">
        <v>0</v>
      </c>
      <c r="AB1997" s="327">
        <v>-4367.29</v>
      </c>
      <c r="AC1997" s="327"/>
      <c r="AD1997" s="327"/>
      <c r="AE1997" s="330">
        <v>0.1</v>
      </c>
      <c r="AF1997" s="330">
        <v>0.1</v>
      </c>
      <c r="AG1997" s="327">
        <f t="shared" si="375"/>
        <v>59.554000000000002</v>
      </c>
      <c r="AH1997" s="327"/>
      <c r="AI1997" s="327">
        <f t="shared" si="376"/>
        <v>59.554000000000002</v>
      </c>
      <c r="AJ1997" s="319" t="s">
        <v>164</v>
      </c>
      <c r="AK1997" s="319"/>
      <c r="AL1997" s="326">
        <v>20</v>
      </c>
      <c r="AM1997" s="331">
        <f t="shared" si="377"/>
        <v>1</v>
      </c>
      <c r="AN1997" s="331">
        <f t="shared" si="378"/>
        <v>1</v>
      </c>
      <c r="AO1997" s="331"/>
      <c r="AP1997" s="331"/>
      <c r="AQ1997" s="331">
        <f t="shared" si="379"/>
        <v>1</v>
      </c>
      <c r="AR1997" s="332" t="str">
        <f>IF(A1997="","",VLOOKUP(A1997,'Base Sites'!A:B,2,FALSE))</f>
        <v>Valauto Roncq</v>
      </c>
      <c r="AS1997" s="332" t="str">
        <f t="shared" si="380"/>
        <v>CUPRA</v>
      </c>
      <c r="AT1997" s="331"/>
      <c r="AU1997" s="333" t="str">
        <f>IF(A1997="","",VLOOKUP(L1997,'Base Vendeurs'!A:B,2,FALSE))</f>
        <v>Sociétés EST</v>
      </c>
      <c r="AV1997" s="327">
        <f t="shared" si="381"/>
        <v>617.54</v>
      </c>
      <c r="AW1997" s="329">
        <f t="shared" si="382"/>
        <v>1.5554117644984581E-2</v>
      </c>
      <c r="AX1997" s="333" t="str">
        <f t="shared" si="383"/>
        <v>NON</v>
      </c>
      <c r="AY1997" s="231">
        <f>+MargesVN[[#This Row],[Total COM]]+MargesVN[[#This Row],[EXT GIE]]+MargesVN[[#This Row],[Forfait immat]]</f>
        <v>79.554000000000002</v>
      </c>
    </row>
    <row r="1998" spans="1:51" s="384" customFormat="1" ht="11.25" customHeight="1" x14ac:dyDescent="0.25">
      <c r="A1998" s="431">
        <v>10</v>
      </c>
      <c r="B1998" s="431" t="s">
        <v>163</v>
      </c>
      <c r="C1998" s="431" t="s">
        <v>29</v>
      </c>
      <c r="D1998" s="432">
        <v>46175</v>
      </c>
      <c r="E1998" s="433">
        <v>46175</v>
      </c>
      <c r="F1998" s="434"/>
      <c r="G1998" s="434"/>
      <c r="H1998" s="434"/>
      <c r="I1998" s="434"/>
      <c r="J1998" s="434"/>
      <c r="K1998" s="434">
        <v>0</v>
      </c>
      <c r="L1998" s="431" t="s">
        <v>161</v>
      </c>
      <c r="M1998" s="431">
        <v>532109</v>
      </c>
      <c r="N1998" s="431">
        <v>2109</v>
      </c>
      <c r="O1998" s="431" t="s">
        <v>4656</v>
      </c>
      <c r="P1998" s="435" t="s">
        <v>4657</v>
      </c>
      <c r="Q1998" s="431" t="s">
        <v>378</v>
      </c>
      <c r="R1998" s="436">
        <v>30633.33</v>
      </c>
      <c r="S1998" s="436">
        <v>2700</v>
      </c>
      <c r="T1998" s="437">
        <f t="shared" si="372"/>
        <v>33333.33</v>
      </c>
      <c r="U1998" s="438">
        <v>11</v>
      </c>
      <c r="V1998" s="436">
        <v>1284.6600000000001</v>
      </c>
      <c r="W1998" s="439">
        <v>35</v>
      </c>
      <c r="X1998" s="440"/>
      <c r="Y1998" s="439">
        <f t="shared" si="373"/>
        <v>1249.6600000000001</v>
      </c>
      <c r="Z1998" s="441">
        <f t="shared" si="374"/>
        <v>3.8539803853980384E-2</v>
      </c>
      <c r="AA1998" s="440">
        <v>0</v>
      </c>
      <c r="AB1998" s="439">
        <v>-3333</v>
      </c>
      <c r="AC1998" s="439"/>
      <c r="AD1998" s="439"/>
      <c r="AE1998" s="442">
        <v>0.1</v>
      </c>
      <c r="AF1998" s="442">
        <v>0.1</v>
      </c>
      <c r="AG1998" s="439">
        <f t="shared" si="375"/>
        <v>124.96600000000001</v>
      </c>
      <c r="AH1998" s="439"/>
      <c r="AI1998" s="439">
        <f t="shared" si="376"/>
        <v>124.96600000000001</v>
      </c>
      <c r="AJ1998" s="431" t="s">
        <v>164</v>
      </c>
      <c r="AK1998" s="431"/>
      <c r="AL1998" s="438"/>
      <c r="AM1998" s="443">
        <f t="shared" si="377"/>
        <v>0</v>
      </c>
      <c r="AN1998" s="443">
        <f t="shared" si="378"/>
        <v>1</v>
      </c>
      <c r="AO1998" s="443"/>
      <c r="AP1998" s="443"/>
      <c r="AQ1998" s="443">
        <f t="shared" si="379"/>
        <v>0</v>
      </c>
      <c r="AR1998" s="444" t="str">
        <f>IF(A1998="","",VLOOKUP(A1998,'Base Sites'!A:B,2,FALSE))</f>
        <v>Valauto Roncq</v>
      </c>
      <c r="AS1998" s="444" t="str">
        <f t="shared" si="380"/>
        <v>SKODA</v>
      </c>
      <c r="AT1998" s="443"/>
      <c r="AU1998" s="445" t="str">
        <f>IF(A1998="","",VLOOKUP(L1998,'Base Vendeurs'!A:B,2,FALSE))</f>
        <v>Valauto Roncq Skoda</v>
      </c>
      <c r="AV1998" s="439">
        <f t="shared" si="381"/>
        <v>1284.6600000000001</v>
      </c>
      <c r="AW1998" s="441">
        <f t="shared" si="382"/>
        <v>3.8539803853980384E-2</v>
      </c>
      <c r="AX1998" s="445" t="str">
        <f t="shared" si="383"/>
        <v>NON</v>
      </c>
      <c r="AY1998" s="231">
        <f>+MargesVN[[#This Row],[Total COM]]+MargesVN[[#This Row],[EXT GIE]]+MargesVN[[#This Row],[Forfait immat]]</f>
        <v>124.96600000000001</v>
      </c>
    </row>
    <row r="1999" spans="1:51" s="384" customFormat="1" ht="11.25" customHeight="1" x14ac:dyDescent="0.25">
      <c r="A1999" s="252">
        <v>10</v>
      </c>
      <c r="B1999" s="252" t="s">
        <v>163</v>
      </c>
      <c r="C1999" s="252" t="s">
        <v>29</v>
      </c>
      <c r="D1999" s="106">
        <v>46049</v>
      </c>
      <c r="E1999" s="253">
        <v>46049</v>
      </c>
      <c r="F1999" s="107"/>
      <c r="G1999" s="107"/>
      <c r="H1999" s="107"/>
      <c r="I1999" s="107"/>
      <c r="J1999" s="107"/>
      <c r="K1999" s="107">
        <v>0</v>
      </c>
      <c r="L1999" s="252" t="s">
        <v>161</v>
      </c>
      <c r="M1999" s="252">
        <v>532111</v>
      </c>
      <c r="N1999" s="252">
        <v>2111</v>
      </c>
      <c r="O1999" s="252" t="s">
        <v>643</v>
      </c>
      <c r="P1999" s="254" t="s">
        <v>644</v>
      </c>
      <c r="Q1999" s="252" t="s">
        <v>378</v>
      </c>
      <c r="R1999" s="108">
        <v>27658.33</v>
      </c>
      <c r="S1999" s="108">
        <v>2324.9899999999998</v>
      </c>
      <c r="T1999" s="109">
        <f t="shared" si="372"/>
        <v>29983.32</v>
      </c>
      <c r="U1999" s="110">
        <v>15</v>
      </c>
      <c r="V1999" s="108">
        <v>1217.24</v>
      </c>
      <c r="W1999" s="255">
        <v>35</v>
      </c>
      <c r="X1999" s="111"/>
      <c r="Y1999" s="256">
        <f t="shared" si="373"/>
        <v>1182.24</v>
      </c>
      <c r="Z1999" s="127">
        <f t="shared" si="374"/>
        <v>4.0597238731401329E-2</v>
      </c>
      <c r="AA1999" s="111">
        <v>0</v>
      </c>
      <c r="AB1999" s="255">
        <v>-3333</v>
      </c>
      <c r="AC1999" s="255"/>
      <c r="AD1999" s="255"/>
      <c r="AE1999" s="113">
        <v>0.13</v>
      </c>
      <c r="AF1999" s="113">
        <v>0.13</v>
      </c>
      <c r="AG1999" s="255">
        <f t="shared" si="375"/>
        <v>153.69120000000001</v>
      </c>
      <c r="AH1999" s="255"/>
      <c r="AI1999" s="255">
        <f t="shared" si="376"/>
        <v>153.69120000000001</v>
      </c>
      <c r="AJ1999" s="252" t="s">
        <v>164</v>
      </c>
      <c r="AK1999" s="252"/>
      <c r="AL1999" s="110"/>
      <c r="AM1999" s="257">
        <f t="shared" si="377"/>
        <v>0</v>
      </c>
      <c r="AN1999" s="257">
        <f t="shared" si="378"/>
        <v>1</v>
      </c>
      <c r="AO1999" s="257"/>
      <c r="AP1999" s="257"/>
      <c r="AQ1999" s="257">
        <f t="shared" si="379"/>
        <v>0</v>
      </c>
      <c r="AR1999" s="129" t="str">
        <f>IF(A1999="","",VLOOKUP(A1999,'Base Sites'!A:B,2,FALSE))</f>
        <v>Valauto Roncq</v>
      </c>
      <c r="AS1999" s="129" t="str">
        <f t="shared" si="380"/>
        <v>SKODA</v>
      </c>
      <c r="AT1999" s="257"/>
      <c r="AU1999" s="258" t="str">
        <f>IF(A1999="","",VLOOKUP(L1999,'Base Vendeurs'!A:B,2,FALSE))</f>
        <v>Valauto Roncq Skoda</v>
      </c>
      <c r="AV1999" s="251">
        <f t="shared" si="381"/>
        <v>1217.24</v>
      </c>
      <c r="AW1999" s="127">
        <f t="shared" si="382"/>
        <v>4.0597238731401329E-2</v>
      </c>
      <c r="AX1999" s="237" t="str">
        <f t="shared" si="383"/>
        <v>NON</v>
      </c>
      <c r="AY1999" s="231">
        <f>+MargesVN[[#This Row],[Total COM]]+MargesVN[[#This Row],[EXT GIE]]+MargesVN[[#This Row],[Forfait immat]]</f>
        <v>153.69120000000001</v>
      </c>
    </row>
    <row r="2000" spans="1:51" s="384" customFormat="1" ht="11.25" customHeight="1" x14ac:dyDescent="0.25">
      <c r="A2000" s="271">
        <v>30</v>
      </c>
      <c r="B2000" s="271" t="s">
        <v>183</v>
      </c>
      <c r="C2000" s="271" t="s">
        <v>104</v>
      </c>
      <c r="D2000" s="207">
        <v>46048</v>
      </c>
      <c r="E2000" s="272">
        <v>46050</v>
      </c>
      <c r="F2000" s="208"/>
      <c r="G2000" s="208"/>
      <c r="H2000" s="208"/>
      <c r="I2000" s="208" t="s">
        <v>165</v>
      </c>
      <c r="J2000" s="208"/>
      <c r="K2000" s="208">
        <v>1126980.04</v>
      </c>
      <c r="L2000" s="271" t="s">
        <v>33</v>
      </c>
      <c r="M2000" s="271">
        <v>532696</v>
      </c>
      <c r="N2000" s="271">
        <v>2696</v>
      </c>
      <c r="O2000" s="271" t="s">
        <v>1131</v>
      </c>
      <c r="P2000" s="273" t="s">
        <v>326</v>
      </c>
      <c r="Q2000" s="271" t="s">
        <v>24</v>
      </c>
      <c r="R2000" s="209">
        <v>30333.33</v>
      </c>
      <c r="S2000" s="209">
        <v>666.67</v>
      </c>
      <c r="T2000" s="210">
        <f t="shared" si="372"/>
        <v>31000</v>
      </c>
      <c r="U2000" s="211">
        <v>27</v>
      </c>
      <c r="V2000" s="470">
        <v>715</v>
      </c>
      <c r="W2000" s="274">
        <v>95</v>
      </c>
      <c r="X2000" s="212"/>
      <c r="Y2000" s="274">
        <f t="shared" si="373"/>
        <v>620</v>
      </c>
      <c r="Z2000" s="213">
        <f t="shared" si="374"/>
        <v>2.3064516129032257E-2</v>
      </c>
      <c r="AA2000" s="212">
        <v>0</v>
      </c>
      <c r="AB2000" s="274">
        <v>-2170</v>
      </c>
      <c r="AC2000" s="274"/>
      <c r="AD2000" s="274" t="s">
        <v>430</v>
      </c>
      <c r="AE2000" s="214"/>
      <c r="AF2000" s="214">
        <v>0</v>
      </c>
      <c r="AG2000" s="274">
        <f t="shared" si="375"/>
        <v>0</v>
      </c>
      <c r="AH2000" s="274"/>
      <c r="AI2000" s="274">
        <f t="shared" si="376"/>
        <v>0</v>
      </c>
      <c r="AJ2000" s="271" t="s">
        <v>149</v>
      </c>
      <c r="AK2000" s="271">
        <v>0</v>
      </c>
      <c r="AL2000" s="211"/>
      <c r="AM2000" s="275">
        <f t="shared" si="377"/>
        <v>0</v>
      </c>
      <c r="AN2000" s="275">
        <f t="shared" si="378"/>
        <v>1</v>
      </c>
      <c r="AO2000" s="238">
        <v>620</v>
      </c>
      <c r="AP2000" s="313">
        <v>46182</v>
      </c>
      <c r="AQ2000" s="275">
        <f t="shared" si="379"/>
        <v>0</v>
      </c>
      <c r="AR2000" s="215" t="str">
        <f>IF(A2000="","",VLOOKUP(A2000,'Base Sites'!A:B,2,FALSE))</f>
        <v>Valauto Lambersart VW</v>
      </c>
      <c r="AS2000" s="215" t="str">
        <f t="shared" si="380"/>
        <v>VOLKSWAGEN</v>
      </c>
      <c r="AT2000" s="275"/>
      <c r="AU2000" s="276" t="str">
        <f>IF(A2000="","",VLOOKUP(L2000,'Base Vendeurs'!A:B,2,FALSE))</f>
        <v>Sociétés NORD</v>
      </c>
      <c r="AV2000" s="274">
        <f t="shared" si="381"/>
        <v>1335</v>
      </c>
      <c r="AW2000" s="213">
        <f t="shared" si="382"/>
        <v>4.3064516129032261E-2</v>
      </c>
      <c r="AX2000" s="276" t="str">
        <f t="shared" si="383"/>
        <v>NON</v>
      </c>
      <c r="AY2000" s="231">
        <f>+MargesVN[[#This Row],[Total COM]]+MargesVN[[#This Row],[EXT GIE]]+MargesVN[[#This Row],[Forfait immat]]</f>
        <v>0</v>
      </c>
    </row>
    <row r="2001" spans="1:51" s="384" customFormat="1" ht="11.25" customHeight="1" x14ac:dyDescent="0.25">
      <c r="A2001" s="45">
        <v>30</v>
      </c>
      <c r="B2001" s="45" t="s">
        <v>183</v>
      </c>
      <c r="C2001" s="45" t="s">
        <v>104</v>
      </c>
      <c r="D2001" s="44">
        <v>46042</v>
      </c>
      <c r="E2001" s="65">
        <v>46044</v>
      </c>
      <c r="F2001" s="35"/>
      <c r="G2001" s="35"/>
      <c r="H2001" s="35"/>
      <c r="I2001" s="35" t="s">
        <v>165</v>
      </c>
      <c r="J2001" s="35"/>
      <c r="K2001" s="35">
        <v>1126980.04</v>
      </c>
      <c r="L2001" s="45" t="s">
        <v>33</v>
      </c>
      <c r="M2001" s="45">
        <v>532730</v>
      </c>
      <c r="N2001" s="45">
        <v>2730</v>
      </c>
      <c r="O2001" s="45" t="s">
        <v>1137</v>
      </c>
      <c r="P2001" s="66" t="s">
        <v>326</v>
      </c>
      <c r="Q2001" s="45" t="s">
        <v>24</v>
      </c>
      <c r="R2001" s="47">
        <v>30333.33</v>
      </c>
      <c r="S2001" s="47">
        <v>666.67</v>
      </c>
      <c r="T2001" s="48">
        <f t="shared" si="372"/>
        <v>31000</v>
      </c>
      <c r="U2001" s="49">
        <v>28</v>
      </c>
      <c r="V2001" s="318">
        <v>715</v>
      </c>
      <c r="W2001" s="46">
        <v>95</v>
      </c>
      <c r="X2001" s="50"/>
      <c r="Y2001" s="46">
        <f t="shared" si="373"/>
        <v>620</v>
      </c>
      <c r="Z2001" s="51">
        <f t="shared" si="374"/>
        <v>2.3064516129032257E-2</v>
      </c>
      <c r="AA2001" s="50">
        <v>0</v>
      </c>
      <c r="AB2001" s="46">
        <v>-2170</v>
      </c>
      <c r="AC2001" s="46"/>
      <c r="AD2001" s="46" t="s">
        <v>430</v>
      </c>
      <c r="AE2001" s="52"/>
      <c r="AF2001" s="52">
        <v>0</v>
      </c>
      <c r="AG2001" s="46">
        <f t="shared" si="375"/>
        <v>0</v>
      </c>
      <c r="AH2001" s="46"/>
      <c r="AI2001" s="46">
        <f t="shared" si="376"/>
        <v>0</v>
      </c>
      <c r="AJ2001" s="45" t="s">
        <v>149</v>
      </c>
      <c r="AK2001" s="45">
        <v>0</v>
      </c>
      <c r="AL2001" s="49"/>
      <c r="AM2001" s="238">
        <f t="shared" si="377"/>
        <v>0</v>
      </c>
      <c r="AN2001" s="238">
        <f t="shared" si="378"/>
        <v>1</v>
      </c>
      <c r="AO2001" s="238">
        <v>620</v>
      </c>
      <c r="AP2001" s="313">
        <v>46182</v>
      </c>
      <c r="AQ2001" s="238">
        <f t="shared" si="379"/>
        <v>0</v>
      </c>
      <c r="AR2001" s="96" t="str">
        <f>IF(A2001="","",VLOOKUP(A2001,'Base Sites'!A:B,2,FALSE))</f>
        <v>Valauto Lambersart VW</v>
      </c>
      <c r="AS2001" s="96" t="str">
        <f t="shared" si="380"/>
        <v>VOLKSWAGEN</v>
      </c>
      <c r="AT2001" s="238"/>
      <c r="AU2001" s="231" t="str">
        <f>IF(A2001="","",VLOOKUP(L2001,'Base Vendeurs'!A:B,2,FALSE))</f>
        <v>Sociétés NORD</v>
      </c>
      <c r="AV2001" s="251">
        <f t="shared" si="381"/>
        <v>1335</v>
      </c>
      <c r="AW2001" s="51">
        <f t="shared" si="382"/>
        <v>4.3064516129032261E-2</v>
      </c>
      <c r="AX2001" s="237" t="str">
        <f t="shared" si="383"/>
        <v>NON</v>
      </c>
      <c r="AY2001" s="231">
        <f>+MargesVN[[#This Row],[Total COM]]+MargesVN[[#This Row],[EXT GIE]]+MargesVN[[#This Row],[Forfait immat]]</f>
        <v>0</v>
      </c>
    </row>
    <row r="2002" spans="1:51" s="384" customFormat="1" ht="11.25" customHeight="1" x14ac:dyDescent="0.25">
      <c r="A2002" s="401">
        <v>30</v>
      </c>
      <c r="B2002" s="401" t="s">
        <v>163</v>
      </c>
      <c r="C2002" s="401" t="s">
        <v>104</v>
      </c>
      <c r="D2002" s="402">
        <v>46141</v>
      </c>
      <c r="E2002" s="403">
        <v>46147</v>
      </c>
      <c r="F2002" s="404"/>
      <c r="G2002" s="404"/>
      <c r="H2002" s="404"/>
      <c r="I2002" s="404"/>
      <c r="J2002" s="404"/>
      <c r="K2002" s="404"/>
      <c r="L2002" s="401" t="s">
        <v>70</v>
      </c>
      <c r="M2002" s="401">
        <v>532763</v>
      </c>
      <c r="N2002" s="401">
        <v>2763</v>
      </c>
      <c r="O2002" s="401" t="s">
        <v>3401</v>
      </c>
      <c r="P2002" s="405" t="s">
        <v>3402</v>
      </c>
      <c r="Q2002" s="401" t="s">
        <v>26</v>
      </c>
      <c r="R2002" s="406">
        <v>36113.33</v>
      </c>
      <c r="S2002" s="406">
        <v>1195.8399999999999</v>
      </c>
      <c r="T2002" s="407">
        <f t="shared" si="372"/>
        <v>37309.17</v>
      </c>
      <c r="U2002" s="408">
        <v>21</v>
      </c>
      <c r="V2002" s="406">
        <v>904.6</v>
      </c>
      <c r="W2002" s="409">
        <v>95</v>
      </c>
      <c r="X2002" s="410"/>
      <c r="Y2002" s="409">
        <f t="shared" si="373"/>
        <v>809.6</v>
      </c>
      <c r="Z2002" s="411">
        <f t="shared" si="374"/>
        <v>2.4246049965732288E-2</v>
      </c>
      <c r="AA2002" s="410">
        <v>0</v>
      </c>
      <c r="AB2002" s="409">
        <v>0</v>
      </c>
      <c r="AC2002" s="409"/>
      <c r="AD2002" s="409"/>
      <c r="AE2002" s="412">
        <v>0.1</v>
      </c>
      <c r="AF2002" s="412">
        <v>0.1</v>
      </c>
      <c r="AG2002" s="409">
        <f t="shared" si="375"/>
        <v>80.960000000000008</v>
      </c>
      <c r="AH2002" s="409"/>
      <c r="AI2002" s="409">
        <f t="shared" si="376"/>
        <v>80.960000000000008</v>
      </c>
      <c r="AJ2002" s="401" t="s">
        <v>164</v>
      </c>
      <c r="AK2002" s="401">
        <v>0</v>
      </c>
      <c r="AL2002" s="408">
        <v>20</v>
      </c>
      <c r="AM2002" s="413">
        <f t="shared" si="377"/>
        <v>1</v>
      </c>
      <c r="AN2002" s="413">
        <f t="shared" si="378"/>
        <v>1</v>
      </c>
      <c r="AO2002" s="413"/>
      <c r="AP2002" s="413"/>
      <c r="AQ2002" s="413">
        <f t="shared" si="379"/>
        <v>1</v>
      </c>
      <c r="AR2002" s="414" t="str">
        <f>IF(A2002="","",VLOOKUP(A2002,'Base Sites'!A:B,2,FALSE))</f>
        <v>Valauto Lambersart VW</v>
      </c>
      <c r="AS2002" s="414" t="str">
        <f t="shared" si="380"/>
        <v>VOLKSWAGEN</v>
      </c>
      <c r="AT2002" s="413"/>
      <c r="AU2002" s="415" t="str">
        <f>IF(A2002="","",VLOOKUP(L2002,'Base Vendeurs'!A:B,2,FALSE))</f>
        <v>Sociétés NORD</v>
      </c>
      <c r="AV2002" s="409">
        <f t="shared" si="381"/>
        <v>904.6</v>
      </c>
      <c r="AW2002" s="411">
        <f t="shared" si="382"/>
        <v>2.4246049965732288E-2</v>
      </c>
      <c r="AX2002" s="415" t="str">
        <f t="shared" si="383"/>
        <v>NON</v>
      </c>
      <c r="AY2002" s="231">
        <f>+MargesVN[[#This Row],[Total COM]]+MargesVN[[#This Row],[EXT GIE]]+MargesVN[[#This Row],[Forfait immat]]</f>
        <v>100.96000000000001</v>
      </c>
    </row>
    <row r="2003" spans="1:51" s="384" customFormat="1" ht="11.25" customHeight="1" x14ac:dyDescent="0.25">
      <c r="A2003" s="319">
        <v>10</v>
      </c>
      <c r="B2003" s="319" t="s">
        <v>183</v>
      </c>
      <c r="C2003" s="319" t="s">
        <v>104</v>
      </c>
      <c r="D2003" s="320">
        <v>46093</v>
      </c>
      <c r="E2003" s="321">
        <v>46093</v>
      </c>
      <c r="F2003" s="322"/>
      <c r="G2003" s="322"/>
      <c r="H2003" s="322"/>
      <c r="I2003" s="322" t="s">
        <v>165</v>
      </c>
      <c r="J2003" s="322"/>
      <c r="K2003" s="322">
        <v>29593.360000000001</v>
      </c>
      <c r="L2003" s="319" t="s">
        <v>38</v>
      </c>
      <c r="M2003" s="319">
        <v>533108</v>
      </c>
      <c r="N2003" s="319">
        <v>3108</v>
      </c>
      <c r="O2003" s="319" t="s">
        <v>2479</v>
      </c>
      <c r="P2003" s="323" t="s">
        <v>2480</v>
      </c>
      <c r="Q2003" s="319" t="s">
        <v>107</v>
      </c>
      <c r="R2003" s="324">
        <v>28389</v>
      </c>
      <c r="S2003" s="324">
        <v>-200</v>
      </c>
      <c r="T2003" s="325">
        <f t="shared" si="372"/>
        <v>28189</v>
      </c>
      <c r="U2003" s="326">
        <v>161</v>
      </c>
      <c r="V2003" s="324">
        <v>2196.0500000000002</v>
      </c>
      <c r="W2003" s="327">
        <v>95</v>
      </c>
      <c r="X2003" s="328"/>
      <c r="Y2003" s="327">
        <f t="shared" si="373"/>
        <v>2101.0500000000002</v>
      </c>
      <c r="Z2003" s="329">
        <f t="shared" si="374"/>
        <v>7.7904501756004121E-2</v>
      </c>
      <c r="AA2003" s="328">
        <v>0</v>
      </c>
      <c r="AB2003" s="327">
        <v>-3349.9900000000002</v>
      </c>
      <c r="AC2003" s="327"/>
      <c r="AD2003" s="327" t="s">
        <v>2021</v>
      </c>
      <c r="AE2003" s="330">
        <v>0.13</v>
      </c>
      <c r="AF2003" s="330">
        <v>0.13</v>
      </c>
      <c r="AG2003" s="327">
        <f t="shared" si="375"/>
        <v>273.13650000000001</v>
      </c>
      <c r="AH2003" s="327"/>
      <c r="AI2003" s="327">
        <f t="shared" si="376"/>
        <v>273.13650000000001</v>
      </c>
      <c r="AJ2003" s="319" t="s">
        <v>164</v>
      </c>
      <c r="AK2003" s="319">
        <v>30</v>
      </c>
      <c r="AL2003" s="326"/>
      <c r="AM2003" s="331">
        <f t="shared" si="377"/>
        <v>0</v>
      </c>
      <c r="AN2003" s="331">
        <f t="shared" si="378"/>
        <v>1</v>
      </c>
      <c r="AO2003" s="331"/>
      <c r="AP2003" s="331"/>
      <c r="AQ2003" s="331">
        <f t="shared" si="379"/>
        <v>0</v>
      </c>
      <c r="AR2003" s="332" t="str">
        <f>IF(A2003="","",VLOOKUP(A2003,'Base Sites'!A:B,2,FALSE))</f>
        <v>Valauto Roncq</v>
      </c>
      <c r="AS2003" s="332" t="str">
        <f t="shared" si="380"/>
        <v>VOLKSWAGEN</v>
      </c>
      <c r="AT2003" s="331"/>
      <c r="AU2003" s="333" t="str">
        <f>IF(A2003="","",VLOOKUP(L2003,'Base Vendeurs'!A:B,2,FALSE))</f>
        <v>Valauto Roubaix</v>
      </c>
      <c r="AV2003" s="327">
        <f t="shared" si="381"/>
        <v>2196.0500000000002</v>
      </c>
      <c r="AW2003" s="329">
        <f t="shared" si="382"/>
        <v>7.7904501756004121E-2</v>
      </c>
      <c r="AX2003" s="333" t="str">
        <f t="shared" si="383"/>
        <v>NON</v>
      </c>
      <c r="AY2003" s="231">
        <f>+MargesVN[[#This Row],[Total COM]]+MargesVN[[#This Row],[EXT GIE]]+MargesVN[[#This Row],[Forfait immat]]</f>
        <v>303.13650000000001</v>
      </c>
    </row>
    <row r="2004" spans="1:51" s="384" customFormat="1" ht="11.25" customHeight="1" x14ac:dyDescent="0.25">
      <c r="A2004" s="319">
        <v>30</v>
      </c>
      <c r="B2004" s="319" t="s">
        <v>163</v>
      </c>
      <c r="C2004" s="319" t="s">
        <v>104</v>
      </c>
      <c r="D2004" s="320">
        <v>46093</v>
      </c>
      <c r="E2004" s="321">
        <v>46097</v>
      </c>
      <c r="F2004" s="322"/>
      <c r="G2004" s="322"/>
      <c r="H2004" s="322"/>
      <c r="I2004" s="322"/>
      <c r="J2004" s="322"/>
      <c r="K2004" s="322"/>
      <c r="L2004" s="319" t="s">
        <v>219</v>
      </c>
      <c r="M2004" s="319">
        <v>533148</v>
      </c>
      <c r="N2004" s="319">
        <v>3148</v>
      </c>
      <c r="O2004" s="319" t="s">
        <v>2579</v>
      </c>
      <c r="P2004" s="323" t="s">
        <v>2580</v>
      </c>
      <c r="Q2004" s="319" t="s">
        <v>26</v>
      </c>
      <c r="R2004" s="324">
        <v>44863.33</v>
      </c>
      <c r="S2004" s="324">
        <v>2487.5</v>
      </c>
      <c r="T2004" s="325">
        <f t="shared" si="372"/>
        <v>47350.83</v>
      </c>
      <c r="U2004" s="326">
        <v>114</v>
      </c>
      <c r="V2004" s="324">
        <v>-308.02999999999997</v>
      </c>
      <c r="W2004" s="327">
        <v>95</v>
      </c>
      <c r="X2004" s="328"/>
      <c r="Y2004" s="327">
        <f t="shared" si="373"/>
        <v>-403.03</v>
      </c>
      <c r="Z2004" s="329">
        <f t="shared" si="374"/>
        <v>-6.5052713965098388E-3</v>
      </c>
      <c r="AA2004" s="328">
        <v>0</v>
      </c>
      <c r="AB2004" s="327">
        <v>0</v>
      </c>
      <c r="AC2004" s="327"/>
      <c r="AD2004" s="327" t="s">
        <v>2022</v>
      </c>
      <c r="AE2004" s="330"/>
      <c r="AF2004" s="330">
        <v>0.1</v>
      </c>
      <c r="AG2004" s="327">
        <f t="shared" si="375"/>
        <v>0</v>
      </c>
      <c r="AH2004" s="327"/>
      <c r="AI2004" s="327">
        <f t="shared" si="376"/>
        <v>0</v>
      </c>
      <c r="AJ2004" s="319" t="s">
        <v>149</v>
      </c>
      <c r="AK2004" s="319">
        <v>0</v>
      </c>
      <c r="AL2004" s="326"/>
      <c r="AM2004" s="331">
        <f t="shared" si="377"/>
        <v>0</v>
      </c>
      <c r="AN2004" s="331">
        <f t="shared" si="378"/>
        <v>1</v>
      </c>
      <c r="AO2004" s="331"/>
      <c r="AP2004" s="331"/>
      <c r="AQ2004" s="331">
        <f t="shared" si="379"/>
        <v>0</v>
      </c>
      <c r="AR2004" s="332" t="str">
        <f>IF(A2004="","",VLOOKUP(A2004,'Base Sites'!A:B,2,FALSE))</f>
        <v>Valauto Lambersart VW</v>
      </c>
      <c r="AS2004" s="332" t="str">
        <f t="shared" si="380"/>
        <v>VOLKSWAGEN</v>
      </c>
      <c r="AT2004" s="331"/>
      <c r="AU2004" s="333" t="str">
        <f>IF(A2004="","",VLOOKUP(L2004,'Base Vendeurs'!A:B,2,FALSE))</f>
        <v>Sociétés NORD</v>
      </c>
      <c r="AV2004" s="327">
        <f t="shared" si="381"/>
        <v>-308.02999999999997</v>
      </c>
      <c r="AW2004" s="329">
        <f t="shared" si="382"/>
        <v>-6.5052713965098388E-3</v>
      </c>
      <c r="AX2004" s="333" t="str">
        <f t="shared" si="383"/>
        <v>OUI</v>
      </c>
      <c r="AY2004" s="231">
        <f>+MargesVN[[#This Row],[Total COM]]+MargesVN[[#This Row],[EXT GIE]]+MargesVN[[#This Row],[Forfait immat]]</f>
        <v>0</v>
      </c>
    </row>
    <row r="2005" spans="1:51" s="384" customFormat="1" ht="11.25" customHeight="1" x14ac:dyDescent="0.25">
      <c r="A2005" s="45">
        <v>30</v>
      </c>
      <c r="B2005" s="45" t="s">
        <v>183</v>
      </c>
      <c r="C2005" s="45" t="s">
        <v>104</v>
      </c>
      <c r="D2005" s="44">
        <v>46059</v>
      </c>
      <c r="E2005" s="65">
        <v>46063</v>
      </c>
      <c r="F2005" s="35"/>
      <c r="G2005" s="35"/>
      <c r="H2005" s="35"/>
      <c r="I2005" s="35" t="s">
        <v>165</v>
      </c>
      <c r="J2005" s="35"/>
      <c r="K2005" s="35">
        <v>503005.87</v>
      </c>
      <c r="L2005" s="45" t="s">
        <v>33</v>
      </c>
      <c r="M2005" s="45">
        <v>533152</v>
      </c>
      <c r="N2005" s="45">
        <v>3152</v>
      </c>
      <c r="O2005" s="45" t="s">
        <v>1420</v>
      </c>
      <c r="P2005" s="66" t="s">
        <v>326</v>
      </c>
      <c r="Q2005" s="45" t="s">
        <v>24</v>
      </c>
      <c r="R2005" s="47">
        <v>30333.33</v>
      </c>
      <c r="S2005" s="47">
        <v>666.67</v>
      </c>
      <c r="T2005" s="48">
        <f t="shared" si="372"/>
        <v>31000</v>
      </c>
      <c r="U2005" s="49">
        <v>45</v>
      </c>
      <c r="V2005" s="47">
        <v>715</v>
      </c>
      <c r="W2005" s="46">
        <v>95</v>
      </c>
      <c r="X2005" s="50"/>
      <c r="Y2005" s="46">
        <f t="shared" si="373"/>
        <v>620</v>
      </c>
      <c r="Z2005" s="51">
        <f t="shared" si="374"/>
        <v>2.3064516129032257E-2</v>
      </c>
      <c r="AA2005" s="50">
        <v>0</v>
      </c>
      <c r="AB2005" s="46">
        <v>-2170</v>
      </c>
      <c r="AC2005" s="46"/>
      <c r="AD2005" s="46" t="s">
        <v>430</v>
      </c>
      <c r="AE2005" s="52"/>
      <c r="AF2005" s="52">
        <v>0</v>
      </c>
      <c r="AG2005" s="46">
        <f t="shared" si="375"/>
        <v>0</v>
      </c>
      <c r="AH2005" s="46"/>
      <c r="AI2005" s="46">
        <f t="shared" si="376"/>
        <v>0</v>
      </c>
      <c r="AJ2005" s="45" t="s">
        <v>149</v>
      </c>
      <c r="AK2005" s="45">
        <v>0</v>
      </c>
      <c r="AL2005" s="49" t="s">
        <v>293</v>
      </c>
      <c r="AM2005" s="238">
        <f t="shared" si="377"/>
        <v>1</v>
      </c>
      <c r="AN2005" s="238">
        <f t="shared" si="378"/>
        <v>1</v>
      </c>
      <c r="AO2005" s="238"/>
      <c r="AP2005" s="238"/>
      <c r="AQ2005" s="238">
        <f t="shared" si="379"/>
        <v>1</v>
      </c>
      <c r="AR2005" s="96" t="str">
        <f>IF(A2005="","",VLOOKUP(A2005,'Base Sites'!A:B,2,FALSE))</f>
        <v>Valauto Lambersart VW</v>
      </c>
      <c r="AS2005" s="96" t="str">
        <f t="shared" si="380"/>
        <v>VOLKSWAGEN</v>
      </c>
      <c r="AT2005" s="238"/>
      <c r="AU2005" s="231" t="str">
        <f>IF(A2005="","",VLOOKUP(L2005,'Base Vendeurs'!A:B,2,FALSE))</f>
        <v>Sociétés NORD</v>
      </c>
      <c r="AV2005" s="46">
        <f t="shared" si="381"/>
        <v>715</v>
      </c>
      <c r="AW2005" s="51">
        <f t="shared" si="382"/>
        <v>2.3064516129032257E-2</v>
      </c>
      <c r="AX2005" s="231" t="str">
        <f t="shared" si="383"/>
        <v>NON</v>
      </c>
      <c r="AY2005" s="231">
        <f>+MargesVN[[#This Row],[Total COM]]+MargesVN[[#This Row],[EXT GIE]]+MargesVN[[#This Row],[Forfait immat]]</f>
        <v>0</v>
      </c>
    </row>
    <row r="2006" spans="1:51" s="384" customFormat="1" ht="11.25" customHeight="1" x14ac:dyDescent="0.25">
      <c r="A2006" s="401">
        <v>45</v>
      </c>
      <c r="B2006" s="401" t="s">
        <v>185</v>
      </c>
      <c r="C2006" s="401" t="s">
        <v>206</v>
      </c>
      <c r="D2006" s="402">
        <v>46163</v>
      </c>
      <c r="E2006" s="403">
        <v>46164</v>
      </c>
      <c r="F2006" s="404" t="s">
        <v>165</v>
      </c>
      <c r="G2006" s="404"/>
      <c r="H2006" s="404"/>
      <c r="I2006" s="404" t="s">
        <v>165</v>
      </c>
      <c r="J2006" s="404"/>
      <c r="K2006" s="404">
        <v>40795.71</v>
      </c>
      <c r="L2006" s="401" t="s">
        <v>2997</v>
      </c>
      <c r="M2006" s="401">
        <v>533153</v>
      </c>
      <c r="N2006" s="401">
        <v>53</v>
      </c>
      <c r="O2006" s="401" t="s">
        <v>3921</v>
      </c>
      <c r="P2006" s="405" t="s">
        <v>3922</v>
      </c>
      <c r="Q2006" s="401" t="s">
        <v>379</v>
      </c>
      <c r="R2006" s="406">
        <v>38154.33</v>
      </c>
      <c r="S2006" s="406">
        <v>506.67</v>
      </c>
      <c r="T2006" s="407">
        <f t="shared" si="372"/>
        <v>38661</v>
      </c>
      <c r="U2006" s="408">
        <v>56</v>
      </c>
      <c r="V2006" s="406">
        <f>-2684.27+3600+833</f>
        <v>1748.73</v>
      </c>
      <c r="W2006" s="409">
        <v>22</v>
      </c>
      <c r="X2006" s="410"/>
      <c r="Y2006" s="409">
        <f t="shared" si="373"/>
        <v>1726.73</v>
      </c>
      <c r="Z2006" s="411">
        <f t="shared" si="374"/>
        <v>4.5232404748971833E-2</v>
      </c>
      <c r="AA2006" s="410">
        <v>0</v>
      </c>
      <c r="AB2006" s="409">
        <v>0</v>
      </c>
      <c r="AC2006" s="409"/>
      <c r="AD2006" s="409" t="s">
        <v>4382</v>
      </c>
      <c r="AE2006" s="412"/>
      <c r="AF2006" s="412">
        <v>0.12</v>
      </c>
      <c r="AG2006" s="409">
        <f t="shared" si="375"/>
        <v>0</v>
      </c>
      <c r="AH2006" s="409"/>
      <c r="AI2006" s="409">
        <f t="shared" si="376"/>
        <v>0</v>
      </c>
      <c r="AJ2006" s="401" t="s">
        <v>164</v>
      </c>
      <c r="AK2006" s="401">
        <v>1</v>
      </c>
      <c r="AL2006" s="408" t="s">
        <v>293</v>
      </c>
      <c r="AM2006" s="413">
        <f t="shared" si="377"/>
        <v>1</v>
      </c>
      <c r="AN2006" s="413">
        <f t="shared" si="378"/>
        <v>1</v>
      </c>
      <c r="AO2006" s="413"/>
      <c r="AP2006" s="413"/>
      <c r="AQ2006" s="413">
        <f t="shared" si="379"/>
        <v>1</v>
      </c>
      <c r="AR2006" s="414" t="str">
        <f>IF(A2006="","",VLOOKUP(A2006,'Base Sites'!A:B,2,FALSE))</f>
        <v>Valauto Arras</v>
      </c>
      <c r="AS2006" s="414" t="str">
        <f t="shared" si="380"/>
        <v>CUPRA</v>
      </c>
      <c r="AT2006" s="413"/>
      <c r="AU2006" s="415" t="str">
        <f>IF(A2006="","",VLOOKUP(L2006,'Base Vendeurs'!A:B,2,FALSE))</f>
        <v>Valauto Arras</v>
      </c>
      <c r="AV2006" s="409">
        <f t="shared" si="381"/>
        <v>1748.73</v>
      </c>
      <c r="AW2006" s="411">
        <f t="shared" si="382"/>
        <v>4.5232404748971833E-2</v>
      </c>
      <c r="AX2006" s="415" t="str">
        <f t="shared" si="383"/>
        <v>NON</v>
      </c>
      <c r="AY2006" s="231">
        <f>+MargesVN[[#This Row],[Total COM]]+MargesVN[[#This Row],[EXT GIE]]+MargesVN[[#This Row],[Forfait immat]]</f>
        <v>1</v>
      </c>
    </row>
    <row r="2007" spans="1:51" s="384" customFormat="1" ht="11.25" customHeight="1" x14ac:dyDescent="0.25">
      <c r="A2007" s="45">
        <v>30</v>
      </c>
      <c r="B2007" s="45" t="s">
        <v>183</v>
      </c>
      <c r="C2007" s="45" t="s">
        <v>104</v>
      </c>
      <c r="D2007" s="44">
        <v>46063</v>
      </c>
      <c r="E2007" s="65">
        <v>46065</v>
      </c>
      <c r="F2007" s="35"/>
      <c r="G2007" s="35"/>
      <c r="H2007" s="35"/>
      <c r="I2007" s="35" t="s">
        <v>165</v>
      </c>
      <c r="J2007" s="35"/>
      <c r="K2007" s="35">
        <v>503005.87</v>
      </c>
      <c r="L2007" s="45" t="s">
        <v>33</v>
      </c>
      <c r="M2007" s="45">
        <v>533166</v>
      </c>
      <c r="N2007" s="45">
        <v>3166</v>
      </c>
      <c r="O2007" s="45" t="s">
        <v>1476</v>
      </c>
      <c r="P2007" s="66" t="s">
        <v>326</v>
      </c>
      <c r="Q2007" s="45" t="s">
        <v>24</v>
      </c>
      <c r="R2007" s="47">
        <v>30333.33</v>
      </c>
      <c r="S2007" s="47">
        <v>666.67</v>
      </c>
      <c r="T2007" s="48">
        <f t="shared" si="372"/>
        <v>31000</v>
      </c>
      <c r="U2007" s="49">
        <v>49</v>
      </c>
      <c r="V2007" s="47">
        <v>715</v>
      </c>
      <c r="W2007" s="46">
        <v>95</v>
      </c>
      <c r="X2007" s="50"/>
      <c r="Y2007" s="46">
        <f t="shared" si="373"/>
        <v>620</v>
      </c>
      <c r="Z2007" s="51">
        <f t="shared" si="374"/>
        <v>2.3064516129032257E-2</v>
      </c>
      <c r="AA2007" s="50">
        <v>0</v>
      </c>
      <c r="AB2007" s="46">
        <v>-2170</v>
      </c>
      <c r="AC2007" s="46"/>
      <c r="AD2007" s="46" t="s">
        <v>430</v>
      </c>
      <c r="AE2007" s="52"/>
      <c r="AF2007" s="52">
        <v>0</v>
      </c>
      <c r="AG2007" s="46">
        <f t="shared" si="375"/>
        <v>0</v>
      </c>
      <c r="AH2007" s="46"/>
      <c r="AI2007" s="46">
        <f t="shared" si="376"/>
        <v>0</v>
      </c>
      <c r="AJ2007" s="45" t="s">
        <v>149</v>
      </c>
      <c r="AK2007" s="45">
        <v>0</v>
      </c>
      <c r="AL2007" s="49" t="s">
        <v>293</v>
      </c>
      <c r="AM2007" s="238">
        <f t="shared" si="377"/>
        <v>1</v>
      </c>
      <c r="AN2007" s="238">
        <f t="shared" si="378"/>
        <v>1</v>
      </c>
      <c r="AO2007" s="238"/>
      <c r="AP2007" s="238"/>
      <c r="AQ2007" s="238">
        <f t="shared" si="379"/>
        <v>1</v>
      </c>
      <c r="AR2007" s="96" t="str">
        <f>IF(A2007="","",VLOOKUP(A2007,'Base Sites'!A:B,2,FALSE))</f>
        <v>Valauto Lambersart VW</v>
      </c>
      <c r="AS2007" s="96" t="str">
        <f t="shared" si="380"/>
        <v>VOLKSWAGEN</v>
      </c>
      <c r="AT2007" s="238"/>
      <c r="AU2007" s="231" t="str">
        <f>IF(A2007="","",VLOOKUP(L2007,'Base Vendeurs'!A:B,2,FALSE))</f>
        <v>Sociétés NORD</v>
      </c>
      <c r="AV2007" s="46">
        <f t="shared" si="381"/>
        <v>715</v>
      </c>
      <c r="AW2007" s="51">
        <f t="shared" si="382"/>
        <v>2.3064516129032257E-2</v>
      </c>
      <c r="AX2007" s="231" t="str">
        <f t="shared" si="383"/>
        <v>NON</v>
      </c>
      <c r="AY2007" s="231">
        <f>+MargesVN[[#This Row],[Total COM]]+MargesVN[[#This Row],[EXT GIE]]+MargesVN[[#This Row],[Forfait immat]]</f>
        <v>0</v>
      </c>
    </row>
    <row r="2008" spans="1:51" s="384" customFormat="1" ht="11.25" customHeight="1" x14ac:dyDescent="0.25">
      <c r="A2008" s="45">
        <v>30</v>
      </c>
      <c r="B2008" s="45" t="s">
        <v>183</v>
      </c>
      <c r="C2008" s="45" t="s">
        <v>104</v>
      </c>
      <c r="D2008" s="44">
        <v>46058</v>
      </c>
      <c r="E2008" s="65">
        <v>46062</v>
      </c>
      <c r="F2008" s="35"/>
      <c r="G2008" s="35"/>
      <c r="H2008" s="35"/>
      <c r="I2008" s="35" t="s">
        <v>165</v>
      </c>
      <c r="J2008" s="35"/>
      <c r="K2008" s="35">
        <v>503005.87</v>
      </c>
      <c r="L2008" s="45" t="s">
        <v>33</v>
      </c>
      <c r="M2008" s="45">
        <v>533177</v>
      </c>
      <c r="N2008" s="45">
        <v>3177</v>
      </c>
      <c r="O2008" s="45" t="s">
        <v>1354</v>
      </c>
      <c r="P2008" s="66" t="s">
        <v>326</v>
      </c>
      <c r="Q2008" s="45" t="s">
        <v>24</v>
      </c>
      <c r="R2008" s="47">
        <v>30333.33</v>
      </c>
      <c r="S2008" s="47">
        <v>666.67</v>
      </c>
      <c r="T2008" s="48">
        <f t="shared" si="372"/>
        <v>31000</v>
      </c>
      <c r="U2008" s="49">
        <v>44</v>
      </c>
      <c r="V2008" s="47">
        <v>715</v>
      </c>
      <c r="W2008" s="46">
        <v>95</v>
      </c>
      <c r="X2008" s="50"/>
      <c r="Y2008" s="46">
        <f t="shared" si="373"/>
        <v>620</v>
      </c>
      <c r="Z2008" s="51">
        <f t="shared" si="374"/>
        <v>2.3064516129032257E-2</v>
      </c>
      <c r="AA2008" s="50">
        <v>0</v>
      </c>
      <c r="AB2008" s="46">
        <v>-2170</v>
      </c>
      <c r="AC2008" s="46"/>
      <c r="AD2008" s="46" t="s">
        <v>430</v>
      </c>
      <c r="AE2008" s="52"/>
      <c r="AF2008" s="52">
        <v>0</v>
      </c>
      <c r="AG2008" s="46">
        <f t="shared" si="375"/>
        <v>0</v>
      </c>
      <c r="AH2008" s="46"/>
      <c r="AI2008" s="46">
        <f t="shared" si="376"/>
        <v>0</v>
      </c>
      <c r="AJ2008" s="45" t="s">
        <v>149</v>
      </c>
      <c r="AK2008" s="45">
        <v>0</v>
      </c>
      <c r="AL2008" s="49" t="s">
        <v>293</v>
      </c>
      <c r="AM2008" s="238">
        <f t="shared" si="377"/>
        <v>1</v>
      </c>
      <c r="AN2008" s="238">
        <f t="shared" si="378"/>
        <v>1</v>
      </c>
      <c r="AO2008" s="238"/>
      <c r="AP2008" s="238"/>
      <c r="AQ2008" s="238">
        <f t="shared" si="379"/>
        <v>1</v>
      </c>
      <c r="AR2008" s="96" t="str">
        <f>IF(A2008="","",VLOOKUP(A2008,'Base Sites'!A:B,2,FALSE))</f>
        <v>Valauto Lambersart VW</v>
      </c>
      <c r="AS2008" s="96" t="str">
        <f t="shared" si="380"/>
        <v>VOLKSWAGEN</v>
      </c>
      <c r="AT2008" s="238"/>
      <c r="AU2008" s="231" t="str">
        <f>IF(A2008="","",VLOOKUP(L2008,'Base Vendeurs'!A:B,2,FALSE))</f>
        <v>Sociétés NORD</v>
      </c>
      <c r="AV2008" s="46">
        <f t="shared" si="381"/>
        <v>715</v>
      </c>
      <c r="AW2008" s="51">
        <f t="shared" si="382"/>
        <v>2.3064516129032257E-2</v>
      </c>
      <c r="AX2008" s="231" t="str">
        <f t="shared" si="383"/>
        <v>NON</v>
      </c>
      <c r="AY2008" s="231">
        <f>+MargesVN[[#This Row],[Total COM]]+MargesVN[[#This Row],[EXT GIE]]+MargesVN[[#This Row],[Forfait immat]]</f>
        <v>0</v>
      </c>
    </row>
    <row r="2009" spans="1:51" s="384" customFormat="1" ht="11.25" customHeight="1" x14ac:dyDescent="0.25">
      <c r="A2009" s="319">
        <v>30</v>
      </c>
      <c r="B2009" s="319" t="s">
        <v>163</v>
      </c>
      <c r="C2009" s="319" t="s">
        <v>104</v>
      </c>
      <c r="D2009" s="320">
        <v>46098</v>
      </c>
      <c r="E2009" s="321">
        <v>46100</v>
      </c>
      <c r="F2009" s="322"/>
      <c r="G2009" s="322"/>
      <c r="H2009" s="322"/>
      <c r="I2009" s="322"/>
      <c r="J2009" s="322"/>
      <c r="K2009" s="322">
        <v>0</v>
      </c>
      <c r="L2009" s="319" t="s">
        <v>70</v>
      </c>
      <c r="M2009" s="319">
        <v>533226</v>
      </c>
      <c r="N2009" s="319">
        <v>3226</v>
      </c>
      <c r="O2009" s="319" t="s">
        <v>2672</v>
      </c>
      <c r="P2009" s="323" t="s">
        <v>2673</v>
      </c>
      <c r="Q2009" s="319" t="s">
        <v>382</v>
      </c>
      <c r="R2009" s="324">
        <v>52280</v>
      </c>
      <c r="S2009" s="324">
        <v>3654.17</v>
      </c>
      <c r="T2009" s="325">
        <f t="shared" si="372"/>
        <v>55934.17</v>
      </c>
      <c r="U2009" s="326">
        <v>6</v>
      </c>
      <c r="V2009" s="324">
        <v>1773.04</v>
      </c>
      <c r="W2009" s="327">
        <v>95</v>
      </c>
      <c r="X2009" s="328"/>
      <c r="Y2009" s="327">
        <f t="shared" si="373"/>
        <v>1678.04</v>
      </c>
      <c r="Z2009" s="329">
        <f t="shared" si="374"/>
        <v>3.1698691515401049E-2</v>
      </c>
      <c r="AA2009" s="328">
        <v>0</v>
      </c>
      <c r="AB2009" s="327">
        <v>0</v>
      </c>
      <c r="AC2009" s="327"/>
      <c r="AD2009" s="327"/>
      <c r="AE2009" s="330">
        <v>0.1</v>
      </c>
      <c r="AF2009" s="330">
        <v>0.1</v>
      </c>
      <c r="AG2009" s="327">
        <f t="shared" si="375"/>
        <v>167.804</v>
      </c>
      <c r="AH2009" s="327"/>
      <c r="AI2009" s="327">
        <f t="shared" si="376"/>
        <v>167.804</v>
      </c>
      <c r="AJ2009" s="319" t="s">
        <v>164</v>
      </c>
      <c r="AK2009" s="319">
        <v>0</v>
      </c>
      <c r="AL2009" s="326">
        <v>20</v>
      </c>
      <c r="AM2009" s="331">
        <f t="shared" si="377"/>
        <v>1</v>
      </c>
      <c r="AN2009" s="331">
        <f t="shared" si="378"/>
        <v>1</v>
      </c>
      <c r="AO2009" s="331"/>
      <c r="AP2009" s="331"/>
      <c r="AQ2009" s="331">
        <f t="shared" si="379"/>
        <v>1</v>
      </c>
      <c r="AR2009" s="332" t="str">
        <f>IF(A2009="","",VLOOKUP(A2009,'Base Sites'!A:B,2,FALSE))</f>
        <v>Valauto Lambersart VW</v>
      </c>
      <c r="AS2009" s="332" t="str">
        <f t="shared" si="380"/>
        <v>VOLKSWAGEN</v>
      </c>
      <c r="AT2009" s="331"/>
      <c r="AU2009" s="333" t="str">
        <f>IF(A2009="","",VLOOKUP(L2009,'Base Vendeurs'!A:B,2,FALSE))</f>
        <v>Sociétés NORD</v>
      </c>
      <c r="AV2009" s="327">
        <f t="shared" si="381"/>
        <v>1773.04</v>
      </c>
      <c r="AW2009" s="329">
        <f t="shared" si="382"/>
        <v>3.1698691515401049E-2</v>
      </c>
      <c r="AX2009" s="333" t="str">
        <f t="shared" si="383"/>
        <v>NON</v>
      </c>
      <c r="AY2009" s="231">
        <f>+MargesVN[[#This Row],[Total COM]]+MargesVN[[#This Row],[EXT GIE]]+MargesVN[[#This Row],[Forfait immat]]</f>
        <v>187.804</v>
      </c>
    </row>
    <row r="2010" spans="1:51" s="384" customFormat="1" ht="11.25" customHeight="1" x14ac:dyDescent="0.25">
      <c r="A2010" s="45">
        <v>30</v>
      </c>
      <c r="B2010" s="45" t="s">
        <v>163</v>
      </c>
      <c r="C2010" s="45" t="s">
        <v>104</v>
      </c>
      <c r="D2010" s="44">
        <v>46024</v>
      </c>
      <c r="E2010" s="65">
        <v>46027</v>
      </c>
      <c r="F2010" s="35"/>
      <c r="G2010" s="35"/>
      <c r="H2010" s="35"/>
      <c r="I2010" s="35"/>
      <c r="J2010" s="35"/>
      <c r="K2010" s="35">
        <v>0</v>
      </c>
      <c r="L2010" s="45" t="s">
        <v>33</v>
      </c>
      <c r="M2010" s="45">
        <v>533241</v>
      </c>
      <c r="N2010" s="45">
        <v>3241</v>
      </c>
      <c r="O2010" s="45" t="s">
        <v>1154</v>
      </c>
      <c r="P2010" s="66" t="s">
        <v>1155</v>
      </c>
      <c r="Q2010" s="45" t="s">
        <v>34</v>
      </c>
      <c r="R2010" s="47">
        <v>46208.33</v>
      </c>
      <c r="S2010" s="47">
        <v>5183.34</v>
      </c>
      <c r="T2010" s="48">
        <f t="shared" si="372"/>
        <v>51391.67</v>
      </c>
      <c r="U2010" s="49">
        <v>49</v>
      </c>
      <c r="V2010" s="47">
        <v>1661.83</v>
      </c>
      <c r="W2010" s="46">
        <v>95</v>
      </c>
      <c r="X2010" s="50"/>
      <c r="Y2010" s="46">
        <f t="shared" si="373"/>
        <v>1566.83</v>
      </c>
      <c r="Z2010" s="51">
        <f t="shared" si="374"/>
        <v>3.2336563493655684E-2</v>
      </c>
      <c r="AA2010" s="50">
        <v>0</v>
      </c>
      <c r="AB2010" s="46">
        <v>0</v>
      </c>
      <c r="AC2010" s="46"/>
      <c r="AD2010" s="46"/>
      <c r="AE2010" s="52"/>
      <c r="AF2010" s="52">
        <v>0</v>
      </c>
      <c r="AG2010" s="46">
        <f t="shared" si="375"/>
        <v>0</v>
      </c>
      <c r="AH2010" s="46"/>
      <c r="AI2010" s="46">
        <f t="shared" si="376"/>
        <v>0</v>
      </c>
      <c r="AJ2010" s="45" t="s">
        <v>164</v>
      </c>
      <c r="AK2010" s="45">
        <v>0</v>
      </c>
      <c r="AL2010" s="49"/>
      <c r="AM2010" s="238">
        <f t="shared" si="377"/>
        <v>0</v>
      </c>
      <c r="AN2010" s="238">
        <f t="shared" si="378"/>
        <v>1</v>
      </c>
      <c r="AO2010" s="238"/>
      <c r="AP2010" s="238"/>
      <c r="AQ2010" s="238">
        <f t="shared" si="379"/>
        <v>0</v>
      </c>
      <c r="AR2010" s="96" t="str">
        <f>IF(A2010="","",VLOOKUP(A2010,'Base Sites'!A:B,2,FALSE))</f>
        <v>Valauto Lambersart VW</v>
      </c>
      <c r="AS2010" s="96" t="str">
        <f t="shared" si="380"/>
        <v>VOLKSWAGEN</v>
      </c>
      <c r="AT2010" s="238"/>
      <c r="AU2010" s="231" t="str">
        <f>IF(A2010="","",VLOOKUP(L2010,'Base Vendeurs'!A:B,2,FALSE))</f>
        <v>Sociétés NORD</v>
      </c>
      <c r="AV2010" s="251">
        <f t="shared" si="381"/>
        <v>1661.83</v>
      </c>
      <c r="AW2010" s="51">
        <f t="shared" si="382"/>
        <v>3.2336563493655684E-2</v>
      </c>
      <c r="AX2010" s="237" t="str">
        <f t="shared" si="383"/>
        <v>NON</v>
      </c>
      <c r="AY2010" s="231">
        <f>+MargesVN[[#This Row],[Total COM]]+MargesVN[[#This Row],[EXT GIE]]+MargesVN[[#This Row],[Forfait immat]]</f>
        <v>0</v>
      </c>
    </row>
    <row r="2011" spans="1:51" s="384" customFormat="1" ht="11.25" customHeight="1" x14ac:dyDescent="0.25">
      <c r="A2011" s="45">
        <v>30</v>
      </c>
      <c r="B2011" s="45" t="s">
        <v>163</v>
      </c>
      <c r="C2011" s="45" t="s">
        <v>29</v>
      </c>
      <c r="D2011" s="44">
        <v>46030</v>
      </c>
      <c r="E2011" s="65">
        <v>46032</v>
      </c>
      <c r="F2011" s="35"/>
      <c r="G2011" s="35"/>
      <c r="H2011" s="35"/>
      <c r="I2011" s="35"/>
      <c r="J2011" s="35"/>
      <c r="K2011" s="35"/>
      <c r="L2011" s="45" t="s">
        <v>30</v>
      </c>
      <c r="M2011" s="45">
        <v>533368</v>
      </c>
      <c r="N2011" s="45">
        <v>3368</v>
      </c>
      <c r="O2011" s="45" t="s">
        <v>552</v>
      </c>
      <c r="P2011" s="66" t="s">
        <v>553</v>
      </c>
      <c r="Q2011" s="45" t="s">
        <v>42</v>
      </c>
      <c r="R2011" s="47">
        <v>28958.34</v>
      </c>
      <c r="S2011" s="47">
        <v>1883.34</v>
      </c>
      <c r="T2011" s="48">
        <f t="shared" si="372"/>
        <v>30841.68</v>
      </c>
      <c r="U2011" s="49">
        <v>77</v>
      </c>
      <c r="V2011" s="47">
        <v>1284.79</v>
      </c>
      <c r="W2011" s="46">
        <v>35.01</v>
      </c>
      <c r="X2011" s="50"/>
      <c r="Y2011" s="46">
        <f t="shared" si="373"/>
        <v>1249.78</v>
      </c>
      <c r="Z2011" s="51">
        <f t="shared" si="374"/>
        <v>4.1657588043193493E-2</v>
      </c>
      <c r="AA2011" s="50">
        <v>0</v>
      </c>
      <c r="AB2011" s="46">
        <v>-2916</v>
      </c>
      <c r="AC2011" s="46"/>
      <c r="AD2011" s="46"/>
      <c r="AE2011" s="52">
        <v>0.13</v>
      </c>
      <c r="AF2011" s="52">
        <v>0.13</v>
      </c>
      <c r="AG2011" s="46">
        <f t="shared" si="375"/>
        <v>162.47139999999999</v>
      </c>
      <c r="AH2011" s="46"/>
      <c r="AI2011" s="46">
        <f t="shared" si="376"/>
        <v>162.47139999999999</v>
      </c>
      <c r="AJ2011" s="45" t="s">
        <v>149</v>
      </c>
      <c r="AK2011" s="45"/>
      <c r="AL2011" s="49">
        <v>50</v>
      </c>
      <c r="AM2011" s="238">
        <f t="shared" si="377"/>
        <v>1</v>
      </c>
      <c r="AN2011" s="238">
        <f t="shared" si="378"/>
        <v>1</v>
      </c>
      <c r="AO2011" s="238"/>
      <c r="AP2011" s="238"/>
      <c r="AQ2011" s="238">
        <f t="shared" si="379"/>
        <v>1</v>
      </c>
      <c r="AR2011" s="96" t="str">
        <f>IF(A2011="","",VLOOKUP(A2011,'Base Sites'!A:B,2,FALSE))</f>
        <v>Valauto Lambersart VW</v>
      </c>
      <c r="AS2011" s="96" t="str">
        <f t="shared" si="380"/>
        <v>SKODA</v>
      </c>
      <c r="AT2011" s="238"/>
      <c r="AU2011" s="231" t="str">
        <f>IF(A2011="","",VLOOKUP(L2011,'Base Vendeurs'!A:B,2,FALSE))</f>
        <v>Valauto Lambersart SKODA</v>
      </c>
      <c r="AV2011" s="46">
        <f t="shared" si="381"/>
        <v>1284.79</v>
      </c>
      <c r="AW2011" s="51">
        <f t="shared" si="382"/>
        <v>4.1657588043193493E-2</v>
      </c>
      <c r="AX2011" s="237" t="str">
        <f t="shared" si="383"/>
        <v>NON</v>
      </c>
      <c r="AY2011" s="231">
        <f>+MargesVN[[#This Row],[Total COM]]+MargesVN[[#This Row],[EXT GIE]]+MargesVN[[#This Row],[Forfait immat]]</f>
        <v>212.47139999999999</v>
      </c>
    </row>
    <row r="2012" spans="1:51" s="384" customFormat="1" ht="11.25" customHeight="1" x14ac:dyDescent="0.25">
      <c r="A2012" s="225">
        <v>30</v>
      </c>
      <c r="B2012" s="225" t="s">
        <v>183</v>
      </c>
      <c r="C2012" s="225" t="s">
        <v>29</v>
      </c>
      <c r="D2012" s="216">
        <v>46031</v>
      </c>
      <c r="E2012" s="226">
        <v>46032</v>
      </c>
      <c r="F2012" s="217"/>
      <c r="G2012" s="217"/>
      <c r="H2012" s="217"/>
      <c r="I2012" s="217" t="s">
        <v>165</v>
      </c>
      <c r="J2012" s="217"/>
      <c r="K2012" s="217">
        <v>2000.02</v>
      </c>
      <c r="L2012" s="225" t="s">
        <v>30</v>
      </c>
      <c r="M2012" s="225">
        <v>533370</v>
      </c>
      <c r="N2012" s="225">
        <v>3370</v>
      </c>
      <c r="O2012" s="225" t="s">
        <v>489</v>
      </c>
      <c r="P2012" s="227" t="s">
        <v>490</v>
      </c>
      <c r="Q2012" s="225" t="s">
        <v>42</v>
      </c>
      <c r="R2012" s="218">
        <v>34433.339999999997</v>
      </c>
      <c r="S2012" s="218">
        <v>2925.01</v>
      </c>
      <c r="T2012" s="219">
        <f t="shared" si="372"/>
        <v>37358.35</v>
      </c>
      <c r="U2012" s="220">
        <v>84</v>
      </c>
      <c r="V2012" s="218">
        <f>1986.09-833.33</f>
        <v>1152.7599999999998</v>
      </c>
      <c r="W2012" s="228">
        <v>35.01</v>
      </c>
      <c r="X2012" s="221"/>
      <c r="Y2012" s="228">
        <f t="shared" si="373"/>
        <v>1117.7499999999998</v>
      </c>
      <c r="Z2012" s="222">
        <f t="shared" si="374"/>
        <v>3.085682317340032E-2</v>
      </c>
      <c r="AA2012" s="221">
        <v>0</v>
      </c>
      <c r="AB2012" s="228">
        <v>-2500</v>
      </c>
      <c r="AC2012" s="228"/>
      <c r="AD2012" s="228" t="s">
        <v>1204</v>
      </c>
      <c r="AE2012" s="223">
        <v>0.1</v>
      </c>
      <c r="AF2012" s="223">
        <v>0.1</v>
      </c>
      <c r="AG2012" s="228">
        <f t="shared" si="375"/>
        <v>111.77499999999998</v>
      </c>
      <c r="AH2012" s="228"/>
      <c r="AI2012" s="228">
        <f t="shared" si="376"/>
        <v>111.77499999999998</v>
      </c>
      <c r="AJ2012" s="225" t="s">
        <v>164</v>
      </c>
      <c r="AK2012" s="225"/>
      <c r="AL2012" s="220">
        <v>50</v>
      </c>
      <c r="AM2012" s="229">
        <f t="shared" si="377"/>
        <v>1</v>
      </c>
      <c r="AN2012" s="229">
        <f t="shared" si="378"/>
        <v>1</v>
      </c>
      <c r="AO2012" s="229"/>
      <c r="AP2012" s="229"/>
      <c r="AQ2012" s="229">
        <f t="shared" si="379"/>
        <v>1</v>
      </c>
      <c r="AR2012" s="224" t="str">
        <f>IF(A2012="","",VLOOKUP(A2012,'Base Sites'!A:B,2,FALSE))</f>
        <v>Valauto Lambersart VW</v>
      </c>
      <c r="AS2012" s="224" t="str">
        <f t="shared" si="380"/>
        <v>SKODA</v>
      </c>
      <c r="AT2012" s="229"/>
      <c r="AU2012" s="230" t="str">
        <f>IF(A2012="","",VLOOKUP(L2012,'Base Vendeurs'!A:B,2,FALSE))</f>
        <v>Valauto Lambersart SKODA</v>
      </c>
      <c r="AV2012" s="228">
        <f t="shared" si="381"/>
        <v>1152.7599999999998</v>
      </c>
      <c r="AW2012" s="222">
        <f t="shared" si="382"/>
        <v>3.085682317340032E-2</v>
      </c>
      <c r="AX2012" s="230" t="str">
        <f t="shared" si="383"/>
        <v>NON</v>
      </c>
      <c r="AY2012" s="231">
        <f>+MargesVN[[#This Row],[Total COM]]+MargesVN[[#This Row],[EXT GIE]]+MargesVN[[#This Row],[Forfait immat]]</f>
        <v>161.77499999999998</v>
      </c>
    </row>
    <row r="2013" spans="1:51" s="384" customFormat="1" ht="11.25" customHeight="1" x14ac:dyDescent="0.25">
      <c r="A2013" s="401">
        <v>45</v>
      </c>
      <c r="B2013" s="401" t="s">
        <v>163</v>
      </c>
      <c r="C2013" s="401" t="s">
        <v>206</v>
      </c>
      <c r="D2013" s="402">
        <v>46161</v>
      </c>
      <c r="E2013" s="403">
        <v>46162</v>
      </c>
      <c r="F2013" s="404"/>
      <c r="G2013" s="404"/>
      <c r="H2013" s="404"/>
      <c r="I2013" s="404"/>
      <c r="J2013" s="404"/>
      <c r="K2013" s="404">
        <v>0</v>
      </c>
      <c r="L2013" s="401" t="s">
        <v>2997</v>
      </c>
      <c r="M2013" s="401">
        <v>533374</v>
      </c>
      <c r="N2013" s="401">
        <v>74</v>
      </c>
      <c r="O2013" s="401" t="s">
        <v>3923</v>
      </c>
      <c r="P2013" s="405" t="s">
        <v>3924</v>
      </c>
      <c r="Q2013" s="401" t="s">
        <v>379</v>
      </c>
      <c r="R2013" s="406">
        <v>38154.33</v>
      </c>
      <c r="S2013" s="406">
        <v>2506.67</v>
      </c>
      <c r="T2013" s="407">
        <f t="shared" si="372"/>
        <v>40661</v>
      </c>
      <c r="U2013" s="408">
        <v>20</v>
      </c>
      <c r="V2013" s="406">
        <v>428.61</v>
      </c>
      <c r="W2013" s="409">
        <v>22</v>
      </c>
      <c r="X2013" s="410"/>
      <c r="Y2013" s="409">
        <f t="shared" si="373"/>
        <v>406.61</v>
      </c>
      <c r="Z2013" s="411">
        <f t="shared" si="374"/>
        <v>1.0541059000024593E-2</v>
      </c>
      <c r="AA2013" s="410">
        <v>0</v>
      </c>
      <c r="AB2013" s="409">
        <v>0</v>
      </c>
      <c r="AC2013" s="409"/>
      <c r="AD2013" s="409"/>
      <c r="AE2013" s="412">
        <v>0.1</v>
      </c>
      <c r="AF2013" s="412">
        <v>0.1</v>
      </c>
      <c r="AG2013" s="409">
        <f t="shared" si="375"/>
        <v>40.661000000000001</v>
      </c>
      <c r="AH2013" s="409"/>
      <c r="AI2013" s="409">
        <f t="shared" si="376"/>
        <v>40.661000000000001</v>
      </c>
      <c r="AJ2013" s="401" t="s">
        <v>164</v>
      </c>
      <c r="AK2013" s="401"/>
      <c r="AL2013" s="408">
        <v>50</v>
      </c>
      <c r="AM2013" s="413">
        <f t="shared" si="377"/>
        <v>1</v>
      </c>
      <c r="AN2013" s="413">
        <f t="shared" si="378"/>
        <v>1</v>
      </c>
      <c r="AO2013" s="413"/>
      <c r="AP2013" s="413"/>
      <c r="AQ2013" s="413">
        <f t="shared" si="379"/>
        <v>1</v>
      </c>
      <c r="AR2013" s="414" t="str">
        <f>IF(A2013="","",VLOOKUP(A2013,'Base Sites'!A:B,2,FALSE))</f>
        <v>Valauto Arras</v>
      </c>
      <c r="AS2013" s="414" t="str">
        <f t="shared" si="380"/>
        <v>CUPRA</v>
      </c>
      <c r="AT2013" s="413"/>
      <c r="AU2013" s="415" t="str">
        <f>IF(A2013="","",VLOOKUP(L2013,'Base Vendeurs'!A:B,2,FALSE))</f>
        <v>Valauto Arras</v>
      </c>
      <c r="AV2013" s="409">
        <f t="shared" si="381"/>
        <v>428.61</v>
      </c>
      <c r="AW2013" s="411">
        <f t="shared" si="382"/>
        <v>1.0541059000024593E-2</v>
      </c>
      <c r="AX2013" s="415" t="str">
        <f t="shared" si="383"/>
        <v>NON</v>
      </c>
      <c r="AY2013" s="231">
        <f>+MargesVN[[#This Row],[Total COM]]+MargesVN[[#This Row],[EXT GIE]]+MargesVN[[#This Row],[Forfait immat]]</f>
        <v>90.661000000000001</v>
      </c>
    </row>
    <row r="2014" spans="1:51" s="384" customFormat="1" ht="11.25" customHeight="1" x14ac:dyDescent="0.25">
      <c r="A2014" s="431">
        <v>45</v>
      </c>
      <c r="B2014" s="431" t="s">
        <v>163</v>
      </c>
      <c r="C2014" s="431" t="s">
        <v>206</v>
      </c>
      <c r="D2014" s="432">
        <v>46176</v>
      </c>
      <c r="E2014" s="433">
        <v>46176</v>
      </c>
      <c r="F2014" s="434"/>
      <c r="G2014" s="434"/>
      <c r="H2014" s="434"/>
      <c r="I2014" s="434"/>
      <c r="J2014" s="434"/>
      <c r="K2014" s="434">
        <v>0</v>
      </c>
      <c r="L2014" s="431" t="s">
        <v>2997</v>
      </c>
      <c r="M2014" s="431">
        <v>533379</v>
      </c>
      <c r="N2014" s="431">
        <v>79</v>
      </c>
      <c r="O2014" s="431" t="s">
        <v>4714</v>
      </c>
      <c r="P2014" s="435" t="s">
        <v>4715</v>
      </c>
      <c r="Q2014" s="431" t="s">
        <v>207</v>
      </c>
      <c r="R2014" s="436">
        <v>36308.5</v>
      </c>
      <c r="S2014" s="436">
        <v>1062.5</v>
      </c>
      <c r="T2014" s="437">
        <f t="shared" si="372"/>
        <v>37371</v>
      </c>
      <c r="U2014" s="438">
        <v>16</v>
      </c>
      <c r="V2014" s="436">
        <v>650.77</v>
      </c>
      <c r="W2014" s="439">
        <v>22</v>
      </c>
      <c r="X2014" s="440"/>
      <c r="Y2014" s="439">
        <f t="shared" si="373"/>
        <v>628.77</v>
      </c>
      <c r="Z2014" s="441">
        <f t="shared" si="374"/>
        <v>1.7413770035589093E-2</v>
      </c>
      <c r="AA2014" s="440">
        <v>0</v>
      </c>
      <c r="AB2014" s="439">
        <v>-1650</v>
      </c>
      <c r="AC2014" s="439"/>
      <c r="AD2014" s="439"/>
      <c r="AE2014" s="442">
        <v>0.1</v>
      </c>
      <c r="AF2014" s="442">
        <v>0.1</v>
      </c>
      <c r="AG2014" s="439">
        <f t="shared" si="375"/>
        <v>62.877000000000002</v>
      </c>
      <c r="AH2014" s="439"/>
      <c r="AI2014" s="439">
        <f t="shared" si="376"/>
        <v>62.877000000000002</v>
      </c>
      <c r="AJ2014" s="431" t="s">
        <v>164</v>
      </c>
      <c r="AK2014" s="431">
        <v>0</v>
      </c>
      <c r="AL2014" s="438"/>
      <c r="AM2014" s="443">
        <f t="shared" si="377"/>
        <v>0</v>
      </c>
      <c r="AN2014" s="443">
        <f t="shared" si="378"/>
        <v>1</v>
      </c>
      <c r="AO2014" s="443"/>
      <c r="AP2014" s="443"/>
      <c r="AQ2014" s="443">
        <f t="shared" si="379"/>
        <v>0</v>
      </c>
      <c r="AR2014" s="444" t="str">
        <f>IF(A2014="","",VLOOKUP(A2014,'Base Sites'!A:B,2,FALSE))</f>
        <v>Valauto Arras</v>
      </c>
      <c r="AS2014" s="444" t="str">
        <f t="shared" si="380"/>
        <v>CUPRA</v>
      </c>
      <c r="AT2014" s="443"/>
      <c r="AU2014" s="445" t="str">
        <f>IF(A2014="","",VLOOKUP(L2014,'Base Vendeurs'!A:B,2,FALSE))</f>
        <v>Valauto Arras</v>
      </c>
      <c r="AV2014" s="439">
        <f t="shared" si="381"/>
        <v>650.77</v>
      </c>
      <c r="AW2014" s="441">
        <f t="shared" si="382"/>
        <v>1.7413770035589093E-2</v>
      </c>
      <c r="AX2014" s="445" t="str">
        <f t="shared" si="383"/>
        <v>NON</v>
      </c>
      <c r="AY2014" s="231">
        <f>+MargesVN[[#This Row],[Total COM]]+MargesVN[[#This Row],[EXT GIE]]+MargesVN[[#This Row],[Forfait immat]]</f>
        <v>62.877000000000002</v>
      </c>
    </row>
    <row r="2015" spans="1:51" s="384" customFormat="1" ht="11.25" customHeight="1" x14ac:dyDescent="0.25">
      <c r="A2015" s="431">
        <v>45</v>
      </c>
      <c r="B2015" s="431" t="s">
        <v>163</v>
      </c>
      <c r="C2015" s="431" t="s">
        <v>27</v>
      </c>
      <c r="D2015" s="432">
        <v>46199</v>
      </c>
      <c r="E2015" s="433">
        <v>46203</v>
      </c>
      <c r="F2015" s="434"/>
      <c r="G2015" s="434"/>
      <c r="H2015" s="434"/>
      <c r="I2015" s="434"/>
      <c r="J2015" s="434"/>
      <c r="K2015" s="434"/>
      <c r="L2015" s="431" t="s">
        <v>2997</v>
      </c>
      <c r="M2015" s="431">
        <v>533481</v>
      </c>
      <c r="N2015" s="431">
        <v>81</v>
      </c>
      <c r="O2015" s="431" t="s">
        <v>4694</v>
      </c>
      <c r="P2015" s="435" t="s">
        <v>4695</v>
      </c>
      <c r="Q2015" s="431" t="s">
        <v>83</v>
      </c>
      <c r="R2015" s="436">
        <v>22630</v>
      </c>
      <c r="S2015" s="436">
        <v>2079.1799999999998</v>
      </c>
      <c r="T2015" s="437">
        <f t="shared" si="372"/>
        <v>24709.18</v>
      </c>
      <c r="U2015" s="438">
        <v>10</v>
      </c>
      <c r="V2015" s="436">
        <v>-1071.79</v>
      </c>
      <c r="W2015" s="439">
        <v>36</v>
      </c>
      <c r="X2015" s="440"/>
      <c r="Y2015" s="439">
        <f t="shared" si="373"/>
        <v>-1107.79</v>
      </c>
      <c r="Z2015" s="441">
        <f t="shared" si="374"/>
        <v>-4.3376186502344469E-2</v>
      </c>
      <c r="AA2015" s="440">
        <v>0</v>
      </c>
      <c r="AB2015" s="439">
        <v>-1300</v>
      </c>
      <c r="AC2015" s="439"/>
      <c r="AD2015" s="439" t="s">
        <v>2022</v>
      </c>
      <c r="AE2015" s="442"/>
      <c r="AF2015" s="442">
        <v>0.08</v>
      </c>
      <c r="AG2015" s="439">
        <f t="shared" si="375"/>
        <v>0</v>
      </c>
      <c r="AH2015" s="439"/>
      <c r="AI2015" s="439">
        <f t="shared" si="376"/>
        <v>0</v>
      </c>
      <c r="AJ2015" s="431" t="s">
        <v>164</v>
      </c>
      <c r="AK2015" s="431">
        <v>0</v>
      </c>
      <c r="AL2015" s="438">
        <v>50</v>
      </c>
      <c r="AM2015" s="443">
        <f t="shared" si="377"/>
        <v>1</v>
      </c>
      <c r="AN2015" s="443">
        <f t="shared" si="378"/>
        <v>1</v>
      </c>
      <c r="AO2015" s="443"/>
      <c r="AP2015" s="443"/>
      <c r="AQ2015" s="443">
        <f t="shared" si="379"/>
        <v>1</v>
      </c>
      <c r="AR2015" s="444" t="str">
        <f>IF(A2015="","",VLOOKUP(A2015,'Base Sites'!A:B,2,FALSE))</f>
        <v>Valauto Arras</v>
      </c>
      <c r="AS2015" s="444" t="str">
        <f t="shared" si="380"/>
        <v>SEAT</v>
      </c>
      <c r="AT2015" s="443"/>
      <c r="AU2015" s="445" t="str">
        <f>IF(A2015="","",VLOOKUP(L2015,'Base Vendeurs'!A:B,2,FALSE))</f>
        <v>Valauto Arras</v>
      </c>
      <c r="AV2015" s="439">
        <f t="shared" si="381"/>
        <v>-1071.79</v>
      </c>
      <c r="AW2015" s="441">
        <f t="shared" si="382"/>
        <v>-4.3376186502344469E-2</v>
      </c>
      <c r="AX2015" s="445" t="str">
        <f t="shared" si="383"/>
        <v>OUI</v>
      </c>
      <c r="AY2015" s="231">
        <f>+MargesVN[[#This Row],[Total COM]]+MargesVN[[#This Row],[EXT GIE]]+MargesVN[[#This Row],[Forfait immat]]</f>
        <v>50</v>
      </c>
    </row>
    <row r="2016" spans="1:51" s="384" customFormat="1" ht="11.25" customHeight="1" x14ac:dyDescent="0.25">
      <c r="A2016" s="266">
        <v>30</v>
      </c>
      <c r="B2016" s="266" t="s">
        <v>163</v>
      </c>
      <c r="C2016" s="266" t="s">
        <v>29</v>
      </c>
      <c r="D2016" s="161">
        <v>46030</v>
      </c>
      <c r="E2016" s="267">
        <v>46031</v>
      </c>
      <c r="F2016" s="162"/>
      <c r="G2016" s="162"/>
      <c r="H2016" s="162"/>
      <c r="I2016" s="162"/>
      <c r="J2016" s="162"/>
      <c r="K2016" s="162">
        <v>0</v>
      </c>
      <c r="L2016" s="266" t="s">
        <v>30</v>
      </c>
      <c r="M2016" s="266">
        <v>533502</v>
      </c>
      <c r="N2016" s="266">
        <v>3502</v>
      </c>
      <c r="O2016" s="266" t="s">
        <v>559</v>
      </c>
      <c r="P2016" s="268" t="s">
        <v>560</v>
      </c>
      <c r="Q2016" s="266" t="s">
        <v>79</v>
      </c>
      <c r="R2016" s="163">
        <v>41833.33</v>
      </c>
      <c r="S2016" s="163">
        <v>1125</v>
      </c>
      <c r="T2016" s="164">
        <f t="shared" si="372"/>
        <v>42958.33</v>
      </c>
      <c r="U2016" s="165">
        <v>43</v>
      </c>
      <c r="V2016" s="163">
        <v>1057.76</v>
      </c>
      <c r="W2016" s="251">
        <v>35</v>
      </c>
      <c r="X2016" s="166"/>
      <c r="Y2016" s="251">
        <f t="shared" si="373"/>
        <v>1022.76</v>
      </c>
      <c r="Z2016" s="167">
        <f t="shared" si="374"/>
        <v>2.4622931105562063E-2</v>
      </c>
      <c r="AA2016" s="166">
        <v>0</v>
      </c>
      <c r="AB2016" s="251">
        <v>-3000</v>
      </c>
      <c r="AC2016" s="251"/>
      <c r="AD2016" s="251"/>
      <c r="AE2016" s="168">
        <v>0.1</v>
      </c>
      <c r="AF2016" s="168">
        <v>0.1</v>
      </c>
      <c r="AG2016" s="251">
        <f t="shared" si="375"/>
        <v>102.27600000000001</v>
      </c>
      <c r="AH2016" s="251"/>
      <c r="AI2016" s="251">
        <f t="shared" si="376"/>
        <v>102.27600000000001</v>
      </c>
      <c r="AJ2016" s="266" t="s">
        <v>164</v>
      </c>
      <c r="AK2016" s="266"/>
      <c r="AL2016" s="165">
        <v>50</v>
      </c>
      <c r="AM2016" s="269">
        <f t="shared" si="377"/>
        <v>1</v>
      </c>
      <c r="AN2016" s="269">
        <f t="shared" si="378"/>
        <v>1</v>
      </c>
      <c r="AO2016" s="269"/>
      <c r="AP2016" s="269"/>
      <c r="AQ2016" s="269">
        <f t="shared" si="379"/>
        <v>1</v>
      </c>
      <c r="AR2016" s="169" t="str">
        <f>IF(A2016="","",VLOOKUP(A2016,'Base Sites'!A:B,2,FALSE))</f>
        <v>Valauto Lambersart VW</v>
      </c>
      <c r="AS2016" s="169" t="str">
        <f t="shared" si="380"/>
        <v>SKODA</v>
      </c>
      <c r="AT2016" s="269"/>
      <c r="AU2016" s="270" t="str">
        <f>IF(A2016="","",VLOOKUP(L2016,'Base Vendeurs'!A:B,2,FALSE))</f>
        <v>Valauto Lambersart SKODA</v>
      </c>
      <c r="AV2016" s="251">
        <f t="shared" si="381"/>
        <v>1057.76</v>
      </c>
      <c r="AW2016" s="167">
        <f t="shared" si="382"/>
        <v>2.4622931105562063E-2</v>
      </c>
      <c r="AX2016" s="237" t="str">
        <f t="shared" si="383"/>
        <v>NON</v>
      </c>
      <c r="AY2016" s="231">
        <f>+MargesVN[[#This Row],[Total COM]]+MargesVN[[#This Row],[EXT GIE]]+MargesVN[[#This Row],[Forfait immat]]</f>
        <v>152.27600000000001</v>
      </c>
    </row>
    <row r="2017" spans="1:51" s="384" customFormat="1" ht="11.25" customHeight="1" x14ac:dyDescent="0.25">
      <c r="A2017" s="354">
        <v>30</v>
      </c>
      <c r="B2017" s="354" t="s">
        <v>183</v>
      </c>
      <c r="C2017" s="354" t="s">
        <v>104</v>
      </c>
      <c r="D2017" s="355">
        <v>46129</v>
      </c>
      <c r="E2017" s="356">
        <v>46130</v>
      </c>
      <c r="F2017" s="357"/>
      <c r="G2017" s="357"/>
      <c r="H2017" s="357"/>
      <c r="I2017" s="357" t="s">
        <v>165</v>
      </c>
      <c r="J2017" s="357"/>
      <c r="K2017" s="357">
        <v>19398.759999999998</v>
      </c>
      <c r="L2017" s="354" t="s">
        <v>246</v>
      </c>
      <c r="M2017" s="354">
        <v>533536</v>
      </c>
      <c r="N2017" s="354">
        <v>3536</v>
      </c>
      <c r="O2017" s="354" t="s">
        <v>3606</v>
      </c>
      <c r="P2017" s="358" t="s">
        <v>3607</v>
      </c>
      <c r="Q2017" s="354" t="s">
        <v>157</v>
      </c>
      <c r="R2017" s="359">
        <v>32700</v>
      </c>
      <c r="S2017" s="359">
        <v>2450</v>
      </c>
      <c r="T2017" s="360">
        <f t="shared" si="372"/>
        <v>35150</v>
      </c>
      <c r="U2017" s="361">
        <v>191</v>
      </c>
      <c r="V2017" s="359">
        <v>1053.92</v>
      </c>
      <c r="W2017" s="362">
        <v>95</v>
      </c>
      <c r="X2017" s="363">
        <v>-747.5</v>
      </c>
      <c r="Y2017" s="362">
        <f t="shared" si="373"/>
        <v>211.42000000000007</v>
      </c>
      <c r="Z2017" s="364">
        <f t="shared" si="374"/>
        <v>8.7174964438122352E-3</v>
      </c>
      <c r="AA2017" s="363">
        <v>-3960.5</v>
      </c>
      <c r="AB2017" s="362">
        <v>0</v>
      </c>
      <c r="AC2017" s="362"/>
      <c r="AD2017" s="362" t="s">
        <v>2021</v>
      </c>
      <c r="AE2017" s="365">
        <v>0.13</v>
      </c>
      <c r="AF2017" s="365">
        <v>0.13</v>
      </c>
      <c r="AG2017" s="362">
        <f t="shared" si="375"/>
        <v>27.484600000000011</v>
      </c>
      <c r="AH2017" s="362"/>
      <c r="AI2017" s="362">
        <f t="shared" si="376"/>
        <v>27.484600000000011</v>
      </c>
      <c r="AJ2017" s="354" t="s">
        <v>164</v>
      </c>
      <c r="AK2017" s="354"/>
      <c r="AL2017" s="361"/>
      <c r="AM2017" s="366">
        <f t="shared" si="377"/>
        <v>0</v>
      </c>
      <c r="AN2017" s="366">
        <f t="shared" si="378"/>
        <v>1</v>
      </c>
      <c r="AO2017" s="366"/>
      <c r="AP2017" s="366"/>
      <c r="AQ2017" s="366">
        <f t="shared" si="379"/>
        <v>0</v>
      </c>
      <c r="AR2017" s="367" t="str">
        <f>IF(A2017="","",VLOOKUP(A2017,'Base Sites'!A:B,2,FALSE))</f>
        <v>Valauto Lambersart VW</v>
      </c>
      <c r="AS2017" s="367" t="str">
        <f t="shared" si="380"/>
        <v>VOLKSWAGEN</v>
      </c>
      <c r="AT2017" s="366"/>
      <c r="AU2017" s="368" t="str">
        <f>IF(A2017="","",VLOOKUP(L2017,'Base Vendeurs'!A:B,2,FALSE))</f>
        <v>Valauto Lambersart VW</v>
      </c>
      <c r="AV2017" s="362">
        <f t="shared" si="381"/>
        <v>1053.92</v>
      </c>
      <c r="AW2017" s="364">
        <f t="shared" si="382"/>
        <v>2.9983499288762448E-2</v>
      </c>
      <c r="AX2017" s="368" t="str">
        <f t="shared" si="383"/>
        <v>NON</v>
      </c>
      <c r="AY2017" s="231">
        <f>+MargesVN[[#This Row],[Total COM]]+MargesVN[[#This Row],[EXT GIE]]+MargesVN[[#This Row],[Forfait immat]]</f>
        <v>27.484600000000011</v>
      </c>
    </row>
    <row r="2018" spans="1:51" s="384" customFormat="1" ht="11.25" customHeight="1" x14ac:dyDescent="0.25">
      <c r="A2018" s="259">
        <v>10</v>
      </c>
      <c r="B2018" s="259" t="s">
        <v>163</v>
      </c>
      <c r="C2018" s="259" t="s">
        <v>104</v>
      </c>
      <c r="D2018" s="150">
        <v>46042</v>
      </c>
      <c r="E2018" s="260">
        <v>46044</v>
      </c>
      <c r="F2018" s="151"/>
      <c r="G2018" s="151"/>
      <c r="H2018" s="151"/>
      <c r="I2018" s="151"/>
      <c r="J2018" s="151"/>
      <c r="K2018" s="151">
        <v>0</v>
      </c>
      <c r="L2018" s="259" t="s">
        <v>38</v>
      </c>
      <c r="M2018" s="259">
        <v>534008</v>
      </c>
      <c r="N2018" s="259">
        <v>4008</v>
      </c>
      <c r="O2018" s="259" t="s">
        <v>941</v>
      </c>
      <c r="P2018" s="261" t="s">
        <v>942</v>
      </c>
      <c r="Q2018" s="259" t="s">
        <v>26</v>
      </c>
      <c r="R2018" s="152">
        <v>43696.67</v>
      </c>
      <c r="S2018" s="152">
        <v>3091.67</v>
      </c>
      <c r="T2018" s="153">
        <f t="shared" si="372"/>
        <v>46788.34</v>
      </c>
      <c r="U2018" s="154">
        <v>60</v>
      </c>
      <c r="V2018" s="152">
        <v>2243</v>
      </c>
      <c r="W2018" s="262">
        <v>95</v>
      </c>
      <c r="X2018" s="155"/>
      <c r="Y2018" s="262">
        <f t="shared" si="373"/>
        <v>2148</v>
      </c>
      <c r="Z2018" s="156">
        <f t="shared" si="374"/>
        <v>4.7939294277163931E-2</v>
      </c>
      <c r="AA2018" s="155">
        <v>0</v>
      </c>
      <c r="AB2018" s="262">
        <v>-1400</v>
      </c>
      <c r="AC2018" s="262"/>
      <c r="AD2018" s="262"/>
      <c r="AE2018" s="157">
        <v>7.0000000000000007E-2</v>
      </c>
      <c r="AF2018" s="157">
        <v>7.0000000000000007E-2</v>
      </c>
      <c r="AG2018" s="262">
        <f t="shared" si="375"/>
        <v>150.36000000000001</v>
      </c>
      <c r="AH2018" s="262"/>
      <c r="AI2018" s="262">
        <f t="shared" si="376"/>
        <v>150.36000000000001</v>
      </c>
      <c r="AJ2018" s="259" t="s">
        <v>149</v>
      </c>
      <c r="AK2018" s="259">
        <v>30</v>
      </c>
      <c r="AL2018" s="154"/>
      <c r="AM2018" s="263">
        <f t="shared" si="377"/>
        <v>0</v>
      </c>
      <c r="AN2018" s="263">
        <f t="shared" si="378"/>
        <v>1</v>
      </c>
      <c r="AO2018" s="263"/>
      <c r="AP2018" s="263"/>
      <c r="AQ2018" s="263">
        <f t="shared" si="379"/>
        <v>0</v>
      </c>
      <c r="AR2018" s="158" t="str">
        <f>IF(A2018="","",VLOOKUP(A2018,'Base Sites'!A:B,2,FALSE))</f>
        <v>Valauto Roncq</v>
      </c>
      <c r="AS2018" s="158" t="str">
        <f t="shared" si="380"/>
        <v>VOLKSWAGEN</v>
      </c>
      <c r="AT2018" s="263"/>
      <c r="AU2018" s="264" t="str">
        <f>IF(A2018="","",VLOOKUP(L2018,'Base Vendeurs'!A:B,2,FALSE))</f>
        <v>Valauto Roubaix</v>
      </c>
      <c r="AV2018" s="251">
        <f t="shared" si="381"/>
        <v>2243</v>
      </c>
      <c r="AW2018" s="156">
        <f t="shared" si="382"/>
        <v>4.7939294277163931E-2</v>
      </c>
      <c r="AX2018" s="237" t="str">
        <f t="shared" si="383"/>
        <v>NON</v>
      </c>
      <c r="AY2018" s="231">
        <f>+MargesVN[[#This Row],[Total COM]]+MargesVN[[#This Row],[EXT GIE]]+MargesVN[[#This Row],[Forfait immat]]</f>
        <v>180.36</v>
      </c>
    </row>
    <row r="2019" spans="1:51" s="384" customFormat="1" ht="11.25" customHeight="1" x14ac:dyDescent="0.25">
      <c r="A2019" s="431">
        <v>30</v>
      </c>
      <c r="B2019" s="431" t="s">
        <v>163</v>
      </c>
      <c r="C2019" s="431" t="s">
        <v>29</v>
      </c>
      <c r="D2019" s="432">
        <v>46177</v>
      </c>
      <c r="E2019" s="433">
        <v>46178</v>
      </c>
      <c r="F2019" s="434"/>
      <c r="G2019" s="434"/>
      <c r="H2019" s="434"/>
      <c r="I2019" s="434"/>
      <c r="J2019" s="434"/>
      <c r="K2019" s="434">
        <v>0</v>
      </c>
      <c r="L2019" s="431" t="s">
        <v>113</v>
      </c>
      <c r="M2019" s="431">
        <v>534026</v>
      </c>
      <c r="N2019" s="431">
        <v>4026</v>
      </c>
      <c r="O2019" s="431" t="s">
        <v>4670</v>
      </c>
      <c r="P2019" s="435" t="s">
        <v>4671</v>
      </c>
      <c r="Q2019" s="431" t="s">
        <v>378</v>
      </c>
      <c r="R2019" s="436">
        <v>37583.33</v>
      </c>
      <c r="S2019" s="436">
        <v>1633.33</v>
      </c>
      <c r="T2019" s="437">
        <f t="shared" si="372"/>
        <v>39216.660000000003</v>
      </c>
      <c r="U2019" s="438">
        <v>337</v>
      </c>
      <c r="V2019" s="436">
        <v>1858.67</v>
      </c>
      <c r="W2019" s="439">
        <v>35.03</v>
      </c>
      <c r="X2019" s="440"/>
      <c r="Y2019" s="439">
        <f t="shared" si="373"/>
        <v>1823.64</v>
      </c>
      <c r="Z2019" s="441">
        <f t="shared" si="374"/>
        <v>4.7394908184429776E-2</v>
      </c>
      <c r="AA2019" s="440">
        <v>-4902.08</v>
      </c>
      <c r="AB2019" s="439">
        <v>0</v>
      </c>
      <c r="AC2019" s="439"/>
      <c r="AD2019" s="439"/>
      <c r="AE2019" s="442">
        <v>0.12</v>
      </c>
      <c r="AF2019" s="442">
        <v>0.12</v>
      </c>
      <c r="AG2019" s="439">
        <f t="shared" si="375"/>
        <v>218.83680000000001</v>
      </c>
      <c r="AH2019" s="439"/>
      <c r="AI2019" s="439">
        <f t="shared" si="376"/>
        <v>218.83680000000001</v>
      </c>
      <c r="AJ2019" s="431" t="s">
        <v>164</v>
      </c>
      <c r="AK2019" s="431"/>
      <c r="AL2019" s="438">
        <v>50</v>
      </c>
      <c r="AM2019" s="443">
        <f t="shared" si="377"/>
        <v>1</v>
      </c>
      <c r="AN2019" s="443">
        <f t="shared" si="378"/>
        <v>1</v>
      </c>
      <c r="AO2019" s="443"/>
      <c r="AP2019" s="443"/>
      <c r="AQ2019" s="443">
        <f t="shared" si="379"/>
        <v>1</v>
      </c>
      <c r="AR2019" s="444" t="str">
        <f>IF(A2019="","",VLOOKUP(A2019,'Base Sites'!A:B,2,FALSE))</f>
        <v>Valauto Lambersart VW</v>
      </c>
      <c r="AS2019" s="444" t="str">
        <f t="shared" si="380"/>
        <v>SKODA</v>
      </c>
      <c r="AT2019" s="443"/>
      <c r="AU2019" s="445" t="str">
        <f>IF(A2019="","",VLOOKUP(L2019,'Base Vendeurs'!A:B,2,FALSE))</f>
        <v>Valauto Lambersart SKODA</v>
      </c>
      <c r="AV2019" s="439">
        <f t="shared" si="381"/>
        <v>1858.67</v>
      </c>
      <c r="AW2019" s="441">
        <f t="shared" si="382"/>
        <v>4.7394908184429776E-2</v>
      </c>
      <c r="AX2019" s="445" t="str">
        <f t="shared" si="383"/>
        <v>NON</v>
      </c>
      <c r="AY2019" s="231">
        <f>+MargesVN[[#This Row],[Total COM]]+MargesVN[[#This Row],[EXT GIE]]+MargesVN[[#This Row],[Forfait immat]]</f>
        <v>268.83680000000004</v>
      </c>
    </row>
    <row r="2020" spans="1:51" s="384" customFormat="1" ht="11.25" customHeight="1" x14ac:dyDescent="0.25">
      <c r="A2020" s="431">
        <v>30</v>
      </c>
      <c r="B2020" s="431" t="s">
        <v>163</v>
      </c>
      <c r="C2020" s="431" t="s">
        <v>29</v>
      </c>
      <c r="D2020" s="432">
        <v>46196</v>
      </c>
      <c r="E2020" s="433">
        <v>46199</v>
      </c>
      <c r="F2020" s="434"/>
      <c r="G2020" s="434"/>
      <c r="H2020" s="434"/>
      <c r="I2020" s="434"/>
      <c r="J2020" s="434"/>
      <c r="K2020" s="434">
        <v>0</v>
      </c>
      <c r="L2020" s="431" t="s">
        <v>70</v>
      </c>
      <c r="M2020" s="431">
        <v>534031</v>
      </c>
      <c r="N2020" s="431">
        <v>4031</v>
      </c>
      <c r="O2020" s="431" t="s">
        <v>4630</v>
      </c>
      <c r="P2020" s="435" t="s">
        <v>4631</v>
      </c>
      <c r="Q2020" s="431" t="s">
        <v>79</v>
      </c>
      <c r="R2020" s="436">
        <v>42666.66</v>
      </c>
      <c r="S2020" s="436">
        <v>1666.66</v>
      </c>
      <c r="T2020" s="437">
        <f t="shared" si="372"/>
        <v>44333.320000000007</v>
      </c>
      <c r="U2020" s="438">
        <v>15</v>
      </c>
      <c r="V2020" s="436">
        <v>921.01</v>
      </c>
      <c r="W2020" s="439">
        <v>35.01</v>
      </c>
      <c r="X2020" s="440"/>
      <c r="Y2020" s="439">
        <f t="shared" si="373"/>
        <v>886</v>
      </c>
      <c r="Z2020" s="441">
        <f t="shared" si="374"/>
        <v>2.0774667902155756E-2</v>
      </c>
      <c r="AA2020" s="440">
        <v>0</v>
      </c>
      <c r="AB2020" s="439">
        <v>-886</v>
      </c>
      <c r="AC2020" s="439"/>
      <c r="AD2020" s="439"/>
      <c r="AE2020" s="442">
        <v>0.1</v>
      </c>
      <c r="AF2020" s="442">
        <v>0.1</v>
      </c>
      <c r="AG2020" s="439">
        <f t="shared" si="375"/>
        <v>88.600000000000009</v>
      </c>
      <c r="AH2020" s="439"/>
      <c r="AI2020" s="439">
        <f t="shared" si="376"/>
        <v>88.600000000000009</v>
      </c>
      <c r="AJ2020" s="431" t="s">
        <v>164</v>
      </c>
      <c r="AK2020" s="431">
        <v>0</v>
      </c>
      <c r="AL2020" s="438">
        <v>20</v>
      </c>
      <c r="AM2020" s="443">
        <f t="shared" si="377"/>
        <v>1</v>
      </c>
      <c r="AN2020" s="443">
        <f t="shared" si="378"/>
        <v>1</v>
      </c>
      <c r="AO2020" s="443"/>
      <c r="AP2020" s="443"/>
      <c r="AQ2020" s="443">
        <f t="shared" si="379"/>
        <v>1</v>
      </c>
      <c r="AR2020" s="444" t="str">
        <f>IF(A2020="","",VLOOKUP(A2020,'Base Sites'!A:B,2,FALSE))</f>
        <v>Valauto Lambersart VW</v>
      </c>
      <c r="AS2020" s="444" t="str">
        <f t="shared" si="380"/>
        <v>SKODA</v>
      </c>
      <c r="AT2020" s="443"/>
      <c r="AU2020" s="445" t="str">
        <f>IF(A2020="","",VLOOKUP(L2020,'Base Vendeurs'!A:B,2,FALSE))</f>
        <v>Sociétés NORD</v>
      </c>
      <c r="AV2020" s="439">
        <f t="shared" si="381"/>
        <v>921.01</v>
      </c>
      <c r="AW2020" s="441">
        <f t="shared" si="382"/>
        <v>2.0774667902155756E-2</v>
      </c>
      <c r="AX2020" s="445" t="str">
        <f t="shared" si="383"/>
        <v>NON</v>
      </c>
      <c r="AY2020" s="231">
        <f>+MargesVN[[#This Row],[Total COM]]+MargesVN[[#This Row],[EXT GIE]]+MargesVN[[#This Row],[Forfait immat]]</f>
        <v>108.60000000000001</v>
      </c>
    </row>
    <row r="2021" spans="1:51" s="384" customFormat="1" ht="11.25" customHeight="1" x14ac:dyDescent="0.25">
      <c r="A2021" s="252">
        <v>30</v>
      </c>
      <c r="B2021" s="252" t="s">
        <v>163</v>
      </c>
      <c r="C2021" s="252" t="s">
        <v>29</v>
      </c>
      <c r="D2021" s="106">
        <v>46043</v>
      </c>
      <c r="E2021" s="253">
        <v>46052</v>
      </c>
      <c r="F2021" s="107"/>
      <c r="G2021" s="107"/>
      <c r="H2021" s="107"/>
      <c r="I2021" s="107"/>
      <c r="J2021" s="107"/>
      <c r="K2021" s="107">
        <v>0</v>
      </c>
      <c r="L2021" s="252" t="s">
        <v>395</v>
      </c>
      <c r="M2021" s="252">
        <v>534046</v>
      </c>
      <c r="N2021" s="252">
        <v>4046</v>
      </c>
      <c r="O2021" s="252" t="s">
        <v>504</v>
      </c>
      <c r="P2021" s="254" t="s">
        <v>505</v>
      </c>
      <c r="Q2021" s="252" t="s">
        <v>31</v>
      </c>
      <c r="R2021" s="108">
        <v>19241.669999999998</v>
      </c>
      <c r="S2021" s="108">
        <v>2125</v>
      </c>
      <c r="T2021" s="109">
        <f t="shared" si="372"/>
        <v>21366.67</v>
      </c>
      <c r="U2021" s="110">
        <v>26</v>
      </c>
      <c r="V2021" s="108">
        <v>675.3</v>
      </c>
      <c r="W2021" s="255">
        <v>34.17</v>
      </c>
      <c r="X2021" s="111"/>
      <c r="Y2021" s="256">
        <f t="shared" si="373"/>
        <v>641.13</v>
      </c>
      <c r="Z2021" s="127">
        <f t="shared" si="374"/>
        <v>3.1605299281544576E-2</v>
      </c>
      <c r="AA2021" s="111">
        <v>0</v>
      </c>
      <c r="AB2021" s="255">
        <v>0</v>
      </c>
      <c r="AC2021" s="255"/>
      <c r="AD2021" s="255"/>
      <c r="AE2021" s="113">
        <v>0.1</v>
      </c>
      <c r="AF2021" s="113">
        <v>0.1</v>
      </c>
      <c r="AG2021" s="255">
        <f t="shared" si="375"/>
        <v>64.113</v>
      </c>
      <c r="AH2021" s="255"/>
      <c r="AI2021" s="255">
        <f t="shared" si="376"/>
        <v>64.113</v>
      </c>
      <c r="AJ2021" s="252" t="s">
        <v>164</v>
      </c>
      <c r="AK2021" s="252">
        <v>0</v>
      </c>
      <c r="AL2021" s="110">
        <v>20</v>
      </c>
      <c r="AM2021" s="257">
        <f t="shared" si="377"/>
        <v>1</v>
      </c>
      <c r="AN2021" s="257">
        <f t="shared" si="378"/>
        <v>1</v>
      </c>
      <c r="AO2021" s="257"/>
      <c r="AP2021" s="257"/>
      <c r="AQ2021" s="257">
        <f t="shared" si="379"/>
        <v>1</v>
      </c>
      <c r="AR2021" s="129" t="str">
        <f>IF(A2021="","",VLOOKUP(A2021,'Base Sites'!A:B,2,FALSE))</f>
        <v>Valauto Lambersart VW</v>
      </c>
      <c r="AS2021" s="129" t="str">
        <f t="shared" si="380"/>
        <v>SKODA</v>
      </c>
      <c r="AT2021" s="257"/>
      <c r="AU2021" s="258" t="str">
        <f>IF(A2021="","",VLOOKUP(L2021,'Base Vendeurs'!A:B,2,FALSE))</f>
        <v>Sociétés NORD</v>
      </c>
      <c r="AV2021" s="251">
        <f t="shared" si="381"/>
        <v>675.3</v>
      </c>
      <c r="AW2021" s="127">
        <f t="shared" si="382"/>
        <v>3.1605299281544576E-2</v>
      </c>
      <c r="AX2021" s="237" t="str">
        <f t="shared" si="383"/>
        <v>NON</v>
      </c>
      <c r="AY2021" s="231">
        <f>+MargesVN[[#This Row],[Total COM]]+MargesVN[[#This Row],[EXT GIE]]+MargesVN[[#This Row],[Forfait immat]]</f>
        <v>84.113</v>
      </c>
    </row>
    <row r="2022" spans="1:51" s="384" customFormat="1" ht="11.25" customHeight="1" x14ac:dyDescent="0.25">
      <c r="A2022" s="245">
        <v>30</v>
      </c>
      <c r="B2022" s="245" t="s">
        <v>163</v>
      </c>
      <c r="C2022" s="245" t="s">
        <v>29</v>
      </c>
      <c r="D2022" s="171">
        <v>46027</v>
      </c>
      <c r="E2022" s="246">
        <v>46028</v>
      </c>
      <c r="F2022" s="172"/>
      <c r="G2022" s="172"/>
      <c r="H2022" s="172"/>
      <c r="I2022" s="172"/>
      <c r="J2022" s="172"/>
      <c r="K2022" s="172">
        <v>0</v>
      </c>
      <c r="L2022" s="245" t="s">
        <v>30</v>
      </c>
      <c r="M2022" s="245">
        <v>534060</v>
      </c>
      <c r="N2022" s="245">
        <v>4060</v>
      </c>
      <c r="O2022" s="245" t="s">
        <v>533</v>
      </c>
      <c r="P2022" s="247" t="s">
        <v>534</v>
      </c>
      <c r="Q2022" s="245" t="s">
        <v>129</v>
      </c>
      <c r="R2022" s="173">
        <v>29675</v>
      </c>
      <c r="S2022" s="173">
        <v>833.33</v>
      </c>
      <c r="T2022" s="174">
        <f t="shared" si="372"/>
        <v>30508.33</v>
      </c>
      <c r="U2022" s="175">
        <v>122</v>
      </c>
      <c r="V2022" s="173">
        <v>992.79</v>
      </c>
      <c r="W2022" s="248">
        <v>35</v>
      </c>
      <c r="X2022" s="176"/>
      <c r="Y2022" s="248">
        <f t="shared" si="373"/>
        <v>957.79</v>
      </c>
      <c r="Z2022" s="177">
        <f t="shared" si="374"/>
        <v>3.2541604211046619E-2</v>
      </c>
      <c r="AA2022" s="176">
        <v>0</v>
      </c>
      <c r="AB2022" s="248">
        <v>-3766</v>
      </c>
      <c r="AC2022" s="248"/>
      <c r="AD2022" s="248"/>
      <c r="AE2022" s="178">
        <v>0.13</v>
      </c>
      <c r="AF2022" s="178">
        <v>0.13</v>
      </c>
      <c r="AG2022" s="248">
        <f t="shared" si="375"/>
        <v>124.5127</v>
      </c>
      <c r="AH2022" s="248"/>
      <c r="AI2022" s="248">
        <f t="shared" si="376"/>
        <v>124.5127</v>
      </c>
      <c r="AJ2022" s="245" t="s">
        <v>164</v>
      </c>
      <c r="AK2022" s="245"/>
      <c r="AL2022" s="175">
        <v>50</v>
      </c>
      <c r="AM2022" s="249">
        <f t="shared" si="377"/>
        <v>1</v>
      </c>
      <c r="AN2022" s="249">
        <f t="shared" si="378"/>
        <v>1</v>
      </c>
      <c r="AO2022" s="249"/>
      <c r="AP2022" s="249"/>
      <c r="AQ2022" s="249">
        <f t="shared" si="379"/>
        <v>1</v>
      </c>
      <c r="AR2022" s="179" t="str">
        <f>IF(A2022="","",VLOOKUP(A2022,'Base Sites'!A:B,2,FALSE))</f>
        <v>Valauto Lambersart VW</v>
      </c>
      <c r="AS2022" s="179" t="str">
        <f t="shared" si="380"/>
        <v>SKODA</v>
      </c>
      <c r="AT2022" s="249"/>
      <c r="AU2022" s="250" t="str">
        <f>IF(A2022="","",VLOOKUP(L2022,'Base Vendeurs'!A:B,2,FALSE))</f>
        <v>Valauto Lambersart SKODA</v>
      </c>
      <c r="AV2022" s="251">
        <f t="shared" si="381"/>
        <v>992.79</v>
      </c>
      <c r="AW2022" s="177">
        <f t="shared" si="382"/>
        <v>3.2541604211046619E-2</v>
      </c>
      <c r="AX2022" s="237" t="str">
        <f t="shared" si="383"/>
        <v>NON</v>
      </c>
      <c r="AY2022" s="231">
        <f>+MargesVN[[#This Row],[Total COM]]+MargesVN[[#This Row],[EXT GIE]]+MargesVN[[#This Row],[Forfait immat]]</f>
        <v>174.5127</v>
      </c>
    </row>
    <row r="2023" spans="1:51" s="384" customFormat="1" ht="11.25" customHeight="1" x14ac:dyDescent="0.25">
      <c r="A2023" s="319">
        <v>30</v>
      </c>
      <c r="B2023" s="319" t="s">
        <v>163</v>
      </c>
      <c r="C2023" s="319" t="s">
        <v>29</v>
      </c>
      <c r="D2023" s="320">
        <v>46098</v>
      </c>
      <c r="E2023" s="321">
        <v>46100</v>
      </c>
      <c r="F2023" s="322"/>
      <c r="G2023" s="322"/>
      <c r="H2023" s="322"/>
      <c r="I2023" s="322"/>
      <c r="J2023" s="322"/>
      <c r="K2023" s="322">
        <v>0</v>
      </c>
      <c r="L2023" s="319" t="s">
        <v>70</v>
      </c>
      <c r="M2023" s="319">
        <v>534062</v>
      </c>
      <c r="N2023" s="319">
        <v>4062</v>
      </c>
      <c r="O2023" s="319" t="s">
        <v>2153</v>
      </c>
      <c r="P2023" s="323" t="s">
        <v>2154</v>
      </c>
      <c r="Q2023" s="319" t="s">
        <v>31</v>
      </c>
      <c r="R2023" s="324">
        <v>19775</v>
      </c>
      <c r="S2023" s="324">
        <v>808.33</v>
      </c>
      <c r="T2023" s="325">
        <f t="shared" si="372"/>
        <v>20583.330000000002</v>
      </c>
      <c r="U2023" s="326">
        <v>197</v>
      </c>
      <c r="V2023" s="324">
        <v>652.51</v>
      </c>
      <c r="W2023" s="327">
        <v>35.01</v>
      </c>
      <c r="X2023" s="328"/>
      <c r="Y2023" s="327">
        <f t="shared" si="373"/>
        <v>617.5</v>
      </c>
      <c r="Z2023" s="329">
        <f t="shared" si="374"/>
        <v>3.170089582200742E-2</v>
      </c>
      <c r="AA2023" s="328">
        <v>-2470</v>
      </c>
      <c r="AB2023" s="327">
        <v>0</v>
      </c>
      <c r="AC2023" s="327"/>
      <c r="AD2023" s="327"/>
      <c r="AE2023" s="330">
        <v>0.13</v>
      </c>
      <c r="AF2023" s="330">
        <v>0.13</v>
      </c>
      <c r="AG2023" s="327">
        <f t="shared" si="375"/>
        <v>80.275000000000006</v>
      </c>
      <c r="AH2023" s="327"/>
      <c r="AI2023" s="327">
        <f t="shared" si="376"/>
        <v>80.275000000000006</v>
      </c>
      <c r="AJ2023" s="319" t="s">
        <v>164</v>
      </c>
      <c r="AK2023" s="319"/>
      <c r="AL2023" s="326">
        <v>20</v>
      </c>
      <c r="AM2023" s="331">
        <f t="shared" si="377"/>
        <v>1</v>
      </c>
      <c r="AN2023" s="331">
        <f t="shared" si="378"/>
        <v>1</v>
      </c>
      <c r="AO2023" s="331"/>
      <c r="AP2023" s="331"/>
      <c r="AQ2023" s="331">
        <f t="shared" si="379"/>
        <v>1</v>
      </c>
      <c r="AR2023" s="332" t="str">
        <f>IF(A2023="","",VLOOKUP(A2023,'Base Sites'!A:B,2,FALSE))</f>
        <v>Valauto Lambersart VW</v>
      </c>
      <c r="AS2023" s="332" t="str">
        <f t="shared" si="380"/>
        <v>SKODA</v>
      </c>
      <c r="AT2023" s="331"/>
      <c r="AU2023" s="333" t="str">
        <f>IF(A2023="","",VLOOKUP(L2023,'Base Vendeurs'!A:B,2,FALSE))</f>
        <v>Sociétés NORD</v>
      </c>
      <c r="AV2023" s="327">
        <f t="shared" si="381"/>
        <v>652.51</v>
      </c>
      <c r="AW2023" s="329">
        <f t="shared" si="382"/>
        <v>3.170089582200742E-2</v>
      </c>
      <c r="AX2023" s="333" t="str">
        <f t="shared" si="383"/>
        <v>NON</v>
      </c>
      <c r="AY2023" s="231">
        <f>+MargesVN[[#This Row],[Total COM]]+MargesVN[[#This Row],[EXT GIE]]+MargesVN[[#This Row],[Forfait immat]]</f>
        <v>100.27500000000001</v>
      </c>
    </row>
    <row r="2024" spans="1:51" s="384" customFormat="1" ht="11.25" customHeight="1" x14ac:dyDescent="0.25">
      <c r="A2024" s="319">
        <v>30</v>
      </c>
      <c r="B2024" s="319" t="s">
        <v>163</v>
      </c>
      <c r="C2024" s="319" t="s">
        <v>29</v>
      </c>
      <c r="D2024" s="320">
        <v>46105</v>
      </c>
      <c r="E2024" s="321">
        <v>46106</v>
      </c>
      <c r="F2024" s="322"/>
      <c r="G2024" s="322"/>
      <c r="H2024" s="322"/>
      <c r="I2024" s="322"/>
      <c r="J2024" s="322"/>
      <c r="K2024" s="322">
        <v>0</v>
      </c>
      <c r="L2024" s="319" t="s">
        <v>70</v>
      </c>
      <c r="M2024" s="319">
        <v>534065</v>
      </c>
      <c r="N2024" s="319">
        <v>4065</v>
      </c>
      <c r="O2024" s="319" t="s">
        <v>2226</v>
      </c>
      <c r="P2024" s="323" t="s">
        <v>2227</v>
      </c>
      <c r="Q2024" s="319" t="s">
        <v>129</v>
      </c>
      <c r="R2024" s="324">
        <v>29041.67</v>
      </c>
      <c r="S2024" s="324">
        <v>1275</v>
      </c>
      <c r="T2024" s="325">
        <f t="shared" si="372"/>
        <v>30316.67</v>
      </c>
      <c r="U2024" s="326">
        <v>35</v>
      </c>
      <c r="V2024" s="324">
        <v>641.33000000000004</v>
      </c>
      <c r="W2024" s="327">
        <v>35</v>
      </c>
      <c r="X2024" s="328"/>
      <c r="Y2024" s="327">
        <f t="shared" si="373"/>
        <v>606.33000000000004</v>
      </c>
      <c r="Z2024" s="329">
        <f t="shared" si="374"/>
        <v>2.1154368207326205E-2</v>
      </c>
      <c r="AA2024" s="328">
        <v>0</v>
      </c>
      <c r="AB2024" s="327">
        <v>0</v>
      </c>
      <c r="AC2024" s="327"/>
      <c r="AD2024" s="327"/>
      <c r="AE2024" s="330">
        <v>0.1</v>
      </c>
      <c r="AF2024" s="330">
        <v>0.1</v>
      </c>
      <c r="AG2024" s="327">
        <f t="shared" si="375"/>
        <v>60.63300000000001</v>
      </c>
      <c r="AH2024" s="327"/>
      <c r="AI2024" s="327">
        <f t="shared" si="376"/>
        <v>60.63300000000001</v>
      </c>
      <c r="AJ2024" s="319" t="s">
        <v>164</v>
      </c>
      <c r="AK2024" s="319">
        <v>0</v>
      </c>
      <c r="AL2024" s="326">
        <v>20</v>
      </c>
      <c r="AM2024" s="331">
        <f t="shared" si="377"/>
        <v>1</v>
      </c>
      <c r="AN2024" s="331">
        <f t="shared" si="378"/>
        <v>1</v>
      </c>
      <c r="AO2024" s="331"/>
      <c r="AP2024" s="331"/>
      <c r="AQ2024" s="331">
        <f t="shared" si="379"/>
        <v>1</v>
      </c>
      <c r="AR2024" s="332" t="str">
        <f>IF(A2024="","",VLOOKUP(A2024,'Base Sites'!A:B,2,FALSE))</f>
        <v>Valauto Lambersart VW</v>
      </c>
      <c r="AS2024" s="332" t="str">
        <f t="shared" si="380"/>
        <v>SKODA</v>
      </c>
      <c r="AT2024" s="331"/>
      <c r="AU2024" s="333" t="str">
        <f>IF(A2024="","",VLOOKUP(L2024,'Base Vendeurs'!A:B,2,FALSE))</f>
        <v>Sociétés NORD</v>
      </c>
      <c r="AV2024" s="327">
        <f t="shared" si="381"/>
        <v>641.33000000000004</v>
      </c>
      <c r="AW2024" s="329">
        <f t="shared" si="382"/>
        <v>2.1154368207326205E-2</v>
      </c>
      <c r="AX2024" s="333" t="str">
        <f t="shared" si="383"/>
        <v>NON</v>
      </c>
      <c r="AY2024" s="231">
        <f>+MargesVN[[#This Row],[Total COM]]+MargesVN[[#This Row],[EXT GIE]]+MargesVN[[#This Row],[Forfait immat]]</f>
        <v>80.63300000000001</v>
      </c>
    </row>
    <row r="2025" spans="1:51" s="384" customFormat="1" ht="11.25" customHeight="1" x14ac:dyDescent="0.25">
      <c r="A2025" s="354">
        <v>30</v>
      </c>
      <c r="B2025" s="354" t="s">
        <v>163</v>
      </c>
      <c r="C2025" s="354" t="s">
        <v>29</v>
      </c>
      <c r="D2025" s="355">
        <v>46139</v>
      </c>
      <c r="E2025" s="356">
        <v>46141</v>
      </c>
      <c r="F2025" s="357"/>
      <c r="G2025" s="357"/>
      <c r="H2025" s="357"/>
      <c r="I2025" s="357"/>
      <c r="J2025" s="357"/>
      <c r="K2025" s="357">
        <v>0</v>
      </c>
      <c r="L2025" s="354" t="s">
        <v>70</v>
      </c>
      <c r="M2025" s="354">
        <v>534066</v>
      </c>
      <c r="N2025" s="354">
        <v>4066</v>
      </c>
      <c r="O2025" s="354" t="s">
        <v>3082</v>
      </c>
      <c r="P2025" s="358" t="s">
        <v>3083</v>
      </c>
      <c r="Q2025" s="354" t="s">
        <v>79</v>
      </c>
      <c r="R2025" s="359">
        <v>46000</v>
      </c>
      <c r="S2025" s="359">
        <v>583.33000000000004</v>
      </c>
      <c r="T2025" s="360">
        <f t="shared" si="372"/>
        <v>46583.33</v>
      </c>
      <c r="U2025" s="361">
        <v>11</v>
      </c>
      <c r="V2025" s="359">
        <v>966.67</v>
      </c>
      <c r="W2025" s="362">
        <v>35</v>
      </c>
      <c r="X2025" s="363"/>
      <c r="Y2025" s="362">
        <f t="shared" si="373"/>
        <v>931.67</v>
      </c>
      <c r="Z2025" s="364">
        <f t="shared" si="374"/>
        <v>2.0751414722820372E-2</v>
      </c>
      <c r="AA2025" s="363">
        <v>0</v>
      </c>
      <c r="AB2025" s="362">
        <v>0</v>
      </c>
      <c r="AC2025" s="362"/>
      <c r="AD2025" s="362"/>
      <c r="AE2025" s="365">
        <v>0.1</v>
      </c>
      <c r="AF2025" s="365">
        <v>0.1</v>
      </c>
      <c r="AG2025" s="362">
        <f t="shared" si="375"/>
        <v>93.167000000000002</v>
      </c>
      <c r="AH2025" s="362"/>
      <c r="AI2025" s="362">
        <f t="shared" si="376"/>
        <v>93.167000000000002</v>
      </c>
      <c r="AJ2025" s="354" t="s">
        <v>164</v>
      </c>
      <c r="AK2025" s="354">
        <v>0</v>
      </c>
      <c r="AL2025" s="361">
        <v>20</v>
      </c>
      <c r="AM2025" s="366">
        <f t="shared" si="377"/>
        <v>1</v>
      </c>
      <c r="AN2025" s="366">
        <f t="shared" si="378"/>
        <v>1</v>
      </c>
      <c r="AO2025" s="366"/>
      <c r="AP2025" s="366"/>
      <c r="AQ2025" s="366">
        <f t="shared" si="379"/>
        <v>1</v>
      </c>
      <c r="AR2025" s="367" t="str">
        <f>IF(A2025="","",VLOOKUP(A2025,'Base Sites'!A:B,2,FALSE))</f>
        <v>Valauto Lambersart VW</v>
      </c>
      <c r="AS2025" s="367" t="str">
        <f t="shared" si="380"/>
        <v>SKODA</v>
      </c>
      <c r="AT2025" s="366"/>
      <c r="AU2025" s="368" t="str">
        <f>IF(A2025="","",VLOOKUP(L2025,'Base Vendeurs'!A:B,2,FALSE))</f>
        <v>Sociétés NORD</v>
      </c>
      <c r="AV2025" s="362">
        <f t="shared" si="381"/>
        <v>966.67</v>
      </c>
      <c r="AW2025" s="364">
        <f t="shared" si="382"/>
        <v>2.0751414722820372E-2</v>
      </c>
      <c r="AX2025" s="368" t="str">
        <f t="shared" si="383"/>
        <v>NON</v>
      </c>
      <c r="AY2025" s="231">
        <f>+MargesVN[[#This Row],[Total COM]]+MargesVN[[#This Row],[EXT GIE]]+MargesVN[[#This Row],[Forfait immat]]</f>
        <v>113.167</v>
      </c>
    </row>
    <row r="2026" spans="1:51" s="384" customFormat="1" ht="11.25" customHeight="1" x14ac:dyDescent="0.25">
      <c r="A2026" s="45">
        <v>30</v>
      </c>
      <c r="B2026" s="45" t="s">
        <v>163</v>
      </c>
      <c r="C2026" s="45" t="s">
        <v>29</v>
      </c>
      <c r="D2026" s="44">
        <v>46076</v>
      </c>
      <c r="E2026" s="65">
        <v>46077</v>
      </c>
      <c r="F2026" s="35"/>
      <c r="G2026" s="35"/>
      <c r="H2026" s="35"/>
      <c r="I2026" s="35"/>
      <c r="J2026" s="35"/>
      <c r="K2026" s="35">
        <v>0</v>
      </c>
      <c r="L2026" s="45" t="s">
        <v>30</v>
      </c>
      <c r="M2026" s="45">
        <v>534067</v>
      </c>
      <c r="N2026" s="45">
        <v>4067</v>
      </c>
      <c r="O2026" s="45" t="s">
        <v>1785</v>
      </c>
      <c r="P2026" s="66" t="s">
        <v>1786</v>
      </c>
      <c r="Q2026" s="45" t="s">
        <v>31</v>
      </c>
      <c r="R2026" s="47">
        <v>19775</v>
      </c>
      <c r="S2026" s="47">
        <v>708.33</v>
      </c>
      <c r="T2026" s="48">
        <f t="shared" ref="T2026:T2089" si="384">+R2026+S2026</f>
        <v>20483.330000000002</v>
      </c>
      <c r="U2026" s="49">
        <v>122</v>
      </c>
      <c r="V2026" s="47">
        <v>671.5</v>
      </c>
      <c r="W2026" s="46">
        <v>35</v>
      </c>
      <c r="X2026" s="50"/>
      <c r="Y2026" s="46">
        <f t="shared" ref="Y2026:Y2089" si="385">+V2026-W2026+X2026</f>
        <v>636.5</v>
      </c>
      <c r="Z2026" s="51">
        <f t="shared" ref="Z2026:Z2089" si="386">(V2026+X2026)/T2026</f>
        <v>3.2782755538284053E-2</v>
      </c>
      <c r="AA2026" s="50">
        <v>0</v>
      </c>
      <c r="AB2026" s="46">
        <v>-2550</v>
      </c>
      <c r="AC2026" s="46"/>
      <c r="AD2026" s="46"/>
      <c r="AE2026" s="52">
        <v>0.13</v>
      </c>
      <c r="AF2026" s="52">
        <v>0.13</v>
      </c>
      <c r="AG2026" s="46">
        <f t="shared" ref="AG2026:AG2089" si="387">+Y2026*AE2026</f>
        <v>82.745000000000005</v>
      </c>
      <c r="AH2026" s="46"/>
      <c r="AI2026" s="46">
        <f t="shared" ref="AI2026:AI2089" si="388">+AG2026+AH2026</f>
        <v>82.745000000000005</v>
      </c>
      <c r="AJ2026" s="45" t="s">
        <v>164</v>
      </c>
      <c r="AK2026" s="45"/>
      <c r="AL2026" s="49">
        <v>50</v>
      </c>
      <c r="AM2026" s="238">
        <f t="shared" ref="AM2026:AM2089" si="389">IF(AL2026&gt;0,100%,0%)</f>
        <v>1</v>
      </c>
      <c r="AN2026" s="238">
        <f t="shared" ref="AN2026:AN2089" si="390">IF(A2026&gt;0,1,"")</f>
        <v>1</v>
      </c>
      <c r="AO2026" s="238"/>
      <c r="AP2026" s="238"/>
      <c r="AQ2026" s="238">
        <f t="shared" ref="AQ2026:AQ2089" si="391">IF(AN2026="","",+AM2026/AN2026)</f>
        <v>1</v>
      </c>
      <c r="AR2026" s="96" t="str">
        <f>IF(A2026="","",VLOOKUP(A2026,'Base Sites'!A:B,2,FALSE))</f>
        <v>Valauto Lambersart VW</v>
      </c>
      <c r="AS2026" s="96" t="str">
        <f t="shared" ref="AS2026:AS2089" si="392">IF(C2026="VW","VOLKSWAGEN",IF(C2026="SE","SEAT",IF(C2026="NI","NISSAN",IF(C2026="HY","HYUNDAI",IF(C2026="VU","VUL",IF(C2026="sk","SKODA",IF(C2026="ltsk","SKODA",IF(C2026="CUPRA","CUPRA",IF(C2026="AUDI","AUDI","")))))))))</f>
        <v>SKODA</v>
      </c>
      <c r="AT2026" s="238"/>
      <c r="AU2026" s="231" t="str">
        <f>IF(A2026="","",VLOOKUP(L2026,'Base Vendeurs'!A:B,2,FALSE))</f>
        <v>Valauto Lambersart SKODA</v>
      </c>
      <c r="AV2026" s="46">
        <f t="shared" ref="AV2026:AV2089" si="393">+V2026+AO2026</f>
        <v>671.5</v>
      </c>
      <c r="AW2026" s="51">
        <f t="shared" ref="AW2026:AW2089" si="394">IF(A2026="","",+AV2026/T2026)</f>
        <v>3.2782755538284053E-2</v>
      </c>
      <c r="AX2026" s="231" t="str">
        <f t="shared" ref="AX2026:AX2089" si="395">IF(AV2026&lt;0,"OUI","NON")</f>
        <v>NON</v>
      </c>
      <c r="AY2026" s="231">
        <f>+MargesVN[[#This Row],[Total COM]]+MargesVN[[#This Row],[EXT GIE]]+MargesVN[[#This Row],[Forfait immat]]</f>
        <v>132.745</v>
      </c>
    </row>
    <row r="2027" spans="1:51" s="384" customFormat="1" ht="11.25" customHeight="1" x14ac:dyDescent="0.25">
      <c r="A2027" s="354">
        <v>10</v>
      </c>
      <c r="B2027" s="354" t="s">
        <v>163</v>
      </c>
      <c r="C2027" s="354" t="s">
        <v>104</v>
      </c>
      <c r="D2027" s="355">
        <v>46134</v>
      </c>
      <c r="E2027" s="356">
        <v>46135</v>
      </c>
      <c r="F2027" s="357"/>
      <c r="G2027" s="357"/>
      <c r="H2027" s="357"/>
      <c r="I2027" s="357" t="s">
        <v>165</v>
      </c>
      <c r="J2027" s="357" t="s">
        <v>165</v>
      </c>
      <c r="K2027" s="357">
        <v>4018.8</v>
      </c>
      <c r="L2027" s="354" t="s">
        <v>38</v>
      </c>
      <c r="M2027" s="354">
        <v>534068</v>
      </c>
      <c r="N2027" s="354">
        <v>4068</v>
      </c>
      <c r="O2027" s="354" t="s">
        <v>3488</v>
      </c>
      <c r="P2027" s="358" t="s">
        <v>3489</v>
      </c>
      <c r="Q2027" s="354" t="s">
        <v>23</v>
      </c>
      <c r="R2027" s="359">
        <v>23014</v>
      </c>
      <c r="S2027" s="359">
        <v>854.16</v>
      </c>
      <c r="T2027" s="360">
        <f t="shared" si="384"/>
        <v>23868.16</v>
      </c>
      <c r="U2027" s="361">
        <v>68</v>
      </c>
      <c r="V2027" s="359">
        <v>826.7</v>
      </c>
      <c r="W2027" s="362">
        <v>95</v>
      </c>
      <c r="X2027" s="363"/>
      <c r="Y2027" s="362">
        <f t="shared" si="385"/>
        <v>731.7</v>
      </c>
      <c r="Z2027" s="364">
        <f t="shared" si="386"/>
        <v>3.463610098139111E-2</v>
      </c>
      <c r="AA2027" s="363">
        <v>0</v>
      </c>
      <c r="AB2027" s="362">
        <v>-2352.6</v>
      </c>
      <c r="AC2027" s="362"/>
      <c r="AD2027" s="362" t="s">
        <v>3662</v>
      </c>
      <c r="AE2027" s="365">
        <v>0.13</v>
      </c>
      <c r="AF2027" s="365">
        <v>0.13</v>
      </c>
      <c r="AG2027" s="362">
        <f t="shared" si="387"/>
        <v>95.121000000000009</v>
      </c>
      <c r="AH2027" s="362"/>
      <c r="AI2027" s="362">
        <f t="shared" si="388"/>
        <v>95.121000000000009</v>
      </c>
      <c r="AJ2027" s="354" t="s">
        <v>164</v>
      </c>
      <c r="AK2027" s="354">
        <v>30</v>
      </c>
      <c r="AL2027" s="361">
        <v>50</v>
      </c>
      <c r="AM2027" s="366">
        <f t="shared" si="389"/>
        <v>1</v>
      </c>
      <c r="AN2027" s="366">
        <f t="shared" si="390"/>
        <v>1</v>
      </c>
      <c r="AO2027" s="366"/>
      <c r="AP2027" s="366"/>
      <c r="AQ2027" s="366">
        <f t="shared" si="391"/>
        <v>1</v>
      </c>
      <c r="AR2027" s="367" t="str">
        <f>IF(A2027="","",VLOOKUP(A2027,'Base Sites'!A:B,2,FALSE))</f>
        <v>Valauto Roncq</v>
      </c>
      <c r="AS2027" s="367" t="str">
        <f t="shared" si="392"/>
        <v>VOLKSWAGEN</v>
      </c>
      <c r="AT2027" s="366"/>
      <c r="AU2027" s="368" t="str">
        <f>IF(A2027="","",VLOOKUP(L2027,'Base Vendeurs'!A:B,2,FALSE))</f>
        <v>Valauto Roubaix</v>
      </c>
      <c r="AV2027" s="362">
        <f t="shared" si="393"/>
        <v>826.7</v>
      </c>
      <c r="AW2027" s="364">
        <f t="shared" si="394"/>
        <v>3.463610098139111E-2</v>
      </c>
      <c r="AX2027" s="368" t="str">
        <f t="shared" si="395"/>
        <v>NON</v>
      </c>
      <c r="AY2027" s="231">
        <f>+MargesVN[[#This Row],[Total COM]]+MargesVN[[#This Row],[EXT GIE]]+MargesVN[[#This Row],[Forfait immat]]</f>
        <v>175.12100000000001</v>
      </c>
    </row>
    <row r="2028" spans="1:51" s="384" customFormat="1" ht="11.25" customHeight="1" x14ac:dyDescent="0.25">
      <c r="A2028" s="319">
        <v>30</v>
      </c>
      <c r="B2028" s="319" t="s">
        <v>163</v>
      </c>
      <c r="C2028" s="319" t="s">
        <v>29</v>
      </c>
      <c r="D2028" s="320">
        <v>46093</v>
      </c>
      <c r="E2028" s="321">
        <v>46094</v>
      </c>
      <c r="F2028" s="322"/>
      <c r="G2028" s="322"/>
      <c r="H2028" s="322"/>
      <c r="I2028" s="322"/>
      <c r="J2028" s="322"/>
      <c r="K2028" s="322">
        <v>0</v>
      </c>
      <c r="L2028" s="319" t="s">
        <v>113</v>
      </c>
      <c r="M2028" s="319">
        <v>534071</v>
      </c>
      <c r="N2028" s="319">
        <v>4071</v>
      </c>
      <c r="O2028" s="319" t="s">
        <v>2148</v>
      </c>
      <c r="P2028" s="323" t="s">
        <v>2149</v>
      </c>
      <c r="Q2028" s="319" t="s">
        <v>31</v>
      </c>
      <c r="R2028" s="324">
        <v>19775</v>
      </c>
      <c r="S2028" s="324">
        <v>658.33</v>
      </c>
      <c r="T2028" s="325">
        <f t="shared" si="384"/>
        <v>20433.330000000002</v>
      </c>
      <c r="U2028" s="326">
        <v>127</v>
      </c>
      <c r="V2028" s="324">
        <v>357.68</v>
      </c>
      <c r="W2028" s="327">
        <v>35.01</v>
      </c>
      <c r="X2028" s="328"/>
      <c r="Y2028" s="327">
        <f t="shared" si="385"/>
        <v>322.67</v>
      </c>
      <c r="Z2028" s="329">
        <f t="shared" si="386"/>
        <v>1.7504733687558512E-2</v>
      </c>
      <c r="AA2028" s="328">
        <v>0</v>
      </c>
      <c r="AB2028" s="327">
        <v>-2550</v>
      </c>
      <c r="AC2028" s="327"/>
      <c r="AD2028" s="327"/>
      <c r="AE2028" s="330">
        <v>0.13</v>
      </c>
      <c r="AF2028" s="330">
        <v>0.13</v>
      </c>
      <c r="AG2028" s="327">
        <f t="shared" si="387"/>
        <v>41.947100000000006</v>
      </c>
      <c r="AH2028" s="327"/>
      <c r="AI2028" s="327">
        <f t="shared" si="388"/>
        <v>41.947100000000006</v>
      </c>
      <c r="AJ2028" s="319" t="s">
        <v>164</v>
      </c>
      <c r="AK2028" s="319"/>
      <c r="AL2028" s="326">
        <v>50</v>
      </c>
      <c r="AM2028" s="331">
        <f t="shared" si="389"/>
        <v>1</v>
      </c>
      <c r="AN2028" s="331">
        <f t="shared" si="390"/>
        <v>1</v>
      </c>
      <c r="AO2028" s="331"/>
      <c r="AP2028" s="331"/>
      <c r="AQ2028" s="331">
        <f t="shared" si="391"/>
        <v>1</v>
      </c>
      <c r="AR2028" s="332" t="str">
        <f>IF(A2028="","",VLOOKUP(A2028,'Base Sites'!A:B,2,FALSE))</f>
        <v>Valauto Lambersart VW</v>
      </c>
      <c r="AS2028" s="332" t="str">
        <f t="shared" si="392"/>
        <v>SKODA</v>
      </c>
      <c r="AT2028" s="331"/>
      <c r="AU2028" s="333" t="str">
        <f>IF(A2028="","",VLOOKUP(L2028,'Base Vendeurs'!A:B,2,FALSE))</f>
        <v>Valauto Lambersart SKODA</v>
      </c>
      <c r="AV2028" s="327">
        <f t="shared" si="393"/>
        <v>357.68</v>
      </c>
      <c r="AW2028" s="329">
        <f t="shared" si="394"/>
        <v>1.7504733687558512E-2</v>
      </c>
      <c r="AX2028" s="333" t="str">
        <f t="shared" si="395"/>
        <v>NON</v>
      </c>
      <c r="AY2028" s="231">
        <f>+MargesVN[[#This Row],[Total COM]]+MargesVN[[#This Row],[EXT GIE]]+MargesVN[[#This Row],[Forfait immat]]</f>
        <v>91.947100000000006</v>
      </c>
    </row>
    <row r="2029" spans="1:51" s="384" customFormat="1" ht="11.25" customHeight="1" x14ac:dyDescent="0.25">
      <c r="A2029" s="45">
        <v>30</v>
      </c>
      <c r="B2029" s="45" t="s">
        <v>163</v>
      </c>
      <c r="C2029" s="45" t="s">
        <v>29</v>
      </c>
      <c r="D2029" s="44">
        <v>46051</v>
      </c>
      <c r="E2029" s="65">
        <v>46052</v>
      </c>
      <c r="F2029" s="35"/>
      <c r="G2029" s="35"/>
      <c r="H2029" s="35"/>
      <c r="I2029" s="35"/>
      <c r="J2029" s="35"/>
      <c r="K2029" s="35"/>
      <c r="L2029" s="45" t="s">
        <v>511</v>
      </c>
      <c r="M2029" s="45">
        <v>534072</v>
      </c>
      <c r="N2029" s="45">
        <v>4072</v>
      </c>
      <c r="O2029" s="45" t="s">
        <v>512</v>
      </c>
      <c r="P2029" s="66" t="s">
        <v>513</v>
      </c>
      <c r="Q2029" s="45" t="s">
        <v>31</v>
      </c>
      <c r="R2029" s="47">
        <v>19775</v>
      </c>
      <c r="S2029" s="47">
        <v>2083.33</v>
      </c>
      <c r="T2029" s="48">
        <f t="shared" si="384"/>
        <v>21858.33</v>
      </c>
      <c r="U2029" s="49">
        <v>85</v>
      </c>
      <c r="V2029" s="47">
        <v>455.58</v>
      </c>
      <c r="W2029" s="46">
        <v>35</v>
      </c>
      <c r="X2029" s="50"/>
      <c r="Y2029" s="46">
        <f t="shared" si="385"/>
        <v>420.58</v>
      </c>
      <c r="Z2029" s="51">
        <f t="shared" si="386"/>
        <v>2.0842397383514656E-2</v>
      </c>
      <c r="AA2029" s="50">
        <v>0</v>
      </c>
      <c r="AB2029" s="46">
        <v>-2185.83</v>
      </c>
      <c r="AC2029" s="46"/>
      <c r="AD2029" s="46" t="s">
        <v>2067</v>
      </c>
      <c r="AE2029" s="52">
        <v>0.12</v>
      </c>
      <c r="AF2029" s="52">
        <v>0.13</v>
      </c>
      <c r="AG2029" s="46">
        <f t="shared" si="387"/>
        <v>50.469599999999993</v>
      </c>
      <c r="AH2029" s="46"/>
      <c r="AI2029" s="46">
        <f t="shared" si="388"/>
        <v>50.469599999999993</v>
      </c>
      <c r="AJ2029" s="45" t="s">
        <v>164</v>
      </c>
      <c r="AK2029" s="45"/>
      <c r="AL2029" s="49"/>
      <c r="AM2029" s="238">
        <f t="shared" si="389"/>
        <v>0</v>
      </c>
      <c r="AN2029" s="238">
        <f t="shared" si="390"/>
        <v>1</v>
      </c>
      <c r="AO2029" s="238"/>
      <c r="AP2029" s="238"/>
      <c r="AQ2029" s="238">
        <f t="shared" si="391"/>
        <v>0</v>
      </c>
      <c r="AR2029" s="96" t="str">
        <f>IF(A2029="","",VLOOKUP(A2029,'Base Sites'!A:B,2,FALSE))</f>
        <v>Valauto Lambersart VW</v>
      </c>
      <c r="AS2029" s="96" t="str">
        <f t="shared" si="392"/>
        <v>SKODA</v>
      </c>
      <c r="AT2029" s="238"/>
      <c r="AU2029" s="231" t="str">
        <f>IF(A2029="","",VLOOKUP(L2029,'Base Vendeurs'!A:B,2,FALSE))</f>
        <v>Sociétés EST</v>
      </c>
      <c r="AV2029" s="46">
        <f t="shared" si="393"/>
        <v>455.58</v>
      </c>
      <c r="AW2029" s="51">
        <f t="shared" si="394"/>
        <v>2.0842397383514656E-2</v>
      </c>
      <c r="AX2029" s="231" t="str">
        <f t="shared" si="395"/>
        <v>NON</v>
      </c>
      <c r="AY2029" s="231">
        <f>+MargesVN[[#This Row],[Total COM]]+MargesVN[[#This Row],[EXT GIE]]+MargesVN[[#This Row],[Forfait immat]]</f>
        <v>50.469599999999993</v>
      </c>
    </row>
    <row r="2030" spans="1:51" s="384" customFormat="1" ht="11.25" customHeight="1" x14ac:dyDescent="0.25">
      <c r="A2030" s="354">
        <v>30</v>
      </c>
      <c r="B2030" s="354" t="s">
        <v>163</v>
      </c>
      <c r="C2030" s="354" t="s">
        <v>29</v>
      </c>
      <c r="D2030" s="355">
        <v>46128</v>
      </c>
      <c r="E2030" s="356">
        <v>46129</v>
      </c>
      <c r="F2030" s="357"/>
      <c r="G2030" s="357"/>
      <c r="H2030" s="357"/>
      <c r="I2030" s="357"/>
      <c r="J2030" s="357"/>
      <c r="K2030" s="357">
        <v>0</v>
      </c>
      <c r="L2030" s="354" t="s">
        <v>30</v>
      </c>
      <c r="M2030" s="354">
        <v>534073</v>
      </c>
      <c r="N2030" s="354">
        <v>4073</v>
      </c>
      <c r="O2030" s="354" t="s">
        <v>3073</v>
      </c>
      <c r="P2030" s="358" t="s">
        <v>3074</v>
      </c>
      <c r="Q2030" s="354" t="s">
        <v>84</v>
      </c>
      <c r="R2030" s="359">
        <v>33066.67</v>
      </c>
      <c r="S2030" s="359">
        <v>583.33000000000004</v>
      </c>
      <c r="T2030" s="360">
        <f t="shared" si="384"/>
        <v>33650</v>
      </c>
      <c r="U2030" s="361">
        <v>171</v>
      </c>
      <c r="V2030" s="359">
        <v>1004.18</v>
      </c>
      <c r="W2030" s="362">
        <v>35</v>
      </c>
      <c r="X2030" s="363"/>
      <c r="Y2030" s="362">
        <f t="shared" si="385"/>
        <v>969.18</v>
      </c>
      <c r="Z2030" s="364">
        <f t="shared" si="386"/>
        <v>2.9841901931649331E-2</v>
      </c>
      <c r="AA2030" s="363">
        <v>0</v>
      </c>
      <c r="AB2030" s="362">
        <v>0</v>
      </c>
      <c r="AC2030" s="362"/>
      <c r="AD2030" s="362"/>
      <c r="AE2030" s="365">
        <v>0.1</v>
      </c>
      <c r="AF2030" s="365">
        <v>0.1</v>
      </c>
      <c r="AG2030" s="362">
        <f t="shared" si="387"/>
        <v>96.918000000000006</v>
      </c>
      <c r="AH2030" s="362"/>
      <c r="AI2030" s="362">
        <f t="shared" si="388"/>
        <v>96.918000000000006</v>
      </c>
      <c r="AJ2030" s="354" t="s">
        <v>164</v>
      </c>
      <c r="AK2030" s="354">
        <v>0</v>
      </c>
      <c r="AL2030" s="361">
        <v>50</v>
      </c>
      <c r="AM2030" s="366">
        <f t="shared" si="389"/>
        <v>1</v>
      </c>
      <c r="AN2030" s="366">
        <f t="shared" si="390"/>
        <v>1</v>
      </c>
      <c r="AO2030" s="366"/>
      <c r="AP2030" s="366"/>
      <c r="AQ2030" s="366">
        <f t="shared" si="391"/>
        <v>1</v>
      </c>
      <c r="AR2030" s="367" t="str">
        <f>IF(A2030="","",VLOOKUP(A2030,'Base Sites'!A:B,2,FALSE))</f>
        <v>Valauto Lambersart VW</v>
      </c>
      <c r="AS2030" s="367" t="str">
        <f t="shared" si="392"/>
        <v>SKODA</v>
      </c>
      <c r="AT2030" s="366"/>
      <c r="AU2030" s="368" t="str">
        <f>IF(A2030="","",VLOOKUP(L2030,'Base Vendeurs'!A:B,2,FALSE))</f>
        <v>Valauto Lambersart SKODA</v>
      </c>
      <c r="AV2030" s="362">
        <f t="shared" si="393"/>
        <v>1004.18</v>
      </c>
      <c r="AW2030" s="364">
        <f t="shared" si="394"/>
        <v>2.9841901931649331E-2</v>
      </c>
      <c r="AX2030" s="368" t="str">
        <f t="shared" si="395"/>
        <v>NON</v>
      </c>
      <c r="AY2030" s="231">
        <f>+MargesVN[[#This Row],[Total COM]]+MargesVN[[#This Row],[EXT GIE]]+MargesVN[[#This Row],[Forfait immat]]</f>
        <v>146.91800000000001</v>
      </c>
    </row>
    <row r="2031" spans="1:51" s="384" customFormat="1" ht="11.25" customHeight="1" x14ac:dyDescent="0.25">
      <c r="A2031" s="266">
        <v>30</v>
      </c>
      <c r="B2031" s="266" t="s">
        <v>163</v>
      </c>
      <c r="C2031" s="266" t="s">
        <v>29</v>
      </c>
      <c r="D2031" s="161">
        <v>46028</v>
      </c>
      <c r="E2031" s="267">
        <v>46031</v>
      </c>
      <c r="F2031" s="162"/>
      <c r="G2031" s="162"/>
      <c r="H2031" s="162"/>
      <c r="I2031" s="162" t="s">
        <v>165</v>
      </c>
      <c r="J2031" s="162" t="s">
        <v>165</v>
      </c>
      <c r="K2031" s="162">
        <v>49478.92</v>
      </c>
      <c r="L2031" s="266" t="s">
        <v>70</v>
      </c>
      <c r="M2031" s="266">
        <v>534091</v>
      </c>
      <c r="N2031" s="266">
        <v>4091</v>
      </c>
      <c r="O2031" s="266" t="s">
        <v>514</v>
      </c>
      <c r="P2031" s="268" t="s">
        <v>457</v>
      </c>
      <c r="Q2031" s="266" t="s">
        <v>128</v>
      </c>
      <c r="R2031" s="163">
        <v>25450</v>
      </c>
      <c r="S2031" s="163">
        <v>1716.66</v>
      </c>
      <c r="T2031" s="164">
        <f t="shared" si="384"/>
        <v>27166.66</v>
      </c>
      <c r="U2031" s="165">
        <v>53</v>
      </c>
      <c r="V2031" s="163">
        <v>850</v>
      </c>
      <c r="W2031" s="251">
        <v>35</v>
      </c>
      <c r="X2031" s="166"/>
      <c r="Y2031" s="251">
        <f t="shared" si="385"/>
        <v>815</v>
      </c>
      <c r="Z2031" s="167">
        <f t="shared" si="386"/>
        <v>3.1288351236405214E-2</v>
      </c>
      <c r="AA2031" s="166">
        <v>0</v>
      </c>
      <c r="AB2031" s="251">
        <v>0</v>
      </c>
      <c r="AC2031" s="251"/>
      <c r="AD2031" s="251" t="s">
        <v>371</v>
      </c>
      <c r="AE2031" s="168">
        <v>0.1</v>
      </c>
      <c r="AF2031" s="168">
        <v>0.1</v>
      </c>
      <c r="AG2031" s="251">
        <f t="shared" si="387"/>
        <v>81.5</v>
      </c>
      <c r="AH2031" s="251"/>
      <c r="AI2031" s="251">
        <f t="shared" si="388"/>
        <v>81.5</v>
      </c>
      <c r="AJ2031" s="266" t="s">
        <v>164</v>
      </c>
      <c r="AK2031" s="266">
        <v>0</v>
      </c>
      <c r="AL2031" s="165">
        <v>20</v>
      </c>
      <c r="AM2031" s="269">
        <f t="shared" si="389"/>
        <v>1</v>
      </c>
      <c r="AN2031" s="269">
        <f t="shared" si="390"/>
        <v>1</v>
      </c>
      <c r="AO2031" s="269"/>
      <c r="AP2031" s="269"/>
      <c r="AQ2031" s="269">
        <f t="shared" si="391"/>
        <v>1</v>
      </c>
      <c r="AR2031" s="169" t="str">
        <f>IF(A2031="","",VLOOKUP(A2031,'Base Sites'!A:B,2,FALSE))</f>
        <v>Valauto Lambersart VW</v>
      </c>
      <c r="AS2031" s="169" t="str">
        <f t="shared" si="392"/>
        <v>SKODA</v>
      </c>
      <c r="AT2031" s="269"/>
      <c r="AU2031" s="270" t="str">
        <f>IF(A2031="","",VLOOKUP(L2031,'Base Vendeurs'!A:B,2,FALSE))</f>
        <v>Sociétés NORD</v>
      </c>
      <c r="AV2031" s="251">
        <f t="shared" si="393"/>
        <v>850</v>
      </c>
      <c r="AW2031" s="167">
        <f t="shared" si="394"/>
        <v>3.1288351236405214E-2</v>
      </c>
      <c r="AX2031" s="237" t="str">
        <f t="shared" si="395"/>
        <v>NON</v>
      </c>
      <c r="AY2031" s="231">
        <f>+MargesVN[[#This Row],[Total COM]]+MargesVN[[#This Row],[EXT GIE]]+MargesVN[[#This Row],[Forfait immat]]</f>
        <v>101.5</v>
      </c>
    </row>
    <row r="2032" spans="1:51" s="384" customFormat="1" ht="11.25" customHeight="1" x14ac:dyDescent="0.25">
      <c r="A2032" s="354">
        <v>30</v>
      </c>
      <c r="B2032" s="354" t="s">
        <v>163</v>
      </c>
      <c r="C2032" s="354" t="s">
        <v>29</v>
      </c>
      <c r="D2032" s="355">
        <v>46128</v>
      </c>
      <c r="E2032" s="356">
        <v>46132</v>
      </c>
      <c r="F2032" s="357"/>
      <c r="G2032" s="357"/>
      <c r="H2032" s="357"/>
      <c r="I2032" s="357"/>
      <c r="J2032" s="357"/>
      <c r="K2032" s="357">
        <v>0</v>
      </c>
      <c r="L2032" s="354" t="s">
        <v>70</v>
      </c>
      <c r="M2032" s="354">
        <v>534098</v>
      </c>
      <c r="N2032" s="354">
        <v>4098</v>
      </c>
      <c r="O2032" s="354" t="s">
        <v>3021</v>
      </c>
      <c r="P2032" s="358" t="s">
        <v>3022</v>
      </c>
      <c r="Q2032" s="354" t="s">
        <v>129</v>
      </c>
      <c r="R2032" s="359">
        <v>23358.34</v>
      </c>
      <c r="S2032" s="359">
        <v>1241.6600000000001</v>
      </c>
      <c r="T2032" s="360">
        <f t="shared" si="384"/>
        <v>24600</v>
      </c>
      <c r="U2032" s="361">
        <v>36</v>
      </c>
      <c r="V2032" s="359">
        <v>924.35</v>
      </c>
      <c r="W2032" s="362">
        <v>35</v>
      </c>
      <c r="X2032" s="363"/>
      <c r="Y2032" s="362">
        <f t="shared" si="385"/>
        <v>889.35</v>
      </c>
      <c r="Z2032" s="364">
        <f t="shared" si="386"/>
        <v>3.7575203252032521E-2</v>
      </c>
      <c r="AA2032" s="363">
        <v>0</v>
      </c>
      <c r="AB2032" s="362">
        <v>-3100</v>
      </c>
      <c r="AC2032" s="362"/>
      <c r="AD2032" s="362"/>
      <c r="AE2032" s="365">
        <v>0.1</v>
      </c>
      <c r="AF2032" s="365">
        <v>0.1</v>
      </c>
      <c r="AG2032" s="362">
        <f t="shared" si="387"/>
        <v>88.935000000000002</v>
      </c>
      <c r="AH2032" s="362"/>
      <c r="AI2032" s="362">
        <f t="shared" si="388"/>
        <v>88.935000000000002</v>
      </c>
      <c r="AJ2032" s="354" t="s">
        <v>164</v>
      </c>
      <c r="AK2032" s="354"/>
      <c r="AL2032" s="361">
        <v>20</v>
      </c>
      <c r="AM2032" s="366">
        <f t="shared" si="389"/>
        <v>1</v>
      </c>
      <c r="AN2032" s="366">
        <f t="shared" si="390"/>
        <v>1</v>
      </c>
      <c r="AO2032" s="366"/>
      <c r="AP2032" s="366"/>
      <c r="AQ2032" s="366">
        <f t="shared" si="391"/>
        <v>1</v>
      </c>
      <c r="AR2032" s="367" t="str">
        <f>IF(A2032="","",VLOOKUP(A2032,'Base Sites'!A:B,2,FALSE))</f>
        <v>Valauto Lambersart VW</v>
      </c>
      <c r="AS2032" s="367" t="str">
        <f t="shared" si="392"/>
        <v>SKODA</v>
      </c>
      <c r="AT2032" s="366"/>
      <c r="AU2032" s="368" t="str">
        <f>IF(A2032="","",VLOOKUP(L2032,'Base Vendeurs'!A:B,2,FALSE))</f>
        <v>Sociétés NORD</v>
      </c>
      <c r="AV2032" s="362">
        <f t="shared" si="393"/>
        <v>924.35</v>
      </c>
      <c r="AW2032" s="364">
        <f t="shared" si="394"/>
        <v>3.7575203252032521E-2</v>
      </c>
      <c r="AX2032" s="368" t="str">
        <f t="shared" si="395"/>
        <v>NON</v>
      </c>
      <c r="AY2032" s="231">
        <f>+MargesVN[[#This Row],[Total COM]]+MargesVN[[#This Row],[EXT GIE]]+MargesVN[[#This Row],[Forfait immat]]</f>
        <v>108.935</v>
      </c>
    </row>
    <row r="2033" spans="1:51" s="384" customFormat="1" ht="11.25" customHeight="1" x14ac:dyDescent="0.25">
      <c r="A2033" s="225">
        <v>30</v>
      </c>
      <c r="B2033" s="225" t="s">
        <v>183</v>
      </c>
      <c r="C2033" s="225" t="s">
        <v>29</v>
      </c>
      <c r="D2033" s="216">
        <v>46029</v>
      </c>
      <c r="E2033" s="226">
        <v>46031</v>
      </c>
      <c r="F2033" s="217"/>
      <c r="G2033" s="217"/>
      <c r="H2033" s="217"/>
      <c r="I2033" s="217" t="s">
        <v>165</v>
      </c>
      <c r="J2033" s="217"/>
      <c r="K2033" s="217">
        <v>480</v>
      </c>
      <c r="L2033" s="225" t="s">
        <v>404</v>
      </c>
      <c r="M2033" s="225">
        <v>534102</v>
      </c>
      <c r="N2033" s="225">
        <v>4102</v>
      </c>
      <c r="O2033" s="225" t="s">
        <v>571</v>
      </c>
      <c r="P2033" s="227" t="s">
        <v>572</v>
      </c>
      <c r="Q2033" s="225" t="s">
        <v>42</v>
      </c>
      <c r="R2033" s="218">
        <v>31700</v>
      </c>
      <c r="S2033" s="218">
        <v>1458.34</v>
      </c>
      <c r="T2033" s="219">
        <f t="shared" si="384"/>
        <v>33158.339999999997</v>
      </c>
      <c r="U2033" s="220">
        <v>26</v>
      </c>
      <c r="V2033" s="218">
        <v>530.58000000000004</v>
      </c>
      <c r="W2033" s="228">
        <v>35.01</v>
      </c>
      <c r="X2033" s="221"/>
      <c r="Y2033" s="228">
        <f t="shared" si="385"/>
        <v>495.57000000000005</v>
      </c>
      <c r="Z2033" s="222">
        <f t="shared" si="386"/>
        <v>1.6001404171620173E-2</v>
      </c>
      <c r="AA2033" s="221">
        <v>0</v>
      </c>
      <c r="AB2033" s="228">
        <v>-331.58</v>
      </c>
      <c r="AC2033" s="228"/>
      <c r="AD2033" s="228" t="s">
        <v>1209</v>
      </c>
      <c r="AE2033" s="223">
        <v>7.0000000000000007E-2</v>
      </c>
      <c r="AF2033" s="223">
        <v>7.0000000000000007E-2</v>
      </c>
      <c r="AG2033" s="228">
        <f t="shared" si="387"/>
        <v>34.689900000000009</v>
      </c>
      <c r="AH2033" s="228"/>
      <c r="AI2033" s="228">
        <f t="shared" si="388"/>
        <v>34.689900000000009</v>
      </c>
      <c r="AJ2033" s="225" t="s">
        <v>149</v>
      </c>
      <c r="AK2033" s="225">
        <v>0</v>
      </c>
      <c r="AL2033" s="220">
        <v>20</v>
      </c>
      <c r="AM2033" s="229">
        <f t="shared" si="389"/>
        <v>1</v>
      </c>
      <c r="AN2033" s="229">
        <f t="shared" si="390"/>
        <v>1</v>
      </c>
      <c r="AO2033" s="229"/>
      <c r="AP2033" s="229"/>
      <c r="AQ2033" s="229">
        <f t="shared" si="391"/>
        <v>1</v>
      </c>
      <c r="AR2033" s="224" t="str">
        <f>IF(A2033="","",VLOOKUP(A2033,'Base Sites'!A:B,2,FALSE))</f>
        <v>Valauto Lambersart VW</v>
      </c>
      <c r="AS2033" s="224" t="str">
        <f t="shared" si="392"/>
        <v>SKODA</v>
      </c>
      <c r="AT2033" s="229"/>
      <c r="AU2033" s="230" t="str">
        <f>IF(A2033="","",VLOOKUP(L2033,'Base Vendeurs'!A:B,2,FALSE))</f>
        <v>Valauto Hainaut VW</v>
      </c>
      <c r="AV2033" s="228">
        <f t="shared" si="393"/>
        <v>530.58000000000004</v>
      </c>
      <c r="AW2033" s="222">
        <f t="shared" si="394"/>
        <v>1.6001404171620173E-2</v>
      </c>
      <c r="AX2033" s="230" t="str">
        <f t="shared" si="395"/>
        <v>NON</v>
      </c>
      <c r="AY2033" s="231">
        <f>+MargesVN[[#This Row],[Total COM]]+MargesVN[[#This Row],[EXT GIE]]+MargesVN[[#This Row],[Forfait immat]]</f>
        <v>54.689900000000009</v>
      </c>
    </row>
    <row r="2034" spans="1:51" s="384" customFormat="1" ht="11.25" customHeight="1" x14ac:dyDescent="0.25">
      <c r="A2034" s="45">
        <v>30</v>
      </c>
      <c r="B2034" s="45" t="s">
        <v>163</v>
      </c>
      <c r="C2034" s="45" t="s">
        <v>29</v>
      </c>
      <c r="D2034" s="44">
        <v>46066</v>
      </c>
      <c r="E2034" s="65">
        <v>46070</v>
      </c>
      <c r="F2034" s="35"/>
      <c r="G2034" s="35"/>
      <c r="H2034" s="35"/>
      <c r="I2034" s="35" t="s">
        <v>165</v>
      </c>
      <c r="J2034" s="35" t="s">
        <v>373</v>
      </c>
      <c r="K2034" s="35">
        <v>-480</v>
      </c>
      <c r="L2034" s="45" t="s">
        <v>404</v>
      </c>
      <c r="M2034" s="45">
        <v>534103</v>
      </c>
      <c r="N2034" s="45">
        <v>4103</v>
      </c>
      <c r="O2034" s="45" t="s">
        <v>1609</v>
      </c>
      <c r="P2034" s="66" t="s">
        <v>572</v>
      </c>
      <c r="Q2034" s="45" t="s">
        <v>42</v>
      </c>
      <c r="R2034" s="47">
        <v>31700</v>
      </c>
      <c r="S2034" s="47">
        <v>1458.34</v>
      </c>
      <c r="T2034" s="48">
        <f t="shared" si="384"/>
        <v>33158.339999999997</v>
      </c>
      <c r="U2034" s="49">
        <v>56</v>
      </c>
      <c r="V2034" s="47">
        <v>530.57000000000005</v>
      </c>
      <c r="W2034" s="46">
        <v>35</v>
      </c>
      <c r="X2034" s="50"/>
      <c r="Y2034" s="46">
        <f t="shared" si="385"/>
        <v>495.57000000000005</v>
      </c>
      <c r="Z2034" s="51">
        <f t="shared" si="386"/>
        <v>1.600110258836842E-2</v>
      </c>
      <c r="AA2034" s="50">
        <v>0</v>
      </c>
      <c r="AB2034" s="46">
        <v>-331.58</v>
      </c>
      <c r="AC2034" s="46"/>
      <c r="AD2034" s="46" t="s">
        <v>371</v>
      </c>
      <c r="AE2034" s="52">
        <v>7.0000000000000007E-2</v>
      </c>
      <c r="AF2034" s="52">
        <v>7.0000000000000007E-2</v>
      </c>
      <c r="AG2034" s="46">
        <f t="shared" si="387"/>
        <v>34.689900000000009</v>
      </c>
      <c r="AH2034" s="46"/>
      <c r="AI2034" s="46">
        <f t="shared" si="388"/>
        <v>34.689900000000009</v>
      </c>
      <c r="AJ2034" s="45" t="s">
        <v>149</v>
      </c>
      <c r="AK2034" s="45">
        <v>0</v>
      </c>
      <c r="AL2034" s="49">
        <v>20</v>
      </c>
      <c r="AM2034" s="238">
        <f t="shared" si="389"/>
        <v>1</v>
      </c>
      <c r="AN2034" s="238">
        <f t="shared" si="390"/>
        <v>1</v>
      </c>
      <c r="AO2034" s="238"/>
      <c r="AP2034" s="238"/>
      <c r="AQ2034" s="238">
        <f t="shared" si="391"/>
        <v>1</v>
      </c>
      <c r="AR2034" s="96" t="str">
        <f>IF(A2034="","",VLOOKUP(A2034,'Base Sites'!A:B,2,FALSE))</f>
        <v>Valauto Lambersart VW</v>
      </c>
      <c r="AS2034" s="96" t="str">
        <f t="shared" si="392"/>
        <v>SKODA</v>
      </c>
      <c r="AT2034" s="238"/>
      <c r="AU2034" s="231" t="str">
        <f>IF(A2034="","",VLOOKUP(L2034,'Base Vendeurs'!A:B,2,FALSE))</f>
        <v>Valauto Hainaut VW</v>
      </c>
      <c r="AV2034" s="46">
        <f t="shared" si="393"/>
        <v>530.57000000000005</v>
      </c>
      <c r="AW2034" s="51">
        <f t="shared" si="394"/>
        <v>1.600110258836842E-2</v>
      </c>
      <c r="AX2034" s="231" t="str">
        <f t="shared" si="395"/>
        <v>NON</v>
      </c>
      <c r="AY2034" s="231">
        <f>+MargesVN[[#This Row],[Total COM]]+MargesVN[[#This Row],[EXT GIE]]+MargesVN[[#This Row],[Forfait immat]]</f>
        <v>54.689900000000009</v>
      </c>
    </row>
    <row r="2035" spans="1:51" s="384" customFormat="1" ht="11.25" customHeight="1" x14ac:dyDescent="0.25">
      <c r="A2035" s="45">
        <v>30</v>
      </c>
      <c r="B2035" s="45" t="s">
        <v>183</v>
      </c>
      <c r="C2035" s="45" t="s">
        <v>29</v>
      </c>
      <c r="D2035" s="44">
        <v>46031</v>
      </c>
      <c r="E2035" s="65">
        <v>46034</v>
      </c>
      <c r="F2035" s="35"/>
      <c r="G2035" s="35"/>
      <c r="H2035" s="35"/>
      <c r="I2035" s="35" t="s">
        <v>165</v>
      </c>
      <c r="J2035" s="35"/>
      <c r="K2035" s="35">
        <v>480</v>
      </c>
      <c r="L2035" s="45" t="s">
        <v>404</v>
      </c>
      <c r="M2035" s="45">
        <v>534104</v>
      </c>
      <c r="N2035" s="45">
        <v>4104</v>
      </c>
      <c r="O2035" s="45" t="s">
        <v>578</v>
      </c>
      <c r="P2035" s="66" t="s">
        <v>572</v>
      </c>
      <c r="Q2035" s="45" t="s">
        <v>42</v>
      </c>
      <c r="R2035" s="47">
        <v>31700</v>
      </c>
      <c r="S2035" s="47">
        <v>1458.34</v>
      </c>
      <c r="T2035" s="48">
        <f t="shared" si="384"/>
        <v>33158.339999999997</v>
      </c>
      <c r="U2035" s="49">
        <v>28</v>
      </c>
      <c r="V2035" s="47">
        <v>471.77</v>
      </c>
      <c r="W2035" s="46">
        <v>35</v>
      </c>
      <c r="X2035" s="50"/>
      <c r="Y2035" s="46">
        <f t="shared" si="385"/>
        <v>436.77</v>
      </c>
      <c r="Z2035" s="51">
        <f t="shared" si="386"/>
        <v>1.4227793068048642E-2</v>
      </c>
      <c r="AA2035" s="50">
        <v>0</v>
      </c>
      <c r="AB2035" s="46">
        <v>-331.58</v>
      </c>
      <c r="AC2035" s="46"/>
      <c r="AD2035" s="46" t="s">
        <v>1209</v>
      </c>
      <c r="AE2035" s="52">
        <v>7.0000000000000007E-2</v>
      </c>
      <c r="AF2035" s="52">
        <v>7.0000000000000007E-2</v>
      </c>
      <c r="AG2035" s="46">
        <f t="shared" si="387"/>
        <v>30.573900000000002</v>
      </c>
      <c r="AH2035" s="46"/>
      <c r="AI2035" s="46">
        <f t="shared" si="388"/>
        <v>30.573900000000002</v>
      </c>
      <c r="AJ2035" s="45" t="s">
        <v>149</v>
      </c>
      <c r="AK2035" s="45">
        <v>0</v>
      </c>
      <c r="AL2035" s="49">
        <v>20</v>
      </c>
      <c r="AM2035" s="238">
        <f t="shared" si="389"/>
        <v>1</v>
      </c>
      <c r="AN2035" s="238">
        <f t="shared" si="390"/>
        <v>1</v>
      </c>
      <c r="AO2035" s="238"/>
      <c r="AP2035" s="238"/>
      <c r="AQ2035" s="238">
        <f t="shared" si="391"/>
        <v>1</v>
      </c>
      <c r="AR2035" s="96" t="str">
        <f>IF(A2035="","",VLOOKUP(A2035,'Base Sites'!A:B,2,FALSE))</f>
        <v>Valauto Lambersart VW</v>
      </c>
      <c r="AS2035" s="96" t="str">
        <f t="shared" si="392"/>
        <v>SKODA</v>
      </c>
      <c r="AT2035" s="238"/>
      <c r="AU2035" s="231" t="str">
        <f>IF(A2035="","",VLOOKUP(L2035,'Base Vendeurs'!A:B,2,FALSE))</f>
        <v>Valauto Hainaut VW</v>
      </c>
      <c r="AV2035" s="251">
        <f t="shared" si="393"/>
        <v>471.77</v>
      </c>
      <c r="AW2035" s="51">
        <f t="shared" si="394"/>
        <v>1.4227793068048642E-2</v>
      </c>
      <c r="AX2035" s="237" t="str">
        <f t="shared" si="395"/>
        <v>NON</v>
      </c>
      <c r="AY2035" s="231">
        <f>+MargesVN[[#This Row],[Total COM]]+MargesVN[[#This Row],[EXT GIE]]+MargesVN[[#This Row],[Forfait immat]]</f>
        <v>50.573900000000002</v>
      </c>
    </row>
    <row r="2036" spans="1:51" s="384" customFormat="1" ht="11.25" customHeight="1" x14ac:dyDescent="0.25">
      <c r="A2036" s="319">
        <v>30</v>
      </c>
      <c r="B2036" s="319" t="s">
        <v>163</v>
      </c>
      <c r="C2036" s="319" t="s">
        <v>29</v>
      </c>
      <c r="D2036" s="320">
        <v>46085</v>
      </c>
      <c r="E2036" s="321">
        <v>46086</v>
      </c>
      <c r="F2036" s="322"/>
      <c r="G2036" s="322"/>
      <c r="H2036" s="322"/>
      <c r="I2036" s="322"/>
      <c r="J2036" s="322"/>
      <c r="K2036" s="322">
        <v>0</v>
      </c>
      <c r="L2036" s="319" t="s">
        <v>30</v>
      </c>
      <c r="M2036" s="319">
        <v>534127</v>
      </c>
      <c r="N2036" s="319">
        <v>4127</v>
      </c>
      <c r="O2036" s="319" t="s">
        <v>2158</v>
      </c>
      <c r="P2036" s="323" t="s">
        <v>2159</v>
      </c>
      <c r="Q2036" s="319" t="s">
        <v>31</v>
      </c>
      <c r="R2036" s="324">
        <v>19241.669999999998</v>
      </c>
      <c r="S2036" s="324">
        <v>866.66</v>
      </c>
      <c r="T2036" s="325">
        <f t="shared" si="384"/>
        <v>20108.329999999998</v>
      </c>
      <c r="U2036" s="326">
        <v>86</v>
      </c>
      <c r="V2036" s="324">
        <v>1038.5999999999999</v>
      </c>
      <c r="W2036" s="327">
        <v>35.01</v>
      </c>
      <c r="X2036" s="328"/>
      <c r="Y2036" s="327">
        <f t="shared" si="385"/>
        <v>1003.5899999999999</v>
      </c>
      <c r="Z2036" s="329">
        <f t="shared" si="386"/>
        <v>5.165023649403009E-2</v>
      </c>
      <c r="AA2036" s="328">
        <v>-2327.5</v>
      </c>
      <c r="AB2036" s="327">
        <v>0</v>
      </c>
      <c r="AC2036" s="327"/>
      <c r="AD2036" s="327"/>
      <c r="AE2036" s="330">
        <v>0.13</v>
      </c>
      <c r="AF2036" s="330">
        <v>0.13</v>
      </c>
      <c r="AG2036" s="327">
        <f t="shared" si="387"/>
        <v>130.4667</v>
      </c>
      <c r="AH2036" s="327"/>
      <c r="AI2036" s="327">
        <f t="shared" si="388"/>
        <v>130.4667</v>
      </c>
      <c r="AJ2036" s="319" t="s">
        <v>164</v>
      </c>
      <c r="AK2036" s="319"/>
      <c r="AL2036" s="326">
        <v>50</v>
      </c>
      <c r="AM2036" s="331">
        <f t="shared" si="389"/>
        <v>1</v>
      </c>
      <c r="AN2036" s="331">
        <f t="shared" si="390"/>
        <v>1</v>
      </c>
      <c r="AO2036" s="331"/>
      <c r="AP2036" s="331"/>
      <c r="AQ2036" s="331">
        <f t="shared" si="391"/>
        <v>1</v>
      </c>
      <c r="AR2036" s="332" t="str">
        <f>IF(A2036="","",VLOOKUP(A2036,'Base Sites'!A:B,2,FALSE))</f>
        <v>Valauto Lambersart VW</v>
      </c>
      <c r="AS2036" s="332" t="str">
        <f t="shared" si="392"/>
        <v>SKODA</v>
      </c>
      <c r="AT2036" s="331"/>
      <c r="AU2036" s="333" t="str">
        <f>IF(A2036="","",VLOOKUP(L2036,'Base Vendeurs'!A:B,2,FALSE))</f>
        <v>Valauto Lambersart SKODA</v>
      </c>
      <c r="AV2036" s="327">
        <f t="shared" si="393"/>
        <v>1038.5999999999999</v>
      </c>
      <c r="AW2036" s="329">
        <f t="shared" si="394"/>
        <v>5.165023649403009E-2</v>
      </c>
      <c r="AX2036" s="333" t="str">
        <f t="shared" si="395"/>
        <v>NON</v>
      </c>
      <c r="AY2036" s="231">
        <f>+MargesVN[[#This Row],[Total COM]]+MargesVN[[#This Row],[EXT GIE]]+MargesVN[[#This Row],[Forfait immat]]</f>
        <v>180.4667</v>
      </c>
    </row>
    <row r="2037" spans="1:51" s="384" customFormat="1" ht="11.25" customHeight="1" x14ac:dyDescent="0.25">
      <c r="A2037" s="45">
        <v>30</v>
      </c>
      <c r="B2037" s="45" t="s">
        <v>163</v>
      </c>
      <c r="C2037" s="45" t="s">
        <v>29</v>
      </c>
      <c r="D2037" s="44">
        <v>46065</v>
      </c>
      <c r="E2037" s="65">
        <v>46066</v>
      </c>
      <c r="F2037" s="35"/>
      <c r="G2037" s="35"/>
      <c r="H2037" s="35"/>
      <c r="I2037" s="35"/>
      <c r="J2037" s="35"/>
      <c r="K2037" s="35">
        <v>0</v>
      </c>
      <c r="L2037" s="45" t="s">
        <v>70</v>
      </c>
      <c r="M2037" s="45">
        <v>534129</v>
      </c>
      <c r="N2037" s="45">
        <v>4129</v>
      </c>
      <c r="O2037" s="45" t="s">
        <v>1536</v>
      </c>
      <c r="P2037" s="66" t="s">
        <v>1537</v>
      </c>
      <c r="Q2037" s="45" t="s">
        <v>31</v>
      </c>
      <c r="R2037" s="47">
        <v>19775</v>
      </c>
      <c r="S2037" s="47">
        <v>1724.99</v>
      </c>
      <c r="T2037" s="48">
        <f t="shared" si="384"/>
        <v>21499.99</v>
      </c>
      <c r="U2037" s="49">
        <v>87</v>
      </c>
      <c r="V2037" s="47">
        <v>572</v>
      </c>
      <c r="W2037" s="46">
        <v>35</v>
      </c>
      <c r="X2037" s="50"/>
      <c r="Y2037" s="46">
        <f t="shared" si="385"/>
        <v>537</v>
      </c>
      <c r="Z2037" s="51">
        <f t="shared" si="386"/>
        <v>2.6604663537052806E-2</v>
      </c>
      <c r="AA2037" s="50">
        <v>0</v>
      </c>
      <c r="AB2037" s="46">
        <v>218.34</v>
      </c>
      <c r="AC2037" s="46"/>
      <c r="AD2037" s="46"/>
      <c r="AE2037" s="52">
        <v>0.13</v>
      </c>
      <c r="AF2037" s="52">
        <v>0.13</v>
      </c>
      <c r="AG2037" s="46">
        <f t="shared" si="387"/>
        <v>69.81</v>
      </c>
      <c r="AH2037" s="46"/>
      <c r="AI2037" s="46">
        <f t="shared" si="388"/>
        <v>69.81</v>
      </c>
      <c r="AJ2037" s="45" t="s">
        <v>164</v>
      </c>
      <c r="AK2037" s="45">
        <v>0</v>
      </c>
      <c r="AL2037" s="49">
        <v>20</v>
      </c>
      <c r="AM2037" s="238">
        <f t="shared" si="389"/>
        <v>1</v>
      </c>
      <c r="AN2037" s="238">
        <f t="shared" si="390"/>
        <v>1</v>
      </c>
      <c r="AO2037" s="238"/>
      <c r="AP2037" s="238"/>
      <c r="AQ2037" s="238">
        <f t="shared" si="391"/>
        <v>1</v>
      </c>
      <c r="AR2037" s="96" t="str">
        <f>IF(A2037="","",VLOOKUP(A2037,'Base Sites'!A:B,2,FALSE))</f>
        <v>Valauto Lambersart VW</v>
      </c>
      <c r="AS2037" s="96" t="str">
        <f t="shared" si="392"/>
        <v>SKODA</v>
      </c>
      <c r="AT2037" s="238"/>
      <c r="AU2037" s="231" t="str">
        <f>IF(A2037="","",VLOOKUP(L2037,'Base Vendeurs'!A:B,2,FALSE))</f>
        <v>Sociétés NORD</v>
      </c>
      <c r="AV2037" s="46">
        <f t="shared" si="393"/>
        <v>572</v>
      </c>
      <c r="AW2037" s="51">
        <f t="shared" si="394"/>
        <v>2.6604663537052806E-2</v>
      </c>
      <c r="AX2037" s="231" t="str">
        <f t="shared" si="395"/>
        <v>NON</v>
      </c>
      <c r="AY2037" s="231">
        <f>+MargesVN[[#This Row],[Total COM]]+MargesVN[[#This Row],[EXT GIE]]+MargesVN[[#This Row],[Forfait immat]]</f>
        <v>89.81</v>
      </c>
    </row>
    <row r="2038" spans="1:51" s="384" customFormat="1" ht="11.25" customHeight="1" x14ac:dyDescent="0.25">
      <c r="A2038" s="354">
        <v>30</v>
      </c>
      <c r="B2038" s="354" t="s">
        <v>163</v>
      </c>
      <c r="C2038" s="354" t="s">
        <v>29</v>
      </c>
      <c r="D2038" s="355">
        <v>46122</v>
      </c>
      <c r="E2038" s="356">
        <v>46126</v>
      </c>
      <c r="F2038" s="357"/>
      <c r="G2038" s="357"/>
      <c r="H2038" s="357"/>
      <c r="I2038" s="357"/>
      <c r="J2038" s="357"/>
      <c r="K2038" s="357"/>
      <c r="L2038" s="354" t="s">
        <v>33</v>
      </c>
      <c r="M2038" s="354">
        <v>534150</v>
      </c>
      <c r="N2038" s="354">
        <v>4150</v>
      </c>
      <c r="O2038" s="354" t="s">
        <v>2950</v>
      </c>
      <c r="P2038" s="358" t="s">
        <v>2141</v>
      </c>
      <c r="Q2038" s="354" t="s">
        <v>31</v>
      </c>
      <c r="R2038" s="359">
        <v>19241.669999999998</v>
      </c>
      <c r="S2038" s="359">
        <v>458.33</v>
      </c>
      <c r="T2038" s="360">
        <f t="shared" si="384"/>
        <v>19700</v>
      </c>
      <c r="U2038" s="361">
        <v>59</v>
      </c>
      <c r="V2038" s="359">
        <v>330.5</v>
      </c>
      <c r="W2038" s="362">
        <v>35</v>
      </c>
      <c r="X2038" s="363"/>
      <c r="Y2038" s="362">
        <f t="shared" si="385"/>
        <v>295.5</v>
      </c>
      <c r="Z2038" s="364">
        <f t="shared" si="386"/>
        <v>1.6776649746192893E-2</v>
      </c>
      <c r="AA2038" s="363">
        <v>0</v>
      </c>
      <c r="AB2038" s="362">
        <v>-394</v>
      </c>
      <c r="AC2038" s="362"/>
      <c r="AD2038" s="362"/>
      <c r="AE2038" s="365"/>
      <c r="AF2038" s="365">
        <v>0</v>
      </c>
      <c r="AG2038" s="362">
        <f t="shared" si="387"/>
        <v>0</v>
      </c>
      <c r="AH2038" s="362"/>
      <c r="AI2038" s="362">
        <f t="shared" si="388"/>
        <v>0</v>
      </c>
      <c r="AJ2038" s="354" t="s">
        <v>164</v>
      </c>
      <c r="AK2038" s="354">
        <v>0</v>
      </c>
      <c r="AL2038" s="361"/>
      <c r="AM2038" s="366">
        <f t="shared" si="389"/>
        <v>0</v>
      </c>
      <c r="AN2038" s="366">
        <f t="shared" si="390"/>
        <v>1</v>
      </c>
      <c r="AO2038" s="366"/>
      <c r="AP2038" s="366"/>
      <c r="AQ2038" s="366">
        <f t="shared" si="391"/>
        <v>0</v>
      </c>
      <c r="AR2038" s="367" t="str">
        <f>IF(A2038="","",VLOOKUP(A2038,'Base Sites'!A:B,2,FALSE))</f>
        <v>Valauto Lambersart VW</v>
      </c>
      <c r="AS2038" s="367" t="str">
        <f t="shared" si="392"/>
        <v>SKODA</v>
      </c>
      <c r="AT2038" s="366"/>
      <c r="AU2038" s="368" t="str">
        <f>IF(A2038="","",VLOOKUP(L2038,'Base Vendeurs'!A:B,2,FALSE))</f>
        <v>Sociétés NORD</v>
      </c>
      <c r="AV2038" s="362">
        <f t="shared" si="393"/>
        <v>330.5</v>
      </c>
      <c r="AW2038" s="364">
        <f t="shared" si="394"/>
        <v>1.6776649746192893E-2</v>
      </c>
      <c r="AX2038" s="368" t="str">
        <f t="shared" si="395"/>
        <v>NON</v>
      </c>
      <c r="AY2038" s="231">
        <f>+MargesVN[[#This Row],[Total COM]]+MargesVN[[#This Row],[EXT GIE]]+MargesVN[[#This Row],[Forfait immat]]</f>
        <v>0</v>
      </c>
    </row>
    <row r="2039" spans="1:51" s="384" customFormat="1" ht="11.25" customHeight="1" x14ac:dyDescent="0.25">
      <c r="A2039" s="45">
        <v>30</v>
      </c>
      <c r="B2039" s="45" t="s">
        <v>163</v>
      </c>
      <c r="C2039" s="45" t="s">
        <v>29</v>
      </c>
      <c r="D2039" s="44">
        <v>46073</v>
      </c>
      <c r="E2039" s="65">
        <v>46077</v>
      </c>
      <c r="F2039" s="35"/>
      <c r="G2039" s="35"/>
      <c r="H2039" s="35"/>
      <c r="I2039" s="35"/>
      <c r="J2039" s="35"/>
      <c r="K2039" s="35">
        <v>0</v>
      </c>
      <c r="L2039" s="45" t="s">
        <v>188</v>
      </c>
      <c r="M2039" s="45">
        <v>534456</v>
      </c>
      <c r="N2039" s="45">
        <v>4456</v>
      </c>
      <c r="O2039" s="45" t="s">
        <v>1767</v>
      </c>
      <c r="P2039" s="66" t="s">
        <v>1768</v>
      </c>
      <c r="Q2039" s="45" t="s">
        <v>378</v>
      </c>
      <c r="R2039" s="47">
        <v>30283.33</v>
      </c>
      <c r="S2039" s="47">
        <v>583.33000000000004</v>
      </c>
      <c r="T2039" s="48">
        <f t="shared" si="384"/>
        <v>30866.660000000003</v>
      </c>
      <c r="U2039" s="49">
        <v>15</v>
      </c>
      <c r="V2039" s="47">
        <v>652.33000000000004</v>
      </c>
      <c r="W2039" s="46">
        <v>35</v>
      </c>
      <c r="X2039" s="50"/>
      <c r="Y2039" s="46">
        <f t="shared" si="385"/>
        <v>617.33000000000004</v>
      </c>
      <c r="Z2039" s="51">
        <f t="shared" si="386"/>
        <v>2.113380586043323E-2</v>
      </c>
      <c r="AA2039" s="50">
        <v>0</v>
      </c>
      <c r="AB2039" s="46">
        <v>0</v>
      </c>
      <c r="AC2039" s="46"/>
      <c r="AD2039" s="46" t="s">
        <v>1214</v>
      </c>
      <c r="AE2039" s="52"/>
      <c r="AF2039" s="52">
        <v>0.1</v>
      </c>
      <c r="AG2039" s="46">
        <f t="shared" si="387"/>
        <v>0</v>
      </c>
      <c r="AH2039" s="46"/>
      <c r="AI2039" s="46">
        <f t="shared" si="388"/>
        <v>0</v>
      </c>
      <c r="AJ2039" s="45" t="s">
        <v>164</v>
      </c>
      <c r="AK2039" s="45">
        <v>0</v>
      </c>
      <c r="AL2039" s="49" t="s">
        <v>293</v>
      </c>
      <c r="AM2039" s="238">
        <f t="shared" si="389"/>
        <v>1</v>
      </c>
      <c r="AN2039" s="238">
        <f t="shared" si="390"/>
        <v>1</v>
      </c>
      <c r="AO2039" s="238"/>
      <c r="AP2039" s="238"/>
      <c r="AQ2039" s="238">
        <f t="shared" si="391"/>
        <v>1</v>
      </c>
      <c r="AR2039" s="96" t="str">
        <f>IF(A2039="","",VLOOKUP(A2039,'Base Sites'!A:B,2,FALSE))</f>
        <v>Valauto Lambersart VW</v>
      </c>
      <c r="AS2039" s="96" t="str">
        <f t="shared" si="392"/>
        <v>SKODA</v>
      </c>
      <c r="AT2039" s="238"/>
      <c r="AU2039" s="231" t="str">
        <f>IF(A2039="","",VLOOKUP(L2039,'Base Vendeurs'!A:B,2,FALSE))</f>
        <v>Sociétés NORD</v>
      </c>
      <c r="AV2039" s="46">
        <f t="shared" si="393"/>
        <v>652.33000000000004</v>
      </c>
      <c r="AW2039" s="51">
        <f t="shared" si="394"/>
        <v>2.113380586043323E-2</v>
      </c>
      <c r="AX2039" s="231" t="str">
        <f t="shared" si="395"/>
        <v>NON</v>
      </c>
      <c r="AY2039" s="231">
        <f>+MargesVN[[#This Row],[Total COM]]+MargesVN[[#This Row],[EXT GIE]]+MargesVN[[#This Row],[Forfait immat]]</f>
        <v>0</v>
      </c>
    </row>
    <row r="2040" spans="1:51" s="384" customFormat="1" ht="11.25" customHeight="1" x14ac:dyDescent="0.25">
      <c r="A2040" s="354">
        <v>30</v>
      </c>
      <c r="B2040" s="354" t="s">
        <v>163</v>
      </c>
      <c r="C2040" s="354" t="s">
        <v>29</v>
      </c>
      <c r="D2040" s="355">
        <v>46128</v>
      </c>
      <c r="E2040" s="356">
        <v>46132</v>
      </c>
      <c r="F2040" s="357"/>
      <c r="G2040" s="357"/>
      <c r="H2040" s="357"/>
      <c r="I2040" s="357"/>
      <c r="J2040" s="357"/>
      <c r="K2040" s="357">
        <v>0</v>
      </c>
      <c r="L2040" s="354" t="s">
        <v>70</v>
      </c>
      <c r="M2040" s="354">
        <v>534484</v>
      </c>
      <c r="N2040" s="354">
        <v>4484</v>
      </c>
      <c r="O2040" s="354" t="s">
        <v>3025</v>
      </c>
      <c r="P2040" s="358" t="s">
        <v>3026</v>
      </c>
      <c r="Q2040" s="354" t="s">
        <v>129</v>
      </c>
      <c r="R2040" s="359">
        <v>29675</v>
      </c>
      <c r="S2040" s="359">
        <v>583.33000000000004</v>
      </c>
      <c r="T2040" s="360">
        <f t="shared" si="384"/>
        <v>30258.33</v>
      </c>
      <c r="U2040" s="361">
        <v>84</v>
      </c>
      <c r="V2040" s="359">
        <v>791.47</v>
      </c>
      <c r="W2040" s="362">
        <v>35.01</v>
      </c>
      <c r="X2040" s="363"/>
      <c r="Y2040" s="362">
        <f t="shared" si="385"/>
        <v>756.46</v>
      </c>
      <c r="Z2040" s="364">
        <f t="shared" si="386"/>
        <v>2.6157094591803313E-2</v>
      </c>
      <c r="AA2040" s="363">
        <v>-5143.92</v>
      </c>
      <c r="AB2040" s="362">
        <v>0</v>
      </c>
      <c r="AC2040" s="362"/>
      <c r="AD2040" s="362"/>
      <c r="AE2040" s="365">
        <v>0.13</v>
      </c>
      <c r="AF2040" s="365">
        <v>0.13</v>
      </c>
      <c r="AG2040" s="362">
        <f t="shared" si="387"/>
        <v>98.339800000000011</v>
      </c>
      <c r="AH2040" s="362"/>
      <c r="AI2040" s="362">
        <f t="shared" si="388"/>
        <v>98.339800000000011</v>
      </c>
      <c r="AJ2040" s="354" t="s">
        <v>164</v>
      </c>
      <c r="AK2040" s="354">
        <v>0</v>
      </c>
      <c r="AL2040" s="361">
        <v>20</v>
      </c>
      <c r="AM2040" s="366">
        <f t="shared" si="389"/>
        <v>1</v>
      </c>
      <c r="AN2040" s="366">
        <f t="shared" si="390"/>
        <v>1</v>
      </c>
      <c r="AO2040" s="366"/>
      <c r="AP2040" s="366"/>
      <c r="AQ2040" s="366">
        <f t="shared" si="391"/>
        <v>1</v>
      </c>
      <c r="AR2040" s="367" t="str">
        <f>IF(A2040="","",VLOOKUP(A2040,'Base Sites'!A:B,2,FALSE))</f>
        <v>Valauto Lambersart VW</v>
      </c>
      <c r="AS2040" s="367" t="str">
        <f t="shared" si="392"/>
        <v>SKODA</v>
      </c>
      <c r="AT2040" s="366"/>
      <c r="AU2040" s="368" t="str">
        <f>IF(A2040="","",VLOOKUP(L2040,'Base Vendeurs'!A:B,2,FALSE))</f>
        <v>Sociétés NORD</v>
      </c>
      <c r="AV2040" s="362">
        <f t="shared" si="393"/>
        <v>791.47</v>
      </c>
      <c r="AW2040" s="364">
        <f t="shared" si="394"/>
        <v>2.6157094591803313E-2</v>
      </c>
      <c r="AX2040" s="368" t="str">
        <f t="shared" si="395"/>
        <v>NON</v>
      </c>
      <c r="AY2040" s="231">
        <f>+MargesVN[[#This Row],[Total COM]]+MargesVN[[#This Row],[EXT GIE]]+MargesVN[[#This Row],[Forfait immat]]</f>
        <v>118.33980000000001</v>
      </c>
    </row>
    <row r="2041" spans="1:51" s="384" customFormat="1" ht="11.25" customHeight="1" x14ac:dyDescent="0.25">
      <c r="A2041" s="354">
        <v>10</v>
      </c>
      <c r="B2041" s="354" t="s">
        <v>163</v>
      </c>
      <c r="C2041" s="354" t="s">
        <v>104</v>
      </c>
      <c r="D2041" s="355">
        <v>46114</v>
      </c>
      <c r="E2041" s="356">
        <v>46114</v>
      </c>
      <c r="F2041" s="357"/>
      <c r="G2041" s="357"/>
      <c r="H2041" s="357"/>
      <c r="I2041" s="357"/>
      <c r="J2041" s="357"/>
      <c r="K2041" s="357">
        <v>0</v>
      </c>
      <c r="L2041" s="354" t="s">
        <v>38</v>
      </c>
      <c r="M2041" s="354">
        <v>534535</v>
      </c>
      <c r="N2041" s="354">
        <v>4535</v>
      </c>
      <c r="O2041" s="354" t="s">
        <v>3510</v>
      </c>
      <c r="P2041" s="358" t="s">
        <v>3511</v>
      </c>
      <c r="Q2041" s="354" t="s">
        <v>23</v>
      </c>
      <c r="R2041" s="359">
        <v>23014</v>
      </c>
      <c r="S2041" s="359">
        <v>854.16</v>
      </c>
      <c r="T2041" s="360">
        <f t="shared" si="384"/>
        <v>23868.16</v>
      </c>
      <c r="U2041" s="361">
        <v>37</v>
      </c>
      <c r="V2041" s="359">
        <v>726.61</v>
      </c>
      <c r="W2041" s="362">
        <v>95.01</v>
      </c>
      <c r="X2041" s="363"/>
      <c r="Y2041" s="362">
        <f t="shared" si="385"/>
        <v>631.6</v>
      </c>
      <c r="Z2041" s="364">
        <f t="shared" si="386"/>
        <v>3.0442648281224862E-2</v>
      </c>
      <c r="AA2041" s="363">
        <v>0</v>
      </c>
      <c r="AB2041" s="362">
        <v>-856.67000000000007</v>
      </c>
      <c r="AC2041" s="362"/>
      <c r="AD2041" s="362"/>
      <c r="AE2041" s="365">
        <v>0.1</v>
      </c>
      <c r="AF2041" s="365">
        <v>0.1</v>
      </c>
      <c r="AG2041" s="362">
        <f t="shared" si="387"/>
        <v>63.160000000000004</v>
      </c>
      <c r="AH2041" s="362"/>
      <c r="AI2041" s="362">
        <f t="shared" si="388"/>
        <v>63.160000000000004</v>
      </c>
      <c r="AJ2041" s="354" t="s">
        <v>164</v>
      </c>
      <c r="AK2041" s="354">
        <v>30</v>
      </c>
      <c r="AL2041" s="361"/>
      <c r="AM2041" s="366">
        <f t="shared" si="389"/>
        <v>0</v>
      </c>
      <c r="AN2041" s="366">
        <f t="shared" si="390"/>
        <v>1</v>
      </c>
      <c r="AO2041" s="366"/>
      <c r="AP2041" s="366"/>
      <c r="AQ2041" s="366">
        <f t="shared" si="391"/>
        <v>0</v>
      </c>
      <c r="AR2041" s="367" t="str">
        <f>IF(A2041="","",VLOOKUP(A2041,'Base Sites'!A:B,2,FALSE))</f>
        <v>Valauto Roncq</v>
      </c>
      <c r="AS2041" s="367" t="str">
        <f t="shared" si="392"/>
        <v>VOLKSWAGEN</v>
      </c>
      <c r="AT2041" s="366"/>
      <c r="AU2041" s="368" t="str">
        <f>IF(A2041="","",VLOOKUP(L2041,'Base Vendeurs'!A:B,2,FALSE))</f>
        <v>Valauto Roubaix</v>
      </c>
      <c r="AV2041" s="362">
        <f t="shared" si="393"/>
        <v>726.61</v>
      </c>
      <c r="AW2041" s="364">
        <f t="shared" si="394"/>
        <v>3.0442648281224862E-2</v>
      </c>
      <c r="AX2041" s="368" t="str">
        <f t="shared" si="395"/>
        <v>NON</v>
      </c>
      <c r="AY2041" s="231">
        <f>+MargesVN[[#This Row],[Total COM]]+MargesVN[[#This Row],[EXT GIE]]+MargesVN[[#This Row],[Forfait immat]]</f>
        <v>93.16</v>
      </c>
    </row>
    <row r="2042" spans="1:51" s="384" customFormat="1" ht="11.25" customHeight="1" x14ac:dyDescent="0.25">
      <c r="A2042" s="45">
        <v>30</v>
      </c>
      <c r="B2042" s="45" t="s">
        <v>183</v>
      </c>
      <c r="C2042" s="45" t="s">
        <v>104</v>
      </c>
      <c r="D2042" s="44">
        <v>46063</v>
      </c>
      <c r="E2042" s="65">
        <v>46065</v>
      </c>
      <c r="F2042" s="35"/>
      <c r="G2042" s="35"/>
      <c r="H2042" s="35"/>
      <c r="I2042" s="35" t="s">
        <v>165</v>
      </c>
      <c r="J2042" s="35"/>
      <c r="K2042" s="35">
        <v>136443.44</v>
      </c>
      <c r="L2042" s="45" t="s">
        <v>33</v>
      </c>
      <c r="M2042" s="45">
        <v>534565</v>
      </c>
      <c r="N2042" s="45">
        <v>4565</v>
      </c>
      <c r="O2042" s="45" t="s">
        <v>1491</v>
      </c>
      <c r="P2042" s="66" t="s">
        <v>1376</v>
      </c>
      <c r="Q2042" s="45" t="s">
        <v>24</v>
      </c>
      <c r="R2042" s="47">
        <v>29225</v>
      </c>
      <c r="S2042" s="47">
        <v>-208.33</v>
      </c>
      <c r="T2042" s="48">
        <f t="shared" si="384"/>
        <v>29016.67</v>
      </c>
      <c r="U2042" s="49">
        <v>26</v>
      </c>
      <c r="V2042" s="47">
        <v>965.5</v>
      </c>
      <c r="W2042" s="46">
        <v>95</v>
      </c>
      <c r="X2042" s="50"/>
      <c r="Y2042" s="46">
        <f t="shared" si="385"/>
        <v>870.5</v>
      </c>
      <c r="Z2042" s="51">
        <f t="shared" si="386"/>
        <v>3.3273976648595445E-2</v>
      </c>
      <c r="AA2042" s="50">
        <v>0</v>
      </c>
      <c r="AB2042" s="46">
        <v>-1450.83</v>
      </c>
      <c r="AC2042" s="46"/>
      <c r="AD2042" s="46" t="s">
        <v>371</v>
      </c>
      <c r="AE2042" s="52"/>
      <c r="AF2042" s="52">
        <v>0</v>
      </c>
      <c r="AG2042" s="46">
        <f t="shared" si="387"/>
        <v>0</v>
      </c>
      <c r="AH2042" s="46"/>
      <c r="AI2042" s="46">
        <f t="shared" si="388"/>
        <v>0</v>
      </c>
      <c r="AJ2042" s="45" t="s">
        <v>164</v>
      </c>
      <c r="AK2042" s="45">
        <v>0</v>
      </c>
      <c r="AL2042" s="49" t="s">
        <v>293</v>
      </c>
      <c r="AM2042" s="238">
        <f t="shared" si="389"/>
        <v>1</v>
      </c>
      <c r="AN2042" s="238">
        <f t="shared" si="390"/>
        <v>1</v>
      </c>
      <c r="AO2042" s="238"/>
      <c r="AP2042" s="238"/>
      <c r="AQ2042" s="238">
        <f t="shared" si="391"/>
        <v>1</v>
      </c>
      <c r="AR2042" s="96" t="str">
        <f>IF(A2042="","",VLOOKUP(A2042,'Base Sites'!A:B,2,FALSE))</f>
        <v>Valauto Lambersart VW</v>
      </c>
      <c r="AS2042" s="96" t="str">
        <f t="shared" si="392"/>
        <v>VOLKSWAGEN</v>
      </c>
      <c r="AT2042" s="238"/>
      <c r="AU2042" s="231" t="str">
        <f>IF(A2042="","",VLOOKUP(L2042,'Base Vendeurs'!A:B,2,FALSE))</f>
        <v>Sociétés NORD</v>
      </c>
      <c r="AV2042" s="46">
        <f t="shared" si="393"/>
        <v>965.5</v>
      </c>
      <c r="AW2042" s="51">
        <f t="shared" si="394"/>
        <v>3.3273976648595445E-2</v>
      </c>
      <c r="AX2042" s="231" t="str">
        <f t="shared" si="395"/>
        <v>NON</v>
      </c>
      <c r="AY2042" s="231">
        <f>+MargesVN[[#This Row],[Total COM]]+MargesVN[[#This Row],[EXT GIE]]+MargesVN[[#This Row],[Forfait immat]]</f>
        <v>0</v>
      </c>
    </row>
    <row r="2043" spans="1:51" s="384" customFormat="1" ht="11.25" customHeight="1" x14ac:dyDescent="0.25">
      <c r="A2043" s="45">
        <v>30</v>
      </c>
      <c r="B2043" s="45" t="s">
        <v>163</v>
      </c>
      <c r="C2043" s="45" t="s">
        <v>104</v>
      </c>
      <c r="D2043" s="44">
        <v>46071</v>
      </c>
      <c r="E2043" s="65">
        <v>46077</v>
      </c>
      <c r="F2043" s="35"/>
      <c r="G2043" s="35"/>
      <c r="H2043" s="35"/>
      <c r="I2043" s="35"/>
      <c r="J2043" s="35"/>
      <c r="K2043" s="35"/>
      <c r="L2043" s="45" t="s">
        <v>33</v>
      </c>
      <c r="M2043" s="45">
        <v>534579</v>
      </c>
      <c r="N2043" s="45">
        <v>4579</v>
      </c>
      <c r="O2043" s="45" t="s">
        <v>1693</v>
      </c>
      <c r="P2043" s="66" t="s">
        <v>1376</v>
      </c>
      <c r="Q2043" s="45" t="s">
        <v>24</v>
      </c>
      <c r="R2043" s="47">
        <v>29225</v>
      </c>
      <c r="S2043" s="47">
        <v>-208.33</v>
      </c>
      <c r="T2043" s="48">
        <f t="shared" si="384"/>
        <v>29016.67</v>
      </c>
      <c r="U2043" s="49">
        <v>34</v>
      </c>
      <c r="V2043" s="47">
        <v>965.5</v>
      </c>
      <c r="W2043" s="46">
        <v>95</v>
      </c>
      <c r="X2043" s="50"/>
      <c r="Y2043" s="46">
        <f t="shared" si="385"/>
        <v>870.5</v>
      </c>
      <c r="Z2043" s="51">
        <f t="shared" si="386"/>
        <v>3.3273976648595445E-2</v>
      </c>
      <c r="AA2043" s="50">
        <v>0</v>
      </c>
      <c r="AB2043" s="46">
        <v>-1450.83</v>
      </c>
      <c r="AC2043" s="46"/>
      <c r="AD2043" s="46"/>
      <c r="AE2043" s="52"/>
      <c r="AF2043" s="52">
        <v>0</v>
      </c>
      <c r="AG2043" s="46">
        <f t="shared" si="387"/>
        <v>0</v>
      </c>
      <c r="AH2043" s="46"/>
      <c r="AI2043" s="46">
        <f t="shared" si="388"/>
        <v>0</v>
      </c>
      <c r="AJ2043" s="45" t="s">
        <v>164</v>
      </c>
      <c r="AK2043" s="45">
        <v>0</v>
      </c>
      <c r="AL2043" s="49" t="s">
        <v>293</v>
      </c>
      <c r="AM2043" s="238">
        <f t="shared" si="389"/>
        <v>1</v>
      </c>
      <c r="AN2043" s="238">
        <f t="shared" si="390"/>
        <v>1</v>
      </c>
      <c r="AO2043" s="238"/>
      <c r="AP2043" s="238"/>
      <c r="AQ2043" s="238">
        <f t="shared" si="391"/>
        <v>1</v>
      </c>
      <c r="AR2043" s="96" t="str">
        <f>IF(A2043="","",VLOOKUP(A2043,'Base Sites'!A:B,2,FALSE))</f>
        <v>Valauto Lambersart VW</v>
      </c>
      <c r="AS2043" s="96" t="str">
        <f t="shared" si="392"/>
        <v>VOLKSWAGEN</v>
      </c>
      <c r="AT2043" s="238"/>
      <c r="AU2043" s="231" t="str">
        <f>IF(A2043="","",VLOOKUP(L2043,'Base Vendeurs'!A:B,2,FALSE))</f>
        <v>Sociétés NORD</v>
      </c>
      <c r="AV2043" s="46">
        <f t="shared" si="393"/>
        <v>965.5</v>
      </c>
      <c r="AW2043" s="51">
        <f t="shared" si="394"/>
        <v>3.3273976648595445E-2</v>
      </c>
      <c r="AX2043" s="231" t="str">
        <f t="shared" si="395"/>
        <v>NON</v>
      </c>
      <c r="AY2043" s="231">
        <f>+MargesVN[[#This Row],[Total COM]]+MargesVN[[#This Row],[EXT GIE]]+MargesVN[[#This Row],[Forfait immat]]</f>
        <v>0</v>
      </c>
    </row>
    <row r="2044" spans="1:51" s="384" customFormat="1" ht="11.25" customHeight="1" x14ac:dyDescent="0.25">
      <c r="A2044" s="401">
        <v>30</v>
      </c>
      <c r="B2044" s="401" t="s">
        <v>163</v>
      </c>
      <c r="C2044" s="401" t="s">
        <v>29</v>
      </c>
      <c r="D2044" s="402">
        <v>46154</v>
      </c>
      <c r="E2044" s="403">
        <v>46155</v>
      </c>
      <c r="F2044" s="404"/>
      <c r="G2044" s="404"/>
      <c r="H2044" s="404"/>
      <c r="I2044" s="404"/>
      <c r="J2044" s="404"/>
      <c r="K2044" s="404">
        <v>0</v>
      </c>
      <c r="L2044" s="401" t="s">
        <v>70</v>
      </c>
      <c r="M2044" s="401">
        <v>534673</v>
      </c>
      <c r="N2044" s="401">
        <v>4673</v>
      </c>
      <c r="O2044" s="401" t="s">
        <v>3822</v>
      </c>
      <c r="P2044" s="405" t="s">
        <v>3823</v>
      </c>
      <c r="Q2044" s="401" t="s">
        <v>42</v>
      </c>
      <c r="R2044" s="406">
        <v>32450</v>
      </c>
      <c r="S2044" s="406">
        <v>2583.33</v>
      </c>
      <c r="T2044" s="407">
        <f t="shared" si="384"/>
        <v>35033.33</v>
      </c>
      <c r="U2044" s="408">
        <v>7</v>
      </c>
      <c r="V2044" s="406">
        <v>1327</v>
      </c>
      <c r="W2044" s="409">
        <v>35</v>
      </c>
      <c r="X2044" s="410"/>
      <c r="Y2044" s="409">
        <f t="shared" si="385"/>
        <v>1292</v>
      </c>
      <c r="Z2044" s="411">
        <f t="shared" si="386"/>
        <v>3.7878214831419108E-2</v>
      </c>
      <c r="AA2044" s="410">
        <v>0</v>
      </c>
      <c r="AB2044" s="409">
        <v>-416</v>
      </c>
      <c r="AC2044" s="409"/>
      <c r="AD2044" s="409"/>
      <c r="AE2044" s="412">
        <v>0.1</v>
      </c>
      <c r="AF2044" s="412">
        <v>0.1</v>
      </c>
      <c r="AG2044" s="409">
        <f t="shared" si="387"/>
        <v>129.20000000000002</v>
      </c>
      <c r="AH2044" s="409"/>
      <c r="AI2044" s="409">
        <f t="shared" si="388"/>
        <v>129.20000000000002</v>
      </c>
      <c r="AJ2044" s="401" t="s">
        <v>149</v>
      </c>
      <c r="AK2044" s="401"/>
      <c r="AL2044" s="408">
        <v>20</v>
      </c>
      <c r="AM2044" s="413">
        <f t="shared" si="389"/>
        <v>1</v>
      </c>
      <c r="AN2044" s="413">
        <f t="shared" si="390"/>
        <v>1</v>
      </c>
      <c r="AO2044" s="413"/>
      <c r="AP2044" s="413"/>
      <c r="AQ2044" s="413">
        <f t="shared" si="391"/>
        <v>1</v>
      </c>
      <c r="AR2044" s="414" t="str">
        <f>IF(A2044="","",VLOOKUP(A2044,'Base Sites'!A:B,2,FALSE))</f>
        <v>Valauto Lambersart VW</v>
      </c>
      <c r="AS2044" s="414" t="str">
        <f t="shared" si="392"/>
        <v>SKODA</v>
      </c>
      <c r="AT2044" s="413"/>
      <c r="AU2044" s="415" t="str">
        <f>IF(A2044="","",VLOOKUP(L2044,'Base Vendeurs'!A:B,2,FALSE))</f>
        <v>Sociétés NORD</v>
      </c>
      <c r="AV2044" s="409">
        <f t="shared" si="393"/>
        <v>1327</v>
      </c>
      <c r="AW2044" s="411">
        <f t="shared" si="394"/>
        <v>3.7878214831419108E-2</v>
      </c>
      <c r="AX2044" s="415" t="str">
        <f t="shared" si="395"/>
        <v>NON</v>
      </c>
      <c r="AY2044" s="231">
        <f>+MargesVN[[#This Row],[Total COM]]+MargesVN[[#This Row],[EXT GIE]]+MargesVN[[#This Row],[Forfait immat]]</f>
        <v>149.20000000000002</v>
      </c>
    </row>
    <row r="2045" spans="1:51" s="384" customFormat="1" ht="11.25" customHeight="1" x14ac:dyDescent="0.25">
      <c r="A2045" s="401">
        <v>30</v>
      </c>
      <c r="B2045" s="401" t="s">
        <v>163</v>
      </c>
      <c r="C2045" s="401" t="s">
        <v>29</v>
      </c>
      <c r="D2045" s="402">
        <v>46157</v>
      </c>
      <c r="E2045" s="403">
        <v>46161</v>
      </c>
      <c r="F2045" s="404"/>
      <c r="G2045" s="404"/>
      <c r="H2045" s="404"/>
      <c r="I2045" s="404"/>
      <c r="J2045" s="404"/>
      <c r="K2045" s="404">
        <v>0</v>
      </c>
      <c r="L2045" s="401" t="s">
        <v>219</v>
      </c>
      <c r="M2045" s="401">
        <v>534674</v>
      </c>
      <c r="N2045" s="401">
        <v>4674</v>
      </c>
      <c r="O2045" s="401" t="s">
        <v>3791</v>
      </c>
      <c r="P2045" s="405" t="s">
        <v>3792</v>
      </c>
      <c r="Q2045" s="401" t="s">
        <v>42</v>
      </c>
      <c r="R2045" s="406">
        <v>28958.34</v>
      </c>
      <c r="S2045" s="406">
        <v>2900</v>
      </c>
      <c r="T2045" s="407">
        <f t="shared" si="384"/>
        <v>31858.34</v>
      </c>
      <c r="U2045" s="408">
        <v>9</v>
      </c>
      <c r="V2045" s="406">
        <v>672.17</v>
      </c>
      <c r="W2045" s="409">
        <v>35</v>
      </c>
      <c r="X2045" s="410"/>
      <c r="Y2045" s="409">
        <f t="shared" si="385"/>
        <v>637.16999999999996</v>
      </c>
      <c r="Z2045" s="411">
        <f t="shared" si="386"/>
        <v>2.1098713868958646E-2</v>
      </c>
      <c r="AA2045" s="410">
        <v>0</v>
      </c>
      <c r="AB2045" s="409">
        <v>0</v>
      </c>
      <c r="AC2045" s="409"/>
      <c r="AD2045" s="409"/>
      <c r="AE2045" s="412">
        <v>0.1</v>
      </c>
      <c r="AF2045" s="412">
        <v>0.1</v>
      </c>
      <c r="AG2045" s="409">
        <f t="shared" si="387"/>
        <v>63.716999999999999</v>
      </c>
      <c r="AH2045" s="409"/>
      <c r="AI2045" s="409">
        <f t="shared" si="388"/>
        <v>63.716999999999999</v>
      </c>
      <c r="AJ2045" s="401" t="s">
        <v>164</v>
      </c>
      <c r="AK2045" s="401">
        <v>0</v>
      </c>
      <c r="AL2045" s="408">
        <v>20</v>
      </c>
      <c r="AM2045" s="413">
        <f t="shared" si="389"/>
        <v>1</v>
      </c>
      <c r="AN2045" s="413">
        <f t="shared" si="390"/>
        <v>1</v>
      </c>
      <c r="AO2045" s="413"/>
      <c r="AP2045" s="413"/>
      <c r="AQ2045" s="413">
        <f t="shared" si="391"/>
        <v>1</v>
      </c>
      <c r="AR2045" s="414" t="str">
        <f>IF(A2045="","",VLOOKUP(A2045,'Base Sites'!A:B,2,FALSE))</f>
        <v>Valauto Lambersart VW</v>
      </c>
      <c r="AS2045" s="414" t="str">
        <f t="shared" si="392"/>
        <v>SKODA</v>
      </c>
      <c r="AT2045" s="413"/>
      <c r="AU2045" s="415" t="str">
        <f>IF(A2045="","",VLOOKUP(L2045,'Base Vendeurs'!A:B,2,FALSE))</f>
        <v>Sociétés NORD</v>
      </c>
      <c r="AV2045" s="409">
        <f t="shared" si="393"/>
        <v>672.17</v>
      </c>
      <c r="AW2045" s="411">
        <f t="shared" si="394"/>
        <v>2.1098713868958646E-2</v>
      </c>
      <c r="AX2045" s="415" t="str">
        <f t="shared" si="395"/>
        <v>NON</v>
      </c>
      <c r="AY2045" s="231">
        <f>+MargesVN[[#This Row],[Total COM]]+MargesVN[[#This Row],[EXT GIE]]+MargesVN[[#This Row],[Forfait immat]]</f>
        <v>83.716999999999999</v>
      </c>
    </row>
    <row r="2046" spans="1:51" s="384" customFormat="1" ht="11.25" customHeight="1" x14ac:dyDescent="0.25">
      <c r="A2046" s="401">
        <v>30</v>
      </c>
      <c r="B2046" s="401" t="s">
        <v>163</v>
      </c>
      <c r="C2046" s="401" t="s">
        <v>29</v>
      </c>
      <c r="D2046" s="402">
        <v>46140</v>
      </c>
      <c r="E2046" s="403">
        <v>46148</v>
      </c>
      <c r="F2046" s="404"/>
      <c r="G2046" s="404"/>
      <c r="H2046" s="404"/>
      <c r="I2046" s="404"/>
      <c r="J2046" s="404"/>
      <c r="K2046" s="404"/>
      <c r="L2046" s="401" t="s">
        <v>70</v>
      </c>
      <c r="M2046" s="401">
        <v>534676</v>
      </c>
      <c r="N2046" s="401">
        <v>4676</v>
      </c>
      <c r="O2046" s="401" t="s">
        <v>3046</v>
      </c>
      <c r="P2046" s="405" t="s">
        <v>3047</v>
      </c>
      <c r="Q2046" s="401" t="s">
        <v>42</v>
      </c>
      <c r="R2046" s="406">
        <v>28958.34</v>
      </c>
      <c r="S2046" s="406">
        <v>1316.67</v>
      </c>
      <c r="T2046" s="407">
        <f t="shared" si="384"/>
        <v>30275.010000000002</v>
      </c>
      <c r="U2046" s="408">
        <v>62</v>
      </c>
      <c r="V2046" s="406">
        <v>640.51</v>
      </c>
      <c r="W2046" s="409">
        <v>35.01</v>
      </c>
      <c r="X2046" s="410"/>
      <c r="Y2046" s="409">
        <f t="shared" si="385"/>
        <v>605.5</v>
      </c>
      <c r="Z2046" s="411">
        <f t="shared" si="386"/>
        <v>2.1156392681620912E-2</v>
      </c>
      <c r="AA2046" s="410">
        <v>-4844</v>
      </c>
      <c r="AB2046" s="409">
        <v>0</v>
      </c>
      <c r="AC2046" s="409"/>
      <c r="AD2046" s="409"/>
      <c r="AE2046" s="412">
        <v>0.12</v>
      </c>
      <c r="AF2046" s="412">
        <v>0.13</v>
      </c>
      <c r="AG2046" s="409">
        <f t="shared" si="387"/>
        <v>72.66</v>
      </c>
      <c r="AH2046" s="409"/>
      <c r="AI2046" s="409">
        <f t="shared" si="388"/>
        <v>72.66</v>
      </c>
      <c r="AJ2046" s="401" t="s">
        <v>164</v>
      </c>
      <c r="AK2046" s="401">
        <v>0</v>
      </c>
      <c r="AL2046" s="408">
        <v>20</v>
      </c>
      <c r="AM2046" s="413">
        <f t="shared" si="389"/>
        <v>1</v>
      </c>
      <c r="AN2046" s="413">
        <f t="shared" si="390"/>
        <v>1</v>
      </c>
      <c r="AO2046" s="413"/>
      <c r="AP2046" s="413"/>
      <c r="AQ2046" s="413">
        <f t="shared" si="391"/>
        <v>1</v>
      </c>
      <c r="AR2046" s="414" t="str">
        <f>IF(A2046="","",VLOOKUP(A2046,'Base Sites'!A:B,2,FALSE))</f>
        <v>Valauto Lambersart VW</v>
      </c>
      <c r="AS2046" s="414" t="str">
        <f t="shared" si="392"/>
        <v>SKODA</v>
      </c>
      <c r="AT2046" s="413"/>
      <c r="AU2046" s="415" t="str">
        <f>IF(A2046="","",VLOOKUP(L2046,'Base Vendeurs'!A:B,2,FALSE))</f>
        <v>Sociétés NORD</v>
      </c>
      <c r="AV2046" s="409">
        <f t="shared" si="393"/>
        <v>640.51</v>
      </c>
      <c r="AW2046" s="411">
        <f t="shared" si="394"/>
        <v>2.1156392681620912E-2</v>
      </c>
      <c r="AX2046" s="415" t="str">
        <f t="shared" si="395"/>
        <v>NON</v>
      </c>
      <c r="AY2046" s="231">
        <f>+MargesVN[[#This Row],[Total COM]]+MargesVN[[#This Row],[EXT GIE]]+MargesVN[[#This Row],[Forfait immat]]</f>
        <v>92.66</v>
      </c>
    </row>
    <row r="2047" spans="1:51" s="384" customFormat="1" ht="11.25" customHeight="1" x14ac:dyDescent="0.25">
      <c r="A2047" s="401">
        <v>30</v>
      </c>
      <c r="B2047" s="401" t="s">
        <v>163</v>
      </c>
      <c r="C2047" s="401" t="s">
        <v>29</v>
      </c>
      <c r="D2047" s="402">
        <v>46146</v>
      </c>
      <c r="E2047" s="403">
        <v>46148</v>
      </c>
      <c r="F2047" s="404"/>
      <c r="G2047" s="404"/>
      <c r="H2047" s="404"/>
      <c r="I2047" s="404"/>
      <c r="J2047" s="404"/>
      <c r="K2047" s="404">
        <v>0</v>
      </c>
      <c r="L2047" s="401" t="s">
        <v>70</v>
      </c>
      <c r="M2047" s="401">
        <v>534728</v>
      </c>
      <c r="N2047" s="401">
        <v>4728</v>
      </c>
      <c r="O2047" s="401" t="s">
        <v>3747</v>
      </c>
      <c r="P2047" s="405" t="s">
        <v>3748</v>
      </c>
      <c r="Q2047" s="401" t="s">
        <v>128</v>
      </c>
      <c r="R2047" s="406">
        <v>26108.34</v>
      </c>
      <c r="S2047" s="406">
        <v>2366.67</v>
      </c>
      <c r="T2047" s="407">
        <f t="shared" si="384"/>
        <v>28475.010000000002</v>
      </c>
      <c r="U2047" s="408">
        <v>54</v>
      </c>
      <c r="V2047" s="406">
        <v>604.5</v>
      </c>
      <c r="W2047" s="409">
        <v>35</v>
      </c>
      <c r="X2047" s="410"/>
      <c r="Y2047" s="409">
        <f t="shared" si="385"/>
        <v>569.5</v>
      </c>
      <c r="Z2047" s="411">
        <f t="shared" si="386"/>
        <v>2.122914092040705E-2</v>
      </c>
      <c r="AA2047" s="410">
        <v>0</v>
      </c>
      <c r="AB2047" s="409">
        <v>0</v>
      </c>
      <c r="AC2047" s="409"/>
      <c r="AD2047" s="409"/>
      <c r="AE2047" s="412">
        <v>0.1</v>
      </c>
      <c r="AF2047" s="412">
        <v>0.1</v>
      </c>
      <c r="AG2047" s="409">
        <f t="shared" si="387"/>
        <v>56.95</v>
      </c>
      <c r="AH2047" s="409"/>
      <c r="AI2047" s="409">
        <f t="shared" si="388"/>
        <v>56.95</v>
      </c>
      <c r="AJ2047" s="401" t="s">
        <v>164</v>
      </c>
      <c r="AK2047" s="401">
        <v>0</v>
      </c>
      <c r="AL2047" s="408">
        <v>20</v>
      </c>
      <c r="AM2047" s="413">
        <f t="shared" si="389"/>
        <v>1</v>
      </c>
      <c r="AN2047" s="413">
        <f t="shared" si="390"/>
        <v>1</v>
      </c>
      <c r="AO2047" s="413"/>
      <c r="AP2047" s="413"/>
      <c r="AQ2047" s="413">
        <f t="shared" si="391"/>
        <v>1</v>
      </c>
      <c r="AR2047" s="414" t="str">
        <f>IF(A2047="","",VLOOKUP(A2047,'Base Sites'!A:B,2,FALSE))</f>
        <v>Valauto Lambersart VW</v>
      </c>
      <c r="AS2047" s="414" t="str">
        <f t="shared" si="392"/>
        <v>SKODA</v>
      </c>
      <c r="AT2047" s="413"/>
      <c r="AU2047" s="415" t="str">
        <f>IF(A2047="","",VLOOKUP(L2047,'Base Vendeurs'!A:B,2,FALSE))</f>
        <v>Sociétés NORD</v>
      </c>
      <c r="AV2047" s="409">
        <f t="shared" si="393"/>
        <v>604.5</v>
      </c>
      <c r="AW2047" s="411">
        <f t="shared" si="394"/>
        <v>2.122914092040705E-2</v>
      </c>
      <c r="AX2047" s="415" t="str">
        <f t="shared" si="395"/>
        <v>NON</v>
      </c>
      <c r="AY2047" s="231">
        <f>+MargesVN[[#This Row],[Total COM]]+MargesVN[[#This Row],[EXT GIE]]+MargesVN[[#This Row],[Forfait immat]]</f>
        <v>76.95</v>
      </c>
    </row>
    <row r="2048" spans="1:51" s="384" customFormat="1" ht="11.25" customHeight="1" x14ac:dyDescent="0.25">
      <c r="A2048" s="401">
        <v>30</v>
      </c>
      <c r="B2048" s="401" t="s">
        <v>183</v>
      </c>
      <c r="C2048" s="401" t="s">
        <v>29</v>
      </c>
      <c r="D2048" s="402">
        <v>46164</v>
      </c>
      <c r="E2048" s="403">
        <v>46167</v>
      </c>
      <c r="F2048" s="404"/>
      <c r="G2048" s="404"/>
      <c r="H2048" s="404"/>
      <c r="I2048" s="404" t="s">
        <v>165</v>
      </c>
      <c r="J2048" s="404"/>
      <c r="K2048" s="404">
        <v>681157.84</v>
      </c>
      <c r="L2048" s="401" t="s">
        <v>33</v>
      </c>
      <c r="M2048" s="401">
        <v>534770</v>
      </c>
      <c r="N2048" s="401">
        <v>4770</v>
      </c>
      <c r="O2048" s="401" t="s">
        <v>3827</v>
      </c>
      <c r="P2048" s="405" t="s">
        <v>326</v>
      </c>
      <c r="Q2048" s="401" t="s">
        <v>42</v>
      </c>
      <c r="R2048" s="406">
        <v>30841.67</v>
      </c>
      <c r="S2048" s="406">
        <v>550</v>
      </c>
      <c r="T2048" s="407">
        <f t="shared" si="384"/>
        <v>31391.67</v>
      </c>
      <c r="U2048" s="408">
        <v>10</v>
      </c>
      <c r="V2048" s="406">
        <v>976.75</v>
      </c>
      <c r="W2048" s="409">
        <v>35</v>
      </c>
      <c r="X2048" s="410"/>
      <c r="Y2048" s="409">
        <f t="shared" si="385"/>
        <v>941.75</v>
      </c>
      <c r="Z2048" s="411">
        <f t="shared" si="386"/>
        <v>3.1114942276087895E-2</v>
      </c>
      <c r="AA2048" s="410">
        <v>0</v>
      </c>
      <c r="AB2048" s="409">
        <v>-1883.5</v>
      </c>
      <c r="AC2048" s="409"/>
      <c r="AD2048" s="409" t="s">
        <v>430</v>
      </c>
      <c r="AE2048" s="412"/>
      <c r="AF2048" s="412">
        <v>0</v>
      </c>
      <c r="AG2048" s="409">
        <f t="shared" si="387"/>
        <v>0</v>
      </c>
      <c r="AH2048" s="409"/>
      <c r="AI2048" s="409">
        <f t="shared" si="388"/>
        <v>0</v>
      </c>
      <c r="AJ2048" s="401" t="s">
        <v>149</v>
      </c>
      <c r="AK2048" s="401">
        <v>0</v>
      </c>
      <c r="AL2048" s="408" t="s">
        <v>293</v>
      </c>
      <c r="AM2048" s="413">
        <f t="shared" si="389"/>
        <v>1</v>
      </c>
      <c r="AN2048" s="413">
        <f t="shared" si="390"/>
        <v>1</v>
      </c>
      <c r="AO2048" s="413"/>
      <c r="AP2048" s="413"/>
      <c r="AQ2048" s="413">
        <f t="shared" si="391"/>
        <v>1</v>
      </c>
      <c r="AR2048" s="414" t="str">
        <f>IF(A2048="","",VLOOKUP(A2048,'Base Sites'!A:B,2,FALSE))</f>
        <v>Valauto Lambersart VW</v>
      </c>
      <c r="AS2048" s="414" t="str">
        <f t="shared" si="392"/>
        <v>SKODA</v>
      </c>
      <c r="AT2048" s="413"/>
      <c r="AU2048" s="415" t="str">
        <f>IF(A2048="","",VLOOKUP(L2048,'Base Vendeurs'!A:B,2,FALSE))</f>
        <v>Sociétés NORD</v>
      </c>
      <c r="AV2048" s="409">
        <f t="shared" si="393"/>
        <v>976.75</v>
      </c>
      <c r="AW2048" s="411">
        <f t="shared" si="394"/>
        <v>3.1114942276087895E-2</v>
      </c>
      <c r="AX2048" s="415" t="str">
        <f t="shared" si="395"/>
        <v>NON</v>
      </c>
      <c r="AY2048" s="231">
        <f>+MargesVN[[#This Row],[Total COM]]+MargesVN[[#This Row],[EXT GIE]]+MargesVN[[#This Row],[Forfait immat]]</f>
        <v>0</v>
      </c>
    </row>
    <row r="2049" spans="1:51" s="384" customFormat="1" ht="11.25" customHeight="1" x14ac:dyDescent="0.25">
      <c r="A2049" s="266">
        <v>45</v>
      </c>
      <c r="B2049" s="266" t="s">
        <v>163</v>
      </c>
      <c r="C2049" s="266" t="s">
        <v>150</v>
      </c>
      <c r="D2049" s="161">
        <v>46045</v>
      </c>
      <c r="E2049" s="267">
        <v>46046</v>
      </c>
      <c r="F2049" s="162"/>
      <c r="G2049" s="162"/>
      <c r="H2049" s="162"/>
      <c r="I2049" s="162"/>
      <c r="J2049" s="162"/>
      <c r="K2049" s="162">
        <v>0</v>
      </c>
      <c r="L2049" s="266" t="s">
        <v>262</v>
      </c>
      <c r="M2049" s="266">
        <v>534836</v>
      </c>
      <c r="N2049" s="266">
        <v>36</v>
      </c>
      <c r="O2049" s="266" t="s">
        <v>718</v>
      </c>
      <c r="P2049" s="268" t="s">
        <v>719</v>
      </c>
      <c r="Q2049" s="266" t="s">
        <v>397</v>
      </c>
      <c r="R2049" s="163">
        <v>47499.77</v>
      </c>
      <c r="S2049" s="163">
        <v>10012.51</v>
      </c>
      <c r="T2049" s="164">
        <f t="shared" si="384"/>
        <v>57512.28</v>
      </c>
      <c r="U2049" s="165">
        <v>186</v>
      </c>
      <c r="V2049" s="163">
        <v>2012.69</v>
      </c>
      <c r="W2049" s="251">
        <v>0.9</v>
      </c>
      <c r="X2049" s="166"/>
      <c r="Y2049" s="251">
        <f t="shared" si="385"/>
        <v>2011.79</v>
      </c>
      <c r="Z2049" s="167">
        <f t="shared" si="386"/>
        <v>3.4995830455687028E-2</v>
      </c>
      <c r="AA2049" s="166">
        <v>0</v>
      </c>
      <c r="AB2049" s="251">
        <v>0</v>
      </c>
      <c r="AC2049" s="251"/>
      <c r="AD2049" s="251"/>
      <c r="AE2049" s="168">
        <v>0.13</v>
      </c>
      <c r="AF2049" s="168">
        <v>0.12</v>
      </c>
      <c r="AG2049" s="251">
        <f t="shared" si="387"/>
        <v>261.53269999999998</v>
      </c>
      <c r="AH2049" s="251"/>
      <c r="AI2049" s="251">
        <f t="shared" si="388"/>
        <v>261.53269999999998</v>
      </c>
      <c r="AJ2049" s="266" t="s">
        <v>149</v>
      </c>
      <c r="AK2049" s="266">
        <v>0</v>
      </c>
      <c r="AL2049" s="165"/>
      <c r="AM2049" s="269">
        <f t="shared" si="389"/>
        <v>0</v>
      </c>
      <c r="AN2049" s="269">
        <f t="shared" si="390"/>
        <v>1</v>
      </c>
      <c r="AO2049" s="269"/>
      <c r="AP2049" s="269"/>
      <c r="AQ2049" s="269">
        <f t="shared" si="391"/>
        <v>0</v>
      </c>
      <c r="AR2049" s="169" t="str">
        <f>IF(A2049="","",VLOOKUP(A2049,'Base Sites'!A:B,2,FALSE))</f>
        <v>Valauto Arras</v>
      </c>
      <c r="AS2049" s="169" t="str">
        <f t="shared" si="392"/>
        <v>VUL</v>
      </c>
      <c r="AT2049" s="269"/>
      <c r="AU2049" s="270" t="str">
        <f>IF(A2049="","",VLOOKUP(L2049,'Base Vendeurs'!A:B,2,FALSE))</f>
        <v>Valauto Arras</v>
      </c>
      <c r="AV2049" s="251">
        <f t="shared" si="393"/>
        <v>2012.69</v>
      </c>
      <c r="AW2049" s="167">
        <f t="shared" si="394"/>
        <v>3.4995830455687028E-2</v>
      </c>
      <c r="AX2049" s="237" t="str">
        <f t="shared" si="395"/>
        <v>NON</v>
      </c>
      <c r="AY2049" s="231">
        <f>+MargesVN[[#This Row],[Total COM]]+MargesVN[[#This Row],[EXT GIE]]+MargesVN[[#This Row],[Forfait immat]]</f>
        <v>261.53269999999998</v>
      </c>
    </row>
    <row r="2050" spans="1:51" s="384" customFormat="1" ht="11.25" customHeight="1" x14ac:dyDescent="0.25">
      <c r="A2050" s="431">
        <v>30</v>
      </c>
      <c r="B2050" s="431" t="s">
        <v>163</v>
      </c>
      <c r="C2050" s="431" t="s">
        <v>29</v>
      </c>
      <c r="D2050" s="432">
        <v>46191</v>
      </c>
      <c r="E2050" s="433">
        <v>46192</v>
      </c>
      <c r="F2050" s="434"/>
      <c r="G2050" s="434"/>
      <c r="H2050" s="434"/>
      <c r="I2050" s="434"/>
      <c r="J2050" s="434"/>
      <c r="K2050" s="434">
        <v>0</v>
      </c>
      <c r="L2050" s="431" t="s">
        <v>30</v>
      </c>
      <c r="M2050" s="431">
        <v>534855</v>
      </c>
      <c r="N2050" s="431">
        <v>4855</v>
      </c>
      <c r="O2050" s="431" t="s">
        <v>4648</v>
      </c>
      <c r="P2050" s="435" t="s">
        <v>4649</v>
      </c>
      <c r="Q2050" s="431" t="s">
        <v>79</v>
      </c>
      <c r="R2050" s="436">
        <v>43308.33</v>
      </c>
      <c r="S2050" s="436">
        <v>8016.67</v>
      </c>
      <c r="T2050" s="437">
        <f t="shared" si="384"/>
        <v>51325</v>
      </c>
      <c r="U2050" s="438">
        <v>15</v>
      </c>
      <c r="V2050" s="436">
        <v>1244.8800000000001</v>
      </c>
      <c r="W2050" s="439">
        <v>35.01</v>
      </c>
      <c r="X2050" s="440"/>
      <c r="Y2050" s="439">
        <f t="shared" si="385"/>
        <v>1209.8700000000001</v>
      </c>
      <c r="Z2050" s="441">
        <f t="shared" si="386"/>
        <v>2.4254846566000975E-2</v>
      </c>
      <c r="AA2050" s="440">
        <v>0</v>
      </c>
      <c r="AB2050" s="439">
        <v>0</v>
      </c>
      <c r="AC2050" s="439"/>
      <c r="AD2050" s="439"/>
      <c r="AE2050" s="442">
        <v>0.1</v>
      </c>
      <c r="AF2050" s="442">
        <v>0.1</v>
      </c>
      <c r="AG2050" s="439">
        <f t="shared" si="387"/>
        <v>120.98700000000002</v>
      </c>
      <c r="AH2050" s="439"/>
      <c r="AI2050" s="439">
        <f t="shared" si="388"/>
        <v>120.98700000000002</v>
      </c>
      <c r="AJ2050" s="431" t="s">
        <v>149</v>
      </c>
      <c r="AK2050" s="431">
        <v>0</v>
      </c>
      <c r="AL2050" s="438">
        <v>50</v>
      </c>
      <c r="AM2050" s="443">
        <f t="shared" si="389"/>
        <v>1</v>
      </c>
      <c r="AN2050" s="443">
        <f t="shared" si="390"/>
        <v>1</v>
      </c>
      <c r="AO2050" s="443"/>
      <c r="AP2050" s="443"/>
      <c r="AQ2050" s="443">
        <f t="shared" si="391"/>
        <v>1</v>
      </c>
      <c r="AR2050" s="444" t="str">
        <f>IF(A2050="","",VLOOKUP(A2050,'Base Sites'!A:B,2,FALSE))</f>
        <v>Valauto Lambersart VW</v>
      </c>
      <c r="AS2050" s="444" t="str">
        <f t="shared" si="392"/>
        <v>SKODA</v>
      </c>
      <c r="AT2050" s="443"/>
      <c r="AU2050" s="445" t="str">
        <f>IF(A2050="","",VLOOKUP(L2050,'Base Vendeurs'!A:B,2,FALSE))</f>
        <v>Valauto Lambersart SKODA</v>
      </c>
      <c r="AV2050" s="439">
        <f t="shared" si="393"/>
        <v>1244.8800000000001</v>
      </c>
      <c r="AW2050" s="441">
        <f t="shared" si="394"/>
        <v>2.4254846566000975E-2</v>
      </c>
      <c r="AX2050" s="445" t="str">
        <f t="shared" si="395"/>
        <v>NON</v>
      </c>
      <c r="AY2050" s="231">
        <f>+MargesVN[[#This Row],[Total COM]]+MargesVN[[#This Row],[EXT GIE]]+MargesVN[[#This Row],[Forfait immat]]</f>
        <v>170.98700000000002</v>
      </c>
    </row>
    <row r="2051" spans="1:51" s="384" customFormat="1" ht="11.25" customHeight="1" x14ac:dyDescent="0.25">
      <c r="A2051" s="271">
        <v>30</v>
      </c>
      <c r="B2051" s="271" t="s">
        <v>163</v>
      </c>
      <c r="C2051" s="271" t="s">
        <v>104</v>
      </c>
      <c r="D2051" s="207">
        <v>46049</v>
      </c>
      <c r="E2051" s="272">
        <v>46051</v>
      </c>
      <c r="F2051" s="208"/>
      <c r="G2051" s="208"/>
      <c r="H2051" s="208"/>
      <c r="I2051" s="208"/>
      <c r="J2051" s="208"/>
      <c r="K2051" s="208">
        <v>0</v>
      </c>
      <c r="L2051" s="271" t="s">
        <v>33</v>
      </c>
      <c r="M2051" s="271">
        <v>534861</v>
      </c>
      <c r="N2051" s="271">
        <v>4861</v>
      </c>
      <c r="O2051" s="271" t="s">
        <v>903</v>
      </c>
      <c r="P2051" s="273" t="s">
        <v>904</v>
      </c>
      <c r="Q2051" s="271" t="s">
        <v>107</v>
      </c>
      <c r="R2051" s="209">
        <v>24722.33</v>
      </c>
      <c r="S2051" s="209">
        <v>691.67</v>
      </c>
      <c r="T2051" s="210">
        <f t="shared" si="384"/>
        <v>25414</v>
      </c>
      <c r="U2051" s="211">
        <v>53</v>
      </c>
      <c r="V2051" s="209">
        <v>723.98</v>
      </c>
      <c r="W2051" s="274">
        <v>95</v>
      </c>
      <c r="X2051" s="212"/>
      <c r="Y2051" s="274">
        <f t="shared" si="385"/>
        <v>628.98</v>
      </c>
      <c r="Z2051" s="213">
        <f t="shared" si="386"/>
        <v>2.8487447863382389E-2</v>
      </c>
      <c r="AA2051" s="212">
        <v>0</v>
      </c>
      <c r="AB2051" s="274">
        <v>-2450</v>
      </c>
      <c r="AC2051" s="274"/>
      <c r="AD2051" s="274"/>
      <c r="AE2051" s="214"/>
      <c r="AF2051" s="214">
        <v>0</v>
      </c>
      <c r="AG2051" s="274">
        <f t="shared" si="387"/>
        <v>0</v>
      </c>
      <c r="AH2051" s="274"/>
      <c r="AI2051" s="274">
        <f t="shared" si="388"/>
        <v>0</v>
      </c>
      <c r="AJ2051" s="271" t="s">
        <v>164</v>
      </c>
      <c r="AK2051" s="271"/>
      <c r="AL2051" s="211"/>
      <c r="AM2051" s="275">
        <f t="shared" si="389"/>
        <v>0</v>
      </c>
      <c r="AN2051" s="275">
        <f t="shared" si="390"/>
        <v>1</v>
      </c>
      <c r="AO2051" s="275"/>
      <c r="AP2051" s="275"/>
      <c r="AQ2051" s="275">
        <f t="shared" si="391"/>
        <v>0</v>
      </c>
      <c r="AR2051" s="215" t="str">
        <f>IF(A2051="","",VLOOKUP(A2051,'Base Sites'!A:B,2,FALSE))</f>
        <v>Valauto Lambersart VW</v>
      </c>
      <c r="AS2051" s="215" t="str">
        <f t="shared" si="392"/>
        <v>VOLKSWAGEN</v>
      </c>
      <c r="AT2051" s="275"/>
      <c r="AU2051" s="276" t="str">
        <f>IF(A2051="","",VLOOKUP(L2051,'Base Vendeurs'!A:B,2,FALSE))</f>
        <v>Sociétés NORD</v>
      </c>
      <c r="AV2051" s="274">
        <f t="shared" si="393"/>
        <v>723.98</v>
      </c>
      <c r="AW2051" s="213">
        <f t="shared" si="394"/>
        <v>2.8487447863382389E-2</v>
      </c>
      <c r="AX2051" s="276" t="str">
        <f t="shared" si="395"/>
        <v>NON</v>
      </c>
      <c r="AY2051" s="231">
        <f>+MargesVN[[#This Row],[Total COM]]+MargesVN[[#This Row],[EXT GIE]]+MargesVN[[#This Row],[Forfait immat]]</f>
        <v>0</v>
      </c>
    </row>
    <row r="2052" spans="1:51" s="384" customFormat="1" ht="11.25" customHeight="1" x14ac:dyDescent="0.25">
      <c r="A2052" s="354">
        <v>30</v>
      </c>
      <c r="B2052" s="354" t="s">
        <v>183</v>
      </c>
      <c r="C2052" s="354" t="s">
        <v>29</v>
      </c>
      <c r="D2052" s="355">
        <v>46113</v>
      </c>
      <c r="E2052" s="356">
        <v>46115</v>
      </c>
      <c r="F2052" s="357"/>
      <c r="G2052" s="357"/>
      <c r="H2052" s="357"/>
      <c r="I2052" s="357" t="s">
        <v>165</v>
      </c>
      <c r="J2052" s="357"/>
      <c r="K2052" s="357">
        <v>-32848.9</v>
      </c>
      <c r="L2052" s="354" t="s">
        <v>197</v>
      </c>
      <c r="M2052" s="354">
        <v>534863</v>
      </c>
      <c r="N2052" s="354">
        <v>4863</v>
      </c>
      <c r="O2052" s="354" t="s">
        <v>3066</v>
      </c>
      <c r="P2052" s="358" t="s">
        <v>3067</v>
      </c>
      <c r="Q2052" s="354" t="s">
        <v>42</v>
      </c>
      <c r="R2052" s="359">
        <v>32450</v>
      </c>
      <c r="S2052" s="359">
        <v>550</v>
      </c>
      <c r="T2052" s="360">
        <f t="shared" si="384"/>
        <v>33000</v>
      </c>
      <c r="U2052" s="361">
        <v>14</v>
      </c>
      <c r="V2052" s="359">
        <v>1905</v>
      </c>
      <c r="W2052" s="362">
        <v>35</v>
      </c>
      <c r="X2052" s="363"/>
      <c r="Y2052" s="362">
        <f t="shared" si="385"/>
        <v>1870</v>
      </c>
      <c r="Z2052" s="364">
        <f t="shared" si="386"/>
        <v>5.7727272727272724E-2</v>
      </c>
      <c r="AA2052" s="363">
        <v>0</v>
      </c>
      <c r="AB2052" s="362">
        <v>0</v>
      </c>
      <c r="AC2052" s="362"/>
      <c r="AD2052" s="362" t="s">
        <v>3646</v>
      </c>
      <c r="AE2052" s="365">
        <v>0.1</v>
      </c>
      <c r="AF2052" s="365">
        <v>0.1</v>
      </c>
      <c r="AG2052" s="362">
        <f t="shared" si="387"/>
        <v>187</v>
      </c>
      <c r="AH2052" s="362"/>
      <c r="AI2052" s="362">
        <f t="shared" si="388"/>
        <v>187</v>
      </c>
      <c r="AJ2052" s="354" t="s">
        <v>164</v>
      </c>
      <c r="AK2052" s="354">
        <v>0</v>
      </c>
      <c r="AL2052" s="361">
        <v>0</v>
      </c>
      <c r="AM2052" s="366">
        <f t="shared" si="389"/>
        <v>0</v>
      </c>
      <c r="AN2052" s="366">
        <f t="shared" si="390"/>
        <v>1</v>
      </c>
      <c r="AO2052" s="366"/>
      <c r="AP2052" s="366"/>
      <c r="AQ2052" s="366">
        <f t="shared" si="391"/>
        <v>0</v>
      </c>
      <c r="AR2052" s="367" t="str">
        <f>IF(A2052="","",VLOOKUP(A2052,'Base Sites'!A:B,2,FALSE))</f>
        <v>Valauto Lambersart VW</v>
      </c>
      <c r="AS2052" s="367" t="str">
        <f t="shared" si="392"/>
        <v>SKODA</v>
      </c>
      <c r="AT2052" s="366"/>
      <c r="AU2052" s="368" t="str">
        <f>IF(A2052="","",VLOOKUP(L2052,'Base Vendeurs'!A:B,2,FALSE))</f>
        <v>Valauto PRO NORD</v>
      </c>
      <c r="AV2052" s="362">
        <f t="shared" si="393"/>
        <v>1905</v>
      </c>
      <c r="AW2052" s="364">
        <f t="shared" si="394"/>
        <v>5.7727272727272724E-2</v>
      </c>
      <c r="AX2052" s="368" t="str">
        <f t="shared" si="395"/>
        <v>NON</v>
      </c>
      <c r="AY2052" s="231">
        <f>+MargesVN[[#This Row],[Total COM]]+MargesVN[[#This Row],[EXT GIE]]+MargesVN[[#This Row],[Forfait immat]]</f>
        <v>187</v>
      </c>
    </row>
    <row r="2053" spans="1:51" s="384" customFormat="1" ht="11.25" customHeight="1" x14ac:dyDescent="0.25">
      <c r="A2053" s="431">
        <v>30</v>
      </c>
      <c r="B2053" s="431" t="s">
        <v>163</v>
      </c>
      <c r="C2053" s="431" t="s">
        <v>29</v>
      </c>
      <c r="D2053" s="432">
        <v>46171</v>
      </c>
      <c r="E2053" s="433">
        <v>46174</v>
      </c>
      <c r="F2053" s="434"/>
      <c r="G2053" s="434"/>
      <c r="H2053" s="434"/>
      <c r="I2053" s="434"/>
      <c r="J2053" s="434"/>
      <c r="K2053" s="434">
        <v>0</v>
      </c>
      <c r="L2053" s="431" t="s">
        <v>70</v>
      </c>
      <c r="M2053" s="431">
        <v>534902</v>
      </c>
      <c r="N2053" s="431">
        <v>4902</v>
      </c>
      <c r="O2053" s="431" t="s">
        <v>3834</v>
      </c>
      <c r="P2053" s="435" t="s">
        <v>1514</v>
      </c>
      <c r="Q2053" s="431" t="s">
        <v>42</v>
      </c>
      <c r="R2053" s="436">
        <v>30841.67</v>
      </c>
      <c r="S2053" s="436">
        <v>3408.34</v>
      </c>
      <c r="T2053" s="437">
        <f t="shared" si="384"/>
        <v>34250.009999999995</v>
      </c>
      <c r="U2053" s="438">
        <v>23</v>
      </c>
      <c r="V2053" s="436">
        <v>2488.67</v>
      </c>
      <c r="W2053" s="439">
        <v>35</v>
      </c>
      <c r="X2053" s="440"/>
      <c r="Y2053" s="439">
        <f t="shared" si="385"/>
        <v>2453.67</v>
      </c>
      <c r="Z2053" s="441">
        <f t="shared" si="386"/>
        <v>7.2661876595072547E-2</v>
      </c>
      <c r="AA2053" s="440">
        <v>0</v>
      </c>
      <c r="AB2053" s="439">
        <v>-833</v>
      </c>
      <c r="AC2053" s="439"/>
      <c r="AD2053" s="439"/>
      <c r="AE2053" s="442">
        <v>0.13</v>
      </c>
      <c r="AF2053" s="442">
        <v>0.13</v>
      </c>
      <c r="AG2053" s="439">
        <f t="shared" si="387"/>
        <v>318.97710000000001</v>
      </c>
      <c r="AH2053" s="439"/>
      <c r="AI2053" s="439">
        <f t="shared" si="388"/>
        <v>318.97710000000001</v>
      </c>
      <c r="AJ2053" s="431" t="s">
        <v>149</v>
      </c>
      <c r="AK2053" s="431">
        <v>0</v>
      </c>
      <c r="AL2053" s="438">
        <v>20</v>
      </c>
      <c r="AM2053" s="443">
        <f t="shared" si="389"/>
        <v>1</v>
      </c>
      <c r="AN2053" s="443">
        <f t="shared" si="390"/>
        <v>1</v>
      </c>
      <c r="AO2053" s="443"/>
      <c r="AP2053" s="443"/>
      <c r="AQ2053" s="443">
        <f t="shared" si="391"/>
        <v>1</v>
      </c>
      <c r="AR2053" s="444" t="str">
        <f>IF(A2053="","",VLOOKUP(A2053,'Base Sites'!A:B,2,FALSE))</f>
        <v>Valauto Lambersart VW</v>
      </c>
      <c r="AS2053" s="444" t="str">
        <f t="shared" si="392"/>
        <v>SKODA</v>
      </c>
      <c r="AT2053" s="443"/>
      <c r="AU2053" s="445" t="str">
        <f>IF(A2053="","",VLOOKUP(L2053,'Base Vendeurs'!A:B,2,FALSE))</f>
        <v>Sociétés NORD</v>
      </c>
      <c r="AV2053" s="439">
        <f t="shared" si="393"/>
        <v>2488.67</v>
      </c>
      <c r="AW2053" s="441">
        <f t="shared" si="394"/>
        <v>7.2661876595072547E-2</v>
      </c>
      <c r="AX2053" s="445" t="str">
        <f t="shared" si="395"/>
        <v>NON</v>
      </c>
      <c r="AY2053" s="231">
        <f>+MargesVN[[#This Row],[Total COM]]+MargesVN[[#This Row],[EXT GIE]]+MargesVN[[#This Row],[Forfait immat]]</f>
        <v>338.97710000000001</v>
      </c>
    </row>
    <row r="2054" spans="1:51" s="384" customFormat="1" ht="11.25" customHeight="1" x14ac:dyDescent="0.25">
      <c r="A2054" s="431">
        <v>30</v>
      </c>
      <c r="B2054" s="431" t="s">
        <v>163</v>
      </c>
      <c r="C2054" s="431" t="s">
        <v>29</v>
      </c>
      <c r="D2054" s="432">
        <v>46175</v>
      </c>
      <c r="E2054" s="433">
        <v>46177</v>
      </c>
      <c r="F2054" s="434"/>
      <c r="G2054" s="434"/>
      <c r="H2054" s="434"/>
      <c r="I2054" s="434"/>
      <c r="J2054" s="434"/>
      <c r="K2054" s="434">
        <v>0</v>
      </c>
      <c r="L2054" s="431" t="s">
        <v>219</v>
      </c>
      <c r="M2054" s="431">
        <v>534942</v>
      </c>
      <c r="N2054" s="431">
        <v>4942</v>
      </c>
      <c r="O2054" s="431" t="s">
        <v>4528</v>
      </c>
      <c r="P2054" s="435" t="s">
        <v>4529</v>
      </c>
      <c r="Q2054" s="431" t="s">
        <v>31</v>
      </c>
      <c r="R2054" s="436">
        <v>21250</v>
      </c>
      <c r="S2054" s="436">
        <v>1058.33</v>
      </c>
      <c r="T2054" s="437">
        <f t="shared" si="384"/>
        <v>22308.33</v>
      </c>
      <c r="U2054" s="438">
        <v>8</v>
      </c>
      <c r="V2054" s="436">
        <v>481.18</v>
      </c>
      <c r="W2054" s="439">
        <v>35.01</v>
      </c>
      <c r="X2054" s="440"/>
      <c r="Y2054" s="439">
        <f t="shared" si="385"/>
        <v>446.17</v>
      </c>
      <c r="Z2054" s="441">
        <f t="shared" si="386"/>
        <v>2.1569521340234789E-2</v>
      </c>
      <c r="AA2054" s="440">
        <v>0</v>
      </c>
      <c r="AB2054" s="439">
        <v>0</v>
      </c>
      <c r="AC2054" s="439"/>
      <c r="AD2054" s="439"/>
      <c r="AE2054" s="442">
        <v>0.1</v>
      </c>
      <c r="AF2054" s="442">
        <v>0.1</v>
      </c>
      <c r="AG2054" s="439">
        <f t="shared" si="387"/>
        <v>44.617000000000004</v>
      </c>
      <c r="AH2054" s="439"/>
      <c r="AI2054" s="439">
        <f t="shared" si="388"/>
        <v>44.617000000000004</v>
      </c>
      <c r="AJ2054" s="431" t="s">
        <v>164</v>
      </c>
      <c r="AK2054" s="431">
        <v>0</v>
      </c>
      <c r="AL2054" s="438">
        <v>20</v>
      </c>
      <c r="AM2054" s="443">
        <f t="shared" si="389"/>
        <v>1</v>
      </c>
      <c r="AN2054" s="443">
        <f t="shared" si="390"/>
        <v>1</v>
      </c>
      <c r="AO2054" s="443"/>
      <c r="AP2054" s="443"/>
      <c r="AQ2054" s="443">
        <f t="shared" si="391"/>
        <v>1</v>
      </c>
      <c r="AR2054" s="444" t="str">
        <f>IF(A2054="","",VLOOKUP(A2054,'Base Sites'!A:B,2,FALSE))</f>
        <v>Valauto Lambersart VW</v>
      </c>
      <c r="AS2054" s="444" t="str">
        <f t="shared" si="392"/>
        <v>SKODA</v>
      </c>
      <c r="AT2054" s="443"/>
      <c r="AU2054" s="445" t="str">
        <f>IF(A2054="","",VLOOKUP(L2054,'Base Vendeurs'!A:B,2,FALSE))</f>
        <v>Sociétés NORD</v>
      </c>
      <c r="AV2054" s="439">
        <f t="shared" si="393"/>
        <v>481.18</v>
      </c>
      <c r="AW2054" s="441">
        <f t="shared" si="394"/>
        <v>2.1569521340234789E-2</v>
      </c>
      <c r="AX2054" s="445" t="str">
        <f t="shared" si="395"/>
        <v>NON</v>
      </c>
      <c r="AY2054" s="231">
        <f>+MargesVN[[#This Row],[Total COM]]+MargesVN[[#This Row],[EXT GIE]]+MargesVN[[#This Row],[Forfait immat]]</f>
        <v>64.617000000000004</v>
      </c>
    </row>
    <row r="2055" spans="1:51" s="384" customFormat="1" ht="11.25" customHeight="1" x14ac:dyDescent="0.25">
      <c r="A2055" s="319">
        <v>30</v>
      </c>
      <c r="B2055" s="319" t="s">
        <v>163</v>
      </c>
      <c r="C2055" s="319" t="s">
        <v>29</v>
      </c>
      <c r="D2055" s="320">
        <v>46090</v>
      </c>
      <c r="E2055" s="321">
        <v>46091</v>
      </c>
      <c r="F2055" s="322"/>
      <c r="G2055" s="322"/>
      <c r="H2055" s="322"/>
      <c r="I2055" s="322"/>
      <c r="J2055" s="322"/>
      <c r="K2055" s="322"/>
      <c r="L2055" s="319" t="s">
        <v>70</v>
      </c>
      <c r="M2055" s="319">
        <v>534949</v>
      </c>
      <c r="N2055" s="319">
        <v>4949</v>
      </c>
      <c r="O2055" s="319" t="s">
        <v>2200</v>
      </c>
      <c r="P2055" s="323" t="s">
        <v>2201</v>
      </c>
      <c r="Q2055" s="319" t="s">
        <v>129</v>
      </c>
      <c r="R2055" s="324">
        <v>20999.33</v>
      </c>
      <c r="S2055" s="324">
        <v>375</v>
      </c>
      <c r="T2055" s="325">
        <f t="shared" si="384"/>
        <v>21374.33</v>
      </c>
      <c r="U2055" s="326">
        <v>12</v>
      </c>
      <c r="V2055" s="324">
        <v>676.42</v>
      </c>
      <c r="W2055" s="327">
        <v>35.67</v>
      </c>
      <c r="X2055" s="328"/>
      <c r="Y2055" s="327">
        <f t="shared" si="385"/>
        <v>640.75</v>
      </c>
      <c r="Z2055" s="329">
        <f t="shared" si="386"/>
        <v>3.1646372073417035E-2</v>
      </c>
      <c r="AA2055" s="328">
        <v>0</v>
      </c>
      <c r="AB2055" s="327">
        <v>0</v>
      </c>
      <c r="AC2055" s="327"/>
      <c r="AD2055" s="327"/>
      <c r="AE2055" s="330">
        <v>0.1</v>
      </c>
      <c r="AF2055" s="330">
        <v>0.1</v>
      </c>
      <c r="AG2055" s="327">
        <f t="shared" si="387"/>
        <v>64.075000000000003</v>
      </c>
      <c r="AH2055" s="327"/>
      <c r="AI2055" s="327">
        <f t="shared" si="388"/>
        <v>64.075000000000003</v>
      </c>
      <c r="AJ2055" s="319" t="s">
        <v>164</v>
      </c>
      <c r="AK2055" s="319">
        <v>0</v>
      </c>
      <c r="AL2055" s="326">
        <v>20</v>
      </c>
      <c r="AM2055" s="331">
        <f t="shared" si="389"/>
        <v>1</v>
      </c>
      <c r="AN2055" s="331">
        <f t="shared" si="390"/>
        <v>1</v>
      </c>
      <c r="AO2055" s="331"/>
      <c r="AP2055" s="331"/>
      <c r="AQ2055" s="331">
        <f t="shared" si="391"/>
        <v>1</v>
      </c>
      <c r="AR2055" s="332" t="str">
        <f>IF(A2055="","",VLOOKUP(A2055,'Base Sites'!A:B,2,FALSE))</f>
        <v>Valauto Lambersart VW</v>
      </c>
      <c r="AS2055" s="332" t="str">
        <f t="shared" si="392"/>
        <v>SKODA</v>
      </c>
      <c r="AT2055" s="331"/>
      <c r="AU2055" s="333" t="str">
        <f>IF(A2055="","",VLOOKUP(L2055,'Base Vendeurs'!A:B,2,FALSE))</f>
        <v>Sociétés NORD</v>
      </c>
      <c r="AV2055" s="327">
        <f t="shared" si="393"/>
        <v>676.42</v>
      </c>
      <c r="AW2055" s="329">
        <f t="shared" si="394"/>
        <v>3.1646372073417035E-2</v>
      </c>
      <c r="AX2055" s="333" t="str">
        <f t="shared" si="395"/>
        <v>NON</v>
      </c>
      <c r="AY2055" s="231">
        <f>+MargesVN[[#This Row],[Total COM]]+MargesVN[[#This Row],[EXT GIE]]+MargesVN[[#This Row],[Forfait immat]]</f>
        <v>84.075000000000003</v>
      </c>
    </row>
    <row r="2056" spans="1:51" s="384" customFormat="1" ht="11.25" customHeight="1" x14ac:dyDescent="0.25">
      <c r="A2056" s="319">
        <v>30</v>
      </c>
      <c r="B2056" s="319" t="s">
        <v>163</v>
      </c>
      <c r="C2056" s="319" t="s">
        <v>29</v>
      </c>
      <c r="D2056" s="320">
        <v>46090</v>
      </c>
      <c r="E2056" s="321">
        <v>46092</v>
      </c>
      <c r="F2056" s="322"/>
      <c r="G2056" s="322"/>
      <c r="H2056" s="322"/>
      <c r="I2056" s="322"/>
      <c r="J2056" s="322"/>
      <c r="K2056" s="322"/>
      <c r="L2056" s="319" t="s">
        <v>70</v>
      </c>
      <c r="M2056" s="319">
        <v>534951</v>
      </c>
      <c r="N2056" s="319">
        <v>4951</v>
      </c>
      <c r="O2056" s="319" t="s">
        <v>2203</v>
      </c>
      <c r="P2056" s="323" t="s">
        <v>2201</v>
      </c>
      <c r="Q2056" s="319" t="s">
        <v>129</v>
      </c>
      <c r="R2056" s="324">
        <v>20999.33</v>
      </c>
      <c r="S2056" s="324">
        <v>375</v>
      </c>
      <c r="T2056" s="325">
        <f t="shared" si="384"/>
        <v>21374.33</v>
      </c>
      <c r="U2056" s="326">
        <v>12</v>
      </c>
      <c r="V2056" s="324">
        <v>676.42</v>
      </c>
      <c r="W2056" s="327">
        <v>35.67</v>
      </c>
      <c r="X2056" s="328"/>
      <c r="Y2056" s="327">
        <f t="shared" si="385"/>
        <v>640.75</v>
      </c>
      <c r="Z2056" s="329">
        <f t="shared" si="386"/>
        <v>3.1646372073417035E-2</v>
      </c>
      <c r="AA2056" s="328">
        <v>0</v>
      </c>
      <c r="AB2056" s="327">
        <v>0</v>
      </c>
      <c r="AC2056" s="327"/>
      <c r="AD2056" s="327"/>
      <c r="AE2056" s="330">
        <v>0.1</v>
      </c>
      <c r="AF2056" s="330">
        <v>0.1</v>
      </c>
      <c r="AG2056" s="327">
        <f t="shared" si="387"/>
        <v>64.075000000000003</v>
      </c>
      <c r="AH2056" s="327"/>
      <c r="AI2056" s="327">
        <f t="shared" si="388"/>
        <v>64.075000000000003</v>
      </c>
      <c r="AJ2056" s="319" t="s">
        <v>164</v>
      </c>
      <c r="AK2056" s="319">
        <v>0</v>
      </c>
      <c r="AL2056" s="326">
        <v>20</v>
      </c>
      <c r="AM2056" s="331">
        <f t="shared" si="389"/>
        <v>1</v>
      </c>
      <c r="AN2056" s="331">
        <f t="shared" si="390"/>
        <v>1</v>
      </c>
      <c r="AO2056" s="331"/>
      <c r="AP2056" s="331"/>
      <c r="AQ2056" s="331">
        <f t="shared" si="391"/>
        <v>1</v>
      </c>
      <c r="AR2056" s="332" t="str">
        <f>IF(A2056="","",VLOOKUP(A2056,'Base Sites'!A:B,2,FALSE))</f>
        <v>Valauto Lambersart VW</v>
      </c>
      <c r="AS2056" s="332" t="str">
        <f t="shared" si="392"/>
        <v>SKODA</v>
      </c>
      <c r="AT2056" s="331"/>
      <c r="AU2056" s="333" t="str">
        <f>IF(A2056="","",VLOOKUP(L2056,'Base Vendeurs'!A:B,2,FALSE))</f>
        <v>Sociétés NORD</v>
      </c>
      <c r="AV2056" s="327">
        <f t="shared" si="393"/>
        <v>676.42</v>
      </c>
      <c r="AW2056" s="329">
        <f t="shared" si="394"/>
        <v>3.1646372073417035E-2</v>
      </c>
      <c r="AX2056" s="333" t="str">
        <f t="shared" si="395"/>
        <v>NON</v>
      </c>
      <c r="AY2056" s="231">
        <f>+MargesVN[[#This Row],[Total COM]]+MargesVN[[#This Row],[EXT GIE]]+MargesVN[[#This Row],[Forfait immat]]</f>
        <v>84.075000000000003</v>
      </c>
    </row>
    <row r="2057" spans="1:51" s="384" customFormat="1" ht="11.25" customHeight="1" x14ac:dyDescent="0.25">
      <c r="A2057" s="431">
        <v>30</v>
      </c>
      <c r="B2057" s="431" t="s">
        <v>163</v>
      </c>
      <c r="C2057" s="431" t="s">
        <v>29</v>
      </c>
      <c r="D2057" s="432">
        <v>46181</v>
      </c>
      <c r="E2057" s="433">
        <v>46147</v>
      </c>
      <c r="F2057" s="434"/>
      <c r="G2057" s="434"/>
      <c r="H2057" s="434"/>
      <c r="I2057" s="434"/>
      <c r="J2057" s="434"/>
      <c r="K2057" s="434">
        <v>0</v>
      </c>
      <c r="L2057" s="431" t="s">
        <v>113</v>
      </c>
      <c r="M2057" s="431">
        <v>535035</v>
      </c>
      <c r="N2057" s="431">
        <v>5035</v>
      </c>
      <c r="O2057" s="431" t="s">
        <v>3765</v>
      </c>
      <c r="P2057" s="435" t="s">
        <v>3766</v>
      </c>
      <c r="Q2057" s="431" t="s">
        <v>129</v>
      </c>
      <c r="R2057" s="436">
        <v>23191.67</v>
      </c>
      <c r="S2057" s="436">
        <v>1525</v>
      </c>
      <c r="T2057" s="437">
        <f t="shared" si="384"/>
        <v>24716.67</v>
      </c>
      <c r="U2057" s="438">
        <v>97</v>
      </c>
      <c r="V2057" s="436">
        <v>803.83</v>
      </c>
      <c r="W2057" s="439">
        <v>35</v>
      </c>
      <c r="X2057" s="440"/>
      <c r="Y2057" s="439">
        <f t="shared" si="385"/>
        <v>768.83</v>
      </c>
      <c r="Z2057" s="441">
        <f t="shared" si="386"/>
        <v>3.2521775789376164E-2</v>
      </c>
      <c r="AA2057" s="440">
        <v>0</v>
      </c>
      <c r="AB2057" s="439">
        <v>-3800</v>
      </c>
      <c r="AC2057" s="439"/>
      <c r="AD2057" s="439"/>
      <c r="AE2057" s="442">
        <v>0.12</v>
      </c>
      <c r="AF2057" s="442">
        <v>0.12</v>
      </c>
      <c r="AG2057" s="439">
        <f t="shared" si="387"/>
        <v>92.259600000000006</v>
      </c>
      <c r="AH2057" s="439"/>
      <c r="AI2057" s="439">
        <f t="shared" si="388"/>
        <v>92.259600000000006</v>
      </c>
      <c r="AJ2057" s="431" t="s">
        <v>164</v>
      </c>
      <c r="AK2057" s="431"/>
      <c r="AL2057" s="438">
        <v>50</v>
      </c>
      <c r="AM2057" s="443">
        <f t="shared" si="389"/>
        <v>1</v>
      </c>
      <c r="AN2057" s="443">
        <f t="shared" si="390"/>
        <v>1</v>
      </c>
      <c r="AO2057" s="443"/>
      <c r="AP2057" s="443"/>
      <c r="AQ2057" s="443">
        <f t="shared" si="391"/>
        <v>1</v>
      </c>
      <c r="AR2057" s="444" t="str">
        <f>IF(A2057="","",VLOOKUP(A2057,'Base Sites'!A:B,2,FALSE))</f>
        <v>Valauto Lambersart VW</v>
      </c>
      <c r="AS2057" s="444" t="str">
        <f t="shared" si="392"/>
        <v>SKODA</v>
      </c>
      <c r="AT2057" s="443"/>
      <c r="AU2057" s="445" t="str">
        <f>IF(A2057="","",VLOOKUP(L2057,'Base Vendeurs'!A:B,2,FALSE))</f>
        <v>Valauto Lambersart SKODA</v>
      </c>
      <c r="AV2057" s="439">
        <f t="shared" si="393"/>
        <v>803.83</v>
      </c>
      <c r="AW2057" s="441">
        <f t="shared" si="394"/>
        <v>3.2521775789376164E-2</v>
      </c>
      <c r="AX2057" s="445" t="str">
        <f t="shared" si="395"/>
        <v>NON</v>
      </c>
      <c r="AY2057" s="231">
        <f>+MargesVN[[#This Row],[Total COM]]+MargesVN[[#This Row],[EXT GIE]]+MargesVN[[#This Row],[Forfait immat]]</f>
        <v>142.25960000000001</v>
      </c>
    </row>
    <row r="2058" spans="1:51" s="384" customFormat="1" ht="11.25" customHeight="1" x14ac:dyDescent="0.25">
      <c r="A2058" s="401">
        <v>30</v>
      </c>
      <c r="B2058" s="401" t="s">
        <v>163</v>
      </c>
      <c r="C2058" s="401" t="s">
        <v>29</v>
      </c>
      <c r="D2058" s="402">
        <v>46155</v>
      </c>
      <c r="E2058" s="403">
        <v>46157</v>
      </c>
      <c r="F2058" s="404"/>
      <c r="G2058" s="404"/>
      <c r="H2058" s="404"/>
      <c r="I2058" s="404"/>
      <c r="J2058" s="404"/>
      <c r="K2058" s="404">
        <v>0</v>
      </c>
      <c r="L2058" s="401" t="s">
        <v>113</v>
      </c>
      <c r="M2058" s="401">
        <v>535037</v>
      </c>
      <c r="N2058" s="401">
        <v>5037</v>
      </c>
      <c r="O2058" s="401" t="s">
        <v>3769</v>
      </c>
      <c r="P2058" s="405" t="s">
        <v>3770</v>
      </c>
      <c r="Q2058" s="401" t="s">
        <v>129</v>
      </c>
      <c r="R2058" s="406">
        <v>25350</v>
      </c>
      <c r="S2058" s="406">
        <v>2166.67</v>
      </c>
      <c r="T2058" s="407">
        <f t="shared" si="384"/>
        <v>27516.67</v>
      </c>
      <c r="U2058" s="408">
        <v>22</v>
      </c>
      <c r="V2058" s="406">
        <v>930.5</v>
      </c>
      <c r="W2058" s="409">
        <v>35</v>
      </c>
      <c r="X2058" s="410"/>
      <c r="Y2058" s="409">
        <f t="shared" si="385"/>
        <v>895.5</v>
      </c>
      <c r="Z2058" s="411">
        <f t="shared" si="386"/>
        <v>3.3815865073789815E-2</v>
      </c>
      <c r="AA2058" s="410">
        <v>0</v>
      </c>
      <c r="AB2058" s="409">
        <v>0</v>
      </c>
      <c r="AC2058" s="409"/>
      <c r="AD2058" s="409"/>
      <c r="AE2058" s="412">
        <v>0.1</v>
      </c>
      <c r="AF2058" s="412">
        <v>0.1</v>
      </c>
      <c r="AG2058" s="409">
        <f t="shared" si="387"/>
        <v>89.550000000000011</v>
      </c>
      <c r="AH2058" s="409"/>
      <c r="AI2058" s="409">
        <f t="shared" si="388"/>
        <v>89.550000000000011</v>
      </c>
      <c r="AJ2058" s="401" t="s">
        <v>164</v>
      </c>
      <c r="AK2058" s="401">
        <v>0</v>
      </c>
      <c r="AL2058" s="408">
        <v>50</v>
      </c>
      <c r="AM2058" s="413">
        <f t="shared" si="389"/>
        <v>1</v>
      </c>
      <c r="AN2058" s="413">
        <f t="shared" si="390"/>
        <v>1</v>
      </c>
      <c r="AO2058" s="413"/>
      <c r="AP2058" s="413"/>
      <c r="AQ2058" s="413">
        <f t="shared" si="391"/>
        <v>1</v>
      </c>
      <c r="AR2058" s="414" t="str">
        <f>IF(A2058="","",VLOOKUP(A2058,'Base Sites'!A:B,2,FALSE))</f>
        <v>Valauto Lambersart VW</v>
      </c>
      <c r="AS2058" s="414" t="str">
        <f t="shared" si="392"/>
        <v>SKODA</v>
      </c>
      <c r="AT2058" s="413"/>
      <c r="AU2058" s="415" t="str">
        <f>IF(A2058="","",VLOOKUP(L2058,'Base Vendeurs'!A:B,2,FALSE))</f>
        <v>Valauto Lambersart SKODA</v>
      </c>
      <c r="AV2058" s="409">
        <f t="shared" si="393"/>
        <v>930.5</v>
      </c>
      <c r="AW2058" s="411">
        <f t="shared" si="394"/>
        <v>3.3815865073789815E-2</v>
      </c>
      <c r="AX2058" s="415" t="str">
        <f t="shared" si="395"/>
        <v>NON</v>
      </c>
      <c r="AY2058" s="231">
        <f>+MargesVN[[#This Row],[Total COM]]+MargesVN[[#This Row],[EXT GIE]]+MargesVN[[#This Row],[Forfait immat]]</f>
        <v>139.55000000000001</v>
      </c>
    </row>
    <row r="2059" spans="1:51" s="384" customFormat="1" ht="11.25" customHeight="1" x14ac:dyDescent="0.25">
      <c r="A2059" s="401">
        <v>30</v>
      </c>
      <c r="B2059" s="401" t="s">
        <v>163</v>
      </c>
      <c r="C2059" s="401" t="s">
        <v>29</v>
      </c>
      <c r="D2059" s="402">
        <v>46171</v>
      </c>
      <c r="E2059" s="403">
        <v>46172</v>
      </c>
      <c r="F2059" s="404"/>
      <c r="G2059" s="404"/>
      <c r="H2059" s="404"/>
      <c r="I2059" s="404"/>
      <c r="J2059" s="404"/>
      <c r="K2059" s="404">
        <v>0</v>
      </c>
      <c r="L2059" s="401" t="s">
        <v>30</v>
      </c>
      <c r="M2059" s="401">
        <v>535038</v>
      </c>
      <c r="N2059" s="401">
        <v>5038</v>
      </c>
      <c r="O2059" s="401" t="s">
        <v>3773</v>
      </c>
      <c r="P2059" s="405" t="s">
        <v>3774</v>
      </c>
      <c r="Q2059" s="401" t="s">
        <v>129</v>
      </c>
      <c r="R2059" s="406">
        <v>25350</v>
      </c>
      <c r="S2059" s="406">
        <v>2416.67</v>
      </c>
      <c r="T2059" s="407">
        <f t="shared" si="384"/>
        <v>27766.67</v>
      </c>
      <c r="U2059" s="408">
        <v>37</v>
      </c>
      <c r="V2059" s="406">
        <v>778.34</v>
      </c>
      <c r="W2059" s="409">
        <v>35</v>
      </c>
      <c r="X2059" s="410"/>
      <c r="Y2059" s="409">
        <f t="shared" si="385"/>
        <v>743.34</v>
      </c>
      <c r="Z2059" s="411">
        <f t="shared" si="386"/>
        <v>2.8031449215912461E-2</v>
      </c>
      <c r="AA2059" s="410">
        <v>0</v>
      </c>
      <c r="AB2059" s="409">
        <v>-3800</v>
      </c>
      <c r="AC2059" s="409"/>
      <c r="AD2059" s="409"/>
      <c r="AE2059" s="412">
        <v>0.12</v>
      </c>
      <c r="AF2059" s="412">
        <v>0.12</v>
      </c>
      <c r="AG2059" s="409">
        <f t="shared" si="387"/>
        <v>89.200800000000001</v>
      </c>
      <c r="AH2059" s="409"/>
      <c r="AI2059" s="409">
        <f t="shared" si="388"/>
        <v>89.200800000000001</v>
      </c>
      <c r="AJ2059" s="401" t="s">
        <v>164</v>
      </c>
      <c r="AK2059" s="401"/>
      <c r="AL2059" s="408"/>
      <c r="AM2059" s="413">
        <f t="shared" si="389"/>
        <v>0</v>
      </c>
      <c r="AN2059" s="413">
        <f t="shared" si="390"/>
        <v>1</v>
      </c>
      <c r="AO2059" s="413"/>
      <c r="AP2059" s="413"/>
      <c r="AQ2059" s="413">
        <f t="shared" si="391"/>
        <v>0</v>
      </c>
      <c r="AR2059" s="414" t="str">
        <f>IF(A2059="","",VLOOKUP(A2059,'Base Sites'!A:B,2,FALSE))</f>
        <v>Valauto Lambersart VW</v>
      </c>
      <c r="AS2059" s="414" t="str">
        <f t="shared" si="392"/>
        <v>SKODA</v>
      </c>
      <c r="AT2059" s="413"/>
      <c r="AU2059" s="415" t="str">
        <f>IF(A2059="","",VLOOKUP(L2059,'Base Vendeurs'!A:B,2,FALSE))</f>
        <v>Valauto Lambersart SKODA</v>
      </c>
      <c r="AV2059" s="409">
        <f t="shared" si="393"/>
        <v>778.34</v>
      </c>
      <c r="AW2059" s="411">
        <f t="shared" si="394"/>
        <v>2.8031449215912461E-2</v>
      </c>
      <c r="AX2059" s="415" t="str">
        <f t="shared" si="395"/>
        <v>NON</v>
      </c>
      <c r="AY2059" s="231">
        <f>+MargesVN[[#This Row],[Total COM]]+MargesVN[[#This Row],[EXT GIE]]+MargesVN[[#This Row],[Forfait immat]]</f>
        <v>89.200800000000001</v>
      </c>
    </row>
    <row r="2060" spans="1:51" s="384" customFormat="1" ht="11.25" customHeight="1" x14ac:dyDescent="0.25">
      <c r="A2060" s="431">
        <v>30</v>
      </c>
      <c r="B2060" s="431" t="s">
        <v>163</v>
      </c>
      <c r="C2060" s="431" t="s">
        <v>29</v>
      </c>
      <c r="D2060" s="432">
        <v>46195</v>
      </c>
      <c r="E2060" s="433">
        <v>46197</v>
      </c>
      <c r="F2060" s="434"/>
      <c r="G2060" s="434"/>
      <c r="H2060" s="434"/>
      <c r="I2060" s="434"/>
      <c r="J2060" s="434"/>
      <c r="K2060" s="434">
        <v>0</v>
      </c>
      <c r="L2060" s="431" t="s">
        <v>70</v>
      </c>
      <c r="M2060" s="431">
        <v>535045</v>
      </c>
      <c r="N2060" s="431">
        <v>5045</v>
      </c>
      <c r="O2060" s="431" t="s">
        <v>4539</v>
      </c>
      <c r="P2060" s="435" t="s">
        <v>4540</v>
      </c>
      <c r="Q2060" s="431" t="s">
        <v>129</v>
      </c>
      <c r="R2060" s="436">
        <v>30958.34</v>
      </c>
      <c r="S2060" s="436">
        <v>2416.67</v>
      </c>
      <c r="T2060" s="437">
        <f t="shared" si="384"/>
        <v>33375.01</v>
      </c>
      <c r="U2060" s="438">
        <v>13</v>
      </c>
      <c r="V2060" s="436">
        <v>676.37</v>
      </c>
      <c r="W2060" s="439">
        <v>35</v>
      </c>
      <c r="X2060" s="440"/>
      <c r="Y2060" s="439">
        <f t="shared" si="385"/>
        <v>641.37</v>
      </c>
      <c r="Z2060" s="441">
        <f t="shared" si="386"/>
        <v>2.0265761718123828E-2</v>
      </c>
      <c r="AA2060" s="440">
        <v>0</v>
      </c>
      <c r="AB2060" s="439">
        <v>0</v>
      </c>
      <c r="AC2060" s="439"/>
      <c r="AD2060" s="439"/>
      <c r="AE2060" s="442">
        <v>0.1</v>
      </c>
      <c r="AF2060" s="442">
        <v>0.1</v>
      </c>
      <c r="AG2060" s="439">
        <f t="shared" si="387"/>
        <v>64.137</v>
      </c>
      <c r="AH2060" s="439"/>
      <c r="AI2060" s="439">
        <f t="shared" si="388"/>
        <v>64.137</v>
      </c>
      <c r="AJ2060" s="431" t="s">
        <v>164</v>
      </c>
      <c r="AK2060" s="431">
        <v>0</v>
      </c>
      <c r="AL2060" s="438">
        <v>20</v>
      </c>
      <c r="AM2060" s="443">
        <f t="shared" si="389"/>
        <v>1</v>
      </c>
      <c r="AN2060" s="443">
        <f t="shared" si="390"/>
        <v>1</v>
      </c>
      <c r="AO2060" s="443"/>
      <c r="AP2060" s="443"/>
      <c r="AQ2060" s="443">
        <f t="shared" si="391"/>
        <v>1</v>
      </c>
      <c r="AR2060" s="444" t="str">
        <f>IF(A2060="","",VLOOKUP(A2060,'Base Sites'!A:B,2,FALSE))</f>
        <v>Valauto Lambersart VW</v>
      </c>
      <c r="AS2060" s="444" t="str">
        <f t="shared" si="392"/>
        <v>SKODA</v>
      </c>
      <c r="AT2060" s="443"/>
      <c r="AU2060" s="445" t="str">
        <f>IF(A2060="","",VLOOKUP(L2060,'Base Vendeurs'!A:B,2,FALSE))</f>
        <v>Sociétés NORD</v>
      </c>
      <c r="AV2060" s="439">
        <f t="shared" si="393"/>
        <v>676.37</v>
      </c>
      <c r="AW2060" s="441">
        <f t="shared" si="394"/>
        <v>2.0265761718123828E-2</v>
      </c>
      <c r="AX2060" s="445" t="str">
        <f t="shared" si="395"/>
        <v>NON</v>
      </c>
      <c r="AY2060" s="231">
        <f>+MargesVN[[#This Row],[Total COM]]+MargesVN[[#This Row],[EXT GIE]]+MargesVN[[#This Row],[Forfait immat]]</f>
        <v>84.137</v>
      </c>
    </row>
    <row r="2061" spans="1:51" s="384" customFormat="1" ht="11.25" customHeight="1" x14ac:dyDescent="0.25">
      <c r="A2061" s="431">
        <v>30</v>
      </c>
      <c r="B2061" s="431" t="s">
        <v>163</v>
      </c>
      <c r="C2061" s="431" t="s">
        <v>29</v>
      </c>
      <c r="D2061" s="432">
        <v>46197</v>
      </c>
      <c r="E2061" s="433">
        <v>46199</v>
      </c>
      <c r="F2061" s="434"/>
      <c r="G2061" s="434"/>
      <c r="H2061" s="434"/>
      <c r="I2061" s="434"/>
      <c r="J2061" s="434"/>
      <c r="K2061" s="434">
        <v>0</v>
      </c>
      <c r="L2061" s="431" t="s">
        <v>70</v>
      </c>
      <c r="M2061" s="431">
        <v>535047</v>
      </c>
      <c r="N2061" s="431">
        <v>5047</v>
      </c>
      <c r="O2061" s="431" t="s">
        <v>4491</v>
      </c>
      <c r="P2061" s="435" t="s">
        <v>4490</v>
      </c>
      <c r="Q2061" s="431" t="s">
        <v>31</v>
      </c>
      <c r="R2061" s="436">
        <v>25125</v>
      </c>
      <c r="S2061" s="436">
        <v>250</v>
      </c>
      <c r="T2061" s="437">
        <f t="shared" si="384"/>
        <v>25375</v>
      </c>
      <c r="U2061" s="438">
        <v>21</v>
      </c>
      <c r="V2061" s="436">
        <v>796.25</v>
      </c>
      <c r="W2061" s="439">
        <v>35</v>
      </c>
      <c r="X2061" s="440"/>
      <c r="Y2061" s="439">
        <f t="shared" si="385"/>
        <v>761.25</v>
      </c>
      <c r="Z2061" s="441">
        <f t="shared" si="386"/>
        <v>3.1379310344827584E-2</v>
      </c>
      <c r="AA2061" s="440">
        <v>-3045</v>
      </c>
      <c r="AB2061" s="439">
        <v>0</v>
      </c>
      <c r="AC2061" s="439"/>
      <c r="AD2061" s="439"/>
      <c r="AE2061" s="442">
        <v>0.13</v>
      </c>
      <c r="AF2061" s="442">
        <v>0.13</v>
      </c>
      <c r="AG2061" s="439">
        <f t="shared" si="387"/>
        <v>98.962500000000006</v>
      </c>
      <c r="AH2061" s="439"/>
      <c r="AI2061" s="439">
        <f t="shared" si="388"/>
        <v>98.962500000000006</v>
      </c>
      <c r="AJ2061" s="431" t="s">
        <v>164</v>
      </c>
      <c r="AK2061" s="431"/>
      <c r="AL2061" s="438">
        <v>20</v>
      </c>
      <c r="AM2061" s="443">
        <f t="shared" si="389"/>
        <v>1</v>
      </c>
      <c r="AN2061" s="443">
        <f t="shared" si="390"/>
        <v>1</v>
      </c>
      <c r="AO2061" s="443"/>
      <c r="AP2061" s="443"/>
      <c r="AQ2061" s="443">
        <f t="shared" si="391"/>
        <v>1</v>
      </c>
      <c r="AR2061" s="444" t="str">
        <f>IF(A2061="","",VLOOKUP(A2061,'Base Sites'!A:B,2,FALSE))</f>
        <v>Valauto Lambersart VW</v>
      </c>
      <c r="AS2061" s="444" t="str">
        <f t="shared" si="392"/>
        <v>SKODA</v>
      </c>
      <c r="AT2061" s="443"/>
      <c r="AU2061" s="445" t="str">
        <f>IF(A2061="","",VLOOKUP(L2061,'Base Vendeurs'!A:B,2,FALSE))</f>
        <v>Sociétés NORD</v>
      </c>
      <c r="AV2061" s="439">
        <f t="shared" si="393"/>
        <v>796.25</v>
      </c>
      <c r="AW2061" s="441">
        <f t="shared" si="394"/>
        <v>3.1379310344827584E-2</v>
      </c>
      <c r="AX2061" s="445" t="str">
        <f t="shared" si="395"/>
        <v>NON</v>
      </c>
      <c r="AY2061" s="231">
        <f>+MargesVN[[#This Row],[Total COM]]+MargesVN[[#This Row],[EXT GIE]]+MargesVN[[#This Row],[Forfait immat]]</f>
        <v>118.96250000000001</v>
      </c>
    </row>
    <row r="2062" spans="1:51" s="384" customFormat="1" ht="11.25" customHeight="1" x14ac:dyDescent="0.25">
      <c r="A2062" s="431">
        <v>30</v>
      </c>
      <c r="B2062" s="431" t="s">
        <v>163</v>
      </c>
      <c r="C2062" s="431" t="s">
        <v>29</v>
      </c>
      <c r="D2062" s="432">
        <v>46197</v>
      </c>
      <c r="E2062" s="433">
        <v>46199</v>
      </c>
      <c r="F2062" s="434"/>
      <c r="G2062" s="434"/>
      <c r="H2062" s="434"/>
      <c r="I2062" s="434"/>
      <c r="J2062" s="434"/>
      <c r="K2062" s="434">
        <v>0</v>
      </c>
      <c r="L2062" s="431" t="s">
        <v>70</v>
      </c>
      <c r="M2062" s="431">
        <v>535048</v>
      </c>
      <c r="N2062" s="431">
        <v>5048</v>
      </c>
      <c r="O2062" s="431" t="s">
        <v>4489</v>
      </c>
      <c r="P2062" s="435" t="s">
        <v>4490</v>
      </c>
      <c r="Q2062" s="431" t="s">
        <v>31</v>
      </c>
      <c r="R2062" s="436">
        <v>25125</v>
      </c>
      <c r="S2062" s="436">
        <v>250</v>
      </c>
      <c r="T2062" s="437">
        <f t="shared" si="384"/>
        <v>25375</v>
      </c>
      <c r="U2062" s="438">
        <v>21</v>
      </c>
      <c r="V2062" s="436">
        <v>796.25</v>
      </c>
      <c r="W2062" s="439">
        <v>35</v>
      </c>
      <c r="X2062" s="440"/>
      <c r="Y2062" s="439">
        <f t="shared" si="385"/>
        <v>761.25</v>
      </c>
      <c r="Z2062" s="441">
        <f t="shared" si="386"/>
        <v>3.1379310344827584E-2</v>
      </c>
      <c r="AA2062" s="440">
        <v>-3045</v>
      </c>
      <c r="AB2062" s="439">
        <v>0</v>
      </c>
      <c r="AC2062" s="439"/>
      <c r="AD2062" s="439"/>
      <c r="AE2062" s="442">
        <v>0.13</v>
      </c>
      <c r="AF2062" s="442">
        <v>0.13</v>
      </c>
      <c r="AG2062" s="439">
        <f t="shared" si="387"/>
        <v>98.962500000000006</v>
      </c>
      <c r="AH2062" s="439"/>
      <c r="AI2062" s="439">
        <f t="shared" si="388"/>
        <v>98.962500000000006</v>
      </c>
      <c r="AJ2062" s="431" t="s">
        <v>164</v>
      </c>
      <c r="AK2062" s="431"/>
      <c r="AL2062" s="438">
        <v>20</v>
      </c>
      <c r="AM2062" s="443">
        <f t="shared" si="389"/>
        <v>1</v>
      </c>
      <c r="AN2062" s="443">
        <f t="shared" si="390"/>
        <v>1</v>
      </c>
      <c r="AO2062" s="443"/>
      <c r="AP2062" s="443"/>
      <c r="AQ2062" s="443">
        <f t="shared" si="391"/>
        <v>1</v>
      </c>
      <c r="AR2062" s="444" t="str">
        <f>IF(A2062="","",VLOOKUP(A2062,'Base Sites'!A:B,2,FALSE))</f>
        <v>Valauto Lambersart VW</v>
      </c>
      <c r="AS2062" s="444" t="str">
        <f t="shared" si="392"/>
        <v>SKODA</v>
      </c>
      <c r="AT2062" s="443"/>
      <c r="AU2062" s="445" t="str">
        <f>IF(A2062="","",VLOOKUP(L2062,'Base Vendeurs'!A:B,2,FALSE))</f>
        <v>Sociétés NORD</v>
      </c>
      <c r="AV2062" s="439">
        <f t="shared" si="393"/>
        <v>796.25</v>
      </c>
      <c r="AW2062" s="441">
        <f t="shared" si="394"/>
        <v>3.1379310344827584E-2</v>
      </c>
      <c r="AX2062" s="445" t="str">
        <f t="shared" si="395"/>
        <v>NON</v>
      </c>
      <c r="AY2062" s="231">
        <f>+MargesVN[[#This Row],[Total COM]]+MargesVN[[#This Row],[EXT GIE]]+MargesVN[[#This Row],[Forfait immat]]</f>
        <v>118.96250000000001</v>
      </c>
    </row>
    <row r="2063" spans="1:51" s="384" customFormat="1" ht="11.25" customHeight="1" x14ac:dyDescent="0.25">
      <c r="A2063" s="319">
        <v>10</v>
      </c>
      <c r="B2063" s="319" t="s">
        <v>163</v>
      </c>
      <c r="C2063" s="319" t="s">
        <v>104</v>
      </c>
      <c r="D2063" s="320">
        <v>46111</v>
      </c>
      <c r="E2063" s="321">
        <v>46111</v>
      </c>
      <c r="F2063" s="322"/>
      <c r="G2063" s="322"/>
      <c r="H2063" s="322"/>
      <c r="I2063" s="322" t="s">
        <v>165</v>
      </c>
      <c r="J2063" s="322" t="s">
        <v>165</v>
      </c>
      <c r="K2063" s="322">
        <v>676.03</v>
      </c>
      <c r="L2063" s="319" t="s">
        <v>35</v>
      </c>
      <c r="M2063" s="319">
        <v>535080</v>
      </c>
      <c r="N2063" s="319">
        <v>5080</v>
      </c>
      <c r="O2063" s="319" t="s">
        <v>2526</v>
      </c>
      <c r="P2063" s="323" t="s">
        <v>2527</v>
      </c>
      <c r="Q2063" s="319" t="s">
        <v>107</v>
      </c>
      <c r="R2063" s="324">
        <v>22622.33</v>
      </c>
      <c r="S2063" s="324">
        <v>941.67</v>
      </c>
      <c r="T2063" s="325">
        <f t="shared" si="384"/>
        <v>23564</v>
      </c>
      <c r="U2063" s="326">
        <v>42</v>
      </c>
      <c r="V2063" s="324">
        <v>791.34</v>
      </c>
      <c r="W2063" s="327">
        <v>95</v>
      </c>
      <c r="X2063" s="328"/>
      <c r="Y2063" s="327">
        <f t="shared" si="385"/>
        <v>696.34</v>
      </c>
      <c r="Z2063" s="329">
        <f t="shared" si="386"/>
        <v>3.3582583602104907E-2</v>
      </c>
      <c r="AA2063" s="328">
        <v>0</v>
      </c>
      <c r="AB2063" s="327">
        <v>-3349.99</v>
      </c>
      <c r="AC2063" s="327"/>
      <c r="AD2063" s="327" t="s">
        <v>2863</v>
      </c>
      <c r="AE2063" s="330">
        <v>0.13</v>
      </c>
      <c r="AF2063" s="330">
        <v>0.13</v>
      </c>
      <c r="AG2063" s="327">
        <f t="shared" si="387"/>
        <v>90.524200000000008</v>
      </c>
      <c r="AH2063" s="327"/>
      <c r="AI2063" s="327">
        <f t="shared" si="388"/>
        <v>90.524200000000008</v>
      </c>
      <c r="AJ2063" s="319" t="s">
        <v>164</v>
      </c>
      <c r="AK2063" s="319">
        <v>30</v>
      </c>
      <c r="AL2063" s="326"/>
      <c r="AM2063" s="331">
        <f t="shared" si="389"/>
        <v>0</v>
      </c>
      <c r="AN2063" s="331">
        <f t="shared" si="390"/>
        <v>1</v>
      </c>
      <c r="AO2063" s="331"/>
      <c r="AP2063" s="331"/>
      <c r="AQ2063" s="331">
        <f t="shared" si="391"/>
        <v>0</v>
      </c>
      <c r="AR2063" s="332" t="str">
        <f>IF(A2063="","",VLOOKUP(A2063,'Base Sites'!A:B,2,FALSE))</f>
        <v>Valauto Roncq</v>
      </c>
      <c r="AS2063" s="332" t="str">
        <f t="shared" si="392"/>
        <v>VOLKSWAGEN</v>
      </c>
      <c r="AT2063" s="331"/>
      <c r="AU2063" s="333" t="str">
        <f>IF(A2063="","",VLOOKUP(L2063,'Base Vendeurs'!A:B,2,FALSE))</f>
        <v>Valauto Roncq VW</v>
      </c>
      <c r="AV2063" s="327">
        <f t="shared" si="393"/>
        <v>791.34</v>
      </c>
      <c r="AW2063" s="329">
        <f t="shared" si="394"/>
        <v>3.3582583602104907E-2</v>
      </c>
      <c r="AX2063" s="333" t="str">
        <f t="shared" si="395"/>
        <v>NON</v>
      </c>
      <c r="AY2063" s="231">
        <f>+MargesVN[[#This Row],[Total COM]]+MargesVN[[#This Row],[EXT GIE]]+MargesVN[[#This Row],[Forfait immat]]</f>
        <v>120.52420000000001</v>
      </c>
    </row>
    <row r="2064" spans="1:51" s="384" customFormat="1" ht="11.25" customHeight="1" x14ac:dyDescent="0.25">
      <c r="A2064" s="319">
        <v>10</v>
      </c>
      <c r="B2064" s="319" t="s">
        <v>163</v>
      </c>
      <c r="C2064" s="319" t="s">
        <v>104</v>
      </c>
      <c r="D2064" s="320">
        <v>46106</v>
      </c>
      <c r="E2064" s="321">
        <v>46107</v>
      </c>
      <c r="F2064" s="322"/>
      <c r="G2064" s="322"/>
      <c r="H2064" s="322"/>
      <c r="I2064" s="322"/>
      <c r="J2064" s="322"/>
      <c r="K2064" s="322"/>
      <c r="L2064" s="319" t="s">
        <v>195</v>
      </c>
      <c r="M2064" s="319">
        <v>535085</v>
      </c>
      <c r="N2064" s="319">
        <v>5085</v>
      </c>
      <c r="O2064" s="319" t="s">
        <v>2481</v>
      </c>
      <c r="P2064" s="323" t="s">
        <v>2482</v>
      </c>
      <c r="Q2064" s="319" t="s">
        <v>107</v>
      </c>
      <c r="R2064" s="324">
        <v>22622.33</v>
      </c>
      <c r="S2064" s="324">
        <v>941.67</v>
      </c>
      <c r="T2064" s="325">
        <f t="shared" si="384"/>
        <v>23564</v>
      </c>
      <c r="U2064" s="326">
        <v>37</v>
      </c>
      <c r="V2064" s="324">
        <v>610.61</v>
      </c>
      <c r="W2064" s="327">
        <v>95</v>
      </c>
      <c r="X2064" s="328"/>
      <c r="Y2064" s="327">
        <f t="shared" si="385"/>
        <v>515.61</v>
      </c>
      <c r="Z2064" s="329">
        <f t="shared" si="386"/>
        <v>2.5912833135291122E-2</v>
      </c>
      <c r="AA2064" s="328">
        <v>0</v>
      </c>
      <c r="AB2064" s="327">
        <v>-3349.99</v>
      </c>
      <c r="AC2064" s="327"/>
      <c r="AD2064" s="327"/>
      <c r="AE2064" s="330">
        <v>0.13</v>
      </c>
      <c r="AF2064" s="330">
        <v>0.13</v>
      </c>
      <c r="AG2064" s="327">
        <f t="shared" si="387"/>
        <v>67.029300000000006</v>
      </c>
      <c r="AH2064" s="327"/>
      <c r="AI2064" s="327">
        <f t="shared" si="388"/>
        <v>67.029300000000006</v>
      </c>
      <c r="AJ2064" s="319" t="s">
        <v>164</v>
      </c>
      <c r="AK2064" s="319">
        <v>30</v>
      </c>
      <c r="AL2064" s="326"/>
      <c r="AM2064" s="331">
        <f t="shared" si="389"/>
        <v>0</v>
      </c>
      <c r="AN2064" s="331">
        <f t="shared" si="390"/>
        <v>1</v>
      </c>
      <c r="AO2064" s="331"/>
      <c r="AP2064" s="331"/>
      <c r="AQ2064" s="331">
        <f t="shared" si="391"/>
        <v>0</v>
      </c>
      <c r="AR2064" s="332" t="str">
        <f>IF(A2064="","",VLOOKUP(A2064,'Base Sites'!A:B,2,FALSE))</f>
        <v>Valauto Roncq</v>
      </c>
      <c r="AS2064" s="332" t="str">
        <f t="shared" si="392"/>
        <v>VOLKSWAGEN</v>
      </c>
      <c r="AT2064" s="331"/>
      <c r="AU2064" s="333" t="str">
        <f>IF(A2064="","",VLOOKUP(L2064,'Base Vendeurs'!A:B,2,FALSE))</f>
        <v>Valauto Roncq VW</v>
      </c>
      <c r="AV2064" s="327">
        <f t="shared" si="393"/>
        <v>610.61</v>
      </c>
      <c r="AW2064" s="329">
        <f t="shared" si="394"/>
        <v>2.5912833135291122E-2</v>
      </c>
      <c r="AX2064" s="333" t="str">
        <f t="shared" si="395"/>
        <v>NON</v>
      </c>
      <c r="AY2064" s="231">
        <f>+MargesVN[[#This Row],[Total COM]]+MargesVN[[#This Row],[EXT GIE]]+MargesVN[[#This Row],[Forfait immat]]</f>
        <v>97.029300000000006</v>
      </c>
    </row>
    <row r="2065" spans="1:51" s="384" customFormat="1" ht="11.25" customHeight="1" x14ac:dyDescent="0.25">
      <c r="A2065" s="401">
        <v>10</v>
      </c>
      <c r="B2065" s="401" t="s">
        <v>163</v>
      </c>
      <c r="C2065" s="401" t="s">
        <v>104</v>
      </c>
      <c r="D2065" s="402">
        <v>46147</v>
      </c>
      <c r="E2065" s="403">
        <v>46148</v>
      </c>
      <c r="F2065" s="404"/>
      <c r="G2065" s="404"/>
      <c r="H2065" s="404"/>
      <c r="I2065" s="404"/>
      <c r="J2065" s="404"/>
      <c r="K2065" s="404">
        <v>0</v>
      </c>
      <c r="L2065" s="401" t="s">
        <v>75</v>
      </c>
      <c r="M2065" s="401">
        <v>535092</v>
      </c>
      <c r="N2065" s="401">
        <v>5092</v>
      </c>
      <c r="O2065" s="401" t="s">
        <v>4147</v>
      </c>
      <c r="P2065" s="405" t="s">
        <v>4148</v>
      </c>
      <c r="Q2065" s="401" t="s">
        <v>107</v>
      </c>
      <c r="R2065" s="406">
        <v>22622.33</v>
      </c>
      <c r="S2065" s="406">
        <v>1658.34</v>
      </c>
      <c r="T2065" s="407">
        <f t="shared" si="384"/>
        <v>24280.670000000002</v>
      </c>
      <c r="U2065" s="408">
        <v>76</v>
      </c>
      <c r="V2065" s="406">
        <v>811.31</v>
      </c>
      <c r="W2065" s="409">
        <v>95</v>
      </c>
      <c r="X2065" s="410"/>
      <c r="Y2065" s="409">
        <f t="shared" si="385"/>
        <v>716.31</v>
      </c>
      <c r="Z2065" s="411">
        <f t="shared" si="386"/>
        <v>3.3413822600447181E-2</v>
      </c>
      <c r="AA2065" s="410">
        <v>0</v>
      </c>
      <c r="AB2065" s="409">
        <v>-1683.33</v>
      </c>
      <c r="AC2065" s="409"/>
      <c r="AD2065" s="409"/>
      <c r="AE2065" s="412">
        <v>0.1</v>
      </c>
      <c r="AF2065" s="412">
        <v>0.1</v>
      </c>
      <c r="AG2065" s="409">
        <f t="shared" si="387"/>
        <v>71.631</v>
      </c>
      <c r="AH2065" s="409"/>
      <c r="AI2065" s="409">
        <f t="shared" si="388"/>
        <v>71.631</v>
      </c>
      <c r="AJ2065" s="401" t="s">
        <v>164</v>
      </c>
      <c r="AK2065" s="401">
        <v>30</v>
      </c>
      <c r="AL2065" s="408">
        <v>50</v>
      </c>
      <c r="AM2065" s="413">
        <f t="shared" si="389"/>
        <v>1</v>
      </c>
      <c r="AN2065" s="413">
        <f t="shared" si="390"/>
        <v>1</v>
      </c>
      <c r="AO2065" s="413"/>
      <c r="AP2065" s="413"/>
      <c r="AQ2065" s="413">
        <f t="shared" si="391"/>
        <v>1</v>
      </c>
      <c r="AR2065" s="414" t="str">
        <f>IF(A2065="","",VLOOKUP(A2065,'Base Sites'!A:B,2,FALSE))</f>
        <v>Valauto Roncq</v>
      </c>
      <c r="AS2065" s="414" t="str">
        <f t="shared" si="392"/>
        <v>VOLKSWAGEN</v>
      </c>
      <c r="AT2065" s="413"/>
      <c r="AU2065" s="415" t="str">
        <f>IF(A2065="","",VLOOKUP(L2065,'Base Vendeurs'!A:B,2,FALSE))</f>
        <v>Valauto Roncq VW</v>
      </c>
      <c r="AV2065" s="409">
        <f t="shared" si="393"/>
        <v>811.31</v>
      </c>
      <c r="AW2065" s="411">
        <f t="shared" si="394"/>
        <v>3.3413822600447181E-2</v>
      </c>
      <c r="AX2065" s="415" t="str">
        <f t="shared" si="395"/>
        <v>NON</v>
      </c>
      <c r="AY2065" s="231">
        <f>+MargesVN[[#This Row],[Total COM]]+MargesVN[[#This Row],[EXT GIE]]+MargesVN[[#This Row],[Forfait immat]]</f>
        <v>151.631</v>
      </c>
    </row>
    <row r="2066" spans="1:51" s="384" customFormat="1" ht="11.25" customHeight="1" x14ac:dyDescent="0.25">
      <c r="A2066" s="319">
        <v>10</v>
      </c>
      <c r="B2066" s="319" t="s">
        <v>163</v>
      </c>
      <c r="C2066" s="319" t="s">
        <v>104</v>
      </c>
      <c r="D2066" s="320">
        <v>46108</v>
      </c>
      <c r="E2066" s="321">
        <v>46108</v>
      </c>
      <c r="F2066" s="322"/>
      <c r="G2066" s="322"/>
      <c r="H2066" s="322"/>
      <c r="I2066" s="322"/>
      <c r="J2066" s="322"/>
      <c r="K2066" s="322">
        <v>0</v>
      </c>
      <c r="L2066" s="319" t="s">
        <v>75</v>
      </c>
      <c r="M2066" s="319">
        <v>535093</v>
      </c>
      <c r="N2066" s="319">
        <v>5093</v>
      </c>
      <c r="O2066" s="319" t="s">
        <v>2473</v>
      </c>
      <c r="P2066" s="323" t="s">
        <v>2474</v>
      </c>
      <c r="Q2066" s="319" t="s">
        <v>107</v>
      </c>
      <c r="R2066" s="324">
        <v>22622.33</v>
      </c>
      <c r="S2066" s="324">
        <v>941.67</v>
      </c>
      <c r="T2066" s="325">
        <f t="shared" si="384"/>
        <v>23564</v>
      </c>
      <c r="U2066" s="326">
        <v>43</v>
      </c>
      <c r="V2066" s="324">
        <v>527.80999999999995</v>
      </c>
      <c r="W2066" s="327">
        <v>95</v>
      </c>
      <c r="X2066" s="328"/>
      <c r="Y2066" s="327">
        <f t="shared" si="385"/>
        <v>432.80999999999995</v>
      </c>
      <c r="Z2066" s="329">
        <f t="shared" si="386"/>
        <v>2.2398998472245798E-2</v>
      </c>
      <c r="AA2066" s="328">
        <v>0</v>
      </c>
      <c r="AB2066" s="327">
        <v>-1683.3300000000002</v>
      </c>
      <c r="AC2066" s="327"/>
      <c r="AD2066" s="327"/>
      <c r="AE2066" s="330">
        <v>0.1</v>
      </c>
      <c r="AF2066" s="330">
        <v>0.1</v>
      </c>
      <c r="AG2066" s="327">
        <f t="shared" si="387"/>
        <v>43.280999999999999</v>
      </c>
      <c r="AH2066" s="327"/>
      <c r="AI2066" s="327">
        <f t="shared" si="388"/>
        <v>43.280999999999999</v>
      </c>
      <c r="AJ2066" s="319" t="s">
        <v>164</v>
      </c>
      <c r="AK2066" s="319">
        <v>30</v>
      </c>
      <c r="AL2066" s="326"/>
      <c r="AM2066" s="331">
        <f t="shared" si="389"/>
        <v>0</v>
      </c>
      <c r="AN2066" s="331">
        <f t="shared" si="390"/>
        <v>1</v>
      </c>
      <c r="AO2066" s="331"/>
      <c r="AP2066" s="331"/>
      <c r="AQ2066" s="331">
        <f t="shared" si="391"/>
        <v>0</v>
      </c>
      <c r="AR2066" s="332" t="str">
        <f>IF(A2066="","",VLOOKUP(A2066,'Base Sites'!A:B,2,FALSE))</f>
        <v>Valauto Roncq</v>
      </c>
      <c r="AS2066" s="332" t="str">
        <f t="shared" si="392"/>
        <v>VOLKSWAGEN</v>
      </c>
      <c r="AT2066" s="331"/>
      <c r="AU2066" s="333" t="str">
        <f>IF(A2066="","",VLOOKUP(L2066,'Base Vendeurs'!A:B,2,FALSE))</f>
        <v>Valauto Roncq VW</v>
      </c>
      <c r="AV2066" s="327">
        <f t="shared" si="393"/>
        <v>527.80999999999995</v>
      </c>
      <c r="AW2066" s="329">
        <f t="shared" si="394"/>
        <v>2.2398998472245798E-2</v>
      </c>
      <c r="AX2066" s="333" t="str">
        <f t="shared" si="395"/>
        <v>NON</v>
      </c>
      <c r="AY2066" s="231">
        <f>+MargesVN[[#This Row],[Total COM]]+MargesVN[[#This Row],[EXT GIE]]+MargesVN[[#This Row],[Forfait immat]]</f>
        <v>73.281000000000006</v>
      </c>
    </row>
    <row r="2067" spans="1:51" s="384" customFormat="1" ht="11.25" customHeight="1" x14ac:dyDescent="0.25">
      <c r="A2067" s="319">
        <v>10</v>
      </c>
      <c r="B2067" s="319" t="s">
        <v>163</v>
      </c>
      <c r="C2067" s="319" t="s">
        <v>104</v>
      </c>
      <c r="D2067" s="320">
        <v>46104</v>
      </c>
      <c r="E2067" s="321">
        <v>46105</v>
      </c>
      <c r="F2067" s="322"/>
      <c r="G2067" s="322"/>
      <c r="H2067" s="322"/>
      <c r="I2067" s="322"/>
      <c r="J2067" s="322"/>
      <c r="K2067" s="322">
        <v>0</v>
      </c>
      <c r="L2067" s="319" t="s">
        <v>417</v>
      </c>
      <c r="M2067" s="319">
        <v>535094</v>
      </c>
      <c r="N2067" s="319">
        <v>5094</v>
      </c>
      <c r="O2067" s="319" t="s">
        <v>2731</v>
      </c>
      <c r="P2067" s="323" t="s">
        <v>2732</v>
      </c>
      <c r="Q2067" s="319" t="s">
        <v>23</v>
      </c>
      <c r="R2067" s="324">
        <v>17714</v>
      </c>
      <c r="S2067" s="324">
        <v>945.83</v>
      </c>
      <c r="T2067" s="325">
        <f t="shared" si="384"/>
        <v>18659.830000000002</v>
      </c>
      <c r="U2067" s="326">
        <v>38</v>
      </c>
      <c r="V2067" s="324">
        <v>471.14</v>
      </c>
      <c r="W2067" s="327">
        <v>95.01</v>
      </c>
      <c r="X2067" s="328"/>
      <c r="Y2067" s="327">
        <f t="shared" si="385"/>
        <v>376.13</v>
      </c>
      <c r="Z2067" s="329">
        <f t="shared" si="386"/>
        <v>2.5248890263201752E-2</v>
      </c>
      <c r="AA2067" s="328">
        <v>0</v>
      </c>
      <c r="AB2067" s="327">
        <v>-2883.34</v>
      </c>
      <c r="AC2067" s="327"/>
      <c r="AD2067" s="327"/>
      <c r="AE2067" s="330">
        <v>0.13</v>
      </c>
      <c r="AF2067" s="330">
        <v>0.13</v>
      </c>
      <c r="AG2067" s="327">
        <f t="shared" si="387"/>
        <v>48.896900000000002</v>
      </c>
      <c r="AH2067" s="327"/>
      <c r="AI2067" s="327">
        <f t="shared" si="388"/>
        <v>48.896900000000002</v>
      </c>
      <c r="AJ2067" s="319" t="s">
        <v>164</v>
      </c>
      <c r="AK2067" s="319">
        <v>30</v>
      </c>
      <c r="AL2067" s="326"/>
      <c r="AM2067" s="331">
        <f t="shared" si="389"/>
        <v>0</v>
      </c>
      <c r="AN2067" s="331">
        <f t="shared" si="390"/>
        <v>1</v>
      </c>
      <c r="AO2067" s="331"/>
      <c r="AP2067" s="331"/>
      <c r="AQ2067" s="331">
        <f t="shared" si="391"/>
        <v>0</v>
      </c>
      <c r="AR2067" s="332" t="str">
        <f>IF(A2067="","",VLOOKUP(A2067,'Base Sites'!A:B,2,FALSE))</f>
        <v>Valauto Roncq</v>
      </c>
      <c r="AS2067" s="332" t="str">
        <f t="shared" si="392"/>
        <v>VOLKSWAGEN</v>
      </c>
      <c r="AT2067" s="331"/>
      <c r="AU2067" s="333" t="str">
        <f>IF(A2067="","",VLOOKUP(L2067,'Base Vendeurs'!A:B,2,FALSE))</f>
        <v>Valauto Roncq VW</v>
      </c>
      <c r="AV2067" s="327">
        <f t="shared" si="393"/>
        <v>471.14</v>
      </c>
      <c r="AW2067" s="329">
        <f t="shared" si="394"/>
        <v>2.5248890263201752E-2</v>
      </c>
      <c r="AX2067" s="333" t="str">
        <f t="shared" si="395"/>
        <v>NON</v>
      </c>
      <c r="AY2067" s="231">
        <f>+MargesVN[[#This Row],[Total COM]]+MargesVN[[#This Row],[EXT GIE]]+MargesVN[[#This Row],[Forfait immat]]</f>
        <v>78.896900000000002</v>
      </c>
    </row>
    <row r="2068" spans="1:51" s="384" customFormat="1" ht="11.25" customHeight="1" x14ac:dyDescent="0.25">
      <c r="A2068" s="431">
        <v>30</v>
      </c>
      <c r="B2068" s="431" t="s">
        <v>183</v>
      </c>
      <c r="C2068" s="431" t="s">
        <v>29</v>
      </c>
      <c r="D2068" s="432">
        <v>46183</v>
      </c>
      <c r="E2068" s="433">
        <v>46185</v>
      </c>
      <c r="F2068" s="434"/>
      <c r="G2068" s="434"/>
      <c r="H2068" s="434"/>
      <c r="I2068" s="434" t="s">
        <v>165</v>
      </c>
      <c r="J2068" s="434"/>
      <c r="K2068" s="434">
        <v>1034.99</v>
      </c>
      <c r="L2068" s="431" t="s">
        <v>33</v>
      </c>
      <c r="M2068" s="431">
        <v>535096</v>
      </c>
      <c r="N2068" s="431">
        <v>5096</v>
      </c>
      <c r="O2068" s="431" t="s">
        <v>4647</v>
      </c>
      <c r="P2068" s="435" t="s">
        <v>4340</v>
      </c>
      <c r="Q2068" s="431" t="s">
        <v>85</v>
      </c>
      <c r="R2068" s="436">
        <v>44250</v>
      </c>
      <c r="S2068" s="436">
        <v>0</v>
      </c>
      <c r="T2068" s="437">
        <f t="shared" si="384"/>
        <v>44250</v>
      </c>
      <c r="U2068" s="438">
        <v>14</v>
      </c>
      <c r="V2068" s="436">
        <v>804.01</v>
      </c>
      <c r="W2068" s="439">
        <v>35.01</v>
      </c>
      <c r="X2068" s="440"/>
      <c r="Y2068" s="439">
        <f t="shared" si="385"/>
        <v>769</v>
      </c>
      <c r="Z2068" s="441">
        <f t="shared" si="386"/>
        <v>1.8169717514124294E-2</v>
      </c>
      <c r="AA2068" s="440">
        <v>0</v>
      </c>
      <c r="AB2068" s="439">
        <v>-1750</v>
      </c>
      <c r="AC2068" s="439"/>
      <c r="AD2068" s="439" t="s">
        <v>371</v>
      </c>
      <c r="AE2068" s="442"/>
      <c r="AF2068" s="442">
        <v>0</v>
      </c>
      <c r="AG2068" s="439">
        <f t="shared" si="387"/>
        <v>0</v>
      </c>
      <c r="AH2068" s="439"/>
      <c r="AI2068" s="439">
        <f t="shared" si="388"/>
        <v>0</v>
      </c>
      <c r="AJ2068" s="431" t="s">
        <v>5178</v>
      </c>
      <c r="AK2068" s="431">
        <v>0</v>
      </c>
      <c r="AL2068" s="438"/>
      <c r="AM2068" s="443">
        <f t="shared" si="389"/>
        <v>0</v>
      </c>
      <c r="AN2068" s="443">
        <f t="shared" si="390"/>
        <v>1</v>
      </c>
      <c r="AO2068" s="443"/>
      <c r="AP2068" s="443"/>
      <c r="AQ2068" s="443">
        <f t="shared" si="391"/>
        <v>0</v>
      </c>
      <c r="AR2068" s="444" t="str">
        <f>IF(A2068="","",VLOOKUP(A2068,'Base Sites'!A:B,2,FALSE))</f>
        <v>Valauto Lambersart VW</v>
      </c>
      <c r="AS2068" s="444" t="str">
        <f t="shared" si="392"/>
        <v>SKODA</v>
      </c>
      <c r="AT2068" s="443"/>
      <c r="AU2068" s="445" t="str">
        <f>IF(A2068="","",VLOOKUP(L2068,'Base Vendeurs'!A:B,2,FALSE))</f>
        <v>Sociétés NORD</v>
      </c>
      <c r="AV2068" s="439">
        <f t="shared" si="393"/>
        <v>804.01</v>
      </c>
      <c r="AW2068" s="441">
        <f t="shared" si="394"/>
        <v>1.8169717514124294E-2</v>
      </c>
      <c r="AX2068" s="445" t="str">
        <f t="shared" si="395"/>
        <v>NON</v>
      </c>
      <c r="AY2068" s="231">
        <f>+MargesVN[[#This Row],[Total COM]]+MargesVN[[#This Row],[EXT GIE]]+MargesVN[[#This Row],[Forfait immat]]</f>
        <v>0</v>
      </c>
    </row>
    <row r="2069" spans="1:51" s="384" customFormat="1" ht="11.25" customHeight="1" x14ac:dyDescent="0.25">
      <c r="A2069" s="45">
        <v>10</v>
      </c>
      <c r="B2069" s="45" t="s">
        <v>163</v>
      </c>
      <c r="C2069" s="45" t="s">
        <v>104</v>
      </c>
      <c r="D2069" s="44">
        <v>46057</v>
      </c>
      <c r="E2069" s="65">
        <v>46058</v>
      </c>
      <c r="F2069" s="35"/>
      <c r="G2069" s="35"/>
      <c r="H2069" s="35"/>
      <c r="I2069" s="35"/>
      <c r="J2069" s="35"/>
      <c r="K2069" s="35">
        <v>0</v>
      </c>
      <c r="L2069" s="45" t="s">
        <v>75</v>
      </c>
      <c r="M2069" s="45">
        <v>535100</v>
      </c>
      <c r="N2069" s="45">
        <v>5100</v>
      </c>
      <c r="O2069" s="45" t="s">
        <v>1310</v>
      </c>
      <c r="P2069" s="66" t="s">
        <v>1311</v>
      </c>
      <c r="Q2069" s="45" t="s">
        <v>93</v>
      </c>
      <c r="R2069" s="47">
        <v>33555.67</v>
      </c>
      <c r="S2069" s="47">
        <v>1250</v>
      </c>
      <c r="T2069" s="48">
        <f t="shared" si="384"/>
        <v>34805.67</v>
      </c>
      <c r="U2069" s="49">
        <v>7</v>
      </c>
      <c r="V2069" s="47">
        <v>1499.29</v>
      </c>
      <c r="W2069" s="46">
        <v>95</v>
      </c>
      <c r="X2069" s="50"/>
      <c r="Y2069" s="46">
        <f t="shared" si="385"/>
        <v>1404.29</v>
      </c>
      <c r="Z2069" s="51">
        <f t="shared" si="386"/>
        <v>4.3076027555280505E-2</v>
      </c>
      <c r="AA2069" s="50">
        <v>0</v>
      </c>
      <c r="AB2069" s="46">
        <v>-500</v>
      </c>
      <c r="AC2069" s="46"/>
      <c r="AD2069" s="46"/>
      <c r="AE2069" s="52">
        <v>0.1</v>
      </c>
      <c r="AF2069" s="52">
        <v>0.1</v>
      </c>
      <c r="AG2069" s="46">
        <f t="shared" si="387"/>
        <v>140.429</v>
      </c>
      <c r="AH2069" s="46"/>
      <c r="AI2069" s="46">
        <f t="shared" si="388"/>
        <v>140.429</v>
      </c>
      <c r="AJ2069" s="45" t="s">
        <v>149</v>
      </c>
      <c r="AK2069" s="45">
        <v>0</v>
      </c>
      <c r="AL2069" s="49" t="s">
        <v>293</v>
      </c>
      <c r="AM2069" s="238">
        <f t="shared" si="389"/>
        <v>1</v>
      </c>
      <c r="AN2069" s="238">
        <f t="shared" si="390"/>
        <v>1</v>
      </c>
      <c r="AO2069" s="238"/>
      <c r="AP2069" s="238"/>
      <c r="AQ2069" s="238">
        <f t="shared" si="391"/>
        <v>1</v>
      </c>
      <c r="AR2069" s="96" t="str">
        <f>IF(A2069="","",VLOOKUP(A2069,'Base Sites'!A:B,2,FALSE))</f>
        <v>Valauto Roncq</v>
      </c>
      <c r="AS2069" s="96" t="str">
        <f t="shared" si="392"/>
        <v>VOLKSWAGEN</v>
      </c>
      <c r="AT2069" s="238"/>
      <c r="AU2069" s="231" t="str">
        <f>IF(A2069="","",VLOOKUP(L2069,'Base Vendeurs'!A:B,2,FALSE))</f>
        <v>Valauto Roncq VW</v>
      </c>
      <c r="AV2069" s="46">
        <f t="shared" si="393"/>
        <v>1499.29</v>
      </c>
      <c r="AW2069" s="51">
        <f t="shared" si="394"/>
        <v>4.3076027555280505E-2</v>
      </c>
      <c r="AX2069" s="231" t="str">
        <f t="shared" si="395"/>
        <v>NON</v>
      </c>
      <c r="AY2069" s="231">
        <f>+MargesVN[[#This Row],[Total COM]]+MargesVN[[#This Row],[EXT GIE]]+MargesVN[[#This Row],[Forfait immat]]</f>
        <v>140.429</v>
      </c>
    </row>
    <row r="2070" spans="1:51" s="384" customFormat="1" ht="11.25" customHeight="1" x14ac:dyDescent="0.25">
      <c r="A2070" s="401">
        <v>30</v>
      </c>
      <c r="B2070" s="401" t="s">
        <v>163</v>
      </c>
      <c r="C2070" s="401" t="s">
        <v>29</v>
      </c>
      <c r="D2070" s="402">
        <v>46148</v>
      </c>
      <c r="E2070" s="403">
        <v>46148</v>
      </c>
      <c r="F2070" s="404"/>
      <c r="G2070" s="404"/>
      <c r="H2070" s="404"/>
      <c r="I2070" s="404"/>
      <c r="J2070" s="404"/>
      <c r="K2070" s="404">
        <v>0</v>
      </c>
      <c r="L2070" s="401" t="s">
        <v>113</v>
      </c>
      <c r="M2070" s="401">
        <v>535104</v>
      </c>
      <c r="N2070" s="401">
        <v>5104</v>
      </c>
      <c r="O2070" s="401" t="s">
        <v>3763</v>
      </c>
      <c r="P2070" s="405" t="s">
        <v>3764</v>
      </c>
      <c r="Q2070" s="401" t="s">
        <v>129</v>
      </c>
      <c r="R2070" s="406">
        <v>23191.67</v>
      </c>
      <c r="S2070" s="406">
        <v>1525</v>
      </c>
      <c r="T2070" s="407">
        <f t="shared" si="384"/>
        <v>24716.67</v>
      </c>
      <c r="U2070" s="408">
        <v>50</v>
      </c>
      <c r="V2070" s="406">
        <v>803.83</v>
      </c>
      <c r="W2070" s="409">
        <v>35</v>
      </c>
      <c r="X2070" s="410"/>
      <c r="Y2070" s="409">
        <f t="shared" si="385"/>
        <v>768.83</v>
      </c>
      <c r="Z2070" s="411">
        <f t="shared" si="386"/>
        <v>3.2521775789376164E-2</v>
      </c>
      <c r="AA2070" s="410">
        <v>0</v>
      </c>
      <c r="AB2070" s="409">
        <v>-3800</v>
      </c>
      <c r="AC2070" s="409"/>
      <c r="AD2070" s="409"/>
      <c r="AE2070" s="412">
        <v>0.12</v>
      </c>
      <c r="AF2070" s="412">
        <v>0.12</v>
      </c>
      <c r="AG2070" s="409">
        <f t="shared" si="387"/>
        <v>92.259600000000006</v>
      </c>
      <c r="AH2070" s="409"/>
      <c r="AI2070" s="409">
        <f t="shared" si="388"/>
        <v>92.259600000000006</v>
      </c>
      <c r="AJ2070" s="401" t="s">
        <v>164</v>
      </c>
      <c r="AK2070" s="401"/>
      <c r="AL2070" s="408">
        <v>50</v>
      </c>
      <c r="AM2070" s="413">
        <f t="shared" si="389"/>
        <v>1</v>
      </c>
      <c r="AN2070" s="413">
        <f t="shared" si="390"/>
        <v>1</v>
      </c>
      <c r="AO2070" s="413"/>
      <c r="AP2070" s="413"/>
      <c r="AQ2070" s="413">
        <f t="shared" si="391"/>
        <v>1</v>
      </c>
      <c r="AR2070" s="414" t="str">
        <f>IF(A2070="","",VLOOKUP(A2070,'Base Sites'!A:B,2,FALSE))</f>
        <v>Valauto Lambersart VW</v>
      </c>
      <c r="AS2070" s="414" t="str">
        <f t="shared" si="392"/>
        <v>SKODA</v>
      </c>
      <c r="AT2070" s="413"/>
      <c r="AU2070" s="415" t="str">
        <f>IF(A2070="","",VLOOKUP(L2070,'Base Vendeurs'!A:B,2,FALSE))</f>
        <v>Valauto Lambersart SKODA</v>
      </c>
      <c r="AV2070" s="409">
        <f t="shared" si="393"/>
        <v>803.83</v>
      </c>
      <c r="AW2070" s="411">
        <f t="shared" si="394"/>
        <v>3.2521775789376164E-2</v>
      </c>
      <c r="AX2070" s="415" t="str">
        <f t="shared" si="395"/>
        <v>NON</v>
      </c>
      <c r="AY2070" s="231">
        <f>+MargesVN[[#This Row],[Total COM]]+MargesVN[[#This Row],[EXT GIE]]+MargesVN[[#This Row],[Forfait immat]]</f>
        <v>142.25960000000001</v>
      </c>
    </row>
    <row r="2071" spans="1:51" s="384" customFormat="1" ht="11.25" customHeight="1" x14ac:dyDescent="0.25">
      <c r="A2071" s="225">
        <v>10</v>
      </c>
      <c r="B2071" s="225" t="s">
        <v>163</v>
      </c>
      <c r="C2071" s="225" t="s">
        <v>104</v>
      </c>
      <c r="D2071" s="216">
        <v>46027</v>
      </c>
      <c r="E2071" s="226">
        <v>46024</v>
      </c>
      <c r="F2071" s="217"/>
      <c r="G2071" s="217"/>
      <c r="H2071" s="217"/>
      <c r="I2071" s="217"/>
      <c r="J2071" s="217"/>
      <c r="K2071" s="217">
        <v>0</v>
      </c>
      <c r="L2071" s="225" t="s">
        <v>195</v>
      </c>
      <c r="M2071" s="225">
        <v>535109</v>
      </c>
      <c r="N2071" s="225">
        <v>5109</v>
      </c>
      <c r="O2071" s="225" t="s">
        <v>841</v>
      </c>
      <c r="P2071" s="227" t="s">
        <v>842</v>
      </c>
      <c r="Q2071" s="225" t="s">
        <v>93</v>
      </c>
      <c r="R2071" s="218">
        <v>31472.33</v>
      </c>
      <c r="S2071" s="218">
        <v>1016.67</v>
      </c>
      <c r="T2071" s="219">
        <f t="shared" si="384"/>
        <v>32489</v>
      </c>
      <c r="U2071" s="220">
        <v>21</v>
      </c>
      <c r="V2071" s="218">
        <v>1111.4100000000001</v>
      </c>
      <c r="W2071" s="228">
        <v>95</v>
      </c>
      <c r="X2071" s="221"/>
      <c r="Y2071" s="228">
        <f t="shared" si="385"/>
        <v>1016.4100000000001</v>
      </c>
      <c r="Z2071" s="222">
        <f t="shared" si="386"/>
        <v>3.4208809135399677E-2</v>
      </c>
      <c r="AA2071" s="221">
        <v>0</v>
      </c>
      <c r="AB2071" s="228">
        <v>-500</v>
      </c>
      <c r="AC2071" s="228"/>
      <c r="AD2071" s="228"/>
      <c r="AE2071" s="223">
        <v>0.1</v>
      </c>
      <c r="AF2071" s="223">
        <v>0.1</v>
      </c>
      <c r="AG2071" s="228">
        <f t="shared" si="387"/>
        <v>101.64100000000002</v>
      </c>
      <c r="AH2071" s="228"/>
      <c r="AI2071" s="228">
        <f t="shared" si="388"/>
        <v>101.64100000000002</v>
      </c>
      <c r="AJ2071" s="225" t="s">
        <v>164</v>
      </c>
      <c r="AK2071" s="225">
        <v>0</v>
      </c>
      <c r="AL2071" s="220"/>
      <c r="AM2071" s="229">
        <f t="shared" si="389"/>
        <v>0</v>
      </c>
      <c r="AN2071" s="229">
        <f t="shared" si="390"/>
        <v>1</v>
      </c>
      <c r="AO2071" s="229"/>
      <c r="AP2071" s="229"/>
      <c r="AQ2071" s="229">
        <f t="shared" si="391"/>
        <v>0</v>
      </c>
      <c r="AR2071" s="224" t="str">
        <f>IF(A2071="","",VLOOKUP(A2071,'Base Sites'!A:B,2,FALSE))</f>
        <v>Valauto Roncq</v>
      </c>
      <c r="AS2071" s="224" t="str">
        <f t="shared" si="392"/>
        <v>VOLKSWAGEN</v>
      </c>
      <c r="AT2071" s="229"/>
      <c r="AU2071" s="230" t="str">
        <f>IF(A2071="","",VLOOKUP(L2071,'Base Vendeurs'!A:B,2,FALSE))</f>
        <v>Valauto Roncq VW</v>
      </c>
      <c r="AV2071" s="228">
        <f t="shared" si="393"/>
        <v>1111.4100000000001</v>
      </c>
      <c r="AW2071" s="222">
        <f t="shared" si="394"/>
        <v>3.4208809135399677E-2</v>
      </c>
      <c r="AX2071" s="230" t="str">
        <f t="shared" si="395"/>
        <v>NON</v>
      </c>
      <c r="AY2071" s="231">
        <f>+MargesVN[[#This Row],[Total COM]]+MargesVN[[#This Row],[EXT GIE]]+MargesVN[[#This Row],[Forfait immat]]</f>
        <v>101.64100000000002</v>
      </c>
    </row>
    <row r="2072" spans="1:51" s="384" customFormat="1" ht="11.25" customHeight="1" x14ac:dyDescent="0.25">
      <c r="A2072" s="431">
        <v>30</v>
      </c>
      <c r="B2072" s="431" t="s">
        <v>163</v>
      </c>
      <c r="C2072" s="431" t="s">
        <v>29</v>
      </c>
      <c r="D2072" s="432">
        <v>46191</v>
      </c>
      <c r="E2072" s="433">
        <v>46191</v>
      </c>
      <c r="F2072" s="434"/>
      <c r="G2072" s="434"/>
      <c r="H2072" s="434"/>
      <c r="I2072" s="434"/>
      <c r="J2072" s="434"/>
      <c r="K2072" s="434">
        <v>0</v>
      </c>
      <c r="L2072" s="431" t="s">
        <v>30</v>
      </c>
      <c r="M2072" s="431">
        <v>535111</v>
      </c>
      <c r="N2072" s="431">
        <v>5111</v>
      </c>
      <c r="O2072" s="431" t="s">
        <v>4585</v>
      </c>
      <c r="P2072" s="435" t="s">
        <v>4586</v>
      </c>
      <c r="Q2072" s="431" t="s">
        <v>79</v>
      </c>
      <c r="R2072" s="436">
        <v>38500</v>
      </c>
      <c r="S2072" s="436">
        <v>2941.66</v>
      </c>
      <c r="T2072" s="437">
        <f t="shared" si="384"/>
        <v>41441.660000000003</v>
      </c>
      <c r="U2072" s="438">
        <v>6</v>
      </c>
      <c r="V2072" s="436">
        <v>1471.44</v>
      </c>
      <c r="W2072" s="439">
        <v>35.01</v>
      </c>
      <c r="X2072" s="440"/>
      <c r="Y2072" s="439">
        <f t="shared" si="385"/>
        <v>1436.43</v>
      </c>
      <c r="Z2072" s="441">
        <f t="shared" si="386"/>
        <v>3.5506299699384625E-2</v>
      </c>
      <c r="AA2072" s="440">
        <v>0</v>
      </c>
      <c r="AB2072" s="439">
        <v>-4586.17</v>
      </c>
      <c r="AC2072" s="439"/>
      <c r="AD2072" s="439"/>
      <c r="AE2072" s="442">
        <v>0.1</v>
      </c>
      <c r="AF2072" s="442">
        <v>0.1</v>
      </c>
      <c r="AG2072" s="439">
        <f t="shared" si="387"/>
        <v>143.643</v>
      </c>
      <c r="AH2072" s="439"/>
      <c r="AI2072" s="439">
        <f t="shared" si="388"/>
        <v>143.643</v>
      </c>
      <c r="AJ2072" s="431" t="s">
        <v>164</v>
      </c>
      <c r="AK2072" s="431"/>
      <c r="AL2072" s="438">
        <v>50</v>
      </c>
      <c r="AM2072" s="443">
        <f t="shared" si="389"/>
        <v>1</v>
      </c>
      <c r="AN2072" s="443">
        <f t="shared" si="390"/>
        <v>1</v>
      </c>
      <c r="AO2072" s="443"/>
      <c r="AP2072" s="443"/>
      <c r="AQ2072" s="443">
        <f t="shared" si="391"/>
        <v>1</v>
      </c>
      <c r="AR2072" s="444" t="str">
        <f>IF(A2072="","",VLOOKUP(A2072,'Base Sites'!A:B,2,FALSE))</f>
        <v>Valauto Lambersart VW</v>
      </c>
      <c r="AS2072" s="444" t="str">
        <f t="shared" si="392"/>
        <v>SKODA</v>
      </c>
      <c r="AT2072" s="443"/>
      <c r="AU2072" s="445" t="str">
        <f>IF(A2072="","",VLOOKUP(L2072,'Base Vendeurs'!A:B,2,FALSE))</f>
        <v>Valauto Lambersart SKODA</v>
      </c>
      <c r="AV2072" s="439">
        <f t="shared" si="393"/>
        <v>1471.44</v>
      </c>
      <c r="AW2072" s="441">
        <f t="shared" si="394"/>
        <v>3.5506299699384625E-2</v>
      </c>
      <c r="AX2072" s="445" t="str">
        <f t="shared" si="395"/>
        <v>NON</v>
      </c>
      <c r="AY2072" s="231">
        <f>+MargesVN[[#This Row],[Total COM]]+MargesVN[[#This Row],[EXT GIE]]+MargesVN[[#This Row],[Forfait immat]]</f>
        <v>193.643</v>
      </c>
    </row>
    <row r="2073" spans="1:51" s="384" customFormat="1" ht="11.25" customHeight="1" x14ac:dyDescent="0.25">
      <c r="A2073" s="319">
        <v>15</v>
      </c>
      <c r="B2073" s="319" t="s">
        <v>163</v>
      </c>
      <c r="C2073" s="319" t="s">
        <v>150</v>
      </c>
      <c r="D2073" s="320">
        <v>46050</v>
      </c>
      <c r="E2073" s="321">
        <v>46051</v>
      </c>
      <c r="F2073" s="322"/>
      <c r="G2073" s="322"/>
      <c r="H2073" s="322"/>
      <c r="I2073" s="322"/>
      <c r="J2073" s="322"/>
      <c r="K2073" s="322"/>
      <c r="L2073" s="319" t="s">
        <v>455</v>
      </c>
      <c r="M2073" s="319">
        <v>535123</v>
      </c>
      <c r="N2073" s="319">
        <v>123</v>
      </c>
      <c r="O2073" s="319" t="s">
        <v>716</v>
      </c>
      <c r="P2073" s="323" t="s">
        <v>717</v>
      </c>
      <c r="Q2073" s="319" t="s">
        <v>397</v>
      </c>
      <c r="R2073" s="324">
        <v>47926.45</v>
      </c>
      <c r="S2073" s="324">
        <v>9795.85</v>
      </c>
      <c r="T2073" s="325">
        <f t="shared" si="384"/>
        <v>57722.299999999996</v>
      </c>
      <c r="U2073" s="326">
        <v>201</v>
      </c>
      <c r="V2073" s="467">
        <v>2222.08</v>
      </c>
      <c r="W2073" s="327">
        <v>0.9</v>
      </c>
      <c r="X2073" s="328">
        <v>-200</v>
      </c>
      <c r="Y2073" s="327">
        <f t="shared" si="385"/>
        <v>2021.1799999999998</v>
      </c>
      <c r="Z2073" s="329">
        <f t="shared" si="386"/>
        <v>3.5031175126424278E-2</v>
      </c>
      <c r="AA2073" s="328">
        <v>-3738.32</v>
      </c>
      <c r="AB2073" s="327">
        <v>-2500</v>
      </c>
      <c r="AC2073" s="327"/>
      <c r="AD2073" s="327"/>
      <c r="AE2073" s="330">
        <v>0.13</v>
      </c>
      <c r="AF2073" s="330">
        <v>0.13</v>
      </c>
      <c r="AG2073" s="327">
        <f t="shared" si="387"/>
        <v>262.7534</v>
      </c>
      <c r="AH2073" s="327"/>
      <c r="AI2073" s="327">
        <f t="shared" si="388"/>
        <v>262.7534</v>
      </c>
      <c r="AJ2073" s="319" t="s">
        <v>164</v>
      </c>
      <c r="AK2073" s="319">
        <v>0</v>
      </c>
      <c r="AL2073" s="326">
        <v>20</v>
      </c>
      <c r="AM2073" s="331">
        <f t="shared" si="389"/>
        <v>1</v>
      </c>
      <c r="AN2073" s="331">
        <f t="shared" si="390"/>
        <v>1</v>
      </c>
      <c r="AO2073" s="331">
        <v>750</v>
      </c>
      <c r="AP2073" s="335">
        <v>46162</v>
      </c>
      <c r="AQ2073" s="331">
        <f t="shared" si="391"/>
        <v>1</v>
      </c>
      <c r="AR2073" s="332" t="str">
        <f>IF(A2073="","",VLOOKUP(A2073,'Base Sites'!A:B,2,FALSE))</f>
        <v>Valauto Hainaut</v>
      </c>
      <c r="AS2073" s="332" t="str">
        <f t="shared" si="392"/>
        <v>VUL</v>
      </c>
      <c r="AT2073" s="331"/>
      <c r="AU2073" s="333" t="str">
        <f>IF(A2073="","",VLOOKUP(L2073,'Base Vendeurs'!A:B,2,FALSE))</f>
        <v>Sociétés EST</v>
      </c>
      <c r="AV2073" s="327">
        <f t="shared" si="393"/>
        <v>2972.08</v>
      </c>
      <c r="AW2073" s="329">
        <f t="shared" si="394"/>
        <v>5.1489285769971055E-2</v>
      </c>
      <c r="AX2073" s="333" t="str">
        <f t="shared" si="395"/>
        <v>NON</v>
      </c>
      <c r="AY2073" s="231">
        <f>+MargesVN[[#This Row],[Total COM]]+MargesVN[[#This Row],[EXT GIE]]+MargesVN[[#This Row],[Forfait immat]]</f>
        <v>282.7534</v>
      </c>
    </row>
    <row r="2074" spans="1:51" s="384" customFormat="1" ht="11.25" customHeight="1" x14ac:dyDescent="0.25">
      <c r="A2074" s="354">
        <v>30</v>
      </c>
      <c r="B2074" s="354" t="s">
        <v>183</v>
      </c>
      <c r="C2074" s="354" t="s">
        <v>29</v>
      </c>
      <c r="D2074" s="355">
        <v>46134</v>
      </c>
      <c r="E2074" s="356">
        <v>46139</v>
      </c>
      <c r="F2074" s="357"/>
      <c r="G2074" s="357"/>
      <c r="H2074" s="357"/>
      <c r="I2074" s="357" t="s">
        <v>165</v>
      </c>
      <c r="J2074" s="357"/>
      <c r="K2074" s="357">
        <v>48048.99</v>
      </c>
      <c r="L2074" s="354" t="s">
        <v>70</v>
      </c>
      <c r="M2074" s="354">
        <v>535124</v>
      </c>
      <c r="N2074" s="354">
        <v>5124</v>
      </c>
      <c r="O2074" s="354" t="s">
        <v>3092</v>
      </c>
      <c r="P2074" s="358" t="s">
        <v>3093</v>
      </c>
      <c r="Q2074" s="354" t="s">
        <v>178</v>
      </c>
      <c r="R2074" s="359">
        <v>44900</v>
      </c>
      <c r="S2074" s="359">
        <v>2141.66</v>
      </c>
      <c r="T2074" s="360">
        <f t="shared" si="384"/>
        <v>47041.66</v>
      </c>
      <c r="U2074" s="361">
        <v>33</v>
      </c>
      <c r="V2074" s="359">
        <v>1446.25</v>
      </c>
      <c r="W2074" s="362">
        <v>35</v>
      </c>
      <c r="X2074" s="363"/>
      <c r="Y2074" s="362">
        <f t="shared" si="385"/>
        <v>1411.25</v>
      </c>
      <c r="Z2074" s="364">
        <f t="shared" si="386"/>
        <v>3.0744025614742335E-2</v>
      </c>
      <c r="AA2074" s="363">
        <v>0</v>
      </c>
      <c r="AB2074" s="362">
        <v>0</v>
      </c>
      <c r="AC2074" s="362"/>
      <c r="AD2074" s="362" t="s">
        <v>2021</v>
      </c>
      <c r="AE2074" s="365">
        <v>0.1</v>
      </c>
      <c r="AF2074" s="365">
        <v>0.1</v>
      </c>
      <c r="AG2074" s="362">
        <f t="shared" si="387"/>
        <v>141.125</v>
      </c>
      <c r="AH2074" s="362"/>
      <c r="AI2074" s="362">
        <f t="shared" si="388"/>
        <v>141.125</v>
      </c>
      <c r="AJ2074" s="354" t="s">
        <v>3670</v>
      </c>
      <c r="AK2074" s="354">
        <v>0</v>
      </c>
      <c r="AL2074" s="361">
        <v>20</v>
      </c>
      <c r="AM2074" s="366">
        <f t="shared" si="389"/>
        <v>1</v>
      </c>
      <c r="AN2074" s="366">
        <f t="shared" si="390"/>
        <v>1</v>
      </c>
      <c r="AO2074" s="366"/>
      <c r="AP2074" s="366"/>
      <c r="AQ2074" s="366">
        <f t="shared" si="391"/>
        <v>1</v>
      </c>
      <c r="AR2074" s="367" t="str">
        <f>IF(A2074="","",VLOOKUP(A2074,'Base Sites'!A:B,2,FALSE))</f>
        <v>Valauto Lambersart VW</v>
      </c>
      <c r="AS2074" s="367" t="str">
        <f t="shared" si="392"/>
        <v>SKODA</v>
      </c>
      <c r="AT2074" s="366"/>
      <c r="AU2074" s="368" t="str">
        <f>IF(A2074="","",VLOOKUP(L2074,'Base Vendeurs'!A:B,2,FALSE))</f>
        <v>Sociétés NORD</v>
      </c>
      <c r="AV2074" s="362">
        <f t="shared" si="393"/>
        <v>1446.25</v>
      </c>
      <c r="AW2074" s="364">
        <f t="shared" si="394"/>
        <v>3.0744025614742335E-2</v>
      </c>
      <c r="AX2074" s="368" t="str">
        <f t="shared" si="395"/>
        <v>NON</v>
      </c>
      <c r="AY2074" s="231">
        <f>+MargesVN[[#This Row],[Total COM]]+MargesVN[[#This Row],[EXT GIE]]+MargesVN[[#This Row],[Forfait immat]]</f>
        <v>161.125</v>
      </c>
    </row>
    <row r="2075" spans="1:51" s="384" customFormat="1" ht="11.25" customHeight="1" x14ac:dyDescent="0.25">
      <c r="A2075" s="401">
        <v>15</v>
      </c>
      <c r="B2075" s="401" t="s">
        <v>163</v>
      </c>
      <c r="C2075" s="401" t="s">
        <v>150</v>
      </c>
      <c r="D2075" s="402">
        <v>46149</v>
      </c>
      <c r="E2075" s="403">
        <v>46154</v>
      </c>
      <c r="F2075" s="404"/>
      <c r="G2075" s="404"/>
      <c r="H2075" s="404"/>
      <c r="I2075" s="404"/>
      <c r="J2075" s="404"/>
      <c r="K2075" s="404">
        <v>0</v>
      </c>
      <c r="L2075" s="401" t="s">
        <v>427</v>
      </c>
      <c r="M2075" s="401">
        <v>535124</v>
      </c>
      <c r="N2075" s="401">
        <v>124</v>
      </c>
      <c r="O2075" s="401" t="s">
        <v>4005</v>
      </c>
      <c r="P2075" s="405" t="s">
        <v>4006</v>
      </c>
      <c r="Q2075" s="401" t="s">
        <v>397</v>
      </c>
      <c r="R2075" s="406">
        <v>48291.43</v>
      </c>
      <c r="S2075" s="406">
        <v>9531.67</v>
      </c>
      <c r="T2075" s="407">
        <f t="shared" si="384"/>
        <v>57823.1</v>
      </c>
      <c r="U2075" s="408">
        <v>315</v>
      </c>
      <c r="V2075" s="406">
        <v>906.31</v>
      </c>
      <c r="W2075" s="409">
        <v>0.89</v>
      </c>
      <c r="X2075" s="410"/>
      <c r="Y2075" s="409">
        <f t="shared" si="385"/>
        <v>905.42</v>
      </c>
      <c r="Z2075" s="411">
        <f t="shared" si="386"/>
        <v>1.5673839693824784E-2</v>
      </c>
      <c r="AA2075" s="410">
        <v>-3738.32</v>
      </c>
      <c r="AB2075" s="409">
        <v>-7600</v>
      </c>
      <c r="AC2075" s="409"/>
      <c r="AD2075" s="409" t="s">
        <v>4388</v>
      </c>
      <c r="AE2075" s="412"/>
      <c r="AF2075" s="412">
        <v>0.12</v>
      </c>
      <c r="AG2075" s="409">
        <f t="shared" si="387"/>
        <v>0</v>
      </c>
      <c r="AH2075" s="409">
        <v>600</v>
      </c>
      <c r="AI2075" s="409">
        <f t="shared" si="388"/>
        <v>600</v>
      </c>
      <c r="AJ2075" s="401" t="s">
        <v>164</v>
      </c>
      <c r="AK2075" s="401">
        <v>0</v>
      </c>
      <c r="AL2075" s="408"/>
      <c r="AM2075" s="413">
        <f t="shared" si="389"/>
        <v>0</v>
      </c>
      <c r="AN2075" s="413">
        <f t="shared" si="390"/>
        <v>1</v>
      </c>
      <c r="AO2075" s="413"/>
      <c r="AP2075" s="413"/>
      <c r="AQ2075" s="413">
        <f t="shared" si="391"/>
        <v>0</v>
      </c>
      <c r="AR2075" s="414" t="str">
        <f>IF(A2075="","",VLOOKUP(A2075,'Base Sites'!A:B,2,FALSE))</f>
        <v>Valauto Hainaut</v>
      </c>
      <c r="AS2075" s="414" t="str">
        <f t="shared" si="392"/>
        <v>VUL</v>
      </c>
      <c r="AT2075" s="413"/>
      <c r="AU2075" s="415" t="str">
        <f>IF(A2075="","",VLOOKUP(L2075,'Base Vendeurs'!A:B,2,FALSE))</f>
        <v>Valauto PRO NORD</v>
      </c>
      <c r="AV2075" s="409">
        <f t="shared" si="393"/>
        <v>906.31</v>
      </c>
      <c r="AW2075" s="411">
        <f t="shared" si="394"/>
        <v>1.5673839693824784E-2</v>
      </c>
      <c r="AX2075" s="415" t="str">
        <f t="shared" si="395"/>
        <v>NON</v>
      </c>
      <c r="AY2075" s="231">
        <f>+MargesVN[[#This Row],[Total COM]]+MargesVN[[#This Row],[EXT GIE]]+MargesVN[[#This Row],[Forfait immat]]</f>
        <v>600</v>
      </c>
    </row>
    <row r="2076" spans="1:51" s="384" customFormat="1" ht="11.25" customHeight="1" x14ac:dyDescent="0.25">
      <c r="A2076" s="401">
        <v>15</v>
      </c>
      <c r="B2076" s="401" t="s">
        <v>163</v>
      </c>
      <c r="C2076" s="401" t="s">
        <v>150</v>
      </c>
      <c r="D2076" s="402">
        <v>46168</v>
      </c>
      <c r="E2076" s="403">
        <v>46168</v>
      </c>
      <c r="F2076" s="404"/>
      <c r="G2076" s="404"/>
      <c r="H2076" s="404"/>
      <c r="I2076" s="404"/>
      <c r="J2076" s="404"/>
      <c r="K2076" s="404">
        <v>0</v>
      </c>
      <c r="L2076" s="401" t="s">
        <v>404</v>
      </c>
      <c r="M2076" s="401">
        <v>535136</v>
      </c>
      <c r="N2076" s="401">
        <v>136</v>
      </c>
      <c r="O2076" s="401" t="s">
        <v>4016</v>
      </c>
      <c r="P2076" s="405" t="s">
        <v>4017</v>
      </c>
      <c r="Q2076" s="401" t="s">
        <v>67</v>
      </c>
      <c r="R2076" s="406">
        <v>40258.1</v>
      </c>
      <c r="S2076" s="406">
        <v>8901</v>
      </c>
      <c r="T2076" s="407">
        <f t="shared" si="384"/>
        <v>49159.1</v>
      </c>
      <c r="U2076" s="408">
        <v>175</v>
      </c>
      <c r="V2076" s="406">
        <v>1972.08</v>
      </c>
      <c r="W2076" s="409">
        <v>95</v>
      </c>
      <c r="X2076" s="410"/>
      <c r="Y2076" s="409">
        <f t="shared" si="385"/>
        <v>1877.08</v>
      </c>
      <c r="Z2076" s="411">
        <f t="shared" si="386"/>
        <v>4.0116275521724358E-2</v>
      </c>
      <c r="AA2076" s="410">
        <v>-5367.84</v>
      </c>
      <c r="AB2076" s="409">
        <v>-4000</v>
      </c>
      <c r="AC2076" s="409"/>
      <c r="AD2076" s="409"/>
      <c r="AE2076" s="412">
        <v>0.12</v>
      </c>
      <c r="AF2076" s="412">
        <v>0.12</v>
      </c>
      <c r="AG2076" s="409">
        <f t="shared" si="387"/>
        <v>225.24959999999999</v>
      </c>
      <c r="AH2076" s="409"/>
      <c r="AI2076" s="409">
        <f t="shared" si="388"/>
        <v>225.24959999999999</v>
      </c>
      <c r="AJ2076" s="401" t="s">
        <v>164</v>
      </c>
      <c r="AK2076" s="401"/>
      <c r="AL2076" s="408"/>
      <c r="AM2076" s="413">
        <f t="shared" si="389"/>
        <v>0</v>
      </c>
      <c r="AN2076" s="413">
        <f t="shared" si="390"/>
        <v>1</v>
      </c>
      <c r="AO2076" s="413"/>
      <c r="AP2076" s="413"/>
      <c r="AQ2076" s="413">
        <f t="shared" si="391"/>
        <v>0</v>
      </c>
      <c r="AR2076" s="414" t="str">
        <f>IF(A2076="","",VLOOKUP(A2076,'Base Sites'!A:B,2,FALSE))</f>
        <v>Valauto Hainaut</v>
      </c>
      <c r="AS2076" s="414" t="str">
        <f t="shared" si="392"/>
        <v>VUL</v>
      </c>
      <c r="AT2076" s="413"/>
      <c r="AU2076" s="415" t="str">
        <f>IF(A2076="","",VLOOKUP(L2076,'Base Vendeurs'!A:B,2,FALSE))</f>
        <v>Valauto Hainaut VW</v>
      </c>
      <c r="AV2076" s="409">
        <f t="shared" si="393"/>
        <v>1972.08</v>
      </c>
      <c r="AW2076" s="411">
        <f t="shared" si="394"/>
        <v>4.0116275521724358E-2</v>
      </c>
      <c r="AX2076" s="415" t="str">
        <f t="shared" si="395"/>
        <v>NON</v>
      </c>
      <c r="AY2076" s="231">
        <f>+MargesVN[[#This Row],[Total COM]]+MargesVN[[#This Row],[EXT GIE]]+MargesVN[[#This Row],[Forfait immat]]</f>
        <v>225.24959999999999</v>
      </c>
    </row>
    <row r="2077" spans="1:51" s="384" customFormat="1" ht="11.25" customHeight="1" x14ac:dyDescent="0.25">
      <c r="A2077" s="266">
        <v>15</v>
      </c>
      <c r="B2077" s="266" t="s">
        <v>185</v>
      </c>
      <c r="C2077" s="266" t="s">
        <v>150</v>
      </c>
      <c r="D2077" s="161">
        <v>46035</v>
      </c>
      <c r="E2077" s="267">
        <v>46035</v>
      </c>
      <c r="F2077" s="162"/>
      <c r="G2077" s="162" t="s">
        <v>165</v>
      </c>
      <c r="H2077" s="162"/>
      <c r="I2077" s="162"/>
      <c r="J2077" s="162"/>
      <c r="K2077" s="162">
        <v>0</v>
      </c>
      <c r="L2077" s="266" t="s">
        <v>197</v>
      </c>
      <c r="M2077" s="266">
        <v>535137</v>
      </c>
      <c r="N2077" s="266">
        <v>137</v>
      </c>
      <c r="O2077" s="266" t="s">
        <v>736</v>
      </c>
      <c r="P2077" s="268" t="s">
        <v>737</v>
      </c>
      <c r="Q2077" s="266" t="s">
        <v>67</v>
      </c>
      <c r="R2077" s="163">
        <v>40173.1</v>
      </c>
      <c r="S2077" s="163">
        <v>8872</v>
      </c>
      <c r="T2077" s="164">
        <f t="shared" si="384"/>
        <v>49045.1</v>
      </c>
      <c r="U2077" s="165">
        <v>42</v>
      </c>
      <c r="V2077" s="338">
        <v>370.15</v>
      </c>
      <c r="W2077" s="251">
        <v>95.01</v>
      </c>
      <c r="X2077" s="166"/>
      <c r="Y2077" s="251">
        <f t="shared" si="385"/>
        <v>275.14</v>
      </c>
      <c r="Z2077" s="167">
        <f t="shared" si="386"/>
        <v>7.5471351878169278E-3</v>
      </c>
      <c r="AA2077" s="166">
        <v>-2520.48</v>
      </c>
      <c r="AB2077" s="251">
        <v>-3000</v>
      </c>
      <c r="AC2077" s="251"/>
      <c r="AD2077" s="251" t="s">
        <v>247</v>
      </c>
      <c r="AE2077" s="168">
        <v>0.12</v>
      </c>
      <c r="AF2077" s="168">
        <v>0.12</v>
      </c>
      <c r="AG2077" s="251">
        <f t="shared" si="387"/>
        <v>33.016799999999996</v>
      </c>
      <c r="AH2077" s="251"/>
      <c r="AI2077" s="251">
        <f t="shared" si="388"/>
        <v>33.016799999999996</v>
      </c>
      <c r="AJ2077" s="266" t="s">
        <v>164</v>
      </c>
      <c r="AK2077" s="266"/>
      <c r="AL2077" s="165">
        <v>20</v>
      </c>
      <c r="AM2077" s="269">
        <f t="shared" si="389"/>
        <v>1</v>
      </c>
      <c r="AN2077" s="269">
        <f t="shared" si="390"/>
        <v>1</v>
      </c>
      <c r="AO2077" s="269">
        <f>750+800</f>
        <v>1550</v>
      </c>
      <c r="AP2077" s="269"/>
      <c r="AQ2077" s="269">
        <f t="shared" si="391"/>
        <v>1</v>
      </c>
      <c r="AR2077" s="169" t="str">
        <f>IF(A2077="","",VLOOKUP(A2077,'Base Sites'!A:B,2,FALSE))</f>
        <v>Valauto Hainaut</v>
      </c>
      <c r="AS2077" s="169" t="str">
        <f t="shared" si="392"/>
        <v>VUL</v>
      </c>
      <c r="AT2077" s="269"/>
      <c r="AU2077" s="270" t="str">
        <f>IF(A2077="","",VLOOKUP(L2077,'Base Vendeurs'!A:B,2,FALSE))</f>
        <v>Valauto PRO NORD</v>
      </c>
      <c r="AV2077" s="251">
        <f t="shared" si="393"/>
        <v>1920.15</v>
      </c>
      <c r="AW2077" s="167">
        <f t="shared" si="394"/>
        <v>3.915070006993563E-2</v>
      </c>
      <c r="AX2077" s="237" t="str">
        <f t="shared" si="395"/>
        <v>NON</v>
      </c>
      <c r="AY2077" s="231">
        <f>+MargesVN[[#This Row],[Total COM]]+MargesVN[[#This Row],[EXT GIE]]+MargesVN[[#This Row],[Forfait immat]]</f>
        <v>53.016799999999996</v>
      </c>
    </row>
    <row r="2078" spans="1:51" s="384" customFormat="1" ht="11.25" customHeight="1" x14ac:dyDescent="0.25">
      <c r="A2078" s="401">
        <v>15</v>
      </c>
      <c r="B2078" s="401" t="s">
        <v>185</v>
      </c>
      <c r="C2078" s="401" t="s">
        <v>150</v>
      </c>
      <c r="D2078" s="402">
        <v>46171</v>
      </c>
      <c r="E2078" s="403">
        <v>46170</v>
      </c>
      <c r="F2078" s="404"/>
      <c r="G2078" s="404" t="s">
        <v>165</v>
      </c>
      <c r="H2078" s="404"/>
      <c r="I2078" s="404"/>
      <c r="J2078" s="404"/>
      <c r="K2078" s="404">
        <v>0</v>
      </c>
      <c r="L2078" s="401" t="s">
        <v>404</v>
      </c>
      <c r="M2078" s="401">
        <v>535143</v>
      </c>
      <c r="N2078" s="401">
        <v>143</v>
      </c>
      <c r="O2078" s="401" t="s">
        <v>4015</v>
      </c>
      <c r="P2078" s="405" t="s">
        <v>2388</v>
      </c>
      <c r="Q2078" s="401" t="s">
        <v>67</v>
      </c>
      <c r="R2078" s="406">
        <v>37433.1</v>
      </c>
      <c r="S2078" s="406">
        <v>2225</v>
      </c>
      <c r="T2078" s="407">
        <f t="shared" si="384"/>
        <v>39658.1</v>
      </c>
      <c r="U2078" s="408">
        <v>157</v>
      </c>
      <c r="V2078" s="406">
        <v>-1275.98</v>
      </c>
      <c r="W2078" s="409">
        <v>95</v>
      </c>
      <c r="X2078" s="410"/>
      <c r="Y2078" s="409">
        <f t="shared" si="385"/>
        <v>-1370.98</v>
      </c>
      <c r="Z2078" s="411">
        <f t="shared" si="386"/>
        <v>-3.2174511638227751E-2</v>
      </c>
      <c r="AA2078" s="410">
        <v>0</v>
      </c>
      <c r="AB2078" s="409">
        <v>0</v>
      </c>
      <c r="AC2078" s="409"/>
      <c r="AD2078" s="409" t="s">
        <v>4391</v>
      </c>
      <c r="AE2078" s="412"/>
      <c r="AF2078" s="412">
        <v>0.1</v>
      </c>
      <c r="AG2078" s="409">
        <f t="shared" si="387"/>
        <v>0</v>
      </c>
      <c r="AH2078" s="409"/>
      <c r="AI2078" s="409">
        <f t="shared" si="388"/>
        <v>0</v>
      </c>
      <c r="AJ2078" s="401" t="s">
        <v>164</v>
      </c>
      <c r="AK2078" s="401"/>
      <c r="AL2078" s="408"/>
      <c r="AM2078" s="413">
        <f t="shared" si="389"/>
        <v>0</v>
      </c>
      <c r="AN2078" s="413">
        <f t="shared" si="390"/>
        <v>1</v>
      </c>
      <c r="AO2078" s="413"/>
      <c r="AP2078" s="413"/>
      <c r="AQ2078" s="413">
        <f t="shared" si="391"/>
        <v>0</v>
      </c>
      <c r="AR2078" s="414" t="str">
        <f>IF(A2078="","",VLOOKUP(A2078,'Base Sites'!A:B,2,FALSE))</f>
        <v>Valauto Hainaut</v>
      </c>
      <c r="AS2078" s="414" t="str">
        <f t="shared" si="392"/>
        <v>VUL</v>
      </c>
      <c r="AT2078" s="413"/>
      <c r="AU2078" s="415" t="str">
        <f>IF(A2078="","",VLOOKUP(L2078,'Base Vendeurs'!A:B,2,FALSE))</f>
        <v>Valauto Hainaut VW</v>
      </c>
      <c r="AV2078" s="409">
        <f t="shared" si="393"/>
        <v>-1275.98</v>
      </c>
      <c r="AW2078" s="411">
        <f t="shared" si="394"/>
        <v>-3.2174511638227751E-2</v>
      </c>
      <c r="AX2078" s="415" t="str">
        <f t="shared" si="395"/>
        <v>OUI</v>
      </c>
      <c r="AY2078" s="231">
        <f>+MargesVN[[#This Row],[Total COM]]+MargesVN[[#This Row],[EXT GIE]]+MargesVN[[#This Row],[Forfait immat]]</f>
        <v>0</v>
      </c>
    </row>
    <row r="2079" spans="1:51" s="384" customFormat="1" ht="11.25" customHeight="1" x14ac:dyDescent="0.25">
      <c r="A2079" s="401">
        <v>15</v>
      </c>
      <c r="B2079" s="401" t="s">
        <v>163</v>
      </c>
      <c r="C2079" s="401" t="s">
        <v>150</v>
      </c>
      <c r="D2079" s="402">
        <v>46146</v>
      </c>
      <c r="E2079" s="403">
        <v>46142</v>
      </c>
      <c r="F2079" s="404"/>
      <c r="G2079" s="404"/>
      <c r="H2079" s="404"/>
      <c r="I2079" s="404"/>
      <c r="J2079" s="404"/>
      <c r="K2079" s="404">
        <v>0</v>
      </c>
      <c r="L2079" s="401" t="s">
        <v>404</v>
      </c>
      <c r="M2079" s="401">
        <v>535144</v>
      </c>
      <c r="N2079" s="401">
        <v>144</v>
      </c>
      <c r="O2079" s="401" t="s">
        <v>4023</v>
      </c>
      <c r="P2079" s="405" t="s">
        <v>2388</v>
      </c>
      <c r="Q2079" s="401" t="s">
        <v>67</v>
      </c>
      <c r="R2079" s="406">
        <v>37433.1</v>
      </c>
      <c r="S2079" s="406">
        <v>2225</v>
      </c>
      <c r="T2079" s="407">
        <f t="shared" si="384"/>
        <v>39658.1</v>
      </c>
      <c r="U2079" s="408">
        <v>138</v>
      </c>
      <c r="V2079" s="406">
        <v>1024.02</v>
      </c>
      <c r="W2079" s="409">
        <v>95</v>
      </c>
      <c r="X2079" s="410"/>
      <c r="Y2079" s="409">
        <f t="shared" si="385"/>
        <v>929.02</v>
      </c>
      <c r="Z2079" s="411">
        <f t="shared" si="386"/>
        <v>2.5821206764822319E-2</v>
      </c>
      <c r="AA2079" s="410">
        <v>-2500</v>
      </c>
      <c r="AB2079" s="409">
        <v>0</v>
      </c>
      <c r="AC2079" s="409"/>
      <c r="AD2079" s="409"/>
      <c r="AE2079" s="412">
        <v>0.1</v>
      </c>
      <c r="AF2079" s="412">
        <v>0.1</v>
      </c>
      <c r="AG2079" s="409">
        <f t="shared" si="387"/>
        <v>92.902000000000001</v>
      </c>
      <c r="AH2079" s="409"/>
      <c r="AI2079" s="409">
        <f t="shared" si="388"/>
        <v>92.902000000000001</v>
      </c>
      <c r="AJ2079" s="401" t="s">
        <v>164</v>
      </c>
      <c r="AK2079" s="401"/>
      <c r="AL2079" s="408"/>
      <c r="AM2079" s="413">
        <f t="shared" si="389"/>
        <v>0</v>
      </c>
      <c r="AN2079" s="413">
        <f t="shared" si="390"/>
        <v>1</v>
      </c>
      <c r="AO2079" s="413"/>
      <c r="AP2079" s="413"/>
      <c r="AQ2079" s="413">
        <f t="shared" si="391"/>
        <v>0</v>
      </c>
      <c r="AR2079" s="414" t="str">
        <f>IF(A2079="","",VLOOKUP(A2079,'Base Sites'!A:B,2,FALSE))</f>
        <v>Valauto Hainaut</v>
      </c>
      <c r="AS2079" s="414" t="str">
        <f t="shared" si="392"/>
        <v>VUL</v>
      </c>
      <c r="AT2079" s="413"/>
      <c r="AU2079" s="415" t="str">
        <f>IF(A2079="","",VLOOKUP(L2079,'Base Vendeurs'!A:B,2,FALSE))</f>
        <v>Valauto Hainaut VW</v>
      </c>
      <c r="AV2079" s="409">
        <f t="shared" si="393"/>
        <v>1024.02</v>
      </c>
      <c r="AW2079" s="411">
        <f t="shared" si="394"/>
        <v>2.5821206764822319E-2</v>
      </c>
      <c r="AX2079" s="415" t="str">
        <f t="shared" si="395"/>
        <v>NON</v>
      </c>
      <c r="AY2079" s="231">
        <f>+MargesVN[[#This Row],[Total COM]]+MargesVN[[#This Row],[EXT GIE]]+MargesVN[[#This Row],[Forfait immat]]</f>
        <v>92.902000000000001</v>
      </c>
    </row>
    <row r="2080" spans="1:51" s="384" customFormat="1" ht="11.25" customHeight="1" x14ac:dyDescent="0.25">
      <c r="A2080" s="401">
        <v>15</v>
      </c>
      <c r="B2080" s="401" t="s">
        <v>163</v>
      </c>
      <c r="C2080" s="401" t="s">
        <v>150</v>
      </c>
      <c r="D2080" s="402">
        <v>46146</v>
      </c>
      <c r="E2080" s="403">
        <v>46142</v>
      </c>
      <c r="F2080" s="404"/>
      <c r="G2080" s="404"/>
      <c r="H2080" s="404"/>
      <c r="I2080" s="404"/>
      <c r="J2080" s="404"/>
      <c r="K2080" s="404">
        <v>0</v>
      </c>
      <c r="L2080" s="401" t="s">
        <v>404</v>
      </c>
      <c r="M2080" s="401">
        <v>535145</v>
      </c>
      <c r="N2080" s="401">
        <v>145</v>
      </c>
      <c r="O2080" s="401" t="s">
        <v>4025</v>
      </c>
      <c r="P2080" s="405" t="s">
        <v>2388</v>
      </c>
      <c r="Q2080" s="401" t="s">
        <v>67</v>
      </c>
      <c r="R2080" s="406">
        <v>37433.1</v>
      </c>
      <c r="S2080" s="406">
        <v>2225</v>
      </c>
      <c r="T2080" s="407">
        <f t="shared" si="384"/>
        <v>39658.1</v>
      </c>
      <c r="U2080" s="408">
        <v>132</v>
      </c>
      <c r="V2080" s="406">
        <v>1024.02</v>
      </c>
      <c r="W2080" s="409">
        <v>95</v>
      </c>
      <c r="X2080" s="410"/>
      <c r="Y2080" s="409">
        <f t="shared" si="385"/>
        <v>929.02</v>
      </c>
      <c r="Z2080" s="411">
        <f t="shared" si="386"/>
        <v>2.5821206764822319E-2</v>
      </c>
      <c r="AA2080" s="410">
        <v>-2500</v>
      </c>
      <c r="AB2080" s="409">
        <v>0</v>
      </c>
      <c r="AC2080" s="409"/>
      <c r="AD2080" s="409"/>
      <c r="AE2080" s="412">
        <v>0.1</v>
      </c>
      <c r="AF2080" s="412">
        <v>0.1</v>
      </c>
      <c r="AG2080" s="409">
        <f t="shared" si="387"/>
        <v>92.902000000000001</v>
      </c>
      <c r="AH2080" s="409"/>
      <c r="AI2080" s="409">
        <f t="shared" si="388"/>
        <v>92.902000000000001</v>
      </c>
      <c r="AJ2080" s="401" t="s">
        <v>164</v>
      </c>
      <c r="AK2080" s="401"/>
      <c r="AL2080" s="408"/>
      <c r="AM2080" s="413">
        <f t="shared" si="389"/>
        <v>0</v>
      </c>
      <c r="AN2080" s="413">
        <f t="shared" si="390"/>
        <v>1</v>
      </c>
      <c r="AO2080" s="413"/>
      <c r="AP2080" s="413"/>
      <c r="AQ2080" s="413">
        <f t="shared" si="391"/>
        <v>0</v>
      </c>
      <c r="AR2080" s="414" t="str">
        <f>IF(A2080="","",VLOOKUP(A2080,'Base Sites'!A:B,2,FALSE))</f>
        <v>Valauto Hainaut</v>
      </c>
      <c r="AS2080" s="414" t="str">
        <f t="shared" si="392"/>
        <v>VUL</v>
      </c>
      <c r="AT2080" s="413"/>
      <c r="AU2080" s="415" t="str">
        <f>IF(A2080="","",VLOOKUP(L2080,'Base Vendeurs'!A:B,2,FALSE))</f>
        <v>Valauto Hainaut VW</v>
      </c>
      <c r="AV2080" s="409">
        <f t="shared" si="393"/>
        <v>1024.02</v>
      </c>
      <c r="AW2080" s="411">
        <f t="shared" si="394"/>
        <v>2.5821206764822319E-2</v>
      </c>
      <c r="AX2080" s="415" t="str">
        <f t="shared" si="395"/>
        <v>NON</v>
      </c>
      <c r="AY2080" s="231">
        <f>+MargesVN[[#This Row],[Total COM]]+MargesVN[[#This Row],[EXT GIE]]+MargesVN[[#This Row],[Forfait immat]]</f>
        <v>92.902000000000001</v>
      </c>
    </row>
    <row r="2081" spans="1:51" s="384" customFormat="1" ht="11.25" customHeight="1" x14ac:dyDescent="0.25">
      <c r="A2081" s="401">
        <v>15</v>
      </c>
      <c r="B2081" s="401" t="s">
        <v>163</v>
      </c>
      <c r="C2081" s="401" t="s">
        <v>150</v>
      </c>
      <c r="D2081" s="402">
        <v>46171</v>
      </c>
      <c r="E2081" s="403">
        <v>46170</v>
      </c>
      <c r="F2081" s="404"/>
      <c r="G2081" s="404"/>
      <c r="H2081" s="404"/>
      <c r="I2081" s="404"/>
      <c r="J2081" s="404"/>
      <c r="K2081" s="404">
        <v>0</v>
      </c>
      <c r="L2081" s="401" t="s">
        <v>404</v>
      </c>
      <c r="M2081" s="401">
        <v>535146</v>
      </c>
      <c r="N2081" s="401">
        <v>146</v>
      </c>
      <c r="O2081" s="401" t="s">
        <v>4014</v>
      </c>
      <c r="P2081" s="405" t="s">
        <v>2388</v>
      </c>
      <c r="Q2081" s="401" t="s">
        <v>67</v>
      </c>
      <c r="R2081" s="406">
        <v>37433.1</v>
      </c>
      <c r="S2081" s="406">
        <v>2225</v>
      </c>
      <c r="T2081" s="407">
        <f t="shared" si="384"/>
        <v>39658.1</v>
      </c>
      <c r="U2081" s="408">
        <v>165</v>
      </c>
      <c r="V2081" s="406">
        <v>1224.02</v>
      </c>
      <c r="W2081" s="409">
        <v>95</v>
      </c>
      <c r="X2081" s="410">
        <v>-200</v>
      </c>
      <c r="Y2081" s="409">
        <f t="shared" si="385"/>
        <v>929.02</v>
      </c>
      <c r="Z2081" s="411">
        <f t="shared" si="386"/>
        <v>2.5821206764822319E-2</v>
      </c>
      <c r="AA2081" s="410">
        <v>-2500</v>
      </c>
      <c r="AB2081" s="409">
        <v>0</v>
      </c>
      <c r="AC2081" s="409"/>
      <c r="AD2081" s="409"/>
      <c r="AE2081" s="412">
        <v>0.1</v>
      </c>
      <c r="AF2081" s="412">
        <v>0.1</v>
      </c>
      <c r="AG2081" s="409">
        <f t="shared" si="387"/>
        <v>92.902000000000001</v>
      </c>
      <c r="AH2081" s="409"/>
      <c r="AI2081" s="409">
        <f t="shared" si="388"/>
        <v>92.902000000000001</v>
      </c>
      <c r="AJ2081" s="401" t="s">
        <v>164</v>
      </c>
      <c r="AK2081" s="401"/>
      <c r="AL2081" s="408"/>
      <c r="AM2081" s="413">
        <f t="shared" si="389"/>
        <v>0</v>
      </c>
      <c r="AN2081" s="413">
        <f t="shared" si="390"/>
        <v>1</v>
      </c>
      <c r="AO2081" s="413"/>
      <c r="AP2081" s="413"/>
      <c r="AQ2081" s="413">
        <f t="shared" si="391"/>
        <v>0</v>
      </c>
      <c r="AR2081" s="414" t="str">
        <f>IF(A2081="","",VLOOKUP(A2081,'Base Sites'!A:B,2,FALSE))</f>
        <v>Valauto Hainaut</v>
      </c>
      <c r="AS2081" s="414" t="str">
        <f t="shared" si="392"/>
        <v>VUL</v>
      </c>
      <c r="AT2081" s="413"/>
      <c r="AU2081" s="415" t="str">
        <f>IF(A2081="","",VLOOKUP(L2081,'Base Vendeurs'!A:B,2,FALSE))</f>
        <v>Valauto Hainaut VW</v>
      </c>
      <c r="AV2081" s="409">
        <f t="shared" si="393"/>
        <v>1224.02</v>
      </c>
      <c r="AW2081" s="411">
        <f t="shared" si="394"/>
        <v>3.0864312712913629E-2</v>
      </c>
      <c r="AX2081" s="415" t="str">
        <f t="shared" si="395"/>
        <v>NON</v>
      </c>
      <c r="AY2081" s="231">
        <f>+MargesVN[[#This Row],[Total COM]]+MargesVN[[#This Row],[EXT GIE]]+MargesVN[[#This Row],[Forfait immat]]</f>
        <v>92.902000000000001</v>
      </c>
    </row>
    <row r="2082" spans="1:51" s="384" customFormat="1" ht="11.25" customHeight="1" x14ac:dyDescent="0.25">
      <c r="A2082" s="45">
        <v>15</v>
      </c>
      <c r="B2082" s="45" t="s">
        <v>163</v>
      </c>
      <c r="C2082" s="45" t="s">
        <v>150</v>
      </c>
      <c r="D2082" s="44">
        <v>46037</v>
      </c>
      <c r="E2082" s="65">
        <v>46065</v>
      </c>
      <c r="F2082" s="35"/>
      <c r="G2082" s="35"/>
      <c r="H2082" s="35"/>
      <c r="I2082" s="35"/>
      <c r="J2082" s="35"/>
      <c r="K2082" s="35"/>
      <c r="L2082" s="45" t="s">
        <v>404</v>
      </c>
      <c r="M2082" s="45">
        <v>535150</v>
      </c>
      <c r="N2082" s="45">
        <v>150</v>
      </c>
      <c r="O2082" s="45" t="s">
        <v>709</v>
      </c>
      <c r="P2082" s="66" t="s">
        <v>710</v>
      </c>
      <c r="Q2082" s="45" t="s">
        <v>66</v>
      </c>
      <c r="R2082" s="47">
        <v>52167.5</v>
      </c>
      <c r="S2082" s="47">
        <v>1032</v>
      </c>
      <c r="T2082" s="48">
        <f t="shared" si="384"/>
        <v>53199.5</v>
      </c>
      <c r="U2082" s="49">
        <v>44</v>
      </c>
      <c r="V2082" s="318">
        <v>1690.99</v>
      </c>
      <c r="W2082" s="46">
        <v>95</v>
      </c>
      <c r="X2082" s="50"/>
      <c r="Y2082" s="46">
        <f t="shared" si="385"/>
        <v>1595.99</v>
      </c>
      <c r="Z2082" s="51">
        <f t="shared" si="386"/>
        <v>3.1785825054746752E-2</v>
      </c>
      <c r="AA2082" s="50">
        <v>0</v>
      </c>
      <c r="AB2082" s="46">
        <v>0</v>
      </c>
      <c r="AC2082" s="46"/>
      <c r="AD2082" s="46"/>
      <c r="AE2082" s="52">
        <v>0.1</v>
      </c>
      <c r="AF2082" s="52">
        <v>0.1</v>
      </c>
      <c r="AG2082" s="46">
        <f t="shared" si="387"/>
        <v>159.59900000000002</v>
      </c>
      <c r="AH2082" s="46"/>
      <c r="AI2082" s="46">
        <f t="shared" si="388"/>
        <v>159.59900000000002</v>
      </c>
      <c r="AJ2082" s="45" t="s">
        <v>164</v>
      </c>
      <c r="AK2082" s="45"/>
      <c r="AL2082" s="49">
        <v>20</v>
      </c>
      <c r="AM2082" s="238">
        <f t="shared" si="389"/>
        <v>1</v>
      </c>
      <c r="AN2082" s="238">
        <f t="shared" si="390"/>
        <v>1</v>
      </c>
      <c r="AO2082" s="238">
        <v>750</v>
      </c>
      <c r="AP2082" s="313">
        <v>46162</v>
      </c>
      <c r="AQ2082" s="238">
        <f t="shared" si="391"/>
        <v>1</v>
      </c>
      <c r="AR2082" s="96" t="str">
        <f>IF(A2082="","",VLOOKUP(A2082,'Base Sites'!A:B,2,FALSE))</f>
        <v>Valauto Hainaut</v>
      </c>
      <c r="AS2082" s="96" t="str">
        <f t="shared" si="392"/>
        <v>VUL</v>
      </c>
      <c r="AT2082" s="238"/>
      <c r="AU2082" s="231" t="str">
        <f>IF(A2082="","",VLOOKUP(L2082,'Base Vendeurs'!A:B,2,FALSE))</f>
        <v>Valauto Hainaut VW</v>
      </c>
      <c r="AV2082" s="46">
        <f t="shared" si="393"/>
        <v>2440.9899999999998</v>
      </c>
      <c r="AW2082" s="51">
        <f t="shared" si="394"/>
        <v>4.5883701914491676E-2</v>
      </c>
      <c r="AX2082" s="231" t="str">
        <f t="shared" si="395"/>
        <v>NON</v>
      </c>
      <c r="AY2082" s="231">
        <f>+MargesVN[[#This Row],[Total COM]]+MargesVN[[#This Row],[EXT GIE]]+MargesVN[[#This Row],[Forfait immat]]</f>
        <v>179.59900000000002</v>
      </c>
    </row>
    <row r="2083" spans="1:51" s="384" customFormat="1" ht="11.25" customHeight="1" x14ac:dyDescent="0.25">
      <c r="A2083" s="319">
        <v>15</v>
      </c>
      <c r="B2083" s="319" t="s">
        <v>163</v>
      </c>
      <c r="C2083" s="319" t="s">
        <v>150</v>
      </c>
      <c r="D2083" s="320">
        <v>46097</v>
      </c>
      <c r="E2083" s="321">
        <v>46092</v>
      </c>
      <c r="F2083" s="322"/>
      <c r="G2083" s="322"/>
      <c r="H2083" s="322"/>
      <c r="I2083" s="322"/>
      <c r="J2083" s="322"/>
      <c r="K2083" s="322">
        <v>0</v>
      </c>
      <c r="L2083" s="319" t="s">
        <v>404</v>
      </c>
      <c r="M2083" s="319">
        <v>535151</v>
      </c>
      <c r="N2083" s="319">
        <v>151</v>
      </c>
      <c r="O2083" s="319" t="s">
        <v>2391</v>
      </c>
      <c r="P2083" s="323" t="s">
        <v>2392</v>
      </c>
      <c r="Q2083" s="319" t="s">
        <v>67</v>
      </c>
      <c r="R2083" s="324">
        <v>52193.1</v>
      </c>
      <c r="S2083" s="324">
        <v>605</v>
      </c>
      <c r="T2083" s="325">
        <f t="shared" si="384"/>
        <v>52798.1</v>
      </c>
      <c r="U2083" s="326">
        <v>67</v>
      </c>
      <c r="V2083" s="467">
        <v>4244.4799999999996</v>
      </c>
      <c r="W2083" s="327">
        <v>95</v>
      </c>
      <c r="X2083" s="328"/>
      <c r="Y2083" s="327">
        <f t="shared" si="385"/>
        <v>4149.4799999999996</v>
      </c>
      <c r="Z2083" s="329">
        <f t="shared" si="386"/>
        <v>8.0390771637615738E-2</v>
      </c>
      <c r="AA2083" s="328">
        <v>0</v>
      </c>
      <c r="AB2083" s="327">
        <v>-10000</v>
      </c>
      <c r="AC2083" s="327"/>
      <c r="AD2083" s="327"/>
      <c r="AE2083" s="330">
        <v>0.1</v>
      </c>
      <c r="AF2083" s="330">
        <v>0.1</v>
      </c>
      <c r="AG2083" s="327">
        <f t="shared" si="387"/>
        <v>414.94799999999998</v>
      </c>
      <c r="AH2083" s="327"/>
      <c r="AI2083" s="327">
        <f t="shared" si="388"/>
        <v>414.94799999999998</v>
      </c>
      <c r="AJ2083" s="319" t="s">
        <v>164</v>
      </c>
      <c r="AK2083" s="319"/>
      <c r="AL2083" s="326"/>
      <c r="AM2083" s="331">
        <f t="shared" si="389"/>
        <v>0</v>
      </c>
      <c r="AN2083" s="331">
        <f t="shared" si="390"/>
        <v>1</v>
      </c>
      <c r="AO2083" s="238">
        <v>750</v>
      </c>
      <c r="AP2083" s="313">
        <v>46162</v>
      </c>
      <c r="AQ2083" s="331">
        <f t="shared" si="391"/>
        <v>0</v>
      </c>
      <c r="AR2083" s="332" t="str">
        <f>IF(A2083="","",VLOOKUP(A2083,'Base Sites'!A:B,2,FALSE))</f>
        <v>Valauto Hainaut</v>
      </c>
      <c r="AS2083" s="332" t="str">
        <f t="shared" si="392"/>
        <v>VUL</v>
      </c>
      <c r="AT2083" s="331"/>
      <c r="AU2083" s="333" t="str">
        <f>IF(A2083="","",VLOOKUP(L2083,'Base Vendeurs'!A:B,2,FALSE))</f>
        <v>Valauto Hainaut VW</v>
      </c>
      <c r="AV2083" s="327">
        <f t="shared" si="393"/>
        <v>4994.4799999999996</v>
      </c>
      <c r="AW2083" s="329">
        <f t="shared" si="394"/>
        <v>9.4595828258971434E-2</v>
      </c>
      <c r="AX2083" s="333" t="str">
        <f t="shared" si="395"/>
        <v>NON</v>
      </c>
      <c r="AY2083" s="231">
        <f>+MargesVN[[#This Row],[Total COM]]+MargesVN[[#This Row],[EXT GIE]]+MargesVN[[#This Row],[Forfait immat]]</f>
        <v>414.94799999999998</v>
      </c>
    </row>
    <row r="2084" spans="1:51" s="384" customFormat="1" ht="11.25" customHeight="1" x14ac:dyDescent="0.25">
      <c r="A2084" s="45">
        <v>15</v>
      </c>
      <c r="B2084" s="45" t="s">
        <v>163</v>
      </c>
      <c r="C2084" s="45" t="s">
        <v>150</v>
      </c>
      <c r="D2084" s="44">
        <v>46059</v>
      </c>
      <c r="E2084" s="65">
        <v>46059</v>
      </c>
      <c r="F2084" s="35"/>
      <c r="G2084" s="35"/>
      <c r="H2084" s="35"/>
      <c r="I2084" s="35"/>
      <c r="J2084" s="35"/>
      <c r="K2084" s="35">
        <v>0</v>
      </c>
      <c r="L2084" s="45" t="s">
        <v>295</v>
      </c>
      <c r="M2084" s="45">
        <v>535154</v>
      </c>
      <c r="N2084" s="45">
        <v>154</v>
      </c>
      <c r="O2084" s="45" t="s">
        <v>1418</v>
      </c>
      <c r="P2084" s="66" t="s">
        <v>1419</v>
      </c>
      <c r="Q2084" s="45" t="s">
        <v>397</v>
      </c>
      <c r="R2084" s="47">
        <v>42874.77</v>
      </c>
      <c r="S2084" s="47">
        <v>2566.67</v>
      </c>
      <c r="T2084" s="48">
        <f t="shared" si="384"/>
        <v>45441.439999999995</v>
      </c>
      <c r="U2084" s="49">
        <v>8</v>
      </c>
      <c r="V2084" s="318">
        <v>2139.87</v>
      </c>
      <c r="W2084" s="46">
        <v>95</v>
      </c>
      <c r="X2084" s="50"/>
      <c r="Y2084" s="46">
        <f t="shared" si="385"/>
        <v>2044.87</v>
      </c>
      <c r="Z2084" s="51">
        <f t="shared" si="386"/>
        <v>4.7090717195581833E-2</v>
      </c>
      <c r="AA2084" s="50">
        <v>0</v>
      </c>
      <c r="AB2084" s="46">
        <v>0</v>
      </c>
      <c r="AC2084" s="46"/>
      <c r="AD2084" s="46" t="s">
        <v>2023</v>
      </c>
      <c r="AE2084" s="52"/>
      <c r="AF2084" s="52">
        <v>0.1</v>
      </c>
      <c r="AG2084" s="46">
        <f t="shared" si="387"/>
        <v>0</v>
      </c>
      <c r="AH2084" s="46"/>
      <c r="AI2084" s="46">
        <f t="shared" si="388"/>
        <v>0</v>
      </c>
      <c r="AJ2084" s="45" t="s">
        <v>164</v>
      </c>
      <c r="AK2084" s="45">
        <v>0</v>
      </c>
      <c r="AL2084" s="49" t="s">
        <v>293</v>
      </c>
      <c r="AM2084" s="238">
        <f t="shared" si="389"/>
        <v>1</v>
      </c>
      <c r="AN2084" s="238">
        <f t="shared" si="390"/>
        <v>1</v>
      </c>
      <c r="AO2084" s="331">
        <v>750</v>
      </c>
      <c r="AP2084" s="335">
        <v>46162</v>
      </c>
      <c r="AQ2084" s="238">
        <f t="shared" si="391"/>
        <v>1</v>
      </c>
      <c r="AR2084" s="96" t="str">
        <f>IF(A2084="","",VLOOKUP(A2084,'Base Sites'!A:B,2,FALSE))</f>
        <v>Valauto Hainaut</v>
      </c>
      <c r="AS2084" s="96" t="str">
        <f t="shared" si="392"/>
        <v>VUL</v>
      </c>
      <c r="AT2084" s="238"/>
      <c r="AU2084" s="231" t="str">
        <f>IF(A2084="","",VLOOKUP(L2084,'Base Vendeurs'!A:B,2,FALSE))</f>
        <v>Valauto Cambrai</v>
      </c>
      <c r="AV2084" s="46">
        <f t="shared" si="393"/>
        <v>2889.87</v>
      </c>
      <c r="AW2084" s="51">
        <f t="shared" si="394"/>
        <v>6.3595475847596381E-2</v>
      </c>
      <c r="AX2084" s="231" t="str">
        <f t="shared" si="395"/>
        <v>NON</v>
      </c>
      <c r="AY2084" s="231">
        <f>+MargesVN[[#This Row],[Total COM]]+MargesVN[[#This Row],[EXT GIE]]+MargesVN[[#This Row],[Forfait immat]]</f>
        <v>0</v>
      </c>
    </row>
    <row r="2085" spans="1:51" s="384" customFormat="1" ht="11.25" customHeight="1" x14ac:dyDescent="0.25">
      <c r="A2085" s="319">
        <v>15</v>
      </c>
      <c r="B2085" s="319" t="s">
        <v>163</v>
      </c>
      <c r="C2085" s="319" t="s">
        <v>150</v>
      </c>
      <c r="D2085" s="320">
        <v>46085</v>
      </c>
      <c r="E2085" s="321">
        <v>46087</v>
      </c>
      <c r="F2085" s="322"/>
      <c r="G2085" s="322"/>
      <c r="H2085" s="322"/>
      <c r="I2085" s="322"/>
      <c r="J2085" s="322"/>
      <c r="K2085" s="322">
        <v>0</v>
      </c>
      <c r="L2085" s="319" t="s">
        <v>350</v>
      </c>
      <c r="M2085" s="319">
        <v>535155</v>
      </c>
      <c r="N2085" s="319">
        <v>55</v>
      </c>
      <c r="O2085" s="319" t="s">
        <v>2379</v>
      </c>
      <c r="P2085" s="323" t="s">
        <v>2380</v>
      </c>
      <c r="Q2085" s="319" t="s">
        <v>66</v>
      </c>
      <c r="R2085" s="324">
        <v>49747.5</v>
      </c>
      <c r="S2085" s="324">
        <v>289</v>
      </c>
      <c r="T2085" s="325">
        <f t="shared" si="384"/>
        <v>50036.5</v>
      </c>
      <c r="U2085" s="326">
        <v>292</v>
      </c>
      <c r="V2085" s="324">
        <v>1036</v>
      </c>
      <c r="W2085" s="327">
        <v>95</v>
      </c>
      <c r="X2085" s="328"/>
      <c r="Y2085" s="327">
        <f t="shared" si="385"/>
        <v>941</v>
      </c>
      <c r="Z2085" s="329">
        <f t="shared" si="386"/>
        <v>2.0704885433633448E-2</v>
      </c>
      <c r="AA2085" s="328">
        <v>0</v>
      </c>
      <c r="AB2085" s="327">
        <v>-940</v>
      </c>
      <c r="AC2085" s="327"/>
      <c r="AD2085" s="327"/>
      <c r="AE2085" s="330">
        <v>0.1</v>
      </c>
      <c r="AF2085" s="330">
        <v>0.1</v>
      </c>
      <c r="AG2085" s="327">
        <f t="shared" si="387"/>
        <v>94.100000000000009</v>
      </c>
      <c r="AH2085" s="327"/>
      <c r="AI2085" s="327">
        <f t="shared" si="388"/>
        <v>94.100000000000009</v>
      </c>
      <c r="AJ2085" s="319" t="s">
        <v>166</v>
      </c>
      <c r="AK2085" s="319"/>
      <c r="AL2085" s="326">
        <v>20</v>
      </c>
      <c r="AM2085" s="331">
        <f t="shared" si="389"/>
        <v>1</v>
      </c>
      <c r="AN2085" s="331">
        <f t="shared" si="390"/>
        <v>1</v>
      </c>
      <c r="AO2085" s="331"/>
      <c r="AP2085" s="331"/>
      <c r="AQ2085" s="331">
        <f t="shared" si="391"/>
        <v>1</v>
      </c>
      <c r="AR2085" s="332" t="str">
        <f>IF(A2085="","",VLOOKUP(A2085,'Base Sites'!A:B,2,FALSE))</f>
        <v>Valauto Hainaut</v>
      </c>
      <c r="AS2085" s="332" t="str">
        <f t="shared" si="392"/>
        <v>VUL</v>
      </c>
      <c r="AT2085" s="331"/>
      <c r="AU2085" s="333" t="str">
        <f>IF(A2085="","",VLOOKUP(L2085,'Base Vendeurs'!A:B,2,FALSE))</f>
        <v>Sociétés EST</v>
      </c>
      <c r="AV2085" s="327">
        <f t="shared" si="393"/>
        <v>1036</v>
      </c>
      <c r="AW2085" s="329">
        <f t="shared" si="394"/>
        <v>2.0704885433633448E-2</v>
      </c>
      <c r="AX2085" s="333" t="str">
        <f t="shared" si="395"/>
        <v>NON</v>
      </c>
      <c r="AY2085" s="231">
        <f>+MargesVN[[#This Row],[Total COM]]+MargesVN[[#This Row],[EXT GIE]]+MargesVN[[#This Row],[Forfait immat]]</f>
        <v>114.10000000000001</v>
      </c>
    </row>
    <row r="2086" spans="1:51" s="384" customFormat="1" ht="11.25" customHeight="1" x14ac:dyDescent="0.25">
      <c r="A2086" s="319">
        <v>15</v>
      </c>
      <c r="B2086" s="319" t="s">
        <v>163</v>
      </c>
      <c r="C2086" s="319" t="s">
        <v>150</v>
      </c>
      <c r="D2086" s="320">
        <v>46042</v>
      </c>
      <c r="E2086" s="321">
        <v>46041</v>
      </c>
      <c r="F2086" s="322"/>
      <c r="G2086" s="322"/>
      <c r="H2086" s="322"/>
      <c r="I2086" s="322"/>
      <c r="J2086" s="322"/>
      <c r="K2086" s="322">
        <v>0</v>
      </c>
      <c r="L2086" s="319" t="s">
        <v>404</v>
      </c>
      <c r="M2086" s="319">
        <v>535156</v>
      </c>
      <c r="N2086" s="319">
        <v>156</v>
      </c>
      <c r="O2086" s="319" t="s">
        <v>720</v>
      </c>
      <c r="P2086" s="323" t="s">
        <v>450</v>
      </c>
      <c r="Q2086" s="319" t="s">
        <v>191</v>
      </c>
      <c r="R2086" s="324">
        <v>30370.83</v>
      </c>
      <c r="S2086" s="324">
        <v>798.33</v>
      </c>
      <c r="T2086" s="325">
        <f t="shared" si="384"/>
        <v>31169.160000000003</v>
      </c>
      <c r="U2086" s="326">
        <v>40</v>
      </c>
      <c r="V2086" s="467">
        <v>367.2</v>
      </c>
      <c r="W2086" s="327">
        <v>95</v>
      </c>
      <c r="X2086" s="328"/>
      <c r="Y2086" s="327">
        <f t="shared" si="385"/>
        <v>272.2</v>
      </c>
      <c r="Z2086" s="329">
        <f t="shared" si="386"/>
        <v>1.178087571176124E-2</v>
      </c>
      <c r="AA2086" s="328">
        <v>0</v>
      </c>
      <c r="AB2086" s="327">
        <v>-1000</v>
      </c>
      <c r="AC2086" s="327"/>
      <c r="AD2086" s="327"/>
      <c r="AE2086" s="330">
        <v>0.1</v>
      </c>
      <c r="AF2086" s="330">
        <v>0.1</v>
      </c>
      <c r="AG2086" s="327">
        <f t="shared" si="387"/>
        <v>27.22</v>
      </c>
      <c r="AH2086" s="327"/>
      <c r="AI2086" s="327">
        <f t="shared" si="388"/>
        <v>27.22</v>
      </c>
      <c r="AJ2086" s="319" t="s">
        <v>149</v>
      </c>
      <c r="AK2086" s="319"/>
      <c r="AL2086" s="326"/>
      <c r="AM2086" s="331">
        <f t="shared" si="389"/>
        <v>0</v>
      </c>
      <c r="AN2086" s="331">
        <f t="shared" si="390"/>
        <v>1</v>
      </c>
      <c r="AO2086" s="331">
        <v>500</v>
      </c>
      <c r="AP2086" s="335">
        <v>46069</v>
      </c>
      <c r="AQ2086" s="331">
        <f t="shared" si="391"/>
        <v>0</v>
      </c>
      <c r="AR2086" s="332" t="str">
        <f>IF(A2086="","",VLOOKUP(A2086,'Base Sites'!A:B,2,FALSE))</f>
        <v>Valauto Hainaut</v>
      </c>
      <c r="AS2086" s="332" t="str">
        <f t="shared" si="392"/>
        <v>VUL</v>
      </c>
      <c r="AT2086" s="331"/>
      <c r="AU2086" s="333" t="str">
        <f>IF(A2086="","",VLOOKUP(L2086,'Base Vendeurs'!A:B,2,FALSE))</f>
        <v>Valauto Hainaut VW</v>
      </c>
      <c r="AV2086" s="327">
        <f t="shared" si="393"/>
        <v>867.2</v>
      </c>
      <c r="AW2086" s="329">
        <f t="shared" si="394"/>
        <v>2.7822373140630033E-2</v>
      </c>
      <c r="AX2086" s="333" t="str">
        <f t="shared" si="395"/>
        <v>NON</v>
      </c>
      <c r="AY2086" s="231">
        <f>+MargesVN[[#This Row],[Total COM]]+MargesVN[[#This Row],[EXT GIE]]+MargesVN[[#This Row],[Forfait immat]]</f>
        <v>27.22</v>
      </c>
    </row>
    <row r="2087" spans="1:51" s="384" customFormat="1" ht="11.25" customHeight="1" x14ac:dyDescent="0.25">
      <c r="A2087" s="319">
        <v>30</v>
      </c>
      <c r="B2087" s="319" t="s">
        <v>163</v>
      </c>
      <c r="C2087" s="319" t="s">
        <v>29</v>
      </c>
      <c r="D2087" s="320">
        <v>46106</v>
      </c>
      <c r="E2087" s="321">
        <v>46108</v>
      </c>
      <c r="F2087" s="322"/>
      <c r="G2087" s="322"/>
      <c r="H2087" s="322"/>
      <c r="I2087" s="322"/>
      <c r="J2087" s="322"/>
      <c r="K2087" s="322">
        <v>0</v>
      </c>
      <c r="L2087" s="319" t="s">
        <v>113</v>
      </c>
      <c r="M2087" s="319">
        <v>535157</v>
      </c>
      <c r="N2087" s="319">
        <v>5157</v>
      </c>
      <c r="O2087" s="319" t="s">
        <v>2215</v>
      </c>
      <c r="P2087" s="323" t="s">
        <v>2216</v>
      </c>
      <c r="Q2087" s="319" t="s">
        <v>129</v>
      </c>
      <c r="R2087" s="324">
        <v>23191.67</v>
      </c>
      <c r="S2087" s="324">
        <v>2416.67</v>
      </c>
      <c r="T2087" s="325">
        <f t="shared" si="384"/>
        <v>25608.339999999997</v>
      </c>
      <c r="U2087" s="326">
        <v>1</v>
      </c>
      <c r="V2087" s="324">
        <v>889.16</v>
      </c>
      <c r="W2087" s="327">
        <v>34.99</v>
      </c>
      <c r="X2087" s="328"/>
      <c r="Y2087" s="327">
        <f t="shared" si="385"/>
        <v>854.17</v>
      </c>
      <c r="Z2087" s="329">
        <f t="shared" si="386"/>
        <v>3.4721500886039473E-2</v>
      </c>
      <c r="AA2087" s="328">
        <v>0</v>
      </c>
      <c r="AB2087" s="327">
        <v>-4460</v>
      </c>
      <c r="AC2087" s="327"/>
      <c r="AD2087" s="327"/>
      <c r="AE2087" s="330">
        <v>0.13</v>
      </c>
      <c r="AF2087" s="330">
        <v>0.13</v>
      </c>
      <c r="AG2087" s="327">
        <f t="shared" si="387"/>
        <v>111.0421</v>
      </c>
      <c r="AH2087" s="327"/>
      <c r="AI2087" s="327">
        <f t="shared" si="388"/>
        <v>111.0421</v>
      </c>
      <c r="AJ2087" s="319" t="s">
        <v>164</v>
      </c>
      <c r="AK2087" s="319"/>
      <c r="AL2087" s="326">
        <v>50</v>
      </c>
      <c r="AM2087" s="331">
        <f t="shared" si="389"/>
        <v>1</v>
      </c>
      <c r="AN2087" s="331">
        <f t="shared" si="390"/>
        <v>1</v>
      </c>
      <c r="AO2087" s="331"/>
      <c r="AP2087" s="331"/>
      <c r="AQ2087" s="331">
        <f t="shared" si="391"/>
        <v>1</v>
      </c>
      <c r="AR2087" s="332" t="str">
        <f>IF(A2087="","",VLOOKUP(A2087,'Base Sites'!A:B,2,FALSE))</f>
        <v>Valauto Lambersart VW</v>
      </c>
      <c r="AS2087" s="332" t="str">
        <f t="shared" si="392"/>
        <v>SKODA</v>
      </c>
      <c r="AT2087" s="331"/>
      <c r="AU2087" s="333" t="str">
        <f>IF(A2087="","",VLOOKUP(L2087,'Base Vendeurs'!A:B,2,FALSE))</f>
        <v>Valauto Lambersart SKODA</v>
      </c>
      <c r="AV2087" s="327">
        <f t="shared" si="393"/>
        <v>889.16</v>
      </c>
      <c r="AW2087" s="329">
        <f t="shared" si="394"/>
        <v>3.4721500886039473E-2</v>
      </c>
      <c r="AX2087" s="333" t="str">
        <f t="shared" si="395"/>
        <v>NON</v>
      </c>
      <c r="AY2087" s="231">
        <f>+MargesVN[[#This Row],[Total COM]]+MargesVN[[#This Row],[EXT GIE]]+MargesVN[[#This Row],[Forfait immat]]</f>
        <v>161.0421</v>
      </c>
    </row>
    <row r="2088" spans="1:51" s="384" customFormat="1" ht="11.25" customHeight="1" x14ac:dyDescent="0.25">
      <c r="A2088" s="45">
        <v>10</v>
      </c>
      <c r="B2088" s="45" t="s">
        <v>163</v>
      </c>
      <c r="C2088" s="45" t="s">
        <v>104</v>
      </c>
      <c r="D2088" s="44">
        <v>46055</v>
      </c>
      <c r="E2088" s="65">
        <v>46055</v>
      </c>
      <c r="F2088" s="35"/>
      <c r="G2088" s="35"/>
      <c r="H2088" s="35"/>
      <c r="I2088" s="35"/>
      <c r="J2088" s="35"/>
      <c r="K2088" s="35">
        <v>0</v>
      </c>
      <c r="L2088" s="45" t="s">
        <v>75</v>
      </c>
      <c r="M2088" s="45">
        <v>535214</v>
      </c>
      <c r="N2088" s="45">
        <v>5214</v>
      </c>
      <c r="O2088" s="45" t="s">
        <v>1250</v>
      </c>
      <c r="P2088" s="66" t="s">
        <v>1251</v>
      </c>
      <c r="Q2088" s="45" t="s">
        <v>93</v>
      </c>
      <c r="R2088" s="47">
        <v>26247.33</v>
      </c>
      <c r="S2088" s="47">
        <v>933.34</v>
      </c>
      <c r="T2088" s="48">
        <f t="shared" si="384"/>
        <v>27180.670000000002</v>
      </c>
      <c r="U2088" s="49">
        <v>52</v>
      </c>
      <c r="V2088" s="47">
        <v>969.37</v>
      </c>
      <c r="W2088" s="46">
        <v>95</v>
      </c>
      <c r="X2088" s="50"/>
      <c r="Y2088" s="46">
        <f t="shared" si="385"/>
        <v>874.37</v>
      </c>
      <c r="Z2088" s="51">
        <f t="shared" si="386"/>
        <v>3.5663947945359695E-2</v>
      </c>
      <c r="AA2088" s="50">
        <v>0</v>
      </c>
      <c r="AB2088" s="46">
        <v>-3966.67</v>
      </c>
      <c r="AC2088" s="46"/>
      <c r="AD2088" s="46"/>
      <c r="AE2088" s="52">
        <v>0.13</v>
      </c>
      <c r="AF2088" s="52">
        <v>0.13</v>
      </c>
      <c r="AG2088" s="46">
        <f t="shared" si="387"/>
        <v>113.66810000000001</v>
      </c>
      <c r="AH2088" s="46"/>
      <c r="AI2088" s="46">
        <f t="shared" si="388"/>
        <v>113.66810000000001</v>
      </c>
      <c r="AJ2088" s="45" t="s">
        <v>164</v>
      </c>
      <c r="AK2088" s="45">
        <v>30</v>
      </c>
      <c r="AL2088" s="49">
        <v>50</v>
      </c>
      <c r="AM2088" s="238">
        <f t="shared" si="389"/>
        <v>1</v>
      </c>
      <c r="AN2088" s="238">
        <f t="shared" si="390"/>
        <v>1</v>
      </c>
      <c r="AO2088" s="238"/>
      <c r="AP2088" s="238"/>
      <c r="AQ2088" s="238">
        <f t="shared" si="391"/>
        <v>1</v>
      </c>
      <c r="AR2088" s="96" t="str">
        <f>IF(A2088="","",VLOOKUP(A2088,'Base Sites'!A:B,2,FALSE))</f>
        <v>Valauto Roncq</v>
      </c>
      <c r="AS2088" s="96" t="str">
        <f t="shared" si="392"/>
        <v>VOLKSWAGEN</v>
      </c>
      <c r="AT2088" s="238"/>
      <c r="AU2088" s="231" t="str">
        <f>IF(A2088="","",VLOOKUP(L2088,'Base Vendeurs'!A:B,2,FALSE))</f>
        <v>Valauto Roncq VW</v>
      </c>
      <c r="AV2088" s="46">
        <f t="shared" si="393"/>
        <v>969.37</v>
      </c>
      <c r="AW2088" s="51">
        <f t="shared" si="394"/>
        <v>3.5663947945359695E-2</v>
      </c>
      <c r="AX2088" s="231" t="str">
        <f t="shared" si="395"/>
        <v>NON</v>
      </c>
      <c r="AY2088" s="231">
        <f>+MargesVN[[#This Row],[Total COM]]+MargesVN[[#This Row],[EXT GIE]]+MargesVN[[#This Row],[Forfait immat]]</f>
        <v>193.66810000000001</v>
      </c>
    </row>
    <row r="2089" spans="1:51" s="384" customFormat="1" ht="11.25" customHeight="1" x14ac:dyDescent="0.25">
      <c r="A2089" s="401">
        <v>30</v>
      </c>
      <c r="B2089" s="401" t="s">
        <v>163</v>
      </c>
      <c r="C2089" s="401" t="s">
        <v>29</v>
      </c>
      <c r="D2089" s="402">
        <v>46157</v>
      </c>
      <c r="E2089" s="403">
        <v>46158</v>
      </c>
      <c r="F2089" s="404"/>
      <c r="G2089" s="404"/>
      <c r="H2089" s="404"/>
      <c r="I2089" s="404"/>
      <c r="J2089" s="404"/>
      <c r="K2089" s="404">
        <v>0</v>
      </c>
      <c r="L2089" s="401" t="s">
        <v>113</v>
      </c>
      <c r="M2089" s="401">
        <v>535219</v>
      </c>
      <c r="N2089" s="401">
        <v>5219</v>
      </c>
      <c r="O2089" s="401" t="s">
        <v>3777</v>
      </c>
      <c r="P2089" s="405" t="s">
        <v>3778</v>
      </c>
      <c r="Q2089" s="401" t="s">
        <v>129</v>
      </c>
      <c r="R2089" s="406">
        <v>29675</v>
      </c>
      <c r="S2089" s="406">
        <v>1208.33</v>
      </c>
      <c r="T2089" s="407">
        <f t="shared" si="384"/>
        <v>30883.33</v>
      </c>
      <c r="U2089" s="408">
        <v>36</v>
      </c>
      <c r="V2089" s="406">
        <v>881.51</v>
      </c>
      <c r="W2089" s="409">
        <v>35</v>
      </c>
      <c r="X2089" s="410"/>
      <c r="Y2089" s="409">
        <f t="shared" si="385"/>
        <v>846.51</v>
      </c>
      <c r="Z2089" s="411">
        <f t="shared" si="386"/>
        <v>2.8543230279895332E-2</v>
      </c>
      <c r="AA2089" s="410">
        <v>-5250.17</v>
      </c>
      <c r="AB2089" s="409">
        <v>0</v>
      </c>
      <c r="AC2089" s="409"/>
      <c r="AD2089" s="409"/>
      <c r="AE2089" s="412">
        <v>0.1</v>
      </c>
      <c r="AF2089" s="412">
        <v>0.1</v>
      </c>
      <c r="AG2089" s="409">
        <f t="shared" si="387"/>
        <v>84.65100000000001</v>
      </c>
      <c r="AH2089" s="409"/>
      <c r="AI2089" s="409">
        <f t="shared" si="388"/>
        <v>84.65100000000001</v>
      </c>
      <c r="AJ2089" s="401" t="s">
        <v>164</v>
      </c>
      <c r="AK2089" s="401"/>
      <c r="AL2089" s="408">
        <v>50</v>
      </c>
      <c r="AM2089" s="413">
        <f t="shared" si="389"/>
        <v>1</v>
      </c>
      <c r="AN2089" s="413">
        <f t="shared" si="390"/>
        <v>1</v>
      </c>
      <c r="AO2089" s="413"/>
      <c r="AP2089" s="413"/>
      <c r="AQ2089" s="413">
        <f t="shared" si="391"/>
        <v>1</v>
      </c>
      <c r="AR2089" s="414" t="str">
        <f>IF(A2089="","",VLOOKUP(A2089,'Base Sites'!A:B,2,FALSE))</f>
        <v>Valauto Lambersart VW</v>
      </c>
      <c r="AS2089" s="414" t="str">
        <f t="shared" si="392"/>
        <v>SKODA</v>
      </c>
      <c r="AT2089" s="413"/>
      <c r="AU2089" s="415" t="str">
        <f>IF(A2089="","",VLOOKUP(L2089,'Base Vendeurs'!A:B,2,FALSE))</f>
        <v>Valauto Lambersart SKODA</v>
      </c>
      <c r="AV2089" s="409">
        <f t="shared" si="393"/>
        <v>881.51</v>
      </c>
      <c r="AW2089" s="411">
        <f t="shared" si="394"/>
        <v>2.8543230279895332E-2</v>
      </c>
      <c r="AX2089" s="415" t="str">
        <f t="shared" si="395"/>
        <v>NON</v>
      </c>
      <c r="AY2089" s="231">
        <f>+MargesVN[[#This Row],[Total COM]]+MargesVN[[#This Row],[EXT GIE]]+MargesVN[[#This Row],[Forfait immat]]</f>
        <v>134.65100000000001</v>
      </c>
    </row>
    <row r="2090" spans="1:51" s="384" customFormat="1" ht="11.25" customHeight="1" x14ac:dyDescent="0.25">
      <c r="A2090" s="319">
        <v>10</v>
      </c>
      <c r="B2090" s="319" t="s">
        <v>163</v>
      </c>
      <c r="C2090" s="319" t="s">
        <v>104</v>
      </c>
      <c r="D2090" s="320">
        <v>46092</v>
      </c>
      <c r="E2090" s="321">
        <v>46094</v>
      </c>
      <c r="F2090" s="322"/>
      <c r="G2090" s="322"/>
      <c r="H2090" s="322"/>
      <c r="I2090" s="322"/>
      <c r="J2090" s="322"/>
      <c r="K2090" s="322"/>
      <c r="L2090" s="319" t="s">
        <v>35</v>
      </c>
      <c r="M2090" s="319">
        <v>535228</v>
      </c>
      <c r="N2090" s="319">
        <v>5228</v>
      </c>
      <c r="O2090" s="319" t="s">
        <v>2835</v>
      </c>
      <c r="P2090" s="323" t="s">
        <v>2836</v>
      </c>
      <c r="Q2090" s="319" t="s">
        <v>157</v>
      </c>
      <c r="R2090" s="324">
        <v>28533.33</v>
      </c>
      <c r="S2090" s="324">
        <v>2316.67</v>
      </c>
      <c r="T2090" s="325">
        <f t="shared" ref="T2090:T2153" si="396">+R2090+S2090</f>
        <v>30850</v>
      </c>
      <c r="U2090" s="326">
        <v>26</v>
      </c>
      <c r="V2090" s="324">
        <v>821.78</v>
      </c>
      <c r="W2090" s="327">
        <v>95</v>
      </c>
      <c r="X2090" s="328"/>
      <c r="Y2090" s="327">
        <f t="shared" ref="Y2090:Y2153" si="397">+V2090-W2090+X2090</f>
        <v>726.78</v>
      </c>
      <c r="Z2090" s="329">
        <f t="shared" ref="Z2090:Z2153" si="398">(V2090+X2090)/T2090</f>
        <v>2.6637925445705025E-2</v>
      </c>
      <c r="AA2090" s="328">
        <v>0</v>
      </c>
      <c r="AB2090" s="327">
        <v>-3333.33</v>
      </c>
      <c r="AC2090" s="327"/>
      <c r="AD2090" s="327"/>
      <c r="AE2090" s="330">
        <v>7.0000000000000007E-2</v>
      </c>
      <c r="AF2090" s="330">
        <v>7.0000000000000007E-2</v>
      </c>
      <c r="AG2090" s="327">
        <f t="shared" ref="AG2090:AG2153" si="399">+Y2090*AE2090</f>
        <v>50.874600000000001</v>
      </c>
      <c r="AH2090" s="327"/>
      <c r="AI2090" s="327">
        <f t="shared" ref="AI2090:AI2153" si="400">+AG2090+AH2090</f>
        <v>50.874600000000001</v>
      </c>
      <c r="AJ2090" s="319" t="s">
        <v>164</v>
      </c>
      <c r="AK2090" s="319"/>
      <c r="AL2090" s="326"/>
      <c r="AM2090" s="331">
        <f t="shared" ref="AM2090:AM2153" si="401">IF(AL2090&gt;0,100%,0%)</f>
        <v>0</v>
      </c>
      <c r="AN2090" s="331">
        <f t="shared" ref="AN2090:AN2153" si="402">IF(A2090&gt;0,1,"")</f>
        <v>1</v>
      </c>
      <c r="AO2090" s="331"/>
      <c r="AP2090" s="331"/>
      <c r="AQ2090" s="331">
        <f t="shared" ref="AQ2090:AQ2153" si="403">IF(AN2090="","",+AM2090/AN2090)</f>
        <v>0</v>
      </c>
      <c r="AR2090" s="332" t="str">
        <f>IF(A2090="","",VLOOKUP(A2090,'Base Sites'!A:B,2,FALSE))</f>
        <v>Valauto Roncq</v>
      </c>
      <c r="AS2090" s="332" t="str">
        <f t="shared" ref="AS2090:AS2153" si="404">IF(C2090="VW","VOLKSWAGEN",IF(C2090="SE","SEAT",IF(C2090="NI","NISSAN",IF(C2090="HY","HYUNDAI",IF(C2090="VU","VUL",IF(C2090="sk","SKODA",IF(C2090="ltsk","SKODA",IF(C2090="CUPRA","CUPRA",IF(C2090="AUDI","AUDI","")))))))))</f>
        <v>VOLKSWAGEN</v>
      </c>
      <c r="AT2090" s="331"/>
      <c r="AU2090" s="333" t="str">
        <f>IF(A2090="","",VLOOKUP(L2090,'Base Vendeurs'!A:B,2,FALSE))</f>
        <v>Valauto Roncq VW</v>
      </c>
      <c r="AV2090" s="327">
        <f t="shared" ref="AV2090:AV2153" si="405">+V2090+AO2090</f>
        <v>821.78</v>
      </c>
      <c r="AW2090" s="329">
        <f t="shared" ref="AW2090:AW2153" si="406">IF(A2090="","",+AV2090/T2090)</f>
        <v>2.6637925445705025E-2</v>
      </c>
      <c r="AX2090" s="333" t="str">
        <f t="shared" ref="AX2090:AX2153" si="407">IF(AV2090&lt;0,"OUI","NON")</f>
        <v>NON</v>
      </c>
      <c r="AY2090" s="231">
        <f>+MargesVN[[#This Row],[Total COM]]+MargesVN[[#This Row],[EXT GIE]]+MargesVN[[#This Row],[Forfait immat]]</f>
        <v>50.874600000000001</v>
      </c>
    </row>
    <row r="2091" spans="1:51" s="384" customFormat="1" ht="11.25" customHeight="1" x14ac:dyDescent="0.25">
      <c r="A2091" s="319">
        <v>10</v>
      </c>
      <c r="B2091" s="319" t="s">
        <v>163</v>
      </c>
      <c r="C2091" s="319" t="s">
        <v>104</v>
      </c>
      <c r="D2091" s="320">
        <v>46105</v>
      </c>
      <c r="E2091" s="321">
        <v>46105</v>
      </c>
      <c r="F2091" s="322"/>
      <c r="G2091" s="322"/>
      <c r="H2091" s="322"/>
      <c r="I2091" s="322"/>
      <c r="J2091" s="322"/>
      <c r="K2091" s="322">
        <v>0</v>
      </c>
      <c r="L2091" s="319" t="s">
        <v>417</v>
      </c>
      <c r="M2091" s="319">
        <v>535269</v>
      </c>
      <c r="N2091" s="319">
        <v>5269</v>
      </c>
      <c r="O2091" s="319" t="s">
        <v>2821</v>
      </c>
      <c r="P2091" s="323" t="s">
        <v>2822</v>
      </c>
      <c r="Q2091" s="319" t="s">
        <v>157</v>
      </c>
      <c r="R2091" s="324">
        <v>28533.33</v>
      </c>
      <c r="S2091" s="324">
        <v>1858.34</v>
      </c>
      <c r="T2091" s="325">
        <f t="shared" si="396"/>
        <v>30391.670000000002</v>
      </c>
      <c r="U2091" s="326">
        <v>95</v>
      </c>
      <c r="V2091" s="324">
        <v>1045.96</v>
      </c>
      <c r="W2091" s="327">
        <v>95</v>
      </c>
      <c r="X2091" s="328"/>
      <c r="Y2091" s="327">
        <f t="shared" si="397"/>
        <v>950.96</v>
      </c>
      <c r="Z2091" s="329">
        <f t="shared" si="398"/>
        <v>3.4416009386782624E-2</v>
      </c>
      <c r="AA2091" s="328">
        <v>0</v>
      </c>
      <c r="AB2091" s="327">
        <v>-3333.33</v>
      </c>
      <c r="AC2091" s="327"/>
      <c r="AD2091" s="327"/>
      <c r="AE2091" s="330">
        <v>7.0000000000000007E-2</v>
      </c>
      <c r="AF2091" s="330">
        <v>7.0000000000000007E-2</v>
      </c>
      <c r="AG2091" s="327">
        <f t="shared" si="399"/>
        <v>66.567200000000014</v>
      </c>
      <c r="AH2091" s="327"/>
      <c r="AI2091" s="327">
        <f t="shared" si="400"/>
        <v>66.567200000000014</v>
      </c>
      <c r="AJ2091" s="319" t="s">
        <v>164</v>
      </c>
      <c r="AK2091" s="319">
        <v>30</v>
      </c>
      <c r="AL2091" s="326"/>
      <c r="AM2091" s="331">
        <f t="shared" si="401"/>
        <v>0</v>
      </c>
      <c r="AN2091" s="331">
        <f t="shared" si="402"/>
        <v>1</v>
      </c>
      <c r="AO2091" s="331"/>
      <c r="AP2091" s="331"/>
      <c r="AQ2091" s="331">
        <f t="shared" si="403"/>
        <v>0</v>
      </c>
      <c r="AR2091" s="332" t="str">
        <f>IF(A2091="","",VLOOKUP(A2091,'Base Sites'!A:B,2,FALSE))</f>
        <v>Valauto Roncq</v>
      </c>
      <c r="AS2091" s="332" t="str">
        <f t="shared" si="404"/>
        <v>VOLKSWAGEN</v>
      </c>
      <c r="AT2091" s="331"/>
      <c r="AU2091" s="333" t="str">
        <f>IF(A2091="","",VLOOKUP(L2091,'Base Vendeurs'!A:B,2,FALSE))</f>
        <v>Valauto Roncq VW</v>
      </c>
      <c r="AV2091" s="327">
        <f t="shared" si="405"/>
        <v>1045.96</v>
      </c>
      <c r="AW2091" s="329">
        <f t="shared" si="406"/>
        <v>3.4416009386782624E-2</v>
      </c>
      <c r="AX2091" s="333" t="str">
        <f t="shared" si="407"/>
        <v>NON</v>
      </c>
      <c r="AY2091" s="231">
        <f>+MargesVN[[#This Row],[Total COM]]+MargesVN[[#This Row],[EXT GIE]]+MargesVN[[#This Row],[Forfait immat]]</f>
        <v>96.567200000000014</v>
      </c>
    </row>
    <row r="2092" spans="1:51" s="384" customFormat="1" ht="11.25" customHeight="1" x14ac:dyDescent="0.25">
      <c r="A2092" s="401">
        <v>10</v>
      </c>
      <c r="B2092" s="401" t="s">
        <v>163</v>
      </c>
      <c r="C2092" s="401" t="s">
        <v>104</v>
      </c>
      <c r="D2092" s="402">
        <v>46170</v>
      </c>
      <c r="E2092" s="403">
        <v>46171</v>
      </c>
      <c r="F2092" s="404"/>
      <c r="G2092" s="404"/>
      <c r="H2092" s="404"/>
      <c r="I2092" s="404"/>
      <c r="J2092" s="404"/>
      <c r="K2092" s="404">
        <v>0</v>
      </c>
      <c r="L2092" s="401" t="s">
        <v>36</v>
      </c>
      <c r="M2092" s="401">
        <v>535272</v>
      </c>
      <c r="N2092" s="401">
        <v>5272</v>
      </c>
      <c r="O2092" s="401" t="s">
        <v>4298</v>
      </c>
      <c r="P2092" s="405" t="s">
        <v>4299</v>
      </c>
      <c r="Q2092" s="401" t="s">
        <v>23</v>
      </c>
      <c r="R2092" s="406">
        <v>23014</v>
      </c>
      <c r="S2092" s="406">
        <v>1112.49</v>
      </c>
      <c r="T2092" s="407">
        <f t="shared" si="396"/>
        <v>24126.49</v>
      </c>
      <c r="U2092" s="408">
        <v>1</v>
      </c>
      <c r="V2092" s="406">
        <v>693.97</v>
      </c>
      <c r="W2092" s="409">
        <v>95</v>
      </c>
      <c r="X2092" s="410"/>
      <c r="Y2092" s="409">
        <f t="shared" si="397"/>
        <v>598.97</v>
      </c>
      <c r="Z2092" s="411">
        <f t="shared" si="398"/>
        <v>2.8763819353747683E-2</v>
      </c>
      <c r="AA2092" s="410">
        <v>0</v>
      </c>
      <c r="AB2092" s="409">
        <v>0</v>
      </c>
      <c r="AC2092" s="409"/>
      <c r="AD2092" s="409"/>
      <c r="AE2092" s="412">
        <v>7.0000000000000007E-2</v>
      </c>
      <c r="AF2092" s="412">
        <v>0.1</v>
      </c>
      <c r="AG2092" s="409">
        <f t="shared" si="399"/>
        <v>41.927900000000008</v>
      </c>
      <c r="AH2092" s="409"/>
      <c r="AI2092" s="409">
        <f t="shared" si="400"/>
        <v>41.927900000000008</v>
      </c>
      <c r="AJ2092" s="401" t="s">
        <v>164</v>
      </c>
      <c r="AK2092" s="401">
        <v>30</v>
      </c>
      <c r="AL2092" s="408">
        <v>50</v>
      </c>
      <c r="AM2092" s="413">
        <f t="shared" si="401"/>
        <v>1</v>
      </c>
      <c r="AN2092" s="413">
        <f t="shared" si="402"/>
        <v>1</v>
      </c>
      <c r="AO2092" s="413"/>
      <c r="AP2092" s="413"/>
      <c r="AQ2092" s="413">
        <f t="shared" si="403"/>
        <v>1</v>
      </c>
      <c r="AR2092" s="414" t="str">
        <f>IF(A2092="","",VLOOKUP(A2092,'Base Sites'!A:B,2,FALSE))</f>
        <v>Valauto Roncq</v>
      </c>
      <c r="AS2092" s="414" t="str">
        <f t="shared" si="404"/>
        <v>VOLKSWAGEN</v>
      </c>
      <c r="AT2092" s="413"/>
      <c r="AU2092" s="415" t="str">
        <f>IF(A2092="","",VLOOKUP(L2092,'Base Vendeurs'!A:B,2,FALSE))</f>
        <v>Valauto Roncq VW</v>
      </c>
      <c r="AV2092" s="409">
        <f t="shared" si="405"/>
        <v>693.97</v>
      </c>
      <c r="AW2092" s="411">
        <f t="shared" si="406"/>
        <v>2.8763819353747683E-2</v>
      </c>
      <c r="AX2092" s="415" t="str">
        <f t="shared" si="407"/>
        <v>NON</v>
      </c>
      <c r="AY2092" s="231">
        <f>+MargesVN[[#This Row],[Total COM]]+MargesVN[[#This Row],[EXT GIE]]+MargesVN[[#This Row],[Forfait immat]]</f>
        <v>121.92790000000001</v>
      </c>
    </row>
    <row r="2093" spans="1:51" s="384" customFormat="1" ht="11.25" customHeight="1" x14ac:dyDescent="0.25">
      <c r="A2093" s="431">
        <v>10</v>
      </c>
      <c r="B2093" s="431" t="s">
        <v>183</v>
      </c>
      <c r="C2093" s="431" t="s">
        <v>104</v>
      </c>
      <c r="D2093" s="432">
        <v>46190</v>
      </c>
      <c r="E2093" s="433">
        <v>46191</v>
      </c>
      <c r="F2093" s="434"/>
      <c r="G2093" s="434"/>
      <c r="H2093" s="434"/>
      <c r="I2093" s="434" t="s">
        <v>165</v>
      </c>
      <c r="J2093" s="434"/>
      <c r="K2093" s="434">
        <v>5</v>
      </c>
      <c r="L2093" s="431" t="s">
        <v>417</v>
      </c>
      <c r="M2093" s="431">
        <v>535273</v>
      </c>
      <c r="N2093" s="431">
        <v>5273</v>
      </c>
      <c r="O2093" s="431" t="s">
        <v>5090</v>
      </c>
      <c r="P2093" s="435" t="s">
        <v>5091</v>
      </c>
      <c r="Q2093" s="431" t="s">
        <v>23</v>
      </c>
      <c r="R2093" s="436">
        <v>23014</v>
      </c>
      <c r="S2093" s="436">
        <v>1370.83</v>
      </c>
      <c r="T2093" s="437">
        <f t="shared" si="396"/>
        <v>24384.83</v>
      </c>
      <c r="U2093" s="438">
        <v>8</v>
      </c>
      <c r="V2093" s="436">
        <v>1145.79</v>
      </c>
      <c r="W2093" s="439">
        <v>95</v>
      </c>
      <c r="X2093" s="440"/>
      <c r="Y2093" s="439">
        <f t="shared" si="397"/>
        <v>1050.79</v>
      </c>
      <c r="Z2093" s="441">
        <f t="shared" si="398"/>
        <v>4.6987819886380178E-2</v>
      </c>
      <c r="AA2093" s="440">
        <v>0</v>
      </c>
      <c r="AB2093" s="439">
        <v>-1550</v>
      </c>
      <c r="AC2093" s="439"/>
      <c r="AD2093" s="439" t="s">
        <v>2019</v>
      </c>
      <c r="AE2093" s="442">
        <v>0.1</v>
      </c>
      <c r="AF2093" s="442">
        <v>0.1</v>
      </c>
      <c r="AG2093" s="439">
        <f t="shared" si="399"/>
        <v>105.07900000000001</v>
      </c>
      <c r="AH2093" s="439"/>
      <c r="AI2093" s="439">
        <f t="shared" si="400"/>
        <v>105.07900000000001</v>
      </c>
      <c r="AJ2093" s="431" t="s">
        <v>164</v>
      </c>
      <c r="AK2093" s="431">
        <v>30</v>
      </c>
      <c r="AL2093" s="438">
        <v>100</v>
      </c>
      <c r="AM2093" s="443">
        <f t="shared" si="401"/>
        <v>1</v>
      </c>
      <c r="AN2093" s="443">
        <f t="shared" si="402"/>
        <v>1</v>
      </c>
      <c r="AO2093" s="443"/>
      <c r="AP2093" s="443"/>
      <c r="AQ2093" s="443">
        <f t="shared" si="403"/>
        <v>1</v>
      </c>
      <c r="AR2093" s="444" t="str">
        <f>IF(A2093="","",VLOOKUP(A2093,'Base Sites'!A:B,2,FALSE))</f>
        <v>Valauto Roncq</v>
      </c>
      <c r="AS2093" s="444" t="str">
        <f t="shared" si="404"/>
        <v>VOLKSWAGEN</v>
      </c>
      <c r="AT2093" s="443"/>
      <c r="AU2093" s="445" t="str">
        <f>IF(A2093="","",VLOOKUP(L2093,'Base Vendeurs'!A:B,2,FALSE))</f>
        <v>Valauto Roncq VW</v>
      </c>
      <c r="AV2093" s="439">
        <f t="shared" si="405"/>
        <v>1145.79</v>
      </c>
      <c r="AW2093" s="441">
        <f t="shared" si="406"/>
        <v>4.6987819886380178E-2</v>
      </c>
      <c r="AX2093" s="445" t="str">
        <f t="shared" si="407"/>
        <v>NON</v>
      </c>
      <c r="AY2093" s="231">
        <f>+MargesVN[[#This Row],[Total COM]]+MargesVN[[#This Row],[EXT GIE]]+MargesVN[[#This Row],[Forfait immat]]</f>
        <v>235.07900000000001</v>
      </c>
    </row>
    <row r="2094" spans="1:51" s="384" customFormat="1" ht="11.25" customHeight="1" x14ac:dyDescent="0.25">
      <c r="A2094" s="354">
        <v>10</v>
      </c>
      <c r="B2094" s="354" t="s">
        <v>163</v>
      </c>
      <c r="C2094" s="354" t="s">
        <v>104</v>
      </c>
      <c r="D2094" s="355">
        <v>46127</v>
      </c>
      <c r="E2094" s="356">
        <v>46127</v>
      </c>
      <c r="F2094" s="357"/>
      <c r="G2094" s="357"/>
      <c r="H2094" s="357"/>
      <c r="I2094" s="357"/>
      <c r="J2094" s="357"/>
      <c r="K2094" s="357">
        <v>0</v>
      </c>
      <c r="L2094" s="354" t="s">
        <v>390</v>
      </c>
      <c r="M2094" s="354">
        <v>535282</v>
      </c>
      <c r="N2094" s="354">
        <v>5282</v>
      </c>
      <c r="O2094" s="354" t="s">
        <v>3306</v>
      </c>
      <c r="P2094" s="358" t="s">
        <v>3307</v>
      </c>
      <c r="Q2094" s="354" t="s">
        <v>107</v>
      </c>
      <c r="R2094" s="359">
        <v>25139</v>
      </c>
      <c r="S2094" s="359">
        <v>1025</v>
      </c>
      <c r="T2094" s="360">
        <f t="shared" si="396"/>
        <v>26164</v>
      </c>
      <c r="U2094" s="361">
        <v>8</v>
      </c>
      <c r="V2094" s="359">
        <v>939.8</v>
      </c>
      <c r="W2094" s="362">
        <v>95</v>
      </c>
      <c r="X2094" s="363"/>
      <c r="Y2094" s="362">
        <f t="shared" si="397"/>
        <v>844.8</v>
      </c>
      <c r="Z2094" s="364">
        <f t="shared" si="398"/>
        <v>3.5919584161443203E-2</v>
      </c>
      <c r="AA2094" s="363">
        <v>0</v>
      </c>
      <c r="AB2094" s="362">
        <v>-3349.98</v>
      </c>
      <c r="AC2094" s="362"/>
      <c r="AD2094" s="362"/>
      <c r="AE2094" s="365">
        <v>0.1</v>
      </c>
      <c r="AF2094" s="365">
        <v>0.1</v>
      </c>
      <c r="AG2094" s="362">
        <f t="shared" si="399"/>
        <v>84.48</v>
      </c>
      <c r="AH2094" s="362"/>
      <c r="AI2094" s="362">
        <f t="shared" si="400"/>
        <v>84.48</v>
      </c>
      <c r="AJ2094" s="354" t="s">
        <v>164</v>
      </c>
      <c r="AK2094" s="354">
        <v>30</v>
      </c>
      <c r="AL2094" s="361">
        <v>50</v>
      </c>
      <c r="AM2094" s="366">
        <f t="shared" si="401"/>
        <v>1</v>
      </c>
      <c r="AN2094" s="366">
        <f t="shared" si="402"/>
        <v>1</v>
      </c>
      <c r="AO2094" s="366"/>
      <c r="AP2094" s="366"/>
      <c r="AQ2094" s="366">
        <f t="shared" si="403"/>
        <v>1</v>
      </c>
      <c r="AR2094" s="367" t="str">
        <f>IF(A2094="","",VLOOKUP(A2094,'Base Sites'!A:B,2,FALSE))</f>
        <v>Valauto Roncq</v>
      </c>
      <c r="AS2094" s="367" t="str">
        <f t="shared" si="404"/>
        <v>VOLKSWAGEN</v>
      </c>
      <c r="AT2094" s="366"/>
      <c r="AU2094" s="368" t="str">
        <f>IF(A2094="","",VLOOKUP(L2094,'Base Vendeurs'!A:B,2,FALSE))</f>
        <v>Valauto Roncq VW</v>
      </c>
      <c r="AV2094" s="362">
        <f t="shared" si="405"/>
        <v>939.8</v>
      </c>
      <c r="AW2094" s="364">
        <f t="shared" si="406"/>
        <v>3.5919584161443203E-2</v>
      </c>
      <c r="AX2094" s="368" t="str">
        <f t="shared" si="407"/>
        <v>NON</v>
      </c>
      <c r="AY2094" s="231">
        <f>+MargesVN[[#This Row],[Total COM]]+MargesVN[[#This Row],[EXT GIE]]+MargesVN[[#This Row],[Forfait immat]]</f>
        <v>164.48000000000002</v>
      </c>
    </row>
    <row r="2095" spans="1:51" s="384" customFormat="1" ht="11.25" customHeight="1" x14ac:dyDescent="0.25">
      <c r="A2095" s="319">
        <v>10</v>
      </c>
      <c r="B2095" s="319" t="s">
        <v>163</v>
      </c>
      <c r="C2095" s="319" t="s">
        <v>104</v>
      </c>
      <c r="D2095" s="320">
        <v>46111</v>
      </c>
      <c r="E2095" s="321">
        <v>46112</v>
      </c>
      <c r="F2095" s="322"/>
      <c r="G2095" s="322"/>
      <c r="H2095" s="322"/>
      <c r="I2095" s="322"/>
      <c r="J2095" s="322"/>
      <c r="K2095" s="322"/>
      <c r="L2095" s="319" t="s">
        <v>195</v>
      </c>
      <c r="M2095" s="319">
        <v>535293</v>
      </c>
      <c r="N2095" s="319">
        <v>5293</v>
      </c>
      <c r="O2095" s="319" t="s">
        <v>2544</v>
      </c>
      <c r="P2095" s="323" t="s">
        <v>2545</v>
      </c>
      <c r="Q2095" s="319" t="s">
        <v>190</v>
      </c>
      <c r="R2095" s="324">
        <v>23280.67</v>
      </c>
      <c r="S2095" s="324">
        <v>50</v>
      </c>
      <c r="T2095" s="325">
        <f t="shared" si="396"/>
        <v>23330.67</v>
      </c>
      <c r="U2095" s="326">
        <v>18</v>
      </c>
      <c r="V2095" s="324">
        <v>865.03</v>
      </c>
      <c r="W2095" s="327">
        <v>95</v>
      </c>
      <c r="X2095" s="328"/>
      <c r="Y2095" s="327">
        <f t="shared" si="397"/>
        <v>770.03</v>
      </c>
      <c r="Z2095" s="329">
        <f t="shared" si="398"/>
        <v>3.70769463543053E-2</v>
      </c>
      <c r="AA2095" s="328">
        <v>0</v>
      </c>
      <c r="AB2095" s="327">
        <v>-3190.01</v>
      </c>
      <c r="AC2095" s="327"/>
      <c r="AD2095" s="327"/>
      <c r="AE2095" s="330">
        <v>0.1</v>
      </c>
      <c r="AF2095" s="330">
        <v>0.1</v>
      </c>
      <c r="AG2095" s="327">
        <f t="shared" si="399"/>
        <v>77.003</v>
      </c>
      <c r="AH2095" s="327"/>
      <c r="AI2095" s="327">
        <f t="shared" si="400"/>
        <v>77.003</v>
      </c>
      <c r="AJ2095" s="319" t="s">
        <v>149</v>
      </c>
      <c r="AK2095" s="319">
        <v>30</v>
      </c>
      <c r="AL2095" s="326">
        <v>50</v>
      </c>
      <c r="AM2095" s="331">
        <f t="shared" si="401"/>
        <v>1</v>
      </c>
      <c r="AN2095" s="331">
        <f t="shared" si="402"/>
        <v>1</v>
      </c>
      <c r="AO2095" s="331"/>
      <c r="AP2095" s="331"/>
      <c r="AQ2095" s="331">
        <f t="shared" si="403"/>
        <v>1</v>
      </c>
      <c r="AR2095" s="332" t="str">
        <f>IF(A2095="","",VLOOKUP(A2095,'Base Sites'!A:B,2,FALSE))</f>
        <v>Valauto Roncq</v>
      </c>
      <c r="AS2095" s="332" t="str">
        <f t="shared" si="404"/>
        <v>VOLKSWAGEN</v>
      </c>
      <c r="AT2095" s="331"/>
      <c r="AU2095" s="333" t="str">
        <f>IF(A2095="","",VLOOKUP(L2095,'Base Vendeurs'!A:B,2,FALSE))</f>
        <v>Valauto Roncq VW</v>
      </c>
      <c r="AV2095" s="327">
        <f t="shared" si="405"/>
        <v>865.03</v>
      </c>
      <c r="AW2095" s="329">
        <f t="shared" si="406"/>
        <v>3.70769463543053E-2</v>
      </c>
      <c r="AX2095" s="333" t="str">
        <f t="shared" si="407"/>
        <v>NON</v>
      </c>
      <c r="AY2095" s="231">
        <f>+MargesVN[[#This Row],[Total COM]]+MargesVN[[#This Row],[EXT GIE]]+MargesVN[[#This Row],[Forfait immat]]</f>
        <v>157.00299999999999</v>
      </c>
    </row>
    <row r="2096" spans="1:51" s="384" customFormat="1" ht="11.25" customHeight="1" x14ac:dyDescent="0.25">
      <c r="A2096" s="319">
        <v>10</v>
      </c>
      <c r="B2096" s="319" t="s">
        <v>163</v>
      </c>
      <c r="C2096" s="319" t="s">
        <v>104</v>
      </c>
      <c r="D2096" s="320">
        <v>46111</v>
      </c>
      <c r="E2096" s="321">
        <v>46111</v>
      </c>
      <c r="F2096" s="322"/>
      <c r="G2096" s="322"/>
      <c r="H2096" s="322"/>
      <c r="I2096" s="322"/>
      <c r="J2096" s="322"/>
      <c r="K2096" s="322">
        <v>0</v>
      </c>
      <c r="L2096" s="319" t="s">
        <v>38</v>
      </c>
      <c r="M2096" s="319">
        <v>535294</v>
      </c>
      <c r="N2096" s="319">
        <v>5294</v>
      </c>
      <c r="O2096" s="319" t="s">
        <v>2546</v>
      </c>
      <c r="P2096" s="323" t="s">
        <v>2547</v>
      </c>
      <c r="Q2096" s="319" t="s">
        <v>190</v>
      </c>
      <c r="R2096" s="324">
        <v>23280.67</v>
      </c>
      <c r="S2096" s="324">
        <v>50</v>
      </c>
      <c r="T2096" s="325">
        <f t="shared" si="396"/>
        <v>23330.67</v>
      </c>
      <c r="U2096" s="326">
        <v>11</v>
      </c>
      <c r="V2096" s="324">
        <v>626.49</v>
      </c>
      <c r="W2096" s="327">
        <v>95</v>
      </c>
      <c r="X2096" s="328"/>
      <c r="Y2096" s="327">
        <f t="shared" si="397"/>
        <v>531.49</v>
      </c>
      <c r="Z2096" s="329">
        <f t="shared" si="398"/>
        <v>2.685263646521939E-2</v>
      </c>
      <c r="AA2096" s="328">
        <v>0</v>
      </c>
      <c r="AB2096" s="327">
        <v>-2773.34</v>
      </c>
      <c r="AC2096" s="327"/>
      <c r="AD2096" s="327"/>
      <c r="AE2096" s="330">
        <v>0.1</v>
      </c>
      <c r="AF2096" s="330">
        <v>0.1</v>
      </c>
      <c r="AG2096" s="327">
        <f t="shared" si="399"/>
        <v>53.149000000000001</v>
      </c>
      <c r="AH2096" s="327"/>
      <c r="AI2096" s="327">
        <f t="shared" si="400"/>
        <v>53.149000000000001</v>
      </c>
      <c r="AJ2096" s="319" t="s">
        <v>164</v>
      </c>
      <c r="AK2096" s="319">
        <v>30</v>
      </c>
      <c r="AL2096" s="326"/>
      <c r="AM2096" s="331">
        <f t="shared" si="401"/>
        <v>0</v>
      </c>
      <c r="AN2096" s="331">
        <f t="shared" si="402"/>
        <v>1</v>
      </c>
      <c r="AO2096" s="331"/>
      <c r="AP2096" s="331"/>
      <c r="AQ2096" s="331">
        <f t="shared" si="403"/>
        <v>0</v>
      </c>
      <c r="AR2096" s="332" t="str">
        <f>IF(A2096="","",VLOOKUP(A2096,'Base Sites'!A:B,2,FALSE))</f>
        <v>Valauto Roncq</v>
      </c>
      <c r="AS2096" s="332" t="str">
        <f t="shared" si="404"/>
        <v>VOLKSWAGEN</v>
      </c>
      <c r="AT2096" s="331"/>
      <c r="AU2096" s="333" t="str">
        <f>IF(A2096="","",VLOOKUP(L2096,'Base Vendeurs'!A:B,2,FALSE))</f>
        <v>Valauto Roubaix</v>
      </c>
      <c r="AV2096" s="327">
        <f t="shared" si="405"/>
        <v>626.49</v>
      </c>
      <c r="AW2096" s="329">
        <f t="shared" si="406"/>
        <v>2.685263646521939E-2</v>
      </c>
      <c r="AX2096" s="333" t="str">
        <f t="shared" si="407"/>
        <v>NON</v>
      </c>
      <c r="AY2096" s="231">
        <f>+MargesVN[[#This Row],[Total COM]]+MargesVN[[#This Row],[EXT GIE]]+MargesVN[[#This Row],[Forfait immat]]</f>
        <v>83.149000000000001</v>
      </c>
    </row>
    <row r="2097" spans="1:51" s="384" customFormat="1" ht="11.25" customHeight="1" x14ac:dyDescent="0.25">
      <c r="A2097" s="259">
        <v>10</v>
      </c>
      <c r="B2097" s="259" t="s">
        <v>163</v>
      </c>
      <c r="C2097" s="259" t="s">
        <v>104</v>
      </c>
      <c r="D2097" s="150">
        <v>46051</v>
      </c>
      <c r="E2097" s="260">
        <v>46052</v>
      </c>
      <c r="F2097" s="151"/>
      <c r="G2097" s="151"/>
      <c r="H2097" s="151"/>
      <c r="I2097" s="151"/>
      <c r="J2097" s="151"/>
      <c r="K2097" s="151">
        <v>0</v>
      </c>
      <c r="L2097" s="259" t="s">
        <v>36</v>
      </c>
      <c r="M2097" s="259">
        <v>535296</v>
      </c>
      <c r="N2097" s="259">
        <v>5296</v>
      </c>
      <c r="O2097" s="259" t="s">
        <v>1170</v>
      </c>
      <c r="P2097" s="261" t="s">
        <v>1171</v>
      </c>
      <c r="Q2097" s="259" t="s">
        <v>157</v>
      </c>
      <c r="R2097" s="152">
        <v>28533.33</v>
      </c>
      <c r="S2097" s="152">
        <v>1858.34</v>
      </c>
      <c r="T2097" s="153">
        <f t="shared" si="396"/>
        <v>30391.670000000002</v>
      </c>
      <c r="U2097" s="154">
        <v>36</v>
      </c>
      <c r="V2097" s="152">
        <v>1462.63</v>
      </c>
      <c r="W2097" s="262">
        <v>95</v>
      </c>
      <c r="X2097" s="155"/>
      <c r="Y2097" s="262">
        <f t="shared" si="397"/>
        <v>1367.63</v>
      </c>
      <c r="Z2097" s="156">
        <f t="shared" si="398"/>
        <v>4.812601610901935E-2</v>
      </c>
      <c r="AA2097" s="155">
        <v>0</v>
      </c>
      <c r="AB2097" s="262">
        <v>-4250</v>
      </c>
      <c r="AC2097" s="262"/>
      <c r="AD2097" s="262"/>
      <c r="AE2097" s="157">
        <v>0.1</v>
      </c>
      <c r="AF2097" s="157">
        <v>0.1</v>
      </c>
      <c r="AG2097" s="262">
        <f t="shared" si="399"/>
        <v>136.76300000000001</v>
      </c>
      <c r="AH2097" s="262"/>
      <c r="AI2097" s="262">
        <f t="shared" si="400"/>
        <v>136.76300000000001</v>
      </c>
      <c r="AJ2097" s="259" t="s">
        <v>164</v>
      </c>
      <c r="AK2097" s="259">
        <v>30</v>
      </c>
      <c r="AL2097" s="154">
        <v>50</v>
      </c>
      <c r="AM2097" s="263">
        <f t="shared" si="401"/>
        <v>1</v>
      </c>
      <c r="AN2097" s="263">
        <f t="shared" si="402"/>
        <v>1</v>
      </c>
      <c r="AO2097" s="263"/>
      <c r="AP2097" s="263"/>
      <c r="AQ2097" s="263">
        <f t="shared" si="403"/>
        <v>1</v>
      </c>
      <c r="AR2097" s="158" t="str">
        <f>IF(A2097="","",VLOOKUP(A2097,'Base Sites'!A:B,2,FALSE))</f>
        <v>Valauto Roncq</v>
      </c>
      <c r="AS2097" s="158" t="str">
        <f t="shared" si="404"/>
        <v>VOLKSWAGEN</v>
      </c>
      <c r="AT2097" s="263"/>
      <c r="AU2097" s="264" t="str">
        <f>IF(A2097="","",VLOOKUP(L2097,'Base Vendeurs'!A:B,2,FALSE))</f>
        <v>Valauto Roncq VW</v>
      </c>
      <c r="AV2097" s="251">
        <f t="shared" si="405"/>
        <v>1462.63</v>
      </c>
      <c r="AW2097" s="156">
        <f t="shared" si="406"/>
        <v>4.812601610901935E-2</v>
      </c>
      <c r="AX2097" s="237" t="str">
        <f t="shared" si="407"/>
        <v>NON</v>
      </c>
      <c r="AY2097" s="231">
        <f>+MargesVN[[#This Row],[Total COM]]+MargesVN[[#This Row],[EXT GIE]]+MargesVN[[#This Row],[Forfait immat]]</f>
        <v>216.76300000000001</v>
      </c>
    </row>
    <row r="2098" spans="1:51" s="384" customFormat="1" ht="11.25" customHeight="1" x14ac:dyDescent="0.25">
      <c r="A2098" s="45">
        <v>10</v>
      </c>
      <c r="B2098" s="45" t="s">
        <v>163</v>
      </c>
      <c r="C2098" s="45" t="s">
        <v>104</v>
      </c>
      <c r="D2098" s="44">
        <v>46077</v>
      </c>
      <c r="E2098" s="65">
        <v>46076</v>
      </c>
      <c r="F2098" s="35"/>
      <c r="G2098" s="35"/>
      <c r="H2098" s="35"/>
      <c r="I2098" s="35"/>
      <c r="J2098" s="35"/>
      <c r="K2098" s="35"/>
      <c r="L2098" s="45" t="s">
        <v>417</v>
      </c>
      <c r="M2098" s="45">
        <v>535297</v>
      </c>
      <c r="N2098" s="45">
        <v>5297</v>
      </c>
      <c r="O2098" s="45" t="s">
        <v>1865</v>
      </c>
      <c r="P2098" s="66" t="s">
        <v>1866</v>
      </c>
      <c r="Q2098" s="45" t="s">
        <v>157</v>
      </c>
      <c r="R2098" s="47">
        <v>28533.33</v>
      </c>
      <c r="S2098" s="47">
        <v>1950.01</v>
      </c>
      <c r="T2098" s="48">
        <f t="shared" si="396"/>
        <v>30483.34</v>
      </c>
      <c r="U2098" s="49">
        <v>18</v>
      </c>
      <c r="V2098" s="47">
        <v>1466.76</v>
      </c>
      <c r="W2098" s="46">
        <v>95</v>
      </c>
      <c r="X2098" s="50"/>
      <c r="Y2098" s="46">
        <f t="shared" si="397"/>
        <v>1371.76</v>
      </c>
      <c r="Z2098" s="51">
        <f t="shared" si="398"/>
        <v>4.8116774605407413E-2</v>
      </c>
      <c r="AA2098" s="50">
        <v>0</v>
      </c>
      <c r="AB2098" s="46">
        <v>-4250</v>
      </c>
      <c r="AC2098" s="46"/>
      <c r="AD2098" s="46"/>
      <c r="AE2098" s="52">
        <v>7.0000000000000007E-2</v>
      </c>
      <c r="AF2098" s="52">
        <v>0.1</v>
      </c>
      <c r="AG2098" s="46">
        <f t="shared" si="399"/>
        <v>96.023200000000003</v>
      </c>
      <c r="AH2098" s="46"/>
      <c r="AI2098" s="46">
        <f t="shared" si="400"/>
        <v>96.023200000000003</v>
      </c>
      <c r="AJ2098" s="45" t="s">
        <v>164</v>
      </c>
      <c r="AK2098" s="45">
        <v>30</v>
      </c>
      <c r="AL2098" s="49"/>
      <c r="AM2098" s="238">
        <f t="shared" si="401"/>
        <v>0</v>
      </c>
      <c r="AN2098" s="238">
        <f t="shared" si="402"/>
        <v>1</v>
      </c>
      <c r="AO2098" s="238"/>
      <c r="AP2098" s="238"/>
      <c r="AQ2098" s="238">
        <f t="shared" si="403"/>
        <v>0</v>
      </c>
      <c r="AR2098" s="96" t="str">
        <f>IF(A2098="","",VLOOKUP(A2098,'Base Sites'!A:B,2,FALSE))</f>
        <v>Valauto Roncq</v>
      </c>
      <c r="AS2098" s="96" t="str">
        <f t="shared" si="404"/>
        <v>VOLKSWAGEN</v>
      </c>
      <c r="AT2098" s="238"/>
      <c r="AU2098" s="231" t="str">
        <f>IF(A2098="","",VLOOKUP(L2098,'Base Vendeurs'!A:B,2,FALSE))</f>
        <v>Valauto Roncq VW</v>
      </c>
      <c r="AV2098" s="46">
        <f t="shared" si="405"/>
        <v>1466.76</v>
      </c>
      <c r="AW2098" s="51">
        <f t="shared" si="406"/>
        <v>4.8116774605407413E-2</v>
      </c>
      <c r="AX2098" s="231" t="str">
        <f t="shared" si="407"/>
        <v>NON</v>
      </c>
      <c r="AY2098" s="231">
        <f>+MargesVN[[#This Row],[Total COM]]+MargesVN[[#This Row],[EXT GIE]]+MargesVN[[#This Row],[Forfait immat]]</f>
        <v>126.0232</v>
      </c>
    </row>
    <row r="2099" spans="1:51" s="384" customFormat="1" ht="11.25" customHeight="1" x14ac:dyDescent="0.25">
      <c r="A2099" s="45">
        <v>10</v>
      </c>
      <c r="B2099" s="45" t="s">
        <v>163</v>
      </c>
      <c r="C2099" s="45" t="s">
        <v>104</v>
      </c>
      <c r="D2099" s="44">
        <v>46072</v>
      </c>
      <c r="E2099" s="65">
        <v>46073</v>
      </c>
      <c r="F2099" s="35"/>
      <c r="G2099" s="35"/>
      <c r="H2099" s="35"/>
      <c r="I2099" s="35"/>
      <c r="J2099" s="35"/>
      <c r="K2099" s="35"/>
      <c r="L2099" s="45" t="s">
        <v>38</v>
      </c>
      <c r="M2099" s="45">
        <v>555747</v>
      </c>
      <c r="N2099" s="45">
        <v>5747</v>
      </c>
      <c r="O2099" s="45" t="s">
        <v>1748</v>
      </c>
      <c r="P2099" s="66" t="s">
        <v>1749</v>
      </c>
      <c r="Q2099" s="45" t="s">
        <v>177</v>
      </c>
      <c r="R2099" s="47">
        <v>33863.33</v>
      </c>
      <c r="S2099" s="47">
        <v>833.33</v>
      </c>
      <c r="T2099" s="48">
        <f t="shared" si="396"/>
        <v>34696.660000000003</v>
      </c>
      <c r="U2099" s="49">
        <v>22</v>
      </c>
      <c r="V2099" s="47">
        <v>1590.43</v>
      </c>
      <c r="W2099" s="46">
        <v>95</v>
      </c>
      <c r="X2099" s="50"/>
      <c r="Y2099" s="46">
        <f t="shared" si="397"/>
        <v>1495.43</v>
      </c>
      <c r="Z2099" s="51">
        <f t="shared" si="398"/>
        <v>4.5838129664353855E-2</v>
      </c>
      <c r="AA2099" s="50">
        <v>0</v>
      </c>
      <c r="AB2099" s="46">
        <v>-5566.67</v>
      </c>
      <c r="AC2099" s="46"/>
      <c r="AD2099" s="46"/>
      <c r="AE2099" s="52">
        <v>7.0000000000000007E-2</v>
      </c>
      <c r="AF2099" s="52">
        <v>7.0000000000000007E-2</v>
      </c>
      <c r="AG2099" s="46">
        <f t="shared" si="399"/>
        <v>104.68010000000001</v>
      </c>
      <c r="AH2099" s="46"/>
      <c r="AI2099" s="46">
        <f t="shared" si="400"/>
        <v>104.68010000000001</v>
      </c>
      <c r="AJ2099" s="45" t="s">
        <v>164</v>
      </c>
      <c r="AK2099" s="45"/>
      <c r="AL2099" s="49" t="s">
        <v>293</v>
      </c>
      <c r="AM2099" s="238">
        <f t="shared" si="401"/>
        <v>1</v>
      </c>
      <c r="AN2099" s="238">
        <f t="shared" si="402"/>
        <v>1</v>
      </c>
      <c r="AO2099" s="238"/>
      <c r="AP2099" s="238"/>
      <c r="AQ2099" s="238">
        <f t="shared" si="403"/>
        <v>1</v>
      </c>
      <c r="AR2099" s="96" t="str">
        <f>IF(A2099="","",VLOOKUP(A2099,'Base Sites'!A:B,2,FALSE))</f>
        <v>Valauto Roncq</v>
      </c>
      <c r="AS2099" s="96" t="str">
        <f t="shared" si="404"/>
        <v>VOLKSWAGEN</v>
      </c>
      <c r="AT2099" s="238"/>
      <c r="AU2099" s="231" t="str">
        <f>IF(A2099="","",VLOOKUP(L2099,'Base Vendeurs'!A:B,2,FALSE))</f>
        <v>Valauto Roubaix</v>
      </c>
      <c r="AV2099" s="46">
        <f t="shared" si="405"/>
        <v>1590.43</v>
      </c>
      <c r="AW2099" s="51">
        <f t="shared" si="406"/>
        <v>4.5838129664353855E-2</v>
      </c>
      <c r="AX2099" s="231" t="str">
        <f t="shared" si="407"/>
        <v>NON</v>
      </c>
      <c r="AY2099" s="231">
        <f>+MargesVN[[#This Row],[Total COM]]+MargesVN[[#This Row],[EXT GIE]]+MargesVN[[#This Row],[Forfait immat]]</f>
        <v>104.68010000000001</v>
      </c>
    </row>
    <row r="2100" spans="1:51" s="384" customFormat="1" ht="11.25" customHeight="1" x14ac:dyDescent="0.25">
      <c r="A2100" s="45">
        <v>10</v>
      </c>
      <c r="B2100" s="45" t="s">
        <v>163</v>
      </c>
      <c r="C2100" s="45" t="s">
        <v>104</v>
      </c>
      <c r="D2100" s="44">
        <v>46080</v>
      </c>
      <c r="E2100" s="65">
        <v>46081</v>
      </c>
      <c r="F2100" s="35"/>
      <c r="G2100" s="35"/>
      <c r="H2100" s="35"/>
      <c r="I2100" s="35"/>
      <c r="J2100" s="35"/>
      <c r="K2100" s="35"/>
      <c r="L2100" s="45" t="s">
        <v>35</v>
      </c>
      <c r="M2100" s="45">
        <v>535309</v>
      </c>
      <c r="N2100" s="45">
        <v>5309</v>
      </c>
      <c r="O2100" s="45" t="s">
        <v>1988</v>
      </c>
      <c r="P2100" s="66" t="s">
        <v>1989</v>
      </c>
      <c r="Q2100" s="45" t="s">
        <v>93</v>
      </c>
      <c r="R2100" s="47">
        <v>27305.67</v>
      </c>
      <c r="S2100" s="47">
        <v>3241.67</v>
      </c>
      <c r="T2100" s="48">
        <f t="shared" si="396"/>
        <v>30547.339999999997</v>
      </c>
      <c r="U2100" s="49">
        <v>22</v>
      </c>
      <c r="V2100" s="47">
        <v>466.06</v>
      </c>
      <c r="W2100" s="46">
        <v>95</v>
      </c>
      <c r="X2100" s="50"/>
      <c r="Y2100" s="46">
        <f t="shared" si="397"/>
        <v>371.06</v>
      </c>
      <c r="Z2100" s="51">
        <f t="shared" si="398"/>
        <v>1.5256974911727176E-2</v>
      </c>
      <c r="AA2100" s="50">
        <v>0</v>
      </c>
      <c r="AB2100" s="46">
        <v>-500</v>
      </c>
      <c r="AC2100" s="46"/>
      <c r="AD2100" s="46"/>
      <c r="AE2100" s="52">
        <v>0.1</v>
      </c>
      <c r="AF2100" s="52">
        <v>0.1</v>
      </c>
      <c r="AG2100" s="46">
        <f t="shared" si="399"/>
        <v>37.106000000000002</v>
      </c>
      <c r="AH2100" s="46"/>
      <c r="AI2100" s="46">
        <f t="shared" si="400"/>
        <v>37.106000000000002</v>
      </c>
      <c r="AJ2100" s="45" t="s">
        <v>164</v>
      </c>
      <c r="AK2100" s="45"/>
      <c r="AL2100" s="49"/>
      <c r="AM2100" s="238">
        <f t="shared" si="401"/>
        <v>0</v>
      </c>
      <c r="AN2100" s="238">
        <f t="shared" si="402"/>
        <v>1</v>
      </c>
      <c r="AO2100" s="238"/>
      <c r="AP2100" s="238"/>
      <c r="AQ2100" s="238">
        <f t="shared" si="403"/>
        <v>0</v>
      </c>
      <c r="AR2100" s="96" t="str">
        <f>IF(A2100="","",VLOOKUP(A2100,'Base Sites'!A:B,2,FALSE))</f>
        <v>Valauto Roncq</v>
      </c>
      <c r="AS2100" s="96" t="str">
        <f t="shared" si="404"/>
        <v>VOLKSWAGEN</v>
      </c>
      <c r="AT2100" s="238"/>
      <c r="AU2100" s="231" t="str">
        <f>IF(A2100="","",VLOOKUP(L2100,'Base Vendeurs'!A:B,2,FALSE))</f>
        <v>Valauto Roncq VW</v>
      </c>
      <c r="AV2100" s="46">
        <f t="shared" si="405"/>
        <v>466.06</v>
      </c>
      <c r="AW2100" s="51">
        <f t="shared" si="406"/>
        <v>1.5256974911727176E-2</v>
      </c>
      <c r="AX2100" s="231" t="str">
        <f t="shared" si="407"/>
        <v>NON</v>
      </c>
      <c r="AY2100" s="231">
        <f>+MargesVN[[#This Row],[Total COM]]+MargesVN[[#This Row],[EXT GIE]]+MargesVN[[#This Row],[Forfait immat]]</f>
        <v>37.106000000000002</v>
      </c>
    </row>
    <row r="2101" spans="1:51" s="384" customFormat="1" ht="11.25" customHeight="1" x14ac:dyDescent="0.25">
      <c r="A2101" s="45">
        <v>10</v>
      </c>
      <c r="B2101" s="45" t="s">
        <v>163</v>
      </c>
      <c r="C2101" s="45" t="s">
        <v>104</v>
      </c>
      <c r="D2101" s="44">
        <v>46077</v>
      </c>
      <c r="E2101" s="65">
        <v>46077</v>
      </c>
      <c r="F2101" s="35"/>
      <c r="G2101" s="35"/>
      <c r="H2101" s="35"/>
      <c r="I2101" s="35"/>
      <c r="J2101" s="35"/>
      <c r="K2101" s="35">
        <v>0</v>
      </c>
      <c r="L2101" s="45" t="s">
        <v>38</v>
      </c>
      <c r="M2101" s="45">
        <v>525507</v>
      </c>
      <c r="N2101" s="45">
        <v>5507</v>
      </c>
      <c r="O2101" s="45" t="s">
        <v>1844</v>
      </c>
      <c r="P2101" s="66" t="s">
        <v>1845</v>
      </c>
      <c r="Q2101" s="45" t="s">
        <v>177</v>
      </c>
      <c r="R2101" s="47">
        <v>33863.33</v>
      </c>
      <c r="S2101" s="47">
        <v>833.33</v>
      </c>
      <c r="T2101" s="48">
        <f t="shared" si="396"/>
        <v>34696.660000000003</v>
      </c>
      <c r="U2101" s="49">
        <v>21</v>
      </c>
      <c r="V2101" s="47">
        <v>1590.42</v>
      </c>
      <c r="W2101" s="46">
        <v>94.99</v>
      </c>
      <c r="X2101" s="50"/>
      <c r="Y2101" s="46">
        <f t="shared" si="397"/>
        <v>1495.43</v>
      </c>
      <c r="Z2101" s="51">
        <f t="shared" si="398"/>
        <v>4.5837841452174358E-2</v>
      </c>
      <c r="AA2101" s="50">
        <v>0</v>
      </c>
      <c r="AB2101" s="46">
        <v>-5566.67</v>
      </c>
      <c r="AC2101" s="46"/>
      <c r="AD2101" s="46"/>
      <c r="AE2101" s="52">
        <v>7.0000000000000007E-2</v>
      </c>
      <c r="AF2101" s="52">
        <v>0.1</v>
      </c>
      <c r="AG2101" s="46">
        <f t="shared" si="399"/>
        <v>104.68010000000001</v>
      </c>
      <c r="AH2101" s="46"/>
      <c r="AI2101" s="46">
        <f t="shared" si="400"/>
        <v>104.68010000000001</v>
      </c>
      <c r="AJ2101" s="45" t="s">
        <v>164</v>
      </c>
      <c r="AK2101" s="45"/>
      <c r="AL2101" s="49" t="s">
        <v>293</v>
      </c>
      <c r="AM2101" s="238">
        <f t="shared" si="401"/>
        <v>1</v>
      </c>
      <c r="AN2101" s="238">
        <f t="shared" si="402"/>
        <v>1</v>
      </c>
      <c r="AO2101" s="238"/>
      <c r="AP2101" s="238"/>
      <c r="AQ2101" s="238">
        <f t="shared" si="403"/>
        <v>1</v>
      </c>
      <c r="AR2101" s="96" t="str">
        <f>IF(A2101="","",VLOOKUP(A2101,'Base Sites'!A:B,2,FALSE))</f>
        <v>Valauto Roncq</v>
      </c>
      <c r="AS2101" s="96" t="str">
        <f t="shared" si="404"/>
        <v>VOLKSWAGEN</v>
      </c>
      <c r="AT2101" s="238"/>
      <c r="AU2101" s="231" t="str">
        <f>IF(A2101="","",VLOOKUP(L2101,'Base Vendeurs'!A:B,2,FALSE))</f>
        <v>Valauto Roubaix</v>
      </c>
      <c r="AV2101" s="46">
        <f t="shared" si="405"/>
        <v>1590.42</v>
      </c>
      <c r="AW2101" s="51">
        <f t="shared" si="406"/>
        <v>4.5837841452174358E-2</v>
      </c>
      <c r="AX2101" s="231" t="str">
        <f t="shared" si="407"/>
        <v>NON</v>
      </c>
      <c r="AY2101" s="231">
        <f>+MargesVN[[#This Row],[Total COM]]+MargesVN[[#This Row],[EXT GIE]]+MargesVN[[#This Row],[Forfait immat]]</f>
        <v>104.68010000000001</v>
      </c>
    </row>
    <row r="2102" spans="1:51" s="384" customFormat="1" ht="11.25" customHeight="1" x14ac:dyDescent="0.25">
      <c r="A2102" s="319">
        <v>10</v>
      </c>
      <c r="B2102" s="319" t="s">
        <v>163</v>
      </c>
      <c r="C2102" s="319" t="s">
        <v>104</v>
      </c>
      <c r="D2102" s="320">
        <v>46111</v>
      </c>
      <c r="E2102" s="321">
        <v>46112</v>
      </c>
      <c r="F2102" s="322"/>
      <c r="G2102" s="322"/>
      <c r="H2102" s="322"/>
      <c r="I2102" s="322"/>
      <c r="J2102" s="322"/>
      <c r="K2102" s="322">
        <v>0</v>
      </c>
      <c r="L2102" s="319" t="s">
        <v>195</v>
      </c>
      <c r="M2102" s="319">
        <v>535495</v>
      </c>
      <c r="N2102" s="319">
        <v>5495</v>
      </c>
      <c r="O2102" s="319" t="s">
        <v>2508</v>
      </c>
      <c r="P2102" s="323" t="s">
        <v>2509</v>
      </c>
      <c r="Q2102" s="319" t="s">
        <v>107</v>
      </c>
      <c r="R2102" s="324">
        <v>25139</v>
      </c>
      <c r="S2102" s="324">
        <v>941.67</v>
      </c>
      <c r="T2102" s="325">
        <f t="shared" si="396"/>
        <v>26080.67</v>
      </c>
      <c r="U2102" s="326">
        <v>18</v>
      </c>
      <c r="V2102" s="324">
        <v>755.84</v>
      </c>
      <c r="W2102" s="327">
        <v>95</v>
      </c>
      <c r="X2102" s="328"/>
      <c r="Y2102" s="327">
        <f t="shared" si="397"/>
        <v>660.84</v>
      </c>
      <c r="Z2102" s="329">
        <f t="shared" si="398"/>
        <v>2.8980850568639537E-2</v>
      </c>
      <c r="AA2102" s="328">
        <v>0</v>
      </c>
      <c r="AB2102" s="327">
        <v>-3349.99</v>
      </c>
      <c r="AC2102" s="327"/>
      <c r="AD2102" s="327"/>
      <c r="AE2102" s="330">
        <v>0.1</v>
      </c>
      <c r="AF2102" s="330">
        <v>0.1</v>
      </c>
      <c r="AG2102" s="327">
        <f t="shared" si="399"/>
        <v>66.084000000000003</v>
      </c>
      <c r="AH2102" s="327"/>
      <c r="AI2102" s="327">
        <f t="shared" si="400"/>
        <v>66.084000000000003</v>
      </c>
      <c r="AJ2102" s="319" t="s">
        <v>149</v>
      </c>
      <c r="AK2102" s="319">
        <v>30</v>
      </c>
      <c r="AL2102" s="326"/>
      <c r="AM2102" s="331">
        <f t="shared" si="401"/>
        <v>0</v>
      </c>
      <c r="AN2102" s="331">
        <f t="shared" si="402"/>
        <v>1</v>
      </c>
      <c r="AO2102" s="331"/>
      <c r="AP2102" s="331"/>
      <c r="AQ2102" s="331">
        <f t="shared" si="403"/>
        <v>0</v>
      </c>
      <c r="AR2102" s="332" t="str">
        <f>IF(A2102="","",VLOOKUP(A2102,'Base Sites'!A:B,2,FALSE))</f>
        <v>Valauto Roncq</v>
      </c>
      <c r="AS2102" s="332" t="str">
        <f t="shared" si="404"/>
        <v>VOLKSWAGEN</v>
      </c>
      <c r="AT2102" s="331"/>
      <c r="AU2102" s="333" t="str">
        <f>IF(A2102="","",VLOOKUP(L2102,'Base Vendeurs'!A:B,2,FALSE))</f>
        <v>Valauto Roncq VW</v>
      </c>
      <c r="AV2102" s="327">
        <f t="shared" si="405"/>
        <v>755.84</v>
      </c>
      <c r="AW2102" s="329">
        <f t="shared" si="406"/>
        <v>2.8980850568639537E-2</v>
      </c>
      <c r="AX2102" s="333" t="str">
        <f t="shared" si="407"/>
        <v>NON</v>
      </c>
      <c r="AY2102" s="231">
        <f>+MargesVN[[#This Row],[Total COM]]+MargesVN[[#This Row],[EXT GIE]]+MargesVN[[#This Row],[Forfait immat]]</f>
        <v>96.084000000000003</v>
      </c>
    </row>
    <row r="2103" spans="1:51" s="384" customFormat="1" ht="11.25" customHeight="1" x14ac:dyDescent="0.25">
      <c r="A2103" s="354">
        <v>10</v>
      </c>
      <c r="B2103" s="354" t="s">
        <v>163</v>
      </c>
      <c r="C2103" s="354" t="s">
        <v>104</v>
      </c>
      <c r="D2103" s="355">
        <v>46113</v>
      </c>
      <c r="E2103" s="356">
        <v>46113</v>
      </c>
      <c r="F2103" s="357"/>
      <c r="G2103" s="357"/>
      <c r="H2103" s="357"/>
      <c r="I2103" s="357"/>
      <c r="J2103" s="357"/>
      <c r="K2103" s="357"/>
      <c r="L2103" s="354" t="s">
        <v>388</v>
      </c>
      <c r="M2103" s="354">
        <v>535498</v>
      </c>
      <c r="N2103" s="354">
        <v>5498</v>
      </c>
      <c r="O2103" s="354" t="s">
        <v>3312</v>
      </c>
      <c r="P2103" s="358" t="s">
        <v>3313</v>
      </c>
      <c r="Q2103" s="354" t="s">
        <v>107</v>
      </c>
      <c r="R2103" s="359">
        <v>25139</v>
      </c>
      <c r="S2103" s="359">
        <v>941.67</v>
      </c>
      <c r="T2103" s="360">
        <f t="shared" si="396"/>
        <v>26080.67</v>
      </c>
      <c r="U2103" s="361">
        <v>6</v>
      </c>
      <c r="V2103" s="359">
        <v>553.97</v>
      </c>
      <c r="W2103" s="362">
        <v>95</v>
      </c>
      <c r="X2103" s="363"/>
      <c r="Y2103" s="362">
        <f t="shared" si="397"/>
        <v>458.97</v>
      </c>
      <c r="Z2103" s="364">
        <f t="shared" si="398"/>
        <v>2.1240635305764768E-2</v>
      </c>
      <c r="AA2103" s="363">
        <v>-3349.99</v>
      </c>
      <c r="AB2103" s="362">
        <v>0</v>
      </c>
      <c r="AC2103" s="362"/>
      <c r="AD2103" s="362"/>
      <c r="AE2103" s="365">
        <v>0.1</v>
      </c>
      <c r="AF2103" s="365">
        <v>0.1</v>
      </c>
      <c r="AG2103" s="362">
        <f t="shared" si="399"/>
        <v>45.897000000000006</v>
      </c>
      <c r="AH2103" s="362"/>
      <c r="AI2103" s="362">
        <f t="shared" si="400"/>
        <v>45.897000000000006</v>
      </c>
      <c r="AJ2103" s="354" t="s">
        <v>164</v>
      </c>
      <c r="AK2103" s="354">
        <v>30</v>
      </c>
      <c r="AL2103" s="361"/>
      <c r="AM2103" s="366">
        <f t="shared" si="401"/>
        <v>0</v>
      </c>
      <c r="AN2103" s="366">
        <f t="shared" si="402"/>
        <v>1</v>
      </c>
      <c r="AO2103" s="366"/>
      <c r="AP2103" s="366"/>
      <c r="AQ2103" s="366">
        <f t="shared" si="403"/>
        <v>0</v>
      </c>
      <c r="AR2103" s="367" t="str">
        <f>IF(A2103="","",VLOOKUP(A2103,'Base Sites'!A:B,2,FALSE))</f>
        <v>Valauto Roncq</v>
      </c>
      <c r="AS2103" s="367" t="str">
        <f t="shared" si="404"/>
        <v>VOLKSWAGEN</v>
      </c>
      <c r="AT2103" s="366"/>
      <c r="AU2103" s="368" t="str">
        <f>IF(A2103="","",VLOOKUP(L2103,'Base Vendeurs'!A:B,2,FALSE))</f>
        <v>Valauto Roncq VW</v>
      </c>
      <c r="AV2103" s="362">
        <f t="shared" si="405"/>
        <v>553.97</v>
      </c>
      <c r="AW2103" s="364">
        <f t="shared" si="406"/>
        <v>2.1240635305764768E-2</v>
      </c>
      <c r="AX2103" s="368" t="str">
        <f t="shared" si="407"/>
        <v>NON</v>
      </c>
      <c r="AY2103" s="231">
        <f>+MargesVN[[#This Row],[Total COM]]+MargesVN[[#This Row],[EXT GIE]]+MargesVN[[#This Row],[Forfait immat]]</f>
        <v>75.897000000000006</v>
      </c>
    </row>
    <row r="2104" spans="1:51" s="384" customFormat="1" ht="11.25" customHeight="1" x14ac:dyDescent="0.25">
      <c r="A2104" s="45">
        <v>10</v>
      </c>
      <c r="B2104" s="45" t="s">
        <v>163</v>
      </c>
      <c r="C2104" s="45" t="s">
        <v>104</v>
      </c>
      <c r="D2104" s="44">
        <v>46072</v>
      </c>
      <c r="E2104" s="65">
        <v>46073</v>
      </c>
      <c r="F2104" s="35"/>
      <c r="G2104" s="35"/>
      <c r="H2104" s="35"/>
      <c r="I2104" s="35"/>
      <c r="J2104" s="35"/>
      <c r="K2104" s="35"/>
      <c r="L2104" s="45" t="s">
        <v>75</v>
      </c>
      <c r="M2104" s="45">
        <v>535502</v>
      </c>
      <c r="N2104" s="45">
        <v>5502</v>
      </c>
      <c r="O2104" s="45" t="s">
        <v>1761</v>
      </c>
      <c r="P2104" s="66" t="s">
        <v>1762</v>
      </c>
      <c r="Q2104" s="45" t="s">
        <v>157</v>
      </c>
      <c r="R2104" s="47">
        <v>28533.33</v>
      </c>
      <c r="S2104" s="47">
        <v>1441.67</v>
      </c>
      <c r="T2104" s="48">
        <f t="shared" si="396"/>
        <v>29975</v>
      </c>
      <c r="U2104" s="49">
        <v>14</v>
      </c>
      <c r="V2104" s="47">
        <v>1445.55</v>
      </c>
      <c r="W2104" s="46">
        <v>95</v>
      </c>
      <c r="X2104" s="50"/>
      <c r="Y2104" s="46">
        <f t="shared" si="397"/>
        <v>1350.55</v>
      </c>
      <c r="Z2104" s="51">
        <f t="shared" si="398"/>
        <v>4.8225187656380314E-2</v>
      </c>
      <c r="AA2104" s="50">
        <v>0</v>
      </c>
      <c r="AB2104" s="46">
        <v>-4250</v>
      </c>
      <c r="AC2104" s="46"/>
      <c r="AD2104" s="46"/>
      <c r="AE2104" s="52">
        <v>7.0000000000000007E-2</v>
      </c>
      <c r="AF2104" s="52">
        <v>7.0000000000000007E-2</v>
      </c>
      <c r="AG2104" s="46">
        <f t="shared" si="399"/>
        <v>94.538499999999999</v>
      </c>
      <c r="AH2104" s="46"/>
      <c r="AI2104" s="46">
        <f t="shared" si="400"/>
        <v>94.538499999999999</v>
      </c>
      <c r="AJ2104" s="45" t="s">
        <v>164</v>
      </c>
      <c r="AK2104" s="45"/>
      <c r="AL2104" s="49"/>
      <c r="AM2104" s="238">
        <f t="shared" si="401"/>
        <v>0</v>
      </c>
      <c r="AN2104" s="238">
        <f t="shared" si="402"/>
        <v>1</v>
      </c>
      <c r="AO2104" s="238"/>
      <c r="AP2104" s="238"/>
      <c r="AQ2104" s="238">
        <f t="shared" si="403"/>
        <v>0</v>
      </c>
      <c r="AR2104" s="96" t="str">
        <f>IF(A2104="","",VLOOKUP(A2104,'Base Sites'!A:B,2,FALSE))</f>
        <v>Valauto Roncq</v>
      </c>
      <c r="AS2104" s="96" t="str">
        <f t="shared" si="404"/>
        <v>VOLKSWAGEN</v>
      </c>
      <c r="AT2104" s="238"/>
      <c r="AU2104" s="231" t="str">
        <f>IF(A2104="","",VLOOKUP(L2104,'Base Vendeurs'!A:B,2,FALSE))</f>
        <v>Valauto Roncq VW</v>
      </c>
      <c r="AV2104" s="46">
        <f t="shared" si="405"/>
        <v>1445.55</v>
      </c>
      <c r="AW2104" s="51">
        <f t="shared" si="406"/>
        <v>4.8225187656380314E-2</v>
      </c>
      <c r="AX2104" s="231" t="str">
        <f t="shared" si="407"/>
        <v>NON</v>
      </c>
      <c r="AY2104" s="231">
        <f>+MargesVN[[#This Row],[Total COM]]+MargesVN[[#This Row],[EXT GIE]]+MargesVN[[#This Row],[Forfait immat]]</f>
        <v>94.538499999999999</v>
      </c>
    </row>
    <row r="2105" spans="1:51" s="384" customFormat="1" ht="11.25" customHeight="1" x14ac:dyDescent="0.25">
      <c r="A2105" s="319">
        <v>10</v>
      </c>
      <c r="B2105" s="319" t="s">
        <v>163</v>
      </c>
      <c r="C2105" s="319" t="s">
        <v>104</v>
      </c>
      <c r="D2105" s="320">
        <v>46094</v>
      </c>
      <c r="E2105" s="321">
        <v>46087</v>
      </c>
      <c r="F2105" s="322"/>
      <c r="G2105" s="322"/>
      <c r="H2105" s="322"/>
      <c r="I2105" s="322"/>
      <c r="J2105" s="322"/>
      <c r="K2105" s="322"/>
      <c r="L2105" s="319" t="s">
        <v>417</v>
      </c>
      <c r="M2105" s="319">
        <v>535503</v>
      </c>
      <c r="N2105" s="319">
        <v>5503</v>
      </c>
      <c r="O2105" s="319" t="s">
        <v>2813</v>
      </c>
      <c r="P2105" s="323" t="s">
        <v>2814</v>
      </c>
      <c r="Q2105" s="319" t="s">
        <v>157</v>
      </c>
      <c r="R2105" s="324">
        <v>28533.33</v>
      </c>
      <c r="S2105" s="324">
        <v>1666.67</v>
      </c>
      <c r="T2105" s="325">
        <f t="shared" si="396"/>
        <v>30200</v>
      </c>
      <c r="U2105" s="326">
        <v>35</v>
      </c>
      <c r="V2105" s="324">
        <v>1454</v>
      </c>
      <c r="W2105" s="327">
        <v>95</v>
      </c>
      <c r="X2105" s="328"/>
      <c r="Y2105" s="327">
        <f t="shared" si="397"/>
        <v>1359</v>
      </c>
      <c r="Z2105" s="329">
        <f t="shared" si="398"/>
        <v>4.8145695364238413E-2</v>
      </c>
      <c r="AA2105" s="328">
        <v>0</v>
      </c>
      <c r="AB2105" s="327">
        <v>-4250</v>
      </c>
      <c r="AC2105" s="327"/>
      <c r="AD2105" s="327"/>
      <c r="AE2105" s="330">
        <v>7.0000000000000007E-2</v>
      </c>
      <c r="AF2105" s="330">
        <v>0.1</v>
      </c>
      <c r="AG2105" s="327">
        <f t="shared" si="399"/>
        <v>95.13000000000001</v>
      </c>
      <c r="AH2105" s="327"/>
      <c r="AI2105" s="327">
        <f t="shared" si="400"/>
        <v>95.13000000000001</v>
      </c>
      <c r="AJ2105" s="319" t="s">
        <v>164</v>
      </c>
      <c r="AK2105" s="319">
        <v>30</v>
      </c>
      <c r="AL2105" s="326"/>
      <c r="AM2105" s="331">
        <f t="shared" si="401"/>
        <v>0</v>
      </c>
      <c r="AN2105" s="331">
        <f t="shared" si="402"/>
        <v>1</v>
      </c>
      <c r="AO2105" s="331"/>
      <c r="AP2105" s="331"/>
      <c r="AQ2105" s="331">
        <f t="shared" si="403"/>
        <v>0</v>
      </c>
      <c r="AR2105" s="332" t="str">
        <f>IF(A2105="","",VLOOKUP(A2105,'Base Sites'!A:B,2,FALSE))</f>
        <v>Valauto Roncq</v>
      </c>
      <c r="AS2105" s="332" t="str">
        <f t="shared" si="404"/>
        <v>VOLKSWAGEN</v>
      </c>
      <c r="AT2105" s="331"/>
      <c r="AU2105" s="333" t="str">
        <f>IF(A2105="","",VLOOKUP(L2105,'Base Vendeurs'!A:B,2,FALSE))</f>
        <v>Valauto Roncq VW</v>
      </c>
      <c r="AV2105" s="327">
        <f t="shared" si="405"/>
        <v>1454</v>
      </c>
      <c r="AW2105" s="329">
        <f t="shared" si="406"/>
        <v>4.8145695364238413E-2</v>
      </c>
      <c r="AX2105" s="333" t="str">
        <f t="shared" si="407"/>
        <v>NON</v>
      </c>
      <c r="AY2105" s="231">
        <f>+MargesVN[[#This Row],[Total COM]]+MargesVN[[#This Row],[EXT GIE]]+MargesVN[[#This Row],[Forfait immat]]</f>
        <v>125.13000000000001</v>
      </c>
    </row>
    <row r="2106" spans="1:51" s="384" customFormat="1" ht="11.25" customHeight="1" x14ac:dyDescent="0.25">
      <c r="A2106" s="45">
        <v>10</v>
      </c>
      <c r="B2106" s="45" t="s">
        <v>163</v>
      </c>
      <c r="C2106" s="45" t="s">
        <v>104</v>
      </c>
      <c r="D2106" s="44">
        <v>46078</v>
      </c>
      <c r="E2106" s="65">
        <v>46079</v>
      </c>
      <c r="F2106" s="35"/>
      <c r="G2106" s="35"/>
      <c r="H2106" s="35"/>
      <c r="I2106" s="35" t="s">
        <v>165</v>
      </c>
      <c r="J2106" s="35" t="s">
        <v>165</v>
      </c>
      <c r="K2106" s="35">
        <v>19.53</v>
      </c>
      <c r="L2106" s="45" t="s">
        <v>38</v>
      </c>
      <c r="M2106" s="45">
        <v>545745</v>
      </c>
      <c r="N2106" s="45">
        <v>5745</v>
      </c>
      <c r="O2106" s="45" t="s">
        <v>1882</v>
      </c>
      <c r="P2106" s="66" t="s">
        <v>1883</v>
      </c>
      <c r="Q2106" s="45" t="s">
        <v>177</v>
      </c>
      <c r="R2106" s="47">
        <v>33863.33</v>
      </c>
      <c r="S2106" s="47">
        <v>833.33</v>
      </c>
      <c r="T2106" s="48">
        <f t="shared" si="396"/>
        <v>34696.660000000003</v>
      </c>
      <c r="U2106" s="49">
        <v>14</v>
      </c>
      <c r="V2106" s="47">
        <v>1590.42</v>
      </c>
      <c r="W2106" s="46">
        <v>94.99</v>
      </c>
      <c r="X2106" s="50"/>
      <c r="Y2106" s="46">
        <f t="shared" si="397"/>
        <v>1495.43</v>
      </c>
      <c r="Z2106" s="51">
        <f t="shared" si="398"/>
        <v>4.5837841452174358E-2</v>
      </c>
      <c r="AA2106" s="50">
        <v>0</v>
      </c>
      <c r="AB2106" s="46">
        <v>-5566.67</v>
      </c>
      <c r="AC2106" s="46"/>
      <c r="AD2106" s="46" t="s">
        <v>2050</v>
      </c>
      <c r="AE2106" s="52">
        <v>7.0000000000000007E-2</v>
      </c>
      <c r="AF2106" s="52">
        <v>7.0000000000000007E-2</v>
      </c>
      <c r="AG2106" s="46">
        <f t="shared" si="399"/>
        <v>104.68010000000001</v>
      </c>
      <c r="AH2106" s="46"/>
      <c r="AI2106" s="46">
        <f t="shared" si="400"/>
        <v>104.68010000000001</v>
      </c>
      <c r="AJ2106" s="45" t="s">
        <v>164</v>
      </c>
      <c r="AK2106" s="45"/>
      <c r="AL2106" s="49"/>
      <c r="AM2106" s="238">
        <f t="shared" si="401"/>
        <v>0</v>
      </c>
      <c r="AN2106" s="238">
        <f t="shared" si="402"/>
        <v>1</v>
      </c>
      <c r="AO2106" s="238"/>
      <c r="AP2106" s="238"/>
      <c r="AQ2106" s="238">
        <f t="shared" si="403"/>
        <v>0</v>
      </c>
      <c r="AR2106" s="96" t="str">
        <f>IF(A2106="","",VLOOKUP(A2106,'Base Sites'!A:B,2,FALSE))</f>
        <v>Valauto Roncq</v>
      </c>
      <c r="AS2106" s="96" t="str">
        <f t="shared" si="404"/>
        <v>VOLKSWAGEN</v>
      </c>
      <c r="AT2106" s="238"/>
      <c r="AU2106" s="231" t="str">
        <f>IF(A2106="","",VLOOKUP(L2106,'Base Vendeurs'!A:B,2,FALSE))</f>
        <v>Valauto Roubaix</v>
      </c>
      <c r="AV2106" s="46">
        <f t="shared" si="405"/>
        <v>1590.42</v>
      </c>
      <c r="AW2106" s="51">
        <f t="shared" si="406"/>
        <v>4.5837841452174358E-2</v>
      </c>
      <c r="AX2106" s="231" t="str">
        <f t="shared" si="407"/>
        <v>NON</v>
      </c>
      <c r="AY2106" s="231">
        <f>+MargesVN[[#This Row],[Total COM]]+MargesVN[[#This Row],[EXT GIE]]+MargesVN[[#This Row],[Forfait immat]]</f>
        <v>104.68010000000001</v>
      </c>
    </row>
    <row r="2107" spans="1:51" s="384" customFormat="1" ht="11.25" customHeight="1" x14ac:dyDescent="0.25">
      <c r="A2107" s="45">
        <v>10</v>
      </c>
      <c r="B2107" s="45" t="s">
        <v>163</v>
      </c>
      <c r="C2107" s="45" t="s">
        <v>104</v>
      </c>
      <c r="D2107" s="44">
        <v>46079</v>
      </c>
      <c r="E2107" s="65">
        <v>46080</v>
      </c>
      <c r="F2107" s="35"/>
      <c r="G2107" s="35"/>
      <c r="H2107" s="35"/>
      <c r="I2107" s="35"/>
      <c r="J2107" s="35"/>
      <c r="K2107" s="35"/>
      <c r="L2107" s="45" t="s">
        <v>195</v>
      </c>
      <c r="M2107" s="45">
        <v>525765</v>
      </c>
      <c r="N2107" s="45">
        <v>5765</v>
      </c>
      <c r="O2107" s="45" t="s">
        <v>1939</v>
      </c>
      <c r="P2107" s="66" t="s">
        <v>1940</v>
      </c>
      <c r="Q2107" s="45" t="s">
        <v>177</v>
      </c>
      <c r="R2107" s="47">
        <v>33863.33</v>
      </c>
      <c r="S2107" s="47">
        <v>1025</v>
      </c>
      <c r="T2107" s="48">
        <f t="shared" si="396"/>
        <v>34888.33</v>
      </c>
      <c r="U2107" s="49">
        <v>27</v>
      </c>
      <c r="V2107" s="47">
        <v>1603.85</v>
      </c>
      <c r="W2107" s="46">
        <v>95</v>
      </c>
      <c r="X2107" s="50"/>
      <c r="Y2107" s="46">
        <f t="shared" si="397"/>
        <v>1508.85</v>
      </c>
      <c r="Z2107" s="51">
        <f t="shared" si="398"/>
        <v>4.5970959343711773E-2</v>
      </c>
      <c r="AA2107" s="50">
        <v>0</v>
      </c>
      <c r="AB2107" s="46">
        <v>-5566.67</v>
      </c>
      <c r="AC2107" s="46"/>
      <c r="AD2107" s="46"/>
      <c r="AE2107" s="52">
        <v>7.0000000000000007E-2</v>
      </c>
      <c r="AF2107" s="52">
        <v>7.0000000000000007E-2</v>
      </c>
      <c r="AG2107" s="46">
        <f t="shared" si="399"/>
        <v>105.6195</v>
      </c>
      <c r="AH2107" s="46"/>
      <c r="AI2107" s="46">
        <f t="shared" si="400"/>
        <v>105.6195</v>
      </c>
      <c r="AJ2107" s="45" t="s">
        <v>164</v>
      </c>
      <c r="AK2107" s="45">
        <v>0</v>
      </c>
      <c r="AL2107" s="49"/>
      <c r="AM2107" s="238">
        <f t="shared" si="401"/>
        <v>0</v>
      </c>
      <c r="AN2107" s="238">
        <f t="shared" si="402"/>
        <v>1</v>
      </c>
      <c r="AO2107" s="238"/>
      <c r="AP2107" s="238"/>
      <c r="AQ2107" s="238">
        <f t="shared" si="403"/>
        <v>0</v>
      </c>
      <c r="AR2107" s="96" t="str">
        <f>IF(A2107="","",VLOOKUP(A2107,'Base Sites'!A:B,2,FALSE))</f>
        <v>Valauto Roncq</v>
      </c>
      <c r="AS2107" s="96" t="str">
        <f t="shared" si="404"/>
        <v>VOLKSWAGEN</v>
      </c>
      <c r="AT2107" s="238"/>
      <c r="AU2107" s="231" t="str">
        <f>IF(A2107="","",VLOOKUP(L2107,'Base Vendeurs'!A:B,2,FALSE))</f>
        <v>Valauto Roncq VW</v>
      </c>
      <c r="AV2107" s="46">
        <f t="shared" si="405"/>
        <v>1603.85</v>
      </c>
      <c r="AW2107" s="51">
        <f t="shared" si="406"/>
        <v>4.5970959343711773E-2</v>
      </c>
      <c r="AX2107" s="231" t="str">
        <f t="shared" si="407"/>
        <v>NON</v>
      </c>
      <c r="AY2107" s="231">
        <f>+MargesVN[[#This Row],[Total COM]]+MargesVN[[#This Row],[EXT GIE]]+MargesVN[[#This Row],[Forfait immat]]</f>
        <v>105.6195</v>
      </c>
    </row>
    <row r="2108" spans="1:51" s="384" customFormat="1" ht="11.25" customHeight="1" x14ac:dyDescent="0.25">
      <c r="A2108" s="319">
        <v>10</v>
      </c>
      <c r="B2108" s="319" t="s">
        <v>163</v>
      </c>
      <c r="C2108" s="319" t="s">
        <v>104</v>
      </c>
      <c r="D2108" s="320">
        <v>46083</v>
      </c>
      <c r="E2108" s="321">
        <v>46083</v>
      </c>
      <c r="F2108" s="322"/>
      <c r="G2108" s="322"/>
      <c r="H2108" s="322"/>
      <c r="I2108" s="322"/>
      <c r="J2108" s="322"/>
      <c r="K2108" s="322">
        <v>0</v>
      </c>
      <c r="L2108" s="319" t="s">
        <v>38</v>
      </c>
      <c r="M2108" s="319">
        <v>555890</v>
      </c>
      <c r="N2108" s="319">
        <v>5890</v>
      </c>
      <c r="O2108" s="319" t="s">
        <v>2647</v>
      </c>
      <c r="P2108" s="323" t="s">
        <v>2648</v>
      </c>
      <c r="Q2108" s="319" t="s">
        <v>177</v>
      </c>
      <c r="R2108" s="324">
        <v>33863.33</v>
      </c>
      <c r="S2108" s="324">
        <v>1025</v>
      </c>
      <c r="T2108" s="325">
        <f t="shared" si="396"/>
        <v>34888.33</v>
      </c>
      <c r="U2108" s="326">
        <v>13</v>
      </c>
      <c r="V2108" s="324">
        <v>1603.85</v>
      </c>
      <c r="W2108" s="327">
        <v>95</v>
      </c>
      <c r="X2108" s="328"/>
      <c r="Y2108" s="327">
        <f t="shared" si="397"/>
        <v>1508.85</v>
      </c>
      <c r="Z2108" s="329">
        <f t="shared" si="398"/>
        <v>4.5970959343711773E-2</v>
      </c>
      <c r="AA2108" s="328">
        <v>-5566.67</v>
      </c>
      <c r="AB2108" s="327">
        <v>0</v>
      </c>
      <c r="AC2108" s="327"/>
      <c r="AD2108" s="327" t="s">
        <v>1214</v>
      </c>
      <c r="AE2108" s="330"/>
      <c r="AF2108" s="330">
        <v>0.1</v>
      </c>
      <c r="AG2108" s="327">
        <f t="shared" si="399"/>
        <v>0</v>
      </c>
      <c r="AH2108" s="327"/>
      <c r="AI2108" s="327">
        <f t="shared" si="400"/>
        <v>0</v>
      </c>
      <c r="AJ2108" s="319" t="s">
        <v>164</v>
      </c>
      <c r="AK2108" s="319"/>
      <c r="AL2108" s="326"/>
      <c r="AM2108" s="331">
        <f t="shared" si="401"/>
        <v>0</v>
      </c>
      <c r="AN2108" s="331">
        <f t="shared" si="402"/>
        <v>1</v>
      </c>
      <c r="AO2108" s="331"/>
      <c r="AP2108" s="331"/>
      <c r="AQ2108" s="331">
        <f t="shared" si="403"/>
        <v>0</v>
      </c>
      <c r="AR2108" s="332" t="str">
        <f>IF(A2108="","",VLOOKUP(A2108,'Base Sites'!A:B,2,FALSE))</f>
        <v>Valauto Roncq</v>
      </c>
      <c r="AS2108" s="332" t="str">
        <f t="shared" si="404"/>
        <v>VOLKSWAGEN</v>
      </c>
      <c r="AT2108" s="331"/>
      <c r="AU2108" s="333" t="str">
        <f>IF(A2108="","",VLOOKUP(L2108,'Base Vendeurs'!A:B,2,FALSE))</f>
        <v>Valauto Roubaix</v>
      </c>
      <c r="AV2108" s="327">
        <f t="shared" si="405"/>
        <v>1603.85</v>
      </c>
      <c r="AW2108" s="329">
        <f t="shared" si="406"/>
        <v>4.5970959343711773E-2</v>
      </c>
      <c r="AX2108" s="333" t="str">
        <f t="shared" si="407"/>
        <v>NON</v>
      </c>
      <c r="AY2108" s="231">
        <f>+MargesVN[[#This Row],[Total COM]]+MargesVN[[#This Row],[EXT GIE]]+MargesVN[[#This Row],[Forfait immat]]</f>
        <v>0</v>
      </c>
    </row>
    <row r="2109" spans="1:51" s="384" customFormat="1" ht="11.25" customHeight="1" x14ac:dyDescent="0.25">
      <c r="A2109" s="354">
        <v>10</v>
      </c>
      <c r="B2109" s="354" t="s">
        <v>163</v>
      </c>
      <c r="C2109" s="354" t="s">
        <v>104</v>
      </c>
      <c r="D2109" s="355">
        <v>46121</v>
      </c>
      <c r="E2109" s="356">
        <v>46122</v>
      </c>
      <c r="F2109" s="357"/>
      <c r="G2109" s="357"/>
      <c r="H2109" s="357"/>
      <c r="I2109" s="357"/>
      <c r="J2109" s="357"/>
      <c r="K2109" s="357">
        <v>0</v>
      </c>
      <c r="L2109" s="354" t="s">
        <v>417</v>
      </c>
      <c r="M2109" s="354">
        <v>535532</v>
      </c>
      <c r="N2109" s="354">
        <v>5532</v>
      </c>
      <c r="O2109" s="354" t="s">
        <v>3504</v>
      </c>
      <c r="P2109" s="358" t="s">
        <v>3505</v>
      </c>
      <c r="Q2109" s="354" t="s">
        <v>23</v>
      </c>
      <c r="R2109" s="359">
        <v>20605.669999999998</v>
      </c>
      <c r="S2109" s="359">
        <v>550</v>
      </c>
      <c r="T2109" s="360">
        <f t="shared" si="396"/>
        <v>21155.67</v>
      </c>
      <c r="U2109" s="361">
        <v>45</v>
      </c>
      <c r="V2109" s="359">
        <v>515.91</v>
      </c>
      <c r="W2109" s="362">
        <v>95</v>
      </c>
      <c r="X2109" s="363"/>
      <c r="Y2109" s="362">
        <f t="shared" si="397"/>
        <v>420.90999999999997</v>
      </c>
      <c r="Z2109" s="364">
        <f t="shared" si="398"/>
        <v>2.438637017877477E-2</v>
      </c>
      <c r="AA2109" s="363">
        <v>0</v>
      </c>
      <c r="AB2109" s="362">
        <v>-2773.34</v>
      </c>
      <c r="AC2109" s="362"/>
      <c r="AD2109" s="362"/>
      <c r="AE2109" s="365">
        <v>0.13</v>
      </c>
      <c r="AF2109" s="365">
        <v>0.13</v>
      </c>
      <c r="AG2109" s="362">
        <f t="shared" si="399"/>
        <v>54.718299999999999</v>
      </c>
      <c r="AH2109" s="362"/>
      <c r="AI2109" s="362">
        <f t="shared" si="400"/>
        <v>54.718299999999999</v>
      </c>
      <c r="AJ2109" s="354" t="s">
        <v>164</v>
      </c>
      <c r="AK2109" s="354">
        <v>30</v>
      </c>
      <c r="AL2109" s="361"/>
      <c r="AM2109" s="366">
        <f t="shared" si="401"/>
        <v>0</v>
      </c>
      <c r="AN2109" s="366">
        <f t="shared" si="402"/>
        <v>1</v>
      </c>
      <c r="AO2109" s="366"/>
      <c r="AP2109" s="366"/>
      <c r="AQ2109" s="366">
        <f t="shared" si="403"/>
        <v>0</v>
      </c>
      <c r="AR2109" s="367" t="str">
        <f>IF(A2109="","",VLOOKUP(A2109,'Base Sites'!A:B,2,FALSE))</f>
        <v>Valauto Roncq</v>
      </c>
      <c r="AS2109" s="367" t="str">
        <f t="shared" si="404"/>
        <v>VOLKSWAGEN</v>
      </c>
      <c r="AT2109" s="366"/>
      <c r="AU2109" s="368" t="str">
        <f>IF(A2109="","",VLOOKUP(L2109,'Base Vendeurs'!A:B,2,FALSE))</f>
        <v>Valauto Roncq VW</v>
      </c>
      <c r="AV2109" s="362">
        <f t="shared" si="405"/>
        <v>515.91</v>
      </c>
      <c r="AW2109" s="364">
        <f t="shared" si="406"/>
        <v>2.438637017877477E-2</v>
      </c>
      <c r="AX2109" s="368" t="str">
        <f t="shared" si="407"/>
        <v>NON</v>
      </c>
      <c r="AY2109" s="231">
        <f>+MargesVN[[#This Row],[Total COM]]+MargesVN[[#This Row],[EXT GIE]]+MargesVN[[#This Row],[Forfait immat]]</f>
        <v>84.718299999999999</v>
      </c>
    </row>
    <row r="2110" spans="1:51" s="384" customFormat="1" ht="11.25" customHeight="1" x14ac:dyDescent="0.25">
      <c r="A2110" s="354">
        <v>30</v>
      </c>
      <c r="B2110" s="354" t="s">
        <v>163</v>
      </c>
      <c r="C2110" s="354" t="s">
        <v>104</v>
      </c>
      <c r="D2110" s="355">
        <v>46126</v>
      </c>
      <c r="E2110" s="356">
        <v>46127</v>
      </c>
      <c r="F2110" s="357"/>
      <c r="G2110" s="357"/>
      <c r="H2110" s="357"/>
      <c r="I2110" s="357"/>
      <c r="J2110" s="357"/>
      <c r="K2110" s="357">
        <v>0</v>
      </c>
      <c r="L2110" s="354" t="s">
        <v>229</v>
      </c>
      <c r="M2110" s="354">
        <v>535574</v>
      </c>
      <c r="N2110" s="354">
        <v>5574</v>
      </c>
      <c r="O2110" s="354" t="s">
        <v>3322</v>
      </c>
      <c r="P2110" s="358" t="s">
        <v>3323</v>
      </c>
      <c r="Q2110" s="354" t="s">
        <v>107</v>
      </c>
      <c r="R2110" s="359">
        <v>25139</v>
      </c>
      <c r="S2110" s="359">
        <v>1275.01</v>
      </c>
      <c r="T2110" s="360">
        <f t="shared" si="396"/>
        <v>26414.01</v>
      </c>
      <c r="U2110" s="361">
        <v>130</v>
      </c>
      <c r="V2110" s="359">
        <v>1415.69</v>
      </c>
      <c r="W2110" s="362">
        <v>95</v>
      </c>
      <c r="X2110" s="363"/>
      <c r="Y2110" s="362">
        <f t="shared" si="397"/>
        <v>1320.69</v>
      </c>
      <c r="Z2110" s="364">
        <f t="shared" si="398"/>
        <v>5.3596178694563991E-2</v>
      </c>
      <c r="AA2110" s="363">
        <v>0</v>
      </c>
      <c r="AB2110" s="362">
        <v>0</v>
      </c>
      <c r="AC2110" s="362"/>
      <c r="AD2110" s="362"/>
      <c r="AE2110" s="365">
        <v>7.0000000000000007E-2</v>
      </c>
      <c r="AF2110" s="365">
        <v>7.0000000000000007E-2</v>
      </c>
      <c r="AG2110" s="362">
        <f t="shared" si="399"/>
        <v>92.448300000000017</v>
      </c>
      <c r="AH2110" s="362"/>
      <c r="AI2110" s="362">
        <f t="shared" si="400"/>
        <v>92.448300000000017</v>
      </c>
      <c r="AJ2110" s="354" t="s">
        <v>164</v>
      </c>
      <c r="AK2110" s="354">
        <v>30</v>
      </c>
      <c r="AL2110" s="361">
        <v>50</v>
      </c>
      <c r="AM2110" s="366">
        <f t="shared" si="401"/>
        <v>1</v>
      </c>
      <c r="AN2110" s="366">
        <f t="shared" si="402"/>
        <v>1</v>
      </c>
      <c r="AO2110" s="366"/>
      <c r="AP2110" s="366"/>
      <c r="AQ2110" s="366">
        <f t="shared" si="403"/>
        <v>1</v>
      </c>
      <c r="AR2110" s="367" t="str">
        <f>IF(A2110="","",VLOOKUP(A2110,'Base Sites'!A:B,2,FALSE))</f>
        <v>Valauto Lambersart VW</v>
      </c>
      <c r="AS2110" s="367" t="str">
        <f t="shared" si="404"/>
        <v>VOLKSWAGEN</v>
      </c>
      <c r="AT2110" s="366"/>
      <c r="AU2110" s="368" t="str">
        <f>IF(A2110="","",VLOOKUP(L2110,'Base Vendeurs'!A:B,2,FALSE))</f>
        <v>Valauto Lambersart VW</v>
      </c>
      <c r="AV2110" s="362">
        <f t="shared" si="405"/>
        <v>1415.69</v>
      </c>
      <c r="AW2110" s="364">
        <f t="shared" si="406"/>
        <v>5.3596178694563991E-2</v>
      </c>
      <c r="AX2110" s="368" t="str">
        <f t="shared" si="407"/>
        <v>NON</v>
      </c>
      <c r="AY2110" s="231">
        <f>+MargesVN[[#This Row],[Total COM]]+MargesVN[[#This Row],[EXT GIE]]+MargesVN[[#This Row],[Forfait immat]]</f>
        <v>172.44830000000002</v>
      </c>
    </row>
    <row r="2111" spans="1:51" s="384" customFormat="1" ht="11.25" customHeight="1" x14ac:dyDescent="0.25">
      <c r="A2111" s="354">
        <v>10</v>
      </c>
      <c r="B2111" s="354" t="s">
        <v>163</v>
      </c>
      <c r="C2111" s="354" t="s">
        <v>104</v>
      </c>
      <c r="D2111" s="355">
        <v>46114</v>
      </c>
      <c r="E2111" s="356">
        <v>46114</v>
      </c>
      <c r="F2111" s="357"/>
      <c r="G2111" s="357"/>
      <c r="H2111" s="357"/>
      <c r="I2111" s="357"/>
      <c r="J2111" s="357"/>
      <c r="K2111" s="357">
        <v>0</v>
      </c>
      <c r="L2111" s="354" t="s">
        <v>38</v>
      </c>
      <c r="M2111" s="354">
        <v>535720</v>
      </c>
      <c r="N2111" s="354">
        <v>5720</v>
      </c>
      <c r="O2111" s="354" t="s">
        <v>3482</v>
      </c>
      <c r="P2111" s="358" t="s">
        <v>3483</v>
      </c>
      <c r="Q2111" s="354" t="s">
        <v>23</v>
      </c>
      <c r="R2111" s="359">
        <v>20605.669999999998</v>
      </c>
      <c r="S2111" s="359">
        <v>550</v>
      </c>
      <c r="T2111" s="360">
        <f t="shared" si="396"/>
        <v>21155.67</v>
      </c>
      <c r="U2111" s="361">
        <v>38</v>
      </c>
      <c r="V2111" s="359">
        <v>553.39</v>
      </c>
      <c r="W2111" s="362">
        <v>94.99</v>
      </c>
      <c r="X2111" s="363"/>
      <c r="Y2111" s="362">
        <f t="shared" si="397"/>
        <v>458.4</v>
      </c>
      <c r="Z2111" s="364">
        <f t="shared" si="398"/>
        <v>2.6157999250319183E-2</v>
      </c>
      <c r="AA2111" s="363">
        <v>0</v>
      </c>
      <c r="AB2111" s="362">
        <v>-2356.63</v>
      </c>
      <c r="AC2111" s="362"/>
      <c r="AD2111" s="362"/>
      <c r="AE2111" s="365">
        <v>0.13</v>
      </c>
      <c r="AF2111" s="365">
        <v>0.13</v>
      </c>
      <c r="AG2111" s="362">
        <f t="shared" si="399"/>
        <v>59.591999999999999</v>
      </c>
      <c r="AH2111" s="362"/>
      <c r="AI2111" s="362">
        <f t="shared" si="400"/>
        <v>59.591999999999999</v>
      </c>
      <c r="AJ2111" s="354" t="s">
        <v>164</v>
      </c>
      <c r="AK2111" s="354">
        <v>30</v>
      </c>
      <c r="AL2111" s="361"/>
      <c r="AM2111" s="366">
        <f t="shared" si="401"/>
        <v>0</v>
      </c>
      <c r="AN2111" s="366">
        <f t="shared" si="402"/>
        <v>1</v>
      </c>
      <c r="AO2111" s="366"/>
      <c r="AP2111" s="366"/>
      <c r="AQ2111" s="366">
        <f t="shared" si="403"/>
        <v>0</v>
      </c>
      <c r="AR2111" s="367" t="str">
        <f>IF(A2111="","",VLOOKUP(A2111,'Base Sites'!A:B,2,FALSE))</f>
        <v>Valauto Roncq</v>
      </c>
      <c r="AS2111" s="367" t="str">
        <f t="shared" si="404"/>
        <v>VOLKSWAGEN</v>
      </c>
      <c r="AT2111" s="366"/>
      <c r="AU2111" s="368" t="str">
        <f>IF(A2111="","",VLOOKUP(L2111,'Base Vendeurs'!A:B,2,FALSE))</f>
        <v>Valauto Roubaix</v>
      </c>
      <c r="AV2111" s="362">
        <f t="shared" si="405"/>
        <v>553.39</v>
      </c>
      <c r="AW2111" s="364">
        <f t="shared" si="406"/>
        <v>2.6157999250319183E-2</v>
      </c>
      <c r="AX2111" s="368" t="str">
        <f t="shared" si="407"/>
        <v>NON</v>
      </c>
      <c r="AY2111" s="231">
        <f>+MargesVN[[#This Row],[Total COM]]+MargesVN[[#This Row],[EXT GIE]]+MargesVN[[#This Row],[Forfait immat]]</f>
        <v>89.591999999999999</v>
      </c>
    </row>
    <row r="2112" spans="1:51" s="384" customFormat="1" ht="11.25" customHeight="1" x14ac:dyDescent="0.25">
      <c r="A2112" s="319">
        <v>10</v>
      </c>
      <c r="B2112" s="319" t="s">
        <v>163</v>
      </c>
      <c r="C2112" s="319" t="s">
        <v>104</v>
      </c>
      <c r="D2112" s="320">
        <v>46107</v>
      </c>
      <c r="E2112" s="321">
        <v>46107</v>
      </c>
      <c r="F2112" s="322"/>
      <c r="G2112" s="322"/>
      <c r="H2112" s="322"/>
      <c r="I2112" s="322"/>
      <c r="J2112" s="322"/>
      <c r="K2112" s="322"/>
      <c r="L2112" s="319" t="s">
        <v>38</v>
      </c>
      <c r="M2112" s="319">
        <v>535721</v>
      </c>
      <c r="N2112" s="319">
        <v>5721</v>
      </c>
      <c r="O2112" s="319" t="s">
        <v>2765</v>
      </c>
      <c r="P2112" s="323" t="s">
        <v>2766</v>
      </c>
      <c r="Q2112" s="319" t="s">
        <v>23</v>
      </c>
      <c r="R2112" s="324">
        <v>20605.669999999998</v>
      </c>
      <c r="S2112" s="324">
        <v>550</v>
      </c>
      <c r="T2112" s="325">
        <f t="shared" si="396"/>
        <v>21155.67</v>
      </c>
      <c r="U2112" s="326">
        <v>31</v>
      </c>
      <c r="V2112" s="324">
        <v>724.23</v>
      </c>
      <c r="W2112" s="327">
        <v>95</v>
      </c>
      <c r="X2112" s="328"/>
      <c r="Y2112" s="327">
        <f t="shared" si="397"/>
        <v>629.23</v>
      </c>
      <c r="Z2112" s="329">
        <f t="shared" si="398"/>
        <v>3.4233375733314052E-2</v>
      </c>
      <c r="AA2112" s="328">
        <v>0</v>
      </c>
      <c r="AB2112" s="327">
        <v>-2357</v>
      </c>
      <c r="AC2112" s="327"/>
      <c r="AD2112" s="327"/>
      <c r="AE2112" s="330">
        <v>0.13</v>
      </c>
      <c r="AF2112" s="330">
        <v>0.13</v>
      </c>
      <c r="AG2112" s="327">
        <f t="shared" si="399"/>
        <v>81.799900000000008</v>
      </c>
      <c r="AH2112" s="327"/>
      <c r="AI2112" s="327">
        <f t="shared" si="400"/>
        <v>81.799900000000008</v>
      </c>
      <c r="AJ2112" s="319" t="s">
        <v>164</v>
      </c>
      <c r="AK2112" s="319">
        <v>30</v>
      </c>
      <c r="AL2112" s="326"/>
      <c r="AM2112" s="331">
        <f t="shared" si="401"/>
        <v>0</v>
      </c>
      <c r="AN2112" s="331">
        <f t="shared" si="402"/>
        <v>1</v>
      </c>
      <c r="AO2112" s="331"/>
      <c r="AP2112" s="331"/>
      <c r="AQ2112" s="331">
        <f t="shared" si="403"/>
        <v>0</v>
      </c>
      <c r="AR2112" s="332" t="str">
        <f>IF(A2112="","",VLOOKUP(A2112,'Base Sites'!A:B,2,FALSE))</f>
        <v>Valauto Roncq</v>
      </c>
      <c r="AS2112" s="332" t="str">
        <f t="shared" si="404"/>
        <v>VOLKSWAGEN</v>
      </c>
      <c r="AT2112" s="331"/>
      <c r="AU2112" s="333" t="str">
        <f>IF(A2112="","",VLOOKUP(L2112,'Base Vendeurs'!A:B,2,FALSE))</f>
        <v>Valauto Roubaix</v>
      </c>
      <c r="AV2112" s="327">
        <f t="shared" si="405"/>
        <v>724.23</v>
      </c>
      <c r="AW2112" s="329">
        <f t="shared" si="406"/>
        <v>3.4233375733314052E-2</v>
      </c>
      <c r="AX2112" s="333" t="str">
        <f t="shared" si="407"/>
        <v>NON</v>
      </c>
      <c r="AY2112" s="231">
        <f>+MargesVN[[#This Row],[Total COM]]+MargesVN[[#This Row],[EXT GIE]]+MargesVN[[#This Row],[Forfait immat]]</f>
        <v>111.79990000000001</v>
      </c>
    </row>
    <row r="2113" spans="1:51" s="384" customFormat="1" ht="11.25" customHeight="1" x14ac:dyDescent="0.25">
      <c r="A2113" s="319">
        <v>10</v>
      </c>
      <c r="B2113" s="319" t="s">
        <v>163</v>
      </c>
      <c r="C2113" s="319" t="s">
        <v>104</v>
      </c>
      <c r="D2113" s="320">
        <v>46084</v>
      </c>
      <c r="E2113" s="321">
        <v>46084</v>
      </c>
      <c r="F2113" s="322"/>
      <c r="G2113" s="322"/>
      <c r="H2113" s="322"/>
      <c r="I2113" s="322"/>
      <c r="J2113" s="322"/>
      <c r="K2113" s="322">
        <v>0</v>
      </c>
      <c r="L2113" s="319" t="s">
        <v>38</v>
      </c>
      <c r="M2113" s="319">
        <v>545947</v>
      </c>
      <c r="N2113" s="319">
        <v>5947</v>
      </c>
      <c r="O2113" s="319" t="s">
        <v>2626</v>
      </c>
      <c r="P2113" s="323" t="s">
        <v>2627</v>
      </c>
      <c r="Q2113" s="319" t="s">
        <v>177</v>
      </c>
      <c r="R2113" s="324">
        <v>33863.33</v>
      </c>
      <c r="S2113" s="324">
        <v>1025</v>
      </c>
      <c r="T2113" s="325">
        <f t="shared" si="396"/>
        <v>34888.33</v>
      </c>
      <c r="U2113" s="326">
        <v>11</v>
      </c>
      <c r="V2113" s="324">
        <v>1603.84</v>
      </c>
      <c r="W2113" s="327">
        <v>94.99</v>
      </c>
      <c r="X2113" s="328"/>
      <c r="Y2113" s="327">
        <f t="shared" si="397"/>
        <v>1508.85</v>
      </c>
      <c r="Z2113" s="329">
        <f t="shared" si="398"/>
        <v>4.5970672714916415E-2</v>
      </c>
      <c r="AA2113" s="328">
        <v>0</v>
      </c>
      <c r="AB2113" s="327">
        <v>-5566.67</v>
      </c>
      <c r="AC2113" s="327"/>
      <c r="AD2113" s="327"/>
      <c r="AE2113" s="330">
        <v>7.0000000000000007E-2</v>
      </c>
      <c r="AF2113" s="330">
        <v>7.0000000000000007E-2</v>
      </c>
      <c r="AG2113" s="327">
        <f t="shared" si="399"/>
        <v>105.6195</v>
      </c>
      <c r="AH2113" s="327"/>
      <c r="AI2113" s="327">
        <f t="shared" si="400"/>
        <v>105.6195</v>
      </c>
      <c r="AJ2113" s="319" t="s">
        <v>164</v>
      </c>
      <c r="AK2113" s="319">
        <v>0</v>
      </c>
      <c r="AL2113" s="326"/>
      <c r="AM2113" s="331">
        <f t="shared" si="401"/>
        <v>0</v>
      </c>
      <c r="AN2113" s="331">
        <f t="shared" si="402"/>
        <v>1</v>
      </c>
      <c r="AO2113" s="331"/>
      <c r="AP2113" s="331"/>
      <c r="AQ2113" s="331">
        <f t="shared" si="403"/>
        <v>0</v>
      </c>
      <c r="AR2113" s="332" t="str">
        <f>IF(A2113="","",VLOOKUP(A2113,'Base Sites'!A:B,2,FALSE))</f>
        <v>Valauto Roncq</v>
      </c>
      <c r="AS2113" s="332" t="str">
        <f t="shared" si="404"/>
        <v>VOLKSWAGEN</v>
      </c>
      <c r="AT2113" s="331"/>
      <c r="AU2113" s="333" t="str">
        <f>IF(A2113="","",VLOOKUP(L2113,'Base Vendeurs'!A:B,2,FALSE))</f>
        <v>Valauto Roubaix</v>
      </c>
      <c r="AV2113" s="327">
        <f t="shared" si="405"/>
        <v>1603.84</v>
      </c>
      <c r="AW2113" s="329">
        <f t="shared" si="406"/>
        <v>4.5970672714916415E-2</v>
      </c>
      <c r="AX2113" s="333" t="str">
        <f t="shared" si="407"/>
        <v>NON</v>
      </c>
      <c r="AY2113" s="231">
        <f>+MargesVN[[#This Row],[Total COM]]+MargesVN[[#This Row],[EXT GIE]]+MargesVN[[#This Row],[Forfait immat]]</f>
        <v>105.6195</v>
      </c>
    </row>
    <row r="2114" spans="1:51" s="384" customFormat="1" ht="11.25" customHeight="1" x14ac:dyDescent="0.25">
      <c r="A2114" s="319">
        <v>10</v>
      </c>
      <c r="B2114" s="319" t="s">
        <v>163</v>
      </c>
      <c r="C2114" s="319" t="s">
        <v>104</v>
      </c>
      <c r="D2114" s="320">
        <v>46087</v>
      </c>
      <c r="E2114" s="321">
        <v>46087</v>
      </c>
      <c r="F2114" s="322"/>
      <c r="G2114" s="322"/>
      <c r="H2114" s="322"/>
      <c r="I2114" s="322"/>
      <c r="J2114" s="322"/>
      <c r="K2114" s="322">
        <v>0</v>
      </c>
      <c r="L2114" s="319" t="s">
        <v>75</v>
      </c>
      <c r="M2114" s="319">
        <v>535725</v>
      </c>
      <c r="N2114" s="319">
        <v>5725</v>
      </c>
      <c r="O2114" s="319" t="s">
        <v>2841</v>
      </c>
      <c r="P2114" s="323" t="s">
        <v>2842</v>
      </c>
      <c r="Q2114" s="319" t="s">
        <v>157</v>
      </c>
      <c r="R2114" s="324">
        <v>28533.33</v>
      </c>
      <c r="S2114" s="324">
        <v>2775.01</v>
      </c>
      <c r="T2114" s="325">
        <f t="shared" si="396"/>
        <v>31308.340000000004</v>
      </c>
      <c r="U2114" s="326">
        <v>36</v>
      </c>
      <c r="V2114" s="324">
        <v>1067.8399999999999</v>
      </c>
      <c r="W2114" s="327">
        <v>95</v>
      </c>
      <c r="X2114" s="328"/>
      <c r="Y2114" s="327">
        <f t="shared" si="397"/>
        <v>972.83999999999992</v>
      </c>
      <c r="Z2114" s="329">
        <f t="shared" si="398"/>
        <v>3.4107205939375891E-2</v>
      </c>
      <c r="AA2114" s="328">
        <v>0</v>
      </c>
      <c r="AB2114" s="327">
        <v>-3333.33</v>
      </c>
      <c r="AC2114" s="327"/>
      <c r="AD2114" s="327"/>
      <c r="AE2114" s="330">
        <v>7.0000000000000007E-2</v>
      </c>
      <c r="AF2114" s="330">
        <v>7.0000000000000007E-2</v>
      </c>
      <c r="AG2114" s="327">
        <f t="shared" si="399"/>
        <v>68.098799999999997</v>
      </c>
      <c r="AH2114" s="327"/>
      <c r="AI2114" s="327">
        <f t="shared" si="400"/>
        <v>68.098799999999997</v>
      </c>
      <c r="AJ2114" s="319" t="s">
        <v>164</v>
      </c>
      <c r="AK2114" s="319">
        <v>30</v>
      </c>
      <c r="AL2114" s="326"/>
      <c r="AM2114" s="331">
        <f t="shared" si="401"/>
        <v>0</v>
      </c>
      <c r="AN2114" s="331">
        <f t="shared" si="402"/>
        <v>1</v>
      </c>
      <c r="AO2114" s="331"/>
      <c r="AP2114" s="331"/>
      <c r="AQ2114" s="331">
        <f t="shared" si="403"/>
        <v>0</v>
      </c>
      <c r="AR2114" s="332" t="str">
        <f>IF(A2114="","",VLOOKUP(A2114,'Base Sites'!A:B,2,FALSE))</f>
        <v>Valauto Roncq</v>
      </c>
      <c r="AS2114" s="332" t="str">
        <f t="shared" si="404"/>
        <v>VOLKSWAGEN</v>
      </c>
      <c r="AT2114" s="331"/>
      <c r="AU2114" s="333" t="str">
        <f>IF(A2114="","",VLOOKUP(L2114,'Base Vendeurs'!A:B,2,FALSE))</f>
        <v>Valauto Roncq VW</v>
      </c>
      <c r="AV2114" s="327">
        <f t="shared" si="405"/>
        <v>1067.8399999999999</v>
      </c>
      <c r="AW2114" s="329">
        <f t="shared" si="406"/>
        <v>3.4107205939375891E-2</v>
      </c>
      <c r="AX2114" s="333" t="str">
        <f t="shared" si="407"/>
        <v>NON</v>
      </c>
      <c r="AY2114" s="231">
        <f>+MargesVN[[#This Row],[Total COM]]+MargesVN[[#This Row],[EXT GIE]]+MargesVN[[#This Row],[Forfait immat]]</f>
        <v>98.098799999999997</v>
      </c>
    </row>
    <row r="2115" spans="1:51" s="384" customFormat="1" ht="11.25" customHeight="1" x14ac:dyDescent="0.25">
      <c r="A2115" s="45">
        <v>10</v>
      </c>
      <c r="B2115" s="45" t="s">
        <v>163</v>
      </c>
      <c r="C2115" s="45" t="s">
        <v>104</v>
      </c>
      <c r="D2115" s="44">
        <v>46059</v>
      </c>
      <c r="E2115" s="65">
        <v>46070</v>
      </c>
      <c r="F2115" s="35"/>
      <c r="G2115" s="35"/>
      <c r="H2115" s="35"/>
      <c r="I2115" s="35"/>
      <c r="J2115" s="35"/>
      <c r="K2115" s="35">
        <v>0</v>
      </c>
      <c r="L2115" s="45" t="s">
        <v>75</v>
      </c>
      <c r="M2115" s="45">
        <v>535728</v>
      </c>
      <c r="N2115" s="45">
        <v>5728</v>
      </c>
      <c r="O2115" s="45" t="s">
        <v>1434</v>
      </c>
      <c r="P2115" s="66" t="s">
        <v>1435</v>
      </c>
      <c r="Q2115" s="45" t="s">
        <v>157</v>
      </c>
      <c r="R2115" s="47">
        <v>28533.33</v>
      </c>
      <c r="S2115" s="47">
        <v>1441.67</v>
      </c>
      <c r="T2115" s="48">
        <f t="shared" si="396"/>
        <v>29975</v>
      </c>
      <c r="U2115" s="49">
        <v>9</v>
      </c>
      <c r="V2115" s="47">
        <v>818.88</v>
      </c>
      <c r="W2115" s="46">
        <v>95</v>
      </c>
      <c r="X2115" s="50"/>
      <c r="Y2115" s="46">
        <f t="shared" si="397"/>
        <v>723.88</v>
      </c>
      <c r="Z2115" s="51">
        <f t="shared" si="398"/>
        <v>2.7318765638031692E-2</v>
      </c>
      <c r="AA2115" s="50">
        <v>0</v>
      </c>
      <c r="AB2115" s="46">
        <v>-3333.33</v>
      </c>
      <c r="AC2115" s="46"/>
      <c r="AD2115" s="46"/>
      <c r="AE2115" s="52">
        <v>7.0000000000000007E-2</v>
      </c>
      <c r="AF2115" s="52">
        <v>7.0000000000000007E-2</v>
      </c>
      <c r="AG2115" s="46">
        <f t="shared" si="399"/>
        <v>50.671600000000005</v>
      </c>
      <c r="AH2115" s="46"/>
      <c r="AI2115" s="46">
        <f t="shared" si="400"/>
        <v>50.671600000000005</v>
      </c>
      <c r="AJ2115" s="45" t="s">
        <v>164</v>
      </c>
      <c r="AK2115" s="45">
        <v>0</v>
      </c>
      <c r="AL2115" s="49" t="s">
        <v>293</v>
      </c>
      <c r="AM2115" s="238">
        <f t="shared" si="401"/>
        <v>1</v>
      </c>
      <c r="AN2115" s="238">
        <f t="shared" si="402"/>
        <v>1</v>
      </c>
      <c r="AO2115" s="238"/>
      <c r="AP2115" s="238"/>
      <c r="AQ2115" s="238">
        <f t="shared" si="403"/>
        <v>1</v>
      </c>
      <c r="AR2115" s="96" t="str">
        <f>IF(A2115="","",VLOOKUP(A2115,'Base Sites'!A:B,2,FALSE))</f>
        <v>Valauto Roncq</v>
      </c>
      <c r="AS2115" s="96" t="str">
        <f t="shared" si="404"/>
        <v>VOLKSWAGEN</v>
      </c>
      <c r="AT2115" s="238"/>
      <c r="AU2115" s="231" t="str">
        <f>IF(A2115="","",VLOOKUP(L2115,'Base Vendeurs'!A:B,2,FALSE))</f>
        <v>Valauto Roncq VW</v>
      </c>
      <c r="AV2115" s="46">
        <f t="shared" si="405"/>
        <v>818.88</v>
      </c>
      <c r="AW2115" s="51">
        <f t="shared" si="406"/>
        <v>2.7318765638031692E-2</v>
      </c>
      <c r="AX2115" s="231" t="str">
        <f t="shared" si="407"/>
        <v>NON</v>
      </c>
      <c r="AY2115" s="231">
        <f>+MargesVN[[#This Row],[Total COM]]+MargesVN[[#This Row],[EXT GIE]]+MargesVN[[#This Row],[Forfait immat]]</f>
        <v>50.671600000000005</v>
      </c>
    </row>
    <row r="2116" spans="1:51" s="384" customFormat="1" ht="11.25" customHeight="1" x14ac:dyDescent="0.25">
      <c r="A2116" s="319">
        <v>10</v>
      </c>
      <c r="B2116" s="319" t="s">
        <v>163</v>
      </c>
      <c r="C2116" s="319" t="s">
        <v>104</v>
      </c>
      <c r="D2116" s="320">
        <v>46086</v>
      </c>
      <c r="E2116" s="321">
        <v>46086</v>
      </c>
      <c r="F2116" s="322"/>
      <c r="G2116" s="322"/>
      <c r="H2116" s="322"/>
      <c r="I2116" s="322"/>
      <c r="J2116" s="322"/>
      <c r="K2116" s="322">
        <v>0</v>
      </c>
      <c r="L2116" s="319" t="s">
        <v>75</v>
      </c>
      <c r="M2116" s="319">
        <v>535733</v>
      </c>
      <c r="N2116" s="319">
        <v>5733</v>
      </c>
      <c r="O2116" s="319" t="s">
        <v>2455</v>
      </c>
      <c r="P2116" s="323" t="s">
        <v>2456</v>
      </c>
      <c r="Q2116" s="319" t="s">
        <v>93</v>
      </c>
      <c r="R2116" s="324">
        <v>27305.67</v>
      </c>
      <c r="S2116" s="324">
        <v>833.34</v>
      </c>
      <c r="T2116" s="325">
        <f t="shared" si="396"/>
        <v>28139.01</v>
      </c>
      <c r="U2116" s="326">
        <v>37</v>
      </c>
      <c r="V2116" s="324">
        <v>559.09</v>
      </c>
      <c r="W2116" s="327">
        <v>95</v>
      </c>
      <c r="X2116" s="328"/>
      <c r="Y2116" s="327">
        <f t="shared" si="397"/>
        <v>464.09000000000003</v>
      </c>
      <c r="Z2116" s="329">
        <f t="shared" si="398"/>
        <v>1.9868858214983402E-2</v>
      </c>
      <c r="AA2116" s="328">
        <v>0</v>
      </c>
      <c r="AB2116" s="327">
        <v>0</v>
      </c>
      <c r="AC2116" s="327"/>
      <c r="AD2116" s="327"/>
      <c r="AE2116" s="330">
        <v>0.1</v>
      </c>
      <c r="AF2116" s="330">
        <v>0.1</v>
      </c>
      <c r="AG2116" s="327">
        <f t="shared" si="399"/>
        <v>46.409000000000006</v>
      </c>
      <c r="AH2116" s="327"/>
      <c r="AI2116" s="327">
        <f t="shared" si="400"/>
        <v>46.409000000000006</v>
      </c>
      <c r="AJ2116" s="319" t="s">
        <v>149</v>
      </c>
      <c r="AK2116" s="319"/>
      <c r="AL2116" s="326"/>
      <c r="AM2116" s="331">
        <f t="shared" si="401"/>
        <v>0</v>
      </c>
      <c r="AN2116" s="331">
        <f t="shared" si="402"/>
        <v>1</v>
      </c>
      <c r="AO2116" s="331"/>
      <c r="AP2116" s="331"/>
      <c r="AQ2116" s="331">
        <f t="shared" si="403"/>
        <v>0</v>
      </c>
      <c r="AR2116" s="332" t="str">
        <f>IF(A2116="","",VLOOKUP(A2116,'Base Sites'!A:B,2,FALSE))</f>
        <v>Valauto Roncq</v>
      </c>
      <c r="AS2116" s="332" t="str">
        <f t="shared" si="404"/>
        <v>VOLKSWAGEN</v>
      </c>
      <c r="AT2116" s="331"/>
      <c r="AU2116" s="333" t="str">
        <f>IF(A2116="","",VLOOKUP(L2116,'Base Vendeurs'!A:B,2,FALSE))</f>
        <v>Valauto Roncq VW</v>
      </c>
      <c r="AV2116" s="327">
        <f t="shared" si="405"/>
        <v>559.09</v>
      </c>
      <c r="AW2116" s="329">
        <f t="shared" si="406"/>
        <v>1.9868858214983402E-2</v>
      </c>
      <c r="AX2116" s="333" t="str">
        <f t="shared" si="407"/>
        <v>NON</v>
      </c>
      <c r="AY2116" s="231">
        <f>+MargesVN[[#This Row],[Total COM]]+MargesVN[[#This Row],[EXT GIE]]+MargesVN[[#This Row],[Forfait immat]]</f>
        <v>46.409000000000006</v>
      </c>
    </row>
    <row r="2117" spans="1:51" s="384" customFormat="1" ht="11.25" customHeight="1" x14ac:dyDescent="0.25">
      <c r="A2117" s="401">
        <v>10</v>
      </c>
      <c r="B2117" s="401" t="s">
        <v>163</v>
      </c>
      <c r="C2117" s="401" t="s">
        <v>104</v>
      </c>
      <c r="D2117" s="402">
        <v>46171</v>
      </c>
      <c r="E2117" s="403">
        <v>46171</v>
      </c>
      <c r="F2117" s="404"/>
      <c r="G2117" s="404"/>
      <c r="H2117" s="404"/>
      <c r="I2117" s="404"/>
      <c r="J2117" s="404"/>
      <c r="K2117" s="404">
        <v>0</v>
      </c>
      <c r="L2117" s="401" t="s">
        <v>195</v>
      </c>
      <c r="M2117" s="401">
        <v>535736</v>
      </c>
      <c r="N2117" s="401">
        <v>5736</v>
      </c>
      <c r="O2117" s="401" t="s">
        <v>4108</v>
      </c>
      <c r="P2117" s="405" t="s">
        <v>4109</v>
      </c>
      <c r="Q2117" s="401" t="s">
        <v>93</v>
      </c>
      <c r="R2117" s="406">
        <v>27305.66</v>
      </c>
      <c r="S2117" s="406">
        <v>1858.34</v>
      </c>
      <c r="T2117" s="407">
        <f t="shared" si="396"/>
        <v>29164</v>
      </c>
      <c r="U2117" s="408">
        <v>102</v>
      </c>
      <c r="V2117" s="406">
        <v>1507.37</v>
      </c>
      <c r="W2117" s="409">
        <v>95</v>
      </c>
      <c r="X2117" s="410"/>
      <c r="Y2117" s="409">
        <f t="shared" si="397"/>
        <v>1412.37</v>
      </c>
      <c r="Z2117" s="411">
        <f t="shared" si="398"/>
        <v>5.1685982718419968E-2</v>
      </c>
      <c r="AA2117" s="410">
        <v>-2708.48</v>
      </c>
      <c r="AB2117" s="409">
        <v>0</v>
      </c>
      <c r="AC2117" s="409"/>
      <c r="AD2117" s="409"/>
      <c r="AE2117" s="412">
        <v>0.12</v>
      </c>
      <c r="AF2117" s="412">
        <v>0.12</v>
      </c>
      <c r="AG2117" s="409">
        <f t="shared" si="399"/>
        <v>169.48439999999999</v>
      </c>
      <c r="AH2117" s="409"/>
      <c r="AI2117" s="409">
        <f t="shared" si="400"/>
        <v>169.48439999999999</v>
      </c>
      <c r="AJ2117" s="401" t="s">
        <v>164</v>
      </c>
      <c r="AK2117" s="401">
        <v>30</v>
      </c>
      <c r="AL2117" s="408"/>
      <c r="AM2117" s="413">
        <f t="shared" si="401"/>
        <v>0</v>
      </c>
      <c r="AN2117" s="413">
        <f t="shared" si="402"/>
        <v>1</v>
      </c>
      <c r="AO2117" s="413"/>
      <c r="AP2117" s="413"/>
      <c r="AQ2117" s="413">
        <f t="shared" si="403"/>
        <v>0</v>
      </c>
      <c r="AR2117" s="414" t="str">
        <f>IF(A2117="","",VLOOKUP(A2117,'Base Sites'!A:B,2,FALSE))</f>
        <v>Valauto Roncq</v>
      </c>
      <c r="AS2117" s="414" t="str">
        <f t="shared" si="404"/>
        <v>VOLKSWAGEN</v>
      </c>
      <c r="AT2117" s="413"/>
      <c r="AU2117" s="415" t="str">
        <f>IF(A2117="","",VLOOKUP(L2117,'Base Vendeurs'!A:B,2,FALSE))</f>
        <v>Valauto Roncq VW</v>
      </c>
      <c r="AV2117" s="409">
        <f t="shared" si="405"/>
        <v>1507.37</v>
      </c>
      <c r="AW2117" s="411">
        <f t="shared" si="406"/>
        <v>5.1685982718419968E-2</v>
      </c>
      <c r="AX2117" s="415" t="str">
        <f t="shared" si="407"/>
        <v>NON</v>
      </c>
      <c r="AY2117" s="231">
        <f>+MargesVN[[#This Row],[Total COM]]+MargesVN[[#This Row],[EXT GIE]]+MargesVN[[#This Row],[Forfait immat]]</f>
        <v>199.48439999999999</v>
      </c>
    </row>
    <row r="2118" spans="1:51" s="384" customFormat="1" ht="11.25" customHeight="1" x14ac:dyDescent="0.25">
      <c r="A2118" s="45">
        <v>10</v>
      </c>
      <c r="B2118" s="45" t="s">
        <v>163</v>
      </c>
      <c r="C2118" s="45" t="s">
        <v>104</v>
      </c>
      <c r="D2118" s="44">
        <v>46078</v>
      </c>
      <c r="E2118" s="65">
        <v>46078</v>
      </c>
      <c r="F2118" s="35"/>
      <c r="G2118" s="35"/>
      <c r="H2118" s="35"/>
      <c r="I2118" s="35"/>
      <c r="J2118" s="35"/>
      <c r="K2118" s="35"/>
      <c r="L2118" s="45" t="s">
        <v>38</v>
      </c>
      <c r="M2118" s="45">
        <v>535749</v>
      </c>
      <c r="N2118" s="45">
        <v>5749</v>
      </c>
      <c r="O2118" s="45" t="s">
        <v>1916</v>
      </c>
      <c r="P2118" s="66" t="s">
        <v>1917</v>
      </c>
      <c r="Q2118" s="45" t="s">
        <v>157</v>
      </c>
      <c r="R2118" s="47">
        <v>28533.33</v>
      </c>
      <c r="S2118" s="47">
        <v>1250</v>
      </c>
      <c r="T2118" s="48">
        <f t="shared" si="396"/>
        <v>29783.33</v>
      </c>
      <c r="U2118" s="49">
        <v>27</v>
      </c>
      <c r="V2118" s="47">
        <v>1435.25</v>
      </c>
      <c r="W2118" s="46">
        <v>95</v>
      </c>
      <c r="X2118" s="50"/>
      <c r="Y2118" s="46">
        <f t="shared" si="397"/>
        <v>1340.25</v>
      </c>
      <c r="Z2118" s="51">
        <f t="shared" si="398"/>
        <v>4.8189708806906408E-2</v>
      </c>
      <c r="AA2118" s="50">
        <v>0</v>
      </c>
      <c r="AB2118" s="46">
        <v>-4250</v>
      </c>
      <c r="AC2118" s="46"/>
      <c r="AD2118" s="46"/>
      <c r="AE2118" s="52">
        <v>7.0000000000000007E-2</v>
      </c>
      <c r="AF2118" s="52">
        <v>7.0000000000000007E-2</v>
      </c>
      <c r="AG2118" s="46">
        <f t="shared" si="399"/>
        <v>93.81750000000001</v>
      </c>
      <c r="AH2118" s="46"/>
      <c r="AI2118" s="46">
        <f t="shared" si="400"/>
        <v>93.81750000000001</v>
      </c>
      <c r="AJ2118" s="45" t="s">
        <v>164</v>
      </c>
      <c r="AK2118" s="45">
        <v>0</v>
      </c>
      <c r="AL2118" s="49" t="s">
        <v>293</v>
      </c>
      <c r="AM2118" s="238">
        <f t="shared" si="401"/>
        <v>1</v>
      </c>
      <c r="AN2118" s="238">
        <f t="shared" si="402"/>
        <v>1</v>
      </c>
      <c r="AO2118" s="238"/>
      <c r="AP2118" s="238"/>
      <c r="AQ2118" s="238">
        <f t="shared" si="403"/>
        <v>1</v>
      </c>
      <c r="AR2118" s="96" t="str">
        <f>IF(A2118="","",VLOOKUP(A2118,'Base Sites'!A:B,2,FALSE))</f>
        <v>Valauto Roncq</v>
      </c>
      <c r="AS2118" s="96" t="str">
        <f t="shared" si="404"/>
        <v>VOLKSWAGEN</v>
      </c>
      <c r="AT2118" s="238"/>
      <c r="AU2118" s="231" t="str">
        <f>IF(A2118="","",VLOOKUP(L2118,'Base Vendeurs'!A:B,2,FALSE))</f>
        <v>Valauto Roubaix</v>
      </c>
      <c r="AV2118" s="46">
        <f t="shared" si="405"/>
        <v>1435.25</v>
      </c>
      <c r="AW2118" s="51">
        <f t="shared" si="406"/>
        <v>4.8189708806906408E-2</v>
      </c>
      <c r="AX2118" s="231" t="str">
        <f t="shared" si="407"/>
        <v>NON</v>
      </c>
      <c r="AY2118" s="231">
        <f>+MargesVN[[#This Row],[Total COM]]+MargesVN[[#This Row],[EXT GIE]]+MargesVN[[#This Row],[Forfait immat]]</f>
        <v>93.81750000000001</v>
      </c>
    </row>
    <row r="2119" spans="1:51" s="384" customFormat="1" ht="11.25" customHeight="1" x14ac:dyDescent="0.25">
      <c r="A2119" s="319">
        <v>10</v>
      </c>
      <c r="B2119" s="319" t="s">
        <v>163</v>
      </c>
      <c r="C2119" s="319" t="s">
        <v>104</v>
      </c>
      <c r="D2119" s="320">
        <v>46085</v>
      </c>
      <c r="E2119" s="321">
        <v>46085</v>
      </c>
      <c r="F2119" s="322"/>
      <c r="G2119" s="322"/>
      <c r="H2119" s="322"/>
      <c r="I2119" s="322"/>
      <c r="J2119" s="322"/>
      <c r="K2119" s="322">
        <v>0</v>
      </c>
      <c r="L2119" s="319" t="s">
        <v>38</v>
      </c>
      <c r="M2119" s="319">
        <v>545513</v>
      </c>
      <c r="N2119" s="319">
        <v>5513</v>
      </c>
      <c r="O2119" s="319" t="s">
        <v>2604</v>
      </c>
      <c r="P2119" s="323" t="s">
        <v>2605</v>
      </c>
      <c r="Q2119" s="319" t="s">
        <v>177</v>
      </c>
      <c r="R2119" s="324">
        <v>33863.33</v>
      </c>
      <c r="S2119" s="324">
        <v>833.33</v>
      </c>
      <c r="T2119" s="325">
        <f t="shared" si="396"/>
        <v>34696.660000000003</v>
      </c>
      <c r="U2119" s="326">
        <v>54</v>
      </c>
      <c r="V2119" s="324">
        <v>1590.43</v>
      </c>
      <c r="W2119" s="327">
        <v>95</v>
      </c>
      <c r="X2119" s="328"/>
      <c r="Y2119" s="327">
        <f t="shared" si="397"/>
        <v>1495.43</v>
      </c>
      <c r="Z2119" s="329">
        <f t="shared" si="398"/>
        <v>4.5838129664353855E-2</v>
      </c>
      <c r="AA2119" s="328">
        <v>0</v>
      </c>
      <c r="AB2119" s="327">
        <v>-5566.67</v>
      </c>
      <c r="AC2119" s="327"/>
      <c r="AD2119" s="327"/>
      <c r="AE2119" s="330">
        <v>7.0000000000000007E-2</v>
      </c>
      <c r="AF2119" s="330">
        <v>7.0000000000000007E-2</v>
      </c>
      <c r="AG2119" s="327">
        <f t="shared" si="399"/>
        <v>104.68010000000001</v>
      </c>
      <c r="AH2119" s="327"/>
      <c r="AI2119" s="327">
        <f t="shared" si="400"/>
        <v>104.68010000000001</v>
      </c>
      <c r="AJ2119" s="319" t="s">
        <v>164</v>
      </c>
      <c r="AK2119" s="319"/>
      <c r="AL2119" s="326"/>
      <c r="AM2119" s="331">
        <f t="shared" si="401"/>
        <v>0</v>
      </c>
      <c r="AN2119" s="331">
        <f t="shared" si="402"/>
        <v>1</v>
      </c>
      <c r="AO2119" s="331"/>
      <c r="AP2119" s="331"/>
      <c r="AQ2119" s="331">
        <f t="shared" si="403"/>
        <v>0</v>
      </c>
      <c r="AR2119" s="332" t="str">
        <f>IF(A2119="","",VLOOKUP(A2119,'Base Sites'!A:B,2,FALSE))</f>
        <v>Valauto Roncq</v>
      </c>
      <c r="AS2119" s="332" t="str">
        <f t="shared" si="404"/>
        <v>VOLKSWAGEN</v>
      </c>
      <c r="AT2119" s="331"/>
      <c r="AU2119" s="333" t="str">
        <f>IF(A2119="","",VLOOKUP(L2119,'Base Vendeurs'!A:B,2,FALSE))</f>
        <v>Valauto Roubaix</v>
      </c>
      <c r="AV2119" s="327">
        <f t="shared" si="405"/>
        <v>1590.43</v>
      </c>
      <c r="AW2119" s="329">
        <f t="shared" si="406"/>
        <v>4.5838129664353855E-2</v>
      </c>
      <c r="AX2119" s="333" t="str">
        <f t="shared" si="407"/>
        <v>NON</v>
      </c>
      <c r="AY2119" s="231">
        <f>+MargesVN[[#This Row],[Total COM]]+MargesVN[[#This Row],[EXT GIE]]+MargesVN[[#This Row],[Forfait immat]]</f>
        <v>104.68010000000001</v>
      </c>
    </row>
    <row r="2120" spans="1:51" s="384" customFormat="1" ht="11.25" customHeight="1" x14ac:dyDescent="0.25">
      <c r="A2120" s="319">
        <v>10</v>
      </c>
      <c r="B2120" s="319" t="s">
        <v>183</v>
      </c>
      <c r="C2120" s="319" t="s">
        <v>104</v>
      </c>
      <c r="D2120" s="320">
        <v>46086</v>
      </c>
      <c r="E2120" s="321">
        <v>46086</v>
      </c>
      <c r="F2120" s="322"/>
      <c r="G2120" s="322"/>
      <c r="H2120" s="322"/>
      <c r="I2120" s="322" t="s">
        <v>165</v>
      </c>
      <c r="J2120" s="322"/>
      <c r="K2120" s="322">
        <v>13.78</v>
      </c>
      <c r="L2120" s="319" t="s">
        <v>417</v>
      </c>
      <c r="M2120" s="319">
        <v>545480</v>
      </c>
      <c r="N2120" s="319">
        <v>5480</v>
      </c>
      <c r="O2120" s="319" t="s">
        <v>2658</v>
      </c>
      <c r="P2120" s="323" t="s">
        <v>2659</v>
      </c>
      <c r="Q2120" s="319" t="s">
        <v>177</v>
      </c>
      <c r="R2120" s="324">
        <v>37709.17</v>
      </c>
      <c r="S2120" s="324">
        <v>3329.17</v>
      </c>
      <c r="T2120" s="325">
        <f t="shared" si="396"/>
        <v>41038.339999999997</v>
      </c>
      <c r="U2120" s="326">
        <v>13</v>
      </c>
      <c r="V2120" s="324">
        <v>2131.2399999999998</v>
      </c>
      <c r="W2120" s="327">
        <v>95</v>
      </c>
      <c r="X2120" s="328"/>
      <c r="Y2120" s="327">
        <f t="shared" si="397"/>
        <v>2036.2399999999998</v>
      </c>
      <c r="Z2120" s="329">
        <f t="shared" si="398"/>
        <v>5.1932899820021958E-2</v>
      </c>
      <c r="AA2120" s="328">
        <v>0</v>
      </c>
      <c r="AB2120" s="327">
        <v>-5566.67</v>
      </c>
      <c r="AC2120" s="327"/>
      <c r="AD2120" s="327" t="s">
        <v>2875</v>
      </c>
      <c r="AE2120" s="330">
        <v>7.0000000000000007E-2</v>
      </c>
      <c r="AF2120" s="330">
        <v>7.0000000000000007E-2</v>
      </c>
      <c r="AG2120" s="327">
        <f t="shared" si="399"/>
        <v>142.5368</v>
      </c>
      <c r="AH2120" s="327"/>
      <c r="AI2120" s="327">
        <f t="shared" si="400"/>
        <v>142.5368</v>
      </c>
      <c r="AJ2120" s="319" t="s">
        <v>164</v>
      </c>
      <c r="AK2120" s="319"/>
      <c r="AL2120" s="326" t="s">
        <v>352</v>
      </c>
      <c r="AM2120" s="331">
        <f t="shared" si="401"/>
        <v>1</v>
      </c>
      <c r="AN2120" s="331">
        <f t="shared" si="402"/>
        <v>1</v>
      </c>
      <c r="AO2120" s="331"/>
      <c r="AP2120" s="331"/>
      <c r="AQ2120" s="331">
        <f t="shared" si="403"/>
        <v>1</v>
      </c>
      <c r="AR2120" s="332" t="str">
        <f>IF(A2120="","",VLOOKUP(A2120,'Base Sites'!A:B,2,FALSE))</f>
        <v>Valauto Roncq</v>
      </c>
      <c r="AS2120" s="332" t="str">
        <f t="shared" si="404"/>
        <v>VOLKSWAGEN</v>
      </c>
      <c r="AT2120" s="331"/>
      <c r="AU2120" s="333" t="str">
        <f>IF(A2120="","",VLOOKUP(L2120,'Base Vendeurs'!A:B,2,FALSE))</f>
        <v>Valauto Roncq VW</v>
      </c>
      <c r="AV2120" s="327">
        <f t="shared" si="405"/>
        <v>2131.2399999999998</v>
      </c>
      <c r="AW2120" s="329">
        <f t="shared" si="406"/>
        <v>5.1932899820021958E-2</v>
      </c>
      <c r="AX2120" s="333" t="str">
        <f t="shared" si="407"/>
        <v>NON</v>
      </c>
      <c r="AY2120" s="231" t="e">
        <f>+MargesVN[[#This Row],[Total COM]]+MargesVN[[#This Row],[EXT GIE]]+MargesVN[[#This Row],[Forfait immat]]</f>
        <v>#VALUE!</v>
      </c>
    </row>
    <row r="2121" spans="1:51" s="384" customFormat="1" ht="11.25" customHeight="1" x14ac:dyDescent="0.25">
      <c r="A2121" s="45">
        <v>30</v>
      </c>
      <c r="B2121" s="45" t="s">
        <v>183</v>
      </c>
      <c r="C2121" s="45" t="s">
        <v>104</v>
      </c>
      <c r="D2121" s="44">
        <v>46076</v>
      </c>
      <c r="E2121" s="65">
        <v>46078</v>
      </c>
      <c r="F2121" s="35"/>
      <c r="G2121" s="35"/>
      <c r="H2121" s="35"/>
      <c r="I2121" s="35" t="s">
        <v>165</v>
      </c>
      <c r="J2121" s="35"/>
      <c r="K2121" s="35">
        <v>-1419.77</v>
      </c>
      <c r="L2121" s="45" t="s">
        <v>429</v>
      </c>
      <c r="M2121" s="45">
        <v>535789</v>
      </c>
      <c r="N2121" s="45">
        <v>5789</v>
      </c>
      <c r="O2121" s="45" t="s">
        <v>1791</v>
      </c>
      <c r="P2121" s="66" t="s">
        <v>1792</v>
      </c>
      <c r="Q2121" s="45" t="s">
        <v>177</v>
      </c>
      <c r="R2121" s="47">
        <v>37605</v>
      </c>
      <c r="S2121" s="47">
        <v>1470.83</v>
      </c>
      <c r="T2121" s="48">
        <f t="shared" si="396"/>
        <v>39075.83</v>
      </c>
      <c r="U2121" s="49">
        <v>7</v>
      </c>
      <c r="V2121" s="47">
        <v>3088.29</v>
      </c>
      <c r="W2121" s="46">
        <v>95</v>
      </c>
      <c r="X2121" s="50">
        <v>-2167</v>
      </c>
      <c r="Y2121" s="46">
        <f t="shared" si="397"/>
        <v>826.29</v>
      </c>
      <c r="Z2121" s="51">
        <f t="shared" si="398"/>
        <v>2.3576978403273836E-2</v>
      </c>
      <c r="AA2121" s="50">
        <v>0</v>
      </c>
      <c r="AB2121" s="46">
        <v>-5566.67</v>
      </c>
      <c r="AC2121" s="46"/>
      <c r="AD2121" s="46" t="s">
        <v>2047</v>
      </c>
      <c r="AE2121" s="52">
        <v>7.0000000000000007E-2</v>
      </c>
      <c r="AF2121" s="52">
        <v>7.0000000000000007E-2</v>
      </c>
      <c r="AG2121" s="46">
        <f t="shared" si="399"/>
        <v>57.840300000000006</v>
      </c>
      <c r="AH2121" s="46"/>
      <c r="AI2121" s="46">
        <f t="shared" si="400"/>
        <v>57.840300000000006</v>
      </c>
      <c r="AJ2121" s="45" t="s">
        <v>164</v>
      </c>
      <c r="AK2121" s="45">
        <v>30</v>
      </c>
      <c r="AL2121" s="49"/>
      <c r="AM2121" s="238">
        <f t="shared" si="401"/>
        <v>0</v>
      </c>
      <c r="AN2121" s="238">
        <f t="shared" si="402"/>
        <v>1</v>
      </c>
      <c r="AO2121" s="238"/>
      <c r="AP2121" s="238"/>
      <c r="AQ2121" s="238">
        <f t="shared" si="403"/>
        <v>0</v>
      </c>
      <c r="AR2121" s="96" t="str">
        <f>IF(A2121="","",VLOOKUP(A2121,'Base Sites'!A:B,2,FALSE))</f>
        <v>Valauto Lambersart VW</v>
      </c>
      <c r="AS2121" s="96" t="str">
        <f t="shared" si="404"/>
        <v>VOLKSWAGEN</v>
      </c>
      <c r="AT2121" s="238"/>
      <c r="AU2121" s="231" t="str">
        <f>IF(A2121="","",VLOOKUP(L2121,'Base Vendeurs'!A:B,2,FALSE))</f>
        <v>Valauto Lambersart VW</v>
      </c>
      <c r="AV2121" s="46">
        <f t="shared" si="405"/>
        <v>3088.29</v>
      </c>
      <c r="AW2121" s="51">
        <f t="shared" si="406"/>
        <v>7.9033254060118491E-2</v>
      </c>
      <c r="AX2121" s="231" t="str">
        <f t="shared" si="407"/>
        <v>NON</v>
      </c>
      <c r="AY2121" s="231">
        <f>+MargesVN[[#This Row],[Total COM]]+MargesVN[[#This Row],[EXT GIE]]+MargesVN[[#This Row],[Forfait immat]]</f>
        <v>87.840300000000013</v>
      </c>
    </row>
    <row r="2122" spans="1:51" s="384" customFormat="1" ht="11.25" customHeight="1" x14ac:dyDescent="0.25">
      <c r="A2122" s="259">
        <v>10</v>
      </c>
      <c r="B2122" s="259" t="s">
        <v>163</v>
      </c>
      <c r="C2122" s="259" t="s">
        <v>104</v>
      </c>
      <c r="D2122" s="150">
        <v>46050</v>
      </c>
      <c r="E2122" s="260">
        <v>46050</v>
      </c>
      <c r="F2122" s="151"/>
      <c r="G2122" s="151"/>
      <c r="H2122" s="151"/>
      <c r="I2122" s="151"/>
      <c r="J2122" s="151"/>
      <c r="K2122" s="151">
        <v>0</v>
      </c>
      <c r="L2122" s="259" t="s">
        <v>195</v>
      </c>
      <c r="M2122" s="259">
        <v>535809</v>
      </c>
      <c r="N2122" s="259">
        <v>5809</v>
      </c>
      <c r="O2122" s="259" t="s">
        <v>888</v>
      </c>
      <c r="P2122" s="261" t="s">
        <v>889</v>
      </c>
      <c r="Q2122" s="259" t="s">
        <v>107</v>
      </c>
      <c r="R2122" s="152">
        <v>22622.33</v>
      </c>
      <c r="S2122" s="152">
        <v>1816.68</v>
      </c>
      <c r="T2122" s="153">
        <f t="shared" si="396"/>
        <v>24439.010000000002</v>
      </c>
      <c r="U2122" s="154">
        <v>65</v>
      </c>
      <c r="V2122" s="152">
        <v>664.06</v>
      </c>
      <c r="W2122" s="262">
        <v>95</v>
      </c>
      <c r="X2122" s="155"/>
      <c r="Y2122" s="262">
        <f t="shared" si="397"/>
        <v>569.05999999999995</v>
      </c>
      <c r="Z2122" s="156">
        <f t="shared" si="398"/>
        <v>2.7172131768021694E-2</v>
      </c>
      <c r="AA2122" s="155">
        <v>0</v>
      </c>
      <c r="AB2122" s="262">
        <v>-2683.33</v>
      </c>
      <c r="AC2122" s="262"/>
      <c r="AD2122" s="262"/>
      <c r="AE2122" s="157">
        <v>0.13</v>
      </c>
      <c r="AF2122" s="157">
        <v>0.13</v>
      </c>
      <c r="AG2122" s="262">
        <f t="shared" si="399"/>
        <v>73.977800000000002</v>
      </c>
      <c r="AH2122" s="262"/>
      <c r="AI2122" s="262">
        <f t="shared" si="400"/>
        <v>73.977800000000002</v>
      </c>
      <c r="AJ2122" s="259" t="s">
        <v>164</v>
      </c>
      <c r="AK2122" s="259">
        <v>30</v>
      </c>
      <c r="AL2122" s="154"/>
      <c r="AM2122" s="263">
        <f t="shared" si="401"/>
        <v>0</v>
      </c>
      <c r="AN2122" s="263">
        <f t="shared" si="402"/>
        <v>1</v>
      </c>
      <c r="AO2122" s="263"/>
      <c r="AP2122" s="263"/>
      <c r="AQ2122" s="263">
        <f t="shared" si="403"/>
        <v>0</v>
      </c>
      <c r="AR2122" s="158" t="str">
        <f>IF(A2122="","",VLOOKUP(A2122,'Base Sites'!A:B,2,FALSE))</f>
        <v>Valauto Roncq</v>
      </c>
      <c r="AS2122" s="158" t="str">
        <f t="shared" si="404"/>
        <v>VOLKSWAGEN</v>
      </c>
      <c r="AT2122" s="263"/>
      <c r="AU2122" s="264" t="str">
        <f>IF(A2122="","",VLOOKUP(L2122,'Base Vendeurs'!A:B,2,FALSE))</f>
        <v>Valauto Roncq VW</v>
      </c>
      <c r="AV2122" s="251">
        <f t="shared" si="405"/>
        <v>664.06</v>
      </c>
      <c r="AW2122" s="156">
        <f t="shared" si="406"/>
        <v>2.7172131768021694E-2</v>
      </c>
      <c r="AX2122" s="237" t="str">
        <f t="shared" si="407"/>
        <v>NON</v>
      </c>
      <c r="AY2122" s="231">
        <f>+MargesVN[[#This Row],[Total COM]]+MargesVN[[#This Row],[EXT GIE]]+MargesVN[[#This Row],[Forfait immat]]</f>
        <v>103.9778</v>
      </c>
    </row>
    <row r="2123" spans="1:51" s="384" customFormat="1" ht="11.25" customHeight="1" x14ac:dyDescent="0.25">
      <c r="A2123" s="401">
        <v>30</v>
      </c>
      <c r="B2123" s="401" t="s">
        <v>163</v>
      </c>
      <c r="C2123" s="401" t="s">
        <v>104</v>
      </c>
      <c r="D2123" s="402">
        <v>46142</v>
      </c>
      <c r="E2123" s="403">
        <v>46147</v>
      </c>
      <c r="F2123" s="404"/>
      <c r="G2123" s="404"/>
      <c r="H2123" s="404"/>
      <c r="I2123" s="404"/>
      <c r="J2123" s="404"/>
      <c r="K2123" s="404"/>
      <c r="L2123" s="401" t="s">
        <v>188</v>
      </c>
      <c r="M2123" s="401">
        <v>535888</v>
      </c>
      <c r="N2123" s="401">
        <v>5888</v>
      </c>
      <c r="O2123" s="401" t="s">
        <v>3449</v>
      </c>
      <c r="P2123" s="405" t="s">
        <v>1157</v>
      </c>
      <c r="Q2123" s="401" t="s">
        <v>177</v>
      </c>
      <c r="R2123" s="406">
        <v>37605</v>
      </c>
      <c r="S2123" s="406">
        <v>1025</v>
      </c>
      <c r="T2123" s="407">
        <f t="shared" si="396"/>
        <v>38630</v>
      </c>
      <c r="U2123" s="408">
        <v>14</v>
      </c>
      <c r="V2123" s="406">
        <v>867.6</v>
      </c>
      <c r="W2123" s="409">
        <v>95</v>
      </c>
      <c r="X2123" s="410"/>
      <c r="Y2123" s="409">
        <f t="shared" si="397"/>
        <v>772.6</v>
      </c>
      <c r="Z2123" s="411">
        <f t="shared" si="398"/>
        <v>2.245922857882475E-2</v>
      </c>
      <c r="AA2123" s="410">
        <v>0</v>
      </c>
      <c r="AB2123" s="409">
        <v>0</v>
      </c>
      <c r="AC2123" s="409"/>
      <c r="AD2123" s="409" t="s">
        <v>1214</v>
      </c>
      <c r="AE2123" s="412"/>
      <c r="AF2123" s="412">
        <v>0.1</v>
      </c>
      <c r="AG2123" s="409">
        <f t="shared" si="399"/>
        <v>0</v>
      </c>
      <c r="AH2123" s="409"/>
      <c r="AI2123" s="409">
        <f t="shared" si="400"/>
        <v>0</v>
      </c>
      <c r="AJ2123" s="401" t="s">
        <v>164</v>
      </c>
      <c r="AK2123" s="401">
        <v>0</v>
      </c>
      <c r="AL2123" s="408"/>
      <c r="AM2123" s="413">
        <f t="shared" si="401"/>
        <v>0</v>
      </c>
      <c r="AN2123" s="413">
        <f t="shared" si="402"/>
        <v>1</v>
      </c>
      <c r="AO2123" s="413"/>
      <c r="AP2123" s="413"/>
      <c r="AQ2123" s="413">
        <f t="shared" si="403"/>
        <v>0</v>
      </c>
      <c r="AR2123" s="414" t="str">
        <f>IF(A2123="","",VLOOKUP(A2123,'Base Sites'!A:B,2,FALSE))</f>
        <v>Valauto Lambersart VW</v>
      </c>
      <c r="AS2123" s="414" t="str">
        <f t="shared" si="404"/>
        <v>VOLKSWAGEN</v>
      </c>
      <c r="AT2123" s="413"/>
      <c r="AU2123" s="415" t="str">
        <f>IF(A2123="","",VLOOKUP(L2123,'Base Vendeurs'!A:B,2,FALSE))</f>
        <v>Sociétés NORD</v>
      </c>
      <c r="AV2123" s="409">
        <f t="shared" si="405"/>
        <v>867.6</v>
      </c>
      <c r="AW2123" s="411">
        <f t="shared" si="406"/>
        <v>2.245922857882475E-2</v>
      </c>
      <c r="AX2123" s="415" t="str">
        <f t="shared" si="407"/>
        <v>NON</v>
      </c>
      <c r="AY2123" s="231">
        <f>+MargesVN[[#This Row],[Total COM]]+MargesVN[[#This Row],[EXT GIE]]+MargesVN[[#This Row],[Forfait immat]]</f>
        <v>0</v>
      </c>
    </row>
    <row r="2124" spans="1:51" s="384" customFormat="1" ht="11.25" customHeight="1" x14ac:dyDescent="0.25">
      <c r="A2124" s="354">
        <v>30</v>
      </c>
      <c r="B2124" s="354" t="s">
        <v>163</v>
      </c>
      <c r="C2124" s="354" t="s">
        <v>104</v>
      </c>
      <c r="D2124" s="355">
        <v>46139</v>
      </c>
      <c r="E2124" s="356">
        <v>46141</v>
      </c>
      <c r="F2124" s="357"/>
      <c r="G2124" s="357"/>
      <c r="H2124" s="357"/>
      <c r="I2124" s="357"/>
      <c r="J2124" s="357"/>
      <c r="K2124" s="357">
        <v>0</v>
      </c>
      <c r="L2124" s="354" t="s">
        <v>70</v>
      </c>
      <c r="M2124" s="354">
        <v>535895</v>
      </c>
      <c r="N2124" s="354">
        <v>5895</v>
      </c>
      <c r="O2124" s="354" t="s">
        <v>3260</v>
      </c>
      <c r="P2124" s="358" t="s">
        <v>3261</v>
      </c>
      <c r="Q2124" s="354" t="s">
        <v>93</v>
      </c>
      <c r="R2124" s="359">
        <v>34805.67</v>
      </c>
      <c r="S2124" s="359">
        <v>6525</v>
      </c>
      <c r="T2124" s="360">
        <f t="shared" si="396"/>
        <v>41330.67</v>
      </c>
      <c r="U2124" s="361">
        <v>4</v>
      </c>
      <c r="V2124" s="359">
        <v>1128.27</v>
      </c>
      <c r="W2124" s="362">
        <v>95</v>
      </c>
      <c r="X2124" s="363"/>
      <c r="Y2124" s="362">
        <f t="shared" si="397"/>
        <v>1033.27</v>
      </c>
      <c r="Z2124" s="364">
        <f t="shared" si="398"/>
        <v>2.7298613838101345E-2</v>
      </c>
      <c r="AA2124" s="363">
        <v>0</v>
      </c>
      <c r="AB2124" s="362">
        <v>0</v>
      </c>
      <c r="AC2124" s="362"/>
      <c r="AD2124" s="362"/>
      <c r="AE2124" s="365">
        <v>0.1</v>
      </c>
      <c r="AF2124" s="365">
        <v>0.1</v>
      </c>
      <c r="AG2124" s="362">
        <f t="shared" si="399"/>
        <v>103.327</v>
      </c>
      <c r="AH2124" s="362"/>
      <c r="AI2124" s="362">
        <f t="shared" si="400"/>
        <v>103.327</v>
      </c>
      <c r="AJ2124" s="354" t="s">
        <v>164</v>
      </c>
      <c r="AK2124" s="354">
        <v>0</v>
      </c>
      <c r="AL2124" s="361">
        <v>20</v>
      </c>
      <c r="AM2124" s="366">
        <f t="shared" si="401"/>
        <v>1</v>
      </c>
      <c r="AN2124" s="366">
        <f t="shared" si="402"/>
        <v>1</v>
      </c>
      <c r="AO2124" s="366"/>
      <c r="AP2124" s="366"/>
      <c r="AQ2124" s="366">
        <f t="shared" si="403"/>
        <v>1</v>
      </c>
      <c r="AR2124" s="367" t="str">
        <f>IF(A2124="","",VLOOKUP(A2124,'Base Sites'!A:B,2,FALSE))</f>
        <v>Valauto Lambersart VW</v>
      </c>
      <c r="AS2124" s="367" t="str">
        <f t="shared" si="404"/>
        <v>VOLKSWAGEN</v>
      </c>
      <c r="AT2124" s="366"/>
      <c r="AU2124" s="368" t="str">
        <f>IF(A2124="","",VLOOKUP(L2124,'Base Vendeurs'!A:B,2,FALSE))</f>
        <v>Sociétés NORD</v>
      </c>
      <c r="AV2124" s="362">
        <f t="shared" si="405"/>
        <v>1128.27</v>
      </c>
      <c r="AW2124" s="364">
        <f t="shared" si="406"/>
        <v>2.7298613838101345E-2</v>
      </c>
      <c r="AX2124" s="368" t="str">
        <f t="shared" si="407"/>
        <v>NON</v>
      </c>
      <c r="AY2124" s="231">
        <f>+MargesVN[[#This Row],[Total COM]]+MargesVN[[#This Row],[EXT GIE]]+MargesVN[[#This Row],[Forfait immat]]</f>
        <v>123.327</v>
      </c>
    </row>
    <row r="2125" spans="1:51" s="384" customFormat="1" ht="11.25" customHeight="1" x14ac:dyDescent="0.25">
      <c r="A2125" s="431">
        <v>30</v>
      </c>
      <c r="B2125" s="431" t="s">
        <v>163</v>
      </c>
      <c r="C2125" s="431" t="s">
        <v>104</v>
      </c>
      <c r="D2125" s="432">
        <v>46191</v>
      </c>
      <c r="E2125" s="433">
        <v>46192</v>
      </c>
      <c r="F2125" s="434"/>
      <c r="G2125" s="434"/>
      <c r="H2125" s="434"/>
      <c r="I2125" s="434"/>
      <c r="J2125" s="434"/>
      <c r="K2125" s="434">
        <v>0</v>
      </c>
      <c r="L2125" s="431" t="s">
        <v>33</v>
      </c>
      <c r="M2125" s="431">
        <v>535901</v>
      </c>
      <c r="N2125" s="431">
        <v>5901</v>
      </c>
      <c r="O2125" s="431" t="s">
        <v>5023</v>
      </c>
      <c r="P2125" s="435" t="s">
        <v>2926</v>
      </c>
      <c r="Q2125" s="431" t="s">
        <v>177</v>
      </c>
      <c r="R2125" s="436">
        <v>39271.67</v>
      </c>
      <c r="S2125" s="436">
        <v>5558.34</v>
      </c>
      <c r="T2125" s="437">
        <f t="shared" si="396"/>
        <v>44830.009999999995</v>
      </c>
      <c r="U2125" s="438">
        <v>44</v>
      </c>
      <c r="V2125" s="436">
        <v>1439.92</v>
      </c>
      <c r="W2125" s="439">
        <v>95</v>
      </c>
      <c r="X2125" s="440"/>
      <c r="Y2125" s="439">
        <f t="shared" si="397"/>
        <v>1344.92</v>
      </c>
      <c r="Z2125" s="441">
        <f t="shared" si="398"/>
        <v>3.2119555628026854E-2</v>
      </c>
      <c r="AA2125" s="440">
        <v>0</v>
      </c>
      <c r="AB2125" s="439">
        <v>0</v>
      </c>
      <c r="AC2125" s="439"/>
      <c r="AD2125" s="439"/>
      <c r="AE2125" s="442"/>
      <c r="AF2125" s="442">
        <v>0</v>
      </c>
      <c r="AG2125" s="439">
        <f t="shared" si="399"/>
        <v>0</v>
      </c>
      <c r="AH2125" s="439"/>
      <c r="AI2125" s="439">
        <f t="shared" si="400"/>
        <v>0</v>
      </c>
      <c r="AJ2125" s="431" t="s">
        <v>3670</v>
      </c>
      <c r="AK2125" s="431">
        <v>0</v>
      </c>
      <c r="AL2125" s="438"/>
      <c r="AM2125" s="443">
        <f t="shared" si="401"/>
        <v>0</v>
      </c>
      <c r="AN2125" s="443">
        <f t="shared" si="402"/>
        <v>1</v>
      </c>
      <c r="AO2125" s="443"/>
      <c r="AP2125" s="443"/>
      <c r="AQ2125" s="443">
        <f t="shared" si="403"/>
        <v>0</v>
      </c>
      <c r="AR2125" s="444" t="str">
        <f>IF(A2125="","",VLOOKUP(A2125,'Base Sites'!A:B,2,FALSE))</f>
        <v>Valauto Lambersart VW</v>
      </c>
      <c r="AS2125" s="444" t="str">
        <f t="shared" si="404"/>
        <v>VOLKSWAGEN</v>
      </c>
      <c r="AT2125" s="443"/>
      <c r="AU2125" s="445" t="str">
        <f>IF(A2125="","",VLOOKUP(L2125,'Base Vendeurs'!A:B,2,FALSE))</f>
        <v>Sociétés NORD</v>
      </c>
      <c r="AV2125" s="439">
        <f t="shared" si="405"/>
        <v>1439.92</v>
      </c>
      <c r="AW2125" s="441">
        <f t="shared" si="406"/>
        <v>3.2119555628026854E-2</v>
      </c>
      <c r="AX2125" s="445" t="str">
        <f t="shared" si="407"/>
        <v>NON</v>
      </c>
      <c r="AY2125" s="231">
        <f>+MargesVN[[#This Row],[Total COM]]+MargesVN[[#This Row],[EXT GIE]]+MargesVN[[#This Row],[Forfait immat]]</f>
        <v>0</v>
      </c>
    </row>
    <row r="2126" spans="1:51" s="384" customFormat="1" ht="11.25" customHeight="1" x14ac:dyDescent="0.25">
      <c r="A2126" s="319">
        <v>30</v>
      </c>
      <c r="B2126" s="319" t="s">
        <v>163</v>
      </c>
      <c r="C2126" s="319" t="s">
        <v>104</v>
      </c>
      <c r="D2126" s="320">
        <v>46084</v>
      </c>
      <c r="E2126" s="321">
        <v>46085</v>
      </c>
      <c r="F2126" s="322"/>
      <c r="G2126" s="322"/>
      <c r="H2126" s="322"/>
      <c r="I2126" s="322"/>
      <c r="J2126" s="322"/>
      <c r="K2126" s="322">
        <v>0</v>
      </c>
      <c r="L2126" s="319" t="s">
        <v>229</v>
      </c>
      <c r="M2126" s="319">
        <v>535903</v>
      </c>
      <c r="N2126" s="319">
        <v>5903</v>
      </c>
      <c r="O2126" s="319" t="s">
        <v>2471</v>
      </c>
      <c r="P2126" s="323" t="s">
        <v>2472</v>
      </c>
      <c r="Q2126" s="319" t="s">
        <v>107</v>
      </c>
      <c r="R2126" s="324">
        <v>22622.33</v>
      </c>
      <c r="S2126" s="324">
        <v>775</v>
      </c>
      <c r="T2126" s="325">
        <f t="shared" si="396"/>
        <v>23397.33</v>
      </c>
      <c r="U2126" s="326">
        <v>7</v>
      </c>
      <c r="V2126" s="324">
        <v>832.8</v>
      </c>
      <c r="W2126" s="327">
        <v>95</v>
      </c>
      <c r="X2126" s="328"/>
      <c r="Y2126" s="327">
        <f t="shared" si="397"/>
        <v>737.8</v>
      </c>
      <c r="Z2126" s="329">
        <f t="shared" si="398"/>
        <v>3.5593804934152741E-2</v>
      </c>
      <c r="AA2126" s="328">
        <v>0</v>
      </c>
      <c r="AB2126" s="327">
        <v>-3349.99</v>
      </c>
      <c r="AC2126" s="327"/>
      <c r="AD2126" s="327"/>
      <c r="AE2126" s="330">
        <v>0.13</v>
      </c>
      <c r="AF2126" s="330">
        <v>0.13</v>
      </c>
      <c r="AG2126" s="327">
        <f t="shared" si="399"/>
        <v>95.914000000000001</v>
      </c>
      <c r="AH2126" s="327"/>
      <c r="AI2126" s="327">
        <f t="shared" si="400"/>
        <v>95.914000000000001</v>
      </c>
      <c r="AJ2126" s="319" t="s">
        <v>164</v>
      </c>
      <c r="AK2126" s="319">
        <v>30</v>
      </c>
      <c r="AL2126" s="326">
        <v>100</v>
      </c>
      <c r="AM2126" s="331">
        <f t="shared" si="401"/>
        <v>1</v>
      </c>
      <c r="AN2126" s="331">
        <f t="shared" si="402"/>
        <v>1</v>
      </c>
      <c r="AO2126" s="331"/>
      <c r="AP2126" s="331"/>
      <c r="AQ2126" s="331">
        <f t="shared" si="403"/>
        <v>1</v>
      </c>
      <c r="AR2126" s="332" t="str">
        <f>IF(A2126="","",VLOOKUP(A2126,'Base Sites'!A:B,2,FALSE))</f>
        <v>Valauto Lambersart VW</v>
      </c>
      <c r="AS2126" s="332" t="str">
        <f t="shared" si="404"/>
        <v>VOLKSWAGEN</v>
      </c>
      <c r="AT2126" s="331"/>
      <c r="AU2126" s="333" t="str">
        <f>IF(A2126="","",VLOOKUP(L2126,'Base Vendeurs'!A:B,2,FALSE))</f>
        <v>Valauto Lambersart VW</v>
      </c>
      <c r="AV2126" s="327">
        <f t="shared" si="405"/>
        <v>832.8</v>
      </c>
      <c r="AW2126" s="329">
        <f t="shared" si="406"/>
        <v>3.5593804934152741E-2</v>
      </c>
      <c r="AX2126" s="333" t="str">
        <f t="shared" si="407"/>
        <v>NON</v>
      </c>
      <c r="AY2126" s="231">
        <f>+MargesVN[[#This Row],[Total COM]]+MargesVN[[#This Row],[EXT GIE]]+MargesVN[[#This Row],[Forfait immat]]</f>
        <v>225.91399999999999</v>
      </c>
    </row>
    <row r="2127" spans="1:51" s="384" customFormat="1" ht="11.25" customHeight="1" x14ac:dyDescent="0.25">
      <c r="A2127" s="225">
        <v>10</v>
      </c>
      <c r="B2127" s="225" t="s">
        <v>163</v>
      </c>
      <c r="C2127" s="225" t="s">
        <v>104</v>
      </c>
      <c r="D2127" s="216">
        <v>46030</v>
      </c>
      <c r="E2127" s="226">
        <v>46030</v>
      </c>
      <c r="F2127" s="217"/>
      <c r="G2127" s="217"/>
      <c r="H2127" s="217"/>
      <c r="I2127" s="217"/>
      <c r="J2127" s="217"/>
      <c r="K2127" s="217">
        <v>0</v>
      </c>
      <c r="L2127" s="225" t="s">
        <v>38</v>
      </c>
      <c r="M2127" s="225">
        <v>535928</v>
      </c>
      <c r="N2127" s="225">
        <v>5928</v>
      </c>
      <c r="O2127" s="225" t="s">
        <v>811</v>
      </c>
      <c r="P2127" s="227" t="s">
        <v>812</v>
      </c>
      <c r="Q2127" s="225" t="s">
        <v>93</v>
      </c>
      <c r="R2127" s="218">
        <v>30193.17</v>
      </c>
      <c r="S2127" s="218">
        <v>1550</v>
      </c>
      <c r="T2127" s="219">
        <f t="shared" si="396"/>
        <v>31743.17</v>
      </c>
      <c r="U2127" s="220">
        <v>34</v>
      </c>
      <c r="V2127" s="218">
        <v>1038.6400000000001</v>
      </c>
      <c r="W2127" s="228">
        <v>95</v>
      </c>
      <c r="X2127" s="221"/>
      <c r="Y2127" s="228">
        <f t="shared" si="397"/>
        <v>943.6400000000001</v>
      </c>
      <c r="Z2127" s="222">
        <f t="shared" si="398"/>
        <v>3.2720109554275775E-2</v>
      </c>
      <c r="AA2127" s="221">
        <v>0</v>
      </c>
      <c r="AB2127" s="228">
        <v>-3966.67</v>
      </c>
      <c r="AC2127" s="228"/>
      <c r="AD2127" s="228"/>
      <c r="AE2127" s="223">
        <v>7.0000000000000007E-2</v>
      </c>
      <c r="AF2127" s="223">
        <v>7.0000000000000007E-2</v>
      </c>
      <c r="AG2127" s="228">
        <f t="shared" si="399"/>
        <v>66.054800000000014</v>
      </c>
      <c r="AH2127" s="228"/>
      <c r="AI2127" s="228">
        <f t="shared" si="400"/>
        <v>66.054800000000014</v>
      </c>
      <c r="AJ2127" s="225" t="s">
        <v>149</v>
      </c>
      <c r="AK2127" s="225">
        <v>30</v>
      </c>
      <c r="AL2127" s="220"/>
      <c r="AM2127" s="229">
        <f t="shared" si="401"/>
        <v>0</v>
      </c>
      <c r="AN2127" s="229">
        <f t="shared" si="402"/>
        <v>1</v>
      </c>
      <c r="AO2127" s="229"/>
      <c r="AP2127" s="229"/>
      <c r="AQ2127" s="229">
        <f t="shared" si="403"/>
        <v>0</v>
      </c>
      <c r="AR2127" s="224" t="str">
        <f>IF(A2127="","",VLOOKUP(A2127,'Base Sites'!A:B,2,FALSE))</f>
        <v>Valauto Roncq</v>
      </c>
      <c r="AS2127" s="224" t="str">
        <f t="shared" si="404"/>
        <v>VOLKSWAGEN</v>
      </c>
      <c r="AT2127" s="229"/>
      <c r="AU2127" s="230" t="str">
        <f>IF(A2127="","",VLOOKUP(L2127,'Base Vendeurs'!A:B,2,FALSE))</f>
        <v>Valauto Roubaix</v>
      </c>
      <c r="AV2127" s="228">
        <f t="shared" si="405"/>
        <v>1038.6400000000001</v>
      </c>
      <c r="AW2127" s="222">
        <f t="shared" si="406"/>
        <v>3.2720109554275775E-2</v>
      </c>
      <c r="AX2127" s="230" t="str">
        <f t="shared" si="407"/>
        <v>NON</v>
      </c>
      <c r="AY2127" s="231">
        <f>+MargesVN[[#This Row],[Total COM]]+MargesVN[[#This Row],[EXT GIE]]+MargesVN[[#This Row],[Forfait immat]]</f>
        <v>96.054800000000014</v>
      </c>
    </row>
    <row r="2128" spans="1:51" s="384" customFormat="1" ht="11.25" customHeight="1" x14ac:dyDescent="0.25">
      <c r="A2128" s="259">
        <v>10</v>
      </c>
      <c r="B2128" s="259" t="s">
        <v>163</v>
      </c>
      <c r="C2128" s="259" t="s">
        <v>104</v>
      </c>
      <c r="D2128" s="150">
        <v>46036</v>
      </c>
      <c r="E2128" s="260">
        <v>46038</v>
      </c>
      <c r="F2128" s="151"/>
      <c r="G2128" s="151"/>
      <c r="H2128" s="151"/>
      <c r="I2128" s="151"/>
      <c r="J2128" s="151"/>
      <c r="K2128" s="151">
        <v>0</v>
      </c>
      <c r="L2128" s="259" t="s">
        <v>195</v>
      </c>
      <c r="M2128" s="259">
        <v>535965</v>
      </c>
      <c r="N2128" s="259">
        <v>5965</v>
      </c>
      <c r="O2128" s="259" t="s">
        <v>855</v>
      </c>
      <c r="P2128" s="261" t="s">
        <v>856</v>
      </c>
      <c r="Q2128" s="259" t="s">
        <v>93</v>
      </c>
      <c r="R2128" s="152">
        <v>34805.67</v>
      </c>
      <c r="S2128" s="152">
        <v>3983.34</v>
      </c>
      <c r="T2128" s="153">
        <f t="shared" si="396"/>
        <v>38789.009999999995</v>
      </c>
      <c r="U2128" s="154">
        <v>6</v>
      </c>
      <c r="V2128" s="152">
        <v>800.31</v>
      </c>
      <c r="W2128" s="262">
        <v>95</v>
      </c>
      <c r="X2128" s="155"/>
      <c r="Y2128" s="262">
        <f t="shared" si="397"/>
        <v>705.31</v>
      </c>
      <c r="Z2128" s="156">
        <f t="shared" si="398"/>
        <v>2.0632390463175009E-2</v>
      </c>
      <c r="AA2128" s="155">
        <v>0</v>
      </c>
      <c r="AB2128" s="262">
        <v>0</v>
      </c>
      <c r="AC2128" s="262"/>
      <c r="AD2128" s="262"/>
      <c r="AE2128" s="157">
        <v>0.1</v>
      </c>
      <c r="AF2128" s="157">
        <v>7.0000000000000007E-2</v>
      </c>
      <c r="AG2128" s="262">
        <f t="shared" si="399"/>
        <v>70.530999999999992</v>
      </c>
      <c r="AH2128" s="262"/>
      <c r="AI2128" s="262">
        <f t="shared" si="400"/>
        <v>70.530999999999992</v>
      </c>
      <c r="AJ2128" s="259" t="s">
        <v>164</v>
      </c>
      <c r="AK2128" s="259">
        <v>30</v>
      </c>
      <c r="AL2128" s="154"/>
      <c r="AM2128" s="263">
        <f t="shared" si="401"/>
        <v>0</v>
      </c>
      <c r="AN2128" s="263">
        <f t="shared" si="402"/>
        <v>1</v>
      </c>
      <c r="AO2128" s="263"/>
      <c r="AP2128" s="263"/>
      <c r="AQ2128" s="263">
        <f t="shared" si="403"/>
        <v>0</v>
      </c>
      <c r="AR2128" s="158" t="str">
        <f>IF(A2128="","",VLOOKUP(A2128,'Base Sites'!A:B,2,FALSE))</f>
        <v>Valauto Roncq</v>
      </c>
      <c r="AS2128" s="158" t="str">
        <f t="shared" si="404"/>
        <v>VOLKSWAGEN</v>
      </c>
      <c r="AT2128" s="263"/>
      <c r="AU2128" s="264" t="str">
        <f>IF(A2128="","",VLOOKUP(L2128,'Base Vendeurs'!A:B,2,FALSE))</f>
        <v>Valauto Roncq VW</v>
      </c>
      <c r="AV2128" s="251">
        <f t="shared" si="405"/>
        <v>800.31</v>
      </c>
      <c r="AW2128" s="156">
        <f t="shared" si="406"/>
        <v>2.0632390463175009E-2</v>
      </c>
      <c r="AX2128" s="237" t="str">
        <f t="shared" si="407"/>
        <v>NON</v>
      </c>
      <c r="AY2128" s="231">
        <f>+MargesVN[[#This Row],[Total COM]]+MargesVN[[#This Row],[EXT GIE]]+MargesVN[[#This Row],[Forfait immat]]</f>
        <v>100.53099999999999</v>
      </c>
    </row>
    <row r="2129" spans="1:51" s="384" customFormat="1" ht="11.25" customHeight="1" x14ac:dyDescent="0.25">
      <c r="A2129" s="354">
        <v>10</v>
      </c>
      <c r="B2129" s="354" t="s">
        <v>163</v>
      </c>
      <c r="C2129" s="354" t="s">
        <v>104</v>
      </c>
      <c r="D2129" s="355">
        <v>46114</v>
      </c>
      <c r="E2129" s="356">
        <v>46116</v>
      </c>
      <c r="F2129" s="357"/>
      <c r="G2129" s="357"/>
      <c r="H2129" s="357"/>
      <c r="I2129" s="357"/>
      <c r="J2129" s="357"/>
      <c r="K2129" s="357">
        <v>0</v>
      </c>
      <c r="L2129" s="354" t="s">
        <v>75</v>
      </c>
      <c r="M2129" s="354">
        <v>535968</v>
      </c>
      <c r="N2129" s="354">
        <v>5968</v>
      </c>
      <c r="O2129" s="354" t="s">
        <v>3283</v>
      </c>
      <c r="P2129" s="358" t="s">
        <v>3284</v>
      </c>
      <c r="Q2129" s="354" t="s">
        <v>93</v>
      </c>
      <c r="R2129" s="359">
        <v>34805.67</v>
      </c>
      <c r="S2129" s="359">
        <v>2250</v>
      </c>
      <c r="T2129" s="360">
        <f t="shared" si="396"/>
        <v>37055.67</v>
      </c>
      <c r="U2129" s="361">
        <v>15</v>
      </c>
      <c r="V2129" s="359">
        <v>724.94</v>
      </c>
      <c r="W2129" s="362">
        <v>95</v>
      </c>
      <c r="X2129" s="363"/>
      <c r="Y2129" s="362">
        <f t="shared" si="397"/>
        <v>629.94000000000005</v>
      </c>
      <c r="Z2129" s="364">
        <f t="shared" si="398"/>
        <v>1.9563537779778373E-2</v>
      </c>
      <c r="AA2129" s="363">
        <v>0</v>
      </c>
      <c r="AB2129" s="362">
        <v>0</v>
      </c>
      <c r="AC2129" s="362"/>
      <c r="AD2129" s="362"/>
      <c r="AE2129" s="365">
        <v>7.0000000000000007E-2</v>
      </c>
      <c r="AF2129" s="365">
        <v>7.0000000000000007E-2</v>
      </c>
      <c r="AG2129" s="362">
        <f t="shared" si="399"/>
        <v>44.095800000000011</v>
      </c>
      <c r="AH2129" s="362"/>
      <c r="AI2129" s="362">
        <f t="shared" si="400"/>
        <v>44.095800000000011</v>
      </c>
      <c r="AJ2129" s="354" t="s">
        <v>164</v>
      </c>
      <c r="AK2129" s="354">
        <v>0</v>
      </c>
      <c r="AL2129" s="361"/>
      <c r="AM2129" s="366">
        <f t="shared" si="401"/>
        <v>0</v>
      </c>
      <c r="AN2129" s="366">
        <f t="shared" si="402"/>
        <v>1</v>
      </c>
      <c r="AO2129" s="366"/>
      <c r="AP2129" s="366"/>
      <c r="AQ2129" s="366">
        <f t="shared" si="403"/>
        <v>0</v>
      </c>
      <c r="AR2129" s="367" t="str">
        <f>IF(A2129="","",VLOOKUP(A2129,'Base Sites'!A:B,2,FALSE))</f>
        <v>Valauto Roncq</v>
      </c>
      <c r="AS2129" s="367" t="str">
        <f t="shared" si="404"/>
        <v>VOLKSWAGEN</v>
      </c>
      <c r="AT2129" s="366"/>
      <c r="AU2129" s="368" t="str">
        <f>IF(A2129="","",VLOOKUP(L2129,'Base Vendeurs'!A:B,2,FALSE))</f>
        <v>Valauto Roncq VW</v>
      </c>
      <c r="AV2129" s="362">
        <f t="shared" si="405"/>
        <v>724.94</v>
      </c>
      <c r="AW2129" s="364">
        <f t="shared" si="406"/>
        <v>1.9563537779778373E-2</v>
      </c>
      <c r="AX2129" s="368" t="str">
        <f t="shared" si="407"/>
        <v>NON</v>
      </c>
      <c r="AY2129" s="231">
        <f>+MargesVN[[#This Row],[Total COM]]+MargesVN[[#This Row],[EXT GIE]]+MargesVN[[#This Row],[Forfait immat]]</f>
        <v>44.095800000000011</v>
      </c>
    </row>
    <row r="2130" spans="1:51" s="384" customFormat="1" ht="11.25" customHeight="1" x14ac:dyDescent="0.25">
      <c r="A2130" s="401">
        <v>30</v>
      </c>
      <c r="B2130" s="401" t="s">
        <v>163</v>
      </c>
      <c r="C2130" s="401" t="s">
        <v>104</v>
      </c>
      <c r="D2130" s="402">
        <v>46146</v>
      </c>
      <c r="E2130" s="403">
        <v>46147</v>
      </c>
      <c r="F2130" s="404"/>
      <c r="G2130" s="404"/>
      <c r="H2130" s="404"/>
      <c r="I2130" s="404"/>
      <c r="J2130" s="404"/>
      <c r="K2130" s="404">
        <v>0</v>
      </c>
      <c r="L2130" s="401" t="s">
        <v>232</v>
      </c>
      <c r="M2130" s="401">
        <v>535970</v>
      </c>
      <c r="N2130" s="401">
        <v>5970</v>
      </c>
      <c r="O2130" s="401" t="s">
        <v>4348</v>
      </c>
      <c r="P2130" s="405" t="s">
        <v>4349</v>
      </c>
      <c r="Q2130" s="401" t="s">
        <v>34</v>
      </c>
      <c r="R2130" s="406">
        <v>46625</v>
      </c>
      <c r="S2130" s="406">
        <v>833.34</v>
      </c>
      <c r="T2130" s="407">
        <f t="shared" si="396"/>
        <v>47458.34</v>
      </c>
      <c r="U2130" s="408">
        <v>38</v>
      </c>
      <c r="V2130" s="406">
        <v>1183.75</v>
      </c>
      <c r="W2130" s="409">
        <v>94.99</v>
      </c>
      <c r="X2130" s="410"/>
      <c r="Y2130" s="409">
        <f t="shared" si="397"/>
        <v>1088.76</v>
      </c>
      <c r="Z2130" s="411">
        <f t="shared" si="398"/>
        <v>2.4942928893003844E-2</v>
      </c>
      <c r="AA2130" s="410">
        <v>-6909.38</v>
      </c>
      <c r="AB2130" s="409">
        <v>0</v>
      </c>
      <c r="AC2130" s="409"/>
      <c r="AD2130" s="409"/>
      <c r="AE2130" s="412">
        <v>0.1</v>
      </c>
      <c r="AF2130" s="412">
        <v>0.12</v>
      </c>
      <c r="AG2130" s="409">
        <f t="shared" si="399"/>
        <v>108.876</v>
      </c>
      <c r="AH2130" s="409"/>
      <c r="AI2130" s="409">
        <f t="shared" si="400"/>
        <v>108.876</v>
      </c>
      <c r="AJ2130" s="401" t="s">
        <v>164</v>
      </c>
      <c r="AK2130" s="401">
        <v>0</v>
      </c>
      <c r="AL2130" s="408" t="s">
        <v>293</v>
      </c>
      <c r="AM2130" s="413">
        <f t="shared" si="401"/>
        <v>1</v>
      </c>
      <c r="AN2130" s="413">
        <f t="shared" si="402"/>
        <v>1</v>
      </c>
      <c r="AO2130" s="413"/>
      <c r="AP2130" s="413"/>
      <c r="AQ2130" s="413">
        <f t="shared" si="403"/>
        <v>1</v>
      </c>
      <c r="AR2130" s="414" t="str">
        <f>IF(A2130="","",VLOOKUP(A2130,'Base Sites'!A:B,2,FALSE))</f>
        <v>Valauto Lambersart VW</v>
      </c>
      <c r="AS2130" s="414" t="str">
        <f t="shared" si="404"/>
        <v>VOLKSWAGEN</v>
      </c>
      <c r="AT2130" s="413"/>
      <c r="AU2130" s="415" t="str">
        <f>IF(A2130="","",VLOOKUP(L2130,'Base Vendeurs'!A:B,2,FALSE))</f>
        <v>Valauto Lambersart VW</v>
      </c>
      <c r="AV2130" s="409">
        <f t="shared" si="405"/>
        <v>1183.75</v>
      </c>
      <c r="AW2130" s="411">
        <f t="shared" si="406"/>
        <v>2.4942928893003844E-2</v>
      </c>
      <c r="AX2130" s="415" t="str">
        <f t="shared" si="407"/>
        <v>NON</v>
      </c>
      <c r="AY2130" s="231">
        <f>+MargesVN[[#This Row],[Total COM]]+MargesVN[[#This Row],[EXT GIE]]+MargesVN[[#This Row],[Forfait immat]]</f>
        <v>108.876</v>
      </c>
    </row>
    <row r="2131" spans="1:51" s="384" customFormat="1" ht="11.25" customHeight="1" x14ac:dyDescent="0.25">
      <c r="A2131" s="354">
        <v>10</v>
      </c>
      <c r="B2131" s="354" t="s">
        <v>163</v>
      </c>
      <c r="C2131" s="354" t="s">
        <v>104</v>
      </c>
      <c r="D2131" s="355">
        <v>46133</v>
      </c>
      <c r="E2131" s="356">
        <v>46134</v>
      </c>
      <c r="F2131" s="357"/>
      <c r="G2131" s="357"/>
      <c r="H2131" s="357"/>
      <c r="I2131" s="357"/>
      <c r="J2131" s="357"/>
      <c r="K2131" s="357">
        <v>0</v>
      </c>
      <c r="L2131" s="354" t="s">
        <v>35</v>
      </c>
      <c r="M2131" s="354">
        <v>535981</v>
      </c>
      <c r="N2131" s="354">
        <v>5981</v>
      </c>
      <c r="O2131" s="354" t="s">
        <v>3250</v>
      </c>
      <c r="P2131" s="358" t="s">
        <v>3251</v>
      </c>
      <c r="Q2131" s="354" t="s">
        <v>93</v>
      </c>
      <c r="R2131" s="359">
        <v>34805.67</v>
      </c>
      <c r="S2131" s="359">
        <v>1658.33</v>
      </c>
      <c r="T2131" s="360">
        <f t="shared" si="396"/>
        <v>36464</v>
      </c>
      <c r="U2131" s="361">
        <v>34</v>
      </c>
      <c r="V2131" s="359">
        <v>1586.8</v>
      </c>
      <c r="W2131" s="362">
        <v>95</v>
      </c>
      <c r="X2131" s="363"/>
      <c r="Y2131" s="362">
        <f t="shared" si="397"/>
        <v>1491.8</v>
      </c>
      <c r="Z2131" s="364">
        <f t="shared" si="398"/>
        <v>4.3516893374286963E-2</v>
      </c>
      <c r="AA2131" s="363">
        <v>0</v>
      </c>
      <c r="AB2131" s="362">
        <v>-916.67</v>
      </c>
      <c r="AC2131" s="362"/>
      <c r="AD2131" s="362"/>
      <c r="AE2131" s="365">
        <v>7.0000000000000007E-2</v>
      </c>
      <c r="AF2131" s="365">
        <v>7.0000000000000007E-2</v>
      </c>
      <c r="AG2131" s="362">
        <f t="shared" si="399"/>
        <v>104.426</v>
      </c>
      <c r="AH2131" s="362"/>
      <c r="AI2131" s="362">
        <f t="shared" si="400"/>
        <v>104.426</v>
      </c>
      <c r="AJ2131" s="354" t="s">
        <v>164</v>
      </c>
      <c r="AK2131" s="354">
        <v>30</v>
      </c>
      <c r="AL2131" s="361"/>
      <c r="AM2131" s="366">
        <f t="shared" si="401"/>
        <v>0</v>
      </c>
      <c r="AN2131" s="366">
        <f t="shared" si="402"/>
        <v>1</v>
      </c>
      <c r="AO2131" s="366"/>
      <c r="AP2131" s="366"/>
      <c r="AQ2131" s="366">
        <f t="shared" si="403"/>
        <v>0</v>
      </c>
      <c r="AR2131" s="367" t="str">
        <f>IF(A2131="","",VLOOKUP(A2131,'Base Sites'!A:B,2,FALSE))</f>
        <v>Valauto Roncq</v>
      </c>
      <c r="AS2131" s="367" t="str">
        <f t="shared" si="404"/>
        <v>VOLKSWAGEN</v>
      </c>
      <c r="AT2131" s="366"/>
      <c r="AU2131" s="368" t="str">
        <f>IF(A2131="","",VLOOKUP(L2131,'Base Vendeurs'!A:B,2,FALSE))</f>
        <v>Valauto Roncq VW</v>
      </c>
      <c r="AV2131" s="362">
        <f t="shared" si="405"/>
        <v>1586.8</v>
      </c>
      <c r="AW2131" s="364">
        <f t="shared" si="406"/>
        <v>4.3516893374286963E-2</v>
      </c>
      <c r="AX2131" s="368" t="str">
        <f t="shared" si="407"/>
        <v>NON</v>
      </c>
      <c r="AY2131" s="231">
        <f>+MargesVN[[#This Row],[Total COM]]+MargesVN[[#This Row],[EXT GIE]]+MargesVN[[#This Row],[Forfait immat]]</f>
        <v>134.42599999999999</v>
      </c>
    </row>
    <row r="2132" spans="1:51" s="384" customFormat="1" ht="11.25" customHeight="1" x14ac:dyDescent="0.25">
      <c r="A2132" s="286">
        <v>10</v>
      </c>
      <c r="B2132" s="286" t="s">
        <v>163</v>
      </c>
      <c r="C2132" s="286" t="s">
        <v>104</v>
      </c>
      <c r="D2132" s="180">
        <v>46050</v>
      </c>
      <c r="E2132" s="287">
        <v>46051</v>
      </c>
      <c r="F2132" s="181"/>
      <c r="G2132" s="181"/>
      <c r="H2132" s="181"/>
      <c r="I2132" s="181"/>
      <c r="J2132" s="181"/>
      <c r="K2132" s="181">
        <v>0</v>
      </c>
      <c r="L2132" s="286" t="s">
        <v>75</v>
      </c>
      <c r="M2132" s="286">
        <v>536000</v>
      </c>
      <c r="N2132" s="286">
        <v>6000</v>
      </c>
      <c r="O2132" s="286" t="s">
        <v>1148</v>
      </c>
      <c r="P2132" s="288" t="s">
        <v>1149</v>
      </c>
      <c r="Q2132" s="286" t="s">
        <v>24</v>
      </c>
      <c r="R2132" s="182">
        <v>27375</v>
      </c>
      <c r="S2132" s="182">
        <v>1358.34</v>
      </c>
      <c r="T2132" s="183">
        <f t="shared" si="396"/>
        <v>28733.34</v>
      </c>
      <c r="U2132" s="184">
        <v>30</v>
      </c>
      <c r="V2132" s="182">
        <v>588.41999999999996</v>
      </c>
      <c r="W2132" s="289">
        <v>95</v>
      </c>
      <c r="X2132" s="185"/>
      <c r="Y2132" s="289">
        <f t="shared" si="397"/>
        <v>493.41999999999996</v>
      </c>
      <c r="Z2132" s="186">
        <f t="shared" si="398"/>
        <v>2.0478649540916577E-2</v>
      </c>
      <c r="AA2132" s="185">
        <v>0</v>
      </c>
      <c r="AB2132" s="289">
        <v>-1000</v>
      </c>
      <c r="AC2132" s="289"/>
      <c r="AD2132" s="289"/>
      <c r="AE2132" s="187">
        <v>0.13</v>
      </c>
      <c r="AF2132" s="187">
        <v>0.13</v>
      </c>
      <c r="AG2132" s="289">
        <f t="shared" si="399"/>
        <v>64.144599999999997</v>
      </c>
      <c r="AH2132" s="289"/>
      <c r="AI2132" s="289">
        <f t="shared" si="400"/>
        <v>64.144599999999997</v>
      </c>
      <c r="AJ2132" s="286" t="s">
        <v>164</v>
      </c>
      <c r="AK2132" s="286">
        <v>30</v>
      </c>
      <c r="AL2132" s="184">
        <v>50</v>
      </c>
      <c r="AM2132" s="290">
        <f t="shared" si="401"/>
        <v>1</v>
      </c>
      <c r="AN2132" s="290">
        <f t="shared" si="402"/>
        <v>1</v>
      </c>
      <c r="AO2132" s="290"/>
      <c r="AP2132" s="290"/>
      <c r="AQ2132" s="290">
        <f t="shared" si="403"/>
        <v>1</v>
      </c>
      <c r="AR2132" s="188" t="str">
        <f>IF(A2132="","",VLOOKUP(A2132,'Base Sites'!A:B,2,FALSE))</f>
        <v>Valauto Roncq</v>
      </c>
      <c r="AS2132" s="188" t="str">
        <f t="shared" si="404"/>
        <v>VOLKSWAGEN</v>
      </c>
      <c r="AT2132" s="290"/>
      <c r="AU2132" s="291" t="str">
        <f>IF(A2132="","",VLOOKUP(L2132,'Base Vendeurs'!A:B,2,FALSE))</f>
        <v>Valauto Roncq VW</v>
      </c>
      <c r="AV2132" s="289">
        <f t="shared" si="405"/>
        <v>588.41999999999996</v>
      </c>
      <c r="AW2132" s="186">
        <f t="shared" si="406"/>
        <v>2.0478649540916577E-2</v>
      </c>
      <c r="AX2132" s="237" t="str">
        <f t="shared" si="407"/>
        <v>NON</v>
      </c>
      <c r="AY2132" s="231">
        <f>+MargesVN[[#This Row],[Total COM]]+MargesVN[[#This Row],[EXT GIE]]+MargesVN[[#This Row],[Forfait immat]]</f>
        <v>144.1446</v>
      </c>
    </row>
    <row r="2133" spans="1:51" s="384" customFormat="1" ht="11.25" customHeight="1" x14ac:dyDescent="0.25">
      <c r="A2133" s="239">
        <v>10</v>
      </c>
      <c r="B2133" s="239" t="s">
        <v>163</v>
      </c>
      <c r="C2133" s="239" t="s">
        <v>104</v>
      </c>
      <c r="D2133" s="198">
        <v>46052</v>
      </c>
      <c r="E2133" s="240">
        <v>46052</v>
      </c>
      <c r="F2133" s="199"/>
      <c r="G2133" s="199"/>
      <c r="H2133" s="199"/>
      <c r="I2133" s="199"/>
      <c r="J2133" s="199"/>
      <c r="K2133" s="199">
        <v>0</v>
      </c>
      <c r="L2133" s="239" t="s">
        <v>35</v>
      </c>
      <c r="M2133" s="239">
        <v>536002</v>
      </c>
      <c r="N2133" s="239">
        <v>6002</v>
      </c>
      <c r="O2133" s="239" t="s">
        <v>1086</v>
      </c>
      <c r="P2133" s="241" t="s">
        <v>1087</v>
      </c>
      <c r="Q2133" s="239" t="s">
        <v>23</v>
      </c>
      <c r="R2133" s="200">
        <v>20605.669999999998</v>
      </c>
      <c r="S2133" s="200">
        <v>720.83</v>
      </c>
      <c r="T2133" s="201">
        <f t="shared" si="396"/>
        <v>21326.5</v>
      </c>
      <c r="U2133" s="202">
        <v>49</v>
      </c>
      <c r="V2133" s="200">
        <v>770.57</v>
      </c>
      <c r="W2133" s="242">
        <v>95</v>
      </c>
      <c r="X2133" s="203"/>
      <c r="Y2133" s="242">
        <f t="shared" si="397"/>
        <v>675.57</v>
      </c>
      <c r="Z2133" s="204">
        <f t="shared" si="398"/>
        <v>3.6132042294797558E-2</v>
      </c>
      <c r="AA2133" s="203">
        <v>0</v>
      </c>
      <c r="AB2133" s="242">
        <v>-1690.01</v>
      </c>
      <c r="AC2133" s="242"/>
      <c r="AD2133" s="242"/>
      <c r="AE2133" s="205">
        <v>0.13</v>
      </c>
      <c r="AF2133" s="205">
        <v>0.13</v>
      </c>
      <c r="AG2133" s="242">
        <f t="shared" si="399"/>
        <v>87.824100000000016</v>
      </c>
      <c r="AH2133" s="242"/>
      <c r="AI2133" s="242">
        <f t="shared" si="400"/>
        <v>87.824100000000016</v>
      </c>
      <c r="AJ2133" s="239" t="s">
        <v>164</v>
      </c>
      <c r="AK2133" s="239">
        <v>30</v>
      </c>
      <c r="AL2133" s="202"/>
      <c r="AM2133" s="243">
        <f t="shared" si="401"/>
        <v>0</v>
      </c>
      <c r="AN2133" s="243">
        <f t="shared" si="402"/>
        <v>1</v>
      </c>
      <c r="AO2133" s="243"/>
      <c r="AP2133" s="243"/>
      <c r="AQ2133" s="243">
        <f t="shared" si="403"/>
        <v>0</v>
      </c>
      <c r="AR2133" s="206" t="str">
        <f>IF(A2133="","",VLOOKUP(A2133,'Base Sites'!A:B,2,FALSE))</f>
        <v>Valauto Roncq</v>
      </c>
      <c r="AS2133" s="206" t="str">
        <f t="shared" si="404"/>
        <v>VOLKSWAGEN</v>
      </c>
      <c r="AT2133" s="243"/>
      <c r="AU2133" s="244" t="str">
        <f>IF(A2133="","",VLOOKUP(L2133,'Base Vendeurs'!A:B,2,FALSE))</f>
        <v>Valauto Roncq VW</v>
      </c>
      <c r="AV2133" s="242">
        <f t="shared" si="405"/>
        <v>770.57</v>
      </c>
      <c r="AW2133" s="204">
        <f t="shared" si="406"/>
        <v>3.6132042294797558E-2</v>
      </c>
      <c r="AX2133" s="244" t="str">
        <f t="shared" si="407"/>
        <v>NON</v>
      </c>
      <c r="AY2133" s="231">
        <f>+MargesVN[[#This Row],[Total COM]]+MargesVN[[#This Row],[EXT GIE]]+MargesVN[[#This Row],[Forfait immat]]</f>
        <v>117.82410000000002</v>
      </c>
    </row>
    <row r="2134" spans="1:51" s="384" customFormat="1" ht="11.25" customHeight="1" x14ac:dyDescent="0.25">
      <c r="A2134" s="319">
        <v>10</v>
      </c>
      <c r="B2134" s="319" t="s">
        <v>163</v>
      </c>
      <c r="C2134" s="319" t="s">
        <v>104</v>
      </c>
      <c r="D2134" s="320">
        <v>46086</v>
      </c>
      <c r="E2134" s="321">
        <v>46088</v>
      </c>
      <c r="F2134" s="322"/>
      <c r="G2134" s="322"/>
      <c r="H2134" s="322"/>
      <c r="I2134" s="322"/>
      <c r="J2134" s="322"/>
      <c r="K2134" s="322">
        <v>0</v>
      </c>
      <c r="L2134" s="319" t="s">
        <v>388</v>
      </c>
      <c r="M2134" s="319">
        <v>555781</v>
      </c>
      <c r="N2134" s="319">
        <v>5781</v>
      </c>
      <c r="O2134" s="319" t="s">
        <v>2609</v>
      </c>
      <c r="P2134" s="323" t="s">
        <v>2610</v>
      </c>
      <c r="Q2134" s="319" t="s">
        <v>177</v>
      </c>
      <c r="R2134" s="324">
        <v>33863.33</v>
      </c>
      <c r="S2134" s="324">
        <v>1662.5</v>
      </c>
      <c r="T2134" s="325">
        <f t="shared" si="396"/>
        <v>35525.83</v>
      </c>
      <c r="U2134" s="326">
        <v>14</v>
      </c>
      <c r="V2134" s="324">
        <v>1648.47</v>
      </c>
      <c r="W2134" s="327">
        <v>94.99</v>
      </c>
      <c r="X2134" s="328"/>
      <c r="Y2134" s="327">
        <f t="shared" si="397"/>
        <v>1553.48</v>
      </c>
      <c r="Z2134" s="329">
        <f t="shared" si="398"/>
        <v>4.6402012282330908E-2</v>
      </c>
      <c r="AA2134" s="328">
        <v>0</v>
      </c>
      <c r="AB2134" s="327">
        <v>-5566.67</v>
      </c>
      <c r="AC2134" s="327"/>
      <c r="AD2134" s="327"/>
      <c r="AE2134" s="330">
        <v>7.0000000000000007E-2</v>
      </c>
      <c r="AF2134" s="330">
        <v>7.0000000000000007E-2</v>
      </c>
      <c r="AG2134" s="327">
        <f t="shared" si="399"/>
        <v>108.74360000000001</v>
      </c>
      <c r="AH2134" s="327"/>
      <c r="AI2134" s="327">
        <f t="shared" si="400"/>
        <v>108.74360000000001</v>
      </c>
      <c r="AJ2134" s="319" t="s">
        <v>164</v>
      </c>
      <c r="AK2134" s="319">
        <v>30</v>
      </c>
      <c r="AL2134" s="326"/>
      <c r="AM2134" s="331">
        <f t="shared" si="401"/>
        <v>0</v>
      </c>
      <c r="AN2134" s="331">
        <f t="shared" si="402"/>
        <v>1</v>
      </c>
      <c r="AO2134" s="331"/>
      <c r="AP2134" s="331"/>
      <c r="AQ2134" s="331">
        <f t="shared" si="403"/>
        <v>0</v>
      </c>
      <c r="AR2134" s="332" t="str">
        <f>IF(A2134="","",VLOOKUP(A2134,'Base Sites'!A:B,2,FALSE))</f>
        <v>Valauto Roncq</v>
      </c>
      <c r="AS2134" s="332" t="str">
        <f t="shared" si="404"/>
        <v>VOLKSWAGEN</v>
      </c>
      <c r="AT2134" s="331"/>
      <c r="AU2134" s="333" t="str">
        <f>IF(A2134="","",VLOOKUP(L2134,'Base Vendeurs'!A:B,2,FALSE))</f>
        <v>Valauto Roncq VW</v>
      </c>
      <c r="AV2134" s="327">
        <f t="shared" si="405"/>
        <v>1648.47</v>
      </c>
      <c r="AW2134" s="329">
        <f t="shared" si="406"/>
        <v>4.6402012282330908E-2</v>
      </c>
      <c r="AX2134" s="333" t="str">
        <f t="shared" si="407"/>
        <v>NON</v>
      </c>
      <c r="AY2134" s="231">
        <f>+MargesVN[[#This Row],[Total COM]]+MargesVN[[#This Row],[EXT GIE]]+MargesVN[[#This Row],[Forfait immat]]</f>
        <v>138.74360000000001</v>
      </c>
    </row>
    <row r="2135" spans="1:51" s="384" customFormat="1" ht="11.25" customHeight="1" x14ac:dyDescent="0.25">
      <c r="A2135" s="45">
        <v>10</v>
      </c>
      <c r="B2135" s="45" t="s">
        <v>163</v>
      </c>
      <c r="C2135" s="45" t="s">
        <v>104</v>
      </c>
      <c r="D2135" s="44">
        <v>46058</v>
      </c>
      <c r="E2135" s="65">
        <v>46062</v>
      </c>
      <c r="F2135" s="35"/>
      <c r="G2135" s="35"/>
      <c r="H2135" s="35"/>
      <c r="I2135" s="35"/>
      <c r="J2135" s="35"/>
      <c r="K2135" s="35">
        <v>0</v>
      </c>
      <c r="L2135" s="45" t="s">
        <v>388</v>
      </c>
      <c r="M2135" s="45">
        <v>536004</v>
      </c>
      <c r="N2135" s="45">
        <v>6004</v>
      </c>
      <c r="O2135" s="45" t="s">
        <v>1373</v>
      </c>
      <c r="P2135" s="66" t="s">
        <v>1374</v>
      </c>
      <c r="Q2135" s="45" t="s">
        <v>23</v>
      </c>
      <c r="R2135" s="47">
        <v>22014</v>
      </c>
      <c r="S2135" s="47">
        <v>300</v>
      </c>
      <c r="T2135" s="48">
        <f t="shared" si="396"/>
        <v>22314</v>
      </c>
      <c r="U2135" s="49">
        <v>2</v>
      </c>
      <c r="V2135" s="47">
        <v>513.66</v>
      </c>
      <c r="W2135" s="46">
        <v>95</v>
      </c>
      <c r="X2135" s="50"/>
      <c r="Y2135" s="46">
        <f t="shared" si="397"/>
        <v>418.65999999999997</v>
      </c>
      <c r="Z2135" s="51">
        <f t="shared" si="398"/>
        <v>2.3019628932508737E-2</v>
      </c>
      <c r="AA2135" s="50">
        <v>0</v>
      </c>
      <c r="AB2135" s="46">
        <v>-1690.01</v>
      </c>
      <c r="AC2135" s="46"/>
      <c r="AD2135" s="46"/>
      <c r="AE2135" s="52">
        <v>0.1</v>
      </c>
      <c r="AF2135" s="52">
        <v>7.0000000000000007E-2</v>
      </c>
      <c r="AG2135" s="46">
        <f t="shared" si="399"/>
        <v>41.866</v>
      </c>
      <c r="AH2135" s="46"/>
      <c r="AI2135" s="46">
        <f t="shared" si="400"/>
        <v>41.866</v>
      </c>
      <c r="AJ2135" s="45" t="s">
        <v>164</v>
      </c>
      <c r="AK2135" s="45">
        <v>30</v>
      </c>
      <c r="AL2135" s="49"/>
      <c r="AM2135" s="238">
        <f t="shared" si="401"/>
        <v>0</v>
      </c>
      <c r="AN2135" s="238">
        <f t="shared" si="402"/>
        <v>1</v>
      </c>
      <c r="AO2135" s="238"/>
      <c r="AP2135" s="238"/>
      <c r="AQ2135" s="238">
        <f t="shared" si="403"/>
        <v>0</v>
      </c>
      <c r="AR2135" s="96" t="str">
        <f>IF(A2135="","",VLOOKUP(A2135,'Base Sites'!A:B,2,FALSE))</f>
        <v>Valauto Roncq</v>
      </c>
      <c r="AS2135" s="96" t="str">
        <f t="shared" si="404"/>
        <v>VOLKSWAGEN</v>
      </c>
      <c r="AT2135" s="238"/>
      <c r="AU2135" s="231" t="str">
        <f>IF(A2135="","",VLOOKUP(L2135,'Base Vendeurs'!A:B,2,FALSE))</f>
        <v>Valauto Roncq VW</v>
      </c>
      <c r="AV2135" s="46">
        <f t="shared" si="405"/>
        <v>513.66</v>
      </c>
      <c r="AW2135" s="51">
        <f t="shared" si="406"/>
        <v>2.3019628932508737E-2</v>
      </c>
      <c r="AX2135" s="231" t="str">
        <f t="shared" si="407"/>
        <v>NON</v>
      </c>
      <c r="AY2135" s="231">
        <f>+MargesVN[[#This Row],[Total COM]]+MargesVN[[#This Row],[EXT GIE]]+MargesVN[[#This Row],[Forfait immat]]</f>
        <v>71.866</v>
      </c>
    </row>
    <row r="2136" spans="1:51" s="384" customFormat="1" ht="11.25" customHeight="1" x14ac:dyDescent="0.25">
      <c r="A2136" s="319">
        <v>10</v>
      </c>
      <c r="B2136" s="319" t="s">
        <v>163</v>
      </c>
      <c r="C2136" s="319" t="s">
        <v>104</v>
      </c>
      <c r="D2136" s="320">
        <v>46087</v>
      </c>
      <c r="E2136" s="321">
        <v>46087</v>
      </c>
      <c r="F2136" s="322"/>
      <c r="G2136" s="322"/>
      <c r="H2136" s="322"/>
      <c r="I2136" s="322"/>
      <c r="J2136" s="322"/>
      <c r="K2136" s="322"/>
      <c r="L2136" s="319" t="s">
        <v>195</v>
      </c>
      <c r="M2136" s="319">
        <v>525936</v>
      </c>
      <c r="N2136" s="319">
        <v>5936</v>
      </c>
      <c r="O2136" s="319" t="s">
        <v>2649</v>
      </c>
      <c r="P2136" s="323" t="s">
        <v>2650</v>
      </c>
      <c r="Q2136" s="319" t="s">
        <v>177</v>
      </c>
      <c r="R2136" s="324">
        <v>33863.33</v>
      </c>
      <c r="S2136" s="324">
        <v>833.33</v>
      </c>
      <c r="T2136" s="325">
        <f t="shared" si="396"/>
        <v>34696.660000000003</v>
      </c>
      <c r="U2136" s="326">
        <v>10</v>
      </c>
      <c r="V2136" s="324">
        <v>1590.42</v>
      </c>
      <c r="W2136" s="327">
        <v>94.99</v>
      </c>
      <c r="X2136" s="328"/>
      <c r="Y2136" s="327">
        <f t="shared" si="397"/>
        <v>1495.43</v>
      </c>
      <c r="Z2136" s="329">
        <f t="shared" si="398"/>
        <v>4.5837841452174358E-2</v>
      </c>
      <c r="AA2136" s="328">
        <v>0</v>
      </c>
      <c r="AB2136" s="327">
        <v>-5566.67</v>
      </c>
      <c r="AC2136" s="327"/>
      <c r="AD2136" s="327"/>
      <c r="AE2136" s="330">
        <v>7.0000000000000007E-2</v>
      </c>
      <c r="AF2136" s="330">
        <v>7.0000000000000007E-2</v>
      </c>
      <c r="AG2136" s="327">
        <f t="shared" si="399"/>
        <v>104.68010000000001</v>
      </c>
      <c r="AH2136" s="327"/>
      <c r="AI2136" s="327">
        <f t="shared" si="400"/>
        <v>104.68010000000001</v>
      </c>
      <c r="AJ2136" s="319" t="s">
        <v>164</v>
      </c>
      <c r="AK2136" s="319">
        <v>0</v>
      </c>
      <c r="AL2136" s="326"/>
      <c r="AM2136" s="331">
        <f t="shared" si="401"/>
        <v>0</v>
      </c>
      <c r="AN2136" s="331">
        <f t="shared" si="402"/>
        <v>1</v>
      </c>
      <c r="AO2136" s="331"/>
      <c r="AP2136" s="331"/>
      <c r="AQ2136" s="331">
        <f t="shared" si="403"/>
        <v>0</v>
      </c>
      <c r="AR2136" s="332" t="str">
        <f>IF(A2136="","",VLOOKUP(A2136,'Base Sites'!A:B,2,FALSE))</f>
        <v>Valauto Roncq</v>
      </c>
      <c r="AS2136" s="332" t="str">
        <f t="shared" si="404"/>
        <v>VOLKSWAGEN</v>
      </c>
      <c r="AT2136" s="331"/>
      <c r="AU2136" s="333" t="str">
        <f>IF(A2136="","",VLOOKUP(L2136,'Base Vendeurs'!A:B,2,FALSE))</f>
        <v>Valauto Roncq VW</v>
      </c>
      <c r="AV2136" s="327">
        <f t="shared" si="405"/>
        <v>1590.42</v>
      </c>
      <c r="AW2136" s="329">
        <f t="shared" si="406"/>
        <v>4.5837841452174358E-2</v>
      </c>
      <c r="AX2136" s="333" t="str">
        <f t="shared" si="407"/>
        <v>NON</v>
      </c>
      <c r="AY2136" s="231">
        <f>+MargesVN[[#This Row],[Total COM]]+MargesVN[[#This Row],[EXT GIE]]+MargesVN[[#This Row],[Forfait immat]]</f>
        <v>104.68010000000001</v>
      </c>
    </row>
    <row r="2137" spans="1:51" s="384" customFormat="1" ht="11.25" customHeight="1" x14ac:dyDescent="0.25">
      <c r="A2137" s="431">
        <v>10</v>
      </c>
      <c r="B2137" s="431" t="s">
        <v>163</v>
      </c>
      <c r="C2137" s="431" t="s">
        <v>104</v>
      </c>
      <c r="D2137" s="432">
        <v>46174</v>
      </c>
      <c r="E2137" s="433">
        <v>46175</v>
      </c>
      <c r="F2137" s="434"/>
      <c r="G2137" s="434"/>
      <c r="H2137" s="434"/>
      <c r="I2137" s="434"/>
      <c r="J2137" s="434"/>
      <c r="K2137" s="434">
        <v>0</v>
      </c>
      <c r="L2137" s="431" t="s">
        <v>35</v>
      </c>
      <c r="M2137" s="431">
        <v>536011</v>
      </c>
      <c r="N2137" s="431">
        <v>6011</v>
      </c>
      <c r="O2137" s="431" t="s">
        <v>4884</v>
      </c>
      <c r="P2137" s="435" t="s">
        <v>4885</v>
      </c>
      <c r="Q2137" s="431" t="s">
        <v>93</v>
      </c>
      <c r="R2137" s="436">
        <v>27305.67</v>
      </c>
      <c r="S2137" s="436">
        <v>1141.67</v>
      </c>
      <c r="T2137" s="437">
        <f t="shared" si="396"/>
        <v>28447.339999999997</v>
      </c>
      <c r="U2137" s="438">
        <v>27</v>
      </c>
      <c r="V2137" s="436">
        <v>749.28</v>
      </c>
      <c r="W2137" s="439">
        <v>95</v>
      </c>
      <c r="X2137" s="440"/>
      <c r="Y2137" s="439">
        <f t="shared" si="397"/>
        <v>654.28</v>
      </c>
      <c r="Z2137" s="441">
        <f t="shared" si="398"/>
        <v>2.6339193752385991E-2</v>
      </c>
      <c r="AA2137" s="440">
        <v>0</v>
      </c>
      <c r="AB2137" s="439">
        <v>0</v>
      </c>
      <c r="AC2137" s="439"/>
      <c r="AD2137" s="439"/>
      <c r="AE2137" s="442">
        <v>7.0000000000000007E-2</v>
      </c>
      <c r="AF2137" s="442">
        <v>7.0000000000000007E-2</v>
      </c>
      <c r="AG2137" s="439">
        <f t="shared" si="399"/>
        <v>45.799600000000005</v>
      </c>
      <c r="AH2137" s="439"/>
      <c r="AI2137" s="439">
        <f t="shared" si="400"/>
        <v>45.799600000000005</v>
      </c>
      <c r="AJ2137" s="431" t="s">
        <v>164</v>
      </c>
      <c r="AK2137" s="431">
        <v>30</v>
      </c>
      <c r="AL2137" s="438">
        <v>50</v>
      </c>
      <c r="AM2137" s="443">
        <f t="shared" si="401"/>
        <v>1</v>
      </c>
      <c r="AN2137" s="443">
        <f t="shared" si="402"/>
        <v>1</v>
      </c>
      <c r="AO2137" s="443"/>
      <c r="AP2137" s="443"/>
      <c r="AQ2137" s="443">
        <f t="shared" si="403"/>
        <v>1</v>
      </c>
      <c r="AR2137" s="444" t="str">
        <f>IF(A2137="","",VLOOKUP(A2137,'Base Sites'!A:B,2,FALSE))</f>
        <v>Valauto Roncq</v>
      </c>
      <c r="AS2137" s="444" t="str">
        <f t="shared" si="404"/>
        <v>VOLKSWAGEN</v>
      </c>
      <c r="AT2137" s="443"/>
      <c r="AU2137" s="445" t="str">
        <f>IF(A2137="","",VLOOKUP(L2137,'Base Vendeurs'!A:B,2,FALSE))</f>
        <v>Valauto Roncq VW</v>
      </c>
      <c r="AV2137" s="439">
        <f t="shared" si="405"/>
        <v>749.28</v>
      </c>
      <c r="AW2137" s="441">
        <f t="shared" si="406"/>
        <v>2.6339193752385991E-2</v>
      </c>
      <c r="AX2137" s="445" t="str">
        <f t="shared" si="407"/>
        <v>NON</v>
      </c>
      <c r="AY2137" s="231">
        <f>+MargesVN[[#This Row],[Total COM]]+MargesVN[[#This Row],[EXT GIE]]+MargesVN[[#This Row],[Forfait immat]]</f>
        <v>125.7996</v>
      </c>
    </row>
    <row r="2138" spans="1:51" s="384" customFormat="1" ht="11.25" customHeight="1" x14ac:dyDescent="0.25">
      <c r="A2138" s="45">
        <v>10</v>
      </c>
      <c r="B2138" s="45" t="s">
        <v>163</v>
      </c>
      <c r="C2138" s="45" t="s">
        <v>104</v>
      </c>
      <c r="D2138" s="44">
        <v>46064</v>
      </c>
      <c r="E2138" s="65">
        <v>46065</v>
      </c>
      <c r="F2138" s="35"/>
      <c r="G2138" s="35"/>
      <c r="H2138" s="35"/>
      <c r="I2138" s="35"/>
      <c r="J2138" s="35"/>
      <c r="K2138" s="35">
        <v>0</v>
      </c>
      <c r="L2138" s="45" t="s">
        <v>195</v>
      </c>
      <c r="M2138" s="45">
        <v>536016</v>
      </c>
      <c r="N2138" s="45">
        <v>6016</v>
      </c>
      <c r="O2138" s="45" t="s">
        <v>1517</v>
      </c>
      <c r="P2138" s="66" t="s">
        <v>1518</v>
      </c>
      <c r="Q2138" s="45" t="s">
        <v>107</v>
      </c>
      <c r="R2138" s="47">
        <v>23872.33</v>
      </c>
      <c r="S2138" s="47">
        <v>858.33</v>
      </c>
      <c r="T2138" s="48">
        <f t="shared" si="396"/>
        <v>24730.660000000003</v>
      </c>
      <c r="U2138" s="49">
        <v>111</v>
      </c>
      <c r="V2138" s="47">
        <v>1373</v>
      </c>
      <c r="W2138" s="46">
        <v>95</v>
      </c>
      <c r="X2138" s="50"/>
      <c r="Y2138" s="46">
        <f t="shared" si="397"/>
        <v>1278</v>
      </c>
      <c r="Z2138" s="51">
        <f t="shared" si="398"/>
        <v>5.5518130126733366E-2</v>
      </c>
      <c r="AA2138" s="50">
        <v>0</v>
      </c>
      <c r="AB2138" s="46">
        <v>-3349.99</v>
      </c>
      <c r="AC2138" s="46"/>
      <c r="AD2138" s="46"/>
      <c r="AE2138" s="52">
        <v>0.1</v>
      </c>
      <c r="AF2138" s="52">
        <v>0.13</v>
      </c>
      <c r="AG2138" s="46">
        <f t="shared" si="399"/>
        <v>127.80000000000001</v>
      </c>
      <c r="AH2138" s="46"/>
      <c r="AI2138" s="46">
        <f t="shared" si="400"/>
        <v>127.80000000000001</v>
      </c>
      <c r="AJ2138" s="45" t="s">
        <v>164</v>
      </c>
      <c r="AK2138" s="45">
        <v>30</v>
      </c>
      <c r="AL2138" s="49">
        <v>50</v>
      </c>
      <c r="AM2138" s="238">
        <f t="shared" si="401"/>
        <v>1</v>
      </c>
      <c r="AN2138" s="238">
        <f t="shared" si="402"/>
        <v>1</v>
      </c>
      <c r="AO2138" s="238"/>
      <c r="AP2138" s="238"/>
      <c r="AQ2138" s="238">
        <f t="shared" si="403"/>
        <v>1</v>
      </c>
      <c r="AR2138" s="96" t="str">
        <f>IF(A2138="","",VLOOKUP(A2138,'Base Sites'!A:B,2,FALSE))</f>
        <v>Valauto Roncq</v>
      </c>
      <c r="AS2138" s="96" t="str">
        <f t="shared" si="404"/>
        <v>VOLKSWAGEN</v>
      </c>
      <c r="AT2138" s="238"/>
      <c r="AU2138" s="231" t="str">
        <f>IF(A2138="","",VLOOKUP(L2138,'Base Vendeurs'!A:B,2,FALSE))</f>
        <v>Valauto Roncq VW</v>
      </c>
      <c r="AV2138" s="46">
        <f t="shared" si="405"/>
        <v>1373</v>
      </c>
      <c r="AW2138" s="51">
        <f t="shared" si="406"/>
        <v>5.5518130126733366E-2</v>
      </c>
      <c r="AX2138" s="231" t="str">
        <f t="shared" si="407"/>
        <v>NON</v>
      </c>
      <c r="AY2138" s="231">
        <f>+MargesVN[[#This Row],[Total COM]]+MargesVN[[#This Row],[EXT GIE]]+MargesVN[[#This Row],[Forfait immat]]</f>
        <v>207.8</v>
      </c>
    </row>
    <row r="2139" spans="1:51" s="384" customFormat="1" ht="11.25" customHeight="1" x14ac:dyDescent="0.25">
      <c r="A2139" s="319">
        <v>10</v>
      </c>
      <c r="B2139" s="319" t="s">
        <v>163</v>
      </c>
      <c r="C2139" s="319" t="s">
        <v>104</v>
      </c>
      <c r="D2139" s="320">
        <v>46108</v>
      </c>
      <c r="E2139" s="321">
        <v>46108</v>
      </c>
      <c r="F2139" s="322"/>
      <c r="G2139" s="322"/>
      <c r="H2139" s="322"/>
      <c r="I2139" s="322"/>
      <c r="J2139" s="322"/>
      <c r="K2139" s="322">
        <v>0</v>
      </c>
      <c r="L2139" s="319" t="s">
        <v>195</v>
      </c>
      <c r="M2139" s="319">
        <v>536019</v>
      </c>
      <c r="N2139" s="319">
        <v>6019</v>
      </c>
      <c r="O2139" s="319" t="s">
        <v>2408</v>
      </c>
      <c r="P2139" s="323" t="s">
        <v>2409</v>
      </c>
      <c r="Q2139" s="319" t="s">
        <v>93</v>
      </c>
      <c r="R2139" s="324">
        <v>27305.67</v>
      </c>
      <c r="S2139" s="324">
        <v>3483.33</v>
      </c>
      <c r="T2139" s="325">
        <f t="shared" si="396"/>
        <v>30789</v>
      </c>
      <c r="U2139" s="326">
        <v>46</v>
      </c>
      <c r="V2139" s="324">
        <v>759.77</v>
      </c>
      <c r="W2139" s="327">
        <v>95</v>
      </c>
      <c r="X2139" s="328"/>
      <c r="Y2139" s="327">
        <f t="shared" si="397"/>
        <v>664.77</v>
      </c>
      <c r="Z2139" s="329">
        <f t="shared" si="398"/>
        <v>2.4676670239371205E-2</v>
      </c>
      <c r="AA2139" s="328">
        <v>0</v>
      </c>
      <c r="AB2139" s="327">
        <v>-916.67</v>
      </c>
      <c r="AC2139" s="327"/>
      <c r="AD2139" s="327"/>
      <c r="AE2139" s="330">
        <v>0.1</v>
      </c>
      <c r="AF2139" s="330">
        <v>7.0000000000000007E-2</v>
      </c>
      <c r="AG2139" s="327">
        <f t="shared" si="399"/>
        <v>66.477000000000004</v>
      </c>
      <c r="AH2139" s="327"/>
      <c r="AI2139" s="327">
        <f t="shared" si="400"/>
        <v>66.477000000000004</v>
      </c>
      <c r="AJ2139" s="319" t="s">
        <v>164</v>
      </c>
      <c r="AK2139" s="319">
        <v>30</v>
      </c>
      <c r="AL2139" s="326"/>
      <c r="AM2139" s="331">
        <f t="shared" si="401"/>
        <v>0</v>
      </c>
      <c r="AN2139" s="331">
        <f t="shared" si="402"/>
        <v>1</v>
      </c>
      <c r="AO2139" s="331"/>
      <c r="AP2139" s="331"/>
      <c r="AQ2139" s="331">
        <f t="shared" si="403"/>
        <v>0</v>
      </c>
      <c r="AR2139" s="332" t="str">
        <f>IF(A2139="","",VLOOKUP(A2139,'Base Sites'!A:B,2,FALSE))</f>
        <v>Valauto Roncq</v>
      </c>
      <c r="AS2139" s="332" t="str">
        <f t="shared" si="404"/>
        <v>VOLKSWAGEN</v>
      </c>
      <c r="AT2139" s="331"/>
      <c r="AU2139" s="333" t="str">
        <f>IF(A2139="","",VLOOKUP(L2139,'Base Vendeurs'!A:B,2,FALSE))</f>
        <v>Valauto Roncq VW</v>
      </c>
      <c r="AV2139" s="327">
        <f t="shared" si="405"/>
        <v>759.77</v>
      </c>
      <c r="AW2139" s="329">
        <f t="shared" si="406"/>
        <v>2.4676670239371205E-2</v>
      </c>
      <c r="AX2139" s="333" t="str">
        <f t="shared" si="407"/>
        <v>NON</v>
      </c>
      <c r="AY2139" s="231">
        <f>+MargesVN[[#This Row],[Total COM]]+MargesVN[[#This Row],[EXT GIE]]+MargesVN[[#This Row],[Forfait immat]]</f>
        <v>96.477000000000004</v>
      </c>
    </row>
    <row r="2140" spans="1:51" s="384" customFormat="1" ht="11.25" customHeight="1" x14ac:dyDescent="0.25">
      <c r="A2140" s="319">
        <v>10</v>
      </c>
      <c r="B2140" s="319" t="s">
        <v>163</v>
      </c>
      <c r="C2140" s="319" t="s">
        <v>104</v>
      </c>
      <c r="D2140" s="320">
        <v>46091</v>
      </c>
      <c r="E2140" s="321">
        <v>46092</v>
      </c>
      <c r="F2140" s="322"/>
      <c r="G2140" s="322"/>
      <c r="H2140" s="322"/>
      <c r="I2140" s="322"/>
      <c r="J2140" s="322"/>
      <c r="K2140" s="322"/>
      <c r="L2140" s="319" t="s">
        <v>195</v>
      </c>
      <c r="M2140" s="319">
        <v>555929</v>
      </c>
      <c r="N2140" s="319">
        <v>5929</v>
      </c>
      <c r="O2140" s="319" t="s">
        <v>2651</v>
      </c>
      <c r="P2140" s="323" t="s">
        <v>2652</v>
      </c>
      <c r="Q2140" s="319" t="s">
        <v>177</v>
      </c>
      <c r="R2140" s="324">
        <v>33863.33</v>
      </c>
      <c r="S2140" s="324">
        <v>833.33</v>
      </c>
      <c r="T2140" s="325">
        <f t="shared" si="396"/>
        <v>34696.660000000003</v>
      </c>
      <c r="U2140" s="326">
        <v>13</v>
      </c>
      <c r="V2140" s="324">
        <v>1574.15</v>
      </c>
      <c r="W2140" s="327">
        <v>94.99</v>
      </c>
      <c r="X2140" s="328"/>
      <c r="Y2140" s="327">
        <f t="shared" si="397"/>
        <v>1479.16</v>
      </c>
      <c r="Z2140" s="329">
        <f t="shared" si="398"/>
        <v>4.5368920236126473E-2</v>
      </c>
      <c r="AA2140" s="328">
        <v>0</v>
      </c>
      <c r="AB2140" s="327">
        <v>-5550.4</v>
      </c>
      <c r="AC2140" s="327"/>
      <c r="AD2140" s="327"/>
      <c r="AE2140" s="330">
        <v>7.0000000000000007E-2</v>
      </c>
      <c r="AF2140" s="330">
        <v>7.0000000000000007E-2</v>
      </c>
      <c r="AG2140" s="327">
        <f t="shared" si="399"/>
        <v>103.54120000000002</v>
      </c>
      <c r="AH2140" s="327"/>
      <c r="AI2140" s="327">
        <f t="shared" si="400"/>
        <v>103.54120000000002</v>
      </c>
      <c r="AJ2140" s="319" t="s">
        <v>164</v>
      </c>
      <c r="AK2140" s="319">
        <v>0</v>
      </c>
      <c r="AL2140" s="326"/>
      <c r="AM2140" s="331">
        <f t="shared" si="401"/>
        <v>0</v>
      </c>
      <c r="AN2140" s="331">
        <f t="shared" si="402"/>
        <v>1</v>
      </c>
      <c r="AO2140" s="331"/>
      <c r="AP2140" s="331"/>
      <c r="AQ2140" s="331">
        <f t="shared" si="403"/>
        <v>0</v>
      </c>
      <c r="AR2140" s="332" t="str">
        <f>IF(A2140="","",VLOOKUP(A2140,'Base Sites'!A:B,2,FALSE))</f>
        <v>Valauto Roncq</v>
      </c>
      <c r="AS2140" s="332" t="str">
        <f t="shared" si="404"/>
        <v>VOLKSWAGEN</v>
      </c>
      <c r="AT2140" s="331"/>
      <c r="AU2140" s="333" t="str">
        <f>IF(A2140="","",VLOOKUP(L2140,'Base Vendeurs'!A:B,2,FALSE))</f>
        <v>Valauto Roncq VW</v>
      </c>
      <c r="AV2140" s="327">
        <f t="shared" si="405"/>
        <v>1574.15</v>
      </c>
      <c r="AW2140" s="329">
        <f t="shared" si="406"/>
        <v>4.5368920236126473E-2</v>
      </c>
      <c r="AX2140" s="333" t="str">
        <f t="shared" si="407"/>
        <v>NON</v>
      </c>
      <c r="AY2140" s="231">
        <f>+MargesVN[[#This Row],[Total COM]]+MargesVN[[#This Row],[EXT GIE]]+MargesVN[[#This Row],[Forfait immat]]</f>
        <v>103.54120000000002</v>
      </c>
    </row>
    <row r="2141" spans="1:51" s="384" customFormat="1" ht="11.25" customHeight="1" x14ac:dyDescent="0.25">
      <c r="A2141" s="319">
        <v>10</v>
      </c>
      <c r="B2141" s="319" t="s">
        <v>183</v>
      </c>
      <c r="C2141" s="319" t="s">
        <v>104</v>
      </c>
      <c r="D2141" s="320">
        <v>46093</v>
      </c>
      <c r="E2141" s="321">
        <v>46094</v>
      </c>
      <c r="F2141" s="322"/>
      <c r="G2141" s="322"/>
      <c r="H2141" s="322"/>
      <c r="I2141" s="322" t="s">
        <v>165</v>
      </c>
      <c r="J2141" s="322"/>
      <c r="K2141" s="322">
        <v>-1000</v>
      </c>
      <c r="L2141" s="319" t="s">
        <v>75</v>
      </c>
      <c r="M2141" s="319">
        <v>536023</v>
      </c>
      <c r="N2141" s="319">
        <v>6023</v>
      </c>
      <c r="O2141" s="319" t="s">
        <v>2515</v>
      </c>
      <c r="P2141" s="323" t="s">
        <v>2516</v>
      </c>
      <c r="Q2141" s="319" t="s">
        <v>107</v>
      </c>
      <c r="R2141" s="324">
        <v>22622.33</v>
      </c>
      <c r="S2141" s="324">
        <v>625</v>
      </c>
      <c r="T2141" s="325">
        <f t="shared" si="396"/>
        <v>23247.33</v>
      </c>
      <c r="U2141" s="326">
        <v>24</v>
      </c>
      <c r="V2141" s="324">
        <v>835.97</v>
      </c>
      <c r="W2141" s="327">
        <v>95</v>
      </c>
      <c r="X2141" s="328"/>
      <c r="Y2141" s="327">
        <f t="shared" si="397"/>
        <v>740.97</v>
      </c>
      <c r="Z2141" s="329">
        <f t="shared" si="398"/>
        <v>3.5959828505036921E-2</v>
      </c>
      <c r="AA2141" s="328">
        <v>0</v>
      </c>
      <c r="AB2141" s="327">
        <v>-3349.99</v>
      </c>
      <c r="AC2141" s="327"/>
      <c r="AD2141" s="327" t="s">
        <v>2862</v>
      </c>
      <c r="AE2141" s="330">
        <v>0.1</v>
      </c>
      <c r="AF2141" s="330">
        <v>7.0000000000000007E-2</v>
      </c>
      <c r="AG2141" s="327">
        <f t="shared" si="399"/>
        <v>74.097000000000008</v>
      </c>
      <c r="AH2141" s="327"/>
      <c r="AI2141" s="327">
        <f t="shared" si="400"/>
        <v>74.097000000000008</v>
      </c>
      <c r="AJ2141" s="319" t="s">
        <v>164</v>
      </c>
      <c r="AK2141" s="319"/>
      <c r="AL2141" s="326"/>
      <c r="AM2141" s="331">
        <f t="shared" si="401"/>
        <v>0</v>
      </c>
      <c r="AN2141" s="331">
        <f t="shared" si="402"/>
        <v>1</v>
      </c>
      <c r="AO2141" s="331"/>
      <c r="AP2141" s="331"/>
      <c r="AQ2141" s="331">
        <f t="shared" si="403"/>
        <v>0</v>
      </c>
      <c r="AR2141" s="332" t="str">
        <f>IF(A2141="","",VLOOKUP(A2141,'Base Sites'!A:B,2,FALSE))</f>
        <v>Valauto Roncq</v>
      </c>
      <c r="AS2141" s="332" t="str">
        <f t="shared" si="404"/>
        <v>VOLKSWAGEN</v>
      </c>
      <c r="AT2141" s="331"/>
      <c r="AU2141" s="333" t="str">
        <f>IF(A2141="","",VLOOKUP(L2141,'Base Vendeurs'!A:B,2,FALSE))</f>
        <v>Valauto Roncq VW</v>
      </c>
      <c r="AV2141" s="327">
        <f t="shared" si="405"/>
        <v>835.97</v>
      </c>
      <c r="AW2141" s="329">
        <f t="shared" si="406"/>
        <v>3.5959828505036921E-2</v>
      </c>
      <c r="AX2141" s="333" t="str">
        <f t="shared" si="407"/>
        <v>NON</v>
      </c>
      <c r="AY2141" s="231">
        <f>+MargesVN[[#This Row],[Total COM]]+MargesVN[[#This Row],[EXT GIE]]+MargesVN[[#This Row],[Forfait immat]]</f>
        <v>74.097000000000008</v>
      </c>
    </row>
    <row r="2142" spans="1:51" s="384" customFormat="1" ht="11.25" customHeight="1" x14ac:dyDescent="0.25">
      <c r="A2142" s="319">
        <v>10</v>
      </c>
      <c r="B2142" s="319" t="s">
        <v>163</v>
      </c>
      <c r="C2142" s="319" t="s">
        <v>104</v>
      </c>
      <c r="D2142" s="320">
        <v>46083</v>
      </c>
      <c r="E2142" s="321">
        <v>46083</v>
      </c>
      <c r="F2142" s="322"/>
      <c r="G2142" s="322"/>
      <c r="H2142" s="322"/>
      <c r="I2142" s="322"/>
      <c r="J2142" s="322"/>
      <c r="K2142" s="322">
        <v>0</v>
      </c>
      <c r="L2142" s="319" t="s">
        <v>417</v>
      </c>
      <c r="M2142" s="319">
        <v>536025</v>
      </c>
      <c r="N2142" s="319">
        <v>6025</v>
      </c>
      <c r="O2142" s="319" t="s">
        <v>2701</v>
      </c>
      <c r="P2142" s="323" t="s">
        <v>2702</v>
      </c>
      <c r="Q2142" s="319" t="s">
        <v>23</v>
      </c>
      <c r="R2142" s="324">
        <v>22014</v>
      </c>
      <c r="S2142" s="324">
        <v>850</v>
      </c>
      <c r="T2142" s="325">
        <f t="shared" si="396"/>
        <v>22864</v>
      </c>
      <c r="U2142" s="326">
        <v>56</v>
      </c>
      <c r="V2142" s="324">
        <v>1135.48</v>
      </c>
      <c r="W2142" s="327">
        <v>95</v>
      </c>
      <c r="X2142" s="328"/>
      <c r="Y2142" s="327">
        <f t="shared" si="397"/>
        <v>1040.48</v>
      </c>
      <c r="Z2142" s="329">
        <f t="shared" si="398"/>
        <v>4.966235129461162E-2</v>
      </c>
      <c r="AA2142" s="328">
        <v>-2356.67</v>
      </c>
      <c r="AB2142" s="327">
        <v>0</v>
      </c>
      <c r="AC2142" s="327"/>
      <c r="AD2142" s="327"/>
      <c r="AE2142" s="330">
        <v>0.13</v>
      </c>
      <c r="AF2142" s="330">
        <v>0.13</v>
      </c>
      <c r="AG2142" s="327">
        <f t="shared" si="399"/>
        <v>135.26240000000001</v>
      </c>
      <c r="AH2142" s="327"/>
      <c r="AI2142" s="327">
        <f t="shared" si="400"/>
        <v>135.26240000000001</v>
      </c>
      <c r="AJ2142" s="319" t="s">
        <v>164</v>
      </c>
      <c r="AK2142" s="319">
        <v>30</v>
      </c>
      <c r="AL2142" s="326"/>
      <c r="AM2142" s="331">
        <f t="shared" si="401"/>
        <v>0</v>
      </c>
      <c r="AN2142" s="331">
        <f t="shared" si="402"/>
        <v>1</v>
      </c>
      <c r="AO2142" s="331"/>
      <c r="AP2142" s="331"/>
      <c r="AQ2142" s="331">
        <f t="shared" si="403"/>
        <v>0</v>
      </c>
      <c r="AR2142" s="332" t="str">
        <f>IF(A2142="","",VLOOKUP(A2142,'Base Sites'!A:B,2,FALSE))</f>
        <v>Valauto Roncq</v>
      </c>
      <c r="AS2142" s="332" t="str">
        <f t="shared" si="404"/>
        <v>VOLKSWAGEN</v>
      </c>
      <c r="AT2142" s="331"/>
      <c r="AU2142" s="333" t="str">
        <f>IF(A2142="","",VLOOKUP(L2142,'Base Vendeurs'!A:B,2,FALSE))</f>
        <v>Valauto Roncq VW</v>
      </c>
      <c r="AV2142" s="327">
        <f t="shared" si="405"/>
        <v>1135.48</v>
      </c>
      <c r="AW2142" s="329">
        <f t="shared" si="406"/>
        <v>4.966235129461162E-2</v>
      </c>
      <c r="AX2142" s="333" t="str">
        <f t="shared" si="407"/>
        <v>NON</v>
      </c>
      <c r="AY2142" s="231">
        <f>+MargesVN[[#This Row],[Total COM]]+MargesVN[[#This Row],[EXT GIE]]+MargesVN[[#This Row],[Forfait immat]]</f>
        <v>165.26240000000001</v>
      </c>
    </row>
    <row r="2143" spans="1:51" s="384" customFormat="1" ht="11.25" customHeight="1" x14ac:dyDescent="0.25">
      <c r="A2143" s="319">
        <v>10</v>
      </c>
      <c r="B2143" s="319" t="s">
        <v>163</v>
      </c>
      <c r="C2143" s="319" t="s">
        <v>104</v>
      </c>
      <c r="D2143" s="320">
        <v>46086</v>
      </c>
      <c r="E2143" s="321">
        <v>46086</v>
      </c>
      <c r="F2143" s="322"/>
      <c r="G2143" s="322"/>
      <c r="H2143" s="322"/>
      <c r="I2143" s="322"/>
      <c r="J2143" s="322"/>
      <c r="K2143" s="322">
        <v>0</v>
      </c>
      <c r="L2143" s="319" t="s">
        <v>38</v>
      </c>
      <c r="M2143" s="319">
        <v>536034</v>
      </c>
      <c r="N2143" s="319">
        <v>6034</v>
      </c>
      <c r="O2143" s="319" t="s">
        <v>2760</v>
      </c>
      <c r="P2143" s="323" t="s">
        <v>2761</v>
      </c>
      <c r="Q2143" s="319" t="s">
        <v>23</v>
      </c>
      <c r="R2143" s="324">
        <v>17714</v>
      </c>
      <c r="S2143" s="324">
        <v>945.83</v>
      </c>
      <c r="T2143" s="325">
        <f t="shared" si="396"/>
        <v>18659.830000000002</v>
      </c>
      <c r="U2143" s="326">
        <v>8</v>
      </c>
      <c r="V2143" s="324">
        <v>679.46</v>
      </c>
      <c r="W2143" s="327">
        <v>95</v>
      </c>
      <c r="X2143" s="328"/>
      <c r="Y2143" s="327">
        <f t="shared" si="397"/>
        <v>584.46</v>
      </c>
      <c r="Z2143" s="329">
        <f t="shared" si="398"/>
        <v>3.6412979110742164E-2</v>
      </c>
      <c r="AA2143" s="328">
        <v>0</v>
      </c>
      <c r="AB2143" s="327">
        <v>-2466.67</v>
      </c>
      <c r="AC2143" s="327"/>
      <c r="AD2143" s="327"/>
      <c r="AE2143" s="330">
        <v>0.1</v>
      </c>
      <c r="AF2143" s="330">
        <v>7.0000000000000007E-2</v>
      </c>
      <c r="AG2143" s="327">
        <f t="shared" si="399"/>
        <v>58.446000000000005</v>
      </c>
      <c r="AH2143" s="327"/>
      <c r="AI2143" s="327">
        <f t="shared" si="400"/>
        <v>58.446000000000005</v>
      </c>
      <c r="AJ2143" s="319" t="s">
        <v>164</v>
      </c>
      <c r="AK2143" s="319">
        <v>30</v>
      </c>
      <c r="AL2143" s="326"/>
      <c r="AM2143" s="331">
        <f t="shared" si="401"/>
        <v>0</v>
      </c>
      <c r="AN2143" s="331">
        <f t="shared" si="402"/>
        <v>1</v>
      </c>
      <c r="AO2143" s="331"/>
      <c r="AP2143" s="331"/>
      <c r="AQ2143" s="331">
        <f t="shared" si="403"/>
        <v>0</v>
      </c>
      <c r="AR2143" s="332" t="str">
        <f>IF(A2143="","",VLOOKUP(A2143,'Base Sites'!A:B,2,FALSE))</f>
        <v>Valauto Roncq</v>
      </c>
      <c r="AS2143" s="332" t="str">
        <f t="shared" si="404"/>
        <v>VOLKSWAGEN</v>
      </c>
      <c r="AT2143" s="331"/>
      <c r="AU2143" s="333" t="str">
        <f>IF(A2143="","",VLOOKUP(L2143,'Base Vendeurs'!A:B,2,FALSE))</f>
        <v>Valauto Roubaix</v>
      </c>
      <c r="AV2143" s="327">
        <f t="shared" si="405"/>
        <v>679.46</v>
      </c>
      <c r="AW2143" s="329">
        <f t="shared" si="406"/>
        <v>3.6412979110742164E-2</v>
      </c>
      <c r="AX2143" s="333" t="str">
        <f t="shared" si="407"/>
        <v>NON</v>
      </c>
      <c r="AY2143" s="231">
        <f>+MargesVN[[#This Row],[Total COM]]+MargesVN[[#This Row],[EXT GIE]]+MargesVN[[#This Row],[Forfait immat]]</f>
        <v>88.445999999999998</v>
      </c>
    </row>
    <row r="2144" spans="1:51" s="384" customFormat="1" ht="11.25" customHeight="1" x14ac:dyDescent="0.25">
      <c r="A2144" s="319">
        <v>10</v>
      </c>
      <c r="B2144" s="319" t="s">
        <v>163</v>
      </c>
      <c r="C2144" s="319" t="s">
        <v>104</v>
      </c>
      <c r="D2144" s="320">
        <v>46085</v>
      </c>
      <c r="E2144" s="321">
        <v>46087</v>
      </c>
      <c r="F2144" s="322"/>
      <c r="G2144" s="322"/>
      <c r="H2144" s="322"/>
      <c r="I2144" s="322"/>
      <c r="J2144" s="322"/>
      <c r="K2144" s="322">
        <v>0</v>
      </c>
      <c r="L2144" s="319" t="s">
        <v>388</v>
      </c>
      <c r="M2144" s="319">
        <v>536037</v>
      </c>
      <c r="N2144" s="319">
        <v>6037</v>
      </c>
      <c r="O2144" s="319" t="s">
        <v>2758</v>
      </c>
      <c r="P2144" s="323" t="s">
        <v>2759</v>
      </c>
      <c r="Q2144" s="319" t="s">
        <v>23</v>
      </c>
      <c r="R2144" s="324">
        <v>22014</v>
      </c>
      <c r="S2144" s="324">
        <v>550</v>
      </c>
      <c r="T2144" s="325">
        <f t="shared" si="396"/>
        <v>22564</v>
      </c>
      <c r="U2144" s="326">
        <v>9</v>
      </c>
      <c r="V2144" s="324">
        <v>531.15</v>
      </c>
      <c r="W2144" s="327">
        <v>95</v>
      </c>
      <c r="X2144" s="328"/>
      <c r="Y2144" s="327">
        <f t="shared" si="397"/>
        <v>436.15</v>
      </c>
      <c r="Z2144" s="329">
        <f t="shared" si="398"/>
        <v>2.3539709271405779E-2</v>
      </c>
      <c r="AA2144" s="328">
        <v>0</v>
      </c>
      <c r="AB2144" s="327">
        <v>-2356.67</v>
      </c>
      <c r="AC2144" s="327"/>
      <c r="AD2144" s="327"/>
      <c r="AE2144" s="330">
        <v>0.1</v>
      </c>
      <c r="AF2144" s="330">
        <v>0.1</v>
      </c>
      <c r="AG2144" s="327">
        <f t="shared" si="399"/>
        <v>43.615000000000002</v>
      </c>
      <c r="AH2144" s="327"/>
      <c r="AI2144" s="327">
        <f t="shared" si="400"/>
        <v>43.615000000000002</v>
      </c>
      <c r="AJ2144" s="319" t="s">
        <v>164</v>
      </c>
      <c r="AK2144" s="319">
        <v>30</v>
      </c>
      <c r="AL2144" s="326"/>
      <c r="AM2144" s="331">
        <f t="shared" si="401"/>
        <v>0</v>
      </c>
      <c r="AN2144" s="331">
        <f t="shared" si="402"/>
        <v>1</v>
      </c>
      <c r="AO2144" s="331"/>
      <c r="AP2144" s="331"/>
      <c r="AQ2144" s="331">
        <f t="shared" si="403"/>
        <v>0</v>
      </c>
      <c r="AR2144" s="332" t="str">
        <f>IF(A2144="","",VLOOKUP(A2144,'Base Sites'!A:B,2,FALSE))</f>
        <v>Valauto Roncq</v>
      </c>
      <c r="AS2144" s="332" t="str">
        <f t="shared" si="404"/>
        <v>VOLKSWAGEN</v>
      </c>
      <c r="AT2144" s="331"/>
      <c r="AU2144" s="333" t="str">
        <f>IF(A2144="","",VLOOKUP(L2144,'Base Vendeurs'!A:B,2,FALSE))</f>
        <v>Valauto Roncq VW</v>
      </c>
      <c r="AV2144" s="327">
        <f t="shared" si="405"/>
        <v>531.15</v>
      </c>
      <c r="AW2144" s="329">
        <f t="shared" si="406"/>
        <v>2.3539709271405779E-2</v>
      </c>
      <c r="AX2144" s="333" t="str">
        <f t="shared" si="407"/>
        <v>NON</v>
      </c>
      <c r="AY2144" s="231">
        <f>+MargesVN[[#This Row],[Total COM]]+MargesVN[[#This Row],[EXT GIE]]+MargesVN[[#This Row],[Forfait immat]]</f>
        <v>73.615000000000009</v>
      </c>
    </row>
    <row r="2145" spans="1:51" s="384" customFormat="1" ht="11.25" customHeight="1" x14ac:dyDescent="0.25">
      <c r="A2145" s="354">
        <v>10</v>
      </c>
      <c r="B2145" s="354" t="s">
        <v>163</v>
      </c>
      <c r="C2145" s="354" t="s">
        <v>104</v>
      </c>
      <c r="D2145" s="355">
        <v>46113</v>
      </c>
      <c r="E2145" s="356">
        <v>46114</v>
      </c>
      <c r="F2145" s="357"/>
      <c r="G2145" s="357"/>
      <c r="H2145" s="357"/>
      <c r="I2145" s="357"/>
      <c r="J2145" s="357"/>
      <c r="K2145" s="357">
        <v>0</v>
      </c>
      <c r="L2145" s="354" t="s">
        <v>417</v>
      </c>
      <c r="M2145" s="354">
        <v>536040</v>
      </c>
      <c r="N2145" s="354">
        <v>6040</v>
      </c>
      <c r="O2145" s="354" t="s">
        <v>3498</v>
      </c>
      <c r="P2145" s="358" t="s">
        <v>3499</v>
      </c>
      <c r="Q2145" s="354" t="s">
        <v>23</v>
      </c>
      <c r="R2145" s="359">
        <v>20605.669999999998</v>
      </c>
      <c r="S2145" s="359">
        <v>633.33000000000004</v>
      </c>
      <c r="T2145" s="360">
        <f t="shared" si="396"/>
        <v>21239</v>
      </c>
      <c r="U2145" s="361">
        <v>40</v>
      </c>
      <c r="V2145" s="359">
        <v>771.74</v>
      </c>
      <c r="W2145" s="362">
        <v>95</v>
      </c>
      <c r="X2145" s="363"/>
      <c r="Y2145" s="362">
        <f t="shared" si="397"/>
        <v>676.74</v>
      </c>
      <c r="Z2145" s="364">
        <f t="shared" si="398"/>
        <v>3.6335985686708414E-2</v>
      </c>
      <c r="AA2145" s="363">
        <v>-2773.34</v>
      </c>
      <c r="AB2145" s="362">
        <v>0</v>
      </c>
      <c r="AC2145" s="362"/>
      <c r="AD2145" s="362"/>
      <c r="AE2145" s="365">
        <v>0.1</v>
      </c>
      <c r="AF2145" s="365">
        <v>0.13</v>
      </c>
      <c r="AG2145" s="362">
        <f t="shared" si="399"/>
        <v>67.674000000000007</v>
      </c>
      <c r="AH2145" s="362"/>
      <c r="AI2145" s="362">
        <f t="shared" si="400"/>
        <v>67.674000000000007</v>
      </c>
      <c r="AJ2145" s="354" t="s">
        <v>149</v>
      </c>
      <c r="AK2145" s="354">
        <v>30</v>
      </c>
      <c r="AL2145" s="361">
        <v>50</v>
      </c>
      <c r="AM2145" s="366">
        <f t="shared" si="401"/>
        <v>1</v>
      </c>
      <c r="AN2145" s="366">
        <f t="shared" si="402"/>
        <v>1</v>
      </c>
      <c r="AO2145" s="366"/>
      <c r="AP2145" s="366"/>
      <c r="AQ2145" s="366">
        <f t="shared" si="403"/>
        <v>1</v>
      </c>
      <c r="AR2145" s="367" t="str">
        <f>IF(A2145="","",VLOOKUP(A2145,'Base Sites'!A:B,2,FALSE))</f>
        <v>Valauto Roncq</v>
      </c>
      <c r="AS2145" s="367" t="str">
        <f t="shared" si="404"/>
        <v>VOLKSWAGEN</v>
      </c>
      <c r="AT2145" s="366"/>
      <c r="AU2145" s="368" t="str">
        <f>IF(A2145="","",VLOOKUP(L2145,'Base Vendeurs'!A:B,2,FALSE))</f>
        <v>Valauto Roncq VW</v>
      </c>
      <c r="AV2145" s="362">
        <f t="shared" si="405"/>
        <v>771.74</v>
      </c>
      <c r="AW2145" s="364">
        <f t="shared" si="406"/>
        <v>3.6335985686708414E-2</v>
      </c>
      <c r="AX2145" s="368" t="str">
        <f t="shared" si="407"/>
        <v>NON</v>
      </c>
      <c r="AY2145" s="231">
        <f>+MargesVN[[#This Row],[Total COM]]+MargesVN[[#This Row],[EXT GIE]]+MargesVN[[#This Row],[Forfait immat]]</f>
        <v>147.67400000000001</v>
      </c>
    </row>
    <row r="2146" spans="1:51" s="384" customFormat="1" ht="11.25" customHeight="1" x14ac:dyDescent="0.25">
      <c r="A2146" s="319">
        <v>10</v>
      </c>
      <c r="B2146" s="319" t="s">
        <v>183</v>
      </c>
      <c r="C2146" s="319" t="s">
        <v>104</v>
      </c>
      <c r="D2146" s="320">
        <v>46108</v>
      </c>
      <c r="E2146" s="321">
        <v>46111</v>
      </c>
      <c r="F2146" s="322"/>
      <c r="G2146" s="322"/>
      <c r="H2146" s="322"/>
      <c r="I2146" s="322" t="s">
        <v>165</v>
      </c>
      <c r="J2146" s="322"/>
      <c r="K2146" s="322">
        <v>269.89</v>
      </c>
      <c r="L2146" s="319" t="s">
        <v>35</v>
      </c>
      <c r="M2146" s="319">
        <v>536042</v>
      </c>
      <c r="N2146" s="319">
        <v>6042</v>
      </c>
      <c r="O2146" s="319" t="s">
        <v>2716</v>
      </c>
      <c r="P2146" s="323" t="s">
        <v>2717</v>
      </c>
      <c r="Q2146" s="319" t="s">
        <v>23</v>
      </c>
      <c r="R2146" s="324">
        <v>20605.669999999998</v>
      </c>
      <c r="S2146" s="324">
        <v>1266.67</v>
      </c>
      <c r="T2146" s="325">
        <f t="shared" si="396"/>
        <v>21872.339999999997</v>
      </c>
      <c r="U2146" s="326">
        <v>36</v>
      </c>
      <c r="V2146" s="324">
        <v>844.36</v>
      </c>
      <c r="W2146" s="327">
        <v>94.99</v>
      </c>
      <c r="X2146" s="328"/>
      <c r="Y2146" s="327">
        <f t="shared" si="397"/>
        <v>749.37</v>
      </c>
      <c r="Z2146" s="329">
        <f t="shared" si="398"/>
        <v>3.8604008533151921E-2</v>
      </c>
      <c r="AA2146" s="328">
        <v>0</v>
      </c>
      <c r="AB2146" s="327">
        <v>-2883.34</v>
      </c>
      <c r="AC2146" s="327"/>
      <c r="AD2146" s="327" t="s">
        <v>2878</v>
      </c>
      <c r="AE2146" s="330">
        <v>0.1</v>
      </c>
      <c r="AF2146" s="330">
        <v>0.13</v>
      </c>
      <c r="AG2146" s="327">
        <f t="shared" si="399"/>
        <v>74.936999999999998</v>
      </c>
      <c r="AH2146" s="327"/>
      <c r="AI2146" s="327">
        <f t="shared" si="400"/>
        <v>74.936999999999998</v>
      </c>
      <c r="AJ2146" s="319" t="s">
        <v>164</v>
      </c>
      <c r="AK2146" s="319">
        <v>30</v>
      </c>
      <c r="AL2146" s="326"/>
      <c r="AM2146" s="331">
        <f t="shared" si="401"/>
        <v>0</v>
      </c>
      <c r="AN2146" s="331">
        <f t="shared" si="402"/>
        <v>1</v>
      </c>
      <c r="AO2146" s="331"/>
      <c r="AP2146" s="331"/>
      <c r="AQ2146" s="331">
        <f t="shared" si="403"/>
        <v>0</v>
      </c>
      <c r="AR2146" s="332" t="str">
        <f>IF(A2146="","",VLOOKUP(A2146,'Base Sites'!A:B,2,FALSE))</f>
        <v>Valauto Roncq</v>
      </c>
      <c r="AS2146" s="332" t="str">
        <f t="shared" si="404"/>
        <v>VOLKSWAGEN</v>
      </c>
      <c r="AT2146" s="331"/>
      <c r="AU2146" s="333" t="str">
        <f>IF(A2146="","",VLOOKUP(L2146,'Base Vendeurs'!A:B,2,FALSE))</f>
        <v>Valauto Roncq VW</v>
      </c>
      <c r="AV2146" s="327">
        <f t="shared" si="405"/>
        <v>844.36</v>
      </c>
      <c r="AW2146" s="329">
        <f t="shared" si="406"/>
        <v>3.8604008533151921E-2</v>
      </c>
      <c r="AX2146" s="333" t="str">
        <f t="shared" si="407"/>
        <v>NON</v>
      </c>
      <c r="AY2146" s="231">
        <f>+MargesVN[[#This Row],[Total COM]]+MargesVN[[#This Row],[EXT GIE]]+MargesVN[[#This Row],[Forfait immat]]</f>
        <v>104.937</v>
      </c>
    </row>
    <row r="2147" spans="1:51" s="384" customFormat="1" ht="11.25" customHeight="1" x14ac:dyDescent="0.25">
      <c r="A2147" s="319">
        <v>10</v>
      </c>
      <c r="B2147" s="319" t="s">
        <v>163</v>
      </c>
      <c r="C2147" s="319" t="s">
        <v>104</v>
      </c>
      <c r="D2147" s="320">
        <v>46092</v>
      </c>
      <c r="E2147" s="321">
        <v>46092</v>
      </c>
      <c r="F2147" s="322"/>
      <c r="G2147" s="322"/>
      <c r="H2147" s="322"/>
      <c r="I2147" s="322"/>
      <c r="J2147" s="322"/>
      <c r="K2147" s="322">
        <v>0</v>
      </c>
      <c r="L2147" s="319" t="s">
        <v>38</v>
      </c>
      <c r="M2147" s="319">
        <v>536050</v>
      </c>
      <c r="N2147" s="319">
        <v>6050</v>
      </c>
      <c r="O2147" s="319" t="s">
        <v>2581</v>
      </c>
      <c r="P2147" s="323" t="s">
        <v>2582</v>
      </c>
      <c r="Q2147" s="319" t="s">
        <v>26</v>
      </c>
      <c r="R2147" s="324">
        <v>41988.33</v>
      </c>
      <c r="S2147" s="324">
        <v>2495.84</v>
      </c>
      <c r="T2147" s="325">
        <f t="shared" si="396"/>
        <v>44484.17</v>
      </c>
      <c r="U2147" s="326">
        <v>12</v>
      </c>
      <c r="V2147" s="324">
        <v>2690.59</v>
      </c>
      <c r="W2147" s="327">
        <v>95</v>
      </c>
      <c r="X2147" s="328"/>
      <c r="Y2147" s="327">
        <f t="shared" si="397"/>
        <v>2595.59</v>
      </c>
      <c r="Z2147" s="329">
        <f t="shared" si="398"/>
        <v>6.0484212698584693E-2</v>
      </c>
      <c r="AA2147" s="328">
        <v>0</v>
      </c>
      <c r="AB2147" s="327">
        <v>-3900</v>
      </c>
      <c r="AC2147" s="327"/>
      <c r="AD2147" s="327"/>
      <c r="AE2147" s="330">
        <v>0.1</v>
      </c>
      <c r="AF2147" s="330">
        <v>7.0000000000000007E-2</v>
      </c>
      <c r="AG2147" s="327">
        <f t="shared" si="399"/>
        <v>259.55900000000003</v>
      </c>
      <c r="AH2147" s="327"/>
      <c r="AI2147" s="327">
        <f t="shared" si="400"/>
        <v>259.55900000000003</v>
      </c>
      <c r="AJ2147" s="319" t="s">
        <v>164</v>
      </c>
      <c r="AK2147" s="319">
        <v>30</v>
      </c>
      <c r="AL2147" s="326"/>
      <c r="AM2147" s="331">
        <f t="shared" si="401"/>
        <v>0</v>
      </c>
      <c r="AN2147" s="331">
        <f t="shared" si="402"/>
        <v>1</v>
      </c>
      <c r="AO2147" s="331"/>
      <c r="AP2147" s="331"/>
      <c r="AQ2147" s="331">
        <f t="shared" si="403"/>
        <v>0</v>
      </c>
      <c r="AR2147" s="332" t="str">
        <f>IF(A2147="","",VLOOKUP(A2147,'Base Sites'!A:B,2,FALSE))</f>
        <v>Valauto Roncq</v>
      </c>
      <c r="AS2147" s="332" t="str">
        <f t="shared" si="404"/>
        <v>VOLKSWAGEN</v>
      </c>
      <c r="AT2147" s="331"/>
      <c r="AU2147" s="333" t="str">
        <f>IF(A2147="","",VLOOKUP(L2147,'Base Vendeurs'!A:B,2,FALSE))</f>
        <v>Valauto Roubaix</v>
      </c>
      <c r="AV2147" s="327">
        <f t="shared" si="405"/>
        <v>2690.59</v>
      </c>
      <c r="AW2147" s="329">
        <f t="shared" si="406"/>
        <v>6.0484212698584693E-2</v>
      </c>
      <c r="AX2147" s="333" t="str">
        <f t="shared" si="407"/>
        <v>NON</v>
      </c>
      <c r="AY2147" s="231">
        <f>+MargesVN[[#This Row],[Total COM]]+MargesVN[[#This Row],[EXT GIE]]+MargesVN[[#This Row],[Forfait immat]]</f>
        <v>289.55900000000003</v>
      </c>
    </row>
    <row r="2148" spans="1:51" s="384" customFormat="1" ht="11.25" customHeight="1" x14ac:dyDescent="0.25">
      <c r="A2148" s="319">
        <v>10</v>
      </c>
      <c r="B2148" s="319" t="s">
        <v>163</v>
      </c>
      <c r="C2148" s="319" t="s">
        <v>104</v>
      </c>
      <c r="D2148" s="320">
        <v>46097</v>
      </c>
      <c r="E2148" s="321">
        <v>46097</v>
      </c>
      <c r="F2148" s="322"/>
      <c r="G2148" s="322"/>
      <c r="H2148" s="322"/>
      <c r="I2148" s="322"/>
      <c r="J2148" s="322"/>
      <c r="K2148" s="322"/>
      <c r="L2148" s="319" t="s">
        <v>38</v>
      </c>
      <c r="M2148" s="319">
        <v>536052</v>
      </c>
      <c r="N2148" s="319">
        <v>6052</v>
      </c>
      <c r="O2148" s="319" t="s">
        <v>2512</v>
      </c>
      <c r="P2148" s="323" t="s">
        <v>2513</v>
      </c>
      <c r="Q2148" s="319" t="s">
        <v>107</v>
      </c>
      <c r="R2148" s="324">
        <v>22622.33</v>
      </c>
      <c r="S2148" s="324">
        <v>691.67</v>
      </c>
      <c r="T2148" s="325">
        <f t="shared" si="396"/>
        <v>23314</v>
      </c>
      <c r="U2148" s="326">
        <v>17</v>
      </c>
      <c r="V2148" s="324">
        <v>3493.63</v>
      </c>
      <c r="W2148" s="327">
        <v>95</v>
      </c>
      <c r="X2148" s="328">
        <v>-2709.77</v>
      </c>
      <c r="Y2148" s="327">
        <f t="shared" si="397"/>
        <v>688.86000000000013</v>
      </c>
      <c r="Z2148" s="329">
        <f t="shared" si="398"/>
        <v>3.3621858111006271E-2</v>
      </c>
      <c r="AA2148" s="328">
        <v>0</v>
      </c>
      <c r="AB2148" s="327">
        <v>-3349</v>
      </c>
      <c r="AC2148" s="327"/>
      <c r="AD2148" s="327" t="s">
        <v>2020</v>
      </c>
      <c r="AE2148" s="330">
        <v>0.1</v>
      </c>
      <c r="AF2148" s="330">
        <v>0.13</v>
      </c>
      <c r="AG2148" s="327">
        <f t="shared" si="399"/>
        <v>68.88600000000001</v>
      </c>
      <c r="AH2148" s="327"/>
      <c r="AI2148" s="327">
        <f t="shared" si="400"/>
        <v>68.88600000000001</v>
      </c>
      <c r="AJ2148" s="319" t="s">
        <v>164</v>
      </c>
      <c r="AK2148" s="319">
        <v>30</v>
      </c>
      <c r="AL2148" s="326"/>
      <c r="AM2148" s="331">
        <f t="shared" si="401"/>
        <v>0</v>
      </c>
      <c r="AN2148" s="331">
        <f t="shared" si="402"/>
        <v>1</v>
      </c>
      <c r="AO2148" s="331"/>
      <c r="AP2148" s="331"/>
      <c r="AQ2148" s="331">
        <f t="shared" si="403"/>
        <v>0</v>
      </c>
      <c r="AR2148" s="332" t="str">
        <f>IF(A2148="","",VLOOKUP(A2148,'Base Sites'!A:B,2,FALSE))</f>
        <v>Valauto Roncq</v>
      </c>
      <c r="AS2148" s="332" t="str">
        <f t="shared" si="404"/>
        <v>VOLKSWAGEN</v>
      </c>
      <c r="AT2148" s="331"/>
      <c r="AU2148" s="333" t="str">
        <f>IF(A2148="","",VLOOKUP(L2148,'Base Vendeurs'!A:B,2,FALSE))</f>
        <v>Valauto Roubaix</v>
      </c>
      <c r="AV2148" s="327">
        <f t="shared" si="405"/>
        <v>3493.63</v>
      </c>
      <c r="AW2148" s="329">
        <f t="shared" si="406"/>
        <v>0.14985116239169599</v>
      </c>
      <c r="AX2148" s="333" t="str">
        <f t="shared" si="407"/>
        <v>NON</v>
      </c>
      <c r="AY2148" s="231">
        <f>+MargesVN[[#This Row],[Total COM]]+MargesVN[[#This Row],[EXT GIE]]+MargesVN[[#This Row],[Forfait immat]]</f>
        <v>98.88600000000001</v>
      </c>
    </row>
    <row r="2149" spans="1:51" s="384" customFormat="1" ht="11.25" customHeight="1" x14ac:dyDescent="0.25">
      <c r="A2149" s="401">
        <v>10</v>
      </c>
      <c r="B2149" s="401" t="s">
        <v>163</v>
      </c>
      <c r="C2149" s="401" t="s">
        <v>104</v>
      </c>
      <c r="D2149" s="402">
        <v>46170</v>
      </c>
      <c r="E2149" s="403">
        <v>46171</v>
      </c>
      <c r="F2149" s="404"/>
      <c r="G2149" s="404"/>
      <c r="H2149" s="404"/>
      <c r="I2149" s="404"/>
      <c r="J2149" s="404"/>
      <c r="K2149" s="404"/>
      <c r="L2149" s="401" t="s">
        <v>38</v>
      </c>
      <c r="M2149" s="401">
        <v>536054</v>
      </c>
      <c r="N2149" s="401">
        <v>6054</v>
      </c>
      <c r="O2149" s="401" t="s">
        <v>4061</v>
      </c>
      <c r="P2149" s="405" t="s">
        <v>4062</v>
      </c>
      <c r="Q2149" s="401" t="s">
        <v>93</v>
      </c>
      <c r="R2149" s="406">
        <v>34805.67</v>
      </c>
      <c r="S2149" s="406">
        <v>1141.67</v>
      </c>
      <c r="T2149" s="407">
        <f t="shared" si="396"/>
        <v>35947.339999999997</v>
      </c>
      <c r="U2149" s="408">
        <v>22</v>
      </c>
      <c r="V2149" s="406">
        <v>1605.44</v>
      </c>
      <c r="W2149" s="409">
        <v>95</v>
      </c>
      <c r="X2149" s="410"/>
      <c r="Y2149" s="409">
        <f t="shared" si="397"/>
        <v>1510.44</v>
      </c>
      <c r="Z2149" s="411">
        <f t="shared" si="398"/>
        <v>4.4660884504945292E-2</v>
      </c>
      <c r="AA2149" s="410">
        <v>0</v>
      </c>
      <c r="AB2149" s="409">
        <v>-916.67000000000007</v>
      </c>
      <c r="AC2149" s="409"/>
      <c r="AD2149" s="409"/>
      <c r="AE2149" s="412">
        <v>0.08</v>
      </c>
      <c r="AF2149" s="412">
        <v>7.0000000000000007E-2</v>
      </c>
      <c r="AG2149" s="409">
        <f t="shared" si="399"/>
        <v>120.8352</v>
      </c>
      <c r="AH2149" s="409"/>
      <c r="AI2149" s="409">
        <f t="shared" si="400"/>
        <v>120.8352</v>
      </c>
      <c r="AJ2149" s="401" t="s">
        <v>164</v>
      </c>
      <c r="AK2149" s="401">
        <v>30</v>
      </c>
      <c r="AL2149" s="408"/>
      <c r="AM2149" s="413">
        <f t="shared" si="401"/>
        <v>0</v>
      </c>
      <c r="AN2149" s="413">
        <f t="shared" si="402"/>
        <v>1</v>
      </c>
      <c r="AO2149" s="413"/>
      <c r="AP2149" s="413"/>
      <c r="AQ2149" s="413">
        <f t="shared" si="403"/>
        <v>0</v>
      </c>
      <c r="AR2149" s="414" t="str">
        <f>IF(A2149="","",VLOOKUP(A2149,'Base Sites'!A:B,2,FALSE))</f>
        <v>Valauto Roncq</v>
      </c>
      <c r="AS2149" s="414" t="str">
        <f t="shared" si="404"/>
        <v>VOLKSWAGEN</v>
      </c>
      <c r="AT2149" s="413"/>
      <c r="AU2149" s="415" t="str">
        <f>IF(A2149="","",VLOOKUP(L2149,'Base Vendeurs'!A:B,2,FALSE))</f>
        <v>Valauto Roubaix</v>
      </c>
      <c r="AV2149" s="409">
        <f t="shared" si="405"/>
        <v>1605.44</v>
      </c>
      <c r="AW2149" s="411">
        <f t="shared" si="406"/>
        <v>4.4660884504945292E-2</v>
      </c>
      <c r="AX2149" s="415" t="str">
        <f t="shared" si="407"/>
        <v>NON</v>
      </c>
      <c r="AY2149" s="231">
        <f>+MargesVN[[#This Row],[Total COM]]+MargesVN[[#This Row],[EXT GIE]]+MargesVN[[#This Row],[Forfait immat]]</f>
        <v>150.83519999999999</v>
      </c>
    </row>
    <row r="2150" spans="1:51" s="384" customFormat="1" ht="11.25" customHeight="1" x14ac:dyDescent="0.25">
      <c r="A2150" s="319">
        <v>10</v>
      </c>
      <c r="B2150" s="319" t="s">
        <v>163</v>
      </c>
      <c r="C2150" s="319" t="s">
        <v>104</v>
      </c>
      <c r="D2150" s="320">
        <v>46099</v>
      </c>
      <c r="E2150" s="321">
        <v>46100</v>
      </c>
      <c r="F2150" s="322"/>
      <c r="G2150" s="322"/>
      <c r="H2150" s="322"/>
      <c r="I2150" s="322"/>
      <c r="J2150" s="322"/>
      <c r="K2150" s="322"/>
      <c r="L2150" s="319" t="s">
        <v>195</v>
      </c>
      <c r="M2150" s="319">
        <v>536055</v>
      </c>
      <c r="N2150" s="319">
        <v>6055</v>
      </c>
      <c r="O2150" s="319" t="s">
        <v>2431</v>
      </c>
      <c r="P2150" s="323" t="s">
        <v>2432</v>
      </c>
      <c r="Q2150" s="319" t="s">
        <v>93</v>
      </c>
      <c r="R2150" s="324">
        <v>24380.66</v>
      </c>
      <c r="S2150" s="324">
        <v>1141.67</v>
      </c>
      <c r="T2150" s="325">
        <f t="shared" si="396"/>
        <v>25522.33</v>
      </c>
      <c r="U2150" s="326">
        <v>8</v>
      </c>
      <c r="V2150" s="324">
        <v>738.37</v>
      </c>
      <c r="W2150" s="327">
        <v>95</v>
      </c>
      <c r="X2150" s="328"/>
      <c r="Y2150" s="327">
        <f t="shared" si="397"/>
        <v>643.37</v>
      </c>
      <c r="Z2150" s="329">
        <f t="shared" si="398"/>
        <v>2.8930352362029642E-2</v>
      </c>
      <c r="AA2150" s="328">
        <v>0</v>
      </c>
      <c r="AB2150" s="327">
        <v>-916.67</v>
      </c>
      <c r="AC2150" s="327"/>
      <c r="AD2150" s="327"/>
      <c r="AE2150" s="330">
        <v>0.1</v>
      </c>
      <c r="AF2150" s="330">
        <v>7.0000000000000007E-2</v>
      </c>
      <c r="AG2150" s="327">
        <f t="shared" si="399"/>
        <v>64.337000000000003</v>
      </c>
      <c r="AH2150" s="327"/>
      <c r="AI2150" s="327">
        <f t="shared" si="400"/>
        <v>64.337000000000003</v>
      </c>
      <c r="AJ2150" s="319" t="s">
        <v>164</v>
      </c>
      <c r="AK2150" s="319">
        <v>30</v>
      </c>
      <c r="AL2150" s="326"/>
      <c r="AM2150" s="331">
        <f t="shared" si="401"/>
        <v>0</v>
      </c>
      <c r="AN2150" s="331">
        <f t="shared" si="402"/>
        <v>1</v>
      </c>
      <c r="AO2150" s="331"/>
      <c r="AP2150" s="331"/>
      <c r="AQ2150" s="331">
        <f t="shared" si="403"/>
        <v>0</v>
      </c>
      <c r="AR2150" s="332" t="str">
        <f>IF(A2150="","",VLOOKUP(A2150,'Base Sites'!A:B,2,FALSE))</f>
        <v>Valauto Roncq</v>
      </c>
      <c r="AS2150" s="332" t="str">
        <f t="shared" si="404"/>
        <v>VOLKSWAGEN</v>
      </c>
      <c r="AT2150" s="331"/>
      <c r="AU2150" s="333" t="str">
        <f>IF(A2150="","",VLOOKUP(L2150,'Base Vendeurs'!A:B,2,FALSE))</f>
        <v>Valauto Roncq VW</v>
      </c>
      <c r="AV2150" s="327">
        <f t="shared" si="405"/>
        <v>738.37</v>
      </c>
      <c r="AW2150" s="329">
        <f t="shared" si="406"/>
        <v>2.8930352362029642E-2</v>
      </c>
      <c r="AX2150" s="333" t="str">
        <f t="shared" si="407"/>
        <v>NON</v>
      </c>
      <c r="AY2150" s="231">
        <f>+MargesVN[[#This Row],[Total COM]]+MargesVN[[#This Row],[EXT GIE]]+MargesVN[[#This Row],[Forfait immat]]</f>
        <v>94.337000000000003</v>
      </c>
    </row>
    <row r="2151" spans="1:51" s="384" customFormat="1" ht="11.25" customHeight="1" x14ac:dyDescent="0.25">
      <c r="A2151" s="319">
        <v>10</v>
      </c>
      <c r="B2151" s="319" t="s">
        <v>163</v>
      </c>
      <c r="C2151" s="319" t="s">
        <v>104</v>
      </c>
      <c r="D2151" s="320">
        <v>46093</v>
      </c>
      <c r="E2151" s="321">
        <v>46094</v>
      </c>
      <c r="F2151" s="322"/>
      <c r="G2151" s="322"/>
      <c r="H2151" s="322"/>
      <c r="I2151" s="322"/>
      <c r="J2151" s="322"/>
      <c r="K2151" s="322">
        <v>0</v>
      </c>
      <c r="L2151" s="319" t="s">
        <v>195</v>
      </c>
      <c r="M2151" s="319">
        <v>524785</v>
      </c>
      <c r="N2151" s="319">
        <v>4785</v>
      </c>
      <c r="O2151" s="319" t="s">
        <v>2600</v>
      </c>
      <c r="P2151" s="323" t="s">
        <v>2601</v>
      </c>
      <c r="Q2151" s="319" t="s">
        <v>177</v>
      </c>
      <c r="R2151" s="324">
        <v>37605</v>
      </c>
      <c r="S2151" s="324">
        <v>4683.34</v>
      </c>
      <c r="T2151" s="325">
        <f t="shared" si="396"/>
        <v>42288.34</v>
      </c>
      <c r="U2151" s="326">
        <v>22</v>
      </c>
      <c r="V2151" s="324">
        <v>1363.65</v>
      </c>
      <c r="W2151" s="327">
        <v>94.99</v>
      </c>
      <c r="X2151" s="328"/>
      <c r="Y2151" s="327">
        <f t="shared" si="397"/>
        <v>1268.6600000000001</v>
      </c>
      <c r="Z2151" s="329">
        <f t="shared" si="398"/>
        <v>3.2246477397788617E-2</v>
      </c>
      <c r="AA2151" s="328">
        <v>0</v>
      </c>
      <c r="AB2151" s="327">
        <v>0</v>
      </c>
      <c r="AC2151" s="327"/>
      <c r="AD2151" s="327"/>
      <c r="AE2151" s="330">
        <v>0.1</v>
      </c>
      <c r="AF2151" s="330">
        <v>0.1</v>
      </c>
      <c r="AG2151" s="327">
        <f t="shared" si="399"/>
        <v>126.86600000000001</v>
      </c>
      <c r="AH2151" s="327"/>
      <c r="AI2151" s="327">
        <f t="shared" si="400"/>
        <v>126.86600000000001</v>
      </c>
      <c r="AJ2151" s="319" t="s">
        <v>164</v>
      </c>
      <c r="AK2151" s="319"/>
      <c r="AL2151" s="326"/>
      <c r="AM2151" s="331">
        <f t="shared" si="401"/>
        <v>0</v>
      </c>
      <c r="AN2151" s="331">
        <f t="shared" si="402"/>
        <v>1</v>
      </c>
      <c r="AO2151" s="331"/>
      <c r="AP2151" s="331"/>
      <c r="AQ2151" s="331">
        <f t="shared" si="403"/>
        <v>0</v>
      </c>
      <c r="AR2151" s="332" t="str">
        <f>IF(A2151="","",VLOOKUP(A2151,'Base Sites'!A:B,2,FALSE))</f>
        <v>Valauto Roncq</v>
      </c>
      <c r="AS2151" s="332" t="str">
        <f t="shared" si="404"/>
        <v>VOLKSWAGEN</v>
      </c>
      <c r="AT2151" s="331"/>
      <c r="AU2151" s="333" t="str">
        <f>IF(A2151="","",VLOOKUP(L2151,'Base Vendeurs'!A:B,2,FALSE))</f>
        <v>Valauto Roncq VW</v>
      </c>
      <c r="AV2151" s="327">
        <f t="shared" si="405"/>
        <v>1363.65</v>
      </c>
      <c r="AW2151" s="329">
        <f t="shared" si="406"/>
        <v>3.2246477397788617E-2</v>
      </c>
      <c r="AX2151" s="333" t="str">
        <f t="shared" si="407"/>
        <v>NON</v>
      </c>
      <c r="AY2151" s="231">
        <f>+MargesVN[[#This Row],[Total COM]]+MargesVN[[#This Row],[EXT GIE]]+MargesVN[[#This Row],[Forfait immat]]</f>
        <v>126.86600000000001</v>
      </c>
    </row>
    <row r="2152" spans="1:51" s="384" customFormat="1" ht="11.25" customHeight="1" x14ac:dyDescent="0.25">
      <c r="A2152" s="319">
        <v>10</v>
      </c>
      <c r="B2152" s="319" t="s">
        <v>163</v>
      </c>
      <c r="C2152" s="319" t="s">
        <v>104</v>
      </c>
      <c r="D2152" s="320">
        <v>46101</v>
      </c>
      <c r="E2152" s="321">
        <v>46104</v>
      </c>
      <c r="F2152" s="322"/>
      <c r="G2152" s="322"/>
      <c r="H2152" s="322"/>
      <c r="I2152" s="322"/>
      <c r="J2152" s="322"/>
      <c r="K2152" s="322">
        <v>0</v>
      </c>
      <c r="L2152" s="319" t="s">
        <v>417</v>
      </c>
      <c r="M2152" s="319">
        <v>536057</v>
      </c>
      <c r="N2152" s="319">
        <v>6057</v>
      </c>
      <c r="O2152" s="319" t="s">
        <v>2412</v>
      </c>
      <c r="P2152" s="323" t="s">
        <v>2413</v>
      </c>
      <c r="Q2152" s="319" t="s">
        <v>93</v>
      </c>
      <c r="R2152" s="324">
        <v>27305.67</v>
      </c>
      <c r="S2152" s="324">
        <v>1141.67</v>
      </c>
      <c r="T2152" s="325">
        <f t="shared" si="396"/>
        <v>28447.339999999997</v>
      </c>
      <c r="U2152" s="326">
        <v>21</v>
      </c>
      <c r="V2152" s="324">
        <v>911.27</v>
      </c>
      <c r="W2152" s="327">
        <v>94.99</v>
      </c>
      <c r="X2152" s="328"/>
      <c r="Y2152" s="327">
        <f t="shared" si="397"/>
        <v>816.28</v>
      </c>
      <c r="Z2152" s="329">
        <f t="shared" si="398"/>
        <v>3.2033575019667922E-2</v>
      </c>
      <c r="AA2152" s="328">
        <v>0</v>
      </c>
      <c r="AB2152" s="327">
        <v>-916.67</v>
      </c>
      <c r="AC2152" s="327"/>
      <c r="AD2152" s="327"/>
      <c r="AE2152" s="330">
        <v>0.1</v>
      </c>
      <c r="AF2152" s="330">
        <v>0.13</v>
      </c>
      <c r="AG2152" s="327">
        <f t="shared" si="399"/>
        <v>81.628</v>
      </c>
      <c r="AH2152" s="327"/>
      <c r="AI2152" s="327">
        <f t="shared" si="400"/>
        <v>81.628</v>
      </c>
      <c r="AJ2152" s="319" t="s">
        <v>164</v>
      </c>
      <c r="AK2152" s="319">
        <v>30</v>
      </c>
      <c r="AL2152" s="326">
        <v>50</v>
      </c>
      <c r="AM2152" s="331">
        <f t="shared" si="401"/>
        <v>1</v>
      </c>
      <c r="AN2152" s="331">
        <f t="shared" si="402"/>
        <v>1</v>
      </c>
      <c r="AO2152" s="331"/>
      <c r="AP2152" s="331"/>
      <c r="AQ2152" s="331">
        <f t="shared" si="403"/>
        <v>1</v>
      </c>
      <c r="AR2152" s="332" t="str">
        <f>IF(A2152="","",VLOOKUP(A2152,'Base Sites'!A:B,2,FALSE))</f>
        <v>Valauto Roncq</v>
      </c>
      <c r="AS2152" s="332" t="str">
        <f t="shared" si="404"/>
        <v>VOLKSWAGEN</v>
      </c>
      <c r="AT2152" s="331"/>
      <c r="AU2152" s="333" t="str">
        <f>IF(A2152="","",VLOOKUP(L2152,'Base Vendeurs'!A:B,2,FALSE))</f>
        <v>Valauto Roncq VW</v>
      </c>
      <c r="AV2152" s="327">
        <f t="shared" si="405"/>
        <v>911.27</v>
      </c>
      <c r="AW2152" s="329">
        <f t="shared" si="406"/>
        <v>3.2033575019667922E-2</v>
      </c>
      <c r="AX2152" s="333" t="str">
        <f t="shared" si="407"/>
        <v>NON</v>
      </c>
      <c r="AY2152" s="231">
        <f>+MargesVN[[#This Row],[Total COM]]+MargesVN[[#This Row],[EXT GIE]]+MargesVN[[#This Row],[Forfait immat]]</f>
        <v>161.62799999999999</v>
      </c>
    </row>
    <row r="2153" spans="1:51" s="384" customFormat="1" ht="11.25" customHeight="1" x14ac:dyDescent="0.25">
      <c r="A2153" s="401">
        <v>10</v>
      </c>
      <c r="B2153" s="401" t="s">
        <v>163</v>
      </c>
      <c r="C2153" s="401" t="s">
        <v>104</v>
      </c>
      <c r="D2153" s="402">
        <v>46153</v>
      </c>
      <c r="E2153" s="403">
        <v>46168</v>
      </c>
      <c r="F2153" s="404"/>
      <c r="G2153" s="404"/>
      <c r="H2153" s="404"/>
      <c r="I2153" s="404"/>
      <c r="J2153" s="404"/>
      <c r="K2153" s="404">
        <v>0</v>
      </c>
      <c r="L2153" s="401" t="s">
        <v>388</v>
      </c>
      <c r="M2153" s="401">
        <v>536058</v>
      </c>
      <c r="N2153" s="401">
        <v>6058</v>
      </c>
      <c r="O2153" s="401" t="s">
        <v>4169</v>
      </c>
      <c r="P2153" s="405" t="s">
        <v>4170</v>
      </c>
      <c r="Q2153" s="401" t="s">
        <v>26</v>
      </c>
      <c r="R2153" s="406">
        <v>41696.67</v>
      </c>
      <c r="S2153" s="406">
        <v>1383.34</v>
      </c>
      <c r="T2153" s="407">
        <f t="shared" si="396"/>
        <v>43080.009999999995</v>
      </c>
      <c r="U2153" s="408">
        <v>11</v>
      </c>
      <c r="V2153" s="406">
        <v>949.94</v>
      </c>
      <c r="W2153" s="409">
        <v>95</v>
      </c>
      <c r="X2153" s="410"/>
      <c r="Y2153" s="409">
        <f t="shared" si="397"/>
        <v>854.94</v>
      </c>
      <c r="Z2153" s="411">
        <f t="shared" si="398"/>
        <v>2.2050598409796101E-2</v>
      </c>
      <c r="AA2153" s="410">
        <v>0</v>
      </c>
      <c r="AB2153" s="409">
        <v>0</v>
      </c>
      <c r="AC2153" s="409"/>
      <c r="AD2153" s="409"/>
      <c r="AE2153" s="412">
        <v>0.08</v>
      </c>
      <c r="AF2153" s="412">
        <v>7.0000000000000007E-2</v>
      </c>
      <c r="AG2153" s="409">
        <f t="shared" si="399"/>
        <v>68.395200000000003</v>
      </c>
      <c r="AH2153" s="409"/>
      <c r="AI2153" s="409">
        <f t="shared" si="400"/>
        <v>68.395200000000003</v>
      </c>
      <c r="AJ2153" s="401" t="s">
        <v>164</v>
      </c>
      <c r="AK2153" s="401">
        <v>0</v>
      </c>
      <c r="AL2153" s="408"/>
      <c r="AM2153" s="413">
        <f t="shared" si="401"/>
        <v>0</v>
      </c>
      <c r="AN2153" s="413">
        <f t="shared" si="402"/>
        <v>1</v>
      </c>
      <c r="AO2153" s="413"/>
      <c r="AP2153" s="413"/>
      <c r="AQ2153" s="413">
        <f t="shared" si="403"/>
        <v>0</v>
      </c>
      <c r="AR2153" s="414" t="str">
        <f>IF(A2153="","",VLOOKUP(A2153,'Base Sites'!A:B,2,FALSE))</f>
        <v>Valauto Roncq</v>
      </c>
      <c r="AS2153" s="414" t="str">
        <f t="shared" si="404"/>
        <v>VOLKSWAGEN</v>
      </c>
      <c r="AT2153" s="413"/>
      <c r="AU2153" s="415" t="str">
        <f>IF(A2153="","",VLOOKUP(L2153,'Base Vendeurs'!A:B,2,FALSE))</f>
        <v>Valauto Roncq VW</v>
      </c>
      <c r="AV2153" s="409">
        <f t="shared" si="405"/>
        <v>949.94</v>
      </c>
      <c r="AW2153" s="411">
        <f t="shared" si="406"/>
        <v>2.2050598409796101E-2</v>
      </c>
      <c r="AX2153" s="415" t="str">
        <f t="shared" si="407"/>
        <v>NON</v>
      </c>
      <c r="AY2153" s="231">
        <f>+MargesVN[[#This Row],[Total COM]]+MargesVN[[#This Row],[EXT GIE]]+MargesVN[[#This Row],[Forfait immat]]</f>
        <v>68.395200000000003</v>
      </c>
    </row>
    <row r="2154" spans="1:51" s="384" customFormat="1" ht="11.25" customHeight="1" x14ac:dyDescent="0.25">
      <c r="A2154" s="431">
        <v>10</v>
      </c>
      <c r="B2154" s="431" t="s">
        <v>163</v>
      </c>
      <c r="C2154" s="431" t="s">
        <v>104</v>
      </c>
      <c r="D2154" s="432">
        <v>46181</v>
      </c>
      <c r="E2154" s="433">
        <v>46181</v>
      </c>
      <c r="F2154" s="434"/>
      <c r="G2154" s="434"/>
      <c r="H2154" s="434"/>
      <c r="I2154" s="434"/>
      <c r="J2154" s="434"/>
      <c r="K2154" s="434">
        <v>0</v>
      </c>
      <c r="L2154" s="431" t="s">
        <v>388</v>
      </c>
      <c r="M2154" s="431">
        <v>536065</v>
      </c>
      <c r="N2154" s="431">
        <v>6065</v>
      </c>
      <c r="O2154" s="431" t="s">
        <v>4869</v>
      </c>
      <c r="P2154" s="435" t="s">
        <v>4870</v>
      </c>
      <c r="Q2154" s="431" t="s">
        <v>93</v>
      </c>
      <c r="R2154" s="436">
        <v>34805.67</v>
      </c>
      <c r="S2154" s="436">
        <v>2558.33</v>
      </c>
      <c r="T2154" s="437">
        <f t="shared" ref="T2154:T2217" si="408">+R2154+S2154</f>
        <v>37364</v>
      </c>
      <c r="U2154" s="438">
        <v>12</v>
      </c>
      <c r="V2154" s="436">
        <v>877.37</v>
      </c>
      <c r="W2154" s="439">
        <v>95</v>
      </c>
      <c r="X2154" s="440"/>
      <c r="Y2154" s="439">
        <f t="shared" ref="Y2154:Y2217" si="409">+V2154-W2154+X2154</f>
        <v>782.37</v>
      </c>
      <c r="Z2154" s="441">
        <f t="shared" ref="Z2154:Z2217" si="410">(V2154+X2154)/T2154</f>
        <v>2.3481693608821325E-2</v>
      </c>
      <c r="AA2154" s="440">
        <v>0</v>
      </c>
      <c r="AB2154" s="439">
        <v>-916.67</v>
      </c>
      <c r="AC2154" s="439"/>
      <c r="AD2154" s="439"/>
      <c r="AE2154" s="442">
        <v>0.08</v>
      </c>
      <c r="AF2154" s="442">
        <v>7.0000000000000007E-2</v>
      </c>
      <c r="AG2154" s="439">
        <f t="shared" ref="AG2154:AG2217" si="411">+Y2154*AE2154</f>
        <v>62.589600000000004</v>
      </c>
      <c r="AH2154" s="439"/>
      <c r="AI2154" s="439">
        <f t="shared" ref="AI2154:AI2217" si="412">+AG2154+AH2154</f>
        <v>62.589600000000004</v>
      </c>
      <c r="AJ2154" s="431" t="s">
        <v>164</v>
      </c>
      <c r="AK2154" s="431">
        <v>30</v>
      </c>
      <c r="AL2154" s="438"/>
      <c r="AM2154" s="443">
        <f t="shared" ref="AM2154:AM2217" si="413">IF(AL2154&gt;0,100%,0%)</f>
        <v>0</v>
      </c>
      <c r="AN2154" s="443">
        <f t="shared" ref="AN2154:AN2217" si="414">IF(A2154&gt;0,1,"")</f>
        <v>1</v>
      </c>
      <c r="AO2154" s="443"/>
      <c r="AP2154" s="443"/>
      <c r="AQ2154" s="443">
        <f t="shared" ref="AQ2154:AQ2217" si="415">IF(AN2154="","",+AM2154/AN2154)</f>
        <v>0</v>
      </c>
      <c r="AR2154" s="444" t="str">
        <f>IF(A2154="","",VLOOKUP(A2154,'Base Sites'!A:B,2,FALSE))</f>
        <v>Valauto Roncq</v>
      </c>
      <c r="AS2154" s="444" t="str">
        <f t="shared" ref="AS2154:AS2217" si="416">IF(C2154="VW","VOLKSWAGEN",IF(C2154="SE","SEAT",IF(C2154="NI","NISSAN",IF(C2154="HY","HYUNDAI",IF(C2154="VU","VUL",IF(C2154="sk","SKODA",IF(C2154="ltsk","SKODA",IF(C2154="CUPRA","CUPRA",IF(C2154="AUDI","AUDI","")))))))))</f>
        <v>VOLKSWAGEN</v>
      </c>
      <c r="AT2154" s="443"/>
      <c r="AU2154" s="445" t="str">
        <f>IF(A2154="","",VLOOKUP(L2154,'Base Vendeurs'!A:B,2,FALSE))</f>
        <v>Valauto Roncq VW</v>
      </c>
      <c r="AV2154" s="439">
        <f t="shared" ref="AV2154:AV2217" si="417">+V2154+AO2154</f>
        <v>877.37</v>
      </c>
      <c r="AW2154" s="441">
        <f t="shared" ref="AW2154:AW2217" si="418">IF(A2154="","",+AV2154/T2154)</f>
        <v>2.3481693608821325E-2</v>
      </c>
      <c r="AX2154" s="445" t="str">
        <f t="shared" ref="AX2154:AX2217" si="419">IF(AV2154&lt;0,"OUI","NON")</f>
        <v>NON</v>
      </c>
      <c r="AY2154" s="231">
        <f>+MargesVN[[#This Row],[Total COM]]+MargesVN[[#This Row],[EXT GIE]]+MargesVN[[#This Row],[Forfait immat]]</f>
        <v>92.589600000000004</v>
      </c>
    </row>
    <row r="2155" spans="1:51" s="384" customFormat="1" ht="11.25" customHeight="1" x14ac:dyDescent="0.25">
      <c r="A2155" s="354">
        <v>10</v>
      </c>
      <c r="B2155" s="354" t="s">
        <v>163</v>
      </c>
      <c r="C2155" s="354" t="s">
        <v>104</v>
      </c>
      <c r="D2155" s="355">
        <v>46113</v>
      </c>
      <c r="E2155" s="356">
        <v>46113</v>
      </c>
      <c r="F2155" s="357"/>
      <c r="G2155" s="357"/>
      <c r="H2155" s="357"/>
      <c r="I2155" s="357"/>
      <c r="J2155" s="357"/>
      <c r="K2155" s="357">
        <v>0</v>
      </c>
      <c r="L2155" s="354" t="s">
        <v>38</v>
      </c>
      <c r="M2155" s="354">
        <v>536068</v>
      </c>
      <c r="N2155" s="354">
        <v>6068</v>
      </c>
      <c r="O2155" s="354" t="s">
        <v>3293</v>
      </c>
      <c r="P2155" s="358" t="s">
        <v>3294</v>
      </c>
      <c r="Q2155" s="354" t="s">
        <v>93</v>
      </c>
      <c r="R2155" s="359">
        <v>27305.67</v>
      </c>
      <c r="S2155" s="359">
        <v>808.33</v>
      </c>
      <c r="T2155" s="360">
        <f t="shared" si="408"/>
        <v>28114</v>
      </c>
      <c r="U2155" s="361">
        <v>121</v>
      </c>
      <c r="V2155" s="359">
        <v>478.28</v>
      </c>
      <c r="W2155" s="362">
        <v>95</v>
      </c>
      <c r="X2155" s="363"/>
      <c r="Y2155" s="362">
        <f t="shared" si="409"/>
        <v>383.28</v>
      </c>
      <c r="Z2155" s="364">
        <f t="shared" si="410"/>
        <v>1.7012164757771928E-2</v>
      </c>
      <c r="AA2155" s="363">
        <v>0</v>
      </c>
      <c r="AB2155" s="362">
        <v>-916.67</v>
      </c>
      <c r="AC2155" s="362"/>
      <c r="AD2155" s="362"/>
      <c r="AE2155" s="365">
        <v>0.13</v>
      </c>
      <c r="AF2155" s="365">
        <v>0.13</v>
      </c>
      <c r="AG2155" s="362">
        <f t="shared" si="411"/>
        <v>49.8264</v>
      </c>
      <c r="AH2155" s="362"/>
      <c r="AI2155" s="362">
        <f t="shared" si="412"/>
        <v>49.8264</v>
      </c>
      <c r="AJ2155" s="354" t="s">
        <v>164</v>
      </c>
      <c r="AK2155" s="354">
        <v>30</v>
      </c>
      <c r="AL2155" s="361"/>
      <c r="AM2155" s="366">
        <f t="shared" si="413"/>
        <v>0</v>
      </c>
      <c r="AN2155" s="366">
        <f t="shared" si="414"/>
        <v>1</v>
      </c>
      <c r="AO2155" s="366"/>
      <c r="AP2155" s="366"/>
      <c r="AQ2155" s="366">
        <f t="shared" si="415"/>
        <v>0</v>
      </c>
      <c r="AR2155" s="367" t="str">
        <f>IF(A2155="","",VLOOKUP(A2155,'Base Sites'!A:B,2,FALSE))</f>
        <v>Valauto Roncq</v>
      </c>
      <c r="AS2155" s="367" t="str">
        <f t="shared" si="416"/>
        <v>VOLKSWAGEN</v>
      </c>
      <c r="AT2155" s="366"/>
      <c r="AU2155" s="368" t="str">
        <f>IF(A2155="","",VLOOKUP(L2155,'Base Vendeurs'!A:B,2,FALSE))</f>
        <v>Valauto Roubaix</v>
      </c>
      <c r="AV2155" s="362">
        <f t="shared" si="417"/>
        <v>478.28</v>
      </c>
      <c r="AW2155" s="364">
        <f t="shared" si="418"/>
        <v>1.7012164757771928E-2</v>
      </c>
      <c r="AX2155" s="368" t="str">
        <f t="shared" si="419"/>
        <v>NON</v>
      </c>
      <c r="AY2155" s="231">
        <f>+MargesVN[[#This Row],[Total COM]]+MargesVN[[#This Row],[EXT GIE]]+MargesVN[[#This Row],[Forfait immat]]</f>
        <v>79.826400000000007</v>
      </c>
    </row>
    <row r="2156" spans="1:51" s="384" customFormat="1" ht="11.25" customHeight="1" x14ac:dyDescent="0.25">
      <c r="A2156" s="319">
        <v>10</v>
      </c>
      <c r="B2156" s="319" t="s">
        <v>163</v>
      </c>
      <c r="C2156" s="319" t="s">
        <v>104</v>
      </c>
      <c r="D2156" s="320">
        <v>46097</v>
      </c>
      <c r="E2156" s="321">
        <v>46097</v>
      </c>
      <c r="F2156" s="322"/>
      <c r="G2156" s="322"/>
      <c r="H2156" s="322"/>
      <c r="I2156" s="322"/>
      <c r="J2156" s="322"/>
      <c r="K2156" s="322"/>
      <c r="L2156" s="319" t="s">
        <v>388</v>
      </c>
      <c r="M2156" s="319">
        <v>545252</v>
      </c>
      <c r="N2156" s="319">
        <v>5252</v>
      </c>
      <c r="O2156" s="319" t="s">
        <v>2664</v>
      </c>
      <c r="P2156" s="323" t="s">
        <v>2665</v>
      </c>
      <c r="Q2156" s="319" t="s">
        <v>177</v>
      </c>
      <c r="R2156" s="324">
        <v>33863.33</v>
      </c>
      <c r="S2156" s="324">
        <v>2329.17</v>
      </c>
      <c r="T2156" s="325">
        <f t="shared" si="408"/>
        <v>36192.5</v>
      </c>
      <c r="U2156" s="326">
        <v>18</v>
      </c>
      <c r="V2156" s="324">
        <v>886.82</v>
      </c>
      <c r="W2156" s="327">
        <v>95</v>
      </c>
      <c r="X2156" s="328"/>
      <c r="Y2156" s="327">
        <f t="shared" si="409"/>
        <v>791.82</v>
      </c>
      <c r="Z2156" s="329">
        <f t="shared" si="410"/>
        <v>2.4502866616011604E-2</v>
      </c>
      <c r="AA2156" s="328">
        <v>0</v>
      </c>
      <c r="AB2156" s="327">
        <v>-5566.67</v>
      </c>
      <c r="AC2156" s="327"/>
      <c r="AD2156" s="327"/>
      <c r="AE2156" s="330">
        <v>7.0000000000000007E-2</v>
      </c>
      <c r="AF2156" s="330">
        <v>7.0000000000000007E-2</v>
      </c>
      <c r="AG2156" s="327">
        <f t="shared" si="411"/>
        <v>55.427400000000006</v>
      </c>
      <c r="AH2156" s="327"/>
      <c r="AI2156" s="327">
        <f t="shared" si="412"/>
        <v>55.427400000000006</v>
      </c>
      <c r="AJ2156" s="319" t="s">
        <v>164</v>
      </c>
      <c r="AK2156" s="319">
        <v>30</v>
      </c>
      <c r="AL2156" s="326"/>
      <c r="AM2156" s="331">
        <f t="shared" si="413"/>
        <v>0</v>
      </c>
      <c r="AN2156" s="331">
        <f t="shared" si="414"/>
        <v>1</v>
      </c>
      <c r="AO2156" s="331"/>
      <c r="AP2156" s="331"/>
      <c r="AQ2156" s="331">
        <f t="shared" si="415"/>
        <v>0</v>
      </c>
      <c r="AR2156" s="332" t="str">
        <f>IF(A2156="","",VLOOKUP(A2156,'Base Sites'!A:B,2,FALSE))</f>
        <v>Valauto Roncq</v>
      </c>
      <c r="AS2156" s="332" t="str">
        <f t="shared" si="416"/>
        <v>VOLKSWAGEN</v>
      </c>
      <c r="AT2156" s="331"/>
      <c r="AU2156" s="333" t="str">
        <f>IF(A2156="","",VLOOKUP(L2156,'Base Vendeurs'!A:B,2,FALSE))</f>
        <v>Valauto Roncq VW</v>
      </c>
      <c r="AV2156" s="327">
        <f t="shared" si="417"/>
        <v>886.82</v>
      </c>
      <c r="AW2156" s="329">
        <f t="shared" si="418"/>
        <v>2.4502866616011604E-2</v>
      </c>
      <c r="AX2156" s="333" t="str">
        <f t="shared" si="419"/>
        <v>NON</v>
      </c>
      <c r="AY2156" s="231">
        <f>+MargesVN[[#This Row],[Total COM]]+MargesVN[[#This Row],[EXT GIE]]+MargesVN[[#This Row],[Forfait immat]]</f>
        <v>85.427400000000006</v>
      </c>
    </row>
    <row r="2157" spans="1:51" s="384" customFormat="1" ht="11.25" customHeight="1" x14ac:dyDescent="0.25">
      <c r="A2157" s="354">
        <v>10</v>
      </c>
      <c r="B2157" s="354" t="s">
        <v>163</v>
      </c>
      <c r="C2157" s="354" t="s">
        <v>104</v>
      </c>
      <c r="D2157" s="355">
        <v>46106</v>
      </c>
      <c r="E2157" s="356">
        <v>46106</v>
      </c>
      <c r="F2157" s="357"/>
      <c r="G2157" s="357"/>
      <c r="H2157" s="357"/>
      <c r="I2157" s="357"/>
      <c r="J2157" s="357"/>
      <c r="K2157" s="357">
        <v>0</v>
      </c>
      <c r="L2157" s="354" t="s">
        <v>388</v>
      </c>
      <c r="M2157" s="354">
        <v>536072</v>
      </c>
      <c r="N2157" s="354">
        <v>6072</v>
      </c>
      <c r="O2157" s="354" t="s">
        <v>2550</v>
      </c>
      <c r="P2157" s="358" t="s">
        <v>2551</v>
      </c>
      <c r="Q2157" s="354" t="s">
        <v>26</v>
      </c>
      <c r="R2157" s="359">
        <v>45530</v>
      </c>
      <c r="S2157" s="359">
        <v>1908.34</v>
      </c>
      <c r="T2157" s="360">
        <f t="shared" si="408"/>
        <v>47438.34</v>
      </c>
      <c r="U2157" s="361">
        <v>0</v>
      </c>
      <c r="V2157" s="359">
        <v>332.36</v>
      </c>
      <c r="W2157" s="362">
        <v>95</v>
      </c>
      <c r="X2157" s="363"/>
      <c r="Y2157" s="362">
        <f t="shared" si="409"/>
        <v>237.36</v>
      </c>
      <c r="Z2157" s="364">
        <f t="shared" si="410"/>
        <v>7.0061473483262705E-3</v>
      </c>
      <c r="AA2157" s="363">
        <v>0</v>
      </c>
      <c r="AB2157" s="362">
        <v>-5583.34</v>
      </c>
      <c r="AC2157" s="362"/>
      <c r="AD2157" s="362"/>
      <c r="AE2157" s="365">
        <v>0.1</v>
      </c>
      <c r="AF2157" s="365">
        <v>0.1</v>
      </c>
      <c r="AG2157" s="362">
        <f t="shared" si="411"/>
        <v>23.736000000000004</v>
      </c>
      <c r="AH2157" s="362"/>
      <c r="AI2157" s="362">
        <f t="shared" si="412"/>
        <v>23.736000000000004</v>
      </c>
      <c r="AJ2157" s="354" t="s">
        <v>149</v>
      </c>
      <c r="AK2157" s="354">
        <v>30</v>
      </c>
      <c r="AL2157" s="361"/>
      <c r="AM2157" s="366">
        <f t="shared" si="413"/>
        <v>0</v>
      </c>
      <c r="AN2157" s="366">
        <f t="shared" si="414"/>
        <v>1</v>
      </c>
      <c r="AO2157" s="366"/>
      <c r="AP2157" s="366"/>
      <c r="AQ2157" s="366">
        <f t="shared" si="415"/>
        <v>0</v>
      </c>
      <c r="AR2157" s="367" t="str">
        <f>IF(A2157="","",VLOOKUP(A2157,'Base Sites'!A:B,2,FALSE))</f>
        <v>Valauto Roncq</v>
      </c>
      <c r="AS2157" s="367" t="str">
        <f t="shared" si="416"/>
        <v>VOLKSWAGEN</v>
      </c>
      <c r="AT2157" s="366"/>
      <c r="AU2157" s="368" t="str">
        <f>IF(A2157="","",VLOOKUP(L2157,'Base Vendeurs'!A:B,2,FALSE))</f>
        <v>Valauto Roncq VW</v>
      </c>
      <c r="AV2157" s="362">
        <f t="shared" si="417"/>
        <v>332.36</v>
      </c>
      <c r="AW2157" s="364">
        <f t="shared" si="418"/>
        <v>7.0061473483262705E-3</v>
      </c>
      <c r="AX2157" s="368" t="str">
        <f t="shared" si="419"/>
        <v>NON</v>
      </c>
      <c r="AY2157" s="231">
        <f>+MargesVN[[#This Row],[Total COM]]+MargesVN[[#This Row],[EXT GIE]]+MargesVN[[#This Row],[Forfait immat]]</f>
        <v>53.736000000000004</v>
      </c>
    </row>
    <row r="2158" spans="1:51" s="384" customFormat="1" ht="11.25" customHeight="1" x14ac:dyDescent="0.25">
      <c r="A2158" s="354">
        <v>10</v>
      </c>
      <c r="B2158" s="354" t="s">
        <v>163</v>
      </c>
      <c r="C2158" s="354" t="s">
        <v>104</v>
      </c>
      <c r="D2158" s="355">
        <v>46134</v>
      </c>
      <c r="E2158" s="356">
        <v>46136</v>
      </c>
      <c r="F2158" s="357"/>
      <c r="G2158" s="357"/>
      <c r="H2158" s="357"/>
      <c r="I2158" s="357"/>
      <c r="J2158" s="357"/>
      <c r="K2158" s="357">
        <v>0</v>
      </c>
      <c r="L2158" s="354" t="s">
        <v>195</v>
      </c>
      <c r="M2158" s="354">
        <v>536078</v>
      </c>
      <c r="N2158" s="354">
        <v>6078</v>
      </c>
      <c r="O2158" s="354" t="s">
        <v>2594</v>
      </c>
      <c r="P2158" s="358" t="s">
        <v>3411</v>
      </c>
      <c r="Q2158" s="354" t="s">
        <v>26</v>
      </c>
      <c r="R2158" s="359">
        <v>42355</v>
      </c>
      <c r="S2158" s="359">
        <v>833.34</v>
      </c>
      <c r="T2158" s="360">
        <f t="shared" si="408"/>
        <v>43188.34</v>
      </c>
      <c r="U2158" s="361">
        <v>35</v>
      </c>
      <c r="V2158" s="359">
        <v>962.35</v>
      </c>
      <c r="W2158" s="362">
        <v>95</v>
      </c>
      <c r="X2158" s="363"/>
      <c r="Y2158" s="362">
        <f t="shared" si="409"/>
        <v>867.35</v>
      </c>
      <c r="Z2158" s="364">
        <f t="shared" si="410"/>
        <v>2.2282634618510461E-2</v>
      </c>
      <c r="AA2158" s="363">
        <v>-578</v>
      </c>
      <c r="AB2158" s="362">
        <v>-3900</v>
      </c>
      <c r="AC2158" s="362"/>
      <c r="AD2158" s="362"/>
      <c r="AE2158" s="365">
        <v>0.13</v>
      </c>
      <c r="AF2158" s="365">
        <v>0.13</v>
      </c>
      <c r="AG2158" s="362">
        <f t="shared" si="411"/>
        <v>112.75550000000001</v>
      </c>
      <c r="AH2158" s="362"/>
      <c r="AI2158" s="362">
        <f t="shared" si="412"/>
        <v>112.75550000000001</v>
      </c>
      <c r="AJ2158" s="354" t="s">
        <v>149</v>
      </c>
      <c r="AK2158" s="354">
        <v>0</v>
      </c>
      <c r="AL2158" s="361"/>
      <c r="AM2158" s="366">
        <f t="shared" si="413"/>
        <v>0</v>
      </c>
      <c r="AN2158" s="366">
        <f t="shared" si="414"/>
        <v>1</v>
      </c>
      <c r="AO2158" s="366"/>
      <c r="AP2158" s="366"/>
      <c r="AQ2158" s="366">
        <f t="shared" si="415"/>
        <v>0</v>
      </c>
      <c r="AR2158" s="367" t="str">
        <f>IF(A2158="","",VLOOKUP(A2158,'Base Sites'!A:B,2,FALSE))</f>
        <v>Valauto Roncq</v>
      </c>
      <c r="AS2158" s="367" t="str">
        <f t="shared" si="416"/>
        <v>VOLKSWAGEN</v>
      </c>
      <c r="AT2158" s="366"/>
      <c r="AU2158" s="368" t="str">
        <f>IF(A2158="","",VLOOKUP(L2158,'Base Vendeurs'!A:B,2,FALSE))</f>
        <v>Valauto Roncq VW</v>
      </c>
      <c r="AV2158" s="362">
        <f t="shared" si="417"/>
        <v>962.35</v>
      </c>
      <c r="AW2158" s="364">
        <f t="shared" si="418"/>
        <v>2.2282634618510461E-2</v>
      </c>
      <c r="AX2158" s="368" t="str">
        <f t="shared" si="419"/>
        <v>NON</v>
      </c>
      <c r="AY2158" s="231">
        <f>+MargesVN[[#This Row],[Total COM]]+MargesVN[[#This Row],[EXT GIE]]+MargesVN[[#This Row],[Forfait immat]]</f>
        <v>112.75550000000001</v>
      </c>
    </row>
    <row r="2159" spans="1:51" s="384" customFormat="1" ht="11.25" customHeight="1" x14ac:dyDescent="0.25">
      <c r="A2159" s="431">
        <v>10</v>
      </c>
      <c r="B2159" s="431" t="s">
        <v>163</v>
      </c>
      <c r="C2159" s="431" t="s">
        <v>104</v>
      </c>
      <c r="D2159" s="432">
        <v>46197</v>
      </c>
      <c r="E2159" s="433">
        <v>46197</v>
      </c>
      <c r="F2159" s="434"/>
      <c r="G2159" s="434"/>
      <c r="H2159" s="434"/>
      <c r="I2159" s="434"/>
      <c r="J2159" s="434"/>
      <c r="K2159" s="434"/>
      <c r="L2159" s="431" t="s">
        <v>38</v>
      </c>
      <c r="M2159" s="431">
        <v>536089</v>
      </c>
      <c r="N2159" s="431">
        <v>6089</v>
      </c>
      <c r="O2159" s="431" t="s">
        <v>4881</v>
      </c>
      <c r="P2159" s="435" t="s">
        <v>4882</v>
      </c>
      <c r="Q2159" s="431" t="s">
        <v>93</v>
      </c>
      <c r="R2159" s="436">
        <v>27305.67</v>
      </c>
      <c r="S2159" s="436">
        <v>1141.67</v>
      </c>
      <c r="T2159" s="437">
        <f t="shared" si="408"/>
        <v>28447.339999999997</v>
      </c>
      <c r="U2159" s="438">
        <v>15</v>
      </c>
      <c r="V2159" s="436">
        <v>856.28</v>
      </c>
      <c r="W2159" s="439">
        <v>95</v>
      </c>
      <c r="X2159" s="440"/>
      <c r="Y2159" s="439">
        <f t="shared" si="409"/>
        <v>761.28</v>
      </c>
      <c r="Z2159" s="441">
        <f t="shared" si="410"/>
        <v>3.0100529610149845E-2</v>
      </c>
      <c r="AA2159" s="440">
        <v>0</v>
      </c>
      <c r="AB2159" s="439">
        <v>-1250</v>
      </c>
      <c r="AC2159" s="439"/>
      <c r="AD2159" s="439"/>
      <c r="AE2159" s="442">
        <v>0.1</v>
      </c>
      <c r="AF2159" s="442">
        <v>0.1</v>
      </c>
      <c r="AG2159" s="439">
        <f t="shared" si="411"/>
        <v>76.128</v>
      </c>
      <c r="AH2159" s="439"/>
      <c r="AI2159" s="439">
        <f t="shared" si="412"/>
        <v>76.128</v>
      </c>
      <c r="AJ2159" s="431" t="s">
        <v>3672</v>
      </c>
      <c r="AK2159" s="431">
        <v>30</v>
      </c>
      <c r="AL2159" s="438"/>
      <c r="AM2159" s="443">
        <f t="shared" si="413"/>
        <v>0</v>
      </c>
      <c r="AN2159" s="443">
        <f t="shared" si="414"/>
        <v>1</v>
      </c>
      <c r="AO2159" s="443"/>
      <c r="AP2159" s="443"/>
      <c r="AQ2159" s="443">
        <f t="shared" si="415"/>
        <v>0</v>
      </c>
      <c r="AR2159" s="444" t="str">
        <f>IF(A2159="","",VLOOKUP(A2159,'Base Sites'!A:B,2,FALSE))</f>
        <v>Valauto Roncq</v>
      </c>
      <c r="AS2159" s="444" t="str">
        <f t="shared" si="416"/>
        <v>VOLKSWAGEN</v>
      </c>
      <c r="AT2159" s="443"/>
      <c r="AU2159" s="445" t="str">
        <f>IF(A2159="","",VLOOKUP(L2159,'Base Vendeurs'!A:B,2,FALSE))</f>
        <v>Valauto Roubaix</v>
      </c>
      <c r="AV2159" s="439">
        <f t="shared" si="417"/>
        <v>856.28</v>
      </c>
      <c r="AW2159" s="441">
        <f t="shared" si="418"/>
        <v>3.0100529610149845E-2</v>
      </c>
      <c r="AX2159" s="445" t="str">
        <f t="shared" si="419"/>
        <v>NON</v>
      </c>
      <c r="AY2159" s="231">
        <f>+MargesVN[[#This Row],[Total COM]]+MargesVN[[#This Row],[EXT GIE]]+MargesVN[[#This Row],[Forfait immat]]</f>
        <v>106.128</v>
      </c>
    </row>
    <row r="2160" spans="1:51" s="384" customFormat="1" ht="11.25" customHeight="1" x14ac:dyDescent="0.25">
      <c r="A2160" s="354">
        <v>10</v>
      </c>
      <c r="B2160" s="354" t="s">
        <v>163</v>
      </c>
      <c r="C2160" s="354" t="s">
        <v>104</v>
      </c>
      <c r="D2160" s="355">
        <v>46122</v>
      </c>
      <c r="E2160" s="356">
        <v>46122</v>
      </c>
      <c r="F2160" s="357"/>
      <c r="G2160" s="357"/>
      <c r="H2160" s="357"/>
      <c r="I2160" s="357"/>
      <c r="J2160" s="357"/>
      <c r="K2160" s="357">
        <v>0</v>
      </c>
      <c r="L2160" s="354" t="s">
        <v>388</v>
      </c>
      <c r="M2160" s="354">
        <v>536132</v>
      </c>
      <c r="N2160" s="354">
        <v>6132</v>
      </c>
      <c r="O2160" s="354" t="s">
        <v>3393</v>
      </c>
      <c r="P2160" s="358" t="s">
        <v>3394</v>
      </c>
      <c r="Q2160" s="354" t="s">
        <v>26</v>
      </c>
      <c r="R2160" s="359">
        <v>49321.67</v>
      </c>
      <c r="S2160" s="359">
        <v>916.67</v>
      </c>
      <c r="T2160" s="360">
        <f t="shared" si="408"/>
        <v>50238.34</v>
      </c>
      <c r="U2160" s="361">
        <v>14</v>
      </c>
      <c r="V2160" s="359">
        <v>1081.6400000000001</v>
      </c>
      <c r="W2160" s="362">
        <v>95</v>
      </c>
      <c r="X2160" s="363"/>
      <c r="Y2160" s="362">
        <f t="shared" si="409"/>
        <v>986.6400000000001</v>
      </c>
      <c r="Z2160" s="364">
        <f t="shared" si="410"/>
        <v>2.1530169985712111E-2</v>
      </c>
      <c r="AA2160" s="363">
        <v>0</v>
      </c>
      <c r="AB2160" s="362">
        <v>-6500.97</v>
      </c>
      <c r="AC2160" s="362"/>
      <c r="AD2160" s="362"/>
      <c r="AE2160" s="365">
        <v>0.1</v>
      </c>
      <c r="AF2160" s="365">
        <v>0.13</v>
      </c>
      <c r="AG2160" s="362">
        <f t="shared" si="411"/>
        <v>98.664000000000016</v>
      </c>
      <c r="AH2160" s="362"/>
      <c r="AI2160" s="362">
        <f t="shared" si="412"/>
        <v>98.664000000000016</v>
      </c>
      <c r="AJ2160" s="354" t="s">
        <v>164</v>
      </c>
      <c r="AK2160" s="354">
        <v>0</v>
      </c>
      <c r="AL2160" s="361"/>
      <c r="AM2160" s="366">
        <f t="shared" si="413"/>
        <v>0</v>
      </c>
      <c r="AN2160" s="366">
        <f t="shared" si="414"/>
        <v>1</v>
      </c>
      <c r="AO2160" s="366"/>
      <c r="AP2160" s="366"/>
      <c r="AQ2160" s="366">
        <f t="shared" si="415"/>
        <v>0</v>
      </c>
      <c r="AR2160" s="367" t="str">
        <f>IF(A2160="","",VLOOKUP(A2160,'Base Sites'!A:B,2,FALSE))</f>
        <v>Valauto Roncq</v>
      </c>
      <c r="AS2160" s="367" t="str">
        <f t="shared" si="416"/>
        <v>VOLKSWAGEN</v>
      </c>
      <c r="AT2160" s="366"/>
      <c r="AU2160" s="368" t="str">
        <f>IF(A2160="","",VLOOKUP(L2160,'Base Vendeurs'!A:B,2,FALSE))</f>
        <v>Valauto Roncq VW</v>
      </c>
      <c r="AV2160" s="362">
        <f t="shared" si="417"/>
        <v>1081.6400000000001</v>
      </c>
      <c r="AW2160" s="364">
        <f t="shared" si="418"/>
        <v>2.1530169985712111E-2</v>
      </c>
      <c r="AX2160" s="368" t="str">
        <f t="shared" si="419"/>
        <v>NON</v>
      </c>
      <c r="AY2160" s="231">
        <f>+MargesVN[[#This Row],[Total COM]]+MargesVN[[#This Row],[EXT GIE]]+MargesVN[[#This Row],[Forfait immat]]</f>
        <v>98.664000000000016</v>
      </c>
    </row>
    <row r="2161" spans="1:51" s="384" customFormat="1" ht="11.25" customHeight="1" x14ac:dyDescent="0.25">
      <c r="A2161" s="259">
        <v>15</v>
      </c>
      <c r="B2161" s="259" t="s">
        <v>163</v>
      </c>
      <c r="C2161" s="259" t="s">
        <v>150</v>
      </c>
      <c r="D2161" s="150">
        <v>46036</v>
      </c>
      <c r="E2161" s="260">
        <v>46037</v>
      </c>
      <c r="F2161" s="151"/>
      <c r="G2161" s="151"/>
      <c r="H2161" s="151"/>
      <c r="I2161" s="151"/>
      <c r="J2161" s="151"/>
      <c r="K2161" s="151">
        <v>0</v>
      </c>
      <c r="L2161" s="259" t="s">
        <v>404</v>
      </c>
      <c r="M2161" s="259">
        <v>536133</v>
      </c>
      <c r="N2161" s="259">
        <v>133</v>
      </c>
      <c r="O2161" s="259" t="s">
        <v>730</v>
      </c>
      <c r="P2161" s="261" t="s">
        <v>731</v>
      </c>
      <c r="Q2161" s="259" t="s">
        <v>67</v>
      </c>
      <c r="R2161" s="152">
        <v>40173.1</v>
      </c>
      <c r="S2161" s="152">
        <v>3104</v>
      </c>
      <c r="T2161" s="153">
        <f t="shared" si="408"/>
        <v>43277.1</v>
      </c>
      <c r="U2161" s="154">
        <v>49</v>
      </c>
      <c r="V2161" s="345">
        <v>839.98</v>
      </c>
      <c r="W2161" s="262">
        <v>95</v>
      </c>
      <c r="X2161" s="155"/>
      <c r="Y2161" s="262">
        <f t="shared" si="409"/>
        <v>744.98</v>
      </c>
      <c r="Z2161" s="156">
        <f t="shared" si="410"/>
        <v>1.9409341198925067E-2</v>
      </c>
      <c r="AA2161" s="155">
        <v>0</v>
      </c>
      <c r="AB2161" s="262">
        <v>-2000</v>
      </c>
      <c r="AC2161" s="262"/>
      <c r="AD2161" s="262"/>
      <c r="AE2161" s="157">
        <v>0.1</v>
      </c>
      <c r="AF2161" s="157">
        <v>0.1</v>
      </c>
      <c r="AG2161" s="262">
        <f t="shared" si="411"/>
        <v>74.498000000000005</v>
      </c>
      <c r="AH2161" s="262"/>
      <c r="AI2161" s="262">
        <f t="shared" si="412"/>
        <v>74.498000000000005</v>
      </c>
      <c r="AJ2161" s="259" t="s">
        <v>164</v>
      </c>
      <c r="AK2161" s="259">
        <v>1</v>
      </c>
      <c r="AL2161" s="154" t="s">
        <v>293</v>
      </c>
      <c r="AM2161" s="263">
        <f t="shared" si="413"/>
        <v>1</v>
      </c>
      <c r="AN2161" s="263">
        <f t="shared" si="414"/>
        <v>1</v>
      </c>
      <c r="AO2161" s="238">
        <v>750</v>
      </c>
      <c r="AP2161" s="313">
        <v>46162</v>
      </c>
      <c r="AQ2161" s="263">
        <f t="shared" si="415"/>
        <v>1</v>
      </c>
      <c r="AR2161" s="158" t="str">
        <f>IF(A2161="","",VLOOKUP(A2161,'Base Sites'!A:B,2,FALSE))</f>
        <v>Valauto Hainaut</v>
      </c>
      <c r="AS2161" s="158" t="str">
        <f t="shared" si="416"/>
        <v>VUL</v>
      </c>
      <c r="AT2161" s="263"/>
      <c r="AU2161" s="264" t="str">
        <f>IF(A2161="","",VLOOKUP(L2161,'Base Vendeurs'!A:B,2,FALSE))</f>
        <v>Valauto Hainaut VW</v>
      </c>
      <c r="AV2161" s="251">
        <f t="shared" si="417"/>
        <v>1589.98</v>
      </c>
      <c r="AW2161" s="156">
        <f t="shared" si="418"/>
        <v>3.6739522749906994E-2</v>
      </c>
      <c r="AX2161" s="237" t="str">
        <f t="shared" si="419"/>
        <v>NON</v>
      </c>
      <c r="AY2161" s="231">
        <f>+MargesVN[[#This Row],[Total COM]]+MargesVN[[#This Row],[EXT GIE]]+MargesVN[[#This Row],[Forfait immat]]</f>
        <v>75.498000000000005</v>
      </c>
    </row>
    <row r="2162" spans="1:51" s="384" customFormat="1" ht="11.25" customHeight="1" x14ac:dyDescent="0.25">
      <c r="A2162" s="354">
        <v>10</v>
      </c>
      <c r="B2162" s="354" t="s">
        <v>163</v>
      </c>
      <c r="C2162" s="354" t="s">
        <v>104</v>
      </c>
      <c r="D2162" s="355">
        <v>46134</v>
      </c>
      <c r="E2162" s="356">
        <v>46135</v>
      </c>
      <c r="F2162" s="357"/>
      <c r="G2162" s="357"/>
      <c r="H2162" s="357"/>
      <c r="I2162" s="357"/>
      <c r="J2162" s="357"/>
      <c r="K2162" s="357">
        <v>0</v>
      </c>
      <c r="L2162" s="354" t="s">
        <v>417</v>
      </c>
      <c r="M2162" s="354">
        <v>536140</v>
      </c>
      <c r="N2162" s="354">
        <v>6140</v>
      </c>
      <c r="O2162" s="354" t="s">
        <v>3270</v>
      </c>
      <c r="P2162" s="358" t="s">
        <v>3241</v>
      </c>
      <c r="Q2162" s="354" t="s">
        <v>93</v>
      </c>
      <c r="R2162" s="359">
        <v>27305.67</v>
      </c>
      <c r="S2162" s="359">
        <v>1433.33</v>
      </c>
      <c r="T2162" s="360">
        <f t="shared" si="408"/>
        <v>28739</v>
      </c>
      <c r="U2162" s="361">
        <v>15</v>
      </c>
      <c r="V2162" s="359">
        <v>377.37</v>
      </c>
      <c r="W2162" s="362">
        <v>95</v>
      </c>
      <c r="X2162" s="363"/>
      <c r="Y2162" s="362">
        <f t="shared" si="409"/>
        <v>282.37</v>
      </c>
      <c r="Z2162" s="364">
        <f t="shared" si="410"/>
        <v>1.313093705417725E-2</v>
      </c>
      <c r="AA2162" s="363">
        <v>-574.78</v>
      </c>
      <c r="AB2162" s="362">
        <v>0</v>
      </c>
      <c r="AC2162" s="362"/>
      <c r="AD2162" s="362"/>
      <c r="AE2162" s="365">
        <v>7.0000000000000007E-2</v>
      </c>
      <c r="AF2162" s="365">
        <v>7.0000000000000007E-2</v>
      </c>
      <c r="AG2162" s="362">
        <f t="shared" si="411"/>
        <v>19.765900000000002</v>
      </c>
      <c r="AH2162" s="362"/>
      <c r="AI2162" s="362">
        <f t="shared" si="412"/>
        <v>19.765900000000002</v>
      </c>
      <c r="AJ2162" s="354" t="s">
        <v>164</v>
      </c>
      <c r="AK2162" s="354">
        <v>30</v>
      </c>
      <c r="AL2162" s="361"/>
      <c r="AM2162" s="366">
        <f t="shared" si="413"/>
        <v>0</v>
      </c>
      <c r="AN2162" s="366">
        <f t="shared" si="414"/>
        <v>1</v>
      </c>
      <c r="AO2162" s="366"/>
      <c r="AP2162" s="366"/>
      <c r="AQ2162" s="366">
        <f t="shared" si="415"/>
        <v>0</v>
      </c>
      <c r="AR2162" s="367" t="str">
        <f>IF(A2162="","",VLOOKUP(A2162,'Base Sites'!A:B,2,FALSE))</f>
        <v>Valauto Roncq</v>
      </c>
      <c r="AS2162" s="367" t="str">
        <f t="shared" si="416"/>
        <v>VOLKSWAGEN</v>
      </c>
      <c r="AT2162" s="366"/>
      <c r="AU2162" s="368" t="str">
        <f>IF(A2162="","",VLOOKUP(L2162,'Base Vendeurs'!A:B,2,FALSE))</f>
        <v>Valauto Roncq VW</v>
      </c>
      <c r="AV2162" s="362">
        <f t="shared" si="417"/>
        <v>377.37</v>
      </c>
      <c r="AW2162" s="364">
        <f t="shared" si="418"/>
        <v>1.313093705417725E-2</v>
      </c>
      <c r="AX2162" s="368" t="str">
        <f t="shared" si="419"/>
        <v>NON</v>
      </c>
      <c r="AY2162" s="231">
        <f>+MargesVN[[#This Row],[Total COM]]+MargesVN[[#This Row],[EXT GIE]]+MargesVN[[#This Row],[Forfait immat]]</f>
        <v>49.765900000000002</v>
      </c>
    </row>
    <row r="2163" spans="1:51" s="384" customFormat="1" ht="11.25" customHeight="1" x14ac:dyDescent="0.25">
      <c r="A2163" s="401">
        <v>15</v>
      </c>
      <c r="B2163" s="401" t="s">
        <v>183</v>
      </c>
      <c r="C2163" s="401" t="s">
        <v>150</v>
      </c>
      <c r="D2163" s="402">
        <v>46157</v>
      </c>
      <c r="E2163" s="403">
        <v>46157</v>
      </c>
      <c r="F2163" s="404"/>
      <c r="G2163" s="404"/>
      <c r="H2163" s="404"/>
      <c r="I2163" s="404" t="s">
        <v>165</v>
      </c>
      <c r="J2163" s="404"/>
      <c r="K2163" s="404">
        <v>1035.76</v>
      </c>
      <c r="L2163" s="401" t="s">
        <v>74</v>
      </c>
      <c r="M2163" s="401">
        <v>536148</v>
      </c>
      <c r="N2163" s="401">
        <v>148</v>
      </c>
      <c r="O2163" s="401" t="s">
        <v>4021</v>
      </c>
      <c r="P2163" s="405" t="s">
        <v>4022</v>
      </c>
      <c r="Q2163" s="401" t="s">
        <v>67</v>
      </c>
      <c r="R2163" s="406">
        <v>38183.1</v>
      </c>
      <c r="S2163" s="406">
        <v>2231</v>
      </c>
      <c r="T2163" s="407">
        <f t="shared" si="408"/>
        <v>40414.1</v>
      </c>
      <c r="U2163" s="408">
        <v>149</v>
      </c>
      <c r="V2163" s="406">
        <v>999.08</v>
      </c>
      <c r="W2163" s="409">
        <v>95</v>
      </c>
      <c r="X2163" s="410"/>
      <c r="Y2163" s="409">
        <f t="shared" si="409"/>
        <v>904.08</v>
      </c>
      <c r="Z2163" s="411">
        <f t="shared" si="410"/>
        <v>2.4721075070334365E-2</v>
      </c>
      <c r="AA2163" s="410">
        <v>1798.33</v>
      </c>
      <c r="AB2163" s="409">
        <v>-4500</v>
      </c>
      <c r="AC2163" s="409"/>
      <c r="AD2163" s="409" t="s">
        <v>2875</v>
      </c>
      <c r="AE2163" s="412">
        <v>0.1</v>
      </c>
      <c r="AF2163" s="412">
        <v>0.12</v>
      </c>
      <c r="AG2163" s="409">
        <f t="shared" si="411"/>
        <v>90.408000000000015</v>
      </c>
      <c r="AH2163" s="409"/>
      <c r="AI2163" s="409">
        <f t="shared" si="412"/>
        <v>90.408000000000015</v>
      </c>
      <c r="AJ2163" s="401" t="s">
        <v>164</v>
      </c>
      <c r="AK2163" s="401"/>
      <c r="AL2163" s="408"/>
      <c r="AM2163" s="413">
        <f t="shared" si="413"/>
        <v>0</v>
      </c>
      <c r="AN2163" s="413">
        <f t="shared" si="414"/>
        <v>1</v>
      </c>
      <c r="AO2163" s="413"/>
      <c r="AP2163" s="413"/>
      <c r="AQ2163" s="413">
        <f t="shared" si="415"/>
        <v>0</v>
      </c>
      <c r="AR2163" s="414" t="str">
        <f>IF(A2163="","",VLOOKUP(A2163,'Base Sites'!A:B,2,FALSE))</f>
        <v>Valauto Hainaut</v>
      </c>
      <c r="AS2163" s="414" t="str">
        <f t="shared" si="416"/>
        <v>VUL</v>
      </c>
      <c r="AT2163" s="413"/>
      <c r="AU2163" s="415" t="str">
        <f>IF(A2163="","",VLOOKUP(L2163,'Base Vendeurs'!A:B,2,FALSE))</f>
        <v>Valauto PRO NORD</v>
      </c>
      <c r="AV2163" s="409">
        <f t="shared" si="417"/>
        <v>999.08</v>
      </c>
      <c r="AW2163" s="411">
        <f t="shared" si="418"/>
        <v>2.4721075070334365E-2</v>
      </c>
      <c r="AX2163" s="415" t="str">
        <f t="shared" si="419"/>
        <v>NON</v>
      </c>
      <c r="AY2163" s="231">
        <f>+MargesVN[[#This Row],[Total COM]]+MargesVN[[#This Row],[EXT GIE]]+MargesVN[[#This Row],[Forfait immat]]</f>
        <v>90.408000000000015</v>
      </c>
    </row>
    <row r="2164" spans="1:51" s="384" customFormat="1" ht="11.25" customHeight="1" x14ac:dyDescent="0.25">
      <c r="A2164" s="354">
        <v>10</v>
      </c>
      <c r="B2164" s="354" t="s">
        <v>163</v>
      </c>
      <c r="C2164" s="354" t="s">
        <v>104</v>
      </c>
      <c r="D2164" s="355">
        <v>46121</v>
      </c>
      <c r="E2164" s="356">
        <v>46121</v>
      </c>
      <c r="F2164" s="357"/>
      <c r="G2164" s="357"/>
      <c r="H2164" s="357"/>
      <c r="I2164" s="357"/>
      <c r="J2164" s="357"/>
      <c r="K2164" s="357"/>
      <c r="L2164" s="354" t="s">
        <v>195</v>
      </c>
      <c r="M2164" s="354">
        <v>536322</v>
      </c>
      <c r="N2164" s="354">
        <v>6322</v>
      </c>
      <c r="O2164" s="354" t="s">
        <v>3310</v>
      </c>
      <c r="P2164" s="358" t="s">
        <v>3311</v>
      </c>
      <c r="Q2164" s="354" t="s">
        <v>107</v>
      </c>
      <c r="R2164" s="359">
        <v>28389</v>
      </c>
      <c r="S2164" s="359">
        <v>-975</v>
      </c>
      <c r="T2164" s="360">
        <f t="shared" si="408"/>
        <v>27414</v>
      </c>
      <c r="U2164" s="361">
        <v>0</v>
      </c>
      <c r="V2164" s="359">
        <v>1186.47</v>
      </c>
      <c r="W2164" s="362">
        <v>95</v>
      </c>
      <c r="X2164" s="363"/>
      <c r="Y2164" s="362">
        <f t="shared" si="409"/>
        <v>1091.47</v>
      </c>
      <c r="Z2164" s="364">
        <f t="shared" si="410"/>
        <v>4.3279711096520027E-2</v>
      </c>
      <c r="AA2164" s="363">
        <v>0</v>
      </c>
      <c r="AB2164" s="362">
        <v>-5358.14</v>
      </c>
      <c r="AC2164" s="362"/>
      <c r="AD2164" s="362"/>
      <c r="AE2164" s="365">
        <v>7.0000000000000007E-2</v>
      </c>
      <c r="AF2164" s="365">
        <v>0.1</v>
      </c>
      <c r="AG2164" s="362">
        <f t="shared" si="411"/>
        <v>76.402900000000002</v>
      </c>
      <c r="AH2164" s="362"/>
      <c r="AI2164" s="362">
        <f t="shared" si="412"/>
        <v>76.402900000000002</v>
      </c>
      <c r="AJ2164" s="354" t="s">
        <v>164</v>
      </c>
      <c r="AK2164" s="354">
        <v>30</v>
      </c>
      <c r="AL2164" s="361"/>
      <c r="AM2164" s="366">
        <f t="shared" si="413"/>
        <v>0</v>
      </c>
      <c r="AN2164" s="366">
        <f t="shared" si="414"/>
        <v>1</v>
      </c>
      <c r="AO2164" s="366"/>
      <c r="AP2164" s="366"/>
      <c r="AQ2164" s="366">
        <f t="shared" si="415"/>
        <v>0</v>
      </c>
      <c r="AR2164" s="367" t="str">
        <f>IF(A2164="","",VLOOKUP(A2164,'Base Sites'!A:B,2,FALSE))</f>
        <v>Valauto Roncq</v>
      </c>
      <c r="AS2164" s="367" t="str">
        <f t="shared" si="416"/>
        <v>VOLKSWAGEN</v>
      </c>
      <c r="AT2164" s="366"/>
      <c r="AU2164" s="368" t="str">
        <f>IF(A2164="","",VLOOKUP(L2164,'Base Vendeurs'!A:B,2,FALSE))</f>
        <v>Valauto Roncq VW</v>
      </c>
      <c r="AV2164" s="362">
        <f t="shared" si="417"/>
        <v>1186.47</v>
      </c>
      <c r="AW2164" s="364">
        <f t="shared" si="418"/>
        <v>4.3279711096520027E-2</v>
      </c>
      <c r="AX2164" s="368" t="str">
        <f t="shared" si="419"/>
        <v>NON</v>
      </c>
      <c r="AY2164" s="231">
        <f>+MargesVN[[#This Row],[Total COM]]+MargesVN[[#This Row],[EXT GIE]]+MargesVN[[#This Row],[Forfait immat]]</f>
        <v>106.4029</v>
      </c>
    </row>
    <row r="2165" spans="1:51" s="384" customFormat="1" ht="11.25" customHeight="1" x14ac:dyDescent="0.25">
      <c r="A2165" s="319">
        <v>10</v>
      </c>
      <c r="B2165" s="319" t="s">
        <v>183</v>
      </c>
      <c r="C2165" s="319" t="s">
        <v>104</v>
      </c>
      <c r="D2165" s="320">
        <v>46098</v>
      </c>
      <c r="E2165" s="321">
        <v>46104</v>
      </c>
      <c r="F2165" s="322"/>
      <c r="G2165" s="322"/>
      <c r="H2165" s="322"/>
      <c r="I2165" s="322" t="s">
        <v>165</v>
      </c>
      <c r="J2165" s="322"/>
      <c r="K2165" s="322">
        <v>-1520.49</v>
      </c>
      <c r="L2165" s="319" t="s">
        <v>388</v>
      </c>
      <c r="M2165" s="319">
        <v>526073</v>
      </c>
      <c r="N2165" s="319">
        <v>6073</v>
      </c>
      <c r="O2165" s="319" t="s">
        <v>2645</v>
      </c>
      <c r="P2165" s="323" t="s">
        <v>2646</v>
      </c>
      <c r="Q2165" s="319" t="s">
        <v>177</v>
      </c>
      <c r="R2165" s="324">
        <v>33863.33</v>
      </c>
      <c r="S2165" s="324">
        <v>1470.83</v>
      </c>
      <c r="T2165" s="325">
        <f t="shared" si="408"/>
        <v>35334.160000000003</v>
      </c>
      <c r="U2165" s="326">
        <v>76</v>
      </c>
      <c r="V2165" s="324">
        <v>658.57</v>
      </c>
      <c r="W2165" s="327">
        <v>95</v>
      </c>
      <c r="X2165" s="328"/>
      <c r="Y2165" s="327">
        <f t="shared" si="409"/>
        <v>563.57000000000005</v>
      </c>
      <c r="Z2165" s="329">
        <f t="shared" si="410"/>
        <v>1.8638337518141083E-2</v>
      </c>
      <c r="AA2165" s="328">
        <v>0</v>
      </c>
      <c r="AB2165" s="327">
        <v>-4860</v>
      </c>
      <c r="AC2165" s="327"/>
      <c r="AD2165" s="327" t="s">
        <v>2874</v>
      </c>
      <c r="AE2165" s="330">
        <v>0.1</v>
      </c>
      <c r="AF2165" s="330">
        <v>0.13</v>
      </c>
      <c r="AG2165" s="327">
        <f t="shared" si="411"/>
        <v>56.357000000000006</v>
      </c>
      <c r="AH2165" s="327"/>
      <c r="AI2165" s="327">
        <f t="shared" si="412"/>
        <v>56.357000000000006</v>
      </c>
      <c r="AJ2165" s="319" t="s">
        <v>164</v>
      </c>
      <c r="AK2165" s="319">
        <v>30</v>
      </c>
      <c r="AL2165" s="326"/>
      <c r="AM2165" s="331">
        <f t="shared" si="413"/>
        <v>0</v>
      </c>
      <c r="AN2165" s="331">
        <f t="shared" si="414"/>
        <v>1</v>
      </c>
      <c r="AO2165" s="331"/>
      <c r="AP2165" s="331"/>
      <c r="AQ2165" s="331">
        <f t="shared" si="415"/>
        <v>0</v>
      </c>
      <c r="AR2165" s="332" t="str">
        <f>IF(A2165="","",VLOOKUP(A2165,'Base Sites'!A:B,2,FALSE))</f>
        <v>Valauto Roncq</v>
      </c>
      <c r="AS2165" s="332" t="str">
        <f t="shared" si="416"/>
        <v>VOLKSWAGEN</v>
      </c>
      <c r="AT2165" s="331"/>
      <c r="AU2165" s="333" t="str">
        <f>IF(A2165="","",VLOOKUP(L2165,'Base Vendeurs'!A:B,2,FALSE))</f>
        <v>Valauto Roncq VW</v>
      </c>
      <c r="AV2165" s="327">
        <f t="shared" si="417"/>
        <v>658.57</v>
      </c>
      <c r="AW2165" s="329">
        <f t="shared" si="418"/>
        <v>1.8638337518141083E-2</v>
      </c>
      <c r="AX2165" s="333" t="str">
        <f t="shared" si="419"/>
        <v>NON</v>
      </c>
      <c r="AY2165" s="231">
        <f>+MargesVN[[#This Row],[Total COM]]+MargesVN[[#This Row],[EXT GIE]]+MargesVN[[#This Row],[Forfait immat]]</f>
        <v>86.356999999999999</v>
      </c>
    </row>
    <row r="2166" spans="1:51" s="384" customFormat="1" ht="11.25" customHeight="1" x14ac:dyDescent="0.25">
      <c r="A2166" s="431">
        <v>10</v>
      </c>
      <c r="B2166" s="431" t="s">
        <v>163</v>
      </c>
      <c r="C2166" s="431" t="s">
        <v>104</v>
      </c>
      <c r="D2166" s="432">
        <v>46182</v>
      </c>
      <c r="E2166" s="433">
        <v>46183</v>
      </c>
      <c r="F2166" s="434"/>
      <c r="G2166" s="434"/>
      <c r="H2166" s="434"/>
      <c r="I2166" s="434"/>
      <c r="J2166" s="434"/>
      <c r="K2166" s="434">
        <v>0</v>
      </c>
      <c r="L2166" s="431" t="s">
        <v>195</v>
      </c>
      <c r="M2166" s="431">
        <v>536327</v>
      </c>
      <c r="N2166" s="431">
        <v>6327</v>
      </c>
      <c r="O2166" s="431" t="s">
        <v>4924</v>
      </c>
      <c r="P2166" s="435" t="s">
        <v>4925</v>
      </c>
      <c r="Q2166" s="431" t="s">
        <v>107</v>
      </c>
      <c r="R2166" s="436">
        <v>28122.33</v>
      </c>
      <c r="S2166" s="436">
        <v>1283.3399999999999</v>
      </c>
      <c r="T2166" s="437">
        <f t="shared" si="408"/>
        <v>29405.670000000002</v>
      </c>
      <c r="U2166" s="438">
        <v>35</v>
      </c>
      <c r="V2166" s="436">
        <v>1402.65</v>
      </c>
      <c r="W2166" s="439">
        <v>95</v>
      </c>
      <c r="X2166" s="440"/>
      <c r="Y2166" s="439">
        <f t="shared" si="409"/>
        <v>1307.6500000000001</v>
      </c>
      <c r="Z2166" s="441">
        <f t="shared" si="410"/>
        <v>4.7699984390765456E-2</v>
      </c>
      <c r="AA2166" s="440">
        <v>0</v>
      </c>
      <c r="AB2166" s="439">
        <v>-3499.99</v>
      </c>
      <c r="AC2166" s="439"/>
      <c r="AD2166" s="439"/>
      <c r="AE2166" s="442">
        <v>0.1</v>
      </c>
      <c r="AF2166" s="442">
        <v>0.08</v>
      </c>
      <c r="AG2166" s="439">
        <f t="shared" si="411"/>
        <v>130.76500000000001</v>
      </c>
      <c r="AH2166" s="439"/>
      <c r="AI2166" s="439">
        <f t="shared" si="412"/>
        <v>130.76500000000001</v>
      </c>
      <c r="AJ2166" s="431" t="s">
        <v>149</v>
      </c>
      <c r="AK2166" s="431">
        <v>30</v>
      </c>
      <c r="AL2166" s="438">
        <v>50</v>
      </c>
      <c r="AM2166" s="443">
        <f t="shared" si="413"/>
        <v>1</v>
      </c>
      <c r="AN2166" s="443">
        <f t="shared" si="414"/>
        <v>1</v>
      </c>
      <c r="AO2166" s="443"/>
      <c r="AP2166" s="443"/>
      <c r="AQ2166" s="443">
        <f t="shared" si="415"/>
        <v>1</v>
      </c>
      <c r="AR2166" s="444" t="str">
        <f>IF(A2166="","",VLOOKUP(A2166,'Base Sites'!A:B,2,FALSE))</f>
        <v>Valauto Roncq</v>
      </c>
      <c r="AS2166" s="444" t="str">
        <f t="shared" si="416"/>
        <v>VOLKSWAGEN</v>
      </c>
      <c r="AT2166" s="443"/>
      <c r="AU2166" s="445" t="str">
        <f>IF(A2166="","",VLOOKUP(L2166,'Base Vendeurs'!A:B,2,FALSE))</f>
        <v>Valauto Roncq VW</v>
      </c>
      <c r="AV2166" s="439">
        <f t="shared" si="417"/>
        <v>1402.65</v>
      </c>
      <c r="AW2166" s="441">
        <f t="shared" si="418"/>
        <v>4.7699984390765456E-2</v>
      </c>
      <c r="AX2166" s="445" t="str">
        <f t="shared" si="419"/>
        <v>NON</v>
      </c>
      <c r="AY2166" s="231">
        <f>+MargesVN[[#This Row],[Total COM]]+MargesVN[[#This Row],[EXT GIE]]+MargesVN[[#This Row],[Forfait immat]]</f>
        <v>210.76500000000001</v>
      </c>
    </row>
    <row r="2167" spans="1:51" s="384" customFormat="1" ht="11.25" customHeight="1" x14ac:dyDescent="0.25">
      <c r="A2167" s="401">
        <v>10</v>
      </c>
      <c r="B2167" s="401" t="s">
        <v>163</v>
      </c>
      <c r="C2167" s="401" t="s">
        <v>104</v>
      </c>
      <c r="D2167" s="402">
        <v>46171</v>
      </c>
      <c r="E2167" s="403">
        <v>46171</v>
      </c>
      <c r="F2167" s="404"/>
      <c r="G2167" s="404"/>
      <c r="H2167" s="404"/>
      <c r="I2167" s="404"/>
      <c r="J2167" s="404"/>
      <c r="K2167" s="404">
        <v>0</v>
      </c>
      <c r="L2167" s="401" t="s">
        <v>388</v>
      </c>
      <c r="M2167" s="401">
        <v>536347</v>
      </c>
      <c r="N2167" s="401">
        <v>6347</v>
      </c>
      <c r="O2167" s="401" t="s">
        <v>4157</v>
      </c>
      <c r="P2167" s="405" t="s">
        <v>4158</v>
      </c>
      <c r="Q2167" s="401" t="s">
        <v>190</v>
      </c>
      <c r="R2167" s="406">
        <v>25797.33</v>
      </c>
      <c r="S2167" s="406">
        <v>-33.33</v>
      </c>
      <c r="T2167" s="407">
        <f t="shared" si="408"/>
        <v>25764</v>
      </c>
      <c r="U2167" s="408">
        <v>29</v>
      </c>
      <c r="V2167" s="406">
        <v>505.15</v>
      </c>
      <c r="W2167" s="409">
        <v>95</v>
      </c>
      <c r="X2167" s="410"/>
      <c r="Y2167" s="409">
        <f t="shared" si="409"/>
        <v>410.15</v>
      </c>
      <c r="Z2167" s="411">
        <f t="shared" si="410"/>
        <v>1.9606815711845985E-2</v>
      </c>
      <c r="AA2167" s="410">
        <v>0</v>
      </c>
      <c r="AB2167" s="409">
        <v>-2773.34</v>
      </c>
      <c r="AC2167" s="409"/>
      <c r="AD2167" s="409"/>
      <c r="AE2167" s="412">
        <v>0.1</v>
      </c>
      <c r="AF2167" s="412">
        <v>0.12</v>
      </c>
      <c r="AG2167" s="409">
        <f t="shared" si="411"/>
        <v>41.015000000000001</v>
      </c>
      <c r="AH2167" s="409"/>
      <c r="AI2167" s="409">
        <f t="shared" si="412"/>
        <v>41.015000000000001</v>
      </c>
      <c r="AJ2167" s="401" t="s">
        <v>164</v>
      </c>
      <c r="AK2167" s="401">
        <v>30</v>
      </c>
      <c r="AL2167" s="408"/>
      <c r="AM2167" s="413">
        <f t="shared" si="413"/>
        <v>0</v>
      </c>
      <c r="AN2167" s="413">
        <f t="shared" si="414"/>
        <v>1</v>
      </c>
      <c r="AO2167" s="413"/>
      <c r="AP2167" s="413"/>
      <c r="AQ2167" s="413">
        <f t="shared" si="415"/>
        <v>0</v>
      </c>
      <c r="AR2167" s="414" t="str">
        <f>IF(A2167="","",VLOOKUP(A2167,'Base Sites'!A:B,2,FALSE))</f>
        <v>Valauto Roncq</v>
      </c>
      <c r="AS2167" s="414" t="str">
        <f t="shared" si="416"/>
        <v>VOLKSWAGEN</v>
      </c>
      <c r="AT2167" s="413"/>
      <c r="AU2167" s="415" t="str">
        <f>IF(A2167="","",VLOOKUP(L2167,'Base Vendeurs'!A:B,2,FALSE))</f>
        <v>Valauto Roncq VW</v>
      </c>
      <c r="AV2167" s="409">
        <f t="shared" si="417"/>
        <v>505.15</v>
      </c>
      <c r="AW2167" s="411">
        <f t="shared" si="418"/>
        <v>1.9606815711845985E-2</v>
      </c>
      <c r="AX2167" s="415" t="str">
        <f t="shared" si="419"/>
        <v>NON</v>
      </c>
      <c r="AY2167" s="231">
        <f>+MargesVN[[#This Row],[Total COM]]+MargesVN[[#This Row],[EXT GIE]]+MargesVN[[#This Row],[Forfait immat]]</f>
        <v>71.015000000000001</v>
      </c>
    </row>
    <row r="2168" spans="1:51" s="384" customFormat="1" ht="11.25" customHeight="1" x14ac:dyDescent="0.25">
      <c r="A2168" s="431">
        <v>10</v>
      </c>
      <c r="B2168" s="431" t="s">
        <v>163</v>
      </c>
      <c r="C2168" s="431" t="s">
        <v>104</v>
      </c>
      <c r="D2168" s="432">
        <v>46177</v>
      </c>
      <c r="E2168" s="433">
        <v>46174</v>
      </c>
      <c r="F2168" s="434"/>
      <c r="G2168" s="434"/>
      <c r="H2168" s="434"/>
      <c r="I2168" s="434"/>
      <c r="J2168" s="434"/>
      <c r="K2168" s="434">
        <v>0</v>
      </c>
      <c r="L2168" s="431" t="s">
        <v>388</v>
      </c>
      <c r="M2168" s="431">
        <v>536349</v>
      </c>
      <c r="N2168" s="431">
        <v>6349</v>
      </c>
      <c r="O2168" s="431" t="s">
        <v>5081</v>
      </c>
      <c r="P2168" s="435" t="s">
        <v>5082</v>
      </c>
      <c r="Q2168" s="431" t="s">
        <v>23</v>
      </c>
      <c r="R2168" s="436">
        <v>20605.669999999998</v>
      </c>
      <c r="S2168" s="436">
        <v>550</v>
      </c>
      <c r="T2168" s="437">
        <f t="shared" si="408"/>
        <v>21155.67</v>
      </c>
      <c r="U2168" s="438">
        <v>36</v>
      </c>
      <c r="V2168" s="436">
        <v>599.24</v>
      </c>
      <c r="W2168" s="439">
        <v>95</v>
      </c>
      <c r="X2168" s="440"/>
      <c r="Y2168" s="439">
        <f t="shared" si="409"/>
        <v>504.24</v>
      </c>
      <c r="Z2168" s="441">
        <f t="shared" si="410"/>
        <v>2.8325266937894195E-2</v>
      </c>
      <c r="AA2168" s="440">
        <v>-2356.67</v>
      </c>
      <c r="AB2168" s="439">
        <v>0</v>
      </c>
      <c r="AC2168" s="439"/>
      <c r="AD2168" s="439"/>
      <c r="AE2168" s="442">
        <v>0.1</v>
      </c>
      <c r="AF2168" s="442">
        <v>0.12</v>
      </c>
      <c r="AG2168" s="439">
        <f t="shared" si="411"/>
        <v>50.424000000000007</v>
      </c>
      <c r="AH2168" s="439"/>
      <c r="AI2168" s="439">
        <f t="shared" si="412"/>
        <v>50.424000000000007</v>
      </c>
      <c r="AJ2168" s="431" t="s">
        <v>164</v>
      </c>
      <c r="AK2168" s="431">
        <v>30</v>
      </c>
      <c r="AL2168" s="438"/>
      <c r="AM2168" s="443">
        <f t="shared" si="413"/>
        <v>0</v>
      </c>
      <c r="AN2168" s="443">
        <f t="shared" si="414"/>
        <v>1</v>
      </c>
      <c r="AO2168" s="443"/>
      <c r="AP2168" s="443"/>
      <c r="AQ2168" s="443">
        <f t="shared" si="415"/>
        <v>0</v>
      </c>
      <c r="AR2168" s="444" t="str">
        <f>IF(A2168="","",VLOOKUP(A2168,'Base Sites'!A:B,2,FALSE))</f>
        <v>Valauto Roncq</v>
      </c>
      <c r="AS2168" s="444" t="str">
        <f t="shared" si="416"/>
        <v>VOLKSWAGEN</v>
      </c>
      <c r="AT2168" s="443"/>
      <c r="AU2168" s="445" t="str">
        <f>IF(A2168="","",VLOOKUP(L2168,'Base Vendeurs'!A:B,2,FALSE))</f>
        <v>Valauto Roncq VW</v>
      </c>
      <c r="AV2168" s="439">
        <f t="shared" si="417"/>
        <v>599.24</v>
      </c>
      <c r="AW2168" s="441">
        <f t="shared" si="418"/>
        <v>2.8325266937894195E-2</v>
      </c>
      <c r="AX2168" s="445" t="str">
        <f t="shared" si="419"/>
        <v>NON</v>
      </c>
      <c r="AY2168" s="231">
        <f>+MargesVN[[#This Row],[Total COM]]+MargesVN[[#This Row],[EXT GIE]]+MargesVN[[#This Row],[Forfait immat]]</f>
        <v>80.424000000000007</v>
      </c>
    </row>
    <row r="2169" spans="1:51" s="384" customFormat="1" ht="11.25" customHeight="1" x14ac:dyDescent="0.25">
      <c r="A2169" s="319">
        <v>10</v>
      </c>
      <c r="B2169" s="319" t="s">
        <v>163</v>
      </c>
      <c r="C2169" s="319" t="s">
        <v>104</v>
      </c>
      <c r="D2169" s="320">
        <v>46100</v>
      </c>
      <c r="E2169" s="321">
        <v>46101</v>
      </c>
      <c r="F2169" s="322"/>
      <c r="G2169" s="322"/>
      <c r="H2169" s="322"/>
      <c r="I2169" s="322"/>
      <c r="J2169" s="322"/>
      <c r="K2169" s="322">
        <v>0</v>
      </c>
      <c r="L2169" s="319" t="s">
        <v>75</v>
      </c>
      <c r="M2169" s="319">
        <v>535508</v>
      </c>
      <c r="N2169" s="319">
        <v>5508</v>
      </c>
      <c r="O2169" s="319" t="s">
        <v>2606</v>
      </c>
      <c r="P2169" s="323" t="s">
        <v>2607</v>
      </c>
      <c r="Q2169" s="319" t="s">
        <v>177</v>
      </c>
      <c r="R2169" s="324">
        <v>33863.33</v>
      </c>
      <c r="S2169" s="324">
        <v>1662.5</v>
      </c>
      <c r="T2169" s="325">
        <f t="shared" si="408"/>
        <v>35525.83</v>
      </c>
      <c r="U2169" s="326">
        <v>22</v>
      </c>
      <c r="V2169" s="324">
        <v>1648.48</v>
      </c>
      <c r="W2169" s="327">
        <v>95</v>
      </c>
      <c r="X2169" s="328"/>
      <c r="Y2169" s="327">
        <f t="shared" si="409"/>
        <v>1553.48</v>
      </c>
      <c r="Z2169" s="329">
        <f t="shared" si="410"/>
        <v>4.6402293767661446E-2</v>
      </c>
      <c r="AA2169" s="328">
        <v>0</v>
      </c>
      <c r="AB2169" s="327">
        <v>-5566.67</v>
      </c>
      <c r="AC2169" s="327"/>
      <c r="AD2169" s="327"/>
      <c r="AE2169" s="330">
        <v>0.1</v>
      </c>
      <c r="AF2169" s="330">
        <v>0.1</v>
      </c>
      <c r="AG2169" s="327">
        <f t="shared" si="411"/>
        <v>155.34800000000001</v>
      </c>
      <c r="AH2169" s="327"/>
      <c r="AI2169" s="327">
        <f t="shared" si="412"/>
        <v>155.34800000000001</v>
      </c>
      <c r="AJ2169" s="319" t="s">
        <v>164</v>
      </c>
      <c r="AK2169" s="319">
        <v>30</v>
      </c>
      <c r="AL2169" s="326"/>
      <c r="AM2169" s="331">
        <f t="shared" si="413"/>
        <v>0</v>
      </c>
      <c r="AN2169" s="331">
        <f t="shared" si="414"/>
        <v>1</v>
      </c>
      <c r="AO2169" s="331"/>
      <c r="AP2169" s="331"/>
      <c r="AQ2169" s="331">
        <f t="shared" si="415"/>
        <v>0</v>
      </c>
      <c r="AR2169" s="332" t="str">
        <f>IF(A2169="","",VLOOKUP(A2169,'Base Sites'!A:B,2,FALSE))</f>
        <v>Valauto Roncq</v>
      </c>
      <c r="AS2169" s="332" t="str">
        <f t="shared" si="416"/>
        <v>VOLKSWAGEN</v>
      </c>
      <c r="AT2169" s="331"/>
      <c r="AU2169" s="333" t="str">
        <f>IF(A2169="","",VLOOKUP(L2169,'Base Vendeurs'!A:B,2,FALSE))</f>
        <v>Valauto Roncq VW</v>
      </c>
      <c r="AV2169" s="327">
        <f t="shared" si="417"/>
        <v>1648.48</v>
      </c>
      <c r="AW2169" s="329">
        <f t="shared" si="418"/>
        <v>4.6402293767661446E-2</v>
      </c>
      <c r="AX2169" s="333" t="str">
        <f t="shared" si="419"/>
        <v>NON</v>
      </c>
      <c r="AY2169" s="231">
        <f>+MargesVN[[#This Row],[Total COM]]+MargesVN[[#This Row],[EXT GIE]]+MargesVN[[#This Row],[Forfait immat]]</f>
        <v>185.34800000000001</v>
      </c>
    </row>
    <row r="2170" spans="1:51" s="384" customFormat="1" ht="11.25" customHeight="1" x14ac:dyDescent="0.25">
      <c r="A2170" s="319">
        <v>15</v>
      </c>
      <c r="B2170" s="319" t="s">
        <v>163</v>
      </c>
      <c r="C2170" s="45" t="s">
        <v>150</v>
      </c>
      <c r="D2170" s="320">
        <v>46084</v>
      </c>
      <c r="E2170" s="321">
        <v>46084</v>
      </c>
      <c r="F2170" s="322"/>
      <c r="G2170" s="322"/>
      <c r="H2170" s="322"/>
      <c r="I2170" s="322"/>
      <c r="J2170" s="322"/>
      <c r="K2170" s="322">
        <v>0</v>
      </c>
      <c r="L2170" s="319" t="s">
        <v>197</v>
      </c>
      <c r="M2170" s="319">
        <v>536386</v>
      </c>
      <c r="N2170" s="319">
        <v>86</v>
      </c>
      <c r="O2170" s="319" t="s">
        <v>2393</v>
      </c>
      <c r="P2170" s="323" t="s">
        <v>2394</v>
      </c>
      <c r="Q2170" s="319" t="s">
        <v>2395</v>
      </c>
      <c r="R2170" s="324">
        <v>51333.1</v>
      </c>
      <c r="S2170" s="324">
        <v>4600</v>
      </c>
      <c r="T2170" s="325">
        <f t="shared" si="408"/>
        <v>55933.1</v>
      </c>
      <c r="U2170" s="326">
        <v>105</v>
      </c>
      <c r="V2170" s="324">
        <f>2900.53+750</f>
        <v>3650.53</v>
      </c>
      <c r="W2170" s="327">
        <v>95</v>
      </c>
      <c r="X2170" s="328"/>
      <c r="Y2170" s="327">
        <f t="shared" si="409"/>
        <v>3555.53</v>
      </c>
      <c r="Z2170" s="329">
        <f t="shared" si="410"/>
        <v>6.5266005281309283E-2</v>
      </c>
      <c r="AA2170" s="328">
        <v>-3355.98</v>
      </c>
      <c r="AB2170" s="327">
        <f>-10000-750</f>
        <v>-10750</v>
      </c>
      <c r="AC2170" s="327"/>
      <c r="AD2170" s="327" t="s">
        <v>1214</v>
      </c>
      <c r="AE2170" s="330"/>
      <c r="AF2170" s="330">
        <v>0.12</v>
      </c>
      <c r="AG2170" s="327">
        <f t="shared" si="411"/>
        <v>0</v>
      </c>
      <c r="AH2170" s="327"/>
      <c r="AI2170" s="327">
        <f t="shared" si="412"/>
        <v>0</v>
      </c>
      <c r="AJ2170" s="319" t="s">
        <v>164</v>
      </c>
      <c r="AK2170" s="319"/>
      <c r="AL2170" s="326"/>
      <c r="AM2170" s="331">
        <f t="shared" si="413"/>
        <v>0</v>
      </c>
      <c r="AN2170" s="331">
        <f t="shared" si="414"/>
        <v>1</v>
      </c>
      <c r="AO2170" s="331"/>
      <c r="AP2170" s="331"/>
      <c r="AQ2170" s="331">
        <f t="shared" si="415"/>
        <v>0</v>
      </c>
      <c r="AR2170" s="332" t="str">
        <f>IF(A2170="","",VLOOKUP(A2170,'Base Sites'!A:B,2,FALSE))</f>
        <v>Valauto Hainaut</v>
      </c>
      <c r="AS2170" s="332" t="str">
        <f t="shared" si="416"/>
        <v>VUL</v>
      </c>
      <c r="AT2170" s="331"/>
      <c r="AU2170" s="333" t="str">
        <f>IF(A2170="","",VLOOKUP(L2170,'Base Vendeurs'!A:B,2,FALSE))</f>
        <v>Valauto PRO NORD</v>
      </c>
      <c r="AV2170" s="327">
        <f t="shared" si="417"/>
        <v>3650.53</v>
      </c>
      <c r="AW2170" s="329">
        <f t="shared" si="418"/>
        <v>6.5266005281309283E-2</v>
      </c>
      <c r="AX2170" s="333" t="str">
        <f t="shared" si="419"/>
        <v>NON</v>
      </c>
      <c r="AY2170" s="231">
        <f>+MargesVN[[#This Row],[Total COM]]+MargesVN[[#This Row],[EXT GIE]]+MargesVN[[#This Row],[Forfait immat]]</f>
        <v>0</v>
      </c>
    </row>
    <row r="2171" spans="1:51" s="384" customFormat="1" ht="11.25" customHeight="1" x14ac:dyDescent="0.25">
      <c r="A2171" s="354">
        <v>15</v>
      </c>
      <c r="B2171" s="354" t="s">
        <v>163</v>
      </c>
      <c r="C2171" s="354" t="s">
        <v>150</v>
      </c>
      <c r="D2171" s="355">
        <v>46132</v>
      </c>
      <c r="E2171" s="356">
        <v>46132</v>
      </c>
      <c r="F2171" s="357"/>
      <c r="G2171" s="357"/>
      <c r="H2171" s="357"/>
      <c r="I2171" s="357"/>
      <c r="J2171" s="357"/>
      <c r="K2171" s="357">
        <v>0</v>
      </c>
      <c r="L2171" s="354" t="s">
        <v>404</v>
      </c>
      <c r="M2171" s="354">
        <v>536462</v>
      </c>
      <c r="N2171" s="354">
        <v>62</v>
      </c>
      <c r="O2171" s="354" t="s">
        <v>3206</v>
      </c>
      <c r="P2171" s="358" t="s">
        <v>3207</v>
      </c>
      <c r="Q2171" s="354" t="s">
        <v>191</v>
      </c>
      <c r="R2171" s="359">
        <v>26828.5</v>
      </c>
      <c r="S2171" s="359">
        <v>1189</v>
      </c>
      <c r="T2171" s="360">
        <f t="shared" si="408"/>
        <v>28017.5</v>
      </c>
      <c r="U2171" s="361">
        <v>290</v>
      </c>
      <c r="V2171" s="400">
        <v>573.87</v>
      </c>
      <c r="W2171" s="362">
        <v>95</v>
      </c>
      <c r="X2171" s="363"/>
      <c r="Y2171" s="362">
        <f t="shared" si="409"/>
        <v>478.87</v>
      </c>
      <c r="Z2171" s="364">
        <f t="shared" si="410"/>
        <v>2.0482555545641119E-2</v>
      </c>
      <c r="AA2171" s="363">
        <v>-4362.68</v>
      </c>
      <c r="AB2171" s="362">
        <v>0</v>
      </c>
      <c r="AC2171" s="362"/>
      <c r="AD2171" s="362"/>
      <c r="AE2171" s="365">
        <v>0.12</v>
      </c>
      <c r="AF2171" s="365">
        <v>0.12</v>
      </c>
      <c r="AG2171" s="362">
        <f t="shared" si="411"/>
        <v>57.464399999999998</v>
      </c>
      <c r="AH2171" s="362"/>
      <c r="AI2171" s="362">
        <f t="shared" si="412"/>
        <v>57.464399999999998</v>
      </c>
      <c r="AJ2171" s="354" t="s">
        <v>164</v>
      </c>
      <c r="AK2171" s="354"/>
      <c r="AL2171" s="361"/>
      <c r="AM2171" s="366">
        <f t="shared" si="413"/>
        <v>0</v>
      </c>
      <c r="AN2171" s="366">
        <f t="shared" si="414"/>
        <v>1</v>
      </c>
      <c r="AO2171" s="331">
        <v>750</v>
      </c>
      <c r="AP2171" s="335">
        <v>46162</v>
      </c>
      <c r="AQ2171" s="366">
        <f t="shared" si="415"/>
        <v>0</v>
      </c>
      <c r="AR2171" s="367" t="str">
        <f>IF(A2171="","",VLOOKUP(A2171,'Base Sites'!A:B,2,FALSE))</f>
        <v>Valauto Hainaut</v>
      </c>
      <c r="AS2171" s="367" t="str">
        <f t="shared" si="416"/>
        <v>VUL</v>
      </c>
      <c r="AT2171" s="366"/>
      <c r="AU2171" s="368" t="str">
        <f>IF(A2171="","",VLOOKUP(L2171,'Base Vendeurs'!A:B,2,FALSE))</f>
        <v>Valauto Hainaut VW</v>
      </c>
      <c r="AV2171" s="362">
        <f t="shared" si="417"/>
        <v>1323.87</v>
      </c>
      <c r="AW2171" s="364">
        <f t="shared" si="418"/>
        <v>4.7251539216561077E-2</v>
      </c>
      <c r="AX2171" s="368" t="str">
        <f t="shared" si="419"/>
        <v>NON</v>
      </c>
      <c r="AY2171" s="231">
        <f>+MargesVN[[#This Row],[Total COM]]+MargesVN[[#This Row],[EXT GIE]]+MargesVN[[#This Row],[Forfait immat]]</f>
        <v>57.464399999999998</v>
      </c>
    </row>
    <row r="2172" spans="1:51" s="384" customFormat="1" ht="11.25" customHeight="1" x14ac:dyDescent="0.25">
      <c r="A2172" s="45">
        <v>35</v>
      </c>
      <c r="B2172" s="45" t="s">
        <v>183</v>
      </c>
      <c r="C2172" s="45" t="s">
        <v>29</v>
      </c>
      <c r="D2172" s="44">
        <v>46066</v>
      </c>
      <c r="E2172" s="65">
        <v>46067</v>
      </c>
      <c r="F2172" s="35"/>
      <c r="G2172" s="35"/>
      <c r="H2172" s="35"/>
      <c r="I2172" s="35" t="s">
        <v>165</v>
      </c>
      <c r="J2172" s="35"/>
      <c r="K2172" s="35">
        <v>-60.01</v>
      </c>
      <c r="L2172" s="45" t="s">
        <v>113</v>
      </c>
      <c r="M2172" s="45">
        <v>537431</v>
      </c>
      <c r="N2172" s="45">
        <v>431</v>
      </c>
      <c r="O2172" s="45" t="s">
        <v>1607</v>
      </c>
      <c r="P2172" s="66" t="s">
        <v>1608</v>
      </c>
      <c r="Q2172" s="45" t="s">
        <v>378</v>
      </c>
      <c r="R2172" s="47">
        <v>27341.66</v>
      </c>
      <c r="S2172" s="47">
        <v>741.66</v>
      </c>
      <c r="T2172" s="48">
        <f t="shared" si="408"/>
        <v>28083.32</v>
      </c>
      <c r="U2172" s="49">
        <v>44</v>
      </c>
      <c r="V2172" s="47">
        <v>723.41</v>
      </c>
      <c r="W2172" s="46">
        <v>35</v>
      </c>
      <c r="X2172" s="50"/>
      <c r="Y2172" s="46">
        <f t="shared" si="409"/>
        <v>688.41</v>
      </c>
      <c r="Z2172" s="51">
        <f t="shared" si="410"/>
        <v>2.575941875818101E-2</v>
      </c>
      <c r="AA2172" s="50">
        <v>-3333</v>
      </c>
      <c r="AB2172" s="46">
        <v>0</v>
      </c>
      <c r="AC2172" s="46"/>
      <c r="AD2172" s="46" t="s">
        <v>2019</v>
      </c>
      <c r="AE2172" s="52">
        <v>7.0000000000000007E-2</v>
      </c>
      <c r="AF2172" s="52">
        <v>7.0000000000000007E-2</v>
      </c>
      <c r="AG2172" s="46">
        <f t="shared" si="411"/>
        <v>48.188700000000004</v>
      </c>
      <c r="AH2172" s="46"/>
      <c r="AI2172" s="46">
        <f t="shared" si="412"/>
        <v>48.188700000000004</v>
      </c>
      <c r="AJ2172" s="45" t="s">
        <v>164</v>
      </c>
      <c r="AK2172" s="45">
        <v>0</v>
      </c>
      <c r="AL2172" s="49">
        <v>50</v>
      </c>
      <c r="AM2172" s="238">
        <f t="shared" si="413"/>
        <v>1</v>
      </c>
      <c r="AN2172" s="238">
        <f t="shared" si="414"/>
        <v>1</v>
      </c>
      <c r="AO2172" s="238"/>
      <c r="AP2172" s="238"/>
      <c r="AQ2172" s="238">
        <f t="shared" si="415"/>
        <v>1</v>
      </c>
      <c r="AR2172" s="96" t="str">
        <f>IF(A2172="","",VLOOKUP(A2172,'Base Sites'!A:B,2,FALSE))</f>
        <v>Valauto Cambrai</v>
      </c>
      <c r="AS2172" s="96" t="str">
        <f t="shared" si="416"/>
        <v>SKODA</v>
      </c>
      <c r="AT2172" s="238"/>
      <c r="AU2172" s="231" t="str">
        <f>IF(A2172="","",VLOOKUP(L2172,'Base Vendeurs'!A:B,2,FALSE))</f>
        <v>Valauto Lambersart SKODA</v>
      </c>
      <c r="AV2172" s="46">
        <f t="shared" si="417"/>
        <v>723.41</v>
      </c>
      <c r="AW2172" s="51">
        <f t="shared" si="418"/>
        <v>2.575941875818101E-2</v>
      </c>
      <c r="AX2172" s="231" t="str">
        <f t="shared" si="419"/>
        <v>NON</v>
      </c>
      <c r="AY2172" s="231">
        <f>+MargesVN[[#This Row],[Total COM]]+MargesVN[[#This Row],[EXT GIE]]+MargesVN[[#This Row],[Forfait immat]]</f>
        <v>98.188700000000011</v>
      </c>
    </row>
    <row r="2173" spans="1:51" s="384" customFormat="1" ht="11.25" customHeight="1" x14ac:dyDescent="0.25">
      <c r="A2173" s="431">
        <v>35</v>
      </c>
      <c r="B2173" s="431" t="s">
        <v>163</v>
      </c>
      <c r="C2173" s="431" t="s">
        <v>29</v>
      </c>
      <c r="D2173" s="432">
        <v>46176</v>
      </c>
      <c r="E2173" s="433">
        <v>46175</v>
      </c>
      <c r="F2173" s="434"/>
      <c r="G2173" s="434"/>
      <c r="H2173" s="434"/>
      <c r="I2173" s="434"/>
      <c r="J2173" s="434"/>
      <c r="K2173" s="434"/>
      <c r="L2173" s="431" t="s">
        <v>33</v>
      </c>
      <c r="M2173" s="431">
        <v>537463</v>
      </c>
      <c r="N2173" s="431">
        <v>463</v>
      </c>
      <c r="O2173" s="431" t="s">
        <v>4504</v>
      </c>
      <c r="P2173" s="435" t="s">
        <v>4505</v>
      </c>
      <c r="Q2173" s="431" t="s">
        <v>31</v>
      </c>
      <c r="R2173" s="436">
        <v>19775</v>
      </c>
      <c r="S2173" s="436">
        <v>1058.33</v>
      </c>
      <c r="T2173" s="437">
        <f t="shared" si="408"/>
        <v>20833.330000000002</v>
      </c>
      <c r="U2173" s="438">
        <v>49</v>
      </c>
      <c r="V2173" s="436">
        <v>446.93</v>
      </c>
      <c r="W2173" s="439">
        <v>35</v>
      </c>
      <c r="X2173" s="440"/>
      <c r="Y2173" s="439">
        <f t="shared" si="409"/>
        <v>411.93</v>
      </c>
      <c r="Z2173" s="441">
        <f t="shared" si="410"/>
        <v>2.1452643432422949E-2</v>
      </c>
      <c r="AA2173" s="440">
        <v>0</v>
      </c>
      <c r="AB2173" s="439">
        <v>0</v>
      </c>
      <c r="AC2173" s="439"/>
      <c r="AD2173" s="439"/>
      <c r="AE2173" s="442"/>
      <c r="AF2173" s="442">
        <v>0</v>
      </c>
      <c r="AG2173" s="439">
        <f t="shared" si="411"/>
        <v>0</v>
      </c>
      <c r="AH2173" s="439"/>
      <c r="AI2173" s="439">
        <f t="shared" si="412"/>
        <v>0</v>
      </c>
      <c r="AJ2173" s="431" t="s">
        <v>149</v>
      </c>
      <c r="AK2173" s="431">
        <v>0</v>
      </c>
      <c r="AL2173" s="438"/>
      <c r="AM2173" s="443">
        <f t="shared" si="413"/>
        <v>0</v>
      </c>
      <c r="AN2173" s="443">
        <f t="shared" si="414"/>
        <v>1</v>
      </c>
      <c r="AO2173" s="443"/>
      <c r="AP2173" s="443"/>
      <c r="AQ2173" s="443">
        <f t="shared" si="415"/>
        <v>0</v>
      </c>
      <c r="AR2173" s="444" t="str">
        <f>IF(A2173="","",VLOOKUP(A2173,'Base Sites'!A:B,2,FALSE))</f>
        <v>Valauto Cambrai</v>
      </c>
      <c r="AS2173" s="444" t="str">
        <f t="shared" si="416"/>
        <v>SKODA</v>
      </c>
      <c r="AT2173" s="443"/>
      <c r="AU2173" s="445" t="str">
        <f>IF(A2173="","",VLOOKUP(L2173,'Base Vendeurs'!A:B,2,FALSE))</f>
        <v>Sociétés NORD</v>
      </c>
      <c r="AV2173" s="439">
        <f t="shared" si="417"/>
        <v>446.93</v>
      </c>
      <c r="AW2173" s="441">
        <f t="shared" si="418"/>
        <v>2.1452643432422949E-2</v>
      </c>
      <c r="AX2173" s="445" t="str">
        <f t="shared" si="419"/>
        <v>NON</v>
      </c>
      <c r="AY2173" s="231">
        <f>+MargesVN[[#This Row],[Total COM]]+MargesVN[[#This Row],[EXT GIE]]+MargesVN[[#This Row],[Forfait immat]]</f>
        <v>0</v>
      </c>
    </row>
    <row r="2174" spans="1:51" s="384" customFormat="1" ht="11.25" customHeight="1" x14ac:dyDescent="0.25">
      <c r="A2174" s="401">
        <v>30</v>
      </c>
      <c r="B2174" s="401" t="s">
        <v>163</v>
      </c>
      <c r="C2174" s="401" t="s">
        <v>104</v>
      </c>
      <c r="D2174" s="402">
        <v>46141</v>
      </c>
      <c r="E2174" s="403">
        <v>46146</v>
      </c>
      <c r="F2174" s="404"/>
      <c r="G2174" s="404"/>
      <c r="H2174" s="404"/>
      <c r="I2174" s="404"/>
      <c r="J2174" s="404"/>
      <c r="K2174" s="404">
        <v>0</v>
      </c>
      <c r="L2174" s="401" t="s">
        <v>70</v>
      </c>
      <c r="M2174" s="401">
        <v>537618</v>
      </c>
      <c r="N2174" s="401">
        <v>7618</v>
      </c>
      <c r="O2174" s="401" t="s">
        <v>3361</v>
      </c>
      <c r="P2174" s="405" t="s">
        <v>3362</v>
      </c>
      <c r="Q2174" s="401" t="s">
        <v>190</v>
      </c>
      <c r="R2174" s="406">
        <v>28022.33</v>
      </c>
      <c r="S2174" s="406">
        <v>-37.49</v>
      </c>
      <c r="T2174" s="407">
        <f t="shared" si="408"/>
        <v>27984.84</v>
      </c>
      <c r="U2174" s="408">
        <v>6</v>
      </c>
      <c r="V2174" s="406">
        <v>1160.6099999999999</v>
      </c>
      <c r="W2174" s="409">
        <v>95</v>
      </c>
      <c r="X2174" s="410"/>
      <c r="Y2174" s="409">
        <f t="shared" si="409"/>
        <v>1065.6099999999999</v>
      </c>
      <c r="Z2174" s="411">
        <f t="shared" si="410"/>
        <v>4.1472811708053357E-2</v>
      </c>
      <c r="AA2174" s="410">
        <v>0</v>
      </c>
      <c r="AB2174" s="409">
        <v>-1690</v>
      </c>
      <c r="AC2174" s="409"/>
      <c r="AD2174" s="409"/>
      <c r="AE2174" s="412">
        <v>0.1</v>
      </c>
      <c r="AF2174" s="412">
        <v>0.1</v>
      </c>
      <c r="AG2174" s="409">
        <f t="shared" si="411"/>
        <v>106.56099999999999</v>
      </c>
      <c r="AH2174" s="409"/>
      <c r="AI2174" s="409">
        <f t="shared" si="412"/>
        <v>106.56099999999999</v>
      </c>
      <c r="AJ2174" s="401" t="s">
        <v>164</v>
      </c>
      <c r="AK2174" s="401"/>
      <c r="AL2174" s="408">
        <v>20</v>
      </c>
      <c r="AM2174" s="413">
        <f t="shared" si="413"/>
        <v>1</v>
      </c>
      <c r="AN2174" s="413">
        <f t="shared" si="414"/>
        <v>1</v>
      </c>
      <c r="AO2174" s="413"/>
      <c r="AP2174" s="413"/>
      <c r="AQ2174" s="413">
        <f t="shared" si="415"/>
        <v>1</v>
      </c>
      <c r="AR2174" s="414" t="str">
        <f>IF(A2174="","",VLOOKUP(A2174,'Base Sites'!A:B,2,FALSE))</f>
        <v>Valauto Lambersart VW</v>
      </c>
      <c r="AS2174" s="414" t="str">
        <f t="shared" si="416"/>
        <v>VOLKSWAGEN</v>
      </c>
      <c r="AT2174" s="413"/>
      <c r="AU2174" s="415" t="str">
        <f>IF(A2174="","",VLOOKUP(L2174,'Base Vendeurs'!A:B,2,FALSE))</f>
        <v>Sociétés NORD</v>
      </c>
      <c r="AV2174" s="409">
        <f t="shared" si="417"/>
        <v>1160.6099999999999</v>
      </c>
      <c r="AW2174" s="411">
        <f t="shared" si="418"/>
        <v>4.1472811708053357E-2</v>
      </c>
      <c r="AX2174" s="415" t="str">
        <f t="shared" si="419"/>
        <v>NON</v>
      </c>
      <c r="AY2174" s="231">
        <f>+MargesVN[[#This Row],[Total COM]]+MargesVN[[#This Row],[EXT GIE]]+MargesVN[[#This Row],[Forfait immat]]</f>
        <v>126.56099999999999</v>
      </c>
    </row>
    <row r="2175" spans="1:51" s="384" customFormat="1" ht="11.25" customHeight="1" x14ac:dyDescent="0.25">
      <c r="A2175" s="446">
        <v>35</v>
      </c>
      <c r="B2175" s="446" t="s">
        <v>163</v>
      </c>
      <c r="C2175" s="446" t="s">
        <v>104</v>
      </c>
      <c r="D2175" s="447">
        <v>46181</v>
      </c>
      <c r="E2175" s="448">
        <v>46181</v>
      </c>
      <c r="F2175" s="449"/>
      <c r="G2175" s="449"/>
      <c r="H2175" s="449"/>
      <c r="I2175" s="449"/>
      <c r="J2175" s="449"/>
      <c r="K2175" s="449"/>
      <c r="L2175" s="385" t="s">
        <v>36</v>
      </c>
      <c r="M2175" s="446">
        <v>537924</v>
      </c>
      <c r="N2175" s="446">
        <v>924</v>
      </c>
      <c r="O2175" s="446" t="s">
        <v>5127</v>
      </c>
      <c r="P2175" s="450" t="s">
        <v>2891</v>
      </c>
      <c r="Q2175" s="446" t="s">
        <v>157</v>
      </c>
      <c r="R2175" s="451">
        <v>32700</v>
      </c>
      <c r="S2175" s="451">
        <v>3191.67</v>
      </c>
      <c r="T2175" s="452">
        <f t="shared" si="408"/>
        <v>35891.67</v>
      </c>
      <c r="U2175" s="453">
        <v>258</v>
      </c>
      <c r="V2175" s="451">
        <v>1697.17</v>
      </c>
      <c r="W2175" s="454">
        <v>95</v>
      </c>
      <c r="X2175" s="455"/>
      <c r="Y2175" s="454">
        <f t="shared" si="409"/>
        <v>1602.17</v>
      </c>
      <c r="Z2175" s="456">
        <f t="shared" si="410"/>
        <v>4.7285902272031367E-2</v>
      </c>
      <c r="AA2175" s="455">
        <v>-4845.38</v>
      </c>
      <c r="AB2175" s="454">
        <v>0</v>
      </c>
      <c r="AC2175" s="454"/>
      <c r="AD2175" s="454"/>
      <c r="AE2175" s="457"/>
      <c r="AF2175" s="457">
        <v>0</v>
      </c>
      <c r="AG2175" s="454">
        <f t="shared" si="411"/>
        <v>0</v>
      </c>
      <c r="AH2175" s="454"/>
      <c r="AI2175" s="454">
        <f t="shared" si="412"/>
        <v>0</v>
      </c>
      <c r="AJ2175" s="446" t="s">
        <v>149</v>
      </c>
      <c r="AK2175" s="446">
        <v>0</v>
      </c>
      <c r="AL2175" s="453">
        <v>0</v>
      </c>
      <c r="AM2175" s="458">
        <f t="shared" si="413"/>
        <v>0</v>
      </c>
      <c r="AN2175" s="458">
        <f t="shared" si="414"/>
        <v>1</v>
      </c>
      <c r="AO2175" s="458"/>
      <c r="AP2175" s="458"/>
      <c r="AQ2175" s="458">
        <f t="shared" si="415"/>
        <v>0</v>
      </c>
      <c r="AR2175" s="459" t="str">
        <f>IF(A2175="","",VLOOKUP(A2175,'Base Sites'!A:B,2,FALSE))</f>
        <v>Valauto Cambrai</v>
      </c>
      <c r="AS2175" s="459" t="str">
        <f t="shared" si="416"/>
        <v>VOLKSWAGEN</v>
      </c>
      <c r="AT2175" s="458"/>
      <c r="AU2175" s="460" t="str">
        <f>IF(A2175="","",VLOOKUP(L2175,'Base Vendeurs'!A:B,2,FALSE))</f>
        <v>Valauto Roncq VW</v>
      </c>
      <c r="AV2175" s="454">
        <f t="shared" si="417"/>
        <v>1697.17</v>
      </c>
      <c r="AW2175" s="456">
        <f t="shared" si="418"/>
        <v>4.7285902272031367E-2</v>
      </c>
      <c r="AX2175" s="460" t="str">
        <f t="shared" si="419"/>
        <v>NON</v>
      </c>
      <c r="AY2175" s="384">
        <f>+MargesVN[[#This Row],[Total COM]]+MargesVN[[#This Row],[EXT GIE]]+MargesVN[[#This Row],[Forfait immat]]</f>
        <v>0</v>
      </c>
    </row>
    <row r="2176" spans="1:51" s="384" customFormat="1" ht="11.25" customHeight="1" x14ac:dyDescent="0.25">
      <c r="A2176" s="45">
        <v>35</v>
      </c>
      <c r="B2176" s="45" t="s">
        <v>163</v>
      </c>
      <c r="C2176" s="45" t="s">
        <v>104</v>
      </c>
      <c r="D2176" s="44">
        <v>46052</v>
      </c>
      <c r="E2176" s="65">
        <v>46055</v>
      </c>
      <c r="F2176" s="35"/>
      <c r="G2176" s="35"/>
      <c r="H2176" s="35"/>
      <c r="I2176" s="35"/>
      <c r="J2176" s="35"/>
      <c r="K2176" s="35">
        <v>0</v>
      </c>
      <c r="L2176" s="45" t="s">
        <v>70</v>
      </c>
      <c r="M2176" s="45">
        <v>537925</v>
      </c>
      <c r="N2176" s="45">
        <v>925</v>
      </c>
      <c r="O2176" s="45" t="s">
        <v>1168</v>
      </c>
      <c r="P2176" s="66" t="s">
        <v>1169</v>
      </c>
      <c r="Q2176" s="45" t="s">
        <v>157</v>
      </c>
      <c r="R2176" s="47">
        <v>29783.33</v>
      </c>
      <c r="S2176" s="47">
        <v>1941.68</v>
      </c>
      <c r="T2176" s="48">
        <f t="shared" si="408"/>
        <v>31725.010000000002</v>
      </c>
      <c r="U2176" s="49">
        <v>49</v>
      </c>
      <c r="V2176" s="47">
        <v>1046.75</v>
      </c>
      <c r="W2176" s="46">
        <v>95</v>
      </c>
      <c r="X2176" s="50"/>
      <c r="Y2176" s="46">
        <f t="shared" si="409"/>
        <v>951.75</v>
      </c>
      <c r="Z2176" s="51">
        <f t="shared" si="410"/>
        <v>3.2994473445398437E-2</v>
      </c>
      <c r="AA2176" s="50">
        <v>-4917.37</v>
      </c>
      <c r="AB2176" s="46">
        <v>0</v>
      </c>
      <c r="AC2176" s="46"/>
      <c r="AD2176" s="46"/>
      <c r="AE2176" s="52">
        <v>0.13</v>
      </c>
      <c r="AF2176" s="52">
        <v>0.13</v>
      </c>
      <c r="AG2176" s="46">
        <f t="shared" si="411"/>
        <v>123.72750000000001</v>
      </c>
      <c r="AH2176" s="46"/>
      <c r="AI2176" s="46">
        <f t="shared" si="412"/>
        <v>123.72750000000001</v>
      </c>
      <c r="AJ2176" s="45" t="s">
        <v>164</v>
      </c>
      <c r="AK2176" s="45"/>
      <c r="AL2176" s="49">
        <v>20</v>
      </c>
      <c r="AM2176" s="238">
        <f t="shared" si="413"/>
        <v>1</v>
      </c>
      <c r="AN2176" s="238">
        <f t="shared" si="414"/>
        <v>1</v>
      </c>
      <c r="AO2176" s="238"/>
      <c r="AP2176" s="238"/>
      <c r="AQ2176" s="238">
        <f t="shared" si="415"/>
        <v>1</v>
      </c>
      <c r="AR2176" s="96" t="str">
        <f>IF(A2176="","",VLOOKUP(A2176,'Base Sites'!A:B,2,FALSE))</f>
        <v>Valauto Cambrai</v>
      </c>
      <c r="AS2176" s="96" t="str">
        <f t="shared" si="416"/>
        <v>VOLKSWAGEN</v>
      </c>
      <c r="AT2176" s="238"/>
      <c r="AU2176" s="231" t="str">
        <f>IF(A2176="","",VLOOKUP(L2176,'Base Vendeurs'!A:B,2,FALSE))</f>
        <v>Sociétés NORD</v>
      </c>
      <c r="AV2176" s="46">
        <f t="shared" si="417"/>
        <v>1046.75</v>
      </c>
      <c r="AW2176" s="51">
        <f t="shared" si="418"/>
        <v>3.2994473445398437E-2</v>
      </c>
      <c r="AX2176" s="231" t="str">
        <f t="shared" si="419"/>
        <v>NON</v>
      </c>
      <c r="AY2176" s="231">
        <f>+MargesVN[[#This Row],[Total COM]]+MargesVN[[#This Row],[EXT GIE]]+MargesVN[[#This Row],[Forfait immat]]</f>
        <v>143.72750000000002</v>
      </c>
    </row>
    <row r="2177" spans="1:51" s="384" customFormat="1" ht="11.25" customHeight="1" x14ac:dyDescent="0.25">
      <c r="A2177" s="45">
        <v>30</v>
      </c>
      <c r="B2177" s="45" t="s">
        <v>163</v>
      </c>
      <c r="C2177" s="45" t="s">
        <v>104</v>
      </c>
      <c r="D2177" s="44">
        <v>46080</v>
      </c>
      <c r="E2177" s="65">
        <v>46081</v>
      </c>
      <c r="F2177" s="35"/>
      <c r="G2177" s="35"/>
      <c r="H2177" s="35"/>
      <c r="I2177" s="35"/>
      <c r="J2177" s="35"/>
      <c r="K2177" s="35">
        <v>0</v>
      </c>
      <c r="L2177" s="45" t="s">
        <v>417</v>
      </c>
      <c r="M2177" s="45">
        <v>538257</v>
      </c>
      <c r="N2177" s="45">
        <v>8257</v>
      </c>
      <c r="O2177" s="45" t="s">
        <v>1980</v>
      </c>
      <c r="P2177" s="66" t="s">
        <v>1981</v>
      </c>
      <c r="Q2177" s="45" t="s">
        <v>26</v>
      </c>
      <c r="R2177" s="47">
        <v>46208.33</v>
      </c>
      <c r="S2177" s="47">
        <v>2645.83</v>
      </c>
      <c r="T2177" s="48">
        <f t="shared" si="408"/>
        <v>48854.16</v>
      </c>
      <c r="U2177" s="49">
        <v>437</v>
      </c>
      <c r="V2177" s="47">
        <v>-6439.2</v>
      </c>
      <c r="W2177" s="46">
        <v>95</v>
      </c>
      <c r="X2177" s="50"/>
      <c r="Y2177" s="46">
        <f t="shared" si="409"/>
        <v>-6534.2</v>
      </c>
      <c r="Z2177" s="51">
        <f t="shared" si="410"/>
        <v>-0.13180453824198388</v>
      </c>
      <c r="AA2177" s="50">
        <v>-4885.41</v>
      </c>
      <c r="AB2177" s="46">
        <v>-977.07999999999993</v>
      </c>
      <c r="AC2177" s="46"/>
      <c r="AD2177" s="46" t="s">
        <v>2056</v>
      </c>
      <c r="AE2177" s="52"/>
      <c r="AF2177" s="52">
        <v>0.13</v>
      </c>
      <c r="AG2177" s="46">
        <f t="shared" si="411"/>
        <v>0</v>
      </c>
      <c r="AH2177" s="46">
        <v>250</v>
      </c>
      <c r="AI2177" s="46">
        <f t="shared" si="412"/>
        <v>250</v>
      </c>
      <c r="AJ2177" s="45" t="s">
        <v>149</v>
      </c>
      <c r="AK2177" s="45">
        <v>30</v>
      </c>
      <c r="AL2177" s="49"/>
      <c r="AM2177" s="238">
        <f t="shared" si="413"/>
        <v>0</v>
      </c>
      <c r="AN2177" s="238">
        <f t="shared" si="414"/>
        <v>1</v>
      </c>
      <c r="AO2177" s="238"/>
      <c r="AP2177" s="238"/>
      <c r="AQ2177" s="238">
        <f t="shared" si="415"/>
        <v>0</v>
      </c>
      <c r="AR2177" s="96" t="str">
        <f>IF(A2177="","",VLOOKUP(A2177,'Base Sites'!A:B,2,FALSE))</f>
        <v>Valauto Lambersart VW</v>
      </c>
      <c r="AS2177" s="96" t="str">
        <f t="shared" si="416"/>
        <v>VOLKSWAGEN</v>
      </c>
      <c r="AT2177" s="238"/>
      <c r="AU2177" s="231" t="str">
        <f>IF(A2177="","",VLOOKUP(L2177,'Base Vendeurs'!A:B,2,FALSE))</f>
        <v>Valauto Roncq VW</v>
      </c>
      <c r="AV2177" s="46">
        <f t="shared" si="417"/>
        <v>-6439.2</v>
      </c>
      <c r="AW2177" s="51">
        <f t="shared" si="418"/>
        <v>-0.13180453824198388</v>
      </c>
      <c r="AX2177" s="231" t="str">
        <f t="shared" si="419"/>
        <v>OUI</v>
      </c>
      <c r="AY2177" s="231">
        <f>+MargesVN[[#This Row],[Total COM]]+MargesVN[[#This Row],[EXT GIE]]+MargesVN[[#This Row],[Forfait immat]]</f>
        <v>280</v>
      </c>
    </row>
    <row r="2178" spans="1:51" s="384" customFormat="1" ht="11.25" customHeight="1" x14ac:dyDescent="0.25">
      <c r="A2178" s="319">
        <v>30</v>
      </c>
      <c r="B2178" s="319" t="s">
        <v>163</v>
      </c>
      <c r="C2178" s="319" t="s">
        <v>104</v>
      </c>
      <c r="D2178" s="320">
        <v>46080</v>
      </c>
      <c r="E2178" s="321">
        <v>46084</v>
      </c>
      <c r="F2178" s="322"/>
      <c r="G2178" s="322"/>
      <c r="H2178" s="322"/>
      <c r="I2178" s="322"/>
      <c r="J2178" s="322"/>
      <c r="K2178" s="322">
        <v>0</v>
      </c>
      <c r="L2178" s="319" t="s">
        <v>197</v>
      </c>
      <c r="M2178" s="319">
        <v>538259</v>
      </c>
      <c r="N2178" s="319">
        <v>8259</v>
      </c>
      <c r="O2178" s="319" t="s">
        <v>2006</v>
      </c>
      <c r="P2178" s="323" t="s">
        <v>415</v>
      </c>
      <c r="Q2178" s="319" t="s">
        <v>24</v>
      </c>
      <c r="R2178" s="324">
        <v>34941.67</v>
      </c>
      <c r="S2178" s="324">
        <v>-1087.5</v>
      </c>
      <c r="T2178" s="325">
        <f t="shared" si="408"/>
        <v>33854.17</v>
      </c>
      <c r="U2178" s="326">
        <v>9</v>
      </c>
      <c r="V2178" s="324">
        <v>1110.6400000000001</v>
      </c>
      <c r="W2178" s="327">
        <v>95</v>
      </c>
      <c r="X2178" s="328"/>
      <c r="Y2178" s="327">
        <f t="shared" si="409"/>
        <v>1015.6400000000001</v>
      </c>
      <c r="Z2178" s="329">
        <f t="shared" si="410"/>
        <v>3.2806593692889241E-2</v>
      </c>
      <c r="AA2178" s="328">
        <v>0</v>
      </c>
      <c r="AB2178" s="327">
        <v>0</v>
      </c>
      <c r="AC2178" s="327"/>
      <c r="AD2178" s="327"/>
      <c r="AE2178" s="330">
        <v>0.1</v>
      </c>
      <c r="AF2178" s="330">
        <v>0.1</v>
      </c>
      <c r="AG2178" s="327">
        <f t="shared" si="411"/>
        <v>101.56400000000002</v>
      </c>
      <c r="AH2178" s="327"/>
      <c r="AI2178" s="327">
        <f t="shared" si="412"/>
        <v>101.56400000000002</v>
      </c>
      <c r="AJ2178" s="319" t="s">
        <v>164</v>
      </c>
      <c r="AK2178" s="319">
        <v>0</v>
      </c>
      <c r="AL2178" s="326"/>
      <c r="AM2178" s="331">
        <f t="shared" si="413"/>
        <v>0</v>
      </c>
      <c r="AN2178" s="331">
        <f t="shared" si="414"/>
        <v>1</v>
      </c>
      <c r="AO2178" s="331"/>
      <c r="AP2178" s="331"/>
      <c r="AQ2178" s="331">
        <f t="shared" si="415"/>
        <v>0</v>
      </c>
      <c r="AR2178" s="332" t="str">
        <f>IF(A2178="","",VLOOKUP(A2178,'Base Sites'!A:B,2,FALSE))</f>
        <v>Valauto Lambersart VW</v>
      </c>
      <c r="AS2178" s="332" t="str">
        <f t="shared" si="416"/>
        <v>VOLKSWAGEN</v>
      </c>
      <c r="AT2178" s="331"/>
      <c r="AU2178" s="333" t="str">
        <f>IF(A2178="","",VLOOKUP(L2178,'Base Vendeurs'!A:B,2,FALSE))</f>
        <v>Valauto PRO NORD</v>
      </c>
      <c r="AV2178" s="327">
        <f t="shared" si="417"/>
        <v>1110.6400000000001</v>
      </c>
      <c r="AW2178" s="329">
        <f t="shared" si="418"/>
        <v>3.2806593692889241E-2</v>
      </c>
      <c r="AX2178" s="333" t="str">
        <f t="shared" si="419"/>
        <v>NON</v>
      </c>
      <c r="AY2178" s="231">
        <f>+MargesVN[[#This Row],[Total COM]]+MargesVN[[#This Row],[EXT GIE]]+MargesVN[[#This Row],[Forfait immat]]</f>
        <v>101.56400000000002</v>
      </c>
    </row>
    <row r="2179" spans="1:51" s="384" customFormat="1" ht="11.25" customHeight="1" x14ac:dyDescent="0.25">
      <c r="A2179" s="431">
        <v>30</v>
      </c>
      <c r="B2179" s="431" t="s">
        <v>163</v>
      </c>
      <c r="C2179" s="431" t="s">
        <v>104</v>
      </c>
      <c r="D2179" s="432">
        <v>46188</v>
      </c>
      <c r="E2179" s="433">
        <v>46188</v>
      </c>
      <c r="F2179" s="434"/>
      <c r="G2179" s="434"/>
      <c r="H2179" s="434"/>
      <c r="I2179" s="434"/>
      <c r="J2179" s="434"/>
      <c r="K2179" s="434"/>
      <c r="L2179" s="431" t="s">
        <v>262</v>
      </c>
      <c r="M2179" s="431">
        <v>538412</v>
      </c>
      <c r="N2179" s="431">
        <v>8412</v>
      </c>
      <c r="O2179" s="431" t="s">
        <v>5107</v>
      </c>
      <c r="P2179" s="435" t="s">
        <v>5108</v>
      </c>
      <c r="Q2179" s="431" t="s">
        <v>24</v>
      </c>
      <c r="R2179" s="436">
        <v>29225</v>
      </c>
      <c r="S2179" s="436">
        <v>641.66999999999996</v>
      </c>
      <c r="T2179" s="437">
        <f t="shared" si="408"/>
        <v>29866.67</v>
      </c>
      <c r="U2179" s="438">
        <v>188</v>
      </c>
      <c r="V2179" s="436">
        <v>1809.01</v>
      </c>
      <c r="W2179" s="439">
        <v>95</v>
      </c>
      <c r="X2179" s="440"/>
      <c r="Y2179" s="439">
        <f t="shared" si="409"/>
        <v>1714.01</v>
      </c>
      <c r="Z2179" s="441">
        <f t="shared" si="410"/>
        <v>6.0569524490008429E-2</v>
      </c>
      <c r="AA2179" s="440">
        <v>0</v>
      </c>
      <c r="AB2179" s="439">
        <v>0</v>
      </c>
      <c r="AC2179" s="439"/>
      <c r="AD2179" s="439"/>
      <c r="AE2179" s="442">
        <v>0.1</v>
      </c>
      <c r="AF2179" s="442">
        <v>0.12</v>
      </c>
      <c r="AG2179" s="439">
        <f t="shared" si="411"/>
        <v>171.40100000000001</v>
      </c>
      <c r="AH2179" s="439"/>
      <c r="AI2179" s="439">
        <f t="shared" si="412"/>
        <v>171.40100000000001</v>
      </c>
      <c r="AJ2179" s="431" t="s">
        <v>164</v>
      </c>
      <c r="AK2179" s="431">
        <v>30</v>
      </c>
      <c r="AL2179" s="438"/>
      <c r="AM2179" s="443">
        <f t="shared" si="413"/>
        <v>0</v>
      </c>
      <c r="AN2179" s="443">
        <f t="shared" si="414"/>
        <v>1</v>
      </c>
      <c r="AO2179" s="443"/>
      <c r="AP2179" s="443"/>
      <c r="AQ2179" s="443">
        <f t="shared" si="415"/>
        <v>0</v>
      </c>
      <c r="AR2179" s="444" t="str">
        <f>IF(A2179="","",VLOOKUP(A2179,'Base Sites'!A:B,2,FALSE))</f>
        <v>Valauto Lambersart VW</v>
      </c>
      <c r="AS2179" s="444" t="str">
        <f t="shared" si="416"/>
        <v>VOLKSWAGEN</v>
      </c>
      <c r="AT2179" s="443"/>
      <c r="AU2179" s="445" t="str">
        <f>IF(A2179="","",VLOOKUP(L2179,'Base Vendeurs'!A:B,2,FALSE))</f>
        <v>Valauto Arras</v>
      </c>
      <c r="AV2179" s="439">
        <f t="shared" si="417"/>
        <v>1809.01</v>
      </c>
      <c r="AW2179" s="441">
        <f t="shared" si="418"/>
        <v>6.0569524490008429E-2</v>
      </c>
      <c r="AX2179" s="445" t="str">
        <f t="shared" si="419"/>
        <v>NON</v>
      </c>
      <c r="AY2179" s="231">
        <f>+MargesVN[[#This Row],[Total COM]]+MargesVN[[#This Row],[EXT GIE]]+MargesVN[[#This Row],[Forfait immat]]</f>
        <v>201.40100000000001</v>
      </c>
    </row>
    <row r="2180" spans="1:51" s="384" customFormat="1" ht="11.25" customHeight="1" x14ac:dyDescent="0.25">
      <c r="A2180" s="354">
        <v>30</v>
      </c>
      <c r="B2180" s="354" t="s">
        <v>163</v>
      </c>
      <c r="C2180" s="354" t="s">
        <v>104</v>
      </c>
      <c r="D2180" s="355">
        <v>46140</v>
      </c>
      <c r="E2180" s="356">
        <v>46142</v>
      </c>
      <c r="F2180" s="357"/>
      <c r="G2180" s="357"/>
      <c r="H2180" s="357"/>
      <c r="I2180" s="357"/>
      <c r="J2180" s="357"/>
      <c r="K2180" s="357">
        <v>0</v>
      </c>
      <c r="L2180" s="354" t="s">
        <v>33</v>
      </c>
      <c r="M2180" s="354">
        <v>538413</v>
      </c>
      <c r="N2180" s="354">
        <v>8413</v>
      </c>
      <c r="O2180" s="354" t="s">
        <v>3588</v>
      </c>
      <c r="P2180" s="358" t="s">
        <v>3589</v>
      </c>
      <c r="Q2180" s="354" t="s">
        <v>24</v>
      </c>
      <c r="R2180" s="359">
        <v>40541.67</v>
      </c>
      <c r="S2180" s="359">
        <v>3158.34</v>
      </c>
      <c r="T2180" s="360">
        <f t="shared" si="408"/>
        <v>43700.009999999995</v>
      </c>
      <c r="U2180" s="361">
        <v>26</v>
      </c>
      <c r="V2180" s="359">
        <v>962.32</v>
      </c>
      <c r="W2180" s="362">
        <v>95</v>
      </c>
      <c r="X2180" s="363"/>
      <c r="Y2180" s="362">
        <f t="shared" si="409"/>
        <v>867.32</v>
      </c>
      <c r="Z2180" s="364">
        <f t="shared" si="410"/>
        <v>2.2021047592437625E-2</v>
      </c>
      <c r="AA2180" s="363">
        <v>0</v>
      </c>
      <c r="AB2180" s="362">
        <v>-437</v>
      </c>
      <c r="AC2180" s="362"/>
      <c r="AD2180" s="362"/>
      <c r="AE2180" s="365"/>
      <c r="AF2180" s="365">
        <v>0</v>
      </c>
      <c r="AG2180" s="362">
        <f t="shared" si="411"/>
        <v>0</v>
      </c>
      <c r="AH2180" s="362"/>
      <c r="AI2180" s="362">
        <f t="shared" si="412"/>
        <v>0</v>
      </c>
      <c r="AJ2180" s="354" t="s">
        <v>164</v>
      </c>
      <c r="AK2180" s="354"/>
      <c r="AL2180" s="361"/>
      <c r="AM2180" s="366">
        <f t="shared" si="413"/>
        <v>0</v>
      </c>
      <c r="AN2180" s="366">
        <f t="shared" si="414"/>
        <v>1</v>
      </c>
      <c r="AO2180" s="366"/>
      <c r="AP2180" s="366"/>
      <c r="AQ2180" s="366">
        <f t="shared" si="415"/>
        <v>0</v>
      </c>
      <c r="AR2180" s="367" t="str">
        <f>IF(A2180="","",VLOOKUP(A2180,'Base Sites'!A:B,2,FALSE))</f>
        <v>Valauto Lambersart VW</v>
      </c>
      <c r="AS2180" s="367" t="str">
        <f t="shared" si="416"/>
        <v>VOLKSWAGEN</v>
      </c>
      <c r="AT2180" s="366"/>
      <c r="AU2180" s="368" t="str">
        <f>IF(A2180="","",VLOOKUP(L2180,'Base Vendeurs'!A:B,2,FALSE))</f>
        <v>Sociétés NORD</v>
      </c>
      <c r="AV2180" s="362">
        <f t="shared" si="417"/>
        <v>962.32</v>
      </c>
      <c r="AW2180" s="364">
        <f t="shared" si="418"/>
        <v>2.2021047592437625E-2</v>
      </c>
      <c r="AX2180" s="368" t="str">
        <f t="shared" si="419"/>
        <v>NON</v>
      </c>
      <c r="AY2180" s="231">
        <f>+MargesVN[[#This Row],[Total COM]]+MargesVN[[#This Row],[EXT GIE]]+MargesVN[[#This Row],[Forfait immat]]</f>
        <v>0</v>
      </c>
    </row>
    <row r="2181" spans="1:51" s="384" customFormat="1" ht="11.25" customHeight="1" x14ac:dyDescent="0.25">
      <c r="A2181" s="401">
        <v>30</v>
      </c>
      <c r="B2181" s="401" t="s">
        <v>183</v>
      </c>
      <c r="C2181" s="401" t="s">
        <v>104</v>
      </c>
      <c r="D2181" s="402">
        <v>46141</v>
      </c>
      <c r="E2181" s="403">
        <v>46146</v>
      </c>
      <c r="F2181" s="404"/>
      <c r="G2181" s="404"/>
      <c r="H2181" s="404"/>
      <c r="I2181" s="404" t="s">
        <v>165</v>
      </c>
      <c r="J2181" s="404"/>
      <c r="K2181" s="404">
        <v>681157.84</v>
      </c>
      <c r="L2181" s="401" t="s">
        <v>33</v>
      </c>
      <c r="M2181" s="401">
        <v>538467</v>
      </c>
      <c r="N2181" s="401">
        <v>8467</v>
      </c>
      <c r="O2181" s="401" t="s">
        <v>3557</v>
      </c>
      <c r="P2181" s="405" t="s">
        <v>326</v>
      </c>
      <c r="Q2181" s="401" t="s">
        <v>24</v>
      </c>
      <c r="R2181" s="406">
        <v>29225</v>
      </c>
      <c r="S2181" s="406">
        <v>0</v>
      </c>
      <c r="T2181" s="407">
        <f t="shared" si="408"/>
        <v>29225</v>
      </c>
      <c r="U2181" s="408">
        <v>14</v>
      </c>
      <c r="V2181" s="406">
        <v>387.26</v>
      </c>
      <c r="W2181" s="409">
        <v>95</v>
      </c>
      <c r="X2181" s="410"/>
      <c r="Y2181" s="409">
        <f t="shared" si="409"/>
        <v>292.26</v>
      </c>
      <c r="Z2181" s="411">
        <f t="shared" si="410"/>
        <v>1.3250983746792129E-2</v>
      </c>
      <c r="AA2181" s="410">
        <v>0</v>
      </c>
      <c r="AB2181" s="409">
        <v>-2045.75</v>
      </c>
      <c r="AC2181" s="409"/>
      <c r="AD2181" s="409" t="s">
        <v>371</v>
      </c>
      <c r="AE2181" s="412"/>
      <c r="AF2181" s="412">
        <v>0</v>
      </c>
      <c r="AG2181" s="409">
        <f t="shared" si="411"/>
        <v>0</v>
      </c>
      <c r="AH2181" s="409"/>
      <c r="AI2181" s="409">
        <f t="shared" si="412"/>
        <v>0</v>
      </c>
      <c r="AJ2181" s="401" t="s">
        <v>149</v>
      </c>
      <c r="AK2181" s="401">
        <v>1</v>
      </c>
      <c r="AL2181" s="408" t="s">
        <v>293</v>
      </c>
      <c r="AM2181" s="413">
        <f t="shared" si="413"/>
        <v>1</v>
      </c>
      <c r="AN2181" s="413">
        <f t="shared" si="414"/>
        <v>1</v>
      </c>
      <c r="AO2181" s="413"/>
      <c r="AP2181" s="413"/>
      <c r="AQ2181" s="413">
        <f t="shared" si="415"/>
        <v>1</v>
      </c>
      <c r="AR2181" s="414" t="str">
        <f>IF(A2181="","",VLOOKUP(A2181,'Base Sites'!A:B,2,FALSE))</f>
        <v>Valauto Lambersart VW</v>
      </c>
      <c r="AS2181" s="414" t="str">
        <f t="shared" si="416"/>
        <v>VOLKSWAGEN</v>
      </c>
      <c r="AT2181" s="413"/>
      <c r="AU2181" s="415" t="str">
        <f>IF(A2181="","",VLOOKUP(L2181,'Base Vendeurs'!A:B,2,FALSE))</f>
        <v>Sociétés NORD</v>
      </c>
      <c r="AV2181" s="409">
        <f t="shared" si="417"/>
        <v>387.26</v>
      </c>
      <c r="AW2181" s="411">
        <f t="shared" si="418"/>
        <v>1.3250983746792129E-2</v>
      </c>
      <c r="AX2181" s="415" t="str">
        <f t="shared" si="419"/>
        <v>NON</v>
      </c>
      <c r="AY2181" s="231">
        <f>+MargesVN[[#This Row],[Total COM]]+MargesVN[[#This Row],[EXT GIE]]+MargesVN[[#This Row],[Forfait immat]]</f>
        <v>1</v>
      </c>
    </row>
    <row r="2182" spans="1:51" s="384" customFormat="1" ht="11.25" customHeight="1" x14ac:dyDescent="0.25">
      <c r="A2182" s="401">
        <v>30</v>
      </c>
      <c r="B2182" s="401" t="s">
        <v>183</v>
      </c>
      <c r="C2182" s="401" t="s">
        <v>104</v>
      </c>
      <c r="D2182" s="402">
        <v>46141</v>
      </c>
      <c r="E2182" s="403">
        <v>46146</v>
      </c>
      <c r="F2182" s="404"/>
      <c r="G2182" s="404"/>
      <c r="H2182" s="404"/>
      <c r="I2182" s="404" t="s">
        <v>165</v>
      </c>
      <c r="J2182" s="404"/>
      <c r="K2182" s="404">
        <v>681157.84</v>
      </c>
      <c r="L2182" s="401" t="s">
        <v>33</v>
      </c>
      <c r="M2182" s="401">
        <v>538498</v>
      </c>
      <c r="N2182" s="401">
        <v>8498</v>
      </c>
      <c r="O2182" s="401" t="s">
        <v>3566</v>
      </c>
      <c r="P2182" s="405" t="s">
        <v>326</v>
      </c>
      <c r="Q2182" s="401" t="s">
        <v>24</v>
      </c>
      <c r="R2182" s="406">
        <v>29225</v>
      </c>
      <c r="S2182" s="406">
        <v>0</v>
      </c>
      <c r="T2182" s="407">
        <f t="shared" si="408"/>
        <v>29225</v>
      </c>
      <c r="U2182" s="408">
        <v>14</v>
      </c>
      <c r="V2182" s="406">
        <v>387.26</v>
      </c>
      <c r="W2182" s="409">
        <v>95</v>
      </c>
      <c r="X2182" s="410"/>
      <c r="Y2182" s="409">
        <f t="shared" si="409"/>
        <v>292.26</v>
      </c>
      <c r="Z2182" s="411">
        <f t="shared" si="410"/>
        <v>1.3250983746792129E-2</v>
      </c>
      <c r="AA2182" s="410">
        <v>0</v>
      </c>
      <c r="AB2182" s="409">
        <v>-2045.75</v>
      </c>
      <c r="AC2182" s="409"/>
      <c r="AD2182" s="409" t="s">
        <v>371</v>
      </c>
      <c r="AE2182" s="412"/>
      <c r="AF2182" s="412">
        <v>0</v>
      </c>
      <c r="AG2182" s="409">
        <f t="shared" si="411"/>
        <v>0</v>
      </c>
      <c r="AH2182" s="409"/>
      <c r="AI2182" s="409">
        <f t="shared" si="412"/>
        <v>0</v>
      </c>
      <c r="AJ2182" s="401" t="s">
        <v>149</v>
      </c>
      <c r="AK2182" s="401">
        <v>0</v>
      </c>
      <c r="AL2182" s="408" t="s">
        <v>293</v>
      </c>
      <c r="AM2182" s="413">
        <f t="shared" si="413"/>
        <v>1</v>
      </c>
      <c r="AN2182" s="413">
        <f t="shared" si="414"/>
        <v>1</v>
      </c>
      <c r="AO2182" s="413"/>
      <c r="AP2182" s="413"/>
      <c r="AQ2182" s="413">
        <f t="shared" si="415"/>
        <v>1</v>
      </c>
      <c r="AR2182" s="414" t="str">
        <f>IF(A2182="","",VLOOKUP(A2182,'Base Sites'!A:B,2,FALSE))</f>
        <v>Valauto Lambersart VW</v>
      </c>
      <c r="AS2182" s="414" t="str">
        <f t="shared" si="416"/>
        <v>VOLKSWAGEN</v>
      </c>
      <c r="AT2182" s="413"/>
      <c r="AU2182" s="415" t="str">
        <f>IF(A2182="","",VLOOKUP(L2182,'Base Vendeurs'!A:B,2,FALSE))</f>
        <v>Sociétés NORD</v>
      </c>
      <c r="AV2182" s="409">
        <f t="shared" si="417"/>
        <v>387.26</v>
      </c>
      <c r="AW2182" s="411">
        <f t="shared" si="418"/>
        <v>1.3250983746792129E-2</v>
      </c>
      <c r="AX2182" s="415" t="str">
        <f t="shared" si="419"/>
        <v>NON</v>
      </c>
      <c r="AY2182" s="231">
        <f>+MargesVN[[#This Row],[Total COM]]+MargesVN[[#This Row],[EXT GIE]]+MargesVN[[#This Row],[Forfait immat]]</f>
        <v>0</v>
      </c>
    </row>
    <row r="2183" spans="1:51" s="384" customFormat="1" ht="11.25" customHeight="1" x14ac:dyDescent="0.25">
      <c r="A2183" s="401">
        <v>30</v>
      </c>
      <c r="B2183" s="401" t="s">
        <v>183</v>
      </c>
      <c r="C2183" s="401" t="s">
        <v>104</v>
      </c>
      <c r="D2183" s="402">
        <v>46139</v>
      </c>
      <c r="E2183" s="403">
        <v>46164</v>
      </c>
      <c r="F2183" s="404"/>
      <c r="G2183" s="404"/>
      <c r="H2183" s="404"/>
      <c r="I2183" s="404" t="s">
        <v>165</v>
      </c>
      <c r="J2183" s="404"/>
      <c r="K2183" s="404">
        <v>28808.6</v>
      </c>
      <c r="L2183" s="401" t="s">
        <v>70</v>
      </c>
      <c r="M2183" s="401">
        <v>538600</v>
      </c>
      <c r="N2183" s="401">
        <v>8600</v>
      </c>
      <c r="O2183" s="401" t="s">
        <v>3546</v>
      </c>
      <c r="P2183" s="405" t="s">
        <v>3545</v>
      </c>
      <c r="Q2183" s="401" t="s">
        <v>24</v>
      </c>
      <c r="R2183" s="406">
        <v>29225</v>
      </c>
      <c r="S2183" s="406">
        <v>666.67</v>
      </c>
      <c r="T2183" s="407">
        <f t="shared" si="408"/>
        <v>29891.67</v>
      </c>
      <c r="U2183" s="408">
        <v>39</v>
      </c>
      <c r="V2183" s="406">
        <v>393.92</v>
      </c>
      <c r="W2183" s="409">
        <v>95</v>
      </c>
      <c r="X2183" s="410"/>
      <c r="Y2183" s="409">
        <f t="shared" si="409"/>
        <v>298.92</v>
      </c>
      <c r="Z2183" s="411">
        <f t="shared" si="410"/>
        <v>1.3178253339475515E-2</v>
      </c>
      <c r="AA2183" s="410">
        <v>0</v>
      </c>
      <c r="AB2183" s="409">
        <v>0</v>
      </c>
      <c r="AC2183" s="409"/>
      <c r="AD2183" s="409" t="s">
        <v>4412</v>
      </c>
      <c r="AE2183" s="412">
        <v>0.1</v>
      </c>
      <c r="AF2183" s="412">
        <v>0.1</v>
      </c>
      <c r="AG2183" s="409">
        <f t="shared" si="411"/>
        <v>29.892000000000003</v>
      </c>
      <c r="AH2183" s="409"/>
      <c r="AI2183" s="409">
        <f t="shared" si="412"/>
        <v>29.892000000000003</v>
      </c>
      <c r="AJ2183" s="401" t="s">
        <v>164</v>
      </c>
      <c r="AK2183" s="401"/>
      <c r="AL2183" s="408">
        <v>20</v>
      </c>
      <c r="AM2183" s="413">
        <f t="shared" si="413"/>
        <v>1</v>
      </c>
      <c r="AN2183" s="413">
        <f t="shared" si="414"/>
        <v>1</v>
      </c>
      <c r="AO2183" s="413"/>
      <c r="AP2183" s="413"/>
      <c r="AQ2183" s="413">
        <f t="shared" si="415"/>
        <v>1</v>
      </c>
      <c r="AR2183" s="414" t="str">
        <f>IF(A2183="","",VLOOKUP(A2183,'Base Sites'!A:B,2,FALSE))</f>
        <v>Valauto Lambersart VW</v>
      </c>
      <c r="AS2183" s="414" t="str">
        <f t="shared" si="416"/>
        <v>VOLKSWAGEN</v>
      </c>
      <c r="AT2183" s="413"/>
      <c r="AU2183" s="415" t="str">
        <f>IF(A2183="","",VLOOKUP(L2183,'Base Vendeurs'!A:B,2,FALSE))</f>
        <v>Sociétés NORD</v>
      </c>
      <c r="AV2183" s="409">
        <f t="shared" si="417"/>
        <v>393.92</v>
      </c>
      <c r="AW2183" s="411">
        <f t="shared" si="418"/>
        <v>1.3178253339475515E-2</v>
      </c>
      <c r="AX2183" s="415" t="str">
        <f t="shared" si="419"/>
        <v>NON</v>
      </c>
      <c r="AY2183" s="231">
        <f>+MargesVN[[#This Row],[Total COM]]+MargesVN[[#This Row],[EXT GIE]]+MargesVN[[#This Row],[Forfait immat]]</f>
        <v>49.892000000000003</v>
      </c>
    </row>
    <row r="2184" spans="1:51" s="384" customFormat="1" ht="11.25" customHeight="1" x14ac:dyDescent="0.25">
      <c r="A2184" s="431">
        <v>30</v>
      </c>
      <c r="B2184" s="431" t="s">
        <v>183</v>
      </c>
      <c r="C2184" s="431" t="s">
        <v>104</v>
      </c>
      <c r="D2184" s="432">
        <v>46183</v>
      </c>
      <c r="E2184" s="433">
        <v>46185</v>
      </c>
      <c r="F2184" s="434"/>
      <c r="G2184" s="434"/>
      <c r="H2184" s="434"/>
      <c r="I2184" s="434" t="s">
        <v>165</v>
      </c>
      <c r="J2184" s="434"/>
      <c r="K2184" s="434">
        <v>13945.97</v>
      </c>
      <c r="L2184" s="431" t="s">
        <v>33</v>
      </c>
      <c r="M2184" s="431">
        <v>538603</v>
      </c>
      <c r="N2184" s="431">
        <v>8603</v>
      </c>
      <c r="O2184" s="431" t="s">
        <v>5109</v>
      </c>
      <c r="P2184" s="435" t="s">
        <v>65</v>
      </c>
      <c r="Q2184" s="431" t="s">
        <v>24</v>
      </c>
      <c r="R2184" s="436">
        <v>34941.67</v>
      </c>
      <c r="S2184" s="436">
        <v>1212.5</v>
      </c>
      <c r="T2184" s="437">
        <f t="shared" si="408"/>
        <v>36154.17</v>
      </c>
      <c r="U2184" s="438">
        <v>75</v>
      </c>
      <c r="V2184" s="436">
        <v>1179.6500000000001</v>
      </c>
      <c r="W2184" s="439">
        <v>95</v>
      </c>
      <c r="X2184" s="440"/>
      <c r="Y2184" s="439">
        <f t="shared" si="409"/>
        <v>1084.6500000000001</v>
      </c>
      <c r="Z2184" s="441">
        <f t="shared" si="410"/>
        <v>3.2628324754793159E-2</v>
      </c>
      <c r="AA2184" s="440">
        <v>0</v>
      </c>
      <c r="AB2184" s="439">
        <v>0</v>
      </c>
      <c r="AC2184" s="439"/>
      <c r="AD2184" s="439" t="s">
        <v>371</v>
      </c>
      <c r="AE2184" s="442"/>
      <c r="AF2184" s="442">
        <v>0</v>
      </c>
      <c r="AG2184" s="439">
        <f t="shared" si="411"/>
        <v>0</v>
      </c>
      <c r="AH2184" s="439"/>
      <c r="AI2184" s="439">
        <f t="shared" si="412"/>
        <v>0</v>
      </c>
      <c r="AJ2184" s="431" t="s">
        <v>149</v>
      </c>
      <c r="AK2184" s="431">
        <v>0</v>
      </c>
      <c r="AL2184" s="438"/>
      <c r="AM2184" s="443">
        <f t="shared" si="413"/>
        <v>0</v>
      </c>
      <c r="AN2184" s="443">
        <f t="shared" si="414"/>
        <v>1</v>
      </c>
      <c r="AO2184" s="443"/>
      <c r="AP2184" s="443"/>
      <c r="AQ2184" s="443">
        <f t="shared" si="415"/>
        <v>0</v>
      </c>
      <c r="AR2184" s="444" t="str">
        <f>IF(A2184="","",VLOOKUP(A2184,'Base Sites'!A:B,2,FALSE))</f>
        <v>Valauto Lambersart VW</v>
      </c>
      <c r="AS2184" s="444" t="str">
        <f t="shared" si="416"/>
        <v>VOLKSWAGEN</v>
      </c>
      <c r="AT2184" s="443"/>
      <c r="AU2184" s="445" t="str">
        <f>IF(A2184="","",VLOOKUP(L2184,'Base Vendeurs'!A:B,2,FALSE))</f>
        <v>Sociétés NORD</v>
      </c>
      <c r="AV2184" s="439">
        <f t="shared" si="417"/>
        <v>1179.6500000000001</v>
      </c>
      <c r="AW2184" s="441">
        <f t="shared" si="418"/>
        <v>3.2628324754793159E-2</v>
      </c>
      <c r="AX2184" s="445" t="str">
        <f t="shared" si="419"/>
        <v>NON</v>
      </c>
      <c r="AY2184" s="231">
        <f>+MargesVN[[#This Row],[Total COM]]+MargesVN[[#This Row],[EXT GIE]]+MargesVN[[#This Row],[Forfait immat]]</f>
        <v>0</v>
      </c>
    </row>
    <row r="2185" spans="1:51" s="384" customFormat="1" ht="11.25" customHeight="1" x14ac:dyDescent="0.25">
      <c r="A2185" s="354">
        <v>30</v>
      </c>
      <c r="B2185" s="354" t="s">
        <v>185</v>
      </c>
      <c r="C2185" s="354" t="s">
        <v>29</v>
      </c>
      <c r="D2185" s="355">
        <v>46134</v>
      </c>
      <c r="E2185" s="356">
        <v>46139</v>
      </c>
      <c r="F2185" s="357"/>
      <c r="G2185" s="357"/>
      <c r="H2185" s="357" t="s">
        <v>165</v>
      </c>
      <c r="I2185" s="357"/>
      <c r="J2185" s="357"/>
      <c r="K2185" s="357"/>
      <c r="L2185" s="354" t="s">
        <v>70</v>
      </c>
      <c r="M2185" s="354">
        <v>538838</v>
      </c>
      <c r="N2185" s="354">
        <v>8838</v>
      </c>
      <c r="O2185" s="354" t="s">
        <v>3049</v>
      </c>
      <c r="P2185" s="358" t="s">
        <v>376</v>
      </c>
      <c r="Q2185" s="354" t="s">
        <v>42</v>
      </c>
      <c r="R2185" s="359">
        <v>28041.67</v>
      </c>
      <c r="S2185" s="359">
        <v>3008.33</v>
      </c>
      <c r="T2185" s="360">
        <f t="shared" si="408"/>
        <v>31050</v>
      </c>
      <c r="U2185" s="361">
        <v>26</v>
      </c>
      <c r="V2185" s="359">
        <v>767.79</v>
      </c>
      <c r="W2185" s="362">
        <v>35.01</v>
      </c>
      <c r="X2185" s="363"/>
      <c r="Y2185" s="362">
        <f t="shared" si="409"/>
        <v>732.78</v>
      </c>
      <c r="Z2185" s="364">
        <f t="shared" si="410"/>
        <v>2.4727536231884058E-2</v>
      </c>
      <c r="AA2185" s="363">
        <v>0</v>
      </c>
      <c r="AB2185" s="362">
        <v>-310.5</v>
      </c>
      <c r="AC2185" s="362"/>
      <c r="AD2185" s="362" t="s">
        <v>1215</v>
      </c>
      <c r="AE2185" s="365">
        <v>0.1</v>
      </c>
      <c r="AF2185" s="365">
        <v>0.1</v>
      </c>
      <c r="AG2185" s="362">
        <f t="shared" si="411"/>
        <v>73.278000000000006</v>
      </c>
      <c r="AH2185" s="362"/>
      <c r="AI2185" s="362">
        <f t="shared" si="412"/>
        <v>73.278000000000006</v>
      </c>
      <c r="AJ2185" s="354" t="s">
        <v>164</v>
      </c>
      <c r="AK2185" s="354">
        <v>0</v>
      </c>
      <c r="AL2185" s="361">
        <v>20</v>
      </c>
      <c r="AM2185" s="366">
        <f t="shared" si="413"/>
        <v>1</v>
      </c>
      <c r="AN2185" s="366">
        <f t="shared" si="414"/>
        <v>1</v>
      </c>
      <c r="AO2185" s="366"/>
      <c r="AP2185" s="366"/>
      <c r="AQ2185" s="366">
        <f t="shared" si="415"/>
        <v>1</v>
      </c>
      <c r="AR2185" s="367" t="str">
        <f>IF(A2185="","",VLOOKUP(A2185,'Base Sites'!A:B,2,FALSE))</f>
        <v>Valauto Lambersart VW</v>
      </c>
      <c r="AS2185" s="367" t="str">
        <f t="shared" si="416"/>
        <v>SKODA</v>
      </c>
      <c r="AT2185" s="366"/>
      <c r="AU2185" s="368" t="str">
        <f>IF(A2185="","",VLOOKUP(L2185,'Base Vendeurs'!A:B,2,FALSE))</f>
        <v>Sociétés NORD</v>
      </c>
      <c r="AV2185" s="362">
        <f t="shared" si="417"/>
        <v>767.79</v>
      </c>
      <c r="AW2185" s="364">
        <f t="shared" si="418"/>
        <v>2.4727536231884058E-2</v>
      </c>
      <c r="AX2185" s="368" t="str">
        <f t="shared" si="419"/>
        <v>NON</v>
      </c>
      <c r="AY2185" s="231">
        <f>+MargesVN[[#This Row],[Total COM]]+MargesVN[[#This Row],[EXT GIE]]+MargesVN[[#This Row],[Forfait immat]]</f>
        <v>93.278000000000006</v>
      </c>
    </row>
    <row r="2186" spans="1:51" s="384" customFormat="1" ht="11.25" customHeight="1" x14ac:dyDescent="0.25">
      <c r="A2186" s="45">
        <v>30</v>
      </c>
      <c r="B2186" s="45" t="s">
        <v>163</v>
      </c>
      <c r="C2186" s="45" t="s">
        <v>29</v>
      </c>
      <c r="D2186" s="44">
        <v>46066</v>
      </c>
      <c r="E2186" s="65">
        <v>46069</v>
      </c>
      <c r="F2186" s="35"/>
      <c r="G2186" s="35"/>
      <c r="H2186" s="35"/>
      <c r="I2186" s="35"/>
      <c r="J2186" s="35"/>
      <c r="K2186" s="35">
        <v>0</v>
      </c>
      <c r="L2186" s="45" t="s">
        <v>70</v>
      </c>
      <c r="M2186" s="45">
        <v>538840</v>
      </c>
      <c r="N2186" s="45">
        <v>8840</v>
      </c>
      <c r="O2186" s="45" t="s">
        <v>1585</v>
      </c>
      <c r="P2186" s="66" t="s">
        <v>376</v>
      </c>
      <c r="Q2186" s="45" t="s">
        <v>42</v>
      </c>
      <c r="R2186" s="47">
        <v>28041.67</v>
      </c>
      <c r="S2186" s="47">
        <v>3008.33</v>
      </c>
      <c r="T2186" s="48">
        <f t="shared" si="408"/>
        <v>31050</v>
      </c>
      <c r="U2186" s="49">
        <v>79</v>
      </c>
      <c r="V2186" s="47">
        <v>773.28</v>
      </c>
      <c r="W2186" s="46">
        <v>35</v>
      </c>
      <c r="X2186" s="50"/>
      <c r="Y2186" s="46">
        <f t="shared" si="409"/>
        <v>738.28</v>
      </c>
      <c r="Z2186" s="51">
        <f t="shared" si="410"/>
        <v>2.4904347826086956E-2</v>
      </c>
      <c r="AA2186" s="50">
        <v>0</v>
      </c>
      <c r="AB2186" s="46">
        <v>-316</v>
      </c>
      <c r="AC2186" s="46"/>
      <c r="AD2186" s="46"/>
      <c r="AE2186" s="52">
        <v>0.1</v>
      </c>
      <c r="AF2186" s="52">
        <v>0.1</v>
      </c>
      <c r="AG2186" s="46">
        <f t="shared" si="411"/>
        <v>73.828000000000003</v>
      </c>
      <c r="AH2186" s="46"/>
      <c r="AI2186" s="46">
        <f t="shared" si="412"/>
        <v>73.828000000000003</v>
      </c>
      <c r="AJ2186" s="45" t="s">
        <v>164</v>
      </c>
      <c r="AK2186" s="45">
        <v>0</v>
      </c>
      <c r="AL2186" s="49">
        <v>20</v>
      </c>
      <c r="AM2186" s="238">
        <f t="shared" si="413"/>
        <v>1</v>
      </c>
      <c r="AN2186" s="238">
        <f t="shared" si="414"/>
        <v>1</v>
      </c>
      <c r="AO2186" s="238"/>
      <c r="AP2186" s="238"/>
      <c r="AQ2186" s="238">
        <f t="shared" si="415"/>
        <v>1</v>
      </c>
      <c r="AR2186" s="96" t="str">
        <f>IF(A2186="","",VLOOKUP(A2186,'Base Sites'!A:B,2,FALSE))</f>
        <v>Valauto Lambersart VW</v>
      </c>
      <c r="AS2186" s="96" t="str">
        <f t="shared" si="416"/>
        <v>SKODA</v>
      </c>
      <c r="AT2186" s="238"/>
      <c r="AU2186" s="231" t="str">
        <f>IF(A2186="","",VLOOKUP(L2186,'Base Vendeurs'!A:B,2,FALSE))</f>
        <v>Sociétés NORD</v>
      </c>
      <c r="AV2186" s="46">
        <f t="shared" si="417"/>
        <v>773.28</v>
      </c>
      <c r="AW2186" s="51">
        <f t="shared" si="418"/>
        <v>2.4904347826086956E-2</v>
      </c>
      <c r="AX2186" s="231" t="str">
        <f t="shared" si="419"/>
        <v>NON</v>
      </c>
      <c r="AY2186" s="231">
        <f>+MargesVN[[#This Row],[Total COM]]+MargesVN[[#This Row],[EXT GIE]]+MargesVN[[#This Row],[Forfait immat]]</f>
        <v>93.828000000000003</v>
      </c>
    </row>
    <row r="2187" spans="1:51" s="384" customFormat="1" ht="11.25" customHeight="1" x14ac:dyDescent="0.25">
      <c r="A2187" s="232">
        <v>30</v>
      </c>
      <c r="B2187" s="232" t="s">
        <v>163</v>
      </c>
      <c r="C2187" s="232" t="s">
        <v>29</v>
      </c>
      <c r="D2187" s="189">
        <v>46036</v>
      </c>
      <c r="E2187" s="233">
        <v>46038</v>
      </c>
      <c r="F2187" s="190"/>
      <c r="G2187" s="190"/>
      <c r="H2187" s="190"/>
      <c r="I2187" s="190" t="s">
        <v>165</v>
      </c>
      <c r="J2187" s="190" t="s">
        <v>165</v>
      </c>
      <c r="K2187" s="190">
        <v>33190.300000000003</v>
      </c>
      <c r="L2187" s="232" t="s">
        <v>70</v>
      </c>
      <c r="M2187" s="232">
        <v>538843</v>
      </c>
      <c r="N2187" s="232">
        <v>8843</v>
      </c>
      <c r="O2187" s="232" t="s">
        <v>545</v>
      </c>
      <c r="P2187" s="234" t="s">
        <v>376</v>
      </c>
      <c r="Q2187" s="232" t="s">
        <v>42</v>
      </c>
      <c r="R2187" s="191">
        <v>28041.67</v>
      </c>
      <c r="S2187" s="191">
        <v>3008.33</v>
      </c>
      <c r="T2187" s="192">
        <f t="shared" si="408"/>
        <v>31050</v>
      </c>
      <c r="U2187" s="193">
        <v>54</v>
      </c>
      <c r="V2187" s="191">
        <v>714.48</v>
      </c>
      <c r="W2187" s="235">
        <v>35</v>
      </c>
      <c r="X2187" s="194"/>
      <c r="Y2187" s="235">
        <f t="shared" si="409"/>
        <v>679.48</v>
      </c>
      <c r="Z2187" s="195">
        <f t="shared" si="410"/>
        <v>2.3010628019323673E-2</v>
      </c>
      <c r="AA2187" s="194">
        <v>0</v>
      </c>
      <c r="AB2187" s="235">
        <v>-316</v>
      </c>
      <c r="AC2187" s="235"/>
      <c r="AD2187" s="235" t="s">
        <v>371</v>
      </c>
      <c r="AE2187" s="196">
        <v>0.1</v>
      </c>
      <c r="AF2187" s="196">
        <v>0.1</v>
      </c>
      <c r="AG2187" s="235">
        <f t="shared" si="411"/>
        <v>67.948000000000008</v>
      </c>
      <c r="AH2187" s="235"/>
      <c r="AI2187" s="235">
        <f t="shared" si="412"/>
        <v>67.948000000000008</v>
      </c>
      <c r="AJ2187" s="232" t="s">
        <v>164</v>
      </c>
      <c r="AK2187" s="232">
        <v>0</v>
      </c>
      <c r="AL2187" s="193">
        <v>20</v>
      </c>
      <c r="AM2187" s="236">
        <f t="shared" si="413"/>
        <v>1</v>
      </c>
      <c r="AN2187" s="236">
        <f t="shared" si="414"/>
        <v>1</v>
      </c>
      <c r="AO2187" s="236"/>
      <c r="AP2187" s="236"/>
      <c r="AQ2187" s="236">
        <f t="shared" si="415"/>
        <v>1</v>
      </c>
      <c r="AR2187" s="197" t="str">
        <f>IF(A2187="","",VLOOKUP(A2187,'Base Sites'!A:B,2,FALSE))</f>
        <v>Valauto Lambersart VW</v>
      </c>
      <c r="AS2187" s="197" t="str">
        <f t="shared" si="416"/>
        <v>SKODA</v>
      </c>
      <c r="AT2187" s="236"/>
      <c r="AU2187" s="237" t="str">
        <f>IF(A2187="","",VLOOKUP(L2187,'Base Vendeurs'!A:B,2,FALSE))</f>
        <v>Sociétés NORD</v>
      </c>
      <c r="AV2187" s="235">
        <f t="shared" si="417"/>
        <v>714.48</v>
      </c>
      <c r="AW2187" s="195">
        <f t="shared" si="418"/>
        <v>2.3010628019323673E-2</v>
      </c>
      <c r="AX2187" s="237" t="str">
        <f t="shared" si="419"/>
        <v>NON</v>
      </c>
      <c r="AY2187" s="231">
        <f>+MargesVN[[#This Row],[Total COM]]+MargesVN[[#This Row],[EXT GIE]]+MargesVN[[#This Row],[Forfait immat]]</f>
        <v>87.948000000000008</v>
      </c>
    </row>
    <row r="2188" spans="1:51" s="384" customFormat="1" ht="11.25" customHeight="1" x14ac:dyDescent="0.25">
      <c r="A2188" s="319">
        <v>30</v>
      </c>
      <c r="B2188" s="319" t="s">
        <v>183</v>
      </c>
      <c r="C2188" s="319" t="s">
        <v>29</v>
      </c>
      <c r="D2188" s="320">
        <v>46100</v>
      </c>
      <c r="E2188" s="321">
        <v>46104</v>
      </c>
      <c r="F2188" s="322"/>
      <c r="G2188" s="322"/>
      <c r="H2188" s="322"/>
      <c r="I2188" s="322" t="s">
        <v>165</v>
      </c>
      <c r="J2188" s="322"/>
      <c r="K2188" s="322">
        <v>93111.3</v>
      </c>
      <c r="L2188" s="319" t="s">
        <v>70</v>
      </c>
      <c r="M2188" s="319">
        <v>538844</v>
      </c>
      <c r="N2188" s="319">
        <v>8844</v>
      </c>
      <c r="O2188" s="319" t="s">
        <v>2235</v>
      </c>
      <c r="P2188" s="323" t="s">
        <v>376</v>
      </c>
      <c r="Q2188" s="319" t="s">
        <v>42</v>
      </c>
      <c r="R2188" s="324">
        <v>28041.67</v>
      </c>
      <c r="S2188" s="324">
        <v>3008.33</v>
      </c>
      <c r="T2188" s="325">
        <f t="shared" si="408"/>
        <v>31050</v>
      </c>
      <c r="U2188" s="326">
        <v>118</v>
      </c>
      <c r="V2188" s="324">
        <v>773.29</v>
      </c>
      <c r="W2188" s="327">
        <v>35.01</v>
      </c>
      <c r="X2188" s="328"/>
      <c r="Y2188" s="327">
        <f t="shared" si="409"/>
        <v>738.28</v>
      </c>
      <c r="Z2188" s="329">
        <f t="shared" si="410"/>
        <v>2.4904669887278581E-2</v>
      </c>
      <c r="AA2188" s="328">
        <v>0</v>
      </c>
      <c r="AB2188" s="327">
        <v>-316</v>
      </c>
      <c r="AC2188" s="327"/>
      <c r="AD2188" s="327" t="s">
        <v>2852</v>
      </c>
      <c r="AE2188" s="330">
        <v>0.1</v>
      </c>
      <c r="AF2188" s="330">
        <v>0.1</v>
      </c>
      <c r="AG2188" s="327">
        <f t="shared" si="411"/>
        <v>73.828000000000003</v>
      </c>
      <c r="AH2188" s="327"/>
      <c r="AI2188" s="327">
        <f t="shared" si="412"/>
        <v>73.828000000000003</v>
      </c>
      <c r="AJ2188" s="319" t="s">
        <v>164</v>
      </c>
      <c r="AK2188" s="319">
        <v>0</v>
      </c>
      <c r="AL2188" s="326">
        <v>20</v>
      </c>
      <c r="AM2188" s="331">
        <f t="shared" si="413"/>
        <v>1</v>
      </c>
      <c r="AN2188" s="331">
        <f t="shared" si="414"/>
        <v>1</v>
      </c>
      <c r="AO2188" s="331"/>
      <c r="AP2188" s="331"/>
      <c r="AQ2188" s="331">
        <f t="shared" si="415"/>
        <v>1</v>
      </c>
      <c r="AR2188" s="332" t="str">
        <f>IF(A2188="","",VLOOKUP(A2188,'Base Sites'!A:B,2,FALSE))</f>
        <v>Valauto Lambersart VW</v>
      </c>
      <c r="AS2188" s="332" t="str">
        <f t="shared" si="416"/>
        <v>SKODA</v>
      </c>
      <c r="AT2188" s="331"/>
      <c r="AU2188" s="333" t="str">
        <f>IF(A2188="","",VLOOKUP(L2188,'Base Vendeurs'!A:B,2,FALSE))</f>
        <v>Sociétés NORD</v>
      </c>
      <c r="AV2188" s="327">
        <f t="shared" si="417"/>
        <v>773.29</v>
      </c>
      <c r="AW2188" s="329">
        <f t="shared" si="418"/>
        <v>2.4904669887278581E-2</v>
      </c>
      <c r="AX2188" s="333" t="str">
        <f t="shared" si="419"/>
        <v>NON</v>
      </c>
      <c r="AY2188" s="231">
        <f>+MargesVN[[#This Row],[Total COM]]+MargesVN[[#This Row],[EXT GIE]]+MargesVN[[#This Row],[Forfait immat]]</f>
        <v>93.828000000000003</v>
      </c>
    </row>
    <row r="2189" spans="1:51" s="384" customFormat="1" ht="11.25" customHeight="1" x14ac:dyDescent="0.25">
      <c r="A2189" s="271">
        <v>30</v>
      </c>
      <c r="B2189" s="271" t="s">
        <v>163</v>
      </c>
      <c r="C2189" s="271" t="s">
        <v>29</v>
      </c>
      <c r="D2189" s="207">
        <v>46035</v>
      </c>
      <c r="E2189" s="272">
        <v>46037</v>
      </c>
      <c r="F2189" s="208"/>
      <c r="G2189" s="208"/>
      <c r="H2189" s="208"/>
      <c r="I2189" s="208"/>
      <c r="J2189" s="208"/>
      <c r="K2189" s="208">
        <v>0</v>
      </c>
      <c r="L2189" s="271" t="s">
        <v>70</v>
      </c>
      <c r="M2189" s="271">
        <v>538880</v>
      </c>
      <c r="N2189" s="271">
        <v>8880</v>
      </c>
      <c r="O2189" s="271" t="s">
        <v>542</v>
      </c>
      <c r="P2189" s="273" t="s">
        <v>538</v>
      </c>
      <c r="Q2189" s="271" t="s">
        <v>129</v>
      </c>
      <c r="R2189" s="209">
        <v>29041.67</v>
      </c>
      <c r="S2189" s="209">
        <v>583.33000000000004</v>
      </c>
      <c r="T2189" s="210">
        <f t="shared" si="408"/>
        <v>29625</v>
      </c>
      <c r="U2189" s="211">
        <v>26</v>
      </c>
      <c r="V2189" s="209">
        <v>864.95</v>
      </c>
      <c r="W2189" s="274">
        <v>35</v>
      </c>
      <c r="X2189" s="212"/>
      <c r="Y2189" s="274">
        <f t="shared" si="409"/>
        <v>829.95</v>
      </c>
      <c r="Z2189" s="213">
        <f t="shared" si="410"/>
        <v>2.9196624472573842E-2</v>
      </c>
      <c r="AA2189" s="212">
        <v>0</v>
      </c>
      <c r="AB2189" s="274">
        <v>0</v>
      </c>
      <c r="AC2189" s="274"/>
      <c r="AD2189" s="274"/>
      <c r="AE2189" s="214">
        <v>0.1</v>
      </c>
      <c r="AF2189" s="214">
        <v>0.1</v>
      </c>
      <c r="AG2189" s="274">
        <f t="shared" si="411"/>
        <v>82.995000000000005</v>
      </c>
      <c r="AH2189" s="274"/>
      <c r="AI2189" s="274">
        <f t="shared" si="412"/>
        <v>82.995000000000005</v>
      </c>
      <c r="AJ2189" s="271" t="s">
        <v>164</v>
      </c>
      <c r="AK2189" s="271">
        <v>0</v>
      </c>
      <c r="AL2189" s="211">
        <v>20</v>
      </c>
      <c r="AM2189" s="275">
        <f t="shared" si="413"/>
        <v>1</v>
      </c>
      <c r="AN2189" s="275">
        <f t="shared" si="414"/>
        <v>1</v>
      </c>
      <c r="AO2189" s="275"/>
      <c r="AP2189" s="275"/>
      <c r="AQ2189" s="275">
        <f t="shared" si="415"/>
        <v>1</v>
      </c>
      <c r="AR2189" s="215" t="str">
        <f>IF(A2189="","",VLOOKUP(A2189,'Base Sites'!A:B,2,FALSE))</f>
        <v>Valauto Lambersart VW</v>
      </c>
      <c r="AS2189" s="215" t="str">
        <f t="shared" si="416"/>
        <v>SKODA</v>
      </c>
      <c r="AT2189" s="275"/>
      <c r="AU2189" s="276" t="str">
        <f>IF(A2189="","",VLOOKUP(L2189,'Base Vendeurs'!A:B,2,FALSE))</f>
        <v>Sociétés NORD</v>
      </c>
      <c r="AV2189" s="274">
        <f t="shared" si="417"/>
        <v>864.95</v>
      </c>
      <c r="AW2189" s="213">
        <f t="shared" si="418"/>
        <v>2.9196624472573842E-2</v>
      </c>
      <c r="AX2189" s="276" t="str">
        <f t="shared" si="419"/>
        <v>NON</v>
      </c>
      <c r="AY2189" s="231">
        <f>+MargesVN[[#This Row],[Total COM]]+MargesVN[[#This Row],[EXT GIE]]+MargesVN[[#This Row],[Forfait immat]]</f>
        <v>102.995</v>
      </c>
    </row>
    <row r="2190" spans="1:51" s="384" customFormat="1" ht="11.25" customHeight="1" x14ac:dyDescent="0.25">
      <c r="A2190" s="277">
        <v>30</v>
      </c>
      <c r="B2190" s="277" t="s">
        <v>163</v>
      </c>
      <c r="C2190" s="277" t="s">
        <v>29</v>
      </c>
      <c r="D2190" s="130">
        <v>46027</v>
      </c>
      <c r="E2190" s="278">
        <v>46030</v>
      </c>
      <c r="F2190" s="131"/>
      <c r="G2190" s="131"/>
      <c r="H2190" s="131"/>
      <c r="I2190" s="131"/>
      <c r="J2190" s="131"/>
      <c r="K2190" s="131">
        <v>0</v>
      </c>
      <c r="L2190" s="277" t="s">
        <v>70</v>
      </c>
      <c r="M2190" s="277">
        <v>538881</v>
      </c>
      <c r="N2190" s="277">
        <v>8881</v>
      </c>
      <c r="O2190" s="277" t="s">
        <v>537</v>
      </c>
      <c r="P2190" s="279" t="s">
        <v>538</v>
      </c>
      <c r="Q2190" s="277" t="s">
        <v>129</v>
      </c>
      <c r="R2190" s="132">
        <v>29041.67</v>
      </c>
      <c r="S2190" s="132">
        <v>583.33000000000004</v>
      </c>
      <c r="T2190" s="133">
        <f t="shared" si="408"/>
        <v>29625</v>
      </c>
      <c r="U2190" s="134">
        <v>59</v>
      </c>
      <c r="V2190" s="132">
        <v>923.75</v>
      </c>
      <c r="W2190" s="280">
        <v>35</v>
      </c>
      <c r="X2190" s="135"/>
      <c r="Y2190" s="280">
        <f t="shared" si="409"/>
        <v>888.75</v>
      </c>
      <c r="Z2190" s="136">
        <f t="shared" si="410"/>
        <v>3.1181434599156118E-2</v>
      </c>
      <c r="AA2190" s="135">
        <v>0</v>
      </c>
      <c r="AB2190" s="280">
        <v>0</v>
      </c>
      <c r="AC2190" s="280"/>
      <c r="AD2190" s="280"/>
      <c r="AE2190" s="137">
        <v>0.1</v>
      </c>
      <c r="AF2190" s="137">
        <v>0.1</v>
      </c>
      <c r="AG2190" s="280">
        <f t="shared" si="411"/>
        <v>88.875</v>
      </c>
      <c r="AH2190" s="280"/>
      <c r="AI2190" s="280">
        <f t="shared" si="412"/>
        <v>88.875</v>
      </c>
      <c r="AJ2190" s="277" t="s">
        <v>164</v>
      </c>
      <c r="AK2190" s="277">
        <v>0</v>
      </c>
      <c r="AL2190" s="134">
        <v>20</v>
      </c>
      <c r="AM2190" s="281">
        <f t="shared" si="413"/>
        <v>1</v>
      </c>
      <c r="AN2190" s="281">
        <f t="shared" si="414"/>
        <v>1</v>
      </c>
      <c r="AO2190" s="281"/>
      <c r="AP2190" s="281"/>
      <c r="AQ2190" s="281">
        <f t="shared" si="415"/>
        <v>1</v>
      </c>
      <c r="AR2190" s="138" t="str">
        <f>IF(A2190="","",VLOOKUP(A2190,'Base Sites'!A:B,2,FALSE))</f>
        <v>Valauto Lambersart VW</v>
      </c>
      <c r="AS2190" s="138" t="str">
        <f t="shared" si="416"/>
        <v>SKODA</v>
      </c>
      <c r="AT2190" s="281"/>
      <c r="AU2190" s="282" t="str">
        <f>IF(A2190="","",VLOOKUP(L2190,'Base Vendeurs'!A:B,2,FALSE))</f>
        <v>Sociétés NORD</v>
      </c>
      <c r="AV2190" s="251">
        <f t="shared" si="417"/>
        <v>923.75</v>
      </c>
      <c r="AW2190" s="136">
        <f t="shared" si="418"/>
        <v>3.1181434599156118E-2</v>
      </c>
      <c r="AX2190" s="237" t="str">
        <f t="shared" si="419"/>
        <v>NON</v>
      </c>
      <c r="AY2190" s="231">
        <f>+MargesVN[[#This Row],[Total COM]]+MargesVN[[#This Row],[EXT GIE]]+MargesVN[[#This Row],[Forfait immat]]</f>
        <v>108.875</v>
      </c>
    </row>
    <row r="2191" spans="1:51" s="384" customFormat="1" ht="11.25" customHeight="1" x14ac:dyDescent="0.25">
      <c r="A2191" s="319">
        <v>30</v>
      </c>
      <c r="B2191" s="319" t="s">
        <v>163</v>
      </c>
      <c r="C2191" s="319" t="s">
        <v>29</v>
      </c>
      <c r="D2191" s="320">
        <v>46085</v>
      </c>
      <c r="E2191" s="321">
        <v>46087</v>
      </c>
      <c r="F2191" s="322"/>
      <c r="G2191" s="322"/>
      <c r="H2191" s="322"/>
      <c r="I2191" s="322"/>
      <c r="J2191" s="322"/>
      <c r="K2191" s="322">
        <v>0</v>
      </c>
      <c r="L2191" s="319" t="s">
        <v>70</v>
      </c>
      <c r="M2191" s="319">
        <v>538897</v>
      </c>
      <c r="N2191" s="319">
        <v>8897</v>
      </c>
      <c r="O2191" s="319" t="s">
        <v>2271</v>
      </c>
      <c r="P2191" s="323" t="s">
        <v>2272</v>
      </c>
      <c r="Q2191" s="319" t="s">
        <v>79</v>
      </c>
      <c r="R2191" s="324">
        <v>42666.66</v>
      </c>
      <c r="S2191" s="324">
        <v>583.33000000000004</v>
      </c>
      <c r="T2191" s="325">
        <f t="shared" si="408"/>
        <v>43249.990000000005</v>
      </c>
      <c r="U2191" s="326">
        <v>7</v>
      </c>
      <c r="V2191" s="324">
        <v>1332.51</v>
      </c>
      <c r="W2191" s="327">
        <v>35.01</v>
      </c>
      <c r="X2191" s="328"/>
      <c r="Y2191" s="327">
        <f t="shared" si="409"/>
        <v>1297.5</v>
      </c>
      <c r="Z2191" s="329">
        <f t="shared" si="410"/>
        <v>3.0809486892366907E-2</v>
      </c>
      <c r="AA2191" s="328">
        <v>0</v>
      </c>
      <c r="AB2191" s="327">
        <v>0</v>
      </c>
      <c r="AC2191" s="327"/>
      <c r="AD2191" s="327"/>
      <c r="AE2191" s="330">
        <v>0.1</v>
      </c>
      <c r="AF2191" s="330">
        <v>0.1</v>
      </c>
      <c r="AG2191" s="327">
        <f t="shared" si="411"/>
        <v>129.75</v>
      </c>
      <c r="AH2191" s="327"/>
      <c r="AI2191" s="327">
        <f t="shared" si="412"/>
        <v>129.75</v>
      </c>
      <c r="AJ2191" s="319" t="s">
        <v>164</v>
      </c>
      <c r="AK2191" s="319">
        <v>0</v>
      </c>
      <c r="AL2191" s="326">
        <v>20</v>
      </c>
      <c r="AM2191" s="331">
        <f t="shared" si="413"/>
        <v>1</v>
      </c>
      <c r="AN2191" s="331">
        <f t="shared" si="414"/>
        <v>1</v>
      </c>
      <c r="AO2191" s="331"/>
      <c r="AP2191" s="331"/>
      <c r="AQ2191" s="331">
        <f t="shared" si="415"/>
        <v>1</v>
      </c>
      <c r="AR2191" s="332" t="str">
        <f>IF(A2191="","",VLOOKUP(A2191,'Base Sites'!A:B,2,FALSE))</f>
        <v>Valauto Lambersart VW</v>
      </c>
      <c r="AS2191" s="332" t="str">
        <f t="shared" si="416"/>
        <v>SKODA</v>
      </c>
      <c r="AT2191" s="331"/>
      <c r="AU2191" s="333" t="str">
        <f>IF(A2191="","",VLOOKUP(L2191,'Base Vendeurs'!A:B,2,FALSE))</f>
        <v>Sociétés NORD</v>
      </c>
      <c r="AV2191" s="327">
        <f t="shared" si="417"/>
        <v>1332.51</v>
      </c>
      <c r="AW2191" s="329">
        <f t="shared" si="418"/>
        <v>3.0809486892366907E-2</v>
      </c>
      <c r="AX2191" s="333" t="str">
        <f t="shared" si="419"/>
        <v>NON</v>
      </c>
      <c r="AY2191" s="231">
        <f>+MargesVN[[#This Row],[Total COM]]+MargesVN[[#This Row],[EXT GIE]]+MargesVN[[#This Row],[Forfait immat]]</f>
        <v>149.75</v>
      </c>
    </row>
    <row r="2192" spans="1:51" s="384" customFormat="1" ht="11.25" customHeight="1" x14ac:dyDescent="0.25">
      <c r="A2192" s="45">
        <v>30</v>
      </c>
      <c r="B2192" s="45" t="s">
        <v>163</v>
      </c>
      <c r="C2192" s="45" t="s">
        <v>29</v>
      </c>
      <c r="D2192" s="44">
        <v>46064</v>
      </c>
      <c r="E2192" s="65">
        <v>46066</v>
      </c>
      <c r="F2192" s="35"/>
      <c r="G2192" s="35"/>
      <c r="H2192" s="35"/>
      <c r="I2192" s="35"/>
      <c r="J2192" s="35"/>
      <c r="K2192" s="35">
        <v>0</v>
      </c>
      <c r="L2192" s="45" t="s">
        <v>70</v>
      </c>
      <c r="M2192" s="45">
        <v>538898</v>
      </c>
      <c r="N2192" s="45">
        <v>8898</v>
      </c>
      <c r="O2192" s="45" t="s">
        <v>1501</v>
      </c>
      <c r="P2192" s="66" t="s">
        <v>1502</v>
      </c>
      <c r="Q2192" s="45" t="s">
        <v>79</v>
      </c>
      <c r="R2192" s="47">
        <v>46000</v>
      </c>
      <c r="S2192" s="47">
        <v>7316.67</v>
      </c>
      <c r="T2192" s="48">
        <f t="shared" si="408"/>
        <v>53316.67</v>
      </c>
      <c r="U2192" s="49">
        <v>13</v>
      </c>
      <c r="V2192" s="47">
        <v>1291.33</v>
      </c>
      <c r="W2192" s="46">
        <v>35</v>
      </c>
      <c r="X2192" s="50"/>
      <c r="Y2192" s="46">
        <f t="shared" si="409"/>
        <v>1256.33</v>
      </c>
      <c r="Z2192" s="51">
        <f t="shared" si="410"/>
        <v>2.4220004737730245E-2</v>
      </c>
      <c r="AA2192" s="50">
        <v>0</v>
      </c>
      <c r="AB2192" s="46">
        <v>0</v>
      </c>
      <c r="AC2192" s="46"/>
      <c r="AD2192" s="46"/>
      <c r="AE2192" s="52">
        <v>0.1</v>
      </c>
      <c r="AF2192" s="52">
        <v>0.1</v>
      </c>
      <c r="AG2192" s="46">
        <f t="shared" si="411"/>
        <v>125.633</v>
      </c>
      <c r="AH2192" s="46"/>
      <c r="AI2192" s="46">
        <f t="shared" si="412"/>
        <v>125.633</v>
      </c>
      <c r="AJ2192" s="45" t="s">
        <v>164</v>
      </c>
      <c r="AK2192" s="45">
        <v>0</v>
      </c>
      <c r="AL2192" s="49">
        <v>20</v>
      </c>
      <c r="AM2192" s="238">
        <f t="shared" si="413"/>
        <v>1</v>
      </c>
      <c r="AN2192" s="238">
        <f t="shared" si="414"/>
        <v>1</v>
      </c>
      <c r="AO2192" s="238"/>
      <c r="AP2192" s="238"/>
      <c r="AQ2192" s="238">
        <f t="shared" si="415"/>
        <v>1</v>
      </c>
      <c r="AR2192" s="96" t="str">
        <f>IF(A2192="","",VLOOKUP(A2192,'Base Sites'!A:B,2,FALSE))</f>
        <v>Valauto Lambersart VW</v>
      </c>
      <c r="AS2192" s="96" t="str">
        <f t="shared" si="416"/>
        <v>SKODA</v>
      </c>
      <c r="AT2192" s="238"/>
      <c r="AU2192" s="231" t="str">
        <f>IF(A2192="","",VLOOKUP(L2192,'Base Vendeurs'!A:B,2,FALSE))</f>
        <v>Sociétés NORD</v>
      </c>
      <c r="AV2192" s="46">
        <f t="shared" si="417"/>
        <v>1291.33</v>
      </c>
      <c r="AW2192" s="51">
        <f t="shared" si="418"/>
        <v>2.4220004737730245E-2</v>
      </c>
      <c r="AX2192" s="231" t="str">
        <f t="shared" si="419"/>
        <v>NON</v>
      </c>
      <c r="AY2192" s="231">
        <f>+MargesVN[[#This Row],[Total COM]]+MargesVN[[#This Row],[EXT GIE]]+MargesVN[[#This Row],[Forfait immat]]</f>
        <v>145.63299999999998</v>
      </c>
    </row>
    <row r="2193" spans="1:51" s="384" customFormat="1" ht="11.25" customHeight="1" x14ac:dyDescent="0.25">
      <c r="A2193" s="239">
        <v>30</v>
      </c>
      <c r="B2193" s="239" t="s">
        <v>163</v>
      </c>
      <c r="C2193" s="239" t="s">
        <v>29</v>
      </c>
      <c r="D2193" s="198">
        <v>46034</v>
      </c>
      <c r="E2193" s="240">
        <v>46036</v>
      </c>
      <c r="F2193" s="199"/>
      <c r="G2193" s="199"/>
      <c r="H2193" s="199"/>
      <c r="I2193" s="199"/>
      <c r="J2193" s="199"/>
      <c r="K2193" s="199">
        <v>0</v>
      </c>
      <c r="L2193" s="239" t="s">
        <v>219</v>
      </c>
      <c r="M2193" s="239">
        <v>538906</v>
      </c>
      <c r="N2193" s="239">
        <v>8906</v>
      </c>
      <c r="O2193" s="239" t="s">
        <v>602</v>
      </c>
      <c r="P2193" s="241" t="s">
        <v>603</v>
      </c>
      <c r="Q2193" s="239" t="s">
        <v>79</v>
      </c>
      <c r="R2193" s="200">
        <v>43308.33</v>
      </c>
      <c r="S2193" s="200">
        <v>1258.33</v>
      </c>
      <c r="T2193" s="201">
        <f t="shared" si="408"/>
        <v>44566.66</v>
      </c>
      <c r="U2193" s="202">
        <v>55</v>
      </c>
      <c r="V2193" s="200">
        <v>1200.67</v>
      </c>
      <c r="W2193" s="242">
        <v>35</v>
      </c>
      <c r="X2193" s="203"/>
      <c r="Y2193" s="242">
        <f t="shared" si="409"/>
        <v>1165.67</v>
      </c>
      <c r="Z2193" s="204">
        <f t="shared" si="410"/>
        <v>2.6940991315032359E-2</v>
      </c>
      <c r="AA2193" s="203">
        <v>0</v>
      </c>
      <c r="AB2193" s="242">
        <v>-1749</v>
      </c>
      <c r="AC2193" s="242"/>
      <c r="AD2193" s="242"/>
      <c r="AE2193" s="205">
        <v>0.1</v>
      </c>
      <c r="AF2193" s="205">
        <v>0.1</v>
      </c>
      <c r="AG2193" s="242">
        <f t="shared" si="411"/>
        <v>116.56700000000001</v>
      </c>
      <c r="AH2193" s="242"/>
      <c r="AI2193" s="242">
        <f t="shared" si="412"/>
        <v>116.56700000000001</v>
      </c>
      <c r="AJ2193" s="239" t="s">
        <v>164</v>
      </c>
      <c r="AK2193" s="239">
        <v>0</v>
      </c>
      <c r="AL2193" s="202">
        <v>20</v>
      </c>
      <c r="AM2193" s="243">
        <f t="shared" si="413"/>
        <v>1</v>
      </c>
      <c r="AN2193" s="243">
        <f t="shared" si="414"/>
        <v>1</v>
      </c>
      <c r="AO2193" s="243"/>
      <c r="AP2193" s="243"/>
      <c r="AQ2193" s="243">
        <f t="shared" si="415"/>
        <v>1</v>
      </c>
      <c r="AR2193" s="206" t="str">
        <f>IF(A2193="","",VLOOKUP(A2193,'Base Sites'!A:B,2,FALSE))</f>
        <v>Valauto Lambersart VW</v>
      </c>
      <c r="AS2193" s="206" t="str">
        <f t="shared" si="416"/>
        <v>SKODA</v>
      </c>
      <c r="AT2193" s="243"/>
      <c r="AU2193" s="244" t="str">
        <f>IF(A2193="","",VLOOKUP(L2193,'Base Vendeurs'!A:B,2,FALSE))</f>
        <v>Sociétés NORD</v>
      </c>
      <c r="AV2193" s="242">
        <f t="shared" si="417"/>
        <v>1200.67</v>
      </c>
      <c r="AW2193" s="204">
        <f t="shared" si="418"/>
        <v>2.6940991315032359E-2</v>
      </c>
      <c r="AX2193" s="244" t="str">
        <f t="shared" si="419"/>
        <v>NON</v>
      </c>
      <c r="AY2193" s="231">
        <f>+MargesVN[[#This Row],[Total COM]]+MargesVN[[#This Row],[EXT GIE]]+MargesVN[[#This Row],[Forfait immat]]</f>
        <v>136.56700000000001</v>
      </c>
    </row>
    <row r="2194" spans="1:51" s="384" customFormat="1" ht="11.25" customHeight="1" x14ac:dyDescent="0.25">
      <c r="A2194" s="319">
        <v>30</v>
      </c>
      <c r="B2194" s="319" t="s">
        <v>163</v>
      </c>
      <c r="C2194" s="319" t="s">
        <v>29</v>
      </c>
      <c r="D2194" s="320">
        <v>46097</v>
      </c>
      <c r="E2194" s="321">
        <v>46099</v>
      </c>
      <c r="F2194" s="322"/>
      <c r="G2194" s="322"/>
      <c r="H2194" s="322"/>
      <c r="I2194" s="322"/>
      <c r="J2194" s="322"/>
      <c r="K2194" s="322">
        <v>0</v>
      </c>
      <c r="L2194" s="319" t="s">
        <v>70</v>
      </c>
      <c r="M2194" s="319">
        <v>538913</v>
      </c>
      <c r="N2194" s="319">
        <v>8913</v>
      </c>
      <c r="O2194" s="319" t="s">
        <v>2198</v>
      </c>
      <c r="P2194" s="323" t="s">
        <v>2199</v>
      </c>
      <c r="Q2194" s="319" t="s">
        <v>129</v>
      </c>
      <c r="R2194" s="324">
        <v>30325</v>
      </c>
      <c r="S2194" s="324">
        <v>950</v>
      </c>
      <c r="T2194" s="325">
        <f t="shared" si="408"/>
        <v>31275</v>
      </c>
      <c r="U2194" s="326">
        <v>39</v>
      </c>
      <c r="V2194" s="324">
        <v>910.7</v>
      </c>
      <c r="W2194" s="327">
        <v>35</v>
      </c>
      <c r="X2194" s="328"/>
      <c r="Y2194" s="327">
        <f t="shared" si="409"/>
        <v>875.7</v>
      </c>
      <c r="Z2194" s="329">
        <f t="shared" si="410"/>
        <v>2.9119104716227018E-2</v>
      </c>
      <c r="AA2194" s="328">
        <v>0</v>
      </c>
      <c r="AB2194" s="327">
        <v>0</v>
      </c>
      <c r="AC2194" s="327"/>
      <c r="AD2194" s="327"/>
      <c r="AE2194" s="330">
        <v>0.1</v>
      </c>
      <c r="AF2194" s="330">
        <v>0.1</v>
      </c>
      <c r="AG2194" s="327">
        <f t="shared" si="411"/>
        <v>87.570000000000007</v>
      </c>
      <c r="AH2194" s="327"/>
      <c r="AI2194" s="327">
        <f t="shared" si="412"/>
        <v>87.570000000000007</v>
      </c>
      <c r="AJ2194" s="319" t="s">
        <v>164</v>
      </c>
      <c r="AK2194" s="319">
        <v>0</v>
      </c>
      <c r="AL2194" s="326">
        <v>20</v>
      </c>
      <c r="AM2194" s="331">
        <f t="shared" si="413"/>
        <v>1</v>
      </c>
      <c r="AN2194" s="331">
        <f t="shared" si="414"/>
        <v>1</v>
      </c>
      <c r="AO2194" s="331"/>
      <c r="AP2194" s="331"/>
      <c r="AQ2194" s="331">
        <f t="shared" si="415"/>
        <v>1</v>
      </c>
      <c r="AR2194" s="332" t="str">
        <f>IF(A2194="","",VLOOKUP(A2194,'Base Sites'!A:B,2,FALSE))</f>
        <v>Valauto Lambersart VW</v>
      </c>
      <c r="AS2194" s="332" t="str">
        <f t="shared" si="416"/>
        <v>SKODA</v>
      </c>
      <c r="AT2194" s="331"/>
      <c r="AU2194" s="333" t="str">
        <f>IF(A2194="","",VLOOKUP(L2194,'Base Vendeurs'!A:B,2,FALSE))</f>
        <v>Sociétés NORD</v>
      </c>
      <c r="AV2194" s="327">
        <f t="shared" si="417"/>
        <v>910.7</v>
      </c>
      <c r="AW2194" s="329">
        <f t="shared" si="418"/>
        <v>2.9119104716227018E-2</v>
      </c>
      <c r="AX2194" s="333" t="str">
        <f t="shared" si="419"/>
        <v>NON</v>
      </c>
      <c r="AY2194" s="231">
        <f>+MargesVN[[#This Row],[Total COM]]+MargesVN[[#This Row],[EXT GIE]]+MargesVN[[#This Row],[Forfait immat]]</f>
        <v>107.57000000000001</v>
      </c>
    </row>
    <row r="2195" spans="1:51" s="384" customFormat="1" ht="11.25" customHeight="1" x14ac:dyDescent="0.25">
      <c r="A2195" s="45">
        <v>30</v>
      </c>
      <c r="B2195" s="45" t="s">
        <v>163</v>
      </c>
      <c r="C2195" s="45" t="s">
        <v>29</v>
      </c>
      <c r="D2195" s="44">
        <v>46045</v>
      </c>
      <c r="E2195" s="65">
        <v>46049</v>
      </c>
      <c r="F2195" s="35"/>
      <c r="G2195" s="35"/>
      <c r="H2195" s="35"/>
      <c r="I2195" s="35"/>
      <c r="J2195" s="35"/>
      <c r="K2195" s="35">
        <v>0</v>
      </c>
      <c r="L2195" s="45" t="s">
        <v>70</v>
      </c>
      <c r="M2195" s="45">
        <v>538917</v>
      </c>
      <c r="N2195" s="45">
        <v>8917</v>
      </c>
      <c r="O2195" s="45" t="s">
        <v>546</v>
      </c>
      <c r="P2195" s="66" t="s">
        <v>547</v>
      </c>
      <c r="Q2195" s="45" t="s">
        <v>42</v>
      </c>
      <c r="R2195" s="47">
        <v>28041.67</v>
      </c>
      <c r="S2195" s="47">
        <v>1050</v>
      </c>
      <c r="T2195" s="48">
        <f t="shared" si="408"/>
        <v>29091.67</v>
      </c>
      <c r="U2195" s="49">
        <v>28</v>
      </c>
      <c r="V2195" s="47">
        <v>849.56</v>
      </c>
      <c r="W2195" s="46">
        <v>35</v>
      </c>
      <c r="X2195" s="50"/>
      <c r="Y2195" s="46">
        <f t="shared" si="409"/>
        <v>814.56</v>
      </c>
      <c r="Z2195" s="51">
        <f t="shared" si="410"/>
        <v>2.9202861162662713E-2</v>
      </c>
      <c r="AA2195" s="50">
        <v>0</v>
      </c>
      <c r="AB2195" s="46">
        <v>0</v>
      </c>
      <c r="AC2195" s="46"/>
      <c r="AD2195" s="46"/>
      <c r="AE2195" s="52">
        <v>0.1</v>
      </c>
      <c r="AF2195" s="52">
        <v>0.1</v>
      </c>
      <c r="AG2195" s="46">
        <f t="shared" si="411"/>
        <v>81.456000000000003</v>
      </c>
      <c r="AH2195" s="46"/>
      <c r="AI2195" s="46">
        <f t="shared" si="412"/>
        <v>81.456000000000003</v>
      </c>
      <c r="AJ2195" s="45" t="s">
        <v>164</v>
      </c>
      <c r="AK2195" s="45">
        <v>0</v>
      </c>
      <c r="AL2195" s="49">
        <v>20</v>
      </c>
      <c r="AM2195" s="238">
        <f t="shared" si="413"/>
        <v>1</v>
      </c>
      <c r="AN2195" s="238">
        <f t="shared" si="414"/>
        <v>1</v>
      </c>
      <c r="AO2195" s="238"/>
      <c r="AP2195" s="238"/>
      <c r="AQ2195" s="238">
        <f t="shared" si="415"/>
        <v>1</v>
      </c>
      <c r="AR2195" s="96" t="str">
        <f>IF(A2195="","",VLOOKUP(A2195,'Base Sites'!A:B,2,FALSE))</f>
        <v>Valauto Lambersart VW</v>
      </c>
      <c r="AS2195" s="96" t="str">
        <f t="shared" si="416"/>
        <v>SKODA</v>
      </c>
      <c r="AT2195" s="238"/>
      <c r="AU2195" s="231" t="str">
        <f>IF(A2195="","",VLOOKUP(L2195,'Base Vendeurs'!A:B,2,FALSE))</f>
        <v>Sociétés NORD</v>
      </c>
      <c r="AV2195" s="46">
        <f t="shared" si="417"/>
        <v>849.56</v>
      </c>
      <c r="AW2195" s="51">
        <f t="shared" si="418"/>
        <v>2.9202861162662713E-2</v>
      </c>
      <c r="AX2195" s="237" t="str">
        <f t="shared" si="419"/>
        <v>NON</v>
      </c>
      <c r="AY2195" s="231">
        <f>+MargesVN[[#This Row],[Total COM]]+MargesVN[[#This Row],[EXT GIE]]+MargesVN[[#This Row],[Forfait immat]]</f>
        <v>101.456</v>
      </c>
    </row>
    <row r="2196" spans="1:51" s="384" customFormat="1" ht="11.25" customHeight="1" x14ac:dyDescent="0.25">
      <c r="A2196" s="319">
        <v>30</v>
      </c>
      <c r="B2196" s="319" t="s">
        <v>163</v>
      </c>
      <c r="C2196" s="319" t="s">
        <v>104</v>
      </c>
      <c r="D2196" s="320">
        <v>46080</v>
      </c>
      <c r="E2196" s="321">
        <v>46083</v>
      </c>
      <c r="F2196" s="322"/>
      <c r="G2196" s="322"/>
      <c r="H2196" s="322"/>
      <c r="I2196" s="322"/>
      <c r="J2196" s="322"/>
      <c r="K2196" s="322">
        <v>0</v>
      </c>
      <c r="L2196" s="319" t="s">
        <v>444</v>
      </c>
      <c r="M2196" s="319">
        <v>538920</v>
      </c>
      <c r="N2196" s="319">
        <v>8920</v>
      </c>
      <c r="O2196" s="319" t="s">
        <v>1982</v>
      </c>
      <c r="P2196" s="323" t="s">
        <v>1983</v>
      </c>
      <c r="Q2196" s="319" t="s">
        <v>93</v>
      </c>
      <c r="R2196" s="324">
        <v>35864</v>
      </c>
      <c r="S2196" s="324">
        <v>308.33</v>
      </c>
      <c r="T2196" s="325">
        <f t="shared" si="408"/>
        <v>36172.33</v>
      </c>
      <c r="U2196" s="326">
        <v>298</v>
      </c>
      <c r="V2196" s="324">
        <v>2164.8200000000002</v>
      </c>
      <c r="W2196" s="327">
        <v>95</v>
      </c>
      <c r="X2196" s="328"/>
      <c r="Y2196" s="327">
        <f t="shared" si="409"/>
        <v>2069.8200000000002</v>
      </c>
      <c r="Z2196" s="329">
        <f t="shared" si="410"/>
        <v>5.9847402697033897E-2</v>
      </c>
      <c r="AA2196" s="328">
        <v>0</v>
      </c>
      <c r="AB2196" s="327">
        <v>0</v>
      </c>
      <c r="AC2196" s="327"/>
      <c r="AD2196" s="327"/>
      <c r="AE2196" s="330">
        <v>0.13</v>
      </c>
      <c r="AF2196" s="330">
        <v>0.13</v>
      </c>
      <c r="AG2196" s="327">
        <f t="shared" si="411"/>
        <v>269.07660000000004</v>
      </c>
      <c r="AH2196" s="327"/>
      <c r="AI2196" s="327">
        <f t="shared" si="412"/>
        <v>269.07660000000004</v>
      </c>
      <c r="AJ2196" s="319" t="s">
        <v>149</v>
      </c>
      <c r="AK2196" s="319">
        <v>30</v>
      </c>
      <c r="AL2196" s="326"/>
      <c r="AM2196" s="331">
        <f t="shared" si="413"/>
        <v>0</v>
      </c>
      <c r="AN2196" s="331">
        <f t="shared" si="414"/>
        <v>1</v>
      </c>
      <c r="AO2196" s="331"/>
      <c r="AP2196" s="331"/>
      <c r="AQ2196" s="331">
        <f t="shared" si="415"/>
        <v>0</v>
      </c>
      <c r="AR2196" s="332" t="str">
        <f>IF(A2196="","",VLOOKUP(A2196,'Base Sites'!A:B,2,FALSE))</f>
        <v>Valauto Lambersart VW</v>
      </c>
      <c r="AS2196" s="332" t="str">
        <f t="shared" si="416"/>
        <v>VOLKSWAGEN</v>
      </c>
      <c r="AT2196" s="331"/>
      <c r="AU2196" s="333" t="str">
        <f>IF(A2196="","",VLOOKUP(L2196,'Base Vendeurs'!A:B,2,FALSE))</f>
        <v xml:space="preserve">Val de Lys </v>
      </c>
      <c r="AV2196" s="327">
        <f t="shared" si="417"/>
        <v>2164.8200000000002</v>
      </c>
      <c r="AW2196" s="329">
        <f t="shared" si="418"/>
        <v>5.9847402697033897E-2</v>
      </c>
      <c r="AX2196" s="333" t="str">
        <f t="shared" si="419"/>
        <v>NON</v>
      </c>
      <c r="AY2196" s="231">
        <f>+MargesVN[[#This Row],[Total COM]]+MargesVN[[#This Row],[EXT GIE]]+MargesVN[[#This Row],[Forfait immat]]</f>
        <v>299.07660000000004</v>
      </c>
    </row>
    <row r="2197" spans="1:51" s="384" customFormat="1" ht="11.25" customHeight="1" x14ac:dyDescent="0.25">
      <c r="A2197" s="319">
        <v>30</v>
      </c>
      <c r="B2197" s="319" t="s">
        <v>163</v>
      </c>
      <c r="C2197" s="319" t="s">
        <v>29</v>
      </c>
      <c r="D2197" s="320">
        <v>46091</v>
      </c>
      <c r="E2197" s="321">
        <v>46092</v>
      </c>
      <c r="F2197" s="322"/>
      <c r="G2197" s="322"/>
      <c r="H2197" s="322"/>
      <c r="I2197" s="322"/>
      <c r="J2197" s="322"/>
      <c r="K2197" s="322">
        <v>0</v>
      </c>
      <c r="L2197" s="319" t="s">
        <v>70</v>
      </c>
      <c r="M2197" s="319">
        <v>538955</v>
      </c>
      <c r="N2197" s="319">
        <v>8955</v>
      </c>
      <c r="O2197" s="319" t="s">
        <v>2270</v>
      </c>
      <c r="P2197" s="323" t="s">
        <v>2214</v>
      </c>
      <c r="Q2197" s="319" t="s">
        <v>79</v>
      </c>
      <c r="R2197" s="324">
        <v>42666.66</v>
      </c>
      <c r="S2197" s="324">
        <v>583.33000000000004</v>
      </c>
      <c r="T2197" s="325">
        <f t="shared" si="408"/>
        <v>43249.990000000005</v>
      </c>
      <c r="U2197" s="326">
        <v>6</v>
      </c>
      <c r="V2197" s="324">
        <v>1332.5</v>
      </c>
      <c r="W2197" s="327">
        <v>35</v>
      </c>
      <c r="X2197" s="328"/>
      <c r="Y2197" s="327">
        <f t="shared" si="409"/>
        <v>1297.5</v>
      </c>
      <c r="Z2197" s="329">
        <f t="shared" si="410"/>
        <v>3.0809255678440617E-2</v>
      </c>
      <c r="AA2197" s="328">
        <v>0</v>
      </c>
      <c r="AB2197" s="327">
        <v>0</v>
      </c>
      <c r="AC2197" s="327"/>
      <c r="AD2197" s="327"/>
      <c r="AE2197" s="330">
        <v>0.1</v>
      </c>
      <c r="AF2197" s="330">
        <v>0.1</v>
      </c>
      <c r="AG2197" s="327">
        <f t="shared" si="411"/>
        <v>129.75</v>
      </c>
      <c r="AH2197" s="327"/>
      <c r="AI2197" s="327">
        <f t="shared" si="412"/>
        <v>129.75</v>
      </c>
      <c r="AJ2197" s="319" t="s">
        <v>164</v>
      </c>
      <c r="AK2197" s="319">
        <v>0</v>
      </c>
      <c r="AL2197" s="326">
        <v>20</v>
      </c>
      <c r="AM2197" s="331">
        <f t="shared" si="413"/>
        <v>1</v>
      </c>
      <c r="AN2197" s="331">
        <f t="shared" si="414"/>
        <v>1</v>
      </c>
      <c r="AO2197" s="331"/>
      <c r="AP2197" s="331"/>
      <c r="AQ2197" s="331">
        <f t="shared" si="415"/>
        <v>1</v>
      </c>
      <c r="AR2197" s="332" t="str">
        <f>IF(A2197="","",VLOOKUP(A2197,'Base Sites'!A:B,2,FALSE))</f>
        <v>Valauto Lambersart VW</v>
      </c>
      <c r="AS2197" s="332" t="str">
        <f t="shared" si="416"/>
        <v>SKODA</v>
      </c>
      <c r="AT2197" s="331"/>
      <c r="AU2197" s="333" t="str">
        <f>IF(A2197="","",VLOOKUP(L2197,'Base Vendeurs'!A:B,2,FALSE))</f>
        <v>Sociétés NORD</v>
      </c>
      <c r="AV2197" s="327">
        <f t="shared" si="417"/>
        <v>1332.5</v>
      </c>
      <c r="AW2197" s="329">
        <f t="shared" si="418"/>
        <v>3.0809255678440617E-2</v>
      </c>
      <c r="AX2197" s="333" t="str">
        <f t="shared" si="419"/>
        <v>NON</v>
      </c>
      <c r="AY2197" s="231">
        <f>+MargesVN[[#This Row],[Total COM]]+MargesVN[[#This Row],[EXT GIE]]+MargesVN[[#This Row],[Forfait immat]]</f>
        <v>149.75</v>
      </c>
    </row>
    <row r="2198" spans="1:51" s="384" customFormat="1" ht="11.25" customHeight="1" x14ac:dyDescent="0.25">
      <c r="A2198" s="354">
        <v>30</v>
      </c>
      <c r="B2198" s="354" t="s">
        <v>163</v>
      </c>
      <c r="C2198" s="354" t="s">
        <v>29</v>
      </c>
      <c r="D2198" s="355">
        <v>46115</v>
      </c>
      <c r="E2198" s="356">
        <v>46120</v>
      </c>
      <c r="F2198" s="357"/>
      <c r="G2198" s="357"/>
      <c r="H2198" s="357"/>
      <c r="I2198" s="357" t="s">
        <v>165</v>
      </c>
      <c r="J2198" s="357" t="s">
        <v>165</v>
      </c>
      <c r="K2198" s="357">
        <v>-350</v>
      </c>
      <c r="L2198" s="354" t="s">
        <v>70</v>
      </c>
      <c r="M2198" s="354">
        <v>538960</v>
      </c>
      <c r="N2198" s="354">
        <v>8960</v>
      </c>
      <c r="O2198" s="354" t="s">
        <v>3115</v>
      </c>
      <c r="P2198" s="358" t="s">
        <v>3116</v>
      </c>
      <c r="Q2198" s="354" t="s">
        <v>378</v>
      </c>
      <c r="R2198" s="359">
        <v>34875</v>
      </c>
      <c r="S2198" s="359">
        <v>583.33000000000004</v>
      </c>
      <c r="T2198" s="360">
        <f t="shared" si="408"/>
        <v>35458.33</v>
      </c>
      <c r="U2198" s="361">
        <v>16</v>
      </c>
      <c r="V2198" s="359">
        <v>779.63</v>
      </c>
      <c r="W2198" s="362">
        <v>35</v>
      </c>
      <c r="X2198" s="363"/>
      <c r="Y2198" s="362">
        <f t="shared" si="409"/>
        <v>744.63</v>
      </c>
      <c r="Z2198" s="364">
        <f t="shared" si="410"/>
        <v>2.1987217108081512E-2</v>
      </c>
      <c r="AA2198" s="363">
        <v>0</v>
      </c>
      <c r="AB2198" s="362">
        <v>0</v>
      </c>
      <c r="AC2198" s="362"/>
      <c r="AD2198" s="362" t="s">
        <v>3647</v>
      </c>
      <c r="AE2198" s="365">
        <v>0.1</v>
      </c>
      <c r="AF2198" s="365">
        <v>0.1</v>
      </c>
      <c r="AG2198" s="362">
        <f t="shared" si="411"/>
        <v>74.463000000000008</v>
      </c>
      <c r="AH2198" s="362"/>
      <c r="AI2198" s="362">
        <f t="shared" si="412"/>
        <v>74.463000000000008</v>
      </c>
      <c r="AJ2198" s="354" t="s">
        <v>164</v>
      </c>
      <c r="AK2198" s="354">
        <v>0</v>
      </c>
      <c r="AL2198" s="361">
        <v>20</v>
      </c>
      <c r="AM2198" s="366">
        <f t="shared" si="413"/>
        <v>1</v>
      </c>
      <c r="AN2198" s="366">
        <f t="shared" si="414"/>
        <v>1</v>
      </c>
      <c r="AO2198" s="366"/>
      <c r="AP2198" s="366"/>
      <c r="AQ2198" s="366">
        <f t="shared" si="415"/>
        <v>1</v>
      </c>
      <c r="AR2198" s="367" t="str">
        <f>IF(A2198="","",VLOOKUP(A2198,'Base Sites'!A:B,2,FALSE))</f>
        <v>Valauto Lambersart VW</v>
      </c>
      <c r="AS2198" s="367" t="str">
        <f t="shared" si="416"/>
        <v>SKODA</v>
      </c>
      <c r="AT2198" s="366"/>
      <c r="AU2198" s="368" t="str">
        <f>IF(A2198="","",VLOOKUP(L2198,'Base Vendeurs'!A:B,2,FALSE))</f>
        <v>Sociétés NORD</v>
      </c>
      <c r="AV2198" s="362">
        <f t="shared" si="417"/>
        <v>779.63</v>
      </c>
      <c r="AW2198" s="364">
        <f t="shared" si="418"/>
        <v>2.1987217108081512E-2</v>
      </c>
      <c r="AX2198" s="368" t="str">
        <f t="shared" si="419"/>
        <v>NON</v>
      </c>
      <c r="AY2198" s="231">
        <f>+MargesVN[[#This Row],[Total COM]]+MargesVN[[#This Row],[EXT GIE]]+MargesVN[[#This Row],[Forfait immat]]</f>
        <v>94.463000000000008</v>
      </c>
    </row>
    <row r="2199" spans="1:51" s="384" customFormat="1" ht="11.25" customHeight="1" x14ac:dyDescent="0.25">
      <c r="A2199" s="232">
        <v>30</v>
      </c>
      <c r="B2199" s="232" t="s">
        <v>163</v>
      </c>
      <c r="C2199" s="232" t="s">
        <v>29</v>
      </c>
      <c r="D2199" s="189">
        <v>46038</v>
      </c>
      <c r="E2199" s="233">
        <v>46041</v>
      </c>
      <c r="F2199" s="190"/>
      <c r="G2199" s="190"/>
      <c r="H2199" s="190"/>
      <c r="I2199" s="190"/>
      <c r="J2199" s="190"/>
      <c r="K2199" s="190">
        <v>0</v>
      </c>
      <c r="L2199" s="232" t="s">
        <v>70</v>
      </c>
      <c r="M2199" s="232">
        <v>538961</v>
      </c>
      <c r="N2199" s="232">
        <v>8961</v>
      </c>
      <c r="O2199" s="232" t="s">
        <v>591</v>
      </c>
      <c r="P2199" s="234" t="s">
        <v>592</v>
      </c>
      <c r="Q2199" s="232" t="s">
        <v>42</v>
      </c>
      <c r="R2199" s="191">
        <v>35141.67</v>
      </c>
      <c r="S2199" s="191">
        <v>2741.67</v>
      </c>
      <c r="T2199" s="192">
        <f t="shared" si="408"/>
        <v>37883.339999999997</v>
      </c>
      <c r="U2199" s="193">
        <v>56</v>
      </c>
      <c r="V2199" s="191">
        <v>868.42</v>
      </c>
      <c r="W2199" s="235">
        <v>35</v>
      </c>
      <c r="X2199" s="194"/>
      <c r="Y2199" s="235">
        <f t="shared" si="409"/>
        <v>833.42</v>
      </c>
      <c r="Z2199" s="195">
        <f t="shared" si="410"/>
        <v>2.2923533141481191E-2</v>
      </c>
      <c r="AA2199" s="194">
        <v>0</v>
      </c>
      <c r="AB2199" s="235">
        <v>0</v>
      </c>
      <c r="AC2199" s="235"/>
      <c r="AD2199" s="235"/>
      <c r="AE2199" s="196">
        <v>0.1</v>
      </c>
      <c r="AF2199" s="196">
        <v>0.1</v>
      </c>
      <c r="AG2199" s="235">
        <f t="shared" si="411"/>
        <v>83.341999999999999</v>
      </c>
      <c r="AH2199" s="235"/>
      <c r="AI2199" s="235">
        <f t="shared" si="412"/>
        <v>83.341999999999999</v>
      </c>
      <c r="AJ2199" s="232" t="s">
        <v>164</v>
      </c>
      <c r="AK2199" s="232">
        <v>0</v>
      </c>
      <c r="AL2199" s="193">
        <v>20</v>
      </c>
      <c r="AM2199" s="236">
        <f t="shared" si="413"/>
        <v>1</v>
      </c>
      <c r="AN2199" s="236">
        <f t="shared" si="414"/>
        <v>1</v>
      </c>
      <c r="AO2199" s="236"/>
      <c r="AP2199" s="236"/>
      <c r="AQ2199" s="236">
        <f t="shared" si="415"/>
        <v>1</v>
      </c>
      <c r="AR2199" s="197" t="str">
        <f>IF(A2199="","",VLOOKUP(A2199,'Base Sites'!A:B,2,FALSE))</f>
        <v>Valauto Lambersart VW</v>
      </c>
      <c r="AS2199" s="197" t="str">
        <f t="shared" si="416"/>
        <v>SKODA</v>
      </c>
      <c r="AT2199" s="236"/>
      <c r="AU2199" s="237" t="str">
        <f>IF(A2199="","",VLOOKUP(L2199,'Base Vendeurs'!A:B,2,FALSE))</f>
        <v>Sociétés NORD</v>
      </c>
      <c r="AV2199" s="235">
        <f t="shared" si="417"/>
        <v>868.42</v>
      </c>
      <c r="AW2199" s="195">
        <f t="shared" si="418"/>
        <v>2.2923533141481191E-2</v>
      </c>
      <c r="AX2199" s="237" t="str">
        <f t="shared" si="419"/>
        <v>NON</v>
      </c>
      <c r="AY2199" s="231">
        <f>+MargesVN[[#This Row],[Total COM]]+MargesVN[[#This Row],[EXT GIE]]+MargesVN[[#This Row],[Forfait immat]]</f>
        <v>103.342</v>
      </c>
    </row>
    <row r="2200" spans="1:51" s="384" customFormat="1" ht="11.25" customHeight="1" x14ac:dyDescent="0.25">
      <c r="A2200" s="431">
        <v>30</v>
      </c>
      <c r="B2200" s="431" t="s">
        <v>163</v>
      </c>
      <c r="C2200" s="431" t="s">
        <v>104</v>
      </c>
      <c r="D2200" s="432">
        <v>46177</v>
      </c>
      <c r="E2200" s="433">
        <v>46172</v>
      </c>
      <c r="F2200" s="434"/>
      <c r="G2200" s="434"/>
      <c r="H2200" s="434"/>
      <c r="I2200" s="434"/>
      <c r="J2200" s="434"/>
      <c r="K2200" s="434">
        <v>0</v>
      </c>
      <c r="L2200" s="431" t="s">
        <v>429</v>
      </c>
      <c r="M2200" s="431">
        <v>538975</v>
      </c>
      <c r="N2200" s="431">
        <v>8975</v>
      </c>
      <c r="O2200" s="431" t="s">
        <v>4034</v>
      </c>
      <c r="P2200" s="435" t="s">
        <v>4035</v>
      </c>
      <c r="Q2200" s="431" t="s">
        <v>192</v>
      </c>
      <c r="R2200" s="436">
        <v>38875</v>
      </c>
      <c r="S2200" s="436">
        <v>391.67</v>
      </c>
      <c r="T2200" s="437">
        <f t="shared" si="408"/>
        <v>39266.67</v>
      </c>
      <c r="U2200" s="438">
        <v>174</v>
      </c>
      <c r="V2200" s="436">
        <v>944.62</v>
      </c>
      <c r="W2200" s="439">
        <v>95</v>
      </c>
      <c r="X2200" s="440"/>
      <c r="Y2200" s="439">
        <f t="shared" si="409"/>
        <v>849.62</v>
      </c>
      <c r="Z2200" s="441">
        <f t="shared" si="410"/>
        <v>2.4056534460396056E-2</v>
      </c>
      <c r="AA2200" s="440">
        <v>-1000</v>
      </c>
      <c r="AB2200" s="439">
        <v>-3926.67</v>
      </c>
      <c r="AC2200" s="439"/>
      <c r="AD2200" s="439"/>
      <c r="AE2200" s="442">
        <v>0.08</v>
      </c>
      <c r="AF2200" s="442">
        <v>0.12</v>
      </c>
      <c r="AG2200" s="439">
        <f t="shared" si="411"/>
        <v>67.9696</v>
      </c>
      <c r="AH2200" s="439"/>
      <c r="AI2200" s="439">
        <f t="shared" si="412"/>
        <v>67.9696</v>
      </c>
      <c r="AJ2200" s="431" t="s">
        <v>149</v>
      </c>
      <c r="AK2200" s="431">
        <v>30</v>
      </c>
      <c r="AL2200" s="438">
        <v>50</v>
      </c>
      <c r="AM2200" s="443">
        <f t="shared" si="413"/>
        <v>1</v>
      </c>
      <c r="AN2200" s="443">
        <f t="shared" si="414"/>
        <v>1</v>
      </c>
      <c r="AO2200" s="443"/>
      <c r="AP2200" s="443"/>
      <c r="AQ2200" s="443">
        <f t="shared" si="415"/>
        <v>1</v>
      </c>
      <c r="AR2200" s="444" t="str">
        <f>IF(A2200="","",VLOOKUP(A2200,'Base Sites'!A:B,2,FALSE))</f>
        <v>Valauto Lambersart VW</v>
      </c>
      <c r="AS2200" s="444" t="str">
        <f t="shared" si="416"/>
        <v>VOLKSWAGEN</v>
      </c>
      <c r="AT2200" s="443"/>
      <c r="AU2200" s="445" t="str">
        <f>IF(A2200="","",VLOOKUP(L2200,'Base Vendeurs'!A:B,2,FALSE))</f>
        <v>Valauto Lambersart VW</v>
      </c>
      <c r="AV2200" s="439">
        <f t="shared" si="417"/>
        <v>944.62</v>
      </c>
      <c r="AW2200" s="441">
        <f t="shared" si="418"/>
        <v>2.4056534460396056E-2</v>
      </c>
      <c r="AX2200" s="445" t="str">
        <f t="shared" si="419"/>
        <v>NON</v>
      </c>
      <c r="AY2200" s="231">
        <f>+MargesVN[[#This Row],[Total COM]]+MargesVN[[#This Row],[EXT GIE]]+MargesVN[[#This Row],[Forfait immat]]</f>
        <v>147.96960000000001</v>
      </c>
    </row>
    <row r="2201" spans="1:51" s="384" customFormat="1" ht="11.25" customHeight="1" x14ac:dyDescent="0.25">
      <c r="A2201" s="266">
        <v>30</v>
      </c>
      <c r="B2201" s="266" t="s">
        <v>163</v>
      </c>
      <c r="C2201" s="266" t="s">
        <v>29</v>
      </c>
      <c r="D2201" s="161">
        <v>46050</v>
      </c>
      <c r="E2201" s="267">
        <v>46051</v>
      </c>
      <c r="F2201" s="162"/>
      <c r="G2201" s="162"/>
      <c r="H2201" s="162"/>
      <c r="I2201" s="162"/>
      <c r="J2201" s="162"/>
      <c r="K2201" s="162">
        <v>0</v>
      </c>
      <c r="L2201" s="266" t="s">
        <v>350</v>
      </c>
      <c r="M2201" s="266">
        <v>538995</v>
      </c>
      <c r="N2201" s="266">
        <v>8995</v>
      </c>
      <c r="O2201" s="266" t="s">
        <v>651</v>
      </c>
      <c r="P2201" s="268" t="s">
        <v>394</v>
      </c>
      <c r="Q2201" s="266" t="s">
        <v>378</v>
      </c>
      <c r="R2201" s="163">
        <v>34875</v>
      </c>
      <c r="S2201" s="163">
        <v>583.33000000000004</v>
      </c>
      <c r="T2201" s="164">
        <f t="shared" si="408"/>
        <v>35458.33</v>
      </c>
      <c r="U2201" s="165">
        <v>7</v>
      </c>
      <c r="V2201" s="163">
        <v>389.59</v>
      </c>
      <c r="W2201" s="251">
        <v>35</v>
      </c>
      <c r="X2201" s="166"/>
      <c r="Y2201" s="251">
        <f t="shared" si="409"/>
        <v>354.59</v>
      </c>
      <c r="Z2201" s="167">
        <f t="shared" si="410"/>
        <v>1.0987263077533543E-2</v>
      </c>
      <c r="AA2201" s="166">
        <v>0</v>
      </c>
      <c r="AB2201" s="251">
        <v>0</v>
      </c>
      <c r="AC2201" s="251"/>
      <c r="AD2201" s="251"/>
      <c r="AE2201" s="168">
        <v>0.1</v>
      </c>
      <c r="AF2201" s="168">
        <v>0.1</v>
      </c>
      <c r="AG2201" s="251">
        <f t="shared" si="411"/>
        <v>35.458999999999996</v>
      </c>
      <c r="AH2201" s="251"/>
      <c r="AI2201" s="251">
        <f t="shared" si="412"/>
        <v>35.458999999999996</v>
      </c>
      <c r="AJ2201" s="266" t="s">
        <v>164</v>
      </c>
      <c r="AK2201" s="266">
        <v>0</v>
      </c>
      <c r="AL2201" s="165"/>
      <c r="AM2201" s="269">
        <f t="shared" si="413"/>
        <v>0</v>
      </c>
      <c r="AN2201" s="269">
        <f t="shared" si="414"/>
        <v>1</v>
      </c>
      <c r="AO2201" s="269"/>
      <c r="AP2201" s="300"/>
      <c r="AQ2201" s="269">
        <f t="shared" si="415"/>
        <v>0</v>
      </c>
      <c r="AR2201" s="169" t="str">
        <f>IF(A2201="","",VLOOKUP(A2201,'Base Sites'!A:B,2,FALSE))</f>
        <v>Valauto Lambersart VW</v>
      </c>
      <c r="AS2201" s="169" t="str">
        <f t="shared" si="416"/>
        <v>SKODA</v>
      </c>
      <c r="AT2201" s="269"/>
      <c r="AU2201" s="270" t="str">
        <f>IF(A2201="","",VLOOKUP(L2201,'Base Vendeurs'!A:B,2,FALSE))</f>
        <v>Sociétés EST</v>
      </c>
      <c r="AV2201" s="251">
        <f t="shared" si="417"/>
        <v>389.59</v>
      </c>
      <c r="AW2201" s="167">
        <f t="shared" si="418"/>
        <v>1.0987263077533543E-2</v>
      </c>
      <c r="AX2201" s="237" t="str">
        <f t="shared" si="419"/>
        <v>NON</v>
      </c>
      <c r="AY2201" s="231">
        <f>+MargesVN[[#This Row],[Total COM]]+MargesVN[[#This Row],[EXT GIE]]+MargesVN[[#This Row],[Forfait immat]]</f>
        <v>35.458999999999996</v>
      </c>
    </row>
    <row r="2202" spans="1:51" s="384" customFormat="1" ht="11.25" customHeight="1" x14ac:dyDescent="0.25">
      <c r="A2202" s="401">
        <v>15</v>
      </c>
      <c r="B2202" s="401" t="s">
        <v>183</v>
      </c>
      <c r="C2202" s="401" t="s">
        <v>257</v>
      </c>
      <c r="D2202" s="402">
        <v>46078</v>
      </c>
      <c r="E2202" s="403">
        <v>46080</v>
      </c>
      <c r="F2202" s="404"/>
      <c r="G2202" s="404"/>
      <c r="H2202" s="404"/>
      <c r="I2202" s="404" t="s">
        <v>165</v>
      </c>
      <c r="J2202" s="404"/>
      <c r="K2202" s="404">
        <v>-2504.7600000000002</v>
      </c>
      <c r="L2202" s="401" t="s">
        <v>404</v>
      </c>
      <c r="M2202" s="401">
        <v>539513</v>
      </c>
      <c r="N2202" s="401">
        <v>9513</v>
      </c>
      <c r="O2202" s="401" t="s">
        <v>1870</v>
      </c>
      <c r="P2202" s="405" t="s">
        <v>1871</v>
      </c>
      <c r="Q2202" s="401" t="s">
        <v>1869</v>
      </c>
      <c r="R2202" s="406">
        <v>64970.83</v>
      </c>
      <c r="S2202" s="406">
        <v>33500.01</v>
      </c>
      <c r="T2202" s="407">
        <f t="shared" si="408"/>
        <v>98470.84</v>
      </c>
      <c r="U2202" s="408">
        <v>628</v>
      </c>
      <c r="V2202" s="406">
        <v>-2392.3999999999996</v>
      </c>
      <c r="W2202" s="409">
        <v>108.33</v>
      </c>
      <c r="X2202" s="410"/>
      <c r="Y2202" s="409">
        <f t="shared" si="409"/>
        <v>-2500.7299999999996</v>
      </c>
      <c r="Z2202" s="411">
        <f t="shared" si="410"/>
        <v>-2.4295517332846961E-2</v>
      </c>
      <c r="AA2202" s="410">
        <v>-13258.83</v>
      </c>
      <c r="AB2202" s="409">
        <v>8830</v>
      </c>
      <c r="AC2202" s="409"/>
      <c r="AD2202" s="409" t="s">
        <v>2019</v>
      </c>
      <c r="AE2202" s="412"/>
      <c r="AF2202" s="412">
        <v>0.13</v>
      </c>
      <c r="AG2202" s="409">
        <f t="shared" si="411"/>
        <v>0</v>
      </c>
      <c r="AH2202" s="409">
        <v>500</v>
      </c>
      <c r="AI2202" s="409">
        <f t="shared" si="412"/>
        <v>500</v>
      </c>
      <c r="AJ2202" s="401" t="s">
        <v>164</v>
      </c>
      <c r="AK2202" s="401">
        <v>0</v>
      </c>
      <c r="AL2202" s="408"/>
      <c r="AM2202" s="413">
        <f t="shared" si="413"/>
        <v>0</v>
      </c>
      <c r="AN2202" s="413">
        <f t="shared" si="414"/>
        <v>1</v>
      </c>
      <c r="AO2202" s="413"/>
      <c r="AP2202" s="413"/>
      <c r="AQ2202" s="413">
        <f t="shared" si="415"/>
        <v>0</v>
      </c>
      <c r="AR2202" s="414" t="str">
        <f>IF(A2202="","",VLOOKUP(A2202,'Base Sites'!A:B,2,FALSE))</f>
        <v>Valauto Hainaut</v>
      </c>
      <c r="AS2202" s="414" t="str">
        <f t="shared" si="416"/>
        <v>AUDI</v>
      </c>
      <c r="AT2202" s="413"/>
      <c r="AU2202" s="415" t="str">
        <f>IF(A2202="","",VLOOKUP(L2202,'Base Vendeurs'!A:B,2,FALSE))</f>
        <v>Valauto Hainaut VW</v>
      </c>
      <c r="AV2202" s="409">
        <f t="shared" si="417"/>
        <v>-2392.3999999999996</v>
      </c>
      <c r="AW2202" s="411">
        <f t="shared" si="418"/>
        <v>-2.4295517332846961E-2</v>
      </c>
      <c r="AX2202" s="415" t="str">
        <f t="shared" si="419"/>
        <v>OUI</v>
      </c>
      <c r="AY2202" s="231">
        <f>+MargesVN[[#This Row],[Total COM]]+MargesVN[[#This Row],[EXT GIE]]+MargesVN[[#This Row],[Forfait immat]]</f>
        <v>500</v>
      </c>
    </row>
    <row r="2203" spans="1:51" s="384" customFormat="1" ht="11.25" customHeight="1" x14ac:dyDescent="0.25">
      <c r="A2203" s="225">
        <v>10</v>
      </c>
      <c r="B2203" s="225" t="s">
        <v>163</v>
      </c>
      <c r="C2203" s="225" t="s">
        <v>206</v>
      </c>
      <c r="D2203" s="216">
        <v>46043</v>
      </c>
      <c r="E2203" s="226">
        <v>46028</v>
      </c>
      <c r="F2203" s="217"/>
      <c r="G2203" s="217"/>
      <c r="H2203" s="217"/>
      <c r="I2203" s="217"/>
      <c r="J2203" s="217"/>
      <c r="K2203" s="217">
        <v>0</v>
      </c>
      <c r="L2203" s="225" t="s">
        <v>109</v>
      </c>
      <c r="M2203" s="225">
        <v>539515</v>
      </c>
      <c r="N2203" s="225">
        <v>9515</v>
      </c>
      <c r="O2203" s="225" t="s">
        <v>656</v>
      </c>
      <c r="P2203" s="227" t="s">
        <v>657</v>
      </c>
      <c r="Q2203" s="225" t="s">
        <v>459</v>
      </c>
      <c r="R2203" s="218">
        <v>38334.67</v>
      </c>
      <c r="S2203" s="218">
        <v>2711.67</v>
      </c>
      <c r="T2203" s="219">
        <f t="shared" si="408"/>
        <v>41046.339999999997</v>
      </c>
      <c r="U2203" s="220">
        <v>51</v>
      </c>
      <c r="V2203" s="218">
        <v>851.17</v>
      </c>
      <c r="W2203" s="228"/>
      <c r="X2203" s="221"/>
      <c r="Y2203" s="228">
        <f t="shared" si="409"/>
        <v>851.17</v>
      </c>
      <c r="Z2203" s="222">
        <f t="shared" si="410"/>
        <v>2.0736806253614817E-2</v>
      </c>
      <c r="AA2203" s="221">
        <v>0</v>
      </c>
      <c r="AB2203" s="228">
        <v>0</v>
      </c>
      <c r="AC2203" s="228"/>
      <c r="AD2203" s="228"/>
      <c r="AE2203" s="223">
        <v>0.13</v>
      </c>
      <c r="AF2203" s="223">
        <v>0</v>
      </c>
      <c r="AG2203" s="228">
        <f t="shared" si="411"/>
        <v>110.6521</v>
      </c>
      <c r="AH2203" s="228"/>
      <c r="AI2203" s="228">
        <f t="shared" si="412"/>
        <v>110.6521</v>
      </c>
      <c r="AJ2203" s="225" t="s">
        <v>149</v>
      </c>
      <c r="AK2203" s="225">
        <v>0</v>
      </c>
      <c r="AL2203" s="220">
        <v>0</v>
      </c>
      <c r="AM2203" s="229">
        <f t="shared" si="413"/>
        <v>0</v>
      </c>
      <c r="AN2203" s="229">
        <f t="shared" si="414"/>
        <v>1</v>
      </c>
      <c r="AO2203" s="229"/>
      <c r="AP2203" s="229"/>
      <c r="AQ2203" s="229">
        <f t="shared" si="415"/>
        <v>0</v>
      </c>
      <c r="AR2203" s="224" t="str">
        <f>IF(A2203="","",VLOOKUP(A2203,'Base Sites'!A:B,2,FALSE))</f>
        <v>Valauto Roncq</v>
      </c>
      <c r="AS2203" s="224" t="str">
        <f t="shared" si="416"/>
        <v>CUPRA</v>
      </c>
      <c r="AT2203" s="229"/>
      <c r="AU2203" s="230" t="str">
        <f>IF(A2203="","",VLOOKUP(L2203,'Base Vendeurs'!A:B,2,FALSE))</f>
        <v>Valauto Roncq SEAT</v>
      </c>
      <c r="AV2203" s="228">
        <f t="shared" si="417"/>
        <v>851.17</v>
      </c>
      <c r="AW2203" s="222">
        <f t="shared" si="418"/>
        <v>2.0736806253614817E-2</v>
      </c>
      <c r="AX2203" s="230" t="str">
        <f t="shared" si="419"/>
        <v>NON</v>
      </c>
      <c r="AY2203" s="231">
        <f>+MargesVN[[#This Row],[Total COM]]+MargesVN[[#This Row],[EXT GIE]]+MargesVN[[#This Row],[Forfait immat]]</f>
        <v>110.6521</v>
      </c>
    </row>
    <row r="2204" spans="1:51" s="384" customFormat="1" ht="11.25" customHeight="1" x14ac:dyDescent="0.25">
      <c r="A2204" s="431">
        <v>45</v>
      </c>
      <c r="B2204" s="431" t="s">
        <v>163</v>
      </c>
      <c r="C2204" s="431" t="s">
        <v>29</v>
      </c>
      <c r="D2204" s="432">
        <v>46197</v>
      </c>
      <c r="E2204" s="433">
        <v>46188</v>
      </c>
      <c r="F2204" s="434"/>
      <c r="G2204" s="434"/>
      <c r="H2204" s="434"/>
      <c r="I2204" s="434"/>
      <c r="J2204" s="434"/>
      <c r="K2204" s="434">
        <v>0</v>
      </c>
      <c r="L2204" s="431" t="s">
        <v>1405</v>
      </c>
      <c r="M2204" s="431">
        <v>539520</v>
      </c>
      <c r="N2204" s="431">
        <v>20</v>
      </c>
      <c r="O2204" s="431" t="s">
        <v>4479</v>
      </c>
      <c r="P2204" s="435" t="s">
        <v>4480</v>
      </c>
      <c r="Q2204" s="431" t="s">
        <v>178</v>
      </c>
      <c r="R2204" s="436">
        <v>44808.33</v>
      </c>
      <c r="S2204" s="436">
        <v>1191.6600000000001</v>
      </c>
      <c r="T2204" s="437">
        <f t="shared" si="408"/>
        <v>45999.990000000005</v>
      </c>
      <c r="U2204" s="438">
        <v>112</v>
      </c>
      <c r="V2204" s="436">
        <v>969</v>
      </c>
      <c r="W2204" s="439">
        <v>100</v>
      </c>
      <c r="X2204" s="440"/>
      <c r="Y2204" s="439">
        <f t="shared" si="409"/>
        <v>869</v>
      </c>
      <c r="Z2204" s="441">
        <f t="shared" si="410"/>
        <v>2.1065221970700425E-2</v>
      </c>
      <c r="AA2204" s="440">
        <v>-4600</v>
      </c>
      <c r="AB2204" s="439">
        <v>0</v>
      </c>
      <c r="AC2204" s="439"/>
      <c r="AD2204" s="439"/>
      <c r="AE2204" s="442">
        <v>0.13</v>
      </c>
      <c r="AF2204" s="442">
        <v>0.12</v>
      </c>
      <c r="AG2204" s="439">
        <f t="shared" si="411"/>
        <v>112.97</v>
      </c>
      <c r="AH2204" s="439"/>
      <c r="AI2204" s="439">
        <f t="shared" si="412"/>
        <v>112.97</v>
      </c>
      <c r="AJ2204" s="431" t="s">
        <v>149</v>
      </c>
      <c r="AK2204" s="431">
        <v>0</v>
      </c>
      <c r="AL2204" s="438"/>
      <c r="AM2204" s="443">
        <f t="shared" si="413"/>
        <v>0</v>
      </c>
      <c r="AN2204" s="443">
        <f t="shared" si="414"/>
        <v>1</v>
      </c>
      <c r="AO2204" s="443"/>
      <c r="AP2204" s="443"/>
      <c r="AQ2204" s="443">
        <f t="shared" si="415"/>
        <v>0</v>
      </c>
      <c r="AR2204" s="444" t="str">
        <f>IF(A2204="","",VLOOKUP(A2204,'Base Sites'!A:B,2,FALSE))</f>
        <v>Valauto Arras</v>
      </c>
      <c r="AS2204" s="444" t="str">
        <f t="shared" si="416"/>
        <v>SKODA</v>
      </c>
      <c r="AT2204" s="443"/>
      <c r="AU2204" s="445" t="str">
        <f>IF(A2204="","",VLOOKUP(L2204,'Base Vendeurs'!A:B,2,FALSE))</f>
        <v>Valauto Arras</v>
      </c>
      <c r="AV2204" s="439">
        <f t="shared" si="417"/>
        <v>969</v>
      </c>
      <c r="AW2204" s="441">
        <f t="shared" si="418"/>
        <v>2.1065221970700425E-2</v>
      </c>
      <c r="AX2204" s="445" t="str">
        <f t="shared" si="419"/>
        <v>NON</v>
      </c>
      <c r="AY2204" s="231">
        <f>+MargesVN[[#This Row],[Total COM]]+MargesVN[[#This Row],[EXT GIE]]+MargesVN[[#This Row],[Forfait immat]]</f>
        <v>112.97</v>
      </c>
    </row>
    <row r="2205" spans="1:51" s="384" customFormat="1" ht="11.25" customHeight="1" x14ac:dyDescent="0.25">
      <c r="A2205" s="45">
        <v>45</v>
      </c>
      <c r="B2205" s="45" t="s">
        <v>163</v>
      </c>
      <c r="C2205" s="45" t="s">
        <v>29</v>
      </c>
      <c r="D2205" s="44">
        <v>46059</v>
      </c>
      <c r="E2205" s="65">
        <v>46059</v>
      </c>
      <c r="F2205" s="35"/>
      <c r="G2205" s="35"/>
      <c r="H2205" s="35"/>
      <c r="I2205" s="35"/>
      <c r="J2205" s="35"/>
      <c r="K2205" s="35">
        <v>0</v>
      </c>
      <c r="L2205" s="45" t="s">
        <v>1405</v>
      </c>
      <c r="M2205" s="45">
        <v>539525</v>
      </c>
      <c r="N2205" s="45">
        <v>25</v>
      </c>
      <c r="O2205" s="45" t="s">
        <v>1406</v>
      </c>
      <c r="P2205" s="66" t="s">
        <v>1407</v>
      </c>
      <c r="Q2205" s="45" t="s">
        <v>129</v>
      </c>
      <c r="R2205" s="47">
        <v>23191.67</v>
      </c>
      <c r="S2205" s="47">
        <v>833.33</v>
      </c>
      <c r="T2205" s="48">
        <f t="shared" si="408"/>
        <v>24025</v>
      </c>
      <c r="U2205" s="49">
        <v>18</v>
      </c>
      <c r="V2205" s="47">
        <v>10.42</v>
      </c>
      <c r="W2205" s="46">
        <v>35</v>
      </c>
      <c r="X2205" s="50"/>
      <c r="Y2205" s="46">
        <f t="shared" si="409"/>
        <v>-24.58</v>
      </c>
      <c r="Z2205" s="51">
        <f t="shared" si="410"/>
        <v>4.337148803329865E-4</v>
      </c>
      <c r="AA2205" s="50">
        <v>0</v>
      </c>
      <c r="AB2205" s="46">
        <v>-3916</v>
      </c>
      <c r="AC2205" s="46"/>
      <c r="AD2205" s="46" t="s">
        <v>2022</v>
      </c>
      <c r="AE2205" s="52"/>
      <c r="AF2205" s="52">
        <v>0.13</v>
      </c>
      <c r="AG2205" s="46">
        <f t="shared" si="411"/>
        <v>0</v>
      </c>
      <c r="AH2205" s="46"/>
      <c r="AI2205" s="46">
        <f t="shared" si="412"/>
        <v>0</v>
      </c>
      <c r="AJ2205" s="45" t="s">
        <v>164</v>
      </c>
      <c r="AK2205" s="45">
        <v>30</v>
      </c>
      <c r="AL2205" s="49"/>
      <c r="AM2205" s="238">
        <f t="shared" si="413"/>
        <v>0</v>
      </c>
      <c r="AN2205" s="238">
        <f t="shared" si="414"/>
        <v>1</v>
      </c>
      <c r="AO2205" s="238"/>
      <c r="AP2205" s="238"/>
      <c r="AQ2205" s="238">
        <f t="shared" si="415"/>
        <v>0</v>
      </c>
      <c r="AR2205" s="96" t="str">
        <f>IF(A2205="","",VLOOKUP(A2205,'Base Sites'!A:B,2,FALSE))</f>
        <v>Valauto Arras</v>
      </c>
      <c r="AS2205" s="96" t="str">
        <f t="shared" si="416"/>
        <v>SKODA</v>
      </c>
      <c r="AT2205" s="238"/>
      <c r="AU2205" s="231" t="str">
        <f>IF(A2205="","",VLOOKUP(L2205,'Base Vendeurs'!A:B,2,FALSE))</f>
        <v>Valauto Arras</v>
      </c>
      <c r="AV2205" s="46">
        <f t="shared" si="417"/>
        <v>10.42</v>
      </c>
      <c r="AW2205" s="51">
        <f t="shared" si="418"/>
        <v>4.337148803329865E-4</v>
      </c>
      <c r="AX2205" s="231" t="str">
        <f t="shared" si="419"/>
        <v>NON</v>
      </c>
      <c r="AY2205" s="231">
        <f>+MargesVN[[#This Row],[Total COM]]+MargesVN[[#This Row],[EXT GIE]]+MargesVN[[#This Row],[Forfait immat]]</f>
        <v>30</v>
      </c>
    </row>
    <row r="2206" spans="1:51" s="384" customFormat="1" ht="11.25" customHeight="1" x14ac:dyDescent="0.25">
      <c r="A2206" s="354">
        <v>45</v>
      </c>
      <c r="B2206" s="354" t="s">
        <v>163</v>
      </c>
      <c r="C2206" s="354" t="s">
        <v>206</v>
      </c>
      <c r="D2206" s="355">
        <v>46141</v>
      </c>
      <c r="E2206" s="356">
        <v>46142</v>
      </c>
      <c r="F2206" s="357"/>
      <c r="G2206" s="357"/>
      <c r="H2206" s="357"/>
      <c r="I2206" s="357"/>
      <c r="J2206" s="357"/>
      <c r="K2206" s="357"/>
      <c r="L2206" s="354" t="s">
        <v>109</v>
      </c>
      <c r="M2206" s="354">
        <v>539526</v>
      </c>
      <c r="N2206" s="354">
        <v>26</v>
      </c>
      <c r="O2206" s="354" t="s">
        <v>3169</v>
      </c>
      <c r="P2206" s="358" t="s">
        <v>3170</v>
      </c>
      <c r="Q2206" s="354" t="s">
        <v>379</v>
      </c>
      <c r="R2206" s="359">
        <v>38154.33</v>
      </c>
      <c r="S2206" s="359">
        <v>1756.67</v>
      </c>
      <c r="T2206" s="360">
        <f t="shared" si="408"/>
        <v>39911</v>
      </c>
      <c r="U2206" s="361">
        <v>65</v>
      </c>
      <c r="V2206" s="359">
        <v>1219.33</v>
      </c>
      <c r="W2206" s="362">
        <v>22</v>
      </c>
      <c r="X2206" s="363"/>
      <c r="Y2206" s="362">
        <f t="shared" si="409"/>
        <v>1197.33</v>
      </c>
      <c r="Z2206" s="364">
        <f t="shared" si="410"/>
        <v>3.0551226478915585E-2</v>
      </c>
      <c r="AA2206" s="363">
        <v>0</v>
      </c>
      <c r="AB2206" s="362">
        <v>-5587.54</v>
      </c>
      <c r="AC2206" s="362"/>
      <c r="AD2206" s="362"/>
      <c r="AE2206" s="365">
        <v>0.1</v>
      </c>
      <c r="AF2206" s="365">
        <v>0.13</v>
      </c>
      <c r="AG2206" s="362">
        <f t="shared" si="411"/>
        <v>119.733</v>
      </c>
      <c r="AH2206" s="362"/>
      <c r="AI2206" s="362">
        <f t="shared" si="412"/>
        <v>119.733</v>
      </c>
      <c r="AJ2206" s="354" t="s">
        <v>164</v>
      </c>
      <c r="AK2206" s="354"/>
      <c r="AL2206" s="361"/>
      <c r="AM2206" s="366">
        <f t="shared" si="413"/>
        <v>0</v>
      </c>
      <c r="AN2206" s="366">
        <f t="shared" si="414"/>
        <v>1</v>
      </c>
      <c r="AO2206" s="366"/>
      <c r="AP2206" s="366"/>
      <c r="AQ2206" s="366">
        <f t="shared" si="415"/>
        <v>0</v>
      </c>
      <c r="AR2206" s="367" t="str">
        <f>IF(A2206="","",VLOOKUP(A2206,'Base Sites'!A:B,2,FALSE))</f>
        <v>Valauto Arras</v>
      </c>
      <c r="AS2206" s="367" t="str">
        <f t="shared" si="416"/>
        <v>CUPRA</v>
      </c>
      <c r="AT2206" s="366"/>
      <c r="AU2206" s="368" t="str">
        <f>IF(A2206="","",VLOOKUP(L2206,'Base Vendeurs'!A:B,2,FALSE))</f>
        <v>Valauto Roncq SEAT</v>
      </c>
      <c r="AV2206" s="362">
        <f t="shared" si="417"/>
        <v>1219.33</v>
      </c>
      <c r="AW2206" s="364">
        <f t="shared" si="418"/>
        <v>3.0551226478915585E-2</v>
      </c>
      <c r="AX2206" s="368" t="str">
        <f t="shared" si="419"/>
        <v>NON</v>
      </c>
      <c r="AY2206" s="231">
        <f>+MargesVN[[#This Row],[Total COM]]+MargesVN[[#This Row],[EXT GIE]]+MargesVN[[#This Row],[Forfait immat]]</f>
        <v>119.733</v>
      </c>
    </row>
    <row r="2207" spans="1:51" s="384" customFormat="1" ht="11.25" customHeight="1" x14ac:dyDescent="0.25">
      <c r="A2207" s="431">
        <v>45</v>
      </c>
      <c r="B2207" s="431" t="s">
        <v>163</v>
      </c>
      <c r="C2207" s="431" t="s">
        <v>29</v>
      </c>
      <c r="D2207" s="432">
        <v>46198</v>
      </c>
      <c r="E2207" s="433">
        <v>46202</v>
      </c>
      <c r="F2207" s="434"/>
      <c r="G2207" s="434"/>
      <c r="H2207" s="434"/>
      <c r="I2207" s="434"/>
      <c r="J2207" s="434"/>
      <c r="K2207" s="434">
        <v>0</v>
      </c>
      <c r="L2207" s="431" t="s">
        <v>70</v>
      </c>
      <c r="M2207" s="431">
        <v>539539</v>
      </c>
      <c r="N2207" s="431">
        <v>39</v>
      </c>
      <c r="O2207" s="431" t="s">
        <v>4626</v>
      </c>
      <c r="P2207" s="435" t="s">
        <v>1514</v>
      </c>
      <c r="Q2207" s="431" t="s">
        <v>84</v>
      </c>
      <c r="R2207" s="436">
        <v>36458.339999999997</v>
      </c>
      <c r="S2207" s="436">
        <v>1291.67</v>
      </c>
      <c r="T2207" s="437">
        <f t="shared" si="408"/>
        <v>37750.009999999995</v>
      </c>
      <c r="U2207" s="438">
        <v>43</v>
      </c>
      <c r="V2207" s="436">
        <v>2000.84</v>
      </c>
      <c r="W2207" s="439">
        <v>35.01</v>
      </c>
      <c r="X2207" s="440"/>
      <c r="Y2207" s="439">
        <f t="shared" si="409"/>
        <v>1965.83</v>
      </c>
      <c r="Z2207" s="441">
        <f t="shared" si="410"/>
        <v>5.300237006559734E-2</v>
      </c>
      <c r="AA2207" s="440">
        <v>0</v>
      </c>
      <c r="AB2207" s="439">
        <v>-6873.33</v>
      </c>
      <c r="AC2207" s="439"/>
      <c r="AD2207" s="439"/>
      <c r="AE2207" s="442">
        <v>0.13</v>
      </c>
      <c r="AF2207" s="442">
        <v>0.13</v>
      </c>
      <c r="AG2207" s="439">
        <f t="shared" si="411"/>
        <v>255.55789999999999</v>
      </c>
      <c r="AH2207" s="439"/>
      <c r="AI2207" s="439">
        <f t="shared" si="412"/>
        <v>255.55789999999999</v>
      </c>
      <c r="AJ2207" s="431" t="s">
        <v>164</v>
      </c>
      <c r="AK2207" s="431">
        <v>0</v>
      </c>
      <c r="AL2207" s="438">
        <v>20</v>
      </c>
      <c r="AM2207" s="443">
        <f t="shared" si="413"/>
        <v>1</v>
      </c>
      <c r="AN2207" s="443">
        <f t="shared" si="414"/>
        <v>1</v>
      </c>
      <c r="AO2207" s="443"/>
      <c r="AP2207" s="443"/>
      <c r="AQ2207" s="443">
        <f t="shared" si="415"/>
        <v>1</v>
      </c>
      <c r="AR2207" s="444" t="str">
        <f>IF(A2207="","",VLOOKUP(A2207,'Base Sites'!A:B,2,FALSE))</f>
        <v>Valauto Arras</v>
      </c>
      <c r="AS2207" s="444" t="str">
        <f t="shared" si="416"/>
        <v>SKODA</v>
      </c>
      <c r="AT2207" s="443"/>
      <c r="AU2207" s="445" t="str">
        <f>IF(A2207="","",VLOOKUP(L2207,'Base Vendeurs'!A:B,2,FALSE))</f>
        <v>Sociétés NORD</v>
      </c>
      <c r="AV2207" s="439">
        <f t="shared" si="417"/>
        <v>2000.84</v>
      </c>
      <c r="AW2207" s="441">
        <f t="shared" si="418"/>
        <v>5.300237006559734E-2</v>
      </c>
      <c r="AX2207" s="445" t="str">
        <f t="shared" si="419"/>
        <v>NON</v>
      </c>
      <c r="AY2207" s="231">
        <f>+MargesVN[[#This Row],[Total COM]]+MargesVN[[#This Row],[EXT GIE]]+MargesVN[[#This Row],[Forfait immat]]</f>
        <v>275.55790000000002</v>
      </c>
    </row>
    <row r="2208" spans="1:51" s="384" customFormat="1" ht="11.25" customHeight="1" x14ac:dyDescent="0.25">
      <c r="A2208" s="431">
        <v>45</v>
      </c>
      <c r="B2208" s="431" t="s">
        <v>163</v>
      </c>
      <c r="C2208" s="431" t="s">
        <v>29</v>
      </c>
      <c r="D2208" s="432">
        <v>46175</v>
      </c>
      <c r="E2208" s="433">
        <v>46176</v>
      </c>
      <c r="F2208" s="434"/>
      <c r="G2208" s="434"/>
      <c r="H2208" s="434"/>
      <c r="I2208" s="434"/>
      <c r="J2208" s="434"/>
      <c r="K2208" s="434">
        <v>0</v>
      </c>
      <c r="L2208" s="431" t="s">
        <v>33</v>
      </c>
      <c r="M2208" s="431">
        <v>539545</v>
      </c>
      <c r="N2208" s="431">
        <v>45</v>
      </c>
      <c r="O2208" s="431" t="s">
        <v>4554</v>
      </c>
      <c r="P2208" s="435" t="s">
        <v>1155</v>
      </c>
      <c r="Q2208" s="431" t="s">
        <v>129</v>
      </c>
      <c r="R2208" s="436">
        <v>29675</v>
      </c>
      <c r="S2208" s="436">
        <v>1066.6600000000001</v>
      </c>
      <c r="T2208" s="437">
        <f t="shared" si="408"/>
        <v>30741.66</v>
      </c>
      <c r="U2208" s="438">
        <v>40</v>
      </c>
      <c r="V2208" s="436">
        <v>649.86</v>
      </c>
      <c r="W2208" s="439">
        <v>35.01</v>
      </c>
      <c r="X2208" s="440"/>
      <c r="Y2208" s="439">
        <f t="shared" si="409"/>
        <v>614.85</v>
      </c>
      <c r="Z2208" s="441">
        <f t="shared" si="410"/>
        <v>2.1139391952158731E-2</v>
      </c>
      <c r="AA2208" s="440">
        <v>0</v>
      </c>
      <c r="AB2208" s="439">
        <v>-5226.09</v>
      </c>
      <c r="AC2208" s="439"/>
      <c r="AD2208" s="439"/>
      <c r="AE2208" s="442"/>
      <c r="AF2208" s="442">
        <v>0</v>
      </c>
      <c r="AG2208" s="439">
        <f t="shared" si="411"/>
        <v>0</v>
      </c>
      <c r="AH2208" s="439"/>
      <c r="AI2208" s="439">
        <f t="shared" si="412"/>
        <v>0</v>
      </c>
      <c r="AJ2208" s="431" t="s">
        <v>164</v>
      </c>
      <c r="AK2208" s="431">
        <v>0</v>
      </c>
      <c r="AL2208" s="438"/>
      <c r="AM2208" s="443">
        <f t="shared" si="413"/>
        <v>0</v>
      </c>
      <c r="AN2208" s="443">
        <f t="shared" si="414"/>
        <v>1</v>
      </c>
      <c r="AO2208" s="443"/>
      <c r="AP2208" s="443"/>
      <c r="AQ2208" s="443">
        <f t="shared" si="415"/>
        <v>0</v>
      </c>
      <c r="AR2208" s="444" t="str">
        <f>IF(A2208="","",VLOOKUP(A2208,'Base Sites'!A:B,2,FALSE))</f>
        <v>Valauto Arras</v>
      </c>
      <c r="AS2208" s="444" t="str">
        <f t="shared" si="416"/>
        <v>SKODA</v>
      </c>
      <c r="AT2208" s="443"/>
      <c r="AU2208" s="445" t="str">
        <f>IF(A2208="","",VLOOKUP(L2208,'Base Vendeurs'!A:B,2,FALSE))</f>
        <v>Sociétés NORD</v>
      </c>
      <c r="AV2208" s="439">
        <f t="shared" si="417"/>
        <v>649.86</v>
      </c>
      <c r="AW2208" s="441">
        <f t="shared" si="418"/>
        <v>2.1139391952158731E-2</v>
      </c>
      <c r="AX2208" s="445" t="str">
        <f t="shared" si="419"/>
        <v>NON</v>
      </c>
      <c r="AY2208" s="231">
        <f>+MargesVN[[#This Row],[Total COM]]+MargesVN[[#This Row],[EXT GIE]]+MargesVN[[#This Row],[Forfait immat]]</f>
        <v>0</v>
      </c>
    </row>
    <row r="2209" spans="1:51" s="384" customFormat="1" ht="11.25" customHeight="1" x14ac:dyDescent="0.25">
      <c r="A2209" s="431">
        <v>45</v>
      </c>
      <c r="B2209" s="431" t="s">
        <v>163</v>
      </c>
      <c r="C2209" s="431" t="s">
        <v>29</v>
      </c>
      <c r="D2209" s="432">
        <v>46203</v>
      </c>
      <c r="E2209" s="433">
        <v>46203</v>
      </c>
      <c r="F2209" s="434"/>
      <c r="G2209" s="434"/>
      <c r="H2209" s="434"/>
      <c r="I2209" s="434"/>
      <c r="J2209" s="434"/>
      <c r="K2209" s="434"/>
      <c r="L2209" s="431" t="s">
        <v>1405</v>
      </c>
      <c r="M2209" s="431">
        <v>539551</v>
      </c>
      <c r="N2209" s="431">
        <v>51</v>
      </c>
      <c r="O2209" s="431" t="s">
        <v>4622</v>
      </c>
      <c r="P2209" s="435" t="s">
        <v>4623</v>
      </c>
      <c r="Q2209" s="431" t="s">
        <v>84</v>
      </c>
      <c r="R2209" s="436">
        <v>33066.67</v>
      </c>
      <c r="S2209" s="436">
        <v>583.33000000000004</v>
      </c>
      <c r="T2209" s="437">
        <f t="shared" si="408"/>
        <v>33650</v>
      </c>
      <c r="U2209" s="438">
        <v>14</v>
      </c>
      <c r="V2209" s="436">
        <v>1300.27</v>
      </c>
      <c r="W2209" s="439">
        <v>35.01</v>
      </c>
      <c r="X2209" s="440"/>
      <c r="Y2209" s="439">
        <f t="shared" si="409"/>
        <v>1265.26</v>
      </c>
      <c r="Z2209" s="441">
        <f t="shared" si="410"/>
        <v>3.8641010401188704E-2</v>
      </c>
      <c r="AA2209" s="440">
        <v>0</v>
      </c>
      <c r="AB2209" s="439">
        <v>-3500</v>
      </c>
      <c r="AC2209" s="439"/>
      <c r="AD2209" s="439"/>
      <c r="AE2209" s="442">
        <v>7.0000000000000007E-2</v>
      </c>
      <c r="AF2209" s="442">
        <v>7.0000000000000007E-2</v>
      </c>
      <c r="AG2209" s="439">
        <f t="shared" si="411"/>
        <v>88.568200000000004</v>
      </c>
      <c r="AH2209" s="439"/>
      <c r="AI2209" s="439">
        <f t="shared" si="412"/>
        <v>88.568200000000004</v>
      </c>
      <c r="AJ2209" s="431" t="s">
        <v>164</v>
      </c>
      <c r="AK2209" s="431">
        <v>0</v>
      </c>
      <c r="AL2209" s="438">
        <v>50</v>
      </c>
      <c r="AM2209" s="443">
        <f t="shared" si="413"/>
        <v>1</v>
      </c>
      <c r="AN2209" s="443">
        <f t="shared" si="414"/>
        <v>1</v>
      </c>
      <c r="AO2209" s="443"/>
      <c r="AP2209" s="443"/>
      <c r="AQ2209" s="443">
        <f t="shared" si="415"/>
        <v>1</v>
      </c>
      <c r="AR2209" s="444" t="str">
        <f>IF(A2209="","",VLOOKUP(A2209,'Base Sites'!A:B,2,FALSE))</f>
        <v>Valauto Arras</v>
      </c>
      <c r="AS2209" s="444" t="str">
        <f t="shared" si="416"/>
        <v>SKODA</v>
      </c>
      <c r="AT2209" s="443"/>
      <c r="AU2209" s="445" t="str">
        <f>IF(A2209="","",VLOOKUP(L2209,'Base Vendeurs'!A:B,2,FALSE))</f>
        <v>Valauto Arras</v>
      </c>
      <c r="AV2209" s="439">
        <f t="shared" si="417"/>
        <v>1300.27</v>
      </c>
      <c r="AW2209" s="441">
        <f t="shared" si="418"/>
        <v>3.8641010401188704E-2</v>
      </c>
      <c r="AX2209" s="445" t="str">
        <f t="shared" si="419"/>
        <v>NON</v>
      </c>
      <c r="AY2209" s="231">
        <f>+MargesVN[[#This Row],[Total COM]]+MargesVN[[#This Row],[EXT GIE]]+MargesVN[[#This Row],[Forfait immat]]</f>
        <v>138.56819999999999</v>
      </c>
    </row>
    <row r="2210" spans="1:51" s="384" customFormat="1" ht="11.25" customHeight="1" x14ac:dyDescent="0.25">
      <c r="A2210" s="45">
        <v>10</v>
      </c>
      <c r="B2210" s="45" t="s">
        <v>163</v>
      </c>
      <c r="C2210" s="45" t="s">
        <v>206</v>
      </c>
      <c r="D2210" s="44">
        <v>46034</v>
      </c>
      <c r="E2210" s="65">
        <v>46044</v>
      </c>
      <c r="F2210" s="35"/>
      <c r="G2210" s="35"/>
      <c r="H2210" s="35"/>
      <c r="I2210" s="35"/>
      <c r="J2210" s="35"/>
      <c r="K2210" s="35">
        <v>0</v>
      </c>
      <c r="L2210" s="45" t="s">
        <v>109</v>
      </c>
      <c r="M2210" s="45">
        <v>541181</v>
      </c>
      <c r="N2210" s="45">
        <v>1181</v>
      </c>
      <c r="O2210" s="45" t="s">
        <v>673</v>
      </c>
      <c r="P2210" s="66" t="s">
        <v>674</v>
      </c>
      <c r="Q2210" s="45" t="s">
        <v>207</v>
      </c>
      <c r="R2210" s="47">
        <v>34933.5</v>
      </c>
      <c r="S2210" s="47">
        <v>5004.18</v>
      </c>
      <c r="T2210" s="48">
        <f t="shared" si="408"/>
        <v>39937.68</v>
      </c>
      <c r="U2210" s="49">
        <v>564</v>
      </c>
      <c r="V2210" s="47">
        <v>-5674.91</v>
      </c>
      <c r="W2210" s="46">
        <v>22</v>
      </c>
      <c r="X2210" s="50"/>
      <c r="Y2210" s="46">
        <f t="shared" si="409"/>
        <v>-5696.91</v>
      </c>
      <c r="Z2210" s="51">
        <f t="shared" si="410"/>
        <v>-0.14209413265868223</v>
      </c>
      <c r="AA2210" s="50">
        <v>-2018.92</v>
      </c>
      <c r="AB2210" s="46">
        <v>0</v>
      </c>
      <c r="AC2210" s="46"/>
      <c r="AD2210" s="46" t="s">
        <v>236</v>
      </c>
      <c r="AE2210" s="52"/>
      <c r="AF2210" s="52">
        <v>0.13</v>
      </c>
      <c r="AG2210" s="46">
        <f t="shared" si="411"/>
        <v>0</v>
      </c>
      <c r="AH2210" s="46">
        <v>200</v>
      </c>
      <c r="AI2210" s="46">
        <f t="shared" si="412"/>
        <v>200</v>
      </c>
      <c r="AJ2210" s="45" t="s">
        <v>164</v>
      </c>
      <c r="AK2210" s="45"/>
      <c r="AL2210" s="49"/>
      <c r="AM2210" s="238">
        <f t="shared" si="413"/>
        <v>0</v>
      </c>
      <c r="AN2210" s="238">
        <f t="shared" si="414"/>
        <v>1</v>
      </c>
      <c r="AO2210" s="238"/>
      <c r="AP2210" s="238"/>
      <c r="AQ2210" s="238">
        <f t="shared" si="415"/>
        <v>0</v>
      </c>
      <c r="AR2210" s="96" t="str">
        <f>IF(A2210="","",VLOOKUP(A2210,'Base Sites'!A:B,2,FALSE))</f>
        <v>Valauto Roncq</v>
      </c>
      <c r="AS2210" s="96" t="str">
        <f t="shared" si="416"/>
        <v>CUPRA</v>
      </c>
      <c r="AT2210" s="238"/>
      <c r="AU2210" s="231" t="str">
        <f>IF(A2210="","",VLOOKUP(L2210,'Base Vendeurs'!A:B,2,FALSE))</f>
        <v>Valauto Roncq SEAT</v>
      </c>
      <c r="AV2210" s="46">
        <f t="shared" si="417"/>
        <v>-5674.91</v>
      </c>
      <c r="AW2210" s="51">
        <f t="shared" si="418"/>
        <v>-0.14209413265868223</v>
      </c>
      <c r="AX2210" s="231" t="str">
        <f t="shared" si="419"/>
        <v>OUI</v>
      </c>
      <c r="AY2210" s="231">
        <f>+MargesVN[[#This Row],[Total COM]]+MargesVN[[#This Row],[EXT GIE]]+MargesVN[[#This Row],[Forfait immat]]</f>
        <v>200</v>
      </c>
    </row>
    <row r="2211" spans="1:51" s="384" customFormat="1" ht="11.25" customHeight="1" x14ac:dyDescent="0.25">
      <c r="A2211" s="319">
        <v>10</v>
      </c>
      <c r="B2211" s="319" t="s">
        <v>163</v>
      </c>
      <c r="C2211" s="319" t="s">
        <v>206</v>
      </c>
      <c r="D2211" s="320">
        <v>46090</v>
      </c>
      <c r="E2211" s="321">
        <v>46090</v>
      </c>
      <c r="F2211" s="322"/>
      <c r="G2211" s="322"/>
      <c r="H2211" s="322"/>
      <c r="I2211" s="322"/>
      <c r="J2211" s="322"/>
      <c r="K2211" s="322">
        <v>0</v>
      </c>
      <c r="L2211" s="319" t="s">
        <v>109</v>
      </c>
      <c r="M2211" s="319">
        <v>541361</v>
      </c>
      <c r="N2211" s="319">
        <v>1361</v>
      </c>
      <c r="O2211" s="319" t="s">
        <v>2325</v>
      </c>
      <c r="P2211" s="323" t="s">
        <v>2326</v>
      </c>
      <c r="Q2211" s="319" t="s">
        <v>368</v>
      </c>
      <c r="R2211" s="324">
        <v>45704.33</v>
      </c>
      <c r="S2211" s="324">
        <v>2133.33</v>
      </c>
      <c r="T2211" s="325">
        <f t="shared" si="408"/>
        <v>47837.66</v>
      </c>
      <c r="U2211" s="326">
        <v>423</v>
      </c>
      <c r="V2211" s="324">
        <v>-3748.9</v>
      </c>
      <c r="W2211" s="327">
        <v>22</v>
      </c>
      <c r="X2211" s="328">
        <v>-2000</v>
      </c>
      <c r="Y2211" s="327">
        <f t="shared" si="409"/>
        <v>-5770.9</v>
      </c>
      <c r="Z2211" s="329">
        <f t="shared" si="410"/>
        <v>-0.12017519251568741</v>
      </c>
      <c r="AA2211" s="473">
        <v>-3827.01</v>
      </c>
      <c r="AB2211" s="327">
        <v>0</v>
      </c>
      <c r="AC2211" s="327"/>
      <c r="AD2211" s="327" t="s">
        <v>369</v>
      </c>
      <c r="AE2211" s="330"/>
      <c r="AF2211" s="330">
        <v>0.13</v>
      </c>
      <c r="AG2211" s="327">
        <f t="shared" si="411"/>
        <v>0</v>
      </c>
      <c r="AH2211" s="327">
        <v>300</v>
      </c>
      <c r="AI2211" s="327">
        <f t="shared" si="412"/>
        <v>300</v>
      </c>
      <c r="AJ2211" s="319" t="s">
        <v>149</v>
      </c>
      <c r="AK2211" s="319"/>
      <c r="AL2211" s="326"/>
      <c r="AM2211" s="331">
        <f t="shared" si="413"/>
        <v>0</v>
      </c>
      <c r="AN2211" s="331">
        <f t="shared" si="414"/>
        <v>1</v>
      </c>
      <c r="AO2211" s="331"/>
      <c r="AP2211" s="331"/>
      <c r="AQ2211" s="331">
        <f t="shared" si="415"/>
        <v>0</v>
      </c>
      <c r="AR2211" s="332" t="str">
        <f>IF(A2211="","",VLOOKUP(A2211,'Base Sites'!A:B,2,FALSE))</f>
        <v>Valauto Roncq</v>
      </c>
      <c r="AS2211" s="332" t="str">
        <f t="shared" si="416"/>
        <v>CUPRA</v>
      </c>
      <c r="AT2211" s="331"/>
      <c r="AU2211" s="333" t="str">
        <f>IF(A2211="","",VLOOKUP(L2211,'Base Vendeurs'!A:B,2,FALSE))</f>
        <v>Valauto Roncq SEAT</v>
      </c>
      <c r="AV2211" s="327">
        <f t="shared" si="417"/>
        <v>-3748.9</v>
      </c>
      <c r="AW2211" s="329">
        <f t="shared" si="418"/>
        <v>-7.8367127489095412E-2</v>
      </c>
      <c r="AX2211" s="333" t="str">
        <f t="shared" si="419"/>
        <v>OUI</v>
      </c>
      <c r="AY2211" s="231">
        <f>+MargesVN[[#This Row],[Total COM]]+MargesVN[[#This Row],[EXT GIE]]+MargesVN[[#This Row],[Forfait immat]]</f>
        <v>300</v>
      </c>
    </row>
    <row r="2212" spans="1:51" s="384" customFormat="1" ht="11.25" customHeight="1" x14ac:dyDescent="0.25">
      <c r="A2212" s="45">
        <v>10</v>
      </c>
      <c r="B2212" s="45" t="s">
        <v>163</v>
      </c>
      <c r="C2212" s="45" t="s">
        <v>206</v>
      </c>
      <c r="D2212" s="44">
        <v>46070</v>
      </c>
      <c r="E2212" s="65">
        <v>46073</v>
      </c>
      <c r="F2212" s="35"/>
      <c r="G2212" s="35"/>
      <c r="H2212" s="35"/>
      <c r="I2212" s="35"/>
      <c r="J2212" s="35"/>
      <c r="K2212" s="35">
        <v>0</v>
      </c>
      <c r="L2212" s="45" t="s">
        <v>70</v>
      </c>
      <c r="M2212" s="45">
        <v>541363</v>
      </c>
      <c r="N2212" s="45">
        <v>1363</v>
      </c>
      <c r="O2212" s="45" t="s">
        <v>1661</v>
      </c>
      <c r="P2212" s="66" t="s">
        <v>1662</v>
      </c>
      <c r="Q2212" s="45" t="s">
        <v>207</v>
      </c>
      <c r="R2212" s="47">
        <v>43075.17</v>
      </c>
      <c r="S2212" s="47">
        <v>633.33000000000004</v>
      </c>
      <c r="T2212" s="48">
        <f t="shared" si="408"/>
        <v>43708.5</v>
      </c>
      <c r="U2212" s="49">
        <v>20</v>
      </c>
      <c r="V2212" s="47">
        <v>1333.26</v>
      </c>
      <c r="W2212" s="46">
        <v>22</v>
      </c>
      <c r="X2212" s="50"/>
      <c r="Y2212" s="46">
        <f t="shared" si="409"/>
        <v>1311.26</v>
      </c>
      <c r="Z2212" s="51">
        <f t="shared" si="410"/>
        <v>3.0503448985895191E-2</v>
      </c>
      <c r="AA2212" s="50">
        <v>0</v>
      </c>
      <c r="AB2212" s="46">
        <v>0</v>
      </c>
      <c r="AC2212" s="46"/>
      <c r="AD2212" s="46"/>
      <c r="AE2212" s="52">
        <v>0.1</v>
      </c>
      <c r="AF2212" s="52">
        <v>0.1</v>
      </c>
      <c r="AG2212" s="46">
        <f t="shared" si="411"/>
        <v>131.126</v>
      </c>
      <c r="AH2212" s="46"/>
      <c r="AI2212" s="46">
        <f t="shared" si="412"/>
        <v>131.126</v>
      </c>
      <c r="AJ2212" s="45" t="s">
        <v>164</v>
      </c>
      <c r="AK2212" s="45">
        <v>0</v>
      </c>
      <c r="AL2212" s="49">
        <v>20</v>
      </c>
      <c r="AM2212" s="238">
        <f t="shared" si="413"/>
        <v>1</v>
      </c>
      <c r="AN2212" s="238">
        <f t="shared" si="414"/>
        <v>1</v>
      </c>
      <c r="AO2212" s="238"/>
      <c r="AP2212" s="238"/>
      <c r="AQ2212" s="238">
        <f t="shared" si="415"/>
        <v>1</v>
      </c>
      <c r="AR2212" s="96" t="str">
        <f>IF(A2212="","",VLOOKUP(A2212,'Base Sites'!A:B,2,FALSE))</f>
        <v>Valauto Roncq</v>
      </c>
      <c r="AS2212" s="96" t="str">
        <f t="shared" si="416"/>
        <v>CUPRA</v>
      </c>
      <c r="AT2212" s="238"/>
      <c r="AU2212" s="231" t="str">
        <f>IF(A2212="","",VLOOKUP(L2212,'Base Vendeurs'!A:B,2,FALSE))</f>
        <v>Sociétés NORD</v>
      </c>
      <c r="AV2212" s="46">
        <f t="shared" si="417"/>
        <v>1333.26</v>
      </c>
      <c r="AW2212" s="51">
        <f t="shared" si="418"/>
        <v>3.0503448985895191E-2</v>
      </c>
      <c r="AX2212" s="231" t="str">
        <f t="shared" si="419"/>
        <v>NON</v>
      </c>
      <c r="AY2212" s="231">
        <f>+MargesVN[[#This Row],[Total COM]]+MargesVN[[#This Row],[EXT GIE]]+MargesVN[[#This Row],[Forfait immat]]</f>
        <v>151.126</v>
      </c>
    </row>
    <row r="2213" spans="1:51" s="384" customFormat="1" ht="11.25" customHeight="1" x14ac:dyDescent="0.25">
      <c r="A2213" s="354">
        <v>10</v>
      </c>
      <c r="B2213" s="354" t="s">
        <v>163</v>
      </c>
      <c r="C2213" s="354" t="s">
        <v>27</v>
      </c>
      <c r="D2213" s="355">
        <v>46113</v>
      </c>
      <c r="E2213" s="356">
        <v>46114</v>
      </c>
      <c r="F2213" s="357"/>
      <c r="G2213" s="357"/>
      <c r="H2213" s="357"/>
      <c r="I2213" s="357"/>
      <c r="J2213" s="357"/>
      <c r="K2213" s="357">
        <v>0</v>
      </c>
      <c r="L2213" s="354" t="s">
        <v>70</v>
      </c>
      <c r="M2213" s="354">
        <v>541384</v>
      </c>
      <c r="N2213" s="354">
        <v>1384</v>
      </c>
      <c r="O2213" s="354" t="s">
        <v>3125</v>
      </c>
      <c r="P2213" s="358" t="s">
        <v>3126</v>
      </c>
      <c r="Q2213" s="354" t="s">
        <v>2304</v>
      </c>
      <c r="R2213" s="359">
        <v>39412.67</v>
      </c>
      <c r="S2213" s="359">
        <v>1700</v>
      </c>
      <c r="T2213" s="360">
        <f t="shared" si="408"/>
        <v>41112.67</v>
      </c>
      <c r="U2213" s="361">
        <v>36</v>
      </c>
      <c r="V2213" s="359">
        <v>638.69000000000005</v>
      </c>
      <c r="W2213" s="362">
        <v>22</v>
      </c>
      <c r="X2213" s="363"/>
      <c r="Y2213" s="362">
        <f t="shared" si="409"/>
        <v>616.69000000000005</v>
      </c>
      <c r="Z2213" s="364">
        <f t="shared" si="410"/>
        <v>1.5535113627988649E-2</v>
      </c>
      <c r="AA2213" s="363">
        <v>0</v>
      </c>
      <c r="AB2213" s="362">
        <v>0</v>
      </c>
      <c r="AC2213" s="362"/>
      <c r="AD2213" s="362"/>
      <c r="AE2213" s="365">
        <v>0.1</v>
      </c>
      <c r="AF2213" s="365">
        <v>0.1</v>
      </c>
      <c r="AG2213" s="362">
        <f t="shared" si="411"/>
        <v>61.669000000000011</v>
      </c>
      <c r="AH2213" s="362"/>
      <c r="AI2213" s="362">
        <f t="shared" si="412"/>
        <v>61.669000000000011</v>
      </c>
      <c r="AJ2213" s="354" t="s">
        <v>164</v>
      </c>
      <c r="AK2213" s="354">
        <v>0</v>
      </c>
      <c r="AL2213" s="361">
        <v>20</v>
      </c>
      <c r="AM2213" s="366">
        <f t="shared" si="413"/>
        <v>1</v>
      </c>
      <c r="AN2213" s="366">
        <f t="shared" si="414"/>
        <v>1</v>
      </c>
      <c r="AO2213" s="366"/>
      <c r="AP2213" s="366"/>
      <c r="AQ2213" s="366">
        <f t="shared" si="415"/>
        <v>1</v>
      </c>
      <c r="AR2213" s="367" t="str">
        <f>IF(A2213="","",VLOOKUP(A2213,'Base Sites'!A:B,2,FALSE))</f>
        <v>Valauto Roncq</v>
      </c>
      <c r="AS2213" s="367" t="str">
        <f t="shared" si="416"/>
        <v>SEAT</v>
      </c>
      <c r="AT2213" s="366"/>
      <c r="AU2213" s="368" t="str">
        <f>IF(A2213="","",VLOOKUP(L2213,'Base Vendeurs'!A:B,2,FALSE))</f>
        <v>Sociétés NORD</v>
      </c>
      <c r="AV2213" s="362">
        <f t="shared" si="417"/>
        <v>638.69000000000005</v>
      </c>
      <c r="AW2213" s="364">
        <f t="shared" si="418"/>
        <v>1.5535113627988649E-2</v>
      </c>
      <c r="AX2213" s="368" t="str">
        <f t="shared" si="419"/>
        <v>NON</v>
      </c>
      <c r="AY2213" s="231">
        <f>+MargesVN[[#This Row],[Total COM]]+MargesVN[[#This Row],[EXT GIE]]+MargesVN[[#This Row],[Forfait immat]]</f>
        <v>81.669000000000011</v>
      </c>
    </row>
    <row r="2214" spans="1:51" s="384" customFormat="1" ht="11.25" customHeight="1" x14ac:dyDescent="0.25">
      <c r="A2214" s="286">
        <v>10</v>
      </c>
      <c r="B2214" s="286" t="s">
        <v>163</v>
      </c>
      <c r="C2214" s="286" t="s">
        <v>29</v>
      </c>
      <c r="D2214" s="180">
        <v>46031</v>
      </c>
      <c r="E2214" s="287">
        <v>46034</v>
      </c>
      <c r="F2214" s="181"/>
      <c r="G2214" s="181"/>
      <c r="H2214" s="181"/>
      <c r="I2214" s="181"/>
      <c r="J2214" s="181"/>
      <c r="K2214" s="181">
        <v>0</v>
      </c>
      <c r="L2214" s="286" t="s">
        <v>161</v>
      </c>
      <c r="M2214" s="286">
        <v>541424</v>
      </c>
      <c r="N2214" s="286">
        <v>1424</v>
      </c>
      <c r="O2214" s="286" t="s">
        <v>606</v>
      </c>
      <c r="P2214" s="288" t="s">
        <v>607</v>
      </c>
      <c r="Q2214" s="286" t="s">
        <v>79</v>
      </c>
      <c r="R2214" s="182">
        <v>46000</v>
      </c>
      <c r="S2214" s="182">
        <v>6016.67</v>
      </c>
      <c r="T2214" s="183">
        <f t="shared" si="408"/>
        <v>52016.67</v>
      </c>
      <c r="U2214" s="184">
        <v>56</v>
      </c>
      <c r="V2214" s="182">
        <v>2478.17</v>
      </c>
      <c r="W2214" s="289">
        <v>35</v>
      </c>
      <c r="X2214" s="185"/>
      <c r="Y2214" s="289">
        <f t="shared" si="409"/>
        <v>2443.17</v>
      </c>
      <c r="Z2214" s="186">
        <f t="shared" si="410"/>
        <v>4.764184250933403E-2</v>
      </c>
      <c r="AA2214" s="185">
        <v>-916</v>
      </c>
      <c r="AB2214" s="289">
        <v>0</v>
      </c>
      <c r="AC2214" s="289"/>
      <c r="AD2214" s="289"/>
      <c r="AE2214" s="187">
        <v>0.1</v>
      </c>
      <c r="AF2214" s="187">
        <v>0.1</v>
      </c>
      <c r="AG2214" s="289">
        <f t="shared" si="411"/>
        <v>244.31700000000001</v>
      </c>
      <c r="AH2214" s="289"/>
      <c r="AI2214" s="289">
        <f t="shared" si="412"/>
        <v>244.31700000000001</v>
      </c>
      <c r="AJ2214" s="286" t="s">
        <v>164</v>
      </c>
      <c r="AK2214" s="286">
        <v>0</v>
      </c>
      <c r="AL2214" s="184"/>
      <c r="AM2214" s="290">
        <f t="shared" si="413"/>
        <v>0</v>
      </c>
      <c r="AN2214" s="290">
        <f t="shared" si="414"/>
        <v>1</v>
      </c>
      <c r="AO2214" s="290"/>
      <c r="AP2214" s="290"/>
      <c r="AQ2214" s="290">
        <f t="shared" si="415"/>
        <v>0</v>
      </c>
      <c r="AR2214" s="188" t="str">
        <f>IF(A2214="","",VLOOKUP(A2214,'Base Sites'!A:B,2,FALSE))</f>
        <v>Valauto Roncq</v>
      </c>
      <c r="AS2214" s="188" t="str">
        <f t="shared" si="416"/>
        <v>SKODA</v>
      </c>
      <c r="AT2214" s="290"/>
      <c r="AU2214" s="291" t="str">
        <f>IF(A2214="","",VLOOKUP(L2214,'Base Vendeurs'!A:B,2,FALSE))</f>
        <v>Valauto Roncq Skoda</v>
      </c>
      <c r="AV2214" s="289">
        <f t="shared" si="417"/>
        <v>2478.17</v>
      </c>
      <c r="AW2214" s="186">
        <f t="shared" si="418"/>
        <v>4.764184250933403E-2</v>
      </c>
      <c r="AX2214" s="237" t="str">
        <f t="shared" si="419"/>
        <v>NON</v>
      </c>
      <c r="AY2214" s="231">
        <f>+MargesVN[[#This Row],[Total COM]]+MargesVN[[#This Row],[EXT GIE]]+MargesVN[[#This Row],[Forfait immat]]</f>
        <v>244.31700000000001</v>
      </c>
    </row>
    <row r="2215" spans="1:51" s="384" customFormat="1" ht="11.25" customHeight="1" x14ac:dyDescent="0.25">
      <c r="A2215" s="45">
        <v>10</v>
      </c>
      <c r="B2215" s="45" t="s">
        <v>163</v>
      </c>
      <c r="C2215" s="45" t="s">
        <v>29</v>
      </c>
      <c r="D2215" s="44">
        <v>46056</v>
      </c>
      <c r="E2215" s="65">
        <v>46056</v>
      </c>
      <c r="F2215" s="35"/>
      <c r="G2215" s="35"/>
      <c r="H2215" s="35"/>
      <c r="I2215" s="35"/>
      <c r="J2215" s="35"/>
      <c r="K2215" s="35">
        <v>0</v>
      </c>
      <c r="L2215" s="45" t="s">
        <v>161</v>
      </c>
      <c r="M2215" s="45">
        <v>541439</v>
      </c>
      <c r="N2215" s="45">
        <v>1439</v>
      </c>
      <c r="O2215" s="45" t="s">
        <v>1266</v>
      </c>
      <c r="P2215" s="66" t="s">
        <v>1267</v>
      </c>
      <c r="Q2215" s="45" t="s">
        <v>129</v>
      </c>
      <c r="R2215" s="47">
        <v>24716.67</v>
      </c>
      <c r="S2215" s="47">
        <v>2208.34</v>
      </c>
      <c r="T2215" s="48">
        <f t="shared" si="408"/>
        <v>26925.01</v>
      </c>
      <c r="U2215" s="49">
        <v>95</v>
      </c>
      <c r="V2215" s="47">
        <v>656.19</v>
      </c>
      <c r="W2215" s="46">
        <v>35</v>
      </c>
      <c r="X2215" s="50"/>
      <c r="Y2215" s="46">
        <f t="shared" si="409"/>
        <v>621.19000000000005</v>
      </c>
      <c r="Z2215" s="51">
        <f t="shared" si="410"/>
        <v>2.4371021589221328E-2</v>
      </c>
      <c r="AA2215" s="50">
        <v>0</v>
      </c>
      <c r="AB2215" s="46">
        <v>0</v>
      </c>
      <c r="AC2215" s="46"/>
      <c r="AD2215" s="46"/>
      <c r="AE2215" s="52">
        <v>0.1</v>
      </c>
      <c r="AF2215" s="52">
        <v>0.1</v>
      </c>
      <c r="AG2215" s="46">
        <f t="shared" si="411"/>
        <v>62.119000000000007</v>
      </c>
      <c r="AH2215" s="46"/>
      <c r="AI2215" s="46">
        <f t="shared" si="412"/>
        <v>62.119000000000007</v>
      </c>
      <c r="AJ2215" s="45" t="s">
        <v>164</v>
      </c>
      <c r="AK2215" s="45"/>
      <c r="AL2215" s="49" t="s">
        <v>293</v>
      </c>
      <c r="AM2215" s="238">
        <f t="shared" si="413"/>
        <v>1</v>
      </c>
      <c r="AN2215" s="238">
        <f t="shared" si="414"/>
        <v>1</v>
      </c>
      <c r="AO2215" s="238"/>
      <c r="AP2215" s="238"/>
      <c r="AQ2215" s="238">
        <f t="shared" si="415"/>
        <v>1</v>
      </c>
      <c r="AR2215" s="96" t="str">
        <f>IF(A2215="","",VLOOKUP(A2215,'Base Sites'!A:B,2,FALSE))</f>
        <v>Valauto Roncq</v>
      </c>
      <c r="AS2215" s="96" t="str">
        <f t="shared" si="416"/>
        <v>SKODA</v>
      </c>
      <c r="AT2215" s="238"/>
      <c r="AU2215" s="231" t="str">
        <f>IF(A2215="","",VLOOKUP(L2215,'Base Vendeurs'!A:B,2,FALSE))</f>
        <v>Valauto Roncq Skoda</v>
      </c>
      <c r="AV2215" s="46">
        <f t="shared" si="417"/>
        <v>656.19</v>
      </c>
      <c r="AW2215" s="51">
        <f t="shared" si="418"/>
        <v>2.4371021589221328E-2</v>
      </c>
      <c r="AX2215" s="231" t="str">
        <f t="shared" si="419"/>
        <v>NON</v>
      </c>
      <c r="AY2215" s="231">
        <f>+MargesVN[[#This Row],[Total COM]]+MargesVN[[#This Row],[EXT GIE]]+MargesVN[[#This Row],[Forfait immat]]</f>
        <v>62.119000000000007</v>
      </c>
    </row>
    <row r="2216" spans="1:51" s="384" customFormat="1" ht="11.25" customHeight="1" x14ac:dyDescent="0.25">
      <c r="A2216" s="286">
        <v>10</v>
      </c>
      <c r="B2216" s="286" t="s">
        <v>163</v>
      </c>
      <c r="C2216" s="286" t="s">
        <v>29</v>
      </c>
      <c r="D2216" s="180">
        <v>46048</v>
      </c>
      <c r="E2216" s="287">
        <v>46048</v>
      </c>
      <c r="F2216" s="181"/>
      <c r="G2216" s="181"/>
      <c r="H2216" s="181"/>
      <c r="I2216" s="181"/>
      <c r="J2216" s="181"/>
      <c r="K2216" s="181"/>
      <c r="L2216" s="286" t="s">
        <v>161</v>
      </c>
      <c r="M2216" s="286">
        <v>541442</v>
      </c>
      <c r="N2216" s="286">
        <v>1442</v>
      </c>
      <c r="O2216" s="286" t="s">
        <v>608</v>
      </c>
      <c r="P2216" s="288" t="s">
        <v>609</v>
      </c>
      <c r="Q2216" s="286" t="s">
        <v>178</v>
      </c>
      <c r="R2216" s="182">
        <v>45100</v>
      </c>
      <c r="S2216" s="182">
        <v>5199.99</v>
      </c>
      <c r="T2216" s="183">
        <f t="shared" si="408"/>
        <v>50299.99</v>
      </c>
      <c r="U2216" s="184">
        <v>73</v>
      </c>
      <c r="V2216" s="182">
        <v>1559.27</v>
      </c>
      <c r="W2216" s="289">
        <v>35</v>
      </c>
      <c r="X2216" s="185"/>
      <c r="Y2216" s="289">
        <f t="shared" si="409"/>
        <v>1524.27</v>
      </c>
      <c r="Z2216" s="186">
        <f t="shared" si="410"/>
        <v>3.0999409741433351E-2</v>
      </c>
      <c r="AA2216" s="185">
        <v>0</v>
      </c>
      <c r="AB2216" s="289"/>
      <c r="AC2216" s="289"/>
      <c r="AD2216" s="289"/>
      <c r="AE2216" s="187">
        <v>0.1</v>
      </c>
      <c r="AF2216" s="187">
        <v>0.1</v>
      </c>
      <c r="AG2216" s="289">
        <f t="shared" si="411"/>
        <v>152.42699999999999</v>
      </c>
      <c r="AH2216" s="289"/>
      <c r="AI2216" s="289">
        <f t="shared" si="412"/>
        <v>152.42699999999999</v>
      </c>
      <c r="AJ2216" s="286" t="s">
        <v>164</v>
      </c>
      <c r="AK2216" s="286">
        <v>0</v>
      </c>
      <c r="AL2216" s="184" t="s">
        <v>293</v>
      </c>
      <c r="AM2216" s="290">
        <f t="shared" si="413"/>
        <v>1</v>
      </c>
      <c r="AN2216" s="290">
        <f t="shared" si="414"/>
        <v>1</v>
      </c>
      <c r="AO2216" s="290"/>
      <c r="AP2216" s="290"/>
      <c r="AQ2216" s="290">
        <f t="shared" si="415"/>
        <v>1</v>
      </c>
      <c r="AR2216" s="188" t="str">
        <f>IF(A2216="","",VLOOKUP(A2216,'Base Sites'!A:B,2,FALSE))</f>
        <v>Valauto Roncq</v>
      </c>
      <c r="AS2216" s="188" t="str">
        <f t="shared" si="416"/>
        <v>SKODA</v>
      </c>
      <c r="AT2216" s="290"/>
      <c r="AU2216" s="291" t="str">
        <f>IF(A2216="","",VLOOKUP(L2216,'Base Vendeurs'!A:B,2,FALSE))</f>
        <v>Valauto Roncq Skoda</v>
      </c>
      <c r="AV2216" s="289">
        <f t="shared" si="417"/>
        <v>1559.27</v>
      </c>
      <c r="AW2216" s="186">
        <f t="shared" si="418"/>
        <v>3.0999409741433351E-2</v>
      </c>
      <c r="AX2216" s="237" t="str">
        <f t="shared" si="419"/>
        <v>NON</v>
      </c>
      <c r="AY2216" s="231">
        <f>+MargesVN[[#This Row],[Total COM]]+MargesVN[[#This Row],[EXT GIE]]+MargesVN[[#This Row],[Forfait immat]]</f>
        <v>152.42699999999999</v>
      </c>
    </row>
    <row r="2217" spans="1:51" s="384" customFormat="1" ht="11.25" customHeight="1" x14ac:dyDescent="0.25">
      <c r="A2217" s="259">
        <v>10</v>
      </c>
      <c r="B2217" s="259" t="s">
        <v>163</v>
      </c>
      <c r="C2217" s="259" t="s">
        <v>29</v>
      </c>
      <c r="D2217" s="150">
        <v>46038</v>
      </c>
      <c r="E2217" s="260">
        <v>46042</v>
      </c>
      <c r="F2217" s="151"/>
      <c r="G2217" s="151"/>
      <c r="H2217" s="151"/>
      <c r="I2217" s="151"/>
      <c r="J2217" s="151"/>
      <c r="K2217" s="151">
        <v>0</v>
      </c>
      <c r="L2217" s="259" t="s">
        <v>161</v>
      </c>
      <c r="M2217" s="259">
        <v>541461</v>
      </c>
      <c r="N2217" s="259">
        <v>1461</v>
      </c>
      <c r="O2217" s="259" t="s">
        <v>647</v>
      </c>
      <c r="P2217" s="261" t="s">
        <v>648</v>
      </c>
      <c r="Q2217" s="259" t="s">
        <v>378</v>
      </c>
      <c r="R2217" s="152">
        <v>27341.67</v>
      </c>
      <c r="S2217" s="152">
        <v>1000</v>
      </c>
      <c r="T2217" s="153">
        <f t="shared" si="408"/>
        <v>28341.67</v>
      </c>
      <c r="U2217" s="154">
        <v>30</v>
      </c>
      <c r="V2217" s="152">
        <v>1087.05</v>
      </c>
      <c r="W2217" s="262">
        <v>35</v>
      </c>
      <c r="X2217" s="155"/>
      <c r="Y2217" s="262">
        <f t="shared" si="409"/>
        <v>1052.05</v>
      </c>
      <c r="Z2217" s="156">
        <f t="shared" si="410"/>
        <v>3.8355185139054969E-2</v>
      </c>
      <c r="AA2217" s="155">
        <v>0</v>
      </c>
      <c r="AB2217" s="262">
        <v>-3333</v>
      </c>
      <c r="AC2217" s="262"/>
      <c r="AD2217" s="262"/>
      <c r="AE2217" s="157">
        <v>0.1</v>
      </c>
      <c r="AF2217" s="157">
        <v>0.1</v>
      </c>
      <c r="AG2217" s="262">
        <f t="shared" si="411"/>
        <v>105.205</v>
      </c>
      <c r="AH2217" s="262"/>
      <c r="AI2217" s="262">
        <f t="shared" si="412"/>
        <v>105.205</v>
      </c>
      <c r="AJ2217" s="259" t="s">
        <v>164</v>
      </c>
      <c r="AK2217" s="259"/>
      <c r="AL2217" s="154"/>
      <c r="AM2217" s="263">
        <f t="shared" si="413"/>
        <v>0</v>
      </c>
      <c r="AN2217" s="263">
        <f t="shared" si="414"/>
        <v>1</v>
      </c>
      <c r="AO2217" s="263"/>
      <c r="AP2217" s="263"/>
      <c r="AQ2217" s="263">
        <f t="shared" si="415"/>
        <v>0</v>
      </c>
      <c r="AR2217" s="158" t="str">
        <f>IF(A2217="","",VLOOKUP(A2217,'Base Sites'!A:B,2,FALSE))</f>
        <v>Valauto Roncq</v>
      </c>
      <c r="AS2217" s="158" t="str">
        <f t="shared" si="416"/>
        <v>SKODA</v>
      </c>
      <c r="AT2217" s="263"/>
      <c r="AU2217" s="264" t="str">
        <f>IF(A2217="","",VLOOKUP(L2217,'Base Vendeurs'!A:B,2,FALSE))</f>
        <v>Valauto Roncq Skoda</v>
      </c>
      <c r="AV2217" s="251">
        <f t="shared" si="417"/>
        <v>1087.05</v>
      </c>
      <c r="AW2217" s="156">
        <f t="shared" si="418"/>
        <v>3.8355185139054969E-2</v>
      </c>
      <c r="AX2217" s="237" t="str">
        <f t="shared" si="419"/>
        <v>NON</v>
      </c>
      <c r="AY2217" s="231">
        <f>+MargesVN[[#This Row],[Total COM]]+MargesVN[[#This Row],[EXT GIE]]+MargesVN[[#This Row],[Forfait immat]]</f>
        <v>105.205</v>
      </c>
    </row>
    <row r="2218" spans="1:51" s="384" customFormat="1" ht="11.25" customHeight="1" x14ac:dyDescent="0.25">
      <c r="A2218" s="271">
        <v>10</v>
      </c>
      <c r="B2218" s="271" t="s">
        <v>163</v>
      </c>
      <c r="C2218" s="271" t="s">
        <v>29</v>
      </c>
      <c r="D2218" s="207">
        <v>46051</v>
      </c>
      <c r="E2218" s="272">
        <v>46052</v>
      </c>
      <c r="F2218" s="208"/>
      <c r="G2218" s="208"/>
      <c r="H2218" s="208"/>
      <c r="I2218" s="208"/>
      <c r="J2218" s="208"/>
      <c r="K2218" s="208">
        <v>0</v>
      </c>
      <c r="L2218" s="271" t="s">
        <v>161</v>
      </c>
      <c r="M2218" s="271">
        <v>541463</v>
      </c>
      <c r="N2218" s="271">
        <v>1463</v>
      </c>
      <c r="O2218" s="271" t="s">
        <v>535</v>
      </c>
      <c r="P2218" s="273" t="s">
        <v>536</v>
      </c>
      <c r="Q2218" s="271" t="s">
        <v>129</v>
      </c>
      <c r="R2218" s="209">
        <v>29675</v>
      </c>
      <c r="S2218" s="209">
        <v>833.33</v>
      </c>
      <c r="T2218" s="210">
        <f t="shared" ref="T2218:T2281" si="420">+R2218+S2218</f>
        <v>30508.33</v>
      </c>
      <c r="U2218" s="211">
        <v>126</v>
      </c>
      <c r="V2218" s="209">
        <v>1591.27</v>
      </c>
      <c r="W2218" s="274">
        <v>35</v>
      </c>
      <c r="X2218" s="212"/>
      <c r="Y2218" s="274">
        <f t="shared" ref="Y2218:Y2281" si="421">+V2218-W2218+X2218</f>
        <v>1556.27</v>
      </c>
      <c r="Z2218" s="213">
        <f t="shared" ref="Z2218:Z2281" si="422">(V2218+X2218)/T2218</f>
        <v>5.2158541617977776E-2</v>
      </c>
      <c r="AA2218" s="212">
        <v>0</v>
      </c>
      <c r="AB2218" s="274">
        <v>-5827.43</v>
      </c>
      <c r="AC2218" s="274"/>
      <c r="AD2218" s="274"/>
      <c r="AE2218" s="214">
        <v>0.13</v>
      </c>
      <c r="AF2218" s="214">
        <v>0.13</v>
      </c>
      <c r="AG2218" s="274">
        <f t="shared" ref="AG2218:AG2281" si="423">+Y2218*AE2218</f>
        <v>202.3151</v>
      </c>
      <c r="AH2218" s="274"/>
      <c r="AI2218" s="274">
        <f t="shared" ref="AI2218:AI2281" si="424">+AG2218+AH2218</f>
        <v>202.3151</v>
      </c>
      <c r="AJ2218" s="271" t="s">
        <v>164</v>
      </c>
      <c r="AK2218" s="271"/>
      <c r="AL2218" s="211"/>
      <c r="AM2218" s="275">
        <f t="shared" ref="AM2218:AM2281" si="425">IF(AL2218&gt;0,100%,0%)</f>
        <v>0</v>
      </c>
      <c r="AN2218" s="275">
        <f t="shared" ref="AN2218:AN2281" si="426">IF(A2218&gt;0,1,"")</f>
        <v>1</v>
      </c>
      <c r="AO2218" s="275"/>
      <c r="AP2218" s="275"/>
      <c r="AQ2218" s="275">
        <f t="shared" ref="AQ2218:AQ2281" si="427">IF(AN2218="","",+AM2218/AN2218)</f>
        <v>0</v>
      </c>
      <c r="AR2218" s="215" t="str">
        <f>IF(A2218="","",VLOOKUP(A2218,'Base Sites'!A:B,2,FALSE))</f>
        <v>Valauto Roncq</v>
      </c>
      <c r="AS2218" s="215" t="str">
        <f t="shared" ref="AS2218:AS2281" si="428">IF(C2218="VW","VOLKSWAGEN",IF(C2218="SE","SEAT",IF(C2218="NI","NISSAN",IF(C2218="HY","HYUNDAI",IF(C2218="VU","VUL",IF(C2218="sk","SKODA",IF(C2218="ltsk","SKODA",IF(C2218="CUPRA","CUPRA",IF(C2218="AUDI","AUDI","")))))))))</f>
        <v>SKODA</v>
      </c>
      <c r="AT2218" s="275"/>
      <c r="AU2218" s="276" t="str">
        <f>IF(A2218="","",VLOOKUP(L2218,'Base Vendeurs'!A:B,2,FALSE))</f>
        <v>Valauto Roncq Skoda</v>
      </c>
      <c r="AV2218" s="274">
        <f t="shared" ref="AV2218:AV2281" si="429">+V2218+AO2218</f>
        <v>1591.27</v>
      </c>
      <c r="AW2218" s="213">
        <f t="shared" ref="AW2218:AW2281" si="430">IF(A2218="","",+AV2218/T2218)</f>
        <v>5.2158541617977776E-2</v>
      </c>
      <c r="AX2218" s="276" t="str">
        <f t="shared" ref="AX2218:AX2281" si="431">IF(AV2218&lt;0,"OUI","NON")</f>
        <v>NON</v>
      </c>
      <c r="AY2218" s="231">
        <f>+MargesVN[[#This Row],[Total COM]]+MargesVN[[#This Row],[EXT GIE]]+MargesVN[[#This Row],[Forfait immat]]</f>
        <v>202.3151</v>
      </c>
    </row>
    <row r="2219" spans="1:51" s="384" customFormat="1" ht="11.25" customHeight="1" x14ac:dyDescent="0.25">
      <c r="A2219" s="431">
        <v>10</v>
      </c>
      <c r="B2219" s="431" t="s">
        <v>163</v>
      </c>
      <c r="C2219" s="431" t="s">
        <v>29</v>
      </c>
      <c r="D2219" s="432">
        <v>46182</v>
      </c>
      <c r="E2219" s="433">
        <v>46183</v>
      </c>
      <c r="F2219" s="434"/>
      <c r="G2219" s="434"/>
      <c r="H2219" s="434"/>
      <c r="I2219" s="434"/>
      <c r="J2219" s="434"/>
      <c r="K2219" s="434"/>
      <c r="L2219" s="431" t="s">
        <v>161</v>
      </c>
      <c r="M2219" s="431">
        <v>541466</v>
      </c>
      <c r="N2219" s="431">
        <v>1466</v>
      </c>
      <c r="O2219" s="431" t="s">
        <v>4587</v>
      </c>
      <c r="P2219" s="435" t="s">
        <v>4588</v>
      </c>
      <c r="Q2219" s="431" t="s">
        <v>79</v>
      </c>
      <c r="R2219" s="436">
        <v>37500</v>
      </c>
      <c r="S2219" s="436">
        <v>2083.33</v>
      </c>
      <c r="T2219" s="437">
        <f t="shared" si="420"/>
        <v>39583.33</v>
      </c>
      <c r="U2219" s="438">
        <v>12</v>
      </c>
      <c r="V2219" s="436">
        <v>1880.34</v>
      </c>
      <c r="W2219" s="439">
        <v>35</v>
      </c>
      <c r="X2219" s="440"/>
      <c r="Y2219" s="439">
        <f t="shared" si="421"/>
        <v>1845.34</v>
      </c>
      <c r="Z2219" s="441">
        <f t="shared" si="422"/>
        <v>4.7503330316069917E-2</v>
      </c>
      <c r="AA2219" s="440">
        <v>0</v>
      </c>
      <c r="AB2219" s="439">
        <v>-3243</v>
      </c>
      <c r="AC2219" s="439"/>
      <c r="AD2219" s="439"/>
      <c r="AE2219" s="442">
        <v>0.1</v>
      </c>
      <c r="AF2219" s="442">
        <v>0.1</v>
      </c>
      <c r="AG2219" s="439">
        <f t="shared" si="423"/>
        <v>184.53399999999999</v>
      </c>
      <c r="AH2219" s="439"/>
      <c r="AI2219" s="439">
        <f t="shared" si="424"/>
        <v>184.53399999999999</v>
      </c>
      <c r="AJ2219" s="431" t="s">
        <v>164</v>
      </c>
      <c r="AK2219" s="431"/>
      <c r="AL2219" s="438"/>
      <c r="AM2219" s="443">
        <f t="shared" si="425"/>
        <v>0</v>
      </c>
      <c r="AN2219" s="443">
        <f t="shared" si="426"/>
        <v>1</v>
      </c>
      <c r="AO2219" s="443"/>
      <c r="AP2219" s="443"/>
      <c r="AQ2219" s="443">
        <f t="shared" si="427"/>
        <v>0</v>
      </c>
      <c r="AR2219" s="444" t="str">
        <f>IF(A2219="","",VLOOKUP(A2219,'Base Sites'!A:B,2,FALSE))</f>
        <v>Valauto Roncq</v>
      </c>
      <c r="AS2219" s="444" t="str">
        <f t="shared" si="428"/>
        <v>SKODA</v>
      </c>
      <c r="AT2219" s="443"/>
      <c r="AU2219" s="445" t="str">
        <f>IF(A2219="","",VLOOKUP(L2219,'Base Vendeurs'!A:B,2,FALSE))</f>
        <v>Valauto Roncq Skoda</v>
      </c>
      <c r="AV2219" s="439">
        <f t="shared" si="429"/>
        <v>1880.34</v>
      </c>
      <c r="AW2219" s="441">
        <f t="shared" si="430"/>
        <v>4.7503330316069917E-2</v>
      </c>
      <c r="AX2219" s="445" t="str">
        <f t="shared" si="431"/>
        <v>NON</v>
      </c>
      <c r="AY2219" s="231">
        <f>+MargesVN[[#This Row],[Total COM]]+MargesVN[[#This Row],[EXT GIE]]+MargesVN[[#This Row],[Forfait immat]]</f>
        <v>184.53399999999999</v>
      </c>
    </row>
    <row r="2220" spans="1:51" s="384" customFormat="1" ht="11.25" customHeight="1" x14ac:dyDescent="0.25">
      <c r="A2220" s="319">
        <v>10</v>
      </c>
      <c r="B2220" s="319" t="s">
        <v>163</v>
      </c>
      <c r="C2220" s="319" t="s">
        <v>29</v>
      </c>
      <c r="D2220" s="320">
        <v>46099</v>
      </c>
      <c r="E2220" s="321">
        <v>46100</v>
      </c>
      <c r="F2220" s="322"/>
      <c r="G2220" s="322"/>
      <c r="H2220" s="322"/>
      <c r="I2220" s="322"/>
      <c r="J2220" s="322"/>
      <c r="K2220" s="322"/>
      <c r="L2220" s="319" t="s">
        <v>109</v>
      </c>
      <c r="M2220" s="319">
        <v>541470</v>
      </c>
      <c r="N2220" s="319">
        <v>1470</v>
      </c>
      <c r="O2220" s="319" t="s">
        <v>2196</v>
      </c>
      <c r="P2220" s="323" t="s">
        <v>2197</v>
      </c>
      <c r="Q2220" s="319" t="s">
        <v>129</v>
      </c>
      <c r="R2220" s="324">
        <v>30958.34</v>
      </c>
      <c r="S2220" s="324">
        <v>583.33000000000004</v>
      </c>
      <c r="T2220" s="325">
        <f t="shared" si="420"/>
        <v>31541.670000000002</v>
      </c>
      <c r="U2220" s="326">
        <v>61</v>
      </c>
      <c r="V2220" s="324">
        <v>956.26</v>
      </c>
      <c r="W2220" s="327">
        <v>35</v>
      </c>
      <c r="X2220" s="328"/>
      <c r="Y2220" s="327">
        <f t="shared" si="421"/>
        <v>921.26</v>
      </c>
      <c r="Z2220" s="329">
        <f t="shared" si="422"/>
        <v>3.0317354788126308E-2</v>
      </c>
      <c r="AA2220" s="328">
        <v>0</v>
      </c>
      <c r="AB2220" s="327">
        <v>0</v>
      </c>
      <c r="AC2220" s="327"/>
      <c r="AD2220" s="327"/>
      <c r="AE2220" s="330">
        <v>0.1</v>
      </c>
      <c r="AF2220" s="330">
        <v>0.1</v>
      </c>
      <c r="AG2220" s="327">
        <f t="shared" si="423"/>
        <v>92.126000000000005</v>
      </c>
      <c r="AH2220" s="327"/>
      <c r="AI2220" s="327">
        <f t="shared" si="424"/>
        <v>92.126000000000005</v>
      </c>
      <c r="AJ2220" s="319" t="s">
        <v>164</v>
      </c>
      <c r="AK2220" s="319">
        <v>0</v>
      </c>
      <c r="AL2220" s="326"/>
      <c r="AM2220" s="331">
        <f t="shared" si="425"/>
        <v>0</v>
      </c>
      <c r="AN2220" s="331">
        <f t="shared" si="426"/>
        <v>1</v>
      </c>
      <c r="AO2220" s="331"/>
      <c r="AP2220" s="331"/>
      <c r="AQ2220" s="331">
        <f t="shared" si="427"/>
        <v>0</v>
      </c>
      <c r="AR2220" s="332" t="str">
        <f>IF(A2220="","",VLOOKUP(A2220,'Base Sites'!A:B,2,FALSE))</f>
        <v>Valauto Roncq</v>
      </c>
      <c r="AS2220" s="332" t="str">
        <f t="shared" si="428"/>
        <v>SKODA</v>
      </c>
      <c r="AT2220" s="331"/>
      <c r="AU2220" s="333" t="str">
        <f>IF(A2220="","",VLOOKUP(L2220,'Base Vendeurs'!A:B,2,FALSE))</f>
        <v>Valauto Roncq SEAT</v>
      </c>
      <c r="AV2220" s="327">
        <f t="shared" si="429"/>
        <v>956.26</v>
      </c>
      <c r="AW2220" s="329">
        <f t="shared" si="430"/>
        <v>3.0317354788126308E-2</v>
      </c>
      <c r="AX2220" s="333" t="str">
        <f t="shared" si="431"/>
        <v>NON</v>
      </c>
      <c r="AY2220" s="231">
        <f>+MargesVN[[#This Row],[Total COM]]+MargesVN[[#This Row],[EXT GIE]]+MargesVN[[#This Row],[Forfait immat]]</f>
        <v>92.126000000000005</v>
      </c>
    </row>
    <row r="2221" spans="1:51" s="384" customFormat="1" ht="11.25" customHeight="1" x14ac:dyDescent="0.25">
      <c r="A2221" s="45">
        <v>10</v>
      </c>
      <c r="B2221" s="45" t="s">
        <v>183</v>
      </c>
      <c r="C2221" s="45" t="s">
        <v>29</v>
      </c>
      <c r="D2221" s="44">
        <v>46034</v>
      </c>
      <c r="E2221" s="65">
        <v>46028</v>
      </c>
      <c r="F2221" s="35"/>
      <c r="G2221" s="35"/>
      <c r="H2221" s="35"/>
      <c r="I2221" s="35" t="s">
        <v>165</v>
      </c>
      <c r="J2221" s="35"/>
      <c r="K2221" s="35">
        <v>111</v>
      </c>
      <c r="L2221" s="45" t="s">
        <v>33</v>
      </c>
      <c r="M2221" s="45">
        <v>541476</v>
      </c>
      <c r="N2221" s="45">
        <v>1476</v>
      </c>
      <c r="O2221" s="45" t="s">
        <v>569</v>
      </c>
      <c r="P2221" s="66" t="s">
        <v>402</v>
      </c>
      <c r="Q2221" s="45" t="s">
        <v>178</v>
      </c>
      <c r="R2221" s="47">
        <v>38041.660000000003</v>
      </c>
      <c r="S2221" s="47">
        <v>1908.33</v>
      </c>
      <c r="T2221" s="48">
        <f t="shared" si="420"/>
        <v>39949.990000000005</v>
      </c>
      <c r="U2221" s="49">
        <v>52</v>
      </c>
      <c r="V2221" s="47">
        <v>2232.29</v>
      </c>
      <c r="W2221" s="46">
        <v>35</v>
      </c>
      <c r="X2221" s="50"/>
      <c r="Y2221" s="46">
        <f t="shared" si="421"/>
        <v>2197.29</v>
      </c>
      <c r="Z2221" s="51">
        <f t="shared" si="422"/>
        <v>5.5877110357224112E-2</v>
      </c>
      <c r="AA2221" s="50">
        <v>0</v>
      </c>
      <c r="AB2221" s="46">
        <v>0</v>
      </c>
      <c r="AC2221" s="46"/>
      <c r="AD2221" s="46" t="s">
        <v>2063</v>
      </c>
      <c r="AE2221" s="52"/>
      <c r="AF2221" s="52">
        <v>0</v>
      </c>
      <c r="AG2221" s="46">
        <f t="shared" si="423"/>
        <v>0</v>
      </c>
      <c r="AH2221" s="46"/>
      <c r="AI2221" s="46">
        <f t="shared" si="424"/>
        <v>0</v>
      </c>
      <c r="AJ2221" s="45" t="s">
        <v>149</v>
      </c>
      <c r="AK2221" s="45">
        <v>0</v>
      </c>
      <c r="AL2221" s="49" t="s">
        <v>293</v>
      </c>
      <c r="AM2221" s="238">
        <f t="shared" si="425"/>
        <v>1</v>
      </c>
      <c r="AN2221" s="238">
        <f t="shared" si="426"/>
        <v>1</v>
      </c>
      <c r="AO2221" s="238"/>
      <c r="AP2221" s="238"/>
      <c r="AQ2221" s="238">
        <f t="shared" si="427"/>
        <v>1</v>
      </c>
      <c r="AR2221" s="96" t="str">
        <f>IF(A2221="","",VLOOKUP(A2221,'Base Sites'!A:B,2,FALSE))</f>
        <v>Valauto Roncq</v>
      </c>
      <c r="AS2221" s="96" t="str">
        <f t="shared" si="428"/>
        <v>SKODA</v>
      </c>
      <c r="AT2221" s="238"/>
      <c r="AU2221" s="231" t="str">
        <f>IF(A2221="","",VLOOKUP(L2221,'Base Vendeurs'!A:B,2,FALSE))</f>
        <v>Sociétés NORD</v>
      </c>
      <c r="AV2221" s="46">
        <f t="shared" si="429"/>
        <v>2232.29</v>
      </c>
      <c r="AW2221" s="51">
        <f t="shared" si="430"/>
        <v>5.5877110357224112E-2</v>
      </c>
      <c r="AX2221" s="231" t="str">
        <f t="shared" si="431"/>
        <v>NON</v>
      </c>
      <c r="AY2221" s="231">
        <f>+MargesVN[[#This Row],[Total COM]]+MargesVN[[#This Row],[EXT GIE]]+MargesVN[[#This Row],[Forfait immat]]</f>
        <v>0</v>
      </c>
    </row>
    <row r="2222" spans="1:51" s="384" customFormat="1" ht="11.25" customHeight="1" x14ac:dyDescent="0.25">
      <c r="A2222" s="45">
        <v>10</v>
      </c>
      <c r="B2222" s="45" t="s">
        <v>163</v>
      </c>
      <c r="C2222" s="45" t="s">
        <v>29</v>
      </c>
      <c r="D2222" s="44">
        <v>46063</v>
      </c>
      <c r="E2222" s="65">
        <v>46063</v>
      </c>
      <c r="F2222" s="35"/>
      <c r="G2222" s="35"/>
      <c r="H2222" s="35"/>
      <c r="I2222" s="35"/>
      <c r="J2222" s="35"/>
      <c r="K2222" s="35">
        <v>0</v>
      </c>
      <c r="L2222" s="45" t="s">
        <v>161</v>
      </c>
      <c r="M2222" s="45">
        <v>541478</v>
      </c>
      <c r="N2222" s="45">
        <v>1478</v>
      </c>
      <c r="O2222" s="45" t="s">
        <v>1472</v>
      </c>
      <c r="P2222" s="66" t="s">
        <v>1473</v>
      </c>
      <c r="Q2222" s="45" t="s">
        <v>79</v>
      </c>
      <c r="R2222" s="47">
        <v>46000.01</v>
      </c>
      <c r="S2222" s="47">
        <v>2341.66</v>
      </c>
      <c r="T2222" s="48">
        <f t="shared" si="420"/>
        <v>48341.67</v>
      </c>
      <c r="U2222" s="49">
        <v>12</v>
      </c>
      <c r="V2222" s="47">
        <v>1315.23</v>
      </c>
      <c r="W2222" s="46">
        <v>35</v>
      </c>
      <c r="X2222" s="50"/>
      <c r="Y2222" s="46">
        <f t="shared" si="421"/>
        <v>1280.23</v>
      </c>
      <c r="Z2222" s="51">
        <f t="shared" si="422"/>
        <v>2.720696244047837E-2</v>
      </c>
      <c r="AA2222" s="50">
        <v>0</v>
      </c>
      <c r="AB2222" s="46">
        <v>0</v>
      </c>
      <c r="AC2222" s="46"/>
      <c r="AD2222" s="46"/>
      <c r="AE2222" s="52">
        <v>0.1</v>
      </c>
      <c r="AF2222" s="52">
        <v>0.1</v>
      </c>
      <c r="AG2222" s="46">
        <f t="shared" si="423"/>
        <v>128.023</v>
      </c>
      <c r="AH2222" s="46"/>
      <c r="AI2222" s="46">
        <f t="shared" si="424"/>
        <v>128.023</v>
      </c>
      <c r="AJ2222" s="45" t="s">
        <v>164</v>
      </c>
      <c r="AK2222" s="45">
        <v>0</v>
      </c>
      <c r="AL2222" s="49"/>
      <c r="AM2222" s="238">
        <f t="shared" si="425"/>
        <v>0</v>
      </c>
      <c r="AN2222" s="238">
        <f t="shared" si="426"/>
        <v>1</v>
      </c>
      <c r="AO2222" s="238"/>
      <c r="AP2222" s="238"/>
      <c r="AQ2222" s="238">
        <f t="shared" si="427"/>
        <v>0</v>
      </c>
      <c r="AR2222" s="96" t="str">
        <f>IF(A2222="","",VLOOKUP(A2222,'Base Sites'!A:B,2,FALSE))</f>
        <v>Valauto Roncq</v>
      </c>
      <c r="AS2222" s="96" t="str">
        <f t="shared" si="428"/>
        <v>SKODA</v>
      </c>
      <c r="AT2222" s="238"/>
      <c r="AU2222" s="231" t="str">
        <f>IF(A2222="","",VLOOKUP(L2222,'Base Vendeurs'!A:B,2,FALSE))</f>
        <v>Valauto Roncq Skoda</v>
      </c>
      <c r="AV2222" s="46">
        <f t="shared" si="429"/>
        <v>1315.23</v>
      </c>
      <c r="AW2222" s="51">
        <f t="shared" si="430"/>
        <v>2.720696244047837E-2</v>
      </c>
      <c r="AX2222" s="231" t="str">
        <f t="shared" si="431"/>
        <v>NON</v>
      </c>
      <c r="AY2222" s="231">
        <f>+MargesVN[[#This Row],[Total COM]]+MargesVN[[#This Row],[EXT GIE]]+MargesVN[[#This Row],[Forfait immat]]</f>
        <v>128.023</v>
      </c>
    </row>
    <row r="2223" spans="1:51" s="384" customFormat="1" ht="11.25" customHeight="1" x14ac:dyDescent="0.25">
      <c r="A2223" s="431">
        <v>10</v>
      </c>
      <c r="B2223" s="431" t="s">
        <v>163</v>
      </c>
      <c r="C2223" s="431" t="s">
        <v>206</v>
      </c>
      <c r="D2223" s="432">
        <v>46185</v>
      </c>
      <c r="E2223" s="433">
        <v>46190</v>
      </c>
      <c r="F2223" s="434"/>
      <c r="G2223" s="434"/>
      <c r="H2223" s="434"/>
      <c r="I2223" s="434"/>
      <c r="J2223" s="434"/>
      <c r="K2223" s="434">
        <v>0</v>
      </c>
      <c r="L2223" s="431" t="s">
        <v>70</v>
      </c>
      <c r="M2223" s="431">
        <v>541506</v>
      </c>
      <c r="N2223" s="431">
        <v>1506</v>
      </c>
      <c r="O2223" s="431" t="s">
        <v>4710</v>
      </c>
      <c r="P2223" s="435" t="s">
        <v>4711</v>
      </c>
      <c r="Q2223" s="431" t="s">
        <v>372</v>
      </c>
      <c r="R2223" s="436">
        <v>39621</v>
      </c>
      <c r="S2223" s="436">
        <v>1916.67</v>
      </c>
      <c r="T2223" s="437">
        <f t="shared" si="420"/>
        <v>41537.67</v>
      </c>
      <c r="U2223" s="438">
        <v>17</v>
      </c>
      <c r="V2223" s="436">
        <v>935.83</v>
      </c>
      <c r="W2223" s="439">
        <v>22</v>
      </c>
      <c r="X2223" s="440"/>
      <c r="Y2223" s="439">
        <f t="shared" si="421"/>
        <v>913.83</v>
      </c>
      <c r="Z2223" s="441">
        <f t="shared" si="422"/>
        <v>2.2529670056120145E-2</v>
      </c>
      <c r="AA2223" s="440">
        <v>0</v>
      </c>
      <c r="AB2223" s="439">
        <v>0</v>
      </c>
      <c r="AC2223" s="439"/>
      <c r="AD2223" s="439"/>
      <c r="AE2223" s="442">
        <v>0.1</v>
      </c>
      <c r="AF2223" s="442">
        <v>0.1</v>
      </c>
      <c r="AG2223" s="439">
        <f t="shared" si="423"/>
        <v>91.38300000000001</v>
      </c>
      <c r="AH2223" s="439"/>
      <c r="AI2223" s="439">
        <f t="shared" si="424"/>
        <v>91.38300000000001</v>
      </c>
      <c r="AJ2223" s="431" t="s">
        <v>164</v>
      </c>
      <c r="AK2223" s="431">
        <v>0</v>
      </c>
      <c r="AL2223" s="438">
        <v>20</v>
      </c>
      <c r="AM2223" s="443">
        <f t="shared" si="425"/>
        <v>1</v>
      </c>
      <c r="AN2223" s="443">
        <f t="shared" si="426"/>
        <v>1</v>
      </c>
      <c r="AO2223" s="443"/>
      <c r="AP2223" s="443"/>
      <c r="AQ2223" s="443">
        <f t="shared" si="427"/>
        <v>1</v>
      </c>
      <c r="AR2223" s="444" t="str">
        <f>IF(A2223="","",VLOOKUP(A2223,'Base Sites'!A:B,2,FALSE))</f>
        <v>Valauto Roncq</v>
      </c>
      <c r="AS2223" s="444" t="str">
        <f t="shared" si="428"/>
        <v>CUPRA</v>
      </c>
      <c r="AT2223" s="443"/>
      <c r="AU2223" s="445" t="str">
        <f>IF(A2223="","",VLOOKUP(L2223,'Base Vendeurs'!A:B,2,FALSE))</f>
        <v>Sociétés NORD</v>
      </c>
      <c r="AV2223" s="439">
        <f t="shared" si="429"/>
        <v>935.83</v>
      </c>
      <c r="AW2223" s="441">
        <f t="shared" si="430"/>
        <v>2.2529670056120145E-2</v>
      </c>
      <c r="AX2223" s="445" t="str">
        <f t="shared" si="431"/>
        <v>NON</v>
      </c>
      <c r="AY2223" s="231">
        <f>+MargesVN[[#This Row],[Total COM]]+MargesVN[[#This Row],[EXT GIE]]+MargesVN[[#This Row],[Forfait immat]]</f>
        <v>111.38300000000001</v>
      </c>
    </row>
    <row r="2224" spans="1:51" s="384" customFormat="1" ht="11.25" customHeight="1" x14ac:dyDescent="0.25">
      <c r="A2224" s="401">
        <v>10</v>
      </c>
      <c r="B2224" s="401" t="s">
        <v>163</v>
      </c>
      <c r="C2224" s="401" t="s">
        <v>29</v>
      </c>
      <c r="D2224" s="402">
        <v>46147</v>
      </c>
      <c r="E2224" s="403">
        <v>46148</v>
      </c>
      <c r="F2224" s="404"/>
      <c r="G2224" s="404"/>
      <c r="H2224" s="404"/>
      <c r="I2224" s="404"/>
      <c r="J2224" s="404"/>
      <c r="K2224" s="404">
        <v>0</v>
      </c>
      <c r="L2224" s="401" t="s">
        <v>161</v>
      </c>
      <c r="M2224" s="401">
        <v>541507</v>
      </c>
      <c r="N2224" s="401">
        <v>1507</v>
      </c>
      <c r="O2224" s="401" t="s">
        <v>3730</v>
      </c>
      <c r="P2224" s="405" t="s">
        <v>299</v>
      </c>
      <c r="Q2224" s="401" t="s">
        <v>178</v>
      </c>
      <c r="R2224" s="406">
        <v>40441.660000000003</v>
      </c>
      <c r="S2224" s="406">
        <v>6966.66</v>
      </c>
      <c r="T2224" s="407">
        <f t="shared" si="420"/>
        <v>47408.320000000007</v>
      </c>
      <c r="U2224" s="408">
        <v>27</v>
      </c>
      <c r="V2224" s="406">
        <v>1338.3</v>
      </c>
      <c r="W2224" s="409">
        <v>35.01</v>
      </c>
      <c r="X2224" s="410"/>
      <c r="Y2224" s="409">
        <f t="shared" si="421"/>
        <v>1303.29</v>
      </c>
      <c r="Z2224" s="411">
        <f t="shared" si="422"/>
        <v>2.8229222212472406E-2</v>
      </c>
      <c r="AA2224" s="410">
        <v>0</v>
      </c>
      <c r="AB2224" s="409">
        <v>0</v>
      </c>
      <c r="AC2224" s="409"/>
      <c r="AD2224" s="409"/>
      <c r="AE2224" s="412">
        <v>0.1</v>
      </c>
      <c r="AF2224" s="412">
        <v>0.1</v>
      </c>
      <c r="AG2224" s="409">
        <f t="shared" si="423"/>
        <v>130.32900000000001</v>
      </c>
      <c r="AH2224" s="409"/>
      <c r="AI2224" s="409">
        <f t="shared" si="424"/>
        <v>130.32900000000001</v>
      </c>
      <c r="AJ2224" s="401" t="s">
        <v>164</v>
      </c>
      <c r="AK2224" s="401">
        <v>0</v>
      </c>
      <c r="AL2224" s="408"/>
      <c r="AM2224" s="413">
        <f t="shared" si="425"/>
        <v>0</v>
      </c>
      <c r="AN2224" s="413">
        <f t="shared" si="426"/>
        <v>1</v>
      </c>
      <c r="AO2224" s="413"/>
      <c r="AP2224" s="413"/>
      <c r="AQ2224" s="413">
        <f t="shared" si="427"/>
        <v>0</v>
      </c>
      <c r="AR2224" s="414" t="str">
        <f>IF(A2224="","",VLOOKUP(A2224,'Base Sites'!A:B,2,FALSE))</f>
        <v>Valauto Roncq</v>
      </c>
      <c r="AS2224" s="414" t="str">
        <f t="shared" si="428"/>
        <v>SKODA</v>
      </c>
      <c r="AT2224" s="413"/>
      <c r="AU2224" s="415" t="str">
        <f>IF(A2224="","",VLOOKUP(L2224,'Base Vendeurs'!A:B,2,FALSE))</f>
        <v>Valauto Roncq Skoda</v>
      </c>
      <c r="AV2224" s="409">
        <f t="shared" si="429"/>
        <v>1338.3</v>
      </c>
      <c r="AW2224" s="411">
        <f t="shared" si="430"/>
        <v>2.8229222212472406E-2</v>
      </c>
      <c r="AX2224" s="415" t="str">
        <f t="shared" si="431"/>
        <v>NON</v>
      </c>
      <c r="AY2224" s="231">
        <f>+MargesVN[[#This Row],[Total COM]]+MargesVN[[#This Row],[EXT GIE]]+MargesVN[[#This Row],[Forfait immat]]</f>
        <v>130.32900000000001</v>
      </c>
    </row>
    <row r="2225" spans="1:51" s="384" customFormat="1" ht="11.25" customHeight="1" x14ac:dyDescent="0.25">
      <c r="A2225" s="45">
        <v>10</v>
      </c>
      <c r="B2225" s="45" t="s">
        <v>163</v>
      </c>
      <c r="C2225" s="45" t="s">
        <v>29</v>
      </c>
      <c r="D2225" s="44">
        <v>46036</v>
      </c>
      <c r="E2225" s="65">
        <v>46039</v>
      </c>
      <c r="F2225" s="35"/>
      <c r="G2225" s="35"/>
      <c r="H2225" s="35"/>
      <c r="I2225" s="35"/>
      <c r="J2225" s="35"/>
      <c r="K2225" s="35">
        <v>0</v>
      </c>
      <c r="L2225" s="45" t="s">
        <v>161</v>
      </c>
      <c r="M2225" s="45">
        <v>541533</v>
      </c>
      <c r="N2225" s="45">
        <v>1533</v>
      </c>
      <c r="O2225" s="45" t="s">
        <v>517</v>
      </c>
      <c r="P2225" s="66" t="s">
        <v>518</v>
      </c>
      <c r="Q2225" s="45" t="s">
        <v>31</v>
      </c>
      <c r="R2225" s="47">
        <v>23941.67</v>
      </c>
      <c r="S2225" s="47">
        <v>558.33000000000004</v>
      </c>
      <c r="T2225" s="48">
        <f t="shared" si="420"/>
        <v>24500</v>
      </c>
      <c r="U2225" s="49">
        <v>111</v>
      </c>
      <c r="V2225" s="47">
        <v>1046.67</v>
      </c>
      <c r="W2225" s="46">
        <v>35</v>
      </c>
      <c r="X2225" s="50"/>
      <c r="Y2225" s="46">
        <f t="shared" si="421"/>
        <v>1011.6700000000001</v>
      </c>
      <c r="Z2225" s="51">
        <f t="shared" si="422"/>
        <v>4.2721224489795921E-2</v>
      </c>
      <c r="AA2225" s="50">
        <v>0</v>
      </c>
      <c r="AB2225" s="46">
        <v>-2550</v>
      </c>
      <c r="AC2225" s="46"/>
      <c r="AD2225" s="46"/>
      <c r="AE2225" s="52">
        <v>0.13</v>
      </c>
      <c r="AF2225" s="52">
        <v>0.13</v>
      </c>
      <c r="AG2225" s="46">
        <f t="shared" si="423"/>
        <v>131.51710000000003</v>
      </c>
      <c r="AH2225" s="46"/>
      <c r="AI2225" s="46">
        <f t="shared" si="424"/>
        <v>131.51710000000003</v>
      </c>
      <c r="AJ2225" s="45" t="s">
        <v>164</v>
      </c>
      <c r="AK2225" s="45"/>
      <c r="AL2225" s="49"/>
      <c r="AM2225" s="238">
        <f t="shared" si="425"/>
        <v>0</v>
      </c>
      <c r="AN2225" s="238">
        <f t="shared" si="426"/>
        <v>1</v>
      </c>
      <c r="AO2225" s="238"/>
      <c r="AP2225" s="238"/>
      <c r="AQ2225" s="238">
        <f t="shared" si="427"/>
        <v>0</v>
      </c>
      <c r="AR2225" s="96" t="str">
        <f>IF(A2225="","",VLOOKUP(A2225,'Base Sites'!A:B,2,FALSE))</f>
        <v>Valauto Roncq</v>
      </c>
      <c r="AS2225" s="96" t="str">
        <f t="shared" si="428"/>
        <v>SKODA</v>
      </c>
      <c r="AT2225" s="238"/>
      <c r="AU2225" s="231" t="str">
        <f>IF(A2225="","",VLOOKUP(L2225,'Base Vendeurs'!A:B,2,FALSE))</f>
        <v>Valauto Roncq Skoda</v>
      </c>
      <c r="AV2225" s="46">
        <f t="shared" si="429"/>
        <v>1046.67</v>
      </c>
      <c r="AW2225" s="51">
        <f t="shared" si="430"/>
        <v>4.2721224489795921E-2</v>
      </c>
      <c r="AX2225" s="237" t="str">
        <f t="shared" si="431"/>
        <v>NON</v>
      </c>
      <c r="AY2225" s="231">
        <f>+MargesVN[[#This Row],[Total COM]]+MargesVN[[#This Row],[EXT GIE]]+MargesVN[[#This Row],[Forfait immat]]</f>
        <v>131.51710000000003</v>
      </c>
    </row>
    <row r="2226" spans="1:51" s="384" customFormat="1" ht="11.25" customHeight="1" x14ac:dyDescent="0.25">
      <c r="A2226" s="45">
        <v>10</v>
      </c>
      <c r="B2226" s="45" t="s">
        <v>163</v>
      </c>
      <c r="C2226" s="45" t="s">
        <v>29</v>
      </c>
      <c r="D2226" s="44">
        <v>46077</v>
      </c>
      <c r="E2226" s="65">
        <v>46078</v>
      </c>
      <c r="F2226" s="35"/>
      <c r="G2226" s="35"/>
      <c r="H2226" s="35"/>
      <c r="I2226" s="35"/>
      <c r="J2226" s="35"/>
      <c r="K2226" s="35">
        <v>0</v>
      </c>
      <c r="L2226" s="45" t="s">
        <v>33</v>
      </c>
      <c r="M2226" s="45">
        <v>541538</v>
      </c>
      <c r="N2226" s="45">
        <v>1538</v>
      </c>
      <c r="O2226" s="45" t="s">
        <v>1831</v>
      </c>
      <c r="P2226" s="66" t="s">
        <v>1832</v>
      </c>
      <c r="Q2226" s="45" t="s">
        <v>378</v>
      </c>
      <c r="R2226" s="47">
        <v>34875</v>
      </c>
      <c r="S2226" s="47">
        <v>1133.33</v>
      </c>
      <c r="T2226" s="48">
        <f t="shared" si="420"/>
        <v>36008.33</v>
      </c>
      <c r="U2226" s="49">
        <v>181</v>
      </c>
      <c r="V2226" s="47">
        <v>755.18</v>
      </c>
      <c r="W2226" s="46">
        <v>35</v>
      </c>
      <c r="X2226" s="50"/>
      <c r="Y2226" s="46">
        <f t="shared" si="421"/>
        <v>720.18</v>
      </c>
      <c r="Z2226" s="51">
        <f t="shared" si="422"/>
        <v>2.0972369448958059E-2</v>
      </c>
      <c r="AA2226" s="50">
        <v>0</v>
      </c>
      <c r="AB2226" s="46">
        <v>-4501.05</v>
      </c>
      <c r="AC2226" s="46"/>
      <c r="AD2226" s="46"/>
      <c r="AE2226" s="52"/>
      <c r="AF2226" s="52">
        <v>0</v>
      </c>
      <c r="AG2226" s="46">
        <f t="shared" si="423"/>
        <v>0</v>
      </c>
      <c r="AH2226" s="46"/>
      <c r="AI2226" s="46">
        <f t="shared" si="424"/>
        <v>0</v>
      </c>
      <c r="AJ2226" s="45" t="s">
        <v>164</v>
      </c>
      <c r="AK2226" s="45"/>
      <c r="AL2226" s="49" t="s">
        <v>293</v>
      </c>
      <c r="AM2226" s="238">
        <f t="shared" si="425"/>
        <v>1</v>
      </c>
      <c r="AN2226" s="238">
        <f t="shared" si="426"/>
        <v>1</v>
      </c>
      <c r="AO2226" s="238"/>
      <c r="AP2226" s="238"/>
      <c r="AQ2226" s="238">
        <f t="shared" si="427"/>
        <v>1</v>
      </c>
      <c r="AR2226" s="96" t="str">
        <f>IF(A2226="","",VLOOKUP(A2226,'Base Sites'!A:B,2,FALSE))</f>
        <v>Valauto Roncq</v>
      </c>
      <c r="AS2226" s="96" t="str">
        <f t="shared" si="428"/>
        <v>SKODA</v>
      </c>
      <c r="AT2226" s="238"/>
      <c r="AU2226" s="231" t="str">
        <f>IF(A2226="","",VLOOKUP(L2226,'Base Vendeurs'!A:B,2,FALSE))</f>
        <v>Sociétés NORD</v>
      </c>
      <c r="AV2226" s="46">
        <f t="shared" si="429"/>
        <v>755.18</v>
      </c>
      <c r="AW2226" s="51">
        <f t="shared" si="430"/>
        <v>2.0972369448958059E-2</v>
      </c>
      <c r="AX2226" s="231" t="str">
        <f t="shared" si="431"/>
        <v>NON</v>
      </c>
      <c r="AY2226" s="231">
        <f>+MargesVN[[#This Row],[Total COM]]+MargesVN[[#This Row],[EXT GIE]]+MargesVN[[#This Row],[Forfait immat]]</f>
        <v>0</v>
      </c>
    </row>
    <row r="2227" spans="1:51" s="384" customFormat="1" ht="11.25" customHeight="1" x14ac:dyDescent="0.25">
      <c r="A2227" s="354">
        <v>10</v>
      </c>
      <c r="B2227" s="354" t="s">
        <v>163</v>
      </c>
      <c r="C2227" s="354" t="s">
        <v>206</v>
      </c>
      <c r="D2227" s="355">
        <v>46119</v>
      </c>
      <c r="E2227" s="356">
        <v>46121</v>
      </c>
      <c r="F2227" s="357"/>
      <c r="G2227" s="357"/>
      <c r="H2227" s="357"/>
      <c r="I2227" s="357"/>
      <c r="J2227" s="357"/>
      <c r="K2227" s="357">
        <v>0</v>
      </c>
      <c r="L2227" s="354" t="s">
        <v>70</v>
      </c>
      <c r="M2227" s="354">
        <v>541540</v>
      </c>
      <c r="N2227" s="354">
        <v>1540</v>
      </c>
      <c r="O2227" s="354" t="s">
        <v>3161</v>
      </c>
      <c r="P2227" s="358" t="s">
        <v>3162</v>
      </c>
      <c r="Q2227" s="354" t="s">
        <v>207</v>
      </c>
      <c r="R2227" s="359">
        <v>47983.5</v>
      </c>
      <c r="S2227" s="359">
        <v>800</v>
      </c>
      <c r="T2227" s="360">
        <f t="shared" si="420"/>
        <v>48783.5</v>
      </c>
      <c r="U2227" s="361">
        <v>36</v>
      </c>
      <c r="V2227" s="359">
        <v>1485.51</v>
      </c>
      <c r="W2227" s="362">
        <v>22</v>
      </c>
      <c r="X2227" s="363"/>
      <c r="Y2227" s="362">
        <f t="shared" si="421"/>
        <v>1463.51</v>
      </c>
      <c r="Z2227" s="364">
        <f t="shared" si="422"/>
        <v>3.0451074646140601E-2</v>
      </c>
      <c r="AA2227" s="363">
        <v>0</v>
      </c>
      <c r="AB2227" s="362">
        <v>0</v>
      </c>
      <c r="AC2227" s="362"/>
      <c r="AD2227" s="362"/>
      <c r="AE2227" s="365">
        <v>0.1</v>
      </c>
      <c r="AF2227" s="365">
        <v>0.1</v>
      </c>
      <c r="AG2227" s="362">
        <f t="shared" si="423"/>
        <v>146.351</v>
      </c>
      <c r="AH2227" s="362"/>
      <c r="AI2227" s="362">
        <f t="shared" si="424"/>
        <v>146.351</v>
      </c>
      <c r="AJ2227" s="354" t="s">
        <v>164</v>
      </c>
      <c r="AK2227" s="354">
        <v>0</v>
      </c>
      <c r="AL2227" s="361">
        <v>20</v>
      </c>
      <c r="AM2227" s="366">
        <f t="shared" si="425"/>
        <v>1</v>
      </c>
      <c r="AN2227" s="366">
        <f t="shared" si="426"/>
        <v>1</v>
      </c>
      <c r="AO2227" s="366"/>
      <c r="AP2227" s="366"/>
      <c r="AQ2227" s="366">
        <f t="shared" si="427"/>
        <v>1</v>
      </c>
      <c r="AR2227" s="367" t="str">
        <f>IF(A2227="","",VLOOKUP(A2227,'Base Sites'!A:B,2,FALSE))</f>
        <v>Valauto Roncq</v>
      </c>
      <c r="AS2227" s="367" t="str">
        <f t="shared" si="428"/>
        <v>CUPRA</v>
      </c>
      <c r="AT2227" s="366"/>
      <c r="AU2227" s="368" t="str">
        <f>IF(A2227="","",VLOOKUP(L2227,'Base Vendeurs'!A:B,2,FALSE))</f>
        <v>Sociétés NORD</v>
      </c>
      <c r="AV2227" s="362">
        <f t="shared" si="429"/>
        <v>1485.51</v>
      </c>
      <c r="AW2227" s="364">
        <f t="shared" si="430"/>
        <v>3.0451074646140601E-2</v>
      </c>
      <c r="AX2227" s="368" t="str">
        <f t="shared" si="431"/>
        <v>NON</v>
      </c>
      <c r="AY2227" s="231">
        <f>+MargesVN[[#This Row],[Total COM]]+MargesVN[[#This Row],[EXT GIE]]+MargesVN[[#This Row],[Forfait immat]]</f>
        <v>166.351</v>
      </c>
    </row>
    <row r="2228" spans="1:51" s="384" customFormat="1" ht="11.25" customHeight="1" x14ac:dyDescent="0.25">
      <c r="A2228" s="45">
        <v>10</v>
      </c>
      <c r="B2228" s="45" t="s">
        <v>163</v>
      </c>
      <c r="C2228" s="45" t="s">
        <v>206</v>
      </c>
      <c r="D2228" s="44">
        <v>46027</v>
      </c>
      <c r="E2228" s="65">
        <v>46027</v>
      </c>
      <c r="F2228" s="35"/>
      <c r="G2228" s="35"/>
      <c r="H2228" s="35"/>
      <c r="I2228" s="35"/>
      <c r="J2228" s="35"/>
      <c r="K2228" s="35">
        <v>0</v>
      </c>
      <c r="L2228" s="45" t="s">
        <v>109</v>
      </c>
      <c r="M2228" s="45">
        <v>541554</v>
      </c>
      <c r="N2228" s="45">
        <v>1554</v>
      </c>
      <c r="O2228" s="45" t="s">
        <v>677</v>
      </c>
      <c r="P2228" s="66" t="s">
        <v>678</v>
      </c>
      <c r="Q2228" s="45" t="s">
        <v>368</v>
      </c>
      <c r="R2228" s="47">
        <v>45704.33</v>
      </c>
      <c r="S2228" s="47">
        <v>5179.18</v>
      </c>
      <c r="T2228" s="48">
        <f t="shared" si="420"/>
        <v>50883.51</v>
      </c>
      <c r="U2228" s="49">
        <v>70</v>
      </c>
      <c r="V2228" s="47">
        <v>1523.51</v>
      </c>
      <c r="W2228" s="46">
        <v>22</v>
      </c>
      <c r="X2228" s="50"/>
      <c r="Y2228" s="46">
        <f t="shared" si="421"/>
        <v>1501.51</v>
      </c>
      <c r="Z2228" s="51">
        <f t="shared" si="422"/>
        <v>2.9941134170972088E-2</v>
      </c>
      <c r="AA2228" s="50">
        <v>0</v>
      </c>
      <c r="AB2228" s="46">
        <v>0</v>
      </c>
      <c r="AC2228" s="46"/>
      <c r="AD2228" s="46"/>
      <c r="AE2228" s="52">
        <v>0.1</v>
      </c>
      <c r="AF2228" s="52">
        <v>0.1</v>
      </c>
      <c r="AG2228" s="46">
        <f t="shared" si="423"/>
        <v>150.15100000000001</v>
      </c>
      <c r="AH2228" s="46"/>
      <c r="AI2228" s="46">
        <f t="shared" si="424"/>
        <v>150.15100000000001</v>
      </c>
      <c r="AJ2228" s="45" t="s">
        <v>164</v>
      </c>
      <c r="AK2228" s="45"/>
      <c r="AL2228" s="49"/>
      <c r="AM2228" s="238">
        <f t="shared" si="425"/>
        <v>0</v>
      </c>
      <c r="AN2228" s="238">
        <f t="shared" si="426"/>
        <v>1</v>
      </c>
      <c r="AO2228" s="238"/>
      <c r="AP2228" s="238"/>
      <c r="AQ2228" s="238">
        <f t="shared" si="427"/>
        <v>0</v>
      </c>
      <c r="AR2228" s="96" t="str">
        <f>IF(A2228="","",VLOOKUP(A2228,'Base Sites'!A:B,2,FALSE))</f>
        <v>Valauto Roncq</v>
      </c>
      <c r="AS2228" s="96" t="str">
        <f t="shared" si="428"/>
        <v>CUPRA</v>
      </c>
      <c r="AT2228" s="238"/>
      <c r="AU2228" s="231" t="str">
        <f>IF(A2228="","",VLOOKUP(L2228,'Base Vendeurs'!A:B,2,FALSE))</f>
        <v>Valauto Roncq SEAT</v>
      </c>
      <c r="AV2228" s="46">
        <f t="shared" si="429"/>
        <v>1523.51</v>
      </c>
      <c r="AW2228" s="51">
        <f t="shared" si="430"/>
        <v>2.9941134170972088E-2</v>
      </c>
      <c r="AX2228" s="237" t="str">
        <f t="shared" si="431"/>
        <v>NON</v>
      </c>
      <c r="AY2228" s="231">
        <f>+MargesVN[[#This Row],[Total COM]]+MargesVN[[#This Row],[EXT GIE]]+MargesVN[[#This Row],[Forfait immat]]</f>
        <v>150.15100000000001</v>
      </c>
    </row>
    <row r="2229" spans="1:51" s="384" customFormat="1" ht="11.25" customHeight="1" x14ac:dyDescent="0.25">
      <c r="A2229" s="354">
        <v>10</v>
      </c>
      <c r="B2229" s="354" t="s">
        <v>163</v>
      </c>
      <c r="C2229" s="354" t="s">
        <v>27</v>
      </c>
      <c r="D2229" s="355">
        <v>46127</v>
      </c>
      <c r="E2229" s="356">
        <v>46129</v>
      </c>
      <c r="F2229" s="357"/>
      <c r="G2229" s="357"/>
      <c r="H2229" s="357"/>
      <c r="I2229" s="357"/>
      <c r="J2229" s="357"/>
      <c r="K2229" s="357">
        <v>0</v>
      </c>
      <c r="L2229" s="354" t="s">
        <v>109</v>
      </c>
      <c r="M2229" s="354">
        <v>541811</v>
      </c>
      <c r="N2229" s="354">
        <v>1811</v>
      </c>
      <c r="O2229" s="354" t="s">
        <v>3135</v>
      </c>
      <c r="P2229" s="358" t="s">
        <v>3136</v>
      </c>
      <c r="Q2229" s="354" t="s">
        <v>40</v>
      </c>
      <c r="R2229" s="359">
        <v>22663.33</v>
      </c>
      <c r="S2229" s="359">
        <v>928.34</v>
      </c>
      <c r="T2229" s="360">
        <f t="shared" si="420"/>
        <v>23591.670000000002</v>
      </c>
      <c r="U2229" s="361">
        <v>2</v>
      </c>
      <c r="V2229" s="359">
        <v>859.26</v>
      </c>
      <c r="W2229" s="362">
        <v>36</v>
      </c>
      <c r="X2229" s="363"/>
      <c r="Y2229" s="362">
        <f t="shared" si="421"/>
        <v>823.26</v>
      </c>
      <c r="Z2229" s="364">
        <f t="shared" si="422"/>
        <v>3.6422177828021499E-2</v>
      </c>
      <c r="AA2229" s="363">
        <v>0</v>
      </c>
      <c r="AB2229" s="362">
        <v>-2725</v>
      </c>
      <c r="AC2229" s="362"/>
      <c r="AD2229" s="362"/>
      <c r="AE2229" s="365">
        <v>0.1</v>
      </c>
      <c r="AF2229" s="365">
        <v>0.1</v>
      </c>
      <c r="AG2229" s="362">
        <f t="shared" si="423"/>
        <v>82.326000000000008</v>
      </c>
      <c r="AH2229" s="362"/>
      <c r="AI2229" s="362">
        <f t="shared" si="424"/>
        <v>82.326000000000008</v>
      </c>
      <c r="AJ2229" s="354" t="s">
        <v>164</v>
      </c>
      <c r="AK2229" s="354"/>
      <c r="AL2229" s="361"/>
      <c r="AM2229" s="366">
        <f t="shared" si="425"/>
        <v>0</v>
      </c>
      <c r="AN2229" s="366">
        <f t="shared" si="426"/>
        <v>1</v>
      </c>
      <c r="AO2229" s="366"/>
      <c r="AP2229" s="366"/>
      <c r="AQ2229" s="366">
        <f t="shared" si="427"/>
        <v>0</v>
      </c>
      <c r="AR2229" s="367" t="str">
        <f>IF(A2229="","",VLOOKUP(A2229,'Base Sites'!A:B,2,FALSE))</f>
        <v>Valauto Roncq</v>
      </c>
      <c r="AS2229" s="367" t="str">
        <f t="shared" si="428"/>
        <v>SEAT</v>
      </c>
      <c r="AT2229" s="366"/>
      <c r="AU2229" s="368" t="str">
        <f>IF(A2229="","",VLOOKUP(L2229,'Base Vendeurs'!A:B,2,FALSE))</f>
        <v>Valauto Roncq SEAT</v>
      </c>
      <c r="AV2229" s="362">
        <f t="shared" si="429"/>
        <v>859.26</v>
      </c>
      <c r="AW2229" s="364">
        <f t="shared" si="430"/>
        <v>3.6422177828021499E-2</v>
      </c>
      <c r="AX2229" s="368" t="str">
        <f t="shared" si="431"/>
        <v>NON</v>
      </c>
      <c r="AY2229" s="231">
        <f>+MargesVN[[#This Row],[Total COM]]+MargesVN[[#This Row],[EXT GIE]]+MargesVN[[#This Row],[Forfait immat]]</f>
        <v>82.326000000000008</v>
      </c>
    </row>
    <row r="2230" spans="1:51" s="384" customFormat="1" ht="11.25" customHeight="1" x14ac:dyDescent="0.25">
      <c r="A2230" s="354">
        <v>10</v>
      </c>
      <c r="B2230" s="354" t="s">
        <v>163</v>
      </c>
      <c r="C2230" s="354" t="s">
        <v>29</v>
      </c>
      <c r="D2230" s="355">
        <v>46119</v>
      </c>
      <c r="E2230" s="356">
        <v>46119</v>
      </c>
      <c r="F2230" s="357"/>
      <c r="G2230" s="357"/>
      <c r="H2230" s="357"/>
      <c r="I2230" s="357"/>
      <c r="J2230" s="357"/>
      <c r="K2230" s="357">
        <v>0</v>
      </c>
      <c r="L2230" s="354" t="s">
        <v>161</v>
      </c>
      <c r="M2230" s="354">
        <v>541911</v>
      </c>
      <c r="N2230" s="354">
        <v>1911</v>
      </c>
      <c r="O2230" s="354" t="s">
        <v>3053</v>
      </c>
      <c r="P2230" s="358" t="s">
        <v>3054</v>
      </c>
      <c r="Q2230" s="354" t="s">
        <v>79</v>
      </c>
      <c r="R2230" s="359">
        <v>41833.33</v>
      </c>
      <c r="S2230" s="359">
        <v>1466.66</v>
      </c>
      <c r="T2230" s="360">
        <f t="shared" si="420"/>
        <v>43299.990000000005</v>
      </c>
      <c r="U2230" s="361">
        <v>6</v>
      </c>
      <c r="V2230" s="359">
        <v>821.03</v>
      </c>
      <c r="W2230" s="362">
        <v>35.01</v>
      </c>
      <c r="X2230" s="363"/>
      <c r="Y2230" s="362">
        <f t="shared" si="421"/>
        <v>786.02</v>
      </c>
      <c r="Z2230" s="364">
        <f t="shared" si="422"/>
        <v>1.8961436249754327E-2</v>
      </c>
      <c r="AA2230" s="363">
        <v>0</v>
      </c>
      <c r="AB2230" s="362">
        <v>0</v>
      </c>
      <c r="AC2230" s="362"/>
      <c r="AD2230" s="362"/>
      <c r="AE2230" s="365">
        <v>0.1</v>
      </c>
      <c r="AF2230" s="365">
        <v>0.1</v>
      </c>
      <c r="AG2230" s="362">
        <f t="shared" si="423"/>
        <v>78.602000000000004</v>
      </c>
      <c r="AH2230" s="362"/>
      <c r="AI2230" s="362">
        <f t="shared" si="424"/>
        <v>78.602000000000004</v>
      </c>
      <c r="AJ2230" s="354" t="s">
        <v>149</v>
      </c>
      <c r="AK2230" s="354"/>
      <c r="AL2230" s="361"/>
      <c r="AM2230" s="366">
        <f t="shared" si="425"/>
        <v>0</v>
      </c>
      <c r="AN2230" s="366">
        <f t="shared" si="426"/>
        <v>1</v>
      </c>
      <c r="AO2230" s="366"/>
      <c r="AP2230" s="366"/>
      <c r="AQ2230" s="366">
        <f t="shared" si="427"/>
        <v>0</v>
      </c>
      <c r="AR2230" s="367" t="str">
        <f>IF(A2230="","",VLOOKUP(A2230,'Base Sites'!A:B,2,FALSE))</f>
        <v>Valauto Roncq</v>
      </c>
      <c r="AS2230" s="367" t="str">
        <f t="shared" si="428"/>
        <v>SKODA</v>
      </c>
      <c r="AT2230" s="366"/>
      <c r="AU2230" s="368" t="str">
        <f>IF(A2230="","",VLOOKUP(L2230,'Base Vendeurs'!A:B,2,FALSE))</f>
        <v>Valauto Roncq Skoda</v>
      </c>
      <c r="AV2230" s="362">
        <f t="shared" si="429"/>
        <v>821.03</v>
      </c>
      <c r="AW2230" s="364">
        <f t="shared" si="430"/>
        <v>1.8961436249754327E-2</v>
      </c>
      <c r="AX2230" s="368" t="str">
        <f t="shared" si="431"/>
        <v>NON</v>
      </c>
      <c r="AY2230" s="231">
        <f>+MargesVN[[#This Row],[Total COM]]+MargesVN[[#This Row],[EXT GIE]]+MargesVN[[#This Row],[Forfait immat]]</f>
        <v>78.602000000000004</v>
      </c>
    </row>
    <row r="2231" spans="1:51" s="384" customFormat="1" ht="11.25" customHeight="1" x14ac:dyDescent="0.25">
      <c r="A2231" s="45">
        <v>10</v>
      </c>
      <c r="B2231" s="45" t="s">
        <v>163</v>
      </c>
      <c r="C2231" s="45" t="s">
        <v>27</v>
      </c>
      <c r="D2231" s="44">
        <v>46076</v>
      </c>
      <c r="E2231" s="65">
        <v>46073</v>
      </c>
      <c r="F2231" s="35"/>
      <c r="G2231" s="35"/>
      <c r="H2231" s="35"/>
      <c r="I2231" s="35"/>
      <c r="J2231" s="35"/>
      <c r="K2231" s="35">
        <v>0</v>
      </c>
      <c r="L2231" s="45" t="s">
        <v>33</v>
      </c>
      <c r="M2231" s="45">
        <v>542105</v>
      </c>
      <c r="N2231" s="45">
        <v>2105</v>
      </c>
      <c r="O2231" s="45" t="s">
        <v>1798</v>
      </c>
      <c r="P2231" s="66" t="s">
        <v>1794</v>
      </c>
      <c r="Q2231" s="45" t="s">
        <v>1795</v>
      </c>
      <c r="R2231" s="47">
        <v>24796</v>
      </c>
      <c r="S2231" s="47">
        <v>575</v>
      </c>
      <c r="T2231" s="48">
        <f t="shared" si="420"/>
        <v>25371</v>
      </c>
      <c r="U2231" s="49">
        <v>17</v>
      </c>
      <c r="V2231" s="47">
        <v>759.8</v>
      </c>
      <c r="W2231" s="46">
        <v>22</v>
      </c>
      <c r="X2231" s="50"/>
      <c r="Y2231" s="46">
        <f t="shared" si="421"/>
        <v>737.8</v>
      </c>
      <c r="Z2231" s="51">
        <f t="shared" si="422"/>
        <v>2.9947577943321112E-2</v>
      </c>
      <c r="AA2231" s="50">
        <v>0</v>
      </c>
      <c r="AB2231" s="346">
        <v>-507.42</v>
      </c>
      <c r="AC2231" s="46"/>
      <c r="AD2231" s="46"/>
      <c r="AE2231" s="52"/>
      <c r="AF2231" s="52">
        <v>0</v>
      </c>
      <c r="AG2231" s="46">
        <f t="shared" si="423"/>
        <v>0</v>
      </c>
      <c r="AH2231" s="46"/>
      <c r="AI2231" s="46">
        <f t="shared" si="424"/>
        <v>0</v>
      </c>
      <c r="AJ2231" s="45" t="s">
        <v>164</v>
      </c>
      <c r="AK2231" s="45">
        <v>0</v>
      </c>
      <c r="AL2231" s="49"/>
      <c r="AM2231" s="238">
        <f t="shared" si="425"/>
        <v>0</v>
      </c>
      <c r="AN2231" s="238">
        <f t="shared" si="426"/>
        <v>1</v>
      </c>
      <c r="AO2231" s="238"/>
      <c r="AP2231" s="238"/>
      <c r="AQ2231" s="238">
        <f t="shared" si="427"/>
        <v>0</v>
      </c>
      <c r="AR2231" s="96" t="str">
        <f>IF(A2231="","",VLOOKUP(A2231,'Base Sites'!A:B,2,FALSE))</f>
        <v>Valauto Roncq</v>
      </c>
      <c r="AS2231" s="96" t="str">
        <f t="shared" si="428"/>
        <v>SEAT</v>
      </c>
      <c r="AT2231" s="238"/>
      <c r="AU2231" s="231" t="str">
        <f>IF(A2231="","",VLOOKUP(L2231,'Base Vendeurs'!A:B,2,FALSE))</f>
        <v>Sociétés NORD</v>
      </c>
      <c r="AV2231" s="46">
        <f t="shared" si="429"/>
        <v>759.8</v>
      </c>
      <c r="AW2231" s="51">
        <f t="shared" si="430"/>
        <v>2.9947577943321112E-2</v>
      </c>
      <c r="AX2231" s="231" t="str">
        <f t="shared" si="431"/>
        <v>NON</v>
      </c>
      <c r="AY2231" s="231">
        <f>+MargesVN[[#This Row],[Total COM]]+MargesVN[[#This Row],[EXT GIE]]+MargesVN[[#This Row],[Forfait immat]]</f>
        <v>0</v>
      </c>
    </row>
    <row r="2232" spans="1:51" s="384" customFormat="1" ht="11.25" customHeight="1" x14ac:dyDescent="0.25">
      <c r="A2232" s="431">
        <v>10</v>
      </c>
      <c r="B2232" s="431" t="s">
        <v>163</v>
      </c>
      <c r="C2232" s="431" t="s">
        <v>206</v>
      </c>
      <c r="D2232" s="432">
        <v>46174</v>
      </c>
      <c r="E2232" s="433">
        <v>46174</v>
      </c>
      <c r="F2232" s="434"/>
      <c r="G2232" s="434"/>
      <c r="H2232" s="434"/>
      <c r="I2232" s="434"/>
      <c r="J2232" s="434"/>
      <c r="K2232" s="434">
        <v>0</v>
      </c>
      <c r="L2232" s="431" t="s">
        <v>109</v>
      </c>
      <c r="M2232" s="431">
        <v>542109</v>
      </c>
      <c r="N2232" s="431">
        <v>2109</v>
      </c>
      <c r="O2232" s="431" t="s">
        <v>4716</v>
      </c>
      <c r="P2232" s="435" t="s">
        <v>4717</v>
      </c>
      <c r="Q2232" s="431" t="s">
        <v>207</v>
      </c>
      <c r="R2232" s="436">
        <v>48254.33</v>
      </c>
      <c r="S2232" s="436">
        <v>4445.8500000000004</v>
      </c>
      <c r="T2232" s="437">
        <f t="shared" si="420"/>
        <v>52700.18</v>
      </c>
      <c r="U2232" s="438">
        <v>20</v>
      </c>
      <c r="V2232" s="436">
        <v>1578.02</v>
      </c>
      <c r="W2232" s="439">
        <v>22</v>
      </c>
      <c r="X2232" s="440"/>
      <c r="Y2232" s="439">
        <f t="shared" si="421"/>
        <v>1556.02</v>
      </c>
      <c r="Z2232" s="441">
        <f t="shared" si="422"/>
        <v>2.9943351237130499E-2</v>
      </c>
      <c r="AA2232" s="440">
        <v>0</v>
      </c>
      <c r="AB2232" s="439">
        <v>0</v>
      </c>
      <c r="AC2232" s="439"/>
      <c r="AD2232" s="439"/>
      <c r="AE2232" s="442">
        <v>0.1</v>
      </c>
      <c r="AF2232" s="442">
        <v>0.1</v>
      </c>
      <c r="AG2232" s="439">
        <f t="shared" si="423"/>
        <v>155.602</v>
      </c>
      <c r="AH2232" s="439"/>
      <c r="AI2232" s="439">
        <f t="shared" si="424"/>
        <v>155.602</v>
      </c>
      <c r="AJ2232" s="431" t="s">
        <v>164</v>
      </c>
      <c r="AK2232" s="431"/>
      <c r="AL2232" s="438"/>
      <c r="AM2232" s="443">
        <f t="shared" si="425"/>
        <v>0</v>
      </c>
      <c r="AN2232" s="443">
        <f t="shared" si="426"/>
        <v>1</v>
      </c>
      <c r="AO2232" s="443"/>
      <c r="AP2232" s="443"/>
      <c r="AQ2232" s="443">
        <f t="shared" si="427"/>
        <v>0</v>
      </c>
      <c r="AR2232" s="444" t="str">
        <f>IF(A2232="","",VLOOKUP(A2232,'Base Sites'!A:B,2,FALSE))</f>
        <v>Valauto Roncq</v>
      </c>
      <c r="AS2232" s="444" t="str">
        <f t="shared" si="428"/>
        <v>CUPRA</v>
      </c>
      <c r="AT2232" s="443"/>
      <c r="AU2232" s="445" t="str">
        <f>IF(A2232="","",VLOOKUP(L2232,'Base Vendeurs'!A:B,2,FALSE))</f>
        <v>Valauto Roncq SEAT</v>
      </c>
      <c r="AV2232" s="439">
        <f t="shared" si="429"/>
        <v>1578.02</v>
      </c>
      <c r="AW2232" s="441">
        <f t="shared" si="430"/>
        <v>2.9943351237130499E-2</v>
      </c>
      <c r="AX2232" s="445" t="str">
        <f t="shared" si="431"/>
        <v>NON</v>
      </c>
      <c r="AY2232" s="231">
        <f>+MargesVN[[#This Row],[Total COM]]+MargesVN[[#This Row],[EXT GIE]]+MargesVN[[#This Row],[Forfait immat]]</f>
        <v>155.602</v>
      </c>
    </row>
    <row r="2233" spans="1:51" s="384" customFormat="1" ht="11.25" customHeight="1" x14ac:dyDescent="0.25">
      <c r="A2233" s="431">
        <v>10</v>
      </c>
      <c r="B2233" s="431" t="s">
        <v>163</v>
      </c>
      <c r="C2233" s="431" t="s">
        <v>206</v>
      </c>
      <c r="D2233" s="432">
        <v>46177</v>
      </c>
      <c r="E2233" s="433">
        <v>46172</v>
      </c>
      <c r="F2233" s="434"/>
      <c r="G2233" s="434"/>
      <c r="H2233" s="434"/>
      <c r="I2233" s="434"/>
      <c r="J2233" s="434"/>
      <c r="K2233" s="434">
        <v>0</v>
      </c>
      <c r="L2233" s="431" t="s">
        <v>109</v>
      </c>
      <c r="M2233" s="431">
        <v>542110</v>
      </c>
      <c r="N2233" s="431">
        <v>2110</v>
      </c>
      <c r="O2233" s="431" t="s">
        <v>3917</v>
      </c>
      <c r="P2233" s="435" t="s">
        <v>3918</v>
      </c>
      <c r="Q2233" s="431" t="s">
        <v>379</v>
      </c>
      <c r="R2233" s="436">
        <v>38154.33</v>
      </c>
      <c r="S2233" s="436">
        <v>1756.67</v>
      </c>
      <c r="T2233" s="437">
        <f t="shared" si="420"/>
        <v>39911</v>
      </c>
      <c r="U2233" s="438">
        <v>101</v>
      </c>
      <c r="V2233" s="436">
        <v>2038.09</v>
      </c>
      <c r="W2233" s="439">
        <v>22</v>
      </c>
      <c r="X2233" s="440"/>
      <c r="Y2233" s="439">
        <f t="shared" si="421"/>
        <v>2016.09</v>
      </c>
      <c r="Z2233" s="441">
        <f t="shared" si="422"/>
        <v>5.1065871564230411E-2</v>
      </c>
      <c r="AA2233" s="440">
        <v>-6822.32</v>
      </c>
      <c r="AB2233" s="439">
        <v>0</v>
      </c>
      <c r="AC2233" s="439"/>
      <c r="AD2233" s="439"/>
      <c r="AE2233" s="442">
        <v>0.13</v>
      </c>
      <c r="AF2233" s="442">
        <v>0.13</v>
      </c>
      <c r="AG2233" s="439">
        <f t="shared" si="423"/>
        <v>262.0917</v>
      </c>
      <c r="AH2233" s="439"/>
      <c r="AI2233" s="439">
        <f t="shared" si="424"/>
        <v>262.0917</v>
      </c>
      <c r="AJ2233" s="431" t="s">
        <v>164</v>
      </c>
      <c r="AK2233" s="431"/>
      <c r="AL2233" s="438"/>
      <c r="AM2233" s="443">
        <f t="shared" si="425"/>
        <v>0</v>
      </c>
      <c r="AN2233" s="443">
        <f t="shared" si="426"/>
        <v>1</v>
      </c>
      <c r="AO2233" s="443"/>
      <c r="AP2233" s="443"/>
      <c r="AQ2233" s="443">
        <f t="shared" si="427"/>
        <v>0</v>
      </c>
      <c r="AR2233" s="444" t="str">
        <f>IF(A2233="","",VLOOKUP(A2233,'Base Sites'!A:B,2,FALSE))</f>
        <v>Valauto Roncq</v>
      </c>
      <c r="AS2233" s="444" t="str">
        <f t="shared" si="428"/>
        <v>CUPRA</v>
      </c>
      <c r="AT2233" s="443"/>
      <c r="AU2233" s="445" t="str">
        <f>IF(A2233="","",VLOOKUP(L2233,'Base Vendeurs'!A:B,2,FALSE))</f>
        <v>Valauto Roncq SEAT</v>
      </c>
      <c r="AV2233" s="439">
        <f t="shared" si="429"/>
        <v>2038.09</v>
      </c>
      <c r="AW2233" s="441">
        <f t="shared" si="430"/>
        <v>5.1065871564230411E-2</v>
      </c>
      <c r="AX2233" s="445" t="str">
        <f t="shared" si="431"/>
        <v>NON</v>
      </c>
      <c r="AY2233" s="231">
        <f>+MargesVN[[#This Row],[Total COM]]+MargesVN[[#This Row],[EXT GIE]]+MargesVN[[#This Row],[Forfait immat]]</f>
        <v>262.0917</v>
      </c>
    </row>
    <row r="2234" spans="1:51" s="384" customFormat="1" ht="11.25" customHeight="1" x14ac:dyDescent="0.25">
      <c r="A2234" s="45">
        <v>30</v>
      </c>
      <c r="B2234" s="45" t="s">
        <v>183</v>
      </c>
      <c r="C2234" s="45" t="s">
        <v>104</v>
      </c>
      <c r="D2234" s="44">
        <v>46055</v>
      </c>
      <c r="E2234" s="65">
        <v>46056</v>
      </c>
      <c r="F2234" s="35"/>
      <c r="G2234" s="35"/>
      <c r="H2234" s="35"/>
      <c r="I2234" s="35" t="s">
        <v>165</v>
      </c>
      <c r="J2234" s="35"/>
      <c r="K2234" s="35">
        <v>503005.87</v>
      </c>
      <c r="L2234" s="45" t="s">
        <v>33</v>
      </c>
      <c r="M2234" s="45">
        <v>543172</v>
      </c>
      <c r="N2234" s="45">
        <v>3172</v>
      </c>
      <c r="O2234" s="45" t="s">
        <v>1252</v>
      </c>
      <c r="P2234" s="66" t="s">
        <v>326</v>
      </c>
      <c r="Q2234" s="45" t="s">
        <v>24</v>
      </c>
      <c r="R2234" s="47">
        <v>30333.33</v>
      </c>
      <c r="S2234" s="47">
        <v>666.67</v>
      </c>
      <c r="T2234" s="48">
        <f t="shared" si="420"/>
        <v>31000</v>
      </c>
      <c r="U2234" s="49">
        <v>41</v>
      </c>
      <c r="V2234" s="47">
        <v>715</v>
      </c>
      <c r="W2234" s="46">
        <v>95</v>
      </c>
      <c r="X2234" s="50"/>
      <c r="Y2234" s="46">
        <f t="shared" si="421"/>
        <v>620</v>
      </c>
      <c r="Z2234" s="51">
        <f t="shared" si="422"/>
        <v>2.3064516129032257E-2</v>
      </c>
      <c r="AA2234" s="50">
        <v>0</v>
      </c>
      <c r="AB2234" s="46">
        <v>-2170</v>
      </c>
      <c r="AC2234" s="46"/>
      <c r="AD2234" s="46" t="s">
        <v>430</v>
      </c>
      <c r="AE2234" s="52"/>
      <c r="AF2234" s="52">
        <v>0</v>
      </c>
      <c r="AG2234" s="46">
        <f t="shared" si="423"/>
        <v>0</v>
      </c>
      <c r="AH2234" s="46"/>
      <c r="AI2234" s="46">
        <f t="shared" si="424"/>
        <v>0</v>
      </c>
      <c r="AJ2234" s="45" t="s">
        <v>149</v>
      </c>
      <c r="AK2234" s="45">
        <v>0</v>
      </c>
      <c r="AL2234" s="49" t="s">
        <v>293</v>
      </c>
      <c r="AM2234" s="238">
        <f t="shared" si="425"/>
        <v>1</v>
      </c>
      <c r="AN2234" s="238">
        <f t="shared" si="426"/>
        <v>1</v>
      </c>
      <c r="AO2234" s="238"/>
      <c r="AP2234" s="238"/>
      <c r="AQ2234" s="238">
        <f t="shared" si="427"/>
        <v>1</v>
      </c>
      <c r="AR2234" s="96" t="str">
        <f>IF(A2234="","",VLOOKUP(A2234,'Base Sites'!A:B,2,FALSE))</f>
        <v>Valauto Lambersart VW</v>
      </c>
      <c r="AS2234" s="96" t="str">
        <f t="shared" si="428"/>
        <v>VOLKSWAGEN</v>
      </c>
      <c r="AT2234" s="238"/>
      <c r="AU2234" s="231" t="str">
        <f>IF(A2234="","",VLOOKUP(L2234,'Base Vendeurs'!A:B,2,FALSE))</f>
        <v>Sociétés NORD</v>
      </c>
      <c r="AV2234" s="46">
        <f t="shared" si="429"/>
        <v>715</v>
      </c>
      <c r="AW2234" s="51">
        <f t="shared" si="430"/>
        <v>2.3064516129032257E-2</v>
      </c>
      <c r="AX2234" s="231" t="str">
        <f t="shared" si="431"/>
        <v>NON</v>
      </c>
      <c r="AY2234" s="231">
        <f>+MargesVN[[#This Row],[Total COM]]+MargesVN[[#This Row],[EXT GIE]]+MargesVN[[#This Row],[Forfait immat]]</f>
        <v>0</v>
      </c>
    </row>
    <row r="2235" spans="1:51" s="384" customFormat="1" ht="11.25" customHeight="1" x14ac:dyDescent="0.25">
      <c r="A2235" s="319">
        <v>30</v>
      </c>
      <c r="B2235" s="319" t="s">
        <v>163</v>
      </c>
      <c r="C2235" s="319" t="s">
        <v>29</v>
      </c>
      <c r="D2235" s="320">
        <v>46104</v>
      </c>
      <c r="E2235" s="321">
        <v>46104</v>
      </c>
      <c r="F2235" s="322"/>
      <c r="G2235" s="322"/>
      <c r="H2235" s="322"/>
      <c r="I2235" s="322"/>
      <c r="J2235" s="322"/>
      <c r="K2235" s="322">
        <v>0</v>
      </c>
      <c r="L2235" s="319" t="s">
        <v>30</v>
      </c>
      <c r="M2235" s="319">
        <v>543230</v>
      </c>
      <c r="N2235" s="319">
        <v>3230</v>
      </c>
      <c r="O2235" s="319" t="s">
        <v>2207</v>
      </c>
      <c r="P2235" s="323" t="s">
        <v>2208</v>
      </c>
      <c r="Q2235" s="319" t="s">
        <v>129</v>
      </c>
      <c r="R2235" s="324">
        <v>23191.67</v>
      </c>
      <c r="S2235" s="324">
        <v>2416.67</v>
      </c>
      <c r="T2235" s="325">
        <f t="shared" si="420"/>
        <v>25608.339999999997</v>
      </c>
      <c r="U2235" s="326">
        <v>203</v>
      </c>
      <c r="V2235" s="324">
        <v>261.85000000000002</v>
      </c>
      <c r="W2235" s="327">
        <v>35.01</v>
      </c>
      <c r="X2235" s="328"/>
      <c r="Y2235" s="327">
        <f t="shared" si="421"/>
        <v>226.84000000000003</v>
      </c>
      <c r="Z2235" s="329">
        <f t="shared" si="422"/>
        <v>1.0225184451627871E-2</v>
      </c>
      <c r="AA2235" s="328">
        <v>0</v>
      </c>
      <c r="AB2235" s="327">
        <v>-3916</v>
      </c>
      <c r="AC2235" s="327"/>
      <c r="AD2235" s="327"/>
      <c r="AE2235" s="330">
        <v>0.13</v>
      </c>
      <c r="AF2235" s="330">
        <v>0.13</v>
      </c>
      <c r="AG2235" s="327">
        <f t="shared" si="423"/>
        <v>29.489200000000004</v>
      </c>
      <c r="AH2235" s="327"/>
      <c r="AI2235" s="327">
        <f t="shared" si="424"/>
        <v>29.489200000000004</v>
      </c>
      <c r="AJ2235" s="319" t="s">
        <v>164</v>
      </c>
      <c r="AK2235" s="319"/>
      <c r="AL2235" s="326"/>
      <c r="AM2235" s="331">
        <f t="shared" si="425"/>
        <v>0</v>
      </c>
      <c r="AN2235" s="331">
        <f t="shared" si="426"/>
        <v>1</v>
      </c>
      <c r="AO2235" s="331"/>
      <c r="AP2235" s="331"/>
      <c r="AQ2235" s="331">
        <f t="shared" si="427"/>
        <v>0</v>
      </c>
      <c r="AR2235" s="332" t="str">
        <f>IF(A2235="","",VLOOKUP(A2235,'Base Sites'!A:B,2,FALSE))</f>
        <v>Valauto Lambersart VW</v>
      </c>
      <c r="AS2235" s="332" t="str">
        <f t="shared" si="428"/>
        <v>SKODA</v>
      </c>
      <c r="AT2235" s="331"/>
      <c r="AU2235" s="333" t="str">
        <f>IF(A2235="","",VLOOKUP(L2235,'Base Vendeurs'!A:B,2,FALSE))</f>
        <v>Valauto Lambersart SKODA</v>
      </c>
      <c r="AV2235" s="327">
        <f t="shared" si="429"/>
        <v>261.85000000000002</v>
      </c>
      <c r="AW2235" s="329">
        <f t="shared" si="430"/>
        <v>1.0225184451627871E-2</v>
      </c>
      <c r="AX2235" s="333" t="str">
        <f t="shared" si="431"/>
        <v>NON</v>
      </c>
      <c r="AY2235" s="231">
        <f>+MargesVN[[#This Row],[Total COM]]+MargesVN[[#This Row],[EXT GIE]]+MargesVN[[#This Row],[Forfait immat]]</f>
        <v>29.489200000000004</v>
      </c>
    </row>
    <row r="2236" spans="1:51" s="384" customFormat="1" ht="11.25" customHeight="1" x14ac:dyDescent="0.25">
      <c r="A2236" s="431">
        <v>45</v>
      </c>
      <c r="B2236" s="431" t="s">
        <v>163</v>
      </c>
      <c r="C2236" s="431" t="s">
        <v>206</v>
      </c>
      <c r="D2236" s="432">
        <v>46202</v>
      </c>
      <c r="E2236" s="433">
        <v>46197</v>
      </c>
      <c r="F2236" s="434"/>
      <c r="G2236" s="434"/>
      <c r="H2236" s="434"/>
      <c r="I2236" s="434"/>
      <c r="J2236" s="434"/>
      <c r="K2236" s="434"/>
      <c r="L2236" s="431" t="s">
        <v>2997</v>
      </c>
      <c r="M2236" s="431">
        <v>543465</v>
      </c>
      <c r="N2236" s="431">
        <v>65</v>
      </c>
      <c r="O2236" s="431" t="s">
        <v>4672</v>
      </c>
      <c r="P2236" s="435" t="s">
        <v>4673</v>
      </c>
      <c r="Q2236" s="431" t="s">
        <v>459</v>
      </c>
      <c r="R2236" s="436">
        <v>30359.67</v>
      </c>
      <c r="S2236" s="436">
        <v>583.33000000000004</v>
      </c>
      <c r="T2236" s="437">
        <f t="shared" si="420"/>
        <v>30943</v>
      </c>
      <c r="U2236" s="438">
        <v>12</v>
      </c>
      <c r="V2236" s="436">
        <v>1394.49</v>
      </c>
      <c r="W2236" s="439">
        <v>27</v>
      </c>
      <c r="X2236" s="440"/>
      <c r="Y2236" s="439">
        <f t="shared" si="421"/>
        <v>1367.49</v>
      </c>
      <c r="Z2236" s="441">
        <f t="shared" si="422"/>
        <v>4.5066412435768997E-2</v>
      </c>
      <c r="AA2236" s="440">
        <v>0</v>
      </c>
      <c r="AB2236" s="439">
        <v>-2917</v>
      </c>
      <c r="AC2236" s="439"/>
      <c r="AD2236" s="439"/>
      <c r="AE2236" s="442">
        <v>0.1</v>
      </c>
      <c r="AF2236" s="442">
        <v>0.1</v>
      </c>
      <c r="AG2236" s="439">
        <f t="shared" si="423"/>
        <v>136.749</v>
      </c>
      <c r="AH2236" s="439"/>
      <c r="AI2236" s="439">
        <f t="shared" si="424"/>
        <v>136.749</v>
      </c>
      <c r="AJ2236" s="431" t="s">
        <v>164</v>
      </c>
      <c r="AK2236" s="431"/>
      <c r="AL2236" s="438">
        <v>50</v>
      </c>
      <c r="AM2236" s="443">
        <f t="shared" si="425"/>
        <v>1</v>
      </c>
      <c r="AN2236" s="443">
        <f t="shared" si="426"/>
        <v>1</v>
      </c>
      <c r="AO2236" s="443"/>
      <c r="AP2236" s="443"/>
      <c r="AQ2236" s="443">
        <f t="shared" si="427"/>
        <v>1</v>
      </c>
      <c r="AR2236" s="444" t="str">
        <f>IF(A2236="","",VLOOKUP(A2236,'Base Sites'!A:B,2,FALSE))</f>
        <v>Valauto Arras</v>
      </c>
      <c r="AS2236" s="444" t="str">
        <f t="shared" si="428"/>
        <v>CUPRA</v>
      </c>
      <c r="AT2236" s="443"/>
      <c r="AU2236" s="445" t="str">
        <f>IF(A2236="","",VLOOKUP(L2236,'Base Vendeurs'!A:B,2,FALSE))</f>
        <v>Valauto Arras</v>
      </c>
      <c r="AV2236" s="439">
        <f t="shared" si="429"/>
        <v>1394.49</v>
      </c>
      <c r="AW2236" s="441">
        <f t="shared" si="430"/>
        <v>4.5066412435768997E-2</v>
      </c>
      <c r="AX2236" s="445" t="str">
        <f t="shared" si="431"/>
        <v>NON</v>
      </c>
      <c r="AY2236" s="231">
        <f>+MargesVN[[#This Row],[Total COM]]+MargesVN[[#This Row],[EXT GIE]]+MargesVN[[#This Row],[Forfait immat]]</f>
        <v>186.749</v>
      </c>
    </row>
    <row r="2237" spans="1:51" s="384" customFormat="1" ht="11.25" customHeight="1" x14ac:dyDescent="0.25">
      <c r="A2237" s="232">
        <v>30</v>
      </c>
      <c r="B2237" s="232" t="s">
        <v>183</v>
      </c>
      <c r="C2237" s="232" t="s">
        <v>29</v>
      </c>
      <c r="D2237" s="189">
        <v>46028</v>
      </c>
      <c r="E2237" s="233">
        <v>46029</v>
      </c>
      <c r="F2237" s="190"/>
      <c r="G2237" s="190"/>
      <c r="H2237" s="190"/>
      <c r="I2237" s="190" t="s">
        <v>165</v>
      </c>
      <c r="J2237" s="190"/>
      <c r="K2237" s="190">
        <v>480</v>
      </c>
      <c r="L2237" s="232" t="s">
        <v>404</v>
      </c>
      <c r="M2237" s="232">
        <v>544100</v>
      </c>
      <c r="N2237" s="232">
        <v>4100</v>
      </c>
      <c r="O2237" s="232" t="s">
        <v>574</v>
      </c>
      <c r="P2237" s="234" t="s">
        <v>572</v>
      </c>
      <c r="Q2237" s="232" t="s">
        <v>42</v>
      </c>
      <c r="R2237" s="191">
        <v>31700</v>
      </c>
      <c r="S2237" s="191">
        <v>1458.34</v>
      </c>
      <c r="T2237" s="192">
        <f t="shared" si="420"/>
        <v>33158.339999999997</v>
      </c>
      <c r="U2237" s="193">
        <v>25</v>
      </c>
      <c r="V2237" s="191">
        <v>530.58000000000004</v>
      </c>
      <c r="W2237" s="235">
        <v>35.01</v>
      </c>
      <c r="X2237" s="194"/>
      <c r="Y2237" s="235">
        <f t="shared" si="421"/>
        <v>495.57000000000005</v>
      </c>
      <c r="Z2237" s="195">
        <f t="shared" si="422"/>
        <v>1.6001404171620173E-2</v>
      </c>
      <c r="AA2237" s="194">
        <v>0</v>
      </c>
      <c r="AB2237" s="235">
        <v>-331.58</v>
      </c>
      <c r="AC2237" s="235"/>
      <c r="AD2237" s="235" t="s">
        <v>1209</v>
      </c>
      <c r="AE2237" s="196">
        <v>7.0000000000000007E-2</v>
      </c>
      <c r="AF2237" s="196">
        <v>7.0000000000000007E-2</v>
      </c>
      <c r="AG2237" s="235">
        <f t="shared" si="423"/>
        <v>34.689900000000009</v>
      </c>
      <c r="AH2237" s="235"/>
      <c r="AI2237" s="235">
        <f t="shared" si="424"/>
        <v>34.689900000000009</v>
      </c>
      <c r="AJ2237" s="232" t="s">
        <v>149</v>
      </c>
      <c r="AK2237" s="232">
        <v>0</v>
      </c>
      <c r="AL2237" s="193">
        <v>20</v>
      </c>
      <c r="AM2237" s="236">
        <f t="shared" si="425"/>
        <v>1</v>
      </c>
      <c r="AN2237" s="236">
        <f t="shared" si="426"/>
        <v>1</v>
      </c>
      <c r="AO2237" s="236"/>
      <c r="AP2237" s="236"/>
      <c r="AQ2237" s="236">
        <f t="shared" si="427"/>
        <v>1</v>
      </c>
      <c r="AR2237" s="197" t="str">
        <f>IF(A2237="","",VLOOKUP(A2237,'Base Sites'!A:B,2,FALSE))</f>
        <v>Valauto Lambersart VW</v>
      </c>
      <c r="AS2237" s="197" t="str">
        <f t="shared" si="428"/>
        <v>SKODA</v>
      </c>
      <c r="AT2237" s="236"/>
      <c r="AU2237" s="237" t="str">
        <f>IF(A2237="","",VLOOKUP(L2237,'Base Vendeurs'!A:B,2,FALSE))</f>
        <v>Valauto Hainaut VW</v>
      </c>
      <c r="AV2237" s="235">
        <f t="shared" si="429"/>
        <v>530.58000000000004</v>
      </c>
      <c r="AW2237" s="195">
        <f t="shared" si="430"/>
        <v>1.6001404171620173E-2</v>
      </c>
      <c r="AX2237" s="237" t="str">
        <f t="shared" si="431"/>
        <v>NON</v>
      </c>
      <c r="AY2237" s="231">
        <f>+MargesVN[[#This Row],[Total COM]]+MargesVN[[#This Row],[EXT GIE]]+MargesVN[[#This Row],[Forfait immat]]</f>
        <v>54.689900000000009</v>
      </c>
    </row>
    <row r="2238" spans="1:51" s="384" customFormat="1" ht="11.25" customHeight="1" x14ac:dyDescent="0.25">
      <c r="A2238" s="45">
        <v>30</v>
      </c>
      <c r="B2238" s="45" t="s">
        <v>183</v>
      </c>
      <c r="C2238" s="45" t="s">
        <v>29</v>
      </c>
      <c r="D2238" s="44">
        <v>46035</v>
      </c>
      <c r="E2238" s="65">
        <v>46054</v>
      </c>
      <c r="F2238" s="35"/>
      <c r="G2238" s="35"/>
      <c r="H2238" s="35"/>
      <c r="I2238" s="35" t="s">
        <v>165</v>
      </c>
      <c r="J2238" s="35"/>
      <c r="K2238" s="35">
        <v>-480</v>
      </c>
      <c r="L2238" s="45" t="s">
        <v>404</v>
      </c>
      <c r="M2238" s="45">
        <v>544105</v>
      </c>
      <c r="N2238" s="45">
        <v>4105</v>
      </c>
      <c r="O2238" s="45" t="s">
        <v>573</v>
      </c>
      <c r="P2238" s="66" t="s">
        <v>572</v>
      </c>
      <c r="Q2238" s="45" t="s">
        <v>42</v>
      </c>
      <c r="R2238" s="47">
        <v>31700</v>
      </c>
      <c r="S2238" s="47">
        <v>1458.34</v>
      </c>
      <c r="T2238" s="48">
        <f t="shared" si="420"/>
        <v>33158.339999999997</v>
      </c>
      <c r="U2238" s="49">
        <v>26</v>
      </c>
      <c r="V2238" s="47">
        <v>471.78999999999996</v>
      </c>
      <c r="W2238" s="46">
        <v>35.01</v>
      </c>
      <c r="X2238" s="50"/>
      <c r="Y2238" s="46">
        <f t="shared" si="421"/>
        <v>436.78</v>
      </c>
      <c r="Z2238" s="51">
        <f t="shared" si="422"/>
        <v>1.4228396234552153E-2</v>
      </c>
      <c r="AA2238" s="50">
        <v>0</v>
      </c>
      <c r="AB2238" s="46">
        <v>-331.58</v>
      </c>
      <c r="AC2238" s="46"/>
      <c r="AD2238" s="46" t="s">
        <v>1209</v>
      </c>
      <c r="AE2238" s="52">
        <v>7.0000000000000007E-2</v>
      </c>
      <c r="AF2238" s="52">
        <v>7.0000000000000007E-2</v>
      </c>
      <c r="AG2238" s="46">
        <f t="shared" si="423"/>
        <v>30.5746</v>
      </c>
      <c r="AH2238" s="46"/>
      <c r="AI2238" s="46">
        <f t="shared" si="424"/>
        <v>30.5746</v>
      </c>
      <c r="AJ2238" s="45" t="s">
        <v>149</v>
      </c>
      <c r="AK2238" s="45">
        <v>0</v>
      </c>
      <c r="AL2238" s="49">
        <v>20</v>
      </c>
      <c r="AM2238" s="238">
        <f t="shared" si="425"/>
        <v>1</v>
      </c>
      <c r="AN2238" s="238">
        <f t="shared" si="426"/>
        <v>1</v>
      </c>
      <c r="AO2238" s="238"/>
      <c r="AP2238" s="238"/>
      <c r="AQ2238" s="238">
        <f t="shared" si="427"/>
        <v>1</v>
      </c>
      <c r="AR2238" s="96" t="str">
        <f>IF(A2238="","",VLOOKUP(A2238,'Base Sites'!A:B,2,FALSE))</f>
        <v>Valauto Lambersart VW</v>
      </c>
      <c r="AS2238" s="96" t="str">
        <f t="shared" si="428"/>
        <v>SKODA</v>
      </c>
      <c r="AT2238" s="238"/>
      <c r="AU2238" s="231" t="str">
        <f>IF(A2238="","",VLOOKUP(L2238,'Base Vendeurs'!A:B,2,FALSE))</f>
        <v>Valauto Hainaut VW</v>
      </c>
      <c r="AV2238" s="46">
        <f t="shared" si="429"/>
        <v>471.78999999999996</v>
      </c>
      <c r="AW2238" s="51">
        <f t="shared" si="430"/>
        <v>1.4228396234552153E-2</v>
      </c>
      <c r="AX2238" s="231" t="str">
        <f t="shared" si="431"/>
        <v>NON</v>
      </c>
      <c r="AY2238" s="231">
        <f>+MargesVN[[#This Row],[Total COM]]+MargesVN[[#This Row],[EXT GIE]]+MargesVN[[#This Row],[Forfait immat]]</f>
        <v>50.574600000000004</v>
      </c>
    </row>
    <row r="2239" spans="1:51" s="384" customFormat="1" ht="11.25" customHeight="1" x14ac:dyDescent="0.25">
      <c r="A2239" s="401">
        <v>30</v>
      </c>
      <c r="B2239" s="401" t="s">
        <v>163</v>
      </c>
      <c r="C2239" s="401" t="s">
        <v>29</v>
      </c>
      <c r="D2239" s="402">
        <v>46161</v>
      </c>
      <c r="E2239" s="403">
        <v>46164</v>
      </c>
      <c r="F2239" s="404"/>
      <c r="G2239" s="404"/>
      <c r="H2239" s="404"/>
      <c r="I2239" s="404"/>
      <c r="J2239" s="404"/>
      <c r="K2239" s="404">
        <v>0</v>
      </c>
      <c r="L2239" s="401" t="s">
        <v>70</v>
      </c>
      <c r="M2239" s="401">
        <v>544108</v>
      </c>
      <c r="N2239" s="401">
        <v>4108</v>
      </c>
      <c r="O2239" s="401" t="s">
        <v>3767</v>
      </c>
      <c r="P2239" s="405" t="s">
        <v>3768</v>
      </c>
      <c r="Q2239" s="401" t="s">
        <v>129</v>
      </c>
      <c r="R2239" s="406">
        <v>29041.67</v>
      </c>
      <c r="S2239" s="406">
        <v>583.33000000000004</v>
      </c>
      <c r="T2239" s="407">
        <f t="shared" si="420"/>
        <v>29625</v>
      </c>
      <c r="U2239" s="408">
        <v>33</v>
      </c>
      <c r="V2239" s="406">
        <v>923.76</v>
      </c>
      <c r="W2239" s="409">
        <v>35.01</v>
      </c>
      <c r="X2239" s="410"/>
      <c r="Y2239" s="409">
        <f t="shared" si="421"/>
        <v>888.75</v>
      </c>
      <c r="Z2239" s="411">
        <f t="shared" si="422"/>
        <v>3.1181772151898733E-2</v>
      </c>
      <c r="AA2239" s="410">
        <v>0</v>
      </c>
      <c r="AB2239" s="409">
        <v>0</v>
      </c>
      <c r="AC2239" s="409"/>
      <c r="AD2239" s="409"/>
      <c r="AE2239" s="412">
        <v>0.1</v>
      </c>
      <c r="AF2239" s="412">
        <v>0.1</v>
      </c>
      <c r="AG2239" s="409">
        <f t="shared" si="423"/>
        <v>88.875</v>
      </c>
      <c r="AH2239" s="409"/>
      <c r="AI2239" s="409">
        <f t="shared" si="424"/>
        <v>88.875</v>
      </c>
      <c r="AJ2239" s="401" t="s">
        <v>164</v>
      </c>
      <c r="AK2239" s="401">
        <v>0</v>
      </c>
      <c r="AL2239" s="408">
        <v>20</v>
      </c>
      <c r="AM2239" s="413">
        <f t="shared" si="425"/>
        <v>1</v>
      </c>
      <c r="AN2239" s="413">
        <f t="shared" si="426"/>
        <v>1</v>
      </c>
      <c r="AO2239" s="413"/>
      <c r="AP2239" s="413"/>
      <c r="AQ2239" s="413">
        <f t="shared" si="427"/>
        <v>1</v>
      </c>
      <c r="AR2239" s="414" t="str">
        <f>IF(A2239="","",VLOOKUP(A2239,'Base Sites'!A:B,2,FALSE))</f>
        <v>Valauto Lambersart VW</v>
      </c>
      <c r="AS2239" s="414" t="str">
        <f t="shared" si="428"/>
        <v>SKODA</v>
      </c>
      <c r="AT2239" s="413"/>
      <c r="AU2239" s="415" t="str">
        <f>IF(A2239="","",VLOOKUP(L2239,'Base Vendeurs'!A:B,2,FALSE))</f>
        <v>Sociétés NORD</v>
      </c>
      <c r="AV2239" s="409">
        <f t="shared" si="429"/>
        <v>923.76</v>
      </c>
      <c r="AW2239" s="411">
        <f t="shared" si="430"/>
        <v>3.1181772151898733E-2</v>
      </c>
      <c r="AX2239" s="415" t="str">
        <f t="shared" si="431"/>
        <v>NON</v>
      </c>
      <c r="AY2239" s="231">
        <f>+MargesVN[[#This Row],[Total COM]]+MargesVN[[#This Row],[EXT GIE]]+MargesVN[[#This Row],[Forfait immat]]</f>
        <v>108.875</v>
      </c>
    </row>
    <row r="2240" spans="1:51" s="384" customFormat="1" ht="11.25" customHeight="1" x14ac:dyDescent="0.25">
      <c r="A2240" s="45">
        <v>30</v>
      </c>
      <c r="B2240" s="45" t="s">
        <v>183</v>
      </c>
      <c r="C2240" s="45" t="s">
        <v>29</v>
      </c>
      <c r="D2240" s="44">
        <v>46052</v>
      </c>
      <c r="E2240" s="65">
        <v>46056</v>
      </c>
      <c r="F2240" s="35"/>
      <c r="G2240" s="35"/>
      <c r="H2240" s="35"/>
      <c r="I2240" s="35" t="s">
        <v>165</v>
      </c>
      <c r="J2240" s="35"/>
      <c r="K2240" s="35">
        <v>-27454.15</v>
      </c>
      <c r="L2240" s="45" t="s">
        <v>33</v>
      </c>
      <c r="M2240" s="45">
        <v>544109</v>
      </c>
      <c r="N2240" s="45">
        <v>4109</v>
      </c>
      <c r="O2240" s="45" t="s">
        <v>570</v>
      </c>
      <c r="P2240" s="66" t="s">
        <v>65</v>
      </c>
      <c r="Q2240" s="45" t="s">
        <v>178</v>
      </c>
      <c r="R2240" s="47">
        <v>38041.33</v>
      </c>
      <c r="S2240" s="47">
        <v>3833.33</v>
      </c>
      <c r="T2240" s="48">
        <f t="shared" si="420"/>
        <v>41874.660000000003</v>
      </c>
      <c r="U2240" s="49">
        <v>9</v>
      </c>
      <c r="V2240" s="47">
        <v>2338.1799999999998</v>
      </c>
      <c r="W2240" s="46">
        <v>35.33</v>
      </c>
      <c r="X2240" s="50"/>
      <c r="Y2240" s="46">
        <f t="shared" si="421"/>
        <v>2302.85</v>
      </c>
      <c r="Z2240" s="51">
        <f t="shared" si="422"/>
        <v>5.5837587696234418E-2</v>
      </c>
      <c r="AA2240" s="50">
        <v>0</v>
      </c>
      <c r="AB2240" s="46">
        <v>0</v>
      </c>
      <c r="AC2240" s="46"/>
      <c r="AD2240" s="46" t="s">
        <v>1208</v>
      </c>
      <c r="AE2240" s="52"/>
      <c r="AF2240" s="52">
        <v>0</v>
      </c>
      <c r="AG2240" s="46">
        <f t="shared" si="423"/>
        <v>0</v>
      </c>
      <c r="AH2240" s="46"/>
      <c r="AI2240" s="46">
        <f t="shared" si="424"/>
        <v>0</v>
      </c>
      <c r="AJ2240" s="45" t="s">
        <v>149</v>
      </c>
      <c r="AK2240" s="45">
        <v>0</v>
      </c>
      <c r="AL2240" s="49" t="s">
        <v>293</v>
      </c>
      <c r="AM2240" s="238">
        <f t="shared" si="425"/>
        <v>1</v>
      </c>
      <c r="AN2240" s="238">
        <f t="shared" si="426"/>
        <v>1</v>
      </c>
      <c r="AO2240" s="238"/>
      <c r="AP2240" s="238"/>
      <c r="AQ2240" s="238">
        <f t="shared" si="427"/>
        <v>1</v>
      </c>
      <c r="AR2240" s="96" t="str">
        <f>IF(A2240="","",VLOOKUP(A2240,'Base Sites'!A:B,2,FALSE))</f>
        <v>Valauto Lambersart VW</v>
      </c>
      <c r="AS2240" s="96" t="str">
        <f t="shared" si="428"/>
        <v>SKODA</v>
      </c>
      <c r="AT2240" s="238"/>
      <c r="AU2240" s="231" t="str">
        <f>IF(A2240="","",VLOOKUP(L2240,'Base Vendeurs'!A:B,2,FALSE))</f>
        <v>Sociétés NORD</v>
      </c>
      <c r="AV2240" s="46">
        <f t="shared" si="429"/>
        <v>2338.1799999999998</v>
      </c>
      <c r="AW2240" s="51">
        <f t="shared" si="430"/>
        <v>5.5837587696234418E-2</v>
      </c>
      <c r="AX2240" s="231" t="str">
        <f t="shared" si="431"/>
        <v>NON</v>
      </c>
      <c r="AY2240" s="231">
        <f>+MargesVN[[#This Row],[Total COM]]+MargesVN[[#This Row],[EXT GIE]]+MargesVN[[#This Row],[Forfait immat]]</f>
        <v>0</v>
      </c>
    </row>
    <row r="2241" spans="1:51" s="384" customFormat="1" ht="11.25" customHeight="1" x14ac:dyDescent="0.25">
      <c r="A2241" s="45">
        <v>30</v>
      </c>
      <c r="B2241" s="45" t="s">
        <v>163</v>
      </c>
      <c r="C2241" s="45" t="s">
        <v>29</v>
      </c>
      <c r="D2241" s="44">
        <v>46036</v>
      </c>
      <c r="E2241" s="65">
        <v>46038</v>
      </c>
      <c r="F2241" s="35"/>
      <c r="G2241" s="35"/>
      <c r="H2241" s="35"/>
      <c r="I2241" s="35"/>
      <c r="J2241" s="35"/>
      <c r="K2241" s="35"/>
      <c r="L2241" s="45" t="s">
        <v>33</v>
      </c>
      <c r="M2241" s="45">
        <v>544114</v>
      </c>
      <c r="N2241" s="45">
        <v>4114</v>
      </c>
      <c r="O2241" s="45" t="s">
        <v>589</v>
      </c>
      <c r="P2241" s="66" t="s">
        <v>590</v>
      </c>
      <c r="Q2241" s="45" t="s">
        <v>42</v>
      </c>
      <c r="R2241" s="47">
        <v>30091</v>
      </c>
      <c r="S2241" s="47">
        <v>1708.33</v>
      </c>
      <c r="T2241" s="48">
        <f t="shared" si="420"/>
        <v>31799.33</v>
      </c>
      <c r="U2241" s="49">
        <v>40</v>
      </c>
      <c r="V2241" s="47">
        <v>984.3</v>
      </c>
      <c r="W2241" s="46">
        <v>35.67</v>
      </c>
      <c r="X2241" s="50"/>
      <c r="Y2241" s="46">
        <f t="shared" si="421"/>
        <v>948.63</v>
      </c>
      <c r="Z2241" s="51">
        <f t="shared" si="422"/>
        <v>3.0953482353244546E-2</v>
      </c>
      <c r="AA2241" s="50">
        <v>0</v>
      </c>
      <c r="AB2241" s="46">
        <v>-318</v>
      </c>
      <c r="AC2241" s="46"/>
      <c r="AD2241" s="46"/>
      <c r="AE2241" s="52"/>
      <c r="AF2241" s="52">
        <v>0</v>
      </c>
      <c r="AG2241" s="46">
        <f t="shared" si="423"/>
        <v>0</v>
      </c>
      <c r="AH2241" s="46"/>
      <c r="AI2241" s="46">
        <f t="shared" si="424"/>
        <v>0</v>
      </c>
      <c r="AJ2241" s="45" t="s">
        <v>164</v>
      </c>
      <c r="AK2241" s="45">
        <v>0</v>
      </c>
      <c r="AL2241" s="49" t="s">
        <v>293</v>
      </c>
      <c r="AM2241" s="238">
        <f t="shared" si="425"/>
        <v>1</v>
      </c>
      <c r="AN2241" s="238">
        <f t="shared" si="426"/>
        <v>1</v>
      </c>
      <c r="AO2241" s="238"/>
      <c r="AP2241" s="238"/>
      <c r="AQ2241" s="238">
        <f t="shared" si="427"/>
        <v>1</v>
      </c>
      <c r="AR2241" s="96" t="str">
        <f>IF(A2241="","",VLOOKUP(A2241,'Base Sites'!A:B,2,FALSE))</f>
        <v>Valauto Lambersart VW</v>
      </c>
      <c r="AS2241" s="96" t="str">
        <f t="shared" si="428"/>
        <v>SKODA</v>
      </c>
      <c r="AT2241" s="238"/>
      <c r="AU2241" s="231" t="str">
        <f>IF(A2241="","",VLOOKUP(L2241,'Base Vendeurs'!A:B,2,FALSE))</f>
        <v>Sociétés NORD</v>
      </c>
      <c r="AV2241" s="46">
        <f t="shared" si="429"/>
        <v>984.3</v>
      </c>
      <c r="AW2241" s="51">
        <f t="shared" si="430"/>
        <v>3.0953482353244546E-2</v>
      </c>
      <c r="AX2241" s="231" t="str">
        <f t="shared" si="431"/>
        <v>NON</v>
      </c>
      <c r="AY2241" s="231">
        <f>+MargesVN[[#This Row],[Total COM]]+MargesVN[[#This Row],[EXT GIE]]+MargesVN[[#This Row],[Forfait immat]]</f>
        <v>0</v>
      </c>
    </row>
    <row r="2242" spans="1:51" s="384" customFormat="1" ht="11.25" customHeight="1" x14ac:dyDescent="0.25">
      <c r="A2242" s="45">
        <v>30</v>
      </c>
      <c r="B2242" s="45" t="s">
        <v>163</v>
      </c>
      <c r="C2242" s="45" t="s">
        <v>29</v>
      </c>
      <c r="D2242" s="44">
        <v>46035</v>
      </c>
      <c r="E2242" s="65">
        <v>46037</v>
      </c>
      <c r="F2242" s="35"/>
      <c r="G2242" s="35"/>
      <c r="H2242" s="35"/>
      <c r="I2242" s="35"/>
      <c r="J2242" s="35"/>
      <c r="K2242" s="35">
        <v>0</v>
      </c>
      <c r="L2242" s="45" t="s">
        <v>33</v>
      </c>
      <c r="M2242" s="45">
        <v>544190</v>
      </c>
      <c r="N2242" s="45">
        <v>4190</v>
      </c>
      <c r="O2242" s="45" t="s">
        <v>567</v>
      </c>
      <c r="P2242" s="66" t="s">
        <v>568</v>
      </c>
      <c r="Q2242" s="45" t="s">
        <v>178</v>
      </c>
      <c r="R2242" s="47">
        <v>38041.660000000003</v>
      </c>
      <c r="S2242" s="47">
        <v>2508.33</v>
      </c>
      <c r="T2242" s="48">
        <f t="shared" si="420"/>
        <v>40549.990000000005</v>
      </c>
      <c r="U2242" s="49">
        <v>18</v>
      </c>
      <c r="V2242" s="47">
        <v>1657</v>
      </c>
      <c r="W2242" s="46">
        <v>35</v>
      </c>
      <c r="X2242" s="50"/>
      <c r="Y2242" s="46">
        <f t="shared" si="421"/>
        <v>1622</v>
      </c>
      <c r="Z2242" s="51">
        <f t="shared" si="422"/>
        <v>4.08631420131053E-2</v>
      </c>
      <c r="AA2242" s="50">
        <v>0</v>
      </c>
      <c r="AB2242" s="46">
        <v>0</v>
      </c>
      <c r="AC2242" s="46"/>
      <c r="AD2242" s="46"/>
      <c r="AE2242" s="52"/>
      <c r="AF2242" s="52">
        <v>0</v>
      </c>
      <c r="AG2242" s="46">
        <f t="shared" si="423"/>
        <v>0</v>
      </c>
      <c r="AH2242" s="46"/>
      <c r="AI2242" s="46">
        <f t="shared" si="424"/>
        <v>0</v>
      </c>
      <c r="AJ2242" s="45" t="s">
        <v>164</v>
      </c>
      <c r="AK2242" s="45">
        <v>0</v>
      </c>
      <c r="AL2242" s="49"/>
      <c r="AM2242" s="238">
        <f t="shared" si="425"/>
        <v>0</v>
      </c>
      <c r="AN2242" s="238">
        <f t="shared" si="426"/>
        <v>1</v>
      </c>
      <c r="AO2242" s="238"/>
      <c r="AP2242" s="238"/>
      <c r="AQ2242" s="238">
        <f t="shared" si="427"/>
        <v>0</v>
      </c>
      <c r="AR2242" s="96" t="str">
        <f>IF(A2242="","",VLOOKUP(A2242,'Base Sites'!A:B,2,FALSE))</f>
        <v>Valauto Lambersart VW</v>
      </c>
      <c r="AS2242" s="96" t="str">
        <f t="shared" si="428"/>
        <v>SKODA</v>
      </c>
      <c r="AT2242" s="238"/>
      <c r="AU2242" s="231" t="str">
        <f>IF(A2242="","",VLOOKUP(L2242,'Base Vendeurs'!A:B,2,FALSE))</f>
        <v>Sociétés NORD</v>
      </c>
      <c r="AV2242" s="46">
        <f t="shared" si="429"/>
        <v>1657</v>
      </c>
      <c r="AW2242" s="51">
        <f t="shared" si="430"/>
        <v>4.08631420131053E-2</v>
      </c>
      <c r="AX2242" s="237" t="str">
        <f t="shared" si="431"/>
        <v>NON</v>
      </c>
      <c r="AY2242" s="231">
        <f>+MargesVN[[#This Row],[Total COM]]+MargesVN[[#This Row],[EXT GIE]]+MargesVN[[#This Row],[Forfait immat]]</f>
        <v>0</v>
      </c>
    </row>
    <row r="2243" spans="1:51" s="384" customFormat="1" ht="11.25" customHeight="1" x14ac:dyDescent="0.25">
      <c r="A2243" s="45">
        <v>30</v>
      </c>
      <c r="B2243" s="45" t="s">
        <v>163</v>
      </c>
      <c r="C2243" s="45" t="s">
        <v>29</v>
      </c>
      <c r="D2243" s="44">
        <v>46073</v>
      </c>
      <c r="E2243" s="65">
        <v>46063</v>
      </c>
      <c r="F2243" s="35"/>
      <c r="G2243" s="35"/>
      <c r="H2243" s="35"/>
      <c r="I2243" s="35"/>
      <c r="J2243" s="35"/>
      <c r="K2243" s="35">
        <v>0</v>
      </c>
      <c r="L2243" s="45" t="s">
        <v>252</v>
      </c>
      <c r="M2243" s="45">
        <v>544317</v>
      </c>
      <c r="N2243" s="45">
        <v>4317</v>
      </c>
      <c r="O2243" s="45" t="s">
        <v>1769</v>
      </c>
      <c r="P2243" s="66" t="s">
        <v>1770</v>
      </c>
      <c r="Q2243" s="45" t="s">
        <v>378</v>
      </c>
      <c r="R2243" s="47">
        <v>38000</v>
      </c>
      <c r="S2243" s="47">
        <v>1041.6600000000001</v>
      </c>
      <c r="T2243" s="48">
        <f t="shared" si="420"/>
        <v>39041.660000000003</v>
      </c>
      <c r="U2243" s="49">
        <v>171</v>
      </c>
      <c r="V2243" s="47">
        <v>976.24</v>
      </c>
      <c r="W2243" s="46">
        <v>35</v>
      </c>
      <c r="X2243" s="50"/>
      <c r="Y2243" s="46">
        <f t="shared" si="421"/>
        <v>941.24</v>
      </c>
      <c r="Z2243" s="51">
        <f t="shared" si="422"/>
        <v>2.5005084312501053E-2</v>
      </c>
      <c r="AA2243" s="50">
        <v>-4828.12</v>
      </c>
      <c r="AB2243" s="46">
        <v>0</v>
      </c>
      <c r="AC2243" s="46"/>
      <c r="AD2243" s="46"/>
      <c r="AE2243" s="52">
        <v>0.1</v>
      </c>
      <c r="AF2243" s="52">
        <v>0.13</v>
      </c>
      <c r="AG2243" s="46">
        <f t="shared" si="423"/>
        <v>94.124000000000009</v>
      </c>
      <c r="AH2243" s="46"/>
      <c r="AI2243" s="46">
        <f t="shared" si="424"/>
        <v>94.124000000000009</v>
      </c>
      <c r="AJ2243" s="45" t="s">
        <v>164</v>
      </c>
      <c r="AK2243" s="45"/>
      <c r="AL2243" s="49" t="s">
        <v>293</v>
      </c>
      <c r="AM2243" s="238">
        <f t="shared" si="425"/>
        <v>1</v>
      </c>
      <c r="AN2243" s="238">
        <f t="shared" si="426"/>
        <v>1</v>
      </c>
      <c r="AO2243" s="238"/>
      <c r="AP2243" s="238"/>
      <c r="AQ2243" s="238">
        <f t="shared" si="427"/>
        <v>1</v>
      </c>
      <c r="AR2243" s="96" t="str">
        <f>IF(A2243="","",VLOOKUP(A2243,'Base Sites'!A:B,2,FALSE))</f>
        <v>Valauto Lambersart VW</v>
      </c>
      <c r="AS2243" s="96" t="str">
        <f t="shared" si="428"/>
        <v>SKODA</v>
      </c>
      <c r="AT2243" s="238"/>
      <c r="AU2243" s="231" t="str">
        <f>IF(A2243="","",VLOOKUP(L2243,'Base Vendeurs'!A:B,2,FALSE))</f>
        <v>Valauto Cambrai</v>
      </c>
      <c r="AV2243" s="46">
        <f t="shared" si="429"/>
        <v>976.24</v>
      </c>
      <c r="AW2243" s="51">
        <f t="shared" si="430"/>
        <v>2.5005084312501053E-2</v>
      </c>
      <c r="AX2243" s="231" t="str">
        <f t="shared" si="431"/>
        <v>NON</v>
      </c>
      <c r="AY2243" s="231">
        <f>+MargesVN[[#This Row],[Total COM]]+MargesVN[[#This Row],[EXT GIE]]+MargesVN[[#This Row],[Forfait immat]]</f>
        <v>94.124000000000009</v>
      </c>
    </row>
    <row r="2244" spans="1:51" s="384" customFormat="1" ht="11.25" customHeight="1" x14ac:dyDescent="0.25">
      <c r="A2244" s="45">
        <v>30</v>
      </c>
      <c r="B2244" s="45" t="s">
        <v>163</v>
      </c>
      <c r="C2244" s="45" t="s">
        <v>29</v>
      </c>
      <c r="D2244" s="44">
        <v>46070</v>
      </c>
      <c r="E2244" s="65">
        <v>46072</v>
      </c>
      <c r="F2244" s="35"/>
      <c r="G2244" s="35"/>
      <c r="H2244" s="35"/>
      <c r="I2244" s="35"/>
      <c r="J2244" s="35"/>
      <c r="K2244" s="35">
        <v>0</v>
      </c>
      <c r="L2244" s="45" t="s">
        <v>70</v>
      </c>
      <c r="M2244" s="45">
        <v>544326</v>
      </c>
      <c r="N2244" s="45">
        <v>4326</v>
      </c>
      <c r="O2244" s="45" t="s">
        <v>1653</v>
      </c>
      <c r="P2244" s="66" t="s">
        <v>1654</v>
      </c>
      <c r="Q2244" s="45" t="s">
        <v>79</v>
      </c>
      <c r="R2244" s="47">
        <v>46000</v>
      </c>
      <c r="S2244" s="47">
        <v>1900</v>
      </c>
      <c r="T2244" s="48">
        <f t="shared" si="420"/>
        <v>47900</v>
      </c>
      <c r="U2244" s="49">
        <v>32</v>
      </c>
      <c r="V2244" s="47">
        <v>1951.01</v>
      </c>
      <c r="W2244" s="46">
        <v>35</v>
      </c>
      <c r="X2244" s="50"/>
      <c r="Y2244" s="46">
        <f t="shared" si="421"/>
        <v>1916.01</v>
      </c>
      <c r="Z2244" s="51">
        <f t="shared" si="422"/>
        <v>4.0730897703549061E-2</v>
      </c>
      <c r="AA2244" s="50">
        <v>0</v>
      </c>
      <c r="AB2244" s="46">
        <v>0</v>
      </c>
      <c r="AC2244" s="46"/>
      <c r="AD2244" s="46"/>
      <c r="AE2244" s="52">
        <v>0.1</v>
      </c>
      <c r="AF2244" s="52">
        <v>0.1</v>
      </c>
      <c r="AG2244" s="46">
        <f t="shared" si="423"/>
        <v>191.601</v>
      </c>
      <c r="AH2244" s="46"/>
      <c r="AI2244" s="46">
        <f t="shared" si="424"/>
        <v>191.601</v>
      </c>
      <c r="AJ2244" s="45" t="s">
        <v>164</v>
      </c>
      <c r="AK2244" s="45">
        <v>0</v>
      </c>
      <c r="AL2244" s="49">
        <v>20</v>
      </c>
      <c r="AM2244" s="238">
        <f t="shared" si="425"/>
        <v>1</v>
      </c>
      <c r="AN2244" s="238">
        <f t="shared" si="426"/>
        <v>1</v>
      </c>
      <c r="AO2244" s="238"/>
      <c r="AP2244" s="238"/>
      <c r="AQ2244" s="238">
        <f t="shared" si="427"/>
        <v>1</v>
      </c>
      <c r="AR2244" s="96" t="str">
        <f>IF(A2244="","",VLOOKUP(A2244,'Base Sites'!A:B,2,FALSE))</f>
        <v>Valauto Lambersart VW</v>
      </c>
      <c r="AS2244" s="96" t="str">
        <f t="shared" si="428"/>
        <v>SKODA</v>
      </c>
      <c r="AT2244" s="238"/>
      <c r="AU2244" s="231" t="str">
        <f>IF(A2244="","",VLOOKUP(L2244,'Base Vendeurs'!A:B,2,FALSE))</f>
        <v>Sociétés NORD</v>
      </c>
      <c r="AV2244" s="46">
        <f t="shared" si="429"/>
        <v>1951.01</v>
      </c>
      <c r="AW2244" s="51">
        <f t="shared" si="430"/>
        <v>4.0730897703549061E-2</v>
      </c>
      <c r="AX2244" s="231" t="str">
        <f t="shared" si="431"/>
        <v>NON</v>
      </c>
      <c r="AY2244" s="231">
        <f>+MargesVN[[#This Row],[Total COM]]+MargesVN[[#This Row],[EXT GIE]]+MargesVN[[#This Row],[Forfait immat]]</f>
        <v>211.601</v>
      </c>
    </row>
    <row r="2245" spans="1:51" s="384" customFormat="1" ht="11.25" customHeight="1" x14ac:dyDescent="0.25">
      <c r="A2245" s="319">
        <v>30</v>
      </c>
      <c r="B2245" s="319" t="s">
        <v>163</v>
      </c>
      <c r="C2245" s="319" t="s">
        <v>29</v>
      </c>
      <c r="D2245" s="320">
        <v>46083</v>
      </c>
      <c r="E2245" s="321">
        <v>46085</v>
      </c>
      <c r="F2245" s="322"/>
      <c r="G2245" s="322"/>
      <c r="H2245" s="322"/>
      <c r="I2245" s="322"/>
      <c r="J2245" s="322"/>
      <c r="K2245" s="322">
        <v>0</v>
      </c>
      <c r="L2245" s="319" t="s">
        <v>33</v>
      </c>
      <c r="M2245" s="319">
        <v>544329</v>
      </c>
      <c r="N2245" s="319">
        <v>4329</v>
      </c>
      <c r="O2245" s="319" t="s">
        <v>2267</v>
      </c>
      <c r="P2245" s="323" t="s">
        <v>1415</v>
      </c>
      <c r="Q2245" s="319" t="s">
        <v>84</v>
      </c>
      <c r="R2245" s="324">
        <v>36458.339999999997</v>
      </c>
      <c r="S2245" s="324">
        <v>250</v>
      </c>
      <c r="T2245" s="325">
        <f t="shared" si="420"/>
        <v>36708.339999999997</v>
      </c>
      <c r="U2245" s="326">
        <v>45</v>
      </c>
      <c r="V2245" s="324">
        <v>769.16</v>
      </c>
      <c r="W2245" s="327">
        <v>35</v>
      </c>
      <c r="X2245" s="328"/>
      <c r="Y2245" s="327">
        <f t="shared" si="421"/>
        <v>734.16</v>
      </c>
      <c r="Z2245" s="329">
        <f t="shared" si="422"/>
        <v>2.095327655786124E-2</v>
      </c>
      <c r="AA2245" s="328">
        <v>0</v>
      </c>
      <c r="AB2245" s="327">
        <v>0</v>
      </c>
      <c r="AC2245" s="327"/>
      <c r="AD2245" s="327"/>
      <c r="AE2245" s="330"/>
      <c r="AF2245" s="330">
        <v>0</v>
      </c>
      <c r="AG2245" s="327">
        <f t="shared" si="423"/>
        <v>0</v>
      </c>
      <c r="AH2245" s="327"/>
      <c r="AI2245" s="327">
        <f t="shared" si="424"/>
        <v>0</v>
      </c>
      <c r="AJ2245" s="319" t="s">
        <v>164</v>
      </c>
      <c r="AK2245" s="319">
        <v>0</v>
      </c>
      <c r="AL2245" s="326"/>
      <c r="AM2245" s="331">
        <f t="shared" si="425"/>
        <v>0</v>
      </c>
      <c r="AN2245" s="331">
        <f t="shared" si="426"/>
        <v>1</v>
      </c>
      <c r="AO2245" s="331"/>
      <c r="AP2245" s="331"/>
      <c r="AQ2245" s="331">
        <f t="shared" si="427"/>
        <v>0</v>
      </c>
      <c r="AR2245" s="332" t="str">
        <f>IF(A2245="","",VLOOKUP(A2245,'Base Sites'!A:B,2,FALSE))</f>
        <v>Valauto Lambersart VW</v>
      </c>
      <c r="AS2245" s="332" t="str">
        <f t="shared" si="428"/>
        <v>SKODA</v>
      </c>
      <c r="AT2245" s="331"/>
      <c r="AU2245" s="333" t="str">
        <f>IF(A2245="","",VLOOKUP(L2245,'Base Vendeurs'!A:B,2,FALSE))</f>
        <v>Sociétés NORD</v>
      </c>
      <c r="AV2245" s="327">
        <f t="shared" si="429"/>
        <v>769.16</v>
      </c>
      <c r="AW2245" s="329">
        <f t="shared" si="430"/>
        <v>2.095327655786124E-2</v>
      </c>
      <c r="AX2245" s="333" t="str">
        <f t="shared" si="431"/>
        <v>NON</v>
      </c>
      <c r="AY2245" s="231">
        <f>+MargesVN[[#This Row],[Total COM]]+MargesVN[[#This Row],[EXT GIE]]+MargesVN[[#This Row],[Forfait immat]]</f>
        <v>0</v>
      </c>
    </row>
    <row r="2246" spans="1:51" s="384" customFormat="1" ht="11.25" customHeight="1" x14ac:dyDescent="0.25">
      <c r="A2246" s="354">
        <v>30</v>
      </c>
      <c r="B2246" s="354" t="s">
        <v>163</v>
      </c>
      <c r="C2246" s="354" t="s">
        <v>29</v>
      </c>
      <c r="D2246" s="355">
        <v>46120</v>
      </c>
      <c r="E2246" s="356">
        <v>46121</v>
      </c>
      <c r="F2246" s="357"/>
      <c r="G2246" s="357"/>
      <c r="H2246" s="357"/>
      <c r="I2246" s="357"/>
      <c r="J2246" s="357"/>
      <c r="K2246" s="357">
        <v>0</v>
      </c>
      <c r="L2246" s="354" t="s">
        <v>30</v>
      </c>
      <c r="M2246" s="354">
        <v>544339</v>
      </c>
      <c r="N2246" s="354">
        <v>4339</v>
      </c>
      <c r="O2246" s="354" t="s">
        <v>3057</v>
      </c>
      <c r="P2246" s="358" t="s">
        <v>3058</v>
      </c>
      <c r="Q2246" s="354" t="s">
        <v>178</v>
      </c>
      <c r="R2246" s="359">
        <v>38150</v>
      </c>
      <c r="S2246" s="359">
        <v>3091.67</v>
      </c>
      <c r="T2246" s="360">
        <f t="shared" si="420"/>
        <v>41241.67</v>
      </c>
      <c r="U2246" s="361">
        <v>6</v>
      </c>
      <c r="V2246" s="359">
        <v>1687.92</v>
      </c>
      <c r="W2246" s="362">
        <v>35</v>
      </c>
      <c r="X2246" s="363"/>
      <c r="Y2246" s="362">
        <f t="shared" si="421"/>
        <v>1652.92</v>
      </c>
      <c r="Z2246" s="364">
        <f t="shared" si="422"/>
        <v>4.0927537609413006E-2</v>
      </c>
      <c r="AA2246" s="363">
        <v>0</v>
      </c>
      <c r="AB2246" s="362">
        <v>-3941</v>
      </c>
      <c r="AC2246" s="362"/>
      <c r="AD2246" s="362"/>
      <c r="AE2246" s="365">
        <v>0.1</v>
      </c>
      <c r="AF2246" s="365">
        <v>0.1</v>
      </c>
      <c r="AG2246" s="362">
        <f t="shared" si="423"/>
        <v>165.29200000000003</v>
      </c>
      <c r="AH2246" s="362"/>
      <c r="AI2246" s="362">
        <f t="shared" si="424"/>
        <v>165.29200000000003</v>
      </c>
      <c r="AJ2246" s="354" t="s">
        <v>164</v>
      </c>
      <c r="AK2246" s="354"/>
      <c r="AL2246" s="361">
        <v>50</v>
      </c>
      <c r="AM2246" s="366">
        <f t="shared" si="425"/>
        <v>1</v>
      </c>
      <c r="AN2246" s="366">
        <f t="shared" si="426"/>
        <v>1</v>
      </c>
      <c r="AO2246" s="366"/>
      <c r="AP2246" s="366"/>
      <c r="AQ2246" s="366">
        <f t="shared" si="427"/>
        <v>1</v>
      </c>
      <c r="AR2246" s="367" t="str">
        <f>IF(A2246="","",VLOOKUP(A2246,'Base Sites'!A:B,2,FALSE))</f>
        <v>Valauto Lambersart VW</v>
      </c>
      <c r="AS2246" s="367" t="str">
        <f t="shared" si="428"/>
        <v>SKODA</v>
      </c>
      <c r="AT2246" s="366"/>
      <c r="AU2246" s="368" t="str">
        <f>IF(A2246="","",VLOOKUP(L2246,'Base Vendeurs'!A:B,2,FALSE))</f>
        <v>Valauto Lambersart SKODA</v>
      </c>
      <c r="AV2246" s="362">
        <f t="shared" si="429"/>
        <v>1687.92</v>
      </c>
      <c r="AW2246" s="364">
        <f t="shared" si="430"/>
        <v>4.0927537609413006E-2</v>
      </c>
      <c r="AX2246" s="368" t="str">
        <f t="shared" si="431"/>
        <v>NON</v>
      </c>
      <c r="AY2246" s="231">
        <f>+MargesVN[[#This Row],[Total COM]]+MargesVN[[#This Row],[EXT GIE]]+MargesVN[[#This Row],[Forfait immat]]</f>
        <v>215.29200000000003</v>
      </c>
    </row>
    <row r="2247" spans="1:51" s="384" customFormat="1" ht="11.25" customHeight="1" x14ac:dyDescent="0.25">
      <c r="A2247" s="431">
        <v>30</v>
      </c>
      <c r="B2247" s="431" t="s">
        <v>163</v>
      </c>
      <c r="C2247" s="431" t="s">
        <v>29</v>
      </c>
      <c r="D2247" s="432">
        <v>46178</v>
      </c>
      <c r="E2247" s="433">
        <v>46182</v>
      </c>
      <c r="F2247" s="434"/>
      <c r="G2247" s="434"/>
      <c r="H2247" s="434"/>
      <c r="I2247" s="434"/>
      <c r="J2247" s="434"/>
      <c r="K2247" s="434">
        <v>0</v>
      </c>
      <c r="L2247" s="431" t="s">
        <v>70</v>
      </c>
      <c r="M2247" s="431">
        <v>544343</v>
      </c>
      <c r="N2247" s="431">
        <v>4343</v>
      </c>
      <c r="O2247" s="431" t="s">
        <v>4518</v>
      </c>
      <c r="P2247" s="435" t="s">
        <v>4519</v>
      </c>
      <c r="Q2247" s="431" t="s">
        <v>128</v>
      </c>
      <c r="R2247" s="436">
        <v>30750</v>
      </c>
      <c r="S2247" s="436">
        <v>583.33000000000004</v>
      </c>
      <c r="T2247" s="437">
        <f t="shared" si="420"/>
        <v>31333.33</v>
      </c>
      <c r="U2247" s="438">
        <v>18</v>
      </c>
      <c r="V2247" s="436">
        <v>661.68</v>
      </c>
      <c r="W2247" s="439">
        <v>35.01</v>
      </c>
      <c r="X2247" s="440"/>
      <c r="Y2247" s="439">
        <f t="shared" si="421"/>
        <v>626.66999999999996</v>
      </c>
      <c r="Z2247" s="441">
        <f t="shared" si="422"/>
        <v>2.1117449055047768E-2</v>
      </c>
      <c r="AA2247" s="440">
        <v>0</v>
      </c>
      <c r="AB2247" s="439">
        <v>0</v>
      </c>
      <c r="AC2247" s="439"/>
      <c r="AD2247" s="439"/>
      <c r="AE2247" s="442">
        <v>0.1</v>
      </c>
      <c r="AF2247" s="442">
        <v>0.1</v>
      </c>
      <c r="AG2247" s="439">
        <f t="shared" si="423"/>
        <v>62.667000000000002</v>
      </c>
      <c r="AH2247" s="439"/>
      <c r="AI2247" s="439">
        <f t="shared" si="424"/>
        <v>62.667000000000002</v>
      </c>
      <c r="AJ2247" s="431" t="s">
        <v>164</v>
      </c>
      <c r="AK2247" s="431">
        <v>0</v>
      </c>
      <c r="AL2247" s="438">
        <v>20</v>
      </c>
      <c r="AM2247" s="443">
        <f t="shared" si="425"/>
        <v>1</v>
      </c>
      <c r="AN2247" s="443">
        <f t="shared" si="426"/>
        <v>1</v>
      </c>
      <c r="AO2247" s="443"/>
      <c r="AP2247" s="443"/>
      <c r="AQ2247" s="443">
        <f t="shared" si="427"/>
        <v>1</v>
      </c>
      <c r="AR2247" s="444" t="str">
        <f>IF(A2247="","",VLOOKUP(A2247,'Base Sites'!A:B,2,FALSE))</f>
        <v>Valauto Lambersart VW</v>
      </c>
      <c r="AS2247" s="444" t="str">
        <f t="shared" si="428"/>
        <v>SKODA</v>
      </c>
      <c r="AT2247" s="443"/>
      <c r="AU2247" s="445" t="str">
        <f>IF(A2247="","",VLOOKUP(L2247,'Base Vendeurs'!A:B,2,FALSE))</f>
        <v>Sociétés NORD</v>
      </c>
      <c r="AV2247" s="439">
        <f t="shared" si="429"/>
        <v>661.68</v>
      </c>
      <c r="AW2247" s="441">
        <f t="shared" si="430"/>
        <v>2.1117449055047768E-2</v>
      </c>
      <c r="AX2247" s="445" t="str">
        <f t="shared" si="431"/>
        <v>NON</v>
      </c>
      <c r="AY2247" s="231">
        <f>+MargesVN[[#This Row],[Total COM]]+MargesVN[[#This Row],[EXT GIE]]+MargesVN[[#This Row],[Forfait immat]]</f>
        <v>82.667000000000002</v>
      </c>
    </row>
    <row r="2248" spans="1:51" s="384" customFormat="1" ht="11.25" customHeight="1" x14ac:dyDescent="0.25">
      <c r="A2248" s="45">
        <v>30</v>
      </c>
      <c r="B2248" s="45" t="s">
        <v>163</v>
      </c>
      <c r="C2248" s="45" t="s">
        <v>29</v>
      </c>
      <c r="D2248" s="44">
        <v>46059</v>
      </c>
      <c r="E2248" s="65">
        <v>46073</v>
      </c>
      <c r="F2248" s="35"/>
      <c r="G2248" s="35"/>
      <c r="H2248" s="35"/>
      <c r="I2248" s="35"/>
      <c r="J2248" s="35"/>
      <c r="K2248" s="35">
        <v>0</v>
      </c>
      <c r="L2248" s="45" t="s">
        <v>219</v>
      </c>
      <c r="M2248" s="45">
        <v>544354</v>
      </c>
      <c r="N2248" s="45">
        <v>4354</v>
      </c>
      <c r="O2248" s="45" t="s">
        <v>1403</v>
      </c>
      <c r="P2248" s="66" t="s">
        <v>1404</v>
      </c>
      <c r="Q2248" s="45" t="s">
        <v>129</v>
      </c>
      <c r="R2248" s="47">
        <v>30958.34</v>
      </c>
      <c r="S2248" s="47">
        <v>958.33</v>
      </c>
      <c r="T2248" s="48">
        <f t="shared" si="420"/>
        <v>31916.670000000002</v>
      </c>
      <c r="U2248" s="49">
        <v>15</v>
      </c>
      <c r="V2248" s="47">
        <v>673.34</v>
      </c>
      <c r="W2248" s="46">
        <v>35</v>
      </c>
      <c r="X2248" s="50"/>
      <c r="Y2248" s="46">
        <f t="shared" si="421"/>
        <v>638.34</v>
      </c>
      <c r="Z2248" s="51">
        <f t="shared" si="422"/>
        <v>2.1096812418087477E-2</v>
      </c>
      <c r="AA2248" s="50">
        <v>0</v>
      </c>
      <c r="AB2248" s="46">
        <v>0</v>
      </c>
      <c r="AC2248" s="46"/>
      <c r="AD2248" s="46"/>
      <c r="AE2248" s="52">
        <v>0.1</v>
      </c>
      <c r="AF2248" s="52">
        <v>0.1</v>
      </c>
      <c r="AG2248" s="46">
        <f t="shared" si="423"/>
        <v>63.834000000000003</v>
      </c>
      <c r="AH2248" s="46"/>
      <c r="AI2248" s="46">
        <f t="shared" si="424"/>
        <v>63.834000000000003</v>
      </c>
      <c r="AJ2248" s="45" t="s">
        <v>164</v>
      </c>
      <c r="AK2248" s="45">
        <v>0</v>
      </c>
      <c r="AL2248" s="49">
        <v>20</v>
      </c>
      <c r="AM2248" s="238">
        <f t="shared" si="425"/>
        <v>1</v>
      </c>
      <c r="AN2248" s="238">
        <f t="shared" si="426"/>
        <v>1</v>
      </c>
      <c r="AO2248" s="238"/>
      <c r="AP2248" s="238"/>
      <c r="AQ2248" s="238">
        <f t="shared" si="427"/>
        <v>1</v>
      </c>
      <c r="AR2248" s="96" t="str">
        <f>IF(A2248="","",VLOOKUP(A2248,'Base Sites'!A:B,2,FALSE))</f>
        <v>Valauto Lambersart VW</v>
      </c>
      <c r="AS2248" s="96" t="str">
        <f t="shared" si="428"/>
        <v>SKODA</v>
      </c>
      <c r="AT2248" s="238"/>
      <c r="AU2248" s="231" t="str">
        <f>IF(A2248="","",VLOOKUP(L2248,'Base Vendeurs'!A:B,2,FALSE))</f>
        <v>Sociétés NORD</v>
      </c>
      <c r="AV2248" s="46">
        <f t="shared" si="429"/>
        <v>673.34</v>
      </c>
      <c r="AW2248" s="51">
        <f t="shared" si="430"/>
        <v>2.1096812418087477E-2</v>
      </c>
      <c r="AX2248" s="231" t="str">
        <f t="shared" si="431"/>
        <v>NON</v>
      </c>
      <c r="AY2248" s="231">
        <f>+MargesVN[[#This Row],[Total COM]]+MargesVN[[#This Row],[EXT GIE]]+MargesVN[[#This Row],[Forfait immat]]</f>
        <v>83.834000000000003</v>
      </c>
    </row>
    <row r="2249" spans="1:51" s="384" customFormat="1" ht="11.25" customHeight="1" x14ac:dyDescent="0.25">
      <c r="A2249" s="431">
        <v>30</v>
      </c>
      <c r="B2249" s="431" t="s">
        <v>163</v>
      </c>
      <c r="C2249" s="431" t="s">
        <v>29</v>
      </c>
      <c r="D2249" s="432">
        <v>46177</v>
      </c>
      <c r="E2249" s="433">
        <v>46178</v>
      </c>
      <c r="F2249" s="434"/>
      <c r="G2249" s="434"/>
      <c r="H2249" s="434"/>
      <c r="I2249" s="434"/>
      <c r="J2249" s="434"/>
      <c r="K2249" s="434"/>
      <c r="L2249" s="431" t="s">
        <v>30</v>
      </c>
      <c r="M2249" s="431">
        <v>544357</v>
      </c>
      <c r="N2249" s="431">
        <v>4357</v>
      </c>
      <c r="O2249" s="431" t="s">
        <v>4516</v>
      </c>
      <c r="P2249" s="435" t="s">
        <v>4517</v>
      </c>
      <c r="Q2249" s="431" t="s">
        <v>128</v>
      </c>
      <c r="R2249" s="436">
        <v>30750</v>
      </c>
      <c r="S2249" s="436">
        <v>583.33000000000004</v>
      </c>
      <c r="T2249" s="437">
        <f t="shared" si="420"/>
        <v>31333.33</v>
      </c>
      <c r="U2249" s="438">
        <v>85</v>
      </c>
      <c r="V2249" s="436">
        <v>787.01</v>
      </c>
      <c r="W2249" s="439">
        <v>35.01</v>
      </c>
      <c r="X2249" s="440"/>
      <c r="Y2249" s="439">
        <f t="shared" si="421"/>
        <v>752</v>
      </c>
      <c r="Z2249" s="441">
        <f t="shared" si="422"/>
        <v>2.511734309758969E-2</v>
      </c>
      <c r="AA2249" s="440">
        <v>0</v>
      </c>
      <c r="AB2249" s="439">
        <v>0</v>
      </c>
      <c r="AC2249" s="439"/>
      <c r="AD2249" s="439"/>
      <c r="AE2249" s="442">
        <v>0.1</v>
      </c>
      <c r="AF2249" s="442">
        <v>0.1</v>
      </c>
      <c r="AG2249" s="439">
        <f t="shared" si="423"/>
        <v>75.2</v>
      </c>
      <c r="AH2249" s="439"/>
      <c r="AI2249" s="439">
        <f t="shared" si="424"/>
        <v>75.2</v>
      </c>
      <c r="AJ2249" s="431" t="s">
        <v>164</v>
      </c>
      <c r="AK2249" s="431">
        <v>0</v>
      </c>
      <c r="AL2249" s="438"/>
      <c r="AM2249" s="443">
        <f t="shared" si="425"/>
        <v>0</v>
      </c>
      <c r="AN2249" s="443">
        <f t="shared" si="426"/>
        <v>1</v>
      </c>
      <c r="AO2249" s="443"/>
      <c r="AP2249" s="443"/>
      <c r="AQ2249" s="443">
        <f t="shared" si="427"/>
        <v>0</v>
      </c>
      <c r="AR2249" s="444" t="str">
        <f>IF(A2249="","",VLOOKUP(A2249,'Base Sites'!A:B,2,FALSE))</f>
        <v>Valauto Lambersart VW</v>
      </c>
      <c r="AS2249" s="444" t="str">
        <f t="shared" si="428"/>
        <v>SKODA</v>
      </c>
      <c r="AT2249" s="443"/>
      <c r="AU2249" s="445" t="str">
        <f>IF(A2249="","",VLOOKUP(L2249,'Base Vendeurs'!A:B,2,FALSE))</f>
        <v>Valauto Lambersart SKODA</v>
      </c>
      <c r="AV2249" s="439">
        <f t="shared" si="429"/>
        <v>787.01</v>
      </c>
      <c r="AW2249" s="441">
        <f t="shared" si="430"/>
        <v>2.511734309758969E-2</v>
      </c>
      <c r="AX2249" s="445" t="str">
        <f t="shared" si="431"/>
        <v>NON</v>
      </c>
      <c r="AY2249" s="231">
        <f>+MargesVN[[#This Row],[Total COM]]+MargesVN[[#This Row],[EXT GIE]]+MargesVN[[#This Row],[Forfait immat]]</f>
        <v>75.2</v>
      </c>
    </row>
    <row r="2250" spans="1:51" s="384" customFormat="1" ht="11.25" customHeight="1" x14ac:dyDescent="0.25">
      <c r="A2250" s="45">
        <v>30</v>
      </c>
      <c r="B2250" s="45" t="s">
        <v>163</v>
      </c>
      <c r="C2250" s="45" t="s">
        <v>29</v>
      </c>
      <c r="D2250" s="44">
        <v>46056</v>
      </c>
      <c r="E2250" s="65">
        <v>46057</v>
      </c>
      <c r="F2250" s="35"/>
      <c r="G2250" s="35"/>
      <c r="H2250" s="35"/>
      <c r="I2250" s="35"/>
      <c r="J2250" s="35"/>
      <c r="K2250" s="35">
        <v>0</v>
      </c>
      <c r="L2250" s="45" t="s">
        <v>30</v>
      </c>
      <c r="M2250" s="45">
        <v>544365</v>
      </c>
      <c r="N2250" s="45">
        <v>4365</v>
      </c>
      <c r="O2250" s="45" t="s">
        <v>1264</v>
      </c>
      <c r="P2250" s="66" t="s">
        <v>1265</v>
      </c>
      <c r="Q2250" s="45" t="s">
        <v>129</v>
      </c>
      <c r="R2250" s="47">
        <v>23191.67</v>
      </c>
      <c r="S2250" s="47">
        <v>833.33</v>
      </c>
      <c r="T2250" s="48">
        <f t="shared" si="420"/>
        <v>24025</v>
      </c>
      <c r="U2250" s="49">
        <v>81</v>
      </c>
      <c r="V2250" s="47">
        <v>719.85</v>
      </c>
      <c r="W2250" s="46">
        <v>35.01</v>
      </c>
      <c r="X2250" s="50"/>
      <c r="Y2250" s="46">
        <f t="shared" si="421"/>
        <v>684.84</v>
      </c>
      <c r="Z2250" s="51">
        <f t="shared" si="422"/>
        <v>2.9962539021852239E-2</v>
      </c>
      <c r="AA2250" s="50">
        <v>0</v>
      </c>
      <c r="AB2250" s="46">
        <v>-4166</v>
      </c>
      <c r="AC2250" s="46"/>
      <c r="AD2250" s="46"/>
      <c r="AE2250" s="52">
        <v>0.13</v>
      </c>
      <c r="AF2250" s="52">
        <v>0.13</v>
      </c>
      <c r="AG2250" s="46">
        <f t="shared" si="423"/>
        <v>89.029200000000003</v>
      </c>
      <c r="AH2250" s="46"/>
      <c r="AI2250" s="46">
        <f t="shared" si="424"/>
        <v>89.029200000000003</v>
      </c>
      <c r="AJ2250" s="45" t="s">
        <v>164</v>
      </c>
      <c r="AK2250" s="45"/>
      <c r="AL2250" s="49">
        <v>50</v>
      </c>
      <c r="AM2250" s="238">
        <f t="shared" si="425"/>
        <v>1</v>
      </c>
      <c r="AN2250" s="238">
        <f t="shared" si="426"/>
        <v>1</v>
      </c>
      <c r="AO2250" s="238"/>
      <c r="AP2250" s="238"/>
      <c r="AQ2250" s="238">
        <f t="shared" si="427"/>
        <v>1</v>
      </c>
      <c r="AR2250" s="96" t="str">
        <f>IF(A2250="","",VLOOKUP(A2250,'Base Sites'!A:B,2,FALSE))</f>
        <v>Valauto Lambersart VW</v>
      </c>
      <c r="AS2250" s="96" t="str">
        <f t="shared" si="428"/>
        <v>SKODA</v>
      </c>
      <c r="AT2250" s="238"/>
      <c r="AU2250" s="231" t="str">
        <f>IF(A2250="","",VLOOKUP(L2250,'Base Vendeurs'!A:B,2,FALSE))</f>
        <v>Valauto Lambersart SKODA</v>
      </c>
      <c r="AV2250" s="46">
        <f t="shared" si="429"/>
        <v>719.85</v>
      </c>
      <c r="AW2250" s="51">
        <f t="shared" si="430"/>
        <v>2.9962539021852239E-2</v>
      </c>
      <c r="AX2250" s="231" t="str">
        <f t="shared" si="431"/>
        <v>NON</v>
      </c>
      <c r="AY2250" s="231">
        <f>+MargesVN[[#This Row],[Total COM]]+MargesVN[[#This Row],[EXT GIE]]+MargesVN[[#This Row],[Forfait immat]]</f>
        <v>139.0292</v>
      </c>
    </row>
    <row r="2251" spans="1:51" s="384" customFormat="1" ht="11.25" customHeight="1" x14ac:dyDescent="0.25">
      <c r="A2251" s="45">
        <v>30</v>
      </c>
      <c r="B2251" s="45" t="s">
        <v>163</v>
      </c>
      <c r="C2251" s="45" t="s">
        <v>29</v>
      </c>
      <c r="D2251" s="44">
        <v>46044</v>
      </c>
      <c r="E2251" s="65">
        <v>46046</v>
      </c>
      <c r="F2251" s="35"/>
      <c r="G2251" s="35"/>
      <c r="H2251" s="35"/>
      <c r="I2251" s="35"/>
      <c r="J2251" s="35"/>
      <c r="K2251" s="35">
        <v>0</v>
      </c>
      <c r="L2251" s="45" t="s">
        <v>30</v>
      </c>
      <c r="M2251" s="45">
        <v>544369</v>
      </c>
      <c r="N2251" s="45">
        <v>4369</v>
      </c>
      <c r="O2251" s="45" t="s">
        <v>521</v>
      </c>
      <c r="P2251" s="66" t="s">
        <v>522</v>
      </c>
      <c r="Q2251" s="45" t="s">
        <v>31</v>
      </c>
      <c r="R2251" s="47">
        <v>21250</v>
      </c>
      <c r="S2251" s="47">
        <v>2083.33</v>
      </c>
      <c r="T2251" s="48">
        <f t="shared" si="420"/>
        <v>23333.33</v>
      </c>
      <c r="U2251" s="49">
        <v>49</v>
      </c>
      <c r="V2251" s="47">
        <v>751.66</v>
      </c>
      <c r="W2251" s="46">
        <v>35</v>
      </c>
      <c r="X2251" s="50"/>
      <c r="Y2251" s="46">
        <f t="shared" si="421"/>
        <v>716.66</v>
      </c>
      <c r="Z2251" s="51">
        <f t="shared" si="422"/>
        <v>3.2214004602000655E-2</v>
      </c>
      <c r="AA2251" s="50">
        <v>0</v>
      </c>
      <c r="AB2251" s="46">
        <v>-2800</v>
      </c>
      <c r="AC2251" s="46"/>
      <c r="AD2251" s="46"/>
      <c r="AE2251" s="52">
        <v>0.13</v>
      </c>
      <c r="AF2251" s="52">
        <v>0.13</v>
      </c>
      <c r="AG2251" s="46">
        <f t="shared" si="423"/>
        <v>93.165800000000004</v>
      </c>
      <c r="AH2251" s="46"/>
      <c r="AI2251" s="46">
        <f t="shared" si="424"/>
        <v>93.165800000000004</v>
      </c>
      <c r="AJ2251" s="45" t="s">
        <v>164</v>
      </c>
      <c r="AK2251" s="45"/>
      <c r="AL2251" s="49">
        <v>50</v>
      </c>
      <c r="AM2251" s="238">
        <f t="shared" si="425"/>
        <v>1</v>
      </c>
      <c r="AN2251" s="238">
        <f t="shared" si="426"/>
        <v>1</v>
      </c>
      <c r="AO2251" s="238"/>
      <c r="AP2251" s="238"/>
      <c r="AQ2251" s="238">
        <f t="shared" si="427"/>
        <v>1</v>
      </c>
      <c r="AR2251" s="96" t="str">
        <f>IF(A2251="","",VLOOKUP(A2251,'Base Sites'!A:B,2,FALSE))</f>
        <v>Valauto Lambersart VW</v>
      </c>
      <c r="AS2251" s="96" t="str">
        <f t="shared" si="428"/>
        <v>SKODA</v>
      </c>
      <c r="AT2251" s="238"/>
      <c r="AU2251" s="231" t="str">
        <f>IF(A2251="","",VLOOKUP(L2251,'Base Vendeurs'!A:B,2,FALSE))</f>
        <v>Valauto Lambersart SKODA</v>
      </c>
      <c r="AV2251" s="46">
        <f t="shared" si="429"/>
        <v>751.66</v>
      </c>
      <c r="AW2251" s="51">
        <f t="shared" si="430"/>
        <v>3.2214004602000655E-2</v>
      </c>
      <c r="AX2251" s="237" t="str">
        <f t="shared" si="431"/>
        <v>NON</v>
      </c>
      <c r="AY2251" s="231">
        <f>+MargesVN[[#This Row],[Total COM]]+MargesVN[[#This Row],[EXT GIE]]+MargesVN[[#This Row],[Forfait immat]]</f>
        <v>143.16579999999999</v>
      </c>
    </row>
    <row r="2252" spans="1:51" s="384" customFormat="1" ht="11.25" customHeight="1" x14ac:dyDescent="0.25">
      <c r="A2252" s="45">
        <v>30</v>
      </c>
      <c r="B2252" s="45" t="s">
        <v>163</v>
      </c>
      <c r="C2252" s="45" t="s">
        <v>29</v>
      </c>
      <c r="D2252" s="44">
        <v>46049</v>
      </c>
      <c r="E2252" s="65">
        <v>46049</v>
      </c>
      <c r="F2252" s="35"/>
      <c r="G2252" s="35"/>
      <c r="H2252" s="35"/>
      <c r="I2252" s="35"/>
      <c r="J2252" s="35"/>
      <c r="K2252" s="35"/>
      <c r="L2252" s="45" t="s">
        <v>113</v>
      </c>
      <c r="M2252" s="45">
        <v>544378</v>
      </c>
      <c r="N2252" s="45">
        <v>4378</v>
      </c>
      <c r="O2252" s="45" t="s">
        <v>614</v>
      </c>
      <c r="P2252" s="66" t="s">
        <v>615</v>
      </c>
      <c r="Q2252" s="45" t="s">
        <v>378</v>
      </c>
      <c r="R2252" s="47">
        <v>30283.33</v>
      </c>
      <c r="S2252" s="47">
        <v>1041.6600000000001</v>
      </c>
      <c r="T2252" s="48">
        <f t="shared" si="420"/>
        <v>31324.99</v>
      </c>
      <c r="U2252" s="49">
        <v>32</v>
      </c>
      <c r="V2252" s="47">
        <v>1292.4100000000001</v>
      </c>
      <c r="W2252" s="46">
        <v>35</v>
      </c>
      <c r="X2252" s="50"/>
      <c r="Y2252" s="46">
        <f t="shared" si="421"/>
        <v>1257.4100000000001</v>
      </c>
      <c r="Z2252" s="51">
        <f t="shared" si="422"/>
        <v>4.1258113729645246E-2</v>
      </c>
      <c r="AA2252" s="50">
        <v>0</v>
      </c>
      <c r="AB2252" s="46">
        <v>-3749</v>
      </c>
      <c r="AC2252" s="46"/>
      <c r="AD2252" s="46"/>
      <c r="AE2252" s="52">
        <v>7.0000000000000007E-2</v>
      </c>
      <c r="AF2252" s="52">
        <v>7.0000000000000007E-2</v>
      </c>
      <c r="AG2252" s="46">
        <f t="shared" si="423"/>
        <v>88.01870000000001</v>
      </c>
      <c r="AH2252" s="46"/>
      <c r="AI2252" s="46">
        <f t="shared" si="424"/>
        <v>88.01870000000001</v>
      </c>
      <c r="AJ2252" s="45" t="s">
        <v>164</v>
      </c>
      <c r="AK2252" s="45"/>
      <c r="AL2252" s="49">
        <v>50</v>
      </c>
      <c r="AM2252" s="238">
        <f t="shared" si="425"/>
        <v>1</v>
      </c>
      <c r="AN2252" s="238">
        <f t="shared" si="426"/>
        <v>1</v>
      </c>
      <c r="AO2252" s="238"/>
      <c r="AP2252" s="238"/>
      <c r="AQ2252" s="238">
        <f t="shared" si="427"/>
        <v>1</v>
      </c>
      <c r="AR2252" s="96" t="str">
        <f>IF(A2252="","",VLOOKUP(A2252,'Base Sites'!A:B,2,FALSE))</f>
        <v>Valauto Lambersart VW</v>
      </c>
      <c r="AS2252" s="96" t="str">
        <f t="shared" si="428"/>
        <v>SKODA</v>
      </c>
      <c r="AT2252" s="238"/>
      <c r="AU2252" s="231" t="str">
        <f>IF(A2252="","",VLOOKUP(L2252,'Base Vendeurs'!A:B,2,FALSE))</f>
        <v>Valauto Lambersart SKODA</v>
      </c>
      <c r="AV2252" s="46">
        <f t="shared" si="429"/>
        <v>1292.4100000000001</v>
      </c>
      <c r="AW2252" s="51">
        <f t="shared" si="430"/>
        <v>4.1258113729645246E-2</v>
      </c>
      <c r="AX2252" s="231" t="str">
        <f t="shared" si="431"/>
        <v>NON</v>
      </c>
      <c r="AY2252" s="231">
        <f>+MargesVN[[#This Row],[Total COM]]+MargesVN[[#This Row],[EXT GIE]]+MargesVN[[#This Row],[Forfait immat]]</f>
        <v>138.01870000000002</v>
      </c>
    </row>
    <row r="2253" spans="1:51" s="384" customFormat="1" ht="11.25" customHeight="1" x14ac:dyDescent="0.25">
      <c r="A2253" s="245">
        <v>30</v>
      </c>
      <c r="B2253" s="245" t="s">
        <v>163</v>
      </c>
      <c r="C2253" s="245" t="s">
        <v>29</v>
      </c>
      <c r="D2253" s="171">
        <v>46044</v>
      </c>
      <c r="E2253" s="246">
        <v>46045</v>
      </c>
      <c r="F2253" s="172"/>
      <c r="G2253" s="172"/>
      <c r="H2253" s="172"/>
      <c r="I2253" s="172"/>
      <c r="J2253" s="172"/>
      <c r="K2253" s="172">
        <v>0</v>
      </c>
      <c r="L2253" s="245" t="s">
        <v>30</v>
      </c>
      <c r="M2253" s="245">
        <v>544382</v>
      </c>
      <c r="N2253" s="245">
        <v>4382</v>
      </c>
      <c r="O2253" s="245" t="s">
        <v>624</v>
      </c>
      <c r="P2253" s="247" t="s">
        <v>625</v>
      </c>
      <c r="Q2253" s="245" t="s">
        <v>378</v>
      </c>
      <c r="R2253" s="173">
        <v>30283.33</v>
      </c>
      <c r="S2253" s="173">
        <v>1158.33</v>
      </c>
      <c r="T2253" s="174">
        <f t="shared" si="420"/>
        <v>31441.660000000003</v>
      </c>
      <c r="U2253" s="175">
        <v>7</v>
      </c>
      <c r="V2253" s="173">
        <v>1290.54</v>
      </c>
      <c r="W2253" s="248">
        <v>35</v>
      </c>
      <c r="X2253" s="176"/>
      <c r="Y2253" s="248">
        <f t="shared" si="421"/>
        <v>1255.54</v>
      </c>
      <c r="Z2253" s="177">
        <f t="shared" si="422"/>
        <v>4.1045542760782983E-2</v>
      </c>
      <c r="AA2253" s="176">
        <v>0</v>
      </c>
      <c r="AB2253" s="248">
        <v>-3749</v>
      </c>
      <c r="AC2253" s="248"/>
      <c r="AD2253" s="248"/>
      <c r="AE2253" s="178">
        <v>7.0000000000000007E-2</v>
      </c>
      <c r="AF2253" s="178">
        <v>7.0000000000000007E-2</v>
      </c>
      <c r="AG2253" s="248">
        <f t="shared" si="423"/>
        <v>87.887800000000013</v>
      </c>
      <c r="AH2253" s="248"/>
      <c r="AI2253" s="248">
        <f t="shared" si="424"/>
        <v>87.887800000000013</v>
      </c>
      <c r="AJ2253" s="245" t="s">
        <v>164</v>
      </c>
      <c r="AK2253" s="245"/>
      <c r="AL2253" s="175"/>
      <c r="AM2253" s="249">
        <f t="shared" si="425"/>
        <v>0</v>
      </c>
      <c r="AN2253" s="249">
        <f t="shared" si="426"/>
        <v>1</v>
      </c>
      <c r="AO2253" s="249"/>
      <c r="AP2253" s="249"/>
      <c r="AQ2253" s="249">
        <f t="shared" si="427"/>
        <v>0</v>
      </c>
      <c r="AR2253" s="179" t="str">
        <f>IF(A2253="","",VLOOKUP(A2253,'Base Sites'!A:B,2,FALSE))</f>
        <v>Valauto Lambersart VW</v>
      </c>
      <c r="AS2253" s="179" t="str">
        <f t="shared" si="428"/>
        <v>SKODA</v>
      </c>
      <c r="AT2253" s="249"/>
      <c r="AU2253" s="250" t="str">
        <f>IF(A2253="","",VLOOKUP(L2253,'Base Vendeurs'!A:B,2,FALSE))</f>
        <v>Valauto Lambersart SKODA</v>
      </c>
      <c r="AV2253" s="251">
        <f t="shared" si="429"/>
        <v>1290.54</v>
      </c>
      <c r="AW2253" s="177">
        <f t="shared" si="430"/>
        <v>4.1045542760782983E-2</v>
      </c>
      <c r="AX2253" s="237" t="str">
        <f t="shared" si="431"/>
        <v>NON</v>
      </c>
      <c r="AY2253" s="231">
        <f>+MargesVN[[#This Row],[Total COM]]+MargesVN[[#This Row],[EXT GIE]]+MargesVN[[#This Row],[Forfait immat]]</f>
        <v>87.887800000000013</v>
      </c>
    </row>
    <row r="2254" spans="1:51" s="384" customFormat="1" ht="11.25" customHeight="1" x14ac:dyDescent="0.25">
      <c r="A2254" s="286">
        <v>30</v>
      </c>
      <c r="B2254" s="286" t="s">
        <v>163</v>
      </c>
      <c r="C2254" s="286" t="s">
        <v>29</v>
      </c>
      <c r="D2254" s="180">
        <v>46035</v>
      </c>
      <c r="E2254" s="287">
        <v>46037</v>
      </c>
      <c r="F2254" s="181"/>
      <c r="G2254" s="181"/>
      <c r="H2254" s="181"/>
      <c r="I2254" s="181"/>
      <c r="J2254" s="181"/>
      <c r="K2254" s="181">
        <v>0</v>
      </c>
      <c r="L2254" s="286" t="s">
        <v>113</v>
      </c>
      <c r="M2254" s="286">
        <v>544383</v>
      </c>
      <c r="N2254" s="286">
        <v>4383</v>
      </c>
      <c r="O2254" s="286" t="s">
        <v>628</v>
      </c>
      <c r="P2254" s="288" t="s">
        <v>629</v>
      </c>
      <c r="Q2254" s="286" t="s">
        <v>378</v>
      </c>
      <c r="R2254" s="182">
        <v>30283.33</v>
      </c>
      <c r="S2254" s="182">
        <v>1199.99</v>
      </c>
      <c r="T2254" s="183">
        <f t="shared" si="420"/>
        <v>31483.320000000003</v>
      </c>
      <c r="U2254" s="184">
        <v>18</v>
      </c>
      <c r="V2254" s="182">
        <v>1292.4100000000001</v>
      </c>
      <c r="W2254" s="289">
        <v>35</v>
      </c>
      <c r="X2254" s="185">
        <v>-416</v>
      </c>
      <c r="Y2254" s="289">
        <f t="shared" si="421"/>
        <v>841.41000000000008</v>
      </c>
      <c r="Z2254" s="186">
        <f t="shared" si="422"/>
        <v>2.7837280185190126E-2</v>
      </c>
      <c r="AA2254" s="185">
        <v>0</v>
      </c>
      <c r="AB2254" s="289">
        <v>-3333</v>
      </c>
      <c r="AC2254" s="289"/>
      <c r="AD2254" s="289"/>
      <c r="AE2254" s="187">
        <v>7.0000000000000007E-2</v>
      </c>
      <c r="AF2254" s="187">
        <v>7.0000000000000007E-2</v>
      </c>
      <c r="AG2254" s="289">
        <f t="shared" si="423"/>
        <v>58.898700000000012</v>
      </c>
      <c r="AH2254" s="289"/>
      <c r="AI2254" s="289">
        <f t="shared" si="424"/>
        <v>58.898700000000012</v>
      </c>
      <c r="AJ2254" s="286" t="s">
        <v>164</v>
      </c>
      <c r="AK2254" s="286"/>
      <c r="AL2254" s="184"/>
      <c r="AM2254" s="290">
        <f t="shared" si="425"/>
        <v>0</v>
      </c>
      <c r="AN2254" s="290">
        <f t="shared" si="426"/>
        <v>1</v>
      </c>
      <c r="AO2254" s="290"/>
      <c r="AP2254" s="290"/>
      <c r="AQ2254" s="290">
        <f t="shared" si="427"/>
        <v>0</v>
      </c>
      <c r="AR2254" s="188" t="str">
        <f>IF(A2254="","",VLOOKUP(A2254,'Base Sites'!A:B,2,FALSE))</f>
        <v>Valauto Lambersart VW</v>
      </c>
      <c r="AS2254" s="188" t="str">
        <f t="shared" si="428"/>
        <v>SKODA</v>
      </c>
      <c r="AT2254" s="290"/>
      <c r="AU2254" s="291" t="str">
        <f>IF(A2254="","",VLOOKUP(L2254,'Base Vendeurs'!A:B,2,FALSE))</f>
        <v>Valauto Lambersart SKODA</v>
      </c>
      <c r="AV2254" s="289">
        <f t="shared" si="429"/>
        <v>1292.4100000000001</v>
      </c>
      <c r="AW2254" s="186">
        <f t="shared" si="430"/>
        <v>4.1050626172843267E-2</v>
      </c>
      <c r="AX2254" s="237" t="str">
        <f t="shared" si="431"/>
        <v>NON</v>
      </c>
      <c r="AY2254" s="231">
        <f>+MargesVN[[#This Row],[Total COM]]+MargesVN[[#This Row],[EXT GIE]]+MargesVN[[#This Row],[Forfait immat]]</f>
        <v>58.898700000000012</v>
      </c>
    </row>
    <row r="2255" spans="1:51" s="384" customFormat="1" ht="11.25" customHeight="1" x14ac:dyDescent="0.25">
      <c r="A2255" s="45">
        <v>30</v>
      </c>
      <c r="B2255" s="45" t="s">
        <v>163</v>
      </c>
      <c r="C2255" s="45" t="s">
        <v>29</v>
      </c>
      <c r="D2255" s="44">
        <v>46065</v>
      </c>
      <c r="E2255" s="65">
        <v>46066</v>
      </c>
      <c r="F2255" s="35"/>
      <c r="G2255" s="35"/>
      <c r="H2255" s="35"/>
      <c r="I2255" s="35"/>
      <c r="J2255" s="35"/>
      <c r="K2255" s="35">
        <v>0</v>
      </c>
      <c r="L2255" s="45" t="s">
        <v>113</v>
      </c>
      <c r="M2255" s="45">
        <v>544385</v>
      </c>
      <c r="N2255" s="45">
        <v>4385</v>
      </c>
      <c r="O2255" s="45" t="s">
        <v>1544</v>
      </c>
      <c r="P2255" s="66" t="s">
        <v>1545</v>
      </c>
      <c r="Q2255" s="45" t="s">
        <v>378</v>
      </c>
      <c r="R2255" s="47">
        <v>27341.66</v>
      </c>
      <c r="S2255" s="47">
        <v>1199.99</v>
      </c>
      <c r="T2255" s="48">
        <f t="shared" si="420"/>
        <v>28541.65</v>
      </c>
      <c r="U2255" s="49">
        <v>48</v>
      </c>
      <c r="V2255" s="47">
        <v>1160.03</v>
      </c>
      <c r="W2255" s="46">
        <v>35</v>
      </c>
      <c r="X2255" s="50"/>
      <c r="Y2255" s="46">
        <f t="shared" si="421"/>
        <v>1125.03</v>
      </c>
      <c r="Z2255" s="51">
        <f t="shared" si="422"/>
        <v>4.0643410594692314E-2</v>
      </c>
      <c r="AA2255" s="50">
        <v>0</v>
      </c>
      <c r="AB2255" s="46">
        <v>-3749</v>
      </c>
      <c r="AC2255" s="46"/>
      <c r="AD2255" s="46"/>
      <c r="AE2255" s="52">
        <v>7.0000000000000007E-2</v>
      </c>
      <c r="AF2255" s="52">
        <v>7.0000000000000007E-2</v>
      </c>
      <c r="AG2255" s="46">
        <f t="shared" si="423"/>
        <v>78.752099999999999</v>
      </c>
      <c r="AH2255" s="46"/>
      <c r="AI2255" s="46">
        <f t="shared" si="424"/>
        <v>78.752099999999999</v>
      </c>
      <c r="AJ2255" s="45" t="s">
        <v>164</v>
      </c>
      <c r="AK2255" s="45"/>
      <c r="AL2255" s="49" t="s">
        <v>293</v>
      </c>
      <c r="AM2255" s="238">
        <f t="shared" si="425"/>
        <v>1</v>
      </c>
      <c r="AN2255" s="238">
        <f t="shared" si="426"/>
        <v>1</v>
      </c>
      <c r="AO2255" s="238"/>
      <c r="AP2255" s="238"/>
      <c r="AQ2255" s="238">
        <f t="shared" si="427"/>
        <v>1</v>
      </c>
      <c r="AR2255" s="96" t="str">
        <f>IF(A2255="","",VLOOKUP(A2255,'Base Sites'!A:B,2,FALSE))</f>
        <v>Valauto Lambersart VW</v>
      </c>
      <c r="AS2255" s="96" t="str">
        <f t="shared" si="428"/>
        <v>SKODA</v>
      </c>
      <c r="AT2255" s="238"/>
      <c r="AU2255" s="231" t="str">
        <f>IF(A2255="","",VLOOKUP(L2255,'Base Vendeurs'!A:B,2,FALSE))</f>
        <v>Valauto Lambersart SKODA</v>
      </c>
      <c r="AV2255" s="46">
        <f t="shared" si="429"/>
        <v>1160.03</v>
      </c>
      <c r="AW2255" s="51">
        <f t="shared" si="430"/>
        <v>4.0643410594692314E-2</v>
      </c>
      <c r="AX2255" s="231" t="str">
        <f t="shared" si="431"/>
        <v>NON</v>
      </c>
      <c r="AY2255" s="231">
        <f>+MargesVN[[#This Row],[Total COM]]+MargesVN[[#This Row],[EXT GIE]]+MargesVN[[#This Row],[Forfait immat]]</f>
        <v>78.752099999999999</v>
      </c>
    </row>
    <row r="2256" spans="1:51" s="384" customFormat="1" ht="11.25" customHeight="1" x14ac:dyDescent="0.25">
      <c r="A2256" s="302">
        <v>30</v>
      </c>
      <c r="B2256" s="302" t="s">
        <v>163</v>
      </c>
      <c r="C2256" s="302" t="s">
        <v>29</v>
      </c>
      <c r="D2256" s="86">
        <v>46041</v>
      </c>
      <c r="E2256" s="303">
        <v>46043</v>
      </c>
      <c r="F2256" s="87"/>
      <c r="G2256" s="87"/>
      <c r="H2256" s="87"/>
      <c r="I2256" s="87"/>
      <c r="J2256" s="87"/>
      <c r="K2256" s="87">
        <v>0</v>
      </c>
      <c r="L2256" s="302" t="s">
        <v>113</v>
      </c>
      <c r="M2256" s="302">
        <v>544389</v>
      </c>
      <c r="N2256" s="302">
        <v>4389</v>
      </c>
      <c r="O2256" s="302" t="s">
        <v>635</v>
      </c>
      <c r="P2256" s="304" t="s">
        <v>636</v>
      </c>
      <c r="Q2256" s="302" t="s">
        <v>378</v>
      </c>
      <c r="R2256" s="88">
        <v>27341.66</v>
      </c>
      <c r="S2256" s="88">
        <v>1041.6600000000001</v>
      </c>
      <c r="T2256" s="48">
        <f t="shared" si="420"/>
        <v>28383.32</v>
      </c>
      <c r="U2256" s="89">
        <v>28</v>
      </c>
      <c r="V2256" s="88">
        <v>1160.04</v>
      </c>
      <c r="W2256" s="305">
        <v>35.01</v>
      </c>
      <c r="X2256" s="90"/>
      <c r="Y2256" s="305">
        <f t="shared" si="421"/>
        <v>1125.03</v>
      </c>
      <c r="Z2256" s="51">
        <f t="shared" si="422"/>
        <v>4.0870483086545194E-2</v>
      </c>
      <c r="AA2256" s="90">
        <v>0</v>
      </c>
      <c r="AB2256" s="305">
        <v>-3749</v>
      </c>
      <c r="AC2256" s="305"/>
      <c r="AD2256" s="305"/>
      <c r="AE2256" s="91">
        <v>7.0000000000000007E-2</v>
      </c>
      <c r="AF2256" s="91">
        <v>7.0000000000000007E-2</v>
      </c>
      <c r="AG2256" s="306">
        <f t="shared" si="423"/>
        <v>78.752099999999999</v>
      </c>
      <c r="AH2256" s="305"/>
      <c r="AI2256" s="306">
        <f t="shared" si="424"/>
        <v>78.752099999999999</v>
      </c>
      <c r="AJ2256" s="302" t="s">
        <v>164</v>
      </c>
      <c r="AK2256" s="302"/>
      <c r="AL2256" s="89"/>
      <c r="AM2256" s="307">
        <f t="shared" si="425"/>
        <v>0</v>
      </c>
      <c r="AN2256" s="307">
        <f t="shared" si="426"/>
        <v>1</v>
      </c>
      <c r="AO2256" s="307"/>
      <c r="AP2256" s="307"/>
      <c r="AQ2256" s="307">
        <f t="shared" si="427"/>
        <v>0</v>
      </c>
      <c r="AR2256" s="94" t="str">
        <f>IF(A2256="","",VLOOKUP(A2256,'Base Sites'!A:B,2,FALSE))</f>
        <v>Valauto Lambersart VW</v>
      </c>
      <c r="AS2256" s="94" t="str">
        <f t="shared" si="428"/>
        <v>SKODA</v>
      </c>
      <c r="AT2256" s="307"/>
      <c r="AU2256" s="308" t="str">
        <f>IF(A2256="","",VLOOKUP(L2256,'Base Vendeurs'!A:B,2,FALSE))</f>
        <v>Valauto Lambersart SKODA</v>
      </c>
      <c r="AV2256" s="251">
        <f t="shared" si="429"/>
        <v>1160.04</v>
      </c>
      <c r="AW2256" s="95">
        <f t="shared" si="430"/>
        <v>4.0870483086545194E-2</v>
      </c>
      <c r="AX2256" s="237" t="str">
        <f t="shared" si="431"/>
        <v>NON</v>
      </c>
      <c r="AY2256" s="231">
        <f>+MargesVN[[#This Row],[Total COM]]+MargesVN[[#This Row],[EXT GIE]]+MargesVN[[#This Row],[Forfait immat]]</f>
        <v>78.752099999999999</v>
      </c>
    </row>
    <row r="2257" spans="1:51" s="384" customFormat="1" ht="11.25" customHeight="1" x14ac:dyDescent="0.25">
      <c r="A2257" s="401">
        <v>30</v>
      </c>
      <c r="B2257" s="401" t="s">
        <v>163</v>
      </c>
      <c r="C2257" s="401" t="s">
        <v>29</v>
      </c>
      <c r="D2257" s="402">
        <v>46154</v>
      </c>
      <c r="E2257" s="403">
        <v>46155</v>
      </c>
      <c r="F2257" s="404"/>
      <c r="G2257" s="404"/>
      <c r="H2257" s="404"/>
      <c r="I2257" s="404"/>
      <c r="J2257" s="404"/>
      <c r="K2257" s="404"/>
      <c r="L2257" s="401" t="s">
        <v>113</v>
      </c>
      <c r="M2257" s="401">
        <v>544390</v>
      </c>
      <c r="N2257" s="401">
        <v>4390</v>
      </c>
      <c r="O2257" s="401" t="s">
        <v>3868</v>
      </c>
      <c r="P2257" s="405" t="s">
        <v>3869</v>
      </c>
      <c r="Q2257" s="401" t="s">
        <v>378</v>
      </c>
      <c r="R2257" s="406">
        <v>27341.66</v>
      </c>
      <c r="S2257" s="406">
        <v>1199.99</v>
      </c>
      <c r="T2257" s="407">
        <f t="shared" si="420"/>
        <v>28541.65</v>
      </c>
      <c r="U2257" s="408">
        <v>137</v>
      </c>
      <c r="V2257" s="406">
        <v>1594.37</v>
      </c>
      <c r="W2257" s="409">
        <v>35.01</v>
      </c>
      <c r="X2257" s="410"/>
      <c r="Y2257" s="409">
        <f t="shared" si="421"/>
        <v>1559.36</v>
      </c>
      <c r="Z2257" s="411">
        <f t="shared" si="422"/>
        <v>5.5861171305793454E-2</v>
      </c>
      <c r="AA2257" s="410">
        <v>0</v>
      </c>
      <c r="AB2257" s="409">
        <v>-3500</v>
      </c>
      <c r="AC2257" s="409"/>
      <c r="AD2257" s="409"/>
      <c r="AE2257" s="412">
        <v>0.12</v>
      </c>
      <c r="AF2257" s="412">
        <v>0.12</v>
      </c>
      <c r="AG2257" s="409">
        <f t="shared" si="423"/>
        <v>187.12319999999997</v>
      </c>
      <c r="AH2257" s="409"/>
      <c r="AI2257" s="409">
        <f t="shared" si="424"/>
        <v>187.12319999999997</v>
      </c>
      <c r="AJ2257" s="401" t="s">
        <v>164</v>
      </c>
      <c r="AK2257" s="401"/>
      <c r="AL2257" s="408">
        <v>50</v>
      </c>
      <c r="AM2257" s="413">
        <f t="shared" si="425"/>
        <v>1</v>
      </c>
      <c r="AN2257" s="413">
        <f t="shared" si="426"/>
        <v>1</v>
      </c>
      <c r="AO2257" s="413"/>
      <c r="AP2257" s="413"/>
      <c r="AQ2257" s="413">
        <f t="shared" si="427"/>
        <v>1</v>
      </c>
      <c r="AR2257" s="414" t="str">
        <f>IF(A2257="","",VLOOKUP(A2257,'Base Sites'!A:B,2,FALSE))</f>
        <v>Valauto Lambersart VW</v>
      </c>
      <c r="AS2257" s="414" t="str">
        <f t="shared" si="428"/>
        <v>SKODA</v>
      </c>
      <c r="AT2257" s="413"/>
      <c r="AU2257" s="415" t="str">
        <f>IF(A2257="","",VLOOKUP(L2257,'Base Vendeurs'!A:B,2,FALSE))</f>
        <v>Valauto Lambersart SKODA</v>
      </c>
      <c r="AV2257" s="409">
        <f t="shared" si="429"/>
        <v>1594.37</v>
      </c>
      <c r="AW2257" s="411">
        <f t="shared" si="430"/>
        <v>5.5861171305793454E-2</v>
      </c>
      <c r="AX2257" s="415" t="str">
        <f t="shared" si="431"/>
        <v>NON</v>
      </c>
      <c r="AY2257" s="231">
        <f>+MargesVN[[#This Row],[Total COM]]+MargesVN[[#This Row],[EXT GIE]]+MargesVN[[#This Row],[Forfait immat]]</f>
        <v>237.12319999999997</v>
      </c>
    </row>
    <row r="2258" spans="1:51" s="384" customFormat="1" ht="11.25" customHeight="1" x14ac:dyDescent="0.25">
      <c r="A2258" s="45">
        <v>30</v>
      </c>
      <c r="B2258" s="45" t="s">
        <v>163</v>
      </c>
      <c r="C2258" s="45" t="s">
        <v>29</v>
      </c>
      <c r="D2258" s="44">
        <v>46069</v>
      </c>
      <c r="E2258" s="65">
        <v>46071</v>
      </c>
      <c r="F2258" s="35"/>
      <c r="G2258" s="35"/>
      <c r="H2258" s="35"/>
      <c r="I2258" s="35"/>
      <c r="J2258" s="35"/>
      <c r="K2258" s="35">
        <v>0</v>
      </c>
      <c r="L2258" s="45" t="s">
        <v>219</v>
      </c>
      <c r="M2258" s="45">
        <v>544391</v>
      </c>
      <c r="N2258" s="45">
        <v>4391</v>
      </c>
      <c r="O2258" s="45" t="s">
        <v>1626</v>
      </c>
      <c r="P2258" s="66" t="s">
        <v>1627</v>
      </c>
      <c r="Q2258" s="45" t="s">
        <v>378</v>
      </c>
      <c r="R2258" s="47">
        <v>34983.33</v>
      </c>
      <c r="S2258" s="47">
        <v>583.33000000000004</v>
      </c>
      <c r="T2258" s="48">
        <f t="shared" si="420"/>
        <v>35566.660000000003</v>
      </c>
      <c r="U2258" s="49">
        <v>19</v>
      </c>
      <c r="V2258" s="47">
        <v>746.33</v>
      </c>
      <c r="W2258" s="46">
        <v>35</v>
      </c>
      <c r="X2258" s="50"/>
      <c r="Y2258" s="46">
        <f t="shared" si="421"/>
        <v>711.33</v>
      </c>
      <c r="Z2258" s="51">
        <f t="shared" si="422"/>
        <v>2.0983977691467232E-2</v>
      </c>
      <c r="AA2258" s="50">
        <v>0</v>
      </c>
      <c r="AB2258" s="46">
        <v>0</v>
      </c>
      <c r="AC2258" s="46"/>
      <c r="AD2258" s="46"/>
      <c r="AE2258" s="52">
        <v>0.1</v>
      </c>
      <c r="AF2258" s="52">
        <v>0.1</v>
      </c>
      <c r="AG2258" s="46">
        <f t="shared" si="423"/>
        <v>71.13300000000001</v>
      </c>
      <c r="AH2258" s="46"/>
      <c r="AI2258" s="46">
        <f t="shared" si="424"/>
        <v>71.13300000000001</v>
      </c>
      <c r="AJ2258" s="45" t="s">
        <v>164</v>
      </c>
      <c r="AK2258" s="45">
        <v>0</v>
      </c>
      <c r="AL2258" s="49">
        <v>20</v>
      </c>
      <c r="AM2258" s="238">
        <f t="shared" si="425"/>
        <v>1</v>
      </c>
      <c r="AN2258" s="238">
        <f t="shared" si="426"/>
        <v>1</v>
      </c>
      <c r="AO2258" s="238"/>
      <c r="AP2258" s="238"/>
      <c r="AQ2258" s="238">
        <f t="shared" si="427"/>
        <v>1</v>
      </c>
      <c r="AR2258" s="96" t="str">
        <f>IF(A2258="","",VLOOKUP(A2258,'Base Sites'!A:B,2,FALSE))</f>
        <v>Valauto Lambersart VW</v>
      </c>
      <c r="AS2258" s="96" t="str">
        <f t="shared" si="428"/>
        <v>SKODA</v>
      </c>
      <c r="AT2258" s="238"/>
      <c r="AU2258" s="231" t="str">
        <f>IF(A2258="","",VLOOKUP(L2258,'Base Vendeurs'!A:B,2,FALSE))</f>
        <v>Sociétés NORD</v>
      </c>
      <c r="AV2258" s="46">
        <f t="shared" si="429"/>
        <v>746.33</v>
      </c>
      <c r="AW2258" s="51">
        <f t="shared" si="430"/>
        <v>2.0983977691467232E-2</v>
      </c>
      <c r="AX2258" s="231" t="str">
        <f t="shared" si="431"/>
        <v>NON</v>
      </c>
      <c r="AY2258" s="231">
        <f>+MargesVN[[#This Row],[Total COM]]+MargesVN[[#This Row],[EXT GIE]]+MargesVN[[#This Row],[Forfait immat]]</f>
        <v>91.13300000000001</v>
      </c>
    </row>
    <row r="2259" spans="1:51" s="384" customFormat="1" ht="11.25" customHeight="1" x14ac:dyDescent="0.25">
      <c r="A2259" s="45">
        <v>30</v>
      </c>
      <c r="B2259" s="45" t="s">
        <v>163</v>
      </c>
      <c r="C2259" s="45" t="s">
        <v>29</v>
      </c>
      <c r="D2259" s="44">
        <v>46070</v>
      </c>
      <c r="E2259" s="65">
        <v>46072</v>
      </c>
      <c r="F2259" s="35"/>
      <c r="G2259" s="35"/>
      <c r="H2259" s="35"/>
      <c r="I2259" s="35"/>
      <c r="J2259" s="35"/>
      <c r="K2259" s="35">
        <v>0</v>
      </c>
      <c r="L2259" s="45" t="s">
        <v>219</v>
      </c>
      <c r="M2259" s="45">
        <v>544392</v>
      </c>
      <c r="N2259" s="45">
        <v>4392</v>
      </c>
      <c r="O2259" s="45" t="s">
        <v>1655</v>
      </c>
      <c r="P2259" s="66" t="s">
        <v>1656</v>
      </c>
      <c r="Q2259" s="45" t="s">
        <v>378</v>
      </c>
      <c r="R2259" s="47">
        <v>36841.660000000003</v>
      </c>
      <c r="S2259" s="47">
        <v>5941.67</v>
      </c>
      <c r="T2259" s="48">
        <f t="shared" si="420"/>
        <v>42783.33</v>
      </c>
      <c r="U2259" s="49">
        <v>77</v>
      </c>
      <c r="V2259" s="47">
        <v>890.67</v>
      </c>
      <c r="W2259" s="46">
        <v>35</v>
      </c>
      <c r="X2259" s="50"/>
      <c r="Y2259" s="46">
        <f t="shared" si="421"/>
        <v>855.67</v>
      </c>
      <c r="Z2259" s="51">
        <f t="shared" si="422"/>
        <v>2.0818155108543443E-2</v>
      </c>
      <c r="AA2259" s="50">
        <v>0</v>
      </c>
      <c r="AB2259" s="46">
        <v>0</v>
      </c>
      <c r="AC2259" s="46"/>
      <c r="AD2259" s="46"/>
      <c r="AE2259" s="52">
        <v>0.1</v>
      </c>
      <c r="AF2259" s="52">
        <v>0.1</v>
      </c>
      <c r="AG2259" s="46">
        <f t="shared" si="423"/>
        <v>85.567000000000007</v>
      </c>
      <c r="AH2259" s="46"/>
      <c r="AI2259" s="46">
        <f t="shared" si="424"/>
        <v>85.567000000000007</v>
      </c>
      <c r="AJ2259" s="45" t="s">
        <v>164</v>
      </c>
      <c r="AK2259" s="45">
        <v>0</v>
      </c>
      <c r="AL2259" s="49">
        <v>20</v>
      </c>
      <c r="AM2259" s="238">
        <f t="shared" si="425"/>
        <v>1</v>
      </c>
      <c r="AN2259" s="238">
        <f t="shared" si="426"/>
        <v>1</v>
      </c>
      <c r="AO2259" s="238"/>
      <c r="AP2259" s="238"/>
      <c r="AQ2259" s="238">
        <f t="shared" si="427"/>
        <v>1</v>
      </c>
      <c r="AR2259" s="96" t="str">
        <f>IF(A2259="","",VLOOKUP(A2259,'Base Sites'!A:B,2,FALSE))</f>
        <v>Valauto Lambersart VW</v>
      </c>
      <c r="AS2259" s="96" t="str">
        <f t="shared" si="428"/>
        <v>SKODA</v>
      </c>
      <c r="AT2259" s="238"/>
      <c r="AU2259" s="231" t="str">
        <f>IF(A2259="","",VLOOKUP(L2259,'Base Vendeurs'!A:B,2,FALSE))</f>
        <v>Sociétés NORD</v>
      </c>
      <c r="AV2259" s="46">
        <f t="shared" si="429"/>
        <v>890.67</v>
      </c>
      <c r="AW2259" s="51">
        <f t="shared" si="430"/>
        <v>2.0818155108543443E-2</v>
      </c>
      <c r="AX2259" s="231" t="str">
        <f t="shared" si="431"/>
        <v>NON</v>
      </c>
      <c r="AY2259" s="231">
        <f>+MargesVN[[#This Row],[Total COM]]+MargesVN[[#This Row],[EXT GIE]]+MargesVN[[#This Row],[Forfait immat]]</f>
        <v>105.56700000000001</v>
      </c>
    </row>
    <row r="2260" spans="1:51" s="384" customFormat="1" ht="11.25" customHeight="1" x14ac:dyDescent="0.25">
      <c r="A2260" s="431">
        <v>30</v>
      </c>
      <c r="B2260" s="431" t="s">
        <v>163</v>
      </c>
      <c r="C2260" s="431" t="s">
        <v>29</v>
      </c>
      <c r="D2260" s="432">
        <v>46192</v>
      </c>
      <c r="E2260" s="433">
        <v>46195</v>
      </c>
      <c r="F2260" s="434"/>
      <c r="G2260" s="434"/>
      <c r="H2260" s="434"/>
      <c r="I2260" s="434"/>
      <c r="J2260" s="434"/>
      <c r="K2260" s="434"/>
      <c r="L2260" s="431" t="s">
        <v>30</v>
      </c>
      <c r="M2260" s="431">
        <v>544401</v>
      </c>
      <c r="N2260" s="431">
        <v>4401</v>
      </c>
      <c r="O2260" s="431" t="s">
        <v>4508</v>
      </c>
      <c r="P2260" s="435" t="s">
        <v>4509</v>
      </c>
      <c r="Q2260" s="431" t="s">
        <v>31</v>
      </c>
      <c r="R2260" s="436">
        <v>19775</v>
      </c>
      <c r="S2260" s="436">
        <v>708.33</v>
      </c>
      <c r="T2260" s="437">
        <f t="shared" si="420"/>
        <v>20483.330000000002</v>
      </c>
      <c r="U2260" s="438">
        <v>50</v>
      </c>
      <c r="V2260" s="436">
        <v>738.18</v>
      </c>
      <c r="W2260" s="439">
        <v>35.01</v>
      </c>
      <c r="X2260" s="440"/>
      <c r="Y2260" s="439">
        <f t="shared" si="421"/>
        <v>703.17</v>
      </c>
      <c r="Z2260" s="441">
        <f t="shared" si="422"/>
        <v>3.6038085604245006E-2</v>
      </c>
      <c r="AA2260" s="440">
        <v>0</v>
      </c>
      <c r="AB2260" s="439">
        <v>-2350</v>
      </c>
      <c r="AC2260" s="439"/>
      <c r="AD2260" s="439"/>
      <c r="AE2260" s="442">
        <v>0.1</v>
      </c>
      <c r="AF2260" s="442">
        <v>0.1</v>
      </c>
      <c r="AG2260" s="439">
        <f t="shared" si="423"/>
        <v>70.316999999999993</v>
      </c>
      <c r="AH2260" s="439"/>
      <c r="AI2260" s="439">
        <f t="shared" si="424"/>
        <v>70.316999999999993</v>
      </c>
      <c r="AJ2260" s="431" t="s">
        <v>164</v>
      </c>
      <c r="AK2260" s="431"/>
      <c r="AL2260" s="438">
        <v>50</v>
      </c>
      <c r="AM2260" s="443">
        <f t="shared" si="425"/>
        <v>1</v>
      </c>
      <c r="AN2260" s="443">
        <f t="shared" si="426"/>
        <v>1</v>
      </c>
      <c r="AO2260" s="443"/>
      <c r="AP2260" s="443"/>
      <c r="AQ2260" s="443">
        <f t="shared" si="427"/>
        <v>1</v>
      </c>
      <c r="AR2260" s="444" t="str">
        <f>IF(A2260="","",VLOOKUP(A2260,'Base Sites'!A:B,2,FALSE))</f>
        <v>Valauto Lambersart VW</v>
      </c>
      <c r="AS2260" s="444" t="str">
        <f t="shared" si="428"/>
        <v>SKODA</v>
      </c>
      <c r="AT2260" s="443"/>
      <c r="AU2260" s="445" t="str">
        <f>IF(A2260="","",VLOOKUP(L2260,'Base Vendeurs'!A:B,2,FALSE))</f>
        <v>Valauto Lambersart SKODA</v>
      </c>
      <c r="AV2260" s="439">
        <f t="shared" si="429"/>
        <v>738.18</v>
      </c>
      <c r="AW2260" s="441">
        <f t="shared" si="430"/>
        <v>3.6038085604245006E-2</v>
      </c>
      <c r="AX2260" s="445" t="str">
        <f t="shared" si="431"/>
        <v>NON</v>
      </c>
      <c r="AY2260" s="231">
        <f>+MargesVN[[#This Row],[Total COM]]+MargesVN[[#This Row],[EXT GIE]]+MargesVN[[#This Row],[Forfait immat]]</f>
        <v>120.31699999999999</v>
      </c>
    </row>
    <row r="2261" spans="1:51" s="384" customFormat="1" ht="11.25" customHeight="1" x14ac:dyDescent="0.25">
      <c r="A2261" s="431">
        <v>30</v>
      </c>
      <c r="B2261" s="431" t="s">
        <v>183</v>
      </c>
      <c r="C2261" s="431" t="s">
        <v>29</v>
      </c>
      <c r="D2261" s="432">
        <v>46183</v>
      </c>
      <c r="E2261" s="433">
        <v>46185</v>
      </c>
      <c r="F2261" s="434"/>
      <c r="G2261" s="434"/>
      <c r="H2261" s="434"/>
      <c r="I2261" s="434" t="s">
        <v>165</v>
      </c>
      <c r="J2261" s="434"/>
      <c r="K2261" s="434">
        <v>13945.97</v>
      </c>
      <c r="L2261" s="431" t="s">
        <v>33</v>
      </c>
      <c r="M2261" s="431">
        <v>544403</v>
      </c>
      <c r="N2261" s="431">
        <v>4403</v>
      </c>
      <c r="O2261" s="431" t="s">
        <v>4607</v>
      </c>
      <c r="P2261" s="435" t="s">
        <v>65</v>
      </c>
      <c r="Q2261" s="431" t="s">
        <v>178</v>
      </c>
      <c r="R2261" s="436">
        <v>38149.68</v>
      </c>
      <c r="S2261" s="436">
        <v>1908.33</v>
      </c>
      <c r="T2261" s="437">
        <f t="shared" si="420"/>
        <v>40058.01</v>
      </c>
      <c r="U2261" s="438">
        <v>14</v>
      </c>
      <c r="V2261" s="436">
        <v>836.23</v>
      </c>
      <c r="W2261" s="439">
        <v>35.33</v>
      </c>
      <c r="X2261" s="440"/>
      <c r="Y2261" s="439">
        <f t="shared" si="421"/>
        <v>800.9</v>
      </c>
      <c r="Z2261" s="441">
        <f t="shared" si="422"/>
        <v>2.0875475341885431E-2</v>
      </c>
      <c r="AA2261" s="440">
        <v>0</v>
      </c>
      <c r="AB2261" s="439">
        <v>0</v>
      </c>
      <c r="AC2261" s="439"/>
      <c r="AD2261" s="439" t="s">
        <v>371</v>
      </c>
      <c r="AE2261" s="442"/>
      <c r="AF2261" s="442">
        <v>0</v>
      </c>
      <c r="AG2261" s="439">
        <f t="shared" si="423"/>
        <v>0</v>
      </c>
      <c r="AH2261" s="439"/>
      <c r="AI2261" s="439">
        <f t="shared" si="424"/>
        <v>0</v>
      </c>
      <c r="AJ2261" s="431" t="s">
        <v>149</v>
      </c>
      <c r="AK2261" s="431">
        <v>0</v>
      </c>
      <c r="AL2261" s="438"/>
      <c r="AM2261" s="443">
        <f t="shared" si="425"/>
        <v>0</v>
      </c>
      <c r="AN2261" s="443">
        <f t="shared" si="426"/>
        <v>1</v>
      </c>
      <c r="AO2261" s="443"/>
      <c r="AP2261" s="443"/>
      <c r="AQ2261" s="443">
        <f t="shared" si="427"/>
        <v>0</v>
      </c>
      <c r="AR2261" s="444" t="str">
        <f>IF(A2261="","",VLOOKUP(A2261,'Base Sites'!A:B,2,FALSE))</f>
        <v>Valauto Lambersart VW</v>
      </c>
      <c r="AS2261" s="444" t="str">
        <f t="shared" si="428"/>
        <v>SKODA</v>
      </c>
      <c r="AT2261" s="443"/>
      <c r="AU2261" s="445" t="str">
        <f>IF(A2261="","",VLOOKUP(L2261,'Base Vendeurs'!A:B,2,FALSE))</f>
        <v>Sociétés NORD</v>
      </c>
      <c r="AV2261" s="439">
        <f t="shared" si="429"/>
        <v>836.23</v>
      </c>
      <c r="AW2261" s="441">
        <f t="shared" si="430"/>
        <v>2.0875475341885431E-2</v>
      </c>
      <c r="AX2261" s="445" t="str">
        <f t="shared" si="431"/>
        <v>NON</v>
      </c>
      <c r="AY2261" s="231">
        <f>+MargesVN[[#This Row],[Total COM]]+MargesVN[[#This Row],[EXT GIE]]+MargesVN[[#This Row],[Forfait immat]]</f>
        <v>0</v>
      </c>
    </row>
    <row r="2262" spans="1:51" s="384" customFormat="1" ht="11.25" customHeight="1" x14ac:dyDescent="0.25">
      <c r="A2262" s="259">
        <v>30</v>
      </c>
      <c r="B2262" s="259" t="s">
        <v>163</v>
      </c>
      <c r="C2262" s="259" t="s">
        <v>29</v>
      </c>
      <c r="D2262" s="150">
        <v>46051</v>
      </c>
      <c r="E2262" s="260">
        <v>46052</v>
      </c>
      <c r="F2262" s="151"/>
      <c r="G2262" s="151"/>
      <c r="H2262" s="151"/>
      <c r="I2262" s="151"/>
      <c r="J2262" s="151"/>
      <c r="K2262" s="151">
        <v>0</v>
      </c>
      <c r="L2262" s="259" t="s">
        <v>395</v>
      </c>
      <c r="M2262" s="259">
        <v>544404</v>
      </c>
      <c r="N2262" s="259">
        <v>4404</v>
      </c>
      <c r="O2262" s="259" t="s">
        <v>632</v>
      </c>
      <c r="P2262" s="261" t="s">
        <v>633</v>
      </c>
      <c r="Q2262" s="259" t="s">
        <v>378</v>
      </c>
      <c r="R2262" s="152">
        <v>30283.33</v>
      </c>
      <c r="S2262" s="152">
        <v>583.33000000000004</v>
      </c>
      <c r="T2262" s="153">
        <f t="shared" si="420"/>
        <v>30866.660000000003</v>
      </c>
      <c r="U2262" s="154">
        <v>8</v>
      </c>
      <c r="V2262" s="152">
        <v>569.67999999999995</v>
      </c>
      <c r="W2262" s="262">
        <v>35.01</v>
      </c>
      <c r="X2262" s="155"/>
      <c r="Y2262" s="262">
        <f t="shared" si="421"/>
        <v>534.66999999999996</v>
      </c>
      <c r="Z2262" s="156">
        <f t="shared" si="422"/>
        <v>1.8456159493770944E-2</v>
      </c>
      <c r="AA2262" s="155">
        <v>0</v>
      </c>
      <c r="AB2262" s="262">
        <v>0</v>
      </c>
      <c r="AC2262" s="262"/>
      <c r="AD2262" s="262"/>
      <c r="AE2262" s="157">
        <v>0.1</v>
      </c>
      <c r="AF2262" s="157">
        <v>0.1</v>
      </c>
      <c r="AG2262" s="262">
        <f t="shared" si="423"/>
        <v>53.466999999999999</v>
      </c>
      <c r="AH2262" s="262"/>
      <c r="AI2262" s="262">
        <f t="shared" si="424"/>
        <v>53.466999999999999</v>
      </c>
      <c r="AJ2262" s="259" t="s">
        <v>149</v>
      </c>
      <c r="AK2262" s="259">
        <v>0</v>
      </c>
      <c r="AL2262" s="154">
        <v>20</v>
      </c>
      <c r="AM2262" s="263">
        <f t="shared" si="425"/>
        <v>1</v>
      </c>
      <c r="AN2262" s="263">
        <f t="shared" si="426"/>
        <v>1</v>
      </c>
      <c r="AO2262" s="263"/>
      <c r="AP2262" s="263"/>
      <c r="AQ2262" s="263">
        <f t="shared" si="427"/>
        <v>1</v>
      </c>
      <c r="AR2262" s="158" t="str">
        <f>IF(A2262="","",VLOOKUP(A2262,'Base Sites'!A:B,2,FALSE))</f>
        <v>Valauto Lambersart VW</v>
      </c>
      <c r="AS2262" s="158" t="str">
        <f t="shared" si="428"/>
        <v>SKODA</v>
      </c>
      <c r="AT2262" s="263"/>
      <c r="AU2262" s="264" t="str">
        <f>IF(A2262="","",VLOOKUP(L2262,'Base Vendeurs'!A:B,2,FALSE))</f>
        <v>Sociétés NORD</v>
      </c>
      <c r="AV2262" s="251">
        <f t="shared" si="429"/>
        <v>569.67999999999995</v>
      </c>
      <c r="AW2262" s="156">
        <f t="shared" si="430"/>
        <v>1.8456159493770944E-2</v>
      </c>
      <c r="AX2262" s="237" t="str">
        <f t="shared" si="431"/>
        <v>NON</v>
      </c>
      <c r="AY2262" s="231">
        <f>+MargesVN[[#This Row],[Total COM]]+MargesVN[[#This Row],[EXT GIE]]+MargesVN[[#This Row],[Forfait immat]]</f>
        <v>73.466999999999999</v>
      </c>
    </row>
    <row r="2263" spans="1:51" s="384" customFormat="1" ht="11.25" customHeight="1" x14ac:dyDescent="0.25">
      <c r="A2263" s="401">
        <v>30</v>
      </c>
      <c r="B2263" s="401" t="s">
        <v>183</v>
      </c>
      <c r="C2263" s="401" t="s">
        <v>29</v>
      </c>
      <c r="D2263" s="402">
        <v>46153</v>
      </c>
      <c r="E2263" s="403">
        <v>46153</v>
      </c>
      <c r="F2263" s="404"/>
      <c r="G2263" s="404"/>
      <c r="H2263" s="404"/>
      <c r="I2263" s="404" t="s">
        <v>165</v>
      </c>
      <c r="J2263" s="404"/>
      <c r="K2263" s="404">
        <v>681157.84</v>
      </c>
      <c r="L2263" s="401" t="s">
        <v>33</v>
      </c>
      <c r="M2263" s="401">
        <v>544405</v>
      </c>
      <c r="N2263" s="401">
        <v>4405</v>
      </c>
      <c r="O2263" s="401" t="s">
        <v>3814</v>
      </c>
      <c r="P2263" s="405" t="s">
        <v>326</v>
      </c>
      <c r="Q2263" s="401" t="s">
        <v>178</v>
      </c>
      <c r="R2263" s="406">
        <v>38150</v>
      </c>
      <c r="S2263" s="406">
        <v>2841.66</v>
      </c>
      <c r="T2263" s="407">
        <f t="shared" si="420"/>
        <v>40991.660000000003</v>
      </c>
      <c r="U2263" s="408">
        <v>20</v>
      </c>
      <c r="V2263" s="406">
        <v>1264.75</v>
      </c>
      <c r="W2263" s="409">
        <v>35</v>
      </c>
      <c r="X2263" s="410"/>
      <c r="Y2263" s="409">
        <f t="shared" si="421"/>
        <v>1229.75</v>
      </c>
      <c r="Z2263" s="411">
        <f t="shared" si="422"/>
        <v>3.0853837097594972E-2</v>
      </c>
      <c r="AA2263" s="410">
        <v>0</v>
      </c>
      <c r="AB2263" s="409">
        <v>-1639.67</v>
      </c>
      <c r="AC2263" s="409"/>
      <c r="AD2263" s="409" t="s">
        <v>430</v>
      </c>
      <c r="AE2263" s="412"/>
      <c r="AF2263" s="412">
        <v>0</v>
      </c>
      <c r="AG2263" s="409">
        <f t="shared" si="423"/>
        <v>0</v>
      </c>
      <c r="AH2263" s="409"/>
      <c r="AI2263" s="409">
        <f t="shared" si="424"/>
        <v>0</v>
      </c>
      <c r="AJ2263" s="401" t="s">
        <v>149</v>
      </c>
      <c r="AK2263" s="401">
        <v>0</v>
      </c>
      <c r="AL2263" s="408" t="s">
        <v>293</v>
      </c>
      <c r="AM2263" s="413">
        <f t="shared" si="425"/>
        <v>1</v>
      </c>
      <c r="AN2263" s="413">
        <f t="shared" si="426"/>
        <v>1</v>
      </c>
      <c r="AO2263" s="413"/>
      <c r="AP2263" s="413"/>
      <c r="AQ2263" s="413">
        <f t="shared" si="427"/>
        <v>1</v>
      </c>
      <c r="AR2263" s="414" t="str">
        <f>IF(A2263="","",VLOOKUP(A2263,'Base Sites'!A:B,2,FALSE))</f>
        <v>Valauto Lambersart VW</v>
      </c>
      <c r="AS2263" s="414" t="str">
        <f t="shared" si="428"/>
        <v>SKODA</v>
      </c>
      <c r="AT2263" s="413"/>
      <c r="AU2263" s="415" t="str">
        <f>IF(A2263="","",VLOOKUP(L2263,'Base Vendeurs'!A:B,2,FALSE))</f>
        <v>Sociétés NORD</v>
      </c>
      <c r="AV2263" s="409">
        <f t="shared" si="429"/>
        <v>1264.75</v>
      </c>
      <c r="AW2263" s="411">
        <f t="shared" si="430"/>
        <v>3.0853837097594972E-2</v>
      </c>
      <c r="AX2263" s="415" t="str">
        <f t="shared" si="431"/>
        <v>NON</v>
      </c>
      <c r="AY2263" s="231">
        <f>+MargesVN[[#This Row],[Total COM]]+MargesVN[[#This Row],[EXT GIE]]+MargesVN[[#This Row],[Forfait immat]]</f>
        <v>0</v>
      </c>
    </row>
    <row r="2264" spans="1:51" s="384" customFormat="1" ht="11.25" customHeight="1" x14ac:dyDescent="0.25">
      <c r="A2264" s="401">
        <v>30</v>
      </c>
      <c r="B2264" s="401" t="s">
        <v>163</v>
      </c>
      <c r="C2264" s="401" t="s">
        <v>29</v>
      </c>
      <c r="D2264" s="402">
        <v>46164</v>
      </c>
      <c r="E2264" s="403">
        <v>46164</v>
      </c>
      <c r="F2264" s="404"/>
      <c r="G2264" s="404"/>
      <c r="H2264" s="404"/>
      <c r="I2264" s="404"/>
      <c r="J2264" s="404"/>
      <c r="K2264" s="404">
        <v>0</v>
      </c>
      <c r="L2264" s="401" t="s">
        <v>113</v>
      </c>
      <c r="M2264" s="401">
        <v>544413</v>
      </c>
      <c r="N2264" s="401">
        <v>4413</v>
      </c>
      <c r="O2264" s="401" t="s">
        <v>3825</v>
      </c>
      <c r="P2264" s="405" t="s">
        <v>3826</v>
      </c>
      <c r="Q2264" s="401" t="s">
        <v>84</v>
      </c>
      <c r="R2264" s="406">
        <v>36458.339999999997</v>
      </c>
      <c r="S2264" s="406">
        <v>3258.34</v>
      </c>
      <c r="T2264" s="407">
        <f t="shared" si="420"/>
        <v>39716.679999999993</v>
      </c>
      <c r="U2264" s="408">
        <v>28</v>
      </c>
      <c r="V2264" s="406">
        <v>1320.51</v>
      </c>
      <c r="W2264" s="409">
        <v>35.01</v>
      </c>
      <c r="X2264" s="410"/>
      <c r="Y2264" s="409">
        <f t="shared" si="421"/>
        <v>1285.5</v>
      </c>
      <c r="Z2264" s="411">
        <f t="shared" si="422"/>
        <v>3.3248247335880041E-2</v>
      </c>
      <c r="AA2264" s="410">
        <v>0</v>
      </c>
      <c r="AB2264" s="409">
        <v>-2750</v>
      </c>
      <c r="AC2264" s="409"/>
      <c r="AD2264" s="409"/>
      <c r="AE2264" s="412">
        <v>0.08</v>
      </c>
      <c r="AF2264" s="412">
        <v>7.0000000000000007E-2</v>
      </c>
      <c r="AG2264" s="409">
        <f t="shared" si="423"/>
        <v>102.84</v>
      </c>
      <c r="AH2264" s="409"/>
      <c r="AI2264" s="409">
        <f t="shared" si="424"/>
        <v>102.84</v>
      </c>
      <c r="AJ2264" s="401" t="s">
        <v>164</v>
      </c>
      <c r="AK2264" s="401"/>
      <c r="AL2264" s="408"/>
      <c r="AM2264" s="413">
        <f t="shared" si="425"/>
        <v>0</v>
      </c>
      <c r="AN2264" s="413">
        <f t="shared" si="426"/>
        <v>1</v>
      </c>
      <c r="AO2264" s="413"/>
      <c r="AP2264" s="413"/>
      <c r="AQ2264" s="413">
        <f t="shared" si="427"/>
        <v>0</v>
      </c>
      <c r="AR2264" s="414" t="str">
        <f>IF(A2264="","",VLOOKUP(A2264,'Base Sites'!A:B,2,FALSE))</f>
        <v>Valauto Lambersart VW</v>
      </c>
      <c r="AS2264" s="414" t="str">
        <f t="shared" si="428"/>
        <v>SKODA</v>
      </c>
      <c r="AT2264" s="413"/>
      <c r="AU2264" s="415" t="str">
        <f>IF(A2264="","",VLOOKUP(L2264,'Base Vendeurs'!A:B,2,FALSE))</f>
        <v>Valauto Lambersart SKODA</v>
      </c>
      <c r="AV2264" s="409">
        <f t="shared" si="429"/>
        <v>1320.51</v>
      </c>
      <c r="AW2264" s="411">
        <f t="shared" si="430"/>
        <v>3.3248247335880041E-2</v>
      </c>
      <c r="AX2264" s="415" t="str">
        <f t="shared" si="431"/>
        <v>NON</v>
      </c>
      <c r="AY2264" s="231">
        <f>+MargesVN[[#This Row],[Total COM]]+MargesVN[[#This Row],[EXT GIE]]+MargesVN[[#This Row],[Forfait immat]]</f>
        <v>102.84</v>
      </c>
    </row>
    <row r="2265" spans="1:51" s="384" customFormat="1" ht="11.25" customHeight="1" x14ac:dyDescent="0.25">
      <c r="A2265" s="431">
        <v>30</v>
      </c>
      <c r="B2265" s="431" t="s">
        <v>163</v>
      </c>
      <c r="C2265" s="431" t="s">
        <v>29</v>
      </c>
      <c r="D2265" s="432">
        <v>46174</v>
      </c>
      <c r="E2265" s="433">
        <v>46175</v>
      </c>
      <c r="F2265" s="434"/>
      <c r="G2265" s="434"/>
      <c r="H2265" s="434"/>
      <c r="I2265" s="434"/>
      <c r="J2265" s="434"/>
      <c r="K2265" s="434"/>
      <c r="L2265" s="431" t="s">
        <v>30</v>
      </c>
      <c r="M2265" s="431">
        <v>544416</v>
      </c>
      <c r="N2265" s="431">
        <v>4416</v>
      </c>
      <c r="O2265" s="431" t="s">
        <v>4471</v>
      </c>
      <c r="P2265" s="435" t="s">
        <v>4472</v>
      </c>
      <c r="Q2265" s="431" t="s">
        <v>42</v>
      </c>
      <c r="R2265" s="436">
        <v>29916.67</v>
      </c>
      <c r="S2265" s="436">
        <v>3408.33</v>
      </c>
      <c r="T2265" s="437">
        <f t="shared" si="420"/>
        <v>33325</v>
      </c>
      <c r="U2265" s="438">
        <v>21</v>
      </c>
      <c r="V2265" s="436">
        <v>2033.42</v>
      </c>
      <c r="W2265" s="439">
        <v>35</v>
      </c>
      <c r="X2265" s="440"/>
      <c r="Y2265" s="439">
        <f t="shared" si="421"/>
        <v>1998.42</v>
      </c>
      <c r="Z2265" s="441">
        <f t="shared" si="422"/>
        <v>6.1017854463615906E-2</v>
      </c>
      <c r="AA2265" s="440">
        <v>-2916</v>
      </c>
      <c r="AB2265" s="439">
        <v>0</v>
      </c>
      <c r="AC2265" s="439"/>
      <c r="AD2265" s="439"/>
      <c r="AE2265" s="442">
        <v>0.1</v>
      </c>
      <c r="AF2265" s="442">
        <v>0.1</v>
      </c>
      <c r="AG2265" s="439">
        <f t="shared" si="423"/>
        <v>199.84200000000001</v>
      </c>
      <c r="AH2265" s="439"/>
      <c r="AI2265" s="439">
        <f t="shared" si="424"/>
        <v>199.84200000000001</v>
      </c>
      <c r="AJ2265" s="431" t="s">
        <v>164</v>
      </c>
      <c r="AK2265" s="431"/>
      <c r="AL2265" s="438">
        <v>50</v>
      </c>
      <c r="AM2265" s="443">
        <f t="shared" si="425"/>
        <v>1</v>
      </c>
      <c r="AN2265" s="443">
        <f t="shared" si="426"/>
        <v>1</v>
      </c>
      <c r="AO2265" s="443"/>
      <c r="AP2265" s="443"/>
      <c r="AQ2265" s="443">
        <f t="shared" si="427"/>
        <v>1</v>
      </c>
      <c r="AR2265" s="444" t="str">
        <f>IF(A2265="","",VLOOKUP(A2265,'Base Sites'!A:B,2,FALSE))</f>
        <v>Valauto Lambersart VW</v>
      </c>
      <c r="AS2265" s="444" t="str">
        <f t="shared" si="428"/>
        <v>SKODA</v>
      </c>
      <c r="AT2265" s="443"/>
      <c r="AU2265" s="445" t="str">
        <f>IF(A2265="","",VLOOKUP(L2265,'Base Vendeurs'!A:B,2,FALSE))</f>
        <v>Valauto Lambersart SKODA</v>
      </c>
      <c r="AV2265" s="439">
        <f t="shared" si="429"/>
        <v>2033.42</v>
      </c>
      <c r="AW2265" s="441">
        <f t="shared" si="430"/>
        <v>6.1017854463615906E-2</v>
      </c>
      <c r="AX2265" s="445" t="str">
        <f t="shared" si="431"/>
        <v>NON</v>
      </c>
      <c r="AY2265" s="231">
        <f>+MargesVN[[#This Row],[Total COM]]+MargesVN[[#This Row],[EXT GIE]]+MargesVN[[#This Row],[Forfait immat]]</f>
        <v>249.84200000000001</v>
      </c>
    </row>
    <row r="2266" spans="1:51" s="384" customFormat="1" ht="11.25" customHeight="1" x14ac:dyDescent="0.25">
      <c r="A2266" s="431">
        <v>30</v>
      </c>
      <c r="B2266" s="431" t="s">
        <v>163</v>
      </c>
      <c r="C2266" s="431" t="s">
        <v>29</v>
      </c>
      <c r="D2266" s="432">
        <v>46195</v>
      </c>
      <c r="E2266" s="433">
        <v>46196</v>
      </c>
      <c r="F2266" s="434"/>
      <c r="G2266" s="434"/>
      <c r="H2266" s="434"/>
      <c r="I2266" s="434"/>
      <c r="J2266" s="434"/>
      <c r="K2266" s="434"/>
      <c r="L2266" s="431" t="s">
        <v>113</v>
      </c>
      <c r="M2266" s="431">
        <v>544417</v>
      </c>
      <c r="N2266" s="431">
        <v>4417</v>
      </c>
      <c r="O2266" s="431" t="s">
        <v>4668</v>
      </c>
      <c r="P2266" s="435" t="s">
        <v>4669</v>
      </c>
      <c r="Q2266" s="431" t="s">
        <v>378</v>
      </c>
      <c r="R2266" s="436">
        <v>38583.33</v>
      </c>
      <c r="S2266" s="436">
        <v>1633.33</v>
      </c>
      <c r="T2266" s="437">
        <f t="shared" si="420"/>
        <v>40216.660000000003</v>
      </c>
      <c r="U2266" s="438">
        <v>116</v>
      </c>
      <c r="V2266" s="436">
        <v>1466.43</v>
      </c>
      <c r="W2266" s="439">
        <v>35.01</v>
      </c>
      <c r="X2266" s="440"/>
      <c r="Y2266" s="439">
        <f t="shared" si="421"/>
        <v>1431.42</v>
      </c>
      <c r="Z2266" s="441">
        <f t="shared" si="422"/>
        <v>3.6463246823580077E-2</v>
      </c>
      <c r="AA2266" s="440">
        <v>-5228.17</v>
      </c>
      <c r="AB2266" s="439">
        <v>0</v>
      </c>
      <c r="AC2266" s="439"/>
      <c r="AD2266" s="439"/>
      <c r="AE2266" s="442">
        <v>0.12</v>
      </c>
      <c r="AF2266" s="442">
        <v>0.13</v>
      </c>
      <c r="AG2266" s="439">
        <f t="shared" si="423"/>
        <v>171.7704</v>
      </c>
      <c r="AH2266" s="439"/>
      <c r="AI2266" s="439">
        <f t="shared" si="424"/>
        <v>171.7704</v>
      </c>
      <c r="AJ2266" s="431" t="s">
        <v>149</v>
      </c>
      <c r="AK2266" s="431"/>
      <c r="AL2266" s="438">
        <v>50</v>
      </c>
      <c r="AM2266" s="443">
        <f t="shared" si="425"/>
        <v>1</v>
      </c>
      <c r="AN2266" s="443">
        <f t="shared" si="426"/>
        <v>1</v>
      </c>
      <c r="AO2266" s="443"/>
      <c r="AP2266" s="443"/>
      <c r="AQ2266" s="443">
        <f t="shared" si="427"/>
        <v>1</v>
      </c>
      <c r="AR2266" s="444" t="str">
        <f>IF(A2266="","",VLOOKUP(A2266,'Base Sites'!A:B,2,FALSE))</f>
        <v>Valauto Lambersart VW</v>
      </c>
      <c r="AS2266" s="444" t="str">
        <f t="shared" si="428"/>
        <v>SKODA</v>
      </c>
      <c r="AT2266" s="443"/>
      <c r="AU2266" s="445" t="str">
        <f>IF(A2266="","",VLOOKUP(L2266,'Base Vendeurs'!A:B,2,FALSE))</f>
        <v>Valauto Lambersart SKODA</v>
      </c>
      <c r="AV2266" s="439">
        <f t="shared" si="429"/>
        <v>1466.43</v>
      </c>
      <c r="AW2266" s="441">
        <f t="shared" si="430"/>
        <v>3.6463246823580077E-2</v>
      </c>
      <c r="AX2266" s="445" t="str">
        <f t="shared" si="431"/>
        <v>NON</v>
      </c>
      <c r="AY2266" s="231">
        <f>+MargesVN[[#This Row],[Total COM]]+MargesVN[[#This Row],[EXT GIE]]+MargesVN[[#This Row],[Forfait immat]]</f>
        <v>221.7704</v>
      </c>
    </row>
    <row r="2267" spans="1:51" s="384" customFormat="1" ht="11.25" customHeight="1" x14ac:dyDescent="0.25">
      <c r="A2267" s="431">
        <v>30</v>
      </c>
      <c r="B2267" s="431" t="s">
        <v>163</v>
      </c>
      <c r="C2267" s="431" t="s">
        <v>29</v>
      </c>
      <c r="D2267" s="432">
        <v>46202</v>
      </c>
      <c r="E2267" s="433">
        <v>46197</v>
      </c>
      <c r="F2267" s="434"/>
      <c r="G2267" s="434"/>
      <c r="H2267" s="434"/>
      <c r="I2267" s="434"/>
      <c r="J2267" s="434"/>
      <c r="K2267" s="434"/>
      <c r="L2267" s="431" t="s">
        <v>30</v>
      </c>
      <c r="M2267" s="431">
        <v>544419</v>
      </c>
      <c r="N2267" s="431">
        <v>4419</v>
      </c>
      <c r="O2267" s="431" t="s">
        <v>4660</v>
      </c>
      <c r="P2267" s="435" t="s">
        <v>4661</v>
      </c>
      <c r="Q2267" s="431" t="s">
        <v>378</v>
      </c>
      <c r="R2267" s="436">
        <v>35883.33</v>
      </c>
      <c r="S2267" s="436">
        <v>1600</v>
      </c>
      <c r="T2267" s="437">
        <f t="shared" si="420"/>
        <v>37483.33</v>
      </c>
      <c r="U2267" s="438">
        <v>118</v>
      </c>
      <c r="V2267" s="436">
        <v>-136.63999999999999</v>
      </c>
      <c r="W2267" s="439">
        <v>35.01</v>
      </c>
      <c r="X2267" s="440"/>
      <c r="Y2267" s="439">
        <f t="shared" si="421"/>
        <v>-171.64999999999998</v>
      </c>
      <c r="Z2267" s="441">
        <f t="shared" si="422"/>
        <v>-3.6453538146157234E-3</v>
      </c>
      <c r="AA2267" s="440">
        <v>0</v>
      </c>
      <c r="AB2267" s="439">
        <v>-3332.99</v>
      </c>
      <c r="AC2267" s="439"/>
      <c r="AD2267" s="439"/>
      <c r="AE2267" s="442"/>
      <c r="AF2267" s="442">
        <v>0.12</v>
      </c>
      <c r="AG2267" s="439">
        <f t="shared" si="423"/>
        <v>0</v>
      </c>
      <c r="AH2267" s="439">
        <v>200</v>
      </c>
      <c r="AI2267" s="439">
        <f t="shared" si="424"/>
        <v>200</v>
      </c>
      <c r="AJ2267" s="431" t="s">
        <v>164</v>
      </c>
      <c r="AK2267" s="431"/>
      <c r="AL2267" s="438"/>
      <c r="AM2267" s="443">
        <f t="shared" si="425"/>
        <v>0</v>
      </c>
      <c r="AN2267" s="443">
        <f t="shared" si="426"/>
        <v>1</v>
      </c>
      <c r="AO2267" s="443"/>
      <c r="AP2267" s="443"/>
      <c r="AQ2267" s="443">
        <f t="shared" si="427"/>
        <v>0</v>
      </c>
      <c r="AR2267" s="444" t="str">
        <f>IF(A2267="","",VLOOKUP(A2267,'Base Sites'!A:B,2,FALSE))</f>
        <v>Valauto Lambersart VW</v>
      </c>
      <c r="AS2267" s="444" t="str">
        <f t="shared" si="428"/>
        <v>SKODA</v>
      </c>
      <c r="AT2267" s="443"/>
      <c r="AU2267" s="445" t="str">
        <f>IF(A2267="","",VLOOKUP(L2267,'Base Vendeurs'!A:B,2,FALSE))</f>
        <v>Valauto Lambersart SKODA</v>
      </c>
      <c r="AV2267" s="439">
        <f t="shared" si="429"/>
        <v>-136.63999999999999</v>
      </c>
      <c r="AW2267" s="441">
        <f t="shared" si="430"/>
        <v>-3.6453538146157234E-3</v>
      </c>
      <c r="AX2267" s="445" t="str">
        <f t="shared" si="431"/>
        <v>OUI</v>
      </c>
      <c r="AY2267" s="231">
        <f>+MargesVN[[#This Row],[Total COM]]+MargesVN[[#This Row],[EXT GIE]]+MargesVN[[#This Row],[Forfait immat]]</f>
        <v>200</v>
      </c>
    </row>
    <row r="2268" spans="1:51" s="384" customFormat="1" ht="11.25" customHeight="1" x14ac:dyDescent="0.25">
      <c r="A2268" s="431">
        <v>30</v>
      </c>
      <c r="B2268" s="431" t="s">
        <v>163</v>
      </c>
      <c r="C2268" s="431" t="s">
        <v>29</v>
      </c>
      <c r="D2268" s="432">
        <v>46185</v>
      </c>
      <c r="E2268" s="433">
        <v>46188</v>
      </c>
      <c r="F2268" s="434"/>
      <c r="G2268" s="434"/>
      <c r="H2268" s="434"/>
      <c r="I2268" s="434"/>
      <c r="J2268" s="434"/>
      <c r="K2268" s="434"/>
      <c r="L2268" s="431" t="s">
        <v>30</v>
      </c>
      <c r="M2268" s="431">
        <v>544427</v>
      </c>
      <c r="N2268" s="431">
        <v>4427</v>
      </c>
      <c r="O2268" s="431" t="s">
        <v>4545</v>
      </c>
      <c r="P2268" s="435" t="s">
        <v>4546</v>
      </c>
      <c r="Q2268" s="431" t="s">
        <v>129</v>
      </c>
      <c r="R2268" s="436">
        <v>23191.67</v>
      </c>
      <c r="S2268" s="436">
        <v>1225</v>
      </c>
      <c r="T2268" s="437">
        <f t="shared" si="420"/>
        <v>24416.67</v>
      </c>
      <c r="U2268" s="438">
        <v>52</v>
      </c>
      <c r="V2268" s="436">
        <v>799.34</v>
      </c>
      <c r="W2268" s="439">
        <v>35.01</v>
      </c>
      <c r="X2268" s="440"/>
      <c r="Y2268" s="439">
        <f t="shared" si="421"/>
        <v>764.33</v>
      </c>
      <c r="Z2268" s="441">
        <f t="shared" si="422"/>
        <v>3.273746993345121E-2</v>
      </c>
      <c r="AA2268" s="440">
        <v>0</v>
      </c>
      <c r="AB2268" s="439">
        <v>-3916</v>
      </c>
      <c r="AC2268" s="439"/>
      <c r="AD2268" s="439"/>
      <c r="AE2268" s="442">
        <v>0.1</v>
      </c>
      <c r="AF2268" s="442">
        <v>0.1</v>
      </c>
      <c r="AG2268" s="439">
        <f t="shared" si="423"/>
        <v>76.433000000000007</v>
      </c>
      <c r="AH2268" s="439"/>
      <c r="AI2268" s="439">
        <f t="shared" si="424"/>
        <v>76.433000000000007</v>
      </c>
      <c r="AJ2268" s="431" t="s">
        <v>164</v>
      </c>
      <c r="AK2268" s="431"/>
      <c r="AL2268" s="438">
        <v>50</v>
      </c>
      <c r="AM2268" s="443">
        <f t="shared" si="425"/>
        <v>1</v>
      </c>
      <c r="AN2268" s="443">
        <f t="shared" si="426"/>
        <v>1</v>
      </c>
      <c r="AO2268" s="443"/>
      <c r="AP2268" s="443"/>
      <c r="AQ2268" s="443">
        <f t="shared" si="427"/>
        <v>1</v>
      </c>
      <c r="AR2268" s="444" t="str">
        <f>IF(A2268="","",VLOOKUP(A2268,'Base Sites'!A:B,2,FALSE))</f>
        <v>Valauto Lambersart VW</v>
      </c>
      <c r="AS2268" s="444" t="str">
        <f t="shared" si="428"/>
        <v>SKODA</v>
      </c>
      <c r="AT2268" s="443"/>
      <c r="AU2268" s="445" t="str">
        <f>IF(A2268="","",VLOOKUP(L2268,'Base Vendeurs'!A:B,2,FALSE))</f>
        <v>Valauto Lambersart SKODA</v>
      </c>
      <c r="AV2268" s="439">
        <f t="shared" si="429"/>
        <v>799.34</v>
      </c>
      <c r="AW2268" s="441">
        <f t="shared" si="430"/>
        <v>3.273746993345121E-2</v>
      </c>
      <c r="AX2268" s="445" t="str">
        <f t="shared" si="431"/>
        <v>NON</v>
      </c>
      <c r="AY2268" s="231">
        <f>+MargesVN[[#This Row],[Total COM]]+MargesVN[[#This Row],[EXT GIE]]+MargesVN[[#This Row],[Forfait immat]]</f>
        <v>126.43300000000001</v>
      </c>
    </row>
    <row r="2269" spans="1:51" s="384" customFormat="1" ht="11.25" customHeight="1" x14ac:dyDescent="0.25">
      <c r="A2269" s="354">
        <v>30</v>
      </c>
      <c r="B2269" s="354" t="s">
        <v>163</v>
      </c>
      <c r="C2269" s="354" t="s">
        <v>29</v>
      </c>
      <c r="D2269" s="355">
        <v>46113</v>
      </c>
      <c r="E2269" s="356">
        <v>46115</v>
      </c>
      <c r="F2269" s="357"/>
      <c r="G2269" s="357"/>
      <c r="H2269" s="357"/>
      <c r="I2269" s="357"/>
      <c r="J2269" s="357"/>
      <c r="K2269" s="357">
        <v>0</v>
      </c>
      <c r="L2269" s="354" t="s">
        <v>70</v>
      </c>
      <c r="M2269" s="354">
        <v>544428</v>
      </c>
      <c r="N2269" s="354">
        <v>4428</v>
      </c>
      <c r="O2269" s="354" t="s">
        <v>3113</v>
      </c>
      <c r="P2269" s="358" t="s">
        <v>3114</v>
      </c>
      <c r="Q2269" s="354" t="s">
        <v>378</v>
      </c>
      <c r="R2269" s="359">
        <v>34983.33</v>
      </c>
      <c r="S2269" s="359">
        <v>583.33000000000004</v>
      </c>
      <c r="T2269" s="360">
        <f t="shared" si="420"/>
        <v>35566.660000000003</v>
      </c>
      <c r="U2269" s="361">
        <v>18</v>
      </c>
      <c r="V2269" s="359">
        <v>746.34</v>
      </c>
      <c r="W2269" s="362">
        <v>35.01</v>
      </c>
      <c r="X2269" s="363"/>
      <c r="Y2269" s="362">
        <f t="shared" si="421"/>
        <v>711.33</v>
      </c>
      <c r="Z2269" s="364">
        <f t="shared" si="422"/>
        <v>2.0984258853656765E-2</v>
      </c>
      <c r="AA2269" s="363">
        <v>0</v>
      </c>
      <c r="AB2269" s="362">
        <v>0</v>
      </c>
      <c r="AC2269" s="362"/>
      <c r="AD2269" s="362"/>
      <c r="AE2269" s="365">
        <v>0.1</v>
      </c>
      <c r="AF2269" s="365">
        <v>0.1</v>
      </c>
      <c r="AG2269" s="362">
        <f t="shared" si="423"/>
        <v>71.13300000000001</v>
      </c>
      <c r="AH2269" s="362"/>
      <c r="AI2269" s="362">
        <f t="shared" si="424"/>
        <v>71.13300000000001</v>
      </c>
      <c r="AJ2269" s="354" t="s">
        <v>164</v>
      </c>
      <c r="AK2269" s="354">
        <v>0</v>
      </c>
      <c r="AL2269" s="361">
        <v>20</v>
      </c>
      <c r="AM2269" s="366">
        <f t="shared" si="425"/>
        <v>1</v>
      </c>
      <c r="AN2269" s="366">
        <f t="shared" si="426"/>
        <v>1</v>
      </c>
      <c r="AO2269" s="366"/>
      <c r="AP2269" s="366"/>
      <c r="AQ2269" s="366">
        <f t="shared" si="427"/>
        <v>1</v>
      </c>
      <c r="AR2269" s="367" t="str">
        <f>IF(A2269="","",VLOOKUP(A2269,'Base Sites'!A:B,2,FALSE))</f>
        <v>Valauto Lambersart VW</v>
      </c>
      <c r="AS2269" s="367" t="str">
        <f t="shared" si="428"/>
        <v>SKODA</v>
      </c>
      <c r="AT2269" s="366"/>
      <c r="AU2269" s="368" t="str">
        <f>IF(A2269="","",VLOOKUP(L2269,'Base Vendeurs'!A:B,2,FALSE))</f>
        <v>Sociétés NORD</v>
      </c>
      <c r="AV2269" s="362">
        <f t="shared" si="429"/>
        <v>746.34</v>
      </c>
      <c r="AW2269" s="364">
        <f t="shared" si="430"/>
        <v>2.0984258853656765E-2</v>
      </c>
      <c r="AX2269" s="368" t="str">
        <f t="shared" si="431"/>
        <v>NON</v>
      </c>
      <c r="AY2269" s="231">
        <f>+MargesVN[[#This Row],[Total COM]]+MargesVN[[#This Row],[EXT GIE]]+MargesVN[[#This Row],[Forfait immat]]</f>
        <v>91.13300000000001</v>
      </c>
    </row>
    <row r="2270" spans="1:51" s="384" customFormat="1" ht="11.25" customHeight="1" x14ac:dyDescent="0.25">
      <c r="A2270" s="354">
        <v>30</v>
      </c>
      <c r="B2270" s="354" t="s">
        <v>163</v>
      </c>
      <c r="C2270" s="354" t="s">
        <v>29</v>
      </c>
      <c r="D2270" s="355">
        <v>46113</v>
      </c>
      <c r="E2270" s="356">
        <v>46115</v>
      </c>
      <c r="F2270" s="357"/>
      <c r="G2270" s="357"/>
      <c r="H2270" s="357"/>
      <c r="I2270" s="357"/>
      <c r="J2270" s="357"/>
      <c r="K2270" s="357">
        <v>0</v>
      </c>
      <c r="L2270" s="354" t="s">
        <v>70</v>
      </c>
      <c r="M2270" s="354">
        <v>544429</v>
      </c>
      <c r="N2270" s="354">
        <v>4429</v>
      </c>
      <c r="O2270" s="354" t="s">
        <v>3111</v>
      </c>
      <c r="P2270" s="358" t="s">
        <v>3112</v>
      </c>
      <c r="Q2270" s="354" t="s">
        <v>378</v>
      </c>
      <c r="R2270" s="359">
        <v>34983.33</v>
      </c>
      <c r="S2270" s="359">
        <v>583.33000000000004</v>
      </c>
      <c r="T2270" s="360">
        <f t="shared" si="420"/>
        <v>35566.660000000003</v>
      </c>
      <c r="U2270" s="361">
        <v>18</v>
      </c>
      <c r="V2270" s="359">
        <v>746.34</v>
      </c>
      <c r="W2270" s="362">
        <v>35.01</v>
      </c>
      <c r="X2270" s="363"/>
      <c r="Y2270" s="362">
        <f t="shared" si="421"/>
        <v>711.33</v>
      </c>
      <c r="Z2270" s="364">
        <f t="shared" si="422"/>
        <v>2.0984258853656765E-2</v>
      </c>
      <c r="AA2270" s="363">
        <v>0</v>
      </c>
      <c r="AB2270" s="362">
        <v>0</v>
      </c>
      <c r="AC2270" s="362"/>
      <c r="AD2270" s="362"/>
      <c r="AE2270" s="365">
        <v>0.1</v>
      </c>
      <c r="AF2270" s="365">
        <v>0.1</v>
      </c>
      <c r="AG2270" s="362">
        <f t="shared" si="423"/>
        <v>71.13300000000001</v>
      </c>
      <c r="AH2270" s="362"/>
      <c r="AI2270" s="362">
        <f t="shared" si="424"/>
        <v>71.13300000000001</v>
      </c>
      <c r="AJ2270" s="354" t="s">
        <v>164</v>
      </c>
      <c r="AK2270" s="354">
        <v>0</v>
      </c>
      <c r="AL2270" s="361">
        <v>20</v>
      </c>
      <c r="AM2270" s="366">
        <f t="shared" si="425"/>
        <v>1</v>
      </c>
      <c r="AN2270" s="366">
        <f t="shared" si="426"/>
        <v>1</v>
      </c>
      <c r="AO2270" s="366"/>
      <c r="AP2270" s="366"/>
      <c r="AQ2270" s="366">
        <f t="shared" si="427"/>
        <v>1</v>
      </c>
      <c r="AR2270" s="367" t="str">
        <f>IF(A2270="","",VLOOKUP(A2270,'Base Sites'!A:B,2,FALSE))</f>
        <v>Valauto Lambersart VW</v>
      </c>
      <c r="AS2270" s="367" t="str">
        <f t="shared" si="428"/>
        <v>SKODA</v>
      </c>
      <c r="AT2270" s="366"/>
      <c r="AU2270" s="368" t="str">
        <f>IF(A2270="","",VLOOKUP(L2270,'Base Vendeurs'!A:B,2,FALSE))</f>
        <v>Sociétés NORD</v>
      </c>
      <c r="AV2270" s="362">
        <f t="shared" si="429"/>
        <v>746.34</v>
      </c>
      <c r="AW2270" s="364">
        <f t="shared" si="430"/>
        <v>2.0984258853656765E-2</v>
      </c>
      <c r="AX2270" s="368" t="str">
        <f t="shared" si="431"/>
        <v>NON</v>
      </c>
      <c r="AY2270" s="231">
        <f>+MargesVN[[#This Row],[Total COM]]+MargesVN[[#This Row],[EXT GIE]]+MargesVN[[#This Row],[Forfait immat]]</f>
        <v>91.13300000000001</v>
      </c>
    </row>
    <row r="2271" spans="1:51" s="384" customFormat="1" ht="11.25" customHeight="1" x14ac:dyDescent="0.25">
      <c r="A2271" s="354">
        <v>30</v>
      </c>
      <c r="B2271" s="354" t="s">
        <v>163</v>
      </c>
      <c r="C2271" s="354" t="s">
        <v>29</v>
      </c>
      <c r="D2271" s="355">
        <v>46119</v>
      </c>
      <c r="E2271" s="356">
        <v>46121</v>
      </c>
      <c r="F2271" s="357"/>
      <c r="G2271" s="357"/>
      <c r="H2271" s="357"/>
      <c r="I2271" s="357"/>
      <c r="J2271" s="357"/>
      <c r="K2271" s="357">
        <v>0</v>
      </c>
      <c r="L2271" s="354" t="s">
        <v>70</v>
      </c>
      <c r="M2271" s="354">
        <v>544430</v>
      </c>
      <c r="N2271" s="354">
        <v>4430</v>
      </c>
      <c r="O2271" s="354" t="s">
        <v>3110</v>
      </c>
      <c r="P2271" s="358" t="s">
        <v>3109</v>
      </c>
      <c r="Q2271" s="354" t="s">
        <v>378</v>
      </c>
      <c r="R2271" s="359">
        <v>34983.33</v>
      </c>
      <c r="S2271" s="359">
        <v>583.33000000000004</v>
      </c>
      <c r="T2271" s="360">
        <f t="shared" si="420"/>
        <v>35566.660000000003</v>
      </c>
      <c r="U2271" s="361">
        <v>11</v>
      </c>
      <c r="V2271" s="359">
        <v>746.34</v>
      </c>
      <c r="W2271" s="362">
        <v>35.01</v>
      </c>
      <c r="X2271" s="363"/>
      <c r="Y2271" s="362">
        <f t="shared" si="421"/>
        <v>711.33</v>
      </c>
      <c r="Z2271" s="364">
        <f t="shared" si="422"/>
        <v>2.0984258853656765E-2</v>
      </c>
      <c r="AA2271" s="363">
        <v>0</v>
      </c>
      <c r="AB2271" s="362">
        <v>0</v>
      </c>
      <c r="AC2271" s="362"/>
      <c r="AD2271" s="362"/>
      <c r="AE2271" s="365">
        <v>0.1</v>
      </c>
      <c r="AF2271" s="365">
        <v>0.1</v>
      </c>
      <c r="AG2271" s="362">
        <f t="shared" si="423"/>
        <v>71.13300000000001</v>
      </c>
      <c r="AH2271" s="362"/>
      <c r="AI2271" s="362">
        <f t="shared" si="424"/>
        <v>71.13300000000001</v>
      </c>
      <c r="AJ2271" s="354" t="s">
        <v>164</v>
      </c>
      <c r="AK2271" s="354">
        <v>0</v>
      </c>
      <c r="AL2271" s="361">
        <v>20</v>
      </c>
      <c r="AM2271" s="366">
        <f t="shared" si="425"/>
        <v>1</v>
      </c>
      <c r="AN2271" s="366">
        <f t="shared" si="426"/>
        <v>1</v>
      </c>
      <c r="AO2271" s="366"/>
      <c r="AP2271" s="366"/>
      <c r="AQ2271" s="366">
        <f t="shared" si="427"/>
        <v>1</v>
      </c>
      <c r="AR2271" s="367" t="str">
        <f>IF(A2271="","",VLOOKUP(A2271,'Base Sites'!A:B,2,FALSE))</f>
        <v>Valauto Lambersart VW</v>
      </c>
      <c r="AS2271" s="367" t="str">
        <f t="shared" si="428"/>
        <v>SKODA</v>
      </c>
      <c r="AT2271" s="366"/>
      <c r="AU2271" s="368" t="str">
        <f>IF(A2271="","",VLOOKUP(L2271,'Base Vendeurs'!A:B,2,FALSE))</f>
        <v>Sociétés NORD</v>
      </c>
      <c r="AV2271" s="362">
        <f t="shared" si="429"/>
        <v>746.34</v>
      </c>
      <c r="AW2271" s="364">
        <f t="shared" si="430"/>
        <v>2.0984258853656765E-2</v>
      </c>
      <c r="AX2271" s="368" t="str">
        <f t="shared" si="431"/>
        <v>NON</v>
      </c>
      <c r="AY2271" s="231">
        <f>+MargesVN[[#This Row],[Total COM]]+MargesVN[[#This Row],[EXT GIE]]+MargesVN[[#This Row],[Forfait immat]]</f>
        <v>91.13300000000001</v>
      </c>
    </row>
    <row r="2272" spans="1:51" s="384" customFormat="1" ht="11.25" customHeight="1" x14ac:dyDescent="0.25">
      <c r="A2272" s="354">
        <v>30</v>
      </c>
      <c r="B2272" s="354" t="s">
        <v>163</v>
      </c>
      <c r="C2272" s="354" t="s">
        <v>29</v>
      </c>
      <c r="D2272" s="355">
        <v>46113</v>
      </c>
      <c r="E2272" s="356">
        <v>46115</v>
      </c>
      <c r="F2272" s="357"/>
      <c r="G2272" s="357"/>
      <c r="H2272" s="357"/>
      <c r="I2272" s="357"/>
      <c r="J2272" s="357"/>
      <c r="K2272" s="357">
        <v>0</v>
      </c>
      <c r="L2272" s="354" t="s">
        <v>70</v>
      </c>
      <c r="M2272" s="354">
        <v>544431</v>
      </c>
      <c r="N2272" s="354">
        <v>4431</v>
      </c>
      <c r="O2272" s="354" t="s">
        <v>3108</v>
      </c>
      <c r="P2272" s="358" t="s">
        <v>3109</v>
      </c>
      <c r="Q2272" s="354" t="s">
        <v>378</v>
      </c>
      <c r="R2272" s="359">
        <v>34983.33</v>
      </c>
      <c r="S2272" s="359">
        <v>583.33000000000004</v>
      </c>
      <c r="T2272" s="360">
        <f t="shared" si="420"/>
        <v>35566.660000000003</v>
      </c>
      <c r="U2272" s="361">
        <v>14</v>
      </c>
      <c r="V2272" s="359">
        <v>746.34</v>
      </c>
      <c r="W2272" s="362">
        <v>35.01</v>
      </c>
      <c r="X2272" s="363"/>
      <c r="Y2272" s="362">
        <f t="shared" si="421"/>
        <v>711.33</v>
      </c>
      <c r="Z2272" s="364">
        <f t="shared" si="422"/>
        <v>2.0984258853656765E-2</v>
      </c>
      <c r="AA2272" s="363">
        <v>0</v>
      </c>
      <c r="AB2272" s="362">
        <v>0</v>
      </c>
      <c r="AC2272" s="362"/>
      <c r="AD2272" s="362"/>
      <c r="AE2272" s="365">
        <v>0.1</v>
      </c>
      <c r="AF2272" s="365">
        <v>0.1</v>
      </c>
      <c r="AG2272" s="362">
        <f t="shared" si="423"/>
        <v>71.13300000000001</v>
      </c>
      <c r="AH2272" s="362"/>
      <c r="AI2272" s="362">
        <f t="shared" si="424"/>
        <v>71.13300000000001</v>
      </c>
      <c r="AJ2272" s="354" t="s">
        <v>164</v>
      </c>
      <c r="AK2272" s="354">
        <v>0</v>
      </c>
      <c r="AL2272" s="361">
        <v>20</v>
      </c>
      <c r="AM2272" s="366">
        <f t="shared" si="425"/>
        <v>1</v>
      </c>
      <c r="AN2272" s="366">
        <f t="shared" si="426"/>
        <v>1</v>
      </c>
      <c r="AO2272" s="366"/>
      <c r="AP2272" s="366"/>
      <c r="AQ2272" s="366">
        <f t="shared" si="427"/>
        <v>1</v>
      </c>
      <c r="AR2272" s="367" t="str">
        <f>IF(A2272="","",VLOOKUP(A2272,'Base Sites'!A:B,2,FALSE))</f>
        <v>Valauto Lambersart VW</v>
      </c>
      <c r="AS2272" s="367" t="str">
        <f t="shared" si="428"/>
        <v>SKODA</v>
      </c>
      <c r="AT2272" s="366"/>
      <c r="AU2272" s="368" t="str">
        <f>IF(A2272="","",VLOOKUP(L2272,'Base Vendeurs'!A:B,2,FALSE))</f>
        <v>Sociétés NORD</v>
      </c>
      <c r="AV2272" s="362">
        <f t="shared" si="429"/>
        <v>746.34</v>
      </c>
      <c r="AW2272" s="364">
        <f t="shared" si="430"/>
        <v>2.0984258853656765E-2</v>
      </c>
      <c r="AX2272" s="368" t="str">
        <f t="shared" si="431"/>
        <v>NON</v>
      </c>
      <c r="AY2272" s="231">
        <f>+MargesVN[[#This Row],[Total COM]]+MargesVN[[#This Row],[EXT GIE]]+MargesVN[[#This Row],[Forfait immat]]</f>
        <v>91.13300000000001</v>
      </c>
    </row>
    <row r="2273" spans="1:51" s="384" customFormat="1" ht="11.25" customHeight="1" x14ac:dyDescent="0.25">
      <c r="A2273" s="45">
        <v>30</v>
      </c>
      <c r="B2273" s="45" t="s">
        <v>163</v>
      </c>
      <c r="C2273" s="45" t="s">
        <v>29</v>
      </c>
      <c r="D2273" s="44">
        <v>46059</v>
      </c>
      <c r="E2273" s="65">
        <v>46062</v>
      </c>
      <c r="F2273" s="35"/>
      <c r="G2273" s="35"/>
      <c r="H2273" s="35"/>
      <c r="I2273" s="35"/>
      <c r="J2273" s="35"/>
      <c r="K2273" s="35">
        <v>0</v>
      </c>
      <c r="L2273" s="45" t="s">
        <v>70</v>
      </c>
      <c r="M2273" s="45">
        <v>544432</v>
      </c>
      <c r="N2273" s="45">
        <v>4432</v>
      </c>
      <c r="O2273" s="45" t="s">
        <v>1416</v>
      </c>
      <c r="P2273" s="66" t="s">
        <v>1417</v>
      </c>
      <c r="Q2273" s="45" t="s">
        <v>84</v>
      </c>
      <c r="R2273" s="47">
        <v>36458.33</v>
      </c>
      <c r="S2273" s="47">
        <v>250</v>
      </c>
      <c r="T2273" s="48">
        <f t="shared" si="420"/>
        <v>36708.33</v>
      </c>
      <c r="U2273" s="49">
        <v>21</v>
      </c>
      <c r="V2273" s="47">
        <v>769.16</v>
      </c>
      <c r="W2273" s="46">
        <v>35</v>
      </c>
      <c r="X2273" s="50"/>
      <c r="Y2273" s="46">
        <f t="shared" si="421"/>
        <v>734.16</v>
      </c>
      <c r="Z2273" s="51">
        <f t="shared" si="422"/>
        <v>2.0953282265905312E-2</v>
      </c>
      <c r="AA2273" s="50">
        <v>0</v>
      </c>
      <c r="AB2273" s="46">
        <v>0</v>
      </c>
      <c r="AC2273" s="46"/>
      <c r="AD2273" s="46"/>
      <c r="AE2273" s="52">
        <v>0.1</v>
      </c>
      <c r="AF2273" s="52">
        <v>0.1</v>
      </c>
      <c r="AG2273" s="46">
        <f t="shared" si="423"/>
        <v>73.415999999999997</v>
      </c>
      <c r="AH2273" s="46"/>
      <c r="AI2273" s="46">
        <f t="shared" si="424"/>
        <v>73.415999999999997</v>
      </c>
      <c r="AJ2273" s="45" t="s">
        <v>164</v>
      </c>
      <c r="AK2273" s="45">
        <v>0</v>
      </c>
      <c r="AL2273" s="49">
        <v>20</v>
      </c>
      <c r="AM2273" s="238">
        <f t="shared" si="425"/>
        <v>1</v>
      </c>
      <c r="AN2273" s="238">
        <f t="shared" si="426"/>
        <v>1</v>
      </c>
      <c r="AO2273" s="238"/>
      <c r="AP2273" s="238"/>
      <c r="AQ2273" s="238">
        <f t="shared" si="427"/>
        <v>1</v>
      </c>
      <c r="AR2273" s="96" t="str">
        <f>IF(A2273="","",VLOOKUP(A2273,'Base Sites'!A:B,2,FALSE))</f>
        <v>Valauto Lambersart VW</v>
      </c>
      <c r="AS2273" s="96" t="str">
        <f t="shared" si="428"/>
        <v>SKODA</v>
      </c>
      <c r="AT2273" s="238"/>
      <c r="AU2273" s="231" t="str">
        <f>IF(A2273="","",VLOOKUP(L2273,'Base Vendeurs'!A:B,2,FALSE))</f>
        <v>Sociétés NORD</v>
      </c>
      <c r="AV2273" s="46">
        <f t="shared" si="429"/>
        <v>769.16</v>
      </c>
      <c r="AW2273" s="51">
        <f t="shared" si="430"/>
        <v>2.0953282265905312E-2</v>
      </c>
      <c r="AX2273" s="231" t="str">
        <f t="shared" si="431"/>
        <v>NON</v>
      </c>
      <c r="AY2273" s="231">
        <f>+MargesVN[[#This Row],[Total COM]]+MargesVN[[#This Row],[EXT GIE]]+MargesVN[[#This Row],[Forfait immat]]</f>
        <v>93.415999999999997</v>
      </c>
    </row>
    <row r="2274" spans="1:51" s="384" customFormat="1" ht="11.25" customHeight="1" x14ac:dyDescent="0.25">
      <c r="A2274" s="319">
        <v>30</v>
      </c>
      <c r="B2274" s="319" t="s">
        <v>163</v>
      </c>
      <c r="C2274" s="319" t="s">
        <v>29</v>
      </c>
      <c r="D2274" s="320">
        <v>46108</v>
      </c>
      <c r="E2274" s="321">
        <v>46112</v>
      </c>
      <c r="F2274" s="322"/>
      <c r="G2274" s="322"/>
      <c r="H2274" s="322"/>
      <c r="I2274" s="322"/>
      <c r="J2274" s="322"/>
      <c r="K2274" s="322"/>
      <c r="L2274" s="319" t="s">
        <v>197</v>
      </c>
      <c r="M2274" s="319">
        <v>544433</v>
      </c>
      <c r="N2274" s="319">
        <v>4433</v>
      </c>
      <c r="O2274" s="319" t="s">
        <v>2257</v>
      </c>
      <c r="P2274" s="323" t="s">
        <v>2258</v>
      </c>
      <c r="Q2274" s="319" t="s">
        <v>42</v>
      </c>
      <c r="R2274" s="324">
        <v>32450</v>
      </c>
      <c r="S2274" s="324">
        <v>1193.33</v>
      </c>
      <c r="T2274" s="325">
        <f t="shared" si="420"/>
        <v>33643.33</v>
      </c>
      <c r="U2274" s="326">
        <v>21</v>
      </c>
      <c r="V2274" s="324">
        <v>781.84</v>
      </c>
      <c r="W2274" s="327">
        <v>35</v>
      </c>
      <c r="X2274" s="328"/>
      <c r="Y2274" s="327">
        <f t="shared" si="421"/>
        <v>746.84</v>
      </c>
      <c r="Z2274" s="329">
        <f t="shared" si="422"/>
        <v>2.3239078890228762E-2</v>
      </c>
      <c r="AA2274" s="328">
        <v>0</v>
      </c>
      <c r="AB2274" s="327">
        <v>0</v>
      </c>
      <c r="AC2274" s="327"/>
      <c r="AD2274" s="327"/>
      <c r="AE2274" s="330">
        <v>0.1</v>
      </c>
      <c r="AF2274" s="330">
        <v>0.1</v>
      </c>
      <c r="AG2274" s="327">
        <f t="shared" si="423"/>
        <v>74.684000000000012</v>
      </c>
      <c r="AH2274" s="327"/>
      <c r="AI2274" s="327">
        <f t="shared" si="424"/>
        <v>74.684000000000012</v>
      </c>
      <c r="AJ2274" s="319" t="s">
        <v>149</v>
      </c>
      <c r="AK2274" s="319">
        <v>0</v>
      </c>
      <c r="AL2274" s="326" t="s">
        <v>352</v>
      </c>
      <c r="AM2274" s="331">
        <f t="shared" si="425"/>
        <v>1</v>
      </c>
      <c r="AN2274" s="331">
        <f t="shared" si="426"/>
        <v>1</v>
      </c>
      <c r="AO2274" s="331"/>
      <c r="AP2274" s="331"/>
      <c r="AQ2274" s="331">
        <f t="shared" si="427"/>
        <v>1</v>
      </c>
      <c r="AR2274" s="332" t="str">
        <f>IF(A2274="","",VLOOKUP(A2274,'Base Sites'!A:B,2,FALSE))</f>
        <v>Valauto Lambersart VW</v>
      </c>
      <c r="AS2274" s="332" t="str">
        <f t="shared" si="428"/>
        <v>SKODA</v>
      </c>
      <c r="AT2274" s="331"/>
      <c r="AU2274" s="333" t="str">
        <f>IF(A2274="","",VLOOKUP(L2274,'Base Vendeurs'!A:B,2,FALSE))</f>
        <v>Valauto PRO NORD</v>
      </c>
      <c r="AV2274" s="327">
        <f t="shared" si="429"/>
        <v>781.84</v>
      </c>
      <c r="AW2274" s="329">
        <f t="shared" si="430"/>
        <v>2.3239078890228762E-2</v>
      </c>
      <c r="AX2274" s="333" t="str">
        <f t="shared" si="431"/>
        <v>NON</v>
      </c>
      <c r="AY2274" s="231" t="e">
        <f>+MargesVN[[#This Row],[Total COM]]+MargesVN[[#This Row],[EXT GIE]]+MargesVN[[#This Row],[Forfait immat]]</f>
        <v>#VALUE!</v>
      </c>
    </row>
    <row r="2275" spans="1:51" s="384" customFormat="1" ht="11.25" customHeight="1" x14ac:dyDescent="0.25">
      <c r="A2275" s="319">
        <v>30</v>
      </c>
      <c r="B2275" s="319" t="s">
        <v>163</v>
      </c>
      <c r="C2275" s="319" t="s">
        <v>29</v>
      </c>
      <c r="D2275" s="320">
        <v>46091</v>
      </c>
      <c r="E2275" s="321">
        <v>46093</v>
      </c>
      <c r="F2275" s="322"/>
      <c r="G2275" s="322"/>
      <c r="H2275" s="322"/>
      <c r="I2275" s="322"/>
      <c r="J2275" s="322"/>
      <c r="K2275" s="322">
        <v>0</v>
      </c>
      <c r="L2275" s="319" t="s">
        <v>30</v>
      </c>
      <c r="M2275" s="319">
        <v>544434</v>
      </c>
      <c r="N2275" s="319">
        <v>4434</v>
      </c>
      <c r="O2275" s="319" t="s">
        <v>2290</v>
      </c>
      <c r="P2275" s="323" t="s">
        <v>2291</v>
      </c>
      <c r="Q2275" s="319" t="s">
        <v>378</v>
      </c>
      <c r="R2275" s="324">
        <v>30633.33</v>
      </c>
      <c r="S2275" s="324">
        <v>1333.33</v>
      </c>
      <c r="T2275" s="325">
        <f t="shared" si="420"/>
        <v>31966.660000000003</v>
      </c>
      <c r="U2275" s="326">
        <v>7</v>
      </c>
      <c r="V2275" s="324">
        <v>1056.5</v>
      </c>
      <c r="W2275" s="327">
        <v>35</v>
      </c>
      <c r="X2275" s="328"/>
      <c r="Y2275" s="327">
        <f t="shared" si="421"/>
        <v>1021.5</v>
      </c>
      <c r="Z2275" s="329">
        <f t="shared" si="422"/>
        <v>3.3050059030252141E-2</v>
      </c>
      <c r="AA2275" s="328">
        <v>0</v>
      </c>
      <c r="AB2275" s="327">
        <v>-3333</v>
      </c>
      <c r="AC2275" s="327"/>
      <c r="AD2275" s="327"/>
      <c r="AE2275" s="330">
        <v>0.1</v>
      </c>
      <c r="AF2275" s="330">
        <v>0.1</v>
      </c>
      <c r="AG2275" s="327">
        <f t="shared" si="423"/>
        <v>102.15</v>
      </c>
      <c r="AH2275" s="327"/>
      <c r="AI2275" s="327">
        <f t="shared" si="424"/>
        <v>102.15</v>
      </c>
      <c r="AJ2275" s="319" t="s">
        <v>149</v>
      </c>
      <c r="AK2275" s="319">
        <v>0</v>
      </c>
      <c r="AL2275" s="326">
        <v>50</v>
      </c>
      <c r="AM2275" s="331">
        <f t="shared" si="425"/>
        <v>1</v>
      </c>
      <c r="AN2275" s="331">
        <f t="shared" si="426"/>
        <v>1</v>
      </c>
      <c r="AO2275" s="331"/>
      <c r="AP2275" s="331"/>
      <c r="AQ2275" s="331">
        <f t="shared" si="427"/>
        <v>1</v>
      </c>
      <c r="AR2275" s="332" t="str">
        <f>IF(A2275="","",VLOOKUP(A2275,'Base Sites'!A:B,2,FALSE))</f>
        <v>Valauto Lambersart VW</v>
      </c>
      <c r="AS2275" s="332" t="str">
        <f t="shared" si="428"/>
        <v>SKODA</v>
      </c>
      <c r="AT2275" s="331"/>
      <c r="AU2275" s="333" t="str">
        <f>IF(A2275="","",VLOOKUP(L2275,'Base Vendeurs'!A:B,2,FALSE))</f>
        <v>Valauto Lambersart SKODA</v>
      </c>
      <c r="AV2275" s="327">
        <f t="shared" si="429"/>
        <v>1056.5</v>
      </c>
      <c r="AW2275" s="329">
        <f t="shared" si="430"/>
        <v>3.3050059030252141E-2</v>
      </c>
      <c r="AX2275" s="333" t="str">
        <f t="shared" si="431"/>
        <v>NON</v>
      </c>
      <c r="AY2275" s="231">
        <f>+MargesVN[[#This Row],[Total COM]]+MargesVN[[#This Row],[EXT GIE]]+MargesVN[[#This Row],[Forfait immat]]</f>
        <v>152.15</v>
      </c>
    </row>
    <row r="2276" spans="1:51" s="384" customFormat="1" ht="11.25" customHeight="1" x14ac:dyDescent="0.25">
      <c r="A2276" s="319">
        <v>30</v>
      </c>
      <c r="B2276" s="319" t="s">
        <v>183</v>
      </c>
      <c r="C2276" s="319" t="s">
        <v>29</v>
      </c>
      <c r="D2276" s="320">
        <v>46099</v>
      </c>
      <c r="E2276" s="321">
        <v>46099</v>
      </c>
      <c r="F2276" s="322"/>
      <c r="G2276" s="322"/>
      <c r="H2276" s="322"/>
      <c r="I2276" s="322" t="s">
        <v>165</v>
      </c>
      <c r="J2276" s="322"/>
      <c r="K2276" s="322">
        <v>15500.03</v>
      </c>
      <c r="L2276" s="319" t="s">
        <v>113</v>
      </c>
      <c r="M2276" s="319">
        <v>544435</v>
      </c>
      <c r="N2276" s="319">
        <v>4435</v>
      </c>
      <c r="O2276" s="319" t="s">
        <v>2286</v>
      </c>
      <c r="P2276" s="323" t="s">
        <v>2287</v>
      </c>
      <c r="Q2276" s="319" t="s">
        <v>378</v>
      </c>
      <c r="R2276" s="324">
        <v>31091.66</v>
      </c>
      <c r="S2276" s="324">
        <v>1791.66</v>
      </c>
      <c r="T2276" s="325">
        <f t="shared" si="420"/>
        <v>32883.32</v>
      </c>
      <c r="U2276" s="326">
        <v>82</v>
      </c>
      <c r="V2276" s="324">
        <v>1098.08</v>
      </c>
      <c r="W2276" s="327">
        <v>35.01</v>
      </c>
      <c r="X2276" s="328"/>
      <c r="Y2276" s="327">
        <f t="shared" si="421"/>
        <v>1063.07</v>
      </c>
      <c r="Z2276" s="329">
        <f t="shared" si="422"/>
        <v>3.3393221852294715E-2</v>
      </c>
      <c r="AA2276" s="328">
        <v>0</v>
      </c>
      <c r="AB2276" s="327">
        <v>-3333.33</v>
      </c>
      <c r="AC2276" s="327"/>
      <c r="AD2276" s="327" t="s">
        <v>2856</v>
      </c>
      <c r="AE2276" s="330">
        <v>0.13</v>
      </c>
      <c r="AF2276" s="330">
        <v>0.13</v>
      </c>
      <c r="AG2276" s="327">
        <f t="shared" si="423"/>
        <v>138.19909999999999</v>
      </c>
      <c r="AH2276" s="327"/>
      <c r="AI2276" s="327">
        <f t="shared" si="424"/>
        <v>138.19909999999999</v>
      </c>
      <c r="AJ2276" s="319" t="s">
        <v>164</v>
      </c>
      <c r="AK2276" s="319"/>
      <c r="AL2276" s="326">
        <v>50</v>
      </c>
      <c r="AM2276" s="331">
        <f t="shared" si="425"/>
        <v>1</v>
      </c>
      <c r="AN2276" s="331">
        <f t="shared" si="426"/>
        <v>1</v>
      </c>
      <c r="AO2276" s="331"/>
      <c r="AP2276" s="331"/>
      <c r="AQ2276" s="331">
        <f t="shared" si="427"/>
        <v>1</v>
      </c>
      <c r="AR2276" s="332" t="str">
        <f>IF(A2276="","",VLOOKUP(A2276,'Base Sites'!A:B,2,FALSE))</f>
        <v>Valauto Lambersart VW</v>
      </c>
      <c r="AS2276" s="332" t="str">
        <f t="shared" si="428"/>
        <v>SKODA</v>
      </c>
      <c r="AT2276" s="331"/>
      <c r="AU2276" s="333" t="str">
        <f>IF(A2276="","",VLOOKUP(L2276,'Base Vendeurs'!A:B,2,FALSE))</f>
        <v>Valauto Lambersart SKODA</v>
      </c>
      <c r="AV2276" s="327">
        <f t="shared" si="429"/>
        <v>1098.08</v>
      </c>
      <c r="AW2276" s="329">
        <f t="shared" si="430"/>
        <v>3.3393221852294715E-2</v>
      </c>
      <c r="AX2276" s="333" t="str">
        <f t="shared" si="431"/>
        <v>NON</v>
      </c>
      <c r="AY2276" s="231">
        <f>+MargesVN[[#This Row],[Total COM]]+MargesVN[[#This Row],[EXT GIE]]+MargesVN[[#This Row],[Forfait immat]]</f>
        <v>188.19909999999999</v>
      </c>
    </row>
    <row r="2277" spans="1:51" s="384" customFormat="1" ht="11.25" customHeight="1" x14ac:dyDescent="0.25">
      <c r="A2277" s="319">
        <v>30</v>
      </c>
      <c r="B2277" s="319" t="s">
        <v>163</v>
      </c>
      <c r="C2277" s="319" t="s">
        <v>29</v>
      </c>
      <c r="D2277" s="320">
        <v>46091</v>
      </c>
      <c r="E2277" s="321">
        <v>46093</v>
      </c>
      <c r="F2277" s="322"/>
      <c r="G2277" s="322"/>
      <c r="H2277" s="322"/>
      <c r="I2277" s="322"/>
      <c r="J2277" s="322"/>
      <c r="K2277" s="322">
        <v>0</v>
      </c>
      <c r="L2277" s="319" t="s">
        <v>30</v>
      </c>
      <c r="M2277" s="319">
        <v>544436</v>
      </c>
      <c r="N2277" s="319">
        <v>4436</v>
      </c>
      <c r="O2277" s="319" t="s">
        <v>2294</v>
      </c>
      <c r="P2277" s="323" t="s">
        <v>2295</v>
      </c>
      <c r="Q2277" s="319" t="s">
        <v>378</v>
      </c>
      <c r="R2277" s="324">
        <v>27658.33</v>
      </c>
      <c r="S2277" s="324">
        <v>1158.33</v>
      </c>
      <c r="T2277" s="325">
        <f t="shared" si="420"/>
        <v>28816.660000000003</v>
      </c>
      <c r="U2277" s="326">
        <v>28</v>
      </c>
      <c r="V2277" s="324">
        <v>956.41</v>
      </c>
      <c r="W2277" s="327">
        <v>35</v>
      </c>
      <c r="X2277" s="328"/>
      <c r="Y2277" s="327">
        <f t="shared" si="421"/>
        <v>921.41</v>
      </c>
      <c r="Z2277" s="329">
        <f t="shared" si="422"/>
        <v>3.318948136251737E-2</v>
      </c>
      <c r="AA2277" s="328">
        <v>0</v>
      </c>
      <c r="AB2277" s="327">
        <v>-3333</v>
      </c>
      <c r="AC2277" s="327"/>
      <c r="AD2277" s="327"/>
      <c r="AE2277" s="330">
        <v>0.1</v>
      </c>
      <c r="AF2277" s="330">
        <v>0.1</v>
      </c>
      <c r="AG2277" s="327">
        <f t="shared" si="423"/>
        <v>92.141000000000005</v>
      </c>
      <c r="AH2277" s="327"/>
      <c r="AI2277" s="327">
        <f t="shared" si="424"/>
        <v>92.141000000000005</v>
      </c>
      <c r="AJ2277" s="319" t="s">
        <v>164</v>
      </c>
      <c r="AK2277" s="319"/>
      <c r="AL2277" s="326"/>
      <c r="AM2277" s="331">
        <f t="shared" si="425"/>
        <v>0</v>
      </c>
      <c r="AN2277" s="331">
        <f t="shared" si="426"/>
        <v>1</v>
      </c>
      <c r="AO2277" s="331"/>
      <c r="AP2277" s="331"/>
      <c r="AQ2277" s="331">
        <f t="shared" si="427"/>
        <v>0</v>
      </c>
      <c r="AR2277" s="332" t="str">
        <f>IF(A2277="","",VLOOKUP(A2277,'Base Sites'!A:B,2,FALSE))</f>
        <v>Valauto Lambersart VW</v>
      </c>
      <c r="AS2277" s="332" t="str">
        <f t="shared" si="428"/>
        <v>SKODA</v>
      </c>
      <c r="AT2277" s="331"/>
      <c r="AU2277" s="333" t="str">
        <f>IF(A2277="","",VLOOKUP(L2277,'Base Vendeurs'!A:B,2,FALSE))</f>
        <v>Valauto Lambersart SKODA</v>
      </c>
      <c r="AV2277" s="327">
        <f t="shared" si="429"/>
        <v>956.41</v>
      </c>
      <c r="AW2277" s="329">
        <f t="shared" si="430"/>
        <v>3.318948136251737E-2</v>
      </c>
      <c r="AX2277" s="333" t="str">
        <f t="shared" si="431"/>
        <v>NON</v>
      </c>
      <c r="AY2277" s="231">
        <f>+MargesVN[[#This Row],[Total COM]]+MargesVN[[#This Row],[EXT GIE]]+MargesVN[[#This Row],[Forfait immat]]</f>
        <v>92.141000000000005</v>
      </c>
    </row>
    <row r="2278" spans="1:51" s="384" customFormat="1" ht="11.25" customHeight="1" x14ac:dyDescent="0.25">
      <c r="A2278" s="401">
        <v>30</v>
      </c>
      <c r="B2278" s="401" t="s">
        <v>163</v>
      </c>
      <c r="C2278" s="401" t="s">
        <v>29</v>
      </c>
      <c r="D2278" s="402">
        <v>46160</v>
      </c>
      <c r="E2278" s="403">
        <v>46170</v>
      </c>
      <c r="F2278" s="404"/>
      <c r="G2278" s="404"/>
      <c r="H2278" s="404"/>
      <c r="I2278" s="404"/>
      <c r="J2278" s="404"/>
      <c r="K2278" s="404">
        <v>0</v>
      </c>
      <c r="L2278" s="401" t="s">
        <v>30</v>
      </c>
      <c r="M2278" s="401">
        <v>544437</v>
      </c>
      <c r="N2278" s="401">
        <v>4437</v>
      </c>
      <c r="O2278" s="401" t="s">
        <v>3731</v>
      </c>
      <c r="P2278" s="405" t="s">
        <v>3732</v>
      </c>
      <c r="Q2278" s="401" t="s">
        <v>128</v>
      </c>
      <c r="R2278" s="406">
        <v>23866.67</v>
      </c>
      <c r="S2278" s="406">
        <v>341.67</v>
      </c>
      <c r="T2278" s="407">
        <f t="shared" si="420"/>
        <v>24208.339999999997</v>
      </c>
      <c r="U2278" s="408">
        <v>52</v>
      </c>
      <c r="V2278" s="406">
        <v>697.24</v>
      </c>
      <c r="W2278" s="409">
        <v>35</v>
      </c>
      <c r="X2278" s="410"/>
      <c r="Y2278" s="409">
        <f t="shared" si="421"/>
        <v>662.24</v>
      </c>
      <c r="Z2278" s="411">
        <f t="shared" si="422"/>
        <v>2.880164439197401E-2</v>
      </c>
      <c r="AA2278" s="410">
        <v>0</v>
      </c>
      <c r="AB2278" s="409">
        <v>-3916</v>
      </c>
      <c r="AC2278" s="409"/>
      <c r="AD2278" s="409"/>
      <c r="AE2278" s="412">
        <v>0.1</v>
      </c>
      <c r="AF2278" s="412">
        <v>0.1</v>
      </c>
      <c r="AG2278" s="409">
        <f t="shared" si="423"/>
        <v>66.224000000000004</v>
      </c>
      <c r="AH2278" s="409"/>
      <c r="AI2278" s="409">
        <f t="shared" si="424"/>
        <v>66.224000000000004</v>
      </c>
      <c r="AJ2278" s="401" t="s">
        <v>149</v>
      </c>
      <c r="AK2278" s="401">
        <v>0</v>
      </c>
      <c r="AL2278" s="408" t="s">
        <v>293</v>
      </c>
      <c r="AM2278" s="413">
        <f t="shared" si="425"/>
        <v>1</v>
      </c>
      <c r="AN2278" s="413">
        <f t="shared" si="426"/>
        <v>1</v>
      </c>
      <c r="AO2278" s="413"/>
      <c r="AP2278" s="413"/>
      <c r="AQ2278" s="413">
        <f t="shared" si="427"/>
        <v>1</v>
      </c>
      <c r="AR2278" s="414" t="str">
        <f>IF(A2278="","",VLOOKUP(A2278,'Base Sites'!A:B,2,FALSE))</f>
        <v>Valauto Lambersart VW</v>
      </c>
      <c r="AS2278" s="414" t="str">
        <f t="shared" si="428"/>
        <v>SKODA</v>
      </c>
      <c r="AT2278" s="413"/>
      <c r="AU2278" s="415" t="str">
        <f>IF(A2278="","",VLOOKUP(L2278,'Base Vendeurs'!A:B,2,FALSE))</f>
        <v>Valauto Lambersart SKODA</v>
      </c>
      <c r="AV2278" s="409">
        <f t="shared" si="429"/>
        <v>697.24</v>
      </c>
      <c r="AW2278" s="411">
        <f t="shared" si="430"/>
        <v>2.880164439197401E-2</v>
      </c>
      <c r="AX2278" s="415" t="str">
        <f t="shared" si="431"/>
        <v>NON</v>
      </c>
      <c r="AY2278" s="231">
        <f>+MargesVN[[#This Row],[Total COM]]+MargesVN[[#This Row],[EXT GIE]]+MargesVN[[#This Row],[Forfait immat]]</f>
        <v>66.224000000000004</v>
      </c>
    </row>
    <row r="2279" spans="1:51" s="384" customFormat="1" ht="11.25" customHeight="1" x14ac:dyDescent="0.25">
      <c r="A2279" s="354">
        <v>30</v>
      </c>
      <c r="B2279" s="354" t="s">
        <v>163</v>
      </c>
      <c r="C2279" s="354" t="s">
        <v>29</v>
      </c>
      <c r="D2279" s="355">
        <v>46113</v>
      </c>
      <c r="E2279" s="356">
        <v>46114</v>
      </c>
      <c r="F2279" s="357"/>
      <c r="G2279" s="357"/>
      <c r="H2279" s="357"/>
      <c r="I2279" s="357"/>
      <c r="J2279" s="357"/>
      <c r="K2279" s="357">
        <v>0</v>
      </c>
      <c r="L2279" s="354" t="s">
        <v>30</v>
      </c>
      <c r="M2279" s="354">
        <v>544439</v>
      </c>
      <c r="N2279" s="354">
        <v>4439</v>
      </c>
      <c r="O2279" s="354" t="s">
        <v>2941</v>
      </c>
      <c r="P2279" s="358" t="s">
        <v>2942</v>
      </c>
      <c r="Q2279" s="354" t="s">
        <v>128</v>
      </c>
      <c r="R2279" s="359">
        <v>21825</v>
      </c>
      <c r="S2279" s="359">
        <v>1358.33</v>
      </c>
      <c r="T2279" s="360">
        <f t="shared" si="420"/>
        <v>23183.33</v>
      </c>
      <c r="U2279" s="361">
        <v>21</v>
      </c>
      <c r="V2279" s="359">
        <v>1001.18</v>
      </c>
      <c r="W2279" s="362">
        <v>35.01</v>
      </c>
      <c r="X2279" s="363"/>
      <c r="Y2279" s="362">
        <f t="shared" si="421"/>
        <v>966.17</v>
      </c>
      <c r="Z2279" s="364">
        <f t="shared" si="422"/>
        <v>4.3185340501127316E-2</v>
      </c>
      <c r="AA2279" s="363">
        <v>0</v>
      </c>
      <c r="AB2279" s="362">
        <v>-3916</v>
      </c>
      <c r="AC2279" s="362"/>
      <c r="AD2279" s="362"/>
      <c r="AE2279" s="365">
        <v>0.1</v>
      </c>
      <c r="AF2279" s="365">
        <v>0.1</v>
      </c>
      <c r="AG2279" s="362">
        <f t="shared" si="423"/>
        <v>96.617000000000004</v>
      </c>
      <c r="AH2279" s="362"/>
      <c r="AI2279" s="362">
        <f t="shared" si="424"/>
        <v>96.617000000000004</v>
      </c>
      <c r="AJ2279" s="354" t="s">
        <v>149</v>
      </c>
      <c r="AK2279" s="354"/>
      <c r="AL2279" s="361">
        <v>50</v>
      </c>
      <c r="AM2279" s="366">
        <f t="shared" si="425"/>
        <v>1</v>
      </c>
      <c r="AN2279" s="366">
        <f t="shared" si="426"/>
        <v>1</v>
      </c>
      <c r="AO2279" s="366"/>
      <c r="AP2279" s="366"/>
      <c r="AQ2279" s="366">
        <f t="shared" si="427"/>
        <v>1</v>
      </c>
      <c r="AR2279" s="367" t="str">
        <f>IF(A2279="","",VLOOKUP(A2279,'Base Sites'!A:B,2,FALSE))</f>
        <v>Valauto Lambersart VW</v>
      </c>
      <c r="AS2279" s="367" t="str">
        <f t="shared" si="428"/>
        <v>SKODA</v>
      </c>
      <c r="AT2279" s="366"/>
      <c r="AU2279" s="368" t="str">
        <f>IF(A2279="","",VLOOKUP(L2279,'Base Vendeurs'!A:B,2,FALSE))</f>
        <v>Valauto Lambersart SKODA</v>
      </c>
      <c r="AV2279" s="362">
        <f t="shared" si="429"/>
        <v>1001.18</v>
      </c>
      <c r="AW2279" s="364">
        <f t="shared" si="430"/>
        <v>4.3185340501127316E-2</v>
      </c>
      <c r="AX2279" s="368" t="str">
        <f t="shared" si="431"/>
        <v>NON</v>
      </c>
      <c r="AY2279" s="231">
        <f>+MargesVN[[#This Row],[Total COM]]+MargesVN[[#This Row],[EXT GIE]]+MargesVN[[#This Row],[Forfait immat]]</f>
        <v>146.61700000000002</v>
      </c>
    </row>
    <row r="2280" spans="1:51" s="384" customFormat="1" ht="11.25" customHeight="1" x14ac:dyDescent="0.25">
      <c r="A2280" s="354">
        <v>30</v>
      </c>
      <c r="B2280" s="354" t="s">
        <v>163</v>
      </c>
      <c r="C2280" s="354" t="s">
        <v>29</v>
      </c>
      <c r="D2280" s="355">
        <v>46127</v>
      </c>
      <c r="E2280" s="356">
        <v>46128</v>
      </c>
      <c r="F2280" s="357"/>
      <c r="G2280" s="357"/>
      <c r="H2280" s="357"/>
      <c r="I2280" s="357"/>
      <c r="J2280" s="357"/>
      <c r="K2280" s="357">
        <v>0</v>
      </c>
      <c r="L2280" s="354" t="s">
        <v>30</v>
      </c>
      <c r="M2280" s="354">
        <v>544440</v>
      </c>
      <c r="N2280" s="354">
        <v>4440</v>
      </c>
      <c r="O2280" s="354" t="s">
        <v>2991</v>
      </c>
      <c r="P2280" s="358" t="s">
        <v>2992</v>
      </c>
      <c r="Q2280" s="354" t="s">
        <v>31</v>
      </c>
      <c r="R2280" s="359">
        <v>23941.67</v>
      </c>
      <c r="S2280" s="359">
        <v>2583.33</v>
      </c>
      <c r="T2280" s="360">
        <f t="shared" si="420"/>
        <v>26525</v>
      </c>
      <c r="U2280" s="361">
        <v>15</v>
      </c>
      <c r="V2280" s="359">
        <v>1326.29</v>
      </c>
      <c r="W2280" s="362">
        <v>35.01</v>
      </c>
      <c r="X2280" s="363"/>
      <c r="Y2280" s="362">
        <f t="shared" si="421"/>
        <v>1291.28</v>
      </c>
      <c r="Z2280" s="364">
        <f t="shared" si="422"/>
        <v>5.0001508011310085E-2</v>
      </c>
      <c r="AA2280" s="363">
        <v>0</v>
      </c>
      <c r="AB2280" s="362">
        <v>-2550</v>
      </c>
      <c r="AC2280" s="362"/>
      <c r="AD2280" s="362"/>
      <c r="AE2280" s="365">
        <v>0.1</v>
      </c>
      <c r="AF2280" s="365">
        <v>0.1</v>
      </c>
      <c r="AG2280" s="362">
        <f t="shared" si="423"/>
        <v>129.12800000000001</v>
      </c>
      <c r="AH2280" s="362"/>
      <c r="AI2280" s="362">
        <f t="shared" si="424"/>
        <v>129.12800000000001</v>
      </c>
      <c r="AJ2280" s="354" t="s">
        <v>149</v>
      </c>
      <c r="AK2280" s="354"/>
      <c r="AL2280" s="361"/>
      <c r="AM2280" s="366">
        <f t="shared" si="425"/>
        <v>0</v>
      </c>
      <c r="AN2280" s="366">
        <f t="shared" si="426"/>
        <v>1</v>
      </c>
      <c r="AO2280" s="366"/>
      <c r="AP2280" s="366"/>
      <c r="AQ2280" s="366">
        <f t="shared" si="427"/>
        <v>0</v>
      </c>
      <c r="AR2280" s="367" t="str">
        <f>IF(A2280="","",VLOOKUP(A2280,'Base Sites'!A:B,2,FALSE))</f>
        <v>Valauto Lambersart VW</v>
      </c>
      <c r="AS2280" s="367" t="str">
        <f t="shared" si="428"/>
        <v>SKODA</v>
      </c>
      <c r="AT2280" s="366"/>
      <c r="AU2280" s="368" t="str">
        <f>IF(A2280="","",VLOOKUP(L2280,'Base Vendeurs'!A:B,2,FALSE))</f>
        <v>Valauto Lambersart SKODA</v>
      </c>
      <c r="AV2280" s="362">
        <f t="shared" si="429"/>
        <v>1326.29</v>
      </c>
      <c r="AW2280" s="364">
        <f t="shared" si="430"/>
        <v>5.0001508011310085E-2</v>
      </c>
      <c r="AX2280" s="368" t="str">
        <f t="shared" si="431"/>
        <v>NON</v>
      </c>
      <c r="AY2280" s="231">
        <f>+MargesVN[[#This Row],[Total COM]]+MargesVN[[#This Row],[EXT GIE]]+MargesVN[[#This Row],[Forfait immat]]</f>
        <v>129.12800000000001</v>
      </c>
    </row>
    <row r="2281" spans="1:51" s="384" customFormat="1" ht="11.25" customHeight="1" x14ac:dyDescent="0.25">
      <c r="A2281" s="354">
        <v>30</v>
      </c>
      <c r="B2281" s="354" t="s">
        <v>163</v>
      </c>
      <c r="C2281" s="354" t="s">
        <v>29</v>
      </c>
      <c r="D2281" s="355">
        <v>46135</v>
      </c>
      <c r="E2281" s="356">
        <v>46139</v>
      </c>
      <c r="F2281" s="357"/>
      <c r="G2281" s="357"/>
      <c r="H2281" s="357"/>
      <c r="I2281" s="357"/>
      <c r="J2281" s="357"/>
      <c r="K2281" s="357">
        <v>0</v>
      </c>
      <c r="L2281" s="354" t="s">
        <v>30</v>
      </c>
      <c r="M2281" s="354">
        <v>544447</v>
      </c>
      <c r="N2281" s="354">
        <v>4447</v>
      </c>
      <c r="O2281" s="354" t="s">
        <v>3006</v>
      </c>
      <c r="P2281" s="358" t="s">
        <v>3007</v>
      </c>
      <c r="Q2281" s="354" t="s">
        <v>129</v>
      </c>
      <c r="R2281" s="359">
        <v>21000</v>
      </c>
      <c r="S2281" s="359">
        <v>375</v>
      </c>
      <c r="T2281" s="360">
        <f t="shared" si="420"/>
        <v>21375</v>
      </c>
      <c r="U2281" s="361">
        <v>14</v>
      </c>
      <c r="V2281" s="359">
        <v>412.74</v>
      </c>
      <c r="W2281" s="362">
        <v>35</v>
      </c>
      <c r="X2281" s="363"/>
      <c r="Y2281" s="362">
        <f t="shared" si="421"/>
        <v>377.74</v>
      </c>
      <c r="Z2281" s="364">
        <f t="shared" si="422"/>
        <v>1.9309473684210526E-2</v>
      </c>
      <c r="AA2281" s="363">
        <v>0</v>
      </c>
      <c r="AB2281" s="362">
        <v>-3916</v>
      </c>
      <c r="AC2281" s="362"/>
      <c r="AD2281" s="362"/>
      <c r="AE2281" s="365">
        <v>0.1</v>
      </c>
      <c r="AF2281" s="365">
        <v>0.1</v>
      </c>
      <c r="AG2281" s="362">
        <f t="shared" si="423"/>
        <v>37.774000000000001</v>
      </c>
      <c r="AH2281" s="362"/>
      <c r="AI2281" s="362">
        <f t="shared" si="424"/>
        <v>37.774000000000001</v>
      </c>
      <c r="AJ2281" s="354" t="s">
        <v>149</v>
      </c>
      <c r="AK2281" s="354">
        <v>0</v>
      </c>
      <c r="AL2281" s="361"/>
      <c r="AM2281" s="366">
        <f t="shared" si="425"/>
        <v>0</v>
      </c>
      <c r="AN2281" s="366">
        <f t="shared" si="426"/>
        <v>1</v>
      </c>
      <c r="AO2281" s="366"/>
      <c r="AP2281" s="366"/>
      <c r="AQ2281" s="366">
        <f t="shared" si="427"/>
        <v>0</v>
      </c>
      <c r="AR2281" s="367" t="str">
        <f>IF(A2281="","",VLOOKUP(A2281,'Base Sites'!A:B,2,FALSE))</f>
        <v>Valauto Lambersart VW</v>
      </c>
      <c r="AS2281" s="367" t="str">
        <f t="shared" si="428"/>
        <v>SKODA</v>
      </c>
      <c r="AT2281" s="366"/>
      <c r="AU2281" s="368" t="str">
        <f>IF(A2281="","",VLOOKUP(L2281,'Base Vendeurs'!A:B,2,FALSE))</f>
        <v>Valauto Lambersart SKODA</v>
      </c>
      <c r="AV2281" s="362">
        <f t="shared" si="429"/>
        <v>412.74</v>
      </c>
      <c r="AW2281" s="364">
        <f t="shared" si="430"/>
        <v>1.9309473684210526E-2</v>
      </c>
      <c r="AX2281" s="368" t="str">
        <f t="shared" si="431"/>
        <v>NON</v>
      </c>
      <c r="AY2281" s="231">
        <f>+MargesVN[[#This Row],[Total COM]]+MargesVN[[#This Row],[EXT GIE]]+MargesVN[[#This Row],[Forfait immat]]</f>
        <v>37.774000000000001</v>
      </c>
    </row>
    <row r="2282" spans="1:51" s="384" customFormat="1" ht="11.25" customHeight="1" x14ac:dyDescent="0.25">
      <c r="A2282" s="319">
        <v>30</v>
      </c>
      <c r="B2282" s="319" t="s">
        <v>163</v>
      </c>
      <c r="C2282" s="319" t="s">
        <v>29</v>
      </c>
      <c r="D2282" s="320">
        <v>46097</v>
      </c>
      <c r="E2282" s="321">
        <v>46098</v>
      </c>
      <c r="F2282" s="322"/>
      <c r="G2282" s="322"/>
      <c r="H2282" s="322"/>
      <c r="I2282" s="322"/>
      <c r="J2282" s="322"/>
      <c r="K2282" s="322">
        <v>0</v>
      </c>
      <c r="L2282" s="319" t="s">
        <v>113</v>
      </c>
      <c r="M2282" s="319">
        <v>544452</v>
      </c>
      <c r="N2282" s="319">
        <v>4452</v>
      </c>
      <c r="O2282" s="319" t="s">
        <v>2242</v>
      </c>
      <c r="P2282" s="323" t="s">
        <v>2243</v>
      </c>
      <c r="Q2282" s="319" t="s">
        <v>79</v>
      </c>
      <c r="R2282" s="324">
        <v>41833.33</v>
      </c>
      <c r="S2282" s="324">
        <v>4666.66</v>
      </c>
      <c r="T2282" s="325">
        <f t="shared" ref="T2282:T2345" si="432">+R2282+S2282</f>
        <v>46499.990000000005</v>
      </c>
      <c r="U2282" s="326">
        <v>19</v>
      </c>
      <c r="V2282" s="324">
        <v>1482.73</v>
      </c>
      <c r="W2282" s="327">
        <v>35.01</v>
      </c>
      <c r="X2282" s="328"/>
      <c r="Y2282" s="327">
        <f t="shared" ref="Y2282:Y2345" si="433">+V2282-W2282+X2282</f>
        <v>1447.72</v>
      </c>
      <c r="Z2282" s="329">
        <f t="shared" ref="Z2282:Z2345" si="434">(V2282+X2282)/T2282</f>
        <v>3.1886673524015807E-2</v>
      </c>
      <c r="AA2282" s="328">
        <v>0</v>
      </c>
      <c r="AB2282" s="327">
        <v>0</v>
      </c>
      <c r="AC2282" s="327"/>
      <c r="AD2282" s="327"/>
      <c r="AE2282" s="330">
        <v>0.1</v>
      </c>
      <c r="AF2282" s="330">
        <v>0.1</v>
      </c>
      <c r="AG2282" s="327">
        <f t="shared" ref="AG2282:AG2345" si="435">+Y2282*AE2282</f>
        <v>144.77200000000002</v>
      </c>
      <c r="AH2282" s="327"/>
      <c r="AI2282" s="327">
        <f t="shared" ref="AI2282:AI2345" si="436">+AG2282+AH2282</f>
        <v>144.77200000000002</v>
      </c>
      <c r="AJ2282" s="319" t="s">
        <v>164</v>
      </c>
      <c r="AK2282" s="319">
        <v>30</v>
      </c>
      <c r="AL2282" s="326"/>
      <c r="AM2282" s="331">
        <f t="shared" ref="AM2282:AM2345" si="437">IF(AL2282&gt;0,100%,0%)</f>
        <v>0</v>
      </c>
      <c r="AN2282" s="331">
        <f t="shared" ref="AN2282:AN2345" si="438">IF(A2282&gt;0,1,"")</f>
        <v>1</v>
      </c>
      <c r="AO2282" s="331"/>
      <c r="AP2282" s="331"/>
      <c r="AQ2282" s="331">
        <f t="shared" ref="AQ2282:AQ2345" si="439">IF(AN2282="","",+AM2282/AN2282)</f>
        <v>0</v>
      </c>
      <c r="AR2282" s="332" t="str">
        <f>IF(A2282="","",VLOOKUP(A2282,'Base Sites'!A:B,2,FALSE))</f>
        <v>Valauto Lambersart VW</v>
      </c>
      <c r="AS2282" s="332" t="str">
        <f t="shared" ref="AS2282:AS2345" si="440">IF(C2282="VW","VOLKSWAGEN",IF(C2282="SE","SEAT",IF(C2282="NI","NISSAN",IF(C2282="HY","HYUNDAI",IF(C2282="VU","VUL",IF(C2282="sk","SKODA",IF(C2282="ltsk","SKODA",IF(C2282="CUPRA","CUPRA",IF(C2282="AUDI","AUDI","")))))))))</f>
        <v>SKODA</v>
      </c>
      <c r="AT2282" s="331"/>
      <c r="AU2282" s="333" t="str">
        <f>IF(A2282="","",VLOOKUP(L2282,'Base Vendeurs'!A:B,2,FALSE))</f>
        <v>Valauto Lambersart SKODA</v>
      </c>
      <c r="AV2282" s="327">
        <f t="shared" ref="AV2282:AV2345" si="441">+V2282+AO2282</f>
        <v>1482.73</v>
      </c>
      <c r="AW2282" s="329">
        <f t="shared" ref="AW2282:AW2345" si="442">IF(A2282="","",+AV2282/T2282)</f>
        <v>3.1886673524015807E-2</v>
      </c>
      <c r="AX2282" s="333" t="str">
        <f t="shared" ref="AX2282:AX2345" si="443">IF(AV2282&lt;0,"OUI","NON")</f>
        <v>NON</v>
      </c>
      <c r="AY2282" s="231">
        <f>+MargesVN[[#This Row],[Total COM]]+MargesVN[[#This Row],[EXT GIE]]+MargesVN[[#This Row],[Forfait immat]]</f>
        <v>174.77200000000002</v>
      </c>
    </row>
    <row r="2283" spans="1:51" s="384" customFormat="1" ht="11.25" customHeight="1" x14ac:dyDescent="0.25">
      <c r="A2283" s="401">
        <v>30</v>
      </c>
      <c r="B2283" s="401" t="s">
        <v>163</v>
      </c>
      <c r="C2283" s="401" t="s">
        <v>29</v>
      </c>
      <c r="D2283" s="402">
        <v>46149</v>
      </c>
      <c r="E2283" s="403">
        <v>46153</v>
      </c>
      <c r="F2283" s="404"/>
      <c r="G2283" s="404"/>
      <c r="H2283" s="404"/>
      <c r="I2283" s="404"/>
      <c r="J2283" s="404"/>
      <c r="K2283" s="404">
        <v>0</v>
      </c>
      <c r="L2283" s="401" t="s">
        <v>30</v>
      </c>
      <c r="M2283" s="401">
        <v>544453</v>
      </c>
      <c r="N2283" s="401">
        <v>4453</v>
      </c>
      <c r="O2283" s="401" t="s">
        <v>3759</v>
      </c>
      <c r="P2283" s="405" t="s">
        <v>3760</v>
      </c>
      <c r="Q2283" s="401" t="s">
        <v>129</v>
      </c>
      <c r="R2283" s="406">
        <v>23191.67</v>
      </c>
      <c r="S2283" s="406">
        <v>2416.67</v>
      </c>
      <c r="T2283" s="407">
        <f t="shared" si="432"/>
        <v>25608.339999999997</v>
      </c>
      <c r="U2283" s="408">
        <v>15</v>
      </c>
      <c r="V2283" s="406">
        <v>729.18</v>
      </c>
      <c r="W2283" s="409">
        <v>35</v>
      </c>
      <c r="X2283" s="410"/>
      <c r="Y2283" s="409">
        <f t="shared" si="433"/>
        <v>694.18</v>
      </c>
      <c r="Z2283" s="411">
        <f t="shared" si="434"/>
        <v>2.8474317351300397E-2</v>
      </c>
      <c r="AA2283" s="410">
        <v>0</v>
      </c>
      <c r="AB2283" s="409">
        <v>-3800</v>
      </c>
      <c r="AC2283" s="409"/>
      <c r="AD2283" s="409"/>
      <c r="AE2283" s="412">
        <v>0.1</v>
      </c>
      <c r="AF2283" s="412">
        <v>0.1</v>
      </c>
      <c r="AG2283" s="409">
        <f t="shared" si="435"/>
        <v>69.417999999999992</v>
      </c>
      <c r="AH2283" s="409"/>
      <c r="AI2283" s="409">
        <f t="shared" si="436"/>
        <v>69.417999999999992</v>
      </c>
      <c r="AJ2283" s="401" t="s">
        <v>164</v>
      </c>
      <c r="AK2283" s="401"/>
      <c r="AL2283" s="408">
        <v>50</v>
      </c>
      <c r="AM2283" s="413">
        <f t="shared" si="437"/>
        <v>1</v>
      </c>
      <c r="AN2283" s="413">
        <f t="shared" si="438"/>
        <v>1</v>
      </c>
      <c r="AO2283" s="413"/>
      <c r="AP2283" s="413"/>
      <c r="AQ2283" s="413">
        <f t="shared" si="439"/>
        <v>1</v>
      </c>
      <c r="AR2283" s="414" t="str">
        <f>IF(A2283="","",VLOOKUP(A2283,'Base Sites'!A:B,2,FALSE))</f>
        <v>Valauto Lambersart VW</v>
      </c>
      <c r="AS2283" s="414" t="str">
        <f t="shared" si="440"/>
        <v>SKODA</v>
      </c>
      <c r="AT2283" s="413"/>
      <c r="AU2283" s="415" t="str">
        <f>IF(A2283="","",VLOOKUP(L2283,'Base Vendeurs'!A:B,2,FALSE))</f>
        <v>Valauto Lambersart SKODA</v>
      </c>
      <c r="AV2283" s="409">
        <f t="shared" si="441"/>
        <v>729.18</v>
      </c>
      <c r="AW2283" s="411">
        <f t="shared" si="442"/>
        <v>2.8474317351300397E-2</v>
      </c>
      <c r="AX2283" s="415" t="str">
        <f t="shared" si="443"/>
        <v>NON</v>
      </c>
      <c r="AY2283" s="231">
        <f>+MargesVN[[#This Row],[Total COM]]+MargesVN[[#This Row],[EXT GIE]]+MargesVN[[#This Row],[Forfait immat]]</f>
        <v>119.41799999999999</v>
      </c>
    </row>
    <row r="2284" spans="1:51" s="384" customFormat="1" ht="11.25" customHeight="1" x14ac:dyDescent="0.25">
      <c r="A2284" s="319">
        <v>30</v>
      </c>
      <c r="B2284" s="319" t="s">
        <v>163</v>
      </c>
      <c r="C2284" s="319" t="s">
        <v>29</v>
      </c>
      <c r="D2284" s="320">
        <v>46107</v>
      </c>
      <c r="E2284" s="321">
        <v>46111</v>
      </c>
      <c r="F2284" s="322"/>
      <c r="G2284" s="322"/>
      <c r="H2284" s="322"/>
      <c r="I2284" s="322"/>
      <c r="J2284" s="322"/>
      <c r="K2284" s="322">
        <v>0</v>
      </c>
      <c r="L2284" s="319" t="s">
        <v>70</v>
      </c>
      <c r="M2284" s="319">
        <v>544455</v>
      </c>
      <c r="N2284" s="319">
        <v>4455</v>
      </c>
      <c r="O2284" s="319" t="s">
        <v>2120</v>
      </c>
      <c r="P2284" s="323" t="s">
        <v>1964</v>
      </c>
      <c r="Q2284" s="319" t="s">
        <v>42</v>
      </c>
      <c r="R2284" s="324">
        <v>28758.34</v>
      </c>
      <c r="S2284" s="324">
        <v>450</v>
      </c>
      <c r="T2284" s="325">
        <f t="shared" si="432"/>
        <v>29208.34</v>
      </c>
      <c r="U2284" s="326">
        <v>15</v>
      </c>
      <c r="V2284" s="324">
        <v>911.25</v>
      </c>
      <c r="W2284" s="327">
        <v>35</v>
      </c>
      <c r="X2284" s="328"/>
      <c r="Y2284" s="327">
        <f t="shared" si="433"/>
        <v>876.25</v>
      </c>
      <c r="Z2284" s="329">
        <f t="shared" si="434"/>
        <v>3.1198281038908749E-2</v>
      </c>
      <c r="AA2284" s="328">
        <v>0</v>
      </c>
      <c r="AB2284" s="327">
        <v>0</v>
      </c>
      <c r="AC2284" s="327"/>
      <c r="AD2284" s="327"/>
      <c r="AE2284" s="330">
        <v>0.1</v>
      </c>
      <c r="AF2284" s="330">
        <v>0.1</v>
      </c>
      <c r="AG2284" s="327">
        <f t="shared" si="435"/>
        <v>87.625</v>
      </c>
      <c r="AH2284" s="327"/>
      <c r="AI2284" s="327">
        <f t="shared" si="436"/>
        <v>87.625</v>
      </c>
      <c r="AJ2284" s="319" t="s">
        <v>164</v>
      </c>
      <c r="AK2284" s="319">
        <v>0</v>
      </c>
      <c r="AL2284" s="326">
        <v>20</v>
      </c>
      <c r="AM2284" s="331">
        <f t="shared" si="437"/>
        <v>1</v>
      </c>
      <c r="AN2284" s="331">
        <f t="shared" si="438"/>
        <v>1</v>
      </c>
      <c r="AO2284" s="331"/>
      <c r="AP2284" s="331"/>
      <c r="AQ2284" s="331">
        <f t="shared" si="439"/>
        <v>1</v>
      </c>
      <c r="AR2284" s="332" t="str">
        <f>IF(A2284="","",VLOOKUP(A2284,'Base Sites'!A:B,2,FALSE))</f>
        <v>Valauto Lambersart VW</v>
      </c>
      <c r="AS2284" s="332" t="str">
        <f t="shared" si="440"/>
        <v>SKODA</v>
      </c>
      <c r="AT2284" s="331"/>
      <c r="AU2284" s="333" t="str">
        <f>IF(A2284="","",VLOOKUP(L2284,'Base Vendeurs'!A:B,2,FALSE))</f>
        <v>Sociétés NORD</v>
      </c>
      <c r="AV2284" s="327">
        <f t="shared" si="441"/>
        <v>911.25</v>
      </c>
      <c r="AW2284" s="329">
        <f t="shared" si="442"/>
        <v>3.1198281038908749E-2</v>
      </c>
      <c r="AX2284" s="333" t="str">
        <f t="shared" si="443"/>
        <v>NON</v>
      </c>
      <c r="AY2284" s="231">
        <f>+MargesVN[[#This Row],[Total COM]]+MargesVN[[#This Row],[EXT GIE]]+MargesVN[[#This Row],[Forfait immat]]</f>
        <v>107.625</v>
      </c>
    </row>
    <row r="2285" spans="1:51" s="384" customFormat="1" ht="11.25" customHeight="1" x14ac:dyDescent="0.25">
      <c r="A2285" s="401">
        <v>30</v>
      </c>
      <c r="B2285" s="401" t="s">
        <v>163</v>
      </c>
      <c r="C2285" s="401" t="s">
        <v>29</v>
      </c>
      <c r="D2285" s="402">
        <v>46160</v>
      </c>
      <c r="E2285" s="403">
        <v>46162</v>
      </c>
      <c r="F2285" s="404"/>
      <c r="G2285" s="404"/>
      <c r="H2285" s="404"/>
      <c r="I2285" s="404"/>
      <c r="J2285" s="404"/>
      <c r="K2285" s="404">
        <v>0</v>
      </c>
      <c r="L2285" s="401" t="s">
        <v>395</v>
      </c>
      <c r="M2285" s="401">
        <v>544458</v>
      </c>
      <c r="N2285" s="401">
        <v>4458</v>
      </c>
      <c r="O2285" s="401" t="s">
        <v>3793</v>
      </c>
      <c r="P2285" s="405" t="s">
        <v>3794</v>
      </c>
      <c r="Q2285" s="401" t="s">
        <v>42</v>
      </c>
      <c r="R2285" s="406">
        <v>28958.34</v>
      </c>
      <c r="S2285" s="406">
        <v>550</v>
      </c>
      <c r="T2285" s="407">
        <f t="shared" si="432"/>
        <v>29508.34</v>
      </c>
      <c r="U2285" s="408">
        <v>41</v>
      </c>
      <c r="V2285" s="406">
        <v>713.7</v>
      </c>
      <c r="W2285" s="409">
        <v>35.01</v>
      </c>
      <c r="X2285" s="410"/>
      <c r="Y2285" s="409">
        <f t="shared" si="433"/>
        <v>678.69</v>
      </c>
      <c r="Z2285" s="411">
        <f t="shared" si="434"/>
        <v>2.4186382561675785E-2</v>
      </c>
      <c r="AA2285" s="410">
        <v>0</v>
      </c>
      <c r="AB2285" s="409">
        <v>0</v>
      </c>
      <c r="AC2285" s="409"/>
      <c r="AD2285" s="409"/>
      <c r="AE2285" s="412">
        <v>0.1</v>
      </c>
      <c r="AF2285" s="412">
        <v>0.1</v>
      </c>
      <c r="AG2285" s="409">
        <f t="shared" si="435"/>
        <v>67.869000000000014</v>
      </c>
      <c r="AH2285" s="409"/>
      <c r="AI2285" s="409">
        <f t="shared" si="436"/>
        <v>67.869000000000014</v>
      </c>
      <c r="AJ2285" s="401" t="s">
        <v>164</v>
      </c>
      <c r="AK2285" s="401">
        <v>0</v>
      </c>
      <c r="AL2285" s="408">
        <v>20</v>
      </c>
      <c r="AM2285" s="413">
        <f t="shared" si="437"/>
        <v>1</v>
      </c>
      <c r="AN2285" s="413">
        <f t="shared" si="438"/>
        <v>1</v>
      </c>
      <c r="AO2285" s="413"/>
      <c r="AP2285" s="413"/>
      <c r="AQ2285" s="413">
        <f t="shared" si="439"/>
        <v>1</v>
      </c>
      <c r="AR2285" s="414" t="str">
        <f>IF(A2285="","",VLOOKUP(A2285,'Base Sites'!A:B,2,FALSE))</f>
        <v>Valauto Lambersart VW</v>
      </c>
      <c r="AS2285" s="414" t="str">
        <f t="shared" si="440"/>
        <v>SKODA</v>
      </c>
      <c r="AT2285" s="413"/>
      <c r="AU2285" s="415" t="str">
        <f>IF(A2285="","",VLOOKUP(L2285,'Base Vendeurs'!A:B,2,FALSE))</f>
        <v>Sociétés NORD</v>
      </c>
      <c r="AV2285" s="409">
        <f t="shared" si="441"/>
        <v>713.7</v>
      </c>
      <c r="AW2285" s="411">
        <f t="shared" si="442"/>
        <v>2.4186382561675785E-2</v>
      </c>
      <c r="AX2285" s="415" t="str">
        <f t="shared" si="443"/>
        <v>NON</v>
      </c>
      <c r="AY2285" s="231">
        <f>+MargesVN[[#This Row],[Total COM]]+MargesVN[[#This Row],[EXT GIE]]+MargesVN[[#This Row],[Forfait immat]]</f>
        <v>87.869000000000014</v>
      </c>
    </row>
    <row r="2286" spans="1:51" s="384" customFormat="1" ht="11.25" customHeight="1" x14ac:dyDescent="0.25">
      <c r="A2286" s="431">
        <v>30</v>
      </c>
      <c r="B2286" s="431" t="s">
        <v>183</v>
      </c>
      <c r="C2286" s="431" t="s">
        <v>29</v>
      </c>
      <c r="D2286" s="432">
        <v>46184</v>
      </c>
      <c r="E2286" s="433">
        <v>46188</v>
      </c>
      <c r="F2286" s="434"/>
      <c r="G2286" s="434"/>
      <c r="H2286" s="434"/>
      <c r="I2286" s="434" t="s">
        <v>165</v>
      </c>
      <c r="J2286" s="434"/>
      <c r="K2286" s="434">
        <v>754353.41</v>
      </c>
      <c r="L2286" s="431" t="s">
        <v>33</v>
      </c>
      <c r="M2286" s="431">
        <v>544460</v>
      </c>
      <c r="N2286" s="431">
        <v>4460</v>
      </c>
      <c r="O2286" s="431" t="s">
        <v>4580</v>
      </c>
      <c r="P2286" s="435" t="s">
        <v>326</v>
      </c>
      <c r="Q2286" s="431" t="s">
        <v>42</v>
      </c>
      <c r="R2286" s="436">
        <v>28958.34</v>
      </c>
      <c r="S2286" s="436">
        <v>1495</v>
      </c>
      <c r="T2286" s="437">
        <f t="shared" si="432"/>
        <v>30453.34</v>
      </c>
      <c r="U2286" s="438">
        <v>16</v>
      </c>
      <c r="V2286" s="436">
        <v>945.06</v>
      </c>
      <c r="W2286" s="439">
        <v>35</v>
      </c>
      <c r="X2286" s="440"/>
      <c r="Y2286" s="439">
        <f t="shared" si="433"/>
        <v>910.06</v>
      </c>
      <c r="Z2286" s="441">
        <f t="shared" si="434"/>
        <v>3.1033049248456818E-2</v>
      </c>
      <c r="AA2286" s="440">
        <v>0</v>
      </c>
      <c r="AB2286" s="439">
        <v>-1827.5</v>
      </c>
      <c r="AC2286" s="439"/>
      <c r="AD2286" s="439" t="s">
        <v>5148</v>
      </c>
      <c r="AE2286" s="442"/>
      <c r="AF2286" s="442">
        <v>0</v>
      </c>
      <c r="AG2286" s="439">
        <f t="shared" si="435"/>
        <v>0</v>
      </c>
      <c r="AH2286" s="439"/>
      <c r="AI2286" s="439">
        <f t="shared" si="436"/>
        <v>0</v>
      </c>
      <c r="AJ2286" s="431" t="s">
        <v>149</v>
      </c>
      <c r="AK2286" s="431">
        <v>0</v>
      </c>
      <c r="AL2286" s="438"/>
      <c r="AM2286" s="443">
        <f t="shared" si="437"/>
        <v>0</v>
      </c>
      <c r="AN2286" s="443">
        <f t="shared" si="438"/>
        <v>1</v>
      </c>
      <c r="AO2286" s="443"/>
      <c r="AP2286" s="443"/>
      <c r="AQ2286" s="443">
        <f t="shared" si="439"/>
        <v>0</v>
      </c>
      <c r="AR2286" s="444" t="str">
        <f>IF(A2286="","",VLOOKUP(A2286,'Base Sites'!A:B,2,FALSE))</f>
        <v>Valauto Lambersart VW</v>
      </c>
      <c r="AS2286" s="444" t="str">
        <f t="shared" si="440"/>
        <v>SKODA</v>
      </c>
      <c r="AT2286" s="443"/>
      <c r="AU2286" s="445" t="str">
        <f>IF(A2286="","",VLOOKUP(L2286,'Base Vendeurs'!A:B,2,FALSE))</f>
        <v>Sociétés NORD</v>
      </c>
      <c r="AV2286" s="439">
        <f t="shared" si="441"/>
        <v>945.06</v>
      </c>
      <c r="AW2286" s="441">
        <f t="shared" si="442"/>
        <v>3.1033049248456818E-2</v>
      </c>
      <c r="AX2286" s="445" t="str">
        <f t="shared" si="443"/>
        <v>NON</v>
      </c>
      <c r="AY2286" s="231">
        <f>+MargesVN[[#This Row],[Total COM]]+MargesVN[[#This Row],[EXT GIE]]+MargesVN[[#This Row],[Forfait immat]]</f>
        <v>0</v>
      </c>
    </row>
    <row r="2287" spans="1:51" s="384" customFormat="1" ht="11.25" customHeight="1" x14ac:dyDescent="0.25">
      <c r="A2287" s="431">
        <v>30</v>
      </c>
      <c r="B2287" s="431" t="s">
        <v>183</v>
      </c>
      <c r="C2287" s="431" t="s">
        <v>29</v>
      </c>
      <c r="D2287" s="432">
        <v>46189</v>
      </c>
      <c r="E2287" s="433">
        <v>46167</v>
      </c>
      <c r="F2287" s="434"/>
      <c r="G2287" s="434"/>
      <c r="H2287" s="434"/>
      <c r="I2287" s="434" t="s">
        <v>165</v>
      </c>
      <c r="J2287" s="434"/>
      <c r="K2287" s="434">
        <v>754353.41</v>
      </c>
      <c r="L2287" s="431" t="s">
        <v>33</v>
      </c>
      <c r="M2287" s="431">
        <v>544461</v>
      </c>
      <c r="N2287" s="431">
        <v>4461</v>
      </c>
      <c r="O2287" s="431" t="s">
        <v>3796</v>
      </c>
      <c r="P2287" s="435" t="s">
        <v>326</v>
      </c>
      <c r="Q2287" s="431" t="s">
        <v>42</v>
      </c>
      <c r="R2287" s="436">
        <v>28958.34</v>
      </c>
      <c r="S2287" s="436">
        <v>1495</v>
      </c>
      <c r="T2287" s="437">
        <f t="shared" si="432"/>
        <v>30453.34</v>
      </c>
      <c r="U2287" s="438">
        <v>36</v>
      </c>
      <c r="V2287" s="436">
        <v>945.06</v>
      </c>
      <c r="W2287" s="439">
        <v>35</v>
      </c>
      <c r="X2287" s="440"/>
      <c r="Y2287" s="439">
        <f t="shared" si="433"/>
        <v>910.06</v>
      </c>
      <c r="Z2287" s="441">
        <f t="shared" si="434"/>
        <v>3.1033049248456818E-2</v>
      </c>
      <c r="AA2287" s="440">
        <v>0</v>
      </c>
      <c r="AB2287" s="439">
        <v>-1827.5</v>
      </c>
      <c r="AC2287" s="439"/>
      <c r="AD2287" s="439" t="s">
        <v>430</v>
      </c>
      <c r="AE2287" s="442"/>
      <c r="AF2287" s="442">
        <v>0</v>
      </c>
      <c r="AG2287" s="439">
        <f t="shared" si="435"/>
        <v>0</v>
      </c>
      <c r="AH2287" s="439"/>
      <c r="AI2287" s="439">
        <f t="shared" si="436"/>
        <v>0</v>
      </c>
      <c r="AJ2287" s="431" t="s">
        <v>149</v>
      </c>
      <c r="AK2287" s="431">
        <v>0</v>
      </c>
      <c r="AL2287" s="438" t="s">
        <v>293</v>
      </c>
      <c r="AM2287" s="443">
        <f t="shared" si="437"/>
        <v>1</v>
      </c>
      <c r="AN2287" s="443">
        <f t="shared" si="438"/>
        <v>1</v>
      </c>
      <c r="AO2287" s="443"/>
      <c r="AP2287" s="443"/>
      <c r="AQ2287" s="443">
        <f t="shared" si="439"/>
        <v>1</v>
      </c>
      <c r="AR2287" s="444" t="str">
        <f>IF(A2287="","",VLOOKUP(A2287,'Base Sites'!A:B,2,FALSE))</f>
        <v>Valauto Lambersart VW</v>
      </c>
      <c r="AS2287" s="444" t="str">
        <f t="shared" si="440"/>
        <v>SKODA</v>
      </c>
      <c r="AT2287" s="443"/>
      <c r="AU2287" s="445" t="str">
        <f>IF(A2287="","",VLOOKUP(L2287,'Base Vendeurs'!A:B,2,FALSE))</f>
        <v>Sociétés NORD</v>
      </c>
      <c r="AV2287" s="439">
        <f t="shared" si="441"/>
        <v>945.06</v>
      </c>
      <c r="AW2287" s="441">
        <f t="shared" si="442"/>
        <v>3.1033049248456818E-2</v>
      </c>
      <c r="AX2287" s="445" t="str">
        <f t="shared" si="443"/>
        <v>NON</v>
      </c>
      <c r="AY2287" s="231">
        <f>+MargesVN[[#This Row],[Total COM]]+MargesVN[[#This Row],[EXT GIE]]+MargesVN[[#This Row],[Forfait immat]]</f>
        <v>0</v>
      </c>
    </row>
    <row r="2288" spans="1:51" s="384" customFormat="1" ht="11.25" customHeight="1" x14ac:dyDescent="0.25">
      <c r="A2288" s="354">
        <v>30</v>
      </c>
      <c r="B2288" s="354" t="s">
        <v>163</v>
      </c>
      <c r="C2288" s="354" t="s">
        <v>29</v>
      </c>
      <c r="D2288" s="355">
        <v>46126</v>
      </c>
      <c r="E2288" s="356">
        <v>46128</v>
      </c>
      <c r="F2288" s="357"/>
      <c r="G2288" s="357"/>
      <c r="H2288" s="357"/>
      <c r="I2288" s="357"/>
      <c r="J2288" s="357"/>
      <c r="K2288" s="357">
        <v>0</v>
      </c>
      <c r="L2288" s="354" t="s">
        <v>219</v>
      </c>
      <c r="M2288" s="354">
        <v>544462</v>
      </c>
      <c r="N2288" s="354">
        <v>4462</v>
      </c>
      <c r="O2288" s="354" t="s">
        <v>3078</v>
      </c>
      <c r="P2288" s="358" t="s">
        <v>3079</v>
      </c>
      <c r="Q2288" s="354" t="s">
        <v>42</v>
      </c>
      <c r="R2288" s="359">
        <v>36133.339999999997</v>
      </c>
      <c r="S2288" s="359">
        <v>5733.34</v>
      </c>
      <c r="T2288" s="360">
        <f t="shared" si="432"/>
        <v>41866.679999999993</v>
      </c>
      <c r="U2288" s="361">
        <v>5</v>
      </c>
      <c r="V2288" s="359">
        <v>872.33</v>
      </c>
      <c r="W2288" s="362">
        <v>35</v>
      </c>
      <c r="X2288" s="363"/>
      <c r="Y2288" s="362">
        <f t="shared" si="433"/>
        <v>837.33</v>
      </c>
      <c r="Z2288" s="364">
        <f t="shared" si="434"/>
        <v>2.0835901007674844E-2</v>
      </c>
      <c r="AA2288" s="363">
        <v>0</v>
      </c>
      <c r="AB2288" s="362">
        <v>0</v>
      </c>
      <c r="AC2288" s="362"/>
      <c r="AD2288" s="362"/>
      <c r="AE2288" s="365">
        <v>0.1</v>
      </c>
      <c r="AF2288" s="365">
        <v>0.1</v>
      </c>
      <c r="AG2288" s="362">
        <f t="shared" si="435"/>
        <v>83.733000000000004</v>
      </c>
      <c r="AH2288" s="362"/>
      <c r="AI2288" s="362">
        <f t="shared" si="436"/>
        <v>83.733000000000004</v>
      </c>
      <c r="AJ2288" s="354" t="s">
        <v>164</v>
      </c>
      <c r="AK2288" s="354">
        <v>0</v>
      </c>
      <c r="AL2288" s="361">
        <v>20</v>
      </c>
      <c r="AM2288" s="366">
        <f t="shared" si="437"/>
        <v>1</v>
      </c>
      <c r="AN2288" s="366">
        <f t="shared" si="438"/>
        <v>1</v>
      </c>
      <c r="AO2288" s="366"/>
      <c r="AP2288" s="366"/>
      <c r="AQ2288" s="366">
        <f t="shared" si="439"/>
        <v>1</v>
      </c>
      <c r="AR2288" s="367" t="str">
        <f>IF(A2288="","",VLOOKUP(A2288,'Base Sites'!A:B,2,FALSE))</f>
        <v>Valauto Lambersart VW</v>
      </c>
      <c r="AS2288" s="367" t="str">
        <f t="shared" si="440"/>
        <v>SKODA</v>
      </c>
      <c r="AT2288" s="366"/>
      <c r="AU2288" s="368" t="str">
        <f>IF(A2288="","",VLOOKUP(L2288,'Base Vendeurs'!A:B,2,FALSE))</f>
        <v>Sociétés NORD</v>
      </c>
      <c r="AV2288" s="362">
        <f t="shared" si="441"/>
        <v>872.33</v>
      </c>
      <c r="AW2288" s="364">
        <f t="shared" si="442"/>
        <v>2.0835901007674844E-2</v>
      </c>
      <c r="AX2288" s="368" t="str">
        <f t="shared" si="443"/>
        <v>NON</v>
      </c>
      <c r="AY2288" s="231">
        <f>+MargesVN[[#This Row],[Total COM]]+MargesVN[[#This Row],[EXT GIE]]+MargesVN[[#This Row],[Forfait immat]]</f>
        <v>103.733</v>
      </c>
    </row>
    <row r="2289" spans="1:51" s="384" customFormat="1" ht="11.25" customHeight="1" x14ac:dyDescent="0.25">
      <c r="A2289" s="319">
        <v>30</v>
      </c>
      <c r="B2289" s="319" t="s">
        <v>163</v>
      </c>
      <c r="C2289" s="319" t="s">
        <v>29</v>
      </c>
      <c r="D2289" s="320">
        <v>46084</v>
      </c>
      <c r="E2289" s="321">
        <v>46087</v>
      </c>
      <c r="F2289" s="322"/>
      <c r="G2289" s="322"/>
      <c r="H2289" s="322"/>
      <c r="I2289" s="322"/>
      <c r="J2289" s="322"/>
      <c r="K2289" s="322">
        <v>0</v>
      </c>
      <c r="L2289" s="319" t="s">
        <v>33</v>
      </c>
      <c r="M2289" s="319">
        <v>544463</v>
      </c>
      <c r="N2289" s="319">
        <v>4463</v>
      </c>
      <c r="O2289" s="319" t="s">
        <v>2233</v>
      </c>
      <c r="P2289" s="323" t="s">
        <v>2234</v>
      </c>
      <c r="Q2289" s="319" t="s">
        <v>129</v>
      </c>
      <c r="R2289" s="324">
        <v>25350</v>
      </c>
      <c r="S2289" s="324">
        <v>2166.67</v>
      </c>
      <c r="T2289" s="325">
        <f t="shared" si="432"/>
        <v>27516.67</v>
      </c>
      <c r="U2289" s="326">
        <v>21</v>
      </c>
      <c r="V2289" s="324">
        <v>403.84</v>
      </c>
      <c r="W2289" s="327">
        <v>35</v>
      </c>
      <c r="X2289" s="328"/>
      <c r="Y2289" s="327">
        <f t="shared" si="433"/>
        <v>368.84</v>
      </c>
      <c r="Z2289" s="329">
        <f t="shared" si="434"/>
        <v>1.4676194466845007E-2</v>
      </c>
      <c r="AA2289" s="328">
        <v>0</v>
      </c>
      <c r="AB2289" s="327">
        <v>0</v>
      </c>
      <c r="AC2289" s="327"/>
      <c r="AD2289" s="327"/>
      <c r="AE2289" s="330"/>
      <c r="AF2289" s="330">
        <v>0</v>
      </c>
      <c r="AG2289" s="327">
        <f t="shared" si="435"/>
        <v>0</v>
      </c>
      <c r="AH2289" s="327"/>
      <c r="AI2289" s="327">
        <f t="shared" si="436"/>
        <v>0</v>
      </c>
      <c r="AJ2289" s="319" t="s">
        <v>164</v>
      </c>
      <c r="AK2289" s="319">
        <v>0</v>
      </c>
      <c r="AL2289" s="326"/>
      <c r="AM2289" s="331">
        <f t="shared" si="437"/>
        <v>0</v>
      </c>
      <c r="AN2289" s="331">
        <f t="shared" si="438"/>
        <v>1</v>
      </c>
      <c r="AO2289" s="331"/>
      <c r="AP2289" s="331"/>
      <c r="AQ2289" s="331">
        <f t="shared" si="439"/>
        <v>0</v>
      </c>
      <c r="AR2289" s="332" t="str">
        <f>IF(A2289="","",VLOOKUP(A2289,'Base Sites'!A:B,2,FALSE))</f>
        <v>Valauto Lambersart VW</v>
      </c>
      <c r="AS2289" s="332" t="str">
        <f t="shared" si="440"/>
        <v>SKODA</v>
      </c>
      <c r="AT2289" s="331"/>
      <c r="AU2289" s="333" t="str">
        <f>IF(A2289="","",VLOOKUP(L2289,'Base Vendeurs'!A:B,2,FALSE))</f>
        <v>Sociétés NORD</v>
      </c>
      <c r="AV2289" s="327">
        <f t="shared" si="441"/>
        <v>403.84</v>
      </c>
      <c r="AW2289" s="329">
        <f t="shared" si="442"/>
        <v>1.4676194466845007E-2</v>
      </c>
      <c r="AX2289" s="333" t="str">
        <f t="shared" si="443"/>
        <v>NON</v>
      </c>
      <c r="AY2289" s="231">
        <f>+MargesVN[[#This Row],[Total COM]]+MargesVN[[#This Row],[EXT GIE]]+MargesVN[[#This Row],[Forfait immat]]</f>
        <v>0</v>
      </c>
    </row>
    <row r="2290" spans="1:51" s="384" customFormat="1" ht="11.25" customHeight="1" x14ac:dyDescent="0.25">
      <c r="A2290" s="431">
        <v>30</v>
      </c>
      <c r="B2290" s="431" t="s">
        <v>163</v>
      </c>
      <c r="C2290" s="431" t="s">
        <v>29</v>
      </c>
      <c r="D2290" s="432">
        <v>46178</v>
      </c>
      <c r="E2290" s="433">
        <v>46181</v>
      </c>
      <c r="F2290" s="434"/>
      <c r="G2290" s="434"/>
      <c r="H2290" s="434"/>
      <c r="I2290" s="434"/>
      <c r="J2290" s="434"/>
      <c r="K2290" s="434"/>
      <c r="L2290" s="431" t="s">
        <v>30</v>
      </c>
      <c r="M2290" s="431">
        <v>544464</v>
      </c>
      <c r="N2290" s="431">
        <v>4464</v>
      </c>
      <c r="O2290" s="431" t="s">
        <v>4563</v>
      </c>
      <c r="P2290" s="435" t="s">
        <v>4564</v>
      </c>
      <c r="Q2290" s="431" t="s">
        <v>129</v>
      </c>
      <c r="R2290" s="436">
        <v>29675</v>
      </c>
      <c r="S2290" s="436">
        <v>1525</v>
      </c>
      <c r="T2290" s="437">
        <f t="shared" si="432"/>
        <v>31200</v>
      </c>
      <c r="U2290" s="438">
        <v>24</v>
      </c>
      <c r="V2290" s="436">
        <v>1549.67</v>
      </c>
      <c r="W2290" s="439">
        <v>35</v>
      </c>
      <c r="X2290" s="440"/>
      <c r="Y2290" s="439">
        <f t="shared" si="433"/>
        <v>1514.67</v>
      </c>
      <c r="Z2290" s="441">
        <f t="shared" si="434"/>
        <v>4.9668910256410258E-2</v>
      </c>
      <c r="AA2290" s="440">
        <v>0</v>
      </c>
      <c r="AB2290" s="439">
        <v>-3916</v>
      </c>
      <c r="AC2290" s="439"/>
      <c r="AD2290" s="439"/>
      <c r="AE2290" s="442">
        <v>0.1</v>
      </c>
      <c r="AF2290" s="442">
        <v>0.1</v>
      </c>
      <c r="AG2290" s="439">
        <f t="shared" si="435"/>
        <v>151.46700000000001</v>
      </c>
      <c r="AH2290" s="439"/>
      <c r="AI2290" s="439">
        <f t="shared" si="436"/>
        <v>151.46700000000001</v>
      </c>
      <c r="AJ2290" s="431" t="s">
        <v>164</v>
      </c>
      <c r="AK2290" s="431"/>
      <c r="AL2290" s="438">
        <v>50</v>
      </c>
      <c r="AM2290" s="443">
        <f t="shared" si="437"/>
        <v>1</v>
      </c>
      <c r="AN2290" s="443">
        <f t="shared" si="438"/>
        <v>1</v>
      </c>
      <c r="AO2290" s="443"/>
      <c r="AP2290" s="443"/>
      <c r="AQ2290" s="443">
        <f t="shared" si="439"/>
        <v>1</v>
      </c>
      <c r="AR2290" s="444" t="str">
        <f>IF(A2290="","",VLOOKUP(A2290,'Base Sites'!A:B,2,FALSE))</f>
        <v>Valauto Lambersart VW</v>
      </c>
      <c r="AS2290" s="444" t="str">
        <f t="shared" si="440"/>
        <v>SKODA</v>
      </c>
      <c r="AT2290" s="443"/>
      <c r="AU2290" s="445" t="str">
        <f>IF(A2290="","",VLOOKUP(L2290,'Base Vendeurs'!A:B,2,FALSE))</f>
        <v>Valauto Lambersart SKODA</v>
      </c>
      <c r="AV2290" s="439">
        <f t="shared" si="441"/>
        <v>1549.67</v>
      </c>
      <c r="AW2290" s="441">
        <f t="shared" si="442"/>
        <v>4.9668910256410258E-2</v>
      </c>
      <c r="AX2290" s="445" t="str">
        <f t="shared" si="443"/>
        <v>NON</v>
      </c>
      <c r="AY2290" s="231">
        <f>+MargesVN[[#This Row],[Total COM]]+MargesVN[[#This Row],[EXT GIE]]+MargesVN[[#This Row],[Forfait immat]]</f>
        <v>201.46700000000001</v>
      </c>
    </row>
    <row r="2291" spans="1:51" s="384" customFormat="1" ht="11.25" customHeight="1" x14ac:dyDescent="0.25">
      <c r="A2291" s="354">
        <v>30</v>
      </c>
      <c r="B2291" s="354" t="s">
        <v>163</v>
      </c>
      <c r="C2291" s="354" t="s">
        <v>29</v>
      </c>
      <c r="D2291" s="355">
        <v>46126</v>
      </c>
      <c r="E2291" s="356">
        <v>46127</v>
      </c>
      <c r="F2291" s="357"/>
      <c r="G2291" s="357"/>
      <c r="H2291" s="357"/>
      <c r="I2291" s="357"/>
      <c r="J2291" s="357"/>
      <c r="K2291" s="357">
        <v>0</v>
      </c>
      <c r="L2291" s="354" t="s">
        <v>113</v>
      </c>
      <c r="M2291" s="354">
        <v>544468</v>
      </c>
      <c r="N2291" s="354">
        <v>4468</v>
      </c>
      <c r="O2291" s="354" t="s">
        <v>3040</v>
      </c>
      <c r="P2291" s="358" t="s">
        <v>3041</v>
      </c>
      <c r="Q2291" s="354" t="s">
        <v>42</v>
      </c>
      <c r="R2291" s="359">
        <v>28958.34</v>
      </c>
      <c r="S2291" s="359">
        <v>3016.66</v>
      </c>
      <c r="T2291" s="360">
        <f t="shared" si="432"/>
        <v>31975</v>
      </c>
      <c r="U2291" s="361">
        <v>18</v>
      </c>
      <c r="V2291" s="359">
        <v>989.24</v>
      </c>
      <c r="W2291" s="362">
        <v>35</v>
      </c>
      <c r="X2291" s="363"/>
      <c r="Y2291" s="362">
        <f t="shared" si="433"/>
        <v>954.24</v>
      </c>
      <c r="Z2291" s="364">
        <f t="shared" si="434"/>
        <v>3.0937920250195466E-2</v>
      </c>
      <c r="AA2291" s="363">
        <v>0</v>
      </c>
      <c r="AB2291" s="362">
        <v>0</v>
      </c>
      <c r="AC2291" s="362"/>
      <c r="AD2291" s="362"/>
      <c r="AE2291" s="365">
        <v>7.0000000000000007E-2</v>
      </c>
      <c r="AF2291" s="365">
        <v>7.0000000000000007E-2</v>
      </c>
      <c r="AG2291" s="362">
        <f t="shared" si="435"/>
        <v>66.796800000000005</v>
      </c>
      <c r="AH2291" s="362"/>
      <c r="AI2291" s="362">
        <f t="shared" si="436"/>
        <v>66.796800000000005</v>
      </c>
      <c r="AJ2291" s="354" t="s">
        <v>164</v>
      </c>
      <c r="AK2291" s="354">
        <v>0</v>
      </c>
      <c r="AL2291" s="361">
        <v>50</v>
      </c>
      <c r="AM2291" s="366">
        <f t="shared" si="437"/>
        <v>1</v>
      </c>
      <c r="AN2291" s="366">
        <f t="shared" si="438"/>
        <v>1</v>
      </c>
      <c r="AO2291" s="366"/>
      <c r="AP2291" s="366"/>
      <c r="AQ2291" s="366">
        <f t="shared" si="439"/>
        <v>1</v>
      </c>
      <c r="AR2291" s="367" t="str">
        <f>IF(A2291="","",VLOOKUP(A2291,'Base Sites'!A:B,2,FALSE))</f>
        <v>Valauto Lambersart VW</v>
      </c>
      <c r="AS2291" s="367" t="str">
        <f t="shared" si="440"/>
        <v>SKODA</v>
      </c>
      <c r="AT2291" s="366"/>
      <c r="AU2291" s="368" t="str">
        <f>IF(A2291="","",VLOOKUP(L2291,'Base Vendeurs'!A:B,2,FALSE))</f>
        <v>Valauto Lambersart SKODA</v>
      </c>
      <c r="AV2291" s="362">
        <f t="shared" si="441"/>
        <v>989.24</v>
      </c>
      <c r="AW2291" s="364">
        <f t="shared" si="442"/>
        <v>3.0937920250195466E-2</v>
      </c>
      <c r="AX2291" s="368" t="str">
        <f t="shared" si="443"/>
        <v>NON</v>
      </c>
      <c r="AY2291" s="231">
        <f>+MargesVN[[#This Row],[Total COM]]+MargesVN[[#This Row],[EXT GIE]]+MargesVN[[#This Row],[Forfait immat]]</f>
        <v>116.7968</v>
      </c>
    </row>
    <row r="2292" spans="1:51" s="384" customFormat="1" ht="11.25" customHeight="1" x14ac:dyDescent="0.25">
      <c r="A2292" s="431">
        <v>30</v>
      </c>
      <c r="B2292" s="431" t="s">
        <v>163</v>
      </c>
      <c r="C2292" s="431" t="s">
        <v>29</v>
      </c>
      <c r="D2292" s="432">
        <v>46178</v>
      </c>
      <c r="E2292" s="433">
        <v>46182</v>
      </c>
      <c r="F2292" s="434"/>
      <c r="G2292" s="434"/>
      <c r="H2292" s="434"/>
      <c r="I2292" s="434"/>
      <c r="J2292" s="434"/>
      <c r="K2292" s="434">
        <v>0</v>
      </c>
      <c r="L2292" s="431" t="s">
        <v>33</v>
      </c>
      <c r="M2292" s="431">
        <v>544472</v>
      </c>
      <c r="N2292" s="431">
        <v>4472</v>
      </c>
      <c r="O2292" s="431" t="s">
        <v>4576</v>
      </c>
      <c r="P2292" s="435" t="s">
        <v>3065</v>
      </c>
      <c r="Q2292" s="431" t="s">
        <v>42</v>
      </c>
      <c r="R2292" s="436">
        <v>28958.34</v>
      </c>
      <c r="S2292" s="436">
        <v>1333.33</v>
      </c>
      <c r="T2292" s="437">
        <f t="shared" si="432"/>
        <v>30291.67</v>
      </c>
      <c r="U2292" s="438">
        <v>9</v>
      </c>
      <c r="V2292" s="436">
        <v>640.85</v>
      </c>
      <c r="W2292" s="439">
        <v>35.01</v>
      </c>
      <c r="X2292" s="440"/>
      <c r="Y2292" s="439">
        <f t="shared" si="433"/>
        <v>605.84</v>
      </c>
      <c r="Z2292" s="441">
        <f t="shared" si="434"/>
        <v>2.1155981165779242E-2</v>
      </c>
      <c r="AA2292" s="440">
        <v>0</v>
      </c>
      <c r="AB2292" s="439">
        <v>0</v>
      </c>
      <c r="AC2292" s="439"/>
      <c r="AD2292" s="439"/>
      <c r="AE2292" s="442"/>
      <c r="AF2292" s="442">
        <v>0</v>
      </c>
      <c r="AG2292" s="439">
        <f t="shared" si="435"/>
        <v>0</v>
      </c>
      <c r="AH2292" s="439"/>
      <c r="AI2292" s="439">
        <f t="shared" si="436"/>
        <v>0</v>
      </c>
      <c r="AJ2292" s="431" t="s">
        <v>164</v>
      </c>
      <c r="AK2292" s="431">
        <v>0</v>
      </c>
      <c r="AL2292" s="438"/>
      <c r="AM2292" s="443">
        <f t="shared" si="437"/>
        <v>0</v>
      </c>
      <c r="AN2292" s="443">
        <f t="shared" si="438"/>
        <v>1</v>
      </c>
      <c r="AO2292" s="443"/>
      <c r="AP2292" s="443"/>
      <c r="AQ2292" s="443">
        <f t="shared" si="439"/>
        <v>0</v>
      </c>
      <c r="AR2292" s="444" t="str">
        <f>IF(A2292="","",VLOOKUP(A2292,'Base Sites'!A:B,2,FALSE))</f>
        <v>Valauto Lambersart VW</v>
      </c>
      <c r="AS2292" s="444" t="str">
        <f t="shared" si="440"/>
        <v>SKODA</v>
      </c>
      <c r="AT2292" s="443"/>
      <c r="AU2292" s="445" t="str">
        <f>IF(A2292="","",VLOOKUP(L2292,'Base Vendeurs'!A:B,2,FALSE))</f>
        <v>Sociétés NORD</v>
      </c>
      <c r="AV2292" s="439">
        <f t="shared" si="441"/>
        <v>640.85</v>
      </c>
      <c r="AW2292" s="441">
        <f t="shared" si="442"/>
        <v>2.1155981165779242E-2</v>
      </c>
      <c r="AX2292" s="445" t="str">
        <f t="shared" si="443"/>
        <v>NON</v>
      </c>
      <c r="AY2292" s="231">
        <f>+MargesVN[[#This Row],[Total COM]]+MargesVN[[#This Row],[EXT GIE]]+MargesVN[[#This Row],[Forfait immat]]</f>
        <v>0</v>
      </c>
    </row>
    <row r="2293" spans="1:51" s="384" customFormat="1" ht="11.25" customHeight="1" x14ac:dyDescent="0.25">
      <c r="A2293" s="319">
        <v>30</v>
      </c>
      <c r="B2293" s="319" t="s">
        <v>163</v>
      </c>
      <c r="C2293" s="319" t="s">
        <v>29</v>
      </c>
      <c r="D2293" s="320">
        <v>46084</v>
      </c>
      <c r="E2293" s="321">
        <v>46086</v>
      </c>
      <c r="F2293" s="322"/>
      <c r="G2293" s="322"/>
      <c r="H2293" s="322"/>
      <c r="I2293" s="322"/>
      <c r="J2293" s="322"/>
      <c r="K2293" s="322">
        <v>0</v>
      </c>
      <c r="L2293" s="319" t="s">
        <v>197</v>
      </c>
      <c r="M2293" s="319">
        <v>544475</v>
      </c>
      <c r="N2293" s="319">
        <v>4475</v>
      </c>
      <c r="O2293" s="319" t="s">
        <v>2223</v>
      </c>
      <c r="P2293" s="323" t="s">
        <v>1788</v>
      </c>
      <c r="Q2293" s="319" t="s">
        <v>129</v>
      </c>
      <c r="R2293" s="324">
        <v>25350</v>
      </c>
      <c r="S2293" s="324">
        <v>1705</v>
      </c>
      <c r="T2293" s="325">
        <f t="shared" si="432"/>
        <v>27055</v>
      </c>
      <c r="U2293" s="326">
        <v>13</v>
      </c>
      <c r="V2293" s="324">
        <v>790.01</v>
      </c>
      <c r="W2293" s="327">
        <v>35</v>
      </c>
      <c r="X2293" s="328"/>
      <c r="Y2293" s="327">
        <f t="shared" si="433"/>
        <v>755.01</v>
      </c>
      <c r="Z2293" s="329">
        <f t="shared" si="434"/>
        <v>2.9200147846978376E-2</v>
      </c>
      <c r="AA2293" s="328">
        <v>0</v>
      </c>
      <c r="AB2293" s="327">
        <v>0</v>
      </c>
      <c r="AC2293" s="327"/>
      <c r="AD2293" s="327"/>
      <c r="AE2293" s="330">
        <v>0.1</v>
      </c>
      <c r="AF2293" s="330">
        <v>0.1</v>
      </c>
      <c r="AG2293" s="327">
        <f t="shared" si="435"/>
        <v>75.501000000000005</v>
      </c>
      <c r="AH2293" s="327"/>
      <c r="AI2293" s="327">
        <f t="shared" si="436"/>
        <v>75.501000000000005</v>
      </c>
      <c r="AJ2293" s="319" t="s">
        <v>164</v>
      </c>
      <c r="AK2293" s="319">
        <v>0</v>
      </c>
      <c r="AL2293" s="326" t="s">
        <v>352</v>
      </c>
      <c r="AM2293" s="331">
        <f t="shared" si="437"/>
        <v>1</v>
      </c>
      <c r="AN2293" s="331">
        <f t="shared" si="438"/>
        <v>1</v>
      </c>
      <c r="AO2293" s="331"/>
      <c r="AP2293" s="331"/>
      <c r="AQ2293" s="331">
        <f t="shared" si="439"/>
        <v>1</v>
      </c>
      <c r="AR2293" s="332" t="str">
        <f>IF(A2293="","",VLOOKUP(A2293,'Base Sites'!A:B,2,FALSE))</f>
        <v>Valauto Lambersart VW</v>
      </c>
      <c r="AS2293" s="332" t="str">
        <f t="shared" si="440"/>
        <v>SKODA</v>
      </c>
      <c r="AT2293" s="331"/>
      <c r="AU2293" s="333" t="str">
        <f>IF(A2293="","",VLOOKUP(L2293,'Base Vendeurs'!A:B,2,FALSE))</f>
        <v>Valauto PRO NORD</v>
      </c>
      <c r="AV2293" s="327">
        <f t="shared" si="441"/>
        <v>790.01</v>
      </c>
      <c r="AW2293" s="329">
        <f t="shared" si="442"/>
        <v>2.9200147846978376E-2</v>
      </c>
      <c r="AX2293" s="333" t="str">
        <f t="shared" si="443"/>
        <v>NON</v>
      </c>
      <c r="AY2293" s="231" t="e">
        <f>+MargesVN[[#This Row],[Total COM]]+MargesVN[[#This Row],[EXT GIE]]+MargesVN[[#This Row],[Forfait immat]]</f>
        <v>#VALUE!</v>
      </c>
    </row>
    <row r="2294" spans="1:51" s="384" customFormat="1" ht="11.25" customHeight="1" x14ac:dyDescent="0.25">
      <c r="A2294" s="431">
        <v>30</v>
      </c>
      <c r="B2294" s="431" t="s">
        <v>163</v>
      </c>
      <c r="C2294" s="431" t="s">
        <v>29</v>
      </c>
      <c r="D2294" s="432">
        <v>46190</v>
      </c>
      <c r="E2294" s="433">
        <v>46192</v>
      </c>
      <c r="F2294" s="434"/>
      <c r="G2294" s="434"/>
      <c r="H2294" s="434"/>
      <c r="I2294" s="434"/>
      <c r="J2294" s="434"/>
      <c r="K2294" s="434">
        <v>0</v>
      </c>
      <c r="L2294" s="431" t="s">
        <v>70</v>
      </c>
      <c r="M2294" s="431">
        <v>544551</v>
      </c>
      <c r="N2294" s="431">
        <v>4551</v>
      </c>
      <c r="O2294" s="431" t="s">
        <v>4569</v>
      </c>
      <c r="P2294" s="435" t="s">
        <v>4570</v>
      </c>
      <c r="Q2294" s="431" t="s">
        <v>129</v>
      </c>
      <c r="R2294" s="436">
        <v>29675</v>
      </c>
      <c r="S2294" s="436">
        <v>583.33000000000004</v>
      </c>
      <c r="T2294" s="437">
        <f t="shared" si="432"/>
        <v>30258.33</v>
      </c>
      <c r="U2294" s="438">
        <v>30</v>
      </c>
      <c r="V2294" s="436">
        <v>942.76</v>
      </c>
      <c r="W2294" s="439">
        <v>35.01</v>
      </c>
      <c r="X2294" s="440"/>
      <c r="Y2294" s="439">
        <f t="shared" si="433"/>
        <v>907.75</v>
      </c>
      <c r="Z2294" s="441">
        <f t="shared" si="434"/>
        <v>3.1157040061364917E-2</v>
      </c>
      <c r="AA2294" s="440">
        <v>0</v>
      </c>
      <c r="AB2294" s="439">
        <v>0</v>
      </c>
      <c r="AC2294" s="439"/>
      <c r="AD2294" s="439"/>
      <c r="AE2294" s="442">
        <v>0.1</v>
      </c>
      <c r="AF2294" s="442">
        <v>0.1</v>
      </c>
      <c r="AG2294" s="439">
        <f t="shared" si="435"/>
        <v>90.775000000000006</v>
      </c>
      <c r="AH2294" s="439"/>
      <c r="AI2294" s="439">
        <f t="shared" si="436"/>
        <v>90.775000000000006</v>
      </c>
      <c r="AJ2294" s="431" t="s">
        <v>164</v>
      </c>
      <c r="AK2294" s="431">
        <v>0</v>
      </c>
      <c r="AL2294" s="438">
        <v>20</v>
      </c>
      <c r="AM2294" s="443">
        <f t="shared" si="437"/>
        <v>1</v>
      </c>
      <c r="AN2294" s="443">
        <f t="shared" si="438"/>
        <v>1</v>
      </c>
      <c r="AO2294" s="443"/>
      <c r="AP2294" s="443"/>
      <c r="AQ2294" s="443">
        <f t="shared" si="439"/>
        <v>1</v>
      </c>
      <c r="AR2294" s="444" t="str">
        <f>IF(A2294="","",VLOOKUP(A2294,'Base Sites'!A:B,2,FALSE))</f>
        <v>Valauto Lambersart VW</v>
      </c>
      <c r="AS2294" s="444" t="str">
        <f t="shared" si="440"/>
        <v>SKODA</v>
      </c>
      <c r="AT2294" s="443"/>
      <c r="AU2294" s="445" t="str">
        <f>IF(A2294="","",VLOOKUP(L2294,'Base Vendeurs'!A:B,2,FALSE))</f>
        <v>Sociétés NORD</v>
      </c>
      <c r="AV2294" s="439">
        <f t="shared" si="441"/>
        <v>942.76</v>
      </c>
      <c r="AW2294" s="441">
        <f t="shared" si="442"/>
        <v>3.1157040061364917E-2</v>
      </c>
      <c r="AX2294" s="445" t="str">
        <f t="shared" si="443"/>
        <v>NON</v>
      </c>
      <c r="AY2294" s="231">
        <f>+MargesVN[[#This Row],[Total COM]]+MargesVN[[#This Row],[EXT GIE]]+MargesVN[[#This Row],[Forfait immat]]</f>
        <v>110.77500000000001</v>
      </c>
    </row>
    <row r="2295" spans="1:51" s="384" customFormat="1" ht="11.25" customHeight="1" x14ac:dyDescent="0.25">
      <c r="A2295" s="319">
        <v>30</v>
      </c>
      <c r="B2295" s="319" t="s">
        <v>163</v>
      </c>
      <c r="C2295" s="319" t="s">
        <v>29</v>
      </c>
      <c r="D2295" s="320">
        <v>46108</v>
      </c>
      <c r="E2295" s="321">
        <v>46111</v>
      </c>
      <c r="F2295" s="322"/>
      <c r="G2295" s="322"/>
      <c r="H2295" s="322"/>
      <c r="I2295" s="322"/>
      <c r="J2295" s="322"/>
      <c r="K2295" s="322">
        <v>0</v>
      </c>
      <c r="L2295" s="319" t="s">
        <v>33</v>
      </c>
      <c r="M2295" s="319">
        <v>544552</v>
      </c>
      <c r="N2295" s="319">
        <v>4552</v>
      </c>
      <c r="O2295" s="319" t="s">
        <v>2172</v>
      </c>
      <c r="P2295" s="323" t="s">
        <v>2173</v>
      </c>
      <c r="Q2295" s="319" t="s">
        <v>128</v>
      </c>
      <c r="R2295" s="324">
        <v>26108.34</v>
      </c>
      <c r="S2295" s="324">
        <v>1275</v>
      </c>
      <c r="T2295" s="325">
        <f t="shared" si="432"/>
        <v>27383.34</v>
      </c>
      <c r="U2295" s="326">
        <v>16</v>
      </c>
      <c r="V2295" s="324">
        <v>582.66999999999996</v>
      </c>
      <c r="W2295" s="327">
        <v>35</v>
      </c>
      <c r="X2295" s="328"/>
      <c r="Y2295" s="327">
        <f t="shared" si="433"/>
        <v>547.66999999999996</v>
      </c>
      <c r="Z2295" s="329">
        <f t="shared" si="434"/>
        <v>2.1278266274311314E-2</v>
      </c>
      <c r="AA2295" s="328">
        <v>0</v>
      </c>
      <c r="AB2295" s="327">
        <v>0</v>
      </c>
      <c r="AC2295" s="327"/>
      <c r="AD2295" s="327"/>
      <c r="AE2295" s="330"/>
      <c r="AF2295" s="330">
        <v>0</v>
      </c>
      <c r="AG2295" s="327">
        <f t="shared" si="435"/>
        <v>0</v>
      </c>
      <c r="AH2295" s="327"/>
      <c r="AI2295" s="327">
        <f t="shared" si="436"/>
        <v>0</v>
      </c>
      <c r="AJ2295" s="319" t="s">
        <v>164</v>
      </c>
      <c r="AK2295" s="319">
        <v>0</v>
      </c>
      <c r="AL2295" s="326"/>
      <c r="AM2295" s="331">
        <f t="shared" si="437"/>
        <v>0</v>
      </c>
      <c r="AN2295" s="331">
        <f t="shared" si="438"/>
        <v>1</v>
      </c>
      <c r="AO2295" s="331"/>
      <c r="AP2295" s="331"/>
      <c r="AQ2295" s="331">
        <f t="shared" si="439"/>
        <v>0</v>
      </c>
      <c r="AR2295" s="332" t="str">
        <f>IF(A2295="","",VLOOKUP(A2295,'Base Sites'!A:B,2,FALSE))</f>
        <v>Valauto Lambersart VW</v>
      </c>
      <c r="AS2295" s="332" t="str">
        <f t="shared" si="440"/>
        <v>SKODA</v>
      </c>
      <c r="AT2295" s="331"/>
      <c r="AU2295" s="333" t="str">
        <f>IF(A2295="","",VLOOKUP(L2295,'Base Vendeurs'!A:B,2,FALSE))</f>
        <v>Sociétés NORD</v>
      </c>
      <c r="AV2295" s="327">
        <f t="shared" si="441"/>
        <v>582.66999999999996</v>
      </c>
      <c r="AW2295" s="329">
        <f t="shared" si="442"/>
        <v>2.1278266274311314E-2</v>
      </c>
      <c r="AX2295" s="333" t="str">
        <f t="shared" si="443"/>
        <v>NON</v>
      </c>
      <c r="AY2295" s="231">
        <f>+MargesVN[[#This Row],[Total COM]]+MargesVN[[#This Row],[EXT GIE]]+MargesVN[[#This Row],[Forfait immat]]</f>
        <v>0</v>
      </c>
    </row>
    <row r="2296" spans="1:51" s="384" customFormat="1" ht="11.25" customHeight="1" x14ac:dyDescent="0.25">
      <c r="A2296" s="319">
        <v>30</v>
      </c>
      <c r="B2296" s="319" t="s">
        <v>163</v>
      </c>
      <c r="C2296" s="319" t="s">
        <v>29</v>
      </c>
      <c r="D2296" s="320">
        <v>46086</v>
      </c>
      <c r="E2296" s="321">
        <v>46090</v>
      </c>
      <c r="F2296" s="322"/>
      <c r="G2296" s="322"/>
      <c r="H2296" s="322"/>
      <c r="I2296" s="322"/>
      <c r="J2296" s="322"/>
      <c r="K2296" s="322">
        <v>0</v>
      </c>
      <c r="L2296" s="319" t="s">
        <v>33</v>
      </c>
      <c r="M2296" s="319">
        <v>544557</v>
      </c>
      <c r="N2296" s="319">
        <v>4557</v>
      </c>
      <c r="O2296" s="319" t="s">
        <v>2166</v>
      </c>
      <c r="P2296" s="323" t="s">
        <v>2167</v>
      </c>
      <c r="Q2296" s="319" t="s">
        <v>31</v>
      </c>
      <c r="R2296" s="324">
        <v>19775</v>
      </c>
      <c r="S2296" s="324">
        <v>600</v>
      </c>
      <c r="T2296" s="325">
        <f t="shared" si="432"/>
        <v>20375</v>
      </c>
      <c r="U2296" s="326">
        <v>36</v>
      </c>
      <c r="V2296" s="324">
        <v>646.25</v>
      </c>
      <c r="W2296" s="327">
        <v>35</v>
      </c>
      <c r="X2296" s="328"/>
      <c r="Y2296" s="327">
        <f t="shared" si="433"/>
        <v>611.25</v>
      </c>
      <c r="Z2296" s="329">
        <f t="shared" si="434"/>
        <v>3.1717791411042945E-2</v>
      </c>
      <c r="AA2296" s="328">
        <v>0</v>
      </c>
      <c r="AB2296" s="327">
        <v>0</v>
      </c>
      <c r="AC2296" s="327"/>
      <c r="AD2296" s="327"/>
      <c r="AE2296" s="330"/>
      <c r="AF2296" s="330">
        <v>0</v>
      </c>
      <c r="AG2296" s="327">
        <f t="shared" si="435"/>
        <v>0</v>
      </c>
      <c r="AH2296" s="327"/>
      <c r="AI2296" s="327">
        <f t="shared" si="436"/>
        <v>0</v>
      </c>
      <c r="AJ2296" s="319" t="s">
        <v>164</v>
      </c>
      <c r="AK2296" s="319">
        <v>0</v>
      </c>
      <c r="AL2296" s="326"/>
      <c r="AM2296" s="331">
        <f t="shared" si="437"/>
        <v>0</v>
      </c>
      <c r="AN2296" s="331">
        <f t="shared" si="438"/>
        <v>1</v>
      </c>
      <c r="AO2296" s="331"/>
      <c r="AP2296" s="331"/>
      <c r="AQ2296" s="331">
        <f t="shared" si="439"/>
        <v>0</v>
      </c>
      <c r="AR2296" s="332" t="str">
        <f>IF(A2296="","",VLOOKUP(A2296,'Base Sites'!A:B,2,FALSE))</f>
        <v>Valauto Lambersart VW</v>
      </c>
      <c r="AS2296" s="332" t="str">
        <f t="shared" si="440"/>
        <v>SKODA</v>
      </c>
      <c r="AT2296" s="331"/>
      <c r="AU2296" s="333" t="str">
        <f>IF(A2296="","",VLOOKUP(L2296,'Base Vendeurs'!A:B,2,FALSE))</f>
        <v>Sociétés NORD</v>
      </c>
      <c r="AV2296" s="327">
        <f t="shared" si="441"/>
        <v>646.25</v>
      </c>
      <c r="AW2296" s="329">
        <f t="shared" si="442"/>
        <v>3.1717791411042945E-2</v>
      </c>
      <c r="AX2296" s="333" t="str">
        <f t="shared" si="443"/>
        <v>NON</v>
      </c>
      <c r="AY2296" s="231">
        <f>+MargesVN[[#This Row],[Total COM]]+MargesVN[[#This Row],[EXT GIE]]+MargesVN[[#This Row],[Forfait immat]]</f>
        <v>0</v>
      </c>
    </row>
    <row r="2297" spans="1:51" s="384" customFormat="1" ht="11.25" customHeight="1" x14ac:dyDescent="0.25">
      <c r="A2297" s="45">
        <v>30</v>
      </c>
      <c r="B2297" s="45" t="s">
        <v>163</v>
      </c>
      <c r="C2297" s="45" t="s">
        <v>29</v>
      </c>
      <c r="D2297" s="44">
        <v>46077</v>
      </c>
      <c r="E2297" s="65">
        <v>46078</v>
      </c>
      <c r="F2297" s="35"/>
      <c r="G2297" s="35"/>
      <c r="H2297" s="35"/>
      <c r="I2297" s="35"/>
      <c r="J2297" s="35"/>
      <c r="K2297" s="35">
        <v>0</v>
      </c>
      <c r="L2297" s="45" t="s">
        <v>33</v>
      </c>
      <c r="M2297" s="45">
        <v>544558</v>
      </c>
      <c r="N2297" s="45">
        <v>4558</v>
      </c>
      <c r="O2297" s="45" t="s">
        <v>1825</v>
      </c>
      <c r="P2297" s="66" t="s">
        <v>1826</v>
      </c>
      <c r="Q2297" s="45" t="s">
        <v>129</v>
      </c>
      <c r="R2297" s="47">
        <v>25350</v>
      </c>
      <c r="S2297" s="47">
        <v>583.33000000000004</v>
      </c>
      <c r="T2297" s="48">
        <f t="shared" si="432"/>
        <v>25933.33</v>
      </c>
      <c r="U2297" s="49">
        <v>8</v>
      </c>
      <c r="V2297" s="47">
        <v>553.66</v>
      </c>
      <c r="W2297" s="46">
        <v>35</v>
      </c>
      <c r="X2297" s="50"/>
      <c r="Y2297" s="46">
        <f t="shared" si="433"/>
        <v>518.66</v>
      </c>
      <c r="Z2297" s="51">
        <f t="shared" si="434"/>
        <v>2.134936007061183E-2</v>
      </c>
      <c r="AA2297" s="50">
        <v>0</v>
      </c>
      <c r="AB2297" s="46">
        <v>-259.33</v>
      </c>
      <c r="AC2297" s="46"/>
      <c r="AD2297" s="46"/>
      <c r="AE2297" s="52"/>
      <c r="AF2297" s="52">
        <v>0</v>
      </c>
      <c r="AG2297" s="46">
        <f t="shared" si="435"/>
        <v>0</v>
      </c>
      <c r="AH2297" s="46"/>
      <c r="AI2297" s="46">
        <f t="shared" si="436"/>
        <v>0</v>
      </c>
      <c r="AJ2297" s="45" t="s">
        <v>164</v>
      </c>
      <c r="AK2297" s="45">
        <v>0</v>
      </c>
      <c r="AL2297" s="49" t="s">
        <v>293</v>
      </c>
      <c r="AM2297" s="238">
        <f t="shared" si="437"/>
        <v>1</v>
      </c>
      <c r="AN2297" s="238">
        <f t="shared" si="438"/>
        <v>1</v>
      </c>
      <c r="AO2297" s="238"/>
      <c r="AP2297" s="238"/>
      <c r="AQ2297" s="238">
        <f t="shared" si="439"/>
        <v>1</v>
      </c>
      <c r="AR2297" s="96" t="str">
        <f>IF(A2297="","",VLOOKUP(A2297,'Base Sites'!A:B,2,FALSE))</f>
        <v>Valauto Lambersart VW</v>
      </c>
      <c r="AS2297" s="96" t="str">
        <f t="shared" si="440"/>
        <v>SKODA</v>
      </c>
      <c r="AT2297" s="238"/>
      <c r="AU2297" s="231" t="str">
        <f>IF(A2297="","",VLOOKUP(L2297,'Base Vendeurs'!A:B,2,FALSE))</f>
        <v>Sociétés NORD</v>
      </c>
      <c r="AV2297" s="46">
        <f t="shared" si="441"/>
        <v>553.66</v>
      </c>
      <c r="AW2297" s="51">
        <f t="shared" si="442"/>
        <v>2.134936007061183E-2</v>
      </c>
      <c r="AX2297" s="231" t="str">
        <f t="shared" si="443"/>
        <v>NON</v>
      </c>
      <c r="AY2297" s="231">
        <f>+MargesVN[[#This Row],[Total COM]]+MargesVN[[#This Row],[EXT GIE]]+MargesVN[[#This Row],[Forfait immat]]</f>
        <v>0</v>
      </c>
    </row>
    <row r="2298" spans="1:51" s="384" customFormat="1" ht="11.25" customHeight="1" x14ac:dyDescent="0.25">
      <c r="A2298" s="319">
        <v>30</v>
      </c>
      <c r="B2298" s="319" t="s">
        <v>163</v>
      </c>
      <c r="C2298" s="319" t="s">
        <v>29</v>
      </c>
      <c r="D2298" s="320">
        <v>46093</v>
      </c>
      <c r="E2298" s="321">
        <v>46094</v>
      </c>
      <c r="F2298" s="322"/>
      <c r="G2298" s="322"/>
      <c r="H2298" s="322"/>
      <c r="I2298" s="322"/>
      <c r="J2298" s="322"/>
      <c r="K2298" s="322">
        <v>0</v>
      </c>
      <c r="L2298" s="319" t="s">
        <v>113</v>
      </c>
      <c r="M2298" s="319">
        <v>544560</v>
      </c>
      <c r="N2298" s="319">
        <v>4560</v>
      </c>
      <c r="O2298" s="319" t="s">
        <v>2138</v>
      </c>
      <c r="P2298" s="323" t="s">
        <v>2139</v>
      </c>
      <c r="Q2298" s="319" t="s">
        <v>31</v>
      </c>
      <c r="R2298" s="324">
        <v>19775</v>
      </c>
      <c r="S2298" s="324">
        <v>2083.33</v>
      </c>
      <c r="T2298" s="325">
        <f t="shared" si="432"/>
        <v>21858.33</v>
      </c>
      <c r="U2298" s="326">
        <v>22</v>
      </c>
      <c r="V2298" s="324">
        <v>604.16999999999996</v>
      </c>
      <c r="W2298" s="327">
        <v>35.01</v>
      </c>
      <c r="X2298" s="328"/>
      <c r="Y2298" s="327">
        <f t="shared" si="433"/>
        <v>569.16</v>
      </c>
      <c r="Z2298" s="329">
        <f t="shared" si="434"/>
        <v>2.7640263460200296E-2</v>
      </c>
      <c r="AA2298" s="328">
        <v>0</v>
      </c>
      <c r="AB2298" s="327">
        <v>-2550</v>
      </c>
      <c r="AC2298" s="327"/>
      <c r="AD2298" s="327"/>
      <c r="AE2298" s="330">
        <v>0.13</v>
      </c>
      <c r="AF2298" s="330">
        <v>0.13</v>
      </c>
      <c r="AG2298" s="327">
        <f t="shared" si="435"/>
        <v>73.990799999999993</v>
      </c>
      <c r="AH2298" s="327"/>
      <c r="AI2298" s="327">
        <f t="shared" si="436"/>
        <v>73.990799999999993</v>
      </c>
      <c r="AJ2298" s="319" t="s">
        <v>164</v>
      </c>
      <c r="AK2298" s="319"/>
      <c r="AL2298" s="326">
        <v>50</v>
      </c>
      <c r="AM2298" s="331">
        <f t="shared" si="437"/>
        <v>1</v>
      </c>
      <c r="AN2298" s="331">
        <f t="shared" si="438"/>
        <v>1</v>
      </c>
      <c r="AO2298" s="331"/>
      <c r="AP2298" s="331"/>
      <c r="AQ2298" s="331">
        <f t="shared" si="439"/>
        <v>1</v>
      </c>
      <c r="AR2298" s="332" t="str">
        <f>IF(A2298="","",VLOOKUP(A2298,'Base Sites'!A:B,2,FALSE))</f>
        <v>Valauto Lambersart VW</v>
      </c>
      <c r="AS2298" s="332" t="str">
        <f t="shared" si="440"/>
        <v>SKODA</v>
      </c>
      <c r="AT2298" s="331"/>
      <c r="AU2298" s="333" t="str">
        <f>IF(A2298="","",VLOOKUP(L2298,'Base Vendeurs'!A:B,2,FALSE))</f>
        <v>Valauto Lambersart SKODA</v>
      </c>
      <c r="AV2298" s="327">
        <f t="shared" si="441"/>
        <v>604.16999999999996</v>
      </c>
      <c r="AW2298" s="329">
        <f t="shared" si="442"/>
        <v>2.7640263460200296E-2</v>
      </c>
      <c r="AX2298" s="333" t="str">
        <f t="shared" si="443"/>
        <v>NON</v>
      </c>
      <c r="AY2298" s="231">
        <f>+MargesVN[[#This Row],[Total COM]]+MargesVN[[#This Row],[EXT GIE]]+MargesVN[[#This Row],[Forfait immat]]</f>
        <v>123.99079999999999</v>
      </c>
    </row>
    <row r="2299" spans="1:51" s="384" customFormat="1" ht="11.25" customHeight="1" x14ac:dyDescent="0.25">
      <c r="A2299" s="45">
        <v>30</v>
      </c>
      <c r="B2299" s="45" t="s">
        <v>183</v>
      </c>
      <c r="C2299" s="45" t="s">
        <v>104</v>
      </c>
      <c r="D2299" s="44">
        <v>46063</v>
      </c>
      <c r="E2299" s="65">
        <v>46065</v>
      </c>
      <c r="F2299" s="35"/>
      <c r="G2299" s="35"/>
      <c r="H2299" s="35"/>
      <c r="I2299" s="35" t="s">
        <v>165</v>
      </c>
      <c r="J2299" s="35"/>
      <c r="K2299" s="35">
        <v>136443.44</v>
      </c>
      <c r="L2299" s="45" t="s">
        <v>33</v>
      </c>
      <c r="M2299" s="45">
        <v>544566</v>
      </c>
      <c r="N2299" s="45">
        <v>4566</v>
      </c>
      <c r="O2299" s="45" t="s">
        <v>1488</v>
      </c>
      <c r="P2299" s="66" t="s">
        <v>1376</v>
      </c>
      <c r="Q2299" s="45" t="s">
        <v>24</v>
      </c>
      <c r="R2299" s="47">
        <v>29225</v>
      </c>
      <c r="S2299" s="47">
        <v>-208.33</v>
      </c>
      <c r="T2299" s="48">
        <f t="shared" si="432"/>
        <v>29016.67</v>
      </c>
      <c r="U2299" s="49">
        <v>25</v>
      </c>
      <c r="V2299" s="47">
        <v>965.5</v>
      </c>
      <c r="W2299" s="46">
        <v>95</v>
      </c>
      <c r="X2299" s="50"/>
      <c r="Y2299" s="46">
        <f t="shared" si="433"/>
        <v>870.5</v>
      </c>
      <c r="Z2299" s="51">
        <f t="shared" si="434"/>
        <v>3.3273976648595445E-2</v>
      </c>
      <c r="AA2299" s="50">
        <v>0</v>
      </c>
      <c r="AB2299" s="46">
        <v>-1450.83</v>
      </c>
      <c r="AC2299" s="46"/>
      <c r="AD2299" s="46" t="s">
        <v>371</v>
      </c>
      <c r="AE2299" s="52"/>
      <c r="AF2299" s="52">
        <v>0</v>
      </c>
      <c r="AG2299" s="46">
        <f t="shared" si="435"/>
        <v>0</v>
      </c>
      <c r="AH2299" s="46"/>
      <c r="AI2299" s="46">
        <f t="shared" si="436"/>
        <v>0</v>
      </c>
      <c r="AJ2299" s="45" t="s">
        <v>164</v>
      </c>
      <c r="AK2299" s="45">
        <v>0</v>
      </c>
      <c r="AL2299" s="49" t="s">
        <v>293</v>
      </c>
      <c r="AM2299" s="238">
        <f t="shared" si="437"/>
        <v>1</v>
      </c>
      <c r="AN2299" s="238">
        <f t="shared" si="438"/>
        <v>1</v>
      </c>
      <c r="AO2299" s="238"/>
      <c r="AP2299" s="238"/>
      <c r="AQ2299" s="238">
        <f t="shared" si="439"/>
        <v>1</v>
      </c>
      <c r="AR2299" s="96" t="str">
        <f>IF(A2299="","",VLOOKUP(A2299,'Base Sites'!A:B,2,FALSE))</f>
        <v>Valauto Lambersart VW</v>
      </c>
      <c r="AS2299" s="96" t="str">
        <f t="shared" si="440"/>
        <v>VOLKSWAGEN</v>
      </c>
      <c r="AT2299" s="238"/>
      <c r="AU2299" s="231" t="str">
        <f>IF(A2299="","",VLOOKUP(L2299,'Base Vendeurs'!A:B,2,FALSE))</f>
        <v>Sociétés NORD</v>
      </c>
      <c r="AV2299" s="46">
        <f t="shared" si="441"/>
        <v>965.5</v>
      </c>
      <c r="AW2299" s="51">
        <f t="shared" si="442"/>
        <v>3.3273976648595445E-2</v>
      </c>
      <c r="AX2299" s="231" t="str">
        <f t="shared" si="443"/>
        <v>NON</v>
      </c>
      <c r="AY2299" s="231">
        <f>+MargesVN[[#This Row],[Total COM]]+MargesVN[[#This Row],[EXT GIE]]+MargesVN[[#This Row],[Forfait immat]]</f>
        <v>0</v>
      </c>
    </row>
    <row r="2300" spans="1:51" s="384" customFormat="1" ht="11.25" customHeight="1" x14ac:dyDescent="0.25">
      <c r="A2300" s="45">
        <v>30</v>
      </c>
      <c r="B2300" s="45" t="s">
        <v>183</v>
      </c>
      <c r="C2300" s="45" t="s">
        <v>104</v>
      </c>
      <c r="D2300" s="44">
        <v>46063</v>
      </c>
      <c r="E2300" s="65">
        <v>46065</v>
      </c>
      <c r="F2300" s="35"/>
      <c r="G2300" s="35"/>
      <c r="H2300" s="35"/>
      <c r="I2300" s="35" t="s">
        <v>165</v>
      </c>
      <c r="J2300" s="35"/>
      <c r="K2300" s="35">
        <v>136443.44</v>
      </c>
      <c r="L2300" s="45" t="s">
        <v>33</v>
      </c>
      <c r="M2300" s="45">
        <v>544567</v>
      </c>
      <c r="N2300" s="45">
        <v>4567</v>
      </c>
      <c r="O2300" s="45" t="s">
        <v>1489</v>
      </c>
      <c r="P2300" s="66" t="s">
        <v>1376</v>
      </c>
      <c r="Q2300" s="45" t="s">
        <v>24</v>
      </c>
      <c r="R2300" s="47">
        <v>29225</v>
      </c>
      <c r="S2300" s="47">
        <v>-208.33</v>
      </c>
      <c r="T2300" s="48">
        <f t="shared" si="432"/>
        <v>29016.67</v>
      </c>
      <c r="U2300" s="49">
        <v>32</v>
      </c>
      <c r="V2300" s="47">
        <v>965.5</v>
      </c>
      <c r="W2300" s="46">
        <v>95</v>
      </c>
      <c r="X2300" s="50"/>
      <c r="Y2300" s="46">
        <f t="shared" si="433"/>
        <v>870.5</v>
      </c>
      <c r="Z2300" s="51">
        <f t="shared" si="434"/>
        <v>3.3273976648595445E-2</v>
      </c>
      <c r="AA2300" s="50">
        <v>0</v>
      </c>
      <c r="AB2300" s="46">
        <v>-1450.83</v>
      </c>
      <c r="AC2300" s="46"/>
      <c r="AD2300" s="46" t="s">
        <v>371</v>
      </c>
      <c r="AE2300" s="52"/>
      <c r="AF2300" s="52">
        <v>0</v>
      </c>
      <c r="AG2300" s="46">
        <f t="shared" si="435"/>
        <v>0</v>
      </c>
      <c r="AH2300" s="46"/>
      <c r="AI2300" s="46">
        <f t="shared" si="436"/>
        <v>0</v>
      </c>
      <c r="AJ2300" s="45" t="s">
        <v>164</v>
      </c>
      <c r="AK2300" s="45">
        <v>0</v>
      </c>
      <c r="AL2300" s="49" t="s">
        <v>293</v>
      </c>
      <c r="AM2300" s="238">
        <f t="shared" si="437"/>
        <v>1</v>
      </c>
      <c r="AN2300" s="238">
        <f t="shared" si="438"/>
        <v>1</v>
      </c>
      <c r="AO2300" s="238"/>
      <c r="AP2300" s="238"/>
      <c r="AQ2300" s="238">
        <f t="shared" si="439"/>
        <v>1</v>
      </c>
      <c r="AR2300" s="96" t="str">
        <f>IF(A2300="","",VLOOKUP(A2300,'Base Sites'!A:B,2,FALSE))</f>
        <v>Valauto Lambersart VW</v>
      </c>
      <c r="AS2300" s="96" t="str">
        <f t="shared" si="440"/>
        <v>VOLKSWAGEN</v>
      </c>
      <c r="AT2300" s="238"/>
      <c r="AU2300" s="231" t="str">
        <f>IF(A2300="","",VLOOKUP(L2300,'Base Vendeurs'!A:B,2,FALSE))</f>
        <v>Sociétés NORD</v>
      </c>
      <c r="AV2300" s="46">
        <f t="shared" si="441"/>
        <v>965.5</v>
      </c>
      <c r="AW2300" s="51">
        <f t="shared" si="442"/>
        <v>3.3273976648595445E-2</v>
      </c>
      <c r="AX2300" s="231" t="str">
        <f t="shared" si="443"/>
        <v>NON</v>
      </c>
      <c r="AY2300" s="231">
        <f>+MargesVN[[#This Row],[Total COM]]+MargesVN[[#This Row],[EXT GIE]]+MargesVN[[#This Row],[Forfait immat]]</f>
        <v>0</v>
      </c>
    </row>
    <row r="2301" spans="1:51" s="384" customFormat="1" ht="11.25" customHeight="1" x14ac:dyDescent="0.25">
      <c r="A2301" s="45">
        <v>30</v>
      </c>
      <c r="B2301" s="45" t="s">
        <v>163</v>
      </c>
      <c r="C2301" s="45" t="s">
        <v>104</v>
      </c>
      <c r="D2301" s="44">
        <v>46058</v>
      </c>
      <c r="E2301" s="65">
        <v>46058</v>
      </c>
      <c r="F2301" s="35"/>
      <c r="G2301" s="35"/>
      <c r="H2301" s="35"/>
      <c r="I2301" s="35"/>
      <c r="J2301" s="35"/>
      <c r="K2301" s="35"/>
      <c r="L2301" s="45" t="s">
        <v>33</v>
      </c>
      <c r="M2301" s="45">
        <v>544570</v>
      </c>
      <c r="N2301" s="45">
        <v>4570</v>
      </c>
      <c r="O2301" s="45" t="s">
        <v>1383</v>
      </c>
      <c r="P2301" s="66" t="s">
        <v>1376</v>
      </c>
      <c r="Q2301" s="45" t="s">
        <v>24</v>
      </c>
      <c r="R2301" s="47">
        <v>29225</v>
      </c>
      <c r="S2301" s="47">
        <v>-208.33</v>
      </c>
      <c r="T2301" s="48">
        <f t="shared" si="432"/>
        <v>29016.67</v>
      </c>
      <c r="U2301" s="49">
        <v>20</v>
      </c>
      <c r="V2301" s="47">
        <v>965.5</v>
      </c>
      <c r="W2301" s="46">
        <v>95</v>
      </c>
      <c r="X2301" s="50"/>
      <c r="Y2301" s="46">
        <f t="shared" si="433"/>
        <v>870.5</v>
      </c>
      <c r="Z2301" s="51">
        <f t="shared" si="434"/>
        <v>3.3273976648595445E-2</v>
      </c>
      <c r="AA2301" s="50">
        <v>0</v>
      </c>
      <c r="AB2301" s="46">
        <v>-1450.83</v>
      </c>
      <c r="AC2301" s="46"/>
      <c r="AD2301" s="46"/>
      <c r="AE2301" s="52"/>
      <c r="AF2301" s="52">
        <v>0</v>
      </c>
      <c r="AG2301" s="46">
        <f t="shared" si="435"/>
        <v>0</v>
      </c>
      <c r="AH2301" s="46"/>
      <c r="AI2301" s="46">
        <f t="shared" si="436"/>
        <v>0</v>
      </c>
      <c r="AJ2301" s="45" t="s">
        <v>164</v>
      </c>
      <c r="AK2301" s="45">
        <v>0</v>
      </c>
      <c r="AL2301" s="49" t="s">
        <v>293</v>
      </c>
      <c r="AM2301" s="238">
        <f t="shared" si="437"/>
        <v>1</v>
      </c>
      <c r="AN2301" s="238">
        <f t="shared" si="438"/>
        <v>1</v>
      </c>
      <c r="AO2301" s="238"/>
      <c r="AP2301" s="238"/>
      <c r="AQ2301" s="238">
        <f t="shared" si="439"/>
        <v>1</v>
      </c>
      <c r="AR2301" s="96" t="str">
        <f>IF(A2301="","",VLOOKUP(A2301,'Base Sites'!A:B,2,FALSE))</f>
        <v>Valauto Lambersart VW</v>
      </c>
      <c r="AS2301" s="96" t="str">
        <f t="shared" si="440"/>
        <v>VOLKSWAGEN</v>
      </c>
      <c r="AT2301" s="238"/>
      <c r="AU2301" s="231" t="str">
        <f>IF(A2301="","",VLOOKUP(L2301,'Base Vendeurs'!A:B,2,FALSE))</f>
        <v>Sociétés NORD</v>
      </c>
      <c r="AV2301" s="46">
        <f t="shared" si="441"/>
        <v>965.5</v>
      </c>
      <c r="AW2301" s="51">
        <f t="shared" si="442"/>
        <v>3.3273976648595445E-2</v>
      </c>
      <c r="AX2301" s="231" t="str">
        <f t="shared" si="443"/>
        <v>NON</v>
      </c>
      <c r="AY2301" s="231">
        <f>+MargesVN[[#This Row],[Total COM]]+MargesVN[[#This Row],[EXT GIE]]+MargesVN[[#This Row],[Forfait immat]]</f>
        <v>0</v>
      </c>
    </row>
    <row r="2302" spans="1:51" s="384" customFormat="1" ht="11.25" customHeight="1" x14ac:dyDescent="0.25">
      <c r="A2302" s="45">
        <v>30</v>
      </c>
      <c r="B2302" s="45" t="s">
        <v>183</v>
      </c>
      <c r="C2302" s="45" t="s">
        <v>104</v>
      </c>
      <c r="D2302" s="44">
        <v>46058</v>
      </c>
      <c r="E2302" s="65">
        <v>46059</v>
      </c>
      <c r="F2302" s="35"/>
      <c r="G2302" s="35"/>
      <c r="H2302" s="35"/>
      <c r="I2302" s="35" t="s">
        <v>165</v>
      </c>
      <c r="J2302" s="35"/>
      <c r="K2302" s="35">
        <v>136443.44</v>
      </c>
      <c r="L2302" s="45" t="s">
        <v>33</v>
      </c>
      <c r="M2302" s="45">
        <v>544571</v>
      </c>
      <c r="N2302" s="45">
        <v>4571</v>
      </c>
      <c r="O2302" s="45" t="s">
        <v>1379</v>
      </c>
      <c r="P2302" s="66" t="s">
        <v>1376</v>
      </c>
      <c r="Q2302" s="45" t="s">
        <v>24</v>
      </c>
      <c r="R2302" s="47">
        <v>29225</v>
      </c>
      <c r="S2302" s="47">
        <v>-208.33</v>
      </c>
      <c r="T2302" s="48">
        <f t="shared" si="432"/>
        <v>29016.67</v>
      </c>
      <c r="U2302" s="49">
        <v>20</v>
      </c>
      <c r="V2302" s="47">
        <v>965.5</v>
      </c>
      <c r="W2302" s="46">
        <v>95</v>
      </c>
      <c r="X2302" s="50"/>
      <c r="Y2302" s="46">
        <f t="shared" si="433"/>
        <v>870.5</v>
      </c>
      <c r="Z2302" s="51">
        <f t="shared" si="434"/>
        <v>3.3273976648595445E-2</v>
      </c>
      <c r="AA2302" s="50">
        <v>0</v>
      </c>
      <c r="AB2302" s="46">
        <v>-1450.83</v>
      </c>
      <c r="AC2302" s="46"/>
      <c r="AD2302" s="46" t="s">
        <v>2021</v>
      </c>
      <c r="AE2302" s="52"/>
      <c r="AF2302" s="52">
        <v>0</v>
      </c>
      <c r="AG2302" s="46">
        <f t="shared" si="435"/>
        <v>0</v>
      </c>
      <c r="AH2302" s="46"/>
      <c r="AI2302" s="46">
        <f t="shared" si="436"/>
        <v>0</v>
      </c>
      <c r="AJ2302" s="45" t="s">
        <v>164</v>
      </c>
      <c r="AK2302" s="45">
        <v>0</v>
      </c>
      <c r="AL2302" s="49" t="s">
        <v>293</v>
      </c>
      <c r="AM2302" s="238">
        <f t="shared" si="437"/>
        <v>1</v>
      </c>
      <c r="AN2302" s="238">
        <f t="shared" si="438"/>
        <v>1</v>
      </c>
      <c r="AO2302" s="238"/>
      <c r="AP2302" s="238"/>
      <c r="AQ2302" s="238">
        <f t="shared" si="439"/>
        <v>1</v>
      </c>
      <c r="AR2302" s="96" t="str">
        <f>IF(A2302="","",VLOOKUP(A2302,'Base Sites'!A:B,2,FALSE))</f>
        <v>Valauto Lambersart VW</v>
      </c>
      <c r="AS2302" s="96" t="str">
        <f t="shared" si="440"/>
        <v>VOLKSWAGEN</v>
      </c>
      <c r="AT2302" s="238"/>
      <c r="AU2302" s="231" t="str">
        <f>IF(A2302="","",VLOOKUP(L2302,'Base Vendeurs'!A:B,2,FALSE))</f>
        <v>Sociétés NORD</v>
      </c>
      <c r="AV2302" s="46">
        <f t="shared" si="441"/>
        <v>965.5</v>
      </c>
      <c r="AW2302" s="51">
        <f t="shared" si="442"/>
        <v>3.3273976648595445E-2</v>
      </c>
      <c r="AX2302" s="231" t="str">
        <f t="shared" si="443"/>
        <v>NON</v>
      </c>
      <c r="AY2302" s="231">
        <f>+MargesVN[[#This Row],[Total COM]]+MargesVN[[#This Row],[EXT GIE]]+MargesVN[[#This Row],[Forfait immat]]</f>
        <v>0</v>
      </c>
    </row>
    <row r="2303" spans="1:51" s="384" customFormat="1" ht="11.25" customHeight="1" x14ac:dyDescent="0.25">
      <c r="A2303" s="45">
        <v>30</v>
      </c>
      <c r="B2303" s="45" t="s">
        <v>163</v>
      </c>
      <c r="C2303" s="45" t="s">
        <v>104</v>
      </c>
      <c r="D2303" s="44">
        <v>46058</v>
      </c>
      <c r="E2303" s="65">
        <v>46059</v>
      </c>
      <c r="F2303" s="35"/>
      <c r="G2303" s="35"/>
      <c r="H2303" s="35"/>
      <c r="I2303" s="35"/>
      <c r="J2303" s="35"/>
      <c r="K2303" s="35"/>
      <c r="L2303" s="45" t="s">
        <v>33</v>
      </c>
      <c r="M2303" s="45">
        <v>544572</v>
      </c>
      <c r="N2303" s="45">
        <v>4572</v>
      </c>
      <c r="O2303" s="45" t="s">
        <v>1382</v>
      </c>
      <c r="P2303" s="66" t="s">
        <v>1376</v>
      </c>
      <c r="Q2303" s="45" t="s">
        <v>24</v>
      </c>
      <c r="R2303" s="47">
        <v>29225</v>
      </c>
      <c r="S2303" s="47">
        <v>-208.33</v>
      </c>
      <c r="T2303" s="48">
        <f t="shared" si="432"/>
        <v>29016.67</v>
      </c>
      <c r="U2303" s="49">
        <v>20</v>
      </c>
      <c r="V2303" s="47">
        <v>965.5</v>
      </c>
      <c r="W2303" s="46">
        <v>95</v>
      </c>
      <c r="X2303" s="50"/>
      <c r="Y2303" s="46">
        <f t="shared" si="433"/>
        <v>870.5</v>
      </c>
      <c r="Z2303" s="51">
        <f t="shared" si="434"/>
        <v>3.3273976648595445E-2</v>
      </c>
      <c r="AA2303" s="50">
        <v>0</v>
      </c>
      <c r="AB2303" s="46">
        <v>-1450.83</v>
      </c>
      <c r="AC2303" s="46"/>
      <c r="AD2303" s="46"/>
      <c r="AE2303" s="52"/>
      <c r="AF2303" s="52">
        <v>0</v>
      </c>
      <c r="AG2303" s="46">
        <f t="shared" si="435"/>
        <v>0</v>
      </c>
      <c r="AH2303" s="46"/>
      <c r="AI2303" s="46">
        <f t="shared" si="436"/>
        <v>0</v>
      </c>
      <c r="AJ2303" s="45" t="s">
        <v>164</v>
      </c>
      <c r="AK2303" s="45">
        <v>0</v>
      </c>
      <c r="AL2303" s="49" t="s">
        <v>293</v>
      </c>
      <c r="AM2303" s="238">
        <f t="shared" si="437"/>
        <v>1</v>
      </c>
      <c r="AN2303" s="238">
        <f t="shared" si="438"/>
        <v>1</v>
      </c>
      <c r="AO2303" s="238"/>
      <c r="AP2303" s="238"/>
      <c r="AQ2303" s="238">
        <f t="shared" si="439"/>
        <v>1</v>
      </c>
      <c r="AR2303" s="96" t="str">
        <f>IF(A2303="","",VLOOKUP(A2303,'Base Sites'!A:B,2,FALSE))</f>
        <v>Valauto Lambersart VW</v>
      </c>
      <c r="AS2303" s="96" t="str">
        <f t="shared" si="440"/>
        <v>VOLKSWAGEN</v>
      </c>
      <c r="AT2303" s="238"/>
      <c r="AU2303" s="231" t="str">
        <f>IF(A2303="","",VLOOKUP(L2303,'Base Vendeurs'!A:B,2,FALSE))</f>
        <v>Sociétés NORD</v>
      </c>
      <c r="AV2303" s="46">
        <f t="shared" si="441"/>
        <v>965.5</v>
      </c>
      <c r="AW2303" s="51">
        <f t="shared" si="442"/>
        <v>3.3273976648595445E-2</v>
      </c>
      <c r="AX2303" s="231" t="str">
        <f t="shared" si="443"/>
        <v>NON</v>
      </c>
      <c r="AY2303" s="231">
        <f>+MargesVN[[#This Row],[Total COM]]+MargesVN[[#This Row],[EXT GIE]]+MargesVN[[#This Row],[Forfait immat]]</f>
        <v>0</v>
      </c>
    </row>
    <row r="2304" spans="1:51" s="384" customFormat="1" ht="11.25" customHeight="1" x14ac:dyDescent="0.25">
      <c r="A2304" s="45">
        <v>30</v>
      </c>
      <c r="B2304" s="45" t="s">
        <v>183</v>
      </c>
      <c r="C2304" s="45" t="s">
        <v>104</v>
      </c>
      <c r="D2304" s="44">
        <v>46058</v>
      </c>
      <c r="E2304" s="65">
        <v>46058</v>
      </c>
      <c r="F2304" s="35"/>
      <c r="G2304" s="35"/>
      <c r="H2304" s="35"/>
      <c r="I2304" s="35" t="s">
        <v>165</v>
      </c>
      <c r="J2304" s="35"/>
      <c r="K2304" s="35">
        <v>136443.44</v>
      </c>
      <c r="L2304" s="45" t="s">
        <v>33</v>
      </c>
      <c r="M2304" s="45">
        <v>544574</v>
      </c>
      <c r="N2304" s="45">
        <v>4574</v>
      </c>
      <c r="O2304" s="45" t="s">
        <v>1380</v>
      </c>
      <c r="P2304" s="66" t="s">
        <v>1376</v>
      </c>
      <c r="Q2304" s="45" t="s">
        <v>24</v>
      </c>
      <c r="R2304" s="47">
        <v>29225</v>
      </c>
      <c r="S2304" s="47">
        <v>-208.33</v>
      </c>
      <c r="T2304" s="48">
        <f t="shared" si="432"/>
        <v>29016.67</v>
      </c>
      <c r="U2304" s="49">
        <v>20</v>
      </c>
      <c r="V2304" s="47">
        <v>965.5</v>
      </c>
      <c r="W2304" s="46">
        <v>95</v>
      </c>
      <c r="X2304" s="50"/>
      <c r="Y2304" s="46">
        <f t="shared" si="433"/>
        <v>870.5</v>
      </c>
      <c r="Z2304" s="51">
        <f t="shared" si="434"/>
        <v>3.3273976648595445E-2</v>
      </c>
      <c r="AA2304" s="50">
        <v>0</v>
      </c>
      <c r="AB2304" s="46">
        <v>-1450.83</v>
      </c>
      <c r="AC2304" s="46"/>
      <c r="AD2304" s="46" t="s">
        <v>2021</v>
      </c>
      <c r="AE2304" s="52"/>
      <c r="AF2304" s="52">
        <v>0</v>
      </c>
      <c r="AG2304" s="46">
        <f t="shared" si="435"/>
        <v>0</v>
      </c>
      <c r="AH2304" s="46"/>
      <c r="AI2304" s="46">
        <f t="shared" si="436"/>
        <v>0</v>
      </c>
      <c r="AJ2304" s="45" t="s">
        <v>164</v>
      </c>
      <c r="AK2304" s="45">
        <v>0</v>
      </c>
      <c r="AL2304" s="49" t="s">
        <v>293</v>
      </c>
      <c r="AM2304" s="238">
        <f t="shared" si="437"/>
        <v>1</v>
      </c>
      <c r="AN2304" s="238">
        <f t="shared" si="438"/>
        <v>1</v>
      </c>
      <c r="AO2304" s="238"/>
      <c r="AP2304" s="238"/>
      <c r="AQ2304" s="238">
        <f t="shared" si="439"/>
        <v>1</v>
      </c>
      <c r="AR2304" s="96" t="str">
        <f>IF(A2304="","",VLOOKUP(A2304,'Base Sites'!A:B,2,FALSE))</f>
        <v>Valauto Lambersart VW</v>
      </c>
      <c r="AS2304" s="96" t="str">
        <f t="shared" si="440"/>
        <v>VOLKSWAGEN</v>
      </c>
      <c r="AT2304" s="238"/>
      <c r="AU2304" s="231" t="str">
        <f>IF(A2304="","",VLOOKUP(L2304,'Base Vendeurs'!A:B,2,FALSE))</f>
        <v>Sociétés NORD</v>
      </c>
      <c r="AV2304" s="46">
        <f t="shared" si="441"/>
        <v>965.5</v>
      </c>
      <c r="AW2304" s="51">
        <f t="shared" si="442"/>
        <v>3.3273976648595445E-2</v>
      </c>
      <c r="AX2304" s="231" t="str">
        <f t="shared" si="443"/>
        <v>NON</v>
      </c>
      <c r="AY2304" s="231">
        <f>+MargesVN[[#This Row],[Total COM]]+MargesVN[[#This Row],[EXT GIE]]+MargesVN[[#This Row],[Forfait immat]]</f>
        <v>0</v>
      </c>
    </row>
    <row r="2305" spans="1:51" s="384" customFormat="1" ht="11.25" customHeight="1" x14ac:dyDescent="0.25">
      <c r="A2305" s="45">
        <v>30</v>
      </c>
      <c r="B2305" s="45" t="s">
        <v>183</v>
      </c>
      <c r="C2305" s="45" t="s">
        <v>104</v>
      </c>
      <c r="D2305" s="44">
        <v>46058</v>
      </c>
      <c r="E2305" s="65">
        <v>46058</v>
      </c>
      <c r="F2305" s="35"/>
      <c r="G2305" s="35"/>
      <c r="H2305" s="35"/>
      <c r="I2305" s="35" t="s">
        <v>165</v>
      </c>
      <c r="J2305" s="35"/>
      <c r="K2305" s="35">
        <v>136443.44</v>
      </c>
      <c r="L2305" s="45" t="s">
        <v>33</v>
      </c>
      <c r="M2305" s="45">
        <v>544575</v>
      </c>
      <c r="N2305" s="45">
        <v>4575</v>
      </c>
      <c r="O2305" s="45" t="s">
        <v>1378</v>
      </c>
      <c r="P2305" s="66" t="s">
        <v>1376</v>
      </c>
      <c r="Q2305" s="45" t="s">
        <v>24</v>
      </c>
      <c r="R2305" s="47">
        <v>29225</v>
      </c>
      <c r="S2305" s="47">
        <v>-208.33</v>
      </c>
      <c r="T2305" s="48">
        <f t="shared" si="432"/>
        <v>29016.67</v>
      </c>
      <c r="U2305" s="49">
        <v>20</v>
      </c>
      <c r="V2305" s="47">
        <v>965.5</v>
      </c>
      <c r="W2305" s="46">
        <v>95</v>
      </c>
      <c r="X2305" s="50"/>
      <c r="Y2305" s="46">
        <f t="shared" si="433"/>
        <v>870.5</v>
      </c>
      <c r="Z2305" s="51">
        <f t="shared" si="434"/>
        <v>3.3273976648595445E-2</v>
      </c>
      <c r="AA2305" s="50">
        <v>0</v>
      </c>
      <c r="AB2305" s="46">
        <v>-1450.83</v>
      </c>
      <c r="AC2305" s="46"/>
      <c r="AD2305" s="46" t="s">
        <v>2021</v>
      </c>
      <c r="AE2305" s="52"/>
      <c r="AF2305" s="52">
        <v>0</v>
      </c>
      <c r="AG2305" s="46">
        <f t="shared" si="435"/>
        <v>0</v>
      </c>
      <c r="AH2305" s="46"/>
      <c r="AI2305" s="46">
        <f t="shared" si="436"/>
        <v>0</v>
      </c>
      <c r="AJ2305" s="45" t="s">
        <v>164</v>
      </c>
      <c r="AK2305" s="45">
        <v>0</v>
      </c>
      <c r="AL2305" s="49" t="s">
        <v>293</v>
      </c>
      <c r="AM2305" s="238">
        <f t="shared" si="437"/>
        <v>1</v>
      </c>
      <c r="AN2305" s="238">
        <f t="shared" si="438"/>
        <v>1</v>
      </c>
      <c r="AO2305" s="238"/>
      <c r="AP2305" s="238"/>
      <c r="AQ2305" s="238">
        <f t="shared" si="439"/>
        <v>1</v>
      </c>
      <c r="AR2305" s="96" t="str">
        <f>IF(A2305="","",VLOOKUP(A2305,'Base Sites'!A:B,2,FALSE))</f>
        <v>Valauto Lambersart VW</v>
      </c>
      <c r="AS2305" s="96" t="str">
        <f t="shared" si="440"/>
        <v>VOLKSWAGEN</v>
      </c>
      <c r="AT2305" s="238"/>
      <c r="AU2305" s="231" t="str">
        <f>IF(A2305="","",VLOOKUP(L2305,'Base Vendeurs'!A:B,2,FALSE))</f>
        <v>Sociétés NORD</v>
      </c>
      <c r="AV2305" s="46">
        <f t="shared" si="441"/>
        <v>965.5</v>
      </c>
      <c r="AW2305" s="51">
        <f t="shared" si="442"/>
        <v>3.3273976648595445E-2</v>
      </c>
      <c r="AX2305" s="231" t="str">
        <f t="shared" si="443"/>
        <v>NON</v>
      </c>
      <c r="AY2305" s="231">
        <f>+MargesVN[[#This Row],[Total COM]]+MargesVN[[#This Row],[EXT GIE]]+MargesVN[[#This Row],[Forfait immat]]</f>
        <v>0</v>
      </c>
    </row>
    <row r="2306" spans="1:51" s="384" customFormat="1" ht="11.25" customHeight="1" x14ac:dyDescent="0.25">
      <c r="A2306" s="45">
        <v>30</v>
      </c>
      <c r="B2306" s="45" t="s">
        <v>163</v>
      </c>
      <c r="C2306" s="45" t="s">
        <v>104</v>
      </c>
      <c r="D2306" s="44">
        <v>46058</v>
      </c>
      <c r="E2306" s="65">
        <v>46059</v>
      </c>
      <c r="F2306" s="35"/>
      <c r="G2306" s="35"/>
      <c r="H2306" s="35"/>
      <c r="I2306" s="35"/>
      <c r="J2306" s="35"/>
      <c r="K2306" s="35"/>
      <c r="L2306" s="45" t="s">
        <v>33</v>
      </c>
      <c r="M2306" s="45">
        <v>544576</v>
      </c>
      <c r="N2306" s="45">
        <v>4576</v>
      </c>
      <c r="O2306" s="45" t="s">
        <v>1375</v>
      </c>
      <c r="P2306" s="66" t="s">
        <v>1376</v>
      </c>
      <c r="Q2306" s="45" t="s">
        <v>24</v>
      </c>
      <c r="R2306" s="47">
        <v>29225</v>
      </c>
      <c r="S2306" s="47">
        <v>-208.33</v>
      </c>
      <c r="T2306" s="48">
        <f t="shared" si="432"/>
        <v>29016.67</v>
      </c>
      <c r="U2306" s="49">
        <v>27</v>
      </c>
      <c r="V2306" s="47">
        <v>965.5</v>
      </c>
      <c r="W2306" s="46">
        <v>95</v>
      </c>
      <c r="X2306" s="50"/>
      <c r="Y2306" s="46">
        <f t="shared" si="433"/>
        <v>870.5</v>
      </c>
      <c r="Z2306" s="51">
        <f t="shared" si="434"/>
        <v>3.3273976648595445E-2</v>
      </c>
      <c r="AA2306" s="50">
        <v>0</v>
      </c>
      <c r="AB2306" s="46">
        <v>-1450.83</v>
      </c>
      <c r="AC2306" s="46"/>
      <c r="AD2306" s="46"/>
      <c r="AE2306" s="52"/>
      <c r="AF2306" s="52">
        <v>0</v>
      </c>
      <c r="AG2306" s="46">
        <f t="shared" si="435"/>
        <v>0</v>
      </c>
      <c r="AH2306" s="46"/>
      <c r="AI2306" s="46">
        <f t="shared" si="436"/>
        <v>0</v>
      </c>
      <c r="AJ2306" s="45" t="s">
        <v>164</v>
      </c>
      <c r="AK2306" s="45">
        <v>0</v>
      </c>
      <c r="AL2306" s="49" t="s">
        <v>293</v>
      </c>
      <c r="AM2306" s="238">
        <f t="shared" si="437"/>
        <v>1</v>
      </c>
      <c r="AN2306" s="238">
        <f t="shared" si="438"/>
        <v>1</v>
      </c>
      <c r="AO2306" s="238"/>
      <c r="AP2306" s="238"/>
      <c r="AQ2306" s="238">
        <f t="shared" si="439"/>
        <v>1</v>
      </c>
      <c r="AR2306" s="96" t="str">
        <f>IF(A2306="","",VLOOKUP(A2306,'Base Sites'!A:B,2,FALSE))</f>
        <v>Valauto Lambersart VW</v>
      </c>
      <c r="AS2306" s="96" t="str">
        <f t="shared" si="440"/>
        <v>VOLKSWAGEN</v>
      </c>
      <c r="AT2306" s="238"/>
      <c r="AU2306" s="231" t="str">
        <f>IF(A2306="","",VLOOKUP(L2306,'Base Vendeurs'!A:B,2,FALSE))</f>
        <v>Sociétés NORD</v>
      </c>
      <c r="AV2306" s="46">
        <f t="shared" si="441"/>
        <v>965.5</v>
      </c>
      <c r="AW2306" s="51">
        <f t="shared" si="442"/>
        <v>3.3273976648595445E-2</v>
      </c>
      <c r="AX2306" s="231" t="str">
        <f t="shared" si="443"/>
        <v>NON</v>
      </c>
      <c r="AY2306" s="231">
        <f>+MargesVN[[#This Row],[Total COM]]+MargesVN[[#This Row],[EXT GIE]]+MargesVN[[#This Row],[Forfait immat]]</f>
        <v>0</v>
      </c>
    </row>
    <row r="2307" spans="1:51" s="384" customFormat="1" ht="11.25" customHeight="1" x14ac:dyDescent="0.25">
      <c r="A2307" s="354">
        <v>30</v>
      </c>
      <c r="B2307" s="354" t="s">
        <v>163</v>
      </c>
      <c r="C2307" s="354" t="s">
        <v>29</v>
      </c>
      <c r="D2307" s="355">
        <v>46129</v>
      </c>
      <c r="E2307" s="356">
        <v>46134</v>
      </c>
      <c r="F2307" s="357"/>
      <c r="G2307" s="357"/>
      <c r="H2307" s="357"/>
      <c r="I2307" s="357"/>
      <c r="J2307" s="357"/>
      <c r="K2307" s="357">
        <v>0</v>
      </c>
      <c r="L2307" s="354" t="s">
        <v>70</v>
      </c>
      <c r="M2307" s="354">
        <v>544585</v>
      </c>
      <c r="N2307" s="354">
        <v>4585</v>
      </c>
      <c r="O2307" s="354" t="s">
        <v>2935</v>
      </c>
      <c r="P2307" s="358" t="s">
        <v>2936</v>
      </c>
      <c r="Q2307" s="354" t="s">
        <v>42</v>
      </c>
      <c r="R2307" s="359">
        <v>35075</v>
      </c>
      <c r="S2307" s="359">
        <v>550</v>
      </c>
      <c r="T2307" s="360">
        <f t="shared" si="432"/>
        <v>35625</v>
      </c>
      <c r="U2307" s="361">
        <v>34</v>
      </c>
      <c r="V2307" s="359">
        <v>163.41999999999999</v>
      </c>
      <c r="W2307" s="362">
        <v>35</v>
      </c>
      <c r="X2307" s="363"/>
      <c r="Y2307" s="362">
        <f t="shared" si="433"/>
        <v>128.41999999999999</v>
      </c>
      <c r="Z2307" s="364">
        <f t="shared" si="434"/>
        <v>4.587228070175438E-3</v>
      </c>
      <c r="AA2307" s="363">
        <v>0</v>
      </c>
      <c r="AB2307" s="362">
        <v>-1884.67</v>
      </c>
      <c r="AC2307" s="362"/>
      <c r="AD2307" s="362"/>
      <c r="AE2307" s="365">
        <v>0.1</v>
      </c>
      <c r="AF2307" s="365">
        <v>0.1</v>
      </c>
      <c r="AG2307" s="362">
        <f t="shared" si="435"/>
        <v>12.841999999999999</v>
      </c>
      <c r="AH2307" s="362"/>
      <c r="AI2307" s="362">
        <f t="shared" si="436"/>
        <v>12.841999999999999</v>
      </c>
      <c r="AJ2307" s="354" t="s">
        <v>164</v>
      </c>
      <c r="AK2307" s="354">
        <v>0</v>
      </c>
      <c r="AL2307" s="361"/>
      <c r="AM2307" s="366">
        <f t="shared" si="437"/>
        <v>0</v>
      </c>
      <c r="AN2307" s="366">
        <f t="shared" si="438"/>
        <v>1</v>
      </c>
      <c r="AO2307" s="366"/>
      <c r="AP2307" s="366"/>
      <c r="AQ2307" s="366">
        <f t="shared" si="439"/>
        <v>0</v>
      </c>
      <c r="AR2307" s="367" t="str">
        <f>IF(A2307="","",VLOOKUP(A2307,'Base Sites'!A:B,2,FALSE))</f>
        <v>Valauto Lambersart VW</v>
      </c>
      <c r="AS2307" s="367" t="str">
        <f t="shared" si="440"/>
        <v>SKODA</v>
      </c>
      <c r="AT2307" s="366"/>
      <c r="AU2307" s="368" t="str">
        <f>IF(A2307="","",VLOOKUP(L2307,'Base Vendeurs'!A:B,2,FALSE))</f>
        <v>Sociétés NORD</v>
      </c>
      <c r="AV2307" s="362">
        <f t="shared" si="441"/>
        <v>163.41999999999999</v>
      </c>
      <c r="AW2307" s="364">
        <f t="shared" si="442"/>
        <v>4.587228070175438E-3</v>
      </c>
      <c r="AX2307" s="368" t="str">
        <f t="shared" si="443"/>
        <v>NON</v>
      </c>
      <c r="AY2307" s="231">
        <f>+MargesVN[[#This Row],[Total COM]]+MargesVN[[#This Row],[EXT GIE]]+MargesVN[[#This Row],[Forfait immat]]</f>
        <v>12.841999999999999</v>
      </c>
    </row>
    <row r="2308" spans="1:51" s="384" customFormat="1" ht="11.25" customHeight="1" x14ac:dyDescent="0.25">
      <c r="A2308" s="354">
        <v>30</v>
      </c>
      <c r="B2308" s="354" t="s">
        <v>163</v>
      </c>
      <c r="C2308" s="354" t="s">
        <v>29</v>
      </c>
      <c r="D2308" s="355">
        <v>46129</v>
      </c>
      <c r="E2308" s="356">
        <v>46130</v>
      </c>
      <c r="F2308" s="357"/>
      <c r="G2308" s="357"/>
      <c r="H2308" s="357"/>
      <c r="I2308" s="357"/>
      <c r="J2308" s="357"/>
      <c r="K2308" s="357">
        <v>0</v>
      </c>
      <c r="L2308" s="354" t="s">
        <v>30</v>
      </c>
      <c r="M2308" s="354">
        <v>544590</v>
      </c>
      <c r="N2308" s="354">
        <v>4590</v>
      </c>
      <c r="O2308" s="354" t="s">
        <v>2959</v>
      </c>
      <c r="P2308" s="358" t="s">
        <v>2960</v>
      </c>
      <c r="Q2308" s="354" t="s">
        <v>31</v>
      </c>
      <c r="R2308" s="359">
        <v>19775</v>
      </c>
      <c r="S2308" s="359">
        <v>2083.33</v>
      </c>
      <c r="T2308" s="360">
        <f t="shared" si="432"/>
        <v>21858.33</v>
      </c>
      <c r="U2308" s="361">
        <v>45</v>
      </c>
      <c r="V2308" s="359">
        <v>1016.01</v>
      </c>
      <c r="W2308" s="362">
        <v>35.01</v>
      </c>
      <c r="X2308" s="363"/>
      <c r="Y2308" s="362">
        <f t="shared" si="433"/>
        <v>981</v>
      </c>
      <c r="Z2308" s="364">
        <f t="shared" si="434"/>
        <v>4.6481593058573092E-2</v>
      </c>
      <c r="AA2308" s="363">
        <v>0</v>
      </c>
      <c r="AB2308" s="362">
        <v>-2966</v>
      </c>
      <c r="AC2308" s="362"/>
      <c r="AD2308" s="362"/>
      <c r="AE2308" s="365">
        <v>0.13</v>
      </c>
      <c r="AF2308" s="365">
        <v>0.13</v>
      </c>
      <c r="AG2308" s="362">
        <f t="shared" si="435"/>
        <v>127.53</v>
      </c>
      <c r="AH2308" s="362"/>
      <c r="AI2308" s="362">
        <f t="shared" si="436"/>
        <v>127.53</v>
      </c>
      <c r="AJ2308" s="354" t="s">
        <v>164</v>
      </c>
      <c r="AK2308" s="354"/>
      <c r="AL2308" s="361">
        <v>50</v>
      </c>
      <c r="AM2308" s="366">
        <f t="shared" si="437"/>
        <v>1</v>
      </c>
      <c r="AN2308" s="366">
        <f t="shared" si="438"/>
        <v>1</v>
      </c>
      <c r="AO2308" s="366"/>
      <c r="AP2308" s="366"/>
      <c r="AQ2308" s="366">
        <f t="shared" si="439"/>
        <v>1</v>
      </c>
      <c r="AR2308" s="367" t="str">
        <f>IF(A2308="","",VLOOKUP(A2308,'Base Sites'!A:B,2,FALSE))</f>
        <v>Valauto Lambersart VW</v>
      </c>
      <c r="AS2308" s="367" t="str">
        <f t="shared" si="440"/>
        <v>SKODA</v>
      </c>
      <c r="AT2308" s="366"/>
      <c r="AU2308" s="368" t="str">
        <f>IF(A2308="","",VLOOKUP(L2308,'Base Vendeurs'!A:B,2,FALSE))</f>
        <v>Valauto Lambersart SKODA</v>
      </c>
      <c r="AV2308" s="362">
        <f t="shared" si="441"/>
        <v>1016.01</v>
      </c>
      <c r="AW2308" s="364">
        <f t="shared" si="442"/>
        <v>4.6481593058573092E-2</v>
      </c>
      <c r="AX2308" s="368" t="str">
        <f t="shared" si="443"/>
        <v>NON</v>
      </c>
      <c r="AY2308" s="231">
        <f>+MargesVN[[#This Row],[Total COM]]+MargesVN[[#This Row],[EXT GIE]]+MargesVN[[#This Row],[Forfait immat]]</f>
        <v>177.53</v>
      </c>
    </row>
    <row r="2309" spans="1:51" s="384" customFormat="1" ht="11.25" customHeight="1" x14ac:dyDescent="0.25">
      <c r="A2309" s="401">
        <v>30</v>
      </c>
      <c r="B2309" s="401" t="s">
        <v>183</v>
      </c>
      <c r="C2309" s="401" t="s">
        <v>29</v>
      </c>
      <c r="D2309" s="402">
        <v>46160</v>
      </c>
      <c r="E2309" s="403">
        <v>46161</v>
      </c>
      <c r="F2309" s="404"/>
      <c r="G2309" s="404"/>
      <c r="H2309" s="404"/>
      <c r="I2309" s="404" t="s">
        <v>165</v>
      </c>
      <c r="J2309" s="404"/>
      <c r="K2309" s="404">
        <v>8911.3799999999992</v>
      </c>
      <c r="L2309" s="401" t="s">
        <v>113</v>
      </c>
      <c r="M2309" s="401">
        <v>544593</v>
      </c>
      <c r="N2309" s="401">
        <v>4593</v>
      </c>
      <c r="O2309" s="401" t="s">
        <v>3733</v>
      </c>
      <c r="P2309" s="405" t="s">
        <v>3734</v>
      </c>
      <c r="Q2309" s="401" t="s">
        <v>31</v>
      </c>
      <c r="R2309" s="406">
        <v>19775</v>
      </c>
      <c r="S2309" s="406">
        <v>2083.33</v>
      </c>
      <c r="T2309" s="407">
        <f t="shared" si="432"/>
        <v>21858.33</v>
      </c>
      <c r="U2309" s="408">
        <v>75</v>
      </c>
      <c r="V2309" s="406">
        <v>1020.17</v>
      </c>
      <c r="W2309" s="409">
        <v>35.01</v>
      </c>
      <c r="X2309" s="410"/>
      <c r="Y2309" s="409">
        <f t="shared" si="433"/>
        <v>985.16</v>
      </c>
      <c r="Z2309" s="411">
        <f t="shared" si="434"/>
        <v>4.667190951916271E-2</v>
      </c>
      <c r="AA2309" s="410">
        <v>0</v>
      </c>
      <c r="AB2309" s="409">
        <v>-2966</v>
      </c>
      <c r="AC2309" s="409"/>
      <c r="AD2309" s="409" t="s">
        <v>2020</v>
      </c>
      <c r="AE2309" s="412">
        <v>0.12</v>
      </c>
      <c r="AF2309" s="412">
        <v>0.12</v>
      </c>
      <c r="AG2309" s="409">
        <f t="shared" si="435"/>
        <v>118.21919999999999</v>
      </c>
      <c r="AH2309" s="409"/>
      <c r="AI2309" s="409">
        <f t="shared" si="436"/>
        <v>118.21919999999999</v>
      </c>
      <c r="AJ2309" s="401" t="s">
        <v>164</v>
      </c>
      <c r="AK2309" s="401"/>
      <c r="AL2309" s="408">
        <v>50</v>
      </c>
      <c r="AM2309" s="413">
        <f t="shared" si="437"/>
        <v>1</v>
      </c>
      <c r="AN2309" s="413">
        <f t="shared" si="438"/>
        <v>1</v>
      </c>
      <c r="AO2309" s="413"/>
      <c r="AP2309" s="413"/>
      <c r="AQ2309" s="413">
        <f t="shared" si="439"/>
        <v>1</v>
      </c>
      <c r="AR2309" s="414" t="str">
        <f>IF(A2309="","",VLOOKUP(A2309,'Base Sites'!A:B,2,FALSE))</f>
        <v>Valauto Lambersart VW</v>
      </c>
      <c r="AS2309" s="414" t="str">
        <f t="shared" si="440"/>
        <v>SKODA</v>
      </c>
      <c r="AT2309" s="413"/>
      <c r="AU2309" s="415" t="str">
        <f>IF(A2309="","",VLOOKUP(L2309,'Base Vendeurs'!A:B,2,FALSE))</f>
        <v>Valauto Lambersart SKODA</v>
      </c>
      <c r="AV2309" s="409">
        <f t="shared" si="441"/>
        <v>1020.17</v>
      </c>
      <c r="AW2309" s="411">
        <f t="shared" si="442"/>
        <v>4.667190951916271E-2</v>
      </c>
      <c r="AX2309" s="415" t="str">
        <f t="shared" si="443"/>
        <v>NON</v>
      </c>
      <c r="AY2309" s="231">
        <f>+MargesVN[[#This Row],[Total COM]]+MargesVN[[#This Row],[EXT GIE]]+MargesVN[[#This Row],[Forfait immat]]</f>
        <v>168.2192</v>
      </c>
    </row>
    <row r="2310" spans="1:51" s="384" customFormat="1" ht="11.25" customHeight="1" x14ac:dyDescent="0.25">
      <c r="A2310" s="401">
        <v>30</v>
      </c>
      <c r="B2310" s="401" t="s">
        <v>163</v>
      </c>
      <c r="C2310" s="401" t="s">
        <v>29</v>
      </c>
      <c r="D2310" s="402">
        <v>46157</v>
      </c>
      <c r="E2310" s="403">
        <v>46157</v>
      </c>
      <c r="F2310" s="404"/>
      <c r="G2310" s="404"/>
      <c r="H2310" s="404"/>
      <c r="I2310" s="404"/>
      <c r="J2310" s="404"/>
      <c r="K2310" s="404">
        <v>0</v>
      </c>
      <c r="L2310" s="401" t="s">
        <v>70</v>
      </c>
      <c r="M2310" s="401">
        <v>544594</v>
      </c>
      <c r="N2310" s="401">
        <v>4594</v>
      </c>
      <c r="O2310" s="401" t="s">
        <v>3754</v>
      </c>
      <c r="P2310" s="405" t="s">
        <v>1876</v>
      </c>
      <c r="Q2310" s="401" t="s">
        <v>31</v>
      </c>
      <c r="R2310" s="406">
        <v>23941.67</v>
      </c>
      <c r="S2310" s="406">
        <v>0</v>
      </c>
      <c r="T2310" s="407">
        <f t="shared" si="432"/>
        <v>23941.67</v>
      </c>
      <c r="U2310" s="408">
        <v>43</v>
      </c>
      <c r="V2310" s="406">
        <v>753.25</v>
      </c>
      <c r="W2310" s="409">
        <v>35</v>
      </c>
      <c r="X2310" s="410"/>
      <c r="Y2310" s="409">
        <f t="shared" si="433"/>
        <v>718.25</v>
      </c>
      <c r="Z2310" s="411">
        <f t="shared" si="434"/>
        <v>3.1461882149407289E-2</v>
      </c>
      <c r="AA2310" s="410">
        <v>-2873</v>
      </c>
      <c r="AB2310" s="409">
        <v>0</v>
      </c>
      <c r="AC2310" s="409"/>
      <c r="AD2310" s="409"/>
      <c r="AE2310" s="412">
        <v>0.12</v>
      </c>
      <c r="AF2310" s="412">
        <v>0.13</v>
      </c>
      <c r="AG2310" s="409">
        <f t="shared" si="435"/>
        <v>86.19</v>
      </c>
      <c r="AH2310" s="409"/>
      <c r="AI2310" s="409">
        <f t="shared" si="436"/>
        <v>86.19</v>
      </c>
      <c r="AJ2310" s="401" t="s">
        <v>164</v>
      </c>
      <c r="AK2310" s="401">
        <v>0</v>
      </c>
      <c r="AL2310" s="408">
        <v>20</v>
      </c>
      <c r="AM2310" s="413">
        <f t="shared" si="437"/>
        <v>1</v>
      </c>
      <c r="AN2310" s="413">
        <f t="shared" si="438"/>
        <v>1</v>
      </c>
      <c r="AO2310" s="413"/>
      <c r="AP2310" s="413"/>
      <c r="AQ2310" s="413">
        <f t="shared" si="439"/>
        <v>1</v>
      </c>
      <c r="AR2310" s="414" t="str">
        <f>IF(A2310="","",VLOOKUP(A2310,'Base Sites'!A:B,2,FALSE))</f>
        <v>Valauto Lambersart VW</v>
      </c>
      <c r="AS2310" s="414" t="str">
        <f t="shared" si="440"/>
        <v>SKODA</v>
      </c>
      <c r="AT2310" s="413"/>
      <c r="AU2310" s="415" t="str">
        <f>IF(A2310="","",VLOOKUP(L2310,'Base Vendeurs'!A:B,2,FALSE))</f>
        <v>Sociétés NORD</v>
      </c>
      <c r="AV2310" s="409">
        <f t="shared" si="441"/>
        <v>753.25</v>
      </c>
      <c r="AW2310" s="411">
        <f t="shared" si="442"/>
        <v>3.1461882149407289E-2</v>
      </c>
      <c r="AX2310" s="415" t="str">
        <f t="shared" si="443"/>
        <v>NON</v>
      </c>
      <c r="AY2310" s="231">
        <f>+MargesVN[[#This Row],[Total COM]]+MargesVN[[#This Row],[EXT GIE]]+MargesVN[[#This Row],[Forfait immat]]</f>
        <v>106.19</v>
      </c>
    </row>
    <row r="2311" spans="1:51" s="384" customFormat="1" ht="11.25" customHeight="1" x14ac:dyDescent="0.25">
      <c r="A2311" s="319">
        <v>30</v>
      </c>
      <c r="B2311" s="319" t="s">
        <v>163</v>
      </c>
      <c r="C2311" s="319" t="s">
        <v>29</v>
      </c>
      <c r="D2311" s="320">
        <v>46099</v>
      </c>
      <c r="E2311" s="321">
        <v>46101</v>
      </c>
      <c r="F2311" s="322"/>
      <c r="G2311" s="322"/>
      <c r="H2311" s="322"/>
      <c r="I2311" s="322"/>
      <c r="J2311" s="322"/>
      <c r="K2311" s="322">
        <v>0</v>
      </c>
      <c r="L2311" s="319" t="s">
        <v>197</v>
      </c>
      <c r="M2311" s="319">
        <v>544624</v>
      </c>
      <c r="N2311" s="319">
        <v>4624</v>
      </c>
      <c r="O2311" s="319" t="s">
        <v>2176</v>
      </c>
      <c r="P2311" s="323" t="s">
        <v>2171</v>
      </c>
      <c r="Q2311" s="319" t="s">
        <v>128</v>
      </c>
      <c r="R2311" s="324">
        <v>26108.34</v>
      </c>
      <c r="S2311" s="324">
        <v>1462.5</v>
      </c>
      <c r="T2311" s="325">
        <f t="shared" si="432"/>
        <v>27570.84</v>
      </c>
      <c r="U2311" s="326">
        <v>29</v>
      </c>
      <c r="V2311" s="324">
        <v>560.65</v>
      </c>
      <c r="W2311" s="327">
        <v>35.01</v>
      </c>
      <c r="X2311" s="328"/>
      <c r="Y2311" s="327">
        <f t="shared" si="433"/>
        <v>525.64</v>
      </c>
      <c r="Z2311" s="329">
        <f t="shared" si="434"/>
        <v>2.0334890050502631E-2</v>
      </c>
      <c r="AA2311" s="328">
        <v>0</v>
      </c>
      <c r="AB2311" s="327">
        <v>0</v>
      </c>
      <c r="AC2311" s="327"/>
      <c r="AD2311" s="327"/>
      <c r="AE2311" s="330">
        <v>0.1</v>
      </c>
      <c r="AF2311" s="330">
        <v>0.1</v>
      </c>
      <c r="AG2311" s="327">
        <f t="shared" si="435"/>
        <v>52.564</v>
      </c>
      <c r="AH2311" s="327"/>
      <c r="AI2311" s="327">
        <f t="shared" si="436"/>
        <v>52.564</v>
      </c>
      <c r="AJ2311" s="319" t="s">
        <v>164</v>
      </c>
      <c r="AK2311" s="319">
        <v>0</v>
      </c>
      <c r="AL2311" s="326" t="s">
        <v>352</v>
      </c>
      <c r="AM2311" s="331">
        <f t="shared" si="437"/>
        <v>1</v>
      </c>
      <c r="AN2311" s="331">
        <f t="shared" si="438"/>
        <v>1</v>
      </c>
      <c r="AO2311" s="331"/>
      <c r="AP2311" s="331"/>
      <c r="AQ2311" s="331">
        <f t="shared" si="439"/>
        <v>1</v>
      </c>
      <c r="AR2311" s="332" t="str">
        <f>IF(A2311="","",VLOOKUP(A2311,'Base Sites'!A:B,2,FALSE))</f>
        <v>Valauto Lambersart VW</v>
      </c>
      <c r="AS2311" s="332" t="str">
        <f t="shared" si="440"/>
        <v>SKODA</v>
      </c>
      <c r="AT2311" s="331"/>
      <c r="AU2311" s="333" t="str">
        <f>IF(A2311="","",VLOOKUP(L2311,'Base Vendeurs'!A:B,2,FALSE))</f>
        <v>Valauto PRO NORD</v>
      </c>
      <c r="AV2311" s="327">
        <f t="shared" si="441"/>
        <v>560.65</v>
      </c>
      <c r="AW2311" s="329">
        <f t="shared" si="442"/>
        <v>2.0334890050502631E-2</v>
      </c>
      <c r="AX2311" s="333" t="str">
        <f t="shared" si="443"/>
        <v>NON</v>
      </c>
      <c r="AY2311" s="231" t="e">
        <f>+MargesVN[[#This Row],[Total COM]]+MargesVN[[#This Row],[EXT GIE]]+MargesVN[[#This Row],[Forfait immat]]</f>
        <v>#VALUE!</v>
      </c>
    </row>
    <row r="2312" spans="1:51" s="384" customFormat="1" ht="11.25" customHeight="1" x14ac:dyDescent="0.25">
      <c r="A2312" s="319">
        <v>30</v>
      </c>
      <c r="B2312" s="319" t="s">
        <v>163</v>
      </c>
      <c r="C2312" s="319" t="s">
        <v>29</v>
      </c>
      <c r="D2312" s="320">
        <v>46098</v>
      </c>
      <c r="E2312" s="321">
        <v>46100</v>
      </c>
      <c r="F2312" s="322"/>
      <c r="G2312" s="322"/>
      <c r="H2312" s="322"/>
      <c r="I2312" s="322"/>
      <c r="J2312" s="322"/>
      <c r="K2312" s="322">
        <v>0</v>
      </c>
      <c r="L2312" s="319" t="s">
        <v>197</v>
      </c>
      <c r="M2312" s="319">
        <v>544625</v>
      </c>
      <c r="N2312" s="319">
        <v>4625</v>
      </c>
      <c r="O2312" s="319" t="s">
        <v>2180</v>
      </c>
      <c r="P2312" s="323" t="s">
        <v>2171</v>
      </c>
      <c r="Q2312" s="319" t="s">
        <v>128</v>
      </c>
      <c r="R2312" s="324">
        <v>26108.34</v>
      </c>
      <c r="S2312" s="324">
        <v>1462.5</v>
      </c>
      <c r="T2312" s="325">
        <f t="shared" si="432"/>
        <v>27570.84</v>
      </c>
      <c r="U2312" s="326">
        <v>28</v>
      </c>
      <c r="V2312" s="324">
        <v>560.65</v>
      </c>
      <c r="W2312" s="327">
        <v>35</v>
      </c>
      <c r="X2312" s="328"/>
      <c r="Y2312" s="327">
        <f t="shared" si="433"/>
        <v>525.65</v>
      </c>
      <c r="Z2312" s="329">
        <f t="shared" si="434"/>
        <v>2.0334890050502631E-2</v>
      </c>
      <c r="AA2312" s="328">
        <v>0</v>
      </c>
      <c r="AB2312" s="327">
        <v>0</v>
      </c>
      <c r="AC2312" s="327"/>
      <c r="AD2312" s="327"/>
      <c r="AE2312" s="330">
        <v>0.1</v>
      </c>
      <c r="AF2312" s="330">
        <v>0.1</v>
      </c>
      <c r="AG2312" s="327">
        <f t="shared" si="435"/>
        <v>52.564999999999998</v>
      </c>
      <c r="AH2312" s="327"/>
      <c r="AI2312" s="327">
        <f t="shared" si="436"/>
        <v>52.564999999999998</v>
      </c>
      <c r="AJ2312" s="319" t="s">
        <v>164</v>
      </c>
      <c r="AK2312" s="319">
        <v>0</v>
      </c>
      <c r="AL2312" s="326" t="s">
        <v>352</v>
      </c>
      <c r="AM2312" s="331">
        <f t="shared" si="437"/>
        <v>1</v>
      </c>
      <c r="AN2312" s="331">
        <f t="shared" si="438"/>
        <v>1</v>
      </c>
      <c r="AO2312" s="331"/>
      <c r="AP2312" s="331"/>
      <c r="AQ2312" s="331">
        <f t="shared" si="439"/>
        <v>1</v>
      </c>
      <c r="AR2312" s="332" t="str">
        <f>IF(A2312="","",VLOOKUP(A2312,'Base Sites'!A:B,2,FALSE))</f>
        <v>Valauto Lambersart VW</v>
      </c>
      <c r="AS2312" s="332" t="str">
        <f t="shared" si="440"/>
        <v>SKODA</v>
      </c>
      <c r="AT2312" s="331"/>
      <c r="AU2312" s="333" t="str">
        <f>IF(A2312="","",VLOOKUP(L2312,'Base Vendeurs'!A:B,2,FALSE))</f>
        <v>Valauto PRO NORD</v>
      </c>
      <c r="AV2312" s="327">
        <f t="shared" si="441"/>
        <v>560.65</v>
      </c>
      <c r="AW2312" s="329">
        <f t="shared" si="442"/>
        <v>2.0334890050502631E-2</v>
      </c>
      <c r="AX2312" s="333" t="str">
        <f t="shared" si="443"/>
        <v>NON</v>
      </c>
      <c r="AY2312" s="231" t="e">
        <f>+MargesVN[[#This Row],[Total COM]]+MargesVN[[#This Row],[EXT GIE]]+MargesVN[[#This Row],[Forfait immat]]</f>
        <v>#VALUE!</v>
      </c>
    </row>
    <row r="2313" spans="1:51" s="384" customFormat="1" ht="11.25" customHeight="1" x14ac:dyDescent="0.25">
      <c r="A2313" s="354">
        <v>30</v>
      </c>
      <c r="B2313" s="354" t="s">
        <v>183</v>
      </c>
      <c r="C2313" s="354" t="s">
        <v>29</v>
      </c>
      <c r="D2313" s="355">
        <v>46127</v>
      </c>
      <c r="E2313" s="356">
        <v>46129</v>
      </c>
      <c r="F2313" s="357"/>
      <c r="G2313" s="357"/>
      <c r="H2313" s="357"/>
      <c r="I2313" s="357" t="s">
        <v>165</v>
      </c>
      <c r="J2313" s="357"/>
      <c r="K2313" s="357">
        <v>-2472</v>
      </c>
      <c r="L2313" s="354" t="s">
        <v>197</v>
      </c>
      <c r="M2313" s="354">
        <v>544626</v>
      </c>
      <c r="N2313" s="354">
        <v>4626</v>
      </c>
      <c r="O2313" s="354" t="s">
        <v>2977</v>
      </c>
      <c r="P2313" s="358" t="s">
        <v>2171</v>
      </c>
      <c r="Q2313" s="354" t="s">
        <v>128</v>
      </c>
      <c r="R2313" s="359">
        <v>26108.34</v>
      </c>
      <c r="S2313" s="359">
        <v>1462.5</v>
      </c>
      <c r="T2313" s="360">
        <f t="shared" si="432"/>
        <v>27570.84</v>
      </c>
      <c r="U2313" s="361">
        <v>42</v>
      </c>
      <c r="V2313" s="359">
        <v>560.65</v>
      </c>
      <c r="W2313" s="362">
        <v>35.01</v>
      </c>
      <c r="X2313" s="363"/>
      <c r="Y2313" s="362">
        <f t="shared" si="433"/>
        <v>525.64</v>
      </c>
      <c r="Z2313" s="364">
        <f t="shared" si="434"/>
        <v>2.0334890050502631E-2</v>
      </c>
      <c r="AA2313" s="363">
        <v>0</v>
      </c>
      <c r="AB2313" s="362">
        <v>0</v>
      </c>
      <c r="AC2313" s="362"/>
      <c r="AD2313" s="362" t="s">
        <v>371</v>
      </c>
      <c r="AE2313" s="365">
        <v>0.1</v>
      </c>
      <c r="AF2313" s="365">
        <v>0.1</v>
      </c>
      <c r="AG2313" s="362">
        <f t="shared" si="435"/>
        <v>52.564</v>
      </c>
      <c r="AH2313" s="362"/>
      <c r="AI2313" s="362">
        <f t="shared" si="436"/>
        <v>52.564</v>
      </c>
      <c r="AJ2313" s="354" t="s">
        <v>164</v>
      </c>
      <c r="AK2313" s="354">
        <v>0</v>
      </c>
      <c r="AL2313" s="361">
        <v>0</v>
      </c>
      <c r="AM2313" s="366">
        <f t="shared" si="437"/>
        <v>0</v>
      </c>
      <c r="AN2313" s="366">
        <f t="shared" si="438"/>
        <v>1</v>
      </c>
      <c r="AO2313" s="366"/>
      <c r="AP2313" s="366"/>
      <c r="AQ2313" s="366">
        <f t="shared" si="439"/>
        <v>0</v>
      </c>
      <c r="AR2313" s="367" t="str">
        <f>IF(A2313="","",VLOOKUP(A2313,'Base Sites'!A:B,2,FALSE))</f>
        <v>Valauto Lambersart VW</v>
      </c>
      <c r="AS2313" s="367" t="str">
        <f t="shared" si="440"/>
        <v>SKODA</v>
      </c>
      <c r="AT2313" s="366"/>
      <c r="AU2313" s="368" t="str">
        <f>IF(A2313="","",VLOOKUP(L2313,'Base Vendeurs'!A:B,2,FALSE))</f>
        <v>Valauto PRO NORD</v>
      </c>
      <c r="AV2313" s="362">
        <f t="shared" si="441"/>
        <v>560.65</v>
      </c>
      <c r="AW2313" s="364">
        <f t="shared" si="442"/>
        <v>2.0334890050502631E-2</v>
      </c>
      <c r="AX2313" s="368" t="str">
        <f t="shared" si="443"/>
        <v>NON</v>
      </c>
      <c r="AY2313" s="231">
        <f>+MargesVN[[#This Row],[Total COM]]+MargesVN[[#This Row],[EXT GIE]]+MargesVN[[#This Row],[Forfait immat]]</f>
        <v>52.564</v>
      </c>
    </row>
    <row r="2314" spans="1:51" s="384" customFormat="1" ht="11.25" customHeight="1" x14ac:dyDescent="0.25">
      <c r="A2314" s="319">
        <v>30</v>
      </c>
      <c r="B2314" s="319" t="s">
        <v>163</v>
      </c>
      <c r="C2314" s="319" t="s">
        <v>29</v>
      </c>
      <c r="D2314" s="320">
        <v>46098</v>
      </c>
      <c r="E2314" s="321">
        <v>46100</v>
      </c>
      <c r="F2314" s="322"/>
      <c r="G2314" s="322"/>
      <c r="H2314" s="322"/>
      <c r="I2314" s="322"/>
      <c r="J2314" s="322"/>
      <c r="K2314" s="322">
        <v>0</v>
      </c>
      <c r="L2314" s="319" t="s">
        <v>197</v>
      </c>
      <c r="M2314" s="319">
        <v>544628</v>
      </c>
      <c r="N2314" s="319">
        <v>4628</v>
      </c>
      <c r="O2314" s="319" t="s">
        <v>2170</v>
      </c>
      <c r="P2314" s="323" t="s">
        <v>2171</v>
      </c>
      <c r="Q2314" s="319" t="s">
        <v>128</v>
      </c>
      <c r="R2314" s="324">
        <v>26108.34</v>
      </c>
      <c r="S2314" s="324">
        <v>1462.5</v>
      </c>
      <c r="T2314" s="325">
        <f t="shared" si="432"/>
        <v>27570.84</v>
      </c>
      <c r="U2314" s="326">
        <v>20</v>
      </c>
      <c r="V2314" s="324">
        <v>560.65</v>
      </c>
      <c r="W2314" s="327">
        <v>35</v>
      </c>
      <c r="X2314" s="328"/>
      <c r="Y2314" s="327">
        <f t="shared" si="433"/>
        <v>525.65</v>
      </c>
      <c r="Z2314" s="329">
        <f t="shared" si="434"/>
        <v>2.0334890050502631E-2</v>
      </c>
      <c r="AA2314" s="328">
        <v>0</v>
      </c>
      <c r="AB2314" s="327">
        <v>0</v>
      </c>
      <c r="AC2314" s="327"/>
      <c r="AD2314" s="327"/>
      <c r="AE2314" s="330">
        <v>0.1</v>
      </c>
      <c r="AF2314" s="330">
        <v>0.1</v>
      </c>
      <c r="AG2314" s="327">
        <f t="shared" si="435"/>
        <v>52.564999999999998</v>
      </c>
      <c r="AH2314" s="327"/>
      <c r="AI2314" s="327">
        <f t="shared" si="436"/>
        <v>52.564999999999998</v>
      </c>
      <c r="AJ2314" s="319" t="s">
        <v>164</v>
      </c>
      <c r="AK2314" s="319">
        <v>0</v>
      </c>
      <c r="AL2314" s="326" t="s">
        <v>352</v>
      </c>
      <c r="AM2314" s="331">
        <f t="shared" si="437"/>
        <v>1</v>
      </c>
      <c r="AN2314" s="331">
        <f t="shared" si="438"/>
        <v>1</v>
      </c>
      <c r="AO2314" s="331"/>
      <c r="AP2314" s="331"/>
      <c r="AQ2314" s="331">
        <f t="shared" si="439"/>
        <v>1</v>
      </c>
      <c r="AR2314" s="332" t="str">
        <f>IF(A2314="","",VLOOKUP(A2314,'Base Sites'!A:B,2,FALSE))</f>
        <v>Valauto Lambersart VW</v>
      </c>
      <c r="AS2314" s="332" t="str">
        <f t="shared" si="440"/>
        <v>SKODA</v>
      </c>
      <c r="AT2314" s="331"/>
      <c r="AU2314" s="333" t="str">
        <f>IF(A2314="","",VLOOKUP(L2314,'Base Vendeurs'!A:B,2,FALSE))</f>
        <v>Valauto PRO NORD</v>
      </c>
      <c r="AV2314" s="327">
        <f t="shared" si="441"/>
        <v>560.65</v>
      </c>
      <c r="AW2314" s="329">
        <f t="shared" si="442"/>
        <v>2.0334890050502631E-2</v>
      </c>
      <c r="AX2314" s="333" t="str">
        <f t="shared" si="443"/>
        <v>NON</v>
      </c>
      <c r="AY2314" s="231" t="e">
        <f>+MargesVN[[#This Row],[Total COM]]+MargesVN[[#This Row],[EXT GIE]]+MargesVN[[#This Row],[Forfait immat]]</f>
        <v>#VALUE!</v>
      </c>
    </row>
    <row r="2315" spans="1:51" s="384" customFormat="1" ht="11.25" customHeight="1" x14ac:dyDescent="0.25">
      <c r="A2315" s="319">
        <v>30</v>
      </c>
      <c r="B2315" s="319" t="s">
        <v>163</v>
      </c>
      <c r="C2315" s="319" t="s">
        <v>29</v>
      </c>
      <c r="D2315" s="320">
        <v>46094</v>
      </c>
      <c r="E2315" s="321">
        <v>46100</v>
      </c>
      <c r="F2315" s="322"/>
      <c r="G2315" s="322"/>
      <c r="H2315" s="322"/>
      <c r="I2315" s="322"/>
      <c r="J2315" s="322"/>
      <c r="K2315" s="322">
        <v>0</v>
      </c>
      <c r="L2315" s="319" t="s">
        <v>197</v>
      </c>
      <c r="M2315" s="319">
        <v>544629</v>
      </c>
      <c r="N2315" s="319">
        <v>4629</v>
      </c>
      <c r="O2315" s="319" t="s">
        <v>2174</v>
      </c>
      <c r="P2315" s="323" t="s">
        <v>2171</v>
      </c>
      <c r="Q2315" s="319" t="s">
        <v>128</v>
      </c>
      <c r="R2315" s="324">
        <v>26108.34</v>
      </c>
      <c r="S2315" s="324">
        <v>1462.5</v>
      </c>
      <c r="T2315" s="325">
        <f t="shared" si="432"/>
        <v>27570.84</v>
      </c>
      <c r="U2315" s="326">
        <v>22</v>
      </c>
      <c r="V2315" s="324">
        <v>560.65</v>
      </c>
      <c r="W2315" s="327">
        <v>35</v>
      </c>
      <c r="X2315" s="328"/>
      <c r="Y2315" s="327">
        <f t="shared" si="433"/>
        <v>525.65</v>
      </c>
      <c r="Z2315" s="329">
        <f t="shared" si="434"/>
        <v>2.0334890050502631E-2</v>
      </c>
      <c r="AA2315" s="328">
        <v>0</v>
      </c>
      <c r="AB2315" s="327">
        <v>0</v>
      </c>
      <c r="AC2315" s="327"/>
      <c r="AD2315" s="327"/>
      <c r="AE2315" s="330">
        <v>0.1</v>
      </c>
      <c r="AF2315" s="330">
        <v>0.1</v>
      </c>
      <c r="AG2315" s="327">
        <f t="shared" si="435"/>
        <v>52.564999999999998</v>
      </c>
      <c r="AH2315" s="327"/>
      <c r="AI2315" s="327">
        <f t="shared" si="436"/>
        <v>52.564999999999998</v>
      </c>
      <c r="AJ2315" s="319" t="s">
        <v>164</v>
      </c>
      <c r="AK2315" s="319">
        <v>0</v>
      </c>
      <c r="AL2315" s="326" t="s">
        <v>352</v>
      </c>
      <c r="AM2315" s="331">
        <f t="shared" si="437"/>
        <v>1</v>
      </c>
      <c r="AN2315" s="331">
        <f t="shared" si="438"/>
        <v>1</v>
      </c>
      <c r="AO2315" s="331"/>
      <c r="AP2315" s="331"/>
      <c r="AQ2315" s="331">
        <f t="shared" si="439"/>
        <v>1</v>
      </c>
      <c r="AR2315" s="332" t="str">
        <f>IF(A2315="","",VLOOKUP(A2315,'Base Sites'!A:B,2,FALSE))</f>
        <v>Valauto Lambersart VW</v>
      </c>
      <c r="AS2315" s="332" t="str">
        <f t="shared" si="440"/>
        <v>SKODA</v>
      </c>
      <c r="AT2315" s="331"/>
      <c r="AU2315" s="333" t="str">
        <f>IF(A2315="","",VLOOKUP(L2315,'Base Vendeurs'!A:B,2,FALSE))</f>
        <v>Valauto PRO NORD</v>
      </c>
      <c r="AV2315" s="327">
        <f t="shared" si="441"/>
        <v>560.65</v>
      </c>
      <c r="AW2315" s="329">
        <f t="shared" si="442"/>
        <v>2.0334890050502631E-2</v>
      </c>
      <c r="AX2315" s="333" t="str">
        <f t="shared" si="443"/>
        <v>NON</v>
      </c>
      <c r="AY2315" s="231" t="e">
        <f>+MargesVN[[#This Row],[Total COM]]+MargesVN[[#This Row],[EXT GIE]]+MargesVN[[#This Row],[Forfait immat]]</f>
        <v>#VALUE!</v>
      </c>
    </row>
    <row r="2316" spans="1:51" s="384" customFormat="1" ht="11.25" customHeight="1" x14ac:dyDescent="0.25">
      <c r="A2316" s="354">
        <v>30</v>
      </c>
      <c r="B2316" s="354" t="s">
        <v>183</v>
      </c>
      <c r="C2316" s="354" t="s">
        <v>29</v>
      </c>
      <c r="D2316" s="355">
        <v>46133</v>
      </c>
      <c r="E2316" s="356">
        <v>46136</v>
      </c>
      <c r="F2316" s="357"/>
      <c r="G2316" s="357"/>
      <c r="H2316" s="357"/>
      <c r="I2316" s="357" t="s">
        <v>165</v>
      </c>
      <c r="J2316" s="357"/>
      <c r="K2316" s="357">
        <v>-2472</v>
      </c>
      <c r="L2316" s="354" t="s">
        <v>197</v>
      </c>
      <c r="M2316" s="354">
        <v>544633</v>
      </c>
      <c r="N2316" s="354">
        <v>4633</v>
      </c>
      <c r="O2316" s="354" t="s">
        <v>2970</v>
      </c>
      <c r="P2316" s="358" t="s">
        <v>2171</v>
      </c>
      <c r="Q2316" s="354" t="s">
        <v>128</v>
      </c>
      <c r="R2316" s="359">
        <v>26108.34</v>
      </c>
      <c r="S2316" s="359">
        <v>1462.5</v>
      </c>
      <c r="T2316" s="360">
        <f t="shared" si="432"/>
        <v>27570.84</v>
      </c>
      <c r="U2316" s="361">
        <v>25</v>
      </c>
      <c r="V2316" s="359">
        <v>560.65</v>
      </c>
      <c r="W2316" s="362">
        <v>35.01</v>
      </c>
      <c r="X2316" s="363"/>
      <c r="Y2316" s="362">
        <f t="shared" si="433"/>
        <v>525.64</v>
      </c>
      <c r="Z2316" s="364">
        <f t="shared" si="434"/>
        <v>2.0334890050502631E-2</v>
      </c>
      <c r="AA2316" s="363">
        <v>0</v>
      </c>
      <c r="AB2316" s="362">
        <v>0</v>
      </c>
      <c r="AC2316" s="362"/>
      <c r="AD2316" s="362" t="s">
        <v>371</v>
      </c>
      <c r="AE2316" s="365">
        <v>0.1</v>
      </c>
      <c r="AF2316" s="365">
        <v>0.1</v>
      </c>
      <c r="AG2316" s="362">
        <f t="shared" si="435"/>
        <v>52.564</v>
      </c>
      <c r="AH2316" s="362"/>
      <c r="AI2316" s="362">
        <f t="shared" si="436"/>
        <v>52.564</v>
      </c>
      <c r="AJ2316" s="354" t="s">
        <v>164</v>
      </c>
      <c r="AK2316" s="354">
        <v>0</v>
      </c>
      <c r="AL2316" s="361"/>
      <c r="AM2316" s="366">
        <f t="shared" si="437"/>
        <v>0</v>
      </c>
      <c r="AN2316" s="366">
        <f t="shared" si="438"/>
        <v>1</v>
      </c>
      <c r="AO2316" s="366"/>
      <c r="AP2316" s="366"/>
      <c r="AQ2316" s="366">
        <f t="shared" si="439"/>
        <v>0</v>
      </c>
      <c r="AR2316" s="367" t="str">
        <f>IF(A2316="","",VLOOKUP(A2316,'Base Sites'!A:B,2,FALSE))</f>
        <v>Valauto Lambersart VW</v>
      </c>
      <c r="AS2316" s="367" t="str">
        <f t="shared" si="440"/>
        <v>SKODA</v>
      </c>
      <c r="AT2316" s="366"/>
      <c r="AU2316" s="368" t="str">
        <f>IF(A2316="","",VLOOKUP(L2316,'Base Vendeurs'!A:B,2,FALSE))</f>
        <v>Valauto PRO NORD</v>
      </c>
      <c r="AV2316" s="362">
        <f t="shared" si="441"/>
        <v>560.65</v>
      </c>
      <c r="AW2316" s="364">
        <f t="shared" si="442"/>
        <v>2.0334890050502631E-2</v>
      </c>
      <c r="AX2316" s="368" t="str">
        <f t="shared" si="443"/>
        <v>NON</v>
      </c>
      <c r="AY2316" s="231">
        <f>+MargesVN[[#This Row],[Total COM]]+MargesVN[[#This Row],[EXT GIE]]+MargesVN[[#This Row],[Forfait immat]]</f>
        <v>52.564</v>
      </c>
    </row>
    <row r="2317" spans="1:51" s="384" customFormat="1" ht="11.25" customHeight="1" x14ac:dyDescent="0.25">
      <c r="A2317" s="354">
        <v>30</v>
      </c>
      <c r="B2317" s="354" t="s">
        <v>183</v>
      </c>
      <c r="C2317" s="354" t="s">
        <v>29</v>
      </c>
      <c r="D2317" s="355">
        <v>46127</v>
      </c>
      <c r="E2317" s="356">
        <v>46129</v>
      </c>
      <c r="F2317" s="357"/>
      <c r="G2317" s="357"/>
      <c r="H2317" s="357"/>
      <c r="I2317" s="357" t="s">
        <v>165</v>
      </c>
      <c r="J2317" s="357"/>
      <c r="K2317" s="357">
        <v>-2472</v>
      </c>
      <c r="L2317" s="354" t="s">
        <v>197</v>
      </c>
      <c r="M2317" s="354">
        <v>544634</v>
      </c>
      <c r="N2317" s="354">
        <v>4634</v>
      </c>
      <c r="O2317" s="354" t="s">
        <v>2973</v>
      </c>
      <c r="P2317" s="358" t="s">
        <v>2171</v>
      </c>
      <c r="Q2317" s="354" t="s">
        <v>128</v>
      </c>
      <c r="R2317" s="359">
        <v>26108.34</v>
      </c>
      <c r="S2317" s="359">
        <v>716.66</v>
      </c>
      <c r="T2317" s="360">
        <f t="shared" si="432"/>
        <v>26825</v>
      </c>
      <c r="U2317" s="361">
        <v>35</v>
      </c>
      <c r="V2317" s="359">
        <v>612.27</v>
      </c>
      <c r="W2317" s="362">
        <v>35.01</v>
      </c>
      <c r="X2317" s="363"/>
      <c r="Y2317" s="362">
        <f t="shared" si="433"/>
        <v>577.26</v>
      </c>
      <c r="Z2317" s="364">
        <f t="shared" si="434"/>
        <v>2.2824603914259087E-2</v>
      </c>
      <c r="AA2317" s="363">
        <v>0</v>
      </c>
      <c r="AB2317" s="362">
        <v>0</v>
      </c>
      <c r="AC2317" s="362"/>
      <c r="AD2317" s="362" t="s">
        <v>371</v>
      </c>
      <c r="AE2317" s="365">
        <v>0.1</v>
      </c>
      <c r="AF2317" s="365">
        <v>0.1</v>
      </c>
      <c r="AG2317" s="362">
        <f t="shared" si="435"/>
        <v>57.725999999999999</v>
      </c>
      <c r="AH2317" s="362"/>
      <c r="AI2317" s="362">
        <f t="shared" si="436"/>
        <v>57.725999999999999</v>
      </c>
      <c r="AJ2317" s="354" t="s">
        <v>164</v>
      </c>
      <c r="AK2317" s="354">
        <v>0</v>
      </c>
      <c r="AL2317" s="361"/>
      <c r="AM2317" s="366">
        <f t="shared" si="437"/>
        <v>0</v>
      </c>
      <c r="AN2317" s="366">
        <f t="shared" si="438"/>
        <v>1</v>
      </c>
      <c r="AO2317" s="366"/>
      <c r="AP2317" s="366"/>
      <c r="AQ2317" s="366">
        <f t="shared" si="439"/>
        <v>0</v>
      </c>
      <c r="AR2317" s="367" t="str">
        <f>IF(A2317="","",VLOOKUP(A2317,'Base Sites'!A:B,2,FALSE))</f>
        <v>Valauto Lambersart VW</v>
      </c>
      <c r="AS2317" s="367" t="str">
        <f t="shared" si="440"/>
        <v>SKODA</v>
      </c>
      <c r="AT2317" s="366"/>
      <c r="AU2317" s="368" t="str">
        <f>IF(A2317="","",VLOOKUP(L2317,'Base Vendeurs'!A:B,2,FALSE))</f>
        <v>Valauto PRO NORD</v>
      </c>
      <c r="AV2317" s="362">
        <f t="shared" si="441"/>
        <v>612.27</v>
      </c>
      <c r="AW2317" s="364">
        <f t="shared" si="442"/>
        <v>2.2824603914259087E-2</v>
      </c>
      <c r="AX2317" s="368" t="str">
        <f t="shared" si="443"/>
        <v>NON</v>
      </c>
      <c r="AY2317" s="231">
        <f>+MargesVN[[#This Row],[Total COM]]+MargesVN[[#This Row],[EXT GIE]]+MargesVN[[#This Row],[Forfait immat]]</f>
        <v>57.725999999999999</v>
      </c>
    </row>
    <row r="2318" spans="1:51" s="384" customFormat="1" ht="11.25" customHeight="1" x14ac:dyDescent="0.25">
      <c r="A2318" s="319">
        <v>30</v>
      </c>
      <c r="B2318" s="319" t="s">
        <v>163</v>
      </c>
      <c r="C2318" s="319" t="s">
        <v>29</v>
      </c>
      <c r="D2318" s="320">
        <v>46100</v>
      </c>
      <c r="E2318" s="321">
        <v>46102</v>
      </c>
      <c r="F2318" s="322"/>
      <c r="G2318" s="322"/>
      <c r="H2318" s="322"/>
      <c r="I2318" s="322"/>
      <c r="J2318" s="322"/>
      <c r="K2318" s="322"/>
      <c r="L2318" s="319" t="s">
        <v>30</v>
      </c>
      <c r="M2318" s="319">
        <v>544641</v>
      </c>
      <c r="N2318" s="319">
        <v>4641</v>
      </c>
      <c r="O2318" s="319" t="s">
        <v>2116</v>
      </c>
      <c r="P2318" s="323" t="s">
        <v>2117</v>
      </c>
      <c r="Q2318" s="319" t="s">
        <v>42</v>
      </c>
      <c r="R2318" s="324">
        <v>26058.34</v>
      </c>
      <c r="S2318" s="324">
        <v>825</v>
      </c>
      <c r="T2318" s="325">
        <f t="shared" si="432"/>
        <v>26883.34</v>
      </c>
      <c r="U2318" s="326">
        <v>16</v>
      </c>
      <c r="V2318" s="324">
        <v>908.17</v>
      </c>
      <c r="W2318" s="327">
        <v>35</v>
      </c>
      <c r="X2318" s="328"/>
      <c r="Y2318" s="327">
        <f t="shared" si="433"/>
        <v>873.17</v>
      </c>
      <c r="Z2318" s="329">
        <f t="shared" si="434"/>
        <v>3.3781888708769074E-2</v>
      </c>
      <c r="AA2318" s="328">
        <v>0</v>
      </c>
      <c r="AB2318" s="327">
        <v>-2916</v>
      </c>
      <c r="AC2318" s="327"/>
      <c r="AD2318" s="327"/>
      <c r="AE2318" s="330">
        <v>0.1</v>
      </c>
      <c r="AF2318" s="330">
        <v>0.1</v>
      </c>
      <c r="AG2318" s="327">
        <f t="shared" si="435"/>
        <v>87.317000000000007</v>
      </c>
      <c r="AH2318" s="327"/>
      <c r="AI2318" s="327">
        <f t="shared" si="436"/>
        <v>87.317000000000007</v>
      </c>
      <c r="AJ2318" s="319" t="s">
        <v>164</v>
      </c>
      <c r="AK2318" s="319">
        <v>0</v>
      </c>
      <c r="AL2318" s="326">
        <v>50</v>
      </c>
      <c r="AM2318" s="331">
        <f t="shared" si="437"/>
        <v>1</v>
      </c>
      <c r="AN2318" s="331">
        <f t="shared" si="438"/>
        <v>1</v>
      </c>
      <c r="AO2318" s="331"/>
      <c r="AP2318" s="331"/>
      <c r="AQ2318" s="331">
        <f t="shared" si="439"/>
        <v>1</v>
      </c>
      <c r="AR2318" s="332" t="str">
        <f>IF(A2318="","",VLOOKUP(A2318,'Base Sites'!A:B,2,FALSE))</f>
        <v>Valauto Lambersart VW</v>
      </c>
      <c r="AS2318" s="332" t="str">
        <f t="shared" si="440"/>
        <v>SKODA</v>
      </c>
      <c r="AT2318" s="331"/>
      <c r="AU2318" s="333" t="str">
        <f>IF(A2318="","",VLOOKUP(L2318,'Base Vendeurs'!A:B,2,FALSE))</f>
        <v>Valauto Lambersart SKODA</v>
      </c>
      <c r="AV2318" s="327">
        <f t="shared" si="441"/>
        <v>908.17</v>
      </c>
      <c r="AW2318" s="329">
        <f t="shared" si="442"/>
        <v>3.3781888708769074E-2</v>
      </c>
      <c r="AX2318" s="333" t="str">
        <f t="shared" si="443"/>
        <v>NON</v>
      </c>
      <c r="AY2318" s="231">
        <f>+MargesVN[[#This Row],[Total COM]]+MargesVN[[#This Row],[EXT GIE]]+MargesVN[[#This Row],[Forfait immat]]</f>
        <v>137.31700000000001</v>
      </c>
    </row>
    <row r="2319" spans="1:51" s="384" customFormat="1" ht="11.25" customHeight="1" x14ac:dyDescent="0.25">
      <c r="A2319" s="45">
        <v>30</v>
      </c>
      <c r="B2319" s="45" t="s">
        <v>163</v>
      </c>
      <c r="C2319" s="45" t="s">
        <v>29</v>
      </c>
      <c r="D2319" s="44">
        <v>46078</v>
      </c>
      <c r="E2319" s="65">
        <v>46079</v>
      </c>
      <c r="F2319" s="35"/>
      <c r="G2319" s="35"/>
      <c r="H2319" s="35"/>
      <c r="I2319" s="35"/>
      <c r="J2319" s="35"/>
      <c r="K2319" s="35">
        <v>0</v>
      </c>
      <c r="L2319" s="45" t="s">
        <v>30</v>
      </c>
      <c r="M2319" s="45">
        <v>544643</v>
      </c>
      <c r="N2319" s="45">
        <v>4643</v>
      </c>
      <c r="O2319" s="45" t="s">
        <v>1877</v>
      </c>
      <c r="P2319" s="66" t="s">
        <v>1141</v>
      </c>
      <c r="Q2319" s="45" t="s">
        <v>42</v>
      </c>
      <c r="R2319" s="47">
        <v>28958.33</v>
      </c>
      <c r="S2319" s="47">
        <v>3791.67</v>
      </c>
      <c r="T2319" s="48">
        <f t="shared" si="432"/>
        <v>32750</v>
      </c>
      <c r="U2319" s="49">
        <v>27</v>
      </c>
      <c r="V2319" s="47">
        <v>898.32</v>
      </c>
      <c r="W2319" s="46">
        <v>35</v>
      </c>
      <c r="X2319" s="50"/>
      <c r="Y2319" s="46">
        <f t="shared" si="433"/>
        <v>863.32</v>
      </c>
      <c r="Z2319" s="51">
        <f t="shared" si="434"/>
        <v>2.742961832061069E-2</v>
      </c>
      <c r="AA2319" s="50">
        <v>-5240</v>
      </c>
      <c r="AB2319" s="46">
        <v>0</v>
      </c>
      <c r="AC2319" s="46"/>
      <c r="AD2319" s="46"/>
      <c r="AE2319" s="52">
        <v>0.13</v>
      </c>
      <c r="AF2319" s="52">
        <v>0.13</v>
      </c>
      <c r="AG2319" s="46">
        <f t="shared" si="435"/>
        <v>112.23160000000001</v>
      </c>
      <c r="AH2319" s="46"/>
      <c r="AI2319" s="46">
        <f t="shared" si="436"/>
        <v>112.23160000000001</v>
      </c>
      <c r="AJ2319" s="45" t="s">
        <v>164</v>
      </c>
      <c r="AK2319" s="45">
        <v>0</v>
      </c>
      <c r="AL2319" s="49">
        <v>50</v>
      </c>
      <c r="AM2319" s="238">
        <f t="shared" si="437"/>
        <v>1</v>
      </c>
      <c r="AN2319" s="238">
        <f t="shared" si="438"/>
        <v>1</v>
      </c>
      <c r="AO2319" s="238"/>
      <c r="AP2319" s="238"/>
      <c r="AQ2319" s="238">
        <f t="shared" si="439"/>
        <v>1</v>
      </c>
      <c r="AR2319" s="96" t="str">
        <f>IF(A2319="","",VLOOKUP(A2319,'Base Sites'!A:B,2,FALSE))</f>
        <v>Valauto Lambersart VW</v>
      </c>
      <c r="AS2319" s="96" t="str">
        <f t="shared" si="440"/>
        <v>SKODA</v>
      </c>
      <c r="AT2319" s="238"/>
      <c r="AU2319" s="231" t="str">
        <f>IF(A2319="","",VLOOKUP(L2319,'Base Vendeurs'!A:B,2,FALSE))</f>
        <v>Valauto Lambersart SKODA</v>
      </c>
      <c r="AV2319" s="46">
        <f t="shared" si="441"/>
        <v>898.32</v>
      </c>
      <c r="AW2319" s="51">
        <f t="shared" si="442"/>
        <v>2.742961832061069E-2</v>
      </c>
      <c r="AX2319" s="231" t="str">
        <f t="shared" si="443"/>
        <v>NON</v>
      </c>
      <c r="AY2319" s="231">
        <f>+MargesVN[[#This Row],[Total COM]]+MargesVN[[#This Row],[EXT GIE]]+MargesVN[[#This Row],[Forfait immat]]</f>
        <v>162.23160000000001</v>
      </c>
    </row>
    <row r="2320" spans="1:51" s="384" customFormat="1" ht="11.25" customHeight="1" x14ac:dyDescent="0.25">
      <c r="A2320" s="431">
        <v>30</v>
      </c>
      <c r="B2320" s="431" t="s">
        <v>163</v>
      </c>
      <c r="C2320" s="431" t="s">
        <v>29</v>
      </c>
      <c r="D2320" s="432">
        <v>46191</v>
      </c>
      <c r="E2320" s="433">
        <v>46193</v>
      </c>
      <c r="F2320" s="434"/>
      <c r="G2320" s="434"/>
      <c r="H2320" s="434"/>
      <c r="I2320" s="434"/>
      <c r="J2320" s="434"/>
      <c r="K2320" s="434">
        <v>0</v>
      </c>
      <c r="L2320" s="431" t="s">
        <v>30</v>
      </c>
      <c r="M2320" s="431">
        <v>544652</v>
      </c>
      <c r="N2320" s="431">
        <v>4652</v>
      </c>
      <c r="O2320" s="431" t="s">
        <v>4537</v>
      </c>
      <c r="P2320" s="435" t="s">
        <v>4538</v>
      </c>
      <c r="Q2320" s="431" t="s">
        <v>129</v>
      </c>
      <c r="R2320" s="436">
        <v>30958.33</v>
      </c>
      <c r="S2320" s="436">
        <v>1400</v>
      </c>
      <c r="T2320" s="437">
        <f t="shared" si="432"/>
        <v>32358.33</v>
      </c>
      <c r="U2320" s="438">
        <v>28</v>
      </c>
      <c r="V2320" s="436">
        <v>1005.75</v>
      </c>
      <c r="W2320" s="439">
        <v>35</v>
      </c>
      <c r="X2320" s="440"/>
      <c r="Y2320" s="439">
        <f t="shared" si="433"/>
        <v>970.75</v>
      </c>
      <c r="Z2320" s="441">
        <f t="shared" si="434"/>
        <v>3.1081641110650642E-2</v>
      </c>
      <c r="AA2320" s="440">
        <v>0</v>
      </c>
      <c r="AB2320" s="439">
        <v>0</v>
      </c>
      <c r="AC2320" s="439"/>
      <c r="AD2320" s="439"/>
      <c r="AE2320" s="442">
        <v>0.1</v>
      </c>
      <c r="AF2320" s="442">
        <v>0.1</v>
      </c>
      <c r="AG2320" s="439">
        <f t="shared" si="435"/>
        <v>97.075000000000003</v>
      </c>
      <c r="AH2320" s="439"/>
      <c r="AI2320" s="439">
        <f t="shared" si="436"/>
        <v>97.075000000000003</v>
      </c>
      <c r="AJ2320" s="431" t="s">
        <v>164</v>
      </c>
      <c r="AK2320" s="431">
        <v>0</v>
      </c>
      <c r="AL2320" s="438"/>
      <c r="AM2320" s="443">
        <f t="shared" si="437"/>
        <v>0</v>
      </c>
      <c r="AN2320" s="443">
        <f t="shared" si="438"/>
        <v>1</v>
      </c>
      <c r="AO2320" s="443"/>
      <c r="AP2320" s="443"/>
      <c r="AQ2320" s="443">
        <f t="shared" si="439"/>
        <v>0</v>
      </c>
      <c r="AR2320" s="444" t="str">
        <f>IF(A2320="","",VLOOKUP(A2320,'Base Sites'!A:B,2,FALSE))</f>
        <v>Valauto Lambersart VW</v>
      </c>
      <c r="AS2320" s="444" t="str">
        <f t="shared" si="440"/>
        <v>SKODA</v>
      </c>
      <c r="AT2320" s="443"/>
      <c r="AU2320" s="445" t="str">
        <f>IF(A2320="","",VLOOKUP(L2320,'Base Vendeurs'!A:B,2,FALSE))</f>
        <v>Valauto Lambersart SKODA</v>
      </c>
      <c r="AV2320" s="439">
        <f t="shared" si="441"/>
        <v>1005.75</v>
      </c>
      <c r="AW2320" s="441">
        <f t="shared" si="442"/>
        <v>3.1081641110650642E-2</v>
      </c>
      <c r="AX2320" s="445" t="str">
        <f t="shared" si="443"/>
        <v>NON</v>
      </c>
      <c r="AY2320" s="231">
        <f>+MargesVN[[#This Row],[Total COM]]+MargesVN[[#This Row],[EXT GIE]]+MargesVN[[#This Row],[Forfait immat]]</f>
        <v>97.075000000000003</v>
      </c>
    </row>
    <row r="2321" spans="1:51" s="384" customFormat="1" ht="11.25" customHeight="1" x14ac:dyDescent="0.25">
      <c r="A2321" s="431">
        <v>30</v>
      </c>
      <c r="B2321" s="431" t="s">
        <v>183</v>
      </c>
      <c r="C2321" s="431" t="s">
        <v>29</v>
      </c>
      <c r="D2321" s="432">
        <v>46183</v>
      </c>
      <c r="E2321" s="433">
        <v>46195</v>
      </c>
      <c r="F2321" s="434"/>
      <c r="G2321" s="434"/>
      <c r="H2321" s="434"/>
      <c r="I2321" s="434" t="s">
        <v>165</v>
      </c>
      <c r="J2321" s="434"/>
      <c r="K2321" s="434">
        <v>70</v>
      </c>
      <c r="L2321" s="431" t="s">
        <v>188</v>
      </c>
      <c r="M2321" s="431">
        <v>544655</v>
      </c>
      <c r="N2321" s="431">
        <v>4655</v>
      </c>
      <c r="O2321" s="431" t="s">
        <v>4512</v>
      </c>
      <c r="P2321" s="435" t="s">
        <v>4513</v>
      </c>
      <c r="Q2321" s="431" t="s">
        <v>31</v>
      </c>
      <c r="R2321" s="436">
        <v>19775</v>
      </c>
      <c r="S2321" s="436">
        <v>1459.16</v>
      </c>
      <c r="T2321" s="437">
        <f t="shared" si="432"/>
        <v>21234.16</v>
      </c>
      <c r="U2321" s="438">
        <v>14</v>
      </c>
      <c r="V2321" s="436">
        <v>280.5</v>
      </c>
      <c r="W2321" s="439">
        <v>35.01</v>
      </c>
      <c r="X2321" s="440"/>
      <c r="Y2321" s="439">
        <f t="shared" si="433"/>
        <v>245.49</v>
      </c>
      <c r="Z2321" s="441">
        <f t="shared" si="434"/>
        <v>1.3209846775196193E-2</v>
      </c>
      <c r="AA2321" s="440">
        <v>0</v>
      </c>
      <c r="AB2321" s="439">
        <v>-211.92</v>
      </c>
      <c r="AC2321" s="439"/>
      <c r="AD2321" s="439" t="s">
        <v>5151</v>
      </c>
      <c r="AE2321" s="442">
        <v>0.1</v>
      </c>
      <c r="AF2321" s="442">
        <v>0.1</v>
      </c>
      <c r="AG2321" s="439">
        <f t="shared" si="435"/>
        <v>24.549000000000003</v>
      </c>
      <c r="AH2321" s="439"/>
      <c r="AI2321" s="439">
        <f t="shared" si="436"/>
        <v>24.549000000000003</v>
      </c>
      <c r="AJ2321" s="431" t="s">
        <v>164</v>
      </c>
      <c r="AK2321" s="431">
        <v>0</v>
      </c>
      <c r="AL2321" s="438"/>
      <c r="AM2321" s="443">
        <f t="shared" si="437"/>
        <v>0</v>
      </c>
      <c r="AN2321" s="443">
        <f t="shared" si="438"/>
        <v>1</v>
      </c>
      <c r="AO2321" s="443"/>
      <c r="AP2321" s="443"/>
      <c r="AQ2321" s="443">
        <f t="shared" si="439"/>
        <v>0</v>
      </c>
      <c r="AR2321" s="444" t="str">
        <f>IF(A2321="","",VLOOKUP(A2321,'Base Sites'!A:B,2,FALSE))</f>
        <v>Valauto Lambersart VW</v>
      </c>
      <c r="AS2321" s="444" t="str">
        <f t="shared" si="440"/>
        <v>SKODA</v>
      </c>
      <c r="AT2321" s="443"/>
      <c r="AU2321" s="445" t="str">
        <f>IF(A2321="","",VLOOKUP(L2321,'Base Vendeurs'!A:B,2,FALSE))</f>
        <v>Sociétés NORD</v>
      </c>
      <c r="AV2321" s="439">
        <f t="shared" si="441"/>
        <v>280.5</v>
      </c>
      <c r="AW2321" s="441">
        <f t="shared" si="442"/>
        <v>1.3209846775196193E-2</v>
      </c>
      <c r="AX2321" s="445" t="str">
        <f t="shared" si="443"/>
        <v>NON</v>
      </c>
      <c r="AY2321" s="231">
        <f>+MargesVN[[#This Row],[Total COM]]+MargesVN[[#This Row],[EXT GIE]]+MargesVN[[#This Row],[Forfait immat]]</f>
        <v>24.549000000000003</v>
      </c>
    </row>
    <row r="2322" spans="1:51" s="384" customFormat="1" ht="11.25" customHeight="1" x14ac:dyDescent="0.25">
      <c r="A2322" s="401">
        <v>30</v>
      </c>
      <c r="B2322" s="401" t="s">
        <v>183</v>
      </c>
      <c r="C2322" s="401" t="s">
        <v>29</v>
      </c>
      <c r="D2322" s="402">
        <v>46136</v>
      </c>
      <c r="E2322" s="403">
        <v>46153</v>
      </c>
      <c r="F2322" s="404"/>
      <c r="G2322" s="404"/>
      <c r="H2322" s="404"/>
      <c r="I2322" s="404" t="s">
        <v>165</v>
      </c>
      <c r="J2322" s="404"/>
      <c r="K2322" s="404">
        <v>126</v>
      </c>
      <c r="L2322" s="401" t="s">
        <v>188</v>
      </c>
      <c r="M2322" s="401">
        <v>544657</v>
      </c>
      <c r="N2322" s="401">
        <v>4657</v>
      </c>
      <c r="O2322" s="401" t="s">
        <v>2974</v>
      </c>
      <c r="P2322" s="405" t="s">
        <v>2975</v>
      </c>
      <c r="Q2322" s="401" t="s">
        <v>128</v>
      </c>
      <c r="R2322" s="406">
        <v>26108.34</v>
      </c>
      <c r="S2322" s="406">
        <v>583.33000000000004</v>
      </c>
      <c r="T2322" s="407">
        <f t="shared" si="432"/>
        <v>26691.670000000002</v>
      </c>
      <c r="U2322" s="408">
        <v>51</v>
      </c>
      <c r="V2322" s="406">
        <v>301.93</v>
      </c>
      <c r="W2322" s="409">
        <v>35.01</v>
      </c>
      <c r="X2322" s="410"/>
      <c r="Y2322" s="409">
        <f t="shared" si="433"/>
        <v>266.92</v>
      </c>
      <c r="Z2322" s="411">
        <f t="shared" si="434"/>
        <v>1.1311768802776297E-2</v>
      </c>
      <c r="AA2322" s="410">
        <v>0</v>
      </c>
      <c r="AB2322" s="409">
        <v>-266.92</v>
      </c>
      <c r="AC2322" s="409"/>
      <c r="AD2322" s="409" t="s">
        <v>4409</v>
      </c>
      <c r="AE2322" s="412">
        <v>0.1</v>
      </c>
      <c r="AF2322" s="412">
        <v>0.1</v>
      </c>
      <c r="AG2322" s="409">
        <f t="shared" si="435"/>
        <v>26.692000000000004</v>
      </c>
      <c r="AH2322" s="409"/>
      <c r="AI2322" s="409">
        <f t="shared" si="436"/>
        <v>26.692000000000004</v>
      </c>
      <c r="AJ2322" s="401" t="s">
        <v>164</v>
      </c>
      <c r="AK2322" s="401">
        <v>0</v>
      </c>
      <c r="AL2322" s="408"/>
      <c r="AM2322" s="413">
        <f t="shared" si="437"/>
        <v>0</v>
      </c>
      <c r="AN2322" s="413">
        <f t="shared" si="438"/>
        <v>1</v>
      </c>
      <c r="AO2322" s="413"/>
      <c r="AP2322" s="413"/>
      <c r="AQ2322" s="413">
        <f t="shared" si="439"/>
        <v>0</v>
      </c>
      <c r="AR2322" s="414" t="str">
        <f>IF(A2322="","",VLOOKUP(A2322,'Base Sites'!A:B,2,FALSE))</f>
        <v>Valauto Lambersart VW</v>
      </c>
      <c r="AS2322" s="414" t="str">
        <f t="shared" si="440"/>
        <v>SKODA</v>
      </c>
      <c r="AT2322" s="413"/>
      <c r="AU2322" s="415" t="str">
        <f>IF(A2322="","",VLOOKUP(L2322,'Base Vendeurs'!A:B,2,FALSE))</f>
        <v>Sociétés NORD</v>
      </c>
      <c r="AV2322" s="409">
        <f t="shared" si="441"/>
        <v>301.93</v>
      </c>
      <c r="AW2322" s="411">
        <f t="shared" si="442"/>
        <v>1.1311768802776297E-2</v>
      </c>
      <c r="AX2322" s="415" t="str">
        <f t="shared" si="443"/>
        <v>NON</v>
      </c>
      <c r="AY2322" s="231">
        <f>+MargesVN[[#This Row],[Total COM]]+MargesVN[[#This Row],[EXT GIE]]+MargesVN[[#This Row],[Forfait immat]]</f>
        <v>26.692000000000004</v>
      </c>
    </row>
    <row r="2323" spans="1:51" s="384" customFormat="1" ht="11.25" customHeight="1" x14ac:dyDescent="0.25">
      <c r="A2323" s="431">
        <v>30</v>
      </c>
      <c r="B2323" s="431" t="s">
        <v>163</v>
      </c>
      <c r="C2323" s="431" t="s">
        <v>29</v>
      </c>
      <c r="D2323" s="432">
        <v>46176</v>
      </c>
      <c r="E2323" s="433">
        <v>46178</v>
      </c>
      <c r="F2323" s="434"/>
      <c r="G2323" s="434"/>
      <c r="H2323" s="434"/>
      <c r="I2323" s="434"/>
      <c r="J2323" s="434"/>
      <c r="K2323" s="434">
        <v>0</v>
      </c>
      <c r="L2323" s="431" t="s">
        <v>70</v>
      </c>
      <c r="M2323" s="431">
        <v>544659</v>
      </c>
      <c r="N2323" s="431">
        <v>4659</v>
      </c>
      <c r="O2323" s="431" t="s">
        <v>4487</v>
      </c>
      <c r="P2323" s="435" t="s">
        <v>4488</v>
      </c>
      <c r="Q2323" s="431" t="s">
        <v>128</v>
      </c>
      <c r="R2323" s="436">
        <v>31991.67</v>
      </c>
      <c r="S2323" s="436">
        <v>1066.6600000000001</v>
      </c>
      <c r="T2323" s="437">
        <f t="shared" si="432"/>
        <v>33058.33</v>
      </c>
      <c r="U2323" s="438">
        <v>55</v>
      </c>
      <c r="V2323" s="436">
        <v>1026.76</v>
      </c>
      <c r="W2323" s="439">
        <v>35.01</v>
      </c>
      <c r="X2323" s="440"/>
      <c r="Y2323" s="439">
        <f t="shared" si="433"/>
        <v>991.75</v>
      </c>
      <c r="Z2323" s="441">
        <f t="shared" si="434"/>
        <v>3.1059040187450482E-2</v>
      </c>
      <c r="AA2323" s="440">
        <v>0</v>
      </c>
      <c r="AB2323" s="439">
        <v>0</v>
      </c>
      <c r="AC2323" s="439"/>
      <c r="AD2323" s="439"/>
      <c r="AE2323" s="442">
        <v>0.1</v>
      </c>
      <c r="AF2323" s="442">
        <v>0.1</v>
      </c>
      <c r="AG2323" s="439">
        <f t="shared" si="435"/>
        <v>99.175000000000011</v>
      </c>
      <c r="AH2323" s="439"/>
      <c r="AI2323" s="439">
        <f t="shared" si="436"/>
        <v>99.175000000000011</v>
      </c>
      <c r="AJ2323" s="431" t="s">
        <v>164</v>
      </c>
      <c r="AK2323" s="431">
        <v>0</v>
      </c>
      <c r="AL2323" s="438">
        <v>20</v>
      </c>
      <c r="AM2323" s="443">
        <f t="shared" si="437"/>
        <v>1</v>
      </c>
      <c r="AN2323" s="443">
        <f t="shared" si="438"/>
        <v>1</v>
      </c>
      <c r="AO2323" s="443"/>
      <c r="AP2323" s="443"/>
      <c r="AQ2323" s="443">
        <f t="shared" si="439"/>
        <v>1</v>
      </c>
      <c r="AR2323" s="444" t="str">
        <f>IF(A2323="","",VLOOKUP(A2323,'Base Sites'!A:B,2,FALSE))</f>
        <v>Valauto Lambersart VW</v>
      </c>
      <c r="AS2323" s="444" t="str">
        <f t="shared" si="440"/>
        <v>SKODA</v>
      </c>
      <c r="AT2323" s="443"/>
      <c r="AU2323" s="445" t="str">
        <f>IF(A2323="","",VLOOKUP(L2323,'Base Vendeurs'!A:B,2,FALSE))</f>
        <v>Sociétés NORD</v>
      </c>
      <c r="AV2323" s="439">
        <f t="shared" si="441"/>
        <v>1026.76</v>
      </c>
      <c r="AW2323" s="441">
        <f t="shared" si="442"/>
        <v>3.1059040187450482E-2</v>
      </c>
      <c r="AX2323" s="445" t="str">
        <f t="shared" si="443"/>
        <v>NON</v>
      </c>
      <c r="AY2323" s="231">
        <f>+MargesVN[[#This Row],[Total COM]]+MargesVN[[#This Row],[EXT GIE]]+MargesVN[[#This Row],[Forfait immat]]</f>
        <v>119.17500000000001</v>
      </c>
    </row>
    <row r="2324" spans="1:51" s="384" customFormat="1" ht="11.25" customHeight="1" x14ac:dyDescent="0.25">
      <c r="A2324" s="431">
        <v>30</v>
      </c>
      <c r="B2324" s="431" t="s">
        <v>163</v>
      </c>
      <c r="C2324" s="431" t="s">
        <v>29</v>
      </c>
      <c r="D2324" s="432">
        <v>46197</v>
      </c>
      <c r="E2324" s="433">
        <v>46203</v>
      </c>
      <c r="F2324" s="434"/>
      <c r="G2324" s="434"/>
      <c r="H2324" s="434"/>
      <c r="I2324" s="434"/>
      <c r="J2324" s="434"/>
      <c r="K2324" s="434"/>
      <c r="L2324" s="431" t="s">
        <v>70</v>
      </c>
      <c r="M2324" s="431">
        <v>544663</v>
      </c>
      <c r="N2324" s="431">
        <v>4663</v>
      </c>
      <c r="O2324" s="431" t="s">
        <v>4559</v>
      </c>
      <c r="P2324" s="435" t="s">
        <v>4560</v>
      </c>
      <c r="Q2324" s="431" t="s">
        <v>129</v>
      </c>
      <c r="R2324" s="436">
        <v>25350</v>
      </c>
      <c r="S2324" s="436">
        <v>583.33000000000004</v>
      </c>
      <c r="T2324" s="437">
        <f t="shared" si="432"/>
        <v>25933.33</v>
      </c>
      <c r="U2324" s="438">
        <v>37</v>
      </c>
      <c r="V2324" s="436">
        <v>813.01</v>
      </c>
      <c r="W2324" s="439">
        <v>35.01</v>
      </c>
      <c r="X2324" s="440"/>
      <c r="Y2324" s="439">
        <f t="shared" si="433"/>
        <v>778</v>
      </c>
      <c r="Z2324" s="441">
        <f t="shared" si="434"/>
        <v>3.1350004029563498E-2</v>
      </c>
      <c r="AA2324" s="440">
        <v>0</v>
      </c>
      <c r="AB2324" s="439">
        <v>0</v>
      </c>
      <c r="AC2324" s="439"/>
      <c r="AD2324" s="439"/>
      <c r="AE2324" s="442">
        <v>0.1</v>
      </c>
      <c r="AF2324" s="442">
        <v>0.1</v>
      </c>
      <c r="AG2324" s="439">
        <f t="shared" si="435"/>
        <v>77.800000000000011</v>
      </c>
      <c r="AH2324" s="439"/>
      <c r="AI2324" s="439">
        <f t="shared" si="436"/>
        <v>77.800000000000011</v>
      </c>
      <c r="AJ2324" s="431" t="s">
        <v>164</v>
      </c>
      <c r="AK2324" s="431">
        <v>0</v>
      </c>
      <c r="AL2324" s="438">
        <v>20</v>
      </c>
      <c r="AM2324" s="443">
        <f t="shared" si="437"/>
        <v>1</v>
      </c>
      <c r="AN2324" s="443">
        <f t="shared" si="438"/>
        <v>1</v>
      </c>
      <c r="AO2324" s="443"/>
      <c r="AP2324" s="443"/>
      <c r="AQ2324" s="443">
        <f t="shared" si="439"/>
        <v>1</v>
      </c>
      <c r="AR2324" s="444" t="str">
        <f>IF(A2324="","",VLOOKUP(A2324,'Base Sites'!A:B,2,FALSE))</f>
        <v>Valauto Lambersart VW</v>
      </c>
      <c r="AS2324" s="444" t="str">
        <f t="shared" si="440"/>
        <v>SKODA</v>
      </c>
      <c r="AT2324" s="443"/>
      <c r="AU2324" s="445" t="str">
        <f>IF(A2324="","",VLOOKUP(L2324,'Base Vendeurs'!A:B,2,FALSE))</f>
        <v>Sociétés NORD</v>
      </c>
      <c r="AV2324" s="439">
        <f t="shared" si="441"/>
        <v>813.01</v>
      </c>
      <c r="AW2324" s="441">
        <f t="shared" si="442"/>
        <v>3.1350004029563498E-2</v>
      </c>
      <c r="AX2324" s="445" t="str">
        <f t="shared" si="443"/>
        <v>NON</v>
      </c>
      <c r="AY2324" s="231">
        <f>+MargesVN[[#This Row],[Total COM]]+MargesVN[[#This Row],[EXT GIE]]+MargesVN[[#This Row],[Forfait immat]]</f>
        <v>97.800000000000011</v>
      </c>
    </row>
    <row r="2325" spans="1:51" s="384" customFormat="1" ht="11.25" customHeight="1" x14ac:dyDescent="0.25">
      <c r="A2325" s="319">
        <v>30</v>
      </c>
      <c r="B2325" s="319" t="s">
        <v>163</v>
      </c>
      <c r="C2325" s="319" t="s">
        <v>29</v>
      </c>
      <c r="D2325" s="320">
        <v>46083</v>
      </c>
      <c r="E2325" s="321">
        <v>46085</v>
      </c>
      <c r="F2325" s="322"/>
      <c r="G2325" s="322"/>
      <c r="H2325" s="322"/>
      <c r="I2325" s="322"/>
      <c r="J2325" s="322"/>
      <c r="K2325" s="322">
        <v>0</v>
      </c>
      <c r="L2325" s="319" t="s">
        <v>70</v>
      </c>
      <c r="M2325" s="319">
        <v>544667</v>
      </c>
      <c r="N2325" s="319">
        <v>4667</v>
      </c>
      <c r="O2325" s="319" t="s">
        <v>2137</v>
      </c>
      <c r="P2325" s="323" t="s">
        <v>1876</v>
      </c>
      <c r="Q2325" s="319" t="s">
        <v>31</v>
      </c>
      <c r="R2325" s="324">
        <v>25125</v>
      </c>
      <c r="S2325" s="324">
        <v>458.33</v>
      </c>
      <c r="T2325" s="325">
        <f t="shared" si="432"/>
        <v>25583.33</v>
      </c>
      <c r="U2325" s="326">
        <v>5</v>
      </c>
      <c r="V2325" s="324">
        <v>802.5</v>
      </c>
      <c r="W2325" s="327">
        <v>35</v>
      </c>
      <c r="X2325" s="328"/>
      <c r="Y2325" s="327">
        <f t="shared" si="433"/>
        <v>767.5</v>
      </c>
      <c r="Z2325" s="329">
        <f t="shared" si="434"/>
        <v>3.1368082262942312E-2</v>
      </c>
      <c r="AA2325" s="328">
        <v>0</v>
      </c>
      <c r="AB2325" s="327">
        <v>0</v>
      </c>
      <c r="AC2325" s="327"/>
      <c r="AD2325" s="327"/>
      <c r="AE2325" s="330">
        <v>0.1</v>
      </c>
      <c r="AF2325" s="330">
        <v>0.1</v>
      </c>
      <c r="AG2325" s="327">
        <f t="shared" si="435"/>
        <v>76.75</v>
      </c>
      <c r="AH2325" s="327"/>
      <c r="AI2325" s="327">
        <f t="shared" si="436"/>
        <v>76.75</v>
      </c>
      <c r="AJ2325" s="319" t="s">
        <v>164</v>
      </c>
      <c r="AK2325" s="319">
        <v>0</v>
      </c>
      <c r="AL2325" s="326">
        <v>20</v>
      </c>
      <c r="AM2325" s="331">
        <f t="shared" si="437"/>
        <v>1</v>
      </c>
      <c r="AN2325" s="331">
        <f t="shared" si="438"/>
        <v>1</v>
      </c>
      <c r="AO2325" s="331"/>
      <c r="AP2325" s="331"/>
      <c r="AQ2325" s="331">
        <f t="shared" si="439"/>
        <v>1</v>
      </c>
      <c r="AR2325" s="332" t="str">
        <f>IF(A2325="","",VLOOKUP(A2325,'Base Sites'!A:B,2,FALSE))</f>
        <v>Valauto Lambersart VW</v>
      </c>
      <c r="AS2325" s="332" t="str">
        <f t="shared" si="440"/>
        <v>SKODA</v>
      </c>
      <c r="AT2325" s="331"/>
      <c r="AU2325" s="333" t="str">
        <f>IF(A2325="","",VLOOKUP(L2325,'Base Vendeurs'!A:B,2,FALSE))</f>
        <v>Sociétés NORD</v>
      </c>
      <c r="AV2325" s="327">
        <f t="shared" si="441"/>
        <v>802.5</v>
      </c>
      <c r="AW2325" s="329">
        <f t="shared" si="442"/>
        <v>3.1368082262942312E-2</v>
      </c>
      <c r="AX2325" s="333" t="str">
        <f t="shared" si="443"/>
        <v>NON</v>
      </c>
      <c r="AY2325" s="231">
        <f>+MargesVN[[#This Row],[Total COM]]+MargesVN[[#This Row],[EXT GIE]]+MargesVN[[#This Row],[Forfait immat]]</f>
        <v>96.75</v>
      </c>
    </row>
    <row r="2326" spans="1:51" s="384" customFormat="1" ht="11.25" customHeight="1" x14ac:dyDescent="0.25">
      <c r="A2326" s="45">
        <v>30</v>
      </c>
      <c r="B2326" s="45" t="s">
        <v>163</v>
      </c>
      <c r="C2326" s="45" t="s">
        <v>29</v>
      </c>
      <c r="D2326" s="44">
        <v>46078</v>
      </c>
      <c r="E2326" s="65">
        <v>46080</v>
      </c>
      <c r="F2326" s="35"/>
      <c r="G2326" s="35"/>
      <c r="H2326" s="35"/>
      <c r="I2326" s="35"/>
      <c r="J2326" s="35"/>
      <c r="K2326" s="35">
        <v>0</v>
      </c>
      <c r="L2326" s="45" t="s">
        <v>70</v>
      </c>
      <c r="M2326" s="45">
        <v>544668</v>
      </c>
      <c r="N2326" s="45">
        <v>4668</v>
      </c>
      <c r="O2326" s="45" t="s">
        <v>1875</v>
      </c>
      <c r="P2326" s="66" t="s">
        <v>1876</v>
      </c>
      <c r="Q2326" s="45" t="s">
        <v>31</v>
      </c>
      <c r="R2326" s="47">
        <v>25125</v>
      </c>
      <c r="S2326" s="47">
        <v>458.33</v>
      </c>
      <c r="T2326" s="48">
        <f t="shared" si="432"/>
        <v>25583.33</v>
      </c>
      <c r="U2326" s="49">
        <v>7</v>
      </c>
      <c r="V2326" s="47">
        <v>802.51</v>
      </c>
      <c r="W2326" s="46">
        <v>35</v>
      </c>
      <c r="X2326" s="50"/>
      <c r="Y2326" s="46">
        <f t="shared" si="433"/>
        <v>767.51</v>
      </c>
      <c r="Z2326" s="51">
        <f t="shared" si="434"/>
        <v>3.136847314247207E-2</v>
      </c>
      <c r="AA2326" s="50">
        <v>0</v>
      </c>
      <c r="AB2326" s="46">
        <v>0</v>
      </c>
      <c r="AC2326" s="46"/>
      <c r="AD2326" s="46"/>
      <c r="AE2326" s="52">
        <v>0.1</v>
      </c>
      <c r="AF2326" s="52">
        <v>0.1</v>
      </c>
      <c r="AG2326" s="46">
        <f t="shared" si="435"/>
        <v>76.751000000000005</v>
      </c>
      <c r="AH2326" s="46"/>
      <c r="AI2326" s="46">
        <f t="shared" si="436"/>
        <v>76.751000000000005</v>
      </c>
      <c r="AJ2326" s="45" t="s">
        <v>164</v>
      </c>
      <c r="AK2326" s="45">
        <v>0</v>
      </c>
      <c r="AL2326" s="49">
        <v>20</v>
      </c>
      <c r="AM2326" s="238">
        <f t="shared" si="437"/>
        <v>1</v>
      </c>
      <c r="AN2326" s="238">
        <f t="shared" si="438"/>
        <v>1</v>
      </c>
      <c r="AO2326" s="238"/>
      <c r="AP2326" s="238"/>
      <c r="AQ2326" s="238">
        <f t="shared" si="439"/>
        <v>1</v>
      </c>
      <c r="AR2326" s="96" t="str">
        <f>IF(A2326="","",VLOOKUP(A2326,'Base Sites'!A:B,2,FALSE))</f>
        <v>Valauto Lambersart VW</v>
      </c>
      <c r="AS2326" s="96" t="str">
        <f t="shared" si="440"/>
        <v>SKODA</v>
      </c>
      <c r="AT2326" s="238"/>
      <c r="AU2326" s="231" t="str">
        <f>IF(A2326="","",VLOOKUP(L2326,'Base Vendeurs'!A:B,2,FALSE))</f>
        <v>Sociétés NORD</v>
      </c>
      <c r="AV2326" s="46">
        <f t="shared" si="441"/>
        <v>802.51</v>
      </c>
      <c r="AW2326" s="51">
        <f t="shared" si="442"/>
        <v>3.136847314247207E-2</v>
      </c>
      <c r="AX2326" s="231" t="str">
        <f t="shared" si="443"/>
        <v>NON</v>
      </c>
      <c r="AY2326" s="231">
        <f>+MargesVN[[#This Row],[Total COM]]+MargesVN[[#This Row],[EXT GIE]]+MargesVN[[#This Row],[Forfait immat]]</f>
        <v>96.751000000000005</v>
      </c>
    </row>
    <row r="2327" spans="1:51" s="384" customFormat="1" ht="11.25" customHeight="1" x14ac:dyDescent="0.25">
      <c r="A2327" s="319">
        <v>30</v>
      </c>
      <c r="B2327" s="319" t="s">
        <v>163</v>
      </c>
      <c r="C2327" s="319" t="s">
        <v>29</v>
      </c>
      <c r="D2327" s="320">
        <v>46083</v>
      </c>
      <c r="E2327" s="321">
        <v>46085</v>
      </c>
      <c r="F2327" s="322"/>
      <c r="G2327" s="322"/>
      <c r="H2327" s="322"/>
      <c r="I2327" s="322"/>
      <c r="J2327" s="322"/>
      <c r="K2327" s="322">
        <v>0</v>
      </c>
      <c r="L2327" s="319" t="s">
        <v>70</v>
      </c>
      <c r="M2327" s="319">
        <v>544669</v>
      </c>
      <c r="N2327" s="319">
        <v>4669</v>
      </c>
      <c r="O2327" s="319" t="s">
        <v>2132</v>
      </c>
      <c r="P2327" s="323" t="s">
        <v>1876</v>
      </c>
      <c r="Q2327" s="319" t="s">
        <v>31</v>
      </c>
      <c r="R2327" s="324">
        <v>25125</v>
      </c>
      <c r="S2327" s="324">
        <v>458.33</v>
      </c>
      <c r="T2327" s="325">
        <f t="shared" si="432"/>
        <v>25583.33</v>
      </c>
      <c r="U2327" s="326">
        <v>5</v>
      </c>
      <c r="V2327" s="324">
        <v>802.5</v>
      </c>
      <c r="W2327" s="327">
        <v>35</v>
      </c>
      <c r="X2327" s="328"/>
      <c r="Y2327" s="327">
        <f t="shared" si="433"/>
        <v>767.5</v>
      </c>
      <c r="Z2327" s="329">
        <f t="shared" si="434"/>
        <v>3.1368082262942312E-2</v>
      </c>
      <c r="AA2327" s="328">
        <v>0</v>
      </c>
      <c r="AB2327" s="327">
        <v>0</v>
      </c>
      <c r="AC2327" s="327"/>
      <c r="AD2327" s="327"/>
      <c r="AE2327" s="330">
        <v>0.1</v>
      </c>
      <c r="AF2327" s="330">
        <v>0.1</v>
      </c>
      <c r="AG2327" s="327">
        <f t="shared" si="435"/>
        <v>76.75</v>
      </c>
      <c r="AH2327" s="327"/>
      <c r="AI2327" s="327">
        <f t="shared" si="436"/>
        <v>76.75</v>
      </c>
      <c r="AJ2327" s="319" t="s">
        <v>164</v>
      </c>
      <c r="AK2327" s="319">
        <v>0</v>
      </c>
      <c r="AL2327" s="326">
        <v>20</v>
      </c>
      <c r="AM2327" s="331">
        <f t="shared" si="437"/>
        <v>1</v>
      </c>
      <c r="AN2327" s="331">
        <f t="shared" si="438"/>
        <v>1</v>
      </c>
      <c r="AO2327" s="331"/>
      <c r="AP2327" s="331"/>
      <c r="AQ2327" s="331">
        <f t="shared" si="439"/>
        <v>1</v>
      </c>
      <c r="AR2327" s="332" t="str">
        <f>IF(A2327="","",VLOOKUP(A2327,'Base Sites'!A:B,2,FALSE))</f>
        <v>Valauto Lambersart VW</v>
      </c>
      <c r="AS2327" s="332" t="str">
        <f t="shared" si="440"/>
        <v>SKODA</v>
      </c>
      <c r="AT2327" s="331"/>
      <c r="AU2327" s="333" t="str">
        <f>IF(A2327="","",VLOOKUP(L2327,'Base Vendeurs'!A:B,2,FALSE))</f>
        <v>Sociétés NORD</v>
      </c>
      <c r="AV2327" s="327">
        <f t="shared" si="441"/>
        <v>802.5</v>
      </c>
      <c r="AW2327" s="329">
        <f t="shared" si="442"/>
        <v>3.1368082262942312E-2</v>
      </c>
      <c r="AX2327" s="333" t="str">
        <f t="shared" si="443"/>
        <v>NON</v>
      </c>
      <c r="AY2327" s="231">
        <f>+MargesVN[[#This Row],[Total COM]]+MargesVN[[#This Row],[EXT GIE]]+MargesVN[[#This Row],[Forfait immat]]</f>
        <v>96.75</v>
      </c>
    </row>
    <row r="2328" spans="1:51" s="384" customFormat="1" ht="11.25" customHeight="1" x14ac:dyDescent="0.25">
      <c r="A2328" s="319">
        <v>30</v>
      </c>
      <c r="B2328" s="319" t="s">
        <v>163</v>
      </c>
      <c r="C2328" s="319" t="s">
        <v>29</v>
      </c>
      <c r="D2328" s="320">
        <v>46080</v>
      </c>
      <c r="E2328" s="321">
        <v>46084</v>
      </c>
      <c r="F2328" s="322"/>
      <c r="G2328" s="322"/>
      <c r="H2328" s="322"/>
      <c r="I2328" s="322"/>
      <c r="J2328" s="322"/>
      <c r="K2328" s="322"/>
      <c r="L2328" s="319" t="s">
        <v>70</v>
      </c>
      <c r="M2328" s="319">
        <v>544670</v>
      </c>
      <c r="N2328" s="319">
        <v>4670</v>
      </c>
      <c r="O2328" s="319" t="s">
        <v>1963</v>
      </c>
      <c r="P2328" s="323" t="s">
        <v>1964</v>
      </c>
      <c r="Q2328" s="319" t="s">
        <v>42</v>
      </c>
      <c r="R2328" s="324">
        <v>28758.34</v>
      </c>
      <c r="S2328" s="324">
        <v>450</v>
      </c>
      <c r="T2328" s="325">
        <f t="shared" si="432"/>
        <v>29208.34</v>
      </c>
      <c r="U2328" s="326">
        <v>8</v>
      </c>
      <c r="V2328" s="324">
        <v>1327.26</v>
      </c>
      <c r="W2328" s="327">
        <v>35</v>
      </c>
      <c r="X2328" s="328"/>
      <c r="Y2328" s="327">
        <f t="shared" si="433"/>
        <v>1292.26</v>
      </c>
      <c r="Z2328" s="329">
        <f t="shared" si="434"/>
        <v>4.544113085509139E-2</v>
      </c>
      <c r="AA2328" s="328">
        <v>0</v>
      </c>
      <c r="AB2328" s="327">
        <v>-416</v>
      </c>
      <c r="AC2328" s="327"/>
      <c r="AD2328" s="327"/>
      <c r="AE2328" s="330">
        <v>0.1</v>
      </c>
      <c r="AF2328" s="330">
        <v>0.1</v>
      </c>
      <c r="AG2328" s="327">
        <f t="shared" si="435"/>
        <v>129.226</v>
      </c>
      <c r="AH2328" s="327"/>
      <c r="AI2328" s="327">
        <f t="shared" si="436"/>
        <v>129.226</v>
      </c>
      <c r="AJ2328" s="319" t="s">
        <v>164</v>
      </c>
      <c r="AK2328" s="319">
        <v>0</v>
      </c>
      <c r="AL2328" s="326">
        <v>20</v>
      </c>
      <c r="AM2328" s="331">
        <f t="shared" si="437"/>
        <v>1</v>
      </c>
      <c r="AN2328" s="331">
        <f t="shared" si="438"/>
        <v>1</v>
      </c>
      <c r="AO2328" s="331"/>
      <c r="AP2328" s="331"/>
      <c r="AQ2328" s="331">
        <f t="shared" si="439"/>
        <v>1</v>
      </c>
      <c r="AR2328" s="332" t="str">
        <f>IF(A2328="","",VLOOKUP(A2328,'Base Sites'!A:B,2,FALSE))</f>
        <v>Valauto Lambersart VW</v>
      </c>
      <c r="AS2328" s="332" t="str">
        <f t="shared" si="440"/>
        <v>SKODA</v>
      </c>
      <c r="AT2328" s="331"/>
      <c r="AU2328" s="333" t="str">
        <f>IF(A2328="","",VLOOKUP(L2328,'Base Vendeurs'!A:B,2,FALSE))</f>
        <v>Sociétés NORD</v>
      </c>
      <c r="AV2328" s="327">
        <f t="shared" si="441"/>
        <v>1327.26</v>
      </c>
      <c r="AW2328" s="329">
        <f t="shared" si="442"/>
        <v>4.544113085509139E-2</v>
      </c>
      <c r="AX2328" s="333" t="str">
        <f t="shared" si="443"/>
        <v>NON</v>
      </c>
      <c r="AY2328" s="231">
        <f>+MargesVN[[#This Row],[Total COM]]+MargesVN[[#This Row],[EXT GIE]]+MargesVN[[#This Row],[Forfait immat]]</f>
        <v>149.226</v>
      </c>
    </row>
    <row r="2329" spans="1:51" s="384" customFormat="1" ht="11.25" customHeight="1" x14ac:dyDescent="0.25">
      <c r="A2329" s="431">
        <v>30</v>
      </c>
      <c r="B2329" s="431" t="s">
        <v>183</v>
      </c>
      <c r="C2329" s="431" t="s">
        <v>29</v>
      </c>
      <c r="D2329" s="432">
        <v>46191</v>
      </c>
      <c r="E2329" s="433">
        <v>46195</v>
      </c>
      <c r="F2329" s="434"/>
      <c r="G2329" s="434"/>
      <c r="H2329" s="434"/>
      <c r="I2329" s="434" t="s">
        <v>165</v>
      </c>
      <c r="J2329" s="434"/>
      <c r="K2329" s="434">
        <v>13945.97</v>
      </c>
      <c r="L2329" s="431" t="s">
        <v>33</v>
      </c>
      <c r="M2329" s="431">
        <v>544671</v>
      </c>
      <c r="N2329" s="431">
        <v>4671</v>
      </c>
      <c r="O2329" s="431" t="s">
        <v>4470</v>
      </c>
      <c r="P2329" s="435" t="s">
        <v>65</v>
      </c>
      <c r="Q2329" s="431" t="s">
        <v>42</v>
      </c>
      <c r="R2329" s="436">
        <v>35074.33</v>
      </c>
      <c r="S2329" s="436">
        <v>2833.34</v>
      </c>
      <c r="T2329" s="437">
        <f t="shared" si="432"/>
        <v>37907.67</v>
      </c>
      <c r="U2329" s="438">
        <v>31</v>
      </c>
      <c r="V2329" s="436">
        <v>1172.3699999999999</v>
      </c>
      <c r="W2329" s="439">
        <v>35.67</v>
      </c>
      <c r="X2329" s="440"/>
      <c r="Y2329" s="439">
        <f t="shared" si="433"/>
        <v>1136.6999999999998</v>
      </c>
      <c r="Z2329" s="441">
        <f t="shared" si="434"/>
        <v>3.0926986543884125E-2</v>
      </c>
      <c r="AA2329" s="440">
        <v>0</v>
      </c>
      <c r="AB2329" s="439">
        <v>0</v>
      </c>
      <c r="AC2329" s="439"/>
      <c r="AD2329" s="439" t="s">
        <v>5149</v>
      </c>
      <c r="AE2329" s="442"/>
      <c r="AF2329" s="442">
        <v>0</v>
      </c>
      <c r="AG2329" s="439">
        <f t="shared" si="435"/>
        <v>0</v>
      </c>
      <c r="AH2329" s="439"/>
      <c r="AI2329" s="439">
        <f t="shared" si="436"/>
        <v>0</v>
      </c>
      <c r="AJ2329" s="431" t="s">
        <v>149</v>
      </c>
      <c r="AK2329" s="431">
        <v>0</v>
      </c>
      <c r="AL2329" s="438"/>
      <c r="AM2329" s="443">
        <f t="shared" si="437"/>
        <v>0</v>
      </c>
      <c r="AN2329" s="443">
        <f t="shared" si="438"/>
        <v>1</v>
      </c>
      <c r="AO2329" s="443"/>
      <c r="AP2329" s="443"/>
      <c r="AQ2329" s="443">
        <f t="shared" si="439"/>
        <v>0</v>
      </c>
      <c r="AR2329" s="444" t="str">
        <f>IF(A2329="","",VLOOKUP(A2329,'Base Sites'!A:B,2,FALSE))</f>
        <v>Valauto Lambersart VW</v>
      </c>
      <c r="AS2329" s="444" t="str">
        <f t="shared" si="440"/>
        <v>SKODA</v>
      </c>
      <c r="AT2329" s="443"/>
      <c r="AU2329" s="445" t="str">
        <f>IF(A2329="","",VLOOKUP(L2329,'Base Vendeurs'!A:B,2,FALSE))</f>
        <v>Sociétés NORD</v>
      </c>
      <c r="AV2329" s="439">
        <f t="shared" si="441"/>
        <v>1172.3699999999999</v>
      </c>
      <c r="AW2329" s="441">
        <f t="shared" si="442"/>
        <v>3.0926986543884125E-2</v>
      </c>
      <c r="AX2329" s="445" t="str">
        <f t="shared" si="443"/>
        <v>NON</v>
      </c>
      <c r="AY2329" s="231">
        <f>+MargesVN[[#This Row],[Total COM]]+MargesVN[[#This Row],[EXT GIE]]+MargesVN[[#This Row],[Forfait immat]]</f>
        <v>0</v>
      </c>
    </row>
    <row r="2330" spans="1:51" s="384" customFormat="1" ht="11.25" customHeight="1" x14ac:dyDescent="0.25">
      <c r="A2330" s="319">
        <v>30</v>
      </c>
      <c r="B2330" s="319" t="s">
        <v>163</v>
      </c>
      <c r="C2330" s="319" t="s">
        <v>104</v>
      </c>
      <c r="D2330" s="320">
        <v>46086</v>
      </c>
      <c r="E2330" s="321">
        <v>46088</v>
      </c>
      <c r="F2330" s="322"/>
      <c r="G2330" s="322"/>
      <c r="H2330" s="322"/>
      <c r="I2330" s="322"/>
      <c r="J2330" s="322"/>
      <c r="K2330" s="322">
        <v>0</v>
      </c>
      <c r="L2330" s="319" t="s">
        <v>246</v>
      </c>
      <c r="M2330" s="319">
        <v>544693</v>
      </c>
      <c r="N2330" s="319">
        <v>4693</v>
      </c>
      <c r="O2330" s="319" t="s">
        <v>2741</v>
      </c>
      <c r="P2330" s="323" t="s">
        <v>2742</v>
      </c>
      <c r="Q2330" s="319" t="s">
        <v>23</v>
      </c>
      <c r="R2330" s="324">
        <v>24705.67</v>
      </c>
      <c r="S2330" s="324">
        <v>745.82</v>
      </c>
      <c r="T2330" s="325">
        <f t="shared" si="432"/>
        <v>25451.489999999998</v>
      </c>
      <c r="U2330" s="326">
        <v>8</v>
      </c>
      <c r="V2330" s="324">
        <v>885.44</v>
      </c>
      <c r="W2330" s="327">
        <v>95</v>
      </c>
      <c r="X2330" s="328"/>
      <c r="Y2330" s="327">
        <f t="shared" si="433"/>
        <v>790.44</v>
      </c>
      <c r="Z2330" s="329">
        <f t="shared" si="434"/>
        <v>3.4789318817876683E-2</v>
      </c>
      <c r="AA2330" s="328">
        <v>0</v>
      </c>
      <c r="AB2330" s="327">
        <v>-2357.17</v>
      </c>
      <c r="AC2330" s="327"/>
      <c r="AD2330" s="327"/>
      <c r="AE2330" s="330">
        <v>0.13</v>
      </c>
      <c r="AF2330" s="330">
        <v>0.13</v>
      </c>
      <c r="AG2330" s="327">
        <f t="shared" si="435"/>
        <v>102.75720000000001</v>
      </c>
      <c r="AH2330" s="327"/>
      <c r="AI2330" s="327">
        <f t="shared" si="436"/>
        <v>102.75720000000001</v>
      </c>
      <c r="AJ2330" s="319" t="s">
        <v>149</v>
      </c>
      <c r="AK2330" s="319">
        <v>30</v>
      </c>
      <c r="AL2330" s="326">
        <v>100</v>
      </c>
      <c r="AM2330" s="331">
        <f t="shared" si="437"/>
        <v>1</v>
      </c>
      <c r="AN2330" s="331">
        <f t="shared" si="438"/>
        <v>1</v>
      </c>
      <c r="AO2330" s="331"/>
      <c r="AP2330" s="331"/>
      <c r="AQ2330" s="331">
        <f t="shared" si="439"/>
        <v>1</v>
      </c>
      <c r="AR2330" s="332" t="str">
        <f>IF(A2330="","",VLOOKUP(A2330,'Base Sites'!A:B,2,FALSE))</f>
        <v>Valauto Lambersart VW</v>
      </c>
      <c r="AS2330" s="332" t="str">
        <f t="shared" si="440"/>
        <v>VOLKSWAGEN</v>
      </c>
      <c r="AT2330" s="331"/>
      <c r="AU2330" s="333" t="str">
        <f>IF(A2330="","",VLOOKUP(L2330,'Base Vendeurs'!A:B,2,FALSE))</f>
        <v>Valauto Lambersart VW</v>
      </c>
      <c r="AV2330" s="327">
        <f t="shared" si="441"/>
        <v>885.44</v>
      </c>
      <c r="AW2330" s="329">
        <f t="shared" si="442"/>
        <v>3.4789318817876683E-2</v>
      </c>
      <c r="AX2330" s="333" t="str">
        <f t="shared" si="443"/>
        <v>NON</v>
      </c>
      <c r="AY2330" s="231">
        <f>+MargesVN[[#This Row],[Total COM]]+MargesVN[[#This Row],[EXT GIE]]+MargesVN[[#This Row],[Forfait immat]]</f>
        <v>232.75720000000001</v>
      </c>
    </row>
    <row r="2331" spans="1:51" s="384" customFormat="1" ht="11.25" customHeight="1" x14ac:dyDescent="0.25">
      <c r="A2331" s="266">
        <v>30</v>
      </c>
      <c r="B2331" s="266" t="s">
        <v>163</v>
      </c>
      <c r="C2331" s="266" t="s">
        <v>104</v>
      </c>
      <c r="D2331" s="161">
        <v>46024</v>
      </c>
      <c r="E2331" s="267">
        <v>46024</v>
      </c>
      <c r="F2331" s="162"/>
      <c r="G2331" s="162"/>
      <c r="H2331" s="162"/>
      <c r="I2331" s="162" t="s">
        <v>165</v>
      </c>
      <c r="J2331" s="162" t="s">
        <v>165</v>
      </c>
      <c r="K2331" s="162">
        <v>57454.52</v>
      </c>
      <c r="L2331" s="266" t="s">
        <v>70</v>
      </c>
      <c r="M2331" s="266">
        <v>544708</v>
      </c>
      <c r="N2331" s="266">
        <v>4708</v>
      </c>
      <c r="O2331" s="266" t="s">
        <v>949</v>
      </c>
      <c r="P2331" s="268" t="s">
        <v>65</v>
      </c>
      <c r="Q2331" s="266" t="s">
        <v>26</v>
      </c>
      <c r="R2331" s="163">
        <v>48155</v>
      </c>
      <c r="S2331" s="163">
        <v>1962.51</v>
      </c>
      <c r="T2331" s="164">
        <f t="shared" si="432"/>
        <v>50117.51</v>
      </c>
      <c r="U2331" s="165">
        <v>113</v>
      </c>
      <c r="V2331" s="163">
        <v>1714.86</v>
      </c>
      <c r="W2331" s="251">
        <v>95</v>
      </c>
      <c r="X2331" s="166"/>
      <c r="Y2331" s="251">
        <f t="shared" si="433"/>
        <v>1619.86</v>
      </c>
      <c r="Z2331" s="167">
        <f t="shared" si="434"/>
        <v>3.4216783714913206E-2</v>
      </c>
      <c r="AA2331" s="166">
        <v>0</v>
      </c>
      <c r="AB2331" s="251">
        <v>-2959.55</v>
      </c>
      <c r="AC2331" s="251"/>
      <c r="AD2331" s="251" t="s">
        <v>1208</v>
      </c>
      <c r="AE2331" s="168">
        <v>0.13</v>
      </c>
      <c r="AF2331" s="168">
        <v>0.13</v>
      </c>
      <c r="AG2331" s="251">
        <f t="shared" si="435"/>
        <v>210.58179999999999</v>
      </c>
      <c r="AH2331" s="251"/>
      <c r="AI2331" s="251">
        <f t="shared" si="436"/>
        <v>210.58179999999999</v>
      </c>
      <c r="AJ2331" s="266" t="s">
        <v>149</v>
      </c>
      <c r="AK2331" s="266"/>
      <c r="AL2331" s="165"/>
      <c r="AM2331" s="269">
        <f t="shared" si="437"/>
        <v>0</v>
      </c>
      <c r="AN2331" s="269">
        <f t="shared" si="438"/>
        <v>1</v>
      </c>
      <c r="AO2331" s="269"/>
      <c r="AP2331" s="269"/>
      <c r="AQ2331" s="269">
        <f t="shared" si="439"/>
        <v>0</v>
      </c>
      <c r="AR2331" s="169" t="str">
        <f>IF(A2331="","",VLOOKUP(A2331,'Base Sites'!A:B,2,FALSE))</f>
        <v>Valauto Lambersart VW</v>
      </c>
      <c r="AS2331" s="169" t="str">
        <f t="shared" si="440"/>
        <v>VOLKSWAGEN</v>
      </c>
      <c r="AT2331" s="269"/>
      <c r="AU2331" s="270" t="str">
        <f>IF(A2331="","",VLOOKUP(L2331,'Base Vendeurs'!A:B,2,FALSE))</f>
        <v>Sociétés NORD</v>
      </c>
      <c r="AV2331" s="251">
        <f t="shared" si="441"/>
        <v>1714.86</v>
      </c>
      <c r="AW2331" s="167">
        <f t="shared" si="442"/>
        <v>3.4216783714913206E-2</v>
      </c>
      <c r="AX2331" s="237" t="str">
        <f t="shared" si="443"/>
        <v>NON</v>
      </c>
      <c r="AY2331" s="231">
        <f>+MargesVN[[#This Row],[Total COM]]+MargesVN[[#This Row],[EXT GIE]]+MargesVN[[#This Row],[Forfait immat]]</f>
        <v>210.58179999999999</v>
      </c>
    </row>
    <row r="2332" spans="1:51" s="384" customFormat="1" ht="11.25" customHeight="1" x14ac:dyDescent="0.25">
      <c r="A2332" s="431">
        <v>30</v>
      </c>
      <c r="B2332" s="431" t="s">
        <v>163</v>
      </c>
      <c r="C2332" s="431" t="s">
        <v>104</v>
      </c>
      <c r="D2332" s="432">
        <v>46197</v>
      </c>
      <c r="E2332" s="433">
        <v>46199</v>
      </c>
      <c r="F2332" s="434"/>
      <c r="G2332" s="434"/>
      <c r="H2332" s="434"/>
      <c r="I2332" s="434"/>
      <c r="J2332" s="434"/>
      <c r="K2332" s="434"/>
      <c r="L2332" s="431" t="s">
        <v>232</v>
      </c>
      <c r="M2332" s="431">
        <v>544717</v>
      </c>
      <c r="N2332" s="431">
        <v>4717</v>
      </c>
      <c r="O2332" s="431" t="s">
        <v>4805</v>
      </c>
      <c r="P2332" s="435" t="s">
        <v>4806</v>
      </c>
      <c r="Q2332" s="431" t="s">
        <v>192</v>
      </c>
      <c r="R2332" s="436">
        <v>42375</v>
      </c>
      <c r="S2332" s="436">
        <v>1258.3399999999999</v>
      </c>
      <c r="T2332" s="437">
        <f t="shared" si="432"/>
        <v>43633.34</v>
      </c>
      <c r="U2332" s="438">
        <v>163</v>
      </c>
      <c r="V2332" s="436">
        <v>861.45</v>
      </c>
      <c r="W2332" s="439">
        <v>95</v>
      </c>
      <c r="X2332" s="440"/>
      <c r="Y2332" s="439">
        <f t="shared" si="433"/>
        <v>766.45</v>
      </c>
      <c r="Z2332" s="441">
        <f t="shared" si="434"/>
        <v>1.9742930520560656E-2</v>
      </c>
      <c r="AA2332" s="440">
        <v>-3534.31</v>
      </c>
      <c r="AB2332" s="439">
        <v>-872.67</v>
      </c>
      <c r="AC2332" s="439"/>
      <c r="AD2332" s="439"/>
      <c r="AE2332" s="442">
        <v>0.12</v>
      </c>
      <c r="AF2332" s="442">
        <v>0.12</v>
      </c>
      <c r="AG2332" s="439">
        <f t="shared" si="435"/>
        <v>91.974000000000004</v>
      </c>
      <c r="AH2332" s="439"/>
      <c r="AI2332" s="439">
        <f t="shared" si="436"/>
        <v>91.974000000000004</v>
      </c>
      <c r="AJ2332" s="431" t="s">
        <v>5179</v>
      </c>
      <c r="AK2332" s="431">
        <v>30</v>
      </c>
      <c r="AL2332" s="438"/>
      <c r="AM2332" s="443">
        <f t="shared" si="437"/>
        <v>0</v>
      </c>
      <c r="AN2332" s="443">
        <f t="shared" si="438"/>
        <v>1</v>
      </c>
      <c r="AO2332" s="443"/>
      <c r="AP2332" s="443"/>
      <c r="AQ2332" s="443">
        <f t="shared" si="439"/>
        <v>0</v>
      </c>
      <c r="AR2332" s="444" t="str">
        <f>IF(A2332="","",VLOOKUP(A2332,'Base Sites'!A:B,2,FALSE))</f>
        <v>Valauto Lambersart VW</v>
      </c>
      <c r="AS2332" s="444" t="str">
        <f t="shared" si="440"/>
        <v>VOLKSWAGEN</v>
      </c>
      <c r="AT2332" s="443"/>
      <c r="AU2332" s="445" t="str">
        <f>IF(A2332="","",VLOOKUP(L2332,'Base Vendeurs'!A:B,2,FALSE))</f>
        <v>Valauto Lambersart VW</v>
      </c>
      <c r="AV2332" s="439">
        <f t="shared" si="441"/>
        <v>861.45</v>
      </c>
      <c r="AW2332" s="441">
        <f t="shared" si="442"/>
        <v>1.9742930520560656E-2</v>
      </c>
      <c r="AX2332" s="445" t="str">
        <f t="shared" si="443"/>
        <v>NON</v>
      </c>
      <c r="AY2332" s="231">
        <f>+MargesVN[[#This Row],[Total COM]]+MargesVN[[#This Row],[EXT GIE]]+MargesVN[[#This Row],[Forfait immat]]</f>
        <v>121.974</v>
      </c>
    </row>
    <row r="2333" spans="1:51" s="384" customFormat="1" ht="11.25" customHeight="1" x14ac:dyDescent="0.25">
      <c r="A2333" s="401">
        <v>30</v>
      </c>
      <c r="B2333" s="401" t="s">
        <v>163</v>
      </c>
      <c r="C2333" s="401" t="s">
        <v>104</v>
      </c>
      <c r="D2333" s="402">
        <v>46169</v>
      </c>
      <c r="E2333" s="403">
        <v>46170</v>
      </c>
      <c r="F2333" s="404"/>
      <c r="G2333" s="404"/>
      <c r="H2333" s="404"/>
      <c r="I2333" s="404"/>
      <c r="J2333" s="404"/>
      <c r="K2333" s="404">
        <v>0</v>
      </c>
      <c r="L2333" s="401" t="s">
        <v>232</v>
      </c>
      <c r="M2333" s="401">
        <v>544726</v>
      </c>
      <c r="N2333" s="401">
        <v>4726</v>
      </c>
      <c r="O2333" s="401" t="s">
        <v>4201</v>
      </c>
      <c r="P2333" s="405" t="s">
        <v>4202</v>
      </c>
      <c r="Q2333" s="401" t="s">
        <v>26</v>
      </c>
      <c r="R2333" s="406">
        <v>36113.33</v>
      </c>
      <c r="S2333" s="406">
        <v>166.67</v>
      </c>
      <c r="T2333" s="407">
        <f t="shared" si="432"/>
        <v>36280</v>
      </c>
      <c r="U2333" s="408">
        <v>54</v>
      </c>
      <c r="V2333" s="406">
        <v>1269.23</v>
      </c>
      <c r="W2333" s="409">
        <v>95</v>
      </c>
      <c r="X2333" s="410"/>
      <c r="Y2333" s="409">
        <f t="shared" si="433"/>
        <v>1174.23</v>
      </c>
      <c r="Z2333" s="411">
        <f t="shared" si="434"/>
        <v>3.4984288864388091E-2</v>
      </c>
      <c r="AA2333" s="410">
        <v>0</v>
      </c>
      <c r="AB2333" s="409">
        <v>0</v>
      </c>
      <c r="AC2333" s="409"/>
      <c r="AD2333" s="409"/>
      <c r="AE2333" s="412">
        <v>0.08</v>
      </c>
      <c r="AF2333" s="412">
        <v>7.0000000000000007E-2</v>
      </c>
      <c r="AG2333" s="409">
        <f t="shared" si="435"/>
        <v>93.938400000000001</v>
      </c>
      <c r="AH2333" s="409"/>
      <c r="AI2333" s="409">
        <f t="shared" si="436"/>
        <v>93.938400000000001</v>
      </c>
      <c r="AJ2333" s="401" t="s">
        <v>164</v>
      </c>
      <c r="AK2333" s="401">
        <v>0</v>
      </c>
      <c r="AL2333" s="408"/>
      <c r="AM2333" s="413">
        <f t="shared" si="437"/>
        <v>0</v>
      </c>
      <c r="AN2333" s="413">
        <f t="shared" si="438"/>
        <v>1</v>
      </c>
      <c r="AO2333" s="413"/>
      <c r="AP2333" s="413"/>
      <c r="AQ2333" s="413">
        <f t="shared" si="439"/>
        <v>0</v>
      </c>
      <c r="AR2333" s="414" t="str">
        <f>IF(A2333="","",VLOOKUP(A2333,'Base Sites'!A:B,2,FALSE))</f>
        <v>Valauto Lambersart VW</v>
      </c>
      <c r="AS2333" s="414" t="str">
        <f t="shared" si="440"/>
        <v>VOLKSWAGEN</v>
      </c>
      <c r="AT2333" s="413"/>
      <c r="AU2333" s="415" t="str">
        <f>IF(A2333="","",VLOOKUP(L2333,'Base Vendeurs'!A:B,2,FALSE))</f>
        <v>Valauto Lambersart VW</v>
      </c>
      <c r="AV2333" s="409">
        <f t="shared" si="441"/>
        <v>1269.23</v>
      </c>
      <c r="AW2333" s="411">
        <f t="shared" si="442"/>
        <v>3.4984288864388091E-2</v>
      </c>
      <c r="AX2333" s="415" t="str">
        <f t="shared" si="443"/>
        <v>NON</v>
      </c>
      <c r="AY2333" s="231">
        <f>+MargesVN[[#This Row],[Total COM]]+MargesVN[[#This Row],[EXT GIE]]+MargesVN[[#This Row],[Forfait immat]]</f>
        <v>93.938400000000001</v>
      </c>
    </row>
    <row r="2334" spans="1:51" s="384" customFormat="1" ht="11.25" customHeight="1" x14ac:dyDescent="0.25">
      <c r="A2334" s="45">
        <v>30</v>
      </c>
      <c r="B2334" s="45" t="s">
        <v>163</v>
      </c>
      <c r="C2334" s="45" t="s">
        <v>104</v>
      </c>
      <c r="D2334" s="44">
        <v>46035</v>
      </c>
      <c r="E2334" s="65">
        <v>46050</v>
      </c>
      <c r="F2334" s="35"/>
      <c r="G2334" s="35"/>
      <c r="H2334" s="35"/>
      <c r="I2334" s="35"/>
      <c r="J2334" s="35"/>
      <c r="K2334" s="35"/>
      <c r="L2334" s="45" t="s">
        <v>232</v>
      </c>
      <c r="M2334" s="45">
        <v>544727</v>
      </c>
      <c r="N2334" s="45">
        <v>4727</v>
      </c>
      <c r="O2334" s="45" t="s">
        <v>1150</v>
      </c>
      <c r="P2334" s="66" t="s">
        <v>1151</v>
      </c>
      <c r="Q2334" s="45" t="s">
        <v>24</v>
      </c>
      <c r="R2334" s="47">
        <v>40041.67</v>
      </c>
      <c r="S2334" s="47">
        <v>2379.17</v>
      </c>
      <c r="T2334" s="48">
        <f t="shared" si="432"/>
        <v>42420.84</v>
      </c>
      <c r="U2334" s="49">
        <v>82</v>
      </c>
      <c r="V2334" s="47">
        <v>943.44</v>
      </c>
      <c r="W2334" s="46">
        <v>95</v>
      </c>
      <c r="X2334" s="50"/>
      <c r="Y2334" s="46">
        <f t="shared" si="433"/>
        <v>848.44</v>
      </c>
      <c r="Z2334" s="51">
        <f t="shared" si="434"/>
        <v>2.224001222040865E-2</v>
      </c>
      <c r="AA2334" s="50">
        <v>0</v>
      </c>
      <c r="AB2334" s="46">
        <v>-1696.83</v>
      </c>
      <c r="AC2334" s="46"/>
      <c r="AD2334" s="46"/>
      <c r="AE2334" s="52">
        <v>7.0000000000000007E-2</v>
      </c>
      <c r="AF2334" s="52">
        <v>7.0000000000000007E-2</v>
      </c>
      <c r="AG2334" s="46">
        <f t="shared" si="435"/>
        <v>59.390800000000013</v>
      </c>
      <c r="AH2334" s="46"/>
      <c r="AI2334" s="46">
        <f t="shared" si="436"/>
        <v>59.390800000000013</v>
      </c>
      <c r="AJ2334" s="45" t="s">
        <v>164</v>
      </c>
      <c r="AK2334" s="45">
        <v>0</v>
      </c>
      <c r="AL2334" s="49">
        <v>50</v>
      </c>
      <c r="AM2334" s="238">
        <f t="shared" si="437"/>
        <v>1</v>
      </c>
      <c r="AN2334" s="238">
        <f t="shared" si="438"/>
        <v>1</v>
      </c>
      <c r="AO2334" s="238"/>
      <c r="AP2334" s="238"/>
      <c r="AQ2334" s="238">
        <f t="shared" si="439"/>
        <v>1</v>
      </c>
      <c r="AR2334" s="96" t="str">
        <f>IF(A2334="","",VLOOKUP(A2334,'Base Sites'!A:B,2,FALSE))</f>
        <v>Valauto Lambersart VW</v>
      </c>
      <c r="AS2334" s="96" t="str">
        <f t="shared" si="440"/>
        <v>VOLKSWAGEN</v>
      </c>
      <c r="AT2334" s="238"/>
      <c r="AU2334" s="231" t="str">
        <f>IF(A2334="","",VLOOKUP(L2334,'Base Vendeurs'!A:B,2,FALSE))</f>
        <v>Valauto Lambersart VW</v>
      </c>
      <c r="AV2334" s="46">
        <f t="shared" si="441"/>
        <v>943.44</v>
      </c>
      <c r="AW2334" s="51">
        <f t="shared" si="442"/>
        <v>2.224001222040865E-2</v>
      </c>
      <c r="AX2334" s="231" t="str">
        <f t="shared" si="443"/>
        <v>NON</v>
      </c>
      <c r="AY2334" s="231">
        <f>+MargesVN[[#This Row],[Total COM]]+MargesVN[[#This Row],[EXT GIE]]+MargesVN[[#This Row],[Forfait immat]]</f>
        <v>109.39080000000001</v>
      </c>
    </row>
    <row r="2335" spans="1:51" s="384" customFormat="1" ht="11.25" customHeight="1" x14ac:dyDescent="0.25">
      <c r="A2335" s="319">
        <v>30</v>
      </c>
      <c r="B2335" s="319" t="s">
        <v>163</v>
      </c>
      <c r="C2335" s="319" t="s">
        <v>104</v>
      </c>
      <c r="D2335" s="320">
        <v>46084</v>
      </c>
      <c r="E2335" s="321">
        <v>46090</v>
      </c>
      <c r="F2335" s="322"/>
      <c r="G2335" s="322"/>
      <c r="H2335" s="322"/>
      <c r="I2335" s="322"/>
      <c r="J2335" s="322"/>
      <c r="K2335" s="322">
        <v>0</v>
      </c>
      <c r="L2335" s="319" t="s">
        <v>70</v>
      </c>
      <c r="M2335" s="319">
        <v>544730</v>
      </c>
      <c r="N2335" s="319">
        <v>4730</v>
      </c>
      <c r="O2335" s="319" t="s">
        <v>2785</v>
      </c>
      <c r="P2335" s="323" t="s">
        <v>2786</v>
      </c>
      <c r="Q2335" s="319" t="s">
        <v>24</v>
      </c>
      <c r="R2335" s="324">
        <v>29225</v>
      </c>
      <c r="S2335" s="324">
        <v>-208.33</v>
      </c>
      <c r="T2335" s="325">
        <f t="shared" si="432"/>
        <v>29016.67</v>
      </c>
      <c r="U2335" s="326">
        <v>15</v>
      </c>
      <c r="V2335" s="324">
        <v>1545.84</v>
      </c>
      <c r="W2335" s="327">
        <v>95</v>
      </c>
      <c r="X2335" s="328"/>
      <c r="Y2335" s="327">
        <f t="shared" si="433"/>
        <v>1450.84</v>
      </c>
      <c r="Z2335" s="329">
        <f t="shared" si="434"/>
        <v>5.3274204104054666E-2</v>
      </c>
      <c r="AA2335" s="328">
        <v>0</v>
      </c>
      <c r="AB2335" s="327">
        <v>0</v>
      </c>
      <c r="AC2335" s="327"/>
      <c r="AD2335" s="327"/>
      <c r="AE2335" s="330">
        <v>0.1</v>
      </c>
      <c r="AF2335" s="330">
        <v>0.1</v>
      </c>
      <c r="AG2335" s="327">
        <f t="shared" si="435"/>
        <v>145.084</v>
      </c>
      <c r="AH2335" s="327"/>
      <c r="AI2335" s="327">
        <f t="shared" si="436"/>
        <v>145.084</v>
      </c>
      <c r="AJ2335" s="319" t="s">
        <v>164</v>
      </c>
      <c r="AK2335" s="319">
        <v>0</v>
      </c>
      <c r="AL2335" s="326">
        <v>20</v>
      </c>
      <c r="AM2335" s="331">
        <f t="shared" si="437"/>
        <v>1</v>
      </c>
      <c r="AN2335" s="331">
        <f t="shared" si="438"/>
        <v>1</v>
      </c>
      <c r="AO2335" s="331"/>
      <c r="AP2335" s="331"/>
      <c r="AQ2335" s="331">
        <f t="shared" si="439"/>
        <v>1</v>
      </c>
      <c r="AR2335" s="332" t="str">
        <f>IF(A2335="","",VLOOKUP(A2335,'Base Sites'!A:B,2,FALSE))</f>
        <v>Valauto Lambersart VW</v>
      </c>
      <c r="AS2335" s="332" t="str">
        <f t="shared" si="440"/>
        <v>VOLKSWAGEN</v>
      </c>
      <c r="AT2335" s="331"/>
      <c r="AU2335" s="333" t="str">
        <f>IF(A2335="","",VLOOKUP(L2335,'Base Vendeurs'!A:B,2,FALSE))</f>
        <v>Sociétés NORD</v>
      </c>
      <c r="AV2335" s="327">
        <f t="shared" si="441"/>
        <v>1545.84</v>
      </c>
      <c r="AW2335" s="329">
        <f t="shared" si="442"/>
        <v>5.3274204104054666E-2</v>
      </c>
      <c r="AX2335" s="333" t="str">
        <f t="shared" si="443"/>
        <v>NON</v>
      </c>
      <c r="AY2335" s="231">
        <f>+MargesVN[[#This Row],[Total COM]]+MargesVN[[#This Row],[EXT GIE]]+MargesVN[[#This Row],[Forfait immat]]</f>
        <v>165.084</v>
      </c>
    </row>
    <row r="2336" spans="1:51" s="384" customFormat="1" ht="11.25" customHeight="1" x14ac:dyDescent="0.25">
      <c r="A2336" s="431">
        <v>30</v>
      </c>
      <c r="B2336" s="431" t="s">
        <v>163</v>
      </c>
      <c r="C2336" s="431" t="s">
        <v>104</v>
      </c>
      <c r="D2336" s="432">
        <v>46184</v>
      </c>
      <c r="E2336" s="433">
        <v>46188</v>
      </c>
      <c r="F2336" s="434"/>
      <c r="G2336" s="434"/>
      <c r="H2336" s="434"/>
      <c r="I2336" s="434"/>
      <c r="J2336" s="434"/>
      <c r="K2336" s="434">
        <v>0</v>
      </c>
      <c r="L2336" s="431" t="s">
        <v>70</v>
      </c>
      <c r="M2336" s="431">
        <v>544733</v>
      </c>
      <c r="N2336" s="431">
        <v>4733</v>
      </c>
      <c r="O2336" s="431" t="s">
        <v>4811</v>
      </c>
      <c r="P2336" s="435" t="s">
        <v>4812</v>
      </c>
      <c r="Q2336" s="431" t="s">
        <v>93</v>
      </c>
      <c r="R2336" s="436">
        <v>30193.17</v>
      </c>
      <c r="S2336" s="436">
        <v>1500</v>
      </c>
      <c r="T2336" s="437">
        <f t="shared" si="432"/>
        <v>31693.17</v>
      </c>
      <c r="U2336" s="438">
        <v>24</v>
      </c>
      <c r="V2336" s="436">
        <v>1045.79</v>
      </c>
      <c r="W2336" s="439">
        <v>95</v>
      </c>
      <c r="X2336" s="440"/>
      <c r="Y2336" s="439">
        <f t="shared" si="433"/>
        <v>950.79</v>
      </c>
      <c r="Z2336" s="441">
        <f t="shared" si="434"/>
        <v>3.2997330339628379E-2</v>
      </c>
      <c r="AA2336" s="440">
        <v>0</v>
      </c>
      <c r="AB2336" s="439">
        <v>0</v>
      </c>
      <c r="AC2336" s="439"/>
      <c r="AD2336" s="439"/>
      <c r="AE2336" s="442">
        <v>0.1</v>
      </c>
      <c r="AF2336" s="442">
        <v>0.1</v>
      </c>
      <c r="AG2336" s="439">
        <f t="shared" si="435"/>
        <v>95.079000000000008</v>
      </c>
      <c r="AH2336" s="439"/>
      <c r="AI2336" s="439">
        <f t="shared" si="436"/>
        <v>95.079000000000008</v>
      </c>
      <c r="AJ2336" s="431" t="s">
        <v>164</v>
      </c>
      <c r="AK2336" s="431">
        <v>0</v>
      </c>
      <c r="AL2336" s="438">
        <v>20</v>
      </c>
      <c r="AM2336" s="443">
        <f t="shared" si="437"/>
        <v>1</v>
      </c>
      <c r="AN2336" s="443">
        <f t="shared" si="438"/>
        <v>1</v>
      </c>
      <c r="AO2336" s="443"/>
      <c r="AP2336" s="443"/>
      <c r="AQ2336" s="443">
        <f t="shared" si="439"/>
        <v>1</v>
      </c>
      <c r="AR2336" s="444" t="str">
        <f>IF(A2336="","",VLOOKUP(A2336,'Base Sites'!A:B,2,FALSE))</f>
        <v>Valauto Lambersart VW</v>
      </c>
      <c r="AS2336" s="444" t="str">
        <f t="shared" si="440"/>
        <v>VOLKSWAGEN</v>
      </c>
      <c r="AT2336" s="443"/>
      <c r="AU2336" s="445" t="str">
        <f>IF(A2336="","",VLOOKUP(L2336,'Base Vendeurs'!A:B,2,FALSE))</f>
        <v>Sociétés NORD</v>
      </c>
      <c r="AV2336" s="439">
        <f t="shared" si="441"/>
        <v>1045.79</v>
      </c>
      <c r="AW2336" s="441">
        <f t="shared" si="442"/>
        <v>3.2997330339628379E-2</v>
      </c>
      <c r="AX2336" s="445" t="str">
        <f t="shared" si="443"/>
        <v>NON</v>
      </c>
      <c r="AY2336" s="231">
        <f>+MargesVN[[#This Row],[Total COM]]+MargesVN[[#This Row],[EXT GIE]]+MargesVN[[#This Row],[Forfait immat]]</f>
        <v>115.07900000000001</v>
      </c>
    </row>
    <row r="2337" spans="1:51" s="384" customFormat="1" ht="11.25" customHeight="1" x14ac:dyDescent="0.25">
      <c r="A2337" s="354">
        <v>30</v>
      </c>
      <c r="B2337" s="354" t="s">
        <v>183</v>
      </c>
      <c r="C2337" s="354" t="s">
        <v>29</v>
      </c>
      <c r="D2337" s="355">
        <v>46126</v>
      </c>
      <c r="E2337" s="356">
        <v>46127</v>
      </c>
      <c r="F2337" s="357"/>
      <c r="G2337" s="357"/>
      <c r="H2337" s="357"/>
      <c r="I2337" s="357" t="s">
        <v>165</v>
      </c>
      <c r="J2337" s="357"/>
      <c r="K2337" s="357">
        <v>1203727.02</v>
      </c>
      <c r="L2337" s="354" t="s">
        <v>33</v>
      </c>
      <c r="M2337" s="354">
        <v>544740</v>
      </c>
      <c r="N2337" s="354">
        <v>4740</v>
      </c>
      <c r="O2337" s="354" t="s">
        <v>3039</v>
      </c>
      <c r="P2337" s="358" t="s">
        <v>326</v>
      </c>
      <c r="Q2337" s="354" t="s">
        <v>42</v>
      </c>
      <c r="R2337" s="359">
        <v>28958.34</v>
      </c>
      <c r="S2337" s="359">
        <v>1391.67</v>
      </c>
      <c r="T2337" s="360">
        <f t="shared" si="432"/>
        <v>30350.010000000002</v>
      </c>
      <c r="U2337" s="361">
        <v>12</v>
      </c>
      <c r="V2337" s="359">
        <v>945.5</v>
      </c>
      <c r="W2337" s="362">
        <v>35</v>
      </c>
      <c r="X2337" s="363"/>
      <c r="Y2337" s="362">
        <f t="shared" si="433"/>
        <v>910.5</v>
      </c>
      <c r="Z2337" s="364">
        <f t="shared" si="434"/>
        <v>3.1153202255946536E-2</v>
      </c>
      <c r="AA2337" s="363">
        <v>0</v>
      </c>
      <c r="AB2337" s="362">
        <v>-1821</v>
      </c>
      <c r="AC2337" s="362"/>
      <c r="AD2337" s="362" t="s">
        <v>430</v>
      </c>
      <c r="AE2337" s="365"/>
      <c r="AF2337" s="365">
        <v>0</v>
      </c>
      <c r="AG2337" s="362">
        <f t="shared" si="435"/>
        <v>0</v>
      </c>
      <c r="AH2337" s="362"/>
      <c r="AI2337" s="362">
        <f t="shared" si="436"/>
        <v>0</v>
      </c>
      <c r="AJ2337" s="354" t="s">
        <v>149</v>
      </c>
      <c r="AK2337" s="354">
        <v>0</v>
      </c>
      <c r="AL2337" s="361"/>
      <c r="AM2337" s="366">
        <f t="shared" si="437"/>
        <v>0</v>
      </c>
      <c r="AN2337" s="366">
        <f t="shared" si="438"/>
        <v>1</v>
      </c>
      <c r="AO2337" s="366"/>
      <c r="AP2337" s="366"/>
      <c r="AQ2337" s="366">
        <f t="shared" si="439"/>
        <v>0</v>
      </c>
      <c r="AR2337" s="367" t="str">
        <f>IF(A2337="","",VLOOKUP(A2337,'Base Sites'!A:B,2,FALSE))</f>
        <v>Valauto Lambersart VW</v>
      </c>
      <c r="AS2337" s="367" t="str">
        <f t="shared" si="440"/>
        <v>SKODA</v>
      </c>
      <c r="AT2337" s="366"/>
      <c r="AU2337" s="368" t="str">
        <f>IF(A2337="","",VLOOKUP(L2337,'Base Vendeurs'!A:B,2,FALSE))</f>
        <v>Sociétés NORD</v>
      </c>
      <c r="AV2337" s="362">
        <f t="shared" si="441"/>
        <v>945.5</v>
      </c>
      <c r="AW2337" s="364">
        <f t="shared" si="442"/>
        <v>3.1153202255946536E-2</v>
      </c>
      <c r="AX2337" s="368" t="str">
        <f t="shared" si="443"/>
        <v>NON</v>
      </c>
      <c r="AY2337" s="231">
        <f>+MargesVN[[#This Row],[Total COM]]+MargesVN[[#This Row],[EXT GIE]]+MargesVN[[#This Row],[Forfait immat]]</f>
        <v>0</v>
      </c>
    </row>
    <row r="2338" spans="1:51" s="384" customFormat="1" ht="11.25" customHeight="1" x14ac:dyDescent="0.25">
      <c r="A2338" s="431">
        <v>30</v>
      </c>
      <c r="B2338" s="431" t="s">
        <v>163</v>
      </c>
      <c r="C2338" s="431" t="s">
        <v>29</v>
      </c>
      <c r="D2338" s="432">
        <v>46171</v>
      </c>
      <c r="E2338" s="433">
        <v>46174</v>
      </c>
      <c r="F2338" s="434"/>
      <c r="G2338" s="434"/>
      <c r="H2338" s="434"/>
      <c r="I2338" s="434"/>
      <c r="J2338" s="434"/>
      <c r="K2338" s="434"/>
      <c r="L2338" s="431" t="s">
        <v>188</v>
      </c>
      <c r="M2338" s="431">
        <v>544741</v>
      </c>
      <c r="N2338" s="431">
        <v>4741</v>
      </c>
      <c r="O2338" s="431" t="s">
        <v>3839</v>
      </c>
      <c r="P2338" s="435" t="s">
        <v>2972</v>
      </c>
      <c r="Q2338" s="431" t="s">
        <v>79</v>
      </c>
      <c r="R2338" s="436">
        <v>43308.33</v>
      </c>
      <c r="S2338" s="436">
        <v>583.33000000000004</v>
      </c>
      <c r="T2338" s="437">
        <f t="shared" si="432"/>
        <v>43891.66</v>
      </c>
      <c r="U2338" s="438">
        <v>18</v>
      </c>
      <c r="V2338" s="436">
        <v>2047.37</v>
      </c>
      <c r="W2338" s="439">
        <v>35.01</v>
      </c>
      <c r="X2338" s="440"/>
      <c r="Y2338" s="439">
        <f t="shared" si="433"/>
        <v>2012.36</v>
      </c>
      <c r="Z2338" s="441">
        <f t="shared" si="434"/>
        <v>4.6645991516383746E-2</v>
      </c>
      <c r="AA2338" s="440">
        <v>0</v>
      </c>
      <c r="AB2338" s="439">
        <v>-1749</v>
      </c>
      <c r="AC2338" s="439"/>
      <c r="AD2338" s="439"/>
      <c r="AE2338" s="442">
        <v>0.1</v>
      </c>
      <c r="AF2338" s="442">
        <v>0.1</v>
      </c>
      <c r="AG2338" s="439">
        <f t="shared" si="435"/>
        <v>201.23599999999999</v>
      </c>
      <c r="AH2338" s="439"/>
      <c r="AI2338" s="439">
        <f t="shared" si="436"/>
        <v>201.23599999999999</v>
      </c>
      <c r="AJ2338" s="431" t="s">
        <v>164</v>
      </c>
      <c r="AK2338" s="431">
        <v>0</v>
      </c>
      <c r="AL2338" s="438"/>
      <c r="AM2338" s="443">
        <f t="shared" si="437"/>
        <v>0</v>
      </c>
      <c r="AN2338" s="443">
        <f t="shared" si="438"/>
        <v>1</v>
      </c>
      <c r="AO2338" s="443"/>
      <c r="AP2338" s="443"/>
      <c r="AQ2338" s="443">
        <f t="shared" si="439"/>
        <v>0</v>
      </c>
      <c r="AR2338" s="444" t="str">
        <f>IF(A2338="","",VLOOKUP(A2338,'Base Sites'!A:B,2,FALSE))</f>
        <v>Valauto Lambersart VW</v>
      </c>
      <c r="AS2338" s="444" t="str">
        <f t="shared" si="440"/>
        <v>SKODA</v>
      </c>
      <c r="AT2338" s="443"/>
      <c r="AU2338" s="445" t="str">
        <f>IF(A2338="","",VLOOKUP(L2338,'Base Vendeurs'!A:B,2,FALSE))</f>
        <v>Sociétés NORD</v>
      </c>
      <c r="AV2338" s="439">
        <f t="shared" si="441"/>
        <v>2047.37</v>
      </c>
      <c r="AW2338" s="441">
        <f t="shared" si="442"/>
        <v>4.6645991516383746E-2</v>
      </c>
      <c r="AX2338" s="445" t="str">
        <f t="shared" si="443"/>
        <v>NON</v>
      </c>
      <c r="AY2338" s="231">
        <f>+MargesVN[[#This Row],[Total COM]]+MargesVN[[#This Row],[EXT GIE]]+MargesVN[[#This Row],[Forfait immat]]</f>
        <v>201.23599999999999</v>
      </c>
    </row>
    <row r="2339" spans="1:51" s="384" customFormat="1" ht="11.25" customHeight="1" x14ac:dyDescent="0.25">
      <c r="A2339" s="431">
        <v>30</v>
      </c>
      <c r="B2339" s="431" t="s">
        <v>163</v>
      </c>
      <c r="C2339" s="431" t="s">
        <v>29</v>
      </c>
      <c r="D2339" s="432">
        <v>46171</v>
      </c>
      <c r="E2339" s="433">
        <v>46174</v>
      </c>
      <c r="F2339" s="434"/>
      <c r="G2339" s="434"/>
      <c r="H2339" s="434"/>
      <c r="I2339" s="434"/>
      <c r="J2339" s="434"/>
      <c r="K2339" s="434"/>
      <c r="L2339" s="431" t="s">
        <v>188</v>
      </c>
      <c r="M2339" s="431">
        <v>544742</v>
      </c>
      <c r="N2339" s="431">
        <v>4742</v>
      </c>
      <c r="O2339" s="431" t="s">
        <v>3874</v>
      </c>
      <c r="P2339" s="435" t="s">
        <v>2972</v>
      </c>
      <c r="Q2339" s="431" t="s">
        <v>378</v>
      </c>
      <c r="R2339" s="436">
        <v>35291.660000000003</v>
      </c>
      <c r="S2339" s="436">
        <v>741.66</v>
      </c>
      <c r="T2339" s="437">
        <f t="shared" si="432"/>
        <v>36033.320000000007</v>
      </c>
      <c r="U2339" s="438">
        <v>18</v>
      </c>
      <c r="V2339" s="436">
        <v>575.49</v>
      </c>
      <c r="W2339" s="439">
        <v>35.01</v>
      </c>
      <c r="X2339" s="440"/>
      <c r="Y2339" s="439">
        <f t="shared" si="433"/>
        <v>540.48</v>
      </c>
      <c r="Z2339" s="441">
        <f t="shared" si="434"/>
        <v>1.5971051238131816E-2</v>
      </c>
      <c r="AA2339" s="440">
        <v>0</v>
      </c>
      <c r="AB2339" s="439">
        <v>0</v>
      </c>
      <c r="AC2339" s="439"/>
      <c r="AD2339" s="439"/>
      <c r="AE2339" s="442">
        <v>0.1</v>
      </c>
      <c r="AF2339" s="442">
        <v>0.1</v>
      </c>
      <c r="AG2339" s="439">
        <f t="shared" si="435"/>
        <v>54.048000000000002</v>
      </c>
      <c r="AH2339" s="439"/>
      <c r="AI2339" s="439">
        <f t="shared" si="436"/>
        <v>54.048000000000002</v>
      </c>
      <c r="AJ2339" s="431" t="s">
        <v>164</v>
      </c>
      <c r="AK2339" s="431">
        <v>0</v>
      </c>
      <c r="AL2339" s="438"/>
      <c r="AM2339" s="443">
        <f t="shared" si="437"/>
        <v>0</v>
      </c>
      <c r="AN2339" s="443">
        <f t="shared" si="438"/>
        <v>1</v>
      </c>
      <c r="AO2339" s="443"/>
      <c r="AP2339" s="443"/>
      <c r="AQ2339" s="443">
        <f t="shared" si="439"/>
        <v>0</v>
      </c>
      <c r="AR2339" s="444" t="str">
        <f>IF(A2339="","",VLOOKUP(A2339,'Base Sites'!A:B,2,FALSE))</f>
        <v>Valauto Lambersart VW</v>
      </c>
      <c r="AS2339" s="444" t="str">
        <f t="shared" si="440"/>
        <v>SKODA</v>
      </c>
      <c r="AT2339" s="443"/>
      <c r="AU2339" s="445" t="str">
        <f>IF(A2339="","",VLOOKUP(L2339,'Base Vendeurs'!A:B,2,FALSE))</f>
        <v>Sociétés NORD</v>
      </c>
      <c r="AV2339" s="439">
        <f t="shared" si="441"/>
        <v>575.49</v>
      </c>
      <c r="AW2339" s="441">
        <f t="shared" si="442"/>
        <v>1.5971051238131816E-2</v>
      </c>
      <c r="AX2339" s="445" t="str">
        <f t="shared" si="443"/>
        <v>NON</v>
      </c>
      <c r="AY2339" s="231">
        <f>+MargesVN[[#This Row],[Total COM]]+MargesVN[[#This Row],[EXT GIE]]+MargesVN[[#This Row],[Forfait immat]]</f>
        <v>54.048000000000002</v>
      </c>
    </row>
    <row r="2340" spans="1:51" s="384" customFormat="1" ht="11.25" customHeight="1" x14ac:dyDescent="0.25">
      <c r="A2340" s="401">
        <v>45</v>
      </c>
      <c r="B2340" s="401" t="s">
        <v>163</v>
      </c>
      <c r="C2340" s="401" t="s">
        <v>29</v>
      </c>
      <c r="D2340" s="402">
        <v>46170</v>
      </c>
      <c r="E2340" s="403">
        <v>46171</v>
      </c>
      <c r="F2340" s="404"/>
      <c r="G2340" s="404"/>
      <c r="H2340" s="404"/>
      <c r="I2340" s="404"/>
      <c r="J2340" s="404"/>
      <c r="K2340" s="404">
        <v>0</v>
      </c>
      <c r="L2340" s="401" t="s">
        <v>262</v>
      </c>
      <c r="M2340" s="401">
        <v>544748</v>
      </c>
      <c r="N2340" s="401">
        <v>48</v>
      </c>
      <c r="O2340" s="401" t="s">
        <v>3840</v>
      </c>
      <c r="P2340" s="405" t="s">
        <v>3841</v>
      </c>
      <c r="Q2340" s="401" t="s">
        <v>79</v>
      </c>
      <c r="R2340" s="406">
        <v>43308.33</v>
      </c>
      <c r="S2340" s="406">
        <v>4125</v>
      </c>
      <c r="T2340" s="407">
        <f t="shared" si="432"/>
        <v>47433.33</v>
      </c>
      <c r="U2340" s="408">
        <v>3</v>
      </c>
      <c r="V2340" s="406">
        <v>1635.35</v>
      </c>
      <c r="W2340" s="409">
        <v>35.01</v>
      </c>
      <c r="X2340" s="410"/>
      <c r="Y2340" s="409">
        <f t="shared" si="433"/>
        <v>1600.34</v>
      </c>
      <c r="Z2340" s="411">
        <f t="shared" si="434"/>
        <v>3.447681198009922E-2</v>
      </c>
      <c r="AA2340" s="410">
        <v>0</v>
      </c>
      <c r="AB2340" s="409">
        <v>-4716</v>
      </c>
      <c r="AC2340" s="409"/>
      <c r="AD2340" s="409"/>
      <c r="AE2340" s="412">
        <v>0.08</v>
      </c>
      <c r="AF2340" s="412">
        <v>0.08</v>
      </c>
      <c r="AG2340" s="409">
        <f t="shared" si="435"/>
        <v>128.02719999999999</v>
      </c>
      <c r="AH2340" s="409"/>
      <c r="AI2340" s="409">
        <f t="shared" si="436"/>
        <v>128.02719999999999</v>
      </c>
      <c r="AJ2340" s="401" t="s">
        <v>164</v>
      </c>
      <c r="AK2340" s="401">
        <v>0</v>
      </c>
      <c r="AL2340" s="408" t="s">
        <v>293</v>
      </c>
      <c r="AM2340" s="413">
        <f t="shared" si="437"/>
        <v>1</v>
      </c>
      <c r="AN2340" s="413">
        <f t="shared" si="438"/>
        <v>1</v>
      </c>
      <c r="AO2340" s="413"/>
      <c r="AP2340" s="413"/>
      <c r="AQ2340" s="413">
        <f t="shared" si="439"/>
        <v>1</v>
      </c>
      <c r="AR2340" s="414" t="str">
        <f>IF(A2340="","",VLOOKUP(A2340,'Base Sites'!A:B,2,FALSE))</f>
        <v>Valauto Arras</v>
      </c>
      <c r="AS2340" s="414" t="str">
        <f t="shared" si="440"/>
        <v>SKODA</v>
      </c>
      <c r="AT2340" s="413"/>
      <c r="AU2340" s="415" t="str">
        <f>IF(A2340="","",VLOOKUP(L2340,'Base Vendeurs'!A:B,2,FALSE))</f>
        <v>Valauto Arras</v>
      </c>
      <c r="AV2340" s="409">
        <f t="shared" si="441"/>
        <v>1635.35</v>
      </c>
      <c r="AW2340" s="411">
        <f t="shared" si="442"/>
        <v>3.447681198009922E-2</v>
      </c>
      <c r="AX2340" s="415" t="str">
        <f t="shared" si="443"/>
        <v>NON</v>
      </c>
      <c r="AY2340" s="231">
        <f>+MargesVN[[#This Row],[Total COM]]+MargesVN[[#This Row],[EXT GIE]]+MargesVN[[#This Row],[Forfait immat]]</f>
        <v>128.02719999999999</v>
      </c>
    </row>
    <row r="2341" spans="1:51" s="384" customFormat="1" ht="11.25" customHeight="1" x14ac:dyDescent="0.25">
      <c r="A2341" s="431">
        <v>30</v>
      </c>
      <c r="B2341" s="431" t="s">
        <v>163</v>
      </c>
      <c r="C2341" s="431" t="s">
        <v>29</v>
      </c>
      <c r="D2341" s="432">
        <v>46183</v>
      </c>
      <c r="E2341" s="433">
        <v>46185</v>
      </c>
      <c r="F2341" s="434"/>
      <c r="G2341" s="434"/>
      <c r="H2341" s="434"/>
      <c r="I2341" s="434"/>
      <c r="J2341" s="434"/>
      <c r="K2341" s="434">
        <v>0</v>
      </c>
      <c r="L2341" s="431" t="s">
        <v>219</v>
      </c>
      <c r="M2341" s="431">
        <v>544748</v>
      </c>
      <c r="N2341" s="431">
        <v>4748</v>
      </c>
      <c r="O2341" s="431" t="s">
        <v>4641</v>
      </c>
      <c r="P2341" s="435" t="s">
        <v>4168</v>
      </c>
      <c r="Q2341" s="431" t="s">
        <v>79</v>
      </c>
      <c r="R2341" s="436">
        <v>43308.33</v>
      </c>
      <c r="S2341" s="436">
        <v>583.33000000000004</v>
      </c>
      <c r="T2341" s="437">
        <f t="shared" si="432"/>
        <v>43891.66</v>
      </c>
      <c r="U2341" s="438">
        <v>7</v>
      </c>
      <c r="V2341" s="436">
        <v>911.86</v>
      </c>
      <c r="W2341" s="439">
        <v>35.01</v>
      </c>
      <c r="X2341" s="440"/>
      <c r="Y2341" s="439">
        <f t="shared" si="433"/>
        <v>876.85</v>
      </c>
      <c r="Z2341" s="441">
        <f t="shared" si="434"/>
        <v>2.0775245228820235E-2</v>
      </c>
      <c r="AA2341" s="440">
        <v>0</v>
      </c>
      <c r="AB2341" s="439">
        <v>-1749</v>
      </c>
      <c r="AC2341" s="439"/>
      <c r="AD2341" s="439"/>
      <c r="AE2341" s="442">
        <v>0.1</v>
      </c>
      <c r="AF2341" s="442">
        <v>0.1</v>
      </c>
      <c r="AG2341" s="439">
        <f t="shared" si="435"/>
        <v>87.685000000000002</v>
      </c>
      <c r="AH2341" s="439"/>
      <c r="AI2341" s="439">
        <f t="shared" si="436"/>
        <v>87.685000000000002</v>
      </c>
      <c r="AJ2341" s="431" t="s">
        <v>164</v>
      </c>
      <c r="AK2341" s="431">
        <v>0</v>
      </c>
      <c r="AL2341" s="438">
        <v>20</v>
      </c>
      <c r="AM2341" s="443">
        <f t="shared" si="437"/>
        <v>1</v>
      </c>
      <c r="AN2341" s="443">
        <f t="shared" si="438"/>
        <v>1</v>
      </c>
      <c r="AO2341" s="443"/>
      <c r="AP2341" s="443"/>
      <c r="AQ2341" s="443">
        <f t="shared" si="439"/>
        <v>1</v>
      </c>
      <c r="AR2341" s="444" t="str">
        <f>IF(A2341="","",VLOOKUP(A2341,'Base Sites'!A:B,2,FALSE))</f>
        <v>Valauto Lambersart VW</v>
      </c>
      <c r="AS2341" s="444" t="str">
        <f t="shared" si="440"/>
        <v>SKODA</v>
      </c>
      <c r="AT2341" s="443"/>
      <c r="AU2341" s="445" t="str">
        <f>IF(A2341="","",VLOOKUP(L2341,'Base Vendeurs'!A:B,2,FALSE))</f>
        <v>Sociétés NORD</v>
      </c>
      <c r="AV2341" s="439">
        <f t="shared" si="441"/>
        <v>911.86</v>
      </c>
      <c r="AW2341" s="441">
        <f t="shared" si="442"/>
        <v>2.0775245228820235E-2</v>
      </c>
      <c r="AX2341" s="445" t="str">
        <f t="shared" si="443"/>
        <v>NON</v>
      </c>
      <c r="AY2341" s="231">
        <f>+MargesVN[[#This Row],[Total COM]]+MargesVN[[#This Row],[EXT GIE]]+MargesVN[[#This Row],[Forfait immat]]</f>
        <v>107.685</v>
      </c>
    </row>
    <row r="2342" spans="1:51" s="384" customFormat="1" ht="11.25" customHeight="1" x14ac:dyDescent="0.25">
      <c r="A2342" s="431">
        <v>45</v>
      </c>
      <c r="B2342" s="431" t="s">
        <v>183</v>
      </c>
      <c r="C2342" s="431" t="s">
        <v>150</v>
      </c>
      <c r="D2342" s="432">
        <v>46149</v>
      </c>
      <c r="E2342" s="433">
        <v>46154</v>
      </c>
      <c r="F2342" s="434"/>
      <c r="G2342" s="434"/>
      <c r="H2342" s="434"/>
      <c r="I2342" s="434" t="s">
        <v>165</v>
      </c>
      <c r="J2342" s="434"/>
      <c r="K2342" s="434">
        <v>474.07</v>
      </c>
      <c r="L2342" s="431" t="s">
        <v>33</v>
      </c>
      <c r="M2342" s="431">
        <v>544754</v>
      </c>
      <c r="N2342" s="431">
        <v>54</v>
      </c>
      <c r="O2342" s="431" t="s">
        <v>4030</v>
      </c>
      <c r="P2342" s="435" t="s">
        <v>4031</v>
      </c>
      <c r="Q2342" s="431" t="s">
        <v>67</v>
      </c>
      <c r="R2342" s="436">
        <v>40533.1</v>
      </c>
      <c r="S2342" s="436">
        <v>11053</v>
      </c>
      <c r="T2342" s="437">
        <f t="shared" si="432"/>
        <v>51586.1</v>
      </c>
      <c r="U2342" s="438">
        <v>28</v>
      </c>
      <c r="V2342" s="436">
        <v>-1057.6199999999999</v>
      </c>
      <c r="W2342" s="439">
        <v>95</v>
      </c>
      <c r="X2342" s="440"/>
      <c r="Y2342" s="439">
        <f t="shared" si="433"/>
        <v>-1152.6199999999999</v>
      </c>
      <c r="Z2342" s="441">
        <f t="shared" si="434"/>
        <v>-2.0502034462771948E-2</v>
      </c>
      <c r="AA2342" s="440">
        <v>0</v>
      </c>
      <c r="AB2342" s="439">
        <v>-3000</v>
      </c>
      <c r="AC2342" s="439"/>
      <c r="AD2342" s="439" t="s">
        <v>371</v>
      </c>
      <c r="AE2342" s="442"/>
      <c r="AF2342" s="442">
        <v>0</v>
      </c>
      <c r="AG2342" s="439">
        <f t="shared" si="435"/>
        <v>0</v>
      </c>
      <c r="AH2342" s="439"/>
      <c r="AI2342" s="439">
        <f t="shared" si="436"/>
        <v>0</v>
      </c>
      <c r="AJ2342" s="431" t="s">
        <v>164</v>
      </c>
      <c r="AK2342" s="431"/>
      <c r="AL2342" s="438"/>
      <c r="AM2342" s="443">
        <f t="shared" si="437"/>
        <v>0</v>
      </c>
      <c r="AN2342" s="443">
        <f t="shared" si="438"/>
        <v>1</v>
      </c>
      <c r="AO2342" s="443"/>
      <c r="AP2342" s="443"/>
      <c r="AQ2342" s="443">
        <f t="shared" si="439"/>
        <v>0</v>
      </c>
      <c r="AR2342" s="444" t="str">
        <f>IF(A2342="","",VLOOKUP(A2342,'Base Sites'!A:B,2,FALSE))</f>
        <v>Valauto Arras</v>
      </c>
      <c r="AS2342" s="444" t="str">
        <f t="shared" si="440"/>
        <v>VUL</v>
      </c>
      <c r="AT2342" s="443"/>
      <c r="AU2342" s="445" t="str">
        <f>IF(A2342="","",VLOOKUP(L2342,'Base Vendeurs'!A:B,2,FALSE))</f>
        <v>Sociétés NORD</v>
      </c>
      <c r="AV2342" s="439">
        <f t="shared" si="441"/>
        <v>-1057.6199999999999</v>
      </c>
      <c r="AW2342" s="441">
        <f t="shared" si="442"/>
        <v>-2.0502034462771948E-2</v>
      </c>
      <c r="AX2342" s="445" t="str">
        <f t="shared" si="443"/>
        <v>OUI</v>
      </c>
      <c r="AY2342" s="231">
        <f>+MargesVN[[#This Row],[Total COM]]+MargesVN[[#This Row],[EXT GIE]]+MargesVN[[#This Row],[Forfait immat]]</f>
        <v>0</v>
      </c>
    </row>
    <row r="2343" spans="1:51" s="384" customFormat="1" ht="11.25" customHeight="1" x14ac:dyDescent="0.25">
      <c r="A2343" s="354">
        <v>30</v>
      </c>
      <c r="B2343" s="354" t="s">
        <v>163</v>
      </c>
      <c r="C2343" s="354" t="s">
        <v>29</v>
      </c>
      <c r="D2343" s="355">
        <v>46121</v>
      </c>
      <c r="E2343" s="356">
        <v>46125</v>
      </c>
      <c r="F2343" s="357"/>
      <c r="G2343" s="357"/>
      <c r="H2343" s="357"/>
      <c r="I2343" s="357"/>
      <c r="J2343" s="357"/>
      <c r="K2343" s="357">
        <v>0</v>
      </c>
      <c r="L2343" s="354" t="s">
        <v>70</v>
      </c>
      <c r="M2343" s="354">
        <v>544757</v>
      </c>
      <c r="N2343" s="354">
        <v>4757</v>
      </c>
      <c r="O2343" s="354" t="s">
        <v>2939</v>
      </c>
      <c r="P2343" s="358" t="s">
        <v>2940</v>
      </c>
      <c r="Q2343" s="354" t="s">
        <v>31</v>
      </c>
      <c r="R2343" s="359">
        <v>17158.34</v>
      </c>
      <c r="S2343" s="359">
        <v>1025</v>
      </c>
      <c r="T2343" s="360">
        <f t="shared" si="432"/>
        <v>18183.34</v>
      </c>
      <c r="U2343" s="361">
        <v>13</v>
      </c>
      <c r="V2343" s="359">
        <v>404.42</v>
      </c>
      <c r="W2343" s="362">
        <v>35</v>
      </c>
      <c r="X2343" s="363"/>
      <c r="Y2343" s="362">
        <f t="shared" si="433"/>
        <v>369.42</v>
      </c>
      <c r="Z2343" s="364">
        <f t="shared" si="434"/>
        <v>2.2241238408345222E-2</v>
      </c>
      <c r="AA2343" s="363">
        <v>0</v>
      </c>
      <c r="AB2343" s="362">
        <v>0</v>
      </c>
      <c r="AC2343" s="362"/>
      <c r="AD2343" s="362"/>
      <c r="AE2343" s="365">
        <v>0.1</v>
      </c>
      <c r="AF2343" s="365">
        <v>0.1</v>
      </c>
      <c r="AG2343" s="362">
        <f t="shared" si="435"/>
        <v>36.942</v>
      </c>
      <c r="AH2343" s="362"/>
      <c r="AI2343" s="362">
        <f t="shared" si="436"/>
        <v>36.942</v>
      </c>
      <c r="AJ2343" s="354" t="s">
        <v>164</v>
      </c>
      <c r="AK2343" s="354">
        <v>0</v>
      </c>
      <c r="AL2343" s="361">
        <v>20</v>
      </c>
      <c r="AM2343" s="366">
        <f t="shared" si="437"/>
        <v>1</v>
      </c>
      <c r="AN2343" s="366">
        <f t="shared" si="438"/>
        <v>1</v>
      </c>
      <c r="AO2343" s="366"/>
      <c r="AP2343" s="366"/>
      <c r="AQ2343" s="366">
        <f t="shared" si="439"/>
        <v>1</v>
      </c>
      <c r="AR2343" s="367" t="str">
        <f>IF(A2343="","",VLOOKUP(A2343,'Base Sites'!A:B,2,FALSE))</f>
        <v>Valauto Lambersart VW</v>
      </c>
      <c r="AS2343" s="367" t="str">
        <f t="shared" si="440"/>
        <v>SKODA</v>
      </c>
      <c r="AT2343" s="366"/>
      <c r="AU2343" s="368" t="str">
        <f>IF(A2343="","",VLOOKUP(L2343,'Base Vendeurs'!A:B,2,FALSE))</f>
        <v>Sociétés NORD</v>
      </c>
      <c r="AV2343" s="362">
        <f t="shared" si="441"/>
        <v>404.42</v>
      </c>
      <c r="AW2343" s="364">
        <f t="shared" si="442"/>
        <v>2.2241238408345222E-2</v>
      </c>
      <c r="AX2343" s="368" t="str">
        <f t="shared" si="443"/>
        <v>NON</v>
      </c>
      <c r="AY2343" s="231">
        <f>+MargesVN[[#This Row],[Total COM]]+MargesVN[[#This Row],[EXT GIE]]+MargesVN[[#This Row],[Forfait immat]]</f>
        <v>56.942</v>
      </c>
    </row>
    <row r="2344" spans="1:51" s="384" customFormat="1" ht="11.25" customHeight="1" x14ac:dyDescent="0.25">
      <c r="A2344" s="401">
        <v>30</v>
      </c>
      <c r="B2344" s="401" t="s">
        <v>183</v>
      </c>
      <c r="C2344" s="401" t="s">
        <v>29</v>
      </c>
      <c r="D2344" s="402">
        <v>46153</v>
      </c>
      <c r="E2344" s="403">
        <v>46154</v>
      </c>
      <c r="F2344" s="404"/>
      <c r="G2344" s="404"/>
      <c r="H2344" s="404"/>
      <c r="I2344" s="404" t="s">
        <v>165</v>
      </c>
      <c r="J2344" s="404"/>
      <c r="K2344" s="404">
        <v>47382.69</v>
      </c>
      <c r="L2344" s="401" t="s">
        <v>33</v>
      </c>
      <c r="M2344" s="401">
        <v>544768</v>
      </c>
      <c r="N2344" s="401">
        <v>4768</v>
      </c>
      <c r="O2344" s="401" t="s">
        <v>3725</v>
      </c>
      <c r="P2344" s="405" t="s">
        <v>65</v>
      </c>
      <c r="Q2344" s="401" t="s">
        <v>42</v>
      </c>
      <c r="R2344" s="406">
        <v>31532.67</v>
      </c>
      <c r="S2344" s="406">
        <v>2658.33</v>
      </c>
      <c r="T2344" s="407">
        <f t="shared" si="432"/>
        <v>34191</v>
      </c>
      <c r="U2344" s="408">
        <v>25</v>
      </c>
      <c r="V2344" s="406">
        <v>1060.8900000000001</v>
      </c>
      <c r="W2344" s="409">
        <v>35.67</v>
      </c>
      <c r="X2344" s="410"/>
      <c r="Y2344" s="409">
        <f t="shared" si="433"/>
        <v>1025.22</v>
      </c>
      <c r="Z2344" s="411">
        <f t="shared" si="434"/>
        <v>3.1028340791436345E-2</v>
      </c>
      <c r="AA2344" s="410">
        <v>0</v>
      </c>
      <c r="AB2344" s="409">
        <v>0</v>
      </c>
      <c r="AC2344" s="409"/>
      <c r="AD2344" s="409" t="s">
        <v>371</v>
      </c>
      <c r="AE2344" s="412"/>
      <c r="AF2344" s="412">
        <v>0</v>
      </c>
      <c r="AG2344" s="409">
        <f t="shared" si="435"/>
        <v>0</v>
      </c>
      <c r="AH2344" s="409"/>
      <c r="AI2344" s="409">
        <f t="shared" si="436"/>
        <v>0</v>
      </c>
      <c r="AJ2344" s="401" t="s">
        <v>149</v>
      </c>
      <c r="AK2344" s="401">
        <v>0</v>
      </c>
      <c r="AL2344" s="408" t="s">
        <v>293</v>
      </c>
      <c r="AM2344" s="413">
        <f t="shared" si="437"/>
        <v>1</v>
      </c>
      <c r="AN2344" s="413">
        <f t="shared" si="438"/>
        <v>1</v>
      </c>
      <c r="AO2344" s="413"/>
      <c r="AP2344" s="413"/>
      <c r="AQ2344" s="413">
        <f t="shared" si="439"/>
        <v>1</v>
      </c>
      <c r="AR2344" s="414" t="str">
        <f>IF(A2344="","",VLOOKUP(A2344,'Base Sites'!A:B,2,FALSE))</f>
        <v>Valauto Lambersart VW</v>
      </c>
      <c r="AS2344" s="414" t="str">
        <f t="shared" si="440"/>
        <v>SKODA</v>
      </c>
      <c r="AT2344" s="413"/>
      <c r="AU2344" s="415" t="str">
        <f>IF(A2344="","",VLOOKUP(L2344,'Base Vendeurs'!A:B,2,FALSE))</f>
        <v>Sociétés NORD</v>
      </c>
      <c r="AV2344" s="409">
        <f t="shared" si="441"/>
        <v>1060.8900000000001</v>
      </c>
      <c r="AW2344" s="411">
        <f t="shared" si="442"/>
        <v>3.1028340791436345E-2</v>
      </c>
      <c r="AX2344" s="415" t="str">
        <f t="shared" si="443"/>
        <v>NON</v>
      </c>
      <c r="AY2344" s="231">
        <f>+MargesVN[[#This Row],[Total COM]]+MargesVN[[#This Row],[EXT GIE]]+MargesVN[[#This Row],[Forfait immat]]</f>
        <v>0</v>
      </c>
    </row>
    <row r="2345" spans="1:51" s="384" customFormat="1" ht="11.25" customHeight="1" x14ac:dyDescent="0.25">
      <c r="A2345" s="431">
        <v>30</v>
      </c>
      <c r="B2345" s="431" t="s">
        <v>183</v>
      </c>
      <c r="C2345" s="431" t="s">
        <v>29</v>
      </c>
      <c r="D2345" s="432">
        <v>46192</v>
      </c>
      <c r="E2345" s="433">
        <v>46202</v>
      </c>
      <c r="F2345" s="434"/>
      <c r="G2345" s="434"/>
      <c r="H2345" s="434"/>
      <c r="I2345" s="434" t="s">
        <v>165</v>
      </c>
      <c r="J2345" s="434"/>
      <c r="K2345" s="434">
        <v>754353.41</v>
      </c>
      <c r="L2345" s="431" t="s">
        <v>33</v>
      </c>
      <c r="M2345" s="431">
        <v>544769</v>
      </c>
      <c r="N2345" s="431">
        <v>4769</v>
      </c>
      <c r="O2345" s="431" t="s">
        <v>4469</v>
      </c>
      <c r="P2345" s="435" t="s">
        <v>326</v>
      </c>
      <c r="Q2345" s="431" t="s">
        <v>42</v>
      </c>
      <c r="R2345" s="436">
        <v>28175</v>
      </c>
      <c r="S2345" s="436">
        <v>691.67</v>
      </c>
      <c r="T2345" s="437">
        <f t="shared" si="432"/>
        <v>28866.67</v>
      </c>
      <c r="U2345" s="438">
        <v>7</v>
      </c>
      <c r="V2345" s="436">
        <v>901</v>
      </c>
      <c r="W2345" s="439">
        <v>35</v>
      </c>
      <c r="X2345" s="440"/>
      <c r="Y2345" s="439">
        <f t="shared" si="433"/>
        <v>866</v>
      </c>
      <c r="Z2345" s="441">
        <f t="shared" si="434"/>
        <v>3.1212467527428695E-2</v>
      </c>
      <c r="AA2345" s="440">
        <v>0</v>
      </c>
      <c r="AB2345" s="439">
        <v>-1732</v>
      </c>
      <c r="AC2345" s="439"/>
      <c r="AD2345" s="439" t="s">
        <v>5148</v>
      </c>
      <c r="AE2345" s="442"/>
      <c r="AF2345" s="442">
        <v>0</v>
      </c>
      <c r="AG2345" s="439">
        <f t="shared" si="435"/>
        <v>0</v>
      </c>
      <c r="AH2345" s="439"/>
      <c r="AI2345" s="439">
        <f t="shared" si="436"/>
        <v>0</v>
      </c>
      <c r="AJ2345" s="431" t="s">
        <v>149</v>
      </c>
      <c r="AK2345" s="431">
        <v>0</v>
      </c>
      <c r="AL2345" s="438"/>
      <c r="AM2345" s="443">
        <f t="shared" si="437"/>
        <v>0</v>
      </c>
      <c r="AN2345" s="443">
        <f t="shared" si="438"/>
        <v>1</v>
      </c>
      <c r="AO2345" s="443"/>
      <c r="AP2345" s="443"/>
      <c r="AQ2345" s="443">
        <f t="shared" si="439"/>
        <v>0</v>
      </c>
      <c r="AR2345" s="444" t="str">
        <f>IF(A2345="","",VLOOKUP(A2345,'Base Sites'!A:B,2,FALSE))</f>
        <v>Valauto Lambersart VW</v>
      </c>
      <c r="AS2345" s="444" t="str">
        <f t="shared" si="440"/>
        <v>SKODA</v>
      </c>
      <c r="AT2345" s="443"/>
      <c r="AU2345" s="445" t="str">
        <f>IF(A2345="","",VLOOKUP(L2345,'Base Vendeurs'!A:B,2,FALSE))</f>
        <v>Sociétés NORD</v>
      </c>
      <c r="AV2345" s="439">
        <f t="shared" si="441"/>
        <v>901</v>
      </c>
      <c r="AW2345" s="441">
        <f t="shared" si="442"/>
        <v>3.1212467527428695E-2</v>
      </c>
      <c r="AX2345" s="445" t="str">
        <f t="shared" si="443"/>
        <v>NON</v>
      </c>
      <c r="AY2345" s="231">
        <f>+MargesVN[[#This Row],[Total COM]]+MargesVN[[#This Row],[EXT GIE]]+MargesVN[[#This Row],[Forfait immat]]</f>
        <v>0</v>
      </c>
    </row>
    <row r="2346" spans="1:51" s="384" customFormat="1" ht="11.25" customHeight="1" x14ac:dyDescent="0.25">
      <c r="A2346" s="401">
        <v>30</v>
      </c>
      <c r="B2346" s="401" t="s">
        <v>183</v>
      </c>
      <c r="C2346" s="401" t="s">
        <v>29</v>
      </c>
      <c r="D2346" s="402">
        <v>46155</v>
      </c>
      <c r="E2346" s="403">
        <v>46160</v>
      </c>
      <c r="F2346" s="404"/>
      <c r="G2346" s="404"/>
      <c r="H2346" s="404"/>
      <c r="I2346" s="404" t="s">
        <v>165</v>
      </c>
      <c r="J2346" s="404"/>
      <c r="K2346" s="404">
        <v>681157.84</v>
      </c>
      <c r="L2346" s="401" t="s">
        <v>33</v>
      </c>
      <c r="M2346" s="401">
        <v>544771</v>
      </c>
      <c r="N2346" s="401"/>
      <c r="O2346" s="401" t="s">
        <v>3815</v>
      </c>
      <c r="P2346" s="405" t="s">
        <v>326</v>
      </c>
      <c r="Q2346" s="401" t="s">
        <v>178</v>
      </c>
      <c r="R2346" s="406">
        <v>38150</v>
      </c>
      <c r="S2346" s="406">
        <v>2841.66</v>
      </c>
      <c r="T2346" s="407">
        <f t="shared" ref="T2346:T2409" si="444">+R2346+S2346</f>
        <v>40991.660000000003</v>
      </c>
      <c r="U2346" s="408">
        <v>9</v>
      </c>
      <c r="V2346" s="406">
        <v>649.87</v>
      </c>
      <c r="W2346" s="409">
        <v>35</v>
      </c>
      <c r="X2346" s="410"/>
      <c r="Y2346" s="409">
        <f t="shared" ref="Y2346:Y2409" si="445">+V2346-W2346+X2346</f>
        <v>614.87</v>
      </c>
      <c r="Z2346" s="411">
        <f t="shared" ref="Z2346:Z2409" si="446">(V2346+X2346)/T2346</f>
        <v>1.5853712682043126E-2</v>
      </c>
      <c r="AA2346" s="410">
        <v>0</v>
      </c>
      <c r="AB2346" s="409">
        <v>-2459.5</v>
      </c>
      <c r="AC2346" s="409"/>
      <c r="AD2346" s="409" t="s">
        <v>430</v>
      </c>
      <c r="AE2346" s="412"/>
      <c r="AF2346" s="412">
        <v>0</v>
      </c>
      <c r="AG2346" s="409">
        <f t="shared" ref="AG2346:AG2409" si="447">+Y2346*AE2346</f>
        <v>0</v>
      </c>
      <c r="AH2346" s="409"/>
      <c r="AI2346" s="409">
        <f t="shared" ref="AI2346:AI2409" si="448">+AG2346+AH2346</f>
        <v>0</v>
      </c>
      <c r="AJ2346" s="401" t="s">
        <v>149</v>
      </c>
      <c r="AK2346" s="401">
        <v>0</v>
      </c>
      <c r="AL2346" s="408" t="s">
        <v>293</v>
      </c>
      <c r="AM2346" s="413">
        <f t="shared" ref="AM2346:AM2409" si="449">IF(AL2346&gt;0,100%,0%)</f>
        <v>1</v>
      </c>
      <c r="AN2346" s="413">
        <f t="shared" ref="AN2346:AN2409" si="450">IF(A2346&gt;0,1,"")</f>
        <v>1</v>
      </c>
      <c r="AO2346" s="413"/>
      <c r="AP2346" s="413"/>
      <c r="AQ2346" s="413">
        <f t="shared" ref="AQ2346:AQ2409" si="451">IF(AN2346="","",+AM2346/AN2346)</f>
        <v>1</v>
      </c>
      <c r="AR2346" s="414" t="str">
        <f>IF(A2346="","",VLOOKUP(A2346,'Base Sites'!A:B,2,FALSE))</f>
        <v>Valauto Lambersart VW</v>
      </c>
      <c r="AS2346" s="414" t="str">
        <f t="shared" ref="AS2346:AS2409" si="452">IF(C2346="VW","VOLKSWAGEN",IF(C2346="SE","SEAT",IF(C2346="NI","NISSAN",IF(C2346="HY","HYUNDAI",IF(C2346="VU","VUL",IF(C2346="sk","SKODA",IF(C2346="ltsk","SKODA",IF(C2346="CUPRA","CUPRA",IF(C2346="AUDI","AUDI","")))))))))</f>
        <v>SKODA</v>
      </c>
      <c r="AT2346" s="413"/>
      <c r="AU2346" s="415" t="str">
        <f>IF(A2346="","",VLOOKUP(L2346,'Base Vendeurs'!A:B,2,FALSE))</f>
        <v>Sociétés NORD</v>
      </c>
      <c r="AV2346" s="409">
        <f t="shared" ref="AV2346:AV2409" si="453">+V2346+AO2346</f>
        <v>649.87</v>
      </c>
      <c r="AW2346" s="411">
        <f t="shared" ref="AW2346:AW2409" si="454">IF(A2346="","",+AV2346/T2346)</f>
        <v>1.5853712682043126E-2</v>
      </c>
      <c r="AX2346" s="415" t="str">
        <f t="shared" ref="AX2346:AX2409" si="455">IF(AV2346&lt;0,"OUI","NON")</f>
        <v>NON</v>
      </c>
      <c r="AY2346" s="231">
        <f>+MargesVN[[#This Row],[Total COM]]+MargesVN[[#This Row],[EXT GIE]]+MargesVN[[#This Row],[Forfait immat]]</f>
        <v>0</v>
      </c>
    </row>
    <row r="2347" spans="1:51" s="384" customFormat="1" ht="11.25" customHeight="1" x14ac:dyDescent="0.25">
      <c r="A2347" s="431">
        <v>30</v>
      </c>
      <c r="B2347" s="431" t="s">
        <v>183</v>
      </c>
      <c r="C2347" s="431" t="s">
        <v>29</v>
      </c>
      <c r="D2347" s="432">
        <v>46174</v>
      </c>
      <c r="E2347" s="433">
        <v>46175</v>
      </c>
      <c r="F2347" s="434"/>
      <c r="G2347" s="434"/>
      <c r="H2347" s="434"/>
      <c r="I2347" s="434" t="s">
        <v>165</v>
      </c>
      <c r="J2347" s="434"/>
      <c r="K2347" s="434">
        <v>754353.41</v>
      </c>
      <c r="L2347" s="431" t="s">
        <v>33</v>
      </c>
      <c r="M2347" s="431">
        <v>544780</v>
      </c>
      <c r="N2347" s="431">
        <v>4780</v>
      </c>
      <c r="O2347" s="431" t="s">
        <v>4599</v>
      </c>
      <c r="P2347" s="435" t="s">
        <v>326</v>
      </c>
      <c r="Q2347" s="431" t="s">
        <v>178</v>
      </c>
      <c r="R2347" s="436">
        <v>38150</v>
      </c>
      <c r="S2347" s="436">
        <v>2841.66</v>
      </c>
      <c r="T2347" s="437">
        <f t="shared" si="444"/>
        <v>40991.660000000003</v>
      </c>
      <c r="U2347" s="438">
        <v>21</v>
      </c>
      <c r="V2347" s="436">
        <v>649.87</v>
      </c>
      <c r="W2347" s="439">
        <v>35</v>
      </c>
      <c r="X2347" s="440"/>
      <c r="Y2347" s="439">
        <f t="shared" si="445"/>
        <v>614.87</v>
      </c>
      <c r="Z2347" s="441">
        <f t="shared" si="446"/>
        <v>1.5853712682043126E-2</v>
      </c>
      <c r="AA2347" s="440">
        <v>0</v>
      </c>
      <c r="AB2347" s="439">
        <v>-2459.5</v>
      </c>
      <c r="AC2347" s="439"/>
      <c r="AD2347" s="439" t="s">
        <v>5148</v>
      </c>
      <c r="AE2347" s="442"/>
      <c r="AF2347" s="442">
        <v>0</v>
      </c>
      <c r="AG2347" s="439">
        <f t="shared" si="447"/>
        <v>0</v>
      </c>
      <c r="AH2347" s="439"/>
      <c r="AI2347" s="439">
        <f t="shared" si="448"/>
        <v>0</v>
      </c>
      <c r="AJ2347" s="431" t="s">
        <v>149</v>
      </c>
      <c r="AK2347" s="431">
        <v>0</v>
      </c>
      <c r="AL2347" s="438"/>
      <c r="AM2347" s="443">
        <f t="shared" si="449"/>
        <v>0</v>
      </c>
      <c r="AN2347" s="443">
        <f t="shared" si="450"/>
        <v>1</v>
      </c>
      <c r="AO2347" s="443"/>
      <c r="AP2347" s="443"/>
      <c r="AQ2347" s="443">
        <f t="shared" si="451"/>
        <v>0</v>
      </c>
      <c r="AR2347" s="444" t="str">
        <f>IF(A2347="","",VLOOKUP(A2347,'Base Sites'!A:B,2,FALSE))</f>
        <v>Valauto Lambersart VW</v>
      </c>
      <c r="AS2347" s="444" t="str">
        <f t="shared" si="452"/>
        <v>SKODA</v>
      </c>
      <c r="AT2347" s="443"/>
      <c r="AU2347" s="445" t="str">
        <f>IF(A2347="","",VLOOKUP(L2347,'Base Vendeurs'!A:B,2,FALSE))</f>
        <v>Sociétés NORD</v>
      </c>
      <c r="AV2347" s="439">
        <f t="shared" si="453"/>
        <v>649.87</v>
      </c>
      <c r="AW2347" s="441">
        <f t="shared" si="454"/>
        <v>1.5853712682043126E-2</v>
      </c>
      <c r="AX2347" s="445" t="str">
        <f t="shared" si="455"/>
        <v>NON</v>
      </c>
      <c r="AY2347" s="231">
        <f>+MargesVN[[#This Row],[Total COM]]+MargesVN[[#This Row],[EXT GIE]]+MargesVN[[#This Row],[Forfait immat]]</f>
        <v>0</v>
      </c>
    </row>
    <row r="2348" spans="1:51" s="384" customFormat="1" ht="11.25" customHeight="1" x14ac:dyDescent="0.25">
      <c r="A2348" s="401">
        <v>30</v>
      </c>
      <c r="B2348" s="401" t="s">
        <v>183</v>
      </c>
      <c r="C2348" s="401" t="s">
        <v>29</v>
      </c>
      <c r="D2348" s="402">
        <v>46163</v>
      </c>
      <c r="E2348" s="403">
        <v>46164</v>
      </c>
      <c r="F2348" s="404"/>
      <c r="G2348" s="404"/>
      <c r="H2348" s="404"/>
      <c r="I2348" s="404" t="s">
        <v>165</v>
      </c>
      <c r="J2348" s="404"/>
      <c r="K2348" s="404">
        <v>681157.84</v>
      </c>
      <c r="L2348" s="401" t="s">
        <v>33</v>
      </c>
      <c r="M2348" s="401">
        <v>544786</v>
      </c>
      <c r="N2348" s="401">
        <v>4786</v>
      </c>
      <c r="O2348" s="401" t="s">
        <v>3807</v>
      </c>
      <c r="P2348" s="405" t="s">
        <v>326</v>
      </c>
      <c r="Q2348" s="401" t="s">
        <v>178</v>
      </c>
      <c r="R2348" s="406">
        <v>38150</v>
      </c>
      <c r="S2348" s="406">
        <v>2841.66</v>
      </c>
      <c r="T2348" s="407">
        <f t="shared" si="444"/>
        <v>40991.660000000003</v>
      </c>
      <c r="U2348" s="408">
        <v>15</v>
      </c>
      <c r="V2348" s="406">
        <v>649.88</v>
      </c>
      <c r="W2348" s="409">
        <v>35.01</v>
      </c>
      <c r="X2348" s="410"/>
      <c r="Y2348" s="409">
        <f t="shared" si="445"/>
        <v>614.87</v>
      </c>
      <c r="Z2348" s="411">
        <f t="shared" si="446"/>
        <v>1.5853956634105569E-2</v>
      </c>
      <c r="AA2348" s="410">
        <v>0</v>
      </c>
      <c r="AB2348" s="409">
        <v>-2459.5</v>
      </c>
      <c r="AC2348" s="409"/>
      <c r="AD2348" s="409" t="s">
        <v>430</v>
      </c>
      <c r="AE2348" s="412"/>
      <c r="AF2348" s="412">
        <v>0</v>
      </c>
      <c r="AG2348" s="409">
        <f t="shared" si="447"/>
        <v>0</v>
      </c>
      <c r="AH2348" s="409"/>
      <c r="AI2348" s="409">
        <f t="shared" si="448"/>
        <v>0</v>
      </c>
      <c r="AJ2348" s="401" t="s">
        <v>149</v>
      </c>
      <c r="AK2348" s="401">
        <v>0</v>
      </c>
      <c r="AL2348" s="408" t="s">
        <v>293</v>
      </c>
      <c r="AM2348" s="413">
        <f t="shared" si="449"/>
        <v>1</v>
      </c>
      <c r="AN2348" s="413">
        <f t="shared" si="450"/>
        <v>1</v>
      </c>
      <c r="AO2348" s="413"/>
      <c r="AP2348" s="413"/>
      <c r="AQ2348" s="413">
        <f t="shared" si="451"/>
        <v>1</v>
      </c>
      <c r="AR2348" s="414" t="str">
        <f>IF(A2348="","",VLOOKUP(A2348,'Base Sites'!A:B,2,FALSE))</f>
        <v>Valauto Lambersart VW</v>
      </c>
      <c r="AS2348" s="414" t="str">
        <f t="shared" si="452"/>
        <v>SKODA</v>
      </c>
      <c r="AT2348" s="413"/>
      <c r="AU2348" s="415" t="str">
        <f>IF(A2348="","",VLOOKUP(L2348,'Base Vendeurs'!A:B,2,FALSE))</f>
        <v>Sociétés NORD</v>
      </c>
      <c r="AV2348" s="409">
        <f t="shared" si="453"/>
        <v>649.88</v>
      </c>
      <c r="AW2348" s="411">
        <f t="shared" si="454"/>
        <v>1.5853956634105569E-2</v>
      </c>
      <c r="AX2348" s="415" t="str">
        <f t="shared" si="455"/>
        <v>NON</v>
      </c>
      <c r="AY2348" s="231">
        <f>+MargesVN[[#This Row],[Total COM]]+MargesVN[[#This Row],[EXT GIE]]+MargesVN[[#This Row],[Forfait immat]]</f>
        <v>0</v>
      </c>
    </row>
    <row r="2349" spans="1:51" s="384" customFormat="1" ht="11.25" customHeight="1" x14ac:dyDescent="0.25">
      <c r="A2349" s="431">
        <v>30</v>
      </c>
      <c r="B2349" s="431" t="s">
        <v>183</v>
      </c>
      <c r="C2349" s="431" t="s">
        <v>29</v>
      </c>
      <c r="D2349" s="432">
        <v>46178</v>
      </c>
      <c r="E2349" s="433">
        <v>46182</v>
      </c>
      <c r="F2349" s="434"/>
      <c r="G2349" s="434"/>
      <c r="H2349" s="434"/>
      <c r="I2349" s="434" t="s">
        <v>165</v>
      </c>
      <c r="J2349" s="434"/>
      <c r="K2349" s="434">
        <v>754353.41</v>
      </c>
      <c r="L2349" s="431" t="s">
        <v>33</v>
      </c>
      <c r="M2349" s="431">
        <v>544787</v>
      </c>
      <c r="N2349" s="431">
        <v>4787</v>
      </c>
      <c r="O2349" s="431" t="s">
        <v>4629</v>
      </c>
      <c r="P2349" s="435" t="s">
        <v>326</v>
      </c>
      <c r="Q2349" s="431" t="s">
        <v>42</v>
      </c>
      <c r="R2349" s="436">
        <v>30841.67</v>
      </c>
      <c r="S2349" s="436">
        <v>550</v>
      </c>
      <c r="T2349" s="437">
        <f t="shared" si="444"/>
        <v>31391.67</v>
      </c>
      <c r="U2349" s="438">
        <v>11</v>
      </c>
      <c r="V2349" s="436">
        <v>976.76</v>
      </c>
      <c r="W2349" s="439">
        <v>35.01</v>
      </c>
      <c r="X2349" s="440"/>
      <c r="Y2349" s="439">
        <f t="shared" si="445"/>
        <v>941.75</v>
      </c>
      <c r="Z2349" s="441">
        <f t="shared" si="446"/>
        <v>3.1115260831934079E-2</v>
      </c>
      <c r="AA2349" s="440">
        <v>0</v>
      </c>
      <c r="AB2349" s="439">
        <v>-1883.5</v>
      </c>
      <c r="AC2349" s="439"/>
      <c r="AD2349" s="439" t="s">
        <v>5148</v>
      </c>
      <c r="AE2349" s="442"/>
      <c r="AF2349" s="442">
        <v>0</v>
      </c>
      <c r="AG2349" s="439">
        <f t="shared" si="447"/>
        <v>0</v>
      </c>
      <c r="AH2349" s="439"/>
      <c r="AI2349" s="439">
        <f t="shared" si="448"/>
        <v>0</v>
      </c>
      <c r="AJ2349" s="431" t="s">
        <v>149</v>
      </c>
      <c r="AK2349" s="431">
        <v>0</v>
      </c>
      <c r="AL2349" s="438"/>
      <c r="AM2349" s="443">
        <f t="shared" si="449"/>
        <v>0</v>
      </c>
      <c r="AN2349" s="443">
        <f t="shared" si="450"/>
        <v>1</v>
      </c>
      <c r="AO2349" s="443"/>
      <c r="AP2349" s="443"/>
      <c r="AQ2349" s="443">
        <f t="shared" si="451"/>
        <v>0</v>
      </c>
      <c r="AR2349" s="444" t="str">
        <f>IF(A2349="","",VLOOKUP(A2349,'Base Sites'!A:B,2,FALSE))</f>
        <v>Valauto Lambersart VW</v>
      </c>
      <c r="AS2349" s="444" t="str">
        <f t="shared" si="452"/>
        <v>SKODA</v>
      </c>
      <c r="AT2349" s="443"/>
      <c r="AU2349" s="445" t="str">
        <f>IF(A2349="","",VLOOKUP(L2349,'Base Vendeurs'!A:B,2,FALSE))</f>
        <v>Sociétés NORD</v>
      </c>
      <c r="AV2349" s="439">
        <f t="shared" si="453"/>
        <v>976.76</v>
      </c>
      <c r="AW2349" s="441">
        <f t="shared" si="454"/>
        <v>3.1115260831934079E-2</v>
      </c>
      <c r="AX2349" s="445" t="str">
        <f t="shared" si="455"/>
        <v>NON</v>
      </c>
      <c r="AY2349" s="231">
        <f>+MargesVN[[#This Row],[Total COM]]+MargesVN[[#This Row],[EXT GIE]]+MargesVN[[#This Row],[Forfait immat]]</f>
        <v>0</v>
      </c>
    </row>
    <row r="2350" spans="1:51" s="384" customFormat="1" ht="11.25" customHeight="1" x14ac:dyDescent="0.25">
      <c r="A2350" s="354">
        <v>45</v>
      </c>
      <c r="B2350" s="354" t="s">
        <v>163</v>
      </c>
      <c r="C2350" s="354" t="s">
        <v>27</v>
      </c>
      <c r="D2350" s="355">
        <v>46133</v>
      </c>
      <c r="E2350" s="356">
        <v>46134</v>
      </c>
      <c r="F2350" s="357"/>
      <c r="G2350" s="357"/>
      <c r="H2350" s="357"/>
      <c r="I2350" s="357"/>
      <c r="J2350" s="357"/>
      <c r="K2350" s="357"/>
      <c r="L2350" s="354" t="s">
        <v>1405</v>
      </c>
      <c r="M2350" s="354">
        <v>544827</v>
      </c>
      <c r="N2350" s="354">
        <v>27</v>
      </c>
      <c r="O2350" s="354" t="s">
        <v>3131</v>
      </c>
      <c r="P2350" s="358" t="s">
        <v>3132</v>
      </c>
      <c r="Q2350" s="354" t="s">
        <v>40</v>
      </c>
      <c r="R2350" s="359">
        <v>19992.5</v>
      </c>
      <c r="S2350" s="359">
        <v>1483.34</v>
      </c>
      <c r="T2350" s="360">
        <f t="shared" si="444"/>
        <v>21475.84</v>
      </c>
      <c r="U2350" s="361">
        <v>13</v>
      </c>
      <c r="V2350" s="359">
        <v>346.36</v>
      </c>
      <c r="W2350" s="362">
        <v>36</v>
      </c>
      <c r="X2350" s="363"/>
      <c r="Y2350" s="362">
        <f t="shared" si="445"/>
        <v>310.36</v>
      </c>
      <c r="Z2350" s="364">
        <f t="shared" si="446"/>
        <v>1.6127890690189533E-2</v>
      </c>
      <c r="AA2350" s="363">
        <v>0</v>
      </c>
      <c r="AB2350" s="362">
        <v>-2725</v>
      </c>
      <c r="AC2350" s="362"/>
      <c r="AD2350" s="362"/>
      <c r="AE2350" s="365">
        <v>7.0000000000000007E-2</v>
      </c>
      <c r="AF2350" s="365">
        <v>7.0000000000000007E-2</v>
      </c>
      <c r="AG2350" s="362">
        <f t="shared" si="447"/>
        <v>21.725200000000005</v>
      </c>
      <c r="AH2350" s="362"/>
      <c r="AI2350" s="362">
        <f t="shared" si="448"/>
        <v>21.725200000000005</v>
      </c>
      <c r="AJ2350" s="354" t="s">
        <v>164</v>
      </c>
      <c r="AK2350" s="354">
        <v>0</v>
      </c>
      <c r="AL2350" s="361"/>
      <c r="AM2350" s="366">
        <f t="shared" si="449"/>
        <v>0</v>
      </c>
      <c r="AN2350" s="366">
        <f t="shared" si="450"/>
        <v>1</v>
      </c>
      <c r="AO2350" s="366"/>
      <c r="AP2350" s="366"/>
      <c r="AQ2350" s="366">
        <f t="shared" si="451"/>
        <v>0</v>
      </c>
      <c r="AR2350" s="367" t="str">
        <f>IF(A2350="","",VLOOKUP(A2350,'Base Sites'!A:B,2,FALSE))</f>
        <v>Valauto Arras</v>
      </c>
      <c r="AS2350" s="367" t="str">
        <f t="shared" si="452"/>
        <v>SEAT</v>
      </c>
      <c r="AT2350" s="366"/>
      <c r="AU2350" s="368" t="str">
        <f>IF(A2350="","",VLOOKUP(L2350,'Base Vendeurs'!A:B,2,FALSE))</f>
        <v>Valauto Arras</v>
      </c>
      <c r="AV2350" s="362">
        <f t="shared" si="453"/>
        <v>346.36</v>
      </c>
      <c r="AW2350" s="364">
        <f t="shared" si="454"/>
        <v>1.6127890690189533E-2</v>
      </c>
      <c r="AX2350" s="368" t="str">
        <f t="shared" si="455"/>
        <v>NON</v>
      </c>
      <c r="AY2350" s="231">
        <f>+MargesVN[[#This Row],[Total COM]]+MargesVN[[#This Row],[EXT GIE]]+MargesVN[[#This Row],[Forfait immat]]</f>
        <v>21.725200000000005</v>
      </c>
    </row>
    <row r="2351" spans="1:51" s="384" customFormat="1" ht="11.25" customHeight="1" x14ac:dyDescent="0.25">
      <c r="A2351" s="354">
        <v>30</v>
      </c>
      <c r="B2351" s="354" t="s">
        <v>163</v>
      </c>
      <c r="C2351" s="354" t="s">
        <v>29</v>
      </c>
      <c r="D2351" s="355">
        <v>46127</v>
      </c>
      <c r="E2351" s="356">
        <v>46121</v>
      </c>
      <c r="F2351" s="357"/>
      <c r="G2351" s="357"/>
      <c r="H2351" s="357"/>
      <c r="I2351" s="357"/>
      <c r="J2351" s="357"/>
      <c r="K2351" s="357">
        <v>0</v>
      </c>
      <c r="L2351" s="354" t="s">
        <v>30</v>
      </c>
      <c r="M2351" s="354">
        <v>544838</v>
      </c>
      <c r="N2351" s="354">
        <v>4838</v>
      </c>
      <c r="O2351" s="354" t="s">
        <v>3008</v>
      </c>
      <c r="P2351" s="358" t="s">
        <v>3009</v>
      </c>
      <c r="Q2351" s="354" t="s">
        <v>129</v>
      </c>
      <c r="R2351" s="359">
        <v>23191.67</v>
      </c>
      <c r="S2351" s="359">
        <v>1525</v>
      </c>
      <c r="T2351" s="360">
        <f t="shared" si="444"/>
        <v>24716.67</v>
      </c>
      <c r="U2351" s="361">
        <v>97</v>
      </c>
      <c r="V2351" s="359">
        <v>1082.33</v>
      </c>
      <c r="W2351" s="362">
        <v>35</v>
      </c>
      <c r="X2351" s="363"/>
      <c r="Y2351" s="362">
        <f t="shared" si="445"/>
        <v>1047.33</v>
      </c>
      <c r="Z2351" s="364">
        <f t="shared" si="446"/>
        <v>4.3789474876672306E-2</v>
      </c>
      <c r="AA2351" s="363">
        <v>0</v>
      </c>
      <c r="AB2351" s="362">
        <v>-4416</v>
      </c>
      <c r="AC2351" s="362"/>
      <c r="AD2351" s="362"/>
      <c r="AE2351" s="365">
        <v>0.13</v>
      </c>
      <c r="AF2351" s="365">
        <v>0.13</v>
      </c>
      <c r="AG2351" s="362">
        <f t="shared" si="447"/>
        <v>136.15289999999999</v>
      </c>
      <c r="AH2351" s="362"/>
      <c r="AI2351" s="362">
        <f t="shared" si="448"/>
        <v>136.15289999999999</v>
      </c>
      <c r="AJ2351" s="354" t="s">
        <v>164</v>
      </c>
      <c r="AK2351" s="354"/>
      <c r="AL2351" s="361"/>
      <c r="AM2351" s="366">
        <f t="shared" si="449"/>
        <v>0</v>
      </c>
      <c r="AN2351" s="366">
        <f t="shared" si="450"/>
        <v>1</v>
      </c>
      <c r="AO2351" s="366"/>
      <c r="AP2351" s="366"/>
      <c r="AQ2351" s="366">
        <f t="shared" si="451"/>
        <v>0</v>
      </c>
      <c r="AR2351" s="367" t="str">
        <f>IF(A2351="","",VLOOKUP(A2351,'Base Sites'!A:B,2,FALSE))</f>
        <v>Valauto Lambersart VW</v>
      </c>
      <c r="AS2351" s="367" t="str">
        <f t="shared" si="452"/>
        <v>SKODA</v>
      </c>
      <c r="AT2351" s="366"/>
      <c r="AU2351" s="368" t="str">
        <f>IF(A2351="","",VLOOKUP(L2351,'Base Vendeurs'!A:B,2,FALSE))</f>
        <v>Valauto Lambersart SKODA</v>
      </c>
      <c r="AV2351" s="362">
        <f t="shared" si="453"/>
        <v>1082.33</v>
      </c>
      <c r="AW2351" s="364">
        <f t="shared" si="454"/>
        <v>4.3789474876672306E-2</v>
      </c>
      <c r="AX2351" s="368" t="str">
        <f t="shared" si="455"/>
        <v>NON</v>
      </c>
      <c r="AY2351" s="231">
        <f>+MargesVN[[#This Row],[Total COM]]+MargesVN[[#This Row],[EXT GIE]]+MargesVN[[#This Row],[Forfait immat]]</f>
        <v>136.15289999999999</v>
      </c>
    </row>
    <row r="2352" spans="1:51" s="384" customFormat="1" ht="11.25" customHeight="1" x14ac:dyDescent="0.25">
      <c r="A2352" s="45">
        <v>30</v>
      </c>
      <c r="B2352" s="45" t="s">
        <v>163</v>
      </c>
      <c r="C2352" s="45" t="s">
        <v>29</v>
      </c>
      <c r="D2352" s="44">
        <v>46066</v>
      </c>
      <c r="E2352" s="65">
        <v>46067</v>
      </c>
      <c r="F2352" s="35"/>
      <c r="G2352" s="35"/>
      <c r="H2352" s="35"/>
      <c r="I2352" s="35"/>
      <c r="J2352" s="35"/>
      <c r="K2352" s="35">
        <v>0</v>
      </c>
      <c r="L2352" s="45" t="s">
        <v>30</v>
      </c>
      <c r="M2352" s="45">
        <v>544839</v>
      </c>
      <c r="N2352" s="45">
        <v>4839</v>
      </c>
      <c r="O2352" s="45" t="s">
        <v>1583</v>
      </c>
      <c r="P2352" s="66" t="s">
        <v>1584</v>
      </c>
      <c r="Q2352" s="45" t="s">
        <v>129</v>
      </c>
      <c r="R2352" s="47">
        <v>23191.67</v>
      </c>
      <c r="S2352" s="47">
        <v>1525</v>
      </c>
      <c r="T2352" s="48">
        <f t="shared" si="444"/>
        <v>24716.67</v>
      </c>
      <c r="U2352" s="49">
        <v>36</v>
      </c>
      <c r="V2352" s="47">
        <v>1336.5</v>
      </c>
      <c r="W2352" s="46">
        <v>35</v>
      </c>
      <c r="X2352" s="50"/>
      <c r="Y2352" s="46">
        <f t="shared" si="445"/>
        <v>1301.5</v>
      </c>
      <c r="Z2352" s="51">
        <f t="shared" si="446"/>
        <v>5.4072818061656369E-2</v>
      </c>
      <c r="AA2352" s="50">
        <v>0</v>
      </c>
      <c r="AB2352" s="46">
        <v>-4666</v>
      </c>
      <c r="AC2352" s="46"/>
      <c r="AD2352" s="46"/>
      <c r="AE2352" s="52">
        <v>0.13</v>
      </c>
      <c r="AF2352" s="52">
        <v>0.13</v>
      </c>
      <c r="AG2352" s="46">
        <f t="shared" si="447"/>
        <v>169.19499999999999</v>
      </c>
      <c r="AH2352" s="46"/>
      <c r="AI2352" s="46">
        <f t="shared" si="448"/>
        <v>169.19499999999999</v>
      </c>
      <c r="AJ2352" s="45" t="s">
        <v>164</v>
      </c>
      <c r="AK2352" s="45"/>
      <c r="AL2352" s="49">
        <v>50</v>
      </c>
      <c r="AM2352" s="238">
        <f t="shared" si="449"/>
        <v>1</v>
      </c>
      <c r="AN2352" s="238">
        <f t="shared" si="450"/>
        <v>1</v>
      </c>
      <c r="AO2352" s="238"/>
      <c r="AP2352" s="238"/>
      <c r="AQ2352" s="238">
        <f t="shared" si="451"/>
        <v>1</v>
      </c>
      <c r="AR2352" s="96" t="str">
        <f>IF(A2352="","",VLOOKUP(A2352,'Base Sites'!A:B,2,FALSE))</f>
        <v>Valauto Lambersart VW</v>
      </c>
      <c r="AS2352" s="96" t="str">
        <f t="shared" si="452"/>
        <v>SKODA</v>
      </c>
      <c r="AT2352" s="238"/>
      <c r="AU2352" s="231" t="str">
        <f>IF(A2352="","",VLOOKUP(L2352,'Base Vendeurs'!A:B,2,FALSE))</f>
        <v>Valauto Lambersart SKODA</v>
      </c>
      <c r="AV2352" s="46">
        <f t="shared" si="453"/>
        <v>1336.5</v>
      </c>
      <c r="AW2352" s="51">
        <f t="shared" si="454"/>
        <v>5.4072818061656369E-2</v>
      </c>
      <c r="AX2352" s="231" t="str">
        <f t="shared" si="455"/>
        <v>NON</v>
      </c>
      <c r="AY2352" s="231">
        <f>+MargesVN[[#This Row],[Total COM]]+MargesVN[[#This Row],[EXT GIE]]+MargesVN[[#This Row],[Forfait immat]]</f>
        <v>219.19499999999999</v>
      </c>
    </row>
    <row r="2353" spans="1:51" s="384" customFormat="1" ht="11.25" customHeight="1" x14ac:dyDescent="0.25">
      <c r="A2353" s="431">
        <v>30</v>
      </c>
      <c r="B2353" s="431" t="s">
        <v>163</v>
      </c>
      <c r="C2353" s="431" t="s">
        <v>29</v>
      </c>
      <c r="D2353" s="432">
        <v>46177</v>
      </c>
      <c r="E2353" s="433">
        <v>46178</v>
      </c>
      <c r="F2353" s="434"/>
      <c r="G2353" s="434"/>
      <c r="H2353" s="434"/>
      <c r="I2353" s="434"/>
      <c r="J2353" s="434"/>
      <c r="K2353" s="434">
        <v>0</v>
      </c>
      <c r="L2353" s="431" t="s">
        <v>33</v>
      </c>
      <c r="M2353" s="431">
        <v>544843</v>
      </c>
      <c r="N2353" s="431">
        <v>4843</v>
      </c>
      <c r="O2353" s="431" t="s">
        <v>4639</v>
      </c>
      <c r="P2353" s="435" t="s">
        <v>4640</v>
      </c>
      <c r="Q2353" s="431" t="s">
        <v>79</v>
      </c>
      <c r="R2353" s="436">
        <v>43308.33</v>
      </c>
      <c r="S2353" s="436">
        <v>2083.33</v>
      </c>
      <c r="T2353" s="437">
        <f t="shared" si="444"/>
        <v>45391.66</v>
      </c>
      <c r="U2353" s="438">
        <v>8</v>
      </c>
      <c r="V2353" s="436">
        <v>488.52</v>
      </c>
      <c r="W2353" s="439">
        <v>35.01</v>
      </c>
      <c r="X2353" s="440"/>
      <c r="Y2353" s="439">
        <f t="shared" si="445"/>
        <v>453.51</v>
      </c>
      <c r="Z2353" s="441">
        <f t="shared" si="446"/>
        <v>1.0762329467571795E-2</v>
      </c>
      <c r="AA2353" s="440">
        <v>0</v>
      </c>
      <c r="AB2353" s="439">
        <v>-1749</v>
      </c>
      <c r="AC2353" s="439"/>
      <c r="AD2353" s="439"/>
      <c r="AE2353" s="442"/>
      <c r="AF2353" s="442">
        <v>0</v>
      </c>
      <c r="AG2353" s="439">
        <f t="shared" si="447"/>
        <v>0</v>
      </c>
      <c r="AH2353" s="439"/>
      <c r="AI2353" s="439">
        <f t="shared" si="448"/>
        <v>0</v>
      </c>
      <c r="AJ2353" s="431" t="s">
        <v>164</v>
      </c>
      <c r="AK2353" s="431">
        <v>0</v>
      </c>
      <c r="AL2353" s="438"/>
      <c r="AM2353" s="443">
        <f t="shared" si="449"/>
        <v>0</v>
      </c>
      <c r="AN2353" s="443">
        <f t="shared" si="450"/>
        <v>1</v>
      </c>
      <c r="AO2353" s="443"/>
      <c r="AP2353" s="443"/>
      <c r="AQ2353" s="443">
        <f t="shared" si="451"/>
        <v>0</v>
      </c>
      <c r="AR2353" s="444" t="str">
        <f>IF(A2353="","",VLOOKUP(A2353,'Base Sites'!A:B,2,FALSE))</f>
        <v>Valauto Lambersart VW</v>
      </c>
      <c r="AS2353" s="444" t="str">
        <f t="shared" si="452"/>
        <v>SKODA</v>
      </c>
      <c r="AT2353" s="443"/>
      <c r="AU2353" s="445" t="str">
        <f>IF(A2353="","",VLOOKUP(L2353,'Base Vendeurs'!A:B,2,FALSE))</f>
        <v>Sociétés NORD</v>
      </c>
      <c r="AV2353" s="439">
        <f t="shared" si="453"/>
        <v>488.52</v>
      </c>
      <c r="AW2353" s="441">
        <f t="shared" si="454"/>
        <v>1.0762329467571795E-2</v>
      </c>
      <c r="AX2353" s="445" t="str">
        <f t="shared" si="455"/>
        <v>NON</v>
      </c>
      <c r="AY2353" s="231">
        <f>+MargesVN[[#This Row],[Total COM]]+MargesVN[[#This Row],[EXT GIE]]+MargesVN[[#This Row],[Forfait immat]]</f>
        <v>0</v>
      </c>
    </row>
    <row r="2354" spans="1:51" s="384" customFormat="1" ht="11.25" customHeight="1" x14ac:dyDescent="0.25">
      <c r="A2354" s="401">
        <v>30</v>
      </c>
      <c r="B2354" s="401" t="s">
        <v>163</v>
      </c>
      <c r="C2354" s="401" t="s">
        <v>29</v>
      </c>
      <c r="D2354" s="402">
        <v>46167</v>
      </c>
      <c r="E2354" s="403">
        <v>46169</v>
      </c>
      <c r="F2354" s="404"/>
      <c r="G2354" s="404"/>
      <c r="H2354" s="404"/>
      <c r="I2354" s="404"/>
      <c r="J2354" s="404"/>
      <c r="K2354" s="404">
        <v>0</v>
      </c>
      <c r="L2354" s="401" t="s">
        <v>33</v>
      </c>
      <c r="M2354" s="401">
        <v>544844</v>
      </c>
      <c r="N2354" s="401">
        <v>4844</v>
      </c>
      <c r="O2354" s="401" t="s">
        <v>3852</v>
      </c>
      <c r="P2354" s="405" t="s">
        <v>3853</v>
      </c>
      <c r="Q2354" s="401" t="s">
        <v>79</v>
      </c>
      <c r="R2354" s="406">
        <v>43308.33</v>
      </c>
      <c r="S2354" s="406">
        <v>3474.99</v>
      </c>
      <c r="T2354" s="407">
        <f t="shared" si="444"/>
        <v>46783.32</v>
      </c>
      <c r="U2354" s="408">
        <v>14</v>
      </c>
      <c r="V2354" s="406">
        <v>1544.23</v>
      </c>
      <c r="W2354" s="409">
        <v>35</v>
      </c>
      <c r="X2354" s="410"/>
      <c r="Y2354" s="409">
        <f t="shared" si="445"/>
        <v>1509.23</v>
      </c>
      <c r="Z2354" s="411">
        <f t="shared" si="446"/>
        <v>3.3008131958142346E-2</v>
      </c>
      <c r="AA2354" s="410">
        <v>0</v>
      </c>
      <c r="AB2354" s="409">
        <v>-2583</v>
      </c>
      <c r="AC2354" s="409"/>
      <c r="AD2354" s="409"/>
      <c r="AE2354" s="412"/>
      <c r="AF2354" s="412">
        <v>0</v>
      </c>
      <c r="AG2354" s="409">
        <f t="shared" si="447"/>
        <v>0</v>
      </c>
      <c r="AH2354" s="409"/>
      <c r="AI2354" s="409">
        <f t="shared" si="448"/>
        <v>0</v>
      </c>
      <c r="AJ2354" s="401" t="s">
        <v>149</v>
      </c>
      <c r="AK2354" s="401">
        <v>1</v>
      </c>
      <c r="AL2354" s="408" t="s">
        <v>293</v>
      </c>
      <c r="AM2354" s="413">
        <f t="shared" si="449"/>
        <v>1</v>
      </c>
      <c r="AN2354" s="413">
        <f t="shared" si="450"/>
        <v>1</v>
      </c>
      <c r="AO2354" s="413"/>
      <c r="AP2354" s="413"/>
      <c r="AQ2354" s="413">
        <f t="shared" si="451"/>
        <v>1</v>
      </c>
      <c r="AR2354" s="414" t="str">
        <f>IF(A2354="","",VLOOKUP(A2354,'Base Sites'!A:B,2,FALSE))</f>
        <v>Valauto Lambersart VW</v>
      </c>
      <c r="AS2354" s="414" t="str">
        <f t="shared" si="452"/>
        <v>SKODA</v>
      </c>
      <c r="AT2354" s="413"/>
      <c r="AU2354" s="415" t="str">
        <f>IF(A2354="","",VLOOKUP(L2354,'Base Vendeurs'!A:B,2,FALSE))</f>
        <v>Sociétés NORD</v>
      </c>
      <c r="AV2354" s="409">
        <f t="shared" si="453"/>
        <v>1544.23</v>
      </c>
      <c r="AW2354" s="411">
        <f t="shared" si="454"/>
        <v>3.3008131958142346E-2</v>
      </c>
      <c r="AX2354" s="415" t="str">
        <f t="shared" si="455"/>
        <v>NON</v>
      </c>
      <c r="AY2354" s="231">
        <f>+MargesVN[[#This Row],[Total COM]]+MargesVN[[#This Row],[EXT GIE]]+MargesVN[[#This Row],[Forfait immat]]</f>
        <v>1</v>
      </c>
    </row>
    <row r="2355" spans="1:51" s="384" customFormat="1" ht="11.25" customHeight="1" x14ac:dyDescent="0.25">
      <c r="A2355" s="401">
        <v>30</v>
      </c>
      <c r="B2355" s="401" t="s">
        <v>183</v>
      </c>
      <c r="C2355" s="401" t="s">
        <v>29</v>
      </c>
      <c r="D2355" s="402">
        <v>46146</v>
      </c>
      <c r="E2355" s="403">
        <v>46147</v>
      </c>
      <c r="F2355" s="404"/>
      <c r="G2355" s="404"/>
      <c r="H2355" s="404"/>
      <c r="I2355" s="404" t="s">
        <v>165</v>
      </c>
      <c r="J2355" s="404"/>
      <c r="K2355" s="404">
        <v>33160.629999999997</v>
      </c>
      <c r="L2355" s="401" t="s">
        <v>33</v>
      </c>
      <c r="M2355" s="401">
        <v>544848</v>
      </c>
      <c r="N2355" s="401">
        <v>4848</v>
      </c>
      <c r="O2355" s="401" t="s">
        <v>3821</v>
      </c>
      <c r="P2355" s="405" t="s">
        <v>3065</v>
      </c>
      <c r="Q2355" s="401" t="s">
        <v>42</v>
      </c>
      <c r="R2355" s="406">
        <v>32450</v>
      </c>
      <c r="S2355" s="406">
        <v>2136.66</v>
      </c>
      <c r="T2355" s="407">
        <f t="shared" si="444"/>
        <v>34586.660000000003</v>
      </c>
      <c r="U2355" s="408">
        <v>38</v>
      </c>
      <c r="V2355" s="406">
        <v>965.95</v>
      </c>
      <c r="W2355" s="409">
        <v>35</v>
      </c>
      <c r="X2355" s="410"/>
      <c r="Y2355" s="409">
        <f t="shared" si="445"/>
        <v>930.95</v>
      </c>
      <c r="Z2355" s="411">
        <f t="shared" si="446"/>
        <v>2.7928397827370437E-2</v>
      </c>
      <c r="AA2355" s="410">
        <v>0</v>
      </c>
      <c r="AB2355" s="409">
        <v>-416</v>
      </c>
      <c r="AC2355" s="409"/>
      <c r="AD2355" s="409" t="s">
        <v>371</v>
      </c>
      <c r="AE2355" s="412"/>
      <c r="AF2355" s="412">
        <v>0</v>
      </c>
      <c r="AG2355" s="409">
        <f t="shared" si="447"/>
        <v>0</v>
      </c>
      <c r="AH2355" s="409"/>
      <c r="AI2355" s="409">
        <f t="shared" si="448"/>
        <v>0</v>
      </c>
      <c r="AJ2355" s="401" t="s">
        <v>164</v>
      </c>
      <c r="AK2355" s="401">
        <v>0</v>
      </c>
      <c r="AL2355" s="408" t="s">
        <v>293</v>
      </c>
      <c r="AM2355" s="413">
        <f t="shared" si="449"/>
        <v>1</v>
      </c>
      <c r="AN2355" s="413">
        <f t="shared" si="450"/>
        <v>1</v>
      </c>
      <c r="AO2355" s="413"/>
      <c r="AP2355" s="413"/>
      <c r="AQ2355" s="413">
        <f t="shared" si="451"/>
        <v>1</v>
      </c>
      <c r="AR2355" s="414" t="str">
        <f>IF(A2355="","",VLOOKUP(A2355,'Base Sites'!A:B,2,FALSE))</f>
        <v>Valauto Lambersart VW</v>
      </c>
      <c r="AS2355" s="414" t="str">
        <f t="shared" si="452"/>
        <v>SKODA</v>
      </c>
      <c r="AT2355" s="413"/>
      <c r="AU2355" s="415" t="str">
        <f>IF(A2355="","",VLOOKUP(L2355,'Base Vendeurs'!A:B,2,FALSE))</f>
        <v>Sociétés NORD</v>
      </c>
      <c r="AV2355" s="409">
        <f t="shared" si="453"/>
        <v>965.95</v>
      </c>
      <c r="AW2355" s="411">
        <f t="shared" si="454"/>
        <v>2.7928397827370437E-2</v>
      </c>
      <c r="AX2355" s="415" t="str">
        <f t="shared" si="455"/>
        <v>NON</v>
      </c>
      <c r="AY2355" s="231">
        <f>+MargesVN[[#This Row],[Total COM]]+MargesVN[[#This Row],[EXT GIE]]+MargesVN[[#This Row],[Forfait immat]]</f>
        <v>0</v>
      </c>
    </row>
    <row r="2356" spans="1:51" s="384" customFormat="1" ht="11.25" customHeight="1" x14ac:dyDescent="0.25">
      <c r="A2356" s="354">
        <v>30</v>
      </c>
      <c r="B2356" s="354" t="s">
        <v>183</v>
      </c>
      <c r="C2356" s="354" t="s">
        <v>29</v>
      </c>
      <c r="D2356" s="355">
        <v>46135</v>
      </c>
      <c r="E2356" s="356">
        <v>46136</v>
      </c>
      <c r="F2356" s="357"/>
      <c r="G2356" s="357"/>
      <c r="H2356" s="357"/>
      <c r="I2356" s="357" t="s">
        <v>165</v>
      </c>
      <c r="J2356" s="357"/>
      <c r="K2356" s="357">
        <v>32008.63</v>
      </c>
      <c r="L2356" s="354" t="s">
        <v>33</v>
      </c>
      <c r="M2356" s="354">
        <v>544849</v>
      </c>
      <c r="N2356" s="354">
        <v>4849</v>
      </c>
      <c r="O2356" s="354" t="s">
        <v>3064</v>
      </c>
      <c r="P2356" s="358" t="s">
        <v>3065</v>
      </c>
      <c r="Q2356" s="354" t="s">
        <v>42</v>
      </c>
      <c r="R2356" s="359">
        <v>32450</v>
      </c>
      <c r="S2356" s="359">
        <v>2136.66</v>
      </c>
      <c r="T2356" s="360">
        <f t="shared" si="444"/>
        <v>34586.660000000003</v>
      </c>
      <c r="U2356" s="361">
        <v>50</v>
      </c>
      <c r="V2356" s="359">
        <v>549.96</v>
      </c>
      <c r="W2356" s="362">
        <v>35.01</v>
      </c>
      <c r="X2356" s="363"/>
      <c r="Y2356" s="362">
        <f t="shared" si="445"/>
        <v>514.95000000000005</v>
      </c>
      <c r="Z2356" s="364">
        <f t="shared" si="446"/>
        <v>1.5900928276971524E-2</v>
      </c>
      <c r="AA2356" s="363">
        <v>0</v>
      </c>
      <c r="AB2356" s="362">
        <v>0</v>
      </c>
      <c r="AC2356" s="362"/>
      <c r="AD2356" s="362" t="s">
        <v>3643</v>
      </c>
      <c r="AE2356" s="365"/>
      <c r="AF2356" s="365">
        <v>0</v>
      </c>
      <c r="AG2356" s="362">
        <f t="shared" si="447"/>
        <v>0</v>
      </c>
      <c r="AH2356" s="362"/>
      <c r="AI2356" s="362">
        <f t="shared" si="448"/>
        <v>0</v>
      </c>
      <c r="AJ2356" s="354" t="s">
        <v>164</v>
      </c>
      <c r="AK2356" s="354">
        <v>0</v>
      </c>
      <c r="AL2356" s="361"/>
      <c r="AM2356" s="366">
        <f t="shared" si="449"/>
        <v>0</v>
      </c>
      <c r="AN2356" s="366">
        <f t="shared" si="450"/>
        <v>1</v>
      </c>
      <c r="AO2356" s="366"/>
      <c r="AP2356" s="366"/>
      <c r="AQ2356" s="366">
        <f t="shared" si="451"/>
        <v>0</v>
      </c>
      <c r="AR2356" s="367" t="str">
        <f>IF(A2356="","",VLOOKUP(A2356,'Base Sites'!A:B,2,FALSE))</f>
        <v>Valauto Lambersart VW</v>
      </c>
      <c r="AS2356" s="367" t="str">
        <f t="shared" si="452"/>
        <v>SKODA</v>
      </c>
      <c r="AT2356" s="366"/>
      <c r="AU2356" s="368" t="str">
        <f>IF(A2356="","",VLOOKUP(L2356,'Base Vendeurs'!A:B,2,FALSE))</f>
        <v>Sociétés NORD</v>
      </c>
      <c r="AV2356" s="362">
        <f t="shared" si="453"/>
        <v>549.96</v>
      </c>
      <c r="AW2356" s="364">
        <f t="shared" si="454"/>
        <v>1.5900928276971524E-2</v>
      </c>
      <c r="AX2356" s="368" t="str">
        <f t="shared" si="455"/>
        <v>NON</v>
      </c>
      <c r="AY2356" s="231">
        <f>+MargesVN[[#This Row],[Total COM]]+MargesVN[[#This Row],[EXT GIE]]+MargesVN[[#This Row],[Forfait immat]]</f>
        <v>0</v>
      </c>
    </row>
    <row r="2357" spans="1:51" s="384" customFormat="1" ht="11.25" customHeight="1" x14ac:dyDescent="0.25">
      <c r="A2357" s="431">
        <v>30</v>
      </c>
      <c r="B2357" s="431" t="s">
        <v>163</v>
      </c>
      <c r="C2357" s="431" t="s">
        <v>29</v>
      </c>
      <c r="D2357" s="432">
        <v>46171</v>
      </c>
      <c r="E2357" s="433">
        <v>46175</v>
      </c>
      <c r="F2357" s="434"/>
      <c r="G2357" s="434"/>
      <c r="H2357" s="434"/>
      <c r="I2357" s="434"/>
      <c r="J2357" s="434"/>
      <c r="K2357" s="434">
        <v>0</v>
      </c>
      <c r="L2357" s="431" t="s">
        <v>219</v>
      </c>
      <c r="M2357" s="431">
        <v>544850</v>
      </c>
      <c r="N2357" s="431">
        <v>4850</v>
      </c>
      <c r="O2357" s="431" t="s">
        <v>3842</v>
      </c>
      <c r="P2357" s="435" t="s">
        <v>3843</v>
      </c>
      <c r="Q2357" s="431" t="s">
        <v>79</v>
      </c>
      <c r="R2357" s="436">
        <v>46641.66</v>
      </c>
      <c r="S2357" s="436">
        <v>3733.33</v>
      </c>
      <c r="T2357" s="437">
        <f t="shared" si="444"/>
        <v>50374.990000000005</v>
      </c>
      <c r="U2357" s="438">
        <v>71</v>
      </c>
      <c r="V2357" s="436">
        <v>1706.51</v>
      </c>
      <c r="W2357" s="439">
        <v>35.01</v>
      </c>
      <c r="X2357" s="440"/>
      <c r="Y2357" s="439">
        <f t="shared" si="445"/>
        <v>1671.5</v>
      </c>
      <c r="Z2357" s="441">
        <f t="shared" si="446"/>
        <v>3.3876135757049279E-2</v>
      </c>
      <c r="AA2357" s="440">
        <v>0</v>
      </c>
      <c r="AB2357" s="439">
        <v>-1749</v>
      </c>
      <c r="AC2357" s="439"/>
      <c r="AD2357" s="439"/>
      <c r="AE2357" s="442">
        <v>0.1</v>
      </c>
      <c r="AF2357" s="442">
        <v>0.1</v>
      </c>
      <c r="AG2357" s="439">
        <f t="shared" si="447"/>
        <v>167.15</v>
      </c>
      <c r="AH2357" s="439"/>
      <c r="AI2357" s="439">
        <f t="shared" si="448"/>
        <v>167.15</v>
      </c>
      <c r="AJ2357" s="431" t="s">
        <v>164</v>
      </c>
      <c r="AK2357" s="431">
        <v>0</v>
      </c>
      <c r="AL2357" s="438"/>
      <c r="AM2357" s="443">
        <f t="shared" si="449"/>
        <v>0</v>
      </c>
      <c r="AN2357" s="443">
        <f t="shared" si="450"/>
        <v>1</v>
      </c>
      <c r="AO2357" s="443"/>
      <c r="AP2357" s="443"/>
      <c r="AQ2357" s="443">
        <f t="shared" si="451"/>
        <v>0</v>
      </c>
      <c r="AR2357" s="444" t="str">
        <f>IF(A2357="","",VLOOKUP(A2357,'Base Sites'!A:B,2,FALSE))</f>
        <v>Valauto Lambersart VW</v>
      </c>
      <c r="AS2357" s="444" t="str">
        <f t="shared" si="452"/>
        <v>SKODA</v>
      </c>
      <c r="AT2357" s="443"/>
      <c r="AU2357" s="445" t="str">
        <f>IF(A2357="","",VLOOKUP(L2357,'Base Vendeurs'!A:B,2,FALSE))</f>
        <v>Sociétés NORD</v>
      </c>
      <c r="AV2357" s="439">
        <f t="shared" si="453"/>
        <v>1706.51</v>
      </c>
      <c r="AW2357" s="441">
        <f t="shared" si="454"/>
        <v>3.3876135757049279E-2</v>
      </c>
      <c r="AX2357" s="445" t="str">
        <f t="shared" si="455"/>
        <v>NON</v>
      </c>
      <c r="AY2357" s="231">
        <f>+MargesVN[[#This Row],[Total COM]]+MargesVN[[#This Row],[EXT GIE]]+MargesVN[[#This Row],[Forfait immat]]</f>
        <v>167.15</v>
      </c>
    </row>
    <row r="2358" spans="1:51" s="384" customFormat="1" ht="11.25" customHeight="1" x14ac:dyDescent="0.25">
      <c r="A2358" s="431">
        <v>30</v>
      </c>
      <c r="B2358" s="431" t="s">
        <v>163</v>
      </c>
      <c r="C2358" s="431" t="s">
        <v>29</v>
      </c>
      <c r="D2358" s="432">
        <v>46178</v>
      </c>
      <c r="E2358" s="433">
        <v>46182</v>
      </c>
      <c r="F2358" s="434"/>
      <c r="G2358" s="434"/>
      <c r="H2358" s="434"/>
      <c r="I2358" s="434"/>
      <c r="J2358" s="434"/>
      <c r="K2358" s="434">
        <v>0</v>
      </c>
      <c r="L2358" s="431" t="s">
        <v>197</v>
      </c>
      <c r="M2358" s="431">
        <v>544865</v>
      </c>
      <c r="N2358" s="431">
        <v>4865</v>
      </c>
      <c r="O2358" s="431" t="s">
        <v>4573</v>
      </c>
      <c r="P2358" s="435" t="s">
        <v>4574</v>
      </c>
      <c r="Q2358" s="431" t="s">
        <v>42</v>
      </c>
      <c r="R2358" s="436">
        <v>26975</v>
      </c>
      <c r="S2358" s="436">
        <v>2074.9899999999998</v>
      </c>
      <c r="T2358" s="437">
        <f t="shared" si="444"/>
        <v>29049.989999999998</v>
      </c>
      <c r="U2358" s="438">
        <v>9</v>
      </c>
      <c r="V2358" s="436">
        <v>616.01</v>
      </c>
      <c r="W2358" s="439">
        <v>35.01</v>
      </c>
      <c r="X2358" s="440"/>
      <c r="Y2358" s="439">
        <f t="shared" si="445"/>
        <v>581</v>
      </c>
      <c r="Z2358" s="441">
        <f t="shared" si="446"/>
        <v>2.1205170810730055E-2</v>
      </c>
      <c r="AA2358" s="440">
        <v>0</v>
      </c>
      <c r="AB2358" s="439">
        <v>0</v>
      </c>
      <c r="AC2358" s="439"/>
      <c r="AD2358" s="439"/>
      <c r="AE2358" s="442">
        <v>0.1</v>
      </c>
      <c r="AF2358" s="442">
        <v>0.1</v>
      </c>
      <c r="AG2358" s="439">
        <f t="shared" si="447"/>
        <v>58.1</v>
      </c>
      <c r="AH2358" s="439"/>
      <c r="AI2358" s="439">
        <f t="shared" si="448"/>
        <v>58.1</v>
      </c>
      <c r="AJ2358" s="431" t="s">
        <v>164</v>
      </c>
      <c r="AK2358" s="431">
        <v>0</v>
      </c>
      <c r="AL2358" s="438"/>
      <c r="AM2358" s="443">
        <f t="shared" si="449"/>
        <v>0</v>
      </c>
      <c r="AN2358" s="443">
        <f t="shared" si="450"/>
        <v>1</v>
      </c>
      <c r="AO2358" s="443"/>
      <c r="AP2358" s="443"/>
      <c r="AQ2358" s="443">
        <f t="shared" si="451"/>
        <v>0</v>
      </c>
      <c r="AR2358" s="444" t="str">
        <f>IF(A2358="","",VLOOKUP(A2358,'Base Sites'!A:B,2,FALSE))</f>
        <v>Valauto Lambersart VW</v>
      </c>
      <c r="AS2358" s="444" t="str">
        <f t="shared" si="452"/>
        <v>SKODA</v>
      </c>
      <c r="AT2358" s="443"/>
      <c r="AU2358" s="445" t="str">
        <f>IF(A2358="","",VLOOKUP(L2358,'Base Vendeurs'!A:B,2,FALSE))</f>
        <v>Valauto PRO NORD</v>
      </c>
      <c r="AV2358" s="439">
        <f t="shared" si="453"/>
        <v>616.01</v>
      </c>
      <c r="AW2358" s="441">
        <f t="shared" si="454"/>
        <v>2.1205170810730055E-2</v>
      </c>
      <c r="AX2358" s="445" t="str">
        <f t="shared" si="455"/>
        <v>NON</v>
      </c>
      <c r="AY2358" s="231">
        <f>+MargesVN[[#This Row],[Total COM]]+MargesVN[[#This Row],[EXT GIE]]+MargesVN[[#This Row],[Forfait immat]]</f>
        <v>58.1</v>
      </c>
    </row>
    <row r="2359" spans="1:51" s="384" customFormat="1" ht="11.25" customHeight="1" x14ac:dyDescent="0.25">
      <c r="A2359" s="401">
        <v>30</v>
      </c>
      <c r="B2359" s="401" t="s">
        <v>163</v>
      </c>
      <c r="C2359" s="401" t="s">
        <v>29</v>
      </c>
      <c r="D2359" s="402">
        <v>46146</v>
      </c>
      <c r="E2359" s="403">
        <v>46147</v>
      </c>
      <c r="F2359" s="404"/>
      <c r="G2359" s="404"/>
      <c r="H2359" s="404"/>
      <c r="I2359" s="404"/>
      <c r="J2359" s="404"/>
      <c r="K2359" s="404">
        <v>0</v>
      </c>
      <c r="L2359" s="401" t="s">
        <v>113</v>
      </c>
      <c r="M2359" s="401">
        <v>544874</v>
      </c>
      <c r="N2359" s="401">
        <v>4874</v>
      </c>
      <c r="O2359" s="401" t="s">
        <v>3726</v>
      </c>
      <c r="P2359" s="405" t="s">
        <v>3727</v>
      </c>
      <c r="Q2359" s="401" t="s">
        <v>31</v>
      </c>
      <c r="R2359" s="406">
        <v>18775</v>
      </c>
      <c r="S2359" s="406">
        <v>708.33</v>
      </c>
      <c r="T2359" s="407">
        <f t="shared" si="444"/>
        <v>19483.330000000002</v>
      </c>
      <c r="U2359" s="408">
        <v>13</v>
      </c>
      <c r="V2359" s="406">
        <v>561.51</v>
      </c>
      <c r="W2359" s="409">
        <v>35.01</v>
      </c>
      <c r="X2359" s="410"/>
      <c r="Y2359" s="409">
        <f t="shared" si="445"/>
        <v>526.5</v>
      </c>
      <c r="Z2359" s="411">
        <f t="shared" si="446"/>
        <v>2.8820022039353639E-2</v>
      </c>
      <c r="AA2359" s="410">
        <v>-2550</v>
      </c>
      <c r="AB2359" s="409">
        <v>0</v>
      </c>
      <c r="AC2359" s="409"/>
      <c r="AD2359" s="409"/>
      <c r="AE2359" s="412">
        <v>0.08</v>
      </c>
      <c r="AF2359" s="412">
        <v>7.0000000000000007E-2</v>
      </c>
      <c r="AG2359" s="409">
        <f t="shared" si="447"/>
        <v>42.12</v>
      </c>
      <c r="AH2359" s="409"/>
      <c r="AI2359" s="409">
        <f t="shared" si="448"/>
        <v>42.12</v>
      </c>
      <c r="AJ2359" s="401" t="s">
        <v>164</v>
      </c>
      <c r="AK2359" s="401"/>
      <c r="AL2359" s="408">
        <v>50</v>
      </c>
      <c r="AM2359" s="413">
        <f t="shared" si="449"/>
        <v>1</v>
      </c>
      <c r="AN2359" s="413">
        <f t="shared" si="450"/>
        <v>1</v>
      </c>
      <c r="AO2359" s="413"/>
      <c r="AP2359" s="413"/>
      <c r="AQ2359" s="413">
        <f t="shared" si="451"/>
        <v>1</v>
      </c>
      <c r="AR2359" s="414" t="str">
        <f>IF(A2359="","",VLOOKUP(A2359,'Base Sites'!A:B,2,FALSE))</f>
        <v>Valauto Lambersart VW</v>
      </c>
      <c r="AS2359" s="414" t="str">
        <f t="shared" si="452"/>
        <v>SKODA</v>
      </c>
      <c r="AT2359" s="413"/>
      <c r="AU2359" s="415" t="str">
        <f>IF(A2359="","",VLOOKUP(L2359,'Base Vendeurs'!A:B,2,FALSE))</f>
        <v>Valauto Lambersart SKODA</v>
      </c>
      <c r="AV2359" s="409">
        <f t="shared" si="453"/>
        <v>561.51</v>
      </c>
      <c r="AW2359" s="411">
        <f t="shared" si="454"/>
        <v>2.8820022039353639E-2</v>
      </c>
      <c r="AX2359" s="415" t="str">
        <f t="shared" si="455"/>
        <v>NON</v>
      </c>
      <c r="AY2359" s="231">
        <f>+MargesVN[[#This Row],[Total COM]]+MargesVN[[#This Row],[EXT GIE]]+MargesVN[[#This Row],[Forfait immat]]</f>
        <v>92.12</v>
      </c>
    </row>
    <row r="2360" spans="1:51" s="384" customFormat="1" ht="11.25" customHeight="1" x14ac:dyDescent="0.25">
      <c r="A2360" s="401">
        <v>30</v>
      </c>
      <c r="B2360" s="401" t="s">
        <v>163</v>
      </c>
      <c r="C2360" s="401" t="s">
        <v>29</v>
      </c>
      <c r="D2360" s="402">
        <v>46141</v>
      </c>
      <c r="E2360" s="403">
        <v>46146</v>
      </c>
      <c r="F2360" s="404"/>
      <c r="G2360" s="404"/>
      <c r="H2360" s="404"/>
      <c r="I2360" s="404"/>
      <c r="J2360" s="404"/>
      <c r="K2360" s="404">
        <v>0</v>
      </c>
      <c r="L2360" s="401" t="s">
        <v>70</v>
      </c>
      <c r="M2360" s="401">
        <v>544880</v>
      </c>
      <c r="N2360" s="401">
        <v>4880</v>
      </c>
      <c r="O2360" s="401" t="s">
        <v>3018</v>
      </c>
      <c r="P2360" s="405" t="s">
        <v>1652</v>
      </c>
      <c r="Q2360" s="401" t="s">
        <v>129</v>
      </c>
      <c r="R2360" s="406">
        <v>25350</v>
      </c>
      <c r="S2360" s="406">
        <v>2166.67</v>
      </c>
      <c r="T2360" s="407">
        <f t="shared" si="444"/>
        <v>27516.67</v>
      </c>
      <c r="U2360" s="408">
        <v>13</v>
      </c>
      <c r="V2360" s="406">
        <v>1001.33</v>
      </c>
      <c r="W2360" s="409">
        <v>35</v>
      </c>
      <c r="X2360" s="410"/>
      <c r="Y2360" s="409">
        <f t="shared" si="445"/>
        <v>966.33</v>
      </c>
      <c r="Z2360" s="411">
        <f t="shared" si="446"/>
        <v>3.6389941079352991E-2</v>
      </c>
      <c r="AA2360" s="410">
        <v>0</v>
      </c>
      <c r="AB2360" s="409">
        <v>-416</v>
      </c>
      <c r="AC2360" s="409"/>
      <c r="AD2360" s="409"/>
      <c r="AE2360" s="412">
        <v>0.1</v>
      </c>
      <c r="AF2360" s="412">
        <v>0.1</v>
      </c>
      <c r="AG2360" s="409">
        <f t="shared" si="447"/>
        <v>96.63300000000001</v>
      </c>
      <c r="AH2360" s="409"/>
      <c r="AI2360" s="409">
        <f t="shared" si="448"/>
        <v>96.63300000000001</v>
      </c>
      <c r="AJ2360" s="401" t="s">
        <v>164</v>
      </c>
      <c r="AK2360" s="401">
        <v>0</v>
      </c>
      <c r="AL2360" s="408">
        <v>20</v>
      </c>
      <c r="AM2360" s="413">
        <f t="shared" si="449"/>
        <v>1</v>
      </c>
      <c r="AN2360" s="413">
        <f t="shared" si="450"/>
        <v>1</v>
      </c>
      <c r="AO2360" s="413"/>
      <c r="AP2360" s="413"/>
      <c r="AQ2360" s="413">
        <f t="shared" si="451"/>
        <v>1</v>
      </c>
      <c r="AR2360" s="414" t="str">
        <f>IF(A2360="","",VLOOKUP(A2360,'Base Sites'!A:B,2,FALSE))</f>
        <v>Valauto Lambersart VW</v>
      </c>
      <c r="AS2360" s="414" t="str">
        <f t="shared" si="452"/>
        <v>SKODA</v>
      </c>
      <c r="AT2360" s="413"/>
      <c r="AU2360" s="415" t="str">
        <f>IF(A2360="","",VLOOKUP(L2360,'Base Vendeurs'!A:B,2,FALSE))</f>
        <v>Sociétés NORD</v>
      </c>
      <c r="AV2360" s="409">
        <f t="shared" si="453"/>
        <v>1001.33</v>
      </c>
      <c r="AW2360" s="411">
        <f t="shared" si="454"/>
        <v>3.6389941079352991E-2</v>
      </c>
      <c r="AX2360" s="415" t="str">
        <f t="shared" si="455"/>
        <v>NON</v>
      </c>
      <c r="AY2360" s="231">
        <f>+MargesVN[[#This Row],[Total COM]]+MargesVN[[#This Row],[EXT GIE]]+MargesVN[[#This Row],[Forfait immat]]</f>
        <v>116.63300000000001</v>
      </c>
    </row>
    <row r="2361" spans="1:51" s="384" customFormat="1" ht="11.25" customHeight="1" x14ac:dyDescent="0.25">
      <c r="A2361" s="401">
        <v>30</v>
      </c>
      <c r="B2361" s="401" t="s">
        <v>163</v>
      </c>
      <c r="C2361" s="401" t="s">
        <v>29</v>
      </c>
      <c r="D2361" s="402">
        <v>46141</v>
      </c>
      <c r="E2361" s="403">
        <v>46146</v>
      </c>
      <c r="F2361" s="404"/>
      <c r="G2361" s="404"/>
      <c r="H2361" s="404"/>
      <c r="I2361" s="404"/>
      <c r="J2361" s="404"/>
      <c r="K2361" s="404">
        <v>0</v>
      </c>
      <c r="L2361" s="401" t="s">
        <v>70</v>
      </c>
      <c r="M2361" s="401">
        <v>544881</v>
      </c>
      <c r="N2361" s="401">
        <v>4881</v>
      </c>
      <c r="O2361" s="401" t="s">
        <v>3035</v>
      </c>
      <c r="P2361" s="405" t="s">
        <v>1652</v>
      </c>
      <c r="Q2361" s="401" t="s">
        <v>129</v>
      </c>
      <c r="R2361" s="406">
        <v>25350</v>
      </c>
      <c r="S2361" s="406">
        <v>2166.67</v>
      </c>
      <c r="T2361" s="407">
        <f t="shared" si="444"/>
        <v>27516.67</v>
      </c>
      <c r="U2361" s="408">
        <v>13</v>
      </c>
      <c r="V2361" s="406">
        <v>1001.34</v>
      </c>
      <c r="W2361" s="409">
        <v>35.01</v>
      </c>
      <c r="X2361" s="410"/>
      <c r="Y2361" s="409">
        <f t="shared" si="445"/>
        <v>966.33</v>
      </c>
      <c r="Z2361" s="411">
        <f t="shared" si="446"/>
        <v>3.6390304495420418E-2</v>
      </c>
      <c r="AA2361" s="410">
        <v>0</v>
      </c>
      <c r="AB2361" s="409">
        <v>-416</v>
      </c>
      <c r="AC2361" s="409"/>
      <c r="AD2361" s="409"/>
      <c r="AE2361" s="412">
        <v>0.1</v>
      </c>
      <c r="AF2361" s="412">
        <v>0.1</v>
      </c>
      <c r="AG2361" s="409">
        <f t="shared" si="447"/>
        <v>96.63300000000001</v>
      </c>
      <c r="AH2361" s="409"/>
      <c r="AI2361" s="409">
        <f t="shared" si="448"/>
        <v>96.63300000000001</v>
      </c>
      <c r="AJ2361" s="401" t="s">
        <v>164</v>
      </c>
      <c r="AK2361" s="401">
        <v>0</v>
      </c>
      <c r="AL2361" s="408">
        <v>20</v>
      </c>
      <c r="AM2361" s="413">
        <f t="shared" si="449"/>
        <v>1</v>
      </c>
      <c r="AN2361" s="413">
        <f t="shared" si="450"/>
        <v>1</v>
      </c>
      <c r="AO2361" s="413"/>
      <c r="AP2361" s="413"/>
      <c r="AQ2361" s="413">
        <f t="shared" si="451"/>
        <v>1</v>
      </c>
      <c r="AR2361" s="414" t="str">
        <f>IF(A2361="","",VLOOKUP(A2361,'Base Sites'!A:B,2,FALSE))</f>
        <v>Valauto Lambersart VW</v>
      </c>
      <c r="AS2361" s="414" t="str">
        <f t="shared" si="452"/>
        <v>SKODA</v>
      </c>
      <c r="AT2361" s="413"/>
      <c r="AU2361" s="415" t="str">
        <f>IF(A2361="","",VLOOKUP(L2361,'Base Vendeurs'!A:B,2,FALSE))</f>
        <v>Sociétés NORD</v>
      </c>
      <c r="AV2361" s="409">
        <f t="shared" si="453"/>
        <v>1001.34</v>
      </c>
      <c r="AW2361" s="411">
        <f t="shared" si="454"/>
        <v>3.6390304495420418E-2</v>
      </c>
      <c r="AX2361" s="415" t="str">
        <f t="shared" si="455"/>
        <v>NON</v>
      </c>
      <c r="AY2361" s="231">
        <f>+MargesVN[[#This Row],[Total COM]]+MargesVN[[#This Row],[EXT GIE]]+MargesVN[[#This Row],[Forfait immat]]</f>
        <v>116.63300000000001</v>
      </c>
    </row>
    <row r="2362" spans="1:51" s="384" customFormat="1" ht="11.25" customHeight="1" x14ac:dyDescent="0.25">
      <c r="A2362" s="431">
        <v>30</v>
      </c>
      <c r="B2362" s="431" t="s">
        <v>163</v>
      </c>
      <c r="C2362" s="431" t="s">
        <v>29</v>
      </c>
      <c r="D2362" s="432">
        <v>46175</v>
      </c>
      <c r="E2362" s="433">
        <v>46177</v>
      </c>
      <c r="F2362" s="434"/>
      <c r="G2362" s="434"/>
      <c r="H2362" s="434"/>
      <c r="I2362" s="434"/>
      <c r="J2362" s="434"/>
      <c r="K2362" s="434">
        <v>0</v>
      </c>
      <c r="L2362" s="431" t="s">
        <v>219</v>
      </c>
      <c r="M2362" s="431">
        <v>544883</v>
      </c>
      <c r="N2362" s="431">
        <v>4883</v>
      </c>
      <c r="O2362" s="431" t="s">
        <v>4658</v>
      </c>
      <c r="P2362" s="435" t="s">
        <v>4659</v>
      </c>
      <c r="Q2362" s="431" t="s">
        <v>378</v>
      </c>
      <c r="R2362" s="436">
        <v>34500</v>
      </c>
      <c r="S2362" s="436">
        <v>583.33000000000004</v>
      </c>
      <c r="T2362" s="437">
        <f t="shared" si="444"/>
        <v>35083.33</v>
      </c>
      <c r="U2362" s="438">
        <v>7</v>
      </c>
      <c r="V2362" s="436">
        <v>736.67</v>
      </c>
      <c r="W2362" s="439">
        <v>35</v>
      </c>
      <c r="X2362" s="440"/>
      <c r="Y2362" s="439">
        <f t="shared" si="445"/>
        <v>701.67</v>
      </c>
      <c r="Z2362" s="441">
        <f t="shared" si="446"/>
        <v>2.0997721709997311E-2</v>
      </c>
      <c r="AA2362" s="440">
        <v>0</v>
      </c>
      <c r="AB2362" s="439">
        <v>0</v>
      </c>
      <c r="AC2362" s="439"/>
      <c r="AD2362" s="439"/>
      <c r="AE2362" s="442">
        <v>0.1</v>
      </c>
      <c r="AF2362" s="442">
        <v>0.1</v>
      </c>
      <c r="AG2362" s="439">
        <f t="shared" si="447"/>
        <v>70.167000000000002</v>
      </c>
      <c r="AH2362" s="439"/>
      <c r="AI2362" s="439">
        <f t="shared" si="448"/>
        <v>70.167000000000002</v>
      </c>
      <c r="AJ2362" s="431" t="s">
        <v>164</v>
      </c>
      <c r="AK2362" s="431">
        <v>0</v>
      </c>
      <c r="AL2362" s="438">
        <v>20</v>
      </c>
      <c r="AM2362" s="443">
        <f t="shared" si="449"/>
        <v>1</v>
      </c>
      <c r="AN2362" s="443">
        <f t="shared" si="450"/>
        <v>1</v>
      </c>
      <c r="AO2362" s="443"/>
      <c r="AP2362" s="443"/>
      <c r="AQ2362" s="443">
        <f t="shared" si="451"/>
        <v>1</v>
      </c>
      <c r="AR2362" s="444" t="str">
        <f>IF(A2362="","",VLOOKUP(A2362,'Base Sites'!A:B,2,FALSE))</f>
        <v>Valauto Lambersart VW</v>
      </c>
      <c r="AS2362" s="444" t="str">
        <f t="shared" si="452"/>
        <v>SKODA</v>
      </c>
      <c r="AT2362" s="443"/>
      <c r="AU2362" s="445" t="str">
        <f>IF(A2362="","",VLOOKUP(L2362,'Base Vendeurs'!A:B,2,FALSE))</f>
        <v>Sociétés NORD</v>
      </c>
      <c r="AV2362" s="439">
        <f t="shared" si="453"/>
        <v>736.67</v>
      </c>
      <c r="AW2362" s="441">
        <f t="shared" si="454"/>
        <v>2.0997721709997311E-2</v>
      </c>
      <c r="AX2362" s="445" t="str">
        <f t="shared" si="455"/>
        <v>NON</v>
      </c>
      <c r="AY2362" s="231">
        <f>+MargesVN[[#This Row],[Total COM]]+MargesVN[[#This Row],[EXT GIE]]+MargesVN[[#This Row],[Forfait immat]]</f>
        <v>90.167000000000002</v>
      </c>
    </row>
    <row r="2363" spans="1:51" s="384" customFormat="1" ht="11.25" customHeight="1" x14ac:dyDescent="0.25">
      <c r="A2363" s="354">
        <v>30</v>
      </c>
      <c r="B2363" s="354" t="s">
        <v>183</v>
      </c>
      <c r="C2363" s="354" t="s">
        <v>29</v>
      </c>
      <c r="D2363" s="355">
        <v>46126</v>
      </c>
      <c r="E2363" s="356">
        <v>46128</v>
      </c>
      <c r="F2363" s="357"/>
      <c r="G2363" s="357"/>
      <c r="H2363" s="357"/>
      <c r="I2363" s="357" t="s">
        <v>165</v>
      </c>
      <c r="J2363" s="357"/>
      <c r="K2363" s="357">
        <v>228</v>
      </c>
      <c r="L2363" s="354" t="s">
        <v>188</v>
      </c>
      <c r="M2363" s="354">
        <v>544884</v>
      </c>
      <c r="N2363" s="354">
        <v>4884</v>
      </c>
      <c r="O2363" s="354" t="s">
        <v>2971</v>
      </c>
      <c r="P2363" s="358" t="s">
        <v>2972</v>
      </c>
      <c r="Q2363" s="354" t="s">
        <v>128</v>
      </c>
      <c r="R2363" s="359">
        <v>26108.34</v>
      </c>
      <c r="S2363" s="359">
        <v>1275</v>
      </c>
      <c r="T2363" s="360">
        <f t="shared" si="444"/>
        <v>27383.34</v>
      </c>
      <c r="U2363" s="361">
        <v>18</v>
      </c>
      <c r="V2363" s="359">
        <v>308.67</v>
      </c>
      <c r="W2363" s="362">
        <v>35</v>
      </c>
      <c r="X2363" s="363"/>
      <c r="Y2363" s="362">
        <f t="shared" si="445"/>
        <v>273.67</v>
      </c>
      <c r="Z2363" s="364">
        <f t="shared" si="446"/>
        <v>1.1272182283096219E-2</v>
      </c>
      <c r="AA2363" s="363">
        <v>0</v>
      </c>
      <c r="AB2363" s="362">
        <v>-416</v>
      </c>
      <c r="AC2363" s="362"/>
      <c r="AD2363" s="362" t="s">
        <v>3644</v>
      </c>
      <c r="AE2363" s="365"/>
      <c r="AF2363" s="365">
        <v>0.1</v>
      </c>
      <c r="AG2363" s="362">
        <f t="shared" si="447"/>
        <v>0</v>
      </c>
      <c r="AH2363" s="362"/>
      <c r="AI2363" s="362">
        <f t="shared" si="448"/>
        <v>0</v>
      </c>
      <c r="AJ2363" s="354" t="s">
        <v>164</v>
      </c>
      <c r="AK2363" s="354">
        <v>0</v>
      </c>
      <c r="AL2363" s="361"/>
      <c r="AM2363" s="366">
        <f t="shared" si="449"/>
        <v>0</v>
      </c>
      <c r="AN2363" s="366">
        <f t="shared" si="450"/>
        <v>1</v>
      </c>
      <c r="AO2363" s="366"/>
      <c r="AP2363" s="366"/>
      <c r="AQ2363" s="366">
        <f t="shared" si="451"/>
        <v>0</v>
      </c>
      <c r="AR2363" s="367" t="str">
        <f>IF(A2363="","",VLOOKUP(A2363,'Base Sites'!A:B,2,FALSE))</f>
        <v>Valauto Lambersart VW</v>
      </c>
      <c r="AS2363" s="367" t="str">
        <f t="shared" si="452"/>
        <v>SKODA</v>
      </c>
      <c r="AT2363" s="366"/>
      <c r="AU2363" s="368" t="str">
        <f>IF(A2363="","",VLOOKUP(L2363,'Base Vendeurs'!A:B,2,FALSE))</f>
        <v>Sociétés NORD</v>
      </c>
      <c r="AV2363" s="362">
        <f t="shared" si="453"/>
        <v>308.67</v>
      </c>
      <c r="AW2363" s="364">
        <f t="shared" si="454"/>
        <v>1.1272182283096219E-2</v>
      </c>
      <c r="AX2363" s="368" t="str">
        <f t="shared" si="455"/>
        <v>NON</v>
      </c>
      <c r="AY2363" s="231">
        <f>+MargesVN[[#This Row],[Total COM]]+MargesVN[[#This Row],[EXT GIE]]+MargesVN[[#This Row],[Forfait immat]]</f>
        <v>0</v>
      </c>
    </row>
    <row r="2364" spans="1:51" s="384" customFormat="1" ht="11.25" customHeight="1" x14ac:dyDescent="0.25">
      <c r="A2364" s="401">
        <v>30</v>
      </c>
      <c r="B2364" s="401" t="s">
        <v>163</v>
      </c>
      <c r="C2364" s="401" t="s">
        <v>29</v>
      </c>
      <c r="D2364" s="402">
        <v>46153</v>
      </c>
      <c r="E2364" s="403">
        <v>46155</v>
      </c>
      <c r="F2364" s="404"/>
      <c r="G2364" s="404"/>
      <c r="H2364" s="404"/>
      <c r="I2364" s="404" t="s">
        <v>165</v>
      </c>
      <c r="J2364" s="404" t="s">
        <v>373</v>
      </c>
      <c r="K2364" s="404">
        <v>876</v>
      </c>
      <c r="L2364" s="401" t="s">
        <v>188</v>
      </c>
      <c r="M2364" s="401">
        <v>544885</v>
      </c>
      <c r="N2364" s="401">
        <v>4885</v>
      </c>
      <c r="O2364" s="401" t="s">
        <v>3860</v>
      </c>
      <c r="P2364" s="405" t="s">
        <v>2972</v>
      </c>
      <c r="Q2364" s="401" t="s">
        <v>378</v>
      </c>
      <c r="R2364" s="406">
        <v>30633.33</v>
      </c>
      <c r="S2364" s="406">
        <v>1791.66</v>
      </c>
      <c r="T2364" s="407">
        <f t="shared" si="444"/>
        <v>32424.99</v>
      </c>
      <c r="U2364" s="408">
        <v>17</v>
      </c>
      <c r="V2364" s="406">
        <v>359.25</v>
      </c>
      <c r="W2364" s="409">
        <v>35</v>
      </c>
      <c r="X2364" s="410"/>
      <c r="Y2364" s="409">
        <f t="shared" si="445"/>
        <v>324.25</v>
      </c>
      <c r="Z2364" s="411">
        <f t="shared" si="446"/>
        <v>1.1079417449319182E-2</v>
      </c>
      <c r="AA2364" s="410">
        <v>0</v>
      </c>
      <c r="AB2364" s="409">
        <v>0</v>
      </c>
      <c r="AC2364" s="409"/>
      <c r="AD2364" s="409" t="s">
        <v>4377</v>
      </c>
      <c r="AE2364" s="412"/>
      <c r="AF2364" s="412">
        <v>0.1</v>
      </c>
      <c r="AG2364" s="409">
        <f t="shared" si="447"/>
        <v>0</v>
      </c>
      <c r="AH2364" s="409"/>
      <c r="AI2364" s="409">
        <f t="shared" si="448"/>
        <v>0</v>
      </c>
      <c r="AJ2364" s="401" t="s">
        <v>164</v>
      </c>
      <c r="AK2364" s="401">
        <v>0</v>
      </c>
      <c r="AL2364" s="408" t="s">
        <v>293</v>
      </c>
      <c r="AM2364" s="413">
        <f t="shared" si="449"/>
        <v>1</v>
      </c>
      <c r="AN2364" s="413">
        <f t="shared" si="450"/>
        <v>1</v>
      </c>
      <c r="AO2364" s="413"/>
      <c r="AP2364" s="413"/>
      <c r="AQ2364" s="413">
        <f t="shared" si="451"/>
        <v>1</v>
      </c>
      <c r="AR2364" s="414" t="str">
        <f>IF(A2364="","",VLOOKUP(A2364,'Base Sites'!A:B,2,FALSE))</f>
        <v>Valauto Lambersart VW</v>
      </c>
      <c r="AS2364" s="414" t="str">
        <f t="shared" si="452"/>
        <v>SKODA</v>
      </c>
      <c r="AT2364" s="413"/>
      <c r="AU2364" s="415" t="str">
        <f>IF(A2364="","",VLOOKUP(L2364,'Base Vendeurs'!A:B,2,FALSE))</f>
        <v>Sociétés NORD</v>
      </c>
      <c r="AV2364" s="409">
        <f t="shared" si="453"/>
        <v>359.25</v>
      </c>
      <c r="AW2364" s="411">
        <f t="shared" si="454"/>
        <v>1.1079417449319182E-2</v>
      </c>
      <c r="AX2364" s="415" t="str">
        <f t="shared" si="455"/>
        <v>NON</v>
      </c>
      <c r="AY2364" s="231">
        <f>+MargesVN[[#This Row],[Total COM]]+MargesVN[[#This Row],[EXT GIE]]+MargesVN[[#This Row],[Forfait immat]]</f>
        <v>0</v>
      </c>
    </row>
    <row r="2365" spans="1:51" s="384" customFormat="1" ht="11.25" customHeight="1" x14ac:dyDescent="0.25">
      <c r="A2365" s="401">
        <v>30</v>
      </c>
      <c r="B2365" s="401" t="s">
        <v>163</v>
      </c>
      <c r="C2365" s="401" t="s">
        <v>29</v>
      </c>
      <c r="D2365" s="402">
        <v>46153</v>
      </c>
      <c r="E2365" s="403">
        <v>46155</v>
      </c>
      <c r="F2365" s="404"/>
      <c r="G2365" s="404"/>
      <c r="H2365" s="404"/>
      <c r="I2365" s="404" t="s">
        <v>165</v>
      </c>
      <c r="J2365" s="404" t="s">
        <v>373</v>
      </c>
      <c r="K2365" s="404">
        <v>876</v>
      </c>
      <c r="L2365" s="401" t="s">
        <v>188</v>
      </c>
      <c r="M2365" s="401">
        <v>544886</v>
      </c>
      <c r="N2365" s="401">
        <v>4886</v>
      </c>
      <c r="O2365" s="401" t="s">
        <v>3863</v>
      </c>
      <c r="P2365" s="405" t="s">
        <v>2972</v>
      </c>
      <c r="Q2365" s="401" t="s">
        <v>378</v>
      </c>
      <c r="R2365" s="406">
        <v>30633.33</v>
      </c>
      <c r="S2365" s="406">
        <v>1791.66</v>
      </c>
      <c r="T2365" s="407">
        <f t="shared" si="444"/>
        <v>32424.99</v>
      </c>
      <c r="U2365" s="408">
        <v>13</v>
      </c>
      <c r="V2365" s="406">
        <v>359.25</v>
      </c>
      <c r="W2365" s="409">
        <v>35</v>
      </c>
      <c r="X2365" s="410"/>
      <c r="Y2365" s="409">
        <f t="shared" si="445"/>
        <v>324.25</v>
      </c>
      <c r="Z2365" s="411">
        <f t="shared" si="446"/>
        <v>1.1079417449319182E-2</v>
      </c>
      <c r="AA2365" s="410">
        <v>0</v>
      </c>
      <c r="AB2365" s="409">
        <v>0</v>
      </c>
      <c r="AC2365" s="409"/>
      <c r="AD2365" s="409" t="s">
        <v>4377</v>
      </c>
      <c r="AE2365" s="412"/>
      <c r="AF2365" s="412">
        <v>0.1</v>
      </c>
      <c r="AG2365" s="409">
        <f t="shared" si="447"/>
        <v>0</v>
      </c>
      <c r="AH2365" s="409"/>
      <c r="AI2365" s="409">
        <f t="shared" si="448"/>
        <v>0</v>
      </c>
      <c r="AJ2365" s="401" t="s">
        <v>164</v>
      </c>
      <c r="AK2365" s="401">
        <v>0</v>
      </c>
      <c r="AL2365" s="408" t="s">
        <v>293</v>
      </c>
      <c r="AM2365" s="413">
        <f t="shared" si="449"/>
        <v>1</v>
      </c>
      <c r="AN2365" s="413">
        <f t="shared" si="450"/>
        <v>1</v>
      </c>
      <c r="AO2365" s="413"/>
      <c r="AP2365" s="413"/>
      <c r="AQ2365" s="413">
        <f t="shared" si="451"/>
        <v>1</v>
      </c>
      <c r="AR2365" s="414" t="str">
        <f>IF(A2365="","",VLOOKUP(A2365,'Base Sites'!A:B,2,FALSE))</f>
        <v>Valauto Lambersart VW</v>
      </c>
      <c r="AS2365" s="414" t="str">
        <f t="shared" si="452"/>
        <v>SKODA</v>
      </c>
      <c r="AT2365" s="413"/>
      <c r="AU2365" s="415" t="str">
        <f>IF(A2365="","",VLOOKUP(L2365,'Base Vendeurs'!A:B,2,FALSE))</f>
        <v>Sociétés NORD</v>
      </c>
      <c r="AV2365" s="409">
        <f t="shared" si="453"/>
        <v>359.25</v>
      </c>
      <c r="AW2365" s="411">
        <f t="shared" si="454"/>
        <v>1.1079417449319182E-2</v>
      </c>
      <c r="AX2365" s="415" t="str">
        <f t="shared" si="455"/>
        <v>NON</v>
      </c>
      <c r="AY2365" s="231">
        <f>+MargesVN[[#This Row],[Total COM]]+MargesVN[[#This Row],[EXT GIE]]+MargesVN[[#This Row],[Forfait immat]]</f>
        <v>0</v>
      </c>
    </row>
    <row r="2366" spans="1:51" s="384" customFormat="1" ht="11.25" customHeight="1" x14ac:dyDescent="0.25">
      <c r="A2366" s="431">
        <v>30</v>
      </c>
      <c r="B2366" s="431" t="s">
        <v>163</v>
      </c>
      <c r="C2366" s="431" t="s">
        <v>29</v>
      </c>
      <c r="D2366" s="432">
        <v>46171</v>
      </c>
      <c r="E2366" s="433">
        <v>46174</v>
      </c>
      <c r="F2366" s="434"/>
      <c r="G2366" s="434"/>
      <c r="H2366" s="434"/>
      <c r="I2366" s="434"/>
      <c r="J2366" s="434"/>
      <c r="K2366" s="434">
        <v>0</v>
      </c>
      <c r="L2366" s="431" t="s">
        <v>70</v>
      </c>
      <c r="M2366" s="431">
        <v>544889</v>
      </c>
      <c r="N2366" s="431">
        <v>4889</v>
      </c>
      <c r="O2366" s="431" t="s">
        <v>3785</v>
      </c>
      <c r="P2366" s="435" t="s">
        <v>3780</v>
      </c>
      <c r="Q2366" s="431" t="s">
        <v>129</v>
      </c>
      <c r="R2366" s="436">
        <v>25350</v>
      </c>
      <c r="S2366" s="436">
        <v>583.33000000000004</v>
      </c>
      <c r="T2366" s="437">
        <f t="shared" si="444"/>
        <v>25933.33</v>
      </c>
      <c r="U2366" s="438">
        <v>18</v>
      </c>
      <c r="V2366" s="436">
        <v>840.01</v>
      </c>
      <c r="W2366" s="439">
        <v>35</v>
      </c>
      <c r="X2366" s="440"/>
      <c r="Y2366" s="439">
        <f t="shared" si="445"/>
        <v>805.01</v>
      </c>
      <c r="Z2366" s="441">
        <f t="shared" si="446"/>
        <v>3.2391135268783448E-2</v>
      </c>
      <c r="AA2366" s="440">
        <v>0</v>
      </c>
      <c r="AB2366" s="439">
        <v>-416</v>
      </c>
      <c r="AC2366" s="439"/>
      <c r="AD2366" s="439"/>
      <c r="AE2366" s="442">
        <v>0.1</v>
      </c>
      <c r="AF2366" s="442">
        <v>0.1</v>
      </c>
      <c r="AG2366" s="439">
        <f t="shared" si="447"/>
        <v>80.501000000000005</v>
      </c>
      <c r="AH2366" s="439"/>
      <c r="AI2366" s="439">
        <f t="shared" si="448"/>
        <v>80.501000000000005</v>
      </c>
      <c r="AJ2366" s="431" t="s">
        <v>164</v>
      </c>
      <c r="AK2366" s="431">
        <v>0</v>
      </c>
      <c r="AL2366" s="438">
        <v>20</v>
      </c>
      <c r="AM2366" s="443">
        <f t="shared" si="449"/>
        <v>1</v>
      </c>
      <c r="AN2366" s="443">
        <f t="shared" si="450"/>
        <v>1</v>
      </c>
      <c r="AO2366" s="443"/>
      <c r="AP2366" s="443"/>
      <c r="AQ2366" s="443">
        <f t="shared" si="451"/>
        <v>1</v>
      </c>
      <c r="AR2366" s="444" t="str">
        <f>IF(A2366="","",VLOOKUP(A2366,'Base Sites'!A:B,2,FALSE))</f>
        <v>Valauto Lambersart VW</v>
      </c>
      <c r="AS2366" s="444" t="str">
        <f t="shared" si="452"/>
        <v>SKODA</v>
      </c>
      <c r="AT2366" s="443"/>
      <c r="AU2366" s="445" t="str">
        <f>IF(A2366="","",VLOOKUP(L2366,'Base Vendeurs'!A:B,2,FALSE))</f>
        <v>Sociétés NORD</v>
      </c>
      <c r="AV2366" s="439">
        <f t="shared" si="453"/>
        <v>840.01</v>
      </c>
      <c r="AW2366" s="441">
        <f t="shared" si="454"/>
        <v>3.2391135268783448E-2</v>
      </c>
      <c r="AX2366" s="445" t="str">
        <f t="shared" si="455"/>
        <v>NON</v>
      </c>
      <c r="AY2366" s="231">
        <f>+MargesVN[[#This Row],[Total COM]]+MargesVN[[#This Row],[EXT GIE]]+MargesVN[[#This Row],[Forfait immat]]</f>
        <v>100.501</v>
      </c>
    </row>
    <row r="2367" spans="1:51" s="384" customFormat="1" ht="11.25" customHeight="1" x14ac:dyDescent="0.25">
      <c r="A2367" s="401">
        <v>30</v>
      </c>
      <c r="B2367" s="401" t="s">
        <v>163</v>
      </c>
      <c r="C2367" s="401" t="s">
        <v>29</v>
      </c>
      <c r="D2367" s="402">
        <v>46162</v>
      </c>
      <c r="E2367" s="403">
        <v>46164</v>
      </c>
      <c r="F2367" s="404"/>
      <c r="G2367" s="404"/>
      <c r="H2367" s="404"/>
      <c r="I2367" s="404"/>
      <c r="J2367" s="404"/>
      <c r="K2367" s="404">
        <v>0</v>
      </c>
      <c r="L2367" s="401" t="s">
        <v>219</v>
      </c>
      <c r="M2367" s="401">
        <v>544898</v>
      </c>
      <c r="N2367" s="401">
        <v>4898</v>
      </c>
      <c r="O2367" s="401" t="s">
        <v>3829</v>
      </c>
      <c r="P2367" s="405" t="s">
        <v>3830</v>
      </c>
      <c r="Q2367" s="401" t="s">
        <v>42</v>
      </c>
      <c r="R2367" s="406">
        <v>30841.67</v>
      </c>
      <c r="S2367" s="406">
        <v>2350</v>
      </c>
      <c r="T2367" s="407">
        <f t="shared" si="444"/>
        <v>33191.67</v>
      </c>
      <c r="U2367" s="408">
        <v>20</v>
      </c>
      <c r="V2367" s="406">
        <v>698.84</v>
      </c>
      <c r="W2367" s="409">
        <v>35.01</v>
      </c>
      <c r="X2367" s="410"/>
      <c r="Y2367" s="409">
        <f t="shared" si="445"/>
        <v>663.83</v>
      </c>
      <c r="Z2367" s="411">
        <f t="shared" si="446"/>
        <v>2.1054680285746395E-2</v>
      </c>
      <c r="AA2367" s="410">
        <v>0</v>
      </c>
      <c r="AB2367" s="409">
        <v>0</v>
      </c>
      <c r="AC2367" s="409"/>
      <c r="AD2367" s="409"/>
      <c r="AE2367" s="412">
        <v>0.1</v>
      </c>
      <c r="AF2367" s="412">
        <v>0.1</v>
      </c>
      <c r="AG2367" s="409">
        <f t="shared" si="447"/>
        <v>66.38300000000001</v>
      </c>
      <c r="AH2367" s="409"/>
      <c r="AI2367" s="409">
        <f t="shared" si="448"/>
        <v>66.38300000000001</v>
      </c>
      <c r="AJ2367" s="401" t="s">
        <v>164</v>
      </c>
      <c r="AK2367" s="401">
        <v>0</v>
      </c>
      <c r="AL2367" s="408">
        <v>20</v>
      </c>
      <c r="AM2367" s="413">
        <f t="shared" si="449"/>
        <v>1</v>
      </c>
      <c r="AN2367" s="413">
        <f t="shared" si="450"/>
        <v>1</v>
      </c>
      <c r="AO2367" s="413"/>
      <c r="AP2367" s="413"/>
      <c r="AQ2367" s="413">
        <f t="shared" si="451"/>
        <v>1</v>
      </c>
      <c r="AR2367" s="414" t="str">
        <f>IF(A2367="","",VLOOKUP(A2367,'Base Sites'!A:B,2,FALSE))</f>
        <v>Valauto Lambersart VW</v>
      </c>
      <c r="AS2367" s="414" t="str">
        <f t="shared" si="452"/>
        <v>SKODA</v>
      </c>
      <c r="AT2367" s="413"/>
      <c r="AU2367" s="415" t="str">
        <f>IF(A2367="","",VLOOKUP(L2367,'Base Vendeurs'!A:B,2,FALSE))</f>
        <v>Sociétés NORD</v>
      </c>
      <c r="AV2367" s="409">
        <f t="shared" si="453"/>
        <v>698.84</v>
      </c>
      <c r="AW2367" s="411">
        <f t="shared" si="454"/>
        <v>2.1054680285746395E-2</v>
      </c>
      <c r="AX2367" s="415" t="str">
        <f t="shared" si="455"/>
        <v>NON</v>
      </c>
      <c r="AY2367" s="231">
        <f>+MargesVN[[#This Row],[Total COM]]+MargesVN[[#This Row],[EXT GIE]]+MargesVN[[#This Row],[Forfait immat]]</f>
        <v>86.38300000000001</v>
      </c>
    </row>
    <row r="2368" spans="1:51" s="384" customFormat="1" ht="11.25" customHeight="1" x14ac:dyDescent="0.25">
      <c r="A2368" s="401">
        <v>30</v>
      </c>
      <c r="B2368" s="401" t="s">
        <v>163</v>
      </c>
      <c r="C2368" s="401" t="s">
        <v>29</v>
      </c>
      <c r="D2368" s="402">
        <v>46162</v>
      </c>
      <c r="E2368" s="403">
        <v>46164</v>
      </c>
      <c r="F2368" s="404"/>
      <c r="G2368" s="404"/>
      <c r="H2368" s="404"/>
      <c r="I2368" s="404"/>
      <c r="J2368" s="404"/>
      <c r="K2368" s="404">
        <v>0</v>
      </c>
      <c r="L2368" s="401" t="s">
        <v>219</v>
      </c>
      <c r="M2368" s="401">
        <v>544899</v>
      </c>
      <c r="N2368" s="401">
        <v>4899</v>
      </c>
      <c r="O2368" s="401" t="s">
        <v>3831</v>
      </c>
      <c r="P2368" s="405" t="s">
        <v>3830</v>
      </c>
      <c r="Q2368" s="401" t="s">
        <v>42</v>
      </c>
      <c r="R2368" s="406">
        <v>30841.67</v>
      </c>
      <c r="S2368" s="406">
        <v>2350</v>
      </c>
      <c r="T2368" s="407">
        <f t="shared" si="444"/>
        <v>33191.67</v>
      </c>
      <c r="U2368" s="408">
        <v>15</v>
      </c>
      <c r="V2368" s="406">
        <v>698.84</v>
      </c>
      <c r="W2368" s="409">
        <v>35.01</v>
      </c>
      <c r="X2368" s="410"/>
      <c r="Y2368" s="409">
        <f t="shared" si="445"/>
        <v>663.83</v>
      </c>
      <c r="Z2368" s="411">
        <f t="shared" si="446"/>
        <v>2.1054680285746395E-2</v>
      </c>
      <c r="AA2368" s="410">
        <v>0</v>
      </c>
      <c r="AB2368" s="409">
        <v>0</v>
      </c>
      <c r="AC2368" s="409"/>
      <c r="AD2368" s="409"/>
      <c r="AE2368" s="412">
        <v>0.1</v>
      </c>
      <c r="AF2368" s="412">
        <v>0.1</v>
      </c>
      <c r="AG2368" s="409">
        <f t="shared" si="447"/>
        <v>66.38300000000001</v>
      </c>
      <c r="AH2368" s="409"/>
      <c r="AI2368" s="409">
        <f t="shared" si="448"/>
        <v>66.38300000000001</v>
      </c>
      <c r="AJ2368" s="401" t="s">
        <v>164</v>
      </c>
      <c r="AK2368" s="401">
        <v>0</v>
      </c>
      <c r="AL2368" s="408">
        <v>20</v>
      </c>
      <c r="AM2368" s="413">
        <f t="shared" si="449"/>
        <v>1</v>
      </c>
      <c r="AN2368" s="413">
        <f t="shared" si="450"/>
        <v>1</v>
      </c>
      <c r="AO2368" s="413"/>
      <c r="AP2368" s="413"/>
      <c r="AQ2368" s="413">
        <f t="shared" si="451"/>
        <v>1</v>
      </c>
      <c r="AR2368" s="414" t="str">
        <f>IF(A2368="","",VLOOKUP(A2368,'Base Sites'!A:B,2,FALSE))</f>
        <v>Valauto Lambersart VW</v>
      </c>
      <c r="AS2368" s="414" t="str">
        <f t="shared" si="452"/>
        <v>SKODA</v>
      </c>
      <c r="AT2368" s="413"/>
      <c r="AU2368" s="415" t="str">
        <f>IF(A2368="","",VLOOKUP(L2368,'Base Vendeurs'!A:B,2,FALSE))</f>
        <v>Sociétés NORD</v>
      </c>
      <c r="AV2368" s="409">
        <f t="shared" si="453"/>
        <v>698.84</v>
      </c>
      <c r="AW2368" s="411">
        <f t="shared" si="454"/>
        <v>2.1054680285746395E-2</v>
      </c>
      <c r="AX2368" s="415" t="str">
        <f t="shared" si="455"/>
        <v>NON</v>
      </c>
      <c r="AY2368" s="231">
        <f>+MargesVN[[#This Row],[Total COM]]+MargesVN[[#This Row],[EXT GIE]]+MargesVN[[#This Row],[Forfait immat]]</f>
        <v>86.38300000000001</v>
      </c>
    </row>
    <row r="2369" spans="1:51" s="384" customFormat="1" ht="11.25" customHeight="1" x14ac:dyDescent="0.25">
      <c r="A2369" s="431">
        <v>30</v>
      </c>
      <c r="B2369" s="431" t="s">
        <v>163</v>
      </c>
      <c r="C2369" s="431" t="s">
        <v>29</v>
      </c>
      <c r="D2369" s="432">
        <v>46184</v>
      </c>
      <c r="E2369" s="433">
        <v>46188</v>
      </c>
      <c r="F2369" s="434"/>
      <c r="G2369" s="434"/>
      <c r="H2369" s="434"/>
      <c r="I2369" s="434"/>
      <c r="J2369" s="434"/>
      <c r="K2369" s="434">
        <v>0</v>
      </c>
      <c r="L2369" s="431" t="s">
        <v>70</v>
      </c>
      <c r="M2369" s="431">
        <v>544926</v>
      </c>
      <c r="N2369" s="431">
        <v>4926</v>
      </c>
      <c r="O2369" s="431" t="s">
        <v>4581</v>
      </c>
      <c r="P2369" s="435" t="s">
        <v>4582</v>
      </c>
      <c r="Q2369" s="431" t="s">
        <v>42</v>
      </c>
      <c r="R2369" s="436">
        <v>28958.34</v>
      </c>
      <c r="S2369" s="436">
        <v>1358.33</v>
      </c>
      <c r="T2369" s="437">
        <f t="shared" si="444"/>
        <v>30316.67</v>
      </c>
      <c r="U2369" s="438">
        <v>8</v>
      </c>
      <c r="V2369" s="436">
        <v>333.17</v>
      </c>
      <c r="W2369" s="439">
        <v>35</v>
      </c>
      <c r="X2369" s="440"/>
      <c r="Y2369" s="439">
        <f t="shared" si="445"/>
        <v>298.17</v>
      </c>
      <c r="Z2369" s="441">
        <f t="shared" si="446"/>
        <v>1.0989663442587857E-2</v>
      </c>
      <c r="AA2369" s="440">
        <v>0</v>
      </c>
      <c r="AB2369" s="439">
        <v>0</v>
      </c>
      <c r="AC2369" s="439"/>
      <c r="AD2369" s="439"/>
      <c r="AE2369" s="442">
        <v>0.1</v>
      </c>
      <c r="AF2369" s="442">
        <v>0.1</v>
      </c>
      <c r="AG2369" s="439">
        <f t="shared" si="447"/>
        <v>29.817000000000004</v>
      </c>
      <c r="AH2369" s="439"/>
      <c r="AI2369" s="439">
        <f t="shared" si="448"/>
        <v>29.817000000000004</v>
      </c>
      <c r="AJ2369" s="431" t="s">
        <v>164</v>
      </c>
      <c r="AK2369" s="431">
        <v>0</v>
      </c>
      <c r="AL2369" s="438">
        <v>20</v>
      </c>
      <c r="AM2369" s="443">
        <f t="shared" si="449"/>
        <v>1</v>
      </c>
      <c r="AN2369" s="443">
        <f t="shared" si="450"/>
        <v>1</v>
      </c>
      <c r="AO2369" s="443"/>
      <c r="AP2369" s="443"/>
      <c r="AQ2369" s="443">
        <f t="shared" si="451"/>
        <v>1</v>
      </c>
      <c r="AR2369" s="444" t="str">
        <f>IF(A2369="","",VLOOKUP(A2369,'Base Sites'!A:B,2,FALSE))</f>
        <v>Valauto Lambersart VW</v>
      </c>
      <c r="AS2369" s="444" t="str">
        <f t="shared" si="452"/>
        <v>SKODA</v>
      </c>
      <c r="AT2369" s="443"/>
      <c r="AU2369" s="445" t="str">
        <f>IF(A2369="","",VLOOKUP(L2369,'Base Vendeurs'!A:B,2,FALSE))</f>
        <v>Sociétés NORD</v>
      </c>
      <c r="AV2369" s="439">
        <f t="shared" si="453"/>
        <v>333.17</v>
      </c>
      <c r="AW2369" s="441">
        <f t="shared" si="454"/>
        <v>1.0989663442587857E-2</v>
      </c>
      <c r="AX2369" s="445" t="str">
        <f t="shared" si="455"/>
        <v>NON</v>
      </c>
      <c r="AY2369" s="231">
        <f>+MargesVN[[#This Row],[Total COM]]+MargesVN[[#This Row],[EXT GIE]]+MargesVN[[#This Row],[Forfait immat]]</f>
        <v>49.817000000000007</v>
      </c>
    </row>
    <row r="2370" spans="1:51" s="384" customFormat="1" ht="11.25" customHeight="1" x14ac:dyDescent="0.25">
      <c r="A2370" s="431">
        <v>30</v>
      </c>
      <c r="B2370" s="431" t="s">
        <v>163</v>
      </c>
      <c r="C2370" s="431" t="s">
        <v>29</v>
      </c>
      <c r="D2370" s="432">
        <v>46175</v>
      </c>
      <c r="E2370" s="433">
        <v>46177</v>
      </c>
      <c r="F2370" s="434"/>
      <c r="G2370" s="434"/>
      <c r="H2370" s="434"/>
      <c r="I2370" s="434"/>
      <c r="J2370" s="434"/>
      <c r="K2370" s="434">
        <v>0</v>
      </c>
      <c r="L2370" s="431" t="s">
        <v>219</v>
      </c>
      <c r="M2370" s="431">
        <v>544943</v>
      </c>
      <c r="N2370" s="431">
        <v>4943</v>
      </c>
      <c r="O2370" s="431" t="s">
        <v>4531</v>
      </c>
      <c r="P2370" s="435" t="s">
        <v>4532</v>
      </c>
      <c r="Q2370" s="431" t="s">
        <v>31</v>
      </c>
      <c r="R2370" s="436">
        <v>21250</v>
      </c>
      <c r="S2370" s="436">
        <v>1058.33</v>
      </c>
      <c r="T2370" s="437">
        <f t="shared" si="444"/>
        <v>22308.33</v>
      </c>
      <c r="U2370" s="438">
        <v>8</v>
      </c>
      <c r="V2370" s="436">
        <v>481.18</v>
      </c>
      <c r="W2370" s="439">
        <v>35.01</v>
      </c>
      <c r="X2370" s="440"/>
      <c r="Y2370" s="439">
        <f t="shared" si="445"/>
        <v>446.17</v>
      </c>
      <c r="Z2370" s="441">
        <f t="shared" si="446"/>
        <v>2.1569521340234789E-2</v>
      </c>
      <c r="AA2370" s="440">
        <v>0</v>
      </c>
      <c r="AB2370" s="439">
        <v>0</v>
      </c>
      <c r="AC2370" s="439"/>
      <c r="AD2370" s="439"/>
      <c r="AE2370" s="442">
        <v>0.1</v>
      </c>
      <c r="AF2370" s="442">
        <v>0.1</v>
      </c>
      <c r="AG2370" s="439">
        <f t="shared" si="447"/>
        <v>44.617000000000004</v>
      </c>
      <c r="AH2370" s="439"/>
      <c r="AI2370" s="439">
        <f t="shared" si="448"/>
        <v>44.617000000000004</v>
      </c>
      <c r="AJ2370" s="431" t="s">
        <v>164</v>
      </c>
      <c r="AK2370" s="431">
        <v>0</v>
      </c>
      <c r="AL2370" s="438">
        <v>20</v>
      </c>
      <c r="AM2370" s="443">
        <f t="shared" si="449"/>
        <v>1</v>
      </c>
      <c r="AN2370" s="443">
        <f t="shared" si="450"/>
        <v>1</v>
      </c>
      <c r="AO2370" s="443"/>
      <c r="AP2370" s="443"/>
      <c r="AQ2370" s="443">
        <f t="shared" si="451"/>
        <v>1</v>
      </c>
      <c r="AR2370" s="444" t="str">
        <f>IF(A2370="","",VLOOKUP(A2370,'Base Sites'!A:B,2,FALSE))</f>
        <v>Valauto Lambersart VW</v>
      </c>
      <c r="AS2370" s="444" t="str">
        <f t="shared" si="452"/>
        <v>SKODA</v>
      </c>
      <c r="AT2370" s="443"/>
      <c r="AU2370" s="445" t="str">
        <f>IF(A2370="","",VLOOKUP(L2370,'Base Vendeurs'!A:B,2,FALSE))</f>
        <v>Sociétés NORD</v>
      </c>
      <c r="AV2370" s="439">
        <f t="shared" si="453"/>
        <v>481.18</v>
      </c>
      <c r="AW2370" s="441">
        <f t="shared" si="454"/>
        <v>2.1569521340234789E-2</v>
      </c>
      <c r="AX2370" s="445" t="str">
        <f t="shared" si="455"/>
        <v>NON</v>
      </c>
      <c r="AY2370" s="231">
        <f>+MargesVN[[#This Row],[Total COM]]+MargesVN[[#This Row],[EXT GIE]]+MargesVN[[#This Row],[Forfait immat]]</f>
        <v>64.617000000000004</v>
      </c>
    </row>
    <row r="2371" spans="1:51" s="384" customFormat="1" ht="11.25" customHeight="1" x14ac:dyDescent="0.25">
      <c r="A2371" s="401">
        <v>30</v>
      </c>
      <c r="B2371" s="401" t="s">
        <v>163</v>
      </c>
      <c r="C2371" s="401" t="s">
        <v>104</v>
      </c>
      <c r="D2371" s="402">
        <v>46168</v>
      </c>
      <c r="E2371" s="403">
        <v>46170</v>
      </c>
      <c r="F2371" s="404"/>
      <c r="G2371" s="404"/>
      <c r="H2371" s="404"/>
      <c r="I2371" s="404"/>
      <c r="J2371" s="404"/>
      <c r="K2371" s="404">
        <v>0</v>
      </c>
      <c r="L2371" s="401" t="s">
        <v>70</v>
      </c>
      <c r="M2371" s="401">
        <v>544947</v>
      </c>
      <c r="N2371" s="401">
        <v>4947</v>
      </c>
      <c r="O2371" s="401" t="s">
        <v>4177</v>
      </c>
      <c r="P2371" s="405" t="s">
        <v>4178</v>
      </c>
      <c r="Q2371" s="401" t="s">
        <v>26</v>
      </c>
      <c r="R2371" s="406">
        <v>48530</v>
      </c>
      <c r="S2371" s="406">
        <v>666.67</v>
      </c>
      <c r="T2371" s="407">
        <f t="shared" si="444"/>
        <v>49196.67</v>
      </c>
      <c r="U2371" s="408">
        <v>54</v>
      </c>
      <c r="V2371" s="406">
        <v>2062.87</v>
      </c>
      <c r="W2371" s="409">
        <v>95</v>
      </c>
      <c r="X2371" s="410"/>
      <c r="Y2371" s="409">
        <f t="shared" si="445"/>
        <v>1967.87</v>
      </c>
      <c r="Z2371" s="411">
        <f t="shared" si="446"/>
        <v>4.1931090051420143E-2</v>
      </c>
      <c r="AA2371" s="410">
        <v>0</v>
      </c>
      <c r="AB2371" s="409">
        <v>-2951.8</v>
      </c>
      <c r="AC2371" s="409"/>
      <c r="AD2371" s="409"/>
      <c r="AE2371" s="412">
        <v>0.1</v>
      </c>
      <c r="AF2371" s="412">
        <v>0.1</v>
      </c>
      <c r="AG2371" s="409">
        <f t="shared" si="447"/>
        <v>196.78700000000001</v>
      </c>
      <c r="AH2371" s="409"/>
      <c r="AI2371" s="409">
        <f t="shared" si="448"/>
        <v>196.78700000000001</v>
      </c>
      <c r="AJ2371" s="401" t="s">
        <v>164</v>
      </c>
      <c r="AK2371" s="401">
        <v>0</v>
      </c>
      <c r="AL2371" s="408">
        <v>20</v>
      </c>
      <c r="AM2371" s="413">
        <f t="shared" si="449"/>
        <v>1</v>
      </c>
      <c r="AN2371" s="413">
        <f t="shared" si="450"/>
        <v>1</v>
      </c>
      <c r="AO2371" s="413"/>
      <c r="AP2371" s="413"/>
      <c r="AQ2371" s="413">
        <f t="shared" si="451"/>
        <v>1</v>
      </c>
      <c r="AR2371" s="414" t="str">
        <f>IF(A2371="","",VLOOKUP(A2371,'Base Sites'!A:B,2,FALSE))</f>
        <v>Valauto Lambersart VW</v>
      </c>
      <c r="AS2371" s="414" t="str">
        <f t="shared" si="452"/>
        <v>VOLKSWAGEN</v>
      </c>
      <c r="AT2371" s="413"/>
      <c r="AU2371" s="415" t="str">
        <f>IF(A2371="","",VLOOKUP(L2371,'Base Vendeurs'!A:B,2,FALSE))</f>
        <v>Sociétés NORD</v>
      </c>
      <c r="AV2371" s="409">
        <f t="shared" si="453"/>
        <v>2062.87</v>
      </c>
      <c r="AW2371" s="411">
        <f t="shared" si="454"/>
        <v>4.1931090051420143E-2</v>
      </c>
      <c r="AX2371" s="415" t="str">
        <f t="shared" si="455"/>
        <v>NON</v>
      </c>
      <c r="AY2371" s="231">
        <f>+MargesVN[[#This Row],[Total COM]]+MargesVN[[#This Row],[EXT GIE]]+MargesVN[[#This Row],[Forfait immat]]</f>
        <v>216.78700000000001</v>
      </c>
    </row>
    <row r="2372" spans="1:51" s="384" customFormat="1" ht="11.25" customHeight="1" x14ac:dyDescent="0.25">
      <c r="A2372" s="319">
        <v>30</v>
      </c>
      <c r="B2372" s="319" t="s">
        <v>163</v>
      </c>
      <c r="C2372" s="319" t="s">
        <v>29</v>
      </c>
      <c r="D2372" s="320">
        <v>46090</v>
      </c>
      <c r="E2372" s="321">
        <v>46091</v>
      </c>
      <c r="F2372" s="322"/>
      <c r="G2372" s="322"/>
      <c r="H2372" s="322"/>
      <c r="I2372" s="322"/>
      <c r="J2372" s="322"/>
      <c r="K2372" s="322"/>
      <c r="L2372" s="319" t="s">
        <v>70</v>
      </c>
      <c r="M2372" s="319">
        <v>544950</v>
      </c>
      <c r="N2372" s="319">
        <v>4950</v>
      </c>
      <c r="O2372" s="319" t="s">
        <v>2206</v>
      </c>
      <c r="P2372" s="323" t="s">
        <v>2201</v>
      </c>
      <c r="Q2372" s="319" t="s">
        <v>129</v>
      </c>
      <c r="R2372" s="324">
        <v>20999.33</v>
      </c>
      <c r="S2372" s="324">
        <v>375</v>
      </c>
      <c r="T2372" s="325">
        <f t="shared" si="444"/>
        <v>21374.33</v>
      </c>
      <c r="U2372" s="326">
        <v>12</v>
      </c>
      <c r="V2372" s="324">
        <v>676.42</v>
      </c>
      <c r="W2372" s="327">
        <v>35.67</v>
      </c>
      <c r="X2372" s="328"/>
      <c r="Y2372" s="327">
        <f t="shared" si="445"/>
        <v>640.75</v>
      </c>
      <c r="Z2372" s="329">
        <f t="shared" si="446"/>
        <v>3.1646372073417035E-2</v>
      </c>
      <c r="AA2372" s="328">
        <v>0</v>
      </c>
      <c r="AB2372" s="327">
        <v>0</v>
      </c>
      <c r="AC2372" s="327"/>
      <c r="AD2372" s="327"/>
      <c r="AE2372" s="330">
        <v>0.1</v>
      </c>
      <c r="AF2372" s="330">
        <v>0.1</v>
      </c>
      <c r="AG2372" s="327">
        <f t="shared" si="447"/>
        <v>64.075000000000003</v>
      </c>
      <c r="AH2372" s="327"/>
      <c r="AI2372" s="327">
        <f t="shared" si="448"/>
        <v>64.075000000000003</v>
      </c>
      <c r="AJ2372" s="319" t="s">
        <v>164</v>
      </c>
      <c r="AK2372" s="319">
        <v>0</v>
      </c>
      <c r="AL2372" s="326">
        <v>20</v>
      </c>
      <c r="AM2372" s="331">
        <f t="shared" si="449"/>
        <v>1</v>
      </c>
      <c r="AN2372" s="331">
        <f t="shared" si="450"/>
        <v>1</v>
      </c>
      <c r="AO2372" s="331"/>
      <c r="AP2372" s="331"/>
      <c r="AQ2372" s="331">
        <f t="shared" si="451"/>
        <v>1</v>
      </c>
      <c r="AR2372" s="332" t="str">
        <f>IF(A2372="","",VLOOKUP(A2372,'Base Sites'!A:B,2,FALSE))</f>
        <v>Valauto Lambersart VW</v>
      </c>
      <c r="AS2372" s="332" t="str">
        <f t="shared" si="452"/>
        <v>SKODA</v>
      </c>
      <c r="AT2372" s="331"/>
      <c r="AU2372" s="333" t="str">
        <f>IF(A2372="","",VLOOKUP(L2372,'Base Vendeurs'!A:B,2,FALSE))</f>
        <v>Sociétés NORD</v>
      </c>
      <c r="AV2372" s="327">
        <f t="shared" si="453"/>
        <v>676.42</v>
      </c>
      <c r="AW2372" s="329">
        <f t="shared" si="454"/>
        <v>3.1646372073417035E-2</v>
      </c>
      <c r="AX2372" s="333" t="str">
        <f t="shared" si="455"/>
        <v>NON</v>
      </c>
      <c r="AY2372" s="231">
        <f>+MargesVN[[#This Row],[Total COM]]+MargesVN[[#This Row],[EXT GIE]]+MargesVN[[#This Row],[Forfait immat]]</f>
        <v>84.075000000000003</v>
      </c>
    </row>
    <row r="2373" spans="1:51" s="384" customFormat="1" ht="11.25" customHeight="1" x14ac:dyDescent="0.25">
      <c r="A2373" s="45">
        <v>30</v>
      </c>
      <c r="B2373" s="45" t="s">
        <v>163</v>
      </c>
      <c r="C2373" s="45" t="s">
        <v>104</v>
      </c>
      <c r="D2373" s="44">
        <v>46058</v>
      </c>
      <c r="E2373" s="65">
        <v>46059</v>
      </c>
      <c r="F2373" s="35"/>
      <c r="G2373" s="35"/>
      <c r="H2373" s="35"/>
      <c r="I2373" s="35"/>
      <c r="J2373" s="35"/>
      <c r="K2373" s="35">
        <v>0</v>
      </c>
      <c r="L2373" s="45" t="s">
        <v>417</v>
      </c>
      <c r="M2373" s="45">
        <v>544953</v>
      </c>
      <c r="N2373" s="45">
        <v>4953</v>
      </c>
      <c r="O2373" s="45" t="s">
        <v>1368</v>
      </c>
      <c r="P2373" s="66" t="s">
        <v>1369</v>
      </c>
      <c r="Q2373" s="45" t="s">
        <v>23</v>
      </c>
      <c r="R2373" s="47">
        <v>22014</v>
      </c>
      <c r="S2373" s="47">
        <v>300</v>
      </c>
      <c r="T2373" s="48">
        <f t="shared" si="444"/>
        <v>22314</v>
      </c>
      <c r="U2373" s="49">
        <v>72</v>
      </c>
      <c r="V2373" s="47">
        <v>1184.42</v>
      </c>
      <c r="W2373" s="46">
        <v>95</v>
      </c>
      <c r="X2373" s="50"/>
      <c r="Y2373" s="46">
        <f t="shared" si="445"/>
        <v>1089.42</v>
      </c>
      <c r="Z2373" s="51">
        <f t="shared" si="446"/>
        <v>5.3079680917809451E-2</v>
      </c>
      <c r="AA2373" s="50">
        <v>-2954.54</v>
      </c>
      <c r="AB2373" s="46">
        <v>0</v>
      </c>
      <c r="AC2373" s="46"/>
      <c r="AD2373" s="46"/>
      <c r="AE2373" s="52">
        <v>0.13</v>
      </c>
      <c r="AF2373" s="52">
        <v>0.13</v>
      </c>
      <c r="AG2373" s="46">
        <f t="shared" si="447"/>
        <v>141.62460000000002</v>
      </c>
      <c r="AH2373" s="46"/>
      <c r="AI2373" s="46">
        <f t="shared" si="448"/>
        <v>141.62460000000002</v>
      </c>
      <c r="AJ2373" s="45" t="s">
        <v>164</v>
      </c>
      <c r="AK2373" s="45">
        <v>30</v>
      </c>
      <c r="AL2373" s="49">
        <v>50</v>
      </c>
      <c r="AM2373" s="238">
        <f t="shared" si="449"/>
        <v>1</v>
      </c>
      <c r="AN2373" s="238">
        <f t="shared" si="450"/>
        <v>1</v>
      </c>
      <c r="AO2373" s="238"/>
      <c r="AP2373" s="238"/>
      <c r="AQ2373" s="238">
        <f t="shared" si="451"/>
        <v>1</v>
      </c>
      <c r="AR2373" s="96" t="str">
        <f>IF(A2373="","",VLOOKUP(A2373,'Base Sites'!A:B,2,FALSE))</f>
        <v>Valauto Lambersart VW</v>
      </c>
      <c r="AS2373" s="96" t="str">
        <f t="shared" si="452"/>
        <v>VOLKSWAGEN</v>
      </c>
      <c r="AT2373" s="238"/>
      <c r="AU2373" s="231" t="str">
        <f>IF(A2373="","",VLOOKUP(L2373,'Base Vendeurs'!A:B,2,FALSE))</f>
        <v>Valauto Roncq VW</v>
      </c>
      <c r="AV2373" s="46">
        <f t="shared" si="453"/>
        <v>1184.42</v>
      </c>
      <c r="AW2373" s="51">
        <f t="shared" si="454"/>
        <v>5.3079680917809451E-2</v>
      </c>
      <c r="AX2373" s="231" t="str">
        <f t="shared" si="455"/>
        <v>NON</v>
      </c>
      <c r="AY2373" s="231">
        <f>+MargesVN[[#This Row],[Total COM]]+MargesVN[[#This Row],[EXT GIE]]+MargesVN[[#This Row],[Forfait immat]]</f>
        <v>221.62460000000002</v>
      </c>
    </row>
    <row r="2374" spans="1:51" s="384" customFormat="1" ht="11.25" customHeight="1" x14ac:dyDescent="0.25">
      <c r="A2374" s="319">
        <v>30</v>
      </c>
      <c r="B2374" s="319" t="s">
        <v>163</v>
      </c>
      <c r="C2374" s="319" t="s">
        <v>29</v>
      </c>
      <c r="D2374" s="320">
        <v>46094</v>
      </c>
      <c r="E2374" s="321">
        <v>46098</v>
      </c>
      <c r="F2374" s="322"/>
      <c r="G2374" s="322"/>
      <c r="H2374" s="322"/>
      <c r="I2374" s="322"/>
      <c r="J2374" s="322"/>
      <c r="K2374" s="322">
        <v>0</v>
      </c>
      <c r="L2374" s="319" t="s">
        <v>70</v>
      </c>
      <c r="M2374" s="319">
        <v>544978</v>
      </c>
      <c r="N2374" s="319">
        <v>4978</v>
      </c>
      <c r="O2374" s="319" t="s">
        <v>2231</v>
      </c>
      <c r="P2374" s="323" t="s">
        <v>2232</v>
      </c>
      <c r="Q2374" s="319" t="s">
        <v>129</v>
      </c>
      <c r="R2374" s="324">
        <v>25350</v>
      </c>
      <c r="S2374" s="324">
        <v>2166.67</v>
      </c>
      <c r="T2374" s="325">
        <f t="shared" si="444"/>
        <v>27516.67</v>
      </c>
      <c r="U2374" s="326">
        <v>15</v>
      </c>
      <c r="V2374" s="324">
        <v>815</v>
      </c>
      <c r="W2374" s="327">
        <v>35</v>
      </c>
      <c r="X2374" s="328"/>
      <c r="Y2374" s="327">
        <f t="shared" si="445"/>
        <v>780</v>
      </c>
      <c r="Z2374" s="329">
        <f t="shared" si="446"/>
        <v>2.9618409495044278E-2</v>
      </c>
      <c r="AA2374" s="328">
        <v>-3852.33</v>
      </c>
      <c r="AB2374" s="327">
        <v>0</v>
      </c>
      <c r="AC2374" s="327"/>
      <c r="AD2374" s="327"/>
      <c r="AE2374" s="330">
        <v>0.13</v>
      </c>
      <c r="AF2374" s="330">
        <v>0.13</v>
      </c>
      <c r="AG2374" s="327">
        <f t="shared" si="447"/>
        <v>101.4</v>
      </c>
      <c r="AH2374" s="327"/>
      <c r="AI2374" s="327">
        <f t="shared" si="448"/>
        <v>101.4</v>
      </c>
      <c r="AJ2374" s="319" t="s">
        <v>149</v>
      </c>
      <c r="AK2374" s="319">
        <v>0</v>
      </c>
      <c r="AL2374" s="326">
        <v>20</v>
      </c>
      <c r="AM2374" s="331">
        <f t="shared" si="449"/>
        <v>1</v>
      </c>
      <c r="AN2374" s="331">
        <f t="shared" si="450"/>
        <v>1</v>
      </c>
      <c r="AO2374" s="331"/>
      <c r="AP2374" s="331"/>
      <c r="AQ2374" s="331">
        <f t="shared" si="451"/>
        <v>1</v>
      </c>
      <c r="AR2374" s="332" t="str">
        <f>IF(A2374="","",VLOOKUP(A2374,'Base Sites'!A:B,2,FALSE))</f>
        <v>Valauto Lambersart VW</v>
      </c>
      <c r="AS2374" s="332" t="str">
        <f t="shared" si="452"/>
        <v>SKODA</v>
      </c>
      <c r="AT2374" s="331"/>
      <c r="AU2374" s="333" t="str">
        <f>IF(A2374="","",VLOOKUP(L2374,'Base Vendeurs'!A:B,2,FALSE))</f>
        <v>Sociétés NORD</v>
      </c>
      <c r="AV2374" s="327">
        <f t="shared" si="453"/>
        <v>815</v>
      </c>
      <c r="AW2374" s="329">
        <f t="shared" si="454"/>
        <v>2.9618409495044278E-2</v>
      </c>
      <c r="AX2374" s="333" t="str">
        <f t="shared" si="455"/>
        <v>NON</v>
      </c>
      <c r="AY2374" s="231">
        <f>+MargesVN[[#This Row],[Total COM]]+MargesVN[[#This Row],[EXT GIE]]+MargesVN[[#This Row],[Forfait immat]]</f>
        <v>121.4</v>
      </c>
    </row>
    <row r="2375" spans="1:51" s="384" customFormat="1" ht="11.25" customHeight="1" x14ac:dyDescent="0.25">
      <c r="A2375" s="401">
        <v>10</v>
      </c>
      <c r="B2375" s="401" t="s">
        <v>163</v>
      </c>
      <c r="C2375" s="401" t="s">
        <v>104</v>
      </c>
      <c r="D2375" s="402">
        <v>46146</v>
      </c>
      <c r="E2375" s="403">
        <v>46146</v>
      </c>
      <c r="F2375" s="404"/>
      <c r="G2375" s="404"/>
      <c r="H2375" s="404"/>
      <c r="I2375" s="404"/>
      <c r="J2375" s="404"/>
      <c r="K2375" s="404">
        <v>0</v>
      </c>
      <c r="L2375" s="401" t="s">
        <v>109</v>
      </c>
      <c r="M2375" s="401">
        <v>545081</v>
      </c>
      <c r="N2375" s="401">
        <v>5081</v>
      </c>
      <c r="O2375" s="401" t="s">
        <v>4119</v>
      </c>
      <c r="P2375" s="405" t="s">
        <v>4120</v>
      </c>
      <c r="Q2375" s="401" t="s">
        <v>107</v>
      </c>
      <c r="R2375" s="406">
        <v>22622.33</v>
      </c>
      <c r="S2375" s="406">
        <v>1808.33</v>
      </c>
      <c r="T2375" s="407">
        <f t="shared" si="444"/>
        <v>24430.660000000003</v>
      </c>
      <c r="U2375" s="408">
        <v>40</v>
      </c>
      <c r="V2375" s="406">
        <v>1257.77</v>
      </c>
      <c r="W2375" s="409">
        <v>95</v>
      </c>
      <c r="X2375" s="410"/>
      <c r="Y2375" s="409">
        <f t="shared" si="445"/>
        <v>1162.77</v>
      </c>
      <c r="Z2375" s="411">
        <f t="shared" si="446"/>
        <v>5.148325915059191E-2</v>
      </c>
      <c r="AA2375" s="410">
        <v>0</v>
      </c>
      <c r="AB2375" s="409">
        <v>-1833.3300000000002</v>
      </c>
      <c r="AC2375" s="409"/>
      <c r="AD2375" s="409"/>
      <c r="AE2375" s="412">
        <v>0.1</v>
      </c>
      <c r="AF2375" s="412">
        <v>0.1</v>
      </c>
      <c r="AG2375" s="409">
        <f t="shared" si="447"/>
        <v>116.277</v>
      </c>
      <c r="AH2375" s="409"/>
      <c r="AI2375" s="409">
        <f t="shared" si="448"/>
        <v>116.277</v>
      </c>
      <c r="AJ2375" s="401" t="s">
        <v>164</v>
      </c>
      <c r="AK2375" s="401"/>
      <c r="AL2375" s="408"/>
      <c r="AM2375" s="413">
        <f t="shared" si="449"/>
        <v>0</v>
      </c>
      <c r="AN2375" s="413">
        <f t="shared" si="450"/>
        <v>1</v>
      </c>
      <c r="AO2375" s="413"/>
      <c r="AP2375" s="413"/>
      <c r="AQ2375" s="413">
        <f t="shared" si="451"/>
        <v>0</v>
      </c>
      <c r="AR2375" s="414" t="str">
        <f>IF(A2375="","",VLOOKUP(A2375,'Base Sites'!A:B,2,FALSE))</f>
        <v>Valauto Roncq</v>
      </c>
      <c r="AS2375" s="414" t="str">
        <f t="shared" si="452"/>
        <v>VOLKSWAGEN</v>
      </c>
      <c r="AT2375" s="413"/>
      <c r="AU2375" s="415" t="str">
        <f>IF(A2375="","",VLOOKUP(L2375,'Base Vendeurs'!A:B,2,FALSE))</f>
        <v>Valauto Roncq SEAT</v>
      </c>
      <c r="AV2375" s="409">
        <f t="shared" si="453"/>
        <v>1257.77</v>
      </c>
      <c r="AW2375" s="411">
        <f t="shared" si="454"/>
        <v>5.148325915059191E-2</v>
      </c>
      <c r="AX2375" s="415" t="str">
        <f t="shared" si="455"/>
        <v>NON</v>
      </c>
      <c r="AY2375" s="231">
        <f>+MargesVN[[#This Row],[Total COM]]+MargesVN[[#This Row],[EXT GIE]]+MargesVN[[#This Row],[Forfait immat]]</f>
        <v>116.277</v>
      </c>
    </row>
    <row r="2376" spans="1:51" s="384" customFormat="1" ht="11.25" customHeight="1" x14ac:dyDescent="0.25">
      <c r="A2376" s="401">
        <v>10</v>
      </c>
      <c r="B2376" s="401" t="s">
        <v>163</v>
      </c>
      <c r="C2376" s="401" t="s">
        <v>104</v>
      </c>
      <c r="D2376" s="402">
        <v>46169</v>
      </c>
      <c r="E2376" s="403">
        <v>46170</v>
      </c>
      <c r="F2376" s="404"/>
      <c r="G2376" s="404"/>
      <c r="H2376" s="404"/>
      <c r="I2376" s="404"/>
      <c r="J2376" s="404"/>
      <c r="K2376" s="404">
        <v>0</v>
      </c>
      <c r="L2376" s="401" t="s">
        <v>75</v>
      </c>
      <c r="M2376" s="401">
        <v>545108</v>
      </c>
      <c r="N2376" s="401">
        <v>5108</v>
      </c>
      <c r="O2376" s="401" t="s">
        <v>4046</v>
      </c>
      <c r="P2376" s="405" t="s">
        <v>4047</v>
      </c>
      <c r="Q2376" s="401" t="s">
        <v>93</v>
      </c>
      <c r="R2376" s="406">
        <v>33555.67</v>
      </c>
      <c r="S2376" s="406">
        <v>3241.67</v>
      </c>
      <c r="T2376" s="407">
        <f t="shared" si="444"/>
        <v>36797.339999999997</v>
      </c>
      <c r="U2376" s="408">
        <v>48</v>
      </c>
      <c r="V2376" s="406">
        <v>1737.93</v>
      </c>
      <c r="W2376" s="409">
        <v>95</v>
      </c>
      <c r="X2376" s="410"/>
      <c r="Y2376" s="409">
        <f t="shared" si="445"/>
        <v>1642.93</v>
      </c>
      <c r="Z2376" s="411">
        <f t="shared" si="446"/>
        <v>4.7229772586822857E-2</v>
      </c>
      <c r="AA2376" s="410">
        <v>0</v>
      </c>
      <c r="AB2376" s="409">
        <v>-500</v>
      </c>
      <c r="AC2376" s="409"/>
      <c r="AD2376" s="409"/>
      <c r="AE2376" s="412">
        <v>0.1</v>
      </c>
      <c r="AF2376" s="412">
        <v>0.1</v>
      </c>
      <c r="AG2376" s="409">
        <f t="shared" si="447"/>
        <v>164.29300000000001</v>
      </c>
      <c r="AH2376" s="409"/>
      <c r="AI2376" s="409">
        <f t="shared" si="448"/>
        <v>164.29300000000001</v>
      </c>
      <c r="AJ2376" s="401" t="s">
        <v>164</v>
      </c>
      <c r="AK2376" s="401">
        <v>30</v>
      </c>
      <c r="AL2376" s="408"/>
      <c r="AM2376" s="413">
        <f t="shared" si="449"/>
        <v>0</v>
      </c>
      <c r="AN2376" s="413">
        <f t="shared" si="450"/>
        <v>1</v>
      </c>
      <c r="AO2376" s="413"/>
      <c r="AP2376" s="413"/>
      <c r="AQ2376" s="413">
        <f t="shared" si="451"/>
        <v>0</v>
      </c>
      <c r="AR2376" s="414" t="str">
        <f>IF(A2376="","",VLOOKUP(A2376,'Base Sites'!A:B,2,FALSE))</f>
        <v>Valauto Roncq</v>
      </c>
      <c r="AS2376" s="414" t="str">
        <f t="shared" si="452"/>
        <v>VOLKSWAGEN</v>
      </c>
      <c r="AT2376" s="413"/>
      <c r="AU2376" s="415" t="str">
        <f>IF(A2376="","",VLOOKUP(L2376,'Base Vendeurs'!A:B,2,FALSE))</f>
        <v>Valauto Roncq VW</v>
      </c>
      <c r="AV2376" s="409">
        <f t="shared" si="453"/>
        <v>1737.93</v>
      </c>
      <c r="AW2376" s="411">
        <f t="shared" si="454"/>
        <v>4.7229772586822857E-2</v>
      </c>
      <c r="AX2376" s="415" t="str">
        <f t="shared" si="455"/>
        <v>NON</v>
      </c>
      <c r="AY2376" s="231">
        <f>+MargesVN[[#This Row],[Total COM]]+MargesVN[[#This Row],[EXT GIE]]+MargesVN[[#This Row],[Forfait immat]]</f>
        <v>194.29300000000001</v>
      </c>
    </row>
    <row r="2377" spans="1:51" s="384" customFormat="1" ht="11.25" customHeight="1" x14ac:dyDescent="0.25">
      <c r="A2377" s="319">
        <v>10</v>
      </c>
      <c r="B2377" s="319" t="s">
        <v>163</v>
      </c>
      <c r="C2377" s="319" t="s">
        <v>104</v>
      </c>
      <c r="D2377" s="320">
        <v>46093</v>
      </c>
      <c r="E2377" s="321">
        <v>46094</v>
      </c>
      <c r="F2377" s="322"/>
      <c r="G2377" s="322"/>
      <c r="H2377" s="322"/>
      <c r="I2377" s="322"/>
      <c r="J2377" s="322"/>
      <c r="K2377" s="322">
        <v>0</v>
      </c>
      <c r="L2377" s="319" t="s">
        <v>35</v>
      </c>
      <c r="M2377" s="319">
        <v>545223</v>
      </c>
      <c r="N2377" s="319">
        <v>5223</v>
      </c>
      <c r="O2377" s="319" t="s">
        <v>2439</v>
      </c>
      <c r="P2377" s="323" t="s">
        <v>2440</v>
      </c>
      <c r="Q2377" s="319" t="s">
        <v>93</v>
      </c>
      <c r="R2377" s="324">
        <v>27305.67</v>
      </c>
      <c r="S2377" s="324">
        <v>2025.01</v>
      </c>
      <c r="T2377" s="325">
        <f t="shared" si="444"/>
        <v>29330.679999999997</v>
      </c>
      <c r="U2377" s="326">
        <v>31</v>
      </c>
      <c r="V2377" s="324">
        <v>910.18</v>
      </c>
      <c r="W2377" s="327">
        <v>94.99</v>
      </c>
      <c r="X2377" s="328"/>
      <c r="Y2377" s="327">
        <f t="shared" si="445"/>
        <v>815.18999999999994</v>
      </c>
      <c r="Z2377" s="329">
        <f t="shared" si="446"/>
        <v>3.1031670592021735E-2</v>
      </c>
      <c r="AA2377" s="328">
        <v>0</v>
      </c>
      <c r="AB2377" s="327">
        <v>-500</v>
      </c>
      <c r="AC2377" s="327"/>
      <c r="AD2377" s="327"/>
      <c r="AE2377" s="330">
        <v>7.0000000000000007E-2</v>
      </c>
      <c r="AF2377" s="330">
        <v>7.0000000000000007E-2</v>
      </c>
      <c r="AG2377" s="327">
        <f t="shared" si="447"/>
        <v>57.063299999999998</v>
      </c>
      <c r="AH2377" s="327"/>
      <c r="AI2377" s="327">
        <f t="shared" si="448"/>
        <v>57.063299999999998</v>
      </c>
      <c r="AJ2377" s="319" t="s">
        <v>164</v>
      </c>
      <c r="AK2377" s="319"/>
      <c r="AL2377" s="326"/>
      <c r="AM2377" s="331">
        <f t="shared" si="449"/>
        <v>0</v>
      </c>
      <c r="AN2377" s="331">
        <f t="shared" si="450"/>
        <v>1</v>
      </c>
      <c r="AO2377" s="331"/>
      <c r="AP2377" s="331"/>
      <c r="AQ2377" s="331">
        <f t="shared" si="451"/>
        <v>0</v>
      </c>
      <c r="AR2377" s="332" t="str">
        <f>IF(A2377="","",VLOOKUP(A2377,'Base Sites'!A:B,2,FALSE))</f>
        <v>Valauto Roncq</v>
      </c>
      <c r="AS2377" s="332" t="str">
        <f t="shared" si="452"/>
        <v>VOLKSWAGEN</v>
      </c>
      <c r="AT2377" s="331"/>
      <c r="AU2377" s="333" t="str">
        <f>IF(A2377="","",VLOOKUP(L2377,'Base Vendeurs'!A:B,2,FALSE))</f>
        <v>Valauto Roncq VW</v>
      </c>
      <c r="AV2377" s="327">
        <f t="shared" si="453"/>
        <v>910.18</v>
      </c>
      <c r="AW2377" s="329">
        <f t="shared" si="454"/>
        <v>3.1031670592021735E-2</v>
      </c>
      <c r="AX2377" s="333" t="str">
        <f t="shared" si="455"/>
        <v>NON</v>
      </c>
      <c r="AY2377" s="231">
        <f>+MargesVN[[#This Row],[Total COM]]+MargesVN[[#This Row],[EXT GIE]]+MargesVN[[#This Row],[Forfait immat]]</f>
        <v>57.063299999999998</v>
      </c>
    </row>
    <row r="2378" spans="1:51" s="384" customFormat="1" ht="11.25" customHeight="1" x14ac:dyDescent="0.25">
      <c r="A2378" s="45">
        <v>10</v>
      </c>
      <c r="B2378" s="45" t="s">
        <v>183</v>
      </c>
      <c r="C2378" s="45" t="s">
        <v>104</v>
      </c>
      <c r="D2378" s="44">
        <v>46059</v>
      </c>
      <c r="E2378" s="65">
        <v>46059</v>
      </c>
      <c r="F2378" s="35"/>
      <c r="G2378" s="35"/>
      <c r="H2378" s="35"/>
      <c r="I2378" s="35" t="s">
        <v>165</v>
      </c>
      <c r="J2378" s="35"/>
      <c r="K2378" s="35">
        <v>39711.08</v>
      </c>
      <c r="L2378" s="45" t="s">
        <v>38</v>
      </c>
      <c r="M2378" s="45">
        <v>545251</v>
      </c>
      <c r="N2378" s="45">
        <v>5251</v>
      </c>
      <c r="O2378" s="45" t="s">
        <v>1430</v>
      </c>
      <c r="P2378" s="66" t="s">
        <v>1431</v>
      </c>
      <c r="Q2378" s="45" t="s">
        <v>93</v>
      </c>
      <c r="R2378" s="47">
        <v>34805.67</v>
      </c>
      <c r="S2378" s="47">
        <v>2625</v>
      </c>
      <c r="T2378" s="48">
        <f t="shared" si="444"/>
        <v>37430.67</v>
      </c>
      <c r="U2378" s="49">
        <v>46</v>
      </c>
      <c r="V2378" s="47">
        <v>801.96</v>
      </c>
      <c r="W2378" s="46">
        <v>95</v>
      </c>
      <c r="X2378" s="50"/>
      <c r="Y2378" s="46">
        <f t="shared" si="445"/>
        <v>706.96</v>
      </c>
      <c r="Z2378" s="51">
        <f t="shared" si="446"/>
        <v>2.1425210929967325E-2</v>
      </c>
      <c r="AA2378" s="50">
        <v>0</v>
      </c>
      <c r="AB2378" s="46">
        <v>0</v>
      </c>
      <c r="AC2378" s="46"/>
      <c r="AD2378" s="46" t="s">
        <v>2024</v>
      </c>
      <c r="AE2378" s="52">
        <v>7.0000000000000007E-2</v>
      </c>
      <c r="AF2378" s="52">
        <v>7.0000000000000007E-2</v>
      </c>
      <c r="AG2378" s="46">
        <f t="shared" si="447"/>
        <v>49.487200000000009</v>
      </c>
      <c r="AH2378" s="46"/>
      <c r="AI2378" s="46">
        <f t="shared" si="448"/>
        <v>49.487200000000009</v>
      </c>
      <c r="AJ2378" s="45" t="s">
        <v>149</v>
      </c>
      <c r="AK2378" s="45"/>
      <c r="AL2378" s="49"/>
      <c r="AM2378" s="238">
        <f t="shared" si="449"/>
        <v>0</v>
      </c>
      <c r="AN2378" s="238">
        <f t="shared" si="450"/>
        <v>1</v>
      </c>
      <c r="AO2378" s="238"/>
      <c r="AP2378" s="238"/>
      <c r="AQ2378" s="238">
        <f t="shared" si="451"/>
        <v>0</v>
      </c>
      <c r="AR2378" s="96" t="str">
        <f>IF(A2378="","",VLOOKUP(A2378,'Base Sites'!A:B,2,FALSE))</f>
        <v>Valauto Roncq</v>
      </c>
      <c r="AS2378" s="96" t="str">
        <f t="shared" si="452"/>
        <v>VOLKSWAGEN</v>
      </c>
      <c r="AT2378" s="238"/>
      <c r="AU2378" s="231" t="str">
        <f>IF(A2378="","",VLOOKUP(L2378,'Base Vendeurs'!A:B,2,FALSE))</f>
        <v>Valauto Roubaix</v>
      </c>
      <c r="AV2378" s="46">
        <f t="shared" si="453"/>
        <v>801.96</v>
      </c>
      <c r="AW2378" s="51">
        <f t="shared" si="454"/>
        <v>2.1425210929967325E-2</v>
      </c>
      <c r="AX2378" s="231" t="str">
        <f t="shared" si="455"/>
        <v>NON</v>
      </c>
      <c r="AY2378" s="231">
        <f>+MargesVN[[#This Row],[Total COM]]+MargesVN[[#This Row],[EXT GIE]]+MargesVN[[#This Row],[Forfait immat]]</f>
        <v>49.487200000000009</v>
      </c>
    </row>
    <row r="2379" spans="1:51" s="384" customFormat="1" ht="11.25" customHeight="1" x14ac:dyDescent="0.25">
      <c r="A2379" s="319">
        <v>10</v>
      </c>
      <c r="B2379" s="319" t="s">
        <v>163</v>
      </c>
      <c r="C2379" s="319" t="s">
        <v>104</v>
      </c>
      <c r="D2379" s="320">
        <v>46100</v>
      </c>
      <c r="E2379" s="321">
        <v>46100</v>
      </c>
      <c r="F2379" s="322"/>
      <c r="G2379" s="322"/>
      <c r="H2379" s="322"/>
      <c r="I2379" s="322"/>
      <c r="J2379" s="322"/>
      <c r="K2379" s="322">
        <v>0</v>
      </c>
      <c r="L2379" s="319" t="s">
        <v>38</v>
      </c>
      <c r="M2379" s="319">
        <v>535761</v>
      </c>
      <c r="N2379" s="319">
        <v>5761</v>
      </c>
      <c r="O2379" s="319" t="s">
        <v>2643</v>
      </c>
      <c r="P2379" s="323" t="s">
        <v>2644</v>
      </c>
      <c r="Q2379" s="319" t="s">
        <v>177</v>
      </c>
      <c r="R2379" s="324">
        <v>33863.33</v>
      </c>
      <c r="S2379" s="324">
        <v>833.33</v>
      </c>
      <c r="T2379" s="325">
        <f t="shared" si="444"/>
        <v>34696.660000000003</v>
      </c>
      <c r="U2379" s="326">
        <v>13</v>
      </c>
      <c r="V2379" s="324">
        <v>1590.43</v>
      </c>
      <c r="W2379" s="327">
        <v>95</v>
      </c>
      <c r="X2379" s="328"/>
      <c r="Y2379" s="327">
        <f t="shared" si="445"/>
        <v>1495.43</v>
      </c>
      <c r="Z2379" s="329">
        <f t="shared" si="446"/>
        <v>4.5838129664353855E-2</v>
      </c>
      <c r="AA2379" s="328">
        <v>0</v>
      </c>
      <c r="AB2379" s="327">
        <v>-5566.67</v>
      </c>
      <c r="AC2379" s="327"/>
      <c r="AD2379" s="327"/>
      <c r="AE2379" s="330">
        <v>7.0000000000000007E-2</v>
      </c>
      <c r="AF2379" s="330">
        <v>0.1</v>
      </c>
      <c r="AG2379" s="327">
        <f t="shared" si="447"/>
        <v>104.68010000000001</v>
      </c>
      <c r="AH2379" s="327"/>
      <c r="AI2379" s="327">
        <f t="shared" si="448"/>
        <v>104.68010000000001</v>
      </c>
      <c r="AJ2379" s="319" t="s">
        <v>164</v>
      </c>
      <c r="AK2379" s="319"/>
      <c r="AL2379" s="326"/>
      <c r="AM2379" s="331">
        <f t="shared" si="449"/>
        <v>0</v>
      </c>
      <c r="AN2379" s="331">
        <f t="shared" si="450"/>
        <v>1</v>
      </c>
      <c r="AO2379" s="331"/>
      <c r="AP2379" s="331"/>
      <c r="AQ2379" s="331">
        <f t="shared" si="451"/>
        <v>0</v>
      </c>
      <c r="AR2379" s="332" t="str">
        <f>IF(A2379="","",VLOOKUP(A2379,'Base Sites'!A:B,2,FALSE))</f>
        <v>Valauto Roncq</v>
      </c>
      <c r="AS2379" s="332" t="str">
        <f t="shared" si="452"/>
        <v>VOLKSWAGEN</v>
      </c>
      <c r="AT2379" s="331"/>
      <c r="AU2379" s="333" t="str">
        <f>IF(A2379="","",VLOOKUP(L2379,'Base Vendeurs'!A:B,2,FALSE))</f>
        <v>Valauto Roubaix</v>
      </c>
      <c r="AV2379" s="327">
        <f t="shared" si="453"/>
        <v>1590.43</v>
      </c>
      <c r="AW2379" s="329">
        <f t="shared" si="454"/>
        <v>4.5838129664353855E-2</v>
      </c>
      <c r="AX2379" s="333" t="str">
        <f t="shared" si="455"/>
        <v>NON</v>
      </c>
      <c r="AY2379" s="231">
        <f>+MargesVN[[#This Row],[Total COM]]+MargesVN[[#This Row],[EXT GIE]]+MargesVN[[#This Row],[Forfait immat]]</f>
        <v>104.68010000000001</v>
      </c>
    </row>
    <row r="2380" spans="1:51" s="384" customFormat="1" ht="11.25" customHeight="1" x14ac:dyDescent="0.25">
      <c r="A2380" s="401">
        <v>10</v>
      </c>
      <c r="B2380" s="401" t="s">
        <v>163</v>
      </c>
      <c r="C2380" s="401" t="s">
        <v>104</v>
      </c>
      <c r="D2380" s="402">
        <v>46155</v>
      </c>
      <c r="E2380" s="403">
        <v>46155</v>
      </c>
      <c r="F2380" s="404"/>
      <c r="G2380" s="404"/>
      <c r="H2380" s="404"/>
      <c r="I2380" s="404"/>
      <c r="J2380" s="404"/>
      <c r="K2380" s="404">
        <v>0</v>
      </c>
      <c r="L2380" s="401" t="s">
        <v>388</v>
      </c>
      <c r="M2380" s="401">
        <v>545259</v>
      </c>
      <c r="N2380" s="401">
        <v>5259</v>
      </c>
      <c r="O2380" s="401" t="s">
        <v>4110</v>
      </c>
      <c r="P2380" s="405" t="s">
        <v>4111</v>
      </c>
      <c r="Q2380" s="401" t="s">
        <v>93</v>
      </c>
      <c r="R2380" s="406">
        <v>27305.67</v>
      </c>
      <c r="S2380" s="406">
        <v>1883.34</v>
      </c>
      <c r="T2380" s="407">
        <f t="shared" si="444"/>
        <v>29189.01</v>
      </c>
      <c r="U2380" s="408">
        <v>19</v>
      </c>
      <c r="V2380" s="406">
        <v>637.11</v>
      </c>
      <c r="W2380" s="409">
        <v>95</v>
      </c>
      <c r="X2380" s="410"/>
      <c r="Y2380" s="409">
        <f t="shared" si="445"/>
        <v>542.11</v>
      </c>
      <c r="Z2380" s="411">
        <f t="shared" si="446"/>
        <v>2.1827050660505446E-2</v>
      </c>
      <c r="AA2380" s="410">
        <v>0</v>
      </c>
      <c r="AB2380" s="409">
        <v>0</v>
      </c>
      <c r="AC2380" s="409"/>
      <c r="AD2380" s="409"/>
      <c r="AE2380" s="412">
        <v>0.08</v>
      </c>
      <c r="AF2380" s="412">
        <v>7.0000000000000007E-2</v>
      </c>
      <c r="AG2380" s="409">
        <f t="shared" si="447"/>
        <v>43.3688</v>
      </c>
      <c r="AH2380" s="409"/>
      <c r="AI2380" s="409">
        <f t="shared" si="448"/>
        <v>43.3688</v>
      </c>
      <c r="AJ2380" s="401" t="s">
        <v>164</v>
      </c>
      <c r="AK2380" s="401">
        <v>0</v>
      </c>
      <c r="AL2380" s="408"/>
      <c r="AM2380" s="413">
        <f t="shared" si="449"/>
        <v>0</v>
      </c>
      <c r="AN2380" s="413">
        <f t="shared" si="450"/>
        <v>1</v>
      </c>
      <c r="AO2380" s="413"/>
      <c r="AP2380" s="413"/>
      <c r="AQ2380" s="413">
        <f t="shared" si="451"/>
        <v>0</v>
      </c>
      <c r="AR2380" s="414" t="str">
        <f>IF(A2380="","",VLOOKUP(A2380,'Base Sites'!A:B,2,FALSE))</f>
        <v>Valauto Roncq</v>
      </c>
      <c r="AS2380" s="414" t="str">
        <f t="shared" si="452"/>
        <v>VOLKSWAGEN</v>
      </c>
      <c r="AT2380" s="413"/>
      <c r="AU2380" s="415" t="str">
        <f>IF(A2380="","",VLOOKUP(L2380,'Base Vendeurs'!A:B,2,FALSE))</f>
        <v>Valauto Roncq VW</v>
      </c>
      <c r="AV2380" s="409">
        <f t="shared" si="453"/>
        <v>637.11</v>
      </c>
      <c r="AW2380" s="411">
        <f t="shared" si="454"/>
        <v>2.1827050660505446E-2</v>
      </c>
      <c r="AX2380" s="415" t="str">
        <f t="shared" si="455"/>
        <v>NON</v>
      </c>
      <c r="AY2380" s="231">
        <f>+MargesVN[[#This Row],[Total COM]]+MargesVN[[#This Row],[EXT GIE]]+MargesVN[[#This Row],[Forfait immat]]</f>
        <v>43.3688</v>
      </c>
    </row>
    <row r="2381" spans="1:51" s="384" customFormat="1" ht="11.25" customHeight="1" x14ac:dyDescent="0.25">
      <c r="A2381" s="354">
        <v>10</v>
      </c>
      <c r="B2381" s="354" t="s">
        <v>163</v>
      </c>
      <c r="C2381" s="354" t="s">
        <v>104</v>
      </c>
      <c r="D2381" s="355">
        <v>46121</v>
      </c>
      <c r="E2381" s="356">
        <v>46121</v>
      </c>
      <c r="F2381" s="357"/>
      <c r="G2381" s="357"/>
      <c r="H2381" s="357"/>
      <c r="I2381" s="357"/>
      <c r="J2381" s="357"/>
      <c r="K2381" s="357">
        <v>0</v>
      </c>
      <c r="L2381" s="354" t="s">
        <v>195</v>
      </c>
      <c r="M2381" s="354">
        <v>545291</v>
      </c>
      <c r="N2381" s="354">
        <v>5291</v>
      </c>
      <c r="O2381" s="354" t="s">
        <v>3336</v>
      </c>
      <c r="P2381" s="358" t="s">
        <v>3337</v>
      </c>
      <c r="Q2381" s="354" t="s">
        <v>107</v>
      </c>
      <c r="R2381" s="359">
        <v>22622.33</v>
      </c>
      <c r="S2381" s="359">
        <v>775</v>
      </c>
      <c r="T2381" s="360">
        <f t="shared" si="444"/>
        <v>23397.33</v>
      </c>
      <c r="U2381" s="361">
        <v>15</v>
      </c>
      <c r="V2381" s="359">
        <v>828.63</v>
      </c>
      <c r="W2381" s="362">
        <v>95</v>
      </c>
      <c r="X2381" s="363">
        <v>-378</v>
      </c>
      <c r="Y2381" s="362">
        <f t="shared" si="445"/>
        <v>355.63</v>
      </c>
      <c r="Z2381" s="364">
        <f t="shared" si="446"/>
        <v>1.9259889910515429E-2</v>
      </c>
      <c r="AA2381" s="363">
        <v>0</v>
      </c>
      <c r="AB2381" s="362">
        <v>-3345.82</v>
      </c>
      <c r="AC2381" s="362"/>
      <c r="AD2381" s="362"/>
      <c r="AE2381" s="365">
        <v>0.13</v>
      </c>
      <c r="AF2381" s="365">
        <v>0.13</v>
      </c>
      <c r="AG2381" s="362">
        <f t="shared" si="447"/>
        <v>46.231900000000003</v>
      </c>
      <c r="AH2381" s="362"/>
      <c r="AI2381" s="362">
        <f t="shared" si="448"/>
        <v>46.231900000000003</v>
      </c>
      <c r="AJ2381" s="354" t="s">
        <v>164</v>
      </c>
      <c r="AK2381" s="354">
        <v>30</v>
      </c>
      <c r="AL2381" s="361"/>
      <c r="AM2381" s="366">
        <f t="shared" si="449"/>
        <v>0</v>
      </c>
      <c r="AN2381" s="366">
        <f t="shared" si="450"/>
        <v>1</v>
      </c>
      <c r="AO2381" s="366"/>
      <c r="AP2381" s="366"/>
      <c r="AQ2381" s="366">
        <f t="shared" si="451"/>
        <v>0</v>
      </c>
      <c r="AR2381" s="367" t="str">
        <f>IF(A2381="","",VLOOKUP(A2381,'Base Sites'!A:B,2,FALSE))</f>
        <v>Valauto Roncq</v>
      </c>
      <c r="AS2381" s="367" t="str">
        <f t="shared" si="452"/>
        <v>VOLKSWAGEN</v>
      </c>
      <c r="AT2381" s="366"/>
      <c r="AU2381" s="368" t="str">
        <f>IF(A2381="","",VLOOKUP(L2381,'Base Vendeurs'!A:B,2,FALSE))</f>
        <v>Valauto Roncq VW</v>
      </c>
      <c r="AV2381" s="362">
        <f t="shared" si="453"/>
        <v>828.63</v>
      </c>
      <c r="AW2381" s="364">
        <f t="shared" si="454"/>
        <v>3.541557946996516E-2</v>
      </c>
      <c r="AX2381" s="368" t="str">
        <f t="shared" si="455"/>
        <v>NON</v>
      </c>
      <c r="AY2381" s="231">
        <f>+MargesVN[[#This Row],[Total COM]]+MargesVN[[#This Row],[EXT GIE]]+MargesVN[[#This Row],[Forfait immat]]</f>
        <v>76.231899999999996</v>
      </c>
    </row>
    <row r="2382" spans="1:51" s="384" customFormat="1" ht="11.25" customHeight="1" x14ac:dyDescent="0.25">
      <c r="A2382" s="354">
        <v>10</v>
      </c>
      <c r="B2382" s="354" t="s">
        <v>183</v>
      </c>
      <c r="C2382" s="354" t="s">
        <v>104</v>
      </c>
      <c r="D2382" s="355">
        <v>46134</v>
      </c>
      <c r="E2382" s="356">
        <v>46135</v>
      </c>
      <c r="F2382" s="357"/>
      <c r="G2382" s="357"/>
      <c r="H2382" s="357"/>
      <c r="I2382" s="357" t="s">
        <v>165</v>
      </c>
      <c r="J2382" s="357"/>
      <c r="K2382" s="357">
        <v>-799.99</v>
      </c>
      <c r="L2382" s="354" t="s">
        <v>36</v>
      </c>
      <c r="M2382" s="354">
        <v>545306</v>
      </c>
      <c r="N2382" s="354">
        <v>5306</v>
      </c>
      <c r="O2382" s="354" t="s">
        <v>3389</v>
      </c>
      <c r="P2382" s="358" t="s">
        <v>3390</v>
      </c>
      <c r="Q2382" s="354" t="s">
        <v>26</v>
      </c>
      <c r="R2382" s="359">
        <v>44946.67</v>
      </c>
      <c r="S2382" s="359">
        <v>1300.01</v>
      </c>
      <c r="T2382" s="360">
        <f t="shared" si="444"/>
        <v>46246.68</v>
      </c>
      <c r="U2382" s="361">
        <v>19</v>
      </c>
      <c r="V2382" s="359">
        <v>1475.74</v>
      </c>
      <c r="W2382" s="362">
        <v>95</v>
      </c>
      <c r="X2382" s="363"/>
      <c r="Y2382" s="362">
        <f t="shared" si="445"/>
        <v>1380.74</v>
      </c>
      <c r="Z2382" s="364">
        <f t="shared" si="446"/>
        <v>3.1910182525534805E-2</v>
      </c>
      <c r="AA2382" s="363">
        <v>0</v>
      </c>
      <c r="AB2382" s="362">
        <v>0</v>
      </c>
      <c r="AC2382" s="362"/>
      <c r="AD2382" s="362" t="s">
        <v>3658</v>
      </c>
      <c r="AE2382" s="365">
        <v>0.1</v>
      </c>
      <c r="AF2382" s="365">
        <v>0.1</v>
      </c>
      <c r="AG2382" s="362">
        <f t="shared" si="447"/>
        <v>138.07400000000001</v>
      </c>
      <c r="AH2382" s="362"/>
      <c r="AI2382" s="362">
        <f t="shared" si="448"/>
        <v>138.07400000000001</v>
      </c>
      <c r="AJ2382" s="354" t="s">
        <v>164</v>
      </c>
      <c r="AK2382" s="354"/>
      <c r="AL2382" s="361">
        <v>50</v>
      </c>
      <c r="AM2382" s="366">
        <f t="shared" si="449"/>
        <v>1</v>
      </c>
      <c r="AN2382" s="366">
        <f t="shared" si="450"/>
        <v>1</v>
      </c>
      <c r="AO2382" s="366"/>
      <c r="AP2382" s="366"/>
      <c r="AQ2382" s="366">
        <f t="shared" si="451"/>
        <v>1</v>
      </c>
      <c r="AR2382" s="367" t="str">
        <f>IF(A2382="","",VLOOKUP(A2382,'Base Sites'!A:B,2,FALSE))</f>
        <v>Valauto Roncq</v>
      </c>
      <c r="AS2382" s="367" t="str">
        <f t="shared" si="452"/>
        <v>VOLKSWAGEN</v>
      </c>
      <c r="AT2382" s="366"/>
      <c r="AU2382" s="368" t="str">
        <f>IF(A2382="","",VLOOKUP(L2382,'Base Vendeurs'!A:B,2,FALSE))</f>
        <v>Valauto Roncq VW</v>
      </c>
      <c r="AV2382" s="362">
        <f t="shared" si="453"/>
        <v>1475.74</v>
      </c>
      <c r="AW2382" s="364">
        <f t="shared" si="454"/>
        <v>3.1910182525534805E-2</v>
      </c>
      <c r="AX2382" s="368" t="str">
        <f t="shared" si="455"/>
        <v>NON</v>
      </c>
      <c r="AY2382" s="231">
        <f>+MargesVN[[#This Row],[Total COM]]+MargesVN[[#This Row],[EXT GIE]]+MargesVN[[#This Row],[Forfait immat]]</f>
        <v>188.07400000000001</v>
      </c>
    </row>
    <row r="2383" spans="1:51" s="384" customFormat="1" ht="11.25" customHeight="1" x14ac:dyDescent="0.25">
      <c r="A2383" s="45">
        <v>10</v>
      </c>
      <c r="B2383" s="45" t="s">
        <v>163</v>
      </c>
      <c r="C2383" s="45" t="s">
        <v>104</v>
      </c>
      <c r="D2383" s="44">
        <v>46063</v>
      </c>
      <c r="E2383" s="65">
        <v>46063</v>
      </c>
      <c r="F2383" s="35"/>
      <c r="G2383" s="35"/>
      <c r="H2383" s="35"/>
      <c r="I2383" s="35"/>
      <c r="J2383" s="35"/>
      <c r="K2383" s="35">
        <v>0</v>
      </c>
      <c r="L2383" s="45" t="s">
        <v>38</v>
      </c>
      <c r="M2383" s="45">
        <v>545308</v>
      </c>
      <c r="N2383" s="45">
        <v>5308</v>
      </c>
      <c r="O2383" s="45" t="s">
        <v>1479</v>
      </c>
      <c r="P2383" s="66" t="s">
        <v>1480</v>
      </c>
      <c r="Q2383" s="45" t="s">
        <v>93</v>
      </c>
      <c r="R2383" s="47">
        <v>27305.67</v>
      </c>
      <c r="S2383" s="47">
        <v>2475</v>
      </c>
      <c r="T2383" s="48">
        <f t="shared" si="444"/>
        <v>29780.67</v>
      </c>
      <c r="U2383" s="49">
        <v>15</v>
      </c>
      <c r="V2383" s="47">
        <v>1057.28</v>
      </c>
      <c r="W2383" s="46">
        <v>95</v>
      </c>
      <c r="X2383" s="50"/>
      <c r="Y2383" s="46">
        <f t="shared" si="445"/>
        <v>962.28</v>
      </c>
      <c r="Z2383" s="51">
        <f t="shared" si="446"/>
        <v>3.5502223422105683E-2</v>
      </c>
      <c r="AA2383" s="50">
        <v>0</v>
      </c>
      <c r="AB2383" s="46">
        <v>-500</v>
      </c>
      <c r="AC2383" s="46"/>
      <c r="AD2383" s="46"/>
      <c r="AE2383" s="52">
        <v>0.1</v>
      </c>
      <c r="AF2383" s="52">
        <v>0.1</v>
      </c>
      <c r="AG2383" s="46">
        <f t="shared" si="447"/>
        <v>96.228000000000009</v>
      </c>
      <c r="AH2383" s="46"/>
      <c r="AI2383" s="46">
        <f t="shared" si="448"/>
        <v>96.228000000000009</v>
      </c>
      <c r="AJ2383" s="45" t="s">
        <v>149</v>
      </c>
      <c r="AK2383" s="45">
        <v>30</v>
      </c>
      <c r="AL2383" s="49"/>
      <c r="AM2383" s="238">
        <f t="shared" si="449"/>
        <v>0</v>
      </c>
      <c r="AN2383" s="238">
        <f t="shared" si="450"/>
        <v>1</v>
      </c>
      <c r="AO2383" s="238"/>
      <c r="AP2383" s="238"/>
      <c r="AQ2383" s="238">
        <f t="shared" si="451"/>
        <v>0</v>
      </c>
      <c r="AR2383" s="96" t="str">
        <f>IF(A2383="","",VLOOKUP(A2383,'Base Sites'!A:B,2,FALSE))</f>
        <v>Valauto Roncq</v>
      </c>
      <c r="AS2383" s="96" t="str">
        <f t="shared" si="452"/>
        <v>VOLKSWAGEN</v>
      </c>
      <c r="AT2383" s="238"/>
      <c r="AU2383" s="231" t="str">
        <f>IF(A2383="","",VLOOKUP(L2383,'Base Vendeurs'!A:B,2,FALSE))</f>
        <v>Valauto Roubaix</v>
      </c>
      <c r="AV2383" s="46">
        <f t="shared" si="453"/>
        <v>1057.28</v>
      </c>
      <c r="AW2383" s="51">
        <f t="shared" si="454"/>
        <v>3.5502223422105683E-2</v>
      </c>
      <c r="AX2383" s="231" t="str">
        <f t="shared" si="455"/>
        <v>NON</v>
      </c>
      <c r="AY2383" s="231">
        <f>+MargesVN[[#This Row],[Total COM]]+MargesVN[[#This Row],[EXT GIE]]+MargesVN[[#This Row],[Forfait immat]]</f>
        <v>126.22800000000001</v>
      </c>
    </row>
    <row r="2384" spans="1:51" s="384" customFormat="1" ht="11.25" customHeight="1" x14ac:dyDescent="0.25">
      <c r="A2384" s="354">
        <v>10</v>
      </c>
      <c r="B2384" s="354" t="s">
        <v>163</v>
      </c>
      <c r="C2384" s="354" t="s">
        <v>104</v>
      </c>
      <c r="D2384" s="355">
        <v>46135</v>
      </c>
      <c r="E2384" s="356">
        <v>46135</v>
      </c>
      <c r="F2384" s="357"/>
      <c r="G2384" s="357"/>
      <c r="H2384" s="357"/>
      <c r="I2384" s="357"/>
      <c r="J2384" s="357"/>
      <c r="K2384" s="357">
        <v>0</v>
      </c>
      <c r="L2384" s="354" t="s">
        <v>417</v>
      </c>
      <c r="M2384" s="354">
        <v>545310</v>
      </c>
      <c r="N2384" s="354">
        <v>5310</v>
      </c>
      <c r="O2384" s="354" t="s">
        <v>3240</v>
      </c>
      <c r="P2384" s="358" t="s">
        <v>3241</v>
      </c>
      <c r="Q2384" s="354" t="s">
        <v>93</v>
      </c>
      <c r="R2384" s="359">
        <v>27305.67</v>
      </c>
      <c r="S2384" s="359">
        <v>1600</v>
      </c>
      <c r="T2384" s="360">
        <f t="shared" si="444"/>
        <v>28905.67</v>
      </c>
      <c r="U2384" s="361">
        <v>66</v>
      </c>
      <c r="V2384" s="359">
        <v>379.03</v>
      </c>
      <c r="W2384" s="362">
        <v>95</v>
      </c>
      <c r="X2384" s="363"/>
      <c r="Y2384" s="362">
        <f t="shared" si="445"/>
        <v>284.02999999999997</v>
      </c>
      <c r="Z2384" s="364">
        <f t="shared" si="446"/>
        <v>1.3112652292785463E-2</v>
      </c>
      <c r="AA2384" s="363">
        <v>-2919.46</v>
      </c>
      <c r="AB2384" s="362">
        <v>0</v>
      </c>
      <c r="AC2384" s="362"/>
      <c r="AD2384" s="362"/>
      <c r="AE2384" s="365">
        <v>0.13</v>
      </c>
      <c r="AF2384" s="365">
        <v>0.13</v>
      </c>
      <c r="AG2384" s="362">
        <f t="shared" si="447"/>
        <v>36.923899999999996</v>
      </c>
      <c r="AH2384" s="362"/>
      <c r="AI2384" s="362">
        <f t="shared" si="448"/>
        <v>36.923899999999996</v>
      </c>
      <c r="AJ2384" s="354" t="s">
        <v>164</v>
      </c>
      <c r="AK2384" s="354">
        <v>30</v>
      </c>
      <c r="AL2384" s="361"/>
      <c r="AM2384" s="366">
        <f t="shared" si="449"/>
        <v>0</v>
      </c>
      <c r="AN2384" s="366">
        <f t="shared" si="450"/>
        <v>1</v>
      </c>
      <c r="AO2384" s="366"/>
      <c r="AP2384" s="366"/>
      <c r="AQ2384" s="366">
        <f t="shared" si="451"/>
        <v>0</v>
      </c>
      <c r="AR2384" s="367" t="str">
        <f>IF(A2384="","",VLOOKUP(A2384,'Base Sites'!A:B,2,FALSE))</f>
        <v>Valauto Roncq</v>
      </c>
      <c r="AS2384" s="367" t="str">
        <f t="shared" si="452"/>
        <v>VOLKSWAGEN</v>
      </c>
      <c r="AT2384" s="366"/>
      <c r="AU2384" s="368" t="str">
        <f>IF(A2384="","",VLOOKUP(L2384,'Base Vendeurs'!A:B,2,FALSE))</f>
        <v>Valauto Roncq VW</v>
      </c>
      <c r="AV2384" s="362">
        <f t="shared" si="453"/>
        <v>379.03</v>
      </c>
      <c r="AW2384" s="364">
        <f t="shared" si="454"/>
        <v>1.3112652292785463E-2</v>
      </c>
      <c r="AX2384" s="368" t="str">
        <f t="shared" si="455"/>
        <v>NON</v>
      </c>
      <c r="AY2384" s="231">
        <f>+MargesVN[[#This Row],[Total COM]]+MargesVN[[#This Row],[EXT GIE]]+MargesVN[[#This Row],[Forfait immat]]</f>
        <v>66.923900000000003</v>
      </c>
    </row>
    <row r="2385" spans="1:51" s="384" customFormat="1" ht="11.25" customHeight="1" x14ac:dyDescent="0.25">
      <c r="A2385" s="354">
        <v>10</v>
      </c>
      <c r="B2385" s="354" t="s">
        <v>163</v>
      </c>
      <c r="C2385" s="354" t="s">
        <v>104</v>
      </c>
      <c r="D2385" s="355">
        <v>46142</v>
      </c>
      <c r="E2385" s="356">
        <v>46142</v>
      </c>
      <c r="F2385" s="357"/>
      <c r="G2385" s="357"/>
      <c r="H2385" s="357"/>
      <c r="I2385" s="357"/>
      <c r="J2385" s="357"/>
      <c r="K2385" s="357"/>
      <c r="L2385" s="354" t="s">
        <v>35</v>
      </c>
      <c r="M2385" s="354">
        <v>545311</v>
      </c>
      <c r="N2385" s="354">
        <v>5311</v>
      </c>
      <c r="O2385" s="354" t="s">
        <v>3285</v>
      </c>
      <c r="P2385" s="358" t="s">
        <v>3286</v>
      </c>
      <c r="Q2385" s="354" t="s">
        <v>93</v>
      </c>
      <c r="R2385" s="359">
        <v>33555.67</v>
      </c>
      <c r="S2385" s="359">
        <v>2708.34</v>
      </c>
      <c r="T2385" s="360">
        <f t="shared" si="444"/>
        <v>36264.009999999995</v>
      </c>
      <c r="U2385" s="361">
        <v>23</v>
      </c>
      <c r="V2385" s="359">
        <v>1605.34</v>
      </c>
      <c r="W2385" s="362">
        <v>95</v>
      </c>
      <c r="X2385" s="363"/>
      <c r="Y2385" s="362">
        <f t="shared" si="445"/>
        <v>1510.34</v>
      </c>
      <c r="Z2385" s="364">
        <f t="shared" si="446"/>
        <v>4.4268132509339156E-2</v>
      </c>
      <c r="AA2385" s="363">
        <v>0</v>
      </c>
      <c r="AB2385" s="362">
        <v>-500</v>
      </c>
      <c r="AC2385" s="362"/>
      <c r="AD2385" s="362"/>
      <c r="AE2385" s="365">
        <v>7.0000000000000007E-2</v>
      </c>
      <c r="AF2385" s="365">
        <v>0.1</v>
      </c>
      <c r="AG2385" s="362">
        <f t="shared" si="447"/>
        <v>105.72380000000001</v>
      </c>
      <c r="AH2385" s="362"/>
      <c r="AI2385" s="362">
        <f t="shared" si="448"/>
        <v>105.72380000000001</v>
      </c>
      <c r="AJ2385" s="354" t="s">
        <v>164</v>
      </c>
      <c r="AK2385" s="354">
        <v>30</v>
      </c>
      <c r="AL2385" s="361">
        <v>50</v>
      </c>
      <c r="AM2385" s="366">
        <f t="shared" si="449"/>
        <v>1</v>
      </c>
      <c r="AN2385" s="366">
        <f t="shared" si="450"/>
        <v>1</v>
      </c>
      <c r="AO2385" s="366"/>
      <c r="AP2385" s="366"/>
      <c r="AQ2385" s="366">
        <f t="shared" si="451"/>
        <v>1</v>
      </c>
      <c r="AR2385" s="367" t="str">
        <f>IF(A2385="","",VLOOKUP(A2385,'Base Sites'!A:B,2,FALSE))</f>
        <v>Valauto Roncq</v>
      </c>
      <c r="AS2385" s="367" t="str">
        <f t="shared" si="452"/>
        <v>VOLKSWAGEN</v>
      </c>
      <c r="AT2385" s="366"/>
      <c r="AU2385" s="368" t="str">
        <f>IF(A2385="","",VLOOKUP(L2385,'Base Vendeurs'!A:B,2,FALSE))</f>
        <v>Valauto Roncq VW</v>
      </c>
      <c r="AV2385" s="362">
        <f t="shared" si="453"/>
        <v>1605.34</v>
      </c>
      <c r="AW2385" s="364">
        <f t="shared" si="454"/>
        <v>4.4268132509339156E-2</v>
      </c>
      <c r="AX2385" s="368" t="str">
        <f t="shared" si="455"/>
        <v>NON</v>
      </c>
      <c r="AY2385" s="231">
        <f>+MargesVN[[#This Row],[Total COM]]+MargesVN[[#This Row],[EXT GIE]]+MargesVN[[#This Row],[Forfait immat]]</f>
        <v>185.72380000000001</v>
      </c>
    </row>
    <row r="2386" spans="1:51" s="384" customFormat="1" ht="11.25" customHeight="1" x14ac:dyDescent="0.25">
      <c r="A2386" s="45">
        <v>10</v>
      </c>
      <c r="B2386" s="45" t="s">
        <v>163</v>
      </c>
      <c r="C2386" s="45" t="s">
        <v>104</v>
      </c>
      <c r="D2386" s="44">
        <v>46070</v>
      </c>
      <c r="E2386" s="65">
        <v>46071</v>
      </c>
      <c r="F2386" s="35"/>
      <c r="G2386" s="35"/>
      <c r="H2386" s="35"/>
      <c r="I2386" s="35"/>
      <c r="J2386" s="35"/>
      <c r="K2386" s="35">
        <v>0</v>
      </c>
      <c r="L2386" s="45" t="s">
        <v>75</v>
      </c>
      <c r="M2386" s="45">
        <v>545312</v>
      </c>
      <c r="N2386" s="45">
        <v>5312</v>
      </c>
      <c r="O2386" s="45" t="s">
        <v>1665</v>
      </c>
      <c r="P2386" s="66" t="s">
        <v>1666</v>
      </c>
      <c r="Q2386" s="45" t="s">
        <v>93</v>
      </c>
      <c r="R2386" s="47">
        <v>31472.33</v>
      </c>
      <c r="S2386" s="47">
        <v>1250</v>
      </c>
      <c r="T2386" s="48">
        <f t="shared" si="444"/>
        <v>32722.33</v>
      </c>
      <c r="U2386" s="49">
        <v>21</v>
      </c>
      <c r="V2386" s="47">
        <v>1529.71</v>
      </c>
      <c r="W2386" s="46">
        <v>95</v>
      </c>
      <c r="X2386" s="50"/>
      <c r="Y2386" s="46">
        <f t="shared" si="445"/>
        <v>1434.71</v>
      </c>
      <c r="Z2386" s="51">
        <f t="shared" si="446"/>
        <v>4.6748199165523967E-2</v>
      </c>
      <c r="AA2386" s="50">
        <v>0</v>
      </c>
      <c r="AB2386" s="46">
        <v>-500</v>
      </c>
      <c r="AC2386" s="46"/>
      <c r="AD2386" s="46"/>
      <c r="AE2386" s="52">
        <v>0.1</v>
      </c>
      <c r="AF2386" s="52">
        <v>0.1</v>
      </c>
      <c r="AG2386" s="46">
        <f t="shared" si="447"/>
        <v>143.471</v>
      </c>
      <c r="AH2386" s="46"/>
      <c r="AI2386" s="46">
        <f t="shared" si="448"/>
        <v>143.471</v>
      </c>
      <c r="AJ2386" s="45" t="s">
        <v>149</v>
      </c>
      <c r="AK2386" s="45"/>
      <c r="AL2386" s="49" t="s">
        <v>293</v>
      </c>
      <c r="AM2386" s="238">
        <f t="shared" si="449"/>
        <v>1</v>
      </c>
      <c r="AN2386" s="238">
        <f t="shared" si="450"/>
        <v>1</v>
      </c>
      <c r="AO2386" s="238"/>
      <c r="AP2386" s="238"/>
      <c r="AQ2386" s="238">
        <f t="shared" si="451"/>
        <v>1</v>
      </c>
      <c r="AR2386" s="96" t="str">
        <f>IF(A2386="","",VLOOKUP(A2386,'Base Sites'!A:B,2,FALSE))</f>
        <v>Valauto Roncq</v>
      </c>
      <c r="AS2386" s="96" t="str">
        <f t="shared" si="452"/>
        <v>VOLKSWAGEN</v>
      </c>
      <c r="AT2386" s="238"/>
      <c r="AU2386" s="231" t="str">
        <f>IF(A2386="","",VLOOKUP(L2386,'Base Vendeurs'!A:B,2,FALSE))</f>
        <v>Valauto Roncq VW</v>
      </c>
      <c r="AV2386" s="46">
        <f t="shared" si="453"/>
        <v>1529.71</v>
      </c>
      <c r="AW2386" s="51">
        <f t="shared" si="454"/>
        <v>4.6748199165523967E-2</v>
      </c>
      <c r="AX2386" s="231" t="str">
        <f t="shared" si="455"/>
        <v>NON</v>
      </c>
      <c r="AY2386" s="231">
        <f>+MargesVN[[#This Row],[Total COM]]+MargesVN[[#This Row],[EXT GIE]]+MargesVN[[#This Row],[Forfait immat]]</f>
        <v>143.471</v>
      </c>
    </row>
    <row r="2387" spans="1:51" s="384" customFormat="1" ht="11.25" customHeight="1" x14ac:dyDescent="0.25">
      <c r="A2387" s="431">
        <v>10</v>
      </c>
      <c r="B2387" s="431" t="s">
        <v>163</v>
      </c>
      <c r="C2387" s="431" t="s">
        <v>104</v>
      </c>
      <c r="D2387" s="432">
        <v>46202</v>
      </c>
      <c r="E2387" s="433">
        <v>46202</v>
      </c>
      <c r="F2387" s="434"/>
      <c r="G2387" s="434"/>
      <c r="H2387" s="434"/>
      <c r="I2387" s="434"/>
      <c r="J2387" s="434"/>
      <c r="K2387" s="434"/>
      <c r="L2387" s="431" t="s">
        <v>388</v>
      </c>
      <c r="M2387" s="431">
        <v>545313</v>
      </c>
      <c r="N2387" s="431">
        <v>5313</v>
      </c>
      <c r="O2387" s="431" t="s">
        <v>4867</v>
      </c>
      <c r="P2387" s="435" t="s">
        <v>4868</v>
      </c>
      <c r="Q2387" s="431" t="s">
        <v>93</v>
      </c>
      <c r="R2387" s="436">
        <v>31472.33</v>
      </c>
      <c r="S2387" s="436">
        <v>1950</v>
      </c>
      <c r="T2387" s="437">
        <f t="shared" si="444"/>
        <v>33422.33</v>
      </c>
      <c r="U2387" s="438">
        <v>116</v>
      </c>
      <c r="V2387" s="436">
        <v>1052.3599999999999</v>
      </c>
      <c r="W2387" s="439">
        <v>95</v>
      </c>
      <c r="X2387" s="440"/>
      <c r="Y2387" s="439">
        <f t="shared" si="445"/>
        <v>957.3599999999999</v>
      </c>
      <c r="Z2387" s="441">
        <f t="shared" si="446"/>
        <v>3.1486733570041343E-2</v>
      </c>
      <c r="AA2387" s="440">
        <v>-3006.56</v>
      </c>
      <c r="AB2387" s="439">
        <v>0</v>
      </c>
      <c r="AC2387" s="439"/>
      <c r="AD2387" s="439"/>
      <c r="AE2387" s="442">
        <v>0.12</v>
      </c>
      <c r="AF2387" s="442">
        <v>0.12</v>
      </c>
      <c r="AG2387" s="439">
        <f t="shared" si="447"/>
        <v>114.88319999999999</v>
      </c>
      <c r="AH2387" s="439"/>
      <c r="AI2387" s="439">
        <f t="shared" si="448"/>
        <v>114.88319999999999</v>
      </c>
      <c r="AJ2387" s="431" t="s">
        <v>164</v>
      </c>
      <c r="AK2387" s="431">
        <v>30</v>
      </c>
      <c r="AL2387" s="438"/>
      <c r="AM2387" s="443">
        <f t="shared" si="449"/>
        <v>0</v>
      </c>
      <c r="AN2387" s="443">
        <f t="shared" si="450"/>
        <v>1</v>
      </c>
      <c r="AO2387" s="443"/>
      <c r="AP2387" s="443"/>
      <c r="AQ2387" s="443">
        <f t="shared" si="451"/>
        <v>0</v>
      </c>
      <c r="AR2387" s="444" t="str">
        <f>IF(A2387="","",VLOOKUP(A2387,'Base Sites'!A:B,2,FALSE))</f>
        <v>Valauto Roncq</v>
      </c>
      <c r="AS2387" s="444" t="str">
        <f t="shared" si="452"/>
        <v>VOLKSWAGEN</v>
      </c>
      <c r="AT2387" s="443"/>
      <c r="AU2387" s="445" t="str">
        <f>IF(A2387="","",VLOOKUP(L2387,'Base Vendeurs'!A:B,2,FALSE))</f>
        <v>Valauto Roncq VW</v>
      </c>
      <c r="AV2387" s="439">
        <f t="shared" si="453"/>
        <v>1052.3599999999999</v>
      </c>
      <c r="AW2387" s="441">
        <f t="shared" si="454"/>
        <v>3.1486733570041343E-2</v>
      </c>
      <c r="AX2387" s="445" t="str">
        <f t="shared" si="455"/>
        <v>NON</v>
      </c>
      <c r="AY2387" s="231">
        <f>+MargesVN[[#This Row],[Total COM]]+MargesVN[[#This Row],[EXT GIE]]+MargesVN[[#This Row],[Forfait immat]]</f>
        <v>144.88319999999999</v>
      </c>
    </row>
    <row r="2388" spans="1:51" s="384" customFormat="1" ht="11.25" customHeight="1" x14ac:dyDescent="0.25">
      <c r="A2388" s="45">
        <v>10</v>
      </c>
      <c r="B2388" s="45" t="s">
        <v>163</v>
      </c>
      <c r="C2388" s="45" t="s">
        <v>104</v>
      </c>
      <c r="D2388" s="44">
        <v>46080</v>
      </c>
      <c r="E2388" s="65">
        <v>46081</v>
      </c>
      <c r="F2388" s="35"/>
      <c r="G2388" s="35"/>
      <c r="H2388" s="35"/>
      <c r="I2388" s="35"/>
      <c r="J2388" s="35" t="s">
        <v>165</v>
      </c>
      <c r="K2388" s="35"/>
      <c r="L2388" s="45" t="s">
        <v>75</v>
      </c>
      <c r="M2388" s="45">
        <v>545314</v>
      </c>
      <c r="N2388" s="45">
        <v>5314</v>
      </c>
      <c r="O2388" s="45" t="s">
        <v>1998</v>
      </c>
      <c r="P2388" s="66" t="s">
        <v>1999</v>
      </c>
      <c r="Q2388" s="45" t="s">
        <v>93</v>
      </c>
      <c r="R2388" s="47">
        <v>33555.67</v>
      </c>
      <c r="S2388" s="47">
        <v>2983.34</v>
      </c>
      <c r="T2388" s="48">
        <f t="shared" si="444"/>
        <v>36539.009999999995</v>
      </c>
      <c r="U2388" s="49">
        <v>18</v>
      </c>
      <c r="V2388" s="47">
        <v>1191.17</v>
      </c>
      <c r="W2388" s="46">
        <v>95</v>
      </c>
      <c r="X2388" s="50"/>
      <c r="Y2388" s="46">
        <f t="shared" si="445"/>
        <v>1096.17</v>
      </c>
      <c r="Z2388" s="51">
        <f t="shared" si="446"/>
        <v>3.2599952762814327E-2</v>
      </c>
      <c r="AA2388" s="50">
        <v>0</v>
      </c>
      <c r="AB2388" s="46">
        <v>0</v>
      </c>
      <c r="AC2388" s="46"/>
      <c r="AD2388" s="46"/>
      <c r="AE2388" s="52">
        <v>0.1</v>
      </c>
      <c r="AF2388" s="52">
        <v>0.1</v>
      </c>
      <c r="AG2388" s="46">
        <f t="shared" si="447"/>
        <v>109.61700000000002</v>
      </c>
      <c r="AH2388" s="46"/>
      <c r="AI2388" s="46">
        <f t="shared" si="448"/>
        <v>109.61700000000002</v>
      </c>
      <c r="AJ2388" s="45" t="s">
        <v>164</v>
      </c>
      <c r="AK2388" s="45">
        <v>1</v>
      </c>
      <c r="AL2388" s="49" t="s">
        <v>293</v>
      </c>
      <c r="AM2388" s="238">
        <f t="shared" si="449"/>
        <v>1</v>
      </c>
      <c r="AN2388" s="238">
        <f t="shared" si="450"/>
        <v>1</v>
      </c>
      <c r="AO2388" s="238"/>
      <c r="AP2388" s="238"/>
      <c r="AQ2388" s="238">
        <f t="shared" si="451"/>
        <v>1</v>
      </c>
      <c r="AR2388" s="96" t="str">
        <f>IF(A2388="","",VLOOKUP(A2388,'Base Sites'!A:B,2,FALSE))</f>
        <v>Valauto Roncq</v>
      </c>
      <c r="AS2388" s="96" t="str">
        <f t="shared" si="452"/>
        <v>VOLKSWAGEN</v>
      </c>
      <c r="AT2388" s="238"/>
      <c r="AU2388" s="231" t="str">
        <f>IF(A2388="","",VLOOKUP(L2388,'Base Vendeurs'!A:B,2,FALSE))</f>
        <v>Valauto Roncq VW</v>
      </c>
      <c r="AV2388" s="46">
        <f t="shared" si="453"/>
        <v>1191.17</v>
      </c>
      <c r="AW2388" s="51">
        <f t="shared" si="454"/>
        <v>3.2599952762814327E-2</v>
      </c>
      <c r="AX2388" s="231" t="str">
        <f t="shared" si="455"/>
        <v>NON</v>
      </c>
      <c r="AY2388" s="231">
        <f>+MargesVN[[#This Row],[Total COM]]+MargesVN[[#This Row],[EXT GIE]]+MargesVN[[#This Row],[Forfait immat]]</f>
        <v>110.61700000000002</v>
      </c>
    </row>
    <row r="2389" spans="1:51" s="384" customFormat="1" ht="11.25" customHeight="1" x14ac:dyDescent="0.25">
      <c r="A2389" s="319">
        <v>10</v>
      </c>
      <c r="B2389" s="319" t="s">
        <v>163</v>
      </c>
      <c r="C2389" s="319" t="s">
        <v>104</v>
      </c>
      <c r="D2389" s="320">
        <v>46100</v>
      </c>
      <c r="E2389" s="321">
        <v>46100</v>
      </c>
      <c r="F2389" s="322"/>
      <c r="G2389" s="322"/>
      <c r="H2389" s="322"/>
      <c r="I2389" s="322"/>
      <c r="J2389" s="322"/>
      <c r="K2389" s="322">
        <v>0</v>
      </c>
      <c r="L2389" s="319" t="s">
        <v>195</v>
      </c>
      <c r="M2389" s="319">
        <v>555937</v>
      </c>
      <c r="N2389" s="319">
        <v>5937</v>
      </c>
      <c r="O2389" s="319" t="s">
        <v>2660</v>
      </c>
      <c r="P2389" s="323" t="s">
        <v>2661</v>
      </c>
      <c r="Q2389" s="319" t="s">
        <v>177</v>
      </c>
      <c r="R2389" s="324">
        <v>33863.33</v>
      </c>
      <c r="S2389" s="324">
        <v>833.33</v>
      </c>
      <c r="T2389" s="325">
        <f t="shared" si="444"/>
        <v>34696.660000000003</v>
      </c>
      <c r="U2389" s="326">
        <v>7</v>
      </c>
      <c r="V2389" s="324">
        <v>1590.43</v>
      </c>
      <c r="W2389" s="327">
        <v>95</v>
      </c>
      <c r="X2389" s="328"/>
      <c r="Y2389" s="327">
        <f t="shared" si="445"/>
        <v>1495.43</v>
      </c>
      <c r="Z2389" s="329">
        <f t="shared" si="446"/>
        <v>4.5838129664353855E-2</v>
      </c>
      <c r="AA2389" s="328">
        <v>0</v>
      </c>
      <c r="AB2389" s="327">
        <v>-5566.67</v>
      </c>
      <c r="AC2389" s="327"/>
      <c r="AD2389" s="327"/>
      <c r="AE2389" s="330">
        <v>7.0000000000000007E-2</v>
      </c>
      <c r="AF2389" s="330">
        <v>7.0000000000000007E-2</v>
      </c>
      <c r="AG2389" s="327">
        <f t="shared" si="447"/>
        <v>104.68010000000001</v>
      </c>
      <c r="AH2389" s="327"/>
      <c r="AI2389" s="327">
        <f t="shared" si="448"/>
        <v>104.68010000000001</v>
      </c>
      <c r="AJ2389" s="319" t="s">
        <v>164</v>
      </c>
      <c r="AK2389" s="319">
        <v>0</v>
      </c>
      <c r="AL2389" s="326"/>
      <c r="AM2389" s="331">
        <f t="shared" si="449"/>
        <v>0</v>
      </c>
      <c r="AN2389" s="331">
        <f t="shared" si="450"/>
        <v>1</v>
      </c>
      <c r="AO2389" s="331"/>
      <c r="AP2389" s="331"/>
      <c r="AQ2389" s="331">
        <f t="shared" si="451"/>
        <v>0</v>
      </c>
      <c r="AR2389" s="332" t="str">
        <f>IF(A2389="","",VLOOKUP(A2389,'Base Sites'!A:B,2,FALSE))</f>
        <v>Valauto Roncq</v>
      </c>
      <c r="AS2389" s="332" t="str">
        <f t="shared" si="452"/>
        <v>VOLKSWAGEN</v>
      </c>
      <c r="AT2389" s="331"/>
      <c r="AU2389" s="333" t="str">
        <f>IF(A2389="","",VLOOKUP(L2389,'Base Vendeurs'!A:B,2,FALSE))</f>
        <v>Valauto Roncq VW</v>
      </c>
      <c r="AV2389" s="327">
        <f t="shared" si="453"/>
        <v>1590.43</v>
      </c>
      <c r="AW2389" s="329">
        <f t="shared" si="454"/>
        <v>4.5838129664353855E-2</v>
      </c>
      <c r="AX2389" s="333" t="str">
        <f t="shared" si="455"/>
        <v>NON</v>
      </c>
      <c r="AY2389" s="231">
        <f>+MargesVN[[#This Row],[Total COM]]+MargesVN[[#This Row],[EXT GIE]]+MargesVN[[#This Row],[Forfait immat]]</f>
        <v>104.68010000000001</v>
      </c>
    </row>
    <row r="2390" spans="1:51" s="384" customFormat="1" ht="11.25" customHeight="1" x14ac:dyDescent="0.25">
      <c r="A2390" s="319">
        <v>10</v>
      </c>
      <c r="B2390" s="319" t="s">
        <v>163</v>
      </c>
      <c r="C2390" s="319" t="s">
        <v>104</v>
      </c>
      <c r="D2390" s="320">
        <v>46104</v>
      </c>
      <c r="E2390" s="321">
        <v>46105</v>
      </c>
      <c r="F2390" s="322"/>
      <c r="G2390" s="322"/>
      <c r="H2390" s="322"/>
      <c r="I2390" s="322"/>
      <c r="J2390" s="322"/>
      <c r="K2390" s="322">
        <v>0</v>
      </c>
      <c r="L2390" s="319" t="s">
        <v>195</v>
      </c>
      <c r="M2390" s="319">
        <v>565242</v>
      </c>
      <c r="N2390" s="319">
        <v>5242</v>
      </c>
      <c r="O2390" s="319" t="s">
        <v>2662</v>
      </c>
      <c r="P2390" s="323" t="s">
        <v>2663</v>
      </c>
      <c r="Q2390" s="319" t="s">
        <v>177</v>
      </c>
      <c r="R2390" s="324">
        <v>37605</v>
      </c>
      <c r="S2390" s="324">
        <v>2375</v>
      </c>
      <c r="T2390" s="325">
        <f t="shared" si="444"/>
        <v>39980</v>
      </c>
      <c r="U2390" s="326">
        <v>40</v>
      </c>
      <c r="V2390" s="324">
        <v>1294.4000000000001</v>
      </c>
      <c r="W2390" s="327">
        <v>95</v>
      </c>
      <c r="X2390" s="328"/>
      <c r="Y2390" s="327">
        <f t="shared" si="445"/>
        <v>1199.4000000000001</v>
      </c>
      <c r="Z2390" s="329">
        <f t="shared" si="446"/>
        <v>3.2376188094047027E-2</v>
      </c>
      <c r="AA2390" s="328">
        <v>0</v>
      </c>
      <c r="AB2390" s="327">
        <v>0</v>
      </c>
      <c r="AC2390" s="327"/>
      <c r="AD2390" s="327"/>
      <c r="AE2390" s="330">
        <v>7.0000000000000007E-2</v>
      </c>
      <c r="AF2390" s="330">
        <v>7.0000000000000007E-2</v>
      </c>
      <c r="AG2390" s="327">
        <f t="shared" si="447"/>
        <v>83.958000000000013</v>
      </c>
      <c r="AH2390" s="327"/>
      <c r="AI2390" s="327">
        <f t="shared" si="448"/>
        <v>83.958000000000013</v>
      </c>
      <c r="AJ2390" s="319" t="s">
        <v>164</v>
      </c>
      <c r="AK2390" s="319">
        <v>0</v>
      </c>
      <c r="AL2390" s="326"/>
      <c r="AM2390" s="331">
        <f t="shared" si="449"/>
        <v>0</v>
      </c>
      <c r="AN2390" s="331">
        <f t="shared" si="450"/>
        <v>1</v>
      </c>
      <c r="AO2390" s="331"/>
      <c r="AP2390" s="331"/>
      <c r="AQ2390" s="331">
        <f t="shared" si="451"/>
        <v>0</v>
      </c>
      <c r="AR2390" s="332" t="str">
        <f>IF(A2390="","",VLOOKUP(A2390,'Base Sites'!A:B,2,FALSE))</f>
        <v>Valauto Roncq</v>
      </c>
      <c r="AS2390" s="332" t="str">
        <f t="shared" si="452"/>
        <v>VOLKSWAGEN</v>
      </c>
      <c r="AT2390" s="331"/>
      <c r="AU2390" s="333" t="str">
        <f>IF(A2390="","",VLOOKUP(L2390,'Base Vendeurs'!A:B,2,FALSE))</f>
        <v>Valauto Roncq VW</v>
      </c>
      <c r="AV2390" s="327">
        <f t="shared" si="453"/>
        <v>1294.4000000000001</v>
      </c>
      <c r="AW2390" s="329">
        <f t="shared" si="454"/>
        <v>3.2376188094047027E-2</v>
      </c>
      <c r="AX2390" s="333" t="str">
        <f t="shared" si="455"/>
        <v>NON</v>
      </c>
      <c r="AY2390" s="231">
        <f>+MargesVN[[#This Row],[Total COM]]+MargesVN[[#This Row],[EXT GIE]]+MargesVN[[#This Row],[Forfait immat]]</f>
        <v>83.958000000000013</v>
      </c>
    </row>
    <row r="2391" spans="1:51" s="384" customFormat="1" ht="11.25" customHeight="1" x14ac:dyDescent="0.25">
      <c r="A2391" s="319">
        <v>10</v>
      </c>
      <c r="B2391" s="319" t="s">
        <v>163</v>
      </c>
      <c r="C2391" s="319" t="s">
        <v>104</v>
      </c>
      <c r="D2391" s="320">
        <v>46107</v>
      </c>
      <c r="E2391" s="321">
        <v>46107</v>
      </c>
      <c r="F2391" s="322"/>
      <c r="G2391" s="322"/>
      <c r="H2391" s="322"/>
      <c r="I2391" s="322"/>
      <c r="J2391" s="322"/>
      <c r="K2391" s="322">
        <v>0</v>
      </c>
      <c r="L2391" s="319" t="s">
        <v>38</v>
      </c>
      <c r="M2391" s="319">
        <v>536005</v>
      </c>
      <c r="N2391" s="319">
        <v>6005</v>
      </c>
      <c r="O2391" s="319" t="s">
        <v>2602</v>
      </c>
      <c r="P2391" s="323" t="s">
        <v>2603</v>
      </c>
      <c r="Q2391" s="319" t="s">
        <v>177</v>
      </c>
      <c r="R2391" s="324">
        <v>37605</v>
      </c>
      <c r="S2391" s="324">
        <v>3270.84</v>
      </c>
      <c r="T2391" s="325">
        <f t="shared" si="444"/>
        <v>40875.839999999997</v>
      </c>
      <c r="U2391" s="326">
        <v>6</v>
      </c>
      <c r="V2391" s="324">
        <v>912.52</v>
      </c>
      <c r="W2391" s="327">
        <v>95</v>
      </c>
      <c r="X2391" s="328"/>
      <c r="Y2391" s="327">
        <f t="shared" si="445"/>
        <v>817.52</v>
      </c>
      <c r="Z2391" s="329">
        <f t="shared" si="446"/>
        <v>2.2324189545707196E-2</v>
      </c>
      <c r="AA2391" s="328">
        <v>0</v>
      </c>
      <c r="AB2391" s="327">
        <v>0</v>
      </c>
      <c r="AC2391" s="327"/>
      <c r="AD2391" s="327"/>
      <c r="AE2391" s="330">
        <v>0.1</v>
      </c>
      <c r="AF2391" s="330">
        <v>7.0000000000000007E-2</v>
      </c>
      <c r="AG2391" s="327">
        <f t="shared" si="447"/>
        <v>81.75200000000001</v>
      </c>
      <c r="AH2391" s="327"/>
      <c r="AI2391" s="327">
        <f t="shared" si="448"/>
        <v>81.75200000000001</v>
      </c>
      <c r="AJ2391" s="319" t="s">
        <v>164</v>
      </c>
      <c r="AK2391" s="319">
        <v>0</v>
      </c>
      <c r="AL2391" s="326"/>
      <c r="AM2391" s="331">
        <f t="shared" si="449"/>
        <v>0</v>
      </c>
      <c r="AN2391" s="331">
        <f t="shared" si="450"/>
        <v>1</v>
      </c>
      <c r="AO2391" s="331"/>
      <c r="AP2391" s="331"/>
      <c r="AQ2391" s="331">
        <f t="shared" si="451"/>
        <v>0</v>
      </c>
      <c r="AR2391" s="332" t="str">
        <f>IF(A2391="","",VLOOKUP(A2391,'Base Sites'!A:B,2,FALSE))</f>
        <v>Valauto Roncq</v>
      </c>
      <c r="AS2391" s="332" t="str">
        <f t="shared" si="452"/>
        <v>VOLKSWAGEN</v>
      </c>
      <c r="AT2391" s="331"/>
      <c r="AU2391" s="333" t="str">
        <f>IF(A2391="","",VLOOKUP(L2391,'Base Vendeurs'!A:B,2,FALSE))</f>
        <v>Valauto Roubaix</v>
      </c>
      <c r="AV2391" s="327">
        <f t="shared" si="453"/>
        <v>912.52</v>
      </c>
      <c r="AW2391" s="329">
        <f t="shared" si="454"/>
        <v>2.2324189545707196E-2</v>
      </c>
      <c r="AX2391" s="333" t="str">
        <f t="shared" si="455"/>
        <v>NON</v>
      </c>
      <c r="AY2391" s="231">
        <f>+MargesVN[[#This Row],[Total COM]]+MargesVN[[#This Row],[EXT GIE]]+MargesVN[[#This Row],[Forfait immat]]</f>
        <v>81.75200000000001</v>
      </c>
    </row>
    <row r="2392" spans="1:51" s="384" customFormat="1" ht="11.25" customHeight="1" x14ac:dyDescent="0.25">
      <c r="A2392" s="354">
        <v>10</v>
      </c>
      <c r="B2392" s="354" t="s">
        <v>163</v>
      </c>
      <c r="C2392" s="354" t="s">
        <v>104</v>
      </c>
      <c r="D2392" s="355">
        <v>46113</v>
      </c>
      <c r="E2392" s="356">
        <v>46114</v>
      </c>
      <c r="F2392" s="357"/>
      <c r="G2392" s="357"/>
      <c r="H2392" s="357"/>
      <c r="I2392" s="357"/>
      <c r="J2392" s="357"/>
      <c r="K2392" s="357">
        <v>0</v>
      </c>
      <c r="L2392" s="354" t="s">
        <v>388</v>
      </c>
      <c r="M2392" s="354">
        <v>535752</v>
      </c>
      <c r="N2392" s="354">
        <v>5752</v>
      </c>
      <c r="O2392" s="354" t="s">
        <v>3420</v>
      </c>
      <c r="P2392" s="358" t="s">
        <v>3421</v>
      </c>
      <c r="Q2392" s="354" t="s">
        <v>177</v>
      </c>
      <c r="R2392" s="359">
        <v>37605</v>
      </c>
      <c r="S2392" s="359">
        <v>2329.17</v>
      </c>
      <c r="T2392" s="360">
        <f t="shared" si="444"/>
        <v>39934.17</v>
      </c>
      <c r="U2392" s="361">
        <v>40</v>
      </c>
      <c r="V2392" s="359">
        <v>1237.9000000000001</v>
      </c>
      <c r="W2392" s="362">
        <v>95</v>
      </c>
      <c r="X2392" s="363"/>
      <c r="Y2392" s="362">
        <f t="shared" si="445"/>
        <v>1142.9000000000001</v>
      </c>
      <c r="Z2392" s="364">
        <f t="shared" si="446"/>
        <v>3.0998515807390017E-2</v>
      </c>
      <c r="AA2392" s="363">
        <v>-5860</v>
      </c>
      <c r="AB2392" s="362">
        <v>0</v>
      </c>
      <c r="AC2392" s="362"/>
      <c r="AD2392" s="362"/>
      <c r="AE2392" s="365">
        <v>0.13</v>
      </c>
      <c r="AF2392" s="365">
        <v>0.13</v>
      </c>
      <c r="AG2392" s="362">
        <f t="shared" si="447"/>
        <v>148.57700000000003</v>
      </c>
      <c r="AH2392" s="362"/>
      <c r="AI2392" s="362">
        <f t="shared" si="448"/>
        <v>148.57700000000003</v>
      </c>
      <c r="AJ2392" s="354" t="s">
        <v>164</v>
      </c>
      <c r="AK2392" s="354">
        <v>30</v>
      </c>
      <c r="AL2392" s="361"/>
      <c r="AM2392" s="366">
        <f t="shared" si="449"/>
        <v>0</v>
      </c>
      <c r="AN2392" s="366">
        <f t="shared" si="450"/>
        <v>1</v>
      </c>
      <c r="AO2392" s="366"/>
      <c r="AP2392" s="366"/>
      <c r="AQ2392" s="366">
        <f t="shared" si="451"/>
        <v>0</v>
      </c>
      <c r="AR2392" s="367" t="str">
        <f>IF(A2392="","",VLOOKUP(A2392,'Base Sites'!A:B,2,FALSE))</f>
        <v>Valauto Roncq</v>
      </c>
      <c r="AS2392" s="367" t="str">
        <f t="shared" si="452"/>
        <v>VOLKSWAGEN</v>
      </c>
      <c r="AT2392" s="366"/>
      <c r="AU2392" s="368" t="str">
        <f>IF(A2392="","",VLOOKUP(L2392,'Base Vendeurs'!A:B,2,FALSE))</f>
        <v>Valauto Roncq VW</v>
      </c>
      <c r="AV2392" s="362">
        <f t="shared" si="453"/>
        <v>1237.9000000000001</v>
      </c>
      <c r="AW2392" s="364">
        <f t="shared" si="454"/>
        <v>3.0998515807390017E-2</v>
      </c>
      <c r="AX2392" s="368" t="str">
        <f t="shared" si="455"/>
        <v>NON</v>
      </c>
      <c r="AY2392" s="231">
        <f>+MargesVN[[#This Row],[Total COM]]+MargesVN[[#This Row],[EXT GIE]]+MargesVN[[#This Row],[Forfait immat]]</f>
        <v>178.57700000000003</v>
      </c>
    </row>
    <row r="2393" spans="1:51" s="384" customFormat="1" ht="11.25" customHeight="1" x14ac:dyDescent="0.25">
      <c r="A2393" s="354">
        <v>10</v>
      </c>
      <c r="B2393" s="354" t="s">
        <v>163</v>
      </c>
      <c r="C2393" s="354" t="s">
        <v>104</v>
      </c>
      <c r="D2393" s="355">
        <v>46121</v>
      </c>
      <c r="E2393" s="356">
        <v>46121</v>
      </c>
      <c r="F2393" s="357"/>
      <c r="G2393" s="357"/>
      <c r="H2393" s="357"/>
      <c r="I2393" s="357"/>
      <c r="J2393" s="357"/>
      <c r="K2393" s="357"/>
      <c r="L2393" s="354" t="s">
        <v>38</v>
      </c>
      <c r="M2393" s="354">
        <v>545320</v>
      </c>
      <c r="N2393" s="354">
        <v>5320</v>
      </c>
      <c r="O2393" s="354" t="s">
        <v>3464</v>
      </c>
      <c r="P2393" s="358" t="s">
        <v>3465</v>
      </c>
      <c r="Q2393" s="354" t="s">
        <v>177</v>
      </c>
      <c r="R2393" s="359">
        <v>37605</v>
      </c>
      <c r="S2393" s="359">
        <v>2500</v>
      </c>
      <c r="T2393" s="360">
        <f t="shared" si="444"/>
        <v>40105</v>
      </c>
      <c r="U2393" s="361">
        <v>27</v>
      </c>
      <c r="V2393" s="359">
        <v>476.28</v>
      </c>
      <c r="W2393" s="362">
        <v>95</v>
      </c>
      <c r="X2393" s="363"/>
      <c r="Y2393" s="362">
        <f t="shared" si="445"/>
        <v>381.28</v>
      </c>
      <c r="Z2393" s="364">
        <f t="shared" si="446"/>
        <v>1.1875825956863234E-2</v>
      </c>
      <c r="AA2393" s="363">
        <v>0</v>
      </c>
      <c r="AB2393" s="362">
        <v>0</v>
      </c>
      <c r="AC2393" s="362"/>
      <c r="AD2393" s="362"/>
      <c r="AE2393" s="365">
        <v>7.0000000000000007E-2</v>
      </c>
      <c r="AF2393" s="365">
        <v>7.0000000000000007E-2</v>
      </c>
      <c r="AG2393" s="362">
        <f t="shared" si="447"/>
        <v>26.689600000000002</v>
      </c>
      <c r="AH2393" s="362"/>
      <c r="AI2393" s="362">
        <f t="shared" si="448"/>
        <v>26.689600000000002</v>
      </c>
      <c r="AJ2393" s="354" t="s">
        <v>164</v>
      </c>
      <c r="AK2393" s="354">
        <v>0</v>
      </c>
      <c r="AL2393" s="361"/>
      <c r="AM2393" s="366">
        <f t="shared" si="449"/>
        <v>0</v>
      </c>
      <c r="AN2393" s="366">
        <f t="shared" si="450"/>
        <v>1</v>
      </c>
      <c r="AO2393" s="366"/>
      <c r="AP2393" s="366"/>
      <c r="AQ2393" s="366">
        <f t="shared" si="451"/>
        <v>0</v>
      </c>
      <c r="AR2393" s="367" t="str">
        <f>IF(A2393="","",VLOOKUP(A2393,'Base Sites'!A:B,2,FALSE))</f>
        <v>Valauto Roncq</v>
      </c>
      <c r="AS2393" s="367" t="str">
        <f t="shared" si="452"/>
        <v>VOLKSWAGEN</v>
      </c>
      <c r="AT2393" s="366"/>
      <c r="AU2393" s="368" t="str">
        <f>IF(A2393="","",VLOOKUP(L2393,'Base Vendeurs'!A:B,2,FALSE))</f>
        <v>Valauto Roubaix</v>
      </c>
      <c r="AV2393" s="362">
        <f t="shared" si="453"/>
        <v>476.28</v>
      </c>
      <c r="AW2393" s="364">
        <f t="shared" si="454"/>
        <v>1.1875825956863234E-2</v>
      </c>
      <c r="AX2393" s="368" t="str">
        <f t="shared" si="455"/>
        <v>NON</v>
      </c>
      <c r="AY2393" s="231">
        <f>+MargesVN[[#This Row],[Total COM]]+MargesVN[[#This Row],[EXT GIE]]+MargesVN[[#This Row],[Forfait immat]]</f>
        <v>26.689600000000002</v>
      </c>
    </row>
    <row r="2394" spans="1:51" s="384" customFormat="1" ht="11.25" customHeight="1" x14ac:dyDescent="0.25">
      <c r="A2394" s="45">
        <v>10</v>
      </c>
      <c r="B2394" s="45" t="s">
        <v>163</v>
      </c>
      <c r="C2394" s="45" t="s">
        <v>206</v>
      </c>
      <c r="D2394" s="44">
        <v>46081</v>
      </c>
      <c r="E2394" s="65">
        <v>46080</v>
      </c>
      <c r="F2394" s="35"/>
      <c r="G2394" s="35"/>
      <c r="H2394" s="35"/>
      <c r="I2394" s="35"/>
      <c r="J2394" s="35"/>
      <c r="K2394" s="35"/>
      <c r="L2394" s="45" t="s">
        <v>109</v>
      </c>
      <c r="M2394" s="45">
        <v>545658</v>
      </c>
      <c r="N2394" s="45">
        <v>658</v>
      </c>
      <c r="O2394" s="45" t="s">
        <v>2011</v>
      </c>
      <c r="P2394" s="66" t="s">
        <v>2012</v>
      </c>
      <c r="Q2394" s="45" t="s">
        <v>207</v>
      </c>
      <c r="R2394" s="47">
        <v>35196</v>
      </c>
      <c r="S2394" s="47">
        <v>795.84</v>
      </c>
      <c r="T2394" s="48">
        <f t="shared" si="444"/>
        <v>35991.839999999997</v>
      </c>
      <c r="U2394" s="49">
        <v>705</v>
      </c>
      <c r="V2394" s="47">
        <v>-2327.87</v>
      </c>
      <c r="W2394" s="46">
        <v>22</v>
      </c>
      <c r="X2394" s="50"/>
      <c r="Y2394" s="46">
        <f t="shared" si="445"/>
        <v>-2349.87</v>
      </c>
      <c r="Z2394" s="51">
        <f t="shared" si="446"/>
        <v>-6.4677715837812136E-2</v>
      </c>
      <c r="AA2394" s="50">
        <v>-2439.67</v>
      </c>
      <c r="AB2394" s="46">
        <v>0</v>
      </c>
      <c r="AC2394" s="46"/>
      <c r="AD2394" s="46"/>
      <c r="AE2394" s="52"/>
      <c r="AF2394" s="52">
        <v>0.13</v>
      </c>
      <c r="AG2394" s="46">
        <f t="shared" si="447"/>
        <v>0</v>
      </c>
      <c r="AH2394" s="46">
        <v>200</v>
      </c>
      <c r="AI2394" s="46">
        <f t="shared" si="448"/>
        <v>200</v>
      </c>
      <c r="AJ2394" s="45" t="s">
        <v>149</v>
      </c>
      <c r="AK2394" s="45">
        <v>0</v>
      </c>
      <c r="AL2394" s="49"/>
      <c r="AM2394" s="238">
        <f t="shared" si="449"/>
        <v>0</v>
      </c>
      <c r="AN2394" s="238">
        <f t="shared" si="450"/>
        <v>1</v>
      </c>
      <c r="AO2394" s="238"/>
      <c r="AP2394" s="238"/>
      <c r="AQ2394" s="238">
        <f t="shared" si="451"/>
        <v>0</v>
      </c>
      <c r="AR2394" s="96" t="str">
        <f>IF(A2394="","",VLOOKUP(A2394,'Base Sites'!A:B,2,FALSE))</f>
        <v>Valauto Roncq</v>
      </c>
      <c r="AS2394" s="96" t="str">
        <f t="shared" si="452"/>
        <v>CUPRA</v>
      </c>
      <c r="AT2394" s="238"/>
      <c r="AU2394" s="231" t="str">
        <f>IF(A2394="","",VLOOKUP(L2394,'Base Vendeurs'!A:B,2,FALSE))</f>
        <v>Valauto Roncq SEAT</v>
      </c>
      <c r="AV2394" s="46">
        <f t="shared" si="453"/>
        <v>-2327.87</v>
      </c>
      <c r="AW2394" s="51">
        <f t="shared" si="454"/>
        <v>-6.4677715837812136E-2</v>
      </c>
      <c r="AX2394" s="231" t="str">
        <f t="shared" si="455"/>
        <v>OUI</v>
      </c>
      <c r="AY2394" s="231">
        <f>+MargesVN[[#This Row],[Total COM]]+MargesVN[[#This Row],[EXT GIE]]+MargesVN[[#This Row],[Forfait immat]]</f>
        <v>200</v>
      </c>
    </row>
    <row r="2395" spans="1:51" s="384" customFormat="1" ht="11.25" customHeight="1" x14ac:dyDescent="0.25">
      <c r="A2395" s="354">
        <v>10</v>
      </c>
      <c r="B2395" s="354" t="s">
        <v>163</v>
      </c>
      <c r="C2395" s="354" t="s">
        <v>104</v>
      </c>
      <c r="D2395" s="355">
        <v>46133</v>
      </c>
      <c r="E2395" s="356">
        <v>46134</v>
      </c>
      <c r="F2395" s="357"/>
      <c r="G2395" s="357"/>
      <c r="H2395" s="357"/>
      <c r="I2395" s="357"/>
      <c r="J2395" s="357"/>
      <c r="K2395" s="357">
        <v>0</v>
      </c>
      <c r="L2395" s="354" t="s">
        <v>195</v>
      </c>
      <c r="M2395" s="354">
        <v>556294</v>
      </c>
      <c r="N2395" s="354">
        <v>6294</v>
      </c>
      <c r="O2395" s="354" t="s">
        <v>3445</v>
      </c>
      <c r="P2395" s="358" t="s">
        <v>3446</v>
      </c>
      <c r="Q2395" s="354" t="s">
        <v>177</v>
      </c>
      <c r="R2395" s="359">
        <v>38438.33</v>
      </c>
      <c r="S2395" s="359">
        <v>1025</v>
      </c>
      <c r="T2395" s="360">
        <f t="shared" si="444"/>
        <v>39463.33</v>
      </c>
      <c r="U2395" s="361">
        <v>18</v>
      </c>
      <c r="V2395" s="359">
        <v>1789</v>
      </c>
      <c r="W2395" s="362">
        <v>95</v>
      </c>
      <c r="X2395" s="363"/>
      <c r="Y2395" s="362">
        <f t="shared" si="445"/>
        <v>1694</v>
      </c>
      <c r="Z2395" s="364">
        <f t="shared" si="446"/>
        <v>4.5333224540351762E-2</v>
      </c>
      <c r="AA2395" s="363">
        <v>0</v>
      </c>
      <c r="AB2395" s="362">
        <v>-5860</v>
      </c>
      <c r="AC2395" s="362"/>
      <c r="AD2395" s="362"/>
      <c r="AE2395" s="365">
        <v>0.1</v>
      </c>
      <c r="AF2395" s="365">
        <v>7.0000000000000007E-2</v>
      </c>
      <c r="AG2395" s="362">
        <f t="shared" si="447"/>
        <v>169.4</v>
      </c>
      <c r="AH2395" s="362"/>
      <c r="AI2395" s="362">
        <f t="shared" si="448"/>
        <v>169.4</v>
      </c>
      <c r="AJ2395" s="354" t="s">
        <v>164</v>
      </c>
      <c r="AK2395" s="354">
        <v>0</v>
      </c>
      <c r="AL2395" s="361"/>
      <c r="AM2395" s="366">
        <f t="shared" si="449"/>
        <v>0</v>
      </c>
      <c r="AN2395" s="366">
        <f t="shared" si="450"/>
        <v>1</v>
      </c>
      <c r="AO2395" s="366"/>
      <c r="AP2395" s="366"/>
      <c r="AQ2395" s="366">
        <f t="shared" si="451"/>
        <v>0</v>
      </c>
      <c r="AR2395" s="367" t="str">
        <f>IF(A2395="","",VLOOKUP(A2395,'Base Sites'!A:B,2,FALSE))</f>
        <v>Valauto Roncq</v>
      </c>
      <c r="AS2395" s="367" t="str">
        <f t="shared" si="452"/>
        <v>VOLKSWAGEN</v>
      </c>
      <c r="AT2395" s="366"/>
      <c r="AU2395" s="368" t="str">
        <f>IF(A2395="","",VLOOKUP(L2395,'Base Vendeurs'!A:B,2,FALSE))</f>
        <v>Valauto Roncq VW</v>
      </c>
      <c r="AV2395" s="362">
        <f t="shared" si="453"/>
        <v>1789</v>
      </c>
      <c r="AW2395" s="364">
        <f t="shared" si="454"/>
        <v>4.5333224540351762E-2</v>
      </c>
      <c r="AX2395" s="368" t="str">
        <f t="shared" si="455"/>
        <v>NON</v>
      </c>
      <c r="AY2395" s="231">
        <f>+MargesVN[[#This Row],[Total COM]]+MargesVN[[#This Row],[EXT GIE]]+MargesVN[[#This Row],[Forfait immat]]</f>
        <v>169.4</v>
      </c>
    </row>
    <row r="2396" spans="1:51" s="384" customFormat="1" ht="11.25" customHeight="1" x14ac:dyDescent="0.25">
      <c r="A2396" s="354">
        <v>10</v>
      </c>
      <c r="B2396" s="354" t="s">
        <v>163</v>
      </c>
      <c r="C2396" s="354" t="s">
        <v>104</v>
      </c>
      <c r="D2396" s="355">
        <v>46136</v>
      </c>
      <c r="E2396" s="356">
        <v>46139</v>
      </c>
      <c r="F2396" s="357"/>
      <c r="G2396" s="357"/>
      <c r="H2396" s="357"/>
      <c r="I2396" s="357"/>
      <c r="J2396" s="357"/>
      <c r="K2396" s="357">
        <v>0</v>
      </c>
      <c r="L2396" s="354" t="s">
        <v>388</v>
      </c>
      <c r="M2396" s="354">
        <v>536003</v>
      </c>
      <c r="N2396" s="354">
        <v>6003</v>
      </c>
      <c r="O2396" s="354" t="s">
        <v>3432</v>
      </c>
      <c r="P2396" s="358" t="s">
        <v>3433</v>
      </c>
      <c r="Q2396" s="354" t="s">
        <v>177</v>
      </c>
      <c r="R2396" s="359">
        <v>37605</v>
      </c>
      <c r="S2396" s="359">
        <v>4341.67</v>
      </c>
      <c r="T2396" s="360">
        <f t="shared" si="444"/>
        <v>41946.67</v>
      </c>
      <c r="U2396" s="361">
        <v>21</v>
      </c>
      <c r="V2396" s="359">
        <v>724.6</v>
      </c>
      <c r="W2396" s="362">
        <v>95</v>
      </c>
      <c r="X2396" s="363"/>
      <c r="Y2396" s="362">
        <f t="shared" si="445"/>
        <v>629.6</v>
      </c>
      <c r="Z2396" s="364">
        <f t="shared" si="446"/>
        <v>1.7274315219777875E-2</v>
      </c>
      <c r="AA2396" s="363">
        <v>0</v>
      </c>
      <c r="AB2396" s="362">
        <v>-5860</v>
      </c>
      <c r="AC2396" s="362"/>
      <c r="AD2396" s="362"/>
      <c r="AE2396" s="365">
        <v>7.0000000000000007E-2</v>
      </c>
      <c r="AF2396" s="365">
        <v>7.0000000000000007E-2</v>
      </c>
      <c r="AG2396" s="362">
        <f t="shared" si="447"/>
        <v>44.072000000000003</v>
      </c>
      <c r="AH2396" s="362"/>
      <c r="AI2396" s="362">
        <f t="shared" si="448"/>
        <v>44.072000000000003</v>
      </c>
      <c r="AJ2396" s="354" t="s">
        <v>164</v>
      </c>
      <c r="AK2396" s="354">
        <v>0</v>
      </c>
      <c r="AL2396" s="361"/>
      <c r="AM2396" s="366">
        <f t="shared" si="449"/>
        <v>0</v>
      </c>
      <c r="AN2396" s="366">
        <f t="shared" si="450"/>
        <v>1</v>
      </c>
      <c r="AO2396" s="366"/>
      <c r="AP2396" s="366"/>
      <c r="AQ2396" s="366">
        <f t="shared" si="451"/>
        <v>0</v>
      </c>
      <c r="AR2396" s="367" t="str">
        <f>IF(A2396="","",VLOOKUP(A2396,'Base Sites'!A:B,2,FALSE))</f>
        <v>Valauto Roncq</v>
      </c>
      <c r="AS2396" s="367" t="str">
        <f t="shared" si="452"/>
        <v>VOLKSWAGEN</v>
      </c>
      <c r="AT2396" s="366"/>
      <c r="AU2396" s="368" t="str">
        <f>IF(A2396="","",VLOOKUP(L2396,'Base Vendeurs'!A:B,2,FALSE))</f>
        <v>Valauto Roncq VW</v>
      </c>
      <c r="AV2396" s="362">
        <f t="shared" si="453"/>
        <v>724.6</v>
      </c>
      <c r="AW2396" s="364">
        <f t="shared" si="454"/>
        <v>1.7274315219777875E-2</v>
      </c>
      <c r="AX2396" s="368" t="str">
        <f t="shared" si="455"/>
        <v>NON</v>
      </c>
      <c r="AY2396" s="231">
        <f>+MargesVN[[#This Row],[Total COM]]+MargesVN[[#This Row],[EXT GIE]]+MargesVN[[#This Row],[Forfait immat]]</f>
        <v>44.072000000000003</v>
      </c>
    </row>
    <row r="2397" spans="1:51" s="384" customFormat="1" ht="11.25" customHeight="1" x14ac:dyDescent="0.25">
      <c r="A2397" s="431">
        <v>10</v>
      </c>
      <c r="B2397" s="431" t="s">
        <v>163</v>
      </c>
      <c r="C2397" s="431" t="s">
        <v>104</v>
      </c>
      <c r="D2397" s="432">
        <v>46178</v>
      </c>
      <c r="E2397" s="433">
        <v>46178</v>
      </c>
      <c r="F2397" s="434"/>
      <c r="G2397" s="434"/>
      <c r="H2397" s="434"/>
      <c r="I2397" s="434"/>
      <c r="J2397" s="434"/>
      <c r="K2397" s="434">
        <v>0</v>
      </c>
      <c r="L2397" s="431" t="s">
        <v>417</v>
      </c>
      <c r="M2397" s="431">
        <v>545759</v>
      </c>
      <c r="N2397" s="431">
        <v>5759</v>
      </c>
      <c r="O2397" s="431" t="s">
        <v>5128</v>
      </c>
      <c r="P2397" s="435" t="s">
        <v>5129</v>
      </c>
      <c r="Q2397" s="431" t="s">
        <v>157</v>
      </c>
      <c r="R2397" s="436">
        <v>28533.33</v>
      </c>
      <c r="S2397" s="436">
        <v>1666.67</v>
      </c>
      <c r="T2397" s="437">
        <f t="shared" si="444"/>
        <v>30200</v>
      </c>
      <c r="U2397" s="438">
        <v>14</v>
      </c>
      <c r="V2397" s="436">
        <v>1037.33</v>
      </c>
      <c r="W2397" s="439">
        <v>95</v>
      </c>
      <c r="X2397" s="440"/>
      <c r="Y2397" s="439">
        <f t="shared" si="445"/>
        <v>942.32999999999993</v>
      </c>
      <c r="Z2397" s="441">
        <f t="shared" si="446"/>
        <v>3.4348675496688741E-2</v>
      </c>
      <c r="AA2397" s="440">
        <v>0</v>
      </c>
      <c r="AB2397" s="439">
        <v>-3333.33</v>
      </c>
      <c r="AC2397" s="439"/>
      <c r="AD2397" s="439"/>
      <c r="AE2397" s="442">
        <v>0.1</v>
      </c>
      <c r="AF2397" s="442">
        <v>0.1</v>
      </c>
      <c r="AG2397" s="439">
        <f t="shared" si="447"/>
        <v>94.233000000000004</v>
      </c>
      <c r="AH2397" s="439"/>
      <c r="AI2397" s="439">
        <f t="shared" si="448"/>
        <v>94.233000000000004</v>
      </c>
      <c r="AJ2397" s="431" t="s">
        <v>164</v>
      </c>
      <c r="AK2397" s="431">
        <v>30</v>
      </c>
      <c r="AL2397" s="438">
        <v>50</v>
      </c>
      <c r="AM2397" s="443">
        <f t="shared" si="449"/>
        <v>1</v>
      </c>
      <c r="AN2397" s="443">
        <f t="shared" si="450"/>
        <v>1</v>
      </c>
      <c r="AO2397" s="443"/>
      <c r="AP2397" s="443"/>
      <c r="AQ2397" s="443">
        <f t="shared" si="451"/>
        <v>1</v>
      </c>
      <c r="AR2397" s="444" t="str">
        <f>IF(A2397="","",VLOOKUP(A2397,'Base Sites'!A:B,2,FALSE))</f>
        <v>Valauto Roncq</v>
      </c>
      <c r="AS2397" s="444" t="str">
        <f t="shared" si="452"/>
        <v>VOLKSWAGEN</v>
      </c>
      <c r="AT2397" s="443"/>
      <c r="AU2397" s="445" t="str">
        <f>IF(A2397="","",VLOOKUP(L2397,'Base Vendeurs'!A:B,2,FALSE))</f>
        <v>Valauto Roncq VW</v>
      </c>
      <c r="AV2397" s="439">
        <f t="shared" si="453"/>
        <v>1037.33</v>
      </c>
      <c r="AW2397" s="441">
        <f t="shared" si="454"/>
        <v>3.4348675496688741E-2</v>
      </c>
      <c r="AX2397" s="445" t="str">
        <f t="shared" si="455"/>
        <v>NON</v>
      </c>
      <c r="AY2397" s="231">
        <f>+MargesVN[[#This Row],[Total COM]]+MargesVN[[#This Row],[EXT GIE]]+MargesVN[[#This Row],[Forfait immat]]</f>
        <v>174.233</v>
      </c>
    </row>
    <row r="2398" spans="1:51" s="384" customFormat="1" ht="11.25" customHeight="1" x14ac:dyDescent="0.25">
      <c r="A2398" s="319">
        <v>10</v>
      </c>
      <c r="B2398" s="319" t="s">
        <v>163</v>
      </c>
      <c r="C2398" s="319" t="s">
        <v>104</v>
      </c>
      <c r="D2398" s="320">
        <v>46091</v>
      </c>
      <c r="E2398" s="321">
        <v>46091</v>
      </c>
      <c r="F2398" s="322"/>
      <c r="G2398" s="322"/>
      <c r="H2398" s="322"/>
      <c r="I2398" s="322"/>
      <c r="J2398" s="322"/>
      <c r="K2398" s="322">
        <v>0</v>
      </c>
      <c r="L2398" s="319" t="s">
        <v>38</v>
      </c>
      <c r="M2398" s="319">
        <v>545760</v>
      </c>
      <c r="N2398" s="319">
        <v>5760</v>
      </c>
      <c r="O2398" s="319" t="s">
        <v>2817</v>
      </c>
      <c r="P2398" s="323" t="s">
        <v>2818</v>
      </c>
      <c r="Q2398" s="319" t="s">
        <v>157</v>
      </c>
      <c r="R2398" s="324">
        <v>28533.33</v>
      </c>
      <c r="S2398" s="324">
        <v>1250</v>
      </c>
      <c r="T2398" s="325">
        <f t="shared" si="444"/>
        <v>29783.33</v>
      </c>
      <c r="U2398" s="326">
        <v>11</v>
      </c>
      <c r="V2398" s="324">
        <v>1650.13</v>
      </c>
      <c r="W2398" s="327">
        <v>95</v>
      </c>
      <c r="X2398" s="328">
        <v>-398</v>
      </c>
      <c r="Y2398" s="327">
        <f t="shared" si="445"/>
        <v>1157.1300000000001</v>
      </c>
      <c r="Z2398" s="329">
        <f t="shared" si="446"/>
        <v>4.2041302970487186E-2</v>
      </c>
      <c r="AA2398" s="328">
        <v>0</v>
      </c>
      <c r="AB2398" s="327">
        <v>-4647.92</v>
      </c>
      <c r="AC2398" s="327"/>
      <c r="AD2398" s="327"/>
      <c r="AE2398" s="330">
        <v>7.0000000000000007E-2</v>
      </c>
      <c r="AF2398" s="330">
        <v>0.1</v>
      </c>
      <c r="AG2398" s="327">
        <f t="shared" si="447"/>
        <v>80.999100000000013</v>
      </c>
      <c r="AH2398" s="327"/>
      <c r="AI2398" s="327">
        <f t="shared" si="448"/>
        <v>80.999100000000013</v>
      </c>
      <c r="AJ2398" s="319" t="s">
        <v>164</v>
      </c>
      <c r="AK2398" s="319"/>
      <c r="AL2398" s="326"/>
      <c r="AM2398" s="331">
        <f t="shared" si="449"/>
        <v>0</v>
      </c>
      <c r="AN2398" s="331">
        <f t="shared" si="450"/>
        <v>1</v>
      </c>
      <c r="AO2398" s="331"/>
      <c r="AP2398" s="331"/>
      <c r="AQ2398" s="331">
        <f t="shared" si="451"/>
        <v>0</v>
      </c>
      <c r="AR2398" s="332" t="str">
        <f>IF(A2398="","",VLOOKUP(A2398,'Base Sites'!A:B,2,FALSE))</f>
        <v>Valauto Roncq</v>
      </c>
      <c r="AS2398" s="332" t="str">
        <f t="shared" si="452"/>
        <v>VOLKSWAGEN</v>
      </c>
      <c r="AT2398" s="331"/>
      <c r="AU2398" s="333" t="str">
        <f>IF(A2398="","",VLOOKUP(L2398,'Base Vendeurs'!A:B,2,FALSE))</f>
        <v>Valauto Roubaix</v>
      </c>
      <c r="AV2398" s="327">
        <f t="shared" si="453"/>
        <v>1650.13</v>
      </c>
      <c r="AW2398" s="329">
        <f t="shared" si="454"/>
        <v>5.5404482977558255E-2</v>
      </c>
      <c r="AX2398" s="333" t="str">
        <f t="shared" si="455"/>
        <v>NON</v>
      </c>
      <c r="AY2398" s="231">
        <f>+MargesVN[[#This Row],[Total COM]]+MargesVN[[#This Row],[EXT GIE]]+MargesVN[[#This Row],[Forfait immat]]</f>
        <v>80.999100000000013</v>
      </c>
    </row>
    <row r="2399" spans="1:51" s="384" customFormat="1" ht="11.25" customHeight="1" x14ac:dyDescent="0.25">
      <c r="A2399" s="319">
        <v>10</v>
      </c>
      <c r="B2399" s="319" t="s">
        <v>163</v>
      </c>
      <c r="C2399" s="319" t="s">
        <v>104</v>
      </c>
      <c r="D2399" s="320">
        <v>46101</v>
      </c>
      <c r="E2399" s="321">
        <v>46102</v>
      </c>
      <c r="F2399" s="322"/>
      <c r="G2399" s="322"/>
      <c r="H2399" s="322"/>
      <c r="I2399" s="322"/>
      <c r="J2399" s="322"/>
      <c r="K2399" s="322">
        <v>0</v>
      </c>
      <c r="L2399" s="319" t="s">
        <v>417</v>
      </c>
      <c r="M2399" s="319">
        <v>545783</v>
      </c>
      <c r="N2399" s="319">
        <v>5783</v>
      </c>
      <c r="O2399" s="319" t="s">
        <v>2459</v>
      </c>
      <c r="P2399" s="323" t="s">
        <v>2460</v>
      </c>
      <c r="Q2399" s="319" t="s">
        <v>93</v>
      </c>
      <c r="R2399" s="324">
        <v>27305.67</v>
      </c>
      <c r="S2399" s="324">
        <v>1700</v>
      </c>
      <c r="T2399" s="325">
        <f t="shared" si="444"/>
        <v>29005.67</v>
      </c>
      <c r="U2399" s="326">
        <v>115</v>
      </c>
      <c r="V2399" s="324">
        <v>1291.96</v>
      </c>
      <c r="W2399" s="327">
        <v>95</v>
      </c>
      <c r="X2399" s="328"/>
      <c r="Y2399" s="327">
        <f t="shared" si="445"/>
        <v>1196.96</v>
      </c>
      <c r="Z2399" s="329">
        <f t="shared" si="446"/>
        <v>4.4541636169755781E-2</v>
      </c>
      <c r="AA2399" s="328">
        <v>-2030.4</v>
      </c>
      <c r="AB2399" s="327">
        <v>0</v>
      </c>
      <c r="AC2399" s="327"/>
      <c r="AD2399" s="327"/>
      <c r="AE2399" s="330">
        <v>0.13</v>
      </c>
      <c r="AF2399" s="330">
        <v>0.13</v>
      </c>
      <c r="AG2399" s="327">
        <f t="shared" si="447"/>
        <v>155.60480000000001</v>
      </c>
      <c r="AH2399" s="327"/>
      <c r="AI2399" s="327">
        <f t="shared" si="448"/>
        <v>155.60480000000001</v>
      </c>
      <c r="AJ2399" s="319" t="s">
        <v>164</v>
      </c>
      <c r="AK2399" s="319">
        <v>30</v>
      </c>
      <c r="AL2399" s="326">
        <v>50</v>
      </c>
      <c r="AM2399" s="331">
        <f t="shared" si="449"/>
        <v>1</v>
      </c>
      <c r="AN2399" s="331">
        <f t="shared" si="450"/>
        <v>1</v>
      </c>
      <c r="AO2399" s="331"/>
      <c r="AP2399" s="331"/>
      <c r="AQ2399" s="331">
        <f t="shared" si="451"/>
        <v>1</v>
      </c>
      <c r="AR2399" s="332" t="str">
        <f>IF(A2399="","",VLOOKUP(A2399,'Base Sites'!A:B,2,FALSE))</f>
        <v>Valauto Roncq</v>
      </c>
      <c r="AS2399" s="332" t="str">
        <f t="shared" si="452"/>
        <v>VOLKSWAGEN</v>
      </c>
      <c r="AT2399" s="331"/>
      <c r="AU2399" s="333" t="str">
        <f>IF(A2399="","",VLOOKUP(L2399,'Base Vendeurs'!A:B,2,FALSE))</f>
        <v>Valauto Roncq VW</v>
      </c>
      <c r="AV2399" s="327">
        <f t="shared" si="453"/>
        <v>1291.96</v>
      </c>
      <c r="AW2399" s="329">
        <f t="shared" si="454"/>
        <v>4.4541636169755781E-2</v>
      </c>
      <c r="AX2399" s="333" t="str">
        <f t="shared" si="455"/>
        <v>NON</v>
      </c>
      <c r="AY2399" s="231">
        <f>+MargesVN[[#This Row],[Total COM]]+MargesVN[[#This Row],[EXT GIE]]+MargesVN[[#This Row],[Forfait immat]]</f>
        <v>235.60480000000001</v>
      </c>
    </row>
    <row r="2400" spans="1:51" s="384" customFormat="1" ht="11.25" customHeight="1" x14ac:dyDescent="0.25">
      <c r="A2400" s="271">
        <v>10</v>
      </c>
      <c r="B2400" s="271" t="s">
        <v>163</v>
      </c>
      <c r="C2400" s="271" t="s">
        <v>104</v>
      </c>
      <c r="D2400" s="207">
        <v>46052</v>
      </c>
      <c r="E2400" s="272">
        <v>46052</v>
      </c>
      <c r="F2400" s="208"/>
      <c r="G2400" s="208"/>
      <c r="H2400" s="208"/>
      <c r="I2400" s="208"/>
      <c r="J2400" s="208"/>
      <c r="K2400" s="208">
        <v>0</v>
      </c>
      <c r="L2400" s="271" t="s">
        <v>38</v>
      </c>
      <c r="M2400" s="271">
        <v>545941</v>
      </c>
      <c r="N2400" s="271">
        <v>5941</v>
      </c>
      <c r="O2400" s="271" t="s">
        <v>826</v>
      </c>
      <c r="P2400" s="273" t="s">
        <v>827</v>
      </c>
      <c r="Q2400" s="271" t="s">
        <v>93</v>
      </c>
      <c r="R2400" s="209">
        <v>29930.67</v>
      </c>
      <c r="S2400" s="209">
        <v>850</v>
      </c>
      <c r="T2400" s="210">
        <f t="shared" si="444"/>
        <v>30780.67</v>
      </c>
      <c r="U2400" s="211">
        <v>35</v>
      </c>
      <c r="V2400" s="209">
        <v>1134.49</v>
      </c>
      <c r="W2400" s="274">
        <v>95</v>
      </c>
      <c r="X2400" s="212"/>
      <c r="Y2400" s="274">
        <f t="shared" si="445"/>
        <v>1039.49</v>
      </c>
      <c r="Z2400" s="213">
        <f t="shared" si="446"/>
        <v>3.6857222406139957E-2</v>
      </c>
      <c r="AA2400" s="212">
        <v>0</v>
      </c>
      <c r="AB2400" s="274">
        <v>-3966.67</v>
      </c>
      <c r="AC2400" s="274"/>
      <c r="AD2400" s="274"/>
      <c r="AE2400" s="214">
        <v>0.1</v>
      </c>
      <c r="AF2400" s="214">
        <v>7.0000000000000007E-2</v>
      </c>
      <c r="AG2400" s="274">
        <f t="shared" si="447"/>
        <v>103.94900000000001</v>
      </c>
      <c r="AH2400" s="274"/>
      <c r="AI2400" s="274">
        <f t="shared" si="448"/>
        <v>103.94900000000001</v>
      </c>
      <c r="AJ2400" s="271" t="s">
        <v>149</v>
      </c>
      <c r="AK2400" s="271">
        <v>30</v>
      </c>
      <c r="AL2400" s="211"/>
      <c r="AM2400" s="275">
        <f t="shared" si="449"/>
        <v>0</v>
      </c>
      <c r="AN2400" s="275">
        <f t="shared" si="450"/>
        <v>1</v>
      </c>
      <c r="AO2400" s="275"/>
      <c r="AP2400" s="275"/>
      <c r="AQ2400" s="275">
        <f t="shared" si="451"/>
        <v>0</v>
      </c>
      <c r="AR2400" s="215" t="str">
        <f>IF(A2400="","",VLOOKUP(A2400,'Base Sites'!A:B,2,FALSE))</f>
        <v>Valauto Roncq</v>
      </c>
      <c r="AS2400" s="215" t="str">
        <f t="shared" si="452"/>
        <v>VOLKSWAGEN</v>
      </c>
      <c r="AT2400" s="275"/>
      <c r="AU2400" s="276" t="str">
        <f>IF(A2400="","",VLOOKUP(L2400,'Base Vendeurs'!A:B,2,FALSE))</f>
        <v>Valauto Roubaix</v>
      </c>
      <c r="AV2400" s="274">
        <f t="shared" si="453"/>
        <v>1134.49</v>
      </c>
      <c r="AW2400" s="213">
        <f t="shared" si="454"/>
        <v>3.6857222406139957E-2</v>
      </c>
      <c r="AX2400" s="276" t="str">
        <f t="shared" si="455"/>
        <v>NON</v>
      </c>
      <c r="AY2400" s="231">
        <f>+MargesVN[[#This Row],[Total COM]]+MargesVN[[#This Row],[EXT GIE]]+MargesVN[[#This Row],[Forfait immat]]</f>
        <v>133.94900000000001</v>
      </c>
    </row>
    <row r="2401" spans="1:51" s="384" customFormat="1" ht="11.25" customHeight="1" x14ac:dyDescent="0.25">
      <c r="A2401" s="354">
        <v>10</v>
      </c>
      <c r="B2401" s="354" t="s">
        <v>163</v>
      </c>
      <c r="C2401" s="354" t="s">
        <v>104</v>
      </c>
      <c r="D2401" s="355">
        <v>46142</v>
      </c>
      <c r="E2401" s="356">
        <v>46140</v>
      </c>
      <c r="F2401" s="357"/>
      <c r="G2401" s="357"/>
      <c r="H2401" s="357"/>
      <c r="I2401" s="357"/>
      <c r="J2401" s="357"/>
      <c r="K2401" s="357"/>
      <c r="L2401" s="354" t="s">
        <v>195</v>
      </c>
      <c r="M2401" s="354">
        <v>536020</v>
      </c>
      <c r="N2401" s="354">
        <v>6020</v>
      </c>
      <c r="O2401" s="354" t="s">
        <v>3456</v>
      </c>
      <c r="P2401" s="358" t="s">
        <v>3457</v>
      </c>
      <c r="Q2401" s="354" t="s">
        <v>177</v>
      </c>
      <c r="R2401" s="359">
        <v>37605</v>
      </c>
      <c r="S2401" s="359">
        <v>833.33</v>
      </c>
      <c r="T2401" s="360">
        <f t="shared" si="444"/>
        <v>38438.33</v>
      </c>
      <c r="U2401" s="361">
        <v>28</v>
      </c>
      <c r="V2401" s="359">
        <v>1038.18</v>
      </c>
      <c r="W2401" s="362">
        <v>95</v>
      </c>
      <c r="X2401" s="363"/>
      <c r="Y2401" s="362">
        <f t="shared" si="445"/>
        <v>943.18000000000006</v>
      </c>
      <c r="Z2401" s="364">
        <f t="shared" si="446"/>
        <v>2.7008977757358346E-2</v>
      </c>
      <c r="AA2401" s="363">
        <v>0</v>
      </c>
      <c r="AB2401" s="362">
        <v>-5860</v>
      </c>
      <c r="AC2401" s="362"/>
      <c r="AD2401" s="362"/>
      <c r="AE2401" s="365">
        <v>7.0000000000000007E-2</v>
      </c>
      <c r="AF2401" s="365">
        <v>7.0000000000000007E-2</v>
      </c>
      <c r="AG2401" s="362">
        <f t="shared" si="447"/>
        <v>66.022600000000011</v>
      </c>
      <c r="AH2401" s="362"/>
      <c r="AI2401" s="362">
        <f t="shared" si="448"/>
        <v>66.022600000000011</v>
      </c>
      <c r="AJ2401" s="354" t="s">
        <v>164</v>
      </c>
      <c r="AK2401" s="354">
        <v>0</v>
      </c>
      <c r="AL2401" s="361"/>
      <c r="AM2401" s="366">
        <f t="shared" si="449"/>
        <v>0</v>
      </c>
      <c r="AN2401" s="366">
        <f t="shared" si="450"/>
        <v>1</v>
      </c>
      <c r="AO2401" s="366"/>
      <c r="AP2401" s="366"/>
      <c r="AQ2401" s="366">
        <f t="shared" si="451"/>
        <v>0</v>
      </c>
      <c r="AR2401" s="367" t="str">
        <f>IF(A2401="","",VLOOKUP(A2401,'Base Sites'!A:B,2,FALSE))</f>
        <v>Valauto Roncq</v>
      </c>
      <c r="AS2401" s="367" t="str">
        <f t="shared" si="452"/>
        <v>VOLKSWAGEN</v>
      </c>
      <c r="AT2401" s="366"/>
      <c r="AU2401" s="368" t="str">
        <f>IF(A2401="","",VLOOKUP(L2401,'Base Vendeurs'!A:B,2,FALSE))</f>
        <v>Valauto Roncq VW</v>
      </c>
      <c r="AV2401" s="362">
        <f t="shared" si="453"/>
        <v>1038.18</v>
      </c>
      <c r="AW2401" s="364">
        <f t="shared" si="454"/>
        <v>2.7008977757358346E-2</v>
      </c>
      <c r="AX2401" s="368" t="str">
        <f t="shared" si="455"/>
        <v>NON</v>
      </c>
      <c r="AY2401" s="231">
        <f>+MargesVN[[#This Row],[Total COM]]+MargesVN[[#This Row],[EXT GIE]]+MargesVN[[#This Row],[Forfait immat]]</f>
        <v>66.022600000000011</v>
      </c>
    </row>
    <row r="2402" spans="1:51" s="384" customFormat="1" ht="11.25" customHeight="1" x14ac:dyDescent="0.25">
      <c r="A2402" s="431">
        <v>10</v>
      </c>
      <c r="B2402" s="431" t="s">
        <v>183</v>
      </c>
      <c r="C2402" s="431" t="s">
        <v>104</v>
      </c>
      <c r="D2402" s="432">
        <v>46182</v>
      </c>
      <c r="E2402" s="433">
        <v>46178</v>
      </c>
      <c r="F2402" s="434"/>
      <c r="G2402" s="434"/>
      <c r="H2402" s="434"/>
      <c r="I2402" s="434" t="s">
        <v>165</v>
      </c>
      <c r="J2402" s="434"/>
      <c r="K2402" s="434">
        <v>-85</v>
      </c>
      <c r="L2402" s="431" t="s">
        <v>195</v>
      </c>
      <c r="M2402" s="431">
        <v>545953</v>
      </c>
      <c r="N2402" s="431">
        <v>5953</v>
      </c>
      <c r="O2402" s="431" t="s">
        <v>4894</v>
      </c>
      <c r="P2402" s="435" t="s">
        <v>4895</v>
      </c>
      <c r="Q2402" s="431" t="s">
        <v>93</v>
      </c>
      <c r="R2402" s="436">
        <v>33555.67</v>
      </c>
      <c r="S2402" s="436">
        <v>5050.01</v>
      </c>
      <c r="T2402" s="437">
        <f t="shared" si="444"/>
        <v>38605.68</v>
      </c>
      <c r="U2402" s="438">
        <v>21</v>
      </c>
      <c r="V2402" s="436">
        <v>1091.32</v>
      </c>
      <c r="W2402" s="439">
        <v>94.98</v>
      </c>
      <c r="X2402" s="440"/>
      <c r="Y2402" s="439">
        <f t="shared" si="445"/>
        <v>996.33999999999992</v>
      </c>
      <c r="Z2402" s="441">
        <f t="shared" si="446"/>
        <v>2.82683791607867E-2</v>
      </c>
      <c r="AA2402" s="440">
        <v>0</v>
      </c>
      <c r="AB2402" s="439">
        <v>-500</v>
      </c>
      <c r="AC2402" s="439"/>
      <c r="AD2402" s="439" t="s">
        <v>2019</v>
      </c>
      <c r="AE2402" s="442">
        <v>7.0000000000000007E-2</v>
      </c>
      <c r="AF2402" s="442">
        <v>0.08</v>
      </c>
      <c r="AG2402" s="439">
        <f t="shared" si="447"/>
        <v>69.743800000000007</v>
      </c>
      <c r="AH2402" s="439"/>
      <c r="AI2402" s="439">
        <f t="shared" si="448"/>
        <v>69.743800000000007</v>
      </c>
      <c r="AJ2402" s="431" t="s">
        <v>149</v>
      </c>
      <c r="AK2402" s="431">
        <v>30</v>
      </c>
      <c r="AL2402" s="438">
        <v>50</v>
      </c>
      <c r="AM2402" s="443">
        <f t="shared" si="449"/>
        <v>1</v>
      </c>
      <c r="AN2402" s="443">
        <f t="shared" si="450"/>
        <v>1</v>
      </c>
      <c r="AO2402" s="443"/>
      <c r="AP2402" s="443"/>
      <c r="AQ2402" s="443">
        <f t="shared" si="451"/>
        <v>1</v>
      </c>
      <c r="AR2402" s="444" t="str">
        <f>IF(A2402="","",VLOOKUP(A2402,'Base Sites'!A:B,2,FALSE))</f>
        <v>Valauto Roncq</v>
      </c>
      <c r="AS2402" s="444" t="str">
        <f t="shared" si="452"/>
        <v>VOLKSWAGEN</v>
      </c>
      <c r="AT2402" s="443"/>
      <c r="AU2402" s="445" t="str">
        <f>IF(A2402="","",VLOOKUP(L2402,'Base Vendeurs'!A:B,2,FALSE))</f>
        <v>Valauto Roncq VW</v>
      </c>
      <c r="AV2402" s="439">
        <f t="shared" si="453"/>
        <v>1091.32</v>
      </c>
      <c r="AW2402" s="441">
        <f t="shared" si="454"/>
        <v>2.82683791607867E-2</v>
      </c>
      <c r="AX2402" s="445" t="str">
        <f t="shared" si="455"/>
        <v>NON</v>
      </c>
      <c r="AY2402" s="231">
        <f>+MargesVN[[#This Row],[Total COM]]+MargesVN[[#This Row],[EXT GIE]]+MargesVN[[#This Row],[Forfait immat]]</f>
        <v>149.74380000000002</v>
      </c>
    </row>
    <row r="2403" spans="1:51" s="384" customFormat="1" ht="11.25" customHeight="1" x14ac:dyDescent="0.25">
      <c r="A2403" s="431">
        <v>10</v>
      </c>
      <c r="B2403" s="431" t="s">
        <v>163</v>
      </c>
      <c r="C2403" s="431" t="s">
        <v>104</v>
      </c>
      <c r="D2403" s="432">
        <v>46198</v>
      </c>
      <c r="E2403" s="433">
        <v>46199</v>
      </c>
      <c r="F2403" s="434"/>
      <c r="G2403" s="434"/>
      <c r="H2403" s="434"/>
      <c r="I2403" s="434"/>
      <c r="J2403" s="434"/>
      <c r="K2403" s="434"/>
      <c r="L2403" s="431" t="s">
        <v>195</v>
      </c>
      <c r="M2403" s="431">
        <v>545954</v>
      </c>
      <c r="N2403" s="431">
        <v>5954</v>
      </c>
      <c r="O2403" s="431" t="s">
        <v>4908</v>
      </c>
      <c r="P2403" s="435" t="s">
        <v>4909</v>
      </c>
      <c r="Q2403" s="431" t="s">
        <v>93</v>
      </c>
      <c r="R2403" s="436">
        <v>34805.67</v>
      </c>
      <c r="S2403" s="436">
        <v>7425.01</v>
      </c>
      <c r="T2403" s="437">
        <f t="shared" si="444"/>
        <v>42230.68</v>
      </c>
      <c r="U2403" s="438">
        <v>37</v>
      </c>
      <c r="V2403" s="436">
        <v>1160.42</v>
      </c>
      <c r="W2403" s="439">
        <v>95</v>
      </c>
      <c r="X2403" s="440"/>
      <c r="Y2403" s="439">
        <f t="shared" si="445"/>
        <v>1065.42</v>
      </c>
      <c r="Z2403" s="441">
        <f t="shared" si="446"/>
        <v>2.7478127276188782E-2</v>
      </c>
      <c r="AA2403" s="440">
        <v>0</v>
      </c>
      <c r="AB2403" s="439">
        <v>-500</v>
      </c>
      <c r="AC2403" s="439"/>
      <c r="AD2403" s="439"/>
      <c r="AE2403" s="442">
        <v>7.0000000000000007E-2</v>
      </c>
      <c r="AF2403" s="442">
        <v>0.08</v>
      </c>
      <c r="AG2403" s="439">
        <f t="shared" si="447"/>
        <v>74.579400000000007</v>
      </c>
      <c r="AH2403" s="439"/>
      <c r="AI2403" s="439">
        <f t="shared" si="448"/>
        <v>74.579400000000007</v>
      </c>
      <c r="AJ2403" s="431" t="s">
        <v>164</v>
      </c>
      <c r="AK2403" s="431">
        <v>30</v>
      </c>
      <c r="AL2403" s="438">
        <v>50</v>
      </c>
      <c r="AM2403" s="443">
        <f t="shared" si="449"/>
        <v>1</v>
      </c>
      <c r="AN2403" s="443">
        <f t="shared" si="450"/>
        <v>1</v>
      </c>
      <c r="AO2403" s="443"/>
      <c r="AP2403" s="443"/>
      <c r="AQ2403" s="443">
        <f t="shared" si="451"/>
        <v>1</v>
      </c>
      <c r="AR2403" s="444" t="str">
        <f>IF(A2403="","",VLOOKUP(A2403,'Base Sites'!A:B,2,FALSE))</f>
        <v>Valauto Roncq</v>
      </c>
      <c r="AS2403" s="444" t="str">
        <f t="shared" si="452"/>
        <v>VOLKSWAGEN</v>
      </c>
      <c r="AT2403" s="443"/>
      <c r="AU2403" s="445" t="str">
        <f>IF(A2403="","",VLOOKUP(L2403,'Base Vendeurs'!A:B,2,FALSE))</f>
        <v>Valauto Roncq VW</v>
      </c>
      <c r="AV2403" s="439">
        <f t="shared" si="453"/>
        <v>1160.42</v>
      </c>
      <c r="AW2403" s="441">
        <f t="shared" si="454"/>
        <v>2.7478127276188782E-2</v>
      </c>
      <c r="AX2403" s="445" t="str">
        <f t="shared" si="455"/>
        <v>NON</v>
      </c>
      <c r="AY2403" s="231">
        <f>+MargesVN[[#This Row],[Total COM]]+MargesVN[[#This Row],[EXT GIE]]+MargesVN[[#This Row],[Forfait immat]]</f>
        <v>154.57940000000002</v>
      </c>
    </row>
    <row r="2404" spans="1:51" s="384" customFormat="1" ht="11.25" customHeight="1" x14ac:dyDescent="0.25">
      <c r="A2404" s="431">
        <v>10</v>
      </c>
      <c r="B2404" s="431" t="s">
        <v>163</v>
      </c>
      <c r="C2404" s="431" t="s">
        <v>104</v>
      </c>
      <c r="D2404" s="432">
        <v>46202</v>
      </c>
      <c r="E2404" s="433">
        <v>46202</v>
      </c>
      <c r="F2404" s="434"/>
      <c r="G2404" s="434"/>
      <c r="H2404" s="434"/>
      <c r="I2404" s="434"/>
      <c r="J2404" s="434"/>
      <c r="K2404" s="434">
        <v>0</v>
      </c>
      <c r="L2404" s="431" t="s">
        <v>35</v>
      </c>
      <c r="M2404" s="431">
        <v>545976</v>
      </c>
      <c r="N2404" s="431">
        <v>5976</v>
      </c>
      <c r="O2404" s="431" t="s">
        <v>5049</v>
      </c>
      <c r="P2404" s="435" t="s">
        <v>5050</v>
      </c>
      <c r="Q2404" s="431" t="s">
        <v>382</v>
      </c>
      <c r="R2404" s="436">
        <v>45030</v>
      </c>
      <c r="S2404" s="436">
        <v>3258.34</v>
      </c>
      <c r="T2404" s="437">
        <f t="shared" si="444"/>
        <v>48288.34</v>
      </c>
      <c r="U2404" s="438">
        <v>182</v>
      </c>
      <c r="V2404" s="436">
        <v>1203.67</v>
      </c>
      <c r="W2404" s="439">
        <v>95</v>
      </c>
      <c r="X2404" s="440"/>
      <c r="Y2404" s="439">
        <f t="shared" si="445"/>
        <v>1108.67</v>
      </c>
      <c r="Z2404" s="441">
        <f t="shared" si="446"/>
        <v>2.4926721440413982E-2</v>
      </c>
      <c r="AA2404" s="440">
        <v>-5350.75</v>
      </c>
      <c r="AB2404" s="439">
        <v>-964.1</v>
      </c>
      <c r="AC2404" s="439"/>
      <c r="AD2404" s="439"/>
      <c r="AE2404" s="442">
        <v>0.12</v>
      </c>
      <c r="AF2404" s="442">
        <v>0.12</v>
      </c>
      <c r="AG2404" s="439">
        <f t="shared" si="447"/>
        <v>133.04040000000001</v>
      </c>
      <c r="AH2404" s="439"/>
      <c r="AI2404" s="439">
        <f t="shared" si="448"/>
        <v>133.04040000000001</v>
      </c>
      <c r="AJ2404" s="431" t="s">
        <v>164</v>
      </c>
      <c r="AK2404" s="431">
        <v>30</v>
      </c>
      <c r="AL2404" s="438"/>
      <c r="AM2404" s="443">
        <f t="shared" si="449"/>
        <v>0</v>
      </c>
      <c r="AN2404" s="443">
        <f t="shared" si="450"/>
        <v>1</v>
      </c>
      <c r="AO2404" s="443"/>
      <c r="AP2404" s="443"/>
      <c r="AQ2404" s="443">
        <f t="shared" si="451"/>
        <v>0</v>
      </c>
      <c r="AR2404" s="444" t="str">
        <f>IF(A2404="","",VLOOKUP(A2404,'Base Sites'!A:B,2,FALSE))</f>
        <v>Valauto Roncq</v>
      </c>
      <c r="AS2404" s="444" t="str">
        <f t="shared" si="452"/>
        <v>VOLKSWAGEN</v>
      </c>
      <c r="AT2404" s="443"/>
      <c r="AU2404" s="445" t="str">
        <f>IF(A2404="","",VLOOKUP(L2404,'Base Vendeurs'!A:B,2,FALSE))</f>
        <v>Valauto Roncq VW</v>
      </c>
      <c r="AV2404" s="439">
        <f t="shared" si="453"/>
        <v>1203.67</v>
      </c>
      <c r="AW2404" s="441">
        <f t="shared" si="454"/>
        <v>2.4926721440413982E-2</v>
      </c>
      <c r="AX2404" s="445" t="str">
        <f t="shared" si="455"/>
        <v>NON</v>
      </c>
      <c r="AY2404" s="231">
        <f>+MargesVN[[#This Row],[Total COM]]+MargesVN[[#This Row],[EXT GIE]]+MargesVN[[#This Row],[Forfait immat]]</f>
        <v>163.04040000000001</v>
      </c>
    </row>
    <row r="2405" spans="1:51" s="384" customFormat="1" ht="11.25" customHeight="1" x14ac:dyDescent="0.25">
      <c r="A2405" s="354">
        <v>10</v>
      </c>
      <c r="B2405" s="354" t="s">
        <v>163</v>
      </c>
      <c r="C2405" s="354" t="s">
        <v>104</v>
      </c>
      <c r="D2405" s="355">
        <v>46114</v>
      </c>
      <c r="E2405" s="356">
        <v>46114</v>
      </c>
      <c r="F2405" s="357"/>
      <c r="G2405" s="357"/>
      <c r="H2405" s="357"/>
      <c r="I2405" s="357"/>
      <c r="J2405" s="357"/>
      <c r="K2405" s="357">
        <v>0</v>
      </c>
      <c r="L2405" s="354" t="s">
        <v>35</v>
      </c>
      <c r="M2405" s="354">
        <v>545979</v>
      </c>
      <c r="N2405" s="354">
        <v>5979</v>
      </c>
      <c r="O2405" s="354" t="s">
        <v>3228</v>
      </c>
      <c r="P2405" s="358" t="s">
        <v>3229</v>
      </c>
      <c r="Q2405" s="354" t="s">
        <v>192</v>
      </c>
      <c r="R2405" s="359">
        <v>42375</v>
      </c>
      <c r="S2405" s="359">
        <v>1033.3399999999999</v>
      </c>
      <c r="T2405" s="360">
        <f t="shared" si="444"/>
        <v>43408.34</v>
      </c>
      <c r="U2405" s="361">
        <v>9</v>
      </c>
      <c r="V2405" s="359">
        <v>467.96</v>
      </c>
      <c r="W2405" s="362">
        <v>95</v>
      </c>
      <c r="X2405" s="363"/>
      <c r="Y2405" s="362">
        <f t="shared" si="445"/>
        <v>372.96</v>
      </c>
      <c r="Z2405" s="364">
        <f t="shared" si="446"/>
        <v>1.0780416850771073E-2</v>
      </c>
      <c r="AA2405" s="363">
        <v>0</v>
      </c>
      <c r="AB2405" s="362">
        <v>0</v>
      </c>
      <c r="AC2405" s="362"/>
      <c r="AD2405" s="362"/>
      <c r="AE2405" s="365">
        <v>7.0000000000000007E-2</v>
      </c>
      <c r="AF2405" s="365">
        <v>7.0000000000000007E-2</v>
      </c>
      <c r="AG2405" s="362">
        <f t="shared" si="447"/>
        <v>26.107200000000002</v>
      </c>
      <c r="AH2405" s="362"/>
      <c r="AI2405" s="362">
        <f t="shared" si="448"/>
        <v>26.107200000000002</v>
      </c>
      <c r="AJ2405" s="354" t="s">
        <v>149</v>
      </c>
      <c r="AK2405" s="354"/>
      <c r="AL2405" s="361"/>
      <c r="AM2405" s="366">
        <f t="shared" si="449"/>
        <v>0</v>
      </c>
      <c r="AN2405" s="366">
        <f t="shared" si="450"/>
        <v>1</v>
      </c>
      <c r="AO2405" s="366"/>
      <c r="AP2405" s="366"/>
      <c r="AQ2405" s="366">
        <f t="shared" si="451"/>
        <v>0</v>
      </c>
      <c r="AR2405" s="367" t="str">
        <f>IF(A2405="","",VLOOKUP(A2405,'Base Sites'!A:B,2,FALSE))</f>
        <v>Valauto Roncq</v>
      </c>
      <c r="AS2405" s="367" t="str">
        <f t="shared" si="452"/>
        <v>VOLKSWAGEN</v>
      </c>
      <c r="AT2405" s="366"/>
      <c r="AU2405" s="368" t="str">
        <f>IF(A2405="","",VLOOKUP(L2405,'Base Vendeurs'!A:B,2,FALSE))</f>
        <v>Valauto Roncq VW</v>
      </c>
      <c r="AV2405" s="362">
        <f t="shared" si="453"/>
        <v>467.96</v>
      </c>
      <c r="AW2405" s="364">
        <f t="shared" si="454"/>
        <v>1.0780416850771073E-2</v>
      </c>
      <c r="AX2405" s="368" t="str">
        <f t="shared" si="455"/>
        <v>NON</v>
      </c>
      <c r="AY2405" s="231">
        <f>+MargesVN[[#This Row],[Total COM]]+MargesVN[[#This Row],[EXT GIE]]+MargesVN[[#This Row],[Forfait immat]]</f>
        <v>26.107200000000002</v>
      </c>
    </row>
    <row r="2406" spans="1:51" s="384" customFormat="1" ht="11.25" customHeight="1" x14ac:dyDescent="0.25">
      <c r="A2406" s="286">
        <v>10</v>
      </c>
      <c r="B2406" s="286" t="s">
        <v>183</v>
      </c>
      <c r="C2406" s="286" t="s">
        <v>104</v>
      </c>
      <c r="D2406" s="180">
        <v>46044</v>
      </c>
      <c r="E2406" s="287">
        <v>46045</v>
      </c>
      <c r="F2406" s="181"/>
      <c r="G2406" s="181"/>
      <c r="H2406" s="181"/>
      <c r="I2406" s="181" t="s">
        <v>165</v>
      </c>
      <c r="J2406" s="181"/>
      <c r="K2406" s="181">
        <v>21120.65</v>
      </c>
      <c r="L2406" s="286" t="s">
        <v>388</v>
      </c>
      <c r="M2406" s="286">
        <v>545985</v>
      </c>
      <c r="N2406" s="286">
        <v>5985</v>
      </c>
      <c r="O2406" s="286" t="s">
        <v>1073</v>
      </c>
      <c r="P2406" s="288" t="s">
        <v>1074</v>
      </c>
      <c r="Q2406" s="286" t="s">
        <v>23</v>
      </c>
      <c r="R2406" s="182">
        <v>22014</v>
      </c>
      <c r="S2406" s="182">
        <v>720.83</v>
      </c>
      <c r="T2406" s="183">
        <f t="shared" si="444"/>
        <v>22734.83</v>
      </c>
      <c r="U2406" s="184">
        <v>3</v>
      </c>
      <c r="V2406" s="182">
        <v>876.45</v>
      </c>
      <c r="W2406" s="289">
        <v>95</v>
      </c>
      <c r="X2406" s="185"/>
      <c r="Y2406" s="289">
        <f t="shared" si="445"/>
        <v>781.45</v>
      </c>
      <c r="Z2406" s="186">
        <f t="shared" si="446"/>
        <v>3.8550981027788638E-2</v>
      </c>
      <c r="AA2406" s="185">
        <v>0</v>
      </c>
      <c r="AB2406" s="289">
        <v>-1690.01</v>
      </c>
      <c r="AC2406" s="289"/>
      <c r="AD2406" s="289" t="s">
        <v>1229</v>
      </c>
      <c r="AE2406" s="187">
        <v>0.1</v>
      </c>
      <c r="AF2406" s="187">
        <v>7.0000000000000007E-2</v>
      </c>
      <c r="AG2406" s="289">
        <f t="shared" si="447"/>
        <v>78.14500000000001</v>
      </c>
      <c r="AH2406" s="289"/>
      <c r="AI2406" s="289">
        <f t="shared" si="448"/>
        <v>78.14500000000001</v>
      </c>
      <c r="AJ2406" s="286" t="s">
        <v>164</v>
      </c>
      <c r="AK2406" s="286">
        <v>30</v>
      </c>
      <c r="AL2406" s="184" t="s">
        <v>293</v>
      </c>
      <c r="AM2406" s="290">
        <f t="shared" si="449"/>
        <v>1</v>
      </c>
      <c r="AN2406" s="290">
        <f t="shared" si="450"/>
        <v>1</v>
      </c>
      <c r="AO2406" s="290"/>
      <c r="AP2406" s="312"/>
      <c r="AQ2406" s="290">
        <f t="shared" si="451"/>
        <v>1</v>
      </c>
      <c r="AR2406" s="188" t="str">
        <f>IF(A2406="","",VLOOKUP(A2406,'Base Sites'!A:B,2,FALSE))</f>
        <v>Valauto Roncq</v>
      </c>
      <c r="AS2406" s="188" t="str">
        <f t="shared" si="452"/>
        <v>VOLKSWAGEN</v>
      </c>
      <c r="AT2406" s="290"/>
      <c r="AU2406" s="291" t="str">
        <f>IF(A2406="","",VLOOKUP(L2406,'Base Vendeurs'!A:B,2,FALSE))</f>
        <v>Valauto Roncq VW</v>
      </c>
      <c r="AV2406" s="289">
        <f t="shared" si="453"/>
        <v>876.45</v>
      </c>
      <c r="AW2406" s="186">
        <f t="shared" si="454"/>
        <v>3.8550981027788638E-2</v>
      </c>
      <c r="AX2406" s="237" t="str">
        <f t="shared" si="455"/>
        <v>NON</v>
      </c>
      <c r="AY2406" s="231">
        <f>+MargesVN[[#This Row],[Total COM]]+MargesVN[[#This Row],[EXT GIE]]+MargesVN[[#This Row],[Forfait immat]]</f>
        <v>108.14500000000001</v>
      </c>
    </row>
    <row r="2407" spans="1:51" s="384" customFormat="1" ht="11.25" customHeight="1" x14ac:dyDescent="0.25">
      <c r="A2407" s="354">
        <v>10</v>
      </c>
      <c r="B2407" s="354" t="s">
        <v>163</v>
      </c>
      <c r="C2407" s="354" t="s">
        <v>104</v>
      </c>
      <c r="D2407" s="355">
        <v>46141</v>
      </c>
      <c r="E2407" s="356">
        <v>46141</v>
      </c>
      <c r="F2407" s="357"/>
      <c r="G2407" s="357"/>
      <c r="H2407" s="357"/>
      <c r="I2407" s="357"/>
      <c r="J2407" s="357"/>
      <c r="K2407" s="357">
        <v>0</v>
      </c>
      <c r="L2407" s="354" t="s">
        <v>35</v>
      </c>
      <c r="M2407" s="354">
        <v>546013</v>
      </c>
      <c r="N2407" s="354">
        <v>6013</v>
      </c>
      <c r="O2407" s="354" t="s">
        <v>3558</v>
      </c>
      <c r="P2407" s="358" t="s">
        <v>3559</v>
      </c>
      <c r="Q2407" s="354" t="s">
        <v>24</v>
      </c>
      <c r="R2407" s="359">
        <v>27375</v>
      </c>
      <c r="S2407" s="359">
        <v>962.5</v>
      </c>
      <c r="T2407" s="360">
        <f t="shared" si="444"/>
        <v>28337.5</v>
      </c>
      <c r="U2407" s="361">
        <v>13</v>
      </c>
      <c r="V2407" s="359">
        <v>656.75</v>
      </c>
      <c r="W2407" s="362">
        <v>95</v>
      </c>
      <c r="X2407" s="363"/>
      <c r="Y2407" s="362">
        <f t="shared" si="445"/>
        <v>561.75</v>
      </c>
      <c r="Z2407" s="364">
        <f t="shared" si="446"/>
        <v>2.3176003528892809E-2</v>
      </c>
      <c r="AA2407" s="363">
        <v>0</v>
      </c>
      <c r="AB2407" s="362">
        <v>0</v>
      </c>
      <c r="AC2407" s="362"/>
      <c r="AD2407" s="362"/>
      <c r="AE2407" s="365">
        <v>7.0000000000000007E-2</v>
      </c>
      <c r="AF2407" s="365">
        <v>7.0000000000000007E-2</v>
      </c>
      <c r="AG2407" s="362">
        <f t="shared" si="447"/>
        <v>39.322500000000005</v>
      </c>
      <c r="AH2407" s="362"/>
      <c r="AI2407" s="362">
        <f t="shared" si="448"/>
        <v>39.322500000000005</v>
      </c>
      <c r="AJ2407" s="354" t="s">
        <v>164</v>
      </c>
      <c r="AK2407" s="354"/>
      <c r="AL2407" s="361"/>
      <c r="AM2407" s="366">
        <f t="shared" si="449"/>
        <v>0</v>
      </c>
      <c r="AN2407" s="366">
        <f t="shared" si="450"/>
        <v>1</v>
      </c>
      <c r="AO2407" s="366"/>
      <c r="AP2407" s="366"/>
      <c r="AQ2407" s="366">
        <f t="shared" si="451"/>
        <v>0</v>
      </c>
      <c r="AR2407" s="367" t="str">
        <f>IF(A2407="","",VLOOKUP(A2407,'Base Sites'!A:B,2,FALSE))</f>
        <v>Valauto Roncq</v>
      </c>
      <c r="AS2407" s="367" t="str">
        <f t="shared" si="452"/>
        <v>VOLKSWAGEN</v>
      </c>
      <c r="AT2407" s="366"/>
      <c r="AU2407" s="368" t="str">
        <f>IF(A2407="","",VLOOKUP(L2407,'Base Vendeurs'!A:B,2,FALSE))</f>
        <v>Valauto Roncq VW</v>
      </c>
      <c r="AV2407" s="362">
        <f t="shared" si="453"/>
        <v>656.75</v>
      </c>
      <c r="AW2407" s="364">
        <f t="shared" si="454"/>
        <v>2.3176003528892809E-2</v>
      </c>
      <c r="AX2407" s="368" t="str">
        <f t="shared" si="455"/>
        <v>NON</v>
      </c>
      <c r="AY2407" s="231">
        <f>+MargesVN[[#This Row],[Total COM]]+MargesVN[[#This Row],[EXT GIE]]+MargesVN[[#This Row],[Forfait immat]]</f>
        <v>39.322500000000005</v>
      </c>
    </row>
    <row r="2408" spans="1:51" s="384" customFormat="1" ht="11.25" customHeight="1" x14ac:dyDescent="0.25">
      <c r="A2408" s="354">
        <v>10</v>
      </c>
      <c r="B2408" s="354" t="s">
        <v>163</v>
      </c>
      <c r="C2408" s="354" t="s">
        <v>104</v>
      </c>
      <c r="D2408" s="355">
        <v>46142</v>
      </c>
      <c r="E2408" s="356">
        <v>46142</v>
      </c>
      <c r="F2408" s="357"/>
      <c r="G2408" s="357"/>
      <c r="H2408" s="357"/>
      <c r="I2408" s="357"/>
      <c r="J2408" s="357"/>
      <c r="K2408" s="357"/>
      <c r="L2408" s="354" t="s">
        <v>195</v>
      </c>
      <c r="M2408" s="354">
        <v>546014</v>
      </c>
      <c r="N2408" s="354">
        <v>6014</v>
      </c>
      <c r="O2408" s="354" t="s">
        <v>3540</v>
      </c>
      <c r="P2408" s="358" t="s">
        <v>3541</v>
      </c>
      <c r="Q2408" s="354" t="s">
        <v>24</v>
      </c>
      <c r="R2408" s="359">
        <v>44708.33</v>
      </c>
      <c r="S2408" s="359">
        <v>1841.67</v>
      </c>
      <c r="T2408" s="360">
        <f t="shared" si="444"/>
        <v>46550</v>
      </c>
      <c r="U2408" s="361">
        <v>8</v>
      </c>
      <c r="V2408" s="359">
        <v>1212.17</v>
      </c>
      <c r="W2408" s="362">
        <v>95</v>
      </c>
      <c r="X2408" s="363"/>
      <c r="Y2408" s="362">
        <f t="shared" si="445"/>
        <v>1117.17</v>
      </c>
      <c r="Z2408" s="364">
        <f t="shared" si="446"/>
        <v>2.6040171858216974E-2</v>
      </c>
      <c r="AA2408" s="363">
        <v>0</v>
      </c>
      <c r="AB2408" s="362">
        <v>0</v>
      </c>
      <c r="AC2408" s="362"/>
      <c r="AD2408" s="362"/>
      <c r="AE2408" s="365">
        <v>7.0000000000000007E-2</v>
      </c>
      <c r="AF2408" s="365">
        <v>7.0000000000000007E-2</v>
      </c>
      <c r="AG2408" s="362">
        <f t="shared" si="447"/>
        <v>78.201900000000009</v>
      </c>
      <c r="AH2408" s="362"/>
      <c r="AI2408" s="362">
        <f t="shared" si="448"/>
        <v>78.201900000000009</v>
      </c>
      <c r="AJ2408" s="354" t="s">
        <v>164</v>
      </c>
      <c r="AK2408" s="354">
        <v>0</v>
      </c>
      <c r="AL2408" s="361"/>
      <c r="AM2408" s="366">
        <f t="shared" si="449"/>
        <v>0</v>
      </c>
      <c r="AN2408" s="366">
        <f t="shared" si="450"/>
        <v>1</v>
      </c>
      <c r="AO2408" s="366"/>
      <c r="AP2408" s="366"/>
      <c r="AQ2408" s="366">
        <f t="shared" si="451"/>
        <v>0</v>
      </c>
      <c r="AR2408" s="367" t="str">
        <f>IF(A2408="","",VLOOKUP(A2408,'Base Sites'!A:B,2,FALSE))</f>
        <v>Valauto Roncq</v>
      </c>
      <c r="AS2408" s="367" t="str">
        <f t="shared" si="452"/>
        <v>VOLKSWAGEN</v>
      </c>
      <c r="AT2408" s="366"/>
      <c r="AU2408" s="368" t="str">
        <f>IF(A2408="","",VLOOKUP(L2408,'Base Vendeurs'!A:B,2,FALSE))</f>
        <v>Valauto Roncq VW</v>
      </c>
      <c r="AV2408" s="362">
        <f t="shared" si="453"/>
        <v>1212.17</v>
      </c>
      <c r="AW2408" s="364">
        <f t="shared" si="454"/>
        <v>2.6040171858216974E-2</v>
      </c>
      <c r="AX2408" s="368" t="str">
        <f t="shared" si="455"/>
        <v>NON</v>
      </c>
      <c r="AY2408" s="231">
        <f>+MargesVN[[#This Row],[Total COM]]+MargesVN[[#This Row],[EXT GIE]]+MargesVN[[#This Row],[Forfait immat]]</f>
        <v>78.201900000000009</v>
      </c>
    </row>
    <row r="2409" spans="1:51" s="384" customFormat="1" ht="11.25" customHeight="1" x14ac:dyDescent="0.25">
      <c r="A2409" s="45">
        <v>10</v>
      </c>
      <c r="B2409" s="45" t="s">
        <v>163</v>
      </c>
      <c r="C2409" s="45" t="s">
        <v>104</v>
      </c>
      <c r="D2409" s="44">
        <v>46059</v>
      </c>
      <c r="E2409" s="65">
        <v>46059</v>
      </c>
      <c r="F2409" s="35"/>
      <c r="G2409" s="35"/>
      <c r="H2409" s="35"/>
      <c r="I2409" s="35"/>
      <c r="J2409" s="35"/>
      <c r="K2409" s="35">
        <v>0</v>
      </c>
      <c r="L2409" s="45" t="s">
        <v>38</v>
      </c>
      <c r="M2409" s="45">
        <v>546017</v>
      </c>
      <c r="N2409" s="45">
        <v>6017</v>
      </c>
      <c r="O2409" s="45" t="s">
        <v>1428</v>
      </c>
      <c r="P2409" s="66" t="s">
        <v>1429</v>
      </c>
      <c r="Q2409" s="45" t="s">
        <v>23</v>
      </c>
      <c r="R2409" s="47">
        <v>20605.669999999998</v>
      </c>
      <c r="S2409" s="47">
        <v>550</v>
      </c>
      <c r="T2409" s="48">
        <f t="shared" si="444"/>
        <v>21155.67</v>
      </c>
      <c r="U2409" s="49">
        <v>9</v>
      </c>
      <c r="V2409" s="47">
        <v>1207.57</v>
      </c>
      <c r="W2409" s="46">
        <v>95</v>
      </c>
      <c r="X2409" s="50"/>
      <c r="Y2409" s="46">
        <f t="shared" si="445"/>
        <v>1112.57</v>
      </c>
      <c r="Z2409" s="51">
        <f t="shared" si="446"/>
        <v>5.7080205921154946E-2</v>
      </c>
      <c r="AA2409" s="50">
        <v>0</v>
      </c>
      <c r="AB2409" s="46">
        <v>-2356.67</v>
      </c>
      <c r="AC2409" s="46"/>
      <c r="AD2409" s="46"/>
      <c r="AE2409" s="52">
        <v>0.1</v>
      </c>
      <c r="AF2409" s="52">
        <v>0.13</v>
      </c>
      <c r="AG2409" s="46">
        <f t="shared" si="447"/>
        <v>111.25700000000001</v>
      </c>
      <c r="AH2409" s="46"/>
      <c r="AI2409" s="46">
        <f t="shared" si="448"/>
        <v>111.25700000000001</v>
      </c>
      <c r="AJ2409" s="45" t="s">
        <v>164</v>
      </c>
      <c r="AK2409" s="45">
        <v>30</v>
      </c>
      <c r="AL2409" s="49">
        <v>50</v>
      </c>
      <c r="AM2409" s="238">
        <f t="shared" si="449"/>
        <v>1</v>
      </c>
      <c r="AN2409" s="238">
        <f t="shared" si="450"/>
        <v>1</v>
      </c>
      <c r="AO2409" s="238"/>
      <c r="AP2409" s="238"/>
      <c r="AQ2409" s="238">
        <f t="shared" si="451"/>
        <v>1</v>
      </c>
      <c r="AR2409" s="96" t="str">
        <f>IF(A2409="","",VLOOKUP(A2409,'Base Sites'!A:B,2,FALSE))</f>
        <v>Valauto Roncq</v>
      </c>
      <c r="AS2409" s="96" t="str">
        <f t="shared" si="452"/>
        <v>VOLKSWAGEN</v>
      </c>
      <c r="AT2409" s="238"/>
      <c r="AU2409" s="231" t="str">
        <f>IF(A2409="","",VLOOKUP(L2409,'Base Vendeurs'!A:B,2,FALSE))</f>
        <v>Valauto Roubaix</v>
      </c>
      <c r="AV2409" s="46">
        <f t="shared" si="453"/>
        <v>1207.57</v>
      </c>
      <c r="AW2409" s="51">
        <f t="shared" si="454"/>
        <v>5.7080205921154946E-2</v>
      </c>
      <c r="AX2409" s="231" t="str">
        <f t="shared" si="455"/>
        <v>NON</v>
      </c>
      <c r="AY2409" s="231">
        <f>+MargesVN[[#This Row],[Total COM]]+MargesVN[[#This Row],[EXT GIE]]+MargesVN[[#This Row],[Forfait immat]]</f>
        <v>191.25700000000001</v>
      </c>
    </row>
    <row r="2410" spans="1:51" s="384" customFormat="1" ht="11.25" customHeight="1" x14ac:dyDescent="0.25">
      <c r="A2410" s="354">
        <v>10</v>
      </c>
      <c r="B2410" s="354" t="s">
        <v>183</v>
      </c>
      <c r="C2410" s="354" t="s">
        <v>104</v>
      </c>
      <c r="D2410" s="355">
        <v>46142</v>
      </c>
      <c r="E2410" s="356">
        <v>46142</v>
      </c>
      <c r="F2410" s="357"/>
      <c r="G2410" s="357"/>
      <c r="H2410" s="357"/>
      <c r="I2410" s="357" t="s">
        <v>165</v>
      </c>
      <c r="J2410" s="357"/>
      <c r="K2410" s="357">
        <v>-479.99</v>
      </c>
      <c r="L2410" s="354" t="s">
        <v>36</v>
      </c>
      <c r="M2410" s="354">
        <v>545466</v>
      </c>
      <c r="N2410" s="354">
        <v>5466</v>
      </c>
      <c r="O2410" s="354" t="s">
        <v>3468</v>
      </c>
      <c r="P2410" s="358" t="s">
        <v>3469</v>
      </c>
      <c r="Q2410" s="354" t="s">
        <v>177</v>
      </c>
      <c r="R2410" s="359">
        <v>37605</v>
      </c>
      <c r="S2410" s="359">
        <v>2791.67</v>
      </c>
      <c r="T2410" s="360">
        <f t="shared" ref="T2410:T2473" si="456">+R2410+S2410</f>
        <v>40396.67</v>
      </c>
      <c r="U2410" s="361">
        <v>48</v>
      </c>
      <c r="V2410" s="359">
        <v>2082.77</v>
      </c>
      <c r="W2410" s="362">
        <v>95</v>
      </c>
      <c r="X2410" s="363"/>
      <c r="Y2410" s="362">
        <f t="shared" ref="Y2410:Y2473" si="457">+V2410-W2410+X2410</f>
        <v>1987.77</v>
      </c>
      <c r="Z2410" s="364">
        <f t="shared" ref="Z2410:Z2473" si="458">(V2410+X2410)/T2410</f>
        <v>5.1557962574637961E-2</v>
      </c>
      <c r="AA2410" s="363">
        <v>0</v>
      </c>
      <c r="AB2410" s="362">
        <v>-5566.67</v>
      </c>
      <c r="AC2410" s="362"/>
      <c r="AD2410" s="362" t="s">
        <v>2019</v>
      </c>
      <c r="AE2410" s="365">
        <v>7.0000000000000007E-2</v>
      </c>
      <c r="AF2410" s="365">
        <v>7.0000000000000007E-2</v>
      </c>
      <c r="AG2410" s="362">
        <f t="shared" ref="AG2410:AG2473" si="459">+Y2410*AE2410</f>
        <v>139.1439</v>
      </c>
      <c r="AH2410" s="362"/>
      <c r="AI2410" s="362">
        <f t="shared" ref="AI2410:AI2473" si="460">+AG2410+AH2410</f>
        <v>139.1439</v>
      </c>
      <c r="AJ2410" s="354" t="s">
        <v>164</v>
      </c>
      <c r="AK2410" s="354">
        <v>30</v>
      </c>
      <c r="AL2410" s="361">
        <v>50</v>
      </c>
      <c r="AM2410" s="366">
        <f t="shared" ref="AM2410:AM2473" si="461">IF(AL2410&gt;0,100%,0%)</f>
        <v>1</v>
      </c>
      <c r="AN2410" s="366">
        <f t="shared" ref="AN2410:AN2473" si="462">IF(A2410&gt;0,1,"")</f>
        <v>1</v>
      </c>
      <c r="AO2410" s="366"/>
      <c r="AP2410" s="366"/>
      <c r="AQ2410" s="366">
        <f t="shared" ref="AQ2410:AQ2473" si="463">IF(AN2410="","",+AM2410/AN2410)</f>
        <v>1</v>
      </c>
      <c r="AR2410" s="367" t="str">
        <f>IF(A2410="","",VLOOKUP(A2410,'Base Sites'!A:B,2,FALSE))</f>
        <v>Valauto Roncq</v>
      </c>
      <c r="AS2410" s="367" t="str">
        <f t="shared" ref="AS2410:AS2473" si="464">IF(C2410="VW","VOLKSWAGEN",IF(C2410="SE","SEAT",IF(C2410="NI","NISSAN",IF(C2410="HY","HYUNDAI",IF(C2410="VU","VUL",IF(C2410="sk","SKODA",IF(C2410="ltsk","SKODA",IF(C2410="CUPRA","CUPRA",IF(C2410="AUDI","AUDI","")))))))))</f>
        <v>VOLKSWAGEN</v>
      </c>
      <c r="AT2410" s="366"/>
      <c r="AU2410" s="368" t="str">
        <f>IF(A2410="","",VLOOKUP(L2410,'Base Vendeurs'!A:B,2,FALSE))</f>
        <v>Valauto Roncq VW</v>
      </c>
      <c r="AV2410" s="362">
        <f t="shared" ref="AV2410:AV2473" si="465">+V2410+AO2410</f>
        <v>2082.77</v>
      </c>
      <c r="AW2410" s="364">
        <f t="shared" ref="AW2410:AW2473" si="466">IF(A2410="","",+AV2410/T2410)</f>
        <v>5.1557962574637961E-2</v>
      </c>
      <c r="AX2410" s="368" t="str">
        <f t="shared" ref="AX2410:AX2473" si="467">IF(AV2410&lt;0,"OUI","NON")</f>
        <v>NON</v>
      </c>
      <c r="AY2410" s="231">
        <f>+MargesVN[[#This Row],[Total COM]]+MargesVN[[#This Row],[EXT GIE]]+MargesVN[[#This Row],[Forfait immat]]</f>
        <v>219.1439</v>
      </c>
    </row>
    <row r="2411" spans="1:51" s="384" customFormat="1" ht="11.25" customHeight="1" x14ac:dyDescent="0.25">
      <c r="A2411" s="319">
        <v>10</v>
      </c>
      <c r="B2411" s="319" t="s">
        <v>183</v>
      </c>
      <c r="C2411" s="319" t="s">
        <v>104</v>
      </c>
      <c r="D2411" s="320">
        <v>46084</v>
      </c>
      <c r="E2411" s="321">
        <v>46084</v>
      </c>
      <c r="F2411" s="322"/>
      <c r="G2411" s="322"/>
      <c r="H2411" s="322"/>
      <c r="I2411" s="322" t="s">
        <v>165</v>
      </c>
      <c r="J2411" s="322"/>
      <c r="K2411" s="322">
        <v>-40</v>
      </c>
      <c r="L2411" s="319" t="s">
        <v>195</v>
      </c>
      <c r="M2411" s="319">
        <v>546031</v>
      </c>
      <c r="N2411" s="319">
        <v>6031</v>
      </c>
      <c r="O2411" s="319" t="s">
        <v>2425</v>
      </c>
      <c r="P2411" s="323" t="s">
        <v>2426</v>
      </c>
      <c r="Q2411" s="319" t="s">
        <v>93</v>
      </c>
      <c r="R2411" s="324">
        <v>33555.67</v>
      </c>
      <c r="S2411" s="324">
        <v>1258.3399999999999</v>
      </c>
      <c r="T2411" s="325">
        <f t="shared" si="456"/>
        <v>34814.009999999995</v>
      </c>
      <c r="U2411" s="326">
        <v>81</v>
      </c>
      <c r="V2411" s="324">
        <v>858.27</v>
      </c>
      <c r="W2411" s="327">
        <v>95</v>
      </c>
      <c r="X2411" s="328"/>
      <c r="Y2411" s="327">
        <f t="shared" si="457"/>
        <v>763.27</v>
      </c>
      <c r="Z2411" s="329">
        <f t="shared" si="458"/>
        <v>2.465300607427872E-2</v>
      </c>
      <c r="AA2411" s="328">
        <v>0</v>
      </c>
      <c r="AB2411" s="327">
        <v>-1333.34</v>
      </c>
      <c r="AC2411" s="327"/>
      <c r="AD2411" s="327" t="s">
        <v>2019</v>
      </c>
      <c r="AE2411" s="330">
        <v>0.13</v>
      </c>
      <c r="AF2411" s="330">
        <v>0.13</v>
      </c>
      <c r="AG2411" s="327">
        <f t="shared" si="459"/>
        <v>99.225099999999998</v>
      </c>
      <c r="AH2411" s="327"/>
      <c r="AI2411" s="327">
        <f t="shared" si="460"/>
        <v>99.225099999999998</v>
      </c>
      <c r="AJ2411" s="319" t="s">
        <v>149</v>
      </c>
      <c r="AK2411" s="319"/>
      <c r="AL2411" s="326"/>
      <c r="AM2411" s="331">
        <f t="shared" si="461"/>
        <v>0</v>
      </c>
      <c r="AN2411" s="331">
        <f t="shared" si="462"/>
        <v>1</v>
      </c>
      <c r="AO2411" s="331"/>
      <c r="AP2411" s="331"/>
      <c r="AQ2411" s="331">
        <f t="shared" si="463"/>
        <v>0</v>
      </c>
      <c r="AR2411" s="332" t="str">
        <f>IF(A2411="","",VLOOKUP(A2411,'Base Sites'!A:B,2,FALSE))</f>
        <v>Valauto Roncq</v>
      </c>
      <c r="AS2411" s="332" t="str">
        <f t="shared" si="464"/>
        <v>VOLKSWAGEN</v>
      </c>
      <c r="AT2411" s="331"/>
      <c r="AU2411" s="333" t="str">
        <f>IF(A2411="","",VLOOKUP(L2411,'Base Vendeurs'!A:B,2,FALSE))</f>
        <v>Valauto Roncq VW</v>
      </c>
      <c r="AV2411" s="327">
        <f t="shared" si="465"/>
        <v>858.27</v>
      </c>
      <c r="AW2411" s="329">
        <f t="shared" si="466"/>
        <v>2.465300607427872E-2</v>
      </c>
      <c r="AX2411" s="333" t="str">
        <f t="shared" si="467"/>
        <v>NON</v>
      </c>
      <c r="AY2411" s="231">
        <f>+MargesVN[[#This Row],[Total COM]]+MargesVN[[#This Row],[EXT GIE]]+MargesVN[[#This Row],[Forfait immat]]</f>
        <v>99.225099999999998</v>
      </c>
    </row>
    <row r="2412" spans="1:51" s="384" customFormat="1" ht="11.25" customHeight="1" x14ac:dyDescent="0.25">
      <c r="A2412" s="401">
        <v>10</v>
      </c>
      <c r="B2412" s="401" t="s">
        <v>163</v>
      </c>
      <c r="C2412" s="401" t="s">
        <v>104</v>
      </c>
      <c r="D2412" s="402">
        <v>46163</v>
      </c>
      <c r="E2412" s="403">
        <v>46164</v>
      </c>
      <c r="F2412" s="404"/>
      <c r="G2412" s="404"/>
      <c r="H2412" s="404"/>
      <c r="I2412" s="404"/>
      <c r="J2412" s="404"/>
      <c r="K2412" s="404">
        <v>0</v>
      </c>
      <c r="L2412" s="401" t="s">
        <v>161</v>
      </c>
      <c r="M2412" s="401">
        <v>546039</v>
      </c>
      <c r="N2412" s="401">
        <v>6039</v>
      </c>
      <c r="O2412" s="401" t="s">
        <v>4194</v>
      </c>
      <c r="P2412" s="405" t="s">
        <v>4195</v>
      </c>
      <c r="Q2412" s="401" t="s">
        <v>26</v>
      </c>
      <c r="R2412" s="406">
        <v>42363.33</v>
      </c>
      <c r="S2412" s="406">
        <v>666.67</v>
      </c>
      <c r="T2412" s="407">
        <f t="shared" si="456"/>
        <v>43030</v>
      </c>
      <c r="U2412" s="408">
        <v>27</v>
      </c>
      <c r="V2412" s="406">
        <v>1465.5</v>
      </c>
      <c r="W2412" s="409">
        <v>95</v>
      </c>
      <c r="X2412" s="410"/>
      <c r="Y2412" s="409">
        <f t="shared" si="457"/>
        <v>1370.5</v>
      </c>
      <c r="Z2412" s="411">
        <f t="shared" si="458"/>
        <v>3.4057634208691609E-2</v>
      </c>
      <c r="AA2412" s="410">
        <v>0</v>
      </c>
      <c r="AB2412" s="409">
        <v>-444</v>
      </c>
      <c r="AC2412" s="409"/>
      <c r="AD2412" s="409"/>
      <c r="AE2412" s="412">
        <v>0.08</v>
      </c>
      <c r="AF2412" s="412">
        <v>0.08</v>
      </c>
      <c r="AG2412" s="409">
        <f t="shared" si="459"/>
        <v>109.64</v>
      </c>
      <c r="AH2412" s="409"/>
      <c r="AI2412" s="409">
        <f t="shared" si="460"/>
        <v>109.64</v>
      </c>
      <c r="AJ2412" s="401" t="s">
        <v>164</v>
      </c>
      <c r="AK2412" s="401">
        <v>0</v>
      </c>
      <c r="AL2412" s="408"/>
      <c r="AM2412" s="413">
        <f t="shared" si="461"/>
        <v>0</v>
      </c>
      <c r="AN2412" s="413">
        <f t="shared" si="462"/>
        <v>1</v>
      </c>
      <c r="AO2412" s="413"/>
      <c r="AP2412" s="413"/>
      <c r="AQ2412" s="413">
        <f t="shared" si="463"/>
        <v>0</v>
      </c>
      <c r="AR2412" s="414" t="str">
        <f>IF(A2412="","",VLOOKUP(A2412,'Base Sites'!A:B,2,FALSE))</f>
        <v>Valauto Roncq</v>
      </c>
      <c r="AS2412" s="414" t="str">
        <f t="shared" si="464"/>
        <v>VOLKSWAGEN</v>
      </c>
      <c r="AT2412" s="413"/>
      <c r="AU2412" s="415" t="str">
        <f>IF(A2412="","",VLOOKUP(L2412,'Base Vendeurs'!A:B,2,FALSE))</f>
        <v>Valauto Roncq Skoda</v>
      </c>
      <c r="AV2412" s="409">
        <f t="shared" si="465"/>
        <v>1465.5</v>
      </c>
      <c r="AW2412" s="411">
        <f t="shared" si="466"/>
        <v>3.4057634208691609E-2</v>
      </c>
      <c r="AX2412" s="415" t="str">
        <f t="shared" si="467"/>
        <v>NON</v>
      </c>
      <c r="AY2412" s="231">
        <f>+MargesVN[[#This Row],[Total COM]]+MargesVN[[#This Row],[EXT GIE]]+MargesVN[[#This Row],[Forfait immat]]</f>
        <v>109.64</v>
      </c>
    </row>
    <row r="2413" spans="1:51" s="384" customFormat="1" ht="11.25" customHeight="1" x14ac:dyDescent="0.25">
      <c r="A2413" s="45">
        <v>10</v>
      </c>
      <c r="B2413" s="45" t="s">
        <v>163</v>
      </c>
      <c r="C2413" s="45" t="s">
        <v>104</v>
      </c>
      <c r="D2413" s="44">
        <v>46079</v>
      </c>
      <c r="E2413" s="65">
        <v>46079</v>
      </c>
      <c r="F2413" s="35"/>
      <c r="G2413" s="35"/>
      <c r="H2413" s="35"/>
      <c r="I2413" s="35"/>
      <c r="J2413" s="35"/>
      <c r="K2413" s="35">
        <v>0</v>
      </c>
      <c r="L2413" s="45" t="s">
        <v>38</v>
      </c>
      <c r="M2413" s="45">
        <v>546049</v>
      </c>
      <c r="N2413" s="45">
        <v>6049</v>
      </c>
      <c r="O2413" s="45" t="s">
        <v>1951</v>
      </c>
      <c r="P2413" s="66" t="s">
        <v>1952</v>
      </c>
      <c r="Q2413" s="45" t="s">
        <v>23</v>
      </c>
      <c r="R2413" s="47">
        <v>17714</v>
      </c>
      <c r="S2413" s="47">
        <v>695.83</v>
      </c>
      <c r="T2413" s="48">
        <f t="shared" si="456"/>
        <v>18409.830000000002</v>
      </c>
      <c r="U2413" s="49">
        <v>0</v>
      </c>
      <c r="V2413" s="47">
        <v>701.13</v>
      </c>
      <c r="W2413" s="46">
        <v>95</v>
      </c>
      <c r="X2413" s="50"/>
      <c r="Y2413" s="46">
        <f t="shared" si="457"/>
        <v>606.13</v>
      </c>
      <c r="Z2413" s="51">
        <f t="shared" si="458"/>
        <v>3.8084545050117241E-2</v>
      </c>
      <c r="AA2413" s="50">
        <v>0</v>
      </c>
      <c r="AB2413" s="46">
        <v>-2466.67</v>
      </c>
      <c r="AC2413" s="46"/>
      <c r="AD2413" s="46"/>
      <c r="AE2413" s="52">
        <v>0.1</v>
      </c>
      <c r="AF2413" s="52">
        <v>0.1</v>
      </c>
      <c r="AG2413" s="46">
        <f t="shared" si="459"/>
        <v>60.613</v>
      </c>
      <c r="AH2413" s="46"/>
      <c r="AI2413" s="46">
        <f t="shared" si="460"/>
        <v>60.613</v>
      </c>
      <c r="AJ2413" s="45" t="s">
        <v>149</v>
      </c>
      <c r="AK2413" s="45">
        <v>30</v>
      </c>
      <c r="AL2413" s="49">
        <v>50</v>
      </c>
      <c r="AM2413" s="238">
        <f t="shared" si="461"/>
        <v>1</v>
      </c>
      <c r="AN2413" s="238">
        <f t="shared" si="462"/>
        <v>1</v>
      </c>
      <c r="AO2413" s="238"/>
      <c r="AP2413" s="238"/>
      <c r="AQ2413" s="238">
        <f t="shared" si="463"/>
        <v>1</v>
      </c>
      <c r="AR2413" s="96" t="str">
        <f>IF(A2413="","",VLOOKUP(A2413,'Base Sites'!A:B,2,FALSE))</f>
        <v>Valauto Roncq</v>
      </c>
      <c r="AS2413" s="96" t="str">
        <f t="shared" si="464"/>
        <v>VOLKSWAGEN</v>
      </c>
      <c r="AT2413" s="238"/>
      <c r="AU2413" s="231" t="str">
        <f>IF(A2413="","",VLOOKUP(L2413,'Base Vendeurs'!A:B,2,FALSE))</f>
        <v>Valauto Roubaix</v>
      </c>
      <c r="AV2413" s="46">
        <f t="shared" si="465"/>
        <v>701.13</v>
      </c>
      <c r="AW2413" s="51">
        <f t="shared" si="466"/>
        <v>3.8084545050117241E-2</v>
      </c>
      <c r="AX2413" s="231" t="str">
        <f t="shared" si="467"/>
        <v>NON</v>
      </c>
      <c r="AY2413" s="231">
        <f>+MargesVN[[#This Row],[Total COM]]+MargesVN[[#This Row],[EXT GIE]]+MargesVN[[#This Row],[Forfait immat]]</f>
        <v>140.613</v>
      </c>
    </row>
    <row r="2414" spans="1:51" s="384" customFormat="1" ht="11.25" customHeight="1" x14ac:dyDescent="0.25">
      <c r="A2414" s="319">
        <v>10</v>
      </c>
      <c r="B2414" s="319" t="s">
        <v>163</v>
      </c>
      <c r="C2414" s="319" t="s">
        <v>104</v>
      </c>
      <c r="D2414" s="320">
        <v>46092</v>
      </c>
      <c r="E2414" s="321">
        <v>46092</v>
      </c>
      <c r="F2414" s="322"/>
      <c r="G2414" s="322"/>
      <c r="H2414" s="322"/>
      <c r="I2414" s="322"/>
      <c r="J2414" s="322"/>
      <c r="K2414" s="322"/>
      <c r="L2414" s="319" t="s">
        <v>38</v>
      </c>
      <c r="M2414" s="319">
        <v>546051</v>
      </c>
      <c r="N2414" s="319">
        <v>6051</v>
      </c>
      <c r="O2414" s="319" t="s">
        <v>2416</v>
      </c>
      <c r="P2414" s="323" t="s">
        <v>2417</v>
      </c>
      <c r="Q2414" s="319" t="s">
        <v>93</v>
      </c>
      <c r="R2414" s="324">
        <v>24380.67</v>
      </c>
      <c r="S2414" s="324">
        <v>1141.67</v>
      </c>
      <c r="T2414" s="325">
        <f t="shared" si="456"/>
        <v>25522.339999999997</v>
      </c>
      <c r="U2414" s="326">
        <v>14</v>
      </c>
      <c r="V2414" s="324">
        <v>871.71</v>
      </c>
      <c r="W2414" s="327">
        <v>95</v>
      </c>
      <c r="X2414" s="328"/>
      <c r="Y2414" s="327">
        <f t="shared" si="457"/>
        <v>776.71</v>
      </c>
      <c r="Z2414" s="329">
        <f t="shared" si="458"/>
        <v>3.4154783613101314E-2</v>
      </c>
      <c r="AA2414" s="328">
        <v>0</v>
      </c>
      <c r="AB2414" s="327">
        <v>-916.67</v>
      </c>
      <c r="AC2414" s="327"/>
      <c r="AD2414" s="327"/>
      <c r="AE2414" s="330">
        <v>0.1</v>
      </c>
      <c r="AF2414" s="330">
        <v>0.13</v>
      </c>
      <c r="AG2414" s="327">
        <f t="shared" si="459"/>
        <v>77.671000000000006</v>
      </c>
      <c r="AH2414" s="327"/>
      <c r="AI2414" s="327">
        <f t="shared" si="460"/>
        <v>77.671000000000006</v>
      </c>
      <c r="AJ2414" s="319" t="s">
        <v>149</v>
      </c>
      <c r="AK2414" s="319">
        <v>30</v>
      </c>
      <c r="AL2414" s="326"/>
      <c r="AM2414" s="331">
        <f t="shared" si="461"/>
        <v>0</v>
      </c>
      <c r="AN2414" s="331">
        <f t="shared" si="462"/>
        <v>1</v>
      </c>
      <c r="AO2414" s="331"/>
      <c r="AP2414" s="331"/>
      <c r="AQ2414" s="331">
        <f t="shared" si="463"/>
        <v>0</v>
      </c>
      <c r="AR2414" s="332" t="str">
        <f>IF(A2414="","",VLOOKUP(A2414,'Base Sites'!A:B,2,FALSE))</f>
        <v>Valauto Roncq</v>
      </c>
      <c r="AS2414" s="332" t="str">
        <f t="shared" si="464"/>
        <v>VOLKSWAGEN</v>
      </c>
      <c r="AT2414" s="331"/>
      <c r="AU2414" s="333" t="str">
        <f>IF(A2414="","",VLOOKUP(L2414,'Base Vendeurs'!A:B,2,FALSE))</f>
        <v>Valauto Roubaix</v>
      </c>
      <c r="AV2414" s="327">
        <f t="shared" si="465"/>
        <v>871.71</v>
      </c>
      <c r="AW2414" s="329">
        <f t="shared" si="466"/>
        <v>3.4154783613101314E-2</v>
      </c>
      <c r="AX2414" s="333" t="str">
        <f t="shared" si="467"/>
        <v>NON</v>
      </c>
      <c r="AY2414" s="231">
        <f>+MargesVN[[#This Row],[Total COM]]+MargesVN[[#This Row],[EXT GIE]]+MargesVN[[#This Row],[Forfait immat]]</f>
        <v>107.67100000000001</v>
      </c>
    </row>
    <row r="2415" spans="1:51" s="384" customFormat="1" ht="11.25" customHeight="1" x14ac:dyDescent="0.25">
      <c r="A2415" s="401">
        <v>10</v>
      </c>
      <c r="B2415" s="401" t="s">
        <v>163</v>
      </c>
      <c r="C2415" s="401" t="s">
        <v>104</v>
      </c>
      <c r="D2415" s="402">
        <v>46122</v>
      </c>
      <c r="E2415" s="403">
        <v>46122</v>
      </c>
      <c r="F2415" s="404"/>
      <c r="G2415" s="404"/>
      <c r="H2415" s="404"/>
      <c r="I2415" s="404"/>
      <c r="J2415" s="404"/>
      <c r="K2415" s="404">
        <v>0</v>
      </c>
      <c r="L2415" s="401" t="s">
        <v>195</v>
      </c>
      <c r="M2415" s="401">
        <v>546066</v>
      </c>
      <c r="N2415" s="401">
        <v>6066</v>
      </c>
      <c r="O2415" s="401" t="s">
        <v>3560</v>
      </c>
      <c r="P2415" s="405" t="s">
        <v>3561</v>
      </c>
      <c r="Q2415" s="401" t="s">
        <v>24</v>
      </c>
      <c r="R2415" s="406">
        <v>37958.33</v>
      </c>
      <c r="S2415" s="406">
        <v>2845.85</v>
      </c>
      <c r="T2415" s="407">
        <f t="shared" si="456"/>
        <v>40804.18</v>
      </c>
      <c r="U2415" s="408">
        <v>38</v>
      </c>
      <c r="V2415" s="406">
        <v>1017.8</v>
      </c>
      <c r="W2415" s="409">
        <v>95</v>
      </c>
      <c r="X2415" s="410"/>
      <c r="Y2415" s="409">
        <f t="shared" si="457"/>
        <v>922.8</v>
      </c>
      <c r="Z2415" s="411">
        <f t="shared" si="458"/>
        <v>2.4943522942992603E-2</v>
      </c>
      <c r="AA2415" s="410">
        <v>-6285.99</v>
      </c>
      <c r="AB2415" s="409">
        <v>0</v>
      </c>
      <c r="AC2415" s="409"/>
      <c r="AD2415" s="409"/>
      <c r="AE2415" s="412">
        <v>0.1</v>
      </c>
      <c r="AF2415" s="412">
        <v>0.13</v>
      </c>
      <c r="AG2415" s="409">
        <f t="shared" si="459"/>
        <v>92.28</v>
      </c>
      <c r="AH2415" s="409"/>
      <c r="AI2415" s="409">
        <f t="shared" si="460"/>
        <v>92.28</v>
      </c>
      <c r="AJ2415" s="401" t="s">
        <v>164</v>
      </c>
      <c r="AK2415" s="401">
        <v>0</v>
      </c>
      <c r="AL2415" s="408" t="s">
        <v>293</v>
      </c>
      <c r="AM2415" s="413">
        <f t="shared" si="461"/>
        <v>1</v>
      </c>
      <c r="AN2415" s="413">
        <f t="shared" si="462"/>
        <v>1</v>
      </c>
      <c r="AO2415" s="413"/>
      <c r="AP2415" s="413"/>
      <c r="AQ2415" s="413">
        <f t="shared" si="463"/>
        <v>1</v>
      </c>
      <c r="AR2415" s="414" t="str">
        <f>IF(A2415="","",VLOOKUP(A2415,'Base Sites'!A:B,2,FALSE))</f>
        <v>Valauto Roncq</v>
      </c>
      <c r="AS2415" s="414" t="str">
        <f t="shared" si="464"/>
        <v>VOLKSWAGEN</v>
      </c>
      <c r="AT2415" s="413"/>
      <c r="AU2415" s="415" t="str">
        <f>IF(A2415="","",VLOOKUP(L2415,'Base Vendeurs'!A:B,2,FALSE))</f>
        <v>Valauto Roncq VW</v>
      </c>
      <c r="AV2415" s="409">
        <f t="shared" si="465"/>
        <v>1017.8</v>
      </c>
      <c r="AW2415" s="411">
        <f t="shared" si="466"/>
        <v>2.4943522942992603E-2</v>
      </c>
      <c r="AX2415" s="415" t="str">
        <f t="shared" si="467"/>
        <v>NON</v>
      </c>
      <c r="AY2415" s="231">
        <f>+MargesVN[[#This Row],[Total COM]]+MargesVN[[#This Row],[EXT GIE]]+MargesVN[[#This Row],[Forfait immat]]</f>
        <v>92.28</v>
      </c>
    </row>
    <row r="2416" spans="1:51" s="384" customFormat="1" ht="11.25" customHeight="1" x14ac:dyDescent="0.25">
      <c r="A2416" s="401">
        <v>10</v>
      </c>
      <c r="B2416" s="401" t="s">
        <v>163</v>
      </c>
      <c r="C2416" s="401" t="s">
        <v>104</v>
      </c>
      <c r="D2416" s="402">
        <v>46146</v>
      </c>
      <c r="E2416" s="403">
        <v>46146</v>
      </c>
      <c r="F2416" s="404"/>
      <c r="G2416" s="404"/>
      <c r="H2416" s="404"/>
      <c r="I2416" s="404"/>
      <c r="J2416" s="404"/>
      <c r="K2416" s="404">
        <v>0</v>
      </c>
      <c r="L2416" s="401" t="s">
        <v>36</v>
      </c>
      <c r="M2416" s="401">
        <v>546079</v>
      </c>
      <c r="N2416" s="401">
        <v>6079</v>
      </c>
      <c r="O2416" s="401" t="s">
        <v>4273</v>
      </c>
      <c r="P2416" s="405" t="s">
        <v>3214</v>
      </c>
      <c r="Q2416" s="401" t="s">
        <v>23</v>
      </c>
      <c r="R2416" s="406">
        <v>20605.669999999998</v>
      </c>
      <c r="S2416" s="406">
        <v>1029.17</v>
      </c>
      <c r="T2416" s="407">
        <f t="shared" si="456"/>
        <v>21634.839999999997</v>
      </c>
      <c r="U2416" s="408">
        <v>42</v>
      </c>
      <c r="V2416" s="406">
        <v>850.39</v>
      </c>
      <c r="W2416" s="409">
        <v>95</v>
      </c>
      <c r="X2416" s="410"/>
      <c r="Y2416" s="409">
        <f t="shared" si="457"/>
        <v>755.39</v>
      </c>
      <c r="Z2416" s="411">
        <f t="shared" si="458"/>
        <v>3.9306507466660263E-2</v>
      </c>
      <c r="AA2416" s="410">
        <v>-2759.98</v>
      </c>
      <c r="AB2416" s="409">
        <v>0</v>
      </c>
      <c r="AC2416" s="409"/>
      <c r="AD2416" s="409"/>
      <c r="AE2416" s="412">
        <v>0.13</v>
      </c>
      <c r="AF2416" s="412">
        <v>0.13</v>
      </c>
      <c r="AG2416" s="409">
        <f t="shared" si="459"/>
        <v>98.200699999999998</v>
      </c>
      <c r="AH2416" s="409"/>
      <c r="AI2416" s="409">
        <f t="shared" si="460"/>
        <v>98.200699999999998</v>
      </c>
      <c r="AJ2416" s="401" t="s">
        <v>164</v>
      </c>
      <c r="AK2416" s="401">
        <v>0</v>
      </c>
      <c r="AL2416" s="408">
        <v>50</v>
      </c>
      <c r="AM2416" s="413">
        <f t="shared" si="461"/>
        <v>1</v>
      </c>
      <c r="AN2416" s="413">
        <f t="shared" si="462"/>
        <v>1</v>
      </c>
      <c r="AO2416" s="413"/>
      <c r="AP2416" s="413"/>
      <c r="AQ2416" s="413">
        <f t="shared" si="463"/>
        <v>1</v>
      </c>
      <c r="AR2416" s="414" t="str">
        <f>IF(A2416="","",VLOOKUP(A2416,'Base Sites'!A:B,2,FALSE))</f>
        <v>Valauto Roncq</v>
      </c>
      <c r="AS2416" s="414" t="str">
        <f t="shared" si="464"/>
        <v>VOLKSWAGEN</v>
      </c>
      <c r="AT2416" s="413"/>
      <c r="AU2416" s="415" t="str">
        <f>IF(A2416="","",VLOOKUP(L2416,'Base Vendeurs'!A:B,2,FALSE))</f>
        <v>Valauto Roncq VW</v>
      </c>
      <c r="AV2416" s="409">
        <f t="shared" si="465"/>
        <v>850.39</v>
      </c>
      <c r="AW2416" s="411">
        <f t="shared" si="466"/>
        <v>3.9306507466660263E-2</v>
      </c>
      <c r="AX2416" s="415" t="str">
        <f t="shared" si="467"/>
        <v>NON</v>
      </c>
      <c r="AY2416" s="231">
        <f>+MargesVN[[#This Row],[Total COM]]+MargesVN[[#This Row],[EXT GIE]]+MargesVN[[#This Row],[Forfait immat]]</f>
        <v>148.20069999999998</v>
      </c>
    </row>
    <row r="2417" spans="1:51" s="384" customFormat="1" ht="11.25" customHeight="1" x14ac:dyDescent="0.25">
      <c r="A2417" s="354">
        <v>10</v>
      </c>
      <c r="B2417" s="354" t="s">
        <v>163</v>
      </c>
      <c r="C2417" s="354" t="s">
        <v>104</v>
      </c>
      <c r="D2417" s="355">
        <v>46115</v>
      </c>
      <c r="E2417" s="356">
        <v>46114</v>
      </c>
      <c r="F2417" s="357"/>
      <c r="G2417" s="357"/>
      <c r="H2417" s="357"/>
      <c r="I2417" s="357"/>
      <c r="J2417" s="357"/>
      <c r="K2417" s="357"/>
      <c r="L2417" s="354" t="s">
        <v>388</v>
      </c>
      <c r="M2417" s="354">
        <v>546080</v>
      </c>
      <c r="N2417" s="354">
        <v>6080</v>
      </c>
      <c r="O2417" s="354" t="s">
        <v>3490</v>
      </c>
      <c r="P2417" s="358" t="s">
        <v>3491</v>
      </c>
      <c r="Q2417" s="354" t="s">
        <v>23</v>
      </c>
      <c r="R2417" s="359">
        <v>20605.669999999998</v>
      </c>
      <c r="S2417" s="359">
        <v>1262.5</v>
      </c>
      <c r="T2417" s="360">
        <f t="shared" si="456"/>
        <v>21868.17</v>
      </c>
      <c r="U2417" s="361">
        <v>157</v>
      </c>
      <c r="V2417" s="359">
        <v>1182.98</v>
      </c>
      <c r="W2417" s="362">
        <v>95</v>
      </c>
      <c r="X2417" s="363"/>
      <c r="Y2417" s="362">
        <f t="shared" si="457"/>
        <v>1087.98</v>
      </c>
      <c r="Z2417" s="364">
        <f t="shared" si="458"/>
        <v>5.4095976023599605E-2</v>
      </c>
      <c r="AA2417" s="363">
        <v>0</v>
      </c>
      <c r="AB2417" s="362">
        <v>-2466.67</v>
      </c>
      <c r="AC2417" s="362"/>
      <c r="AD2417" s="362"/>
      <c r="AE2417" s="365">
        <v>0.13</v>
      </c>
      <c r="AF2417" s="365">
        <v>0.13</v>
      </c>
      <c r="AG2417" s="362">
        <f t="shared" si="459"/>
        <v>141.4374</v>
      </c>
      <c r="AH2417" s="362"/>
      <c r="AI2417" s="362">
        <f t="shared" si="460"/>
        <v>141.4374</v>
      </c>
      <c r="AJ2417" s="354" t="s">
        <v>149</v>
      </c>
      <c r="AK2417" s="354">
        <v>30</v>
      </c>
      <c r="AL2417" s="361"/>
      <c r="AM2417" s="366">
        <f t="shared" si="461"/>
        <v>0</v>
      </c>
      <c r="AN2417" s="366">
        <f t="shared" si="462"/>
        <v>1</v>
      </c>
      <c r="AO2417" s="366"/>
      <c r="AP2417" s="366"/>
      <c r="AQ2417" s="366">
        <f t="shared" si="463"/>
        <v>0</v>
      </c>
      <c r="AR2417" s="367" t="str">
        <f>IF(A2417="","",VLOOKUP(A2417,'Base Sites'!A:B,2,FALSE))</f>
        <v>Valauto Roncq</v>
      </c>
      <c r="AS2417" s="367" t="str">
        <f t="shared" si="464"/>
        <v>VOLKSWAGEN</v>
      </c>
      <c r="AT2417" s="366"/>
      <c r="AU2417" s="368" t="str">
        <f>IF(A2417="","",VLOOKUP(L2417,'Base Vendeurs'!A:B,2,FALSE))</f>
        <v>Valauto Roncq VW</v>
      </c>
      <c r="AV2417" s="362">
        <f t="shared" si="465"/>
        <v>1182.98</v>
      </c>
      <c r="AW2417" s="364">
        <f t="shared" si="466"/>
        <v>5.4095976023599605E-2</v>
      </c>
      <c r="AX2417" s="368" t="str">
        <f t="shared" si="467"/>
        <v>NON</v>
      </c>
      <c r="AY2417" s="231">
        <f>+MargesVN[[#This Row],[Total COM]]+MargesVN[[#This Row],[EXT GIE]]+MargesVN[[#This Row],[Forfait immat]]</f>
        <v>171.4374</v>
      </c>
    </row>
    <row r="2418" spans="1:51" s="384" customFormat="1" ht="11.25" customHeight="1" x14ac:dyDescent="0.25">
      <c r="A2418" s="319">
        <v>10</v>
      </c>
      <c r="B2418" s="319" t="s">
        <v>183</v>
      </c>
      <c r="C2418" s="319" t="s">
        <v>104</v>
      </c>
      <c r="D2418" s="320">
        <v>46108</v>
      </c>
      <c r="E2418" s="321">
        <v>46108</v>
      </c>
      <c r="F2418" s="322"/>
      <c r="G2418" s="322"/>
      <c r="H2418" s="322"/>
      <c r="I2418" s="322" t="s">
        <v>165</v>
      </c>
      <c r="J2418" s="322"/>
      <c r="K2418" s="322">
        <v>900</v>
      </c>
      <c r="L2418" s="319" t="s">
        <v>417</v>
      </c>
      <c r="M2418" s="319">
        <v>546082</v>
      </c>
      <c r="N2418" s="319">
        <v>6082</v>
      </c>
      <c r="O2418" s="319" t="s">
        <v>2688</v>
      </c>
      <c r="P2418" s="323" t="s">
        <v>2689</v>
      </c>
      <c r="Q2418" s="319" t="s">
        <v>23</v>
      </c>
      <c r="R2418" s="324">
        <v>20605.669999999998</v>
      </c>
      <c r="S2418" s="324">
        <v>720.83</v>
      </c>
      <c r="T2418" s="325">
        <f t="shared" si="456"/>
        <v>21326.5</v>
      </c>
      <c r="U2418" s="326">
        <v>7</v>
      </c>
      <c r="V2418" s="324">
        <v>527.87</v>
      </c>
      <c r="W2418" s="327">
        <v>95</v>
      </c>
      <c r="X2418" s="328"/>
      <c r="Y2418" s="327">
        <f t="shared" si="457"/>
        <v>432.87</v>
      </c>
      <c r="Z2418" s="329">
        <f t="shared" si="458"/>
        <v>2.4751834572011348E-2</v>
      </c>
      <c r="AA2418" s="328">
        <v>0</v>
      </c>
      <c r="AB2418" s="327">
        <v>-2773.34</v>
      </c>
      <c r="AC2418" s="327"/>
      <c r="AD2418" s="327" t="s">
        <v>2020</v>
      </c>
      <c r="AE2418" s="330">
        <v>0.13</v>
      </c>
      <c r="AF2418" s="330">
        <v>0.13</v>
      </c>
      <c r="AG2418" s="327">
        <f t="shared" si="459"/>
        <v>56.273099999999999</v>
      </c>
      <c r="AH2418" s="327"/>
      <c r="AI2418" s="327">
        <f t="shared" si="460"/>
        <v>56.273099999999999</v>
      </c>
      <c r="AJ2418" s="319" t="s">
        <v>164</v>
      </c>
      <c r="AK2418" s="319">
        <v>30</v>
      </c>
      <c r="AL2418" s="326">
        <v>50</v>
      </c>
      <c r="AM2418" s="331">
        <f t="shared" si="461"/>
        <v>1</v>
      </c>
      <c r="AN2418" s="331">
        <f t="shared" si="462"/>
        <v>1</v>
      </c>
      <c r="AO2418" s="331"/>
      <c r="AP2418" s="331"/>
      <c r="AQ2418" s="331">
        <f t="shared" si="463"/>
        <v>1</v>
      </c>
      <c r="AR2418" s="332" t="str">
        <f>IF(A2418="","",VLOOKUP(A2418,'Base Sites'!A:B,2,FALSE))</f>
        <v>Valauto Roncq</v>
      </c>
      <c r="AS2418" s="332" t="str">
        <f t="shared" si="464"/>
        <v>VOLKSWAGEN</v>
      </c>
      <c r="AT2418" s="331"/>
      <c r="AU2418" s="333" t="str">
        <f>IF(A2418="","",VLOOKUP(L2418,'Base Vendeurs'!A:B,2,FALSE))</f>
        <v>Valauto Roncq VW</v>
      </c>
      <c r="AV2418" s="327">
        <f t="shared" si="465"/>
        <v>527.87</v>
      </c>
      <c r="AW2418" s="329">
        <f t="shared" si="466"/>
        <v>2.4751834572011348E-2</v>
      </c>
      <c r="AX2418" s="333" t="str">
        <f t="shared" si="467"/>
        <v>NON</v>
      </c>
      <c r="AY2418" s="231">
        <f>+MargesVN[[#This Row],[Total COM]]+MargesVN[[#This Row],[EXT GIE]]+MargesVN[[#This Row],[Forfait immat]]</f>
        <v>136.2731</v>
      </c>
    </row>
    <row r="2419" spans="1:51" s="384" customFormat="1" ht="11.25" customHeight="1" x14ac:dyDescent="0.25">
      <c r="A2419" s="431">
        <v>10</v>
      </c>
      <c r="B2419" s="431" t="s">
        <v>163</v>
      </c>
      <c r="C2419" s="431" t="s">
        <v>104</v>
      </c>
      <c r="D2419" s="432">
        <v>46192</v>
      </c>
      <c r="E2419" s="433">
        <v>46193</v>
      </c>
      <c r="F2419" s="434"/>
      <c r="G2419" s="434"/>
      <c r="H2419" s="434"/>
      <c r="I2419" s="434"/>
      <c r="J2419" s="434"/>
      <c r="K2419" s="434">
        <v>0</v>
      </c>
      <c r="L2419" s="431" t="s">
        <v>417</v>
      </c>
      <c r="M2419" s="431">
        <v>546092</v>
      </c>
      <c r="N2419" s="431">
        <v>6092</v>
      </c>
      <c r="O2419" s="431" t="s">
        <v>5079</v>
      </c>
      <c r="P2419" s="435" t="s">
        <v>5080</v>
      </c>
      <c r="Q2419" s="431" t="s">
        <v>23</v>
      </c>
      <c r="R2419" s="436">
        <v>20605.669999999998</v>
      </c>
      <c r="S2419" s="436">
        <v>445.83</v>
      </c>
      <c r="T2419" s="437">
        <f t="shared" si="456"/>
        <v>21051.5</v>
      </c>
      <c r="U2419" s="438">
        <v>10</v>
      </c>
      <c r="V2419" s="436">
        <v>504.45</v>
      </c>
      <c r="W2419" s="439">
        <v>95</v>
      </c>
      <c r="X2419" s="440"/>
      <c r="Y2419" s="439">
        <f t="shared" si="457"/>
        <v>409.45</v>
      </c>
      <c r="Z2419" s="441">
        <f t="shared" si="458"/>
        <v>2.3962662993135882E-2</v>
      </c>
      <c r="AA2419" s="440">
        <v>0</v>
      </c>
      <c r="AB2419" s="439">
        <v>-1690.01</v>
      </c>
      <c r="AC2419" s="439"/>
      <c r="AD2419" s="439"/>
      <c r="AE2419" s="442">
        <v>0.1</v>
      </c>
      <c r="AF2419" s="442">
        <v>7.0000000000000007E-2</v>
      </c>
      <c r="AG2419" s="439">
        <f t="shared" si="459"/>
        <v>40.945</v>
      </c>
      <c r="AH2419" s="439"/>
      <c r="AI2419" s="439">
        <f t="shared" si="460"/>
        <v>40.945</v>
      </c>
      <c r="AJ2419" s="431" t="s">
        <v>3672</v>
      </c>
      <c r="AK2419" s="431">
        <v>0</v>
      </c>
      <c r="AL2419" s="438">
        <v>50</v>
      </c>
      <c r="AM2419" s="443">
        <f t="shared" si="461"/>
        <v>1</v>
      </c>
      <c r="AN2419" s="443">
        <f t="shared" si="462"/>
        <v>1</v>
      </c>
      <c r="AO2419" s="443"/>
      <c r="AP2419" s="443"/>
      <c r="AQ2419" s="443">
        <f t="shared" si="463"/>
        <v>1</v>
      </c>
      <c r="AR2419" s="444" t="str">
        <f>IF(A2419="","",VLOOKUP(A2419,'Base Sites'!A:B,2,FALSE))</f>
        <v>Valauto Roncq</v>
      </c>
      <c r="AS2419" s="444" t="str">
        <f t="shared" si="464"/>
        <v>VOLKSWAGEN</v>
      </c>
      <c r="AT2419" s="443"/>
      <c r="AU2419" s="445" t="str">
        <f>IF(A2419="","",VLOOKUP(L2419,'Base Vendeurs'!A:B,2,FALSE))</f>
        <v>Valauto Roncq VW</v>
      </c>
      <c r="AV2419" s="439">
        <f t="shared" si="465"/>
        <v>504.45</v>
      </c>
      <c r="AW2419" s="441">
        <f t="shared" si="466"/>
        <v>2.3962662993135882E-2</v>
      </c>
      <c r="AX2419" s="445" t="str">
        <f t="shared" si="467"/>
        <v>NON</v>
      </c>
      <c r="AY2419" s="231">
        <f>+MargesVN[[#This Row],[Total COM]]+MargesVN[[#This Row],[EXT GIE]]+MargesVN[[#This Row],[Forfait immat]]</f>
        <v>90.944999999999993</v>
      </c>
    </row>
    <row r="2420" spans="1:51" s="384" customFormat="1" ht="11.25" customHeight="1" x14ac:dyDescent="0.25">
      <c r="A2420" s="354">
        <v>10</v>
      </c>
      <c r="B2420" s="354" t="s">
        <v>163</v>
      </c>
      <c r="C2420" s="354" t="s">
        <v>104</v>
      </c>
      <c r="D2420" s="355">
        <v>46115</v>
      </c>
      <c r="E2420" s="356">
        <v>46115</v>
      </c>
      <c r="F2420" s="357"/>
      <c r="G2420" s="357"/>
      <c r="H2420" s="357"/>
      <c r="I2420" s="357"/>
      <c r="J2420" s="357"/>
      <c r="K2420" s="357">
        <v>0</v>
      </c>
      <c r="L2420" s="354" t="s">
        <v>38</v>
      </c>
      <c r="M2420" s="354">
        <v>546093</v>
      </c>
      <c r="N2420" s="354">
        <v>6093</v>
      </c>
      <c r="O2420" s="354" t="s">
        <v>3254</v>
      </c>
      <c r="P2420" s="358" t="s">
        <v>3255</v>
      </c>
      <c r="Q2420" s="354" t="s">
        <v>93</v>
      </c>
      <c r="R2420" s="359">
        <v>31472.33</v>
      </c>
      <c r="S2420" s="359">
        <v>1875.01</v>
      </c>
      <c r="T2420" s="360">
        <f t="shared" si="456"/>
        <v>33347.340000000004</v>
      </c>
      <c r="U2420" s="361">
        <v>28</v>
      </c>
      <c r="V2420" s="359">
        <v>867.42</v>
      </c>
      <c r="W2420" s="362">
        <v>95</v>
      </c>
      <c r="X2420" s="363"/>
      <c r="Y2420" s="362">
        <f t="shared" si="457"/>
        <v>772.42</v>
      </c>
      <c r="Z2420" s="364">
        <f t="shared" si="458"/>
        <v>2.6011669896309566E-2</v>
      </c>
      <c r="AA2420" s="363">
        <v>0</v>
      </c>
      <c r="AB2420" s="362">
        <v>-916.67</v>
      </c>
      <c r="AC2420" s="362"/>
      <c r="AD2420" s="362"/>
      <c r="AE2420" s="365">
        <v>0.1</v>
      </c>
      <c r="AF2420" s="365">
        <v>0.13</v>
      </c>
      <c r="AG2420" s="362">
        <f t="shared" si="459"/>
        <v>77.242000000000004</v>
      </c>
      <c r="AH2420" s="362"/>
      <c r="AI2420" s="362">
        <f t="shared" si="460"/>
        <v>77.242000000000004</v>
      </c>
      <c r="AJ2420" s="354" t="s">
        <v>149</v>
      </c>
      <c r="AK2420" s="354">
        <v>30</v>
      </c>
      <c r="AL2420" s="361"/>
      <c r="AM2420" s="366">
        <f t="shared" si="461"/>
        <v>0</v>
      </c>
      <c r="AN2420" s="366">
        <f t="shared" si="462"/>
        <v>1</v>
      </c>
      <c r="AO2420" s="366"/>
      <c r="AP2420" s="366"/>
      <c r="AQ2420" s="366">
        <f t="shared" si="463"/>
        <v>0</v>
      </c>
      <c r="AR2420" s="367" t="str">
        <f>IF(A2420="","",VLOOKUP(A2420,'Base Sites'!A:B,2,FALSE))</f>
        <v>Valauto Roncq</v>
      </c>
      <c r="AS2420" s="367" t="str">
        <f t="shared" si="464"/>
        <v>VOLKSWAGEN</v>
      </c>
      <c r="AT2420" s="366"/>
      <c r="AU2420" s="368" t="str">
        <f>IF(A2420="","",VLOOKUP(L2420,'Base Vendeurs'!A:B,2,FALSE))</f>
        <v>Valauto Roubaix</v>
      </c>
      <c r="AV2420" s="362">
        <f t="shared" si="465"/>
        <v>867.42</v>
      </c>
      <c r="AW2420" s="364">
        <f t="shared" si="466"/>
        <v>2.6011669896309566E-2</v>
      </c>
      <c r="AX2420" s="368" t="str">
        <f t="shared" si="467"/>
        <v>NON</v>
      </c>
      <c r="AY2420" s="231">
        <f>+MargesVN[[#This Row],[Total COM]]+MargesVN[[#This Row],[EXT GIE]]+MargesVN[[#This Row],[Forfait immat]]</f>
        <v>107.242</v>
      </c>
    </row>
    <row r="2421" spans="1:51" s="384" customFormat="1" ht="11.25" customHeight="1" x14ac:dyDescent="0.25">
      <c r="A2421" s="401">
        <v>10</v>
      </c>
      <c r="B2421" s="401" t="s">
        <v>163</v>
      </c>
      <c r="C2421" s="401" t="s">
        <v>104</v>
      </c>
      <c r="D2421" s="402">
        <v>46162</v>
      </c>
      <c r="E2421" s="403">
        <v>46162</v>
      </c>
      <c r="F2421" s="404"/>
      <c r="G2421" s="404"/>
      <c r="H2421" s="404"/>
      <c r="I2421" s="404"/>
      <c r="J2421" s="404"/>
      <c r="K2421" s="404"/>
      <c r="L2421" s="401" t="s">
        <v>38</v>
      </c>
      <c r="M2421" s="401">
        <v>546094</v>
      </c>
      <c r="N2421" s="401">
        <v>6094</v>
      </c>
      <c r="O2421" s="401" t="s">
        <v>4133</v>
      </c>
      <c r="P2421" s="405" t="s">
        <v>4134</v>
      </c>
      <c r="Q2421" s="401" t="s">
        <v>107</v>
      </c>
      <c r="R2421" s="406">
        <v>22622.33</v>
      </c>
      <c r="S2421" s="406">
        <v>858.33</v>
      </c>
      <c r="T2421" s="407">
        <f t="shared" si="456"/>
        <v>23480.660000000003</v>
      </c>
      <c r="U2421" s="408">
        <v>0</v>
      </c>
      <c r="V2421" s="406">
        <v>626.13</v>
      </c>
      <c r="W2421" s="409">
        <v>95</v>
      </c>
      <c r="X2421" s="410"/>
      <c r="Y2421" s="409">
        <f t="shared" si="457"/>
        <v>531.13</v>
      </c>
      <c r="Z2421" s="411">
        <f t="shared" si="458"/>
        <v>2.6665775152827899E-2</v>
      </c>
      <c r="AA2421" s="410">
        <v>0</v>
      </c>
      <c r="AB2421" s="409">
        <v>-3304.16</v>
      </c>
      <c r="AC2421" s="409"/>
      <c r="AD2421" s="409"/>
      <c r="AE2421" s="412">
        <v>0.1</v>
      </c>
      <c r="AF2421" s="412">
        <v>0.12</v>
      </c>
      <c r="AG2421" s="409">
        <f t="shared" si="459"/>
        <v>53.113</v>
      </c>
      <c r="AH2421" s="409"/>
      <c r="AI2421" s="409">
        <f t="shared" si="460"/>
        <v>53.113</v>
      </c>
      <c r="AJ2421" s="401" t="s">
        <v>164</v>
      </c>
      <c r="AK2421" s="401">
        <v>30</v>
      </c>
      <c r="AL2421" s="408"/>
      <c r="AM2421" s="413">
        <f t="shared" si="461"/>
        <v>0</v>
      </c>
      <c r="AN2421" s="413">
        <f t="shared" si="462"/>
        <v>1</v>
      </c>
      <c r="AO2421" s="413"/>
      <c r="AP2421" s="413"/>
      <c r="AQ2421" s="413">
        <f t="shared" si="463"/>
        <v>0</v>
      </c>
      <c r="AR2421" s="414" t="str">
        <f>IF(A2421="","",VLOOKUP(A2421,'Base Sites'!A:B,2,FALSE))</f>
        <v>Valauto Roncq</v>
      </c>
      <c r="AS2421" s="414" t="str">
        <f t="shared" si="464"/>
        <v>VOLKSWAGEN</v>
      </c>
      <c r="AT2421" s="413"/>
      <c r="AU2421" s="415" t="str">
        <f>IF(A2421="","",VLOOKUP(L2421,'Base Vendeurs'!A:B,2,FALSE))</f>
        <v>Valauto Roubaix</v>
      </c>
      <c r="AV2421" s="409">
        <f t="shared" si="465"/>
        <v>626.13</v>
      </c>
      <c r="AW2421" s="411">
        <f t="shared" si="466"/>
        <v>2.6665775152827899E-2</v>
      </c>
      <c r="AX2421" s="415" t="str">
        <f t="shared" si="467"/>
        <v>NON</v>
      </c>
      <c r="AY2421" s="231">
        <f>+MargesVN[[#This Row],[Total COM]]+MargesVN[[#This Row],[EXT GIE]]+MargesVN[[#This Row],[Forfait immat]]</f>
        <v>83.113</v>
      </c>
    </row>
    <row r="2422" spans="1:51" s="384" customFormat="1" ht="11.25" customHeight="1" x14ac:dyDescent="0.25">
      <c r="A2422" s="431">
        <v>10</v>
      </c>
      <c r="B2422" s="431" t="s">
        <v>185</v>
      </c>
      <c r="C2422" s="431" t="s">
        <v>104</v>
      </c>
      <c r="D2422" s="432">
        <v>46202</v>
      </c>
      <c r="E2422" s="433">
        <v>46203</v>
      </c>
      <c r="F2422" s="434"/>
      <c r="G2422" s="434"/>
      <c r="H2422" s="434" t="s">
        <v>165</v>
      </c>
      <c r="I2422" s="434"/>
      <c r="J2422" s="434"/>
      <c r="K2422" s="434">
        <v>0</v>
      </c>
      <c r="L2422" s="431" t="s">
        <v>195</v>
      </c>
      <c r="M2422" s="431">
        <v>546295</v>
      </c>
      <c r="N2422" s="431">
        <v>6295</v>
      </c>
      <c r="O2422" s="431" t="s">
        <v>4930</v>
      </c>
      <c r="P2422" s="435" t="s">
        <v>4931</v>
      </c>
      <c r="Q2422" s="431" t="s">
        <v>107</v>
      </c>
      <c r="R2422" s="436">
        <v>22622.33</v>
      </c>
      <c r="S2422" s="436">
        <v>541.66999999999996</v>
      </c>
      <c r="T2422" s="437">
        <f t="shared" si="456"/>
        <v>23164</v>
      </c>
      <c r="U2422" s="438">
        <v>171</v>
      </c>
      <c r="V2422" s="436">
        <v>1091.3900000000001</v>
      </c>
      <c r="W2422" s="439">
        <v>95</v>
      </c>
      <c r="X2422" s="440"/>
      <c r="Y2422" s="439">
        <f t="shared" si="457"/>
        <v>996.3900000000001</v>
      </c>
      <c r="Z2422" s="441">
        <f t="shared" si="458"/>
        <v>4.7115783111725096E-2</v>
      </c>
      <c r="AA2422" s="440">
        <v>0</v>
      </c>
      <c r="AB2422" s="439">
        <v>-3952.6</v>
      </c>
      <c r="AC2422" s="439"/>
      <c r="AD2422" s="439" t="s">
        <v>4398</v>
      </c>
      <c r="AE2422" s="442">
        <v>0.12</v>
      </c>
      <c r="AF2422" s="442">
        <v>0.12</v>
      </c>
      <c r="AG2422" s="439">
        <f t="shared" si="459"/>
        <v>119.5668</v>
      </c>
      <c r="AH2422" s="439"/>
      <c r="AI2422" s="439">
        <f t="shared" si="460"/>
        <v>119.5668</v>
      </c>
      <c r="AJ2422" s="431" t="s">
        <v>164</v>
      </c>
      <c r="AK2422" s="431">
        <v>30</v>
      </c>
      <c r="AL2422" s="438"/>
      <c r="AM2422" s="443">
        <f t="shared" si="461"/>
        <v>0</v>
      </c>
      <c r="AN2422" s="443">
        <f t="shared" si="462"/>
        <v>1</v>
      </c>
      <c r="AO2422" s="443"/>
      <c r="AP2422" s="443"/>
      <c r="AQ2422" s="443">
        <f t="shared" si="463"/>
        <v>0</v>
      </c>
      <c r="AR2422" s="444" t="str">
        <f>IF(A2422="","",VLOOKUP(A2422,'Base Sites'!A:B,2,FALSE))</f>
        <v>Valauto Roncq</v>
      </c>
      <c r="AS2422" s="444" t="str">
        <f t="shared" si="464"/>
        <v>VOLKSWAGEN</v>
      </c>
      <c r="AT2422" s="443"/>
      <c r="AU2422" s="445" t="str">
        <f>IF(A2422="","",VLOOKUP(L2422,'Base Vendeurs'!A:B,2,FALSE))</f>
        <v>Valauto Roncq VW</v>
      </c>
      <c r="AV2422" s="439">
        <f t="shared" si="465"/>
        <v>1091.3900000000001</v>
      </c>
      <c r="AW2422" s="441">
        <f t="shared" si="466"/>
        <v>4.7115783111725096E-2</v>
      </c>
      <c r="AX2422" s="445" t="str">
        <f t="shared" si="467"/>
        <v>NON</v>
      </c>
      <c r="AY2422" s="231">
        <f>+MargesVN[[#This Row],[Total COM]]+MargesVN[[#This Row],[EXT GIE]]+MargesVN[[#This Row],[Forfait immat]]</f>
        <v>149.5668</v>
      </c>
    </row>
    <row r="2423" spans="1:51" s="384" customFormat="1" ht="11.25" customHeight="1" x14ac:dyDescent="0.25">
      <c r="A2423" s="354">
        <v>10</v>
      </c>
      <c r="B2423" s="354" t="s">
        <v>163</v>
      </c>
      <c r="C2423" s="354" t="s">
        <v>104</v>
      </c>
      <c r="D2423" s="355">
        <v>46142</v>
      </c>
      <c r="E2423" s="356">
        <v>46142</v>
      </c>
      <c r="F2423" s="357"/>
      <c r="G2423" s="357"/>
      <c r="H2423" s="357"/>
      <c r="I2423" s="357"/>
      <c r="J2423" s="357"/>
      <c r="K2423" s="357">
        <v>0</v>
      </c>
      <c r="L2423" s="354" t="s">
        <v>417</v>
      </c>
      <c r="M2423" s="354">
        <v>546331</v>
      </c>
      <c r="N2423" s="354">
        <v>6331</v>
      </c>
      <c r="O2423" s="354" t="s">
        <v>3266</v>
      </c>
      <c r="P2423" s="358" t="s">
        <v>3267</v>
      </c>
      <c r="Q2423" s="354" t="s">
        <v>93</v>
      </c>
      <c r="R2423" s="359">
        <v>27305.67</v>
      </c>
      <c r="S2423" s="359">
        <v>1600</v>
      </c>
      <c r="T2423" s="360">
        <f t="shared" si="456"/>
        <v>28905.67</v>
      </c>
      <c r="U2423" s="361">
        <v>63</v>
      </c>
      <c r="V2423" s="359">
        <v>1123.31</v>
      </c>
      <c r="W2423" s="362">
        <v>94.99</v>
      </c>
      <c r="X2423" s="363"/>
      <c r="Y2423" s="362">
        <f t="shared" si="457"/>
        <v>1028.32</v>
      </c>
      <c r="Z2423" s="364">
        <f t="shared" si="458"/>
        <v>3.8861233799458723E-2</v>
      </c>
      <c r="AA2423" s="363">
        <v>0</v>
      </c>
      <c r="AB2423" s="362">
        <v>-1250</v>
      </c>
      <c r="AC2423" s="362"/>
      <c r="AD2423" s="362"/>
      <c r="AE2423" s="365">
        <v>0.1</v>
      </c>
      <c r="AF2423" s="365">
        <v>0.13</v>
      </c>
      <c r="AG2423" s="362">
        <f t="shared" si="459"/>
        <v>102.83199999999999</v>
      </c>
      <c r="AH2423" s="362"/>
      <c r="AI2423" s="362">
        <f t="shared" si="460"/>
        <v>102.83199999999999</v>
      </c>
      <c r="AJ2423" s="354" t="s">
        <v>164</v>
      </c>
      <c r="AK2423" s="354">
        <v>30</v>
      </c>
      <c r="AL2423" s="361">
        <v>50</v>
      </c>
      <c r="AM2423" s="366">
        <f t="shared" si="461"/>
        <v>1</v>
      </c>
      <c r="AN2423" s="366">
        <f t="shared" si="462"/>
        <v>1</v>
      </c>
      <c r="AO2423" s="366"/>
      <c r="AP2423" s="366"/>
      <c r="AQ2423" s="366">
        <f t="shared" si="463"/>
        <v>1</v>
      </c>
      <c r="AR2423" s="367" t="str">
        <f>IF(A2423="","",VLOOKUP(A2423,'Base Sites'!A:B,2,FALSE))</f>
        <v>Valauto Roncq</v>
      </c>
      <c r="AS2423" s="367" t="str">
        <f t="shared" si="464"/>
        <v>VOLKSWAGEN</v>
      </c>
      <c r="AT2423" s="366"/>
      <c r="AU2423" s="368" t="str">
        <f>IF(A2423="","",VLOOKUP(L2423,'Base Vendeurs'!A:B,2,FALSE))</f>
        <v>Valauto Roncq VW</v>
      </c>
      <c r="AV2423" s="362">
        <f t="shared" si="465"/>
        <v>1123.31</v>
      </c>
      <c r="AW2423" s="364">
        <f t="shared" si="466"/>
        <v>3.8861233799458723E-2</v>
      </c>
      <c r="AX2423" s="368" t="str">
        <f t="shared" si="467"/>
        <v>NON</v>
      </c>
      <c r="AY2423" s="231">
        <f>+MargesVN[[#This Row],[Total COM]]+MargesVN[[#This Row],[EXT GIE]]+MargesVN[[#This Row],[Forfait immat]]</f>
        <v>182.83199999999999</v>
      </c>
    </row>
    <row r="2424" spans="1:51" s="384" customFormat="1" ht="11.25" customHeight="1" x14ac:dyDescent="0.25">
      <c r="A2424" s="239">
        <v>15</v>
      </c>
      <c r="B2424" s="239" t="s">
        <v>185</v>
      </c>
      <c r="C2424" s="239" t="s">
        <v>150</v>
      </c>
      <c r="D2424" s="198">
        <v>46034</v>
      </c>
      <c r="E2424" s="240">
        <v>46034</v>
      </c>
      <c r="F2424" s="199"/>
      <c r="G2424" s="199" t="s">
        <v>165</v>
      </c>
      <c r="H2424" s="199"/>
      <c r="I2424" s="199"/>
      <c r="J2424" s="199"/>
      <c r="K2424" s="199">
        <v>0</v>
      </c>
      <c r="L2424" s="239" t="s">
        <v>33</v>
      </c>
      <c r="M2424" s="239">
        <v>546465</v>
      </c>
      <c r="N2424" s="239">
        <v>65</v>
      </c>
      <c r="O2424" s="239" t="s">
        <v>721</v>
      </c>
      <c r="P2424" s="241" t="s">
        <v>722</v>
      </c>
      <c r="Q2424" s="239" t="s">
        <v>67</v>
      </c>
      <c r="R2424" s="200">
        <v>42643.1</v>
      </c>
      <c r="S2424" s="200">
        <v>3006</v>
      </c>
      <c r="T2424" s="201">
        <f t="shared" si="456"/>
        <v>45649.1</v>
      </c>
      <c r="U2424" s="202">
        <v>160</v>
      </c>
      <c r="V2424" s="200">
        <v>1662.01</v>
      </c>
      <c r="W2424" s="242">
        <v>95</v>
      </c>
      <c r="X2424" s="203"/>
      <c r="Y2424" s="242">
        <f t="shared" si="457"/>
        <v>1567.01</v>
      </c>
      <c r="Z2424" s="204">
        <f t="shared" si="458"/>
        <v>3.6408384831245304E-2</v>
      </c>
      <c r="AA2424" s="203">
        <v>0</v>
      </c>
      <c r="AB2424" s="242">
        <v>-5000</v>
      </c>
      <c r="AC2424" s="242"/>
      <c r="AD2424" s="242" t="s">
        <v>247</v>
      </c>
      <c r="AE2424" s="205"/>
      <c r="AF2424" s="205">
        <v>0</v>
      </c>
      <c r="AG2424" s="242">
        <f t="shared" si="459"/>
        <v>0</v>
      </c>
      <c r="AH2424" s="242"/>
      <c r="AI2424" s="242">
        <f t="shared" si="460"/>
        <v>0</v>
      </c>
      <c r="AJ2424" s="239" t="s">
        <v>149</v>
      </c>
      <c r="AK2424" s="239"/>
      <c r="AL2424" s="202"/>
      <c r="AM2424" s="243">
        <f t="shared" si="461"/>
        <v>0</v>
      </c>
      <c r="AN2424" s="243">
        <f t="shared" si="462"/>
        <v>1</v>
      </c>
      <c r="AO2424" s="243"/>
      <c r="AP2424" s="243"/>
      <c r="AQ2424" s="243">
        <f t="shared" si="463"/>
        <v>0</v>
      </c>
      <c r="AR2424" s="206" t="str">
        <f>IF(A2424="","",VLOOKUP(A2424,'Base Sites'!A:B,2,FALSE))</f>
        <v>Valauto Hainaut</v>
      </c>
      <c r="AS2424" s="206" t="str">
        <f t="shared" si="464"/>
        <v>VUL</v>
      </c>
      <c r="AT2424" s="243"/>
      <c r="AU2424" s="244" t="str">
        <f>IF(A2424="","",VLOOKUP(L2424,'Base Vendeurs'!A:B,2,FALSE))</f>
        <v>Sociétés NORD</v>
      </c>
      <c r="AV2424" s="242">
        <f t="shared" si="465"/>
        <v>1662.01</v>
      </c>
      <c r="AW2424" s="204">
        <f t="shared" si="466"/>
        <v>3.6408384831245304E-2</v>
      </c>
      <c r="AX2424" s="244" t="str">
        <f t="shared" si="467"/>
        <v>NON</v>
      </c>
      <c r="AY2424" s="231">
        <f>+MargesVN[[#This Row],[Total COM]]+MargesVN[[#This Row],[EXT GIE]]+MargesVN[[#This Row],[Forfait immat]]</f>
        <v>0</v>
      </c>
    </row>
    <row r="2425" spans="1:51" s="384" customFormat="1" ht="11.25" customHeight="1" x14ac:dyDescent="0.25">
      <c r="A2425" s="431">
        <v>10</v>
      </c>
      <c r="B2425" s="431" t="s">
        <v>163</v>
      </c>
      <c r="C2425" s="431" t="s">
        <v>104</v>
      </c>
      <c r="D2425" s="432">
        <v>46197</v>
      </c>
      <c r="E2425" s="433">
        <v>46198</v>
      </c>
      <c r="F2425" s="434"/>
      <c r="G2425" s="434"/>
      <c r="H2425" s="434"/>
      <c r="I2425" s="434"/>
      <c r="J2425" s="434"/>
      <c r="K2425" s="434">
        <v>0</v>
      </c>
      <c r="L2425" s="431" t="s">
        <v>417</v>
      </c>
      <c r="M2425" s="431">
        <v>546505</v>
      </c>
      <c r="N2425" s="431">
        <v>6505</v>
      </c>
      <c r="O2425" s="431" t="s">
        <v>4936</v>
      </c>
      <c r="P2425" s="435" t="s">
        <v>4937</v>
      </c>
      <c r="Q2425" s="431" t="s">
        <v>107</v>
      </c>
      <c r="R2425" s="436">
        <v>25139</v>
      </c>
      <c r="S2425" s="436">
        <v>908.34</v>
      </c>
      <c r="T2425" s="437">
        <f t="shared" si="456"/>
        <v>26047.34</v>
      </c>
      <c r="U2425" s="438">
        <v>9</v>
      </c>
      <c r="V2425" s="436">
        <v>1184.98</v>
      </c>
      <c r="W2425" s="439">
        <v>95</v>
      </c>
      <c r="X2425" s="440"/>
      <c r="Y2425" s="439">
        <f t="shared" si="457"/>
        <v>1089.98</v>
      </c>
      <c r="Z2425" s="441">
        <f t="shared" si="458"/>
        <v>4.5493321007058683E-2</v>
      </c>
      <c r="AA2425" s="440">
        <v>0</v>
      </c>
      <c r="AB2425" s="439">
        <v>-3766.66</v>
      </c>
      <c r="AC2425" s="439"/>
      <c r="AD2425" s="439"/>
      <c r="AE2425" s="442">
        <v>0.12</v>
      </c>
      <c r="AF2425" s="442">
        <v>0.12</v>
      </c>
      <c r="AG2425" s="439">
        <f t="shared" si="459"/>
        <v>130.79759999999999</v>
      </c>
      <c r="AH2425" s="439"/>
      <c r="AI2425" s="439">
        <f t="shared" si="460"/>
        <v>130.79759999999999</v>
      </c>
      <c r="AJ2425" s="431" t="s">
        <v>149</v>
      </c>
      <c r="AK2425" s="431">
        <v>30</v>
      </c>
      <c r="AL2425" s="438">
        <v>50</v>
      </c>
      <c r="AM2425" s="443">
        <f t="shared" si="461"/>
        <v>1</v>
      </c>
      <c r="AN2425" s="443">
        <f t="shared" si="462"/>
        <v>1</v>
      </c>
      <c r="AO2425" s="443"/>
      <c r="AP2425" s="443"/>
      <c r="AQ2425" s="443">
        <f t="shared" si="463"/>
        <v>1</v>
      </c>
      <c r="AR2425" s="444" t="str">
        <f>IF(A2425="","",VLOOKUP(A2425,'Base Sites'!A:B,2,FALSE))</f>
        <v>Valauto Roncq</v>
      </c>
      <c r="AS2425" s="444" t="str">
        <f t="shared" si="464"/>
        <v>VOLKSWAGEN</v>
      </c>
      <c r="AT2425" s="443"/>
      <c r="AU2425" s="445" t="str">
        <f>IF(A2425="","",VLOOKUP(L2425,'Base Vendeurs'!A:B,2,FALSE))</f>
        <v>Valauto Roncq VW</v>
      </c>
      <c r="AV2425" s="439">
        <f t="shared" si="465"/>
        <v>1184.98</v>
      </c>
      <c r="AW2425" s="441">
        <f t="shared" si="466"/>
        <v>4.5493321007058683E-2</v>
      </c>
      <c r="AX2425" s="445" t="str">
        <f t="shared" si="467"/>
        <v>NON</v>
      </c>
      <c r="AY2425" s="231">
        <f>+MargesVN[[#This Row],[Total COM]]+MargesVN[[#This Row],[EXT GIE]]+MargesVN[[#This Row],[Forfait immat]]</f>
        <v>210.79759999999999</v>
      </c>
    </row>
    <row r="2426" spans="1:51" s="384" customFormat="1" ht="11.25" customHeight="1" x14ac:dyDescent="0.25">
      <c r="A2426" s="431">
        <v>35</v>
      </c>
      <c r="B2426" s="431" t="s">
        <v>163</v>
      </c>
      <c r="C2426" s="431" t="s">
        <v>27</v>
      </c>
      <c r="D2426" s="432">
        <v>46197</v>
      </c>
      <c r="E2426" s="433">
        <v>46191</v>
      </c>
      <c r="F2426" s="434"/>
      <c r="G2426" s="434"/>
      <c r="H2426" s="434"/>
      <c r="I2426" s="434"/>
      <c r="J2426" s="434"/>
      <c r="K2426" s="434"/>
      <c r="L2426" s="431" t="s">
        <v>252</v>
      </c>
      <c r="M2426" s="431">
        <v>547471</v>
      </c>
      <c r="N2426" s="431">
        <v>471</v>
      </c>
      <c r="O2426" s="431" t="s">
        <v>4690</v>
      </c>
      <c r="P2426" s="435" t="s">
        <v>4691</v>
      </c>
      <c r="Q2426" s="431" t="s">
        <v>40</v>
      </c>
      <c r="R2426" s="436">
        <v>22663.33</v>
      </c>
      <c r="S2426" s="436">
        <v>1429.17</v>
      </c>
      <c r="T2426" s="437">
        <f t="shared" si="456"/>
        <v>24092.5</v>
      </c>
      <c r="U2426" s="438">
        <v>16</v>
      </c>
      <c r="V2426" s="436">
        <v>464.75</v>
      </c>
      <c r="W2426" s="439">
        <v>36</v>
      </c>
      <c r="X2426" s="440"/>
      <c r="Y2426" s="439">
        <f t="shared" si="457"/>
        <v>428.75</v>
      </c>
      <c r="Z2426" s="441">
        <f t="shared" si="458"/>
        <v>1.9290235550482517E-2</v>
      </c>
      <c r="AA2426" s="440">
        <v>0</v>
      </c>
      <c r="AB2426" s="439">
        <v>-2117</v>
      </c>
      <c r="AC2426" s="439"/>
      <c r="AD2426" s="439"/>
      <c r="AE2426" s="442">
        <v>0.1</v>
      </c>
      <c r="AF2426" s="442">
        <v>0.12</v>
      </c>
      <c r="AG2426" s="439">
        <f t="shared" si="459"/>
        <v>42.875</v>
      </c>
      <c r="AH2426" s="439"/>
      <c r="AI2426" s="439">
        <f t="shared" si="460"/>
        <v>42.875</v>
      </c>
      <c r="AJ2426" s="431" t="s">
        <v>164</v>
      </c>
      <c r="AK2426" s="431">
        <v>0</v>
      </c>
      <c r="AL2426" s="438" t="s">
        <v>293</v>
      </c>
      <c r="AM2426" s="443">
        <f t="shared" si="461"/>
        <v>1</v>
      </c>
      <c r="AN2426" s="443">
        <f t="shared" si="462"/>
        <v>1</v>
      </c>
      <c r="AO2426" s="443"/>
      <c r="AP2426" s="443"/>
      <c r="AQ2426" s="443">
        <f t="shared" si="463"/>
        <v>1</v>
      </c>
      <c r="AR2426" s="444" t="str">
        <f>IF(A2426="","",VLOOKUP(A2426,'Base Sites'!A:B,2,FALSE))</f>
        <v>Valauto Cambrai</v>
      </c>
      <c r="AS2426" s="444" t="str">
        <f t="shared" si="464"/>
        <v>SEAT</v>
      </c>
      <c r="AT2426" s="443"/>
      <c r="AU2426" s="445" t="str">
        <f>IF(A2426="","",VLOOKUP(L2426,'Base Vendeurs'!A:B,2,FALSE))</f>
        <v>Valauto Cambrai</v>
      </c>
      <c r="AV2426" s="439">
        <f t="shared" si="465"/>
        <v>464.75</v>
      </c>
      <c r="AW2426" s="441">
        <f t="shared" si="466"/>
        <v>1.9290235550482517E-2</v>
      </c>
      <c r="AX2426" s="445" t="str">
        <f t="shared" si="467"/>
        <v>NON</v>
      </c>
      <c r="AY2426" s="231">
        <f>+MargesVN[[#This Row],[Total COM]]+MargesVN[[#This Row],[EXT GIE]]+MargesVN[[#This Row],[Forfait immat]]</f>
        <v>42.875</v>
      </c>
    </row>
    <row r="2427" spans="1:51" s="384" customFormat="1" ht="11.25" customHeight="1" x14ac:dyDescent="0.25">
      <c r="A2427" s="416">
        <v>30</v>
      </c>
      <c r="B2427" s="416" t="s">
        <v>167</v>
      </c>
      <c r="C2427" s="416" t="s">
        <v>104</v>
      </c>
      <c r="D2427" s="417">
        <v>46153</v>
      </c>
      <c r="E2427" s="418" t="s">
        <v>149</v>
      </c>
      <c r="F2427" s="419"/>
      <c r="G2427" s="419"/>
      <c r="H2427" s="419"/>
      <c r="I2427" s="419"/>
      <c r="J2427" s="419"/>
      <c r="K2427" s="419">
        <v>110.01</v>
      </c>
      <c r="L2427" s="385" t="s">
        <v>36</v>
      </c>
      <c r="M2427" s="416">
        <v>548334</v>
      </c>
      <c r="N2427" s="416">
        <v>8334</v>
      </c>
      <c r="O2427" s="416" t="s">
        <v>4223</v>
      </c>
      <c r="P2427" s="420" t="s">
        <v>2891</v>
      </c>
      <c r="Q2427" s="416" t="s">
        <v>177</v>
      </c>
      <c r="R2427" s="421">
        <v>37605</v>
      </c>
      <c r="S2427" s="421">
        <v>2537.5</v>
      </c>
      <c r="T2427" s="422">
        <f t="shared" si="456"/>
        <v>40142.5</v>
      </c>
      <c r="U2427" s="423">
        <v>573</v>
      </c>
      <c r="V2427" s="421">
        <v>-4781.96</v>
      </c>
      <c r="W2427" s="424">
        <v>95</v>
      </c>
      <c r="X2427" s="425"/>
      <c r="Y2427" s="424">
        <f t="shared" si="457"/>
        <v>-4876.96</v>
      </c>
      <c r="Z2427" s="426">
        <f t="shared" si="458"/>
        <v>-0.11912461854642835</v>
      </c>
      <c r="AA2427" s="424">
        <v>-1806.41</v>
      </c>
      <c r="AB2427" s="424">
        <v>0</v>
      </c>
      <c r="AC2427" s="424"/>
      <c r="AD2427" s="424" t="s">
        <v>4381</v>
      </c>
      <c r="AE2427" s="427"/>
      <c r="AF2427" s="427">
        <v>0</v>
      </c>
      <c r="AG2427" s="424">
        <f t="shared" si="459"/>
        <v>0</v>
      </c>
      <c r="AH2427" s="424"/>
      <c r="AI2427" s="424">
        <f t="shared" si="460"/>
        <v>0</v>
      </c>
      <c r="AJ2427" s="416" t="s">
        <v>149</v>
      </c>
      <c r="AK2427" s="416">
        <v>0</v>
      </c>
      <c r="AL2427" s="423">
        <v>0</v>
      </c>
      <c r="AM2427" s="428">
        <f t="shared" si="461"/>
        <v>0</v>
      </c>
      <c r="AN2427" s="428">
        <f t="shared" si="462"/>
        <v>1</v>
      </c>
      <c r="AO2427" s="428"/>
      <c r="AP2427" s="428"/>
      <c r="AQ2427" s="428">
        <f t="shared" si="463"/>
        <v>0</v>
      </c>
      <c r="AR2427" s="429" t="str">
        <f>IF(A2427="","",VLOOKUP(A2427,'Base Sites'!A:B,2,FALSE))</f>
        <v>Valauto Lambersart VW</v>
      </c>
      <c r="AS2427" s="429" t="str">
        <f t="shared" si="464"/>
        <v>VOLKSWAGEN</v>
      </c>
      <c r="AT2427" s="428"/>
      <c r="AU2427" s="430" t="str">
        <f>IF(A2427="","",VLOOKUP(L2427,'Base Vendeurs'!A:B,2,FALSE))</f>
        <v>Valauto Roncq VW</v>
      </c>
      <c r="AV2427" s="424">
        <f t="shared" si="465"/>
        <v>-4781.96</v>
      </c>
      <c r="AW2427" s="426">
        <f t="shared" si="466"/>
        <v>-0.11912461854642835</v>
      </c>
      <c r="AX2427" s="430" t="str">
        <f t="shared" si="467"/>
        <v>OUI</v>
      </c>
      <c r="AY2427" s="384">
        <f>+MargesVN[[#This Row],[Total COM]]+MargesVN[[#This Row],[EXT GIE]]+MargesVN[[#This Row],[Forfait immat]]</f>
        <v>0</v>
      </c>
    </row>
    <row r="2428" spans="1:51" s="384" customFormat="1" ht="11.25" customHeight="1" x14ac:dyDescent="0.25">
      <c r="A2428" s="266">
        <v>30</v>
      </c>
      <c r="B2428" s="266" t="s">
        <v>163</v>
      </c>
      <c r="C2428" s="266" t="s">
        <v>104</v>
      </c>
      <c r="D2428" s="161">
        <v>46024</v>
      </c>
      <c r="E2428" s="267">
        <v>46027</v>
      </c>
      <c r="F2428" s="162"/>
      <c r="G2428" s="162"/>
      <c r="H2428" s="162"/>
      <c r="I2428" s="162"/>
      <c r="J2428" s="162"/>
      <c r="K2428" s="162">
        <v>0</v>
      </c>
      <c r="L2428" s="266" t="s">
        <v>219</v>
      </c>
      <c r="M2428" s="266">
        <v>548408</v>
      </c>
      <c r="N2428" s="266">
        <v>8408</v>
      </c>
      <c r="O2428" s="266" t="s">
        <v>1140</v>
      </c>
      <c r="P2428" s="268" t="s">
        <v>1141</v>
      </c>
      <c r="Q2428" s="266" t="s">
        <v>24</v>
      </c>
      <c r="R2428" s="163">
        <v>36541.67</v>
      </c>
      <c r="S2428" s="163">
        <v>1508.34</v>
      </c>
      <c r="T2428" s="164">
        <f t="shared" si="456"/>
        <v>38050.009999999995</v>
      </c>
      <c r="U2428" s="165">
        <v>28</v>
      </c>
      <c r="V2428" s="163">
        <v>985.36</v>
      </c>
      <c r="W2428" s="251">
        <v>95</v>
      </c>
      <c r="X2428" s="166"/>
      <c r="Y2428" s="251">
        <f t="shared" si="457"/>
        <v>890.36</v>
      </c>
      <c r="Z2428" s="167">
        <f t="shared" si="458"/>
        <v>2.5896445230894818E-2</v>
      </c>
      <c r="AA2428" s="166">
        <v>0</v>
      </c>
      <c r="AB2428" s="251">
        <v>0</v>
      </c>
      <c r="AC2428" s="251"/>
      <c r="AD2428" s="251"/>
      <c r="AE2428" s="168">
        <v>0.1</v>
      </c>
      <c r="AF2428" s="168">
        <v>0.1</v>
      </c>
      <c r="AG2428" s="251">
        <f t="shared" si="459"/>
        <v>89.036000000000001</v>
      </c>
      <c r="AH2428" s="251"/>
      <c r="AI2428" s="251">
        <f t="shared" si="460"/>
        <v>89.036000000000001</v>
      </c>
      <c r="AJ2428" s="266" t="s">
        <v>164</v>
      </c>
      <c r="AK2428" s="266"/>
      <c r="AL2428" s="165">
        <v>20</v>
      </c>
      <c r="AM2428" s="269">
        <f t="shared" si="461"/>
        <v>1</v>
      </c>
      <c r="AN2428" s="269">
        <f t="shared" si="462"/>
        <v>1</v>
      </c>
      <c r="AO2428" s="269"/>
      <c r="AP2428" s="269"/>
      <c r="AQ2428" s="269">
        <f t="shared" si="463"/>
        <v>1</v>
      </c>
      <c r="AR2428" s="169" t="str">
        <f>IF(A2428="","",VLOOKUP(A2428,'Base Sites'!A:B,2,FALSE))</f>
        <v>Valauto Lambersart VW</v>
      </c>
      <c r="AS2428" s="169" t="str">
        <f t="shared" si="464"/>
        <v>VOLKSWAGEN</v>
      </c>
      <c r="AT2428" s="269"/>
      <c r="AU2428" s="270" t="str">
        <f>IF(A2428="","",VLOOKUP(L2428,'Base Vendeurs'!A:B,2,FALSE))</f>
        <v>Sociétés NORD</v>
      </c>
      <c r="AV2428" s="251">
        <f t="shared" si="465"/>
        <v>985.36</v>
      </c>
      <c r="AW2428" s="167">
        <f t="shared" si="466"/>
        <v>2.5896445230894818E-2</v>
      </c>
      <c r="AX2428" s="237" t="str">
        <f t="shared" si="467"/>
        <v>NON</v>
      </c>
      <c r="AY2428" s="231">
        <f>+MargesVN[[#This Row],[Total COM]]+MargesVN[[#This Row],[EXT GIE]]+MargesVN[[#This Row],[Forfait immat]]</f>
        <v>109.036</v>
      </c>
    </row>
    <row r="2429" spans="1:51" s="384" customFormat="1" ht="11.25" customHeight="1" x14ac:dyDescent="0.25">
      <c r="A2429" s="431">
        <v>30</v>
      </c>
      <c r="B2429" s="431" t="s">
        <v>163</v>
      </c>
      <c r="C2429" s="431" t="s">
        <v>104</v>
      </c>
      <c r="D2429" s="432">
        <v>46198</v>
      </c>
      <c r="E2429" s="433">
        <v>46199</v>
      </c>
      <c r="F2429" s="434"/>
      <c r="G2429" s="434"/>
      <c r="H2429" s="434"/>
      <c r="I2429" s="434"/>
      <c r="J2429" s="434"/>
      <c r="K2429" s="434"/>
      <c r="L2429" s="431" t="s">
        <v>232</v>
      </c>
      <c r="M2429" s="431">
        <v>548410</v>
      </c>
      <c r="N2429" s="431">
        <v>8410</v>
      </c>
      <c r="O2429" s="431" t="s">
        <v>5099</v>
      </c>
      <c r="P2429" s="435" t="s">
        <v>5100</v>
      </c>
      <c r="Q2429" s="431" t="s">
        <v>24</v>
      </c>
      <c r="R2429" s="436">
        <v>29225</v>
      </c>
      <c r="S2429" s="436">
        <v>641.66999999999996</v>
      </c>
      <c r="T2429" s="437">
        <f t="shared" si="456"/>
        <v>29866.67</v>
      </c>
      <c r="U2429" s="438">
        <v>188</v>
      </c>
      <c r="V2429" s="436">
        <v>1321.78</v>
      </c>
      <c r="W2429" s="439">
        <v>95</v>
      </c>
      <c r="X2429" s="440"/>
      <c r="Y2429" s="439">
        <f t="shared" si="457"/>
        <v>1226.78</v>
      </c>
      <c r="Z2429" s="441">
        <f t="shared" si="458"/>
        <v>4.4256021846426137E-2</v>
      </c>
      <c r="AA2429" s="440">
        <v>0</v>
      </c>
      <c r="AB2429" s="439">
        <v>0</v>
      </c>
      <c r="AC2429" s="439"/>
      <c r="AD2429" s="439"/>
      <c r="AE2429" s="442">
        <v>0.12</v>
      </c>
      <c r="AF2429" s="442">
        <v>0.13</v>
      </c>
      <c r="AG2429" s="439">
        <f t="shared" si="459"/>
        <v>147.21359999999999</v>
      </c>
      <c r="AH2429" s="439"/>
      <c r="AI2429" s="439">
        <f t="shared" si="460"/>
        <v>147.21359999999999</v>
      </c>
      <c r="AJ2429" s="431" t="s">
        <v>149</v>
      </c>
      <c r="AK2429" s="431">
        <v>30</v>
      </c>
      <c r="AL2429" s="438">
        <v>50</v>
      </c>
      <c r="AM2429" s="443">
        <f t="shared" si="461"/>
        <v>1</v>
      </c>
      <c r="AN2429" s="443">
        <f t="shared" si="462"/>
        <v>1</v>
      </c>
      <c r="AO2429" s="443"/>
      <c r="AP2429" s="443"/>
      <c r="AQ2429" s="443">
        <f t="shared" si="463"/>
        <v>1</v>
      </c>
      <c r="AR2429" s="444" t="str">
        <f>IF(A2429="","",VLOOKUP(A2429,'Base Sites'!A:B,2,FALSE))</f>
        <v>Valauto Lambersart VW</v>
      </c>
      <c r="AS2429" s="444" t="str">
        <f t="shared" si="464"/>
        <v>VOLKSWAGEN</v>
      </c>
      <c r="AT2429" s="443"/>
      <c r="AU2429" s="445" t="str">
        <f>IF(A2429="","",VLOOKUP(L2429,'Base Vendeurs'!A:B,2,FALSE))</f>
        <v>Valauto Lambersart VW</v>
      </c>
      <c r="AV2429" s="439">
        <f t="shared" si="465"/>
        <v>1321.78</v>
      </c>
      <c r="AW2429" s="441">
        <f t="shared" si="466"/>
        <v>4.4256021846426137E-2</v>
      </c>
      <c r="AX2429" s="445" t="str">
        <f t="shared" si="467"/>
        <v>NON</v>
      </c>
      <c r="AY2429" s="231">
        <f>+MargesVN[[#This Row],[Total COM]]+MargesVN[[#This Row],[EXT GIE]]+MargesVN[[#This Row],[Forfait immat]]</f>
        <v>227.21359999999999</v>
      </c>
    </row>
    <row r="2430" spans="1:51" s="384" customFormat="1" ht="11.25" customHeight="1" x14ac:dyDescent="0.25">
      <c r="A2430" s="45">
        <v>30</v>
      </c>
      <c r="B2430" s="45" t="s">
        <v>163</v>
      </c>
      <c r="C2430" s="45" t="s">
        <v>104</v>
      </c>
      <c r="D2430" s="44">
        <v>46078</v>
      </c>
      <c r="E2430" s="65">
        <v>46080</v>
      </c>
      <c r="F2430" s="35"/>
      <c r="G2430" s="35"/>
      <c r="H2430" s="35"/>
      <c r="I2430" s="35"/>
      <c r="J2430" s="35"/>
      <c r="K2430" s="35">
        <v>0</v>
      </c>
      <c r="L2430" s="45" t="s">
        <v>188</v>
      </c>
      <c r="M2430" s="45">
        <v>548414</v>
      </c>
      <c r="N2430" s="45">
        <v>8414</v>
      </c>
      <c r="O2430" s="45" t="s">
        <v>1912</v>
      </c>
      <c r="P2430" s="66" t="s">
        <v>1913</v>
      </c>
      <c r="Q2430" s="45" t="s">
        <v>24</v>
      </c>
      <c r="R2430" s="47">
        <v>29225</v>
      </c>
      <c r="S2430" s="47">
        <v>-58.33</v>
      </c>
      <c r="T2430" s="48">
        <f t="shared" si="456"/>
        <v>29166.67</v>
      </c>
      <c r="U2430" s="49">
        <v>33</v>
      </c>
      <c r="V2430" s="47">
        <v>745</v>
      </c>
      <c r="W2430" s="46">
        <v>95</v>
      </c>
      <c r="X2430" s="50"/>
      <c r="Y2430" s="46">
        <f t="shared" si="457"/>
        <v>650</v>
      </c>
      <c r="Z2430" s="51">
        <f t="shared" si="458"/>
        <v>2.5542854223673805E-2</v>
      </c>
      <c r="AA2430" s="50">
        <v>0</v>
      </c>
      <c r="AB2430" s="46">
        <v>-1000</v>
      </c>
      <c r="AC2430" s="46"/>
      <c r="AD2430" s="46"/>
      <c r="AE2430" s="52">
        <v>0.1</v>
      </c>
      <c r="AF2430" s="52">
        <v>0.1</v>
      </c>
      <c r="AG2430" s="46">
        <f t="shared" si="459"/>
        <v>65</v>
      </c>
      <c r="AH2430" s="46"/>
      <c r="AI2430" s="46">
        <f t="shared" si="460"/>
        <v>65</v>
      </c>
      <c r="AJ2430" s="45" t="s">
        <v>164</v>
      </c>
      <c r="AK2430" s="45"/>
      <c r="AL2430" s="49"/>
      <c r="AM2430" s="238">
        <f t="shared" si="461"/>
        <v>0</v>
      </c>
      <c r="AN2430" s="238">
        <f t="shared" si="462"/>
        <v>1</v>
      </c>
      <c r="AO2430" s="238"/>
      <c r="AP2430" s="238"/>
      <c r="AQ2430" s="238">
        <f t="shared" si="463"/>
        <v>0</v>
      </c>
      <c r="AR2430" s="96" t="str">
        <f>IF(A2430="","",VLOOKUP(A2430,'Base Sites'!A:B,2,FALSE))</f>
        <v>Valauto Lambersart VW</v>
      </c>
      <c r="AS2430" s="96" t="str">
        <f t="shared" si="464"/>
        <v>VOLKSWAGEN</v>
      </c>
      <c r="AT2430" s="238"/>
      <c r="AU2430" s="231" t="str">
        <f>IF(A2430="","",VLOOKUP(L2430,'Base Vendeurs'!A:B,2,FALSE))</f>
        <v>Sociétés NORD</v>
      </c>
      <c r="AV2430" s="46">
        <f t="shared" si="465"/>
        <v>745</v>
      </c>
      <c r="AW2430" s="51">
        <f t="shared" si="466"/>
        <v>2.5542854223673805E-2</v>
      </c>
      <c r="AX2430" s="231" t="str">
        <f t="shared" si="467"/>
        <v>NON</v>
      </c>
      <c r="AY2430" s="231">
        <f>+MargesVN[[#This Row],[Total COM]]+MargesVN[[#This Row],[EXT GIE]]+MargesVN[[#This Row],[Forfait immat]]</f>
        <v>65</v>
      </c>
    </row>
    <row r="2431" spans="1:51" s="384" customFormat="1" ht="11.25" customHeight="1" x14ac:dyDescent="0.25">
      <c r="A2431" s="283">
        <v>30</v>
      </c>
      <c r="B2431" s="283" t="s">
        <v>163</v>
      </c>
      <c r="C2431" s="283" t="s">
        <v>29</v>
      </c>
      <c r="D2431" s="121">
        <v>46031</v>
      </c>
      <c r="E2431" s="284">
        <v>46034</v>
      </c>
      <c r="F2431" s="122"/>
      <c r="G2431" s="122"/>
      <c r="H2431" s="122"/>
      <c r="I2431" s="122" t="s">
        <v>165</v>
      </c>
      <c r="J2431" s="122" t="s">
        <v>165</v>
      </c>
      <c r="K2431" s="122">
        <v>-96</v>
      </c>
      <c r="L2431" s="283" t="s">
        <v>70</v>
      </c>
      <c r="M2431" s="283">
        <v>548864</v>
      </c>
      <c r="N2431" s="283"/>
      <c r="O2431" s="283" t="s">
        <v>558</v>
      </c>
      <c r="P2431" s="285" t="s">
        <v>400</v>
      </c>
      <c r="Q2431" s="283" t="s">
        <v>79</v>
      </c>
      <c r="R2431" s="123">
        <v>37500</v>
      </c>
      <c r="S2431" s="123">
        <v>1508.33</v>
      </c>
      <c r="T2431" s="124">
        <f t="shared" si="456"/>
        <v>39008.33</v>
      </c>
      <c r="U2431" s="125">
        <v>42</v>
      </c>
      <c r="V2431" s="123">
        <v>1146.45</v>
      </c>
      <c r="W2431" s="256">
        <v>35</v>
      </c>
      <c r="X2431" s="126"/>
      <c r="Y2431" s="256">
        <f t="shared" si="457"/>
        <v>1111.45</v>
      </c>
      <c r="Z2431" s="127">
        <f t="shared" si="458"/>
        <v>2.9389876469974489E-2</v>
      </c>
      <c r="AA2431" s="126">
        <v>0</v>
      </c>
      <c r="AB2431" s="256">
        <v>0</v>
      </c>
      <c r="AC2431" s="256"/>
      <c r="AD2431" s="256" t="s">
        <v>1207</v>
      </c>
      <c r="AE2431" s="128">
        <v>0.1</v>
      </c>
      <c r="AF2431" s="128">
        <v>0.1</v>
      </c>
      <c r="AG2431" s="256">
        <f t="shared" si="459"/>
        <v>111.14500000000001</v>
      </c>
      <c r="AH2431" s="256"/>
      <c r="AI2431" s="256">
        <f t="shared" si="460"/>
        <v>111.14500000000001</v>
      </c>
      <c r="AJ2431" s="283" t="s">
        <v>164</v>
      </c>
      <c r="AK2431" s="283">
        <v>0</v>
      </c>
      <c r="AL2431" s="125">
        <v>20</v>
      </c>
      <c r="AM2431" s="257">
        <f t="shared" si="461"/>
        <v>1</v>
      </c>
      <c r="AN2431" s="257">
        <f t="shared" si="462"/>
        <v>1</v>
      </c>
      <c r="AO2431" s="257"/>
      <c r="AP2431" s="257"/>
      <c r="AQ2431" s="257">
        <f t="shared" si="463"/>
        <v>1</v>
      </c>
      <c r="AR2431" s="129" t="str">
        <f>IF(A2431="","",VLOOKUP(A2431,'Base Sites'!A:B,2,FALSE))</f>
        <v>Valauto Lambersart VW</v>
      </c>
      <c r="AS2431" s="129" t="str">
        <f t="shared" si="464"/>
        <v>SKODA</v>
      </c>
      <c r="AT2431" s="257"/>
      <c r="AU2431" s="258" t="str">
        <f>IF(A2431="","",VLOOKUP(L2431,'Base Vendeurs'!A:B,2,FALSE))</f>
        <v>Sociétés NORD</v>
      </c>
      <c r="AV2431" s="251">
        <f t="shared" si="465"/>
        <v>1146.45</v>
      </c>
      <c r="AW2431" s="127">
        <f t="shared" si="466"/>
        <v>2.9389876469974489E-2</v>
      </c>
      <c r="AX2431" s="237" t="str">
        <f t="shared" si="467"/>
        <v>NON</v>
      </c>
      <c r="AY2431" s="231">
        <f>+MargesVN[[#This Row],[Total COM]]+MargesVN[[#This Row],[EXT GIE]]+MargesVN[[#This Row],[Forfait immat]]</f>
        <v>131.14500000000001</v>
      </c>
    </row>
    <row r="2432" spans="1:51" s="384" customFormat="1" ht="11.25" customHeight="1" x14ac:dyDescent="0.25">
      <c r="A2432" s="239">
        <v>30</v>
      </c>
      <c r="B2432" s="239" t="s">
        <v>163</v>
      </c>
      <c r="C2432" s="239" t="s">
        <v>29</v>
      </c>
      <c r="D2432" s="198">
        <v>46048</v>
      </c>
      <c r="E2432" s="240">
        <v>46050</v>
      </c>
      <c r="F2432" s="199"/>
      <c r="G2432" s="199"/>
      <c r="H2432" s="199"/>
      <c r="I2432" s="199"/>
      <c r="J2432" s="199"/>
      <c r="K2432" s="199">
        <v>0</v>
      </c>
      <c r="L2432" s="239" t="s">
        <v>70</v>
      </c>
      <c r="M2432" s="239">
        <v>548894</v>
      </c>
      <c r="N2432" s="239">
        <v>8894</v>
      </c>
      <c r="O2432" s="239" t="s">
        <v>604</v>
      </c>
      <c r="P2432" s="241" t="s">
        <v>605</v>
      </c>
      <c r="Q2432" s="239" t="s">
        <v>79</v>
      </c>
      <c r="R2432" s="200">
        <v>42666.66</v>
      </c>
      <c r="S2432" s="200">
        <v>583.33000000000004</v>
      </c>
      <c r="T2432" s="201">
        <f t="shared" si="456"/>
        <v>43249.990000000005</v>
      </c>
      <c r="U2432" s="202">
        <v>31</v>
      </c>
      <c r="V2432" s="200">
        <v>1332.5</v>
      </c>
      <c r="W2432" s="242">
        <v>35</v>
      </c>
      <c r="X2432" s="203"/>
      <c r="Y2432" s="242">
        <f t="shared" si="457"/>
        <v>1297.5</v>
      </c>
      <c r="Z2432" s="204">
        <f t="shared" si="458"/>
        <v>3.0809255678440617E-2</v>
      </c>
      <c r="AA2432" s="203">
        <v>0</v>
      </c>
      <c r="AB2432" s="242">
        <v>0</v>
      </c>
      <c r="AC2432" s="242"/>
      <c r="AD2432" s="242"/>
      <c r="AE2432" s="205">
        <v>0.1</v>
      </c>
      <c r="AF2432" s="205">
        <v>0.1</v>
      </c>
      <c r="AG2432" s="242">
        <f t="shared" si="459"/>
        <v>129.75</v>
      </c>
      <c r="AH2432" s="242"/>
      <c r="AI2432" s="242">
        <f t="shared" si="460"/>
        <v>129.75</v>
      </c>
      <c r="AJ2432" s="239" t="s">
        <v>164</v>
      </c>
      <c r="AK2432" s="239">
        <v>0</v>
      </c>
      <c r="AL2432" s="202">
        <v>20</v>
      </c>
      <c r="AM2432" s="243">
        <f t="shared" si="461"/>
        <v>1</v>
      </c>
      <c r="AN2432" s="243">
        <f t="shared" si="462"/>
        <v>1</v>
      </c>
      <c r="AO2432" s="243"/>
      <c r="AP2432" s="243"/>
      <c r="AQ2432" s="243">
        <f t="shared" si="463"/>
        <v>1</v>
      </c>
      <c r="AR2432" s="206" t="str">
        <f>IF(A2432="","",VLOOKUP(A2432,'Base Sites'!A:B,2,FALSE))</f>
        <v>Valauto Lambersart VW</v>
      </c>
      <c r="AS2432" s="206" t="str">
        <f t="shared" si="464"/>
        <v>SKODA</v>
      </c>
      <c r="AT2432" s="243"/>
      <c r="AU2432" s="244" t="str">
        <f>IF(A2432="","",VLOOKUP(L2432,'Base Vendeurs'!A:B,2,FALSE))</f>
        <v>Sociétés NORD</v>
      </c>
      <c r="AV2432" s="242">
        <f t="shared" si="465"/>
        <v>1332.5</v>
      </c>
      <c r="AW2432" s="204">
        <f t="shared" si="466"/>
        <v>3.0809255678440617E-2</v>
      </c>
      <c r="AX2432" s="244" t="str">
        <f t="shared" si="467"/>
        <v>NON</v>
      </c>
      <c r="AY2432" s="231">
        <f>+MargesVN[[#This Row],[Total COM]]+MargesVN[[#This Row],[EXT GIE]]+MargesVN[[#This Row],[Forfait immat]]</f>
        <v>149.75</v>
      </c>
    </row>
    <row r="2433" spans="1:51" s="384" customFormat="1" ht="11.25" customHeight="1" x14ac:dyDescent="0.25">
      <c r="A2433" s="45">
        <v>30</v>
      </c>
      <c r="B2433" s="45" t="s">
        <v>163</v>
      </c>
      <c r="C2433" s="45" t="s">
        <v>29</v>
      </c>
      <c r="D2433" s="44">
        <v>46038</v>
      </c>
      <c r="E2433" s="65">
        <v>46041</v>
      </c>
      <c r="F2433" s="35"/>
      <c r="G2433" s="35"/>
      <c r="H2433" s="35"/>
      <c r="I2433" s="35"/>
      <c r="J2433" s="35"/>
      <c r="K2433" s="35">
        <v>0</v>
      </c>
      <c r="L2433" s="45" t="s">
        <v>70</v>
      </c>
      <c r="M2433" s="45">
        <v>548920</v>
      </c>
      <c r="N2433" s="45">
        <v>8920</v>
      </c>
      <c r="O2433" s="45" t="s">
        <v>599</v>
      </c>
      <c r="P2433" s="66" t="s">
        <v>449</v>
      </c>
      <c r="Q2433" s="45" t="s">
        <v>79</v>
      </c>
      <c r="R2433" s="47">
        <v>42666.66</v>
      </c>
      <c r="S2433" s="47">
        <v>583.33000000000004</v>
      </c>
      <c r="T2433" s="48">
        <f t="shared" si="456"/>
        <v>43249.990000000005</v>
      </c>
      <c r="U2433" s="49">
        <v>59</v>
      </c>
      <c r="V2433" s="47">
        <v>1332.5</v>
      </c>
      <c r="W2433" s="46">
        <v>35</v>
      </c>
      <c r="X2433" s="50"/>
      <c r="Y2433" s="46">
        <f t="shared" si="457"/>
        <v>1297.5</v>
      </c>
      <c r="Z2433" s="51">
        <f t="shared" si="458"/>
        <v>3.0809255678440617E-2</v>
      </c>
      <c r="AA2433" s="50">
        <v>0</v>
      </c>
      <c r="AB2433" s="46">
        <v>0</v>
      </c>
      <c r="AC2433" s="46"/>
      <c r="AD2433" s="46"/>
      <c r="AE2433" s="52">
        <v>0.1</v>
      </c>
      <c r="AF2433" s="52">
        <v>0.1</v>
      </c>
      <c r="AG2433" s="46">
        <f t="shared" si="459"/>
        <v>129.75</v>
      </c>
      <c r="AH2433" s="46"/>
      <c r="AI2433" s="46">
        <f t="shared" si="460"/>
        <v>129.75</v>
      </c>
      <c r="AJ2433" s="45" t="s">
        <v>164</v>
      </c>
      <c r="AK2433" s="45">
        <v>0</v>
      </c>
      <c r="AL2433" s="49">
        <v>20</v>
      </c>
      <c r="AM2433" s="238">
        <f t="shared" si="461"/>
        <v>1</v>
      </c>
      <c r="AN2433" s="238">
        <f t="shared" si="462"/>
        <v>1</v>
      </c>
      <c r="AO2433" s="238"/>
      <c r="AP2433" s="238"/>
      <c r="AQ2433" s="238">
        <f t="shared" si="463"/>
        <v>1</v>
      </c>
      <c r="AR2433" s="96" t="str">
        <f>IF(A2433="","",VLOOKUP(A2433,'Base Sites'!A:B,2,FALSE))</f>
        <v>Valauto Lambersart VW</v>
      </c>
      <c r="AS2433" s="96" t="str">
        <f t="shared" si="464"/>
        <v>SKODA</v>
      </c>
      <c r="AT2433" s="238"/>
      <c r="AU2433" s="231" t="str">
        <f>IF(A2433="","",VLOOKUP(L2433,'Base Vendeurs'!A:B,2,FALSE))</f>
        <v>Sociétés NORD</v>
      </c>
      <c r="AV2433" s="46">
        <f t="shared" si="465"/>
        <v>1332.5</v>
      </c>
      <c r="AW2433" s="51">
        <f t="shared" si="466"/>
        <v>3.0809255678440617E-2</v>
      </c>
      <c r="AX2433" s="231" t="str">
        <f t="shared" si="467"/>
        <v>NON</v>
      </c>
      <c r="AY2433" s="231">
        <f>+MargesVN[[#This Row],[Total COM]]+MargesVN[[#This Row],[EXT GIE]]+MargesVN[[#This Row],[Forfait immat]]</f>
        <v>149.75</v>
      </c>
    </row>
    <row r="2434" spans="1:51" s="384" customFormat="1" ht="11.25" customHeight="1" x14ac:dyDescent="0.25">
      <c r="A2434" s="319">
        <v>30</v>
      </c>
      <c r="B2434" s="319" t="s">
        <v>163</v>
      </c>
      <c r="C2434" s="319" t="s">
        <v>29</v>
      </c>
      <c r="D2434" s="320">
        <v>46086</v>
      </c>
      <c r="E2434" s="321">
        <v>46090</v>
      </c>
      <c r="F2434" s="322"/>
      <c r="G2434" s="322"/>
      <c r="H2434" s="322"/>
      <c r="I2434" s="322"/>
      <c r="J2434" s="322"/>
      <c r="K2434" s="322">
        <v>0</v>
      </c>
      <c r="L2434" s="319" t="s">
        <v>70</v>
      </c>
      <c r="M2434" s="319">
        <v>548949</v>
      </c>
      <c r="N2434" s="319">
        <v>8949</v>
      </c>
      <c r="O2434" s="319" t="s">
        <v>2228</v>
      </c>
      <c r="P2434" s="323" t="s">
        <v>2229</v>
      </c>
      <c r="Q2434" s="319" t="s">
        <v>129</v>
      </c>
      <c r="R2434" s="324">
        <v>29041.67</v>
      </c>
      <c r="S2434" s="324">
        <v>825</v>
      </c>
      <c r="T2434" s="325">
        <f t="shared" si="456"/>
        <v>29866.67</v>
      </c>
      <c r="U2434" s="326">
        <v>42</v>
      </c>
      <c r="V2434" s="324">
        <v>871.26</v>
      </c>
      <c r="W2434" s="327">
        <v>35</v>
      </c>
      <c r="X2434" s="328"/>
      <c r="Y2434" s="327">
        <f t="shared" si="457"/>
        <v>836.26</v>
      </c>
      <c r="Z2434" s="329">
        <f t="shared" si="458"/>
        <v>2.9171648529949943E-2</v>
      </c>
      <c r="AA2434" s="328">
        <v>0</v>
      </c>
      <c r="AB2434" s="327">
        <v>0</v>
      </c>
      <c r="AC2434" s="327"/>
      <c r="AD2434" s="327"/>
      <c r="AE2434" s="330">
        <v>0.1</v>
      </c>
      <c r="AF2434" s="330">
        <v>0.1</v>
      </c>
      <c r="AG2434" s="327">
        <f t="shared" si="459"/>
        <v>83.626000000000005</v>
      </c>
      <c r="AH2434" s="327"/>
      <c r="AI2434" s="327">
        <f t="shared" si="460"/>
        <v>83.626000000000005</v>
      </c>
      <c r="AJ2434" s="319" t="s">
        <v>164</v>
      </c>
      <c r="AK2434" s="319">
        <v>0</v>
      </c>
      <c r="AL2434" s="326">
        <v>20</v>
      </c>
      <c r="AM2434" s="331">
        <f t="shared" si="461"/>
        <v>1</v>
      </c>
      <c r="AN2434" s="331">
        <f t="shared" si="462"/>
        <v>1</v>
      </c>
      <c r="AO2434" s="331"/>
      <c r="AP2434" s="331"/>
      <c r="AQ2434" s="331">
        <f t="shared" si="463"/>
        <v>1</v>
      </c>
      <c r="AR2434" s="332" t="str">
        <f>IF(A2434="","",VLOOKUP(A2434,'Base Sites'!A:B,2,FALSE))</f>
        <v>Valauto Lambersart VW</v>
      </c>
      <c r="AS2434" s="332" t="str">
        <f t="shared" si="464"/>
        <v>SKODA</v>
      </c>
      <c r="AT2434" s="331"/>
      <c r="AU2434" s="333" t="str">
        <f>IF(A2434="","",VLOOKUP(L2434,'Base Vendeurs'!A:B,2,FALSE))</f>
        <v>Sociétés NORD</v>
      </c>
      <c r="AV2434" s="327">
        <f t="shared" si="465"/>
        <v>871.26</v>
      </c>
      <c r="AW2434" s="329">
        <f t="shared" si="466"/>
        <v>2.9171648529949943E-2</v>
      </c>
      <c r="AX2434" s="333" t="str">
        <f t="shared" si="467"/>
        <v>NON</v>
      </c>
      <c r="AY2434" s="231">
        <f>+MargesVN[[#This Row],[Total COM]]+MargesVN[[#This Row],[EXT GIE]]+MargesVN[[#This Row],[Forfait immat]]</f>
        <v>103.626</v>
      </c>
    </row>
    <row r="2435" spans="1:51" s="384" customFormat="1" ht="11.25" customHeight="1" x14ac:dyDescent="0.25">
      <c r="A2435" s="45">
        <v>30</v>
      </c>
      <c r="B2435" s="45" t="s">
        <v>163</v>
      </c>
      <c r="C2435" s="45" t="s">
        <v>29</v>
      </c>
      <c r="D2435" s="44">
        <v>46070</v>
      </c>
      <c r="E2435" s="65">
        <v>46071</v>
      </c>
      <c r="F2435" s="35"/>
      <c r="G2435" s="35"/>
      <c r="H2435" s="35"/>
      <c r="I2435" s="35"/>
      <c r="J2435" s="35"/>
      <c r="K2435" s="35">
        <v>0</v>
      </c>
      <c r="L2435" s="45" t="s">
        <v>70</v>
      </c>
      <c r="M2435" s="45">
        <v>548973</v>
      </c>
      <c r="N2435" s="45">
        <v>8973</v>
      </c>
      <c r="O2435" s="45" t="s">
        <v>1651</v>
      </c>
      <c r="P2435" s="66" t="s">
        <v>1652</v>
      </c>
      <c r="Q2435" s="45" t="s">
        <v>129</v>
      </c>
      <c r="R2435" s="47">
        <v>29041.67</v>
      </c>
      <c r="S2435" s="47">
        <v>1366.66</v>
      </c>
      <c r="T2435" s="48">
        <f t="shared" si="456"/>
        <v>30408.329999999998</v>
      </c>
      <c r="U2435" s="49">
        <v>92</v>
      </c>
      <c r="V2435" s="47">
        <v>795.21</v>
      </c>
      <c r="W2435" s="46">
        <v>35</v>
      </c>
      <c r="X2435" s="50"/>
      <c r="Y2435" s="46">
        <f t="shared" si="457"/>
        <v>760.21</v>
      </c>
      <c r="Z2435" s="51">
        <f t="shared" si="458"/>
        <v>2.6151057950239295E-2</v>
      </c>
      <c r="AA2435" s="50">
        <v>0</v>
      </c>
      <c r="AB2435" s="46">
        <v>0</v>
      </c>
      <c r="AC2435" s="46"/>
      <c r="AD2435" s="46"/>
      <c r="AE2435" s="52">
        <v>0.1</v>
      </c>
      <c r="AF2435" s="52">
        <v>0.1</v>
      </c>
      <c r="AG2435" s="46">
        <f t="shared" si="459"/>
        <v>76.021000000000001</v>
      </c>
      <c r="AH2435" s="46"/>
      <c r="AI2435" s="46">
        <f t="shared" si="460"/>
        <v>76.021000000000001</v>
      </c>
      <c r="AJ2435" s="45" t="s">
        <v>164</v>
      </c>
      <c r="AK2435" s="45">
        <v>0</v>
      </c>
      <c r="AL2435" s="49">
        <v>20</v>
      </c>
      <c r="AM2435" s="238">
        <f t="shared" si="461"/>
        <v>1</v>
      </c>
      <c r="AN2435" s="238">
        <f t="shared" si="462"/>
        <v>1</v>
      </c>
      <c r="AO2435" s="238"/>
      <c r="AP2435" s="238"/>
      <c r="AQ2435" s="238">
        <f t="shared" si="463"/>
        <v>1</v>
      </c>
      <c r="AR2435" s="96" t="str">
        <f>IF(A2435="","",VLOOKUP(A2435,'Base Sites'!A:B,2,FALSE))</f>
        <v>Valauto Lambersart VW</v>
      </c>
      <c r="AS2435" s="96" t="str">
        <f t="shared" si="464"/>
        <v>SKODA</v>
      </c>
      <c r="AT2435" s="238"/>
      <c r="AU2435" s="231" t="str">
        <f>IF(A2435="","",VLOOKUP(L2435,'Base Vendeurs'!A:B,2,FALSE))</f>
        <v>Sociétés NORD</v>
      </c>
      <c r="AV2435" s="46">
        <f t="shared" si="465"/>
        <v>795.21</v>
      </c>
      <c r="AW2435" s="51">
        <f t="shared" si="466"/>
        <v>2.6151057950239295E-2</v>
      </c>
      <c r="AX2435" s="231" t="str">
        <f t="shared" si="467"/>
        <v>NON</v>
      </c>
      <c r="AY2435" s="231">
        <f>+MargesVN[[#This Row],[Total COM]]+MargesVN[[#This Row],[EXT GIE]]+MargesVN[[#This Row],[Forfait immat]]</f>
        <v>96.021000000000001</v>
      </c>
    </row>
    <row r="2436" spans="1:51" s="384" customFormat="1" ht="11.25" customHeight="1" x14ac:dyDescent="0.25">
      <c r="A2436" s="286">
        <v>30</v>
      </c>
      <c r="B2436" s="286" t="s">
        <v>163</v>
      </c>
      <c r="C2436" s="286" t="s">
        <v>29</v>
      </c>
      <c r="D2436" s="180">
        <v>46028</v>
      </c>
      <c r="E2436" s="287">
        <v>46030</v>
      </c>
      <c r="F2436" s="181"/>
      <c r="G2436" s="181"/>
      <c r="H2436" s="181"/>
      <c r="I2436" s="181"/>
      <c r="J2436" s="181"/>
      <c r="K2436" s="181">
        <v>0</v>
      </c>
      <c r="L2436" s="286" t="s">
        <v>350</v>
      </c>
      <c r="M2436" s="286">
        <v>548994</v>
      </c>
      <c r="N2436" s="286">
        <v>8994</v>
      </c>
      <c r="O2436" s="286" t="s">
        <v>649</v>
      </c>
      <c r="P2436" s="288" t="s">
        <v>394</v>
      </c>
      <c r="Q2436" s="286" t="s">
        <v>378</v>
      </c>
      <c r="R2436" s="182">
        <v>34875</v>
      </c>
      <c r="S2436" s="182">
        <v>583.33000000000004</v>
      </c>
      <c r="T2436" s="183">
        <f t="shared" si="456"/>
        <v>35458.33</v>
      </c>
      <c r="U2436" s="184">
        <v>75</v>
      </c>
      <c r="V2436" s="182">
        <v>389.59</v>
      </c>
      <c r="W2436" s="289">
        <v>35</v>
      </c>
      <c r="X2436" s="185"/>
      <c r="Y2436" s="289">
        <f t="shared" si="457"/>
        <v>354.59</v>
      </c>
      <c r="Z2436" s="186">
        <f t="shared" si="458"/>
        <v>1.0987263077533543E-2</v>
      </c>
      <c r="AA2436" s="185">
        <v>0</v>
      </c>
      <c r="AB2436" s="289">
        <v>0</v>
      </c>
      <c r="AC2436" s="289"/>
      <c r="AD2436" s="289"/>
      <c r="AE2436" s="187">
        <v>0.1</v>
      </c>
      <c r="AF2436" s="187">
        <v>0.1</v>
      </c>
      <c r="AG2436" s="289">
        <f t="shared" si="459"/>
        <v>35.458999999999996</v>
      </c>
      <c r="AH2436" s="289"/>
      <c r="AI2436" s="289">
        <f t="shared" si="460"/>
        <v>35.458999999999996</v>
      </c>
      <c r="AJ2436" s="286" t="s">
        <v>164</v>
      </c>
      <c r="AK2436" s="286">
        <v>0</v>
      </c>
      <c r="AL2436" s="184"/>
      <c r="AM2436" s="290">
        <f t="shared" si="461"/>
        <v>0</v>
      </c>
      <c r="AN2436" s="290">
        <f t="shared" si="462"/>
        <v>1</v>
      </c>
      <c r="AO2436" s="290"/>
      <c r="AP2436" s="290"/>
      <c r="AQ2436" s="290">
        <f t="shared" si="463"/>
        <v>0</v>
      </c>
      <c r="AR2436" s="188" t="str">
        <f>IF(A2436="","",VLOOKUP(A2436,'Base Sites'!A:B,2,FALSE))</f>
        <v>Valauto Lambersart VW</v>
      </c>
      <c r="AS2436" s="188" t="str">
        <f t="shared" si="464"/>
        <v>SKODA</v>
      </c>
      <c r="AT2436" s="290"/>
      <c r="AU2436" s="291" t="str">
        <f>IF(A2436="","",VLOOKUP(L2436,'Base Vendeurs'!A:B,2,FALSE))</f>
        <v>Sociétés EST</v>
      </c>
      <c r="AV2436" s="289">
        <f t="shared" si="465"/>
        <v>389.59</v>
      </c>
      <c r="AW2436" s="186">
        <f t="shared" si="466"/>
        <v>1.0987263077533543E-2</v>
      </c>
      <c r="AX2436" s="237" t="str">
        <f t="shared" si="467"/>
        <v>NON</v>
      </c>
      <c r="AY2436" s="231">
        <f>+MargesVN[[#This Row],[Total COM]]+MargesVN[[#This Row],[EXT GIE]]+MargesVN[[#This Row],[Forfait immat]]</f>
        <v>35.458999999999996</v>
      </c>
    </row>
    <row r="2437" spans="1:51" s="384" customFormat="1" ht="11.25" customHeight="1" x14ac:dyDescent="0.25">
      <c r="A2437" s="239">
        <v>30</v>
      </c>
      <c r="B2437" s="239" t="s">
        <v>163</v>
      </c>
      <c r="C2437" s="239" t="s">
        <v>29</v>
      </c>
      <c r="D2437" s="198">
        <v>46031</v>
      </c>
      <c r="E2437" s="240">
        <v>46037</v>
      </c>
      <c r="F2437" s="199"/>
      <c r="G2437" s="199"/>
      <c r="H2437" s="199"/>
      <c r="I2437" s="199"/>
      <c r="J2437" s="199"/>
      <c r="K2437" s="199">
        <v>0</v>
      </c>
      <c r="L2437" s="239" t="s">
        <v>350</v>
      </c>
      <c r="M2437" s="239">
        <v>548996</v>
      </c>
      <c r="N2437" s="239"/>
      <c r="O2437" s="239" t="s">
        <v>631</v>
      </c>
      <c r="P2437" s="241" t="s">
        <v>394</v>
      </c>
      <c r="Q2437" s="239" t="s">
        <v>378</v>
      </c>
      <c r="R2437" s="200">
        <v>30000</v>
      </c>
      <c r="S2437" s="200">
        <v>2058.33</v>
      </c>
      <c r="T2437" s="201">
        <f t="shared" si="456"/>
        <v>32058.33</v>
      </c>
      <c r="U2437" s="202">
        <v>65</v>
      </c>
      <c r="V2437" s="200">
        <v>515.88</v>
      </c>
      <c r="W2437" s="242">
        <v>35</v>
      </c>
      <c r="X2437" s="203"/>
      <c r="Y2437" s="242">
        <f t="shared" si="457"/>
        <v>480.88</v>
      </c>
      <c r="Z2437" s="204">
        <f t="shared" si="458"/>
        <v>1.6091917451720037E-2</v>
      </c>
      <c r="AA2437" s="203">
        <v>0</v>
      </c>
      <c r="AB2437" s="242">
        <v>0</v>
      </c>
      <c r="AC2437" s="242"/>
      <c r="AD2437" s="242"/>
      <c r="AE2437" s="205">
        <v>0.1</v>
      </c>
      <c r="AF2437" s="205">
        <v>0.1</v>
      </c>
      <c r="AG2437" s="242">
        <f t="shared" si="459"/>
        <v>48.088000000000001</v>
      </c>
      <c r="AH2437" s="242"/>
      <c r="AI2437" s="242">
        <f t="shared" si="460"/>
        <v>48.088000000000001</v>
      </c>
      <c r="AJ2437" s="239" t="s">
        <v>164</v>
      </c>
      <c r="AK2437" s="239">
        <v>0</v>
      </c>
      <c r="AL2437" s="202"/>
      <c r="AM2437" s="243">
        <f t="shared" si="461"/>
        <v>0</v>
      </c>
      <c r="AN2437" s="243">
        <f t="shared" si="462"/>
        <v>1</v>
      </c>
      <c r="AO2437" s="243"/>
      <c r="AP2437" s="243"/>
      <c r="AQ2437" s="243">
        <f t="shared" si="463"/>
        <v>0</v>
      </c>
      <c r="AR2437" s="206" t="str">
        <f>IF(A2437="","",VLOOKUP(A2437,'Base Sites'!A:B,2,FALSE))</f>
        <v>Valauto Lambersart VW</v>
      </c>
      <c r="AS2437" s="206" t="str">
        <f t="shared" si="464"/>
        <v>SKODA</v>
      </c>
      <c r="AT2437" s="243"/>
      <c r="AU2437" s="244" t="str">
        <f>IF(A2437="","",VLOOKUP(L2437,'Base Vendeurs'!A:B,2,FALSE))</f>
        <v>Sociétés EST</v>
      </c>
      <c r="AV2437" s="242">
        <f t="shared" si="465"/>
        <v>515.88</v>
      </c>
      <c r="AW2437" s="204">
        <f t="shared" si="466"/>
        <v>1.6091917451720037E-2</v>
      </c>
      <c r="AX2437" s="244" t="str">
        <f t="shared" si="467"/>
        <v>NON</v>
      </c>
      <c r="AY2437" s="231">
        <f>+MargesVN[[#This Row],[Total COM]]+MargesVN[[#This Row],[EXT GIE]]+MargesVN[[#This Row],[Forfait immat]]</f>
        <v>48.088000000000001</v>
      </c>
    </row>
    <row r="2438" spans="1:51" s="384" customFormat="1" ht="11.25" customHeight="1" x14ac:dyDescent="0.25">
      <c r="A2438" s="431">
        <v>35</v>
      </c>
      <c r="B2438" s="431" t="s">
        <v>163</v>
      </c>
      <c r="C2438" s="431" t="s">
        <v>27</v>
      </c>
      <c r="D2438" s="432">
        <v>46198</v>
      </c>
      <c r="E2438" s="433">
        <v>46199</v>
      </c>
      <c r="F2438" s="434"/>
      <c r="G2438" s="434"/>
      <c r="H2438" s="434"/>
      <c r="I2438" s="434"/>
      <c r="J2438" s="434"/>
      <c r="K2438" s="434">
        <v>0</v>
      </c>
      <c r="L2438" s="431" t="s">
        <v>3436</v>
      </c>
      <c r="M2438" s="431">
        <v>549510</v>
      </c>
      <c r="N2438" s="431">
        <v>510</v>
      </c>
      <c r="O2438" s="431" t="s">
        <v>4676</v>
      </c>
      <c r="P2438" s="435" t="s">
        <v>4677</v>
      </c>
      <c r="Q2438" s="431" t="s">
        <v>40</v>
      </c>
      <c r="R2438" s="436">
        <v>17405</v>
      </c>
      <c r="S2438" s="436">
        <v>1829.18</v>
      </c>
      <c r="T2438" s="437">
        <f t="shared" si="456"/>
        <v>19234.18</v>
      </c>
      <c r="U2438" s="438">
        <v>10</v>
      </c>
      <c r="V2438" s="436">
        <v>567.42999999999995</v>
      </c>
      <c r="W2438" s="439">
        <v>36</v>
      </c>
      <c r="X2438" s="440"/>
      <c r="Y2438" s="439">
        <f t="shared" si="457"/>
        <v>531.42999999999995</v>
      </c>
      <c r="Z2438" s="441">
        <f t="shared" si="458"/>
        <v>2.9501127679994674E-2</v>
      </c>
      <c r="AA2438" s="440">
        <v>0</v>
      </c>
      <c r="AB2438" s="439">
        <v>-1717</v>
      </c>
      <c r="AC2438" s="439"/>
      <c r="AD2438" s="439"/>
      <c r="AE2438" s="442">
        <v>0.1</v>
      </c>
      <c r="AF2438" s="442">
        <v>0.1</v>
      </c>
      <c r="AG2438" s="439">
        <f t="shared" si="459"/>
        <v>53.143000000000001</v>
      </c>
      <c r="AH2438" s="439"/>
      <c r="AI2438" s="439">
        <f t="shared" si="460"/>
        <v>53.143000000000001</v>
      </c>
      <c r="AJ2438" s="431" t="s">
        <v>149</v>
      </c>
      <c r="AK2438" s="431"/>
      <c r="AL2438" s="438">
        <v>50</v>
      </c>
      <c r="AM2438" s="443">
        <f t="shared" si="461"/>
        <v>1</v>
      </c>
      <c r="AN2438" s="443">
        <f t="shared" si="462"/>
        <v>1</v>
      </c>
      <c r="AO2438" s="443"/>
      <c r="AP2438" s="443"/>
      <c r="AQ2438" s="443">
        <f t="shared" si="463"/>
        <v>1</v>
      </c>
      <c r="AR2438" s="444" t="str">
        <f>IF(A2438="","",VLOOKUP(A2438,'Base Sites'!A:B,2,FALSE))</f>
        <v>Valauto Cambrai</v>
      </c>
      <c r="AS2438" s="444" t="str">
        <f t="shared" si="464"/>
        <v>SEAT</v>
      </c>
      <c r="AT2438" s="443"/>
      <c r="AU2438" s="445" t="str">
        <f>IF(A2438="","",VLOOKUP(L2438,'Base Vendeurs'!A:B,2,FALSE))</f>
        <v>Valauto Cambrai</v>
      </c>
      <c r="AV2438" s="439">
        <f t="shared" si="465"/>
        <v>567.42999999999995</v>
      </c>
      <c r="AW2438" s="441">
        <f t="shared" si="466"/>
        <v>2.9501127679994674E-2</v>
      </c>
      <c r="AX2438" s="445" t="str">
        <f t="shared" si="467"/>
        <v>NON</v>
      </c>
      <c r="AY2438" s="231">
        <f>+MargesVN[[#This Row],[Total COM]]+MargesVN[[#This Row],[EXT GIE]]+MargesVN[[#This Row],[Forfait immat]]</f>
        <v>103.143</v>
      </c>
    </row>
    <row r="2439" spans="1:51" s="384" customFormat="1" ht="11.25" customHeight="1" x14ac:dyDescent="0.25">
      <c r="A2439" s="401">
        <v>45</v>
      </c>
      <c r="B2439" s="401" t="s">
        <v>163</v>
      </c>
      <c r="C2439" s="401" t="s">
        <v>206</v>
      </c>
      <c r="D2439" s="402">
        <v>46133</v>
      </c>
      <c r="E2439" s="403">
        <v>46133</v>
      </c>
      <c r="F2439" s="404"/>
      <c r="G2439" s="404"/>
      <c r="H2439" s="404"/>
      <c r="I2439" s="404"/>
      <c r="J2439" s="404"/>
      <c r="K2439" s="404">
        <v>0</v>
      </c>
      <c r="L2439" s="401" t="s">
        <v>2997</v>
      </c>
      <c r="M2439" s="401">
        <v>549541</v>
      </c>
      <c r="N2439" s="401">
        <v>41</v>
      </c>
      <c r="O2439" s="401" t="s">
        <v>3156</v>
      </c>
      <c r="P2439" s="405" t="s">
        <v>3157</v>
      </c>
      <c r="Q2439" s="401" t="s">
        <v>207</v>
      </c>
      <c r="R2439" s="406">
        <v>36308.5</v>
      </c>
      <c r="S2439" s="406">
        <v>4566.67</v>
      </c>
      <c r="T2439" s="407">
        <f t="shared" si="456"/>
        <v>40875.17</v>
      </c>
      <c r="U2439" s="408">
        <v>49</v>
      </c>
      <c r="V2439" s="465">
        <v>1301.3899999999999</v>
      </c>
      <c r="W2439" s="409">
        <v>22</v>
      </c>
      <c r="X2439" s="410"/>
      <c r="Y2439" s="409">
        <f t="shared" si="457"/>
        <v>1279.3899999999999</v>
      </c>
      <c r="Z2439" s="411">
        <f t="shared" si="458"/>
        <v>3.183815504620531E-2</v>
      </c>
      <c r="AA2439" s="410">
        <v>-1650</v>
      </c>
      <c r="AB2439" s="409">
        <v>0</v>
      </c>
      <c r="AC2439" s="409"/>
      <c r="AD2439" s="409"/>
      <c r="AE2439" s="412">
        <v>0.12</v>
      </c>
      <c r="AF2439" s="412">
        <v>0.13</v>
      </c>
      <c r="AG2439" s="409">
        <f t="shared" si="459"/>
        <v>153.52679999999998</v>
      </c>
      <c r="AH2439" s="409"/>
      <c r="AI2439" s="409">
        <f t="shared" si="460"/>
        <v>153.52679999999998</v>
      </c>
      <c r="AJ2439" s="401" t="s">
        <v>149</v>
      </c>
      <c r="AK2439" s="401">
        <v>0</v>
      </c>
      <c r="AL2439" s="408">
        <v>50</v>
      </c>
      <c r="AM2439" s="413">
        <f t="shared" si="461"/>
        <v>1</v>
      </c>
      <c r="AN2439" s="413">
        <f t="shared" si="462"/>
        <v>1</v>
      </c>
      <c r="AO2439" s="413">
        <v>833</v>
      </c>
      <c r="AP2439" s="466">
        <v>46188</v>
      </c>
      <c r="AQ2439" s="413">
        <f t="shared" si="463"/>
        <v>1</v>
      </c>
      <c r="AR2439" s="414" t="str">
        <f>IF(A2439="","",VLOOKUP(A2439,'Base Sites'!A:B,2,FALSE))</f>
        <v>Valauto Arras</v>
      </c>
      <c r="AS2439" s="414" t="str">
        <f t="shared" si="464"/>
        <v>CUPRA</v>
      </c>
      <c r="AT2439" s="413"/>
      <c r="AU2439" s="415" t="str">
        <f>IF(A2439="","",VLOOKUP(L2439,'Base Vendeurs'!A:B,2,FALSE))</f>
        <v>Valauto Arras</v>
      </c>
      <c r="AV2439" s="409">
        <f t="shared" si="465"/>
        <v>2134.39</v>
      </c>
      <c r="AW2439" s="411">
        <f t="shared" si="466"/>
        <v>5.2217275181974776E-2</v>
      </c>
      <c r="AX2439" s="415" t="str">
        <f t="shared" si="467"/>
        <v>NON</v>
      </c>
      <c r="AY2439" s="231">
        <f>+MargesVN[[#This Row],[Total COM]]+MargesVN[[#This Row],[EXT GIE]]+MargesVN[[#This Row],[Forfait immat]]</f>
        <v>203.52679999999998</v>
      </c>
    </row>
    <row r="2440" spans="1:51" s="384" customFormat="1" ht="11.25" customHeight="1" x14ac:dyDescent="0.25">
      <c r="A2440" s="431">
        <v>45</v>
      </c>
      <c r="B2440" s="431" t="s">
        <v>163</v>
      </c>
      <c r="C2440" s="431" t="s">
        <v>206</v>
      </c>
      <c r="D2440" s="432">
        <v>46181</v>
      </c>
      <c r="E2440" s="433">
        <v>46181</v>
      </c>
      <c r="F2440" s="434"/>
      <c r="G2440" s="434"/>
      <c r="H2440" s="434"/>
      <c r="I2440" s="434"/>
      <c r="J2440" s="434"/>
      <c r="K2440" s="434"/>
      <c r="L2440" s="431" t="s">
        <v>2997</v>
      </c>
      <c r="M2440" s="431">
        <v>549542</v>
      </c>
      <c r="N2440" s="431">
        <v>42</v>
      </c>
      <c r="O2440" s="431" t="s">
        <v>4698</v>
      </c>
      <c r="P2440" s="435" t="s">
        <v>4699</v>
      </c>
      <c r="Q2440" s="431" t="s">
        <v>372</v>
      </c>
      <c r="R2440" s="436">
        <v>44762.67</v>
      </c>
      <c r="S2440" s="436">
        <v>5887.5</v>
      </c>
      <c r="T2440" s="437">
        <f t="shared" si="456"/>
        <v>50650.17</v>
      </c>
      <c r="U2440" s="438">
        <v>19</v>
      </c>
      <c r="V2440" s="436">
        <v>2337.02</v>
      </c>
      <c r="W2440" s="439">
        <v>22</v>
      </c>
      <c r="X2440" s="440"/>
      <c r="Y2440" s="439">
        <f t="shared" si="457"/>
        <v>2315.02</v>
      </c>
      <c r="Z2440" s="441">
        <f t="shared" si="458"/>
        <v>4.6140417692576353E-2</v>
      </c>
      <c r="AA2440" s="440">
        <v>0</v>
      </c>
      <c r="AB2440" s="439">
        <v>-5750</v>
      </c>
      <c r="AC2440" s="439"/>
      <c r="AD2440" s="439"/>
      <c r="AE2440" s="442">
        <v>7.0000000000000007E-2</v>
      </c>
      <c r="AF2440" s="442">
        <v>0.08</v>
      </c>
      <c r="AG2440" s="439">
        <f t="shared" si="459"/>
        <v>162.0514</v>
      </c>
      <c r="AH2440" s="439"/>
      <c r="AI2440" s="439">
        <f t="shared" si="460"/>
        <v>162.0514</v>
      </c>
      <c r="AJ2440" s="431" t="s">
        <v>164</v>
      </c>
      <c r="AK2440" s="431">
        <v>0</v>
      </c>
      <c r="AL2440" s="438">
        <v>50</v>
      </c>
      <c r="AM2440" s="443">
        <f t="shared" si="461"/>
        <v>1</v>
      </c>
      <c r="AN2440" s="443">
        <f t="shared" si="462"/>
        <v>1</v>
      </c>
      <c r="AO2440" s="443"/>
      <c r="AP2440" s="443"/>
      <c r="AQ2440" s="443">
        <f t="shared" si="463"/>
        <v>1</v>
      </c>
      <c r="AR2440" s="444" t="str">
        <f>IF(A2440="","",VLOOKUP(A2440,'Base Sites'!A:B,2,FALSE))</f>
        <v>Valauto Arras</v>
      </c>
      <c r="AS2440" s="444" t="str">
        <f t="shared" si="464"/>
        <v>CUPRA</v>
      </c>
      <c r="AT2440" s="443"/>
      <c r="AU2440" s="445" t="str">
        <f>IF(A2440="","",VLOOKUP(L2440,'Base Vendeurs'!A:B,2,FALSE))</f>
        <v>Valauto Arras</v>
      </c>
      <c r="AV2440" s="439">
        <f t="shared" si="465"/>
        <v>2337.02</v>
      </c>
      <c r="AW2440" s="441">
        <f t="shared" si="466"/>
        <v>4.6140417692576353E-2</v>
      </c>
      <c r="AX2440" s="445" t="str">
        <f t="shared" si="467"/>
        <v>NON</v>
      </c>
      <c r="AY2440" s="231">
        <f>+MargesVN[[#This Row],[Total COM]]+MargesVN[[#This Row],[EXT GIE]]+MargesVN[[#This Row],[Forfait immat]]</f>
        <v>212.0514</v>
      </c>
    </row>
    <row r="2441" spans="1:51" s="384" customFormat="1" ht="11.25" customHeight="1" x14ac:dyDescent="0.25">
      <c r="A2441" s="45">
        <v>45</v>
      </c>
      <c r="B2441" s="45" t="s">
        <v>185</v>
      </c>
      <c r="C2441" s="45" t="s">
        <v>206</v>
      </c>
      <c r="D2441" s="44">
        <v>46065</v>
      </c>
      <c r="E2441" s="65">
        <v>46066</v>
      </c>
      <c r="F2441" s="35"/>
      <c r="G2441" s="35" t="s">
        <v>165</v>
      </c>
      <c r="H2441" s="35"/>
      <c r="I2441" s="35" t="s">
        <v>165</v>
      </c>
      <c r="J2441" s="35"/>
      <c r="K2441" s="35">
        <v>44191.55</v>
      </c>
      <c r="L2441" s="45" t="s">
        <v>33</v>
      </c>
      <c r="M2441" s="45">
        <v>549545</v>
      </c>
      <c r="N2441" s="45">
        <v>5</v>
      </c>
      <c r="O2441" s="45" t="s">
        <v>1579</v>
      </c>
      <c r="P2441" s="66" t="s">
        <v>1580</v>
      </c>
      <c r="Q2441" s="45" t="s">
        <v>207</v>
      </c>
      <c r="R2441" s="47">
        <v>47983.5</v>
      </c>
      <c r="S2441" s="47">
        <v>2708.34</v>
      </c>
      <c r="T2441" s="48">
        <f t="shared" si="456"/>
        <v>50691.839999999997</v>
      </c>
      <c r="U2441" s="49">
        <v>30</v>
      </c>
      <c r="V2441" s="47">
        <f>2376.84-12596.85+11152.21</f>
        <v>932.19999999999891</v>
      </c>
      <c r="W2441" s="46">
        <v>22</v>
      </c>
      <c r="X2441" s="50"/>
      <c r="Y2441" s="46">
        <f t="shared" si="457"/>
        <v>910.19999999999891</v>
      </c>
      <c r="Z2441" s="51">
        <f t="shared" si="458"/>
        <v>1.8389547509027073E-2</v>
      </c>
      <c r="AA2441" s="50">
        <v>0</v>
      </c>
      <c r="AB2441" s="46">
        <v>-12596.85</v>
      </c>
      <c r="AC2441" s="46"/>
      <c r="AD2441" s="46" t="s">
        <v>2030</v>
      </c>
      <c r="AE2441" s="52"/>
      <c r="AF2441" s="52">
        <v>0</v>
      </c>
      <c r="AG2441" s="46">
        <f t="shared" si="459"/>
        <v>0</v>
      </c>
      <c r="AH2441" s="46"/>
      <c r="AI2441" s="46">
        <f t="shared" si="460"/>
        <v>0</v>
      </c>
      <c r="AJ2441" s="45" t="s">
        <v>164</v>
      </c>
      <c r="AK2441" s="45"/>
      <c r="AL2441" s="49">
        <v>20</v>
      </c>
      <c r="AM2441" s="238">
        <f t="shared" si="461"/>
        <v>1</v>
      </c>
      <c r="AN2441" s="238">
        <f t="shared" si="462"/>
        <v>1</v>
      </c>
      <c r="AO2441" s="238"/>
      <c r="AP2441" s="238"/>
      <c r="AQ2441" s="238">
        <f t="shared" si="463"/>
        <v>1</v>
      </c>
      <c r="AR2441" s="96" t="str">
        <f>IF(A2441="","",VLOOKUP(A2441,'Base Sites'!A:B,2,FALSE))</f>
        <v>Valauto Arras</v>
      </c>
      <c r="AS2441" s="96" t="str">
        <f t="shared" si="464"/>
        <v>CUPRA</v>
      </c>
      <c r="AT2441" s="238"/>
      <c r="AU2441" s="231" t="str">
        <f>IF(A2441="","",VLOOKUP(L2441,'Base Vendeurs'!A:B,2,FALSE))</f>
        <v>Sociétés NORD</v>
      </c>
      <c r="AV2441" s="46">
        <f t="shared" si="465"/>
        <v>932.19999999999891</v>
      </c>
      <c r="AW2441" s="51">
        <f t="shared" si="466"/>
        <v>1.8389547509027073E-2</v>
      </c>
      <c r="AX2441" s="231" t="str">
        <f t="shared" si="467"/>
        <v>NON</v>
      </c>
      <c r="AY2441" s="231">
        <f>+MargesVN[[#This Row],[Total COM]]+MargesVN[[#This Row],[EXT GIE]]+MargesVN[[#This Row],[Forfait immat]]</f>
        <v>20</v>
      </c>
    </row>
    <row r="2442" spans="1:51" s="384" customFormat="1" ht="11.25" customHeight="1" x14ac:dyDescent="0.25">
      <c r="A2442" s="225">
        <v>10</v>
      </c>
      <c r="B2442" s="225" t="s">
        <v>163</v>
      </c>
      <c r="C2442" s="225" t="s">
        <v>29</v>
      </c>
      <c r="D2442" s="216">
        <v>46029</v>
      </c>
      <c r="E2442" s="226">
        <v>46034</v>
      </c>
      <c r="F2442" s="217"/>
      <c r="G2442" s="217"/>
      <c r="H2442" s="217"/>
      <c r="I2442" s="217"/>
      <c r="J2442" s="217"/>
      <c r="K2442" s="217">
        <v>0</v>
      </c>
      <c r="L2442" s="225" t="s">
        <v>161</v>
      </c>
      <c r="M2442" s="225">
        <v>551255</v>
      </c>
      <c r="N2442" s="225">
        <v>1255</v>
      </c>
      <c r="O2442" s="225" t="s">
        <v>502</v>
      </c>
      <c r="P2442" s="227" t="s">
        <v>503</v>
      </c>
      <c r="Q2442" s="225" t="s">
        <v>31</v>
      </c>
      <c r="R2442" s="218">
        <v>22466.67</v>
      </c>
      <c r="S2442" s="218">
        <v>558.33000000000004</v>
      </c>
      <c r="T2442" s="219">
        <f t="shared" si="456"/>
        <v>23025</v>
      </c>
      <c r="U2442" s="220">
        <v>397</v>
      </c>
      <c r="V2442" s="218">
        <v>1326.17</v>
      </c>
      <c r="W2442" s="228">
        <v>35</v>
      </c>
      <c r="X2442" s="221"/>
      <c r="Y2442" s="228">
        <f t="shared" si="457"/>
        <v>1291.17</v>
      </c>
      <c r="Z2442" s="222">
        <f t="shared" si="458"/>
        <v>5.7596959826275787E-2</v>
      </c>
      <c r="AA2442" s="221">
        <v>-3083.75</v>
      </c>
      <c r="AB2442" s="228">
        <v>0</v>
      </c>
      <c r="AC2442" s="228"/>
      <c r="AD2442" s="228"/>
      <c r="AE2442" s="223">
        <v>0.13</v>
      </c>
      <c r="AF2442" s="223">
        <v>0.13</v>
      </c>
      <c r="AG2442" s="228">
        <f t="shared" si="459"/>
        <v>167.85210000000001</v>
      </c>
      <c r="AH2442" s="228"/>
      <c r="AI2442" s="228">
        <f t="shared" si="460"/>
        <v>167.85210000000001</v>
      </c>
      <c r="AJ2442" s="225" t="s">
        <v>164</v>
      </c>
      <c r="AK2442" s="225"/>
      <c r="AL2442" s="220"/>
      <c r="AM2442" s="229">
        <f t="shared" si="461"/>
        <v>0</v>
      </c>
      <c r="AN2442" s="229">
        <f t="shared" si="462"/>
        <v>1</v>
      </c>
      <c r="AO2442" s="229"/>
      <c r="AP2442" s="229"/>
      <c r="AQ2442" s="229">
        <f t="shared" si="463"/>
        <v>0</v>
      </c>
      <c r="AR2442" s="224" t="str">
        <f>IF(A2442="","",VLOOKUP(A2442,'Base Sites'!A:B,2,FALSE))</f>
        <v>Valauto Roncq</v>
      </c>
      <c r="AS2442" s="224" t="str">
        <f t="shared" si="464"/>
        <v>SKODA</v>
      </c>
      <c r="AT2442" s="229"/>
      <c r="AU2442" s="230" t="str">
        <f>IF(A2442="","",VLOOKUP(L2442,'Base Vendeurs'!A:B,2,FALSE))</f>
        <v>Valauto Roncq Skoda</v>
      </c>
      <c r="AV2442" s="228">
        <f t="shared" si="465"/>
        <v>1326.17</v>
      </c>
      <c r="AW2442" s="222">
        <f t="shared" si="466"/>
        <v>5.7596959826275787E-2</v>
      </c>
      <c r="AX2442" s="230" t="str">
        <f t="shared" si="467"/>
        <v>NON</v>
      </c>
      <c r="AY2442" s="231">
        <f>+MargesVN[[#This Row],[Total COM]]+MargesVN[[#This Row],[EXT GIE]]+MargesVN[[#This Row],[Forfait immat]]</f>
        <v>167.85210000000001</v>
      </c>
    </row>
    <row r="2443" spans="1:51" s="384" customFormat="1" ht="11.25" customHeight="1" x14ac:dyDescent="0.25">
      <c r="A2443" s="319">
        <v>10</v>
      </c>
      <c r="B2443" s="319" t="s">
        <v>163</v>
      </c>
      <c r="C2443" s="319" t="s">
        <v>27</v>
      </c>
      <c r="D2443" s="320">
        <v>46105</v>
      </c>
      <c r="E2443" s="321">
        <v>46106</v>
      </c>
      <c r="F2443" s="322"/>
      <c r="G2443" s="322"/>
      <c r="H2443" s="322"/>
      <c r="I2443" s="322"/>
      <c r="J2443" s="322"/>
      <c r="K2443" s="322">
        <v>0</v>
      </c>
      <c r="L2443" s="319" t="s">
        <v>70</v>
      </c>
      <c r="M2443" s="319">
        <v>551306</v>
      </c>
      <c r="N2443" s="319">
        <v>1306</v>
      </c>
      <c r="O2443" s="319" t="s">
        <v>2302</v>
      </c>
      <c r="P2443" s="323" t="s">
        <v>2303</v>
      </c>
      <c r="Q2443" s="319" t="s">
        <v>2304</v>
      </c>
      <c r="R2443" s="324">
        <v>39379.33</v>
      </c>
      <c r="S2443" s="324">
        <v>-516.66999999999996</v>
      </c>
      <c r="T2443" s="325">
        <f t="shared" si="456"/>
        <v>38862.660000000003</v>
      </c>
      <c r="U2443" s="326">
        <v>28</v>
      </c>
      <c r="V2443" s="324">
        <v>1187.8699999999999</v>
      </c>
      <c r="W2443" s="327">
        <v>22</v>
      </c>
      <c r="X2443" s="328"/>
      <c r="Y2443" s="327">
        <f t="shared" si="457"/>
        <v>1165.8699999999999</v>
      </c>
      <c r="Z2443" s="329">
        <f t="shared" si="458"/>
        <v>3.0565843923190016E-2</v>
      </c>
      <c r="AA2443" s="328">
        <v>0</v>
      </c>
      <c r="AB2443" s="327">
        <v>0</v>
      </c>
      <c r="AC2443" s="327"/>
      <c r="AD2443" s="327"/>
      <c r="AE2443" s="330">
        <v>0.1</v>
      </c>
      <c r="AF2443" s="330">
        <v>0.1</v>
      </c>
      <c r="AG2443" s="327">
        <f t="shared" si="459"/>
        <v>116.58699999999999</v>
      </c>
      <c r="AH2443" s="327"/>
      <c r="AI2443" s="327">
        <f t="shared" si="460"/>
        <v>116.58699999999999</v>
      </c>
      <c r="AJ2443" s="319" t="s">
        <v>164</v>
      </c>
      <c r="AK2443" s="319">
        <v>0</v>
      </c>
      <c r="AL2443" s="326">
        <v>20</v>
      </c>
      <c r="AM2443" s="331">
        <f t="shared" si="461"/>
        <v>1</v>
      </c>
      <c r="AN2443" s="331">
        <f t="shared" si="462"/>
        <v>1</v>
      </c>
      <c r="AO2443" s="331"/>
      <c r="AP2443" s="331"/>
      <c r="AQ2443" s="331">
        <f t="shared" si="463"/>
        <v>1</v>
      </c>
      <c r="AR2443" s="332" t="str">
        <f>IF(A2443="","",VLOOKUP(A2443,'Base Sites'!A:B,2,FALSE))</f>
        <v>Valauto Roncq</v>
      </c>
      <c r="AS2443" s="332" t="str">
        <f t="shared" si="464"/>
        <v>SEAT</v>
      </c>
      <c r="AT2443" s="331"/>
      <c r="AU2443" s="333" t="str">
        <f>IF(A2443="","",VLOOKUP(L2443,'Base Vendeurs'!A:B,2,FALSE))</f>
        <v>Sociétés NORD</v>
      </c>
      <c r="AV2443" s="327">
        <f t="shared" si="465"/>
        <v>1187.8699999999999</v>
      </c>
      <c r="AW2443" s="329">
        <f t="shared" si="466"/>
        <v>3.0565843923190016E-2</v>
      </c>
      <c r="AX2443" s="333" t="str">
        <f t="shared" si="467"/>
        <v>NON</v>
      </c>
      <c r="AY2443" s="231">
        <f>+MargesVN[[#This Row],[Total COM]]+MargesVN[[#This Row],[EXT GIE]]+MargesVN[[#This Row],[Forfait immat]]</f>
        <v>136.58699999999999</v>
      </c>
    </row>
    <row r="2444" spans="1:51" s="384" customFormat="1" ht="11.25" customHeight="1" x14ac:dyDescent="0.25">
      <c r="A2444" s="239">
        <v>10</v>
      </c>
      <c r="B2444" s="239" t="s">
        <v>163</v>
      </c>
      <c r="C2444" s="239" t="s">
        <v>29</v>
      </c>
      <c r="D2444" s="198">
        <v>46027</v>
      </c>
      <c r="E2444" s="240">
        <v>46028</v>
      </c>
      <c r="F2444" s="199"/>
      <c r="G2444" s="199"/>
      <c r="H2444" s="199"/>
      <c r="I2444" s="199"/>
      <c r="J2444" s="199"/>
      <c r="K2444" s="199">
        <v>0</v>
      </c>
      <c r="L2444" s="239" t="s">
        <v>161</v>
      </c>
      <c r="M2444" s="239">
        <v>551447</v>
      </c>
      <c r="N2444" s="239">
        <v>1447</v>
      </c>
      <c r="O2444" s="239" t="s">
        <v>496</v>
      </c>
      <c r="P2444" s="241" t="s">
        <v>497</v>
      </c>
      <c r="Q2444" s="239" t="s">
        <v>178</v>
      </c>
      <c r="R2444" s="200">
        <v>44125</v>
      </c>
      <c r="S2444" s="200">
        <v>583.33000000000004</v>
      </c>
      <c r="T2444" s="201">
        <f t="shared" si="456"/>
        <v>44708.33</v>
      </c>
      <c r="U2444" s="202">
        <v>39</v>
      </c>
      <c r="V2444" s="200">
        <v>1980.62</v>
      </c>
      <c r="W2444" s="242">
        <v>35</v>
      </c>
      <c r="X2444" s="203"/>
      <c r="Y2444" s="242">
        <f t="shared" si="457"/>
        <v>1945.62</v>
      </c>
      <c r="Z2444" s="204">
        <f t="shared" si="458"/>
        <v>4.4300916630077659E-2</v>
      </c>
      <c r="AA2444" s="203">
        <v>0</v>
      </c>
      <c r="AB2444" s="242">
        <v>-6482.71</v>
      </c>
      <c r="AC2444" s="242"/>
      <c r="AD2444" s="242"/>
      <c r="AE2444" s="205">
        <v>0.1</v>
      </c>
      <c r="AF2444" s="205">
        <v>0.1</v>
      </c>
      <c r="AG2444" s="242">
        <f t="shared" si="459"/>
        <v>194.56200000000001</v>
      </c>
      <c r="AH2444" s="242"/>
      <c r="AI2444" s="242">
        <f t="shared" si="460"/>
        <v>194.56200000000001</v>
      </c>
      <c r="AJ2444" s="239" t="s">
        <v>164</v>
      </c>
      <c r="AK2444" s="239"/>
      <c r="AL2444" s="202"/>
      <c r="AM2444" s="243">
        <f t="shared" si="461"/>
        <v>0</v>
      </c>
      <c r="AN2444" s="243">
        <f t="shared" si="462"/>
        <v>1</v>
      </c>
      <c r="AO2444" s="243"/>
      <c r="AP2444" s="243"/>
      <c r="AQ2444" s="243">
        <f t="shared" si="463"/>
        <v>0</v>
      </c>
      <c r="AR2444" s="206" t="str">
        <f>IF(A2444="","",VLOOKUP(A2444,'Base Sites'!A:B,2,FALSE))</f>
        <v>Valauto Roncq</v>
      </c>
      <c r="AS2444" s="206" t="str">
        <f t="shared" si="464"/>
        <v>SKODA</v>
      </c>
      <c r="AT2444" s="243"/>
      <c r="AU2444" s="244" t="str">
        <f>IF(A2444="","",VLOOKUP(L2444,'Base Vendeurs'!A:B,2,FALSE))</f>
        <v>Valauto Roncq Skoda</v>
      </c>
      <c r="AV2444" s="242">
        <f t="shared" si="465"/>
        <v>1980.62</v>
      </c>
      <c r="AW2444" s="204">
        <f t="shared" si="466"/>
        <v>4.4300916630077659E-2</v>
      </c>
      <c r="AX2444" s="244" t="str">
        <f t="shared" si="467"/>
        <v>NON</v>
      </c>
      <c r="AY2444" s="231">
        <f>+MargesVN[[#This Row],[Total COM]]+MargesVN[[#This Row],[EXT GIE]]+MargesVN[[#This Row],[Forfait immat]]</f>
        <v>194.56200000000001</v>
      </c>
    </row>
    <row r="2445" spans="1:51" s="384" customFormat="1" ht="11.25" customHeight="1" x14ac:dyDescent="0.25">
      <c r="A2445" s="45">
        <v>10</v>
      </c>
      <c r="B2445" s="45" t="s">
        <v>163</v>
      </c>
      <c r="C2445" s="45" t="s">
        <v>29</v>
      </c>
      <c r="D2445" s="44">
        <v>46072</v>
      </c>
      <c r="E2445" s="65">
        <v>46074</v>
      </c>
      <c r="F2445" s="35"/>
      <c r="G2445" s="35"/>
      <c r="H2445" s="35"/>
      <c r="I2445" s="35"/>
      <c r="J2445" s="35"/>
      <c r="K2445" s="35">
        <v>0</v>
      </c>
      <c r="L2445" s="45" t="s">
        <v>161</v>
      </c>
      <c r="M2445" s="45">
        <v>551451</v>
      </c>
      <c r="N2445" s="45">
        <v>1451</v>
      </c>
      <c r="O2445" s="45" t="s">
        <v>1712</v>
      </c>
      <c r="P2445" s="66" t="s">
        <v>1713</v>
      </c>
      <c r="Q2445" s="45" t="s">
        <v>42</v>
      </c>
      <c r="R2445" s="47">
        <v>28208.33</v>
      </c>
      <c r="S2445" s="47">
        <v>3683.32</v>
      </c>
      <c r="T2445" s="48">
        <f t="shared" si="456"/>
        <v>31891.65</v>
      </c>
      <c r="U2445" s="49">
        <v>38</v>
      </c>
      <c r="V2445" s="47">
        <v>1380.59</v>
      </c>
      <c r="W2445" s="46">
        <v>35</v>
      </c>
      <c r="X2445" s="50"/>
      <c r="Y2445" s="46">
        <f t="shared" si="457"/>
        <v>1345.59</v>
      </c>
      <c r="Z2445" s="51">
        <f t="shared" si="458"/>
        <v>4.3290014784434165E-2</v>
      </c>
      <c r="AA2445" s="50">
        <v>0</v>
      </c>
      <c r="AB2445" s="46">
        <v>-2500</v>
      </c>
      <c r="AC2445" s="46"/>
      <c r="AD2445" s="46"/>
      <c r="AE2445" s="52">
        <v>0.1</v>
      </c>
      <c r="AF2445" s="52">
        <v>0.1</v>
      </c>
      <c r="AG2445" s="46">
        <f t="shared" si="459"/>
        <v>134.559</v>
      </c>
      <c r="AH2445" s="46"/>
      <c r="AI2445" s="46">
        <f t="shared" si="460"/>
        <v>134.559</v>
      </c>
      <c r="AJ2445" s="45" t="s">
        <v>164</v>
      </c>
      <c r="AK2445" s="45"/>
      <c r="AL2445" s="49"/>
      <c r="AM2445" s="238">
        <f t="shared" si="461"/>
        <v>0</v>
      </c>
      <c r="AN2445" s="238">
        <f t="shared" si="462"/>
        <v>1</v>
      </c>
      <c r="AO2445" s="238"/>
      <c r="AP2445" s="238"/>
      <c r="AQ2445" s="238">
        <f t="shared" si="463"/>
        <v>0</v>
      </c>
      <c r="AR2445" s="96" t="str">
        <f>IF(A2445="","",VLOOKUP(A2445,'Base Sites'!A:B,2,FALSE))</f>
        <v>Valauto Roncq</v>
      </c>
      <c r="AS2445" s="96" t="str">
        <f t="shared" si="464"/>
        <v>SKODA</v>
      </c>
      <c r="AT2445" s="238"/>
      <c r="AU2445" s="231" t="str">
        <f>IF(A2445="","",VLOOKUP(L2445,'Base Vendeurs'!A:B,2,FALSE))</f>
        <v>Valauto Roncq Skoda</v>
      </c>
      <c r="AV2445" s="46">
        <f t="shared" si="465"/>
        <v>1380.59</v>
      </c>
      <c r="AW2445" s="51">
        <f t="shared" si="466"/>
        <v>4.3290014784434165E-2</v>
      </c>
      <c r="AX2445" s="231" t="str">
        <f t="shared" si="467"/>
        <v>NON</v>
      </c>
      <c r="AY2445" s="231">
        <f>+MargesVN[[#This Row],[Total COM]]+MargesVN[[#This Row],[EXT GIE]]+MargesVN[[#This Row],[Forfait immat]]</f>
        <v>134.559</v>
      </c>
    </row>
    <row r="2446" spans="1:51" s="384" customFormat="1" ht="11.25" customHeight="1" x14ac:dyDescent="0.25">
      <c r="A2446" s="45">
        <v>10</v>
      </c>
      <c r="B2446" s="45" t="s">
        <v>163</v>
      </c>
      <c r="C2446" s="45" t="s">
        <v>29</v>
      </c>
      <c r="D2446" s="44">
        <v>46072</v>
      </c>
      <c r="E2446" s="65">
        <v>46073</v>
      </c>
      <c r="F2446" s="35"/>
      <c r="G2446" s="35"/>
      <c r="H2446" s="35"/>
      <c r="I2446" s="35"/>
      <c r="J2446" s="35"/>
      <c r="K2446" s="35">
        <v>0</v>
      </c>
      <c r="L2446" s="45" t="s">
        <v>161</v>
      </c>
      <c r="M2446" s="45">
        <v>551453</v>
      </c>
      <c r="N2446" s="45">
        <v>1453</v>
      </c>
      <c r="O2446" s="45" t="s">
        <v>1718</v>
      </c>
      <c r="P2446" s="66" t="s">
        <v>1719</v>
      </c>
      <c r="Q2446" s="45" t="s">
        <v>42</v>
      </c>
      <c r="R2446" s="47">
        <v>32450</v>
      </c>
      <c r="S2446" s="47">
        <v>1233.33</v>
      </c>
      <c r="T2446" s="48">
        <f t="shared" si="456"/>
        <v>33683.33</v>
      </c>
      <c r="U2446" s="49">
        <v>14</v>
      </c>
      <c r="V2446" s="47">
        <v>1020.65</v>
      </c>
      <c r="W2446" s="46">
        <v>35.01</v>
      </c>
      <c r="X2446" s="50"/>
      <c r="Y2446" s="46">
        <f t="shared" si="457"/>
        <v>985.64</v>
      </c>
      <c r="Z2446" s="51">
        <f t="shared" si="458"/>
        <v>3.0301338970939035E-2</v>
      </c>
      <c r="AA2446" s="50">
        <v>0</v>
      </c>
      <c r="AB2446" s="46">
        <v>0</v>
      </c>
      <c r="AC2446" s="46"/>
      <c r="AD2446" s="46"/>
      <c r="AE2446" s="52">
        <v>0.1</v>
      </c>
      <c r="AF2446" s="52">
        <v>0.1</v>
      </c>
      <c r="AG2446" s="46">
        <f t="shared" si="459"/>
        <v>98.564000000000007</v>
      </c>
      <c r="AH2446" s="46"/>
      <c r="AI2446" s="46">
        <f t="shared" si="460"/>
        <v>98.564000000000007</v>
      </c>
      <c r="AJ2446" s="45" t="s">
        <v>164</v>
      </c>
      <c r="AK2446" s="45"/>
      <c r="AL2446" s="49"/>
      <c r="AM2446" s="238">
        <f t="shared" si="461"/>
        <v>0</v>
      </c>
      <c r="AN2446" s="238">
        <f t="shared" si="462"/>
        <v>1</v>
      </c>
      <c r="AO2446" s="238"/>
      <c r="AP2446" s="238"/>
      <c r="AQ2446" s="238">
        <f t="shared" si="463"/>
        <v>0</v>
      </c>
      <c r="AR2446" s="96" t="str">
        <f>IF(A2446="","",VLOOKUP(A2446,'Base Sites'!A:B,2,FALSE))</f>
        <v>Valauto Roncq</v>
      </c>
      <c r="AS2446" s="96" t="str">
        <f t="shared" si="464"/>
        <v>SKODA</v>
      </c>
      <c r="AT2446" s="238"/>
      <c r="AU2446" s="231" t="str">
        <f>IF(A2446="","",VLOOKUP(L2446,'Base Vendeurs'!A:B,2,FALSE))</f>
        <v>Valauto Roncq Skoda</v>
      </c>
      <c r="AV2446" s="46">
        <f t="shared" si="465"/>
        <v>1020.65</v>
      </c>
      <c r="AW2446" s="51">
        <f t="shared" si="466"/>
        <v>3.0301338970939035E-2</v>
      </c>
      <c r="AX2446" s="231" t="str">
        <f t="shared" si="467"/>
        <v>NON</v>
      </c>
      <c r="AY2446" s="231">
        <f>+MargesVN[[#This Row],[Total COM]]+MargesVN[[#This Row],[EXT GIE]]+MargesVN[[#This Row],[Forfait immat]]</f>
        <v>98.564000000000007</v>
      </c>
    </row>
    <row r="2447" spans="1:51" s="384" customFormat="1" ht="11.25" customHeight="1" x14ac:dyDescent="0.25">
      <c r="A2447" s="319">
        <v>10</v>
      </c>
      <c r="B2447" s="319" t="s">
        <v>163</v>
      </c>
      <c r="C2447" s="319" t="s">
        <v>29</v>
      </c>
      <c r="D2447" s="320">
        <v>46091</v>
      </c>
      <c r="E2447" s="321">
        <v>46091</v>
      </c>
      <c r="F2447" s="322"/>
      <c r="G2447" s="322"/>
      <c r="H2447" s="322"/>
      <c r="I2447" s="322"/>
      <c r="J2447" s="322"/>
      <c r="K2447" s="322">
        <v>0</v>
      </c>
      <c r="L2447" s="319" t="s">
        <v>161</v>
      </c>
      <c r="M2447" s="319">
        <v>551454</v>
      </c>
      <c r="N2447" s="319">
        <v>1454</v>
      </c>
      <c r="O2447" s="319" t="s">
        <v>2192</v>
      </c>
      <c r="P2447" s="323" t="s">
        <v>2193</v>
      </c>
      <c r="Q2447" s="319" t="s">
        <v>31</v>
      </c>
      <c r="R2447" s="324">
        <v>23941.67</v>
      </c>
      <c r="S2447" s="324">
        <v>250</v>
      </c>
      <c r="T2447" s="325">
        <f t="shared" si="456"/>
        <v>24191.67</v>
      </c>
      <c r="U2447" s="326">
        <v>29</v>
      </c>
      <c r="V2447" s="324">
        <v>962.75</v>
      </c>
      <c r="W2447" s="327">
        <v>35</v>
      </c>
      <c r="X2447" s="328"/>
      <c r="Y2447" s="327">
        <f t="shared" si="457"/>
        <v>927.75</v>
      </c>
      <c r="Z2447" s="329">
        <f t="shared" si="458"/>
        <v>3.9796756486840307E-2</v>
      </c>
      <c r="AA2447" s="328">
        <v>0</v>
      </c>
      <c r="AB2447" s="327">
        <v>-2350</v>
      </c>
      <c r="AC2447" s="327"/>
      <c r="AD2447" s="327"/>
      <c r="AE2447" s="330">
        <v>0.1</v>
      </c>
      <c r="AF2447" s="330">
        <v>0.1</v>
      </c>
      <c r="AG2447" s="327">
        <f t="shared" si="459"/>
        <v>92.775000000000006</v>
      </c>
      <c r="AH2447" s="327"/>
      <c r="AI2447" s="327">
        <f t="shared" si="460"/>
        <v>92.775000000000006</v>
      </c>
      <c r="AJ2447" s="319" t="s">
        <v>164</v>
      </c>
      <c r="AK2447" s="319"/>
      <c r="AL2447" s="326"/>
      <c r="AM2447" s="331">
        <f t="shared" si="461"/>
        <v>0</v>
      </c>
      <c r="AN2447" s="331">
        <f t="shared" si="462"/>
        <v>1</v>
      </c>
      <c r="AO2447" s="331"/>
      <c r="AP2447" s="331"/>
      <c r="AQ2447" s="331">
        <f t="shared" si="463"/>
        <v>0</v>
      </c>
      <c r="AR2447" s="332" t="str">
        <f>IF(A2447="","",VLOOKUP(A2447,'Base Sites'!A:B,2,FALSE))</f>
        <v>Valauto Roncq</v>
      </c>
      <c r="AS2447" s="332" t="str">
        <f t="shared" si="464"/>
        <v>SKODA</v>
      </c>
      <c r="AT2447" s="331"/>
      <c r="AU2447" s="333" t="str">
        <f>IF(A2447="","",VLOOKUP(L2447,'Base Vendeurs'!A:B,2,FALSE))</f>
        <v>Valauto Roncq Skoda</v>
      </c>
      <c r="AV2447" s="327">
        <f t="shared" si="465"/>
        <v>962.75</v>
      </c>
      <c r="AW2447" s="329">
        <f t="shared" si="466"/>
        <v>3.9796756486840307E-2</v>
      </c>
      <c r="AX2447" s="333" t="str">
        <f t="shared" si="467"/>
        <v>NON</v>
      </c>
      <c r="AY2447" s="231">
        <f>+MargesVN[[#This Row],[Total COM]]+MargesVN[[#This Row],[EXT GIE]]+MargesVN[[#This Row],[Forfait immat]]</f>
        <v>92.775000000000006</v>
      </c>
    </row>
    <row r="2448" spans="1:51" s="384" customFormat="1" ht="11.25" customHeight="1" x14ac:dyDescent="0.25">
      <c r="A2448" s="319">
        <v>10</v>
      </c>
      <c r="B2448" s="319" t="s">
        <v>163</v>
      </c>
      <c r="C2448" s="319" t="s">
        <v>29</v>
      </c>
      <c r="D2448" s="320">
        <v>46108</v>
      </c>
      <c r="E2448" s="321">
        <v>46112</v>
      </c>
      <c r="F2448" s="322"/>
      <c r="G2448" s="322"/>
      <c r="H2448" s="322"/>
      <c r="I2448" s="322"/>
      <c r="J2448" s="322"/>
      <c r="K2448" s="322">
        <v>0</v>
      </c>
      <c r="L2448" s="319" t="s">
        <v>161</v>
      </c>
      <c r="M2448" s="319">
        <v>551460</v>
      </c>
      <c r="N2448" s="319">
        <v>1460</v>
      </c>
      <c r="O2448" s="319" t="s">
        <v>2284</v>
      </c>
      <c r="P2448" s="323" t="s">
        <v>2285</v>
      </c>
      <c r="Q2448" s="319" t="s">
        <v>378</v>
      </c>
      <c r="R2448" s="324">
        <v>30283.33</v>
      </c>
      <c r="S2448" s="324">
        <v>2050</v>
      </c>
      <c r="T2448" s="325">
        <f t="shared" si="456"/>
        <v>32333.33</v>
      </c>
      <c r="U2448" s="326">
        <v>31</v>
      </c>
      <c r="V2448" s="324">
        <v>1005.01</v>
      </c>
      <c r="W2448" s="327">
        <v>35.01</v>
      </c>
      <c r="X2448" s="328"/>
      <c r="Y2448" s="327">
        <f t="shared" si="457"/>
        <v>970</v>
      </c>
      <c r="Z2448" s="329">
        <f t="shared" si="458"/>
        <v>3.1082786709565637E-2</v>
      </c>
      <c r="AA2448" s="328">
        <v>0</v>
      </c>
      <c r="AB2448" s="327">
        <v>0</v>
      </c>
      <c r="AC2448" s="327"/>
      <c r="AD2448" s="327"/>
      <c r="AE2448" s="330">
        <v>0.1</v>
      </c>
      <c r="AF2448" s="330">
        <v>0.1</v>
      </c>
      <c r="AG2448" s="327">
        <f t="shared" si="459"/>
        <v>97</v>
      </c>
      <c r="AH2448" s="327"/>
      <c r="AI2448" s="327">
        <f t="shared" si="460"/>
        <v>97</v>
      </c>
      <c r="AJ2448" s="319" t="s">
        <v>164</v>
      </c>
      <c r="AK2448" s="319"/>
      <c r="AL2448" s="326"/>
      <c r="AM2448" s="331">
        <f t="shared" si="461"/>
        <v>0</v>
      </c>
      <c r="AN2448" s="331">
        <f t="shared" si="462"/>
        <v>1</v>
      </c>
      <c r="AO2448" s="331"/>
      <c r="AP2448" s="331"/>
      <c r="AQ2448" s="331">
        <f t="shared" si="463"/>
        <v>0</v>
      </c>
      <c r="AR2448" s="332" t="str">
        <f>IF(A2448="","",VLOOKUP(A2448,'Base Sites'!A:B,2,FALSE))</f>
        <v>Valauto Roncq</v>
      </c>
      <c r="AS2448" s="332" t="str">
        <f t="shared" si="464"/>
        <v>SKODA</v>
      </c>
      <c r="AT2448" s="331"/>
      <c r="AU2448" s="333" t="str">
        <f>IF(A2448="","",VLOOKUP(L2448,'Base Vendeurs'!A:B,2,FALSE))</f>
        <v>Valauto Roncq Skoda</v>
      </c>
      <c r="AV2448" s="327">
        <f t="shared" si="465"/>
        <v>1005.01</v>
      </c>
      <c r="AW2448" s="329">
        <f t="shared" si="466"/>
        <v>3.1082786709565637E-2</v>
      </c>
      <c r="AX2448" s="333" t="str">
        <f t="shared" si="467"/>
        <v>NON</v>
      </c>
      <c r="AY2448" s="231">
        <f>+MargesVN[[#This Row],[Total COM]]+MargesVN[[#This Row],[EXT GIE]]+MargesVN[[#This Row],[Forfait immat]]</f>
        <v>97</v>
      </c>
    </row>
    <row r="2449" spans="1:51" s="384" customFormat="1" ht="11.25" customHeight="1" x14ac:dyDescent="0.25">
      <c r="A2449" s="319">
        <v>10</v>
      </c>
      <c r="B2449" s="319" t="s">
        <v>163</v>
      </c>
      <c r="C2449" s="319" t="s">
        <v>29</v>
      </c>
      <c r="D2449" s="320">
        <v>46087</v>
      </c>
      <c r="E2449" s="321">
        <v>46087</v>
      </c>
      <c r="F2449" s="322"/>
      <c r="G2449" s="322"/>
      <c r="H2449" s="322"/>
      <c r="I2449" s="322"/>
      <c r="J2449" s="322"/>
      <c r="K2449" s="322"/>
      <c r="L2449" s="319" t="s">
        <v>161</v>
      </c>
      <c r="M2449" s="319">
        <v>551467</v>
      </c>
      <c r="N2449" s="319">
        <v>1467</v>
      </c>
      <c r="O2449" s="319" t="s">
        <v>2244</v>
      </c>
      <c r="P2449" s="323" t="s">
        <v>2245</v>
      </c>
      <c r="Q2449" s="319" t="s">
        <v>79</v>
      </c>
      <c r="R2449" s="324">
        <v>38500</v>
      </c>
      <c r="S2449" s="324">
        <v>8850</v>
      </c>
      <c r="T2449" s="325">
        <f t="shared" si="456"/>
        <v>47350</v>
      </c>
      <c r="U2449" s="326">
        <v>10</v>
      </c>
      <c r="V2449" s="324">
        <v>1430.51</v>
      </c>
      <c r="W2449" s="327">
        <v>35.01</v>
      </c>
      <c r="X2449" s="328"/>
      <c r="Y2449" s="327">
        <f t="shared" si="457"/>
        <v>1395.5</v>
      </c>
      <c r="Z2449" s="329">
        <f t="shared" si="458"/>
        <v>3.0211404435058077E-2</v>
      </c>
      <c r="AA2449" s="328">
        <v>0</v>
      </c>
      <c r="AB2449" s="327">
        <v>0</v>
      </c>
      <c r="AC2449" s="327"/>
      <c r="AD2449" s="327"/>
      <c r="AE2449" s="330">
        <v>0.1</v>
      </c>
      <c r="AF2449" s="330">
        <v>0.1</v>
      </c>
      <c r="AG2449" s="327">
        <f t="shared" si="459"/>
        <v>139.55000000000001</v>
      </c>
      <c r="AH2449" s="327"/>
      <c r="AI2449" s="327">
        <f t="shared" si="460"/>
        <v>139.55000000000001</v>
      </c>
      <c r="AJ2449" s="319" t="s">
        <v>164</v>
      </c>
      <c r="AK2449" s="319"/>
      <c r="AL2449" s="326"/>
      <c r="AM2449" s="331">
        <f t="shared" si="461"/>
        <v>0</v>
      </c>
      <c r="AN2449" s="331">
        <f t="shared" si="462"/>
        <v>1</v>
      </c>
      <c r="AO2449" s="331"/>
      <c r="AP2449" s="331"/>
      <c r="AQ2449" s="331">
        <f t="shared" si="463"/>
        <v>0</v>
      </c>
      <c r="AR2449" s="332" t="str">
        <f>IF(A2449="","",VLOOKUP(A2449,'Base Sites'!A:B,2,FALSE))</f>
        <v>Valauto Roncq</v>
      </c>
      <c r="AS2449" s="332" t="str">
        <f t="shared" si="464"/>
        <v>SKODA</v>
      </c>
      <c r="AT2449" s="331"/>
      <c r="AU2449" s="333" t="str">
        <f>IF(A2449="","",VLOOKUP(L2449,'Base Vendeurs'!A:B,2,FALSE))</f>
        <v>Valauto Roncq Skoda</v>
      </c>
      <c r="AV2449" s="327">
        <f t="shared" si="465"/>
        <v>1430.51</v>
      </c>
      <c r="AW2449" s="329">
        <f t="shared" si="466"/>
        <v>3.0211404435058077E-2</v>
      </c>
      <c r="AX2449" s="333" t="str">
        <f t="shared" si="467"/>
        <v>NON</v>
      </c>
      <c r="AY2449" s="231">
        <f>+MargesVN[[#This Row],[Total COM]]+MargesVN[[#This Row],[EXT GIE]]+MargesVN[[#This Row],[Forfait immat]]</f>
        <v>139.55000000000001</v>
      </c>
    </row>
    <row r="2450" spans="1:51" s="384" customFormat="1" ht="11.25" customHeight="1" x14ac:dyDescent="0.25">
      <c r="A2450" s="431">
        <v>10</v>
      </c>
      <c r="B2450" s="431" t="s">
        <v>163</v>
      </c>
      <c r="C2450" s="431" t="s">
        <v>29</v>
      </c>
      <c r="D2450" s="432">
        <v>46197</v>
      </c>
      <c r="E2450" s="433">
        <v>46198</v>
      </c>
      <c r="F2450" s="434"/>
      <c r="G2450" s="434"/>
      <c r="H2450" s="434"/>
      <c r="I2450" s="434"/>
      <c r="J2450" s="434"/>
      <c r="K2450" s="434">
        <v>0</v>
      </c>
      <c r="L2450" s="431" t="s">
        <v>161</v>
      </c>
      <c r="M2450" s="431">
        <v>551500</v>
      </c>
      <c r="N2450" s="431">
        <v>1500</v>
      </c>
      <c r="O2450" s="431" t="s">
        <v>4533</v>
      </c>
      <c r="P2450" s="435" t="s">
        <v>4534</v>
      </c>
      <c r="Q2450" s="431" t="s">
        <v>178</v>
      </c>
      <c r="R2450" s="436">
        <v>42825</v>
      </c>
      <c r="S2450" s="436">
        <v>3833.33</v>
      </c>
      <c r="T2450" s="437">
        <f t="shared" si="456"/>
        <v>46658.33</v>
      </c>
      <c r="U2450" s="438">
        <v>42</v>
      </c>
      <c r="V2450" s="436">
        <v>1434.75</v>
      </c>
      <c r="W2450" s="439">
        <v>35</v>
      </c>
      <c r="X2450" s="440"/>
      <c r="Y2450" s="439">
        <f t="shared" si="457"/>
        <v>1399.75</v>
      </c>
      <c r="Z2450" s="441">
        <f t="shared" si="458"/>
        <v>3.0750136149322104E-2</v>
      </c>
      <c r="AA2450" s="440">
        <v>0</v>
      </c>
      <c r="AB2450" s="439">
        <v>0</v>
      </c>
      <c r="AC2450" s="439"/>
      <c r="AD2450" s="439"/>
      <c r="AE2450" s="442">
        <v>0.1</v>
      </c>
      <c r="AF2450" s="442">
        <v>0.1</v>
      </c>
      <c r="AG2450" s="439">
        <f t="shared" si="459"/>
        <v>139.97499999999999</v>
      </c>
      <c r="AH2450" s="439"/>
      <c r="AI2450" s="439">
        <f t="shared" si="460"/>
        <v>139.97499999999999</v>
      </c>
      <c r="AJ2450" s="431" t="s">
        <v>164</v>
      </c>
      <c r="AK2450" s="431">
        <v>0</v>
      </c>
      <c r="AL2450" s="438"/>
      <c r="AM2450" s="443">
        <f t="shared" si="461"/>
        <v>0</v>
      </c>
      <c r="AN2450" s="443">
        <f t="shared" si="462"/>
        <v>1</v>
      </c>
      <c r="AO2450" s="443"/>
      <c r="AP2450" s="443"/>
      <c r="AQ2450" s="443">
        <f t="shared" si="463"/>
        <v>0</v>
      </c>
      <c r="AR2450" s="444" t="str">
        <f>IF(A2450="","",VLOOKUP(A2450,'Base Sites'!A:B,2,FALSE))</f>
        <v>Valauto Roncq</v>
      </c>
      <c r="AS2450" s="444" t="str">
        <f t="shared" si="464"/>
        <v>SKODA</v>
      </c>
      <c r="AT2450" s="443"/>
      <c r="AU2450" s="445" t="str">
        <f>IF(A2450="","",VLOOKUP(L2450,'Base Vendeurs'!A:B,2,FALSE))</f>
        <v>Valauto Roncq Skoda</v>
      </c>
      <c r="AV2450" s="439">
        <f t="shared" si="465"/>
        <v>1434.75</v>
      </c>
      <c r="AW2450" s="441">
        <f t="shared" si="466"/>
        <v>3.0750136149322104E-2</v>
      </c>
      <c r="AX2450" s="445" t="str">
        <f t="shared" si="467"/>
        <v>NON</v>
      </c>
      <c r="AY2450" s="231">
        <f>+MargesVN[[#This Row],[Total COM]]+MargesVN[[#This Row],[EXT GIE]]+MargesVN[[#This Row],[Forfait immat]]</f>
        <v>139.97499999999999</v>
      </c>
    </row>
    <row r="2451" spans="1:51" s="384" customFormat="1" ht="11.25" customHeight="1" x14ac:dyDescent="0.25">
      <c r="A2451" s="245">
        <v>10</v>
      </c>
      <c r="B2451" s="245" t="s">
        <v>163</v>
      </c>
      <c r="C2451" s="245" t="s">
        <v>29</v>
      </c>
      <c r="D2451" s="171">
        <v>46049</v>
      </c>
      <c r="E2451" s="246">
        <v>46049</v>
      </c>
      <c r="F2451" s="172"/>
      <c r="G2451" s="172"/>
      <c r="H2451" s="172"/>
      <c r="I2451" s="172"/>
      <c r="J2451" s="172"/>
      <c r="K2451" s="172"/>
      <c r="L2451" s="245" t="s">
        <v>161</v>
      </c>
      <c r="M2451" s="245">
        <v>551501</v>
      </c>
      <c r="N2451" s="245">
        <v>1501</v>
      </c>
      <c r="O2451" s="245" t="s">
        <v>509</v>
      </c>
      <c r="P2451" s="247" t="s">
        <v>510</v>
      </c>
      <c r="Q2451" s="245" t="s">
        <v>31</v>
      </c>
      <c r="R2451" s="173">
        <v>22466.67</v>
      </c>
      <c r="S2451" s="173">
        <v>250</v>
      </c>
      <c r="T2451" s="174">
        <f t="shared" si="456"/>
        <v>22716.67</v>
      </c>
      <c r="U2451" s="175">
        <v>11</v>
      </c>
      <c r="V2451" s="173">
        <v>942.16</v>
      </c>
      <c r="W2451" s="248">
        <v>35</v>
      </c>
      <c r="X2451" s="176"/>
      <c r="Y2451" s="248">
        <f t="shared" si="457"/>
        <v>907.16</v>
      </c>
      <c r="Z2451" s="177">
        <f t="shared" si="458"/>
        <v>4.1474388631784501E-2</v>
      </c>
      <c r="AA2451" s="176">
        <v>0</v>
      </c>
      <c r="AB2451" s="248">
        <v>-2350</v>
      </c>
      <c r="AC2451" s="248"/>
      <c r="AD2451" s="248"/>
      <c r="AE2451" s="178">
        <v>0.1</v>
      </c>
      <c r="AF2451" s="178">
        <v>0.1</v>
      </c>
      <c r="AG2451" s="248">
        <f t="shared" si="459"/>
        <v>90.716000000000008</v>
      </c>
      <c r="AH2451" s="248"/>
      <c r="AI2451" s="248">
        <f t="shared" si="460"/>
        <v>90.716000000000008</v>
      </c>
      <c r="AJ2451" s="245" t="s">
        <v>164</v>
      </c>
      <c r="AK2451" s="245"/>
      <c r="AL2451" s="175"/>
      <c r="AM2451" s="249">
        <f t="shared" si="461"/>
        <v>0</v>
      </c>
      <c r="AN2451" s="249">
        <f t="shared" si="462"/>
        <v>1</v>
      </c>
      <c r="AO2451" s="249"/>
      <c r="AP2451" s="265"/>
      <c r="AQ2451" s="249">
        <f t="shared" si="463"/>
        <v>0</v>
      </c>
      <c r="AR2451" s="179" t="str">
        <f>IF(A2451="","",VLOOKUP(A2451,'Base Sites'!A:B,2,FALSE))</f>
        <v>Valauto Roncq</v>
      </c>
      <c r="AS2451" s="179" t="str">
        <f t="shared" si="464"/>
        <v>SKODA</v>
      </c>
      <c r="AT2451" s="249"/>
      <c r="AU2451" s="250" t="str">
        <f>IF(A2451="","",VLOOKUP(L2451,'Base Vendeurs'!A:B,2,FALSE))</f>
        <v>Valauto Roncq Skoda</v>
      </c>
      <c r="AV2451" s="251">
        <f t="shared" si="465"/>
        <v>942.16</v>
      </c>
      <c r="AW2451" s="177">
        <f t="shared" si="466"/>
        <v>4.1474388631784501E-2</v>
      </c>
      <c r="AX2451" s="237" t="str">
        <f t="shared" si="467"/>
        <v>NON</v>
      </c>
      <c r="AY2451" s="231">
        <f>+MargesVN[[#This Row],[Total COM]]+MargesVN[[#This Row],[EXT GIE]]+MargesVN[[#This Row],[Forfait immat]]</f>
        <v>90.716000000000008</v>
      </c>
    </row>
    <row r="2452" spans="1:51" s="384" customFormat="1" ht="11.25" customHeight="1" x14ac:dyDescent="0.25">
      <c r="A2452" s="45">
        <v>10</v>
      </c>
      <c r="B2452" s="45" t="s">
        <v>163</v>
      </c>
      <c r="C2452" s="45" t="s">
        <v>29</v>
      </c>
      <c r="D2452" s="44">
        <v>46065</v>
      </c>
      <c r="E2452" s="65">
        <v>46067</v>
      </c>
      <c r="F2452" s="35"/>
      <c r="G2452" s="35"/>
      <c r="H2452" s="35"/>
      <c r="I2452" s="35"/>
      <c r="J2452" s="35"/>
      <c r="K2452" s="35">
        <v>0</v>
      </c>
      <c r="L2452" s="45" t="s">
        <v>161</v>
      </c>
      <c r="M2452" s="45">
        <v>551506</v>
      </c>
      <c r="N2452" s="45">
        <v>1506</v>
      </c>
      <c r="O2452" s="45" t="s">
        <v>1542</v>
      </c>
      <c r="P2452" s="66" t="s">
        <v>1543</v>
      </c>
      <c r="Q2452" s="45" t="s">
        <v>378</v>
      </c>
      <c r="R2452" s="47">
        <v>27341.67</v>
      </c>
      <c r="S2452" s="47">
        <v>1000</v>
      </c>
      <c r="T2452" s="48">
        <f t="shared" si="456"/>
        <v>28341.67</v>
      </c>
      <c r="U2452" s="49">
        <v>21</v>
      </c>
      <c r="V2452" s="47">
        <f>1309.38-600</f>
        <v>709.38000000000011</v>
      </c>
      <c r="W2452" s="46">
        <v>35</v>
      </c>
      <c r="X2452" s="50"/>
      <c r="Y2452" s="46">
        <f t="shared" si="457"/>
        <v>674.38000000000011</v>
      </c>
      <c r="Z2452" s="51">
        <f t="shared" si="458"/>
        <v>2.5029576591640512E-2</v>
      </c>
      <c r="AA2452" s="50">
        <v>0</v>
      </c>
      <c r="AB2452" s="46">
        <v>-3749</v>
      </c>
      <c r="AC2452" s="46"/>
      <c r="AD2452" s="46"/>
      <c r="AE2452" s="52">
        <v>0.1</v>
      </c>
      <c r="AF2452" s="52">
        <v>0.1</v>
      </c>
      <c r="AG2452" s="46">
        <f t="shared" si="459"/>
        <v>67.438000000000017</v>
      </c>
      <c r="AH2452" s="46"/>
      <c r="AI2452" s="46">
        <f t="shared" si="460"/>
        <v>67.438000000000017</v>
      </c>
      <c r="AJ2452" s="45" t="s">
        <v>164</v>
      </c>
      <c r="AK2452" s="45"/>
      <c r="AL2452" s="49"/>
      <c r="AM2452" s="238">
        <f t="shared" si="461"/>
        <v>0</v>
      </c>
      <c r="AN2452" s="238">
        <f t="shared" si="462"/>
        <v>1</v>
      </c>
      <c r="AO2452" s="238"/>
      <c r="AP2452" s="238"/>
      <c r="AQ2452" s="238">
        <f t="shared" si="463"/>
        <v>0</v>
      </c>
      <c r="AR2452" s="96" t="str">
        <f>IF(A2452="","",VLOOKUP(A2452,'Base Sites'!A:B,2,FALSE))</f>
        <v>Valauto Roncq</v>
      </c>
      <c r="AS2452" s="96" t="str">
        <f t="shared" si="464"/>
        <v>SKODA</v>
      </c>
      <c r="AT2452" s="238"/>
      <c r="AU2452" s="231" t="str">
        <f>IF(A2452="","",VLOOKUP(L2452,'Base Vendeurs'!A:B,2,FALSE))</f>
        <v>Valauto Roncq Skoda</v>
      </c>
      <c r="AV2452" s="46">
        <f t="shared" si="465"/>
        <v>709.38000000000011</v>
      </c>
      <c r="AW2452" s="51">
        <f t="shared" si="466"/>
        <v>2.5029576591640512E-2</v>
      </c>
      <c r="AX2452" s="231" t="str">
        <f t="shared" si="467"/>
        <v>NON</v>
      </c>
      <c r="AY2452" s="231">
        <f>+MargesVN[[#This Row],[Total COM]]+MargesVN[[#This Row],[EXT GIE]]+MargesVN[[#This Row],[Forfait immat]]</f>
        <v>67.438000000000017</v>
      </c>
    </row>
    <row r="2453" spans="1:51" s="384" customFormat="1" ht="11.25" customHeight="1" x14ac:dyDescent="0.25">
      <c r="A2453" s="245">
        <v>10</v>
      </c>
      <c r="B2453" s="245" t="s">
        <v>163</v>
      </c>
      <c r="C2453" s="245" t="s">
        <v>29</v>
      </c>
      <c r="D2453" s="171">
        <v>46049</v>
      </c>
      <c r="E2453" s="246">
        <v>46050</v>
      </c>
      <c r="F2453" s="172"/>
      <c r="G2453" s="172"/>
      <c r="H2453" s="172"/>
      <c r="I2453" s="172"/>
      <c r="J2453" s="172"/>
      <c r="K2453" s="172">
        <v>0</v>
      </c>
      <c r="L2453" s="245" t="s">
        <v>188</v>
      </c>
      <c r="M2453" s="245">
        <v>551540</v>
      </c>
      <c r="N2453" s="245">
        <v>1540</v>
      </c>
      <c r="O2453" s="245" t="s">
        <v>585</v>
      </c>
      <c r="P2453" s="247" t="s">
        <v>586</v>
      </c>
      <c r="Q2453" s="245" t="s">
        <v>42</v>
      </c>
      <c r="R2453" s="173">
        <v>30841.67</v>
      </c>
      <c r="S2453" s="173">
        <v>3783.34</v>
      </c>
      <c r="T2453" s="174">
        <f t="shared" si="456"/>
        <v>34625.009999999995</v>
      </c>
      <c r="U2453" s="175">
        <v>74</v>
      </c>
      <c r="V2453" s="173">
        <v>381.25</v>
      </c>
      <c r="W2453" s="248">
        <v>35</v>
      </c>
      <c r="X2453" s="176"/>
      <c r="Y2453" s="248">
        <f t="shared" si="457"/>
        <v>346.25</v>
      </c>
      <c r="Z2453" s="177">
        <f t="shared" si="458"/>
        <v>1.1010827144887469E-2</v>
      </c>
      <c r="AA2453" s="176">
        <v>0</v>
      </c>
      <c r="AB2453" s="248">
        <v>-5540.01</v>
      </c>
      <c r="AC2453" s="248"/>
      <c r="AD2453" s="248"/>
      <c r="AE2453" s="178">
        <v>0.1</v>
      </c>
      <c r="AF2453" s="178">
        <v>0.13</v>
      </c>
      <c r="AG2453" s="248">
        <f t="shared" si="459"/>
        <v>34.625</v>
      </c>
      <c r="AH2453" s="248"/>
      <c r="AI2453" s="248">
        <f t="shared" si="460"/>
        <v>34.625</v>
      </c>
      <c r="AJ2453" s="245" t="s">
        <v>164</v>
      </c>
      <c r="AK2453" s="245"/>
      <c r="AL2453" s="175"/>
      <c r="AM2453" s="249">
        <f t="shared" si="461"/>
        <v>0</v>
      </c>
      <c r="AN2453" s="249">
        <f t="shared" si="462"/>
        <v>1</v>
      </c>
      <c r="AO2453" s="249"/>
      <c r="AP2453" s="249"/>
      <c r="AQ2453" s="249">
        <f t="shared" si="463"/>
        <v>0</v>
      </c>
      <c r="AR2453" s="179" t="str">
        <f>IF(A2453="","",VLOOKUP(A2453,'Base Sites'!A:B,2,FALSE))</f>
        <v>Valauto Roncq</v>
      </c>
      <c r="AS2453" s="179" t="str">
        <f t="shared" si="464"/>
        <v>SKODA</v>
      </c>
      <c r="AT2453" s="249"/>
      <c r="AU2453" s="250" t="str">
        <f>IF(A2453="","",VLOOKUP(L2453,'Base Vendeurs'!A:B,2,FALSE))</f>
        <v>Sociétés NORD</v>
      </c>
      <c r="AV2453" s="251">
        <f t="shared" si="465"/>
        <v>381.25</v>
      </c>
      <c r="AW2453" s="177">
        <f t="shared" si="466"/>
        <v>1.1010827144887469E-2</v>
      </c>
      <c r="AX2453" s="237" t="str">
        <f t="shared" si="467"/>
        <v>NON</v>
      </c>
      <c r="AY2453" s="231">
        <f>+MargesVN[[#This Row],[Total COM]]+MargesVN[[#This Row],[EXT GIE]]+MargesVN[[#This Row],[Forfait immat]]</f>
        <v>34.625</v>
      </c>
    </row>
    <row r="2454" spans="1:51" s="384" customFormat="1" ht="11.25" customHeight="1" x14ac:dyDescent="0.25">
      <c r="A2454" s="286">
        <v>10</v>
      </c>
      <c r="B2454" s="286" t="s">
        <v>183</v>
      </c>
      <c r="C2454" s="286" t="s">
        <v>29</v>
      </c>
      <c r="D2454" s="180">
        <v>46027</v>
      </c>
      <c r="E2454" s="287">
        <v>46028</v>
      </c>
      <c r="F2454" s="181"/>
      <c r="G2454" s="181"/>
      <c r="H2454" s="181"/>
      <c r="I2454" s="181" t="s">
        <v>165</v>
      </c>
      <c r="J2454" s="181"/>
      <c r="K2454" s="181">
        <v>-70</v>
      </c>
      <c r="L2454" s="286" t="s">
        <v>70</v>
      </c>
      <c r="M2454" s="286">
        <v>551541</v>
      </c>
      <c r="N2454" s="286">
        <v>1541</v>
      </c>
      <c r="O2454" s="286" t="s">
        <v>583</v>
      </c>
      <c r="P2454" s="288" t="s">
        <v>289</v>
      </c>
      <c r="Q2454" s="286" t="s">
        <v>42</v>
      </c>
      <c r="R2454" s="182">
        <v>30841.67</v>
      </c>
      <c r="S2454" s="182">
        <v>3783.34</v>
      </c>
      <c r="T2454" s="183">
        <f t="shared" si="456"/>
        <v>34625.009999999995</v>
      </c>
      <c r="U2454" s="184">
        <v>45</v>
      </c>
      <c r="V2454" s="182">
        <v>450.99</v>
      </c>
      <c r="W2454" s="289">
        <v>35</v>
      </c>
      <c r="X2454" s="185"/>
      <c r="Y2454" s="289">
        <f t="shared" si="457"/>
        <v>415.99</v>
      </c>
      <c r="Z2454" s="186">
        <f t="shared" si="458"/>
        <v>1.3024978187731934E-2</v>
      </c>
      <c r="AA2454" s="185">
        <v>0</v>
      </c>
      <c r="AB2454" s="289">
        <v>-4571</v>
      </c>
      <c r="AC2454" s="289"/>
      <c r="AD2454" s="289" t="s">
        <v>1212</v>
      </c>
      <c r="AE2454" s="187">
        <v>0.1</v>
      </c>
      <c r="AF2454" s="187">
        <v>0.1</v>
      </c>
      <c r="AG2454" s="289">
        <f t="shared" si="459"/>
        <v>41.599000000000004</v>
      </c>
      <c r="AH2454" s="289"/>
      <c r="AI2454" s="289">
        <f t="shared" si="460"/>
        <v>41.599000000000004</v>
      </c>
      <c r="AJ2454" s="286" t="s">
        <v>164</v>
      </c>
      <c r="AK2454" s="286"/>
      <c r="AL2454" s="184">
        <v>20</v>
      </c>
      <c r="AM2454" s="290">
        <f t="shared" si="461"/>
        <v>1</v>
      </c>
      <c r="AN2454" s="290">
        <f t="shared" si="462"/>
        <v>1</v>
      </c>
      <c r="AO2454" s="290"/>
      <c r="AP2454" s="290"/>
      <c r="AQ2454" s="290">
        <f t="shared" si="463"/>
        <v>1</v>
      </c>
      <c r="AR2454" s="188" t="str">
        <f>IF(A2454="","",VLOOKUP(A2454,'Base Sites'!A:B,2,FALSE))</f>
        <v>Valauto Roncq</v>
      </c>
      <c r="AS2454" s="188" t="str">
        <f t="shared" si="464"/>
        <v>SKODA</v>
      </c>
      <c r="AT2454" s="290"/>
      <c r="AU2454" s="291" t="str">
        <f>IF(A2454="","",VLOOKUP(L2454,'Base Vendeurs'!A:B,2,FALSE))</f>
        <v>Sociétés NORD</v>
      </c>
      <c r="AV2454" s="289">
        <f t="shared" si="465"/>
        <v>450.99</v>
      </c>
      <c r="AW2454" s="186">
        <f t="shared" si="466"/>
        <v>1.3024978187731934E-2</v>
      </c>
      <c r="AX2454" s="237" t="str">
        <f t="shared" si="467"/>
        <v>NON</v>
      </c>
      <c r="AY2454" s="231">
        <f>+MargesVN[[#This Row],[Total COM]]+MargesVN[[#This Row],[EXT GIE]]+MargesVN[[#This Row],[Forfait immat]]</f>
        <v>61.599000000000004</v>
      </c>
    </row>
    <row r="2455" spans="1:51" s="384" customFormat="1" ht="11.25" customHeight="1" x14ac:dyDescent="0.25">
      <c r="A2455" s="354">
        <v>10</v>
      </c>
      <c r="B2455" s="354" t="s">
        <v>163</v>
      </c>
      <c r="C2455" s="354" t="s">
        <v>206</v>
      </c>
      <c r="D2455" s="355">
        <v>46094</v>
      </c>
      <c r="E2455" s="356">
        <v>46097</v>
      </c>
      <c r="F2455" s="357"/>
      <c r="G2455" s="357"/>
      <c r="H2455" s="357"/>
      <c r="I2455" s="357"/>
      <c r="J2455" s="357"/>
      <c r="K2455" s="357">
        <v>0</v>
      </c>
      <c r="L2455" s="354" t="s">
        <v>109</v>
      </c>
      <c r="M2455" s="354">
        <v>551556</v>
      </c>
      <c r="N2455" s="354">
        <v>1556</v>
      </c>
      <c r="O2455" s="354" t="s">
        <v>2321</v>
      </c>
      <c r="P2455" s="358" t="s">
        <v>2322</v>
      </c>
      <c r="Q2455" s="354" t="s">
        <v>207</v>
      </c>
      <c r="R2455" s="359">
        <v>35935.17</v>
      </c>
      <c r="S2455" s="359">
        <v>3098.33</v>
      </c>
      <c r="T2455" s="360">
        <f t="shared" si="456"/>
        <v>39033.5</v>
      </c>
      <c r="U2455" s="361">
        <v>36</v>
      </c>
      <c r="V2455" s="359">
        <v>1356.02</v>
      </c>
      <c r="W2455" s="362">
        <v>22</v>
      </c>
      <c r="X2455" s="363"/>
      <c r="Y2455" s="362">
        <f t="shared" si="457"/>
        <v>1334.02</v>
      </c>
      <c r="Z2455" s="364">
        <f t="shared" si="458"/>
        <v>3.4739902903915869E-2</v>
      </c>
      <c r="AA2455" s="363">
        <v>0</v>
      </c>
      <c r="AB2455" s="362">
        <v>-3000</v>
      </c>
      <c r="AC2455" s="362"/>
      <c r="AD2455" s="362"/>
      <c r="AE2455" s="365">
        <v>0.1</v>
      </c>
      <c r="AF2455" s="365">
        <v>0.1</v>
      </c>
      <c r="AG2455" s="362">
        <f t="shared" si="459"/>
        <v>133.40200000000002</v>
      </c>
      <c r="AH2455" s="362"/>
      <c r="AI2455" s="362">
        <f t="shared" si="460"/>
        <v>133.40200000000002</v>
      </c>
      <c r="AJ2455" s="354" t="s">
        <v>164</v>
      </c>
      <c r="AK2455" s="354"/>
      <c r="AL2455" s="361"/>
      <c r="AM2455" s="366">
        <f t="shared" si="461"/>
        <v>0</v>
      </c>
      <c r="AN2455" s="366">
        <f t="shared" si="462"/>
        <v>1</v>
      </c>
      <c r="AO2455" s="366"/>
      <c r="AP2455" s="366"/>
      <c r="AQ2455" s="366">
        <f t="shared" si="463"/>
        <v>0</v>
      </c>
      <c r="AR2455" s="367" t="str">
        <f>IF(A2455="","",VLOOKUP(A2455,'Base Sites'!A:B,2,FALSE))</f>
        <v>Valauto Roncq</v>
      </c>
      <c r="AS2455" s="367" t="str">
        <f t="shared" si="464"/>
        <v>CUPRA</v>
      </c>
      <c r="AT2455" s="366"/>
      <c r="AU2455" s="368" t="str">
        <f>IF(A2455="","",VLOOKUP(L2455,'Base Vendeurs'!A:B,2,FALSE))</f>
        <v>Valauto Roncq SEAT</v>
      </c>
      <c r="AV2455" s="362">
        <f t="shared" si="465"/>
        <v>1356.02</v>
      </c>
      <c r="AW2455" s="364">
        <f t="shared" si="466"/>
        <v>3.4739902903915869E-2</v>
      </c>
      <c r="AX2455" s="368" t="str">
        <f t="shared" si="467"/>
        <v>NON</v>
      </c>
      <c r="AY2455" s="231">
        <f>+MargesVN[[#This Row],[Total COM]]+MargesVN[[#This Row],[EXT GIE]]+MargesVN[[#This Row],[Forfait immat]]</f>
        <v>133.40200000000002</v>
      </c>
    </row>
    <row r="2456" spans="1:51" s="384" customFormat="1" ht="11.25" customHeight="1" x14ac:dyDescent="0.25">
      <c r="A2456" s="431">
        <v>30</v>
      </c>
      <c r="B2456" s="431" t="s">
        <v>163</v>
      </c>
      <c r="C2456" s="431" t="s">
        <v>29</v>
      </c>
      <c r="D2456" s="432">
        <v>46188</v>
      </c>
      <c r="E2456" s="433">
        <v>46189</v>
      </c>
      <c r="F2456" s="434"/>
      <c r="G2456" s="434"/>
      <c r="H2456" s="434"/>
      <c r="I2456" s="434"/>
      <c r="J2456" s="434"/>
      <c r="K2456" s="434"/>
      <c r="L2456" s="431" t="s">
        <v>30</v>
      </c>
      <c r="M2456" s="431">
        <v>554406</v>
      </c>
      <c r="N2456" s="431">
        <v>4406</v>
      </c>
      <c r="O2456" s="431" t="s">
        <v>4620</v>
      </c>
      <c r="P2456" s="435" t="s">
        <v>4621</v>
      </c>
      <c r="Q2456" s="431" t="s">
        <v>84</v>
      </c>
      <c r="R2456" s="436">
        <v>33066.67</v>
      </c>
      <c r="S2456" s="436">
        <v>2016.66</v>
      </c>
      <c r="T2456" s="437">
        <f t="shared" si="456"/>
        <v>35083.33</v>
      </c>
      <c r="U2456" s="438">
        <v>19</v>
      </c>
      <c r="V2456" s="436">
        <v>1227.51</v>
      </c>
      <c r="W2456" s="439">
        <v>35.01</v>
      </c>
      <c r="X2456" s="440"/>
      <c r="Y2456" s="439">
        <f t="shared" si="457"/>
        <v>1192.5</v>
      </c>
      <c r="Z2456" s="441">
        <f t="shared" si="458"/>
        <v>3.4988411875383547E-2</v>
      </c>
      <c r="AA2456" s="440">
        <v>0</v>
      </c>
      <c r="AB2456" s="439">
        <v>-3500</v>
      </c>
      <c r="AC2456" s="439"/>
      <c r="AD2456" s="439"/>
      <c r="AE2456" s="442">
        <v>0.1</v>
      </c>
      <c r="AF2456" s="442">
        <v>0.1</v>
      </c>
      <c r="AG2456" s="439">
        <f t="shared" si="459"/>
        <v>119.25</v>
      </c>
      <c r="AH2456" s="439"/>
      <c r="AI2456" s="439">
        <f t="shared" si="460"/>
        <v>119.25</v>
      </c>
      <c r="AJ2456" s="431" t="s">
        <v>164</v>
      </c>
      <c r="AK2456" s="431">
        <v>0</v>
      </c>
      <c r="AL2456" s="438">
        <v>50</v>
      </c>
      <c r="AM2456" s="443">
        <f t="shared" si="461"/>
        <v>1</v>
      </c>
      <c r="AN2456" s="443">
        <f t="shared" si="462"/>
        <v>1</v>
      </c>
      <c r="AO2456" s="443"/>
      <c r="AP2456" s="443"/>
      <c r="AQ2456" s="443">
        <f t="shared" si="463"/>
        <v>1</v>
      </c>
      <c r="AR2456" s="444" t="str">
        <f>IF(A2456="","",VLOOKUP(A2456,'Base Sites'!A:B,2,FALSE))</f>
        <v>Valauto Lambersart VW</v>
      </c>
      <c r="AS2456" s="444" t="str">
        <f t="shared" si="464"/>
        <v>SKODA</v>
      </c>
      <c r="AT2456" s="443"/>
      <c r="AU2456" s="445" t="str">
        <f>IF(A2456="","",VLOOKUP(L2456,'Base Vendeurs'!A:B,2,FALSE))</f>
        <v>Valauto Lambersart SKODA</v>
      </c>
      <c r="AV2456" s="439">
        <f t="shared" si="465"/>
        <v>1227.51</v>
      </c>
      <c r="AW2456" s="441">
        <f t="shared" si="466"/>
        <v>3.4988411875383547E-2</v>
      </c>
      <c r="AX2456" s="445" t="str">
        <f t="shared" si="467"/>
        <v>NON</v>
      </c>
      <c r="AY2456" s="231">
        <f>+MargesVN[[#This Row],[Total COM]]+MargesVN[[#This Row],[EXT GIE]]+MargesVN[[#This Row],[Forfait immat]]</f>
        <v>169.25</v>
      </c>
    </row>
    <row r="2457" spans="1:51" s="384" customFormat="1" ht="11.25" customHeight="1" x14ac:dyDescent="0.25">
      <c r="A2457" s="45">
        <v>30</v>
      </c>
      <c r="B2457" s="45" t="s">
        <v>163</v>
      </c>
      <c r="C2457" s="45" t="s">
        <v>29</v>
      </c>
      <c r="D2457" s="44">
        <v>46055</v>
      </c>
      <c r="E2457" s="65">
        <v>46057</v>
      </c>
      <c r="F2457" s="35"/>
      <c r="G2457" s="35"/>
      <c r="H2457" s="35"/>
      <c r="I2457" s="35"/>
      <c r="J2457" s="35"/>
      <c r="K2457" s="35">
        <v>0</v>
      </c>
      <c r="L2457" s="45" t="s">
        <v>70</v>
      </c>
      <c r="M2457" s="45">
        <v>554409</v>
      </c>
      <c r="N2457" s="45">
        <v>4409</v>
      </c>
      <c r="O2457" s="45" t="s">
        <v>1237</v>
      </c>
      <c r="P2457" s="66" t="s">
        <v>1238</v>
      </c>
      <c r="Q2457" s="45" t="s">
        <v>129</v>
      </c>
      <c r="R2457" s="47">
        <v>23191.67</v>
      </c>
      <c r="S2457" s="47">
        <v>375</v>
      </c>
      <c r="T2457" s="48">
        <f t="shared" si="456"/>
        <v>23566.67</v>
      </c>
      <c r="U2457" s="49">
        <v>45</v>
      </c>
      <c r="V2457" s="47">
        <v>572.32000000000005</v>
      </c>
      <c r="W2457" s="46">
        <v>35</v>
      </c>
      <c r="X2457" s="50"/>
      <c r="Y2457" s="46">
        <f t="shared" si="457"/>
        <v>537.32000000000005</v>
      </c>
      <c r="Z2457" s="51">
        <f t="shared" si="458"/>
        <v>2.4285145079894616E-2</v>
      </c>
      <c r="AA2457" s="50">
        <v>0</v>
      </c>
      <c r="AB2457" s="46">
        <v>0</v>
      </c>
      <c r="AC2457" s="46"/>
      <c r="AD2457" s="46"/>
      <c r="AE2457" s="52">
        <v>0.1</v>
      </c>
      <c r="AF2457" s="52">
        <v>0.1</v>
      </c>
      <c r="AG2457" s="46">
        <f t="shared" si="459"/>
        <v>53.732000000000006</v>
      </c>
      <c r="AH2457" s="46"/>
      <c r="AI2457" s="46">
        <f t="shared" si="460"/>
        <v>53.732000000000006</v>
      </c>
      <c r="AJ2457" s="45" t="s">
        <v>164</v>
      </c>
      <c r="AK2457" s="45">
        <v>0</v>
      </c>
      <c r="AL2457" s="49">
        <v>20</v>
      </c>
      <c r="AM2457" s="238">
        <f t="shared" si="461"/>
        <v>1</v>
      </c>
      <c r="AN2457" s="238">
        <f t="shared" si="462"/>
        <v>1</v>
      </c>
      <c r="AO2457" s="238"/>
      <c r="AP2457" s="238"/>
      <c r="AQ2457" s="238">
        <f t="shared" si="463"/>
        <v>1</v>
      </c>
      <c r="AR2457" s="96" t="str">
        <f>IF(A2457="","",VLOOKUP(A2457,'Base Sites'!A:B,2,FALSE))</f>
        <v>Valauto Lambersart VW</v>
      </c>
      <c r="AS2457" s="96" t="str">
        <f t="shared" si="464"/>
        <v>SKODA</v>
      </c>
      <c r="AT2457" s="238"/>
      <c r="AU2457" s="231" t="str">
        <f>IF(A2457="","",VLOOKUP(L2457,'Base Vendeurs'!A:B,2,FALSE))</f>
        <v>Sociétés NORD</v>
      </c>
      <c r="AV2457" s="46">
        <f t="shared" si="465"/>
        <v>572.32000000000005</v>
      </c>
      <c r="AW2457" s="51">
        <f t="shared" si="466"/>
        <v>2.4285145079894616E-2</v>
      </c>
      <c r="AX2457" s="231" t="str">
        <f t="shared" si="467"/>
        <v>NON</v>
      </c>
      <c r="AY2457" s="231">
        <f>+MargesVN[[#This Row],[Total COM]]+MargesVN[[#This Row],[EXT GIE]]+MargesVN[[#This Row],[Forfait immat]]</f>
        <v>73.731999999999999</v>
      </c>
    </row>
    <row r="2458" spans="1:51" s="384" customFormat="1" ht="11.25" customHeight="1" x14ac:dyDescent="0.25">
      <c r="A2458" s="431">
        <v>30</v>
      </c>
      <c r="B2458" s="431" t="s">
        <v>183</v>
      </c>
      <c r="C2458" s="431" t="s">
        <v>29</v>
      </c>
      <c r="D2458" s="432">
        <v>46196</v>
      </c>
      <c r="E2458" s="433">
        <v>46198</v>
      </c>
      <c r="F2458" s="434"/>
      <c r="G2458" s="434"/>
      <c r="H2458" s="434"/>
      <c r="I2458" s="434" t="s">
        <v>165</v>
      </c>
      <c r="J2458" s="434"/>
      <c r="K2458" s="434">
        <v>1164.99</v>
      </c>
      <c r="L2458" s="431" t="s">
        <v>70</v>
      </c>
      <c r="M2458" s="431">
        <v>554412</v>
      </c>
      <c r="N2458" s="431">
        <v>4412</v>
      </c>
      <c r="O2458" s="431" t="s">
        <v>4643</v>
      </c>
      <c r="P2458" s="435" t="s">
        <v>4644</v>
      </c>
      <c r="Q2458" s="431" t="s">
        <v>79</v>
      </c>
      <c r="R2458" s="436">
        <v>46641.66</v>
      </c>
      <c r="S2458" s="436">
        <v>583.33000000000004</v>
      </c>
      <c r="T2458" s="437">
        <f t="shared" si="456"/>
        <v>47224.990000000005</v>
      </c>
      <c r="U2458" s="438">
        <v>27</v>
      </c>
      <c r="V2458" s="436">
        <v>1451.76</v>
      </c>
      <c r="W2458" s="439">
        <v>35.01</v>
      </c>
      <c r="X2458" s="440"/>
      <c r="Y2458" s="439">
        <f t="shared" si="457"/>
        <v>1416.75</v>
      </c>
      <c r="Z2458" s="441">
        <f t="shared" si="458"/>
        <v>3.0741351136336924E-2</v>
      </c>
      <c r="AA2458" s="440">
        <v>0</v>
      </c>
      <c r="AB2458" s="439">
        <v>0</v>
      </c>
      <c r="AC2458" s="439"/>
      <c r="AD2458" s="439" t="s">
        <v>2019</v>
      </c>
      <c r="AE2458" s="442">
        <v>0.1</v>
      </c>
      <c r="AF2458" s="442">
        <v>0.1</v>
      </c>
      <c r="AG2458" s="439">
        <f t="shared" si="459"/>
        <v>141.67500000000001</v>
      </c>
      <c r="AH2458" s="439"/>
      <c r="AI2458" s="439">
        <f t="shared" si="460"/>
        <v>141.67500000000001</v>
      </c>
      <c r="AJ2458" s="431" t="s">
        <v>164</v>
      </c>
      <c r="AK2458" s="431">
        <v>0</v>
      </c>
      <c r="AL2458" s="438">
        <v>20</v>
      </c>
      <c r="AM2458" s="443">
        <f t="shared" si="461"/>
        <v>1</v>
      </c>
      <c r="AN2458" s="443">
        <f t="shared" si="462"/>
        <v>1</v>
      </c>
      <c r="AO2458" s="443"/>
      <c r="AP2458" s="443"/>
      <c r="AQ2458" s="443">
        <f t="shared" si="463"/>
        <v>1</v>
      </c>
      <c r="AR2458" s="444" t="str">
        <f>IF(A2458="","",VLOOKUP(A2458,'Base Sites'!A:B,2,FALSE))</f>
        <v>Valauto Lambersart VW</v>
      </c>
      <c r="AS2458" s="444" t="str">
        <f t="shared" si="464"/>
        <v>SKODA</v>
      </c>
      <c r="AT2458" s="443"/>
      <c r="AU2458" s="445" t="str">
        <f>IF(A2458="","",VLOOKUP(L2458,'Base Vendeurs'!A:B,2,FALSE))</f>
        <v>Sociétés NORD</v>
      </c>
      <c r="AV2458" s="439">
        <f t="shared" si="465"/>
        <v>1451.76</v>
      </c>
      <c r="AW2458" s="441">
        <f t="shared" si="466"/>
        <v>3.0741351136336924E-2</v>
      </c>
      <c r="AX2458" s="445" t="str">
        <f t="shared" si="467"/>
        <v>NON</v>
      </c>
      <c r="AY2458" s="231">
        <f>+MargesVN[[#This Row],[Total COM]]+MargesVN[[#This Row],[EXT GIE]]+MargesVN[[#This Row],[Forfait immat]]</f>
        <v>161.67500000000001</v>
      </c>
    </row>
    <row r="2459" spans="1:51" s="384" customFormat="1" ht="11.25" customHeight="1" x14ac:dyDescent="0.25">
      <c r="A2459" s="45">
        <v>30</v>
      </c>
      <c r="B2459" s="45" t="s">
        <v>163</v>
      </c>
      <c r="C2459" s="45" t="s">
        <v>29</v>
      </c>
      <c r="D2459" s="44">
        <v>46057</v>
      </c>
      <c r="E2459" s="65">
        <v>46059</v>
      </c>
      <c r="F2459" s="35"/>
      <c r="G2459" s="35"/>
      <c r="H2459" s="35"/>
      <c r="I2459" s="35"/>
      <c r="J2459" s="35"/>
      <c r="K2459" s="35">
        <v>0</v>
      </c>
      <c r="L2459" s="45" t="s">
        <v>70</v>
      </c>
      <c r="M2459" s="45">
        <v>554469</v>
      </c>
      <c r="N2459" s="45">
        <v>4469</v>
      </c>
      <c r="O2459" s="45" t="s">
        <v>1293</v>
      </c>
      <c r="P2459" s="66" t="s">
        <v>1294</v>
      </c>
      <c r="Q2459" s="45" t="s">
        <v>129</v>
      </c>
      <c r="R2459" s="47">
        <v>23191.67</v>
      </c>
      <c r="S2459" s="47">
        <v>375</v>
      </c>
      <c r="T2459" s="48">
        <f t="shared" si="456"/>
        <v>23566.67</v>
      </c>
      <c r="U2459" s="49">
        <v>21</v>
      </c>
      <c r="V2459" s="47">
        <v>572.32000000000005</v>
      </c>
      <c r="W2459" s="46">
        <v>35</v>
      </c>
      <c r="X2459" s="50"/>
      <c r="Y2459" s="46">
        <f t="shared" si="457"/>
        <v>537.32000000000005</v>
      </c>
      <c r="Z2459" s="51">
        <f t="shared" si="458"/>
        <v>2.4285145079894616E-2</v>
      </c>
      <c r="AA2459" s="50">
        <v>0</v>
      </c>
      <c r="AB2459" s="46">
        <v>0</v>
      </c>
      <c r="AC2459" s="46"/>
      <c r="AD2459" s="46"/>
      <c r="AE2459" s="52">
        <v>0.1</v>
      </c>
      <c r="AF2459" s="52">
        <v>0.1</v>
      </c>
      <c r="AG2459" s="46">
        <f t="shared" si="459"/>
        <v>53.732000000000006</v>
      </c>
      <c r="AH2459" s="46"/>
      <c r="AI2459" s="46">
        <f t="shared" si="460"/>
        <v>53.732000000000006</v>
      </c>
      <c r="AJ2459" s="45" t="s">
        <v>164</v>
      </c>
      <c r="AK2459" s="45">
        <v>0</v>
      </c>
      <c r="AL2459" s="49">
        <v>20</v>
      </c>
      <c r="AM2459" s="238">
        <f t="shared" si="461"/>
        <v>1</v>
      </c>
      <c r="AN2459" s="238">
        <f t="shared" si="462"/>
        <v>1</v>
      </c>
      <c r="AO2459" s="238"/>
      <c r="AP2459" s="238"/>
      <c r="AQ2459" s="238">
        <f t="shared" si="463"/>
        <v>1</v>
      </c>
      <c r="AR2459" s="96" t="str">
        <f>IF(A2459="","",VLOOKUP(A2459,'Base Sites'!A:B,2,FALSE))</f>
        <v>Valauto Lambersart VW</v>
      </c>
      <c r="AS2459" s="96" t="str">
        <f t="shared" si="464"/>
        <v>SKODA</v>
      </c>
      <c r="AT2459" s="238"/>
      <c r="AU2459" s="231" t="str">
        <f>IF(A2459="","",VLOOKUP(L2459,'Base Vendeurs'!A:B,2,FALSE))</f>
        <v>Sociétés NORD</v>
      </c>
      <c r="AV2459" s="46">
        <f t="shared" si="465"/>
        <v>572.32000000000005</v>
      </c>
      <c r="AW2459" s="51">
        <f t="shared" si="466"/>
        <v>2.4285145079894616E-2</v>
      </c>
      <c r="AX2459" s="231" t="str">
        <f t="shared" si="467"/>
        <v>NON</v>
      </c>
      <c r="AY2459" s="231">
        <f>+MargesVN[[#This Row],[Total COM]]+MargesVN[[#This Row],[EXT GIE]]+MargesVN[[#This Row],[Forfait immat]]</f>
        <v>73.731999999999999</v>
      </c>
    </row>
    <row r="2460" spans="1:51" s="384" customFormat="1" ht="11.25" customHeight="1" x14ac:dyDescent="0.25">
      <c r="A2460" s="401">
        <v>45</v>
      </c>
      <c r="B2460" s="401" t="s">
        <v>163</v>
      </c>
      <c r="C2460" s="401" t="s">
        <v>29</v>
      </c>
      <c r="D2460" s="402">
        <v>46161</v>
      </c>
      <c r="E2460" s="403">
        <v>46161</v>
      </c>
      <c r="F2460" s="404"/>
      <c r="G2460" s="404"/>
      <c r="H2460" s="404"/>
      <c r="I2460" s="404"/>
      <c r="J2460" s="404"/>
      <c r="K2460" s="404">
        <v>0</v>
      </c>
      <c r="L2460" s="401" t="s">
        <v>2997</v>
      </c>
      <c r="M2460" s="401">
        <v>554477</v>
      </c>
      <c r="N2460" s="401">
        <v>477</v>
      </c>
      <c r="O2460" s="401" t="s">
        <v>3775</v>
      </c>
      <c r="P2460" s="405" t="s">
        <v>3776</v>
      </c>
      <c r="Q2460" s="401" t="s">
        <v>129</v>
      </c>
      <c r="R2460" s="406">
        <v>25350</v>
      </c>
      <c r="S2460" s="406">
        <v>2166.67</v>
      </c>
      <c r="T2460" s="407">
        <f t="shared" si="456"/>
        <v>27516.67</v>
      </c>
      <c r="U2460" s="408">
        <v>20</v>
      </c>
      <c r="V2460" s="406">
        <v>860.5</v>
      </c>
      <c r="W2460" s="409">
        <v>35</v>
      </c>
      <c r="X2460" s="410"/>
      <c r="Y2460" s="409">
        <f t="shared" si="457"/>
        <v>825.5</v>
      </c>
      <c r="Z2460" s="411">
        <f t="shared" si="458"/>
        <v>3.1271952601822826E-2</v>
      </c>
      <c r="AA2460" s="410">
        <v>-4677.83</v>
      </c>
      <c r="AB2460" s="409">
        <v>0</v>
      </c>
      <c r="AC2460" s="409"/>
      <c r="AD2460" s="409"/>
      <c r="AE2460" s="412">
        <v>0.12</v>
      </c>
      <c r="AF2460" s="412">
        <v>0.12</v>
      </c>
      <c r="AG2460" s="409">
        <f t="shared" si="459"/>
        <v>99.06</v>
      </c>
      <c r="AH2460" s="409"/>
      <c r="AI2460" s="409">
        <f t="shared" si="460"/>
        <v>99.06</v>
      </c>
      <c r="AJ2460" s="401" t="s">
        <v>164</v>
      </c>
      <c r="AK2460" s="401">
        <v>0</v>
      </c>
      <c r="AL2460" s="408">
        <v>50</v>
      </c>
      <c r="AM2460" s="413">
        <f t="shared" si="461"/>
        <v>1</v>
      </c>
      <c r="AN2460" s="413">
        <f t="shared" si="462"/>
        <v>1</v>
      </c>
      <c r="AO2460" s="413"/>
      <c r="AP2460" s="413"/>
      <c r="AQ2460" s="413">
        <f t="shared" si="463"/>
        <v>1</v>
      </c>
      <c r="AR2460" s="414" t="str">
        <f>IF(A2460="","",VLOOKUP(A2460,'Base Sites'!A:B,2,FALSE))</f>
        <v>Valauto Arras</v>
      </c>
      <c r="AS2460" s="414" t="str">
        <f t="shared" si="464"/>
        <v>SKODA</v>
      </c>
      <c r="AT2460" s="413"/>
      <c r="AU2460" s="415" t="str">
        <f>IF(A2460="","",VLOOKUP(L2460,'Base Vendeurs'!A:B,2,FALSE))</f>
        <v>Valauto Arras</v>
      </c>
      <c r="AV2460" s="409">
        <f t="shared" si="465"/>
        <v>860.5</v>
      </c>
      <c r="AW2460" s="411">
        <f t="shared" si="466"/>
        <v>3.1271952601822826E-2</v>
      </c>
      <c r="AX2460" s="415" t="str">
        <f t="shared" si="467"/>
        <v>NON</v>
      </c>
      <c r="AY2460" s="231">
        <f>+MargesVN[[#This Row],[Total COM]]+MargesVN[[#This Row],[EXT GIE]]+MargesVN[[#This Row],[Forfait immat]]</f>
        <v>149.06</v>
      </c>
    </row>
    <row r="2461" spans="1:51" s="384" customFormat="1" ht="11.25" customHeight="1" x14ac:dyDescent="0.25">
      <c r="A2461" s="45">
        <v>30</v>
      </c>
      <c r="B2461" s="45" t="s">
        <v>163</v>
      </c>
      <c r="C2461" s="45" t="s">
        <v>29</v>
      </c>
      <c r="D2461" s="44">
        <v>46063</v>
      </c>
      <c r="E2461" s="65">
        <v>46065</v>
      </c>
      <c r="F2461" s="35"/>
      <c r="G2461" s="35"/>
      <c r="H2461" s="35"/>
      <c r="I2461" s="35"/>
      <c r="J2461" s="35"/>
      <c r="K2461" s="35">
        <v>0</v>
      </c>
      <c r="L2461" s="45" t="s">
        <v>197</v>
      </c>
      <c r="M2461" s="45">
        <v>554637</v>
      </c>
      <c r="N2461" s="45">
        <v>4637</v>
      </c>
      <c r="O2461" s="45" t="s">
        <v>1468</v>
      </c>
      <c r="P2461" s="66" t="s">
        <v>1469</v>
      </c>
      <c r="Q2461" s="45" t="s">
        <v>128</v>
      </c>
      <c r="R2461" s="47">
        <v>26108.34</v>
      </c>
      <c r="S2461" s="47">
        <v>1462.5</v>
      </c>
      <c r="T2461" s="48">
        <f t="shared" si="456"/>
        <v>27570.84</v>
      </c>
      <c r="U2461" s="49">
        <v>11</v>
      </c>
      <c r="V2461" s="47">
        <v>721.06</v>
      </c>
      <c r="W2461" s="46">
        <v>35</v>
      </c>
      <c r="X2461" s="50"/>
      <c r="Y2461" s="46">
        <f t="shared" si="457"/>
        <v>686.06</v>
      </c>
      <c r="Z2461" s="51">
        <f t="shared" si="458"/>
        <v>2.6152993525043123E-2</v>
      </c>
      <c r="AA2461" s="50">
        <v>0</v>
      </c>
      <c r="AB2461" s="46">
        <v>0</v>
      </c>
      <c r="AC2461" s="46"/>
      <c r="AD2461" s="46"/>
      <c r="AE2461" s="52">
        <v>0.1</v>
      </c>
      <c r="AF2461" s="52">
        <v>0.1</v>
      </c>
      <c r="AG2461" s="46">
        <f t="shared" si="459"/>
        <v>68.605999999999995</v>
      </c>
      <c r="AH2461" s="46"/>
      <c r="AI2461" s="46">
        <f t="shared" si="460"/>
        <v>68.605999999999995</v>
      </c>
      <c r="AJ2461" s="45" t="s">
        <v>164</v>
      </c>
      <c r="AK2461" s="45">
        <v>0</v>
      </c>
      <c r="AL2461" s="49">
        <v>20</v>
      </c>
      <c r="AM2461" s="238">
        <f t="shared" si="461"/>
        <v>1</v>
      </c>
      <c r="AN2461" s="238">
        <f t="shared" si="462"/>
        <v>1</v>
      </c>
      <c r="AO2461" s="238"/>
      <c r="AP2461" s="238"/>
      <c r="AQ2461" s="238">
        <f t="shared" si="463"/>
        <v>1</v>
      </c>
      <c r="AR2461" s="96" t="str">
        <f>IF(A2461="","",VLOOKUP(A2461,'Base Sites'!A:B,2,FALSE))</f>
        <v>Valauto Lambersart VW</v>
      </c>
      <c r="AS2461" s="96" t="str">
        <f t="shared" si="464"/>
        <v>SKODA</v>
      </c>
      <c r="AT2461" s="238"/>
      <c r="AU2461" s="231" t="str">
        <f>IF(A2461="","",VLOOKUP(L2461,'Base Vendeurs'!A:B,2,FALSE))</f>
        <v>Valauto PRO NORD</v>
      </c>
      <c r="AV2461" s="46">
        <f t="shared" si="465"/>
        <v>721.06</v>
      </c>
      <c r="AW2461" s="51">
        <f t="shared" si="466"/>
        <v>2.6152993525043123E-2</v>
      </c>
      <c r="AX2461" s="231" t="str">
        <f t="shared" si="467"/>
        <v>NON</v>
      </c>
      <c r="AY2461" s="231">
        <f>+MargesVN[[#This Row],[Total COM]]+MargesVN[[#This Row],[EXT GIE]]+MargesVN[[#This Row],[Forfait immat]]</f>
        <v>88.605999999999995</v>
      </c>
    </row>
    <row r="2462" spans="1:51" s="384" customFormat="1" ht="11.25" customHeight="1" x14ac:dyDescent="0.25">
      <c r="A2462" s="319">
        <v>30</v>
      </c>
      <c r="B2462" s="319" t="s">
        <v>163</v>
      </c>
      <c r="C2462" s="319" t="s">
        <v>29</v>
      </c>
      <c r="D2462" s="320">
        <v>46086</v>
      </c>
      <c r="E2462" s="321">
        <v>46088</v>
      </c>
      <c r="F2462" s="322"/>
      <c r="G2462" s="322"/>
      <c r="H2462" s="322"/>
      <c r="I2462" s="322"/>
      <c r="J2462" s="322"/>
      <c r="K2462" s="322">
        <v>0</v>
      </c>
      <c r="L2462" s="319" t="s">
        <v>113</v>
      </c>
      <c r="M2462" s="319">
        <v>554678</v>
      </c>
      <c r="N2462" s="319">
        <v>4678</v>
      </c>
      <c r="O2462" s="319" t="s">
        <v>2204</v>
      </c>
      <c r="P2462" s="323" t="s">
        <v>2205</v>
      </c>
      <c r="Q2462" s="319" t="s">
        <v>129</v>
      </c>
      <c r="R2462" s="324">
        <v>23191.67</v>
      </c>
      <c r="S2462" s="324">
        <v>2416.67</v>
      </c>
      <c r="T2462" s="325">
        <f t="shared" si="456"/>
        <v>25608.339999999997</v>
      </c>
      <c r="U2462" s="326">
        <v>17</v>
      </c>
      <c r="V2462" s="324">
        <v>645.84</v>
      </c>
      <c r="W2462" s="327">
        <v>35</v>
      </c>
      <c r="X2462" s="328"/>
      <c r="Y2462" s="327">
        <f t="shared" si="457"/>
        <v>610.84</v>
      </c>
      <c r="Z2462" s="329">
        <f t="shared" si="458"/>
        <v>2.5219908826577597E-2</v>
      </c>
      <c r="AA2462" s="328">
        <v>-3800</v>
      </c>
      <c r="AB2462" s="327">
        <v>0</v>
      </c>
      <c r="AC2462" s="327"/>
      <c r="AD2462" s="327"/>
      <c r="AE2462" s="330">
        <v>0.13</v>
      </c>
      <c r="AF2462" s="330">
        <v>0.13</v>
      </c>
      <c r="AG2462" s="327">
        <f t="shared" si="459"/>
        <v>79.409200000000013</v>
      </c>
      <c r="AH2462" s="327"/>
      <c r="AI2462" s="327">
        <f t="shared" si="460"/>
        <v>79.409200000000013</v>
      </c>
      <c r="AJ2462" s="319" t="s">
        <v>164</v>
      </c>
      <c r="AK2462" s="319"/>
      <c r="AL2462" s="326">
        <v>50</v>
      </c>
      <c r="AM2462" s="331">
        <f t="shared" si="461"/>
        <v>1</v>
      </c>
      <c r="AN2462" s="331">
        <f t="shared" si="462"/>
        <v>1</v>
      </c>
      <c r="AO2462" s="331"/>
      <c r="AP2462" s="331"/>
      <c r="AQ2462" s="331">
        <f t="shared" si="463"/>
        <v>1</v>
      </c>
      <c r="AR2462" s="332" t="str">
        <f>IF(A2462="","",VLOOKUP(A2462,'Base Sites'!A:B,2,FALSE))</f>
        <v>Valauto Lambersart VW</v>
      </c>
      <c r="AS2462" s="332" t="str">
        <f t="shared" si="464"/>
        <v>SKODA</v>
      </c>
      <c r="AT2462" s="331"/>
      <c r="AU2462" s="333" t="str">
        <f>IF(A2462="","",VLOOKUP(L2462,'Base Vendeurs'!A:B,2,FALSE))</f>
        <v>Valauto Lambersart SKODA</v>
      </c>
      <c r="AV2462" s="327">
        <f t="shared" si="465"/>
        <v>645.84</v>
      </c>
      <c r="AW2462" s="329">
        <f t="shared" si="466"/>
        <v>2.5219908826577597E-2</v>
      </c>
      <c r="AX2462" s="333" t="str">
        <f t="shared" si="467"/>
        <v>NON</v>
      </c>
      <c r="AY2462" s="231">
        <f>+MargesVN[[#This Row],[Total COM]]+MargesVN[[#This Row],[EXT GIE]]+MargesVN[[#This Row],[Forfait immat]]</f>
        <v>129.4092</v>
      </c>
    </row>
    <row r="2463" spans="1:51" s="384" customFormat="1" ht="11.25" customHeight="1" x14ac:dyDescent="0.25">
      <c r="A2463" s="401">
        <v>30</v>
      </c>
      <c r="B2463" s="401" t="s">
        <v>163</v>
      </c>
      <c r="C2463" s="401" t="s">
        <v>29</v>
      </c>
      <c r="D2463" s="402">
        <v>46171</v>
      </c>
      <c r="E2463" s="403">
        <v>46172</v>
      </c>
      <c r="F2463" s="404"/>
      <c r="G2463" s="404"/>
      <c r="H2463" s="404"/>
      <c r="I2463" s="404" t="s">
        <v>165</v>
      </c>
      <c r="J2463" s="404" t="s">
        <v>165</v>
      </c>
      <c r="K2463" s="404">
        <v>4759.58</v>
      </c>
      <c r="L2463" s="401" t="s">
        <v>113</v>
      </c>
      <c r="M2463" s="401">
        <v>554724</v>
      </c>
      <c r="N2463" s="401">
        <v>4724</v>
      </c>
      <c r="O2463" s="401" t="s">
        <v>3771</v>
      </c>
      <c r="P2463" s="405" t="s">
        <v>3772</v>
      </c>
      <c r="Q2463" s="401" t="s">
        <v>129</v>
      </c>
      <c r="R2463" s="406">
        <v>25350</v>
      </c>
      <c r="S2463" s="406">
        <v>2416.67</v>
      </c>
      <c r="T2463" s="407">
        <f t="shared" si="456"/>
        <v>27766.67</v>
      </c>
      <c r="U2463" s="408">
        <v>162</v>
      </c>
      <c r="V2463" s="406">
        <v>1279</v>
      </c>
      <c r="W2463" s="409">
        <v>35</v>
      </c>
      <c r="X2463" s="410"/>
      <c r="Y2463" s="409">
        <f t="shared" si="457"/>
        <v>1244</v>
      </c>
      <c r="Z2463" s="411">
        <f t="shared" si="458"/>
        <v>4.6062419440285787E-2</v>
      </c>
      <c r="AA2463" s="410">
        <v>-4495.33</v>
      </c>
      <c r="AB2463" s="409">
        <v>-416</v>
      </c>
      <c r="AC2463" s="409"/>
      <c r="AD2463" s="409" t="s">
        <v>371</v>
      </c>
      <c r="AE2463" s="412">
        <v>0.12</v>
      </c>
      <c r="AF2463" s="412">
        <v>0.13</v>
      </c>
      <c r="AG2463" s="409">
        <f t="shared" si="459"/>
        <v>149.28</v>
      </c>
      <c r="AH2463" s="409"/>
      <c r="AI2463" s="409">
        <f t="shared" si="460"/>
        <v>149.28</v>
      </c>
      <c r="AJ2463" s="401" t="s">
        <v>164</v>
      </c>
      <c r="AK2463" s="401"/>
      <c r="AL2463" s="408">
        <v>50</v>
      </c>
      <c r="AM2463" s="413">
        <f t="shared" si="461"/>
        <v>1</v>
      </c>
      <c r="AN2463" s="413">
        <f t="shared" si="462"/>
        <v>1</v>
      </c>
      <c r="AO2463" s="413"/>
      <c r="AP2463" s="413"/>
      <c r="AQ2463" s="413">
        <f t="shared" si="463"/>
        <v>1</v>
      </c>
      <c r="AR2463" s="414" t="str">
        <f>IF(A2463="","",VLOOKUP(A2463,'Base Sites'!A:B,2,FALSE))</f>
        <v>Valauto Lambersart VW</v>
      </c>
      <c r="AS2463" s="414" t="str">
        <f t="shared" si="464"/>
        <v>SKODA</v>
      </c>
      <c r="AT2463" s="413"/>
      <c r="AU2463" s="415" t="str">
        <f>IF(A2463="","",VLOOKUP(L2463,'Base Vendeurs'!A:B,2,FALSE))</f>
        <v>Valauto Lambersart SKODA</v>
      </c>
      <c r="AV2463" s="409">
        <f t="shared" si="465"/>
        <v>1279</v>
      </c>
      <c r="AW2463" s="411">
        <f t="shared" si="466"/>
        <v>4.6062419440285787E-2</v>
      </c>
      <c r="AX2463" s="415" t="str">
        <f t="shared" si="467"/>
        <v>NON</v>
      </c>
      <c r="AY2463" s="231">
        <f>+MargesVN[[#This Row],[Total COM]]+MargesVN[[#This Row],[EXT GIE]]+MargesVN[[#This Row],[Forfait immat]]</f>
        <v>199.28</v>
      </c>
    </row>
    <row r="2464" spans="1:51" s="384" customFormat="1" ht="11.25" customHeight="1" x14ac:dyDescent="0.25">
      <c r="A2464" s="431">
        <v>30</v>
      </c>
      <c r="B2464" s="431" t="s">
        <v>163</v>
      </c>
      <c r="C2464" s="431" t="s">
        <v>29</v>
      </c>
      <c r="D2464" s="432">
        <v>46175</v>
      </c>
      <c r="E2464" s="433">
        <v>46177</v>
      </c>
      <c r="F2464" s="434"/>
      <c r="G2464" s="434"/>
      <c r="H2464" s="434"/>
      <c r="I2464" s="434"/>
      <c r="J2464" s="434"/>
      <c r="K2464" s="434">
        <v>0</v>
      </c>
      <c r="L2464" s="431" t="s">
        <v>33</v>
      </c>
      <c r="M2464" s="431">
        <v>554725</v>
      </c>
      <c r="N2464" s="431">
        <v>4725</v>
      </c>
      <c r="O2464" s="431" t="s">
        <v>4618</v>
      </c>
      <c r="P2464" s="435" t="s">
        <v>3069</v>
      </c>
      <c r="Q2464" s="431" t="s">
        <v>42</v>
      </c>
      <c r="R2464" s="436">
        <v>32450</v>
      </c>
      <c r="S2464" s="436">
        <v>866.67</v>
      </c>
      <c r="T2464" s="437">
        <f t="shared" si="456"/>
        <v>33316.67</v>
      </c>
      <c r="U2464" s="438">
        <v>83</v>
      </c>
      <c r="V2464" s="436">
        <v>368.16</v>
      </c>
      <c r="W2464" s="439">
        <v>35</v>
      </c>
      <c r="X2464" s="440"/>
      <c r="Y2464" s="439">
        <f t="shared" si="457"/>
        <v>333.16</v>
      </c>
      <c r="Z2464" s="441">
        <f t="shared" si="458"/>
        <v>1.1050324056996094E-2</v>
      </c>
      <c r="AA2464" s="440">
        <v>0</v>
      </c>
      <c r="AB2464" s="439">
        <v>0</v>
      </c>
      <c r="AC2464" s="439"/>
      <c r="AD2464" s="439"/>
      <c r="AE2464" s="442"/>
      <c r="AF2464" s="442">
        <v>0</v>
      </c>
      <c r="AG2464" s="439">
        <f t="shared" si="459"/>
        <v>0</v>
      </c>
      <c r="AH2464" s="439"/>
      <c r="AI2464" s="439">
        <f t="shared" si="460"/>
        <v>0</v>
      </c>
      <c r="AJ2464" s="431" t="s">
        <v>164</v>
      </c>
      <c r="AK2464" s="431">
        <v>0</v>
      </c>
      <c r="AL2464" s="438"/>
      <c r="AM2464" s="443">
        <f t="shared" si="461"/>
        <v>0</v>
      </c>
      <c r="AN2464" s="443">
        <f t="shared" si="462"/>
        <v>1</v>
      </c>
      <c r="AO2464" s="443"/>
      <c r="AP2464" s="443"/>
      <c r="AQ2464" s="443">
        <f t="shared" si="463"/>
        <v>0</v>
      </c>
      <c r="AR2464" s="444" t="str">
        <f>IF(A2464="","",VLOOKUP(A2464,'Base Sites'!A:B,2,FALSE))</f>
        <v>Valauto Lambersart VW</v>
      </c>
      <c r="AS2464" s="444" t="str">
        <f t="shared" si="464"/>
        <v>SKODA</v>
      </c>
      <c r="AT2464" s="443"/>
      <c r="AU2464" s="445" t="str">
        <f>IF(A2464="","",VLOOKUP(L2464,'Base Vendeurs'!A:B,2,FALSE))</f>
        <v>Sociétés NORD</v>
      </c>
      <c r="AV2464" s="439">
        <f t="shared" si="465"/>
        <v>368.16</v>
      </c>
      <c r="AW2464" s="441">
        <f t="shared" si="466"/>
        <v>1.1050324056996094E-2</v>
      </c>
      <c r="AX2464" s="445" t="str">
        <f t="shared" si="467"/>
        <v>NON</v>
      </c>
      <c r="AY2464" s="231">
        <f>+MargesVN[[#This Row],[Total COM]]+MargesVN[[#This Row],[EXT GIE]]+MargesVN[[#This Row],[Forfait immat]]</f>
        <v>0</v>
      </c>
    </row>
    <row r="2465" spans="1:51" s="384" customFormat="1" ht="11.25" customHeight="1" x14ac:dyDescent="0.25">
      <c r="A2465" s="354">
        <v>30</v>
      </c>
      <c r="B2465" s="354" t="s">
        <v>163</v>
      </c>
      <c r="C2465" s="354" t="s">
        <v>29</v>
      </c>
      <c r="D2465" s="355">
        <v>46114</v>
      </c>
      <c r="E2465" s="356">
        <v>46115</v>
      </c>
      <c r="F2465" s="357"/>
      <c r="G2465" s="357"/>
      <c r="H2465" s="357"/>
      <c r="I2465" s="357"/>
      <c r="J2465" s="357"/>
      <c r="K2465" s="357">
        <v>0</v>
      </c>
      <c r="L2465" s="354" t="s">
        <v>33</v>
      </c>
      <c r="M2465" s="354">
        <v>554726</v>
      </c>
      <c r="N2465" s="354">
        <v>4726</v>
      </c>
      <c r="O2465" s="354" t="s">
        <v>3068</v>
      </c>
      <c r="P2465" s="358" t="s">
        <v>3069</v>
      </c>
      <c r="Q2465" s="354" t="s">
        <v>42</v>
      </c>
      <c r="R2465" s="359">
        <v>32450</v>
      </c>
      <c r="S2465" s="359">
        <v>866.67</v>
      </c>
      <c r="T2465" s="360">
        <f t="shared" si="456"/>
        <v>33316.67</v>
      </c>
      <c r="U2465" s="361">
        <v>29</v>
      </c>
      <c r="V2465" s="359">
        <v>784.16</v>
      </c>
      <c r="W2465" s="362">
        <v>35</v>
      </c>
      <c r="X2465" s="363"/>
      <c r="Y2465" s="362">
        <f t="shared" si="457"/>
        <v>749.16</v>
      </c>
      <c r="Z2465" s="364">
        <f t="shared" si="458"/>
        <v>2.353656592930806E-2</v>
      </c>
      <c r="AA2465" s="363">
        <v>0</v>
      </c>
      <c r="AB2465" s="362">
        <v>-416</v>
      </c>
      <c r="AC2465" s="362"/>
      <c r="AD2465" s="362"/>
      <c r="AE2465" s="365"/>
      <c r="AF2465" s="365">
        <v>0</v>
      </c>
      <c r="AG2465" s="362">
        <f t="shared" si="459"/>
        <v>0</v>
      </c>
      <c r="AH2465" s="362"/>
      <c r="AI2465" s="362">
        <f t="shared" si="460"/>
        <v>0</v>
      </c>
      <c r="AJ2465" s="354" t="s">
        <v>164</v>
      </c>
      <c r="AK2465" s="354">
        <v>0</v>
      </c>
      <c r="AL2465" s="361"/>
      <c r="AM2465" s="366">
        <f t="shared" si="461"/>
        <v>0</v>
      </c>
      <c r="AN2465" s="366">
        <f t="shared" si="462"/>
        <v>1</v>
      </c>
      <c r="AO2465" s="366"/>
      <c r="AP2465" s="366"/>
      <c r="AQ2465" s="366">
        <f t="shared" si="463"/>
        <v>0</v>
      </c>
      <c r="AR2465" s="367" t="str">
        <f>IF(A2465="","",VLOOKUP(A2465,'Base Sites'!A:B,2,FALSE))</f>
        <v>Valauto Lambersart VW</v>
      </c>
      <c r="AS2465" s="367" t="str">
        <f t="shared" si="464"/>
        <v>SKODA</v>
      </c>
      <c r="AT2465" s="366"/>
      <c r="AU2465" s="368" t="str">
        <f>IF(A2465="","",VLOOKUP(L2465,'Base Vendeurs'!A:B,2,FALSE))</f>
        <v>Sociétés NORD</v>
      </c>
      <c r="AV2465" s="362">
        <f t="shared" si="465"/>
        <v>784.16</v>
      </c>
      <c r="AW2465" s="364">
        <f t="shared" si="466"/>
        <v>2.353656592930806E-2</v>
      </c>
      <c r="AX2465" s="368" t="str">
        <f t="shared" si="467"/>
        <v>NON</v>
      </c>
      <c r="AY2465" s="231">
        <f>+MargesVN[[#This Row],[Total COM]]+MargesVN[[#This Row],[EXT GIE]]+MargesVN[[#This Row],[Forfait immat]]</f>
        <v>0</v>
      </c>
    </row>
    <row r="2466" spans="1:51" s="384" customFormat="1" ht="11.25" customHeight="1" x14ac:dyDescent="0.25">
      <c r="A2466" s="431">
        <v>30</v>
      </c>
      <c r="B2466" s="431" t="s">
        <v>163</v>
      </c>
      <c r="C2466" s="431" t="s">
        <v>29</v>
      </c>
      <c r="D2466" s="432">
        <v>46175</v>
      </c>
      <c r="E2466" s="433">
        <v>46177</v>
      </c>
      <c r="F2466" s="434"/>
      <c r="G2466" s="434"/>
      <c r="H2466" s="434"/>
      <c r="I2466" s="434"/>
      <c r="J2466" s="434"/>
      <c r="K2466" s="434">
        <v>0</v>
      </c>
      <c r="L2466" s="431" t="s">
        <v>33</v>
      </c>
      <c r="M2466" s="431">
        <v>554727</v>
      </c>
      <c r="N2466" s="431">
        <v>4727</v>
      </c>
      <c r="O2466" s="431" t="s">
        <v>4617</v>
      </c>
      <c r="P2466" s="435" t="s">
        <v>3069</v>
      </c>
      <c r="Q2466" s="431" t="s">
        <v>42</v>
      </c>
      <c r="R2466" s="436">
        <v>32450</v>
      </c>
      <c r="S2466" s="436">
        <v>866.67</v>
      </c>
      <c r="T2466" s="437">
        <f t="shared" si="456"/>
        <v>33316.67</v>
      </c>
      <c r="U2466" s="438">
        <v>91</v>
      </c>
      <c r="V2466" s="436">
        <v>368.17</v>
      </c>
      <c r="W2466" s="439">
        <v>35</v>
      </c>
      <c r="X2466" s="440"/>
      <c r="Y2466" s="439">
        <f t="shared" si="457"/>
        <v>333.17</v>
      </c>
      <c r="Z2466" s="441">
        <f t="shared" si="458"/>
        <v>1.1050624207041101E-2</v>
      </c>
      <c r="AA2466" s="440">
        <v>0</v>
      </c>
      <c r="AB2466" s="439">
        <v>0</v>
      </c>
      <c r="AC2466" s="439"/>
      <c r="AD2466" s="439"/>
      <c r="AE2466" s="442"/>
      <c r="AF2466" s="442">
        <v>0</v>
      </c>
      <c r="AG2466" s="439">
        <f t="shared" si="459"/>
        <v>0</v>
      </c>
      <c r="AH2466" s="439"/>
      <c r="AI2466" s="439">
        <f t="shared" si="460"/>
        <v>0</v>
      </c>
      <c r="AJ2466" s="431" t="s">
        <v>164</v>
      </c>
      <c r="AK2466" s="431">
        <v>0</v>
      </c>
      <c r="AL2466" s="438"/>
      <c r="AM2466" s="443">
        <f t="shared" si="461"/>
        <v>0</v>
      </c>
      <c r="AN2466" s="443">
        <f t="shared" si="462"/>
        <v>1</v>
      </c>
      <c r="AO2466" s="443"/>
      <c r="AP2466" s="443"/>
      <c r="AQ2466" s="443">
        <f t="shared" si="463"/>
        <v>0</v>
      </c>
      <c r="AR2466" s="444" t="str">
        <f>IF(A2466="","",VLOOKUP(A2466,'Base Sites'!A:B,2,FALSE))</f>
        <v>Valauto Lambersart VW</v>
      </c>
      <c r="AS2466" s="444" t="str">
        <f t="shared" si="464"/>
        <v>SKODA</v>
      </c>
      <c r="AT2466" s="443"/>
      <c r="AU2466" s="445" t="str">
        <f>IF(A2466="","",VLOOKUP(L2466,'Base Vendeurs'!A:B,2,FALSE))</f>
        <v>Sociétés NORD</v>
      </c>
      <c r="AV2466" s="439">
        <f t="shared" si="465"/>
        <v>368.17</v>
      </c>
      <c r="AW2466" s="441">
        <f t="shared" si="466"/>
        <v>1.1050624207041101E-2</v>
      </c>
      <c r="AX2466" s="445" t="str">
        <f t="shared" si="467"/>
        <v>NON</v>
      </c>
      <c r="AY2466" s="231">
        <f>+MargesVN[[#This Row],[Total COM]]+MargesVN[[#This Row],[EXT GIE]]+MargesVN[[#This Row],[Forfait immat]]</f>
        <v>0</v>
      </c>
    </row>
    <row r="2467" spans="1:51" s="384" customFormat="1" ht="11.25" customHeight="1" x14ac:dyDescent="0.25">
      <c r="A2467" s="354">
        <v>30</v>
      </c>
      <c r="B2467" s="354" t="s">
        <v>163</v>
      </c>
      <c r="C2467" s="354" t="s">
        <v>29</v>
      </c>
      <c r="D2467" s="355">
        <v>46113</v>
      </c>
      <c r="E2467" s="356">
        <v>46114</v>
      </c>
      <c r="F2467" s="357"/>
      <c r="G2467" s="357"/>
      <c r="H2467" s="357"/>
      <c r="I2467" s="357"/>
      <c r="J2467" s="357"/>
      <c r="K2467" s="357">
        <v>0</v>
      </c>
      <c r="L2467" s="354" t="s">
        <v>113</v>
      </c>
      <c r="M2467" s="354">
        <v>554729</v>
      </c>
      <c r="N2467" s="354">
        <v>4729</v>
      </c>
      <c r="O2467" s="354" t="s">
        <v>2937</v>
      </c>
      <c r="P2467" s="358" t="s">
        <v>2938</v>
      </c>
      <c r="Q2467" s="354" t="s">
        <v>31</v>
      </c>
      <c r="R2467" s="359">
        <v>18775</v>
      </c>
      <c r="S2467" s="359">
        <v>708.33</v>
      </c>
      <c r="T2467" s="360">
        <f t="shared" si="456"/>
        <v>19483.330000000002</v>
      </c>
      <c r="U2467" s="361">
        <v>42</v>
      </c>
      <c r="V2467" s="359">
        <v>1086.5</v>
      </c>
      <c r="W2467" s="362">
        <v>35</v>
      </c>
      <c r="X2467" s="363"/>
      <c r="Y2467" s="362">
        <f t="shared" si="457"/>
        <v>1051.5</v>
      </c>
      <c r="Z2467" s="364">
        <f t="shared" si="458"/>
        <v>5.5765621174614394E-2</v>
      </c>
      <c r="AA2467" s="363">
        <v>0</v>
      </c>
      <c r="AB2467" s="362">
        <v>-2350</v>
      </c>
      <c r="AC2467" s="362"/>
      <c r="AD2467" s="362"/>
      <c r="AE2467" s="365">
        <v>7.0000000000000007E-2</v>
      </c>
      <c r="AF2467" s="365">
        <v>7.0000000000000007E-2</v>
      </c>
      <c r="AG2467" s="362">
        <f t="shared" si="459"/>
        <v>73.605000000000004</v>
      </c>
      <c r="AH2467" s="362"/>
      <c r="AI2467" s="362">
        <f t="shared" si="460"/>
        <v>73.605000000000004</v>
      </c>
      <c r="AJ2467" s="354" t="s">
        <v>164</v>
      </c>
      <c r="AK2467" s="354"/>
      <c r="AL2467" s="361">
        <v>50</v>
      </c>
      <c r="AM2467" s="366">
        <f t="shared" si="461"/>
        <v>1</v>
      </c>
      <c r="AN2467" s="366">
        <f t="shared" si="462"/>
        <v>1</v>
      </c>
      <c r="AO2467" s="366"/>
      <c r="AP2467" s="366"/>
      <c r="AQ2467" s="366">
        <f t="shared" si="463"/>
        <v>1</v>
      </c>
      <c r="AR2467" s="367" t="str">
        <f>IF(A2467="","",VLOOKUP(A2467,'Base Sites'!A:B,2,FALSE))</f>
        <v>Valauto Lambersart VW</v>
      </c>
      <c r="AS2467" s="367" t="str">
        <f t="shared" si="464"/>
        <v>SKODA</v>
      </c>
      <c r="AT2467" s="366"/>
      <c r="AU2467" s="368" t="str">
        <f>IF(A2467="","",VLOOKUP(L2467,'Base Vendeurs'!A:B,2,FALSE))</f>
        <v>Valauto Lambersart SKODA</v>
      </c>
      <c r="AV2467" s="362">
        <f t="shared" si="465"/>
        <v>1086.5</v>
      </c>
      <c r="AW2467" s="364">
        <f t="shared" si="466"/>
        <v>5.5765621174614394E-2</v>
      </c>
      <c r="AX2467" s="368" t="str">
        <f t="shared" si="467"/>
        <v>NON</v>
      </c>
      <c r="AY2467" s="231">
        <f>+MargesVN[[#This Row],[Total COM]]+MargesVN[[#This Row],[EXT GIE]]+MargesVN[[#This Row],[Forfait immat]]</f>
        <v>123.605</v>
      </c>
    </row>
    <row r="2468" spans="1:51" s="384" customFormat="1" ht="11.25" customHeight="1" x14ac:dyDescent="0.25">
      <c r="A2468" s="319">
        <v>30</v>
      </c>
      <c r="B2468" s="319" t="s">
        <v>163</v>
      </c>
      <c r="C2468" s="319" t="s">
        <v>29</v>
      </c>
      <c r="D2468" s="320">
        <v>46097</v>
      </c>
      <c r="E2468" s="321">
        <v>46098</v>
      </c>
      <c r="F2468" s="322"/>
      <c r="G2468" s="322"/>
      <c r="H2468" s="322"/>
      <c r="I2468" s="322"/>
      <c r="J2468" s="322"/>
      <c r="K2468" s="322"/>
      <c r="L2468" s="319" t="s">
        <v>197</v>
      </c>
      <c r="M2468" s="319">
        <v>554732</v>
      </c>
      <c r="N2468" s="319">
        <v>4732</v>
      </c>
      <c r="O2468" s="319" t="s">
        <v>2259</v>
      </c>
      <c r="P2468" s="323" t="s">
        <v>2260</v>
      </c>
      <c r="Q2468" s="319" t="s">
        <v>42</v>
      </c>
      <c r="R2468" s="324">
        <v>32450</v>
      </c>
      <c r="S2468" s="324">
        <v>1250</v>
      </c>
      <c r="T2468" s="325">
        <f t="shared" si="456"/>
        <v>33700</v>
      </c>
      <c r="U2468" s="326">
        <v>5</v>
      </c>
      <c r="V2468" s="324">
        <v>2136</v>
      </c>
      <c r="W2468" s="327">
        <v>35</v>
      </c>
      <c r="X2468" s="328"/>
      <c r="Y2468" s="327">
        <f t="shared" si="457"/>
        <v>2101</v>
      </c>
      <c r="Z2468" s="329">
        <f t="shared" si="458"/>
        <v>6.3382789317507418E-2</v>
      </c>
      <c r="AA2468" s="328">
        <v>0</v>
      </c>
      <c r="AB2468" s="327">
        <v>-416</v>
      </c>
      <c r="AC2468" s="327"/>
      <c r="AD2468" s="327"/>
      <c r="AE2468" s="330">
        <v>0.1</v>
      </c>
      <c r="AF2468" s="330">
        <v>0.1</v>
      </c>
      <c r="AG2468" s="327">
        <f t="shared" si="459"/>
        <v>210.10000000000002</v>
      </c>
      <c r="AH2468" s="327"/>
      <c r="AI2468" s="327">
        <f t="shared" si="460"/>
        <v>210.10000000000002</v>
      </c>
      <c r="AJ2468" s="319" t="s">
        <v>164</v>
      </c>
      <c r="AK2468" s="319">
        <v>0</v>
      </c>
      <c r="AL2468" s="326"/>
      <c r="AM2468" s="331">
        <f t="shared" si="461"/>
        <v>0</v>
      </c>
      <c r="AN2468" s="331">
        <f t="shared" si="462"/>
        <v>1</v>
      </c>
      <c r="AO2468" s="331"/>
      <c r="AP2468" s="331"/>
      <c r="AQ2468" s="331">
        <f t="shared" si="463"/>
        <v>0</v>
      </c>
      <c r="AR2468" s="332" t="str">
        <f>IF(A2468="","",VLOOKUP(A2468,'Base Sites'!A:B,2,FALSE))</f>
        <v>Valauto Lambersart VW</v>
      </c>
      <c r="AS2468" s="332" t="str">
        <f t="shared" si="464"/>
        <v>SKODA</v>
      </c>
      <c r="AT2468" s="331"/>
      <c r="AU2468" s="333" t="str">
        <f>IF(A2468="","",VLOOKUP(L2468,'Base Vendeurs'!A:B,2,FALSE))</f>
        <v>Valauto PRO NORD</v>
      </c>
      <c r="AV2468" s="327">
        <f t="shared" si="465"/>
        <v>2136</v>
      </c>
      <c r="AW2468" s="329">
        <f t="shared" si="466"/>
        <v>6.3382789317507418E-2</v>
      </c>
      <c r="AX2468" s="333" t="str">
        <f t="shared" si="467"/>
        <v>NON</v>
      </c>
      <c r="AY2468" s="231">
        <f>+MargesVN[[#This Row],[Total COM]]+MargesVN[[#This Row],[EXT GIE]]+MargesVN[[#This Row],[Forfait immat]]</f>
        <v>210.10000000000002</v>
      </c>
    </row>
    <row r="2469" spans="1:51" s="384" customFormat="1" ht="11.25" customHeight="1" x14ac:dyDescent="0.25">
      <c r="A2469" s="45">
        <v>30</v>
      </c>
      <c r="B2469" s="45" t="s">
        <v>163</v>
      </c>
      <c r="C2469" s="45" t="s">
        <v>29</v>
      </c>
      <c r="D2469" s="44">
        <v>46078</v>
      </c>
      <c r="E2469" s="65">
        <v>46079</v>
      </c>
      <c r="F2469" s="35"/>
      <c r="G2469" s="35"/>
      <c r="H2469" s="35"/>
      <c r="I2469" s="35"/>
      <c r="J2469" s="35"/>
      <c r="K2469" s="35"/>
      <c r="L2469" s="45" t="s">
        <v>30</v>
      </c>
      <c r="M2469" s="45">
        <v>554733</v>
      </c>
      <c r="N2469" s="45">
        <v>4733</v>
      </c>
      <c r="O2469" s="45" t="s">
        <v>1884</v>
      </c>
      <c r="P2469" s="66" t="s">
        <v>1885</v>
      </c>
      <c r="Q2469" s="45" t="s">
        <v>128</v>
      </c>
      <c r="R2469" s="47">
        <v>21825</v>
      </c>
      <c r="S2469" s="47">
        <v>775</v>
      </c>
      <c r="T2469" s="48">
        <f t="shared" si="456"/>
        <v>22600</v>
      </c>
      <c r="U2469" s="49">
        <v>9</v>
      </c>
      <c r="V2469" s="47">
        <v>391</v>
      </c>
      <c r="W2469" s="46">
        <v>35</v>
      </c>
      <c r="X2469" s="50"/>
      <c r="Y2469" s="46">
        <f t="shared" si="457"/>
        <v>356</v>
      </c>
      <c r="Z2469" s="51">
        <f t="shared" si="458"/>
        <v>1.7300884955752212E-2</v>
      </c>
      <c r="AA2469" s="50">
        <v>0</v>
      </c>
      <c r="AB2469" s="46">
        <v>-3120</v>
      </c>
      <c r="AC2469" s="46"/>
      <c r="AD2469" s="46"/>
      <c r="AE2469" s="52">
        <v>0.1</v>
      </c>
      <c r="AF2469" s="52">
        <v>0.1</v>
      </c>
      <c r="AG2469" s="46">
        <f t="shared" si="459"/>
        <v>35.6</v>
      </c>
      <c r="AH2469" s="46"/>
      <c r="AI2469" s="46">
        <f t="shared" si="460"/>
        <v>35.6</v>
      </c>
      <c r="AJ2469" s="45" t="s">
        <v>149</v>
      </c>
      <c r="AK2469" s="45">
        <v>1</v>
      </c>
      <c r="AL2469" s="49">
        <v>50</v>
      </c>
      <c r="AM2469" s="238">
        <f t="shared" si="461"/>
        <v>1</v>
      </c>
      <c r="AN2469" s="238">
        <f t="shared" si="462"/>
        <v>1</v>
      </c>
      <c r="AO2469" s="238"/>
      <c r="AP2469" s="238"/>
      <c r="AQ2469" s="238">
        <f t="shared" si="463"/>
        <v>1</v>
      </c>
      <c r="AR2469" s="96" t="str">
        <f>IF(A2469="","",VLOOKUP(A2469,'Base Sites'!A:B,2,FALSE))</f>
        <v>Valauto Lambersart VW</v>
      </c>
      <c r="AS2469" s="96" t="str">
        <f t="shared" si="464"/>
        <v>SKODA</v>
      </c>
      <c r="AT2469" s="238"/>
      <c r="AU2469" s="231" t="str">
        <f>IF(A2469="","",VLOOKUP(L2469,'Base Vendeurs'!A:B,2,FALSE))</f>
        <v>Valauto Lambersart SKODA</v>
      </c>
      <c r="AV2469" s="46">
        <f t="shared" si="465"/>
        <v>391</v>
      </c>
      <c r="AW2469" s="51">
        <f t="shared" si="466"/>
        <v>1.7300884955752212E-2</v>
      </c>
      <c r="AX2469" s="231" t="str">
        <f t="shared" si="467"/>
        <v>NON</v>
      </c>
      <c r="AY2469" s="231">
        <f>+MargesVN[[#This Row],[Total COM]]+MargesVN[[#This Row],[EXT GIE]]+MargesVN[[#This Row],[Forfait immat]]</f>
        <v>86.6</v>
      </c>
    </row>
    <row r="2470" spans="1:51" s="384" customFormat="1" ht="11.25" customHeight="1" x14ac:dyDescent="0.25">
      <c r="A2470" s="431">
        <v>30</v>
      </c>
      <c r="B2470" s="431" t="s">
        <v>183</v>
      </c>
      <c r="C2470" s="431" t="s">
        <v>29</v>
      </c>
      <c r="D2470" s="432">
        <v>46196</v>
      </c>
      <c r="E2470" s="433">
        <v>46199</v>
      </c>
      <c r="F2470" s="434"/>
      <c r="G2470" s="434"/>
      <c r="H2470" s="434"/>
      <c r="I2470" s="434" t="s">
        <v>165</v>
      </c>
      <c r="J2470" s="434"/>
      <c r="K2470" s="434">
        <v>13945.97</v>
      </c>
      <c r="L2470" s="431" t="s">
        <v>33</v>
      </c>
      <c r="M2470" s="431">
        <v>554767</v>
      </c>
      <c r="N2470" s="431">
        <v>4767</v>
      </c>
      <c r="O2470" s="431" t="s">
        <v>4616</v>
      </c>
      <c r="P2470" s="435" t="s">
        <v>65</v>
      </c>
      <c r="Q2470" s="431" t="s">
        <v>42</v>
      </c>
      <c r="R2470" s="436">
        <v>32449.33</v>
      </c>
      <c r="S2470" s="436">
        <v>2658.33</v>
      </c>
      <c r="T2470" s="437">
        <f t="shared" si="456"/>
        <v>35107.660000000003</v>
      </c>
      <c r="U2470" s="438">
        <v>20</v>
      </c>
      <c r="V2470" s="436">
        <v>1088.3800000000001</v>
      </c>
      <c r="W2470" s="439">
        <v>35.67</v>
      </c>
      <c r="X2470" s="440"/>
      <c r="Y2470" s="439">
        <f t="shared" si="457"/>
        <v>1052.71</v>
      </c>
      <c r="Z2470" s="441">
        <f t="shared" si="458"/>
        <v>3.1001211701377991E-2</v>
      </c>
      <c r="AA2470" s="440">
        <v>0</v>
      </c>
      <c r="AB2470" s="439">
        <v>0</v>
      </c>
      <c r="AC2470" s="439"/>
      <c r="AD2470" s="439" t="s">
        <v>371</v>
      </c>
      <c r="AE2470" s="442"/>
      <c r="AF2470" s="442">
        <v>0</v>
      </c>
      <c r="AG2470" s="439">
        <f t="shared" si="459"/>
        <v>0</v>
      </c>
      <c r="AH2470" s="439"/>
      <c r="AI2470" s="439">
        <f t="shared" si="460"/>
        <v>0</v>
      </c>
      <c r="AJ2470" s="431" t="s">
        <v>149</v>
      </c>
      <c r="AK2470" s="431">
        <v>0</v>
      </c>
      <c r="AL2470" s="438"/>
      <c r="AM2470" s="443">
        <f t="shared" si="461"/>
        <v>0</v>
      </c>
      <c r="AN2470" s="443">
        <f t="shared" si="462"/>
        <v>1</v>
      </c>
      <c r="AO2470" s="443"/>
      <c r="AP2470" s="443"/>
      <c r="AQ2470" s="443">
        <f t="shared" si="463"/>
        <v>0</v>
      </c>
      <c r="AR2470" s="444" t="str">
        <f>IF(A2470="","",VLOOKUP(A2470,'Base Sites'!A:B,2,FALSE))</f>
        <v>Valauto Lambersart VW</v>
      </c>
      <c r="AS2470" s="444" t="str">
        <f t="shared" si="464"/>
        <v>SKODA</v>
      </c>
      <c r="AT2470" s="443"/>
      <c r="AU2470" s="445" t="str">
        <f>IF(A2470="","",VLOOKUP(L2470,'Base Vendeurs'!A:B,2,FALSE))</f>
        <v>Sociétés NORD</v>
      </c>
      <c r="AV2470" s="439">
        <f t="shared" si="465"/>
        <v>1088.3800000000001</v>
      </c>
      <c r="AW2470" s="441">
        <f t="shared" si="466"/>
        <v>3.1001211701377991E-2</v>
      </c>
      <c r="AX2470" s="445" t="str">
        <f t="shared" si="467"/>
        <v>NON</v>
      </c>
      <c r="AY2470" s="231">
        <f>+MargesVN[[#This Row],[Total COM]]+MargesVN[[#This Row],[EXT GIE]]+MargesVN[[#This Row],[Forfait immat]]</f>
        <v>0</v>
      </c>
    </row>
    <row r="2471" spans="1:51" s="384" customFormat="1" ht="11.25" customHeight="1" x14ac:dyDescent="0.25">
      <c r="A2471" s="45">
        <v>45</v>
      </c>
      <c r="B2471" s="45" t="s">
        <v>163</v>
      </c>
      <c r="C2471" s="45" t="s">
        <v>29</v>
      </c>
      <c r="D2471" s="44">
        <v>46072</v>
      </c>
      <c r="E2471" s="65">
        <v>46073</v>
      </c>
      <c r="F2471" s="35"/>
      <c r="G2471" s="35"/>
      <c r="H2471" s="35"/>
      <c r="I2471" s="35"/>
      <c r="J2471" s="35"/>
      <c r="K2471" s="35"/>
      <c r="L2471" s="45" t="s">
        <v>1405</v>
      </c>
      <c r="M2471" s="45">
        <v>554849</v>
      </c>
      <c r="N2471" s="45">
        <v>49</v>
      </c>
      <c r="O2471" s="45" t="s">
        <v>1710</v>
      </c>
      <c r="P2471" s="66" t="s">
        <v>1711</v>
      </c>
      <c r="Q2471" s="45" t="s">
        <v>42</v>
      </c>
      <c r="R2471" s="47">
        <v>28958.34</v>
      </c>
      <c r="S2471" s="47">
        <v>1233.33</v>
      </c>
      <c r="T2471" s="48">
        <f t="shared" si="456"/>
        <v>30191.67</v>
      </c>
      <c r="U2471" s="49">
        <v>15</v>
      </c>
      <c r="V2471" s="47">
        <v>447.75</v>
      </c>
      <c r="W2471" s="46">
        <v>35</v>
      </c>
      <c r="X2471" s="50"/>
      <c r="Y2471" s="46">
        <f t="shared" si="457"/>
        <v>412.75</v>
      </c>
      <c r="Z2471" s="51">
        <f t="shared" si="458"/>
        <v>1.483024953571631E-2</v>
      </c>
      <c r="AA2471" s="50">
        <v>0</v>
      </c>
      <c r="AB2471" s="46">
        <v>-2700</v>
      </c>
      <c r="AC2471" s="46"/>
      <c r="AD2471" s="46"/>
      <c r="AE2471" s="52">
        <v>0.13</v>
      </c>
      <c r="AF2471" s="52">
        <v>0.13</v>
      </c>
      <c r="AG2471" s="46">
        <f t="shared" si="459"/>
        <v>53.657499999999999</v>
      </c>
      <c r="AH2471" s="46"/>
      <c r="AI2471" s="46">
        <f t="shared" si="460"/>
        <v>53.657499999999999</v>
      </c>
      <c r="AJ2471" s="45" t="s">
        <v>164</v>
      </c>
      <c r="AK2471" s="45">
        <v>30</v>
      </c>
      <c r="AL2471" s="49">
        <v>50</v>
      </c>
      <c r="AM2471" s="238">
        <f t="shared" si="461"/>
        <v>1</v>
      </c>
      <c r="AN2471" s="238">
        <f t="shared" si="462"/>
        <v>1</v>
      </c>
      <c r="AO2471" s="238"/>
      <c r="AP2471" s="238"/>
      <c r="AQ2471" s="238">
        <f t="shared" si="463"/>
        <v>1</v>
      </c>
      <c r="AR2471" s="96" t="str">
        <f>IF(A2471="","",VLOOKUP(A2471,'Base Sites'!A:B,2,FALSE))</f>
        <v>Valauto Arras</v>
      </c>
      <c r="AS2471" s="96" t="str">
        <f t="shared" si="464"/>
        <v>SKODA</v>
      </c>
      <c r="AT2471" s="238"/>
      <c r="AU2471" s="231" t="str">
        <f>IF(A2471="","",VLOOKUP(L2471,'Base Vendeurs'!A:B,2,FALSE))</f>
        <v>Valauto Arras</v>
      </c>
      <c r="AV2471" s="46">
        <f t="shared" si="465"/>
        <v>447.75</v>
      </c>
      <c r="AW2471" s="51">
        <f t="shared" si="466"/>
        <v>1.483024953571631E-2</v>
      </c>
      <c r="AX2471" s="231" t="str">
        <f t="shared" si="467"/>
        <v>NON</v>
      </c>
      <c r="AY2471" s="231">
        <f>+MargesVN[[#This Row],[Total COM]]+MargesVN[[#This Row],[EXT GIE]]+MargesVN[[#This Row],[Forfait immat]]</f>
        <v>133.6575</v>
      </c>
    </row>
    <row r="2472" spans="1:51" s="384" customFormat="1" ht="11.25" customHeight="1" x14ac:dyDescent="0.25">
      <c r="A2472" s="401">
        <v>30</v>
      </c>
      <c r="B2472" s="401" t="s">
        <v>163</v>
      </c>
      <c r="C2472" s="401" t="s">
        <v>29</v>
      </c>
      <c r="D2472" s="402">
        <v>46162</v>
      </c>
      <c r="E2472" s="403">
        <v>46163</v>
      </c>
      <c r="F2472" s="404"/>
      <c r="G2472" s="404"/>
      <c r="H2472" s="404"/>
      <c r="I2472" s="404"/>
      <c r="J2472" s="404"/>
      <c r="K2472" s="404">
        <v>0</v>
      </c>
      <c r="L2472" s="401" t="s">
        <v>30</v>
      </c>
      <c r="M2472" s="401">
        <v>554854</v>
      </c>
      <c r="N2472" s="401">
        <v>4854</v>
      </c>
      <c r="O2472" s="401" t="s">
        <v>3875</v>
      </c>
      <c r="P2472" s="405" t="s">
        <v>3876</v>
      </c>
      <c r="Q2472" s="401" t="s">
        <v>378</v>
      </c>
      <c r="R2472" s="406">
        <v>38583.33</v>
      </c>
      <c r="S2472" s="406">
        <v>3666.66</v>
      </c>
      <c r="T2472" s="407">
        <f t="shared" si="456"/>
        <v>42249.990000000005</v>
      </c>
      <c r="U2472" s="408">
        <v>1</v>
      </c>
      <c r="V2472" s="406">
        <v>415.28</v>
      </c>
      <c r="W2472" s="409">
        <v>35.020000000000003</v>
      </c>
      <c r="X2472" s="410"/>
      <c r="Y2472" s="409">
        <f t="shared" si="457"/>
        <v>380.26</v>
      </c>
      <c r="Z2472" s="411">
        <f t="shared" si="458"/>
        <v>9.8291147524531934E-3</v>
      </c>
      <c r="AA2472" s="410">
        <v>0</v>
      </c>
      <c r="AB2472" s="409">
        <v>0</v>
      </c>
      <c r="AC2472" s="409"/>
      <c r="AD2472" s="409"/>
      <c r="AE2472" s="412">
        <v>0.1</v>
      </c>
      <c r="AF2472" s="412">
        <v>0.1</v>
      </c>
      <c r="AG2472" s="409">
        <f t="shared" si="459"/>
        <v>38.026000000000003</v>
      </c>
      <c r="AH2472" s="409"/>
      <c r="AI2472" s="409">
        <f t="shared" si="460"/>
        <v>38.026000000000003</v>
      </c>
      <c r="AJ2472" s="401" t="s">
        <v>164</v>
      </c>
      <c r="AK2472" s="401">
        <v>0</v>
      </c>
      <c r="AL2472" s="408" t="s">
        <v>293</v>
      </c>
      <c r="AM2472" s="413">
        <f t="shared" si="461"/>
        <v>1</v>
      </c>
      <c r="AN2472" s="413">
        <f t="shared" si="462"/>
        <v>1</v>
      </c>
      <c r="AO2472" s="413"/>
      <c r="AP2472" s="413"/>
      <c r="AQ2472" s="413">
        <f t="shared" si="463"/>
        <v>1</v>
      </c>
      <c r="AR2472" s="414" t="str">
        <f>IF(A2472="","",VLOOKUP(A2472,'Base Sites'!A:B,2,FALSE))</f>
        <v>Valauto Lambersart VW</v>
      </c>
      <c r="AS2472" s="414" t="str">
        <f t="shared" si="464"/>
        <v>SKODA</v>
      </c>
      <c r="AT2472" s="413"/>
      <c r="AU2472" s="415" t="str">
        <f>IF(A2472="","",VLOOKUP(L2472,'Base Vendeurs'!A:B,2,FALSE))</f>
        <v>Valauto Lambersart SKODA</v>
      </c>
      <c r="AV2472" s="409">
        <f t="shared" si="465"/>
        <v>415.28</v>
      </c>
      <c r="AW2472" s="411">
        <f t="shared" si="466"/>
        <v>9.8291147524531934E-3</v>
      </c>
      <c r="AX2472" s="415" t="str">
        <f t="shared" si="467"/>
        <v>NON</v>
      </c>
      <c r="AY2472" s="231">
        <f>+MargesVN[[#This Row],[Total COM]]+MargesVN[[#This Row],[EXT GIE]]+MargesVN[[#This Row],[Forfait immat]]</f>
        <v>38.026000000000003</v>
      </c>
    </row>
    <row r="2473" spans="1:51" s="384" customFormat="1" ht="11.25" customHeight="1" x14ac:dyDescent="0.25">
      <c r="A2473" s="401">
        <v>30</v>
      </c>
      <c r="B2473" s="401" t="s">
        <v>163</v>
      </c>
      <c r="C2473" s="401" t="s">
        <v>29</v>
      </c>
      <c r="D2473" s="402">
        <v>46147</v>
      </c>
      <c r="E2473" s="403">
        <v>46153</v>
      </c>
      <c r="F2473" s="404"/>
      <c r="G2473" s="404"/>
      <c r="H2473" s="404"/>
      <c r="I2473" s="404"/>
      <c r="J2473" s="404"/>
      <c r="K2473" s="404"/>
      <c r="L2473" s="401" t="s">
        <v>188</v>
      </c>
      <c r="M2473" s="401">
        <v>554856</v>
      </c>
      <c r="N2473" s="401">
        <v>4856</v>
      </c>
      <c r="O2473" s="401" t="s">
        <v>3824</v>
      </c>
      <c r="P2473" s="405" t="s">
        <v>586</v>
      </c>
      <c r="Q2473" s="401" t="s">
        <v>42</v>
      </c>
      <c r="R2473" s="406">
        <v>32450</v>
      </c>
      <c r="S2473" s="406">
        <v>1725</v>
      </c>
      <c r="T2473" s="407">
        <f t="shared" si="456"/>
        <v>34175</v>
      </c>
      <c r="U2473" s="408">
        <v>13</v>
      </c>
      <c r="V2473" s="406">
        <v>703.7</v>
      </c>
      <c r="W2473" s="409">
        <v>35</v>
      </c>
      <c r="X2473" s="410"/>
      <c r="Y2473" s="409">
        <f t="shared" si="457"/>
        <v>668.7</v>
      </c>
      <c r="Z2473" s="411">
        <f t="shared" si="458"/>
        <v>2.0591075347476225E-2</v>
      </c>
      <c r="AA2473" s="410">
        <v>0</v>
      </c>
      <c r="AB2473" s="409">
        <v>0</v>
      </c>
      <c r="AC2473" s="409"/>
      <c r="AD2473" s="409"/>
      <c r="AE2473" s="412"/>
      <c r="AF2473" s="412">
        <v>0.1</v>
      </c>
      <c r="AG2473" s="409">
        <f t="shared" si="459"/>
        <v>0</v>
      </c>
      <c r="AH2473" s="409"/>
      <c r="AI2473" s="409">
        <f t="shared" si="460"/>
        <v>0</v>
      </c>
      <c r="AJ2473" s="401" t="s">
        <v>164</v>
      </c>
      <c r="AK2473" s="401">
        <v>0</v>
      </c>
      <c r="AL2473" s="408"/>
      <c r="AM2473" s="413">
        <f t="shared" si="461"/>
        <v>0</v>
      </c>
      <c r="AN2473" s="413">
        <f t="shared" si="462"/>
        <v>1</v>
      </c>
      <c r="AO2473" s="413"/>
      <c r="AP2473" s="413"/>
      <c r="AQ2473" s="413">
        <f t="shared" si="463"/>
        <v>0</v>
      </c>
      <c r="AR2473" s="414" t="str">
        <f>IF(A2473="","",VLOOKUP(A2473,'Base Sites'!A:B,2,FALSE))</f>
        <v>Valauto Lambersart VW</v>
      </c>
      <c r="AS2473" s="414" t="str">
        <f t="shared" si="464"/>
        <v>SKODA</v>
      </c>
      <c r="AT2473" s="413"/>
      <c r="AU2473" s="415" t="str">
        <f>IF(A2473="","",VLOOKUP(L2473,'Base Vendeurs'!A:B,2,FALSE))</f>
        <v>Sociétés NORD</v>
      </c>
      <c r="AV2473" s="409">
        <f t="shared" si="465"/>
        <v>703.7</v>
      </c>
      <c r="AW2473" s="411">
        <f t="shared" si="466"/>
        <v>2.0591075347476225E-2</v>
      </c>
      <c r="AX2473" s="415" t="str">
        <f t="shared" si="467"/>
        <v>NON</v>
      </c>
      <c r="AY2473" s="231">
        <f>+MargesVN[[#This Row],[Total COM]]+MargesVN[[#This Row],[EXT GIE]]+MargesVN[[#This Row],[Forfait immat]]</f>
        <v>0</v>
      </c>
    </row>
    <row r="2474" spans="1:51" s="384" customFormat="1" ht="11.25" customHeight="1" x14ac:dyDescent="0.25">
      <c r="A2474" s="401">
        <v>30</v>
      </c>
      <c r="B2474" s="401" t="s">
        <v>163</v>
      </c>
      <c r="C2474" s="401" t="s">
        <v>29</v>
      </c>
      <c r="D2474" s="402">
        <v>46164</v>
      </c>
      <c r="E2474" s="403">
        <v>46168</v>
      </c>
      <c r="F2474" s="404"/>
      <c r="G2474" s="404"/>
      <c r="H2474" s="404"/>
      <c r="I2474" s="404"/>
      <c r="J2474" s="404"/>
      <c r="K2474" s="404"/>
      <c r="L2474" s="401" t="s">
        <v>188</v>
      </c>
      <c r="M2474" s="401">
        <v>554876</v>
      </c>
      <c r="N2474" s="401">
        <v>4876</v>
      </c>
      <c r="O2474" s="401" t="s">
        <v>3816</v>
      </c>
      <c r="P2474" s="405" t="s">
        <v>586</v>
      </c>
      <c r="Q2474" s="401" t="s">
        <v>85</v>
      </c>
      <c r="R2474" s="406">
        <v>42525</v>
      </c>
      <c r="S2474" s="406">
        <v>2258.34</v>
      </c>
      <c r="T2474" s="407">
        <f t="shared" ref="T2474:T2522" si="468">+R2474+S2474</f>
        <v>44783.34</v>
      </c>
      <c r="U2474" s="408">
        <v>15</v>
      </c>
      <c r="V2474" s="406">
        <v>482.82</v>
      </c>
      <c r="W2474" s="409">
        <v>35</v>
      </c>
      <c r="X2474" s="410"/>
      <c r="Y2474" s="409">
        <f t="shared" ref="Y2474:Y2522" si="469">+V2474-W2474+X2474</f>
        <v>447.82</v>
      </c>
      <c r="Z2474" s="411">
        <f t="shared" ref="Z2474:Z2522" si="470">(V2474+X2474)/T2474</f>
        <v>1.0781241417009094E-2</v>
      </c>
      <c r="AA2474" s="410">
        <v>0</v>
      </c>
      <c r="AB2474" s="409">
        <v>0</v>
      </c>
      <c r="AC2474" s="409"/>
      <c r="AD2474" s="409"/>
      <c r="AE2474" s="412"/>
      <c r="AF2474" s="412">
        <v>0.1</v>
      </c>
      <c r="AG2474" s="409">
        <f t="shared" ref="AG2474:AG2522" si="471">+Y2474*AE2474</f>
        <v>0</v>
      </c>
      <c r="AH2474" s="409"/>
      <c r="AI2474" s="409">
        <f t="shared" ref="AI2474:AI2522" si="472">+AG2474+AH2474</f>
        <v>0</v>
      </c>
      <c r="AJ2474" s="401" t="s">
        <v>164</v>
      </c>
      <c r="AK2474" s="401">
        <v>0</v>
      </c>
      <c r="AL2474" s="408" t="s">
        <v>293</v>
      </c>
      <c r="AM2474" s="413">
        <f t="shared" ref="AM2474:AM2522" si="473">IF(AL2474&gt;0,100%,0%)</f>
        <v>1</v>
      </c>
      <c r="AN2474" s="413">
        <f t="shared" ref="AN2474:AN2522" si="474">IF(A2474&gt;0,1,"")</f>
        <v>1</v>
      </c>
      <c r="AO2474" s="413"/>
      <c r="AP2474" s="413"/>
      <c r="AQ2474" s="413">
        <f t="shared" ref="AQ2474:AQ2522" si="475">IF(AN2474="","",+AM2474/AN2474)</f>
        <v>1</v>
      </c>
      <c r="AR2474" s="414" t="str">
        <f>IF(A2474="","",VLOOKUP(A2474,'Base Sites'!A:B,2,FALSE))</f>
        <v>Valauto Lambersart VW</v>
      </c>
      <c r="AS2474" s="414" t="str">
        <f t="shared" ref="AS2474:AS2522" si="476">IF(C2474="VW","VOLKSWAGEN",IF(C2474="SE","SEAT",IF(C2474="NI","NISSAN",IF(C2474="HY","HYUNDAI",IF(C2474="VU","VUL",IF(C2474="sk","SKODA",IF(C2474="ltsk","SKODA",IF(C2474="CUPRA","CUPRA",IF(C2474="AUDI","AUDI","")))))))))</f>
        <v>SKODA</v>
      </c>
      <c r="AT2474" s="413"/>
      <c r="AU2474" s="415" t="str">
        <f>IF(A2474="","",VLOOKUP(L2474,'Base Vendeurs'!A:B,2,FALSE))</f>
        <v>Sociétés NORD</v>
      </c>
      <c r="AV2474" s="409">
        <f t="shared" ref="AV2474:AV2522" si="477">+V2474+AO2474</f>
        <v>482.82</v>
      </c>
      <c r="AW2474" s="411">
        <f t="shared" ref="AW2474:AW2522" si="478">IF(A2474="","",+AV2474/T2474)</f>
        <v>1.0781241417009094E-2</v>
      </c>
      <c r="AX2474" s="415" t="str">
        <f t="shared" ref="AX2474:AX2522" si="479">IF(AV2474&lt;0,"OUI","NON")</f>
        <v>NON</v>
      </c>
      <c r="AY2474" s="231">
        <f>+MargesVN[[#This Row],[Total COM]]+MargesVN[[#This Row],[EXT GIE]]+MargesVN[[#This Row],[Forfait immat]]</f>
        <v>0</v>
      </c>
    </row>
    <row r="2475" spans="1:51" s="384" customFormat="1" ht="11.25" customHeight="1" x14ac:dyDescent="0.25">
      <c r="A2475" s="431">
        <v>30</v>
      </c>
      <c r="B2475" s="431" t="s">
        <v>163</v>
      </c>
      <c r="C2475" s="431" t="s">
        <v>29</v>
      </c>
      <c r="D2475" s="432">
        <v>46182</v>
      </c>
      <c r="E2475" s="433">
        <v>46184</v>
      </c>
      <c r="F2475" s="434"/>
      <c r="G2475" s="434"/>
      <c r="H2475" s="434"/>
      <c r="I2475" s="434"/>
      <c r="J2475" s="434"/>
      <c r="K2475" s="434">
        <v>0</v>
      </c>
      <c r="L2475" s="431" t="s">
        <v>219</v>
      </c>
      <c r="M2475" s="431">
        <v>554887</v>
      </c>
      <c r="N2475" s="431">
        <v>4887</v>
      </c>
      <c r="O2475" s="431" t="s">
        <v>4632</v>
      </c>
      <c r="P2475" s="435" t="s">
        <v>3292</v>
      </c>
      <c r="Q2475" s="431" t="s">
        <v>79</v>
      </c>
      <c r="R2475" s="436">
        <v>46641.66</v>
      </c>
      <c r="S2475" s="436">
        <v>1258.33</v>
      </c>
      <c r="T2475" s="437">
        <f t="shared" si="468"/>
        <v>47899.990000000005</v>
      </c>
      <c r="U2475" s="438">
        <v>15</v>
      </c>
      <c r="V2475" s="436">
        <v>1555.18</v>
      </c>
      <c r="W2475" s="439">
        <v>35.01</v>
      </c>
      <c r="X2475" s="440"/>
      <c r="Y2475" s="439">
        <f t="shared" si="469"/>
        <v>1520.17</v>
      </c>
      <c r="Z2475" s="441">
        <f t="shared" si="470"/>
        <v>3.2467230160173312E-2</v>
      </c>
      <c r="AA2475" s="440">
        <v>0</v>
      </c>
      <c r="AB2475" s="439">
        <v>-916</v>
      </c>
      <c r="AC2475" s="439"/>
      <c r="AD2475" s="439"/>
      <c r="AE2475" s="442">
        <v>0.1</v>
      </c>
      <c r="AF2475" s="442">
        <v>0.1</v>
      </c>
      <c r="AG2475" s="439">
        <f t="shared" si="471"/>
        <v>152.01700000000002</v>
      </c>
      <c r="AH2475" s="439"/>
      <c r="AI2475" s="439">
        <f t="shared" si="472"/>
        <v>152.01700000000002</v>
      </c>
      <c r="AJ2475" s="431" t="s">
        <v>164</v>
      </c>
      <c r="AK2475" s="431">
        <v>0</v>
      </c>
      <c r="AL2475" s="438">
        <v>20</v>
      </c>
      <c r="AM2475" s="443">
        <f t="shared" si="473"/>
        <v>1</v>
      </c>
      <c r="AN2475" s="443">
        <f t="shared" si="474"/>
        <v>1</v>
      </c>
      <c r="AO2475" s="443"/>
      <c r="AP2475" s="443"/>
      <c r="AQ2475" s="443">
        <f t="shared" si="475"/>
        <v>1</v>
      </c>
      <c r="AR2475" s="444" t="str">
        <f>IF(A2475="","",VLOOKUP(A2475,'Base Sites'!A:B,2,FALSE))</f>
        <v>Valauto Lambersart VW</v>
      </c>
      <c r="AS2475" s="444" t="str">
        <f t="shared" si="476"/>
        <v>SKODA</v>
      </c>
      <c r="AT2475" s="443"/>
      <c r="AU2475" s="445" t="str">
        <f>IF(A2475="","",VLOOKUP(L2475,'Base Vendeurs'!A:B,2,FALSE))</f>
        <v>Sociétés NORD</v>
      </c>
      <c r="AV2475" s="439">
        <f t="shared" si="477"/>
        <v>1555.18</v>
      </c>
      <c r="AW2475" s="441">
        <f t="shared" si="478"/>
        <v>3.2467230160173312E-2</v>
      </c>
      <c r="AX2475" s="445" t="str">
        <f t="shared" si="479"/>
        <v>NON</v>
      </c>
      <c r="AY2475" s="231">
        <f>+MargesVN[[#This Row],[Total COM]]+MargesVN[[#This Row],[EXT GIE]]+MargesVN[[#This Row],[Forfait immat]]</f>
        <v>172.01700000000002</v>
      </c>
    </row>
    <row r="2476" spans="1:51" s="384" customFormat="1" ht="11.25" customHeight="1" x14ac:dyDescent="0.25">
      <c r="A2476" s="319">
        <v>30</v>
      </c>
      <c r="B2476" s="319" t="s">
        <v>163</v>
      </c>
      <c r="C2476" s="319" t="s">
        <v>29</v>
      </c>
      <c r="D2476" s="320">
        <v>46090</v>
      </c>
      <c r="E2476" s="321">
        <v>46092</v>
      </c>
      <c r="F2476" s="322"/>
      <c r="G2476" s="322"/>
      <c r="H2476" s="322"/>
      <c r="I2476" s="322"/>
      <c r="J2476" s="322"/>
      <c r="K2476" s="322"/>
      <c r="L2476" s="319" t="s">
        <v>70</v>
      </c>
      <c r="M2476" s="319">
        <v>554952</v>
      </c>
      <c r="N2476" s="319">
        <v>4952</v>
      </c>
      <c r="O2476" s="319" t="s">
        <v>2202</v>
      </c>
      <c r="P2476" s="323" t="s">
        <v>2201</v>
      </c>
      <c r="Q2476" s="319" t="s">
        <v>129</v>
      </c>
      <c r="R2476" s="324">
        <v>20999.33</v>
      </c>
      <c r="S2476" s="324">
        <v>375</v>
      </c>
      <c r="T2476" s="325">
        <f t="shared" si="468"/>
        <v>21374.33</v>
      </c>
      <c r="U2476" s="326">
        <v>12</v>
      </c>
      <c r="V2476" s="324">
        <v>676.42</v>
      </c>
      <c r="W2476" s="327">
        <v>35.67</v>
      </c>
      <c r="X2476" s="328"/>
      <c r="Y2476" s="327">
        <f t="shared" si="469"/>
        <v>640.75</v>
      </c>
      <c r="Z2476" s="329">
        <f t="shared" si="470"/>
        <v>3.1646372073417035E-2</v>
      </c>
      <c r="AA2476" s="328">
        <v>0</v>
      </c>
      <c r="AB2476" s="327">
        <v>0</v>
      </c>
      <c r="AC2476" s="327"/>
      <c r="AD2476" s="327"/>
      <c r="AE2476" s="330">
        <v>0.1</v>
      </c>
      <c r="AF2476" s="330">
        <v>0.1</v>
      </c>
      <c r="AG2476" s="327">
        <f t="shared" si="471"/>
        <v>64.075000000000003</v>
      </c>
      <c r="AH2476" s="327"/>
      <c r="AI2476" s="327">
        <f t="shared" si="472"/>
        <v>64.075000000000003</v>
      </c>
      <c r="AJ2476" s="319" t="s">
        <v>164</v>
      </c>
      <c r="AK2476" s="319">
        <v>0</v>
      </c>
      <c r="AL2476" s="326">
        <v>20</v>
      </c>
      <c r="AM2476" s="331">
        <f t="shared" si="473"/>
        <v>1</v>
      </c>
      <c r="AN2476" s="331">
        <f t="shared" si="474"/>
        <v>1</v>
      </c>
      <c r="AO2476" s="331"/>
      <c r="AP2476" s="331"/>
      <c r="AQ2476" s="331">
        <f t="shared" si="475"/>
        <v>1</v>
      </c>
      <c r="AR2476" s="332" t="str">
        <f>IF(A2476="","",VLOOKUP(A2476,'Base Sites'!A:B,2,FALSE))</f>
        <v>Valauto Lambersart VW</v>
      </c>
      <c r="AS2476" s="332" t="str">
        <f t="shared" si="476"/>
        <v>SKODA</v>
      </c>
      <c r="AT2476" s="331"/>
      <c r="AU2476" s="333" t="str">
        <f>IF(A2476="","",VLOOKUP(L2476,'Base Vendeurs'!A:B,2,FALSE))</f>
        <v>Sociétés NORD</v>
      </c>
      <c r="AV2476" s="327">
        <f t="shared" si="477"/>
        <v>676.42</v>
      </c>
      <c r="AW2476" s="329">
        <f t="shared" si="478"/>
        <v>3.1646372073417035E-2</v>
      </c>
      <c r="AX2476" s="333" t="str">
        <f t="shared" si="479"/>
        <v>NON</v>
      </c>
      <c r="AY2476" s="231">
        <f>+MargesVN[[#This Row],[Total COM]]+MargesVN[[#This Row],[EXT GIE]]+MargesVN[[#This Row],[Forfait immat]]</f>
        <v>84.075000000000003</v>
      </c>
    </row>
    <row r="2477" spans="1:51" s="384" customFormat="1" ht="11.25" customHeight="1" x14ac:dyDescent="0.25">
      <c r="A2477" s="319">
        <v>30</v>
      </c>
      <c r="B2477" s="319" t="s">
        <v>163</v>
      </c>
      <c r="C2477" s="319" t="s">
        <v>29</v>
      </c>
      <c r="D2477" s="320">
        <v>46091</v>
      </c>
      <c r="E2477" s="321">
        <v>46093</v>
      </c>
      <c r="F2477" s="322"/>
      <c r="G2477" s="322"/>
      <c r="H2477" s="322"/>
      <c r="I2477" s="322"/>
      <c r="J2477" s="322"/>
      <c r="K2477" s="322"/>
      <c r="L2477" s="319" t="s">
        <v>70</v>
      </c>
      <c r="M2477" s="319">
        <v>554953</v>
      </c>
      <c r="N2477" s="319">
        <v>4953</v>
      </c>
      <c r="O2477" s="319" t="s">
        <v>2209</v>
      </c>
      <c r="P2477" s="323" t="s">
        <v>2201</v>
      </c>
      <c r="Q2477" s="319" t="s">
        <v>129</v>
      </c>
      <c r="R2477" s="324">
        <v>20999.33</v>
      </c>
      <c r="S2477" s="324">
        <v>375</v>
      </c>
      <c r="T2477" s="325">
        <f t="shared" si="468"/>
        <v>21374.33</v>
      </c>
      <c r="U2477" s="326">
        <v>13</v>
      </c>
      <c r="V2477" s="324">
        <v>676.42</v>
      </c>
      <c r="W2477" s="327">
        <v>35.67</v>
      </c>
      <c r="X2477" s="328"/>
      <c r="Y2477" s="327">
        <f t="shared" si="469"/>
        <v>640.75</v>
      </c>
      <c r="Z2477" s="329">
        <f t="shared" si="470"/>
        <v>3.1646372073417035E-2</v>
      </c>
      <c r="AA2477" s="328">
        <v>0</v>
      </c>
      <c r="AB2477" s="327">
        <v>0</v>
      </c>
      <c r="AC2477" s="327"/>
      <c r="AD2477" s="327"/>
      <c r="AE2477" s="330">
        <v>0.1</v>
      </c>
      <c r="AF2477" s="330">
        <v>0.1</v>
      </c>
      <c r="AG2477" s="327">
        <f t="shared" si="471"/>
        <v>64.075000000000003</v>
      </c>
      <c r="AH2477" s="327"/>
      <c r="AI2477" s="327">
        <f t="shared" si="472"/>
        <v>64.075000000000003</v>
      </c>
      <c r="AJ2477" s="319" t="s">
        <v>164</v>
      </c>
      <c r="AK2477" s="319">
        <v>0</v>
      </c>
      <c r="AL2477" s="326">
        <v>20</v>
      </c>
      <c r="AM2477" s="331">
        <f t="shared" si="473"/>
        <v>1</v>
      </c>
      <c r="AN2477" s="331">
        <f t="shared" si="474"/>
        <v>1</v>
      </c>
      <c r="AO2477" s="331"/>
      <c r="AP2477" s="331"/>
      <c r="AQ2477" s="331">
        <f t="shared" si="475"/>
        <v>1</v>
      </c>
      <c r="AR2477" s="332" t="str">
        <f>IF(A2477="","",VLOOKUP(A2477,'Base Sites'!A:B,2,FALSE))</f>
        <v>Valauto Lambersart VW</v>
      </c>
      <c r="AS2477" s="332" t="str">
        <f t="shared" si="476"/>
        <v>SKODA</v>
      </c>
      <c r="AT2477" s="331"/>
      <c r="AU2477" s="333" t="str">
        <f>IF(A2477="","",VLOOKUP(L2477,'Base Vendeurs'!A:B,2,FALSE))</f>
        <v>Sociétés NORD</v>
      </c>
      <c r="AV2477" s="327">
        <f t="shared" si="477"/>
        <v>676.42</v>
      </c>
      <c r="AW2477" s="329">
        <f t="shared" si="478"/>
        <v>3.1646372073417035E-2</v>
      </c>
      <c r="AX2477" s="333" t="str">
        <f t="shared" si="479"/>
        <v>NON</v>
      </c>
      <c r="AY2477" s="231">
        <f>+MargesVN[[#This Row],[Total COM]]+MargesVN[[#This Row],[EXT GIE]]+MargesVN[[#This Row],[Forfait immat]]</f>
        <v>84.075000000000003</v>
      </c>
    </row>
    <row r="2478" spans="1:51" s="384" customFormat="1" ht="11.25" customHeight="1" x14ac:dyDescent="0.25">
      <c r="A2478" s="319">
        <v>30</v>
      </c>
      <c r="B2478" s="319" t="s">
        <v>163</v>
      </c>
      <c r="C2478" s="319" t="s">
        <v>29</v>
      </c>
      <c r="D2478" s="320">
        <v>46091</v>
      </c>
      <c r="E2478" s="321">
        <v>46093</v>
      </c>
      <c r="F2478" s="322"/>
      <c r="G2478" s="322"/>
      <c r="H2478" s="322"/>
      <c r="I2478" s="322"/>
      <c r="J2478" s="322"/>
      <c r="K2478" s="322"/>
      <c r="L2478" s="319" t="s">
        <v>70</v>
      </c>
      <c r="M2478" s="319">
        <v>554954</v>
      </c>
      <c r="N2478" s="319">
        <v>4954</v>
      </c>
      <c r="O2478" s="319" t="s">
        <v>2212</v>
      </c>
      <c r="P2478" s="323" t="s">
        <v>2201</v>
      </c>
      <c r="Q2478" s="319" t="s">
        <v>129</v>
      </c>
      <c r="R2478" s="324">
        <v>20999.33</v>
      </c>
      <c r="S2478" s="324">
        <v>375</v>
      </c>
      <c r="T2478" s="325">
        <f t="shared" si="468"/>
        <v>21374.33</v>
      </c>
      <c r="U2478" s="326">
        <v>13</v>
      </c>
      <c r="V2478" s="324">
        <v>676.42</v>
      </c>
      <c r="W2478" s="327">
        <v>35.67</v>
      </c>
      <c r="X2478" s="328"/>
      <c r="Y2478" s="327">
        <f t="shared" si="469"/>
        <v>640.75</v>
      </c>
      <c r="Z2478" s="329">
        <f t="shared" si="470"/>
        <v>3.1646372073417035E-2</v>
      </c>
      <c r="AA2478" s="328">
        <v>0</v>
      </c>
      <c r="AB2478" s="327">
        <v>0</v>
      </c>
      <c r="AC2478" s="327"/>
      <c r="AD2478" s="327"/>
      <c r="AE2478" s="330">
        <v>0.1</v>
      </c>
      <c r="AF2478" s="330">
        <v>0.1</v>
      </c>
      <c r="AG2478" s="327">
        <f t="shared" si="471"/>
        <v>64.075000000000003</v>
      </c>
      <c r="AH2478" s="327"/>
      <c r="AI2478" s="327">
        <f t="shared" si="472"/>
        <v>64.075000000000003</v>
      </c>
      <c r="AJ2478" s="319" t="s">
        <v>164</v>
      </c>
      <c r="AK2478" s="319">
        <v>0</v>
      </c>
      <c r="AL2478" s="326">
        <v>20</v>
      </c>
      <c r="AM2478" s="331">
        <f t="shared" si="473"/>
        <v>1</v>
      </c>
      <c r="AN2478" s="331">
        <f t="shared" si="474"/>
        <v>1</v>
      </c>
      <c r="AO2478" s="331"/>
      <c r="AP2478" s="331"/>
      <c r="AQ2478" s="331">
        <f t="shared" si="475"/>
        <v>1</v>
      </c>
      <c r="AR2478" s="332" t="str">
        <f>IF(A2478="","",VLOOKUP(A2478,'Base Sites'!A:B,2,FALSE))</f>
        <v>Valauto Lambersart VW</v>
      </c>
      <c r="AS2478" s="332" t="str">
        <f t="shared" si="476"/>
        <v>SKODA</v>
      </c>
      <c r="AT2478" s="331"/>
      <c r="AU2478" s="333" t="str">
        <f>IF(A2478="","",VLOOKUP(L2478,'Base Vendeurs'!A:B,2,FALSE))</f>
        <v>Sociétés NORD</v>
      </c>
      <c r="AV2478" s="327">
        <f t="shared" si="477"/>
        <v>676.42</v>
      </c>
      <c r="AW2478" s="329">
        <f t="shared" si="478"/>
        <v>3.1646372073417035E-2</v>
      </c>
      <c r="AX2478" s="333" t="str">
        <f t="shared" si="479"/>
        <v>NON</v>
      </c>
      <c r="AY2478" s="231">
        <f>+MargesVN[[#This Row],[Total COM]]+MargesVN[[#This Row],[EXT GIE]]+MargesVN[[#This Row],[Forfait immat]]</f>
        <v>84.075000000000003</v>
      </c>
    </row>
    <row r="2479" spans="1:51" s="384" customFormat="1" ht="11.25" customHeight="1" x14ac:dyDescent="0.25">
      <c r="A2479" s="431">
        <v>30</v>
      </c>
      <c r="B2479" s="431" t="s">
        <v>163</v>
      </c>
      <c r="C2479" s="431" t="s">
        <v>29</v>
      </c>
      <c r="D2479" s="432">
        <v>46177</v>
      </c>
      <c r="E2479" s="433">
        <v>46177</v>
      </c>
      <c r="F2479" s="434"/>
      <c r="G2479" s="434"/>
      <c r="H2479" s="434"/>
      <c r="I2479" s="434"/>
      <c r="J2479" s="434"/>
      <c r="K2479" s="434">
        <v>0</v>
      </c>
      <c r="L2479" s="431" t="s">
        <v>113</v>
      </c>
      <c r="M2479" s="431">
        <v>554956</v>
      </c>
      <c r="N2479" s="431">
        <v>4956</v>
      </c>
      <c r="O2479" s="431" t="s">
        <v>4535</v>
      </c>
      <c r="P2479" s="435" t="s">
        <v>4536</v>
      </c>
      <c r="Q2479" s="431" t="s">
        <v>129</v>
      </c>
      <c r="R2479" s="436">
        <v>30958.34</v>
      </c>
      <c r="S2479" s="436">
        <v>1208.33</v>
      </c>
      <c r="T2479" s="437">
        <f t="shared" si="468"/>
        <v>32166.67</v>
      </c>
      <c r="U2479" s="438">
        <v>24</v>
      </c>
      <c r="V2479" s="436">
        <v>1206.67</v>
      </c>
      <c r="W2479" s="439">
        <v>35</v>
      </c>
      <c r="X2479" s="440"/>
      <c r="Y2479" s="439">
        <f t="shared" si="469"/>
        <v>1171.67</v>
      </c>
      <c r="Z2479" s="441">
        <f t="shared" si="470"/>
        <v>3.7513053107455639E-2</v>
      </c>
      <c r="AA2479" s="440">
        <v>0</v>
      </c>
      <c r="AB2479" s="439">
        <v>-3800</v>
      </c>
      <c r="AC2479" s="439"/>
      <c r="AD2479" s="439"/>
      <c r="AE2479" s="442">
        <v>0.12</v>
      </c>
      <c r="AF2479" s="442">
        <v>0.12</v>
      </c>
      <c r="AG2479" s="439">
        <f t="shared" si="471"/>
        <v>140.60040000000001</v>
      </c>
      <c r="AH2479" s="439"/>
      <c r="AI2479" s="439">
        <f t="shared" si="472"/>
        <v>140.60040000000001</v>
      </c>
      <c r="AJ2479" s="431" t="s">
        <v>164</v>
      </c>
      <c r="AK2479" s="431"/>
      <c r="AL2479" s="438">
        <v>50</v>
      </c>
      <c r="AM2479" s="443">
        <f t="shared" si="473"/>
        <v>1</v>
      </c>
      <c r="AN2479" s="443">
        <f t="shared" si="474"/>
        <v>1</v>
      </c>
      <c r="AO2479" s="443"/>
      <c r="AP2479" s="443"/>
      <c r="AQ2479" s="443">
        <f t="shared" si="475"/>
        <v>1</v>
      </c>
      <c r="AR2479" s="444" t="str">
        <f>IF(A2479="","",VLOOKUP(A2479,'Base Sites'!A:B,2,FALSE))</f>
        <v>Valauto Lambersart VW</v>
      </c>
      <c r="AS2479" s="444" t="str">
        <f t="shared" si="476"/>
        <v>SKODA</v>
      </c>
      <c r="AT2479" s="443"/>
      <c r="AU2479" s="445" t="str">
        <f>IF(A2479="","",VLOOKUP(L2479,'Base Vendeurs'!A:B,2,FALSE))</f>
        <v>Valauto Lambersart SKODA</v>
      </c>
      <c r="AV2479" s="439">
        <f t="shared" si="477"/>
        <v>1206.67</v>
      </c>
      <c r="AW2479" s="441">
        <f t="shared" si="478"/>
        <v>3.7513053107455639E-2</v>
      </c>
      <c r="AX2479" s="445" t="str">
        <f t="shared" si="479"/>
        <v>NON</v>
      </c>
      <c r="AY2479" s="231">
        <f>+MargesVN[[#This Row],[Total COM]]+MargesVN[[#This Row],[EXT GIE]]+MargesVN[[#This Row],[Forfait immat]]</f>
        <v>190.60040000000001</v>
      </c>
    </row>
    <row r="2480" spans="1:51" s="384" customFormat="1" ht="11.25" customHeight="1" x14ac:dyDescent="0.25">
      <c r="A2480" s="431">
        <v>30</v>
      </c>
      <c r="B2480" s="431" t="s">
        <v>163</v>
      </c>
      <c r="C2480" s="431" t="s">
        <v>29</v>
      </c>
      <c r="D2480" s="432">
        <v>46188</v>
      </c>
      <c r="E2480" s="433">
        <v>46189</v>
      </c>
      <c r="F2480" s="434"/>
      <c r="G2480" s="434"/>
      <c r="H2480" s="434"/>
      <c r="I2480" s="434"/>
      <c r="J2480" s="434"/>
      <c r="K2480" s="434"/>
      <c r="L2480" s="431" t="s">
        <v>113</v>
      </c>
      <c r="M2480" s="431">
        <v>554979</v>
      </c>
      <c r="N2480" s="431">
        <v>4979</v>
      </c>
      <c r="O2480" s="431" t="s">
        <v>4650</v>
      </c>
      <c r="P2480" s="435" t="s">
        <v>4651</v>
      </c>
      <c r="Q2480" s="431" t="s">
        <v>79</v>
      </c>
      <c r="R2480" s="436">
        <v>43308.33</v>
      </c>
      <c r="S2480" s="436">
        <v>8208.34</v>
      </c>
      <c r="T2480" s="437">
        <f t="shared" si="468"/>
        <v>51516.67</v>
      </c>
      <c r="U2480" s="438">
        <v>12</v>
      </c>
      <c r="V2480" s="436">
        <v>1580.49</v>
      </c>
      <c r="W2480" s="439">
        <v>35.01</v>
      </c>
      <c r="X2480" s="440">
        <v>-8</v>
      </c>
      <c r="Y2480" s="439">
        <f t="shared" si="469"/>
        <v>1537.48</v>
      </c>
      <c r="Z2480" s="441">
        <f t="shared" si="470"/>
        <v>3.0523906145331212E-2</v>
      </c>
      <c r="AA2480" s="440">
        <v>0</v>
      </c>
      <c r="AB2480" s="439">
        <v>0</v>
      </c>
      <c r="AC2480" s="439"/>
      <c r="AD2480" s="439"/>
      <c r="AE2480" s="442">
        <v>0.08</v>
      </c>
      <c r="AF2480" s="442">
        <v>7.0000000000000007E-2</v>
      </c>
      <c r="AG2480" s="439">
        <f t="shared" si="471"/>
        <v>122.9984</v>
      </c>
      <c r="AH2480" s="439"/>
      <c r="AI2480" s="439">
        <f t="shared" si="472"/>
        <v>122.9984</v>
      </c>
      <c r="AJ2480" s="431" t="s">
        <v>164</v>
      </c>
      <c r="AK2480" s="431"/>
      <c r="AL2480" s="438">
        <v>50</v>
      </c>
      <c r="AM2480" s="443">
        <f t="shared" si="473"/>
        <v>1</v>
      </c>
      <c r="AN2480" s="443">
        <f t="shared" si="474"/>
        <v>1</v>
      </c>
      <c r="AO2480" s="443"/>
      <c r="AP2480" s="443"/>
      <c r="AQ2480" s="443">
        <f t="shared" si="475"/>
        <v>1</v>
      </c>
      <c r="AR2480" s="444" t="str">
        <f>IF(A2480="","",VLOOKUP(A2480,'Base Sites'!A:B,2,FALSE))</f>
        <v>Valauto Lambersart VW</v>
      </c>
      <c r="AS2480" s="444" t="str">
        <f t="shared" si="476"/>
        <v>SKODA</v>
      </c>
      <c r="AT2480" s="443"/>
      <c r="AU2480" s="445" t="str">
        <f>IF(A2480="","",VLOOKUP(L2480,'Base Vendeurs'!A:B,2,FALSE))</f>
        <v>Valauto Lambersart SKODA</v>
      </c>
      <c r="AV2480" s="439">
        <f t="shared" si="477"/>
        <v>1580.49</v>
      </c>
      <c r="AW2480" s="441">
        <f t="shared" si="478"/>
        <v>3.0679195685590705E-2</v>
      </c>
      <c r="AX2480" s="445" t="str">
        <f t="shared" si="479"/>
        <v>NON</v>
      </c>
      <c r="AY2480" s="231">
        <f>+MargesVN[[#This Row],[Total COM]]+MargesVN[[#This Row],[EXT GIE]]+MargesVN[[#This Row],[Forfait immat]]</f>
        <v>172.9984</v>
      </c>
    </row>
    <row r="2481" spans="1:51" s="384" customFormat="1" ht="11.25" customHeight="1" x14ac:dyDescent="0.25">
      <c r="A2481" s="45">
        <v>10</v>
      </c>
      <c r="B2481" s="45" t="s">
        <v>163</v>
      </c>
      <c r="C2481" s="45" t="s">
        <v>104</v>
      </c>
      <c r="D2481" s="44">
        <v>46057</v>
      </c>
      <c r="E2481" s="65">
        <v>46058</v>
      </c>
      <c r="F2481" s="35"/>
      <c r="G2481" s="35"/>
      <c r="H2481" s="35"/>
      <c r="I2481" s="35"/>
      <c r="J2481" s="35"/>
      <c r="K2481" s="35">
        <v>0</v>
      </c>
      <c r="L2481" s="45" t="s">
        <v>75</v>
      </c>
      <c r="M2481" s="45">
        <v>555101</v>
      </c>
      <c r="N2481" s="45">
        <v>5101</v>
      </c>
      <c r="O2481" s="45" t="s">
        <v>1308</v>
      </c>
      <c r="P2481" s="66" t="s">
        <v>1309</v>
      </c>
      <c r="Q2481" s="45" t="s">
        <v>93</v>
      </c>
      <c r="R2481" s="47">
        <v>27305.67</v>
      </c>
      <c r="S2481" s="47">
        <v>1525</v>
      </c>
      <c r="T2481" s="48">
        <f t="shared" si="468"/>
        <v>28830.67</v>
      </c>
      <c r="U2481" s="49">
        <v>9</v>
      </c>
      <c r="V2481" s="47">
        <v>1219.43</v>
      </c>
      <c r="W2481" s="46">
        <v>95</v>
      </c>
      <c r="X2481" s="50"/>
      <c r="Y2481" s="46">
        <f t="shared" si="469"/>
        <v>1124.43</v>
      </c>
      <c r="Z2481" s="51">
        <f t="shared" si="470"/>
        <v>4.2296276846844005E-2</v>
      </c>
      <c r="AA2481" s="50">
        <v>0</v>
      </c>
      <c r="AB2481" s="46">
        <v>-500</v>
      </c>
      <c r="AC2481" s="46"/>
      <c r="AD2481" s="46"/>
      <c r="AE2481" s="52">
        <v>0.1</v>
      </c>
      <c r="AF2481" s="52">
        <v>0.1</v>
      </c>
      <c r="AG2481" s="46">
        <f t="shared" si="471"/>
        <v>112.44300000000001</v>
      </c>
      <c r="AH2481" s="46"/>
      <c r="AI2481" s="46">
        <f t="shared" si="472"/>
        <v>112.44300000000001</v>
      </c>
      <c r="AJ2481" s="45" t="s">
        <v>149</v>
      </c>
      <c r="AK2481" s="45">
        <v>30</v>
      </c>
      <c r="AL2481" s="49"/>
      <c r="AM2481" s="238">
        <f t="shared" si="473"/>
        <v>0</v>
      </c>
      <c r="AN2481" s="238">
        <f t="shared" si="474"/>
        <v>1</v>
      </c>
      <c r="AO2481" s="238"/>
      <c r="AP2481" s="238"/>
      <c r="AQ2481" s="238">
        <f t="shared" si="475"/>
        <v>0</v>
      </c>
      <c r="AR2481" s="96" t="str">
        <f>IF(A2481="","",VLOOKUP(A2481,'Base Sites'!A:B,2,FALSE))</f>
        <v>Valauto Roncq</v>
      </c>
      <c r="AS2481" s="96" t="str">
        <f t="shared" si="476"/>
        <v>VOLKSWAGEN</v>
      </c>
      <c r="AT2481" s="238"/>
      <c r="AU2481" s="231" t="str">
        <f>IF(A2481="","",VLOOKUP(L2481,'Base Vendeurs'!A:B,2,FALSE))</f>
        <v>Valauto Roncq VW</v>
      </c>
      <c r="AV2481" s="46">
        <f t="shared" si="477"/>
        <v>1219.43</v>
      </c>
      <c r="AW2481" s="51">
        <f t="shared" si="478"/>
        <v>4.2296276846844005E-2</v>
      </c>
      <c r="AX2481" s="231" t="str">
        <f t="shared" si="479"/>
        <v>NON</v>
      </c>
      <c r="AY2481" s="231">
        <f>+MargesVN[[#This Row],[Total COM]]+MargesVN[[#This Row],[EXT GIE]]+MargesVN[[#This Row],[Forfait immat]]</f>
        <v>142.44300000000001</v>
      </c>
    </row>
    <row r="2482" spans="1:51" s="384" customFormat="1" ht="11.25" customHeight="1" x14ac:dyDescent="0.25">
      <c r="A2482" s="225">
        <v>10</v>
      </c>
      <c r="B2482" s="225" t="s">
        <v>163</v>
      </c>
      <c r="C2482" s="225" t="s">
        <v>104</v>
      </c>
      <c r="D2482" s="216">
        <v>46045</v>
      </c>
      <c r="E2482" s="226">
        <v>46048</v>
      </c>
      <c r="F2482" s="217"/>
      <c r="G2482" s="217"/>
      <c r="H2482" s="217"/>
      <c r="I2482" s="217"/>
      <c r="J2482" s="217"/>
      <c r="K2482" s="217"/>
      <c r="L2482" s="225" t="s">
        <v>417</v>
      </c>
      <c r="M2482" s="225">
        <v>555207</v>
      </c>
      <c r="N2482" s="225">
        <v>5207</v>
      </c>
      <c r="O2482" s="225" t="s">
        <v>781</v>
      </c>
      <c r="P2482" s="227" t="s">
        <v>782</v>
      </c>
      <c r="Q2482" s="225" t="s">
        <v>93</v>
      </c>
      <c r="R2482" s="218">
        <v>26247.33</v>
      </c>
      <c r="S2482" s="218">
        <v>933.34</v>
      </c>
      <c r="T2482" s="219">
        <f t="shared" si="468"/>
        <v>27180.670000000002</v>
      </c>
      <c r="U2482" s="220">
        <v>28</v>
      </c>
      <c r="V2482" s="218">
        <v>647.42999999999995</v>
      </c>
      <c r="W2482" s="228">
        <v>95</v>
      </c>
      <c r="X2482" s="221"/>
      <c r="Y2482" s="228">
        <f t="shared" si="469"/>
        <v>552.42999999999995</v>
      </c>
      <c r="Z2482" s="222">
        <f t="shared" si="470"/>
        <v>2.3819501138124994E-2</v>
      </c>
      <c r="AA2482" s="221">
        <v>0</v>
      </c>
      <c r="AB2482" s="228">
        <v>-3966.67</v>
      </c>
      <c r="AC2482" s="228"/>
      <c r="AD2482" s="228"/>
      <c r="AE2482" s="223">
        <v>0.13</v>
      </c>
      <c r="AF2482" s="223">
        <v>0.13</v>
      </c>
      <c r="AG2482" s="228">
        <f t="shared" si="471"/>
        <v>71.815899999999999</v>
      </c>
      <c r="AH2482" s="228"/>
      <c r="AI2482" s="228">
        <f t="shared" si="472"/>
        <v>71.815899999999999</v>
      </c>
      <c r="AJ2482" s="225" t="s">
        <v>164</v>
      </c>
      <c r="AK2482" s="225">
        <v>30</v>
      </c>
      <c r="AL2482" s="220">
        <v>50</v>
      </c>
      <c r="AM2482" s="229">
        <f t="shared" si="473"/>
        <v>1</v>
      </c>
      <c r="AN2482" s="229">
        <f t="shared" si="474"/>
        <v>1</v>
      </c>
      <c r="AO2482" s="229"/>
      <c r="AP2482" s="229"/>
      <c r="AQ2482" s="229">
        <f t="shared" si="475"/>
        <v>1</v>
      </c>
      <c r="AR2482" s="224" t="str">
        <f>IF(A2482="","",VLOOKUP(A2482,'Base Sites'!A:B,2,FALSE))</f>
        <v>Valauto Roncq</v>
      </c>
      <c r="AS2482" s="224" t="str">
        <f t="shared" si="476"/>
        <v>VOLKSWAGEN</v>
      </c>
      <c r="AT2482" s="229"/>
      <c r="AU2482" s="230" t="str">
        <f>IF(A2482="","",VLOOKUP(L2482,'Base Vendeurs'!A:B,2,FALSE))</f>
        <v>Valauto Roncq VW</v>
      </c>
      <c r="AV2482" s="228">
        <f t="shared" si="477"/>
        <v>647.42999999999995</v>
      </c>
      <c r="AW2482" s="222">
        <f t="shared" si="478"/>
        <v>2.3819501138124994E-2</v>
      </c>
      <c r="AX2482" s="230" t="str">
        <f t="shared" si="479"/>
        <v>NON</v>
      </c>
      <c r="AY2482" s="231">
        <f>+MargesVN[[#This Row],[Total COM]]+MargesVN[[#This Row],[EXT GIE]]+MargesVN[[#This Row],[Forfait immat]]</f>
        <v>151.8159</v>
      </c>
    </row>
    <row r="2483" spans="1:51" s="384" customFormat="1" ht="11.25" customHeight="1" x14ac:dyDescent="0.25">
      <c r="A2483" s="45">
        <v>10</v>
      </c>
      <c r="B2483" s="45" t="s">
        <v>163</v>
      </c>
      <c r="C2483" s="45" t="s">
        <v>104</v>
      </c>
      <c r="D2483" s="44">
        <v>46058</v>
      </c>
      <c r="E2483" s="65">
        <v>46058</v>
      </c>
      <c r="F2483" s="35"/>
      <c r="G2483" s="35"/>
      <c r="H2483" s="35"/>
      <c r="I2483" s="35"/>
      <c r="J2483" s="35"/>
      <c r="K2483" s="35">
        <v>0</v>
      </c>
      <c r="L2483" s="45" t="s">
        <v>388</v>
      </c>
      <c r="M2483" s="45">
        <v>555247</v>
      </c>
      <c r="N2483" s="45">
        <v>5247</v>
      </c>
      <c r="O2483" s="45" t="s">
        <v>1386</v>
      </c>
      <c r="P2483" s="66" t="s">
        <v>402</v>
      </c>
      <c r="Q2483" s="45" t="s">
        <v>420</v>
      </c>
      <c r="R2483" s="47">
        <v>49855</v>
      </c>
      <c r="S2483" s="47">
        <v>4875</v>
      </c>
      <c r="T2483" s="48">
        <f t="shared" si="468"/>
        <v>54730</v>
      </c>
      <c r="U2483" s="49">
        <v>17</v>
      </c>
      <c r="V2483" s="47">
        <v>1741.03</v>
      </c>
      <c r="W2483" s="46">
        <v>95</v>
      </c>
      <c r="X2483" s="50"/>
      <c r="Y2483" s="46">
        <f t="shared" si="469"/>
        <v>1646.03</v>
      </c>
      <c r="Z2483" s="51">
        <f t="shared" si="470"/>
        <v>3.1811255253060479E-2</v>
      </c>
      <c r="AA2483" s="50">
        <v>0</v>
      </c>
      <c r="AB2483" s="46">
        <v>0</v>
      </c>
      <c r="AC2483" s="46"/>
      <c r="AD2483" s="46"/>
      <c r="AE2483" s="52">
        <v>7.0000000000000007E-2</v>
      </c>
      <c r="AF2483" s="52">
        <v>7.0000000000000007E-2</v>
      </c>
      <c r="AG2483" s="46">
        <f t="shared" si="471"/>
        <v>115.22210000000001</v>
      </c>
      <c r="AH2483" s="46"/>
      <c r="AI2483" s="46">
        <f t="shared" si="472"/>
        <v>115.22210000000001</v>
      </c>
      <c r="AJ2483" s="45" t="s">
        <v>149</v>
      </c>
      <c r="AK2483" s="45">
        <v>0</v>
      </c>
      <c r="AL2483" s="49" t="s">
        <v>293</v>
      </c>
      <c r="AM2483" s="238">
        <f t="shared" si="473"/>
        <v>1</v>
      </c>
      <c r="AN2483" s="238">
        <f t="shared" si="474"/>
        <v>1</v>
      </c>
      <c r="AO2483" s="238"/>
      <c r="AP2483" s="238"/>
      <c r="AQ2483" s="238">
        <f t="shared" si="475"/>
        <v>1</v>
      </c>
      <c r="AR2483" s="96" t="str">
        <f>IF(A2483="","",VLOOKUP(A2483,'Base Sites'!A:B,2,FALSE))</f>
        <v>Valauto Roncq</v>
      </c>
      <c r="AS2483" s="96" t="str">
        <f t="shared" si="476"/>
        <v>VOLKSWAGEN</v>
      </c>
      <c r="AT2483" s="238"/>
      <c r="AU2483" s="231" t="str">
        <f>IF(A2483="","",VLOOKUP(L2483,'Base Vendeurs'!A:B,2,FALSE))</f>
        <v>Valauto Roncq VW</v>
      </c>
      <c r="AV2483" s="46">
        <f t="shared" si="477"/>
        <v>1741.03</v>
      </c>
      <c r="AW2483" s="51">
        <f t="shared" si="478"/>
        <v>3.1811255253060479E-2</v>
      </c>
      <c r="AX2483" s="231" t="str">
        <f t="shared" si="479"/>
        <v>NON</v>
      </c>
      <c r="AY2483" s="231">
        <f>+MargesVN[[#This Row],[Total COM]]+MargesVN[[#This Row],[EXT GIE]]+MargesVN[[#This Row],[Forfait immat]]</f>
        <v>115.22210000000001</v>
      </c>
    </row>
    <row r="2484" spans="1:51" s="384" customFormat="1" ht="11.25" customHeight="1" x14ac:dyDescent="0.25">
      <c r="A2484" s="354">
        <v>10</v>
      </c>
      <c r="B2484" s="354" t="s">
        <v>163</v>
      </c>
      <c r="C2484" s="354" t="s">
        <v>104</v>
      </c>
      <c r="D2484" s="355">
        <v>46127</v>
      </c>
      <c r="E2484" s="356">
        <v>46128</v>
      </c>
      <c r="F2484" s="357"/>
      <c r="G2484" s="357"/>
      <c r="H2484" s="357"/>
      <c r="I2484" s="357"/>
      <c r="J2484" s="357"/>
      <c r="K2484" s="357">
        <v>0</v>
      </c>
      <c r="L2484" s="354" t="s">
        <v>388</v>
      </c>
      <c r="M2484" s="354">
        <v>555318</v>
      </c>
      <c r="N2484" s="354">
        <v>5318</v>
      </c>
      <c r="O2484" s="354" t="s">
        <v>3500</v>
      </c>
      <c r="P2484" s="358" t="s">
        <v>3501</v>
      </c>
      <c r="Q2484" s="354" t="s">
        <v>23</v>
      </c>
      <c r="R2484" s="359">
        <v>24705.67</v>
      </c>
      <c r="S2484" s="359">
        <v>2912.49</v>
      </c>
      <c r="T2484" s="360">
        <f t="shared" si="468"/>
        <v>27618.159999999996</v>
      </c>
      <c r="U2484" s="361">
        <v>51</v>
      </c>
      <c r="V2484" s="359">
        <v>307.82</v>
      </c>
      <c r="W2484" s="362">
        <v>95</v>
      </c>
      <c r="X2484" s="363"/>
      <c r="Y2484" s="362">
        <f t="shared" si="469"/>
        <v>212.82</v>
      </c>
      <c r="Z2484" s="364">
        <f t="shared" si="470"/>
        <v>1.1145565091953991E-2</v>
      </c>
      <c r="AA2484" s="363">
        <v>3287.68</v>
      </c>
      <c r="AB2484" s="362">
        <v>-2356.67</v>
      </c>
      <c r="AC2484" s="362"/>
      <c r="AD2484" s="362"/>
      <c r="AE2484" s="365">
        <v>0.13</v>
      </c>
      <c r="AF2484" s="365">
        <v>0.13</v>
      </c>
      <c r="AG2484" s="362">
        <f t="shared" si="471"/>
        <v>27.666599999999999</v>
      </c>
      <c r="AH2484" s="362"/>
      <c r="AI2484" s="362">
        <f t="shared" si="472"/>
        <v>27.666599999999999</v>
      </c>
      <c r="AJ2484" s="354" t="s">
        <v>164</v>
      </c>
      <c r="AK2484" s="354">
        <v>30</v>
      </c>
      <c r="AL2484" s="361"/>
      <c r="AM2484" s="366">
        <f t="shared" si="473"/>
        <v>0</v>
      </c>
      <c r="AN2484" s="366">
        <f t="shared" si="474"/>
        <v>1</v>
      </c>
      <c r="AO2484" s="366"/>
      <c r="AP2484" s="366"/>
      <c r="AQ2484" s="366">
        <f t="shared" si="475"/>
        <v>0</v>
      </c>
      <c r="AR2484" s="367" t="str">
        <f>IF(A2484="","",VLOOKUP(A2484,'Base Sites'!A:B,2,FALSE))</f>
        <v>Valauto Roncq</v>
      </c>
      <c r="AS2484" s="367" t="str">
        <f t="shared" si="476"/>
        <v>VOLKSWAGEN</v>
      </c>
      <c r="AT2484" s="366"/>
      <c r="AU2484" s="368" t="str">
        <f>IF(A2484="","",VLOOKUP(L2484,'Base Vendeurs'!A:B,2,FALSE))</f>
        <v>Valauto Roncq VW</v>
      </c>
      <c r="AV2484" s="362">
        <f t="shared" si="477"/>
        <v>307.82</v>
      </c>
      <c r="AW2484" s="364">
        <f t="shared" si="478"/>
        <v>1.1145565091953991E-2</v>
      </c>
      <c r="AX2484" s="368" t="str">
        <f t="shared" si="479"/>
        <v>NON</v>
      </c>
      <c r="AY2484" s="231">
        <f>+MargesVN[[#This Row],[Total COM]]+MargesVN[[#This Row],[EXT GIE]]+MargesVN[[#This Row],[Forfait immat]]</f>
        <v>57.666600000000003</v>
      </c>
    </row>
    <row r="2485" spans="1:51" s="384" customFormat="1" ht="11.25" customHeight="1" x14ac:dyDescent="0.25">
      <c r="A2485" s="354">
        <v>10</v>
      </c>
      <c r="B2485" s="354" t="s">
        <v>163</v>
      </c>
      <c r="C2485" s="354" t="s">
        <v>104</v>
      </c>
      <c r="D2485" s="355">
        <v>46142</v>
      </c>
      <c r="E2485" s="356">
        <v>46142</v>
      </c>
      <c r="F2485" s="357"/>
      <c r="G2485" s="357"/>
      <c r="H2485" s="357"/>
      <c r="I2485" s="357"/>
      <c r="J2485" s="357"/>
      <c r="K2485" s="357"/>
      <c r="L2485" s="354" t="s">
        <v>195</v>
      </c>
      <c r="M2485" s="354">
        <v>546029</v>
      </c>
      <c r="N2485" s="354">
        <v>6029</v>
      </c>
      <c r="O2485" s="354" t="s">
        <v>3447</v>
      </c>
      <c r="P2485" s="358" t="s">
        <v>3448</v>
      </c>
      <c r="Q2485" s="354" t="s">
        <v>177</v>
      </c>
      <c r="R2485" s="359">
        <v>37605</v>
      </c>
      <c r="S2485" s="359">
        <v>2595.84</v>
      </c>
      <c r="T2485" s="360">
        <f t="shared" si="468"/>
        <v>40200.839999999997</v>
      </c>
      <c r="U2485" s="361">
        <v>13</v>
      </c>
      <c r="V2485" s="359">
        <v>995.78</v>
      </c>
      <c r="W2485" s="362">
        <v>95</v>
      </c>
      <c r="X2485" s="363"/>
      <c r="Y2485" s="362">
        <f t="shared" si="469"/>
        <v>900.78</v>
      </c>
      <c r="Z2485" s="364">
        <f t="shared" si="470"/>
        <v>2.4770129181380291E-2</v>
      </c>
      <c r="AA2485" s="363">
        <v>0</v>
      </c>
      <c r="AB2485" s="362">
        <v>-5860</v>
      </c>
      <c r="AC2485" s="362"/>
      <c r="AD2485" s="362"/>
      <c r="AE2485" s="365">
        <v>0.1</v>
      </c>
      <c r="AF2485" s="365">
        <v>0.1</v>
      </c>
      <c r="AG2485" s="362">
        <f t="shared" si="471"/>
        <v>90.078000000000003</v>
      </c>
      <c r="AH2485" s="362"/>
      <c r="AI2485" s="362">
        <f t="shared" si="472"/>
        <v>90.078000000000003</v>
      </c>
      <c r="AJ2485" s="354" t="s">
        <v>164</v>
      </c>
      <c r="AK2485" s="354">
        <v>0</v>
      </c>
      <c r="AL2485" s="361"/>
      <c r="AM2485" s="366">
        <f t="shared" si="473"/>
        <v>0</v>
      </c>
      <c r="AN2485" s="366">
        <f t="shared" si="474"/>
        <v>1</v>
      </c>
      <c r="AO2485" s="366"/>
      <c r="AP2485" s="366"/>
      <c r="AQ2485" s="366">
        <f t="shared" si="475"/>
        <v>0</v>
      </c>
      <c r="AR2485" s="367" t="str">
        <f>IF(A2485="","",VLOOKUP(A2485,'Base Sites'!A:B,2,FALSE))</f>
        <v>Valauto Roncq</v>
      </c>
      <c r="AS2485" s="367" t="str">
        <f t="shared" si="476"/>
        <v>VOLKSWAGEN</v>
      </c>
      <c r="AT2485" s="366"/>
      <c r="AU2485" s="368" t="str">
        <f>IF(A2485="","",VLOOKUP(L2485,'Base Vendeurs'!A:B,2,FALSE))</f>
        <v>Valauto Roncq VW</v>
      </c>
      <c r="AV2485" s="362">
        <f t="shared" si="477"/>
        <v>995.78</v>
      </c>
      <c r="AW2485" s="364">
        <f t="shared" si="478"/>
        <v>2.4770129181380291E-2</v>
      </c>
      <c r="AX2485" s="368" t="str">
        <f t="shared" si="479"/>
        <v>NON</v>
      </c>
      <c r="AY2485" s="231">
        <f>+MargesVN[[#This Row],[Total COM]]+MargesVN[[#This Row],[EXT GIE]]+MargesVN[[#This Row],[Forfait immat]]</f>
        <v>90.078000000000003</v>
      </c>
    </row>
    <row r="2486" spans="1:51" s="384" customFormat="1" ht="11.25" customHeight="1" x14ac:dyDescent="0.25">
      <c r="A2486" s="401">
        <v>10</v>
      </c>
      <c r="B2486" s="401" t="s">
        <v>163</v>
      </c>
      <c r="C2486" s="401" t="s">
        <v>104</v>
      </c>
      <c r="D2486" s="402">
        <v>46162</v>
      </c>
      <c r="E2486" s="403">
        <v>46155</v>
      </c>
      <c r="F2486" s="404"/>
      <c r="G2486" s="404"/>
      <c r="H2486" s="404"/>
      <c r="I2486" s="404"/>
      <c r="J2486" s="404"/>
      <c r="K2486" s="404">
        <v>0</v>
      </c>
      <c r="L2486" s="401" t="s">
        <v>75</v>
      </c>
      <c r="M2486" s="401">
        <v>555753</v>
      </c>
      <c r="N2486" s="401">
        <v>5753</v>
      </c>
      <c r="O2486" s="401" t="s">
        <v>4372</v>
      </c>
      <c r="P2486" s="405" t="s">
        <v>4373</v>
      </c>
      <c r="Q2486" s="401" t="s">
        <v>157</v>
      </c>
      <c r="R2486" s="406">
        <v>32700</v>
      </c>
      <c r="S2486" s="406">
        <v>1691.67</v>
      </c>
      <c r="T2486" s="407">
        <f t="shared" si="468"/>
        <v>34391.67</v>
      </c>
      <c r="U2486" s="408">
        <v>33</v>
      </c>
      <c r="V2486" s="406">
        <v>1865.13</v>
      </c>
      <c r="W2486" s="409">
        <v>95</v>
      </c>
      <c r="X2486" s="410"/>
      <c r="Y2486" s="409">
        <f t="shared" si="469"/>
        <v>1770.13</v>
      </c>
      <c r="Z2486" s="411">
        <f t="shared" si="470"/>
        <v>5.4232027697404636E-2</v>
      </c>
      <c r="AA2486" s="410">
        <v>0</v>
      </c>
      <c r="AB2486" s="409">
        <v>-4479.17</v>
      </c>
      <c r="AC2486" s="409"/>
      <c r="AD2486" s="409"/>
      <c r="AE2486" s="412">
        <v>0.08</v>
      </c>
      <c r="AF2486" s="412">
        <v>7.0000000000000007E-2</v>
      </c>
      <c r="AG2486" s="409">
        <f t="shared" si="471"/>
        <v>141.6104</v>
      </c>
      <c r="AH2486" s="409"/>
      <c r="AI2486" s="409">
        <f t="shared" si="472"/>
        <v>141.6104</v>
      </c>
      <c r="AJ2486" s="401" t="s">
        <v>164</v>
      </c>
      <c r="AK2486" s="401">
        <v>0</v>
      </c>
      <c r="AL2486" s="408"/>
      <c r="AM2486" s="413">
        <f t="shared" si="473"/>
        <v>0</v>
      </c>
      <c r="AN2486" s="413">
        <f t="shared" si="474"/>
        <v>1</v>
      </c>
      <c r="AO2486" s="413"/>
      <c r="AP2486" s="413"/>
      <c r="AQ2486" s="413">
        <f t="shared" si="475"/>
        <v>0</v>
      </c>
      <c r="AR2486" s="414" t="str">
        <f>IF(A2486="","",VLOOKUP(A2486,'Base Sites'!A:B,2,FALSE))</f>
        <v>Valauto Roncq</v>
      </c>
      <c r="AS2486" s="414" t="str">
        <f t="shared" si="476"/>
        <v>VOLKSWAGEN</v>
      </c>
      <c r="AT2486" s="413"/>
      <c r="AU2486" s="415" t="str">
        <f>IF(A2486="","",VLOOKUP(L2486,'Base Vendeurs'!A:B,2,FALSE))</f>
        <v>Valauto Roncq VW</v>
      </c>
      <c r="AV2486" s="409">
        <f t="shared" si="477"/>
        <v>1865.13</v>
      </c>
      <c r="AW2486" s="411">
        <f t="shared" si="478"/>
        <v>5.4232027697404636E-2</v>
      </c>
      <c r="AX2486" s="415" t="str">
        <f t="shared" si="479"/>
        <v>NON</v>
      </c>
      <c r="AY2486" s="231">
        <f>+MargesVN[[#This Row],[Total COM]]+MargesVN[[#This Row],[EXT GIE]]+MargesVN[[#This Row],[Forfait immat]]</f>
        <v>141.6104</v>
      </c>
    </row>
    <row r="2487" spans="1:51" s="384" customFormat="1" ht="11.25" customHeight="1" x14ac:dyDescent="0.25">
      <c r="A2487" s="401">
        <v>10</v>
      </c>
      <c r="B2487" s="401" t="s">
        <v>163</v>
      </c>
      <c r="C2487" s="401" t="s">
        <v>104</v>
      </c>
      <c r="D2487" s="402">
        <v>46155</v>
      </c>
      <c r="E2487" s="403">
        <v>46155</v>
      </c>
      <c r="F2487" s="404"/>
      <c r="G2487" s="404"/>
      <c r="H2487" s="404"/>
      <c r="I2487" s="404"/>
      <c r="J2487" s="404"/>
      <c r="K2487" s="404">
        <v>0</v>
      </c>
      <c r="L2487" s="401" t="s">
        <v>195</v>
      </c>
      <c r="M2487" s="401">
        <v>536326</v>
      </c>
      <c r="N2487" s="401">
        <v>6326</v>
      </c>
      <c r="O2487" s="401" t="s">
        <v>4255</v>
      </c>
      <c r="P2487" s="405" t="s">
        <v>4256</v>
      </c>
      <c r="Q2487" s="401" t="s">
        <v>177</v>
      </c>
      <c r="R2487" s="406">
        <v>38438.33</v>
      </c>
      <c r="S2487" s="406">
        <v>1766.67</v>
      </c>
      <c r="T2487" s="407">
        <f t="shared" si="468"/>
        <v>40205</v>
      </c>
      <c r="U2487" s="408">
        <v>22</v>
      </c>
      <c r="V2487" s="406">
        <v>2044.35</v>
      </c>
      <c r="W2487" s="409">
        <v>95</v>
      </c>
      <c r="X2487" s="410"/>
      <c r="Y2487" s="409">
        <f t="shared" si="469"/>
        <v>1949.35</v>
      </c>
      <c r="Z2487" s="411">
        <f t="shared" si="470"/>
        <v>5.0848153214774282E-2</v>
      </c>
      <c r="AA2487" s="410">
        <v>0</v>
      </c>
      <c r="AB2487" s="409">
        <v>-5860</v>
      </c>
      <c r="AC2487" s="409"/>
      <c r="AD2487" s="409"/>
      <c r="AE2487" s="412">
        <v>0.1</v>
      </c>
      <c r="AF2487" s="412">
        <v>0.08</v>
      </c>
      <c r="AG2487" s="409">
        <f t="shared" si="471"/>
        <v>194.935</v>
      </c>
      <c r="AH2487" s="409"/>
      <c r="AI2487" s="409">
        <f t="shared" si="472"/>
        <v>194.935</v>
      </c>
      <c r="AJ2487" s="401" t="s">
        <v>164</v>
      </c>
      <c r="AK2487" s="401">
        <v>30</v>
      </c>
      <c r="AL2487" s="408"/>
      <c r="AM2487" s="413">
        <f t="shared" si="473"/>
        <v>0</v>
      </c>
      <c r="AN2487" s="413">
        <f t="shared" si="474"/>
        <v>1</v>
      </c>
      <c r="AO2487" s="413"/>
      <c r="AP2487" s="413"/>
      <c r="AQ2487" s="413">
        <f t="shared" si="475"/>
        <v>0</v>
      </c>
      <c r="AR2487" s="414" t="str">
        <f>IF(A2487="","",VLOOKUP(A2487,'Base Sites'!A:B,2,FALSE))</f>
        <v>Valauto Roncq</v>
      </c>
      <c r="AS2487" s="414" t="str">
        <f t="shared" si="476"/>
        <v>VOLKSWAGEN</v>
      </c>
      <c r="AT2487" s="413"/>
      <c r="AU2487" s="415" t="str">
        <f>IF(A2487="","",VLOOKUP(L2487,'Base Vendeurs'!A:B,2,FALSE))</f>
        <v>Valauto Roncq VW</v>
      </c>
      <c r="AV2487" s="409">
        <f t="shared" si="477"/>
        <v>2044.35</v>
      </c>
      <c r="AW2487" s="411">
        <f t="shared" si="478"/>
        <v>5.0848153214774282E-2</v>
      </c>
      <c r="AX2487" s="415" t="str">
        <f t="shared" si="479"/>
        <v>NON</v>
      </c>
      <c r="AY2487" s="231">
        <f>+MargesVN[[#This Row],[Total COM]]+MargesVN[[#This Row],[EXT GIE]]+MargesVN[[#This Row],[Forfait immat]]</f>
        <v>224.935</v>
      </c>
    </row>
    <row r="2488" spans="1:51" s="384" customFormat="1" ht="11.25" customHeight="1" x14ac:dyDescent="0.25">
      <c r="A2488" s="319">
        <v>10</v>
      </c>
      <c r="B2488" s="319" t="s">
        <v>163</v>
      </c>
      <c r="C2488" s="319" t="s">
        <v>104</v>
      </c>
      <c r="D2488" s="320">
        <v>46091</v>
      </c>
      <c r="E2488" s="321">
        <v>46092</v>
      </c>
      <c r="F2488" s="322"/>
      <c r="G2488" s="322"/>
      <c r="H2488" s="322"/>
      <c r="I2488" s="322"/>
      <c r="J2488" s="322"/>
      <c r="K2488" s="322">
        <v>0</v>
      </c>
      <c r="L2488" s="319" t="s">
        <v>195</v>
      </c>
      <c r="M2488" s="319">
        <v>555766</v>
      </c>
      <c r="N2488" s="319">
        <v>5766</v>
      </c>
      <c r="O2488" s="319" t="s">
        <v>2829</v>
      </c>
      <c r="P2488" s="323" t="s">
        <v>2830</v>
      </c>
      <c r="Q2488" s="319" t="s">
        <v>157</v>
      </c>
      <c r="R2488" s="324">
        <v>28533.33</v>
      </c>
      <c r="S2488" s="324">
        <v>1250</v>
      </c>
      <c r="T2488" s="325">
        <f t="shared" si="468"/>
        <v>29783.33</v>
      </c>
      <c r="U2488" s="326">
        <v>40</v>
      </c>
      <c r="V2488" s="324">
        <v>1435.24</v>
      </c>
      <c r="W2488" s="327">
        <v>95</v>
      </c>
      <c r="X2488" s="328"/>
      <c r="Y2488" s="327">
        <f t="shared" si="469"/>
        <v>1340.24</v>
      </c>
      <c r="Z2488" s="329">
        <f t="shared" si="470"/>
        <v>4.8189373048614779E-2</v>
      </c>
      <c r="AA2488" s="328">
        <v>0</v>
      </c>
      <c r="AB2488" s="327">
        <v>-4249.99</v>
      </c>
      <c r="AC2488" s="327"/>
      <c r="AD2488" s="327"/>
      <c r="AE2488" s="330">
        <v>7.0000000000000007E-2</v>
      </c>
      <c r="AF2488" s="330">
        <v>7.0000000000000007E-2</v>
      </c>
      <c r="AG2488" s="327">
        <f t="shared" si="471"/>
        <v>93.816800000000015</v>
      </c>
      <c r="AH2488" s="327"/>
      <c r="AI2488" s="327">
        <f t="shared" si="472"/>
        <v>93.816800000000015</v>
      </c>
      <c r="AJ2488" s="319" t="s">
        <v>164</v>
      </c>
      <c r="AK2488" s="319">
        <v>0</v>
      </c>
      <c r="AL2488" s="326"/>
      <c r="AM2488" s="331">
        <f t="shared" si="473"/>
        <v>0</v>
      </c>
      <c r="AN2488" s="331">
        <f t="shared" si="474"/>
        <v>1</v>
      </c>
      <c r="AO2488" s="331"/>
      <c r="AP2488" s="331"/>
      <c r="AQ2488" s="331">
        <f t="shared" si="475"/>
        <v>0</v>
      </c>
      <c r="AR2488" s="332" t="str">
        <f>IF(A2488="","",VLOOKUP(A2488,'Base Sites'!A:B,2,FALSE))</f>
        <v>Valauto Roncq</v>
      </c>
      <c r="AS2488" s="332" t="str">
        <f t="shared" si="476"/>
        <v>VOLKSWAGEN</v>
      </c>
      <c r="AT2488" s="331"/>
      <c r="AU2488" s="333" t="str">
        <f>IF(A2488="","",VLOOKUP(L2488,'Base Vendeurs'!A:B,2,FALSE))</f>
        <v>Valauto Roncq VW</v>
      </c>
      <c r="AV2488" s="327">
        <f t="shared" si="477"/>
        <v>1435.24</v>
      </c>
      <c r="AW2488" s="329">
        <f t="shared" si="478"/>
        <v>4.8189373048614779E-2</v>
      </c>
      <c r="AX2488" s="333" t="str">
        <f t="shared" si="479"/>
        <v>NON</v>
      </c>
      <c r="AY2488" s="231">
        <f>+MargesVN[[#This Row],[Total COM]]+MargesVN[[#This Row],[EXT GIE]]+MargesVN[[#This Row],[Forfait immat]]</f>
        <v>93.816800000000015</v>
      </c>
    </row>
    <row r="2489" spans="1:51" s="384" customFormat="1" ht="11.25" customHeight="1" x14ac:dyDescent="0.25">
      <c r="A2489" s="401">
        <v>10</v>
      </c>
      <c r="B2489" s="401" t="s">
        <v>163</v>
      </c>
      <c r="C2489" s="401" t="s">
        <v>104</v>
      </c>
      <c r="D2489" s="402">
        <v>46167</v>
      </c>
      <c r="E2489" s="403">
        <v>46167</v>
      </c>
      <c r="F2489" s="404"/>
      <c r="G2489" s="404"/>
      <c r="H2489" s="404"/>
      <c r="I2489" s="404"/>
      <c r="J2489" s="404"/>
      <c r="K2489" s="404">
        <v>0</v>
      </c>
      <c r="L2489" s="401" t="s">
        <v>417</v>
      </c>
      <c r="M2489" s="401">
        <v>526006</v>
      </c>
      <c r="N2489" s="401">
        <v>6006</v>
      </c>
      <c r="O2489" s="401" t="s">
        <v>4231</v>
      </c>
      <c r="P2489" s="405" t="s">
        <v>4232</v>
      </c>
      <c r="Q2489" s="401" t="s">
        <v>177</v>
      </c>
      <c r="R2489" s="406">
        <v>37605</v>
      </c>
      <c r="S2489" s="406">
        <v>2537.5</v>
      </c>
      <c r="T2489" s="407">
        <f t="shared" si="468"/>
        <v>40142.5</v>
      </c>
      <c r="U2489" s="408">
        <v>19</v>
      </c>
      <c r="V2489" s="406">
        <v>1931.65</v>
      </c>
      <c r="W2489" s="409">
        <v>95</v>
      </c>
      <c r="X2489" s="410"/>
      <c r="Y2489" s="409">
        <f t="shared" si="469"/>
        <v>1836.65</v>
      </c>
      <c r="Z2489" s="411">
        <f t="shared" si="470"/>
        <v>4.8119823130099028E-2</v>
      </c>
      <c r="AA2489" s="410">
        <v>0</v>
      </c>
      <c r="AB2489" s="409">
        <v>-5860</v>
      </c>
      <c r="AC2489" s="409"/>
      <c r="AD2489" s="409"/>
      <c r="AE2489" s="412">
        <v>0.08</v>
      </c>
      <c r="AF2489" s="412">
        <v>7.0000000000000007E-2</v>
      </c>
      <c r="AG2489" s="409">
        <f t="shared" si="471"/>
        <v>146.93200000000002</v>
      </c>
      <c r="AH2489" s="409"/>
      <c r="AI2489" s="409">
        <f t="shared" si="472"/>
        <v>146.93200000000002</v>
      </c>
      <c r="AJ2489" s="401" t="s">
        <v>164</v>
      </c>
      <c r="AK2489" s="401">
        <v>30</v>
      </c>
      <c r="AL2489" s="408">
        <v>50</v>
      </c>
      <c r="AM2489" s="413">
        <f t="shared" si="473"/>
        <v>1</v>
      </c>
      <c r="AN2489" s="413">
        <f t="shared" si="474"/>
        <v>1</v>
      </c>
      <c r="AO2489" s="413"/>
      <c r="AP2489" s="413"/>
      <c r="AQ2489" s="413">
        <f t="shared" si="475"/>
        <v>1</v>
      </c>
      <c r="AR2489" s="414" t="str">
        <f>IF(A2489="","",VLOOKUP(A2489,'Base Sites'!A:B,2,FALSE))</f>
        <v>Valauto Roncq</v>
      </c>
      <c r="AS2489" s="414" t="str">
        <f t="shared" si="476"/>
        <v>VOLKSWAGEN</v>
      </c>
      <c r="AT2489" s="413"/>
      <c r="AU2489" s="415" t="str">
        <f>IF(A2489="","",VLOOKUP(L2489,'Base Vendeurs'!A:B,2,FALSE))</f>
        <v>Valauto Roncq VW</v>
      </c>
      <c r="AV2489" s="409">
        <f t="shared" si="477"/>
        <v>1931.65</v>
      </c>
      <c r="AW2489" s="411">
        <f t="shared" si="478"/>
        <v>4.8119823130099028E-2</v>
      </c>
      <c r="AX2489" s="415" t="str">
        <f t="shared" si="479"/>
        <v>NON</v>
      </c>
      <c r="AY2489" s="231">
        <f>+MargesVN[[#This Row],[Total COM]]+MargesVN[[#This Row],[EXT GIE]]+MargesVN[[#This Row],[Forfait immat]]</f>
        <v>226.93200000000002</v>
      </c>
    </row>
    <row r="2490" spans="1:51" s="384" customFormat="1" ht="11.25" customHeight="1" x14ac:dyDescent="0.25">
      <c r="A2490" s="401">
        <v>10</v>
      </c>
      <c r="B2490" s="401" t="s">
        <v>163</v>
      </c>
      <c r="C2490" s="401" t="s">
        <v>104</v>
      </c>
      <c r="D2490" s="402">
        <v>46168</v>
      </c>
      <c r="E2490" s="403">
        <v>46170</v>
      </c>
      <c r="F2490" s="404"/>
      <c r="G2490" s="404"/>
      <c r="H2490" s="404"/>
      <c r="I2490" s="404" t="s">
        <v>165</v>
      </c>
      <c r="J2490" s="404" t="s">
        <v>165</v>
      </c>
      <c r="K2490" s="404"/>
      <c r="L2490" s="401" t="s">
        <v>109</v>
      </c>
      <c r="M2490" s="401">
        <v>512095</v>
      </c>
      <c r="N2490" s="401">
        <v>2095</v>
      </c>
      <c r="O2490" s="401" t="s">
        <v>4245</v>
      </c>
      <c r="P2490" s="405" t="s">
        <v>4246</v>
      </c>
      <c r="Q2490" s="401" t="s">
        <v>177</v>
      </c>
      <c r="R2490" s="406">
        <v>37605</v>
      </c>
      <c r="S2490" s="406">
        <v>1862.49</v>
      </c>
      <c r="T2490" s="407">
        <f t="shared" si="468"/>
        <v>39467.49</v>
      </c>
      <c r="U2490" s="408">
        <v>20</v>
      </c>
      <c r="V2490" s="406">
        <v>1884.39</v>
      </c>
      <c r="W2490" s="409">
        <v>95</v>
      </c>
      <c r="X2490" s="410"/>
      <c r="Y2490" s="409">
        <f t="shared" si="469"/>
        <v>1789.39</v>
      </c>
      <c r="Z2490" s="411">
        <f t="shared" si="470"/>
        <v>4.7745372203806223E-2</v>
      </c>
      <c r="AA2490" s="410">
        <v>0</v>
      </c>
      <c r="AB2490" s="409">
        <v>-5860</v>
      </c>
      <c r="AC2490" s="409"/>
      <c r="AD2490" s="409"/>
      <c r="AE2490" s="412">
        <v>0.1</v>
      </c>
      <c r="AF2490" s="412">
        <v>0.1</v>
      </c>
      <c r="AG2490" s="409">
        <f t="shared" si="471"/>
        <v>178.93900000000002</v>
      </c>
      <c r="AH2490" s="409"/>
      <c r="AI2490" s="409">
        <f t="shared" si="472"/>
        <v>178.93900000000002</v>
      </c>
      <c r="AJ2490" s="401" t="s">
        <v>164</v>
      </c>
      <c r="AK2490" s="401"/>
      <c r="AL2490" s="408"/>
      <c r="AM2490" s="413">
        <f t="shared" si="473"/>
        <v>0</v>
      </c>
      <c r="AN2490" s="413">
        <f t="shared" si="474"/>
        <v>1</v>
      </c>
      <c r="AO2490" s="413"/>
      <c r="AP2490" s="413"/>
      <c r="AQ2490" s="413">
        <f t="shared" si="475"/>
        <v>0</v>
      </c>
      <c r="AR2490" s="414" t="str">
        <f>IF(A2490="","",VLOOKUP(A2490,'Base Sites'!A:B,2,FALSE))</f>
        <v>Valauto Roncq</v>
      </c>
      <c r="AS2490" s="414" t="str">
        <f t="shared" si="476"/>
        <v>VOLKSWAGEN</v>
      </c>
      <c r="AT2490" s="413"/>
      <c r="AU2490" s="415" t="str">
        <f>IF(A2490="","",VLOOKUP(L2490,'Base Vendeurs'!A:B,2,FALSE))</f>
        <v>Valauto Roncq SEAT</v>
      </c>
      <c r="AV2490" s="409">
        <f t="shared" si="477"/>
        <v>1884.39</v>
      </c>
      <c r="AW2490" s="411">
        <f t="shared" si="478"/>
        <v>4.7745372203806223E-2</v>
      </c>
      <c r="AX2490" s="415" t="str">
        <f t="shared" si="479"/>
        <v>NON</v>
      </c>
      <c r="AY2490" s="231">
        <f>+MargesVN[[#This Row],[Total COM]]+MargesVN[[#This Row],[EXT GIE]]+MargesVN[[#This Row],[Forfait immat]]</f>
        <v>178.93900000000002</v>
      </c>
    </row>
    <row r="2491" spans="1:51" s="384" customFormat="1" ht="11.25" customHeight="1" x14ac:dyDescent="0.25">
      <c r="A2491" s="431">
        <v>10</v>
      </c>
      <c r="B2491" s="431" t="s">
        <v>183</v>
      </c>
      <c r="C2491" s="431" t="s">
        <v>104</v>
      </c>
      <c r="D2491" s="432">
        <v>46177</v>
      </c>
      <c r="E2491" s="433">
        <v>46178</v>
      </c>
      <c r="F2491" s="434"/>
      <c r="G2491" s="434"/>
      <c r="H2491" s="434"/>
      <c r="I2491" s="434" t="s">
        <v>165</v>
      </c>
      <c r="J2491" s="434"/>
      <c r="K2491" s="434">
        <v>4600.01</v>
      </c>
      <c r="L2491" s="431" t="s">
        <v>195</v>
      </c>
      <c r="M2491" s="431">
        <v>526064</v>
      </c>
      <c r="N2491" s="431">
        <v>6064</v>
      </c>
      <c r="O2491" s="431" t="s">
        <v>5024</v>
      </c>
      <c r="P2491" s="435" t="s">
        <v>5025</v>
      </c>
      <c r="Q2491" s="431" t="s">
        <v>177</v>
      </c>
      <c r="R2491" s="436">
        <v>37605</v>
      </c>
      <c r="S2491" s="436">
        <v>833.33</v>
      </c>
      <c r="T2491" s="437">
        <f t="shared" si="468"/>
        <v>38438.33</v>
      </c>
      <c r="U2491" s="438">
        <v>35</v>
      </c>
      <c r="V2491" s="436">
        <v>1145.68</v>
      </c>
      <c r="W2491" s="439">
        <v>95</v>
      </c>
      <c r="X2491" s="440"/>
      <c r="Y2491" s="439">
        <f t="shared" si="469"/>
        <v>1050.68</v>
      </c>
      <c r="Z2491" s="441">
        <f t="shared" si="470"/>
        <v>2.9805665334576192E-2</v>
      </c>
      <c r="AA2491" s="440">
        <v>0</v>
      </c>
      <c r="AB2491" s="439">
        <v>-5860</v>
      </c>
      <c r="AC2491" s="439"/>
      <c r="AD2491" s="439" t="s">
        <v>5173</v>
      </c>
      <c r="AE2491" s="442">
        <v>7.0000000000000007E-2</v>
      </c>
      <c r="AF2491" s="442">
        <v>7.0000000000000007E-2</v>
      </c>
      <c r="AG2491" s="439">
        <f t="shared" si="471"/>
        <v>73.547600000000017</v>
      </c>
      <c r="AH2491" s="439"/>
      <c r="AI2491" s="439">
        <f t="shared" si="472"/>
        <v>73.547600000000017</v>
      </c>
      <c r="AJ2491" s="431" t="s">
        <v>164</v>
      </c>
      <c r="AK2491" s="431">
        <v>0</v>
      </c>
      <c r="AL2491" s="438"/>
      <c r="AM2491" s="443">
        <f t="shared" si="473"/>
        <v>0</v>
      </c>
      <c r="AN2491" s="443">
        <f t="shared" si="474"/>
        <v>1</v>
      </c>
      <c r="AO2491" s="443"/>
      <c r="AP2491" s="443"/>
      <c r="AQ2491" s="443">
        <f t="shared" si="475"/>
        <v>0</v>
      </c>
      <c r="AR2491" s="444" t="str">
        <f>IF(A2491="","",VLOOKUP(A2491,'Base Sites'!A:B,2,FALSE))</f>
        <v>Valauto Roncq</v>
      </c>
      <c r="AS2491" s="444" t="str">
        <f t="shared" si="476"/>
        <v>VOLKSWAGEN</v>
      </c>
      <c r="AT2491" s="443"/>
      <c r="AU2491" s="445" t="str">
        <f>IF(A2491="","",VLOOKUP(L2491,'Base Vendeurs'!A:B,2,FALSE))</f>
        <v>Valauto Roncq VW</v>
      </c>
      <c r="AV2491" s="439">
        <f t="shared" si="477"/>
        <v>1145.68</v>
      </c>
      <c r="AW2491" s="441">
        <f t="shared" si="478"/>
        <v>2.9805665334576192E-2</v>
      </c>
      <c r="AX2491" s="445" t="str">
        <f t="shared" si="479"/>
        <v>NON</v>
      </c>
      <c r="AY2491" s="231">
        <f>+MargesVN[[#This Row],[Total COM]]+MargesVN[[#This Row],[EXT GIE]]+MargesVN[[#This Row],[Forfait immat]]</f>
        <v>73.547600000000017</v>
      </c>
    </row>
    <row r="2492" spans="1:51" s="384" customFormat="1" ht="11.25" customHeight="1" x14ac:dyDescent="0.25">
      <c r="A2492" s="354">
        <v>10</v>
      </c>
      <c r="B2492" s="354" t="s">
        <v>163</v>
      </c>
      <c r="C2492" s="354" t="s">
        <v>104</v>
      </c>
      <c r="D2492" s="355">
        <v>46135</v>
      </c>
      <c r="E2492" s="356">
        <v>46135</v>
      </c>
      <c r="F2492" s="357"/>
      <c r="G2492" s="357"/>
      <c r="H2492" s="357"/>
      <c r="I2492" s="357"/>
      <c r="J2492" s="357"/>
      <c r="K2492" s="357"/>
      <c r="L2492" s="354" t="s">
        <v>38</v>
      </c>
      <c r="M2492" s="354">
        <v>555930</v>
      </c>
      <c r="N2492" s="354">
        <v>5930</v>
      </c>
      <c r="O2492" s="354" t="s">
        <v>3631</v>
      </c>
      <c r="P2492" s="358" t="s">
        <v>3632</v>
      </c>
      <c r="Q2492" s="354" t="s">
        <v>157</v>
      </c>
      <c r="R2492" s="359">
        <v>28533.33</v>
      </c>
      <c r="S2492" s="359">
        <v>2166.67</v>
      </c>
      <c r="T2492" s="360">
        <f t="shared" si="468"/>
        <v>30700</v>
      </c>
      <c r="U2492" s="361">
        <v>58</v>
      </c>
      <c r="V2492" s="359">
        <v>1025.03</v>
      </c>
      <c r="W2492" s="362">
        <v>95</v>
      </c>
      <c r="X2492" s="363"/>
      <c r="Y2492" s="362">
        <f t="shared" si="469"/>
        <v>930.03</v>
      </c>
      <c r="Z2492" s="364">
        <f t="shared" si="470"/>
        <v>3.3388599348534199E-2</v>
      </c>
      <c r="AA2492" s="363">
        <v>0</v>
      </c>
      <c r="AB2492" s="362">
        <v>-3333.33</v>
      </c>
      <c r="AC2492" s="362"/>
      <c r="AD2492" s="362"/>
      <c r="AE2492" s="365">
        <v>7.0000000000000007E-2</v>
      </c>
      <c r="AF2492" s="365">
        <v>7.0000000000000007E-2</v>
      </c>
      <c r="AG2492" s="362">
        <f t="shared" si="471"/>
        <v>65.102100000000007</v>
      </c>
      <c r="AH2492" s="362"/>
      <c r="AI2492" s="362">
        <f t="shared" si="472"/>
        <v>65.102100000000007</v>
      </c>
      <c r="AJ2492" s="354" t="s">
        <v>164</v>
      </c>
      <c r="AK2492" s="354">
        <v>30</v>
      </c>
      <c r="AL2492" s="361"/>
      <c r="AM2492" s="366">
        <f t="shared" si="473"/>
        <v>0</v>
      </c>
      <c r="AN2492" s="366">
        <f t="shared" si="474"/>
        <v>1</v>
      </c>
      <c r="AO2492" s="366"/>
      <c r="AP2492" s="366"/>
      <c r="AQ2492" s="366">
        <f t="shared" si="475"/>
        <v>0</v>
      </c>
      <c r="AR2492" s="367" t="str">
        <f>IF(A2492="","",VLOOKUP(A2492,'Base Sites'!A:B,2,FALSE))</f>
        <v>Valauto Roncq</v>
      </c>
      <c r="AS2492" s="367" t="str">
        <f t="shared" si="476"/>
        <v>VOLKSWAGEN</v>
      </c>
      <c r="AT2492" s="366"/>
      <c r="AU2492" s="368" t="str">
        <f>IF(A2492="","",VLOOKUP(L2492,'Base Vendeurs'!A:B,2,FALSE))</f>
        <v>Valauto Roubaix</v>
      </c>
      <c r="AV2492" s="362">
        <f t="shared" si="477"/>
        <v>1025.03</v>
      </c>
      <c r="AW2492" s="364">
        <f t="shared" si="478"/>
        <v>3.3388599348534199E-2</v>
      </c>
      <c r="AX2492" s="368" t="str">
        <f t="shared" si="479"/>
        <v>NON</v>
      </c>
      <c r="AY2492" s="231">
        <f>+MargesVN[[#This Row],[Total COM]]+MargesVN[[#This Row],[EXT GIE]]+MargesVN[[#This Row],[Forfait immat]]</f>
        <v>95.102100000000007</v>
      </c>
    </row>
    <row r="2493" spans="1:51" s="384" customFormat="1" ht="11.25" customHeight="1" x14ac:dyDescent="0.25">
      <c r="A2493" s="431">
        <v>10</v>
      </c>
      <c r="B2493" s="431" t="s">
        <v>163</v>
      </c>
      <c r="C2493" s="431" t="s">
        <v>104</v>
      </c>
      <c r="D2493" s="432">
        <v>46178</v>
      </c>
      <c r="E2493" s="433">
        <v>46178</v>
      </c>
      <c r="F2493" s="434"/>
      <c r="G2493" s="434"/>
      <c r="H2493" s="434"/>
      <c r="I2493" s="434"/>
      <c r="J2493" s="434"/>
      <c r="K2493" s="434">
        <v>0</v>
      </c>
      <c r="L2493" s="431" t="s">
        <v>35</v>
      </c>
      <c r="M2493" s="431">
        <v>535481</v>
      </c>
      <c r="N2493" s="431">
        <v>5481</v>
      </c>
      <c r="O2493" s="431" t="s">
        <v>5021</v>
      </c>
      <c r="P2493" s="435" t="s">
        <v>5022</v>
      </c>
      <c r="Q2493" s="431" t="s">
        <v>177</v>
      </c>
      <c r="R2493" s="436">
        <v>37605</v>
      </c>
      <c r="S2493" s="436">
        <v>1241.6600000000001</v>
      </c>
      <c r="T2493" s="437">
        <f t="shared" si="468"/>
        <v>38846.660000000003</v>
      </c>
      <c r="U2493" s="438">
        <v>73</v>
      </c>
      <c r="V2493" s="436">
        <v>1757.6</v>
      </c>
      <c r="W2493" s="439">
        <v>95.01</v>
      </c>
      <c r="X2493" s="440"/>
      <c r="Y2493" s="439">
        <f t="shared" si="469"/>
        <v>1662.59</v>
      </c>
      <c r="Z2493" s="441">
        <f t="shared" si="470"/>
        <v>4.5244558991686792E-2</v>
      </c>
      <c r="AA2493" s="440">
        <v>-5860</v>
      </c>
      <c r="AB2493" s="439">
        <v>0</v>
      </c>
      <c r="AC2493" s="439"/>
      <c r="AD2493" s="439"/>
      <c r="AE2493" s="442">
        <v>7.0000000000000007E-2</v>
      </c>
      <c r="AF2493" s="442">
        <v>0.1</v>
      </c>
      <c r="AG2493" s="439">
        <f t="shared" si="471"/>
        <v>116.38130000000001</v>
      </c>
      <c r="AH2493" s="439"/>
      <c r="AI2493" s="439">
        <f t="shared" si="472"/>
        <v>116.38130000000001</v>
      </c>
      <c r="AJ2493" s="431" t="s">
        <v>164</v>
      </c>
      <c r="AK2493" s="431"/>
      <c r="AL2493" s="438"/>
      <c r="AM2493" s="443">
        <f t="shared" si="473"/>
        <v>0</v>
      </c>
      <c r="AN2493" s="443">
        <f t="shared" si="474"/>
        <v>1</v>
      </c>
      <c r="AO2493" s="443"/>
      <c r="AP2493" s="443"/>
      <c r="AQ2493" s="443">
        <f t="shared" si="475"/>
        <v>0</v>
      </c>
      <c r="AR2493" s="444" t="str">
        <f>IF(A2493="","",VLOOKUP(A2493,'Base Sites'!A:B,2,FALSE))</f>
        <v>Valauto Roncq</v>
      </c>
      <c r="AS2493" s="444" t="str">
        <f t="shared" si="476"/>
        <v>VOLKSWAGEN</v>
      </c>
      <c r="AT2493" s="443"/>
      <c r="AU2493" s="445" t="str">
        <f>IF(A2493="","",VLOOKUP(L2493,'Base Vendeurs'!A:B,2,FALSE))</f>
        <v>Valauto Roncq VW</v>
      </c>
      <c r="AV2493" s="439">
        <f t="shared" si="477"/>
        <v>1757.6</v>
      </c>
      <c r="AW2493" s="441">
        <f t="shared" si="478"/>
        <v>4.5244558991686792E-2</v>
      </c>
      <c r="AX2493" s="445" t="str">
        <f t="shared" si="479"/>
        <v>NON</v>
      </c>
      <c r="AY2493" s="231">
        <f>+MargesVN[[#This Row],[Total COM]]+MargesVN[[#This Row],[EXT GIE]]+MargesVN[[#This Row],[Forfait immat]]</f>
        <v>116.38130000000001</v>
      </c>
    </row>
    <row r="2494" spans="1:51" s="384" customFormat="1" ht="11.25" customHeight="1" x14ac:dyDescent="0.25">
      <c r="A2494" s="319">
        <v>10</v>
      </c>
      <c r="B2494" s="319" t="s">
        <v>163</v>
      </c>
      <c r="C2494" s="319" t="s">
        <v>104</v>
      </c>
      <c r="D2494" s="320">
        <v>46105</v>
      </c>
      <c r="E2494" s="321">
        <v>46105</v>
      </c>
      <c r="F2494" s="322"/>
      <c r="G2494" s="322"/>
      <c r="H2494" s="322"/>
      <c r="I2494" s="322" t="s">
        <v>165</v>
      </c>
      <c r="J2494" s="322" t="s">
        <v>165</v>
      </c>
      <c r="K2494" s="322">
        <v>-1950.48</v>
      </c>
      <c r="L2494" s="319" t="s">
        <v>195</v>
      </c>
      <c r="M2494" s="319">
        <v>555945</v>
      </c>
      <c r="N2494" s="319">
        <v>5945</v>
      </c>
      <c r="O2494" s="319" t="s">
        <v>2800</v>
      </c>
      <c r="P2494" s="323" t="s">
        <v>2801</v>
      </c>
      <c r="Q2494" s="319" t="s">
        <v>157</v>
      </c>
      <c r="R2494" s="324">
        <v>28533.33</v>
      </c>
      <c r="S2494" s="324">
        <v>2358.34</v>
      </c>
      <c r="T2494" s="325">
        <f t="shared" si="468"/>
        <v>30891.670000000002</v>
      </c>
      <c r="U2494" s="326">
        <v>11</v>
      </c>
      <c r="V2494" s="324">
        <v>985.13</v>
      </c>
      <c r="W2494" s="327">
        <v>95</v>
      </c>
      <c r="X2494" s="328"/>
      <c r="Y2494" s="327">
        <f t="shared" si="469"/>
        <v>890.13</v>
      </c>
      <c r="Z2494" s="329">
        <f t="shared" si="470"/>
        <v>3.1889826610215631E-2</v>
      </c>
      <c r="AA2494" s="328">
        <v>0</v>
      </c>
      <c r="AB2494" s="327">
        <v>-3666.67</v>
      </c>
      <c r="AC2494" s="327"/>
      <c r="AD2494" s="327" t="s">
        <v>2874</v>
      </c>
      <c r="AE2494" s="330">
        <v>0.1</v>
      </c>
      <c r="AF2494" s="330">
        <v>0.1</v>
      </c>
      <c r="AG2494" s="327">
        <f t="shared" si="471"/>
        <v>89.013000000000005</v>
      </c>
      <c r="AH2494" s="327"/>
      <c r="AI2494" s="327">
        <f t="shared" si="472"/>
        <v>89.013000000000005</v>
      </c>
      <c r="AJ2494" s="319" t="s">
        <v>164</v>
      </c>
      <c r="AK2494" s="319"/>
      <c r="AL2494" s="326"/>
      <c r="AM2494" s="331">
        <f t="shared" si="473"/>
        <v>0</v>
      </c>
      <c r="AN2494" s="331">
        <f t="shared" si="474"/>
        <v>1</v>
      </c>
      <c r="AO2494" s="331"/>
      <c r="AP2494" s="331"/>
      <c r="AQ2494" s="331">
        <f t="shared" si="475"/>
        <v>0</v>
      </c>
      <c r="AR2494" s="332" t="str">
        <f>IF(A2494="","",VLOOKUP(A2494,'Base Sites'!A:B,2,FALSE))</f>
        <v>Valauto Roncq</v>
      </c>
      <c r="AS2494" s="332" t="str">
        <f t="shared" si="476"/>
        <v>VOLKSWAGEN</v>
      </c>
      <c r="AT2494" s="331"/>
      <c r="AU2494" s="333" t="str">
        <f>IF(A2494="","",VLOOKUP(L2494,'Base Vendeurs'!A:B,2,FALSE))</f>
        <v>Valauto Roncq VW</v>
      </c>
      <c r="AV2494" s="327">
        <f t="shared" si="477"/>
        <v>985.13</v>
      </c>
      <c r="AW2494" s="329">
        <f t="shared" si="478"/>
        <v>3.1889826610215631E-2</v>
      </c>
      <c r="AX2494" s="333" t="str">
        <f t="shared" si="479"/>
        <v>NON</v>
      </c>
      <c r="AY2494" s="231">
        <f>+MargesVN[[#This Row],[Total COM]]+MargesVN[[#This Row],[EXT GIE]]+MargesVN[[#This Row],[Forfait immat]]</f>
        <v>89.013000000000005</v>
      </c>
    </row>
    <row r="2495" spans="1:51" s="384" customFormat="1" ht="11.25" customHeight="1" x14ac:dyDescent="0.25">
      <c r="A2495" s="354">
        <v>10</v>
      </c>
      <c r="B2495" s="354" t="s">
        <v>163</v>
      </c>
      <c r="C2495" s="354" t="s">
        <v>104</v>
      </c>
      <c r="D2495" s="355">
        <v>46080</v>
      </c>
      <c r="E2495" s="356">
        <v>46084</v>
      </c>
      <c r="F2495" s="357"/>
      <c r="G2495" s="357"/>
      <c r="H2495" s="357"/>
      <c r="I2495" s="357"/>
      <c r="J2495" s="357"/>
      <c r="K2495" s="357"/>
      <c r="L2495" s="354" t="s">
        <v>195</v>
      </c>
      <c r="M2495" s="354">
        <v>555949</v>
      </c>
      <c r="N2495" s="354">
        <v>5949</v>
      </c>
      <c r="O2495" s="354" t="s">
        <v>2007</v>
      </c>
      <c r="P2495" s="358" t="s">
        <v>2008</v>
      </c>
      <c r="Q2495" s="354" t="s">
        <v>23</v>
      </c>
      <c r="R2495" s="359">
        <v>23014</v>
      </c>
      <c r="S2495" s="359">
        <v>312.49</v>
      </c>
      <c r="T2495" s="360">
        <f t="shared" si="468"/>
        <v>23326.49</v>
      </c>
      <c r="U2495" s="361">
        <v>4</v>
      </c>
      <c r="V2495" s="359">
        <v>-103.06</v>
      </c>
      <c r="W2495" s="362">
        <v>95</v>
      </c>
      <c r="X2495" s="363"/>
      <c r="Y2495" s="362">
        <f t="shared" si="469"/>
        <v>-198.06</v>
      </c>
      <c r="Z2495" s="364">
        <f t="shared" si="470"/>
        <v>-4.4181529239932793E-3</v>
      </c>
      <c r="AA2495" s="363">
        <v>0</v>
      </c>
      <c r="AB2495" s="362">
        <v>-1269.0899999999999</v>
      </c>
      <c r="AC2495" s="362"/>
      <c r="AD2495" s="362" t="s">
        <v>236</v>
      </c>
      <c r="AE2495" s="365"/>
      <c r="AF2495" s="365">
        <v>7.0000000000000007E-2</v>
      </c>
      <c r="AG2495" s="362">
        <f t="shared" si="471"/>
        <v>0</v>
      </c>
      <c r="AH2495" s="362"/>
      <c r="AI2495" s="362">
        <f t="shared" si="472"/>
        <v>0</v>
      </c>
      <c r="AJ2495" s="354" t="s">
        <v>164</v>
      </c>
      <c r="AK2495" s="354"/>
      <c r="AL2495" s="361"/>
      <c r="AM2495" s="366">
        <f t="shared" si="473"/>
        <v>0</v>
      </c>
      <c r="AN2495" s="366">
        <f t="shared" si="474"/>
        <v>1</v>
      </c>
      <c r="AO2495" s="366"/>
      <c r="AP2495" s="366"/>
      <c r="AQ2495" s="366">
        <f t="shared" si="475"/>
        <v>0</v>
      </c>
      <c r="AR2495" s="367" t="str">
        <f>IF(A2495="","",VLOOKUP(A2495,'Base Sites'!A:B,2,FALSE))</f>
        <v>Valauto Roncq</v>
      </c>
      <c r="AS2495" s="367" t="str">
        <f t="shared" si="476"/>
        <v>VOLKSWAGEN</v>
      </c>
      <c r="AT2495" s="366"/>
      <c r="AU2495" s="368" t="str">
        <f>IF(A2495="","",VLOOKUP(L2495,'Base Vendeurs'!A:B,2,FALSE))</f>
        <v>Valauto Roncq VW</v>
      </c>
      <c r="AV2495" s="362">
        <f t="shared" si="477"/>
        <v>-103.06</v>
      </c>
      <c r="AW2495" s="364">
        <f t="shared" si="478"/>
        <v>-4.4181529239932793E-3</v>
      </c>
      <c r="AX2495" s="368" t="str">
        <f t="shared" si="479"/>
        <v>OUI</v>
      </c>
      <c r="AY2495" s="231">
        <f>+MargesVN[[#This Row],[Total COM]]+MargesVN[[#This Row],[EXT GIE]]+MargesVN[[#This Row],[Forfait immat]]</f>
        <v>0</v>
      </c>
    </row>
    <row r="2496" spans="1:51" s="384" customFormat="1" ht="11.25" customHeight="1" x14ac:dyDescent="0.25">
      <c r="A2496" s="431">
        <v>10</v>
      </c>
      <c r="B2496" s="431" t="s">
        <v>163</v>
      </c>
      <c r="C2496" s="431" t="s">
        <v>104</v>
      </c>
      <c r="D2496" s="432">
        <v>46198</v>
      </c>
      <c r="E2496" s="433">
        <v>46199</v>
      </c>
      <c r="F2496" s="434"/>
      <c r="G2496" s="434"/>
      <c r="H2496" s="434"/>
      <c r="I2496" s="434"/>
      <c r="J2496" s="434"/>
      <c r="K2496" s="434"/>
      <c r="L2496" s="431" t="s">
        <v>388</v>
      </c>
      <c r="M2496" s="431">
        <v>555957</v>
      </c>
      <c r="N2496" s="431">
        <v>5957</v>
      </c>
      <c r="O2496" s="431" t="s">
        <v>4831</v>
      </c>
      <c r="P2496" s="435" t="s">
        <v>4832</v>
      </c>
      <c r="Q2496" s="431" t="s">
        <v>93</v>
      </c>
      <c r="R2496" s="436">
        <v>27305.67</v>
      </c>
      <c r="S2496" s="436">
        <v>2908.34</v>
      </c>
      <c r="T2496" s="437">
        <f t="shared" si="468"/>
        <v>30214.01</v>
      </c>
      <c r="U2496" s="438">
        <v>29</v>
      </c>
      <c r="V2496" s="436">
        <v>700.18</v>
      </c>
      <c r="W2496" s="439">
        <v>95</v>
      </c>
      <c r="X2496" s="440"/>
      <c r="Y2496" s="439">
        <f t="shared" si="469"/>
        <v>605.17999999999995</v>
      </c>
      <c r="Z2496" s="441">
        <f t="shared" si="470"/>
        <v>2.3174017616330967E-2</v>
      </c>
      <c r="AA2496" s="440">
        <v>0</v>
      </c>
      <c r="AB2496" s="439">
        <v>0</v>
      </c>
      <c r="AC2496" s="439"/>
      <c r="AD2496" s="439"/>
      <c r="AE2496" s="442">
        <v>0.1</v>
      </c>
      <c r="AF2496" s="442">
        <v>0.1</v>
      </c>
      <c r="AG2496" s="439">
        <f t="shared" si="471"/>
        <v>60.518000000000001</v>
      </c>
      <c r="AH2496" s="439"/>
      <c r="AI2496" s="439">
        <f t="shared" si="472"/>
        <v>60.518000000000001</v>
      </c>
      <c r="AJ2496" s="431" t="s">
        <v>164</v>
      </c>
      <c r="AK2496" s="431"/>
      <c r="AL2496" s="438"/>
      <c r="AM2496" s="443">
        <f t="shared" si="473"/>
        <v>0</v>
      </c>
      <c r="AN2496" s="443">
        <f t="shared" si="474"/>
        <v>1</v>
      </c>
      <c r="AO2496" s="443"/>
      <c r="AP2496" s="443"/>
      <c r="AQ2496" s="443">
        <f t="shared" si="475"/>
        <v>0</v>
      </c>
      <c r="AR2496" s="444" t="str">
        <f>IF(A2496="","",VLOOKUP(A2496,'Base Sites'!A:B,2,FALSE))</f>
        <v>Valauto Roncq</v>
      </c>
      <c r="AS2496" s="444" t="str">
        <f t="shared" si="476"/>
        <v>VOLKSWAGEN</v>
      </c>
      <c r="AT2496" s="443"/>
      <c r="AU2496" s="445" t="str">
        <f>IF(A2496="","",VLOOKUP(L2496,'Base Vendeurs'!A:B,2,FALSE))</f>
        <v>Valauto Roncq VW</v>
      </c>
      <c r="AV2496" s="439">
        <f t="shared" si="477"/>
        <v>700.18</v>
      </c>
      <c r="AW2496" s="441">
        <f t="shared" si="478"/>
        <v>2.3174017616330967E-2</v>
      </c>
      <c r="AX2496" s="445" t="str">
        <f t="shared" si="479"/>
        <v>NON</v>
      </c>
      <c r="AY2496" s="231">
        <f>+MargesVN[[#This Row],[Total COM]]+MargesVN[[#This Row],[EXT GIE]]+MargesVN[[#This Row],[Forfait immat]]</f>
        <v>60.518000000000001</v>
      </c>
    </row>
    <row r="2497" spans="1:51" s="384" customFormat="1" ht="11.25" customHeight="1" x14ac:dyDescent="0.25">
      <c r="A2497" s="431">
        <v>10</v>
      </c>
      <c r="B2497" s="431" t="s">
        <v>163</v>
      </c>
      <c r="C2497" s="431" t="s">
        <v>104</v>
      </c>
      <c r="D2497" s="432">
        <v>46198</v>
      </c>
      <c r="E2497" s="433">
        <v>46199</v>
      </c>
      <c r="F2497" s="434"/>
      <c r="G2497" s="434"/>
      <c r="H2497" s="434"/>
      <c r="I2497" s="434"/>
      <c r="J2497" s="434"/>
      <c r="K2497" s="434"/>
      <c r="L2497" s="431" t="s">
        <v>36</v>
      </c>
      <c r="M2497" s="431">
        <v>555959</v>
      </c>
      <c r="N2497" s="431">
        <v>5959</v>
      </c>
      <c r="O2497" s="431" t="s">
        <v>4833</v>
      </c>
      <c r="P2497" s="435" t="s">
        <v>4834</v>
      </c>
      <c r="Q2497" s="431" t="s">
        <v>93</v>
      </c>
      <c r="R2497" s="436">
        <v>34805.67</v>
      </c>
      <c r="S2497" s="436">
        <v>2333.34</v>
      </c>
      <c r="T2497" s="437">
        <f t="shared" si="468"/>
        <v>37139.009999999995</v>
      </c>
      <c r="U2497" s="438">
        <v>14</v>
      </c>
      <c r="V2497" s="436">
        <v>1563.43</v>
      </c>
      <c r="W2497" s="439">
        <v>95</v>
      </c>
      <c r="X2497" s="440">
        <v>-400</v>
      </c>
      <c r="Y2497" s="439">
        <f t="shared" si="469"/>
        <v>1068.43</v>
      </c>
      <c r="Z2497" s="441">
        <f t="shared" si="470"/>
        <v>3.1326360072602907E-2</v>
      </c>
      <c r="AA2497" s="440">
        <v>0</v>
      </c>
      <c r="AB2497" s="439">
        <v>-916.67</v>
      </c>
      <c r="AC2497" s="439"/>
      <c r="AD2497" s="439"/>
      <c r="AE2497" s="442">
        <v>0.1</v>
      </c>
      <c r="AF2497" s="442">
        <v>0.1</v>
      </c>
      <c r="AG2497" s="439">
        <f t="shared" si="471"/>
        <v>106.84300000000002</v>
      </c>
      <c r="AH2497" s="439"/>
      <c r="AI2497" s="439">
        <f t="shared" si="472"/>
        <v>106.84300000000002</v>
      </c>
      <c r="AJ2497" s="431" t="s">
        <v>164</v>
      </c>
      <c r="AK2497" s="431">
        <v>30</v>
      </c>
      <c r="AL2497" s="438">
        <v>50</v>
      </c>
      <c r="AM2497" s="443">
        <f t="shared" si="473"/>
        <v>1</v>
      </c>
      <c r="AN2497" s="443">
        <f t="shared" si="474"/>
        <v>1</v>
      </c>
      <c r="AO2497" s="443"/>
      <c r="AP2497" s="443"/>
      <c r="AQ2497" s="443">
        <f t="shared" si="475"/>
        <v>1</v>
      </c>
      <c r="AR2497" s="444" t="str">
        <f>IF(A2497="","",VLOOKUP(A2497,'Base Sites'!A:B,2,FALSE))</f>
        <v>Valauto Roncq</v>
      </c>
      <c r="AS2497" s="444" t="str">
        <f t="shared" si="476"/>
        <v>VOLKSWAGEN</v>
      </c>
      <c r="AT2497" s="443"/>
      <c r="AU2497" s="445" t="str">
        <f>IF(A2497="","",VLOOKUP(L2497,'Base Vendeurs'!A:B,2,FALSE))</f>
        <v>Valauto Roncq VW</v>
      </c>
      <c r="AV2497" s="439">
        <f t="shared" si="477"/>
        <v>1563.43</v>
      </c>
      <c r="AW2497" s="441">
        <f t="shared" si="478"/>
        <v>4.2096706401166868E-2</v>
      </c>
      <c r="AX2497" s="445" t="str">
        <f t="shared" si="479"/>
        <v>NON</v>
      </c>
      <c r="AY2497" s="231">
        <f>+MargesVN[[#This Row],[Total COM]]+MargesVN[[#This Row],[EXT GIE]]+MargesVN[[#This Row],[Forfait immat]]</f>
        <v>186.84300000000002</v>
      </c>
    </row>
    <row r="2498" spans="1:51" s="384" customFormat="1" ht="11.25" customHeight="1" x14ac:dyDescent="0.25">
      <c r="A2498" s="45">
        <v>10</v>
      </c>
      <c r="B2498" s="45" t="s">
        <v>163</v>
      </c>
      <c r="C2498" s="45" t="s">
        <v>104</v>
      </c>
      <c r="D2498" s="44">
        <v>46072</v>
      </c>
      <c r="E2498" s="65">
        <v>46073</v>
      </c>
      <c r="F2498" s="35"/>
      <c r="G2498" s="35"/>
      <c r="H2498" s="35"/>
      <c r="I2498" s="35"/>
      <c r="J2498" s="35"/>
      <c r="K2498" s="35">
        <v>0</v>
      </c>
      <c r="L2498" s="45" t="s">
        <v>195</v>
      </c>
      <c r="M2498" s="45">
        <v>555969</v>
      </c>
      <c r="N2498" s="45">
        <v>5969</v>
      </c>
      <c r="O2498" s="45" t="s">
        <v>1750</v>
      </c>
      <c r="P2498" s="66" t="s">
        <v>1095</v>
      </c>
      <c r="Q2498" s="45" t="s">
        <v>23</v>
      </c>
      <c r="R2498" s="47">
        <v>24705.67</v>
      </c>
      <c r="S2498" s="47">
        <v>1649.99</v>
      </c>
      <c r="T2498" s="48">
        <f t="shared" si="468"/>
        <v>26355.66</v>
      </c>
      <c r="U2498" s="49">
        <v>10</v>
      </c>
      <c r="V2498" s="47">
        <v>1264.44</v>
      </c>
      <c r="W2498" s="46">
        <v>95</v>
      </c>
      <c r="X2498" s="50"/>
      <c r="Y2498" s="46">
        <f t="shared" si="469"/>
        <v>1169.44</v>
      </c>
      <c r="Z2498" s="51">
        <f t="shared" si="470"/>
        <v>4.7976032472721232E-2</v>
      </c>
      <c r="AA2498" s="50">
        <v>0</v>
      </c>
      <c r="AB2498" s="46">
        <v>-1440</v>
      </c>
      <c r="AC2498" s="46"/>
      <c r="AD2498" s="46"/>
      <c r="AE2498" s="52">
        <v>0.1</v>
      </c>
      <c r="AF2498" s="52">
        <v>7.0000000000000007E-2</v>
      </c>
      <c r="AG2498" s="46">
        <f t="shared" si="471"/>
        <v>116.94400000000002</v>
      </c>
      <c r="AH2498" s="46"/>
      <c r="AI2498" s="46">
        <f t="shared" si="472"/>
        <v>116.94400000000002</v>
      </c>
      <c r="AJ2498" s="45" t="s">
        <v>164</v>
      </c>
      <c r="AK2498" s="45">
        <v>30</v>
      </c>
      <c r="AL2498" s="49">
        <v>50</v>
      </c>
      <c r="AM2498" s="238">
        <f t="shared" si="473"/>
        <v>1</v>
      </c>
      <c r="AN2498" s="238">
        <f t="shared" si="474"/>
        <v>1</v>
      </c>
      <c r="AO2498" s="238"/>
      <c r="AP2498" s="238"/>
      <c r="AQ2498" s="238">
        <f t="shared" si="475"/>
        <v>1</v>
      </c>
      <c r="AR2498" s="96" t="str">
        <f>IF(A2498="","",VLOOKUP(A2498,'Base Sites'!A:B,2,FALSE))</f>
        <v>Valauto Roncq</v>
      </c>
      <c r="AS2498" s="96" t="str">
        <f t="shared" si="476"/>
        <v>VOLKSWAGEN</v>
      </c>
      <c r="AT2498" s="238"/>
      <c r="AU2498" s="231" t="str">
        <f>IF(A2498="","",VLOOKUP(L2498,'Base Vendeurs'!A:B,2,FALSE))</f>
        <v>Valauto Roncq VW</v>
      </c>
      <c r="AV2498" s="46">
        <f t="shared" si="477"/>
        <v>1264.44</v>
      </c>
      <c r="AW2498" s="51">
        <f t="shared" si="478"/>
        <v>4.7976032472721232E-2</v>
      </c>
      <c r="AX2498" s="231" t="str">
        <f t="shared" si="479"/>
        <v>NON</v>
      </c>
      <c r="AY2498" s="231">
        <f>+MargesVN[[#This Row],[Total COM]]+MargesVN[[#This Row],[EXT GIE]]+MargesVN[[#This Row],[Forfait immat]]</f>
        <v>196.94400000000002</v>
      </c>
    </row>
    <row r="2499" spans="1:51" s="384" customFormat="1" ht="11.25" customHeight="1" x14ac:dyDescent="0.25">
      <c r="A2499" s="431">
        <v>10</v>
      </c>
      <c r="B2499" s="431" t="s">
        <v>163</v>
      </c>
      <c r="C2499" s="431" t="s">
        <v>104</v>
      </c>
      <c r="D2499" s="432">
        <v>46197</v>
      </c>
      <c r="E2499" s="433">
        <v>46198</v>
      </c>
      <c r="F2499" s="434"/>
      <c r="G2499" s="434"/>
      <c r="H2499" s="434"/>
      <c r="I2499" s="434"/>
      <c r="J2499" s="434"/>
      <c r="K2499" s="434">
        <v>0</v>
      </c>
      <c r="L2499" s="431" t="s">
        <v>35</v>
      </c>
      <c r="M2499" s="431">
        <v>555980</v>
      </c>
      <c r="N2499" s="431">
        <v>5980</v>
      </c>
      <c r="O2499" s="431" t="s">
        <v>5142</v>
      </c>
      <c r="P2499" s="435" t="s">
        <v>5143</v>
      </c>
      <c r="Q2499" s="431" t="s">
        <v>157</v>
      </c>
      <c r="R2499" s="436">
        <v>32700</v>
      </c>
      <c r="S2499" s="436">
        <v>2316.67</v>
      </c>
      <c r="T2499" s="437">
        <f t="shared" si="468"/>
        <v>35016.67</v>
      </c>
      <c r="U2499" s="438">
        <v>51</v>
      </c>
      <c r="V2499" s="436">
        <v>887.08</v>
      </c>
      <c r="W2499" s="439">
        <v>95</v>
      </c>
      <c r="X2499" s="440"/>
      <c r="Y2499" s="439">
        <f t="shared" si="469"/>
        <v>792.08</v>
      </c>
      <c r="Z2499" s="441">
        <f t="shared" si="470"/>
        <v>2.5333077074433406E-2</v>
      </c>
      <c r="AA2499" s="440">
        <v>0</v>
      </c>
      <c r="AB2499" s="439">
        <v>0</v>
      </c>
      <c r="AC2499" s="439"/>
      <c r="AD2499" s="439"/>
      <c r="AE2499" s="442">
        <v>0.08</v>
      </c>
      <c r="AF2499" s="442">
        <v>7.0000000000000007E-2</v>
      </c>
      <c r="AG2499" s="439">
        <f t="shared" si="471"/>
        <v>63.366400000000006</v>
      </c>
      <c r="AH2499" s="439"/>
      <c r="AI2499" s="439">
        <f t="shared" si="472"/>
        <v>63.366400000000006</v>
      </c>
      <c r="AJ2499" s="431" t="s">
        <v>164</v>
      </c>
      <c r="AK2499" s="431">
        <v>0</v>
      </c>
      <c r="AL2499" s="438"/>
      <c r="AM2499" s="443">
        <f t="shared" si="473"/>
        <v>0</v>
      </c>
      <c r="AN2499" s="443">
        <f t="shared" si="474"/>
        <v>1</v>
      </c>
      <c r="AO2499" s="443"/>
      <c r="AP2499" s="443"/>
      <c r="AQ2499" s="443">
        <f t="shared" si="475"/>
        <v>0</v>
      </c>
      <c r="AR2499" s="444" t="str">
        <f>IF(A2499="","",VLOOKUP(A2499,'Base Sites'!A:B,2,FALSE))</f>
        <v>Valauto Roncq</v>
      </c>
      <c r="AS2499" s="444" t="str">
        <f t="shared" si="476"/>
        <v>VOLKSWAGEN</v>
      </c>
      <c r="AT2499" s="443"/>
      <c r="AU2499" s="445" t="str">
        <f>IF(A2499="","",VLOOKUP(L2499,'Base Vendeurs'!A:B,2,FALSE))</f>
        <v>Valauto Roncq VW</v>
      </c>
      <c r="AV2499" s="439">
        <f t="shared" si="477"/>
        <v>887.08</v>
      </c>
      <c r="AW2499" s="441">
        <f t="shared" si="478"/>
        <v>2.5333077074433406E-2</v>
      </c>
      <c r="AX2499" s="445" t="str">
        <f t="shared" si="479"/>
        <v>NON</v>
      </c>
      <c r="AY2499" s="231">
        <f>+MargesVN[[#This Row],[Total COM]]+MargesVN[[#This Row],[EXT GIE]]+MargesVN[[#This Row],[Forfait immat]]</f>
        <v>63.366400000000006</v>
      </c>
    </row>
    <row r="2500" spans="1:51" s="384" customFormat="1" ht="11.25" customHeight="1" x14ac:dyDescent="0.25">
      <c r="A2500" s="431">
        <v>10</v>
      </c>
      <c r="B2500" s="431" t="s">
        <v>163</v>
      </c>
      <c r="C2500" s="431" t="s">
        <v>104</v>
      </c>
      <c r="D2500" s="432">
        <v>46178</v>
      </c>
      <c r="E2500" s="433">
        <v>46179</v>
      </c>
      <c r="F2500" s="434"/>
      <c r="G2500" s="434"/>
      <c r="H2500" s="434"/>
      <c r="I2500" s="434"/>
      <c r="J2500" s="434"/>
      <c r="K2500" s="434">
        <v>0</v>
      </c>
      <c r="L2500" s="431" t="s">
        <v>417</v>
      </c>
      <c r="M2500" s="431">
        <v>536056</v>
      </c>
      <c r="N2500" s="431">
        <v>6056</v>
      </c>
      <c r="O2500" s="431" t="s">
        <v>5030</v>
      </c>
      <c r="P2500" s="435" t="s">
        <v>5031</v>
      </c>
      <c r="Q2500" s="431" t="s">
        <v>177</v>
      </c>
      <c r="R2500" s="436">
        <v>37605</v>
      </c>
      <c r="S2500" s="436">
        <v>1116.6600000000001</v>
      </c>
      <c r="T2500" s="437">
        <f t="shared" si="468"/>
        <v>38721.660000000003</v>
      </c>
      <c r="U2500" s="438">
        <v>14</v>
      </c>
      <c r="V2500" s="436">
        <v>1332.18</v>
      </c>
      <c r="W2500" s="439">
        <v>95</v>
      </c>
      <c r="X2500" s="440"/>
      <c r="Y2500" s="439">
        <f t="shared" si="469"/>
        <v>1237.18</v>
      </c>
      <c r="Z2500" s="441">
        <f t="shared" si="470"/>
        <v>3.4404000241725172E-2</v>
      </c>
      <c r="AA2500" s="440">
        <v>0</v>
      </c>
      <c r="AB2500" s="439">
        <v>-5860</v>
      </c>
      <c r="AC2500" s="439"/>
      <c r="AD2500" s="439"/>
      <c r="AE2500" s="442">
        <v>7.0000000000000007E-2</v>
      </c>
      <c r="AF2500" s="442">
        <v>7.0000000000000007E-2</v>
      </c>
      <c r="AG2500" s="439">
        <f t="shared" si="471"/>
        <v>86.60260000000001</v>
      </c>
      <c r="AH2500" s="439"/>
      <c r="AI2500" s="439">
        <f t="shared" si="472"/>
        <v>86.60260000000001</v>
      </c>
      <c r="AJ2500" s="431" t="s">
        <v>164</v>
      </c>
      <c r="AK2500" s="431">
        <v>0</v>
      </c>
      <c r="AL2500" s="438"/>
      <c r="AM2500" s="443">
        <f t="shared" si="473"/>
        <v>0</v>
      </c>
      <c r="AN2500" s="443">
        <f t="shared" si="474"/>
        <v>1</v>
      </c>
      <c r="AO2500" s="443"/>
      <c r="AP2500" s="443"/>
      <c r="AQ2500" s="443">
        <f t="shared" si="475"/>
        <v>0</v>
      </c>
      <c r="AR2500" s="444" t="str">
        <f>IF(A2500="","",VLOOKUP(A2500,'Base Sites'!A:B,2,FALSE))</f>
        <v>Valauto Roncq</v>
      </c>
      <c r="AS2500" s="444" t="str">
        <f t="shared" si="476"/>
        <v>VOLKSWAGEN</v>
      </c>
      <c r="AT2500" s="443"/>
      <c r="AU2500" s="445" t="str">
        <f>IF(A2500="","",VLOOKUP(L2500,'Base Vendeurs'!A:B,2,FALSE))</f>
        <v>Valauto Roncq VW</v>
      </c>
      <c r="AV2500" s="439">
        <f t="shared" si="477"/>
        <v>1332.18</v>
      </c>
      <c r="AW2500" s="441">
        <f t="shared" si="478"/>
        <v>3.4404000241725172E-2</v>
      </c>
      <c r="AX2500" s="445" t="str">
        <f t="shared" si="479"/>
        <v>NON</v>
      </c>
      <c r="AY2500" s="231">
        <f>+MargesVN[[#This Row],[Total COM]]+MargesVN[[#This Row],[EXT GIE]]+MargesVN[[#This Row],[Forfait immat]]</f>
        <v>86.60260000000001</v>
      </c>
    </row>
    <row r="2501" spans="1:51" s="384" customFormat="1" ht="11.25" customHeight="1" x14ac:dyDescent="0.25">
      <c r="A2501" s="401">
        <v>10</v>
      </c>
      <c r="B2501" s="401" t="s">
        <v>163</v>
      </c>
      <c r="C2501" s="401" t="s">
        <v>104</v>
      </c>
      <c r="D2501" s="402">
        <v>46160</v>
      </c>
      <c r="E2501" s="403">
        <v>46161</v>
      </c>
      <c r="F2501" s="404"/>
      <c r="G2501" s="404"/>
      <c r="H2501" s="404"/>
      <c r="I2501" s="404"/>
      <c r="J2501" s="404"/>
      <c r="K2501" s="404"/>
      <c r="L2501" s="401" t="s">
        <v>38</v>
      </c>
      <c r="M2501" s="401">
        <v>556351</v>
      </c>
      <c r="N2501" s="401">
        <v>6351</v>
      </c>
      <c r="O2501" s="401" t="s">
        <v>4310</v>
      </c>
      <c r="P2501" s="405" t="s">
        <v>4311</v>
      </c>
      <c r="Q2501" s="401" t="s">
        <v>23</v>
      </c>
      <c r="R2501" s="406">
        <v>22430.67</v>
      </c>
      <c r="S2501" s="406">
        <v>1083.33</v>
      </c>
      <c r="T2501" s="407">
        <f t="shared" si="468"/>
        <v>23514</v>
      </c>
      <c r="U2501" s="408">
        <v>25</v>
      </c>
      <c r="V2501" s="406">
        <v>773.68</v>
      </c>
      <c r="W2501" s="409">
        <v>95</v>
      </c>
      <c r="X2501" s="410">
        <v>-43</v>
      </c>
      <c r="Y2501" s="409">
        <f t="shared" si="469"/>
        <v>635.67999999999995</v>
      </c>
      <c r="Z2501" s="411">
        <f t="shared" si="470"/>
        <v>3.1074253636131664E-2</v>
      </c>
      <c r="AA2501" s="410">
        <v>0</v>
      </c>
      <c r="AB2501" s="409">
        <v>-2356.67</v>
      </c>
      <c r="AC2501" s="409"/>
      <c r="AD2501" s="409"/>
      <c r="AE2501" s="412">
        <v>0.1</v>
      </c>
      <c r="AF2501" s="412">
        <v>0.12</v>
      </c>
      <c r="AG2501" s="409">
        <f t="shared" si="471"/>
        <v>63.567999999999998</v>
      </c>
      <c r="AH2501" s="409"/>
      <c r="AI2501" s="409">
        <f t="shared" si="472"/>
        <v>63.567999999999998</v>
      </c>
      <c r="AJ2501" s="401" t="s">
        <v>164</v>
      </c>
      <c r="AK2501" s="401">
        <v>30</v>
      </c>
      <c r="AL2501" s="408"/>
      <c r="AM2501" s="413">
        <f t="shared" si="473"/>
        <v>0</v>
      </c>
      <c r="AN2501" s="413">
        <f t="shared" si="474"/>
        <v>1</v>
      </c>
      <c r="AO2501" s="413"/>
      <c r="AP2501" s="413"/>
      <c r="AQ2501" s="413">
        <f t="shared" si="475"/>
        <v>0</v>
      </c>
      <c r="AR2501" s="414" t="str">
        <f>IF(A2501="","",VLOOKUP(A2501,'Base Sites'!A:B,2,FALSE))</f>
        <v>Valauto Roncq</v>
      </c>
      <c r="AS2501" s="414" t="str">
        <f t="shared" si="476"/>
        <v>VOLKSWAGEN</v>
      </c>
      <c r="AT2501" s="413"/>
      <c r="AU2501" s="415" t="str">
        <f>IF(A2501="","",VLOOKUP(L2501,'Base Vendeurs'!A:B,2,FALSE))</f>
        <v>Valauto Roubaix</v>
      </c>
      <c r="AV2501" s="409">
        <f t="shared" si="477"/>
        <v>773.68</v>
      </c>
      <c r="AW2501" s="411">
        <f t="shared" si="478"/>
        <v>3.2902951433188735E-2</v>
      </c>
      <c r="AX2501" s="415" t="str">
        <f t="shared" si="479"/>
        <v>NON</v>
      </c>
      <c r="AY2501" s="231">
        <f>+MargesVN[[#This Row],[Total COM]]+MargesVN[[#This Row],[EXT GIE]]+MargesVN[[#This Row],[Forfait immat]]</f>
        <v>93.567999999999998</v>
      </c>
    </row>
    <row r="2502" spans="1:51" s="384" customFormat="1" ht="11.25" customHeight="1" x14ac:dyDescent="0.25">
      <c r="A2502" s="259">
        <v>30</v>
      </c>
      <c r="B2502" s="259" t="s">
        <v>163</v>
      </c>
      <c r="C2502" s="259" t="s">
        <v>29</v>
      </c>
      <c r="D2502" s="150">
        <v>46024</v>
      </c>
      <c r="E2502" s="260">
        <v>46027</v>
      </c>
      <c r="F2502" s="151"/>
      <c r="G2502" s="151"/>
      <c r="H2502" s="151"/>
      <c r="I2502" s="151" t="s">
        <v>165</v>
      </c>
      <c r="J2502" s="151" t="s">
        <v>165</v>
      </c>
      <c r="K2502" s="151">
        <v>49913.5</v>
      </c>
      <c r="L2502" s="259" t="s">
        <v>70</v>
      </c>
      <c r="M2502" s="259">
        <v>558842</v>
      </c>
      <c r="N2502" s="259">
        <v>8842</v>
      </c>
      <c r="O2502" s="259" t="s">
        <v>556</v>
      </c>
      <c r="P2502" s="261" t="s">
        <v>376</v>
      </c>
      <c r="Q2502" s="259" t="s">
        <v>42</v>
      </c>
      <c r="R2502" s="152">
        <v>28041.67</v>
      </c>
      <c r="S2502" s="152">
        <v>3008.33</v>
      </c>
      <c r="T2502" s="153">
        <f t="shared" si="468"/>
        <v>31050</v>
      </c>
      <c r="U2502" s="154">
        <v>39</v>
      </c>
      <c r="V2502" s="152">
        <v>773.28</v>
      </c>
      <c r="W2502" s="262">
        <v>35</v>
      </c>
      <c r="X2502" s="155"/>
      <c r="Y2502" s="262">
        <f t="shared" si="469"/>
        <v>738.28</v>
      </c>
      <c r="Z2502" s="156">
        <f t="shared" si="470"/>
        <v>2.4904347826086956E-2</v>
      </c>
      <c r="AA2502" s="155">
        <v>0</v>
      </c>
      <c r="AB2502" s="262">
        <v>-316</v>
      </c>
      <c r="AC2502" s="262"/>
      <c r="AD2502" s="262" t="s">
        <v>371</v>
      </c>
      <c r="AE2502" s="157">
        <v>0.1</v>
      </c>
      <c r="AF2502" s="157">
        <v>0.1</v>
      </c>
      <c r="AG2502" s="262">
        <f t="shared" si="471"/>
        <v>73.828000000000003</v>
      </c>
      <c r="AH2502" s="262"/>
      <c r="AI2502" s="262">
        <f t="shared" si="472"/>
        <v>73.828000000000003</v>
      </c>
      <c r="AJ2502" s="259" t="s">
        <v>164</v>
      </c>
      <c r="AK2502" s="259">
        <v>0</v>
      </c>
      <c r="AL2502" s="154">
        <v>20</v>
      </c>
      <c r="AM2502" s="263">
        <f t="shared" si="473"/>
        <v>1</v>
      </c>
      <c r="AN2502" s="263">
        <f t="shared" si="474"/>
        <v>1</v>
      </c>
      <c r="AO2502" s="263"/>
      <c r="AP2502" s="263"/>
      <c r="AQ2502" s="263">
        <f t="shared" si="475"/>
        <v>1</v>
      </c>
      <c r="AR2502" s="158" t="str">
        <f>IF(A2502="","",VLOOKUP(A2502,'Base Sites'!A:B,2,FALSE))</f>
        <v>Valauto Lambersart VW</v>
      </c>
      <c r="AS2502" s="158" t="str">
        <f t="shared" si="476"/>
        <v>SKODA</v>
      </c>
      <c r="AT2502" s="263"/>
      <c r="AU2502" s="264" t="str">
        <f>IF(A2502="","",VLOOKUP(L2502,'Base Vendeurs'!A:B,2,FALSE))</f>
        <v>Sociétés NORD</v>
      </c>
      <c r="AV2502" s="251">
        <f t="shared" si="477"/>
        <v>773.28</v>
      </c>
      <c r="AW2502" s="156">
        <f t="shared" si="478"/>
        <v>2.4904347826086956E-2</v>
      </c>
      <c r="AX2502" s="237" t="str">
        <f t="shared" si="479"/>
        <v>NON</v>
      </c>
      <c r="AY2502" s="231">
        <f>+MargesVN[[#This Row],[Total COM]]+MargesVN[[#This Row],[EXT GIE]]+MargesVN[[#This Row],[Forfait immat]]</f>
        <v>93.828000000000003</v>
      </c>
    </row>
    <row r="2503" spans="1:51" s="384" customFormat="1" ht="11.25" customHeight="1" x14ac:dyDescent="0.25">
      <c r="A2503" s="431">
        <v>45</v>
      </c>
      <c r="B2503" s="431" t="s">
        <v>163</v>
      </c>
      <c r="C2503" s="431" t="s">
        <v>206</v>
      </c>
      <c r="D2503" s="432">
        <v>46178</v>
      </c>
      <c r="E2503" s="433">
        <v>46179</v>
      </c>
      <c r="F2503" s="434"/>
      <c r="G2503" s="434"/>
      <c r="H2503" s="434"/>
      <c r="I2503" s="434"/>
      <c r="J2503" s="434"/>
      <c r="K2503" s="434">
        <v>0</v>
      </c>
      <c r="L2503" s="431" t="s">
        <v>2997</v>
      </c>
      <c r="M2503" s="431">
        <v>564849</v>
      </c>
      <c r="N2503" s="431">
        <v>49</v>
      </c>
      <c r="O2503" s="431" t="s">
        <v>4712</v>
      </c>
      <c r="P2503" s="435" t="s">
        <v>4713</v>
      </c>
      <c r="Q2503" s="431" t="s">
        <v>372</v>
      </c>
      <c r="R2503" s="436">
        <v>39621</v>
      </c>
      <c r="S2503" s="436">
        <v>1541.67</v>
      </c>
      <c r="T2503" s="437">
        <f t="shared" si="468"/>
        <v>41162.67</v>
      </c>
      <c r="U2503" s="438">
        <v>4</v>
      </c>
      <c r="V2503" s="436">
        <v>1554.94</v>
      </c>
      <c r="W2503" s="439">
        <v>22</v>
      </c>
      <c r="X2503" s="440"/>
      <c r="Y2503" s="439">
        <f t="shared" si="469"/>
        <v>1532.94</v>
      </c>
      <c r="Z2503" s="441">
        <f t="shared" si="470"/>
        <v>3.7775489296491216E-2</v>
      </c>
      <c r="AA2503" s="440">
        <v>0</v>
      </c>
      <c r="AB2503" s="439">
        <v>-5750</v>
      </c>
      <c r="AC2503" s="439"/>
      <c r="AD2503" s="439"/>
      <c r="AE2503" s="442">
        <v>7.0000000000000007E-2</v>
      </c>
      <c r="AF2503" s="442">
        <v>0.1</v>
      </c>
      <c r="AG2503" s="439">
        <f t="shared" si="471"/>
        <v>107.30580000000002</v>
      </c>
      <c r="AH2503" s="439"/>
      <c r="AI2503" s="439">
        <f t="shared" si="472"/>
        <v>107.30580000000002</v>
      </c>
      <c r="AJ2503" s="431" t="s">
        <v>164</v>
      </c>
      <c r="AK2503" s="431">
        <v>0</v>
      </c>
      <c r="AL2503" s="438">
        <v>50</v>
      </c>
      <c r="AM2503" s="443">
        <f t="shared" si="473"/>
        <v>1</v>
      </c>
      <c r="AN2503" s="443">
        <f t="shared" si="474"/>
        <v>1</v>
      </c>
      <c r="AO2503" s="443"/>
      <c r="AP2503" s="443"/>
      <c r="AQ2503" s="443">
        <f t="shared" si="475"/>
        <v>1</v>
      </c>
      <c r="AR2503" s="444" t="str">
        <f>IF(A2503="","",VLOOKUP(A2503,'Base Sites'!A:B,2,FALSE))</f>
        <v>Valauto Arras</v>
      </c>
      <c r="AS2503" s="444" t="str">
        <f t="shared" si="476"/>
        <v>CUPRA</v>
      </c>
      <c r="AT2503" s="443"/>
      <c r="AU2503" s="445" t="str">
        <f>IF(A2503="","",VLOOKUP(L2503,'Base Vendeurs'!A:B,2,FALSE))</f>
        <v>Valauto Arras</v>
      </c>
      <c r="AV2503" s="439">
        <f t="shared" si="477"/>
        <v>1554.94</v>
      </c>
      <c r="AW2503" s="441">
        <f t="shared" si="478"/>
        <v>3.7775489296491216E-2</v>
      </c>
      <c r="AX2503" s="445" t="str">
        <f t="shared" si="479"/>
        <v>NON</v>
      </c>
      <c r="AY2503" s="231">
        <f>+MargesVN[[#This Row],[Total COM]]+MargesVN[[#This Row],[EXT GIE]]+MargesVN[[#This Row],[Forfait immat]]</f>
        <v>157.30580000000003</v>
      </c>
    </row>
    <row r="2504" spans="1:51" s="384" customFormat="1" ht="11.25" customHeight="1" x14ac:dyDescent="0.25">
      <c r="A2504" s="45">
        <v>10</v>
      </c>
      <c r="B2504" s="45" t="s">
        <v>163</v>
      </c>
      <c r="C2504" s="45" t="s">
        <v>104</v>
      </c>
      <c r="D2504" s="44">
        <v>46072</v>
      </c>
      <c r="E2504" s="65">
        <v>46073</v>
      </c>
      <c r="F2504" s="35"/>
      <c r="G2504" s="35"/>
      <c r="H2504" s="35"/>
      <c r="I2504" s="35"/>
      <c r="J2504" s="35"/>
      <c r="K2504" s="35">
        <v>0</v>
      </c>
      <c r="L2504" s="45" t="s">
        <v>35</v>
      </c>
      <c r="M2504" s="45">
        <v>565103</v>
      </c>
      <c r="N2504" s="45">
        <v>5103</v>
      </c>
      <c r="O2504" s="45" t="s">
        <v>1724</v>
      </c>
      <c r="P2504" s="66" t="s">
        <v>1725</v>
      </c>
      <c r="Q2504" s="45" t="s">
        <v>93</v>
      </c>
      <c r="R2504" s="47">
        <v>33555.67</v>
      </c>
      <c r="S2504" s="47">
        <v>2483.34</v>
      </c>
      <c r="T2504" s="48">
        <f t="shared" si="468"/>
        <v>36039.009999999995</v>
      </c>
      <c r="U2504" s="49">
        <v>23</v>
      </c>
      <c r="V2504" s="47">
        <v>413.72</v>
      </c>
      <c r="W2504" s="46">
        <v>95</v>
      </c>
      <c r="X2504" s="50"/>
      <c r="Y2504" s="46">
        <f t="shared" si="469"/>
        <v>318.72000000000003</v>
      </c>
      <c r="Z2504" s="51">
        <f t="shared" si="470"/>
        <v>1.1479782602241296E-2</v>
      </c>
      <c r="AA2504" s="50">
        <v>0</v>
      </c>
      <c r="AB2504" s="46">
        <v>0</v>
      </c>
      <c r="AC2504" s="46"/>
      <c r="AD2504" s="46"/>
      <c r="AE2504" s="52">
        <v>0.1</v>
      </c>
      <c r="AF2504" s="52">
        <v>0.1</v>
      </c>
      <c r="AG2504" s="46">
        <f t="shared" si="471"/>
        <v>31.872000000000003</v>
      </c>
      <c r="AH2504" s="46"/>
      <c r="AI2504" s="46">
        <f t="shared" si="472"/>
        <v>31.872000000000003</v>
      </c>
      <c r="AJ2504" s="45" t="s">
        <v>164</v>
      </c>
      <c r="AK2504" s="45">
        <v>0</v>
      </c>
      <c r="AL2504" s="49"/>
      <c r="AM2504" s="238">
        <f t="shared" si="473"/>
        <v>0</v>
      </c>
      <c r="AN2504" s="238">
        <f t="shared" si="474"/>
        <v>1</v>
      </c>
      <c r="AO2504" s="238"/>
      <c r="AP2504" s="238"/>
      <c r="AQ2504" s="238">
        <f t="shared" si="475"/>
        <v>0</v>
      </c>
      <c r="AR2504" s="96" t="str">
        <f>IF(A2504="","",VLOOKUP(A2504,'Base Sites'!A:B,2,FALSE))</f>
        <v>Valauto Roncq</v>
      </c>
      <c r="AS2504" s="96" t="str">
        <f t="shared" si="476"/>
        <v>VOLKSWAGEN</v>
      </c>
      <c r="AT2504" s="238"/>
      <c r="AU2504" s="231" t="str">
        <f>IF(A2504="","",VLOOKUP(L2504,'Base Vendeurs'!A:B,2,FALSE))</f>
        <v>Valauto Roncq VW</v>
      </c>
      <c r="AV2504" s="46">
        <f t="shared" si="477"/>
        <v>413.72</v>
      </c>
      <c r="AW2504" s="51">
        <f t="shared" si="478"/>
        <v>1.1479782602241296E-2</v>
      </c>
      <c r="AX2504" s="231" t="str">
        <f t="shared" si="479"/>
        <v>NON</v>
      </c>
      <c r="AY2504" s="231">
        <f>+MargesVN[[#This Row],[Total COM]]+MargesVN[[#This Row],[EXT GIE]]+MargesVN[[#This Row],[Forfait immat]]</f>
        <v>31.872000000000003</v>
      </c>
    </row>
    <row r="2505" spans="1:51" s="384" customFormat="1" ht="11.25" customHeight="1" x14ac:dyDescent="0.25">
      <c r="A2505" s="431">
        <v>10</v>
      </c>
      <c r="B2505" s="431" t="s">
        <v>163</v>
      </c>
      <c r="C2505" s="431" t="s">
        <v>104</v>
      </c>
      <c r="D2505" s="432">
        <v>46181</v>
      </c>
      <c r="E2505" s="433">
        <v>46181</v>
      </c>
      <c r="F2505" s="434"/>
      <c r="G2505" s="434"/>
      <c r="H2505" s="434"/>
      <c r="I2505" s="434"/>
      <c r="J2505" s="434"/>
      <c r="K2505" s="434">
        <v>0</v>
      </c>
      <c r="L2505" s="431" t="s">
        <v>390</v>
      </c>
      <c r="M2505" s="431">
        <v>536377</v>
      </c>
      <c r="N2505" s="431">
        <v>6377</v>
      </c>
      <c r="O2505" s="431" t="s">
        <v>5043</v>
      </c>
      <c r="P2505" s="435" t="s">
        <v>5044</v>
      </c>
      <c r="Q2505" s="431" t="s">
        <v>177</v>
      </c>
      <c r="R2505" s="436">
        <v>33863.33</v>
      </c>
      <c r="S2505" s="436">
        <v>1500</v>
      </c>
      <c r="T2505" s="437">
        <f t="shared" si="468"/>
        <v>35363.33</v>
      </c>
      <c r="U2505" s="438">
        <v>13</v>
      </c>
      <c r="V2505" s="436">
        <v>1130.02</v>
      </c>
      <c r="W2505" s="439">
        <v>95</v>
      </c>
      <c r="X2505" s="440"/>
      <c r="Y2505" s="439">
        <f t="shared" si="469"/>
        <v>1035.02</v>
      </c>
      <c r="Z2505" s="441">
        <f t="shared" si="470"/>
        <v>3.1954569889204434E-2</v>
      </c>
      <c r="AA2505" s="440">
        <v>0</v>
      </c>
      <c r="AB2505" s="439">
        <v>-5060</v>
      </c>
      <c r="AC2505" s="439"/>
      <c r="AD2505" s="439"/>
      <c r="AE2505" s="442">
        <v>0.1</v>
      </c>
      <c r="AF2505" s="442">
        <v>0.12</v>
      </c>
      <c r="AG2505" s="439">
        <f t="shared" si="471"/>
        <v>103.50200000000001</v>
      </c>
      <c r="AH2505" s="439"/>
      <c r="AI2505" s="439">
        <f t="shared" si="472"/>
        <v>103.50200000000001</v>
      </c>
      <c r="AJ2505" s="431" t="s">
        <v>149</v>
      </c>
      <c r="AK2505" s="431">
        <v>0</v>
      </c>
      <c r="AL2505" s="438"/>
      <c r="AM2505" s="443">
        <f t="shared" si="473"/>
        <v>0</v>
      </c>
      <c r="AN2505" s="443">
        <f t="shared" si="474"/>
        <v>1</v>
      </c>
      <c r="AO2505" s="443"/>
      <c r="AP2505" s="443"/>
      <c r="AQ2505" s="443">
        <f t="shared" si="475"/>
        <v>0</v>
      </c>
      <c r="AR2505" s="444" t="str">
        <f>IF(A2505="","",VLOOKUP(A2505,'Base Sites'!A:B,2,FALSE))</f>
        <v>Valauto Roncq</v>
      </c>
      <c r="AS2505" s="444" t="str">
        <f t="shared" si="476"/>
        <v>VOLKSWAGEN</v>
      </c>
      <c r="AT2505" s="443"/>
      <c r="AU2505" s="445" t="str">
        <f>IF(A2505="","",VLOOKUP(L2505,'Base Vendeurs'!A:B,2,FALSE))</f>
        <v>Valauto Roncq VW</v>
      </c>
      <c r="AV2505" s="439">
        <f t="shared" si="477"/>
        <v>1130.02</v>
      </c>
      <c r="AW2505" s="441">
        <f t="shared" si="478"/>
        <v>3.1954569889204434E-2</v>
      </c>
      <c r="AX2505" s="445" t="str">
        <f t="shared" si="479"/>
        <v>NON</v>
      </c>
      <c r="AY2505" s="231">
        <f>+MargesVN[[#This Row],[Total COM]]+MargesVN[[#This Row],[EXT GIE]]+MargesVN[[#This Row],[Forfait immat]]</f>
        <v>103.50200000000001</v>
      </c>
    </row>
    <row r="2506" spans="1:51" s="384" customFormat="1" ht="11.25" customHeight="1" x14ac:dyDescent="0.25">
      <c r="A2506" s="354">
        <v>10</v>
      </c>
      <c r="B2506" s="354" t="s">
        <v>163</v>
      </c>
      <c r="C2506" s="354" t="s">
        <v>104</v>
      </c>
      <c r="D2506" s="355">
        <v>46114</v>
      </c>
      <c r="E2506" s="356">
        <v>46114</v>
      </c>
      <c r="F2506" s="357"/>
      <c r="G2506" s="357"/>
      <c r="H2506" s="357"/>
      <c r="I2506" s="357"/>
      <c r="J2506" s="357"/>
      <c r="K2506" s="357">
        <v>0</v>
      </c>
      <c r="L2506" s="354" t="s">
        <v>38</v>
      </c>
      <c r="M2506" s="354">
        <v>565476</v>
      </c>
      <c r="N2506" s="354">
        <v>5476</v>
      </c>
      <c r="O2506" s="354" t="s">
        <v>3262</v>
      </c>
      <c r="P2506" s="358" t="s">
        <v>3263</v>
      </c>
      <c r="Q2506" s="354" t="s">
        <v>93</v>
      </c>
      <c r="R2506" s="359">
        <v>24380.67</v>
      </c>
      <c r="S2506" s="359">
        <v>1141.67</v>
      </c>
      <c r="T2506" s="360">
        <f t="shared" si="468"/>
        <v>25522.339999999997</v>
      </c>
      <c r="U2506" s="361">
        <v>52</v>
      </c>
      <c r="V2506" s="359">
        <v>871.72</v>
      </c>
      <c r="W2506" s="362">
        <v>95</v>
      </c>
      <c r="X2506" s="363"/>
      <c r="Y2506" s="362">
        <f t="shared" si="469"/>
        <v>776.72</v>
      </c>
      <c r="Z2506" s="364">
        <f t="shared" si="470"/>
        <v>3.4155175426704612E-2</v>
      </c>
      <c r="AA2506" s="363">
        <v>0</v>
      </c>
      <c r="AB2506" s="362">
        <v>-916.67</v>
      </c>
      <c r="AC2506" s="362"/>
      <c r="AD2506" s="362"/>
      <c r="AE2506" s="365">
        <v>0.13</v>
      </c>
      <c r="AF2506" s="365">
        <v>0.13</v>
      </c>
      <c r="AG2506" s="362">
        <f t="shared" si="471"/>
        <v>100.9736</v>
      </c>
      <c r="AH2506" s="362"/>
      <c r="AI2506" s="362">
        <f t="shared" si="472"/>
        <v>100.9736</v>
      </c>
      <c r="AJ2506" s="354" t="s">
        <v>149</v>
      </c>
      <c r="AK2506" s="354">
        <v>30</v>
      </c>
      <c r="AL2506" s="361"/>
      <c r="AM2506" s="366">
        <f t="shared" si="473"/>
        <v>0</v>
      </c>
      <c r="AN2506" s="366">
        <f t="shared" si="474"/>
        <v>1</v>
      </c>
      <c r="AO2506" s="366"/>
      <c r="AP2506" s="366"/>
      <c r="AQ2506" s="366">
        <f t="shared" si="475"/>
        <v>0</v>
      </c>
      <c r="AR2506" s="367" t="str">
        <f>IF(A2506="","",VLOOKUP(A2506,'Base Sites'!A:B,2,FALSE))</f>
        <v>Valauto Roncq</v>
      </c>
      <c r="AS2506" s="367" t="str">
        <f t="shared" si="476"/>
        <v>VOLKSWAGEN</v>
      </c>
      <c r="AT2506" s="366"/>
      <c r="AU2506" s="368" t="str">
        <f>IF(A2506="","",VLOOKUP(L2506,'Base Vendeurs'!A:B,2,FALSE))</f>
        <v>Valauto Roubaix</v>
      </c>
      <c r="AV2506" s="362">
        <f t="shared" si="477"/>
        <v>871.72</v>
      </c>
      <c r="AW2506" s="364">
        <f t="shared" si="478"/>
        <v>3.4155175426704612E-2</v>
      </c>
      <c r="AX2506" s="368" t="str">
        <f t="shared" si="479"/>
        <v>NON</v>
      </c>
      <c r="AY2506" s="231">
        <f>+MargesVN[[#This Row],[Total COM]]+MargesVN[[#This Row],[EXT GIE]]+MargesVN[[#This Row],[Forfait immat]]</f>
        <v>130.9736</v>
      </c>
    </row>
    <row r="2507" spans="1:51" s="384" customFormat="1" ht="11.25" customHeight="1" x14ac:dyDescent="0.25">
      <c r="A2507" s="431">
        <v>10</v>
      </c>
      <c r="B2507" s="431" t="s">
        <v>163</v>
      </c>
      <c r="C2507" s="431" t="s">
        <v>104</v>
      </c>
      <c r="D2507" s="432">
        <v>46192</v>
      </c>
      <c r="E2507" s="433">
        <v>46192</v>
      </c>
      <c r="F2507" s="434"/>
      <c r="G2507" s="434"/>
      <c r="H2507" s="434"/>
      <c r="I2507" s="434"/>
      <c r="J2507" s="434"/>
      <c r="K2507" s="434"/>
      <c r="L2507" s="431" t="s">
        <v>417</v>
      </c>
      <c r="M2507" s="431">
        <v>536070</v>
      </c>
      <c r="N2507" s="431">
        <v>6070</v>
      </c>
      <c r="O2507" s="431" t="s">
        <v>5006</v>
      </c>
      <c r="P2507" s="435" t="s">
        <v>5007</v>
      </c>
      <c r="Q2507" s="431" t="s">
        <v>177</v>
      </c>
      <c r="R2507" s="436">
        <v>37605</v>
      </c>
      <c r="S2507" s="436">
        <v>1470.83</v>
      </c>
      <c r="T2507" s="437">
        <f t="shared" si="468"/>
        <v>39075.83</v>
      </c>
      <c r="U2507" s="438">
        <v>37</v>
      </c>
      <c r="V2507" s="436">
        <v>1356.98</v>
      </c>
      <c r="W2507" s="439">
        <v>95</v>
      </c>
      <c r="X2507" s="440"/>
      <c r="Y2507" s="439">
        <f t="shared" si="469"/>
        <v>1261.98</v>
      </c>
      <c r="Z2507" s="441">
        <f t="shared" si="470"/>
        <v>3.4726837536144466E-2</v>
      </c>
      <c r="AA2507" s="440">
        <v>-5860</v>
      </c>
      <c r="AB2507" s="439">
        <v>0</v>
      </c>
      <c r="AC2507" s="439"/>
      <c r="AD2507" s="439"/>
      <c r="AE2507" s="442">
        <v>7.0000000000000007E-2</v>
      </c>
      <c r="AF2507" s="442">
        <v>0.08</v>
      </c>
      <c r="AG2507" s="439">
        <f t="shared" si="471"/>
        <v>88.338600000000014</v>
      </c>
      <c r="AH2507" s="439"/>
      <c r="AI2507" s="439">
        <f t="shared" si="472"/>
        <v>88.338600000000014</v>
      </c>
      <c r="AJ2507" s="431" t="s">
        <v>164</v>
      </c>
      <c r="AK2507" s="431">
        <v>30</v>
      </c>
      <c r="AL2507" s="438"/>
      <c r="AM2507" s="443">
        <f t="shared" si="473"/>
        <v>0</v>
      </c>
      <c r="AN2507" s="443">
        <f t="shared" si="474"/>
        <v>1</v>
      </c>
      <c r="AO2507" s="443"/>
      <c r="AP2507" s="443"/>
      <c r="AQ2507" s="443">
        <f t="shared" si="475"/>
        <v>0</v>
      </c>
      <c r="AR2507" s="444" t="str">
        <f>IF(A2507="","",VLOOKUP(A2507,'Base Sites'!A:B,2,FALSE))</f>
        <v>Valauto Roncq</v>
      </c>
      <c r="AS2507" s="444" t="str">
        <f t="shared" si="476"/>
        <v>VOLKSWAGEN</v>
      </c>
      <c r="AT2507" s="443"/>
      <c r="AU2507" s="445" t="str">
        <f>IF(A2507="","",VLOOKUP(L2507,'Base Vendeurs'!A:B,2,FALSE))</f>
        <v>Valauto Roncq VW</v>
      </c>
      <c r="AV2507" s="439">
        <f t="shared" si="477"/>
        <v>1356.98</v>
      </c>
      <c r="AW2507" s="441">
        <f t="shared" si="478"/>
        <v>3.4726837536144466E-2</v>
      </c>
      <c r="AX2507" s="445" t="str">
        <f t="shared" si="479"/>
        <v>NON</v>
      </c>
      <c r="AY2507" s="231">
        <f>+MargesVN[[#This Row],[Total COM]]+MargesVN[[#This Row],[EXT GIE]]+MargesVN[[#This Row],[Forfait immat]]</f>
        <v>118.33860000000001</v>
      </c>
    </row>
    <row r="2508" spans="1:51" s="384" customFormat="1" ht="11.25" customHeight="1" x14ac:dyDescent="0.25">
      <c r="A2508" s="354">
        <v>10</v>
      </c>
      <c r="B2508" s="354" t="s">
        <v>163</v>
      </c>
      <c r="C2508" s="354" t="s">
        <v>104</v>
      </c>
      <c r="D2508" s="355">
        <v>46114</v>
      </c>
      <c r="E2508" s="356">
        <v>46121</v>
      </c>
      <c r="F2508" s="357"/>
      <c r="G2508" s="357"/>
      <c r="H2508" s="357"/>
      <c r="I2508" s="357"/>
      <c r="J2508" s="357"/>
      <c r="K2508" s="357">
        <v>0</v>
      </c>
      <c r="L2508" s="354" t="s">
        <v>38</v>
      </c>
      <c r="M2508" s="354">
        <v>565756</v>
      </c>
      <c r="N2508" s="354">
        <v>5756</v>
      </c>
      <c r="O2508" s="354" t="s">
        <v>3494</v>
      </c>
      <c r="P2508" s="358" t="s">
        <v>3495</v>
      </c>
      <c r="Q2508" s="354" t="s">
        <v>23</v>
      </c>
      <c r="R2508" s="359">
        <v>17714</v>
      </c>
      <c r="S2508" s="359">
        <v>404.16</v>
      </c>
      <c r="T2508" s="360">
        <f t="shared" si="468"/>
        <v>18118.16</v>
      </c>
      <c r="U2508" s="361">
        <v>23</v>
      </c>
      <c r="V2508" s="359">
        <v>672.63</v>
      </c>
      <c r="W2508" s="362">
        <v>95</v>
      </c>
      <c r="X2508" s="363"/>
      <c r="Y2508" s="362">
        <f t="shared" si="469"/>
        <v>577.63</v>
      </c>
      <c r="Z2508" s="364">
        <f t="shared" si="470"/>
        <v>3.7124630757207136E-2</v>
      </c>
      <c r="AA2508" s="363">
        <v>0</v>
      </c>
      <c r="AB2508" s="362">
        <v>-966.67</v>
      </c>
      <c r="AC2508" s="362"/>
      <c r="AD2508" s="362"/>
      <c r="AE2508" s="365">
        <v>7.0000000000000007E-2</v>
      </c>
      <c r="AF2508" s="365">
        <v>7.0000000000000007E-2</v>
      </c>
      <c r="AG2508" s="362">
        <f t="shared" si="471"/>
        <v>40.434100000000001</v>
      </c>
      <c r="AH2508" s="362"/>
      <c r="AI2508" s="362">
        <f t="shared" si="472"/>
        <v>40.434100000000001</v>
      </c>
      <c r="AJ2508" s="354" t="s">
        <v>149</v>
      </c>
      <c r="AK2508" s="354">
        <v>30</v>
      </c>
      <c r="AL2508" s="361"/>
      <c r="AM2508" s="366">
        <f t="shared" si="473"/>
        <v>0</v>
      </c>
      <c r="AN2508" s="366">
        <f t="shared" si="474"/>
        <v>1</v>
      </c>
      <c r="AO2508" s="366"/>
      <c r="AP2508" s="366"/>
      <c r="AQ2508" s="366">
        <f t="shared" si="475"/>
        <v>0</v>
      </c>
      <c r="AR2508" s="367" t="str">
        <f>IF(A2508="","",VLOOKUP(A2508,'Base Sites'!A:B,2,FALSE))</f>
        <v>Valauto Roncq</v>
      </c>
      <c r="AS2508" s="367" t="str">
        <f t="shared" si="476"/>
        <v>VOLKSWAGEN</v>
      </c>
      <c r="AT2508" s="366"/>
      <c r="AU2508" s="368" t="str">
        <f>IF(A2508="","",VLOOKUP(L2508,'Base Vendeurs'!A:B,2,FALSE))</f>
        <v>Valauto Roubaix</v>
      </c>
      <c r="AV2508" s="362">
        <f t="shared" si="477"/>
        <v>672.63</v>
      </c>
      <c r="AW2508" s="364">
        <f t="shared" si="478"/>
        <v>3.7124630757207136E-2</v>
      </c>
      <c r="AX2508" s="368" t="str">
        <f t="shared" si="479"/>
        <v>NON</v>
      </c>
      <c r="AY2508" s="231">
        <f>+MargesVN[[#This Row],[Total COM]]+MargesVN[[#This Row],[EXT GIE]]+MargesVN[[#This Row],[Forfait immat]]</f>
        <v>70.434100000000001</v>
      </c>
    </row>
    <row r="2509" spans="1:51" s="384" customFormat="1" ht="11.25" customHeight="1" x14ac:dyDescent="0.25">
      <c r="A2509" s="354">
        <v>10</v>
      </c>
      <c r="B2509" s="354" t="s">
        <v>163</v>
      </c>
      <c r="C2509" s="354" t="s">
        <v>104</v>
      </c>
      <c r="D2509" s="355">
        <v>46127</v>
      </c>
      <c r="E2509" s="356">
        <v>46128</v>
      </c>
      <c r="F2509" s="357"/>
      <c r="G2509" s="357"/>
      <c r="H2509" s="357"/>
      <c r="I2509" s="357"/>
      <c r="J2509" s="357"/>
      <c r="K2509" s="357">
        <v>0</v>
      </c>
      <c r="L2509" s="354" t="s">
        <v>388</v>
      </c>
      <c r="M2509" s="354">
        <v>566321</v>
      </c>
      <c r="N2509" s="354">
        <v>6321</v>
      </c>
      <c r="O2509" s="354" t="s">
        <v>3359</v>
      </c>
      <c r="P2509" s="358" t="s">
        <v>3360</v>
      </c>
      <c r="Q2509" s="354" t="s">
        <v>190</v>
      </c>
      <c r="R2509" s="359">
        <v>24205.67</v>
      </c>
      <c r="S2509" s="359">
        <v>-491.67</v>
      </c>
      <c r="T2509" s="360">
        <f t="shared" si="468"/>
        <v>23714</v>
      </c>
      <c r="U2509" s="361">
        <v>5</v>
      </c>
      <c r="V2509" s="359">
        <v>528.32000000000005</v>
      </c>
      <c r="W2509" s="362">
        <v>95</v>
      </c>
      <c r="X2509" s="363"/>
      <c r="Y2509" s="362">
        <f t="shared" si="469"/>
        <v>433.32000000000005</v>
      </c>
      <c r="Z2509" s="364">
        <f t="shared" si="470"/>
        <v>2.2278822636417308E-2</v>
      </c>
      <c r="AA2509" s="363">
        <v>0</v>
      </c>
      <c r="AB2509" s="362">
        <v>-2773.34</v>
      </c>
      <c r="AC2509" s="362"/>
      <c r="AD2509" s="362"/>
      <c r="AE2509" s="365">
        <v>7.0000000000000007E-2</v>
      </c>
      <c r="AF2509" s="365">
        <v>7.0000000000000007E-2</v>
      </c>
      <c r="AG2509" s="362">
        <f t="shared" si="471"/>
        <v>30.332400000000007</v>
      </c>
      <c r="AH2509" s="362"/>
      <c r="AI2509" s="362">
        <f t="shared" si="472"/>
        <v>30.332400000000007</v>
      </c>
      <c r="AJ2509" s="354" t="s">
        <v>164</v>
      </c>
      <c r="AK2509" s="354">
        <v>30</v>
      </c>
      <c r="AL2509" s="361"/>
      <c r="AM2509" s="366">
        <f t="shared" si="473"/>
        <v>0</v>
      </c>
      <c r="AN2509" s="366">
        <f t="shared" si="474"/>
        <v>1</v>
      </c>
      <c r="AO2509" s="366"/>
      <c r="AP2509" s="366"/>
      <c r="AQ2509" s="366">
        <f t="shared" si="475"/>
        <v>0</v>
      </c>
      <c r="AR2509" s="367" t="str">
        <f>IF(A2509="","",VLOOKUP(A2509,'Base Sites'!A:B,2,FALSE))</f>
        <v>Valauto Roncq</v>
      </c>
      <c r="AS2509" s="367" t="str">
        <f t="shared" si="476"/>
        <v>VOLKSWAGEN</v>
      </c>
      <c r="AT2509" s="366"/>
      <c r="AU2509" s="368" t="str">
        <f>IF(A2509="","",VLOOKUP(L2509,'Base Vendeurs'!A:B,2,FALSE))</f>
        <v>Valauto Roncq VW</v>
      </c>
      <c r="AV2509" s="362">
        <f t="shared" si="477"/>
        <v>528.32000000000005</v>
      </c>
      <c r="AW2509" s="364">
        <f t="shared" si="478"/>
        <v>2.2278822636417308E-2</v>
      </c>
      <c r="AX2509" s="368" t="str">
        <f t="shared" si="479"/>
        <v>NON</v>
      </c>
      <c r="AY2509" s="231">
        <f>+MargesVN[[#This Row],[Total COM]]+MargesVN[[#This Row],[EXT GIE]]+MargesVN[[#This Row],[Forfait immat]]</f>
        <v>60.332400000000007</v>
      </c>
    </row>
    <row r="2510" spans="1:51" s="384" customFormat="1" ht="11.25" customHeight="1" x14ac:dyDescent="0.25">
      <c r="A2510" s="354">
        <v>10</v>
      </c>
      <c r="B2510" s="354" t="s">
        <v>183</v>
      </c>
      <c r="C2510" s="354" t="s">
        <v>104</v>
      </c>
      <c r="D2510" s="355">
        <v>46142</v>
      </c>
      <c r="E2510" s="356">
        <v>46142</v>
      </c>
      <c r="F2510" s="357"/>
      <c r="G2510" s="357"/>
      <c r="H2510" s="357"/>
      <c r="I2510" s="357" t="s">
        <v>165</v>
      </c>
      <c r="J2510" s="357"/>
      <c r="K2510" s="357">
        <v>30525.78</v>
      </c>
      <c r="L2510" s="354" t="s">
        <v>38</v>
      </c>
      <c r="M2510" s="354">
        <v>566323</v>
      </c>
      <c r="N2510" s="354">
        <v>6323</v>
      </c>
      <c r="O2510" s="354" t="s">
        <v>3281</v>
      </c>
      <c r="P2510" s="358" t="s">
        <v>3282</v>
      </c>
      <c r="Q2510" s="354" t="s">
        <v>93</v>
      </c>
      <c r="R2510" s="359">
        <v>34805.67</v>
      </c>
      <c r="S2510" s="359">
        <v>4575.01</v>
      </c>
      <c r="T2510" s="360">
        <f t="shared" si="468"/>
        <v>39380.68</v>
      </c>
      <c r="U2510" s="361">
        <v>22</v>
      </c>
      <c r="V2510" s="359">
        <v>1260.19</v>
      </c>
      <c r="W2510" s="362">
        <v>95</v>
      </c>
      <c r="X2510" s="363"/>
      <c r="Y2510" s="362">
        <f t="shared" si="469"/>
        <v>1165.19</v>
      </c>
      <c r="Z2510" s="364">
        <f t="shared" si="470"/>
        <v>3.2000209239657622E-2</v>
      </c>
      <c r="AA2510" s="363">
        <v>-3189.84</v>
      </c>
      <c r="AB2510" s="362">
        <v>0</v>
      </c>
      <c r="AC2510" s="362"/>
      <c r="AD2510" s="362" t="s">
        <v>3655</v>
      </c>
      <c r="AE2510" s="365">
        <v>0.1</v>
      </c>
      <c r="AF2510" s="365">
        <v>0.13</v>
      </c>
      <c r="AG2510" s="362">
        <f t="shared" si="471"/>
        <v>116.51900000000001</v>
      </c>
      <c r="AH2510" s="362"/>
      <c r="AI2510" s="362">
        <f t="shared" si="472"/>
        <v>116.51900000000001</v>
      </c>
      <c r="AJ2510" s="354" t="s">
        <v>149</v>
      </c>
      <c r="AK2510" s="354">
        <v>30</v>
      </c>
      <c r="AL2510" s="361"/>
      <c r="AM2510" s="366">
        <f t="shared" si="473"/>
        <v>0</v>
      </c>
      <c r="AN2510" s="366">
        <f t="shared" si="474"/>
        <v>1</v>
      </c>
      <c r="AO2510" s="366"/>
      <c r="AP2510" s="366"/>
      <c r="AQ2510" s="366">
        <f t="shared" si="475"/>
        <v>0</v>
      </c>
      <c r="AR2510" s="367" t="str">
        <f>IF(A2510="","",VLOOKUP(A2510,'Base Sites'!A:B,2,FALSE))</f>
        <v>Valauto Roncq</v>
      </c>
      <c r="AS2510" s="367" t="str">
        <f t="shared" si="476"/>
        <v>VOLKSWAGEN</v>
      </c>
      <c r="AT2510" s="366"/>
      <c r="AU2510" s="368" t="str">
        <f>IF(A2510="","",VLOOKUP(L2510,'Base Vendeurs'!A:B,2,FALSE))</f>
        <v>Valauto Roubaix</v>
      </c>
      <c r="AV2510" s="362">
        <f t="shared" si="477"/>
        <v>1260.19</v>
      </c>
      <c r="AW2510" s="364">
        <f t="shared" si="478"/>
        <v>3.2000209239657622E-2</v>
      </c>
      <c r="AX2510" s="368" t="str">
        <f t="shared" si="479"/>
        <v>NON</v>
      </c>
      <c r="AY2510" s="231">
        <f>+MargesVN[[#This Row],[Total COM]]+MargesVN[[#This Row],[EXT GIE]]+MargesVN[[#This Row],[Forfait immat]]</f>
        <v>146.51900000000001</v>
      </c>
    </row>
    <row r="2511" spans="1:51" s="384" customFormat="1" ht="11.25" customHeight="1" x14ac:dyDescent="0.25">
      <c r="A2511" s="431">
        <v>10</v>
      </c>
      <c r="B2511" s="431" t="s">
        <v>163</v>
      </c>
      <c r="C2511" s="431" t="s">
        <v>104</v>
      </c>
      <c r="D2511" s="432">
        <v>46195</v>
      </c>
      <c r="E2511" s="433">
        <v>46195</v>
      </c>
      <c r="F2511" s="434"/>
      <c r="G2511" s="434"/>
      <c r="H2511" s="434"/>
      <c r="I2511" s="434"/>
      <c r="J2511" s="434"/>
      <c r="K2511" s="434">
        <v>0</v>
      </c>
      <c r="L2511" s="431" t="s">
        <v>35</v>
      </c>
      <c r="M2511" s="431">
        <v>566330</v>
      </c>
      <c r="N2511" s="431">
        <v>6330</v>
      </c>
      <c r="O2511" s="431" t="s">
        <v>4879</v>
      </c>
      <c r="P2511" s="435" t="s">
        <v>4880</v>
      </c>
      <c r="Q2511" s="431" t="s">
        <v>93</v>
      </c>
      <c r="R2511" s="436">
        <v>31472.33</v>
      </c>
      <c r="S2511" s="436">
        <v>1633.34</v>
      </c>
      <c r="T2511" s="437">
        <f t="shared" si="468"/>
        <v>33105.67</v>
      </c>
      <c r="U2511" s="438">
        <v>18</v>
      </c>
      <c r="V2511" s="436">
        <v>697.66</v>
      </c>
      <c r="W2511" s="439">
        <v>95</v>
      </c>
      <c r="X2511" s="440"/>
      <c r="Y2511" s="439">
        <f t="shared" si="469"/>
        <v>602.66</v>
      </c>
      <c r="Z2511" s="441">
        <f t="shared" si="470"/>
        <v>2.1073731478625866E-2</v>
      </c>
      <c r="AA2511" s="440">
        <v>0</v>
      </c>
      <c r="AB2511" s="439">
        <v>-1250</v>
      </c>
      <c r="AC2511" s="439"/>
      <c r="AD2511" s="439"/>
      <c r="AE2511" s="442">
        <v>7.0000000000000007E-2</v>
      </c>
      <c r="AF2511" s="442">
        <v>0.08</v>
      </c>
      <c r="AG2511" s="439">
        <f t="shared" si="471"/>
        <v>42.186199999999999</v>
      </c>
      <c r="AH2511" s="439"/>
      <c r="AI2511" s="439">
        <f t="shared" si="472"/>
        <v>42.186199999999999</v>
      </c>
      <c r="AJ2511" s="431" t="s">
        <v>149</v>
      </c>
      <c r="AK2511" s="431">
        <v>30</v>
      </c>
      <c r="AL2511" s="438"/>
      <c r="AM2511" s="443">
        <f t="shared" si="473"/>
        <v>0</v>
      </c>
      <c r="AN2511" s="443">
        <f t="shared" si="474"/>
        <v>1</v>
      </c>
      <c r="AO2511" s="443"/>
      <c r="AP2511" s="443"/>
      <c r="AQ2511" s="443">
        <f t="shared" si="475"/>
        <v>0</v>
      </c>
      <c r="AR2511" s="444" t="str">
        <f>IF(A2511="","",VLOOKUP(A2511,'Base Sites'!A:B,2,FALSE))</f>
        <v>Valauto Roncq</v>
      </c>
      <c r="AS2511" s="444" t="str">
        <f t="shared" si="476"/>
        <v>VOLKSWAGEN</v>
      </c>
      <c r="AT2511" s="443"/>
      <c r="AU2511" s="445" t="str">
        <f>IF(A2511="","",VLOOKUP(L2511,'Base Vendeurs'!A:B,2,FALSE))</f>
        <v>Valauto Roncq VW</v>
      </c>
      <c r="AV2511" s="439">
        <f t="shared" si="477"/>
        <v>697.66</v>
      </c>
      <c r="AW2511" s="441">
        <f t="shared" si="478"/>
        <v>2.1073731478625866E-2</v>
      </c>
      <c r="AX2511" s="445" t="str">
        <f t="shared" si="479"/>
        <v>NON</v>
      </c>
      <c r="AY2511" s="231">
        <f>+MargesVN[[#This Row],[Total COM]]+MargesVN[[#This Row],[EXT GIE]]+MargesVN[[#This Row],[Forfait immat]]</f>
        <v>72.186199999999999</v>
      </c>
    </row>
    <row r="2512" spans="1:51" s="384" customFormat="1" ht="11.25" customHeight="1" x14ac:dyDescent="0.25">
      <c r="A2512" s="401">
        <v>10</v>
      </c>
      <c r="B2512" s="401" t="s">
        <v>163</v>
      </c>
      <c r="C2512" s="401" t="s">
        <v>104</v>
      </c>
      <c r="D2512" s="402">
        <v>46162</v>
      </c>
      <c r="E2512" s="403">
        <v>46162</v>
      </c>
      <c r="F2512" s="404"/>
      <c r="G2512" s="404"/>
      <c r="H2512" s="404"/>
      <c r="I2512" s="404"/>
      <c r="J2512" s="404"/>
      <c r="K2512" s="404"/>
      <c r="L2512" s="401" t="s">
        <v>38</v>
      </c>
      <c r="M2512" s="401">
        <v>566336</v>
      </c>
      <c r="N2512" s="401">
        <v>6336</v>
      </c>
      <c r="O2512" s="401" t="s">
        <v>4276</v>
      </c>
      <c r="P2512" s="405" t="s">
        <v>4277</v>
      </c>
      <c r="Q2512" s="401" t="s">
        <v>23</v>
      </c>
      <c r="R2512" s="406">
        <v>22014</v>
      </c>
      <c r="S2512" s="406">
        <v>720.83</v>
      </c>
      <c r="T2512" s="407">
        <f t="shared" si="468"/>
        <v>22734.83</v>
      </c>
      <c r="U2512" s="408">
        <v>20</v>
      </c>
      <c r="V2512" s="406">
        <v>709.78</v>
      </c>
      <c r="W2512" s="409">
        <v>95</v>
      </c>
      <c r="X2512" s="410"/>
      <c r="Y2512" s="409">
        <f t="shared" si="469"/>
        <v>614.78</v>
      </c>
      <c r="Z2512" s="411">
        <f t="shared" si="470"/>
        <v>3.1219938745968186E-2</v>
      </c>
      <c r="AA2512" s="410">
        <v>0</v>
      </c>
      <c r="AB2512" s="409">
        <v>-2356.67</v>
      </c>
      <c r="AC2512" s="409"/>
      <c r="AD2512" s="409"/>
      <c r="AE2512" s="412">
        <v>0.1</v>
      </c>
      <c r="AF2512" s="412">
        <v>0.12</v>
      </c>
      <c r="AG2512" s="409">
        <f t="shared" si="471"/>
        <v>61.478000000000002</v>
      </c>
      <c r="AH2512" s="409"/>
      <c r="AI2512" s="409">
        <f t="shared" si="472"/>
        <v>61.478000000000002</v>
      </c>
      <c r="AJ2512" s="401" t="s">
        <v>164</v>
      </c>
      <c r="AK2512" s="401">
        <v>30</v>
      </c>
      <c r="AL2512" s="408">
        <v>50</v>
      </c>
      <c r="AM2512" s="413">
        <f t="shared" si="473"/>
        <v>1</v>
      </c>
      <c r="AN2512" s="413">
        <f t="shared" si="474"/>
        <v>1</v>
      </c>
      <c r="AO2512" s="413"/>
      <c r="AP2512" s="413"/>
      <c r="AQ2512" s="413">
        <f t="shared" si="475"/>
        <v>1</v>
      </c>
      <c r="AR2512" s="414" t="str">
        <f>IF(A2512="","",VLOOKUP(A2512,'Base Sites'!A:B,2,FALSE))</f>
        <v>Valauto Roncq</v>
      </c>
      <c r="AS2512" s="414" t="str">
        <f t="shared" si="476"/>
        <v>VOLKSWAGEN</v>
      </c>
      <c r="AT2512" s="413"/>
      <c r="AU2512" s="415" t="str">
        <f>IF(A2512="","",VLOOKUP(L2512,'Base Vendeurs'!A:B,2,FALSE))</f>
        <v>Valauto Roubaix</v>
      </c>
      <c r="AV2512" s="409">
        <f t="shared" si="477"/>
        <v>709.78</v>
      </c>
      <c r="AW2512" s="411">
        <f t="shared" si="478"/>
        <v>3.1219938745968186E-2</v>
      </c>
      <c r="AX2512" s="415" t="str">
        <f t="shared" si="479"/>
        <v>NON</v>
      </c>
      <c r="AY2512" s="231">
        <f>+MargesVN[[#This Row],[Total COM]]+MargesVN[[#This Row],[EXT GIE]]+MargesVN[[#This Row],[Forfait immat]]</f>
        <v>141.47800000000001</v>
      </c>
    </row>
    <row r="2513" spans="1:51" s="384" customFormat="1" ht="11.25" customHeight="1" x14ac:dyDescent="0.25">
      <c r="A2513" s="431">
        <v>10</v>
      </c>
      <c r="B2513" s="431" t="s">
        <v>163</v>
      </c>
      <c r="C2513" s="431" t="s">
        <v>104</v>
      </c>
      <c r="D2513" s="432">
        <v>46175</v>
      </c>
      <c r="E2513" s="433">
        <v>46176</v>
      </c>
      <c r="F2513" s="434"/>
      <c r="G2513" s="434"/>
      <c r="H2513" s="434"/>
      <c r="I2513" s="434"/>
      <c r="J2513" s="434"/>
      <c r="K2513" s="434">
        <v>0</v>
      </c>
      <c r="L2513" s="431" t="s">
        <v>388</v>
      </c>
      <c r="M2513" s="431">
        <v>566350</v>
      </c>
      <c r="N2513" s="431">
        <v>6350</v>
      </c>
      <c r="O2513" s="431" t="s">
        <v>5138</v>
      </c>
      <c r="P2513" s="435" t="s">
        <v>5139</v>
      </c>
      <c r="Q2513" s="431" t="s">
        <v>157</v>
      </c>
      <c r="R2513" s="436">
        <v>28533.33</v>
      </c>
      <c r="S2513" s="436">
        <v>2525.0100000000002</v>
      </c>
      <c r="T2513" s="437">
        <f t="shared" si="468"/>
        <v>31058.340000000004</v>
      </c>
      <c r="U2513" s="438">
        <v>20</v>
      </c>
      <c r="V2513" s="436">
        <v>658.88</v>
      </c>
      <c r="W2513" s="439">
        <v>95</v>
      </c>
      <c r="X2513" s="440"/>
      <c r="Y2513" s="439">
        <f t="shared" si="469"/>
        <v>563.88</v>
      </c>
      <c r="Z2513" s="441">
        <f t="shared" si="470"/>
        <v>2.121426966154662E-2</v>
      </c>
      <c r="AA2513" s="440">
        <v>0</v>
      </c>
      <c r="AB2513" s="439">
        <v>-4166.67</v>
      </c>
      <c r="AC2513" s="439"/>
      <c r="AD2513" s="439"/>
      <c r="AE2513" s="442">
        <v>0.1</v>
      </c>
      <c r="AF2513" s="442">
        <v>0.08</v>
      </c>
      <c r="AG2513" s="439">
        <f t="shared" si="471"/>
        <v>56.388000000000005</v>
      </c>
      <c r="AH2513" s="439"/>
      <c r="AI2513" s="439">
        <f t="shared" si="472"/>
        <v>56.388000000000005</v>
      </c>
      <c r="AJ2513" s="431" t="s">
        <v>149</v>
      </c>
      <c r="AK2513" s="431">
        <v>30</v>
      </c>
      <c r="AL2513" s="438"/>
      <c r="AM2513" s="443">
        <f t="shared" si="473"/>
        <v>0</v>
      </c>
      <c r="AN2513" s="443">
        <f t="shared" si="474"/>
        <v>1</v>
      </c>
      <c r="AO2513" s="443"/>
      <c r="AP2513" s="443"/>
      <c r="AQ2513" s="443">
        <f t="shared" si="475"/>
        <v>0</v>
      </c>
      <c r="AR2513" s="444" t="str">
        <f>IF(A2513="","",VLOOKUP(A2513,'Base Sites'!A:B,2,FALSE))</f>
        <v>Valauto Roncq</v>
      </c>
      <c r="AS2513" s="444" t="str">
        <f t="shared" si="476"/>
        <v>VOLKSWAGEN</v>
      </c>
      <c r="AT2513" s="443"/>
      <c r="AU2513" s="445" t="str">
        <f>IF(A2513="","",VLOOKUP(L2513,'Base Vendeurs'!A:B,2,FALSE))</f>
        <v>Valauto Roncq VW</v>
      </c>
      <c r="AV2513" s="439">
        <f t="shared" si="477"/>
        <v>658.88</v>
      </c>
      <c r="AW2513" s="441">
        <f t="shared" si="478"/>
        <v>2.121426966154662E-2</v>
      </c>
      <c r="AX2513" s="445" t="str">
        <f t="shared" si="479"/>
        <v>NON</v>
      </c>
      <c r="AY2513" s="231">
        <f>+MargesVN[[#This Row],[Total COM]]+MargesVN[[#This Row],[EXT GIE]]+MargesVN[[#This Row],[Forfait immat]]</f>
        <v>86.388000000000005</v>
      </c>
    </row>
    <row r="2514" spans="1:51" s="384" customFormat="1" ht="11.25" customHeight="1" x14ac:dyDescent="0.25">
      <c r="A2514" s="431">
        <v>10</v>
      </c>
      <c r="B2514" s="431" t="s">
        <v>163</v>
      </c>
      <c r="C2514" s="431" t="s">
        <v>104</v>
      </c>
      <c r="D2514" s="432">
        <v>46177</v>
      </c>
      <c r="E2514" s="433">
        <v>46179</v>
      </c>
      <c r="F2514" s="434"/>
      <c r="G2514" s="434"/>
      <c r="H2514" s="434"/>
      <c r="I2514" s="434"/>
      <c r="J2514" s="434"/>
      <c r="K2514" s="434">
        <v>0</v>
      </c>
      <c r="L2514" s="431" t="s">
        <v>195</v>
      </c>
      <c r="M2514" s="431">
        <v>566356</v>
      </c>
      <c r="N2514" s="431">
        <v>6356</v>
      </c>
      <c r="O2514" s="431" t="s">
        <v>5130</v>
      </c>
      <c r="P2514" s="435" t="s">
        <v>5131</v>
      </c>
      <c r="Q2514" s="431" t="s">
        <v>157</v>
      </c>
      <c r="R2514" s="436">
        <v>28533.33</v>
      </c>
      <c r="S2514" s="436">
        <v>2525.0100000000002</v>
      </c>
      <c r="T2514" s="437">
        <f t="shared" si="468"/>
        <v>31058.340000000004</v>
      </c>
      <c r="U2514" s="438">
        <v>22</v>
      </c>
      <c r="V2514" s="436">
        <v>950.54</v>
      </c>
      <c r="W2514" s="439">
        <v>95</v>
      </c>
      <c r="X2514" s="440"/>
      <c r="Y2514" s="439">
        <f t="shared" si="469"/>
        <v>855.54</v>
      </c>
      <c r="Z2514" s="441">
        <f t="shared" si="470"/>
        <v>3.0604984039713644E-2</v>
      </c>
      <c r="AA2514" s="440">
        <v>0</v>
      </c>
      <c r="AB2514" s="439">
        <v>-4166.67</v>
      </c>
      <c r="AC2514" s="439"/>
      <c r="AD2514" s="439"/>
      <c r="AE2514" s="442">
        <v>0.1</v>
      </c>
      <c r="AF2514" s="442">
        <v>0.08</v>
      </c>
      <c r="AG2514" s="439">
        <f t="shared" si="471"/>
        <v>85.554000000000002</v>
      </c>
      <c r="AH2514" s="439"/>
      <c r="AI2514" s="439">
        <f t="shared" si="472"/>
        <v>85.554000000000002</v>
      </c>
      <c r="AJ2514" s="431" t="s">
        <v>149</v>
      </c>
      <c r="AK2514" s="431">
        <v>30</v>
      </c>
      <c r="AL2514" s="438"/>
      <c r="AM2514" s="443">
        <f t="shared" si="473"/>
        <v>0</v>
      </c>
      <c r="AN2514" s="443">
        <f t="shared" si="474"/>
        <v>1</v>
      </c>
      <c r="AO2514" s="443"/>
      <c r="AP2514" s="443"/>
      <c r="AQ2514" s="443">
        <f t="shared" si="475"/>
        <v>0</v>
      </c>
      <c r="AR2514" s="444" t="str">
        <f>IF(A2514="","",VLOOKUP(A2514,'Base Sites'!A:B,2,FALSE))</f>
        <v>Valauto Roncq</v>
      </c>
      <c r="AS2514" s="444" t="str">
        <f t="shared" si="476"/>
        <v>VOLKSWAGEN</v>
      </c>
      <c r="AT2514" s="443"/>
      <c r="AU2514" s="445" t="str">
        <f>IF(A2514="","",VLOOKUP(L2514,'Base Vendeurs'!A:B,2,FALSE))</f>
        <v>Valauto Roncq VW</v>
      </c>
      <c r="AV2514" s="439">
        <f t="shared" si="477"/>
        <v>950.54</v>
      </c>
      <c r="AW2514" s="441">
        <f t="shared" si="478"/>
        <v>3.0604984039713644E-2</v>
      </c>
      <c r="AX2514" s="445" t="str">
        <f t="shared" si="479"/>
        <v>NON</v>
      </c>
      <c r="AY2514" s="231">
        <f>+MargesVN[[#This Row],[Total COM]]+MargesVN[[#This Row],[EXT GIE]]+MargesVN[[#This Row],[Forfait immat]]</f>
        <v>115.554</v>
      </c>
    </row>
    <row r="2515" spans="1:51" s="384" customFormat="1" ht="11.25" customHeight="1" x14ac:dyDescent="0.25">
      <c r="A2515" s="401">
        <v>10</v>
      </c>
      <c r="B2515" s="401" t="s">
        <v>163</v>
      </c>
      <c r="C2515" s="401" t="s">
        <v>104</v>
      </c>
      <c r="D2515" s="402">
        <v>46163</v>
      </c>
      <c r="E2515" s="403">
        <v>46163</v>
      </c>
      <c r="F2515" s="404"/>
      <c r="G2515" s="404"/>
      <c r="H2515" s="404"/>
      <c r="I2515" s="404"/>
      <c r="J2515" s="404"/>
      <c r="K2515" s="404">
        <v>0</v>
      </c>
      <c r="L2515" s="401" t="s">
        <v>38</v>
      </c>
      <c r="M2515" s="401">
        <v>566358</v>
      </c>
      <c r="N2515" s="401">
        <v>6358</v>
      </c>
      <c r="O2515" s="401" t="s">
        <v>4135</v>
      </c>
      <c r="P2515" s="405" t="s">
        <v>4136</v>
      </c>
      <c r="Q2515" s="401" t="s">
        <v>107</v>
      </c>
      <c r="R2515" s="406">
        <v>23872.33</v>
      </c>
      <c r="S2515" s="406">
        <v>1025</v>
      </c>
      <c r="T2515" s="407">
        <f t="shared" si="468"/>
        <v>24897.33</v>
      </c>
      <c r="U2515" s="408">
        <v>3</v>
      </c>
      <c r="V2515" s="406">
        <v>937.8</v>
      </c>
      <c r="W2515" s="409">
        <v>95</v>
      </c>
      <c r="X2515" s="410"/>
      <c r="Y2515" s="409">
        <f t="shared" si="469"/>
        <v>842.8</v>
      </c>
      <c r="Z2515" s="411">
        <f t="shared" si="470"/>
        <v>3.7666689560687826E-2</v>
      </c>
      <c r="AA2515" s="410">
        <v>0</v>
      </c>
      <c r="AB2515" s="409">
        <v>-3349.99</v>
      </c>
      <c r="AC2515" s="409"/>
      <c r="AD2515" s="409"/>
      <c r="AE2515" s="412">
        <v>0.1</v>
      </c>
      <c r="AF2515" s="412">
        <v>0.12</v>
      </c>
      <c r="AG2515" s="409">
        <f t="shared" si="471"/>
        <v>84.28</v>
      </c>
      <c r="AH2515" s="409"/>
      <c r="AI2515" s="409">
        <f t="shared" si="472"/>
        <v>84.28</v>
      </c>
      <c r="AJ2515" s="401" t="s">
        <v>164</v>
      </c>
      <c r="AK2515" s="401">
        <v>30</v>
      </c>
      <c r="AL2515" s="408"/>
      <c r="AM2515" s="413">
        <f t="shared" si="473"/>
        <v>0</v>
      </c>
      <c r="AN2515" s="413">
        <f t="shared" si="474"/>
        <v>1</v>
      </c>
      <c r="AO2515" s="413"/>
      <c r="AP2515" s="413"/>
      <c r="AQ2515" s="413">
        <f t="shared" si="475"/>
        <v>0</v>
      </c>
      <c r="AR2515" s="414" t="str">
        <f>IF(A2515="","",VLOOKUP(A2515,'Base Sites'!A:B,2,FALSE))</f>
        <v>Valauto Roncq</v>
      </c>
      <c r="AS2515" s="414" t="str">
        <f t="shared" si="476"/>
        <v>VOLKSWAGEN</v>
      </c>
      <c r="AT2515" s="413"/>
      <c r="AU2515" s="415" t="str">
        <f>IF(A2515="","",VLOOKUP(L2515,'Base Vendeurs'!A:B,2,FALSE))</f>
        <v>Valauto Roubaix</v>
      </c>
      <c r="AV2515" s="409">
        <f t="shared" si="477"/>
        <v>937.8</v>
      </c>
      <c r="AW2515" s="411">
        <f t="shared" si="478"/>
        <v>3.7666689560687826E-2</v>
      </c>
      <c r="AX2515" s="415" t="str">
        <f t="shared" si="479"/>
        <v>NON</v>
      </c>
      <c r="AY2515" s="231">
        <f>+MargesVN[[#This Row],[Total COM]]+MargesVN[[#This Row],[EXT GIE]]+MargesVN[[#This Row],[Forfait immat]]</f>
        <v>114.28</v>
      </c>
    </row>
    <row r="2516" spans="1:51" s="384" customFormat="1" ht="11.25" customHeight="1" x14ac:dyDescent="0.25">
      <c r="A2516" s="431">
        <v>10</v>
      </c>
      <c r="B2516" s="431" t="s">
        <v>163</v>
      </c>
      <c r="C2516" s="431" t="s">
        <v>104</v>
      </c>
      <c r="D2516" s="432">
        <v>46197</v>
      </c>
      <c r="E2516" s="433">
        <v>46198</v>
      </c>
      <c r="F2516" s="434"/>
      <c r="G2516" s="434"/>
      <c r="H2516" s="434"/>
      <c r="I2516" s="434"/>
      <c r="J2516" s="434"/>
      <c r="K2516" s="434">
        <v>0</v>
      </c>
      <c r="L2516" s="431" t="s">
        <v>38</v>
      </c>
      <c r="M2516" s="431">
        <v>566499</v>
      </c>
      <c r="N2516" s="431">
        <v>6499</v>
      </c>
      <c r="O2516" s="431" t="s">
        <v>4825</v>
      </c>
      <c r="P2516" s="435" t="s">
        <v>4826</v>
      </c>
      <c r="Q2516" s="431" t="s">
        <v>93</v>
      </c>
      <c r="R2516" s="436">
        <v>27305.67</v>
      </c>
      <c r="S2516" s="436">
        <v>833.34</v>
      </c>
      <c r="T2516" s="437">
        <f t="shared" si="468"/>
        <v>28139.01</v>
      </c>
      <c r="U2516" s="438">
        <v>7</v>
      </c>
      <c r="V2516" s="436">
        <v>616.1</v>
      </c>
      <c r="W2516" s="439">
        <v>95</v>
      </c>
      <c r="X2516" s="440"/>
      <c r="Y2516" s="439">
        <f t="shared" si="469"/>
        <v>521.1</v>
      </c>
      <c r="Z2516" s="441">
        <f t="shared" si="470"/>
        <v>2.1894871212597745E-2</v>
      </c>
      <c r="AA2516" s="440">
        <v>0</v>
      </c>
      <c r="AB2516" s="439">
        <v>0</v>
      </c>
      <c r="AC2516" s="439"/>
      <c r="AD2516" s="439"/>
      <c r="AE2516" s="442">
        <v>0.1</v>
      </c>
      <c r="AF2516" s="442">
        <v>0.08</v>
      </c>
      <c r="AG2516" s="439">
        <f t="shared" si="471"/>
        <v>52.110000000000007</v>
      </c>
      <c r="AH2516" s="439"/>
      <c r="AI2516" s="439">
        <f t="shared" si="472"/>
        <v>52.110000000000007</v>
      </c>
      <c r="AJ2516" s="431" t="s">
        <v>164</v>
      </c>
      <c r="AK2516" s="431">
        <v>0</v>
      </c>
      <c r="AL2516" s="438"/>
      <c r="AM2516" s="443">
        <f t="shared" si="473"/>
        <v>0</v>
      </c>
      <c r="AN2516" s="443">
        <f t="shared" si="474"/>
        <v>1</v>
      </c>
      <c r="AO2516" s="443"/>
      <c r="AP2516" s="443"/>
      <c r="AQ2516" s="443">
        <f t="shared" si="475"/>
        <v>0</v>
      </c>
      <c r="AR2516" s="444" t="str">
        <f>IF(A2516="","",VLOOKUP(A2516,'Base Sites'!A:B,2,FALSE))</f>
        <v>Valauto Roncq</v>
      </c>
      <c r="AS2516" s="444" t="str">
        <f t="shared" si="476"/>
        <v>VOLKSWAGEN</v>
      </c>
      <c r="AT2516" s="443"/>
      <c r="AU2516" s="445" t="str">
        <f>IF(A2516="","",VLOOKUP(L2516,'Base Vendeurs'!A:B,2,FALSE))</f>
        <v>Valauto Roubaix</v>
      </c>
      <c r="AV2516" s="439">
        <f t="shared" si="477"/>
        <v>616.1</v>
      </c>
      <c r="AW2516" s="441">
        <f t="shared" si="478"/>
        <v>2.1894871212597745E-2</v>
      </c>
      <c r="AX2516" s="445" t="str">
        <f t="shared" si="479"/>
        <v>NON</v>
      </c>
      <c r="AY2516" s="231">
        <f>+MargesVN[[#This Row],[Total COM]]+MargesVN[[#This Row],[EXT GIE]]+MargesVN[[#This Row],[Forfait immat]]</f>
        <v>52.110000000000007</v>
      </c>
    </row>
    <row r="2517" spans="1:51" s="384" customFormat="1" ht="11.25" customHeight="1" x14ac:dyDescent="0.25">
      <c r="A2517" s="271">
        <v>10</v>
      </c>
      <c r="B2517" s="271" t="s">
        <v>163</v>
      </c>
      <c r="C2517" s="271" t="s">
        <v>29</v>
      </c>
      <c r="D2517" s="207">
        <v>46051</v>
      </c>
      <c r="E2517" s="272">
        <v>46048</v>
      </c>
      <c r="F2517" s="208"/>
      <c r="G2517" s="208"/>
      <c r="H2517" s="208"/>
      <c r="I2517" s="208"/>
      <c r="J2517" s="208"/>
      <c r="K2517" s="208">
        <v>0</v>
      </c>
      <c r="L2517" s="271" t="s">
        <v>161</v>
      </c>
      <c r="M2517" s="271">
        <v>571157</v>
      </c>
      <c r="N2517" s="271">
        <v>1157</v>
      </c>
      <c r="O2517" s="271" t="s">
        <v>587</v>
      </c>
      <c r="P2517" s="273" t="s">
        <v>588</v>
      </c>
      <c r="Q2517" s="271" t="s">
        <v>42</v>
      </c>
      <c r="R2517" s="209">
        <v>35491.67</v>
      </c>
      <c r="S2517" s="209">
        <v>4441.67</v>
      </c>
      <c r="T2517" s="210">
        <f t="shared" si="468"/>
        <v>39933.339999999997</v>
      </c>
      <c r="U2517" s="211">
        <v>220</v>
      </c>
      <c r="V2517" s="209">
        <v>-305.69</v>
      </c>
      <c r="W2517" s="274">
        <v>35</v>
      </c>
      <c r="X2517" s="212"/>
      <c r="Y2517" s="274">
        <f t="shared" si="469"/>
        <v>-340.69</v>
      </c>
      <c r="Z2517" s="213">
        <f t="shared" si="470"/>
        <v>-7.655007069280957E-3</v>
      </c>
      <c r="AA2517" s="212">
        <v>1550.35</v>
      </c>
      <c r="AB2517" s="274">
        <v>0</v>
      </c>
      <c r="AC2517" s="274"/>
      <c r="AD2517" s="274" t="s">
        <v>369</v>
      </c>
      <c r="AE2517" s="214"/>
      <c r="AF2517" s="214">
        <v>0.13</v>
      </c>
      <c r="AG2517" s="274">
        <f t="shared" si="471"/>
        <v>0</v>
      </c>
      <c r="AH2517" s="274">
        <v>200</v>
      </c>
      <c r="AI2517" s="274">
        <f t="shared" si="472"/>
        <v>200</v>
      </c>
      <c r="AJ2517" s="271" t="s">
        <v>149</v>
      </c>
      <c r="AK2517" s="271"/>
      <c r="AL2517" s="211"/>
      <c r="AM2517" s="275">
        <f t="shared" si="473"/>
        <v>0</v>
      </c>
      <c r="AN2517" s="275">
        <f t="shared" si="474"/>
        <v>1</v>
      </c>
      <c r="AO2517" s="275"/>
      <c r="AP2517" s="275"/>
      <c r="AQ2517" s="275">
        <f t="shared" si="475"/>
        <v>0</v>
      </c>
      <c r="AR2517" s="215" t="str">
        <f>IF(A2517="","",VLOOKUP(A2517,'Base Sites'!A:B,2,FALSE))</f>
        <v>Valauto Roncq</v>
      </c>
      <c r="AS2517" s="215" t="str">
        <f t="shared" si="476"/>
        <v>SKODA</v>
      </c>
      <c r="AT2517" s="275"/>
      <c r="AU2517" s="276" t="str">
        <f>IF(A2517="","",VLOOKUP(L2517,'Base Vendeurs'!A:B,2,FALSE))</f>
        <v>Valauto Roncq Skoda</v>
      </c>
      <c r="AV2517" s="274">
        <f t="shared" si="477"/>
        <v>-305.69</v>
      </c>
      <c r="AW2517" s="213">
        <f t="shared" si="478"/>
        <v>-7.655007069280957E-3</v>
      </c>
      <c r="AX2517" s="276" t="str">
        <f t="shared" si="479"/>
        <v>OUI</v>
      </c>
      <c r="AY2517" s="231">
        <f>+MargesVN[[#This Row],[Total COM]]+MargesVN[[#This Row],[EXT GIE]]+MargesVN[[#This Row],[Forfait immat]]</f>
        <v>200</v>
      </c>
    </row>
    <row r="2518" spans="1:51" s="384" customFormat="1" ht="11.25" customHeight="1" x14ac:dyDescent="0.25">
      <c r="A2518" s="259">
        <v>10</v>
      </c>
      <c r="B2518" s="259" t="s">
        <v>163</v>
      </c>
      <c r="C2518" s="259" t="s">
        <v>104</v>
      </c>
      <c r="D2518" s="150">
        <v>46050</v>
      </c>
      <c r="E2518" s="260">
        <v>46050</v>
      </c>
      <c r="F2518" s="151"/>
      <c r="G2518" s="151"/>
      <c r="H2518" s="151"/>
      <c r="I2518" s="151"/>
      <c r="J2518" s="151"/>
      <c r="K2518" s="151"/>
      <c r="L2518" s="259" t="s">
        <v>195</v>
      </c>
      <c r="M2518" s="259">
        <v>575102</v>
      </c>
      <c r="N2518" s="259">
        <v>5102</v>
      </c>
      <c r="O2518" s="259" t="s">
        <v>845</v>
      </c>
      <c r="P2518" s="261" t="s">
        <v>846</v>
      </c>
      <c r="Q2518" s="259" t="s">
        <v>93</v>
      </c>
      <c r="R2518" s="152">
        <v>27305.67</v>
      </c>
      <c r="S2518" s="152">
        <v>1891.67</v>
      </c>
      <c r="T2518" s="153">
        <f t="shared" si="468"/>
        <v>29197.339999999997</v>
      </c>
      <c r="U2518" s="154">
        <v>33</v>
      </c>
      <c r="V2518" s="152">
        <v>795.37</v>
      </c>
      <c r="W2518" s="262">
        <v>95</v>
      </c>
      <c r="X2518" s="155"/>
      <c r="Y2518" s="262">
        <f t="shared" si="469"/>
        <v>700.37</v>
      </c>
      <c r="Z2518" s="156">
        <f t="shared" si="470"/>
        <v>2.7241180189702216E-2</v>
      </c>
      <c r="AA2518" s="155">
        <v>0</v>
      </c>
      <c r="AB2518" s="262">
        <v>-500</v>
      </c>
      <c r="AC2518" s="262"/>
      <c r="AD2518" s="262"/>
      <c r="AE2518" s="157">
        <v>0.1</v>
      </c>
      <c r="AF2518" s="157">
        <v>0.1</v>
      </c>
      <c r="AG2518" s="262">
        <f t="shared" si="471"/>
        <v>70.037000000000006</v>
      </c>
      <c r="AH2518" s="262"/>
      <c r="AI2518" s="262">
        <f t="shared" si="472"/>
        <v>70.037000000000006</v>
      </c>
      <c r="AJ2518" s="259" t="s">
        <v>164</v>
      </c>
      <c r="AK2518" s="259">
        <v>30</v>
      </c>
      <c r="AL2518" s="154"/>
      <c r="AM2518" s="263">
        <f t="shared" si="473"/>
        <v>0</v>
      </c>
      <c r="AN2518" s="263">
        <f t="shared" si="474"/>
        <v>1</v>
      </c>
      <c r="AO2518" s="263"/>
      <c r="AP2518" s="263"/>
      <c r="AQ2518" s="263">
        <f t="shared" si="475"/>
        <v>0</v>
      </c>
      <c r="AR2518" s="158" t="str">
        <f>IF(A2518="","",VLOOKUP(A2518,'Base Sites'!A:B,2,FALSE))</f>
        <v>Valauto Roncq</v>
      </c>
      <c r="AS2518" s="158" t="str">
        <f t="shared" si="476"/>
        <v>VOLKSWAGEN</v>
      </c>
      <c r="AT2518" s="263"/>
      <c r="AU2518" s="264" t="str">
        <f>IF(A2518="","",VLOOKUP(L2518,'Base Vendeurs'!A:B,2,FALSE))</f>
        <v>Valauto Roncq VW</v>
      </c>
      <c r="AV2518" s="251">
        <f t="shared" si="477"/>
        <v>795.37</v>
      </c>
      <c r="AW2518" s="156">
        <f t="shared" si="478"/>
        <v>2.7241180189702216E-2</v>
      </c>
      <c r="AX2518" s="237" t="str">
        <f t="shared" si="479"/>
        <v>NON</v>
      </c>
      <c r="AY2518" s="231">
        <f>+MargesVN[[#This Row],[Total COM]]+MargesVN[[#This Row],[EXT GIE]]+MargesVN[[#This Row],[Forfait immat]]</f>
        <v>100.03700000000001</v>
      </c>
    </row>
    <row r="2519" spans="1:51" s="384" customFormat="1" ht="11.25" customHeight="1" x14ac:dyDescent="0.25">
      <c r="A2519" s="401">
        <v>10</v>
      </c>
      <c r="B2519" s="401" t="s">
        <v>163</v>
      </c>
      <c r="C2519" s="401" t="s">
        <v>104</v>
      </c>
      <c r="D2519" s="402">
        <v>46163</v>
      </c>
      <c r="E2519" s="403">
        <v>46164</v>
      </c>
      <c r="F2519" s="404"/>
      <c r="G2519" s="404"/>
      <c r="H2519" s="404"/>
      <c r="I2519" s="404" t="s">
        <v>165</v>
      </c>
      <c r="J2519" s="404" t="s">
        <v>165</v>
      </c>
      <c r="K2519" s="404"/>
      <c r="L2519" s="401" t="s">
        <v>75</v>
      </c>
      <c r="M2519" s="401">
        <v>575106</v>
      </c>
      <c r="N2519" s="401">
        <v>5106</v>
      </c>
      <c r="O2519" s="401" t="s">
        <v>4081</v>
      </c>
      <c r="P2519" s="405" t="s">
        <v>4082</v>
      </c>
      <c r="Q2519" s="401" t="s">
        <v>93</v>
      </c>
      <c r="R2519" s="406">
        <v>34805.67</v>
      </c>
      <c r="S2519" s="406">
        <v>3091.67</v>
      </c>
      <c r="T2519" s="407">
        <f t="shared" si="468"/>
        <v>37897.339999999997</v>
      </c>
      <c r="U2519" s="408">
        <v>120</v>
      </c>
      <c r="V2519" s="406">
        <v>1288.4100000000001</v>
      </c>
      <c r="W2519" s="409">
        <v>95</v>
      </c>
      <c r="X2519" s="410"/>
      <c r="Y2519" s="409">
        <f t="shared" si="469"/>
        <v>1193.4100000000001</v>
      </c>
      <c r="Z2519" s="411">
        <f t="shared" si="470"/>
        <v>3.399737290268922E-2</v>
      </c>
      <c r="AA2519" s="410">
        <v>-2652.81</v>
      </c>
      <c r="AB2519" s="409">
        <v>0</v>
      </c>
      <c r="AC2519" s="409"/>
      <c r="AD2519" s="409"/>
      <c r="AE2519" s="412">
        <v>0.12</v>
      </c>
      <c r="AF2519" s="412">
        <v>0.1</v>
      </c>
      <c r="AG2519" s="409">
        <f t="shared" si="471"/>
        <v>143.20920000000001</v>
      </c>
      <c r="AH2519" s="409"/>
      <c r="AI2519" s="409">
        <f t="shared" si="472"/>
        <v>143.20920000000001</v>
      </c>
      <c r="AJ2519" s="401" t="s">
        <v>164</v>
      </c>
      <c r="AK2519" s="401">
        <v>30</v>
      </c>
      <c r="AL2519" s="408"/>
      <c r="AM2519" s="413">
        <f t="shared" si="473"/>
        <v>0</v>
      </c>
      <c r="AN2519" s="413">
        <f t="shared" si="474"/>
        <v>1</v>
      </c>
      <c r="AO2519" s="413"/>
      <c r="AP2519" s="413"/>
      <c r="AQ2519" s="413">
        <f t="shared" si="475"/>
        <v>0</v>
      </c>
      <c r="AR2519" s="414" t="str">
        <f>IF(A2519="","",VLOOKUP(A2519,'Base Sites'!A:B,2,FALSE))</f>
        <v>Valauto Roncq</v>
      </c>
      <c r="AS2519" s="414" t="str">
        <f t="shared" si="476"/>
        <v>VOLKSWAGEN</v>
      </c>
      <c r="AT2519" s="413"/>
      <c r="AU2519" s="415" t="str">
        <f>IF(A2519="","",VLOOKUP(L2519,'Base Vendeurs'!A:B,2,FALSE))</f>
        <v>Valauto Roncq VW</v>
      </c>
      <c r="AV2519" s="409">
        <f t="shared" si="477"/>
        <v>1288.4100000000001</v>
      </c>
      <c r="AW2519" s="411">
        <f t="shared" si="478"/>
        <v>3.399737290268922E-2</v>
      </c>
      <c r="AX2519" s="415" t="str">
        <f t="shared" si="479"/>
        <v>NON</v>
      </c>
      <c r="AY2519" s="231">
        <f>+MargesVN[[#This Row],[Total COM]]+MargesVN[[#This Row],[EXT GIE]]+MargesVN[[#This Row],[Forfait immat]]</f>
        <v>173.20920000000001</v>
      </c>
    </row>
    <row r="2520" spans="1:51" s="384" customFormat="1" ht="11.25" customHeight="1" x14ac:dyDescent="0.25">
      <c r="A2520" s="354">
        <v>10</v>
      </c>
      <c r="B2520" s="354" t="s">
        <v>163</v>
      </c>
      <c r="C2520" s="354" t="s">
        <v>104</v>
      </c>
      <c r="D2520" s="355">
        <v>46128</v>
      </c>
      <c r="E2520" s="356">
        <v>46129</v>
      </c>
      <c r="F2520" s="357"/>
      <c r="G2520" s="357"/>
      <c r="H2520" s="357"/>
      <c r="I2520" s="357"/>
      <c r="J2520" s="357"/>
      <c r="K2520" s="357"/>
      <c r="L2520" s="354" t="s">
        <v>417</v>
      </c>
      <c r="M2520" s="354">
        <v>575226</v>
      </c>
      <c r="N2520" s="354">
        <v>5226</v>
      </c>
      <c r="O2520" s="354" t="s">
        <v>3601</v>
      </c>
      <c r="P2520" s="358" t="s">
        <v>3602</v>
      </c>
      <c r="Q2520" s="354" t="s">
        <v>157</v>
      </c>
      <c r="R2520" s="359">
        <v>28533.33</v>
      </c>
      <c r="S2520" s="359">
        <v>1858.34</v>
      </c>
      <c r="T2520" s="360">
        <f t="shared" si="468"/>
        <v>30391.670000000002</v>
      </c>
      <c r="U2520" s="361">
        <v>37</v>
      </c>
      <c r="V2520" s="359">
        <v>970.96</v>
      </c>
      <c r="W2520" s="362">
        <v>95</v>
      </c>
      <c r="X2520" s="363"/>
      <c r="Y2520" s="362">
        <f t="shared" si="469"/>
        <v>875.96</v>
      </c>
      <c r="Z2520" s="364">
        <f t="shared" si="470"/>
        <v>3.1948227919031763E-2</v>
      </c>
      <c r="AA2520" s="363">
        <v>0</v>
      </c>
      <c r="AB2520" s="362">
        <v>-3333.33</v>
      </c>
      <c r="AC2520" s="362"/>
      <c r="AD2520" s="362"/>
      <c r="AE2520" s="365">
        <v>7.0000000000000007E-2</v>
      </c>
      <c r="AF2520" s="365">
        <v>7.0000000000000007E-2</v>
      </c>
      <c r="AG2520" s="362">
        <f t="shared" si="471"/>
        <v>61.317200000000007</v>
      </c>
      <c r="AH2520" s="362"/>
      <c r="AI2520" s="362">
        <f t="shared" si="472"/>
        <v>61.317200000000007</v>
      </c>
      <c r="AJ2520" s="354" t="s">
        <v>164</v>
      </c>
      <c r="AK2520" s="354">
        <v>30</v>
      </c>
      <c r="AL2520" s="361">
        <v>50</v>
      </c>
      <c r="AM2520" s="366">
        <f t="shared" si="473"/>
        <v>1</v>
      </c>
      <c r="AN2520" s="366">
        <f t="shared" si="474"/>
        <v>1</v>
      </c>
      <c r="AO2520" s="366"/>
      <c r="AP2520" s="366"/>
      <c r="AQ2520" s="366">
        <f t="shared" si="475"/>
        <v>1</v>
      </c>
      <c r="AR2520" s="367" t="str">
        <f>IF(A2520="","",VLOOKUP(A2520,'Base Sites'!A:B,2,FALSE))</f>
        <v>Valauto Roncq</v>
      </c>
      <c r="AS2520" s="367" t="str">
        <f t="shared" si="476"/>
        <v>VOLKSWAGEN</v>
      </c>
      <c r="AT2520" s="366"/>
      <c r="AU2520" s="368" t="str">
        <f>IF(A2520="","",VLOOKUP(L2520,'Base Vendeurs'!A:B,2,FALSE))</f>
        <v>Valauto Roncq VW</v>
      </c>
      <c r="AV2520" s="362">
        <f t="shared" si="477"/>
        <v>970.96</v>
      </c>
      <c r="AW2520" s="364">
        <f t="shared" si="478"/>
        <v>3.1948227919031763E-2</v>
      </c>
      <c r="AX2520" s="368" t="str">
        <f t="shared" si="479"/>
        <v>NON</v>
      </c>
      <c r="AY2520" s="231">
        <f>+MargesVN[[#This Row],[Total COM]]+MargesVN[[#This Row],[EXT GIE]]+MargesVN[[#This Row],[Forfait immat]]</f>
        <v>141.31720000000001</v>
      </c>
    </row>
    <row r="2521" spans="1:51" s="384" customFormat="1" ht="11.25" customHeight="1" x14ac:dyDescent="0.25">
      <c r="A2521" s="431">
        <v>10</v>
      </c>
      <c r="B2521" s="431" t="s">
        <v>163</v>
      </c>
      <c r="C2521" s="431" t="s">
        <v>104</v>
      </c>
      <c r="D2521" s="432">
        <v>46188</v>
      </c>
      <c r="E2521" s="433">
        <v>46189</v>
      </c>
      <c r="F2521" s="434"/>
      <c r="G2521" s="434"/>
      <c r="H2521" s="434"/>
      <c r="I2521" s="434"/>
      <c r="J2521" s="434"/>
      <c r="K2521" s="434">
        <v>0</v>
      </c>
      <c r="L2521" s="431" t="s">
        <v>417</v>
      </c>
      <c r="M2521" s="431">
        <v>575289</v>
      </c>
      <c r="N2521" s="431">
        <v>5289</v>
      </c>
      <c r="O2521" s="431" t="s">
        <v>4916</v>
      </c>
      <c r="P2521" s="435" t="s">
        <v>4917</v>
      </c>
      <c r="Q2521" s="431" t="s">
        <v>107</v>
      </c>
      <c r="R2521" s="436">
        <v>22622.33</v>
      </c>
      <c r="S2521" s="436">
        <v>1025</v>
      </c>
      <c r="T2521" s="437">
        <f t="shared" si="468"/>
        <v>23647.33</v>
      </c>
      <c r="U2521" s="438">
        <v>82</v>
      </c>
      <c r="V2521" s="436">
        <v>1433.64</v>
      </c>
      <c r="W2521" s="439">
        <v>95.01</v>
      </c>
      <c r="X2521" s="440"/>
      <c r="Y2521" s="439">
        <f t="shared" si="469"/>
        <v>1338.63</v>
      </c>
      <c r="Z2521" s="441">
        <f t="shared" si="470"/>
        <v>6.0625871927190086E-2</v>
      </c>
      <c r="AA2521" s="440">
        <v>0</v>
      </c>
      <c r="AB2521" s="439">
        <v>-3349.99</v>
      </c>
      <c r="AC2521" s="439"/>
      <c r="AD2521" s="439"/>
      <c r="AE2521" s="442">
        <v>0.12</v>
      </c>
      <c r="AF2521" s="442">
        <v>0.12</v>
      </c>
      <c r="AG2521" s="439">
        <f t="shared" si="471"/>
        <v>160.63560000000001</v>
      </c>
      <c r="AH2521" s="439"/>
      <c r="AI2521" s="439">
        <f t="shared" si="472"/>
        <v>160.63560000000001</v>
      </c>
      <c r="AJ2521" s="431" t="s">
        <v>164</v>
      </c>
      <c r="AK2521" s="431">
        <v>30</v>
      </c>
      <c r="AL2521" s="438"/>
      <c r="AM2521" s="443">
        <f t="shared" si="473"/>
        <v>0</v>
      </c>
      <c r="AN2521" s="443">
        <f t="shared" si="474"/>
        <v>1</v>
      </c>
      <c r="AO2521" s="443"/>
      <c r="AP2521" s="443"/>
      <c r="AQ2521" s="443">
        <f t="shared" si="475"/>
        <v>0</v>
      </c>
      <c r="AR2521" s="444" t="str">
        <f>IF(A2521="","",VLOOKUP(A2521,'Base Sites'!A:B,2,FALSE))</f>
        <v>Valauto Roncq</v>
      </c>
      <c r="AS2521" s="444" t="str">
        <f t="shared" si="476"/>
        <v>VOLKSWAGEN</v>
      </c>
      <c r="AT2521" s="443"/>
      <c r="AU2521" s="445" t="str">
        <f>IF(A2521="","",VLOOKUP(L2521,'Base Vendeurs'!A:B,2,FALSE))</f>
        <v>Valauto Roncq VW</v>
      </c>
      <c r="AV2521" s="439">
        <f t="shared" si="477"/>
        <v>1433.64</v>
      </c>
      <c r="AW2521" s="441">
        <f t="shared" si="478"/>
        <v>6.0625871927190086E-2</v>
      </c>
      <c r="AX2521" s="445" t="str">
        <f t="shared" si="479"/>
        <v>NON</v>
      </c>
      <c r="AY2521" s="231">
        <f>+MargesVN[[#This Row],[Total COM]]+MargesVN[[#This Row],[EXT GIE]]+MargesVN[[#This Row],[Forfait immat]]</f>
        <v>190.63560000000001</v>
      </c>
    </row>
    <row r="2522" spans="1:51" s="384" customFormat="1" ht="11.25" customHeight="1" x14ac:dyDescent="0.25">
      <c r="A2522" s="431">
        <v>10</v>
      </c>
      <c r="B2522" s="431" t="s">
        <v>163</v>
      </c>
      <c r="C2522" s="431" t="s">
        <v>104</v>
      </c>
      <c r="D2522" s="432">
        <v>46198</v>
      </c>
      <c r="E2522" s="433">
        <v>46200</v>
      </c>
      <c r="F2522" s="434"/>
      <c r="G2522" s="434"/>
      <c r="H2522" s="434"/>
      <c r="I2522" s="434"/>
      <c r="J2522" s="434"/>
      <c r="K2522" s="434">
        <v>0</v>
      </c>
      <c r="L2522" s="431" t="s">
        <v>417</v>
      </c>
      <c r="M2522" s="431">
        <v>565746</v>
      </c>
      <c r="N2522" s="431">
        <v>5746</v>
      </c>
      <c r="O2522" s="431" t="s">
        <v>5017</v>
      </c>
      <c r="P2522" s="435" t="s">
        <v>5018</v>
      </c>
      <c r="Q2522" s="431" t="s">
        <v>177</v>
      </c>
      <c r="R2522" s="436">
        <v>39271.67</v>
      </c>
      <c r="S2522" s="436">
        <v>3470.84</v>
      </c>
      <c r="T2522" s="437">
        <f t="shared" si="468"/>
        <v>42742.509999999995</v>
      </c>
      <c r="U2522" s="438">
        <v>83</v>
      </c>
      <c r="V2522" s="436">
        <v>949.86</v>
      </c>
      <c r="W2522" s="439">
        <v>95</v>
      </c>
      <c r="X2522" s="440"/>
      <c r="Y2522" s="439">
        <f t="shared" si="469"/>
        <v>854.86</v>
      </c>
      <c r="Z2522" s="441">
        <f t="shared" si="470"/>
        <v>2.2222840914115714E-2</v>
      </c>
      <c r="AA2522" s="440">
        <v>0</v>
      </c>
      <c r="AB2522" s="439">
        <v>0</v>
      </c>
      <c r="AC2522" s="439"/>
      <c r="AD2522" s="439"/>
      <c r="AE2522" s="442">
        <v>7.0000000000000007E-2</v>
      </c>
      <c r="AF2522" s="442">
        <v>7.0000000000000007E-2</v>
      </c>
      <c r="AG2522" s="439">
        <f t="shared" si="471"/>
        <v>59.84020000000001</v>
      </c>
      <c r="AH2522" s="439"/>
      <c r="AI2522" s="439">
        <f t="shared" si="472"/>
        <v>59.84020000000001</v>
      </c>
      <c r="AJ2522" s="431" t="s">
        <v>164</v>
      </c>
      <c r="AK2522" s="431">
        <v>0</v>
      </c>
      <c r="AL2522" s="438"/>
      <c r="AM2522" s="443">
        <f t="shared" si="473"/>
        <v>0</v>
      </c>
      <c r="AN2522" s="443">
        <f t="shared" si="474"/>
        <v>1</v>
      </c>
      <c r="AO2522" s="443"/>
      <c r="AP2522" s="443"/>
      <c r="AQ2522" s="443">
        <f t="shared" si="475"/>
        <v>0</v>
      </c>
      <c r="AR2522" s="444" t="str">
        <f>IF(A2522="","",VLOOKUP(A2522,'Base Sites'!A:B,2,FALSE))</f>
        <v>Valauto Roncq</v>
      </c>
      <c r="AS2522" s="444" t="str">
        <f t="shared" si="476"/>
        <v>VOLKSWAGEN</v>
      </c>
      <c r="AT2522" s="443"/>
      <c r="AU2522" s="445" t="str">
        <f>IF(A2522="","",VLOOKUP(L2522,'Base Vendeurs'!A:B,2,FALSE))</f>
        <v>Valauto Roncq VW</v>
      </c>
      <c r="AV2522" s="439">
        <f t="shared" si="477"/>
        <v>949.86</v>
      </c>
      <c r="AW2522" s="441">
        <f t="shared" si="478"/>
        <v>2.2222840914115714E-2</v>
      </c>
      <c r="AX2522" s="445" t="str">
        <f t="shared" si="479"/>
        <v>NON</v>
      </c>
      <c r="AY2522" s="231">
        <f>+MargesVN[[#This Row],[Total COM]]+MargesVN[[#This Row],[EXT GIE]]+MargesVN[[#This Row],[Forfait immat]]</f>
        <v>59.84020000000001</v>
      </c>
    </row>
    <row r="2523" spans="1:51" s="384" customFormat="1" ht="11.25" customHeight="1" x14ac:dyDescent="0.25">
      <c r="A2523" s="354">
        <v>10</v>
      </c>
      <c r="B2523" s="354" t="s">
        <v>183</v>
      </c>
      <c r="C2523" s="354" t="s">
        <v>104</v>
      </c>
      <c r="D2523" s="355">
        <v>46125</v>
      </c>
      <c r="E2523" s="356">
        <v>46125</v>
      </c>
      <c r="F2523" s="357"/>
      <c r="G2523" s="357"/>
      <c r="H2523" s="357"/>
      <c r="I2523" s="357" t="s">
        <v>165</v>
      </c>
      <c r="J2523" s="357"/>
      <c r="K2523" s="357">
        <v>-308.97000000000003</v>
      </c>
      <c r="L2523" s="354" t="s">
        <v>417</v>
      </c>
      <c r="M2523" s="354">
        <v>576320</v>
      </c>
      <c r="N2523" s="354">
        <v>6320</v>
      </c>
      <c r="O2523" s="354" t="s">
        <v>3271</v>
      </c>
      <c r="P2523" s="358" t="s">
        <v>3272</v>
      </c>
      <c r="Q2523" s="354" t="s">
        <v>93</v>
      </c>
      <c r="R2523" s="359">
        <v>34805.67</v>
      </c>
      <c r="S2523" s="359">
        <v>1875</v>
      </c>
      <c r="T2523" s="360">
        <f t="shared" ref="T2523:T2531" si="480">+R2523+S2523</f>
        <v>36680.67</v>
      </c>
      <c r="U2523" s="361">
        <v>0</v>
      </c>
      <c r="V2523" s="359">
        <v>1386.38</v>
      </c>
      <c r="W2523" s="362">
        <v>95</v>
      </c>
      <c r="X2523" s="363"/>
      <c r="Y2523" s="362">
        <f t="shared" ref="Y2523:Y2531" si="481">+V2523-W2523+X2523</f>
        <v>1291.3800000000001</v>
      </c>
      <c r="Z2523" s="364">
        <f t="shared" ref="Z2523:Z2531" si="482">(V2523+X2523)/T2523</f>
        <v>3.7795929027468693E-2</v>
      </c>
      <c r="AA2523" s="363">
        <v>0</v>
      </c>
      <c r="AB2523" s="362">
        <v>-1250</v>
      </c>
      <c r="AC2523" s="362"/>
      <c r="AD2523" s="362" t="s">
        <v>2849</v>
      </c>
      <c r="AE2523" s="365">
        <v>0.1</v>
      </c>
      <c r="AF2523" s="365">
        <v>0.1</v>
      </c>
      <c r="AG2523" s="362">
        <f t="shared" ref="AG2523:AG2531" si="483">+Y2523*AE2523</f>
        <v>129.13800000000001</v>
      </c>
      <c r="AH2523" s="362"/>
      <c r="AI2523" s="362">
        <f t="shared" ref="AI2523:AI2531" si="484">+AG2523+AH2523</f>
        <v>129.13800000000001</v>
      </c>
      <c r="AJ2523" s="354" t="s">
        <v>149</v>
      </c>
      <c r="AK2523" s="354">
        <v>30</v>
      </c>
      <c r="AL2523" s="361">
        <v>50</v>
      </c>
      <c r="AM2523" s="366">
        <f t="shared" ref="AM2523:AM2531" si="485">IF(AL2523&gt;0,100%,0%)</f>
        <v>1</v>
      </c>
      <c r="AN2523" s="366">
        <f t="shared" ref="AN2523:AN2531" si="486">IF(A2523&gt;0,1,"")</f>
        <v>1</v>
      </c>
      <c r="AO2523" s="366"/>
      <c r="AP2523" s="366"/>
      <c r="AQ2523" s="366">
        <f t="shared" ref="AQ2523:AQ2531" si="487">IF(AN2523="","",+AM2523/AN2523)</f>
        <v>1</v>
      </c>
      <c r="AR2523" s="367" t="str">
        <f>IF(A2523="","",VLOOKUP(A2523,'Base Sites'!A:B,2,FALSE))</f>
        <v>Valauto Roncq</v>
      </c>
      <c r="AS2523" s="367" t="str">
        <f t="shared" ref="AS2523:AS2531" si="488">IF(C2523="VW","VOLKSWAGEN",IF(C2523="SE","SEAT",IF(C2523="NI","NISSAN",IF(C2523="HY","HYUNDAI",IF(C2523="VU","VUL",IF(C2523="sk","SKODA",IF(C2523="ltsk","SKODA",IF(C2523="CUPRA","CUPRA",IF(C2523="AUDI","AUDI","")))))))))</f>
        <v>VOLKSWAGEN</v>
      </c>
      <c r="AT2523" s="366"/>
      <c r="AU2523" s="368" t="str">
        <f>IF(A2523="","",VLOOKUP(L2523,'Base Vendeurs'!A:B,2,FALSE))</f>
        <v>Valauto Roncq VW</v>
      </c>
      <c r="AV2523" s="362">
        <f t="shared" ref="AV2523:AV2531" si="489">+V2523+AO2523</f>
        <v>1386.38</v>
      </c>
      <c r="AW2523" s="364">
        <f t="shared" ref="AW2523:AW2531" si="490">IF(A2523="","",+AV2523/T2523)</f>
        <v>3.7795929027468693E-2</v>
      </c>
      <c r="AX2523" s="368" t="str">
        <f t="shared" ref="AX2523:AX2531" si="491">IF(AV2523&lt;0,"OUI","NON")</f>
        <v>NON</v>
      </c>
      <c r="AY2523" s="231">
        <f>+MargesVN[[#This Row],[Total COM]]+MargesVN[[#This Row],[EXT GIE]]+MargesVN[[#This Row],[Forfait immat]]</f>
        <v>209.13800000000001</v>
      </c>
    </row>
    <row r="2524" spans="1:51" s="384" customFormat="1" ht="11.25" customHeight="1" x14ac:dyDescent="0.25">
      <c r="A2524" s="354">
        <v>10</v>
      </c>
      <c r="B2524" s="354" t="s">
        <v>163</v>
      </c>
      <c r="C2524" s="354" t="s">
        <v>104</v>
      </c>
      <c r="D2524" s="355">
        <v>46126</v>
      </c>
      <c r="E2524" s="356">
        <v>46127</v>
      </c>
      <c r="F2524" s="357"/>
      <c r="G2524" s="357"/>
      <c r="H2524" s="357"/>
      <c r="I2524" s="357"/>
      <c r="J2524" s="357"/>
      <c r="K2524" s="357">
        <v>0</v>
      </c>
      <c r="L2524" s="354" t="s">
        <v>390</v>
      </c>
      <c r="M2524" s="354">
        <v>576324</v>
      </c>
      <c r="N2524" s="354">
        <v>6324</v>
      </c>
      <c r="O2524" s="354" t="s">
        <v>3277</v>
      </c>
      <c r="P2524" s="358" t="s">
        <v>3278</v>
      </c>
      <c r="Q2524" s="354" t="s">
        <v>93</v>
      </c>
      <c r="R2524" s="359">
        <v>31472.33</v>
      </c>
      <c r="S2524" s="359">
        <v>1058.33</v>
      </c>
      <c r="T2524" s="360">
        <f t="shared" si="480"/>
        <v>32530.660000000003</v>
      </c>
      <c r="U2524" s="361">
        <v>33</v>
      </c>
      <c r="V2524" s="359">
        <v>1898.87</v>
      </c>
      <c r="W2524" s="362">
        <v>95.01</v>
      </c>
      <c r="X2524" s="363"/>
      <c r="Y2524" s="362">
        <f t="shared" si="481"/>
        <v>1803.86</v>
      </c>
      <c r="Z2524" s="364">
        <f t="shared" si="482"/>
        <v>5.8371702264878721E-2</v>
      </c>
      <c r="AA2524" s="363">
        <v>0</v>
      </c>
      <c r="AB2524" s="362">
        <v>-1250</v>
      </c>
      <c r="AC2524" s="362"/>
      <c r="AD2524" s="362"/>
      <c r="AE2524" s="365">
        <v>0.1</v>
      </c>
      <c r="AF2524" s="365">
        <v>0.13</v>
      </c>
      <c r="AG2524" s="362">
        <f t="shared" si="483"/>
        <v>180.386</v>
      </c>
      <c r="AH2524" s="362"/>
      <c r="AI2524" s="362">
        <f t="shared" si="484"/>
        <v>180.386</v>
      </c>
      <c r="AJ2524" s="354" t="s">
        <v>164</v>
      </c>
      <c r="AK2524" s="354">
        <v>30</v>
      </c>
      <c r="AL2524" s="361">
        <v>50</v>
      </c>
      <c r="AM2524" s="366">
        <f t="shared" si="485"/>
        <v>1</v>
      </c>
      <c r="AN2524" s="366">
        <f t="shared" si="486"/>
        <v>1</v>
      </c>
      <c r="AO2524" s="366"/>
      <c r="AP2524" s="366"/>
      <c r="AQ2524" s="366">
        <f t="shared" si="487"/>
        <v>1</v>
      </c>
      <c r="AR2524" s="367" t="str">
        <f>IF(A2524="","",VLOOKUP(A2524,'Base Sites'!A:B,2,FALSE))</f>
        <v>Valauto Roncq</v>
      </c>
      <c r="AS2524" s="367" t="str">
        <f t="shared" si="488"/>
        <v>VOLKSWAGEN</v>
      </c>
      <c r="AT2524" s="366"/>
      <c r="AU2524" s="368" t="str">
        <f>IF(A2524="","",VLOOKUP(L2524,'Base Vendeurs'!A:B,2,FALSE))</f>
        <v>Valauto Roncq VW</v>
      </c>
      <c r="AV2524" s="362">
        <f t="shared" si="489"/>
        <v>1898.87</v>
      </c>
      <c r="AW2524" s="364">
        <f t="shared" si="490"/>
        <v>5.8371702264878721E-2</v>
      </c>
      <c r="AX2524" s="368" t="str">
        <f t="shared" si="491"/>
        <v>NON</v>
      </c>
      <c r="AY2524" s="231">
        <f>+MargesVN[[#This Row],[Total COM]]+MargesVN[[#This Row],[EXT GIE]]+MargesVN[[#This Row],[Forfait immat]]</f>
        <v>260.38599999999997</v>
      </c>
    </row>
    <row r="2525" spans="1:51" s="384" customFormat="1" ht="11.25" customHeight="1" x14ac:dyDescent="0.25">
      <c r="A2525" s="401">
        <v>10</v>
      </c>
      <c r="B2525" s="401" t="s">
        <v>163</v>
      </c>
      <c r="C2525" s="401" t="s">
        <v>104</v>
      </c>
      <c r="D2525" s="402">
        <v>46161</v>
      </c>
      <c r="E2525" s="403">
        <v>46161</v>
      </c>
      <c r="F2525" s="404"/>
      <c r="G2525" s="404"/>
      <c r="H2525" s="404"/>
      <c r="I2525" s="404"/>
      <c r="J2525" s="404"/>
      <c r="K2525" s="404">
        <v>0</v>
      </c>
      <c r="L2525" s="401" t="s">
        <v>195</v>
      </c>
      <c r="M2525" s="401">
        <v>576352</v>
      </c>
      <c r="N2525" s="401">
        <v>6352</v>
      </c>
      <c r="O2525" s="401" t="s">
        <v>4290</v>
      </c>
      <c r="P2525" s="405" t="s">
        <v>4291</v>
      </c>
      <c r="Q2525" s="401" t="s">
        <v>23</v>
      </c>
      <c r="R2525" s="406">
        <v>20605.669999999998</v>
      </c>
      <c r="S2525" s="406">
        <v>508.33</v>
      </c>
      <c r="T2525" s="407">
        <f t="shared" si="480"/>
        <v>21114</v>
      </c>
      <c r="U2525" s="408">
        <v>26</v>
      </c>
      <c r="V2525" s="406">
        <v>637.98</v>
      </c>
      <c r="W2525" s="409">
        <v>95</v>
      </c>
      <c r="X2525" s="410"/>
      <c r="Y2525" s="409">
        <f t="shared" si="481"/>
        <v>542.98</v>
      </c>
      <c r="Z2525" s="411">
        <f t="shared" si="482"/>
        <v>3.0215970446149477E-2</v>
      </c>
      <c r="AA2525" s="410">
        <v>0</v>
      </c>
      <c r="AB2525" s="409">
        <v>-2356.67</v>
      </c>
      <c r="AC2525" s="409"/>
      <c r="AD2525" s="409"/>
      <c r="AE2525" s="412">
        <v>0.1</v>
      </c>
      <c r="AF2525" s="412">
        <v>0.12</v>
      </c>
      <c r="AG2525" s="409">
        <f t="shared" si="483"/>
        <v>54.298000000000002</v>
      </c>
      <c r="AH2525" s="409"/>
      <c r="AI2525" s="409">
        <f t="shared" si="484"/>
        <v>54.298000000000002</v>
      </c>
      <c r="AJ2525" s="401" t="s">
        <v>164</v>
      </c>
      <c r="AK2525" s="401">
        <v>30</v>
      </c>
      <c r="AL2525" s="408"/>
      <c r="AM2525" s="413">
        <f t="shared" si="485"/>
        <v>0</v>
      </c>
      <c r="AN2525" s="413">
        <f t="shared" si="486"/>
        <v>1</v>
      </c>
      <c r="AO2525" s="413"/>
      <c r="AP2525" s="413"/>
      <c r="AQ2525" s="413">
        <f t="shared" si="487"/>
        <v>0</v>
      </c>
      <c r="AR2525" s="414" t="str">
        <f>IF(A2525="","",VLOOKUP(A2525,'Base Sites'!A:B,2,FALSE))</f>
        <v>Valauto Roncq</v>
      </c>
      <c r="AS2525" s="414" t="str">
        <f t="shared" si="488"/>
        <v>VOLKSWAGEN</v>
      </c>
      <c r="AT2525" s="413"/>
      <c r="AU2525" s="415" t="str">
        <f>IF(A2525="","",VLOOKUP(L2525,'Base Vendeurs'!A:B,2,FALSE))</f>
        <v>Valauto Roncq VW</v>
      </c>
      <c r="AV2525" s="409">
        <f t="shared" si="489"/>
        <v>637.98</v>
      </c>
      <c r="AW2525" s="411">
        <f t="shared" si="490"/>
        <v>3.0215970446149477E-2</v>
      </c>
      <c r="AX2525" s="415" t="str">
        <f t="shared" si="491"/>
        <v>NON</v>
      </c>
      <c r="AY2525" s="231">
        <f>+MargesVN[[#This Row],[Total COM]]+MargesVN[[#This Row],[EXT GIE]]+MargesVN[[#This Row],[Forfait immat]]</f>
        <v>84.298000000000002</v>
      </c>
    </row>
    <row r="2526" spans="1:51" s="384" customFormat="1" ht="11.25" customHeight="1" x14ac:dyDescent="0.25">
      <c r="A2526" s="431">
        <v>10</v>
      </c>
      <c r="B2526" s="431" t="s">
        <v>163</v>
      </c>
      <c r="C2526" s="431" t="s">
        <v>104</v>
      </c>
      <c r="D2526" s="432">
        <v>46188</v>
      </c>
      <c r="E2526" s="433">
        <v>46188</v>
      </c>
      <c r="F2526" s="434"/>
      <c r="G2526" s="434"/>
      <c r="H2526" s="434"/>
      <c r="I2526" s="434"/>
      <c r="J2526" s="434"/>
      <c r="K2526" s="434">
        <v>0</v>
      </c>
      <c r="L2526" s="431" t="s">
        <v>417</v>
      </c>
      <c r="M2526" s="431">
        <v>576405</v>
      </c>
      <c r="N2526" s="431">
        <v>6405</v>
      </c>
      <c r="O2526" s="431" t="s">
        <v>4849</v>
      </c>
      <c r="P2526" s="435" t="s">
        <v>4850</v>
      </c>
      <c r="Q2526" s="431" t="s">
        <v>93</v>
      </c>
      <c r="R2526" s="436">
        <v>31472.33</v>
      </c>
      <c r="S2526" s="436">
        <v>1883.34</v>
      </c>
      <c r="T2526" s="437">
        <f t="shared" si="480"/>
        <v>33355.67</v>
      </c>
      <c r="U2526" s="438">
        <v>66</v>
      </c>
      <c r="V2526" s="436">
        <v>1429.2</v>
      </c>
      <c r="W2526" s="439">
        <v>94.98</v>
      </c>
      <c r="X2526" s="440"/>
      <c r="Y2526" s="439">
        <f t="shared" si="481"/>
        <v>1334.22</v>
      </c>
      <c r="Z2526" s="441">
        <f t="shared" si="482"/>
        <v>4.2847288032289564E-2</v>
      </c>
      <c r="AA2526" s="440">
        <v>0</v>
      </c>
      <c r="AB2526" s="439">
        <v>-4036.03</v>
      </c>
      <c r="AC2526" s="439"/>
      <c r="AD2526" s="439"/>
      <c r="AE2526" s="442">
        <v>0.12</v>
      </c>
      <c r="AF2526" s="442">
        <v>0.12</v>
      </c>
      <c r="AG2526" s="439">
        <f t="shared" si="483"/>
        <v>160.10640000000001</v>
      </c>
      <c r="AH2526" s="439"/>
      <c r="AI2526" s="439">
        <f t="shared" si="484"/>
        <v>160.10640000000001</v>
      </c>
      <c r="AJ2526" s="431" t="s">
        <v>164</v>
      </c>
      <c r="AK2526" s="431">
        <v>0</v>
      </c>
      <c r="AL2526" s="438"/>
      <c r="AM2526" s="443">
        <f t="shared" si="485"/>
        <v>0</v>
      </c>
      <c r="AN2526" s="443">
        <f t="shared" si="486"/>
        <v>1</v>
      </c>
      <c r="AO2526" s="443"/>
      <c r="AP2526" s="443"/>
      <c r="AQ2526" s="443">
        <f t="shared" si="487"/>
        <v>0</v>
      </c>
      <c r="AR2526" s="444" t="str">
        <f>IF(A2526="","",VLOOKUP(A2526,'Base Sites'!A:B,2,FALSE))</f>
        <v>Valauto Roncq</v>
      </c>
      <c r="AS2526" s="444" t="str">
        <f t="shared" si="488"/>
        <v>VOLKSWAGEN</v>
      </c>
      <c r="AT2526" s="443"/>
      <c r="AU2526" s="445" t="str">
        <f>IF(A2526="","",VLOOKUP(L2526,'Base Vendeurs'!A:B,2,FALSE))</f>
        <v>Valauto Roncq VW</v>
      </c>
      <c r="AV2526" s="439">
        <f t="shared" si="489"/>
        <v>1429.2</v>
      </c>
      <c r="AW2526" s="441">
        <f t="shared" si="490"/>
        <v>4.2847288032289564E-2</v>
      </c>
      <c r="AX2526" s="445" t="str">
        <f t="shared" si="491"/>
        <v>NON</v>
      </c>
      <c r="AY2526" s="231">
        <f>+MargesVN[[#This Row],[Total COM]]+MargesVN[[#This Row],[EXT GIE]]+MargesVN[[#This Row],[Forfait immat]]</f>
        <v>160.10640000000001</v>
      </c>
    </row>
    <row r="2527" spans="1:51" s="384" customFormat="1" ht="11.25" customHeight="1" x14ac:dyDescent="0.25">
      <c r="A2527" s="266">
        <v>10</v>
      </c>
      <c r="B2527" s="266" t="s">
        <v>163</v>
      </c>
      <c r="C2527" s="266" t="s">
        <v>104</v>
      </c>
      <c r="D2527" s="161">
        <v>46041</v>
      </c>
      <c r="E2527" s="267">
        <v>46042</v>
      </c>
      <c r="F2527" s="162"/>
      <c r="G2527" s="162"/>
      <c r="H2527" s="162"/>
      <c r="I2527" s="162"/>
      <c r="J2527" s="162"/>
      <c r="K2527" s="162">
        <v>0</v>
      </c>
      <c r="L2527" s="266" t="s">
        <v>75</v>
      </c>
      <c r="M2527" s="266">
        <v>585107</v>
      </c>
      <c r="N2527" s="266">
        <v>5107</v>
      </c>
      <c r="O2527" s="266" t="s">
        <v>868</v>
      </c>
      <c r="P2527" s="268" t="s">
        <v>869</v>
      </c>
      <c r="Q2527" s="266" t="s">
        <v>93</v>
      </c>
      <c r="R2527" s="163">
        <v>31472.33</v>
      </c>
      <c r="S2527" s="163">
        <v>1558.33</v>
      </c>
      <c r="T2527" s="164">
        <f t="shared" si="480"/>
        <v>33030.660000000003</v>
      </c>
      <c r="U2527" s="165">
        <v>28</v>
      </c>
      <c r="V2527" s="163">
        <v>689.56</v>
      </c>
      <c r="W2527" s="251">
        <v>95</v>
      </c>
      <c r="X2527" s="166"/>
      <c r="Y2527" s="251">
        <f t="shared" si="481"/>
        <v>594.55999999999995</v>
      </c>
      <c r="Z2527" s="167">
        <f t="shared" si="482"/>
        <v>2.0876361538037687E-2</v>
      </c>
      <c r="AA2527" s="166">
        <v>0</v>
      </c>
      <c r="AB2527" s="251">
        <v>0</v>
      </c>
      <c r="AC2527" s="251"/>
      <c r="AD2527" s="251"/>
      <c r="AE2527" s="168">
        <v>0.1</v>
      </c>
      <c r="AF2527" s="168">
        <v>0.1</v>
      </c>
      <c r="AG2527" s="251">
        <f t="shared" si="483"/>
        <v>59.455999999999996</v>
      </c>
      <c r="AH2527" s="251"/>
      <c r="AI2527" s="251">
        <f t="shared" si="484"/>
        <v>59.455999999999996</v>
      </c>
      <c r="AJ2527" s="266" t="s">
        <v>164</v>
      </c>
      <c r="AK2527" s="266">
        <v>0</v>
      </c>
      <c r="AL2527" s="165"/>
      <c r="AM2527" s="269">
        <f t="shared" si="485"/>
        <v>0</v>
      </c>
      <c r="AN2527" s="269">
        <f t="shared" si="486"/>
        <v>1</v>
      </c>
      <c r="AO2527" s="269"/>
      <c r="AP2527" s="269"/>
      <c r="AQ2527" s="269">
        <f t="shared" si="487"/>
        <v>0</v>
      </c>
      <c r="AR2527" s="169" t="str">
        <f>IF(A2527="","",VLOOKUP(A2527,'Base Sites'!A:B,2,FALSE))</f>
        <v>Valauto Roncq</v>
      </c>
      <c r="AS2527" s="169" t="str">
        <f t="shared" si="488"/>
        <v>VOLKSWAGEN</v>
      </c>
      <c r="AT2527" s="269"/>
      <c r="AU2527" s="270" t="str">
        <f>IF(A2527="","",VLOOKUP(L2527,'Base Vendeurs'!A:B,2,FALSE))</f>
        <v>Valauto Roncq VW</v>
      </c>
      <c r="AV2527" s="251">
        <f t="shared" si="489"/>
        <v>689.56</v>
      </c>
      <c r="AW2527" s="167">
        <f t="shared" si="490"/>
        <v>2.0876361538037687E-2</v>
      </c>
      <c r="AX2527" s="237" t="str">
        <f t="shared" si="491"/>
        <v>NON</v>
      </c>
      <c r="AY2527" s="231">
        <f>+MargesVN[[#This Row],[Total COM]]+MargesVN[[#This Row],[EXT GIE]]+MargesVN[[#This Row],[Forfait immat]]</f>
        <v>59.455999999999996</v>
      </c>
    </row>
    <row r="2528" spans="1:51" s="384" customFormat="1" ht="11.25" customHeight="1" x14ac:dyDescent="0.25">
      <c r="A2528" s="45">
        <v>10</v>
      </c>
      <c r="B2528" s="45" t="s">
        <v>163</v>
      </c>
      <c r="C2528" s="45" t="s">
        <v>104</v>
      </c>
      <c r="D2528" s="44">
        <v>46051</v>
      </c>
      <c r="E2528" s="65">
        <v>46052</v>
      </c>
      <c r="F2528" s="35"/>
      <c r="G2528" s="35"/>
      <c r="H2528" s="35"/>
      <c r="I2528" s="35"/>
      <c r="J2528" s="35"/>
      <c r="K2528" s="35"/>
      <c r="L2528" s="45" t="s">
        <v>75</v>
      </c>
      <c r="M2528" s="45">
        <v>585238</v>
      </c>
      <c r="N2528" s="45">
        <v>5238</v>
      </c>
      <c r="O2528" s="45" t="s">
        <v>818</v>
      </c>
      <c r="P2528" s="66" t="s">
        <v>819</v>
      </c>
      <c r="Q2528" s="45" t="s">
        <v>93</v>
      </c>
      <c r="R2528" s="47">
        <v>26247.33</v>
      </c>
      <c r="S2528" s="47">
        <v>850</v>
      </c>
      <c r="T2528" s="48">
        <f t="shared" si="480"/>
        <v>27097.33</v>
      </c>
      <c r="U2528" s="49">
        <v>32</v>
      </c>
      <c r="V2528" s="47">
        <v>640</v>
      </c>
      <c r="W2528" s="46">
        <v>95</v>
      </c>
      <c r="X2528" s="50">
        <v>-80</v>
      </c>
      <c r="Y2528" s="46">
        <f t="shared" si="481"/>
        <v>465</v>
      </c>
      <c r="Z2528" s="51">
        <f t="shared" si="482"/>
        <v>2.066624276266333E-2</v>
      </c>
      <c r="AA2528" s="50">
        <v>0</v>
      </c>
      <c r="AB2528" s="46">
        <v>-3966.67</v>
      </c>
      <c r="AC2528" s="46"/>
      <c r="AD2528" s="46"/>
      <c r="AE2528" s="52">
        <v>0.13</v>
      </c>
      <c r="AF2528" s="52">
        <v>0.13</v>
      </c>
      <c r="AG2528" s="46">
        <f t="shared" si="483"/>
        <v>60.45</v>
      </c>
      <c r="AH2528" s="46"/>
      <c r="AI2528" s="46">
        <f t="shared" si="484"/>
        <v>60.45</v>
      </c>
      <c r="AJ2528" s="45" t="s">
        <v>164</v>
      </c>
      <c r="AK2528" s="45">
        <v>30</v>
      </c>
      <c r="AL2528" s="49">
        <v>50</v>
      </c>
      <c r="AM2528" s="238">
        <f t="shared" si="485"/>
        <v>1</v>
      </c>
      <c r="AN2528" s="238">
        <f t="shared" si="486"/>
        <v>1</v>
      </c>
      <c r="AO2528" s="238"/>
      <c r="AP2528" s="238"/>
      <c r="AQ2528" s="238">
        <f t="shared" si="487"/>
        <v>1</v>
      </c>
      <c r="AR2528" s="96" t="str">
        <f>IF(A2528="","",VLOOKUP(A2528,'Base Sites'!A:B,2,FALSE))</f>
        <v>Valauto Roncq</v>
      </c>
      <c r="AS2528" s="96" t="str">
        <f t="shared" si="488"/>
        <v>VOLKSWAGEN</v>
      </c>
      <c r="AT2528" s="238"/>
      <c r="AU2528" s="231" t="str">
        <f>IF(A2528="","",VLOOKUP(L2528,'Base Vendeurs'!A:B,2,FALSE))</f>
        <v>Valauto Roncq VW</v>
      </c>
      <c r="AV2528" s="46">
        <f t="shared" si="489"/>
        <v>640</v>
      </c>
      <c r="AW2528" s="51">
        <f t="shared" si="490"/>
        <v>2.3618563157329523E-2</v>
      </c>
      <c r="AX2528" s="231" t="str">
        <f t="shared" si="491"/>
        <v>NON</v>
      </c>
      <c r="AY2528" s="231">
        <f>+MargesVN[[#This Row],[Total COM]]+MargesVN[[#This Row],[EXT GIE]]+MargesVN[[#This Row],[Forfait immat]]</f>
        <v>140.44999999999999</v>
      </c>
    </row>
    <row r="2529" spans="1:51" s="384" customFormat="1" ht="11.25" customHeight="1" x14ac:dyDescent="0.25">
      <c r="A2529" s="431">
        <v>10</v>
      </c>
      <c r="B2529" s="431" t="s">
        <v>163</v>
      </c>
      <c r="C2529" s="431" t="s">
        <v>104</v>
      </c>
      <c r="D2529" s="432">
        <v>46176</v>
      </c>
      <c r="E2529" s="433">
        <v>46177</v>
      </c>
      <c r="F2529" s="434"/>
      <c r="G2529" s="434"/>
      <c r="H2529" s="434"/>
      <c r="I2529" s="434"/>
      <c r="J2529" s="434"/>
      <c r="K2529" s="434">
        <v>0</v>
      </c>
      <c r="L2529" s="431" t="s">
        <v>195</v>
      </c>
      <c r="M2529" s="431">
        <v>585287</v>
      </c>
      <c r="N2529" s="431">
        <v>5287</v>
      </c>
      <c r="O2529" s="431" t="s">
        <v>4932</v>
      </c>
      <c r="P2529" s="435" t="s">
        <v>4933</v>
      </c>
      <c r="Q2529" s="431" t="s">
        <v>107</v>
      </c>
      <c r="R2529" s="436">
        <v>22622.33</v>
      </c>
      <c r="S2529" s="436">
        <v>1025</v>
      </c>
      <c r="T2529" s="437">
        <f t="shared" si="480"/>
        <v>23647.33</v>
      </c>
      <c r="U2529" s="438">
        <v>70</v>
      </c>
      <c r="V2529" s="436">
        <v>865.51</v>
      </c>
      <c r="W2529" s="439">
        <v>95.01</v>
      </c>
      <c r="X2529" s="440"/>
      <c r="Y2529" s="439">
        <f t="shared" si="481"/>
        <v>770.5</v>
      </c>
      <c r="Z2529" s="441">
        <f t="shared" si="482"/>
        <v>3.660074942921674E-2</v>
      </c>
      <c r="AA2529" s="440">
        <v>0</v>
      </c>
      <c r="AB2529" s="439">
        <v>-3549.99</v>
      </c>
      <c r="AC2529" s="439"/>
      <c r="AD2529" s="439"/>
      <c r="AE2529" s="442">
        <v>0.12</v>
      </c>
      <c r="AF2529" s="442">
        <v>0.12</v>
      </c>
      <c r="AG2529" s="439">
        <f t="shared" si="483"/>
        <v>92.46</v>
      </c>
      <c r="AH2529" s="439"/>
      <c r="AI2529" s="439">
        <f t="shared" si="484"/>
        <v>92.46</v>
      </c>
      <c r="AJ2529" s="431" t="s">
        <v>164</v>
      </c>
      <c r="AK2529" s="431">
        <v>30</v>
      </c>
      <c r="AL2529" s="438"/>
      <c r="AM2529" s="443">
        <f t="shared" si="485"/>
        <v>0</v>
      </c>
      <c r="AN2529" s="443">
        <f t="shared" si="486"/>
        <v>1</v>
      </c>
      <c r="AO2529" s="443"/>
      <c r="AP2529" s="443"/>
      <c r="AQ2529" s="443">
        <f t="shared" si="487"/>
        <v>0</v>
      </c>
      <c r="AR2529" s="444" t="str">
        <f>IF(A2529="","",VLOOKUP(A2529,'Base Sites'!A:B,2,FALSE))</f>
        <v>Valauto Roncq</v>
      </c>
      <c r="AS2529" s="444" t="str">
        <f t="shared" si="488"/>
        <v>VOLKSWAGEN</v>
      </c>
      <c r="AT2529" s="443"/>
      <c r="AU2529" s="445" t="str">
        <f>IF(A2529="","",VLOOKUP(L2529,'Base Vendeurs'!A:B,2,FALSE))</f>
        <v>Valauto Roncq VW</v>
      </c>
      <c r="AV2529" s="439">
        <f t="shared" si="489"/>
        <v>865.51</v>
      </c>
      <c r="AW2529" s="441">
        <f t="shared" si="490"/>
        <v>3.660074942921674E-2</v>
      </c>
      <c r="AX2529" s="445" t="str">
        <f t="shared" si="491"/>
        <v>NON</v>
      </c>
      <c r="AY2529" s="231">
        <f>+MargesVN[[#This Row],[Total COM]]+MargesVN[[#This Row],[EXT GIE]]+MargesVN[[#This Row],[Forfait immat]]</f>
        <v>122.46</v>
      </c>
    </row>
    <row r="2530" spans="1:51" s="384" customFormat="1" ht="11.25" customHeight="1" x14ac:dyDescent="0.25">
      <c r="A2530" s="401">
        <v>10</v>
      </c>
      <c r="B2530" s="401" t="s">
        <v>163</v>
      </c>
      <c r="C2530" s="401" t="s">
        <v>104</v>
      </c>
      <c r="D2530" s="402">
        <v>46146</v>
      </c>
      <c r="E2530" s="403">
        <v>46144</v>
      </c>
      <c r="F2530" s="404"/>
      <c r="G2530" s="404"/>
      <c r="H2530" s="404"/>
      <c r="I2530" s="404"/>
      <c r="J2530" s="404"/>
      <c r="K2530" s="404">
        <v>0</v>
      </c>
      <c r="L2530" s="401" t="s">
        <v>388</v>
      </c>
      <c r="M2530" s="401">
        <v>585531</v>
      </c>
      <c r="N2530" s="401">
        <v>5531</v>
      </c>
      <c r="O2530" s="401" t="s">
        <v>4271</v>
      </c>
      <c r="P2530" s="405" t="s">
        <v>4272</v>
      </c>
      <c r="Q2530" s="401" t="s">
        <v>23</v>
      </c>
      <c r="R2530" s="406">
        <v>20605.669999999998</v>
      </c>
      <c r="S2530" s="406">
        <v>550</v>
      </c>
      <c r="T2530" s="407">
        <f t="shared" si="480"/>
        <v>21155.67</v>
      </c>
      <c r="U2530" s="408">
        <v>70</v>
      </c>
      <c r="V2530" s="406">
        <v>207.57</v>
      </c>
      <c r="W2530" s="409">
        <v>95</v>
      </c>
      <c r="X2530" s="410"/>
      <c r="Y2530" s="409">
        <f t="shared" si="481"/>
        <v>112.57</v>
      </c>
      <c r="Z2530" s="411">
        <f t="shared" si="482"/>
        <v>9.8115540656476489E-3</v>
      </c>
      <c r="AA2530" s="410">
        <v>-1083.33</v>
      </c>
      <c r="AB2530" s="409">
        <v>-1273.3399999999999</v>
      </c>
      <c r="AC2530" s="409"/>
      <c r="AD2530" s="409"/>
      <c r="AE2530" s="412">
        <v>0.12</v>
      </c>
      <c r="AF2530" s="412">
        <v>0.12</v>
      </c>
      <c r="AG2530" s="409">
        <f t="shared" si="483"/>
        <v>13.508399999999998</v>
      </c>
      <c r="AH2530" s="409"/>
      <c r="AI2530" s="409">
        <f t="shared" si="484"/>
        <v>13.508399999999998</v>
      </c>
      <c r="AJ2530" s="401" t="s">
        <v>164</v>
      </c>
      <c r="AK2530" s="401">
        <v>30</v>
      </c>
      <c r="AL2530" s="408"/>
      <c r="AM2530" s="413">
        <f t="shared" si="485"/>
        <v>0</v>
      </c>
      <c r="AN2530" s="413">
        <f t="shared" si="486"/>
        <v>1</v>
      </c>
      <c r="AO2530" s="413"/>
      <c r="AP2530" s="413"/>
      <c r="AQ2530" s="413">
        <f t="shared" si="487"/>
        <v>0</v>
      </c>
      <c r="AR2530" s="414" t="str">
        <f>IF(A2530="","",VLOOKUP(A2530,'Base Sites'!A:B,2,FALSE))</f>
        <v>Valauto Roncq</v>
      </c>
      <c r="AS2530" s="414" t="str">
        <f t="shared" si="488"/>
        <v>VOLKSWAGEN</v>
      </c>
      <c r="AT2530" s="413"/>
      <c r="AU2530" s="415" t="str">
        <f>IF(A2530="","",VLOOKUP(L2530,'Base Vendeurs'!A:B,2,FALSE))</f>
        <v>Valauto Roncq VW</v>
      </c>
      <c r="AV2530" s="409">
        <f t="shared" si="489"/>
        <v>207.57</v>
      </c>
      <c r="AW2530" s="411">
        <f t="shared" si="490"/>
        <v>9.8115540656476489E-3</v>
      </c>
      <c r="AX2530" s="415" t="str">
        <f t="shared" si="491"/>
        <v>NON</v>
      </c>
      <c r="AY2530" s="231">
        <f>+MargesVN[[#This Row],[Total COM]]+MargesVN[[#This Row],[EXT GIE]]+MargesVN[[#This Row],[Forfait immat]]</f>
        <v>43.508399999999995</v>
      </c>
    </row>
    <row r="2531" spans="1:51" s="384" customFormat="1" ht="11.25" customHeight="1" x14ac:dyDescent="0.25">
      <c r="A2531" s="354">
        <v>10</v>
      </c>
      <c r="B2531" s="354" t="s">
        <v>163</v>
      </c>
      <c r="C2531" s="354" t="s">
        <v>27</v>
      </c>
      <c r="D2531" s="355">
        <v>46114</v>
      </c>
      <c r="E2531" s="356">
        <v>46116</v>
      </c>
      <c r="F2531" s="357"/>
      <c r="G2531" s="357"/>
      <c r="H2531" s="357"/>
      <c r="I2531" s="357"/>
      <c r="J2531" s="357"/>
      <c r="K2531" s="357">
        <v>0</v>
      </c>
      <c r="L2531" s="354" t="s">
        <v>109</v>
      </c>
      <c r="M2531" s="354">
        <v>591184</v>
      </c>
      <c r="N2531" s="354">
        <v>1184</v>
      </c>
      <c r="O2531" s="354" t="s">
        <v>3150</v>
      </c>
      <c r="P2531" s="358" t="s">
        <v>3151</v>
      </c>
      <c r="Q2531" s="354" t="s">
        <v>1795</v>
      </c>
      <c r="R2531" s="359">
        <v>38112.67</v>
      </c>
      <c r="S2531" s="359">
        <v>541.66999999999996</v>
      </c>
      <c r="T2531" s="360">
        <f t="shared" si="480"/>
        <v>38654.339999999997</v>
      </c>
      <c r="U2531" s="361">
        <v>652</v>
      </c>
      <c r="V2531" s="359">
        <v>-2414.2199999999998</v>
      </c>
      <c r="W2531" s="362">
        <v>21.99</v>
      </c>
      <c r="X2531" s="363"/>
      <c r="Y2531" s="362">
        <f t="shared" si="481"/>
        <v>-2436.2099999999996</v>
      </c>
      <c r="Z2531" s="364">
        <f t="shared" si="482"/>
        <v>-6.2456634882396132E-2</v>
      </c>
      <c r="AA2531" s="363">
        <v>-5798.15</v>
      </c>
      <c r="AB2531" s="362">
        <v>0</v>
      </c>
      <c r="AC2531" s="362"/>
      <c r="AD2531" s="362" t="s">
        <v>369</v>
      </c>
      <c r="AE2531" s="365"/>
      <c r="AF2531" s="365">
        <v>0.13</v>
      </c>
      <c r="AG2531" s="362">
        <f t="shared" si="483"/>
        <v>0</v>
      </c>
      <c r="AH2531" s="362">
        <v>200</v>
      </c>
      <c r="AI2531" s="362">
        <f t="shared" si="484"/>
        <v>200</v>
      </c>
      <c r="AJ2531" s="354" t="s">
        <v>149</v>
      </c>
      <c r="AK2531" s="354">
        <v>0</v>
      </c>
      <c r="AL2531" s="361"/>
      <c r="AM2531" s="366">
        <f t="shared" si="485"/>
        <v>0</v>
      </c>
      <c r="AN2531" s="366">
        <f t="shared" si="486"/>
        <v>1</v>
      </c>
      <c r="AO2531" s="366"/>
      <c r="AP2531" s="366"/>
      <c r="AQ2531" s="366">
        <f t="shared" si="487"/>
        <v>0</v>
      </c>
      <c r="AR2531" s="367" t="str">
        <f>IF(A2531="","",VLOOKUP(A2531,'Base Sites'!A:B,2,FALSE))</f>
        <v>Valauto Roncq</v>
      </c>
      <c r="AS2531" s="367" t="str">
        <f t="shared" si="488"/>
        <v>SEAT</v>
      </c>
      <c r="AT2531" s="366"/>
      <c r="AU2531" s="368" t="str">
        <f>IF(A2531="","",VLOOKUP(L2531,'Base Vendeurs'!A:B,2,FALSE))</f>
        <v>Valauto Roncq SEAT</v>
      </c>
      <c r="AV2531" s="362">
        <f t="shared" si="489"/>
        <v>-2414.2199999999998</v>
      </c>
      <c r="AW2531" s="364">
        <f t="shared" si="490"/>
        <v>-6.2456634882396132E-2</v>
      </c>
      <c r="AX2531" s="368" t="str">
        <f t="shared" si="491"/>
        <v>OUI</v>
      </c>
      <c r="AY2531" s="231">
        <f>+MargesVN[[#This Row],[Total COM]]+MargesVN[[#This Row],[EXT GIE]]+MargesVN[[#This Row],[Forfait immat]]</f>
        <v>200</v>
      </c>
    </row>
    <row r="2532" spans="1:51" s="231" customFormat="1" ht="11.25" x14ac:dyDescent="0.25">
      <c r="A2532" s="238" t="s">
        <v>8</v>
      </c>
      <c r="B2532" s="238"/>
      <c r="C2532" s="238"/>
      <c r="D2532" s="238"/>
      <c r="E2532" s="238"/>
      <c r="F2532" s="314"/>
      <c r="G2532" s="314"/>
      <c r="H2532" s="314"/>
      <c r="I2532" s="314"/>
      <c r="J2532" s="314"/>
      <c r="K2532" s="314"/>
      <c r="L2532" s="238"/>
      <c r="M2532" s="238"/>
      <c r="N2532" s="238"/>
      <c r="O2532" s="45">
        <f>SUBTOTAL(103,MargesVN[Châssis])</f>
        <v>2530</v>
      </c>
      <c r="P2532" s="315"/>
      <c r="Q2532" s="238"/>
      <c r="R2532" s="238"/>
      <c r="S2532" s="238"/>
      <c r="T2532" s="238"/>
      <c r="U2532" s="238"/>
      <c r="V2532" s="238"/>
      <c r="W2532" s="238"/>
      <c r="X2532" s="238"/>
      <c r="Y2532" s="238"/>
      <c r="Z2532" s="238"/>
      <c r="AA2532" s="238"/>
      <c r="AB2532" s="238"/>
      <c r="AC2532" s="238"/>
      <c r="AD2532" s="315"/>
      <c r="AE2532" s="238"/>
      <c r="AF2532" s="238"/>
      <c r="AG2532" s="238"/>
      <c r="AH2532" s="238"/>
      <c r="AI2532" s="238"/>
      <c r="AJ2532" s="238"/>
      <c r="AK2532" s="238"/>
      <c r="AL2532" s="238"/>
      <c r="AM2532" s="238"/>
      <c r="AN2532" s="238"/>
      <c r="AO2532" s="238"/>
      <c r="AP2532" s="353"/>
      <c r="AQ2532" s="238"/>
      <c r="AR2532" s="238"/>
      <c r="AS2532" s="238"/>
      <c r="AT2532" s="238"/>
      <c r="AU2532" s="238"/>
      <c r="AV2532" s="46">
        <f>SUBTOTAL(109,MargesVN[Marge nette recalculée])</f>
        <v>2178352.6499999953</v>
      </c>
      <c r="AW2532" s="238"/>
      <c r="AX2532" s="238">
        <f>SUBTOTAL(103,MargesVN[Marge négative])</f>
        <v>2530</v>
      </c>
    </row>
    <row r="2536" spans="1:51" x14ac:dyDescent="0.25">
      <c r="O2536" s="238"/>
    </row>
    <row r="2537" spans="1:51" x14ac:dyDescent="0.25">
      <c r="O2537" s="238"/>
    </row>
  </sheetData>
  <sortState xmlns:xlrd2="http://schemas.microsoft.com/office/spreadsheetml/2017/richdata2" ref="A33:AK89">
    <sortCondition ref="N33:N89"/>
  </sortState>
  <conditionalFormatting sqref="M1:M1048576">
    <cfRule type="duplicateValues" dxfId="7" priority="59"/>
    <cfRule type="duplicateValues" dxfId="6" priority="96"/>
  </conditionalFormatting>
  <conditionalFormatting sqref="N1:N1048576">
    <cfRule type="duplicateValues" dxfId="5" priority="102"/>
  </conditionalFormatting>
  <conditionalFormatting sqref="O1:O1048576">
    <cfRule type="duplicateValues" dxfId="4" priority="118"/>
    <cfRule type="duplicateValues" dxfId="3" priority="119"/>
    <cfRule type="duplicateValues" dxfId="2" priority="120"/>
    <cfRule type="duplicateValues" dxfId="1" priority="121"/>
    <cfRule type="duplicateValues" dxfId="0" priority="122"/>
  </conditionalFormatting>
  <pageMargins left="0.70866141732283472" right="0.70866141732283472" top="0.74803149606299213" bottom="0.74803149606299213" header="0.31496062992125984" footer="0.31496062992125984"/>
  <pageSetup paperSize="9" scale="13" fitToHeight="0" orientation="portrait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euil11">
    <tabColor rgb="FF7030A0"/>
    <pageSetUpPr fitToPage="1"/>
  </sheetPr>
  <dimension ref="A1:R15"/>
  <sheetViews>
    <sheetView zoomScaleNormal="100" workbookViewId="0">
      <selection activeCell="N7" sqref="N7"/>
    </sheetView>
  </sheetViews>
  <sheetFormatPr baseColWidth="10" defaultColWidth="11.42578125" defaultRowHeight="15" x14ac:dyDescent="0.25"/>
  <cols>
    <col min="1" max="1" width="21" style="55" customWidth="1"/>
    <col min="2" max="7" width="18.85546875" style="55" customWidth="1"/>
    <col min="8" max="9" width="16.7109375" style="55" customWidth="1"/>
    <col min="10" max="10" width="12.5703125" style="55" bestFit="1" customWidth="1"/>
    <col min="11" max="11" width="12.5703125" style="55" customWidth="1"/>
    <col min="12" max="12" width="10.5703125" style="98" customWidth="1"/>
    <col min="13" max="13" width="11" style="57" bestFit="1" customWidth="1"/>
    <col min="14" max="14" width="52.5703125" style="61" customWidth="1"/>
    <col min="15" max="17" width="10.5703125" style="55" customWidth="1"/>
    <col min="18" max="18" width="10.5703125" style="61" customWidth="1"/>
    <col min="19" max="259" width="10.5703125" style="55" customWidth="1"/>
    <col min="260" max="260" width="12.5703125" style="55" bestFit="1" customWidth="1"/>
    <col min="261" max="16384" width="11.42578125" style="55"/>
  </cols>
  <sheetData>
    <row r="1" spans="1:15" ht="55.5" customHeight="1" x14ac:dyDescent="0.25">
      <c r="A1" s="14" t="s">
        <v>49</v>
      </c>
      <c r="B1" s="55" t="s">
        <v>43</v>
      </c>
    </row>
    <row r="2" spans="1:15" ht="117.75" customHeight="1" x14ac:dyDescent="0.25"/>
    <row r="3" spans="1:15" x14ac:dyDescent="0.25">
      <c r="A3" s="14" t="s">
        <v>64</v>
      </c>
      <c r="B3" s="14" t="s">
        <v>86</v>
      </c>
      <c r="J3"/>
      <c r="K3"/>
      <c r="L3"/>
      <c r="M3" s="139" t="s">
        <v>364</v>
      </c>
      <c r="N3" s="85" t="s">
        <v>5181</v>
      </c>
    </row>
    <row r="4" spans="1:15" x14ac:dyDescent="0.25">
      <c r="A4" s="14" t="s">
        <v>44</v>
      </c>
      <c r="B4" s="55" t="s">
        <v>28</v>
      </c>
      <c r="C4" s="55" t="s">
        <v>27</v>
      </c>
      <c r="D4" s="55" t="s">
        <v>29</v>
      </c>
      <c r="E4" s="55" t="s">
        <v>150</v>
      </c>
      <c r="F4" s="55" t="s">
        <v>104</v>
      </c>
      <c r="G4" s="55" t="s">
        <v>206</v>
      </c>
      <c r="H4" s="55" t="s">
        <v>257</v>
      </c>
      <c r="I4" s="55" t="s">
        <v>39</v>
      </c>
      <c r="J4"/>
      <c r="K4"/>
      <c r="L4"/>
      <c r="M4"/>
    </row>
    <row r="5" spans="1:15" x14ac:dyDescent="0.25">
      <c r="A5" s="60">
        <v>10</v>
      </c>
      <c r="B5" s="56"/>
      <c r="C5" s="56">
        <v>32</v>
      </c>
      <c r="D5" s="56">
        <v>135</v>
      </c>
      <c r="E5" s="56"/>
      <c r="F5" s="56">
        <v>325</v>
      </c>
      <c r="G5" s="56">
        <v>61</v>
      </c>
      <c r="H5" s="56"/>
      <c r="I5" s="56">
        <v>553</v>
      </c>
      <c r="J5"/>
      <c r="K5"/>
      <c r="L5" s="170">
        <f>627-5-69</f>
        <v>553</v>
      </c>
      <c r="M5" s="13">
        <f>I5-L5</f>
        <v>0</v>
      </c>
      <c r="N5" s="61" t="s">
        <v>403</v>
      </c>
    </row>
    <row r="6" spans="1:15" x14ac:dyDescent="0.25">
      <c r="A6" s="60">
        <v>20</v>
      </c>
      <c r="B6" s="56"/>
      <c r="C6" s="56"/>
      <c r="D6" s="56"/>
      <c r="E6" s="56">
        <v>90</v>
      </c>
      <c r="F6" s="56"/>
      <c r="G6" s="56"/>
      <c r="H6" s="56"/>
      <c r="I6" s="56">
        <v>90</v>
      </c>
      <c r="J6"/>
      <c r="K6"/>
      <c r="L6" s="170">
        <f>92-4</f>
        <v>88</v>
      </c>
      <c r="M6" s="13">
        <f t="shared" ref="M6:M12" si="0">I6-L6</f>
        <v>2</v>
      </c>
      <c r="N6" s="61" t="s">
        <v>5182</v>
      </c>
    </row>
    <row r="7" spans="1:15" x14ac:dyDescent="0.25">
      <c r="A7" s="60">
        <v>30</v>
      </c>
      <c r="B7" s="56"/>
      <c r="C7" s="56"/>
      <c r="D7" s="56">
        <v>427</v>
      </c>
      <c r="E7" s="56"/>
      <c r="F7" s="56">
        <v>363</v>
      </c>
      <c r="G7" s="56"/>
      <c r="H7" s="56"/>
      <c r="I7" s="56">
        <v>790</v>
      </c>
      <c r="J7"/>
      <c r="K7"/>
      <c r="L7" s="170">
        <f>825-38</f>
        <v>787</v>
      </c>
      <c r="M7" s="13">
        <f t="shared" si="0"/>
        <v>3</v>
      </c>
      <c r="N7" s="61" t="s">
        <v>5184</v>
      </c>
    </row>
    <row r="8" spans="1:15" x14ac:dyDescent="0.25">
      <c r="A8" s="60">
        <v>60</v>
      </c>
      <c r="B8" s="56"/>
      <c r="C8" s="56"/>
      <c r="D8" s="56"/>
      <c r="E8" s="56"/>
      <c r="F8" s="56">
        <v>188</v>
      </c>
      <c r="G8" s="56"/>
      <c r="H8" s="56"/>
      <c r="I8" s="56">
        <v>188</v>
      </c>
      <c r="J8"/>
      <c r="K8"/>
      <c r="L8" s="170">
        <f>232-1-43</f>
        <v>188</v>
      </c>
      <c r="M8" s="13">
        <f>I8-L8</f>
        <v>0</v>
      </c>
      <c r="N8" s="61" t="s">
        <v>403</v>
      </c>
      <c r="O8" s="61"/>
    </row>
    <row r="9" spans="1:15" x14ac:dyDescent="0.25">
      <c r="A9" s="60">
        <v>70</v>
      </c>
      <c r="B9" s="56">
        <v>150</v>
      </c>
      <c r="C9" s="56"/>
      <c r="D9" s="56"/>
      <c r="E9" s="56"/>
      <c r="F9" s="56"/>
      <c r="G9" s="56"/>
      <c r="H9" s="56"/>
      <c r="I9" s="56">
        <v>150</v>
      </c>
      <c r="J9"/>
      <c r="K9"/>
      <c r="L9" s="170">
        <v>150</v>
      </c>
      <c r="M9" s="13">
        <f t="shared" si="0"/>
        <v>0</v>
      </c>
      <c r="N9" s="61" t="s">
        <v>403</v>
      </c>
      <c r="O9" s="61"/>
    </row>
    <row r="10" spans="1:15" x14ac:dyDescent="0.25">
      <c r="A10" s="60">
        <v>15</v>
      </c>
      <c r="B10" s="56"/>
      <c r="C10" s="56"/>
      <c r="D10" s="56"/>
      <c r="E10" s="56">
        <v>40</v>
      </c>
      <c r="F10" s="56">
        <v>238</v>
      </c>
      <c r="G10" s="56"/>
      <c r="H10" s="56">
        <v>98</v>
      </c>
      <c r="I10" s="56">
        <v>376</v>
      </c>
      <c r="J10"/>
      <c r="K10"/>
      <c r="L10" s="170">
        <f>426-2-50</f>
        <v>374</v>
      </c>
      <c r="M10" s="13">
        <f t="shared" si="0"/>
        <v>2</v>
      </c>
      <c r="N10" s="61" t="s">
        <v>4408</v>
      </c>
      <c r="O10" s="61"/>
    </row>
    <row r="11" spans="1:15" x14ac:dyDescent="0.25">
      <c r="A11" s="60">
        <v>25</v>
      </c>
      <c r="B11" s="56"/>
      <c r="C11" s="56"/>
      <c r="D11" s="56"/>
      <c r="E11" s="56"/>
      <c r="F11" s="56">
        <v>45</v>
      </c>
      <c r="G11" s="56"/>
      <c r="H11" s="56"/>
      <c r="I11" s="56">
        <v>45</v>
      </c>
      <c r="J11"/>
      <c r="K11"/>
      <c r="L11" s="170">
        <f>64-1-20</f>
        <v>43</v>
      </c>
      <c r="M11" s="13">
        <f>I11-L11</f>
        <v>2</v>
      </c>
      <c r="N11" s="61" t="s">
        <v>4407</v>
      </c>
      <c r="O11" s="61"/>
    </row>
    <row r="12" spans="1:15" x14ac:dyDescent="0.25">
      <c r="A12" s="60">
        <v>35</v>
      </c>
      <c r="B12" s="56"/>
      <c r="C12" s="56">
        <v>17</v>
      </c>
      <c r="D12" s="56">
        <v>47</v>
      </c>
      <c r="E12" s="56"/>
      <c r="F12" s="56">
        <v>81</v>
      </c>
      <c r="G12" s="56">
        <v>5</v>
      </c>
      <c r="H12" s="56"/>
      <c r="I12" s="56">
        <v>150</v>
      </c>
      <c r="J12"/>
      <c r="K12"/>
      <c r="L12" s="170">
        <f>187-40</f>
        <v>147</v>
      </c>
      <c r="M12" s="13">
        <f t="shared" si="0"/>
        <v>3</v>
      </c>
      <c r="N12" s="61" t="s">
        <v>5183</v>
      </c>
    </row>
    <row r="13" spans="1:15" x14ac:dyDescent="0.25">
      <c r="A13" s="60">
        <v>45</v>
      </c>
      <c r="B13" s="56"/>
      <c r="C13" s="56">
        <v>2</v>
      </c>
      <c r="D13" s="56">
        <v>17</v>
      </c>
      <c r="E13" s="56">
        <v>9</v>
      </c>
      <c r="F13" s="56">
        <v>150</v>
      </c>
      <c r="G13" s="56">
        <v>15</v>
      </c>
      <c r="H13" s="56"/>
      <c r="I13" s="56">
        <v>193</v>
      </c>
      <c r="J13"/>
      <c r="K13"/>
      <c r="L13" s="170">
        <f>225-32</f>
        <v>193</v>
      </c>
      <c r="M13" s="13">
        <f>I13-L13</f>
        <v>0</v>
      </c>
      <c r="N13" s="61" t="s">
        <v>403</v>
      </c>
    </row>
    <row r="14" spans="1:15" x14ac:dyDescent="0.25">
      <c r="A14" s="55" t="s">
        <v>39</v>
      </c>
      <c r="B14" s="56">
        <v>150</v>
      </c>
      <c r="C14" s="56">
        <v>51</v>
      </c>
      <c r="D14" s="56">
        <v>626</v>
      </c>
      <c r="E14" s="56">
        <v>139</v>
      </c>
      <c r="F14" s="56">
        <v>1390</v>
      </c>
      <c r="G14" s="56">
        <v>81</v>
      </c>
      <c r="H14" s="56">
        <v>98</v>
      </c>
      <c r="I14" s="56">
        <v>2535</v>
      </c>
      <c r="J14"/>
      <c r="K14"/>
      <c r="L14"/>
      <c r="M14"/>
    </row>
    <row r="15" spans="1:15" x14ac:dyDescent="0.25">
      <c r="A15"/>
      <c r="B15"/>
      <c r="C15"/>
      <c r="D15"/>
      <c r="E15"/>
      <c r="F15"/>
      <c r="G15"/>
      <c r="H15"/>
      <c r="I15"/>
      <c r="J15"/>
      <c r="K15"/>
      <c r="L15"/>
      <c r="M15"/>
    </row>
  </sheetData>
  <pageMargins left="0.70866141732283472" right="0.70866141732283472" top="0.74803149606299213" bottom="0.74803149606299213" header="0.31496062992125984" footer="0.31496062992125984"/>
  <pageSetup paperSize="9" scale="50" orientation="landscape" r:id="rId2"/>
  <headerFooter>
    <oddHeader>&amp;L&amp;F - &amp;D - &amp;T</oddHeader>
  </headerFooter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D3A1A-F63D-4F5E-A00E-9FEBD7EA6ED1}">
  <sheetPr codeName="Feuil12">
    <tabColor rgb="FF7030A0"/>
    <pageSetUpPr fitToPage="1"/>
  </sheetPr>
  <dimension ref="A1:W23"/>
  <sheetViews>
    <sheetView zoomScaleNormal="100" workbookViewId="0">
      <selection activeCell="H8" sqref="H8"/>
    </sheetView>
  </sheetViews>
  <sheetFormatPr baseColWidth="10" defaultColWidth="15.5703125" defaultRowHeight="15" x14ac:dyDescent="0.25"/>
  <cols>
    <col min="1" max="1" width="10" customWidth="1"/>
    <col min="2" max="2" width="11.140625" style="55" customWidth="1"/>
    <col min="3" max="3" width="16.42578125" style="55" customWidth="1"/>
    <col min="4" max="4" width="11.140625" style="55" customWidth="1"/>
    <col min="5" max="5" width="16.42578125" style="55" customWidth="1"/>
    <col min="6" max="6" width="11.140625" style="55" customWidth="1"/>
    <col min="7" max="7" width="16.42578125" style="55" customWidth="1"/>
    <col min="8" max="8" width="11.140625" style="55" customWidth="1"/>
    <col min="9" max="9" width="16.42578125" style="55" customWidth="1"/>
    <col min="10" max="10" width="11.140625" style="55" customWidth="1"/>
    <col min="11" max="11" width="16.42578125" customWidth="1"/>
    <col min="12" max="12" width="11.140625" customWidth="1"/>
    <col min="13" max="13" width="16.42578125" customWidth="1"/>
    <col min="14" max="14" width="11.140625" customWidth="1"/>
    <col min="15" max="15" width="16.42578125" customWidth="1"/>
    <col min="16" max="16" width="11.140625" customWidth="1"/>
    <col min="17" max="17" width="16.42578125" customWidth="1"/>
    <col min="18" max="18" width="11.140625" customWidth="1"/>
    <col min="19" max="19" width="16.42578125" customWidth="1"/>
  </cols>
  <sheetData>
    <row r="1" spans="1:23" ht="26.25" x14ac:dyDescent="0.4">
      <c r="A1" s="120" t="s">
        <v>338</v>
      </c>
    </row>
    <row r="11" spans="1:23" s="22" customFormat="1" ht="45" x14ac:dyDescent="0.25">
      <c r="B11" s="16" t="s">
        <v>86</v>
      </c>
      <c r="R11"/>
      <c r="S11"/>
      <c r="T11"/>
      <c r="U11"/>
      <c r="V11"/>
      <c r="W11"/>
    </row>
    <row r="12" spans="1:23" s="22" customFormat="1" ht="45" x14ac:dyDescent="0.25">
      <c r="B12" s="22" t="s">
        <v>257</v>
      </c>
      <c r="D12" s="22" t="s">
        <v>206</v>
      </c>
      <c r="F12" s="22" t="s">
        <v>28</v>
      </c>
      <c r="H12" s="22" t="s">
        <v>27</v>
      </c>
      <c r="J12" s="22" t="s">
        <v>29</v>
      </c>
      <c r="L12" s="22" t="s">
        <v>150</v>
      </c>
      <c r="N12" s="22" t="s">
        <v>104</v>
      </c>
      <c r="P12" s="22" t="s">
        <v>337</v>
      </c>
      <c r="Q12" s="22" t="s">
        <v>336</v>
      </c>
      <c r="R12"/>
      <c r="S12"/>
      <c r="T12"/>
      <c r="U12"/>
      <c r="V12"/>
      <c r="W12"/>
    </row>
    <row r="13" spans="1:23" s="22" customFormat="1" ht="45" x14ac:dyDescent="0.25">
      <c r="A13" s="16" t="s">
        <v>44</v>
      </c>
      <c r="B13" s="22" t="s">
        <v>2886</v>
      </c>
      <c r="C13" s="22" t="s">
        <v>143</v>
      </c>
      <c r="D13" s="22" t="s">
        <v>2886</v>
      </c>
      <c r="E13" s="22" t="s">
        <v>143</v>
      </c>
      <c r="F13" s="22" t="s">
        <v>2886</v>
      </c>
      <c r="G13" s="22" t="s">
        <v>143</v>
      </c>
      <c r="H13" s="22" t="s">
        <v>2886</v>
      </c>
      <c r="I13" s="22" t="s">
        <v>143</v>
      </c>
      <c r="J13" s="22" t="s">
        <v>2886</v>
      </c>
      <c r="K13" s="22" t="s">
        <v>143</v>
      </c>
      <c r="L13" s="22" t="s">
        <v>2886</v>
      </c>
      <c r="M13" s="22" t="s">
        <v>143</v>
      </c>
      <c r="N13" s="22" t="s">
        <v>2886</v>
      </c>
      <c r="O13" s="22" t="s">
        <v>143</v>
      </c>
      <c r="R13"/>
      <c r="S13"/>
      <c r="T13"/>
      <c r="U13"/>
      <c r="V13"/>
      <c r="W13"/>
    </row>
    <row r="14" spans="1:23" x14ac:dyDescent="0.25">
      <c r="A14" s="118">
        <v>10</v>
      </c>
      <c r="B14" s="119"/>
      <c r="C14" s="20"/>
      <c r="D14" s="119">
        <v>22</v>
      </c>
      <c r="E14" s="20">
        <v>23053.649999999998</v>
      </c>
      <c r="F14" s="119"/>
      <c r="G14" s="20"/>
      <c r="H14" s="119">
        <v>15</v>
      </c>
      <c r="I14" s="20">
        <v>9114.9300000000021</v>
      </c>
      <c r="J14" s="119">
        <v>22</v>
      </c>
      <c r="K14" s="20">
        <v>22981.489999999998</v>
      </c>
      <c r="L14" s="119"/>
      <c r="M14" s="20"/>
      <c r="N14" s="119">
        <v>2</v>
      </c>
      <c r="O14" s="20">
        <v>2402.85</v>
      </c>
      <c r="P14" s="119">
        <v>61</v>
      </c>
      <c r="Q14" s="20">
        <v>57552.919999999984</v>
      </c>
    </row>
    <row r="15" spans="1:23" x14ac:dyDescent="0.25">
      <c r="A15" s="118">
        <v>15</v>
      </c>
      <c r="B15" s="119">
        <v>31</v>
      </c>
      <c r="C15" s="20">
        <v>53342.19999999999</v>
      </c>
      <c r="D15" s="119"/>
      <c r="E15" s="20"/>
      <c r="F15" s="119"/>
      <c r="G15" s="20"/>
      <c r="H15" s="119"/>
      <c r="I15" s="20"/>
      <c r="J15" s="119"/>
      <c r="K15" s="20"/>
      <c r="L15" s="119">
        <v>7</v>
      </c>
      <c r="M15" s="20">
        <v>12224.16</v>
      </c>
      <c r="N15" s="119">
        <v>117</v>
      </c>
      <c r="O15" s="20">
        <v>112271.06999999999</v>
      </c>
      <c r="P15" s="119">
        <v>155</v>
      </c>
      <c r="Q15" s="20">
        <v>177837.42999999973</v>
      </c>
    </row>
    <row r="16" spans="1:23" x14ac:dyDescent="0.25">
      <c r="A16" s="118">
        <v>20</v>
      </c>
      <c r="B16" s="119"/>
      <c r="C16" s="20"/>
      <c r="D16" s="119"/>
      <c r="E16" s="20"/>
      <c r="F16" s="119"/>
      <c r="G16" s="20"/>
      <c r="H16" s="119"/>
      <c r="I16" s="20"/>
      <c r="J16" s="119"/>
      <c r="K16" s="20"/>
      <c r="L16" s="119">
        <v>36</v>
      </c>
      <c r="M16" s="20">
        <v>33172.239999999969</v>
      </c>
      <c r="N16" s="119"/>
      <c r="O16" s="20"/>
      <c r="P16" s="119">
        <v>36</v>
      </c>
      <c r="Q16" s="20">
        <v>33172.239999999969</v>
      </c>
    </row>
    <row r="17" spans="1:17" x14ac:dyDescent="0.25">
      <c r="A17" s="118">
        <v>25</v>
      </c>
      <c r="B17" s="119"/>
      <c r="C17" s="20"/>
      <c r="D17" s="119"/>
      <c r="E17" s="20"/>
      <c r="F17" s="119"/>
      <c r="G17" s="20"/>
      <c r="H17" s="119"/>
      <c r="I17" s="20"/>
      <c r="J17" s="119"/>
      <c r="K17" s="20"/>
      <c r="L17" s="119"/>
      <c r="M17" s="20"/>
      <c r="N17" s="119">
        <v>5</v>
      </c>
      <c r="O17" s="20">
        <v>4417.88</v>
      </c>
      <c r="P17" s="119">
        <v>5</v>
      </c>
      <c r="Q17" s="20">
        <v>4417.88</v>
      </c>
    </row>
    <row r="18" spans="1:17" x14ac:dyDescent="0.25">
      <c r="A18" s="118">
        <v>30</v>
      </c>
      <c r="B18" s="119"/>
      <c r="C18" s="20"/>
      <c r="D18" s="119"/>
      <c r="E18" s="20"/>
      <c r="F18" s="119"/>
      <c r="G18" s="20"/>
      <c r="H18" s="119"/>
      <c r="I18" s="20"/>
      <c r="J18" s="119">
        <v>271</v>
      </c>
      <c r="K18" s="20">
        <v>210056.36000000002</v>
      </c>
      <c r="L18" s="119"/>
      <c r="M18" s="20"/>
      <c r="N18" s="119">
        <v>189</v>
      </c>
      <c r="O18" s="20">
        <v>197182.5199999999</v>
      </c>
      <c r="P18" s="119">
        <v>460</v>
      </c>
      <c r="Q18" s="20">
        <v>407238.87999999977</v>
      </c>
    </row>
    <row r="19" spans="1:17" x14ac:dyDescent="0.25">
      <c r="A19" s="118">
        <v>35</v>
      </c>
      <c r="B19" s="119"/>
      <c r="C19" s="20"/>
      <c r="D19" s="119">
        <v>1</v>
      </c>
      <c r="E19" s="20">
        <v>1246.83</v>
      </c>
      <c r="F19" s="119"/>
      <c r="G19" s="20"/>
      <c r="H19" s="119">
        <v>3</v>
      </c>
      <c r="I19" s="20">
        <v>1870.6200000000001</v>
      </c>
      <c r="J19" s="119">
        <v>16</v>
      </c>
      <c r="K19" s="20">
        <v>14431.65</v>
      </c>
      <c r="L19" s="119"/>
      <c r="M19" s="20"/>
      <c r="N19" s="119">
        <v>9</v>
      </c>
      <c r="O19" s="20">
        <v>5948.0900000000011</v>
      </c>
      <c r="P19" s="119">
        <v>29</v>
      </c>
      <c r="Q19" s="20">
        <v>23497.189999999995</v>
      </c>
    </row>
    <row r="20" spans="1:17" x14ac:dyDescent="0.25">
      <c r="A20" s="118">
        <v>45</v>
      </c>
      <c r="B20" s="119"/>
      <c r="C20" s="20"/>
      <c r="D20" s="119">
        <v>1</v>
      </c>
      <c r="E20" s="20">
        <v>932.19999999999891</v>
      </c>
      <c r="F20" s="119"/>
      <c r="G20" s="20"/>
      <c r="H20" s="119"/>
      <c r="I20" s="20"/>
      <c r="J20" s="119">
        <v>3</v>
      </c>
      <c r="K20" s="20">
        <v>3511.21</v>
      </c>
      <c r="L20" s="119">
        <v>5</v>
      </c>
      <c r="M20" s="20">
        <v>3629.3900000000003</v>
      </c>
      <c r="N20" s="119">
        <v>13</v>
      </c>
      <c r="O20" s="20">
        <v>12756.910000000003</v>
      </c>
      <c r="P20" s="119">
        <v>22</v>
      </c>
      <c r="Q20" s="20">
        <v>20829.709999999995</v>
      </c>
    </row>
    <row r="21" spans="1:17" x14ac:dyDescent="0.25">
      <c r="A21" s="118">
        <v>60</v>
      </c>
      <c r="B21" s="119"/>
      <c r="C21" s="20"/>
      <c r="D21" s="119"/>
      <c r="E21" s="20"/>
      <c r="F21" s="119"/>
      <c r="G21" s="20"/>
      <c r="H21" s="119"/>
      <c r="I21" s="20"/>
      <c r="J21" s="119"/>
      <c r="K21" s="20"/>
      <c r="L21" s="119"/>
      <c r="M21" s="20"/>
      <c r="N21" s="119">
        <v>61</v>
      </c>
      <c r="O21" s="20">
        <v>31053.120000000024</v>
      </c>
      <c r="P21" s="119">
        <v>61</v>
      </c>
      <c r="Q21" s="20">
        <v>31053.120000000024</v>
      </c>
    </row>
    <row r="22" spans="1:17" x14ac:dyDescent="0.25">
      <c r="A22" s="118">
        <v>70</v>
      </c>
      <c r="B22" s="119"/>
      <c r="C22" s="20"/>
      <c r="D22" s="119"/>
      <c r="E22" s="20"/>
      <c r="F22" s="119">
        <v>15</v>
      </c>
      <c r="G22" s="20">
        <v>7605.8400000000011</v>
      </c>
      <c r="H22" s="119"/>
      <c r="I22" s="20"/>
      <c r="J22" s="119"/>
      <c r="K22" s="20"/>
      <c r="L22" s="119"/>
      <c r="M22" s="20"/>
      <c r="N22" s="119"/>
      <c r="O22" s="20"/>
      <c r="P22" s="119">
        <v>15</v>
      </c>
      <c r="Q22" s="20">
        <v>7605.8400000000011</v>
      </c>
    </row>
    <row r="23" spans="1:17" x14ac:dyDescent="0.25">
      <c r="A23" s="118" t="s">
        <v>39</v>
      </c>
      <c r="B23" s="119">
        <v>31</v>
      </c>
      <c r="C23" s="20">
        <v>53342.19999999999</v>
      </c>
      <c r="D23" s="119">
        <v>24</v>
      </c>
      <c r="E23" s="20">
        <v>25232.679999999993</v>
      </c>
      <c r="F23" s="119">
        <v>15</v>
      </c>
      <c r="G23" s="20">
        <v>7605.8400000000011</v>
      </c>
      <c r="H23" s="119">
        <v>18</v>
      </c>
      <c r="I23" s="20">
        <v>10985.550000000003</v>
      </c>
      <c r="J23" s="119">
        <v>312</v>
      </c>
      <c r="K23" s="20">
        <v>250980.7099999999</v>
      </c>
      <c r="L23" s="119">
        <v>48</v>
      </c>
      <c r="M23" s="20">
        <v>49025.789999999994</v>
      </c>
      <c r="N23" s="119">
        <v>396</v>
      </c>
      <c r="O23" s="20">
        <v>366032.43999999983</v>
      </c>
      <c r="P23" s="119">
        <v>844</v>
      </c>
      <c r="Q23" s="20">
        <v>763205.20999999926</v>
      </c>
    </row>
  </sheetData>
  <pageMargins left="0.25" right="0.25" top="0.75" bottom="0.75" header="0.3" footer="0.3"/>
  <pageSetup paperSize="9" scale="52" orientation="landscape" r:id="rId2"/>
  <headerFooter>
    <oddFooter>&amp;L&amp;F - &amp;D - &amp;T&amp;C&amp;P / &amp;N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4D9E-6CA7-4746-A0FC-3A97AE7D0FED}">
  <sheetPr codeName="Feuil9"/>
  <dimension ref="A1:AY4"/>
  <sheetViews>
    <sheetView workbookViewId="0">
      <selection activeCell="A3" sqref="A3:AY4"/>
    </sheetView>
  </sheetViews>
  <sheetFormatPr baseColWidth="10" defaultRowHeight="15" x14ac:dyDescent="0.25"/>
  <cols>
    <col min="1" max="3" width="11.7109375" bestFit="1" customWidth="1"/>
    <col min="4" max="4" width="19.7109375" bestFit="1" customWidth="1"/>
    <col min="5" max="5" width="17.5703125" bestFit="1" customWidth="1"/>
    <col min="6" max="6" width="16.28515625" bestFit="1" customWidth="1"/>
    <col min="7" max="8" width="11.7109375" bestFit="1" customWidth="1"/>
    <col min="9" max="9" width="13.140625" bestFit="1" customWidth="1"/>
    <col min="10" max="10" width="11.7109375" bestFit="1" customWidth="1"/>
    <col min="11" max="11" width="13.85546875" bestFit="1" customWidth="1"/>
    <col min="12" max="14" width="11.7109375" bestFit="1" customWidth="1"/>
    <col min="15" max="15" width="19" bestFit="1" customWidth="1"/>
    <col min="16" max="16" width="15.7109375" bestFit="1" customWidth="1"/>
    <col min="17" max="17" width="13.7109375" bestFit="1" customWidth="1"/>
    <col min="18" max="18" width="12.28515625" bestFit="1" customWidth="1"/>
    <col min="19" max="20" width="11.7109375" bestFit="1" customWidth="1"/>
    <col min="21" max="21" width="15.28515625" bestFit="1" customWidth="1"/>
    <col min="22" max="22" width="13.5703125" bestFit="1" customWidth="1"/>
    <col min="23" max="23" width="18.7109375" bestFit="1" customWidth="1"/>
    <col min="24" max="24" width="18.28515625" bestFit="1" customWidth="1"/>
    <col min="25" max="25" width="16" bestFit="1" customWidth="1"/>
    <col min="26" max="27" width="11.7109375" bestFit="1" customWidth="1"/>
    <col min="28" max="28" width="12.7109375" bestFit="1" customWidth="1"/>
    <col min="29" max="29" width="15.140625" bestFit="1" customWidth="1"/>
    <col min="30" max="30" width="59.85546875" bestFit="1" customWidth="1"/>
    <col min="31" max="31" width="11.7109375" bestFit="1" customWidth="1"/>
    <col min="32" max="32" width="16.5703125" bestFit="1" customWidth="1"/>
    <col min="33" max="33" width="20.42578125" bestFit="1" customWidth="1"/>
    <col min="34" max="34" width="16.7109375" bestFit="1" customWidth="1"/>
    <col min="35" max="35" width="12.140625" bestFit="1" customWidth="1"/>
    <col min="36" max="36" width="19.85546875" bestFit="1" customWidth="1"/>
    <col min="37" max="37" width="11.7109375" bestFit="1" customWidth="1"/>
    <col min="38" max="38" width="14.5703125" bestFit="1" customWidth="1"/>
    <col min="39" max="39" width="15.28515625" bestFit="1" customWidth="1"/>
    <col min="40" max="40" width="17.140625" bestFit="1" customWidth="1"/>
    <col min="41" max="43" width="11.7109375" bestFit="1" customWidth="1"/>
    <col min="44" max="44" width="20.42578125" bestFit="1" customWidth="1"/>
    <col min="45" max="45" width="11.7109375" bestFit="1" customWidth="1"/>
    <col min="46" max="46" width="11.85546875" bestFit="1" customWidth="1"/>
    <col min="47" max="47" width="16.7109375" bestFit="1" customWidth="1"/>
    <col min="48" max="48" width="22.5703125" bestFit="1" customWidth="1"/>
    <col min="49" max="49" width="11.7109375" bestFit="1" customWidth="1"/>
    <col min="50" max="50" width="16.28515625" bestFit="1" customWidth="1"/>
    <col min="51" max="51" width="22.140625" bestFit="1" customWidth="1"/>
  </cols>
  <sheetData>
    <row r="1" spans="1:51" x14ac:dyDescent="0.25">
      <c r="A1" s="39" t="s">
        <v>435</v>
      </c>
    </row>
    <row r="3" spans="1:51" x14ac:dyDescent="0.25">
      <c r="A3" t="s">
        <v>0</v>
      </c>
      <c r="B3" t="s">
        <v>151</v>
      </c>
      <c r="C3" t="s">
        <v>78</v>
      </c>
      <c r="D3" t="s">
        <v>49</v>
      </c>
      <c r="E3" t="s">
        <v>50</v>
      </c>
      <c r="F3" t="s">
        <v>144</v>
      </c>
      <c r="G3" t="s">
        <v>141</v>
      </c>
      <c r="H3" t="s">
        <v>145</v>
      </c>
      <c r="I3" t="s">
        <v>146</v>
      </c>
      <c r="J3" t="s">
        <v>147</v>
      </c>
      <c r="K3" t="s">
        <v>213</v>
      </c>
      <c r="L3" t="s">
        <v>1</v>
      </c>
      <c r="M3" t="s">
        <v>2</v>
      </c>
      <c r="N3" t="s">
        <v>3</v>
      </c>
      <c r="O3" t="s">
        <v>202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12</v>
      </c>
      <c r="Y3" t="s">
        <v>13</v>
      </c>
      <c r="Z3" t="s">
        <v>14</v>
      </c>
      <c r="AA3" t="s">
        <v>16</v>
      </c>
      <c r="AB3" t="s">
        <v>15</v>
      </c>
      <c r="AC3" t="s">
        <v>142</v>
      </c>
      <c r="AD3" t="s">
        <v>148</v>
      </c>
      <c r="AE3" t="s">
        <v>17</v>
      </c>
      <c r="AF3" t="s">
        <v>158</v>
      </c>
      <c r="AG3" t="s">
        <v>18</v>
      </c>
      <c r="AH3" t="s">
        <v>19</v>
      </c>
      <c r="AI3" t="s">
        <v>20</v>
      </c>
      <c r="AJ3" t="s">
        <v>21</v>
      </c>
      <c r="AK3" t="s">
        <v>51</v>
      </c>
      <c r="AL3" t="s">
        <v>53</v>
      </c>
      <c r="AM3" t="s">
        <v>57</v>
      </c>
      <c r="AN3" t="s">
        <v>58</v>
      </c>
      <c r="AO3" t="s">
        <v>135</v>
      </c>
      <c r="AP3" t="s">
        <v>127</v>
      </c>
      <c r="AQ3" t="s">
        <v>56</v>
      </c>
      <c r="AR3" t="s">
        <v>254</v>
      </c>
      <c r="AS3" t="s">
        <v>215</v>
      </c>
      <c r="AT3" t="s">
        <v>125</v>
      </c>
      <c r="AU3" t="s">
        <v>60</v>
      </c>
      <c r="AV3" t="s">
        <v>132</v>
      </c>
      <c r="AW3" t="s">
        <v>216</v>
      </c>
      <c r="AX3" t="s">
        <v>233</v>
      </c>
      <c r="AY3" t="s">
        <v>345</v>
      </c>
    </row>
    <row r="4" spans="1:51" x14ac:dyDescent="0.25">
      <c r="A4">
        <v>30</v>
      </c>
      <c r="B4" t="s">
        <v>163</v>
      </c>
      <c r="C4" t="s">
        <v>150</v>
      </c>
      <c r="D4">
        <v>45847</v>
      </c>
      <c r="E4">
        <v>45849</v>
      </c>
      <c r="K4">
        <v>0</v>
      </c>
      <c r="L4" t="s">
        <v>197</v>
      </c>
      <c r="M4">
        <v>32702</v>
      </c>
      <c r="N4">
        <v>9500</v>
      </c>
      <c r="O4" t="s">
        <v>412</v>
      </c>
      <c r="P4" t="s">
        <v>413</v>
      </c>
      <c r="Q4" t="s">
        <v>397</v>
      </c>
      <c r="R4">
        <v>48861.47</v>
      </c>
      <c r="S4">
        <v>0</v>
      </c>
      <c r="T4">
        <v>48861.47</v>
      </c>
      <c r="U4">
        <v>145</v>
      </c>
      <c r="V4">
        <v>1406.8</v>
      </c>
      <c r="Y4">
        <v>1406.8</v>
      </c>
      <c r="Z4">
        <v>2.8791602053724538E-2</v>
      </c>
      <c r="AA4">
        <v>0</v>
      </c>
      <c r="AB4">
        <v>0</v>
      </c>
      <c r="AD4" t="s">
        <v>422</v>
      </c>
      <c r="AF4">
        <v>0.12</v>
      </c>
      <c r="AG4">
        <v>0</v>
      </c>
      <c r="AH4">
        <v>200</v>
      </c>
      <c r="AI4">
        <v>200</v>
      </c>
      <c r="AJ4" t="s">
        <v>149</v>
      </c>
      <c r="AL4">
        <v>20</v>
      </c>
      <c r="AM4">
        <v>1</v>
      </c>
      <c r="AN4">
        <v>1</v>
      </c>
      <c r="AO4">
        <v>-21792</v>
      </c>
      <c r="AP4">
        <v>45869</v>
      </c>
      <c r="AQ4">
        <v>1</v>
      </c>
      <c r="AR4" t="s">
        <v>124</v>
      </c>
      <c r="AS4" t="s">
        <v>149</v>
      </c>
      <c r="AU4" t="s">
        <v>306</v>
      </c>
      <c r="AV4">
        <v>-20385.2</v>
      </c>
      <c r="AW4">
        <v>-0.4172039850622587</v>
      </c>
      <c r="AX4" t="s">
        <v>434</v>
      </c>
      <c r="AY4">
        <v>220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Feuil13">
    <tabColor rgb="FF0070C0"/>
    <pageSetUpPr fitToPage="1"/>
  </sheetPr>
  <dimension ref="A1:AV2894"/>
  <sheetViews>
    <sheetView showGridLines="0" zoomScale="80" zoomScaleNormal="80" zoomScaleSheetLayoutView="85" workbookViewId="0">
      <selection activeCell="G32" sqref="G32"/>
    </sheetView>
  </sheetViews>
  <sheetFormatPr baseColWidth="10" defaultRowHeight="15" x14ac:dyDescent="0.25"/>
  <cols>
    <col min="1" max="1" width="15" customWidth="1"/>
    <col min="2" max="2" width="14.42578125" bestFit="1" customWidth="1"/>
    <col min="3" max="3" width="13.5703125" customWidth="1"/>
    <col min="4" max="4" width="13.140625" bestFit="1" customWidth="1"/>
    <col min="5" max="5" width="19.28515625" bestFit="1" customWidth="1"/>
    <col min="6" max="6" width="39.140625" bestFit="1" customWidth="1"/>
    <col min="7" max="7" width="18.140625" bestFit="1" customWidth="1"/>
    <col min="8" max="8" width="13.28515625" bestFit="1" customWidth="1"/>
    <col min="9" max="9" width="29" customWidth="1"/>
    <col min="10" max="10" width="22.42578125" customWidth="1"/>
    <col min="11" max="14" width="3.5703125" customWidth="1"/>
    <col min="15" max="15" width="5.5703125" customWidth="1"/>
    <col min="16" max="17" width="4.5703125" customWidth="1"/>
    <col min="18" max="18" width="5.42578125" customWidth="1"/>
    <col min="19" max="19" width="5.140625" customWidth="1"/>
    <col min="20" max="20" width="5.5703125" customWidth="1"/>
    <col min="21" max="21" width="8.5703125" customWidth="1"/>
    <col min="22" max="22" width="5.85546875" customWidth="1"/>
    <col min="23" max="23" width="15.5703125" customWidth="1"/>
    <col min="24" max="24" width="19.140625" customWidth="1"/>
    <col min="25" max="25" width="17.5703125" customWidth="1"/>
    <col min="26" max="26" width="16.85546875" customWidth="1"/>
    <col min="27" max="27" width="6.5703125" customWidth="1"/>
    <col min="28" max="28" width="9" customWidth="1"/>
    <col min="29" max="29" width="7.5703125" customWidth="1"/>
    <col min="30" max="30" width="5.85546875" customWidth="1"/>
    <col min="31" max="31" width="7.85546875" customWidth="1"/>
    <col min="32" max="32" width="9.42578125" customWidth="1"/>
    <col min="33" max="33" width="6.42578125" customWidth="1"/>
    <col min="34" max="34" width="11" customWidth="1"/>
    <col min="35" max="35" width="9.42578125" customWidth="1"/>
    <col min="36" max="36" width="8.42578125" customWidth="1"/>
    <col min="37" max="37" width="8.85546875" customWidth="1"/>
    <col min="38" max="38" width="7.85546875" customWidth="1"/>
    <col min="39" max="39" width="8.140625" customWidth="1"/>
    <col min="40" max="40" width="8" customWidth="1"/>
    <col min="41" max="41" width="9.5703125" customWidth="1"/>
    <col min="42" max="42" width="8.5703125" customWidth="1"/>
    <col min="43" max="43" width="8.42578125" customWidth="1"/>
    <col min="44" max="44" width="9.5703125" customWidth="1"/>
    <col min="45" max="45" width="7.5703125" customWidth="1"/>
    <col min="46" max="46" width="14.7109375" customWidth="1"/>
    <col min="47" max="47" width="6.42578125" customWidth="1"/>
    <col min="48" max="48" width="12.5703125" customWidth="1"/>
    <col min="49" max="1770" width="23.85546875" customWidth="1"/>
    <col min="1771" max="1772" width="12.5703125" customWidth="1"/>
    <col min="1773" max="1837" width="11.85546875" customWidth="1"/>
    <col min="1838" max="1838" width="10.85546875" customWidth="1"/>
    <col min="1839" max="1992" width="11.85546875" customWidth="1"/>
    <col min="1993" max="1993" width="10.85546875" customWidth="1"/>
    <col min="1994" max="1999" width="11.85546875" customWidth="1"/>
    <col min="2000" max="2000" width="10.85546875" customWidth="1"/>
    <col min="2001" max="2019" width="11.85546875" customWidth="1"/>
    <col min="2020" max="2020" width="10.85546875" customWidth="1"/>
    <col min="2021" max="2078" width="11.85546875" customWidth="1"/>
    <col min="2079" max="2079" width="10.85546875" customWidth="1"/>
    <col min="2080" max="2092" width="11.85546875" customWidth="1"/>
    <col min="2093" max="2093" width="10.85546875" customWidth="1"/>
    <col min="2094" max="2120" width="11.85546875" customWidth="1"/>
    <col min="2121" max="2121" width="10.85546875" customWidth="1"/>
    <col min="2122" max="2148" width="11.85546875" customWidth="1"/>
    <col min="2149" max="2149" width="10.85546875" customWidth="1"/>
    <col min="2150" max="2217" width="11.85546875" customWidth="1"/>
    <col min="2218" max="2218" width="10.85546875" customWidth="1"/>
    <col min="2219" max="2329" width="11.85546875" customWidth="1"/>
    <col min="2330" max="2330" width="10.85546875" customWidth="1"/>
    <col min="2331" max="2348" width="11.85546875" customWidth="1"/>
    <col min="2349" max="2349" width="10.85546875" customWidth="1"/>
    <col min="2350" max="2417" width="11.85546875" customWidth="1"/>
    <col min="2418" max="2418" width="10.85546875" customWidth="1"/>
    <col min="2419" max="2420" width="11.85546875" customWidth="1"/>
    <col min="2421" max="2421" width="10.85546875" customWidth="1"/>
    <col min="2422" max="2445" width="11.85546875" customWidth="1"/>
    <col min="2446" max="2446" width="10.85546875" customWidth="1"/>
    <col min="2447" max="2460" width="11.85546875" customWidth="1"/>
    <col min="2461" max="2461" width="10.85546875" customWidth="1"/>
    <col min="2462" max="2490" width="11.85546875" customWidth="1"/>
    <col min="2491" max="2491" width="10.85546875" customWidth="1"/>
    <col min="2492" max="2617" width="11.85546875" customWidth="1"/>
    <col min="2618" max="2618" width="10.85546875" customWidth="1"/>
    <col min="2619" max="2627" width="11.85546875" customWidth="1"/>
    <col min="2628" max="2628" width="10.85546875" customWidth="1"/>
    <col min="2629" max="2694" width="11.85546875" customWidth="1"/>
    <col min="2695" max="2695" width="10.85546875" customWidth="1"/>
    <col min="2696" max="2739" width="11.85546875" customWidth="1"/>
    <col min="2740" max="2740" width="10.85546875" customWidth="1"/>
    <col min="2741" max="2840" width="11.85546875" customWidth="1"/>
    <col min="2841" max="2841" width="10.85546875" customWidth="1"/>
    <col min="2842" max="3310" width="11.85546875" customWidth="1"/>
    <col min="3311" max="3311" width="10.85546875" customWidth="1"/>
    <col min="3312" max="3485" width="11.85546875" customWidth="1"/>
    <col min="3486" max="3486" width="10.85546875" customWidth="1"/>
    <col min="3487" max="3529" width="11.85546875" customWidth="1"/>
    <col min="3530" max="3530" width="10.85546875" customWidth="1"/>
    <col min="3531" max="3540" width="11.85546875" customWidth="1"/>
    <col min="3541" max="3541" width="6.42578125" customWidth="1"/>
    <col min="3542" max="3542" width="29" bestFit="1" customWidth="1"/>
    <col min="3543" max="3543" width="22.42578125" bestFit="1" customWidth="1"/>
    <col min="3544" max="3544" width="22.140625" bestFit="1" customWidth="1"/>
    <col min="3545" max="3545" width="24.42578125" bestFit="1" customWidth="1"/>
    <col min="3546" max="3546" width="10.85546875" customWidth="1"/>
    <col min="3547" max="3547" width="27.42578125" bestFit="1" customWidth="1"/>
    <col min="3548" max="3548" width="33.140625" bestFit="1" customWidth="1"/>
    <col min="3549" max="3549" width="10.85546875" customWidth="1"/>
    <col min="3550" max="3550" width="36.42578125" bestFit="1" customWidth="1"/>
    <col min="3551" max="3551" width="31" bestFit="1" customWidth="1"/>
    <col min="3552" max="3552" width="13.42578125" bestFit="1" customWidth="1"/>
    <col min="3553" max="3553" width="34.140625" bestFit="1" customWidth="1"/>
    <col min="3554" max="3554" width="13.5703125" bestFit="1" customWidth="1"/>
    <col min="3555" max="3555" width="13.42578125" bestFit="1" customWidth="1"/>
    <col min="3556" max="3556" width="14" bestFit="1" customWidth="1"/>
    <col min="3557" max="3557" width="18.42578125" bestFit="1" customWidth="1"/>
    <col min="3558" max="3558" width="13.42578125" bestFit="1" customWidth="1"/>
    <col min="3559" max="3559" width="21.42578125" bestFit="1" customWidth="1"/>
    <col min="3560" max="3560" width="28.42578125" bestFit="1" customWidth="1"/>
    <col min="3561" max="3561" width="13.42578125" bestFit="1" customWidth="1"/>
    <col min="3562" max="3562" width="31.5703125" bestFit="1" customWidth="1"/>
    <col min="3563" max="3563" width="22.42578125" bestFit="1" customWidth="1"/>
    <col min="3564" max="3564" width="13.42578125" bestFit="1" customWidth="1"/>
    <col min="3565" max="3565" width="25.42578125" bestFit="1" customWidth="1"/>
    <col min="3566" max="3566" width="16.140625" bestFit="1" customWidth="1"/>
    <col min="3567" max="3567" width="13.42578125" bestFit="1" customWidth="1"/>
    <col min="3568" max="3568" width="19.42578125" bestFit="1" customWidth="1"/>
    <col min="3569" max="3569" width="20.42578125" bestFit="1" customWidth="1"/>
    <col min="3570" max="3570" width="13.42578125" bestFit="1" customWidth="1"/>
    <col min="3571" max="3571" width="23.42578125" bestFit="1" customWidth="1"/>
    <col min="3572" max="3572" width="25.5703125" bestFit="1" customWidth="1"/>
    <col min="3573" max="3573" width="13.42578125" bestFit="1" customWidth="1"/>
    <col min="3574" max="3574" width="28.85546875" bestFit="1" customWidth="1"/>
    <col min="3575" max="3575" width="36" bestFit="1" customWidth="1"/>
    <col min="3576" max="3576" width="13.42578125" bestFit="1" customWidth="1"/>
    <col min="3577" max="3577" width="39.140625" bestFit="1" customWidth="1"/>
    <col min="3578" max="3578" width="19" bestFit="1" customWidth="1"/>
    <col min="3579" max="3579" width="13.42578125" bestFit="1" customWidth="1"/>
    <col min="3580" max="3580" width="22.140625" bestFit="1" customWidth="1"/>
    <col min="3581" max="3581" width="19.42578125" bestFit="1" customWidth="1"/>
    <col min="3582" max="3582" width="12.42578125" bestFit="1" customWidth="1"/>
    <col min="3583" max="3583" width="22.5703125" bestFit="1" customWidth="1"/>
    <col min="3584" max="3584" width="19.42578125" bestFit="1" customWidth="1"/>
    <col min="3585" max="3585" width="13.42578125" bestFit="1" customWidth="1"/>
    <col min="3586" max="3586" width="22.42578125" bestFit="1" customWidth="1"/>
    <col min="3587" max="3587" width="23.85546875" bestFit="1" customWidth="1"/>
    <col min="3588" max="3588" width="13.42578125" bestFit="1" customWidth="1"/>
    <col min="3589" max="3589" width="27" bestFit="1" customWidth="1"/>
    <col min="3590" max="3590" width="18" bestFit="1" customWidth="1"/>
    <col min="3591" max="3591" width="13.42578125" bestFit="1" customWidth="1"/>
    <col min="3592" max="3592" width="21" bestFit="1" customWidth="1"/>
    <col min="3593" max="3593" width="28.42578125" bestFit="1" customWidth="1"/>
    <col min="3594" max="3594" width="12.42578125" bestFit="1" customWidth="1"/>
    <col min="3595" max="3595" width="31.5703125" bestFit="1" customWidth="1"/>
    <col min="3596" max="3596" width="15.140625" bestFit="1" customWidth="1"/>
    <col min="3597" max="3597" width="13.42578125" bestFit="1" customWidth="1"/>
    <col min="3598" max="3598" width="18.42578125" bestFit="1" customWidth="1"/>
    <col min="3599" max="3599" width="19.42578125" bestFit="1" customWidth="1"/>
    <col min="3600" max="3600" width="12.42578125" bestFit="1" customWidth="1"/>
    <col min="3601" max="3601" width="22.5703125" bestFit="1" customWidth="1"/>
    <col min="3602" max="3602" width="13.5703125" bestFit="1" customWidth="1"/>
    <col min="3603" max="3603" width="13.42578125" bestFit="1" customWidth="1"/>
    <col min="3604" max="3604" width="14.5703125" bestFit="1" customWidth="1"/>
    <col min="3605" max="3605" width="21.5703125" bestFit="1" customWidth="1"/>
    <col min="3606" max="3606" width="13.42578125" bestFit="1" customWidth="1"/>
    <col min="3607" max="3607" width="24.5703125" bestFit="1" customWidth="1"/>
    <col min="3608" max="3608" width="19.5703125" bestFit="1" customWidth="1"/>
    <col min="3609" max="3609" width="13.42578125" bestFit="1" customWidth="1"/>
    <col min="3610" max="3610" width="22.5703125" bestFit="1" customWidth="1"/>
    <col min="3611" max="3611" width="16.85546875" bestFit="1" customWidth="1"/>
    <col min="3612" max="3612" width="13.42578125" bestFit="1" customWidth="1"/>
    <col min="3613" max="3613" width="20" bestFit="1" customWidth="1"/>
    <col min="3614" max="3614" width="29.42578125" bestFit="1" customWidth="1"/>
    <col min="3615" max="3615" width="13.42578125" bestFit="1" customWidth="1"/>
    <col min="3616" max="3616" width="32.5703125" bestFit="1" customWidth="1"/>
    <col min="3617" max="3617" width="28" bestFit="1" customWidth="1"/>
    <col min="3618" max="3618" width="13.42578125" bestFit="1" customWidth="1"/>
    <col min="3619" max="3619" width="31.140625" bestFit="1" customWidth="1"/>
    <col min="3620" max="3620" width="21.5703125" bestFit="1" customWidth="1"/>
    <col min="3621" max="3621" width="13.42578125" bestFit="1" customWidth="1"/>
    <col min="3622" max="3622" width="24.85546875" bestFit="1" customWidth="1"/>
    <col min="3623" max="3623" width="16.5703125" bestFit="1" customWidth="1"/>
    <col min="3624" max="3624" width="13.42578125" bestFit="1" customWidth="1"/>
    <col min="3625" max="3625" width="19.5703125" bestFit="1" customWidth="1"/>
    <col min="3626" max="3626" width="21.140625" bestFit="1" customWidth="1"/>
    <col min="3627" max="3627" width="13.42578125" bestFit="1" customWidth="1"/>
    <col min="3628" max="3628" width="24.42578125" bestFit="1" customWidth="1"/>
    <col min="3629" max="3629" width="25.140625" bestFit="1" customWidth="1"/>
    <col min="3630" max="3630" width="13.42578125" bestFit="1" customWidth="1"/>
    <col min="3631" max="3631" width="28.42578125" bestFit="1" customWidth="1"/>
    <col min="3632" max="3632" width="19.5703125" bestFit="1" customWidth="1"/>
    <col min="3633" max="3633" width="13.42578125" bestFit="1" customWidth="1"/>
    <col min="3634" max="3634" width="13.5703125" bestFit="1" customWidth="1"/>
    <col min="3635" max="3635" width="10.85546875" customWidth="1"/>
    <col min="3636" max="3636" width="13.5703125" bestFit="1" customWidth="1"/>
    <col min="3637" max="3637" width="13.42578125" bestFit="1" customWidth="1"/>
    <col min="3638" max="3638" width="22.5703125" bestFit="1" customWidth="1"/>
    <col min="3639" max="3639" width="23.42578125" bestFit="1" customWidth="1"/>
    <col min="3640" max="3640" width="13.42578125" bestFit="1" customWidth="1"/>
    <col min="3641" max="3641" width="26.5703125" bestFit="1" customWidth="1"/>
    <col min="3642" max="3642" width="13.5703125" bestFit="1" customWidth="1"/>
    <col min="3643" max="3643" width="13.42578125" bestFit="1" customWidth="1"/>
    <col min="3644" max="3644" width="11.85546875" bestFit="1" customWidth="1"/>
    <col min="3645" max="3645" width="16.5703125" bestFit="1" customWidth="1"/>
    <col min="3646" max="3646" width="12.42578125" bestFit="1" customWidth="1"/>
    <col min="3647" max="3647" width="19.85546875" bestFit="1" customWidth="1"/>
    <col min="3648" max="3648" width="16.5703125" bestFit="1" customWidth="1"/>
    <col min="3649" max="3649" width="13.42578125" bestFit="1" customWidth="1"/>
    <col min="3650" max="3650" width="19.85546875" bestFit="1" customWidth="1"/>
    <col min="3651" max="3651" width="14.85546875" bestFit="1" customWidth="1"/>
    <col min="3652" max="3652" width="13.42578125" bestFit="1" customWidth="1"/>
    <col min="3653" max="3653" width="18" bestFit="1" customWidth="1"/>
    <col min="3654" max="3654" width="14.85546875" bestFit="1" customWidth="1"/>
    <col min="3655" max="3655" width="12.42578125" bestFit="1" customWidth="1"/>
    <col min="3656" max="3656" width="18" bestFit="1" customWidth="1"/>
    <col min="3657" max="3657" width="24.85546875" bestFit="1" customWidth="1"/>
    <col min="3658" max="3658" width="13.42578125" bestFit="1" customWidth="1"/>
    <col min="3659" max="3659" width="28" bestFit="1" customWidth="1"/>
    <col min="3660" max="3660" width="25.140625" bestFit="1" customWidth="1"/>
    <col min="3661" max="3661" width="10.85546875" customWidth="1"/>
    <col min="3662" max="3662" width="28.42578125" bestFit="1" customWidth="1"/>
    <col min="3663" max="3663" width="23.5703125" bestFit="1" customWidth="1"/>
    <col min="3664" max="3664" width="13.42578125" bestFit="1" customWidth="1"/>
    <col min="3665" max="3665" width="26.5703125" bestFit="1" customWidth="1"/>
    <col min="3666" max="3666" width="19.140625" bestFit="1" customWidth="1"/>
    <col min="3667" max="3667" width="13.42578125" bestFit="1" customWidth="1"/>
    <col min="3668" max="3668" width="22.42578125" bestFit="1" customWidth="1"/>
    <col min="3669" max="3669" width="18" bestFit="1" customWidth="1"/>
    <col min="3670" max="3670" width="13.42578125" bestFit="1" customWidth="1"/>
    <col min="3671" max="3671" width="21" bestFit="1" customWidth="1"/>
    <col min="3672" max="3672" width="14" bestFit="1" customWidth="1"/>
    <col min="3673" max="3673" width="13.42578125" bestFit="1" customWidth="1"/>
    <col min="3674" max="3674" width="17.140625" bestFit="1" customWidth="1"/>
    <col min="3675" max="3675" width="19.85546875" bestFit="1" customWidth="1"/>
    <col min="3676" max="3676" width="13.42578125" bestFit="1" customWidth="1"/>
    <col min="3677" max="3677" width="23" bestFit="1" customWidth="1"/>
    <col min="3678" max="3678" width="18" bestFit="1" customWidth="1"/>
    <col min="3679" max="3679" width="13.42578125" bestFit="1" customWidth="1"/>
    <col min="3680" max="3680" width="21" bestFit="1" customWidth="1"/>
    <col min="3681" max="3681" width="24.5703125" bestFit="1" customWidth="1"/>
    <col min="3682" max="3682" width="13.42578125" bestFit="1" customWidth="1"/>
    <col min="3683" max="3683" width="27.5703125" bestFit="1" customWidth="1"/>
    <col min="3684" max="3684" width="18.42578125" bestFit="1" customWidth="1"/>
    <col min="3685" max="3685" width="13.42578125" bestFit="1" customWidth="1"/>
    <col min="3686" max="3686" width="21.5703125" bestFit="1" customWidth="1"/>
    <col min="3687" max="3687" width="15.42578125" bestFit="1" customWidth="1"/>
    <col min="3688" max="3688" width="13.42578125" bestFit="1" customWidth="1"/>
    <col min="3689" max="3689" width="18.42578125" bestFit="1" customWidth="1"/>
    <col min="3690" max="3690" width="18" bestFit="1" customWidth="1"/>
    <col min="3691" max="3691" width="13.42578125" bestFit="1" customWidth="1"/>
    <col min="3692" max="3692" width="21" bestFit="1" customWidth="1"/>
    <col min="3693" max="3693" width="19.42578125" bestFit="1" customWidth="1"/>
    <col min="3694" max="3694" width="13.42578125" bestFit="1" customWidth="1"/>
    <col min="3695" max="3695" width="22.42578125" bestFit="1" customWidth="1"/>
    <col min="3696" max="3696" width="18.5703125" bestFit="1" customWidth="1"/>
    <col min="3697" max="3697" width="13.42578125" bestFit="1" customWidth="1"/>
    <col min="3698" max="3698" width="21.5703125" bestFit="1" customWidth="1"/>
    <col min="3699" max="3699" width="17.5703125" bestFit="1" customWidth="1"/>
    <col min="3700" max="3700" width="13.42578125" bestFit="1" customWidth="1"/>
    <col min="3701" max="3702" width="20.85546875" bestFit="1" customWidth="1"/>
    <col min="3703" max="3703" width="13.42578125" bestFit="1" customWidth="1"/>
    <col min="3704" max="3704" width="24" bestFit="1" customWidth="1"/>
    <col min="3705" max="3705" width="21.140625" bestFit="1" customWidth="1"/>
    <col min="3706" max="3706" width="13.42578125" bestFit="1" customWidth="1"/>
    <col min="3707" max="3707" width="13.5703125" bestFit="1" customWidth="1"/>
    <col min="3708" max="3708" width="13.42578125" bestFit="1" customWidth="1"/>
    <col min="3709" max="3709" width="24.42578125" bestFit="1" customWidth="1"/>
    <col min="3710" max="3710" width="18.42578125" bestFit="1" customWidth="1"/>
    <col min="3711" max="3711" width="13.42578125" bestFit="1" customWidth="1"/>
    <col min="3712" max="3712" width="21.5703125" bestFit="1" customWidth="1"/>
    <col min="3713" max="3713" width="26.5703125" bestFit="1" customWidth="1"/>
    <col min="3714" max="3714" width="13.42578125" bestFit="1" customWidth="1"/>
    <col min="3715" max="3715" width="29.85546875" bestFit="1" customWidth="1"/>
    <col min="3716" max="3716" width="16.5703125" bestFit="1" customWidth="1"/>
    <col min="3717" max="3717" width="13.42578125" bestFit="1" customWidth="1"/>
    <col min="3718" max="3718" width="19.85546875" bestFit="1" customWidth="1"/>
    <col min="3719" max="3719" width="19" bestFit="1" customWidth="1"/>
    <col min="3720" max="3720" width="13.42578125" bestFit="1" customWidth="1"/>
    <col min="3721" max="3721" width="22.140625" bestFit="1" customWidth="1"/>
    <col min="3722" max="3722" width="13.5703125" bestFit="1" customWidth="1"/>
    <col min="3723" max="3723" width="10.85546875" customWidth="1"/>
    <col min="3724" max="3724" width="15" bestFit="1" customWidth="1"/>
    <col min="3725" max="3725" width="28.85546875" bestFit="1" customWidth="1"/>
    <col min="3726" max="3726" width="13.42578125" bestFit="1" customWidth="1"/>
    <col min="3727" max="3727" width="32" bestFit="1" customWidth="1"/>
    <col min="3728" max="3728" width="19" bestFit="1" customWidth="1"/>
    <col min="3729" max="3729" width="13.42578125" bestFit="1" customWidth="1"/>
    <col min="3730" max="3730" width="22.140625" bestFit="1" customWidth="1"/>
    <col min="3731" max="3731" width="17.42578125" bestFit="1" customWidth="1"/>
    <col min="3732" max="3732" width="13.42578125" bestFit="1" customWidth="1"/>
    <col min="3733" max="3733" width="20.42578125" bestFit="1" customWidth="1"/>
    <col min="3734" max="3734" width="16.85546875" bestFit="1" customWidth="1"/>
    <col min="3735" max="3735" width="13.42578125" bestFit="1" customWidth="1"/>
    <col min="3736" max="3736" width="20" bestFit="1" customWidth="1"/>
    <col min="3737" max="3737" width="13.5703125" bestFit="1" customWidth="1"/>
    <col min="3738" max="3738" width="10.85546875" customWidth="1"/>
    <col min="3739" max="3739" width="13.5703125" bestFit="1" customWidth="1"/>
    <col min="3740" max="3740" width="9.42578125" customWidth="1"/>
    <col min="3741" max="3741" width="10.85546875" customWidth="1"/>
    <col min="3742" max="3742" width="13.5703125" bestFit="1" customWidth="1"/>
    <col min="3743" max="3743" width="13.42578125" bestFit="1" customWidth="1"/>
    <col min="3744" max="3744" width="13.5703125" bestFit="1" customWidth="1"/>
    <col min="3745" max="3745" width="13.42578125" bestFit="1" customWidth="1"/>
    <col min="3746" max="3746" width="13.5703125" bestFit="1" customWidth="1"/>
    <col min="3747" max="3747" width="13.42578125" bestFit="1" customWidth="1"/>
    <col min="3748" max="3748" width="13.5703125" bestFit="1" customWidth="1"/>
    <col min="3749" max="3749" width="13.42578125" bestFit="1" customWidth="1"/>
    <col min="3750" max="3750" width="13.5703125" bestFit="1" customWidth="1"/>
    <col min="3751" max="3751" width="13.42578125" bestFit="1" customWidth="1"/>
    <col min="3752" max="3752" width="13.5703125" bestFit="1" customWidth="1"/>
    <col min="3753" max="3753" width="10.85546875" customWidth="1"/>
    <col min="3754" max="3754" width="13.5703125" bestFit="1" customWidth="1"/>
    <col min="3755" max="3755" width="10.85546875" customWidth="1"/>
    <col min="3756" max="3756" width="13.5703125" bestFit="1" customWidth="1"/>
    <col min="3757" max="3757" width="13.42578125" bestFit="1" customWidth="1"/>
    <col min="3758" max="3758" width="13.5703125" bestFit="1" customWidth="1"/>
    <col min="3759" max="3759" width="9.42578125" customWidth="1"/>
    <col min="3760" max="3760" width="10.85546875" customWidth="1"/>
    <col min="3761" max="3761" width="13.42578125" bestFit="1" customWidth="1"/>
    <col min="3762" max="3762" width="13.5703125" bestFit="1" customWidth="1"/>
    <col min="3763" max="3763" width="13.42578125" bestFit="1" customWidth="1"/>
    <col min="3764" max="3764" width="13.5703125" bestFit="1" customWidth="1"/>
    <col min="3765" max="3765" width="13.42578125" bestFit="1" customWidth="1"/>
    <col min="3766" max="3766" width="13.5703125" bestFit="1" customWidth="1"/>
    <col min="3767" max="3767" width="12.42578125" bestFit="1" customWidth="1"/>
    <col min="3768" max="3768" width="13.5703125" bestFit="1" customWidth="1"/>
    <col min="3769" max="3769" width="13.42578125" bestFit="1" customWidth="1"/>
    <col min="3770" max="3770" width="13.5703125" bestFit="1" customWidth="1"/>
    <col min="3771" max="3771" width="13.42578125" bestFit="1" customWidth="1"/>
    <col min="3772" max="3772" width="13.5703125" bestFit="1" customWidth="1"/>
    <col min="3773" max="3773" width="12.42578125" bestFit="1" customWidth="1"/>
    <col min="3774" max="3774" width="13.5703125" bestFit="1" customWidth="1"/>
    <col min="3775" max="3775" width="13.42578125" bestFit="1" customWidth="1"/>
    <col min="3776" max="3776" width="13.5703125" bestFit="1" customWidth="1"/>
    <col min="3777" max="3777" width="13.42578125" bestFit="1" customWidth="1"/>
    <col min="3778" max="3778" width="13.5703125" bestFit="1" customWidth="1"/>
    <col min="3779" max="3779" width="13.42578125" bestFit="1" customWidth="1"/>
    <col min="3780" max="3780" width="13.5703125" bestFit="1" customWidth="1"/>
    <col min="3781" max="3781" width="13.42578125" bestFit="1" customWidth="1"/>
    <col min="3782" max="3782" width="13.5703125" bestFit="1" customWidth="1"/>
    <col min="3783" max="3783" width="9.42578125" customWidth="1"/>
    <col min="3784" max="3784" width="13.42578125" bestFit="1" customWidth="1"/>
    <col min="3785" max="3785" width="13.5703125" bestFit="1" customWidth="1"/>
    <col min="3786" max="3786" width="10.85546875" customWidth="1"/>
    <col min="3787" max="3787" width="13.5703125" bestFit="1" customWidth="1"/>
    <col min="3788" max="3788" width="13.42578125" bestFit="1" customWidth="1"/>
    <col min="3789" max="3789" width="13.5703125" bestFit="1" customWidth="1"/>
    <col min="3790" max="3790" width="10.85546875" customWidth="1"/>
    <col min="3791" max="3791" width="13.5703125" bestFit="1" customWidth="1"/>
    <col min="3792" max="3792" width="10.85546875" customWidth="1"/>
    <col min="3793" max="3793" width="13.5703125" bestFit="1" customWidth="1"/>
    <col min="3794" max="3794" width="9.42578125" customWidth="1"/>
    <col min="3795" max="3795" width="12.42578125" bestFit="1" customWidth="1"/>
    <col min="3796" max="3796" width="13.5703125" bestFit="1" customWidth="1"/>
    <col min="3797" max="3797" width="13.42578125" bestFit="1" customWidth="1"/>
    <col min="3798" max="3798" width="13.5703125" bestFit="1" customWidth="1"/>
    <col min="3799" max="3799" width="13.42578125" bestFit="1" customWidth="1"/>
    <col min="3800" max="3800" width="15.5703125" bestFit="1" customWidth="1"/>
    <col min="3801" max="3801" width="16" bestFit="1" customWidth="1"/>
    <col min="3802" max="3802" width="13.42578125" bestFit="1" customWidth="1"/>
    <col min="3803" max="3803" width="19.140625" bestFit="1" customWidth="1"/>
    <col min="3804" max="3804" width="17.140625" bestFit="1" customWidth="1"/>
    <col min="3805" max="3805" width="13.42578125" bestFit="1" customWidth="1"/>
    <col min="3806" max="3806" width="20.42578125" bestFit="1" customWidth="1"/>
    <col min="3807" max="3807" width="30.42578125" bestFit="1" customWidth="1"/>
    <col min="3808" max="3808" width="13.42578125" bestFit="1" customWidth="1"/>
    <col min="3809" max="3809" width="33.42578125" bestFit="1" customWidth="1"/>
    <col min="3810" max="3810" width="19.5703125" bestFit="1" customWidth="1"/>
    <col min="3811" max="3811" width="13.42578125" bestFit="1" customWidth="1"/>
    <col min="3812" max="3812" width="13.5703125" bestFit="1" customWidth="1"/>
    <col min="3813" max="3813" width="13.42578125" bestFit="1" customWidth="1"/>
    <col min="3814" max="3814" width="22.85546875" bestFit="1" customWidth="1"/>
    <col min="3815" max="3815" width="19.140625" bestFit="1" customWidth="1"/>
    <col min="3816" max="3816" width="13.42578125" bestFit="1" customWidth="1"/>
    <col min="3817" max="3817" width="22.42578125" bestFit="1" customWidth="1"/>
    <col min="3818" max="3818" width="18.5703125" bestFit="1" customWidth="1"/>
    <col min="3819" max="3819" width="10.85546875" customWidth="1"/>
    <col min="3820" max="3820" width="21.5703125" bestFit="1" customWidth="1"/>
    <col min="3821" max="3821" width="19.5703125" bestFit="1" customWidth="1"/>
    <col min="3822" max="3822" width="13.42578125" bestFit="1" customWidth="1"/>
    <col min="3823" max="3823" width="22.85546875" bestFit="1" customWidth="1"/>
    <col min="3824" max="3824" width="24" bestFit="1" customWidth="1"/>
    <col min="3825" max="3825" width="13.42578125" bestFit="1" customWidth="1"/>
    <col min="3826" max="3826" width="27.140625" bestFit="1" customWidth="1"/>
    <col min="3827" max="3827" width="19.42578125" bestFit="1" customWidth="1"/>
    <col min="3828" max="3828" width="13.42578125" bestFit="1" customWidth="1"/>
    <col min="3829" max="3829" width="22.42578125" bestFit="1" customWidth="1"/>
    <col min="3830" max="3830" width="27.42578125" bestFit="1" customWidth="1"/>
    <col min="3831" max="3831" width="13.42578125" bestFit="1" customWidth="1"/>
    <col min="3832" max="3832" width="30.42578125" bestFit="1" customWidth="1"/>
    <col min="3833" max="3833" width="26.5703125" bestFit="1" customWidth="1"/>
    <col min="3834" max="3834" width="13.42578125" bestFit="1" customWidth="1"/>
    <col min="3835" max="3835" width="29.5703125" bestFit="1" customWidth="1"/>
    <col min="3836" max="3836" width="24.42578125" bestFit="1" customWidth="1"/>
    <col min="3837" max="3837" width="13.42578125" bestFit="1" customWidth="1"/>
    <col min="3838" max="3838" width="27.42578125" bestFit="1" customWidth="1"/>
    <col min="3839" max="3839" width="20.5703125" bestFit="1" customWidth="1"/>
    <col min="3840" max="3840" width="13.42578125" bestFit="1" customWidth="1"/>
    <col min="3841" max="3841" width="23.5703125" bestFit="1" customWidth="1"/>
    <col min="3842" max="3842" width="16.42578125" bestFit="1" customWidth="1"/>
    <col min="3843" max="3843" width="13.42578125" bestFit="1" customWidth="1"/>
    <col min="3844" max="3844" width="19.5703125" bestFit="1" customWidth="1"/>
    <col min="3845" max="3845" width="24.5703125" bestFit="1" customWidth="1"/>
    <col min="3846" max="3846" width="12.42578125" bestFit="1" customWidth="1"/>
    <col min="3847" max="3847" width="27.5703125" bestFit="1" customWidth="1"/>
    <col min="3848" max="3848" width="20" bestFit="1" customWidth="1"/>
    <col min="3849" max="3849" width="13.42578125" bestFit="1" customWidth="1"/>
    <col min="3850" max="3850" width="23.140625" bestFit="1" customWidth="1"/>
    <col min="3851" max="3851" width="13.5703125" bestFit="1" customWidth="1"/>
    <col min="3852" max="3852" width="13.42578125" bestFit="1" customWidth="1"/>
    <col min="3853" max="3853" width="15.5703125" bestFit="1" customWidth="1"/>
    <col min="3854" max="3854" width="18.42578125" bestFit="1" customWidth="1"/>
    <col min="3855" max="3855" width="13.42578125" bestFit="1" customWidth="1"/>
    <col min="3856" max="3856" width="21.5703125" bestFit="1" customWidth="1"/>
    <col min="3857" max="3857" width="23.140625" bestFit="1" customWidth="1"/>
    <col min="3858" max="3858" width="13.42578125" bestFit="1" customWidth="1"/>
    <col min="3859" max="3859" width="26.140625" bestFit="1" customWidth="1"/>
    <col min="3860" max="3860" width="17.5703125" bestFit="1" customWidth="1"/>
    <col min="3861" max="3861" width="13.42578125" bestFit="1" customWidth="1"/>
    <col min="3862" max="3862" width="20.5703125" bestFit="1" customWidth="1"/>
    <col min="3863" max="3863" width="19.42578125" bestFit="1" customWidth="1"/>
    <col min="3864" max="3864" width="13.42578125" bestFit="1" customWidth="1"/>
    <col min="3865" max="3865" width="22.5703125" bestFit="1" customWidth="1"/>
    <col min="3866" max="3866" width="32.140625" bestFit="1" customWidth="1"/>
    <col min="3867" max="3867" width="13.42578125" bestFit="1" customWidth="1"/>
    <col min="3868" max="3868" width="35.42578125" bestFit="1" customWidth="1"/>
    <col min="3869" max="3869" width="23.42578125" bestFit="1" customWidth="1"/>
    <col min="3870" max="3870" width="13.42578125" bestFit="1" customWidth="1"/>
    <col min="3871" max="3871" width="26.42578125" bestFit="1" customWidth="1"/>
    <col min="3872" max="3872" width="20.5703125" bestFit="1" customWidth="1"/>
    <col min="3873" max="3873" width="13.42578125" bestFit="1" customWidth="1"/>
    <col min="3874" max="3874" width="23.5703125" bestFit="1" customWidth="1"/>
    <col min="3875" max="3875" width="20.5703125" bestFit="1" customWidth="1"/>
    <col min="3876" max="3876" width="13.42578125" bestFit="1" customWidth="1"/>
    <col min="3877" max="3877" width="23.5703125" bestFit="1" customWidth="1"/>
    <col min="3878" max="3878" width="18.42578125" bestFit="1" customWidth="1"/>
    <col min="3879" max="3879" width="13.42578125" bestFit="1" customWidth="1"/>
    <col min="3880" max="3880" width="21.5703125" bestFit="1" customWidth="1"/>
    <col min="3881" max="3881" width="15.5703125" bestFit="1" customWidth="1"/>
    <col min="3882" max="3882" width="13.42578125" bestFit="1" customWidth="1"/>
    <col min="3883" max="3883" width="18.5703125" bestFit="1" customWidth="1"/>
    <col min="3884" max="3884" width="16" bestFit="1" customWidth="1"/>
    <col min="3885" max="3885" width="13.42578125" bestFit="1" customWidth="1"/>
    <col min="3886" max="3886" width="19.140625" bestFit="1" customWidth="1"/>
    <col min="3887" max="3887" width="19.42578125" bestFit="1" customWidth="1"/>
    <col min="3888" max="3888" width="13.42578125" bestFit="1" customWidth="1"/>
    <col min="3889" max="3889" width="22.42578125" bestFit="1" customWidth="1"/>
    <col min="3890" max="3890" width="27.5703125" bestFit="1" customWidth="1"/>
    <col min="3891" max="3891" width="13.42578125" bestFit="1" customWidth="1"/>
    <col min="3892" max="3892" width="30.85546875" bestFit="1" customWidth="1"/>
    <col min="3893" max="3893" width="20.5703125" bestFit="1" customWidth="1"/>
    <col min="3894" max="3894" width="13.42578125" bestFit="1" customWidth="1"/>
    <col min="3895" max="3895" width="23.5703125" bestFit="1" customWidth="1"/>
    <col min="3896" max="3896" width="20" bestFit="1" customWidth="1"/>
    <col min="3897" max="3897" width="13.42578125" bestFit="1" customWidth="1"/>
    <col min="3898" max="3898" width="23.140625" bestFit="1" customWidth="1"/>
    <col min="3899" max="3899" width="22.140625" bestFit="1" customWidth="1"/>
    <col min="3900" max="3900" width="13.42578125" bestFit="1" customWidth="1"/>
    <col min="3901" max="3901" width="25.42578125" bestFit="1" customWidth="1"/>
    <col min="3902" max="3902" width="19.42578125" bestFit="1" customWidth="1"/>
    <col min="3903" max="3903" width="13.42578125" bestFit="1" customWidth="1"/>
    <col min="3904" max="3905" width="22.5703125" bestFit="1" customWidth="1"/>
    <col min="3906" max="3906" width="13.42578125" bestFit="1" customWidth="1"/>
    <col min="3907" max="3907" width="25.85546875" bestFit="1" customWidth="1"/>
    <col min="3908" max="3908" width="28.42578125" bestFit="1" customWidth="1"/>
    <col min="3909" max="3909" width="13.42578125" bestFit="1" customWidth="1"/>
    <col min="3910" max="3910" width="31.42578125" bestFit="1" customWidth="1"/>
    <col min="3911" max="3911" width="21.42578125" bestFit="1" customWidth="1"/>
    <col min="3912" max="3912" width="13.42578125" bestFit="1" customWidth="1"/>
    <col min="3913" max="3913" width="24.5703125" bestFit="1" customWidth="1"/>
    <col min="3914" max="3914" width="23.42578125" bestFit="1" customWidth="1"/>
    <col min="3915" max="3915" width="10.85546875" customWidth="1"/>
    <col min="3916" max="3916" width="26.5703125" bestFit="1" customWidth="1"/>
    <col min="3917" max="3917" width="20" bestFit="1" customWidth="1"/>
    <col min="3918" max="3918" width="13.42578125" bestFit="1" customWidth="1"/>
    <col min="3919" max="3919" width="23.140625" bestFit="1" customWidth="1"/>
    <col min="3920" max="3920" width="17.140625" bestFit="1" customWidth="1"/>
    <col min="3921" max="3921" width="13.42578125" bestFit="1" customWidth="1"/>
    <col min="3922" max="3922" width="20.42578125" bestFit="1" customWidth="1"/>
    <col min="3923" max="3923" width="19.42578125" bestFit="1" customWidth="1"/>
    <col min="3924" max="3924" width="13.42578125" bestFit="1" customWidth="1"/>
    <col min="3925" max="3925" width="22.5703125" bestFit="1" customWidth="1"/>
    <col min="3926" max="3926" width="20.42578125" bestFit="1" customWidth="1"/>
    <col min="3927" max="3927" width="13.42578125" bestFit="1" customWidth="1"/>
    <col min="3928" max="3928" width="23.42578125" bestFit="1" customWidth="1"/>
    <col min="3929" max="3929" width="18" bestFit="1" customWidth="1"/>
    <col min="3930" max="3930" width="13.42578125" bestFit="1" customWidth="1"/>
    <col min="3931" max="3931" width="21" bestFit="1" customWidth="1"/>
    <col min="3932" max="3932" width="26.42578125" bestFit="1" customWidth="1"/>
    <col min="3933" max="3933" width="12.42578125" bestFit="1" customWidth="1"/>
    <col min="3934" max="3934" width="29.5703125" bestFit="1" customWidth="1"/>
    <col min="3935" max="3935" width="21.140625" bestFit="1" customWidth="1"/>
    <col min="3936" max="3936" width="13.42578125" bestFit="1" customWidth="1"/>
    <col min="3937" max="3937" width="24.42578125" bestFit="1" customWidth="1"/>
    <col min="3938" max="3938" width="30.42578125" bestFit="1" customWidth="1"/>
    <col min="3939" max="3939" width="13.42578125" bestFit="1" customWidth="1"/>
    <col min="3940" max="3940" width="33.5703125" bestFit="1" customWidth="1"/>
    <col min="3941" max="3941" width="26" bestFit="1" customWidth="1"/>
    <col min="3942" max="3942" width="13.42578125" bestFit="1" customWidth="1"/>
    <col min="3943" max="3943" width="29.140625" bestFit="1" customWidth="1"/>
    <col min="3944" max="3944" width="20.5703125" bestFit="1" customWidth="1"/>
    <col min="3945" max="3945" width="12.42578125" bestFit="1" customWidth="1"/>
    <col min="3946" max="3946" width="23.5703125" bestFit="1" customWidth="1"/>
    <col min="3947" max="3947" width="15.42578125" bestFit="1" customWidth="1"/>
    <col min="3948" max="3948" width="13.42578125" bestFit="1" customWidth="1"/>
    <col min="3949" max="3949" width="13.5703125" bestFit="1" customWidth="1"/>
    <col min="3950" max="3950" width="13.42578125" bestFit="1" customWidth="1"/>
    <col min="3951" max="3951" width="18.5703125" bestFit="1" customWidth="1"/>
    <col min="3952" max="3952" width="18" bestFit="1" customWidth="1"/>
    <col min="3953" max="3953" width="13.42578125" bestFit="1" customWidth="1"/>
    <col min="3954" max="3954" width="21" bestFit="1" customWidth="1"/>
    <col min="3955" max="3955" width="19" bestFit="1" customWidth="1"/>
    <col min="3956" max="3956" width="13.42578125" bestFit="1" customWidth="1"/>
    <col min="3957" max="3957" width="22.140625" bestFit="1" customWidth="1"/>
    <col min="3958" max="3958" width="16.5703125" bestFit="1" customWidth="1"/>
    <col min="3959" max="3959" width="13.42578125" bestFit="1" customWidth="1"/>
    <col min="3960" max="3960" width="19.85546875" bestFit="1" customWidth="1"/>
    <col min="3961" max="3961" width="23.42578125" bestFit="1" customWidth="1"/>
    <col min="3962" max="3962" width="13.42578125" bestFit="1" customWidth="1"/>
    <col min="3963" max="3963" width="26.42578125" bestFit="1" customWidth="1"/>
    <col min="3964" max="3964" width="16.140625" bestFit="1" customWidth="1"/>
    <col min="3965" max="3965" width="13.42578125" bestFit="1" customWidth="1"/>
    <col min="3966" max="3966" width="19.42578125" bestFit="1" customWidth="1"/>
    <col min="3967" max="3967" width="18.5703125" bestFit="1" customWidth="1"/>
    <col min="3968" max="3968" width="12.42578125" bestFit="1" customWidth="1"/>
    <col min="3969" max="3969" width="21.5703125" bestFit="1" customWidth="1"/>
    <col min="3970" max="3970" width="19.5703125" bestFit="1" customWidth="1"/>
    <col min="3971" max="3971" width="13.42578125" bestFit="1" customWidth="1"/>
    <col min="3972" max="3972" width="22.85546875" bestFit="1" customWidth="1"/>
    <col min="3973" max="3973" width="18.42578125" bestFit="1" customWidth="1"/>
    <col min="3974" max="3974" width="13.42578125" bestFit="1" customWidth="1"/>
    <col min="3975" max="3975" width="21.5703125" bestFit="1" customWidth="1"/>
    <col min="3976" max="3976" width="16.140625" bestFit="1" customWidth="1"/>
    <col min="3977" max="3977" width="13.42578125" bestFit="1" customWidth="1"/>
    <col min="3978" max="3978" width="19.42578125" bestFit="1" customWidth="1"/>
    <col min="3979" max="3979" width="13.5703125" bestFit="1" customWidth="1"/>
    <col min="3980" max="3980" width="13.42578125" bestFit="1" customWidth="1"/>
    <col min="3981" max="3981" width="15.5703125" bestFit="1" customWidth="1"/>
    <col min="3982" max="3982" width="32.42578125" bestFit="1" customWidth="1"/>
    <col min="3983" max="3983" width="13.42578125" bestFit="1" customWidth="1"/>
    <col min="3984" max="3984" width="35.42578125" bestFit="1" customWidth="1"/>
    <col min="3985" max="3985" width="19.140625" bestFit="1" customWidth="1"/>
    <col min="3986" max="3986" width="13.42578125" bestFit="1" customWidth="1"/>
    <col min="3987" max="3987" width="22.42578125" bestFit="1" customWidth="1"/>
    <col min="3988" max="3988" width="19.140625" bestFit="1" customWidth="1"/>
    <col min="3989" max="3989" width="13.42578125" bestFit="1" customWidth="1"/>
    <col min="3990" max="3990" width="22.42578125" bestFit="1" customWidth="1"/>
    <col min="3991" max="3991" width="15.140625" bestFit="1" customWidth="1"/>
    <col min="3992" max="3992" width="13.42578125" bestFit="1" customWidth="1"/>
    <col min="3993" max="3993" width="18.42578125" bestFit="1" customWidth="1"/>
    <col min="3994" max="3994" width="27.85546875" bestFit="1" customWidth="1"/>
    <col min="3995" max="3995" width="13.42578125" bestFit="1" customWidth="1"/>
    <col min="3996" max="3996" width="31" bestFit="1" customWidth="1"/>
    <col min="3997" max="3997" width="17.42578125" bestFit="1" customWidth="1"/>
    <col min="3998" max="3998" width="13.42578125" bestFit="1" customWidth="1"/>
    <col min="3999" max="3999" width="20.42578125" bestFit="1" customWidth="1"/>
    <col min="4000" max="4000" width="16.42578125" bestFit="1" customWidth="1"/>
    <col min="4002" max="4002" width="19.42578125" bestFit="1" customWidth="1"/>
    <col min="4003" max="4003" width="22.140625" bestFit="1" customWidth="1"/>
    <col min="4004" max="4004" width="13.42578125" bestFit="1" customWidth="1"/>
    <col min="4005" max="4005" width="25.42578125" bestFit="1" customWidth="1"/>
    <col min="4006" max="4006" width="19.5703125" bestFit="1" customWidth="1"/>
    <col min="4007" max="4007" width="13.42578125" bestFit="1" customWidth="1"/>
    <col min="4008" max="4008" width="22.5703125" bestFit="1" customWidth="1"/>
    <col min="4009" max="4009" width="16.42578125" bestFit="1" customWidth="1"/>
    <col min="4010" max="4010" width="13.42578125" bestFit="1" customWidth="1"/>
    <col min="4011" max="4011" width="19.5703125" bestFit="1" customWidth="1"/>
    <col min="4012" max="4012" width="32.5703125" bestFit="1" customWidth="1"/>
    <col min="4013" max="4013" width="13.42578125" bestFit="1" customWidth="1"/>
    <col min="4014" max="4014" width="35.85546875" bestFit="1" customWidth="1"/>
    <col min="4015" max="4015" width="31.5703125" bestFit="1" customWidth="1"/>
    <col min="4016" max="4016" width="13.42578125" bestFit="1" customWidth="1"/>
    <col min="4017" max="4017" width="34.85546875" bestFit="1" customWidth="1"/>
    <col min="4018" max="4018" width="21" bestFit="1" customWidth="1"/>
    <col min="4019" max="4019" width="13.42578125" bestFit="1" customWidth="1"/>
    <col min="4020" max="4020" width="24.140625" bestFit="1" customWidth="1"/>
    <col min="4021" max="4021" width="22.140625" bestFit="1" customWidth="1"/>
    <col min="4022" max="4022" width="13.42578125" bestFit="1" customWidth="1"/>
    <col min="4023" max="4023" width="25.42578125" bestFit="1" customWidth="1"/>
    <col min="4024" max="4024" width="13.5703125" bestFit="1" customWidth="1"/>
    <col min="4025" max="4025" width="9.42578125" customWidth="1"/>
    <col min="4026" max="4026" width="12.42578125" bestFit="1" customWidth="1"/>
    <col min="4027" max="4027" width="16.140625" bestFit="1" customWidth="1"/>
    <col min="4028" max="4028" width="18.140625" bestFit="1" customWidth="1"/>
    <col min="4029" max="4029" width="13.42578125" bestFit="1" customWidth="1"/>
    <col min="4030" max="4030" width="21.42578125" bestFit="1" customWidth="1"/>
    <col min="4031" max="4031" width="22.42578125" bestFit="1" customWidth="1"/>
    <col min="4032" max="4032" width="13.42578125" bestFit="1" customWidth="1"/>
    <col min="4033" max="4033" width="25.5703125" bestFit="1" customWidth="1"/>
    <col min="4034" max="4034" width="16.42578125" bestFit="1" customWidth="1"/>
    <col min="4035" max="4035" width="13.42578125" bestFit="1" customWidth="1"/>
    <col min="4036" max="4036" width="19.42578125" bestFit="1" customWidth="1"/>
    <col min="4037" max="4037" width="19.140625" bestFit="1" customWidth="1"/>
    <col min="4038" max="4038" width="13.42578125" bestFit="1" customWidth="1"/>
    <col min="4039" max="4039" width="22.42578125" bestFit="1" customWidth="1"/>
    <col min="4040" max="4040" width="23.140625" bestFit="1" customWidth="1"/>
    <col min="4041" max="4041" width="13.42578125" bestFit="1" customWidth="1"/>
    <col min="4042" max="4042" width="26.140625" bestFit="1" customWidth="1"/>
    <col min="4043" max="4043" width="15.140625" bestFit="1" customWidth="1"/>
    <col min="4044" max="4044" width="13.42578125" bestFit="1" customWidth="1"/>
    <col min="4045" max="4045" width="13.5703125" bestFit="1" customWidth="1"/>
    <col min="4046" max="4046" width="9.42578125" customWidth="1"/>
    <col min="4047" max="4047" width="13.42578125" bestFit="1" customWidth="1"/>
    <col min="4048" max="4048" width="13.5703125" bestFit="1" customWidth="1"/>
    <col min="4049" max="4049" width="13.42578125" bestFit="1" customWidth="1"/>
    <col min="4050" max="4050" width="13.5703125" bestFit="1" customWidth="1"/>
    <col min="4051" max="4051" width="13.42578125" bestFit="1" customWidth="1"/>
    <col min="4052" max="4052" width="18.42578125" bestFit="1" customWidth="1"/>
    <col min="4053" max="4053" width="17.42578125" bestFit="1" customWidth="1"/>
    <col min="4054" max="4054" width="13.42578125" bestFit="1" customWidth="1"/>
    <col min="4055" max="4055" width="20.42578125" bestFit="1" customWidth="1"/>
    <col min="4056" max="4056" width="20.5703125" bestFit="1" customWidth="1"/>
    <col min="4057" max="4057" width="13.42578125" bestFit="1" customWidth="1"/>
    <col min="4058" max="4058" width="23.5703125" bestFit="1" customWidth="1"/>
    <col min="4059" max="4059" width="22.5703125" bestFit="1" customWidth="1"/>
    <col min="4060" max="4060" width="13.42578125" bestFit="1" customWidth="1"/>
    <col min="4061" max="4061" width="25.85546875" bestFit="1" customWidth="1"/>
    <col min="4062" max="4062" width="21" bestFit="1" customWidth="1"/>
    <col min="4063" max="4063" width="13.42578125" bestFit="1" customWidth="1"/>
    <col min="4064" max="4064" width="24.140625" bestFit="1" customWidth="1"/>
    <col min="4065" max="4065" width="15.140625" bestFit="1" customWidth="1"/>
    <col min="4066" max="4066" width="9.42578125" customWidth="1"/>
    <col min="4067" max="4067" width="13.42578125" bestFit="1" customWidth="1"/>
    <col min="4068" max="4068" width="13.5703125" bestFit="1" customWidth="1"/>
    <col min="4069" max="4069" width="10.85546875" customWidth="1"/>
    <col min="4070" max="4070" width="18.42578125" bestFit="1" customWidth="1"/>
    <col min="4071" max="4071" width="13.5703125" bestFit="1" customWidth="1"/>
    <col min="4072" max="4072" width="13.42578125" bestFit="1" customWidth="1"/>
    <col min="4073" max="4073" width="15.5703125" bestFit="1" customWidth="1"/>
    <col min="4074" max="4074" width="21.42578125" bestFit="1" customWidth="1"/>
    <col min="4075" max="4075" width="13.42578125" bestFit="1" customWidth="1"/>
    <col min="4076" max="4076" width="24.5703125" bestFit="1" customWidth="1"/>
    <col min="4077" max="4077" width="20.85546875" bestFit="1" customWidth="1"/>
    <col min="4078" max="4078" width="13.42578125" bestFit="1" customWidth="1"/>
    <col min="4079" max="4079" width="24" bestFit="1" customWidth="1"/>
    <col min="4080" max="4080" width="19.42578125" bestFit="1" customWidth="1"/>
    <col min="4081" max="4081" width="13.42578125" bestFit="1" customWidth="1"/>
    <col min="4082" max="4082" width="22.42578125" bestFit="1" customWidth="1"/>
    <col min="4083" max="4083" width="34.140625" bestFit="1" customWidth="1"/>
    <col min="4084" max="4084" width="13.42578125" bestFit="1" customWidth="1"/>
    <col min="4085" max="4085" width="37.42578125" bestFit="1" customWidth="1"/>
    <col min="4086" max="4086" width="21.5703125" bestFit="1" customWidth="1"/>
    <col min="4087" max="4087" width="10.85546875" customWidth="1"/>
    <col min="4088" max="4088" width="13.5703125" bestFit="1" customWidth="1"/>
    <col min="4089" max="4089" width="13.42578125" bestFit="1" customWidth="1"/>
    <col min="4090" max="4090" width="24.5703125" bestFit="1" customWidth="1"/>
    <col min="4091" max="4091" width="19.85546875" bestFit="1" customWidth="1"/>
    <col min="4092" max="4092" width="13.42578125" bestFit="1" customWidth="1"/>
    <col min="4093" max="4093" width="23" bestFit="1" customWidth="1"/>
    <col min="4094" max="4094" width="16.42578125" bestFit="1" customWidth="1"/>
    <col min="4095" max="4095" width="10.85546875" customWidth="1"/>
    <col min="4096" max="4096" width="19.5703125" bestFit="1" customWidth="1"/>
    <col min="4097" max="4097" width="26.85546875" bestFit="1" customWidth="1"/>
    <col min="4098" max="4098" width="13.42578125" bestFit="1" customWidth="1"/>
    <col min="4099" max="4099" width="30" bestFit="1" customWidth="1"/>
    <col min="4100" max="4100" width="17.42578125" bestFit="1" customWidth="1"/>
    <col min="4101" max="4101" width="13.42578125" bestFit="1" customWidth="1"/>
    <col min="4102" max="4102" width="20.5703125" bestFit="1" customWidth="1"/>
    <col min="4103" max="4103" width="13.5703125" bestFit="1" customWidth="1"/>
    <col min="4104" max="4104" width="13.42578125" bestFit="1" customWidth="1"/>
    <col min="4105" max="4105" width="16.85546875" bestFit="1" customWidth="1"/>
    <col min="4106" max="4106" width="23.85546875" bestFit="1" customWidth="1"/>
    <col min="4107" max="4107" width="13.42578125" bestFit="1" customWidth="1"/>
    <col min="4108" max="4108" width="27" bestFit="1" customWidth="1"/>
    <col min="4109" max="4109" width="25" bestFit="1" customWidth="1"/>
    <col min="4110" max="4110" width="13.42578125" bestFit="1" customWidth="1"/>
    <col min="4111" max="4111" width="28.140625" bestFit="1" customWidth="1"/>
    <col min="4112" max="4112" width="18.42578125" bestFit="1" customWidth="1"/>
    <col min="4113" max="4113" width="12.42578125" bestFit="1" customWidth="1"/>
    <col min="4114" max="4114" width="21.42578125" bestFit="1" customWidth="1"/>
    <col min="4115" max="4115" width="15.85546875" bestFit="1" customWidth="1"/>
    <col min="4116" max="4116" width="13.42578125" bestFit="1" customWidth="1"/>
    <col min="4117" max="4117" width="19" bestFit="1" customWidth="1"/>
    <col min="4118" max="4118" width="16.85546875" bestFit="1" customWidth="1"/>
    <col min="4119" max="4119" width="13.42578125" bestFit="1" customWidth="1"/>
    <col min="4120" max="4120" width="20" bestFit="1" customWidth="1"/>
    <col min="4121" max="4121" width="28.85546875" bestFit="1" customWidth="1"/>
    <col min="4122" max="4122" width="13.42578125" bestFit="1" customWidth="1"/>
    <col min="4123" max="4123" width="32" bestFit="1" customWidth="1"/>
    <col min="4124" max="4124" width="18.42578125" bestFit="1" customWidth="1"/>
    <col min="4125" max="4125" width="13.42578125" bestFit="1" customWidth="1"/>
    <col min="4126" max="4126" width="21.5703125" bestFit="1" customWidth="1"/>
    <col min="4127" max="4127" width="20.85546875" bestFit="1" customWidth="1"/>
    <col min="4128" max="4128" width="12.42578125" bestFit="1" customWidth="1"/>
    <col min="4129" max="4129" width="24" bestFit="1" customWidth="1"/>
    <col min="4130" max="4130" width="17.5703125" bestFit="1" customWidth="1"/>
    <col min="4131" max="4131" width="13.42578125" bestFit="1" customWidth="1"/>
    <col min="4132" max="4132" width="20.85546875" bestFit="1" customWidth="1"/>
    <col min="4133" max="4133" width="13.5703125" bestFit="1" customWidth="1"/>
    <col min="4134" max="4134" width="10.85546875" customWidth="1"/>
    <col min="4135" max="4135" width="10.5703125" customWidth="1"/>
    <col min="4136" max="4136" width="13.5703125" bestFit="1" customWidth="1"/>
    <col min="4137" max="4137" width="13.42578125" bestFit="1" customWidth="1"/>
    <col min="4138" max="4138" width="16.42578125" bestFit="1" customWidth="1"/>
    <col min="4139" max="4139" width="34.5703125" bestFit="1" customWidth="1"/>
    <col min="4140" max="4140" width="13.42578125" bestFit="1" customWidth="1"/>
    <col min="4141" max="4141" width="37.5703125" bestFit="1" customWidth="1"/>
    <col min="4142" max="4142" width="13.5703125" bestFit="1" customWidth="1"/>
    <col min="4143" max="4143" width="10.85546875" customWidth="1"/>
    <col min="4144" max="4144" width="13.5703125" bestFit="1" customWidth="1"/>
    <col min="4145" max="4145" width="18" bestFit="1" customWidth="1"/>
    <col min="4146" max="4146" width="12.42578125" bestFit="1" customWidth="1"/>
    <col min="4147" max="4147" width="21" bestFit="1" customWidth="1"/>
    <col min="4148" max="4148" width="20.5703125" bestFit="1" customWidth="1"/>
    <col min="4149" max="4149" width="13.42578125" bestFit="1" customWidth="1"/>
    <col min="4150" max="4150" width="23.85546875" bestFit="1" customWidth="1"/>
    <col min="4151" max="4151" width="15.85546875" bestFit="1" customWidth="1"/>
    <col min="4152" max="4152" width="13.42578125" bestFit="1" customWidth="1"/>
    <col min="4153" max="4153" width="19" bestFit="1" customWidth="1"/>
    <col min="4154" max="4154" width="14.42578125" bestFit="1" customWidth="1"/>
    <col min="4155" max="4155" width="13.42578125" bestFit="1" customWidth="1"/>
    <col min="4156" max="4156" width="17.5703125" bestFit="1" customWidth="1"/>
    <col min="4157" max="4157" width="20" bestFit="1" customWidth="1"/>
    <col min="4158" max="4158" width="13.42578125" bestFit="1" customWidth="1"/>
    <col min="4159" max="4159" width="23.140625" bestFit="1" customWidth="1"/>
    <col min="4160" max="4160" width="19" bestFit="1" customWidth="1"/>
    <col min="4161" max="4161" width="13.42578125" bestFit="1" customWidth="1"/>
    <col min="4162" max="4162" width="22.140625" bestFit="1" customWidth="1"/>
    <col min="4163" max="4163" width="21.42578125" bestFit="1" customWidth="1"/>
    <col min="4164" max="4164" width="13.42578125" bestFit="1" customWidth="1"/>
    <col min="4165" max="4165" width="24.42578125" bestFit="1" customWidth="1"/>
    <col min="4166" max="4166" width="23.140625" bestFit="1" customWidth="1"/>
    <col min="4167" max="4167" width="13.42578125" bestFit="1" customWidth="1"/>
    <col min="4168" max="4168" width="26.140625" bestFit="1" customWidth="1"/>
    <col min="4169" max="4169" width="14.85546875" bestFit="1" customWidth="1"/>
    <col min="4170" max="4170" width="13.42578125" bestFit="1" customWidth="1"/>
    <col min="4171" max="4171" width="18" bestFit="1" customWidth="1"/>
    <col min="4172" max="4172" width="14.5703125" bestFit="1" customWidth="1"/>
    <col min="4173" max="4173" width="12.42578125" bestFit="1" customWidth="1"/>
    <col min="4174" max="4174" width="17.85546875" bestFit="1" customWidth="1"/>
    <col min="4175" max="4175" width="27.42578125" bestFit="1" customWidth="1"/>
    <col min="4176" max="4176" width="13.42578125" bestFit="1" customWidth="1"/>
    <col min="4177" max="4177" width="30.5703125" bestFit="1" customWidth="1"/>
    <col min="4178" max="4178" width="24" bestFit="1" customWidth="1"/>
    <col min="4179" max="4179" width="13.42578125" bestFit="1" customWidth="1"/>
    <col min="4180" max="4180" width="27.140625" bestFit="1" customWidth="1"/>
    <col min="4181" max="4181" width="29.85546875" bestFit="1" customWidth="1"/>
    <col min="4182" max="4182" width="13.42578125" bestFit="1" customWidth="1"/>
    <col min="4183" max="4183" width="33" bestFit="1" customWidth="1"/>
    <col min="4184" max="4184" width="18.140625" bestFit="1" customWidth="1"/>
    <col min="4185" max="4185" width="13.42578125" bestFit="1" customWidth="1"/>
    <col min="4186" max="4186" width="21.42578125" bestFit="1" customWidth="1"/>
    <col min="4187" max="4187" width="15" bestFit="1" customWidth="1"/>
    <col min="4188" max="4188" width="13.42578125" bestFit="1" customWidth="1"/>
    <col min="4189" max="4189" width="18.140625" bestFit="1" customWidth="1"/>
    <col min="4190" max="4190" width="21.85546875" bestFit="1" customWidth="1"/>
    <col min="4191" max="4191" width="10.85546875" customWidth="1"/>
    <col min="4192" max="4192" width="25" bestFit="1" customWidth="1"/>
    <col min="4193" max="4193" width="35" bestFit="1" customWidth="1"/>
    <col min="4194" max="4194" width="13.42578125" bestFit="1" customWidth="1"/>
    <col min="4195" max="4195" width="38.140625" bestFit="1" customWidth="1"/>
    <col min="4196" max="4196" width="18.140625" bestFit="1" customWidth="1"/>
    <col min="4197" max="4197" width="13.42578125" bestFit="1" customWidth="1"/>
    <col min="4198" max="4198" width="21.42578125" bestFit="1" customWidth="1"/>
    <col min="4199" max="4199" width="16.42578125" bestFit="1" customWidth="1"/>
    <col min="4200" max="4200" width="13.42578125" bestFit="1" customWidth="1"/>
    <col min="4201" max="4201" width="19.42578125" bestFit="1" customWidth="1"/>
    <col min="4202" max="4202" width="19.5703125" bestFit="1" customWidth="1"/>
    <col min="4203" max="4203" width="13.42578125" bestFit="1" customWidth="1"/>
    <col min="4204" max="4204" width="22.5703125" bestFit="1" customWidth="1"/>
    <col min="4205" max="4205" width="18.5703125" bestFit="1" customWidth="1"/>
    <col min="4206" max="4206" width="13.42578125" bestFit="1" customWidth="1"/>
    <col min="4207" max="4207" width="21.5703125" bestFit="1" customWidth="1"/>
    <col min="4208" max="4208" width="19" bestFit="1" customWidth="1"/>
    <col min="4209" max="4209" width="13.42578125" bestFit="1" customWidth="1"/>
    <col min="4210" max="4210" width="22.140625" bestFit="1" customWidth="1"/>
    <col min="4211" max="4211" width="14.42578125" bestFit="1" customWidth="1"/>
    <col min="4212" max="4212" width="13.42578125" bestFit="1" customWidth="1"/>
    <col min="4213" max="4213" width="17.5703125" bestFit="1" customWidth="1"/>
    <col min="4214" max="4214" width="27.85546875" bestFit="1" customWidth="1"/>
    <col min="4215" max="4215" width="13.42578125" bestFit="1" customWidth="1"/>
    <col min="4216" max="4216" width="31" bestFit="1" customWidth="1"/>
    <col min="4217" max="4217" width="16.5703125" bestFit="1" customWidth="1"/>
    <col min="4218" max="4218" width="12.42578125" bestFit="1" customWidth="1"/>
    <col min="4219" max="4219" width="19.5703125" bestFit="1" customWidth="1"/>
    <col min="4220" max="4220" width="20.5703125" bestFit="1" customWidth="1"/>
    <col min="4221" max="4221" width="13.42578125" bestFit="1" customWidth="1"/>
    <col min="4222" max="4222" width="23.85546875" bestFit="1" customWidth="1"/>
    <col min="4223" max="4223" width="19.42578125" bestFit="1" customWidth="1"/>
    <col min="4224" max="4224" width="13.42578125" bestFit="1" customWidth="1"/>
    <col min="4225" max="4225" width="22.42578125" bestFit="1" customWidth="1"/>
    <col min="4226" max="4226" width="22.85546875" bestFit="1" customWidth="1"/>
    <col min="4227" max="4227" width="13.42578125" bestFit="1" customWidth="1"/>
    <col min="4228" max="4228" width="26" bestFit="1" customWidth="1"/>
    <col min="4229" max="4229" width="18.5703125" bestFit="1" customWidth="1"/>
    <col min="4230" max="4230" width="13.42578125" bestFit="1" customWidth="1"/>
    <col min="4231" max="4231" width="21.5703125" bestFit="1" customWidth="1"/>
    <col min="4232" max="4232" width="15" bestFit="1" customWidth="1"/>
    <col min="4233" max="4233" width="10.85546875" customWidth="1"/>
    <col min="4234" max="4234" width="18.140625" bestFit="1" customWidth="1"/>
    <col min="4235" max="4235" width="18" bestFit="1" customWidth="1"/>
    <col min="4236" max="4236" width="13.42578125" bestFit="1" customWidth="1"/>
    <col min="4237" max="4237" width="21" bestFit="1" customWidth="1"/>
    <col min="4238" max="4238" width="17.140625" bestFit="1" customWidth="1"/>
    <col min="4239" max="4239" width="13.42578125" bestFit="1" customWidth="1"/>
    <col min="4240" max="4240" width="13.5703125" bestFit="1" customWidth="1"/>
    <col min="4241" max="4241" width="13.42578125" bestFit="1" customWidth="1"/>
    <col min="4242" max="4242" width="20.42578125" bestFit="1" customWidth="1"/>
    <col min="4243" max="4243" width="13.5703125" bestFit="1" customWidth="1"/>
    <col min="4244" max="4244" width="13.42578125" bestFit="1" customWidth="1"/>
    <col min="4245" max="4245" width="15.5703125" bestFit="1" customWidth="1"/>
    <col min="4246" max="4246" width="16.85546875" bestFit="1" customWidth="1"/>
    <col min="4247" max="4247" width="12.42578125" bestFit="1" customWidth="1"/>
    <col min="4248" max="4248" width="20" bestFit="1" customWidth="1"/>
    <col min="4249" max="4249" width="18.140625" bestFit="1" customWidth="1"/>
    <col min="4250" max="4250" width="13.42578125" bestFit="1" customWidth="1"/>
    <col min="4251" max="4251" width="21.42578125" bestFit="1" customWidth="1"/>
    <col min="4252" max="4252" width="20.5703125" bestFit="1" customWidth="1"/>
    <col min="4253" max="4253" width="10.85546875" customWidth="1"/>
    <col min="4254" max="4254" width="23.5703125" bestFit="1" customWidth="1"/>
    <col min="4255" max="4255" width="21.85546875" bestFit="1" customWidth="1"/>
    <col min="4256" max="4256" width="13.42578125" bestFit="1" customWidth="1"/>
    <col min="4257" max="4257" width="25" bestFit="1" customWidth="1"/>
    <col min="4258" max="4258" width="16.5703125" bestFit="1" customWidth="1"/>
    <col min="4259" max="4259" width="13.42578125" bestFit="1" customWidth="1"/>
    <col min="4260" max="4260" width="19.5703125" bestFit="1" customWidth="1"/>
    <col min="4261" max="4261" width="19.85546875" bestFit="1" customWidth="1"/>
    <col min="4262" max="4262" width="13.42578125" bestFit="1" customWidth="1"/>
    <col min="4263" max="4263" width="23" bestFit="1" customWidth="1"/>
    <col min="4264" max="4264" width="20.5703125" bestFit="1" customWidth="1"/>
    <col min="4265" max="4265" width="13.42578125" bestFit="1" customWidth="1"/>
    <col min="4266" max="4266" width="23.85546875" bestFit="1" customWidth="1"/>
    <col min="4267" max="4267" width="31.85546875" bestFit="1" customWidth="1"/>
    <col min="4268" max="4268" width="12.42578125" bestFit="1" customWidth="1"/>
    <col min="4269" max="4269" width="35" bestFit="1" customWidth="1"/>
    <col min="4270" max="4270" width="22.5703125" bestFit="1" customWidth="1"/>
    <col min="4271" max="4271" width="13.42578125" bestFit="1" customWidth="1"/>
    <col min="4272" max="4272" width="25.85546875" bestFit="1" customWidth="1"/>
    <col min="4273" max="4273" width="17.42578125" bestFit="1" customWidth="1"/>
    <col min="4274" max="4274" width="13.42578125" bestFit="1" customWidth="1"/>
    <col min="4275" max="4275" width="20.42578125" bestFit="1" customWidth="1"/>
    <col min="4276" max="4276" width="13.5703125" bestFit="1" customWidth="1"/>
    <col min="4277" max="4277" width="13.42578125" bestFit="1" customWidth="1"/>
    <col min="4278" max="4278" width="13.5703125" bestFit="1" customWidth="1"/>
    <col min="4279" max="4279" width="16.42578125" bestFit="1" customWidth="1"/>
    <col min="4280" max="4280" width="12.42578125" bestFit="1" customWidth="1"/>
    <col min="4281" max="4281" width="19.42578125" bestFit="1" customWidth="1"/>
    <col min="4282" max="4282" width="16.85546875" bestFit="1" customWidth="1"/>
    <col min="4283" max="4283" width="13.42578125" bestFit="1" customWidth="1"/>
    <col min="4284" max="4284" width="20" bestFit="1" customWidth="1"/>
    <col min="4285" max="4285" width="26.42578125" bestFit="1" customWidth="1"/>
    <col min="4286" max="4286" width="13.42578125" bestFit="1" customWidth="1"/>
    <col min="4287" max="4287" width="29.42578125" bestFit="1" customWidth="1"/>
    <col min="4288" max="4288" width="19" bestFit="1" customWidth="1"/>
    <col min="4289" max="4289" width="13.42578125" bestFit="1" customWidth="1"/>
    <col min="4290" max="4290" width="22.140625" bestFit="1" customWidth="1"/>
    <col min="4291" max="4291" width="21" bestFit="1" customWidth="1"/>
    <col min="4292" max="4292" width="12.42578125" bestFit="1" customWidth="1"/>
    <col min="4293" max="4293" width="24.140625" bestFit="1" customWidth="1"/>
    <col min="4294" max="4294" width="13.5703125" bestFit="1" customWidth="1"/>
    <col min="4295" max="4295" width="13.42578125" bestFit="1" customWidth="1"/>
    <col min="4296" max="4296" width="14.42578125" bestFit="1" customWidth="1"/>
    <col min="4297" max="4297" width="13.5703125" bestFit="1" customWidth="1"/>
    <col min="4298" max="4298" width="10.85546875" customWidth="1"/>
    <col min="4299" max="4299" width="15.140625" bestFit="1" customWidth="1"/>
    <col min="4300" max="4300" width="27.42578125" bestFit="1" customWidth="1"/>
    <col min="4301" max="4301" width="13.42578125" bestFit="1" customWidth="1"/>
    <col min="4302" max="4302" width="30.42578125" bestFit="1" customWidth="1"/>
    <col min="4303" max="4303" width="17.140625" bestFit="1" customWidth="1"/>
    <col min="4304" max="4304" width="13.42578125" bestFit="1" customWidth="1"/>
    <col min="4305" max="4305" width="20.42578125" bestFit="1" customWidth="1"/>
    <col min="4306" max="4306" width="14.5703125" bestFit="1" customWidth="1"/>
    <col min="4307" max="4307" width="13.42578125" bestFit="1" customWidth="1"/>
    <col min="4308" max="4308" width="17.85546875" bestFit="1" customWidth="1"/>
    <col min="4309" max="4309" width="18.42578125" bestFit="1" customWidth="1"/>
    <col min="4310" max="4310" width="12.42578125" bestFit="1" customWidth="1"/>
    <col min="4311" max="4311" width="21.5703125" bestFit="1" customWidth="1"/>
    <col min="4312" max="4312" width="18.85546875" bestFit="1" customWidth="1"/>
    <col min="4313" max="4313" width="13.42578125" bestFit="1" customWidth="1"/>
    <col min="4314" max="4314" width="13.5703125" bestFit="1" customWidth="1"/>
    <col min="4315" max="4315" width="13.42578125" bestFit="1" customWidth="1"/>
    <col min="4316" max="4316" width="22" bestFit="1" customWidth="1"/>
    <col min="4317" max="4317" width="20" bestFit="1" customWidth="1"/>
    <col min="4318" max="4318" width="13.42578125" bestFit="1" customWidth="1"/>
    <col min="4319" max="4319" width="23.140625" bestFit="1" customWidth="1"/>
    <col min="4320" max="4320" width="16.42578125" bestFit="1" customWidth="1"/>
    <col min="4321" max="4321" width="13.42578125" bestFit="1" customWidth="1"/>
    <col min="4322" max="4323" width="19.5703125" bestFit="1" customWidth="1"/>
    <col min="4324" max="4324" width="13.42578125" bestFit="1" customWidth="1"/>
    <col min="4325" max="4325" width="22.5703125" bestFit="1" customWidth="1"/>
    <col min="4326" max="4326" width="19" bestFit="1" customWidth="1"/>
    <col min="4327" max="4327" width="13.42578125" bestFit="1" customWidth="1"/>
    <col min="4328" max="4328" width="22.140625" bestFit="1" customWidth="1"/>
    <col min="4329" max="4329" width="21" bestFit="1" customWidth="1"/>
    <col min="4330" max="4330" width="13.42578125" bestFit="1" customWidth="1"/>
    <col min="4331" max="4331" width="24.140625" bestFit="1" customWidth="1"/>
    <col min="4332" max="4332" width="13.5703125" bestFit="1" customWidth="1"/>
    <col min="4333" max="4333" width="13.42578125" bestFit="1" customWidth="1"/>
    <col min="4334" max="4334" width="13.5703125" bestFit="1" customWidth="1"/>
    <col min="4335" max="4335" width="13.42578125" bestFit="1" customWidth="1"/>
    <col min="4336" max="4336" width="14.5703125" bestFit="1" customWidth="1"/>
    <col min="4337" max="4337" width="20.42578125" bestFit="1" customWidth="1"/>
    <col min="4338" max="4338" width="13.42578125" bestFit="1" customWidth="1"/>
    <col min="4339" max="4339" width="23.42578125" bestFit="1" customWidth="1"/>
    <col min="4340" max="4340" width="18.140625" bestFit="1" customWidth="1"/>
    <col min="4341" max="4341" width="13.42578125" bestFit="1" customWidth="1"/>
    <col min="4342" max="4342" width="21.42578125" bestFit="1" customWidth="1"/>
    <col min="4343" max="4343" width="29.5703125" bestFit="1" customWidth="1"/>
    <col min="4344" max="4344" width="13.42578125" bestFit="1" customWidth="1"/>
    <col min="4345" max="4345" width="32.5703125" bestFit="1" customWidth="1"/>
    <col min="4346" max="4346" width="13.5703125" bestFit="1" customWidth="1"/>
    <col min="4347" max="4347" width="13.42578125" bestFit="1" customWidth="1"/>
    <col min="4348" max="4348" width="13" bestFit="1" customWidth="1"/>
    <col min="4349" max="4349" width="19.5703125" bestFit="1" customWidth="1"/>
    <col min="4350" max="4350" width="12.42578125" bestFit="1" customWidth="1"/>
    <col min="4351" max="4351" width="22.85546875" bestFit="1" customWidth="1"/>
    <col min="4352" max="4352" width="21.42578125" bestFit="1" customWidth="1"/>
    <col min="4353" max="4353" width="13.42578125" bestFit="1" customWidth="1"/>
    <col min="4354" max="4354" width="24.42578125" bestFit="1" customWidth="1"/>
    <col min="4355" max="4355" width="20.42578125" bestFit="1" customWidth="1"/>
    <col min="4356" max="4356" width="13.42578125" bestFit="1" customWidth="1"/>
    <col min="4357" max="4357" width="23.42578125" bestFit="1" customWidth="1"/>
    <col min="4358" max="4358" width="27.85546875" bestFit="1" customWidth="1"/>
    <col min="4359" max="4359" width="13.42578125" bestFit="1" customWidth="1"/>
    <col min="4360" max="4360" width="31" bestFit="1" customWidth="1"/>
    <col min="4361" max="4361" width="19.42578125" bestFit="1" customWidth="1"/>
    <col min="4362" max="4362" width="13.42578125" bestFit="1" customWidth="1"/>
    <col min="4363" max="4363" width="22.5703125" bestFit="1" customWidth="1"/>
    <col min="4364" max="4364" width="20" bestFit="1" customWidth="1"/>
    <col min="4365" max="4365" width="13.42578125" bestFit="1" customWidth="1"/>
    <col min="4366" max="4366" width="23.140625" bestFit="1" customWidth="1"/>
    <col min="4367" max="4367" width="33.42578125" bestFit="1" customWidth="1"/>
    <col min="4368" max="4368" width="13.42578125" bestFit="1" customWidth="1"/>
    <col min="4369" max="4369" width="36.42578125" bestFit="1" customWidth="1"/>
    <col min="4370" max="4370" width="20.140625" bestFit="1" customWidth="1"/>
    <col min="4371" max="4371" width="12.42578125" bestFit="1" customWidth="1"/>
    <col min="4372" max="4372" width="23.42578125" bestFit="1" customWidth="1"/>
    <col min="4373" max="4373" width="20.5703125" bestFit="1" customWidth="1"/>
    <col min="4374" max="4374" width="10.85546875" customWidth="1"/>
    <col min="4375" max="4375" width="23.5703125" bestFit="1" customWidth="1"/>
    <col min="4376" max="4376" width="30.5703125" bestFit="1" customWidth="1"/>
    <col min="4377" max="4377" width="13.42578125" bestFit="1" customWidth="1"/>
    <col min="4378" max="4378" width="33.85546875" bestFit="1" customWidth="1"/>
    <col min="4379" max="4379" width="19.42578125" bestFit="1" customWidth="1"/>
    <col min="4380" max="4380" width="13.42578125" bestFit="1" customWidth="1"/>
    <col min="4381" max="4381" width="22.5703125" bestFit="1" customWidth="1"/>
    <col min="4382" max="4382" width="13.5703125" bestFit="1" customWidth="1"/>
    <col min="4383" max="4383" width="13.42578125" bestFit="1" customWidth="1"/>
    <col min="4384" max="4384" width="13.5703125" bestFit="1" customWidth="1"/>
    <col min="4385" max="4385" width="21.140625" bestFit="1" customWidth="1"/>
    <col min="4386" max="4386" width="13.42578125" bestFit="1" customWidth="1"/>
    <col min="4387" max="4387" width="24.42578125" bestFit="1" customWidth="1"/>
    <col min="4388" max="4388" width="17.42578125" bestFit="1" customWidth="1"/>
    <col min="4389" max="4389" width="13.42578125" bestFit="1" customWidth="1"/>
    <col min="4390" max="4390" width="20.5703125" bestFit="1" customWidth="1"/>
    <col min="4391" max="4391" width="17.5703125" bestFit="1" customWidth="1"/>
    <col min="4392" max="4392" width="13.42578125" bestFit="1" customWidth="1"/>
    <col min="4393" max="4393" width="20.5703125" bestFit="1" customWidth="1"/>
    <col min="4394" max="4394" width="16.5703125" bestFit="1" customWidth="1"/>
    <col min="4395" max="4395" width="13.42578125" bestFit="1" customWidth="1"/>
    <col min="4396" max="4396" width="19.5703125" bestFit="1" customWidth="1"/>
    <col min="4397" max="4397" width="21.140625" bestFit="1" customWidth="1"/>
    <col min="4398" max="4398" width="13.42578125" bestFit="1" customWidth="1"/>
    <col min="4399" max="4399" width="24.42578125" bestFit="1" customWidth="1"/>
    <col min="4400" max="4400" width="22.85546875" bestFit="1" customWidth="1"/>
    <col min="4401" max="4401" width="13.42578125" bestFit="1" customWidth="1"/>
    <col min="4402" max="4402" width="26" bestFit="1" customWidth="1"/>
    <col min="4403" max="4403" width="18.5703125" bestFit="1" customWidth="1"/>
    <col min="4404" max="4404" width="13.42578125" bestFit="1" customWidth="1"/>
    <col min="4405" max="4405" width="21.85546875" bestFit="1" customWidth="1"/>
    <col min="4406" max="4406" width="24.140625" bestFit="1" customWidth="1"/>
    <col min="4407" max="4407" width="13.42578125" bestFit="1" customWidth="1"/>
    <col min="4408" max="4408" width="27.42578125" bestFit="1" customWidth="1"/>
    <col min="4409" max="4409" width="16.140625" bestFit="1" customWidth="1"/>
    <col min="4410" max="4410" width="12.42578125" bestFit="1" customWidth="1"/>
    <col min="4411" max="4411" width="19.42578125" bestFit="1" customWidth="1"/>
    <col min="4412" max="4412" width="30.85546875" bestFit="1" customWidth="1"/>
    <col min="4413" max="4413" width="13.42578125" bestFit="1" customWidth="1"/>
    <col min="4414" max="4414" width="34" bestFit="1" customWidth="1"/>
    <col min="4415" max="4415" width="16.5703125" bestFit="1" customWidth="1"/>
    <col min="4417" max="4417" width="19.5703125" bestFit="1" customWidth="1"/>
    <col min="4418" max="4418" width="32.42578125" bestFit="1" customWidth="1"/>
    <col min="4419" max="4419" width="13.42578125" bestFit="1" customWidth="1"/>
    <col min="4420" max="4420" width="35.5703125" bestFit="1" customWidth="1"/>
    <col min="4421" max="4421" width="13.5703125" bestFit="1" customWidth="1"/>
    <col min="4422" max="4422" width="13.42578125" bestFit="1" customWidth="1"/>
    <col min="4423" max="4423" width="14.5703125" bestFit="1" customWidth="1"/>
    <col min="4424" max="4424" width="17.42578125" bestFit="1" customWidth="1"/>
    <col min="4425" max="4425" width="13.42578125" bestFit="1" customWidth="1"/>
    <col min="4426" max="4426" width="20.42578125" bestFit="1" customWidth="1"/>
    <col min="4427" max="4427" width="27.5703125" bestFit="1" customWidth="1"/>
    <col min="4428" max="4428" width="13.42578125" bestFit="1" customWidth="1"/>
    <col min="4429" max="4429" width="30.5703125" bestFit="1" customWidth="1"/>
    <col min="4430" max="4430" width="13.5703125" bestFit="1" customWidth="1"/>
    <col min="4431" max="4431" width="13.42578125" bestFit="1" customWidth="1"/>
    <col min="4432" max="4432" width="14.42578125" bestFit="1" customWidth="1"/>
    <col min="4433" max="4433" width="13.5703125" bestFit="1" customWidth="1"/>
    <col min="4434" max="4434" width="10.85546875" customWidth="1"/>
    <col min="4435" max="4435" width="13.5703125" bestFit="1" customWidth="1"/>
    <col min="4436" max="4436" width="13.42578125" bestFit="1" customWidth="1"/>
    <col min="4437" max="4437" width="14.140625" bestFit="1" customWidth="1"/>
    <col min="4438" max="4438" width="17.5703125" bestFit="1" customWidth="1"/>
    <col min="4439" max="4439" width="13.42578125" bestFit="1" customWidth="1"/>
    <col min="4440" max="4440" width="20.5703125" bestFit="1" customWidth="1"/>
    <col min="4441" max="4441" width="20.42578125" bestFit="1" customWidth="1"/>
    <col min="4442" max="4442" width="13.42578125" bestFit="1" customWidth="1"/>
    <col min="4443" max="4443" width="23.5703125" bestFit="1" customWidth="1"/>
    <col min="4444" max="4444" width="15.85546875" bestFit="1" customWidth="1"/>
    <col min="4445" max="4445" width="13.42578125" bestFit="1" customWidth="1"/>
    <col min="4446" max="4446" width="19" bestFit="1" customWidth="1"/>
    <col min="4447" max="4447" width="13.5703125" bestFit="1" customWidth="1"/>
    <col min="4448" max="4448" width="10.85546875" customWidth="1"/>
    <col min="4449" max="4449" width="15.5703125" bestFit="1" customWidth="1"/>
    <col min="4450" max="4450" width="20.42578125" bestFit="1" customWidth="1"/>
    <col min="4451" max="4451" width="13.42578125" bestFit="1" customWidth="1"/>
    <col min="4452" max="4452" width="23.5703125" bestFit="1" customWidth="1"/>
    <col min="4453" max="4453" width="16.42578125" bestFit="1" customWidth="1"/>
    <col min="4454" max="4454" width="13.42578125" bestFit="1" customWidth="1"/>
    <col min="4455" max="4456" width="19.5703125" bestFit="1" customWidth="1"/>
    <col min="4457" max="4457" width="13.42578125" bestFit="1" customWidth="1"/>
    <col min="4458" max="4458" width="22.85546875" bestFit="1" customWidth="1"/>
    <col min="4459" max="4459" width="13.5703125" bestFit="1" customWidth="1"/>
    <col min="4460" max="4460" width="10.85546875" customWidth="1"/>
    <col min="4461" max="4461" width="15.85546875" bestFit="1" customWidth="1"/>
    <col min="4462" max="4462" width="14.5703125" bestFit="1" customWidth="1"/>
    <col min="4463" max="4463" width="13.42578125" bestFit="1" customWidth="1"/>
    <col min="4464" max="4464" width="17.85546875" bestFit="1" customWidth="1"/>
    <col min="4465" max="4465" width="26" bestFit="1" customWidth="1"/>
    <col min="4466" max="4466" width="13.42578125" bestFit="1" customWidth="1"/>
    <col min="4467" max="4467" width="29.140625" bestFit="1" customWidth="1"/>
    <col min="4468" max="4468" width="16.42578125" bestFit="1" customWidth="1"/>
    <col min="4469" max="4469" width="12.42578125" bestFit="1" customWidth="1"/>
    <col min="4470" max="4470" width="19.42578125" bestFit="1" customWidth="1"/>
    <col min="4471" max="4471" width="15" bestFit="1" customWidth="1"/>
    <col min="4472" max="4472" width="13.42578125" bestFit="1" customWidth="1"/>
    <col min="4473" max="4473" width="18.140625" bestFit="1" customWidth="1"/>
    <col min="4474" max="4474" width="18.5703125" bestFit="1" customWidth="1"/>
    <col min="4475" max="4475" width="13.42578125" bestFit="1" customWidth="1"/>
    <col min="4476" max="4476" width="21.5703125" bestFit="1" customWidth="1"/>
    <col min="4477" max="4477" width="21" bestFit="1" customWidth="1"/>
    <col min="4478" max="4478" width="13.42578125" bestFit="1" customWidth="1"/>
    <col min="4479" max="4479" width="24.140625" bestFit="1" customWidth="1"/>
    <col min="4480" max="4480" width="20.140625" bestFit="1" customWidth="1"/>
    <col min="4481" max="4481" width="13.42578125" bestFit="1" customWidth="1"/>
    <col min="4482" max="4482" width="23.42578125" bestFit="1" customWidth="1"/>
    <col min="4483" max="4483" width="15.42578125" bestFit="1" customWidth="1"/>
    <col min="4484" max="4484" width="13.42578125" bestFit="1" customWidth="1"/>
    <col min="4485" max="4485" width="18.5703125" bestFit="1" customWidth="1"/>
    <col min="4486" max="4486" width="13.85546875" bestFit="1" customWidth="1"/>
    <col min="4487" max="4487" width="10.85546875" customWidth="1"/>
    <col min="4488" max="4488" width="17" bestFit="1" customWidth="1"/>
    <col min="4489" max="4489" width="15.140625" bestFit="1" customWidth="1"/>
    <col min="4490" max="4490" width="13.42578125" bestFit="1" customWidth="1"/>
    <col min="4491" max="4491" width="18.42578125" bestFit="1" customWidth="1"/>
    <col min="4492" max="4492" width="35" bestFit="1" customWidth="1"/>
    <col min="4493" max="4493" width="13.42578125" bestFit="1" customWidth="1"/>
    <col min="4494" max="4494" width="38.140625" bestFit="1" customWidth="1"/>
    <col min="4495" max="4495" width="25" bestFit="1" customWidth="1"/>
    <col min="4496" max="4496" width="13.42578125" bestFit="1" customWidth="1"/>
    <col min="4497" max="4497" width="28.140625" bestFit="1" customWidth="1"/>
    <col min="4498" max="4498" width="13.5703125" bestFit="1" customWidth="1"/>
    <col min="4499" max="4499" width="13.42578125" bestFit="1" customWidth="1"/>
    <col min="4500" max="4500" width="8.5703125" customWidth="1"/>
    <col min="4501" max="4501" width="18.140625" bestFit="1" customWidth="1"/>
    <col min="4502" max="4502" width="13.42578125" bestFit="1" customWidth="1"/>
    <col min="4503" max="4503" width="21.42578125" bestFit="1" customWidth="1"/>
    <col min="4504" max="4504" width="20.42578125" bestFit="1" customWidth="1"/>
    <col min="4505" max="4505" width="13.42578125" bestFit="1" customWidth="1"/>
    <col min="4506" max="4506" width="23.42578125" bestFit="1" customWidth="1"/>
    <col min="4507" max="4507" width="19.5703125" bestFit="1" customWidth="1"/>
    <col min="4508" max="4508" width="13.42578125" bestFit="1" customWidth="1"/>
    <col min="4509" max="4509" width="22.85546875" bestFit="1" customWidth="1"/>
    <col min="4510" max="4510" width="17" bestFit="1" customWidth="1"/>
    <col min="4511" max="4511" width="13.42578125" bestFit="1" customWidth="1"/>
    <col min="4512" max="4512" width="20.140625" bestFit="1" customWidth="1"/>
    <col min="4513" max="4513" width="25" bestFit="1" customWidth="1"/>
    <col min="4514" max="4514" width="12.42578125" bestFit="1" customWidth="1"/>
    <col min="4515" max="4515" width="13.5703125" bestFit="1" customWidth="1"/>
    <col min="4516" max="4516" width="13.42578125" bestFit="1" customWidth="1"/>
    <col min="4517" max="4517" width="28.140625" bestFit="1" customWidth="1"/>
    <col min="4518" max="4518" width="17.5703125" bestFit="1" customWidth="1"/>
    <col min="4519" max="4519" width="10.85546875" customWidth="1"/>
    <col min="4520" max="4520" width="20.85546875" bestFit="1" customWidth="1"/>
    <col min="4521" max="4521" width="17" bestFit="1" customWidth="1"/>
    <col min="4522" max="4522" width="12.42578125" bestFit="1" customWidth="1"/>
    <col min="4523" max="4523" width="20.140625" bestFit="1" customWidth="1"/>
    <col min="4524" max="4524" width="20.42578125" bestFit="1" customWidth="1"/>
    <col min="4525" max="4525" width="13.42578125" bestFit="1" customWidth="1"/>
    <col min="4526" max="4526" width="23.5703125" bestFit="1" customWidth="1"/>
    <col min="4527" max="4527" width="19.140625" bestFit="1" customWidth="1"/>
    <col min="4528" max="4528" width="13.42578125" bestFit="1" customWidth="1"/>
    <col min="4529" max="4529" width="22.42578125" bestFit="1" customWidth="1"/>
    <col min="4530" max="4530" width="13.5703125" bestFit="1" customWidth="1"/>
    <col min="4531" max="4531" width="13.42578125" bestFit="1" customWidth="1"/>
    <col min="4532" max="4532" width="12.5703125" bestFit="1" customWidth="1"/>
    <col min="4533" max="4533" width="13.5703125" bestFit="1" customWidth="1"/>
    <col min="4534" max="4534" width="10.85546875" customWidth="1"/>
    <col min="4535" max="4535" width="13.5703125" bestFit="1" customWidth="1"/>
    <col min="4536" max="4536" width="10.85546875" customWidth="1"/>
    <col min="4537" max="4537" width="13.5703125" bestFit="1" customWidth="1"/>
    <col min="4538" max="4538" width="13.42578125" bestFit="1" customWidth="1"/>
    <col min="4539" max="4539" width="13.5703125" bestFit="1" customWidth="1"/>
    <col min="4540" max="4540" width="13.42578125" bestFit="1" customWidth="1"/>
    <col min="4541" max="4541" width="12.85546875" bestFit="1" customWidth="1"/>
    <col min="4542" max="4542" width="27.85546875" bestFit="1" customWidth="1"/>
    <col min="4543" max="4543" width="13.42578125" bestFit="1" customWidth="1"/>
    <col min="4544" max="4544" width="13.5703125" bestFit="1" customWidth="1"/>
    <col min="4545" max="4545" width="13.42578125" bestFit="1" customWidth="1"/>
    <col min="4546" max="4546" width="13.5703125" bestFit="1" customWidth="1"/>
    <col min="4547" max="4547" width="13.42578125" bestFit="1" customWidth="1"/>
    <col min="4548" max="4548" width="31" bestFit="1" customWidth="1"/>
    <col min="4549" max="4549" width="18.5703125" bestFit="1" customWidth="1"/>
    <col min="4550" max="4550" width="13.42578125" bestFit="1" customWidth="1"/>
    <col min="4551" max="4551" width="21.85546875" bestFit="1" customWidth="1"/>
    <col min="4552" max="4552" width="13.5703125" bestFit="1" customWidth="1"/>
    <col min="4553" max="4553" width="12.42578125" bestFit="1" customWidth="1"/>
    <col min="4554" max="4554" width="13.5703125" bestFit="1" customWidth="1"/>
    <col min="4555" max="4555" width="13.42578125" bestFit="1" customWidth="1"/>
    <col min="4556" max="4556" width="16.5703125" bestFit="1" customWidth="1"/>
    <col min="4557" max="4557" width="23.5703125" bestFit="1" customWidth="1"/>
    <col min="4558" max="4558" width="12.42578125" bestFit="1" customWidth="1"/>
    <col min="4559" max="4559" width="26.5703125" bestFit="1" customWidth="1"/>
    <col min="4560" max="4560" width="19.5703125" bestFit="1" customWidth="1"/>
    <col min="4561" max="4561" width="13.42578125" bestFit="1" customWidth="1"/>
    <col min="4562" max="4563" width="22.5703125" bestFit="1" customWidth="1"/>
    <col min="4564" max="4564" width="13.42578125" bestFit="1" customWidth="1"/>
    <col min="4565" max="4565" width="13.5703125" bestFit="1" customWidth="1"/>
    <col min="4566" max="4566" width="9.42578125" customWidth="1"/>
    <col min="4567" max="4567" width="10.85546875" customWidth="1"/>
    <col min="4568" max="4568" width="13.42578125" bestFit="1" customWidth="1"/>
    <col min="4569" max="4569" width="13.5703125" bestFit="1" customWidth="1"/>
    <col min="4570" max="4570" width="13.42578125" bestFit="1" customWidth="1"/>
    <col min="4571" max="4571" width="25.5703125" bestFit="1" customWidth="1"/>
    <col min="4572" max="4572" width="16.140625" bestFit="1" customWidth="1"/>
    <col min="4573" max="4573" width="12.42578125" bestFit="1" customWidth="1"/>
    <col min="4574" max="4574" width="19.42578125" bestFit="1" customWidth="1"/>
    <col min="4575" max="4575" width="16.5703125" bestFit="1" customWidth="1"/>
    <col min="4576" max="4576" width="13.42578125" bestFit="1" customWidth="1"/>
    <col min="4577" max="4577" width="19.5703125" bestFit="1" customWidth="1"/>
    <col min="4578" max="4578" width="18.42578125" bestFit="1" customWidth="1"/>
    <col min="4579" max="4579" width="13.42578125" bestFit="1" customWidth="1"/>
    <col min="4580" max="4580" width="21.5703125" bestFit="1" customWidth="1"/>
    <col min="4581" max="4581" width="23.140625" bestFit="1" customWidth="1"/>
    <col min="4582" max="4582" width="13.42578125" bestFit="1" customWidth="1"/>
    <col min="4583" max="4583" width="26.140625" bestFit="1" customWidth="1"/>
    <col min="4584" max="4584" width="36.140625" bestFit="1" customWidth="1"/>
    <col min="4585" max="4585" width="12.42578125" bestFit="1" customWidth="1"/>
    <col min="4586" max="4586" width="39.42578125" bestFit="1" customWidth="1"/>
    <col min="4587" max="4587" width="25.42578125" bestFit="1" customWidth="1"/>
    <col min="4588" max="4588" width="13.42578125" bestFit="1" customWidth="1"/>
    <col min="4589" max="4589" width="28.5703125" bestFit="1" customWidth="1"/>
    <col min="4590" max="4590" width="31.5703125" bestFit="1" customWidth="1"/>
    <col min="4591" max="4591" width="13.42578125" bestFit="1" customWidth="1"/>
    <col min="4592" max="4592" width="34.5703125" bestFit="1" customWidth="1"/>
    <col min="4593" max="4593" width="19" bestFit="1" customWidth="1"/>
    <col min="4594" max="4594" width="10.85546875" customWidth="1"/>
    <col min="4595" max="4595" width="22.140625" bestFit="1" customWidth="1"/>
    <col min="4596" max="4596" width="19.5703125" bestFit="1" customWidth="1"/>
    <col min="4597" max="4597" width="13.42578125" bestFit="1" customWidth="1"/>
    <col min="4598" max="4598" width="22.5703125" bestFit="1" customWidth="1"/>
    <col min="4599" max="4599" width="29.42578125" bestFit="1" customWidth="1"/>
    <col min="4600" max="4600" width="13.42578125" bestFit="1" customWidth="1"/>
    <col min="4601" max="4601" width="32.42578125" bestFit="1" customWidth="1"/>
    <col min="4602" max="4602" width="17.42578125" bestFit="1" customWidth="1"/>
    <col min="4603" max="4603" width="13.42578125" bestFit="1" customWidth="1"/>
    <col min="4604" max="4604" width="20.5703125" bestFit="1" customWidth="1"/>
    <col min="4605" max="4605" width="18.140625" bestFit="1" customWidth="1"/>
    <col min="4606" max="4606" width="13.42578125" bestFit="1" customWidth="1"/>
    <col min="4607" max="4607" width="21.42578125" bestFit="1" customWidth="1"/>
    <col min="4608" max="4608" width="23.42578125" bestFit="1" customWidth="1"/>
    <col min="4609" max="4609" width="13.42578125" bestFit="1" customWidth="1"/>
    <col min="4610" max="4610" width="26.42578125" bestFit="1" customWidth="1"/>
    <col min="4611" max="4611" width="15.42578125" bestFit="1" customWidth="1"/>
    <col min="4612" max="4612" width="13.42578125" bestFit="1" customWidth="1"/>
    <col min="4613" max="4613" width="18.42578125" bestFit="1" customWidth="1"/>
    <col min="4614" max="4614" width="17.42578125" bestFit="1" customWidth="1"/>
    <col min="4615" max="4615" width="13.42578125" bestFit="1" customWidth="1"/>
    <col min="4616" max="4616" width="20.5703125" bestFit="1" customWidth="1"/>
    <col min="4617" max="4617" width="18.5703125" bestFit="1" customWidth="1"/>
    <col min="4618" max="4618" width="13.42578125" bestFit="1" customWidth="1"/>
    <col min="4619" max="4619" width="21.85546875" bestFit="1" customWidth="1"/>
    <col min="4620" max="4620" width="33.140625" bestFit="1" customWidth="1"/>
    <col min="4621" max="4621" width="13.42578125" bestFit="1" customWidth="1"/>
    <col min="4622" max="4622" width="36.42578125" bestFit="1" customWidth="1"/>
    <col min="4623" max="4623" width="21" bestFit="1" customWidth="1"/>
    <col min="4624" max="4624" width="13.42578125" bestFit="1" customWidth="1"/>
    <col min="4625" max="4625" width="24.140625" bestFit="1" customWidth="1"/>
    <col min="4626" max="4626" width="16.85546875" bestFit="1" customWidth="1"/>
    <col min="4627" max="4627" width="13.42578125" bestFit="1" customWidth="1"/>
    <col min="4628" max="4628" width="20" bestFit="1" customWidth="1"/>
    <col min="4629" max="4629" width="22.42578125" bestFit="1" customWidth="1"/>
    <col min="4630" max="4630" width="13.42578125" bestFit="1" customWidth="1"/>
    <col min="4631" max="4632" width="25.5703125" bestFit="1" customWidth="1"/>
    <col min="4633" max="4633" width="13.42578125" bestFit="1" customWidth="1"/>
    <col min="4634" max="4634" width="28.5703125" bestFit="1" customWidth="1"/>
    <col min="4635" max="4635" width="34" bestFit="1" customWidth="1"/>
    <col min="4636" max="4636" width="13.42578125" bestFit="1" customWidth="1"/>
    <col min="4637" max="4637" width="37.140625" bestFit="1" customWidth="1"/>
    <col min="4638" max="4638" width="20.140625" bestFit="1" customWidth="1"/>
    <col min="4639" max="4639" width="13.42578125" bestFit="1" customWidth="1"/>
    <col min="4640" max="4640" width="23.42578125" bestFit="1" customWidth="1"/>
    <col min="4641" max="4641" width="23.5703125" bestFit="1" customWidth="1"/>
    <col min="4642" max="4642" width="13.42578125" bestFit="1" customWidth="1"/>
    <col min="4643" max="4643" width="26.5703125" bestFit="1" customWidth="1"/>
    <col min="4644" max="4644" width="25" bestFit="1" customWidth="1"/>
    <col min="4645" max="4645" width="13.42578125" bestFit="1" customWidth="1"/>
    <col min="4646" max="4646" width="28.140625" bestFit="1" customWidth="1"/>
    <col min="4647" max="4647" width="21.5703125" bestFit="1" customWidth="1"/>
    <col min="4648" max="4648" width="10.85546875" customWidth="1"/>
    <col min="4649" max="4649" width="24.85546875" bestFit="1" customWidth="1"/>
    <col min="4650" max="4650" width="20.5703125" bestFit="1" customWidth="1"/>
    <col min="4651" max="4651" width="13.42578125" bestFit="1" customWidth="1"/>
    <col min="4652" max="4652" width="23.85546875" bestFit="1" customWidth="1"/>
    <col min="4653" max="4653" width="20" bestFit="1" customWidth="1"/>
    <col min="4654" max="4654" width="13.42578125" bestFit="1" customWidth="1"/>
    <col min="4655" max="4655" width="23.140625" bestFit="1" customWidth="1"/>
    <col min="4656" max="4656" width="16.42578125" bestFit="1" customWidth="1"/>
    <col min="4657" max="4657" width="13.42578125" bestFit="1" customWidth="1"/>
    <col min="4658" max="4658" width="19.5703125" bestFit="1" customWidth="1"/>
    <col min="4659" max="4659" width="18.42578125" bestFit="1" customWidth="1"/>
    <col min="4660" max="4660" width="13.42578125" bestFit="1" customWidth="1"/>
    <col min="4661" max="4661" width="21.42578125" bestFit="1" customWidth="1"/>
    <col min="4662" max="4662" width="16.42578125" bestFit="1" customWidth="1"/>
    <col min="4663" max="4663" width="13.42578125" bestFit="1" customWidth="1"/>
    <col min="4664" max="4664" width="19.42578125" bestFit="1" customWidth="1"/>
    <col min="4665" max="4665" width="19" bestFit="1" customWidth="1"/>
    <col min="4666" max="4666" width="13.42578125" bestFit="1" customWidth="1"/>
    <col min="4667" max="4667" width="22.140625" bestFit="1" customWidth="1"/>
    <col min="4668" max="4668" width="22" bestFit="1" customWidth="1"/>
    <col min="4669" max="4669" width="13.42578125" bestFit="1" customWidth="1"/>
    <col min="4670" max="4670" width="25.140625" bestFit="1" customWidth="1"/>
    <col min="4671" max="4671" width="20.42578125" bestFit="1" customWidth="1"/>
    <col min="4672" max="4672" width="13.42578125" bestFit="1" customWidth="1"/>
    <col min="4673" max="4673" width="23.5703125" bestFit="1" customWidth="1"/>
    <col min="4674" max="4674" width="22" bestFit="1" customWidth="1"/>
    <col min="4675" max="4675" width="13.42578125" bestFit="1" customWidth="1"/>
    <col min="4676" max="4676" width="25.140625" bestFit="1" customWidth="1"/>
    <col min="4677" max="4677" width="25.42578125" bestFit="1" customWidth="1"/>
    <col min="4678" max="4678" width="13.42578125" bestFit="1" customWidth="1"/>
    <col min="4679" max="4679" width="28.5703125" bestFit="1" customWidth="1"/>
    <col min="4680" max="4680" width="16.5703125" bestFit="1" customWidth="1"/>
    <col min="4681" max="4681" width="10.85546875" customWidth="1"/>
    <col min="4682" max="4682" width="19.85546875" bestFit="1" customWidth="1"/>
    <col min="4683" max="4683" width="18.42578125" bestFit="1" customWidth="1"/>
    <col min="4684" max="4684" width="10.85546875" customWidth="1"/>
    <col min="4685" max="4685" width="21.42578125" bestFit="1" customWidth="1"/>
    <col min="4686" max="4686" width="22.5703125" bestFit="1" customWidth="1"/>
    <col min="4687" max="4687" width="10.85546875" customWidth="1"/>
    <col min="4688" max="4688" width="25.5703125" bestFit="1" customWidth="1"/>
    <col min="4689" max="4689" width="20.42578125" bestFit="1" customWidth="1"/>
    <col min="4690" max="4690" width="10.85546875" customWidth="1"/>
    <col min="4691" max="4691" width="23.5703125" bestFit="1" customWidth="1"/>
    <col min="4692" max="4692" width="22.5703125" bestFit="1" customWidth="1"/>
    <col min="4693" max="4693" width="12.42578125" bestFit="1" customWidth="1"/>
    <col min="4694" max="4694" width="25.5703125" bestFit="1" customWidth="1"/>
    <col min="4695" max="4695" width="20.85546875" bestFit="1" customWidth="1"/>
    <col min="4696" max="4696" width="13.42578125" bestFit="1" customWidth="1"/>
    <col min="4697" max="4697" width="24" bestFit="1" customWidth="1"/>
    <col min="4698" max="4698" width="18.5703125" bestFit="1" customWidth="1"/>
    <col min="4699" max="4699" width="13.42578125" bestFit="1" customWidth="1"/>
    <col min="4700" max="4700" width="21.5703125" bestFit="1" customWidth="1"/>
    <col min="4701" max="4701" width="17.42578125" bestFit="1" customWidth="1"/>
    <col min="4702" max="4702" width="13.42578125" bestFit="1" customWidth="1"/>
    <col min="4703" max="4703" width="20.42578125" bestFit="1" customWidth="1"/>
    <col min="4704" max="4704" width="13.5703125" bestFit="1" customWidth="1"/>
    <col min="4705" max="4705" width="13.42578125" bestFit="1" customWidth="1"/>
    <col min="4706" max="4706" width="13.5703125" bestFit="1" customWidth="1"/>
    <col min="4707" max="4707" width="13.42578125" bestFit="1" customWidth="1"/>
    <col min="4708" max="4708" width="13.5703125" bestFit="1" customWidth="1"/>
    <col min="4709" max="4709" width="13.42578125" bestFit="1" customWidth="1"/>
    <col min="4710" max="4710" width="13.5703125" bestFit="1" customWidth="1"/>
    <col min="4711" max="4711" width="10.85546875" customWidth="1"/>
    <col min="4712" max="4712" width="13.5703125" bestFit="1" customWidth="1"/>
    <col min="4713" max="4713" width="13.42578125" bestFit="1" customWidth="1"/>
    <col min="4714" max="4714" width="13.5703125" bestFit="1" customWidth="1"/>
    <col min="4715" max="4715" width="10.85546875" customWidth="1"/>
    <col min="4716" max="4716" width="15" bestFit="1" customWidth="1"/>
    <col min="4717" max="4717" width="13.5703125" bestFit="1" customWidth="1"/>
    <col min="4718" max="4718" width="13.42578125" bestFit="1" customWidth="1"/>
    <col min="4719" max="4719" width="14.5703125" bestFit="1" customWidth="1"/>
    <col min="4720" max="4720" width="13.5703125" bestFit="1" customWidth="1"/>
    <col min="4721" max="4721" width="10.85546875" customWidth="1"/>
    <col min="4722" max="4722" width="12.5703125" bestFit="1" customWidth="1"/>
    <col min="4723" max="4723" width="17.42578125" bestFit="1" customWidth="1"/>
    <col min="4724" max="4724" width="13.42578125" bestFit="1" customWidth="1"/>
    <col min="4725" max="4725" width="13.5703125" bestFit="1" customWidth="1"/>
    <col min="4726" max="4726" width="13.42578125" bestFit="1" customWidth="1"/>
    <col min="4727" max="4727" width="20.42578125" bestFit="1" customWidth="1"/>
    <col min="4728" max="4728" width="16.5703125" bestFit="1" customWidth="1"/>
    <col min="4729" max="4729" width="13.42578125" bestFit="1" customWidth="1"/>
    <col min="4730" max="4730" width="19.5703125" bestFit="1" customWidth="1"/>
    <col min="4731" max="4731" width="18.5703125" bestFit="1" customWidth="1"/>
    <col min="4732" max="4732" width="13.42578125" bestFit="1" customWidth="1"/>
    <col min="4733" max="4733" width="21.5703125" bestFit="1" customWidth="1"/>
    <col min="4734" max="4734" width="27.42578125" bestFit="1" customWidth="1"/>
    <col min="4735" max="4735" width="13.42578125" bestFit="1" customWidth="1"/>
    <col min="4736" max="4736" width="30.5703125" bestFit="1" customWidth="1"/>
    <col min="4737" max="4737" width="22.140625" bestFit="1" customWidth="1"/>
    <col min="4738" max="4738" width="13.42578125" bestFit="1" customWidth="1"/>
    <col min="4739" max="4739" width="25.42578125" bestFit="1" customWidth="1"/>
    <col min="4740" max="4740" width="19.140625" bestFit="1" customWidth="1"/>
    <col min="4741" max="4741" width="13.42578125" bestFit="1" customWidth="1"/>
    <col min="4742" max="4742" width="22.42578125" bestFit="1" customWidth="1"/>
    <col min="4743" max="4743" width="24.5703125" bestFit="1" customWidth="1"/>
    <col min="4744" max="4744" width="13.42578125" bestFit="1" customWidth="1"/>
    <col min="4745" max="4745" width="27.5703125" bestFit="1" customWidth="1"/>
    <col min="4746" max="4746" width="24.5703125" bestFit="1" customWidth="1"/>
    <col min="4747" max="4747" width="13.42578125" bestFit="1" customWidth="1"/>
    <col min="4748" max="4748" width="27.85546875" bestFit="1" customWidth="1"/>
    <col min="4749" max="4749" width="23.42578125" bestFit="1" customWidth="1"/>
    <col min="4750" max="4750" width="13.42578125" bestFit="1" customWidth="1"/>
    <col min="4751" max="4751" width="26.5703125" bestFit="1" customWidth="1"/>
    <col min="4752" max="4752" width="21.5703125" bestFit="1" customWidth="1"/>
    <col min="4753" max="4753" width="13.42578125" bestFit="1" customWidth="1"/>
    <col min="4754" max="4754" width="24.85546875" bestFit="1" customWidth="1"/>
    <col min="4755" max="4755" width="22.42578125" bestFit="1" customWidth="1"/>
    <col min="4756" max="4756" width="13.42578125" bestFit="1" customWidth="1"/>
    <col min="4757" max="4757" width="25.5703125" bestFit="1" customWidth="1"/>
    <col min="4758" max="4758" width="25.140625" bestFit="1" customWidth="1"/>
    <col min="4759" max="4759" width="13.42578125" bestFit="1" customWidth="1"/>
    <col min="4760" max="4760" width="28.42578125" bestFit="1" customWidth="1"/>
    <col min="4761" max="4761" width="29.42578125" bestFit="1" customWidth="1"/>
    <col min="4762" max="4762" width="13.42578125" bestFit="1" customWidth="1"/>
    <col min="4763" max="4763" width="32.42578125" bestFit="1" customWidth="1"/>
    <col min="4764" max="4764" width="24" bestFit="1" customWidth="1"/>
    <col min="4765" max="4765" width="13.42578125" bestFit="1" customWidth="1"/>
    <col min="4766" max="4766" width="27.140625" bestFit="1" customWidth="1"/>
    <col min="4767" max="4767" width="25.42578125" bestFit="1" customWidth="1"/>
    <col min="4768" max="4768" width="13.42578125" bestFit="1" customWidth="1"/>
    <col min="4769" max="4769" width="28.42578125" bestFit="1" customWidth="1"/>
    <col min="4770" max="4770" width="26.42578125" bestFit="1" customWidth="1"/>
    <col min="4771" max="4771" width="13.42578125" bestFit="1" customWidth="1"/>
    <col min="4772" max="4772" width="29.42578125" bestFit="1" customWidth="1"/>
    <col min="4773" max="4773" width="26.85546875" bestFit="1" customWidth="1"/>
    <col min="4774" max="4774" width="13.42578125" bestFit="1" customWidth="1"/>
    <col min="4775" max="4775" width="30" bestFit="1" customWidth="1"/>
    <col min="4776" max="4776" width="20.85546875" bestFit="1" customWidth="1"/>
    <col min="4777" max="4777" width="13.42578125" bestFit="1" customWidth="1"/>
    <col min="4778" max="4778" width="24" bestFit="1" customWidth="1"/>
    <col min="4779" max="4779" width="21.42578125" bestFit="1" customWidth="1"/>
    <col min="4780" max="4780" width="13.42578125" bestFit="1" customWidth="1"/>
    <col min="4781" max="4781" width="24.5703125" bestFit="1" customWidth="1"/>
    <col min="4782" max="4782" width="30" bestFit="1" customWidth="1"/>
    <col min="4783" max="4783" width="10.85546875" customWidth="1"/>
    <col min="4784" max="4784" width="33.140625" bestFit="1" customWidth="1"/>
    <col min="4785" max="4785" width="24.140625" bestFit="1" customWidth="1"/>
    <col min="4786" max="4786" width="13.42578125" bestFit="1" customWidth="1"/>
    <col min="4787" max="4787" width="27.42578125" bestFit="1" customWidth="1"/>
    <col min="4788" max="4788" width="23.140625" bestFit="1" customWidth="1"/>
    <col min="4789" max="4789" width="13.42578125" bestFit="1" customWidth="1"/>
    <col min="4790" max="4790" width="26.140625" bestFit="1" customWidth="1"/>
    <col min="4791" max="4791" width="24.42578125" bestFit="1" customWidth="1"/>
    <col min="4792" max="4792" width="13.42578125" bestFit="1" customWidth="1"/>
    <col min="4793" max="4793" width="27.42578125" bestFit="1" customWidth="1"/>
    <col min="4794" max="4794" width="22.140625" bestFit="1" customWidth="1"/>
    <col min="4795" max="4795" width="13.42578125" bestFit="1" customWidth="1"/>
    <col min="4796" max="4796" width="25.42578125" bestFit="1" customWidth="1"/>
    <col min="4797" max="4797" width="22" bestFit="1" customWidth="1"/>
    <col min="4798" max="4798" width="13.42578125" bestFit="1" customWidth="1"/>
    <col min="4799" max="4799" width="25.140625" bestFit="1" customWidth="1"/>
    <col min="4800" max="4800" width="23.85546875" bestFit="1" customWidth="1"/>
    <col min="4801" max="4801" width="13.42578125" bestFit="1" customWidth="1"/>
    <col min="4802" max="4802" width="27" bestFit="1" customWidth="1"/>
    <col min="4803" max="4803" width="24.140625" bestFit="1" customWidth="1"/>
    <col min="4804" max="4804" width="13.42578125" bestFit="1" customWidth="1"/>
    <col min="4805" max="4805" width="27.42578125" bestFit="1" customWidth="1"/>
    <col min="4806" max="4806" width="26.42578125" bestFit="1" customWidth="1"/>
    <col min="4807" max="4807" width="13.42578125" bestFit="1" customWidth="1"/>
    <col min="4808" max="4808" width="29.5703125" bestFit="1" customWidth="1"/>
    <col min="4809" max="4809" width="29.42578125" bestFit="1" customWidth="1"/>
    <col min="4810" max="4810" width="13.42578125" bestFit="1" customWidth="1"/>
    <col min="4811" max="4811" width="32.5703125" bestFit="1" customWidth="1"/>
    <col min="4812" max="4812" width="24.42578125" bestFit="1" customWidth="1"/>
    <col min="4813" max="4813" width="13.42578125" bestFit="1" customWidth="1"/>
    <col min="4814" max="4814" width="27.5703125" bestFit="1" customWidth="1"/>
    <col min="4815" max="4815" width="23.85546875" bestFit="1" customWidth="1"/>
    <col min="4816" max="4816" width="13.42578125" bestFit="1" customWidth="1"/>
    <col min="4817" max="4817" width="27" bestFit="1" customWidth="1"/>
    <col min="4818" max="4818" width="36.42578125" bestFit="1" customWidth="1"/>
    <col min="4819" max="4819" width="13.42578125" bestFit="1" customWidth="1"/>
    <col min="4820" max="4820" width="39.5703125" bestFit="1" customWidth="1"/>
    <col min="4821" max="4821" width="20" bestFit="1" customWidth="1"/>
    <col min="4822" max="4822" width="13.42578125" bestFit="1" customWidth="1"/>
    <col min="4823" max="4823" width="23.140625" bestFit="1" customWidth="1"/>
    <col min="4824" max="4824" width="26.5703125" bestFit="1" customWidth="1"/>
    <col min="4825" max="4825" width="12.42578125" bestFit="1" customWidth="1"/>
    <col min="4826" max="4826" width="29.5703125" bestFit="1" customWidth="1"/>
    <col min="4827" max="4827" width="32.85546875" bestFit="1" customWidth="1"/>
    <col min="4828" max="4828" width="13.42578125" bestFit="1" customWidth="1"/>
    <col min="4829" max="4829" width="36" bestFit="1" customWidth="1"/>
    <col min="4830" max="4830" width="22" bestFit="1" customWidth="1"/>
    <col min="4831" max="4831" width="12.42578125" bestFit="1" customWidth="1"/>
    <col min="4832" max="4832" width="25.140625" bestFit="1" customWidth="1"/>
    <col min="4833" max="4833" width="23.5703125" bestFit="1" customWidth="1"/>
    <col min="4834" max="4834" width="13.42578125" bestFit="1" customWidth="1"/>
    <col min="4835" max="4835" width="26.5703125" bestFit="1" customWidth="1"/>
    <col min="4836" max="4836" width="19.42578125" bestFit="1" customWidth="1"/>
    <col min="4837" max="4837" width="13.42578125" bestFit="1" customWidth="1"/>
    <col min="4838" max="4839" width="22.42578125" bestFit="1" customWidth="1"/>
    <col min="4840" max="4840" width="13.42578125" bestFit="1" customWidth="1"/>
    <col min="4841" max="4841" width="25.5703125" bestFit="1" customWidth="1"/>
    <col min="4842" max="4842" width="30.42578125" bestFit="1" customWidth="1"/>
    <col min="4843" max="4843" width="13.42578125" bestFit="1" customWidth="1"/>
    <col min="4844" max="4844" width="33.42578125" bestFit="1" customWidth="1"/>
    <col min="4845" max="4845" width="25.42578125" bestFit="1" customWidth="1"/>
    <col min="4846" max="4846" width="10.85546875" customWidth="1"/>
    <col min="4847" max="4847" width="28.42578125" bestFit="1" customWidth="1"/>
    <col min="4848" max="4848" width="20" bestFit="1" customWidth="1"/>
    <col min="4849" max="4849" width="13.42578125" bestFit="1" customWidth="1"/>
    <col min="4850" max="4850" width="23.140625" bestFit="1" customWidth="1"/>
    <col min="4851" max="4851" width="24.140625" bestFit="1" customWidth="1"/>
    <col min="4852" max="4852" width="13.42578125" bestFit="1" customWidth="1"/>
    <col min="4853" max="4853" width="27.42578125" bestFit="1" customWidth="1"/>
    <col min="4854" max="4854" width="18.140625" bestFit="1" customWidth="1"/>
    <col min="4855" max="4855" width="13.42578125" bestFit="1" customWidth="1"/>
    <col min="4856" max="4856" width="21.42578125" bestFit="1" customWidth="1"/>
    <col min="4857" max="4857" width="13.5703125" bestFit="1" customWidth="1"/>
    <col min="4858" max="4858" width="13.42578125" bestFit="1" customWidth="1"/>
    <col min="4859" max="4859" width="12.42578125" bestFit="1" customWidth="1"/>
    <col min="4860" max="4860" width="13.5703125" bestFit="1" customWidth="1"/>
    <col min="4861" max="4861" width="13.42578125" bestFit="1" customWidth="1"/>
    <col min="4862" max="4862" width="10" customWidth="1"/>
    <col min="4863" max="4863" width="19" bestFit="1" customWidth="1"/>
    <col min="4864" max="4864" width="13.42578125" bestFit="1" customWidth="1"/>
    <col min="4865" max="4865" width="22.140625" bestFit="1" customWidth="1"/>
    <col min="4866" max="4866" width="18" bestFit="1" customWidth="1"/>
    <col min="4867" max="4867" width="13.42578125" bestFit="1" customWidth="1"/>
    <col min="4868" max="4868" width="21" bestFit="1" customWidth="1"/>
    <col min="4869" max="4869" width="19.140625" bestFit="1" customWidth="1"/>
    <col min="4870" max="4870" width="13.42578125" bestFit="1" customWidth="1"/>
    <col min="4871" max="4871" width="22.42578125" bestFit="1" customWidth="1"/>
    <col min="4872" max="4872" width="22" bestFit="1" customWidth="1"/>
    <col min="4873" max="4873" width="13.42578125" bestFit="1" customWidth="1"/>
    <col min="4874" max="4874" width="25.140625" bestFit="1" customWidth="1"/>
    <col min="4875" max="4875" width="24.140625" bestFit="1" customWidth="1"/>
    <col min="4876" max="4876" width="13.42578125" bestFit="1" customWidth="1"/>
    <col min="4877" max="4877" width="27.42578125" bestFit="1" customWidth="1"/>
    <col min="4878" max="4878" width="34.42578125" bestFit="1" customWidth="1"/>
    <col min="4879" max="4879" width="13.42578125" bestFit="1" customWidth="1"/>
    <col min="4880" max="4880" width="37.5703125" bestFit="1" customWidth="1"/>
    <col min="4881" max="4881" width="30.5703125" bestFit="1" customWidth="1"/>
    <col min="4882" max="4882" width="13.42578125" bestFit="1" customWidth="1"/>
    <col min="4883" max="4883" width="33.85546875" bestFit="1" customWidth="1"/>
    <col min="4884" max="4884" width="19.85546875" bestFit="1" customWidth="1"/>
    <col min="4885" max="4885" width="12.42578125" bestFit="1" customWidth="1"/>
    <col min="4886" max="4886" width="23" bestFit="1" customWidth="1"/>
    <col min="4887" max="4887" width="21.85546875" bestFit="1" customWidth="1"/>
    <col min="4888" max="4888" width="13.42578125" bestFit="1" customWidth="1"/>
    <col min="4889" max="4889" width="25" bestFit="1" customWidth="1"/>
    <col min="4890" max="4890" width="24.42578125" bestFit="1" customWidth="1"/>
    <col min="4891" max="4891" width="12.42578125" bestFit="1" customWidth="1"/>
    <col min="4892" max="4892" width="27.5703125" bestFit="1" customWidth="1"/>
    <col min="4893" max="4893" width="13.5703125" bestFit="1" customWidth="1"/>
    <col min="4894" max="4895" width="13.42578125" bestFit="1" customWidth="1"/>
    <col min="4896" max="4896" width="17.5703125" bestFit="1" customWidth="1"/>
    <col min="4897" max="4897" width="13.42578125" bestFit="1" customWidth="1"/>
    <col min="4898" max="4898" width="20.5703125" bestFit="1" customWidth="1"/>
    <col min="4899" max="4899" width="17.42578125" bestFit="1" customWidth="1"/>
    <col min="4900" max="4900" width="10.85546875" customWidth="1"/>
    <col min="4901" max="4901" width="20.5703125" bestFit="1" customWidth="1"/>
    <col min="4902" max="4902" width="20.140625" bestFit="1" customWidth="1"/>
    <col min="4903" max="4903" width="13.42578125" bestFit="1" customWidth="1"/>
    <col min="4904" max="4904" width="23.42578125" bestFit="1" customWidth="1"/>
    <col min="4905" max="4905" width="18.42578125" bestFit="1" customWidth="1"/>
    <col min="4906" max="4906" width="13.42578125" bestFit="1" customWidth="1"/>
    <col min="4907" max="4907" width="21.42578125" bestFit="1" customWidth="1"/>
    <col min="4908" max="4908" width="22.140625" bestFit="1" customWidth="1"/>
    <col min="4909" max="4909" width="13.42578125" bestFit="1" customWidth="1"/>
    <col min="4910" max="4910" width="25.42578125" bestFit="1" customWidth="1"/>
    <col min="4911" max="4911" width="20.42578125" bestFit="1" customWidth="1"/>
    <col min="4912" max="4912" width="10.85546875" customWidth="1"/>
    <col min="4913" max="4913" width="23.5703125" bestFit="1" customWidth="1"/>
    <col min="4914" max="4914" width="18.42578125" bestFit="1" customWidth="1"/>
    <col min="4915" max="4915" width="13.42578125" bestFit="1" customWidth="1"/>
    <col min="4916" max="4916" width="21.5703125" bestFit="1" customWidth="1"/>
    <col min="4917" max="4917" width="13.5703125" bestFit="1" customWidth="1"/>
    <col min="4918" max="4918" width="13.42578125" bestFit="1" customWidth="1"/>
    <col min="4919" max="4919" width="14.85546875" bestFit="1" customWidth="1"/>
    <col min="4920" max="4920" width="27" bestFit="1" customWidth="1"/>
    <col min="4921" max="4921" width="13.42578125" bestFit="1" customWidth="1"/>
    <col min="4922" max="4922" width="30.140625" bestFit="1" customWidth="1"/>
    <col min="4923" max="4923" width="14.5703125" bestFit="1" customWidth="1"/>
    <col min="4924" max="4924" width="13.42578125" bestFit="1" customWidth="1"/>
    <col min="4925" max="4925" width="17.85546875" bestFit="1" customWidth="1"/>
    <col min="4926" max="4926" width="23.140625" bestFit="1" customWidth="1"/>
    <col min="4927" max="4927" width="13.42578125" bestFit="1" customWidth="1"/>
    <col min="4928" max="4928" width="26.140625" bestFit="1" customWidth="1"/>
    <col min="4929" max="4929" width="29.5703125" bestFit="1" customWidth="1"/>
    <col min="4930" max="4930" width="13.42578125" bestFit="1" customWidth="1"/>
    <col min="4931" max="4931" width="32.5703125" bestFit="1" customWidth="1"/>
    <col min="4932" max="4932" width="13.5703125" bestFit="1" customWidth="1"/>
    <col min="4933" max="4933" width="13.42578125" bestFit="1" customWidth="1"/>
    <col min="4934" max="4934" width="16.5703125" bestFit="1" customWidth="1"/>
    <col min="4935" max="4935" width="31.42578125" bestFit="1" customWidth="1"/>
    <col min="4936" max="4936" width="13.42578125" bestFit="1" customWidth="1"/>
    <col min="4937" max="4937" width="34.42578125" bestFit="1" customWidth="1"/>
    <col min="4938" max="4938" width="27.42578125" bestFit="1" customWidth="1"/>
    <col min="4939" max="4939" width="10.85546875" customWidth="1"/>
    <col min="4940" max="4940" width="30.42578125" bestFit="1" customWidth="1"/>
    <col min="4941" max="4941" width="17.5703125" bestFit="1" customWidth="1"/>
    <col min="4942" max="4942" width="13.42578125" bestFit="1" customWidth="1"/>
    <col min="4943" max="4943" width="20.5703125" bestFit="1" customWidth="1"/>
    <col min="4944" max="4944" width="13.5703125" bestFit="1" customWidth="1"/>
    <col min="4945" max="4945" width="13.42578125" bestFit="1" customWidth="1"/>
    <col min="4946" max="4946" width="13.85546875" bestFit="1" customWidth="1"/>
    <col min="4947" max="4947" width="21.140625" bestFit="1" customWidth="1"/>
    <col min="4948" max="4948" width="13.42578125" bestFit="1" customWidth="1"/>
    <col min="4949" max="4949" width="24.42578125" bestFit="1" customWidth="1"/>
    <col min="4950" max="4950" width="23.42578125" bestFit="1" customWidth="1"/>
    <col min="4951" max="4951" width="10.85546875" customWidth="1"/>
    <col min="4952" max="4952" width="26.5703125" bestFit="1" customWidth="1"/>
    <col min="4953" max="4953" width="16.5703125" bestFit="1" customWidth="1"/>
    <col min="4954" max="4954" width="13.42578125" bestFit="1" customWidth="1"/>
    <col min="4955" max="4955" width="19.85546875" bestFit="1" customWidth="1"/>
    <col min="4956" max="4956" width="14.5703125" bestFit="1" customWidth="1"/>
    <col min="4957" max="4957" width="13.42578125" bestFit="1" customWidth="1"/>
    <col min="4958" max="4958" width="17.85546875" bestFit="1" customWidth="1"/>
    <col min="4959" max="4959" width="13.5703125" bestFit="1" customWidth="1"/>
    <col min="4960" max="4960" width="13.42578125" bestFit="1" customWidth="1"/>
    <col min="4961" max="4961" width="15.5703125" bestFit="1" customWidth="1"/>
    <col min="4962" max="4962" width="19" bestFit="1" customWidth="1"/>
    <col min="4963" max="4963" width="13.42578125" bestFit="1" customWidth="1"/>
    <col min="4964" max="4964" width="22.140625" bestFit="1" customWidth="1"/>
    <col min="4965" max="4965" width="13.5703125" bestFit="1" customWidth="1"/>
    <col min="4966" max="4966" width="12.42578125" bestFit="1" customWidth="1"/>
    <col min="4967" max="4967" width="8.42578125" customWidth="1"/>
    <col min="4968" max="4968" width="21.42578125" bestFit="1" customWidth="1"/>
    <col min="4969" max="4969" width="10.85546875" customWidth="1"/>
    <col min="4970" max="4970" width="13.42578125" bestFit="1" customWidth="1"/>
    <col min="4971" max="4971" width="13.5703125" bestFit="1" customWidth="1"/>
    <col min="4972" max="4972" width="13.42578125" bestFit="1" customWidth="1"/>
    <col min="4973" max="4973" width="13.5703125" bestFit="1" customWidth="1"/>
    <col min="4974" max="4974" width="13.42578125" bestFit="1" customWidth="1"/>
    <col min="4975" max="4975" width="13.5703125" bestFit="1" customWidth="1"/>
    <col min="4976" max="4976" width="13.42578125" bestFit="1" customWidth="1"/>
    <col min="4977" max="4977" width="13.5703125" bestFit="1" customWidth="1"/>
    <col min="4978" max="4978" width="13.42578125" bestFit="1" customWidth="1"/>
    <col min="4979" max="4979" width="13.5703125" bestFit="1" customWidth="1"/>
    <col min="4980" max="4980" width="13.42578125" bestFit="1" customWidth="1"/>
    <col min="4981" max="4981" width="24.42578125" bestFit="1" customWidth="1"/>
    <col min="4982" max="4982" width="37.42578125" bestFit="1" customWidth="1"/>
    <col min="4983" max="4983" width="13.42578125" bestFit="1" customWidth="1"/>
    <col min="4984" max="4984" width="40.5703125" bestFit="1" customWidth="1"/>
    <col min="4985" max="4985" width="15.5703125" bestFit="1" customWidth="1"/>
    <col min="4986" max="4986" width="13.42578125" bestFit="1" customWidth="1"/>
    <col min="4987" max="4987" width="18.85546875" bestFit="1" customWidth="1"/>
    <col min="4988" max="4988" width="37.42578125" bestFit="1" customWidth="1"/>
    <col min="4989" max="4989" width="13.42578125" bestFit="1" customWidth="1"/>
    <col min="4990" max="4990" width="40.5703125" bestFit="1" customWidth="1"/>
    <col min="4991" max="4991" width="19.42578125" bestFit="1" customWidth="1"/>
    <col min="4992" max="4992" width="13.42578125" bestFit="1" customWidth="1"/>
    <col min="4993" max="4993" width="22.42578125" bestFit="1" customWidth="1"/>
    <col min="4994" max="4994" width="20.140625" bestFit="1" customWidth="1"/>
    <col min="4995" max="4995" width="13.42578125" bestFit="1" customWidth="1"/>
    <col min="4996" max="4996" width="23.42578125" bestFit="1" customWidth="1"/>
    <col min="4997" max="4997" width="20" bestFit="1" customWidth="1"/>
    <col min="4998" max="4998" width="13.42578125" bestFit="1" customWidth="1"/>
    <col min="4999" max="4999" width="23.140625" bestFit="1" customWidth="1"/>
    <col min="5000" max="5000" width="23.85546875" bestFit="1" customWidth="1"/>
    <col min="5001" max="5001" width="13.42578125" bestFit="1" customWidth="1"/>
    <col min="5002" max="5002" width="27" bestFit="1" customWidth="1"/>
    <col min="5003" max="5003" width="18.85546875" bestFit="1" customWidth="1"/>
    <col min="5004" max="5004" width="13.42578125" bestFit="1" customWidth="1"/>
    <col min="5005" max="5005" width="22" bestFit="1" customWidth="1"/>
    <col min="5006" max="5006" width="19" bestFit="1" customWidth="1"/>
    <col min="5007" max="5007" width="13.42578125" bestFit="1" customWidth="1"/>
    <col min="5008" max="5008" width="22.140625" bestFit="1" customWidth="1"/>
    <col min="5009" max="5009" width="18.5703125" bestFit="1" customWidth="1"/>
    <col min="5010" max="5010" width="13.42578125" bestFit="1" customWidth="1"/>
    <col min="5011" max="5011" width="21.85546875" bestFit="1" customWidth="1"/>
    <col min="5012" max="5012" width="20.140625" bestFit="1" customWidth="1"/>
    <col min="5013" max="5013" width="13.42578125" bestFit="1" customWidth="1"/>
    <col min="5014" max="5014" width="23.42578125" bestFit="1" customWidth="1"/>
    <col min="5015" max="5015" width="21.5703125" bestFit="1" customWidth="1"/>
    <col min="5016" max="5016" width="13.42578125" bestFit="1" customWidth="1"/>
    <col min="5017" max="5017" width="24.5703125" bestFit="1" customWidth="1"/>
    <col min="5018" max="5018" width="18.5703125" bestFit="1" customWidth="1"/>
    <col min="5019" max="5019" width="13.42578125" bestFit="1" customWidth="1"/>
    <col min="5020" max="5020" width="21.5703125" bestFit="1" customWidth="1"/>
    <col min="5021" max="5021" width="18.85546875" bestFit="1" customWidth="1"/>
    <col min="5022" max="5022" width="13.42578125" bestFit="1" customWidth="1"/>
    <col min="5023" max="5023" width="22" bestFit="1" customWidth="1"/>
    <col min="5024" max="5024" width="13.5703125" bestFit="1" customWidth="1"/>
    <col min="5025" max="5025" width="13.42578125" bestFit="1" customWidth="1"/>
    <col min="5026" max="5026" width="16.42578125" bestFit="1" customWidth="1"/>
    <col min="5027" max="5027" width="17.5703125" bestFit="1" customWidth="1"/>
    <col min="5028" max="5028" width="13.42578125" bestFit="1" customWidth="1"/>
    <col min="5029" max="5029" width="20.5703125" bestFit="1" customWidth="1"/>
    <col min="5030" max="5030" width="17.5703125" bestFit="1" customWidth="1"/>
    <col min="5031" max="5031" width="13.42578125" bestFit="1" customWidth="1"/>
    <col min="5032" max="5032" width="20.85546875" bestFit="1" customWidth="1"/>
    <col min="5033" max="5033" width="19.42578125" bestFit="1" customWidth="1"/>
    <col min="5034" max="5034" width="13.42578125" bestFit="1" customWidth="1"/>
    <col min="5035" max="5035" width="22.42578125" bestFit="1" customWidth="1"/>
    <col min="5036" max="5036" width="34.85546875" bestFit="1" customWidth="1"/>
    <col min="5037" max="5037" width="13.42578125" bestFit="1" customWidth="1"/>
    <col min="5038" max="5038" width="38" bestFit="1" customWidth="1"/>
    <col min="5039" max="5039" width="18.85546875" bestFit="1" customWidth="1"/>
    <col min="5040" max="5040" width="13.42578125" bestFit="1" customWidth="1"/>
    <col min="5041" max="5041" width="22" bestFit="1" customWidth="1"/>
    <col min="5042" max="5042" width="24" bestFit="1" customWidth="1"/>
    <col min="5043" max="5043" width="10.85546875" customWidth="1"/>
    <col min="5044" max="5044" width="27.140625" bestFit="1" customWidth="1"/>
    <col min="5045" max="5045" width="13.5703125" bestFit="1" customWidth="1"/>
    <col min="5046" max="5046" width="13.42578125" bestFit="1" customWidth="1"/>
    <col min="5047" max="5047" width="14" bestFit="1" customWidth="1"/>
    <col min="5048" max="5048" width="20.42578125" bestFit="1" customWidth="1"/>
    <col min="5049" max="5049" width="13.42578125" bestFit="1" customWidth="1"/>
    <col min="5050" max="5050" width="23.5703125" bestFit="1" customWidth="1"/>
    <col min="5051" max="5051" width="16.5703125" bestFit="1" customWidth="1"/>
    <col min="5052" max="5052" width="13.42578125" bestFit="1" customWidth="1"/>
    <col min="5053" max="5053" width="19.5703125" bestFit="1" customWidth="1"/>
    <col min="5054" max="5054" width="15" bestFit="1" customWidth="1"/>
    <col min="5055" max="5055" width="13.42578125" bestFit="1" customWidth="1"/>
    <col min="5056" max="5056" width="18.140625" bestFit="1" customWidth="1"/>
    <col min="5057" max="5057" width="19.5703125" bestFit="1" customWidth="1"/>
    <col min="5058" max="5058" width="13.42578125" bestFit="1" customWidth="1"/>
    <col min="5059" max="5059" width="22.5703125" bestFit="1" customWidth="1"/>
    <col min="5060" max="5060" width="22.85546875" bestFit="1" customWidth="1"/>
    <col min="5061" max="5061" width="13.42578125" bestFit="1" customWidth="1"/>
    <col min="5062" max="5062" width="26" bestFit="1" customWidth="1"/>
    <col min="5063" max="5063" width="18" bestFit="1" customWidth="1"/>
    <col min="5064" max="5064" width="13.42578125" bestFit="1" customWidth="1"/>
    <col min="5065" max="5065" width="21" bestFit="1" customWidth="1"/>
    <col min="5066" max="5066" width="25.5703125" bestFit="1" customWidth="1"/>
    <col min="5067" max="5067" width="13.42578125" bestFit="1" customWidth="1"/>
    <col min="5068" max="5068" width="28.5703125" bestFit="1" customWidth="1"/>
    <col min="5069" max="5069" width="13.5703125" bestFit="1" customWidth="1"/>
    <col min="5070" max="5071" width="13.42578125" bestFit="1" customWidth="1"/>
    <col min="5072" max="5072" width="19.5703125" bestFit="1" customWidth="1"/>
    <col min="5073" max="5073" width="13.42578125" bestFit="1" customWidth="1"/>
    <col min="5074" max="5074" width="22.85546875" bestFit="1" customWidth="1"/>
    <col min="5075" max="5075" width="23.42578125" bestFit="1" customWidth="1"/>
    <col min="5076" max="5076" width="13.42578125" bestFit="1" customWidth="1"/>
    <col min="5077" max="5077" width="26.5703125" bestFit="1" customWidth="1"/>
    <col min="5078" max="5078" width="16.85546875" bestFit="1" customWidth="1"/>
    <col min="5079" max="5079" width="13.42578125" bestFit="1" customWidth="1"/>
    <col min="5080" max="5080" width="20" bestFit="1" customWidth="1"/>
    <col min="5081" max="5081" width="13.5703125" bestFit="1" customWidth="1"/>
    <col min="5082" max="5082" width="13.42578125" bestFit="1" customWidth="1"/>
    <col min="5083" max="5083" width="9.85546875" customWidth="1"/>
    <col min="5084" max="5084" width="16.85546875" bestFit="1" customWidth="1"/>
    <col min="5085" max="5085" width="13.42578125" bestFit="1" customWidth="1"/>
    <col min="5086" max="5086" width="20" bestFit="1" customWidth="1"/>
    <col min="5087" max="5087" width="13.5703125" bestFit="1" customWidth="1"/>
    <col min="5088" max="5088" width="13.42578125" bestFit="1" customWidth="1"/>
    <col min="5089" max="5089" width="13.140625" bestFit="1" customWidth="1"/>
    <col min="5090" max="5090" width="16.5703125" bestFit="1" customWidth="1"/>
    <col min="5091" max="5091" width="13.42578125" bestFit="1" customWidth="1"/>
    <col min="5092" max="5092" width="19.85546875" bestFit="1" customWidth="1"/>
    <col min="5093" max="5093" width="12.85546875" bestFit="1" customWidth="1"/>
    <col min="5094" max="5094" width="6.42578125" customWidth="1"/>
    <col min="5095" max="5096" width="11.140625" customWidth="1"/>
    <col min="5097" max="5097" width="12.5703125" bestFit="1" customWidth="1"/>
  </cols>
  <sheetData>
    <row r="1" spans="1:48" ht="36" customHeight="1" thickBot="1" x14ac:dyDescent="0.3">
      <c r="A1" s="477" t="s">
        <v>5280</v>
      </c>
      <c r="B1" s="478"/>
      <c r="C1" s="478"/>
      <c r="D1" s="478"/>
      <c r="E1" s="478"/>
      <c r="F1" s="478"/>
      <c r="G1" s="479"/>
    </row>
    <row r="2" spans="1:48" x14ac:dyDescent="0.25">
      <c r="AP2" t="str">
        <f t="shared" ref="AP2:AP65" si="0">IF(AM2="","",+AL2/AM2)</f>
        <v/>
      </c>
      <c r="AQ2" t="str">
        <f>IF(A2="","",VLOOKUP(A2,'Base Sites'!A:B,2,FALSE))</f>
        <v/>
      </c>
      <c r="AT2" t="str">
        <f>IF(A2="","",VLOOKUP(L2,'Base Vendeurs'!A:B,2,FALSE))</f>
        <v/>
      </c>
      <c r="AV2" t="str">
        <f>IF(A2="","",+AU2/S2)</f>
        <v/>
      </c>
    </row>
    <row r="3" spans="1:48" x14ac:dyDescent="0.25">
      <c r="AP3" t="str">
        <f t="shared" si="0"/>
        <v/>
      </c>
      <c r="AQ3" t="str">
        <f>IF(A3="","",VLOOKUP(A3,'Base Sites'!A:B,2,FALSE))</f>
        <v/>
      </c>
      <c r="AT3" t="str">
        <f>IF(A3="","",VLOOKUP(L3,'Base Vendeurs'!A:B,2,FALSE))</f>
        <v/>
      </c>
      <c r="AV3" t="str">
        <f t="shared" ref="AV3:AV66" si="1">IF(A3="","",+AU3/S3)</f>
        <v/>
      </c>
    </row>
    <row r="4" spans="1:48" x14ac:dyDescent="0.25">
      <c r="A4" s="2" t="s">
        <v>50</v>
      </c>
      <c r="B4" t="s">
        <v>43</v>
      </c>
      <c r="AP4" t="str">
        <f t="shared" si="0"/>
        <v/>
      </c>
      <c r="AQ4" t="e">
        <f>IF(A4="","",VLOOKUP(A4,'Base Sites'!A:B,2,FALSE))</f>
        <v>#N/A</v>
      </c>
      <c r="AT4" t="e">
        <f>IF(A4="","",VLOOKUP(L4,'Base Vendeurs'!A:B,2,FALSE))</f>
        <v>#N/A</v>
      </c>
      <c r="AV4" t="e">
        <f t="shared" si="1"/>
        <v>#DIV/0!</v>
      </c>
    </row>
    <row r="5" spans="1:48" x14ac:dyDescent="0.25">
      <c r="A5" s="2" t="s">
        <v>215</v>
      </c>
      <c r="B5" t="s">
        <v>43</v>
      </c>
      <c r="AP5" t="str">
        <f t="shared" si="0"/>
        <v/>
      </c>
      <c r="AQ5" t="e">
        <f>IF(A5="","",VLOOKUP(A5,'Base Sites'!A:B,2,FALSE))</f>
        <v>#N/A</v>
      </c>
      <c r="AT5" t="e">
        <f>IF(A5="","",VLOOKUP(L5,'Base Vendeurs'!A:B,2,FALSE))</f>
        <v>#N/A</v>
      </c>
      <c r="AV5" t="e">
        <f t="shared" si="1"/>
        <v>#DIV/0!</v>
      </c>
    </row>
    <row r="6" spans="1:48" x14ac:dyDescent="0.25">
      <c r="AP6" t="str">
        <f t="shared" si="0"/>
        <v/>
      </c>
      <c r="AQ6" t="str">
        <f>IF(A6="","",VLOOKUP(A6,'Base Sites'!A:B,2,FALSE))</f>
        <v/>
      </c>
      <c r="AT6" t="str">
        <f>IF(A6="","",VLOOKUP(L6,'Base Vendeurs'!A:B,2,FALSE))</f>
        <v/>
      </c>
      <c r="AV6" t="str">
        <f t="shared" si="1"/>
        <v/>
      </c>
    </row>
    <row r="7" spans="1:48" s="463" customFormat="1" ht="30" x14ac:dyDescent="0.25">
      <c r="A7" s="16" t="s">
        <v>0</v>
      </c>
      <c r="B7" s="16" t="s">
        <v>78</v>
      </c>
      <c r="C7" s="16" t="s">
        <v>1</v>
      </c>
      <c r="D7" s="16" t="s">
        <v>3</v>
      </c>
      <c r="E7" s="16" t="s">
        <v>5</v>
      </c>
      <c r="F7" s="16" t="s">
        <v>4</v>
      </c>
      <c r="G7" s="22" t="s">
        <v>143</v>
      </c>
      <c r="AP7" s="463" t="str">
        <f t="shared" si="0"/>
        <v/>
      </c>
      <c r="AQ7" s="463" t="e">
        <f>IF(A7="","",VLOOKUP(A7,'Base Sites'!A:B,2,FALSE))</f>
        <v>#N/A</v>
      </c>
      <c r="AT7" s="463" t="e">
        <f>IF(A7="","",VLOOKUP(L7,'Base Vendeurs'!A:B,2,FALSE))</f>
        <v>#N/A</v>
      </c>
      <c r="AV7" s="463" t="e">
        <f t="shared" si="1"/>
        <v>#DIV/0!</v>
      </c>
    </row>
    <row r="8" spans="1:48" s="21" customFormat="1" x14ac:dyDescent="0.25">
      <c r="A8" s="483">
        <v>10</v>
      </c>
      <c r="B8" s="480" t="s">
        <v>27</v>
      </c>
      <c r="C8" s="480" t="s">
        <v>33</v>
      </c>
      <c r="D8" s="464">
        <v>2089</v>
      </c>
      <c r="E8" s="480" t="s">
        <v>1795</v>
      </c>
      <c r="F8" s="22" t="s">
        <v>1794</v>
      </c>
      <c r="G8" s="20">
        <v>759.8</v>
      </c>
      <c r="H8"/>
      <c r="AP8" s="21" t="str">
        <f t="shared" si="0"/>
        <v/>
      </c>
      <c r="AQ8" s="21" t="str">
        <f>IF(A8="","",VLOOKUP(A8,'Base Sites'!A:B,2,FALSE))</f>
        <v>Valauto Roncq</v>
      </c>
      <c r="AT8" s="21" t="e">
        <f>IF(A8="","",VLOOKUP(L8,'Base Vendeurs'!A:B,2,FALSE))</f>
        <v>#N/A</v>
      </c>
      <c r="AV8" s="21" t="e">
        <f t="shared" si="1"/>
        <v>#DIV/0!</v>
      </c>
    </row>
    <row r="9" spans="1:48" x14ac:dyDescent="0.25">
      <c r="A9" s="484"/>
      <c r="B9" s="481"/>
      <c r="C9" s="481"/>
      <c r="D9" s="464">
        <v>2090</v>
      </c>
      <c r="E9" s="481" t="s">
        <v>1795</v>
      </c>
      <c r="F9" s="22" t="s">
        <v>1794</v>
      </c>
      <c r="G9" s="20">
        <v>759.8</v>
      </c>
      <c r="AP9" t="str">
        <f t="shared" si="0"/>
        <v/>
      </c>
      <c r="AQ9" t="str">
        <f>IF(A9="","",VLOOKUP(A9,'Base Sites'!A:B,2,FALSE))</f>
        <v/>
      </c>
      <c r="AT9" t="str">
        <f>IF(A9="","",VLOOKUP(L9,'Base Vendeurs'!A:B,2,FALSE))</f>
        <v/>
      </c>
      <c r="AV9" t="str">
        <f t="shared" si="1"/>
        <v/>
      </c>
    </row>
    <row r="10" spans="1:48" x14ac:dyDescent="0.25">
      <c r="A10" s="484"/>
      <c r="B10" s="481"/>
      <c r="C10" s="481"/>
      <c r="D10" s="464">
        <v>2091</v>
      </c>
      <c r="E10" s="481" t="s">
        <v>1795</v>
      </c>
      <c r="F10" s="22" t="s">
        <v>1794</v>
      </c>
      <c r="G10" s="20">
        <v>759.8</v>
      </c>
      <c r="AP10" t="str">
        <f t="shared" si="0"/>
        <v/>
      </c>
      <c r="AQ10" t="str">
        <f>IF(A10="","",VLOOKUP(A10,'Base Sites'!A:B,2,FALSE))</f>
        <v/>
      </c>
      <c r="AT10" t="str">
        <f>IF(A10="","",VLOOKUP(L10,'Base Vendeurs'!A:B,2,FALSE))</f>
        <v/>
      </c>
      <c r="AV10" t="str">
        <f t="shared" si="1"/>
        <v/>
      </c>
    </row>
    <row r="11" spans="1:48" x14ac:dyDescent="0.25">
      <c r="A11" s="484"/>
      <c r="B11" s="481"/>
      <c r="C11" s="481"/>
      <c r="D11" s="464">
        <v>2105</v>
      </c>
      <c r="E11" s="481" t="s">
        <v>1795</v>
      </c>
      <c r="F11" s="22" t="s">
        <v>1794</v>
      </c>
      <c r="G11" s="20">
        <v>759.8</v>
      </c>
      <c r="AP11" t="str">
        <f t="shared" si="0"/>
        <v/>
      </c>
      <c r="AQ11" t="str">
        <f>IF(A11="","",VLOOKUP(A11,'Base Sites'!A:B,2,FALSE))</f>
        <v/>
      </c>
      <c r="AT11" t="str">
        <f>IF(A11="","",VLOOKUP(L11,'Base Vendeurs'!A:B,2,FALSE))</f>
        <v/>
      </c>
      <c r="AV11" t="str">
        <f t="shared" si="1"/>
        <v/>
      </c>
    </row>
    <row r="12" spans="1:48" x14ac:dyDescent="0.25">
      <c r="A12" s="484"/>
      <c r="B12" s="481"/>
      <c r="C12" s="480" t="s">
        <v>5204</v>
      </c>
      <c r="D12" s="481"/>
      <c r="E12" s="481"/>
      <c r="F12" s="481"/>
      <c r="G12" s="20">
        <v>3039.2</v>
      </c>
      <c r="AP12" t="str">
        <f t="shared" si="0"/>
        <v/>
      </c>
      <c r="AQ12" t="str">
        <f>IF(A12="","",VLOOKUP(A12,'Base Sites'!A:B,2,FALSE))</f>
        <v/>
      </c>
      <c r="AT12" t="str">
        <f>IF(A12="","",VLOOKUP(L12,'Base Vendeurs'!A:B,2,FALSE))</f>
        <v/>
      </c>
      <c r="AV12" t="str">
        <f t="shared" si="1"/>
        <v/>
      </c>
    </row>
    <row r="13" spans="1:48" x14ac:dyDescent="0.25">
      <c r="A13" s="484"/>
      <c r="B13" s="481"/>
      <c r="C13" s="480" t="s">
        <v>70</v>
      </c>
      <c r="D13" s="464">
        <v>1306</v>
      </c>
      <c r="E13" s="480" t="s">
        <v>2304</v>
      </c>
      <c r="F13" s="22" t="s">
        <v>2303</v>
      </c>
      <c r="G13" s="20">
        <v>1187.8699999999999</v>
      </c>
      <c r="AP13" t="str">
        <f t="shared" si="0"/>
        <v/>
      </c>
      <c r="AQ13" t="str">
        <f>IF(A13="","",VLOOKUP(A13,'Base Sites'!A:B,2,FALSE))</f>
        <v/>
      </c>
      <c r="AT13" t="str">
        <f>IF(A13="","",VLOOKUP(L13,'Base Vendeurs'!A:B,2,FALSE))</f>
        <v/>
      </c>
      <c r="AV13" t="str">
        <f t="shared" si="1"/>
        <v/>
      </c>
    </row>
    <row r="14" spans="1:48" x14ac:dyDescent="0.25">
      <c r="A14" s="484"/>
      <c r="B14" s="481"/>
      <c r="C14" s="481"/>
      <c r="D14" s="464">
        <v>1384</v>
      </c>
      <c r="E14" s="481" t="s">
        <v>2304</v>
      </c>
      <c r="F14" s="22" t="s">
        <v>3126</v>
      </c>
      <c r="G14" s="20">
        <v>638.69000000000005</v>
      </c>
      <c r="AP14" t="str">
        <f t="shared" si="0"/>
        <v/>
      </c>
      <c r="AQ14" t="str">
        <f>IF(A14="","",VLOOKUP(A14,'Base Sites'!A:B,2,FALSE))</f>
        <v/>
      </c>
      <c r="AT14" t="str">
        <f>IF(A14="","",VLOOKUP(L14,'Base Vendeurs'!A:B,2,FALSE))</f>
        <v/>
      </c>
      <c r="AV14" t="str">
        <f t="shared" si="1"/>
        <v/>
      </c>
    </row>
    <row r="15" spans="1:48" x14ac:dyDescent="0.25">
      <c r="A15" s="484"/>
      <c r="B15" s="481"/>
      <c r="C15" s="481"/>
      <c r="D15" s="464">
        <v>1582</v>
      </c>
      <c r="E15" s="22" t="s">
        <v>40</v>
      </c>
      <c r="F15" s="22" t="s">
        <v>3141</v>
      </c>
      <c r="G15" s="20">
        <v>587.78</v>
      </c>
      <c r="AP15" t="str">
        <f t="shared" si="0"/>
        <v/>
      </c>
      <c r="AQ15" t="str">
        <f>IF(A15="","",VLOOKUP(A15,'Base Sites'!A:B,2,FALSE))</f>
        <v/>
      </c>
      <c r="AT15" t="str">
        <f>IF(A15="","",VLOOKUP(L15,'Base Vendeurs'!A:B,2,FALSE))</f>
        <v/>
      </c>
      <c r="AV15" t="str">
        <f t="shared" si="1"/>
        <v/>
      </c>
    </row>
    <row r="16" spans="1:48" x14ac:dyDescent="0.25">
      <c r="A16" s="484"/>
      <c r="B16" s="481"/>
      <c r="C16" s="481"/>
      <c r="D16" s="464">
        <v>1854</v>
      </c>
      <c r="E16" s="22" t="s">
        <v>83</v>
      </c>
      <c r="F16" s="22" t="s">
        <v>3898</v>
      </c>
      <c r="G16" s="20">
        <v>1043.6500000000001</v>
      </c>
      <c r="AP16" t="str">
        <f t="shared" si="0"/>
        <v/>
      </c>
      <c r="AQ16" t="str">
        <f>IF(A16="","",VLOOKUP(A16,'Base Sites'!A:B,2,FALSE))</f>
        <v/>
      </c>
      <c r="AT16" t="str">
        <f>IF(A16="","",VLOOKUP(L16,'Base Vendeurs'!A:B,2,FALSE))</f>
        <v/>
      </c>
      <c r="AV16" t="str">
        <f t="shared" si="1"/>
        <v/>
      </c>
    </row>
    <row r="17" spans="1:48" x14ac:dyDescent="0.25">
      <c r="A17" s="484"/>
      <c r="B17" s="481"/>
      <c r="C17" s="481"/>
      <c r="D17" s="464">
        <v>1863</v>
      </c>
      <c r="E17" s="480" t="s">
        <v>40</v>
      </c>
      <c r="F17" s="22" t="s">
        <v>2316</v>
      </c>
      <c r="G17" s="20">
        <v>418.59</v>
      </c>
      <c r="AP17" t="str">
        <f t="shared" si="0"/>
        <v/>
      </c>
      <c r="AQ17" t="str">
        <f>IF(A17="","",VLOOKUP(A17,'Base Sites'!A:B,2,FALSE))</f>
        <v/>
      </c>
      <c r="AT17" t="str">
        <f>IF(A17="","",VLOOKUP(L17,'Base Vendeurs'!A:B,2,FALSE))</f>
        <v/>
      </c>
      <c r="AV17" t="str">
        <f t="shared" si="1"/>
        <v/>
      </c>
    </row>
    <row r="18" spans="1:48" x14ac:dyDescent="0.25">
      <c r="A18" s="484"/>
      <c r="B18" s="481"/>
      <c r="C18" s="481"/>
      <c r="D18" s="464">
        <v>1931</v>
      </c>
      <c r="E18" s="481" t="s">
        <v>40</v>
      </c>
      <c r="F18" s="22" t="s">
        <v>3894</v>
      </c>
      <c r="G18" s="20">
        <v>718.97</v>
      </c>
      <c r="AP18" t="str">
        <f t="shared" si="0"/>
        <v/>
      </c>
      <c r="AQ18" t="str">
        <f>IF(A18="","",VLOOKUP(A18,'Base Sites'!A:B,2,FALSE))</f>
        <v/>
      </c>
      <c r="AT18" t="str">
        <f>IF(A18="","",VLOOKUP(L18,'Base Vendeurs'!A:B,2,FALSE))</f>
        <v/>
      </c>
      <c r="AV18" t="str">
        <f t="shared" si="1"/>
        <v/>
      </c>
    </row>
    <row r="19" spans="1:48" x14ac:dyDescent="0.25">
      <c r="A19" s="484"/>
      <c r="B19" s="481"/>
      <c r="C19" s="481"/>
      <c r="D19" s="464">
        <v>1933</v>
      </c>
      <c r="E19" s="481" t="s">
        <v>40</v>
      </c>
      <c r="F19" s="22" t="s">
        <v>3143</v>
      </c>
      <c r="G19" s="20">
        <v>771.1</v>
      </c>
      <c r="AP19" t="str">
        <f t="shared" si="0"/>
        <v/>
      </c>
      <c r="AQ19" t="str">
        <f>IF(A19="","",VLOOKUP(A19,'Base Sites'!A:B,2,FALSE))</f>
        <v/>
      </c>
      <c r="AT19" t="str">
        <f>IF(A19="","",VLOOKUP(L19,'Base Vendeurs'!A:B,2,FALSE))</f>
        <v/>
      </c>
      <c r="AV19" t="str">
        <f t="shared" si="1"/>
        <v/>
      </c>
    </row>
    <row r="20" spans="1:48" x14ac:dyDescent="0.25">
      <c r="A20" s="484"/>
      <c r="B20" s="481"/>
      <c r="C20" s="480" t="s">
        <v>5205</v>
      </c>
      <c r="D20" s="481"/>
      <c r="E20" s="481"/>
      <c r="F20" s="481"/>
      <c r="G20" s="20">
        <v>5366.6500000000005</v>
      </c>
      <c r="AP20" t="str">
        <f t="shared" si="0"/>
        <v/>
      </c>
      <c r="AQ20" t="str">
        <f>IF(A20="","",VLOOKUP(A20,'Base Sites'!A:B,2,FALSE))</f>
        <v/>
      </c>
      <c r="AT20" t="str">
        <f>IF(A20="","",VLOOKUP(L20,'Base Vendeurs'!A:B,2,FALSE))</f>
        <v/>
      </c>
      <c r="AV20" t="str">
        <f t="shared" si="1"/>
        <v/>
      </c>
    </row>
    <row r="21" spans="1:48" x14ac:dyDescent="0.25">
      <c r="A21" s="484"/>
      <c r="B21" s="481"/>
      <c r="C21" s="480" t="s">
        <v>109</v>
      </c>
      <c r="D21" s="464">
        <v>1490</v>
      </c>
      <c r="E21" s="480" t="s">
        <v>40</v>
      </c>
      <c r="F21" s="22" t="s">
        <v>664</v>
      </c>
      <c r="G21" s="20">
        <v>392.04</v>
      </c>
      <c r="AP21" t="str">
        <f t="shared" si="0"/>
        <v/>
      </c>
      <c r="AQ21" t="str">
        <f>IF(A21="","",VLOOKUP(A21,'Base Sites'!A:B,2,FALSE))</f>
        <v/>
      </c>
      <c r="AT21" t="str">
        <f>IF(A21="","",VLOOKUP(L21,'Base Vendeurs'!A:B,2,FALSE))</f>
        <v/>
      </c>
      <c r="AV21" t="str">
        <f t="shared" si="1"/>
        <v/>
      </c>
    </row>
    <row r="22" spans="1:48" x14ac:dyDescent="0.25">
      <c r="A22" s="484"/>
      <c r="B22" s="481"/>
      <c r="C22" s="481"/>
      <c r="D22" s="464">
        <v>1771</v>
      </c>
      <c r="E22" s="481" t="s">
        <v>40</v>
      </c>
      <c r="F22" s="22" t="s">
        <v>2312</v>
      </c>
      <c r="G22" s="20">
        <v>561.25</v>
      </c>
      <c r="AP22" t="str">
        <f t="shared" si="0"/>
        <v/>
      </c>
      <c r="AQ22" t="str">
        <f>IF(A22="","",VLOOKUP(A22,'Base Sites'!A:B,2,FALSE))</f>
        <v/>
      </c>
      <c r="AT22" t="str">
        <f>IF(A22="","",VLOOKUP(L22,'Base Vendeurs'!A:B,2,FALSE))</f>
        <v/>
      </c>
      <c r="AV22" t="str">
        <f t="shared" si="1"/>
        <v/>
      </c>
    </row>
    <row r="23" spans="1:48" x14ac:dyDescent="0.25">
      <c r="A23" s="484"/>
      <c r="B23" s="481"/>
      <c r="C23" s="481"/>
      <c r="D23" s="464">
        <v>1773</v>
      </c>
      <c r="E23" s="481" t="s">
        <v>40</v>
      </c>
      <c r="F23" s="22" t="s">
        <v>2314</v>
      </c>
      <c r="G23" s="20">
        <v>718.21</v>
      </c>
      <c r="AP23" t="str">
        <f t="shared" si="0"/>
        <v/>
      </c>
      <c r="AQ23" t="str">
        <f>IF(A23="","",VLOOKUP(A23,'Base Sites'!A:B,2,FALSE))</f>
        <v/>
      </c>
      <c r="AT23" t="str">
        <f>IF(A23="","",VLOOKUP(L23,'Base Vendeurs'!A:B,2,FALSE))</f>
        <v/>
      </c>
      <c r="AV23" t="str">
        <f t="shared" si="1"/>
        <v/>
      </c>
    </row>
    <row r="24" spans="1:48" x14ac:dyDescent="0.25">
      <c r="A24" s="484"/>
      <c r="B24" s="481"/>
      <c r="C24" s="481"/>
      <c r="D24" s="464">
        <v>1788</v>
      </c>
      <c r="E24" s="481" t="s">
        <v>40</v>
      </c>
      <c r="F24" s="22" t="s">
        <v>666</v>
      </c>
      <c r="G24" s="20">
        <v>373.59000000000009</v>
      </c>
      <c r="AP24" t="str">
        <f t="shared" si="0"/>
        <v/>
      </c>
      <c r="AQ24" t="str">
        <f>IF(A24="","",VLOOKUP(A24,'Base Sites'!A:B,2,FALSE))</f>
        <v/>
      </c>
      <c r="AT24" t="str">
        <f>IF(A24="","",VLOOKUP(L24,'Base Vendeurs'!A:B,2,FALSE))</f>
        <v/>
      </c>
      <c r="AV24" t="str">
        <f t="shared" si="1"/>
        <v/>
      </c>
    </row>
    <row r="25" spans="1:48" x14ac:dyDescent="0.25">
      <c r="A25" s="484"/>
      <c r="B25" s="481"/>
      <c r="C25" s="481"/>
      <c r="D25" s="464">
        <v>1793</v>
      </c>
      <c r="E25" s="22" t="s">
        <v>83</v>
      </c>
      <c r="F25" s="22" t="s">
        <v>1972</v>
      </c>
      <c r="G25" s="20">
        <v>1066.73</v>
      </c>
      <c r="AP25" t="str">
        <f t="shared" si="0"/>
        <v/>
      </c>
      <c r="AQ25" t="str">
        <f>IF(A25="","",VLOOKUP(A25,'Base Sites'!A:B,2,FALSE))</f>
        <v/>
      </c>
      <c r="AT25" t="str">
        <f>IF(A25="","",VLOOKUP(L25,'Base Vendeurs'!A:B,2,FALSE))</f>
        <v/>
      </c>
      <c r="AV25" t="str">
        <f t="shared" si="1"/>
        <v/>
      </c>
    </row>
    <row r="26" spans="1:48" x14ac:dyDescent="0.25">
      <c r="A26" s="484"/>
      <c r="B26" s="481"/>
      <c r="C26" s="481"/>
      <c r="D26" s="464">
        <v>1807</v>
      </c>
      <c r="E26" s="480" t="s">
        <v>40</v>
      </c>
      <c r="F26" s="22" t="s">
        <v>4687</v>
      </c>
      <c r="G26" s="20">
        <v>430.5</v>
      </c>
      <c r="AP26" t="str">
        <f t="shared" si="0"/>
        <v/>
      </c>
      <c r="AQ26" t="str">
        <f>IF(A26="","",VLOOKUP(A26,'Base Sites'!A:B,2,FALSE))</f>
        <v/>
      </c>
      <c r="AT26" t="str">
        <f>IF(A26="","",VLOOKUP(L26,'Base Vendeurs'!A:B,2,FALSE))</f>
        <v/>
      </c>
      <c r="AV26" t="str">
        <f t="shared" si="1"/>
        <v/>
      </c>
    </row>
    <row r="27" spans="1:48" x14ac:dyDescent="0.25">
      <c r="A27" s="484"/>
      <c r="B27" s="481"/>
      <c r="C27" s="481"/>
      <c r="D27" s="464">
        <v>1811</v>
      </c>
      <c r="E27" s="481" t="s">
        <v>40</v>
      </c>
      <c r="F27" s="22" t="s">
        <v>3136</v>
      </c>
      <c r="G27" s="20">
        <v>859.26</v>
      </c>
      <c r="AP27" t="str">
        <f t="shared" si="0"/>
        <v/>
      </c>
      <c r="AQ27" t="str">
        <f>IF(A27="","",VLOOKUP(A27,'Base Sites'!A:B,2,FALSE))</f>
        <v/>
      </c>
      <c r="AT27" t="str">
        <f>IF(A27="","",VLOOKUP(L27,'Base Vendeurs'!A:B,2,FALSE))</f>
        <v/>
      </c>
      <c r="AV27" t="str">
        <f t="shared" si="1"/>
        <v/>
      </c>
    </row>
    <row r="28" spans="1:48" x14ac:dyDescent="0.25">
      <c r="A28" s="484"/>
      <c r="B28" s="481"/>
      <c r="C28" s="481"/>
      <c r="D28" s="464">
        <v>1812</v>
      </c>
      <c r="E28" s="22" t="s">
        <v>83</v>
      </c>
      <c r="F28" s="22" t="s">
        <v>4697</v>
      </c>
      <c r="G28" s="20">
        <v>943.15</v>
      </c>
      <c r="AP28" t="str">
        <f t="shared" si="0"/>
        <v/>
      </c>
      <c r="AQ28" t="str">
        <f>IF(A28="","",VLOOKUP(A28,'Base Sites'!A:B,2,FALSE))</f>
        <v/>
      </c>
      <c r="AT28" t="str">
        <f>IF(A28="","",VLOOKUP(L28,'Base Vendeurs'!A:B,2,FALSE))</f>
        <v/>
      </c>
      <c r="AV28" t="str">
        <f t="shared" si="1"/>
        <v/>
      </c>
    </row>
    <row r="29" spans="1:48" x14ac:dyDescent="0.25">
      <c r="A29" s="484"/>
      <c r="B29" s="481"/>
      <c r="C29" s="481"/>
      <c r="D29" s="464">
        <v>1852</v>
      </c>
      <c r="E29" s="22" t="s">
        <v>40</v>
      </c>
      <c r="F29" s="22" t="s">
        <v>3134</v>
      </c>
      <c r="G29" s="20">
        <v>350.2</v>
      </c>
      <c r="AP29" t="str">
        <f t="shared" si="0"/>
        <v/>
      </c>
      <c r="AQ29" t="str">
        <f>IF(A29="","",VLOOKUP(A29,'Base Sites'!A:B,2,FALSE))</f>
        <v/>
      </c>
      <c r="AT29" t="str">
        <f>IF(A29="","",VLOOKUP(L29,'Base Vendeurs'!A:B,2,FALSE))</f>
        <v/>
      </c>
      <c r="AV29" t="str">
        <f t="shared" si="1"/>
        <v/>
      </c>
    </row>
    <row r="30" spans="1:48" x14ac:dyDescent="0.25">
      <c r="A30" s="484"/>
      <c r="B30" s="481"/>
      <c r="C30" s="481"/>
      <c r="D30" s="464">
        <v>1887</v>
      </c>
      <c r="E30" s="22" t="s">
        <v>83</v>
      </c>
      <c r="F30" s="22" t="s">
        <v>3886</v>
      </c>
      <c r="G30" s="20">
        <v>907.64</v>
      </c>
      <c r="AP30" t="str">
        <f t="shared" si="0"/>
        <v/>
      </c>
      <c r="AQ30" t="str">
        <f>IF(A30="","",VLOOKUP(A30,'Base Sites'!A:B,2,FALSE))</f>
        <v/>
      </c>
      <c r="AT30" t="str">
        <f>IF(A30="","",VLOOKUP(L30,'Base Vendeurs'!A:B,2,FALSE))</f>
        <v/>
      </c>
      <c r="AV30" t="str">
        <f t="shared" si="1"/>
        <v/>
      </c>
    </row>
    <row r="31" spans="1:48" x14ac:dyDescent="0.25">
      <c r="A31" s="484"/>
      <c r="B31" s="481"/>
      <c r="C31" s="481"/>
      <c r="D31" s="464">
        <v>2154</v>
      </c>
      <c r="E31" s="22" t="s">
        <v>40</v>
      </c>
      <c r="F31" s="22" t="s">
        <v>3147</v>
      </c>
      <c r="G31" s="20">
        <v>924.01</v>
      </c>
      <c r="AP31" t="str">
        <f t="shared" si="0"/>
        <v/>
      </c>
      <c r="AQ31" t="str">
        <f>IF(A31="","",VLOOKUP(A31,'Base Sites'!A:B,2,FALSE))</f>
        <v/>
      </c>
      <c r="AT31" t="str">
        <f>IF(A31="","",VLOOKUP(L31,'Base Vendeurs'!A:B,2,FALSE))</f>
        <v/>
      </c>
      <c r="AV31" t="str">
        <f t="shared" si="1"/>
        <v/>
      </c>
    </row>
    <row r="32" spans="1:48" x14ac:dyDescent="0.25">
      <c r="A32" s="484"/>
      <c r="B32" s="481"/>
      <c r="C32" s="480" t="s">
        <v>5206</v>
      </c>
      <c r="D32" s="481"/>
      <c r="E32" s="481"/>
      <c r="F32" s="481"/>
      <c r="G32" s="20">
        <v>7526.58</v>
      </c>
      <c r="AP32" t="str">
        <f t="shared" si="0"/>
        <v/>
      </c>
      <c r="AQ32" t="str">
        <f>IF(A32="","",VLOOKUP(A32,'Base Sites'!A:B,2,FALSE))</f>
        <v/>
      </c>
      <c r="AT32" t="str">
        <f>IF(A32="","",VLOOKUP(L32,'Base Vendeurs'!A:B,2,FALSE))</f>
        <v/>
      </c>
      <c r="AV32" t="str">
        <f t="shared" si="1"/>
        <v/>
      </c>
    </row>
    <row r="33" spans="1:48" x14ac:dyDescent="0.25">
      <c r="A33" s="484"/>
      <c r="B33" s="481"/>
      <c r="C33" s="480" t="s">
        <v>161</v>
      </c>
      <c r="D33" s="464">
        <v>1851</v>
      </c>
      <c r="E33" s="480" t="s">
        <v>40</v>
      </c>
      <c r="F33" s="22" t="s">
        <v>3890</v>
      </c>
      <c r="G33" s="20">
        <v>1050.8400000000001</v>
      </c>
      <c r="AP33" t="str">
        <f t="shared" si="0"/>
        <v/>
      </c>
      <c r="AQ33" t="str">
        <f>IF(A33="","",VLOOKUP(A33,'Base Sites'!A:B,2,FALSE))</f>
        <v/>
      </c>
      <c r="AT33" t="str">
        <f>IF(A33="","",VLOOKUP(L33,'Base Vendeurs'!A:B,2,FALSE))</f>
        <v/>
      </c>
      <c r="AV33" t="str">
        <f t="shared" si="1"/>
        <v/>
      </c>
    </row>
    <row r="34" spans="1:48" x14ac:dyDescent="0.25">
      <c r="A34" s="484"/>
      <c r="B34" s="481"/>
      <c r="C34" s="481"/>
      <c r="D34" s="464">
        <v>1855</v>
      </c>
      <c r="E34" s="481" t="s">
        <v>40</v>
      </c>
      <c r="F34" s="22" t="s">
        <v>3139</v>
      </c>
      <c r="G34" s="20">
        <v>499.8</v>
      </c>
      <c r="AP34" t="str">
        <f t="shared" si="0"/>
        <v/>
      </c>
      <c r="AQ34" t="str">
        <f>IF(A34="","",VLOOKUP(A34,'Base Sites'!A:B,2,FALSE))</f>
        <v/>
      </c>
      <c r="AT34" t="str">
        <f>IF(A34="","",VLOOKUP(L34,'Base Vendeurs'!A:B,2,FALSE))</f>
        <v/>
      </c>
      <c r="AV34" t="str">
        <f t="shared" si="1"/>
        <v/>
      </c>
    </row>
    <row r="35" spans="1:48" x14ac:dyDescent="0.25">
      <c r="A35" s="484"/>
      <c r="B35" s="481"/>
      <c r="C35" s="481"/>
      <c r="D35" s="464">
        <v>1879</v>
      </c>
      <c r="E35" s="481" t="s">
        <v>40</v>
      </c>
      <c r="F35" s="22" t="s">
        <v>4683</v>
      </c>
      <c r="G35" s="20">
        <v>505.71</v>
      </c>
      <c r="AP35" t="str">
        <f t="shared" si="0"/>
        <v/>
      </c>
      <c r="AQ35" t="str">
        <f>IF(A35="","",VLOOKUP(A35,'Base Sites'!A:B,2,FALSE))</f>
        <v/>
      </c>
      <c r="AT35" t="str">
        <f>IF(A35="","",VLOOKUP(L35,'Base Vendeurs'!A:B,2,FALSE))</f>
        <v/>
      </c>
      <c r="AV35" t="str">
        <f t="shared" si="1"/>
        <v/>
      </c>
    </row>
    <row r="36" spans="1:48" x14ac:dyDescent="0.25">
      <c r="A36" s="484"/>
      <c r="B36" s="481"/>
      <c r="C36" s="480" t="s">
        <v>5207</v>
      </c>
      <c r="D36" s="481"/>
      <c r="E36" s="481"/>
      <c r="F36" s="481"/>
      <c r="G36" s="20">
        <v>2056.35</v>
      </c>
      <c r="AP36" t="str">
        <f t="shared" si="0"/>
        <v/>
      </c>
      <c r="AQ36" t="str">
        <f>IF(A36="","",VLOOKUP(A36,'Base Sites'!A:B,2,FALSE))</f>
        <v/>
      </c>
      <c r="AT36" t="str">
        <f>IF(A36="","",VLOOKUP(L36,'Base Vendeurs'!A:B,2,FALSE))</f>
        <v/>
      </c>
      <c r="AV36" t="str">
        <f t="shared" si="1"/>
        <v/>
      </c>
    </row>
    <row r="37" spans="1:48" x14ac:dyDescent="0.25">
      <c r="A37" s="484"/>
      <c r="B37" s="481"/>
      <c r="C37" s="480" t="s">
        <v>356</v>
      </c>
      <c r="D37" s="464">
        <v>1794</v>
      </c>
      <c r="E37" s="480" t="s">
        <v>40</v>
      </c>
      <c r="F37" s="22" t="s">
        <v>3130</v>
      </c>
      <c r="G37" s="20">
        <v>587.78</v>
      </c>
      <c r="AP37" t="str">
        <f t="shared" si="0"/>
        <v/>
      </c>
      <c r="AQ37" t="str">
        <f>IF(A37="","",VLOOKUP(A37,'Base Sites'!A:B,2,FALSE))</f>
        <v/>
      </c>
      <c r="AT37" t="str">
        <f>IF(A37="","",VLOOKUP(L37,'Base Vendeurs'!A:B,2,FALSE))</f>
        <v/>
      </c>
      <c r="AV37" t="str">
        <f t="shared" si="1"/>
        <v/>
      </c>
    </row>
    <row r="38" spans="1:48" x14ac:dyDescent="0.25">
      <c r="A38" s="484"/>
      <c r="B38" s="481"/>
      <c r="C38" s="481"/>
      <c r="D38" s="464">
        <v>1795</v>
      </c>
      <c r="E38" s="481" t="s">
        <v>40</v>
      </c>
      <c r="F38" s="22" t="s">
        <v>3130</v>
      </c>
      <c r="G38" s="20">
        <v>587.78</v>
      </c>
      <c r="AP38" t="str">
        <f t="shared" si="0"/>
        <v/>
      </c>
      <c r="AQ38" t="str">
        <f>IF(A38="","",VLOOKUP(A38,'Base Sites'!A:B,2,FALSE))</f>
        <v/>
      </c>
      <c r="AT38" t="str">
        <f>IF(A38="","",VLOOKUP(L38,'Base Vendeurs'!A:B,2,FALSE))</f>
        <v/>
      </c>
      <c r="AV38" t="str">
        <f t="shared" si="1"/>
        <v/>
      </c>
    </row>
    <row r="39" spans="1:48" x14ac:dyDescent="0.25">
      <c r="A39" s="484"/>
      <c r="B39" s="481"/>
      <c r="C39" s="480" t="s">
        <v>5208</v>
      </c>
      <c r="D39" s="481"/>
      <c r="E39" s="481"/>
      <c r="F39" s="481"/>
      <c r="G39" s="20">
        <v>1175.56</v>
      </c>
      <c r="AP39" t="str">
        <f t="shared" si="0"/>
        <v/>
      </c>
      <c r="AQ39" t="str">
        <f>IF(A39="","",VLOOKUP(A39,'Base Sites'!A:B,2,FALSE))</f>
        <v/>
      </c>
      <c r="AT39" t="str">
        <f>IF(A39="","",VLOOKUP(L39,'Base Vendeurs'!A:B,2,FALSE))</f>
        <v/>
      </c>
      <c r="AV39" t="str">
        <f t="shared" si="1"/>
        <v/>
      </c>
    </row>
    <row r="40" spans="1:48" x14ac:dyDescent="0.25">
      <c r="A40" s="484"/>
      <c r="B40" s="481"/>
      <c r="C40" s="480" t="s">
        <v>506</v>
      </c>
      <c r="D40" s="464">
        <v>1934</v>
      </c>
      <c r="E40" s="480" t="s">
        <v>40</v>
      </c>
      <c r="F40" s="22" t="s">
        <v>3145</v>
      </c>
      <c r="G40" s="20">
        <v>628.72</v>
      </c>
      <c r="AP40" t="str">
        <f t="shared" si="0"/>
        <v/>
      </c>
      <c r="AQ40" t="str">
        <f>IF(A40="","",VLOOKUP(A40,'Base Sites'!A:B,2,FALSE))</f>
        <v/>
      </c>
      <c r="AT40" t="str">
        <f>IF(A40="","",VLOOKUP(L40,'Base Vendeurs'!A:B,2,FALSE))</f>
        <v/>
      </c>
      <c r="AV40" t="str">
        <f t="shared" si="1"/>
        <v/>
      </c>
    </row>
    <row r="41" spans="1:48" x14ac:dyDescent="0.25">
      <c r="A41" s="484"/>
      <c r="B41" s="481"/>
      <c r="C41" s="481"/>
      <c r="D41" s="464">
        <v>2159</v>
      </c>
      <c r="E41" s="481" t="s">
        <v>40</v>
      </c>
      <c r="F41" s="22" t="s">
        <v>4679</v>
      </c>
      <c r="G41" s="20">
        <v>698.03</v>
      </c>
      <c r="AP41" t="str">
        <f t="shared" si="0"/>
        <v/>
      </c>
      <c r="AQ41" t="str">
        <f>IF(A41="","",VLOOKUP(A41,'Base Sites'!A:B,2,FALSE))</f>
        <v/>
      </c>
      <c r="AT41" t="str">
        <f>IF(A41="","",VLOOKUP(L41,'Base Vendeurs'!A:B,2,FALSE))</f>
        <v/>
      </c>
      <c r="AV41" t="str">
        <f t="shared" si="1"/>
        <v/>
      </c>
    </row>
    <row r="42" spans="1:48" x14ac:dyDescent="0.25">
      <c r="A42" s="484"/>
      <c r="B42" s="481"/>
      <c r="C42" s="480" t="s">
        <v>5209</v>
      </c>
      <c r="D42" s="481"/>
      <c r="E42" s="481"/>
      <c r="F42" s="481"/>
      <c r="G42" s="20">
        <v>1326.75</v>
      </c>
      <c r="AP42" t="str">
        <f t="shared" si="0"/>
        <v/>
      </c>
      <c r="AQ42" t="str">
        <f>IF(A42="","",VLOOKUP(A42,'Base Sites'!A:B,2,FALSE))</f>
        <v/>
      </c>
      <c r="AT42" t="str">
        <f>IF(A42="","",VLOOKUP(L42,'Base Vendeurs'!A:B,2,FALSE))</f>
        <v/>
      </c>
      <c r="AV42" t="str">
        <f t="shared" si="1"/>
        <v/>
      </c>
    </row>
    <row r="43" spans="1:48" x14ac:dyDescent="0.25">
      <c r="A43" s="484"/>
      <c r="B43" s="480" t="s">
        <v>5190</v>
      </c>
      <c r="C43" s="481"/>
      <c r="D43" s="481"/>
      <c r="E43" s="481"/>
      <c r="F43" s="481"/>
      <c r="G43" s="20">
        <v>20491.09</v>
      </c>
      <c r="AP43" t="str">
        <f t="shared" si="0"/>
        <v/>
      </c>
      <c r="AQ43" t="str">
        <f>IF(A43="","",VLOOKUP(A43,'Base Sites'!A:B,2,FALSE))</f>
        <v/>
      </c>
      <c r="AT43" t="str">
        <f>IF(A43="","",VLOOKUP(L43,'Base Vendeurs'!A:B,2,FALSE))</f>
        <v/>
      </c>
      <c r="AV43" t="str">
        <f t="shared" si="1"/>
        <v/>
      </c>
    </row>
    <row r="44" spans="1:48" x14ac:dyDescent="0.25">
      <c r="A44" s="484"/>
      <c r="B44" s="480" t="s">
        <v>29</v>
      </c>
      <c r="C44" s="480" t="s">
        <v>33</v>
      </c>
      <c r="D44" s="464">
        <v>1476</v>
      </c>
      <c r="E44" s="22" t="s">
        <v>178</v>
      </c>
      <c r="F44" s="22" t="s">
        <v>402</v>
      </c>
      <c r="G44" s="20">
        <v>2232.29</v>
      </c>
      <c r="AP44" t="str">
        <f t="shared" si="0"/>
        <v/>
      </c>
      <c r="AQ44" t="str">
        <f>IF(A44="","",VLOOKUP(A44,'Base Sites'!A:B,2,FALSE))</f>
        <v/>
      </c>
      <c r="AT44" t="str">
        <f>IF(A44="","",VLOOKUP(L44,'Base Vendeurs'!A:B,2,FALSE))</f>
        <v/>
      </c>
      <c r="AV44" t="str">
        <f t="shared" si="1"/>
        <v/>
      </c>
    </row>
    <row r="45" spans="1:48" x14ac:dyDescent="0.25">
      <c r="A45" s="484"/>
      <c r="B45" s="481"/>
      <c r="C45" s="481"/>
      <c r="D45" s="464">
        <v>1538</v>
      </c>
      <c r="E45" s="480" t="s">
        <v>378</v>
      </c>
      <c r="F45" s="22" t="s">
        <v>1832</v>
      </c>
      <c r="G45" s="20">
        <v>755.18</v>
      </c>
      <c r="AP45" t="str">
        <f t="shared" si="0"/>
        <v/>
      </c>
      <c r="AQ45" t="str">
        <f>IF(A45="","",VLOOKUP(A45,'Base Sites'!A:B,2,FALSE))</f>
        <v/>
      </c>
      <c r="AT45" t="str">
        <f>IF(A45="","",VLOOKUP(L45,'Base Vendeurs'!A:B,2,FALSE))</f>
        <v/>
      </c>
      <c r="AV45" t="str">
        <f t="shared" si="1"/>
        <v/>
      </c>
    </row>
    <row r="46" spans="1:48" x14ac:dyDescent="0.25">
      <c r="A46" s="484"/>
      <c r="B46" s="481"/>
      <c r="C46" s="481"/>
      <c r="D46" s="464">
        <v>1699</v>
      </c>
      <c r="E46" s="481" t="s">
        <v>378</v>
      </c>
      <c r="F46" s="22" t="s">
        <v>1832</v>
      </c>
      <c r="G46" s="20">
        <v>421.09</v>
      </c>
      <c r="AP46" t="str">
        <f t="shared" si="0"/>
        <v/>
      </c>
      <c r="AQ46" t="str">
        <f>IF(A46="","",VLOOKUP(A46,'Base Sites'!A:B,2,FALSE))</f>
        <v/>
      </c>
      <c r="AT46" t="str">
        <f>IF(A46="","",VLOOKUP(L46,'Base Vendeurs'!A:B,2,FALSE))</f>
        <v/>
      </c>
      <c r="AV46" t="str">
        <f t="shared" si="1"/>
        <v/>
      </c>
    </row>
    <row r="47" spans="1:48" x14ac:dyDescent="0.25">
      <c r="A47" s="484"/>
      <c r="B47" s="481"/>
      <c r="C47" s="481"/>
      <c r="D47" s="464">
        <v>1700</v>
      </c>
      <c r="E47" s="481" t="s">
        <v>378</v>
      </c>
      <c r="F47" s="22" t="s">
        <v>65</v>
      </c>
      <c r="G47" s="20">
        <v>818.57</v>
      </c>
      <c r="AP47" t="str">
        <f t="shared" si="0"/>
        <v/>
      </c>
      <c r="AQ47" t="str">
        <f>IF(A47="","",VLOOKUP(A47,'Base Sites'!A:B,2,FALSE))</f>
        <v/>
      </c>
      <c r="AT47" t="str">
        <f>IF(A47="","",VLOOKUP(L47,'Base Vendeurs'!A:B,2,FALSE))</f>
        <v/>
      </c>
      <c r="AV47" t="str">
        <f t="shared" si="1"/>
        <v/>
      </c>
    </row>
    <row r="48" spans="1:48" x14ac:dyDescent="0.25">
      <c r="A48" s="484"/>
      <c r="B48" s="481"/>
      <c r="C48" s="481"/>
      <c r="D48" s="464">
        <v>2035</v>
      </c>
      <c r="E48" s="22" t="s">
        <v>42</v>
      </c>
      <c r="F48" s="22" t="s">
        <v>550</v>
      </c>
      <c r="G48" s="20">
        <v>858.33</v>
      </c>
      <c r="AP48" t="str">
        <f t="shared" si="0"/>
        <v/>
      </c>
      <c r="AQ48" t="str">
        <f>IF(A48="","",VLOOKUP(A48,'Base Sites'!A:B,2,FALSE))</f>
        <v/>
      </c>
      <c r="AT48" t="str">
        <f>IF(A48="","",VLOOKUP(L48,'Base Vendeurs'!A:B,2,FALSE))</f>
        <v/>
      </c>
      <c r="AV48" t="str">
        <f t="shared" si="1"/>
        <v/>
      </c>
    </row>
    <row r="49" spans="1:48" x14ac:dyDescent="0.25">
      <c r="A49" s="484"/>
      <c r="B49" s="481"/>
      <c r="C49" s="480" t="s">
        <v>5204</v>
      </c>
      <c r="D49" s="481"/>
      <c r="E49" s="481"/>
      <c r="F49" s="481"/>
      <c r="G49" s="20">
        <v>5085.46</v>
      </c>
      <c r="AP49" t="str">
        <f t="shared" si="0"/>
        <v/>
      </c>
      <c r="AQ49" t="str">
        <f>IF(A49="","",VLOOKUP(A49,'Base Sites'!A:B,2,FALSE))</f>
        <v/>
      </c>
      <c r="AT49" t="str">
        <f>IF(A49="","",VLOOKUP(L49,'Base Vendeurs'!A:B,2,FALSE))</f>
        <v/>
      </c>
      <c r="AV49" t="str">
        <f t="shared" si="1"/>
        <v/>
      </c>
    </row>
    <row r="50" spans="1:48" x14ac:dyDescent="0.25">
      <c r="A50" s="484"/>
      <c r="B50" s="481"/>
      <c r="C50" s="480" t="s">
        <v>70</v>
      </c>
      <c r="D50" s="464">
        <v>1541</v>
      </c>
      <c r="E50" s="22" t="s">
        <v>42</v>
      </c>
      <c r="F50" s="22" t="s">
        <v>289</v>
      </c>
      <c r="G50" s="20">
        <v>450.99</v>
      </c>
      <c r="AP50" t="str">
        <f t="shared" si="0"/>
        <v/>
      </c>
      <c r="AQ50" t="str">
        <f>IF(A50="","",VLOOKUP(A50,'Base Sites'!A:B,2,FALSE))</f>
        <v/>
      </c>
      <c r="AT50" t="str">
        <f>IF(A50="","",VLOOKUP(L50,'Base Vendeurs'!A:B,2,FALSE))</f>
        <v/>
      </c>
      <c r="AV50" t="str">
        <f t="shared" si="1"/>
        <v/>
      </c>
    </row>
    <row r="51" spans="1:48" x14ac:dyDescent="0.25">
      <c r="A51" s="484"/>
      <c r="B51" s="481"/>
      <c r="C51" s="481"/>
      <c r="D51" s="464">
        <v>1634</v>
      </c>
      <c r="E51" s="480" t="s">
        <v>129</v>
      </c>
      <c r="F51" s="22" t="s">
        <v>3032</v>
      </c>
      <c r="G51" s="20">
        <v>721.45</v>
      </c>
      <c r="AP51" t="str">
        <f t="shared" si="0"/>
        <v/>
      </c>
      <c r="AQ51" t="str">
        <f>IF(A51="","",VLOOKUP(A51,'Base Sites'!A:B,2,FALSE))</f>
        <v/>
      </c>
      <c r="AT51" t="str">
        <f>IF(A51="","",VLOOKUP(L51,'Base Vendeurs'!A:B,2,FALSE))</f>
        <v/>
      </c>
      <c r="AV51" t="str">
        <f t="shared" si="1"/>
        <v/>
      </c>
    </row>
    <row r="52" spans="1:48" x14ac:dyDescent="0.25">
      <c r="A52" s="484"/>
      <c r="B52" s="481"/>
      <c r="C52" s="481"/>
      <c r="D52" s="464">
        <v>2015</v>
      </c>
      <c r="E52" s="481" t="s">
        <v>129</v>
      </c>
      <c r="F52" s="22" t="s">
        <v>2214</v>
      </c>
      <c r="G52" s="20">
        <v>515.51</v>
      </c>
      <c r="AP52" t="str">
        <f t="shared" si="0"/>
        <v/>
      </c>
      <c r="AQ52" t="str">
        <f>IF(A52="","",VLOOKUP(A52,'Base Sites'!A:B,2,FALSE))</f>
        <v/>
      </c>
      <c r="AT52" t="str">
        <f>IF(A52="","",VLOOKUP(L52,'Base Vendeurs'!A:B,2,FALSE))</f>
        <v/>
      </c>
      <c r="AV52" t="str">
        <f t="shared" si="1"/>
        <v/>
      </c>
    </row>
    <row r="53" spans="1:48" x14ac:dyDescent="0.25">
      <c r="A53" s="484"/>
      <c r="B53" s="481"/>
      <c r="C53" s="481"/>
      <c r="D53" s="464">
        <v>2108</v>
      </c>
      <c r="E53" s="480" t="s">
        <v>79</v>
      </c>
      <c r="F53" s="22" t="s">
        <v>1587</v>
      </c>
      <c r="G53" s="20">
        <v>1784.02</v>
      </c>
      <c r="AP53" t="str">
        <f t="shared" si="0"/>
        <v/>
      </c>
      <c r="AQ53" t="str">
        <f>IF(A53="","",VLOOKUP(A53,'Base Sites'!A:B,2,FALSE))</f>
        <v/>
      </c>
      <c r="AT53" t="str">
        <f>IF(A53="","",VLOOKUP(L53,'Base Vendeurs'!A:B,2,FALSE))</f>
        <v/>
      </c>
      <c r="AV53" t="str">
        <f t="shared" si="1"/>
        <v/>
      </c>
    </row>
    <row r="54" spans="1:48" x14ac:dyDescent="0.25">
      <c r="A54" s="484"/>
      <c r="B54" s="481"/>
      <c r="C54" s="481"/>
      <c r="D54" s="464">
        <v>2354</v>
      </c>
      <c r="E54" s="481" t="s">
        <v>79</v>
      </c>
      <c r="F54" s="22" t="s">
        <v>4646</v>
      </c>
      <c r="G54" s="20">
        <v>1788.52</v>
      </c>
      <c r="AP54" t="str">
        <f t="shared" si="0"/>
        <v/>
      </c>
      <c r="AQ54" t="str">
        <f>IF(A54="","",VLOOKUP(A54,'Base Sites'!A:B,2,FALSE))</f>
        <v/>
      </c>
      <c r="AT54" t="str">
        <f>IF(A54="","",VLOOKUP(L54,'Base Vendeurs'!A:B,2,FALSE))</f>
        <v/>
      </c>
      <c r="AV54" t="str">
        <f t="shared" si="1"/>
        <v/>
      </c>
    </row>
    <row r="55" spans="1:48" x14ac:dyDescent="0.25">
      <c r="A55" s="484"/>
      <c r="B55" s="481"/>
      <c r="C55" s="481"/>
      <c r="D55" s="464">
        <v>2544</v>
      </c>
      <c r="E55" s="22" t="s">
        <v>378</v>
      </c>
      <c r="F55" s="22" t="s">
        <v>3865</v>
      </c>
      <c r="G55" s="20">
        <v>875</v>
      </c>
      <c r="AP55" t="str">
        <f t="shared" si="0"/>
        <v/>
      </c>
      <c r="AQ55" t="str">
        <f>IF(A55="","",VLOOKUP(A55,'Base Sites'!A:B,2,FALSE))</f>
        <v/>
      </c>
      <c r="AT55" t="str">
        <f>IF(A55="","",VLOOKUP(L55,'Base Vendeurs'!A:B,2,FALSE))</f>
        <v/>
      </c>
      <c r="AV55" t="str">
        <f t="shared" si="1"/>
        <v/>
      </c>
    </row>
    <row r="56" spans="1:48" x14ac:dyDescent="0.25">
      <c r="A56" s="484"/>
      <c r="B56" s="481"/>
      <c r="C56" s="481"/>
      <c r="D56" s="464">
        <v>2585</v>
      </c>
      <c r="E56" s="22" t="s">
        <v>79</v>
      </c>
      <c r="F56" s="22" t="s">
        <v>4490</v>
      </c>
      <c r="G56" s="20">
        <v>1950.38</v>
      </c>
      <c r="AP56" t="str">
        <f t="shared" si="0"/>
        <v/>
      </c>
      <c r="AQ56" t="str">
        <f>IF(A56="","",VLOOKUP(A56,'Base Sites'!A:B,2,FALSE))</f>
        <v/>
      </c>
      <c r="AT56" t="str">
        <f>IF(A56="","",VLOOKUP(L56,'Base Vendeurs'!A:B,2,FALSE))</f>
        <v/>
      </c>
      <c r="AV56" t="str">
        <f t="shared" si="1"/>
        <v/>
      </c>
    </row>
    <row r="57" spans="1:48" x14ac:dyDescent="0.25">
      <c r="A57" s="484"/>
      <c r="B57" s="481"/>
      <c r="C57" s="481"/>
      <c r="D57" s="464">
        <v>2594</v>
      </c>
      <c r="E57" s="22" t="s">
        <v>31</v>
      </c>
      <c r="F57" s="22" t="s">
        <v>3072</v>
      </c>
      <c r="G57" s="20">
        <v>501.66</v>
      </c>
      <c r="AP57" t="str">
        <f t="shared" si="0"/>
        <v/>
      </c>
      <c r="AQ57" t="str">
        <f>IF(A57="","",VLOOKUP(A57,'Base Sites'!A:B,2,FALSE))</f>
        <v/>
      </c>
      <c r="AT57" t="str">
        <f>IF(A57="","",VLOOKUP(L57,'Base Vendeurs'!A:B,2,FALSE))</f>
        <v/>
      </c>
      <c r="AV57" t="str">
        <f t="shared" si="1"/>
        <v/>
      </c>
    </row>
    <row r="58" spans="1:48" x14ac:dyDescent="0.25">
      <c r="A58" s="484"/>
      <c r="B58" s="481"/>
      <c r="C58" s="480" t="s">
        <v>5205</v>
      </c>
      <c r="D58" s="481"/>
      <c r="E58" s="481"/>
      <c r="F58" s="481"/>
      <c r="G58" s="20">
        <v>8587.5300000000007</v>
      </c>
      <c r="AP58" t="str">
        <f t="shared" si="0"/>
        <v/>
      </c>
      <c r="AQ58" t="str">
        <f>IF(A58="","",VLOOKUP(A58,'Base Sites'!A:B,2,FALSE))</f>
        <v/>
      </c>
      <c r="AT58" t="str">
        <f>IF(A58="","",VLOOKUP(L58,'Base Vendeurs'!A:B,2,FALSE))</f>
        <v/>
      </c>
      <c r="AV58" t="str">
        <f t="shared" si="1"/>
        <v/>
      </c>
    </row>
    <row r="59" spans="1:48" x14ac:dyDescent="0.25">
      <c r="A59" s="484"/>
      <c r="B59" s="481"/>
      <c r="C59" s="480" t="s">
        <v>109</v>
      </c>
      <c r="D59" s="464">
        <v>1470</v>
      </c>
      <c r="E59" s="22" t="s">
        <v>129</v>
      </c>
      <c r="F59" s="22" t="s">
        <v>2197</v>
      </c>
      <c r="G59" s="20">
        <v>956.26</v>
      </c>
      <c r="AP59" t="str">
        <f t="shared" si="0"/>
        <v/>
      </c>
      <c r="AQ59" t="str">
        <f>IF(A59="","",VLOOKUP(A59,'Base Sites'!A:B,2,FALSE))</f>
        <v/>
      </c>
      <c r="AT59" t="str">
        <f>IF(A59="","",VLOOKUP(L59,'Base Vendeurs'!A:B,2,FALSE))</f>
        <v/>
      </c>
      <c r="AV59" t="str">
        <f t="shared" si="1"/>
        <v/>
      </c>
    </row>
    <row r="60" spans="1:48" x14ac:dyDescent="0.25">
      <c r="A60" s="484"/>
      <c r="B60" s="481"/>
      <c r="C60" s="481"/>
      <c r="D60" s="464">
        <v>1705</v>
      </c>
      <c r="E60" s="480" t="s">
        <v>31</v>
      </c>
      <c r="F60" s="22" t="s">
        <v>2156</v>
      </c>
      <c r="G60" s="20">
        <v>900.85</v>
      </c>
      <c r="AP60" t="str">
        <f t="shared" si="0"/>
        <v/>
      </c>
      <c r="AQ60" t="str">
        <f>IF(A60="","",VLOOKUP(A60,'Base Sites'!A:B,2,FALSE))</f>
        <v/>
      </c>
      <c r="AT60" t="str">
        <f>IF(A60="","",VLOOKUP(L60,'Base Vendeurs'!A:B,2,FALSE))</f>
        <v/>
      </c>
      <c r="AV60" t="str">
        <f t="shared" si="1"/>
        <v/>
      </c>
    </row>
    <row r="61" spans="1:48" x14ac:dyDescent="0.25">
      <c r="A61" s="484"/>
      <c r="B61" s="481"/>
      <c r="C61" s="481"/>
      <c r="D61" s="464">
        <v>2017</v>
      </c>
      <c r="E61" s="481" t="s">
        <v>31</v>
      </c>
      <c r="F61" s="22" t="s">
        <v>2165</v>
      </c>
      <c r="G61" s="20">
        <v>572.5</v>
      </c>
      <c r="AP61" t="str">
        <f t="shared" si="0"/>
        <v/>
      </c>
      <c r="AQ61" t="str">
        <f>IF(A61="","",VLOOKUP(A61,'Base Sites'!A:B,2,FALSE))</f>
        <v/>
      </c>
      <c r="AT61" t="str">
        <f>IF(A61="","",VLOOKUP(L61,'Base Vendeurs'!A:B,2,FALSE))</f>
        <v/>
      </c>
      <c r="AV61" t="str">
        <f t="shared" si="1"/>
        <v/>
      </c>
    </row>
    <row r="62" spans="1:48" x14ac:dyDescent="0.25">
      <c r="A62" s="484"/>
      <c r="B62" s="481"/>
      <c r="C62" s="481"/>
      <c r="D62" s="464">
        <v>2020</v>
      </c>
      <c r="E62" s="481" t="s">
        <v>31</v>
      </c>
      <c r="F62" s="22" t="s">
        <v>2946</v>
      </c>
      <c r="G62" s="20">
        <v>328.5</v>
      </c>
      <c r="AP62" t="str">
        <f t="shared" si="0"/>
        <v/>
      </c>
      <c r="AQ62" t="str">
        <f>IF(A62="","",VLOOKUP(A62,'Base Sites'!A:B,2,FALSE))</f>
        <v/>
      </c>
      <c r="AT62" t="str">
        <f>IF(A62="","",VLOOKUP(L62,'Base Vendeurs'!A:B,2,FALSE))</f>
        <v/>
      </c>
      <c r="AV62" t="str">
        <f t="shared" si="1"/>
        <v/>
      </c>
    </row>
    <row r="63" spans="1:48" x14ac:dyDescent="0.25">
      <c r="A63" s="484"/>
      <c r="B63" s="481"/>
      <c r="C63" s="481"/>
      <c r="D63" s="464">
        <v>2195</v>
      </c>
      <c r="E63" s="22" t="s">
        <v>129</v>
      </c>
      <c r="F63" s="22" t="s">
        <v>4562</v>
      </c>
      <c r="G63" s="20">
        <v>1228</v>
      </c>
      <c r="AP63" t="str">
        <f t="shared" si="0"/>
        <v/>
      </c>
      <c r="AQ63" t="str">
        <f>IF(A63="","",VLOOKUP(A63,'Base Sites'!A:B,2,FALSE))</f>
        <v/>
      </c>
      <c r="AT63" t="str">
        <f>IF(A63="","",VLOOKUP(L63,'Base Vendeurs'!A:B,2,FALSE))</f>
        <v/>
      </c>
      <c r="AV63" t="str">
        <f t="shared" si="1"/>
        <v/>
      </c>
    </row>
    <row r="64" spans="1:48" x14ac:dyDescent="0.25">
      <c r="A64" s="484"/>
      <c r="B64" s="481"/>
      <c r="C64" s="481"/>
      <c r="D64" s="464">
        <v>2350</v>
      </c>
      <c r="E64" s="22" t="s">
        <v>79</v>
      </c>
      <c r="F64" s="22" t="s">
        <v>4638</v>
      </c>
      <c r="G64" s="20">
        <v>3104.35</v>
      </c>
      <c r="AP64" t="str">
        <f t="shared" si="0"/>
        <v/>
      </c>
      <c r="AQ64" t="str">
        <f>IF(A64="","",VLOOKUP(A64,'Base Sites'!A:B,2,FALSE))</f>
        <v/>
      </c>
      <c r="AT64" t="str">
        <f>IF(A64="","",VLOOKUP(L64,'Base Vendeurs'!A:B,2,FALSE))</f>
        <v/>
      </c>
      <c r="AV64" t="str">
        <f t="shared" si="1"/>
        <v/>
      </c>
    </row>
    <row r="65" spans="1:48" x14ac:dyDescent="0.25">
      <c r="A65" s="484"/>
      <c r="B65" s="481"/>
      <c r="C65" s="481"/>
      <c r="D65" s="464">
        <v>2547</v>
      </c>
      <c r="E65" s="22" t="s">
        <v>178</v>
      </c>
      <c r="F65" s="22" t="s">
        <v>3813</v>
      </c>
      <c r="G65" s="20">
        <v>2468.2600000000002</v>
      </c>
      <c r="AP65" t="str">
        <f t="shared" si="0"/>
        <v/>
      </c>
      <c r="AQ65" t="str">
        <f>IF(A65="","",VLOOKUP(A65,'Base Sites'!A:B,2,FALSE))</f>
        <v/>
      </c>
      <c r="AT65" t="str">
        <f>IF(A65="","",VLOOKUP(L65,'Base Vendeurs'!A:B,2,FALSE))</f>
        <v/>
      </c>
      <c r="AV65" t="str">
        <f t="shared" si="1"/>
        <v/>
      </c>
    </row>
    <row r="66" spans="1:48" x14ac:dyDescent="0.25">
      <c r="A66" s="484"/>
      <c r="B66" s="481"/>
      <c r="C66" s="480" t="s">
        <v>5206</v>
      </c>
      <c r="D66" s="481"/>
      <c r="E66" s="481"/>
      <c r="F66" s="481"/>
      <c r="G66" s="20">
        <v>9558.7200000000012</v>
      </c>
      <c r="AP66" t="str">
        <f t="shared" ref="AP66:AP129" si="2">IF(AM66="","",+AL66/AM66)</f>
        <v/>
      </c>
      <c r="AQ66" t="str">
        <f>IF(A66="","",VLOOKUP(A66,'Base Sites'!A:B,2,FALSE))</f>
        <v/>
      </c>
      <c r="AT66" t="str">
        <f>IF(A66="","",VLOOKUP(L66,'Base Vendeurs'!A:B,2,FALSE))</f>
        <v/>
      </c>
      <c r="AV66" t="str">
        <f t="shared" si="1"/>
        <v/>
      </c>
    </row>
    <row r="67" spans="1:48" x14ac:dyDescent="0.25">
      <c r="A67" s="484"/>
      <c r="B67" s="481"/>
      <c r="C67" s="22" t="s">
        <v>113</v>
      </c>
      <c r="D67" s="464">
        <v>1801</v>
      </c>
      <c r="E67" s="22" t="s">
        <v>378</v>
      </c>
      <c r="F67" s="22" t="s">
        <v>2297</v>
      </c>
      <c r="G67" s="20">
        <v>1948.7</v>
      </c>
      <c r="AP67" t="str">
        <f t="shared" si="2"/>
        <v/>
      </c>
      <c r="AQ67" t="str">
        <f>IF(A67="","",VLOOKUP(A67,'Base Sites'!A:B,2,FALSE))</f>
        <v/>
      </c>
      <c r="AT67" t="str">
        <f>IF(A67="","",VLOOKUP(L67,'Base Vendeurs'!A:B,2,FALSE))</f>
        <v/>
      </c>
      <c r="AV67" t="str">
        <f t="shared" ref="AV67:AV130" si="3">IF(A67="","",+AU67/S67)</f>
        <v/>
      </c>
    </row>
    <row r="68" spans="1:48" x14ac:dyDescent="0.25">
      <c r="A68" s="484"/>
      <c r="B68" s="481"/>
      <c r="C68" s="480" t="s">
        <v>5210</v>
      </c>
      <c r="D68" s="481"/>
      <c r="E68" s="481"/>
      <c r="F68" s="481"/>
      <c r="G68" s="20">
        <v>1948.7</v>
      </c>
      <c r="AP68" t="str">
        <f t="shared" si="2"/>
        <v/>
      </c>
      <c r="AQ68" t="str">
        <f>IF(A68="","",VLOOKUP(A68,'Base Sites'!A:B,2,FALSE))</f>
        <v/>
      </c>
      <c r="AT68" t="str">
        <f>IF(A68="","",VLOOKUP(L68,'Base Vendeurs'!A:B,2,FALSE))</f>
        <v/>
      </c>
      <c r="AV68" t="str">
        <f t="shared" si="3"/>
        <v/>
      </c>
    </row>
    <row r="69" spans="1:48" x14ac:dyDescent="0.25">
      <c r="A69" s="484"/>
      <c r="B69" s="481"/>
      <c r="C69" s="480" t="s">
        <v>161</v>
      </c>
      <c r="D69" s="464">
        <v>1255</v>
      </c>
      <c r="E69" s="22" t="s">
        <v>31</v>
      </c>
      <c r="F69" s="22" t="s">
        <v>503</v>
      </c>
      <c r="G69" s="20">
        <v>1326.17</v>
      </c>
      <c r="AP69" t="str">
        <f t="shared" si="2"/>
        <v/>
      </c>
      <c r="AQ69" t="str">
        <f>IF(A69="","",VLOOKUP(A69,'Base Sites'!A:B,2,FALSE))</f>
        <v/>
      </c>
      <c r="AT69" t="str">
        <f>IF(A69="","",VLOOKUP(L69,'Base Vendeurs'!A:B,2,FALSE))</f>
        <v/>
      </c>
      <c r="AV69" t="str">
        <f t="shared" si="3"/>
        <v/>
      </c>
    </row>
    <row r="70" spans="1:48" x14ac:dyDescent="0.25">
      <c r="A70" s="484"/>
      <c r="B70" s="481"/>
      <c r="C70" s="481"/>
      <c r="D70" s="464">
        <v>1421</v>
      </c>
      <c r="E70" s="22" t="s">
        <v>42</v>
      </c>
      <c r="F70" s="22" t="s">
        <v>596</v>
      </c>
      <c r="G70" s="20">
        <v>828.75</v>
      </c>
      <c r="AP70" t="str">
        <f t="shared" si="2"/>
        <v/>
      </c>
      <c r="AQ70" t="str">
        <f>IF(A70="","",VLOOKUP(A70,'Base Sites'!A:B,2,FALSE))</f>
        <v/>
      </c>
      <c r="AT70" t="str">
        <f>IF(A70="","",VLOOKUP(L70,'Base Vendeurs'!A:B,2,FALSE))</f>
        <v/>
      </c>
      <c r="AV70" t="str">
        <f t="shared" si="3"/>
        <v/>
      </c>
    </row>
    <row r="71" spans="1:48" x14ac:dyDescent="0.25">
      <c r="A71" s="484"/>
      <c r="B71" s="481"/>
      <c r="C71" s="481"/>
      <c r="D71" s="464">
        <v>1424</v>
      </c>
      <c r="E71" s="22" t="s">
        <v>79</v>
      </c>
      <c r="F71" s="22" t="s">
        <v>607</v>
      </c>
      <c r="G71" s="20">
        <v>2478.17</v>
      </c>
      <c r="AP71" t="str">
        <f t="shared" si="2"/>
        <v/>
      </c>
      <c r="AQ71" t="str">
        <f>IF(A71="","",VLOOKUP(A71,'Base Sites'!A:B,2,FALSE))</f>
        <v/>
      </c>
      <c r="AT71" t="str">
        <f>IF(A71="","",VLOOKUP(L71,'Base Vendeurs'!A:B,2,FALSE))</f>
        <v/>
      </c>
      <c r="AV71" t="str">
        <f t="shared" si="3"/>
        <v/>
      </c>
    </row>
    <row r="72" spans="1:48" x14ac:dyDescent="0.25">
      <c r="A72" s="484"/>
      <c r="B72" s="481"/>
      <c r="C72" s="481"/>
      <c r="D72" s="464">
        <v>1439</v>
      </c>
      <c r="E72" s="22" t="s">
        <v>129</v>
      </c>
      <c r="F72" s="22" t="s">
        <v>1267</v>
      </c>
      <c r="G72" s="20">
        <v>656.19</v>
      </c>
      <c r="AP72" t="str">
        <f t="shared" si="2"/>
        <v/>
      </c>
      <c r="AQ72" t="str">
        <f>IF(A72="","",VLOOKUP(A72,'Base Sites'!A:B,2,FALSE))</f>
        <v/>
      </c>
      <c r="AT72" t="str">
        <f>IF(A72="","",VLOOKUP(L72,'Base Vendeurs'!A:B,2,FALSE))</f>
        <v/>
      </c>
      <c r="AV72" t="str">
        <f t="shared" si="3"/>
        <v/>
      </c>
    </row>
    <row r="73" spans="1:48" x14ac:dyDescent="0.25">
      <c r="A73" s="484"/>
      <c r="B73" s="481"/>
      <c r="C73" s="481"/>
      <c r="D73" s="464">
        <v>1442</v>
      </c>
      <c r="E73" s="480" t="s">
        <v>178</v>
      </c>
      <c r="F73" s="22" t="s">
        <v>609</v>
      </c>
      <c r="G73" s="20">
        <v>1559.27</v>
      </c>
      <c r="AP73" t="str">
        <f t="shared" si="2"/>
        <v/>
      </c>
      <c r="AQ73" t="str">
        <f>IF(A73="","",VLOOKUP(A73,'Base Sites'!A:B,2,FALSE))</f>
        <v/>
      </c>
      <c r="AT73" t="str">
        <f>IF(A73="","",VLOOKUP(L73,'Base Vendeurs'!A:B,2,FALSE))</f>
        <v/>
      </c>
      <c r="AV73" t="str">
        <f t="shared" si="3"/>
        <v/>
      </c>
    </row>
    <row r="74" spans="1:48" x14ac:dyDescent="0.25">
      <c r="A74" s="484"/>
      <c r="B74" s="481"/>
      <c r="C74" s="481"/>
      <c r="D74" s="464">
        <v>1447</v>
      </c>
      <c r="E74" s="481" t="s">
        <v>178</v>
      </c>
      <c r="F74" s="22" t="s">
        <v>497</v>
      </c>
      <c r="G74" s="20">
        <v>1980.62</v>
      </c>
      <c r="AP74" t="str">
        <f t="shared" si="2"/>
        <v/>
      </c>
      <c r="AQ74" t="str">
        <f>IF(A74="","",VLOOKUP(A74,'Base Sites'!A:B,2,FALSE))</f>
        <v/>
      </c>
      <c r="AT74" t="str">
        <f>IF(A74="","",VLOOKUP(L74,'Base Vendeurs'!A:B,2,FALSE))</f>
        <v/>
      </c>
      <c r="AV74" t="str">
        <f t="shared" si="3"/>
        <v/>
      </c>
    </row>
    <row r="75" spans="1:48" x14ac:dyDescent="0.25">
      <c r="A75" s="484"/>
      <c r="B75" s="481"/>
      <c r="C75" s="481"/>
      <c r="D75" s="464">
        <v>1451</v>
      </c>
      <c r="E75" s="480" t="s">
        <v>42</v>
      </c>
      <c r="F75" s="22" t="s">
        <v>1713</v>
      </c>
      <c r="G75" s="20">
        <v>1380.59</v>
      </c>
      <c r="AP75" t="str">
        <f t="shared" si="2"/>
        <v/>
      </c>
      <c r="AQ75" t="str">
        <f>IF(A75="","",VLOOKUP(A75,'Base Sites'!A:B,2,FALSE))</f>
        <v/>
      </c>
      <c r="AT75" t="str">
        <f>IF(A75="","",VLOOKUP(L75,'Base Vendeurs'!A:B,2,FALSE))</f>
        <v/>
      </c>
      <c r="AV75" t="str">
        <f t="shared" si="3"/>
        <v/>
      </c>
    </row>
    <row r="76" spans="1:48" x14ac:dyDescent="0.25">
      <c r="A76" s="484"/>
      <c r="B76" s="481"/>
      <c r="C76" s="481"/>
      <c r="D76" s="464">
        <v>1453</v>
      </c>
      <c r="E76" s="481" t="s">
        <v>42</v>
      </c>
      <c r="F76" s="22" t="s">
        <v>1719</v>
      </c>
      <c r="G76" s="20">
        <v>1020.65</v>
      </c>
      <c r="AP76" t="str">
        <f t="shared" si="2"/>
        <v/>
      </c>
      <c r="AQ76" t="str">
        <f>IF(A76="","",VLOOKUP(A76,'Base Sites'!A:B,2,FALSE))</f>
        <v/>
      </c>
      <c r="AT76" t="str">
        <f>IF(A76="","",VLOOKUP(L76,'Base Vendeurs'!A:B,2,FALSE))</f>
        <v/>
      </c>
      <c r="AV76" t="str">
        <f t="shared" si="3"/>
        <v/>
      </c>
    </row>
    <row r="77" spans="1:48" x14ac:dyDescent="0.25">
      <c r="A77" s="484"/>
      <c r="B77" s="481"/>
      <c r="C77" s="481"/>
      <c r="D77" s="464">
        <v>1454</v>
      </c>
      <c r="E77" s="22" t="s">
        <v>31</v>
      </c>
      <c r="F77" s="22" t="s">
        <v>2193</v>
      </c>
      <c r="G77" s="20">
        <v>962.75</v>
      </c>
      <c r="AP77" t="str">
        <f t="shared" si="2"/>
        <v/>
      </c>
      <c r="AQ77" t="str">
        <f>IF(A77="","",VLOOKUP(A77,'Base Sites'!A:B,2,FALSE))</f>
        <v/>
      </c>
      <c r="AT77" t="str">
        <f>IF(A77="","",VLOOKUP(L77,'Base Vendeurs'!A:B,2,FALSE))</f>
        <v/>
      </c>
      <c r="AV77" t="str">
        <f t="shared" si="3"/>
        <v/>
      </c>
    </row>
    <row r="78" spans="1:48" x14ac:dyDescent="0.25">
      <c r="A78" s="484"/>
      <c r="B78" s="481"/>
      <c r="C78" s="481"/>
      <c r="D78" s="464">
        <v>1460</v>
      </c>
      <c r="E78" s="480" t="s">
        <v>378</v>
      </c>
      <c r="F78" s="22" t="s">
        <v>2285</v>
      </c>
      <c r="G78" s="20">
        <v>1005.01</v>
      </c>
      <c r="AP78" t="str">
        <f t="shared" si="2"/>
        <v/>
      </c>
      <c r="AQ78" t="str">
        <f>IF(A78="","",VLOOKUP(A78,'Base Sites'!A:B,2,FALSE))</f>
        <v/>
      </c>
      <c r="AT78" t="str">
        <f>IF(A78="","",VLOOKUP(L78,'Base Vendeurs'!A:B,2,FALSE))</f>
        <v/>
      </c>
      <c r="AV78" t="str">
        <f t="shared" si="3"/>
        <v/>
      </c>
    </row>
    <row r="79" spans="1:48" x14ac:dyDescent="0.25">
      <c r="A79" s="484"/>
      <c r="B79" s="481"/>
      <c r="C79" s="481"/>
      <c r="D79" s="464">
        <v>1461</v>
      </c>
      <c r="E79" s="481" t="s">
        <v>378</v>
      </c>
      <c r="F79" s="22" t="s">
        <v>648</v>
      </c>
      <c r="G79" s="20">
        <v>1087.05</v>
      </c>
      <c r="AP79" t="str">
        <f t="shared" si="2"/>
        <v/>
      </c>
      <c r="AQ79" t="str">
        <f>IF(A79="","",VLOOKUP(A79,'Base Sites'!A:B,2,FALSE))</f>
        <v/>
      </c>
      <c r="AT79" t="str">
        <f>IF(A79="","",VLOOKUP(L79,'Base Vendeurs'!A:B,2,FALSE))</f>
        <v/>
      </c>
      <c r="AV79" t="str">
        <f t="shared" si="3"/>
        <v/>
      </c>
    </row>
    <row r="80" spans="1:48" x14ac:dyDescent="0.25">
      <c r="A80" s="484"/>
      <c r="B80" s="481"/>
      <c r="C80" s="481"/>
      <c r="D80" s="464">
        <v>1463</v>
      </c>
      <c r="E80" s="22" t="s">
        <v>129</v>
      </c>
      <c r="F80" s="22" t="s">
        <v>536</v>
      </c>
      <c r="G80" s="20">
        <v>1591.27</v>
      </c>
      <c r="AP80" t="str">
        <f t="shared" si="2"/>
        <v/>
      </c>
      <c r="AQ80" t="str">
        <f>IF(A80="","",VLOOKUP(A80,'Base Sites'!A:B,2,FALSE))</f>
        <v/>
      </c>
      <c r="AT80" t="str">
        <f>IF(A80="","",VLOOKUP(L80,'Base Vendeurs'!A:B,2,FALSE))</f>
        <v/>
      </c>
      <c r="AV80" t="str">
        <f t="shared" si="3"/>
        <v/>
      </c>
    </row>
    <row r="81" spans="1:48" x14ac:dyDescent="0.25">
      <c r="A81" s="484"/>
      <c r="B81" s="481"/>
      <c r="C81" s="481"/>
      <c r="D81" s="464">
        <v>1466</v>
      </c>
      <c r="E81" s="480" t="s">
        <v>79</v>
      </c>
      <c r="F81" s="22" t="s">
        <v>4588</v>
      </c>
      <c r="G81" s="20">
        <v>1880.34</v>
      </c>
      <c r="AP81" t="str">
        <f t="shared" si="2"/>
        <v/>
      </c>
      <c r="AQ81" t="str">
        <f>IF(A81="","",VLOOKUP(A81,'Base Sites'!A:B,2,FALSE))</f>
        <v/>
      </c>
      <c r="AT81" t="str">
        <f>IF(A81="","",VLOOKUP(L81,'Base Vendeurs'!A:B,2,FALSE))</f>
        <v/>
      </c>
      <c r="AV81" t="str">
        <f t="shared" si="3"/>
        <v/>
      </c>
    </row>
    <row r="82" spans="1:48" x14ac:dyDescent="0.25">
      <c r="A82" s="484"/>
      <c r="B82" s="481"/>
      <c r="C82" s="481"/>
      <c r="D82" s="464">
        <v>1467</v>
      </c>
      <c r="E82" s="481" t="s">
        <v>79</v>
      </c>
      <c r="F82" s="22" t="s">
        <v>2245</v>
      </c>
      <c r="G82" s="20">
        <v>1430.51</v>
      </c>
      <c r="AP82" t="str">
        <f t="shared" si="2"/>
        <v/>
      </c>
      <c r="AQ82" t="str">
        <f>IF(A82="","",VLOOKUP(A82,'Base Sites'!A:B,2,FALSE))</f>
        <v/>
      </c>
      <c r="AT82" t="str">
        <f>IF(A82="","",VLOOKUP(L82,'Base Vendeurs'!A:B,2,FALSE))</f>
        <v/>
      </c>
      <c r="AV82" t="str">
        <f t="shared" si="3"/>
        <v/>
      </c>
    </row>
    <row r="83" spans="1:48" x14ac:dyDescent="0.25">
      <c r="A83" s="484"/>
      <c r="B83" s="481"/>
      <c r="C83" s="481"/>
      <c r="D83" s="464">
        <v>1478</v>
      </c>
      <c r="E83" s="481" t="s">
        <v>79</v>
      </c>
      <c r="F83" s="22" t="s">
        <v>1473</v>
      </c>
      <c r="G83" s="20">
        <v>1315.23</v>
      </c>
      <c r="AP83" t="str">
        <f t="shared" si="2"/>
        <v/>
      </c>
      <c r="AQ83" t="str">
        <f>IF(A83="","",VLOOKUP(A83,'Base Sites'!A:B,2,FALSE))</f>
        <v/>
      </c>
      <c r="AT83" t="str">
        <f>IF(A83="","",VLOOKUP(L83,'Base Vendeurs'!A:B,2,FALSE))</f>
        <v/>
      </c>
      <c r="AV83" t="str">
        <f t="shared" si="3"/>
        <v/>
      </c>
    </row>
    <row r="84" spans="1:48" x14ac:dyDescent="0.25">
      <c r="A84" s="484"/>
      <c r="B84" s="481"/>
      <c r="C84" s="481"/>
      <c r="D84" s="464">
        <v>1500</v>
      </c>
      <c r="E84" s="22" t="s">
        <v>178</v>
      </c>
      <c r="F84" s="22" t="s">
        <v>4534</v>
      </c>
      <c r="G84" s="20">
        <v>1434.75</v>
      </c>
      <c r="AP84" t="str">
        <f t="shared" si="2"/>
        <v/>
      </c>
      <c r="AQ84" t="str">
        <f>IF(A84="","",VLOOKUP(A84,'Base Sites'!A:B,2,FALSE))</f>
        <v/>
      </c>
      <c r="AT84" t="str">
        <f>IF(A84="","",VLOOKUP(L84,'Base Vendeurs'!A:B,2,FALSE))</f>
        <v/>
      </c>
      <c r="AV84" t="str">
        <f t="shared" si="3"/>
        <v/>
      </c>
    </row>
    <row r="85" spans="1:48" x14ac:dyDescent="0.25">
      <c r="A85" s="484"/>
      <c r="B85" s="481"/>
      <c r="C85" s="481"/>
      <c r="D85" s="464">
        <v>1501</v>
      </c>
      <c r="E85" s="22" t="s">
        <v>31</v>
      </c>
      <c r="F85" s="22" t="s">
        <v>510</v>
      </c>
      <c r="G85" s="20">
        <v>942.16</v>
      </c>
      <c r="AP85" t="str">
        <f t="shared" si="2"/>
        <v/>
      </c>
      <c r="AQ85" t="str">
        <f>IF(A85="","",VLOOKUP(A85,'Base Sites'!A:B,2,FALSE))</f>
        <v/>
      </c>
      <c r="AT85" t="str">
        <f>IF(A85="","",VLOOKUP(L85,'Base Vendeurs'!A:B,2,FALSE))</f>
        <v/>
      </c>
      <c r="AV85" t="str">
        <f t="shared" si="3"/>
        <v/>
      </c>
    </row>
    <row r="86" spans="1:48" x14ac:dyDescent="0.25">
      <c r="A86" s="484"/>
      <c r="B86" s="481"/>
      <c r="C86" s="481"/>
      <c r="D86" s="464">
        <v>1506</v>
      </c>
      <c r="E86" s="22" t="s">
        <v>378</v>
      </c>
      <c r="F86" s="22" t="s">
        <v>1543</v>
      </c>
      <c r="G86" s="20">
        <v>709.38000000000011</v>
      </c>
      <c r="AP86" t="str">
        <f t="shared" si="2"/>
        <v/>
      </c>
      <c r="AQ86" t="str">
        <f>IF(A86="","",VLOOKUP(A86,'Base Sites'!A:B,2,FALSE))</f>
        <v/>
      </c>
      <c r="AT86" t="str">
        <f>IF(A86="","",VLOOKUP(L86,'Base Vendeurs'!A:B,2,FALSE))</f>
        <v/>
      </c>
      <c r="AV86" t="str">
        <f t="shared" si="3"/>
        <v/>
      </c>
    </row>
    <row r="87" spans="1:48" x14ac:dyDescent="0.25">
      <c r="A87" s="484"/>
      <c r="B87" s="481"/>
      <c r="C87" s="481"/>
      <c r="D87" s="464">
        <v>1507</v>
      </c>
      <c r="E87" s="22" t="s">
        <v>178</v>
      </c>
      <c r="F87" s="22" t="s">
        <v>299</v>
      </c>
      <c r="G87" s="20">
        <v>1338.3</v>
      </c>
      <c r="AP87" t="str">
        <f t="shared" si="2"/>
        <v/>
      </c>
      <c r="AQ87" t="str">
        <f>IF(A87="","",VLOOKUP(A87,'Base Sites'!A:B,2,FALSE))</f>
        <v/>
      </c>
      <c r="AT87" t="str">
        <f>IF(A87="","",VLOOKUP(L87,'Base Vendeurs'!A:B,2,FALSE))</f>
        <v/>
      </c>
      <c r="AV87" t="str">
        <f t="shared" si="3"/>
        <v/>
      </c>
    </row>
    <row r="88" spans="1:48" x14ac:dyDescent="0.25">
      <c r="A88" s="484"/>
      <c r="B88" s="481"/>
      <c r="C88" s="481"/>
      <c r="D88" s="464">
        <v>1508</v>
      </c>
      <c r="E88" s="22" t="s">
        <v>129</v>
      </c>
      <c r="F88" s="22" t="s">
        <v>1500</v>
      </c>
      <c r="G88" s="20">
        <v>1743.86</v>
      </c>
      <c r="AP88" t="str">
        <f t="shared" si="2"/>
        <v/>
      </c>
      <c r="AQ88" t="str">
        <f>IF(A88="","",VLOOKUP(A88,'Base Sites'!A:B,2,FALSE))</f>
        <v/>
      </c>
      <c r="AT88" t="str">
        <f>IF(A88="","",VLOOKUP(L88,'Base Vendeurs'!A:B,2,FALSE))</f>
        <v/>
      </c>
      <c r="AV88" t="str">
        <f t="shared" si="3"/>
        <v/>
      </c>
    </row>
    <row r="89" spans="1:48" x14ac:dyDescent="0.25">
      <c r="A89" s="484"/>
      <c r="B89" s="481"/>
      <c r="C89" s="481"/>
      <c r="D89" s="464">
        <v>1510</v>
      </c>
      <c r="E89" s="22" t="s">
        <v>79</v>
      </c>
      <c r="F89" s="22" t="s">
        <v>562</v>
      </c>
      <c r="G89" s="20">
        <v>1446.75</v>
      </c>
      <c r="AP89" t="str">
        <f t="shared" si="2"/>
        <v/>
      </c>
      <c r="AQ89" t="str">
        <f>IF(A89="","",VLOOKUP(A89,'Base Sites'!A:B,2,FALSE))</f>
        <v/>
      </c>
      <c r="AT89" t="str">
        <f>IF(A89="","",VLOOKUP(L89,'Base Vendeurs'!A:B,2,FALSE))</f>
        <v/>
      </c>
      <c r="AV89" t="str">
        <f t="shared" si="3"/>
        <v/>
      </c>
    </row>
    <row r="90" spans="1:48" x14ac:dyDescent="0.25">
      <c r="A90" s="484"/>
      <c r="B90" s="481"/>
      <c r="C90" s="481"/>
      <c r="D90" s="464">
        <v>1533</v>
      </c>
      <c r="E90" s="22" t="s">
        <v>31</v>
      </c>
      <c r="F90" s="22" t="s">
        <v>518</v>
      </c>
      <c r="G90" s="20">
        <v>1046.67</v>
      </c>
      <c r="AP90" t="str">
        <f t="shared" si="2"/>
        <v/>
      </c>
      <c r="AQ90" t="str">
        <f>IF(A90="","",VLOOKUP(A90,'Base Sites'!A:B,2,FALSE))</f>
        <v/>
      </c>
      <c r="AT90" t="str">
        <f>IF(A90="","",VLOOKUP(L90,'Base Vendeurs'!A:B,2,FALSE))</f>
        <v/>
      </c>
      <c r="AV90" t="str">
        <f t="shared" si="3"/>
        <v/>
      </c>
    </row>
    <row r="91" spans="1:48" x14ac:dyDescent="0.25">
      <c r="A91" s="484"/>
      <c r="B91" s="481"/>
      <c r="C91" s="481"/>
      <c r="D91" s="464">
        <v>1613</v>
      </c>
      <c r="E91" s="480" t="s">
        <v>378</v>
      </c>
      <c r="F91" s="22" t="s">
        <v>1589</v>
      </c>
      <c r="G91" s="20">
        <v>1433.42</v>
      </c>
      <c r="AP91" t="str">
        <f t="shared" si="2"/>
        <v/>
      </c>
      <c r="AQ91" t="str">
        <f>IF(A91="","",VLOOKUP(A91,'Base Sites'!A:B,2,FALSE))</f>
        <v/>
      </c>
      <c r="AT91" t="str">
        <f>IF(A91="","",VLOOKUP(L91,'Base Vendeurs'!A:B,2,FALSE))</f>
        <v/>
      </c>
      <c r="AV91" t="str">
        <f t="shared" si="3"/>
        <v/>
      </c>
    </row>
    <row r="92" spans="1:48" x14ac:dyDescent="0.25">
      <c r="A92" s="484"/>
      <c r="B92" s="481"/>
      <c r="C92" s="481"/>
      <c r="D92" s="464">
        <v>1614</v>
      </c>
      <c r="E92" s="481" t="s">
        <v>378</v>
      </c>
      <c r="F92" s="22" t="s">
        <v>3873</v>
      </c>
      <c r="G92" s="20">
        <v>1102.01</v>
      </c>
      <c r="AP92" t="str">
        <f t="shared" si="2"/>
        <v/>
      </c>
      <c r="AQ92" t="str">
        <f>IF(A92="","",VLOOKUP(A92,'Base Sites'!A:B,2,FALSE))</f>
        <v/>
      </c>
      <c r="AT92" t="str">
        <f>IF(A92="","",VLOOKUP(L92,'Base Vendeurs'!A:B,2,FALSE))</f>
        <v/>
      </c>
      <c r="AV92" t="str">
        <f t="shared" si="3"/>
        <v/>
      </c>
    </row>
    <row r="93" spans="1:48" x14ac:dyDescent="0.25">
      <c r="A93" s="484"/>
      <c r="B93" s="481"/>
      <c r="C93" s="481"/>
      <c r="D93" s="464">
        <v>1615</v>
      </c>
      <c r="E93" s="481" t="s">
        <v>378</v>
      </c>
      <c r="F93" s="22" t="s">
        <v>2299</v>
      </c>
      <c r="G93" s="20">
        <v>2118.75</v>
      </c>
      <c r="AP93" t="str">
        <f t="shared" si="2"/>
        <v/>
      </c>
      <c r="AQ93" t="str">
        <f>IF(A93="","",VLOOKUP(A93,'Base Sites'!A:B,2,FALSE))</f>
        <v/>
      </c>
      <c r="AT93" t="str">
        <f>IF(A93="","",VLOOKUP(L93,'Base Vendeurs'!A:B,2,FALSE))</f>
        <v/>
      </c>
      <c r="AV93" t="str">
        <f t="shared" si="3"/>
        <v/>
      </c>
    </row>
    <row r="94" spans="1:48" x14ac:dyDescent="0.25">
      <c r="A94" s="484"/>
      <c r="B94" s="481"/>
      <c r="C94" s="481"/>
      <c r="D94" s="464">
        <v>1616</v>
      </c>
      <c r="E94" s="481" t="s">
        <v>378</v>
      </c>
      <c r="F94" s="22" t="s">
        <v>640</v>
      </c>
      <c r="G94" s="20">
        <v>1375.25</v>
      </c>
      <c r="AP94" t="str">
        <f t="shared" si="2"/>
        <v/>
      </c>
      <c r="AQ94" t="str">
        <f>IF(A94="","",VLOOKUP(A94,'Base Sites'!A:B,2,FALSE))</f>
        <v/>
      </c>
      <c r="AT94" t="str">
        <f>IF(A94="","",VLOOKUP(L94,'Base Vendeurs'!A:B,2,FALSE))</f>
        <v/>
      </c>
      <c r="AV94" t="str">
        <f t="shared" si="3"/>
        <v/>
      </c>
    </row>
    <row r="95" spans="1:48" x14ac:dyDescent="0.25">
      <c r="A95" s="484"/>
      <c r="B95" s="481"/>
      <c r="C95" s="481"/>
      <c r="D95" s="464">
        <v>1645</v>
      </c>
      <c r="E95" s="22" t="s">
        <v>129</v>
      </c>
      <c r="F95" s="22" t="s">
        <v>541</v>
      </c>
      <c r="G95" s="20">
        <v>1277.1199999999999</v>
      </c>
      <c r="AP95" t="str">
        <f t="shared" si="2"/>
        <v/>
      </c>
      <c r="AQ95" t="str">
        <f>IF(A95="","",VLOOKUP(A95,'Base Sites'!A:B,2,FALSE))</f>
        <v/>
      </c>
      <c r="AT95" t="str">
        <f>IF(A95="","",VLOOKUP(L95,'Base Vendeurs'!A:B,2,FALSE))</f>
        <v/>
      </c>
      <c r="AV95" t="str">
        <f t="shared" si="3"/>
        <v/>
      </c>
    </row>
    <row r="96" spans="1:48" x14ac:dyDescent="0.25">
      <c r="A96" s="484"/>
      <c r="B96" s="481"/>
      <c r="C96" s="481"/>
      <c r="D96" s="464">
        <v>1692</v>
      </c>
      <c r="E96" s="22" t="s">
        <v>84</v>
      </c>
      <c r="F96" s="22" t="s">
        <v>2251</v>
      </c>
      <c r="G96" s="20">
        <v>1341.1</v>
      </c>
      <c r="AP96" t="str">
        <f t="shared" si="2"/>
        <v/>
      </c>
      <c r="AQ96" t="str">
        <f>IF(A96="","",VLOOKUP(A96,'Base Sites'!A:B,2,FALSE))</f>
        <v/>
      </c>
      <c r="AT96" t="str">
        <f>IF(A96="","",VLOOKUP(L96,'Base Vendeurs'!A:B,2,FALSE))</f>
        <v/>
      </c>
      <c r="AV96" t="str">
        <f t="shared" si="3"/>
        <v/>
      </c>
    </row>
    <row r="97" spans="1:48" x14ac:dyDescent="0.25">
      <c r="A97" s="484"/>
      <c r="B97" s="481"/>
      <c r="C97" s="481"/>
      <c r="D97" s="464">
        <v>1693</v>
      </c>
      <c r="E97" s="22" t="s">
        <v>79</v>
      </c>
      <c r="F97" s="22" t="s">
        <v>3800</v>
      </c>
      <c r="G97" s="20">
        <v>2513.2800000000002</v>
      </c>
      <c r="AP97" t="str">
        <f t="shared" si="2"/>
        <v/>
      </c>
      <c r="AQ97" t="str">
        <f>IF(A97="","",VLOOKUP(A97,'Base Sites'!A:B,2,FALSE))</f>
        <v/>
      </c>
      <c r="AT97" t="str">
        <f>IF(A97="","",VLOOKUP(L97,'Base Vendeurs'!A:B,2,FALSE))</f>
        <v/>
      </c>
      <c r="AV97" t="str">
        <f t="shared" si="3"/>
        <v/>
      </c>
    </row>
    <row r="98" spans="1:48" x14ac:dyDescent="0.25">
      <c r="A98" s="484"/>
      <c r="B98" s="481"/>
      <c r="C98" s="481"/>
      <c r="D98" s="464">
        <v>1696</v>
      </c>
      <c r="E98" s="480" t="s">
        <v>378</v>
      </c>
      <c r="F98" s="22" t="s">
        <v>627</v>
      </c>
      <c r="G98" s="20">
        <v>1471.79</v>
      </c>
      <c r="AP98" t="str">
        <f t="shared" si="2"/>
        <v/>
      </c>
      <c r="AQ98" t="str">
        <f>IF(A98="","",VLOOKUP(A98,'Base Sites'!A:B,2,FALSE))</f>
        <v/>
      </c>
      <c r="AT98" t="str">
        <f>IF(A98="","",VLOOKUP(L98,'Base Vendeurs'!A:B,2,FALSE))</f>
        <v/>
      </c>
      <c r="AV98" t="str">
        <f t="shared" si="3"/>
        <v/>
      </c>
    </row>
    <row r="99" spans="1:48" x14ac:dyDescent="0.25">
      <c r="A99" s="484"/>
      <c r="B99" s="481"/>
      <c r="C99" s="481"/>
      <c r="D99" s="464">
        <v>1697</v>
      </c>
      <c r="E99" s="481" t="s">
        <v>378</v>
      </c>
      <c r="F99" s="22" t="s">
        <v>611</v>
      </c>
      <c r="G99" s="20">
        <v>1012.48</v>
      </c>
      <c r="AP99" t="str">
        <f t="shared" si="2"/>
        <v/>
      </c>
      <c r="AQ99" t="str">
        <f>IF(A99="","",VLOOKUP(A99,'Base Sites'!A:B,2,FALSE))</f>
        <v/>
      </c>
      <c r="AT99" t="str">
        <f>IF(A99="","",VLOOKUP(L99,'Base Vendeurs'!A:B,2,FALSE))</f>
        <v/>
      </c>
      <c r="AV99" t="str">
        <f t="shared" si="3"/>
        <v/>
      </c>
    </row>
    <row r="100" spans="1:48" x14ac:dyDescent="0.25">
      <c r="A100" s="484"/>
      <c r="B100" s="481"/>
      <c r="C100" s="481"/>
      <c r="D100" s="464">
        <v>1729</v>
      </c>
      <c r="E100" s="22" t="s">
        <v>31</v>
      </c>
      <c r="F100" s="22" t="s">
        <v>2984</v>
      </c>
      <c r="G100" s="20">
        <v>1053.75</v>
      </c>
      <c r="AP100" t="str">
        <f t="shared" si="2"/>
        <v/>
      </c>
      <c r="AQ100" t="str">
        <f>IF(A100="","",VLOOKUP(A100,'Base Sites'!A:B,2,FALSE))</f>
        <v/>
      </c>
      <c r="AT100" t="str">
        <f>IF(A100="","",VLOOKUP(L100,'Base Vendeurs'!A:B,2,FALSE))</f>
        <v/>
      </c>
      <c r="AV100" t="str">
        <f t="shared" si="3"/>
        <v/>
      </c>
    </row>
    <row r="101" spans="1:48" x14ac:dyDescent="0.25">
      <c r="A101" s="484"/>
      <c r="B101" s="481"/>
      <c r="C101" s="481"/>
      <c r="D101" s="464">
        <v>1732</v>
      </c>
      <c r="E101" s="22" t="s">
        <v>79</v>
      </c>
      <c r="F101" s="22" t="s">
        <v>3085</v>
      </c>
      <c r="G101" s="20">
        <v>1726.99</v>
      </c>
      <c r="AP101" t="str">
        <f t="shared" si="2"/>
        <v/>
      </c>
      <c r="AQ101" t="str">
        <f>IF(A101="","",VLOOKUP(A101,'Base Sites'!A:B,2,FALSE))</f>
        <v/>
      </c>
      <c r="AT101" t="str">
        <f>IF(A101="","",VLOOKUP(L101,'Base Vendeurs'!A:B,2,FALSE))</f>
        <v/>
      </c>
      <c r="AV101" t="str">
        <f t="shared" si="3"/>
        <v/>
      </c>
    </row>
    <row r="102" spans="1:48" x14ac:dyDescent="0.25">
      <c r="A102" s="484"/>
      <c r="B102" s="481"/>
      <c r="C102" s="481"/>
      <c r="D102" s="464">
        <v>1756</v>
      </c>
      <c r="E102" s="22" t="s">
        <v>378</v>
      </c>
      <c r="F102" s="22" t="s">
        <v>653</v>
      </c>
      <c r="G102" s="20">
        <v>1348.5</v>
      </c>
      <c r="AP102" t="str">
        <f t="shared" si="2"/>
        <v/>
      </c>
      <c r="AQ102" t="str">
        <f>IF(A102="","",VLOOKUP(A102,'Base Sites'!A:B,2,FALSE))</f>
        <v/>
      </c>
      <c r="AT102" t="str">
        <f>IF(A102="","",VLOOKUP(L102,'Base Vendeurs'!A:B,2,FALSE))</f>
        <v/>
      </c>
      <c r="AV102" t="str">
        <f t="shared" si="3"/>
        <v/>
      </c>
    </row>
    <row r="103" spans="1:48" x14ac:dyDescent="0.25">
      <c r="A103" s="484"/>
      <c r="B103" s="481"/>
      <c r="C103" s="481"/>
      <c r="D103" s="464">
        <v>1804</v>
      </c>
      <c r="E103" s="22" t="s">
        <v>42</v>
      </c>
      <c r="F103" s="22" t="s">
        <v>1269</v>
      </c>
      <c r="G103" s="20">
        <v>1577.42</v>
      </c>
      <c r="AP103" t="str">
        <f t="shared" si="2"/>
        <v/>
      </c>
      <c r="AQ103" t="str">
        <f>IF(A103="","",VLOOKUP(A103,'Base Sites'!A:B,2,FALSE))</f>
        <v/>
      </c>
      <c r="AT103" t="str">
        <f>IF(A103="","",VLOOKUP(L103,'Base Vendeurs'!A:B,2,FALSE))</f>
        <v/>
      </c>
      <c r="AV103" t="str">
        <f t="shared" si="3"/>
        <v/>
      </c>
    </row>
    <row r="104" spans="1:48" x14ac:dyDescent="0.25">
      <c r="A104" s="484"/>
      <c r="B104" s="481"/>
      <c r="C104" s="481"/>
      <c r="D104" s="464">
        <v>1805</v>
      </c>
      <c r="E104" s="480" t="s">
        <v>378</v>
      </c>
      <c r="F104" s="22" t="s">
        <v>2293</v>
      </c>
      <c r="G104" s="20">
        <v>1310.04</v>
      </c>
      <c r="AP104" t="str">
        <f t="shared" si="2"/>
        <v/>
      </c>
      <c r="AQ104" t="str">
        <f>IF(A104="","",VLOOKUP(A104,'Base Sites'!A:B,2,FALSE))</f>
        <v/>
      </c>
      <c r="AT104" t="str">
        <f>IF(A104="","",VLOOKUP(L104,'Base Vendeurs'!A:B,2,FALSE))</f>
        <v/>
      </c>
      <c r="AV104" t="str">
        <f t="shared" si="3"/>
        <v/>
      </c>
    </row>
    <row r="105" spans="1:48" x14ac:dyDescent="0.25">
      <c r="A105" s="484"/>
      <c r="B105" s="481"/>
      <c r="C105" s="481"/>
      <c r="D105" s="464">
        <v>1819</v>
      </c>
      <c r="E105" s="481" t="s">
        <v>378</v>
      </c>
      <c r="F105" s="22" t="s">
        <v>2301</v>
      </c>
      <c r="G105" s="20">
        <v>1872.2600000000002</v>
      </c>
      <c r="AP105" t="str">
        <f t="shared" si="2"/>
        <v/>
      </c>
      <c r="AQ105" t="str">
        <f>IF(A105="","",VLOOKUP(A105,'Base Sites'!A:B,2,FALSE))</f>
        <v/>
      </c>
      <c r="AT105" t="str">
        <f>IF(A105="","",VLOOKUP(L105,'Base Vendeurs'!A:B,2,FALSE))</f>
        <v/>
      </c>
      <c r="AV105" t="str">
        <f t="shared" si="3"/>
        <v/>
      </c>
    </row>
    <row r="106" spans="1:48" x14ac:dyDescent="0.25">
      <c r="A106" s="484"/>
      <c r="B106" s="481"/>
      <c r="C106" s="481"/>
      <c r="D106" s="464">
        <v>1820</v>
      </c>
      <c r="E106" s="22" t="s">
        <v>178</v>
      </c>
      <c r="F106" s="22" t="s">
        <v>4605</v>
      </c>
      <c r="G106" s="20">
        <v>1267.75</v>
      </c>
      <c r="AP106" t="str">
        <f t="shared" si="2"/>
        <v/>
      </c>
      <c r="AQ106" t="str">
        <f>IF(A106="","",VLOOKUP(A106,'Base Sites'!A:B,2,FALSE))</f>
        <v/>
      </c>
      <c r="AT106" t="str">
        <f>IF(A106="","",VLOOKUP(L106,'Base Vendeurs'!A:B,2,FALSE))</f>
        <v/>
      </c>
      <c r="AV106" t="str">
        <f t="shared" si="3"/>
        <v/>
      </c>
    </row>
    <row r="107" spans="1:48" x14ac:dyDescent="0.25">
      <c r="A107" s="484"/>
      <c r="B107" s="481"/>
      <c r="C107" s="481"/>
      <c r="D107" s="464">
        <v>1824</v>
      </c>
      <c r="E107" s="480" t="s">
        <v>378</v>
      </c>
      <c r="F107" s="22" t="s">
        <v>3118</v>
      </c>
      <c r="G107" s="20">
        <v>1179.5</v>
      </c>
      <c r="AP107" t="str">
        <f t="shared" si="2"/>
        <v/>
      </c>
      <c r="AQ107" t="str">
        <f>IF(A107="","",VLOOKUP(A107,'Base Sites'!A:B,2,FALSE))</f>
        <v/>
      </c>
      <c r="AT107" t="str">
        <f>IF(A107="","",VLOOKUP(L107,'Base Vendeurs'!A:B,2,FALSE))</f>
        <v/>
      </c>
      <c r="AV107" t="str">
        <f t="shared" si="3"/>
        <v/>
      </c>
    </row>
    <row r="108" spans="1:48" x14ac:dyDescent="0.25">
      <c r="A108" s="484"/>
      <c r="B108" s="481"/>
      <c r="C108" s="481"/>
      <c r="D108" s="464">
        <v>1909</v>
      </c>
      <c r="E108" s="481" t="s">
        <v>378</v>
      </c>
      <c r="F108" s="22" t="s">
        <v>1271</v>
      </c>
      <c r="G108" s="20">
        <v>1577.04</v>
      </c>
      <c r="AP108" t="str">
        <f t="shared" si="2"/>
        <v/>
      </c>
      <c r="AQ108" t="str">
        <f>IF(A108="","",VLOOKUP(A108,'Base Sites'!A:B,2,FALSE))</f>
        <v/>
      </c>
      <c r="AT108" t="str">
        <f>IF(A108="","",VLOOKUP(L108,'Base Vendeurs'!A:B,2,FALSE))</f>
        <v/>
      </c>
      <c r="AV108" t="str">
        <f t="shared" si="3"/>
        <v/>
      </c>
    </row>
    <row r="109" spans="1:48" x14ac:dyDescent="0.25">
      <c r="A109" s="484"/>
      <c r="B109" s="481"/>
      <c r="C109" s="481"/>
      <c r="D109" s="464">
        <v>1911</v>
      </c>
      <c r="E109" s="22" t="s">
        <v>79</v>
      </c>
      <c r="F109" s="22" t="s">
        <v>3054</v>
      </c>
      <c r="G109" s="20">
        <v>821.03</v>
      </c>
      <c r="AP109" t="str">
        <f t="shared" si="2"/>
        <v/>
      </c>
      <c r="AQ109" t="str">
        <f>IF(A109="","",VLOOKUP(A109,'Base Sites'!A:B,2,FALSE))</f>
        <v/>
      </c>
      <c r="AT109" t="str">
        <f>IF(A109="","",VLOOKUP(L109,'Base Vendeurs'!A:B,2,FALSE))</f>
        <v/>
      </c>
      <c r="AV109" t="str">
        <f t="shared" si="3"/>
        <v/>
      </c>
    </row>
    <row r="110" spans="1:48" x14ac:dyDescent="0.25">
      <c r="A110" s="484"/>
      <c r="B110" s="481"/>
      <c r="C110" s="481"/>
      <c r="D110" s="464">
        <v>1947</v>
      </c>
      <c r="E110" s="480" t="s">
        <v>31</v>
      </c>
      <c r="F110" s="22" t="s">
        <v>3738</v>
      </c>
      <c r="G110" s="20">
        <v>629.16999999999996</v>
      </c>
      <c r="AP110" t="str">
        <f t="shared" si="2"/>
        <v/>
      </c>
      <c r="AQ110" t="str">
        <f>IF(A110="","",VLOOKUP(A110,'Base Sites'!A:B,2,FALSE))</f>
        <v/>
      </c>
      <c r="AT110" t="str">
        <f>IF(A110="","",VLOOKUP(L110,'Base Vendeurs'!A:B,2,FALSE))</f>
        <v/>
      </c>
      <c r="AV110" t="str">
        <f t="shared" si="3"/>
        <v/>
      </c>
    </row>
    <row r="111" spans="1:48" x14ac:dyDescent="0.25">
      <c r="A111" s="484"/>
      <c r="B111" s="481"/>
      <c r="C111" s="481"/>
      <c r="D111" s="464">
        <v>1997</v>
      </c>
      <c r="E111" s="481" t="s">
        <v>31</v>
      </c>
      <c r="F111" s="22" t="s">
        <v>4495</v>
      </c>
      <c r="G111" s="20">
        <v>656.84</v>
      </c>
      <c r="AP111" t="str">
        <f t="shared" si="2"/>
        <v/>
      </c>
      <c r="AQ111" t="str">
        <f>IF(A111="","",VLOOKUP(A111,'Base Sites'!A:B,2,FALSE))</f>
        <v/>
      </c>
      <c r="AT111" t="str">
        <f>IF(A111="","",VLOOKUP(L111,'Base Vendeurs'!A:B,2,FALSE))</f>
        <v/>
      </c>
      <c r="AV111" t="str">
        <f t="shared" si="3"/>
        <v/>
      </c>
    </row>
    <row r="112" spans="1:48" x14ac:dyDescent="0.25">
      <c r="A112" s="484"/>
      <c r="B112" s="481"/>
      <c r="C112" s="481"/>
      <c r="D112" s="464">
        <v>1998</v>
      </c>
      <c r="E112" s="481" t="s">
        <v>31</v>
      </c>
      <c r="F112" s="22" t="s">
        <v>1402</v>
      </c>
      <c r="G112" s="20">
        <v>490.84</v>
      </c>
      <c r="AP112" t="str">
        <f t="shared" si="2"/>
        <v/>
      </c>
      <c r="AQ112" t="str">
        <f>IF(A112="","",VLOOKUP(A112,'Base Sites'!A:B,2,FALSE))</f>
        <v/>
      </c>
      <c r="AT112" t="str">
        <f>IF(A112="","",VLOOKUP(L112,'Base Vendeurs'!A:B,2,FALSE))</f>
        <v/>
      </c>
      <c r="AV112" t="str">
        <f t="shared" si="3"/>
        <v/>
      </c>
    </row>
    <row r="113" spans="1:48" x14ac:dyDescent="0.25">
      <c r="A113" s="484"/>
      <c r="B113" s="481"/>
      <c r="C113" s="481"/>
      <c r="D113" s="464">
        <v>1999</v>
      </c>
      <c r="E113" s="481" t="s">
        <v>31</v>
      </c>
      <c r="F113" s="22" t="s">
        <v>501</v>
      </c>
      <c r="G113" s="20">
        <v>706.84</v>
      </c>
      <c r="AP113" t="str">
        <f t="shared" si="2"/>
        <v/>
      </c>
      <c r="AQ113" t="str">
        <f>IF(A113="","",VLOOKUP(A113,'Base Sites'!A:B,2,FALSE))</f>
        <v/>
      </c>
      <c r="AT113" t="str">
        <f>IF(A113="","",VLOOKUP(L113,'Base Vendeurs'!A:B,2,FALSE))</f>
        <v/>
      </c>
      <c r="AV113" t="str">
        <f t="shared" si="3"/>
        <v/>
      </c>
    </row>
    <row r="114" spans="1:48" x14ac:dyDescent="0.25">
      <c r="A114" s="484"/>
      <c r="B114" s="481"/>
      <c r="C114" s="481"/>
      <c r="D114" s="464">
        <v>2000</v>
      </c>
      <c r="E114" s="481" t="s">
        <v>31</v>
      </c>
      <c r="F114" s="22" t="s">
        <v>1467</v>
      </c>
      <c r="G114" s="20">
        <v>579.16</v>
      </c>
      <c r="AP114" t="str">
        <f t="shared" si="2"/>
        <v/>
      </c>
      <c r="AQ114" t="str">
        <f>IF(A114="","",VLOOKUP(A114,'Base Sites'!A:B,2,FALSE))</f>
        <v/>
      </c>
      <c r="AT114" t="str">
        <f>IF(A114="","",VLOOKUP(L114,'Base Vendeurs'!A:B,2,FALSE))</f>
        <v/>
      </c>
      <c r="AV114" t="str">
        <f t="shared" si="3"/>
        <v/>
      </c>
    </row>
    <row r="115" spans="1:48" x14ac:dyDescent="0.25">
      <c r="A115" s="484"/>
      <c r="B115" s="481"/>
      <c r="C115" s="481"/>
      <c r="D115" s="464">
        <v>2001</v>
      </c>
      <c r="E115" s="22" t="s">
        <v>378</v>
      </c>
      <c r="F115" s="22" t="s">
        <v>3101</v>
      </c>
      <c r="G115" s="20">
        <v>1379.93</v>
      </c>
      <c r="AP115" t="str">
        <f t="shared" si="2"/>
        <v/>
      </c>
      <c r="AQ115" t="str">
        <f>IF(A115="","",VLOOKUP(A115,'Base Sites'!A:B,2,FALSE))</f>
        <v/>
      </c>
      <c r="AT115" t="str">
        <f>IF(A115="","",VLOOKUP(L115,'Base Vendeurs'!A:B,2,FALSE))</f>
        <v/>
      </c>
      <c r="AV115" t="str">
        <f t="shared" si="3"/>
        <v/>
      </c>
    </row>
    <row r="116" spans="1:48" x14ac:dyDescent="0.25">
      <c r="A116" s="484"/>
      <c r="B116" s="481"/>
      <c r="C116" s="481"/>
      <c r="D116" s="464">
        <v>2002</v>
      </c>
      <c r="E116" s="22" t="s">
        <v>79</v>
      </c>
      <c r="F116" s="22" t="s">
        <v>3845</v>
      </c>
      <c r="G116" s="20">
        <v>2165.33</v>
      </c>
      <c r="AP116" t="str">
        <f t="shared" si="2"/>
        <v/>
      </c>
      <c r="AQ116" t="str">
        <f>IF(A116="","",VLOOKUP(A116,'Base Sites'!A:B,2,FALSE))</f>
        <v/>
      </c>
      <c r="AT116" t="str">
        <f>IF(A116="","",VLOOKUP(L116,'Base Vendeurs'!A:B,2,FALSE))</f>
        <v/>
      </c>
      <c r="AV116" t="str">
        <f t="shared" si="3"/>
        <v/>
      </c>
    </row>
    <row r="117" spans="1:48" x14ac:dyDescent="0.25">
      <c r="A117" s="484"/>
      <c r="B117" s="481"/>
      <c r="C117" s="481"/>
      <c r="D117" s="464">
        <v>2003</v>
      </c>
      <c r="E117" s="22" t="s">
        <v>378</v>
      </c>
      <c r="F117" s="22" t="s">
        <v>4665</v>
      </c>
      <c r="G117" s="20">
        <v>893.53</v>
      </c>
      <c r="AP117" t="str">
        <f t="shared" si="2"/>
        <v/>
      </c>
      <c r="AQ117" t="str">
        <f>IF(A117="","",VLOOKUP(A117,'Base Sites'!A:B,2,FALSE))</f>
        <v/>
      </c>
      <c r="AT117" t="str">
        <f>IF(A117="","",VLOOKUP(L117,'Base Vendeurs'!A:B,2,FALSE))</f>
        <v/>
      </c>
      <c r="AV117" t="str">
        <f t="shared" si="3"/>
        <v/>
      </c>
    </row>
    <row r="118" spans="1:48" x14ac:dyDescent="0.25">
      <c r="A118" s="484"/>
      <c r="B118" s="481"/>
      <c r="C118" s="481"/>
      <c r="D118" s="464">
        <v>2004</v>
      </c>
      <c r="E118" s="22" t="s">
        <v>178</v>
      </c>
      <c r="F118" s="22" t="s">
        <v>3097</v>
      </c>
      <c r="G118" s="20">
        <v>2126.79</v>
      </c>
      <c r="AP118" t="str">
        <f t="shared" si="2"/>
        <v/>
      </c>
      <c r="AQ118" t="str">
        <f>IF(A118="","",VLOOKUP(A118,'Base Sites'!A:B,2,FALSE))</f>
        <v/>
      </c>
      <c r="AT118" t="str">
        <f>IF(A118="","",VLOOKUP(L118,'Base Vendeurs'!A:B,2,FALSE))</f>
        <v/>
      </c>
      <c r="AV118" t="str">
        <f t="shared" si="3"/>
        <v/>
      </c>
    </row>
    <row r="119" spans="1:48" x14ac:dyDescent="0.25">
      <c r="A119" s="484"/>
      <c r="B119" s="481"/>
      <c r="C119" s="481"/>
      <c r="D119" s="464">
        <v>2005</v>
      </c>
      <c r="E119" s="22" t="s">
        <v>79</v>
      </c>
      <c r="F119" s="22" t="s">
        <v>3849</v>
      </c>
      <c r="G119" s="20">
        <v>974.67</v>
      </c>
      <c r="AP119" t="str">
        <f t="shared" si="2"/>
        <v/>
      </c>
      <c r="AQ119" t="str">
        <f>IF(A119="","",VLOOKUP(A119,'Base Sites'!A:B,2,FALSE))</f>
        <v/>
      </c>
      <c r="AT119" t="str">
        <f>IF(A119="","",VLOOKUP(L119,'Base Vendeurs'!A:B,2,FALSE))</f>
        <v/>
      </c>
      <c r="AV119" t="str">
        <f t="shared" si="3"/>
        <v/>
      </c>
    </row>
    <row r="120" spans="1:48" x14ac:dyDescent="0.25">
      <c r="A120" s="484"/>
      <c r="B120" s="481"/>
      <c r="C120" s="481"/>
      <c r="D120" s="464">
        <v>2007</v>
      </c>
      <c r="E120" s="22" t="s">
        <v>378</v>
      </c>
      <c r="F120" s="22" t="s">
        <v>299</v>
      </c>
      <c r="G120" s="20">
        <v>989.98</v>
      </c>
      <c r="AP120" t="str">
        <f t="shared" si="2"/>
        <v/>
      </c>
      <c r="AQ120" t="str">
        <f>IF(A120="","",VLOOKUP(A120,'Base Sites'!A:B,2,FALSE))</f>
        <v/>
      </c>
      <c r="AT120" t="str">
        <f>IF(A120="","",VLOOKUP(L120,'Base Vendeurs'!A:B,2,FALSE))</f>
        <v/>
      </c>
      <c r="AV120" t="str">
        <f t="shared" si="3"/>
        <v/>
      </c>
    </row>
    <row r="121" spans="1:48" x14ac:dyDescent="0.25">
      <c r="A121" s="484"/>
      <c r="B121" s="481"/>
      <c r="C121" s="481"/>
      <c r="D121" s="464">
        <v>2010</v>
      </c>
      <c r="E121" s="22" t="s">
        <v>79</v>
      </c>
      <c r="F121" s="22" t="s">
        <v>2249</v>
      </c>
      <c r="G121" s="20">
        <v>1417.52</v>
      </c>
      <c r="AP121" t="str">
        <f t="shared" si="2"/>
        <v/>
      </c>
      <c r="AQ121" t="str">
        <f>IF(A121="","",VLOOKUP(A121,'Base Sites'!A:B,2,FALSE))</f>
        <v/>
      </c>
      <c r="AT121" t="str">
        <f>IF(A121="","",VLOOKUP(L121,'Base Vendeurs'!A:B,2,FALSE))</f>
        <v/>
      </c>
      <c r="AV121" t="str">
        <f t="shared" si="3"/>
        <v/>
      </c>
    </row>
    <row r="122" spans="1:48" x14ac:dyDescent="0.25">
      <c r="A122" s="484"/>
      <c r="B122" s="481"/>
      <c r="C122" s="481"/>
      <c r="D122" s="464">
        <v>2012</v>
      </c>
      <c r="E122" s="480" t="s">
        <v>129</v>
      </c>
      <c r="F122" s="22" t="s">
        <v>1296</v>
      </c>
      <c r="G122" s="20">
        <v>665.83</v>
      </c>
      <c r="AP122" t="str">
        <f t="shared" si="2"/>
        <v/>
      </c>
      <c r="AQ122" t="str">
        <f>IF(A122="","",VLOOKUP(A122,'Base Sites'!A:B,2,FALSE))</f>
        <v/>
      </c>
      <c r="AT122" t="str">
        <f>IF(A122="","",VLOOKUP(L122,'Base Vendeurs'!A:B,2,FALSE))</f>
        <v/>
      </c>
      <c r="AV122" t="str">
        <f t="shared" si="3"/>
        <v/>
      </c>
    </row>
    <row r="123" spans="1:48" x14ac:dyDescent="0.25">
      <c r="A123" s="484"/>
      <c r="B123" s="481"/>
      <c r="C123" s="481"/>
      <c r="D123" s="464">
        <v>2014</v>
      </c>
      <c r="E123" s="481" t="s">
        <v>129</v>
      </c>
      <c r="F123" s="22" t="s">
        <v>4544</v>
      </c>
      <c r="G123" s="20">
        <v>734.63</v>
      </c>
      <c r="AP123" t="str">
        <f t="shared" si="2"/>
        <v/>
      </c>
      <c r="AQ123" t="str">
        <f>IF(A123="","",VLOOKUP(A123,'Base Sites'!A:B,2,FALSE))</f>
        <v/>
      </c>
      <c r="AT123" t="str">
        <f>IF(A123="","",VLOOKUP(L123,'Base Vendeurs'!A:B,2,FALSE))</f>
        <v/>
      </c>
      <c r="AV123" t="str">
        <f t="shared" si="3"/>
        <v/>
      </c>
    </row>
    <row r="124" spans="1:48" x14ac:dyDescent="0.25">
      <c r="A124" s="484"/>
      <c r="B124" s="481"/>
      <c r="C124" s="481"/>
      <c r="D124" s="464">
        <v>2027</v>
      </c>
      <c r="E124" s="480" t="s">
        <v>31</v>
      </c>
      <c r="F124" s="22" t="s">
        <v>2191</v>
      </c>
      <c r="G124" s="20">
        <v>699.02</v>
      </c>
      <c r="AP124" t="str">
        <f t="shared" si="2"/>
        <v/>
      </c>
      <c r="AQ124" t="str">
        <f>IF(A124="","",VLOOKUP(A124,'Base Sites'!A:B,2,FALSE))</f>
        <v/>
      </c>
      <c r="AT124" t="str">
        <f>IF(A124="","",VLOOKUP(L124,'Base Vendeurs'!A:B,2,FALSE))</f>
        <v/>
      </c>
      <c r="AV124" t="str">
        <f t="shared" si="3"/>
        <v/>
      </c>
    </row>
    <row r="125" spans="1:48" x14ac:dyDescent="0.25">
      <c r="A125" s="484"/>
      <c r="B125" s="481"/>
      <c r="C125" s="481"/>
      <c r="D125" s="464">
        <v>2031</v>
      </c>
      <c r="E125" s="481" t="s">
        <v>31</v>
      </c>
      <c r="F125" s="22" t="s">
        <v>520</v>
      </c>
      <c r="G125" s="20">
        <v>1304.4100000000001</v>
      </c>
      <c r="AP125" t="str">
        <f t="shared" si="2"/>
        <v/>
      </c>
      <c r="AQ125" t="str">
        <f>IF(A125="","",VLOOKUP(A125,'Base Sites'!A:B,2,FALSE))</f>
        <v/>
      </c>
      <c r="AT125" t="str">
        <f>IF(A125="","",VLOOKUP(L125,'Base Vendeurs'!A:B,2,FALSE))</f>
        <v/>
      </c>
      <c r="AV125" t="str">
        <f t="shared" si="3"/>
        <v/>
      </c>
    </row>
    <row r="126" spans="1:48" x14ac:dyDescent="0.25">
      <c r="A126" s="484"/>
      <c r="B126" s="481"/>
      <c r="C126" s="481"/>
      <c r="D126" s="464">
        <v>2032</v>
      </c>
      <c r="E126" s="481" t="s">
        <v>31</v>
      </c>
      <c r="F126" s="22" t="s">
        <v>2185</v>
      </c>
      <c r="G126" s="20">
        <v>1303.76</v>
      </c>
      <c r="AP126" t="str">
        <f t="shared" si="2"/>
        <v/>
      </c>
      <c r="AQ126" t="str">
        <f>IF(A126="","",VLOOKUP(A126,'Base Sites'!A:B,2,FALSE))</f>
        <v/>
      </c>
      <c r="AT126" t="str">
        <f>IF(A126="","",VLOOKUP(L126,'Base Vendeurs'!A:B,2,FALSE))</f>
        <v/>
      </c>
      <c r="AV126" t="str">
        <f t="shared" si="3"/>
        <v/>
      </c>
    </row>
    <row r="127" spans="1:48" x14ac:dyDescent="0.25">
      <c r="A127" s="484"/>
      <c r="B127" s="481"/>
      <c r="C127" s="481"/>
      <c r="D127" s="464">
        <v>2033</v>
      </c>
      <c r="E127" s="481" t="s">
        <v>31</v>
      </c>
      <c r="F127" s="22" t="s">
        <v>4511</v>
      </c>
      <c r="G127" s="20">
        <v>859</v>
      </c>
      <c r="AP127" t="str">
        <f t="shared" si="2"/>
        <v/>
      </c>
      <c r="AQ127" t="str">
        <f>IF(A127="","",VLOOKUP(A127,'Base Sites'!A:B,2,FALSE))</f>
        <v/>
      </c>
      <c r="AT127" t="str">
        <f>IF(A127="","",VLOOKUP(L127,'Base Vendeurs'!A:B,2,FALSE))</f>
        <v/>
      </c>
      <c r="AV127" t="str">
        <f t="shared" si="3"/>
        <v/>
      </c>
    </row>
    <row r="128" spans="1:48" x14ac:dyDescent="0.25">
      <c r="A128" s="484"/>
      <c r="B128" s="481"/>
      <c r="C128" s="481"/>
      <c r="D128" s="464">
        <v>2041</v>
      </c>
      <c r="E128" s="22" t="s">
        <v>178</v>
      </c>
      <c r="F128" s="22" t="s">
        <v>3857</v>
      </c>
      <c r="G128" s="20">
        <v>1117.42</v>
      </c>
      <c r="AP128" t="str">
        <f t="shared" si="2"/>
        <v/>
      </c>
      <c r="AQ128" t="str">
        <f>IF(A128="","",VLOOKUP(A128,'Base Sites'!A:B,2,FALSE))</f>
        <v/>
      </c>
      <c r="AT128" t="str">
        <f>IF(A128="","",VLOOKUP(L128,'Base Vendeurs'!A:B,2,FALSE))</f>
        <v/>
      </c>
      <c r="AV128" t="str">
        <f t="shared" si="3"/>
        <v/>
      </c>
    </row>
    <row r="129" spans="1:48" x14ac:dyDescent="0.25">
      <c r="A129" s="484"/>
      <c r="B129" s="481"/>
      <c r="C129" s="481"/>
      <c r="D129" s="464">
        <v>2042</v>
      </c>
      <c r="E129" s="22" t="s">
        <v>378</v>
      </c>
      <c r="F129" s="22" t="s">
        <v>3867</v>
      </c>
      <c r="G129" s="20">
        <v>988.74</v>
      </c>
      <c r="AP129" t="str">
        <f t="shared" si="2"/>
        <v/>
      </c>
      <c r="AQ129" t="str">
        <f>IF(A129="","",VLOOKUP(A129,'Base Sites'!A:B,2,FALSE))</f>
        <v/>
      </c>
      <c r="AT129" t="str">
        <f>IF(A129="","",VLOOKUP(L129,'Base Vendeurs'!A:B,2,FALSE))</f>
        <v/>
      </c>
      <c r="AV129" t="str">
        <f t="shared" si="3"/>
        <v/>
      </c>
    </row>
    <row r="130" spans="1:48" x14ac:dyDescent="0.25">
      <c r="A130" s="484"/>
      <c r="B130" s="481"/>
      <c r="C130" s="481"/>
      <c r="D130" s="464">
        <v>2046</v>
      </c>
      <c r="E130" s="22" t="s">
        <v>129</v>
      </c>
      <c r="F130" s="22" t="s">
        <v>3017</v>
      </c>
      <c r="G130" s="20">
        <v>1396.84</v>
      </c>
      <c r="AP130" t="str">
        <f t="shared" ref="AP130:AP193" si="4">IF(AM130="","",+AL130/AM130)</f>
        <v/>
      </c>
      <c r="AQ130" t="str">
        <f>IF(A130="","",VLOOKUP(A130,'Base Sites'!A:B,2,FALSE))</f>
        <v/>
      </c>
      <c r="AT130" t="str">
        <f>IF(A130="","",VLOOKUP(L130,'Base Vendeurs'!A:B,2,FALSE))</f>
        <v/>
      </c>
      <c r="AV130" t="str">
        <f t="shared" si="3"/>
        <v/>
      </c>
    </row>
    <row r="131" spans="1:48" x14ac:dyDescent="0.25">
      <c r="A131" s="484"/>
      <c r="B131" s="481"/>
      <c r="C131" s="481"/>
      <c r="D131" s="464">
        <v>2109</v>
      </c>
      <c r="E131" s="480" t="s">
        <v>378</v>
      </c>
      <c r="F131" s="22" t="s">
        <v>4657</v>
      </c>
      <c r="G131" s="20">
        <v>1284.6600000000001</v>
      </c>
      <c r="AP131" t="str">
        <f t="shared" si="4"/>
        <v/>
      </c>
      <c r="AQ131" t="str">
        <f>IF(A131="","",VLOOKUP(A131,'Base Sites'!A:B,2,FALSE))</f>
        <v/>
      </c>
      <c r="AT131" t="str">
        <f>IF(A131="","",VLOOKUP(L131,'Base Vendeurs'!A:B,2,FALSE))</f>
        <v/>
      </c>
      <c r="AV131" t="str">
        <f t="shared" ref="AV131:AV194" si="5">IF(A131="","",+AU131/S131)</f>
        <v/>
      </c>
    </row>
    <row r="132" spans="1:48" x14ac:dyDescent="0.25">
      <c r="A132" s="484"/>
      <c r="B132" s="481"/>
      <c r="C132" s="481"/>
      <c r="D132" s="464">
        <v>2111</v>
      </c>
      <c r="E132" s="481" t="s">
        <v>378</v>
      </c>
      <c r="F132" s="22" t="s">
        <v>644</v>
      </c>
      <c r="G132" s="20">
        <v>1217.24</v>
      </c>
      <c r="AP132" t="str">
        <f t="shared" si="4"/>
        <v/>
      </c>
      <c r="AQ132" t="str">
        <f>IF(A132="","",VLOOKUP(A132,'Base Sites'!A:B,2,FALSE))</f>
        <v/>
      </c>
      <c r="AT132" t="str">
        <f>IF(A132="","",VLOOKUP(L132,'Base Vendeurs'!A:B,2,FALSE))</f>
        <v/>
      </c>
      <c r="AV132" t="str">
        <f t="shared" si="5"/>
        <v/>
      </c>
    </row>
    <row r="133" spans="1:48" x14ac:dyDescent="0.25">
      <c r="A133" s="484"/>
      <c r="B133" s="481"/>
      <c r="C133" s="481"/>
      <c r="D133" s="464">
        <v>2112</v>
      </c>
      <c r="E133" s="22" t="s">
        <v>84</v>
      </c>
      <c r="F133" s="22" t="s">
        <v>3820</v>
      </c>
      <c r="G133" s="20">
        <v>2136.9299999999998</v>
      </c>
      <c r="AP133" t="str">
        <f t="shared" si="4"/>
        <v/>
      </c>
      <c r="AQ133" t="str">
        <f>IF(A133="","",VLOOKUP(A133,'Base Sites'!A:B,2,FALSE))</f>
        <v/>
      </c>
      <c r="AT133" t="str">
        <f>IF(A133="","",VLOOKUP(L133,'Base Vendeurs'!A:B,2,FALSE))</f>
        <v/>
      </c>
      <c r="AV133" t="str">
        <f t="shared" si="5"/>
        <v/>
      </c>
    </row>
    <row r="134" spans="1:48" x14ac:dyDescent="0.25">
      <c r="A134" s="484"/>
      <c r="B134" s="481"/>
      <c r="C134" s="481"/>
      <c r="D134" s="464">
        <v>2113</v>
      </c>
      <c r="E134" s="22" t="s">
        <v>31</v>
      </c>
      <c r="F134" s="22" t="s">
        <v>3740</v>
      </c>
      <c r="G134" s="20">
        <v>641.92999999999995</v>
      </c>
      <c r="AP134" t="str">
        <f t="shared" si="4"/>
        <v/>
      </c>
      <c r="AQ134" t="str">
        <f>IF(A134="","",VLOOKUP(A134,'Base Sites'!A:B,2,FALSE))</f>
        <v/>
      </c>
      <c r="AT134" t="str">
        <f>IF(A134="","",VLOOKUP(L134,'Base Vendeurs'!A:B,2,FALSE))</f>
        <v/>
      </c>
      <c r="AV134" t="str">
        <f t="shared" si="5"/>
        <v/>
      </c>
    </row>
    <row r="135" spans="1:48" x14ac:dyDescent="0.25">
      <c r="A135" s="484"/>
      <c r="B135" s="481"/>
      <c r="C135" s="481"/>
      <c r="D135" s="464">
        <v>2196</v>
      </c>
      <c r="E135" s="22" t="s">
        <v>84</v>
      </c>
      <c r="F135" s="22" t="s">
        <v>4598</v>
      </c>
      <c r="G135" s="20">
        <v>637.75</v>
      </c>
      <c r="AP135" t="str">
        <f t="shared" si="4"/>
        <v/>
      </c>
      <c r="AQ135" t="str">
        <f>IF(A135="","",VLOOKUP(A135,'Base Sites'!A:B,2,FALSE))</f>
        <v/>
      </c>
      <c r="AT135" t="str">
        <f>IF(A135="","",VLOOKUP(L135,'Base Vendeurs'!A:B,2,FALSE))</f>
        <v/>
      </c>
      <c r="AV135" t="str">
        <f t="shared" si="5"/>
        <v/>
      </c>
    </row>
    <row r="136" spans="1:48" x14ac:dyDescent="0.25">
      <c r="A136" s="484"/>
      <c r="B136" s="481"/>
      <c r="C136" s="481"/>
      <c r="D136" s="464">
        <v>2197</v>
      </c>
      <c r="E136" s="22" t="s">
        <v>79</v>
      </c>
      <c r="F136" s="22" t="s">
        <v>4615</v>
      </c>
      <c r="G136" s="20">
        <v>1324.59</v>
      </c>
      <c r="AP136" t="str">
        <f t="shared" si="4"/>
        <v/>
      </c>
      <c r="AQ136" t="str">
        <f>IF(A136="","",VLOOKUP(A136,'Base Sites'!A:B,2,FALSE))</f>
        <v/>
      </c>
      <c r="AT136" t="str">
        <f>IF(A136="","",VLOOKUP(L136,'Base Vendeurs'!A:B,2,FALSE))</f>
        <v/>
      </c>
      <c r="AV136" t="str">
        <f t="shared" si="5"/>
        <v/>
      </c>
    </row>
    <row r="137" spans="1:48" x14ac:dyDescent="0.25">
      <c r="A137" s="484"/>
      <c r="B137" s="481"/>
      <c r="C137" s="481"/>
      <c r="D137" s="464">
        <v>2351</v>
      </c>
      <c r="E137" s="22" t="s">
        <v>378</v>
      </c>
      <c r="F137" s="22" t="s">
        <v>3105</v>
      </c>
      <c r="G137" s="20">
        <v>878.28</v>
      </c>
      <c r="AP137" t="str">
        <f t="shared" si="4"/>
        <v/>
      </c>
      <c r="AQ137" t="str">
        <f>IF(A137="","",VLOOKUP(A137,'Base Sites'!A:B,2,FALSE))</f>
        <v/>
      </c>
      <c r="AT137" t="str">
        <f>IF(A137="","",VLOOKUP(L137,'Base Vendeurs'!A:B,2,FALSE))</f>
        <v/>
      </c>
      <c r="AV137" t="str">
        <f t="shared" si="5"/>
        <v/>
      </c>
    </row>
    <row r="138" spans="1:48" x14ac:dyDescent="0.25">
      <c r="A138" s="484"/>
      <c r="B138" s="481"/>
      <c r="C138" s="481"/>
      <c r="D138" s="464">
        <v>2352</v>
      </c>
      <c r="E138" s="22" t="s">
        <v>129</v>
      </c>
      <c r="F138" s="22" t="s">
        <v>4551</v>
      </c>
      <c r="G138" s="20">
        <v>778.25</v>
      </c>
      <c r="AP138" t="str">
        <f t="shared" si="4"/>
        <v/>
      </c>
      <c r="AQ138" t="str">
        <f>IF(A138="","",VLOOKUP(A138,'Base Sites'!A:B,2,FALSE))</f>
        <v/>
      </c>
      <c r="AT138" t="str">
        <f>IF(A138="","",VLOOKUP(L138,'Base Vendeurs'!A:B,2,FALSE))</f>
        <v/>
      </c>
      <c r="AV138" t="str">
        <f t="shared" si="5"/>
        <v/>
      </c>
    </row>
    <row r="139" spans="1:48" x14ac:dyDescent="0.25">
      <c r="A139" s="484"/>
      <c r="B139" s="481"/>
      <c r="C139" s="481"/>
      <c r="D139" s="464">
        <v>2356</v>
      </c>
      <c r="E139" s="22" t="s">
        <v>178</v>
      </c>
      <c r="F139" s="22" t="s">
        <v>1754</v>
      </c>
      <c r="G139" s="20">
        <v>915.2</v>
      </c>
      <c r="AP139" t="str">
        <f t="shared" si="4"/>
        <v/>
      </c>
      <c r="AQ139" t="str">
        <f>IF(A139="","",VLOOKUP(A139,'Base Sites'!A:B,2,FALSE))</f>
        <v/>
      </c>
      <c r="AT139" t="str">
        <f>IF(A139="","",VLOOKUP(L139,'Base Vendeurs'!A:B,2,FALSE))</f>
        <v/>
      </c>
      <c r="AV139" t="str">
        <f t="shared" si="5"/>
        <v/>
      </c>
    </row>
    <row r="140" spans="1:48" x14ac:dyDescent="0.25">
      <c r="A140" s="484"/>
      <c r="B140" s="481"/>
      <c r="C140" s="481"/>
      <c r="D140" s="464">
        <v>2359</v>
      </c>
      <c r="E140" s="480" t="s">
        <v>79</v>
      </c>
      <c r="F140" s="22" t="s">
        <v>4653</v>
      </c>
      <c r="G140" s="20">
        <v>2130.0700000000002</v>
      </c>
      <c r="AP140" t="str">
        <f t="shared" si="4"/>
        <v/>
      </c>
      <c r="AQ140" t="str">
        <f>IF(A140="","",VLOOKUP(A140,'Base Sites'!A:B,2,FALSE))</f>
        <v/>
      </c>
      <c r="AT140" t="str">
        <f>IF(A140="","",VLOOKUP(L140,'Base Vendeurs'!A:B,2,FALSE))</f>
        <v/>
      </c>
      <c r="AV140" t="str">
        <f t="shared" si="5"/>
        <v/>
      </c>
    </row>
    <row r="141" spans="1:48" x14ac:dyDescent="0.25">
      <c r="A141" s="484"/>
      <c r="B141" s="481"/>
      <c r="C141" s="481"/>
      <c r="D141" s="464">
        <v>2361</v>
      </c>
      <c r="E141" s="481" t="s">
        <v>79</v>
      </c>
      <c r="F141" s="22" t="s">
        <v>4594</v>
      </c>
      <c r="G141" s="20">
        <v>1677.04</v>
      </c>
      <c r="AP141" t="str">
        <f t="shared" si="4"/>
        <v/>
      </c>
      <c r="AQ141" t="str">
        <f>IF(A141="","",VLOOKUP(A141,'Base Sites'!A:B,2,FALSE))</f>
        <v/>
      </c>
      <c r="AT141" t="str">
        <f>IF(A141="","",VLOOKUP(L141,'Base Vendeurs'!A:B,2,FALSE))</f>
        <v/>
      </c>
      <c r="AV141" t="str">
        <f t="shared" si="5"/>
        <v/>
      </c>
    </row>
    <row r="142" spans="1:48" x14ac:dyDescent="0.25">
      <c r="A142" s="484"/>
      <c r="B142" s="481"/>
      <c r="C142" s="481"/>
      <c r="D142" s="464">
        <v>2362</v>
      </c>
      <c r="E142" s="481" t="s">
        <v>79</v>
      </c>
      <c r="F142" s="22" t="s">
        <v>4592</v>
      </c>
      <c r="G142" s="20">
        <v>1829.43</v>
      </c>
      <c r="AP142" t="str">
        <f t="shared" si="4"/>
        <v/>
      </c>
      <c r="AQ142" t="str">
        <f>IF(A142="","",VLOOKUP(A142,'Base Sites'!A:B,2,FALSE))</f>
        <v/>
      </c>
      <c r="AT142" t="str">
        <f>IF(A142="","",VLOOKUP(L142,'Base Vendeurs'!A:B,2,FALSE))</f>
        <v/>
      </c>
      <c r="AV142" t="str">
        <f t="shared" si="5"/>
        <v/>
      </c>
    </row>
    <row r="143" spans="1:48" x14ac:dyDescent="0.25">
      <c r="A143" s="484"/>
      <c r="B143" s="481"/>
      <c r="C143" s="481"/>
      <c r="D143" s="464">
        <v>2408</v>
      </c>
      <c r="E143" s="22" t="s">
        <v>31</v>
      </c>
      <c r="F143" s="22" t="s">
        <v>4515</v>
      </c>
      <c r="G143" s="20">
        <v>590.84</v>
      </c>
      <c r="AP143" t="str">
        <f t="shared" si="4"/>
        <v/>
      </c>
      <c r="AQ143" t="str">
        <f>IF(A143="","",VLOOKUP(A143,'Base Sites'!A:B,2,FALSE))</f>
        <v/>
      </c>
      <c r="AT143" t="str">
        <f>IF(A143="","",VLOOKUP(L143,'Base Vendeurs'!A:B,2,FALSE))</f>
        <v/>
      </c>
      <c r="AV143" t="str">
        <f t="shared" si="5"/>
        <v/>
      </c>
    </row>
    <row r="144" spans="1:48" x14ac:dyDescent="0.25">
      <c r="A144" s="484"/>
      <c r="B144" s="481"/>
      <c r="C144" s="481"/>
      <c r="D144" s="464">
        <v>2443</v>
      </c>
      <c r="E144" s="22" t="s">
        <v>79</v>
      </c>
      <c r="F144" s="22" t="s">
        <v>3089</v>
      </c>
      <c r="G144" s="20">
        <v>1514.35</v>
      </c>
      <c r="AP144" t="str">
        <f t="shared" si="4"/>
        <v/>
      </c>
      <c r="AQ144" t="str">
        <f>IF(A144="","",VLOOKUP(A144,'Base Sites'!A:B,2,FALSE))</f>
        <v/>
      </c>
      <c r="AT144" t="str">
        <f>IF(A144="","",VLOOKUP(L144,'Base Vendeurs'!A:B,2,FALSE))</f>
        <v/>
      </c>
      <c r="AV144" t="str">
        <f t="shared" si="5"/>
        <v/>
      </c>
    </row>
    <row r="145" spans="1:48" x14ac:dyDescent="0.25">
      <c r="A145" s="484"/>
      <c r="B145" s="481"/>
      <c r="C145" s="481"/>
      <c r="D145" s="464">
        <v>2445</v>
      </c>
      <c r="E145" s="22" t="s">
        <v>129</v>
      </c>
      <c r="F145" s="22" t="s">
        <v>4572</v>
      </c>
      <c r="G145" s="20">
        <v>695.17</v>
      </c>
      <c r="AP145" t="str">
        <f t="shared" si="4"/>
        <v/>
      </c>
      <c r="AQ145" t="str">
        <f>IF(A145="","",VLOOKUP(A145,'Base Sites'!A:B,2,FALSE))</f>
        <v/>
      </c>
      <c r="AT145" t="str">
        <f>IF(A145="","",VLOOKUP(L145,'Base Vendeurs'!A:B,2,FALSE))</f>
        <v/>
      </c>
      <c r="AV145" t="str">
        <f t="shared" si="5"/>
        <v/>
      </c>
    </row>
    <row r="146" spans="1:48" x14ac:dyDescent="0.25">
      <c r="A146" s="484"/>
      <c r="B146" s="481"/>
      <c r="C146" s="481"/>
      <c r="D146" s="464">
        <v>2446</v>
      </c>
      <c r="E146" s="480" t="s">
        <v>31</v>
      </c>
      <c r="F146" s="22" t="s">
        <v>4503</v>
      </c>
      <c r="G146" s="20">
        <v>694.85</v>
      </c>
      <c r="AP146" t="str">
        <f t="shared" si="4"/>
        <v/>
      </c>
      <c r="AQ146" t="str">
        <f>IF(A146="","",VLOOKUP(A146,'Base Sites'!A:B,2,FALSE))</f>
        <v/>
      </c>
      <c r="AT146" t="str">
        <f>IF(A146="","",VLOOKUP(L146,'Base Vendeurs'!A:B,2,FALSE))</f>
        <v/>
      </c>
      <c r="AV146" t="str">
        <f t="shared" si="5"/>
        <v/>
      </c>
    </row>
    <row r="147" spans="1:48" x14ac:dyDescent="0.25">
      <c r="A147" s="484"/>
      <c r="B147" s="481"/>
      <c r="C147" s="481"/>
      <c r="D147" s="464">
        <v>2471</v>
      </c>
      <c r="E147" s="481" t="s">
        <v>31</v>
      </c>
      <c r="F147" s="22" t="s">
        <v>2986</v>
      </c>
      <c r="G147" s="20">
        <v>1048.95</v>
      </c>
      <c r="AP147" t="str">
        <f t="shared" si="4"/>
        <v/>
      </c>
      <c r="AQ147" t="str">
        <f>IF(A147="","",VLOOKUP(A147,'Base Sites'!A:B,2,FALSE))</f>
        <v/>
      </c>
      <c r="AT147" t="str">
        <f>IF(A147="","",VLOOKUP(L147,'Base Vendeurs'!A:B,2,FALSE))</f>
        <v/>
      </c>
      <c r="AV147" t="str">
        <f t="shared" si="5"/>
        <v/>
      </c>
    </row>
    <row r="148" spans="1:48" x14ac:dyDescent="0.25">
      <c r="A148" s="484"/>
      <c r="B148" s="481"/>
      <c r="C148" s="481"/>
      <c r="D148" s="464">
        <v>2483</v>
      </c>
      <c r="E148" s="22" t="s">
        <v>129</v>
      </c>
      <c r="F148" s="22" t="s">
        <v>1766</v>
      </c>
      <c r="G148" s="20">
        <v>917.77</v>
      </c>
      <c r="AP148" t="str">
        <f t="shared" si="4"/>
        <v/>
      </c>
      <c r="AQ148" t="str">
        <f>IF(A148="","",VLOOKUP(A148,'Base Sites'!A:B,2,FALSE))</f>
        <v/>
      </c>
      <c r="AT148" t="str">
        <f>IF(A148="","",VLOOKUP(L148,'Base Vendeurs'!A:B,2,FALSE))</f>
        <v/>
      </c>
      <c r="AV148" t="str">
        <f t="shared" si="5"/>
        <v/>
      </c>
    </row>
    <row r="149" spans="1:48" x14ac:dyDescent="0.25">
      <c r="A149" s="484"/>
      <c r="B149" s="481"/>
      <c r="C149" s="481"/>
      <c r="D149" s="464">
        <v>2517</v>
      </c>
      <c r="E149" s="22" t="s">
        <v>178</v>
      </c>
      <c r="F149" s="22" t="s">
        <v>3855</v>
      </c>
      <c r="G149" s="20">
        <v>2034.34</v>
      </c>
      <c r="AP149" t="str">
        <f t="shared" si="4"/>
        <v/>
      </c>
      <c r="AQ149" t="str">
        <f>IF(A149="","",VLOOKUP(A149,'Base Sites'!A:B,2,FALSE))</f>
        <v/>
      </c>
      <c r="AT149" t="str">
        <f>IF(A149="","",VLOOKUP(L149,'Base Vendeurs'!A:B,2,FALSE))</f>
        <v/>
      </c>
      <c r="AV149" t="str">
        <f t="shared" si="5"/>
        <v/>
      </c>
    </row>
    <row r="150" spans="1:48" x14ac:dyDescent="0.25">
      <c r="A150" s="484"/>
      <c r="B150" s="481"/>
      <c r="C150" s="481"/>
      <c r="D150" s="464">
        <v>2524</v>
      </c>
      <c r="E150" s="22" t="s">
        <v>129</v>
      </c>
      <c r="F150" s="22" t="s">
        <v>3758</v>
      </c>
      <c r="G150" s="20">
        <v>1646.25</v>
      </c>
      <c r="AP150" t="str">
        <f t="shared" si="4"/>
        <v/>
      </c>
      <c r="AQ150" t="str">
        <f>IF(A150="","",VLOOKUP(A150,'Base Sites'!A:B,2,FALSE))</f>
        <v/>
      </c>
      <c r="AT150" t="str">
        <f>IF(A150="","",VLOOKUP(L150,'Base Vendeurs'!A:B,2,FALSE))</f>
        <v/>
      </c>
      <c r="AV150" t="str">
        <f t="shared" si="5"/>
        <v/>
      </c>
    </row>
    <row r="151" spans="1:48" x14ac:dyDescent="0.25">
      <c r="A151" s="484"/>
      <c r="B151" s="481"/>
      <c r="C151" s="481"/>
      <c r="D151" s="464">
        <v>2542</v>
      </c>
      <c r="E151" s="22" t="s">
        <v>31</v>
      </c>
      <c r="F151" s="22" t="s">
        <v>2152</v>
      </c>
      <c r="G151" s="20">
        <v>495.84</v>
      </c>
      <c r="AP151" t="str">
        <f t="shared" si="4"/>
        <v/>
      </c>
      <c r="AQ151" t="str">
        <f>IF(A151="","",VLOOKUP(A151,'Base Sites'!A:B,2,FALSE))</f>
        <v/>
      </c>
      <c r="AT151" t="str">
        <f>IF(A151="","",VLOOKUP(L151,'Base Vendeurs'!A:B,2,FALSE))</f>
        <v/>
      </c>
      <c r="AV151" t="str">
        <f t="shared" si="5"/>
        <v/>
      </c>
    </row>
    <row r="152" spans="1:48" x14ac:dyDescent="0.25">
      <c r="A152" s="484"/>
      <c r="B152" s="481"/>
      <c r="C152" s="481"/>
      <c r="D152" s="464">
        <v>2589</v>
      </c>
      <c r="E152" s="22" t="s">
        <v>178</v>
      </c>
      <c r="F152" s="22" t="s">
        <v>3818</v>
      </c>
      <c r="G152" s="20">
        <v>1716.17</v>
      </c>
      <c r="AP152" t="str">
        <f t="shared" si="4"/>
        <v/>
      </c>
      <c r="AQ152" t="str">
        <f>IF(A152="","",VLOOKUP(A152,'Base Sites'!A:B,2,FALSE))</f>
        <v/>
      </c>
      <c r="AT152" t="str">
        <f>IF(A152="","",VLOOKUP(L152,'Base Vendeurs'!A:B,2,FALSE))</f>
        <v/>
      </c>
      <c r="AV152" t="str">
        <f t="shared" si="5"/>
        <v/>
      </c>
    </row>
    <row r="153" spans="1:48" x14ac:dyDescent="0.25">
      <c r="A153" s="484"/>
      <c r="B153" s="481"/>
      <c r="C153" s="481"/>
      <c r="D153" s="464">
        <v>2599</v>
      </c>
      <c r="E153" s="22" t="s">
        <v>31</v>
      </c>
      <c r="F153" s="22" t="s">
        <v>4499</v>
      </c>
      <c r="G153" s="20">
        <v>1046.02</v>
      </c>
      <c r="AP153" t="str">
        <f t="shared" si="4"/>
        <v/>
      </c>
      <c r="AQ153" t="str">
        <f>IF(A153="","",VLOOKUP(A153,'Base Sites'!A:B,2,FALSE))</f>
        <v/>
      </c>
      <c r="AT153" t="str">
        <f>IF(A153="","",VLOOKUP(L153,'Base Vendeurs'!A:B,2,FALSE))</f>
        <v/>
      </c>
      <c r="AV153" t="str">
        <f t="shared" si="5"/>
        <v/>
      </c>
    </row>
    <row r="154" spans="1:48" x14ac:dyDescent="0.25">
      <c r="A154" s="484"/>
      <c r="B154" s="481"/>
      <c r="C154" s="481"/>
      <c r="D154" s="464">
        <v>2604</v>
      </c>
      <c r="E154" s="480" t="s">
        <v>178</v>
      </c>
      <c r="F154" s="22" t="s">
        <v>4609</v>
      </c>
      <c r="G154" s="20">
        <v>1308.28</v>
      </c>
      <c r="AP154" t="str">
        <f t="shared" si="4"/>
        <v/>
      </c>
      <c r="AQ154" t="str">
        <f>IF(A154="","",VLOOKUP(A154,'Base Sites'!A:B,2,FALSE))</f>
        <v/>
      </c>
      <c r="AT154" t="str">
        <f>IF(A154="","",VLOOKUP(L154,'Base Vendeurs'!A:B,2,FALSE))</f>
        <v/>
      </c>
      <c r="AV154" t="str">
        <f t="shared" si="5"/>
        <v/>
      </c>
    </row>
    <row r="155" spans="1:48" x14ac:dyDescent="0.25">
      <c r="A155" s="484"/>
      <c r="B155" s="481"/>
      <c r="C155" s="481"/>
      <c r="D155" s="464">
        <v>2607</v>
      </c>
      <c r="E155" s="481" t="s">
        <v>178</v>
      </c>
      <c r="F155" s="22" t="s">
        <v>4601</v>
      </c>
      <c r="G155" s="20">
        <v>1088.08</v>
      </c>
      <c r="AP155" t="str">
        <f t="shared" si="4"/>
        <v/>
      </c>
      <c r="AQ155" t="str">
        <f>IF(A155="","",VLOOKUP(A155,'Base Sites'!A:B,2,FALSE))</f>
        <v/>
      </c>
      <c r="AT155" t="str">
        <f>IF(A155="","",VLOOKUP(L155,'Base Vendeurs'!A:B,2,FALSE))</f>
        <v/>
      </c>
      <c r="AV155" t="str">
        <f t="shared" si="5"/>
        <v/>
      </c>
    </row>
    <row r="156" spans="1:48" x14ac:dyDescent="0.25">
      <c r="A156" s="484"/>
      <c r="B156" s="481"/>
      <c r="C156" s="481"/>
      <c r="D156" s="464">
        <v>2652</v>
      </c>
      <c r="E156" s="22" t="s">
        <v>42</v>
      </c>
      <c r="F156" s="22" t="s">
        <v>3798</v>
      </c>
      <c r="G156" s="20">
        <v>1282.44</v>
      </c>
      <c r="AP156" t="str">
        <f t="shared" si="4"/>
        <v/>
      </c>
      <c r="AQ156" t="str">
        <f>IF(A156="","",VLOOKUP(A156,'Base Sites'!A:B,2,FALSE))</f>
        <v/>
      </c>
      <c r="AT156" t="str">
        <f>IF(A156="","",VLOOKUP(L156,'Base Vendeurs'!A:B,2,FALSE))</f>
        <v/>
      </c>
      <c r="AV156" t="str">
        <f t="shared" si="5"/>
        <v/>
      </c>
    </row>
    <row r="157" spans="1:48" x14ac:dyDescent="0.25">
      <c r="A157" s="484"/>
      <c r="B157" s="481"/>
      <c r="C157" s="481"/>
      <c r="D157" s="464">
        <v>9545</v>
      </c>
      <c r="E157" s="480" t="s">
        <v>79</v>
      </c>
      <c r="F157" s="22" t="s">
        <v>1715</v>
      </c>
      <c r="G157" s="20">
        <v>1260.6600000000001</v>
      </c>
      <c r="AP157" t="str">
        <f t="shared" si="4"/>
        <v/>
      </c>
      <c r="AQ157" t="str">
        <f>IF(A157="","",VLOOKUP(A157,'Base Sites'!A:B,2,FALSE))</f>
        <v/>
      </c>
      <c r="AT157" t="str">
        <f>IF(A157="","",VLOOKUP(L157,'Base Vendeurs'!A:B,2,FALSE))</f>
        <v/>
      </c>
      <c r="AV157" t="str">
        <f t="shared" si="5"/>
        <v/>
      </c>
    </row>
    <row r="158" spans="1:48" x14ac:dyDescent="0.25">
      <c r="A158" s="484"/>
      <c r="B158" s="481"/>
      <c r="C158" s="481"/>
      <c r="D158" s="464">
        <v>511811</v>
      </c>
      <c r="E158" s="481" t="s">
        <v>79</v>
      </c>
      <c r="F158" s="22" t="s">
        <v>1619</v>
      </c>
      <c r="G158" s="20">
        <v>1189.23</v>
      </c>
      <c r="AP158" t="str">
        <f t="shared" si="4"/>
        <v/>
      </c>
      <c r="AQ158" t="str">
        <f>IF(A158="","",VLOOKUP(A158,'Base Sites'!A:B,2,FALSE))</f>
        <v/>
      </c>
      <c r="AT158" t="str">
        <f>IF(A158="","",VLOOKUP(L158,'Base Vendeurs'!A:B,2,FALSE))</f>
        <v/>
      </c>
      <c r="AV158" t="str">
        <f t="shared" si="5"/>
        <v/>
      </c>
    </row>
    <row r="159" spans="1:48" x14ac:dyDescent="0.25">
      <c r="A159" s="484"/>
      <c r="B159" s="481"/>
      <c r="C159" s="480" t="s">
        <v>5207</v>
      </c>
      <c r="D159" s="481"/>
      <c r="E159" s="481"/>
      <c r="F159" s="481"/>
      <c r="G159" s="20">
        <v>112604.77999999998</v>
      </c>
      <c r="AP159" t="str">
        <f t="shared" si="4"/>
        <v/>
      </c>
      <c r="AQ159" t="str">
        <f>IF(A159="","",VLOOKUP(A159,'Base Sites'!A:B,2,FALSE))</f>
        <v/>
      </c>
      <c r="AT159" t="str">
        <f>IF(A159="","",VLOOKUP(L159,'Base Vendeurs'!A:B,2,FALSE))</f>
        <v/>
      </c>
      <c r="AV159" t="str">
        <f t="shared" si="5"/>
        <v/>
      </c>
    </row>
    <row r="160" spans="1:48" x14ac:dyDescent="0.25">
      <c r="A160" s="484"/>
      <c r="B160" s="481"/>
      <c r="C160" s="480" t="s">
        <v>188</v>
      </c>
      <c r="D160" s="464">
        <v>1540</v>
      </c>
      <c r="E160" s="480" t="s">
        <v>42</v>
      </c>
      <c r="F160" s="22" t="s">
        <v>586</v>
      </c>
      <c r="G160" s="20">
        <v>381.25</v>
      </c>
      <c r="AP160" t="str">
        <f t="shared" si="4"/>
        <v/>
      </c>
      <c r="AQ160" t="str">
        <f>IF(A160="","",VLOOKUP(A160,'Base Sites'!A:B,2,FALSE))</f>
        <v/>
      </c>
      <c r="AT160" t="str">
        <f>IF(A160="","",VLOOKUP(L160,'Base Vendeurs'!A:B,2,FALSE))</f>
        <v/>
      </c>
      <c r="AV160" t="str">
        <f t="shared" si="5"/>
        <v/>
      </c>
    </row>
    <row r="161" spans="1:48" x14ac:dyDescent="0.25">
      <c r="A161" s="484"/>
      <c r="B161" s="481"/>
      <c r="C161" s="481"/>
      <c r="D161" s="464">
        <v>1908</v>
      </c>
      <c r="E161" s="481" t="s">
        <v>42</v>
      </c>
      <c r="F161" s="22" t="s">
        <v>1495</v>
      </c>
      <c r="G161" s="20">
        <v>1046.1199999999999</v>
      </c>
      <c r="AP161" t="str">
        <f t="shared" si="4"/>
        <v/>
      </c>
      <c r="AQ161" t="str">
        <f>IF(A161="","",VLOOKUP(A161,'Base Sites'!A:B,2,FALSE))</f>
        <v/>
      </c>
      <c r="AT161" t="str">
        <f>IF(A161="","",VLOOKUP(L161,'Base Vendeurs'!A:B,2,FALSE))</f>
        <v/>
      </c>
      <c r="AV161" t="str">
        <f t="shared" si="5"/>
        <v/>
      </c>
    </row>
    <row r="162" spans="1:48" x14ac:dyDescent="0.25">
      <c r="A162" s="484"/>
      <c r="B162" s="481"/>
      <c r="C162" s="480" t="s">
        <v>5211</v>
      </c>
      <c r="D162" s="481"/>
      <c r="E162" s="481"/>
      <c r="F162" s="481"/>
      <c r="G162" s="20">
        <v>1427.37</v>
      </c>
      <c r="AP162" t="str">
        <f t="shared" si="4"/>
        <v/>
      </c>
      <c r="AQ162" t="str">
        <f>IF(A162="","",VLOOKUP(A162,'Base Sites'!A:B,2,FALSE))</f>
        <v/>
      </c>
      <c r="AT162" t="str">
        <f>IF(A162="","",VLOOKUP(L162,'Base Vendeurs'!A:B,2,FALSE))</f>
        <v/>
      </c>
      <c r="AV162" t="str">
        <f t="shared" si="5"/>
        <v/>
      </c>
    </row>
    <row r="163" spans="1:48" x14ac:dyDescent="0.25">
      <c r="A163" s="484"/>
      <c r="B163" s="481"/>
      <c r="C163" s="22" t="s">
        <v>197</v>
      </c>
      <c r="D163" s="464">
        <v>1818</v>
      </c>
      <c r="E163" s="22" t="s">
        <v>42</v>
      </c>
      <c r="F163" s="22" t="s">
        <v>415</v>
      </c>
      <c r="G163" s="20">
        <v>953.07</v>
      </c>
      <c r="AP163" t="str">
        <f t="shared" si="4"/>
        <v/>
      </c>
      <c r="AQ163" t="str">
        <f>IF(A163="","",VLOOKUP(A163,'Base Sites'!A:B,2,FALSE))</f>
        <v/>
      </c>
      <c r="AT163" t="str">
        <f>IF(A163="","",VLOOKUP(L163,'Base Vendeurs'!A:B,2,FALSE))</f>
        <v/>
      </c>
      <c r="AV163" t="str">
        <f t="shared" si="5"/>
        <v/>
      </c>
    </row>
    <row r="164" spans="1:48" x14ac:dyDescent="0.25">
      <c r="A164" s="484"/>
      <c r="B164" s="481"/>
      <c r="C164" s="480" t="s">
        <v>5212</v>
      </c>
      <c r="D164" s="481"/>
      <c r="E164" s="481"/>
      <c r="F164" s="481"/>
      <c r="G164" s="20">
        <v>953.07</v>
      </c>
      <c r="AP164" t="str">
        <f t="shared" si="4"/>
        <v/>
      </c>
      <c r="AQ164" t="str">
        <f>IF(A164="","",VLOOKUP(A164,'Base Sites'!A:B,2,FALSE))</f>
        <v/>
      </c>
      <c r="AT164" t="str">
        <f>IF(A164="","",VLOOKUP(L164,'Base Vendeurs'!A:B,2,FALSE))</f>
        <v/>
      </c>
      <c r="AV164" t="str">
        <f t="shared" si="5"/>
        <v/>
      </c>
    </row>
    <row r="165" spans="1:48" x14ac:dyDescent="0.25">
      <c r="A165" s="484"/>
      <c r="B165" s="481"/>
      <c r="C165" s="480" t="s">
        <v>219</v>
      </c>
      <c r="D165" s="464">
        <v>1816</v>
      </c>
      <c r="E165" s="22" t="s">
        <v>129</v>
      </c>
      <c r="F165" s="22" t="s">
        <v>3001</v>
      </c>
      <c r="G165" s="20">
        <v>887.75</v>
      </c>
      <c r="AP165" t="str">
        <f t="shared" si="4"/>
        <v/>
      </c>
      <c r="AQ165" t="str">
        <f>IF(A165="","",VLOOKUP(A165,'Base Sites'!A:B,2,FALSE))</f>
        <v/>
      </c>
      <c r="AT165" t="str">
        <f>IF(A165="","",VLOOKUP(L165,'Base Vendeurs'!A:B,2,FALSE))</f>
        <v/>
      </c>
      <c r="AV165" t="str">
        <f t="shared" si="5"/>
        <v/>
      </c>
    </row>
    <row r="166" spans="1:48" x14ac:dyDescent="0.25">
      <c r="A166" s="484"/>
      <c r="B166" s="481"/>
      <c r="C166" s="481"/>
      <c r="D166" s="464">
        <v>1823</v>
      </c>
      <c r="E166" s="22" t="s">
        <v>178</v>
      </c>
      <c r="F166" s="22" t="s">
        <v>4611</v>
      </c>
      <c r="G166" s="20">
        <v>1490.51</v>
      </c>
      <c r="AP166" t="str">
        <f t="shared" si="4"/>
        <v/>
      </c>
      <c r="AQ166" t="str">
        <f>IF(A166="","",VLOOKUP(A166,'Base Sites'!A:B,2,FALSE))</f>
        <v/>
      </c>
      <c r="AT166" t="str">
        <f>IF(A166="","",VLOOKUP(L166,'Base Vendeurs'!A:B,2,FALSE))</f>
        <v/>
      </c>
      <c r="AV166" t="str">
        <f t="shared" si="5"/>
        <v/>
      </c>
    </row>
    <row r="167" spans="1:48" x14ac:dyDescent="0.25">
      <c r="A167" s="484"/>
      <c r="B167" s="481"/>
      <c r="C167" s="481"/>
      <c r="D167" s="464">
        <v>2043</v>
      </c>
      <c r="E167" s="22" t="s">
        <v>79</v>
      </c>
      <c r="F167" s="22" t="s">
        <v>4636</v>
      </c>
      <c r="G167" s="20">
        <v>1385.18</v>
      </c>
      <c r="AP167" t="str">
        <f t="shared" si="4"/>
        <v/>
      </c>
      <c r="AQ167" t="str">
        <f>IF(A167="","",VLOOKUP(A167,'Base Sites'!A:B,2,FALSE))</f>
        <v/>
      </c>
      <c r="AT167" t="str">
        <f>IF(A167="","",VLOOKUP(L167,'Base Vendeurs'!A:B,2,FALSE))</f>
        <v/>
      </c>
      <c r="AV167" t="str">
        <f t="shared" si="5"/>
        <v/>
      </c>
    </row>
    <row r="168" spans="1:48" x14ac:dyDescent="0.25">
      <c r="A168" s="484"/>
      <c r="B168" s="481"/>
      <c r="C168" s="481"/>
      <c r="D168" s="464">
        <v>2347</v>
      </c>
      <c r="E168" s="22" t="s">
        <v>129</v>
      </c>
      <c r="F168" s="22" t="s">
        <v>2218</v>
      </c>
      <c r="G168" s="20">
        <v>860.5</v>
      </c>
      <c r="AP168" t="str">
        <f t="shared" si="4"/>
        <v/>
      </c>
      <c r="AQ168" t="str">
        <f>IF(A168="","",VLOOKUP(A168,'Base Sites'!A:B,2,FALSE))</f>
        <v/>
      </c>
      <c r="AT168" t="str">
        <f>IF(A168="","",VLOOKUP(L168,'Base Vendeurs'!A:B,2,FALSE))</f>
        <v/>
      </c>
      <c r="AV168" t="str">
        <f t="shared" si="5"/>
        <v/>
      </c>
    </row>
    <row r="169" spans="1:48" x14ac:dyDescent="0.25">
      <c r="A169" s="484"/>
      <c r="B169" s="481"/>
      <c r="C169" s="480" t="s">
        <v>5213</v>
      </c>
      <c r="D169" s="481"/>
      <c r="E169" s="481"/>
      <c r="F169" s="481"/>
      <c r="G169" s="20">
        <v>4623.9400000000005</v>
      </c>
      <c r="AP169" t="str">
        <f t="shared" si="4"/>
        <v/>
      </c>
      <c r="AQ169" t="str">
        <f>IF(A169="","",VLOOKUP(A169,'Base Sites'!A:B,2,FALSE))</f>
        <v/>
      </c>
      <c r="AT169" t="str">
        <f>IF(A169="","",VLOOKUP(L169,'Base Vendeurs'!A:B,2,FALSE))</f>
        <v/>
      </c>
      <c r="AV169" t="str">
        <f t="shared" si="5"/>
        <v/>
      </c>
    </row>
    <row r="170" spans="1:48" x14ac:dyDescent="0.25">
      <c r="A170" s="484"/>
      <c r="B170" s="481"/>
      <c r="C170" s="480" t="s">
        <v>356</v>
      </c>
      <c r="D170" s="464">
        <v>1731</v>
      </c>
      <c r="E170" s="22" t="s">
        <v>42</v>
      </c>
      <c r="F170" s="22" t="s">
        <v>594</v>
      </c>
      <c r="G170" s="20">
        <v>725.99</v>
      </c>
      <c r="AP170" t="str">
        <f t="shared" si="4"/>
        <v/>
      </c>
      <c r="AQ170" t="str">
        <f>IF(A170="","",VLOOKUP(A170,'Base Sites'!A:B,2,FALSE))</f>
        <v/>
      </c>
      <c r="AT170" t="str">
        <f>IF(A170="","",VLOOKUP(L170,'Base Vendeurs'!A:B,2,FALSE))</f>
        <v/>
      </c>
      <c r="AV170" t="str">
        <f t="shared" si="5"/>
        <v/>
      </c>
    </row>
    <row r="171" spans="1:48" x14ac:dyDescent="0.25">
      <c r="A171" s="484"/>
      <c r="B171" s="481"/>
      <c r="C171" s="481"/>
      <c r="D171" s="464">
        <v>2049</v>
      </c>
      <c r="E171" s="22" t="s">
        <v>129</v>
      </c>
      <c r="F171" s="22" t="s">
        <v>524</v>
      </c>
      <c r="G171" s="20">
        <v>938.27</v>
      </c>
      <c r="AP171" t="str">
        <f t="shared" si="4"/>
        <v/>
      </c>
      <c r="AQ171" t="str">
        <f>IF(A171="","",VLOOKUP(A171,'Base Sites'!A:B,2,FALSE))</f>
        <v/>
      </c>
      <c r="AT171" t="str">
        <f>IF(A171="","",VLOOKUP(L171,'Base Vendeurs'!A:B,2,FALSE))</f>
        <v/>
      </c>
      <c r="AV171" t="str">
        <f t="shared" si="5"/>
        <v/>
      </c>
    </row>
    <row r="172" spans="1:48" x14ac:dyDescent="0.25">
      <c r="A172" s="484"/>
      <c r="B172" s="481"/>
      <c r="C172" s="480" t="s">
        <v>5208</v>
      </c>
      <c r="D172" s="481"/>
      <c r="E172" s="481"/>
      <c r="F172" s="481"/>
      <c r="G172" s="20">
        <v>1664.26</v>
      </c>
      <c r="AP172" t="str">
        <f t="shared" si="4"/>
        <v/>
      </c>
      <c r="AQ172" t="str">
        <f>IF(A172="","",VLOOKUP(A172,'Base Sites'!A:B,2,FALSE))</f>
        <v/>
      </c>
      <c r="AT172" t="str">
        <f>IF(A172="","",VLOOKUP(L172,'Base Vendeurs'!A:B,2,FALSE))</f>
        <v/>
      </c>
      <c r="AV172" t="str">
        <f t="shared" si="5"/>
        <v/>
      </c>
    </row>
    <row r="173" spans="1:48" x14ac:dyDescent="0.25">
      <c r="A173" s="484"/>
      <c r="B173" s="481"/>
      <c r="C173" s="22" t="s">
        <v>404</v>
      </c>
      <c r="D173" s="464">
        <v>1812</v>
      </c>
      <c r="E173" s="22" t="s">
        <v>42</v>
      </c>
      <c r="F173" s="22" t="s">
        <v>3833</v>
      </c>
      <c r="G173" s="20">
        <v>1652.99</v>
      </c>
      <c r="AP173" t="str">
        <f t="shared" si="4"/>
        <v/>
      </c>
      <c r="AQ173" t="str">
        <f>IF(A173="","",VLOOKUP(A173,'Base Sites'!A:B,2,FALSE))</f>
        <v/>
      </c>
      <c r="AT173" t="str">
        <f>IF(A173="","",VLOOKUP(L173,'Base Vendeurs'!A:B,2,FALSE))</f>
        <v/>
      </c>
      <c r="AV173" t="str">
        <f t="shared" si="5"/>
        <v/>
      </c>
    </row>
    <row r="174" spans="1:48" x14ac:dyDescent="0.25">
      <c r="A174" s="484"/>
      <c r="B174" s="481"/>
      <c r="C174" s="480" t="s">
        <v>5214</v>
      </c>
      <c r="D174" s="481"/>
      <c r="E174" s="481"/>
      <c r="F174" s="481"/>
      <c r="G174" s="20">
        <v>1652.99</v>
      </c>
      <c r="AP174" t="str">
        <f t="shared" si="4"/>
        <v/>
      </c>
      <c r="AQ174" t="str">
        <f>IF(A174="","",VLOOKUP(A174,'Base Sites'!A:B,2,FALSE))</f>
        <v/>
      </c>
      <c r="AT174" t="str">
        <f>IF(A174="","",VLOOKUP(L174,'Base Vendeurs'!A:B,2,FALSE))</f>
        <v/>
      </c>
      <c r="AV174" t="str">
        <f t="shared" si="5"/>
        <v/>
      </c>
    </row>
    <row r="175" spans="1:48" x14ac:dyDescent="0.25">
      <c r="A175" s="484"/>
      <c r="B175" s="481"/>
      <c r="C175" s="22" t="s">
        <v>427</v>
      </c>
      <c r="D175" s="464">
        <v>2006</v>
      </c>
      <c r="E175" s="22" t="s">
        <v>378</v>
      </c>
      <c r="F175" s="22" t="s">
        <v>1539</v>
      </c>
      <c r="G175" s="20">
        <v>386.02</v>
      </c>
      <c r="AP175" t="str">
        <f t="shared" si="4"/>
        <v/>
      </c>
      <c r="AQ175" t="str">
        <f>IF(A175="","",VLOOKUP(A175,'Base Sites'!A:B,2,FALSE))</f>
        <v/>
      </c>
      <c r="AT175" t="str">
        <f>IF(A175="","",VLOOKUP(L175,'Base Vendeurs'!A:B,2,FALSE))</f>
        <v/>
      </c>
      <c r="AV175" t="str">
        <f t="shared" si="5"/>
        <v/>
      </c>
    </row>
    <row r="176" spans="1:48" x14ac:dyDescent="0.25">
      <c r="A176" s="484"/>
      <c r="B176" s="481"/>
      <c r="C176" s="480" t="s">
        <v>5215</v>
      </c>
      <c r="D176" s="481"/>
      <c r="E176" s="481"/>
      <c r="F176" s="481"/>
      <c r="G176" s="20">
        <v>386.02</v>
      </c>
      <c r="AP176" t="str">
        <f t="shared" si="4"/>
        <v/>
      </c>
      <c r="AQ176" t="str">
        <f>IF(A176="","",VLOOKUP(A176,'Base Sites'!A:B,2,FALSE))</f>
        <v/>
      </c>
      <c r="AT176" t="str">
        <f>IF(A176="","",VLOOKUP(L176,'Base Vendeurs'!A:B,2,FALSE))</f>
        <v/>
      </c>
      <c r="AV176" t="str">
        <f t="shared" si="5"/>
        <v/>
      </c>
    </row>
    <row r="177" spans="1:48" x14ac:dyDescent="0.25">
      <c r="A177" s="484"/>
      <c r="B177" s="481"/>
      <c r="C177" s="22" t="s">
        <v>455</v>
      </c>
      <c r="D177" s="464">
        <v>1432</v>
      </c>
      <c r="E177" s="22" t="s">
        <v>79</v>
      </c>
      <c r="F177" s="22" t="s">
        <v>2283</v>
      </c>
      <c r="G177" s="20">
        <v>1592.9300000000003</v>
      </c>
      <c r="AP177" t="str">
        <f t="shared" si="4"/>
        <v/>
      </c>
      <c r="AQ177" t="str">
        <f>IF(A177="","",VLOOKUP(A177,'Base Sites'!A:B,2,FALSE))</f>
        <v/>
      </c>
      <c r="AT177" t="str">
        <f>IF(A177="","",VLOOKUP(L177,'Base Vendeurs'!A:B,2,FALSE))</f>
        <v/>
      </c>
      <c r="AV177" t="str">
        <f t="shared" si="5"/>
        <v/>
      </c>
    </row>
    <row r="178" spans="1:48" x14ac:dyDescent="0.25">
      <c r="A178" s="484"/>
      <c r="B178" s="481"/>
      <c r="C178" s="480" t="s">
        <v>5216</v>
      </c>
      <c r="D178" s="481"/>
      <c r="E178" s="481"/>
      <c r="F178" s="481"/>
      <c r="G178" s="20">
        <v>1592.9300000000003</v>
      </c>
      <c r="AP178" t="str">
        <f t="shared" si="4"/>
        <v/>
      </c>
      <c r="AQ178" t="str">
        <f>IF(A178="","",VLOOKUP(A178,'Base Sites'!A:B,2,FALSE))</f>
        <v/>
      </c>
      <c r="AT178" t="str">
        <f>IF(A178="","",VLOOKUP(L178,'Base Vendeurs'!A:B,2,FALSE))</f>
        <v/>
      </c>
      <c r="AV178" t="str">
        <f t="shared" si="5"/>
        <v/>
      </c>
    </row>
    <row r="179" spans="1:48" x14ac:dyDescent="0.25">
      <c r="A179" s="484"/>
      <c r="B179" s="481"/>
      <c r="C179" s="480" t="s">
        <v>1822</v>
      </c>
      <c r="D179" s="464">
        <v>1706</v>
      </c>
      <c r="E179" s="480" t="s">
        <v>31</v>
      </c>
      <c r="F179" s="22" t="s">
        <v>2147</v>
      </c>
      <c r="G179" s="20">
        <v>536.66999999999996</v>
      </c>
      <c r="AP179" t="str">
        <f t="shared" si="4"/>
        <v/>
      </c>
      <c r="AQ179" t="str">
        <f>IF(A179="","",VLOOKUP(A179,'Base Sites'!A:B,2,FALSE))</f>
        <v/>
      </c>
      <c r="AT179" t="str">
        <f>IF(A179="","",VLOOKUP(L179,'Base Vendeurs'!A:B,2,FALSE))</f>
        <v/>
      </c>
      <c r="AV179" t="str">
        <f t="shared" si="5"/>
        <v/>
      </c>
    </row>
    <row r="180" spans="1:48" x14ac:dyDescent="0.25">
      <c r="A180" s="484"/>
      <c r="B180" s="481"/>
      <c r="C180" s="481"/>
      <c r="D180" s="464">
        <v>1995</v>
      </c>
      <c r="E180" s="481" t="s">
        <v>31</v>
      </c>
      <c r="F180" s="22" t="s">
        <v>1824</v>
      </c>
      <c r="G180" s="20">
        <v>657.51</v>
      </c>
      <c r="AP180" t="str">
        <f t="shared" si="4"/>
        <v/>
      </c>
      <c r="AQ180" t="str">
        <f>IF(A180="","",VLOOKUP(A180,'Base Sites'!A:B,2,FALSE))</f>
        <v/>
      </c>
      <c r="AT180" t="str">
        <f>IF(A180="","",VLOOKUP(L180,'Base Vendeurs'!A:B,2,FALSE))</f>
        <v/>
      </c>
      <c r="AV180" t="str">
        <f t="shared" si="5"/>
        <v/>
      </c>
    </row>
    <row r="181" spans="1:48" x14ac:dyDescent="0.25">
      <c r="A181" s="484"/>
      <c r="B181" s="481"/>
      <c r="C181" s="480" t="s">
        <v>5217</v>
      </c>
      <c r="D181" s="481"/>
      <c r="E181" s="481"/>
      <c r="F181" s="481"/>
      <c r="G181" s="20">
        <v>1194.1799999999998</v>
      </c>
      <c r="AP181" t="str">
        <f t="shared" si="4"/>
        <v/>
      </c>
      <c r="AQ181" t="str">
        <f>IF(A181="","",VLOOKUP(A181,'Base Sites'!A:B,2,FALSE))</f>
        <v/>
      </c>
      <c r="AT181" t="str">
        <f>IF(A181="","",VLOOKUP(L181,'Base Vendeurs'!A:B,2,FALSE))</f>
        <v/>
      </c>
      <c r="AV181" t="str">
        <f t="shared" si="5"/>
        <v/>
      </c>
    </row>
    <row r="182" spans="1:48" x14ac:dyDescent="0.25">
      <c r="A182" s="484"/>
      <c r="B182" s="481"/>
      <c r="C182" s="480" t="s">
        <v>506</v>
      </c>
      <c r="D182" s="464">
        <v>1814</v>
      </c>
      <c r="E182" s="22" t="s">
        <v>129</v>
      </c>
      <c r="F182" s="22" t="s">
        <v>4542</v>
      </c>
      <c r="G182" s="20">
        <v>722.92</v>
      </c>
      <c r="AP182" t="str">
        <f t="shared" si="4"/>
        <v/>
      </c>
      <c r="AQ182" t="str">
        <f>IF(A182="","",VLOOKUP(A182,'Base Sites'!A:B,2,FALSE))</f>
        <v/>
      </c>
      <c r="AT182" t="str">
        <f>IF(A182="","",VLOOKUP(L182,'Base Vendeurs'!A:B,2,FALSE))</f>
        <v/>
      </c>
      <c r="AV182" t="str">
        <f t="shared" si="5"/>
        <v/>
      </c>
    </row>
    <row r="183" spans="1:48" x14ac:dyDescent="0.25">
      <c r="A183" s="484"/>
      <c r="B183" s="481"/>
      <c r="C183" s="481"/>
      <c r="D183" s="464">
        <v>2026</v>
      </c>
      <c r="E183" s="480" t="s">
        <v>31</v>
      </c>
      <c r="F183" s="22" t="s">
        <v>4522</v>
      </c>
      <c r="G183" s="20">
        <v>1142.67</v>
      </c>
      <c r="AP183" t="str">
        <f t="shared" si="4"/>
        <v/>
      </c>
      <c r="AQ183" t="str">
        <f>IF(A183="","",VLOOKUP(A183,'Base Sites'!A:B,2,FALSE))</f>
        <v/>
      </c>
      <c r="AT183" t="str">
        <f>IF(A183="","",VLOOKUP(L183,'Base Vendeurs'!A:B,2,FALSE))</f>
        <v/>
      </c>
      <c r="AV183" t="str">
        <f t="shared" si="5"/>
        <v/>
      </c>
    </row>
    <row r="184" spans="1:48" x14ac:dyDescent="0.25">
      <c r="A184" s="484"/>
      <c r="B184" s="481"/>
      <c r="C184" s="481"/>
      <c r="D184" s="464">
        <v>2034</v>
      </c>
      <c r="E184" s="481" t="s">
        <v>31</v>
      </c>
      <c r="F184" s="22" t="s">
        <v>508</v>
      </c>
      <c r="G184" s="20">
        <v>532.5</v>
      </c>
      <c r="AP184" t="str">
        <f t="shared" si="4"/>
        <v/>
      </c>
      <c r="AQ184" t="str">
        <f>IF(A184="","",VLOOKUP(A184,'Base Sites'!A:B,2,FALSE))</f>
        <v/>
      </c>
      <c r="AT184" t="str">
        <f>IF(A184="","",VLOOKUP(L184,'Base Vendeurs'!A:B,2,FALSE))</f>
        <v/>
      </c>
      <c r="AV184" t="str">
        <f t="shared" si="5"/>
        <v/>
      </c>
    </row>
    <row r="185" spans="1:48" x14ac:dyDescent="0.25">
      <c r="A185" s="484"/>
      <c r="B185" s="481"/>
      <c r="C185" s="481"/>
      <c r="D185" s="464">
        <v>2036</v>
      </c>
      <c r="E185" s="22" t="s">
        <v>378</v>
      </c>
      <c r="F185" s="22" t="s">
        <v>3103</v>
      </c>
      <c r="G185" s="20">
        <v>1213.69</v>
      </c>
      <c r="AP185" t="str">
        <f t="shared" si="4"/>
        <v/>
      </c>
      <c r="AQ185" t="str">
        <f>IF(A185="","",VLOOKUP(A185,'Base Sites'!A:B,2,FALSE))</f>
        <v/>
      </c>
      <c r="AT185" t="str">
        <f>IF(A185="","",VLOOKUP(L185,'Base Vendeurs'!A:B,2,FALSE))</f>
        <v/>
      </c>
      <c r="AV185" t="str">
        <f t="shared" si="5"/>
        <v/>
      </c>
    </row>
    <row r="186" spans="1:48" x14ac:dyDescent="0.25">
      <c r="A186" s="484"/>
      <c r="B186" s="481"/>
      <c r="C186" s="481"/>
      <c r="D186" s="464">
        <v>2353</v>
      </c>
      <c r="E186" s="22" t="s">
        <v>129</v>
      </c>
      <c r="F186" s="22" t="s">
        <v>2996</v>
      </c>
      <c r="G186" s="20">
        <v>595.16999999999996</v>
      </c>
      <c r="AP186" t="str">
        <f t="shared" si="4"/>
        <v/>
      </c>
      <c r="AQ186" t="str">
        <f>IF(A186="","",VLOOKUP(A186,'Base Sites'!A:B,2,FALSE))</f>
        <v/>
      </c>
      <c r="AT186" t="str">
        <f>IF(A186="","",VLOOKUP(L186,'Base Vendeurs'!A:B,2,FALSE))</f>
        <v/>
      </c>
      <c r="AV186" t="str">
        <f t="shared" si="5"/>
        <v/>
      </c>
    </row>
    <row r="187" spans="1:48" x14ac:dyDescent="0.25">
      <c r="A187" s="484"/>
      <c r="B187" s="481"/>
      <c r="C187" s="480" t="s">
        <v>5209</v>
      </c>
      <c r="D187" s="481"/>
      <c r="E187" s="481"/>
      <c r="F187" s="481"/>
      <c r="G187" s="20">
        <v>4206.95</v>
      </c>
      <c r="AP187" t="str">
        <f t="shared" si="4"/>
        <v/>
      </c>
      <c r="AQ187" t="str">
        <f>IF(A187="","",VLOOKUP(A187,'Base Sites'!A:B,2,FALSE))</f>
        <v/>
      </c>
      <c r="AT187" t="str">
        <f>IF(A187="","",VLOOKUP(L187,'Base Vendeurs'!A:B,2,FALSE))</f>
        <v/>
      </c>
      <c r="AV187" t="str">
        <f t="shared" si="5"/>
        <v/>
      </c>
    </row>
    <row r="188" spans="1:48" x14ac:dyDescent="0.25">
      <c r="A188" s="484"/>
      <c r="B188" s="481"/>
      <c r="C188" s="22" t="s">
        <v>580</v>
      </c>
      <c r="D188" s="464">
        <v>9542</v>
      </c>
      <c r="E188" s="22" t="s">
        <v>84</v>
      </c>
      <c r="F188" s="22" t="s">
        <v>582</v>
      </c>
      <c r="G188" s="20">
        <v>18.329999999999998</v>
      </c>
      <c r="AP188" t="str">
        <f t="shared" si="4"/>
        <v/>
      </c>
      <c r="AQ188" t="str">
        <f>IF(A188="","",VLOOKUP(A188,'Base Sites'!A:B,2,FALSE))</f>
        <v/>
      </c>
      <c r="AT188" t="str">
        <f>IF(A188="","",VLOOKUP(L188,'Base Vendeurs'!A:B,2,FALSE))</f>
        <v/>
      </c>
      <c r="AV188" t="str">
        <f t="shared" si="5"/>
        <v/>
      </c>
    </row>
    <row r="189" spans="1:48" x14ac:dyDescent="0.25">
      <c r="A189" s="484"/>
      <c r="B189" s="481"/>
      <c r="C189" s="480" t="s">
        <v>5218</v>
      </c>
      <c r="D189" s="481"/>
      <c r="E189" s="481"/>
      <c r="F189" s="481"/>
      <c r="G189" s="20">
        <v>18.329999999999998</v>
      </c>
      <c r="AP189" t="str">
        <f t="shared" si="4"/>
        <v/>
      </c>
      <c r="AQ189" t="str">
        <f>IF(A189="","",VLOOKUP(A189,'Base Sites'!A:B,2,FALSE))</f>
        <v/>
      </c>
      <c r="AT189" t="str">
        <f>IF(A189="","",VLOOKUP(L189,'Base Vendeurs'!A:B,2,FALSE))</f>
        <v/>
      </c>
      <c r="AV189" t="str">
        <f t="shared" si="5"/>
        <v/>
      </c>
    </row>
    <row r="190" spans="1:48" x14ac:dyDescent="0.25">
      <c r="A190" s="484"/>
      <c r="B190" s="481"/>
      <c r="C190" s="22" t="s">
        <v>74</v>
      </c>
      <c r="D190" s="464">
        <v>2202</v>
      </c>
      <c r="E190" s="22" t="s">
        <v>42</v>
      </c>
      <c r="F190" s="22" t="s">
        <v>748</v>
      </c>
      <c r="G190" s="20">
        <v>1561</v>
      </c>
      <c r="AP190" t="str">
        <f t="shared" si="4"/>
        <v/>
      </c>
      <c r="AQ190" t="str">
        <f>IF(A190="","",VLOOKUP(A190,'Base Sites'!A:B,2,FALSE))</f>
        <v/>
      </c>
      <c r="AT190" t="str">
        <f>IF(A190="","",VLOOKUP(L190,'Base Vendeurs'!A:B,2,FALSE))</f>
        <v/>
      </c>
      <c r="AV190" t="str">
        <f t="shared" si="5"/>
        <v/>
      </c>
    </row>
    <row r="191" spans="1:48" x14ac:dyDescent="0.25">
      <c r="A191" s="484"/>
      <c r="B191" s="481"/>
      <c r="C191" s="480" t="s">
        <v>5219</v>
      </c>
      <c r="D191" s="481"/>
      <c r="E191" s="481"/>
      <c r="F191" s="481"/>
      <c r="G191" s="20">
        <v>1561</v>
      </c>
      <c r="AP191" t="str">
        <f t="shared" si="4"/>
        <v/>
      </c>
      <c r="AQ191" t="str">
        <f>IF(A191="","",VLOOKUP(A191,'Base Sites'!A:B,2,FALSE))</f>
        <v/>
      </c>
      <c r="AT191" t="str">
        <f>IF(A191="","",VLOOKUP(L191,'Base Vendeurs'!A:B,2,FALSE))</f>
        <v/>
      </c>
      <c r="AV191" t="str">
        <f t="shared" si="5"/>
        <v/>
      </c>
    </row>
    <row r="192" spans="1:48" x14ac:dyDescent="0.25">
      <c r="A192" s="484"/>
      <c r="B192" s="480" t="s">
        <v>5192</v>
      </c>
      <c r="C192" s="481"/>
      <c r="D192" s="481"/>
      <c r="E192" s="481"/>
      <c r="F192" s="481"/>
      <c r="G192" s="20">
        <v>157066.22999999995</v>
      </c>
      <c r="AP192" t="str">
        <f t="shared" si="4"/>
        <v/>
      </c>
      <c r="AQ192" t="str">
        <f>IF(A192="","",VLOOKUP(A192,'Base Sites'!A:B,2,FALSE))</f>
        <v/>
      </c>
      <c r="AT192" t="str">
        <f>IF(A192="","",VLOOKUP(L192,'Base Vendeurs'!A:B,2,FALSE))</f>
        <v/>
      </c>
      <c r="AV192" t="str">
        <f t="shared" si="5"/>
        <v/>
      </c>
    </row>
    <row r="193" spans="1:48" x14ac:dyDescent="0.25">
      <c r="A193" s="484"/>
      <c r="B193" s="480" t="s">
        <v>104</v>
      </c>
      <c r="C193" s="22" t="s">
        <v>33</v>
      </c>
      <c r="D193" s="464">
        <v>4860</v>
      </c>
      <c r="E193" s="22" t="s">
        <v>26</v>
      </c>
      <c r="F193" s="22" t="s">
        <v>4186</v>
      </c>
      <c r="G193" s="20">
        <v>1347.51</v>
      </c>
      <c r="AP193" t="str">
        <f t="shared" si="4"/>
        <v/>
      </c>
      <c r="AQ193" t="str">
        <f>IF(A193="","",VLOOKUP(A193,'Base Sites'!A:B,2,FALSE))</f>
        <v/>
      </c>
      <c r="AT193" t="str">
        <f>IF(A193="","",VLOOKUP(L193,'Base Vendeurs'!A:B,2,FALSE))</f>
        <v/>
      </c>
      <c r="AV193" t="str">
        <f t="shared" si="5"/>
        <v/>
      </c>
    </row>
    <row r="194" spans="1:48" x14ac:dyDescent="0.25">
      <c r="A194" s="484"/>
      <c r="B194" s="481"/>
      <c r="C194" s="480" t="s">
        <v>5204</v>
      </c>
      <c r="D194" s="481"/>
      <c r="E194" s="481"/>
      <c r="F194" s="481"/>
      <c r="G194" s="20">
        <v>1347.51</v>
      </c>
      <c r="AP194" t="str">
        <f t="shared" ref="AP194:AP257" si="6">IF(AM194="","",+AL194/AM194)</f>
        <v/>
      </c>
      <c r="AQ194" t="str">
        <f>IF(A194="","",VLOOKUP(A194,'Base Sites'!A:B,2,FALSE))</f>
        <v/>
      </c>
      <c r="AT194" t="str">
        <f>IF(A194="","",VLOOKUP(L194,'Base Vendeurs'!A:B,2,FALSE))</f>
        <v/>
      </c>
      <c r="AV194" t="str">
        <f t="shared" si="5"/>
        <v/>
      </c>
    </row>
    <row r="195" spans="1:48" x14ac:dyDescent="0.25">
      <c r="A195" s="484"/>
      <c r="B195" s="481"/>
      <c r="C195" s="480" t="s">
        <v>35</v>
      </c>
      <c r="D195" s="464">
        <v>1824</v>
      </c>
      <c r="E195" s="22" t="s">
        <v>34</v>
      </c>
      <c r="F195" s="22" t="s">
        <v>2799</v>
      </c>
      <c r="G195" s="20">
        <v>2069.63</v>
      </c>
      <c r="AP195" t="str">
        <f t="shared" si="6"/>
        <v/>
      </c>
      <c r="AQ195" t="str">
        <f>IF(A195="","",VLOOKUP(A195,'Base Sites'!A:B,2,FALSE))</f>
        <v/>
      </c>
      <c r="AT195" t="str">
        <f>IF(A195="","",VLOOKUP(L195,'Base Vendeurs'!A:B,2,FALSE))</f>
        <v/>
      </c>
      <c r="AV195" t="str">
        <f t="shared" ref="AV195:AV258" si="7">IF(A195="","",+AU195/S195)</f>
        <v/>
      </c>
    </row>
    <row r="196" spans="1:48" x14ac:dyDescent="0.25">
      <c r="A196" s="484"/>
      <c r="B196" s="481"/>
      <c r="C196" s="481"/>
      <c r="D196" s="464">
        <v>2498</v>
      </c>
      <c r="E196" s="22" t="s">
        <v>26</v>
      </c>
      <c r="F196" s="22" t="s">
        <v>4200</v>
      </c>
      <c r="G196" s="20">
        <v>2490.9699999999998</v>
      </c>
      <c r="AP196" t="str">
        <f t="shared" si="6"/>
        <v/>
      </c>
      <c r="AQ196" t="str">
        <f>IF(A196="","",VLOOKUP(A196,'Base Sites'!A:B,2,FALSE))</f>
        <v/>
      </c>
      <c r="AT196" t="str">
        <f>IF(A196="","",VLOOKUP(L196,'Base Vendeurs'!A:B,2,FALSE))</f>
        <v/>
      </c>
      <c r="AV196" t="str">
        <f t="shared" si="7"/>
        <v/>
      </c>
    </row>
    <row r="197" spans="1:48" x14ac:dyDescent="0.25">
      <c r="A197" s="484"/>
      <c r="B197" s="481"/>
      <c r="C197" s="481"/>
      <c r="D197" s="464">
        <v>4534</v>
      </c>
      <c r="E197" s="480" t="s">
        <v>23</v>
      </c>
      <c r="F197" s="22" t="s">
        <v>1097</v>
      </c>
      <c r="G197" s="20">
        <v>1570.85</v>
      </c>
      <c r="AP197" t="str">
        <f t="shared" si="6"/>
        <v/>
      </c>
      <c r="AQ197" t="str">
        <f>IF(A197="","",VLOOKUP(A197,'Base Sites'!A:B,2,FALSE))</f>
        <v/>
      </c>
      <c r="AT197" t="str">
        <f>IF(A197="","",VLOOKUP(L197,'Base Vendeurs'!A:B,2,FALSE))</f>
        <v/>
      </c>
      <c r="AV197" t="str">
        <f t="shared" si="7"/>
        <v/>
      </c>
    </row>
    <row r="198" spans="1:48" x14ac:dyDescent="0.25">
      <c r="A198" s="484"/>
      <c r="B198" s="481"/>
      <c r="C198" s="481"/>
      <c r="D198" s="464">
        <v>4543</v>
      </c>
      <c r="E198" s="481" t="s">
        <v>23</v>
      </c>
      <c r="F198" s="22" t="s">
        <v>2723</v>
      </c>
      <c r="G198" s="20">
        <v>685.56</v>
      </c>
      <c r="AP198" t="str">
        <f t="shared" si="6"/>
        <v/>
      </c>
      <c r="AQ198" t="str">
        <f>IF(A198="","",VLOOKUP(A198,'Base Sites'!A:B,2,FALSE))</f>
        <v/>
      </c>
      <c r="AT198" t="str">
        <f>IF(A198="","",VLOOKUP(L198,'Base Vendeurs'!A:B,2,FALSE))</f>
        <v/>
      </c>
      <c r="AV198" t="str">
        <f t="shared" si="7"/>
        <v/>
      </c>
    </row>
    <row r="199" spans="1:48" x14ac:dyDescent="0.25">
      <c r="A199" s="484"/>
      <c r="B199" s="481"/>
      <c r="C199" s="481"/>
      <c r="D199" s="464">
        <v>4753</v>
      </c>
      <c r="E199" s="481" t="s">
        <v>23</v>
      </c>
      <c r="F199" s="22" t="s">
        <v>1117</v>
      </c>
      <c r="G199" s="20">
        <v>387.17</v>
      </c>
      <c r="AP199" t="str">
        <f t="shared" si="6"/>
        <v/>
      </c>
      <c r="AQ199" t="str">
        <f>IF(A199="","",VLOOKUP(A199,'Base Sites'!A:B,2,FALSE))</f>
        <v/>
      </c>
      <c r="AT199" t="str">
        <f>IF(A199="","",VLOOKUP(L199,'Base Vendeurs'!A:B,2,FALSE))</f>
        <v/>
      </c>
      <c r="AV199" t="str">
        <f t="shared" si="7"/>
        <v/>
      </c>
    </row>
    <row r="200" spans="1:48" x14ac:dyDescent="0.25">
      <c r="A200" s="484"/>
      <c r="B200" s="481"/>
      <c r="C200" s="481"/>
      <c r="D200" s="464">
        <v>4755</v>
      </c>
      <c r="E200" s="481" t="s">
        <v>23</v>
      </c>
      <c r="F200" s="22" t="s">
        <v>1093</v>
      </c>
      <c r="G200" s="20">
        <v>753.9</v>
      </c>
      <c r="AP200" t="str">
        <f t="shared" si="6"/>
        <v/>
      </c>
      <c r="AQ200" t="str">
        <f>IF(A200="","",VLOOKUP(A200,'Base Sites'!A:B,2,FALSE))</f>
        <v/>
      </c>
      <c r="AT200" t="str">
        <f>IF(A200="","",VLOOKUP(L200,'Base Vendeurs'!A:B,2,FALSE))</f>
        <v/>
      </c>
      <c r="AV200" t="str">
        <f t="shared" si="7"/>
        <v/>
      </c>
    </row>
    <row r="201" spans="1:48" x14ac:dyDescent="0.25">
      <c r="A201" s="484"/>
      <c r="B201" s="481"/>
      <c r="C201" s="481"/>
      <c r="D201" s="464">
        <v>4788</v>
      </c>
      <c r="E201" s="22" t="s">
        <v>157</v>
      </c>
      <c r="F201" s="22" t="s">
        <v>1909</v>
      </c>
      <c r="G201" s="20">
        <v>1404.98</v>
      </c>
      <c r="AP201" t="str">
        <f t="shared" si="6"/>
        <v/>
      </c>
      <c r="AQ201" t="str">
        <f>IF(A201="","",VLOOKUP(A201,'Base Sites'!A:B,2,FALSE))</f>
        <v/>
      </c>
      <c r="AT201" t="str">
        <f>IF(A201="","",VLOOKUP(L201,'Base Vendeurs'!A:B,2,FALSE))</f>
        <v/>
      </c>
      <c r="AV201" t="str">
        <f t="shared" si="7"/>
        <v/>
      </c>
    </row>
    <row r="202" spans="1:48" x14ac:dyDescent="0.25">
      <c r="A202" s="484"/>
      <c r="B202" s="481"/>
      <c r="C202" s="481"/>
      <c r="D202" s="464">
        <v>5080</v>
      </c>
      <c r="E202" s="22" t="s">
        <v>107</v>
      </c>
      <c r="F202" s="22" t="s">
        <v>2527</v>
      </c>
      <c r="G202" s="20">
        <v>791.34</v>
      </c>
      <c r="AP202" t="str">
        <f t="shared" si="6"/>
        <v/>
      </c>
      <c r="AQ202" t="str">
        <f>IF(A202="","",VLOOKUP(A202,'Base Sites'!A:B,2,FALSE))</f>
        <v/>
      </c>
      <c r="AT202" t="str">
        <f>IF(A202="","",VLOOKUP(L202,'Base Vendeurs'!A:B,2,FALSE))</f>
        <v/>
      </c>
      <c r="AV202" t="str">
        <f t="shared" si="7"/>
        <v/>
      </c>
    </row>
    <row r="203" spans="1:48" x14ac:dyDescent="0.25">
      <c r="A203" s="484"/>
      <c r="B203" s="481"/>
      <c r="C203" s="481"/>
      <c r="D203" s="464">
        <v>5103</v>
      </c>
      <c r="E203" s="480" t="s">
        <v>93</v>
      </c>
      <c r="F203" s="22" t="s">
        <v>1725</v>
      </c>
      <c r="G203" s="20">
        <v>413.72</v>
      </c>
      <c r="AP203" t="str">
        <f t="shared" si="6"/>
        <v/>
      </c>
      <c r="AQ203" t="str">
        <f>IF(A203="","",VLOOKUP(A203,'Base Sites'!A:B,2,FALSE))</f>
        <v/>
      </c>
      <c r="AT203" t="str">
        <f>IF(A203="","",VLOOKUP(L203,'Base Vendeurs'!A:B,2,FALSE))</f>
        <v/>
      </c>
      <c r="AV203" t="str">
        <f t="shared" si="7"/>
        <v/>
      </c>
    </row>
    <row r="204" spans="1:48" x14ac:dyDescent="0.25">
      <c r="A204" s="484"/>
      <c r="B204" s="481"/>
      <c r="C204" s="481"/>
      <c r="D204" s="464">
        <v>5223</v>
      </c>
      <c r="E204" s="481" t="s">
        <v>93</v>
      </c>
      <c r="F204" s="22" t="s">
        <v>2440</v>
      </c>
      <c r="G204" s="20">
        <v>910.18</v>
      </c>
      <c r="AP204" t="str">
        <f t="shared" si="6"/>
        <v/>
      </c>
      <c r="AQ204" t="str">
        <f>IF(A204="","",VLOOKUP(A204,'Base Sites'!A:B,2,FALSE))</f>
        <v/>
      </c>
      <c r="AT204" t="str">
        <f>IF(A204="","",VLOOKUP(L204,'Base Vendeurs'!A:B,2,FALSE))</f>
        <v/>
      </c>
      <c r="AV204" t="str">
        <f t="shared" si="7"/>
        <v/>
      </c>
    </row>
    <row r="205" spans="1:48" x14ac:dyDescent="0.25">
      <c r="A205" s="484"/>
      <c r="B205" s="481"/>
      <c r="C205" s="481"/>
      <c r="D205" s="464">
        <v>5228</v>
      </c>
      <c r="E205" s="22" t="s">
        <v>157</v>
      </c>
      <c r="F205" s="22" t="s">
        <v>2836</v>
      </c>
      <c r="G205" s="20">
        <v>821.78</v>
      </c>
      <c r="AP205" t="str">
        <f t="shared" si="6"/>
        <v/>
      </c>
      <c r="AQ205" t="str">
        <f>IF(A205="","",VLOOKUP(A205,'Base Sites'!A:B,2,FALSE))</f>
        <v/>
      </c>
      <c r="AT205" t="str">
        <f>IF(A205="","",VLOOKUP(L205,'Base Vendeurs'!A:B,2,FALSE))</f>
        <v/>
      </c>
      <c r="AV205" t="str">
        <f t="shared" si="7"/>
        <v/>
      </c>
    </row>
    <row r="206" spans="1:48" x14ac:dyDescent="0.25">
      <c r="A206" s="484"/>
      <c r="B206" s="481"/>
      <c r="C206" s="481"/>
      <c r="D206" s="464">
        <v>5309</v>
      </c>
      <c r="E206" s="480" t="s">
        <v>93</v>
      </c>
      <c r="F206" s="22" t="s">
        <v>1989</v>
      </c>
      <c r="G206" s="20">
        <v>466.06</v>
      </c>
      <c r="AP206" t="str">
        <f t="shared" si="6"/>
        <v/>
      </c>
      <c r="AQ206" t="str">
        <f>IF(A206="","",VLOOKUP(A206,'Base Sites'!A:B,2,FALSE))</f>
        <v/>
      </c>
      <c r="AT206" t="str">
        <f>IF(A206="","",VLOOKUP(L206,'Base Vendeurs'!A:B,2,FALSE))</f>
        <v/>
      </c>
      <c r="AV206" t="str">
        <f t="shared" si="7"/>
        <v/>
      </c>
    </row>
    <row r="207" spans="1:48" x14ac:dyDescent="0.25">
      <c r="A207" s="484"/>
      <c r="B207" s="481"/>
      <c r="C207" s="481"/>
      <c r="D207" s="464">
        <v>5311</v>
      </c>
      <c r="E207" s="481" t="s">
        <v>93</v>
      </c>
      <c r="F207" s="22" t="s">
        <v>3286</v>
      </c>
      <c r="G207" s="20">
        <v>1605.34</v>
      </c>
      <c r="AP207" t="str">
        <f t="shared" si="6"/>
        <v/>
      </c>
      <c r="AQ207" t="str">
        <f>IF(A207="","",VLOOKUP(A207,'Base Sites'!A:B,2,FALSE))</f>
        <v/>
      </c>
      <c r="AT207" t="str">
        <f>IF(A207="","",VLOOKUP(L207,'Base Vendeurs'!A:B,2,FALSE))</f>
        <v/>
      </c>
      <c r="AV207" t="str">
        <f t="shared" si="7"/>
        <v/>
      </c>
    </row>
    <row r="208" spans="1:48" x14ac:dyDescent="0.25">
      <c r="A208" s="484"/>
      <c r="B208" s="481"/>
      <c r="C208" s="481"/>
      <c r="D208" s="464">
        <v>5481</v>
      </c>
      <c r="E208" s="22" t="s">
        <v>177</v>
      </c>
      <c r="F208" s="22" t="s">
        <v>5022</v>
      </c>
      <c r="G208" s="20">
        <v>1757.6</v>
      </c>
      <c r="AP208" t="str">
        <f t="shared" si="6"/>
        <v/>
      </c>
      <c r="AQ208" t="str">
        <f>IF(A208="","",VLOOKUP(A208,'Base Sites'!A:B,2,FALSE))</f>
        <v/>
      </c>
      <c r="AT208" t="str">
        <f>IF(A208="","",VLOOKUP(L208,'Base Vendeurs'!A:B,2,FALSE))</f>
        <v/>
      </c>
      <c r="AV208" t="str">
        <f t="shared" si="7"/>
        <v/>
      </c>
    </row>
    <row r="209" spans="1:48" x14ac:dyDescent="0.25">
      <c r="A209" s="484"/>
      <c r="B209" s="481"/>
      <c r="C209" s="481"/>
      <c r="D209" s="464">
        <v>5735</v>
      </c>
      <c r="E209" s="22" t="s">
        <v>93</v>
      </c>
      <c r="F209" s="22" t="s">
        <v>3249</v>
      </c>
      <c r="G209" s="20">
        <v>876.48</v>
      </c>
      <c r="AP209" t="str">
        <f t="shared" si="6"/>
        <v/>
      </c>
      <c r="AQ209" t="str">
        <f>IF(A209="","",VLOOKUP(A209,'Base Sites'!A:B,2,FALSE))</f>
        <v/>
      </c>
      <c r="AT209" t="str">
        <f>IF(A209="","",VLOOKUP(L209,'Base Vendeurs'!A:B,2,FALSE))</f>
        <v/>
      </c>
      <c r="AV209" t="str">
        <f t="shared" si="7"/>
        <v/>
      </c>
    </row>
    <row r="210" spans="1:48" x14ac:dyDescent="0.25">
      <c r="A210" s="484"/>
      <c r="B210" s="481"/>
      <c r="C210" s="481"/>
      <c r="D210" s="464">
        <v>5976</v>
      </c>
      <c r="E210" s="22" t="s">
        <v>382</v>
      </c>
      <c r="F210" s="22" t="s">
        <v>5050</v>
      </c>
      <c r="G210" s="20">
        <v>1203.67</v>
      </c>
      <c r="AP210" t="str">
        <f t="shared" si="6"/>
        <v/>
      </c>
      <c r="AQ210" t="str">
        <f>IF(A210="","",VLOOKUP(A210,'Base Sites'!A:B,2,FALSE))</f>
        <v/>
      </c>
      <c r="AT210" t="str">
        <f>IF(A210="","",VLOOKUP(L210,'Base Vendeurs'!A:B,2,FALSE))</f>
        <v/>
      </c>
      <c r="AV210" t="str">
        <f t="shared" si="7"/>
        <v/>
      </c>
    </row>
    <row r="211" spans="1:48" x14ac:dyDescent="0.25">
      <c r="A211" s="484"/>
      <c r="B211" s="481"/>
      <c r="C211" s="481"/>
      <c r="D211" s="464">
        <v>5979</v>
      </c>
      <c r="E211" s="22" t="s">
        <v>192</v>
      </c>
      <c r="F211" s="22" t="s">
        <v>3229</v>
      </c>
      <c r="G211" s="20">
        <v>467.96</v>
      </c>
      <c r="AP211" t="str">
        <f t="shared" si="6"/>
        <v/>
      </c>
      <c r="AQ211" t="str">
        <f>IF(A211="","",VLOOKUP(A211,'Base Sites'!A:B,2,FALSE))</f>
        <v/>
      </c>
      <c r="AT211" t="str">
        <f>IF(A211="","",VLOOKUP(L211,'Base Vendeurs'!A:B,2,FALSE))</f>
        <v/>
      </c>
      <c r="AV211" t="str">
        <f t="shared" si="7"/>
        <v/>
      </c>
    </row>
    <row r="212" spans="1:48" x14ac:dyDescent="0.25">
      <c r="A212" s="484"/>
      <c r="B212" s="481"/>
      <c r="C212" s="481"/>
      <c r="D212" s="464">
        <v>5980</v>
      </c>
      <c r="E212" s="22" t="s">
        <v>157</v>
      </c>
      <c r="F212" s="22" t="s">
        <v>5143</v>
      </c>
      <c r="G212" s="20">
        <v>887.08</v>
      </c>
      <c r="AP212" t="str">
        <f t="shared" si="6"/>
        <v/>
      </c>
      <c r="AQ212" t="str">
        <f>IF(A212="","",VLOOKUP(A212,'Base Sites'!A:B,2,FALSE))</f>
        <v/>
      </c>
      <c r="AT212" t="str">
        <f>IF(A212="","",VLOOKUP(L212,'Base Vendeurs'!A:B,2,FALSE))</f>
        <v/>
      </c>
      <c r="AV212" t="str">
        <f t="shared" si="7"/>
        <v/>
      </c>
    </row>
    <row r="213" spans="1:48" x14ac:dyDescent="0.25">
      <c r="A213" s="484"/>
      <c r="B213" s="481"/>
      <c r="C213" s="481"/>
      <c r="D213" s="464">
        <v>5981</v>
      </c>
      <c r="E213" s="22" t="s">
        <v>93</v>
      </c>
      <c r="F213" s="22" t="s">
        <v>3251</v>
      </c>
      <c r="G213" s="20">
        <v>1586.8</v>
      </c>
      <c r="AP213" t="str">
        <f t="shared" si="6"/>
        <v/>
      </c>
      <c r="AQ213" t="str">
        <f>IF(A213="","",VLOOKUP(A213,'Base Sites'!A:B,2,FALSE))</f>
        <v/>
      </c>
      <c r="AT213" t="str">
        <f>IF(A213="","",VLOOKUP(L213,'Base Vendeurs'!A:B,2,FALSE))</f>
        <v/>
      </c>
      <c r="AV213" t="str">
        <f t="shared" si="7"/>
        <v/>
      </c>
    </row>
    <row r="214" spans="1:48" x14ac:dyDescent="0.25">
      <c r="A214" s="484"/>
      <c r="B214" s="481"/>
      <c r="C214" s="481"/>
      <c r="D214" s="464">
        <v>6002</v>
      </c>
      <c r="E214" s="22" t="s">
        <v>23</v>
      </c>
      <c r="F214" s="22" t="s">
        <v>1087</v>
      </c>
      <c r="G214" s="20">
        <v>770.57</v>
      </c>
      <c r="AP214" t="str">
        <f t="shared" si="6"/>
        <v/>
      </c>
      <c r="AQ214" t="str">
        <f>IF(A214="","",VLOOKUP(A214,'Base Sites'!A:B,2,FALSE))</f>
        <v/>
      </c>
      <c r="AT214" t="str">
        <f>IF(A214="","",VLOOKUP(L214,'Base Vendeurs'!A:B,2,FALSE))</f>
        <v/>
      </c>
      <c r="AV214" t="str">
        <f t="shared" si="7"/>
        <v/>
      </c>
    </row>
    <row r="215" spans="1:48" x14ac:dyDescent="0.25">
      <c r="A215" s="484"/>
      <c r="B215" s="481"/>
      <c r="C215" s="481"/>
      <c r="D215" s="464">
        <v>6009</v>
      </c>
      <c r="E215" s="22" t="s">
        <v>157</v>
      </c>
      <c r="F215" s="22" t="s">
        <v>5141</v>
      </c>
      <c r="G215" s="20">
        <v>503.91</v>
      </c>
      <c r="AP215" t="str">
        <f t="shared" si="6"/>
        <v/>
      </c>
      <c r="AQ215" t="str">
        <f>IF(A215="","",VLOOKUP(A215,'Base Sites'!A:B,2,FALSE))</f>
        <v/>
      </c>
      <c r="AT215" t="str">
        <f>IF(A215="","",VLOOKUP(L215,'Base Vendeurs'!A:B,2,FALSE))</f>
        <v/>
      </c>
      <c r="AV215" t="str">
        <f t="shared" si="7"/>
        <v/>
      </c>
    </row>
    <row r="216" spans="1:48" x14ac:dyDescent="0.25">
      <c r="A216" s="484"/>
      <c r="B216" s="481"/>
      <c r="C216" s="481"/>
      <c r="D216" s="464">
        <v>6011</v>
      </c>
      <c r="E216" s="22" t="s">
        <v>93</v>
      </c>
      <c r="F216" s="22" t="s">
        <v>4885</v>
      </c>
      <c r="G216" s="20">
        <v>749.28</v>
      </c>
      <c r="AP216" t="str">
        <f t="shared" si="6"/>
        <v/>
      </c>
      <c r="AQ216" t="str">
        <f>IF(A216="","",VLOOKUP(A216,'Base Sites'!A:B,2,FALSE))</f>
        <v/>
      </c>
      <c r="AT216" t="str">
        <f>IF(A216="","",VLOOKUP(L216,'Base Vendeurs'!A:B,2,FALSE))</f>
        <v/>
      </c>
      <c r="AV216" t="str">
        <f t="shared" si="7"/>
        <v/>
      </c>
    </row>
    <row r="217" spans="1:48" x14ac:dyDescent="0.25">
      <c r="A217" s="484"/>
      <c r="B217" s="481"/>
      <c r="C217" s="481"/>
      <c r="D217" s="464">
        <v>6013</v>
      </c>
      <c r="E217" s="22" t="s">
        <v>24</v>
      </c>
      <c r="F217" s="22" t="s">
        <v>3559</v>
      </c>
      <c r="G217" s="20">
        <v>656.75</v>
      </c>
      <c r="AP217" t="str">
        <f t="shared" si="6"/>
        <v/>
      </c>
      <c r="AQ217" t="str">
        <f>IF(A217="","",VLOOKUP(A217,'Base Sites'!A:B,2,FALSE))</f>
        <v/>
      </c>
      <c r="AT217" t="str">
        <f>IF(A217="","",VLOOKUP(L217,'Base Vendeurs'!A:B,2,FALSE))</f>
        <v/>
      </c>
      <c r="AV217" t="str">
        <f t="shared" si="7"/>
        <v/>
      </c>
    </row>
    <row r="218" spans="1:48" x14ac:dyDescent="0.25">
      <c r="A218" s="484"/>
      <c r="B218" s="481"/>
      <c r="C218" s="481"/>
      <c r="D218" s="464">
        <v>6042</v>
      </c>
      <c r="E218" s="22" t="s">
        <v>23</v>
      </c>
      <c r="F218" s="22" t="s">
        <v>2717</v>
      </c>
      <c r="G218" s="20">
        <v>844.36</v>
      </c>
      <c r="AP218" t="str">
        <f t="shared" si="6"/>
        <v/>
      </c>
      <c r="AQ218" t="str">
        <f>IF(A218="","",VLOOKUP(A218,'Base Sites'!A:B,2,FALSE))</f>
        <v/>
      </c>
      <c r="AT218" t="str">
        <f>IF(A218="","",VLOOKUP(L218,'Base Vendeurs'!A:B,2,FALSE))</f>
        <v/>
      </c>
      <c r="AV218" t="str">
        <f t="shared" si="7"/>
        <v/>
      </c>
    </row>
    <row r="219" spans="1:48" x14ac:dyDescent="0.25">
      <c r="A219" s="484"/>
      <c r="B219" s="481"/>
      <c r="C219" s="481"/>
      <c r="D219" s="464">
        <v>6330</v>
      </c>
      <c r="E219" s="22" t="s">
        <v>93</v>
      </c>
      <c r="F219" s="22" t="s">
        <v>4880</v>
      </c>
      <c r="G219" s="20">
        <v>697.66</v>
      </c>
      <c r="AP219" t="str">
        <f t="shared" si="6"/>
        <v/>
      </c>
      <c r="AQ219" t="str">
        <f>IF(A219="","",VLOOKUP(A219,'Base Sites'!A:B,2,FALSE))</f>
        <v/>
      </c>
      <c r="AT219" t="str">
        <f>IF(A219="","",VLOOKUP(L219,'Base Vendeurs'!A:B,2,FALSE))</f>
        <v/>
      </c>
      <c r="AV219" t="str">
        <f t="shared" si="7"/>
        <v/>
      </c>
    </row>
    <row r="220" spans="1:48" x14ac:dyDescent="0.25">
      <c r="A220" s="484"/>
      <c r="B220" s="481"/>
      <c r="C220" s="480" t="s">
        <v>5220</v>
      </c>
      <c r="D220" s="481"/>
      <c r="E220" s="481"/>
      <c r="F220" s="481"/>
      <c r="G220" s="20">
        <v>25373.600000000002</v>
      </c>
      <c r="AP220" t="str">
        <f t="shared" si="6"/>
        <v/>
      </c>
      <c r="AQ220" t="str">
        <f>IF(A220="","",VLOOKUP(A220,'Base Sites'!A:B,2,FALSE))</f>
        <v/>
      </c>
      <c r="AT220" t="str">
        <f>IF(A220="","",VLOOKUP(L220,'Base Vendeurs'!A:B,2,FALSE))</f>
        <v/>
      </c>
      <c r="AV220" t="str">
        <f t="shared" si="7"/>
        <v/>
      </c>
    </row>
    <row r="221" spans="1:48" x14ac:dyDescent="0.25">
      <c r="A221" s="484"/>
      <c r="B221" s="481"/>
      <c r="C221" s="480" t="s">
        <v>36</v>
      </c>
      <c r="D221" s="464">
        <v>2168</v>
      </c>
      <c r="E221" s="480" t="s">
        <v>26</v>
      </c>
      <c r="F221" s="22" t="s">
        <v>4982</v>
      </c>
      <c r="G221" s="20">
        <v>1256.96</v>
      </c>
      <c r="AP221" t="str">
        <f t="shared" si="6"/>
        <v/>
      </c>
      <c r="AQ221" t="str">
        <f>IF(A221="","",VLOOKUP(A221,'Base Sites'!A:B,2,FALSE))</f>
        <v/>
      </c>
      <c r="AT221" t="str">
        <f>IF(A221="","",VLOOKUP(L221,'Base Vendeurs'!A:B,2,FALSE))</f>
        <v/>
      </c>
      <c r="AV221" t="str">
        <f t="shared" si="7"/>
        <v/>
      </c>
    </row>
    <row r="222" spans="1:48" x14ac:dyDescent="0.25">
      <c r="A222" s="484"/>
      <c r="B222" s="481"/>
      <c r="C222" s="481"/>
      <c r="D222" s="464">
        <v>2339</v>
      </c>
      <c r="E222" s="481" t="s">
        <v>26</v>
      </c>
      <c r="F222" s="22" t="s">
        <v>2568</v>
      </c>
      <c r="G222" s="20">
        <v>2389.9499999999998</v>
      </c>
      <c r="AP222" t="str">
        <f t="shared" si="6"/>
        <v/>
      </c>
      <c r="AQ222" t="str">
        <f>IF(A222="","",VLOOKUP(A222,'Base Sites'!A:B,2,FALSE))</f>
        <v/>
      </c>
      <c r="AT222" t="str">
        <f>IF(A222="","",VLOOKUP(L222,'Base Vendeurs'!A:B,2,FALSE))</f>
        <v/>
      </c>
      <c r="AV222" t="str">
        <f t="shared" si="7"/>
        <v/>
      </c>
    </row>
    <row r="223" spans="1:48" x14ac:dyDescent="0.25">
      <c r="A223" s="484"/>
      <c r="B223" s="481"/>
      <c r="C223" s="481"/>
      <c r="D223" s="464">
        <v>4064</v>
      </c>
      <c r="E223" s="22" t="s">
        <v>24</v>
      </c>
      <c r="F223" s="22" t="s">
        <v>2779</v>
      </c>
      <c r="G223" s="20">
        <v>789.44</v>
      </c>
      <c r="AP223" t="str">
        <f t="shared" si="6"/>
        <v/>
      </c>
      <c r="AQ223" t="str">
        <f>IF(A223="","",VLOOKUP(A223,'Base Sites'!A:B,2,FALSE))</f>
        <v/>
      </c>
      <c r="AT223" t="str">
        <f>IF(A223="","",VLOOKUP(L223,'Base Vendeurs'!A:B,2,FALSE))</f>
        <v/>
      </c>
      <c r="AV223" t="str">
        <f t="shared" si="7"/>
        <v/>
      </c>
    </row>
    <row r="224" spans="1:48" x14ac:dyDescent="0.25">
      <c r="A224" s="484"/>
      <c r="B224" s="481"/>
      <c r="C224" s="481"/>
      <c r="D224" s="464">
        <v>4690</v>
      </c>
      <c r="E224" s="480" t="s">
        <v>26</v>
      </c>
      <c r="F224" s="22" t="s">
        <v>2577</v>
      </c>
      <c r="G224" s="20">
        <v>1641.4</v>
      </c>
      <c r="AP224" t="str">
        <f t="shared" si="6"/>
        <v/>
      </c>
      <c r="AQ224" t="str">
        <f>IF(A224="","",VLOOKUP(A224,'Base Sites'!A:B,2,FALSE))</f>
        <v/>
      </c>
      <c r="AT224" t="str">
        <f>IF(A224="","",VLOOKUP(L224,'Base Vendeurs'!A:B,2,FALSE))</f>
        <v/>
      </c>
      <c r="AV224" t="str">
        <f t="shared" si="7"/>
        <v/>
      </c>
    </row>
    <row r="225" spans="1:48" x14ac:dyDescent="0.25">
      <c r="A225" s="484"/>
      <c r="B225" s="481"/>
      <c r="C225" s="481"/>
      <c r="D225" s="464">
        <v>4776</v>
      </c>
      <c r="E225" s="481" t="s">
        <v>26</v>
      </c>
      <c r="F225" s="22" t="s">
        <v>4960</v>
      </c>
      <c r="G225" s="20">
        <v>376.1</v>
      </c>
      <c r="AP225" t="str">
        <f t="shared" si="6"/>
        <v/>
      </c>
      <c r="AQ225" t="str">
        <f>IF(A225="","",VLOOKUP(A225,'Base Sites'!A:B,2,FALSE))</f>
        <v/>
      </c>
      <c r="AT225" t="str">
        <f>IF(A225="","",VLOOKUP(L225,'Base Vendeurs'!A:B,2,FALSE))</f>
        <v/>
      </c>
      <c r="AV225" t="str">
        <f t="shared" si="7"/>
        <v/>
      </c>
    </row>
    <row r="226" spans="1:48" x14ac:dyDescent="0.25">
      <c r="A226" s="484"/>
      <c r="B226" s="481"/>
      <c r="C226" s="481"/>
      <c r="D226" s="464">
        <v>4790</v>
      </c>
      <c r="E226" s="481" t="s">
        <v>26</v>
      </c>
      <c r="F226" s="22" t="s">
        <v>1970</v>
      </c>
      <c r="G226" s="20">
        <v>3174.19</v>
      </c>
      <c r="AP226" t="str">
        <f t="shared" si="6"/>
        <v/>
      </c>
      <c r="AQ226" t="str">
        <f>IF(A226="","",VLOOKUP(A226,'Base Sites'!A:B,2,FALSE))</f>
        <v/>
      </c>
      <c r="AT226" t="str">
        <f>IF(A226="","",VLOOKUP(L226,'Base Vendeurs'!A:B,2,FALSE))</f>
        <v/>
      </c>
      <c r="AV226" t="str">
        <f t="shared" si="7"/>
        <v/>
      </c>
    </row>
    <row r="227" spans="1:48" x14ac:dyDescent="0.25">
      <c r="A227" s="484"/>
      <c r="B227" s="481"/>
      <c r="C227" s="481"/>
      <c r="D227" s="464">
        <v>4869</v>
      </c>
      <c r="E227" s="481" t="s">
        <v>26</v>
      </c>
      <c r="F227" s="22" t="s">
        <v>4958</v>
      </c>
      <c r="G227" s="20">
        <v>2480.7199999999998</v>
      </c>
      <c r="AP227" t="str">
        <f t="shared" si="6"/>
        <v/>
      </c>
      <c r="AQ227" t="str">
        <f>IF(A227="","",VLOOKUP(A227,'Base Sites'!A:B,2,FALSE))</f>
        <v/>
      </c>
      <c r="AT227" t="str">
        <f>IF(A227="","",VLOOKUP(L227,'Base Vendeurs'!A:B,2,FALSE))</f>
        <v/>
      </c>
      <c r="AV227" t="str">
        <f t="shared" si="7"/>
        <v/>
      </c>
    </row>
    <row r="228" spans="1:48" x14ac:dyDescent="0.25">
      <c r="A228" s="484"/>
      <c r="B228" s="481"/>
      <c r="C228" s="481"/>
      <c r="D228" s="464">
        <v>5272</v>
      </c>
      <c r="E228" s="22" t="s">
        <v>23</v>
      </c>
      <c r="F228" s="22" t="s">
        <v>4299</v>
      </c>
      <c r="G228" s="20">
        <v>693.97</v>
      </c>
      <c r="AP228" t="str">
        <f t="shared" si="6"/>
        <v/>
      </c>
      <c r="AQ228" t="str">
        <f>IF(A228="","",VLOOKUP(A228,'Base Sites'!A:B,2,FALSE))</f>
        <v/>
      </c>
      <c r="AT228" t="str">
        <f>IF(A228="","",VLOOKUP(L228,'Base Vendeurs'!A:B,2,FALSE))</f>
        <v/>
      </c>
      <c r="AV228" t="str">
        <f t="shared" si="7"/>
        <v/>
      </c>
    </row>
    <row r="229" spans="1:48" x14ac:dyDescent="0.25">
      <c r="A229" s="484"/>
      <c r="B229" s="481"/>
      <c r="C229" s="481"/>
      <c r="D229" s="464">
        <v>5296</v>
      </c>
      <c r="E229" s="22" t="s">
        <v>157</v>
      </c>
      <c r="F229" s="22" t="s">
        <v>1171</v>
      </c>
      <c r="G229" s="20">
        <v>1462.63</v>
      </c>
      <c r="AP229" t="str">
        <f t="shared" si="6"/>
        <v/>
      </c>
      <c r="AQ229" t="str">
        <f>IF(A229="","",VLOOKUP(A229,'Base Sites'!A:B,2,FALSE))</f>
        <v/>
      </c>
      <c r="AT229" t="str">
        <f>IF(A229="","",VLOOKUP(L229,'Base Vendeurs'!A:B,2,FALSE))</f>
        <v/>
      </c>
      <c r="AV229" t="str">
        <f t="shared" si="7"/>
        <v/>
      </c>
    </row>
    <row r="230" spans="1:48" x14ac:dyDescent="0.25">
      <c r="A230" s="484"/>
      <c r="B230" s="481"/>
      <c r="C230" s="481"/>
      <c r="D230" s="464">
        <v>5306</v>
      </c>
      <c r="E230" s="22" t="s">
        <v>26</v>
      </c>
      <c r="F230" s="22" t="s">
        <v>3390</v>
      </c>
      <c r="G230" s="20">
        <v>1475.74</v>
      </c>
      <c r="AP230" t="str">
        <f t="shared" si="6"/>
        <v/>
      </c>
      <c r="AQ230" t="str">
        <f>IF(A230="","",VLOOKUP(A230,'Base Sites'!A:B,2,FALSE))</f>
        <v/>
      </c>
      <c r="AT230" t="str">
        <f>IF(A230="","",VLOOKUP(L230,'Base Vendeurs'!A:B,2,FALSE))</f>
        <v/>
      </c>
      <c r="AV230" t="str">
        <f t="shared" si="7"/>
        <v/>
      </c>
    </row>
    <row r="231" spans="1:48" x14ac:dyDescent="0.25">
      <c r="A231" s="484"/>
      <c r="B231" s="481"/>
      <c r="C231" s="481"/>
      <c r="D231" s="464">
        <v>5466</v>
      </c>
      <c r="E231" s="22" t="s">
        <v>177</v>
      </c>
      <c r="F231" s="22" t="s">
        <v>3469</v>
      </c>
      <c r="G231" s="20">
        <v>2082.77</v>
      </c>
      <c r="AP231" t="str">
        <f t="shared" si="6"/>
        <v/>
      </c>
      <c r="AQ231" t="str">
        <f>IF(A231="","",VLOOKUP(A231,'Base Sites'!A:B,2,FALSE))</f>
        <v/>
      </c>
      <c r="AT231" t="str">
        <f>IF(A231="","",VLOOKUP(L231,'Base Vendeurs'!A:B,2,FALSE))</f>
        <v/>
      </c>
      <c r="AV231" t="str">
        <f t="shared" si="7"/>
        <v/>
      </c>
    </row>
    <row r="232" spans="1:48" x14ac:dyDescent="0.25">
      <c r="A232" s="484"/>
      <c r="B232" s="481"/>
      <c r="C232" s="481"/>
      <c r="D232" s="464">
        <v>5959</v>
      </c>
      <c r="E232" s="22" t="s">
        <v>93</v>
      </c>
      <c r="F232" s="22" t="s">
        <v>4834</v>
      </c>
      <c r="G232" s="20">
        <v>1563.43</v>
      </c>
      <c r="AP232" t="str">
        <f t="shared" si="6"/>
        <v/>
      </c>
      <c r="AQ232" t="str">
        <f>IF(A232="","",VLOOKUP(A232,'Base Sites'!A:B,2,FALSE))</f>
        <v/>
      </c>
      <c r="AT232" t="str">
        <f>IF(A232="","",VLOOKUP(L232,'Base Vendeurs'!A:B,2,FALSE))</f>
        <v/>
      </c>
      <c r="AV232" t="str">
        <f t="shared" si="7"/>
        <v/>
      </c>
    </row>
    <row r="233" spans="1:48" x14ac:dyDescent="0.25">
      <c r="A233" s="484"/>
      <c r="B233" s="481"/>
      <c r="C233" s="481"/>
      <c r="D233" s="464">
        <v>5978</v>
      </c>
      <c r="E233" s="22" t="s">
        <v>26</v>
      </c>
      <c r="F233" s="22" t="s">
        <v>2555</v>
      </c>
      <c r="G233" s="20">
        <v>1776.45</v>
      </c>
      <c r="AP233" t="str">
        <f t="shared" si="6"/>
        <v/>
      </c>
      <c r="AQ233" t="str">
        <f>IF(A233="","",VLOOKUP(A233,'Base Sites'!A:B,2,FALSE))</f>
        <v/>
      </c>
      <c r="AT233" t="str">
        <f>IF(A233="","",VLOOKUP(L233,'Base Vendeurs'!A:B,2,FALSE))</f>
        <v/>
      </c>
      <c r="AV233" t="str">
        <f t="shared" si="7"/>
        <v/>
      </c>
    </row>
    <row r="234" spans="1:48" x14ac:dyDescent="0.25">
      <c r="A234" s="484"/>
      <c r="B234" s="481"/>
      <c r="C234" s="481"/>
      <c r="D234" s="464">
        <v>5994</v>
      </c>
      <c r="E234" s="22" t="s">
        <v>93</v>
      </c>
      <c r="F234" s="22" t="s">
        <v>2466</v>
      </c>
      <c r="G234" s="20">
        <v>1558.07</v>
      </c>
      <c r="AP234" t="str">
        <f t="shared" si="6"/>
        <v/>
      </c>
      <c r="AQ234" t="str">
        <f>IF(A234="","",VLOOKUP(A234,'Base Sites'!A:B,2,FALSE))</f>
        <v/>
      </c>
      <c r="AT234" t="str">
        <f>IF(A234="","",VLOOKUP(L234,'Base Vendeurs'!A:B,2,FALSE))</f>
        <v/>
      </c>
      <c r="AV234" t="str">
        <f t="shared" si="7"/>
        <v/>
      </c>
    </row>
    <row r="235" spans="1:48" x14ac:dyDescent="0.25">
      <c r="A235" s="484"/>
      <c r="B235" s="481"/>
      <c r="C235" s="481"/>
      <c r="D235" s="464">
        <v>6079</v>
      </c>
      <c r="E235" s="22" t="s">
        <v>23</v>
      </c>
      <c r="F235" s="22" t="s">
        <v>3214</v>
      </c>
      <c r="G235" s="20">
        <v>850.39</v>
      </c>
      <c r="AP235" t="str">
        <f t="shared" si="6"/>
        <v/>
      </c>
      <c r="AQ235" t="str">
        <f>IF(A235="","",VLOOKUP(A235,'Base Sites'!A:B,2,FALSE))</f>
        <v/>
      </c>
      <c r="AT235" t="str">
        <f>IF(A235="","",VLOOKUP(L235,'Base Vendeurs'!A:B,2,FALSE))</f>
        <v/>
      </c>
      <c r="AV235" t="str">
        <f t="shared" si="7"/>
        <v/>
      </c>
    </row>
    <row r="236" spans="1:48" x14ac:dyDescent="0.25">
      <c r="A236" s="484"/>
      <c r="B236" s="481"/>
      <c r="C236" s="481"/>
      <c r="D236" s="464">
        <v>6097</v>
      </c>
      <c r="E236" s="22" t="s">
        <v>157</v>
      </c>
      <c r="F236" s="22" t="s">
        <v>3319</v>
      </c>
      <c r="G236" s="20">
        <v>1056.42</v>
      </c>
      <c r="AP236" t="str">
        <f t="shared" si="6"/>
        <v/>
      </c>
      <c r="AQ236" t="str">
        <f>IF(A236="","",VLOOKUP(A236,'Base Sites'!A:B,2,FALSE))</f>
        <v/>
      </c>
      <c r="AT236" t="str">
        <f>IF(A236="","",VLOOKUP(L236,'Base Vendeurs'!A:B,2,FALSE))</f>
        <v/>
      </c>
      <c r="AV236" t="str">
        <f t="shared" si="7"/>
        <v/>
      </c>
    </row>
    <row r="237" spans="1:48" x14ac:dyDescent="0.25">
      <c r="A237" s="484"/>
      <c r="B237" s="481"/>
      <c r="C237" s="480" t="s">
        <v>5221</v>
      </c>
      <c r="D237" s="481"/>
      <c r="E237" s="481"/>
      <c r="F237" s="481"/>
      <c r="G237" s="20">
        <v>24628.629999999997</v>
      </c>
      <c r="AP237" t="str">
        <f t="shared" si="6"/>
        <v/>
      </c>
      <c r="AQ237" t="str">
        <f>IF(A237="","",VLOOKUP(A237,'Base Sites'!A:B,2,FALSE))</f>
        <v/>
      </c>
      <c r="AT237" t="str">
        <f>IF(A237="","",VLOOKUP(L237,'Base Vendeurs'!A:B,2,FALSE))</f>
        <v/>
      </c>
      <c r="AV237" t="str">
        <f t="shared" si="7"/>
        <v/>
      </c>
    </row>
    <row r="238" spans="1:48" x14ac:dyDescent="0.25">
      <c r="A238" s="484"/>
      <c r="B238" s="481"/>
      <c r="C238" s="480" t="s">
        <v>38</v>
      </c>
      <c r="D238" s="464">
        <v>2074</v>
      </c>
      <c r="E238" s="22" t="s">
        <v>26</v>
      </c>
      <c r="F238" s="22" t="s">
        <v>4206</v>
      </c>
      <c r="G238" s="20">
        <v>639.57000000000005</v>
      </c>
      <c r="AP238" t="str">
        <f t="shared" si="6"/>
        <v/>
      </c>
      <c r="AQ238" t="str">
        <f>IF(A238="","",VLOOKUP(A238,'Base Sites'!A:B,2,FALSE))</f>
        <v/>
      </c>
      <c r="AT238" t="str">
        <f>IF(A238="","",VLOOKUP(L238,'Base Vendeurs'!A:B,2,FALSE))</f>
        <v/>
      </c>
      <c r="AV238" t="str">
        <f t="shared" si="7"/>
        <v/>
      </c>
    </row>
    <row r="239" spans="1:48" x14ac:dyDescent="0.25">
      <c r="A239" s="484"/>
      <c r="B239" s="481"/>
      <c r="C239" s="481"/>
      <c r="D239" s="464">
        <v>2162</v>
      </c>
      <c r="E239" s="22" t="s">
        <v>24</v>
      </c>
      <c r="F239" s="22" t="s">
        <v>3543</v>
      </c>
      <c r="G239" s="20">
        <v>582.04</v>
      </c>
      <c r="AP239" t="str">
        <f t="shared" si="6"/>
        <v/>
      </c>
      <c r="AQ239" t="str">
        <f>IF(A239="","",VLOOKUP(A239,'Base Sites'!A:B,2,FALSE))</f>
        <v/>
      </c>
      <c r="AT239" t="str">
        <f>IF(A239="","",VLOOKUP(L239,'Base Vendeurs'!A:B,2,FALSE))</f>
        <v/>
      </c>
      <c r="AV239" t="str">
        <f t="shared" si="7"/>
        <v/>
      </c>
    </row>
    <row r="240" spans="1:48" x14ac:dyDescent="0.25">
      <c r="A240" s="484"/>
      <c r="B240" s="481"/>
      <c r="C240" s="481"/>
      <c r="D240" s="464">
        <v>2166</v>
      </c>
      <c r="E240" s="22" t="s">
        <v>26</v>
      </c>
      <c r="F240" s="22" t="s">
        <v>1670</v>
      </c>
      <c r="G240" s="20">
        <v>1705.9</v>
      </c>
      <c r="AP240" t="str">
        <f t="shared" si="6"/>
        <v/>
      </c>
      <c r="AQ240" t="str">
        <f>IF(A240="","",VLOOKUP(A240,'Base Sites'!A:B,2,FALSE))</f>
        <v/>
      </c>
      <c r="AT240" t="str">
        <f>IF(A240="","",VLOOKUP(L240,'Base Vendeurs'!A:B,2,FALSE))</f>
        <v/>
      </c>
      <c r="AV240" t="str">
        <f t="shared" si="7"/>
        <v/>
      </c>
    </row>
    <row r="241" spans="1:48" x14ac:dyDescent="0.25">
      <c r="A241" s="484"/>
      <c r="B241" s="481"/>
      <c r="C241" s="481"/>
      <c r="D241" s="464">
        <v>2221</v>
      </c>
      <c r="E241" s="22" t="s">
        <v>24</v>
      </c>
      <c r="F241" s="22" t="s">
        <v>3581</v>
      </c>
      <c r="G241" s="20">
        <v>1430.87</v>
      </c>
      <c r="AP241" t="str">
        <f t="shared" si="6"/>
        <v/>
      </c>
      <c r="AQ241" t="str">
        <f>IF(A241="","",VLOOKUP(A241,'Base Sites'!A:B,2,FALSE))</f>
        <v/>
      </c>
      <c r="AT241" t="str">
        <f>IF(A241="","",VLOOKUP(L241,'Base Vendeurs'!A:B,2,FALSE))</f>
        <v/>
      </c>
      <c r="AV241" t="str">
        <f t="shared" si="7"/>
        <v/>
      </c>
    </row>
    <row r="242" spans="1:48" x14ac:dyDescent="0.25">
      <c r="A242" s="484"/>
      <c r="B242" s="481"/>
      <c r="C242" s="481"/>
      <c r="D242" s="464">
        <v>3108</v>
      </c>
      <c r="E242" s="22" t="s">
        <v>107</v>
      </c>
      <c r="F242" s="22" t="s">
        <v>2480</v>
      </c>
      <c r="G242" s="20">
        <v>2196.0500000000002</v>
      </c>
      <c r="AP242" t="str">
        <f t="shared" si="6"/>
        <v/>
      </c>
      <c r="AQ242" t="str">
        <f>IF(A242="","",VLOOKUP(A242,'Base Sites'!A:B,2,FALSE))</f>
        <v/>
      </c>
      <c r="AT242" t="str">
        <f>IF(A242="","",VLOOKUP(L242,'Base Vendeurs'!A:B,2,FALSE))</f>
        <v/>
      </c>
      <c r="AV242" t="str">
        <f t="shared" si="7"/>
        <v/>
      </c>
    </row>
    <row r="243" spans="1:48" x14ac:dyDescent="0.25">
      <c r="A243" s="484"/>
      <c r="B243" s="481"/>
      <c r="C243" s="481"/>
      <c r="D243" s="464">
        <v>4008</v>
      </c>
      <c r="E243" s="22" t="s">
        <v>26</v>
      </c>
      <c r="F243" s="22" t="s">
        <v>942</v>
      </c>
      <c r="G243" s="20">
        <v>2243</v>
      </c>
      <c r="AP243" t="str">
        <f t="shared" si="6"/>
        <v/>
      </c>
      <c r="AQ243" t="str">
        <f>IF(A243="","",VLOOKUP(A243,'Base Sites'!A:B,2,FALSE))</f>
        <v/>
      </c>
      <c r="AT243" t="str">
        <f>IF(A243="","",VLOOKUP(L243,'Base Vendeurs'!A:B,2,FALSE))</f>
        <v/>
      </c>
      <c r="AV243" t="str">
        <f t="shared" si="7"/>
        <v/>
      </c>
    </row>
    <row r="244" spans="1:48" x14ac:dyDescent="0.25">
      <c r="A244" s="484"/>
      <c r="B244" s="481"/>
      <c r="C244" s="481"/>
      <c r="D244" s="464">
        <v>4067</v>
      </c>
      <c r="E244" s="480" t="s">
        <v>23</v>
      </c>
      <c r="F244" s="22" t="s">
        <v>2746</v>
      </c>
      <c r="G244" s="20">
        <v>541.11</v>
      </c>
      <c r="AP244" t="str">
        <f t="shared" si="6"/>
        <v/>
      </c>
      <c r="AQ244" t="str">
        <f>IF(A244="","",VLOOKUP(A244,'Base Sites'!A:B,2,FALSE))</f>
        <v/>
      </c>
      <c r="AT244" t="str">
        <f>IF(A244="","",VLOOKUP(L244,'Base Vendeurs'!A:B,2,FALSE))</f>
        <v/>
      </c>
      <c r="AV244" t="str">
        <f t="shared" si="7"/>
        <v/>
      </c>
    </row>
    <row r="245" spans="1:48" x14ac:dyDescent="0.25">
      <c r="A245" s="484"/>
      <c r="B245" s="481"/>
      <c r="C245" s="481"/>
      <c r="D245" s="464">
        <v>4068</v>
      </c>
      <c r="E245" s="481" t="s">
        <v>23</v>
      </c>
      <c r="F245" s="22" t="s">
        <v>3489</v>
      </c>
      <c r="G245" s="20">
        <v>826.7</v>
      </c>
      <c r="AP245" t="str">
        <f t="shared" si="6"/>
        <v/>
      </c>
      <c r="AQ245" t="str">
        <f>IF(A245="","",VLOOKUP(A245,'Base Sites'!A:B,2,FALSE))</f>
        <v/>
      </c>
      <c r="AT245" t="str">
        <f>IF(A245="","",VLOOKUP(L245,'Base Vendeurs'!A:B,2,FALSE))</f>
        <v/>
      </c>
      <c r="AV245" t="str">
        <f t="shared" si="7"/>
        <v/>
      </c>
    </row>
    <row r="246" spans="1:48" x14ac:dyDescent="0.25">
      <c r="A246" s="484"/>
      <c r="B246" s="481"/>
      <c r="C246" s="481"/>
      <c r="D246" s="464">
        <v>4069</v>
      </c>
      <c r="E246" s="22" t="s">
        <v>382</v>
      </c>
      <c r="F246" s="22" t="s">
        <v>4267</v>
      </c>
      <c r="G246" s="20">
        <v>684.63</v>
      </c>
      <c r="AP246" t="str">
        <f t="shared" si="6"/>
        <v/>
      </c>
      <c r="AQ246" t="str">
        <f>IF(A246="","",VLOOKUP(A246,'Base Sites'!A:B,2,FALSE))</f>
        <v/>
      </c>
      <c r="AT246" t="str">
        <f>IF(A246="","",VLOOKUP(L246,'Base Vendeurs'!A:B,2,FALSE))</f>
        <v/>
      </c>
      <c r="AV246" t="str">
        <f t="shared" si="7"/>
        <v/>
      </c>
    </row>
    <row r="247" spans="1:48" x14ac:dyDescent="0.25">
      <c r="A247" s="484"/>
      <c r="B247" s="481"/>
      <c r="C247" s="481"/>
      <c r="D247" s="464">
        <v>4133</v>
      </c>
      <c r="E247" s="22" t="s">
        <v>107</v>
      </c>
      <c r="F247" s="22" t="s">
        <v>1806</v>
      </c>
      <c r="G247" s="20">
        <v>850.31</v>
      </c>
      <c r="AP247" t="str">
        <f t="shared" si="6"/>
        <v/>
      </c>
      <c r="AQ247" t="str">
        <f>IF(A247="","",VLOOKUP(A247,'Base Sites'!A:B,2,FALSE))</f>
        <v/>
      </c>
      <c r="AT247" t="str">
        <f>IF(A247="","",VLOOKUP(L247,'Base Vendeurs'!A:B,2,FALSE))</f>
        <v/>
      </c>
      <c r="AV247" t="str">
        <f t="shared" si="7"/>
        <v/>
      </c>
    </row>
    <row r="248" spans="1:48" x14ac:dyDescent="0.25">
      <c r="A248" s="484"/>
      <c r="B248" s="481"/>
      <c r="C248" s="481"/>
      <c r="D248" s="464">
        <v>4525</v>
      </c>
      <c r="E248" s="480" t="s">
        <v>23</v>
      </c>
      <c r="F248" s="22" t="s">
        <v>4281</v>
      </c>
      <c r="G248" s="20">
        <v>593.27</v>
      </c>
      <c r="AP248" t="str">
        <f t="shared" si="6"/>
        <v/>
      </c>
      <c r="AQ248" t="str">
        <f>IF(A248="","",VLOOKUP(A248,'Base Sites'!A:B,2,FALSE))</f>
        <v/>
      </c>
      <c r="AT248" t="str">
        <f>IF(A248="","",VLOOKUP(L248,'Base Vendeurs'!A:B,2,FALSE))</f>
        <v/>
      </c>
      <c r="AV248" t="str">
        <f t="shared" si="7"/>
        <v/>
      </c>
    </row>
    <row r="249" spans="1:48" x14ac:dyDescent="0.25">
      <c r="A249" s="484"/>
      <c r="B249" s="481"/>
      <c r="C249" s="481"/>
      <c r="D249" s="464">
        <v>4535</v>
      </c>
      <c r="E249" s="481" t="s">
        <v>23</v>
      </c>
      <c r="F249" s="22" t="s">
        <v>3511</v>
      </c>
      <c r="G249" s="20">
        <v>726.61</v>
      </c>
      <c r="AP249" t="str">
        <f t="shared" si="6"/>
        <v/>
      </c>
      <c r="AQ249" t="str">
        <f>IF(A249="","",VLOOKUP(A249,'Base Sites'!A:B,2,FALSE))</f>
        <v/>
      </c>
      <c r="AT249" t="str">
        <f>IF(A249="","",VLOOKUP(L249,'Base Vendeurs'!A:B,2,FALSE))</f>
        <v/>
      </c>
      <c r="AV249" t="str">
        <f t="shared" si="7"/>
        <v/>
      </c>
    </row>
    <row r="250" spans="1:48" x14ac:dyDescent="0.25">
      <c r="A250" s="484"/>
      <c r="B250" s="481"/>
      <c r="C250" s="481"/>
      <c r="D250" s="464">
        <v>4536</v>
      </c>
      <c r="E250" s="481" t="s">
        <v>23</v>
      </c>
      <c r="F250" s="22" t="s">
        <v>2734</v>
      </c>
      <c r="G250" s="20">
        <v>747.44</v>
      </c>
      <c r="AP250" t="str">
        <f t="shared" si="6"/>
        <v/>
      </c>
      <c r="AQ250" t="str">
        <f>IF(A250="","",VLOOKUP(A250,'Base Sites'!A:B,2,FALSE))</f>
        <v/>
      </c>
      <c r="AT250" t="str">
        <f>IF(A250="","",VLOOKUP(L250,'Base Vendeurs'!A:B,2,FALSE))</f>
        <v/>
      </c>
      <c r="AV250" t="str">
        <f t="shared" si="7"/>
        <v/>
      </c>
    </row>
    <row r="251" spans="1:48" x14ac:dyDescent="0.25">
      <c r="A251" s="484"/>
      <c r="B251" s="481"/>
      <c r="C251" s="481"/>
      <c r="D251" s="464">
        <v>4684</v>
      </c>
      <c r="E251" s="22" t="s">
        <v>26</v>
      </c>
      <c r="F251" s="22" t="s">
        <v>1672</v>
      </c>
      <c r="G251" s="20">
        <v>2902.89</v>
      </c>
      <c r="AP251" t="str">
        <f t="shared" si="6"/>
        <v/>
      </c>
      <c r="AQ251" t="str">
        <f>IF(A251="","",VLOOKUP(A251,'Base Sites'!A:B,2,FALSE))</f>
        <v/>
      </c>
      <c r="AT251" t="str">
        <f>IF(A251="","",VLOOKUP(L251,'Base Vendeurs'!A:B,2,FALSE))</f>
        <v/>
      </c>
      <c r="AV251" t="str">
        <f t="shared" si="7"/>
        <v/>
      </c>
    </row>
    <row r="252" spans="1:48" x14ac:dyDescent="0.25">
      <c r="A252" s="484"/>
      <c r="B252" s="481"/>
      <c r="C252" s="481"/>
      <c r="D252" s="464">
        <v>4787</v>
      </c>
      <c r="E252" s="22" t="s">
        <v>157</v>
      </c>
      <c r="F252" s="22" t="s">
        <v>1860</v>
      </c>
      <c r="G252" s="20">
        <v>1114.83</v>
      </c>
      <c r="AP252" t="str">
        <f t="shared" si="6"/>
        <v/>
      </c>
      <c r="AQ252" t="str">
        <f>IF(A252="","",VLOOKUP(A252,'Base Sites'!A:B,2,FALSE))</f>
        <v/>
      </c>
      <c r="AT252" t="str">
        <f>IF(A252="","",VLOOKUP(L252,'Base Vendeurs'!A:B,2,FALSE))</f>
        <v/>
      </c>
      <c r="AV252" t="str">
        <f t="shared" si="7"/>
        <v/>
      </c>
    </row>
    <row r="253" spans="1:48" x14ac:dyDescent="0.25">
      <c r="A253" s="484"/>
      <c r="B253" s="481"/>
      <c r="C253" s="481"/>
      <c r="D253" s="464">
        <v>4936</v>
      </c>
      <c r="E253" s="22" t="s">
        <v>190</v>
      </c>
      <c r="F253" s="22" t="s">
        <v>925</v>
      </c>
      <c r="G253" s="20">
        <v>1664.51</v>
      </c>
      <c r="AP253" t="str">
        <f t="shared" si="6"/>
        <v/>
      </c>
      <c r="AQ253" t="str">
        <f>IF(A253="","",VLOOKUP(A253,'Base Sites'!A:B,2,FALSE))</f>
        <v/>
      </c>
      <c r="AT253" t="str">
        <f>IF(A253="","",VLOOKUP(L253,'Base Vendeurs'!A:B,2,FALSE))</f>
        <v/>
      </c>
      <c r="AV253" t="str">
        <f t="shared" si="7"/>
        <v/>
      </c>
    </row>
    <row r="254" spans="1:48" x14ac:dyDescent="0.25">
      <c r="A254" s="484"/>
      <c r="B254" s="481"/>
      <c r="C254" s="481"/>
      <c r="D254" s="464">
        <v>5251</v>
      </c>
      <c r="E254" s="22" t="s">
        <v>93</v>
      </c>
      <c r="F254" s="22" t="s">
        <v>1431</v>
      </c>
      <c r="G254" s="20">
        <v>801.96</v>
      </c>
      <c r="AP254" t="str">
        <f t="shared" si="6"/>
        <v/>
      </c>
      <c r="AQ254" t="str">
        <f>IF(A254="","",VLOOKUP(A254,'Base Sites'!A:B,2,FALSE))</f>
        <v/>
      </c>
      <c r="AT254" t="str">
        <f>IF(A254="","",VLOOKUP(L254,'Base Vendeurs'!A:B,2,FALSE))</f>
        <v/>
      </c>
      <c r="AV254" t="str">
        <f t="shared" si="7"/>
        <v/>
      </c>
    </row>
    <row r="255" spans="1:48" x14ac:dyDescent="0.25">
      <c r="A255" s="484"/>
      <c r="B255" s="481"/>
      <c r="C255" s="481"/>
      <c r="D255" s="464">
        <v>5294</v>
      </c>
      <c r="E255" s="22" t="s">
        <v>190</v>
      </c>
      <c r="F255" s="22" t="s">
        <v>2547</v>
      </c>
      <c r="G255" s="20">
        <v>626.49</v>
      </c>
      <c r="AP255" t="str">
        <f t="shared" si="6"/>
        <v/>
      </c>
      <c r="AQ255" t="str">
        <f>IF(A255="","",VLOOKUP(A255,'Base Sites'!A:B,2,FALSE))</f>
        <v/>
      </c>
      <c r="AT255" t="str">
        <f>IF(A255="","",VLOOKUP(L255,'Base Vendeurs'!A:B,2,FALSE))</f>
        <v/>
      </c>
      <c r="AV255" t="str">
        <f t="shared" si="7"/>
        <v/>
      </c>
    </row>
    <row r="256" spans="1:48" x14ac:dyDescent="0.25">
      <c r="A256" s="484"/>
      <c r="B256" s="481"/>
      <c r="C256" s="481"/>
      <c r="D256" s="464">
        <v>5308</v>
      </c>
      <c r="E256" s="22" t="s">
        <v>93</v>
      </c>
      <c r="F256" s="22" t="s">
        <v>1480</v>
      </c>
      <c r="G256" s="20">
        <v>1057.28</v>
      </c>
      <c r="AP256" t="str">
        <f t="shared" si="6"/>
        <v/>
      </c>
      <c r="AQ256" t="str">
        <f>IF(A256="","",VLOOKUP(A256,'Base Sites'!A:B,2,FALSE))</f>
        <v/>
      </c>
      <c r="AT256" t="str">
        <f>IF(A256="","",VLOOKUP(L256,'Base Vendeurs'!A:B,2,FALSE))</f>
        <v/>
      </c>
      <c r="AV256" t="str">
        <f t="shared" si="7"/>
        <v/>
      </c>
    </row>
    <row r="257" spans="1:48" x14ac:dyDescent="0.25">
      <c r="A257" s="484"/>
      <c r="B257" s="481"/>
      <c r="C257" s="481"/>
      <c r="D257" s="464">
        <v>5320</v>
      </c>
      <c r="E257" s="22" t="s">
        <v>177</v>
      </c>
      <c r="F257" s="22" t="s">
        <v>3465</v>
      </c>
      <c r="G257" s="20">
        <v>476.28</v>
      </c>
      <c r="AP257" t="str">
        <f t="shared" si="6"/>
        <v/>
      </c>
      <c r="AQ257" t="str">
        <f>IF(A257="","",VLOOKUP(A257,'Base Sites'!A:B,2,FALSE))</f>
        <v/>
      </c>
      <c r="AT257" t="str">
        <f>IF(A257="","",VLOOKUP(L257,'Base Vendeurs'!A:B,2,FALSE))</f>
        <v/>
      </c>
      <c r="AV257" t="str">
        <f t="shared" si="7"/>
        <v/>
      </c>
    </row>
    <row r="258" spans="1:48" x14ac:dyDescent="0.25">
      <c r="A258" s="484"/>
      <c r="B258" s="481"/>
      <c r="C258" s="481"/>
      <c r="D258" s="464">
        <v>5476</v>
      </c>
      <c r="E258" s="22" t="s">
        <v>93</v>
      </c>
      <c r="F258" s="22" t="s">
        <v>3263</v>
      </c>
      <c r="G258" s="20">
        <v>871.72</v>
      </c>
      <c r="AP258" t="str">
        <f t="shared" ref="AP258:AP321" si="8">IF(AM258="","",+AL258/AM258)</f>
        <v/>
      </c>
      <c r="AQ258" t="str">
        <f>IF(A258="","",VLOOKUP(A258,'Base Sites'!A:B,2,FALSE))</f>
        <v/>
      </c>
      <c r="AT258" t="str">
        <f>IF(A258="","",VLOOKUP(L258,'Base Vendeurs'!A:B,2,FALSE))</f>
        <v/>
      </c>
      <c r="AV258" t="str">
        <f t="shared" si="7"/>
        <v/>
      </c>
    </row>
    <row r="259" spans="1:48" x14ac:dyDescent="0.25">
      <c r="A259" s="484"/>
      <c r="B259" s="481"/>
      <c r="C259" s="481"/>
      <c r="D259" s="464">
        <v>5506</v>
      </c>
      <c r="E259" s="480" t="s">
        <v>177</v>
      </c>
      <c r="F259" s="22" t="s">
        <v>1745</v>
      </c>
      <c r="G259" s="20">
        <v>1590.43</v>
      </c>
      <c r="AP259" t="str">
        <f t="shared" si="8"/>
        <v/>
      </c>
      <c r="AQ259" t="str">
        <f>IF(A259="","",VLOOKUP(A259,'Base Sites'!A:B,2,FALSE))</f>
        <v/>
      </c>
      <c r="AT259" t="str">
        <f>IF(A259="","",VLOOKUP(L259,'Base Vendeurs'!A:B,2,FALSE))</f>
        <v/>
      </c>
      <c r="AV259" t="str">
        <f t="shared" ref="AV259:AV322" si="9">IF(A259="","",+AU259/S259)</f>
        <v/>
      </c>
    </row>
    <row r="260" spans="1:48" x14ac:dyDescent="0.25">
      <c r="A260" s="484"/>
      <c r="B260" s="481"/>
      <c r="C260" s="481"/>
      <c r="D260" s="464">
        <v>5507</v>
      </c>
      <c r="E260" s="481" t="s">
        <v>177</v>
      </c>
      <c r="F260" s="22" t="s">
        <v>1845</v>
      </c>
      <c r="G260" s="20">
        <v>1590.42</v>
      </c>
      <c r="AP260" t="str">
        <f t="shared" si="8"/>
        <v/>
      </c>
      <c r="AQ260" t="str">
        <f>IF(A260="","",VLOOKUP(A260,'Base Sites'!A:B,2,FALSE))</f>
        <v/>
      </c>
      <c r="AT260" t="str">
        <f>IF(A260="","",VLOOKUP(L260,'Base Vendeurs'!A:B,2,FALSE))</f>
        <v/>
      </c>
      <c r="AV260" t="str">
        <f t="shared" si="9"/>
        <v/>
      </c>
    </row>
    <row r="261" spans="1:48" x14ac:dyDescent="0.25">
      <c r="A261" s="484"/>
      <c r="B261" s="481"/>
      <c r="C261" s="481"/>
      <c r="D261" s="464">
        <v>5510</v>
      </c>
      <c r="E261" s="22" t="s">
        <v>23</v>
      </c>
      <c r="F261" s="22" t="s">
        <v>2721</v>
      </c>
      <c r="G261" s="20">
        <v>719.23</v>
      </c>
      <c r="AP261" t="str">
        <f t="shared" si="8"/>
        <v/>
      </c>
      <c r="AQ261" t="str">
        <f>IF(A261="","",VLOOKUP(A261,'Base Sites'!A:B,2,FALSE))</f>
        <v/>
      </c>
      <c r="AT261" t="str">
        <f>IF(A261="","",VLOOKUP(L261,'Base Vendeurs'!A:B,2,FALSE))</f>
        <v/>
      </c>
      <c r="AV261" t="str">
        <f t="shared" si="9"/>
        <v/>
      </c>
    </row>
    <row r="262" spans="1:48" x14ac:dyDescent="0.25">
      <c r="A262" s="484"/>
      <c r="B262" s="481"/>
      <c r="C262" s="481"/>
      <c r="D262" s="464">
        <v>5513</v>
      </c>
      <c r="E262" s="480" t="s">
        <v>177</v>
      </c>
      <c r="F262" s="22" t="s">
        <v>2605</v>
      </c>
      <c r="G262" s="20">
        <v>1590.43</v>
      </c>
      <c r="AP262" t="str">
        <f t="shared" si="8"/>
        <v/>
      </c>
      <c r="AQ262" t="str">
        <f>IF(A262="","",VLOOKUP(A262,'Base Sites'!A:B,2,FALSE))</f>
        <v/>
      </c>
      <c r="AT262" t="str">
        <f>IF(A262="","",VLOOKUP(L262,'Base Vendeurs'!A:B,2,FALSE))</f>
        <v/>
      </c>
      <c r="AV262" t="str">
        <f t="shared" si="9"/>
        <v/>
      </c>
    </row>
    <row r="263" spans="1:48" x14ac:dyDescent="0.25">
      <c r="A263" s="484"/>
      <c r="B263" s="481"/>
      <c r="C263" s="481"/>
      <c r="D263" s="464">
        <v>5516</v>
      </c>
      <c r="E263" s="481" t="s">
        <v>177</v>
      </c>
      <c r="F263" s="22" t="s">
        <v>1743</v>
      </c>
      <c r="G263" s="20">
        <v>1590.43</v>
      </c>
      <c r="AP263" t="str">
        <f t="shared" si="8"/>
        <v/>
      </c>
      <c r="AQ263" t="str">
        <f>IF(A263="","",VLOOKUP(A263,'Base Sites'!A:B,2,FALSE))</f>
        <v/>
      </c>
      <c r="AT263" t="str">
        <f>IF(A263="","",VLOOKUP(L263,'Base Vendeurs'!A:B,2,FALSE))</f>
        <v/>
      </c>
      <c r="AV263" t="str">
        <f t="shared" si="9"/>
        <v/>
      </c>
    </row>
    <row r="264" spans="1:48" x14ac:dyDescent="0.25">
      <c r="A264" s="484"/>
      <c r="B264" s="481"/>
      <c r="C264" s="481"/>
      <c r="D264" s="464">
        <v>5720</v>
      </c>
      <c r="E264" s="480" t="s">
        <v>23</v>
      </c>
      <c r="F264" s="22" t="s">
        <v>3483</v>
      </c>
      <c r="G264" s="20">
        <v>553.39</v>
      </c>
      <c r="AP264" t="str">
        <f t="shared" si="8"/>
        <v/>
      </c>
      <c r="AQ264" t="str">
        <f>IF(A264="","",VLOOKUP(A264,'Base Sites'!A:B,2,FALSE))</f>
        <v/>
      </c>
      <c r="AT264" t="str">
        <f>IF(A264="","",VLOOKUP(L264,'Base Vendeurs'!A:B,2,FALSE))</f>
        <v/>
      </c>
      <c r="AV264" t="str">
        <f t="shared" si="9"/>
        <v/>
      </c>
    </row>
    <row r="265" spans="1:48" x14ac:dyDescent="0.25">
      <c r="A265" s="484"/>
      <c r="B265" s="481"/>
      <c r="C265" s="481"/>
      <c r="D265" s="464">
        <v>5721</v>
      </c>
      <c r="E265" s="481" t="s">
        <v>23</v>
      </c>
      <c r="F265" s="22" t="s">
        <v>2766</v>
      </c>
      <c r="G265" s="20">
        <v>724.23</v>
      </c>
      <c r="AP265" t="str">
        <f t="shared" si="8"/>
        <v/>
      </c>
      <c r="AQ265" t="str">
        <f>IF(A265="","",VLOOKUP(A265,'Base Sites'!A:B,2,FALSE))</f>
        <v/>
      </c>
      <c r="AT265" t="str">
        <f>IF(A265="","",VLOOKUP(L265,'Base Vendeurs'!A:B,2,FALSE))</f>
        <v/>
      </c>
      <c r="AV265" t="str">
        <f t="shared" si="9"/>
        <v/>
      </c>
    </row>
    <row r="266" spans="1:48" x14ac:dyDescent="0.25">
      <c r="A266" s="484"/>
      <c r="B266" s="481"/>
      <c r="C266" s="481"/>
      <c r="D266" s="464">
        <v>5737</v>
      </c>
      <c r="E266" s="22" t="s">
        <v>93</v>
      </c>
      <c r="F266" s="22" t="s">
        <v>1841</v>
      </c>
      <c r="G266" s="20">
        <v>477.11</v>
      </c>
      <c r="AP266" t="str">
        <f t="shared" si="8"/>
        <v/>
      </c>
      <c r="AQ266" t="str">
        <f>IF(A266="","",VLOOKUP(A266,'Base Sites'!A:B,2,FALSE))</f>
        <v/>
      </c>
      <c r="AT266" t="str">
        <f>IF(A266="","",VLOOKUP(L266,'Base Vendeurs'!A:B,2,FALSE))</f>
        <v/>
      </c>
      <c r="AV266" t="str">
        <f t="shared" si="9"/>
        <v/>
      </c>
    </row>
    <row r="267" spans="1:48" x14ac:dyDescent="0.25">
      <c r="A267" s="484"/>
      <c r="B267" s="481"/>
      <c r="C267" s="481"/>
      <c r="D267" s="464">
        <v>5745</v>
      </c>
      <c r="E267" s="480" t="s">
        <v>177</v>
      </c>
      <c r="F267" s="22" t="s">
        <v>1883</v>
      </c>
      <c r="G267" s="20">
        <v>1590.42</v>
      </c>
      <c r="AP267" t="str">
        <f t="shared" si="8"/>
        <v/>
      </c>
      <c r="AQ267" t="str">
        <f>IF(A267="","",VLOOKUP(A267,'Base Sites'!A:B,2,FALSE))</f>
        <v/>
      </c>
      <c r="AT267" t="str">
        <f>IF(A267="","",VLOOKUP(L267,'Base Vendeurs'!A:B,2,FALSE))</f>
        <v/>
      </c>
      <c r="AV267" t="str">
        <f t="shared" si="9"/>
        <v/>
      </c>
    </row>
    <row r="268" spans="1:48" x14ac:dyDescent="0.25">
      <c r="A268" s="484"/>
      <c r="B268" s="481"/>
      <c r="C268" s="481"/>
      <c r="D268" s="464">
        <v>5747</v>
      </c>
      <c r="E268" s="481" t="s">
        <v>177</v>
      </c>
      <c r="F268" s="22" t="s">
        <v>1749</v>
      </c>
      <c r="G268" s="20">
        <v>1590.43</v>
      </c>
      <c r="AP268" t="str">
        <f t="shared" si="8"/>
        <v/>
      </c>
      <c r="AQ268" t="str">
        <f>IF(A268="","",VLOOKUP(A268,'Base Sites'!A:B,2,FALSE))</f>
        <v/>
      </c>
      <c r="AT268" t="str">
        <f>IF(A268="","",VLOOKUP(L268,'Base Vendeurs'!A:B,2,FALSE))</f>
        <v/>
      </c>
      <c r="AV268" t="str">
        <f t="shared" si="9"/>
        <v/>
      </c>
    </row>
    <row r="269" spans="1:48" x14ac:dyDescent="0.25">
      <c r="A269" s="484"/>
      <c r="B269" s="481"/>
      <c r="C269" s="481"/>
      <c r="D269" s="464">
        <v>5749</v>
      </c>
      <c r="E269" s="22" t="s">
        <v>157</v>
      </c>
      <c r="F269" s="22" t="s">
        <v>1917</v>
      </c>
      <c r="G269" s="20">
        <v>1435.25</v>
      </c>
      <c r="AP269" t="str">
        <f t="shared" si="8"/>
        <v/>
      </c>
      <c r="AQ269" t="str">
        <f>IF(A269="","",VLOOKUP(A269,'Base Sites'!A:B,2,FALSE))</f>
        <v/>
      </c>
      <c r="AT269" t="str">
        <f>IF(A269="","",VLOOKUP(L269,'Base Vendeurs'!A:B,2,FALSE))</f>
        <v/>
      </c>
      <c r="AV269" t="str">
        <f t="shared" si="9"/>
        <v/>
      </c>
    </row>
    <row r="270" spans="1:48" x14ac:dyDescent="0.25">
      <c r="A270" s="484"/>
      <c r="B270" s="481"/>
      <c r="C270" s="481"/>
      <c r="D270" s="464">
        <v>5756</v>
      </c>
      <c r="E270" s="22" t="s">
        <v>23</v>
      </c>
      <c r="F270" s="22" t="s">
        <v>3495</v>
      </c>
      <c r="G270" s="20">
        <v>672.63</v>
      </c>
      <c r="AP270" t="str">
        <f t="shared" si="8"/>
        <v/>
      </c>
      <c r="AQ270" t="str">
        <f>IF(A270="","",VLOOKUP(A270,'Base Sites'!A:B,2,FALSE))</f>
        <v/>
      </c>
      <c r="AT270" t="str">
        <f>IF(A270="","",VLOOKUP(L270,'Base Vendeurs'!A:B,2,FALSE))</f>
        <v/>
      </c>
      <c r="AV270" t="str">
        <f t="shared" si="9"/>
        <v/>
      </c>
    </row>
    <row r="271" spans="1:48" x14ac:dyDescent="0.25">
      <c r="A271" s="484"/>
      <c r="B271" s="481"/>
      <c r="C271" s="481"/>
      <c r="D271" s="464">
        <v>5760</v>
      </c>
      <c r="E271" s="22" t="s">
        <v>157</v>
      </c>
      <c r="F271" s="22" t="s">
        <v>2818</v>
      </c>
      <c r="G271" s="20">
        <v>1650.13</v>
      </c>
      <c r="AP271" t="str">
        <f t="shared" si="8"/>
        <v/>
      </c>
      <c r="AQ271" t="str">
        <f>IF(A271="","",VLOOKUP(A271,'Base Sites'!A:B,2,FALSE))</f>
        <v/>
      </c>
      <c r="AT271" t="str">
        <f>IF(A271="","",VLOOKUP(L271,'Base Vendeurs'!A:B,2,FALSE))</f>
        <v/>
      </c>
      <c r="AV271" t="str">
        <f t="shared" si="9"/>
        <v/>
      </c>
    </row>
    <row r="272" spans="1:48" x14ac:dyDescent="0.25">
      <c r="A272" s="484"/>
      <c r="B272" s="481"/>
      <c r="C272" s="481"/>
      <c r="D272" s="464">
        <v>5761</v>
      </c>
      <c r="E272" s="480" t="s">
        <v>177</v>
      </c>
      <c r="F272" s="22" t="s">
        <v>2644</v>
      </c>
      <c r="G272" s="20">
        <v>1590.43</v>
      </c>
      <c r="AP272" t="str">
        <f t="shared" si="8"/>
        <v/>
      </c>
      <c r="AQ272" t="str">
        <f>IF(A272="","",VLOOKUP(A272,'Base Sites'!A:B,2,FALSE))</f>
        <v/>
      </c>
      <c r="AT272" t="str">
        <f>IF(A272="","",VLOOKUP(L272,'Base Vendeurs'!A:B,2,FALSE))</f>
        <v/>
      </c>
      <c r="AV272" t="str">
        <f t="shared" si="9"/>
        <v/>
      </c>
    </row>
    <row r="273" spans="1:48" x14ac:dyDescent="0.25">
      <c r="A273" s="484"/>
      <c r="B273" s="481"/>
      <c r="C273" s="481"/>
      <c r="D273" s="464">
        <v>5890</v>
      </c>
      <c r="E273" s="481" t="s">
        <v>177</v>
      </c>
      <c r="F273" s="22" t="s">
        <v>2648</v>
      </c>
      <c r="G273" s="20">
        <v>1603.85</v>
      </c>
      <c r="AP273" t="str">
        <f t="shared" si="8"/>
        <v/>
      </c>
      <c r="AQ273" t="str">
        <f>IF(A273="","",VLOOKUP(A273,'Base Sites'!A:B,2,FALSE))</f>
        <v/>
      </c>
      <c r="AT273" t="str">
        <f>IF(A273="","",VLOOKUP(L273,'Base Vendeurs'!A:B,2,FALSE))</f>
        <v/>
      </c>
      <c r="AV273" t="str">
        <f t="shared" si="9"/>
        <v/>
      </c>
    </row>
    <row r="274" spans="1:48" x14ac:dyDescent="0.25">
      <c r="A274" s="484"/>
      <c r="B274" s="481"/>
      <c r="C274" s="481"/>
      <c r="D274" s="464">
        <v>5928</v>
      </c>
      <c r="E274" s="22" t="s">
        <v>93</v>
      </c>
      <c r="F274" s="22" t="s">
        <v>812</v>
      </c>
      <c r="G274" s="20">
        <v>1038.6400000000001</v>
      </c>
      <c r="AP274" t="str">
        <f t="shared" si="8"/>
        <v/>
      </c>
      <c r="AQ274" t="str">
        <f>IF(A274="","",VLOOKUP(A274,'Base Sites'!A:B,2,FALSE))</f>
        <v/>
      </c>
      <c r="AT274" t="str">
        <f>IF(A274="","",VLOOKUP(L274,'Base Vendeurs'!A:B,2,FALSE))</f>
        <v/>
      </c>
      <c r="AV274" t="str">
        <f t="shared" si="9"/>
        <v/>
      </c>
    </row>
    <row r="275" spans="1:48" x14ac:dyDescent="0.25">
      <c r="A275" s="484"/>
      <c r="B275" s="481"/>
      <c r="C275" s="481"/>
      <c r="D275" s="464">
        <v>5930</v>
      </c>
      <c r="E275" s="22" t="s">
        <v>157</v>
      </c>
      <c r="F275" s="22" t="s">
        <v>3632</v>
      </c>
      <c r="G275" s="20">
        <v>1025.03</v>
      </c>
      <c r="AP275" t="str">
        <f t="shared" si="8"/>
        <v/>
      </c>
      <c r="AQ275" t="str">
        <f>IF(A275="","",VLOOKUP(A275,'Base Sites'!A:B,2,FALSE))</f>
        <v/>
      </c>
      <c r="AT275" t="str">
        <f>IF(A275="","",VLOOKUP(L275,'Base Vendeurs'!A:B,2,FALSE))</f>
        <v/>
      </c>
      <c r="AV275" t="str">
        <f t="shared" si="9"/>
        <v/>
      </c>
    </row>
    <row r="276" spans="1:48" x14ac:dyDescent="0.25">
      <c r="A276" s="484"/>
      <c r="B276" s="481"/>
      <c r="C276" s="481"/>
      <c r="D276" s="464">
        <v>5941</v>
      </c>
      <c r="E276" s="22" t="s">
        <v>93</v>
      </c>
      <c r="F276" s="22" t="s">
        <v>827</v>
      </c>
      <c r="G276" s="20">
        <v>1134.49</v>
      </c>
      <c r="AP276" t="str">
        <f t="shared" si="8"/>
        <v/>
      </c>
      <c r="AQ276" t="str">
        <f>IF(A276="","",VLOOKUP(A276,'Base Sites'!A:B,2,FALSE))</f>
        <v/>
      </c>
      <c r="AT276" t="str">
        <f>IF(A276="","",VLOOKUP(L276,'Base Vendeurs'!A:B,2,FALSE))</f>
        <v/>
      </c>
      <c r="AV276" t="str">
        <f t="shared" si="9"/>
        <v/>
      </c>
    </row>
    <row r="277" spans="1:48" x14ac:dyDescent="0.25">
      <c r="A277" s="484"/>
      <c r="B277" s="481"/>
      <c r="C277" s="481"/>
      <c r="D277" s="464">
        <v>5947</v>
      </c>
      <c r="E277" s="22" t="s">
        <v>177</v>
      </c>
      <c r="F277" s="22" t="s">
        <v>2627</v>
      </c>
      <c r="G277" s="20">
        <v>1603.84</v>
      </c>
      <c r="AP277" t="str">
        <f t="shared" si="8"/>
        <v/>
      </c>
      <c r="AQ277" t="str">
        <f>IF(A277="","",VLOOKUP(A277,'Base Sites'!A:B,2,FALSE))</f>
        <v/>
      </c>
      <c r="AT277" t="str">
        <f>IF(A277="","",VLOOKUP(L277,'Base Vendeurs'!A:B,2,FALSE))</f>
        <v/>
      </c>
      <c r="AV277" t="str">
        <f t="shared" si="9"/>
        <v/>
      </c>
    </row>
    <row r="278" spans="1:48" x14ac:dyDescent="0.25">
      <c r="A278" s="484"/>
      <c r="B278" s="481"/>
      <c r="C278" s="481"/>
      <c r="D278" s="464">
        <v>5988</v>
      </c>
      <c r="E278" s="22" t="s">
        <v>23</v>
      </c>
      <c r="F278" s="22" t="s">
        <v>1085</v>
      </c>
      <c r="G278" s="20">
        <v>711.53</v>
      </c>
      <c r="AP278" t="str">
        <f t="shared" si="8"/>
        <v/>
      </c>
      <c r="AQ278" t="str">
        <f>IF(A278="","",VLOOKUP(A278,'Base Sites'!A:B,2,FALSE))</f>
        <v/>
      </c>
      <c r="AT278" t="str">
        <f>IF(A278="","",VLOOKUP(L278,'Base Vendeurs'!A:B,2,FALSE))</f>
        <v/>
      </c>
      <c r="AV278" t="str">
        <f t="shared" si="9"/>
        <v/>
      </c>
    </row>
    <row r="279" spans="1:48" x14ac:dyDescent="0.25">
      <c r="A279" s="484"/>
      <c r="B279" s="481"/>
      <c r="C279" s="481"/>
      <c r="D279" s="464">
        <v>6005</v>
      </c>
      <c r="E279" s="22" t="s">
        <v>177</v>
      </c>
      <c r="F279" s="22" t="s">
        <v>2603</v>
      </c>
      <c r="G279" s="20">
        <v>912.52</v>
      </c>
      <c r="AP279" t="str">
        <f t="shared" si="8"/>
        <v/>
      </c>
      <c r="AQ279" t="str">
        <f>IF(A279="","",VLOOKUP(A279,'Base Sites'!A:B,2,FALSE))</f>
        <v/>
      </c>
      <c r="AT279" t="str">
        <f>IF(A279="","",VLOOKUP(L279,'Base Vendeurs'!A:B,2,FALSE))</f>
        <v/>
      </c>
      <c r="AV279" t="str">
        <f t="shared" si="9"/>
        <v/>
      </c>
    </row>
    <row r="280" spans="1:48" x14ac:dyDescent="0.25">
      <c r="A280" s="484"/>
      <c r="B280" s="481"/>
      <c r="C280" s="481"/>
      <c r="D280" s="464">
        <v>6017</v>
      </c>
      <c r="E280" s="480" t="s">
        <v>23</v>
      </c>
      <c r="F280" s="22" t="s">
        <v>1429</v>
      </c>
      <c r="G280" s="20">
        <v>1207.57</v>
      </c>
      <c r="AP280" t="str">
        <f t="shared" si="8"/>
        <v/>
      </c>
      <c r="AQ280" t="str">
        <f>IF(A280="","",VLOOKUP(A280,'Base Sites'!A:B,2,FALSE))</f>
        <v/>
      </c>
      <c r="AT280" t="str">
        <f>IF(A280="","",VLOOKUP(L280,'Base Vendeurs'!A:B,2,FALSE))</f>
        <v/>
      </c>
      <c r="AV280" t="str">
        <f t="shared" si="9"/>
        <v/>
      </c>
    </row>
    <row r="281" spans="1:48" x14ac:dyDescent="0.25">
      <c r="A281" s="484"/>
      <c r="B281" s="481"/>
      <c r="C281" s="481"/>
      <c r="D281" s="464">
        <v>6034</v>
      </c>
      <c r="E281" s="481" t="s">
        <v>23</v>
      </c>
      <c r="F281" s="22" t="s">
        <v>2761</v>
      </c>
      <c r="G281" s="20">
        <v>679.46</v>
      </c>
      <c r="AP281" t="str">
        <f t="shared" si="8"/>
        <v/>
      </c>
      <c r="AQ281" t="str">
        <f>IF(A281="","",VLOOKUP(A281,'Base Sites'!A:B,2,FALSE))</f>
        <v/>
      </c>
      <c r="AT281" t="str">
        <f>IF(A281="","",VLOOKUP(L281,'Base Vendeurs'!A:B,2,FALSE))</f>
        <v/>
      </c>
      <c r="AV281" t="str">
        <f t="shared" si="9"/>
        <v/>
      </c>
    </row>
    <row r="282" spans="1:48" x14ac:dyDescent="0.25">
      <c r="A282" s="484"/>
      <c r="B282" s="481"/>
      <c r="C282" s="481"/>
      <c r="D282" s="464">
        <v>6036</v>
      </c>
      <c r="E282" s="481" t="s">
        <v>23</v>
      </c>
      <c r="F282" s="22" t="s">
        <v>1907</v>
      </c>
      <c r="G282" s="20">
        <v>1536.44</v>
      </c>
      <c r="AP282" t="str">
        <f t="shared" si="8"/>
        <v/>
      </c>
      <c r="AQ282" t="str">
        <f>IF(A282="","",VLOOKUP(A282,'Base Sites'!A:B,2,FALSE))</f>
        <v/>
      </c>
      <c r="AT282" t="str">
        <f>IF(A282="","",VLOOKUP(L282,'Base Vendeurs'!A:B,2,FALSE))</f>
        <v/>
      </c>
      <c r="AV282" t="str">
        <f t="shared" si="9"/>
        <v/>
      </c>
    </row>
    <row r="283" spans="1:48" x14ac:dyDescent="0.25">
      <c r="A283" s="484"/>
      <c r="B283" s="481"/>
      <c r="C283" s="481"/>
      <c r="D283" s="464">
        <v>6049</v>
      </c>
      <c r="E283" s="481" t="s">
        <v>23</v>
      </c>
      <c r="F283" s="22" t="s">
        <v>1952</v>
      </c>
      <c r="G283" s="20">
        <v>701.13</v>
      </c>
      <c r="AP283" t="str">
        <f t="shared" si="8"/>
        <v/>
      </c>
      <c r="AQ283" t="str">
        <f>IF(A283="","",VLOOKUP(A283,'Base Sites'!A:B,2,FALSE))</f>
        <v/>
      </c>
      <c r="AT283" t="str">
        <f>IF(A283="","",VLOOKUP(L283,'Base Vendeurs'!A:B,2,FALSE))</f>
        <v/>
      </c>
      <c r="AV283" t="str">
        <f t="shared" si="9"/>
        <v/>
      </c>
    </row>
    <row r="284" spans="1:48" x14ac:dyDescent="0.25">
      <c r="A284" s="484"/>
      <c r="B284" s="481"/>
      <c r="C284" s="481"/>
      <c r="D284" s="464">
        <v>6050</v>
      </c>
      <c r="E284" s="22" t="s">
        <v>26</v>
      </c>
      <c r="F284" s="22" t="s">
        <v>2582</v>
      </c>
      <c r="G284" s="20">
        <v>2690.59</v>
      </c>
      <c r="AP284" t="str">
        <f t="shared" si="8"/>
        <v/>
      </c>
      <c r="AQ284" t="str">
        <f>IF(A284="","",VLOOKUP(A284,'Base Sites'!A:B,2,FALSE))</f>
        <v/>
      </c>
      <c r="AT284" t="str">
        <f>IF(A284="","",VLOOKUP(L284,'Base Vendeurs'!A:B,2,FALSE))</f>
        <v/>
      </c>
      <c r="AV284" t="str">
        <f t="shared" si="9"/>
        <v/>
      </c>
    </row>
    <row r="285" spans="1:48" x14ac:dyDescent="0.25">
      <c r="A285" s="484"/>
      <c r="B285" s="481"/>
      <c r="C285" s="481"/>
      <c r="D285" s="464">
        <v>6051</v>
      </c>
      <c r="E285" s="22" t="s">
        <v>93</v>
      </c>
      <c r="F285" s="22" t="s">
        <v>2417</v>
      </c>
      <c r="G285" s="20">
        <v>871.71</v>
      </c>
      <c r="AP285" t="str">
        <f t="shared" si="8"/>
        <v/>
      </c>
      <c r="AQ285" t="str">
        <f>IF(A285="","",VLOOKUP(A285,'Base Sites'!A:B,2,FALSE))</f>
        <v/>
      </c>
      <c r="AT285" t="str">
        <f>IF(A285="","",VLOOKUP(L285,'Base Vendeurs'!A:B,2,FALSE))</f>
        <v/>
      </c>
      <c r="AV285" t="str">
        <f t="shared" si="9"/>
        <v/>
      </c>
    </row>
    <row r="286" spans="1:48" x14ac:dyDescent="0.25">
      <c r="A286" s="484"/>
      <c r="B286" s="481"/>
      <c r="C286" s="481"/>
      <c r="D286" s="464">
        <v>6052</v>
      </c>
      <c r="E286" s="22" t="s">
        <v>107</v>
      </c>
      <c r="F286" s="22" t="s">
        <v>2513</v>
      </c>
      <c r="G286" s="20">
        <v>3493.63</v>
      </c>
      <c r="AP286" t="str">
        <f t="shared" si="8"/>
        <v/>
      </c>
      <c r="AQ286" t="str">
        <f>IF(A286="","",VLOOKUP(A286,'Base Sites'!A:B,2,FALSE))</f>
        <v/>
      </c>
      <c r="AT286" t="str">
        <f>IF(A286="","",VLOOKUP(L286,'Base Vendeurs'!A:B,2,FALSE))</f>
        <v/>
      </c>
      <c r="AV286" t="str">
        <f t="shared" si="9"/>
        <v/>
      </c>
    </row>
    <row r="287" spans="1:48" x14ac:dyDescent="0.25">
      <c r="A287" s="484"/>
      <c r="B287" s="481"/>
      <c r="C287" s="481"/>
      <c r="D287" s="464">
        <v>6054</v>
      </c>
      <c r="E287" s="22" t="s">
        <v>93</v>
      </c>
      <c r="F287" s="22" t="s">
        <v>4062</v>
      </c>
      <c r="G287" s="20">
        <v>1605.44</v>
      </c>
      <c r="AP287" t="str">
        <f t="shared" si="8"/>
        <v/>
      </c>
      <c r="AQ287" t="str">
        <f>IF(A287="","",VLOOKUP(A287,'Base Sites'!A:B,2,FALSE))</f>
        <v/>
      </c>
      <c r="AT287" t="str">
        <f>IF(A287="","",VLOOKUP(L287,'Base Vendeurs'!A:B,2,FALSE))</f>
        <v/>
      </c>
      <c r="AV287" t="str">
        <f t="shared" si="9"/>
        <v/>
      </c>
    </row>
    <row r="288" spans="1:48" x14ac:dyDescent="0.25">
      <c r="A288" s="484"/>
      <c r="B288" s="481"/>
      <c r="C288" s="481"/>
      <c r="D288" s="464">
        <v>6062</v>
      </c>
      <c r="E288" s="22" t="s">
        <v>23</v>
      </c>
      <c r="F288" s="22" t="s">
        <v>2764</v>
      </c>
      <c r="G288" s="20">
        <v>598.70000000000005</v>
      </c>
      <c r="AP288" t="str">
        <f t="shared" si="8"/>
        <v/>
      </c>
      <c r="AQ288" t="str">
        <f>IF(A288="","",VLOOKUP(A288,'Base Sites'!A:B,2,FALSE))</f>
        <v/>
      </c>
      <c r="AT288" t="str">
        <f>IF(A288="","",VLOOKUP(L288,'Base Vendeurs'!A:B,2,FALSE))</f>
        <v/>
      </c>
      <c r="AV288" t="str">
        <f t="shared" si="9"/>
        <v/>
      </c>
    </row>
    <row r="289" spans="1:48" x14ac:dyDescent="0.25">
      <c r="A289" s="484"/>
      <c r="B289" s="481"/>
      <c r="C289" s="481"/>
      <c r="D289" s="464">
        <v>6068</v>
      </c>
      <c r="E289" s="480" t="s">
        <v>93</v>
      </c>
      <c r="F289" s="22" t="s">
        <v>3294</v>
      </c>
      <c r="G289" s="20">
        <v>478.28</v>
      </c>
      <c r="AP289" t="str">
        <f t="shared" si="8"/>
        <v/>
      </c>
      <c r="AQ289" t="str">
        <f>IF(A289="","",VLOOKUP(A289,'Base Sites'!A:B,2,FALSE))</f>
        <v/>
      </c>
      <c r="AT289" t="str">
        <f>IF(A289="","",VLOOKUP(L289,'Base Vendeurs'!A:B,2,FALSE))</f>
        <v/>
      </c>
      <c r="AV289" t="str">
        <f t="shared" si="9"/>
        <v/>
      </c>
    </row>
    <row r="290" spans="1:48" x14ac:dyDescent="0.25">
      <c r="A290" s="484"/>
      <c r="B290" s="481"/>
      <c r="C290" s="481"/>
      <c r="D290" s="464">
        <v>6089</v>
      </c>
      <c r="E290" s="481" t="s">
        <v>93</v>
      </c>
      <c r="F290" s="22" t="s">
        <v>4882</v>
      </c>
      <c r="G290" s="20">
        <v>856.28</v>
      </c>
      <c r="AP290" t="str">
        <f t="shared" si="8"/>
        <v/>
      </c>
      <c r="AQ290" t="str">
        <f>IF(A290="","",VLOOKUP(A290,'Base Sites'!A:B,2,FALSE))</f>
        <v/>
      </c>
      <c r="AT290" t="str">
        <f>IF(A290="","",VLOOKUP(L290,'Base Vendeurs'!A:B,2,FALSE))</f>
        <v/>
      </c>
      <c r="AV290" t="str">
        <f t="shared" si="9"/>
        <v/>
      </c>
    </row>
    <row r="291" spans="1:48" x14ac:dyDescent="0.25">
      <c r="A291" s="484"/>
      <c r="B291" s="481"/>
      <c r="C291" s="481"/>
      <c r="D291" s="464">
        <v>6093</v>
      </c>
      <c r="E291" s="481" t="s">
        <v>93</v>
      </c>
      <c r="F291" s="22" t="s">
        <v>3255</v>
      </c>
      <c r="G291" s="20">
        <v>867.42</v>
      </c>
      <c r="AP291" t="str">
        <f t="shared" si="8"/>
        <v/>
      </c>
      <c r="AQ291" t="str">
        <f>IF(A291="","",VLOOKUP(A291,'Base Sites'!A:B,2,FALSE))</f>
        <v/>
      </c>
      <c r="AT291" t="str">
        <f>IF(A291="","",VLOOKUP(L291,'Base Vendeurs'!A:B,2,FALSE))</f>
        <v/>
      </c>
      <c r="AV291" t="str">
        <f t="shared" si="9"/>
        <v/>
      </c>
    </row>
    <row r="292" spans="1:48" x14ac:dyDescent="0.25">
      <c r="A292" s="484"/>
      <c r="B292" s="481"/>
      <c r="C292" s="481"/>
      <c r="D292" s="464">
        <v>6094</v>
      </c>
      <c r="E292" s="22" t="s">
        <v>107</v>
      </c>
      <c r="F292" s="22" t="s">
        <v>4134</v>
      </c>
      <c r="G292" s="20">
        <v>626.13</v>
      </c>
      <c r="AP292" t="str">
        <f t="shared" si="8"/>
        <v/>
      </c>
      <c r="AQ292" t="str">
        <f>IF(A292="","",VLOOKUP(A292,'Base Sites'!A:B,2,FALSE))</f>
        <v/>
      </c>
      <c r="AT292" t="str">
        <f>IF(A292="","",VLOOKUP(L292,'Base Vendeurs'!A:B,2,FALSE))</f>
        <v/>
      </c>
      <c r="AV292" t="str">
        <f t="shared" si="9"/>
        <v/>
      </c>
    </row>
    <row r="293" spans="1:48" x14ac:dyDescent="0.25">
      <c r="A293" s="484"/>
      <c r="B293" s="481"/>
      <c r="C293" s="481"/>
      <c r="D293" s="464">
        <v>6167</v>
      </c>
      <c r="E293" s="22" t="s">
        <v>157</v>
      </c>
      <c r="F293" s="22" t="s">
        <v>3615</v>
      </c>
      <c r="G293" s="20">
        <v>1468.83</v>
      </c>
      <c r="AP293" t="str">
        <f t="shared" si="8"/>
        <v/>
      </c>
      <c r="AQ293" t="str">
        <f>IF(A293="","",VLOOKUP(A293,'Base Sites'!A:B,2,FALSE))</f>
        <v/>
      </c>
      <c r="AT293" t="str">
        <f>IF(A293="","",VLOOKUP(L293,'Base Vendeurs'!A:B,2,FALSE))</f>
        <v/>
      </c>
      <c r="AV293" t="str">
        <f t="shared" si="9"/>
        <v/>
      </c>
    </row>
    <row r="294" spans="1:48" x14ac:dyDescent="0.25">
      <c r="A294" s="484"/>
      <c r="B294" s="481"/>
      <c r="C294" s="481"/>
      <c r="D294" s="464">
        <v>6323</v>
      </c>
      <c r="E294" s="22" t="s">
        <v>93</v>
      </c>
      <c r="F294" s="22" t="s">
        <v>3282</v>
      </c>
      <c r="G294" s="20">
        <v>1260.19</v>
      </c>
      <c r="AP294" t="str">
        <f t="shared" si="8"/>
        <v/>
      </c>
      <c r="AQ294" t="str">
        <f>IF(A294="","",VLOOKUP(A294,'Base Sites'!A:B,2,FALSE))</f>
        <v/>
      </c>
      <c r="AT294" t="str">
        <f>IF(A294="","",VLOOKUP(L294,'Base Vendeurs'!A:B,2,FALSE))</f>
        <v/>
      </c>
      <c r="AV294" t="str">
        <f t="shared" si="9"/>
        <v/>
      </c>
    </row>
    <row r="295" spans="1:48" x14ac:dyDescent="0.25">
      <c r="A295" s="484"/>
      <c r="B295" s="481"/>
      <c r="C295" s="481"/>
      <c r="D295" s="464">
        <v>6336</v>
      </c>
      <c r="E295" s="480" t="s">
        <v>23</v>
      </c>
      <c r="F295" s="22" t="s">
        <v>4277</v>
      </c>
      <c r="G295" s="20">
        <v>709.78</v>
      </c>
      <c r="AP295" t="str">
        <f t="shared" si="8"/>
        <v/>
      </c>
      <c r="AQ295" t="str">
        <f>IF(A295="","",VLOOKUP(A295,'Base Sites'!A:B,2,FALSE))</f>
        <v/>
      </c>
      <c r="AT295" t="str">
        <f>IF(A295="","",VLOOKUP(L295,'Base Vendeurs'!A:B,2,FALSE))</f>
        <v/>
      </c>
      <c r="AV295" t="str">
        <f t="shared" si="9"/>
        <v/>
      </c>
    </row>
    <row r="296" spans="1:48" x14ac:dyDescent="0.25">
      <c r="A296" s="484"/>
      <c r="B296" s="481"/>
      <c r="C296" s="481"/>
      <c r="D296" s="464">
        <v>6351</v>
      </c>
      <c r="E296" s="481" t="s">
        <v>23</v>
      </c>
      <c r="F296" s="22" t="s">
        <v>4311</v>
      </c>
      <c r="G296" s="20">
        <v>773.68</v>
      </c>
      <c r="AP296" t="str">
        <f t="shared" si="8"/>
        <v/>
      </c>
      <c r="AQ296" t="str">
        <f>IF(A296="","",VLOOKUP(A296,'Base Sites'!A:B,2,FALSE))</f>
        <v/>
      </c>
      <c r="AT296" t="str">
        <f>IF(A296="","",VLOOKUP(L296,'Base Vendeurs'!A:B,2,FALSE))</f>
        <v/>
      </c>
      <c r="AV296" t="str">
        <f t="shared" si="9"/>
        <v/>
      </c>
    </row>
    <row r="297" spans="1:48" x14ac:dyDescent="0.25">
      <c r="A297" s="484"/>
      <c r="B297" s="481"/>
      <c r="C297" s="481"/>
      <c r="D297" s="464">
        <v>6358</v>
      </c>
      <c r="E297" s="22" t="s">
        <v>107</v>
      </c>
      <c r="F297" s="22" t="s">
        <v>4136</v>
      </c>
      <c r="G297" s="20">
        <v>937.8</v>
      </c>
      <c r="AP297" t="str">
        <f t="shared" si="8"/>
        <v/>
      </c>
      <c r="AQ297" t="str">
        <f>IF(A297="","",VLOOKUP(A297,'Base Sites'!A:B,2,FALSE))</f>
        <v/>
      </c>
      <c r="AT297" t="str">
        <f>IF(A297="","",VLOOKUP(L297,'Base Vendeurs'!A:B,2,FALSE))</f>
        <v/>
      </c>
      <c r="AV297" t="str">
        <f t="shared" si="9"/>
        <v/>
      </c>
    </row>
    <row r="298" spans="1:48" x14ac:dyDescent="0.25">
      <c r="A298" s="484"/>
      <c r="B298" s="481"/>
      <c r="C298" s="481"/>
      <c r="D298" s="464">
        <v>6499</v>
      </c>
      <c r="E298" s="22" t="s">
        <v>93</v>
      </c>
      <c r="F298" s="22" t="s">
        <v>4826</v>
      </c>
      <c r="G298" s="20">
        <v>616.1</v>
      </c>
      <c r="AP298" t="str">
        <f t="shared" si="8"/>
        <v/>
      </c>
      <c r="AQ298" t="str">
        <f>IF(A298="","",VLOOKUP(A298,'Base Sites'!A:B,2,FALSE))</f>
        <v/>
      </c>
      <c r="AT298" t="str">
        <f>IF(A298="","",VLOOKUP(L298,'Base Vendeurs'!A:B,2,FALSE))</f>
        <v/>
      </c>
      <c r="AV298" t="str">
        <f t="shared" si="9"/>
        <v/>
      </c>
    </row>
    <row r="299" spans="1:48" x14ac:dyDescent="0.25">
      <c r="A299" s="484"/>
      <c r="B299" s="481"/>
      <c r="C299" s="481"/>
      <c r="D299" s="464">
        <v>9727</v>
      </c>
      <c r="E299" s="22" t="s">
        <v>382</v>
      </c>
      <c r="F299" s="22" t="s">
        <v>5054</v>
      </c>
      <c r="G299" s="20">
        <v>1476.79</v>
      </c>
      <c r="AP299" t="str">
        <f t="shared" si="8"/>
        <v/>
      </c>
      <c r="AQ299" t="str">
        <f>IF(A299="","",VLOOKUP(A299,'Base Sites'!A:B,2,FALSE))</f>
        <v/>
      </c>
      <c r="AT299" t="str">
        <f>IF(A299="","",VLOOKUP(L299,'Base Vendeurs'!A:B,2,FALSE))</f>
        <v/>
      </c>
      <c r="AV299" t="str">
        <f t="shared" si="9"/>
        <v/>
      </c>
    </row>
    <row r="300" spans="1:48" x14ac:dyDescent="0.25">
      <c r="A300" s="484"/>
      <c r="B300" s="481"/>
      <c r="C300" s="481"/>
      <c r="D300" s="464">
        <v>9752</v>
      </c>
      <c r="E300" s="22" t="s">
        <v>93</v>
      </c>
      <c r="F300" s="22" t="s">
        <v>4820</v>
      </c>
      <c r="G300" s="20">
        <v>848.61</v>
      </c>
      <c r="AP300" t="str">
        <f t="shared" si="8"/>
        <v/>
      </c>
      <c r="AQ300" t="str">
        <f>IF(A300="","",VLOOKUP(A300,'Base Sites'!A:B,2,FALSE))</f>
        <v/>
      </c>
      <c r="AT300" t="str">
        <f>IF(A300="","",VLOOKUP(L300,'Base Vendeurs'!A:B,2,FALSE))</f>
        <v/>
      </c>
      <c r="AV300" t="str">
        <f t="shared" si="9"/>
        <v/>
      </c>
    </row>
    <row r="301" spans="1:48" x14ac:dyDescent="0.25">
      <c r="A301" s="484"/>
      <c r="B301" s="481"/>
      <c r="C301" s="481"/>
      <c r="D301" s="464">
        <v>515962</v>
      </c>
      <c r="E301" s="22" t="s">
        <v>26</v>
      </c>
      <c r="F301" s="22" t="s">
        <v>1520</v>
      </c>
      <c r="G301" s="20">
        <v>1025.17</v>
      </c>
      <c r="AP301" t="str">
        <f t="shared" si="8"/>
        <v/>
      </c>
      <c r="AQ301" t="str">
        <f>IF(A301="","",VLOOKUP(A301,'Base Sites'!A:B,2,FALSE))</f>
        <v/>
      </c>
      <c r="AT301" t="str">
        <f>IF(A301="","",VLOOKUP(L301,'Base Vendeurs'!A:B,2,FALSE))</f>
        <v/>
      </c>
      <c r="AV301" t="str">
        <f t="shared" si="9"/>
        <v/>
      </c>
    </row>
    <row r="302" spans="1:48" x14ac:dyDescent="0.25">
      <c r="A302" s="484"/>
      <c r="B302" s="481"/>
      <c r="C302" s="481"/>
      <c r="D302" s="464">
        <v>516067</v>
      </c>
      <c r="E302" s="22" t="s">
        <v>107</v>
      </c>
      <c r="F302" s="22" t="s">
        <v>3331</v>
      </c>
      <c r="G302" s="20">
        <v>1076.06</v>
      </c>
      <c r="AP302" t="str">
        <f t="shared" si="8"/>
        <v/>
      </c>
      <c r="AQ302" t="str">
        <f>IF(A302="","",VLOOKUP(A302,'Base Sites'!A:B,2,FALSE))</f>
        <v/>
      </c>
      <c r="AT302" t="str">
        <f>IF(A302="","",VLOOKUP(L302,'Base Vendeurs'!A:B,2,FALSE))</f>
        <v/>
      </c>
      <c r="AV302" t="str">
        <f t="shared" si="9"/>
        <v/>
      </c>
    </row>
    <row r="303" spans="1:48" x14ac:dyDescent="0.25">
      <c r="A303" s="484"/>
      <c r="B303" s="481"/>
      <c r="C303" s="481"/>
      <c r="D303" s="486" t="s">
        <v>5201</v>
      </c>
      <c r="E303" s="22" t="s">
        <v>26</v>
      </c>
      <c r="F303" s="22" t="s">
        <v>2575</v>
      </c>
      <c r="G303" s="20">
        <v>1382.28</v>
      </c>
      <c r="AP303" t="str">
        <f t="shared" si="8"/>
        <v/>
      </c>
      <c r="AQ303" t="str">
        <f>IF(A303="","",VLOOKUP(A303,'Base Sites'!A:B,2,FALSE))</f>
        <v/>
      </c>
      <c r="AT303" t="str">
        <f>IF(A303="","",VLOOKUP(L303,'Base Vendeurs'!A:B,2,FALSE))</f>
        <v/>
      </c>
      <c r="AV303" t="str">
        <f t="shared" si="9"/>
        <v/>
      </c>
    </row>
    <row r="304" spans="1:48" x14ac:dyDescent="0.25">
      <c r="A304" s="484"/>
      <c r="B304" s="481"/>
      <c r="C304" s="481"/>
      <c r="D304" s="487"/>
      <c r="E304" s="22" t="s">
        <v>93</v>
      </c>
      <c r="F304" s="22" t="s">
        <v>4866</v>
      </c>
      <c r="G304" s="20">
        <v>657.87</v>
      </c>
      <c r="AP304" t="str">
        <f t="shared" si="8"/>
        <v/>
      </c>
      <c r="AQ304" t="str">
        <f>IF(A304="","",VLOOKUP(A304,'Base Sites'!A:B,2,FALSE))</f>
        <v/>
      </c>
      <c r="AT304" t="str">
        <f>IF(A304="","",VLOOKUP(L304,'Base Vendeurs'!A:B,2,FALSE))</f>
        <v/>
      </c>
      <c r="AV304" t="str">
        <f t="shared" si="9"/>
        <v/>
      </c>
    </row>
    <row r="305" spans="1:48" x14ac:dyDescent="0.25">
      <c r="A305" s="484"/>
      <c r="B305" s="481"/>
      <c r="C305" s="480" t="s">
        <v>5222</v>
      </c>
      <c r="D305" s="481"/>
      <c r="E305" s="481"/>
      <c r="F305" s="481"/>
      <c r="G305" s="20">
        <v>77124.259999999951</v>
      </c>
      <c r="AP305" t="str">
        <f t="shared" si="8"/>
        <v/>
      </c>
      <c r="AQ305" t="str">
        <f>IF(A305="","",VLOOKUP(A305,'Base Sites'!A:B,2,FALSE))</f>
        <v/>
      </c>
      <c r="AT305" t="str">
        <f>IF(A305="","",VLOOKUP(L305,'Base Vendeurs'!A:B,2,FALSE))</f>
        <v/>
      </c>
      <c r="AV305" t="str">
        <f t="shared" si="9"/>
        <v/>
      </c>
    </row>
    <row r="306" spans="1:48" x14ac:dyDescent="0.25">
      <c r="A306" s="484"/>
      <c r="B306" s="481"/>
      <c r="C306" s="22" t="s">
        <v>70</v>
      </c>
      <c r="D306" s="464">
        <v>2175</v>
      </c>
      <c r="E306" s="22" t="s">
        <v>34</v>
      </c>
      <c r="F306" s="22" t="s">
        <v>65</v>
      </c>
      <c r="G306" s="20">
        <v>1055.3399999999999</v>
      </c>
      <c r="AP306" t="str">
        <f t="shared" si="8"/>
        <v/>
      </c>
      <c r="AQ306" t="str">
        <f>IF(A306="","",VLOOKUP(A306,'Base Sites'!A:B,2,FALSE))</f>
        <v/>
      </c>
      <c r="AT306" t="str">
        <f>IF(A306="","",VLOOKUP(L306,'Base Vendeurs'!A:B,2,FALSE))</f>
        <v/>
      </c>
      <c r="AV306" t="str">
        <f t="shared" si="9"/>
        <v/>
      </c>
    </row>
    <row r="307" spans="1:48" x14ac:dyDescent="0.25">
      <c r="A307" s="484"/>
      <c r="B307" s="481"/>
      <c r="C307" s="480" t="s">
        <v>5205</v>
      </c>
      <c r="D307" s="481"/>
      <c r="E307" s="481"/>
      <c r="F307" s="481"/>
      <c r="G307" s="20">
        <v>1055.3399999999999</v>
      </c>
      <c r="AP307" t="str">
        <f t="shared" si="8"/>
        <v/>
      </c>
      <c r="AQ307" t="str">
        <f>IF(A307="","",VLOOKUP(A307,'Base Sites'!A:B,2,FALSE))</f>
        <v/>
      </c>
      <c r="AT307" t="str">
        <f>IF(A307="","",VLOOKUP(L307,'Base Vendeurs'!A:B,2,FALSE))</f>
        <v/>
      </c>
      <c r="AV307" t="str">
        <f t="shared" si="9"/>
        <v/>
      </c>
    </row>
    <row r="308" spans="1:48" x14ac:dyDescent="0.25">
      <c r="A308" s="484"/>
      <c r="B308" s="481"/>
      <c r="C308" s="480" t="s">
        <v>75</v>
      </c>
      <c r="D308" s="464">
        <v>4147</v>
      </c>
      <c r="E308" s="22" t="s">
        <v>26</v>
      </c>
      <c r="F308" s="22" t="s">
        <v>935</v>
      </c>
      <c r="G308" s="20">
        <v>318.89</v>
      </c>
      <c r="AP308" t="str">
        <f t="shared" si="8"/>
        <v/>
      </c>
      <c r="AQ308" t="str">
        <f>IF(A308="","",VLOOKUP(A308,'Base Sites'!A:B,2,FALSE))</f>
        <v/>
      </c>
      <c r="AT308" t="str">
        <f>IF(A308="","",VLOOKUP(L308,'Base Vendeurs'!A:B,2,FALSE))</f>
        <v/>
      </c>
      <c r="AV308" t="str">
        <f t="shared" si="9"/>
        <v/>
      </c>
    </row>
    <row r="309" spans="1:48" x14ac:dyDescent="0.25">
      <c r="A309" s="484"/>
      <c r="B309" s="481"/>
      <c r="C309" s="481"/>
      <c r="D309" s="464">
        <v>4774</v>
      </c>
      <c r="E309" s="22" t="s">
        <v>93</v>
      </c>
      <c r="F309" s="22" t="s">
        <v>1892</v>
      </c>
      <c r="G309" s="20">
        <v>2541.66</v>
      </c>
      <c r="AP309" t="str">
        <f t="shared" si="8"/>
        <v/>
      </c>
      <c r="AQ309" t="str">
        <f>IF(A309="","",VLOOKUP(A309,'Base Sites'!A:B,2,FALSE))</f>
        <v/>
      </c>
      <c r="AT309" t="str">
        <f>IF(A309="","",VLOOKUP(L309,'Base Vendeurs'!A:B,2,FALSE))</f>
        <v/>
      </c>
      <c r="AV309" t="str">
        <f t="shared" si="9"/>
        <v/>
      </c>
    </row>
    <row r="310" spans="1:48" x14ac:dyDescent="0.25">
      <c r="A310" s="484"/>
      <c r="B310" s="481"/>
      <c r="C310" s="481"/>
      <c r="D310" s="464">
        <v>4780</v>
      </c>
      <c r="E310" s="22" t="s">
        <v>382</v>
      </c>
      <c r="F310" s="22" t="s">
        <v>5056</v>
      </c>
      <c r="G310" s="20">
        <v>979.16</v>
      </c>
      <c r="AP310" t="str">
        <f t="shared" si="8"/>
        <v/>
      </c>
      <c r="AQ310" t="str">
        <f>IF(A310="","",VLOOKUP(A310,'Base Sites'!A:B,2,FALSE))</f>
        <v/>
      </c>
      <c r="AT310" t="str">
        <f>IF(A310="","",VLOOKUP(L310,'Base Vendeurs'!A:B,2,FALSE))</f>
        <v/>
      </c>
      <c r="AV310" t="str">
        <f t="shared" si="9"/>
        <v/>
      </c>
    </row>
    <row r="311" spans="1:48" x14ac:dyDescent="0.25">
      <c r="A311" s="484"/>
      <c r="B311" s="481"/>
      <c r="C311" s="481"/>
      <c r="D311" s="464">
        <v>4784</v>
      </c>
      <c r="E311" s="480" t="s">
        <v>157</v>
      </c>
      <c r="F311" s="22" t="s">
        <v>2826</v>
      </c>
      <c r="G311" s="20">
        <v>610.54</v>
      </c>
      <c r="AP311" t="str">
        <f t="shared" si="8"/>
        <v/>
      </c>
      <c r="AQ311" t="str">
        <f>IF(A311="","",VLOOKUP(A311,'Base Sites'!A:B,2,FALSE))</f>
        <v/>
      </c>
      <c r="AT311" t="str">
        <f>IF(A311="","",VLOOKUP(L311,'Base Vendeurs'!A:B,2,FALSE))</f>
        <v/>
      </c>
      <c r="AV311" t="str">
        <f t="shared" si="9"/>
        <v/>
      </c>
    </row>
    <row r="312" spans="1:48" x14ac:dyDescent="0.25">
      <c r="A312" s="484"/>
      <c r="B312" s="481"/>
      <c r="C312" s="481"/>
      <c r="D312" s="464">
        <v>4786</v>
      </c>
      <c r="E312" s="481" t="s">
        <v>157</v>
      </c>
      <c r="F312" s="22" t="s">
        <v>2812</v>
      </c>
      <c r="G312" s="20">
        <v>984</v>
      </c>
      <c r="AP312" t="str">
        <f t="shared" si="8"/>
        <v/>
      </c>
      <c r="AQ312" t="str">
        <f>IF(A312="","",VLOOKUP(A312,'Base Sites'!A:B,2,FALSE))</f>
        <v/>
      </c>
      <c r="AT312" t="str">
        <f>IF(A312="","",VLOOKUP(L312,'Base Vendeurs'!A:B,2,FALSE))</f>
        <v/>
      </c>
      <c r="AV312" t="str">
        <f t="shared" si="9"/>
        <v/>
      </c>
    </row>
    <row r="313" spans="1:48" x14ac:dyDescent="0.25">
      <c r="A313" s="484"/>
      <c r="B313" s="481"/>
      <c r="C313" s="481"/>
      <c r="D313" s="464">
        <v>4792</v>
      </c>
      <c r="E313" s="22" t="s">
        <v>382</v>
      </c>
      <c r="F313" s="22" t="s">
        <v>4263</v>
      </c>
      <c r="G313" s="20">
        <v>1209.2</v>
      </c>
      <c r="AP313" t="str">
        <f t="shared" si="8"/>
        <v/>
      </c>
      <c r="AQ313" t="str">
        <f>IF(A313="","",VLOOKUP(A313,'Base Sites'!A:B,2,FALSE))</f>
        <v/>
      </c>
      <c r="AT313" t="str">
        <f>IF(A313="","",VLOOKUP(L313,'Base Vendeurs'!A:B,2,FALSE))</f>
        <v/>
      </c>
      <c r="AV313" t="str">
        <f t="shared" si="9"/>
        <v/>
      </c>
    </row>
    <row r="314" spans="1:48" x14ac:dyDescent="0.25">
      <c r="A314" s="484"/>
      <c r="B314" s="481"/>
      <c r="C314" s="481"/>
      <c r="D314" s="464">
        <v>5092</v>
      </c>
      <c r="E314" s="480" t="s">
        <v>107</v>
      </c>
      <c r="F314" s="22" t="s">
        <v>4148</v>
      </c>
      <c r="G314" s="20">
        <v>811.31</v>
      </c>
      <c r="AP314" t="str">
        <f t="shared" si="8"/>
        <v/>
      </c>
      <c r="AQ314" t="str">
        <f>IF(A314="","",VLOOKUP(A314,'Base Sites'!A:B,2,FALSE))</f>
        <v/>
      </c>
      <c r="AT314" t="str">
        <f>IF(A314="","",VLOOKUP(L314,'Base Vendeurs'!A:B,2,FALSE))</f>
        <v/>
      </c>
      <c r="AV314" t="str">
        <f t="shared" si="9"/>
        <v/>
      </c>
    </row>
    <row r="315" spans="1:48" x14ac:dyDescent="0.25">
      <c r="A315" s="484"/>
      <c r="B315" s="481"/>
      <c r="C315" s="481"/>
      <c r="D315" s="464">
        <v>5093</v>
      </c>
      <c r="E315" s="481" t="s">
        <v>107</v>
      </c>
      <c r="F315" s="22" t="s">
        <v>2474</v>
      </c>
      <c r="G315" s="20">
        <v>527.80999999999995</v>
      </c>
      <c r="AP315" t="str">
        <f t="shared" si="8"/>
        <v/>
      </c>
      <c r="AQ315" t="str">
        <f>IF(A315="","",VLOOKUP(A315,'Base Sites'!A:B,2,FALSE))</f>
        <v/>
      </c>
      <c r="AT315" t="str">
        <f>IF(A315="","",VLOOKUP(L315,'Base Vendeurs'!A:B,2,FALSE))</f>
        <v/>
      </c>
      <c r="AV315" t="str">
        <f t="shared" si="9"/>
        <v/>
      </c>
    </row>
    <row r="316" spans="1:48" x14ac:dyDescent="0.25">
      <c r="A316" s="484"/>
      <c r="B316" s="481"/>
      <c r="C316" s="481"/>
      <c r="D316" s="464">
        <v>5095</v>
      </c>
      <c r="E316" s="22" t="s">
        <v>23</v>
      </c>
      <c r="F316" s="22" t="s">
        <v>1576</v>
      </c>
      <c r="G316" s="20">
        <v>721.12999999999988</v>
      </c>
      <c r="AP316" t="str">
        <f t="shared" si="8"/>
        <v/>
      </c>
      <c r="AQ316" t="str">
        <f>IF(A316="","",VLOOKUP(A316,'Base Sites'!A:B,2,FALSE))</f>
        <v/>
      </c>
      <c r="AT316" t="str">
        <f>IF(A316="","",VLOOKUP(L316,'Base Vendeurs'!A:B,2,FALSE))</f>
        <v/>
      </c>
      <c r="AV316" t="str">
        <f t="shared" si="9"/>
        <v/>
      </c>
    </row>
    <row r="317" spans="1:48" x14ac:dyDescent="0.25">
      <c r="A317" s="484"/>
      <c r="B317" s="481"/>
      <c r="C317" s="481"/>
      <c r="D317" s="464">
        <v>5100</v>
      </c>
      <c r="E317" s="480" t="s">
        <v>93</v>
      </c>
      <c r="F317" s="22" t="s">
        <v>1311</v>
      </c>
      <c r="G317" s="20">
        <v>1499.29</v>
      </c>
      <c r="AP317" t="str">
        <f t="shared" si="8"/>
        <v/>
      </c>
      <c r="AQ317" t="str">
        <f>IF(A317="","",VLOOKUP(A317,'Base Sites'!A:B,2,FALSE))</f>
        <v/>
      </c>
      <c r="AT317" t="str">
        <f>IF(A317="","",VLOOKUP(L317,'Base Vendeurs'!A:B,2,FALSE))</f>
        <v/>
      </c>
      <c r="AV317" t="str">
        <f t="shared" si="9"/>
        <v/>
      </c>
    </row>
    <row r="318" spans="1:48" x14ac:dyDescent="0.25">
      <c r="A318" s="484"/>
      <c r="B318" s="481"/>
      <c r="C318" s="481"/>
      <c r="D318" s="464">
        <v>5101</v>
      </c>
      <c r="E318" s="481" t="s">
        <v>93</v>
      </c>
      <c r="F318" s="22" t="s">
        <v>1309</v>
      </c>
      <c r="G318" s="20">
        <v>1219.43</v>
      </c>
      <c r="AP318" t="str">
        <f t="shared" si="8"/>
        <v/>
      </c>
      <c r="AQ318" t="str">
        <f>IF(A318="","",VLOOKUP(A318,'Base Sites'!A:B,2,FALSE))</f>
        <v/>
      </c>
      <c r="AT318" t="str">
        <f>IF(A318="","",VLOOKUP(L318,'Base Vendeurs'!A:B,2,FALSE))</f>
        <v/>
      </c>
      <c r="AV318" t="str">
        <f t="shared" si="9"/>
        <v/>
      </c>
    </row>
    <row r="319" spans="1:48" x14ac:dyDescent="0.25">
      <c r="A319" s="484"/>
      <c r="B319" s="481"/>
      <c r="C319" s="481"/>
      <c r="D319" s="464">
        <v>5106</v>
      </c>
      <c r="E319" s="481" t="s">
        <v>93</v>
      </c>
      <c r="F319" s="22" t="s">
        <v>4082</v>
      </c>
      <c r="G319" s="20">
        <v>1288.4100000000001</v>
      </c>
      <c r="AP319" t="str">
        <f t="shared" si="8"/>
        <v/>
      </c>
      <c r="AQ319" t="str">
        <f>IF(A319="","",VLOOKUP(A319,'Base Sites'!A:B,2,FALSE))</f>
        <v/>
      </c>
      <c r="AT319" t="str">
        <f>IF(A319="","",VLOOKUP(L319,'Base Vendeurs'!A:B,2,FALSE))</f>
        <v/>
      </c>
      <c r="AV319" t="str">
        <f t="shared" si="9"/>
        <v/>
      </c>
    </row>
    <row r="320" spans="1:48" x14ac:dyDescent="0.25">
      <c r="A320" s="484"/>
      <c r="B320" s="481"/>
      <c r="C320" s="481"/>
      <c r="D320" s="464">
        <v>5107</v>
      </c>
      <c r="E320" s="481" t="s">
        <v>93</v>
      </c>
      <c r="F320" s="22" t="s">
        <v>869</v>
      </c>
      <c r="G320" s="20">
        <v>689.56</v>
      </c>
      <c r="AP320" t="str">
        <f t="shared" si="8"/>
        <v/>
      </c>
      <c r="AQ320" t="str">
        <f>IF(A320="","",VLOOKUP(A320,'Base Sites'!A:B,2,FALSE))</f>
        <v/>
      </c>
      <c r="AT320" t="str">
        <f>IF(A320="","",VLOOKUP(L320,'Base Vendeurs'!A:B,2,FALSE))</f>
        <v/>
      </c>
      <c r="AV320" t="str">
        <f t="shared" si="9"/>
        <v/>
      </c>
    </row>
    <row r="321" spans="1:48" x14ac:dyDescent="0.25">
      <c r="A321" s="484"/>
      <c r="B321" s="481"/>
      <c r="C321" s="481"/>
      <c r="D321" s="464">
        <v>5108</v>
      </c>
      <c r="E321" s="481" t="s">
        <v>93</v>
      </c>
      <c r="F321" s="22" t="s">
        <v>4047</v>
      </c>
      <c r="G321" s="20">
        <v>1737.93</v>
      </c>
      <c r="AP321" t="str">
        <f t="shared" si="8"/>
        <v/>
      </c>
      <c r="AQ321" t="str">
        <f>IF(A321="","",VLOOKUP(A321,'Base Sites'!A:B,2,FALSE))</f>
        <v/>
      </c>
      <c r="AT321" t="str">
        <f>IF(A321="","",VLOOKUP(L321,'Base Vendeurs'!A:B,2,FALSE))</f>
        <v/>
      </c>
      <c r="AV321" t="str">
        <f t="shared" si="9"/>
        <v/>
      </c>
    </row>
    <row r="322" spans="1:48" x14ac:dyDescent="0.25">
      <c r="A322" s="484"/>
      <c r="B322" s="481"/>
      <c r="C322" s="481"/>
      <c r="D322" s="464">
        <v>5110</v>
      </c>
      <c r="E322" s="481" t="s">
        <v>93</v>
      </c>
      <c r="F322" s="22" t="s">
        <v>1839</v>
      </c>
      <c r="G322" s="20">
        <v>1416.18</v>
      </c>
      <c r="AP322" t="str">
        <f t="shared" ref="AP322:AP385" si="10">IF(AM322="","",+AL322/AM322)</f>
        <v/>
      </c>
      <c r="AQ322" t="str">
        <f>IF(A322="","",VLOOKUP(A322,'Base Sites'!A:B,2,FALSE))</f>
        <v/>
      </c>
      <c r="AT322" t="str">
        <f>IF(A322="","",VLOOKUP(L322,'Base Vendeurs'!A:B,2,FALSE))</f>
        <v/>
      </c>
      <c r="AV322" t="str">
        <f t="shared" si="9"/>
        <v/>
      </c>
    </row>
    <row r="323" spans="1:48" x14ac:dyDescent="0.25">
      <c r="A323" s="484"/>
      <c r="B323" s="481"/>
      <c r="C323" s="481"/>
      <c r="D323" s="464">
        <v>5214</v>
      </c>
      <c r="E323" s="481" t="s">
        <v>93</v>
      </c>
      <c r="F323" s="22" t="s">
        <v>1251</v>
      </c>
      <c r="G323" s="20">
        <v>969.37</v>
      </c>
      <c r="AP323" t="str">
        <f t="shared" si="10"/>
        <v/>
      </c>
      <c r="AQ323" t="str">
        <f>IF(A323="","",VLOOKUP(A323,'Base Sites'!A:B,2,FALSE))</f>
        <v/>
      </c>
      <c r="AT323" t="str">
        <f>IF(A323="","",VLOOKUP(L323,'Base Vendeurs'!A:B,2,FALSE))</f>
        <v/>
      </c>
      <c r="AV323" t="str">
        <f t="shared" ref="AV323:AV386" si="11">IF(A323="","",+AU323/S323)</f>
        <v/>
      </c>
    </row>
    <row r="324" spans="1:48" x14ac:dyDescent="0.25">
      <c r="A324" s="484"/>
      <c r="B324" s="481"/>
      <c r="C324" s="481"/>
      <c r="D324" s="464">
        <v>5238</v>
      </c>
      <c r="E324" s="481" t="s">
        <v>93</v>
      </c>
      <c r="F324" s="22" t="s">
        <v>819</v>
      </c>
      <c r="G324" s="20">
        <v>640</v>
      </c>
      <c r="AP324" t="str">
        <f t="shared" si="10"/>
        <v/>
      </c>
      <c r="AQ324" t="str">
        <f>IF(A324="","",VLOOKUP(A324,'Base Sites'!A:B,2,FALSE))</f>
        <v/>
      </c>
      <c r="AT324" t="str">
        <f>IF(A324="","",VLOOKUP(L324,'Base Vendeurs'!A:B,2,FALSE))</f>
        <v/>
      </c>
      <c r="AV324" t="str">
        <f t="shared" si="11"/>
        <v/>
      </c>
    </row>
    <row r="325" spans="1:48" x14ac:dyDescent="0.25">
      <c r="A325" s="484"/>
      <c r="B325" s="481"/>
      <c r="C325" s="481"/>
      <c r="D325" s="464">
        <v>5298</v>
      </c>
      <c r="E325" s="22" t="s">
        <v>177</v>
      </c>
      <c r="F325" s="22" t="s">
        <v>969</v>
      </c>
      <c r="G325" s="20">
        <v>1648.48</v>
      </c>
      <c r="AP325" t="str">
        <f t="shared" si="10"/>
        <v/>
      </c>
      <c r="AQ325" t="str">
        <f>IF(A325="","",VLOOKUP(A325,'Base Sites'!A:B,2,FALSE))</f>
        <v/>
      </c>
      <c r="AT325" t="str">
        <f>IF(A325="","",VLOOKUP(L325,'Base Vendeurs'!A:B,2,FALSE))</f>
        <v/>
      </c>
      <c r="AV325" t="str">
        <f t="shared" si="11"/>
        <v/>
      </c>
    </row>
    <row r="326" spans="1:48" x14ac:dyDescent="0.25">
      <c r="A326" s="484"/>
      <c r="B326" s="481"/>
      <c r="C326" s="481"/>
      <c r="D326" s="464">
        <v>5312</v>
      </c>
      <c r="E326" s="480" t="s">
        <v>93</v>
      </c>
      <c r="F326" s="22" t="s">
        <v>1666</v>
      </c>
      <c r="G326" s="20">
        <v>1529.71</v>
      </c>
      <c r="AP326" t="str">
        <f t="shared" si="10"/>
        <v/>
      </c>
      <c r="AQ326" t="str">
        <f>IF(A326="","",VLOOKUP(A326,'Base Sites'!A:B,2,FALSE))</f>
        <v/>
      </c>
      <c r="AT326" t="str">
        <f>IF(A326="","",VLOOKUP(L326,'Base Vendeurs'!A:B,2,FALSE))</f>
        <v/>
      </c>
      <c r="AV326" t="str">
        <f t="shared" si="11"/>
        <v/>
      </c>
    </row>
    <row r="327" spans="1:48" x14ac:dyDescent="0.25">
      <c r="A327" s="484"/>
      <c r="B327" s="481"/>
      <c r="C327" s="481"/>
      <c r="D327" s="464">
        <v>5314</v>
      </c>
      <c r="E327" s="481" t="s">
        <v>93</v>
      </c>
      <c r="F327" s="22" t="s">
        <v>1999</v>
      </c>
      <c r="G327" s="20">
        <v>1191.17</v>
      </c>
      <c r="AP327" t="str">
        <f t="shared" si="10"/>
        <v/>
      </c>
      <c r="AQ327" t="str">
        <f>IF(A327="","",VLOOKUP(A327,'Base Sites'!A:B,2,FALSE))</f>
        <v/>
      </c>
      <c r="AT327" t="str">
        <f>IF(A327="","",VLOOKUP(L327,'Base Vendeurs'!A:B,2,FALSE))</f>
        <v/>
      </c>
      <c r="AV327" t="str">
        <f t="shared" si="11"/>
        <v/>
      </c>
    </row>
    <row r="328" spans="1:48" x14ac:dyDescent="0.25">
      <c r="A328" s="484"/>
      <c r="B328" s="481"/>
      <c r="C328" s="481"/>
      <c r="D328" s="464">
        <v>5485</v>
      </c>
      <c r="E328" s="22" t="s">
        <v>177</v>
      </c>
      <c r="F328" s="22" t="s">
        <v>1028</v>
      </c>
      <c r="G328" s="20">
        <v>1603.84</v>
      </c>
      <c r="AP328" t="str">
        <f t="shared" si="10"/>
        <v/>
      </c>
      <c r="AQ328" t="str">
        <f>IF(A328="","",VLOOKUP(A328,'Base Sites'!A:B,2,FALSE))</f>
        <v/>
      </c>
      <c r="AT328" t="str">
        <f>IF(A328="","",VLOOKUP(L328,'Base Vendeurs'!A:B,2,FALSE))</f>
        <v/>
      </c>
      <c r="AV328" t="str">
        <f t="shared" si="11"/>
        <v/>
      </c>
    </row>
    <row r="329" spans="1:48" x14ac:dyDescent="0.25">
      <c r="A329" s="484"/>
      <c r="B329" s="481"/>
      <c r="C329" s="481"/>
      <c r="D329" s="464">
        <v>5500</v>
      </c>
      <c r="E329" s="480" t="s">
        <v>157</v>
      </c>
      <c r="F329" s="22" t="s">
        <v>2846</v>
      </c>
      <c r="G329" s="20">
        <v>1462.62</v>
      </c>
      <c r="AP329" t="str">
        <f t="shared" si="10"/>
        <v/>
      </c>
      <c r="AQ329" t="str">
        <f>IF(A329="","",VLOOKUP(A329,'Base Sites'!A:B,2,FALSE))</f>
        <v/>
      </c>
      <c r="AT329" t="str">
        <f>IF(A329="","",VLOOKUP(L329,'Base Vendeurs'!A:B,2,FALSE))</f>
        <v/>
      </c>
      <c r="AV329" t="str">
        <f t="shared" si="11"/>
        <v/>
      </c>
    </row>
    <row r="330" spans="1:48" x14ac:dyDescent="0.25">
      <c r="A330" s="484"/>
      <c r="B330" s="481"/>
      <c r="C330" s="481"/>
      <c r="D330" s="464">
        <v>5501</v>
      </c>
      <c r="E330" s="481" t="s">
        <v>157</v>
      </c>
      <c r="F330" s="22" t="s">
        <v>2824</v>
      </c>
      <c r="G330" s="20">
        <v>1462.62</v>
      </c>
      <c r="AP330" t="str">
        <f t="shared" si="10"/>
        <v/>
      </c>
      <c r="AQ330" t="str">
        <f>IF(A330="","",VLOOKUP(A330,'Base Sites'!A:B,2,FALSE))</f>
        <v/>
      </c>
      <c r="AT330" t="str">
        <f>IF(A330="","",VLOOKUP(L330,'Base Vendeurs'!A:B,2,FALSE))</f>
        <v/>
      </c>
      <c r="AV330" t="str">
        <f t="shared" si="11"/>
        <v/>
      </c>
    </row>
    <row r="331" spans="1:48" x14ac:dyDescent="0.25">
      <c r="A331" s="484"/>
      <c r="B331" s="481"/>
      <c r="C331" s="481"/>
      <c r="D331" s="464">
        <v>5502</v>
      </c>
      <c r="E331" s="481" t="s">
        <v>157</v>
      </c>
      <c r="F331" s="22" t="s">
        <v>1762</v>
      </c>
      <c r="G331" s="20">
        <v>1445.55</v>
      </c>
      <c r="AP331" t="str">
        <f t="shared" si="10"/>
        <v/>
      </c>
      <c r="AQ331" t="str">
        <f>IF(A331="","",VLOOKUP(A331,'Base Sites'!A:B,2,FALSE))</f>
        <v/>
      </c>
      <c r="AT331" t="str">
        <f>IF(A331="","",VLOOKUP(L331,'Base Vendeurs'!A:B,2,FALSE))</f>
        <v/>
      </c>
      <c r="AV331" t="str">
        <f t="shared" si="11"/>
        <v/>
      </c>
    </row>
    <row r="332" spans="1:48" x14ac:dyDescent="0.25">
      <c r="A332" s="484"/>
      <c r="B332" s="481"/>
      <c r="C332" s="481"/>
      <c r="D332" s="464">
        <v>5505</v>
      </c>
      <c r="E332" s="480" t="s">
        <v>177</v>
      </c>
      <c r="F332" s="22" t="s">
        <v>1674</v>
      </c>
      <c r="G332" s="20">
        <v>1711.77</v>
      </c>
      <c r="AP332" t="str">
        <f t="shared" si="10"/>
        <v/>
      </c>
      <c r="AQ332" t="str">
        <f>IF(A332="","",VLOOKUP(A332,'Base Sites'!A:B,2,FALSE))</f>
        <v/>
      </c>
      <c r="AT332" t="str">
        <f>IF(A332="","",VLOOKUP(L332,'Base Vendeurs'!A:B,2,FALSE))</f>
        <v/>
      </c>
      <c r="AV332" t="str">
        <f t="shared" si="11"/>
        <v/>
      </c>
    </row>
    <row r="333" spans="1:48" x14ac:dyDescent="0.25">
      <c r="A333" s="484"/>
      <c r="B333" s="481"/>
      <c r="C333" s="481"/>
      <c r="D333" s="464">
        <v>5508</v>
      </c>
      <c r="E333" s="481" t="s">
        <v>177</v>
      </c>
      <c r="F333" s="22" t="s">
        <v>2607</v>
      </c>
      <c r="G333" s="20">
        <v>1648.48</v>
      </c>
      <c r="AP333" t="str">
        <f t="shared" si="10"/>
        <v/>
      </c>
      <c r="AQ333" t="str">
        <f>IF(A333="","",VLOOKUP(A333,'Base Sites'!A:B,2,FALSE))</f>
        <v/>
      </c>
      <c r="AT333" t="str">
        <f>IF(A333="","",VLOOKUP(L333,'Base Vendeurs'!A:B,2,FALSE))</f>
        <v/>
      </c>
      <c r="AV333" t="str">
        <f t="shared" si="11"/>
        <v/>
      </c>
    </row>
    <row r="334" spans="1:48" x14ac:dyDescent="0.25">
      <c r="A334" s="484"/>
      <c r="B334" s="481"/>
      <c r="C334" s="481"/>
      <c r="D334" s="464">
        <v>5725</v>
      </c>
      <c r="E334" s="480" t="s">
        <v>157</v>
      </c>
      <c r="F334" s="22" t="s">
        <v>2842</v>
      </c>
      <c r="G334" s="20">
        <v>1067.8399999999999</v>
      </c>
      <c r="AP334" t="str">
        <f t="shared" si="10"/>
        <v/>
      </c>
      <c r="AQ334" t="str">
        <f>IF(A334="","",VLOOKUP(A334,'Base Sites'!A:B,2,FALSE))</f>
        <v/>
      </c>
      <c r="AT334" t="str">
        <f>IF(A334="","",VLOOKUP(L334,'Base Vendeurs'!A:B,2,FALSE))</f>
        <v/>
      </c>
      <c r="AV334" t="str">
        <f t="shared" si="11"/>
        <v/>
      </c>
    </row>
    <row r="335" spans="1:48" x14ac:dyDescent="0.25">
      <c r="A335" s="484"/>
      <c r="B335" s="481"/>
      <c r="C335" s="481"/>
      <c r="D335" s="464">
        <v>5727</v>
      </c>
      <c r="E335" s="481" t="s">
        <v>157</v>
      </c>
      <c r="F335" s="22" t="s">
        <v>1919</v>
      </c>
      <c r="G335" s="20">
        <v>551.75</v>
      </c>
      <c r="AP335" t="str">
        <f t="shared" si="10"/>
        <v/>
      </c>
      <c r="AQ335" t="str">
        <f>IF(A335="","",VLOOKUP(A335,'Base Sites'!A:B,2,FALSE))</f>
        <v/>
      </c>
      <c r="AT335" t="str">
        <f>IF(A335="","",VLOOKUP(L335,'Base Vendeurs'!A:B,2,FALSE))</f>
        <v/>
      </c>
      <c r="AV335" t="str">
        <f t="shared" si="11"/>
        <v/>
      </c>
    </row>
    <row r="336" spans="1:48" x14ac:dyDescent="0.25">
      <c r="A336" s="484"/>
      <c r="B336" s="481"/>
      <c r="C336" s="481"/>
      <c r="D336" s="464">
        <v>5728</v>
      </c>
      <c r="E336" s="481" t="s">
        <v>157</v>
      </c>
      <c r="F336" s="22" t="s">
        <v>1435</v>
      </c>
      <c r="G336" s="20">
        <v>818.88</v>
      </c>
      <c r="AP336" t="str">
        <f t="shared" si="10"/>
        <v/>
      </c>
      <c r="AQ336" t="str">
        <f>IF(A336="","",VLOOKUP(A336,'Base Sites'!A:B,2,FALSE))</f>
        <v/>
      </c>
      <c r="AT336" t="str">
        <f>IF(A336="","",VLOOKUP(L336,'Base Vendeurs'!A:B,2,FALSE))</f>
        <v/>
      </c>
      <c r="AV336" t="str">
        <f t="shared" si="11"/>
        <v/>
      </c>
    </row>
    <row r="337" spans="1:48" x14ac:dyDescent="0.25">
      <c r="A337" s="484"/>
      <c r="B337" s="481"/>
      <c r="C337" s="481"/>
      <c r="D337" s="464">
        <v>5733</v>
      </c>
      <c r="E337" s="22" t="s">
        <v>93</v>
      </c>
      <c r="F337" s="22" t="s">
        <v>2456</v>
      </c>
      <c r="G337" s="20">
        <v>559.09</v>
      </c>
      <c r="AP337" t="str">
        <f t="shared" si="10"/>
        <v/>
      </c>
      <c r="AQ337" t="str">
        <f>IF(A337="","",VLOOKUP(A337,'Base Sites'!A:B,2,FALSE))</f>
        <v/>
      </c>
      <c r="AT337" t="str">
        <f>IF(A337="","",VLOOKUP(L337,'Base Vendeurs'!A:B,2,FALSE))</f>
        <v/>
      </c>
      <c r="AV337" t="str">
        <f t="shared" si="11"/>
        <v/>
      </c>
    </row>
    <row r="338" spans="1:48" x14ac:dyDescent="0.25">
      <c r="A338" s="484"/>
      <c r="B338" s="481"/>
      <c r="C338" s="481"/>
      <c r="D338" s="464">
        <v>5753</v>
      </c>
      <c r="E338" s="22" t="s">
        <v>157</v>
      </c>
      <c r="F338" s="22" t="s">
        <v>4373</v>
      </c>
      <c r="G338" s="20">
        <v>1865.13</v>
      </c>
      <c r="AP338" t="str">
        <f t="shared" si="10"/>
        <v/>
      </c>
      <c r="AQ338" t="str">
        <f>IF(A338="","",VLOOKUP(A338,'Base Sites'!A:B,2,FALSE))</f>
        <v/>
      </c>
      <c r="AT338" t="str">
        <f>IF(A338="","",VLOOKUP(L338,'Base Vendeurs'!A:B,2,FALSE))</f>
        <v/>
      </c>
      <c r="AV338" t="str">
        <f t="shared" si="11"/>
        <v/>
      </c>
    </row>
    <row r="339" spans="1:48" x14ac:dyDescent="0.25">
      <c r="A339" s="484"/>
      <c r="B339" s="481"/>
      <c r="C339" s="481"/>
      <c r="D339" s="464">
        <v>5968</v>
      </c>
      <c r="E339" s="22" t="s">
        <v>93</v>
      </c>
      <c r="F339" s="22" t="s">
        <v>3284</v>
      </c>
      <c r="G339" s="20">
        <v>724.94</v>
      </c>
      <c r="AP339" t="str">
        <f t="shared" si="10"/>
        <v/>
      </c>
      <c r="AQ339" t="str">
        <f>IF(A339="","",VLOOKUP(A339,'Base Sites'!A:B,2,FALSE))</f>
        <v/>
      </c>
      <c r="AT339" t="str">
        <f>IF(A339="","",VLOOKUP(L339,'Base Vendeurs'!A:B,2,FALSE))</f>
        <v/>
      </c>
      <c r="AV339" t="str">
        <f t="shared" si="11"/>
        <v/>
      </c>
    </row>
    <row r="340" spans="1:48" x14ac:dyDescent="0.25">
      <c r="A340" s="484"/>
      <c r="B340" s="481"/>
      <c r="C340" s="481"/>
      <c r="D340" s="464">
        <v>5973</v>
      </c>
      <c r="E340" s="22" t="s">
        <v>24</v>
      </c>
      <c r="F340" s="22" t="s">
        <v>419</v>
      </c>
      <c r="G340" s="20">
        <v>777.88</v>
      </c>
      <c r="AP340" t="str">
        <f t="shared" si="10"/>
        <v/>
      </c>
      <c r="AQ340" t="str">
        <f>IF(A340="","",VLOOKUP(A340,'Base Sites'!A:B,2,FALSE))</f>
        <v/>
      </c>
      <c r="AT340" t="str">
        <f>IF(A340="","",VLOOKUP(L340,'Base Vendeurs'!A:B,2,FALSE))</f>
        <v/>
      </c>
      <c r="AV340" t="str">
        <f t="shared" si="11"/>
        <v/>
      </c>
    </row>
    <row r="341" spans="1:48" x14ac:dyDescent="0.25">
      <c r="A341" s="484"/>
      <c r="B341" s="481"/>
      <c r="C341" s="481"/>
      <c r="D341" s="464">
        <v>5974</v>
      </c>
      <c r="E341" s="22" t="s">
        <v>93</v>
      </c>
      <c r="F341" s="22" t="s">
        <v>2446</v>
      </c>
      <c r="G341" s="20">
        <v>434.56</v>
      </c>
      <c r="AP341" t="str">
        <f t="shared" si="10"/>
        <v/>
      </c>
      <c r="AQ341" t="str">
        <f>IF(A341="","",VLOOKUP(A341,'Base Sites'!A:B,2,FALSE))</f>
        <v/>
      </c>
      <c r="AT341" t="str">
        <f>IF(A341="","",VLOOKUP(L341,'Base Vendeurs'!A:B,2,FALSE))</f>
        <v/>
      </c>
      <c r="AV341" t="str">
        <f t="shared" si="11"/>
        <v/>
      </c>
    </row>
    <row r="342" spans="1:48" x14ac:dyDescent="0.25">
      <c r="A342" s="484"/>
      <c r="B342" s="481"/>
      <c r="C342" s="481"/>
      <c r="D342" s="464">
        <v>5987</v>
      </c>
      <c r="E342" s="22" t="s">
        <v>23</v>
      </c>
      <c r="F342" s="22" t="s">
        <v>1081</v>
      </c>
      <c r="G342" s="20">
        <v>777.87</v>
      </c>
      <c r="AP342" t="str">
        <f t="shared" si="10"/>
        <v/>
      </c>
      <c r="AQ342" t="str">
        <f>IF(A342="","",VLOOKUP(A342,'Base Sites'!A:B,2,FALSE))</f>
        <v/>
      </c>
      <c r="AT342" t="str">
        <f>IF(A342="","",VLOOKUP(L342,'Base Vendeurs'!A:B,2,FALSE))</f>
        <v/>
      </c>
      <c r="AV342" t="str">
        <f t="shared" si="11"/>
        <v/>
      </c>
    </row>
    <row r="343" spans="1:48" x14ac:dyDescent="0.25">
      <c r="A343" s="484"/>
      <c r="B343" s="481"/>
      <c r="C343" s="481"/>
      <c r="D343" s="464">
        <v>5991</v>
      </c>
      <c r="E343" s="22" t="s">
        <v>93</v>
      </c>
      <c r="F343" s="22" t="s">
        <v>1356</v>
      </c>
      <c r="G343" s="20">
        <v>994.62</v>
      </c>
      <c r="AP343" t="str">
        <f t="shared" si="10"/>
        <v/>
      </c>
      <c r="AQ343" t="str">
        <f>IF(A343="","",VLOOKUP(A343,'Base Sites'!A:B,2,FALSE))</f>
        <v/>
      </c>
      <c r="AT343" t="str">
        <f>IF(A343="","",VLOOKUP(L343,'Base Vendeurs'!A:B,2,FALSE))</f>
        <v/>
      </c>
      <c r="AV343" t="str">
        <f t="shared" si="11"/>
        <v/>
      </c>
    </row>
    <row r="344" spans="1:48" x14ac:dyDescent="0.25">
      <c r="A344" s="484"/>
      <c r="B344" s="481"/>
      <c r="C344" s="481"/>
      <c r="D344" s="464">
        <v>6000</v>
      </c>
      <c r="E344" s="22" t="s">
        <v>24</v>
      </c>
      <c r="F344" s="22" t="s">
        <v>1149</v>
      </c>
      <c r="G344" s="20">
        <v>588.41999999999996</v>
      </c>
      <c r="AP344" t="str">
        <f t="shared" si="10"/>
        <v/>
      </c>
      <c r="AQ344" t="str">
        <f>IF(A344="","",VLOOKUP(A344,'Base Sites'!A:B,2,FALSE))</f>
        <v/>
      </c>
      <c r="AT344" t="str">
        <f>IF(A344="","",VLOOKUP(L344,'Base Vendeurs'!A:B,2,FALSE))</f>
        <v/>
      </c>
      <c r="AV344" t="str">
        <f t="shared" si="11"/>
        <v/>
      </c>
    </row>
    <row r="345" spans="1:48" x14ac:dyDescent="0.25">
      <c r="A345" s="484"/>
      <c r="B345" s="481"/>
      <c r="C345" s="481"/>
      <c r="D345" s="464">
        <v>6008</v>
      </c>
      <c r="E345" s="480" t="s">
        <v>107</v>
      </c>
      <c r="F345" s="22" t="s">
        <v>2525</v>
      </c>
      <c r="G345" s="20">
        <v>1487.8</v>
      </c>
      <c r="AP345" t="str">
        <f t="shared" si="10"/>
        <v/>
      </c>
      <c r="AQ345" t="str">
        <f>IF(A345="","",VLOOKUP(A345,'Base Sites'!A:B,2,FALSE))</f>
        <v/>
      </c>
      <c r="AT345" t="str">
        <f>IF(A345="","",VLOOKUP(L345,'Base Vendeurs'!A:B,2,FALSE))</f>
        <v/>
      </c>
      <c r="AV345" t="str">
        <f t="shared" si="11"/>
        <v/>
      </c>
    </row>
    <row r="346" spans="1:48" x14ac:dyDescent="0.25">
      <c r="A346" s="484"/>
      <c r="B346" s="481"/>
      <c r="C346" s="481"/>
      <c r="D346" s="464">
        <v>6023</v>
      </c>
      <c r="E346" s="481" t="s">
        <v>107</v>
      </c>
      <c r="F346" s="22" t="s">
        <v>2516</v>
      </c>
      <c r="G346" s="20">
        <v>835.97</v>
      </c>
      <c r="AP346" t="str">
        <f t="shared" si="10"/>
        <v/>
      </c>
      <c r="AQ346" t="str">
        <f>IF(A346="","",VLOOKUP(A346,'Base Sites'!A:B,2,FALSE))</f>
        <v/>
      </c>
      <c r="AT346" t="str">
        <f>IF(A346="","",VLOOKUP(L346,'Base Vendeurs'!A:B,2,FALSE))</f>
        <v/>
      </c>
      <c r="AV346" t="str">
        <f t="shared" si="11"/>
        <v/>
      </c>
    </row>
    <row r="347" spans="1:48" x14ac:dyDescent="0.25">
      <c r="A347" s="484"/>
      <c r="B347" s="481"/>
      <c r="C347" s="480" t="s">
        <v>5223</v>
      </c>
      <c r="D347" s="481"/>
      <c r="E347" s="481"/>
      <c r="F347" s="481"/>
      <c r="G347" s="20">
        <v>43352.859999999986</v>
      </c>
      <c r="AP347" t="str">
        <f t="shared" si="10"/>
        <v/>
      </c>
      <c r="AQ347" t="str">
        <f>IF(A347="","",VLOOKUP(A347,'Base Sites'!A:B,2,FALSE))</f>
        <v/>
      </c>
      <c r="AT347" t="str">
        <f>IF(A347="","",VLOOKUP(L347,'Base Vendeurs'!A:B,2,FALSE))</f>
        <v/>
      </c>
      <c r="AV347" t="str">
        <f t="shared" si="11"/>
        <v/>
      </c>
    </row>
    <row r="348" spans="1:48" x14ac:dyDescent="0.25">
      <c r="A348" s="484"/>
      <c r="B348" s="481"/>
      <c r="C348" s="480" t="s">
        <v>109</v>
      </c>
      <c r="D348" s="464">
        <v>2095</v>
      </c>
      <c r="E348" s="22" t="s">
        <v>177</v>
      </c>
      <c r="F348" s="22" t="s">
        <v>4246</v>
      </c>
      <c r="G348" s="20">
        <v>1884.39</v>
      </c>
      <c r="AP348" t="str">
        <f t="shared" si="10"/>
        <v/>
      </c>
      <c r="AQ348" t="str">
        <f>IF(A348="","",VLOOKUP(A348,'Base Sites'!A:B,2,FALSE))</f>
        <v/>
      </c>
      <c r="AT348" t="str">
        <f>IF(A348="","",VLOOKUP(L348,'Base Vendeurs'!A:B,2,FALSE))</f>
        <v/>
      </c>
      <c r="AV348" t="str">
        <f t="shared" si="11"/>
        <v/>
      </c>
    </row>
    <row r="349" spans="1:48" x14ac:dyDescent="0.25">
      <c r="A349" s="484"/>
      <c r="B349" s="481"/>
      <c r="C349" s="481"/>
      <c r="D349" s="464">
        <v>5081</v>
      </c>
      <c r="E349" s="22" t="s">
        <v>107</v>
      </c>
      <c r="F349" s="22" t="s">
        <v>4120</v>
      </c>
      <c r="G349" s="20">
        <v>1257.77</v>
      </c>
      <c r="AP349" t="str">
        <f t="shared" si="10"/>
        <v/>
      </c>
      <c r="AQ349" t="str">
        <f>IF(A349="","",VLOOKUP(A349,'Base Sites'!A:B,2,FALSE))</f>
        <v/>
      </c>
      <c r="AT349" t="str">
        <f>IF(A349="","",VLOOKUP(L349,'Base Vendeurs'!A:B,2,FALSE))</f>
        <v/>
      </c>
      <c r="AV349" t="str">
        <f t="shared" si="11"/>
        <v/>
      </c>
    </row>
    <row r="350" spans="1:48" x14ac:dyDescent="0.25">
      <c r="A350" s="484"/>
      <c r="B350" s="481"/>
      <c r="C350" s="481"/>
      <c r="D350" s="464">
        <v>6076</v>
      </c>
      <c r="E350" s="22" t="s">
        <v>26</v>
      </c>
      <c r="F350" s="22" t="s">
        <v>419</v>
      </c>
      <c r="G350" s="20">
        <v>805.31</v>
      </c>
      <c r="AP350" t="str">
        <f t="shared" si="10"/>
        <v/>
      </c>
      <c r="AQ350" t="str">
        <f>IF(A350="","",VLOOKUP(A350,'Base Sites'!A:B,2,FALSE))</f>
        <v/>
      </c>
      <c r="AT350" t="str">
        <f>IF(A350="","",VLOOKUP(L350,'Base Vendeurs'!A:B,2,FALSE))</f>
        <v/>
      </c>
      <c r="AV350" t="str">
        <f t="shared" si="11"/>
        <v/>
      </c>
    </row>
    <row r="351" spans="1:48" x14ac:dyDescent="0.25">
      <c r="A351" s="484"/>
      <c r="B351" s="481"/>
      <c r="C351" s="480" t="s">
        <v>5206</v>
      </c>
      <c r="D351" s="481"/>
      <c r="E351" s="481"/>
      <c r="F351" s="481"/>
      <c r="G351" s="20">
        <v>3947.47</v>
      </c>
      <c r="AP351" t="str">
        <f t="shared" si="10"/>
        <v/>
      </c>
      <c r="AQ351" t="str">
        <f>IF(A351="","",VLOOKUP(A351,'Base Sites'!A:B,2,FALSE))</f>
        <v/>
      </c>
      <c r="AT351" t="str">
        <f>IF(A351="","",VLOOKUP(L351,'Base Vendeurs'!A:B,2,FALSE))</f>
        <v/>
      </c>
      <c r="AV351" t="str">
        <f t="shared" si="11"/>
        <v/>
      </c>
    </row>
    <row r="352" spans="1:48" x14ac:dyDescent="0.25">
      <c r="A352" s="484"/>
      <c r="B352" s="481"/>
      <c r="C352" s="22" t="s">
        <v>113</v>
      </c>
      <c r="D352" s="464">
        <v>2220</v>
      </c>
      <c r="E352" s="22" t="s">
        <v>24</v>
      </c>
      <c r="F352" s="22" t="s">
        <v>1289</v>
      </c>
      <c r="G352" s="20">
        <v>793.09</v>
      </c>
      <c r="AP352" t="str">
        <f t="shared" si="10"/>
        <v/>
      </c>
      <c r="AQ352" t="str">
        <f>IF(A352="","",VLOOKUP(A352,'Base Sites'!A:B,2,FALSE))</f>
        <v/>
      </c>
      <c r="AT352" t="str">
        <f>IF(A352="","",VLOOKUP(L352,'Base Vendeurs'!A:B,2,FALSE))</f>
        <v/>
      </c>
      <c r="AV352" t="str">
        <f t="shared" si="11"/>
        <v/>
      </c>
    </row>
    <row r="353" spans="1:48" x14ac:dyDescent="0.25">
      <c r="A353" s="484"/>
      <c r="B353" s="481"/>
      <c r="C353" s="480" t="s">
        <v>5210</v>
      </c>
      <c r="D353" s="481"/>
      <c r="E353" s="481"/>
      <c r="F353" s="481"/>
      <c r="G353" s="20">
        <v>793.09</v>
      </c>
      <c r="AP353" t="str">
        <f t="shared" si="10"/>
        <v/>
      </c>
      <c r="AQ353" t="str">
        <f>IF(A353="","",VLOOKUP(A353,'Base Sites'!A:B,2,FALSE))</f>
        <v/>
      </c>
      <c r="AT353" t="str">
        <f>IF(A353="","",VLOOKUP(L353,'Base Vendeurs'!A:B,2,FALSE))</f>
        <v/>
      </c>
      <c r="AV353" t="str">
        <f t="shared" si="11"/>
        <v/>
      </c>
    </row>
    <row r="354" spans="1:48" x14ac:dyDescent="0.25">
      <c r="A354" s="484"/>
      <c r="B354" s="481"/>
      <c r="C354" s="480" t="s">
        <v>161</v>
      </c>
      <c r="D354" s="464">
        <v>2218</v>
      </c>
      <c r="E354" s="22" t="s">
        <v>190</v>
      </c>
      <c r="F354" s="22" t="s">
        <v>2535</v>
      </c>
      <c r="G354" s="20">
        <v>435.39</v>
      </c>
      <c r="AP354" t="str">
        <f t="shared" si="10"/>
        <v/>
      </c>
      <c r="AQ354" t="str">
        <f>IF(A354="","",VLOOKUP(A354,'Base Sites'!A:B,2,FALSE))</f>
        <v/>
      </c>
      <c r="AT354" t="str">
        <f>IF(A354="","",VLOOKUP(L354,'Base Vendeurs'!A:B,2,FALSE))</f>
        <v/>
      </c>
      <c r="AV354" t="str">
        <f t="shared" si="11"/>
        <v/>
      </c>
    </row>
    <row r="355" spans="1:48" x14ac:dyDescent="0.25">
      <c r="A355" s="484"/>
      <c r="B355" s="481"/>
      <c r="C355" s="481"/>
      <c r="D355" s="464">
        <v>2219</v>
      </c>
      <c r="E355" s="480" t="s">
        <v>107</v>
      </c>
      <c r="F355" s="22" t="s">
        <v>4138</v>
      </c>
      <c r="G355" s="20">
        <v>853.51</v>
      </c>
      <c r="AP355" t="str">
        <f t="shared" si="10"/>
        <v/>
      </c>
      <c r="AQ355" t="str">
        <f>IF(A355="","",VLOOKUP(A355,'Base Sites'!A:B,2,FALSE))</f>
        <v/>
      </c>
      <c r="AT355" t="str">
        <f>IF(A355="","",VLOOKUP(L355,'Base Vendeurs'!A:B,2,FALSE))</f>
        <v/>
      </c>
      <c r="AV355" t="str">
        <f t="shared" si="11"/>
        <v/>
      </c>
    </row>
    <row r="356" spans="1:48" x14ac:dyDescent="0.25">
      <c r="A356" s="484"/>
      <c r="B356" s="481"/>
      <c r="C356" s="481"/>
      <c r="D356" s="464">
        <v>5993</v>
      </c>
      <c r="E356" s="481" t="s">
        <v>107</v>
      </c>
      <c r="F356" s="22" t="s">
        <v>1447</v>
      </c>
      <c r="G356" s="20">
        <v>923.01</v>
      </c>
      <c r="AP356" t="str">
        <f t="shared" si="10"/>
        <v/>
      </c>
      <c r="AQ356" t="str">
        <f>IF(A356="","",VLOOKUP(A356,'Base Sites'!A:B,2,FALSE))</f>
        <v/>
      </c>
      <c r="AT356" t="str">
        <f>IF(A356="","",VLOOKUP(L356,'Base Vendeurs'!A:B,2,FALSE))</f>
        <v/>
      </c>
      <c r="AV356" t="str">
        <f t="shared" si="11"/>
        <v/>
      </c>
    </row>
    <row r="357" spans="1:48" x14ac:dyDescent="0.25">
      <c r="A357" s="484"/>
      <c r="B357" s="481"/>
      <c r="C357" s="481"/>
      <c r="D357" s="464">
        <v>6039</v>
      </c>
      <c r="E357" s="22" t="s">
        <v>26</v>
      </c>
      <c r="F357" s="22" t="s">
        <v>4195</v>
      </c>
      <c r="G357" s="20">
        <v>1465.5</v>
      </c>
      <c r="AP357" t="str">
        <f t="shared" si="10"/>
        <v/>
      </c>
      <c r="AQ357" t="str">
        <f>IF(A357="","",VLOOKUP(A357,'Base Sites'!A:B,2,FALSE))</f>
        <v/>
      </c>
      <c r="AT357" t="str">
        <f>IF(A357="","",VLOOKUP(L357,'Base Vendeurs'!A:B,2,FALSE))</f>
        <v/>
      </c>
      <c r="AV357" t="str">
        <f t="shared" si="11"/>
        <v/>
      </c>
    </row>
    <row r="358" spans="1:48" x14ac:dyDescent="0.25">
      <c r="A358" s="484"/>
      <c r="B358" s="481"/>
      <c r="C358" s="480" t="s">
        <v>5207</v>
      </c>
      <c r="D358" s="481"/>
      <c r="E358" s="481"/>
      <c r="F358" s="481"/>
      <c r="G358" s="20">
        <v>3677.41</v>
      </c>
      <c r="AP358" t="str">
        <f t="shared" si="10"/>
        <v/>
      </c>
      <c r="AQ358" t="str">
        <f>IF(A358="","",VLOOKUP(A358,'Base Sites'!A:B,2,FALSE))</f>
        <v/>
      </c>
      <c r="AT358" t="str">
        <f>IF(A358="","",VLOOKUP(L358,'Base Vendeurs'!A:B,2,FALSE))</f>
        <v/>
      </c>
      <c r="AV358" t="str">
        <f t="shared" si="11"/>
        <v/>
      </c>
    </row>
    <row r="359" spans="1:48" x14ac:dyDescent="0.25">
      <c r="A359" s="484"/>
      <c r="B359" s="481"/>
      <c r="C359" s="480" t="s">
        <v>195</v>
      </c>
      <c r="D359" s="464">
        <v>1999</v>
      </c>
      <c r="E359" s="480" t="s">
        <v>26</v>
      </c>
      <c r="F359" s="22" t="s">
        <v>4950</v>
      </c>
      <c r="G359" s="20">
        <v>1618.48</v>
      </c>
      <c r="AP359" t="str">
        <f t="shared" si="10"/>
        <v/>
      </c>
      <c r="AQ359" t="str">
        <f>IF(A359="","",VLOOKUP(A359,'Base Sites'!A:B,2,FALSE))</f>
        <v/>
      </c>
      <c r="AT359" t="str">
        <f>IF(A359="","",VLOOKUP(L359,'Base Vendeurs'!A:B,2,FALSE))</f>
        <v/>
      </c>
      <c r="AV359" t="str">
        <f t="shared" si="11"/>
        <v/>
      </c>
    </row>
    <row r="360" spans="1:48" x14ac:dyDescent="0.25">
      <c r="A360" s="484"/>
      <c r="B360" s="481"/>
      <c r="C360" s="481"/>
      <c r="D360" s="464">
        <v>2167</v>
      </c>
      <c r="E360" s="481" t="s">
        <v>26</v>
      </c>
      <c r="F360" s="22" t="s">
        <v>2564</v>
      </c>
      <c r="G360" s="20">
        <v>1291.28</v>
      </c>
      <c r="AP360" t="str">
        <f t="shared" si="10"/>
        <v/>
      </c>
      <c r="AQ360" t="str">
        <f>IF(A360="","",VLOOKUP(A360,'Base Sites'!A:B,2,FALSE))</f>
        <v/>
      </c>
      <c r="AT360" t="str">
        <f>IF(A360="","",VLOOKUP(L360,'Base Vendeurs'!A:B,2,FALSE))</f>
        <v/>
      </c>
      <c r="AV360" t="str">
        <f t="shared" si="11"/>
        <v/>
      </c>
    </row>
    <row r="361" spans="1:48" x14ac:dyDescent="0.25">
      <c r="A361" s="484"/>
      <c r="B361" s="481"/>
      <c r="C361" s="481"/>
      <c r="D361" s="464">
        <v>2431</v>
      </c>
      <c r="E361" s="481" t="s">
        <v>26</v>
      </c>
      <c r="F361" s="22" t="s">
        <v>2564</v>
      </c>
      <c r="G361" s="20">
        <v>1459.41</v>
      </c>
      <c r="AP361" t="str">
        <f t="shared" si="10"/>
        <v/>
      </c>
      <c r="AQ361" t="str">
        <f>IF(A361="","",VLOOKUP(A361,'Base Sites'!A:B,2,FALSE))</f>
        <v/>
      </c>
      <c r="AT361" t="str">
        <f>IF(A361="","",VLOOKUP(L361,'Base Vendeurs'!A:B,2,FALSE))</f>
        <v/>
      </c>
      <c r="AV361" t="str">
        <f t="shared" si="11"/>
        <v/>
      </c>
    </row>
    <row r="362" spans="1:48" x14ac:dyDescent="0.25">
      <c r="A362" s="484"/>
      <c r="B362" s="481"/>
      <c r="C362" s="481"/>
      <c r="D362" s="464">
        <v>2434</v>
      </c>
      <c r="E362" s="481" t="s">
        <v>26</v>
      </c>
      <c r="F362" s="22" t="s">
        <v>4182</v>
      </c>
      <c r="G362" s="20">
        <v>600.35</v>
      </c>
      <c r="AP362" t="str">
        <f t="shared" si="10"/>
        <v/>
      </c>
      <c r="AQ362" t="str">
        <f>IF(A362="","",VLOOKUP(A362,'Base Sites'!A:B,2,FALSE))</f>
        <v/>
      </c>
      <c r="AT362" t="str">
        <f>IF(A362="","",VLOOKUP(L362,'Base Vendeurs'!A:B,2,FALSE))</f>
        <v/>
      </c>
      <c r="AV362" t="str">
        <f t="shared" si="11"/>
        <v/>
      </c>
    </row>
    <row r="363" spans="1:48" x14ac:dyDescent="0.25">
      <c r="A363" s="484"/>
      <c r="B363" s="481"/>
      <c r="C363" s="481"/>
      <c r="D363" s="464">
        <v>2499</v>
      </c>
      <c r="E363" s="481" t="s">
        <v>26</v>
      </c>
      <c r="F363" s="22" t="s">
        <v>2564</v>
      </c>
      <c r="G363" s="20">
        <v>1459.41</v>
      </c>
      <c r="AP363" t="str">
        <f t="shared" si="10"/>
        <v/>
      </c>
      <c r="AQ363" t="str">
        <f>IF(A363="","",VLOOKUP(A363,'Base Sites'!A:B,2,FALSE))</f>
        <v/>
      </c>
      <c r="AT363" t="str">
        <f>IF(A363="","",VLOOKUP(L363,'Base Vendeurs'!A:B,2,FALSE))</f>
        <v/>
      </c>
      <c r="AV363" t="str">
        <f t="shared" si="11"/>
        <v/>
      </c>
    </row>
    <row r="364" spans="1:48" x14ac:dyDescent="0.25">
      <c r="A364" s="484"/>
      <c r="B364" s="481"/>
      <c r="C364" s="481"/>
      <c r="D364" s="464">
        <v>2502</v>
      </c>
      <c r="E364" s="481" t="s">
        <v>26</v>
      </c>
      <c r="F364" s="22" t="s">
        <v>1363</v>
      </c>
      <c r="G364" s="20">
        <v>1459.41</v>
      </c>
      <c r="AP364" t="str">
        <f t="shared" si="10"/>
        <v/>
      </c>
      <c r="AQ364" t="str">
        <f>IF(A364="","",VLOOKUP(A364,'Base Sites'!A:B,2,FALSE))</f>
        <v/>
      </c>
      <c r="AT364" t="str">
        <f>IF(A364="","",VLOOKUP(L364,'Base Vendeurs'!A:B,2,FALSE))</f>
        <v/>
      </c>
      <c r="AV364" t="str">
        <f t="shared" si="11"/>
        <v/>
      </c>
    </row>
    <row r="365" spans="1:48" x14ac:dyDescent="0.25">
      <c r="A365" s="484"/>
      <c r="B365" s="481"/>
      <c r="C365" s="481"/>
      <c r="D365" s="464">
        <v>2503</v>
      </c>
      <c r="E365" s="481" t="s">
        <v>26</v>
      </c>
      <c r="F365" s="22" t="s">
        <v>2564</v>
      </c>
      <c r="G365" s="20">
        <v>1459.41</v>
      </c>
      <c r="AP365" t="str">
        <f t="shared" si="10"/>
        <v/>
      </c>
      <c r="AQ365" t="str">
        <f>IF(A365="","",VLOOKUP(A365,'Base Sites'!A:B,2,FALSE))</f>
        <v/>
      </c>
      <c r="AT365" t="str">
        <f>IF(A365="","",VLOOKUP(L365,'Base Vendeurs'!A:B,2,FALSE))</f>
        <v/>
      </c>
      <c r="AV365" t="str">
        <f t="shared" si="11"/>
        <v/>
      </c>
    </row>
    <row r="366" spans="1:48" x14ac:dyDescent="0.25">
      <c r="A366" s="484"/>
      <c r="B366" s="481"/>
      <c r="C366" s="481"/>
      <c r="D366" s="464">
        <v>3503</v>
      </c>
      <c r="E366" s="480" t="s">
        <v>23</v>
      </c>
      <c r="F366" s="22" t="s">
        <v>4270</v>
      </c>
      <c r="G366" s="20">
        <v>1038.1400000000001</v>
      </c>
      <c r="AP366" t="str">
        <f t="shared" si="10"/>
        <v/>
      </c>
      <c r="AQ366" t="str">
        <f>IF(A366="","",VLOOKUP(A366,'Base Sites'!A:B,2,FALSE))</f>
        <v/>
      </c>
      <c r="AT366" t="str">
        <f>IF(A366="","",VLOOKUP(L366,'Base Vendeurs'!A:B,2,FALSE))</f>
        <v/>
      </c>
      <c r="AV366" t="str">
        <f t="shared" si="11"/>
        <v/>
      </c>
    </row>
    <row r="367" spans="1:48" x14ac:dyDescent="0.25">
      <c r="A367" s="484"/>
      <c r="B367" s="481"/>
      <c r="C367" s="481"/>
      <c r="D367" s="464">
        <v>4050</v>
      </c>
      <c r="E367" s="481" t="s">
        <v>23</v>
      </c>
      <c r="F367" s="22" t="s">
        <v>1101</v>
      </c>
      <c r="G367" s="20">
        <v>583.09000000000015</v>
      </c>
      <c r="AP367" t="str">
        <f t="shared" si="10"/>
        <v/>
      </c>
      <c r="AQ367" t="str">
        <f>IF(A367="","",VLOOKUP(A367,'Base Sites'!A:B,2,FALSE))</f>
        <v/>
      </c>
      <c r="AT367" t="str">
        <f>IF(A367="","",VLOOKUP(L367,'Base Vendeurs'!A:B,2,FALSE))</f>
        <v/>
      </c>
      <c r="AV367" t="str">
        <f t="shared" si="11"/>
        <v/>
      </c>
    </row>
    <row r="368" spans="1:48" x14ac:dyDescent="0.25">
      <c r="A368" s="484"/>
      <c r="B368" s="481"/>
      <c r="C368" s="481"/>
      <c r="D368" s="464">
        <v>4072</v>
      </c>
      <c r="E368" s="481" t="s">
        <v>23</v>
      </c>
      <c r="F368" s="22" t="s">
        <v>5063</v>
      </c>
      <c r="G368" s="20">
        <v>1036.9100000000001</v>
      </c>
      <c r="AP368" t="str">
        <f t="shared" si="10"/>
        <v/>
      </c>
      <c r="AQ368" t="str">
        <f>IF(A368="","",VLOOKUP(A368,'Base Sites'!A:B,2,FALSE))</f>
        <v/>
      </c>
      <c r="AT368" t="str">
        <f>IF(A368="","",VLOOKUP(L368,'Base Vendeurs'!A:B,2,FALSE))</f>
        <v/>
      </c>
      <c r="AV368" t="str">
        <f t="shared" si="11"/>
        <v/>
      </c>
    </row>
    <row r="369" spans="1:48" x14ac:dyDescent="0.25">
      <c r="A369" s="484"/>
      <c r="B369" s="481"/>
      <c r="C369" s="481"/>
      <c r="D369" s="464">
        <v>4127</v>
      </c>
      <c r="E369" s="481" t="s">
        <v>23</v>
      </c>
      <c r="F369" s="22" t="s">
        <v>1095</v>
      </c>
      <c r="G369" s="20">
        <v>1315.86</v>
      </c>
      <c r="AP369" t="str">
        <f t="shared" si="10"/>
        <v/>
      </c>
      <c r="AQ369" t="str">
        <f>IF(A369="","",VLOOKUP(A369,'Base Sites'!A:B,2,FALSE))</f>
        <v/>
      </c>
      <c r="AT369" t="str">
        <f>IF(A369="","",VLOOKUP(L369,'Base Vendeurs'!A:B,2,FALSE))</f>
        <v/>
      </c>
      <c r="AV369" t="str">
        <f t="shared" si="11"/>
        <v/>
      </c>
    </row>
    <row r="370" spans="1:48" x14ac:dyDescent="0.25">
      <c r="A370" s="484"/>
      <c r="B370" s="481"/>
      <c r="C370" s="481"/>
      <c r="D370" s="464">
        <v>4148</v>
      </c>
      <c r="E370" s="22" t="s">
        <v>26</v>
      </c>
      <c r="F370" s="22" t="s">
        <v>3381</v>
      </c>
      <c r="G370" s="20">
        <v>2504.3000000000002</v>
      </c>
      <c r="AP370" t="str">
        <f t="shared" si="10"/>
        <v/>
      </c>
      <c r="AQ370" t="str">
        <f>IF(A370="","",VLOOKUP(A370,'Base Sites'!A:B,2,FALSE))</f>
        <v/>
      </c>
      <c r="AT370" t="str">
        <f>IF(A370="","",VLOOKUP(L370,'Base Vendeurs'!A:B,2,FALSE))</f>
        <v/>
      </c>
      <c r="AV370" t="str">
        <f t="shared" si="11"/>
        <v/>
      </c>
    </row>
    <row r="371" spans="1:48" x14ac:dyDescent="0.25">
      <c r="A371" s="484"/>
      <c r="B371" s="481"/>
      <c r="C371" s="481"/>
      <c r="D371" s="464">
        <v>4537</v>
      </c>
      <c r="E371" s="22" t="s">
        <v>23</v>
      </c>
      <c r="F371" s="22" t="s">
        <v>1847</v>
      </c>
      <c r="G371" s="20">
        <v>622.44000000000005</v>
      </c>
      <c r="AP371" t="str">
        <f t="shared" si="10"/>
        <v/>
      </c>
      <c r="AQ371" t="str">
        <f>IF(A371="","",VLOOKUP(A371,'Base Sites'!A:B,2,FALSE))</f>
        <v/>
      </c>
      <c r="AT371" t="str">
        <f>IF(A371="","",VLOOKUP(L371,'Base Vendeurs'!A:B,2,FALSE))</f>
        <v/>
      </c>
      <c r="AV371" t="str">
        <f t="shared" si="11"/>
        <v/>
      </c>
    </row>
    <row r="372" spans="1:48" x14ac:dyDescent="0.25">
      <c r="A372" s="484"/>
      <c r="B372" s="481"/>
      <c r="C372" s="481"/>
      <c r="D372" s="464">
        <v>4608</v>
      </c>
      <c r="E372" s="22" t="s">
        <v>93</v>
      </c>
      <c r="F372" s="22" t="s">
        <v>767</v>
      </c>
      <c r="G372" s="20">
        <v>1498.75</v>
      </c>
      <c r="AP372" t="str">
        <f t="shared" si="10"/>
        <v/>
      </c>
      <c r="AQ372" t="str">
        <f>IF(A372="","",VLOOKUP(A372,'Base Sites'!A:B,2,FALSE))</f>
        <v/>
      </c>
      <c r="AT372" t="str">
        <f>IF(A372="","",VLOOKUP(L372,'Base Vendeurs'!A:B,2,FALSE))</f>
        <v/>
      </c>
      <c r="AV372" t="str">
        <f t="shared" si="11"/>
        <v/>
      </c>
    </row>
    <row r="373" spans="1:48" x14ac:dyDescent="0.25">
      <c r="A373" s="484"/>
      <c r="B373" s="481"/>
      <c r="C373" s="481"/>
      <c r="D373" s="464">
        <v>4647</v>
      </c>
      <c r="E373" s="480" t="s">
        <v>157</v>
      </c>
      <c r="F373" s="22" t="s">
        <v>1962</v>
      </c>
      <c r="G373" s="20">
        <v>1443.88</v>
      </c>
      <c r="AP373" t="str">
        <f t="shared" si="10"/>
        <v/>
      </c>
      <c r="AQ373" t="str">
        <f>IF(A373="","",VLOOKUP(A373,'Base Sites'!A:B,2,FALSE))</f>
        <v/>
      </c>
      <c r="AT373" t="str">
        <f>IF(A373="","",VLOOKUP(L373,'Base Vendeurs'!A:B,2,FALSE))</f>
        <v/>
      </c>
      <c r="AV373" t="str">
        <f t="shared" si="11"/>
        <v/>
      </c>
    </row>
    <row r="374" spans="1:48" x14ac:dyDescent="0.25">
      <c r="A374" s="484"/>
      <c r="B374" s="481"/>
      <c r="C374" s="481"/>
      <c r="D374" s="464">
        <v>4671</v>
      </c>
      <c r="E374" s="481" t="s">
        <v>157</v>
      </c>
      <c r="F374" s="22" t="s">
        <v>1958</v>
      </c>
      <c r="G374" s="20">
        <v>1435.25</v>
      </c>
      <c r="AP374" t="str">
        <f t="shared" si="10"/>
        <v/>
      </c>
      <c r="AQ374" t="str">
        <f>IF(A374="","",VLOOKUP(A374,'Base Sites'!A:B,2,FALSE))</f>
        <v/>
      </c>
      <c r="AT374" t="str">
        <f>IF(A374="","",VLOOKUP(L374,'Base Vendeurs'!A:B,2,FALSE))</f>
        <v/>
      </c>
      <c r="AV374" t="str">
        <f t="shared" si="11"/>
        <v/>
      </c>
    </row>
    <row r="375" spans="1:48" x14ac:dyDescent="0.25">
      <c r="A375" s="484"/>
      <c r="B375" s="481"/>
      <c r="C375" s="481"/>
      <c r="D375" s="464">
        <v>4676</v>
      </c>
      <c r="E375" s="22" t="s">
        <v>107</v>
      </c>
      <c r="F375" s="22" t="s">
        <v>2511</v>
      </c>
      <c r="G375" s="20">
        <v>779.47</v>
      </c>
      <c r="AP375" t="str">
        <f t="shared" si="10"/>
        <v/>
      </c>
      <c r="AQ375" t="str">
        <f>IF(A375="","",VLOOKUP(A375,'Base Sites'!A:B,2,FALSE))</f>
        <v/>
      </c>
      <c r="AT375" t="str">
        <f>IF(A375="","",VLOOKUP(L375,'Base Vendeurs'!A:B,2,FALSE))</f>
        <v/>
      </c>
      <c r="AV375" t="str">
        <f t="shared" si="11"/>
        <v/>
      </c>
    </row>
    <row r="376" spans="1:48" x14ac:dyDescent="0.25">
      <c r="A376" s="484"/>
      <c r="B376" s="481"/>
      <c r="C376" s="481"/>
      <c r="D376" s="464">
        <v>4785</v>
      </c>
      <c r="E376" s="22" t="s">
        <v>177</v>
      </c>
      <c r="F376" s="22" t="s">
        <v>2601</v>
      </c>
      <c r="G376" s="20">
        <v>1363.65</v>
      </c>
      <c r="AP376" t="str">
        <f t="shared" si="10"/>
        <v/>
      </c>
      <c r="AQ376" t="str">
        <f>IF(A376="","",VLOOKUP(A376,'Base Sites'!A:B,2,FALSE))</f>
        <v/>
      </c>
      <c r="AT376" t="str">
        <f>IF(A376="","",VLOOKUP(L376,'Base Vendeurs'!A:B,2,FALSE))</f>
        <v/>
      </c>
      <c r="AV376" t="str">
        <f t="shared" si="11"/>
        <v/>
      </c>
    </row>
    <row r="377" spans="1:48" x14ac:dyDescent="0.25">
      <c r="A377" s="484"/>
      <c r="B377" s="481"/>
      <c r="C377" s="481"/>
      <c r="D377" s="464">
        <v>5085</v>
      </c>
      <c r="E377" s="480" t="s">
        <v>107</v>
      </c>
      <c r="F377" s="22" t="s">
        <v>2482</v>
      </c>
      <c r="G377" s="20">
        <v>610.61</v>
      </c>
      <c r="AP377" t="str">
        <f t="shared" si="10"/>
        <v/>
      </c>
      <c r="AQ377" t="str">
        <f>IF(A377="","",VLOOKUP(A377,'Base Sites'!A:B,2,FALSE))</f>
        <v/>
      </c>
      <c r="AT377" t="str">
        <f>IF(A377="","",VLOOKUP(L377,'Base Vendeurs'!A:B,2,FALSE))</f>
        <v/>
      </c>
      <c r="AV377" t="str">
        <f t="shared" si="11"/>
        <v/>
      </c>
    </row>
    <row r="378" spans="1:48" x14ac:dyDescent="0.25">
      <c r="A378" s="484"/>
      <c r="B378" s="481"/>
      <c r="C378" s="481"/>
      <c r="D378" s="464">
        <v>5087</v>
      </c>
      <c r="E378" s="481" t="s">
        <v>107</v>
      </c>
      <c r="F378" s="22" t="s">
        <v>2492</v>
      </c>
      <c r="G378" s="20">
        <v>677.8</v>
      </c>
      <c r="AP378" t="str">
        <f t="shared" si="10"/>
        <v/>
      </c>
      <c r="AQ378" t="str">
        <f>IF(A378="","",VLOOKUP(A378,'Base Sites'!A:B,2,FALSE))</f>
        <v/>
      </c>
      <c r="AT378" t="str">
        <f>IF(A378="","",VLOOKUP(L378,'Base Vendeurs'!A:B,2,FALSE))</f>
        <v/>
      </c>
      <c r="AV378" t="str">
        <f t="shared" si="11"/>
        <v/>
      </c>
    </row>
    <row r="379" spans="1:48" x14ac:dyDescent="0.25">
      <c r="A379" s="484"/>
      <c r="B379" s="481"/>
      <c r="C379" s="481"/>
      <c r="D379" s="464">
        <v>5089</v>
      </c>
      <c r="E379" s="481" t="s">
        <v>107</v>
      </c>
      <c r="F379" s="22" t="s">
        <v>1735</v>
      </c>
      <c r="G379" s="20">
        <v>844.47</v>
      </c>
      <c r="AP379" t="str">
        <f t="shared" si="10"/>
        <v/>
      </c>
      <c r="AQ379" t="str">
        <f>IF(A379="","",VLOOKUP(A379,'Base Sites'!A:B,2,FALSE))</f>
        <v/>
      </c>
      <c r="AT379" t="str">
        <f>IF(A379="","",VLOOKUP(L379,'Base Vendeurs'!A:B,2,FALSE))</f>
        <v/>
      </c>
      <c r="AV379" t="str">
        <f t="shared" si="11"/>
        <v/>
      </c>
    </row>
    <row r="380" spans="1:48" x14ac:dyDescent="0.25">
      <c r="A380" s="484"/>
      <c r="B380" s="481"/>
      <c r="C380" s="481"/>
      <c r="D380" s="464">
        <v>5102</v>
      </c>
      <c r="E380" s="480" t="s">
        <v>93</v>
      </c>
      <c r="F380" s="22" t="s">
        <v>846</v>
      </c>
      <c r="G380" s="20">
        <v>795.37</v>
      </c>
      <c r="AP380" t="str">
        <f t="shared" si="10"/>
        <v/>
      </c>
      <c r="AQ380" t="str">
        <f>IF(A380="","",VLOOKUP(A380,'Base Sites'!A:B,2,FALSE))</f>
        <v/>
      </c>
      <c r="AT380" t="str">
        <f>IF(A380="","",VLOOKUP(L380,'Base Vendeurs'!A:B,2,FALSE))</f>
        <v/>
      </c>
      <c r="AV380" t="str">
        <f t="shared" si="11"/>
        <v/>
      </c>
    </row>
    <row r="381" spans="1:48" x14ac:dyDescent="0.25">
      <c r="A381" s="484"/>
      <c r="B381" s="481"/>
      <c r="C381" s="481"/>
      <c r="D381" s="464">
        <v>5109</v>
      </c>
      <c r="E381" s="481" t="s">
        <v>93</v>
      </c>
      <c r="F381" s="22" t="s">
        <v>842</v>
      </c>
      <c r="G381" s="20">
        <v>1111.4100000000001</v>
      </c>
      <c r="AP381" t="str">
        <f t="shared" si="10"/>
        <v/>
      </c>
      <c r="AQ381" t="str">
        <f>IF(A381="","",VLOOKUP(A381,'Base Sites'!A:B,2,FALSE))</f>
        <v/>
      </c>
      <c r="AT381" t="str">
        <f>IF(A381="","",VLOOKUP(L381,'Base Vendeurs'!A:B,2,FALSE))</f>
        <v/>
      </c>
      <c r="AV381" t="str">
        <f t="shared" si="11"/>
        <v/>
      </c>
    </row>
    <row r="382" spans="1:48" x14ac:dyDescent="0.25">
      <c r="A382" s="484"/>
      <c r="B382" s="481"/>
      <c r="C382" s="481"/>
      <c r="D382" s="464">
        <v>5242</v>
      </c>
      <c r="E382" s="22" t="s">
        <v>177</v>
      </c>
      <c r="F382" s="22" t="s">
        <v>2663</v>
      </c>
      <c r="G382" s="20">
        <v>1294.4000000000001</v>
      </c>
      <c r="AP382" t="str">
        <f t="shared" si="10"/>
        <v/>
      </c>
      <c r="AQ382" t="str">
        <f>IF(A382="","",VLOOKUP(A382,'Base Sites'!A:B,2,FALSE))</f>
        <v/>
      </c>
      <c r="AT382" t="str">
        <f>IF(A382="","",VLOOKUP(L382,'Base Vendeurs'!A:B,2,FALSE))</f>
        <v/>
      </c>
      <c r="AV382" t="str">
        <f t="shared" si="11"/>
        <v/>
      </c>
    </row>
    <row r="383" spans="1:48" x14ac:dyDescent="0.25">
      <c r="A383" s="484"/>
      <c r="B383" s="481"/>
      <c r="C383" s="481"/>
      <c r="D383" s="464">
        <v>5287</v>
      </c>
      <c r="E383" s="480" t="s">
        <v>107</v>
      </c>
      <c r="F383" s="22" t="s">
        <v>4933</v>
      </c>
      <c r="G383" s="20">
        <v>865.51</v>
      </c>
      <c r="AP383" t="str">
        <f t="shared" si="10"/>
        <v/>
      </c>
      <c r="AQ383" t="str">
        <f>IF(A383="","",VLOOKUP(A383,'Base Sites'!A:B,2,FALSE))</f>
        <v/>
      </c>
      <c r="AT383" t="str">
        <f>IF(A383="","",VLOOKUP(L383,'Base Vendeurs'!A:B,2,FALSE))</f>
        <v/>
      </c>
      <c r="AV383" t="str">
        <f t="shared" si="11"/>
        <v/>
      </c>
    </row>
    <row r="384" spans="1:48" x14ac:dyDescent="0.25">
      <c r="A384" s="484"/>
      <c r="B384" s="481"/>
      <c r="C384" s="481"/>
      <c r="D384" s="464">
        <v>5291</v>
      </c>
      <c r="E384" s="481" t="s">
        <v>107</v>
      </c>
      <c r="F384" s="22" t="s">
        <v>3337</v>
      </c>
      <c r="G384" s="20">
        <v>828.63</v>
      </c>
      <c r="AP384" t="str">
        <f t="shared" si="10"/>
        <v/>
      </c>
      <c r="AQ384" t="str">
        <f>IF(A384="","",VLOOKUP(A384,'Base Sites'!A:B,2,FALSE))</f>
        <v/>
      </c>
      <c r="AT384" t="str">
        <f>IF(A384="","",VLOOKUP(L384,'Base Vendeurs'!A:B,2,FALSE))</f>
        <v/>
      </c>
      <c r="AV384" t="str">
        <f t="shared" si="11"/>
        <v/>
      </c>
    </row>
    <row r="385" spans="1:48" x14ac:dyDescent="0.25">
      <c r="A385" s="484"/>
      <c r="B385" s="481"/>
      <c r="C385" s="481"/>
      <c r="D385" s="464">
        <v>5293</v>
      </c>
      <c r="E385" s="22" t="s">
        <v>190</v>
      </c>
      <c r="F385" s="22" t="s">
        <v>2545</v>
      </c>
      <c r="G385" s="20">
        <v>865.03</v>
      </c>
      <c r="AP385" t="str">
        <f t="shared" si="10"/>
        <v/>
      </c>
      <c r="AQ385" t="str">
        <f>IF(A385="","",VLOOKUP(A385,'Base Sites'!A:B,2,FALSE))</f>
        <v/>
      </c>
      <c r="AT385" t="str">
        <f>IF(A385="","",VLOOKUP(L385,'Base Vendeurs'!A:B,2,FALSE))</f>
        <v/>
      </c>
      <c r="AV385" t="str">
        <f t="shared" si="11"/>
        <v/>
      </c>
    </row>
    <row r="386" spans="1:48" x14ac:dyDescent="0.25">
      <c r="A386" s="484"/>
      <c r="B386" s="481"/>
      <c r="C386" s="481"/>
      <c r="D386" s="464">
        <v>5299</v>
      </c>
      <c r="E386" s="22" t="s">
        <v>177</v>
      </c>
      <c r="F386" s="22" t="s">
        <v>1038</v>
      </c>
      <c r="G386" s="20">
        <v>1603.85</v>
      </c>
      <c r="AP386" t="str">
        <f t="shared" ref="AP386:AP449" si="12">IF(AM386="","",+AL386/AM386)</f>
        <v/>
      </c>
      <c r="AQ386" t="str">
        <f>IF(A386="","",VLOOKUP(A386,'Base Sites'!A:B,2,FALSE))</f>
        <v/>
      </c>
      <c r="AT386" t="str">
        <f>IF(A386="","",VLOOKUP(L386,'Base Vendeurs'!A:B,2,FALSE))</f>
        <v/>
      </c>
      <c r="AV386" t="str">
        <f t="shared" si="11"/>
        <v/>
      </c>
    </row>
    <row r="387" spans="1:48" x14ac:dyDescent="0.25">
      <c r="A387" s="484"/>
      <c r="B387" s="481"/>
      <c r="C387" s="481"/>
      <c r="D387" s="464">
        <v>5495</v>
      </c>
      <c r="E387" s="22" t="s">
        <v>107</v>
      </c>
      <c r="F387" s="22" t="s">
        <v>2509</v>
      </c>
      <c r="G387" s="20">
        <v>755.84</v>
      </c>
      <c r="AP387" t="str">
        <f t="shared" si="12"/>
        <v/>
      </c>
      <c r="AQ387" t="str">
        <f>IF(A387="","",VLOOKUP(A387,'Base Sites'!A:B,2,FALSE))</f>
        <v/>
      </c>
      <c r="AT387" t="str">
        <f>IF(A387="","",VLOOKUP(L387,'Base Vendeurs'!A:B,2,FALSE))</f>
        <v/>
      </c>
      <c r="AV387" t="str">
        <f t="shared" ref="AV387:AV450" si="13">IF(A387="","",+AU387/S387)</f>
        <v/>
      </c>
    </row>
    <row r="388" spans="1:48" x14ac:dyDescent="0.25">
      <c r="A388" s="484"/>
      <c r="B388" s="481"/>
      <c r="C388" s="481"/>
      <c r="D388" s="464">
        <v>5504</v>
      </c>
      <c r="E388" s="22" t="s">
        <v>157</v>
      </c>
      <c r="F388" s="22" t="s">
        <v>2010</v>
      </c>
      <c r="G388" s="20">
        <v>1435.25</v>
      </c>
      <c r="AP388" t="str">
        <f t="shared" si="12"/>
        <v/>
      </c>
      <c r="AQ388" t="str">
        <f>IF(A388="","",VLOOKUP(A388,'Base Sites'!A:B,2,FALSE))</f>
        <v/>
      </c>
      <c r="AT388" t="str">
        <f>IF(A388="","",VLOOKUP(L388,'Base Vendeurs'!A:B,2,FALSE))</f>
        <v/>
      </c>
      <c r="AV388" t="str">
        <f t="shared" si="13"/>
        <v/>
      </c>
    </row>
    <row r="389" spans="1:48" x14ac:dyDescent="0.25">
      <c r="A389" s="484"/>
      <c r="B389" s="481"/>
      <c r="C389" s="481"/>
      <c r="D389" s="464">
        <v>5736</v>
      </c>
      <c r="E389" s="480" t="s">
        <v>93</v>
      </c>
      <c r="F389" s="22" t="s">
        <v>4109</v>
      </c>
      <c r="G389" s="20">
        <v>1507.37</v>
      </c>
      <c r="AP389" t="str">
        <f t="shared" si="12"/>
        <v/>
      </c>
      <c r="AQ389" t="str">
        <f>IF(A389="","",VLOOKUP(A389,'Base Sites'!A:B,2,FALSE))</f>
        <v/>
      </c>
      <c r="AT389" t="str">
        <f>IF(A389="","",VLOOKUP(L389,'Base Vendeurs'!A:B,2,FALSE))</f>
        <v/>
      </c>
      <c r="AV389" t="str">
        <f t="shared" si="13"/>
        <v/>
      </c>
    </row>
    <row r="390" spans="1:48" x14ac:dyDescent="0.25">
      <c r="A390" s="484"/>
      <c r="B390" s="481"/>
      <c r="C390" s="481"/>
      <c r="D390" s="464">
        <v>5739</v>
      </c>
      <c r="E390" s="481" t="s">
        <v>93</v>
      </c>
      <c r="F390" s="22" t="s">
        <v>3298</v>
      </c>
      <c r="G390" s="20">
        <v>1075.3900000000001</v>
      </c>
      <c r="AP390" t="str">
        <f t="shared" si="12"/>
        <v/>
      </c>
      <c r="AQ390" t="str">
        <f>IF(A390="","",VLOOKUP(A390,'Base Sites'!A:B,2,FALSE))</f>
        <v/>
      </c>
      <c r="AT390" t="str">
        <f>IF(A390="","",VLOOKUP(L390,'Base Vendeurs'!A:B,2,FALSE))</f>
        <v/>
      </c>
      <c r="AV390" t="str">
        <f t="shared" si="13"/>
        <v/>
      </c>
    </row>
    <row r="391" spans="1:48" x14ac:dyDescent="0.25">
      <c r="A391" s="484"/>
      <c r="B391" s="481"/>
      <c r="C391" s="481"/>
      <c r="D391" s="464">
        <v>5750</v>
      </c>
      <c r="E391" s="480" t="s">
        <v>177</v>
      </c>
      <c r="F391" s="22" t="s">
        <v>971</v>
      </c>
      <c r="G391" s="20">
        <v>1590.43</v>
      </c>
      <c r="AP391" t="str">
        <f t="shared" si="12"/>
        <v/>
      </c>
      <c r="AQ391" t="str">
        <f>IF(A391="","",VLOOKUP(A391,'Base Sites'!A:B,2,FALSE))</f>
        <v/>
      </c>
      <c r="AT391" t="str">
        <f>IF(A391="","",VLOOKUP(L391,'Base Vendeurs'!A:B,2,FALSE))</f>
        <v/>
      </c>
      <c r="AV391" t="str">
        <f t="shared" si="13"/>
        <v/>
      </c>
    </row>
    <row r="392" spans="1:48" x14ac:dyDescent="0.25">
      <c r="A392" s="484"/>
      <c r="B392" s="481"/>
      <c r="C392" s="481"/>
      <c r="D392" s="464">
        <v>5765</v>
      </c>
      <c r="E392" s="481" t="s">
        <v>177</v>
      </c>
      <c r="F392" s="22" t="s">
        <v>1940</v>
      </c>
      <c r="G392" s="20">
        <v>1603.85</v>
      </c>
      <c r="AP392" t="str">
        <f t="shared" si="12"/>
        <v/>
      </c>
      <c r="AQ392" t="str">
        <f>IF(A392="","",VLOOKUP(A392,'Base Sites'!A:B,2,FALSE))</f>
        <v/>
      </c>
      <c r="AT392" t="str">
        <f>IF(A392="","",VLOOKUP(L392,'Base Vendeurs'!A:B,2,FALSE))</f>
        <v/>
      </c>
      <c r="AV392" t="str">
        <f t="shared" si="13"/>
        <v/>
      </c>
    </row>
    <row r="393" spans="1:48" x14ac:dyDescent="0.25">
      <c r="A393" s="484"/>
      <c r="B393" s="481"/>
      <c r="C393" s="481"/>
      <c r="D393" s="464">
        <v>5766</v>
      </c>
      <c r="E393" s="22" t="s">
        <v>157</v>
      </c>
      <c r="F393" s="22" t="s">
        <v>2830</v>
      </c>
      <c r="G393" s="20">
        <v>1435.24</v>
      </c>
      <c r="AP393" t="str">
        <f t="shared" si="12"/>
        <v/>
      </c>
      <c r="AQ393" t="str">
        <f>IF(A393="","",VLOOKUP(A393,'Base Sites'!A:B,2,FALSE))</f>
        <v/>
      </c>
      <c r="AT393" t="str">
        <f>IF(A393="","",VLOOKUP(L393,'Base Vendeurs'!A:B,2,FALSE))</f>
        <v/>
      </c>
      <c r="AV393" t="str">
        <f t="shared" si="13"/>
        <v/>
      </c>
    </row>
    <row r="394" spans="1:48" x14ac:dyDescent="0.25">
      <c r="A394" s="484"/>
      <c r="B394" s="481"/>
      <c r="C394" s="481"/>
      <c r="D394" s="464">
        <v>5809</v>
      </c>
      <c r="E394" s="22" t="s">
        <v>107</v>
      </c>
      <c r="F394" s="22" t="s">
        <v>889</v>
      </c>
      <c r="G394" s="20">
        <v>664.06</v>
      </c>
      <c r="AP394" t="str">
        <f t="shared" si="12"/>
        <v/>
      </c>
      <c r="AQ394" t="str">
        <f>IF(A394="","",VLOOKUP(A394,'Base Sites'!A:B,2,FALSE))</f>
        <v/>
      </c>
      <c r="AT394" t="str">
        <f>IF(A394="","",VLOOKUP(L394,'Base Vendeurs'!A:B,2,FALSE))</f>
        <v/>
      </c>
      <c r="AV394" t="str">
        <f t="shared" si="13"/>
        <v/>
      </c>
    </row>
    <row r="395" spans="1:48" x14ac:dyDescent="0.25">
      <c r="A395" s="484"/>
      <c r="B395" s="481"/>
      <c r="C395" s="481"/>
      <c r="D395" s="464">
        <v>5929</v>
      </c>
      <c r="E395" s="480" t="s">
        <v>177</v>
      </c>
      <c r="F395" s="22" t="s">
        <v>2652</v>
      </c>
      <c r="G395" s="20">
        <v>1574.15</v>
      </c>
      <c r="AP395" t="str">
        <f t="shared" si="12"/>
        <v/>
      </c>
      <c r="AQ395" t="str">
        <f>IF(A395="","",VLOOKUP(A395,'Base Sites'!A:B,2,FALSE))</f>
        <v/>
      </c>
      <c r="AT395" t="str">
        <f>IF(A395="","",VLOOKUP(L395,'Base Vendeurs'!A:B,2,FALSE))</f>
        <v/>
      </c>
      <c r="AV395" t="str">
        <f t="shared" si="13"/>
        <v/>
      </c>
    </row>
    <row r="396" spans="1:48" x14ac:dyDescent="0.25">
      <c r="A396" s="484"/>
      <c r="B396" s="481"/>
      <c r="C396" s="481"/>
      <c r="D396" s="464">
        <v>5936</v>
      </c>
      <c r="E396" s="481" t="s">
        <v>177</v>
      </c>
      <c r="F396" s="22" t="s">
        <v>2650</v>
      </c>
      <c r="G396" s="20">
        <v>1590.42</v>
      </c>
      <c r="AP396" t="str">
        <f t="shared" si="12"/>
        <v/>
      </c>
      <c r="AQ396" t="str">
        <f>IF(A396="","",VLOOKUP(A396,'Base Sites'!A:B,2,FALSE))</f>
        <v/>
      </c>
      <c r="AT396" t="str">
        <f>IF(A396="","",VLOOKUP(L396,'Base Vendeurs'!A:B,2,FALSE))</f>
        <v/>
      </c>
      <c r="AV396" t="str">
        <f t="shared" si="13"/>
        <v/>
      </c>
    </row>
    <row r="397" spans="1:48" x14ac:dyDescent="0.25">
      <c r="A397" s="484"/>
      <c r="B397" s="481"/>
      <c r="C397" s="481"/>
      <c r="D397" s="464">
        <v>5937</v>
      </c>
      <c r="E397" s="481" t="s">
        <v>177</v>
      </c>
      <c r="F397" s="22" t="s">
        <v>2661</v>
      </c>
      <c r="G397" s="20">
        <v>1590.43</v>
      </c>
      <c r="AP397" t="str">
        <f t="shared" si="12"/>
        <v/>
      </c>
      <c r="AQ397" t="str">
        <f>IF(A397="","",VLOOKUP(A397,'Base Sites'!A:B,2,FALSE))</f>
        <v/>
      </c>
      <c r="AT397" t="str">
        <f>IF(A397="","",VLOOKUP(L397,'Base Vendeurs'!A:B,2,FALSE))</f>
        <v/>
      </c>
      <c r="AV397" t="str">
        <f t="shared" si="13"/>
        <v/>
      </c>
    </row>
    <row r="398" spans="1:48" x14ac:dyDescent="0.25">
      <c r="A398" s="484"/>
      <c r="B398" s="481"/>
      <c r="C398" s="481"/>
      <c r="D398" s="464">
        <v>5940</v>
      </c>
      <c r="E398" s="22" t="s">
        <v>107</v>
      </c>
      <c r="F398" s="22" t="s">
        <v>899</v>
      </c>
      <c r="G398" s="20">
        <v>1003.14</v>
      </c>
      <c r="AP398" t="str">
        <f t="shared" si="12"/>
        <v/>
      </c>
      <c r="AQ398" t="str">
        <f>IF(A398="","",VLOOKUP(A398,'Base Sites'!A:B,2,FALSE))</f>
        <v/>
      </c>
      <c r="AT398" t="str">
        <f>IF(A398="","",VLOOKUP(L398,'Base Vendeurs'!A:B,2,FALSE))</f>
        <v/>
      </c>
      <c r="AV398" t="str">
        <f t="shared" si="13"/>
        <v/>
      </c>
    </row>
    <row r="399" spans="1:48" x14ac:dyDescent="0.25">
      <c r="A399" s="484"/>
      <c r="B399" s="481"/>
      <c r="C399" s="481"/>
      <c r="D399" s="464">
        <v>5945</v>
      </c>
      <c r="E399" s="22" t="s">
        <v>157</v>
      </c>
      <c r="F399" s="22" t="s">
        <v>2801</v>
      </c>
      <c r="G399" s="20">
        <v>985.13</v>
      </c>
      <c r="AP399" t="str">
        <f t="shared" si="12"/>
        <v/>
      </c>
      <c r="AQ399" t="str">
        <f>IF(A399="","",VLOOKUP(A399,'Base Sites'!A:B,2,FALSE))</f>
        <v/>
      </c>
      <c r="AT399" t="str">
        <f>IF(A399="","",VLOOKUP(L399,'Base Vendeurs'!A:B,2,FALSE))</f>
        <v/>
      </c>
      <c r="AV399" t="str">
        <f t="shared" si="13"/>
        <v/>
      </c>
    </row>
    <row r="400" spans="1:48" x14ac:dyDescent="0.25">
      <c r="A400" s="484"/>
      <c r="B400" s="481"/>
      <c r="C400" s="481"/>
      <c r="D400" s="464">
        <v>5953</v>
      </c>
      <c r="E400" s="480" t="s">
        <v>93</v>
      </c>
      <c r="F400" s="22" t="s">
        <v>4895</v>
      </c>
      <c r="G400" s="20">
        <v>1091.32</v>
      </c>
      <c r="AP400" t="str">
        <f t="shared" si="12"/>
        <v/>
      </c>
      <c r="AQ400" t="str">
        <f>IF(A400="","",VLOOKUP(A400,'Base Sites'!A:B,2,FALSE))</f>
        <v/>
      </c>
      <c r="AT400" t="str">
        <f>IF(A400="","",VLOOKUP(L400,'Base Vendeurs'!A:B,2,FALSE))</f>
        <v/>
      </c>
      <c r="AV400" t="str">
        <f t="shared" si="13"/>
        <v/>
      </c>
    </row>
    <row r="401" spans="1:48" x14ac:dyDescent="0.25">
      <c r="A401" s="484"/>
      <c r="B401" s="481"/>
      <c r="C401" s="481"/>
      <c r="D401" s="464">
        <v>5954</v>
      </c>
      <c r="E401" s="481" t="s">
        <v>93</v>
      </c>
      <c r="F401" s="22" t="s">
        <v>4909</v>
      </c>
      <c r="G401" s="20">
        <v>1160.42</v>
      </c>
      <c r="AP401" t="str">
        <f t="shared" si="12"/>
        <v/>
      </c>
      <c r="AQ401" t="str">
        <f>IF(A401="","",VLOOKUP(A401,'Base Sites'!A:B,2,FALSE))</f>
        <v/>
      </c>
      <c r="AT401" t="str">
        <f>IF(A401="","",VLOOKUP(L401,'Base Vendeurs'!A:B,2,FALSE))</f>
        <v/>
      </c>
      <c r="AV401" t="str">
        <f t="shared" si="13"/>
        <v/>
      </c>
    </row>
    <row r="402" spans="1:48" x14ac:dyDescent="0.25">
      <c r="A402" s="484"/>
      <c r="B402" s="481"/>
      <c r="C402" s="481"/>
      <c r="D402" s="464">
        <v>5960</v>
      </c>
      <c r="E402" s="481" t="s">
        <v>93</v>
      </c>
      <c r="F402" s="22" t="s">
        <v>4858</v>
      </c>
      <c r="G402" s="20">
        <v>1013.85</v>
      </c>
      <c r="AP402" t="str">
        <f t="shared" si="12"/>
        <v/>
      </c>
      <c r="AQ402" t="str">
        <f>IF(A402="","",VLOOKUP(A402,'Base Sites'!A:B,2,FALSE))</f>
        <v/>
      </c>
      <c r="AT402" t="str">
        <f>IF(A402="","",VLOOKUP(L402,'Base Vendeurs'!A:B,2,FALSE))</f>
        <v/>
      </c>
      <c r="AV402" t="str">
        <f t="shared" si="13"/>
        <v/>
      </c>
    </row>
    <row r="403" spans="1:48" x14ac:dyDescent="0.25">
      <c r="A403" s="484"/>
      <c r="B403" s="481"/>
      <c r="C403" s="481"/>
      <c r="D403" s="464">
        <v>5961</v>
      </c>
      <c r="E403" s="481" t="s">
        <v>93</v>
      </c>
      <c r="F403" s="22" t="s">
        <v>763</v>
      </c>
      <c r="G403" s="20">
        <v>2473.33</v>
      </c>
      <c r="AP403" t="str">
        <f t="shared" si="12"/>
        <v/>
      </c>
      <c r="AQ403" t="str">
        <f>IF(A403="","",VLOOKUP(A403,'Base Sites'!A:B,2,FALSE))</f>
        <v/>
      </c>
      <c r="AT403" t="str">
        <f>IF(A403="","",VLOOKUP(L403,'Base Vendeurs'!A:B,2,FALSE))</f>
        <v/>
      </c>
      <c r="AV403" t="str">
        <f t="shared" si="13"/>
        <v/>
      </c>
    </row>
    <row r="404" spans="1:48" x14ac:dyDescent="0.25">
      <c r="A404" s="484"/>
      <c r="B404" s="481"/>
      <c r="C404" s="481"/>
      <c r="D404" s="464">
        <v>5965</v>
      </c>
      <c r="E404" s="481" t="s">
        <v>93</v>
      </c>
      <c r="F404" s="22" t="s">
        <v>856</v>
      </c>
      <c r="G404" s="20">
        <v>800.31</v>
      </c>
      <c r="AP404" t="str">
        <f t="shared" si="12"/>
        <v/>
      </c>
      <c r="AQ404" t="str">
        <f>IF(A404="","",VLOOKUP(A404,'Base Sites'!A:B,2,FALSE))</f>
        <v/>
      </c>
      <c r="AT404" t="str">
        <f>IF(A404="","",VLOOKUP(L404,'Base Vendeurs'!A:B,2,FALSE))</f>
        <v/>
      </c>
      <c r="AV404" t="str">
        <f t="shared" si="13"/>
        <v/>
      </c>
    </row>
    <row r="405" spans="1:48" x14ac:dyDescent="0.25">
      <c r="A405" s="484"/>
      <c r="B405" s="481"/>
      <c r="C405" s="481"/>
      <c r="D405" s="464">
        <v>5969</v>
      </c>
      <c r="E405" s="22" t="s">
        <v>23</v>
      </c>
      <c r="F405" s="22" t="s">
        <v>1095</v>
      </c>
      <c r="G405" s="20">
        <v>1264.44</v>
      </c>
      <c r="AP405" t="str">
        <f t="shared" si="12"/>
        <v/>
      </c>
      <c r="AQ405" t="str">
        <f>IF(A405="","",VLOOKUP(A405,'Base Sites'!A:B,2,FALSE))</f>
        <v/>
      </c>
      <c r="AT405" t="str">
        <f>IF(A405="","",VLOOKUP(L405,'Base Vendeurs'!A:B,2,FALSE))</f>
        <v/>
      </c>
      <c r="AV405" t="str">
        <f t="shared" si="13"/>
        <v/>
      </c>
    </row>
    <row r="406" spans="1:48" x14ac:dyDescent="0.25">
      <c r="A406" s="484"/>
      <c r="B406" s="481"/>
      <c r="C406" s="481"/>
      <c r="D406" s="464">
        <v>5996</v>
      </c>
      <c r="E406" s="480" t="s">
        <v>93</v>
      </c>
      <c r="F406" s="22" t="s">
        <v>1282</v>
      </c>
      <c r="G406" s="20">
        <v>640.58000000000004</v>
      </c>
      <c r="AP406" t="str">
        <f t="shared" si="12"/>
        <v/>
      </c>
      <c r="AQ406" t="str">
        <f>IF(A406="","",VLOOKUP(A406,'Base Sites'!A:B,2,FALSE))</f>
        <v/>
      </c>
      <c r="AT406" t="str">
        <f>IF(A406="","",VLOOKUP(L406,'Base Vendeurs'!A:B,2,FALSE))</f>
        <v/>
      </c>
      <c r="AV406" t="str">
        <f t="shared" si="13"/>
        <v/>
      </c>
    </row>
    <row r="407" spans="1:48" x14ac:dyDescent="0.25">
      <c r="A407" s="484"/>
      <c r="B407" s="481"/>
      <c r="C407" s="481"/>
      <c r="D407" s="464">
        <v>5997</v>
      </c>
      <c r="E407" s="481" t="s">
        <v>93</v>
      </c>
      <c r="F407" s="22" t="s">
        <v>1731</v>
      </c>
      <c r="G407" s="20">
        <v>586.28</v>
      </c>
      <c r="AP407" t="str">
        <f t="shared" si="12"/>
        <v/>
      </c>
      <c r="AQ407" t="str">
        <f>IF(A407="","",VLOOKUP(A407,'Base Sites'!A:B,2,FALSE))</f>
        <v/>
      </c>
      <c r="AT407" t="str">
        <f>IF(A407="","",VLOOKUP(L407,'Base Vendeurs'!A:B,2,FALSE))</f>
        <v/>
      </c>
      <c r="AV407" t="str">
        <f t="shared" si="13"/>
        <v/>
      </c>
    </row>
    <row r="408" spans="1:48" x14ac:dyDescent="0.25">
      <c r="A408" s="484"/>
      <c r="B408" s="481"/>
      <c r="C408" s="481"/>
      <c r="D408" s="464">
        <v>5998</v>
      </c>
      <c r="E408" s="481" t="s">
        <v>93</v>
      </c>
      <c r="F408" s="22" t="s">
        <v>861</v>
      </c>
      <c r="G408" s="20">
        <v>619.62</v>
      </c>
      <c r="AP408" t="str">
        <f t="shared" si="12"/>
        <v/>
      </c>
      <c r="AQ408" t="str">
        <f>IF(A408="","",VLOOKUP(A408,'Base Sites'!A:B,2,FALSE))</f>
        <v/>
      </c>
      <c r="AT408" t="str">
        <f>IF(A408="","",VLOOKUP(L408,'Base Vendeurs'!A:B,2,FALSE))</f>
        <v/>
      </c>
      <c r="AV408" t="str">
        <f t="shared" si="13"/>
        <v/>
      </c>
    </row>
    <row r="409" spans="1:48" x14ac:dyDescent="0.25">
      <c r="A409" s="484"/>
      <c r="B409" s="481"/>
      <c r="C409" s="481"/>
      <c r="D409" s="464">
        <v>5999</v>
      </c>
      <c r="E409" s="22" t="s">
        <v>107</v>
      </c>
      <c r="F409" s="22" t="s">
        <v>910</v>
      </c>
      <c r="G409" s="20">
        <v>838.64</v>
      </c>
      <c r="AP409" t="str">
        <f t="shared" si="12"/>
        <v/>
      </c>
      <c r="AQ409" t="str">
        <f>IF(A409="","",VLOOKUP(A409,'Base Sites'!A:B,2,FALSE))</f>
        <v/>
      </c>
      <c r="AT409" t="str">
        <f>IF(A409="","",VLOOKUP(L409,'Base Vendeurs'!A:B,2,FALSE))</f>
        <v/>
      </c>
      <c r="AV409" t="str">
        <f t="shared" si="13"/>
        <v/>
      </c>
    </row>
    <row r="410" spans="1:48" x14ac:dyDescent="0.25">
      <c r="A410" s="484"/>
      <c r="B410" s="481"/>
      <c r="C410" s="481"/>
      <c r="D410" s="464">
        <v>6014</v>
      </c>
      <c r="E410" s="22" t="s">
        <v>24</v>
      </c>
      <c r="F410" s="22" t="s">
        <v>3541</v>
      </c>
      <c r="G410" s="20">
        <v>1212.17</v>
      </c>
      <c r="AP410" t="str">
        <f t="shared" si="12"/>
        <v/>
      </c>
      <c r="AQ410" t="str">
        <f>IF(A410="","",VLOOKUP(A410,'Base Sites'!A:B,2,FALSE))</f>
        <v/>
      </c>
      <c r="AT410" t="str">
        <f>IF(A410="","",VLOOKUP(L410,'Base Vendeurs'!A:B,2,FALSE))</f>
        <v/>
      </c>
      <c r="AV410" t="str">
        <f t="shared" si="13"/>
        <v/>
      </c>
    </row>
    <row r="411" spans="1:48" x14ac:dyDescent="0.25">
      <c r="A411" s="484"/>
      <c r="B411" s="481"/>
      <c r="C411" s="481"/>
      <c r="D411" s="464">
        <v>6016</v>
      </c>
      <c r="E411" s="22" t="s">
        <v>107</v>
      </c>
      <c r="F411" s="22" t="s">
        <v>1518</v>
      </c>
      <c r="G411" s="20">
        <v>1373</v>
      </c>
      <c r="AP411" t="str">
        <f t="shared" si="12"/>
        <v/>
      </c>
      <c r="AQ411" t="str">
        <f>IF(A411="","",VLOOKUP(A411,'Base Sites'!A:B,2,FALSE))</f>
        <v/>
      </c>
      <c r="AT411" t="str">
        <f>IF(A411="","",VLOOKUP(L411,'Base Vendeurs'!A:B,2,FALSE))</f>
        <v/>
      </c>
      <c r="AV411" t="str">
        <f t="shared" si="13"/>
        <v/>
      </c>
    </row>
    <row r="412" spans="1:48" x14ac:dyDescent="0.25">
      <c r="A412" s="484"/>
      <c r="B412" s="481"/>
      <c r="C412" s="481"/>
      <c r="D412" s="464">
        <v>6019</v>
      </c>
      <c r="E412" s="22" t="s">
        <v>93</v>
      </c>
      <c r="F412" s="22" t="s">
        <v>2409</v>
      </c>
      <c r="G412" s="20">
        <v>759.77</v>
      </c>
      <c r="AP412" t="str">
        <f t="shared" si="12"/>
        <v/>
      </c>
      <c r="AQ412" t="str">
        <f>IF(A412="","",VLOOKUP(A412,'Base Sites'!A:B,2,FALSE))</f>
        <v/>
      </c>
      <c r="AT412" t="str">
        <f>IF(A412="","",VLOOKUP(L412,'Base Vendeurs'!A:B,2,FALSE))</f>
        <v/>
      </c>
      <c r="AV412" t="str">
        <f t="shared" si="13"/>
        <v/>
      </c>
    </row>
    <row r="413" spans="1:48" x14ac:dyDescent="0.25">
      <c r="A413" s="484"/>
      <c r="B413" s="481"/>
      <c r="C413" s="481"/>
      <c r="D413" s="464">
        <v>6020</v>
      </c>
      <c r="E413" s="22" t="s">
        <v>177</v>
      </c>
      <c r="F413" s="22" t="s">
        <v>3457</v>
      </c>
      <c r="G413" s="20">
        <v>1038.18</v>
      </c>
      <c r="AP413" t="str">
        <f t="shared" si="12"/>
        <v/>
      </c>
      <c r="AQ413" t="str">
        <f>IF(A413="","",VLOOKUP(A413,'Base Sites'!A:B,2,FALSE))</f>
        <v/>
      </c>
      <c r="AT413" t="str">
        <f>IF(A413="","",VLOOKUP(L413,'Base Vendeurs'!A:B,2,FALSE))</f>
        <v/>
      </c>
      <c r="AV413" t="str">
        <f t="shared" si="13"/>
        <v/>
      </c>
    </row>
    <row r="414" spans="1:48" x14ac:dyDescent="0.25">
      <c r="A414" s="484"/>
      <c r="B414" s="481"/>
      <c r="C414" s="481"/>
      <c r="D414" s="464">
        <v>6021</v>
      </c>
      <c r="E414" s="22" t="s">
        <v>93</v>
      </c>
      <c r="F414" s="22" t="s">
        <v>1752</v>
      </c>
      <c r="G414" s="20">
        <v>663.93</v>
      </c>
      <c r="AP414" t="str">
        <f t="shared" si="12"/>
        <v/>
      </c>
      <c r="AQ414" t="str">
        <f>IF(A414="","",VLOOKUP(A414,'Base Sites'!A:B,2,FALSE))</f>
        <v/>
      </c>
      <c r="AT414" t="str">
        <f>IF(A414="","",VLOOKUP(L414,'Base Vendeurs'!A:B,2,FALSE))</f>
        <v/>
      </c>
      <c r="AV414" t="str">
        <f t="shared" si="13"/>
        <v/>
      </c>
    </row>
    <row r="415" spans="1:48" x14ac:dyDescent="0.25">
      <c r="A415" s="484"/>
      <c r="B415" s="481"/>
      <c r="C415" s="481"/>
      <c r="D415" s="464">
        <v>6029</v>
      </c>
      <c r="E415" s="22" t="s">
        <v>177</v>
      </c>
      <c r="F415" s="22" t="s">
        <v>3448</v>
      </c>
      <c r="G415" s="20">
        <v>995.78</v>
      </c>
      <c r="AP415" t="str">
        <f t="shared" si="12"/>
        <v/>
      </c>
      <c r="AQ415" t="str">
        <f>IF(A415="","",VLOOKUP(A415,'Base Sites'!A:B,2,FALSE))</f>
        <v/>
      </c>
      <c r="AT415" t="str">
        <f>IF(A415="","",VLOOKUP(L415,'Base Vendeurs'!A:B,2,FALSE))</f>
        <v/>
      </c>
      <c r="AV415" t="str">
        <f t="shared" si="13"/>
        <v/>
      </c>
    </row>
    <row r="416" spans="1:48" x14ac:dyDescent="0.25">
      <c r="A416" s="484"/>
      <c r="B416" s="481"/>
      <c r="C416" s="481"/>
      <c r="D416" s="464">
        <v>6031</v>
      </c>
      <c r="E416" s="480" t="s">
        <v>93</v>
      </c>
      <c r="F416" s="22" t="s">
        <v>2426</v>
      </c>
      <c r="G416" s="20">
        <v>858.27</v>
      </c>
      <c r="AP416" t="str">
        <f t="shared" si="12"/>
        <v/>
      </c>
      <c r="AQ416" t="str">
        <f>IF(A416="","",VLOOKUP(A416,'Base Sites'!A:B,2,FALSE))</f>
        <v/>
      </c>
      <c r="AT416" t="str">
        <f>IF(A416="","",VLOOKUP(L416,'Base Vendeurs'!A:B,2,FALSE))</f>
        <v/>
      </c>
      <c r="AV416" t="str">
        <f t="shared" si="13"/>
        <v/>
      </c>
    </row>
    <row r="417" spans="1:48" x14ac:dyDescent="0.25">
      <c r="A417" s="484"/>
      <c r="B417" s="481"/>
      <c r="C417" s="481"/>
      <c r="D417" s="464">
        <v>6055</v>
      </c>
      <c r="E417" s="481" t="s">
        <v>93</v>
      </c>
      <c r="F417" s="22" t="s">
        <v>2432</v>
      </c>
      <c r="G417" s="20">
        <v>738.37</v>
      </c>
      <c r="AP417" t="str">
        <f t="shared" si="12"/>
        <v/>
      </c>
      <c r="AQ417" t="str">
        <f>IF(A417="","",VLOOKUP(A417,'Base Sites'!A:B,2,FALSE))</f>
        <v/>
      </c>
      <c r="AT417" t="str">
        <f>IF(A417="","",VLOOKUP(L417,'Base Vendeurs'!A:B,2,FALSE))</f>
        <v/>
      </c>
      <c r="AV417" t="str">
        <f t="shared" si="13"/>
        <v/>
      </c>
    </row>
    <row r="418" spans="1:48" x14ac:dyDescent="0.25">
      <c r="A418" s="484"/>
      <c r="B418" s="481"/>
      <c r="C418" s="481"/>
      <c r="D418" s="464">
        <v>6064</v>
      </c>
      <c r="E418" s="22" t="s">
        <v>177</v>
      </c>
      <c r="F418" s="22" t="s">
        <v>5025</v>
      </c>
      <c r="G418" s="20">
        <v>1145.68</v>
      </c>
      <c r="AP418" t="str">
        <f t="shared" si="12"/>
        <v/>
      </c>
      <c r="AQ418" t="str">
        <f>IF(A418="","",VLOOKUP(A418,'Base Sites'!A:B,2,FALSE))</f>
        <v/>
      </c>
      <c r="AT418" t="str">
        <f>IF(A418="","",VLOOKUP(L418,'Base Vendeurs'!A:B,2,FALSE))</f>
        <v/>
      </c>
      <c r="AV418" t="str">
        <f t="shared" si="13"/>
        <v/>
      </c>
    </row>
    <row r="419" spans="1:48" x14ac:dyDescent="0.25">
      <c r="A419" s="484"/>
      <c r="B419" s="481"/>
      <c r="C419" s="481"/>
      <c r="D419" s="464">
        <v>6066</v>
      </c>
      <c r="E419" s="22" t="s">
        <v>24</v>
      </c>
      <c r="F419" s="22" t="s">
        <v>3561</v>
      </c>
      <c r="G419" s="20">
        <v>1017.8</v>
      </c>
      <c r="AP419" t="str">
        <f t="shared" si="12"/>
        <v/>
      </c>
      <c r="AQ419" t="str">
        <f>IF(A419="","",VLOOKUP(A419,'Base Sites'!A:B,2,FALSE))</f>
        <v/>
      </c>
      <c r="AT419" t="str">
        <f>IF(A419="","",VLOOKUP(L419,'Base Vendeurs'!A:B,2,FALSE))</f>
        <v/>
      </c>
      <c r="AV419" t="str">
        <f t="shared" si="13"/>
        <v/>
      </c>
    </row>
    <row r="420" spans="1:48" x14ac:dyDescent="0.25">
      <c r="A420" s="484"/>
      <c r="B420" s="481"/>
      <c r="C420" s="481"/>
      <c r="D420" s="464">
        <v>6078</v>
      </c>
      <c r="E420" s="22" t="s">
        <v>26</v>
      </c>
      <c r="F420" s="22" t="s">
        <v>3411</v>
      </c>
      <c r="G420" s="20">
        <v>962.35</v>
      </c>
      <c r="AP420" t="str">
        <f t="shared" si="12"/>
        <v/>
      </c>
      <c r="AQ420" t="str">
        <f>IF(A420="","",VLOOKUP(A420,'Base Sites'!A:B,2,FALSE))</f>
        <v/>
      </c>
      <c r="AT420" t="str">
        <f>IF(A420="","",VLOOKUP(L420,'Base Vendeurs'!A:B,2,FALSE))</f>
        <v/>
      </c>
      <c r="AV420" t="str">
        <f t="shared" si="13"/>
        <v/>
      </c>
    </row>
    <row r="421" spans="1:48" x14ac:dyDescent="0.25">
      <c r="A421" s="484"/>
      <c r="B421" s="481"/>
      <c r="C421" s="481"/>
      <c r="D421" s="464">
        <v>6294</v>
      </c>
      <c r="E421" s="22" t="s">
        <v>177</v>
      </c>
      <c r="F421" s="22" t="s">
        <v>3446</v>
      </c>
      <c r="G421" s="20">
        <v>1789</v>
      </c>
      <c r="AP421" t="str">
        <f t="shared" si="12"/>
        <v/>
      </c>
      <c r="AQ421" t="str">
        <f>IF(A421="","",VLOOKUP(A421,'Base Sites'!A:B,2,FALSE))</f>
        <v/>
      </c>
      <c r="AT421" t="str">
        <f>IF(A421="","",VLOOKUP(L421,'Base Vendeurs'!A:B,2,FALSE))</f>
        <v/>
      </c>
      <c r="AV421" t="str">
        <f t="shared" si="13"/>
        <v/>
      </c>
    </row>
    <row r="422" spans="1:48" x14ac:dyDescent="0.25">
      <c r="A422" s="484"/>
      <c r="B422" s="481"/>
      <c r="C422" s="481"/>
      <c r="D422" s="464">
        <v>6295</v>
      </c>
      <c r="E422" s="480" t="s">
        <v>107</v>
      </c>
      <c r="F422" s="22" t="s">
        <v>4931</v>
      </c>
      <c r="G422" s="20">
        <v>1091.3900000000001</v>
      </c>
      <c r="AP422" t="str">
        <f t="shared" si="12"/>
        <v/>
      </c>
      <c r="AQ422" t="str">
        <f>IF(A422="","",VLOOKUP(A422,'Base Sites'!A:B,2,FALSE))</f>
        <v/>
      </c>
      <c r="AT422" t="str">
        <f>IF(A422="","",VLOOKUP(L422,'Base Vendeurs'!A:B,2,FALSE))</f>
        <v/>
      </c>
      <c r="AV422" t="str">
        <f t="shared" si="13"/>
        <v/>
      </c>
    </row>
    <row r="423" spans="1:48" x14ac:dyDescent="0.25">
      <c r="A423" s="484"/>
      <c r="B423" s="481"/>
      <c r="C423" s="481"/>
      <c r="D423" s="464">
        <v>6322</v>
      </c>
      <c r="E423" s="481" t="s">
        <v>107</v>
      </c>
      <c r="F423" s="22" t="s">
        <v>3311</v>
      </c>
      <c r="G423" s="20">
        <v>1186.47</v>
      </c>
      <c r="AP423" t="str">
        <f t="shared" si="12"/>
        <v/>
      </c>
      <c r="AQ423" t="str">
        <f>IF(A423="","",VLOOKUP(A423,'Base Sites'!A:B,2,FALSE))</f>
        <v/>
      </c>
      <c r="AT423" t="str">
        <f>IF(A423="","",VLOOKUP(L423,'Base Vendeurs'!A:B,2,FALSE))</f>
        <v/>
      </c>
      <c r="AV423" t="str">
        <f t="shared" si="13"/>
        <v/>
      </c>
    </row>
    <row r="424" spans="1:48" x14ac:dyDescent="0.25">
      <c r="A424" s="484"/>
      <c r="B424" s="481"/>
      <c r="C424" s="481"/>
      <c r="D424" s="464">
        <v>6326</v>
      </c>
      <c r="E424" s="22" t="s">
        <v>177</v>
      </c>
      <c r="F424" s="22" t="s">
        <v>4256</v>
      </c>
      <c r="G424" s="20">
        <v>2044.35</v>
      </c>
      <c r="AP424" t="str">
        <f t="shared" si="12"/>
        <v/>
      </c>
      <c r="AQ424" t="str">
        <f>IF(A424="","",VLOOKUP(A424,'Base Sites'!A:B,2,FALSE))</f>
        <v/>
      </c>
      <c r="AT424" t="str">
        <f>IF(A424="","",VLOOKUP(L424,'Base Vendeurs'!A:B,2,FALSE))</f>
        <v/>
      </c>
      <c r="AV424" t="str">
        <f t="shared" si="13"/>
        <v/>
      </c>
    </row>
    <row r="425" spans="1:48" x14ac:dyDescent="0.25">
      <c r="A425" s="484"/>
      <c r="B425" s="481"/>
      <c r="C425" s="481"/>
      <c r="D425" s="464">
        <v>6327</v>
      </c>
      <c r="E425" s="22" t="s">
        <v>107</v>
      </c>
      <c r="F425" s="22" t="s">
        <v>4925</v>
      </c>
      <c r="G425" s="20">
        <v>1402.65</v>
      </c>
      <c r="AP425" t="str">
        <f t="shared" si="12"/>
        <v/>
      </c>
      <c r="AQ425" t="str">
        <f>IF(A425="","",VLOOKUP(A425,'Base Sites'!A:B,2,FALSE))</f>
        <v/>
      </c>
      <c r="AT425" t="str">
        <f>IF(A425="","",VLOOKUP(L425,'Base Vendeurs'!A:B,2,FALSE))</f>
        <v/>
      </c>
      <c r="AV425" t="str">
        <f t="shared" si="13"/>
        <v/>
      </c>
    </row>
    <row r="426" spans="1:48" x14ac:dyDescent="0.25">
      <c r="A426" s="484"/>
      <c r="B426" s="481"/>
      <c r="C426" s="481"/>
      <c r="D426" s="464">
        <v>6352</v>
      </c>
      <c r="E426" s="22" t="s">
        <v>23</v>
      </c>
      <c r="F426" s="22" t="s">
        <v>4291</v>
      </c>
      <c r="G426" s="20">
        <v>637.98</v>
      </c>
      <c r="AP426" t="str">
        <f t="shared" si="12"/>
        <v/>
      </c>
      <c r="AQ426" t="str">
        <f>IF(A426="","",VLOOKUP(A426,'Base Sites'!A:B,2,FALSE))</f>
        <v/>
      </c>
      <c r="AT426" t="str">
        <f>IF(A426="","",VLOOKUP(L426,'Base Vendeurs'!A:B,2,FALSE))</f>
        <v/>
      </c>
      <c r="AV426" t="str">
        <f t="shared" si="13"/>
        <v/>
      </c>
    </row>
    <row r="427" spans="1:48" x14ac:dyDescent="0.25">
      <c r="A427" s="484"/>
      <c r="B427" s="481"/>
      <c r="C427" s="481"/>
      <c r="D427" s="464">
        <v>6356</v>
      </c>
      <c r="E427" s="22" t="s">
        <v>157</v>
      </c>
      <c r="F427" s="22" t="s">
        <v>5131</v>
      </c>
      <c r="G427" s="20">
        <v>950.54</v>
      </c>
      <c r="AP427" t="str">
        <f t="shared" si="12"/>
        <v/>
      </c>
      <c r="AQ427" t="str">
        <f>IF(A427="","",VLOOKUP(A427,'Base Sites'!A:B,2,FALSE))</f>
        <v/>
      </c>
      <c r="AT427" t="str">
        <f>IF(A427="","",VLOOKUP(L427,'Base Vendeurs'!A:B,2,FALSE))</f>
        <v/>
      </c>
      <c r="AV427" t="str">
        <f t="shared" si="13"/>
        <v/>
      </c>
    </row>
    <row r="428" spans="1:48" x14ac:dyDescent="0.25">
      <c r="A428" s="484"/>
      <c r="B428" s="481"/>
      <c r="C428" s="481"/>
      <c r="D428" s="464">
        <v>9742</v>
      </c>
      <c r="E428" s="22" t="s">
        <v>23</v>
      </c>
      <c r="F428" s="22" t="s">
        <v>1109</v>
      </c>
      <c r="G428" s="20">
        <v>583.80999999999995</v>
      </c>
      <c r="AP428" t="str">
        <f t="shared" si="12"/>
        <v/>
      </c>
      <c r="AQ428" t="str">
        <f>IF(A428="","",VLOOKUP(A428,'Base Sites'!A:B,2,FALSE))</f>
        <v/>
      </c>
      <c r="AT428" t="str">
        <f>IF(A428="","",VLOOKUP(L428,'Base Vendeurs'!A:B,2,FALSE))</f>
        <v/>
      </c>
      <c r="AV428" t="str">
        <f t="shared" si="13"/>
        <v/>
      </c>
    </row>
    <row r="429" spans="1:48" x14ac:dyDescent="0.25">
      <c r="A429" s="484"/>
      <c r="B429" s="481"/>
      <c r="C429" s="481"/>
      <c r="D429" s="464">
        <v>9744</v>
      </c>
      <c r="E429" s="22" t="s">
        <v>93</v>
      </c>
      <c r="F429" s="22" t="s">
        <v>2436</v>
      </c>
      <c r="G429" s="20">
        <v>612.07000000000005</v>
      </c>
      <c r="AP429" t="str">
        <f t="shared" si="12"/>
        <v/>
      </c>
      <c r="AQ429" t="str">
        <f>IF(A429="","",VLOOKUP(A429,'Base Sites'!A:B,2,FALSE))</f>
        <v/>
      </c>
      <c r="AT429" t="str">
        <f>IF(A429="","",VLOOKUP(L429,'Base Vendeurs'!A:B,2,FALSE))</f>
        <v/>
      </c>
      <c r="AV429" t="str">
        <f t="shared" si="13"/>
        <v/>
      </c>
    </row>
    <row r="430" spans="1:48" x14ac:dyDescent="0.25">
      <c r="A430" s="484"/>
      <c r="B430" s="481"/>
      <c r="C430" s="480" t="s">
        <v>5224</v>
      </c>
      <c r="D430" s="481"/>
      <c r="E430" s="481"/>
      <c r="F430" s="481"/>
      <c r="G430" s="20">
        <v>80829.619999999981</v>
      </c>
      <c r="AP430" t="str">
        <f t="shared" si="12"/>
        <v/>
      </c>
      <c r="AQ430" t="str">
        <f>IF(A430="","",VLOOKUP(A430,'Base Sites'!A:B,2,FALSE))</f>
        <v/>
      </c>
      <c r="AT430" t="str">
        <f>IF(A430="","",VLOOKUP(L430,'Base Vendeurs'!A:B,2,FALSE))</f>
        <v/>
      </c>
      <c r="AV430" t="str">
        <f t="shared" si="13"/>
        <v/>
      </c>
    </row>
    <row r="431" spans="1:48" x14ac:dyDescent="0.25">
      <c r="A431" s="484"/>
      <c r="B431" s="481"/>
      <c r="C431" s="22" t="s">
        <v>246</v>
      </c>
      <c r="D431" s="464" t="s">
        <v>5201</v>
      </c>
      <c r="E431" s="22" t="s">
        <v>190</v>
      </c>
      <c r="F431" s="22" t="s">
        <v>1879</v>
      </c>
      <c r="G431" s="20">
        <v>964.11</v>
      </c>
      <c r="AP431" t="str">
        <f t="shared" si="12"/>
        <v/>
      </c>
      <c r="AQ431" t="str">
        <f>IF(A431="","",VLOOKUP(A431,'Base Sites'!A:B,2,FALSE))</f>
        <v/>
      </c>
      <c r="AT431" t="str">
        <f>IF(A431="","",VLOOKUP(L431,'Base Vendeurs'!A:B,2,FALSE))</f>
        <v/>
      </c>
      <c r="AV431" t="str">
        <f t="shared" si="13"/>
        <v/>
      </c>
    </row>
    <row r="432" spans="1:48" x14ac:dyDescent="0.25">
      <c r="A432" s="484"/>
      <c r="B432" s="481"/>
      <c r="C432" s="480" t="s">
        <v>5225</v>
      </c>
      <c r="D432" s="481"/>
      <c r="E432" s="481"/>
      <c r="F432" s="481"/>
      <c r="G432" s="20">
        <v>964.11</v>
      </c>
      <c r="AP432" t="str">
        <f t="shared" si="12"/>
        <v/>
      </c>
      <c r="AQ432" t="str">
        <f>IF(A432="","",VLOOKUP(A432,'Base Sites'!A:B,2,FALSE))</f>
        <v/>
      </c>
      <c r="AT432" t="str">
        <f>IF(A432="","",VLOOKUP(L432,'Base Vendeurs'!A:B,2,FALSE))</f>
        <v/>
      </c>
      <c r="AV432" t="str">
        <f t="shared" si="13"/>
        <v/>
      </c>
    </row>
    <row r="433" spans="1:48" x14ac:dyDescent="0.25">
      <c r="A433" s="484"/>
      <c r="B433" s="481"/>
      <c r="C433" s="22" t="s">
        <v>252</v>
      </c>
      <c r="D433" s="464">
        <v>1836</v>
      </c>
      <c r="E433" s="22" t="s">
        <v>23</v>
      </c>
      <c r="F433" s="22" t="s">
        <v>1604</v>
      </c>
      <c r="G433" s="20">
        <v>942.27</v>
      </c>
      <c r="AP433" t="str">
        <f t="shared" si="12"/>
        <v/>
      </c>
      <c r="AQ433" t="str">
        <f>IF(A433="","",VLOOKUP(A433,'Base Sites'!A:B,2,FALSE))</f>
        <v/>
      </c>
      <c r="AT433" t="str">
        <f>IF(A433="","",VLOOKUP(L433,'Base Vendeurs'!A:B,2,FALSE))</f>
        <v/>
      </c>
      <c r="AV433" t="str">
        <f t="shared" si="13"/>
        <v/>
      </c>
    </row>
    <row r="434" spans="1:48" x14ac:dyDescent="0.25">
      <c r="A434" s="484"/>
      <c r="B434" s="481"/>
      <c r="C434" s="480" t="s">
        <v>5226</v>
      </c>
      <c r="D434" s="481"/>
      <c r="E434" s="481"/>
      <c r="F434" s="481"/>
      <c r="G434" s="20">
        <v>942.27</v>
      </c>
      <c r="AP434" t="str">
        <f t="shared" si="12"/>
        <v/>
      </c>
      <c r="AQ434" t="str">
        <f>IF(A434="","",VLOOKUP(A434,'Base Sites'!A:B,2,FALSE))</f>
        <v/>
      </c>
      <c r="AT434" t="str">
        <f>IF(A434="","",VLOOKUP(L434,'Base Vendeurs'!A:B,2,FALSE))</f>
        <v/>
      </c>
      <c r="AV434" t="str">
        <f t="shared" si="13"/>
        <v/>
      </c>
    </row>
    <row r="435" spans="1:48" x14ac:dyDescent="0.25">
      <c r="A435" s="484"/>
      <c r="B435" s="481"/>
      <c r="C435" s="480" t="s">
        <v>388</v>
      </c>
      <c r="D435" s="464">
        <v>1995</v>
      </c>
      <c r="E435" s="22" t="s">
        <v>26</v>
      </c>
      <c r="F435" s="22" t="s">
        <v>2570</v>
      </c>
      <c r="G435" s="20">
        <v>2655</v>
      </c>
      <c r="AP435" t="str">
        <f t="shared" si="12"/>
        <v/>
      </c>
      <c r="AQ435" t="str">
        <f>IF(A435="","",VLOOKUP(A435,'Base Sites'!A:B,2,FALSE))</f>
        <v/>
      </c>
      <c r="AT435" t="str">
        <f>IF(A435="","",VLOOKUP(L435,'Base Vendeurs'!A:B,2,FALSE))</f>
        <v/>
      </c>
      <c r="AV435" t="str">
        <f t="shared" si="13"/>
        <v/>
      </c>
    </row>
    <row r="436" spans="1:48" x14ac:dyDescent="0.25">
      <c r="A436" s="484"/>
      <c r="B436" s="481"/>
      <c r="C436" s="481"/>
      <c r="D436" s="464">
        <v>3457</v>
      </c>
      <c r="E436" s="22" t="s">
        <v>24</v>
      </c>
      <c r="F436" s="22" t="s">
        <v>4327</v>
      </c>
      <c r="G436" s="20">
        <v>1219.23</v>
      </c>
      <c r="AP436" t="str">
        <f t="shared" si="12"/>
        <v/>
      </c>
      <c r="AQ436" t="str">
        <f>IF(A436="","",VLOOKUP(A436,'Base Sites'!A:B,2,FALSE))</f>
        <v/>
      </c>
      <c r="AT436" t="str">
        <f>IF(A436="","",VLOOKUP(L436,'Base Vendeurs'!A:B,2,FALSE))</f>
        <v/>
      </c>
      <c r="AV436" t="str">
        <f t="shared" si="13"/>
        <v/>
      </c>
    </row>
    <row r="437" spans="1:48" x14ac:dyDescent="0.25">
      <c r="A437" s="484"/>
      <c r="B437" s="481"/>
      <c r="C437" s="481"/>
      <c r="D437" s="464">
        <v>3499</v>
      </c>
      <c r="E437" s="22" t="s">
        <v>190</v>
      </c>
      <c r="F437" s="22" t="s">
        <v>915</v>
      </c>
      <c r="G437" s="20">
        <v>28.56</v>
      </c>
      <c r="AP437" t="str">
        <f t="shared" si="12"/>
        <v/>
      </c>
      <c r="AQ437" t="str">
        <f>IF(A437="","",VLOOKUP(A437,'Base Sites'!A:B,2,FALSE))</f>
        <v/>
      </c>
      <c r="AT437" t="str">
        <f>IF(A437="","",VLOOKUP(L437,'Base Vendeurs'!A:B,2,FALSE))</f>
        <v/>
      </c>
      <c r="AV437" t="str">
        <f t="shared" si="13"/>
        <v/>
      </c>
    </row>
    <row r="438" spans="1:48" x14ac:dyDescent="0.25">
      <c r="A438" s="484"/>
      <c r="B438" s="481"/>
      <c r="C438" s="481"/>
      <c r="D438" s="464">
        <v>3508</v>
      </c>
      <c r="E438" s="22" t="s">
        <v>382</v>
      </c>
      <c r="F438" s="22" t="s">
        <v>1528</v>
      </c>
      <c r="G438" s="20">
        <v>2510.0700000000002</v>
      </c>
      <c r="AP438" t="str">
        <f t="shared" si="12"/>
        <v/>
      </c>
      <c r="AQ438" t="str">
        <f>IF(A438="","",VLOOKUP(A438,'Base Sites'!A:B,2,FALSE))</f>
        <v/>
      </c>
      <c r="AT438" t="str">
        <f>IF(A438="","",VLOOKUP(L438,'Base Vendeurs'!A:B,2,FALSE))</f>
        <v/>
      </c>
      <c r="AV438" t="str">
        <f t="shared" si="13"/>
        <v/>
      </c>
    </row>
    <row r="439" spans="1:48" x14ac:dyDescent="0.25">
      <c r="A439" s="484"/>
      <c r="B439" s="481"/>
      <c r="C439" s="481"/>
      <c r="D439" s="464">
        <v>4043</v>
      </c>
      <c r="E439" s="22" t="s">
        <v>24</v>
      </c>
      <c r="F439" s="22" t="s">
        <v>2788</v>
      </c>
      <c r="G439" s="20">
        <v>683.15</v>
      </c>
      <c r="AP439" t="str">
        <f t="shared" si="12"/>
        <v/>
      </c>
      <c r="AQ439" t="str">
        <f>IF(A439="","",VLOOKUP(A439,'Base Sites'!A:B,2,FALSE))</f>
        <v/>
      </c>
      <c r="AT439" t="str">
        <f>IF(A439="","",VLOOKUP(L439,'Base Vendeurs'!A:B,2,FALSE))</f>
        <v/>
      </c>
      <c r="AV439" t="str">
        <f t="shared" si="13"/>
        <v/>
      </c>
    </row>
    <row r="440" spans="1:48" x14ac:dyDescent="0.25">
      <c r="A440" s="484"/>
      <c r="B440" s="481"/>
      <c r="C440" s="481"/>
      <c r="D440" s="464">
        <v>4553</v>
      </c>
      <c r="E440" s="22" t="s">
        <v>107</v>
      </c>
      <c r="F440" s="22" t="s">
        <v>908</v>
      </c>
      <c r="G440" s="20">
        <v>850.3</v>
      </c>
      <c r="AP440" t="str">
        <f t="shared" si="12"/>
        <v/>
      </c>
      <c r="AQ440" t="str">
        <f>IF(A440="","",VLOOKUP(A440,'Base Sites'!A:B,2,FALSE))</f>
        <v/>
      </c>
      <c r="AT440" t="str">
        <f>IF(A440="","",VLOOKUP(L440,'Base Vendeurs'!A:B,2,FALSE))</f>
        <v/>
      </c>
      <c r="AV440" t="str">
        <f t="shared" si="13"/>
        <v/>
      </c>
    </row>
    <row r="441" spans="1:48" x14ac:dyDescent="0.25">
      <c r="A441" s="484"/>
      <c r="B441" s="481"/>
      <c r="C441" s="481"/>
      <c r="D441" s="464">
        <v>4667</v>
      </c>
      <c r="E441" s="480" t="s">
        <v>157</v>
      </c>
      <c r="F441" s="22" t="s">
        <v>3622</v>
      </c>
      <c r="G441" s="20">
        <v>1191.08</v>
      </c>
      <c r="AP441" t="str">
        <f t="shared" si="12"/>
        <v/>
      </c>
      <c r="AQ441" t="str">
        <f>IF(A441="","",VLOOKUP(A441,'Base Sites'!A:B,2,FALSE))</f>
        <v/>
      </c>
      <c r="AT441" t="str">
        <f>IF(A441="","",VLOOKUP(L441,'Base Vendeurs'!A:B,2,FALSE))</f>
        <v/>
      </c>
      <c r="AV441" t="str">
        <f t="shared" si="13"/>
        <v/>
      </c>
    </row>
    <row r="442" spans="1:48" x14ac:dyDescent="0.25">
      <c r="A442" s="484"/>
      <c r="B442" s="481"/>
      <c r="C442" s="481"/>
      <c r="D442" s="464">
        <v>4668</v>
      </c>
      <c r="E442" s="481" t="s">
        <v>157</v>
      </c>
      <c r="F442" s="22" t="s">
        <v>1385</v>
      </c>
      <c r="G442" s="20">
        <v>1462.63</v>
      </c>
      <c r="AP442" t="str">
        <f t="shared" si="12"/>
        <v/>
      </c>
      <c r="AQ442" t="str">
        <f>IF(A442="","",VLOOKUP(A442,'Base Sites'!A:B,2,FALSE))</f>
        <v/>
      </c>
      <c r="AT442" t="str">
        <f>IF(A442="","",VLOOKUP(L442,'Base Vendeurs'!A:B,2,FALSE))</f>
        <v/>
      </c>
      <c r="AV442" t="str">
        <f t="shared" si="13"/>
        <v/>
      </c>
    </row>
    <row r="443" spans="1:48" x14ac:dyDescent="0.25">
      <c r="A443" s="484"/>
      <c r="B443" s="481"/>
      <c r="C443" s="481"/>
      <c r="D443" s="464">
        <v>5247</v>
      </c>
      <c r="E443" s="22" t="s">
        <v>420</v>
      </c>
      <c r="F443" s="22" t="s">
        <v>402</v>
      </c>
      <c r="G443" s="20">
        <v>1741.03</v>
      </c>
      <c r="AP443" t="str">
        <f t="shared" si="12"/>
        <v/>
      </c>
      <c r="AQ443" t="str">
        <f>IF(A443="","",VLOOKUP(A443,'Base Sites'!A:B,2,FALSE))</f>
        <v/>
      </c>
      <c r="AT443" t="str">
        <f>IF(A443="","",VLOOKUP(L443,'Base Vendeurs'!A:B,2,FALSE))</f>
        <v/>
      </c>
      <c r="AV443" t="str">
        <f t="shared" si="13"/>
        <v/>
      </c>
    </row>
    <row r="444" spans="1:48" x14ac:dyDescent="0.25">
      <c r="A444" s="484"/>
      <c r="B444" s="481"/>
      <c r="C444" s="481"/>
      <c r="D444" s="464">
        <v>5252</v>
      </c>
      <c r="E444" s="22" t="s">
        <v>177</v>
      </c>
      <c r="F444" s="22" t="s">
        <v>2665</v>
      </c>
      <c r="G444" s="20">
        <v>886.82</v>
      </c>
      <c r="AP444" t="str">
        <f t="shared" si="12"/>
        <v/>
      </c>
      <c r="AQ444" t="str">
        <f>IF(A444="","",VLOOKUP(A444,'Base Sites'!A:B,2,FALSE))</f>
        <v/>
      </c>
      <c r="AT444" t="str">
        <f>IF(A444="","",VLOOKUP(L444,'Base Vendeurs'!A:B,2,FALSE))</f>
        <v/>
      </c>
      <c r="AV444" t="str">
        <f t="shared" si="13"/>
        <v/>
      </c>
    </row>
    <row r="445" spans="1:48" x14ac:dyDescent="0.25">
      <c r="A445" s="484"/>
      <c r="B445" s="481"/>
      <c r="C445" s="481"/>
      <c r="D445" s="464">
        <v>5259</v>
      </c>
      <c r="E445" s="480" t="s">
        <v>93</v>
      </c>
      <c r="F445" s="22" t="s">
        <v>4111</v>
      </c>
      <c r="G445" s="20">
        <v>637.11</v>
      </c>
      <c r="AP445" t="str">
        <f t="shared" si="12"/>
        <v/>
      </c>
      <c r="AQ445" t="str">
        <f>IF(A445="","",VLOOKUP(A445,'Base Sites'!A:B,2,FALSE))</f>
        <v/>
      </c>
      <c r="AT445" t="str">
        <f>IF(A445="","",VLOOKUP(L445,'Base Vendeurs'!A:B,2,FALSE))</f>
        <v/>
      </c>
      <c r="AV445" t="str">
        <f t="shared" si="13"/>
        <v/>
      </c>
    </row>
    <row r="446" spans="1:48" x14ac:dyDescent="0.25">
      <c r="A446" s="484"/>
      <c r="B446" s="481"/>
      <c r="C446" s="481"/>
      <c r="D446" s="464">
        <v>5313</v>
      </c>
      <c r="E446" s="481" t="s">
        <v>93</v>
      </c>
      <c r="F446" s="22" t="s">
        <v>4868</v>
      </c>
      <c r="G446" s="20">
        <v>1052.3599999999999</v>
      </c>
      <c r="AP446" t="str">
        <f t="shared" si="12"/>
        <v/>
      </c>
      <c r="AQ446" t="str">
        <f>IF(A446="","",VLOOKUP(A446,'Base Sites'!A:B,2,FALSE))</f>
        <v/>
      </c>
      <c r="AT446" t="str">
        <f>IF(A446="","",VLOOKUP(L446,'Base Vendeurs'!A:B,2,FALSE))</f>
        <v/>
      </c>
      <c r="AV446" t="str">
        <f t="shared" si="13"/>
        <v/>
      </c>
    </row>
    <row r="447" spans="1:48" x14ac:dyDescent="0.25">
      <c r="A447" s="484"/>
      <c r="B447" s="481"/>
      <c r="C447" s="481"/>
      <c r="D447" s="464">
        <v>5318</v>
      </c>
      <c r="E447" s="22" t="s">
        <v>23</v>
      </c>
      <c r="F447" s="22" t="s">
        <v>3501</v>
      </c>
      <c r="G447" s="20">
        <v>307.82</v>
      </c>
      <c r="AP447" t="str">
        <f t="shared" si="12"/>
        <v/>
      </c>
      <c r="AQ447" t="str">
        <f>IF(A447="","",VLOOKUP(A447,'Base Sites'!A:B,2,FALSE))</f>
        <v/>
      </c>
      <c r="AT447" t="str">
        <f>IF(A447="","",VLOOKUP(L447,'Base Vendeurs'!A:B,2,FALSE))</f>
        <v/>
      </c>
      <c r="AV447" t="str">
        <f t="shared" si="13"/>
        <v/>
      </c>
    </row>
    <row r="448" spans="1:48" x14ac:dyDescent="0.25">
      <c r="A448" s="484"/>
      <c r="B448" s="481"/>
      <c r="C448" s="481"/>
      <c r="D448" s="464">
        <v>5497</v>
      </c>
      <c r="E448" s="480" t="s">
        <v>107</v>
      </c>
      <c r="F448" s="22" t="s">
        <v>3300</v>
      </c>
      <c r="G448" s="20">
        <v>414.8</v>
      </c>
      <c r="AP448" t="str">
        <f t="shared" si="12"/>
        <v/>
      </c>
      <c r="AQ448" t="str">
        <f>IF(A448="","",VLOOKUP(A448,'Base Sites'!A:B,2,FALSE))</f>
        <v/>
      </c>
      <c r="AT448" t="str">
        <f>IF(A448="","",VLOOKUP(L448,'Base Vendeurs'!A:B,2,FALSE))</f>
        <v/>
      </c>
      <c r="AV448" t="str">
        <f t="shared" si="13"/>
        <v/>
      </c>
    </row>
    <row r="449" spans="1:48" x14ac:dyDescent="0.25">
      <c r="A449" s="484"/>
      <c r="B449" s="481"/>
      <c r="C449" s="481"/>
      <c r="D449" s="464">
        <v>5498</v>
      </c>
      <c r="E449" s="481" t="s">
        <v>107</v>
      </c>
      <c r="F449" s="22" t="s">
        <v>3313</v>
      </c>
      <c r="G449" s="20">
        <v>553.97</v>
      </c>
      <c r="AP449" t="str">
        <f t="shared" si="12"/>
        <v/>
      </c>
      <c r="AQ449" t="str">
        <f>IF(A449="","",VLOOKUP(A449,'Base Sites'!A:B,2,FALSE))</f>
        <v/>
      </c>
      <c r="AT449" t="str">
        <f>IF(A449="","",VLOOKUP(L449,'Base Vendeurs'!A:B,2,FALSE))</f>
        <v/>
      </c>
      <c r="AV449" t="str">
        <f t="shared" si="13"/>
        <v/>
      </c>
    </row>
    <row r="450" spans="1:48" x14ac:dyDescent="0.25">
      <c r="A450" s="484"/>
      <c r="B450" s="481"/>
      <c r="C450" s="481"/>
      <c r="D450" s="464">
        <v>5499</v>
      </c>
      <c r="E450" s="22" t="s">
        <v>157</v>
      </c>
      <c r="F450" s="22" t="s">
        <v>2844</v>
      </c>
      <c r="G450" s="20">
        <v>1462.62</v>
      </c>
      <c r="AP450" t="str">
        <f t="shared" ref="AP450:AP513" si="14">IF(AM450="","",+AL450/AM450)</f>
        <v/>
      </c>
      <c r="AQ450" t="str">
        <f>IF(A450="","",VLOOKUP(A450,'Base Sites'!A:B,2,FALSE))</f>
        <v/>
      </c>
      <c r="AT450" t="str">
        <f>IF(A450="","",VLOOKUP(L450,'Base Vendeurs'!A:B,2,FALSE))</f>
        <v/>
      </c>
      <c r="AV450" t="str">
        <f t="shared" si="13"/>
        <v/>
      </c>
    </row>
    <row r="451" spans="1:48" x14ac:dyDescent="0.25">
      <c r="A451" s="484"/>
      <c r="B451" s="481"/>
      <c r="C451" s="481"/>
      <c r="D451" s="464">
        <v>5531</v>
      </c>
      <c r="E451" s="22" t="s">
        <v>23</v>
      </c>
      <c r="F451" s="22" t="s">
        <v>4272</v>
      </c>
      <c r="G451" s="20">
        <v>207.57</v>
      </c>
      <c r="AP451" t="str">
        <f t="shared" si="14"/>
        <v/>
      </c>
      <c r="AQ451" t="str">
        <f>IF(A451="","",VLOOKUP(A451,'Base Sites'!A:B,2,FALSE))</f>
        <v/>
      </c>
      <c r="AT451" t="str">
        <f>IF(A451="","",VLOOKUP(L451,'Base Vendeurs'!A:B,2,FALSE))</f>
        <v/>
      </c>
      <c r="AV451" t="str">
        <f t="shared" ref="AV451:AV514" si="15">IF(A451="","",+AU451/S451)</f>
        <v/>
      </c>
    </row>
    <row r="452" spans="1:48" x14ac:dyDescent="0.25">
      <c r="A452" s="484"/>
      <c r="B452" s="481"/>
      <c r="C452" s="481"/>
      <c r="D452" s="464">
        <v>5723</v>
      </c>
      <c r="E452" s="480" t="s">
        <v>177</v>
      </c>
      <c r="F452" s="22" t="s">
        <v>1524</v>
      </c>
      <c r="G452" s="20">
        <v>1648.47</v>
      </c>
      <c r="AP452" t="str">
        <f t="shared" si="14"/>
        <v/>
      </c>
      <c r="AQ452" t="str">
        <f>IF(A452="","",VLOOKUP(A452,'Base Sites'!A:B,2,FALSE))</f>
        <v/>
      </c>
      <c r="AT452" t="str">
        <f>IF(A452="","",VLOOKUP(L452,'Base Vendeurs'!A:B,2,FALSE))</f>
        <v/>
      </c>
      <c r="AV452" t="str">
        <f t="shared" si="15"/>
        <v/>
      </c>
    </row>
    <row r="453" spans="1:48" x14ac:dyDescent="0.25">
      <c r="A453" s="484"/>
      <c r="B453" s="481"/>
      <c r="C453" s="481"/>
      <c r="D453" s="464">
        <v>5752</v>
      </c>
      <c r="E453" s="481" t="s">
        <v>177</v>
      </c>
      <c r="F453" s="22" t="s">
        <v>3421</v>
      </c>
      <c r="G453" s="20">
        <v>1237.9000000000001</v>
      </c>
      <c r="AP453" t="str">
        <f t="shared" si="14"/>
        <v/>
      </c>
      <c r="AQ453" t="str">
        <f>IF(A453="","",VLOOKUP(A453,'Base Sites'!A:B,2,FALSE))</f>
        <v/>
      </c>
      <c r="AT453" t="str">
        <f>IF(A453="","",VLOOKUP(L453,'Base Vendeurs'!A:B,2,FALSE))</f>
        <v/>
      </c>
      <c r="AV453" t="str">
        <f t="shared" si="15"/>
        <v/>
      </c>
    </row>
    <row r="454" spans="1:48" x14ac:dyDescent="0.25">
      <c r="A454" s="484"/>
      <c r="B454" s="481"/>
      <c r="C454" s="481"/>
      <c r="D454" s="464">
        <v>5755</v>
      </c>
      <c r="E454" s="481" t="s">
        <v>177</v>
      </c>
      <c r="F454" s="22" t="s">
        <v>988</v>
      </c>
      <c r="G454" s="20">
        <v>1709.73</v>
      </c>
      <c r="AP454" t="str">
        <f t="shared" si="14"/>
        <v/>
      </c>
      <c r="AQ454" t="str">
        <f>IF(A454="","",VLOOKUP(A454,'Base Sites'!A:B,2,FALSE))</f>
        <v/>
      </c>
      <c r="AT454" t="str">
        <f>IF(A454="","",VLOOKUP(L454,'Base Vendeurs'!A:B,2,FALSE))</f>
        <v/>
      </c>
      <c r="AV454" t="str">
        <f t="shared" si="15"/>
        <v/>
      </c>
    </row>
    <row r="455" spans="1:48" x14ac:dyDescent="0.25">
      <c r="A455" s="484"/>
      <c r="B455" s="481"/>
      <c r="C455" s="481"/>
      <c r="D455" s="464">
        <v>5781</v>
      </c>
      <c r="E455" s="481" t="s">
        <v>177</v>
      </c>
      <c r="F455" s="22" t="s">
        <v>2610</v>
      </c>
      <c r="G455" s="20">
        <v>1648.47</v>
      </c>
      <c r="AP455" t="str">
        <f t="shared" si="14"/>
        <v/>
      </c>
      <c r="AQ455" t="str">
        <f>IF(A455="","",VLOOKUP(A455,'Base Sites'!A:B,2,FALSE))</f>
        <v/>
      </c>
      <c r="AT455" t="str">
        <f>IF(A455="","",VLOOKUP(L455,'Base Vendeurs'!A:B,2,FALSE))</f>
        <v/>
      </c>
      <c r="AV455" t="str">
        <f t="shared" si="15"/>
        <v/>
      </c>
    </row>
    <row r="456" spans="1:48" x14ac:dyDescent="0.25">
      <c r="A456" s="484"/>
      <c r="B456" s="481"/>
      <c r="C456" s="481"/>
      <c r="D456" s="464">
        <v>5948</v>
      </c>
      <c r="E456" s="22" t="s">
        <v>107</v>
      </c>
      <c r="F456" s="22" t="s">
        <v>891</v>
      </c>
      <c r="G456" s="20">
        <v>338.26</v>
      </c>
      <c r="AP456" t="str">
        <f t="shared" si="14"/>
        <v/>
      </c>
      <c r="AQ456" t="str">
        <f>IF(A456="","",VLOOKUP(A456,'Base Sites'!A:B,2,FALSE))</f>
        <v/>
      </c>
      <c r="AT456" t="str">
        <f>IF(A456="","",VLOOKUP(L456,'Base Vendeurs'!A:B,2,FALSE))</f>
        <v/>
      </c>
      <c r="AV456" t="str">
        <f t="shared" si="15"/>
        <v/>
      </c>
    </row>
    <row r="457" spans="1:48" x14ac:dyDescent="0.25">
      <c r="A457" s="484"/>
      <c r="B457" s="481"/>
      <c r="C457" s="481"/>
      <c r="D457" s="464">
        <v>5957</v>
      </c>
      <c r="E457" s="22" t="s">
        <v>93</v>
      </c>
      <c r="F457" s="22" t="s">
        <v>4832</v>
      </c>
      <c r="G457" s="20">
        <v>700.18</v>
      </c>
      <c r="AP457" t="str">
        <f t="shared" si="14"/>
        <v/>
      </c>
      <c r="AQ457" t="str">
        <f>IF(A457="","",VLOOKUP(A457,'Base Sites'!A:B,2,FALSE))</f>
        <v/>
      </c>
      <c r="AT457" t="str">
        <f>IF(A457="","",VLOOKUP(L457,'Base Vendeurs'!A:B,2,FALSE))</f>
        <v/>
      </c>
      <c r="AV457" t="str">
        <f t="shared" si="15"/>
        <v/>
      </c>
    </row>
    <row r="458" spans="1:48" x14ac:dyDescent="0.25">
      <c r="A458" s="484"/>
      <c r="B458" s="481"/>
      <c r="C458" s="481"/>
      <c r="D458" s="464">
        <v>5985</v>
      </c>
      <c r="E458" s="22" t="s">
        <v>23</v>
      </c>
      <c r="F458" s="22" t="s">
        <v>1074</v>
      </c>
      <c r="G458" s="20">
        <v>876.45</v>
      </c>
      <c r="AP458" t="str">
        <f t="shared" si="14"/>
        <v/>
      </c>
      <c r="AQ458" t="str">
        <f>IF(A458="","",VLOOKUP(A458,'Base Sites'!A:B,2,FALSE))</f>
        <v/>
      </c>
      <c r="AT458" t="str">
        <f>IF(A458="","",VLOOKUP(L458,'Base Vendeurs'!A:B,2,FALSE))</f>
        <v/>
      </c>
      <c r="AV458" t="str">
        <f t="shared" si="15"/>
        <v/>
      </c>
    </row>
    <row r="459" spans="1:48" x14ac:dyDescent="0.25">
      <c r="A459" s="484"/>
      <c r="B459" s="481"/>
      <c r="C459" s="481"/>
      <c r="D459" s="464">
        <v>5990</v>
      </c>
      <c r="E459" s="22" t="s">
        <v>107</v>
      </c>
      <c r="F459" s="22" t="s">
        <v>886</v>
      </c>
      <c r="G459" s="20">
        <v>527.22</v>
      </c>
      <c r="AP459" t="str">
        <f t="shared" si="14"/>
        <v/>
      </c>
      <c r="AQ459" t="str">
        <f>IF(A459="","",VLOOKUP(A459,'Base Sites'!A:B,2,FALSE))</f>
        <v/>
      </c>
      <c r="AT459" t="str">
        <f>IF(A459="","",VLOOKUP(L459,'Base Vendeurs'!A:B,2,FALSE))</f>
        <v/>
      </c>
      <c r="AV459" t="str">
        <f t="shared" si="15"/>
        <v/>
      </c>
    </row>
    <row r="460" spans="1:48" x14ac:dyDescent="0.25">
      <c r="A460" s="484"/>
      <c r="B460" s="481"/>
      <c r="C460" s="481"/>
      <c r="D460" s="464">
        <v>5992</v>
      </c>
      <c r="E460" s="22" t="s">
        <v>23</v>
      </c>
      <c r="F460" s="22" t="s">
        <v>1064</v>
      </c>
      <c r="G460" s="20">
        <v>516.27</v>
      </c>
      <c r="AP460" t="str">
        <f t="shared" si="14"/>
        <v/>
      </c>
      <c r="AQ460" t="str">
        <f>IF(A460="","",VLOOKUP(A460,'Base Sites'!A:B,2,FALSE))</f>
        <v/>
      </c>
      <c r="AT460" t="str">
        <f>IF(A460="","",VLOOKUP(L460,'Base Vendeurs'!A:B,2,FALSE))</f>
        <v/>
      </c>
      <c r="AV460" t="str">
        <f t="shared" si="15"/>
        <v/>
      </c>
    </row>
    <row r="461" spans="1:48" x14ac:dyDescent="0.25">
      <c r="A461" s="484"/>
      <c r="B461" s="481"/>
      <c r="C461" s="481"/>
      <c r="D461" s="464">
        <v>6003</v>
      </c>
      <c r="E461" s="22" t="s">
        <v>177</v>
      </c>
      <c r="F461" s="22" t="s">
        <v>3433</v>
      </c>
      <c r="G461" s="20">
        <v>724.6</v>
      </c>
      <c r="AP461" t="str">
        <f t="shared" si="14"/>
        <v/>
      </c>
      <c r="AQ461" t="str">
        <f>IF(A461="","",VLOOKUP(A461,'Base Sites'!A:B,2,FALSE))</f>
        <v/>
      </c>
      <c r="AT461" t="str">
        <f>IF(A461="","",VLOOKUP(L461,'Base Vendeurs'!A:B,2,FALSE))</f>
        <v/>
      </c>
      <c r="AV461" t="str">
        <f t="shared" si="15"/>
        <v/>
      </c>
    </row>
    <row r="462" spans="1:48" x14ac:dyDescent="0.25">
      <c r="A462" s="484"/>
      <c r="B462" s="481"/>
      <c r="C462" s="481"/>
      <c r="D462" s="464">
        <v>6004</v>
      </c>
      <c r="E462" s="22" t="s">
        <v>23</v>
      </c>
      <c r="F462" s="22" t="s">
        <v>1374</v>
      </c>
      <c r="G462" s="20">
        <v>513.66</v>
      </c>
      <c r="AP462" t="str">
        <f t="shared" si="14"/>
        <v/>
      </c>
      <c r="AQ462" t="str">
        <f>IF(A462="","",VLOOKUP(A462,'Base Sites'!A:B,2,FALSE))</f>
        <v/>
      </c>
      <c r="AT462" t="str">
        <f>IF(A462="","",VLOOKUP(L462,'Base Vendeurs'!A:B,2,FALSE))</f>
        <v/>
      </c>
      <c r="AV462" t="str">
        <f t="shared" si="15"/>
        <v/>
      </c>
    </row>
    <row r="463" spans="1:48" x14ac:dyDescent="0.25">
      <c r="A463" s="484"/>
      <c r="B463" s="481"/>
      <c r="C463" s="481"/>
      <c r="D463" s="464">
        <v>6015</v>
      </c>
      <c r="E463" s="22" t="s">
        <v>107</v>
      </c>
      <c r="F463" s="22" t="s">
        <v>1562</v>
      </c>
      <c r="G463" s="20">
        <v>1794.93</v>
      </c>
      <c r="AP463" t="str">
        <f t="shared" si="14"/>
        <v/>
      </c>
      <c r="AQ463" t="str">
        <f>IF(A463="","",VLOOKUP(A463,'Base Sites'!A:B,2,FALSE))</f>
        <v/>
      </c>
      <c r="AT463" t="str">
        <f>IF(A463="","",VLOOKUP(L463,'Base Vendeurs'!A:B,2,FALSE))</f>
        <v/>
      </c>
      <c r="AV463" t="str">
        <f t="shared" si="15"/>
        <v/>
      </c>
    </row>
    <row r="464" spans="1:48" x14ac:dyDescent="0.25">
      <c r="A464" s="484"/>
      <c r="B464" s="481"/>
      <c r="C464" s="481"/>
      <c r="D464" s="464">
        <v>6037</v>
      </c>
      <c r="E464" s="22" t="s">
        <v>23</v>
      </c>
      <c r="F464" s="22" t="s">
        <v>2759</v>
      </c>
      <c r="G464" s="20">
        <v>531.15</v>
      </c>
      <c r="AP464" t="str">
        <f t="shared" si="14"/>
        <v/>
      </c>
      <c r="AQ464" t="str">
        <f>IF(A464="","",VLOOKUP(A464,'Base Sites'!A:B,2,FALSE))</f>
        <v/>
      </c>
      <c r="AT464" t="str">
        <f>IF(A464="","",VLOOKUP(L464,'Base Vendeurs'!A:B,2,FALSE))</f>
        <v/>
      </c>
      <c r="AV464" t="str">
        <f t="shared" si="15"/>
        <v/>
      </c>
    </row>
    <row r="465" spans="1:48" x14ac:dyDescent="0.25">
      <c r="A465" s="484"/>
      <c r="B465" s="481"/>
      <c r="C465" s="481"/>
      <c r="D465" s="464">
        <v>6058</v>
      </c>
      <c r="E465" s="22" t="s">
        <v>26</v>
      </c>
      <c r="F465" s="22" t="s">
        <v>4170</v>
      </c>
      <c r="G465" s="20">
        <v>949.94</v>
      </c>
      <c r="AP465" t="str">
        <f t="shared" si="14"/>
        <v/>
      </c>
      <c r="AQ465" t="str">
        <f>IF(A465="","",VLOOKUP(A465,'Base Sites'!A:B,2,FALSE))</f>
        <v/>
      </c>
      <c r="AT465" t="str">
        <f>IF(A465="","",VLOOKUP(L465,'Base Vendeurs'!A:B,2,FALSE))</f>
        <v/>
      </c>
      <c r="AV465" t="str">
        <f t="shared" si="15"/>
        <v/>
      </c>
    </row>
    <row r="466" spans="1:48" x14ac:dyDescent="0.25">
      <c r="A466" s="484"/>
      <c r="B466" s="481"/>
      <c r="C466" s="481"/>
      <c r="D466" s="464">
        <v>6065</v>
      </c>
      <c r="E466" s="22" t="s">
        <v>93</v>
      </c>
      <c r="F466" s="22" t="s">
        <v>4870</v>
      </c>
      <c r="G466" s="20">
        <v>877.37</v>
      </c>
      <c r="AP466" t="str">
        <f t="shared" si="14"/>
        <v/>
      </c>
      <c r="AQ466" t="str">
        <f>IF(A466="","",VLOOKUP(A466,'Base Sites'!A:B,2,FALSE))</f>
        <v/>
      </c>
      <c r="AT466" t="str">
        <f>IF(A466="","",VLOOKUP(L466,'Base Vendeurs'!A:B,2,FALSE))</f>
        <v/>
      </c>
      <c r="AV466" t="str">
        <f t="shared" si="15"/>
        <v/>
      </c>
    </row>
    <row r="467" spans="1:48" x14ac:dyDescent="0.25">
      <c r="A467" s="484"/>
      <c r="B467" s="481"/>
      <c r="C467" s="481"/>
      <c r="D467" s="464">
        <v>6071</v>
      </c>
      <c r="E467" s="22" t="s">
        <v>24</v>
      </c>
      <c r="F467" s="22" t="s">
        <v>4329</v>
      </c>
      <c r="G467" s="20">
        <v>837.44</v>
      </c>
      <c r="AP467" t="str">
        <f t="shared" si="14"/>
        <v/>
      </c>
      <c r="AQ467" t="str">
        <f>IF(A467="","",VLOOKUP(A467,'Base Sites'!A:B,2,FALSE))</f>
        <v/>
      </c>
      <c r="AT467" t="str">
        <f>IF(A467="","",VLOOKUP(L467,'Base Vendeurs'!A:B,2,FALSE))</f>
        <v/>
      </c>
      <c r="AV467" t="str">
        <f t="shared" si="15"/>
        <v/>
      </c>
    </row>
    <row r="468" spans="1:48" x14ac:dyDescent="0.25">
      <c r="A468" s="484"/>
      <c r="B468" s="481"/>
      <c r="C468" s="481"/>
      <c r="D468" s="464">
        <v>6072</v>
      </c>
      <c r="E468" s="22" t="s">
        <v>26</v>
      </c>
      <c r="F468" s="22" t="s">
        <v>2551</v>
      </c>
      <c r="G468" s="20">
        <v>332.36</v>
      </c>
      <c r="AP468" t="str">
        <f t="shared" si="14"/>
        <v/>
      </c>
      <c r="AQ468" t="str">
        <f>IF(A468="","",VLOOKUP(A468,'Base Sites'!A:B,2,FALSE))</f>
        <v/>
      </c>
      <c r="AT468" t="str">
        <f>IF(A468="","",VLOOKUP(L468,'Base Vendeurs'!A:B,2,FALSE))</f>
        <v/>
      </c>
      <c r="AV468" t="str">
        <f t="shared" si="15"/>
        <v/>
      </c>
    </row>
    <row r="469" spans="1:48" x14ac:dyDescent="0.25">
      <c r="A469" s="484"/>
      <c r="B469" s="481"/>
      <c r="C469" s="481"/>
      <c r="D469" s="464">
        <v>6073</v>
      </c>
      <c r="E469" s="22" t="s">
        <v>177</v>
      </c>
      <c r="F469" s="22" t="s">
        <v>2646</v>
      </c>
      <c r="G469" s="20">
        <v>658.57</v>
      </c>
      <c r="AP469" t="str">
        <f t="shared" si="14"/>
        <v/>
      </c>
      <c r="AQ469" t="str">
        <f>IF(A469="","",VLOOKUP(A469,'Base Sites'!A:B,2,FALSE))</f>
        <v/>
      </c>
      <c r="AT469" t="str">
        <f>IF(A469="","",VLOOKUP(L469,'Base Vendeurs'!A:B,2,FALSE))</f>
        <v/>
      </c>
      <c r="AV469" t="str">
        <f t="shared" si="15"/>
        <v/>
      </c>
    </row>
    <row r="470" spans="1:48" x14ac:dyDescent="0.25">
      <c r="A470" s="484"/>
      <c r="B470" s="481"/>
      <c r="C470" s="481"/>
      <c r="D470" s="464">
        <v>6080</v>
      </c>
      <c r="E470" s="22" t="s">
        <v>23</v>
      </c>
      <c r="F470" s="22" t="s">
        <v>3491</v>
      </c>
      <c r="G470" s="20">
        <v>1182.98</v>
      </c>
      <c r="AP470" t="str">
        <f t="shared" si="14"/>
        <v/>
      </c>
      <c r="AQ470" t="str">
        <f>IF(A470="","",VLOOKUP(A470,'Base Sites'!A:B,2,FALSE))</f>
        <v/>
      </c>
      <c r="AT470" t="str">
        <f>IF(A470="","",VLOOKUP(L470,'Base Vendeurs'!A:B,2,FALSE))</f>
        <v/>
      </c>
      <c r="AV470" t="str">
        <f t="shared" si="15"/>
        <v/>
      </c>
    </row>
    <row r="471" spans="1:48" x14ac:dyDescent="0.25">
      <c r="A471" s="484"/>
      <c r="B471" s="481"/>
      <c r="C471" s="481"/>
      <c r="D471" s="464">
        <v>6132</v>
      </c>
      <c r="E471" s="22" t="s">
        <v>26</v>
      </c>
      <c r="F471" s="22" t="s">
        <v>3394</v>
      </c>
      <c r="G471" s="20">
        <v>1081.6400000000001</v>
      </c>
      <c r="AP471" t="str">
        <f t="shared" si="14"/>
        <v/>
      </c>
      <c r="AQ471" t="str">
        <f>IF(A471="","",VLOOKUP(A471,'Base Sites'!A:B,2,FALSE))</f>
        <v/>
      </c>
      <c r="AT471" t="str">
        <f>IF(A471="","",VLOOKUP(L471,'Base Vendeurs'!A:B,2,FALSE))</f>
        <v/>
      </c>
      <c r="AV471" t="str">
        <f t="shared" si="15"/>
        <v/>
      </c>
    </row>
    <row r="472" spans="1:48" x14ac:dyDescent="0.25">
      <c r="A472" s="484"/>
      <c r="B472" s="481"/>
      <c r="C472" s="481"/>
      <c r="D472" s="464">
        <v>6321</v>
      </c>
      <c r="E472" s="480" t="s">
        <v>190</v>
      </c>
      <c r="F472" s="22" t="s">
        <v>3360</v>
      </c>
      <c r="G472" s="20">
        <v>528.32000000000005</v>
      </c>
      <c r="AP472" t="str">
        <f t="shared" si="14"/>
        <v/>
      </c>
      <c r="AQ472" t="str">
        <f>IF(A472="","",VLOOKUP(A472,'Base Sites'!A:B,2,FALSE))</f>
        <v/>
      </c>
      <c r="AT472" t="str">
        <f>IF(A472="","",VLOOKUP(L472,'Base Vendeurs'!A:B,2,FALSE))</f>
        <v/>
      </c>
      <c r="AV472" t="str">
        <f t="shared" si="15"/>
        <v/>
      </c>
    </row>
    <row r="473" spans="1:48" x14ac:dyDescent="0.25">
      <c r="A473" s="484"/>
      <c r="B473" s="481"/>
      <c r="C473" s="481"/>
      <c r="D473" s="464">
        <v>6347</v>
      </c>
      <c r="E473" s="481" t="s">
        <v>190</v>
      </c>
      <c r="F473" s="22" t="s">
        <v>4158</v>
      </c>
      <c r="G473" s="20">
        <v>505.15</v>
      </c>
      <c r="AP473" t="str">
        <f t="shared" si="14"/>
        <v/>
      </c>
      <c r="AQ473" t="str">
        <f>IF(A473="","",VLOOKUP(A473,'Base Sites'!A:B,2,FALSE))</f>
        <v/>
      </c>
      <c r="AT473" t="str">
        <f>IF(A473="","",VLOOKUP(L473,'Base Vendeurs'!A:B,2,FALSE))</f>
        <v/>
      </c>
      <c r="AV473" t="str">
        <f t="shared" si="15"/>
        <v/>
      </c>
    </row>
    <row r="474" spans="1:48" x14ac:dyDescent="0.25">
      <c r="A474" s="484"/>
      <c r="B474" s="481"/>
      <c r="C474" s="481"/>
      <c r="D474" s="464">
        <v>6349</v>
      </c>
      <c r="E474" s="22" t="s">
        <v>23</v>
      </c>
      <c r="F474" s="22" t="s">
        <v>5082</v>
      </c>
      <c r="G474" s="20">
        <v>599.24</v>
      </c>
      <c r="AP474" t="str">
        <f t="shared" si="14"/>
        <v/>
      </c>
      <c r="AQ474" t="str">
        <f>IF(A474="","",VLOOKUP(A474,'Base Sites'!A:B,2,FALSE))</f>
        <v/>
      </c>
      <c r="AT474" t="str">
        <f>IF(A474="","",VLOOKUP(L474,'Base Vendeurs'!A:B,2,FALSE))</f>
        <v/>
      </c>
      <c r="AV474" t="str">
        <f t="shared" si="15"/>
        <v/>
      </c>
    </row>
    <row r="475" spans="1:48" x14ac:dyDescent="0.25">
      <c r="A475" s="484"/>
      <c r="B475" s="481"/>
      <c r="C475" s="481"/>
      <c r="D475" s="464">
        <v>6350</v>
      </c>
      <c r="E475" s="22" t="s">
        <v>157</v>
      </c>
      <c r="F475" s="22" t="s">
        <v>5139</v>
      </c>
      <c r="G475" s="20">
        <v>658.88</v>
      </c>
      <c r="AP475" t="str">
        <f t="shared" si="14"/>
        <v/>
      </c>
      <c r="AQ475" t="str">
        <f>IF(A475="","",VLOOKUP(A475,'Base Sites'!A:B,2,FALSE))</f>
        <v/>
      </c>
      <c r="AT475" t="str">
        <f>IF(A475="","",VLOOKUP(L475,'Base Vendeurs'!A:B,2,FALSE))</f>
        <v/>
      </c>
      <c r="AV475" t="str">
        <f t="shared" si="15"/>
        <v/>
      </c>
    </row>
    <row r="476" spans="1:48" x14ac:dyDescent="0.25">
      <c r="A476" s="484"/>
      <c r="B476" s="481"/>
      <c r="C476" s="481"/>
      <c r="D476" s="464">
        <v>9749</v>
      </c>
      <c r="E476" s="22" t="s">
        <v>93</v>
      </c>
      <c r="F476" s="22" t="s">
        <v>1987</v>
      </c>
      <c r="G476" s="20">
        <v>1220.95</v>
      </c>
      <c r="AP476" t="str">
        <f t="shared" si="14"/>
        <v/>
      </c>
      <c r="AQ476" t="str">
        <f>IF(A476="","",VLOOKUP(A476,'Base Sites'!A:B,2,FALSE))</f>
        <v/>
      </c>
      <c r="AT476" t="str">
        <f>IF(A476="","",VLOOKUP(L476,'Base Vendeurs'!A:B,2,FALSE))</f>
        <v/>
      </c>
      <c r="AV476" t="str">
        <f t="shared" si="15"/>
        <v/>
      </c>
    </row>
    <row r="477" spans="1:48" x14ac:dyDescent="0.25">
      <c r="A477" s="484"/>
      <c r="B477" s="481"/>
      <c r="C477" s="480" t="s">
        <v>5227</v>
      </c>
      <c r="D477" s="481"/>
      <c r="E477" s="481"/>
      <c r="F477" s="481"/>
      <c r="G477" s="20">
        <v>40064.25</v>
      </c>
      <c r="AP477" t="str">
        <f t="shared" si="14"/>
        <v/>
      </c>
      <c r="AQ477" t="str">
        <f>IF(A477="","",VLOOKUP(A477,'Base Sites'!A:B,2,FALSE))</f>
        <v/>
      </c>
      <c r="AT477" t="str">
        <f>IF(A477="","",VLOOKUP(L477,'Base Vendeurs'!A:B,2,FALSE))</f>
        <v/>
      </c>
      <c r="AV477" t="str">
        <f t="shared" si="15"/>
        <v/>
      </c>
    </row>
    <row r="478" spans="1:48" x14ac:dyDescent="0.25">
      <c r="A478" s="484"/>
      <c r="B478" s="481"/>
      <c r="C478" s="480" t="s">
        <v>417</v>
      </c>
      <c r="D478" s="464">
        <v>4751</v>
      </c>
      <c r="E478" s="22" t="s">
        <v>23</v>
      </c>
      <c r="F478" s="22" t="s">
        <v>4287</v>
      </c>
      <c r="G478" s="20">
        <v>751.21</v>
      </c>
      <c r="AP478" t="str">
        <f t="shared" si="14"/>
        <v/>
      </c>
      <c r="AQ478" t="str">
        <f>IF(A478="","",VLOOKUP(A478,'Base Sites'!A:B,2,FALSE))</f>
        <v/>
      </c>
      <c r="AT478" t="str">
        <f>IF(A478="","",VLOOKUP(L478,'Base Vendeurs'!A:B,2,FALSE))</f>
        <v/>
      </c>
      <c r="AV478" t="str">
        <f t="shared" si="15"/>
        <v/>
      </c>
    </row>
    <row r="479" spans="1:48" x14ac:dyDescent="0.25">
      <c r="A479" s="484"/>
      <c r="B479" s="481"/>
      <c r="C479" s="481"/>
      <c r="D479" s="464">
        <v>4783</v>
      </c>
      <c r="E479" s="22" t="s">
        <v>157</v>
      </c>
      <c r="F479" s="22" t="s">
        <v>1611</v>
      </c>
      <c r="G479" s="20">
        <v>1462.63</v>
      </c>
      <c r="AP479" t="str">
        <f t="shared" si="14"/>
        <v/>
      </c>
      <c r="AQ479" t="str">
        <f>IF(A479="","",VLOOKUP(A479,'Base Sites'!A:B,2,FALSE))</f>
        <v/>
      </c>
      <c r="AT479" t="str">
        <f>IF(A479="","",VLOOKUP(L479,'Base Vendeurs'!A:B,2,FALSE))</f>
        <v/>
      </c>
      <c r="AV479" t="str">
        <f t="shared" si="15"/>
        <v/>
      </c>
    </row>
    <row r="480" spans="1:48" x14ac:dyDescent="0.25">
      <c r="A480" s="484"/>
      <c r="B480" s="481"/>
      <c r="C480" s="481"/>
      <c r="D480" s="464">
        <v>5094</v>
      </c>
      <c r="E480" s="480" t="s">
        <v>23</v>
      </c>
      <c r="F480" s="22" t="s">
        <v>2732</v>
      </c>
      <c r="G480" s="20">
        <v>471.14</v>
      </c>
      <c r="AP480" t="str">
        <f t="shared" si="14"/>
        <v/>
      </c>
      <c r="AQ480" t="str">
        <f>IF(A480="","",VLOOKUP(A480,'Base Sites'!A:B,2,FALSE))</f>
        <v/>
      </c>
      <c r="AT480" t="str">
        <f>IF(A480="","",VLOOKUP(L480,'Base Vendeurs'!A:B,2,FALSE))</f>
        <v/>
      </c>
      <c r="AV480" t="str">
        <f t="shared" si="15"/>
        <v/>
      </c>
    </row>
    <row r="481" spans="1:48" x14ac:dyDescent="0.25">
      <c r="A481" s="484"/>
      <c r="B481" s="481"/>
      <c r="C481" s="481"/>
      <c r="D481" s="464">
        <v>5096</v>
      </c>
      <c r="E481" s="481" t="s">
        <v>23</v>
      </c>
      <c r="F481" s="22" t="s">
        <v>1365</v>
      </c>
      <c r="G481" s="20">
        <v>471.13</v>
      </c>
      <c r="AP481" t="str">
        <f t="shared" si="14"/>
        <v/>
      </c>
      <c r="AQ481" t="str">
        <f>IF(A481="","",VLOOKUP(A481,'Base Sites'!A:B,2,FALSE))</f>
        <v/>
      </c>
      <c r="AT481" t="str">
        <f>IF(A481="","",VLOOKUP(L481,'Base Vendeurs'!A:B,2,FALSE))</f>
        <v/>
      </c>
      <c r="AV481" t="str">
        <f t="shared" si="15"/>
        <v/>
      </c>
    </row>
    <row r="482" spans="1:48" x14ac:dyDescent="0.25">
      <c r="A482" s="484"/>
      <c r="B482" s="481"/>
      <c r="C482" s="481"/>
      <c r="D482" s="464">
        <v>5207</v>
      </c>
      <c r="E482" s="22" t="s">
        <v>93</v>
      </c>
      <c r="F482" s="22" t="s">
        <v>782</v>
      </c>
      <c r="G482" s="20">
        <v>647.42999999999995</v>
      </c>
      <c r="AP482" t="str">
        <f t="shared" si="14"/>
        <v/>
      </c>
      <c r="AQ482" t="str">
        <f>IF(A482="","",VLOOKUP(A482,'Base Sites'!A:B,2,FALSE))</f>
        <v/>
      </c>
      <c r="AT482" t="str">
        <f>IF(A482="","",VLOOKUP(L482,'Base Vendeurs'!A:B,2,FALSE))</f>
        <v/>
      </c>
      <c r="AV482" t="str">
        <f t="shared" si="15"/>
        <v/>
      </c>
    </row>
    <row r="483" spans="1:48" x14ac:dyDescent="0.25">
      <c r="A483" s="484"/>
      <c r="B483" s="481"/>
      <c r="C483" s="481"/>
      <c r="D483" s="464">
        <v>5226</v>
      </c>
      <c r="E483" s="22" t="s">
        <v>157</v>
      </c>
      <c r="F483" s="22" t="s">
        <v>3602</v>
      </c>
      <c r="G483" s="20">
        <v>970.96</v>
      </c>
      <c r="AP483" t="str">
        <f t="shared" si="14"/>
        <v/>
      </c>
      <c r="AQ483" t="str">
        <f>IF(A483="","",VLOOKUP(A483,'Base Sites'!A:B,2,FALSE))</f>
        <v/>
      </c>
      <c r="AT483" t="str">
        <f>IF(A483="","",VLOOKUP(L483,'Base Vendeurs'!A:B,2,FALSE))</f>
        <v/>
      </c>
      <c r="AV483" t="str">
        <f t="shared" si="15"/>
        <v/>
      </c>
    </row>
    <row r="484" spans="1:48" x14ac:dyDescent="0.25">
      <c r="A484" s="484"/>
      <c r="B484" s="481"/>
      <c r="C484" s="481"/>
      <c r="D484" s="464">
        <v>5260</v>
      </c>
      <c r="E484" s="22" t="s">
        <v>26</v>
      </c>
      <c r="F484" s="22" t="s">
        <v>2562</v>
      </c>
      <c r="G484" s="20">
        <v>1357.17</v>
      </c>
      <c r="AP484" t="str">
        <f t="shared" si="14"/>
        <v/>
      </c>
      <c r="AQ484" t="str">
        <f>IF(A484="","",VLOOKUP(A484,'Base Sites'!A:B,2,FALSE))</f>
        <v/>
      </c>
      <c r="AT484" t="str">
        <f>IF(A484="","",VLOOKUP(L484,'Base Vendeurs'!A:B,2,FALSE))</f>
        <v/>
      </c>
      <c r="AV484" t="str">
        <f t="shared" si="15"/>
        <v/>
      </c>
    </row>
    <row r="485" spans="1:48" x14ac:dyDescent="0.25">
      <c r="A485" s="484"/>
      <c r="B485" s="481"/>
      <c r="C485" s="481"/>
      <c r="D485" s="464">
        <v>5269</v>
      </c>
      <c r="E485" s="22" t="s">
        <v>157</v>
      </c>
      <c r="F485" s="22" t="s">
        <v>2822</v>
      </c>
      <c r="G485" s="20">
        <v>1045.96</v>
      </c>
      <c r="AP485" t="str">
        <f t="shared" si="14"/>
        <v/>
      </c>
      <c r="AQ485" t="str">
        <f>IF(A485="","",VLOOKUP(A485,'Base Sites'!A:B,2,FALSE))</f>
        <v/>
      </c>
      <c r="AT485" t="str">
        <f>IF(A485="","",VLOOKUP(L485,'Base Vendeurs'!A:B,2,FALSE))</f>
        <v/>
      </c>
      <c r="AV485" t="str">
        <f t="shared" si="15"/>
        <v/>
      </c>
    </row>
    <row r="486" spans="1:48" x14ac:dyDescent="0.25">
      <c r="A486" s="484"/>
      <c r="B486" s="481"/>
      <c r="C486" s="481"/>
      <c r="D486" s="464">
        <v>5273</v>
      </c>
      <c r="E486" s="22" t="s">
        <v>23</v>
      </c>
      <c r="F486" s="22" t="s">
        <v>5091</v>
      </c>
      <c r="G486" s="20">
        <v>1145.79</v>
      </c>
      <c r="AP486" t="str">
        <f t="shared" si="14"/>
        <v/>
      </c>
      <c r="AQ486" t="str">
        <f>IF(A486="","",VLOOKUP(A486,'Base Sites'!A:B,2,FALSE))</f>
        <v/>
      </c>
      <c r="AT486" t="str">
        <f>IF(A486="","",VLOOKUP(L486,'Base Vendeurs'!A:B,2,FALSE))</f>
        <v/>
      </c>
      <c r="AV486" t="str">
        <f t="shared" si="15"/>
        <v/>
      </c>
    </row>
    <row r="487" spans="1:48" x14ac:dyDescent="0.25">
      <c r="A487" s="484"/>
      <c r="B487" s="481"/>
      <c r="C487" s="481"/>
      <c r="D487" s="464">
        <v>5289</v>
      </c>
      <c r="E487" s="22" t="s">
        <v>107</v>
      </c>
      <c r="F487" s="22" t="s">
        <v>4917</v>
      </c>
      <c r="G487" s="20">
        <v>1433.64</v>
      </c>
      <c r="AP487" t="str">
        <f t="shared" si="14"/>
        <v/>
      </c>
      <c r="AQ487" t="str">
        <f>IF(A487="","",VLOOKUP(A487,'Base Sites'!A:B,2,FALSE))</f>
        <v/>
      </c>
      <c r="AT487" t="str">
        <f>IF(A487="","",VLOOKUP(L487,'Base Vendeurs'!A:B,2,FALSE))</f>
        <v/>
      </c>
      <c r="AV487" t="str">
        <f t="shared" si="15"/>
        <v/>
      </c>
    </row>
    <row r="488" spans="1:48" x14ac:dyDescent="0.25">
      <c r="A488" s="484"/>
      <c r="B488" s="481"/>
      <c r="C488" s="481"/>
      <c r="D488" s="464">
        <v>5297</v>
      </c>
      <c r="E488" s="22" t="s">
        <v>157</v>
      </c>
      <c r="F488" s="22" t="s">
        <v>1866</v>
      </c>
      <c r="G488" s="20">
        <v>1466.76</v>
      </c>
      <c r="AP488" t="str">
        <f t="shared" si="14"/>
        <v/>
      </c>
      <c r="AQ488" t="str">
        <f>IF(A488="","",VLOOKUP(A488,'Base Sites'!A:B,2,FALSE))</f>
        <v/>
      </c>
      <c r="AT488" t="str">
        <f>IF(A488="","",VLOOKUP(L488,'Base Vendeurs'!A:B,2,FALSE))</f>
        <v/>
      </c>
      <c r="AV488" t="str">
        <f t="shared" si="15"/>
        <v/>
      </c>
    </row>
    <row r="489" spans="1:48" x14ac:dyDescent="0.25">
      <c r="A489" s="484"/>
      <c r="B489" s="481"/>
      <c r="C489" s="481"/>
      <c r="D489" s="464">
        <v>5310</v>
      </c>
      <c r="E489" s="22" t="s">
        <v>93</v>
      </c>
      <c r="F489" s="22" t="s">
        <v>3241</v>
      </c>
      <c r="G489" s="20">
        <v>379.03</v>
      </c>
      <c r="AP489" t="str">
        <f t="shared" si="14"/>
        <v/>
      </c>
      <c r="AQ489" t="str">
        <f>IF(A489="","",VLOOKUP(A489,'Base Sites'!A:B,2,FALSE))</f>
        <v/>
      </c>
      <c r="AT489" t="str">
        <f>IF(A489="","",VLOOKUP(L489,'Base Vendeurs'!A:B,2,FALSE))</f>
        <v/>
      </c>
      <c r="AV489" t="str">
        <f t="shared" si="15"/>
        <v/>
      </c>
    </row>
    <row r="490" spans="1:48" x14ac:dyDescent="0.25">
      <c r="A490" s="484"/>
      <c r="B490" s="481"/>
      <c r="C490" s="481"/>
      <c r="D490" s="464">
        <v>5480</v>
      </c>
      <c r="E490" s="22" t="s">
        <v>177</v>
      </c>
      <c r="F490" s="22" t="s">
        <v>2659</v>
      </c>
      <c r="G490" s="20">
        <v>2131.2399999999998</v>
      </c>
      <c r="AP490" t="str">
        <f t="shared" si="14"/>
        <v/>
      </c>
      <c r="AQ490" t="str">
        <f>IF(A490="","",VLOOKUP(A490,'Base Sites'!A:B,2,FALSE))</f>
        <v/>
      </c>
      <c r="AT490" t="str">
        <f>IF(A490="","",VLOOKUP(L490,'Base Vendeurs'!A:B,2,FALSE))</f>
        <v/>
      </c>
      <c r="AV490" t="str">
        <f t="shared" si="15"/>
        <v/>
      </c>
    </row>
    <row r="491" spans="1:48" x14ac:dyDescent="0.25">
      <c r="A491" s="484"/>
      <c r="B491" s="481"/>
      <c r="C491" s="481"/>
      <c r="D491" s="464">
        <v>5503</v>
      </c>
      <c r="E491" s="22" t="s">
        <v>157</v>
      </c>
      <c r="F491" s="22" t="s">
        <v>2814</v>
      </c>
      <c r="G491" s="20">
        <v>1454</v>
      </c>
      <c r="AP491" t="str">
        <f t="shared" si="14"/>
        <v/>
      </c>
      <c r="AQ491" t="str">
        <f>IF(A491="","",VLOOKUP(A491,'Base Sites'!A:B,2,FALSE))</f>
        <v/>
      </c>
      <c r="AT491" t="str">
        <f>IF(A491="","",VLOOKUP(L491,'Base Vendeurs'!A:B,2,FALSE))</f>
        <v/>
      </c>
      <c r="AV491" t="str">
        <f t="shared" si="15"/>
        <v/>
      </c>
    </row>
    <row r="492" spans="1:48" x14ac:dyDescent="0.25">
      <c r="A492" s="484"/>
      <c r="B492" s="481"/>
      <c r="C492" s="481"/>
      <c r="D492" s="464">
        <v>5532</v>
      </c>
      <c r="E492" s="22" t="s">
        <v>23</v>
      </c>
      <c r="F492" s="22" t="s">
        <v>3505</v>
      </c>
      <c r="G492" s="20">
        <v>515.91</v>
      </c>
      <c r="AP492" t="str">
        <f t="shared" si="14"/>
        <v/>
      </c>
      <c r="AQ492" t="str">
        <f>IF(A492="","",VLOOKUP(A492,'Base Sites'!A:B,2,FALSE))</f>
        <v/>
      </c>
      <c r="AT492" t="str">
        <f>IF(A492="","",VLOOKUP(L492,'Base Vendeurs'!A:B,2,FALSE))</f>
        <v/>
      </c>
      <c r="AV492" t="str">
        <f t="shared" si="15"/>
        <v/>
      </c>
    </row>
    <row r="493" spans="1:48" x14ac:dyDescent="0.25">
      <c r="A493" s="484"/>
      <c r="B493" s="481"/>
      <c r="C493" s="481"/>
      <c r="D493" s="464">
        <v>5741</v>
      </c>
      <c r="E493" s="22" t="s">
        <v>190</v>
      </c>
      <c r="F493" s="22" t="s">
        <v>4944</v>
      </c>
      <c r="G493" s="20">
        <v>501.49</v>
      </c>
      <c r="AP493" t="str">
        <f t="shared" si="14"/>
        <v/>
      </c>
      <c r="AQ493" t="str">
        <f>IF(A493="","",VLOOKUP(A493,'Base Sites'!A:B,2,FALSE))</f>
        <v/>
      </c>
      <c r="AT493" t="str">
        <f>IF(A493="","",VLOOKUP(L493,'Base Vendeurs'!A:B,2,FALSE))</f>
        <v/>
      </c>
      <c r="AV493" t="str">
        <f t="shared" si="15"/>
        <v/>
      </c>
    </row>
    <row r="494" spans="1:48" x14ac:dyDescent="0.25">
      <c r="A494" s="484"/>
      <c r="B494" s="481"/>
      <c r="C494" s="481"/>
      <c r="D494" s="464">
        <v>5746</v>
      </c>
      <c r="E494" s="22" t="s">
        <v>177</v>
      </c>
      <c r="F494" s="22" t="s">
        <v>5018</v>
      </c>
      <c r="G494" s="20">
        <v>949.86</v>
      </c>
      <c r="AP494" t="str">
        <f t="shared" si="14"/>
        <v/>
      </c>
      <c r="AQ494" t="str">
        <f>IF(A494="","",VLOOKUP(A494,'Base Sites'!A:B,2,FALSE))</f>
        <v/>
      </c>
      <c r="AT494" t="str">
        <f>IF(A494="","",VLOOKUP(L494,'Base Vendeurs'!A:B,2,FALSE))</f>
        <v/>
      </c>
      <c r="AV494" t="str">
        <f t="shared" si="15"/>
        <v/>
      </c>
    </row>
    <row r="495" spans="1:48" x14ac:dyDescent="0.25">
      <c r="A495" s="484"/>
      <c r="B495" s="481"/>
      <c r="C495" s="481"/>
      <c r="D495" s="464">
        <v>5759</v>
      </c>
      <c r="E495" s="22" t="s">
        <v>157</v>
      </c>
      <c r="F495" s="22" t="s">
        <v>5129</v>
      </c>
      <c r="G495" s="20">
        <v>1037.33</v>
      </c>
      <c r="AP495" t="str">
        <f t="shared" si="14"/>
        <v/>
      </c>
      <c r="AQ495" t="str">
        <f>IF(A495="","",VLOOKUP(A495,'Base Sites'!A:B,2,FALSE))</f>
        <v/>
      </c>
      <c r="AT495" t="str">
        <f>IF(A495="","",VLOOKUP(L495,'Base Vendeurs'!A:B,2,FALSE))</f>
        <v/>
      </c>
      <c r="AV495" t="str">
        <f t="shared" si="15"/>
        <v/>
      </c>
    </row>
    <row r="496" spans="1:48" x14ac:dyDescent="0.25">
      <c r="A496" s="484"/>
      <c r="B496" s="481"/>
      <c r="C496" s="481"/>
      <c r="D496" s="464">
        <v>5783</v>
      </c>
      <c r="E496" s="480" t="s">
        <v>93</v>
      </c>
      <c r="F496" s="22" t="s">
        <v>2460</v>
      </c>
      <c r="G496" s="20">
        <v>1291.96</v>
      </c>
      <c r="AP496" t="str">
        <f t="shared" si="14"/>
        <v/>
      </c>
      <c r="AQ496" t="str">
        <f>IF(A496="","",VLOOKUP(A496,'Base Sites'!A:B,2,FALSE))</f>
        <v/>
      </c>
      <c r="AT496" t="str">
        <f>IF(A496="","",VLOOKUP(L496,'Base Vendeurs'!A:B,2,FALSE))</f>
        <v/>
      </c>
      <c r="AV496" t="str">
        <f t="shared" si="15"/>
        <v/>
      </c>
    </row>
    <row r="497" spans="1:48" x14ac:dyDescent="0.25">
      <c r="A497" s="484"/>
      <c r="B497" s="481"/>
      <c r="C497" s="481"/>
      <c r="D497" s="464">
        <v>5977</v>
      </c>
      <c r="E497" s="481" t="s">
        <v>93</v>
      </c>
      <c r="F497" s="22" t="s">
        <v>1697</v>
      </c>
      <c r="G497" s="20">
        <v>691.93</v>
      </c>
      <c r="AP497" t="str">
        <f t="shared" si="14"/>
        <v/>
      </c>
      <c r="AQ497" t="str">
        <f>IF(A497="","",VLOOKUP(A497,'Base Sites'!A:B,2,FALSE))</f>
        <v/>
      </c>
      <c r="AT497" t="str">
        <f>IF(A497="","",VLOOKUP(L497,'Base Vendeurs'!A:B,2,FALSE))</f>
        <v/>
      </c>
      <c r="AV497" t="str">
        <f t="shared" si="15"/>
        <v/>
      </c>
    </row>
    <row r="498" spans="1:48" x14ac:dyDescent="0.25">
      <c r="A498" s="484"/>
      <c r="B498" s="481"/>
      <c r="C498" s="481"/>
      <c r="D498" s="464">
        <v>5989</v>
      </c>
      <c r="E498" s="481" t="s">
        <v>93</v>
      </c>
      <c r="F498" s="22" t="s">
        <v>4840</v>
      </c>
      <c r="G498" s="20">
        <v>491.67</v>
      </c>
      <c r="AP498" t="str">
        <f t="shared" si="14"/>
        <v/>
      </c>
      <c r="AQ498" t="str">
        <f>IF(A498="","",VLOOKUP(A498,'Base Sites'!A:B,2,FALSE))</f>
        <v/>
      </c>
      <c r="AT498" t="str">
        <f>IF(A498="","",VLOOKUP(L498,'Base Vendeurs'!A:B,2,FALSE))</f>
        <v/>
      </c>
      <c r="AV498" t="str">
        <f t="shared" si="15"/>
        <v/>
      </c>
    </row>
    <row r="499" spans="1:48" x14ac:dyDescent="0.25">
      <c r="A499" s="484"/>
      <c r="B499" s="481"/>
      <c r="C499" s="481"/>
      <c r="D499" s="464">
        <v>5995</v>
      </c>
      <c r="E499" s="22" t="s">
        <v>107</v>
      </c>
      <c r="F499" s="22" t="s">
        <v>3302</v>
      </c>
      <c r="G499" s="20">
        <v>929.81</v>
      </c>
      <c r="AP499" t="str">
        <f t="shared" si="14"/>
        <v/>
      </c>
      <c r="AQ499" t="str">
        <f>IF(A499="","",VLOOKUP(A499,'Base Sites'!A:B,2,FALSE))</f>
        <v/>
      </c>
      <c r="AT499" t="str">
        <f>IF(A499="","",VLOOKUP(L499,'Base Vendeurs'!A:B,2,FALSE))</f>
        <v/>
      </c>
      <c r="AV499" t="str">
        <f t="shared" si="15"/>
        <v/>
      </c>
    </row>
    <row r="500" spans="1:48" x14ac:dyDescent="0.25">
      <c r="A500" s="484"/>
      <c r="B500" s="481"/>
      <c r="C500" s="481"/>
      <c r="D500" s="464">
        <v>6006</v>
      </c>
      <c r="E500" s="22" t="s">
        <v>177</v>
      </c>
      <c r="F500" s="22" t="s">
        <v>4232</v>
      </c>
      <c r="G500" s="20">
        <v>1931.65</v>
      </c>
      <c r="AP500" t="str">
        <f t="shared" si="14"/>
        <v/>
      </c>
      <c r="AQ500" t="str">
        <f>IF(A500="","",VLOOKUP(A500,'Base Sites'!A:B,2,FALSE))</f>
        <v/>
      </c>
      <c r="AT500" t="str">
        <f>IF(A500="","",VLOOKUP(L500,'Base Vendeurs'!A:B,2,FALSE))</f>
        <v/>
      </c>
      <c r="AV500" t="str">
        <f t="shared" si="15"/>
        <v/>
      </c>
    </row>
    <row r="501" spans="1:48" x14ac:dyDescent="0.25">
      <c r="A501" s="484"/>
      <c r="B501" s="481"/>
      <c r="C501" s="481"/>
      <c r="D501" s="464">
        <v>6025</v>
      </c>
      <c r="E501" s="480" t="s">
        <v>23</v>
      </c>
      <c r="F501" s="22" t="s">
        <v>2702</v>
      </c>
      <c r="G501" s="20">
        <v>1135.48</v>
      </c>
      <c r="AP501" t="str">
        <f t="shared" si="14"/>
        <v/>
      </c>
      <c r="AQ501" t="str">
        <f>IF(A501="","",VLOOKUP(A501,'Base Sites'!A:B,2,FALSE))</f>
        <v/>
      </c>
      <c r="AT501" t="str">
        <f>IF(A501="","",VLOOKUP(L501,'Base Vendeurs'!A:B,2,FALSE))</f>
        <v/>
      </c>
      <c r="AV501" t="str">
        <f t="shared" si="15"/>
        <v/>
      </c>
    </row>
    <row r="502" spans="1:48" x14ac:dyDescent="0.25">
      <c r="A502" s="484"/>
      <c r="B502" s="481"/>
      <c r="C502" s="481"/>
      <c r="D502" s="464">
        <v>6040</v>
      </c>
      <c r="E502" s="481" t="s">
        <v>23</v>
      </c>
      <c r="F502" s="22" t="s">
        <v>3499</v>
      </c>
      <c r="G502" s="20">
        <v>771.74</v>
      </c>
      <c r="AP502" t="str">
        <f t="shared" si="14"/>
        <v/>
      </c>
      <c r="AQ502" t="str">
        <f>IF(A502="","",VLOOKUP(A502,'Base Sites'!A:B,2,FALSE))</f>
        <v/>
      </c>
      <c r="AT502" t="str">
        <f>IF(A502="","",VLOOKUP(L502,'Base Vendeurs'!A:B,2,FALSE))</f>
        <v/>
      </c>
      <c r="AV502" t="str">
        <f t="shared" si="15"/>
        <v/>
      </c>
    </row>
    <row r="503" spans="1:48" x14ac:dyDescent="0.25">
      <c r="A503" s="484"/>
      <c r="B503" s="481"/>
      <c r="C503" s="481"/>
      <c r="D503" s="464">
        <v>6041</v>
      </c>
      <c r="E503" s="481" t="s">
        <v>23</v>
      </c>
      <c r="F503" s="22" t="s">
        <v>1950</v>
      </c>
      <c r="G503" s="20">
        <v>883.16</v>
      </c>
      <c r="AP503" t="str">
        <f t="shared" si="14"/>
        <v/>
      </c>
      <c r="AQ503" t="str">
        <f>IF(A503="","",VLOOKUP(A503,'Base Sites'!A:B,2,FALSE))</f>
        <v/>
      </c>
      <c r="AT503" t="str">
        <f>IF(A503="","",VLOOKUP(L503,'Base Vendeurs'!A:B,2,FALSE))</f>
        <v/>
      </c>
      <c r="AV503" t="str">
        <f t="shared" si="15"/>
        <v/>
      </c>
    </row>
    <row r="504" spans="1:48" x14ac:dyDescent="0.25">
      <c r="A504" s="484"/>
      <c r="B504" s="481"/>
      <c r="C504" s="481"/>
      <c r="D504" s="464">
        <v>6056</v>
      </c>
      <c r="E504" s="22" t="s">
        <v>177</v>
      </c>
      <c r="F504" s="22" t="s">
        <v>5031</v>
      </c>
      <c r="G504" s="20">
        <v>1332.18</v>
      </c>
      <c r="AP504" t="str">
        <f t="shared" si="14"/>
        <v/>
      </c>
      <c r="AQ504" t="str">
        <f>IF(A504="","",VLOOKUP(A504,'Base Sites'!A:B,2,FALSE))</f>
        <v/>
      </c>
      <c r="AT504" t="str">
        <f>IF(A504="","",VLOOKUP(L504,'Base Vendeurs'!A:B,2,FALSE))</f>
        <v/>
      </c>
      <c r="AV504" t="str">
        <f t="shared" si="15"/>
        <v/>
      </c>
    </row>
    <row r="505" spans="1:48" x14ac:dyDescent="0.25">
      <c r="A505" s="484"/>
      <c r="B505" s="481"/>
      <c r="C505" s="481"/>
      <c r="D505" s="464">
        <v>6057</v>
      </c>
      <c r="E505" s="22" t="s">
        <v>93</v>
      </c>
      <c r="F505" s="22" t="s">
        <v>2413</v>
      </c>
      <c r="G505" s="20">
        <v>911.27</v>
      </c>
      <c r="AP505" t="str">
        <f t="shared" si="14"/>
        <v/>
      </c>
      <c r="AQ505" t="str">
        <f>IF(A505="","",VLOOKUP(A505,'Base Sites'!A:B,2,FALSE))</f>
        <v/>
      </c>
      <c r="AT505" t="str">
        <f>IF(A505="","",VLOOKUP(L505,'Base Vendeurs'!A:B,2,FALSE))</f>
        <v/>
      </c>
      <c r="AV505" t="str">
        <f t="shared" si="15"/>
        <v/>
      </c>
    </row>
    <row r="506" spans="1:48" x14ac:dyDescent="0.25">
      <c r="A506" s="484"/>
      <c r="B506" s="481"/>
      <c r="C506" s="481"/>
      <c r="D506" s="464">
        <v>6070</v>
      </c>
      <c r="E506" s="22" t="s">
        <v>177</v>
      </c>
      <c r="F506" s="22" t="s">
        <v>5007</v>
      </c>
      <c r="G506" s="20">
        <v>1356.98</v>
      </c>
      <c r="AP506" t="str">
        <f t="shared" si="14"/>
        <v/>
      </c>
      <c r="AQ506" t="str">
        <f>IF(A506="","",VLOOKUP(A506,'Base Sites'!A:B,2,FALSE))</f>
        <v/>
      </c>
      <c r="AT506" t="str">
        <f>IF(A506="","",VLOOKUP(L506,'Base Vendeurs'!A:B,2,FALSE))</f>
        <v/>
      </c>
      <c r="AV506" t="str">
        <f t="shared" si="15"/>
        <v/>
      </c>
    </row>
    <row r="507" spans="1:48" x14ac:dyDescent="0.25">
      <c r="A507" s="484"/>
      <c r="B507" s="481"/>
      <c r="C507" s="481"/>
      <c r="D507" s="464">
        <v>6082</v>
      </c>
      <c r="E507" s="480" t="s">
        <v>23</v>
      </c>
      <c r="F507" s="22" t="s">
        <v>2689</v>
      </c>
      <c r="G507" s="20">
        <v>527.87</v>
      </c>
      <c r="AP507" t="str">
        <f t="shared" si="14"/>
        <v/>
      </c>
      <c r="AQ507" t="str">
        <f>IF(A507="","",VLOOKUP(A507,'Base Sites'!A:B,2,FALSE))</f>
        <v/>
      </c>
      <c r="AT507" t="str">
        <f>IF(A507="","",VLOOKUP(L507,'Base Vendeurs'!A:B,2,FALSE))</f>
        <v/>
      </c>
      <c r="AV507" t="str">
        <f t="shared" si="15"/>
        <v/>
      </c>
    </row>
    <row r="508" spans="1:48" x14ac:dyDescent="0.25">
      <c r="A508" s="484"/>
      <c r="B508" s="481"/>
      <c r="C508" s="481"/>
      <c r="D508" s="464">
        <v>6092</v>
      </c>
      <c r="E508" s="481" t="s">
        <v>23</v>
      </c>
      <c r="F508" s="22" t="s">
        <v>5080</v>
      </c>
      <c r="G508" s="20">
        <v>504.45</v>
      </c>
      <c r="AP508" t="str">
        <f t="shared" si="14"/>
        <v/>
      </c>
      <c r="AQ508" t="str">
        <f>IF(A508="","",VLOOKUP(A508,'Base Sites'!A:B,2,FALSE))</f>
        <v/>
      </c>
      <c r="AT508" t="str">
        <f>IF(A508="","",VLOOKUP(L508,'Base Vendeurs'!A:B,2,FALSE))</f>
        <v/>
      </c>
      <c r="AV508" t="str">
        <f t="shared" si="15"/>
        <v/>
      </c>
    </row>
    <row r="509" spans="1:48" x14ac:dyDescent="0.25">
      <c r="A509" s="484"/>
      <c r="B509" s="481"/>
      <c r="C509" s="481"/>
      <c r="D509" s="464">
        <v>6096</v>
      </c>
      <c r="E509" s="481" t="s">
        <v>23</v>
      </c>
      <c r="F509" s="22" t="s">
        <v>3509</v>
      </c>
      <c r="G509" s="20">
        <v>650.07000000000005</v>
      </c>
      <c r="AP509" t="str">
        <f t="shared" si="14"/>
        <v/>
      </c>
      <c r="AQ509" t="str">
        <f>IF(A509="","",VLOOKUP(A509,'Base Sites'!A:B,2,FALSE))</f>
        <v/>
      </c>
      <c r="AT509" t="str">
        <f>IF(A509="","",VLOOKUP(L509,'Base Vendeurs'!A:B,2,FALSE))</f>
        <v/>
      </c>
      <c r="AV509" t="str">
        <f t="shared" si="15"/>
        <v/>
      </c>
    </row>
    <row r="510" spans="1:48" x14ac:dyDescent="0.25">
      <c r="A510" s="484"/>
      <c r="B510" s="481"/>
      <c r="C510" s="481"/>
      <c r="D510" s="464">
        <v>6140</v>
      </c>
      <c r="E510" s="480" t="s">
        <v>93</v>
      </c>
      <c r="F510" s="22" t="s">
        <v>3241</v>
      </c>
      <c r="G510" s="20">
        <v>377.37</v>
      </c>
      <c r="AP510" t="str">
        <f t="shared" si="14"/>
        <v/>
      </c>
      <c r="AQ510" t="str">
        <f>IF(A510="","",VLOOKUP(A510,'Base Sites'!A:B,2,FALSE))</f>
        <v/>
      </c>
      <c r="AT510" t="str">
        <f>IF(A510="","",VLOOKUP(L510,'Base Vendeurs'!A:B,2,FALSE))</f>
        <v/>
      </c>
      <c r="AV510" t="str">
        <f t="shared" si="15"/>
        <v/>
      </c>
    </row>
    <row r="511" spans="1:48" x14ac:dyDescent="0.25">
      <c r="A511" s="484"/>
      <c r="B511" s="481"/>
      <c r="C511" s="481"/>
      <c r="D511" s="464">
        <v>6320</v>
      </c>
      <c r="E511" s="481" t="s">
        <v>93</v>
      </c>
      <c r="F511" s="22" t="s">
        <v>3272</v>
      </c>
      <c r="G511" s="20">
        <v>1386.38</v>
      </c>
      <c r="AP511" t="str">
        <f t="shared" si="14"/>
        <v/>
      </c>
      <c r="AQ511" t="str">
        <f>IF(A511="","",VLOOKUP(A511,'Base Sites'!A:B,2,FALSE))</f>
        <v/>
      </c>
      <c r="AT511" t="str">
        <f>IF(A511="","",VLOOKUP(L511,'Base Vendeurs'!A:B,2,FALSE))</f>
        <v/>
      </c>
      <c r="AV511" t="str">
        <f t="shared" si="15"/>
        <v/>
      </c>
    </row>
    <row r="512" spans="1:48" x14ac:dyDescent="0.25">
      <c r="A512" s="484"/>
      <c r="B512" s="481"/>
      <c r="C512" s="481"/>
      <c r="D512" s="464">
        <v>6331</v>
      </c>
      <c r="E512" s="481" t="s">
        <v>93</v>
      </c>
      <c r="F512" s="22" t="s">
        <v>3267</v>
      </c>
      <c r="G512" s="20">
        <v>1123.31</v>
      </c>
      <c r="AP512" t="str">
        <f t="shared" si="14"/>
        <v/>
      </c>
      <c r="AQ512" t="str">
        <f>IF(A512="","",VLOOKUP(A512,'Base Sites'!A:B,2,FALSE))</f>
        <v/>
      </c>
      <c r="AT512" t="str">
        <f>IF(A512="","",VLOOKUP(L512,'Base Vendeurs'!A:B,2,FALSE))</f>
        <v/>
      </c>
      <c r="AV512" t="str">
        <f t="shared" si="15"/>
        <v/>
      </c>
    </row>
    <row r="513" spans="1:48" x14ac:dyDescent="0.25">
      <c r="A513" s="484"/>
      <c r="B513" s="481"/>
      <c r="C513" s="481"/>
      <c r="D513" s="464">
        <v>6378</v>
      </c>
      <c r="E513" s="22" t="s">
        <v>26</v>
      </c>
      <c r="F513" s="22" t="s">
        <v>4197</v>
      </c>
      <c r="G513" s="20">
        <v>1055.8900000000001</v>
      </c>
      <c r="AP513" t="str">
        <f t="shared" si="14"/>
        <v/>
      </c>
      <c r="AQ513" t="str">
        <f>IF(A513="","",VLOOKUP(A513,'Base Sites'!A:B,2,FALSE))</f>
        <v/>
      </c>
      <c r="AT513" t="str">
        <f>IF(A513="","",VLOOKUP(L513,'Base Vendeurs'!A:B,2,FALSE))</f>
        <v/>
      </c>
      <c r="AV513" t="str">
        <f t="shared" si="15"/>
        <v/>
      </c>
    </row>
    <row r="514" spans="1:48" x14ac:dyDescent="0.25">
      <c r="A514" s="484"/>
      <c r="B514" s="481"/>
      <c r="C514" s="481"/>
      <c r="D514" s="464">
        <v>6405</v>
      </c>
      <c r="E514" s="22" t="s">
        <v>93</v>
      </c>
      <c r="F514" s="22" t="s">
        <v>4850</v>
      </c>
      <c r="G514" s="20">
        <v>1429.2</v>
      </c>
      <c r="AP514" t="str">
        <f t="shared" ref="AP514:AP577" si="16">IF(AM514="","",+AL514/AM514)</f>
        <v/>
      </c>
      <c r="AQ514" t="str">
        <f>IF(A514="","",VLOOKUP(A514,'Base Sites'!A:B,2,FALSE))</f>
        <v/>
      </c>
      <c r="AT514" t="str">
        <f>IF(A514="","",VLOOKUP(L514,'Base Vendeurs'!A:B,2,FALSE))</f>
        <v/>
      </c>
      <c r="AV514" t="str">
        <f t="shared" si="15"/>
        <v/>
      </c>
    </row>
    <row r="515" spans="1:48" x14ac:dyDescent="0.25">
      <c r="A515" s="484"/>
      <c r="B515" s="481"/>
      <c r="C515" s="481"/>
      <c r="D515" s="464">
        <v>6505</v>
      </c>
      <c r="E515" s="22" t="s">
        <v>107</v>
      </c>
      <c r="F515" s="22" t="s">
        <v>4937</v>
      </c>
      <c r="G515" s="20">
        <v>1184.98</v>
      </c>
      <c r="AP515" t="str">
        <f t="shared" si="16"/>
        <v/>
      </c>
      <c r="AQ515" t="str">
        <f>IF(A515="","",VLOOKUP(A515,'Base Sites'!A:B,2,FALSE))</f>
        <v/>
      </c>
      <c r="AT515" t="str">
        <f>IF(A515="","",VLOOKUP(L515,'Base Vendeurs'!A:B,2,FALSE))</f>
        <v/>
      </c>
      <c r="AV515" t="str">
        <f t="shared" ref="AV515:AV578" si="17">IF(A515="","",+AU515/S515)</f>
        <v/>
      </c>
    </row>
    <row r="516" spans="1:48" x14ac:dyDescent="0.25">
      <c r="A516" s="484"/>
      <c r="B516" s="481"/>
      <c r="C516" s="481"/>
      <c r="D516" s="464">
        <v>9743</v>
      </c>
      <c r="E516" s="22" t="s">
        <v>23</v>
      </c>
      <c r="F516" s="22" t="s">
        <v>1717</v>
      </c>
      <c r="G516" s="20">
        <v>979.11</v>
      </c>
      <c r="AP516" t="str">
        <f t="shared" si="16"/>
        <v/>
      </c>
      <c r="AQ516" t="str">
        <f>IF(A516="","",VLOOKUP(A516,'Base Sites'!A:B,2,FALSE))</f>
        <v/>
      </c>
      <c r="AT516" t="str">
        <f>IF(A516="","",VLOOKUP(L516,'Base Vendeurs'!A:B,2,FALSE))</f>
        <v/>
      </c>
      <c r="AV516" t="str">
        <f t="shared" si="17"/>
        <v/>
      </c>
    </row>
    <row r="517" spans="1:48" x14ac:dyDescent="0.25">
      <c r="A517" s="484"/>
      <c r="B517" s="481"/>
      <c r="C517" s="480" t="s">
        <v>5228</v>
      </c>
      <c r="D517" s="481"/>
      <c r="E517" s="481"/>
      <c r="F517" s="481"/>
      <c r="G517" s="20">
        <v>39139.14</v>
      </c>
      <c r="AP517" t="str">
        <f t="shared" si="16"/>
        <v/>
      </c>
      <c r="AQ517" t="str">
        <f>IF(A517="","",VLOOKUP(A517,'Base Sites'!A:B,2,FALSE))</f>
        <v/>
      </c>
      <c r="AT517" t="str">
        <f>IF(A517="","",VLOOKUP(L517,'Base Vendeurs'!A:B,2,FALSE))</f>
        <v/>
      </c>
      <c r="AV517" t="str">
        <f t="shared" si="17"/>
        <v/>
      </c>
    </row>
    <row r="518" spans="1:48" x14ac:dyDescent="0.25">
      <c r="A518" s="484"/>
      <c r="B518" s="481"/>
      <c r="C518" s="480" t="s">
        <v>390</v>
      </c>
      <c r="D518" s="464">
        <v>5282</v>
      </c>
      <c r="E518" s="22" t="s">
        <v>107</v>
      </c>
      <c r="F518" s="22" t="s">
        <v>3307</v>
      </c>
      <c r="G518" s="20">
        <v>939.8</v>
      </c>
      <c r="AP518" t="str">
        <f t="shared" si="16"/>
        <v/>
      </c>
      <c r="AQ518" t="str">
        <f>IF(A518="","",VLOOKUP(A518,'Base Sites'!A:B,2,FALSE))</f>
        <v/>
      </c>
      <c r="AT518" t="str">
        <f>IF(A518="","",VLOOKUP(L518,'Base Vendeurs'!A:B,2,FALSE))</f>
        <v/>
      </c>
      <c r="AV518" t="str">
        <f t="shared" si="17"/>
        <v/>
      </c>
    </row>
    <row r="519" spans="1:48" x14ac:dyDescent="0.25">
      <c r="A519" s="484"/>
      <c r="B519" s="481"/>
      <c r="C519" s="481"/>
      <c r="D519" s="464">
        <v>6324</v>
      </c>
      <c r="E519" s="22" t="s">
        <v>93</v>
      </c>
      <c r="F519" s="22" t="s">
        <v>3278</v>
      </c>
      <c r="G519" s="20">
        <v>1898.87</v>
      </c>
      <c r="AP519" t="str">
        <f t="shared" si="16"/>
        <v/>
      </c>
      <c r="AQ519" t="str">
        <f>IF(A519="","",VLOOKUP(A519,'Base Sites'!A:B,2,FALSE))</f>
        <v/>
      </c>
      <c r="AT519" t="str">
        <f>IF(A519="","",VLOOKUP(L519,'Base Vendeurs'!A:B,2,FALSE))</f>
        <v/>
      </c>
      <c r="AV519" t="str">
        <f t="shared" si="17"/>
        <v/>
      </c>
    </row>
    <row r="520" spans="1:48" x14ac:dyDescent="0.25">
      <c r="A520" s="484"/>
      <c r="B520" s="481"/>
      <c r="C520" s="481"/>
      <c r="D520" s="464">
        <v>6377</v>
      </c>
      <c r="E520" s="22" t="s">
        <v>177</v>
      </c>
      <c r="F520" s="22" t="s">
        <v>5044</v>
      </c>
      <c r="G520" s="20">
        <v>1130.02</v>
      </c>
      <c r="AP520" t="str">
        <f t="shared" si="16"/>
        <v/>
      </c>
      <c r="AQ520" t="str">
        <f>IF(A520="","",VLOOKUP(A520,'Base Sites'!A:B,2,FALSE))</f>
        <v/>
      </c>
      <c r="AT520" t="str">
        <f>IF(A520="","",VLOOKUP(L520,'Base Vendeurs'!A:B,2,FALSE))</f>
        <v/>
      </c>
      <c r="AV520" t="str">
        <f t="shared" si="17"/>
        <v/>
      </c>
    </row>
    <row r="521" spans="1:48" x14ac:dyDescent="0.25">
      <c r="A521" s="484"/>
      <c r="B521" s="481"/>
      <c r="C521" s="481"/>
      <c r="D521" s="464">
        <v>6586</v>
      </c>
      <c r="E521" s="22" t="s">
        <v>23</v>
      </c>
      <c r="F521" s="22" t="s">
        <v>5074</v>
      </c>
      <c r="G521" s="20">
        <v>506.91</v>
      </c>
      <c r="AP521" t="str">
        <f t="shared" si="16"/>
        <v/>
      </c>
      <c r="AQ521" t="str">
        <f>IF(A521="","",VLOOKUP(A521,'Base Sites'!A:B,2,FALSE))</f>
        <v/>
      </c>
      <c r="AT521" t="str">
        <f>IF(A521="","",VLOOKUP(L521,'Base Vendeurs'!A:B,2,FALSE))</f>
        <v/>
      </c>
      <c r="AV521" t="str">
        <f t="shared" si="17"/>
        <v/>
      </c>
    </row>
    <row r="522" spans="1:48" x14ac:dyDescent="0.25">
      <c r="A522" s="484"/>
      <c r="B522" s="481"/>
      <c r="C522" s="480" t="s">
        <v>5229</v>
      </c>
      <c r="D522" s="481"/>
      <c r="E522" s="481"/>
      <c r="F522" s="481"/>
      <c r="G522" s="20">
        <v>4475.6000000000004</v>
      </c>
      <c r="AP522" t="str">
        <f t="shared" si="16"/>
        <v/>
      </c>
      <c r="AQ522" t="str">
        <f>IF(A522="","",VLOOKUP(A522,'Base Sites'!A:B,2,FALSE))</f>
        <v/>
      </c>
      <c r="AT522" t="str">
        <f>IF(A522="","",VLOOKUP(L522,'Base Vendeurs'!A:B,2,FALSE))</f>
        <v/>
      </c>
      <c r="AV522" t="str">
        <f t="shared" si="17"/>
        <v/>
      </c>
    </row>
    <row r="523" spans="1:48" x14ac:dyDescent="0.25">
      <c r="A523" s="484"/>
      <c r="B523" s="480" t="s">
        <v>5187</v>
      </c>
      <c r="C523" s="481"/>
      <c r="D523" s="481"/>
      <c r="E523" s="481"/>
      <c r="F523" s="481"/>
      <c r="G523" s="20">
        <v>347715.16</v>
      </c>
      <c r="AP523" t="str">
        <f t="shared" si="16"/>
        <v/>
      </c>
      <c r="AQ523" t="str">
        <f>IF(A523="","",VLOOKUP(A523,'Base Sites'!A:B,2,FALSE))</f>
        <v/>
      </c>
      <c r="AT523" t="str">
        <f>IF(A523="","",VLOOKUP(L523,'Base Vendeurs'!A:B,2,FALSE))</f>
        <v/>
      </c>
      <c r="AV523" t="str">
        <f t="shared" si="17"/>
        <v/>
      </c>
    </row>
    <row r="524" spans="1:48" x14ac:dyDescent="0.25">
      <c r="A524" s="484"/>
      <c r="B524" s="480" t="s">
        <v>206</v>
      </c>
      <c r="C524" s="480" t="s">
        <v>33</v>
      </c>
      <c r="D524" s="464">
        <v>2115</v>
      </c>
      <c r="E524" s="22" t="s">
        <v>368</v>
      </c>
      <c r="F524" s="22" t="s">
        <v>4723</v>
      </c>
      <c r="G524" s="20">
        <v>997.58</v>
      </c>
      <c r="AP524" t="str">
        <f t="shared" si="16"/>
        <v/>
      </c>
      <c r="AQ524" t="str">
        <f>IF(A524="","",VLOOKUP(A524,'Base Sites'!A:B,2,FALSE))</f>
        <v/>
      </c>
      <c r="AT524" t="str">
        <f>IF(A524="","",VLOOKUP(L524,'Base Vendeurs'!A:B,2,FALSE))</f>
        <v/>
      </c>
      <c r="AV524" t="str">
        <f t="shared" si="17"/>
        <v/>
      </c>
    </row>
    <row r="525" spans="1:48" x14ac:dyDescent="0.25">
      <c r="A525" s="484"/>
      <c r="B525" s="481"/>
      <c r="C525" s="481"/>
      <c r="D525" s="464">
        <v>2133</v>
      </c>
      <c r="E525" s="22" t="s">
        <v>207</v>
      </c>
      <c r="F525" s="22" t="s">
        <v>4719</v>
      </c>
      <c r="G525" s="20">
        <v>1040.49</v>
      </c>
      <c r="AP525" t="str">
        <f t="shared" si="16"/>
        <v/>
      </c>
      <c r="AQ525" t="str">
        <f>IF(A525="","",VLOOKUP(A525,'Base Sites'!A:B,2,FALSE))</f>
        <v/>
      </c>
      <c r="AT525" t="str">
        <f>IF(A525="","",VLOOKUP(L525,'Base Vendeurs'!A:B,2,FALSE))</f>
        <v/>
      </c>
      <c r="AV525" t="str">
        <f t="shared" si="17"/>
        <v/>
      </c>
    </row>
    <row r="526" spans="1:48" x14ac:dyDescent="0.25">
      <c r="A526" s="484"/>
      <c r="B526" s="481"/>
      <c r="C526" s="480" t="s">
        <v>5204</v>
      </c>
      <c r="D526" s="481"/>
      <c r="E526" s="481"/>
      <c r="F526" s="481"/>
      <c r="G526" s="20">
        <v>2038.0700000000002</v>
      </c>
      <c r="AP526" t="str">
        <f t="shared" si="16"/>
        <v/>
      </c>
      <c r="AQ526" t="str">
        <f>IF(A526="","",VLOOKUP(A526,'Base Sites'!A:B,2,FALSE))</f>
        <v/>
      </c>
      <c r="AT526" t="str">
        <f>IF(A526="","",VLOOKUP(L526,'Base Vendeurs'!A:B,2,FALSE))</f>
        <v/>
      </c>
      <c r="AV526" t="str">
        <f t="shared" si="17"/>
        <v/>
      </c>
    </row>
    <row r="527" spans="1:48" x14ac:dyDescent="0.25">
      <c r="A527" s="484"/>
      <c r="B527" s="481"/>
      <c r="C527" s="480" t="s">
        <v>70</v>
      </c>
      <c r="D527" s="464">
        <v>1363</v>
      </c>
      <c r="E527" s="22" t="s">
        <v>207</v>
      </c>
      <c r="F527" s="22" t="s">
        <v>1662</v>
      </c>
      <c r="G527" s="20">
        <v>1333.26</v>
      </c>
      <c r="AP527" t="str">
        <f t="shared" si="16"/>
        <v/>
      </c>
      <c r="AQ527" t="str">
        <f>IF(A527="","",VLOOKUP(A527,'Base Sites'!A:B,2,FALSE))</f>
        <v/>
      </c>
      <c r="AT527" t="str">
        <f>IF(A527="","",VLOOKUP(L527,'Base Vendeurs'!A:B,2,FALSE))</f>
        <v/>
      </c>
      <c r="AV527" t="str">
        <f t="shared" si="17"/>
        <v/>
      </c>
    </row>
    <row r="528" spans="1:48" x14ac:dyDescent="0.25">
      <c r="A528" s="484"/>
      <c r="B528" s="481"/>
      <c r="C528" s="481"/>
      <c r="D528" s="464">
        <v>1506</v>
      </c>
      <c r="E528" s="22" t="s">
        <v>372</v>
      </c>
      <c r="F528" s="22" t="s">
        <v>4711</v>
      </c>
      <c r="G528" s="20">
        <v>935.83</v>
      </c>
      <c r="AP528" t="str">
        <f t="shared" si="16"/>
        <v/>
      </c>
      <c r="AQ528" t="str">
        <f>IF(A528="","",VLOOKUP(A528,'Base Sites'!A:B,2,FALSE))</f>
        <v/>
      </c>
      <c r="AT528" t="str">
        <f>IF(A528="","",VLOOKUP(L528,'Base Vendeurs'!A:B,2,FALSE))</f>
        <v/>
      </c>
      <c r="AV528" t="str">
        <f t="shared" si="17"/>
        <v/>
      </c>
    </row>
    <row r="529" spans="1:48" x14ac:dyDescent="0.25">
      <c r="A529" s="484"/>
      <c r="B529" s="481"/>
      <c r="C529" s="481"/>
      <c r="D529" s="464">
        <v>1540</v>
      </c>
      <c r="E529" s="22" t="s">
        <v>207</v>
      </c>
      <c r="F529" s="22" t="s">
        <v>3162</v>
      </c>
      <c r="G529" s="20">
        <v>1485.51</v>
      </c>
      <c r="AP529" t="str">
        <f t="shared" si="16"/>
        <v/>
      </c>
      <c r="AQ529" t="str">
        <f>IF(A529="","",VLOOKUP(A529,'Base Sites'!A:B,2,FALSE))</f>
        <v/>
      </c>
      <c r="AT529" t="str">
        <f>IF(A529="","",VLOOKUP(L529,'Base Vendeurs'!A:B,2,FALSE))</f>
        <v/>
      </c>
      <c r="AV529" t="str">
        <f t="shared" si="17"/>
        <v/>
      </c>
    </row>
    <row r="530" spans="1:48" x14ac:dyDescent="0.25">
      <c r="A530" s="484"/>
      <c r="B530" s="481"/>
      <c r="C530" s="481"/>
      <c r="D530" s="464">
        <v>1574</v>
      </c>
      <c r="E530" s="22" t="s">
        <v>368</v>
      </c>
      <c r="F530" s="22" t="s">
        <v>3168</v>
      </c>
      <c r="G530" s="20">
        <v>1379.81</v>
      </c>
      <c r="AP530" t="str">
        <f t="shared" si="16"/>
        <v/>
      </c>
      <c r="AQ530" t="str">
        <f>IF(A530="","",VLOOKUP(A530,'Base Sites'!A:B,2,FALSE))</f>
        <v/>
      </c>
      <c r="AT530" t="str">
        <f>IF(A530="","",VLOOKUP(L530,'Base Vendeurs'!A:B,2,FALSE))</f>
        <v/>
      </c>
      <c r="AV530" t="str">
        <f t="shared" si="17"/>
        <v/>
      </c>
    </row>
    <row r="531" spans="1:48" x14ac:dyDescent="0.25">
      <c r="A531" s="484"/>
      <c r="B531" s="481"/>
      <c r="C531" s="481"/>
      <c r="D531" s="464">
        <v>1858</v>
      </c>
      <c r="E531" s="480" t="s">
        <v>207</v>
      </c>
      <c r="F531" s="22" t="s">
        <v>2316</v>
      </c>
      <c r="G531" s="20">
        <v>692.45</v>
      </c>
      <c r="AP531" t="str">
        <f t="shared" si="16"/>
        <v/>
      </c>
      <c r="AQ531" t="str">
        <f>IF(A531="","",VLOOKUP(A531,'Base Sites'!A:B,2,FALSE))</f>
        <v/>
      </c>
      <c r="AT531" t="str">
        <f>IF(A531="","",VLOOKUP(L531,'Base Vendeurs'!A:B,2,FALSE))</f>
        <v/>
      </c>
      <c r="AV531" t="str">
        <f t="shared" si="17"/>
        <v/>
      </c>
    </row>
    <row r="532" spans="1:48" x14ac:dyDescent="0.25">
      <c r="A532" s="484"/>
      <c r="B532" s="481"/>
      <c r="C532" s="481"/>
      <c r="D532" s="464">
        <v>1859</v>
      </c>
      <c r="E532" s="481" t="s">
        <v>207</v>
      </c>
      <c r="F532" s="22" t="s">
        <v>2316</v>
      </c>
      <c r="G532" s="20">
        <v>388.65</v>
      </c>
      <c r="AP532" t="str">
        <f t="shared" si="16"/>
        <v/>
      </c>
      <c r="AQ532" t="str">
        <f>IF(A532="","",VLOOKUP(A532,'Base Sites'!A:B,2,FALSE))</f>
        <v/>
      </c>
      <c r="AT532" t="str">
        <f>IF(A532="","",VLOOKUP(L532,'Base Vendeurs'!A:B,2,FALSE))</f>
        <v/>
      </c>
      <c r="AV532" t="str">
        <f t="shared" si="17"/>
        <v/>
      </c>
    </row>
    <row r="533" spans="1:48" x14ac:dyDescent="0.25">
      <c r="A533" s="484"/>
      <c r="B533" s="481"/>
      <c r="C533" s="481"/>
      <c r="D533" s="464">
        <v>1932</v>
      </c>
      <c r="E533" s="22" t="s">
        <v>372</v>
      </c>
      <c r="F533" s="22" t="s">
        <v>3902</v>
      </c>
      <c r="G533" s="20">
        <v>1976.19</v>
      </c>
      <c r="AP533" t="str">
        <f t="shared" si="16"/>
        <v/>
      </c>
      <c r="AQ533" t="str">
        <f>IF(A533="","",VLOOKUP(A533,'Base Sites'!A:B,2,FALSE))</f>
        <v/>
      </c>
      <c r="AT533" t="str">
        <f>IF(A533="","",VLOOKUP(L533,'Base Vendeurs'!A:B,2,FALSE))</f>
        <v/>
      </c>
      <c r="AV533" t="str">
        <f t="shared" si="17"/>
        <v/>
      </c>
    </row>
    <row r="534" spans="1:48" x14ac:dyDescent="0.25">
      <c r="A534" s="484"/>
      <c r="B534" s="481"/>
      <c r="C534" s="480" t="s">
        <v>5205</v>
      </c>
      <c r="D534" s="481"/>
      <c r="E534" s="481"/>
      <c r="F534" s="481"/>
      <c r="G534" s="20">
        <v>8191.6999999999989</v>
      </c>
      <c r="AP534" t="str">
        <f t="shared" si="16"/>
        <v/>
      </c>
      <c r="AQ534" t="str">
        <f>IF(A534="","",VLOOKUP(A534,'Base Sites'!A:B,2,FALSE))</f>
        <v/>
      </c>
      <c r="AT534" t="str">
        <f>IF(A534="","",VLOOKUP(L534,'Base Vendeurs'!A:B,2,FALSE))</f>
        <v/>
      </c>
      <c r="AV534" t="str">
        <f t="shared" si="17"/>
        <v/>
      </c>
    </row>
    <row r="535" spans="1:48" x14ac:dyDescent="0.25">
      <c r="A535" s="484"/>
      <c r="B535" s="481"/>
      <c r="C535" s="480" t="s">
        <v>75</v>
      </c>
      <c r="D535" s="464">
        <v>1579</v>
      </c>
      <c r="E535" s="22" t="s">
        <v>368</v>
      </c>
      <c r="F535" s="22" t="s">
        <v>4731</v>
      </c>
      <c r="G535" s="20">
        <v>1061</v>
      </c>
      <c r="AP535" t="str">
        <f t="shared" si="16"/>
        <v/>
      </c>
      <c r="AQ535" t="str">
        <f>IF(A535="","",VLOOKUP(A535,'Base Sites'!A:B,2,FALSE))</f>
        <v/>
      </c>
      <c r="AT535" t="str">
        <f>IF(A535="","",VLOOKUP(L535,'Base Vendeurs'!A:B,2,FALSE))</f>
        <v/>
      </c>
      <c r="AV535" t="str">
        <f t="shared" si="17"/>
        <v/>
      </c>
    </row>
    <row r="536" spans="1:48" x14ac:dyDescent="0.25">
      <c r="A536" s="484"/>
      <c r="B536" s="481"/>
      <c r="C536" s="481"/>
      <c r="D536" s="464">
        <v>1714</v>
      </c>
      <c r="E536" s="22" t="s">
        <v>459</v>
      </c>
      <c r="F536" s="22" t="s">
        <v>3880</v>
      </c>
      <c r="G536" s="20">
        <v>1422.95</v>
      </c>
      <c r="AP536" t="str">
        <f t="shared" si="16"/>
        <v/>
      </c>
      <c r="AQ536" t="str">
        <f>IF(A536="","",VLOOKUP(A536,'Base Sites'!A:B,2,FALSE))</f>
        <v/>
      </c>
      <c r="AT536" t="str">
        <f>IF(A536="","",VLOOKUP(L536,'Base Vendeurs'!A:B,2,FALSE))</f>
        <v/>
      </c>
      <c r="AV536" t="str">
        <f t="shared" si="17"/>
        <v/>
      </c>
    </row>
    <row r="537" spans="1:48" x14ac:dyDescent="0.25">
      <c r="A537" s="484"/>
      <c r="B537" s="481"/>
      <c r="C537" s="480" t="s">
        <v>5223</v>
      </c>
      <c r="D537" s="481"/>
      <c r="E537" s="481"/>
      <c r="F537" s="481"/>
      <c r="G537" s="20">
        <v>2483.9499999999998</v>
      </c>
      <c r="AP537" t="str">
        <f t="shared" si="16"/>
        <v/>
      </c>
      <c r="AQ537" t="str">
        <f>IF(A537="","",VLOOKUP(A537,'Base Sites'!A:B,2,FALSE))</f>
        <v/>
      </c>
      <c r="AT537" t="str">
        <f>IF(A537="","",VLOOKUP(L537,'Base Vendeurs'!A:B,2,FALSE))</f>
        <v/>
      </c>
      <c r="AV537" t="str">
        <f t="shared" si="17"/>
        <v/>
      </c>
    </row>
    <row r="538" spans="1:48" x14ac:dyDescent="0.25">
      <c r="A538" s="484"/>
      <c r="B538" s="481"/>
      <c r="C538" s="480" t="s">
        <v>109</v>
      </c>
      <c r="D538" s="464">
        <v>1397</v>
      </c>
      <c r="E538" s="22" t="s">
        <v>207</v>
      </c>
      <c r="F538" s="22" t="s">
        <v>1273</v>
      </c>
      <c r="G538" s="20">
        <v>1087.9100000000001</v>
      </c>
      <c r="AP538" t="str">
        <f t="shared" si="16"/>
        <v/>
      </c>
      <c r="AQ538" t="str">
        <f>IF(A538="","",VLOOKUP(A538,'Base Sites'!A:B,2,FALSE))</f>
        <v/>
      </c>
      <c r="AT538" t="str">
        <f>IF(A538="","",VLOOKUP(L538,'Base Vendeurs'!A:B,2,FALSE))</f>
        <v/>
      </c>
      <c r="AV538" t="str">
        <f t="shared" si="17"/>
        <v/>
      </c>
    </row>
    <row r="539" spans="1:48" x14ac:dyDescent="0.25">
      <c r="A539" s="484"/>
      <c r="B539" s="481"/>
      <c r="C539" s="481"/>
      <c r="D539" s="464">
        <v>1481</v>
      </c>
      <c r="E539" s="22" t="s">
        <v>368</v>
      </c>
      <c r="F539" s="22" t="s">
        <v>2328</v>
      </c>
      <c r="G539" s="20">
        <v>1146.81</v>
      </c>
      <c r="AP539" t="str">
        <f t="shared" si="16"/>
        <v/>
      </c>
      <c r="AQ539" t="str">
        <f>IF(A539="","",VLOOKUP(A539,'Base Sites'!A:B,2,FALSE))</f>
        <v/>
      </c>
      <c r="AT539" t="str">
        <f>IF(A539="","",VLOOKUP(L539,'Base Vendeurs'!A:B,2,FALSE))</f>
        <v/>
      </c>
      <c r="AV539" t="str">
        <f t="shared" si="17"/>
        <v/>
      </c>
    </row>
    <row r="540" spans="1:48" x14ac:dyDescent="0.25">
      <c r="A540" s="484"/>
      <c r="B540" s="481"/>
      <c r="C540" s="481"/>
      <c r="D540" s="464">
        <v>1491</v>
      </c>
      <c r="E540" s="22" t="s">
        <v>372</v>
      </c>
      <c r="F540" s="22" t="s">
        <v>672</v>
      </c>
      <c r="G540" s="20">
        <v>1162.8800000000001</v>
      </c>
      <c r="AP540" t="str">
        <f t="shared" si="16"/>
        <v/>
      </c>
      <c r="AQ540" t="str">
        <f>IF(A540="","",VLOOKUP(A540,'Base Sites'!A:B,2,FALSE))</f>
        <v/>
      </c>
      <c r="AT540" t="str">
        <f>IF(A540="","",VLOOKUP(L540,'Base Vendeurs'!A:B,2,FALSE))</f>
        <v/>
      </c>
      <c r="AV540" t="str">
        <f t="shared" si="17"/>
        <v/>
      </c>
    </row>
    <row r="541" spans="1:48" x14ac:dyDescent="0.25">
      <c r="A541" s="484"/>
      <c r="B541" s="481"/>
      <c r="C541" s="481"/>
      <c r="D541" s="464">
        <v>1554</v>
      </c>
      <c r="E541" s="22" t="s">
        <v>368</v>
      </c>
      <c r="F541" s="22" t="s">
        <v>678</v>
      </c>
      <c r="G541" s="20">
        <v>1523.51</v>
      </c>
      <c r="AP541" t="str">
        <f t="shared" si="16"/>
        <v/>
      </c>
      <c r="AQ541" t="str">
        <f>IF(A541="","",VLOOKUP(A541,'Base Sites'!A:B,2,FALSE))</f>
        <v/>
      </c>
      <c r="AT541" t="str">
        <f>IF(A541="","",VLOOKUP(L541,'Base Vendeurs'!A:B,2,FALSE))</f>
        <v/>
      </c>
      <c r="AV541" t="str">
        <f t="shared" si="17"/>
        <v/>
      </c>
    </row>
    <row r="542" spans="1:48" x14ac:dyDescent="0.25">
      <c r="A542" s="484"/>
      <c r="B542" s="481"/>
      <c r="C542" s="481"/>
      <c r="D542" s="464">
        <v>1556</v>
      </c>
      <c r="E542" s="22" t="s">
        <v>207</v>
      </c>
      <c r="F542" s="22" t="s">
        <v>2322</v>
      </c>
      <c r="G542" s="20">
        <v>1356.02</v>
      </c>
      <c r="AP542" t="str">
        <f t="shared" si="16"/>
        <v/>
      </c>
      <c r="AQ542" t="str">
        <f>IF(A542="","",VLOOKUP(A542,'Base Sites'!A:B,2,FALSE))</f>
        <v/>
      </c>
      <c r="AT542" t="str">
        <f>IF(A542="","",VLOOKUP(L542,'Base Vendeurs'!A:B,2,FALSE))</f>
        <v/>
      </c>
      <c r="AV542" t="str">
        <f t="shared" si="17"/>
        <v/>
      </c>
    </row>
    <row r="543" spans="1:48" x14ac:dyDescent="0.25">
      <c r="A543" s="484"/>
      <c r="B543" s="481"/>
      <c r="C543" s="481"/>
      <c r="D543" s="464">
        <v>1584</v>
      </c>
      <c r="E543" s="22" t="s">
        <v>368</v>
      </c>
      <c r="F543" s="22" t="s">
        <v>2324</v>
      </c>
      <c r="G543" s="20">
        <v>1224.6199999999999</v>
      </c>
      <c r="AP543" t="str">
        <f t="shared" si="16"/>
        <v/>
      </c>
      <c r="AQ543" t="str">
        <f>IF(A543="","",VLOOKUP(A543,'Base Sites'!A:B,2,FALSE))</f>
        <v/>
      </c>
      <c r="AT543" t="str">
        <f>IF(A543="","",VLOOKUP(L543,'Base Vendeurs'!A:B,2,FALSE))</f>
        <v/>
      </c>
      <c r="AV543" t="str">
        <f t="shared" si="17"/>
        <v/>
      </c>
    </row>
    <row r="544" spans="1:48" x14ac:dyDescent="0.25">
      <c r="A544" s="484"/>
      <c r="B544" s="481"/>
      <c r="C544" s="481"/>
      <c r="D544" s="464">
        <v>1676</v>
      </c>
      <c r="E544" s="22" t="s">
        <v>372</v>
      </c>
      <c r="F544" s="22" t="s">
        <v>670</v>
      </c>
      <c r="G544" s="20">
        <v>1191.4000000000001</v>
      </c>
      <c r="AP544" t="str">
        <f t="shared" si="16"/>
        <v/>
      </c>
      <c r="AQ544" t="str">
        <f>IF(A544="","",VLOOKUP(A544,'Base Sites'!A:B,2,FALSE))</f>
        <v/>
      </c>
      <c r="AT544" t="str">
        <f>IF(A544="","",VLOOKUP(L544,'Base Vendeurs'!A:B,2,FALSE))</f>
        <v/>
      </c>
      <c r="AV544" t="str">
        <f t="shared" si="17"/>
        <v/>
      </c>
    </row>
    <row r="545" spans="1:48" x14ac:dyDescent="0.25">
      <c r="A545" s="484"/>
      <c r="B545" s="481"/>
      <c r="C545" s="481"/>
      <c r="D545" s="464">
        <v>1725</v>
      </c>
      <c r="E545" s="22" t="s">
        <v>207</v>
      </c>
      <c r="F545" s="22" t="s">
        <v>2320</v>
      </c>
      <c r="G545" s="20">
        <v>1260.18</v>
      </c>
      <c r="AP545" t="str">
        <f t="shared" si="16"/>
        <v/>
      </c>
      <c r="AQ545" t="str">
        <f>IF(A545="","",VLOOKUP(A545,'Base Sites'!A:B,2,FALSE))</f>
        <v/>
      </c>
      <c r="AT545" t="str">
        <f>IF(A545="","",VLOOKUP(L545,'Base Vendeurs'!A:B,2,FALSE))</f>
        <v/>
      </c>
      <c r="AV545" t="str">
        <f t="shared" si="17"/>
        <v/>
      </c>
    </row>
    <row r="546" spans="1:48" x14ac:dyDescent="0.25">
      <c r="A546" s="484"/>
      <c r="B546" s="481"/>
      <c r="C546" s="481"/>
      <c r="D546" s="464">
        <v>1754</v>
      </c>
      <c r="E546" s="22" t="s">
        <v>433</v>
      </c>
      <c r="F546" s="22" t="s">
        <v>655</v>
      </c>
      <c r="G546" s="20">
        <v>1074.01</v>
      </c>
      <c r="AP546" t="str">
        <f t="shared" si="16"/>
        <v/>
      </c>
      <c r="AQ546" t="str">
        <f>IF(A546="","",VLOOKUP(A546,'Base Sites'!A:B,2,FALSE))</f>
        <v/>
      </c>
      <c r="AT546" t="str">
        <f>IF(A546="","",VLOOKUP(L546,'Base Vendeurs'!A:B,2,FALSE))</f>
        <v/>
      </c>
      <c r="AV546" t="str">
        <f t="shared" si="17"/>
        <v/>
      </c>
    </row>
    <row r="547" spans="1:48" x14ac:dyDescent="0.25">
      <c r="A547" s="484"/>
      <c r="B547" s="481"/>
      <c r="C547" s="481"/>
      <c r="D547" s="464">
        <v>1770</v>
      </c>
      <c r="E547" s="22" t="s">
        <v>372</v>
      </c>
      <c r="F547" s="22" t="s">
        <v>4703</v>
      </c>
      <c r="G547" s="20">
        <v>789.42</v>
      </c>
      <c r="AP547" t="str">
        <f t="shared" si="16"/>
        <v/>
      </c>
      <c r="AQ547" t="str">
        <f>IF(A547="","",VLOOKUP(A547,'Base Sites'!A:B,2,FALSE))</f>
        <v/>
      </c>
      <c r="AT547" t="str">
        <f>IF(A547="","",VLOOKUP(L547,'Base Vendeurs'!A:B,2,FALSE))</f>
        <v/>
      </c>
      <c r="AV547" t="str">
        <f t="shared" si="17"/>
        <v/>
      </c>
    </row>
    <row r="548" spans="1:48" x14ac:dyDescent="0.25">
      <c r="A548" s="484"/>
      <c r="B548" s="481"/>
      <c r="C548" s="481"/>
      <c r="D548" s="464">
        <v>1814</v>
      </c>
      <c r="E548" s="22" t="s">
        <v>459</v>
      </c>
      <c r="F548" s="22" t="s">
        <v>4675</v>
      </c>
      <c r="G548" s="20">
        <v>4318.53</v>
      </c>
      <c r="AP548" t="str">
        <f t="shared" si="16"/>
        <v/>
      </c>
      <c r="AQ548" t="str">
        <f>IF(A548="","",VLOOKUP(A548,'Base Sites'!A:B,2,FALSE))</f>
        <v/>
      </c>
      <c r="AT548" t="str">
        <f>IF(A548="","",VLOOKUP(L548,'Base Vendeurs'!A:B,2,FALSE))</f>
        <v/>
      </c>
      <c r="AV548" t="str">
        <f t="shared" si="17"/>
        <v/>
      </c>
    </row>
    <row r="549" spans="1:48" x14ac:dyDescent="0.25">
      <c r="A549" s="484"/>
      <c r="B549" s="481"/>
      <c r="C549" s="481"/>
      <c r="D549" s="464">
        <v>1821</v>
      </c>
      <c r="E549" s="22" t="s">
        <v>379</v>
      </c>
      <c r="F549" s="22" t="s">
        <v>3920</v>
      </c>
      <c r="G549" s="20">
        <v>3056.94</v>
      </c>
      <c r="AP549" t="str">
        <f t="shared" si="16"/>
        <v/>
      </c>
      <c r="AQ549" t="str">
        <f>IF(A549="","",VLOOKUP(A549,'Base Sites'!A:B,2,FALSE))</f>
        <v/>
      </c>
      <c r="AT549" t="str">
        <f>IF(A549="","",VLOOKUP(L549,'Base Vendeurs'!A:B,2,FALSE))</f>
        <v/>
      </c>
      <c r="AV549" t="str">
        <f t="shared" si="17"/>
        <v/>
      </c>
    </row>
    <row r="550" spans="1:48" x14ac:dyDescent="0.25">
      <c r="A550" s="484"/>
      <c r="B550" s="481"/>
      <c r="C550" s="481"/>
      <c r="D550" s="464">
        <v>2069</v>
      </c>
      <c r="E550" s="480" t="s">
        <v>207</v>
      </c>
      <c r="F550" s="22" t="s">
        <v>1835</v>
      </c>
      <c r="G550" s="20">
        <v>1524.5699999999997</v>
      </c>
      <c r="AP550" t="str">
        <f t="shared" si="16"/>
        <v/>
      </c>
      <c r="AQ550" t="str">
        <f>IF(A550="","",VLOOKUP(A550,'Base Sites'!A:B,2,FALSE))</f>
        <v/>
      </c>
      <c r="AT550" t="str">
        <f>IF(A550="","",VLOOKUP(L550,'Base Vendeurs'!A:B,2,FALSE))</f>
        <v/>
      </c>
      <c r="AV550" t="str">
        <f t="shared" si="17"/>
        <v/>
      </c>
    </row>
    <row r="551" spans="1:48" x14ac:dyDescent="0.25">
      <c r="A551" s="484"/>
      <c r="B551" s="481"/>
      <c r="C551" s="481"/>
      <c r="D551" s="464">
        <v>2109</v>
      </c>
      <c r="E551" s="481" t="s">
        <v>207</v>
      </c>
      <c r="F551" s="22" t="s">
        <v>4717</v>
      </c>
      <c r="G551" s="20">
        <v>1578.02</v>
      </c>
      <c r="AP551" t="str">
        <f t="shared" si="16"/>
        <v/>
      </c>
      <c r="AQ551" t="str">
        <f>IF(A551="","",VLOOKUP(A551,'Base Sites'!A:B,2,FALSE))</f>
        <v/>
      </c>
      <c r="AT551" t="str">
        <f>IF(A551="","",VLOOKUP(L551,'Base Vendeurs'!A:B,2,FALSE))</f>
        <v/>
      </c>
      <c r="AV551" t="str">
        <f t="shared" si="17"/>
        <v/>
      </c>
    </row>
    <row r="552" spans="1:48" x14ac:dyDescent="0.25">
      <c r="A552" s="484"/>
      <c r="B552" s="481"/>
      <c r="C552" s="481"/>
      <c r="D552" s="464">
        <v>2110</v>
      </c>
      <c r="E552" s="480" t="s">
        <v>379</v>
      </c>
      <c r="F552" s="22" t="s">
        <v>3918</v>
      </c>
      <c r="G552" s="20">
        <v>2038.09</v>
      </c>
      <c r="AP552" t="str">
        <f t="shared" si="16"/>
        <v/>
      </c>
      <c r="AQ552" t="str">
        <f>IF(A552="","",VLOOKUP(A552,'Base Sites'!A:B,2,FALSE))</f>
        <v/>
      </c>
      <c r="AT552" t="str">
        <f>IF(A552="","",VLOOKUP(L552,'Base Vendeurs'!A:B,2,FALSE))</f>
        <v/>
      </c>
      <c r="AV552" t="str">
        <f t="shared" si="17"/>
        <v/>
      </c>
    </row>
    <row r="553" spans="1:48" x14ac:dyDescent="0.25">
      <c r="A553" s="484"/>
      <c r="B553" s="481"/>
      <c r="C553" s="481"/>
      <c r="D553" s="464">
        <v>2126</v>
      </c>
      <c r="E553" s="481" t="s">
        <v>379</v>
      </c>
      <c r="F553" s="22" t="s">
        <v>3159</v>
      </c>
      <c r="G553" s="20">
        <v>1210.58</v>
      </c>
      <c r="AP553" t="str">
        <f t="shared" si="16"/>
        <v/>
      </c>
      <c r="AQ553" t="str">
        <f>IF(A553="","",VLOOKUP(A553,'Base Sites'!A:B,2,FALSE))</f>
        <v/>
      </c>
      <c r="AT553" t="str">
        <f>IF(A553="","",VLOOKUP(L553,'Base Vendeurs'!A:B,2,FALSE))</f>
        <v/>
      </c>
      <c r="AV553" t="str">
        <f t="shared" si="17"/>
        <v/>
      </c>
    </row>
    <row r="554" spans="1:48" x14ac:dyDescent="0.25">
      <c r="A554" s="484"/>
      <c r="B554" s="481"/>
      <c r="C554" s="481"/>
      <c r="D554" s="464">
        <v>2135</v>
      </c>
      <c r="E554" s="22" t="s">
        <v>207</v>
      </c>
      <c r="F554" s="22" t="s">
        <v>3159</v>
      </c>
      <c r="G554" s="20">
        <v>1199.29</v>
      </c>
      <c r="AP554" t="str">
        <f t="shared" si="16"/>
        <v/>
      </c>
      <c r="AQ554" t="str">
        <f>IF(A554="","",VLOOKUP(A554,'Base Sites'!A:B,2,FALSE))</f>
        <v/>
      </c>
      <c r="AT554" t="str">
        <f>IF(A554="","",VLOOKUP(L554,'Base Vendeurs'!A:B,2,FALSE))</f>
        <v/>
      </c>
      <c r="AV554" t="str">
        <f t="shared" si="17"/>
        <v/>
      </c>
    </row>
    <row r="555" spans="1:48" x14ac:dyDescent="0.25">
      <c r="A555" s="484"/>
      <c r="B555" s="481"/>
      <c r="C555" s="481"/>
      <c r="D555" s="464">
        <v>9515</v>
      </c>
      <c r="E555" s="22" t="s">
        <v>459</v>
      </c>
      <c r="F555" s="22" t="s">
        <v>657</v>
      </c>
      <c r="G555" s="20">
        <v>851.17</v>
      </c>
      <c r="AP555" t="str">
        <f t="shared" si="16"/>
        <v/>
      </c>
      <c r="AQ555" t="str">
        <f>IF(A555="","",VLOOKUP(A555,'Base Sites'!A:B,2,FALSE))</f>
        <v/>
      </c>
      <c r="AT555" t="str">
        <f>IF(A555="","",VLOOKUP(L555,'Base Vendeurs'!A:B,2,FALSE))</f>
        <v/>
      </c>
      <c r="AV555" t="str">
        <f t="shared" si="17"/>
        <v/>
      </c>
    </row>
    <row r="556" spans="1:48" x14ac:dyDescent="0.25">
      <c r="A556" s="484"/>
      <c r="B556" s="481"/>
      <c r="C556" s="480" t="s">
        <v>5206</v>
      </c>
      <c r="D556" s="481"/>
      <c r="E556" s="481"/>
      <c r="F556" s="481"/>
      <c r="G556" s="20">
        <v>27593.949999999997</v>
      </c>
      <c r="AP556" t="str">
        <f t="shared" si="16"/>
        <v/>
      </c>
      <c r="AQ556" t="str">
        <f>IF(A556="","",VLOOKUP(A556,'Base Sites'!A:B,2,FALSE))</f>
        <v/>
      </c>
      <c r="AT556" t="str">
        <f>IF(A556="","",VLOOKUP(L556,'Base Vendeurs'!A:B,2,FALSE))</f>
        <v/>
      </c>
      <c r="AV556" t="str">
        <f t="shared" si="17"/>
        <v/>
      </c>
    </row>
    <row r="557" spans="1:48" x14ac:dyDescent="0.25">
      <c r="A557" s="484"/>
      <c r="B557" s="481"/>
      <c r="C557" s="480" t="s">
        <v>161</v>
      </c>
      <c r="D557" s="464">
        <v>1719</v>
      </c>
      <c r="E557" s="22" t="s">
        <v>372</v>
      </c>
      <c r="F557" s="22" t="s">
        <v>4705</v>
      </c>
      <c r="G557" s="20">
        <v>2033.95</v>
      </c>
      <c r="AP557" t="str">
        <f t="shared" si="16"/>
        <v/>
      </c>
      <c r="AQ557" t="str">
        <f>IF(A557="","",VLOOKUP(A557,'Base Sites'!A:B,2,FALSE))</f>
        <v/>
      </c>
      <c r="AT557" t="str">
        <f>IF(A557="","",VLOOKUP(L557,'Base Vendeurs'!A:B,2,FALSE))</f>
        <v/>
      </c>
      <c r="AV557" t="str">
        <f t="shared" si="17"/>
        <v/>
      </c>
    </row>
    <row r="558" spans="1:48" x14ac:dyDescent="0.25">
      <c r="A558" s="484"/>
      <c r="B558" s="481"/>
      <c r="C558" s="481"/>
      <c r="D558" s="464">
        <v>1742</v>
      </c>
      <c r="E558" s="480" t="s">
        <v>368</v>
      </c>
      <c r="F558" s="22" t="s">
        <v>3166</v>
      </c>
      <c r="G558" s="20">
        <v>1258.7</v>
      </c>
      <c r="AP558" t="str">
        <f t="shared" si="16"/>
        <v/>
      </c>
      <c r="AQ558" t="str">
        <f>IF(A558="","",VLOOKUP(A558,'Base Sites'!A:B,2,FALSE))</f>
        <v/>
      </c>
      <c r="AT558" t="str">
        <f>IF(A558="","",VLOOKUP(L558,'Base Vendeurs'!A:B,2,FALSE))</f>
        <v/>
      </c>
      <c r="AV558" t="str">
        <f t="shared" si="17"/>
        <v/>
      </c>
    </row>
    <row r="559" spans="1:48" x14ac:dyDescent="0.25">
      <c r="A559" s="484"/>
      <c r="B559" s="481"/>
      <c r="C559" s="481"/>
      <c r="D559" s="464">
        <v>1783</v>
      </c>
      <c r="E559" s="481" t="s">
        <v>368</v>
      </c>
      <c r="F559" s="22" t="s">
        <v>3912</v>
      </c>
      <c r="G559" s="20">
        <v>2334.52</v>
      </c>
      <c r="AP559" t="str">
        <f t="shared" si="16"/>
        <v/>
      </c>
      <c r="AQ559" t="str">
        <f>IF(A559="","",VLOOKUP(A559,'Base Sites'!A:B,2,FALSE))</f>
        <v/>
      </c>
      <c r="AT559" t="str">
        <f>IF(A559="","",VLOOKUP(L559,'Base Vendeurs'!A:B,2,FALSE))</f>
        <v/>
      </c>
      <c r="AV559" t="str">
        <f t="shared" si="17"/>
        <v/>
      </c>
    </row>
    <row r="560" spans="1:48" x14ac:dyDescent="0.25">
      <c r="A560" s="484"/>
      <c r="B560" s="481"/>
      <c r="C560" s="481"/>
      <c r="D560" s="464">
        <v>1790</v>
      </c>
      <c r="E560" s="22" t="s">
        <v>207</v>
      </c>
      <c r="F560" s="22" t="s">
        <v>3907</v>
      </c>
      <c r="G560" s="20">
        <v>1182.75</v>
      </c>
      <c r="AP560" t="str">
        <f t="shared" si="16"/>
        <v/>
      </c>
      <c r="AQ560" t="str">
        <f>IF(A560="","",VLOOKUP(A560,'Base Sites'!A:B,2,FALSE))</f>
        <v/>
      </c>
      <c r="AT560" t="str">
        <f>IF(A560="","",VLOOKUP(L560,'Base Vendeurs'!A:B,2,FALSE))</f>
        <v/>
      </c>
      <c r="AV560" t="str">
        <f t="shared" si="17"/>
        <v/>
      </c>
    </row>
    <row r="561" spans="1:48" x14ac:dyDescent="0.25">
      <c r="A561" s="484"/>
      <c r="B561" s="481"/>
      <c r="C561" s="481"/>
      <c r="D561" s="464">
        <v>1792</v>
      </c>
      <c r="E561" s="22" t="s">
        <v>372</v>
      </c>
      <c r="F561" s="22" t="s">
        <v>4707</v>
      </c>
      <c r="G561" s="20">
        <v>2229.52</v>
      </c>
      <c r="AP561" t="str">
        <f t="shared" si="16"/>
        <v/>
      </c>
      <c r="AQ561" t="str">
        <f>IF(A561="","",VLOOKUP(A561,'Base Sites'!A:B,2,FALSE))</f>
        <v/>
      </c>
      <c r="AT561" t="str">
        <f>IF(A561="","",VLOOKUP(L561,'Base Vendeurs'!A:B,2,FALSE))</f>
        <v/>
      </c>
      <c r="AV561" t="str">
        <f t="shared" si="17"/>
        <v/>
      </c>
    </row>
    <row r="562" spans="1:48" x14ac:dyDescent="0.25">
      <c r="A562" s="484"/>
      <c r="B562" s="481"/>
      <c r="C562" s="481"/>
      <c r="D562" s="464">
        <v>1808</v>
      </c>
      <c r="E562" s="480" t="s">
        <v>207</v>
      </c>
      <c r="F562" s="22" t="s">
        <v>3164</v>
      </c>
      <c r="G562" s="20">
        <v>1088.0999999999999</v>
      </c>
      <c r="AP562" t="str">
        <f t="shared" si="16"/>
        <v/>
      </c>
      <c r="AQ562" t="str">
        <f>IF(A562="","",VLOOKUP(A562,'Base Sites'!A:B,2,FALSE))</f>
        <v/>
      </c>
      <c r="AT562" t="str">
        <f>IF(A562="","",VLOOKUP(L562,'Base Vendeurs'!A:B,2,FALSE))</f>
        <v/>
      </c>
      <c r="AV562" t="str">
        <f t="shared" si="17"/>
        <v/>
      </c>
    </row>
    <row r="563" spans="1:48" x14ac:dyDescent="0.25">
      <c r="A563" s="484"/>
      <c r="B563" s="481"/>
      <c r="C563" s="481"/>
      <c r="D563" s="464">
        <v>1884</v>
      </c>
      <c r="E563" s="481" t="s">
        <v>207</v>
      </c>
      <c r="F563" s="22" t="s">
        <v>2318</v>
      </c>
      <c r="G563" s="20">
        <v>1261.6400000000001</v>
      </c>
      <c r="AP563" t="str">
        <f t="shared" si="16"/>
        <v/>
      </c>
      <c r="AQ563" t="str">
        <f>IF(A563="","",VLOOKUP(A563,'Base Sites'!A:B,2,FALSE))</f>
        <v/>
      </c>
      <c r="AT563" t="str">
        <f>IF(A563="","",VLOOKUP(L563,'Base Vendeurs'!A:B,2,FALSE))</f>
        <v/>
      </c>
      <c r="AV563" t="str">
        <f t="shared" si="17"/>
        <v/>
      </c>
    </row>
    <row r="564" spans="1:48" x14ac:dyDescent="0.25">
      <c r="A564" s="484"/>
      <c r="B564" s="481"/>
      <c r="C564" s="481"/>
      <c r="D564" s="464">
        <v>1943</v>
      </c>
      <c r="E564" s="480" t="s">
        <v>372</v>
      </c>
      <c r="F564" s="22" t="s">
        <v>4701</v>
      </c>
      <c r="G564" s="20">
        <v>1282.02</v>
      </c>
      <c r="AP564" t="str">
        <f t="shared" si="16"/>
        <v/>
      </c>
      <c r="AQ564" t="str">
        <f>IF(A564="","",VLOOKUP(A564,'Base Sites'!A:B,2,FALSE))</f>
        <v/>
      </c>
      <c r="AT564" t="str">
        <f>IF(A564="","",VLOOKUP(L564,'Base Vendeurs'!A:B,2,FALSE))</f>
        <v/>
      </c>
      <c r="AV564" t="str">
        <f t="shared" si="17"/>
        <v/>
      </c>
    </row>
    <row r="565" spans="1:48" x14ac:dyDescent="0.25">
      <c r="A565" s="484"/>
      <c r="B565" s="481"/>
      <c r="C565" s="481"/>
      <c r="D565" s="464">
        <v>2050</v>
      </c>
      <c r="E565" s="481" t="s">
        <v>372</v>
      </c>
      <c r="F565" s="22" t="s">
        <v>4709</v>
      </c>
      <c r="G565" s="20">
        <v>724.72</v>
      </c>
      <c r="AP565" t="str">
        <f t="shared" si="16"/>
        <v/>
      </c>
      <c r="AQ565" t="str">
        <f>IF(A565="","",VLOOKUP(A565,'Base Sites'!A:B,2,FALSE))</f>
        <v/>
      </c>
      <c r="AT565" t="str">
        <f>IF(A565="","",VLOOKUP(L565,'Base Vendeurs'!A:B,2,FALSE))</f>
        <v/>
      </c>
      <c r="AV565" t="str">
        <f t="shared" si="17"/>
        <v/>
      </c>
    </row>
    <row r="566" spans="1:48" x14ac:dyDescent="0.25">
      <c r="A566" s="484"/>
      <c r="B566" s="481"/>
      <c r="C566" s="480" t="s">
        <v>5207</v>
      </c>
      <c r="D566" s="481"/>
      <c r="E566" s="481"/>
      <c r="F566" s="481"/>
      <c r="G566" s="20">
        <v>13395.92</v>
      </c>
      <c r="AP566" t="str">
        <f t="shared" si="16"/>
        <v/>
      </c>
      <c r="AQ566" t="str">
        <f>IF(A566="","",VLOOKUP(A566,'Base Sites'!A:B,2,FALSE))</f>
        <v/>
      </c>
      <c r="AT566" t="str">
        <f>IF(A566="","",VLOOKUP(L566,'Base Vendeurs'!A:B,2,FALSE))</f>
        <v/>
      </c>
      <c r="AV566" t="str">
        <f t="shared" si="17"/>
        <v/>
      </c>
    </row>
    <row r="567" spans="1:48" x14ac:dyDescent="0.25">
      <c r="A567" s="484"/>
      <c r="B567" s="481"/>
      <c r="C567" s="22" t="s">
        <v>188</v>
      </c>
      <c r="D567" s="464">
        <v>1860</v>
      </c>
      <c r="E567" s="22" t="s">
        <v>207</v>
      </c>
      <c r="F567" s="22" t="s">
        <v>2972</v>
      </c>
      <c r="G567" s="20">
        <v>1146.8</v>
      </c>
      <c r="AP567" t="str">
        <f t="shared" si="16"/>
        <v/>
      </c>
      <c r="AQ567" t="str">
        <f>IF(A567="","",VLOOKUP(A567,'Base Sites'!A:B,2,FALSE))</f>
        <v/>
      </c>
      <c r="AT567" t="str">
        <f>IF(A567="","",VLOOKUP(L567,'Base Vendeurs'!A:B,2,FALSE))</f>
        <v/>
      </c>
      <c r="AV567" t="str">
        <f t="shared" si="17"/>
        <v/>
      </c>
    </row>
    <row r="568" spans="1:48" x14ac:dyDescent="0.25">
      <c r="A568" s="484"/>
      <c r="B568" s="481"/>
      <c r="C568" s="480" t="s">
        <v>5211</v>
      </c>
      <c r="D568" s="481"/>
      <c r="E568" s="481"/>
      <c r="F568" s="481"/>
      <c r="G568" s="20">
        <v>1146.8</v>
      </c>
      <c r="AP568" t="str">
        <f t="shared" si="16"/>
        <v/>
      </c>
      <c r="AQ568" t="str">
        <f>IF(A568="","",VLOOKUP(A568,'Base Sites'!A:B,2,FALSE))</f>
        <v/>
      </c>
      <c r="AT568" t="str">
        <f>IF(A568="","",VLOOKUP(L568,'Base Vendeurs'!A:B,2,FALSE))</f>
        <v/>
      </c>
      <c r="AV568" t="str">
        <f t="shared" si="17"/>
        <v/>
      </c>
    </row>
    <row r="569" spans="1:48" x14ac:dyDescent="0.25">
      <c r="A569" s="484"/>
      <c r="B569" s="481"/>
      <c r="C569" s="480" t="s">
        <v>197</v>
      </c>
      <c r="D569" s="464">
        <v>1805</v>
      </c>
      <c r="E569" s="22" t="s">
        <v>207</v>
      </c>
      <c r="F569" s="22" t="s">
        <v>1660</v>
      </c>
      <c r="G569" s="20">
        <v>1599.5</v>
      </c>
      <c r="AP569" t="str">
        <f t="shared" si="16"/>
        <v/>
      </c>
      <c r="AQ569" t="str">
        <f>IF(A569="","",VLOOKUP(A569,'Base Sites'!A:B,2,FALSE))</f>
        <v/>
      </c>
      <c r="AT569" t="str">
        <f>IF(A569="","",VLOOKUP(L569,'Base Vendeurs'!A:B,2,FALSE))</f>
        <v/>
      </c>
      <c r="AV569" t="str">
        <f t="shared" si="17"/>
        <v/>
      </c>
    </row>
    <row r="570" spans="1:48" x14ac:dyDescent="0.25">
      <c r="A570" s="484"/>
      <c r="B570" s="481"/>
      <c r="C570" s="481"/>
      <c r="D570" s="464">
        <v>1862</v>
      </c>
      <c r="E570" s="22" t="s">
        <v>372</v>
      </c>
      <c r="F570" s="22" t="s">
        <v>3149</v>
      </c>
      <c r="G570" s="20">
        <v>1264.6300000000001</v>
      </c>
      <c r="AP570" t="str">
        <f t="shared" si="16"/>
        <v/>
      </c>
      <c r="AQ570" t="str">
        <f>IF(A570="","",VLOOKUP(A570,'Base Sites'!A:B,2,FALSE))</f>
        <v/>
      </c>
      <c r="AT570" t="str">
        <f>IF(A570="","",VLOOKUP(L570,'Base Vendeurs'!A:B,2,FALSE))</f>
        <v/>
      </c>
      <c r="AV570" t="str">
        <f t="shared" si="17"/>
        <v/>
      </c>
    </row>
    <row r="571" spans="1:48" x14ac:dyDescent="0.25">
      <c r="A571" s="484"/>
      <c r="B571" s="481"/>
      <c r="C571" s="480" t="s">
        <v>5212</v>
      </c>
      <c r="D571" s="481"/>
      <c r="E571" s="481"/>
      <c r="F571" s="481"/>
      <c r="G571" s="20">
        <v>2864.13</v>
      </c>
      <c r="AP571" t="str">
        <f t="shared" si="16"/>
        <v/>
      </c>
      <c r="AQ571" t="str">
        <f>IF(A571="","",VLOOKUP(A571,'Base Sites'!A:B,2,FALSE))</f>
        <v/>
      </c>
      <c r="AT571" t="str">
        <f>IF(A571="","",VLOOKUP(L571,'Base Vendeurs'!A:B,2,FALSE))</f>
        <v/>
      </c>
      <c r="AV571" t="str">
        <f t="shared" si="17"/>
        <v/>
      </c>
    </row>
    <row r="572" spans="1:48" x14ac:dyDescent="0.25">
      <c r="A572" s="484"/>
      <c r="B572" s="481"/>
      <c r="C572" s="480" t="s">
        <v>219</v>
      </c>
      <c r="D572" s="464">
        <v>1325</v>
      </c>
      <c r="E572" s="22" t="s">
        <v>207</v>
      </c>
      <c r="F572" s="22" t="s">
        <v>676</v>
      </c>
      <c r="G572" s="20">
        <v>939.26</v>
      </c>
      <c r="AP572" t="str">
        <f t="shared" si="16"/>
        <v/>
      </c>
      <c r="AQ572" t="str">
        <f>IF(A572="","",VLOOKUP(A572,'Base Sites'!A:B,2,FALSE))</f>
        <v/>
      </c>
      <c r="AT572" t="str">
        <f>IF(A572="","",VLOOKUP(L572,'Base Vendeurs'!A:B,2,FALSE))</f>
        <v/>
      </c>
      <c r="AV572" t="str">
        <f t="shared" si="17"/>
        <v/>
      </c>
    </row>
    <row r="573" spans="1:48" x14ac:dyDescent="0.25">
      <c r="A573" s="484"/>
      <c r="B573" s="481"/>
      <c r="C573" s="481"/>
      <c r="D573" s="464">
        <v>1586</v>
      </c>
      <c r="E573" s="22" t="s">
        <v>459</v>
      </c>
      <c r="F573" s="22" t="s">
        <v>2306</v>
      </c>
      <c r="G573" s="20">
        <v>560.96</v>
      </c>
      <c r="AP573" t="str">
        <f t="shared" si="16"/>
        <v/>
      </c>
      <c r="AQ573" t="str">
        <f>IF(A573="","",VLOOKUP(A573,'Base Sites'!A:B,2,FALSE))</f>
        <v/>
      </c>
      <c r="AT573" t="str">
        <f>IF(A573="","",VLOOKUP(L573,'Base Vendeurs'!A:B,2,FALSE))</f>
        <v/>
      </c>
      <c r="AV573" t="str">
        <f t="shared" si="17"/>
        <v/>
      </c>
    </row>
    <row r="574" spans="1:48" x14ac:dyDescent="0.25">
      <c r="A574" s="484"/>
      <c r="B574" s="481"/>
      <c r="C574" s="481"/>
      <c r="D574" s="464">
        <v>1595</v>
      </c>
      <c r="E574" s="22" t="s">
        <v>379</v>
      </c>
      <c r="F574" s="22" t="s">
        <v>3173</v>
      </c>
      <c r="G574" s="20">
        <v>2567.75</v>
      </c>
      <c r="AP574" t="str">
        <f t="shared" si="16"/>
        <v/>
      </c>
      <c r="AQ574" t="str">
        <f>IF(A574="","",VLOOKUP(A574,'Base Sites'!A:B,2,FALSE))</f>
        <v/>
      </c>
      <c r="AT574" t="str">
        <f>IF(A574="","",VLOOKUP(L574,'Base Vendeurs'!A:B,2,FALSE))</f>
        <v/>
      </c>
      <c r="AV574" t="str">
        <f t="shared" si="17"/>
        <v/>
      </c>
    </row>
    <row r="575" spans="1:48" x14ac:dyDescent="0.25">
      <c r="A575" s="484"/>
      <c r="B575" s="481"/>
      <c r="C575" s="481"/>
      <c r="D575" s="464">
        <v>1734</v>
      </c>
      <c r="E575" s="22" t="s">
        <v>372</v>
      </c>
      <c r="F575" s="22" t="s">
        <v>668</v>
      </c>
      <c r="G575" s="20">
        <v>441.01</v>
      </c>
      <c r="AP575" t="str">
        <f t="shared" si="16"/>
        <v/>
      </c>
      <c r="AQ575" t="str">
        <f>IF(A575="","",VLOOKUP(A575,'Base Sites'!A:B,2,FALSE))</f>
        <v/>
      </c>
      <c r="AT575" t="str">
        <f>IF(A575="","",VLOOKUP(L575,'Base Vendeurs'!A:B,2,FALSE))</f>
        <v/>
      </c>
      <c r="AV575" t="str">
        <f t="shared" si="17"/>
        <v/>
      </c>
    </row>
    <row r="576" spans="1:48" x14ac:dyDescent="0.25">
      <c r="A576" s="484"/>
      <c r="B576" s="481"/>
      <c r="C576" s="481"/>
      <c r="D576" s="464">
        <v>1782</v>
      </c>
      <c r="E576" s="22" t="s">
        <v>207</v>
      </c>
      <c r="F576" s="22" t="s">
        <v>1721</v>
      </c>
      <c r="G576" s="20">
        <v>1334.27</v>
      </c>
      <c r="AP576" t="str">
        <f t="shared" si="16"/>
        <v/>
      </c>
      <c r="AQ576" t="str">
        <f>IF(A576="","",VLOOKUP(A576,'Base Sites'!A:B,2,FALSE))</f>
        <v/>
      </c>
      <c r="AT576" t="str">
        <f>IF(A576="","",VLOOKUP(L576,'Base Vendeurs'!A:B,2,FALSE))</f>
        <v/>
      </c>
      <c r="AV576" t="str">
        <f t="shared" si="17"/>
        <v/>
      </c>
    </row>
    <row r="577" spans="1:48" x14ac:dyDescent="0.25">
      <c r="A577" s="484"/>
      <c r="B577" s="481"/>
      <c r="C577" s="480" t="s">
        <v>5213</v>
      </c>
      <c r="D577" s="481"/>
      <c r="E577" s="481"/>
      <c r="F577" s="481"/>
      <c r="G577" s="20">
        <v>5843.25</v>
      </c>
      <c r="AP577" t="str">
        <f t="shared" si="16"/>
        <v/>
      </c>
      <c r="AQ577" t="str">
        <f>IF(A577="","",VLOOKUP(A577,'Base Sites'!A:B,2,FALSE))</f>
        <v/>
      </c>
      <c r="AT577" t="str">
        <f>IF(A577="","",VLOOKUP(L577,'Base Vendeurs'!A:B,2,FALSE))</f>
        <v/>
      </c>
      <c r="AV577" t="str">
        <f t="shared" si="17"/>
        <v/>
      </c>
    </row>
    <row r="578" spans="1:48" x14ac:dyDescent="0.25">
      <c r="A578" s="484"/>
      <c r="B578" s="481"/>
      <c r="C578" s="22" t="s">
        <v>232</v>
      </c>
      <c r="D578" s="464">
        <v>2103</v>
      </c>
      <c r="E578" s="22" t="s">
        <v>459</v>
      </c>
      <c r="F578" s="22" t="s">
        <v>3878</v>
      </c>
      <c r="G578" s="20">
        <v>337.37</v>
      </c>
      <c r="AP578" t="str">
        <f t="shared" ref="AP578:AP641" si="18">IF(AM578="","",+AL578/AM578)</f>
        <v/>
      </c>
      <c r="AQ578" t="str">
        <f>IF(A578="","",VLOOKUP(A578,'Base Sites'!A:B,2,FALSE))</f>
        <v/>
      </c>
      <c r="AT578" t="str">
        <f>IF(A578="","",VLOOKUP(L578,'Base Vendeurs'!A:B,2,FALSE))</f>
        <v/>
      </c>
      <c r="AV578" t="str">
        <f t="shared" si="17"/>
        <v/>
      </c>
    </row>
    <row r="579" spans="1:48" x14ac:dyDescent="0.25">
      <c r="A579" s="484"/>
      <c r="B579" s="481"/>
      <c r="C579" s="480" t="s">
        <v>5230</v>
      </c>
      <c r="D579" s="481"/>
      <c r="E579" s="481"/>
      <c r="F579" s="481"/>
      <c r="G579" s="20">
        <v>337.37</v>
      </c>
      <c r="AP579" t="str">
        <f t="shared" si="18"/>
        <v/>
      </c>
      <c r="AQ579" t="str">
        <f>IF(A579="","",VLOOKUP(A579,'Base Sites'!A:B,2,FALSE))</f>
        <v/>
      </c>
      <c r="AT579" t="str">
        <f>IF(A579="","",VLOOKUP(L579,'Base Vendeurs'!A:B,2,FALSE))</f>
        <v/>
      </c>
      <c r="AV579" t="str">
        <f t="shared" ref="AV579:AV642" si="19">IF(A579="","",+AU579/S579)</f>
        <v/>
      </c>
    </row>
    <row r="580" spans="1:48" x14ac:dyDescent="0.25">
      <c r="A580" s="484"/>
      <c r="B580" s="481"/>
      <c r="C580" s="480" t="s">
        <v>356</v>
      </c>
      <c r="D580" s="464">
        <v>1785</v>
      </c>
      <c r="E580" s="480" t="s">
        <v>379</v>
      </c>
      <c r="F580" s="22" t="s">
        <v>460</v>
      </c>
      <c r="G580" s="20">
        <v>1122.55</v>
      </c>
      <c r="AP580" t="str">
        <f t="shared" si="18"/>
        <v/>
      </c>
      <c r="AQ580" t="str">
        <f>IF(A580="","",VLOOKUP(A580,'Base Sites'!A:B,2,FALSE))</f>
        <v/>
      </c>
      <c r="AT580" t="str">
        <f>IF(A580="","",VLOOKUP(L580,'Base Vendeurs'!A:B,2,FALSE))</f>
        <v/>
      </c>
      <c r="AV580" t="str">
        <f t="shared" si="19"/>
        <v/>
      </c>
    </row>
    <row r="581" spans="1:48" x14ac:dyDescent="0.25">
      <c r="A581" s="484"/>
      <c r="B581" s="481"/>
      <c r="C581" s="481"/>
      <c r="D581" s="464">
        <v>1942</v>
      </c>
      <c r="E581" s="481" t="s">
        <v>379</v>
      </c>
      <c r="F581" s="22" t="s">
        <v>1974</v>
      </c>
      <c r="G581" s="20">
        <v>1223.08</v>
      </c>
      <c r="AP581" t="str">
        <f t="shared" si="18"/>
        <v/>
      </c>
      <c r="AQ581" t="str">
        <f>IF(A581="","",VLOOKUP(A581,'Base Sites'!A:B,2,FALSE))</f>
        <v/>
      </c>
      <c r="AT581" t="str">
        <f>IF(A581="","",VLOOKUP(L581,'Base Vendeurs'!A:B,2,FALSE))</f>
        <v/>
      </c>
      <c r="AV581" t="str">
        <f t="shared" si="19"/>
        <v/>
      </c>
    </row>
    <row r="582" spans="1:48" x14ac:dyDescent="0.25">
      <c r="A582" s="484"/>
      <c r="B582" s="481"/>
      <c r="C582" s="481"/>
      <c r="D582" s="464">
        <v>2046</v>
      </c>
      <c r="E582" s="481" t="s">
        <v>379</v>
      </c>
      <c r="F582" s="22" t="s">
        <v>2330</v>
      </c>
      <c r="G582" s="20">
        <v>617.54</v>
      </c>
      <c r="AP582" t="str">
        <f t="shared" si="18"/>
        <v/>
      </c>
      <c r="AQ582" t="str">
        <f>IF(A582="","",VLOOKUP(A582,'Base Sites'!A:B,2,FALSE))</f>
        <v/>
      </c>
      <c r="AT582" t="str">
        <f>IF(A582="","",VLOOKUP(L582,'Base Vendeurs'!A:B,2,FALSE))</f>
        <v/>
      </c>
      <c r="AV582" t="str">
        <f t="shared" si="19"/>
        <v/>
      </c>
    </row>
    <row r="583" spans="1:48" x14ac:dyDescent="0.25">
      <c r="A583" s="484"/>
      <c r="B583" s="481"/>
      <c r="C583" s="481"/>
      <c r="D583" s="464" t="s">
        <v>5201</v>
      </c>
      <c r="E583" s="22" t="s">
        <v>368</v>
      </c>
      <c r="F583" s="22" t="s">
        <v>3926</v>
      </c>
      <c r="G583" s="20">
        <v>331.87</v>
      </c>
      <c r="AP583" t="str">
        <f t="shared" si="18"/>
        <v/>
      </c>
      <c r="AQ583" t="str">
        <f>IF(A583="","",VLOOKUP(A583,'Base Sites'!A:B,2,FALSE))</f>
        <v/>
      </c>
      <c r="AT583" t="str">
        <f>IF(A583="","",VLOOKUP(L583,'Base Vendeurs'!A:B,2,FALSE))</f>
        <v/>
      </c>
      <c r="AV583" t="str">
        <f t="shared" si="19"/>
        <v/>
      </c>
    </row>
    <row r="584" spans="1:48" x14ac:dyDescent="0.25">
      <c r="A584" s="484"/>
      <c r="B584" s="481"/>
      <c r="C584" s="480" t="s">
        <v>5208</v>
      </c>
      <c r="D584" s="481"/>
      <c r="E584" s="481"/>
      <c r="F584" s="481"/>
      <c r="G584" s="20">
        <v>3295.04</v>
      </c>
      <c r="AP584" t="str">
        <f t="shared" si="18"/>
        <v/>
      </c>
      <c r="AQ584" t="str">
        <f>IF(A584="","",VLOOKUP(A584,'Base Sites'!A:B,2,FALSE))</f>
        <v/>
      </c>
      <c r="AT584" t="str">
        <f>IF(A584="","",VLOOKUP(L584,'Base Vendeurs'!A:B,2,FALSE))</f>
        <v/>
      </c>
      <c r="AV584" t="str">
        <f t="shared" si="19"/>
        <v/>
      </c>
    </row>
    <row r="585" spans="1:48" x14ac:dyDescent="0.25">
      <c r="A585" s="484"/>
      <c r="B585" s="481"/>
      <c r="C585" s="22" t="s">
        <v>455</v>
      </c>
      <c r="D585" s="464">
        <v>1787</v>
      </c>
      <c r="E585" s="22" t="s">
        <v>207</v>
      </c>
      <c r="F585" s="22" t="s">
        <v>1578</v>
      </c>
      <c r="G585" s="20">
        <v>2340.3000000000002</v>
      </c>
      <c r="AP585" t="str">
        <f t="shared" si="18"/>
        <v/>
      </c>
      <c r="AQ585" t="str">
        <f>IF(A585="","",VLOOKUP(A585,'Base Sites'!A:B,2,FALSE))</f>
        <v/>
      </c>
      <c r="AT585" t="str">
        <f>IF(A585="","",VLOOKUP(L585,'Base Vendeurs'!A:B,2,FALSE))</f>
        <v/>
      </c>
      <c r="AV585" t="str">
        <f t="shared" si="19"/>
        <v/>
      </c>
    </row>
    <row r="586" spans="1:48" x14ac:dyDescent="0.25">
      <c r="A586" s="484"/>
      <c r="B586" s="481"/>
      <c r="C586" s="480" t="s">
        <v>5216</v>
      </c>
      <c r="D586" s="481"/>
      <c r="E586" s="481"/>
      <c r="F586" s="481"/>
      <c r="G586" s="20">
        <v>2340.3000000000002</v>
      </c>
      <c r="AP586" t="str">
        <f t="shared" si="18"/>
        <v/>
      </c>
      <c r="AQ586" t="str">
        <f>IF(A586="","",VLOOKUP(A586,'Base Sites'!A:B,2,FALSE))</f>
        <v/>
      </c>
      <c r="AT586" t="str">
        <f>IF(A586="","",VLOOKUP(L586,'Base Vendeurs'!A:B,2,FALSE))</f>
        <v/>
      </c>
      <c r="AV586" t="str">
        <f t="shared" si="19"/>
        <v/>
      </c>
    </row>
    <row r="587" spans="1:48" x14ac:dyDescent="0.25">
      <c r="A587" s="484"/>
      <c r="B587" s="481"/>
      <c r="C587" s="22" t="s">
        <v>506</v>
      </c>
      <c r="D587" s="464">
        <v>2209</v>
      </c>
      <c r="E587" s="22" t="s">
        <v>368</v>
      </c>
      <c r="F587" s="22" t="s">
        <v>4729</v>
      </c>
      <c r="G587" s="20">
        <v>963.35</v>
      </c>
      <c r="AP587" t="str">
        <f t="shared" si="18"/>
        <v/>
      </c>
      <c r="AQ587" t="str">
        <f>IF(A587="","",VLOOKUP(A587,'Base Sites'!A:B,2,FALSE))</f>
        <v/>
      </c>
      <c r="AT587" t="str">
        <f>IF(A587="","",VLOOKUP(L587,'Base Vendeurs'!A:B,2,FALSE))</f>
        <v/>
      </c>
      <c r="AV587" t="str">
        <f t="shared" si="19"/>
        <v/>
      </c>
    </row>
    <row r="588" spans="1:48" x14ac:dyDescent="0.25">
      <c r="A588" s="484"/>
      <c r="B588" s="481"/>
      <c r="C588" s="480" t="s">
        <v>5209</v>
      </c>
      <c r="D588" s="481"/>
      <c r="E588" s="481"/>
      <c r="F588" s="481"/>
      <c r="G588" s="20">
        <v>963.35</v>
      </c>
      <c r="AP588" t="str">
        <f t="shared" si="18"/>
        <v/>
      </c>
      <c r="AQ588" t="str">
        <f>IF(A588="","",VLOOKUP(A588,'Base Sites'!A:B,2,FALSE))</f>
        <v/>
      </c>
      <c r="AT588" t="str">
        <f>IF(A588="","",VLOOKUP(L588,'Base Vendeurs'!A:B,2,FALSE))</f>
        <v/>
      </c>
      <c r="AV588" t="str">
        <f t="shared" si="19"/>
        <v/>
      </c>
    </row>
    <row r="589" spans="1:48" x14ac:dyDescent="0.25">
      <c r="A589" s="484"/>
      <c r="B589" s="481"/>
      <c r="C589" s="22" t="s">
        <v>1996</v>
      </c>
      <c r="D589" s="464">
        <v>1886</v>
      </c>
      <c r="E589" s="22" t="s">
        <v>372</v>
      </c>
      <c r="F589" s="22" t="s">
        <v>3153</v>
      </c>
      <c r="G589" s="20">
        <v>675.2</v>
      </c>
      <c r="AP589" t="str">
        <f t="shared" si="18"/>
        <v/>
      </c>
      <c r="AQ589" t="str">
        <f>IF(A589="","",VLOOKUP(A589,'Base Sites'!A:B,2,FALSE))</f>
        <v/>
      </c>
      <c r="AT589" t="str">
        <f>IF(A589="","",VLOOKUP(L589,'Base Vendeurs'!A:B,2,FALSE))</f>
        <v/>
      </c>
      <c r="AV589" t="str">
        <f t="shared" si="19"/>
        <v/>
      </c>
    </row>
    <row r="590" spans="1:48" x14ac:dyDescent="0.25">
      <c r="A590" s="484"/>
      <c r="B590" s="481"/>
      <c r="C590" s="480" t="s">
        <v>5231</v>
      </c>
      <c r="D590" s="481"/>
      <c r="E590" s="481"/>
      <c r="F590" s="481"/>
      <c r="G590" s="20">
        <v>675.2</v>
      </c>
      <c r="AP590" t="str">
        <f t="shared" si="18"/>
        <v/>
      </c>
      <c r="AQ590" t="str">
        <f>IF(A590="","",VLOOKUP(A590,'Base Sites'!A:B,2,FALSE))</f>
        <v/>
      </c>
      <c r="AT590" t="str">
        <f>IF(A590="","",VLOOKUP(L590,'Base Vendeurs'!A:B,2,FALSE))</f>
        <v/>
      </c>
      <c r="AV590" t="str">
        <f t="shared" si="19"/>
        <v/>
      </c>
    </row>
    <row r="591" spans="1:48" x14ac:dyDescent="0.25">
      <c r="A591" s="484"/>
      <c r="B591" s="481"/>
      <c r="C591" s="22" t="s">
        <v>390</v>
      </c>
      <c r="D591" s="464">
        <v>1570</v>
      </c>
      <c r="E591" s="22" t="s">
        <v>368</v>
      </c>
      <c r="F591" s="22" t="s">
        <v>3910</v>
      </c>
      <c r="G591" s="20">
        <v>431.9</v>
      </c>
      <c r="AP591" t="str">
        <f t="shared" si="18"/>
        <v/>
      </c>
      <c r="AQ591" t="str">
        <f>IF(A591="","",VLOOKUP(A591,'Base Sites'!A:B,2,FALSE))</f>
        <v/>
      </c>
      <c r="AT591" t="str">
        <f>IF(A591="","",VLOOKUP(L591,'Base Vendeurs'!A:B,2,FALSE))</f>
        <v/>
      </c>
      <c r="AV591" t="str">
        <f t="shared" si="19"/>
        <v/>
      </c>
    </row>
    <row r="592" spans="1:48" x14ac:dyDescent="0.25">
      <c r="A592" s="484"/>
      <c r="B592" s="481"/>
      <c r="C592" s="480" t="s">
        <v>5229</v>
      </c>
      <c r="D592" s="481"/>
      <c r="E592" s="481"/>
      <c r="F592" s="481"/>
      <c r="G592" s="20">
        <v>431.9</v>
      </c>
      <c r="AP592" t="str">
        <f t="shared" si="18"/>
        <v/>
      </c>
      <c r="AQ592" t="str">
        <f>IF(A592="","",VLOOKUP(A592,'Base Sites'!A:B,2,FALSE))</f>
        <v/>
      </c>
      <c r="AT592" t="str">
        <f>IF(A592="","",VLOOKUP(L592,'Base Vendeurs'!A:B,2,FALSE))</f>
        <v/>
      </c>
      <c r="AV592" t="str">
        <f t="shared" si="19"/>
        <v/>
      </c>
    </row>
    <row r="593" spans="1:48" x14ac:dyDescent="0.25">
      <c r="A593" s="484"/>
      <c r="B593" s="480" t="s">
        <v>5202</v>
      </c>
      <c r="C593" s="481"/>
      <c r="D593" s="481"/>
      <c r="E593" s="481"/>
      <c r="F593" s="481"/>
      <c r="G593" s="20">
        <v>71600.929999999964</v>
      </c>
      <c r="AP593" t="str">
        <f t="shared" si="18"/>
        <v/>
      </c>
      <c r="AQ593" t="str">
        <f>IF(A593="","",VLOOKUP(A593,'Base Sites'!A:B,2,FALSE))</f>
        <v/>
      </c>
      <c r="AT593" t="str">
        <f>IF(A593="","",VLOOKUP(L593,'Base Vendeurs'!A:B,2,FALSE))</f>
        <v/>
      </c>
      <c r="AV593" t="str">
        <f t="shared" si="19"/>
        <v/>
      </c>
    </row>
    <row r="594" spans="1:48" x14ac:dyDescent="0.25">
      <c r="A594" s="482" t="s">
        <v>5232</v>
      </c>
      <c r="B594" s="481"/>
      <c r="C594" s="481"/>
      <c r="D594" s="481"/>
      <c r="E594" s="481"/>
      <c r="F594" s="481"/>
      <c r="G594" s="20">
        <v>596873.41</v>
      </c>
      <c r="AP594" t="str">
        <f t="shared" si="18"/>
        <v/>
      </c>
      <c r="AQ594" t="e">
        <f>IF(A594="","",VLOOKUP(A594,'Base Sites'!A:B,2,FALSE))</f>
        <v>#N/A</v>
      </c>
      <c r="AT594" t="e">
        <f>IF(A594="","",VLOOKUP(L594,'Base Vendeurs'!A:B,2,FALSE))</f>
        <v>#N/A</v>
      </c>
      <c r="AV594" t="e">
        <f t="shared" si="19"/>
        <v>#DIV/0!</v>
      </c>
    </row>
    <row r="595" spans="1:48" x14ac:dyDescent="0.25">
      <c r="A595" s="482">
        <v>20</v>
      </c>
      <c r="B595" s="480" t="s">
        <v>150</v>
      </c>
      <c r="C595" s="480" t="s">
        <v>33</v>
      </c>
      <c r="D595" s="464">
        <v>4226</v>
      </c>
      <c r="E595" s="480" t="s">
        <v>67</v>
      </c>
      <c r="F595" s="22" t="s">
        <v>742</v>
      </c>
      <c r="G595" s="20">
        <v>1479.82</v>
      </c>
      <c r="AP595" t="str">
        <f t="shared" si="18"/>
        <v/>
      </c>
      <c r="AQ595" t="str">
        <f>IF(A595="","",VLOOKUP(A595,'Base Sites'!A:B,2,FALSE))</f>
        <v>Valauto Professionnels</v>
      </c>
      <c r="AT595" t="e">
        <f>IF(A595="","",VLOOKUP(L595,'Base Vendeurs'!A:B,2,FALSE))</f>
        <v>#N/A</v>
      </c>
      <c r="AV595" t="e">
        <f t="shared" si="19"/>
        <v>#DIV/0!</v>
      </c>
    </row>
    <row r="596" spans="1:48" x14ac:dyDescent="0.25">
      <c r="A596" s="481"/>
      <c r="B596" s="481"/>
      <c r="C596" s="481"/>
      <c r="D596" s="464">
        <v>4274</v>
      </c>
      <c r="E596" s="481" t="s">
        <v>67</v>
      </c>
      <c r="F596" s="22" t="s">
        <v>304</v>
      </c>
      <c r="G596" s="20">
        <v>1885.37</v>
      </c>
      <c r="AP596" t="str">
        <f t="shared" si="18"/>
        <v/>
      </c>
      <c r="AQ596" t="str">
        <f>IF(A596="","",VLOOKUP(A596,'Base Sites'!A:B,2,FALSE))</f>
        <v/>
      </c>
      <c r="AT596" t="str">
        <f>IF(A596="","",VLOOKUP(L596,'Base Vendeurs'!A:B,2,FALSE))</f>
        <v/>
      </c>
      <c r="AV596" t="str">
        <f t="shared" si="19"/>
        <v/>
      </c>
    </row>
    <row r="597" spans="1:48" x14ac:dyDescent="0.25">
      <c r="A597" s="481"/>
      <c r="B597" s="481"/>
      <c r="C597" s="481"/>
      <c r="D597" s="464">
        <v>4282</v>
      </c>
      <c r="E597" s="22" t="s">
        <v>66</v>
      </c>
      <c r="F597" s="22" t="s">
        <v>409</v>
      </c>
      <c r="G597" s="20">
        <v>1613.18</v>
      </c>
      <c r="AP597" t="str">
        <f t="shared" si="18"/>
        <v/>
      </c>
      <c r="AQ597" t="str">
        <f>IF(A597="","",VLOOKUP(A597,'Base Sites'!A:B,2,FALSE))</f>
        <v/>
      </c>
      <c r="AT597" t="str">
        <f>IF(A597="","",VLOOKUP(L597,'Base Vendeurs'!A:B,2,FALSE))</f>
        <v/>
      </c>
      <c r="AV597" t="str">
        <f t="shared" si="19"/>
        <v/>
      </c>
    </row>
    <row r="598" spans="1:48" x14ac:dyDescent="0.25">
      <c r="A598" s="481"/>
      <c r="B598" s="481"/>
      <c r="C598" s="481"/>
      <c r="D598" s="464">
        <v>4310</v>
      </c>
      <c r="E598" s="22" t="s">
        <v>67</v>
      </c>
      <c r="F598" s="22" t="s">
        <v>3219</v>
      </c>
      <c r="G598" s="20">
        <v>969.69</v>
      </c>
      <c r="AP598" t="str">
        <f t="shared" si="18"/>
        <v/>
      </c>
      <c r="AQ598" t="str">
        <f>IF(A598="","",VLOOKUP(A598,'Base Sites'!A:B,2,FALSE))</f>
        <v/>
      </c>
      <c r="AT598" t="str">
        <f>IF(A598="","",VLOOKUP(L598,'Base Vendeurs'!A:B,2,FALSE))</f>
        <v/>
      </c>
      <c r="AV598" t="str">
        <f t="shared" si="19"/>
        <v/>
      </c>
    </row>
    <row r="599" spans="1:48" x14ac:dyDescent="0.25">
      <c r="A599" s="481"/>
      <c r="B599" s="481"/>
      <c r="C599" s="481"/>
      <c r="D599" s="464">
        <v>4321</v>
      </c>
      <c r="E599" s="22" t="s">
        <v>66</v>
      </c>
      <c r="F599" s="22" t="s">
        <v>326</v>
      </c>
      <c r="G599" s="20">
        <v>2282.9899999999998</v>
      </c>
      <c r="AP599" t="str">
        <f t="shared" si="18"/>
        <v/>
      </c>
      <c r="AQ599" t="str">
        <f>IF(A599="","",VLOOKUP(A599,'Base Sites'!A:B,2,FALSE))</f>
        <v/>
      </c>
      <c r="AT599" t="str">
        <f>IF(A599="","",VLOOKUP(L599,'Base Vendeurs'!A:B,2,FALSE))</f>
        <v/>
      </c>
      <c r="AV599" t="str">
        <f t="shared" si="19"/>
        <v/>
      </c>
    </row>
    <row r="600" spans="1:48" x14ac:dyDescent="0.25">
      <c r="A600" s="481"/>
      <c r="B600" s="481"/>
      <c r="C600" s="481"/>
      <c r="D600" s="464">
        <v>4354</v>
      </c>
      <c r="E600" s="480" t="s">
        <v>67</v>
      </c>
      <c r="F600" s="22" t="s">
        <v>65</v>
      </c>
      <c r="G600" s="20">
        <v>4431.6899999999996</v>
      </c>
      <c r="AP600" t="str">
        <f t="shared" si="18"/>
        <v/>
      </c>
      <c r="AQ600" t="str">
        <f>IF(A600="","",VLOOKUP(A600,'Base Sites'!A:B,2,FALSE))</f>
        <v/>
      </c>
      <c r="AT600" t="str">
        <f>IF(A600="","",VLOOKUP(L600,'Base Vendeurs'!A:B,2,FALSE))</f>
        <v/>
      </c>
      <c r="AV600" t="str">
        <f t="shared" si="19"/>
        <v/>
      </c>
    </row>
    <row r="601" spans="1:48" x14ac:dyDescent="0.25">
      <c r="A601" s="481"/>
      <c r="B601" s="481"/>
      <c r="C601" s="481"/>
      <c r="D601" s="464">
        <v>4367</v>
      </c>
      <c r="E601" s="481" t="s">
        <v>67</v>
      </c>
      <c r="F601" s="22" t="s">
        <v>742</v>
      </c>
      <c r="G601" s="20">
        <v>1104.18</v>
      </c>
      <c r="AP601" t="str">
        <f t="shared" si="18"/>
        <v/>
      </c>
      <c r="AQ601" t="str">
        <f>IF(A601="","",VLOOKUP(A601,'Base Sites'!A:B,2,FALSE))</f>
        <v/>
      </c>
      <c r="AT601" t="str">
        <f>IF(A601="","",VLOOKUP(L601,'Base Vendeurs'!A:B,2,FALSE))</f>
        <v/>
      </c>
      <c r="AV601" t="str">
        <f t="shared" si="19"/>
        <v/>
      </c>
    </row>
    <row r="602" spans="1:48" x14ac:dyDescent="0.25">
      <c r="A602" s="481"/>
      <c r="B602" s="481"/>
      <c r="C602" s="481"/>
      <c r="D602" s="464">
        <v>4383</v>
      </c>
      <c r="E602" s="22" t="s">
        <v>66</v>
      </c>
      <c r="F602" s="22" t="s">
        <v>326</v>
      </c>
      <c r="G602" s="20">
        <v>1935.67</v>
      </c>
      <c r="AP602" t="str">
        <f t="shared" si="18"/>
        <v/>
      </c>
      <c r="AQ602" t="str">
        <f>IF(A602="","",VLOOKUP(A602,'Base Sites'!A:B,2,FALSE))</f>
        <v/>
      </c>
      <c r="AT602" t="str">
        <f>IF(A602="","",VLOOKUP(L602,'Base Vendeurs'!A:B,2,FALSE))</f>
        <v/>
      </c>
      <c r="AV602" t="str">
        <f t="shared" si="19"/>
        <v/>
      </c>
    </row>
    <row r="603" spans="1:48" x14ac:dyDescent="0.25">
      <c r="A603" s="481"/>
      <c r="B603" s="481"/>
      <c r="C603" s="481"/>
      <c r="D603" s="464">
        <v>9509</v>
      </c>
      <c r="E603" s="22" t="s">
        <v>67</v>
      </c>
      <c r="F603" s="22" t="s">
        <v>2891</v>
      </c>
      <c r="G603" s="20">
        <v>47.24</v>
      </c>
      <c r="AP603" t="str">
        <f t="shared" si="18"/>
        <v/>
      </c>
      <c r="AQ603" t="str">
        <f>IF(A603="","",VLOOKUP(A603,'Base Sites'!A:B,2,FALSE))</f>
        <v/>
      </c>
      <c r="AT603" t="str">
        <f>IF(A603="","",VLOOKUP(L603,'Base Vendeurs'!A:B,2,FALSE))</f>
        <v/>
      </c>
      <c r="AV603" t="str">
        <f t="shared" si="19"/>
        <v/>
      </c>
    </row>
    <row r="604" spans="1:48" x14ac:dyDescent="0.25">
      <c r="A604" s="481"/>
      <c r="B604" s="481"/>
      <c r="C604" s="480" t="s">
        <v>5204</v>
      </c>
      <c r="D604" s="481"/>
      <c r="E604" s="481"/>
      <c r="F604" s="481"/>
      <c r="G604" s="20">
        <v>15749.829999999998</v>
      </c>
      <c r="AP604" t="str">
        <f t="shared" si="18"/>
        <v/>
      </c>
      <c r="AQ604" t="str">
        <f>IF(A604="","",VLOOKUP(A604,'Base Sites'!A:B,2,FALSE))</f>
        <v/>
      </c>
      <c r="AT604" t="str">
        <f>IF(A604="","",VLOOKUP(L604,'Base Vendeurs'!A:B,2,FALSE))</f>
        <v/>
      </c>
      <c r="AV604" t="str">
        <f t="shared" si="19"/>
        <v/>
      </c>
    </row>
    <row r="605" spans="1:48" x14ac:dyDescent="0.25">
      <c r="A605" s="481"/>
      <c r="B605" s="481"/>
      <c r="C605" s="22" t="s">
        <v>70</v>
      </c>
      <c r="D605" s="464">
        <v>4245</v>
      </c>
      <c r="E605" s="22" t="s">
        <v>66</v>
      </c>
      <c r="F605" s="22" t="s">
        <v>1553</v>
      </c>
      <c r="G605" s="20">
        <v>1083.46</v>
      </c>
      <c r="AP605" t="str">
        <f t="shared" si="18"/>
        <v/>
      </c>
      <c r="AQ605" t="str">
        <f>IF(A605="","",VLOOKUP(A605,'Base Sites'!A:B,2,FALSE))</f>
        <v/>
      </c>
      <c r="AT605" t="str">
        <f>IF(A605="","",VLOOKUP(L605,'Base Vendeurs'!A:B,2,FALSE))</f>
        <v/>
      </c>
      <c r="AV605" t="str">
        <f t="shared" si="19"/>
        <v/>
      </c>
    </row>
    <row r="606" spans="1:48" x14ac:dyDescent="0.25">
      <c r="A606" s="481"/>
      <c r="B606" s="481"/>
      <c r="C606" s="480" t="s">
        <v>5205</v>
      </c>
      <c r="D606" s="481"/>
      <c r="E606" s="481"/>
      <c r="F606" s="481"/>
      <c r="G606" s="20">
        <v>1083.46</v>
      </c>
      <c r="AP606" t="str">
        <f t="shared" si="18"/>
        <v/>
      </c>
      <c r="AQ606" t="str">
        <f>IF(A606="","",VLOOKUP(A606,'Base Sites'!A:B,2,FALSE))</f>
        <v/>
      </c>
      <c r="AT606" t="str">
        <f>IF(A606="","",VLOOKUP(L606,'Base Vendeurs'!A:B,2,FALSE))</f>
        <v/>
      </c>
      <c r="AV606" t="str">
        <f t="shared" si="19"/>
        <v/>
      </c>
    </row>
    <row r="607" spans="1:48" x14ac:dyDescent="0.25">
      <c r="A607" s="481"/>
      <c r="B607" s="481"/>
      <c r="C607" s="480" t="s">
        <v>188</v>
      </c>
      <c r="D607" s="464">
        <v>4325</v>
      </c>
      <c r="E607" s="480" t="s">
        <v>191</v>
      </c>
      <c r="F607" s="22" t="s">
        <v>3975</v>
      </c>
      <c r="G607" s="20">
        <v>505.17</v>
      </c>
      <c r="AP607" t="str">
        <f t="shared" si="18"/>
        <v/>
      </c>
      <c r="AQ607" t="str">
        <f>IF(A607="","",VLOOKUP(A607,'Base Sites'!A:B,2,FALSE))</f>
        <v/>
      </c>
      <c r="AT607" t="str">
        <f>IF(A607="","",VLOOKUP(L607,'Base Vendeurs'!A:B,2,FALSE))</f>
        <v/>
      </c>
      <c r="AV607" t="str">
        <f t="shared" si="19"/>
        <v/>
      </c>
    </row>
    <row r="608" spans="1:48" x14ac:dyDescent="0.25">
      <c r="A608" s="481"/>
      <c r="B608" s="481"/>
      <c r="C608" s="481"/>
      <c r="D608" s="464">
        <v>4326</v>
      </c>
      <c r="E608" s="481" t="s">
        <v>191</v>
      </c>
      <c r="F608" s="22" t="s">
        <v>3975</v>
      </c>
      <c r="G608" s="20">
        <v>505.17</v>
      </c>
      <c r="AP608" t="str">
        <f t="shared" si="18"/>
        <v/>
      </c>
      <c r="AQ608" t="str">
        <f>IF(A608="","",VLOOKUP(A608,'Base Sites'!A:B,2,FALSE))</f>
        <v/>
      </c>
      <c r="AT608" t="str">
        <f>IF(A608="","",VLOOKUP(L608,'Base Vendeurs'!A:B,2,FALSE))</f>
        <v/>
      </c>
      <c r="AV608" t="str">
        <f t="shared" si="19"/>
        <v/>
      </c>
    </row>
    <row r="609" spans="1:48" x14ac:dyDescent="0.25">
      <c r="A609" s="481"/>
      <c r="B609" s="481"/>
      <c r="C609" s="481"/>
      <c r="D609" s="464">
        <v>4327</v>
      </c>
      <c r="E609" s="481" t="s">
        <v>191</v>
      </c>
      <c r="F609" s="22" t="s">
        <v>3975</v>
      </c>
      <c r="G609" s="20">
        <v>505.17</v>
      </c>
      <c r="AP609" t="str">
        <f t="shared" si="18"/>
        <v/>
      </c>
      <c r="AQ609" t="str">
        <f>IF(A609="","",VLOOKUP(A609,'Base Sites'!A:B,2,FALSE))</f>
        <v/>
      </c>
      <c r="AT609" t="str">
        <f>IF(A609="","",VLOOKUP(L609,'Base Vendeurs'!A:B,2,FALSE))</f>
        <v/>
      </c>
      <c r="AV609" t="str">
        <f t="shared" si="19"/>
        <v/>
      </c>
    </row>
    <row r="610" spans="1:48" x14ac:dyDescent="0.25">
      <c r="A610" s="481"/>
      <c r="B610" s="481"/>
      <c r="C610" s="481"/>
      <c r="D610" s="464">
        <v>4330</v>
      </c>
      <c r="E610" s="481" t="s">
        <v>191</v>
      </c>
      <c r="F610" s="22" t="s">
        <v>3981</v>
      </c>
      <c r="G610" s="20">
        <v>555.73</v>
      </c>
      <c r="AP610" t="str">
        <f t="shared" si="18"/>
        <v/>
      </c>
      <c r="AQ610" t="str">
        <f>IF(A610="","",VLOOKUP(A610,'Base Sites'!A:B,2,FALSE))</f>
        <v/>
      </c>
      <c r="AT610" t="str">
        <f>IF(A610="","",VLOOKUP(L610,'Base Vendeurs'!A:B,2,FALSE))</f>
        <v/>
      </c>
      <c r="AV610" t="str">
        <f t="shared" si="19"/>
        <v/>
      </c>
    </row>
    <row r="611" spans="1:48" x14ac:dyDescent="0.25">
      <c r="A611" s="481"/>
      <c r="B611" s="481"/>
      <c r="C611" s="481"/>
      <c r="D611" s="464">
        <v>4331</v>
      </c>
      <c r="E611" s="481" t="s">
        <v>191</v>
      </c>
      <c r="F611" s="22" t="s">
        <v>3981</v>
      </c>
      <c r="G611" s="20">
        <v>505.17</v>
      </c>
      <c r="AP611" t="str">
        <f t="shared" si="18"/>
        <v/>
      </c>
      <c r="AQ611" t="str">
        <f>IF(A611="","",VLOOKUP(A611,'Base Sites'!A:B,2,FALSE))</f>
        <v/>
      </c>
      <c r="AT611" t="str">
        <f>IF(A611="","",VLOOKUP(L611,'Base Vendeurs'!A:B,2,FALSE))</f>
        <v/>
      </c>
      <c r="AV611" t="str">
        <f t="shared" si="19"/>
        <v/>
      </c>
    </row>
    <row r="612" spans="1:48" x14ac:dyDescent="0.25">
      <c r="A612" s="481"/>
      <c r="B612" s="481"/>
      <c r="C612" s="481"/>
      <c r="D612" s="464">
        <v>4332</v>
      </c>
      <c r="E612" s="481" t="s">
        <v>191</v>
      </c>
      <c r="F612" s="22" t="s">
        <v>3981</v>
      </c>
      <c r="G612" s="20">
        <v>505.18</v>
      </c>
      <c r="AP612" t="str">
        <f t="shared" si="18"/>
        <v/>
      </c>
      <c r="AQ612" t="str">
        <f>IF(A612="","",VLOOKUP(A612,'Base Sites'!A:B,2,FALSE))</f>
        <v/>
      </c>
      <c r="AT612" t="str">
        <f>IF(A612="","",VLOOKUP(L612,'Base Vendeurs'!A:B,2,FALSE))</f>
        <v/>
      </c>
      <c r="AV612" t="str">
        <f t="shared" si="19"/>
        <v/>
      </c>
    </row>
    <row r="613" spans="1:48" x14ac:dyDescent="0.25">
      <c r="A613" s="481"/>
      <c r="B613" s="481"/>
      <c r="C613" s="481"/>
      <c r="D613" s="464">
        <v>4334</v>
      </c>
      <c r="E613" s="481" t="s">
        <v>191</v>
      </c>
      <c r="F613" s="22" t="s">
        <v>3979</v>
      </c>
      <c r="G613" s="20">
        <v>511.01</v>
      </c>
      <c r="AP613" t="str">
        <f t="shared" si="18"/>
        <v/>
      </c>
      <c r="AQ613" t="str">
        <f>IF(A613="","",VLOOKUP(A613,'Base Sites'!A:B,2,FALSE))</f>
        <v/>
      </c>
      <c r="AT613" t="str">
        <f>IF(A613="","",VLOOKUP(L613,'Base Vendeurs'!A:B,2,FALSE))</f>
        <v/>
      </c>
      <c r="AV613" t="str">
        <f t="shared" si="19"/>
        <v/>
      </c>
    </row>
    <row r="614" spans="1:48" x14ac:dyDescent="0.25">
      <c r="A614" s="481"/>
      <c r="B614" s="481"/>
      <c r="C614" s="481"/>
      <c r="D614" s="464">
        <v>4335</v>
      </c>
      <c r="E614" s="481" t="s">
        <v>191</v>
      </c>
      <c r="F614" s="22" t="s">
        <v>3979</v>
      </c>
      <c r="G614" s="20">
        <v>511.01</v>
      </c>
      <c r="AP614" t="str">
        <f t="shared" si="18"/>
        <v/>
      </c>
      <c r="AQ614" t="str">
        <f>IF(A614="","",VLOOKUP(A614,'Base Sites'!A:B,2,FALSE))</f>
        <v/>
      </c>
      <c r="AT614" t="str">
        <f>IF(A614="","",VLOOKUP(L614,'Base Vendeurs'!A:B,2,FALSE))</f>
        <v/>
      </c>
      <c r="AV614" t="str">
        <f t="shared" si="19"/>
        <v/>
      </c>
    </row>
    <row r="615" spans="1:48" x14ac:dyDescent="0.25">
      <c r="A615" s="481"/>
      <c r="B615" s="481"/>
      <c r="C615" s="481"/>
      <c r="D615" s="464">
        <v>4336</v>
      </c>
      <c r="E615" s="481" t="s">
        <v>191</v>
      </c>
      <c r="F615" s="22" t="s">
        <v>3979</v>
      </c>
      <c r="G615" s="20">
        <v>544.20000000000005</v>
      </c>
      <c r="AP615" t="str">
        <f t="shared" si="18"/>
        <v/>
      </c>
      <c r="AQ615" t="str">
        <f>IF(A615="","",VLOOKUP(A615,'Base Sites'!A:B,2,FALSE))</f>
        <v/>
      </c>
      <c r="AT615" t="str">
        <f>IF(A615="","",VLOOKUP(L615,'Base Vendeurs'!A:B,2,FALSE))</f>
        <v/>
      </c>
      <c r="AV615" t="str">
        <f t="shared" si="19"/>
        <v/>
      </c>
    </row>
    <row r="616" spans="1:48" x14ac:dyDescent="0.25">
      <c r="A616" s="481"/>
      <c r="B616" s="481"/>
      <c r="C616" s="481"/>
      <c r="D616" s="464">
        <v>4337</v>
      </c>
      <c r="E616" s="481" t="s">
        <v>191</v>
      </c>
      <c r="F616" s="22" t="s">
        <v>4776</v>
      </c>
      <c r="G616" s="20">
        <v>584.48</v>
      </c>
      <c r="AP616" t="str">
        <f t="shared" si="18"/>
        <v/>
      </c>
      <c r="AQ616" t="str">
        <f>IF(A616="","",VLOOKUP(A616,'Base Sites'!A:B,2,FALSE))</f>
        <v/>
      </c>
      <c r="AT616" t="str">
        <f>IF(A616="","",VLOOKUP(L616,'Base Vendeurs'!A:B,2,FALSE))</f>
        <v/>
      </c>
      <c r="AV616" t="str">
        <f t="shared" si="19"/>
        <v/>
      </c>
    </row>
    <row r="617" spans="1:48" x14ac:dyDescent="0.25">
      <c r="A617" s="481"/>
      <c r="B617" s="481"/>
      <c r="C617" s="481"/>
      <c r="D617" s="464">
        <v>4338</v>
      </c>
      <c r="E617" s="481" t="s">
        <v>191</v>
      </c>
      <c r="F617" s="22" t="s">
        <v>4776</v>
      </c>
      <c r="G617" s="20">
        <v>511.01</v>
      </c>
      <c r="AP617" t="str">
        <f t="shared" si="18"/>
        <v/>
      </c>
      <c r="AQ617" t="str">
        <f>IF(A617="","",VLOOKUP(A617,'Base Sites'!A:B,2,FALSE))</f>
        <v/>
      </c>
      <c r="AT617" t="str">
        <f>IF(A617="","",VLOOKUP(L617,'Base Vendeurs'!A:B,2,FALSE))</f>
        <v/>
      </c>
      <c r="AV617" t="str">
        <f t="shared" si="19"/>
        <v/>
      </c>
    </row>
    <row r="618" spans="1:48" x14ac:dyDescent="0.25">
      <c r="A618" s="481"/>
      <c r="B618" s="481"/>
      <c r="C618" s="481"/>
      <c r="D618" s="464">
        <v>4339</v>
      </c>
      <c r="E618" s="481" t="s">
        <v>191</v>
      </c>
      <c r="F618" s="22" t="s">
        <v>4776</v>
      </c>
      <c r="G618" s="20">
        <v>511.01</v>
      </c>
      <c r="AP618" t="str">
        <f t="shared" si="18"/>
        <v/>
      </c>
      <c r="AQ618" t="str">
        <f>IF(A618="","",VLOOKUP(A618,'Base Sites'!A:B,2,FALSE))</f>
        <v/>
      </c>
      <c r="AT618" t="str">
        <f>IF(A618="","",VLOOKUP(L618,'Base Vendeurs'!A:B,2,FALSE))</f>
        <v/>
      </c>
      <c r="AV618" t="str">
        <f t="shared" si="19"/>
        <v/>
      </c>
    </row>
    <row r="619" spans="1:48" x14ac:dyDescent="0.25">
      <c r="A619" s="481"/>
      <c r="B619" s="481"/>
      <c r="C619" s="481"/>
      <c r="D619" s="464">
        <v>4340</v>
      </c>
      <c r="E619" s="481" t="s">
        <v>191</v>
      </c>
      <c r="F619" s="22" t="s">
        <v>3970</v>
      </c>
      <c r="G619" s="20">
        <v>505.17</v>
      </c>
      <c r="AP619" t="str">
        <f t="shared" si="18"/>
        <v/>
      </c>
      <c r="AQ619" t="str">
        <f>IF(A619="","",VLOOKUP(A619,'Base Sites'!A:B,2,FALSE))</f>
        <v/>
      </c>
      <c r="AT619" t="str">
        <f>IF(A619="","",VLOOKUP(L619,'Base Vendeurs'!A:B,2,FALSE))</f>
        <v/>
      </c>
      <c r="AV619" t="str">
        <f t="shared" si="19"/>
        <v/>
      </c>
    </row>
    <row r="620" spans="1:48" x14ac:dyDescent="0.25">
      <c r="A620" s="481"/>
      <c r="B620" s="481"/>
      <c r="C620" s="481"/>
      <c r="D620" s="464">
        <v>4341</v>
      </c>
      <c r="E620" s="481" t="s">
        <v>191</v>
      </c>
      <c r="F620" s="22" t="s">
        <v>3970</v>
      </c>
      <c r="G620" s="20">
        <v>505.17</v>
      </c>
      <c r="AP620" t="str">
        <f t="shared" si="18"/>
        <v/>
      </c>
      <c r="AQ620" t="str">
        <f>IF(A620="","",VLOOKUP(A620,'Base Sites'!A:B,2,FALSE))</f>
        <v/>
      </c>
      <c r="AT620" t="str">
        <f>IF(A620="","",VLOOKUP(L620,'Base Vendeurs'!A:B,2,FALSE))</f>
        <v/>
      </c>
      <c r="AV620" t="str">
        <f t="shared" si="19"/>
        <v/>
      </c>
    </row>
    <row r="621" spans="1:48" x14ac:dyDescent="0.25">
      <c r="A621" s="481"/>
      <c r="B621" s="481"/>
      <c r="C621" s="481"/>
      <c r="D621" s="464">
        <v>4342</v>
      </c>
      <c r="E621" s="481" t="s">
        <v>191</v>
      </c>
      <c r="F621" s="22" t="s">
        <v>3970</v>
      </c>
      <c r="G621" s="20">
        <v>505.17</v>
      </c>
      <c r="AP621" t="str">
        <f t="shared" si="18"/>
        <v/>
      </c>
      <c r="AQ621" t="str">
        <f>IF(A621="","",VLOOKUP(A621,'Base Sites'!A:B,2,FALSE))</f>
        <v/>
      </c>
      <c r="AT621" t="str">
        <f>IF(A621="","",VLOOKUP(L621,'Base Vendeurs'!A:B,2,FALSE))</f>
        <v/>
      </c>
      <c r="AV621" t="str">
        <f t="shared" si="19"/>
        <v/>
      </c>
    </row>
    <row r="622" spans="1:48" x14ac:dyDescent="0.25">
      <c r="A622" s="481"/>
      <c r="B622" s="481"/>
      <c r="C622" s="481"/>
      <c r="D622" s="464">
        <v>4343</v>
      </c>
      <c r="E622" s="481" t="s">
        <v>191</v>
      </c>
      <c r="F622" s="22" t="s">
        <v>3983</v>
      </c>
      <c r="G622" s="20">
        <v>511.01</v>
      </c>
      <c r="AP622" t="str">
        <f t="shared" si="18"/>
        <v/>
      </c>
      <c r="AQ622" t="str">
        <f>IF(A622="","",VLOOKUP(A622,'Base Sites'!A:B,2,FALSE))</f>
        <v/>
      </c>
      <c r="AT622" t="str">
        <f>IF(A622="","",VLOOKUP(L622,'Base Vendeurs'!A:B,2,FALSE))</f>
        <v/>
      </c>
      <c r="AV622" t="str">
        <f t="shared" si="19"/>
        <v/>
      </c>
    </row>
    <row r="623" spans="1:48" x14ac:dyDescent="0.25">
      <c r="A623" s="481"/>
      <c r="B623" s="481"/>
      <c r="C623" s="481"/>
      <c r="D623" s="464">
        <v>4344</v>
      </c>
      <c r="E623" s="481" t="s">
        <v>191</v>
      </c>
      <c r="F623" s="22" t="s">
        <v>3983</v>
      </c>
      <c r="G623" s="20">
        <v>511.01</v>
      </c>
      <c r="AP623" t="str">
        <f t="shared" si="18"/>
        <v/>
      </c>
      <c r="AQ623" t="str">
        <f>IF(A623="","",VLOOKUP(A623,'Base Sites'!A:B,2,FALSE))</f>
        <v/>
      </c>
      <c r="AT623" t="str">
        <f>IF(A623="","",VLOOKUP(L623,'Base Vendeurs'!A:B,2,FALSE))</f>
        <v/>
      </c>
      <c r="AV623" t="str">
        <f t="shared" si="19"/>
        <v/>
      </c>
    </row>
    <row r="624" spans="1:48" x14ac:dyDescent="0.25">
      <c r="A624" s="481"/>
      <c r="B624" s="481"/>
      <c r="C624" s="481"/>
      <c r="D624" s="464">
        <v>4345</v>
      </c>
      <c r="E624" s="481" t="s">
        <v>191</v>
      </c>
      <c r="F624" s="22" t="s">
        <v>3972</v>
      </c>
      <c r="G624" s="20">
        <v>511.01</v>
      </c>
      <c r="AP624" t="str">
        <f t="shared" si="18"/>
        <v/>
      </c>
      <c r="AQ624" t="str">
        <f>IF(A624="","",VLOOKUP(A624,'Base Sites'!A:B,2,FALSE))</f>
        <v/>
      </c>
      <c r="AT624" t="str">
        <f>IF(A624="","",VLOOKUP(L624,'Base Vendeurs'!A:B,2,FALSE))</f>
        <v/>
      </c>
      <c r="AV624" t="str">
        <f t="shared" si="19"/>
        <v/>
      </c>
    </row>
    <row r="625" spans="1:48" x14ac:dyDescent="0.25">
      <c r="A625" s="481"/>
      <c r="B625" s="481"/>
      <c r="C625" s="481"/>
      <c r="D625" s="464">
        <v>4346</v>
      </c>
      <c r="E625" s="481" t="s">
        <v>191</v>
      </c>
      <c r="F625" s="22" t="s">
        <v>3968</v>
      </c>
      <c r="G625" s="20">
        <v>505.17</v>
      </c>
      <c r="AP625" t="str">
        <f t="shared" si="18"/>
        <v/>
      </c>
      <c r="AQ625" t="str">
        <f>IF(A625="","",VLOOKUP(A625,'Base Sites'!A:B,2,FALSE))</f>
        <v/>
      </c>
      <c r="AT625" t="str">
        <f>IF(A625="","",VLOOKUP(L625,'Base Vendeurs'!A:B,2,FALSE))</f>
        <v/>
      </c>
      <c r="AV625" t="str">
        <f t="shared" si="19"/>
        <v/>
      </c>
    </row>
    <row r="626" spans="1:48" x14ac:dyDescent="0.25">
      <c r="A626" s="481"/>
      <c r="B626" s="481"/>
      <c r="C626" s="481"/>
      <c r="D626" s="464">
        <v>4347</v>
      </c>
      <c r="E626" s="481" t="s">
        <v>191</v>
      </c>
      <c r="F626" s="22" t="s">
        <v>3968</v>
      </c>
      <c r="G626" s="20">
        <v>505.17</v>
      </c>
      <c r="AP626" t="str">
        <f t="shared" si="18"/>
        <v/>
      </c>
      <c r="AQ626" t="str">
        <f>IF(A626="","",VLOOKUP(A626,'Base Sites'!A:B,2,FALSE))</f>
        <v/>
      </c>
      <c r="AT626" t="str">
        <f>IF(A626="","",VLOOKUP(L626,'Base Vendeurs'!A:B,2,FALSE))</f>
        <v/>
      </c>
      <c r="AV626" t="str">
        <f t="shared" si="19"/>
        <v/>
      </c>
    </row>
    <row r="627" spans="1:48" x14ac:dyDescent="0.25">
      <c r="A627" s="481"/>
      <c r="B627" s="481"/>
      <c r="C627" s="480" t="s">
        <v>5211</v>
      </c>
      <c r="D627" s="481"/>
      <c r="E627" s="481"/>
      <c r="F627" s="481"/>
      <c r="G627" s="20">
        <v>10313.19</v>
      </c>
      <c r="AP627" t="str">
        <f t="shared" si="18"/>
        <v/>
      </c>
      <c r="AQ627" t="str">
        <f>IF(A627="","",VLOOKUP(A627,'Base Sites'!A:B,2,FALSE))</f>
        <v/>
      </c>
      <c r="AT627" t="str">
        <f>IF(A627="","",VLOOKUP(L627,'Base Vendeurs'!A:B,2,FALSE))</f>
        <v/>
      </c>
      <c r="AV627" t="str">
        <f t="shared" si="19"/>
        <v/>
      </c>
    </row>
    <row r="628" spans="1:48" x14ac:dyDescent="0.25">
      <c r="A628" s="481"/>
      <c r="B628" s="481"/>
      <c r="C628" s="480" t="s">
        <v>197</v>
      </c>
      <c r="D628" s="464">
        <v>891</v>
      </c>
      <c r="E628" s="22" t="s">
        <v>67</v>
      </c>
      <c r="F628" s="22" t="s">
        <v>724</v>
      </c>
      <c r="G628" s="20">
        <v>2511.7800000000007</v>
      </c>
      <c r="AP628" t="str">
        <f t="shared" si="18"/>
        <v/>
      </c>
      <c r="AQ628" t="str">
        <f>IF(A628="","",VLOOKUP(A628,'Base Sites'!A:B,2,FALSE))</f>
        <v/>
      </c>
      <c r="AT628" t="str">
        <f>IF(A628="","",VLOOKUP(L628,'Base Vendeurs'!A:B,2,FALSE))</f>
        <v/>
      </c>
      <c r="AV628" t="str">
        <f t="shared" si="19"/>
        <v/>
      </c>
    </row>
    <row r="629" spans="1:48" x14ac:dyDescent="0.25">
      <c r="A629" s="481"/>
      <c r="B629" s="481"/>
      <c r="C629" s="481"/>
      <c r="D629" s="464">
        <v>4105</v>
      </c>
      <c r="E629" s="480" t="s">
        <v>66</v>
      </c>
      <c r="F629" s="22" t="s">
        <v>707</v>
      </c>
      <c r="G629" s="20">
        <v>569.79999999999995</v>
      </c>
      <c r="AP629" t="str">
        <f t="shared" si="18"/>
        <v/>
      </c>
      <c r="AQ629" t="str">
        <f>IF(A629="","",VLOOKUP(A629,'Base Sites'!A:B,2,FALSE))</f>
        <v/>
      </c>
      <c r="AT629" t="str">
        <f>IF(A629="","",VLOOKUP(L629,'Base Vendeurs'!A:B,2,FALSE))</f>
        <v/>
      </c>
      <c r="AV629" t="str">
        <f t="shared" si="19"/>
        <v/>
      </c>
    </row>
    <row r="630" spans="1:48" x14ac:dyDescent="0.25">
      <c r="A630" s="481"/>
      <c r="B630" s="481"/>
      <c r="C630" s="481"/>
      <c r="D630" s="464">
        <v>4106</v>
      </c>
      <c r="E630" s="481" t="s">
        <v>66</v>
      </c>
      <c r="F630" s="22" t="s">
        <v>707</v>
      </c>
      <c r="G630" s="20">
        <v>569.79999999999995</v>
      </c>
      <c r="AP630" t="str">
        <f t="shared" si="18"/>
        <v/>
      </c>
      <c r="AQ630" t="str">
        <f>IF(A630="","",VLOOKUP(A630,'Base Sites'!A:B,2,FALSE))</f>
        <v/>
      </c>
      <c r="AT630" t="str">
        <f>IF(A630="","",VLOOKUP(L630,'Base Vendeurs'!A:B,2,FALSE))</f>
        <v/>
      </c>
      <c r="AV630" t="str">
        <f t="shared" si="19"/>
        <v/>
      </c>
    </row>
    <row r="631" spans="1:48" x14ac:dyDescent="0.25">
      <c r="A631" s="481"/>
      <c r="B631" s="481"/>
      <c r="C631" s="481"/>
      <c r="D631" s="464">
        <v>4111</v>
      </c>
      <c r="E631" s="481" t="s">
        <v>66</v>
      </c>
      <c r="F631" s="22" t="s">
        <v>1300</v>
      </c>
      <c r="G631" s="20">
        <v>4806.03</v>
      </c>
      <c r="AP631" t="str">
        <f t="shared" si="18"/>
        <v/>
      </c>
      <c r="AQ631" t="str">
        <f>IF(A631="","",VLOOKUP(A631,'Base Sites'!A:B,2,FALSE))</f>
        <v/>
      </c>
      <c r="AT631" t="str">
        <f>IF(A631="","",VLOOKUP(L631,'Base Vendeurs'!A:B,2,FALSE))</f>
        <v/>
      </c>
      <c r="AV631" t="str">
        <f t="shared" si="19"/>
        <v/>
      </c>
    </row>
    <row r="632" spans="1:48" x14ac:dyDescent="0.25">
      <c r="A632" s="481"/>
      <c r="B632" s="481"/>
      <c r="C632" s="481"/>
      <c r="D632" s="464">
        <v>4211</v>
      </c>
      <c r="E632" s="480" t="s">
        <v>67</v>
      </c>
      <c r="F632" s="22" t="s">
        <v>1325</v>
      </c>
      <c r="G632" s="20">
        <v>1179.5899999999999</v>
      </c>
      <c r="AP632" t="str">
        <f t="shared" si="18"/>
        <v/>
      </c>
      <c r="AQ632" t="str">
        <f>IF(A632="","",VLOOKUP(A632,'Base Sites'!A:B,2,FALSE))</f>
        <v/>
      </c>
      <c r="AT632" t="str">
        <f>IF(A632="","",VLOOKUP(L632,'Base Vendeurs'!A:B,2,FALSE))</f>
        <v/>
      </c>
      <c r="AV632" t="str">
        <f t="shared" si="19"/>
        <v/>
      </c>
    </row>
    <row r="633" spans="1:48" x14ac:dyDescent="0.25">
      <c r="A633" s="481"/>
      <c r="B633" s="481"/>
      <c r="C633" s="481"/>
      <c r="D633" s="464">
        <v>4250</v>
      </c>
      <c r="E633" s="481" t="s">
        <v>67</v>
      </c>
      <c r="F633" s="22" t="s">
        <v>726</v>
      </c>
      <c r="G633" s="20">
        <v>2263.04</v>
      </c>
      <c r="AP633" t="str">
        <f t="shared" si="18"/>
        <v/>
      </c>
      <c r="AQ633" t="str">
        <f>IF(A633="","",VLOOKUP(A633,'Base Sites'!A:B,2,FALSE))</f>
        <v/>
      </c>
      <c r="AT633" t="str">
        <f>IF(A633="","",VLOOKUP(L633,'Base Vendeurs'!A:B,2,FALSE))</f>
        <v/>
      </c>
      <c r="AV633" t="str">
        <f t="shared" si="19"/>
        <v/>
      </c>
    </row>
    <row r="634" spans="1:48" x14ac:dyDescent="0.25">
      <c r="A634" s="481"/>
      <c r="B634" s="481"/>
      <c r="C634" s="481"/>
      <c r="D634" s="464">
        <v>4253</v>
      </c>
      <c r="E634" s="481" t="s">
        <v>67</v>
      </c>
      <c r="F634" s="22" t="s">
        <v>1302</v>
      </c>
      <c r="G634" s="20">
        <v>967.99</v>
      </c>
      <c r="AP634" t="str">
        <f t="shared" si="18"/>
        <v/>
      </c>
      <c r="AQ634" t="str">
        <f>IF(A634="","",VLOOKUP(A634,'Base Sites'!A:B,2,FALSE))</f>
        <v/>
      </c>
      <c r="AT634" t="str">
        <f>IF(A634="","",VLOOKUP(L634,'Base Vendeurs'!A:B,2,FALSE))</f>
        <v/>
      </c>
      <c r="AV634" t="str">
        <f t="shared" si="19"/>
        <v/>
      </c>
    </row>
    <row r="635" spans="1:48" x14ac:dyDescent="0.25">
      <c r="A635" s="481"/>
      <c r="B635" s="481"/>
      <c r="C635" s="481"/>
      <c r="D635" s="464">
        <v>4262</v>
      </c>
      <c r="E635" s="481" t="s">
        <v>67</v>
      </c>
      <c r="F635" s="22" t="s">
        <v>746</v>
      </c>
      <c r="G635" s="20">
        <v>1977.46</v>
      </c>
      <c r="AP635" t="str">
        <f t="shared" si="18"/>
        <v/>
      </c>
      <c r="AQ635" t="str">
        <f>IF(A635="","",VLOOKUP(A635,'Base Sites'!A:B,2,FALSE))</f>
        <v/>
      </c>
      <c r="AT635" t="str">
        <f>IF(A635="","",VLOOKUP(L635,'Base Vendeurs'!A:B,2,FALSE))</f>
        <v/>
      </c>
      <c r="AV635" t="str">
        <f t="shared" si="19"/>
        <v/>
      </c>
    </row>
    <row r="636" spans="1:48" x14ac:dyDescent="0.25">
      <c r="A636" s="481"/>
      <c r="B636" s="481"/>
      <c r="C636" s="481"/>
      <c r="D636" s="464">
        <v>4264</v>
      </c>
      <c r="E636" s="481" t="s">
        <v>67</v>
      </c>
      <c r="F636" s="22" t="s">
        <v>739</v>
      </c>
      <c r="G636" s="20">
        <v>1917.55</v>
      </c>
      <c r="AP636" t="str">
        <f t="shared" si="18"/>
        <v/>
      </c>
      <c r="AQ636" t="str">
        <f>IF(A636="","",VLOOKUP(A636,'Base Sites'!A:B,2,FALSE))</f>
        <v/>
      </c>
      <c r="AT636" t="str">
        <f>IF(A636="","",VLOOKUP(L636,'Base Vendeurs'!A:B,2,FALSE))</f>
        <v/>
      </c>
      <c r="AV636" t="str">
        <f t="shared" si="19"/>
        <v/>
      </c>
    </row>
    <row r="637" spans="1:48" x14ac:dyDescent="0.25">
      <c r="A637" s="481"/>
      <c r="B637" s="481"/>
      <c r="C637" s="481"/>
      <c r="D637" s="464">
        <v>4265</v>
      </c>
      <c r="E637" s="480" t="s">
        <v>66</v>
      </c>
      <c r="F637" s="22" t="s">
        <v>3995</v>
      </c>
      <c r="G637" s="20">
        <v>1035.05</v>
      </c>
      <c r="AP637" t="str">
        <f t="shared" si="18"/>
        <v/>
      </c>
      <c r="AQ637" t="str">
        <f>IF(A637="","",VLOOKUP(A637,'Base Sites'!A:B,2,FALSE))</f>
        <v/>
      </c>
      <c r="AT637" t="str">
        <f>IF(A637="","",VLOOKUP(L637,'Base Vendeurs'!A:B,2,FALSE))</f>
        <v/>
      </c>
      <c r="AV637" t="str">
        <f t="shared" si="19"/>
        <v/>
      </c>
    </row>
    <row r="638" spans="1:48" x14ac:dyDescent="0.25">
      <c r="A638" s="481"/>
      <c r="B638" s="481"/>
      <c r="C638" s="481"/>
      <c r="D638" s="464">
        <v>4271</v>
      </c>
      <c r="E638" s="481" t="s">
        <v>66</v>
      </c>
      <c r="F638" s="22" t="s">
        <v>1277</v>
      </c>
      <c r="G638" s="20">
        <v>2203.54</v>
      </c>
      <c r="AP638" t="str">
        <f t="shared" si="18"/>
        <v/>
      </c>
      <c r="AQ638" t="str">
        <f>IF(A638="","",VLOOKUP(A638,'Base Sites'!A:B,2,FALSE))</f>
        <v/>
      </c>
      <c r="AT638" t="str">
        <f>IF(A638="","",VLOOKUP(L638,'Base Vendeurs'!A:B,2,FALSE))</f>
        <v/>
      </c>
      <c r="AV638" t="str">
        <f t="shared" si="19"/>
        <v/>
      </c>
    </row>
    <row r="639" spans="1:48" x14ac:dyDescent="0.25">
      <c r="A639" s="481"/>
      <c r="B639" s="481"/>
      <c r="C639" s="481"/>
      <c r="D639" s="464">
        <v>4272</v>
      </c>
      <c r="E639" s="481" t="s">
        <v>66</v>
      </c>
      <c r="F639" s="22" t="s">
        <v>1277</v>
      </c>
      <c r="G639" s="20">
        <v>1229.04</v>
      </c>
      <c r="AP639" t="str">
        <f t="shared" si="18"/>
        <v/>
      </c>
      <c r="AQ639" t="str">
        <f>IF(A639="","",VLOOKUP(A639,'Base Sites'!A:B,2,FALSE))</f>
        <v/>
      </c>
      <c r="AT639" t="str">
        <f>IF(A639="","",VLOOKUP(L639,'Base Vendeurs'!A:B,2,FALSE))</f>
        <v/>
      </c>
      <c r="AV639" t="str">
        <f t="shared" si="19"/>
        <v/>
      </c>
    </row>
    <row r="640" spans="1:48" x14ac:dyDescent="0.25">
      <c r="A640" s="481"/>
      <c r="B640" s="481"/>
      <c r="C640" s="481"/>
      <c r="D640" s="464">
        <v>4273</v>
      </c>
      <c r="E640" s="481" t="s">
        <v>66</v>
      </c>
      <c r="F640" s="22" t="s">
        <v>1277</v>
      </c>
      <c r="G640" s="20">
        <v>2229.04</v>
      </c>
      <c r="AP640" t="str">
        <f t="shared" si="18"/>
        <v/>
      </c>
      <c r="AQ640" t="str">
        <f>IF(A640="","",VLOOKUP(A640,'Base Sites'!A:B,2,FALSE))</f>
        <v/>
      </c>
      <c r="AT640" t="str">
        <f>IF(A640="","",VLOOKUP(L640,'Base Vendeurs'!A:B,2,FALSE))</f>
        <v/>
      </c>
      <c r="AV640" t="str">
        <f t="shared" si="19"/>
        <v/>
      </c>
    </row>
    <row r="641" spans="1:48" x14ac:dyDescent="0.25">
      <c r="A641" s="481"/>
      <c r="B641" s="481"/>
      <c r="C641" s="481"/>
      <c r="D641" s="464">
        <v>4275</v>
      </c>
      <c r="E641" s="480" t="s">
        <v>67</v>
      </c>
      <c r="F641" s="22" t="s">
        <v>3216</v>
      </c>
      <c r="G641" s="20">
        <v>1058.2399999999998</v>
      </c>
      <c r="AP641" t="str">
        <f t="shared" si="18"/>
        <v/>
      </c>
      <c r="AQ641" t="str">
        <f>IF(A641="","",VLOOKUP(A641,'Base Sites'!A:B,2,FALSE))</f>
        <v/>
      </c>
      <c r="AT641" t="str">
        <f>IF(A641="","",VLOOKUP(L641,'Base Vendeurs'!A:B,2,FALSE))</f>
        <v/>
      </c>
      <c r="AV641" t="str">
        <f t="shared" si="19"/>
        <v/>
      </c>
    </row>
    <row r="642" spans="1:48" x14ac:dyDescent="0.25">
      <c r="A642" s="481"/>
      <c r="B642" s="481"/>
      <c r="C642" s="481"/>
      <c r="D642" s="464">
        <v>4289</v>
      </c>
      <c r="E642" s="481" t="s">
        <v>67</v>
      </c>
      <c r="F642" s="22" t="s">
        <v>748</v>
      </c>
      <c r="G642" s="20">
        <v>952.72</v>
      </c>
      <c r="AP642" t="str">
        <f t="shared" ref="AP642:AP705" si="20">IF(AM642="","",+AL642/AM642)</f>
        <v/>
      </c>
      <c r="AQ642" t="str">
        <f>IF(A642="","",VLOOKUP(A642,'Base Sites'!A:B,2,FALSE))</f>
        <v/>
      </c>
      <c r="AT642" t="str">
        <f>IF(A642="","",VLOOKUP(L642,'Base Vendeurs'!A:B,2,FALSE))</f>
        <v/>
      </c>
      <c r="AV642" t="str">
        <f t="shared" si="19"/>
        <v/>
      </c>
    </row>
    <row r="643" spans="1:48" x14ac:dyDescent="0.25">
      <c r="A643" s="481"/>
      <c r="B643" s="481"/>
      <c r="C643" s="481"/>
      <c r="D643" s="464">
        <v>4294</v>
      </c>
      <c r="E643" s="481" t="s">
        <v>67</v>
      </c>
      <c r="F643" s="22" t="s">
        <v>1249</v>
      </c>
      <c r="G643" s="20">
        <v>961.88</v>
      </c>
      <c r="AP643" t="str">
        <f t="shared" si="20"/>
        <v/>
      </c>
      <c r="AQ643" t="str">
        <f>IF(A643="","",VLOOKUP(A643,'Base Sites'!A:B,2,FALSE))</f>
        <v/>
      </c>
      <c r="AT643" t="str">
        <f>IF(A643="","",VLOOKUP(L643,'Base Vendeurs'!A:B,2,FALSE))</f>
        <v/>
      </c>
      <c r="AV643" t="str">
        <f t="shared" ref="AV643:AV706" si="21">IF(A643="","",+AU643/S643)</f>
        <v/>
      </c>
    </row>
    <row r="644" spans="1:48" x14ac:dyDescent="0.25">
      <c r="A644" s="481"/>
      <c r="B644" s="481"/>
      <c r="C644" s="481"/>
      <c r="D644" s="464">
        <v>4298</v>
      </c>
      <c r="E644" s="22" t="s">
        <v>397</v>
      </c>
      <c r="F644" s="22" t="s">
        <v>304</v>
      </c>
      <c r="G644" s="20">
        <v>839.32</v>
      </c>
      <c r="AP644" t="str">
        <f t="shared" si="20"/>
        <v/>
      </c>
      <c r="AQ644" t="str">
        <f>IF(A644="","",VLOOKUP(A644,'Base Sites'!A:B,2,FALSE))</f>
        <v/>
      </c>
      <c r="AT644" t="str">
        <f>IF(A644="","",VLOOKUP(L644,'Base Vendeurs'!A:B,2,FALSE))</f>
        <v/>
      </c>
      <c r="AV644" t="str">
        <f t="shared" si="21"/>
        <v/>
      </c>
    </row>
    <row r="645" spans="1:48" x14ac:dyDescent="0.25">
      <c r="A645" s="481"/>
      <c r="B645" s="481"/>
      <c r="C645" s="481"/>
      <c r="D645" s="464">
        <v>4299</v>
      </c>
      <c r="E645" s="480" t="s">
        <v>67</v>
      </c>
      <c r="F645" s="22" t="s">
        <v>733</v>
      </c>
      <c r="G645" s="20">
        <v>2024.13</v>
      </c>
      <c r="AP645" t="str">
        <f t="shared" si="20"/>
        <v/>
      </c>
      <c r="AQ645" t="str">
        <f>IF(A645="","",VLOOKUP(A645,'Base Sites'!A:B,2,FALSE))</f>
        <v/>
      </c>
      <c r="AT645" t="str">
        <f>IF(A645="","",VLOOKUP(L645,'Base Vendeurs'!A:B,2,FALSE))</f>
        <v/>
      </c>
      <c r="AV645" t="str">
        <f t="shared" si="21"/>
        <v/>
      </c>
    </row>
    <row r="646" spans="1:48" x14ac:dyDescent="0.25">
      <c r="A646" s="481"/>
      <c r="B646" s="481"/>
      <c r="C646" s="481"/>
      <c r="D646" s="464">
        <v>4300</v>
      </c>
      <c r="E646" s="481" t="s">
        <v>67</v>
      </c>
      <c r="F646" s="22" t="s">
        <v>728</v>
      </c>
      <c r="G646" s="20">
        <v>2126.02</v>
      </c>
      <c r="AP646" t="str">
        <f t="shared" si="20"/>
        <v/>
      </c>
      <c r="AQ646" t="str">
        <f>IF(A646="","",VLOOKUP(A646,'Base Sites'!A:B,2,FALSE))</f>
        <v/>
      </c>
      <c r="AT646" t="str">
        <f>IF(A646="","",VLOOKUP(L646,'Base Vendeurs'!A:B,2,FALSE))</f>
        <v/>
      </c>
      <c r="AV646" t="str">
        <f t="shared" si="21"/>
        <v/>
      </c>
    </row>
    <row r="647" spans="1:48" x14ac:dyDescent="0.25">
      <c r="A647" s="481"/>
      <c r="B647" s="481"/>
      <c r="C647" s="481"/>
      <c r="D647" s="464">
        <v>4304</v>
      </c>
      <c r="E647" s="22" t="s">
        <v>66</v>
      </c>
      <c r="F647" s="22" t="s">
        <v>416</v>
      </c>
      <c r="G647" s="20">
        <v>968.96</v>
      </c>
      <c r="AP647" t="str">
        <f t="shared" si="20"/>
        <v/>
      </c>
      <c r="AQ647" t="str">
        <f>IF(A647="","",VLOOKUP(A647,'Base Sites'!A:B,2,FALSE))</f>
        <v/>
      </c>
      <c r="AT647" t="str">
        <f>IF(A647="","",VLOOKUP(L647,'Base Vendeurs'!A:B,2,FALSE))</f>
        <v/>
      </c>
      <c r="AV647" t="str">
        <f t="shared" si="21"/>
        <v/>
      </c>
    </row>
    <row r="648" spans="1:48" x14ac:dyDescent="0.25">
      <c r="A648" s="481"/>
      <c r="B648" s="481"/>
      <c r="C648" s="481"/>
      <c r="D648" s="464">
        <v>4307</v>
      </c>
      <c r="E648" s="22" t="s">
        <v>397</v>
      </c>
      <c r="F648" s="22" t="s">
        <v>715</v>
      </c>
      <c r="G648" s="20">
        <v>2165.13</v>
      </c>
      <c r="AP648" t="str">
        <f t="shared" si="20"/>
        <v/>
      </c>
      <c r="AQ648" t="str">
        <f>IF(A648="","",VLOOKUP(A648,'Base Sites'!A:B,2,FALSE))</f>
        <v/>
      </c>
      <c r="AT648" t="str">
        <f>IF(A648="","",VLOOKUP(L648,'Base Vendeurs'!A:B,2,FALSE))</f>
        <v/>
      </c>
      <c r="AV648" t="str">
        <f t="shared" si="21"/>
        <v/>
      </c>
    </row>
    <row r="649" spans="1:48" x14ac:dyDescent="0.25">
      <c r="A649" s="481"/>
      <c r="B649" s="481"/>
      <c r="C649" s="481"/>
      <c r="D649" s="464">
        <v>4311</v>
      </c>
      <c r="E649" s="22" t="s">
        <v>66</v>
      </c>
      <c r="F649" s="22" t="s">
        <v>3211</v>
      </c>
      <c r="G649" s="20">
        <v>1579.57</v>
      </c>
      <c r="AP649" t="str">
        <f t="shared" si="20"/>
        <v/>
      </c>
      <c r="AQ649" t="str">
        <f>IF(A649="","",VLOOKUP(A649,'Base Sites'!A:B,2,FALSE))</f>
        <v/>
      </c>
      <c r="AT649" t="str">
        <f>IF(A649="","",VLOOKUP(L649,'Base Vendeurs'!A:B,2,FALSE))</f>
        <v/>
      </c>
      <c r="AV649" t="str">
        <f t="shared" si="21"/>
        <v/>
      </c>
    </row>
    <row r="650" spans="1:48" x14ac:dyDescent="0.25">
      <c r="A650" s="481"/>
      <c r="B650" s="481"/>
      <c r="C650" s="481"/>
      <c r="D650" s="464">
        <v>4313</v>
      </c>
      <c r="E650" s="22" t="s">
        <v>191</v>
      </c>
      <c r="F650" s="22" t="s">
        <v>1325</v>
      </c>
      <c r="G650" s="20">
        <v>888.18</v>
      </c>
      <c r="AP650" t="str">
        <f t="shared" si="20"/>
        <v/>
      </c>
      <c r="AQ650" t="str">
        <f>IF(A650="","",VLOOKUP(A650,'Base Sites'!A:B,2,FALSE))</f>
        <v/>
      </c>
      <c r="AT650" t="str">
        <f>IF(A650="","",VLOOKUP(L650,'Base Vendeurs'!A:B,2,FALSE))</f>
        <v/>
      </c>
      <c r="AV650" t="str">
        <f t="shared" si="21"/>
        <v/>
      </c>
    </row>
    <row r="651" spans="1:48" x14ac:dyDescent="0.25">
      <c r="A651" s="481"/>
      <c r="B651" s="481"/>
      <c r="C651" s="481"/>
      <c r="D651" s="464">
        <v>4314</v>
      </c>
      <c r="E651" s="480" t="s">
        <v>66</v>
      </c>
      <c r="F651" s="22" t="s">
        <v>3993</v>
      </c>
      <c r="G651" s="20">
        <v>1681.72</v>
      </c>
      <c r="AP651" t="str">
        <f t="shared" si="20"/>
        <v/>
      </c>
      <c r="AQ651" t="str">
        <f>IF(A651="","",VLOOKUP(A651,'Base Sites'!A:B,2,FALSE))</f>
        <v/>
      </c>
      <c r="AT651" t="str">
        <f>IF(A651="","",VLOOKUP(L651,'Base Vendeurs'!A:B,2,FALSE))</f>
        <v/>
      </c>
      <c r="AV651" t="str">
        <f t="shared" si="21"/>
        <v/>
      </c>
    </row>
    <row r="652" spans="1:48" x14ac:dyDescent="0.25">
      <c r="A652" s="481"/>
      <c r="B652" s="481"/>
      <c r="C652" s="481"/>
      <c r="D652" s="464">
        <v>4315</v>
      </c>
      <c r="E652" s="481" t="s">
        <v>66</v>
      </c>
      <c r="F652" s="22" t="s">
        <v>3993</v>
      </c>
      <c r="G652" s="20">
        <v>1681.72</v>
      </c>
      <c r="AP652" t="str">
        <f t="shared" si="20"/>
        <v/>
      </c>
      <c r="AQ652" t="str">
        <f>IF(A652="","",VLOOKUP(A652,'Base Sites'!A:B,2,FALSE))</f>
        <v/>
      </c>
      <c r="AT652" t="str">
        <f>IF(A652="","",VLOOKUP(L652,'Base Vendeurs'!A:B,2,FALSE))</f>
        <v/>
      </c>
      <c r="AV652" t="str">
        <f t="shared" si="21"/>
        <v/>
      </c>
    </row>
    <row r="653" spans="1:48" x14ac:dyDescent="0.25">
      <c r="A653" s="481"/>
      <c r="B653" s="481"/>
      <c r="C653" s="481"/>
      <c r="D653" s="464">
        <v>4316</v>
      </c>
      <c r="E653" s="481" t="s">
        <v>66</v>
      </c>
      <c r="F653" s="22" t="s">
        <v>3993</v>
      </c>
      <c r="G653" s="20">
        <v>1681.72</v>
      </c>
      <c r="AP653" t="str">
        <f t="shared" si="20"/>
        <v/>
      </c>
      <c r="AQ653" t="str">
        <f>IF(A653="","",VLOOKUP(A653,'Base Sites'!A:B,2,FALSE))</f>
        <v/>
      </c>
      <c r="AT653" t="str">
        <f>IF(A653="","",VLOOKUP(L653,'Base Vendeurs'!A:B,2,FALSE))</f>
        <v/>
      </c>
      <c r="AV653" t="str">
        <f t="shared" si="21"/>
        <v/>
      </c>
    </row>
    <row r="654" spans="1:48" x14ac:dyDescent="0.25">
      <c r="A654" s="481"/>
      <c r="B654" s="481"/>
      <c r="C654" s="481"/>
      <c r="D654" s="464">
        <v>4318</v>
      </c>
      <c r="E654" s="481" t="s">
        <v>66</v>
      </c>
      <c r="F654" s="22" t="s">
        <v>3993</v>
      </c>
      <c r="G654" s="20">
        <v>1681.72</v>
      </c>
      <c r="AP654" t="str">
        <f t="shared" si="20"/>
        <v/>
      </c>
      <c r="AQ654" t="str">
        <f>IF(A654="","",VLOOKUP(A654,'Base Sites'!A:B,2,FALSE))</f>
        <v/>
      </c>
      <c r="AT654" t="str">
        <f>IF(A654="","",VLOOKUP(L654,'Base Vendeurs'!A:B,2,FALSE))</f>
        <v/>
      </c>
      <c r="AV654" t="str">
        <f t="shared" si="21"/>
        <v/>
      </c>
    </row>
    <row r="655" spans="1:48" x14ac:dyDescent="0.25">
      <c r="A655" s="481"/>
      <c r="B655" s="481"/>
      <c r="C655" s="481"/>
      <c r="D655" s="464">
        <v>4320</v>
      </c>
      <c r="E655" s="22" t="s">
        <v>2395</v>
      </c>
      <c r="F655" s="22" t="s">
        <v>3227</v>
      </c>
      <c r="G655" s="20">
        <v>2355.9899999999998</v>
      </c>
      <c r="AP655" t="str">
        <f t="shared" si="20"/>
        <v/>
      </c>
      <c r="AQ655" t="str">
        <f>IF(A655="","",VLOOKUP(A655,'Base Sites'!A:B,2,FALSE))</f>
        <v/>
      </c>
      <c r="AT655" t="str">
        <f>IF(A655="","",VLOOKUP(L655,'Base Vendeurs'!A:B,2,FALSE))</f>
        <v/>
      </c>
      <c r="AV655" t="str">
        <f t="shared" si="21"/>
        <v/>
      </c>
    </row>
    <row r="656" spans="1:48" x14ac:dyDescent="0.25">
      <c r="A656" s="481"/>
      <c r="B656" s="481"/>
      <c r="C656" s="481"/>
      <c r="D656" s="464">
        <v>4349</v>
      </c>
      <c r="E656" s="22" t="s">
        <v>66</v>
      </c>
      <c r="F656" s="22" t="s">
        <v>4780</v>
      </c>
      <c r="G656" s="20">
        <v>1794.92</v>
      </c>
      <c r="AP656" t="str">
        <f t="shared" si="20"/>
        <v/>
      </c>
      <c r="AQ656" t="str">
        <f>IF(A656="","",VLOOKUP(A656,'Base Sites'!A:B,2,FALSE))</f>
        <v/>
      </c>
      <c r="AT656" t="str">
        <f>IF(A656="","",VLOOKUP(L656,'Base Vendeurs'!A:B,2,FALSE))</f>
        <v/>
      </c>
      <c r="AV656" t="str">
        <f t="shared" si="21"/>
        <v/>
      </c>
    </row>
    <row r="657" spans="1:48" x14ac:dyDescent="0.25">
      <c r="A657" s="481"/>
      <c r="B657" s="481"/>
      <c r="C657" s="481"/>
      <c r="D657" s="464">
        <v>4350</v>
      </c>
      <c r="E657" s="22" t="s">
        <v>2395</v>
      </c>
      <c r="F657" s="22" t="s">
        <v>4033</v>
      </c>
      <c r="G657" s="20">
        <v>2083.6</v>
      </c>
      <c r="AP657" t="str">
        <f t="shared" si="20"/>
        <v/>
      </c>
      <c r="AQ657" t="str">
        <f>IF(A657="","",VLOOKUP(A657,'Base Sites'!A:B,2,FALSE))</f>
        <v/>
      </c>
      <c r="AT657" t="str">
        <f>IF(A657="","",VLOOKUP(L657,'Base Vendeurs'!A:B,2,FALSE))</f>
        <v/>
      </c>
      <c r="AV657" t="str">
        <f t="shared" si="21"/>
        <v/>
      </c>
    </row>
    <row r="658" spans="1:48" x14ac:dyDescent="0.25">
      <c r="A658" s="481"/>
      <c r="B658" s="481"/>
      <c r="C658" s="481"/>
      <c r="D658" s="464">
        <v>4351</v>
      </c>
      <c r="E658" s="480" t="s">
        <v>66</v>
      </c>
      <c r="F658" s="22" t="s">
        <v>3209</v>
      </c>
      <c r="G658" s="20">
        <v>2513.27</v>
      </c>
      <c r="AP658" t="str">
        <f t="shared" si="20"/>
        <v/>
      </c>
      <c r="AQ658" t="str">
        <f>IF(A658="","",VLOOKUP(A658,'Base Sites'!A:B,2,FALSE))</f>
        <v/>
      </c>
      <c r="AT658" t="str">
        <f>IF(A658="","",VLOOKUP(L658,'Base Vendeurs'!A:B,2,FALSE))</f>
        <v/>
      </c>
      <c r="AV658" t="str">
        <f t="shared" si="21"/>
        <v/>
      </c>
    </row>
    <row r="659" spans="1:48" x14ac:dyDescent="0.25">
      <c r="A659" s="481"/>
      <c r="B659" s="481"/>
      <c r="C659" s="481"/>
      <c r="D659" s="464">
        <v>4368</v>
      </c>
      <c r="E659" s="481" t="s">
        <v>66</v>
      </c>
      <c r="F659" s="22" t="s">
        <v>3993</v>
      </c>
      <c r="G659" s="20">
        <v>1681.72</v>
      </c>
      <c r="AP659" t="str">
        <f t="shared" si="20"/>
        <v/>
      </c>
      <c r="AQ659" t="str">
        <f>IF(A659="","",VLOOKUP(A659,'Base Sites'!A:B,2,FALSE))</f>
        <v/>
      </c>
      <c r="AT659" t="str">
        <f>IF(A659="","",VLOOKUP(L659,'Base Vendeurs'!A:B,2,FALSE))</f>
        <v/>
      </c>
      <c r="AV659" t="str">
        <f t="shared" si="21"/>
        <v/>
      </c>
    </row>
    <row r="660" spans="1:48" x14ac:dyDescent="0.25">
      <c r="A660" s="481"/>
      <c r="B660" s="481"/>
      <c r="C660" s="481"/>
      <c r="D660" s="464">
        <v>4369</v>
      </c>
      <c r="E660" s="481" t="s">
        <v>66</v>
      </c>
      <c r="F660" s="22" t="s">
        <v>3993</v>
      </c>
      <c r="G660" s="20">
        <v>1681.72</v>
      </c>
      <c r="AP660" t="str">
        <f t="shared" si="20"/>
        <v/>
      </c>
      <c r="AQ660" t="str">
        <f>IF(A660="","",VLOOKUP(A660,'Base Sites'!A:B,2,FALSE))</f>
        <v/>
      </c>
      <c r="AT660" t="str">
        <f>IF(A660="","",VLOOKUP(L660,'Base Vendeurs'!A:B,2,FALSE))</f>
        <v/>
      </c>
      <c r="AV660" t="str">
        <f t="shared" si="21"/>
        <v/>
      </c>
    </row>
    <row r="661" spans="1:48" x14ac:dyDescent="0.25">
      <c r="A661" s="481"/>
      <c r="B661" s="481"/>
      <c r="C661" s="481"/>
      <c r="D661" s="464">
        <v>4370</v>
      </c>
      <c r="E661" s="481" t="s">
        <v>66</v>
      </c>
      <c r="F661" s="22" t="s">
        <v>3993</v>
      </c>
      <c r="G661" s="20">
        <v>1681.72</v>
      </c>
      <c r="AP661" t="str">
        <f t="shared" si="20"/>
        <v/>
      </c>
      <c r="AQ661" t="str">
        <f>IF(A661="","",VLOOKUP(A661,'Base Sites'!A:B,2,FALSE))</f>
        <v/>
      </c>
      <c r="AT661" t="str">
        <f>IF(A661="","",VLOOKUP(L661,'Base Vendeurs'!A:B,2,FALSE))</f>
        <v/>
      </c>
      <c r="AV661" t="str">
        <f t="shared" si="21"/>
        <v/>
      </c>
    </row>
    <row r="662" spans="1:48" x14ac:dyDescent="0.25">
      <c r="A662" s="481"/>
      <c r="B662" s="481"/>
      <c r="C662" s="481"/>
      <c r="D662" s="464">
        <v>4372</v>
      </c>
      <c r="E662" s="481" t="s">
        <v>66</v>
      </c>
      <c r="F662" s="22" t="s">
        <v>3993</v>
      </c>
      <c r="G662" s="20">
        <v>1681.72</v>
      </c>
      <c r="AP662" t="str">
        <f t="shared" si="20"/>
        <v/>
      </c>
      <c r="AQ662" t="str">
        <f>IF(A662="","",VLOOKUP(A662,'Base Sites'!A:B,2,FALSE))</f>
        <v/>
      </c>
      <c r="AT662" t="str">
        <f>IF(A662="","",VLOOKUP(L662,'Base Vendeurs'!A:B,2,FALSE))</f>
        <v/>
      </c>
      <c r="AV662" t="str">
        <f t="shared" si="21"/>
        <v/>
      </c>
    </row>
    <row r="663" spans="1:48" x14ac:dyDescent="0.25">
      <c r="A663" s="481"/>
      <c r="B663" s="481"/>
      <c r="C663" s="481"/>
      <c r="D663" s="464">
        <v>4373</v>
      </c>
      <c r="E663" s="481" t="s">
        <v>66</v>
      </c>
      <c r="F663" s="22" t="s">
        <v>3993</v>
      </c>
      <c r="G663" s="20">
        <v>1681.72</v>
      </c>
      <c r="AP663" t="str">
        <f t="shared" si="20"/>
        <v/>
      </c>
      <c r="AQ663" t="str">
        <f>IF(A663="","",VLOOKUP(A663,'Base Sites'!A:B,2,FALSE))</f>
        <v/>
      </c>
      <c r="AT663" t="str">
        <f>IF(A663="","",VLOOKUP(L663,'Base Vendeurs'!A:B,2,FALSE))</f>
        <v/>
      </c>
      <c r="AV663" t="str">
        <f t="shared" si="21"/>
        <v/>
      </c>
    </row>
    <row r="664" spans="1:48" x14ac:dyDescent="0.25">
      <c r="A664" s="481"/>
      <c r="B664" s="481"/>
      <c r="C664" s="481"/>
      <c r="D664" s="464">
        <v>4375</v>
      </c>
      <c r="E664" s="481" t="s">
        <v>66</v>
      </c>
      <c r="F664" s="22" t="s">
        <v>3991</v>
      </c>
      <c r="G664" s="20">
        <v>2804.23</v>
      </c>
      <c r="AP664" t="str">
        <f t="shared" si="20"/>
        <v/>
      </c>
      <c r="AQ664" t="str">
        <f>IF(A664="","",VLOOKUP(A664,'Base Sites'!A:B,2,FALSE))</f>
        <v/>
      </c>
      <c r="AT664" t="str">
        <f>IF(A664="","",VLOOKUP(L664,'Base Vendeurs'!A:B,2,FALSE))</f>
        <v/>
      </c>
      <c r="AV664" t="str">
        <f t="shared" si="21"/>
        <v/>
      </c>
    </row>
    <row r="665" spans="1:48" x14ac:dyDescent="0.25">
      <c r="A665" s="481"/>
      <c r="B665" s="481"/>
      <c r="C665" s="481"/>
      <c r="D665" s="464">
        <v>4376</v>
      </c>
      <c r="E665" s="481" t="s">
        <v>66</v>
      </c>
      <c r="F665" s="22" t="s">
        <v>3991</v>
      </c>
      <c r="G665" s="20">
        <v>2804.23</v>
      </c>
      <c r="AP665" t="str">
        <f t="shared" si="20"/>
        <v/>
      </c>
      <c r="AQ665" t="str">
        <f>IF(A665="","",VLOOKUP(A665,'Base Sites'!A:B,2,FALSE))</f>
        <v/>
      </c>
      <c r="AT665" t="str">
        <f>IF(A665="","",VLOOKUP(L665,'Base Vendeurs'!A:B,2,FALSE))</f>
        <v/>
      </c>
      <c r="AV665" t="str">
        <f t="shared" si="21"/>
        <v/>
      </c>
    </row>
    <row r="666" spans="1:48" x14ac:dyDescent="0.25">
      <c r="A666" s="481"/>
      <c r="B666" s="481"/>
      <c r="C666" s="480" t="s">
        <v>5212</v>
      </c>
      <c r="D666" s="481"/>
      <c r="E666" s="481"/>
      <c r="F666" s="481"/>
      <c r="G666" s="20">
        <v>66515.580000000016</v>
      </c>
      <c r="AP666" t="str">
        <f t="shared" si="20"/>
        <v/>
      </c>
      <c r="AQ666" t="str">
        <f>IF(A666="","",VLOOKUP(A666,'Base Sites'!A:B,2,FALSE))</f>
        <v/>
      </c>
      <c r="AT666" t="str">
        <f>IF(A666="","",VLOOKUP(L666,'Base Vendeurs'!A:B,2,FALSE))</f>
        <v/>
      </c>
      <c r="AV666" t="str">
        <f t="shared" si="21"/>
        <v/>
      </c>
    </row>
    <row r="667" spans="1:48" x14ac:dyDescent="0.25">
      <c r="A667" s="481"/>
      <c r="B667" s="481"/>
      <c r="C667" s="480" t="s">
        <v>219</v>
      </c>
      <c r="D667" s="464">
        <v>4306</v>
      </c>
      <c r="E667" s="22" t="s">
        <v>67</v>
      </c>
      <c r="F667" s="22" t="s">
        <v>3211</v>
      </c>
      <c r="G667" s="20">
        <v>3361.9</v>
      </c>
      <c r="AP667" t="str">
        <f t="shared" si="20"/>
        <v/>
      </c>
      <c r="AQ667" t="str">
        <f>IF(A667="","",VLOOKUP(A667,'Base Sites'!A:B,2,FALSE))</f>
        <v/>
      </c>
      <c r="AT667" t="str">
        <f>IF(A667="","",VLOOKUP(L667,'Base Vendeurs'!A:B,2,FALSE))</f>
        <v/>
      </c>
      <c r="AV667" t="str">
        <f t="shared" si="21"/>
        <v/>
      </c>
    </row>
    <row r="668" spans="1:48" x14ac:dyDescent="0.25">
      <c r="A668" s="481"/>
      <c r="B668" s="481"/>
      <c r="C668" s="481"/>
      <c r="D668" s="464">
        <v>4391</v>
      </c>
      <c r="E668" s="22" t="s">
        <v>397</v>
      </c>
      <c r="F668" s="22" t="s">
        <v>3211</v>
      </c>
      <c r="G668" s="20">
        <v>6942.02</v>
      </c>
      <c r="AP668" t="str">
        <f t="shared" si="20"/>
        <v/>
      </c>
      <c r="AQ668" t="str">
        <f>IF(A668="","",VLOOKUP(A668,'Base Sites'!A:B,2,FALSE))</f>
        <v/>
      </c>
      <c r="AT668" t="str">
        <f>IF(A668="","",VLOOKUP(L668,'Base Vendeurs'!A:B,2,FALSE))</f>
        <v/>
      </c>
      <c r="AV668" t="str">
        <f t="shared" si="21"/>
        <v/>
      </c>
    </row>
    <row r="669" spans="1:48" x14ac:dyDescent="0.25">
      <c r="A669" s="481"/>
      <c r="B669" s="481"/>
      <c r="C669" s="480" t="s">
        <v>5213</v>
      </c>
      <c r="D669" s="481"/>
      <c r="E669" s="481"/>
      <c r="F669" s="481"/>
      <c r="G669" s="20">
        <v>10303.92</v>
      </c>
      <c r="AP669" t="str">
        <f t="shared" si="20"/>
        <v/>
      </c>
      <c r="AQ669" t="str">
        <f>IF(A669="","",VLOOKUP(A669,'Base Sites'!A:B,2,FALSE))</f>
        <v/>
      </c>
      <c r="AT669" t="str">
        <f>IF(A669="","",VLOOKUP(L669,'Base Vendeurs'!A:B,2,FALSE))</f>
        <v/>
      </c>
      <c r="AV669" t="str">
        <f t="shared" si="21"/>
        <v/>
      </c>
    </row>
    <row r="670" spans="1:48" x14ac:dyDescent="0.25">
      <c r="A670" s="481"/>
      <c r="B670" s="481"/>
      <c r="C670" s="480" t="s">
        <v>404</v>
      </c>
      <c r="D670" s="464">
        <v>4256</v>
      </c>
      <c r="E670" s="480" t="s">
        <v>66</v>
      </c>
      <c r="F670" s="22" t="s">
        <v>448</v>
      </c>
      <c r="G670" s="20">
        <v>1744.88</v>
      </c>
      <c r="AP670" t="str">
        <f t="shared" si="20"/>
        <v/>
      </c>
      <c r="AQ670" t="str">
        <f>IF(A670="","",VLOOKUP(A670,'Base Sites'!A:B,2,FALSE))</f>
        <v/>
      </c>
      <c r="AT670" t="str">
        <f>IF(A670="","",VLOOKUP(L670,'Base Vendeurs'!A:B,2,FALSE))</f>
        <v/>
      </c>
      <c r="AV670" t="str">
        <f t="shared" si="21"/>
        <v/>
      </c>
    </row>
    <row r="671" spans="1:48" x14ac:dyDescent="0.25">
      <c r="A671" s="481"/>
      <c r="B671" s="481"/>
      <c r="C671" s="481"/>
      <c r="D671" s="464">
        <v>4296</v>
      </c>
      <c r="E671" s="481" t="s">
        <v>66</v>
      </c>
      <c r="F671" s="22" t="s">
        <v>2386</v>
      </c>
      <c r="G671" s="20">
        <v>1583.26</v>
      </c>
      <c r="AP671" t="str">
        <f t="shared" si="20"/>
        <v/>
      </c>
      <c r="AQ671" t="str">
        <f>IF(A671="","",VLOOKUP(A671,'Base Sites'!A:B,2,FALSE))</f>
        <v/>
      </c>
      <c r="AT671" t="str">
        <f>IF(A671="","",VLOOKUP(L671,'Base Vendeurs'!A:B,2,FALSE))</f>
        <v/>
      </c>
      <c r="AV671" t="str">
        <f t="shared" si="21"/>
        <v/>
      </c>
    </row>
    <row r="672" spans="1:48" x14ac:dyDescent="0.25">
      <c r="A672" s="481"/>
      <c r="B672" s="481"/>
      <c r="C672" s="481"/>
      <c r="D672" s="464">
        <v>4357</v>
      </c>
      <c r="E672" s="22" t="s">
        <v>67</v>
      </c>
      <c r="F672" s="22" t="s">
        <v>4019</v>
      </c>
      <c r="G672" s="20">
        <v>1621.92</v>
      </c>
      <c r="AP672" t="str">
        <f t="shared" si="20"/>
        <v/>
      </c>
      <c r="AQ672" t="str">
        <f>IF(A672="","",VLOOKUP(A672,'Base Sites'!A:B,2,FALSE))</f>
        <v/>
      </c>
      <c r="AT672" t="str">
        <f>IF(A672="","",VLOOKUP(L672,'Base Vendeurs'!A:B,2,FALSE))</f>
        <v/>
      </c>
      <c r="AV672" t="str">
        <f t="shared" si="21"/>
        <v/>
      </c>
    </row>
    <row r="673" spans="1:48" x14ac:dyDescent="0.25">
      <c r="A673" s="481"/>
      <c r="B673" s="481"/>
      <c r="C673" s="481"/>
      <c r="D673" s="464">
        <v>4377</v>
      </c>
      <c r="E673" s="22" t="s">
        <v>66</v>
      </c>
      <c r="F673" s="22" t="s">
        <v>394</v>
      </c>
      <c r="G673" s="20">
        <v>1431.15</v>
      </c>
      <c r="AP673" t="str">
        <f t="shared" si="20"/>
        <v/>
      </c>
      <c r="AQ673" t="str">
        <f>IF(A673="","",VLOOKUP(A673,'Base Sites'!A:B,2,FALSE))</f>
        <v/>
      </c>
      <c r="AT673" t="str">
        <f>IF(A673="","",VLOOKUP(L673,'Base Vendeurs'!A:B,2,FALSE))</f>
        <v/>
      </c>
      <c r="AV673" t="str">
        <f t="shared" si="21"/>
        <v/>
      </c>
    </row>
    <row r="674" spans="1:48" x14ac:dyDescent="0.25">
      <c r="A674" s="481"/>
      <c r="B674" s="481"/>
      <c r="C674" s="480" t="s">
        <v>5214</v>
      </c>
      <c r="D674" s="481"/>
      <c r="E674" s="481"/>
      <c r="F674" s="481"/>
      <c r="G674" s="20">
        <v>6381.2100000000009</v>
      </c>
      <c r="AP674" t="str">
        <f t="shared" si="20"/>
        <v/>
      </c>
      <c r="AQ674" t="str">
        <f>IF(A674="","",VLOOKUP(A674,'Base Sites'!A:B,2,FALSE))</f>
        <v/>
      </c>
      <c r="AT674" t="str">
        <f>IF(A674="","",VLOOKUP(L674,'Base Vendeurs'!A:B,2,FALSE))</f>
        <v/>
      </c>
      <c r="AV674" t="str">
        <f t="shared" si="21"/>
        <v/>
      </c>
    </row>
    <row r="675" spans="1:48" x14ac:dyDescent="0.25">
      <c r="A675" s="481"/>
      <c r="B675" s="481"/>
      <c r="C675" s="480" t="s">
        <v>427</v>
      </c>
      <c r="D675" s="464">
        <v>713</v>
      </c>
      <c r="E675" s="22" t="s">
        <v>397</v>
      </c>
      <c r="F675" s="22" t="s">
        <v>1549</v>
      </c>
      <c r="G675" s="20">
        <v>1626.37</v>
      </c>
      <c r="AP675" t="str">
        <f t="shared" si="20"/>
        <v/>
      </c>
      <c r="AQ675" t="str">
        <f>IF(A675="","",VLOOKUP(A675,'Base Sites'!A:B,2,FALSE))</f>
        <v/>
      </c>
      <c r="AT675" t="str">
        <f>IF(A675="","",VLOOKUP(L675,'Base Vendeurs'!A:B,2,FALSE))</f>
        <v/>
      </c>
      <c r="AV675" t="str">
        <f t="shared" si="21"/>
        <v/>
      </c>
    </row>
    <row r="676" spans="1:48" x14ac:dyDescent="0.25">
      <c r="A676" s="481"/>
      <c r="B676" s="481"/>
      <c r="C676" s="481"/>
      <c r="D676" s="464">
        <v>4160</v>
      </c>
      <c r="E676" s="480" t="s">
        <v>191</v>
      </c>
      <c r="F676" s="22" t="s">
        <v>705</v>
      </c>
      <c r="G676" s="20">
        <v>2103.46</v>
      </c>
      <c r="AP676" t="str">
        <f t="shared" si="20"/>
        <v/>
      </c>
      <c r="AQ676" t="str">
        <f>IF(A676="","",VLOOKUP(A676,'Base Sites'!A:B,2,FALSE))</f>
        <v/>
      </c>
      <c r="AT676" t="str">
        <f>IF(A676="","",VLOOKUP(L676,'Base Vendeurs'!A:B,2,FALSE))</f>
        <v/>
      </c>
      <c r="AV676" t="str">
        <f t="shared" si="21"/>
        <v/>
      </c>
    </row>
    <row r="677" spans="1:48" x14ac:dyDescent="0.25">
      <c r="A677" s="481"/>
      <c r="B677" s="481"/>
      <c r="C677" s="481"/>
      <c r="D677" s="464">
        <v>4237</v>
      </c>
      <c r="E677" s="481" t="s">
        <v>191</v>
      </c>
      <c r="F677" s="22" t="s">
        <v>4008</v>
      </c>
      <c r="G677" s="20">
        <v>239.62</v>
      </c>
      <c r="AP677" t="str">
        <f t="shared" si="20"/>
        <v/>
      </c>
      <c r="AQ677" t="str">
        <f>IF(A677="","",VLOOKUP(A677,'Base Sites'!A:B,2,FALSE))</f>
        <v/>
      </c>
      <c r="AT677" t="str">
        <f>IF(A677="","",VLOOKUP(L677,'Base Vendeurs'!A:B,2,FALSE))</f>
        <v/>
      </c>
      <c r="AV677" t="str">
        <f t="shared" si="21"/>
        <v/>
      </c>
    </row>
    <row r="678" spans="1:48" x14ac:dyDescent="0.25">
      <c r="A678" s="481"/>
      <c r="B678" s="481"/>
      <c r="C678" s="481"/>
      <c r="D678" s="464">
        <v>4268</v>
      </c>
      <c r="E678" s="481" t="s">
        <v>191</v>
      </c>
      <c r="F678" s="22" t="s">
        <v>2376</v>
      </c>
      <c r="G678" s="20">
        <v>1937.82</v>
      </c>
      <c r="AP678" t="str">
        <f t="shared" si="20"/>
        <v/>
      </c>
      <c r="AQ678" t="str">
        <f>IF(A678="","",VLOOKUP(A678,'Base Sites'!A:B,2,FALSE))</f>
        <v/>
      </c>
      <c r="AT678" t="str">
        <f>IF(A678="","",VLOOKUP(L678,'Base Vendeurs'!A:B,2,FALSE))</f>
        <v/>
      </c>
      <c r="AV678" t="str">
        <f t="shared" si="21"/>
        <v/>
      </c>
    </row>
    <row r="679" spans="1:48" x14ac:dyDescent="0.25">
      <c r="A679" s="481"/>
      <c r="B679" s="481"/>
      <c r="C679" s="481"/>
      <c r="D679" s="464">
        <v>4312</v>
      </c>
      <c r="E679" s="480" t="s">
        <v>67</v>
      </c>
      <c r="F679" s="22" t="s">
        <v>2390</v>
      </c>
      <c r="G679" s="20">
        <v>2063.6</v>
      </c>
      <c r="AP679" t="str">
        <f t="shared" si="20"/>
        <v/>
      </c>
      <c r="AQ679" t="str">
        <f>IF(A679="","",VLOOKUP(A679,'Base Sites'!A:B,2,FALSE))</f>
        <v/>
      </c>
      <c r="AT679" t="str">
        <f>IF(A679="","",VLOOKUP(L679,'Base Vendeurs'!A:B,2,FALSE))</f>
        <v/>
      </c>
      <c r="AV679" t="str">
        <f t="shared" si="21"/>
        <v/>
      </c>
    </row>
    <row r="680" spans="1:48" x14ac:dyDescent="0.25">
      <c r="A680" s="481"/>
      <c r="B680" s="481"/>
      <c r="C680" s="481"/>
      <c r="D680" s="464">
        <v>4322</v>
      </c>
      <c r="E680" s="481" t="s">
        <v>67</v>
      </c>
      <c r="F680" s="22" t="s">
        <v>3222</v>
      </c>
      <c r="G680" s="20">
        <v>1170.45</v>
      </c>
      <c r="AP680" t="str">
        <f t="shared" si="20"/>
        <v/>
      </c>
      <c r="AQ680" t="str">
        <f>IF(A680="","",VLOOKUP(A680,'Base Sites'!A:B,2,FALSE))</f>
        <v/>
      </c>
      <c r="AT680" t="str">
        <f>IF(A680="","",VLOOKUP(L680,'Base Vendeurs'!A:B,2,FALSE))</f>
        <v/>
      </c>
      <c r="AV680" t="str">
        <f t="shared" si="21"/>
        <v/>
      </c>
    </row>
    <row r="681" spans="1:48" x14ac:dyDescent="0.25">
      <c r="A681" s="481"/>
      <c r="B681" s="481"/>
      <c r="C681" s="481"/>
      <c r="D681" s="464">
        <v>4353</v>
      </c>
      <c r="E681" s="481" t="s">
        <v>67</v>
      </c>
      <c r="F681" s="22" t="s">
        <v>4029</v>
      </c>
      <c r="G681" s="20">
        <v>1966.18</v>
      </c>
      <c r="AP681" t="str">
        <f t="shared" si="20"/>
        <v/>
      </c>
      <c r="AQ681" t="str">
        <f>IF(A681="","",VLOOKUP(A681,'Base Sites'!A:B,2,FALSE))</f>
        <v/>
      </c>
      <c r="AT681" t="str">
        <f>IF(A681="","",VLOOKUP(L681,'Base Vendeurs'!A:B,2,FALSE))</f>
        <v/>
      </c>
      <c r="AV681" t="str">
        <f t="shared" si="21"/>
        <v/>
      </c>
    </row>
    <row r="682" spans="1:48" x14ac:dyDescent="0.25">
      <c r="A682" s="481"/>
      <c r="B682" s="481"/>
      <c r="C682" s="481"/>
      <c r="D682" s="464">
        <v>4362</v>
      </c>
      <c r="E682" s="22" t="s">
        <v>191</v>
      </c>
      <c r="F682" s="22" t="s">
        <v>4773</v>
      </c>
      <c r="G682" s="20">
        <v>1987.93</v>
      </c>
      <c r="AP682" t="str">
        <f t="shared" si="20"/>
        <v/>
      </c>
      <c r="AQ682" t="str">
        <f>IF(A682="","",VLOOKUP(A682,'Base Sites'!A:B,2,FALSE))</f>
        <v/>
      </c>
      <c r="AT682" t="str">
        <f>IF(A682="","",VLOOKUP(L682,'Base Vendeurs'!A:B,2,FALSE))</f>
        <v/>
      </c>
      <c r="AV682" t="str">
        <f t="shared" si="21"/>
        <v/>
      </c>
    </row>
    <row r="683" spans="1:48" x14ac:dyDescent="0.25">
      <c r="A683" s="481"/>
      <c r="B683" s="481"/>
      <c r="C683" s="481"/>
      <c r="D683" s="464">
        <v>4363</v>
      </c>
      <c r="E683" s="22" t="s">
        <v>67</v>
      </c>
      <c r="F683" s="22" t="s">
        <v>735</v>
      </c>
      <c r="G683" s="20">
        <v>685.26</v>
      </c>
      <c r="AP683" t="str">
        <f t="shared" si="20"/>
        <v/>
      </c>
      <c r="AQ683" t="str">
        <f>IF(A683="","",VLOOKUP(A683,'Base Sites'!A:B,2,FALSE))</f>
        <v/>
      </c>
      <c r="AT683" t="str">
        <f>IF(A683="","",VLOOKUP(L683,'Base Vendeurs'!A:B,2,FALSE))</f>
        <v/>
      </c>
      <c r="AV683" t="str">
        <f t="shared" si="21"/>
        <v/>
      </c>
    </row>
    <row r="684" spans="1:48" x14ac:dyDescent="0.25">
      <c r="A684" s="481"/>
      <c r="B684" s="481"/>
      <c r="C684" s="481"/>
      <c r="D684" s="464">
        <v>4390</v>
      </c>
      <c r="E684" s="22" t="s">
        <v>191</v>
      </c>
      <c r="F684" s="22" t="s">
        <v>4010</v>
      </c>
      <c r="G684" s="20">
        <v>1226.97</v>
      </c>
      <c r="AP684" t="str">
        <f t="shared" si="20"/>
        <v/>
      </c>
      <c r="AQ684" t="str">
        <f>IF(A684="","",VLOOKUP(A684,'Base Sites'!A:B,2,FALSE))</f>
        <v/>
      </c>
      <c r="AT684" t="str">
        <f>IF(A684="","",VLOOKUP(L684,'Base Vendeurs'!A:B,2,FALSE))</f>
        <v/>
      </c>
      <c r="AV684" t="str">
        <f t="shared" si="21"/>
        <v/>
      </c>
    </row>
    <row r="685" spans="1:48" x14ac:dyDescent="0.25">
      <c r="A685" s="481"/>
      <c r="B685" s="481"/>
      <c r="C685" s="481"/>
      <c r="D685" s="464">
        <v>4437</v>
      </c>
      <c r="E685" s="22" t="s">
        <v>67</v>
      </c>
      <c r="F685" s="22" t="s">
        <v>4796</v>
      </c>
      <c r="G685" s="20">
        <v>610.19000000000005</v>
      </c>
      <c r="AP685" t="str">
        <f t="shared" si="20"/>
        <v/>
      </c>
      <c r="AQ685" t="str">
        <f>IF(A685="","",VLOOKUP(A685,'Base Sites'!A:B,2,FALSE))</f>
        <v/>
      </c>
      <c r="AT685" t="str">
        <f>IF(A685="","",VLOOKUP(L685,'Base Vendeurs'!A:B,2,FALSE))</f>
        <v/>
      </c>
      <c r="AV685" t="str">
        <f t="shared" si="21"/>
        <v/>
      </c>
    </row>
    <row r="686" spans="1:48" x14ac:dyDescent="0.25">
      <c r="A686" s="481"/>
      <c r="B686" s="481"/>
      <c r="C686" s="480" t="s">
        <v>5215</v>
      </c>
      <c r="D686" s="481"/>
      <c r="E686" s="481"/>
      <c r="F686" s="481"/>
      <c r="G686" s="20">
        <v>15617.85</v>
      </c>
      <c r="AP686" t="str">
        <f t="shared" si="20"/>
        <v/>
      </c>
      <c r="AQ686" t="str">
        <f>IF(A686="","",VLOOKUP(A686,'Base Sites'!A:B,2,FALSE))</f>
        <v/>
      </c>
      <c r="AT686" t="str">
        <f>IF(A686="","",VLOOKUP(L686,'Base Vendeurs'!A:B,2,FALSE))</f>
        <v/>
      </c>
      <c r="AV686" t="str">
        <f t="shared" si="21"/>
        <v/>
      </c>
    </row>
    <row r="687" spans="1:48" x14ac:dyDescent="0.25">
      <c r="A687" s="481"/>
      <c r="B687" s="481"/>
      <c r="C687" s="480" t="s">
        <v>455</v>
      </c>
      <c r="D687" s="464">
        <v>717</v>
      </c>
      <c r="E687" s="22" t="s">
        <v>67</v>
      </c>
      <c r="F687" s="22" t="s">
        <v>3205</v>
      </c>
      <c r="G687" s="20">
        <v>1778.14</v>
      </c>
      <c r="AP687" t="str">
        <f t="shared" si="20"/>
        <v/>
      </c>
      <c r="AQ687" t="str">
        <f>IF(A687="","",VLOOKUP(A687,'Base Sites'!A:B,2,FALSE))</f>
        <v/>
      </c>
      <c r="AT687" t="str">
        <f>IF(A687="","",VLOOKUP(L687,'Base Vendeurs'!A:B,2,FALSE))</f>
        <v/>
      </c>
      <c r="AV687" t="str">
        <f t="shared" si="21"/>
        <v/>
      </c>
    </row>
    <row r="688" spans="1:48" x14ac:dyDescent="0.25">
      <c r="A688" s="481"/>
      <c r="B688" s="481"/>
      <c r="C688" s="481"/>
      <c r="D688" s="464">
        <v>4267</v>
      </c>
      <c r="E688" s="22" t="s">
        <v>191</v>
      </c>
      <c r="F688" s="22" t="s">
        <v>3205</v>
      </c>
      <c r="G688" s="20">
        <v>862.42</v>
      </c>
      <c r="AP688" t="str">
        <f t="shared" si="20"/>
        <v/>
      </c>
      <c r="AQ688" t="str">
        <f>IF(A688="","",VLOOKUP(A688,'Base Sites'!A:B,2,FALSE))</f>
        <v/>
      </c>
      <c r="AT688" t="str">
        <f>IF(A688="","",VLOOKUP(L688,'Base Vendeurs'!A:B,2,FALSE))</f>
        <v/>
      </c>
      <c r="AV688" t="str">
        <f t="shared" si="21"/>
        <v/>
      </c>
    </row>
    <row r="689" spans="1:48" x14ac:dyDescent="0.25">
      <c r="A689" s="481"/>
      <c r="B689" s="481"/>
      <c r="C689" s="480" t="s">
        <v>5216</v>
      </c>
      <c r="D689" s="481"/>
      <c r="E689" s="481"/>
      <c r="F689" s="481"/>
      <c r="G689" s="20">
        <v>2640.56</v>
      </c>
      <c r="AP689" t="str">
        <f t="shared" si="20"/>
        <v/>
      </c>
      <c r="AQ689" t="str">
        <f>IF(A689="","",VLOOKUP(A689,'Base Sites'!A:B,2,FALSE))</f>
        <v/>
      </c>
      <c r="AT689" t="str">
        <f>IF(A689="","",VLOOKUP(L689,'Base Vendeurs'!A:B,2,FALSE))</f>
        <v/>
      </c>
      <c r="AV689" t="str">
        <f t="shared" si="21"/>
        <v/>
      </c>
    </row>
    <row r="690" spans="1:48" x14ac:dyDescent="0.25">
      <c r="A690" s="481"/>
      <c r="B690" s="481"/>
      <c r="C690" s="22" t="s">
        <v>74</v>
      </c>
      <c r="D690" s="464">
        <v>922</v>
      </c>
      <c r="E690" s="22" t="s">
        <v>66</v>
      </c>
      <c r="F690" s="22" t="s">
        <v>746</v>
      </c>
      <c r="G690" s="20">
        <v>1611.15</v>
      </c>
      <c r="AP690" t="str">
        <f t="shared" si="20"/>
        <v/>
      </c>
      <c r="AQ690" t="str">
        <f>IF(A690="","",VLOOKUP(A690,'Base Sites'!A:B,2,FALSE))</f>
        <v/>
      </c>
      <c r="AT690" t="str">
        <f>IF(A690="","",VLOOKUP(L690,'Base Vendeurs'!A:B,2,FALSE))</f>
        <v/>
      </c>
      <c r="AV690" t="str">
        <f t="shared" si="21"/>
        <v/>
      </c>
    </row>
    <row r="691" spans="1:48" x14ac:dyDescent="0.25">
      <c r="A691" s="481"/>
      <c r="B691" s="481"/>
      <c r="C691" s="480" t="s">
        <v>5219</v>
      </c>
      <c r="D691" s="481"/>
      <c r="E691" s="481"/>
      <c r="F691" s="481"/>
      <c r="G691" s="20">
        <v>1611.15</v>
      </c>
      <c r="AP691" t="str">
        <f t="shared" si="20"/>
        <v/>
      </c>
      <c r="AQ691" t="str">
        <f>IF(A691="","",VLOOKUP(A691,'Base Sites'!A:B,2,FALSE))</f>
        <v/>
      </c>
      <c r="AT691" t="str">
        <f>IF(A691="","",VLOOKUP(L691,'Base Vendeurs'!A:B,2,FALSE))</f>
        <v/>
      </c>
      <c r="AV691" t="str">
        <f t="shared" si="21"/>
        <v/>
      </c>
    </row>
    <row r="692" spans="1:48" x14ac:dyDescent="0.25">
      <c r="A692" s="481"/>
      <c r="B692" s="480" t="s">
        <v>5200</v>
      </c>
      <c r="C692" s="481"/>
      <c r="D692" s="481"/>
      <c r="E692" s="481"/>
      <c r="F692" s="481"/>
      <c r="G692" s="20">
        <v>130216.74999999994</v>
      </c>
      <c r="AP692" t="str">
        <f t="shared" si="20"/>
        <v/>
      </c>
      <c r="AQ692" t="str">
        <f>IF(A692="","",VLOOKUP(A692,'Base Sites'!A:B,2,FALSE))</f>
        <v/>
      </c>
      <c r="AT692" t="str">
        <f>IF(A692="","",VLOOKUP(L692,'Base Vendeurs'!A:B,2,FALSE))</f>
        <v/>
      </c>
      <c r="AV692" t="str">
        <f t="shared" si="21"/>
        <v/>
      </c>
    </row>
    <row r="693" spans="1:48" x14ac:dyDescent="0.25">
      <c r="A693" s="482" t="s">
        <v>5233</v>
      </c>
      <c r="B693" s="481"/>
      <c r="C693" s="481"/>
      <c r="D693" s="481"/>
      <c r="E693" s="481"/>
      <c r="F693" s="481"/>
      <c r="G693" s="20">
        <v>130216.74999999994</v>
      </c>
      <c r="AP693" t="str">
        <f t="shared" si="20"/>
        <v/>
      </c>
      <c r="AQ693" t="e">
        <f>IF(A693="","",VLOOKUP(A693,'Base Sites'!A:B,2,FALSE))</f>
        <v>#N/A</v>
      </c>
      <c r="AT693" t="e">
        <f>IF(A693="","",VLOOKUP(L693,'Base Vendeurs'!A:B,2,FALSE))</f>
        <v>#N/A</v>
      </c>
      <c r="AV693" t="e">
        <f t="shared" si="21"/>
        <v>#DIV/0!</v>
      </c>
    </row>
    <row r="694" spans="1:48" x14ac:dyDescent="0.25">
      <c r="A694" s="482">
        <v>30</v>
      </c>
      <c r="B694" s="480" t="s">
        <v>29</v>
      </c>
      <c r="C694" s="480" t="s">
        <v>30</v>
      </c>
      <c r="D694" s="464">
        <v>3230</v>
      </c>
      <c r="E694" s="22" t="s">
        <v>129</v>
      </c>
      <c r="F694" s="22" t="s">
        <v>2208</v>
      </c>
      <c r="G694" s="20">
        <v>261.85000000000002</v>
      </c>
      <c r="AP694" t="str">
        <f t="shared" si="20"/>
        <v/>
      </c>
      <c r="AQ694" t="str">
        <f>IF(A694="","",VLOOKUP(A694,'Base Sites'!A:B,2,FALSE))</f>
        <v>Valauto Lambersart VW</v>
      </c>
      <c r="AT694" t="e">
        <f>IF(A694="","",VLOOKUP(L694,'Base Vendeurs'!A:B,2,FALSE))</f>
        <v>#N/A</v>
      </c>
      <c r="AV694" t="e">
        <f t="shared" si="21"/>
        <v>#DIV/0!</v>
      </c>
    </row>
    <row r="695" spans="1:48" x14ac:dyDescent="0.25">
      <c r="A695" s="485"/>
      <c r="B695" s="481"/>
      <c r="C695" s="481"/>
      <c r="D695" s="464">
        <v>3241</v>
      </c>
      <c r="E695" s="22" t="s">
        <v>31</v>
      </c>
      <c r="F695" s="22" t="s">
        <v>2143</v>
      </c>
      <c r="G695" s="20">
        <v>308.33</v>
      </c>
      <c r="AP695" t="str">
        <f t="shared" si="20"/>
        <v/>
      </c>
      <c r="AQ695" t="str">
        <f>IF(A695="","",VLOOKUP(A695,'Base Sites'!A:B,2,FALSE))</f>
        <v/>
      </c>
      <c r="AT695" t="str">
        <f>IF(A695="","",VLOOKUP(L695,'Base Vendeurs'!A:B,2,FALSE))</f>
        <v/>
      </c>
      <c r="AV695" t="str">
        <f t="shared" si="21"/>
        <v/>
      </c>
    </row>
    <row r="696" spans="1:48" x14ac:dyDescent="0.25">
      <c r="A696" s="485"/>
      <c r="B696" s="481"/>
      <c r="C696" s="481"/>
      <c r="D696" s="464">
        <v>3352</v>
      </c>
      <c r="E696" s="22" t="s">
        <v>42</v>
      </c>
      <c r="F696" s="22" t="s">
        <v>2240</v>
      </c>
      <c r="G696" s="20">
        <v>1661.93</v>
      </c>
      <c r="AP696" t="str">
        <f t="shared" si="20"/>
        <v/>
      </c>
      <c r="AQ696" t="str">
        <f>IF(A696="","",VLOOKUP(A696,'Base Sites'!A:B,2,FALSE))</f>
        <v/>
      </c>
      <c r="AT696" t="str">
        <f>IF(A696="","",VLOOKUP(L696,'Base Vendeurs'!A:B,2,FALSE))</f>
        <v/>
      </c>
      <c r="AV696" t="str">
        <f t="shared" si="21"/>
        <v/>
      </c>
    </row>
    <row r="697" spans="1:48" x14ac:dyDescent="0.25">
      <c r="A697" s="485"/>
      <c r="B697" s="481"/>
      <c r="C697" s="481"/>
      <c r="D697" s="464">
        <v>3353</v>
      </c>
      <c r="E697" s="22" t="s">
        <v>129</v>
      </c>
      <c r="F697" s="22" t="s">
        <v>526</v>
      </c>
      <c r="G697" s="20">
        <v>1593.76</v>
      </c>
      <c r="AP697" t="str">
        <f t="shared" si="20"/>
        <v/>
      </c>
      <c r="AQ697" t="str">
        <f>IF(A697="","",VLOOKUP(A697,'Base Sites'!A:B,2,FALSE))</f>
        <v/>
      </c>
      <c r="AT697" t="str">
        <f>IF(A697="","",VLOOKUP(L697,'Base Vendeurs'!A:B,2,FALSE))</f>
        <v/>
      </c>
      <c r="AV697" t="str">
        <f t="shared" si="21"/>
        <v/>
      </c>
    </row>
    <row r="698" spans="1:48" x14ac:dyDescent="0.25">
      <c r="A698" s="485"/>
      <c r="B698" s="481"/>
      <c r="C698" s="481"/>
      <c r="D698" s="464">
        <v>3368</v>
      </c>
      <c r="E698" s="480" t="s">
        <v>42</v>
      </c>
      <c r="F698" s="22" t="s">
        <v>553</v>
      </c>
      <c r="G698" s="20">
        <v>1284.79</v>
      </c>
      <c r="AP698" t="str">
        <f t="shared" si="20"/>
        <v/>
      </c>
      <c r="AQ698" t="str">
        <f>IF(A698="","",VLOOKUP(A698,'Base Sites'!A:B,2,FALSE))</f>
        <v/>
      </c>
      <c r="AT698" t="str">
        <f>IF(A698="","",VLOOKUP(L698,'Base Vendeurs'!A:B,2,FALSE))</f>
        <v/>
      </c>
      <c r="AV698" t="str">
        <f t="shared" si="21"/>
        <v/>
      </c>
    </row>
    <row r="699" spans="1:48" x14ac:dyDescent="0.25">
      <c r="A699" s="485"/>
      <c r="B699" s="481"/>
      <c r="C699" s="481"/>
      <c r="D699" s="464">
        <v>3370</v>
      </c>
      <c r="E699" s="481" t="s">
        <v>42</v>
      </c>
      <c r="F699" s="22" t="s">
        <v>490</v>
      </c>
      <c r="G699" s="20">
        <v>1152.7599999999998</v>
      </c>
      <c r="AP699" t="str">
        <f t="shared" si="20"/>
        <v/>
      </c>
      <c r="AQ699" t="str">
        <f>IF(A699="","",VLOOKUP(A699,'Base Sites'!A:B,2,FALSE))</f>
        <v/>
      </c>
      <c r="AT699" t="str">
        <f>IF(A699="","",VLOOKUP(L699,'Base Vendeurs'!A:B,2,FALSE))</f>
        <v/>
      </c>
      <c r="AV699" t="str">
        <f t="shared" si="21"/>
        <v/>
      </c>
    </row>
    <row r="700" spans="1:48" x14ac:dyDescent="0.25">
      <c r="A700" s="485"/>
      <c r="B700" s="481"/>
      <c r="C700" s="481"/>
      <c r="D700" s="464">
        <v>3435</v>
      </c>
      <c r="E700" s="480" t="s">
        <v>79</v>
      </c>
      <c r="F700" s="22" t="s">
        <v>601</v>
      </c>
      <c r="G700" s="20">
        <v>1186.0899999999999</v>
      </c>
      <c r="AP700" t="str">
        <f t="shared" si="20"/>
        <v/>
      </c>
      <c r="AQ700" t="str">
        <f>IF(A700="","",VLOOKUP(A700,'Base Sites'!A:B,2,FALSE))</f>
        <v/>
      </c>
      <c r="AT700" t="str">
        <f>IF(A700="","",VLOOKUP(L700,'Base Vendeurs'!A:B,2,FALSE))</f>
        <v/>
      </c>
      <c r="AV700" t="str">
        <f t="shared" si="21"/>
        <v/>
      </c>
    </row>
    <row r="701" spans="1:48" x14ac:dyDescent="0.25">
      <c r="A701" s="485"/>
      <c r="B701" s="481"/>
      <c r="C701" s="481"/>
      <c r="D701" s="464">
        <v>3502</v>
      </c>
      <c r="E701" s="481" t="s">
        <v>79</v>
      </c>
      <c r="F701" s="22" t="s">
        <v>560</v>
      </c>
      <c r="G701" s="20">
        <v>1057.76</v>
      </c>
      <c r="AP701" t="str">
        <f t="shared" si="20"/>
        <v/>
      </c>
      <c r="AQ701" t="str">
        <f>IF(A701="","",VLOOKUP(A701,'Base Sites'!A:B,2,FALSE))</f>
        <v/>
      </c>
      <c r="AT701" t="str">
        <f>IF(A701="","",VLOOKUP(L701,'Base Vendeurs'!A:B,2,FALSE))</f>
        <v/>
      </c>
      <c r="AV701" t="str">
        <f t="shared" si="21"/>
        <v/>
      </c>
    </row>
    <row r="702" spans="1:48" x14ac:dyDescent="0.25">
      <c r="A702" s="485"/>
      <c r="B702" s="481"/>
      <c r="C702" s="481"/>
      <c r="D702" s="464">
        <v>3508</v>
      </c>
      <c r="E702" s="481" t="s">
        <v>79</v>
      </c>
      <c r="F702" s="22" t="s">
        <v>1244</v>
      </c>
      <c r="G702" s="20">
        <v>2089.9900000000002</v>
      </c>
      <c r="AP702" t="str">
        <f t="shared" si="20"/>
        <v/>
      </c>
      <c r="AQ702" t="str">
        <f>IF(A702="","",VLOOKUP(A702,'Base Sites'!A:B,2,FALSE))</f>
        <v/>
      </c>
      <c r="AT702" t="str">
        <f>IF(A702="","",VLOOKUP(L702,'Base Vendeurs'!A:B,2,FALSE))</f>
        <v/>
      </c>
      <c r="AV702" t="str">
        <f t="shared" si="21"/>
        <v/>
      </c>
    </row>
    <row r="703" spans="1:48" x14ac:dyDescent="0.25">
      <c r="A703" s="485"/>
      <c r="B703" s="481"/>
      <c r="C703" s="481"/>
      <c r="D703" s="464">
        <v>3539</v>
      </c>
      <c r="E703" s="481" t="s">
        <v>79</v>
      </c>
      <c r="F703" s="22" t="s">
        <v>3052</v>
      </c>
      <c r="G703" s="20">
        <v>3296.02</v>
      </c>
      <c r="AP703" t="str">
        <f t="shared" si="20"/>
        <v/>
      </c>
      <c r="AQ703" t="str">
        <f>IF(A703="","",VLOOKUP(A703,'Base Sites'!A:B,2,FALSE))</f>
        <v/>
      </c>
      <c r="AT703" t="str">
        <f>IF(A703="","",VLOOKUP(L703,'Base Vendeurs'!A:B,2,FALSE))</f>
        <v/>
      </c>
      <c r="AV703" t="str">
        <f t="shared" si="21"/>
        <v/>
      </c>
    </row>
    <row r="704" spans="1:48" x14ac:dyDescent="0.25">
      <c r="A704" s="485"/>
      <c r="B704" s="481"/>
      <c r="C704" s="481"/>
      <c r="D704" s="464">
        <v>3549</v>
      </c>
      <c r="E704" s="22" t="s">
        <v>31</v>
      </c>
      <c r="F704" s="22" t="s">
        <v>2134</v>
      </c>
      <c r="G704" s="20">
        <v>1148.67</v>
      </c>
      <c r="AP704" t="str">
        <f t="shared" si="20"/>
        <v/>
      </c>
      <c r="AQ704" t="str">
        <f>IF(A704="","",VLOOKUP(A704,'Base Sites'!A:B,2,FALSE))</f>
        <v/>
      </c>
      <c r="AT704" t="str">
        <f>IF(A704="","",VLOOKUP(L704,'Base Vendeurs'!A:B,2,FALSE))</f>
        <v/>
      </c>
      <c r="AV704" t="str">
        <f t="shared" si="21"/>
        <v/>
      </c>
    </row>
    <row r="705" spans="1:48" x14ac:dyDescent="0.25">
      <c r="A705" s="485"/>
      <c r="B705" s="481"/>
      <c r="C705" s="481"/>
      <c r="D705" s="464">
        <v>3591</v>
      </c>
      <c r="E705" s="22" t="s">
        <v>79</v>
      </c>
      <c r="F705" s="22" t="s">
        <v>3836</v>
      </c>
      <c r="G705" s="20">
        <v>1370.07</v>
      </c>
      <c r="AP705" t="str">
        <f t="shared" si="20"/>
        <v/>
      </c>
      <c r="AQ705" t="str">
        <f>IF(A705="","",VLOOKUP(A705,'Base Sites'!A:B,2,FALSE))</f>
        <v/>
      </c>
      <c r="AT705" t="str">
        <f>IF(A705="","",VLOOKUP(L705,'Base Vendeurs'!A:B,2,FALSE))</f>
        <v/>
      </c>
      <c r="AV705" t="str">
        <f t="shared" si="21"/>
        <v/>
      </c>
    </row>
    <row r="706" spans="1:48" x14ac:dyDescent="0.25">
      <c r="A706" s="485"/>
      <c r="B706" s="481"/>
      <c r="C706" s="481"/>
      <c r="D706" s="464">
        <v>3592</v>
      </c>
      <c r="E706" s="22" t="s">
        <v>178</v>
      </c>
      <c r="F706" s="22" t="s">
        <v>2253</v>
      </c>
      <c r="G706" s="20">
        <v>1671.54</v>
      </c>
      <c r="AP706" t="str">
        <f t="shared" ref="AP706:AP769" si="22">IF(AM706="","",+AL706/AM706)</f>
        <v/>
      </c>
      <c r="AQ706" t="str">
        <f>IF(A706="","",VLOOKUP(A706,'Base Sites'!A:B,2,FALSE))</f>
        <v/>
      </c>
      <c r="AT706" t="str">
        <f>IF(A706="","",VLOOKUP(L706,'Base Vendeurs'!A:B,2,FALSE))</f>
        <v/>
      </c>
      <c r="AV706" t="str">
        <f t="shared" si="21"/>
        <v/>
      </c>
    </row>
    <row r="707" spans="1:48" x14ac:dyDescent="0.25">
      <c r="A707" s="485"/>
      <c r="B707" s="481"/>
      <c r="C707" s="481"/>
      <c r="D707" s="464">
        <v>3703</v>
      </c>
      <c r="E707" s="480" t="s">
        <v>31</v>
      </c>
      <c r="F707" s="22" t="s">
        <v>516</v>
      </c>
      <c r="G707" s="20">
        <v>1202.75</v>
      </c>
      <c r="AP707" t="str">
        <f t="shared" si="22"/>
        <v/>
      </c>
      <c r="AQ707" t="str">
        <f>IF(A707="","",VLOOKUP(A707,'Base Sites'!A:B,2,FALSE))</f>
        <v/>
      </c>
      <c r="AT707" t="str">
        <f>IF(A707="","",VLOOKUP(L707,'Base Vendeurs'!A:B,2,FALSE))</f>
        <v/>
      </c>
      <c r="AV707" t="str">
        <f t="shared" ref="AV707:AV770" si="23">IF(A707="","",+AU707/S707)</f>
        <v/>
      </c>
    </row>
    <row r="708" spans="1:48" x14ac:dyDescent="0.25">
      <c r="A708" s="485"/>
      <c r="B708" s="481"/>
      <c r="C708" s="481"/>
      <c r="D708" s="464">
        <v>3714</v>
      </c>
      <c r="E708" s="481" t="s">
        <v>31</v>
      </c>
      <c r="F708" s="22" t="s">
        <v>494</v>
      </c>
      <c r="G708" s="20">
        <v>777.51</v>
      </c>
      <c r="AP708" t="str">
        <f t="shared" si="22"/>
        <v/>
      </c>
      <c r="AQ708" t="str">
        <f>IF(A708="","",VLOOKUP(A708,'Base Sites'!A:B,2,FALSE))</f>
        <v/>
      </c>
      <c r="AT708" t="str">
        <f>IF(A708="","",VLOOKUP(L708,'Base Vendeurs'!A:B,2,FALSE))</f>
        <v/>
      </c>
      <c r="AV708" t="str">
        <f t="shared" si="23"/>
        <v/>
      </c>
    </row>
    <row r="709" spans="1:48" x14ac:dyDescent="0.25">
      <c r="A709" s="485"/>
      <c r="B709" s="481"/>
      <c r="C709" s="481"/>
      <c r="D709" s="464">
        <v>4060</v>
      </c>
      <c r="E709" s="22" t="s">
        <v>129</v>
      </c>
      <c r="F709" s="22" t="s">
        <v>534</v>
      </c>
      <c r="G709" s="20">
        <v>992.79</v>
      </c>
      <c r="AP709" t="str">
        <f t="shared" si="22"/>
        <v/>
      </c>
      <c r="AQ709" t="str">
        <f>IF(A709="","",VLOOKUP(A709,'Base Sites'!A:B,2,FALSE))</f>
        <v/>
      </c>
      <c r="AT709" t="str">
        <f>IF(A709="","",VLOOKUP(L709,'Base Vendeurs'!A:B,2,FALSE))</f>
        <v/>
      </c>
      <c r="AV709" t="str">
        <f t="shared" si="23"/>
        <v/>
      </c>
    </row>
    <row r="710" spans="1:48" x14ac:dyDescent="0.25">
      <c r="A710" s="485"/>
      <c r="B710" s="481"/>
      <c r="C710" s="481"/>
      <c r="D710" s="464">
        <v>4067</v>
      </c>
      <c r="E710" s="22" t="s">
        <v>31</v>
      </c>
      <c r="F710" s="22" t="s">
        <v>1786</v>
      </c>
      <c r="G710" s="20">
        <v>671.5</v>
      </c>
      <c r="AP710" t="str">
        <f t="shared" si="22"/>
        <v/>
      </c>
      <c r="AQ710" t="str">
        <f>IF(A710="","",VLOOKUP(A710,'Base Sites'!A:B,2,FALSE))</f>
        <v/>
      </c>
      <c r="AT710" t="str">
        <f>IF(A710="","",VLOOKUP(L710,'Base Vendeurs'!A:B,2,FALSE))</f>
        <v/>
      </c>
      <c r="AV710" t="str">
        <f t="shared" si="23"/>
        <v/>
      </c>
    </row>
    <row r="711" spans="1:48" x14ac:dyDescent="0.25">
      <c r="A711" s="485"/>
      <c r="B711" s="481"/>
      <c r="C711" s="481"/>
      <c r="D711" s="464">
        <v>4073</v>
      </c>
      <c r="E711" s="480" t="s">
        <v>84</v>
      </c>
      <c r="F711" s="22" t="s">
        <v>3074</v>
      </c>
      <c r="G711" s="20">
        <v>1004.18</v>
      </c>
      <c r="AP711" t="str">
        <f t="shared" si="22"/>
        <v/>
      </c>
      <c r="AQ711" t="str">
        <f>IF(A711="","",VLOOKUP(A711,'Base Sites'!A:B,2,FALSE))</f>
        <v/>
      </c>
      <c r="AT711" t="str">
        <f>IF(A711="","",VLOOKUP(L711,'Base Vendeurs'!A:B,2,FALSE))</f>
        <v/>
      </c>
      <c r="AV711" t="str">
        <f t="shared" si="23"/>
        <v/>
      </c>
    </row>
    <row r="712" spans="1:48" x14ac:dyDescent="0.25">
      <c r="A712" s="485"/>
      <c r="B712" s="481"/>
      <c r="C712" s="481"/>
      <c r="D712" s="464">
        <v>4081</v>
      </c>
      <c r="E712" s="481" t="s">
        <v>84</v>
      </c>
      <c r="F712" s="22" t="s">
        <v>2265</v>
      </c>
      <c r="G712" s="20">
        <v>1197.93</v>
      </c>
      <c r="AP712" t="str">
        <f t="shared" si="22"/>
        <v/>
      </c>
      <c r="AQ712" t="str">
        <f>IF(A712="","",VLOOKUP(A712,'Base Sites'!A:B,2,FALSE))</f>
        <v/>
      </c>
      <c r="AT712" t="str">
        <f>IF(A712="","",VLOOKUP(L712,'Base Vendeurs'!A:B,2,FALSE))</f>
        <v/>
      </c>
      <c r="AV712" t="str">
        <f t="shared" si="23"/>
        <v/>
      </c>
    </row>
    <row r="713" spans="1:48" x14ac:dyDescent="0.25">
      <c r="A713" s="485"/>
      <c r="B713" s="481"/>
      <c r="C713" s="481"/>
      <c r="D713" s="464">
        <v>4083</v>
      </c>
      <c r="E713" s="480" t="s">
        <v>31</v>
      </c>
      <c r="F713" s="22" t="s">
        <v>1367</v>
      </c>
      <c r="G713" s="20">
        <v>2298.33</v>
      </c>
      <c r="AP713" t="str">
        <f t="shared" si="22"/>
        <v/>
      </c>
      <c r="AQ713" t="str">
        <f>IF(A713="","",VLOOKUP(A713,'Base Sites'!A:B,2,FALSE))</f>
        <v/>
      </c>
      <c r="AT713" t="str">
        <f>IF(A713="","",VLOOKUP(L713,'Base Vendeurs'!A:B,2,FALSE))</f>
        <v/>
      </c>
      <c r="AV713" t="str">
        <f t="shared" si="23"/>
        <v/>
      </c>
    </row>
    <row r="714" spans="1:48" x14ac:dyDescent="0.25">
      <c r="A714" s="485"/>
      <c r="B714" s="481"/>
      <c r="C714" s="481"/>
      <c r="D714" s="464">
        <v>4116</v>
      </c>
      <c r="E714" s="481" t="s">
        <v>31</v>
      </c>
      <c r="F714" s="22" t="s">
        <v>2124</v>
      </c>
      <c r="G714" s="20">
        <v>760.26</v>
      </c>
      <c r="AP714" t="str">
        <f t="shared" si="22"/>
        <v/>
      </c>
      <c r="AQ714" t="str">
        <f>IF(A714="","",VLOOKUP(A714,'Base Sites'!A:B,2,FALSE))</f>
        <v/>
      </c>
      <c r="AT714" t="str">
        <f>IF(A714="","",VLOOKUP(L714,'Base Vendeurs'!A:B,2,FALSE))</f>
        <v/>
      </c>
      <c r="AV714" t="str">
        <f t="shared" si="23"/>
        <v/>
      </c>
    </row>
    <row r="715" spans="1:48" x14ac:dyDescent="0.25">
      <c r="A715" s="485"/>
      <c r="B715" s="481"/>
      <c r="C715" s="481"/>
      <c r="D715" s="464">
        <v>4127</v>
      </c>
      <c r="E715" s="481" t="s">
        <v>31</v>
      </c>
      <c r="F715" s="22" t="s">
        <v>2159</v>
      </c>
      <c r="G715" s="20">
        <v>1038.5999999999999</v>
      </c>
      <c r="AP715" t="str">
        <f t="shared" si="22"/>
        <v/>
      </c>
      <c r="AQ715" t="str">
        <f>IF(A715="","",VLOOKUP(A715,'Base Sites'!A:B,2,FALSE))</f>
        <v/>
      </c>
      <c r="AT715" t="str">
        <f>IF(A715="","",VLOOKUP(L715,'Base Vendeurs'!A:B,2,FALSE))</f>
        <v/>
      </c>
      <c r="AV715" t="str">
        <f t="shared" si="23"/>
        <v/>
      </c>
    </row>
    <row r="716" spans="1:48" x14ac:dyDescent="0.25">
      <c r="A716" s="485"/>
      <c r="B716" s="481"/>
      <c r="C716" s="481"/>
      <c r="D716" s="464">
        <v>4205</v>
      </c>
      <c r="E716" s="480" t="s">
        <v>42</v>
      </c>
      <c r="F716" s="22" t="s">
        <v>2269</v>
      </c>
      <c r="G716" s="20">
        <v>1289.04</v>
      </c>
      <c r="AP716" t="str">
        <f t="shared" si="22"/>
        <v/>
      </c>
      <c r="AQ716" t="str">
        <f>IF(A716="","",VLOOKUP(A716,'Base Sites'!A:B,2,FALSE))</f>
        <v/>
      </c>
      <c r="AT716" t="str">
        <f>IF(A716="","",VLOOKUP(L716,'Base Vendeurs'!A:B,2,FALSE))</f>
        <v/>
      </c>
      <c r="AV716" t="str">
        <f t="shared" si="23"/>
        <v/>
      </c>
    </row>
    <row r="717" spans="1:48" x14ac:dyDescent="0.25">
      <c r="A717" s="485"/>
      <c r="B717" s="481"/>
      <c r="C717" s="481"/>
      <c r="D717" s="464">
        <v>4338</v>
      </c>
      <c r="E717" s="481" t="s">
        <v>42</v>
      </c>
      <c r="F717" s="22" t="s">
        <v>2119</v>
      </c>
      <c r="G717" s="20">
        <v>1969.01</v>
      </c>
      <c r="AP717" t="str">
        <f t="shared" si="22"/>
        <v/>
      </c>
      <c r="AQ717" t="str">
        <f>IF(A717="","",VLOOKUP(A717,'Base Sites'!A:B,2,FALSE))</f>
        <v/>
      </c>
      <c r="AT717" t="str">
        <f>IF(A717="","",VLOOKUP(L717,'Base Vendeurs'!A:B,2,FALSE))</f>
        <v/>
      </c>
      <c r="AV717" t="str">
        <f t="shared" si="23"/>
        <v/>
      </c>
    </row>
    <row r="718" spans="1:48" x14ac:dyDescent="0.25">
      <c r="A718" s="485"/>
      <c r="B718" s="481"/>
      <c r="C718" s="481"/>
      <c r="D718" s="464">
        <v>4339</v>
      </c>
      <c r="E718" s="22" t="s">
        <v>178</v>
      </c>
      <c r="F718" s="22" t="s">
        <v>3058</v>
      </c>
      <c r="G718" s="20">
        <v>1687.92</v>
      </c>
      <c r="AP718" t="str">
        <f t="shared" si="22"/>
        <v/>
      </c>
      <c r="AQ718" t="str">
        <f>IF(A718="","",VLOOKUP(A718,'Base Sites'!A:B,2,FALSE))</f>
        <v/>
      </c>
      <c r="AT718" t="str">
        <f>IF(A718="","",VLOOKUP(L718,'Base Vendeurs'!A:B,2,FALSE))</f>
        <v/>
      </c>
      <c r="AV718" t="str">
        <f t="shared" si="23"/>
        <v/>
      </c>
    </row>
    <row r="719" spans="1:48" x14ac:dyDescent="0.25">
      <c r="A719" s="485"/>
      <c r="B719" s="481"/>
      <c r="C719" s="481"/>
      <c r="D719" s="464">
        <v>4345</v>
      </c>
      <c r="E719" s="22" t="s">
        <v>31</v>
      </c>
      <c r="F719" s="22" t="s">
        <v>3736</v>
      </c>
      <c r="G719" s="20">
        <v>700.51</v>
      </c>
      <c r="AP719" t="str">
        <f t="shared" si="22"/>
        <v/>
      </c>
      <c r="AQ719" t="str">
        <f>IF(A719="","",VLOOKUP(A719,'Base Sites'!A:B,2,FALSE))</f>
        <v/>
      </c>
      <c r="AT719" t="str">
        <f>IF(A719="","",VLOOKUP(L719,'Base Vendeurs'!A:B,2,FALSE))</f>
        <v/>
      </c>
      <c r="AV719" t="str">
        <f t="shared" si="23"/>
        <v/>
      </c>
    </row>
    <row r="720" spans="1:48" x14ac:dyDescent="0.25">
      <c r="A720" s="485"/>
      <c r="B720" s="481"/>
      <c r="C720" s="481"/>
      <c r="D720" s="464">
        <v>4357</v>
      </c>
      <c r="E720" s="22" t="s">
        <v>128</v>
      </c>
      <c r="F720" s="22" t="s">
        <v>4517</v>
      </c>
      <c r="G720" s="20">
        <v>787.01</v>
      </c>
      <c r="AP720" t="str">
        <f t="shared" si="22"/>
        <v/>
      </c>
      <c r="AQ720" t="str">
        <f>IF(A720="","",VLOOKUP(A720,'Base Sites'!A:B,2,FALSE))</f>
        <v/>
      </c>
      <c r="AT720" t="str">
        <f>IF(A720="","",VLOOKUP(L720,'Base Vendeurs'!A:B,2,FALSE))</f>
        <v/>
      </c>
      <c r="AV720" t="str">
        <f t="shared" si="23"/>
        <v/>
      </c>
    </row>
    <row r="721" spans="1:48" x14ac:dyDescent="0.25">
      <c r="A721" s="485"/>
      <c r="B721" s="481"/>
      <c r="C721" s="481"/>
      <c r="D721" s="464">
        <v>4363</v>
      </c>
      <c r="E721" s="480" t="s">
        <v>129</v>
      </c>
      <c r="F721" s="22" t="s">
        <v>528</v>
      </c>
      <c r="G721" s="20">
        <v>2447.58</v>
      </c>
      <c r="AP721" t="str">
        <f t="shared" si="22"/>
        <v/>
      </c>
      <c r="AQ721" t="str">
        <f>IF(A721="","",VLOOKUP(A721,'Base Sites'!A:B,2,FALSE))</f>
        <v/>
      </c>
      <c r="AT721" t="str">
        <f>IF(A721="","",VLOOKUP(L721,'Base Vendeurs'!A:B,2,FALSE))</f>
        <v/>
      </c>
      <c r="AV721" t="str">
        <f t="shared" si="23"/>
        <v/>
      </c>
    </row>
    <row r="722" spans="1:48" x14ac:dyDescent="0.25">
      <c r="A722" s="485"/>
      <c r="B722" s="481"/>
      <c r="C722" s="481"/>
      <c r="D722" s="464">
        <v>4365</v>
      </c>
      <c r="E722" s="481" t="s">
        <v>129</v>
      </c>
      <c r="F722" s="22" t="s">
        <v>1265</v>
      </c>
      <c r="G722" s="20">
        <v>719.85</v>
      </c>
      <c r="AP722" t="str">
        <f t="shared" si="22"/>
        <v/>
      </c>
      <c r="AQ722" t="str">
        <f>IF(A722="","",VLOOKUP(A722,'Base Sites'!A:B,2,FALSE))</f>
        <v/>
      </c>
      <c r="AT722" t="str">
        <f>IF(A722="","",VLOOKUP(L722,'Base Vendeurs'!A:B,2,FALSE))</f>
        <v/>
      </c>
      <c r="AV722" t="str">
        <f t="shared" si="23"/>
        <v/>
      </c>
    </row>
    <row r="723" spans="1:48" x14ac:dyDescent="0.25">
      <c r="A723" s="485"/>
      <c r="B723" s="481"/>
      <c r="C723" s="481"/>
      <c r="D723" s="464">
        <v>4369</v>
      </c>
      <c r="E723" s="22" t="s">
        <v>31</v>
      </c>
      <c r="F723" s="22" t="s">
        <v>522</v>
      </c>
      <c r="G723" s="20">
        <v>751.66</v>
      </c>
      <c r="AP723" t="str">
        <f t="shared" si="22"/>
        <v/>
      </c>
      <c r="AQ723" t="str">
        <f>IF(A723="","",VLOOKUP(A723,'Base Sites'!A:B,2,FALSE))</f>
        <v/>
      </c>
      <c r="AT723" t="str">
        <f>IF(A723="","",VLOOKUP(L723,'Base Vendeurs'!A:B,2,FALSE))</f>
        <v/>
      </c>
      <c r="AV723" t="str">
        <f t="shared" si="23"/>
        <v/>
      </c>
    </row>
    <row r="724" spans="1:48" x14ac:dyDescent="0.25">
      <c r="A724" s="485"/>
      <c r="B724" s="481"/>
      <c r="C724" s="481"/>
      <c r="D724" s="464">
        <v>4373</v>
      </c>
      <c r="E724" s="480" t="s">
        <v>378</v>
      </c>
      <c r="F724" s="22" t="s">
        <v>638</v>
      </c>
      <c r="G724" s="20">
        <v>1158.1600000000001</v>
      </c>
      <c r="AP724" t="str">
        <f t="shared" si="22"/>
        <v/>
      </c>
      <c r="AQ724" t="str">
        <f>IF(A724="","",VLOOKUP(A724,'Base Sites'!A:B,2,FALSE))</f>
        <v/>
      </c>
      <c r="AT724" t="str">
        <f>IF(A724="","",VLOOKUP(L724,'Base Vendeurs'!A:B,2,FALSE))</f>
        <v/>
      </c>
      <c r="AV724" t="str">
        <f t="shared" si="23"/>
        <v/>
      </c>
    </row>
    <row r="725" spans="1:48" x14ac:dyDescent="0.25">
      <c r="A725" s="485"/>
      <c r="B725" s="481"/>
      <c r="C725" s="481"/>
      <c r="D725" s="464">
        <v>4374</v>
      </c>
      <c r="E725" s="481" t="s">
        <v>378</v>
      </c>
      <c r="F725" s="22" t="s">
        <v>623</v>
      </c>
      <c r="G725" s="20">
        <v>1317.17</v>
      </c>
      <c r="AP725" t="str">
        <f t="shared" si="22"/>
        <v/>
      </c>
      <c r="AQ725" t="str">
        <f>IF(A725="","",VLOOKUP(A725,'Base Sites'!A:B,2,FALSE))</f>
        <v/>
      </c>
      <c r="AT725" t="str">
        <f>IF(A725="","",VLOOKUP(L725,'Base Vendeurs'!A:B,2,FALSE))</f>
        <v/>
      </c>
      <c r="AV725" t="str">
        <f t="shared" si="23"/>
        <v/>
      </c>
    </row>
    <row r="726" spans="1:48" x14ac:dyDescent="0.25">
      <c r="A726" s="485"/>
      <c r="B726" s="481"/>
      <c r="C726" s="481"/>
      <c r="D726" s="464">
        <v>4377</v>
      </c>
      <c r="E726" s="481" t="s">
        <v>378</v>
      </c>
      <c r="F726" s="22" t="s">
        <v>642</v>
      </c>
      <c r="G726" s="20">
        <v>1158.17</v>
      </c>
      <c r="AP726" t="str">
        <f t="shared" si="22"/>
        <v/>
      </c>
      <c r="AQ726" t="str">
        <f>IF(A726="","",VLOOKUP(A726,'Base Sites'!A:B,2,FALSE))</f>
        <v/>
      </c>
      <c r="AT726" t="str">
        <f>IF(A726="","",VLOOKUP(L726,'Base Vendeurs'!A:B,2,FALSE))</f>
        <v/>
      </c>
      <c r="AV726" t="str">
        <f t="shared" si="23"/>
        <v/>
      </c>
    </row>
    <row r="727" spans="1:48" x14ac:dyDescent="0.25">
      <c r="A727" s="485"/>
      <c r="B727" s="481"/>
      <c r="C727" s="481"/>
      <c r="D727" s="464">
        <v>4381</v>
      </c>
      <c r="E727" s="481" t="s">
        <v>378</v>
      </c>
      <c r="F727" s="22" t="s">
        <v>613</v>
      </c>
      <c r="G727" s="20">
        <v>1290.54</v>
      </c>
      <c r="AP727" t="str">
        <f t="shared" si="22"/>
        <v/>
      </c>
      <c r="AQ727" t="str">
        <f>IF(A727="","",VLOOKUP(A727,'Base Sites'!A:B,2,FALSE))</f>
        <v/>
      </c>
      <c r="AT727" t="str">
        <f>IF(A727="","",VLOOKUP(L727,'Base Vendeurs'!A:B,2,FALSE))</f>
        <v/>
      </c>
      <c r="AV727" t="str">
        <f t="shared" si="23"/>
        <v/>
      </c>
    </row>
    <row r="728" spans="1:48" x14ac:dyDescent="0.25">
      <c r="A728" s="485"/>
      <c r="B728" s="481"/>
      <c r="C728" s="481"/>
      <c r="D728" s="464">
        <v>4382</v>
      </c>
      <c r="E728" s="481" t="s">
        <v>378</v>
      </c>
      <c r="F728" s="22" t="s">
        <v>625</v>
      </c>
      <c r="G728" s="20">
        <v>1290.54</v>
      </c>
      <c r="AP728" t="str">
        <f t="shared" si="22"/>
        <v/>
      </c>
      <c r="AQ728" t="str">
        <f>IF(A728="","",VLOOKUP(A728,'Base Sites'!A:B,2,FALSE))</f>
        <v/>
      </c>
      <c r="AT728" t="str">
        <f>IF(A728="","",VLOOKUP(L728,'Base Vendeurs'!A:B,2,FALSE))</f>
        <v/>
      </c>
      <c r="AV728" t="str">
        <f t="shared" si="23"/>
        <v/>
      </c>
    </row>
    <row r="729" spans="1:48" x14ac:dyDescent="0.25">
      <c r="A729" s="485"/>
      <c r="B729" s="481"/>
      <c r="C729" s="481"/>
      <c r="D729" s="464">
        <v>4400</v>
      </c>
      <c r="E729" s="22" t="s">
        <v>79</v>
      </c>
      <c r="F729" s="22" t="s">
        <v>2275</v>
      </c>
      <c r="G729" s="20">
        <v>1069.68</v>
      </c>
      <c r="AP729" t="str">
        <f t="shared" si="22"/>
        <v/>
      </c>
      <c r="AQ729" t="str">
        <f>IF(A729="","",VLOOKUP(A729,'Base Sites'!A:B,2,FALSE))</f>
        <v/>
      </c>
      <c r="AT729" t="str">
        <f>IF(A729="","",VLOOKUP(L729,'Base Vendeurs'!A:B,2,FALSE))</f>
        <v/>
      </c>
      <c r="AV729" t="str">
        <f t="shared" si="23"/>
        <v/>
      </c>
    </row>
    <row r="730" spans="1:48" x14ac:dyDescent="0.25">
      <c r="A730" s="485"/>
      <c r="B730" s="481"/>
      <c r="C730" s="481"/>
      <c r="D730" s="464">
        <v>4401</v>
      </c>
      <c r="E730" s="22" t="s">
        <v>31</v>
      </c>
      <c r="F730" s="22" t="s">
        <v>4509</v>
      </c>
      <c r="G730" s="20">
        <v>738.18</v>
      </c>
      <c r="AP730" t="str">
        <f t="shared" si="22"/>
        <v/>
      </c>
      <c r="AQ730" t="str">
        <f>IF(A730="","",VLOOKUP(A730,'Base Sites'!A:B,2,FALSE))</f>
        <v/>
      </c>
      <c r="AT730" t="str">
        <f>IF(A730="","",VLOOKUP(L730,'Base Vendeurs'!A:B,2,FALSE))</f>
        <v/>
      </c>
      <c r="AV730" t="str">
        <f t="shared" si="23"/>
        <v/>
      </c>
    </row>
    <row r="731" spans="1:48" x14ac:dyDescent="0.25">
      <c r="A731" s="485"/>
      <c r="B731" s="481"/>
      <c r="C731" s="481"/>
      <c r="D731" s="464">
        <v>4406</v>
      </c>
      <c r="E731" s="22" t="s">
        <v>84</v>
      </c>
      <c r="F731" s="22" t="s">
        <v>4621</v>
      </c>
      <c r="G731" s="20">
        <v>1227.51</v>
      </c>
      <c r="AP731" t="str">
        <f t="shared" si="22"/>
        <v/>
      </c>
      <c r="AQ731" t="str">
        <f>IF(A731="","",VLOOKUP(A731,'Base Sites'!A:B,2,FALSE))</f>
        <v/>
      </c>
      <c r="AT731" t="str">
        <f>IF(A731="","",VLOOKUP(L731,'Base Vendeurs'!A:B,2,FALSE))</f>
        <v/>
      </c>
      <c r="AV731" t="str">
        <f t="shared" si="23"/>
        <v/>
      </c>
    </row>
    <row r="732" spans="1:48" x14ac:dyDescent="0.25">
      <c r="A732" s="485"/>
      <c r="B732" s="481"/>
      <c r="C732" s="481"/>
      <c r="D732" s="464">
        <v>4407</v>
      </c>
      <c r="E732" s="22" t="s">
        <v>129</v>
      </c>
      <c r="F732" s="22" t="s">
        <v>3789</v>
      </c>
      <c r="G732" s="20">
        <v>1035.43</v>
      </c>
      <c r="AP732" t="str">
        <f t="shared" si="22"/>
        <v/>
      </c>
      <c r="AQ732" t="str">
        <f>IF(A732="","",VLOOKUP(A732,'Base Sites'!A:B,2,FALSE))</f>
        <v/>
      </c>
      <c r="AT732" t="str">
        <f>IF(A732="","",VLOOKUP(L732,'Base Vendeurs'!A:B,2,FALSE))</f>
        <v/>
      </c>
      <c r="AV732" t="str">
        <f t="shared" si="23"/>
        <v/>
      </c>
    </row>
    <row r="733" spans="1:48" x14ac:dyDescent="0.25">
      <c r="A733" s="485"/>
      <c r="B733" s="481"/>
      <c r="C733" s="481"/>
      <c r="D733" s="464">
        <v>4408</v>
      </c>
      <c r="E733" s="22" t="s">
        <v>79</v>
      </c>
      <c r="F733" s="22" t="s">
        <v>4655</v>
      </c>
      <c r="G733" s="20">
        <v>3009.46</v>
      </c>
      <c r="AP733" t="str">
        <f t="shared" si="22"/>
        <v/>
      </c>
      <c r="AQ733" t="str">
        <f>IF(A733="","",VLOOKUP(A733,'Base Sites'!A:B,2,FALSE))</f>
        <v/>
      </c>
      <c r="AT733" t="str">
        <f>IF(A733="","",VLOOKUP(L733,'Base Vendeurs'!A:B,2,FALSE))</f>
        <v/>
      </c>
      <c r="AV733" t="str">
        <f t="shared" si="23"/>
        <v/>
      </c>
    </row>
    <row r="734" spans="1:48" x14ac:dyDescent="0.25">
      <c r="A734" s="485"/>
      <c r="B734" s="481"/>
      <c r="C734" s="481"/>
      <c r="D734" s="464">
        <v>4416</v>
      </c>
      <c r="E734" s="480" t="s">
        <v>42</v>
      </c>
      <c r="F734" s="22" t="s">
        <v>4472</v>
      </c>
      <c r="G734" s="20">
        <v>2033.42</v>
      </c>
      <c r="AP734" t="str">
        <f t="shared" si="22"/>
        <v/>
      </c>
      <c r="AQ734" t="str">
        <f>IF(A734="","",VLOOKUP(A734,'Base Sites'!A:B,2,FALSE))</f>
        <v/>
      </c>
      <c r="AT734" t="str">
        <f>IF(A734="","",VLOOKUP(L734,'Base Vendeurs'!A:B,2,FALSE))</f>
        <v/>
      </c>
      <c r="AV734" t="str">
        <f t="shared" si="23"/>
        <v/>
      </c>
    </row>
    <row r="735" spans="1:48" x14ac:dyDescent="0.25">
      <c r="A735" s="485"/>
      <c r="B735" s="481"/>
      <c r="C735" s="481"/>
      <c r="D735" s="464">
        <v>4422</v>
      </c>
      <c r="E735" s="481" t="s">
        <v>42</v>
      </c>
      <c r="F735" s="22" t="s">
        <v>1298</v>
      </c>
      <c r="G735" s="20">
        <v>1433.25</v>
      </c>
      <c r="AP735" t="str">
        <f t="shared" si="22"/>
        <v/>
      </c>
      <c r="AQ735" t="str">
        <f>IF(A735="","",VLOOKUP(A735,'Base Sites'!A:B,2,FALSE))</f>
        <v/>
      </c>
      <c r="AT735" t="str">
        <f>IF(A735="","",VLOOKUP(L735,'Base Vendeurs'!A:B,2,FALSE))</f>
        <v/>
      </c>
      <c r="AV735" t="str">
        <f t="shared" si="23"/>
        <v/>
      </c>
    </row>
    <row r="736" spans="1:48" x14ac:dyDescent="0.25">
      <c r="A736" s="485"/>
      <c r="B736" s="481"/>
      <c r="C736" s="481"/>
      <c r="D736" s="464">
        <v>4426</v>
      </c>
      <c r="E736" s="480" t="s">
        <v>129</v>
      </c>
      <c r="F736" s="22" t="s">
        <v>3030</v>
      </c>
      <c r="G736" s="20">
        <v>758.52</v>
      </c>
      <c r="AP736" t="str">
        <f t="shared" si="22"/>
        <v/>
      </c>
      <c r="AQ736" t="str">
        <f>IF(A736="","",VLOOKUP(A736,'Base Sites'!A:B,2,FALSE))</f>
        <v/>
      </c>
      <c r="AT736" t="str">
        <f>IF(A736="","",VLOOKUP(L736,'Base Vendeurs'!A:B,2,FALSE))</f>
        <v/>
      </c>
      <c r="AV736" t="str">
        <f t="shared" si="23"/>
        <v/>
      </c>
    </row>
    <row r="737" spans="1:48" x14ac:dyDescent="0.25">
      <c r="A737" s="485"/>
      <c r="B737" s="481"/>
      <c r="C737" s="481"/>
      <c r="D737" s="464">
        <v>4427</v>
      </c>
      <c r="E737" s="481" t="s">
        <v>129</v>
      </c>
      <c r="F737" s="22" t="s">
        <v>4546</v>
      </c>
      <c r="G737" s="20">
        <v>799.34</v>
      </c>
      <c r="AP737" t="str">
        <f t="shared" si="22"/>
        <v/>
      </c>
      <c r="AQ737" t="str">
        <f>IF(A737="","",VLOOKUP(A737,'Base Sites'!A:B,2,FALSE))</f>
        <v/>
      </c>
      <c r="AT737" t="str">
        <f>IF(A737="","",VLOOKUP(L737,'Base Vendeurs'!A:B,2,FALSE))</f>
        <v/>
      </c>
      <c r="AV737" t="str">
        <f t="shared" si="23"/>
        <v/>
      </c>
    </row>
    <row r="738" spans="1:48" x14ac:dyDescent="0.25">
      <c r="A738" s="485"/>
      <c r="B738" s="481"/>
      <c r="C738" s="481"/>
      <c r="D738" s="464">
        <v>4434</v>
      </c>
      <c r="E738" s="480" t="s">
        <v>378</v>
      </c>
      <c r="F738" s="22" t="s">
        <v>2291</v>
      </c>
      <c r="G738" s="20">
        <v>1056.5</v>
      </c>
      <c r="AP738" t="str">
        <f t="shared" si="22"/>
        <v/>
      </c>
      <c r="AQ738" t="str">
        <f>IF(A738="","",VLOOKUP(A738,'Base Sites'!A:B,2,FALSE))</f>
        <v/>
      </c>
      <c r="AT738" t="str">
        <f>IF(A738="","",VLOOKUP(L738,'Base Vendeurs'!A:B,2,FALSE))</f>
        <v/>
      </c>
      <c r="AV738" t="str">
        <f t="shared" si="23"/>
        <v/>
      </c>
    </row>
    <row r="739" spans="1:48" x14ac:dyDescent="0.25">
      <c r="A739" s="485"/>
      <c r="B739" s="481"/>
      <c r="C739" s="481"/>
      <c r="D739" s="464">
        <v>4436</v>
      </c>
      <c r="E739" s="481" t="s">
        <v>378</v>
      </c>
      <c r="F739" s="22" t="s">
        <v>2295</v>
      </c>
      <c r="G739" s="20">
        <v>956.41</v>
      </c>
      <c r="AP739" t="str">
        <f t="shared" si="22"/>
        <v/>
      </c>
      <c r="AQ739" t="str">
        <f>IF(A739="","",VLOOKUP(A739,'Base Sites'!A:B,2,FALSE))</f>
        <v/>
      </c>
      <c r="AT739" t="str">
        <f>IF(A739="","",VLOOKUP(L739,'Base Vendeurs'!A:B,2,FALSE))</f>
        <v/>
      </c>
      <c r="AV739" t="str">
        <f t="shared" si="23"/>
        <v/>
      </c>
    </row>
    <row r="740" spans="1:48" x14ac:dyDescent="0.25">
      <c r="A740" s="485"/>
      <c r="B740" s="481"/>
      <c r="C740" s="481"/>
      <c r="D740" s="464">
        <v>4437</v>
      </c>
      <c r="E740" s="480" t="s">
        <v>128</v>
      </c>
      <c r="F740" s="22" t="s">
        <v>3732</v>
      </c>
      <c r="G740" s="20">
        <v>697.24</v>
      </c>
      <c r="AP740" t="str">
        <f t="shared" si="22"/>
        <v/>
      </c>
      <c r="AQ740" t="str">
        <f>IF(A740="","",VLOOKUP(A740,'Base Sites'!A:B,2,FALSE))</f>
        <v/>
      </c>
      <c r="AT740" t="str">
        <f>IF(A740="","",VLOOKUP(L740,'Base Vendeurs'!A:B,2,FALSE))</f>
        <v/>
      </c>
      <c r="AV740" t="str">
        <f t="shared" si="23"/>
        <v/>
      </c>
    </row>
    <row r="741" spans="1:48" x14ac:dyDescent="0.25">
      <c r="A741" s="485"/>
      <c r="B741" s="481"/>
      <c r="C741" s="481"/>
      <c r="D741" s="464">
        <v>4439</v>
      </c>
      <c r="E741" s="481" t="s">
        <v>128</v>
      </c>
      <c r="F741" s="22" t="s">
        <v>2942</v>
      </c>
      <c r="G741" s="20">
        <v>1001.18</v>
      </c>
      <c r="AP741" t="str">
        <f t="shared" si="22"/>
        <v/>
      </c>
      <c r="AQ741" t="str">
        <f>IF(A741="","",VLOOKUP(A741,'Base Sites'!A:B,2,FALSE))</f>
        <v/>
      </c>
      <c r="AT741" t="str">
        <f>IF(A741="","",VLOOKUP(L741,'Base Vendeurs'!A:B,2,FALSE))</f>
        <v/>
      </c>
      <c r="AV741" t="str">
        <f t="shared" si="23"/>
        <v/>
      </c>
    </row>
    <row r="742" spans="1:48" x14ac:dyDescent="0.25">
      <c r="A742" s="485"/>
      <c r="B742" s="481"/>
      <c r="C742" s="481"/>
      <c r="D742" s="464">
        <v>4440</v>
      </c>
      <c r="E742" s="22" t="s">
        <v>31</v>
      </c>
      <c r="F742" s="22" t="s">
        <v>2992</v>
      </c>
      <c r="G742" s="20">
        <v>1326.29</v>
      </c>
      <c r="AP742" t="str">
        <f t="shared" si="22"/>
        <v/>
      </c>
      <c r="AQ742" t="str">
        <f>IF(A742="","",VLOOKUP(A742,'Base Sites'!A:B,2,FALSE))</f>
        <v/>
      </c>
      <c r="AT742" t="str">
        <f>IF(A742="","",VLOOKUP(L742,'Base Vendeurs'!A:B,2,FALSE))</f>
        <v/>
      </c>
      <c r="AV742" t="str">
        <f t="shared" si="23"/>
        <v/>
      </c>
    </row>
    <row r="743" spans="1:48" x14ac:dyDescent="0.25">
      <c r="A743" s="485"/>
      <c r="B743" s="481"/>
      <c r="C743" s="481"/>
      <c r="D743" s="464">
        <v>4444</v>
      </c>
      <c r="E743" s="22" t="s">
        <v>79</v>
      </c>
      <c r="F743" s="22" t="s">
        <v>3838</v>
      </c>
      <c r="G743" s="20">
        <v>2724.41</v>
      </c>
      <c r="AP743" t="str">
        <f t="shared" si="22"/>
        <v/>
      </c>
      <c r="AQ743" t="str">
        <f>IF(A743="","",VLOOKUP(A743,'Base Sites'!A:B,2,FALSE))</f>
        <v/>
      </c>
      <c r="AT743" t="str">
        <f>IF(A743="","",VLOOKUP(L743,'Base Vendeurs'!A:B,2,FALSE))</f>
        <v/>
      </c>
      <c r="AV743" t="str">
        <f t="shared" si="23"/>
        <v/>
      </c>
    </row>
    <row r="744" spans="1:48" x14ac:dyDescent="0.25">
      <c r="A744" s="485"/>
      <c r="B744" s="481"/>
      <c r="C744" s="481"/>
      <c r="D744" s="464">
        <v>4447</v>
      </c>
      <c r="E744" s="22" t="s">
        <v>129</v>
      </c>
      <c r="F744" s="22" t="s">
        <v>3007</v>
      </c>
      <c r="G744" s="20">
        <v>412.74</v>
      </c>
      <c r="AP744" t="str">
        <f t="shared" si="22"/>
        <v/>
      </c>
      <c r="AQ744" t="str">
        <f>IF(A744="","",VLOOKUP(A744,'Base Sites'!A:B,2,FALSE))</f>
        <v/>
      </c>
      <c r="AT744" t="str">
        <f>IF(A744="","",VLOOKUP(L744,'Base Vendeurs'!A:B,2,FALSE))</f>
        <v/>
      </c>
      <c r="AV744" t="str">
        <f t="shared" si="23"/>
        <v/>
      </c>
    </row>
    <row r="745" spans="1:48" x14ac:dyDescent="0.25">
      <c r="A745" s="485"/>
      <c r="B745" s="481"/>
      <c r="C745" s="481"/>
      <c r="D745" s="464">
        <v>4451</v>
      </c>
      <c r="E745" s="22" t="s">
        <v>31</v>
      </c>
      <c r="F745" s="22" t="s">
        <v>4507</v>
      </c>
      <c r="G745" s="20">
        <v>823.84</v>
      </c>
      <c r="AP745" t="str">
        <f t="shared" si="22"/>
        <v/>
      </c>
      <c r="AQ745" t="str">
        <f>IF(A745="","",VLOOKUP(A745,'Base Sites'!A:B,2,FALSE))</f>
        <v/>
      </c>
      <c r="AT745" t="str">
        <f>IF(A745="","",VLOOKUP(L745,'Base Vendeurs'!A:B,2,FALSE))</f>
        <v/>
      </c>
      <c r="AV745" t="str">
        <f t="shared" si="23"/>
        <v/>
      </c>
    </row>
    <row r="746" spans="1:48" x14ac:dyDescent="0.25">
      <c r="A746" s="485"/>
      <c r="B746" s="481"/>
      <c r="C746" s="481"/>
      <c r="D746" s="464">
        <v>4453</v>
      </c>
      <c r="E746" s="480" t="s">
        <v>129</v>
      </c>
      <c r="F746" s="22" t="s">
        <v>3760</v>
      </c>
      <c r="G746" s="20">
        <v>729.18</v>
      </c>
      <c r="AP746" t="str">
        <f t="shared" si="22"/>
        <v/>
      </c>
      <c r="AQ746" t="str">
        <f>IF(A746="","",VLOOKUP(A746,'Base Sites'!A:B,2,FALSE))</f>
        <v/>
      </c>
      <c r="AT746" t="str">
        <f>IF(A746="","",VLOOKUP(L746,'Base Vendeurs'!A:B,2,FALSE))</f>
        <v/>
      </c>
      <c r="AV746" t="str">
        <f t="shared" si="23"/>
        <v/>
      </c>
    </row>
    <row r="747" spans="1:48" x14ac:dyDescent="0.25">
      <c r="A747" s="485"/>
      <c r="B747" s="481"/>
      <c r="C747" s="481"/>
      <c r="D747" s="464">
        <v>4464</v>
      </c>
      <c r="E747" s="481" t="s">
        <v>129</v>
      </c>
      <c r="F747" s="22" t="s">
        <v>4564</v>
      </c>
      <c r="G747" s="20">
        <v>1549.67</v>
      </c>
      <c r="AP747" t="str">
        <f t="shared" si="22"/>
        <v/>
      </c>
      <c r="AQ747" t="str">
        <f>IF(A747="","",VLOOKUP(A747,'Base Sites'!A:B,2,FALSE))</f>
        <v/>
      </c>
      <c r="AT747" t="str">
        <f>IF(A747="","",VLOOKUP(L747,'Base Vendeurs'!A:B,2,FALSE))</f>
        <v/>
      </c>
      <c r="AV747" t="str">
        <f t="shared" si="23"/>
        <v/>
      </c>
    </row>
    <row r="748" spans="1:48" x14ac:dyDescent="0.25">
      <c r="A748" s="485"/>
      <c r="B748" s="481"/>
      <c r="C748" s="481"/>
      <c r="D748" s="464">
        <v>4541</v>
      </c>
      <c r="E748" s="481" t="s">
        <v>129</v>
      </c>
      <c r="F748" s="22" t="s">
        <v>3787</v>
      </c>
      <c r="G748" s="20">
        <v>1019.26</v>
      </c>
      <c r="AP748" t="str">
        <f t="shared" si="22"/>
        <v/>
      </c>
      <c r="AQ748" t="str">
        <f>IF(A748="","",VLOOKUP(A748,'Base Sites'!A:B,2,FALSE))</f>
        <v/>
      </c>
      <c r="AT748" t="str">
        <f>IF(A748="","",VLOOKUP(L748,'Base Vendeurs'!A:B,2,FALSE))</f>
        <v/>
      </c>
      <c r="AV748" t="str">
        <f t="shared" si="23"/>
        <v/>
      </c>
    </row>
    <row r="749" spans="1:48" x14ac:dyDescent="0.25">
      <c r="A749" s="485"/>
      <c r="B749" s="481"/>
      <c r="C749" s="481"/>
      <c r="D749" s="464">
        <v>4543</v>
      </c>
      <c r="E749" s="22" t="s">
        <v>42</v>
      </c>
      <c r="F749" s="22" t="s">
        <v>3724</v>
      </c>
      <c r="G749" s="20">
        <v>1414.62</v>
      </c>
      <c r="AP749" t="str">
        <f t="shared" si="22"/>
        <v/>
      </c>
      <c r="AQ749" t="str">
        <f>IF(A749="","",VLOOKUP(A749,'Base Sites'!A:B,2,FALSE))</f>
        <v/>
      </c>
      <c r="AT749" t="str">
        <f>IF(A749="","",VLOOKUP(L749,'Base Vendeurs'!A:B,2,FALSE))</f>
        <v/>
      </c>
      <c r="AV749" t="str">
        <f t="shared" si="23"/>
        <v/>
      </c>
    </row>
    <row r="750" spans="1:48" x14ac:dyDescent="0.25">
      <c r="A750" s="485"/>
      <c r="B750" s="481"/>
      <c r="C750" s="481"/>
      <c r="D750" s="464">
        <v>4544</v>
      </c>
      <c r="E750" s="22" t="s">
        <v>79</v>
      </c>
      <c r="F750" s="22" t="s">
        <v>4596</v>
      </c>
      <c r="G750" s="20">
        <v>2163.92</v>
      </c>
      <c r="AP750" t="str">
        <f t="shared" si="22"/>
        <v/>
      </c>
      <c r="AQ750" t="str">
        <f>IF(A750="","",VLOOKUP(A750,'Base Sites'!A:B,2,FALSE))</f>
        <v/>
      </c>
      <c r="AT750" t="str">
        <f>IF(A750="","",VLOOKUP(L750,'Base Vendeurs'!A:B,2,FALSE))</f>
        <v/>
      </c>
      <c r="AV750" t="str">
        <f t="shared" si="23"/>
        <v/>
      </c>
    </row>
    <row r="751" spans="1:48" x14ac:dyDescent="0.25">
      <c r="A751" s="485"/>
      <c r="B751" s="481"/>
      <c r="C751" s="481"/>
      <c r="D751" s="464">
        <v>4590</v>
      </c>
      <c r="E751" s="22" t="s">
        <v>31</v>
      </c>
      <c r="F751" s="22" t="s">
        <v>2960</v>
      </c>
      <c r="G751" s="20">
        <v>1016.01</v>
      </c>
      <c r="AP751" t="str">
        <f t="shared" si="22"/>
        <v/>
      </c>
      <c r="AQ751" t="str">
        <f>IF(A751="","",VLOOKUP(A751,'Base Sites'!A:B,2,FALSE))</f>
        <v/>
      </c>
      <c r="AT751" t="str">
        <f>IF(A751="","",VLOOKUP(L751,'Base Vendeurs'!A:B,2,FALSE))</f>
        <v/>
      </c>
      <c r="AV751" t="str">
        <f t="shared" si="23"/>
        <v/>
      </c>
    </row>
    <row r="752" spans="1:48" x14ac:dyDescent="0.25">
      <c r="A752" s="485"/>
      <c r="B752" s="481"/>
      <c r="C752" s="481"/>
      <c r="D752" s="464">
        <v>4641</v>
      </c>
      <c r="E752" s="480" t="s">
        <v>42</v>
      </c>
      <c r="F752" s="22" t="s">
        <v>2117</v>
      </c>
      <c r="G752" s="20">
        <v>908.17</v>
      </c>
      <c r="AP752" t="str">
        <f t="shared" si="22"/>
        <v/>
      </c>
      <c r="AQ752" t="str">
        <f>IF(A752="","",VLOOKUP(A752,'Base Sites'!A:B,2,FALSE))</f>
        <v/>
      </c>
      <c r="AT752" t="str">
        <f>IF(A752="","",VLOOKUP(L752,'Base Vendeurs'!A:B,2,FALSE))</f>
        <v/>
      </c>
      <c r="AV752" t="str">
        <f t="shared" si="23"/>
        <v/>
      </c>
    </row>
    <row r="753" spans="1:48" x14ac:dyDescent="0.25">
      <c r="A753" s="485"/>
      <c r="B753" s="481"/>
      <c r="C753" s="481"/>
      <c r="D753" s="464">
        <v>4643</v>
      </c>
      <c r="E753" s="481" t="s">
        <v>42</v>
      </c>
      <c r="F753" s="22" t="s">
        <v>1141</v>
      </c>
      <c r="G753" s="20">
        <v>898.32</v>
      </c>
      <c r="AP753" t="str">
        <f t="shared" si="22"/>
        <v/>
      </c>
      <c r="AQ753" t="str">
        <f>IF(A753="","",VLOOKUP(A753,'Base Sites'!A:B,2,FALSE))</f>
        <v/>
      </c>
      <c r="AT753" t="str">
        <f>IF(A753="","",VLOOKUP(L753,'Base Vendeurs'!A:B,2,FALSE))</f>
        <v/>
      </c>
      <c r="AV753" t="str">
        <f t="shared" si="23"/>
        <v/>
      </c>
    </row>
    <row r="754" spans="1:48" x14ac:dyDescent="0.25">
      <c r="A754" s="485"/>
      <c r="B754" s="481"/>
      <c r="C754" s="481"/>
      <c r="D754" s="464">
        <v>4652</v>
      </c>
      <c r="E754" s="22" t="s">
        <v>129</v>
      </c>
      <c r="F754" s="22" t="s">
        <v>4538</v>
      </c>
      <c r="G754" s="20">
        <v>1005.75</v>
      </c>
      <c r="AP754" t="str">
        <f t="shared" si="22"/>
        <v/>
      </c>
      <c r="AQ754" t="str">
        <f>IF(A754="","",VLOOKUP(A754,'Base Sites'!A:B,2,FALSE))</f>
        <v/>
      </c>
      <c r="AT754" t="str">
        <f>IF(A754="","",VLOOKUP(L754,'Base Vendeurs'!A:B,2,FALSE))</f>
        <v/>
      </c>
      <c r="AV754" t="str">
        <f t="shared" si="23"/>
        <v/>
      </c>
    </row>
    <row r="755" spans="1:48" x14ac:dyDescent="0.25">
      <c r="A755" s="485"/>
      <c r="B755" s="481"/>
      <c r="C755" s="481"/>
      <c r="D755" s="464">
        <v>4733</v>
      </c>
      <c r="E755" s="22" t="s">
        <v>128</v>
      </c>
      <c r="F755" s="22" t="s">
        <v>1885</v>
      </c>
      <c r="G755" s="20">
        <v>391</v>
      </c>
      <c r="AP755" t="str">
        <f t="shared" si="22"/>
        <v/>
      </c>
      <c r="AQ755" t="str">
        <f>IF(A755="","",VLOOKUP(A755,'Base Sites'!A:B,2,FALSE))</f>
        <v/>
      </c>
      <c r="AT755" t="str">
        <f>IF(A755="","",VLOOKUP(L755,'Base Vendeurs'!A:B,2,FALSE))</f>
        <v/>
      </c>
      <c r="AV755" t="str">
        <f t="shared" si="23"/>
        <v/>
      </c>
    </row>
    <row r="756" spans="1:48" x14ac:dyDescent="0.25">
      <c r="A756" s="485"/>
      <c r="B756" s="481"/>
      <c r="C756" s="481"/>
      <c r="D756" s="464">
        <v>4838</v>
      </c>
      <c r="E756" s="480" t="s">
        <v>129</v>
      </c>
      <c r="F756" s="22" t="s">
        <v>3009</v>
      </c>
      <c r="G756" s="20">
        <v>1082.33</v>
      </c>
      <c r="AP756" t="str">
        <f t="shared" si="22"/>
        <v/>
      </c>
      <c r="AQ756" t="str">
        <f>IF(A756="","",VLOOKUP(A756,'Base Sites'!A:B,2,FALSE))</f>
        <v/>
      </c>
      <c r="AT756" t="str">
        <f>IF(A756="","",VLOOKUP(L756,'Base Vendeurs'!A:B,2,FALSE))</f>
        <v/>
      </c>
      <c r="AV756" t="str">
        <f t="shared" si="23"/>
        <v/>
      </c>
    </row>
    <row r="757" spans="1:48" x14ac:dyDescent="0.25">
      <c r="A757" s="485"/>
      <c r="B757" s="481"/>
      <c r="C757" s="481"/>
      <c r="D757" s="464">
        <v>4839</v>
      </c>
      <c r="E757" s="481" t="s">
        <v>129</v>
      </c>
      <c r="F757" s="22" t="s">
        <v>1584</v>
      </c>
      <c r="G757" s="20">
        <v>1336.5</v>
      </c>
      <c r="AP757" t="str">
        <f t="shared" si="22"/>
        <v/>
      </c>
      <c r="AQ757" t="str">
        <f>IF(A757="","",VLOOKUP(A757,'Base Sites'!A:B,2,FALSE))</f>
        <v/>
      </c>
      <c r="AT757" t="str">
        <f>IF(A757="","",VLOOKUP(L757,'Base Vendeurs'!A:B,2,FALSE))</f>
        <v/>
      </c>
      <c r="AV757" t="str">
        <f t="shared" si="23"/>
        <v/>
      </c>
    </row>
    <row r="758" spans="1:48" x14ac:dyDescent="0.25">
      <c r="A758" s="485"/>
      <c r="B758" s="481"/>
      <c r="C758" s="481"/>
      <c r="D758" s="464">
        <v>4854</v>
      </c>
      <c r="E758" s="22" t="s">
        <v>378</v>
      </c>
      <c r="F758" s="22" t="s">
        <v>3876</v>
      </c>
      <c r="G758" s="20">
        <v>415.28</v>
      </c>
      <c r="AP758" t="str">
        <f t="shared" si="22"/>
        <v/>
      </c>
      <c r="AQ758" t="str">
        <f>IF(A758="","",VLOOKUP(A758,'Base Sites'!A:B,2,FALSE))</f>
        <v/>
      </c>
      <c r="AT758" t="str">
        <f>IF(A758="","",VLOOKUP(L758,'Base Vendeurs'!A:B,2,FALSE))</f>
        <v/>
      </c>
      <c r="AV758" t="str">
        <f t="shared" si="23"/>
        <v/>
      </c>
    </row>
    <row r="759" spans="1:48" x14ac:dyDescent="0.25">
      <c r="A759" s="485"/>
      <c r="B759" s="481"/>
      <c r="C759" s="481"/>
      <c r="D759" s="464">
        <v>4855</v>
      </c>
      <c r="E759" s="22" t="s">
        <v>79</v>
      </c>
      <c r="F759" s="22" t="s">
        <v>4649</v>
      </c>
      <c r="G759" s="20">
        <v>1244.8800000000001</v>
      </c>
      <c r="AP759" t="str">
        <f t="shared" si="22"/>
        <v/>
      </c>
      <c r="AQ759" t="str">
        <f>IF(A759="","",VLOOKUP(A759,'Base Sites'!A:B,2,FALSE))</f>
        <v/>
      </c>
      <c r="AT759" t="str">
        <f>IF(A759="","",VLOOKUP(L759,'Base Vendeurs'!A:B,2,FALSE))</f>
        <v/>
      </c>
      <c r="AV759" t="str">
        <f t="shared" si="23"/>
        <v/>
      </c>
    </row>
    <row r="760" spans="1:48" x14ac:dyDescent="0.25">
      <c r="A760" s="485"/>
      <c r="B760" s="481"/>
      <c r="C760" s="481"/>
      <c r="D760" s="464">
        <v>4935</v>
      </c>
      <c r="E760" s="22" t="s">
        <v>31</v>
      </c>
      <c r="F760" s="22" t="s">
        <v>4525</v>
      </c>
      <c r="G760" s="20">
        <v>751</v>
      </c>
      <c r="AP760" t="str">
        <f t="shared" si="22"/>
        <v/>
      </c>
      <c r="AQ760" t="str">
        <f>IF(A760="","",VLOOKUP(A760,'Base Sites'!A:B,2,FALSE))</f>
        <v/>
      </c>
      <c r="AT760" t="str">
        <f>IF(A760="","",VLOOKUP(L760,'Base Vendeurs'!A:B,2,FALSE))</f>
        <v/>
      </c>
      <c r="AV760" t="str">
        <f t="shared" si="23"/>
        <v/>
      </c>
    </row>
    <row r="761" spans="1:48" x14ac:dyDescent="0.25">
      <c r="A761" s="485"/>
      <c r="B761" s="481"/>
      <c r="C761" s="481"/>
      <c r="D761" s="464">
        <v>4986</v>
      </c>
      <c r="E761" s="480" t="s">
        <v>129</v>
      </c>
      <c r="F761" s="22" t="s">
        <v>4548</v>
      </c>
      <c r="G761" s="20">
        <v>1145.17</v>
      </c>
      <c r="AP761" t="str">
        <f t="shared" si="22"/>
        <v/>
      </c>
      <c r="AQ761" t="str">
        <f>IF(A761="","",VLOOKUP(A761,'Base Sites'!A:B,2,FALSE))</f>
        <v/>
      </c>
      <c r="AT761" t="str">
        <f>IF(A761="","",VLOOKUP(L761,'Base Vendeurs'!A:B,2,FALSE))</f>
        <v/>
      </c>
      <c r="AV761" t="str">
        <f t="shared" si="23"/>
        <v/>
      </c>
    </row>
    <row r="762" spans="1:48" x14ac:dyDescent="0.25">
      <c r="A762" s="485"/>
      <c r="B762" s="481"/>
      <c r="C762" s="481"/>
      <c r="D762" s="464">
        <v>5038</v>
      </c>
      <c r="E762" s="481" t="s">
        <v>129</v>
      </c>
      <c r="F762" s="22" t="s">
        <v>3774</v>
      </c>
      <c r="G762" s="20">
        <v>778.34</v>
      </c>
      <c r="AP762" t="str">
        <f t="shared" si="22"/>
        <v/>
      </c>
      <c r="AQ762" t="str">
        <f>IF(A762="","",VLOOKUP(A762,'Base Sites'!A:B,2,FALSE))</f>
        <v/>
      </c>
      <c r="AT762" t="str">
        <f>IF(A762="","",VLOOKUP(L762,'Base Vendeurs'!A:B,2,FALSE))</f>
        <v/>
      </c>
      <c r="AV762" t="str">
        <f t="shared" si="23"/>
        <v/>
      </c>
    </row>
    <row r="763" spans="1:48" x14ac:dyDescent="0.25">
      <c r="A763" s="485"/>
      <c r="B763" s="481"/>
      <c r="C763" s="481"/>
      <c r="D763" s="464">
        <v>5111</v>
      </c>
      <c r="E763" s="480" t="s">
        <v>79</v>
      </c>
      <c r="F763" s="22" t="s">
        <v>4586</v>
      </c>
      <c r="G763" s="20">
        <v>1471.44</v>
      </c>
      <c r="AP763" t="str">
        <f t="shared" si="22"/>
        <v/>
      </c>
      <c r="AQ763" t="str">
        <f>IF(A763="","",VLOOKUP(A763,'Base Sites'!A:B,2,FALSE))</f>
        <v/>
      </c>
      <c r="AT763" t="str">
        <f>IF(A763="","",VLOOKUP(L763,'Base Vendeurs'!A:B,2,FALSE))</f>
        <v/>
      </c>
      <c r="AV763" t="str">
        <f t="shared" si="23"/>
        <v/>
      </c>
    </row>
    <row r="764" spans="1:48" x14ac:dyDescent="0.25">
      <c r="A764" s="485"/>
      <c r="B764" s="481"/>
      <c r="C764" s="481"/>
      <c r="D764" s="464">
        <v>9555</v>
      </c>
      <c r="E764" s="481" t="s">
        <v>79</v>
      </c>
      <c r="F764" s="22" t="s">
        <v>3056</v>
      </c>
      <c r="G764" s="20">
        <v>1610.66</v>
      </c>
      <c r="AP764" t="str">
        <f t="shared" si="22"/>
        <v/>
      </c>
      <c r="AQ764" t="str">
        <f>IF(A764="","",VLOOKUP(A764,'Base Sites'!A:B,2,FALSE))</f>
        <v/>
      </c>
      <c r="AT764" t="str">
        <f>IF(A764="","",VLOOKUP(L764,'Base Vendeurs'!A:B,2,FALSE))</f>
        <v/>
      </c>
      <c r="AV764" t="str">
        <f t="shared" si="23"/>
        <v/>
      </c>
    </row>
    <row r="765" spans="1:48" x14ac:dyDescent="0.25">
      <c r="A765" s="485"/>
      <c r="B765" s="481"/>
      <c r="C765" s="480" t="s">
        <v>5234</v>
      </c>
      <c r="D765" s="481"/>
      <c r="E765" s="481"/>
      <c r="F765" s="481"/>
      <c r="G765" s="20">
        <v>86629.469999999987</v>
      </c>
      <c r="AP765" t="str">
        <f t="shared" si="22"/>
        <v/>
      </c>
      <c r="AQ765" t="str">
        <f>IF(A765="","",VLOOKUP(A765,'Base Sites'!A:B,2,FALSE))</f>
        <v/>
      </c>
      <c r="AT765" t="str">
        <f>IF(A765="","",VLOOKUP(L765,'Base Vendeurs'!A:B,2,FALSE))</f>
        <v/>
      </c>
      <c r="AV765" t="str">
        <f t="shared" si="23"/>
        <v/>
      </c>
    </row>
    <row r="766" spans="1:48" x14ac:dyDescent="0.25">
      <c r="A766" s="485"/>
      <c r="B766" s="481"/>
      <c r="C766" s="480" t="s">
        <v>33</v>
      </c>
      <c r="D766" s="464">
        <v>3255</v>
      </c>
      <c r="E766" s="22" t="s">
        <v>42</v>
      </c>
      <c r="F766" s="22" t="s">
        <v>550</v>
      </c>
      <c r="G766" s="20">
        <v>1353.9</v>
      </c>
      <c r="AP766" t="str">
        <f t="shared" si="22"/>
        <v/>
      </c>
      <c r="AQ766" t="str">
        <f>IF(A766="","",VLOOKUP(A766,'Base Sites'!A:B,2,FALSE))</f>
        <v/>
      </c>
      <c r="AT766" t="str">
        <f>IF(A766="","",VLOOKUP(L766,'Base Vendeurs'!A:B,2,FALSE))</f>
        <v/>
      </c>
      <c r="AV766" t="str">
        <f t="shared" si="23"/>
        <v/>
      </c>
    </row>
    <row r="767" spans="1:48" x14ac:dyDescent="0.25">
      <c r="A767" s="485"/>
      <c r="B767" s="481"/>
      <c r="C767" s="481"/>
      <c r="D767" s="464">
        <v>3538</v>
      </c>
      <c r="E767" s="22" t="s">
        <v>85</v>
      </c>
      <c r="F767" s="22" t="s">
        <v>1925</v>
      </c>
      <c r="G767" s="20">
        <v>564.83000000000004</v>
      </c>
      <c r="AP767" t="str">
        <f t="shared" si="22"/>
        <v/>
      </c>
      <c r="AQ767" t="str">
        <f>IF(A767="","",VLOOKUP(A767,'Base Sites'!A:B,2,FALSE))</f>
        <v/>
      </c>
      <c r="AT767" t="str">
        <f>IF(A767="","",VLOOKUP(L767,'Base Vendeurs'!A:B,2,FALSE))</f>
        <v/>
      </c>
      <c r="AV767" t="str">
        <f t="shared" si="23"/>
        <v/>
      </c>
    </row>
    <row r="768" spans="1:48" x14ac:dyDescent="0.25">
      <c r="A768" s="485"/>
      <c r="B768" s="481"/>
      <c r="C768" s="481"/>
      <c r="D768" s="464">
        <v>4055</v>
      </c>
      <c r="E768" s="22" t="s">
        <v>42</v>
      </c>
      <c r="F768" s="22" t="s">
        <v>330</v>
      </c>
      <c r="G768" s="20">
        <v>510.5</v>
      </c>
      <c r="AP768" t="str">
        <f t="shared" si="22"/>
        <v/>
      </c>
      <c r="AQ768" t="str">
        <f>IF(A768="","",VLOOKUP(A768,'Base Sites'!A:B,2,FALSE))</f>
        <v/>
      </c>
      <c r="AT768" t="str">
        <f>IF(A768="","",VLOOKUP(L768,'Base Vendeurs'!A:B,2,FALSE))</f>
        <v/>
      </c>
      <c r="AV768" t="str">
        <f t="shared" si="23"/>
        <v/>
      </c>
    </row>
    <row r="769" spans="1:48" x14ac:dyDescent="0.25">
      <c r="A769" s="485"/>
      <c r="B769" s="481"/>
      <c r="C769" s="481"/>
      <c r="D769" s="464">
        <v>4057</v>
      </c>
      <c r="E769" s="22" t="s">
        <v>129</v>
      </c>
      <c r="F769" s="22" t="s">
        <v>330</v>
      </c>
      <c r="G769" s="20">
        <v>420.46</v>
      </c>
      <c r="AP769" t="str">
        <f t="shared" si="22"/>
        <v/>
      </c>
      <c r="AQ769" t="str">
        <f>IF(A769="","",VLOOKUP(A769,'Base Sites'!A:B,2,FALSE))</f>
        <v/>
      </c>
      <c r="AT769" t="str">
        <f>IF(A769="","",VLOOKUP(L769,'Base Vendeurs'!A:B,2,FALSE))</f>
        <v/>
      </c>
      <c r="AV769" t="str">
        <f t="shared" si="23"/>
        <v/>
      </c>
    </row>
    <row r="770" spans="1:48" x14ac:dyDescent="0.25">
      <c r="A770" s="485"/>
      <c r="B770" s="481"/>
      <c r="C770" s="481"/>
      <c r="D770" s="464">
        <v>4109</v>
      </c>
      <c r="E770" s="22" t="s">
        <v>178</v>
      </c>
      <c r="F770" s="22" t="s">
        <v>65</v>
      </c>
      <c r="G770" s="20">
        <v>2338.1799999999998</v>
      </c>
      <c r="AP770" t="str">
        <f t="shared" ref="AP770:AP833" si="24">IF(AM770="","",+AL770/AM770)</f>
        <v/>
      </c>
      <c r="AQ770" t="str">
        <f>IF(A770="","",VLOOKUP(A770,'Base Sites'!A:B,2,FALSE))</f>
        <v/>
      </c>
      <c r="AT770" t="str">
        <f>IF(A770="","",VLOOKUP(L770,'Base Vendeurs'!A:B,2,FALSE))</f>
        <v/>
      </c>
      <c r="AV770" t="str">
        <f t="shared" si="23"/>
        <v/>
      </c>
    </row>
    <row r="771" spans="1:48" x14ac:dyDescent="0.25">
      <c r="A771" s="485"/>
      <c r="B771" s="481"/>
      <c r="C771" s="481"/>
      <c r="D771" s="464">
        <v>4114</v>
      </c>
      <c r="E771" s="22" t="s">
        <v>42</v>
      </c>
      <c r="F771" s="22" t="s">
        <v>590</v>
      </c>
      <c r="G771" s="20">
        <v>984.3</v>
      </c>
      <c r="AP771" t="str">
        <f t="shared" si="24"/>
        <v/>
      </c>
      <c r="AQ771" t="str">
        <f>IF(A771="","",VLOOKUP(A771,'Base Sites'!A:B,2,FALSE))</f>
        <v/>
      </c>
      <c r="AT771" t="str">
        <f>IF(A771="","",VLOOKUP(L771,'Base Vendeurs'!A:B,2,FALSE))</f>
        <v/>
      </c>
      <c r="AV771" t="str">
        <f t="shared" ref="AV771:AV834" si="25">IF(A771="","",+AU771/S771)</f>
        <v/>
      </c>
    </row>
    <row r="772" spans="1:48" x14ac:dyDescent="0.25">
      <c r="A772" s="485"/>
      <c r="B772" s="481"/>
      <c r="C772" s="481"/>
      <c r="D772" s="464">
        <v>4132</v>
      </c>
      <c r="E772" s="480" t="s">
        <v>31</v>
      </c>
      <c r="F772" s="22" t="s">
        <v>2141</v>
      </c>
      <c r="G772" s="20">
        <v>330.5</v>
      </c>
      <c r="AP772" t="str">
        <f t="shared" si="24"/>
        <v/>
      </c>
      <c r="AQ772" t="str">
        <f>IF(A772="","",VLOOKUP(A772,'Base Sites'!A:B,2,FALSE))</f>
        <v/>
      </c>
      <c r="AT772" t="str">
        <f>IF(A772="","",VLOOKUP(L772,'Base Vendeurs'!A:B,2,FALSE))</f>
        <v/>
      </c>
      <c r="AV772" t="str">
        <f t="shared" si="25"/>
        <v/>
      </c>
    </row>
    <row r="773" spans="1:48" x14ac:dyDescent="0.25">
      <c r="A773" s="485"/>
      <c r="B773" s="481"/>
      <c r="C773" s="481"/>
      <c r="D773" s="464">
        <v>4133</v>
      </c>
      <c r="E773" s="481" t="s">
        <v>31</v>
      </c>
      <c r="F773" s="22" t="s">
        <v>2141</v>
      </c>
      <c r="G773" s="20">
        <v>330.5</v>
      </c>
      <c r="AP773" t="str">
        <f t="shared" si="24"/>
        <v/>
      </c>
      <c r="AQ773" t="str">
        <f>IF(A773="","",VLOOKUP(A773,'Base Sites'!A:B,2,FALSE))</f>
        <v/>
      </c>
      <c r="AT773" t="str">
        <f>IF(A773="","",VLOOKUP(L773,'Base Vendeurs'!A:B,2,FALSE))</f>
        <v/>
      </c>
      <c r="AV773" t="str">
        <f t="shared" si="25"/>
        <v/>
      </c>
    </row>
    <row r="774" spans="1:48" x14ac:dyDescent="0.25">
      <c r="A774" s="485"/>
      <c r="B774" s="481"/>
      <c r="C774" s="481"/>
      <c r="D774" s="464">
        <v>4134</v>
      </c>
      <c r="E774" s="481" t="s">
        <v>31</v>
      </c>
      <c r="F774" s="22" t="s">
        <v>2141</v>
      </c>
      <c r="G774" s="20">
        <v>330.5</v>
      </c>
      <c r="AP774" t="str">
        <f t="shared" si="24"/>
        <v/>
      </c>
      <c r="AQ774" t="str">
        <f>IF(A774="","",VLOOKUP(A774,'Base Sites'!A:B,2,FALSE))</f>
        <v/>
      </c>
      <c r="AT774" t="str">
        <f>IF(A774="","",VLOOKUP(L774,'Base Vendeurs'!A:B,2,FALSE))</f>
        <v/>
      </c>
      <c r="AV774" t="str">
        <f t="shared" si="25"/>
        <v/>
      </c>
    </row>
    <row r="775" spans="1:48" x14ac:dyDescent="0.25">
      <c r="A775" s="485"/>
      <c r="B775" s="481"/>
      <c r="C775" s="481"/>
      <c r="D775" s="464">
        <v>4135</v>
      </c>
      <c r="E775" s="481" t="s">
        <v>31</v>
      </c>
      <c r="F775" s="22" t="s">
        <v>2141</v>
      </c>
      <c r="G775" s="20">
        <v>330.51</v>
      </c>
      <c r="AP775" t="str">
        <f t="shared" si="24"/>
        <v/>
      </c>
      <c r="AQ775" t="str">
        <f>IF(A775="","",VLOOKUP(A775,'Base Sites'!A:B,2,FALSE))</f>
        <v/>
      </c>
      <c r="AT775" t="str">
        <f>IF(A775="","",VLOOKUP(L775,'Base Vendeurs'!A:B,2,FALSE))</f>
        <v/>
      </c>
      <c r="AV775" t="str">
        <f t="shared" si="25"/>
        <v/>
      </c>
    </row>
    <row r="776" spans="1:48" x14ac:dyDescent="0.25">
      <c r="A776" s="485"/>
      <c r="B776" s="481"/>
      <c r="C776" s="481"/>
      <c r="D776" s="464">
        <v>4136</v>
      </c>
      <c r="E776" s="481" t="s">
        <v>31</v>
      </c>
      <c r="F776" s="22" t="s">
        <v>2141</v>
      </c>
      <c r="G776" s="20">
        <v>330.51</v>
      </c>
      <c r="AP776" t="str">
        <f t="shared" si="24"/>
        <v/>
      </c>
      <c r="AQ776" t="str">
        <f>IF(A776="","",VLOOKUP(A776,'Base Sites'!A:B,2,FALSE))</f>
        <v/>
      </c>
      <c r="AT776" t="str">
        <f>IF(A776="","",VLOOKUP(L776,'Base Vendeurs'!A:B,2,FALSE))</f>
        <v/>
      </c>
      <c r="AV776" t="str">
        <f t="shared" si="25"/>
        <v/>
      </c>
    </row>
    <row r="777" spans="1:48" x14ac:dyDescent="0.25">
      <c r="A777" s="485"/>
      <c r="B777" s="481"/>
      <c r="C777" s="481"/>
      <c r="D777" s="464">
        <v>4137</v>
      </c>
      <c r="E777" s="481" t="s">
        <v>31</v>
      </c>
      <c r="F777" s="22" t="s">
        <v>2141</v>
      </c>
      <c r="G777" s="20">
        <v>330.5</v>
      </c>
      <c r="AP777" t="str">
        <f t="shared" si="24"/>
        <v/>
      </c>
      <c r="AQ777" t="str">
        <f>IF(A777="","",VLOOKUP(A777,'Base Sites'!A:B,2,FALSE))</f>
        <v/>
      </c>
      <c r="AT777" t="str">
        <f>IF(A777="","",VLOOKUP(L777,'Base Vendeurs'!A:B,2,FALSE))</f>
        <v/>
      </c>
      <c r="AV777" t="str">
        <f t="shared" si="25"/>
        <v/>
      </c>
    </row>
    <row r="778" spans="1:48" x14ac:dyDescent="0.25">
      <c r="A778" s="485"/>
      <c r="B778" s="481"/>
      <c r="C778" s="481"/>
      <c r="D778" s="464">
        <v>4138</v>
      </c>
      <c r="E778" s="481" t="s">
        <v>31</v>
      </c>
      <c r="F778" s="22" t="s">
        <v>2141</v>
      </c>
      <c r="G778" s="20">
        <v>330.5</v>
      </c>
      <c r="AP778" t="str">
        <f t="shared" si="24"/>
        <v/>
      </c>
      <c r="AQ778" t="str">
        <f>IF(A778="","",VLOOKUP(A778,'Base Sites'!A:B,2,FALSE))</f>
        <v/>
      </c>
      <c r="AT778" t="str">
        <f>IF(A778="","",VLOOKUP(L778,'Base Vendeurs'!A:B,2,FALSE))</f>
        <v/>
      </c>
      <c r="AV778" t="str">
        <f t="shared" si="25"/>
        <v/>
      </c>
    </row>
    <row r="779" spans="1:48" x14ac:dyDescent="0.25">
      <c r="A779" s="485"/>
      <c r="B779" s="481"/>
      <c r="C779" s="481"/>
      <c r="D779" s="464">
        <v>4139</v>
      </c>
      <c r="E779" s="481" t="s">
        <v>31</v>
      </c>
      <c r="F779" s="22" t="s">
        <v>2141</v>
      </c>
      <c r="G779" s="20">
        <v>330.5</v>
      </c>
      <c r="AP779" t="str">
        <f t="shared" si="24"/>
        <v/>
      </c>
      <c r="AQ779" t="str">
        <f>IF(A779="","",VLOOKUP(A779,'Base Sites'!A:B,2,FALSE))</f>
        <v/>
      </c>
      <c r="AT779" t="str">
        <f>IF(A779="","",VLOOKUP(L779,'Base Vendeurs'!A:B,2,FALSE))</f>
        <v/>
      </c>
      <c r="AV779" t="str">
        <f t="shared" si="25"/>
        <v/>
      </c>
    </row>
    <row r="780" spans="1:48" x14ac:dyDescent="0.25">
      <c r="A780" s="485"/>
      <c r="B780" s="481"/>
      <c r="C780" s="481"/>
      <c r="D780" s="464">
        <v>4140</v>
      </c>
      <c r="E780" s="481" t="s">
        <v>31</v>
      </c>
      <c r="F780" s="22" t="s">
        <v>2141</v>
      </c>
      <c r="G780" s="20">
        <v>330.5</v>
      </c>
      <c r="AP780" t="str">
        <f t="shared" si="24"/>
        <v/>
      </c>
      <c r="AQ780" t="str">
        <f>IF(A780="","",VLOOKUP(A780,'Base Sites'!A:B,2,FALSE))</f>
        <v/>
      </c>
      <c r="AT780" t="str">
        <f>IF(A780="","",VLOOKUP(L780,'Base Vendeurs'!A:B,2,FALSE))</f>
        <v/>
      </c>
      <c r="AV780" t="str">
        <f t="shared" si="25"/>
        <v/>
      </c>
    </row>
    <row r="781" spans="1:48" x14ac:dyDescent="0.25">
      <c r="A781" s="485"/>
      <c r="B781" s="481"/>
      <c r="C781" s="481"/>
      <c r="D781" s="464">
        <v>4141</v>
      </c>
      <c r="E781" s="481" t="s">
        <v>31</v>
      </c>
      <c r="F781" s="22" t="s">
        <v>2141</v>
      </c>
      <c r="G781" s="20">
        <v>330.5</v>
      </c>
      <c r="AP781" t="str">
        <f t="shared" si="24"/>
        <v/>
      </c>
      <c r="AQ781" t="str">
        <f>IF(A781="","",VLOOKUP(A781,'Base Sites'!A:B,2,FALSE))</f>
        <v/>
      </c>
      <c r="AT781" t="str">
        <f>IF(A781="","",VLOOKUP(L781,'Base Vendeurs'!A:B,2,FALSE))</f>
        <v/>
      </c>
      <c r="AV781" t="str">
        <f t="shared" si="25"/>
        <v/>
      </c>
    </row>
    <row r="782" spans="1:48" x14ac:dyDescent="0.25">
      <c r="A782" s="485"/>
      <c r="B782" s="481"/>
      <c r="C782" s="481"/>
      <c r="D782" s="464">
        <v>4142</v>
      </c>
      <c r="E782" s="481" t="s">
        <v>31</v>
      </c>
      <c r="F782" s="22" t="s">
        <v>2141</v>
      </c>
      <c r="G782" s="20">
        <v>330.51</v>
      </c>
      <c r="AP782" t="str">
        <f t="shared" si="24"/>
        <v/>
      </c>
      <c r="AQ782" t="str">
        <f>IF(A782="","",VLOOKUP(A782,'Base Sites'!A:B,2,FALSE))</f>
        <v/>
      </c>
      <c r="AT782" t="str">
        <f>IF(A782="","",VLOOKUP(L782,'Base Vendeurs'!A:B,2,FALSE))</f>
        <v/>
      </c>
      <c r="AV782" t="str">
        <f t="shared" si="25"/>
        <v/>
      </c>
    </row>
    <row r="783" spans="1:48" x14ac:dyDescent="0.25">
      <c r="A783" s="485"/>
      <c r="B783" s="481"/>
      <c r="C783" s="481"/>
      <c r="D783" s="464">
        <v>4143</v>
      </c>
      <c r="E783" s="481" t="s">
        <v>31</v>
      </c>
      <c r="F783" s="22" t="s">
        <v>2141</v>
      </c>
      <c r="G783" s="20">
        <v>330.5</v>
      </c>
      <c r="AP783" t="str">
        <f t="shared" si="24"/>
        <v/>
      </c>
      <c r="AQ783" t="str">
        <f>IF(A783="","",VLOOKUP(A783,'Base Sites'!A:B,2,FALSE))</f>
        <v/>
      </c>
      <c r="AT783" t="str">
        <f>IF(A783="","",VLOOKUP(L783,'Base Vendeurs'!A:B,2,FALSE))</f>
        <v/>
      </c>
      <c r="AV783" t="str">
        <f t="shared" si="25"/>
        <v/>
      </c>
    </row>
    <row r="784" spans="1:48" x14ac:dyDescent="0.25">
      <c r="A784" s="485"/>
      <c r="B784" s="481"/>
      <c r="C784" s="481"/>
      <c r="D784" s="464">
        <v>4144</v>
      </c>
      <c r="E784" s="481" t="s">
        <v>31</v>
      </c>
      <c r="F784" s="22" t="s">
        <v>2141</v>
      </c>
      <c r="G784" s="20">
        <v>330.5</v>
      </c>
      <c r="AP784" t="str">
        <f t="shared" si="24"/>
        <v/>
      </c>
      <c r="AQ784" t="str">
        <f>IF(A784="","",VLOOKUP(A784,'Base Sites'!A:B,2,FALSE))</f>
        <v/>
      </c>
      <c r="AT784" t="str">
        <f>IF(A784="","",VLOOKUP(L784,'Base Vendeurs'!A:B,2,FALSE))</f>
        <v/>
      </c>
      <c r="AV784" t="str">
        <f t="shared" si="25"/>
        <v/>
      </c>
    </row>
    <row r="785" spans="1:48" x14ac:dyDescent="0.25">
      <c r="A785" s="485"/>
      <c r="B785" s="481"/>
      <c r="C785" s="481"/>
      <c r="D785" s="464">
        <v>4145</v>
      </c>
      <c r="E785" s="481" t="s">
        <v>31</v>
      </c>
      <c r="F785" s="22" t="s">
        <v>2141</v>
      </c>
      <c r="G785" s="20">
        <v>330.5</v>
      </c>
      <c r="AP785" t="str">
        <f t="shared" si="24"/>
        <v/>
      </c>
      <c r="AQ785" t="str">
        <f>IF(A785="","",VLOOKUP(A785,'Base Sites'!A:B,2,FALSE))</f>
        <v/>
      </c>
      <c r="AT785" t="str">
        <f>IF(A785="","",VLOOKUP(L785,'Base Vendeurs'!A:B,2,FALSE))</f>
        <v/>
      </c>
      <c r="AV785" t="str">
        <f t="shared" si="25"/>
        <v/>
      </c>
    </row>
    <row r="786" spans="1:48" x14ac:dyDescent="0.25">
      <c r="A786" s="485"/>
      <c r="B786" s="481"/>
      <c r="C786" s="481"/>
      <c r="D786" s="464">
        <v>4146</v>
      </c>
      <c r="E786" s="481" t="s">
        <v>31</v>
      </c>
      <c r="F786" s="22" t="s">
        <v>2141</v>
      </c>
      <c r="G786" s="20">
        <v>330.5</v>
      </c>
      <c r="AP786" t="str">
        <f t="shared" si="24"/>
        <v/>
      </c>
      <c r="AQ786" t="str">
        <f>IF(A786="","",VLOOKUP(A786,'Base Sites'!A:B,2,FALSE))</f>
        <v/>
      </c>
      <c r="AT786" t="str">
        <f>IF(A786="","",VLOOKUP(L786,'Base Vendeurs'!A:B,2,FALSE))</f>
        <v/>
      </c>
      <c r="AV786" t="str">
        <f t="shared" si="25"/>
        <v/>
      </c>
    </row>
    <row r="787" spans="1:48" x14ac:dyDescent="0.25">
      <c r="A787" s="485"/>
      <c r="B787" s="481"/>
      <c r="C787" s="481"/>
      <c r="D787" s="464">
        <v>4147</v>
      </c>
      <c r="E787" s="481" t="s">
        <v>31</v>
      </c>
      <c r="F787" s="22" t="s">
        <v>2141</v>
      </c>
      <c r="G787" s="20">
        <v>330.5</v>
      </c>
      <c r="AP787" t="str">
        <f t="shared" si="24"/>
        <v/>
      </c>
      <c r="AQ787" t="str">
        <f>IF(A787="","",VLOOKUP(A787,'Base Sites'!A:B,2,FALSE))</f>
        <v/>
      </c>
      <c r="AT787" t="str">
        <f>IF(A787="","",VLOOKUP(L787,'Base Vendeurs'!A:B,2,FALSE))</f>
        <v/>
      </c>
      <c r="AV787" t="str">
        <f t="shared" si="25"/>
        <v/>
      </c>
    </row>
    <row r="788" spans="1:48" x14ac:dyDescent="0.25">
      <c r="A788" s="485"/>
      <c r="B788" s="481"/>
      <c r="C788" s="481"/>
      <c r="D788" s="464">
        <v>4148</v>
      </c>
      <c r="E788" s="481" t="s">
        <v>31</v>
      </c>
      <c r="F788" s="22" t="s">
        <v>2141</v>
      </c>
      <c r="G788" s="20">
        <v>330.5</v>
      </c>
      <c r="AP788" t="str">
        <f t="shared" si="24"/>
        <v/>
      </c>
      <c r="AQ788" t="str">
        <f>IF(A788="","",VLOOKUP(A788,'Base Sites'!A:B,2,FALSE))</f>
        <v/>
      </c>
      <c r="AT788" t="str">
        <f>IF(A788="","",VLOOKUP(L788,'Base Vendeurs'!A:B,2,FALSE))</f>
        <v/>
      </c>
      <c r="AV788" t="str">
        <f t="shared" si="25"/>
        <v/>
      </c>
    </row>
    <row r="789" spans="1:48" x14ac:dyDescent="0.25">
      <c r="A789" s="485"/>
      <c r="B789" s="481"/>
      <c r="C789" s="481"/>
      <c r="D789" s="464">
        <v>4149</v>
      </c>
      <c r="E789" s="481" t="s">
        <v>31</v>
      </c>
      <c r="F789" s="22" t="s">
        <v>2141</v>
      </c>
      <c r="G789" s="20">
        <v>330.5</v>
      </c>
      <c r="AP789" t="str">
        <f t="shared" si="24"/>
        <v/>
      </c>
      <c r="AQ789" t="str">
        <f>IF(A789="","",VLOOKUP(A789,'Base Sites'!A:B,2,FALSE))</f>
        <v/>
      </c>
      <c r="AT789" t="str">
        <f>IF(A789="","",VLOOKUP(L789,'Base Vendeurs'!A:B,2,FALSE))</f>
        <v/>
      </c>
      <c r="AV789" t="str">
        <f t="shared" si="25"/>
        <v/>
      </c>
    </row>
    <row r="790" spans="1:48" x14ac:dyDescent="0.25">
      <c r="A790" s="485"/>
      <c r="B790" s="481"/>
      <c r="C790" s="481"/>
      <c r="D790" s="464">
        <v>4150</v>
      </c>
      <c r="E790" s="481" t="s">
        <v>31</v>
      </c>
      <c r="F790" s="22" t="s">
        <v>2141</v>
      </c>
      <c r="G790" s="20">
        <v>330.5</v>
      </c>
      <c r="AP790" t="str">
        <f t="shared" si="24"/>
        <v/>
      </c>
      <c r="AQ790" t="str">
        <f>IF(A790="","",VLOOKUP(A790,'Base Sites'!A:B,2,FALSE))</f>
        <v/>
      </c>
      <c r="AT790" t="str">
        <f>IF(A790="","",VLOOKUP(L790,'Base Vendeurs'!A:B,2,FALSE))</f>
        <v/>
      </c>
      <c r="AV790" t="str">
        <f t="shared" si="25"/>
        <v/>
      </c>
    </row>
    <row r="791" spans="1:48" x14ac:dyDescent="0.25">
      <c r="A791" s="485"/>
      <c r="B791" s="481"/>
      <c r="C791" s="481"/>
      <c r="D791" s="464">
        <v>4151</v>
      </c>
      <c r="E791" s="481" t="s">
        <v>31</v>
      </c>
      <c r="F791" s="22" t="s">
        <v>2141</v>
      </c>
      <c r="G791" s="20">
        <v>330.5</v>
      </c>
      <c r="AP791" t="str">
        <f t="shared" si="24"/>
        <v/>
      </c>
      <c r="AQ791" t="str">
        <f>IF(A791="","",VLOOKUP(A791,'Base Sites'!A:B,2,FALSE))</f>
        <v/>
      </c>
      <c r="AT791" t="str">
        <f>IF(A791="","",VLOOKUP(L791,'Base Vendeurs'!A:B,2,FALSE))</f>
        <v/>
      </c>
      <c r="AV791" t="str">
        <f t="shared" si="25"/>
        <v/>
      </c>
    </row>
    <row r="792" spans="1:48" x14ac:dyDescent="0.25">
      <c r="A792" s="485"/>
      <c r="B792" s="481"/>
      <c r="C792" s="481"/>
      <c r="D792" s="464">
        <v>4152</v>
      </c>
      <c r="E792" s="481" t="s">
        <v>31</v>
      </c>
      <c r="F792" s="22" t="s">
        <v>2141</v>
      </c>
      <c r="G792" s="20">
        <v>330.5</v>
      </c>
      <c r="AP792" t="str">
        <f t="shared" si="24"/>
        <v/>
      </c>
      <c r="AQ792" t="str">
        <f>IF(A792="","",VLOOKUP(A792,'Base Sites'!A:B,2,FALSE))</f>
        <v/>
      </c>
      <c r="AT792" t="str">
        <f>IF(A792="","",VLOOKUP(L792,'Base Vendeurs'!A:B,2,FALSE))</f>
        <v/>
      </c>
      <c r="AV792" t="str">
        <f t="shared" si="25"/>
        <v/>
      </c>
    </row>
    <row r="793" spans="1:48" x14ac:dyDescent="0.25">
      <c r="A793" s="485"/>
      <c r="B793" s="481"/>
      <c r="C793" s="481"/>
      <c r="D793" s="464">
        <v>4153</v>
      </c>
      <c r="E793" s="481" t="s">
        <v>31</v>
      </c>
      <c r="F793" s="22" t="s">
        <v>2141</v>
      </c>
      <c r="G793" s="20">
        <v>330.5</v>
      </c>
      <c r="AP793" t="str">
        <f t="shared" si="24"/>
        <v/>
      </c>
      <c r="AQ793" t="str">
        <f>IF(A793="","",VLOOKUP(A793,'Base Sites'!A:B,2,FALSE))</f>
        <v/>
      </c>
      <c r="AT793" t="str">
        <f>IF(A793="","",VLOOKUP(L793,'Base Vendeurs'!A:B,2,FALSE))</f>
        <v/>
      </c>
      <c r="AV793" t="str">
        <f t="shared" si="25"/>
        <v/>
      </c>
    </row>
    <row r="794" spans="1:48" x14ac:dyDescent="0.25">
      <c r="A794" s="485"/>
      <c r="B794" s="481"/>
      <c r="C794" s="481"/>
      <c r="D794" s="464">
        <v>4154</v>
      </c>
      <c r="E794" s="481" t="s">
        <v>31</v>
      </c>
      <c r="F794" s="22" t="s">
        <v>2141</v>
      </c>
      <c r="G794" s="20">
        <v>330.5</v>
      </c>
      <c r="AP794" t="str">
        <f t="shared" si="24"/>
        <v/>
      </c>
      <c r="AQ794" t="str">
        <f>IF(A794="","",VLOOKUP(A794,'Base Sites'!A:B,2,FALSE))</f>
        <v/>
      </c>
      <c r="AT794" t="str">
        <f>IF(A794="","",VLOOKUP(L794,'Base Vendeurs'!A:B,2,FALSE))</f>
        <v/>
      </c>
      <c r="AV794" t="str">
        <f t="shared" si="25"/>
        <v/>
      </c>
    </row>
    <row r="795" spans="1:48" x14ac:dyDescent="0.25">
      <c r="A795" s="485"/>
      <c r="B795" s="481"/>
      <c r="C795" s="481"/>
      <c r="D795" s="464">
        <v>4155</v>
      </c>
      <c r="E795" s="481" t="s">
        <v>31</v>
      </c>
      <c r="F795" s="22" t="s">
        <v>2141</v>
      </c>
      <c r="G795" s="20">
        <v>330.5</v>
      </c>
      <c r="AP795" t="str">
        <f t="shared" si="24"/>
        <v/>
      </c>
      <c r="AQ795" t="str">
        <f>IF(A795="","",VLOOKUP(A795,'Base Sites'!A:B,2,FALSE))</f>
        <v/>
      </c>
      <c r="AT795" t="str">
        <f>IF(A795="","",VLOOKUP(L795,'Base Vendeurs'!A:B,2,FALSE))</f>
        <v/>
      </c>
      <c r="AV795" t="str">
        <f t="shared" si="25"/>
        <v/>
      </c>
    </row>
    <row r="796" spans="1:48" x14ac:dyDescent="0.25">
      <c r="A796" s="485"/>
      <c r="B796" s="481"/>
      <c r="C796" s="481"/>
      <c r="D796" s="464">
        <v>4156</v>
      </c>
      <c r="E796" s="481" t="s">
        <v>31</v>
      </c>
      <c r="F796" s="22" t="s">
        <v>2141</v>
      </c>
      <c r="G796" s="20">
        <v>330.5</v>
      </c>
      <c r="AP796" t="str">
        <f t="shared" si="24"/>
        <v/>
      </c>
      <c r="AQ796" t="str">
        <f>IF(A796="","",VLOOKUP(A796,'Base Sites'!A:B,2,FALSE))</f>
        <v/>
      </c>
      <c r="AT796" t="str">
        <f>IF(A796="","",VLOOKUP(L796,'Base Vendeurs'!A:B,2,FALSE))</f>
        <v/>
      </c>
      <c r="AV796" t="str">
        <f t="shared" si="25"/>
        <v/>
      </c>
    </row>
    <row r="797" spans="1:48" x14ac:dyDescent="0.25">
      <c r="A797" s="485"/>
      <c r="B797" s="481"/>
      <c r="C797" s="481"/>
      <c r="D797" s="464">
        <v>4157</v>
      </c>
      <c r="E797" s="481" t="s">
        <v>31</v>
      </c>
      <c r="F797" s="22" t="s">
        <v>2141</v>
      </c>
      <c r="G797" s="20">
        <v>330.5</v>
      </c>
      <c r="AP797" t="str">
        <f t="shared" si="24"/>
        <v/>
      </c>
      <c r="AQ797" t="str">
        <f>IF(A797="","",VLOOKUP(A797,'Base Sites'!A:B,2,FALSE))</f>
        <v/>
      </c>
      <c r="AT797" t="str">
        <f>IF(A797="","",VLOOKUP(L797,'Base Vendeurs'!A:B,2,FALSE))</f>
        <v/>
      </c>
      <c r="AV797" t="str">
        <f t="shared" si="25"/>
        <v/>
      </c>
    </row>
    <row r="798" spans="1:48" x14ac:dyDescent="0.25">
      <c r="A798" s="485"/>
      <c r="B798" s="481"/>
      <c r="C798" s="481"/>
      <c r="D798" s="464">
        <v>4158</v>
      </c>
      <c r="E798" s="481" t="s">
        <v>31</v>
      </c>
      <c r="F798" s="22" t="s">
        <v>2141</v>
      </c>
      <c r="G798" s="20">
        <v>330.5</v>
      </c>
      <c r="AP798" t="str">
        <f t="shared" si="24"/>
        <v/>
      </c>
      <c r="AQ798" t="str">
        <f>IF(A798="","",VLOOKUP(A798,'Base Sites'!A:B,2,FALSE))</f>
        <v/>
      </c>
      <c r="AT798" t="str">
        <f>IF(A798="","",VLOOKUP(L798,'Base Vendeurs'!A:B,2,FALSE))</f>
        <v/>
      </c>
      <c r="AV798" t="str">
        <f t="shared" si="25"/>
        <v/>
      </c>
    </row>
    <row r="799" spans="1:48" x14ac:dyDescent="0.25">
      <c r="A799" s="485"/>
      <c r="B799" s="481"/>
      <c r="C799" s="481"/>
      <c r="D799" s="464">
        <v>4159</v>
      </c>
      <c r="E799" s="481" t="s">
        <v>31</v>
      </c>
      <c r="F799" s="22" t="s">
        <v>2141</v>
      </c>
      <c r="G799" s="20">
        <v>330.5</v>
      </c>
      <c r="AP799" t="str">
        <f t="shared" si="24"/>
        <v/>
      </c>
      <c r="AQ799" t="str">
        <f>IF(A799="","",VLOOKUP(A799,'Base Sites'!A:B,2,FALSE))</f>
        <v/>
      </c>
      <c r="AT799" t="str">
        <f>IF(A799="","",VLOOKUP(L799,'Base Vendeurs'!A:B,2,FALSE))</f>
        <v/>
      </c>
      <c r="AV799" t="str">
        <f t="shared" si="25"/>
        <v/>
      </c>
    </row>
    <row r="800" spans="1:48" x14ac:dyDescent="0.25">
      <c r="A800" s="485"/>
      <c r="B800" s="481"/>
      <c r="C800" s="481"/>
      <c r="D800" s="464">
        <v>4185</v>
      </c>
      <c r="E800" s="480" t="s">
        <v>178</v>
      </c>
      <c r="F800" s="22" t="s">
        <v>326</v>
      </c>
      <c r="G800" s="20">
        <v>2152.36</v>
      </c>
      <c r="AP800" t="str">
        <f t="shared" si="24"/>
        <v/>
      </c>
      <c r="AQ800" t="str">
        <f>IF(A800="","",VLOOKUP(A800,'Base Sites'!A:B,2,FALSE))</f>
        <v/>
      </c>
      <c r="AT800" t="str">
        <f>IF(A800="","",VLOOKUP(L800,'Base Vendeurs'!A:B,2,FALSE))</f>
        <v/>
      </c>
      <c r="AV800" t="str">
        <f t="shared" si="25"/>
        <v/>
      </c>
    </row>
    <row r="801" spans="1:48" x14ac:dyDescent="0.25">
      <c r="A801" s="485"/>
      <c r="B801" s="481"/>
      <c r="C801" s="481"/>
      <c r="D801" s="464">
        <v>4190</v>
      </c>
      <c r="E801" s="481" t="s">
        <v>178</v>
      </c>
      <c r="F801" s="22" t="s">
        <v>568</v>
      </c>
      <c r="G801" s="20">
        <v>1657</v>
      </c>
      <c r="AP801" t="str">
        <f t="shared" si="24"/>
        <v/>
      </c>
      <c r="AQ801" t="str">
        <f>IF(A801="","",VLOOKUP(A801,'Base Sites'!A:B,2,FALSE))</f>
        <v/>
      </c>
      <c r="AT801" t="str">
        <f>IF(A801="","",VLOOKUP(L801,'Base Vendeurs'!A:B,2,FALSE))</f>
        <v/>
      </c>
      <c r="AV801" t="str">
        <f t="shared" si="25"/>
        <v/>
      </c>
    </row>
    <row r="802" spans="1:48" x14ac:dyDescent="0.25">
      <c r="A802" s="485"/>
      <c r="B802" s="481"/>
      <c r="C802" s="481"/>
      <c r="D802" s="464">
        <v>4191</v>
      </c>
      <c r="E802" s="481" t="s">
        <v>178</v>
      </c>
      <c r="F802" s="22" t="s">
        <v>65</v>
      </c>
      <c r="G802" s="20">
        <v>1272.31</v>
      </c>
      <c r="AP802" t="str">
        <f t="shared" si="24"/>
        <v/>
      </c>
      <c r="AQ802" t="str">
        <f>IF(A802="","",VLOOKUP(A802,'Base Sites'!A:B,2,FALSE))</f>
        <v/>
      </c>
      <c r="AT802" t="str">
        <f>IF(A802="","",VLOOKUP(L802,'Base Vendeurs'!A:B,2,FALSE))</f>
        <v/>
      </c>
      <c r="AV802" t="str">
        <f t="shared" si="25"/>
        <v/>
      </c>
    </row>
    <row r="803" spans="1:48" x14ac:dyDescent="0.25">
      <c r="A803" s="485"/>
      <c r="B803" s="481"/>
      <c r="C803" s="481"/>
      <c r="D803" s="464">
        <v>4196</v>
      </c>
      <c r="E803" s="481" t="s">
        <v>178</v>
      </c>
      <c r="F803" s="22" t="s">
        <v>326</v>
      </c>
      <c r="G803" s="20">
        <v>1214.99</v>
      </c>
      <c r="AP803" t="str">
        <f t="shared" si="24"/>
        <v/>
      </c>
      <c r="AQ803" t="str">
        <f>IF(A803="","",VLOOKUP(A803,'Base Sites'!A:B,2,FALSE))</f>
        <v/>
      </c>
      <c r="AT803" t="str">
        <f>IF(A803="","",VLOOKUP(L803,'Base Vendeurs'!A:B,2,FALSE))</f>
        <v/>
      </c>
      <c r="AV803" t="str">
        <f t="shared" si="25"/>
        <v/>
      </c>
    </row>
    <row r="804" spans="1:48" x14ac:dyDescent="0.25">
      <c r="A804" s="485"/>
      <c r="B804" s="481"/>
      <c r="C804" s="481"/>
      <c r="D804" s="464">
        <v>4197</v>
      </c>
      <c r="E804" s="481" t="s">
        <v>178</v>
      </c>
      <c r="F804" s="22" t="s">
        <v>326</v>
      </c>
      <c r="G804" s="20">
        <v>1214.99</v>
      </c>
      <c r="AP804" t="str">
        <f t="shared" si="24"/>
        <v/>
      </c>
      <c r="AQ804" t="str">
        <f>IF(A804="","",VLOOKUP(A804,'Base Sites'!A:B,2,FALSE))</f>
        <v/>
      </c>
      <c r="AT804" t="str">
        <f>IF(A804="","",VLOOKUP(L804,'Base Vendeurs'!A:B,2,FALSE))</f>
        <v/>
      </c>
      <c r="AV804" t="str">
        <f t="shared" si="25"/>
        <v/>
      </c>
    </row>
    <row r="805" spans="1:48" x14ac:dyDescent="0.25">
      <c r="A805" s="485"/>
      <c r="B805" s="481"/>
      <c r="C805" s="481"/>
      <c r="D805" s="464">
        <v>4329</v>
      </c>
      <c r="E805" s="480" t="s">
        <v>84</v>
      </c>
      <c r="F805" s="22" t="s">
        <v>1415</v>
      </c>
      <c r="G805" s="20">
        <v>769.16</v>
      </c>
      <c r="AP805" t="str">
        <f t="shared" si="24"/>
        <v/>
      </c>
      <c r="AQ805" t="str">
        <f>IF(A805="","",VLOOKUP(A805,'Base Sites'!A:B,2,FALSE))</f>
        <v/>
      </c>
      <c r="AT805" t="str">
        <f>IF(A805="","",VLOOKUP(L805,'Base Vendeurs'!A:B,2,FALSE))</f>
        <v/>
      </c>
      <c r="AV805" t="str">
        <f t="shared" si="25"/>
        <v/>
      </c>
    </row>
    <row r="806" spans="1:48" x14ac:dyDescent="0.25">
      <c r="A806" s="485"/>
      <c r="B806" s="481"/>
      <c r="C806" s="481"/>
      <c r="D806" s="464">
        <v>4331</v>
      </c>
      <c r="E806" s="481" t="s">
        <v>84</v>
      </c>
      <c r="F806" s="22" t="s">
        <v>1415</v>
      </c>
      <c r="G806" s="20">
        <v>708.33</v>
      </c>
      <c r="AP806" t="str">
        <f t="shared" si="24"/>
        <v/>
      </c>
      <c r="AQ806" t="str">
        <f>IF(A806="","",VLOOKUP(A806,'Base Sites'!A:B,2,FALSE))</f>
        <v/>
      </c>
      <c r="AT806" t="str">
        <f>IF(A806="","",VLOOKUP(L806,'Base Vendeurs'!A:B,2,FALSE))</f>
        <v/>
      </c>
      <c r="AV806" t="str">
        <f t="shared" si="25"/>
        <v/>
      </c>
    </row>
    <row r="807" spans="1:48" x14ac:dyDescent="0.25">
      <c r="A807" s="485"/>
      <c r="B807" s="481"/>
      <c r="C807" s="481"/>
      <c r="D807" s="464">
        <v>4403</v>
      </c>
      <c r="E807" s="480" t="s">
        <v>178</v>
      </c>
      <c r="F807" s="22" t="s">
        <v>65</v>
      </c>
      <c r="G807" s="20">
        <v>836.23</v>
      </c>
      <c r="AP807" t="str">
        <f t="shared" si="24"/>
        <v/>
      </c>
      <c r="AQ807" t="str">
        <f>IF(A807="","",VLOOKUP(A807,'Base Sites'!A:B,2,FALSE))</f>
        <v/>
      </c>
      <c r="AT807" t="str">
        <f>IF(A807="","",VLOOKUP(L807,'Base Vendeurs'!A:B,2,FALSE))</f>
        <v/>
      </c>
      <c r="AV807" t="str">
        <f t="shared" si="25"/>
        <v/>
      </c>
    </row>
    <row r="808" spans="1:48" x14ac:dyDescent="0.25">
      <c r="A808" s="485"/>
      <c r="B808" s="481"/>
      <c r="C808" s="481"/>
      <c r="D808" s="464">
        <v>4405</v>
      </c>
      <c r="E808" s="481" t="s">
        <v>178</v>
      </c>
      <c r="F808" s="22" t="s">
        <v>326</v>
      </c>
      <c r="G808" s="20">
        <v>1264.75</v>
      </c>
      <c r="AP808" t="str">
        <f t="shared" si="24"/>
        <v/>
      </c>
      <c r="AQ808" t="str">
        <f>IF(A808="","",VLOOKUP(A808,'Base Sites'!A:B,2,FALSE))</f>
        <v/>
      </c>
      <c r="AT808" t="str">
        <f>IF(A808="","",VLOOKUP(L808,'Base Vendeurs'!A:B,2,FALSE))</f>
        <v/>
      </c>
      <c r="AV808" t="str">
        <f t="shared" si="25"/>
        <v/>
      </c>
    </row>
    <row r="809" spans="1:48" x14ac:dyDescent="0.25">
      <c r="A809" s="485"/>
      <c r="B809" s="481"/>
      <c r="C809" s="481"/>
      <c r="D809" s="464">
        <v>4414</v>
      </c>
      <c r="E809" s="480" t="s">
        <v>42</v>
      </c>
      <c r="F809" s="22" t="s">
        <v>326</v>
      </c>
      <c r="G809" s="20">
        <v>1189.6600000000001</v>
      </c>
      <c r="AP809" t="str">
        <f t="shared" si="24"/>
        <v/>
      </c>
      <c r="AQ809" t="str">
        <f>IF(A809="","",VLOOKUP(A809,'Base Sites'!A:B,2,FALSE))</f>
        <v/>
      </c>
      <c r="AT809" t="str">
        <f>IF(A809="","",VLOOKUP(L809,'Base Vendeurs'!A:B,2,FALSE))</f>
        <v/>
      </c>
      <c r="AV809" t="str">
        <f t="shared" si="25"/>
        <v/>
      </c>
    </row>
    <row r="810" spans="1:48" x14ac:dyDescent="0.25">
      <c r="A810" s="485"/>
      <c r="B810" s="481"/>
      <c r="C810" s="481"/>
      <c r="D810" s="464">
        <v>4460</v>
      </c>
      <c r="E810" s="481" t="s">
        <v>42</v>
      </c>
      <c r="F810" s="22" t="s">
        <v>326</v>
      </c>
      <c r="G810" s="20">
        <v>945.06</v>
      </c>
      <c r="AP810" t="str">
        <f t="shared" si="24"/>
        <v/>
      </c>
      <c r="AQ810" t="str">
        <f>IF(A810="","",VLOOKUP(A810,'Base Sites'!A:B,2,FALSE))</f>
        <v/>
      </c>
      <c r="AT810" t="str">
        <f>IF(A810="","",VLOOKUP(L810,'Base Vendeurs'!A:B,2,FALSE))</f>
        <v/>
      </c>
      <c r="AV810" t="str">
        <f t="shared" si="25"/>
        <v/>
      </c>
    </row>
    <row r="811" spans="1:48" x14ac:dyDescent="0.25">
      <c r="A811" s="485"/>
      <c r="B811" s="481"/>
      <c r="C811" s="481"/>
      <c r="D811" s="464">
        <v>4461</v>
      </c>
      <c r="E811" s="481" t="s">
        <v>42</v>
      </c>
      <c r="F811" s="22" t="s">
        <v>326</v>
      </c>
      <c r="G811" s="20">
        <v>945.06</v>
      </c>
      <c r="AP811" t="str">
        <f t="shared" si="24"/>
        <v/>
      </c>
      <c r="AQ811" t="str">
        <f>IF(A811="","",VLOOKUP(A811,'Base Sites'!A:B,2,FALSE))</f>
        <v/>
      </c>
      <c r="AT811" t="str">
        <f>IF(A811="","",VLOOKUP(L811,'Base Vendeurs'!A:B,2,FALSE))</f>
        <v/>
      </c>
      <c r="AV811" t="str">
        <f t="shared" si="25"/>
        <v/>
      </c>
    </row>
    <row r="812" spans="1:48" x14ac:dyDescent="0.25">
      <c r="A812" s="485"/>
      <c r="B812" s="481"/>
      <c r="C812" s="481"/>
      <c r="D812" s="464">
        <v>4463</v>
      </c>
      <c r="E812" s="22" t="s">
        <v>129</v>
      </c>
      <c r="F812" s="22" t="s">
        <v>2234</v>
      </c>
      <c r="G812" s="20">
        <v>403.84</v>
      </c>
      <c r="AP812" t="str">
        <f t="shared" si="24"/>
        <v/>
      </c>
      <c r="AQ812" t="str">
        <f>IF(A812="","",VLOOKUP(A812,'Base Sites'!A:B,2,FALSE))</f>
        <v/>
      </c>
      <c r="AT812" t="str">
        <f>IF(A812="","",VLOOKUP(L812,'Base Vendeurs'!A:B,2,FALSE))</f>
        <v/>
      </c>
      <c r="AV812" t="str">
        <f t="shared" si="25"/>
        <v/>
      </c>
    </row>
    <row r="813" spans="1:48" x14ac:dyDescent="0.25">
      <c r="A813" s="485"/>
      <c r="B813" s="481"/>
      <c r="C813" s="481"/>
      <c r="D813" s="464">
        <v>4472</v>
      </c>
      <c r="E813" s="22" t="s">
        <v>42</v>
      </c>
      <c r="F813" s="22" t="s">
        <v>3065</v>
      </c>
      <c r="G813" s="20">
        <v>640.85</v>
      </c>
      <c r="AP813" t="str">
        <f t="shared" si="24"/>
        <v/>
      </c>
      <c r="AQ813" t="str">
        <f>IF(A813="","",VLOOKUP(A813,'Base Sites'!A:B,2,FALSE))</f>
        <v/>
      </c>
      <c r="AT813" t="str">
        <f>IF(A813="","",VLOOKUP(L813,'Base Vendeurs'!A:B,2,FALSE))</f>
        <v/>
      </c>
      <c r="AV813" t="str">
        <f t="shared" si="25"/>
        <v/>
      </c>
    </row>
    <row r="814" spans="1:48" x14ac:dyDescent="0.25">
      <c r="A814" s="485"/>
      <c r="B814" s="481"/>
      <c r="C814" s="481"/>
      <c r="D814" s="464">
        <v>4478</v>
      </c>
      <c r="E814" s="22" t="s">
        <v>378</v>
      </c>
      <c r="F814" s="22" t="s">
        <v>3099</v>
      </c>
      <c r="G814" s="20">
        <v>522.36</v>
      </c>
      <c r="AP814" t="str">
        <f t="shared" si="24"/>
        <v/>
      </c>
      <c r="AQ814" t="str">
        <f>IF(A814="","",VLOOKUP(A814,'Base Sites'!A:B,2,FALSE))</f>
        <v/>
      </c>
      <c r="AT814" t="str">
        <f>IF(A814="","",VLOOKUP(L814,'Base Vendeurs'!A:B,2,FALSE))</f>
        <v/>
      </c>
      <c r="AV814" t="str">
        <f t="shared" si="25"/>
        <v/>
      </c>
    </row>
    <row r="815" spans="1:48" x14ac:dyDescent="0.25">
      <c r="A815" s="485"/>
      <c r="B815" s="481"/>
      <c r="C815" s="481"/>
      <c r="D815" s="464">
        <v>4552</v>
      </c>
      <c r="E815" s="480" t="s">
        <v>128</v>
      </c>
      <c r="F815" s="22" t="s">
        <v>2173</v>
      </c>
      <c r="G815" s="20">
        <v>582.66999999999996</v>
      </c>
      <c r="AP815" t="str">
        <f t="shared" si="24"/>
        <v/>
      </c>
      <c r="AQ815" t="str">
        <f>IF(A815="","",VLOOKUP(A815,'Base Sites'!A:B,2,FALSE))</f>
        <v/>
      </c>
      <c r="AT815" t="str">
        <f>IF(A815="","",VLOOKUP(L815,'Base Vendeurs'!A:B,2,FALSE))</f>
        <v/>
      </c>
      <c r="AV815" t="str">
        <f t="shared" si="25"/>
        <v/>
      </c>
    </row>
    <row r="816" spans="1:48" x14ac:dyDescent="0.25">
      <c r="A816" s="485"/>
      <c r="B816" s="481"/>
      <c r="C816" s="481"/>
      <c r="D816" s="464">
        <v>4553</v>
      </c>
      <c r="E816" s="481" t="s">
        <v>128</v>
      </c>
      <c r="F816" s="22" t="s">
        <v>2173</v>
      </c>
      <c r="G816" s="20">
        <v>582.66999999999996</v>
      </c>
      <c r="AP816" t="str">
        <f t="shared" si="24"/>
        <v/>
      </c>
      <c r="AQ816" t="str">
        <f>IF(A816="","",VLOOKUP(A816,'Base Sites'!A:B,2,FALSE))</f>
        <v/>
      </c>
      <c r="AT816" t="str">
        <f>IF(A816="","",VLOOKUP(L816,'Base Vendeurs'!A:B,2,FALSE))</f>
        <v/>
      </c>
      <c r="AV816" t="str">
        <f t="shared" si="25"/>
        <v/>
      </c>
    </row>
    <row r="817" spans="1:48" x14ac:dyDescent="0.25">
      <c r="A817" s="485"/>
      <c r="B817" s="481"/>
      <c r="C817" s="481"/>
      <c r="D817" s="464">
        <v>4556</v>
      </c>
      <c r="E817" s="22" t="s">
        <v>42</v>
      </c>
      <c r="F817" s="22" t="s">
        <v>326</v>
      </c>
      <c r="G817" s="20">
        <v>924.49</v>
      </c>
      <c r="AP817" t="str">
        <f t="shared" si="24"/>
        <v/>
      </c>
      <c r="AQ817" t="str">
        <f>IF(A817="","",VLOOKUP(A817,'Base Sites'!A:B,2,FALSE))</f>
        <v/>
      </c>
      <c r="AT817" t="str">
        <f>IF(A817="","",VLOOKUP(L817,'Base Vendeurs'!A:B,2,FALSE))</f>
        <v/>
      </c>
      <c r="AV817" t="str">
        <f t="shared" si="25"/>
        <v/>
      </c>
    </row>
    <row r="818" spans="1:48" x14ac:dyDescent="0.25">
      <c r="A818" s="485"/>
      <c r="B818" s="481"/>
      <c r="C818" s="481"/>
      <c r="D818" s="464">
        <v>4557</v>
      </c>
      <c r="E818" s="22" t="s">
        <v>31</v>
      </c>
      <c r="F818" s="22" t="s">
        <v>2167</v>
      </c>
      <c r="G818" s="20">
        <v>646.25</v>
      </c>
      <c r="AP818" t="str">
        <f t="shared" si="24"/>
        <v/>
      </c>
      <c r="AQ818" t="str">
        <f>IF(A818="","",VLOOKUP(A818,'Base Sites'!A:B,2,FALSE))</f>
        <v/>
      </c>
      <c r="AT818" t="str">
        <f>IF(A818="","",VLOOKUP(L818,'Base Vendeurs'!A:B,2,FALSE))</f>
        <v/>
      </c>
      <c r="AV818" t="str">
        <f t="shared" si="25"/>
        <v/>
      </c>
    </row>
    <row r="819" spans="1:48" x14ac:dyDescent="0.25">
      <c r="A819" s="485"/>
      <c r="B819" s="481"/>
      <c r="C819" s="481"/>
      <c r="D819" s="464">
        <v>4558</v>
      </c>
      <c r="E819" s="22" t="s">
        <v>129</v>
      </c>
      <c r="F819" s="22" t="s">
        <v>1826</v>
      </c>
      <c r="G819" s="20">
        <v>553.66</v>
      </c>
      <c r="AP819" t="str">
        <f t="shared" si="24"/>
        <v/>
      </c>
      <c r="AQ819" t="str">
        <f>IF(A819="","",VLOOKUP(A819,'Base Sites'!A:B,2,FALSE))</f>
        <v/>
      </c>
      <c r="AT819" t="str">
        <f>IF(A819="","",VLOOKUP(L819,'Base Vendeurs'!A:B,2,FALSE))</f>
        <v/>
      </c>
      <c r="AV819" t="str">
        <f t="shared" si="25"/>
        <v/>
      </c>
    </row>
    <row r="820" spans="1:48" x14ac:dyDescent="0.25">
      <c r="A820" s="485"/>
      <c r="B820" s="481"/>
      <c r="C820" s="481"/>
      <c r="D820" s="464">
        <v>4645</v>
      </c>
      <c r="E820" s="480" t="s">
        <v>42</v>
      </c>
      <c r="F820" s="22" t="s">
        <v>3043</v>
      </c>
      <c r="G820" s="20">
        <v>534.16999999999996</v>
      </c>
      <c r="AP820" t="str">
        <f t="shared" si="24"/>
        <v/>
      </c>
      <c r="AQ820" t="str">
        <f>IF(A820="","",VLOOKUP(A820,'Base Sites'!A:B,2,FALSE))</f>
        <v/>
      </c>
      <c r="AT820" t="str">
        <f>IF(A820="","",VLOOKUP(L820,'Base Vendeurs'!A:B,2,FALSE))</f>
        <v/>
      </c>
      <c r="AV820" t="str">
        <f t="shared" si="25"/>
        <v/>
      </c>
    </row>
    <row r="821" spans="1:48" x14ac:dyDescent="0.25">
      <c r="A821" s="485"/>
      <c r="B821" s="481"/>
      <c r="C821" s="481"/>
      <c r="D821" s="464">
        <v>4671</v>
      </c>
      <c r="E821" s="481" t="s">
        <v>42</v>
      </c>
      <c r="F821" s="22" t="s">
        <v>65</v>
      </c>
      <c r="G821" s="20">
        <v>1172.3699999999999</v>
      </c>
      <c r="AP821" t="str">
        <f t="shared" si="24"/>
        <v/>
      </c>
      <c r="AQ821" t="str">
        <f>IF(A821="","",VLOOKUP(A821,'Base Sites'!A:B,2,FALSE))</f>
        <v/>
      </c>
      <c r="AT821" t="str">
        <f>IF(A821="","",VLOOKUP(L821,'Base Vendeurs'!A:B,2,FALSE))</f>
        <v/>
      </c>
      <c r="AV821" t="str">
        <f t="shared" si="25"/>
        <v/>
      </c>
    </row>
    <row r="822" spans="1:48" x14ac:dyDescent="0.25">
      <c r="A822" s="485"/>
      <c r="B822" s="481"/>
      <c r="C822" s="481"/>
      <c r="D822" s="464">
        <v>4725</v>
      </c>
      <c r="E822" s="481" t="s">
        <v>42</v>
      </c>
      <c r="F822" s="22" t="s">
        <v>3069</v>
      </c>
      <c r="G822" s="20">
        <v>368.16</v>
      </c>
      <c r="AP822" t="str">
        <f t="shared" si="24"/>
        <v/>
      </c>
      <c r="AQ822" t="str">
        <f>IF(A822="","",VLOOKUP(A822,'Base Sites'!A:B,2,FALSE))</f>
        <v/>
      </c>
      <c r="AT822" t="str">
        <f>IF(A822="","",VLOOKUP(L822,'Base Vendeurs'!A:B,2,FALSE))</f>
        <v/>
      </c>
      <c r="AV822" t="str">
        <f t="shared" si="25"/>
        <v/>
      </c>
    </row>
    <row r="823" spans="1:48" x14ac:dyDescent="0.25">
      <c r="A823" s="485"/>
      <c r="B823" s="481"/>
      <c r="C823" s="481"/>
      <c r="D823" s="464">
        <v>4726</v>
      </c>
      <c r="E823" s="481" t="s">
        <v>42</v>
      </c>
      <c r="F823" s="22" t="s">
        <v>3069</v>
      </c>
      <c r="G823" s="20">
        <v>784.16</v>
      </c>
      <c r="AP823" t="str">
        <f t="shared" si="24"/>
        <v/>
      </c>
      <c r="AQ823" t="str">
        <f>IF(A823="","",VLOOKUP(A823,'Base Sites'!A:B,2,FALSE))</f>
        <v/>
      </c>
      <c r="AT823" t="str">
        <f>IF(A823="","",VLOOKUP(L823,'Base Vendeurs'!A:B,2,FALSE))</f>
        <v/>
      </c>
      <c r="AV823" t="str">
        <f t="shared" si="25"/>
        <v/>
      </c>
    </row>
    <row r="824" spans="1:48" x14ac:dyDescent="0.25">
      <c r="A824" s="485"/>
      <c r="B824" s="481"/>
      <c r="C824" s="481"/>
      <c r="D824" s="464">
        <v>4727</v>
      </c>
      <c r="E824" s="481" t="s">
        <v>42</v>
      </c>
      <c r="F824" s="22" t="s">
        <v>3069</v>
      </c>
      <c r="G824" s="20">
        <v>368.17</v>
      </c>
      <c r="AP824" t="str">
        <f t="shared" si="24"/>
        <v/>
      </c>
      <c r="AQ824" t="str">
        <f>IF(A824="","",VLOOKUP(A824,'Base Sites'!A:B,2,FALSE))</f>
        <v/>
      </c>
      <c r="AT824" t="str">
        <f>IF(A824="","",VLOOKUP(L824,'Base Vendeurs'!A:B,2,FALSE))</f>
        <v/>
      </c>
      <c r="AV824" t="str">
        <f t="shared" si="25"/>
        <v/>
      </c>
    </row>
    <row r="825" spans="1:48" x14ac:dyDescent="0.25">
      <c r="A825" s="485"/>
      <c r="B825" s="481"/>
      <c r="C825" s="481"/>
      <c r="D825" s="464">
        <v>4740</v>
      </c>
      <c r="E825" s="481" t="s">
        <v>42</v>
      </c>
      <c r="F825" s="22" t="s">
        <v>326</v>
      </c>
      <c r="G825" s="20">
        <v>945.5</v>
      </c>
      <c r="AP825" t="str">
        <f t="shared" si="24"/>
        <v/>
      </c>
      <c r="AQ825" t="str">
        <f>IF(A825="","",VLOOKUP(A825,'Base Sites'!A:B,2,FALSE))</f>
        <v/>
      </c>
      <c r="AT825" t="str">
        <f>IF(A825="","",VLOOKUP(L825,'Base Vendeurs'!A:B,2,FALSE))</f>
        <v/>
      </c>
      <c r="AV825" t="str">
        <f t="shared" si="25"/>
        <v/>
      </c>
    </row>
    <row r="826" spans="1:48" x14ac:dyDescent="0.25">
      <c r="A826" s="485"/>
      <c r="B826" s="481"/>
      <c r="C826" s="481"/>
      <c r="D826" s="464">
        <v>4767</v>
      </c>
      <c r="E826" s="481" t="s">
        <v>42</v>
      </c>
      <c r="F826" s="22" t="s">
        <v>65</v>
      </c>
      <c r="G826" s="20">
        <v>1088.3800000000001</v>
      </c>
      <c r="AP826" t="str">
        <f t="shared" si="24"/>
        <v/>
      </c>
      <c r="AQ826" t="str">
        <f>IF(A826="","",VLOOKUP(A826,'Base Sites'!A:B,2,FALSE))</f>
        <v/>
      </c>
      <c r="AT826" t="str">
        <f>IF(A826="","",VLOOKUP(L826,'Base Vendeurs'!A:B,2,FALSE))</f>
        <v/>
      </c>
      <c r="AV826" t="str">
        <f t="shared" si="25"/>
        <v/>
      </c>
    </row>
    <row r="827" spans="1:48" x14ac:dyDescent="0.25">
      <c r="A827" s="485"/>
      <c r="B827" s="481"/>
      <c r="C827" s="481"/>
      <c r="D827" s="464">
        <v>4768</v>
      </c>
      <c r="E827" s="481" t="s">
        <v>42</v>
      </c>
      <c r="F827" s="22" t="s">
        <v>65</v>
      </c>
      <c r="G827" s="20">
        <v>1060.8900000000001</v>
      </c>
      <c r="AP827" t="str">
        <f t="shared" si="24"/>
        <v/>
      </c>
      <c r="AQ827" t="str">
        <f>IF(A827="","",VLOOKUP(A827,'Base Sites'!A:B,2,FALSE))</f>
        <v/>
      </c>
      <c r="AT827" t="str">
        <f>IF(A827="","",VLOOKUP(L827,'Base Vendeurs'!A:B,2,FALSE))</f>
        <v/>
      </c>
      <c r="AV827" t="str">
        <f t="shared" si="25"/>
        <v/>
      </c>
    </row>
    <row r="828" spans="1:48" x14ac:dyDescent="0.25">
      <c r="A828" s="485"/>
      <c r="B828" s="481"/>
      <c r="C828" s="481"/>
      <c r="D828" s="464">
        <v>4769</v>
      </c>
      <c r="E828" s="481" t="s">
        <v>42</v>
      </c>
      <c r="F828" s="22" t="s">
        <v>326</v>
      </c>
      <c r="G828" s="20">
        <v>901</v>
      </c>
      <c r="AP828" t="str">
        <f t="shared" si="24"/>
        <v/>
      </c>
      <c r="AQ828" t="str">
        <f>IF(A828="","",VLOOKUP(A828,'Base Sites'!A:B,2,FALSE))</f>
        <v/>
      </c>
      <c r="AT828" t="str">
        <f>IF(A828="","",VLOOKUP(L828,'Base Vendeurs'!A:B,2,FALSE))</f>
        <v/>
      </c>
      <c r="AV828" t="str">
        <f t="shared" si="25"/>
        <v/>
      </c>
    </row>
    <row r="829" spans="1:48" x14ac:dyDescent="0.25">
      <c r="A829" s="485"/>
      <c r="B829" s="481"/>
      <c r="C829" s="481"/>
      <c r="D829" s="464">
        <v>4770</v>
      </c>
      <c r="E829" s="481" t="s">
        <v>42</v>
      </c>
      <c r="F829" s="22" t="s">
        <v>326</v>
      </c>
      <c r="G829" s="20">
        <v>976.75</v>
      </c>
      <c r="AP829" t="str">
        <f t="shared" si="24"/>
        <v/>
      </c>
      <c r="AQ829" t="str">
        <f>IF(A829="","",VLOOKUP(A829,'Base Sites'!A:B,2,FALSE))</f>
        <v/>
      </c>
      <c r="AT829" t="str">
        <f>IF(A829="","",VLOOKUP(L829,'Base Vendeurs'!A:B,2,FALSE))</f>
        <v/>
      </c>
      <c r="AV829" t="str">
        <f t="shared" si="25"/>
        <v/>
      </c>
    </row>
    <row r="830" spans="1:48" x14ac:dyDescent="0.25">
      <c r="A830" s="485"/>
      <c r="B830" s="481"/>
      <c r="C830" s="481"/>
      <c r="D830" s="464">
        <v>4772</v>
      </c>
      <c r="E830" s="480" t="s">
        <v>178</v>
      </c>
      <c r="F830" s="22" t="s">
        <v>326</v>
      </c>
      <c r="G830" s="20">
        <v>649.88</v>
      </c>
      <c r="AP830" t="str">
        <f t="shared" si="24"/>
        <v/>
      </c>
      <c r="AQ830" t="str">
        <f>IF(A830="","",VLOOKUP(A830,'Base Sites'!A:B,2,FALSE))</f>
        <v/>
      </c>
      <c r="AT830" t="str">
        <f>IF(A830="","",VLOOKUP(L830,'Base Vendeurs'!A:B,2,FALSE))</f>
        <v/>
      </c>
      <c r="AV830" t="str">
        <f t="shared" si="25"/>
        <v/>
      </c>
    </row>
    <row r="831" spans="1:48" x14ac:dyDescent="0.25">
      <c r="A831" s="485"/>
      <c r="B831" s="481"/>
      <c r="C831" s="481"/>
      <c r="D831" s="464">
        <v>4778</v>
      </c>
      <c r="E831" s="481" t="s">
        <v>178</v>
      </c>
      <c r="F831" s="22" t="s">
        <v>326</v>
      </c>
      <c r="G831" s="20">
        <v>649.87</v>
      </c>
      <c r="AP831" t="str">
        <f t="shared" si="24"/>
        <v/>
      </c>
      <c r="AQ831" t="str">
        <f>IF(A831="","",VLOOKUP(A831,'Base Sites'!A:B,2,FALSE))</f>
        <v/>
      </c>
      <c r="AT831" t="str">
        <f>IF(A831="","",VLOOKUP(L831,'Base Vendeurs'!A:B,2,FALSE))</f>
        <v/>
      </c>
      <c r="AV831" t="str">
        <f t="shared" si="25"/>
        <v/>
      </c>
    </row>
    <row r="832" spans="1:48" x14ac:dyDescent="0.25">
      <c r="A832" s="485"/>
      <c r="B832" s="481"/>
      <c r="C832" s="481"/>
      <c r="D832" s="464">
        <v>4780</v>
      </c>
      <c r="E832" s="481" t="s">
        <v>178</v>
      </c>
      <c r="F832" s="22" t="s">
        <v>326</v>
      </c>
      <c r="G832" s="20">
        <v>649.87</v>
      </c>
      <c r="AP832" t="str">
        <f t="shared" si="24"/>
        <v/>
      </c>
      <c r="AQ832" t="str">
        <f>IF(A832="","",VLOOKUP(A832,'Base Sites'!A:B,2,FALSE))</f>
        <v/>
      </c>
      <c r="AT832" t="str">
        <f>IF(A832="","",VLOOKUP(L832,'Base Vendeurs'!A:B,2,FALSE))</f>
        <v/>
      </c>
      <c r="AV832" t="str">
        <f t="shared" si="25"/>
        <v/>
      </c>
    </row>
    <row r="833" spans="1:48" x14ac:dyDescent="0.25">
      <c r="A833" s="485"/>
      <c r="B833" s="481"/>
      <c r="C833" s="481"/>
      <c r="D833" s="464">
        <v>4781</v>
      </c>
      <c r="E833" s="481" t="s">
        <v>178</v>
      </c>
      <c r="F833" s="22" t="s">
        <v>326</v>
      </c>
      <c r="G833" s="20">
        <v>649.87</v>
      </c>
      <c r="AP833" t="str">
        <f t="shared" si="24"/>
        <v/>
      </c>
      <c r="AQ833" t="str">
        <f>IF(A833="","",VLOOKUP(A833,'Base Sites'!A:B,2,FALSE))</f>
        <v/>
      </c>
      <c r="AT833" t="str">
        <f>IF(A833="","",VLOOKUP(L833,'Base Vendeurs'!A:B,2,FALSE))</f>
        <v/>
      </c>
      <c r="AV833" t="str">
        <f t="shared" si="25"/>
        <v/>
      </c>
    </row>
    <row r="834" spans="1:48" x14ac:dyDescent="0.25">
      <c r="A834" s="485"/>
      <c r="B834" s="481"/>
      <c r="C834" s="481"/>
      <c r="D834" s="464">
        <v>4786</v>
      </c>
      <c r="E834" s="481" t="s">
        <v>178</v>
      </c>
      <c r="F834" s="22" t="s">
        <v>326</v>
      </c>
      <c r="G834" s="20">
        <v>649.88</v>
      </c>
      <c r="AP834" t="str">
        <f t="shared" ref="AP834:AP897" si="26">IF(AM834="","",+AL834/AM834)</f>
        <v/>
      </c>
      <c r="AQ834" t="str">
        <f>IF(A834="","",VLOOKUP(A834,'Base Sites'!A:B,2,FALSE))</f>
        <v/>
      </c>
      <c r="AT834" t="str">
        <f>IF(A834="","",VLOOKUP(L834,'Base Vendeurs'!A:B,2,FALSE))</f>
        <v/>
      </c>
      <c r="AV834" t="str">
        <f t="shared" si="25"/>
        <v/>
      </c>
    </row>
    <row r="835" spans="1:48" x14ac:dyDescent="0.25">
      <c r="A835" s="485"/>
      <c r="B835" s="481"/>
      <c r="C835" s="481"/>
      <c r="D835" s="464">
        <v>4787</v>
      </c>
      <c r="E835" s="22" t="s">
        <v>42</v>
      </c>
      <c r="F835" s="22" t="s">
        <v>326</v>
      </c>
      <c r="G835" s="20">
        <v>976.76</v>
      </c>
      <c r="AP835" t="str">
        <f t="shared" si="26"/>
        <v/>
      </c>
      <c r="AQ835" t="str">
        <f>IF(A835="","",VLOOKUP(A835,'Base Sites'!A:B,2,FALSE))</f>
        <v/>
      </c>
      <c r="AT835" t="str">
        <f>IF(A835="","",VLOOKUP(L835,'Base Vendeurs'!A:B,2,FALSE))</f>
        <v/>
      </c>
      <c r="AV835" t="str">
        <f t="shared" ref="AV835:AV898" si="27">IF(A835="","",+AU835/S835)</f>
        <v/>
      </c>
    </row>
    <row r="836" spans="1:48" x14ac:dyDescent="0.25">
      <c r="A836" s="485"/>
      <c r="B836" s="481"/>
      <c r="C836" s="481"/>
      <c r="D836" s="464">
        <v>4843</v>
      </c>
      <c r="E836" s="480" t="s">
        <v>79</v>
      </c>
      <c r="F836" s="22" t="s">
        <v>4640</v>
      </c>
      <c r="G836" s="20">
        <v>488.52</v>
      </c>
      <c r="AP836" t="str">
        <f t="shared" si="26"/>
        <v/>
      </c>
      <c r="AQ836" t="str">
        <f>IF(A836="","",VLOOKUP(A836,'Base Sites'!A:B,2,FALSE))</f>
        <v/>
      </c>
      <c r="AT836" t="str">
        <f>IF(A836="","",VLOOKUP(L836,'Base Vendeurs'!A:B,2,FALSE))</f>
        <v/>
      </c>
      <c r="AV836" t="str">
        <f t="shared" si="27"/>
        <v/>
      </c>
    </row>
    <row r="837" spans="1:48" x14ac:dyDescent="0.25">
      <c r="A837" s="485"/>
      <c r="B837" s="481"/>
      <c r="C837" s="481"/>
      <c r="D837" s="464">
        <v>4844</v>
      </c>
      <c r="E837" s="481" t="s">
        <v>79</v>
      </c>
      <c r="F837" s="22" t="s">
        <v>3853</v>
      </c>
      <c r="G837" s="20">
        <v>1544.23</v>
      </c>
      <c r="AP837" t="str">
        <f t="shared" si="26"/>
        <v/>
      </c>
      <c r="AQ837" t="str">
        <f>IF(A837="","",VLOOKUP(A837,'Base Sites'!A:B,2,FALSE))</f>
        <v/>
      </c>
      <c r="AT837" t="str">
        <f>IF(A837="","",VLOOKUP(L837,'Base Vendeurs'!A:B,2,FALSE))</f>
        <v/>
      </c>
      <c r="AV837" t="str">
        <f t="shared" si="27"/>
        <v/>
      </c>
    </row>
    <row r="838" spans="1:48" x14ac:dyDescent="0.25">
      <c r="A838" s="485"/>
      <c r="B838" s="481"/>
      <c r="C838" s="481"/>
      <c r="D838" s="464">
        <v>4848</v>
      </c>
      <c r="E838" s="480" t="s">
        <v>42</v>
      </c>
      <c r="F838" s="22" t="s">
        <v>3065</v>
      </c>
      <c r="G838" s="20">
        <v>965.95</v>
      </c>
      <c r="AP838" t="str">
        <f t="shared" si="26"/>
        <v/>
      </c>
      <c r="AQ838" t="str">
        <f>IF(A838="","",VLOOKUP(A838,'Base Sites'!A:B,2,FALSE))</f>
        <v/>
      </c>
      <c r="AT838" t="str">
        <f>IF(A838="","",VLOOKUP(L838,'Base Vendeurs'!A:B,2,FALSE))</f>
        <v/>
      </c>
      <c r="AV838" t="str">
        <f t="shared" si="27"/>
        <v/>
      </c>
    </row>
    <row r="839" spans="1:48" x14ac:dyDescent="0.25">
      <c r="A839" s="485"/>
      <c r="B839" s="481"/>
      <c r="C839" s="481"/>
      <c r="D839" s="464">
        <v>4849</v>
      </c>
      <c r="E839" s="481" t="s">
        <v>42</v>
      </c>
      <c r="F839" s="22" t="s">
        <v>3065</v>
      </c>
      <c r="G839" s="20">
        <v>549.96</v>
      </c>
      <c r="AP839" t="str">
        <f t="shared" si="26"/>
        <v/>
      </c>
      <c r="AQ839" t="str">
        <f>IF(A839="","",VLOOKUP(A839,'Base Sites'!A:B,2,FALSE))</f>
        <v/>
      </c>
      <c r="AT839" t="str">
        <f>IF(A839="","",VLOOKUP(L839,'Base Vendeurs'!A:B,2,FALSE))</f>
        <v/>
      </c>
      <c r="AV839" t="str">
        <f t="shared" si="27"/>
        <v/>
      </c>
    </row>
    <row r="840" spans="1:48" x14ac:dyDescent="0.25">
      <c r="A840" s="485"/>
      <c r="B840" s="481"/>
      <c r="C840" s="481"/>
      <c r="D840" s="464">
        <v>5096</v>
      </c>
      <c r="E840" s="22" t="s">
        <v>85</v>
      </c>
      <c r="F840" s="22" t="s">
        <v>4340</v>
      </c>
      <c r="G840" s="20">
        <v>804.01</v>
      </c>
      <c r="AP840" t="str">
        <f t="shared" si="26"/>
        <v/>
      </c>
      <c r="AQ840" t="str">
        <f>IF(A840="","",VLOOKUP(A840,'Base Sites'!A:B,2,FALSE))</f>
        <v/>
      </c>
      <c r="AT840" t="str">
        <f>IF(A840="","",VLOOKUP(L840,'Base Vendeurs'!A:B,2,FALSE))</f>
        <v/>
      </c>
      <c r="AV840" t="str">
        <f t="shared" si="27"/>
        <v/>
      </c>
    </row>
    <row r="841" spans="1:48" x14ac:dyDescent="0.25">
      <c r="A841" s="485"/>
      <c r="B841" s="481"/>
      <c r="C841" s="481"/>
      <c r="D841" s="464">
        <v>5174</v>
      </c>
      <c r="E841" s="480" t="s">
        <v>178</v>
      </c>
      <c r="F841" s="22" t="s">
        <v>4484</v>
      </c>
      <c r="G841" s="20">
        <v>521.75</v>
      </c>
      <c r="AP841" t="str">
        <f t="shared" si="26"/>
        <v/>
      </c>
      <c r="AQ841" t="str">
        <f>IF(A841="","",VLOOKUP(A841,'Base Sites'!A:B,2,FALSE))</f>
        <v/>
      </c>
      <c r="AT841" t="str">
        <f>IF(A841="","",VLOOKUP(L841,'Base Vendeurs'!A:B,2,FALSE))</f>
        <v/>
      </c>
      <c r="AV841" t="str">
        <f t="shared" si="27"/>
        <v/>
      </c>
    </row>
    <row r="842" spans="1:48" x14ac:dyDescent="0.25">
      <c r="A842" s="485"/>
      <c r="B842" s="481"/>
      <c r="C842" s="481"/>
      <c r="D842" s="464">
        <v>5176</v>
      </c>
      <c r="E842" s="481" t="s">
        <v>178</v>
      </c>
      <c r="F842" s="22" t="s">
        <v>4482</v>
      </c>
      <c r="G842" s="20">
        <v>738.88</v>
      </c>
      <c r="AP842" t="str">
        <f t="shared" si="26"/>
        <v/>
      </c>
      <c r="AQ842" t="str">
        <f>IF(A842="","",VLOOKUP(A842,'Base Sites'!A:B,2,FALSE))</f>
        <v/>
      </c>
      <c r="AT842" t="str">
        <f>IF(A842="","",VLOOKUP(L842,'Base Vendeurs'!A:B,2,FALSE))</f>
        <v/>
      </c>
      <c r="AV842" t="str">
        <f t="shared" si="27"/>
        <v/>
      </c>
    </row>
    <row r="843" spans="1:48" x14ac:dyDescent="0.25">
      <c r="A843" s="485"/>
      <c r="B843" s="481"/>
      <c r="C843" s="481"/>
      <c r="D843" s="464">
        <v>5315</v>
      </c>
      <c r="E843" s="22" t="s">
        <v>129</v>
      </c>
      <c r="F843" s="22" t="s">
        <v>4553</v>
      </c>
      <c r="G843" s="20">
        <v>922.42</v>
      </c>
      <c r="AP843" t="str">
        <f t="shared" si="26"/>
        <v/>
      </c>
      <c r="AQ843" t="str">
        <f>IF(A843="","",VLOOKUP(A843,'Base Sites'!A:B,2,FALSE))</f>
        <v/>
      </c>
      <c r="AT843" t="str">
        <f>IF(A843="","",VLOOKUP(L843,'Base Vendeurs'!A:B,2,FALSE))</f>
        <v/>
      </c>
      <c r="AV843" t="str">
        <f t="shared" si="27"/>
        <v/>
      </c>
    </row>
    <row r="844" spans="1:48" x14ac:dyDescent="0.25">
      <c r="A844" s="485"/>
      <c r="B844" s="481"/>
      <c r="C844" s="481"/>
      <c r="D844" s="464" t="s">
        <v>5201</v>
      </c>
      <c r="E844" s="22" t="s">
        <v>178</v>
      </c>
      <c r="F844" s="22" t="s">
        <v>326</v>
      </c>
      <c r="G844" s="20">
        <v>649.87</v>
      </c>
      <c r="AP844" t="str">
        <f t="shared" si="26"/>
        <v/>
      </c>
      <c r="AQ844" t="str">
        <f>IF(A844="","",VLOOKUP(A844,'Base Sites'!A:B,2,FALSE))</f>
        <v/>
      </c>
      <c r="AT844" t="str">
        <f>IF(A844="","",VLOOKUP(L844,'Base Vendeurs'!A:B,2,FALSE))</f>
        <v/>
      </c>
      <c r="AV844" t="str">
        <f t="shared" si="27"/>
        <v/>
      </c>
    </row>
    <row r="845" spans="1:48" x14ac:dyDescent="0.25">
      <c r="A845" s="485"/>
      <c r="B845" s="481"/>
      <c r="C845" s="480" t="s">
        <v>5204</v>
      </c>
      <c r="D845" s="481"/>
      <c r="E845" s="481"/>
      <c r="F845" s="481"/>
      <c r="G845" s="20">
        <v>54064.160000000011</v>
      </c>
      <c r="AP845" t="str">
        <f t="shared" si="26"/>
        <v/>
      </c>
      <c r="AQ845" t="str">
        <f>IF(A845="","",VLOOKUP(A845,'Base Sites'!A:B,2,FALSE))</f>
        <v/>
      </c>
      <c r="AT845" t="str">
        <f>IF(A845="","",VLOOKUP(L845,'Base Vendeurs'!A:B,2,FALSE))</f>
        <v/>
      </c>
      <c r="AV845" t="str">
        <f t="shared" si="27"/>
        <v/>
      </c>
    </row>
    <row r="846" spans="1:48" x14ac:dyDescent="0.25">
      <c r="A846" s="485"/>
      <c r="B846" s="481"/>
      <c r="C846" s="480" t="s">
        <v>70</v>
      </c>
      <c r="D846" s="464">
        <v>3533</v>
      </c>
      <c r="E846" s="480" t="s">
        <v>128</v>
      </c>
      <c r="F846" s="22" t="s">
        <v>1441</v>
      </c>
      <c r="G846" s="20">
        <v>816</v>
      </c>
      <c r="AP846" t="str">
        <f t="shared" si="26"/>
        <v/>
      </c>
      <c r="AQ846" t="str">
        <f>IF(A846="","",VLOOKUP(A846,'Base Sites'!A:B,2,FALSE))</f>
        <v/>
      </c>
      <c r="AT846" t="str">
        <f>IF(A846="","",VLOOKUP(L846,'Base Vendeurs'!A:B,2,FALSE))</f>
        <v/>
      </c>
      <c r="AV846" t="str">
        <f t="shared" si="27"/>
        <v/>
      </c>
    </row>
    <row r="847" spans="1:48" x14ac:dyDescent="0.25">
      <c r="A847" s="485"/>
      <c r="B847" s="481"/>
      <c r="C847" s="481"/>
      <c r="D847" s="464">
        <v>3534</v>
      </c>
      <c r="E847" s="481" t="s">
        <v>128</v>
      </c>
      <c r="F847" s="22" t="s">
        <v>1441</v>
      </c>
      <c r="G847" s="20">
        <v>816.01</v>
      </c>
      <c r="AP847" t="str">
        <f t="shared" si="26"/>
        <v/>
      </c>
      <c r="AQ847" t="str">
        <f>IF(A847="","",VLOOKUP(A847,'Base Sites'!A:B,2,FALSE))</f>
        <v/>
      </c>
      <c r="AT847" t="str">
        <f>IF(A847="","",VLOOKUP(L847,'Base Vendeurs'!A:B,2,FALSE))</f>
        <v/>
      </c>
      <c r="AV847" t="str">
        <f t="shared" si="27"/>
        <v/>
      </c>
    </row>
    <row r="848" spans="1:48" x14ac:dyDescent="0.25">
      <c r="A848" s="485"/>
      <c r="B848" s="481"/>
      <c r="C848" s="481"/>
      <c r="D848" s="464">
        <v>3568</v>
      </c>
      <c r="E848" s="22" t="s">
        <v>79</v>
      </c>
      <c r="F848" s="22" t="s">
        <v>3081</v>
      </c>
      <c r="G848" s="20">
        <v>1194.0999999999999</v>
      </c>
      <c r="AP848" t="str">
        <f t="shared" si="26"/>
        <v/>
      </c>
      <c r="AQ848" t="str">
        <f>IF(A848="","",VLOOKUP(A848,'Base Sites'!A:B,2,FALSE))</f>
        <v/>
      </c>
      <c r="AT848" t="str">
        <f>IF(A848="","",VLOOKUP(L848,'Base Vendeurs'!A:B,2,FALSE))</f>
        <v/>
      </c>
      <c r="AV848" t="str">
        <f t="shared" si="27"/>
        <v/>
      </c>
    </row>
    <row r="849" spans="1:48" x14ac:dyDescent="0.25">
      <c r="A849" s="485"/>
      <c r="B849" s="481"/>
      <c r="C849" s="481"/>
      <c r="D849" s="464">
        <v>3577</v>
      </c>
      <c r="E849" s="22" t="s">
        <v>84</v>
      </c>
      <c r="F849" s="22" t="s">
        <v>4625</v>
      </c>
      <c r="G849" s="20">
        <v>1056.76</v>
      </c>
      <c r="AP849" t="str">
        <f t="shared" si="26"/>
        <v/>
      </c>
      <c r="AQ849" t="str">
        <f>IF(A849="","",VLOOKUP(A849,'Base Sites'!A:B,2,FALSE))</f>
        <v/>
      </c>
      <c r="AT849" t="str">
        <f>IF(A849="","",VLOOKUP(L849,'Base Vendeurs'!A:B,2,FALSE))</f>
        <v/>
      </c>
      <c r="AV849" t="str">
        <f t="shared" si="27"/>
        <v/>
      </c>
    </row>
    <row r="850" spans="1:48" x14ac:dyDescent="0.25">
      <c r="A850" s="485"/>
      <c r="B850" s="481"/>
      <c r="C850" s="481"/>
      <c r="D850" s="464">
        <v>3613</v>
      </c>
      <c r="E850" s="22" t="s">
        <v>129</v>
      </c>
      <c r="F850" s="22" t="s">
        <v>3024</v>
      </c>
      <c r="G850" s="20">
        <v>844.77</v>
      </c>
      <c r="AP850" t="str">
        <f t="shared" si="26"/>
        <v/>
      </c>
      <c r="AQ850" t="str">
        <f>IF(A850="","",VLOOKUP(A850,'Base Sites'!A:B,2,FALSE))</f>
        <v/>
      </c>
      <c r="AT850" t="str">
        <f>IF(A850="","",VLOOKUP(L850,'Base Vendeurs'!A:B,2,FALSE))</f>
        <v/>
      </c>
      <c r="AV850" t="str">
        <f t="shared" si="27"/>
        <v/>
      </c>
    </row>
    <row r="851" spans="1:48" x14ac:dyDescent="0.25">
      <c r="A851" s="485"/>
      <c r="B851" s="481"/>
      <c r="C851" s="481"/>
      <c r="D851" s="464">
        <v>3700</v>
      </c>
      <c r="E851" s="22" t="s">
        <v>42</v>
      </c>
      <c r="F851" s="22" t="s">
        <v>1615</v>
      </c>
      <c r="G851" s="20">
        <v>852.76</v>
      </c>
      <c r="AP851" t="str">
        <f t="shared" si="26"/>
        <v/>
      </c>
      <c r="AQ851" t="str">
        <f>IF(A851="","",VLOOKUP(A851,'Base Sites'!A:B,2,FALSE))</f>
        <v/>
      </c>
      <c r="AT851" t="str">
        <f>IF(A851="","",VLOOKUP(L851,'Base Vendeurs'!A:B,2,FALSE))</f>
        <v/>
      </c>
      <c r="AV851" t="str">
        <f t="shared" si="27"/>
        <v/>
      </c>
    </row>
    <row r="852" spans="1:48" x14ac:dyDescent="0.25">
      <c r="A852" s="485"/>
      <c r="B852" s="481"/>
      <c r="C852" s="481"/>
      <c r="D852" s="464">
        <v>4031</v>
      </c>
      <c r="E852" s="22" t="s">
        <v>79</v>
      </c>
      <c r="F852" s="22" t="s">
        <v>4631</v>
      </c>
      <c r="G852" s="20">
        <v>921.01</v>
      </c>
      <c r="AP852" t="str">
        <f t="shared" si="26"/>
        <v/>
      </c>
      <c r="AQ852" t="str">
        <f>IF(A852="","",VLOOKUP(A852,'Base Sites'!A:B,2,FALSE))</f>
        <v/>
      </c>
      <c r="AT852" t="str">
        <f>IF(A852="","",VLOOKUP(L852,'Base Vendeurs'!A:B,2,FALSE))</f>
        <v/>
      </c>
      <c r="AV852" t="str">
        <f t="shared" si="27"/>
        <v/>
      </c>
    </row>
    <row r="853" spans="1:48" x14ac:dyDescent="0.25">
      <c r="A853" s="485"/>
      <c r="B853" s="481"/>
      <c r="C853" s="481"/>
      <c r="D853" s="464">
        <v>4062</v>
      </c>
      <c r="E853" s="22" t="s">
        <v>31</v>
      </c>
      <c r="F853" s="22" t="s">
        <v>2154</v>
      </c>
      <c r="G853" s="20">
        <v>652.51</v>
      </c>
      <c r="AP853" t="str">
        <f t="shared" si="26"/>
        <v/>
      </c>
      <c r="AQ853" t="str">
        <f>IF(A853="","",VLOOKUP(A853,'Base Sites'!A:B,2,FALSE))</f>
        <v/>
      </c>
      <c r="AT853" t="str">
        <f>IF(A853="","",VLOOKUP(L853,'Base Vendeurs'!A:B,2,FALSE))</f>
        <v/>
      </c>
      <c r="AV853" t="str">
        <f t="shared" si="27"/>
        <v/>
      </c>
    </row>
    <row r="854" spans="1:48" x14ac:dyDescent="0.25">
      <c r="A854" s="485"/>
      <c r="B854" s="481"/>
      <c r="C854" s="481"/>
      <c r="D854" s="464">
        <v>4065</v>
      </c>
      <c r="E854" s="22" t="s">
        <v>129</v>
      </c>
      <c r="F854" s="22" t="s">
        <v>2227</v>
      </c>
      <c r="G854" s="20">
        <v>641.33000000000004</v>
      </c>
      <c r="AP854" t="str">
        <f t="shared" si="26"/>
        <v/>
      </c>
      <c r="AQ854" t="str">
        <f>IF(A854="","",VLOOKUP(A854,'Base Sites'!A:B,2,FALSE))</f>
        <v/>
      </c>
      <c r="AT854" t="str">
        <f>IF(A854="","",VLOOKUP(L854,'Base Vendeurs'!A:B,2,FALSE))</f>
        <v/>
      </c>
      <c r="AV854" t="str">
        <f t="shared" si="27"/>
        <v/>
      </c>
    </row>
    <row r="855" spans="1:48" x14ac:dyDescent="0.25">
      <c r="A855" s="485"/>
      <c r="B855" s="481"/>
      <c r="C855" s="481"/>
      <c r="D855" s="464">
        <v>4066</v>
      </c>
      <c r="E855" s="22" t="s">
        <v>79</v>
      </c>
      <c r="F855" s="22" t="s">
        <v>3083</v>
      </c>
      <c r="G855" s="20">
        <v>966.67</v>
      </c>
      <c r="AP855" t="str">
        <f t="shared" si="26"/>
        <v/>
      </c>
      <c r="AQ855" t="str">
        <f>IF(A855="","",VLOOKUP(A855,'Base Sites'!A:B,2,FALSE))</f>
        <v/>
      </c>
      <c r="AT855" t="str">
        <f>IF(A855="","",VLOOKUP(L855,'Base Vendeurs'!A:B,2,FALSE))</f>
        <v/>
      </c>
      <c r="AV855" t="str">
        <f t="shared" si="27"/>
        <v/>
      </c>
    </row>
    <row r="856" spans="1:48" x14ac:dyDescent="0.25">
      <c r="A856" s="485"/>
      <c r="B856" s="481"/>
      <c r="C856" s="481"/>
      <c r="D856" s="464">
        <v>4075</v>
      </c>
      <c r="E856" s="22" t="s">
        <v>129</v>
      </c>
      <c r="F856" s="22" t="s">
        <v>438</v>
      </c>
      <c r="G856" s="20">
        <v>700.68</v>
      </c>
      <c r="AP856" t="str">
        <f t="shared" si="26"/>
        <v/>
      </c>
      <c r="AQ856" t="str">
        <f>IF(A856="","",VLOOKUP(A856,'Base Sites'!A:B,2,FALSE))</f>
        <v/>
      </c>
      <c r="AT856" t="str">
        <f>IF(A856="","",VLOOKUP(L856,'Base Vendeurs'!A:B,2,FALSE))</f>
        <v/>
      </c>
      <c r="AV856" t="str">
        <f t="shared" si="27"/>
        <v/>
      </c>
    </row>
    <row r="857" spans="1:48" x14ac:dyDescent="0.25">
      <c r="A857" s="485"/>
      <c r="B857" s="481"/>
      <c r="C857" s="481"/>
      <c r="D857" s="464">
        <v>4089</v>
      </c>
      <c r="E857" s="22" t="s">
        <v>42</v>
      </c>
      <c r="F857" s="22" t="s">
        <v>361</v>
      </c>
      <c r="G857" s="20">
        <v>1002.5</v>
      </c>
      <c r="AP857" t="str">
        <f t="shared" si="26"/>
        <v/>
      </c>
      <c r="AQ857" t="str">
        <f>IF(A857="","",VLOOKUP(A857,'Base Sites'!A:B,2,FALSE))</f>
        <v/>
      </c>
      <c r="AT857" t="str">
        <f>IF(A857="","",VLOOKUP(L857,'Base Vendeurs'!A:B,2,FALSE))</f>
        <v/>
      </c>
      <c r="AV857" t="str">
        <f t="shared" si="27"/>
        <v/>
      </c>
    </row>
    <row r="858" spans="1:48" x14ac:dyDescent="0.25">
      <c r="A858" s="485"/>
      <c r="B858" s="481"/>
      <c r="C858" s="481"/>
      <c r="D858" s="464">
        <v>4091</v>
      </c>
      <c r="E858" s="22" t="s">
        <v>128</v>
      </c>
      <c r="F858" s="22" t="s">
        <v>457</v>
      </c>
      <c r="G858" s="20">
        <v>850</v>
      </c>
      <c r="AP858" t="str">
        <f t="shared" si="26"/>
        <v/>
      </c>
      <c r="AQ858" t="str">
        <f>IF(A858="","",VLOOKUP(A858,'Base Sites'!A:B,2,FALSE))</f>
        <v/>
      </c>
      <c r="AT858" t="str">
        <f>IF(A858="","",VLOOKUP(L858,'Base Vendeurs'!A:B,2,FALSE))</f>
        <v/>
      </c>
      <c r="AV858" t="str">
        <f t="shared" si="27"/>
        <v/>
      </c>
    </row>
    <row r="859" spans="1:48" x14ac:dyDescent="0.25">
      <c r="A859" s="485"/>
      <c r="B859" s="481"/>
      <c r="C859" s="481"/>
      <c r="D859" s="464">
        <v>4098</v>
      </c>
      <c r="E859" s="480" t="s">
        <v>129</v>
      </c>
      <c r="F859" s="22" t="s">
        <v>3022</v>
      </c>
      <c r="G859" s="20">
        <v>924.35</v>
      </c>
      <c r="AP859" t="str">
        <f t="shared" si="26"/>
        <v/>
      </c>
      <c r="AQ859" t="str">
        <f>IF(A859="","",VLOOKUP(A859,'Base Sites'!A:B,2,FALSE))</f>
        <v/>
      </c>
      <c r="AT859" t="str">
        <f>IF(A859="","",VLOOKUP(L859,'Base Vendeurs'!A:B,2,FALSE))</f>
        <v/>
      </c>
      <c r="AV859" t="str">
        <f t="shared" si="27"/>
        <v/>
      </c>
    </row>
    <row r="860" spans="1:48" x14ac:dyDescent="0.25">
      <c r="A860" s="485"/>
      <c r="B860" s="481"/>
      <c r="C860" s="481"/>
      <c r="D860" s="464">
        <v>4108</v>
      </c>
      <c r="E860" s="481" t="s">
        <v>129</v>
      </c>
      <c r="F860" s="22" t="s">
        <v>3768</v>
      </c>
      <c r="G860" s="20">
        <v>923.76</v>
      </c>
      <c r="AP860" t="str">
        <f t="shared" si="26"/>
        <v/>
      </c>
      <c r="AQ860" t="str">
        <f>IF(A860="","",VLOOKUP(A860,'Base Sites'!A:B,2,FALSE))</f>
        <v/>
      </c>
      <c r="AT860" t="str">
        <f>IF(A860="","",VLOOKUP(L860,'Base Vendeurs'!A:B,2,FALSE))</f>
        <v/>
      </c>
      <c r="AV860" t="str">
        <f t="shared" si="27"/>
        <v/>
      </c>
    </row>
    <row r="861" spans="1:48" x14ac:dyDescent="0.25">
      <c r="A861" s="485"/>
      <c r="B861" s="481"/>
      <c r="C861" s="481"/>
      <c r="D861" s="464">
        <v>4121</v>
      </c>
      <c r="E861" s="480" t="s">
        <v>31</v>
      </c>
      <c r="F861" s="22" t="s">
        <v>2195</v>
      </c>
      <c r="G861" s="20">
        <v>503.17</v>
      </c>
      <c r="AP861" t="str">
        <f t="shared" si="26"/>
        <v/>
      </c>
      <c r="AQ861" t="str">
        <f>IF(A861="","",VLOOKUP(A861,'Base Sites'!A:B,2,FALSE))</f>
        <v/>
      </c>
      <c r="AT861" t="str">
        <f>IF(A861="","",VLOOKUP(L861,'Base Vendeurs'!A:B,2,FALSE))</f>
        <v/>
      </c>
      <c r="AV861" t="str">
        <f t="shared" si="27"/>
        <v/>
      </c>
    </row>
    <row r="862" spans="1:48" x14ac:dyDescent="0.25">
      <c r="A862" s="485"/>
      <c r="B862" s="481"/>
      <c r="C862" s="481"/>
      <c r="D862" s="464">
        <v>4129</v>
      </c>
      <c r="E862" s="481" t="s">
        <v>31</v>
      </c>
      <c r="F862" s="22" t="s">
        <v>1537</v>
      </c>
      <c r="G862" s="20">
        <v>572</v>
      </c>
      <c r="AP862" t="str">
        <f t="shared" si="26"/>
        <v/>
      </c>
      <c r="AQ862" t="str">
        <f>IF(A862="","",VLOOKUP(A862,'Base Sites'!A:B,2,FALSE))</f>
        <v/>
      </c>
      <c r="AT862" t="str">
        <f>IF(A862="","",VLOOKUP(L862,'Base Vendeurs'!A:B,2,FALSE))</f>
        <v/>
      </c>
      <c r="AV862" t="str">
        <f t="shared" si="27"/>
        <v/>
      </c>
    </row>
    <row r="863" spans="1:48" x14ac:dyDescent="0.25">
      <c r="A863" s="485"/>
      <c r="B863" s="481"/>
      <c r="C863" s="481"/>
      <c r="D863" s="464">
        <v>4130</v>
      </c>
      <c r="E863" s="22" t="s">
        <v>79</v>
      </c>
      <c r="F863" s="22" t="s">
        <v>4634</v>
      </c>
      <c r="G863" s="20">
        <v>1808.68</v>
      </c>
      <c r="AP863" t="str">
        <f t="shared" si="26"/>
        <v/>
      </c>
      <c r="AQ863" t="str">
        <f>IF(A863="","",VLOOKUP(A863,'Base Sites'!A:B,2,FALSE))</f>
        <v/>
      </c>
      <c r="AT863" t="str">
        <f>IF(A863="","",VLOOKUP(L863,'Base Vendeurs'!A:B,2,FALSE))</f>
        <v/>
      </c>
      <c r="AV863" t="str">
        <f t="shared" si="27"/>
        <v/>
      </c>
    </row>
    <row r="864" spans="1:48" x14ac:dyDescent="0.25">
      <c r="A864" s="485"/>
      <c r="B864" s="481"/>
      <c r="C864" s="481"/>
      <c r="D864" s="464">
        <v>4160</v>
      </c>
      <c r="E864" s="480" t="s">
        <v>42</v>
      </c>
      <c r="F864" s="22" t="s">
        <v>457</v>
      </c>
      <c r="G864" s="20">
        <v>932.52</v>
      </c>
      <c r="AP864" t="str">
        <f t="shared" si="26"/>
        <v/>
      </c>
      <c r="AQ864" t="str">
        <f>IF(A864="","",VLOOKUP(A864,'Base Sites'!A:B,2,FALSE))</f>
        <v/>
      </c>
      <c r="AT864" t="str">
        <f>IF(A864="","",VLOOKUP(L864,'Base Vendeurs'!A:B,2,FALSE))</f>
        <v/>
      </c>
      <c r="AV864" t="str">
        <f t="shared" si="27"/>
        <v/>
      </c>
    </row>
    <row r="865" spans="1:48" x14ac:dyDescent="0.25">
      <c r="A865" s="485"/>
      <c r="B865" s="481"/>
      <c r="C865" s="481"/>
      <c r="D865" s="464">
        <v>4161</v>
      </c>
      <c r="E865" s="481" t="s">
        <v>42</v>
      </c>
      <c r="F865" s="22" t="s">
        <v>457</v>
      </c>
      <c r="G865" s="20">
        <v>932.52</v>
      </c>
      <c r="AP865" t="str">
        <f t="shared" si="26"/>
        <v/>
      </c>
      <c r="AQ865" t="str">
        <f>IF(A865="","",VLOOKUP(A865,'Base Sites'!A:B,2,FALSE))</f>
        <v/>
      </c>
      <c r="AT865" t="str">
        <f>IF(A865="","",VLOOKUP(L865,'Base Vendeurs'!A:B,2,FALSE))</f>
        <v/>
      </c>
      <c r="AV865" t="str">
        <f t="shared" si="27"/>
        <v/>
      </c>
    </row>
    <row r="866" spans="1:48" x14ac:dyDescent="0.25">
      <c r="A866" s="485"/>
      <c r="B866" s="481"/>
      <c r="C866" s="481"/>
      <c r="D866" s="464">
        <v>4173</v>
      </c>
      <c r="E866" s="481" t="s">
        <v>42</v>
      </c>
      <c r="F866" s="22" t="s">
        <v>457</v>
      </c>
      <c r="G866" s="20">
        <v>932.52</v>
      </c>
      <c r="AP866" t="str">
        <f t="shared" si="26"/>
        <v/>
      </c>
      <c r="AQ866" t="str">
        <f>IF(A866="","",VLOOKUP(A866,'Base Sites'!A:B,2,FALSE))</f>
        <v/>
      </c>
      <c r="AT866" t="str">
        <f>IF(A866="","",VLOOKUP(L866,'Base Vendeurs'!A:B,2,FALSE))</f>
        <v/>
      </c>
      <c r="AV866" t="str">
        <f t="shared" si="27"/>
        <v/>
      </c>
    </row>
    <row r="867" spans="1:48" x14ac:dyDescent="0.25">
      <c r="A867" s="485"/>
      <c r="B867" s="481"/>
      <c r="C867" s="481"/>
      <c r="D867" s="464">
        <v>4174</v>
      </c>
      <c r="E867" s="481" t="s">
        <v>42</v>
      </c>
      <c r="F867" s="22" t="s">
        <v>457</v>
      </c>
      <c r="G867" s="20">
        <v>932.52</v>
      </c>
      <c r="AP867" t="str">
        <f t="shared" si="26"/>
        <v/>
      </c>
      <c r="AQ867" t="str">
        <f>IF(A867="","",VLOOKUP(A867,'Base Sites'!A:B,2,FALSE))</f>
        <v/>
      </c>
      <c r="AT867" t="str">
        <f>IF(A867="","",VLOOKUP(L867,'Base Vendeurs'!A:B,2,FALSE))</f>
        <v/>
      </c>
      <c r="AV867" t="str">
        <f t="shared" si="27"/>
        <v/>
      </c>
    </row>
    <row r="868" spans="1:48" x14ac:dyDescent="0.25">
      <c r="A868" s="485"/>
      <c r="B868" s="481"/>
      <c r="C868" s="481"/>
      <c r="D868" s="464">
        <v>4175</v>
      </c>
      <c r="E868" s="481" t="s">
        <v>42</v>
      </c>
      <c r="F868" s="22" t="s">
        <v>457</v>
      </c>
      <c r="G868" s="20">
        <v>932.5</v>
      </c>
      <c r="AP868" t="str">
        <f t="shared" si="26"/>
        <v/>
      </c>
      <c r="AQ868" t="str">
        <f>IF(A868="","",VLOOKUP(A868,'Base Sites'!A:B,2,FALSE))</f>
        <v/>
      </c>
      <c r="AT868" t="str">
        <f>IF(A868="","",VLOOKUP(L868,'Base Vendeurs'!A:B,2,FALSE))</f>
        <v/>
      </c>
      <c r="AV868" t="str">
        <f t="shared" si="27"/>
        <v/>
      </c>
    </row>
    <row r="869" spans="1:48" x14ac:dyDescent="0.25">
      <c r="A869" s="485"/>
      <c r="B869" s="481"/>
      <c r="C869" s="481"/>
      <c r="D869" s="464">
        <v>4176</v>
      </c>
      <c r="E869" s="481" t="s">
        <v>42</v>
      </c>
      <c r="F869" s="22" t="s">
        <v>457</v>
      </c>
      <c r="G869" s="20">
        <v>932.51</v>
      </c>
      <c r="AP869" t="str">
        <f t="shared" si="26"/>
        <v/>
      </c>
      <c r="AQ869" t="str">
        <f>IF(A869="","",VLOOKUP(A869,'Base Sites'!A:B,2,FALSE))</f>
        <v/>
      </c>
      <c r="AT869" t="str">
        <f>IF(A869="","",VLOOKUP(L869,'Base Vendeurs'!A:B,2,FALSE))</f>
        <v/>
      </c>
      <c r="AV869" t="str">
        <f t="shared" si="27"/>
        <v/>
      </c>
    </row>
    <row r="870" spans="1:48" x14ac:dyDescent="0.25">
      <c r="A870" s="485"/>
      <c r="B870" s="481"/>
      <c r="C870" s="481"/>
      <c r="D870" s="464">
        <v>4177</v>
      </c>
      <c r="E870" s="481" t="s">
        <v>42</v>
      </c>
      <c r="F870" s="22" t="s">
        <v>457</v>
      </c>
      <c r="G870" s="20">
        <v>932.52</v>
      </c>
      <c r="AP870" t="str">
        <f t="shared" si="26"/>
        <v/>
      </c>
      <c r="AQ870" t="str">
        <f>IF(A870="","",VLOOKUP(A870,'Base Sites'!A:B,2,FALSE))</f>
        <v/>
      </c>
      <c r="AT870" t="str">
        <f>IF(A870="","",VLOOKUP(L870,'Base Vendeurs'!A:B,2,FALSE))</f>
        <v/>
      </c>
      <c r="AV870" t="str">
        <f t="shared" si="27"/>
        <v/>
      </c>
    </row>
    <row r="871" spans="1:48" x14ac:dyDescent="0.25">
      <c r="A871" s="485"/>
      <c r="B871" s="481"/>
      <c r="C871" s="481"/>
      <c r="D871" s="464">
        <v>4320</v>
      </c>
      <c r="E871" s="480" t="s">
        <v>79</v>
      </c>
      <c r="F871" s="22" t="s">
        <v>376</v>
      </c>
      <c r="G871" s="20">
        <v>777.48</v>
      </c>
      <c r="AP871" t="str">
        <f t="shared" si="26"/>
        <v/>
      </c>
      <c r="AQ871" t="str">
        <f>IF(A871="","",VLOOKUP(A871,'Base Sites'!A:B,2,FALSE))</f>
        <v/>
      </c>
      <c r="AT871" t="str">
        <f>IF(A871="","",VLOOKUP(L871,'Base Vendeurs'!A:B,2,FALSE))</f>
        <v/>
      </c>
      <c r="AV871" t="str">
        <f t="shared" si="27"/>
        <v/>
      </c>
    </row>
    <row r="872" spans="1:48" x14ac:dyDescent="0.25">
      <c r="A872" s="485"/>
      <c r="B872" s="481"/>
      <c r="C872" s="481"/>
      <c r="D872" s="464">
        <v>4326</v>
      </c>
      <c r="E872" s="481" t="s">
        <v>79</v>
      </c>
      <c r="F872" s="22" t="s">
        <v>1654</v>
      </c>
      <c r="G872" s="20">
        <v>1951.01</v>
      </c>
      <c r="AP872" t="str">
        <f t="shared" si="26"/>
        <v/>
      </c>
      <c r="AQ872" t="str">
        <f>IF(A872="","",VLOOKUP(A872,'Base Sites'!A:B,2,FALSE))</f>
        <v/>
      </c>
      <c r="AT872" t="str">
        <f>IF(A872="","",VLOOKUP(L872,'Base Vendeurs'!A:B,2,FALSE))</f>
        <v/>
      </c>
      <c r="AV872" t="str">
        <f t="shared" si="27"/>
        <v/>
      </c>
    </row>
    <row r="873" spans="1:48" x14ac:dyDescent="0.25">
      <c r="A873" s="485"/>
      <c r="B873" s="481"/>
      <c r="C873" s="481"/>
      <c r="D873" s="464">
        <v>4343</v>
      </c>
      <c r="E873" s="22" t="s">
        <v>128</v>
      </c>
      <c r="F873" s="22" t="s">
        <v>4519</v>
      </c>
      <c r="G873" s="20">
        <v>661.68</v>
      </c>
      <c r="AP873" t="str">
        <f t="shared" si="26"/>
        <v/>
      </c>
      <c r="AQ873" t="str">
        <f>IF(A873="","",VLOOKUP(A873,'Base Sites'!A:B,2,FALSE))</f>
        <v/>
      </c>
      <c r="AT873" t="str">
        <f>IF(A873="","",VLOOKUP(L873,'Base Vendeurs'!A:B,2,FALSE))</f>
        <v/>
      </c>
      <c r="AV873" t="str">
        <f t="shared" si="27"/>
        <v/>
      </c>
    </row>
    <row r="874" spans="1:48" x14ac:dyDescent="0.25">
      <c r="A874" s="485"/>
      <c r="B874" s="481"/>
      <c r="C874" s="481"/>
      <c r="D874" s="464">
        <v>4395</v>
      </c>
      <c r="E874" s="22" t="s">
        <v>378</v>
      </c>
      <c r="F874" s="22" t="s">
        <v>1541</v>
      </c>
      <c r="G874" s="20">
        <v>976.24</v>
      </c>
      <c r="AP874" t="str">
        <f t="shared" si="26"/>
        <v/>
      </c>
      <c r="AQ874" t="str">
        <f>IF(A874="","",VLOOKUP(A874,'Base Sites'!A:B,2,FALSE))</f>
        <v/>
      </c>
      <c r="AT874" t="str">
        <f>IF(A874="","",VLOOKUP(L874,'Base Vendeurs'!A:B,2,FALSE))</f>
        <v/>
      </c>
      <c r="AV874" t="str">
        <f t="shared" si="27"/>
        <v/>
      </c>
    </row>
    <row r="875" spans="1:48" x14ac:dyDescent="0.25">
      <c r="A875" s="485"/>
      <c r="B875" s="481"/>
      <c r="C875" s="481"/>
      <c r="D875" s="464">
        <v>4396</v>
      </c>
      <c r="E875" s="22" t="s">
        <v>42</v>
      </c>
      <c r="F875" s="22" t="s">
        <v>1514</v>
      </c>
      <c r="G875" s="20">
        <v>1285.5</v>
      </c>
      <c r="AP875" t="str">
        <f t="shared" si="26"/>
        <v/>
      </c>
      <c r="AQ875" t="str">
        <f>IF(A875="","",VLOOKUP(A875,'Base Sites'!A:B,2,FALSE))</f>
        <v/>
      </c>
      <c r="AT875" t="str">
        <f>IF(A875="","",VLOOKUP(L875,'Base Vendeurs'!A:B,2,FALSE))</f>
        <v/>
      </c>
      <c r="AV875" t="str">
        <f t="shared" si="27"/>
        <v/>
      </c>
    </row>
    <row r="876" spans="1:48" x14ac:dyDescent="0.25">
      <c r="A876" s="485"/>
      <c r="B876" s="481"/>
      <c r="C876" s="481"/>
      <c r="D876" s="464">
        <v>4409</v>
      </c>
      <c r="E876" s="22" t="s">
        <v>129</v>
      </c>
      <c r="F876" s="22" t="s">
        <v>1238</v>
      </c>
      <c r="G876" s="20">
        <v>572.32000000000005</v>
      </c>
      <c r="AP876" t="str">
        <f t="shared" si="26"/>
        <v/>
      </c>
      <c r="AQ876" t="str">
        <f>IF(A876="","",VLOOKUP(A876,'Base Sites'!A:B,2,FALSE))</f>
        <v/>
      </c>
      <c r="AT876" t="str">
        <f>IF(A876="","",VLOOKUP(L876,'Base Vendeurs'!A:B,2,FALSE))</f>
        <v/>
      </c>
      <c r="AV876" t="str">
        <f t="shared" si="27"/>
        <v/>
      </c>
    </row>
    <row r="877" spans="1:48" x14ac:dyDescent="0.25">
      <c r="A877" s="485"/>
      <c r="B877" s="481"/>
      <c r="C877" s="481"/>
      <c r="D877" s="464">
        <v>4412</v>
      </c>
      <c r="E877" s="22" t="s">
        <v>79</v>
      </c>
      <c r="F877" s="22" t="s">
        <v>4644</v>
      </c>
      <c r="G877" s="20">
        <v>1451.76</v>
      </c>
      <c r="AP877" t="str">
        <f t="shared" si="26"/>
        <v/>
      </c>
      <c r="AQ877" t="str">
        <f>IF(A877="","",VLOOKUP(A877,'Base Sites'!A:B,2,FALSE))</f>
        <v/>
      </c>
      <c r="AT877" t="str">
        <f>IF(A877="","",VLOOKUP(L877,'Base Vendeurs'!A:B,2,FALSE))</f>
        <v/>
      </c>
      <c r="AV877" t="str">
        <f t="shared" si="27"/>
        <v/>
      </c>
    </row>
    <row r="878" spans="1:48" x14ac:dyDescent="0.25">
      <c r="A878" s="485"/>
      <c r="B878" s="481"/>
      <c r="C878" s="481"/>
      <c r="D878" s="464">
        <v>4428</v>
      </c>
      <c r="E878" s="480" t="s">
        <v>378</v>
      </c>
      <c r="F878" s="22" t="s">
        <v>3114</v>
      </c>
      <c r="G878" s="20">
        <v>746.34</v>
      </c>
      <c r="AP878" t="str">
        <f t="shared" si="26"/>
        <v/>
      </c>
      <c r="AQ878" t="str">
        <f>IF(A878="","",VLOOKUP(A878,'Base Sites'!A:B,2,FALSE))</f>
        <v/>
      </c>
      <c r="AT878" t="str">
        <f>IF(A878="","",VLOOKUP(L878,'Base Vendeurs'!A:B,2,FALSE))</f>
        <v/>
      </c>
      <c r="AV878" t="str">
        <f t="shared" si="27"/>
        <v/>
      </c>
    </row>
    <row r="879" spans="1:48" x14ac:dyDescent="0.25">
      <c r="A879" s="485"/>
      <c r="B879" s="481"/>
      <c r="C879" s="481"/>
      <c r="D879" s="464">
        <v>4429</v>
      </c>
      <c r="E879" s="481" t="s">
        <v>378</v>
      </c>
      <c r="F879" s="22" t="s">
        <v>3112</v>
      </c>
      <c r="G879" s="20">
        <v>746.34</v>
      </c>
      <c r="AP879" t="str">
        <f t="shared" si="26"/>
        <v/>
      </c>
      <c r="AQ879" t="str">
        <f>IF(A879="","",VLOOKUP(A879,'Base Sites'!A:B,2,FALSE))</f>
        <v/>
      </c>
      <c r="AT879" t="str">
        <f>IF(A879="","",VLOOKUP(L879,'Base Vendeurs'!A:B,2,FALSE))</f>
        <v/>
      </c>
      <c r="AV879" t="str">
        <f t="shared" si="27"/>
        <v/>
      </c>
    </row>
    <row r="880" spans="1:48" x14ac:dyDescent="0.25">
      <c r="A880" s="485"/>
      <c r="B880" s="481"/>
      <c r="C880" s="481"/>
      <c r="D880" s="464">
        <v>4430</v>
      </c>
      <c r="E880" s="481" t="s">
        <v>378</v>
      </c>
      <c r="F880" s="22" t="s">
        <v>3109</v>
      </c>
      <c r="G880" s="20">
        <v>746.34</v>
      </c>
      <c r="AP880" t="str">
        <f t="shared" si="26"/>
        <v/>
      </c>
      <c r="AQ880" t="str">
        <f>IF(A880="","",VLOOKUP(A880,'Base Sites'!A:B,2,FALSE))</f>
        <v/>
      </c>
      <c r="AT880" t="str">
        <f>IF(A880="","",VLOOKUP(L880,'Base Vendeurs'!A:B,2,FALSE))</f>
        <v/>
      </c>
      <c r="AV880" t="str">
        <f t="shared" si="27"/>
        <v/>
      </c>
    </row>
    <row r="881" spans="1:48" x14ac:dyDescent="0.25">
      <c r="A881" s="485"/>
      <c r="B881" s="481"/>
      <c r="C881" s="481"/>
      <c r="D881" s="464">
        <v>4431</v>
      </c>
      <c r="E881" s="481" t="s">
        <v>378</v>
      </c>
      <c r="F881" s="22" t="s">
        <v>3109</v>
      </c>
      <c r="G881" s="20">
        <v>746.34</v>
      </c>
      <c r="AP881" t="str">
        <f t="shared" si="26"/>
        <v/>
      </c>
      <c r="AQ881" t="str">
        <f>IF(A881="","",VLOOKUP(A881,'Base Sites'!A:B,2,FALSE))</f>
        <v/>
      </c>
      <c r="AT881" t="str">
        <f>IF(A881="","",VLOOKUP(L881,'Base Vendeurs'!A:B,2,FALSE))</f>
        <v/>
      </c>
      <c r="AV881" t="str">
        <f t="shared" si="27"/>
        <v/>
      </c>
    </row>
    <row r="882" spans="1:48" x14ac:dyDescent="0.25">
      <c r="A882" s="485"/>
      <c r="B882" s="481"/>
      <c r="C882" s="481"/>
      <c r="D882" s="464">
        <v>4432</v>
      </c>
      <c r="E882" s="22" t="s">
        <v>84</v>
      </c>
      <c r="F882" s="22" t="s">
        <v>1417</v>
      </c>
      <c r="G882" s="20">
        <v>769.16</v>
      </c>
      <c r="AP882" t="str">
        <f t="shared" si="26"/>
        <v/>
      </c>
      <c r="AQ882" t="str">
        <f>IF(A882="","",VLOOKUP(A882,'Base Sites'!A:B,2,FALSE))</f>
        <v/>
      </c>
      <c r="AT882" t="str">
        <f>IF(A882="","",VLOOKUP(L882,'Base Vendeurs'!A:B,2,FALSE))</f>
        <v/>
      </c>
      <c r="AV882" t="str">
        <f t="shared" si="27"/>
        <v/>
      </c>
    </row>
    <row r="883" spans="1:48" x14ac:dyDescent="0.25">
      <c r="A883" s="485"/>
      <c r="B883" s="481"/>
      <c r="C883" s="481"/>
      <c r="D883" s="464">
        <v>4454</v>
      </c>
      <c r="E883" s="22" t="s">
        <v>129</v>
      </c>
      <c r="F883" s="22" t="s">
        <v>1409</v>
      </c>
      <c r="G883" s="20">
        <v>806.75</v>
      </c>
      <c r="AP883" t="str">
        <f t="shared" si="26"/>
        <v/>
      </c>
      <c r="AQ883" t="str">
        <f>IF(A883="","",VLOOKUP(A883,'Base Sites'!A:B,2,FALSE))</f>
        <v/>
      </c>
      <c r="AT883" t="str">
        <f>IF(A883="","",VLOOKUP(L883,'Base Vendeurs'!A:B,2,FALSE))</f>
        <v/>
      </c>
      <c r="AV883" t="str">
        <f t="shared" si="27"/>
        <v/>
      </c>
    </row>
    <row r="884" spans="1:48" x14ac:dyDescent="0.25">
      <c r="A884" s="485"/>
      <c r="B884" s="481"/>
      <c r="C884" s="481"/>
      <c r="D884" s="464">
        <v>4455</v>
      </c>
      <c r="E884" s="22" t="s">
        <v>42</v>
      </c>
      <c r="F884" s="22" t="s">
        <v>1964</v>
      </c>
      <c r="G884" s="20">
        <v>911.25</v>
      </c>
      <c r="AP884" t="str">
        <f t="shared" si="26"/>
        <v/>
      </c>
      <c r="AQ884" t="str">
        <f>IF(A884="","",VLOOKUP(A884,'Base Sites'!A:B,2,FALSE))</f>
        <v/>
      </c>
      <c r="AT884" t="str">
        <f>IF(A884="","",VLOOKUP(L884,'Base Vendeurs'!A:B,2,FALSE))</f>
        <v/>
      </c>
      <c r="AV884" t="str">
        <f t="shared" si="27"/>
        <v/>
      </c>
    </row>
    <row r="885" spans="1:48" x14ac:dyDescent="0.25">
      <c r="A885" s="485"/>
      <c r="B885" s="481"/>
      <c r="C885" s="481"/>
      <c r="D885" s="464">
        <v>4469</v>
      </c>
      <c r="E885" s="480" t="s">
        <v>129</v>
      </c>
      <c r="F885" s="22" t="s">
        <v>1294</v>
      </c>
      <c r="G885" s="20">
        <v>572.32000000000005</v>
      </c>
      <c r="AP885" t="str">
        <f t="shared" si="26"/>
        <v/>
      </c>
      <c r="AQ885" t="str">
        <f>IF(A885="","",VLOOKUP(A885,'Base Sites'!A:B,2,FALSE))</f>
        <v/>
      </c>
      <c r="AT885" t="str">
        <f>IF(A885="","",VLOOKUP(L885,'Base Vendeurs'!A:B,2,FALSE))</f>
        <v/>
      </c>
      <c r="AV885" t="str">
        <f t="shared" si="27"/>
        <v/>
      </c>
    </row>
    <row r="886" spans="1:48" x14ac:dyDescent="0.25">
      <c r="A886" s="485"/>
      <c r="B886" s="481"/>
      <c r="C886" s="481"/>
      <c r="D886" s="464">
        <v>4474</v>
      </c>
      <c r="E886" s="481" t="s">
        <v>129</v>
      </c>
      <c r="F886" s="22" t="s">
        <v>1788</v>
      </c>
      <c r="G886" s="20">
        <v>790.01</v>
      </c>
      <c r="AP886" t="str">
        <f t="shared" si="26"/>
        <v/>
      </c>
      <c r="AQ886" t="str">
        <f>IF(A886="","",VLOOKUP(A886,'Base Sites'!A:B,2,FALSE))</f>
        <v/>
      </c>
      <c r="AT886" t="str">
        <f>IF(A886="","",VLOOKUP(L886,'Base Vendeurs'!A:B,2,FALSE))</f>
        <v/>
      </c>
      <c r="AV886" t="str">
        <f t="shared" si="27"/>
        <v/>
      </c>
    </row>
    <row r="887" spans="1:48" x14ac:dyDescent="0.25">
      <c r="A887" s="485"/>
      <c r="B887" s="481"/>
      <c r="C887" s="481"/>
      <c r="D887" s="464">
        <v>4479</v>
      </c>
      <c r="E887" s="22" t="s">
        <v>84</v>
      </c>
      <c r="F887" s="22" t="s">
        <v>3072</v>
      </c>
      <c r="G887" s="20">
        <v>1607.92</v>
      </c>
      <c r="AP887" t="str">
        <f t="shared" si="26"/>
        <v/>
      </c>
      <c r="AQ887" t="str">
        <f>IF(A887="","",VLOOKUP(A887,'Base Sites'!A:B,2,FALSE))</f>
        <v/>
      </c>
      <c r="AT887" t="str">
        <f>IF(A887="","",VLOOKUP(L887,'Base Vendeurs'!A:B,2,FALSE))</f>
        <v/>
      </c>
      <c r="AV887" t="str">
        <f t="shared" si="27"/>
        <v/>
      </c>
    </row>
    <row r="888" spans="1:48" x14ac:dyDescent="0.25">
      <c r="A888" s="485"/>
      <c r="B888" s="481"/>
      <c r="C888" s="481"/>
      <c r="D888" s="464">
        <v>4484</v>
      </c>
      <c r="E888" s="480" t="s">
        <v>129</v>
      </c>
      <c r="F888" s="22" t="s">
        <v>3026</v>
      </c>
      <c r="G888" s="20">
        <v>791.47</v>
      </c>
      <c r="AP888" t="str">
        <f t="shared" si="26"/>
        <v/>
      </c>
      <c r="AQ888" t="str">
        <f>IF(A888="","",VLOOKUP(A888,'Base Sites'!A:B,2,FALSE))</f>
        <v/>
      </c>
      <c r="AT888" t="str">
        <f>IF(A888="","",VLOOKUP(L888,'Base Vendeurs'!A:B,2,FALSE))</f>
        <v/>
      </c>
      <c r="AV888" t="str">
        <f t="shared" si="27"/>
        <v/>
      </c>
    </row>
    <row r="889" spans="1:48" x14ac:dyDescent="0.25">
      <c r="A889" s="485"/>
      <c r="B889" s="481"/>
      <c r="C889" s="481"/>
      <c r="D889" s="464">
        <v>4545</v>
      </c>
      <c r="E889" s="481" t="s">
        <v>129</v>
      </c>
      <c r="F889" s="22" t="s">
        <v>2225</v>
      </c>
      <c r="G889" s="20">
        <v>579</v>
      </c>
      <c r="AP889" t="str">
        <f t="shared" si="26"/>
        <v/>
      </c>
      <c r="AQ889" t="str">
        <f>IF(A889="","",VLOOKUP(A889,'Base Sites'!A:B,2,FALSE))</f>
        <v/>
      </c>
      <c r="AT889" t="str">
        <f>IF(A889="","",VLOOKUP(L889,'Base Vendeurs'!A:B,2,FALSE))</f>
        <v/>
      </c>
      <c r="AV889" t="str">
        <f t="shared" si="27"/>
        <v/>
      </c>
    </row>
    <row r="890" spans="1:48" x14ac:dyDescent="0.25">
      <c r="A890" s="485"/>
      <c r="B890" s="481"/>
      <c r="C890" s="481"/>
      <c r="D890" s="464">
        <v>4546</v>
      </c>
      <c r="E890" s="481" t="s">
        <v>129</v>
      </c>
      <c r="F890" s="22" t="s">
        <v>2225</v>
      </c>
      <c r="G890" s="20">
        <v>579</v>
      </c>
      <c r="AP890" t="str">
        <f t="shared" si="26"/>
        <v/>
      </c>
      <c r="AQ890" t="str">
        <f>IF(A890="","",VLOOKUP(A890,'Base Sites'!A:B,2,FALSE))</f>
        <v/>
      </c>
      <c r="AT890" t="str">
        <f>IF(A890="","",VLOOKUP(L890,'Base Vendeurs'!A:B,2,FALSE))</f>
        <v/>
      </c>
      <c r="AV890" t="str">
        <f t="shared" si="27"/>
        <v/>
      </c>
    </row>
    <row r="891" spans="1:48" x14ac:dyDescent="0.25">
      <c r="A891" s="485"/>
      <c r="B891" s="481"/>
      <c r="C891" s="481"/>
      <c r="D891" s="464">
        <v>4547</v>
      </c>
      <c r="E891" s="481" t="s">
        <v>129</v>
      </c>
      <c r="F891" s="22" t="s">
        <v>2225</v>
      </c>
      <c r="G891" s="20">
        <v>579</v>
      </c>
      <c r="AP891" t="str">
        <f t="shared" si="26"/>
        <v/>
      </c>
      <c r="AQ891" t="str">
        <f>IF(A891="","",VLOOKUP(A891,'Base Sites'!A:B,2,FALSE))</f>
        <v/>
      </c>
      <c r="AT891" t="str">
        <f>IF(A891="","",VLOOKUP(L891,'Base Vendeurs'!A:B,2,FALSE))</f>
        <v/>
      </c>
      <c r="AV891" t="str">
        <f t="shared" si="27"/>
        <v/>
      </c>
    </row>
    <row r="892" spans="1:48" x14ac:dyDescent="0.25">
      <c r="A892" s="485"/>
      <c r="B892" s="481"/>
      <c r="C892" s="481"/>
      <c r="D892" s="464">
        <v>4548</v>
      </c>
      <c r="E892" s="481" t="s">
        <v>129</v>
      </c>
      <c r="F892" s="22" t="s">
        <v>2225</v>
      </c>
      <c r="G892" s="20">
        <v>579</v>
      </c>
      <c r="AP892" t="str">
        <f t="shared" si="26"/>
        <v/>
      </c>
      <c r="AQ892" t="str">
        <f>IF(A892="","",VLOOKUP(A892,'Base Sites'!A:B,2,FALSE))</f>
        <v/>
      </c>
      <c r="AT892" t="str">
        <f>IF(A892="","",VLOOKUP(L892,'Base Vendeurs'!A:B,2,FALSE))</f>
        <v/>
      </c>
      <c r="AV892" t="str">
        <f t="shared" si="27"/>
        <v/>
      </c>
    </row>
    <row r="893" spans="1:48" x14ac:dyDescent="0.25">
      <c r="A893" s="485"/>
      <c r="B893" s="481"/>
      <c r="C893" s="481"/>
      <c r="D893" s="464">
        <v>4549</v>
      </c>
      <c r="E893" s="481" t="s">
        <v>129</v>
      </c>
      <c r="F893" s="22" t="s">
        <v>2225</v>
      </c>
      <c r="G893" s="20">
        <v>579</v>
      </c>
      <c r="AP893" t="str">
        <f t="shared" si="26"/>
        <v/>
      </c>
      <c r="AQ893" t="str">
        <f>IF(A893="","",VLOOKUP(A893,'Base Sites'!A:B,2,FALSE))</f>
        <v/>
      </c>
      <c r="AT893" t="str">
        <f>IF(A893="","",VLOOKUP(L893,'Base Vendeurs'!A:B,2,FALSE))</f>
        <v/>
      </c>
      <c r="AV893" t="str">
        <f t="shared" si="27"/>
        <v/>
      </c>
    </row>
    <row r="894" spans="1:48" x14ac:dyDescent="0.25">
      <c r="A894" s="485"/>
      <c r="B894" s="481"/>
      <c r="C894" s="481"/>
      <c r="D894" s="464">
        <v>4550</v>
      </c>
      <c r="E894" s="481" t="s">
        <v>129</v>
      </c>
      <c r="F894" s="22" t="s">
        <v>2225</v>
      </c>
      <c r="G894" s="20">
        <v>579</v>
      </c>
      <c r="AP894" t="str">
        <f t="shared" si="26"/>
        <v/>
      </c>
      <c r="AQ894" t="str">
        <f>IF(A894="","",VLOOKUP(A894,'Base Sites'!A:B,2,FALSE))</f>
        <v/>
      </c>
      <c r="AT894" t="str">
        <f>IF(A894="","",VLOOKUP(L894,'Base Vendeurs'!A:B,2,FALSE))</f>
        <v/>
      </c>
      <c r="AV894" t="str">
        <f t="shared" si="27"/>
        <v/>
      </c>
    </row>
    <row r="895" spans="1:48" x14ac:dyDescent="0.25">
      <c r="A895" s="485"/>
      <c r="B895" s="481"/>
      <c r="C895" s="481"/>
      <c r="D895" s="464">
        <v>4551</v>
      </c>
      <c r="E895" s="481" t="s">
        <v>129</v>
      </c>
      <c r="F895" s="22" t="s">
        <v>4570</v>
      </c>
      <c r="G895" s="20">
        <v>942.76</v>
      </c>
      <c r="AP895" t="str">
        <f t="shared" si="26"/>
        <v/>
      </c>
      <c r="AQ895" t="str">
        <f>IF(A895="","",VLOOKUP(A895,'Base Sites'!A:B,2,FALSE))</f>
        <v/>
      </c>
      <c r="AT895" t="str">
        <f>IF(A895="","",VLOOKUP(L895,'Base Vendeurs'!A:B,2,FALSE))</f>
        <v/>
      </c>
      <c r="AV895" t="str">
        <f t="shared" si="27"/>
        <v/>
      </c>
    </row>
    <row r="896" spans="1:48" x14ac:dyDescent="0.25">
      <c r="A896" s="485"/>
      <c r="B896" s="481"/>
      <c r="C896" s="481"/>
      <c r="D896" s="464">
        <v>4585</v>
      </c>
      <c r="E896" s="22" t="s">
        <v>42</v>
      </c>
      <c r="F896" s="22" t="s">
        <v>2936</v>
      </c>
      <c r="G896" s="20">
        <v>163.41999999999999</v>
      </c>
      <c r="AP896" t="str">
        <f t="shared" si="26"/>
        <v/>
      </c>
      <c r="AQ896" t="str">
        <f>IF(A896="","",VLOOKUP(A896,'Base Sites'!A:B,2,FALSE))</f>
        <v/>
      </c>
      <c r="AT896" t="str">
        <f>IF(A896="","",VLOOKUP(L896,'Base Vendeurs'!A:B,2,FALSE))</f>
        <v/>
      </c>
      <c r="AV896" t="str">
        <f t="shared" si="27"/>
        <v/>
      </c>
    </row>
    <row r="897" spans="1:48" x14ac:dyDescent="0.25">
      <c r="A897" s="485"/>
      <c r="B897" s="481"/>
      <c r="C897" s="481"/>
      <c r="D897" s="464">
        <v>4594</v>
      </c>
      <c r="E897" s="22" t="s">
        <v>31</v>
      </c>
      <c r="F897" s="22" t="s">
        <v>1876</v>
      </c>
      <c r="G897" s="20">
        <v>753.25</v>
      </c>
      <c r="AP897" t="str">
        <f t="shared" si="26"/>
        <v/>
      </c>
      <c r="AQ897" t="str">
        <f>IF(A897="","",VLOOKUP(A897,'Base Sites'!A:B,2,FALSE))</f>
        <v/>
      </c>
      <c r="AT897" t="str">
        <f>IF(A897="","",VLOOKUP(L897,'Base Vendeurs'!A:B,2,FALSE))</f>
        <v/>
      </c>
      <c r="AV897" t="str">
        <f t="shared" si="27"/>
        <v/>
      </c>
    </row>
    <row r="898" spans="1:48" x14ac:dyDescent="0.25">
      <c r="A898" s="485"/>
      <c r="B898" s="481"/>
      <c r="C898" s="481"/>
      <c r="D898" s="464">
        <v>4644</v>
      </c>
      <c r="E898" s="22" t="s">
        <v>42</v>
      </c>
      <c r="F898" s="22" t="s">
        <v>1514</v>
      </c>
      <c r="G898" s="20">
        <v>2338.25</v>
      </c>
      <c r="AP898" t="str">
        <f t="shared" ref="AP898:AP961" si="28">IF(AM898="","",+AL898/AM898)</f>
        <v/>
      </c>
      <c r="AQ898" t="str">
        <f>IF(A898="","",VLOOKUP(A898,'Base Sites'!A:B,2,FALSE))</f>
        <v/>
      </c>
      <c r="AT898" t="str">
        <f>IF(A898="","",VLOOKUP(L898,'Base Vendeurs'!A:B,2,FALSE))</f>
        <v/>
      </c>
      <c r="AV898" t="str">
        <f t="shared" si="27"/>
        <v/>
      </c>
    </row>
    <row r="899" spans="1:48" x14ac:dyDescent="0.25">
      <c r="A899" s="485"/>
      <c r="B899" s="481"/>
      <c r="C899" s="481"/>
      <c r="D899" s="464">
        <v>4659</v>
      </c>
      <c r="E899" s="22" t="s">
        <v>128</v>
      </c>
      <c r="F899" s="22" t="s">
        <v>4488</v>
      </c>
      <c r="G899" s="20">
        <v>1026.76</v>
      </c>
      <c r="AP899" t="str">
        <f t="shared" si="28"/>
        <v/>
      </c>
      <c r="AQ899" t="str">
        <f>IF(A899="","",VLOOKUP(A899,'Base Sites'!A:B,2,FALSE))</f>
        <v/>
      </c>
      <c r="AT899" t="str">
        <f>IF(A899="","",VLOOKUP(L899,'Base Vendeurs'!A:B,2,FALSE))</f>
        <v/>
      </c>
      <c r="AV899" t="str">
        <f t="shared" ref="AV899:AV962" si="29">IF(A899="","",+AU899/S899)</f>
        <v/>
      </c>
    </row>
    <row r="900" spans="1:48" x14ac:dyDescent="0.25">
      <c r="A900" s="485"/>
      <c r="B900" s="481"/>
      <c r="C900" s="481"/>
      <c r="D900" s="464">
        <v>4660</v>
      </c>
      <c r="E900" s="22" t="s">
        <v>31</v>
      </c>
      <c r="F900" s="22" t="s">
        <v>4493</v>
      </c>
      <c r="G900" s="20">
        <v>788.75</v>
      </c>
      <c r="AP900" t="str">
        <f t="shared" si="28"/>
        <v/>
      </c>
      <c r="AQ900" t="str">
        <f>IF(A900="","",VLOOKUP(A900,'Base Sites'!A:B,2,FALSE))</f>
        <v/>
      </c>
      <c r="AT900" t="str">
        <f>IF(A900="","",VLOOKUP(L900,'Base Vendeurs'!A:B,2,FALSE))</f>
        <v/>
      </c>
      <c r="AV900" t="str">
        <f t="shared" si="29"/>
        <v/>
      </c>
    </row>
    <row r="901" spans="1:48" x14ac:dyDescent="0.25">
      <c r="A901" s="485"/>
      <c r="B901" s="481"/>
      <c r="C901" s="481"/>
      <c r="D901" s="464">
        <v>4663</v>
      </c>
      <c r="E901" s="22" t="s">
        <v>129</v>
      </c>
      <c r="F901" s="22" t="s">
        <v>4560</v>
      </c>
      <c r="G901" s="20">
        <v>813.01</v>
      </c>
      <c r="AP901" t="str">
        <f t="shared" si="28"/>
        <v/>
      </c>
      <c r="AQ901" t="str">
        <f>IF(A901="","",VLOOKUP(A901,'Base Sites'!A:B,2,FALSE))</f>
        <v/>
      </c>
      <c r="AT901" t="str">
        <f>IF(A901="","",VLOOKUP(L901,'Base Vendeurs'!A:B,2,FALSE))</f>
        <v/>
      </c>
      <c r="AV901" t="str">
        <f t="shared" si="29"/>
        <v/>
      </c>
    </row>
    <row r="902" spans="1:48" x14ac:dyDescent="0.25">
      <c r="A902" s="485"/>
      <c r="B902" s="481"/>
      <c r="C902" s="481"/>
      <c r="D902" s="464">
        <v>4666</v>
      </c>
      <c r="E902" s="22" t="s">
        <v>42</v>
      </c>
      <c r="F902" s="22" t="s">
        <v>3748</v>
      </c>
      <c r="G902" s="20">
        <v>940.4</v>
      </c>
      <c r="AP902" t="str">
        <f t="shared" si="28"/>
        <v/>
      </c>
      <c r="AQ902" t="str">
        <f>IF(A902="","",VLOOKUP(A902,'Base Sites'!A:B,2,FALSE))</f>
        <v/>
      </c>
      <c r="AT902" t="str">
        <f>IF(A902="","",VLOOKUP(L902,'Base Vendeurs'!A:B,2,FALSE))</f>
        <v/>
      </c>
      <c r="AV902" t="str">
        <f t="shared" si="29"/>
        <v/>
      </c>
    </row>
    <row r="903" spans="1:48" x14ac:dyDescent="0.25">
      <c r="A903" s="485"/>
      <c r="B903" s="481"/>
      <c r="C903" s="481"/>
      <c r="D903" s="464">
        <v>4667</v>
      </c>
      <c r="E903" s="480" t="s">
        <v>31</v>
      </c>
      <c r="F903" s="22" t="s">
        <v>1876</v>
      </c>
      <c r="G903" s="20">
        <v>802.5</v>
      </c>
      <c r="AP903" t="str">
        <f t="shared" si="28"/>
        <v/>
      </c>
      <c r="AQ903" t="str">
        <f>IF(A903="","",VLOOKUP(A903,'Base Sites'!A:B,2,FALSE))</f>
        <v/>
      </c>
      <c r="AT903" t="str">
        <f>IF(A903="","",VLOOKUP(L903,'Base Vendeurs'!A:B,2,FALSE))</f>
        <v/>
      </c>
      <c r="AV903" t="str">
        <f t="shared" si="29"/>
        <v/>
      </c>
    </row>
    <row r="904" spans="1:48" x14ac:dyDescent="0.25">
      <c r="A904" s="485"/>
      <c r="B904" s="481"/>
      <c r="C904" s="481"/>
      <c r="D904" s="464">
        <v>4668</v>
      </c>
      <c r="E904" s="481" t="s">
        <v>31</v>
      </c>
      <c r="F904" s="22" t="s">
        <v>1876</v>
      </c>
      <c r="G904" s="20">
        <v>802.51</v>
      </c>
      <c r="AP904" t="str">
        <f t="shared" si="28"/>
        <v/>
      </c>
      <c r="AQ904" t="str">
        <f>IF(A904="","",VLOOKUP(A904,'Base Sites'!A:B,2,FALSE))</f>
        <v/>
      </c>
      <c r="AT904" t="str">
        <f>IF(A904="","",VLOOKUP(L904,'Base Vendeurs'!A:B,2,FALSE))</f>
        <v/>
      </c>
      <c r="AV904" t="str">
        <f t="shared" si="29"/>
        <v/>
      </c>
    </row>
    <row r="905" spans="1:48" x14ac:dyDescent="0.25">
      <c r="A905" s="485"/>
      <c r="B905" s="481"/>
      <c r="C905" s="481"/>
      <c r="D905" s="464">
        <v>4669</v>
      </c>
      <c r="E905" s="481" t="s">
        <v>31</v>
      </c>
      <c r="F905" s="22" t="s">
        <v>1876</v>
      </c>
      <c r="G905" s="20">
        <v>802.5</v>
      </c>
      <c r="AP905" t="str">
        <f t="shared" si="28"/>
        <v/>
      </c>
      <c r="AQ905" t="str">
        <f>IF(A905="","",VLOOKUP(A905,'Base Sites'!A:B,2,FALSE))</f>
        <v/>
      </c>
      <c r="AT905" t="str">
        <f>IF(A905="","",VLOOKUP(L905,'Base Vendeurs'!A:B,2,FALSE))</f>
        <v/>
      </c>
      <c r="AV905" t="str">
        <f t="shared" si="29"/>
        <v/>
      </c>
    </row>
    <row r="906" spans="1:48" x14ac:dyDescent="0.25">
      <c r="A906" s="485"/>
      <c r="B906" s="481"/>
      <c r="C906" s="481"/>
      <c r="D906" s="464">
        <v>4670</v>
      </c>
      <c r="E906" s="480" t="s">
        <v>42</v>
      </c>
      <c r="F906" s="22" t="s">
        <v>1964</v>
      </c>
      <c r="G906" s="20">
        <v>1327.26</v>
      </c>
      <c r="AP906" t="str">
        <f t="shared" si="28"/>
        <v/>
      </c>
      <c r="AQ906" t="str">
        <f>IF(A906="","",VLOOKUP(A906,'Base Sites'!A:B,2,FALSE))</f>
        <v/>
      </c>
      <c r="AT906" t="str">
        <f>IF(A906="","",VLOOKUP(L906,'Base Vendeurs'!A:B,2,FALSE))</f>
        <v/>
      </c>
      <c r="AV906" t="str">
        <f t="shared" si="29"/>
        <v/>
      </c>
    </row>
    <row r="907" spans="1:48" x14ac:dyDescent="0.25">
      <c r="A907" s="485"/>
      <c r="B907" s="481"/>
      <c r="C907" s="481"/>
      <c r="D907" s="464">
        <v>4673</v>
      </c>
      <c r="E907" s="481" t="s">
        <v>42</v>
      </c>
      <c r="F907" s="22" t="s">
        <v>3823</v>
      </c>
      <c r="G907" s="20">
        <v>1327</v>
      </c>
      <c r="AP907" t="str">
        <f t="shared" si="28"/>
        <v/>
      </c>
      <c r="AQ907" t="str">
        <f>IF(A907="","",VLOOKUP(A907,'Base Sites'!A:B,2,FALSE))</f>
        <v/>
      </c>
      <c r="AT907" t="str">
        <f>IF(A907="","",VLOOKUP(L907,'Base Vendeurs'!A:B,2,FALSE))</f>
        <v/>
      </c>
      <c r="AV907" t="str">
        <f t="shared" si="29"/>
        <v/>
      </c>
    </row>
    <row r="908" spans="1:48" x14ac:dyDescent="0.25">
      <c r="A908" s="485"/>
      <c r="B908" s="481"/>
      <c r="C908" s="481"/>
      <c r="D908" s="464">
        <v>4676</v>
      </c>
      <c r="E908" s="481" t="s">
        <v>42</v>
      </c>
      <c r="F908" s="22" t="s">
        <v>3047</v>
      </c>
      <c r="G908" s="20">
        <v>640.51</v>
      </c>
      <c r="AP908" t="str">
        <f t="shared" si="28"/>
        <v/>
      </c>
      <c r="AQ908" t="str">
        <f>IF(A908="","",VLOOKUP(A908,'Base Sites'!A:B,2,FALSE))</f>
        <v/>
      </c>
      <c r="AT908" t="str">
        <f>IF(A908="","",VLOOKUP(L908,'Base Vendeurs'!A:B,2,FALSE))</f>
        <v/>
      </c>
      <c r="AV908" t="str">
        <f t="shared" si="29"/>
        <v/>
      </c>
    </row>
    <row r="909" spans="1:48" x14ac:dyDescent="0.25">
      <c r="A909" s="485"/>
      <c r="B909" s="481"/>
      <c r="C909" s="481"/>
      <c r="D909" s="464">
        <v>4728</v>
      </c>
      <c r="E909" s="22" t="s">
        <v>128</v>
      </c>
      <c r="F909" s="22" t="s">
        <v>3748</v>
      </c>
      <c r="G909" s="20">
        <v>604.5</v>
      </c>
      <c r="AP909" t="str">
        <f t="shared" si="28"/>
        <v/>
      </c>
      <c r="AQ909" t="str">
        <f>IF(A909="","",VLOOKUP(A909,'Base Sites'!A:B,2,FALSE))</f>
        <v/>
      </c>
      <c r="AT909" t="str">
        <f>IF(A909="","",VLOOKUP(L909,'Base Vendeurs'!A:B,2,FALSE))</f>
        <v/>
      </c>
      <c r="AV909" t="str">
        <f t="shared" si="29"/>
        <v/>
      </c>
    </row>
    <row r="910" spans="1:48" x14ac:dyDescent="0.25">
      <c r="A910" s="485"/>
      <c r="B910" s="481"/>
      <c r="C910" s="481"/>
      <c r="D910" s="464">
        <v>4739</v>
      </c>
      <c r="E910" s="22" t="s">
        <v>129</v>
      </c>
      <c r="F910" s="22" t="s">
        <v>1240</v>
      </c>
      <c r="G910" s="20">
        <v>1526.5</v>
      </c>
      <c r="AP910" t="str">
        <f t="shared" si="28"/>
        <v/>
      </c>
      <c r="AQ910" t="str">
        <f>IF(A910="","",VLOOKUP(A910,'Base Sites'!A:B,2,FALSE))</f>
        <v/>
      </c>
      <c r="AT910" t="str">
        <f>IF(A910="","",VLOOKUP(L910,'Base Vendeurs'!A:B,2,FALSE))</f>
        <v/>
      </c>
      <c r="AV910" t="str">
        <f t="shared" si="29"/>
        <v/>
      </c>
    </row>
    <row r="911" spans="1:48" x14ac:dyDescent="0.25">
      <c r="A911" s="485"/>
      <c r="B911" s="481"/>
      <c r="C911" s="481"/>
      <c r="D911" s="464">
        <v>4757</v>
      </c>
      <c r="E911" s="22" t="s">
        <v>31</v>
      </c>
      <c r="F911" s="22" t="s">
        <v>2940</v>
      </c>
      <c r="G911" s="20">
        <v>404.42</v>
      </c>
      <c r="AP911" t="str">
        <f t="shared" si="28"/>
        <v/>
      </c>
      <c r="AQ911" t="str">
        <f>IF(A911="","",VLOOKUP(A911,'Base Sites'!A:B,2,FALSE))</f>
        <v/>
      </c>
      <c r="AT911" t="str">
        <f>IF(A911="","",VLOOKUP(L911,'Base Vendeurs'!A:B,2,FALSE))</f>
        <v/>
      </c>
      <c r="AV911" t="str">
        <f t="shared" si="29"/>
        <v/>
      </c>
    </row>
    <row r="912" spans="1:48" x14ac:dyDescent="0.25">
      <c r="A912" s="485"/>
      <c r="B912" s="481"/>
      <c r="C912" s="481"/>
      <c r="D912" s="464">
        <v>4820</v>
      </c>
      <c r="E912" s="22" t="s">
        <v>378</v>
      </c>
      <c r="F912" s="22" t="s">
        <v>400</v>
      </c>
      <c r="G912" s="20">
        <v>1129.72</v>
      </c>
      <c r="AP912" t="str">
        <f t="shared" si="28"/>
        <v/>
      </c>
      <c r="AQ912" t="str">
        <f>IF(A912="","",VLOOKUP(A912,'Base Sites'!A:B,2,FALSE))</f>
        <v/>
      </c>
      <c r="AT912" t="str">
        <f>IF(A912="","",VLOOKUP(L912,'Base Vendeurs'!A:B,2,FALSE))</f>
        <v/>
      </c>
      <c r="AV912" t="str">
        <f t="shared" si="29"/>
        <v/>
      </c>
    </row>
    <row r="913" spans="1:48" x14ac:dyDescent="0.25">
      <c r="A913" s="485"/>
      <c r="B913" s="481"/>
      <c r="C913" s="481"/>
      <c r="D913" s="464">
        <v>4827</v>
      </c>
      <c r="E913" s="22" t="s">
        <v>84</v>
      </c>
      <c r="F913" s="22" t="s">
        <v>3072</v>
      </c>
      <c r="G913" s="20">
        <v>1211.5</v>
      </c>
      <c r="AP913" t="str">
        <f t="shared" si="28"/>
        <v/>
      </c>
      <c r="AQ913" t="str">
        <f>IF(A913="","",VLOOKUP(A913,'Base Sites'!A:B,2,FALSE))</f>
        <v/>
      </c>
      <c r="AT913" t="str">
        <f>IF(A913="","",VLOOKUP(L913,'Base Vendeurs'!A:B,2,FALSE))</f>
        <v/>
      </c>
      <c r="AV913" t="str">
        <f t="shared" si="29"/>
        <v/>
      </c>
    </row>
    <row r="914" spans="1:48" x14ac:dyDescent="0.25">
      <c r="A914" s="485"/>
      <c r="B914" s="481"/>
      <c r="C914" s="481"/>
      <c r="D914" s="464">
        <v>4880</v>
      </c>
      <c r="E914" s="480" t="s">
        <v>129</v>
      </c>
      <c r="F914" s="22" t="s">
        <v>1652</v>
      </c>
      <c r="G914" s="20">
        <v>1001.33</v>
      </c>
      <c r="AP914" t="str">
        <f t="shared" si="28"/>
        <v/>
      </c>
      <c r="AQ914" t="str">
        <f>IF(A914="","",VLOOKUP(A914,'Base Sites'!A:B,2,FALSE))</f>
        <v/>
      </c>
      <c r="AT914" t="str">
        <f>IF(A914="","",VLOOKUP(L914,'Base Vendeurs'!A:B,2,FALSE))</f>
        <v/>
      </c>
      <c r="AV914" t="str">
        <f t="shared" si="29"/>
        <v/>
      </c>
    </row>
    <row r="915" spans="1:48" x14ac:dyDescent="0.25">
      <c r="A915" s="485"/>
      <c r="B915" s="481"/>
      <c r="C915" s="481"/>
      <c r="D915" s="464">
        <v>4881</v>
      </c>
      <c r="E915" s="481" t="s">
        <v>129</v>
      </c>
      <c r="F915" s="22" t="s">
        <v>1652</v>
      </c>
      <c r="G915" s="20">
        <v>1001.34</v>
      </c>
      <c r="AP915" t="str">
        <f t="shared" si="28"/>
        <v/>
      </c>
      <c r="AQ915" t="str">
        <f>IF(A915="","",VLOOKUP(A915,'Base Sites'!A:B,2,FALSE))</f>
        <v/>
      </c>
      <c r="AT915" t="str">
        <f>IF(A915="","",VLOOKUP(L915,'Base Vendeurs'!A:B,2,FALSE))</f>
        <v/>
      </c>
      <c r="AV915" t="str">
        <f t="shared" si="29"/>
        <v/>
      </c>
    </row>
    <row r="916" spans="1:48" x14ac:dyDescent="0.25">
      <c r="A916" s="485"/>
      <c r="B916" s="481"/>
      <c r="C916" s="481"/>
      <c r="D916" s="464">
        <v>4888</v>
      </c>
      <c r="E916" s="481" t="s">
        <v>129</v>
      </c>
      <c r="F916" s="22" t="s">
        <v>3780</v>
      </c>
      <c r="G916" s="20">
        <v>840.01</v>
      </c>
      <c r="AP916" t="str">
        <f t="shared" si="28"/>
        <v/>
      </c>
      <c r="AQ916" t="str">
        <f>IF(A916="","",VLOOKUP(A916,'Base Sites'!A:B,2,FALSE))</f>
        <v/>
      </c>
      <c r="AT916" t="str">
        <f>IF(A916="","",VLOOKUP(L916,'Base Vendeurs'!A:B,2,FALSE))</f>
        <v/>
      </c>
      <c r="AV916" t="str">
        <f t="shared" si="29"/>
        <v/>
      </c>
    </row>
    <row r="917" spans="1:48" x14ac:dyDescent="0.25">
      <c r="A917" s="485"/>
      <c r="B917" s="481"/>
      <c r="C917" s="481"/>
      <c r="D917" s="464">
        <v>4889</v>
      </c>
      <c r="E917" s="481" t="s">
        <v>129</v>
      </c>
      <c r="F917" s="22" t="s">
        <v>3780</v>
      </c>
      <c r="G917" s="20">
        <v>840.01</v>
      </c>
      <c r="AP917" t="str">
        <f t="shared" si="28"/>
        <v/>
      </c>
      <c r="AQ917" t="str">
        <f>IF(A917="","",VLOOKUP(A917,'Base Sites'!A:B,2,FALSE))</f>
        <v/>
      </c>
      <c r="AT917" t="str">
        <f>IF(A917="","",VLOOKUP(L917,'Base Vendeurs'!A:B,2,FALSE))</f>
        <v/>
      </c>
      <c r="AV917" t="str">
        <f t="shared" si="29"/>
        <v/>
      </c>
    </row>
    <row r="918" spans="1:48" x14ac:dyDescent="0.25">
      <c r="A918" s="485"/>
      <c r="B918" s="481"/>
      <c r="C918" s="481"/>
      <c r="D918" s="464">
        <v>4902</v>
      </c>
      <c r="E918" s="22" t="s">
        <v>42</v>
      </c>
      <c r="F918" s="22" t="s">
        <v>1514</v>
      </c>
      <c r="G918" s="20">
        <v>2488.67</v>
      </c>
      <c r="AP918" t="str">
        <f t="shared" si="28"/>
        <v/>
      </c>
      <c r="AQ918" t="str">
        <f>IF(A918="","",VLOOKUP(A918,'Base Sites'!A:B,2,FALSE))</f>
        <v/>
      </c>
      <c r="AT918" t="str">
        <f>IF(A918="","",VLOOKUP(L918,'Base Vendeurs'!A:B,2,FALSE))</f>
        <v/>
      </c>
      <c r="AV918" t="str">
        <f t="shared" si="29"/>
        <v/>
      </c>
    </row>
    <row r="919" spans="1:48" x14ac:dyDescent="0.25">
      <c r="A919" s="485"/>
      <c r="B919" s="481"/>
      <c r="C919" s="481"/>
      <c r="D919" s="464">
        <v>4919</v>
      </c>
      <c r="E919" s="22" t="s">
        <v>128</v>
      </c>
      <c r="F919" s="22" t="s">
        <v>2982</v>
      </c>
      <c r="G919" s="20">
        <v>358.13</v>
      </c>
      <c r="AP919" t="str">
        <f t="shared" si="28"/>
        <v/>
      </c>
      <c r="AQ919" t="str">
        <f>IF(A919="","",VLOOKUP(A919,'Base Sites'!A:B,2,FALSE))</f>
        <v/>
      </c>
      <c r="AT919" t="str">
        <f>IF(A919="","",VLOOKUP(L919,'Base Vendeurs'!A:B,2,FALSE))</f>
        <v/>
      </c>
      <c r="AV919" t="str">
        <f t="shared" si="29"/>
        <v/>
      </c>
    </row>
    <row r="920" spans="1:48" x14ac:dyDescent="0.25">
      <c r="A920" s="485"/>
      <c r="B920" s="481"/>
      <c r="C920" s="481"/>
      <c r="D920" s="464">
        <v>4920</v>
      </c>
      <c r="E920" s="22" t="s">
        <v>42</v>
      </c>
      <c r="F920" s="22" t="s">
        <v>3748</v>
      </c>
      <c r="G920" s="20">
        <v>920.25</v>
      </c>
      <c r="AP920" t="str">
        <f t="shared" si="28"/>
        <v/>
      </c>
      <c r="AQ920" t="str">
        <f>IF(A920="","",VLOOKUP(A920,'Base Sites'!A:B,2,FALSE))</f>
        <v/>
      </c>
      <c r="AT920" t="str">
        <f>IF(A920="","",VLOOKUP(L920,'Base Vendeurs'!A:B,2,FALSE))</f>
        <v/>
      </c>
      <c r="AV920" t="str">
        <f t="shared" si="29"/>
        <v/>
      </c>
    </row>
    <row r="921" spans="1:48" x14ac:dyDescent="0.25">
      <c r="A921" s="485"/>
      <c r="B921" s="481"/>
      <c r="C921" s="481"/>
      <c r="D921" s="464">
        <v>4925</v>
      </c>
      <c r="E921" s="22" t="s">
        <v>85</v>
      </c>
      <c r="F921" s="22" t="s">
        <v>4582</v>
      </c>
      <c r="G921" s="20">
        <v>379.22</v>
      </c>
      <c r="AP921" t="str">
        <f t="shared" si="28"/>
        <v/>
      </c>
      <c r="AQ921" t="str">
        <f>IF(A921="","",VLOOKUP(A921,'Base Sites'!A:B,2,FALSE))</f>
        <v/>
      </c>
      <c r="AT921" t="str">
        <f>IF(A921="","",VLOOKUP(L921,'Base Vendeurs'!A:B,2,FALSE))</f>
        <v/>
      </c>
      <c r="AV921" t="str">
        <f t="shared" si="29"/>
        <v/>
      </c>
    </row>
    <row r="922" spans="1:48" x14ac:dyDescent="0.25">
      <c r="A922" s="485"/>
      <c r="B922" s="481"/>
      <c r="C922" s="481"/>
      <c r="D922" s="464">
        <v>4926</v>
      </c>
      <c r="E922" s="22" t="s">
        <v>42</v>
      </c>
      <c r="F922" s="22" t="s">
        <v>4582</v>
      </c>
      <c r="G922" s="20">
        <v>333.17</v>
      </c>
      <c r="AP922" t="str">
        <f t="shared" si="28"/>
        <v/>
      </c>
      <c r="AQ922" t="str">
        <f>IF(A922="","",VLOOKUP(A922,'Base Sites'!A:B,2,FALSE))</f>
        <v/>
      </c>
      <c r="AT922" t="str">
        <f>IF(A922="","",VLOOKUP(L922,'Base Vendeurs'!A:B,2,FALSE))</f>
        <v/>
      </c>
      <c r="AV922" t="str">
        <f t="shared" si="29"/>
        <v/>
      </c>
    </row>
    <row r="923" spans="1:48" x14ac:dyDescent="0.25">
      <c r="A923" s="485"/>
      <c r="B923" s="481"/>
      <c r="C923" s="481"/>
      <c r="D923" s="464">
        <v>4949</v>
      </c>
      <c r="E923" s="480" t="s">
        <v>129</v>
      </c>
      <c r="F923" s="22" t="s">
        <v>2201</v>
      </c>
      <c r="G923" s="20">
        <v>676.42</v>
      </c>
      <c r="AP923" t="str">
        <f t="shared" si="28"/>
        <v/>
      </c>
      <c r="AQ923" t="str">
        <f>IF(A923="","",VLOOKUP(A923,'Base Sites'!A:B,2,FALSE))</f>
        <v/>
      </c>
      <c r="AT923" t="str">
        <f>IF(A923="","",VLOOKUP(L923,'Base Vendeurs'!A:B,2,FALSE))</f>
        <v/>
      </c>
      <c r="AV923" t="str">
        <f t="shared" si="29"/>
        <v/>
      </c>
    </row>
    <row r="924" spans="1:48" x14ac:dyDescent="0.25">
      <c r="A924" s="485"/>
      <c r="B924" s="481"/>
      <c r="C924" s="481"/>
      <c r="D924" s="464">
        <v>4950</v>
      </c>
      <c r="E924" s="481" t="s">
        <v>129</v>
      </c>
      <c r="F924" s="22" t="s">
        <v>2201</v>
      </c>
      <c r="G924" s="20">
        <v>676.42</v>
      </c>
      <c r="AP924" t="str">
        <f t="shared" si="28"/>
        <v/>
      </c>
      <c r="AQ924" t="str">
        <f>IF(A924="","",VLOOKUP(A924,'Base Sites'!A:B,2,FALSE))</f>
        <v/>
      </c>
      <c r="AT924" t="str">
        <f>IF(A924="","",VLOOKUP(L924,'Base Vendeurs'!A:B,2,FALSE))</f>
        <v/>
      </c>
      <c r="AV924" t="str">
        <f t="shared" si="29"/>
        <v/>
      </c>
    </row>
    <row r="925" spans="1:48" x14ac:dyDescent="0.25">
      <c r="A925" s="485"/>
      <c r="B925" s="481"/>
      <c r="C925" s="481"/>
      <c r="D925" s="464">
        <v>4951</v>
      </c>
      <c r="E925" s="481" t="s">
        <v>129</v>
      </c>
      <c r="F925" s="22" t="s">
        <v>2201</v>
      </c>
      <c r="G925" s="20">
        <v>676.42</v>
      </c>
      <c r="AP925" t="str">
        <f t="shared" si="28"/>
        <v/>
      </c>
      <c r="AQ925" t="str">
        <f>IF(A925="","",VLOOKUP(A925,'Base Sites'!A:B,2,FALSE))</f>
        <v/>
      </c>
      <c r="AT925" t="str">
        <f>IF(A925="","",VLOOKUP(L925,'Base Vendeurs'!A:B,2,FALSE))</f>
        <v/>
      </c>
      <c r="AV925" t="str">
        <f t="shared" si="29"/>
        <v/>
      </c>
    </row>
    <row r="926" spans="1:48" x14ac:dyDescent="0.25">
      <c r="A926" s="485"/>
      <c r="B926" s="481"/>
      <c r="C926" s="481"/>
      <c r="D926" s="464">
        <v>4952</v>
      </c>
      <c r="E926" s="481" t="s">
        <v>129</v>
      </c>
      <c r="F926" s="22" t="s">
        <v>2201</v>
      </c>
      <c r="G926" s="20">
        <v>676.42</v>
      </c>
      <c r="AP926" t="str">
        <f t="shared" si="28"/>
        <v/>
      </c>
      <c r="AQ926" t="str">
        <f>IF(A926="","",VLOOKUP(A926,'Base Sites'!A:B,2,FALSE))</f>
        <v/>
      </c>
      <c r="AT926" t="str">
        <f>IF(A926="","",VLOOKUP(L926,'Base Vendeurs'!A:B,2,FALSE))</f>
        <v/>
      </c>
      <c r="AV926" t="str">
        <f t="shared" si="29"/>
        <v/>
      </c>
    </row>
    <row r="927" spans="1:48" x14ac:dyDescent="0.25">
      <c r="A927" s="485"/>
      <c r="B927" s="481"/>
      <c r="C927" s="481"/>
      <c r="D927" s="464">
        <v>4953</v>
      </c>
      <c r="E927" s="481" t="s">
        <v>129</v>
      </c>
      <c r="F927" s="22" t="s">
        <v>2201</v>
      </c>
      <c r="G927" s="20">
        <v>676.42</v>
      </c>
      <c r="AP927" t="str">
        <f t="shared" si="28"/>
        <v/>
      </c>
      <c r="AQ927" t="str">
        <f>IF(A927="","",VLOOKUP(A927,'Base Sites'!A:B,2,FALSE))</f>
        <v/>
      </c>
      <c r="AT927" t="str">
        <f>IF(A927="","",VLOOKUP(L927,'Base Vendeurs'!A:B,2,FALSE))</f>
        <v/>
      </c>
      <c r="AV927" t="str">
        <f t="shared" si="29"/>
        <v/>
      </c>
    </row>
    <row r="928" spans="1:48" x14ac:dyDescent="0.25">
      <c r="A928" s="485"/>
      <c r="B928" s="481"/>
      <c r="C928" s="481"/>
      <c r="D928" s="464">
        <v>4954</v>
      </c>
      <c r="E928" s="481" t="s">
        <v>129</v>
      </c>
      <c r="F928" s="22" t="s">
        <v>2201</v>
      </c>
      <c r="G928" s="20">
        <v>676.42</v>
      </c>
      <c r="AP928" t="str">
        <f t="shared" si="28"/>
        <v/>
      </c>
      <c r="AQ928" t="str">
        <f>IF(A928="","",VLOOKUP(A928,'Base Sites'!A:B,2,FALSE))</f>
        <v/>
      </c>
      <c r="AT928" t="str">
        <f>IF(A928="","",VLOOKUP(L928,'Base Vendeurs'!A:B,2,FALSE))</f>
        <v/>
      </c>
      <c r="AV928" t="str">
        <f t="shared" si="29"/>
        <v/>
      </c>
    </row>
    <row r="929" spans="1:48" x14ac:dyDescent="0.25">
      <c r="A929" s="485"/>
      <c r="B929" s="481"/>
      <c r="C929" s="481"/>
      <c r="D929" s="464">
        <v>4978</v>
      </c>
      <c r="E929" s="481" t="s">
        <v>129</v>
      </c>
      <c r="F929" s="22" t="s">
        <v>2232</v>
      </c>
      <c r="G929" s="20">
        <v>815</v>
      </c>
      <c r="AP929" t="str">
        <f t="shared" si="28"/>
        <v/>
      </c>
      <c r="AQ929" t="str">
        <f>IF(A929="","",VLOOKUP(A929,'Base Sites'!A:B,2,FALSE))</f>
        <v/>
      </c>
      <c r="AT929" t="str">
        <f>IF(A929="","",VLOOKUP(L929,'Base Vendeurs'!A:B,2,FALSE))</f>
        <v/>
      </c>
      <c r="AV929" t="str">
        <f t="shared" si="29"/>
        <v/>
      </c>
    </row>
    <row r="930" spans="1:48" x14ac:dyDescent="0.25">
      <c r="A930" s="485"/>
      <c r="B930" s="481"/>
      <c r="C930" s="481"/>
      <c r="D930" s="464">
        <v>5010</v>
      </c>
      <c r="E930" s="481" t="s">
        <v>129</v>
      </c>
      <c r="F930" s="22" t="s">
        <v>4558</v>
      </c>
      <c r="G930" s="20">
        <v>942.77</v>
      </c>
      <c r="AP930" t="str">
        <f t="shared" si="28"/>
        <v/>
      </c>
      <c r="AQ930" t="str">
        <f>IF(A930="","",VLOOKUP(A930,'Base Sites'!A:B,2,FALSE))</f>
        <v/>
      </c>
      <c r="AT930" t="str">
        <f>IF(A930="","",VLOOKUP(L930,'Base Vendeurs'!A:B,2,FALSE))</f>
        <v/>
      </c>
      <c r="AV930" t="str">
        <f t="shared" si="29"/>
        <v/>
      </c>
    </row>
    <row r="931" spans="1:48" x14ac:dyDescent="0.25">
      <c r="A931" s="485"/>
      <c r="B931" s="481"/>
      <c r="C931" s="481"/>
      <c r="D931" s="464">
        <v>5011</v>
      </c>
      <c r="E931" s="481" t="s">
        <v>129</v>
      </c>
      <c r="F931" s="22" t="s">
        <v>4558</v>
      </c>
      <c r="G931" s="20">
        <v>942.77</v>
      </c>
      <c r="AP931" t="str">
        <f t="shared" si="28"/>
        <v/>
      </c>
      <c r="AQ931" t="str">
        <f>IF(A931="","",VLOOKUP(A931,'Base Sites'!A:B,2,FALSE))</f>
        <v/>
      </c>
      <c r="AT931" t="str">
        <f>IF(A931="","",VLOOKUP(L931,'Base Vendeurs'!A:B,2,FALSE))</f>
        <v/>
      </c>
      <c r="AV931" t="str">
        <f t="shared" si="29"/>
        <v/>
      </c>
    </row>
    <row r="932" spans="1:48" x14ac:dyDescent="0.25">
      <c r="A932" s="485"/>
      <c r="B932" s="481"/>
      <c r="C932" s="481"/>
      <c r="D932" s="464">
        <v>5045</v>
      </c>
      <c r="E932" s="481" t="s">
        <v>129</v>
      </c>
      <c r="F932" s="22" t="s">
        <v>4540</v>
      </c>
      <c r="G932" s="20">
        <v>676.37</v>
      </c>
      <c r="AP932" t="str">
        <f t="shared" si="28"/>
        <v/>
      </c>
      <c r="AQ932" t="str">
        <f>IF(A932="","",VLOOKUP(A932,'Base Sites'!A:B,2,FALSE))</f>
        <v/>
      </c>
      <c r="AT932" t="str">
        <f>IF(A932="","",VLOOKUP(L932,'Base Vendeurs'!A:B,2,FALSE))</f>
        <v/>
      </c>
      <c r="AV932" t="str">
        <f t="shared" si="29"/>
        <v/>
      </c>
    </row>
    <row r="933" spans="1:48" x14ac:dyDescent="0.25">
      <c r="A933" s="485"/>
      <c r="B933" s="481"/>
      <c r="C933" s="481"/>
      <c r="D933" s="464">
        <v>5047</v>
      </c>
      <c r="E933" s="480" t="s">
        <v>31</v>
      </c>
      <c r="F933" s="22" t="s">
        <v>4490</v>
      </c>
      <c r="G933" s="20">
        <v>796.25</v>
      </c>
      <c r="AP933" t="str">
        <f t="shared" si="28"/>
        <v/>
      </c>
      <c r="AQ933" t="str">
        <f>IF(A933="","",VLOOKUP(A933,'Base Sites'!A:B,2,FALSE))</f>
        <v/>
      </c>
      <c r="AT933" t="str">
        <f>IF(A933="","",VLOOKUP(L933,'Base Vendeurs'!A:B,2,FALSE))</f>
        <v/>
      </c>
      <c r="AV933" t="str">
        <f t="shared" si="29"/>
        <v/>
      </c>
    </row>
    <row r="934" spans="1:48" x14ac:dyDescent="0.25">
      <c r="A934" s="485"/>
      <c r="B934" s="481"/>
      <c r="C934" s="481"/>
      <c r="D934" s="464">
        <v>5048</v>
      </c>
      <c r="E934" s="481" t="s">
        <v>31</v>
      </c>
      <c r="F934" s="22" t="s">
        <v>4490</v>
      </c>
      <c r="G934" s="20">
        <v>796.25</v>
      </c>
      <c r="AP934" t="str">
        <f t="shared" si="28"/>
        <v/>
      </c>
      <c r="AQ934" t="str">
        <f>IF(A934="","",VLOOKUP(A934,'Base Sites'!A:B,2,FALSE))</f>
        <v/>
      </c>
      <c r="AT934" t="str">
        <f>IF(A934="","",VLOOKUP(L934,'Base Vendeurs'!A:B,2,FALSE))</f>
        <v/>
      </c>
      <c r="AV934" t="str">
        <f t="shared" si="29"/>
        <v/>
      </c>
    </row>
    <row r="935" spans="1:48" x14ac:dyDescent="0.25">
      <c r="A935" s="485"/>
      <c r="B935" s="481"/>
      <c r="C935" s="481"/>
      <c r="D935" s="464">
        <v>5124</v>
      </c>
      <c r="E935" s="22" t="s">
        <v>178</v>
      </c>
      <c r="F935" s="22" t="s">
        <v>3093</v>
      </c>
      <c r="G935" s="20">
        <v>1446.25</v>
      </c>
      <c r="AP935" t="str">
        <f t="shared" si="28"/>
        <v/>
      </c>
      <c r="AQ935" t="str">
        <f>IF(A935="","",VLOOKUP(A935,'Base Sites'!A:B,2,FALSE))</f>
        <v/>
      </c>
      <c r="AT935" t="str">
        <f>IF(A935="","",VLOOKUP(L935,'Base Vendeurs'!A:B,2,FALSE))</f>
        <v/>
      </c>
      <c r="AV935" t="str">
        <f t="shared" si="29"/>
        <v/>
      </c>
    </row>
    <row r="936" spans="1:48" x14ac:dyDescent="0.25">
      <c r="A936" s="485"/>
      <c r="B936" s="481"/>
      <c r="C936" s="481"/>
      <c r="D936" s="464">
        <v>8837</v>
      </c>
      <c r="E936" s="480" t="s">
        <v>42</v>
      </c>
      <c r="F936" s="22" t="s">
        <v>376</v>
      </c>
      <c r="G936" s="20">
        <v>773.29</v>
      </c>
      <c r="AP936" t="str">
        <f t="shared" si="28"/>
        <v/>
      </c>
      <c r="AQ936" t="str">
        <f>IF(A936="","",VLOOKUP(A936,'Base Sites'!A:B,2,FALSE))</f>
        <v/>
      </c>
      <c r="AT936" t="str">
        <f>IF(A936="","",VLOOKUP(L936,'Base Vendeurs'!A:B,2,FALSE))</f>
        <v/>
      </c>
      <c r="AV936" t="str">
        <f t="shared" si="29"/>
        <v/>
      </c>
    </row>
    <row r="937" spans="1:48" x14ac:dyDescent="0.25">
      <c r="A937" s="485"/>
      <c r="B937" s="481"/>
      <c r="C937" s="481"/>
      <c r="D937" s="464">
        <v>8838</v>
      </c>
      <c r="E937" s="481" t="s">
        <v>42</v>
      </c>
      <c r="F937" s="22" t="s">
        <v>376</v>
      </c>
      <c r="G937" s="20">
        <v>767.79</v>
      </c>
      <c r="AP937" t="str">
        <f t="shared" si="28"/>
        <v/>
      </c>
      <c r="AQ937" t="str">
        <f>IF(A937="","",VLOOKUP(A937,'Base Sites'!A:B,2,FALSE))</f>
        <v/>
      </c>
      <c r="AT937" t="str">
        <f>IF(A937="","",VLOOKUP(L937,'Base Vendeurs'!A:B,2,FALSE))</f>
        <v/>
      </c>
      <c r="AV937" t="str">
        <f t="shared" si="29"/>
        <v/>
      </c>
    </row>
    <row r="938" spans="1:48" x14ac:dyDescent="0.25">
      <c r="A938" s="485"/>
      <c r="B938" s="481"/>
      <c r="C938" s="481"/>
      <c r="D938" s="464">
        <v>8839</v>
      </c>
      <c r="E938" s="481" t="s">
        <v>42</v>
      </c>
      <c r="F938" s="22" t="s">
        <v>376</v>
      </c>
      <c r="G938" s="20">
        <v>767.78</v>
      </c>
      <c r="AP938" t="str">
        <f t="shared" si="28"/>
        <v/>
      </c>
      <c r="AQ938" t="str">
        <f>IF(A938="","",VLOOKUP(A938,'Base Sites'!A:B,2,FALSE))</f>
        <v/>
      </c>
      <c r="AT938" t="str">
        <f>IF(A938="","",VLOOKUP(L938,'Base Vendeurs'!A:B,2,FALSE))</f>
        <v/>
      </c>
      <c r="AV938" t="str">
        <f t="shared" si="29"/>
        <v/>
      </c>
    </row>
    <row r="939" spans="1:48" x14ac:dyDescent="0.25">
      <c r="A939" s="485"/>
      <c r="B939" s="481"/>
      <c r="C939" s="481"/>
      <c r="D939" s="464">
        <v>8840</v>
      </c>
      <c r="E939" s="481" t="s">
        <v>42</v>
      </c>
      <c r="F939" s="22" t="s">
        <v>376</v>
      </c>
      <c r="G939" s="20">
        <v>773.28</v>
      </c>
      <c r="AP939" t="str">
        <f t="shared" si="28"/>
        <v/>
      </c>
      <c r="AQ939" t="str">
        <f>IF(A939="","",VLOOKUP(A939,'Base Sites'!A:B,2,FALSE))</f>
        <v/>
      </c>
      <c r="AT939" t="str">
        <f>IF(A939="","",VLOOKUP(L939,'Base Vendeurs'!A:B,2,FALSE))</f>
        <v/>
      </c>
      <c r="AV939" t="str">
        <f t="shared" si="29"/>
        <v/>
      </c>
    </row>
    <row r="940" spans="1:48" x14ac:dyDescent="0.25">
      <c r="A940" s="485"/>
      <c r="B940" s="481"/>
      <c r="C940" s="481"/>
      <c r="D940" s="464">
        <v>8842</v>
      </c>
      <c r="E940" s="481" t="s">
        <v>42</v>
      </c>
      <c r="F940" s="22" t="s">
        <v>376</v>
      </c>
      <c r="G940" s="20">
        <v>773.28</v>
      </c>
      <c r="AP940" t="str">
        <f t="shared" si="28"/>
        <v/>
      </c>
      <c r="AQ940" t="str">
        <f>IF(A940="","",VLOOKUP(A940,'Base Sites'!A:B,2,FALSE))</f>
        <v/>
      </c>
      <c r="AT940" t="str">
        <f>IF(A940="","",VLOOKUP(L940,'Base Vendeurs'!A:B,2,FALSE))</f>
        <v/>
      </c>
      <c r="AV940" t="str">
        <f t="shared" si="29"/>
        <v/>
      </c>
    </row>
    <row r="941" spans="1:48" x14ac:dyDescent="0.25">
      <c r="A941" s="485"/>
      <c r="B941" s="481"/>
      <c r="C941" s="481"/>
      <c r="D941" s="464">
        <v>8843</v>
      </c>
      <c r="E941" s="481" t="s">
        <v>42</v>
      </c>
      <c r="F941" s="22" t="s">
        <v>376</v>
      </c>
      <c r="G941" s="20">
        <v>714.48</v>
      </c>
      <c r="AP941" t="str">
        <f t="shared" si="28"/>
        <v/>
      </c>
      <c r="AQ941" t="str">
        <f>IF(A941="","",VLOOKUP(A941,'Base Sites'!A:B,2,FALSE))</f>
        <v/>
      </c>
      <c r="AT941" t="str">
        <f>IF(A941="","",VLOOKUP(L941,'Base Vendeurs'!A:B,2,FALSE))</f>
        <v/>
      </c>
      <c r="AV941" t="str">
        <f t="shared" si="29"/>
        <v/>
      </c>
    </row>
    <row r="942" spans="1:48" x14ac:dyDescent="0.25">
      <c r="A942" s="485"/>
      <c r="B942" s="481"/>
      <c r="C942" s="481"/>
      <c r="D942" s="464">
        <v>8844</v>
      </c>
      <c r="E942" s="481" t="s">
        <v>42</v>
      </c>
      <c r="F942" s="22" t="s">
        <v>376</v>
      </c>
      <c r="G942" s="20">
        <v>773.29</v>
      </c>
      <c r="AP942" t="str">
        <f t="shared" si="28"/>
        <v/>
      </c>
      <c r="AQ942" t="str">
        <f>IF(A942="","",VLOOKUP(A942,'Base Sites'!A:B,2,FALSE))</f>
        <v/>
      </c>
      <c r="AT942" t="str">
        <f>IF(A942="","",VLOOKUP(L942,'Base Vendeurs'!A:B,2,FALSE))</f>
        <v/>
      </c>
      <c r="AV942" t="str">
        <f t="shared" si="29"/>
        <v/>
      </c>
    </row>
    <row r="943" spans="1:48" x14ac:dyDescent="0.25">
      <c r="A943" s="485"/>
      <c r="B943" s="481"/>
      <c r="C943" s="481"/>
      <c r="D943" s="464">
        <v>8863</v>
      </c>
      <c r="E943" s="22" t="s">
        <v>84</v>
      </c>
      <c r="F943" s="22" t="s">
        <v>400</v>
      </c>
      <c r="G943" s="20">
        <v>1133</v>
      </c>
      <c r="AP943" t="str">
        <f t="shared" si="28"/>
        <v/>
      </c>
      <c r="AQ943" t="str">
        <f>IF(A943="","",VLOOKUP(A943,'Base Sites'!A:B,2,FALSE))</f>
        <v/>
      </c>
      <c r="AT943" t="str">
        <f>IF(A943="","",VLOOKUP(L943,'Base Vendeurs'!A:B,2,FALSE))</f>
        <v/>
      </c>
      <c r="AV943" t="str">
        <f t="shared" si="29"/>
        <v/>
      </c>
    </row>
    <row r="944" spans="1:48" x14ac:dyDescent="0.25">
      <c r="A944" s="485"/>
      <c r="B944" s="481"/>
      <c r="C944" s="481"/>
      <c r="D944" s="464">
        <v>8879</v>
      </c>
      <c r="E944" s="480" t="s">
        <v>129</v>
      </c>
      <c r="F944" s="22" t="s">
        <v>538</v>
      </c>
      <c r="G944" s="20">
        <v>923.75</v>
      </c>
      <c r="AP944" t="str">
        <f t="shared" si="28"/>
        <v/>
      </c>
      <c r="AQ944" t="str">
        <f>IF(A944="","",VLOOKUP(A944,'Base Sites'!A:B,2,FALSE))</f>
        <v/>
      </c>
      <c r="AT944" t="str">
        <f>IF(A944="","",VLOOKUP(L944,'Base Vendeurs'!A:B,2,FALSE))</f>
        <v/>
      </c>
      <c r="AV944" t="str">
        <f t="shared" si="29"/>
        <v/>
      </c>
    </row>
    <row r="945" spans="1:48" x14ac:dyDescent="0.25">
      <c r="A945" s="485"/>
      <c r="B945" s="481"/>
      <c r="C945" s="481"/>
      <c r="D945" s="464">
        <v>8880</v>
      </c>
      <c r="E945" s="481" t="s">
        <v>129</v>
      </c>
      <c r="F945" s="22" t="s">
        <v>538</v>
      </c>
      <c r="G945" s="20">
        <v>864.95</v>
      </c>
      <c r="AP945" t="str">
        <f t="shared" si="28"/>
        <v/>
      </c>
      <c r="AQ945" t="str">
        <f>IF(A945="","",VLOOKUP(A945,'Base Sites'!A:B,2,FALSE))</f>
        <v/>
      </c>
      <c r="AT945" t="str">
        <f>IF(A945="","",VLOOKUP(L945,'Base Vendeurs'!A:B,2,FALSE))</f>
        <v/>
      </c>
      <c r="AV945" t="str">
        <f t="shared" si="29"/>
        <v/>
      </c>
    </row>
    <row r="946" spans="1:48" x14ac:dyDescent="0.25">
      <c r="A946" s="485"/>
      <c r="B946" s="481"/>
      <c r="C946" s="481"/>
      <c r="D946" s="464">
        <v>8881</v>
      </c>
      <c r="E946" s="481" t="s">
        <v>129</v>
      </c>
      <c r="F946" s="22" t="s">
        <v>538</v>
      </c>
      <c r="G946" s="20">
        <v>923.75</v>
      </c>
      <c r="AP946" t="str">
        <f t="shared" si="28"/>
        <v/>
      </c>
      <c r="AQ946" t="str">
        <f>IF(A946="","",VLOOKUP(A946,'Base Sites'!A:B,2,FALSE))</f>
        <v/>
      </c>
      <c r="AT946" t="str">
        <f>IF(A946="","",VLOOKUP(L946,'Base Vendeurs'!A:B,2,FALSE))</f>
        <v/>
      </c>
      <c r="AV946" t="str">
        <f t="shared" si="29"/>
        <v/>
      </c>
    </row>
    <row r="947" spans="1:48" x14ac:dyDescent="0.25">
      <c r="A947" s="485"/>
      <c r="B947" s="481"/>
      <c r="C947" s="481"/>
      <c r="D947" s="464">
        <v>8894</v>
      </c>
      <c r="E947" s="480" t="s">
        <v>79</v>
      </c>
      <c r="F947" s="22" t="s">
        <v>605</v>
      </c>
      <c r="G947" s="20">
        <v>1332.5</v>
      </c>
      <c r="AP947" t="str">
        <f t="shared" si="28"/>
        <v/>
      </c>
      <c r="AQ947" t="str">
        <f>IF(A947="","",VLOOKUP(A947,'Base Sites'!A:B,2,FALSE))</f>
        <v/>
      </c>
      <c r="AT947" t="str">
        <f>IF(A947="","",VLOOKUP(L947,'Base Vendeurs'!A:B,2,FALSE))</f>
        <v/>
      </c>
      <c r="AV947" t="str">
        <f t="shared" si="29"/>
        <v/>
      </c>
    </row>
    <row r="948" spans="1:48" x14ac:dyDescent="0.25">
      <c r="A948" s="485"/>
      <c r="B948" s="481"/>
      <c r="C948" s="481"/>
      <c r="D948" s="464">
        <v>8896</v>
      </c>
      <c r="E948" s="481" t="s">
        <v>79</v>
      </c>
      <c r="F948" s="22" t="s">
        <v>2272</v>
      </c>
      <c r="G948" s="20">
        <v>1332.5</v>
      </c>
      <c r="AP948" t="str">
        <f t="shared" si="28"/>
        <v/>
      </c>
      <c r="AQ948" t="str">
        <f>IF(A948="","",VLOOKUP(A948,'Base Sites'!A:B,2,FALSE))</f>
        <v/>
      </c>
      <c r="AT948" t="str">
        <f>IF(A948="","",VLOOKUP(L948,'Base Vendeurs'!A:B,2,FALSE))</f>
        <v/>
      </c>
      <c r="AV948" t="str">
        <f t="shared" si="29"/>
        <v/>
      </c>
    </row>
    <row r="949" spans="1:48" x14ac:dyDescent="0.25">
      <c r="A949" s="485"/>
      <c r="B949" s="481"/>
      <c r="C949" s="481"/>
      <c r="D949" s="464">
        <v>8897</v>
      </c>
      <c r="E949" s="481" t="s">
        <v>79</v>
      </c>
      <c r="F949" s="22" t="s">
        <v>2272</v>
      </c>
      <c r="G949" s="20">
        <v>1332.51</v>
      </c>
      <c r="AP949" t="str">
        <f t="shared" si="28"/>
        <v/>
      </c>
      <c r="AQ949" t="str">
        <f>IF(A949="","",VLOOKUP(A949,'Base Sites'!A:B,2,FALSE))</f>
        <v/>
      </c>
      <c r="AT949" t="str">
        <f>IF(A949="","",VLOOKUP(L949,'Base Vendeurs'!A:B,2,FALSE))</f>
        <v/>
      </c>
      <c r="AV949" t="str">
        <f t="shared" si="29"/>
        <v/>
      </c>
    </row>
    <row r="950" spans="1:48" x14ac:dyDescent="0.25">
      <c r="A950" s="485"/>
      <c r="B950" s="481"/>
      <c r="C950" s="481"/>
      <c r="D950" s="464">
        <v>8898</v>
      </c>
      <c r="E950" s="481" t="s">
        <v>79</v>
      </c>
      <c r="F950" s="22" t="s">
        <v>1502</v>
      </c>
      <c r="G950" s="20">
        <v>1291.33</v>
      </c>
      <c r="AP950" t="str">
        <f t="shared" si="28"/>
        <v/>
      </c>
      <c r="AQ950" t="str">
        <f>IF(A950="","",VLOOKUP(A950,'Base Sites'!A:B,2,FALSE))</f>
        <v/>
      </c>
      <c r="AT950" t="str">
        <f>IF(A950="","",VLOOKUP(L950,'Base Vendeurs'!A:B,2,FALSE))</f>
        <v/>
      </c>
      <c r="AV950" t="str">
        <f t="shared" si="29"/>
        <v/>
      </c>
    </row>
    <row r="951" spans="1:48" x14ac:dyDescent="0.25">
      <c r="A951" s="485"/>
      <c r="B951" s="481"/>
      <c r="C951" s="481"/>
      <c r="D951" s="464">
        <v>8909</v>
      </c>
      <c r="E951" s="22" t="s">
        <v>42</v>
      </c>
      <c r="F951" s="22" t="s">
        <v>1790</v>
      </c>
      <c r="G951" s="20">
        <v>900.5</v>
      </c>
      <c r="AP951" t="str">
        <f t="shared" si="28"/>
        <v/>
      </c>
      <c r="AQ951" t="str">
        <f>IF(A951="","",VLOOKUP(A951,'Base Sites'!A:B,2,FALSE))</f>
        <v/>
      </c>
      <c r="AT951" t="str">
        <f>IF(A951="","",VLOOKUP(L951,'Base Vendeurs'!A:B,2,FALSE))</f>
        <v/>
      </c>
      <c r="AV951" t="str">
        <f t="shared" si="29"/>
        <v/>
      </c>
    </row>
    <row r="952" spans="1:48" x14ac:dyDescent="0.25">
      <c r="A952" s="485"/>
      <c r="B952" s="481"/>
      <c r="C952" s="481"/>
      <c r="D952" s="464">
        <v>8913</v>
      </c>
      <c r="E952" s="22" t="s">
        <v>129</v>
      </c>
      <c r="F952" s="22" t="s">
        <v>2199</v>
      </c>
      <c r="G952" s="20">
        <v>910.7</v>
      </c>
      <c r="AP952" t="str">
        <f t="shared" si="28"/>
        <v/>
      </c>
      <c r="AQ952" t="str">
        <f>IF(A952="","",VLOOKUP(A952,'Base Sites'!A:B,2,FALSE))</f>
        <v/>
      </c>
      <c r="AT952" t="str">
        <f>IF(A952="","",VLOOKUP(L952,'Base Vendeurs'!A:B,2,FALSE))</f>
        <v/>
      </c>
      <c r="AV952" t="str">
        <f t="shared" si="29"/>
        <v/>
      </c>
    </row>
    <row r="953" spans="1:48" x14ac:dyDescent="0.25">
      <c r="A953" s="485"/>
      <c r="B953" s="481"/>
      <c r="C953" s="481"/>
      <c r="D953" s="464">
        <v>8914</v>
      </c>
      <c r="E953" s="22" t="s">
        <v>84</v>
      </c>
      <c r="F953" s="22" t="s">
        <v>1242</v>
      </c>
      <c r="G953" s="20">
        <v>1133</v>
      </c>
      <c r="AP953" t="str">
        <f t="shared" si="28"/>
        <v/>
      </c>
      <c r="AQ953" t="str">
        <f>IF(A953="","",VLOOKUP(A953,'Base Sites'!A:B,2,FALSE))</f>
        <v/>
      </c>
      <c r="AT953" t="str">
        <f>IF(A953="","",VLOOKUP(L953,'Base Vendeurs'!A:B,2,FALSE))</f>
        <v/>
      </c>
      <c r="AV953" t="str">
        <f t="shared" si="29"/>
        <v/>
      </c>
    </row>
    <row r="954" spans="1:48" x14ac:dyDescent="0.25">
      <c r="A954" s="485"/>
      <c r="B954" s="481"/>
      <c r="C954" s="481"/>
      <c r="D954" s="464">
        <v>8917</v>
      </c>
      <c r="E954" s="22" t="s">
        <v>42</v>
      </c>
      <c r="F954" s="22" t="s">
        <v>547</v>
      </c>
      <c r="G954" s="20">
        <v>849.56</v>
      </c>
      <c r="AP954" t="str">
        <f t="shared" si="28"/>
        <v/>
      </c>
      <c r="AQ954" t="str">
        <f>IF(A954="","",VLOOKUP(A954,'Base Sites'!A:B,2,FALSE))</f>
        <v/>
      </c>
      <c r="AT954" t="str">
        <f>IF(A954="","",VLOOKUP(L954,'Base Vendeurs'!A:B,2,FALSE))</f>
        <v/>
      </c>
      <c r="AV954" t="str">
        <f t="shared" si="29"/>
        <v/>
      </c>
    </row>
    <row r="955" spans="1:48" x14ac:dyDescent="0.25">
      <c r="A955" s="485"/>
      <c r="B955" s="481"/>
      <c r="C955" s="481"/>
      <c r="D955" s="464">
        <v>8919</v>
      </c>
      <c r="E955" s="480" t="s">
        <v>79</v>
      </c>
      <c r="F955" s="22" t="s">
        <v>449</v>
      </c>
      <c r="G955" s="20">
        <v>1332.5</v>
      </c>
      <c r="AP955" t="str">
        <f t="shared" si="28"/>
        <v/>
      </c>
      <c r="AQ955" t="str">
        <f>IF(A955="","",VLOOKUP(A955,'Base Sites'!A:B,2,FALSE))</f>
        <v/>
      </c>
      <c r="AT955" t="str">
        <f>IF(A955="","",VLOOKUP(L955,'Base Vendeurs'!A:B,2,FALSE))</f>
        <v/>
      </c>
      <c r="AV955" t="str">
        <f t="shared" si="29"/>
        <v/>
      </c>
    </row>
    <row r="956" spans="1:48" x14ac:dyDescent="0.25">
      <c r="A956" s="485"/>
      <c r="B956" s="481"/>
      <c r="C956" s="481"/>
      <c r="D956" s="464">
        <v>8920</v>
      </c>
      <c r="E956" s="481" t="s">
        <v>79</v>
      </c>
      <c r="F956" s="22" t="s">
        <v>449</v>
      </c>
      <c r="G956" s="20">
        <v>1332.5</v>
      </c>
      <c r="AP956" t="str">
        <f t="shared" si="28"/>
        <v/>
      </c>
      <c r="AQ956" t="str">
        <f>IF(A956="","",VLOOKUP(A956,'Base Sites'!A:B,2,FALSE))</f>
        <v/>
      </c>
      <c r="AT956" t="str">
        <f>IF(A956="","",VLOOKUP(L956,'Base Vendeurs'!A:B,2,FALSE))</f>
        <v/>
      </c>
      <c r="AV956" t="str">
        <f t="shared" si="29"/>
        <v/>
      </c>
    </row>
    <row r="957" spans="1:48" x14ac:dyDescent="0.25">
      <c r="A957" s="485"/>
      <c r="B957" s="481"/>
      <c r="C957" s="481"/>
      <c r="D957" s="464">
        <v>8936</v>
      </c>
      <c r="E957" s="22" t="s">
        <v>42</v>
      </c>
      <c r="F957" s="22" t="s">
        <v>2262</v>
      </c>
      <c r="G957" s="20">
        <v>868.75</v>
      </c>
      <c r="AP957" t="str">
        <f t="shared" si="28"/>
        <v/>
      </c>
      <c r="AQ957" t="str">
        <f>IF(A957="","",VLOOKUP(A957,'Base Sites'!A:B,2,FALSE))</f>
        <v/>
      </c>
      <c r="AT957" t="str">
        <f>IF(A957="","",VLOOKUP(L957,'Base Vendeurs'!A:B,2,FALSE))</f>
        <v/>
      </c>
      <c r="AV957" t="str">
        <f t="shared" si="29"/>
        <v/>
      </c>
    </row>
    <row r="958" spans="1:48" x14ac:dyDescent="0.25">
      <c r="A958" s="485"/>
      <c r="B958" s="481"/>
      <c r="C958" s="481"/>
      <c r="D958" s="464">
        <v>8949</v>
      </c>
      <c r="E958" s="22" t="s">
        <v>129</v>
      </c>
      <c r="F958" s="22" t="s">
        <v>2229</v>
      </c>
      <c r="G958" s="20">
        <v>871.26</v>
      </c>
      <c r="AP958" t="str">
        <f t="shared" si="28"/>
        <v/>
      </c>
      <c r="AQ958" t="str">
        <f>IF(A958="","",VLOOKUP(A958,'Base Sites'!A:B,2,FALSE))</f>
        <v/>
      </c>
      <c r="AT958" t="str">
        <f>IF(A958="","",VLOOKUP(L958,'Base Vendeurs'!A:B,2,FALSE))</f>
        <v/>
      </c>
      <c r="AV958" t="str">
        <f t="shared" si="29"/>
        <v/>
      </c>
    </row>
    <row r="959" spans="1:48" x14ac:dyDescent="0.25">
      <c r="A959" s="485"/>
      <c r="B959" s="481"/>
      <c r="C959" s="481"/>
      <c r="D959" s="464">
        <v>8955</v>
      </c>
      <c r="E959" s="22" t="s">
        <v>79</v>
      </c>
      <c r="F959" s="22" t="s">
        <v>2214</v>
      </c>
      <c r="G959" s="20">
        <v>1332.5</v>
      </c>
      <c r="AP959" t="str">
        <f t="shared" si="28"/>
        <v/>
      </c>
      <c r="AQ959" t="str">
        <f>IF(A959="","",VLOOKUP(A959,'Base Sites'!A:B,2,FALSE))</f>
        <v/>
      </c>
      <c r="AT959" t="str">
        <f>IF(A959="","",VLOOKUP(L959,'Base Vendeurs'!A:B,2,FALSE))</f>
        <v/>
      </c>
      <c r="AV959" t="str">
        <f t="shared" si="29"/>
        <v/>
      </c>
    </row>
    <row r="960" spans="1:48" x14ac:dyDescent="0.25">
      <c r="A960" s="485"/>
      <c r="B960" s="481"/>
      <c r="C960" s="481"/>
      <c r="D960" s="464">
        <v>8960</v>
      </c>
      <c r="E960" s="22" t="s">
        <v>378</v>
      </c>
      <c r="F960" s="22" t="s">
        <v>3116</v>
      </c>
      <c r="G960" s="20">
        <v>779.63</v>
      </c>
      <c r="AP960" t="str">
        <f t="shared" si="28"/>
        <v/>
      </c>
      <c r="AQ960" t="str">
        <f>IF(A960="","",VLOOKUP(A960,'Base Sites'!A:B,2,FALSE))</f>
        <v/>
      </c>
      <c r="AT960" t="str">
        <f>IF(A960="","",VLOOKUP(L960,'Base Vendeurs'!A:B,2,FALSE))</f>
        <v/>
      </c>
      <c r="AV960" t="str">
        <f t="shared" si="29"/>
        <v/>
      </c>
    </row>
    <row r="961" spans="1:48" x14ac:dyDescent="0.25">
      <c r="A961" s="485"/>
      <c r="B961" s="481"/>
      <c r="C961" s="481"/>
      <c r="D961" s="464">
        <v>8961</v>
      </c>
      <c r="E961" s="22" t="s">
        <v>42</v>
      </c>
      <c r="F961" s="22" t="s">
        <v>592</v>
      </c>
      <c r="G961" s="20">
        <v>868.42</v>
      </c>
      <c r="AP961" t="str">
        <f t="shared" si="28"/>
        <v/>
      </c>
      <c r="AQ961" t="str">
        <f>IF(A961="","",VLOOKUP(A961,'Base Sites'!A:B,2,FALSE))</f>
        <v/>
      </c>
      <c r="AT961" t="str">
        <f>IF(A961="","",VLOOKUP(L961,'Base Vendeurs'!A:B,2,FALSE))</f>
        <v/>
      </c>
      <c r="AV961" t="str">
        <f t="shared" si="29"/>
        <v/>
      </c>
    </row>
    <row r="962" spans="1:48" x14ac:dyDescent="0.25">
      <c r="A962" s="485"/>
      <c r="B962" s="481"/>
      <c r="C962" s="481"/>
      <c r="D962" s="464">
        <v>8973</v>
      </c>
      <c r="E962" s="22" t="s">
        <v>129</v>
      </c>
      <c r="F962" s="22" t="s">
        <v>1652</v>
      </c>
      <c r="G962" s="20">
        <v>795.21</v>
      </c>
      <c r="AP962" t="str">
        <f t="shared" ref="AP962:AP1025" si="30">IF(AM962="","",+AL962/AM962)</f>
        <v/>
      </c>
      <c r="AQ962" t="str">
        <f>IF(A962="","",VLOOKUP(A962,'Base Sites'!A:B,2,FALSE))</f>
        <v/>
      </c>
      <c r="AT962" t="str">
        <f>IF(A962="","",VLOOKUP(L962,'Base Vendeurs'!A:B,2,FALSE))</f>
        <v/>
      </c>
      <c r="AV962" t="str">
        <f t="shared" si="29"/>
        <v/>
      </c>
    </row>
    <row r="963" spans="1:48" x14ac:dyDescent="0.25">
      <c r="A963" s="485"/>
      <c r="B963" s="481"/>
      <c r="C963" s="481"/>
      <c r="D963" s="464" t="s">
        <v>5201</v>
      </c>
      <c r="E963" s="22" t="s">
        <v>79</v>
      </c>
      <c r="F963" s="22" t="s">
        <v>400</v>
      </c>
      <c r="G963" s="20">
        <v>1146.45</v>
      </c>
      <c r="AP963" t="str">
        <f t="shared" si="30"/>
        <v/>
      </c>
      <c r="AQ963" t="str">
        <f>IF(A963="","",VLOOKUP(A963,'Base Sites'!A:B,2,FALSE))</f>
        <v/>
      </c>
      <c r="AT963" t="str">
        <f>IF(A963="","",VLOOKUP(L963,'Base Vendeurs'!A:B,2,FALSE))</f>
        <v/>
      </c>
      <c r="AV963" t="str">
        <f t="shared" ref="AV963:AV1026" si="31">IF(A963="","",+AU963/S963)</f>
        <v/>
      </c>
    </row>
    <row r="964" spans="1:48" x14ac:dyDescent="0.25">
      <c r="A964" s="485"/>
      <c r="B964" s="481"/>
      <c r="C964" s="480" t="s">
        <v>5205</v>
      </c>
      <c r="D964" s="481"/>
      <c r="E964" s="481"/>
      <c r="F964" s="481"/>
      <c r="G964" s="20">
        <v>107539.18999999997</v>
      </c>
      <c r="AP964" t="str">
        <f t="shared" si="30"/>
        <v/>
      </c>
      <c r="AQ964" t="str">
        <f>IF(A964="","",VLOOKUP(A964,'Base Sites'!A:B,2,FALSE))</f>
        <v/>
      </c>
      <c r="AT964" t="str">
        <f>IF(A964="","",VLOOKUP(L964,'Base Vendeurs'!A:B,2,FALSE))</f>
        <v/>
      </c>
      <c r="AV964" t="str">
        <f t="shared" si="31"/>
        <v/>
      </c>
    </row>
    <row r="965" spans="1:48" x14ac:dyDescent="0.25">
      <c r="A965" s="485"/>
      <c r="B965" s="481"/>
      <c r="C965" s="480" t="s">
        <v>112</v>
      </c>
      <c r="D965" s="464">
        <v>3720</v>
      </c>
      <c r="E965" s="22" t="s">
        <v>42</v>
      </c>
      <c r="F965" s="22" t="s">
        <v>2238</v>
      </c>
      <c r="G965" s="20">
        <v>292.98</v>
      </c>
      <c r="AP965" t="str">
        <f t="shared" si="30"/>
        <v/>
      </c>
      <c r="AQ965" t="str">
        <f>IF(A965="","",VLOOKUP(A965,'Base Sites'!A:B,2,FALSE))</f>
        <v/>
      </c>
      <c r="AT965" t="str">
        <f>IF(A965="","",VLOOKUP(L965,'Base Vendeurs'!A:B,2,FALSE))</f>
        <v/>
      </c>
      <c r="AV965" t="str">
        <f t="shared" si="31"/>
        <v/>
      </c>
    </row>
    <row r="966" spans="1:48" x14ac:dyDescent="0.25">
      <c r="A966" s="485"/>
      <c r="B966" s="481"/>
      <c r="C966" s="481"/>
      <c r="D966" s="464">
        <v>3721</v>
      </c>
      <c r="E966" s="22" t="s">
        <v>178</v>
      </c>
      <c r="F966" s="22" t="s">
        <v>2238</v>
      </c>
      <c r="G966" s="20">
        <v>1454.26</v>
      </c>
      <c r="AP966" t="str">
        <f t="shared" si="30"/>
        <v/>
      </c>
      <c r="AQ966" t="str">
        <f>IF(A966="","",VLOOKUP(A966,'Base Sites'!A:B,2,FALSE))</f>
        <v/>
      </c>
      <c r="AT966" t="str">
        <f>IF(A966="","",VLOOKUP(L966,'Base Vendeurs'!A:B,2,FALSE))</f>
        <v/>
      </c>
      <c r="AV966" t="str">
        <f t="shared" si="31"/>
        <v/>
      </c>
    </row>
    <row r="967" spans="1:48" x14ac:dyDescent="0.25">
      <c r="A967" s="485"/>
      <c r="B967" s="481"/>
      <c r="C967" s="481"/>
      <c r="D967" s="464">
        <v>3876</v>
      </c>
      <c r="E967" s="480" t="s">
        <v>84</v>
      </c>
      <c r="F967" s="22" t="s">
        <v>282</v>
      </c>
      <c r="G967" s="20">
        <v>699.85</v>
      </c>
      <c r="AP967" t="str">
        <f t="shared" si="30"/>
        <v/>
      </c>
      <c r="AQ967" t="str">
        <f>IF(A967="","",VLOOKUP(A967,'Base Sites'!A:B,2,FALSE))</f>
        <v/>
      </c>
      <c r="AT967" t="str">
        <f>IF(A967="","",VLOOKUP(L967,'Base Vendeurs'!A:B,2,FALSE))</f>
        <v/>
      </c>
      <c r="AV967" t="str">
        <f t="shared" si="31"/>
        <v/>
      </c>
    </row>
    <row r="968" spans="1:48" x14ac:dyDescent="0.25">
      <c r="A968" s="485"/>
      <c r="B968" s="481"/>
      <c r="C968" s="481"/>
      <c r="D968" s="464">
        <v>3877</v>
      </c>
      <c r="E968" s="481" t="s">
        <v>84</v>
      </c>
      <c r="F968" s="22" t="s">
        <v>282</v>
      </c>
      <c r="G968" s="20">
        <v>699.85</v>
      </c>
      <c r="AP968" t="str">
        <f t="shared" si="30"/>
        <v/>
      </c>
      <c r="AQ968" t="str">
        <f>IF(A968="","",VLOOKUP(A968,'Base Sites'!A:B,2,FALSE))</f>
        <v/>
      </c>
      <c r="AT968" t="str">
        <f>IF(A968="","",VLOOKUP(L968,'Base Vendeurs'!A:B,2,FALSE))</f>
        <v/>
      </c>
      <c r="AV968" t="str">
        <f t="shared" si="31"/>
        <v/>
      </c>
    </row>
    <row r="969" spans="1:48" x14ac:dyDescent="0.25">
      <c r="A969" s="485"/>
      <c r="B969" s="481"/>
      <c r="C969" s="481"/>
      <c r="D969" s="464">
        <v>3878</v>
      </c>
      <c r="E969" s="481" t="s">
        <v>84</v>
      </c>
      <c r="F969" s="22" t="s">
        <v>282</v>
      </c>
      <c r="G969" s="20">
        <v>699.85</v>
      </c>
      <c r="AP969" t="str">
        <f t="shared" si="30"/>
        <v/>
      </c>
      <c r="AQ969" t="str">
        <f>IF(A969="","",VLOOKUP(A969,'Base Sites'!A:B,2,FALSE))</f>
        <v/>
      </c>
      <c r="AT969" t="str">
        <f>IF(A969="","",VLOOKUP(L969,'Base Vendeurs'!A:B,2,FALSE))</f>
        <v/>
      </c>
      <c r="AV969" t="str">
        <f t="shared" si="31"/>
        <v/>
      </c>
    </row>
    <row r="970" spans="1:48" x14ac:dyDescent="0.25">
      <c r="A970" s="485"/>
      <c r="B970" s="481"/>
      <c r="C970" s="481"/>
      <c r="D970" s="464">
        <v>3879</v>
      </c>
      <c r="E970" s="481" t="s">
        <v>84</v>
      </c>
      <c r="F970" s="22" t="s">
        <v>282</v>
      </c>
      <c r="G970" s="20">
        <v>699.85</v>
      </c>
      <c r="AP970" t="str">
        <f t="shared" si="30"/>
        <v/>
      </c>
      <c r="AQ970" t="str">
        <f>IF(A970="","",VLOOKUP(A970,'Base Sites'!A:B,2,FALSE))</f>
        <v/>
      </c>
      <c r="AT970" t="str">
        <f>IF(A970="","",VLOOKUP(L970,'Base Vendeurs'!A:B,2,FALSE))</f>
        <v/>
      </c>
      <c r="AV970" t="str">
        <f t="shared" si="31"/>
        <v/>
      </c>
    </row>
    <row r="971" spans="1:48" x14ac:dyDescent="0.25">
      <c r="A971" s="485"/>
      <c r="B971" s="481"/>
      <c r="C971" s="481"/>
      <c r="D971" s="464">
        <v>3880</v>
      </c>
      <c r="E971" s="480" t="s">
        <v>129</v>
      </c>
      <c r="F971" s="22" t="s">
        <v>282</v>
      </c>
      <c r="G971" s="20">
        <v>497.84</v>
      </c>
      <c r="AP971" t="str">
        <f t="shared" si="30"/>
        <v/>
      </c>
      <c r="AQ971" t="str">
        <f>IF(A971="","",VLOOKUP(A971,'Base Sites'!A:B,2,FALSE))</f>
        <v/>
      </c>
      <c r="AT971" t="str">
        <f>IF(A971="","",VLOOKUP(L971,'Base Vendeurs'!A:B,2,FALSE))</f>
        <v/>
      </c>
      <c r="AV971" t="str">
        <f t="shared" si="31"/>
        <v/>
      </c>
    </row>
    <row r="972" spans="1:48" x14ac:dyDescent="0.25">
      <c r="A972" s="485"/>
      <c r="B972" s="481"/>
      <c r="C972" s="481"/>
      <c r="D972" s="464">
        <v>3881</v>
      </c>
      <c r="E972" s="481" t="s">
        <v>129</v>
      </c>
      <c r="F972" s="22" t="s">
        <v>282</v>
      </c>
      <c r="G972" s="20">
        <v>497.84</v>
      </c>
      <c r="AP972" t="str">
        <f t="shared" si="30"/>
        <v/>
      </c>
      <c r="AQ972" t="str">
        <f>IF(A972="","",VLOOKUP(A972,'Base Sites'!A:B,2,FALSE))</f>
        <v/>
      </c>
      <c r="AT972" t="str">
        <f>IF(A972="","",VLOOKUP(L972,'Base Vendeurs'!A:B,2,FALSE))</f>
        <v/>
      </c>
      <c r="AV972" t="str">
        <f t="shared" si="31"/>
        <v/>
      </c>
    </row>
    <row r="973" spans="1:48" x14ac:dyDescent="0.25">
      <c r="A973" s="485"/>
      <c r="B973" s="481"/>
      <c r="C973" s="481"/>
      <c r="D973" s="464">
        <v>3882</v>
      </c>
      <c r="E973" s="481" t="s">
        <v>129</v>
      </c>
      <c r="F973" s="22" t="s">
        <v>282</v>
      </c>
      <c r="G973" s="20">
        <v>497.84</v>
      </c>
      <c r="AP973" t="str">
        <f t="shared" si="30"/>
        <v/>
      </c>
      <c r="AQ973" t="str">
        <f>IF(A973="","",VLOOKUP(A973,'Base Sites'!A:B,2,FALSE))</f>
        <v/>
      </c>
      <c r="AT973" t="str">
        <f>IF(A973="","",VLOOKUP(L973,'Base Vendeurs'!A:B,2,FALSE))</f>
        <v/>
      </c>
      <c r="AV973" t="str">
        <f t="shared" si="31"/>
        <v/>
      </c>
    </row>
    <row r="974" spans="1:48" x14ac:dyDescent="0.25">
      <c r="A974" s="485"/>
      <c r="B974" s="481"/>
      <c r="C974" s="481"/>
      <c r="D974" s="464">
        <v>3883</v>
      </c>
      <c r="E974" s="481" t="s">
        <v>129</v>
      </c>
      <c r="F974" s="22" t="s">
        <v>282</v>
      </c>
      <c r="G974" s="20">
        <v>497.84</v>
      </c>
      <c r="AP974" t="str">
        <f t="shared" si="30"/>
        <v/>
      </c>
      <c r="AQ974" t="str">
        <f>IF(A974="","",VLOOKUP(A974,'Base Sites'!A:B,2,FALSE))</f>
        <v/>
      </c>
      <c r="AT974" t="str">
        <f>IF(A974="","",VLOOKUP(L974,'Base Vendeurs'!A:B,2,FALSE))</f>
        <v/>
      </c>
      <c r="AV974" t="str">
        <f t="shared" si="31"/>
        <v/>
      </c>
    </row>
    <row r="975" spans="1:48" x14ac:dyDescent="0.25">
      <c r="A975" s="485"/>
      <c r="B975" s="481"/>
      <c r="C975" s="481"/>
      <c r="D975" s="464">
        <v>3884</v>
      </c>
      <c r="E975" s="481" t="s">
        <v>129</v>
      </c>
      <c r="F975" s="22" t="s">
        <v>282</v>
      </c>
      <c r="G975" s="20">
        <v>497.85</v>
      </c>
      <c r="AP975" t="str">
        <f t="shared" si="30"/>
        <v/>
      </c>
      <c r="AQ975" t="str">
        <f>IF(A975="","",VLOOKUP(A975,'Base Sites'!A:B,2,FALSE))</f>
        <v/>
      </c>
      <c r="AT975" t="str">
        <f>IF(A975="","",VLOOKUP(L975,'Base Vendeurs'!A:B,2,FALSE))</f>
        <v/>
      </c>
      <c r="AV975" t="str">
        <f t="shared" si="31"/>
        <v/>
      </c>
    </row>
    <row r="976" spans="1:48" x14ac:dyDescent="0.25">
      <c r="A976" s="485"/>
      <c r="B976" s="481"/>
      <c r="C976" s="481"/>
      <c r="D976" s="464">
        <v>3895</v>
      </c>
      <c r="E976" s="480" t="s">
        <v>31</v>
      </c>
      <c r="F976" s="22" t="s">
        <v>282</v>
      </c>
      <c r="G976" s="20">
        <v>376.67</v>
      </c>
      <c r="AP976" t="str">
        <f t="shared" si="30"/>
        <v/>
      </c>
      <c r="AQ976" t="str">
        <f>IF(A976="","",VLOOKUP(A976,'Base Sites'!A:B,2,FALSE))</f>
        <v/>
      </c>
      <c r="AT976" t="str">
        <f>IF(A976="","",VLOOKUP(L976,'Base Vendeurs'!A:B,2,FALSE))</f>
        <v/>
      </c>
      <c r="AV976" t="str">
        <f t="shared" si="31"/>
        <v/>
      </c>
    </row>
    <row r="977" spans="1:48" x14ac:dyDescent="0.25">
      <c r="A977" s="485"/>
      <c r="B977" s="481"/>
      <c r="C977" s="481"/>
      <c r="D977" s="464">
        <v>3897</v>
      </c>
      <c r="E977" s="481" t="s">
        <v>31</v>
      </c>
      <c r="F977" s="22" t="s">
        <v>282</v>
      </c>
      <c r="G977" s="20">
        <v>376.67</v>
      </c>
      <c r="AP977" t="str">
        <f t="shared" si="30"/>
        <v/>
      </c>
      <c r="AQ977" t="str">
        <f>IF(A977="","",VLOOKUP(A977,'Base Sites'!A:B,2,FALSE))</f>
        <v/>
      </c>
      <c r="AT977" t="str">
        <f>IF(A977="","",VLOOKUP(L977,'Base Vendeurs'!A:B,2,FALSE))</f>
        <v/>
      </c>
      <c r="AV977" t="str">
        <f t="shared" si="31"/>
        <v/>
      </c>
    </row>
    <row r="978" spans="1:48" x14ac:dyDescent="0.25">
      <c r="A978" s="485"/>
      <c r="B978" s="481"/>
      <c r="C978" s="481"/>
      <c r="D978" s="464">
        <v>3899</v>
      </c>
      <c r="E978" s="481" t="s">
        <v>31</v>
      </c>
      <c r="F978" s="22" t="s">
        <v>282</v>
      </c>
      <c r="G978" s="20">
        <v>376.67</v>
      </c>
      <c r="AP978" t="str">
        <f t="shared" si="30"/>
        <v/>
      </c>
      <c r="AQ978" t="str">
        <f>IF(A978="","",VLOOKUP(A978,'Base Sites'!A:B,2,FALSE))</f>
        <v/>
      </c>
      <c r="AT978" t="str">
        <f>IF(A978="","",VLOOKUP(L978,'Base Vendeurs'!A:B,2,FALSE))</f>
        <v/>
      </c>
      <c r="AV978" t="str">
        <f t="shared" si="31"/>
        <v/>
      </c>
    </row>
    <row r="979" spans="1:48" x14ac:dyDescent="0.25">
      <c r="A979" s="485"/>
      <c r="B979" s="481"/>
      <c r="C979" s="481"/>
      <c r="D979" s="464">
        <v>3900</v>
      </c>
      <c r="E979" s="481" t="s">
        <v>31</v>
      </c>
      <c r="F979" s="22" t="s">
        <v>282</v>
      </c>
      <c r="G979" s="20">
        <v>301.67</v>
      </c>
      <c r="AP979" t="str">
        <f t="shared" si="30"/>
        <v/>
      </c>
      <c r="AQ979" t="str">
        <f>IF(A979="","",VLOOKUP(A979,'Base Sites'!A:B,2,FALSE))</f>
        <v/>
      </c>
      <c r="AT979" t="str">
        <f>IF(A979="","",VLOOKUP(L979,'Base Vendeurs'!A:B,2,FALSE))</f>
        <v/>
      </c>
      <c r="AV979" t="str">
        <f t="shared" si="31"/>
        <v/>
      </c>
    </row>
    <row r="980" spans="1:48" x14ac:dyDescent="0.25">
      <c r="A980" s="485"/>
      <c r="B980" s="481"/>
      <c r="C980" s="481"/>
      <c r="D980" s="464">
        <v>3901</v>
      </c>
      <c r="E980" s="481" t="s">
        <v>31</v>
      </c>
      <c r="F980" s="22" t="s">
        <v>282</v>
      </c>
      <c r="G980" s="20">
        <v>301.68</v>
      </c>
      <c r="AP980" t="str">
        <f t="shared" si="30"/>
        <v/>
      </c>
      <c r="AQ980" t="str">
        <f>IF(A980="","",VLOOKUP(A980,'Base Sites'!A:B,2,FALSE))</f>
        <v/>
      </c>
      <c r="AT980" t="str">
        <f>IF(A980="","",VLOOKUP(L980,'Base Vendeurs'!A:B,2,FALSE))</f>
        <v/>
      </c>
      <c r="AV980" t="str">
        <f t="shared" si="31"/>
        <v/>
      </c>
    </row>
    <row r="981" spans="1:48" x14ac:dyDescent="0.25">
      <c r="A981" s="485"/>
      <c r="B981" s="481"/>
      <c r="C981" s="481"/>
      <c r="D981" s="464">
        <v>3902</v>
      </c>
      <c r="E981" s="481" t="s">
        <v>31</v>
      </c>
      <c r="F981" s="22" t="s">
        <v>282</v>
      </c>
      <c r="G981" s="20">
        <v>301.67</v>
      </c>
      <c r="AP981" t="str">
        <f t="shared" si="30"/>
        <v/>
      </c>
      <c r="AQ981" t="str">
        <f>IF(A981="","",VLOOKUP(A981,'Base Sites'!A:B,2,FALSE))</f>
        <v/>
      </c>
      <c r="AT981" t="str">
        <f>IF(A981="","",VLOOKUP(L981,'Base Vendeurs'!A:B,2,FALSE))</f>
        <v/>
      </c>
      <c r="AV981" t="str">
        <f t="shared" si="31"/>
        <v/>
      </c>
    </row>
    <row r="982" spans="1:48" x14ac:dyDescent="0.25">
      <c r="A982" s="485"/>
      <c r="B982" s="481"/>
      <c r="C982" s="481"/>
      <c r="D982" s="464">
        <v>3903</v>
      </c>
      <c r="E982" s="481" t="s">
        <v>31</v>
      </c>
      <c r="F982" s="22" t="s">
        <v>282</v>
      </c>
      <c r="G982" s="20">
        <v>301.67</v>
      </c>
      <c r="AP982" t="str">
        <f t="shared" si="30"/>
        <v/>
      </c>
      <c r="AQ982" t="str">
        <f>IF(A982="","",VLOOKUP(A982,'Base Sites'!A:B,2,FALSE))</f>
        <v/>
      </c>
      <c r="AT982" t="str">
        <f>IF(A982="","",VLOOKUP(L982,'Base Vendeurs'!A:B,2,FALSE))</f>
        <v/>
      </c>
      <c r="AV982" t="str">
        <f t="shared" si="31"/>
        <v/>
      </c>
    </row>
    <row r="983" spans="1:48" x14ac:dyDescent="0.25">
      <c r="A983" s="485"/>
      <c r="B983" s="481"/>
      <c r="C983" s="481"/>
      <c r="D983" s="464">
        <v>3904</v>
      </c>
      <c r="E983" s="481" t="s">
        <v>31</v>
      </c>
      <c r="F983" s="22" t="s">
        <v>282</v>
      </c>
      <c r="G983" s="20">
        <v>301.67</v>
      </c>
      <c r="AP983" t="str">
        <f t="shared" si="30"/>
        <v/>
      </c>
      <c r="AQ983" t="str">
        <f>IF(A983="","",VLOOKUP(A983,'Base Sites'!A:B,2,FALSE))</f>
        <v/>
      </c>
      <c r="AT983" t="str">
        <f>IF(A983="","",VLOOKUP(L983,'Base Vendeurs'!A:B,2,FALSE))</f>
        <v/>
      </c>
      <c r="AV983" t="str">
        <f t="shared" si="31"/>
        <v/>
      </c>
    </row>
    <row r="984" spans="1:48" x14ac:dyDescent="0.25">
      <c r="A984" s="485"/>
      <c r="B984" s="481"/>
      <c r="C984" s="481"/>
      <c r="D984" s="464">
        <v>3905</v>
      </c>
      <c r="E984" s="481" t="s">
        <v>31</v>
      </c>
      <c r="F984" s="22" t="s">
        <v>282</v>
      </c>
      <c r="G984" s="20">
        <v>301.67</v>
      </c>
      <c r="AP984" t="str">
        <f t="shared" si="30"/>
        <v/>
      </c>
      <c r="AQ984" t="str">
        <f>IF(A984="","",VLOOKUP(A984,'Base Sites'!A:B,2,FALSE))</f>
        <v/>
      </c>
      <c r="AT984" t="str">
        <f>IF(A984="","",VLOOKUP(L984,'Base Vendeurs'!A:B,2,FALSE))</f>
        <v/>
      </c>
      <c r="AV984" t="str">
        <f t="shared" si="31"/>
        <v/>
      </c>
    </row>
    <row r="985" spans="1:48" x14ac:dyDescent="0.25">
      <c r="A985" s="485"/>
      <c r="B985" s="481"/>
      <c r="C985" s="481"/>
      <c r="D985" s="464">
        <v>3906</v>
      </c>
      <c r="E985" s="481" t="s">
        <v>31</v>
      </c>
      <c r="F985" s="22" t="s">
        <v>282</v>
      </c>
      <c r="G985" s="20">
        <v>301.67</v>
      </c>
      <c r="AP985" t="str">
        <f t="shared" si="30"/>
        <v/>
      </c>
      <c r="AQ985" t="str">
        <f>IF(A985="","",VLOOKUP(A985,'Base Sites'!A:B,2,FALSE))</f>
        <v/>
      </c>
      <c r="AT985" t="str">
        <f>IF(A985="","",VLOOKUP(L985,'Base Vendeurs'!A:B,2,FALSE))</f>
        <v/>
      </c>
      <c r="AV985" t="str">
        <f t="shared" si="31"/>
        <v/>
      </c>
    </row>
    <row r="986" spans="1:48" x14ac:dyDescent="0.25">
      <c r="A986" s="485"/>
      <c r="B986" s="481"/>
      <c r="C986" s="481"/>
      <c r="D986" s="464">
        <v>3907</v>
      </c>
      <c r="E986" s="481" t="s">
        <v>31</v>
      </c>
      <c r="F986" s="22" t="s">
        <v>282</v>
      </c>
      <c r="G986" s="20">
        <v>301.68</v>
      </c>
      <c r="AP986" t="str">
        <f t="shared" si="30"/>
        <v/>
      </c>
      <c r="AQ986" t="str">
        <f>IF(A986="","",VLOOKUP(A986,'Base Sites'!A:B,2,FALSE))</f>
        <v/>
      </c>
      <c r="AT986" t="str">
        <f>IF(A986="","",VLOOKUP(L986,'Base Vendeurs'!A:B,2,FALSE))</f>
        <v/>
      </c>
      <c r="AV986" t="str">
        <f t="shared" si="31"/>
        <v/>
      </c>
    </row>
    <row r="987" spans="1:48" x14ac:dyDescent="0.25">
      <c r="A987" s="485"/>
      <c r="B987" s="481"/>
      <c r="C987" s="481"/>
      <c r="D987" s="464">
        <v>3908</v>
      </c>
      <c r="E987" s="481" t="s">
        <v>31</v>
      </c>
      <c r="F987" s="22" t="s">
        <v>282</v>
      </c>
      <c r="G987" s="20">
        <v>301.68</v>
      </c>
      <c r="AP987" t="str">
        <f t="shared" si="30"/>
        <v/>
      </c>
      <c r="AQ987" t="str">
        <f>IF(A987="","",VLOOKUP(A987,'Base Sites'!A:B,2,FALSE))</f>
        <v/>
      </c>
      <c r="AT987" t="str">
        <f>IF(A987="","",VLOOKUP(L987,'Base Vendeurs'!A:B,2,FALSE))</f>
        <v/>
      </c>
      <c r="AV987" t="str">
        <f t="shared" si="31"/>
        <v/>
      </c>
    </row>
    <row r="988" spans="1:48" x14ac:dyDescent="0.25">
      <c r="A988" s="485"/>
      <c r="B988" s="481"/>
      <c r="C988" s="481"/>
      <c r="D988" s="464">
        <v>3918</v>
      </c>
      <c r="E988" s="480" t="s">
        <v>42</v>
      </c>
      <c r="F988" s="22" t="s">
        <v>282</v>
      </c>
      <c r="G988" s="20">
        <v>596.66999999999996</v>
      </c>
      <c r="AP988" t="str">
        <f t="shared" si="30"/>
        <v/>
      </c>
      <c r="AQ988" t="str">
        <f>IF(A988="","",VLOOKUP(A988,'Base Sites'!A:B,2,FALSE))</f>
        <v/>
      </c>
      <c r="AT988" t="str">
        <f>IF(A988="","",VLOOKUP(L988,'Base Vendeurs'!A:B,2,FALSE))</f>
        <v/>
      </c>
      <c r="AV988" t="str">
        <f t="shared" si="31"/>
        <v/>
      </c>
    </row>
    <row r="989" spans="1:48" x14ac:dyDescent="0.25">
      <c r="A989" s="485"/>
      <c r="B989" s="481"/>
      <c r="C989" s="481"/>
      <c r="D989" s="464">
        <v>3919</v>
      </c>
      <c r="E989" s="481" t="s">
        <v>42</v>
      </c>
      <c r="F989" s="22" t="s">
        <v>282</v>
      </c>
      <c r="G989" s="20">
        <v>596.66999999999996</v>
      </c>
      <c r="AP989" t="str">
        <f t="shared" si="30"/>
        <v/>
      </c>
      <c r="AQ989" t="str">
        <f>IF(A989="","",VLOOKUP(A989,'Base Sites'!A:B,2,FALSE))</f>
        <v/>
      </c>
      <c r="AT989" t="str">
        <f>IF(A989="","",VLOOKUP(L989,'Base Vendeurs'!A:B,2,FALSE))</f>
        <v/>
      </c>
      <c r="AV989" t="str">
        <f t="shared" si="31"/>
        <v/>
      </c>
    </row>
    <row r="990" spans="1:48" x14ac:dyDescent="0.25">
      <c r="A990" s="485"/>
      <c r="B990" s="481"/>
      <c r="C990" s="481"/>
      <c r="D990" s="464">
        <v>3920</v>
      </c>
      <c r="E990" s="481" t="s">
        <v>42</v>
      </c>
      <c r="F990" s="22" t="s">
        <v>282</v>
      </c>
      <c r="G990" s="20">
        <v>596.66999999999996</v>
      </c>
      <c r="AP990" t="str">
        <f t="shared" si="30"/>
        <v/>
      </c>
      <c r="AQ990" t="str">
        <f>IF(A990="","",VLOOKUP(A990,'Base Sites'!A:B,2,FALSE))</f>
        <v/>
      </c>
      <c r="AT990" t="str">
        <f>IF(A990="","",VLOOKUP(L990,'Base Vendeurs'!A:B,2,FALSE))</f>
        <v/>
      </c>
      <c r="AV990" t="str">
        <f t="shared" si="31"/>
        <v/>
      </c>
    </row>
    <row r="991" spans="1:48" x14ac:dyDescent="0.25">
      <c r="A991" s="485"/>
      <c r="B991" s="481"/>
      <c r="C991" s="480" t="s">
        <v>5235</v>
      </c>
      <c r="D991" s="481"/>
      <c r="E991" s="481"/>
      <c r="F991" s="481"/>
      <c r="G991" s="20">
        <v>12670.930000000002</v>
      </c>
      <c r="AP991" t="str">
        <f t="shared" si="30"/>
        <v/>
      </c>
      <c r="AQ991" t="str">
        <f>IF(A991="","",VLOOKUP(A991,'Base Sites'!A:B,2,FALSE))</f>
        <v/>
      </c>
      <c r="AT991" t="str">
        <f>IF(A991="","",VLOOKUP(L991,'Base Vendeurs'!A:B,2,FALSE))</f>
        <v/>
      </c>
      <c r="AV991" t="str">
        <f t="shared" si="31"/>
        <v/>
      </c>
    </row>
    <row r="992" spans="1:48" x14ac:dyDescent="0.25">
      <c r="A992" s="485"/>
      <c r="B992" s="481"/>
      <c r="C992" s="480" t="s">
        <v>113</v>
      </c>
      <c r="D992" s="464">
        <v>3114</v>
      </c>
      <c r="E992" s="480" t="s">
        <v>129</v>
      </c>
      <c r="F992" s="22" t="s">
        <v>532</v>
      </c>
      <c r="G992" s="20">
        <v>1366.25</v>
      </c>
      <c r="AP992" t="str">
        <f t="shared" si="30"/>
        <v/>
      </c>
      <c r="AQ992" t="str">
        <f>IF(A992="","",VLOOKUP(A992,'Base Sites'!A:B,2,FALSE))</f>
        <v/>
      </c>
      <c r="AT992" t="str">
        <f>IF(A992="","",VLOOKUP(L992,'Base Vendeurs'!A:B,2,FALSE))</f>
        <v/>
      </c>
      <c r="AV992" t="str">
        <f t="shared" si="31"/>
        <v/>
      </c>
    </row>
    <row r="993" spans="1:48" x14ac:dyDescent="0.25">
      <c r="A993" s="485"/>
      <c r="B993" s="481"/>
      <c r="C993" s="481"/>
      <c r="D993" s="464">
        <v>3226</v>
      </c>
      <c r="E993" s="481" t="s">
        <v>129</v>
      </c>
      <c r="F993" s="22" t="s">
        <v>2994</v>
      </c>
      <c r="G993" s="20">
        <v>558.34</v>
      </c>
      <c r="AP993" t="str">
        <f t="shared" si="30"/>
        <v/>
      </c>
      <c r="AQ993" t="str">
        <f>IF(A993="","",VLOOKUP(A993,'Base Sites'!A:B,2,FALSE))</f>
        <v/>
      </c>
      <c r="AT993" t="str">
        <f>IF(A993="","",VLOOKUP(L993,'Base Vendeurs'!A:B,2,FALSE))</f>
        <v/>
      </c>
      <c r="AV993" t="str">
        <f t="shared" si="31"/>
        <v/>
      </c>
    </row>
    <row r="994" spans="1:48" x14ac:dyDescent="0.25">
      <c r="A994" s="485"/>
      <c r="B994" s="481"/>
      <c r="C994" s="481"/>
      <c r="D994" s="464">
        <v>3497</v>
      </c>
      <c r="E994" s="22" t="s">
        <v>31</v>
      </c>
      <c r="F994" s="22" t="s">
        <v>499</v>
      </c>
      <c r="G994" s="20">
        <v>835.09</v>
      </c>
      <c r="AP994" t="str">
        <f t="shared" si="30"/>
        <v/>
      </c>
      <c r="AQ994" t="str">
        <f>IF(A994="","",VLOOKUP(A994,'Base Sites'!A:B,2,FALSE))</f>
        <v/>
      </c>
      <c r="AT994" t="str">
        <f>IF(A994="","",VLOOKUP(L994,'Base Vendeurs'!A:B,2,FALSE))</f>
        <v/>
      </c>
      <c r="AV994" t="str">
        <f t="shared" si="31"/>
        <v/>
      </c>
    </row>
    <row r="995" spans="1:48" x14ac:dyDescent="0.25">
      <c r="A995" s="485"/>
      <c r="B995" s="481"/>
      <c r="C995" s="481"/>
      <c r="D995" s="464">
        <v>3709</v>
      </c>
      <c r="E995" s="480" t="s">
        <v>79</v>
      </c>
      <c r="F995" s="22" t="s">
        <v>2281</v>
      </c>
      <c r="G995" s="20">
        <v>2653.87</v>
      </c>
      <c r="AP995" t="str">
        <f t="shared" si="30"/>
        <v/>
      </c>
      <c r="AQ995" t="str">
        <f>IF(A995="","",VLOOKUP(A995,'Base Sites'!A:B,2,FALSE))</f>
        <v/>
      </c>
      <c r="AT995" t="str">
        <f>IF(A995="","",VLOOKUP(L995,'Base Vendeurs'!A:B,2,FALSE))</f>
        <v/>
      </c>
      <c r="AV995" t="str">
        <f t="shared" si="31"/>
        <v/>
      </c>
    </row>
    <row r="996" spans="1:48" x14ac:dyDescent="0.25">
      <c r="A996" s="485"/>
      <c r="B996" s="481"/>
      <c r="C996" s="481"/>
      <c r="D996" s="464">
        <v>3933</v>
      </c>
      <c r="E996" s="481" t="s">
        <v>79</v>
      </c>
      <c r="F996" s="22" t="s">
        <v>3806</v>
      </c>
      <c r="G996" s="20">
        <v>1341.51</v>
      </c>
      <c r="AP996" t="str">
        <f t="shared" si="30"/>
        <v/>
      </c>
      <c r="AQ996" t="str">
        <f>IF(A996="","",VLOOKUP(A996,'Base Sites'!A:B,2,FALSE))</f>
        <v/>
      </c>
      <c r="AT996" t="str">
        <f>IF(A996="","",VLOOKUP(L996,'Base Vendeurs'!A:B,2,FALSE))</f>
        <v/>
      </c>
      <c r="AV996" t="str">
        <f t="shared" si="31"/>
        <v/>
      </c>
    </row>
    <row r="997" spans="1:48" x14ac:dyDescent="0.25">
      <c r="A997" s="485"/>
      <c r="B997" s="481"/>
      <c r="C997" s="481"/>
      <c r="D997" s="464">
        <v>4026</v>
      </c>
      <c r="E997" s="22" t="s">
        <v>378</v>
      </c>
      <c r="F997" s="22" t="s">
        <v>4671</v>
      </c>
      <c r="G997" s="20">
        <v>1858.67</v>
      </c>
      <c r="AP997" t="str">
        <f t="shared" si="30"/>
        <v/>
      </c>
      <c r="AQ997" t="str">
        <f>IF(A997="","",VLOOKUP(A997,'Base Sites'!A:B,2,FALSE))</f>
        <v/>
      </c>
      <c r="AT997" t="str">
        <f>IF(A997="","",VLOOKUP(L997,'Base Vendeurs'!A:B,2,FALSE))</f>
        <v/>
      </c>
      <c r="AV997" t="str">
        <f t="shared" si="31"/>
        <v/>
      </c>
    </row>
    <row r="998" spans="1:48" x14ac:dyDescent="0.25">
      <c r="A998" s="485"/>
      <c r="B998" s="481"/>
      <c r="C998" s="481"/>
      <c r="D998" s="464">
        <v>4071</v>
      </c>
      <c r="E998" s="22" t="s">
        <v>31</v>
      </c>
      <c r="F998" s="22" t="s">
        <v>2149</v>
      </c>
      <c r="G998" s="20">
        <v>357.68</v>
      </c>
      <c r="AP998" t="str">
        <f t="shared" si="30"/>
        <v/>
      </c>
      <c r="AQ998" t="str">
        <f>IF(A998="","",VLOOKUP(A998,'Base Sites'!A:B,2,FALSE))</f>
        <v/>
      </c>
      <c r="AT998" t="str">
        <f>IF(A998="","",VLOOKUP(L998,'Base Vendeurs'!A:B,2,FALSE))</f>
        <v/>
      </c>
      <c r="AV998" t="str">
        <f t="shared" si="31"/>
        <v/>
      </c>
    </row>
    <row r="999" spans="1:48" x14ac:dyDescent="0.25">
      <c r="A999" s="485"/>
      <c r="B999" s="481"/>
      <c r="C999" s="481"/>
      <c r="D999" s="464">
        <v>4077</v>
      </c>
      <c r="E999" s="22" t="s">
        <v>84</v>
      </c>
      <c r="F999" s="22" t="s">
        <v>4628</v>
      </c>
      <c r="G999" s="20">
        <v>772.58</v>
      </c>
      <c r="AP999" t="str">
        <f t="shared" si="30"/>
        <v/>
      </c>
      <c r="AQ999" t="str">
        <f>IF(A999="","",VLOOKUP(A999,'Base Sites'!A:B,2,FALSE))</f>
        <v/>
      </c>
      <c r="AT999" t="str">
        <f>IF(A999="","",VLOOKUP(L999,'Base Vendeurs'!A:B,2,FALSE))</f>
        <v/>
      </c>
      <c r="AV999" t="str">
        <f t="shared" si="31"/>
        <v/>
      </c>
    </row>
    <row r="1000" spans="1:48" x14ac:dyDescent="0.25">
      <c r="A1000" s="485"/>
      <c r="B1000" s="481"/>
      <c r="C1000" s="481"/>
      <c r="D1000" s="464">
        <v>4200</v>
      </c>
      <c r="E1000" s="22" t="s">
        <v>31</v>
      </c>
      <c r="F1000" s="22" t="s">
        <v>2163</v>
      </c>
      <c r="G1000" s="20">
        <v>671.51</v>
      </c>
      <c r="AP1000" t="str">
        <f t="shared" si="30"/>
        <v/>
      </c>
      <c r="AQ1000" t="str">
        <f>IF(A1000="","",VLOOKUP(A1000,'Base Sites'!A:B,2,FALSE))</f>
        <v/>
      </c>
      <c r="AT1000" t="str">
        <f>IF(A1000="","",VLOOKUP(L1000,'Base Vendeurs'!A:B,2,FALSE))</f>
        <v/>
      </c>
      <c r="AV1000" t="str">
        <f t="shared" si="31"/>
        <v/>
      </c>
    </row>
    <row r="1001" spans="1:48" x14ac:dyDescent="0.25">
      <c r="A1001" s="485"/>
      <c r="B1001" s="481"/>
      <c r="C1001" s="481"/>
      <c r="D1001" s="464">
        <v>4324</v>
      </c>
      <c r="E1001" s="22" t="s">
        <v>42</v>
      </c>
      <c r="F1001" s="22" t="s">
        <v>3045</v>
      </c>
      <c r="G1001" s="20">
        <v>816.67</v>
      </c>
      <c r="AP1001" t="str">
        <f t="shared" si="30"/>
        <v/>
      </c>
      <c r="AQ1001" t="str">
        <f>IF(A1001="","",VLOOKUP(A1001,'Base Sites'!A:B,2,FALSE))</f>
        <v/>
      </c>
      <c r="AT1001" t="str">
        <f>IF(A1001="","",VLOOKUP(L1001,'Base Vendeurs'!A:B,2,FALSE))</f>
        <v/>
      </c>
      <c r="AV1001" t="str">
        <f t="shared" si="31"/>
        <v/>
      </c>
    </row>
    <row r="1002" spans="1:48" x14ac:dyDescent="0.25">
      <c r="A1002" s="485"/>
      <c r="B1002" s="481"/>
      <c r="C1002" s="481"/>
      <c r="D1002" s="464">
        <v>4360</v>
      </c>
      <c r="E1002" s="22" t="s">
        <v>31</v>
      </c>
      <c r="F1002" s="22" t="s">
        <v>1535</v>
      </c>
      <c r="G1002" s="20">
        <v>888.17</v>
      </c>
      <c r="AP1002" t="str">
        <f t="shared" si="30"/>
        <v/>
      </c>
      <c r="AQ1002" t="str">
        <f>IF(A1002="","",VLOOKUP(A1002,'Base Sites'!A:B,2,FALSE))</f>
        <v/>
      </c>
      <c r="AT1002" t="str">
        <f>IF(A1002="","",VLOOKUP(L1002,'Base Vendeurs'!A:B,2,FALSE))</f>
        <v/>
      </c>
      <c r="AV1002" t="str">
        <f t="shared" si="31"/>
        <v/>
      </c>
    </row>
    <row r="1003" spans="1:48" x14ac:dyDescent="0.25">
      <c r="A1003" s="485"/>
      <c r="B1003" s="481"/>
      <c r="C1003" s="481"/>
      <c r="D1003" s="464">
        <v>4371</v>
      </c>
      <c r="E1003" s="22" t="s">
        <v>178</v>
      </c>
      <c r="F1003" s="22" t="s">
        <v>4603</v>
      </c>
      <c r="G1003" s="20">
        <v>1802.75</v>
      </c>
      <c r="AP1003" t="str">
        <f t="shared" si="30"/>
        <v/>
      </c>
      <c r="AQ1003" t="str">
        <f>IF(A1003="","",VLOOKUP(A1003,'Base Sites'!A:B,2,FALSE))</f>
        <v/>
      </c>
      <c r="AT1003" t="str">
        <f>IF(A1003="","",VLOOKUP(L1003,'Base Vendeurs'!A:B,2,FALSE))</f>
        <v/>
      </c>
      <c r="AV1003" t="str">
        <f t="shared" si="31"/>
        <v/>
      </c>
    </row>
    <row r="1004" spans="1:48" x14ac:dyDescent="0.25">
      <c r="A1004" s="485"/>
      <c r="B1004" s="481"/>
      <c r="C1004" s="481"/>
      <c r="D1004" s="464">
        <v>4375</v>
      </c>
      <c r="E1004" s="480" t="s">
        <v>378</v>
      </c>
      <c r="F1004" s="22" t="s">
        <v>617</v>
      </c>
      <c r="G1004" s="20">
        <v>1332.2</v>
      </c>
      <c r="AP1004" t="str">
        <f t="shared" si="30"/>
        <v/>
      </c>
      <c r="AQ1004" t="str">
        <f>IF(A1004="","",VLOOKUP(A1004,'Base Sites'!A:B,2,FALSE))</f>
        <v/>
      </c>
      <c r="AT1004" t="str">
        <f>IF(A1004="","",VLOOKUP(L1004,'Base Vendeurs'!A:B,2,FALSE))</f>
        <v/>
      </c>
      <c r="AV1004" t="str">
        <f t="shared" si="31"/>
        <v/>
      </c>
    </row>
    <row r="1005" spans="1:48" x14ac:dyDescent="0.25">
      <c r="A1005" s="485"/>
      <c r="B1005" s="481"/>
      <c r="C1005" s="481"/>
      <c r="D1005" s="464">
        <v>4376</v>
      </c>
      <c r="E1005" s="481" t="s">
        <v>378</v>
      </c>
      <c r="F1005" s="22" t="s">
        <v>619</v>
      </c>
      <c r="G1005" s="20">
        <v>1292.4100000000001</v>
      </c>
      <c r="AP1005" t="str">
        <f t="shared" si="30"/>
        <v/>
      </c>
      <c r="AQ1005" t="str">
        <f>IF(A1005="","",VLOOKUP(A1005,'Base Sites'!A:B,2,FALSE))</f>
        <v/>
      </c>
      <c r="AT1005" t="str">
        <f>IF(A1005="","",VLOOKUP(L1005,'Base Vendeurs'!A:B,2,FALSE))</f>
        <v/>
      </c>
      <c r="AV1005" t="str">
        <f t="shared" si="31"/>
        <v/>
      </c>
    </row>
    <row r="1006" spans="1:48" x14ac:dyDescent="0.25">
      <c r="A1006" s="485"/>
      <c r="B1006" s="481"/>
      <c r="C1006" s="481"/>
      <c r="D1006" s="464">
        <v>4378</v>
      </c>
      <c r="E1006" s="481" t="s">
        <v>378</v>
      </c>
      <c r="F1006" s="22" t="s">
        <v>615</v>
      </c>
      <c r="G1006" s="20">
        <v>1292.4100000000001</v>
      </c>
      <c r="AP1006" t="str">
        <f t="shared" si="30"/>
        <v/>
      </c>
      <c r="AQ1006" t="str">
        <f>IF(A1006="","",VLOOKUP(A1006,'Base Sites'!A:B,2,FALSE))</f>
        <v/>
      </c>
      <c r="AT1006" t="str">
        <f>IF(A1006="","",VLOOKUP(L1006,'Base Vendeurs'!A:B,2,FALSE))</f>
        <v/>
      </c>
      <c r="AV1006" t="str">
        <f t="shared" si="31"/>
        <v/>
      </c>
    </row>
    <row r="1007" spans="1:48" x14ac:dyDescent="0.25">
      <c r="A1007" s="485"/>
      <c r="B1007" s="481"/>
      <c r="C1007" s="481"/>
      <c r="D1007" s="464">
        <v>4383</v>
      </c>
      <c r="E1007" s="481" t="s">
        <v>378</v>
      </c>
      <c r="F1007" s="22" t="s">
        <v>629</v>
      </c>
      <c r="G1007" s="20">
        <v>1292.4100000000001</v>
      </c>
      <c r="AP1007" t="str">
        <f t="shared" si="30"/>
        <v/>
      </c>
      <c r="AQ1007" t="str">
        <f>IF(A1007="","",VLOOKUP(A1007,'Base Sites'!A:B,2,FALSE))</f>
        <v/>
      </c>
      <c r="AT1007" t="str">
        <f>IF(A1007="","",VLOOKUP(L1007,'Base Vendeurs'!A:B,2,FALSE))</f>
        <v/>
      </c>
      <c r="AV1007" t="str">
        <f t="shared" si="31"/>
        <v/>
      </c>
    </row>
    <row r="1008" spans="1:48" x14ac:dyDescent="0.25">
      <c r="A1008" s="485"/>
      <c r="B1008" s="481"/>
      <c r="C1008" s="481"/>
      <c r="D1008" s="464">
        <v>4385</v>
      </c>
      <c r="E1008" s="481" t="s">
        <v>378</v>
      </c>
      <c r="F1008" s="22" t="s">
        <v>1545</v>
      </c>
      <c r="G1008" s="20">
        <v>1160.03</v>
      </c>
      <c r="AP1008" t="str">
        <f t="shared" si="30"/>
        <v/>
      </c>
      <c r="AQ1008" t="str">
        <f>IF(A1008="","",VLOOKUP(A1008,'Base Sites'!A:B,2,FALSE))</f>
        <v/>
      </c>
      <c r="AT1008" t="str">
        <f>IF(A1008="","",VLOOKUP(L1008,'Base Vendeurs'!A:B,2,FALSE))</f>
        <v/>
      </c>
      <c r="AV1008" t="str">
        <f t="shared" si="31"/>
        <v/>
      </c>
    </row>
    <row r="1009" spans="1:48" x14ac:dyDescent="0.25">
      <c r="A1009" s="485"/>
      <c r="B1009" s="481"/>
      <c r="C1009" s="481"/>
      <c r="D1009" s="464">
        <v>4387</v>
      </c>
      <c r="E1009" s="481" t="s">
        <v>378</v>
      </c>
      <c r="F1009" s="22" t="s">
        <v>621</v>
      </c>
      <c r="G1009" s="20">
        <v>1292.4100000000001</v>
      </c>
      <c r="AP1009" t="str">
        <f t="shared" si="30"/>
        <v/>
      </c>
      <c r="AQ1009" t="str">
        <f>IF(A1009="","",VLOOKUP(A1009,'Base Sites'!A:B,2,FALSE))</f>
        <v/>
      </c>
      <c r="AT1009" t="str">
        <f>IF(A1009="","",VLOOKUP(L1009,'Base Vendeurs'!A:B,2,FALSE))</f>
        <v/>
      </c>
      <c r="AV1009" t="str">
        <f t="shared" si="31"/>
        <v/>
      </c>
    </row>
    <row r="1010" spans="1:48" x14ac:dyDescent="0.25">
      <c r="A1010" s="485"/>
      <c r="B1010" s="481"/>
      <c r="C1010" s="481"/>
      <c r="D1010" s="464">
        <v>4389</v>
      </c>
      <c r="E1010" s="481" t="s">
        <v>378</v>
      </c>
      <c r="F1010" s="22" t="s">
        <v>636</v>
      </c>
      <c r="G1010" s="20">
        <v>1160.04</v>
      </c>
      <c r="AP1010" t="str">
        <f t="shared" si="30"/>
        <v/>
      </c>
      <c r="AQ1010" t="str">
        <f>IF(A1010="","",VLOOKUP(A1010,'Base Sites'!A:B,2,FALSE))</f>
        <v/>
      </c>
      <c r="AT1010" t="str">
        <f>IF(A1010="","",VLOOKUP(L1010,'Base Vendeurs'!A:B,2,FALSE))</f>
        <v/>
      </c>
      <c r="AV1010" t="str">
        <f t="shared" si="31"/>
        <v/>
      </c>
    </row>
    <row r="1011" spans="1:48" x14ac:dyDescent="0.25">
      <c r="A1011" s="485"/>
      <c r="B1011" s="481"/>
      <c r="C1011" s="481"/>
      <c r="D1011" s="464">
        <v>4390</v>
      </c>
      <c r="E1011" s="481" t="s">
        <v>378</v>
      </c>
      <c r="F1011" s="22" t="s">
        <v>3869</v>
      </c>
      <c r="G1011" s="20">
        <v>1594.37</v>
      </c>
      <c r="AP1011" t="str">
        <f t="shared" si="30"/>
        <v/>
      </c>
      <c r="AQ1011" t="str">
        <f>IF(A1011="","",VLOOKUP(A1011,'Base Sites'!A:B,2,FALSE))</f>
        <v/>
      </c>
      <c r="AT1011" t="str">
        <f>IF(A1011="","",VLOOKUP(L1011,'Base Vendeurs'!A:B,2,FALSE))</f>
        <v/>
      </c>
      <c r="AV1011" t="str">
        <f t="shared" si="31"/>
        <v/>
      </c>
    </row>
    <row r="1012" spans="1:48" x14ac:dyDescent="0.25">
      <c r="A1012" s="485"/>
      <c r="B1012" s="481"/>
      <c r="C1012" s="481"/>
      <c r="D1012" s="464">
        <v>4393</v>
      </c>
      <c r="E1012" s="22" t="s">
        <v>129</v>
      </c>
      <c r="F1012" s="22" t="s">
        <v>530</v>
      </c>
      <c r="G1012" s="20">
        <v>777.75</v>
      </c>
      <c r="AP1012" t="str">
        <f t="shared" si="30"/>
        <v/>
      </c>
      <c r="AQ1012" t="str">
        <f>IF(A1012="","",VLOOKUP(A1012,'Base Sites'!A:B,2,FALSE))</f>
        <v/>
      </c>
      <c r="AT1012" t="str">
        <f>IF(A1012="","",VLOOKUP(L1012,'Base Vendeurs'!A:B,2,FALSE))</f>
        <v/>
      </c>
      <c r="AV1012" t="str">
        <f t="shared" si="31"/>
        <v/>
      </c>
    </row>
    <row r="1013" spans="1:48" x14ac:dyDescent="0.25">
      <c r="A1013" s="485"/>
      <c r="B1013" s="481"/>
      <c r="C1013" s="481"/>
      <c r="D1013" s="464">
        <v>4394</v>
      </c>
      <c r="E1013" s="22" t="s">
        <v>378</v>
      </c>
      <c r="F1013" s="22" t="s">
        <v>3859</v>
      </c>
      <c r="G1013" s="20">
        <v>2175.4</v>
      </c>
      <c r="AP1013" t="str">
        <f t="shared" si="30"/>
        <v/>
      </c>
      <c r="AQ1013" t="str">
        <f>IF(A1013="","",VLOOKUP(A1013,'Base Sites'!A:B,2,FALSE))</f>
        <v/>
      </c>
      <c r="AT1013" t="str">
        <f>IF(A1013="","",VLOOKUP(L1013,'Base Vendeurs'!A:B,2,FALSE))</f>
        <v/>
      </c>
      <c r="AV1013" t="str">
        <f t="shared" si="31"/>
        <v/>
      </c>
    </row>
    <row r="1014" spans="1:48" x14ac:dyDescent="0.25">
      <c r="A1014" s="485"/>
      <c r="B1014" s="481"/>
      <c r="C1014" s="481"/>
      <c r="D1014" s="464">
        <v>4413</v>
      </c>
      <c r="E1014" s="22" t="s">
        <v>84</v>
      </c>
      <c r="F1014" s="22" t="s">
        <v>3826</v>
      </c>
      <c r="G1014" s="20">
        <v>1320.51</v>
      </c>
      <c r="AP1014" t="str">
        <f t="shared" si="30"/>
        <v/>
      </c>
      <c r="AQ1014" t="str">
        <f>IF(A1014="","",VLOOKUP(A1014,'Base Sites'!A:B,2,FALSE))</f>
        <v/>
      </c>
      <c r="AT1014" t="str">
        <f>IF(A1014="","",VLOOKUP(L1014,'Base Vendeurs'!A:B,2,FALSE))</f>
        <v/>
      </c>
      <c r="AV1014" t="str">
        <f t="shared" si="31"/>
        <v/>
      </c>
    </row>
    <row r="1015" spans="1:48" x14ac:dyDescent="0.25">
      <c r="A1015" s="485"/>
      <c r="B1015" s="481"/>
      <c r="C1015" s="481"/>
      <c r="D1015" s="464">
        <v>4417</v>
      </c>
      <c r="E1015" s="480" t="s">
        <v>378</v>
      </c>
      <c r="F1015" s="22" t="s">
        <v>4669</v>
      </c>
      <c r="G1015" s="20">
        <v>1466.43</v>
      </c>
      <c r="AP1015" t="str">
        <f t="shared" si="30"/>
        <v/>
      </c>
      <c r="AQ1015" t="str">
        <f>IF(A1015="","",VLOOKUP(A1015,'Base Sites'!A:B,2,FALSE))</f>
        <v/>
      </c>
      <c r="AT1015" t="str">
        <f>IF(A1015="","",VLOOKUP(L1015,'Base Vendeurs'!A:B,2,FALSE))</f>
        <v/>
      </c>
      <c r="AV1015" t="str">
        <f t="shared" si="31"/>
        <v/>
      </c>
    </row>
    <row r="1016" spans="1:48" x14ac:dyDescent="0.25">
      <c r="A1016" s="485"/>
      <c r="B1016" s="481"/>
      <c r="C1016" s="481"/>
      <c r="D1016" s="464">
        <v>4435</v>
      </c>
      <c r="E1016" s="481" t="s">
        <v>378</v>
      </c>
      <c r="F1016" s="22" t="s">
        <v>2287</v>
      </c>
      <c r="G1016" s="20">
        <v>1098.08</v>
      </c>
      <c r="AP1016" t="str">
        <f t="shared" si="30"/>
        <v/>
      </c>
      <c r="AQ1016" t="str">
        <f>IF(A1016="","",VLOOKUP(A1016,'Base Sites'!A:B,2,FALSE))</f>
        <v/>
      </c>
      <c r="AT1016" t="str">
        <f>IF(A1016="","",VLOOKUP(L1016,'Base Vendeurs'!A:B,2,FALSE))</f>
        <v/>
      </c>
      <c r="AV1016" t="str">
        <f t="shared" si="31"/>
        <v/>
      </c>
    </row>
    <row r="1017" spans="1:48" x14ac:dyDescent="0.25">
      <c r="A1017" s="485"/>
      <c r="B1017" s="481"/>
      <c r="C1017" s="481"/>
      <c r="D1017" s="464">
        <v>4441</v>
      </c>
      <c r="E1017" s="22" t="s">
        <v>31</v>
      </c>
      <c r="F1017" s="22" t="s">
        <v>1465</v>
      </c>
      <c r="G1017" s="20">
        <v>778.17</v>
      </c>
      <c r="AP1017" t="str">
        <f t="shared" si="30"/>
        <v/>
      </c>
      <c r="AQ1017" t="str">
        <f>IF(A1017="","",VLOOKUP(A1017,'Base Sites'!A:B,2,FALSE))</f>
        <v/>
      </c>
      <c r="AT1017" t="str">
        <f>IF(A1017="","",VLOOKUP(L1017,'Base Vendeurs'!A:B,2,FALSE))</f>
        <v/>
      </c>
      <c r="AV1017" t="str">
        <f t="shared" si="31"/>
        <v/>
      </c>
    </row>
    <row r="1018" spans="1:48" x14ac:dyDescent="0.25">
      <c r="A1018" s="485"/>
      <c r="B1018" s="481"/>
      <c r="C1018" s="481"/>
      <c r="D1018" s="464">
        <v>4452</v>
      </c>
      <c r="E1018" s="22" t="s">
        <v>79</v>
      </c>
      <c r="F1018" s="22" t="s">
        <v>2243</v>
      </c>
      <c r="G1018" s="20">
        <v>1482.73</v>
      </c>
      <c r="AP1018" t="str">
        <f t="shared" si="30"/>
        <v/>
      </c>
      <c r="AQ1018" t="str">
        <f>IF(A1018="","",VLOOKUP(A1018,'Base Sites'!A:B,2,FALSE))</f>
        <v/>
      </c>
      <c r="AT1018" t="str">
        <f>IF(A1018="","",VLOOKUP(L1018,'Base Vendeurs'!A:B,2,FALSE))</f>
        <v/>
      </c>
      <c r="AV1018" t="str">
        <f t="shared" si="31"/>
        <v/>
      </c>
    </row>
    <row r="1019" spans="1:48" x14ac:dyDescent="0.25">
      <c r="A1019" s="485"/>
      <c r="B1019" s="481"/>
      <c r="C1019" s="481"/>
      <c r="D1019" s="464">
        <v>4468</v>
      </c>
      <c r="E1019" s="22" t="s">
        <v>42</v>
      </c>
      <c r="F1019" s="22" t="s">
        <v>3041</v>
      </c>
      <c r="G1019" s="20">
        <v>989.24</v>
      </c>
      <c r="AP1019" t="str">
        <f t="shared" si="30"/>
        <v/>
      </c>
      <c r="AQ1019" t="str">
        <f>IF(A1019="","",VLOOKUP(A1019,'Base Sites'!A:B,2,FALSE))</f>
        <v/>
      </c>
      <c r="AT1019" t="str">
        <f>IF(A1019="","",VLOOKUP(L1019,'Base Vendeurs'!A:B,2,FALSE))</f>
        <v/>
      </c>
      <c r="AV1019" t="str">
        <f t="shared" si="31"/>
        <v/>
      </c>
    </row>
    <row r="1020" spans="1:48" x14ac:dyDescent="0.25">
      <c r="A1020" s="485"/>
      <c r="B1020" s="481"/>
      <c r="C1020" s="481"/>
      <c r="D1020" s="464">
        <v>4560</v>
      </c>
      <c r="E1020" s="480" t="s">
        <v>31</v>
      </c>
      <c r="F1020" s="22" t="s">
        <v>2139</v>
      </c>
      <c r="G1020" s="20">
        <v>604.16999999999996</v>
      </c>
      <c r="AP1020" t="str">
        <f t="shared" si="30"/>
        <v/>
      </c>
      <c r="AQ1020" t="str">
        <f>IF(A1020="","",VLOOKUP(A1020,'Base Sites'!A:B,2,FALSE))</f>
        <v/>
      </c>
      <c r="AT1020" t="str">
        <f>IF(A1020="","",VLOOKUP(L1020,'Base Vendeurs'!A:B,2,FALSE))</f>
        <v/>
      </c>
      <c r="AV1020" t="str">
        <f t="shared" si="31"/>
        <v/>
      </c>
    </row>
    <row r="1021" spans="1:48" x14ac:dyDescent="0.25">
      <c r="A1021" s="485"/>
      <c r="B1021" s="481"/>
      <c r="C1021" s="481"/>
      <c r="D1021" s="464">
        <v>4593</v>
      </c>
      <c r="E1021" s="481" t="s">
        <v>31</v>
      </c>
      <c r="F1021" s="22" t="s">
        <v>3734</v>
      </c>
      <c r="G1021" s="20">
        <v>1020.17</v>
      </c>
      <c r="AP1021" t="str">
        <f t="shared" si="30"/>
        <v/>
      </c>
      <c r="AQ1021" t="str">
        <f>IF(A1021="","",VLOOKUP(A1021,'Base Sites'!A:B,2,FALSE))</f>
        <v/>
      </c>
      <c r="AT1021" t="str">
        <f>IF(A1021="","",VLOOKUP(L1021,'Base Vendeurs'!A:B,2,FALSE))</f>
        <v/>
      </c>
      <c r="AV1021" t="str">
        <f t="shared" si="31"/>
        <v/>
      </c>
    </row>
    <row r="1022" spans="1:48" x14ac:dyDescent="0.25">
      <c r="A1022" s="485"/>
      <c r="B1022" s="481"/>
      <c r="C1022" s="481"/>
      <c r="D1022" s="464">
        <v>4678</v>
      </c>
      <c r="E1022" s="480" t="s">
        <v>129</v>
      </c>
      <c r="F1022" s="22" t="s">
        <v>2205</v>
      </c>
      <c r="G1022" s="20">
        <v>645.84</v>
      </c>
      <c r="AP1022" t="str">
        <f t="shared" si="30"/>
        <v/>
      </c>
      <c r="AQ1022" t="str">
        <f>IF(A1022="","",VLOOKUP(A1022,'Base Sites'!A:B,2,FALSE))</f>
        <v/>
      </c>
      <c r="AT1022" t="str">
        <f>IF(A1022="","",VLOOKUP(L1022,'Base Vendeurs'!A:B,2,FALSE))</f>
        <v/>
      </c>
      <c r="AV1022" t="str">
        <f t="shared" si="31"/>
        <v/>
      </c>
    </row>
    <row r="1023" spans="1:48" x14ac:dyDescent="0.25">
      <c r="A1023" s="485"/>
      <c r="B1023" s="481"/>
      <c r="C1023" s="481"/>
      <c r="D1023" s="464">
        <v>4724</v>
      </c>
      <c r="E1023" s="481" t="s">
        <v>129</v>
      </c>
      <c r="F1023" s="22" t="s">
        <v>3772</v>
      </c>
      <c r="G1023" s="20">
        <v>1279</v>
      </c>
      <c r="AP1023" t="str">
        <f t="shared" si="30"/>
        <v/>
      </c>
      <c r="AQ1023" t="str">
        <f>IF(A1023="","",VLOOKUP(A1023,'Base Sites'!A:B,2,FALSE))</f>
        <v/>
      </c>
      <c r="AT1023" t="str">
        <f>IF(A1023="","",VLOOKUP(L1023,'Base Vendeurs'!A:B,2,FALSE))</f>
        <v/>
      </c>
      <c r="AV1023" t="str">
        <f t="shared" si="31"/>
        <v/>
      </c>
    </row>
    <row r="1024" spans="1:48" x14ac:dyDescent="0.25">
      <c r="A1024" s="485"/>
      <c r="B1024" s="481"/>
      <c r="C1024" s="481"/>
      <c r="D1024" s="464">
        <v>4729</v>
      </c>
      <c r="E1024" s="22" t="s">
        <v>31</v>
      </c>
      <c r="F1024" s="22" t="s">
        <v>2938</v>
      </c>
      <c r="G1024" s="20">
        <v>1086.5</v>
      </c>
      <c r="AP1024" t="str">
        <f t="shared" si="30"/>
        <v/>
      </c>
      <c r="AQ1024" t="str">
        <f>IF(A1024="","",VLOOKUP(A1024,'Base Sites'!A:B,2,FALSE))</f>
        <v/>
      </c>
      <c r="AT1024" t="str">
        <f>IF(A1024="","",VLOOKUP(L1024,'Base Vendeurs'!A:B,2,FALSE))</f>
        <v/>
      </c>
      <c r="AV1024" t="str">
        <f t="shared" si="31"/>
        <v/>
      </c>
    </row>
    <row r="1025" spans="1:48" x14ac:dyDescent="0.25">
      <c r="A1025" s="485"/>
      <c r="B1025" s="481"/>
      <c r="C1025" s="481"/>
      <c r="D1025" s="464">
        <v>4759</v>
      </c>
      <c r="E1025" s="22" t="s">
        <v>79</v>
      </c>
      <c r="F1025" s="22" t="s">
        <v>3087</v>
      </c>
      <c r="G1025" s="20">
        <v>3106.01</v>
      </c>
      <c r="AP1025" t="str">
        <f t="shared" si="30"/>
        <v/>
      </c>
      <c r="AQ1025" t="str">
        <f>IF(A1025="","",VLOOKUP(A1025,'Base Sites'!A:B,2,FALSE))</f>
        <v/>
      </c>
      <c r="AT1025" t="str">
        <f>IF(A1025="","",VLOOKUP(L1025,'Base Vendeurs'!A:B,2,FALSE))</f>
        <v/>
      </c>
      <c r="AV1025" t="str">
        <f t="shared" si="31"/>
        <v/>
      </c>
    </row>
    <row r="1026" spans="1:48" x14ac:dyDescent="0.25">
      <c r="A1026" s="485"/>
      <c r="B1026" s="481"/>
      <c r="C1026" s="481"/>
      <c r="D1026" s="464">
        <v>4874</v>
      </c>
      <c r="E1026" s="22" t="s">
        <v>31</v>
      </c>
      <c r="F1026" s="22" t="s">
        <v>3727</v>
      </c>
      <c r="G1026" s="20">
        <v>561.51</v>
      </c>
      <c r="AP1026" t="str">
        <f t="shared" ref="AP1026:AP1089" si="32">IF(AM1026="","",+AL1026/AM1026)</f>
        <v/>
      </c>
      <c r="AQ1026" t="str">
        <f>IF(A1026="","",VLOOKUP(A1026,'Base Sites'!A:B,2,FALSE))</f>
        <v/>
      </c>
      <c r="AT1026" t="str">
        <f>IF(A1026="","",VLOOKUP(L1026,'Base Vendeurs'!A:B,2,FALSE))</f>
        <v/>
      </c>
      <c r="AV1026" t="str">
        <f t="shared" si="31"/>
        <v/>
      </c>
    </row>
    <row r="1027" spans="1:48" x14ac:dyDescent="0.25">
      <c r="A1027" s="485"/>
      <c r="B1027" s="481"/>
      <c r="C1027" s="481"/>
      <c r="D1027" s="464">
        <v>4891</v>
      </c>
      <c r="E1027" s="22" t="s">
        <v>79</v>
      </c>
      <c r="F1027" s="22" t="s">
        <v>3847</v>
      </c>
      <c r="G1027" s="20">
        <v>4375.5</v>
      </c>
      <c r="AP1027" t="str">
        <f t="shared" si="32"/>
        <v/>
      </c>
      <c r="AQ1027" t="str">
        <f>IF(A1027="","",VLOOKUP(A1027,'Base Sites'!A:B,2,FALSE))</f>
        <v/>
      </c>
      <c r="AT1027" t="str">
        <f>IF(A1027="","",VLOOKUP(L1027,'Base Vendeurs'!A:B,2,FALSE))</f>
        <v/>
      </c>
      <c r="AV1027" t="str">
        <f t="shared" ref="AV1027:AV1090" si="33">IF(A1027="","",+AU1027/S1027)</f>
        <v/>
      </c>
    </row>
    <row r="1028" spans="1:48" x14ac:dyDescent="0.25">
      <c r="A1028" s="485"/>
      <c r="B1028" s="481"/>
      <c r="C1028" s="481"/>
      <c r="D1028" s="464">
        <v>4956</v>
      </c>
      <c r="E1028" s="22" t="s">
        <v>129</v>
      </c>
      <c r="F1028" s="22" t="s">
        <v>4536</v>
      </c>
      <c r="G1028" s="20">
        <v>1206.67</v>
      </c>
      <c r="AP1028" t="str">
        <f t="shared" si="32"/>
        <v/>
      </c>
      <c r="AQ1028" t="str">
        <f>IF(A1028="","",VLOOKUP(A1028,'Base Sites'!A:B,2,FALSE))</f>
        <v/>
      </c>
      <c r="AT1028" t="str">
        <f>IF(A1028="","",VLOOKUP(L1028,'Base Vendeurs'!A:B,2,FALSE))</f>
        <v/>
      </c>
      <c r="AV1028" t="str">
        <f t="shared" si="33"/>
        <v/>
      </c>
    </row>
    <row r="1029" spans="1:48" x14ac:dyDescent="0.25">
      <c r="A1029" s="485"/>
      <c r="B1029" s="481"/>
      <c r="C1029" s="481"/>
      <c r="D1029" s="464">
        <v>4979</v>
      </c>
      <c r="E1029" s="22" t="s">
        <v>79</v>
      </c>
      <c r="F1029" s="22" t="s">
        <v>4651</v>
      </c>
      <c r="G1029" s="20">
        <v>1580.49</v>
      </c>
      <c r="AP1029" t="str">
        <f t="shared" si="32"/>
        <v/>
      </c>
      <c r="AQ1029" t="str">
        <f>IF(A1029="","",VLOOKUP(A1029,'Base Sites'!A:B,2,FALSE))</f>
        <v/>
      </c>
      <c r="AT1029" t="str">
        <f>IF(A1029="","",VLOOKUP(L1029,'Base Vendeurs'!A:B,2,FALSE))</f>
        <v/>
      </c>
      <c r="AV1029" t="str">
        <f t="shared" si="33"/>
        <v/>
      </c>
    </row>
    <row r="1030" spans="1:48" x14ac:dyDescent="0.25">
      <c r="A1030" s="485"/>
      <c r="B1030" s="481"/>
      <c r="C1030" s="481"/>
      <c r="D1030" s="464">
        <v>5035</v>
      </c>
      <c r="E1030" s="480" t="s">
        <v>129</v>
      </c>
      <c r="F1030" s="22" t="s">
        <v>3766</v>
      </c>
      <c r="G1030" s="20">
        <v>803.83</v>
      </c>
      <c r="AP1030" t="str">
        <f t="shared" si="32"/>
        <v/>
      </c>
      <c r="AQ1030" t="str">
        <f>IF(A1030="","",VLOOKUP(A1030,'Base Sites'!A:B,2,FALSE))</f>
        <v/>
      </c>
      <c r="AT1030" t="str">
        <f>IF(A1030="","",VLOOKUP(L1030,'Base Vendeurs'!A:B,2,FALSE))</f>
        <v/>
      </c>
      <c r="AV1030" t="str">
        <f t="shared" si="33"/>
        <v/>
      </c>
    </row>
    <row r="1031" spans="1:48" x14ac:dyDescent="0.25">
      <c r="A1031" s="485"/>
      <c r="B1031" s="481"/>
      <c r="C1031" s="481"/>
      <c r="D1031" s="464">
        <v>5037</v>
      </c>
      <c r="E1031" s="481" t="s">
        <v>129</v>
      </c>
      <c r="F1031" s="22" t="s">
        <v>3770</v>
      </c>
      <c r="G1031" s="20">
        <v>930.5</v>
      </c>
      <c r="AP1031" t="str">
        <f t="shared" si="32"/>
        <v/>
      </c>
      <c r="AQ1031" t="str">
        <f>IF(A1031="","",VLOOKUP(A1031,'Base Sites'!A:B,2,FALSE))</f>
        <v/>
      </c>
      <c r="AT1031" t="str">
        <f>IF(A1031="","",VLOOKUP(L1031,'Base Vendeurs'!A:B,2,FALSE))</f>
        <v/>
      </c>
      <c r="AV1031" t="str">
        <f t="shared" si="33"/>
        <v/>
      </c>
    </row>
    <row r="1032" spans="1:48" x14ac:dyDescent="0.25">
      <c r="A1032" s="485"/>
      <c r="B1032" s="481"/>
      <c r="C1032" s="481"/>
      <c r="D1032" s="464">
        <v>5104</v>
      </c>
      <c r="E1032" s="481" t="s">
        <v>129</v>
      </c>
      <c r="F1032" s="22" t="s">
        <v>3764</v>
      </c>
      <c r="G1032" s="20">
        <v>803.83</v>
      </c>
      <c r="AP1032" t="str">
        <f t="shared" si="32"/>
        <v/>
      </c>
      <c r="AQ1032" t="str">
        <f>IF(A1032="","",VLOOKUP(A1032,'Base Sites'!A:B,2,FALSE))</f>
        <v/>
      </c>
      <c r="AT1032" t="str">
        <f>IF(A1032="","",VLOOKUP(L1032,'Base Vendeurs'!A:B,2,FALSE))</f>
        <v/>
      </c>
      <c r="AV1032" t="str">
        <f t="shared" si="33"/>
        <v/>
      </c>
    </row>
    <row r="1033" spans="1:48" x14ac:dyDescent="0.25">
      <c r="A1033" s="485"/>
      <c r="B1033" s="481"/>
      <c r="C1033" s="481"/>
      <c r="D1033" s="464">
        <v>5141</v>
      </c>
      <c r="E1033" s="22" t="s">
        <v>31</v>
      </c>
      <c r="F1033" s="22" t="s">
        <v>2188</v>
      </c>
      <c r="G1033" s="20">
        <v>1236.6600000000001</v>
      </c>
      <c r="AP1033" t="str">
        <f t="shared" si="32"/>
        <v/>
      </c>
      <c r="AQ1033" t="str">
        <f>IF(A1033="","",VLOOKUP(A1033,'Base Sites'!A:B,2,FALSE))</f>
        <v/>
      </c>
      <c r="AT1033" t="str">
        <f>IF(A1033="","",VLOOKUP(L1033,'Base Vendeurs'!A:B,2,FALSE))</f>
        <v/>
      </c>
      <c r="AV1033" t="str">
        <f t="shared" si="33"/>
        <v/>
      </c>
    </row>
    <row r="1034" spans="1:48" x14ac:dyDescent="0.25">
      <c r="A1034" s="485"/>
      <c r="B1034" s="481"/>
      <c r="C1034" s="481"/>
      <c r="D1034" s="464">
        <v>5149</v>
      </c>
      <c r="E1034" s="22" t="s">
        <v>42</v>
      </c>
      <c r="F1034" s="22" t="s">
        <v>3063</v>
      </c>
      <c r="G1034" s="20">
        <v>2495.83</v>
      </c>
      <c r="AP1034" t="str">
        <f t="shared" si="32"/>
        <v/>
      </c>
      <c r="AQ1034" t="str">
        <f>IF(A1034="","",VLOOKUP(A1034,'Base Sites'!A:B,2,FALSE))</f>
        <v/>
      </c>
      <c r="AT1034" t="str">
        <f>IF(A1034="","",VLOOKUP(L1034,'Base Vendeurs'!A:B,2,FALSE))</f>
        <v/>
      </c>
      <c r="AV1034" t="str">
        <f t="shared" si="33"/>
        <v/>
      </c>
    </row>
    <row r="1035" spans="1:48" x14ac:dyDescent="0.25">
      <c r="A1035" s="485"/>
      <c r="B1035" s="481"/>
      <c r="C1035" s="481"/>
      <c r="D1035" s="464">
        <v>5151</v>
      </c>
      <c r="E1035" s="480" t="s">
        <v>129</v>
      </c>
      <c r="F1035" s="22" t="s">
        <v>4568</v>
      </c>
      <c r="G1035" s="20">
        <v>1838.68</v>
      </c>
      <c r="AP1035" t="str">
        <f t="shared" si="32"/>
        <v/>
      </c>
      <c r="AQ1035" t="str">
        <f>IF(A1035="","",VLOOKUP(A1035,'Base Sites'!A:B,2,FALSE))</f>
        <v/>
      </c>
      <c r="AT1035" t="str">
        <f>IF(A1035="","",VLOOKUP(L1035,'Base Vendeurs'!A:B,2,FALSE))</f>
        <v/>
      </c>
      <c r="AV1035" t="str">
        <f t="shared" si="33"/>
        <v/>
      </c>
    </row>
    <row r="1036" spans="1:48" x14ac:dyDescent="0.25">
      <c r="A1036" s="485"/>
      <c r="B1036" s="481"/>
      <c r="C1036" s="481"/>
      <c r="D1036" s="464">
        <v>5157</v>
      </c>
      <c r="E1036" s="481" t="s">
        <v>129</v>
      </c>
      <c r="F1036" s="22" t="s">
        <v>2216</v>
      </c>
      <c r="G1036" s="20">
        <v>889.16</v>
      </c>
      <c r="AP1036" t="str">
        <f t="shared" si="32"/>
        <v/>
      </c>
      <c r="AQ1036" t="str">
        <f>IF(A1036="","",VLOOKUP(A1036,'Base Sites'!A:B,2,FALSE))</f>
        <v/>
      </c>
      <c r="AT1036" t="str">
        <f>IF(A1036="","",VLOOKUP(L1036,'Base Vendeurs'!A:B,2,FALSE))</f>
        <v/>
      </c>
      <c r="AV1036" t="str">
        <f t="shared" si="33"/>
        <v/>
      </c>
    </row>
    <row r="1037" spans="1:48" x14ac:dyDescent="0.25">
      <c r="A1037" s="485"/>
      <c r="B1037" s="481"/>
      <c r="C1037" s="481"/>
      <c r="D1037" s="464">
        <v>5181</v>
      </c>
      <c r="E1037" s="481" t="s">
        <v>129</v>
      </c>
      <c r="F1037" s="22" t="s">
        <v>3005</v>
      </c>
      <c r="G1037" s="20">
        <v>431.26</v>
      </c>
      <c r="AP1037" t="str">
        <f t="shared" si="32"/>
        <v/>
      </c>
      <c r="AQ1037" t="str">
        <f>IF(A1037="","",VLOOKUP(A1037,'Base Sites'!A:B,2,FALSE))</f>
        <v/>
      </c>
      <c r="AT1037" t="str">
        <f>IF(A1037="","",VLOOKUP(L1037,'Base Vendeurs'!A:B,2,FALSE))</f>
        <v/>
      </c>
      <c r="AV1037" t="str">
        <f t="shared" si="33"/>
        <v/>
      </c>
    </row>
    <row r="1038" spans="1:48" x14ac:dyDescent="0.25">
      <c r="A1038" s="485"/>
      <c r="B1038" s="481"/>
      <c r="C1038" s="481"/>
      <c r="D1038" s="464">
        <v>5195</v>
      </c>
      <c r="E1038" s="22" t="s">
        <v>31</v>
      </c>
      <c r="F1038" s="22" t="s">
        <v>2988</v>
      </c>
      <c r="G1038" s="20">
        <v>751</v>
      </c>
      <c r="AP1038" t="str">
        <f t="shared" si="32"/>
        <v/>
      </c>
      <c r="AQ1038" t="str">
        <f>IF(A1038="","",VLOOKUP(A1038,'Base Sites'!A:B,2,FALSE))</f>
        <v/>
      </c>
      <c r="AT1038" t="str">
        <f>IF(A1038="","",VLOOKUP(L1038,'Base Vendeurs'!A:B,2,FALSE))</f>
        <v/>
      </c>
      <c r="AV1038" t="str">
        <f t="shared" si="33"/>
        <v/>
      </c>
    </row>
    <row r="1039" spans="1:48" x14ac:dyDescent="0.25">
      <c r="A1039" s="485"/>
      <c r="B1039" s="481"/>
      <c r="C1039" s="481"/>
      <c r="D1039" s="464">
        <v>5200</v>
      </c>
      <c r="E1039" s="480" t="s">
        <v>129</v>
      </c>
      <c r="F1039" s="22" t="s">
        <v>3003</v>
      </c>
      <c r="G1039" s="20">
        <v>641.01</v>
      </c>
      <c r="AP1039" t="str">
        <f t="shared" si="32"/>
        <v/>
      </c>
      <c r="AQ1039" t="str">
        <f>IF(A1039="","",VLOOKUP(A1039,'Base Sites'!A:B,2,FALSE))</f>
        <v/>
      </c>
      <c r="AT1039" t="str">
        <f>IF(A1039="","",VLOOKUP(L1039,'Base Vendeurs'!A:B,2,FALSE))</f>
        <v/>
      </c>
      <c r="AV1039" t="str">
        <f t="shared" si="33"/>
        <v/>
      </c>
    </row>
    <row r="1040" spans="1:48" x14ac:dyDescent="0.25">
      <c r="A1040" s="485"/>
      <c r="B1040" s="481"/>
      <c r="C1040" s="481"/>
      <c r="D1040" s="464">
        <v>5219</v>
      </c>
      <c r="E1040" s="481" t="s">
        <v>129</v>
      </c>
      <c r="F1040" s="22" t="s">
        <v>3778</v>
      </c>
      <c r="G1040" s="20">
        <v>881.51</v>
      </c>
      <c r="AP1040" t="str">
        <f t="shared" si="32"/>
        <v/>
      </c>
      <c r="AQ1040" t="str">
        <f>IF(A1040="","",VLOOKUP(A1040,'Base Sites'!A:B,2,FALSE))</f>
        <v/>
      </c>
      <c r="AT1040" t="str">
        <f>IF(A1040="","",VLOOKUP(L1040,'Base Vendeurs'!A:B,2,FALSE))</f>
        <v/>
      </c>
      <c r="AV1040" t="str">
        <f t="shared" si="33"/>
        <v/>
      </c>
    </row>
    <row r="1041" spans="1:48" x14ac:dyDescent="0.25">
      <c r="A1041" s="485"/>
      <c r="B1041" s="481"/>
      <c r="C1041" s="481"/>
      <c r="D1041" s="464">
        <v>5220</v>
      </c>
      <c r="E1041" s="481" t="s">
        <v>129</v>
      </c>
      <c r="F1041" s="22" t="s">
        <v>3784</v>
      </c>
      <c r="G1041" s="20">
        <v>1754.03</v>
      </c>
      <c r="AP1041" t="str">
        <f t="shared" si="32"/>
        <v/>
      </c>
      <c r="AQ1041" t="str">
        <f>IF(A1041="","",VLOOKUP(A1041,'Base Sites'!A:B,2,FALSE))</f>
        <v/>
      </c>
      <c r="AT1041" t="str">
        <f>IF(A1041="","",VLOOKUP(L1041,'Base Vendeurs'!A:B,2,FALSE))</f>
        <v/>
      </c>
      <c r="AV1041" t="str">
        <f t="shared" si="33"/>
        <v/>
      </c>
    </row>
    <row r="1042" spans="1:48" x14ac:dyDescent="0.25">
      <c r="A1042" s="485"/>
      <c r="B1042" s="481"/>
      <c r="C1042" s="481"/>
      <c r="D1042" s="464">
        <v>5332</v>
      </c>
      <c r="E1042" s="22" t="s">
        <v>42</v>
      </c>
      <c r="F1042" s="22" t="s">
        <v>4578</v>
      </c>
      <c r="G1042" s="20">
        <v>626.49</v>
      </c>
      <c r="AP1042" t="str">
        <f t="shared" si="32"/>
        <v/>
      </c>
      <c r="AQ1042" t="str">
        <f>IF(A1042="","",VLOOKUP(A1042,'Base Sites'!A:B,2,FALSE))</f>
        <v/>
      </c>
      <c r="AT1042" t="str">
        <f>IF(A1042="","",VLOOKUP(L1042,'Base Vendeurs'!A:B,2,FALSE))</f>
        <v/>
      </c>
      <c r="AV1042" t="str">
        <f t="shared" si="33"/>
        <v/>
      </c>
    </row>
    <row r="1043" spans="1:48" x14ac:dyDescent="0.25">
      <c r="A1043" s="485"/>
      <c r="B1043" s="481"/>
      <c r="C1043" s="481"/>
      <c r="D1043" s="464">
        <v>5440</v>
      </c>
      <c r="E1043" s="22" t="s">
        <v>31</v>
      </c>
      <c r="F1043" s="22" t="s">
        <v>4501</v>
      </c>
      <c r="G1043" s="20">
        <v>682.51</v>
      </c>
      <c r="AP1043" t="str">
        <f t="shared" si="32"/>
        <v/>
      </c>
      <c r="AQ1043" t="str">
        <f>IF(A1043="","",VLOOKUP(A1043,'Base Sites'!A:B,2,FALSE))</f>
        <v/>
      </c>
      <c r="AT1043" t="str">
        <f>IF(A1043="","",VLOOKUP(L1043,'Base Vendeurs'!A:B,2,FALSE))</f>
        <v/>
      </c>
      <c r="AV1043" t="str">
        <f t="shared" si="33"/>
        <v/>
      </c>
    </row>
    <row r="1044" spans="1:48" x14ac:dyDescent="0.25">
      <c r="A1044" s="485"/>
      <c r="B1044" s="481"/>
      <c r="C1044" s="480" t="s">
        <v>5210</v>
      </c>
      <c r="D1044" s="481"/>
      <c r="E1044" s="481"/>
      <c r="F1044" s="481"/>
      <c r="G1044" s="20">
        <v>64659.840000000011</v>
      </c>
      <c r="AP1044" t="str">
        <f t="shared" si="32"/>
        <v/>
      </c>
      <c r="AQ1044" t="str">
        <f>IF(A1044="","",VLOOKUP(A1044,'Base Sites'!A:B,2,FALSE))</f>
        <v/>
      </c>
      <c r="AT1044" t="str">
        <f>IF(A1044="","",VLOOKUP(L1044,'Base Vendeurs'!A:B,2,FALSE))</f>
        <v/>
      </c>
      <c r="AV1044" t="str">
        <f t="shared" si="33"/>
        <v/>
      </c>
    </row>
    <row r="1045" spans="1:48" x14ac:dyDescent="0.25">
      <c r="A1045" s="485"/>
      <c r="B1045" s="481"/>
      <c r="C1045" s="480" t="s">
        <v>188</v>
      </c>
      <c r="D1045" s="464">
        <v>4456</v>
      </c>
      <c r="E1045" s="22" t="s">
        <v>378</v>
      </c>
      <c r="F1045" s="22" t="s">
        <v>1768</v>
      </c>
      <c r="G1045" s="20">
        <v>652.33000000000004</v>
      </c>
      <c r="AP1045" t="str">
        <f t="shared" si="32"/>
        <v/>
      </c>
      <c r="AQ1045" t="str">
        <f>IF(A1045="","",VLOOKUP(A1045,'Base Sites'!A:B,2,FALSE))</f>
        <v/>
      </c>
      <c r="AT1045" t="str">
        <f>IF(A1045="","",VLOOKUP(L1045,'Base Vendeurs'!A:B,2,FALSE))</f>
        <v/>
      </c>
      <c r="AV1045" t="str">
        <f t="shared" si="33"/>
        <v/>
      </c>
    </row>
    <row r="1046" spans="1:48" x14ac:dyDescent="0.25">
      <c r="A1046" s="485"/>
      <c r="B1046" s="481"/>
      <c r="C1046" s="481"/>
      <c r="D1046" s="464">
        <v>4655</v>
      </c>
      <c r="E1046" s="22" t="s">
        <v>31</v>
      </c>
      <c r="F1046" s="22" t="s">
        <v>4513</v>
      </c>
      <c r="G1046" s="20">
        <v>280.5</v>
      </c>
      <c r="AP1046" t="str">
        <f t="shared" si="32"/>
        <v/>
      </c>
      <c r="AQ1046" t="str">
        <f>IF(A1046="","",VLOOKUP(A1046,'Base Sites'!A:B,2,FALSE))</f>
        <v/>
      </c>
      <c r="AT1046" t="str">
        <f>IF(A1046="","",VLOOKUP(L1046,'Base Vendeurs'!A:B,2,FALSE))</f>
        <v/>
      </c>
      <c r="AV1046" t="str">
        <f t="shared" si="33"/>
        <v/>
      </c>
    </row>
    <row r="1047" spans="1:48" x14ac:dyDescent="0.25">
      <c r="A1047" s="485"/>
      <c r="B1047" s="481"/>
      <c r="C1047" s="481"/>
      <c r="D1047" s="464">
        <v>4657</v>
      </c>
      <c r="E1047" s="22" t="s">
        <v>128</v>
      </c>
      <c r="F1047" s="22" t="s">
        <v>2975</v>
      </c>
      <c r="G1047" s="20">
        <v>301.93</v>
      </c>
      <c r="AP1047" t="str">
        <f t="shared" si="32"/>
        <v/>
      </c>
      <c r="AQ1047" t="str">
        <f>IF(A1047="","",VLOOKUP(A1047,'Base Sites'!A:B,2,FALSE))</f>
        <v/>
      </c>
      <c r="AT1047" t="str">
        <f>IF(A1047="","",VLOOKUP(L1047,'Base Vendeurs'!A:B,2,FALSE))</f>
        <v/>
      </c>
      <c r="AV1047" t="str">
        <f t="shared" si="33"/>
        <v/>
      </c>
    </row>
    <row r="1048" spans="1:48" x14ac:dyDescent="0.25">
      <c r="A1048" s="485"/>
      <c r="B1048" s="481"/>
      <c r="C1048" s="481"/>
      <c r="D1048" s="464">
        <v>4658</v>
      </c>
      <c r="E1048" s="22" t="s">
        <v>31</v>
      </c>
      <c r="F1048" s="22" t="s">
        <v>4497</v>
      </c>
      <c r="G1048" s="20">
        <v>276.33</v>
      </c>
      <c r="AP1048" t="str">
        <f t="shared" si="32"/>
        <v/>
      </c>
      <c r="AQ1048" t="str">
        <f>IF(A1048="","",VLOOKUP(A1048,'Base Sites'!A:B,2,FALSE))</f>
        <v/>
      </c>
      <c r="AT1048" t="str">
        <f>IF(A1048="","",VLOOKUP(L1048,'Base Vendeurs'!A:B,2,FALSE))</f>
        <v/>
      </c>
      <c r="AV1048" t="str">
        <f t="shared" si="33"/>
        <v/>
      </c>
    </row>
    <row r="1049" spans="1:48" x14ac:dyDescent="0.25">
      <c r="A1049" s="485"/>
      <c r="B1049" s="481"/>
      <c r="C1049" s="481"/>
      <c r="D1049" s="464">
        <v>4741</v>
      </c>
      <c r="E1049" s="22" t="s">
        <v>79</v>
      </c>
      <c r="F1049" s="22" t="s">
        <v>2972</v>
      </c>
      <c r="G1049" s="20">
        <v>2047.37</v>
      </c>
      <c r="AP1049" t="str">
        <f t="shared" si="32"/>
        <v/>
      </c>
      <c r="AQ1049" t="str">
        <f>IF(A1049="","",VLOOKUP(A1049,'Base Sites'!A:B,2,FALSE))</f>
        <v/>
      </c>
      <c r="AT1049" t="str">
        <f>IF(A1049="","",VLOOKUP(L1049,'Base Vendeurs'!A:B,2,FALSE))</f>
        <v/>
      </c>
      <c r="AV1049" t="str">
        <f t="shared" si="33"/>
        <v/>
      </c>
    </row>
    <row r="1050" spans="1:48" x14ac:dyDescent="0.25">
      <c r="A1050" s="485"/>
      <c r="B1050" s="481"/>
      <c r="C1050" s="481"/>
      <c r="D1050" s="464">
        <v>4742</v>
      </c>
      <c r="E1050" s="22" t="s">
        <v>378</v>
      </c>
      <c r="F1050" s="22" t="s">
        <v>2972</v>
      </c>
      <c r="G1050" s="20">
        <v>575.49</v>
      </c>
      <c r="AP1050" t="str">
        <f t="shared" si="32"/>
        <v/>
      </c>
      <c r="AQ1050" t="str">
        <f>IF(A1050="","",VLOOKUP(A1050,'Base Sites'!A:B,2,FALSE))</f>
        <v/>
      </c>
      <c r="AT1050" t="str">
        <f>IF(A1050="","",VLOOKUP(L1050,'Base Vendeurs'!A:B,2,FALSE))</f>
        <v/>
      </c>
      <c r="AV1050" t="str">
        <f t="shared" si="33"/>
        <v/>
      </c>
    </row>
    <row r="1051" spans="1:48" x14ac:dyDescent="0.25">
      <c r="A1051" s="485"/>
      <c r="B1051" s="481"/>
      <c r="C1051" s="481"/>
      <c r="D1051" s="464">
        <v>4856</v>
      </c>
      <c r="E1051" s="22" t="s">
        <v>42</v>
      </c>
      <c r="F1051" s="22" t="s">
        <v>586</v>
      </c>
      <c r="G1051" s="20">
        <v>703.7</v>
      </c>
      <c r="AP1051" t="str">
        <f t="shared" si="32"/>
        <v/>
      </c>
      <c r="AQ1051" t="str">
        <f>IF(A1051="","",VLOOKUP(A1051,'Base Sites'!A:B,2,FALSE))</f>
        <v/>
      </c>
      <c r="AT1051" t="str">
        <f>IF(A1051="","",VLOOKUP(L1051,'Base Vendeurs'!A:B,2,FALSE))</f>
        <v/>
      </c>
      <c r="AV1051" t="str">
        <f t="shared" si="33"/>
        <v/>
      </c>
    </row>
    <row r="1052" spans="1:48" x14ac:dyDescent="0.25">
      <c r="A1052" s="485"/>
      <c r="B1052" s="481"/>
      <c r="C1052" s="481"/>
      <c r="D1052" s="464">
        <v>4876</v>
      </c>
      <c r="E1052" s="22" t="s">
        <v>85</v>
      </c>
      <c r="F1052" s="22" t="s">
        <v>586</v>
      </c>
      <c r="G1052" s="20">
        <v>482.82</v>
      </c>
      <c r="AP1052" t="str">
        <f t="shared" si="32"/>
        <v/>
      </c>
      <c r="AQ1052" t="str">
        <f>IF(A1052="","",VLOOKUP(A1052,'Base Sites'!A:B,2,FALSE))</f>
        <v/>
      </c>
      <c r="AT1052" t="str">
        <f>IF(A1052="","",VLOOKUP(L1052,'Base Vendeurs'!A:B,2,FALSE))</f>
        <v/>
      </c>
      <c r="AV1052" t="str">
        <f t="shared" si="33"/>
        <v/>
      </c>
    </row>
    <row r="1053" spans="1:48" x14ac:dyDescent="0.25">
      <c r="A1053" s="485"/>
      <c r="B1053" s="481"/>
      <c r="C1053" s="481"/>
      <c r="D1053" s="464">
        <v>4884</v>
      </c>
      <c r="E1053" s="22" t="s">
        <v>128</v>
      </c>
      <c r="F1053" s="22" t="s">
        <v>2972</v>
      </c>
      <c r="G1053" s="20">
        <v>308.67</v>
      </c>
      <c r="AP1053" t="str">
        <f t="shared" si="32"/>
        <v/>
      </c>
      <c r="AQ1053" t="str">
        <f>IF(A1053="","",VLOOKUP(A1053,'Base Sites'!A:B,2,FALSE))</f>
        <v/>
      </c>
      <c r="AT1053" t="str">
        <f>IF(A1053="","",VLOOKUP(L1053,'Base Vendeurs'!A:B,2,FALSE))</f>
        <v/>
      </c>
      <c r="AV1053" t="str">
        <f t="shared" si="33"/>
        <v/>
      </c>
    </row>
    <row r="1054" spans="1:48" x14ac:dyDescent="0.25">
      <c r="A1054" s="485"/>
      <c r="B1054" s="481"/>
      <c r="C1054" s="481"/>
      <c r="D1054" s="464">
        <v>4885</v>
      </c>
      <c r="E1054" s="480" t="s">
        <v>378</v>
      </c>
      <c r="F1054" s="22" t="s">
        <v>2972</v>
      </c>
      <c r="G1054" s="20">
        <v>359.25</v>
      </c>
      <c r="AP1054" t="str">
        <f t="shared" si="32"/>
        <v/>
      </c>
      <c r="AQ1054" t="str">
        <f>IF(A1054="","",VLOOKUP(A1054,'Base Sites'!A:B,2,FALSE))</f>
        <v/>
      </c>
      <c r="AT1054" t="str">
        <f>IF(A1054="","",VLOOKUP(L1054,'Base Vendeurs'!A:B,2,FALSE))</f>
        <v/>
      </c>
      <c r="AV1054" t="str">
        <f t="shared" si="33"/>
        <v/>
      </c>
    </row>
    <row r="1055" spans="1:48" x14ac:dyDescent="0.25">
      <c r="A1055" s="485"/>
      <c r="B1055" s="481"/>
      <c r="C1055" s="481"/>
      <c r="D1055" s="464">
        <v>4886</v>
      </c>
      <c r="E1055" s="481" t="s">
        <v>378</v>
      </c>
      <c r="F1055" s="22" t="s">
        <v>2972</v>
      </c>
      <c r="G1055" s="20">
        <v>359.25</v>
      </c>
      <c r="AP1055" t="str">
        <f t="shared" si="32"/>
        <v/>
      </c>
      <c r="AQ1055" t="str">
        <f>IF(A1055="","",VLOOKUP(A1055,'Base Sites'!A:B,2,FALSE))</f>
        <v/>
      </c>
      <c r="AT1055" t="str">
        <f>IF(A1055="","",VLOOKUP(L1055,'Base Vendeurs'!A:B,2,FALSE))</f>
        <v/>
      </c>
      <c r="AV1055" t="str">
        <f t="shared" si="33"/>
        <v/>
      </c>
    </row>
    <row r="1056" spans="1:48" x14ac:dyDescent="0.25">
      <c r="A1056" s="485"/>
      <c r="B1056" s="481"/>
      <c r="C1056" s="480" t="s">
        <v>5211</v>
      </c>
      <c r="D1056" s="481"/>
      <c r="E1056" s="481"/>
      <c r="F1056" s="481"/>
      <c r="G1056" s="20">
        <v>6347.6399999999994</v>
      </c>
      <c r="AP1056" t="str">
        <f t="shared" si="32"/>
        <v/>
      </c>
      <c r="AQ1056" t="str">
        <f>IF(A1056="","",VLOOKUP(A1056,'Base Sites'!A:B,2,FALSE))</f>
        <v/>
      </c>
      <c r="AT1056" t="str">
        <f>IF(A1056="","",VLOOKUP(L1056,'Base Vendeurs'!A:B,2,FALSE))</f>
        <v/>
      </c>
      <c r="AV1056" t="str">
        <f t="shared" si="33"/>
        <v/>
      </c>
    </row>
    <row r="1057" spans="1:48" x14ac:dyDescent="0.25">
      <c r="A1057" s="485"/>
      <c r="B1057" s="481"/>
      <c r="C1057" s="480" t="s">
        <v>197</v>
      </c>
      <c r="D1057" s="464">
        <v>4187</v>
      </c>
      <c r="E1057" s="480" t="s">
        <v>42</v>
      </c>
      <c r="F1057" s="22" t="s">
        <v>223</v>
      </c>
      <c r="G1057" s="20">
        <v>1266.2</v>
      </c>
      <c r="AP1057" t="str">
        <f t="shared" si="32"/>
        <v/>
      </c>
      <c r="AQ1057" t="str">
        <f>IF(A1057="","",VLOOKUP(A1057,'Base Sites'!A:B,2,FALSE))</f>
        <v/>
      </c>
      <c r="AT1057" t="str">
        <f>IF(A1057="","",VLOOKUP(L1057,'Base Vendeurs'!A:B,2,FALSE))</f>
        <v/>
      </c>
      <c r="AV1057" t="str">
        <f t="shared" si="33"/>
        <v/>
      </c>
    </row>
    <row r="1058" spans="1:48" x14ac:dyDescent="0.25">
      <c r="A1058" s="485"/>
      <c r="B1058" s="481"/>
      <c r="C1058" s="481"/>
      <c r="D1058" s="464">
        <v>4433</v>
      </c>
      <c r="E1058" s="481" t="s">
        <v>42</v>
      </c>
      <c r="F1058" s="22" t="s">
        <v>2258</v>
      </c>
      <c r="G1058" s="20">
        <v>781.84</v>
      </c>
      <c r="AP1058" t="str">
        <f t="shared" si="32"/>
        <v/>
      </c>
      <c r="AQ1058" t="str">
        <f>IF(A1058="","",VLOOKUP(A1058,'Base Sites'!A:B,2,FALSE))</f>
        <v/>
      </c>
      <c r="AT1058" t="str">
        <f>IF(A1058="","",VLOOKUP(L1058,'Base Vendeurs'!A:B,2,FALSE))</f>
        <v/>
      </c>
      <c r="AV1058" t="str">
        <f t="shared" si="33"/>
        <v/>
      </c>
    </row>
    <row r="1059" spans="1:48" x14ac:dyDescent="0.25">
      <c r="A1059" s="485"/>
      <c r="B1059" s="481"/>
      <c r="C1059" s="481"/>
      <c r="D1059" s="464">
        <v>4475</v>
      </c>
      <c r="E1059" s="480" t="s">
        <v>129</v>
      </c>
      <c r="F1059" s="22" t="s">
        <v>1788</v>
      </c>
      <c r="G1059" s="20">
        <v>790.01</v>
      </c>
      <c r="AP1059" t="str">
        <f t="shared" si="32"/>
        <v/>
      </c>
      <c r="AQ1059" t="str">
        <f>IF(A1059="","",VLOOKUP(A1059,'Base Sites'!A:B,2,FALSE))</f>
        <v/>
      </c>
      <c r="AT1059" t="str">
        <f>IF(A1059="","",VLOOKUP(L1059,'Base Vendeurs'!A:B,2,FALSE))</f>
        <v/>
      </c>
      <c r="AV1059" t="str">
        <f t="shared" si="33"/>
        <v/>
      </c>
    </row>
    <row r="1060" spans="1:48" x14ac:dyDescent="0.25">
      <c r="A1060" s="485"/>
      <c r="B1060" s="481"/>
      <c r="C1060" s="481"/>
      <c r="D1060" s="464">
        <v>4476</v>
      </c>
      <c r="E1060" s="481" t="s">
        <v>129</v>
      </c>
      <c r="F1060" s="22" t="s">
        <v>1788</v>
      </c>
      <c r="G1060" s="20">
        <v>790.01</v>
      </c>
      <c r="AP1060" t="str">
        <f t="shared" si="32"/>
        <v/>
      </c>
      <c r="AQ1060" t="str">
        <f>IF(A1060="","",VLOOKUP(A1060,'Base Sites'!A:B,2,FALSE))</f>
        <v/>
      </c>
      <c r="AT1060" t="str">
        <f>IF(A1060="","",VLOOKUP(L1060,'Base Vendeurs'!A:B,2,FALSE))</f>
        <v/>
      </c>
      <c r="AV1060" t="str">
        <f t="shared" si="33"/>
        <v/>
      </c>
    </row>
    <row r="1061" spans="1:48" x14ac:dyDescent="0.25">
      <c r="A1061" s="485"/>
      <c r="B1061" s="481"/>
      <c r="C1061" s="481"/>
      <c r="D1061" s="464">
        <v>4477</v>
      </c>
      <c r="E1061" s="481" t="s">
        <v>129</v>
      </c>
      <c r="F1061" s="22" t="s">
        <v>1788</v>
      </c>
      <c r="G1061" s="20">
        <v>790.01</v>
      </c>
      <c r="AP1061" t="str">
        <f t="shared" si="32"/>
        <v/>
      </c>
      <c r="AQ1061" t="str">
        <f>IF(A1061="","",VLOOKUP(A1061,'Base Sites'!A:B,2,FALSE))</f>
        <v/>
      </c>
      <c r="AT1061" t="str">
        <f>IF(A1061="","",VLOOKUP(L1061,'Base Vendeurs'!A:B,2,FALSE))</f>
        <v/>
      </c>
      <c r="AV1061" t="str">
        <f t="shared" si="33"/>
        <v/>
      </c>
    </row>
    <row r="1062" spans="1:48" x14ac:dyDescent="0.25">
      <c r="A1062" s="485"/>
      <c r="B1062" s="481"/>
      <c r="C1062" s="481"/>
      <c r="D1062" s="464">
        <v>4623</v>
      </c>
      <c r="E1062" s="480" t="s">
        <v>128</v>
      </c>
      <c r="F1062" s="22" t="s">
        <v>2171</v>
      </c>
      <c r="G1062" s="20">
        <v>560.65</v>
      </c>
      <c r="AP1062" t="str">
        <f t="shared" si="32"/>
        <v/>
      </c>
      <c r="AQ1062" t="str">
        <f>IF(A1062="","",VLOOKUP(A1062,'Base Sites'!A:B,2,FALSE))</f>
        <v/>
      </c>
      <c r="AT1062" t="str">
        <f>IF(A1062="","",VLOOKUP(L1062,'Base Vendeurs'!A:B,2,FALSE))</f>
        <v/>
      </c>
      <c r="AV1062" t="str">
        <f t="shared" si="33"/>
        <v/>
      </c>
    </row>
    <row r="1063" spans="1:48" x14ac:dyDescent="0.25">
      <c r="A1063" s="485"/>
      <c r="B1063" s="481"/>
      <c r="C1063" s="481"/>
      <c r="D1063" s="464">
        <v>4624</v>
      </c>
      <c r="E1063" s="481" t="s">
        <v>128</v>
      </c>
      <c r="F1063" s="22" t="s">
        <v>2171</v>
      </c>
      <c r="G1063" s="20">
        <v>560.65</v>
      </c>
      <c r="AP1063" t="str">
        <f t="shared" si="32"/>
        <v/>
      </c>
      <c r="AQ1063" t="str">
        <f>IF(A1063="","",VLOOKUP(A1063,'Base Sites'!A:B,2,FALSE))</f>
        <v/>
      </c>
      <c r="AT1063" t="str">
        <f>IF(A1063="","",VLOOKUP(L1063,'Base Vendeurs'!A:B,2,FALSE))</f>
        <v/>
      </c>
      <c r="AV1063" t="str">
        <f t="shared" si="33"/>
        <v/>
      </c>
    </row>
    <row r="1064" spans="1:48" x14ac:dyDescent="0.25">
      <c r="A1064" s="485"/>
      <c r="B1064" s="481"/>
      <c r="C1064" s="481"/>
      <c r="D1064" s="464">
        <v>4625</v>
      </c>
      <c r="E1064" s="481" t="s">
        <v>128</v>
      </c>
      <c r="F1064" s="22" t="s">
        <v>2171</v>
      </c>
      <c r="G1064" s="20">
        <v>560.65</v>
      </c>
      <c r="AP1064" t="str">
        <f t="shared" si="32"/>
        <v/>
      </c>
      <c r="AQ1064" t="str">
        <f>IF(A1064="","",VLOOKUP(A1064,'Base Sites'!A:B,2,FALSE))</f>
        <v/>
      </c>
      <c r="AT1064" t="str">
        <f>IF(A1064="","",VLOOKUP(L1064,'Base Vendeurs'!A:B,2,FALSE))</f>
        <v/>
      </c>
      <c r="AV1064" t="str">
        <f t="shared" si="33"/>
        <v/>
      </c>
    </row>
    <row r="1065" spans="1:48" x14ac:dyDescent="0.25">
      <c r="A1065" s="485"/>
      <c r="B1065" s="481"/>
      <c r="C1065" s="481"/>
      <c r="D1065" s="464">
        <v>4626</v>
      </c>
      <c r="E1065" s="481" t="s">
        <v>128</v>
      </c>
      <c r="F1065" s="22" t="s">
        <v>2171</v>
      </c>
      <c r="G1065" s="20">
        <v>560.65</v>
      </c>
      <c r="AP1065" t="str">
        <f t="shared" si="32"/>
        <v/>
      </c>
      <c r="AQ1065" t="str">
        <f>IF(A1065="","",VLOOKUP(A1065,'Base Sites'!A:B,2,FALSE))</f>
        <v/>
      </c>
      <c r="AT1065" t="str">
        <f>IF(A1065="","",VLOOKUP(L1065,'Base Vendeurs'!A:B,2,FALSE))</f>
        <v/>
      </c>
      <c r="AV1065" t="str">
        <f t="shared" si="33"/>
        <v/>
      </c>
    </row>
    <row r="1066" spans="1:48" x14ac:dyDescent="0.25">
      <c r="A1066" s="485"/>
      <c r="B1066" s="481"/>
      <c r="C1066" s="481"/>
      <c r="D1066" s="464">
        <v>4627</v>
      </c>
      <c r="E1066" s="481" t="s">
        <v>128</v>
      </c>
      <c r="F1066" s="22" t="s">
        <v>2171</v>
      </c>
      <c r="G1066" s="20">
        <v>560.65</v>
      </c>
      <c r="AP1066" t="str">
        <f t="shared" si="32"/>
        <v/>
      </c>
      <c r="AQ1066" t="str">
        <f>IF(A1066="","",VLOOKUP(A1066,'Base Sites'!A:B,2,FALSE))</f>
        <v/>
      </c>
      <c r="AT1066" t="str">
        <f>IF(A1066="","",VLOOKUP(L1066,'Base Vendeurs'!A:B,2,FALSE))</f>
        <v/>
      </c>
      <c r="AV1066" t="str">
        <f t="shared" si="33"/>
        <v/>
      </c>
    </row>
    <row r="1067" spans="1:48" x14ac:dyDescent="0.25">
      <c r="A1067" s="485"/>
      <c r="B1067" s="481"/>
      <c r="C1067" s="481"/>
      <c r="D1067" s="464">
        <v>4628</v>
      </c>
      <c r="E1067" s="481" t="s">
        <v>128</v>
      </c>
      <c r="F1067" s="22" t="s">
        <v>2171</v>
      </c>
      <c r="G1067" s="20">
        <v>560.65</v>
      </c>
      <c r="AP1067" t="str">
        <f t="shared" si="32"/>
        <v/>
      </c>
      <c r="AQ1067" t="str">
        <f>IF(A1067="","",VLOOKUP(A1067,'Base Sites'!A:B,2,FALSE))</f>
        <v/>
      </c>
      <c r="AT1067" t="str">
        <f>IF(A1067="","",VLOOKUP(L1067,'Base Vendeurs'!A:B,2,FALSE))</f>
        <v/>
      </c>
      <c r="AV1067" t="str">
        <f t="shared" si="33"/>
        <v/>
      </c>
    </row>
    <row r="1068" spans="1:48" x14ac:dyDescent="0.25">
      <c r="A1068" s="485"/>
      <c r="B1068" s="481"/>
      <c r="C1068" s="481"/>
      <c r="D1068" s="464">
        <v>4629</v>
      </c>
      <c r="E1068" s="481" t="s">
        <v>128</v>
      </c>
      <c r="F1068" s="22" t="s">
        <v>2171</v>
      </c>
      <c r="G1068" s="20">
        <v>560.65</v>
      </c>
      <c r="AP1068" t="str">
        <f t="shared" si="32"/>
        <v/>
      </c>
      <c r="AQ1068" t="str">
        <f>IF(A1068="","",VLOOKUP(A1068,'Base Sites'!A:B,2,FALSE))</f>
        <v/>
      </c>
      <c r="AT1068" t="str">
        <f>IF(A1068="","",VLOOKUP(L1068,'Base Vendeurs'!A:B,2,FALSE))</f>
        <v/>
      </c>
      <c r="AV1068" t="str">
        <f t="shared" si="33"/>
        <v/>
      </c>
    </row>
    <row r="1069" spans="1:48" x14ac:dyDescent="0.25">
      <c r="A1069" s="485"/>
      <c r="B1069" s="481"/>
      <c r="C1069" s="481"/>
      <c r="D1069" s="464">
        <v>4630</v>
      </c>
      <c r="E1069" s="481" t="s">
        <v>128</v>
      </c>
      <c r="F1069" s="22" t="s">
        <v>2171</v>
      </c>
      <c r="G1069" s="20">
        <v>560.65</v>
      </c>
      <c r="AP1069" t="str">
        <f t="shared" si="32"/>
        <v/>
      </c>
      <c r="AQ1069" t="str">
        <f>IF(A1069="","",VLOOKUP(A1069,'Base Sites'!A:B,2,FALSE))</f>
        <v/>
      </c>
      <c r="AT1069" t="str">
        <f>IF(A1069="","",VLOOKUP(L1069,'Base Vendeurs'!A:B,2,FALSE))</f>
        <v/>
      </c>
      <c r="AV1069" t="str">
        <f t="shared" si="33"/>
        <v/>
      </c>
    </row>
    <row r="1070" spans="1:48" x14ac:dyDescent="0.25">
      <c r="A1070" s="485"/>
      <c r="B1070" s="481"/>
      <c r="C1070" s="481"/>
      <c r="D1070" s="464">
        <v>4631</v>
      </c>
      <c r="E1070" s="481" t="s">
        <v>128</v>
      </c>
      <c r="F1070" s="22" t="s">
        <v>2171</v>
      </c>
      <c r="G1070" s="20">
        <v>560.65</v>
      </c>
      <c r="AP1070" t="str">
        <f t="shared" si="32"/>
        <v/>
      </c>
      <c r="AQ1070" t="str">
        <f>IF(A1070="","",VLOOKUP(A1070,'Base Sites'!A:B,2,FALSE))</f>
        <v/>
      </c>
      <c r="AT1070" t="str">
        <f>IF(A1070="","",VLOOKUP(L1070,'Base Vendeurs'!A:B,2,FALSE))</f>
        <v/>
      </c>
      <c r="AV1070" t="str">
        <f t="shared" si="33"/>
        <v/>
      </c>
    </row>
    <row r="1071" spans="1:48" x14ac:dyDescent="0.25">
      <c r="A1071" s="485"/>
      <c r="B1071" s="481"/>
      <c r="C1071" s="481"/>
      <c r="D1071" s="464">
        <v>4632</v>
      </c>
      <c r="E1071" s="481" t="s">
        <v>128</v>
      </c>
      <c r="F1071" s="22" t="s">
        <v>2171</v>
      </c>
      <c r="G1071" s="20">
        <v>560.65</v>
      </c>
      <c r="AP1071" t="str">
        <f t="shared" si="32"/>
        <v/>
      </c>
      <c r="AQ1071" t="str">
        <f>IF(A1071="","",VLOOKUP(A1071,'Base Sites'!A:B,2,FALSE))</f>
        <v/>
      </c>
      <c r="AT1071" t="str">
        <f>IF(A1071="","",VLOOKUP(L1071,'Base Vendeurs'!A:B,2,FALSE))</f>
        <v/>
      </c>
      <c r="AV1071" t="str">
        <f t="shared" si="33"/>
        <v/>
      </c>
    </row>
    <row r="1072" spans="1:48" x14ac:dyDescent="0.25">
      <c r="A1072" s="485"/>
      <c r="B1072" s="481"/>
      <c r="C1072" s="481"/>
      <c r="D1072" s="464">
        <v>4633</v>
      </c>
      <c r="E1072" s="481" t="s">
        <v>128</v>
      </c>
      <c r="F1072" s="22" t="s">
        <v>2171</v>
      </c>
      <c r="G1072" s="20">
        <v>560.65</v>
      </c>
      <c r="AP1072" t="str">
        <f t="shared" si="32"/>
        <v/>
      </c>
      <c r="AQ1072" t="str">
        <f>IF(A1072="","",VLOOKUP(A1072,'Base Sites'!A:B,2,FALSE))</f>
        <v/>
      </c>
      <c r="AT1072" t="str">
        <f>IF(A1072="","",VLOOKUP(L1072,'Base Vendeurs'!A:B,2,FALSE))</f>
        <v/>
      </c>
      <c r="AV1072" t="str">
        <f t="shared" si="33"/>
        <v/>
      </c>
    </row>
    <row r="1073" spans="1:48" x14ac:dyDescent="0.25">
      <c r="A1073" s="485"/>
      <c r="B1073" s="481"/>
      <c r="C1073" s="481"/>
      <c r="D1073" s="464">
        <v>4634</v>
      </c>
      <c r="E1073" s="481" t="s">
        <v>128</v>
      </c>
      <c r="F1073" s="22" t="s">
        <v>2171</v>
      </c>
      <c r="G1073" s="20">
        <v>612.27</v>
      </c>
      <c r="AP1073" t="str">
        <f t="shared" si="32"/>
        <v/>
      </c>
      <c r="AQ1073" t="str">
        <f>IF(A1073="","",VLOOKUP(A1073,'Base Sites'!A:B,2,FALSE))</f>
        <v/>
      </c>
      <c r="AT1073" t="str">
        <f>IF(A1073="","",VLOOKUP(L1073,'Base Vendeurs'!A:B,2,FALSE))</f>
        <v/>
      </c>
      <c r="AV1073" t="str">
        <f t="shared" si="33"/>
        <v/>
      </c>
    </row>
    <row r="1074" spans="1:48" x14ac:dyDescent="0.25">
      <c r="A1074" s="485"/>
      <c r="B1074" s="481"/>
      <c r="C1074" s="481"/>
      <c r="D1074" s="464">
        <v>4635</v>
      </c>
      <c r="E1074" s="481" t="s">
        <v>128</v>
      </c>
      <c r="F1074" s="22" t="s">
        <v>2171</v>
      </c>
      <c r="G1074" s="20">
        <v>612.27</v>
      </c>
      <c r="AP1074" t="str">
        <f t="shared" si="32"/>
        <v/>
      </c>
      <c r="AQ1074" t="str">
        <f>IF(A1074="","",VLOOKUP(A1074,'Base Sites'!A:B,2,FALSE))</f>
        <v/>
      </c>
      <c r="AT1074" t="str">
        <f>IF(A1074="","",VLOOKUP(L1074,'Base Vendeurs'!A:B,2,FALSE))</f>
        <v/>
      </c>
      <c r="AV1074" t="str">
        <f t="shared" si="33"/>
        <v/>
      </c>
    </row>
    <row r="1075" spans="1:48" x14ac:dyDescent="0.25">
      <c r="A1075" s="485"/>
      <c r="B1075" s="481"/>
      <c r="C1075" s="481"/>
      <c r="D1075" s="464">
        <v>4636</v>
      </c>
      <c r="E1075" s="481" t="s">
        <v>128</v>
      </c>
      <c r="F1075" s="22" t="s">
        <v>2171</v>
      </c>
      <c r="G1075" s="20">
        <v>612.28</v>
      </c>
      <c r="AP1075" t="str">
        <f t="shared" si="32"/>
        <v/>
      </c>
      <c r="AQ1075" t="str">
        <f>IF(A1075="","",VLOOKUP(A1075,'Base Sites'!A:B,2,FALSE))</f>
        <v/>
      </c>
      <c r="AT1075" t="str">
        <f>IF(A1075="","",VLOOKUP(L1075,'Base Vendeurs'!A:B,2,FALSE))</f>
        <v/>
      </c>
      <c r="AV1075" t="str">
        <f t="shared" si="33"/>
        <v/>
      </c>
    </row>
    <row r="1076" spans="1:48" x14ac:dyDescent="0.25">
      <c r="A1076" s="485"/>
      <c r="B1076" s="481"/>
      <c r="C1076" s="481"/>
      <c r="D1076" s="464">
        <v>4637</v>
      </c>
      <c r="E1076" s="481" t="s">
        <v>128</v>
      </c>
      <c r="F1076" s="22" t="s">
        <v>1469</v>
      </c>
      <c r="G1076" s="20">
        <v>721.06</v>
      </c>
      <c r="AP1076" t="str">
        <f t="shared" si="32"/>
        <v/>
      </c>
      <c r="AQ1076" t="str">
        <f>IF(A1076="","",VLOOKUP(A1076,'Base Sites'!A:B,2,FALSE))</f>
        <v/>
      </c>
      <c r="AT1076" t="str">
        <f>IF(A1076="","",VLOOKUP(L1076,'Base Vendeurs'!A:B,2,FALSE))</f>
        <v/>
      </c>
      <c r="AV1076" t="str">
        <f t="shared" si="33"/>
        <v/>
      </c>
    </row>
    <row r="1077" spans="1:48" x14ac:dyDescent="0.25">
      <c r="A1077" s="485"/>
      <c r="B1077" s="481"/>
      <c r="C1077" s="481"/>
      <c r="D1077" s="464">
        <v>4732</v>
      </c>
      <c r="E1077" s="480" t="s">
        <v>42</v>
      </c>
      <c r="F1077" s="22" t="s">
        <v>2260</v>
      </c>
      <c r="G1077" s="20">
        <v>2136</v>
      </c>
      <c r="AP1077" t="str">
        <f t="shared" si="32"/>
        <v/>
      </c>
      <c r="AQ1077" t="str">
        <f>IF(A1077="","",VLOOKUP(A1077,'Base Sites'!A:B,2,FALSE))</f>
        <v/>
      </c>
      <c r="AT1077" t="str">
        <f>IF(A1077="","",VLOOKUP(L1077,'Base Vendeurs'!A:B,2,FALSE))</f>
        <v/>
      </c>
      <c r="AV1077" t="str">
        <f t="shared" si="33"/>
        <v/>
      </c>
    </row>
    <row r="1078" spans="1:48" x14ac:dyDescent="0.25">
      <c r="A1078" s="485"/>
      <c r="B1078" s="481"/>
      <c r="C1078" s="481"/>
      <c r="D1078" s="464">
        <v>4863</v>
      </c>
      <c r="E1078" s="481" t="s">
        <v>42</v>
      </c>
      <c r="F1078" s="22" t="s">
        <v>3067</v>
      </c>
      <c r="G1078" s="20">
        <v>1905</v>
      </c>
      <c r="AP1078" t="str">
        <f t="shared" si="32"/>
        <v/>
      </c>
      <c r="AQ1078" t="str">
        <f>IF(A1078="","",VLOOKUP(A1078,'Base Sites'!A:B,2,FALSE))</f>
        <v/>
      </c>
      <c r="AT1078" t="str">
        <f>IF(A1078="","",VLOOKUP(L1078,'Base Vendeurs'!A:B,2,FALSE))</f>
        <v/>
      </c>
      <c r="AV1078" t="str">
        <f t="shared" si="33"/>
        <v/>
      </c>
    </row>
    <row r="1079" spans="1:48" x14ac:dyDescent="0.25">
      <c r="A1079" s="485"/>
      <c r="B1079" s="481"/>
      <c r="C1079" s="481"/>
      <c r="D1079" s="464">
        <v>4865</v>
      </c>
      <c r="E1079" s="481" t="s">
        <v>42</v>
      </c>
      <c r="F1079" s="22" t="s">
        <v>4574</v>
      </c>
      <c r="G1079" s="20">
        <v>616.01</v>
      </c>
      <c r="AP1079" t="str">
        <f t="shared" si="32"/>
        <v/>
      </c>
      <c r="AQ1079" t="str">
        <f>IF(A1079="","",VLOOKUP(A1079,'Base Sites'!A:B,2,FALSE))</f>
        <v/>
      </c>
      <c r="AT1079" t="str">
        <f>IF(A1079="","",VLOOKUP(L1079,'Base Vendeurs'!A:B,2,FALSE))</f>
        <v/>
      </c>
      <c r="AV1079" t="str">
        <f t="shared" si="33"/>
        <v/>
      </c>
    </row>
    <row r="1080" spans="1:48" x14ac:dyDescent="0.25">
      <c r="A1080" s="485"/>
      <c r="B1080" s="481"/>
      <c r="C1080" s="480" t="s">
        <v>5212</v>
      </c>
      <c r="D1080" s="481"/>
      <c r="E1080" s="481"/>
      <c r="F1080" s="481"/>
      <c r="G1080" s="20">
        <v>17800.109999999997</v>
      </c>
      <c r="AP1080" t="str">
        <f t="shared" si="32"/>
        <v/>
      </c>
      <c r="AQ1080" t="str">
        <f>IF(A1080="","",VLOOKUP(A1080,'Base Sites'!A:B,2,FALSE))</f>
        <v/>
      </c>
      <c r="AT1080" t="str">
        <f>IF(A1080="","",VLOOKUP(L1080,'Base Vendeurs'!A:B,2,FALSE))</f>
        <v/>
      </c>
      <c r="AV1080" t="str">
        <f t="shared" si="33"/>
        <v/>
      </c>
    </row>
    <row r="1081" spans="1:48" x14ac:dyDescent="0.25">
      <c r="A1081" s="485"/>
      <c r="B1081" s="481"/>
      <c r="C1081" s="480" t="s">
        <v>219</v>
      </c>
      <c r="D1081" s="464">
        <v>3724</v>
      </c>
      <c r="E1081" s="22" t="s">
        <v>378</v>
      </c>
      <c r="F1081" s="22" t="s">
        <v>406</v>
      </c>
      <c r="G1081" s="20">
        <v>531.14</v>
      </c>
      <c r="AP1081" t="str">
        <f t="shared" si="32"/>
        <v/>
      </c>
      <c r="AQ1081" t="str">
        <f>IF(A1081="","",VLOOKUP(A1081,'Base Sites'!A:B,2,FALSE))</f>
        <v/>
      </c>
      <c r="AT1081" t="str">
        <f>IF(A1081="","",VLOOKUP(L1081,'Base Vendeurs'!A:B,2,FALSE))</f>
        <v/>
      </c>
      <c r="AV1081" t="str">
        <f t="shared" si="33"/>
        <v/>
      </c>
    </row>
    <row r="1082" spans="1:48" x14ac:dyDescent="0.25">
      <c r="A1082" s="485"/>
      <c r="B1082" s="481"/>
      <c r="C1082" s="481"/>
      <c r="D1082" s="464">
        <v>4037</v>
      </c>
      <c r="E1082" s="22" t="s">
        <v>79</v>
      </c>
      <c r="F1082" s="22" t="s">
        <v>3091</v>
      </c>
      <c r="G1082" s="20">
        <v>556</v>
      </c>
      <c r="AP1082" t="str">
        <f t="shared" si="32"/>
        <v/>
      </c>
      <c r="AQ1082" t="str">
        <f>IF(A1082="","",VLOOKUP(A1082,'Base Sites'!A:B,2,FALSE))</f>
        <v/>
      </c>
      <c r="AT1082" t="str">
        <f>IF(A1082="","",VLOOKUP(L1082,'Base Vendeurs'!A:B,2,FALSE))</f>
        <v/>
      </c>
      <c r="AV1082" t="str">
        <f t="shared" si="33"/>
        <v/>
      </c>
    </row>
    <row r="1083" spans="1:48" x14ac:dyDescent="0.25">
      <c r="A1083" s="485"/>
      <c r="B1083" s="481"/>
      <c r="C1083" s="481"/>
      <c r="D1083" s="464">
        <v>4192</v>
      </c>
      <c r="E1083" s="22" t="s">
        <v>129</v>
      </c>
      <c r="F1083" s="22" t="s">
        <v>1760</v>
      </c>
      <c r="G1083" s="20">
        <v>308.33</v>
      </c>
      <c r="AP1083" t="str">
        <f t="shared" si="32"/>
        <v/>
      </c>
      <c r="AQ1083" t="str">
        <f>IF(A1083="","",VLOOKUP(A1083,'Base Sites'!A:B,2,FALSE))</f>
        <v/>
      </c>
      <c r="AT1083" t="str">
        <f>IF(A1083="","",VLOOKUP(L1083,'Base Vendeurs'!A:B,2,FALSE))</f>
        <v/>
      </c>
      <c r="AV1083" t="str">
        <f t="shared" si="33"/>
        <v/>
      </c>
    </row>
    <row r="1084" spans="1:48" x14ac:dyDescent="0.25">
      <c r="A1084" s="485"/>
      <c r="B1084" s="481"/>
      <c r="C1084" s="481"/>
      <c r="D1084" s="464">
        <v>4323</v>
      </c>
      <c r="E1084" s="22" t="s">
        <v>378</v>
      </c>
      <c r="F1084" s="22" t="s">
        <v>402</v>
      </c>
      <c r="G1084" s="20">
        <v>1130.27</v>
      </c>
      <c r="AP1084" t="str">
        <f t="shared" si="32"/>
        <v/>
      </c>
      <c r="AQ1084" t="str">
        <f>IF(A1084="","",VLOOKUP(A1084,'Base Sites'!A:B,2,FALSE))</f>
        <v/>
      </c>
      <c r="AT1084" t="str">
        <f>IF(A1084="","",VLOOKUP(L1084,'Base Vendeurs'!A:B,2,FALSE))</f>
        <v/>
      </c>
      <c r="AV1084" t="str">
        <f t="shared" si="33"/>
        <v/>
      </c>
    </row>
    <row r="1085" spans="1:48" x14ac:dyDescent="0.25">
      <c r="A1085" s="485"/>
      <c r="B1085" s="481"/>
      <c r="C1085" s="481"/>
      <c r="D1085" s="464">
        <v>4354</v>
      </c>
      <c r="E1085" s="22" t="s">
        <v>129</v>
      </c>
      <c r="F1085" s="22" t="s">
        <v>1404</v>
      </c>
      <c r="G1085" s="20">
        <v>673.34</v>
      </c>
      <c r="AP1085" t="str">
        <f t="shared" si="32"/>
        <v/>
      </c>
      <c r="AQ1085" t="str">
        <f>IF(A1085="","",VLOOKUP(A1085,'Base Sites'!A:B,2,FALSE))</f>
        <v/>
      </c>
      <c r="AT1085" t="str">
        <f>IF(A1085="","",VLOOKUP(L1085,'Base Vendeurs'!A:B,2,FALSE))</f>
        <v/>
      </c>
      <c r="AV1085" t="str">
        <f t="shared" si="33"/>
        <v/>
      </c>
    </row>
    <row r="1086" spans="1:48" x14ac:dyDescent="0.25">
      <c r="A1086" s="485"/>
      <c r="B1086" s="481"/>
      <c r="C1086" s="481"/>
      <c r="D1086" s="464">
        <v>4358</v>
      </c>
      <c r="E1086" s="22" t="s">
        <v>84</v>
      </c>
      <c r="F1086" s="22" t="s">
        <v>1760</v>
      </c>
      <c r="G1086" s="20">
        <v>990.62</v>
      </c>
      <c r="AP1086" t="str">
        <f t="shared" si="32"/>
        <v/>
      </c>
      <c r="AQ1086" t="str">
        <f>IF(A1086="","",VLOOKUP(A1086,'Base Sites'!A:B,2,FALSE))</f>
        <v/>
      </c>
      <c r="AT1086" t="str">
        <f>IF(A1086="","",VLOOKUP(L1086,'Base Vendeurs'!A:B,2,FALSE))</f>
        <v/>
      </c>
      <c r="AV1086" t="str">
        <f t="shared" si="33"/>
        <v/>
      </c>
    </row>
    <row r="1087" spans="1:48" x14ac:dyDescent="0.25">
      <c r="A1087" s="485"/>
      <c r="B1087" s="481"/>
      <c r="C1087" s="481"/>
      <c r="D1087" s="464">
        <v>4391</v>
      </c>
      <c r="E1087" s="480" t="s">
        <v>378</v>
      </c>
      <c r="F1087" s="22" t="s">
        <v>1627</v>
      </c>
      <c r="G1087" s="20">
        <v>746.33</v>
      </c>
      <c r="AP1087" t="str">
        <f t="shared" si="32"/>
        <v/>
      </c>
      <c r="AQ1087" t="str">
        <f>IF(A1087="","",VLOOKUP(A1087,'Base Sites'!A:B,2,FALSE))</f>
        <v/>
      </c>
      <c r="AT1087" t="str">
        <f>IF(A1087="","",VLOOKUP(L1087,'Base Vendeurs'!A:B,2,FALSE))</f>
        <v/>
      </c>
      <c r="AV1087" t="str">
        <f t="shared" si="33"/>
        <v/>
      </c>
    </row>
    <row r="1088" spans="1:48" x14ac:dyDescent="0.25">
      <c r="A1088" s="485"/>
      <c r="B1088" s="481"/>
      <c r="C1088" s="481"/>
      <c r="D1088" s="464">
        <v>4392</v>
      </c>
      <c r="E1088" s="481" t="s">
        <v>378</v>
      </c>
      <c r="F1088" s="22" t="s">
        <v>1656</v>
      </c>
      <c r="G1088" s="20">
        <v>890.67</v>
      </c>
      <c r="AP1088" t="str">
        <f t="shared" si="32"/>
        <v/>
      </c>
      <c r="AQ1088" t="str">
        <f>IF(A1088="","",VLOOKUP(A1088,'Base Sites'!A:B,2,FALSE))</f>
        <v/>
      </c>
      <c r="AT1088" t="str">
        <f>IF(A1088="","",VLOOKUP(L1088,'Base Vendeurs'!A:B,2,FALSE))</f>
        <v/>
      </c>
      <c r="AV1088" t="str">
        <f t="shared" si="33"/>
        <v/>
      </c>
    </row>
    <row r="1089" spans="1:48" x14ac:dyDescent="0.25">
      <c r="A1089" s="485"/>
      <c r="B1089" s="481"/>
      <c r="C1089" s="481"/>
      <c r="D1089" s="464">
        <v>4462</v>
      </c>
      <c r="E1089" s="22" t="s">
        <v>42</v>
      </c>
      <c r="F1089" s="22" t="s">
        <v>3079</v>
      </c>
      <c r="G1089" s="20">
        <v>872.33</v>
      </c>
      <c r="AP1089" t="str">
        <f t="shared" si="32"/>
        <v/>
      </c>
      <c r="AQ1089" t="str">
        <f>IF(A1089="","",VLOOKUP(A1089,'Base Sites'!A:B,2,FALSE))</f>
        <v/>
      </c>
      <c r="AT1089" t="str">
        <f>IF(A1089="","",VLOOKUP(L1089,'Base Vendeurs'!A:B,2,FALSE))</f>
        <v/>
      </c>
      <c r="AV1089" t="str">
        <f t="shared" si="33"/>
        <v/>
      </c>
    </row>
    <row r="1090" spans="1:48" x14ac:dyDescent="0.25">
      <c r="A1090" s="485"/>
      <c r="B1090" s="481"/>
      <c r="C1090" s="481"/>
      <c r="D1090" s="464">
        <v>4466</v>
      </c>
      <c r="E1090" s="22" t="s">
        <v>31</v>
      </c>
      <c r="F1090" s="22" t="s">
        <v>3746</v>
      </c>
      <c r="G1090" s="20">
        <v>788.83</v>
      </c>
      <c r="AP1090" t="str">
        <f t="shared" ref="AP1090:AP1153" si="34">IF(AM1090="","",+AL1090/AM1090)</f>
        <v/>
      </c>
      <c r="AQ1090" t="str">
        <f>IF(A1090="","",VLOOKUP(A1090,'Base Sites'!A:B,2,FALSE))</f>
        <v/>
      </c>
      <c r="AT1090" t="str">
        <f>IF(A1090="","",VLOOKUP(L1090,'Base Vendeurs'!A:B,2,FALSE))</f>
        <v/>
      </c>
      <c r="AV1090" t="str">
        <f t="shared" si="33"/>
        <v/>
      </c>
    </row>
    <row r="1091" spans="1:48" x14ac:dyDescent="0.25">
      <c r="A1091" s="485"/>
      <c r="B1091" s="481"/>
      <c r="C1091" s="481"/>
      <c r="D1091" s="464">
        <v>4473</v>
      </c>
      <c r="E1091" s="22" t="s">
        <v>79</v>
      </c>
      <c r="F1091" s="22" t="s">
        <v>3851</v>
      </c>
      <c r="G1091" s="20">
        <v>670.9</v>
      </c>
      <c r="AP1091" t="str">
        <f t="shared" si="34"/>
        <v/>
      </c>
      <c r="AQ1091" t="str">
        <f>IF(A1091="","",VLOOKUP(A1091,'Base Sites'!A:B,2,FALSE))</f>
        <v/>
      </c>
      <c r="AT1091" t="str">
        <f>IF(A1091="","",VLOOKUP(L1091,'Base Vendeurs'!A:B,2,FALSE))</f>
        <v/>
      </c>
      <c r="AV1091" t="str">
        <f t="shared" ref="AV1091:AV1154" si="35">IF(A1091="","",+AU1091/S1091)</f>
        <v/>
      </c>
    </row>
    <row r="1092" spans="1:48" x14ac:dyDescent="0.25">
      <c r="A1092" s="485"/>
      <c r="B1092" s="481"/>
      <c r="C1092" s="481"/>
      <c r="D1092" s="464">
        <v>4542</v>
      </c>
      <c r="E1092" s="480" t="s">
        <v>129</v>
      </c>
      <c r="F1092" s="22" t="s">
        <v>3028</v>
      </c>
      <c r="G1092" s="20">
        <v>640.17999999999995</v>
      </c>
      <c r="AP1092" t="str">
        <f t="shared" si="34"/>
        <v/>
      </c>
      <c r="AQ1092" t="str">
        <f>IF(A1092="","",VLOOKUP(A1092,'Base Sites'!A:B,2,FALSE))</f>
        <v/>
      </c>
      <c r="AT1092" t="str">
        <f>IF(A1092="","",VLOOKUP(L1092,'Base Vendeurs'!A:B,2,FALSE))</f>
        <v/>
      </c>
      <c r="AV1092" t="str">
        <f t="shared" si="35"/>
        <v/>
      </c>
    </row>
    <row r="1093" spans="1:48" x14ac:dyDescent="0.25">
      <c r="A1093" s="485"/>
      <c r="B1093" s="481"/>
      <c r="C1093" s="481"/>
      <c r="D1093" s="464">
        <v>4622</v>
      </c>
      <c r="E1093" s="481" t="s">
        <v>129</v>
      </c>
      <c r="F1093" s="22" t="s">
        <v>2218</v>
      </c>
      <c r="G1093" s="20">
        <v>860.51</v>
      </c>
      <c r="AP1093" t="str">
        <f t="shared" si="34"/>
        <v/>
      </c>
      <c r="AQ1093" t="str">
        <f>IF(A1093="","",VLOOKUP(A1093,'Base Sites'!A:B,2,FALSE))</f>
        <v/>
      </c>
      <c r="AT1093" t="str">
        <f>IF(A1093="","",VLOOKUP(L1093,'Base Vendeurs'!A:B,2,FALSE))</f>
        <v/>
      </c>
      <c r="AV1093" t="str">
        <f t="shared" si="35"/>
        <v/>
      </c>
    </row>
    <row r="1094" spans="1:48" x14ac:dyDescent="0.25">
      <c r="A1094" s="485"/>
      <c r="B1094" s="481"/>
      <c r="C1094" s="481"/>
      <c r="D1094" s="464">
        <v>4650</v>
      </c>
      <c r="E1094" s="22" t="s">
        <v>178</v>
      </c>
      <c r="F1094" s="22" t="s">
        <v>4476</v>
      </c>
      <c r="G1094" s="20">
        <v>912.67</v>
      </c>
      <c r="AP1094" t="str">
        <f t="shared" si="34"/>
        <v/>
      </c>
      <c r="AQ1094" t="str">
        <f>IF(A1094="","",VLOOKUP(A1094,'Base Sites'!A:B,2,FALSE))</f>
        <v/>
      </c>
      <c r="AT1094" t="str">
        <f>IF(A1094="","",VLOOKUP(L1094,'Base Vendeurs'!A:B,2,FALSE))</f>
        <v/>
      </c>
      <c r="AV1094" t="str">
        <f t="shared" si="35"/>
        <v/>
      </c>
    </row>
    <row r="1095" spans="1:48" x14ac:dyDescent="0.25">
      <c r="A1095" s="485"/>
      <c r="B1095" s="481"/>
      <c r="C1095" s="481"/>
      <c r="D1095" s="464">
        <v>4674</v>
      </c>
      <c r="E1095" s="22" t="s">
        <v>42</v>
      </c>
      <c r="F1095" s="22" t="s">
        <v>3792</v>
      </c>
      <c r="G1095" s="20">
        <v>672.17</v>
      </c>
      <c r="AP1095" t="str">
        <f t="shared" si="34"/>
        <v/>
      </c>
      <c r="AQ1095" t="str">
        <f>IF(A1095="","",VLOOKUP(A1095,'Base Sites'!A:B,2,FALSE))</f>
        <v/>
      </c>
      <c r="AT1095" t="str">
        <f>IF(A1095="","",VLOOKUP(L1095,'Base Vendeurs'!A:B,2,FALSE))</f>
        <v/>
      </c>
      <c r="AV1095" t="str">
        <f t="shared" si="35"/>
        <v/>
      </c>
    </row>
    <row r="1096" spans="1:48" x14ac:dyDescent="0.25">
      <c r="A1096" s="485"/>
      <c r="B1096" s="481"/>
      <c r="C1096" s="481"/>
      <c r="D1096" s="464">
        <v>4748</v>
      </c>
      <c r="E1096" s="480" t="s">
        <v>79</v>
      </c>
      <c r="F1096" s="22" t="s">
        <v>4168</v>
      </c>
      <c r="G1096" s="20">
        <v>911.86</v>
      </c>
      <c r="AP1096" t="str">
        <f t="shared" si="34"/>
        <v/>
      </c>
      <c r="AQ1096" t="str">
        <f>IF(A1096="","",VLOOKUP(A1096,'Base Sites'!A:B,2,FALSE))</f>
        <v/>
      </c>
      <c r="AT1096" t="str">
        <f>IF(A1096="","",VLOOKUP(L1096,'Base Vendeurs'!A:B,2,FALSE))</f>
        <v/>
      </c>
      <c r="AV1096" t="str">
        <f t="shared" si="35"/>
        <v/>
      </c>
    </row>
    <row r="1097" spans="1:48" x14ac:dyDescent="0.25">
      <c r="A1097" s="485"/>
      <c r="B1097" s="481"/>
      <c r="C1097" s="481"/>
      <c r="D1097" s="464">
        <v>4850</v>
      </c>
      <c r="E1097" s="481" t="s">
        <v>79</v>
      </c>
      <c r="F1097" s="22" t="s">
        <v>3843</v>
      </c>
      <c r="G1097" s="20">
        <v>1706.51</v>
      </c>
      <c r="AP1097" t="str">
        <f t="shared" si="34"/>
        <v/>
      </c>
      <c r="AQ1097" t="str">
        <f>IF(A1097="","",VLOOKUP(A1097,'Base Sites'!A:B,2,FALSE))</f>
        <v/>
      </c>
      <c r="AT1097" t="str">
        <f>IF(A1097="","",VLOOKUP(L1097,'Base Vendeurs'!A:B,2,FALSE))</f>
        <v/>
      </c>
      <c r="AV1097" t="str">
        <f t="shared" si="35"/>
        <v/>
      </c>
    </row>
    <row r="1098" spans="1:48" x14ac:dyDescent="0.25">
      <c r="A1098" s="485"/>
      <c r="B1098" s="481"/>
      <c r="C1098" s="481"/>
      <c r="D1098" s="464">
        <v>4883</v>
      </c>
      <c r="E1098" s="22" t="s">
        <v>378</v>
      </c>
      <c r="F1098" s="22" t="s">
        <v>4659</v>
      </c>
      <c r="G1098" s="20">
        <v>736.67</v>
      </c>
      <c r="AP1098" t="str">
        <f t="shared" si="34"/>
        <v/>
      </c>
      <c r="AQ1098" t="str">
        <f>IF(A1098="","",VLOOKUP(A1098,'Base Sites'!A:B,2,FALSE))</f>
        <v/>
      </c>
      <c r="AT1098" t="str">
        <f>IF(A1098="","",VLOOKUP(L1098,'Base Vendeurs'!A:B,2,FALSE))</f>
        <v/>
      </c>
      <c r="AV1098" t="str">
        <f t="shared" si="35"/>
        <v/>
      </c>
    </row>
    <row r="1099" spans="1:48" x14ac:dyDescent="0.25">
      <c r="A1099" s="485"/>
      <c r="B1099" s="481"/>
      <c r="C1099" s="481"/>
      <c r="D1099" s="464">
        <v>4887</v>
      </c>
      <c r="E1099" s="22" t="s">
        <v>79</v>
      </c>
      <c r="F1099" s="22" t="s">
        <v>3292</v>
      </c>
      <c r="G1099" s="20">
        <v>1555.18</v>
      </c>
      <c r="AP1099" t="str">
        <f t="shared" si="34"/>
        <v/>
      </c>
      <c r="AQ1099" t="str">
        <f>IF(A1099="","",VLOOKUP(A1099,'Base Sites'!A:B,2,FALSE))</f>
        <v/>
      </c>
      <c r="AT1099" t="str">
        <f>IF(A1099="","",VLOOKUP(L1099,'Base Vendeurs'!A:B,2,FALSE))</f>
        <v/>
      </c>
      <c r="AV1099" t="str">
        <f t="shared" si="35"/>
        <v/>
      </c>
    </row>
    <row r="1100" spans="1:48" x14ac:dyDescent="0.25">
      <c r="A1100" s="485"/>
      <c r="B1100" s="481"/>
      <c r="C1100" s="481"/>
      <c r="D1100" s="464">
        <v>4898</v>
      </c>
      <c r="E1100" s="480" t="s">
        <v>42</v>
      </c>
      <c r="F1100" s="22" t="s">
        <v>3830</v>
      </c>
      <c r="G1100" s="20">
        <v>698.84</v>
      </c>
      <c r="AP1100" t="str">
        <f t="shared" si="34"/>
        <v/>
      </c>
      <c r="AQ1100" t="str">
        <f>IF(A1100="","",VLOOKUP(A1100,'Base Sites'!A:B,2,FALSE))</f>
        <v/>
      </c>
      <c r="AT1100" t="str">
        <f>IF(A1100="","",VLOOKUP(L1100,'Base Vendeurs'!A:B,2,FALSE))</f>
        <v/>
      </c>
      <c r="AV1100" t="str">
        <f t="shared" si="35"/>
        <v/>
      </c>
    </row>
    <row r="1101" spans="1:48" x14ac:dyDescent="0.25">
      <c r="A1101" s="485"/>
      <c r="B1101" s="481"/>
      <c r="C1101" s="481"/>
      <c r="D1101" s="464">
        <v>4899</v>
      </c>
      <c r="E1101" s="481" t="s">
        <v>42</v>
      </c>
      <c r="F1101" s="22" t="s">
        <v>3830</v>
      </c>
      <c r="G1101" s="20">
        <v>698.84</v>
      </c>
      <c r="AP1101" t="str">
        <f t="shared" si="34"/>
        <v/>
      </c>
      <c r="AQ1101" t="str">
        <f>IF(A1101="","",VLOOKUP(A1101,'Base Sites'!A:B,2,FALSE))</f>
        <v/>
      </c>
      <c r="AT1101" t="str">
        <f>IF(A1101="","",VLOOKUP(L1101,'Base Vendeurs'!A:B,2,FALSE))</f>
        <v/>
      </c>
      <c r="AV1101" t="str">
        <f t="shared" si="35"/>
        <v/>
      </c>
    </row>
    <row r="1102" spans="1:48" x14ac:dyDescent="0.25">
      <c r="A1102" s="485"/>
      <c r="B1102" s="481"/>
      <c r="C1102" s="481"/>
      <c r="D1102" s="464">
        <v>4942</v>
      </c>
      <c r="E1102" s="480" t="s">
        <v>31</v>
      </c>
      <c r="F1102" s="22" t="s">
        <v>4529</v>
      </c>
      <c r="G1102" s="20">
        <v>481.18</v>
      </c>
      <c r="AP1102" t="str">
        <f t="shared" si="34"/>
        <v/>
      </c>
      <c r="AQ1102" t="str">
        <f>IF(A1102="","",VLOOKUP(A1102,'Base Sites'!A:B,2,FALSE))</f>
        <v/>
      </c>
      <c r="AT1102" t="str">
        <f>IF(A1102="","",VLOOKUP(L1102,'Base Vendeurs'!A:B,2,FALSE))</f>
        <v/>
      </c>
      <c r="AV1102" t="str">
        <f t="shared" si="35"/>
        <v/>
      </c>
    </row>
    <row r="1103" spans="1:48" x14ac:dyDescent="0.25">
      <c r="A1103" s="485"/>
      <c r="B1103" s="481"/>
      <c r="C1103" s="481"/>
      <c r="D1103" s="464">
        <v>4943</v>
      </c>
      <c r="E1103" s="481" t="s">
        <v>31</v>
      </c>
      <c r="F1103" s="22" t="s">
        <v>4532</v>
      </c>
      <c r="G1103" s="20">
        <v>481.18</v>
      </c>
      <c r="AP1103" t="str">
        <f t="shared" si="34"/>
        <v/>
      </c>
      <c r="AQ1103" t="str">
        <f>IF(A1103="","",VLOOKUP(A1103,'Base Sites'!A:B,2,FALSE))</f>
        <v/>
      </c>
      <c r="AT1103" t="str">
        <f>IF(A1103="","",VLOOKUP(L1103,'Base Vendeurs'!A:B,2,FALSE))</f>
        <v/>
      </c>
      <c r="AV1103" t="str">
        <f t="shared" si="35"/>
        <v/>
      </c>
    </row>
    <row r="1104" spans="1:48" x14ac:dyDescent="0.25">
      <c r="A1104" s="485"/>
      <c r="B1104" s="481"/>
      <c r="C1104" s="481"/>
      <c r="D1104" s="464">
        <v>8826</v>
      </c>
      <c r="E1104" s="22" t="s">
        <v>42</v>
      </c>
      <c r="F1104" s="22" t="s">
        <v>234</v>
      </c>
      <c r="G1104" s="20">
        <v>658.33</v>
      </c>
      <c r="AP1104" t="str">
        <f t="shared" si="34"/>
        <v/>
      </c>
      <c r="AQ1104" t="str">
        <f>IF(A1104="","",VLOOKUP(A1104,'Base Sites'!A:B,2,FALSE))</f>
        <v/>
      </c>
      <c r="AT1104" t="str">
        <f>IF(A1104="","",VLOOKUP(L1104,'Base Vendeurs'!A:B,2,FALSE))</f>
        <v/>
      </c>
      <c r="AV1104" t="str">
        <f t="shared" si="35"/>
        <v/>
      </c>
    </row>
    <row r="1105" spans="1:48" x14ac:dyDescent="0.25">
      <c r="A1105" s="485"/>
      <c r="B1105" s="481"/>
      <c r="C1105" s="481"/>
      <c r="D1105" s="464">
        <v>8906</v>
      </c>
      <c r="E1105" s="22" t="s">
        <v>79</v>
      </c>
      <c r="F1105" s="22" t="s">
        <v>603</v>
      </c>
      <c r="G1105" s="20">
        <v>1200.67</v>
      </c>
      <c r="AP1105" t="str">
        <f t="shared" si="34"/>
        <v/>
      </c>
      <c r="AQ1105" t="str">
        <f>IF(A1105="","",VLOOKUP(A1105,'Base Sites'!A:B,2,FALSE))</f>
        <v/>
      </c>
      <c r="AT1105" t="str">
        <f>IF(A1105="","",VLOOKUP(L1105,'Base Vendeurs'!A:B,2,FALSE))</f>
        <v/>
      </c>
      <c r="AV1105" t="str">
        <f t="shared" si="35"/>
        <v/>
      </c>
    </row>
    <row r="1106" spans="1:48" x14ac:dyDescent="0.25">
      <c r="A1106" s="485"/>
      <c r="B1106" s="481"/>
      <c r="C1106" s="480" t="s">
        <v>5213</v>
      </c>
      <c r="D1106" s="481"/>
      <c r="E1106" s="481"/>
      <c r="F1106" s="481"/>
      <c r="G1106" s="20">
        <v>20373.550000000003</v>
      </c>
      <c r="AP1106" t="str">
        <f t="shared" si="34"/>
        <v/>
      </c>
      <c r="AQ1106" t="str">
        <f>IF(A1106="","",VLOOKUP(A1106,'Base Sites'!A:B,2,FALSE))</f>
        <v/>
      </c>
      <c r="AT1106" t="str">
        <f>IF(A1106="","",VLOOKUP(L1106,'Base Vendeurs'!A:B,2,FALSE))</f>
        <v/>
      </c>
      <c r="AV1106" t="str">
        <f t="shared" si="35"/>
        <v/>
      </c>
    </row>
    <row r="1107" spans="1:48" x14ac:dyDescent="0.25">
      <c r="A1107" s="485"/>
      <c r="B1107" s="481"/>
      <c r="C1107" s="22" t="s">
        <v>252</v>
      </c>
      <c r="D1107" s="464">
        <v>4317</v>
      </c>
      <c r="E1107" s="22" t="s">
        <v>378</v>
      </c>
      <c r="F1107" s="22" t="s">
        <v>1770</v>
      </c>
      <c r="G1107" s="20">
        <v>976.24</v>
      </c>
      <c r="AP1107" t="str">
        <f t="shared" si="34"/>
        <v/>
      </c>
      <c r="AQ1107" t="str">
        <f>IF(A1107="","",VLOOKUP(A1107,'Base Sites'!A:B,2,FALSE))</f>
        <v/>
      </c>
      <c r="AT1107" t="str">
        <f>IF(A1107="","",VLOOKUP(L1107,'Base Vendeurs'!A:B,2,FALSE))</f>
        <v/>
      </c>
      <c r="AV1107" t="str">
        <f t="shared" si="35"/>
        <v/>
      </c>
    </row>
    <row r="1108" spans="1:48" x14ac:dyDescent="0.25">
      <c r="A1108" s="485"/>
      <c r="B1108" s="481"/>
      <c r="C1108" s="480" t="s">
        <v>5226</v>
      </c>
      <c r="D1108" s="481"/>
      <c r="E1108" s="481"/>
      <c r="F1108" s="481"/>
      <c r="G1108" s="20">
        <v>976.24</v>
      </c>
      <c r="AP1108" t="str">
        <f t="shared" si="34"/>
        <v/>
      </c>
      <c r="AQ1108" t="str">
        <f>IF(A1108="","",VLOOKUP(A1108,'Base Sites'!A:B,2,FALSE))</f>
        <v/>
      </c>
      <c r="AT1108" t="str">
        <f>IF(A1108="","",VLOOKUP(L1108,'Base Vendeurs'!A:B,2,FALSE))</f>
        <v/>
      </c>
      <c r="AV1108" t="str">
        <f t="shared" si="35"/>
        <v/>
      </c>
    </row>
    <row r="1109" spans="1:48" x14ac:dyDescent="0.25">
      <c r="A1109" s="485"/>
      <c r="B1109" s="481"/>
      <c r="C1109" s="480" t="s">
        <v>350</v>
      </c>
      <c r="D1109" s="464">
        <v>8994</v>
      </c>
      <c r="E1109" s="480" t="s">
        <v>378</v>
      </c>
      <c r="F1109" s="22" t="s">
        <v>394</v>
      </c>
      <c r="G1109" s="20">
        <v>389.59</v>
      </c>
      <c r="AP1109" t="str">
        <f t="shared" si="34"/>
        <v/>
      </c>
      <c r="AQ1109" t="str">
        <f>IF(A1109="","",VLOOKUP(A1109,'Base Sites'!A:B,2,FALSE))</f>
        <v/>
      </c>
      <c r="AT1109" t="str">
        <f>IF(A1109="","",VLOOKUP(L1109,'Base Vendeurs'!A:B,2,FALSE))</f>
        <v/>
      </c>
      <c r="AV1109" t="str">
        <f t="shared" si="35"/>
        <v/>
      </c>
    </row>
    <row r="1110" spans="1:48" x14ac:dyDescent="0.25">
      <c r="A1110" s="485"/>
      <c r="B1110" s="481"/>
      <c r="C1110" s="481"/>
      <c r="D1110" s="464">
        <v>8995</v>
      </c>
      <c r="E1110" s="481" t="s">
        <v>378</v>
      </c>
      <c r="F1110" s="22" t="s">
        <v>394</v>
      </c>
      <c r="G1110" s="20">
        <v>389.59</v>
      </c>
      <c r="AP1110" t="str">
        <f t="shared" si="34"/>
        <v/>
      </c>
      <c r="AQ1110" t="str">
        <f>IF(A1110="","",VLOOKUP(A1110,'Base Sites'!A:B,2,FALSE))</f>
        <v/>
      </c>
      <c r="AT1110" t="str">
        <f>IF(A1110="","",VLOOKUP(L1110,'Base Vendeurs'!A:B,2,FALSE))</f>
        <v/>
      </c>
      <c r="AV1110" t="str">
        <f t="shared" si="35"/>
        <v/>
      </c>
    </row>
    <row r="1111" spans="1:48" x14ac:dyDescent="0.25">
      <c r="A1111" s="485"/>
      <c r="B1111" s="481"/>
      <c r="C1111" s="481"/>
      <c r="D1111" s="464" t="s">
        <v>5201</v>
      </c>
      <c r="E1111" s="481" t="s">
        <v>378</v>
      </c>
      <c r="F1111" s="22" t="s">
        <v>394</v>
      </c>
      <c r="G1111" s="20">
        <v>515.88</v>
      </c>
      <c r="AP1111" t="str">
        <f t="shared" si="34"/>
        <v/>
      </c>
      <c r="AQ1111" t="str">
        <f>IF(A1111="","",VLOOKUP(A1111,'Base Sites'!A:B,2,FALSE))</f>
        <v/>
      </c>
      <c r="AT1111" t="str">
        <f>IF(A1111="","",VLOOKUP(L1111,'Base Vendeurs'!A:B,2,FALSE))</f>
        <v/>
      </c>
      <c r="AV1111" t="str">
        <f t="shared" si="35"/>
        <v/>
      </c>
    </row>
    <row r="1112" spans="1:48" x14ac:dyDescent="0.25">
      <c r="A1112" s="485"/>
      <c r="B1112" s="481"/>
      <c r="C1112" s="480" t="s">
        <v>5236</v>
      </c>
      <c r="D1112" s="481"/>
      <c r="E1112" s="481"/>
      <c r="F1112" s="481"/>
      <c r="G1112" s="20">
        <v>1295.06</v>
      </c>
      <c r="AP1112" t="str">
        <f t="shared" si="34"/>
        <v/>
      </c>
      <c r="AQ1112" t="str">
        <f>IF(A1112="","",VLOOKUP(A1112,'Base Sites'!A:B,2,FALSE))</f>
        <v/>
      </c>
      <c r="AT1112" t="str">
        <f>IF(A1112="","",VLOOKUP(L1112,'Base Vendeurs'!A:B,2,FALSE))</f>
        <v/>
      </c>
      <c r="AV1112" t="str">
        <f t="shared" si="35"/>
        <v/>
      </c>
    </row>
    <row r="1113" spans="1:48" x14ac:dyDescent="0.25">
      <c r="A1113" s="485"/>
      <c r="B1113" s="481"/>
      <c r="C1113" s="22" t="s">
        <v>356</v>
      </c>
      <c r="D1113" s="464">
        <v>4362</v>
      </c>
      <c r="E1113" s="22" t="s">
        <v>79</v>
      </c>
      <c r="F1113" s="22" t="s">
        <v>3061</v>
      </c>
      <c r="G1113" s="20">
        <v>1520.74</v>
      </c>
      <c r="AP1113" t="str">
        <f t="shared" si="34"/>
        <v/>
      </c>
      <c r="AQ1113" t="str">
        <f>IF(A1113="","",VLOOKUP(A1113,'Base Sites'!A:B,2,FALSE))</f>
        <v/>
      </c>
      <c r="AT1113" t="str">
        <f>IF(A1113="","",VLOOKUP(L1113,'Base Vendeurs'!A:B,2,FALSE))</f>
        <v/>
      </c>
      <c r="AV1113" t="str">
        <f t="shared" si="35"/>
        <v/>
      </c>
    </row>
    <row r="1114" spans="1:48" x14ac:dyDescent="0.25">
      <c r="A1114" s="485"/>
      <c r="B1114" s="481"/>
      <c r="C1114" s="480" t="s">
        <v>5208</v>
      </c>
      <c r="D1114" s="481"/>
      <c r="E1114" s="481"/>
      <c r="F1114" s="481"/>
      <c r="G1114" s="20">
        <v>1520.74</v>
      </c>
      <c r="AP1114" t="str">
        <f t="shared" si="34"/>
        <v/>
      </c>
      <c r="AQ1114" t="str">
        <f>IF(A1114="","",VLOOKUP(A1114,'Base Sites'!A:B,2,FALSE))</f>
        <v/>
      </c>
      <c r="AT1114" t="str">
        <f>IF(A1114="","",VLOOKUP(L1114,'Base Vendeurs'!A:B,2,FALSE))</f>
        <v/>
      </c>
      <c r="AV1114" t="str">
        <f t="shared" si="35"/>
        <v/>
      </c>
    </row>
    <row r="1115" spans="1:48" x14ac:dyDescent="0.25">
      <c r="A1115" s="485"/>
      <c r="B1115" s="481"/>
      <c r="C1115" s="480" t="s">
        <v>404</v>
      </c>
      <c r="D1115" s="464">
        <v>4100</v>
      </c>
      <c r="E1115" s="480" t="s">
        <v>42</v>
      </c>
      <c r="F1115" s="22" t="s">
        <v>572</v>
      </c>
      <c r="G1115" s="20">
        <v>530.58000000000004</v>
      </c>
      <c r="AP1115" t="str">
        <f t="shared" si="34"/>
        <v/>
      </c>
      <c r="AQ1115" t="str">
        <f>IF(A1115="","",VLOOKUP(A1115,'Base Sites'!A:B,2,FALSE))</f>
        <v/>
      </c>
      <c r="AT1115" t="str">
        <f>IF(A1115="","",VLOOKUP(L1115,'Base Vendeurs'!A:B,2,FALSE))</f>
        <v/>
      </c>
      <c r="AV1115" t="str">
        <f t="shared" si="35"/>
        <v/>
      </c>
    </row>
    <row r="1116" spans="1:48" x14ac:dyDescent="0.25">
      <c r="A1116" s="485"/>
      <c r="B1116" s="481"/>
      <c r="C1116" s="481"/>
      <c r="D1116" s="464">
        <v>4101</v>
      </c>
      <c r="E1116" s="481" t="s">
        <v>42</v>
      </c>
      <c r="F1116" s="22" t="s">
        <v>572</v>
      </c>
      <c r="G1116" s="20">
        <v>530.57000000000005</v>
      </c>
      <c r="AP1116" t="str">
        <f t="shared" si="34"/>
        <v/>
      </c>
      <c r="AQ1116" t="str">
        <f>IF(A1116="","",VLOOKUP(A1116,'Base Sites'!A:B,2,FALSE))</f>
        <v/>
      </c>
      <c r="AT1116" t="str">
        <f>IF(A1116="","",VLOOKUP(L1116,'Base Vendeurs'!A:B,2,FALSE))</f>
        <v/>
      </c>
      <c r="AV1116" t="str">
        <f t="shared" si="35"/>
        <v/>
      </c>
    </row>
    <row r="1117" spans="1:48" x14ac:dyDescent="0.25">
      <c r="A1117" s="485"/>
      <c r="B1117" s="481"/>
      <c r="C1117" s="481"/>
      <c r="D1117" s="464">
        <v>4102</v>
      </c>
      <c r="E1117" s="481" t="s">
        <v>42</v>
      </c>
      <c r="F1117" s="22" t="s">
        <v>572</v>
      </c>
      <c r="G1117" s="20">
        <v>530.58000000000004</v>
      </c>
      <c r="AP1117" t="str">
        <f t="shared" si="34"/>
        <v/>
      </c>
      <c r="AQ1117" t="str">
        <f>IF(A1117="","",VLOOKUP(A1117,'Base Sites'!A:B,2,FALSE))</f>
        <v/>
      </c>
      <c r="AT1117" t="str">
        <f>IF(A1117="","",VLOOKUP(L1117,'Base Vendeurs'!A:B,2,FALSE))</f>
        <v/>
      </c>
      <c r="AV1117" t="str">
        <f t="shared" si="35"/>
        <v/>
      </c>
    </row>
    <row r="1118" spans="1:48" x14ac:dyDescent="0.25">
      <c r="A1118" s="485"/>
      <c r="B1118" s="481"/>
      <c r="C1118" s="481"/>
      <c r="D1118" s="464">
        <v>4103</v>
      </c>
      <c r="E1118" s="481" t="s">
        <v>42</v>
      </c>
      <c r="F1118" s="22" t="s">
        <v>572</v>
      </c>
      <c r="G1118" s="20">
        <v>530.57000000000005</v>
      </c>
      <c r="AP1118" t="str">
        <f t="shared" si="34"/>
        <v/>
      </c>
      <c r="AQ1118" t="str">
        <f>IF(A1118="","",VLOOKUP(A1118,'Base Sites'!A:B,2,FALSE))</f>
        <v/>
      </c>
      <c r="AT1118" t="str">
        <f>IF(A1118="","",VLOOKUP(L1118,'Base Vendeurs'!A:B,2,FALSE))</f>
        <v/>
      </c>
      <c r="AV1118" t="str">
        <f t="shared" si="35"/>
        <v/>
      </c>
    </row>
    <row r="1119" spans="1:48" x14ac:dyDescent="0.25">
      <c r="A1119" s="485"/>
      <c r="B1119" s="481"/>
      <c r="C1119" s="481"/>
      <c r="D1119" s="464">
        <v>4104</v>
      </c>
      <c r="E1119" s="481" t="s">
        <v>42</v>
      </c>
      <c r="F1119" s="22" t="s">
        <v>572</v>
      </c>
      <c r="G1119" s="20">
        <v>471.77</v>
      </c>
      <c r="AP1119" t="str">
        <f t="shared" si="34"/>
        <v/>
      </c>
      <c r="AQ1119" t="str">
        <f>IF(A1119="","",VLOOKUP(A1119,'Base Sites'!A:B,2,FALSE))</f>
        <v/>
      </c>
      <c r="AT1119" t="str">
        <f>IF(A1119="","",VLOOKUP(L1119,'Base Vendeurs'!A:B,2,FALSE))</f>
        <v/>
      </c>
      <c r="AV1119" t="str">
        <f t="shared" si="35"/>
        <v/>
      </c>
    </row>
    <row r="1120" spans="1:48" x14ac:dyDescent="0.25">
      <c r="A1120" s="485"/>
      <c r="B1120" s="481"/>
      <c r="C1120" s="481"/>
      <c r="D1120" s="464">
        <v>4105</v>
      </c>
      <c r="E1120" s="481" t="s">
        <v>42</v>
      </c>
      <c r="F1120" s="22" t="s">
        <v>572</v>
      </c>
      <c r="G1120" s="20">
        <v>471.78999999999996</v>
      </c>
      <c r="AP1120" t="str">
        <f t="shared" si="34"/>
        <v/>
      </c>
      <c r="AQ1120" t="str">
        <f>IF(A1120="","",VLOOKUP(A1120,'Base Sites'!A:B,2,FALSE))</f>
        <v/>
      </c>
      <c r="AT1120" t="str">
        <f>IF(A1120="","",VLOOKUP(L1120,'Base Vendeurs'!A:B,2,FALSE))</f>
        <v/>
      </c>
      <c r="AV1120" t="str">
        <f t="shared" si="35"/>
        <v/>
      </c>
    </row>
    <row r="1121" spans="1:48" x14ac:dyDescent="0.25">
      <c r="A1121" s="485"/>
      <c r="B1121" s="481"/>
      <c r="C1121" s="480" t="s">
        <v>5214</v>
      </c>
      <c r="D1121" s="481"/>
      <c r="E1121" s="481"/>
      <c r="F1121" s="481"/>
      <c r="G1121" s="20">
        <v>3065.86</v>
      </c>
      <c r="AP1121" t="str">
        <f t="shared" si="34"/>
        <v/>
      </c>
      <c r="AQ1121" t="str">
        <f>IF(A1121="","",VLOOKUP(A1121,'Base Sites'!A:B,2,FALSE))</f>
        <v/>
      </c>
      <c r="AT1121" t="str">
        <f>IF(A1121="","",VLOOKUP(L1121,'Base Vendeurs'!A:B,2,FALSE))</f>
        <v/>
      </c>
      <c r="AV1121" t="str">
        <f t="shared" si="35"/>
        <v/>
      </c>
    </row>
    <row r="1122" spans="1:48" x14ac:dyDescent="0.25">
      <c r="A1122" s="485"/>
      <c r="B1122" s="481"/>
      <c r="C1122" s="480" t="s">
        <v>395</v>
      </c>
      <c r="D1122" s="464">
        <v>4046</v>
      </c>
      <c r="E1122" s="480" t="s">
        <v>31</v>
      </c>
      <c r="F1122" s="22" t="s">
        <v>505</v>
      </c>
      <c r="G1122" s="20">
        <v>675.3</v>
      </c>
      <c r="AP1122" t="str">
        <f t="shared" si="34"/>
        <v/>
      </c>
      <c r="AQ1122" t="str">
        <f>IF(A1122="","",VLOOKUP(A1122,'Base Sites'!A:B,2,FALSE))</f>
        <v/>
      </c>
      <c r="AT1122" t="str">
        <f>IF(A1122="","",VLOOKUP(L1122,'Base Vendeurs'!A:B,2,FALSE))</f>
        <v/>
      </c>
      <c r="AV1122" t="str">
        <f t="shared" si="35"/>
        <v/>
      </c>
    </row>
    <row r="1123" spans="1:48" x14ac:dyDescent="0.25">
      <c r="A1123" s="485"/>
      <c r="B1123" s="481"/>
      <c r="C1123" s="481"/>
      <c r="D1123" s="464">
        <v>4048</v>
      </c>
      <c r="E1123" s="481" t="s">
        <v>31</v>
      </c>
      <c r="F1123" s="22" t="s">
        <v>3742</v>
      </c>
      <c r="G1123" s="20">
        <v>675.3</v>
      </c>
      <c r="AP1123" t="str">
        <f t="shared" si="34"/>
        <v/>
      </c>
      <c r="AQ1123" t="str">
        <f>IF(A1123="","",VLOOKUP(A1123,'Base Sites'!A:B,2,FALSE))</f>
        <v/>
      </c>
      <c r="AT1123" t="str">
        <f>IF(A1123="","",VLOOKUP(L1123,'Base Vendeurs'!A:B,2,FALSE))</f>
        <v/>
      </c>
      <c r="AV1123" t="str">
        <f t="shared" si="35"/>
        <v/>
      </c>
    </row>
    <row r="1124" spans="1:48" x14ac:dyDescent="0.25">
      <c r="A1124" s="485"/>
      <c r="B1124" s="481"/>
      <c r="C1124" s="481"/>
      <c r="D1124" s="464">
        <v>4131</v>
      </c>
      <c r="E1124" s="22" t="s">
        <v>178</v>
      </c>
      <c r="F1124" s="22" t="s">
        <v>3729</v>
      </c>
      <c r="G1124" s="20">
        <v>2046.87</v>
      </c>
      <c r="AP1124" t="str">
        <f t="shared" si="34"/>
        <v/>
      </c>
      <c r="AQ1124" t="str">
        <f>IF(A1124="","",VLOOKUP(A1124,'Base Sites'!A:B,2,FALSE))</f>
        <v/>
      </c>
      <c r="AT1124" t="str">
        <f>IF(A1124="","",VLOOKUP(L1124,'Base Vendeurs'!A:B,2,FALSE))</f>
        <v/>
      </c>
      <c r="AV1124" t="str">
        <f t="shared" si="35"/>
        <v/>
      </c>
    </row>
    <row r="1125" spans="1:48" x14ac:dyDescent="0.25">
      <c r="A1125" s="485"/>
      <c r="B1125" s="481"/>
      <c r="C1125" s="481"/>
      <c r="D1125" s="464">
        <v>4404</v>
      </c>
      <c r="E1125" s="22" t="s">
        <v>378</v>
      </c>
      <c r="F1125" s="22" t="s">
        <v>633</v>
      </c>
      <c r="G1125" s="20">
        <v>569.67999999999995</v>
      </c>
      <c r="AP1125" t="str">
        <f t="shared" si="34"/>
        <v/>
      </c>
      <c r="AQ1125" t="str">
        <f>IF(A1125="","",VLOOKUP(A1125,'Base Sites'!A:B,2,FALSE))</f>
        <v/>
      </c>
      <c r="AT1125" t="str">
        <f>IF(A1125="","",VLOOKUP(L1125,'Base Vendeurs'!A:B,2,FALSE))</f>
        <v/>
      </c>
      <c r="AV1125" t="str">
        <f t="shared" si="35"/>
        <v/>
      </c>
    </row>
    <row r="1126" spans="1:48" x14ac:dyDescent="0.25">
      <c r="A1126" s="485"/>
      <c r="B1126" s="481"/>
      <c r="C1126" s="481"/>
      <c r="D1126" s="464">
        <v>4458</v>
      </c>
      <c r="E1126" s="22" t="s">
        <v>42</v>
      </c>
      <c r="F1126" s="22" t="s">
        <v>3794</v>
      </c>
      <c r="G1126" s="20">
        <v>713.7</v>
      </c>
      <c r="AP1126" t="str">
        <f t="shared" si="34"/>
        <v/>
      </c>
      <c r="AQ1126" t="str">
        <f>IF(A1126="","",VLOOKUP(A1126,'Base Sites'!A:B,2,FALSE))</f>
        <v/>
      </c>
      <c r="AT1126" t="str">
        <f>IF(A1126="","",VLOOKUP(L1126,'Base Vendeurs'!A:B,2,FALSE))</f>
        <v/>
      </c>
      <c r="AV1126" t="str">
        <f t="shared" si="35"/>
        <v/>
      </c>
    </row>
    <row r="1127" spans="1:48" x14ac:dyDescent="0.25">
      <c r="A1127" s="485"/>
      <c r="B1127" s="481"/>
      <c r="C1127" s="480" t="s">
        <v>5237</v>
      </c>
      <c r="D1127" s="481"/>
      <c r="E1127" s="481"/>
      <c r="F1127" s="481"/>
      <c r="G1127" s="20">
        <v>4680.8499999999995</v>
      </c>
      <c r="AP1127" t="str">
        <f t="shared" si="34"/>
        <v/>
      </c>
      <c r="AQ1127" t="str">
        <f>IF(A1127="","",VLOOKUP(A1127,'Base Sites'!A:B,2,FALSE))</f>
        <v/>
      </c>
      <c r="AT1127" t="str">
        <f>IF(A1127="","",VLOOKUP(L1127,'Base Vendeurs'!A:B,2,FALSE))</f>
        <v/>
      </c>
      <c r="AV1127" t="str">
        <f t="shared" si="35"/>
        <v/>
      </c>
    </row>
    <row r="1128" spans="1:48" x14ac:dyDescent="0.25">
      <c r="A1128" s="485"/>
      <c r="B1128" s="481"/>
      <c r="C1128" s="22" t="s">
        <v>427</v>
      </c>
      <c r="D1128" s="464">
        <v>4438</v>
      </c>
      <c r="E1128" s="22" t="s">
        <v>378</v>
      </c>
      <c r="F1128" s="22" t="s">
        <v>1504</v>
      </c>
      <c r="G1128" s="20">
        <v>2511.46</v>
      </c>
      <c r="AP1128" t="str">
        <f t="shared" si="34"/>
        <v/>
      </c>
      <c r="AQ1128" t="str">
        <f>IF(A1128="","",VLOOKUP(A1128,'Base Sites'!A:B,2,FALSE))</f>
        <v/>
      </c>
      <c r="AT1128" t="str">
        <f>IF(A1128="","",VLOOKUP(L1128,'Base Vendeurs'!A:B,2,FALSE))</f>
        <v/>
      </c>
      <c r="AV1128" t="str">
        <f t="shared" si="35"/>
        <v/>
      </c>
    </row>
    <row r="1129" spans="1:48" x14ac:dyDescent="0.25">
      <c r="A1129" s="485"/>
      <c r="B1129" s="481"/>
      <c r="C1129" s="480" t="s">
        <v>5215</v>
      </c>
      <c r="D1129" s="481"/>
      <c r="E1129" s="481"/>
      <c r="F1129" s="481"/>
      <c r="G1129" s="20">
        <v>2511.46</v>
      </c>
      <c r="AP1129" t="str">
        <f t="shared" si="34"/>
        <v/>
      </c>
      <c r="AQ1129" t="str">
        <f>IF(A1129="","",VLOOKUP(A1129,'Base Sites'!A:B,2,FALSE))</f>
        <v/>
      </c>
      <c r="AT1129" t="str">
        <f>IF(A1129="","",VLOOKUP(L1129,'Base Vendeurs'!A:B,2,FALSE))</f>
        <v/>
      </c>
      <c r="AV1129" t="str">
        <f t="shared" si="35"/>
        <v/>
      </c>
    </row>
    <row r="1130" spans="1:48" x14ac:dyDescent="0.25">
      <c r="A1130" s="485"/>
      <c r="B1130" s="481"/>
      <c r="C1130" s="480" t="s">
        <v>511</v>
      </c>
      <c r="D1130" s="464">
        <v>4072</v>
      </c>
      <c r="E1130" s="22" t="s">
        <v>31</v>
      </c>
      <c r="F1130" s="22" t="s">
        <v>513</v>
      </c>
      <c r="G1130" s="20">
        <v>455.58</v>
      </c>
      <c r="AP1130" t="str">
        <f t="shared" si="34"/>
        <v/>
      </c>
      <c r="AQ1130" t="str">
        <f>IF(A1130="","",VLOOKUP(A1130,'Base Sites'!A:B,2,FALSE))</f>
        <v/>
      </c>
      <c r="AT1130" t="str">
        <f>IF(A1130="","",VLOOKUP(L1130,'Base Vendeurs'!A:B,2,FALSE))</f>
        <v/>
      </c>
      <c r="AV1130" t="str">
        <f t="shared" si="35"/>
        <v/>
      </c>
    </row>
    <row r="1131" spans="1:48" x14ac:dyDescent="0.25">
      <c r="A1131" s="485"/>
      <c r="B1131" s="481"/>
      <c r="C1131" s="481"/>
      <c r="D1131" s="464">
        <v>4555</v>
      </c>
      <c r="E1131" s="22" t="s">
        <v>129</v>
      </c>
      <c r="F1131" s="22" t="s">
        <v>1411</v>
      </c>
      <c r="G1131" s="20">
        <v>1242.42</v>
      </c>
      <c r="AP1131" t="str">
        <f t="shared" si="34"/>
        <v/>
      </c>
      <c r="AQ1131" t="str">
        <f>IF(A1131="","",VLOOKUP(A1131,'Base Sites'!A:B,2,FALSE))</f>
        <v/>
      </c>
      <c r="AT1131" t="str">
        <f>IF(A1131="","",VLOOKUP(L1131,'Base Vendeurs'!A:B,2,FALSE))</f>
        <v/>
      </c>
      <c r="AV1131" t="str">
        <f t="shared" si="35"/>
        <v/>
      </c>
    </row>
    <row r="1132" spans="1:48" x14ac:dyDescent="0.25">
      <c r="A1132" s="485"/>
      <c r="B1132" s="481"/>
      <c r="C1132" s="480" t="s">
        <v>5238</v>
      </c>
      <c r="D1132" s="481"/>
      <c r="E1132" s="481"/>
      <c r="F1132" s="481"/>
      <c r="G1132" s="20">
        <v>1698</v>
      </c>
      <c r="AP1132" t="str">
        <f t="shared" si="34"/>
        <v/>
      </c>
      <c r="AQ1132" t="str">
        <f>IF(A1132="","",VLOOKUP(A1132,'Base Sites'!A:B,2,FALSE))</f>
        <v/>
      </c>
      <c r="AT1132" t="str">
        <f>IF(A1132="","",VLOOKUP(L1132,'Base Vendeurs'!A:B,2,FALSE))</f>
        <v/>
      </c>
      <c r="AV1132" t="str">
        <f t="shared" si="35"/>
        <v/>
      </c>
    </row>
    <row r="1133" spans="1:48" x14ac:dyDescent="0.25">
      <c r="A1133" s="485"/>
      <c r="B1133" s="481"/>
      <c r="C1133" s="22" t="s">
        <v>74</v>
      </c>
      <c r="D1133" s="464">
        <v>5188</v>
      </c>
      <c r="E1133" s="22" t="s">
        <v>85</v>
      </c>
      <c r="F1133" s="22" t="s">
        <v>4474</v>
      </c>
      <c r="G1133" s="20">
        <v>2154.98</v>
      </c>
      <c r="AP1133" t="str">
        <f t="shared" si="34"/>
        <v/>
      </c>
      <c r="AQ1133" t="str">
        <f>IF(A1133="","",VLOOKUP(A1133,'Base Sites'!A:B,2,FALSE))</f>
        <v/>
      </c>
      <c r="AT1133" t="str">
        <f>IF(A1133="","",VLOOKUP(L1133,'Base Vendeurs'!A:B,2,FALSE))</f>
        <v/>
      </c>
      <c r="AV1133" t="str">
        <f t="shared" si="35"/>
        <v/>
      </c>
    </row>
    <row r="1134" spans="1:48" x14ac:dyDescent="0.25">
      <c r="A1134" s="485"/>
      <c r="B1134" s="481"/>
      <c r="C1134" s="480" t="s">
        <v>5219</v>
      </c>
      <c r="D1134" s="481"/>
      <c r="E1134" s="481"/>
      <c r="F1134" s="481"/>
      <c r="G1134" s="20">
        <v>2154.98</v>
      </c>
      <c r="AP1134" t="str">
        <f t="shared" si="34"/>
        <v/>
      </c>
      <c r="AQ1134" t="str">
        <f>IF(A1134="","",VLOOKUP(A1134,'Base Sites'!A:B,2,FALSE))</f>
        <v/>
      </c>
      <c r="AT1134" t="str">
        <f>IF(A1134="","",VLOOKUP(L1134,'Base Vendeurs'!A:B,2,FALSE))</f>
        <v/>
      </c>
      <c r="AV1134" t="str">
        <f t="shared" si="35"/>
        <v/>
      </c>
    </row>
    <row r="1135" spans="1:48" x14ac:dyDescent="0.25">
      <c r="A1135" s="485"/>
      <c r="B1135" s="480" t="s">
        <v>5192</v>
      </c>
      <c r="C1135" s="481"/>
      <c r="D1135" s="481"/>
      <c r="E1135" s="481"/>
      <c r="F1135" s="481"/>
      <c r="G1135" s="20">
        <v>387988.08000000101</v>
      </c>
      <c r="AP1135" t="str">
        <f t="shared" si="34"/>
        <v/>
      </c>
      <c r="AQ1135" t="str">
        <f>IF(A1135="","",VLOOKUP(A1135,'Base Sites'!A:B,2,FALSE))</f>
        <v/>
      </c>
      <c r="AT1135" t="str">
        <f>IF(A1135="","",VLOOKUP(L1135,'Base Vendeurs'!A:B,2,FALSE))</f>
        <v/>
      </c>
      <c r="AV1135" t="str">
        <f t="shared" si="35"/>
        <v/>
      </c>
    </row>
    <row r="1136" spans="1:48" x14ac:dyDescent="0.25">
      <c r="A1136" s="485"/>
      <c r="B1136" s="480" t="s">
        <v>104</v>
      </c>
      <c r="C1136" s="480" t="s">
        <v>33</v>
      </c>
      <c r="D1136" s="464">
        <v>2696</v>
      </c>
      <c r="E1136" s="480" t="s">
        <v>24</v>
      </c>
      <c r="F1136" s="22" t="s">
        <v>326</v>
      </c>
      <c r="G1136" s="20">
        <v>1335</v>
      </c>
      <c r="AP1136" t="str">
        <f t="shared" si="34"/>
        <v/>
      </c>
      <c r="AQ1136" t="str">
        <f>IF(A1136="","",VLOOKUP(A1136,'Base Sites'!A:B,2,FALSE))</f>
        <v/>
      </c>
      <c r="AT1136" t="str">
        <f>IF(A1136="","",VLOOKUP(L1136,'Base Vendeurs'!A:B,2,FALSE))</f>
        <v/>
      </c>
      <c r="AV1136" t="str">
        <f t="shared" si="35"/>
        <v/>
      </c>
    </row>
    <row r="1137" spans="1:48" x14ac:dyDescent="0.25">
      <c r="A1137" s="485"/>
      <c r="B1137" s="481"/>
      <c r="C1137" s="481"/>
      <c r="D1137" s="464">
        <v>2730</v>
      </c>
      <c r="E1137" s="481" t="s">
        <v>24</v>
      </c>
      <c r="F1137" s="22" t="s">
        <v>326</v>
      </c>
      <c r="G1137" s="20">
        <v>1335</v>
      </c>
      <c r="AP1137" t="str">
        <f t="shared" si="34"/>
        <v/>
      </c>
      <c r="AQ1137" t="str">
        <f>IF(A1137="","",VLOOKUP(A1137,'Base Sites'!A:B,2,FALSE))</f>
        <v/>
      </c>
      <c r="AT1137" t="str">
        <f>IF(A1137="","",VLOOKUP(L1137,'Base Vendeurs'!A:B,2,FALSE))</f>
        <v/>
      </c>
      <c r="AV1137" t="str">
        <f t="shared" si="35"/>
        <v/>
      </c>
    </row>
    <row r="1138" spans="1:48" x14ac:dyDescent="0.25">
      <c r="A1138" s="485"/>
      <c r="B1138" s="481"/>
      <c r="C1138" s="481"/>
      <c r="D1138" s="464">
        <v>2732</v>
      </c>
      <c r="E1138" s="481" t="s">
        <v>24</v>
      </c>
      <c r="F1138" s="22" t="s">
        <v>326</v>
      </c>
      <c r="G1138" s="20">
        <v>1335</v>
      </c>
      <c r="AP1138" t="str">
        <f t="shared" si="34"/>
        <v/>
      </c>
      <c r="AQ1138" t="str">
        <f>IF(A1138="","",VLOOKUP(A1138,'Base Sites'!A:B,2,FALSE))</f>
        <v/>
      </c>
      <c r="AT1138" t="str">
        <f>IF(A1138="","",VLOOKUP(L1138,'Base Vendeurs'!A:B,2,FALSE))</f>
        <v/>
      </c>
      <c r="AV1138" t="str">
        <f t="shared" si="35"/>
        <v/>
      </c>
    </row>
    <row r="1139" spans="1:48" x14ac:dyDescent="0.25">
      <c r="A1139" s="485"/>
      <c r="B1139" s="481"/>
      <c r="C1139" s="481"/>
      <c r="D1139" s="464">
        <v>2739</v>
      </c>
      <c r="E1139" s="481" t="s">
        <v>24</v>
      </c>
      <c r="F1139" s="22" t="s">
        <v>326</v>
      </c>
      <c r="G1139" s="20">
        <v>1335</v>
      </c>
      <c r="AP1139" t="str">
        <f t="shared" si="34"/>
        <v/>
      </c>
      <c r="AQ1139" t="str">
        <f>IF(A1139="","",VLOOKUP(A1139,'Base Sites'!A:B,2,FALSE))</f>
        <v/>
      </c>
      <c r="AT1139" t="str">
        <f>IF(A1139="","",VLOOKUP(L1139,'Base Vendeurs'!A:B,2,FALSE))</f>
        <v/>
      </c>
      <c r="AV1139" t="str">
        <f t="shared" si="35"/>
        <v/>
      </c>
    </row>
    <row r="1140" spans="1:48" x14ac:dyDescent="0.25">
      <c r="A1140" s="485"/>
      <c r="B1140" s="481"/>
      <c r="C1140" s="481"/>
      <c r="D1140" s="464">
        <v>3152</v>
      </c>
      <c r="E1140" s="481" t="s">
        <v>24</v>
      </c>
      <c r="F1140" s="22" t="s">
        <v>326</v>
      </c>
      <c r="G1140" s="20">
        <v>715</v>
      </c>
      <c r="AP1140" t="str">
        <f t="shared" si="34"/>
        <v/>
      </c>
      <c r="AQ1140" t="str">
        <f>IF(A1140="","",VLOOKUP(A1140,'Base Sites'!A:B,2,FALSE))</f>
        <v/>
      </c>
      <c r="AT1140" t="str">
        <f>IF(A1140="","",VLOOKUP(L1140,'Base Vendeurs'!A:B,2,FALSE))</f>
        <v/>
      </c>
      <c r="AV1140" t="str">
        <f t="shared" si="35"/>
        <v/>
      </c>
    </row>
    <row r="1141" spans="1:48" x14ac:dyDescent="0.25">
      <c r="A1141" s="485"/>
      <c r="B1141" s="481"/>
      <c r="C1141" s="481"/>
      <c r="D1141" s="464">
        <v>3166</v>
      </c>
      <c r="E1141" s="481" t="s">
        <v>24</v>
      </c>
      <c r="F1141" s="22" t="s">
        <v>326</v>
      </c>
      <c r="G1141" s="20">
        <v>715</v>
      </c>
      <c r="AP1141" t="str">
        <f t="shared" si="34"/>
        <v/>
      </c>
      <c r="AQ1141" t="str">
        <f>IF(A1141="","",VLOOKUP(A1141,'Base Sites'!A:B,2,FALSE))</f>
        <v/>
      </c>
      <c r="AT1141" t="str">
        <f>IF(A1141="","",VLOOKUP(L1141,'Base Vendeurs'!A:B,2,FALSE))</f>
        <v/>
      </c>
      <c r="AV1141" t="str">
        <f t="shared" si="35"/>
        <v/>
      </c>
    </row>
    <row r="1142" spans="1:48" x14ac:dyDescent="0.25">
      <c r="A1142" s="485"/>
      <c r="B1142" s="481"/>
      <c r="C1142" s="481"/>
      <c r="D1142" s="464">
        <v>3172</v>
      </c>
      <c r="E1142" s="481" t="s">
        <v>24</v>
      </c>
      <c r="F1142" s="22" t="s">
        <v>326</v>
      </c>
      <c r="G1142" s="20">
        <v>715</v>
      </c>
      <c r="AP1142" t="str">
        <f t="shared" si="34"/>
        <v/>
      </c>
      <c r="AQ1142" t="str">
        <f>IF(A1142="","",VLOOKUP(A1142,'Base Sites'!A:B,2,FALSE))</f>
        <v/>
      </c>
      <c r="AT1142" t="str">
        <f>IF(A1142="","",VLOOKUP(L1142,'Base Vendeurs'!A:B,2,FALSE))</f>
        <v/>
      </c>
      <c r="AV1142" t="str">
        <f t="shared" si="35"/>
        <v/>
      </c>
    </row>
    <row r="1143" spans="1:48" x14ac:dyDescent="0.25">
      <c r="A1143" s="485"/>
      <c r="B1143" s="481"/>
      <c r="C1143" s="481"/>
      <c r="D1143" s="464">
        <v>3177</v>
      </c>
      <c r="E1143" s="481" t="s">
        <v>24</v>
      </c>
      <c r="F1143" s="22" t="s">
        <v>326</v>
      </c>
      <c r="G1143" s="20">
        <v>715</v>
      </c>
      <c r="AP1143" t="str">
        <f t="shared" si="34"/>
        <v/>
      </c>
      <c r="AQ1143" t="str">
        <f>IF(A1143="","",VLOOKUP(A1143,'Base Sites'!A:B,2,FALSE))</f>
        <v/>
      </c>
      <c r="AT1143" t="str">
        <f>IF(A1143="","",VLOOKUP(L1143,'Base Vendeurs'!A:B,2,FALSE))</f>
        <v/>
      </c>
      <c r="AV1143" t="str">
        <f t="shared" si="35"/>
        <v/>
      </c>
    </row>
    <row r="1144" spans="1:48" x14ac:dyDescent="0.25">
      <c r="A1144" s="485"/>
      <c r="B1144" s="481"/>
      <c r="C1144" s="481"/>
      <c r="D1144" s="464">
        <v>3180</v>
      </c>
      <c r="E1144" s="481" t="s">
        <v>24</v>
      </c>
      <c r="F1144" s="22" t="s">
        <v>326</v>
      </c>
      <c r="G1144" s="20">
        <v>786</v>
      </c>
      <c r="AP1144" t="str">
        <f t="shared" si="34"/>
        <v/>
      </c>
      <c r="AQ1144" t="str">
        <f>IF(A1144="","",VLOOKUP(A1144,'Base Sites'!A:B,2,FALSE))</f>
        <v/>
      </c>
      <c r="AT1144" t="str">
        <f>IF(A1144="","",VLOOKUP(L1144,'Base Vendeurs'!A:B,2,FALSE))</f>
        <v/>
      </c>
      <c r="AV1144" t="str">
        <f t="shared" si="35"/>
        <v/>
      </c>
    </row>
    <row r="1145" spans="1:48" x14ac:dyDescent="0.25">
      <c r="A1145" s="485"/>
      <c r="B1145" s="481"/>
      <c r="C1145" s="481"/>
      <c r="D1145" s="464">
        <v>3241</v>
      </c>
      <c r="E1145" s="22" t="s">
        <v>34</v>
      </c>
      <c r="F1145" s="22" t="s">
        <v>1155</v>
      </c>
      <c r="G1145" s="20">
        <v>1661.83</v>
      </c>
      <c r="AP1145" t="str">
        <f t="shared" si="34"/>
        <v/>
      </c>
      <c r="AQ1145" t="str">
        <f>IF(A1145="","",VLOOKUP(A1145,'Base Sites'!A:B,2,FALSE))</f>
        <v/>
      </c>
      <c r="AT1145" t="str">
        <f>IF(A1145="","",VLOOKUP(L1145,'Base Vendeurs'!A:B,2,FALSE))</f>
        <v/>
      </c>
      <c r="AV1145" t="str">
        <f t="shared" si="35"/>
        <v/>
      </c>
    </row>
    <row r="1146" spans="1:48" x14ac:dyDescent="0.25">
      <c r="A1146" s="485"/>
      <c r="B1146" s="481"/>
      <c r="C1146" s="481"/>
      <c r="D1146" s="464">
        <v>4029</v>
      </c>
      <c r="E1146" s="22" t="s">
        <v>26</v>
      </c>
      <c r="F1146" s="22" t="s">
        <v>65</v>
      </c>
      <c r="G1146" s="20">
        <v>1602.02</v>
      </c>
      <c r="AP1146" t="str">
        <f t="shared" si="34"/>
        <v/>
      </c>
      <c r="AQ1146" t="str">
        <f>IF(A1146="","",VLOOKUP(A1146,'Base Sites'!A:B,2,FALSE))</f>
        <v/>
      </c>
      <c r="AT1146" t="str">
        <f>IF(A1146="","",VLOOKUP(L1146,'Base Vendeurs'!A:B,2,FALSE))</f>
        <v/>
      </c>
      <c r="AV1146" t="str">
        <f t="shared" si="35"/>
        <v/>
      </c>
    </row>
    <row r="1147" spans="1:48" x14ac:dyDescent="0.25">
      <c r="A1147" s="485"/>
      <c r="B1147" s="481"/>
      <c r="C1147" s="481"/>
      <c r="D1147" s="464">
        <v>4565</v>
      </c>
      <c r="E1147" s="480" t="s">
        <v>24</v>
      </c>
      <c r="F1147" s="22" t="s">
        <v>1376</v>
      </c>
      <c r="G1147" s="20">
        <v>965.5</v>
      </c>
      <c r="AP1147" t="str">
        <f t="shared" si="34"/>
        <v/>
      </c>
      <c r="AQ1147" t="str">
        <f>IF(A1147="","",VLOOKUP(A1147,'Base Sites'!A:B,2,FALSE))</f>
        <v/>
      </c>
      <c r="AT1147" t="str">
        <f>IF(A1147="","",VLOOKUP(L1147,'Base Vendeurs'!A:B,2,FALSE))</f>
        <v/>
      </c>
      <c r="AV1147" t="str">
        <f t="shared" si="35"/>
        <v/>
      </c>
    </row>
    <row r="1148" spans="1:48" x14ac:dyDescent="0.25">
      <c r="A1148" s="485"/>
      <c r="B1148" s="481"/>
      <c r="C1148" s="481"/>
      <c r="D1148" s="464">
        <v>4566</v>
      </c>
      <c r="E1148" s="481" t="s">
        <v>24</v>
      </c>
      <c r="F1148" s="22" t="s">
        <v>1376</v>
      </c>
      <c r="G1148" s="20">
        <v>965.5</v>
      </c>
      <c r="AP1148" t="str">
        <f t="shared" si="34"/>
        <v/>
      </c>
      <c r="AQ1148" t="str">
        <f>IF(A1148="","",VLOOKUP(A1148,'Base Sites'!A:B,2,FALSE))</f>
        <v/>
      </c>
      <c r="AT1148" t="str">
        <f>IF(A1148="","",VLOOKUP(L1148,'Base Vendeurs'!A:B,2,FALSE))</f>
        <v/>
      </c>
      <c r="AV1148" t="str">
        <f t="shared" si="35"/>
        <v/>
      </c>
    </row>
    <row r="1149" spans="1:48" x14ac:dyDescent="0.25">
      <c r="A1149" s="485"/>
      <c r="B1149" s="481"/>
      <c r="C1149" s="481"/>
      <c r="D1149" s="464">
        <v>4567</v>
      </c>
      <c r="E1149" s="481" t="s">
        <v>24</v>
      </c>
      <c r="F1149" s="22" t="s">
        <v>1376</v>
      </c>
      <c r="G1149" s="20">
        <v>965.5</v>
      </c>
      <c r="AP1149" t="str">
        <f t="shared" si="34"/>
        <v/>
      </c>
      <c r="AQ1149" t="str">
        <f>IF(A1149="","",VLOOKUP(A1149,'Base Sites'!A:B,2,FALSE))</f>
        <v/>
      </c>
      <c r="AT1149" t="str">
        <f>IF(A1149="","",VLOOKUP(L1149,'Base Vendeurs'!A:B,2,FALSE))</f>
        <v/>
      </c>
      <c r="AV1149" t="str">
        <f t="shared" si="35"/>
        <v/>
      </c>
    </row>
    <row r="1150" spans="1:48" x14ac:dyDescent="0.25">
      <c r="A1150" s="485"/>
      <c r="B1150" s="481"/>
      <c r="C1150" s="481"/>
      <c r="D1150" s="464">
        <v>4568</v>
      </c>
      <c r="E1150" s="481" t="s">
        <v>24</v>
      </c>
      <c r="F1150" s="22" t="s">
        <v>1376</v>
      </c>
      <c r="G1150" s="20">
        <v>965.5</v>
      </c>
      <c r="AP1150" t="str">
        <f t="shared" si="34"/>
        <v/>
      </c>
      <c r="AQ1150" t="str">
        <f>IF(A1150="","",VLOOKUP(A1150,'Base Sites'!A:B,2,FALSE))</f>
        <v/>
      </c>
      <c r="AT1150" t="str">
        <f>IF(A1150="","",VLOOKUP(L1150,'Base Vendeurs'!A:B,2,FALSE))</f>
        <v/>
      </c>
      <c r="AV1150" t="str">
        <f t="shared" si="35"/>
        <v/>
      </c>
    </row>
    <row r="1151" spans="1:48" x14ac:dyDescent="0.25">
      <c r="A1151" s="485"/>
      <c r="B1151" s="481"/>
      <c r="C1151" s="481"/>
      <c r="D1151" s="464">
        <v>4569</v>
      </c>
      <c r="E1151" s="481" t="s">
        <v>24</v>
      </c>
      <c r="F1151" s="22" t="s">
        <v>1376</v>
      </c>
      <c r="G1151" s="20">
        <v>965.5</v>
      </c>
      <c r="AP1151" t="str">
        <f t="shared" si="34"/>
        <v/>
      </c>
      <c r="AQ1151" t="str">
        <f>IF(A1151="","",VLOOKUP(A1151,'Base Sites'!A:B,2,FALSE))</f>
        <v/>
      </c>
      <c r="AT1151" t="str">
        <f>IF(A1151="","",VLOOKUP(L1151,'Base Vendeurs'!A:B,2,FALSE))</f>
        <v/>
      </c>
      <c r="AV1151" t="str">
        <f t="shared" si="35"/>
        <v/>
      </c>
    </row>
    <row r="1152" spans="1:48" x14ac:dyDescent="0.25">
      <c r="A1152" s="485"/>
      <c r="B1152" s="481"/>
      <c r="C1152" s="481"/>
      <c r="D1152" s="464">
        <v>4570</v>
      </c>
      <c r="E1152" s="481" t="s">
        <v>24</v>
      </c>
      <c r="F1152" s="22" t="s">
        <v>1376</v>
      </c>
      <c r="G1152" s="20">
        <v>965.5</v>
      </c>
      <c r="AP1152" t="str">
        <f t="shared" si="34"/>
        <v/>
      </c>
      <c r="AQ1152" t="str">
        <f>IF(A1152="","",VLOOKUP(A1152,'Base Sites'!A:B,2,FALSE))</f>
        <v/>
      </c>
      <c r="AT1152" t="str">
        <f>IF(A1152="","",VLOOKUP(L1152,'Base Vendeurs'!A:B,2,FALSE))</f>
        <v/>
      </c>
      <c r="AV1152" t="str">
        <f t="shared" si="35"/>
        <v/>
      </c>
    </row>
    <row r="1153" spans="1:48" x14ac:dyDescent="0.25">
      <c r="A1153" s="485"/>
      <c r="B1153" s="481"/>
      <c r="C1153" s="481"/>
      <c r="D1153" s="464">
        <v>4571</v>
      </c>
      <c r="E1153" s="481" t="s">
        <v>24</v>
      </c>
      <c r="F1153" s="22" t="s">
        <v>1376</v>
      </c>
      <c r="G1153" s="20">
        <v>965.5</v>
      </c>
      <c r="AP1153" t="str">
        <f t="shared" si="34"/>
        <v/>
      </c>
      <c r="AQ1153" t="str">
        <f>IF(A1153="","",VLOOKUP(A1153,'Base Sites'!A:B,2,FALSE))</f>
        <v/>
      </c>
      <c r="AT1153" t="str">
        <f>IF(A1153="","",VLOOKUP(L1153,'Base Vendeurs'!A:B,2,FALSE))</f>
        <v/>
      </c>
      <c r="AV1153" t="str">
        <f t="shared" si="35"/>
        <v/>
      </c>
    </row>
    <row r="1154" spans="1:48" x14ac:dyDescent="0.25">
      <c r="A1154" s="485"/>
      <c r="B1154" s="481"/>
      <c r="C1154" s="481"/>
      <c r="D1154" s="464">
        <v>4572</v>
      </c>
      <c r="E1154" s="481" t="s">
        <v>24</v>
      </c>
      <c r="F1154" s="22" t="s">
        <v>1376</v>
      </c>
      <c r="G1154" s="20">
        <v>965.5</v>
      </c>
      <c r="AP1154" t="str">
        <f t="shared" ref="AP1154:AP1217" si="36">IF(AM1154="","",+AL1154/AM1154)</f>
        <v/>
      </c>
      <c r="AQ1154" t="str">
        <f>IF(A1154="","",VLOOKUP(A1154,'Base Sites'!A:B,2,FALSE))</f>
        <v/>
      </c>
      <c r="AT1154" t="str">
        <f>IF(A1154="","",VLOOKUP(L1154,'Base Vendeurs'!A:B,2,FALSE))</f>
        <v/>
      </c>
      <c r="AV1154" t="str">
        <f t="shared" si="35"/>
        <v/>
      </c>
    </row>
    <row r="1155" spans="1:48" x14ac:dyDescent="0.25">
      <c r="A1155" s="485"/>
      <c r="B1155" s="481"/>
      <c r="C1155" s="481"/>
      <c r="D1155" s="464">
        <v>4573</v>
      </c>
      <c r="E1155" s="481" t="s">
        <v>24</v>
      </c>
      <c r="F1155" s="22" t="s">
        <v>1376</v>
      </c>
      <c r="G1155" s="20">
        <v>965.5</v>
      </c>
      <c r="AP1155" t="str">
        <f t="shared" si="36"/>
        <v/>
      </c>
      <c r="AQ1155" t="str">
        <f>IF(A1155="","",VLOOKUP(A1155,'Base Sites'!A:B,2,FALSE))</f>
        <v/>
      </c>
      <c r="AT1155" t="str">
        <f>IF(A1155="","",VLOOKUP(L1155,'Base Vendeurs'!A:B,2,FALSE))</f>
        <v/>
      </c>
      <c r="AV1155" t="str">
        <f t="shared" ref="AV1155:AV1218" si="37">IF(A1155="","",+AU1155/S1155)</f>
        <v/>
      </c>
    </row>
    <row r="1156" spans="1:48" x14ac:dyDescent="0.25">
      <c r="A1156" s="485"/>
      <c r="B1156" s="481"/>
      <c r="C1156" s="481"/>
      <c r="D1156" s="464">
        <v>4574</v>
      </c>
      <c r="E1156" s="481" t="s">
        <v>24</v>
      </c>
      <c r="F1156" s="22" t="s">
        <v>1376</v>
      </c>
      <c r="G1156" s="20">
        <v>965.5</v>
      </c>
      <c r="AP1156" t="str">
        <f t="shared" si="36"/>
        <v/>
      </c>
      <c r="AQ1156" t="str">
        <f>IF(A1156="","",VLOOKUP(A1156,'Base Sites'!A:B,2,FALSE))</f>
        <v/>
      </c>
      <c r="AT1156" t="str">
        <f>IF(A1156="","",VLOOKUP(L1156,'Base Vendeurs'!A:B,2,FALSE))</f>
        <v/>
      </c>
      <c r="AV1156" t="str">
        <f t="shared" si="37"/>
        <v/>
      </c>
    </row>
    <row r="1157" spans="1:48" x14ac:dyDescent="0.25">
      <c r="A1157" s="485"/>
      <c r="B1157" s="481"/>
      <c r="C1157" s="481"/>
      <c r="D1157" s="464">
        <v>4575</v>
      </c>
      <c r="E1157" s="481" t="s">
        <v>24</v>
      </c>
      <c r="F1157" s="22" t="s">
        <v>1376</v>
      </c>
      <c r="G1157" s="20">
        <v>965.5</v>
      </c>
      <c r="AP1157" t="str">
        <f t="shared" si="36"/>
        <v/>
      </c>
      <c r="AQ1157" t="str">
        <f>IF(A1157="","",VLOOKUP(A1157,'Base Sites'!A:B,2,FALSE))</f>
        <v/>
      </c>
      <c r="AT1157" t="str">
        <f>IF(A1157="","",VLOOKUP(L1157,'Base Vendeurs'!A:B,2,FALSE))</f>
        <v/>
      </c>
      <c r="AV1157" t="str">
        <f t="shared" si="37"/>
        <v/>
      </c>
    </row>
    <row r="1158" spans="1:48" x14ac:dyDescent="0.25">
      <c r="A1158" s="485"/>
      <c r="B1158" s="481"/>
      <c r="C1158" s="481"/>
      <c r="D1158" s="464">
        <v>4576</v>
      </c>
      <c r="E1158" s="481" t="s">
        <v>24</v>
      </c>
      <c r="F1158" s="22" t="s">
        <v>1376</v>
      </c>
      <c r="G1158" s="20">
        <v>965.5</v>
      </c>
      <c r="AP1158" t="str">
        <f t="shared" si="36"/>
        <v/>
      </c>
      <c r="AQ1158" t="str">
        <f>IF(A1158="","",VLOOKUP(A1158,'Base Sites'!A:B,2,FALSE))</f>
        <v/>
      </c>
      <c r="AT1158" t="str">
        <f>IF(A1158="","",VLOOKUP(L1158,'Base Vendeurs'!A:B,2,FALSE))</f>
        <v/>
      </c>
      <c r="AV1158" t="str">
        <f t="shared" si="37"/>
        <v/>
      </c>
    </row>
    <row r="1159" spans="1:48" x14ac:dyDescent="0.25">
      <c r="A1159" s="485"/>
      <c r="B1159" s="481"/>
      <c r="C1159" s="481"/>
      <c r="D1159" s="464">
        <v>4577</v>
      </c>
      <c r="E1159" s="481" t="s">
        <v>24</v>
      </c>
      <c r="F1159" s="22" t="s">
        <v>1376</v>
      </c>
      <c r="G1159" s="20">
        <v>965.5</v>
      </c>
      <c r="AP1159" t="str">
        <f t="shared" si="36"/>
        <v/>
      </c>
      <c r="AQ1159" t="str">
        <f>IF(A1159="","",VLOOKUP(A1159,'Base Sites'!A:B,2,FALSE))</f>
        <v/>
      </c>
      <c r="AT1159" t="str">
        <f>IF(A1159="","",VLOOKUP(L1159,'Base Vendeurs'!A:B,2,FALSE))</f>
        <v/>
      </c>
      <c r="AV1159" t="str">
        <f t="shared" si="37"/>
        <v/>
      </c>
    </row>
    <row r="1160" spans="1:48" x14ac:dyDescent="0.25">
      <c r="A1160" s="485"/>
      <c r="B1160" s="481"/>
      <c r="C1160" s="481"/>
      <c r="D1160" s="464">
        <v>4578</v>
      </c>
      <c r="E1160" s="481" t="s">
        <v>24</v>
      </c>
      <c r="F1160" s="22" t="s">
        <v>1376</v>
      </c>
      <c r="G1160" s="20">
        <v>965.5</v>
      </c>
      <c r="AP1160" t="str">
        <f t="shared" si="36"/>
        <v/>
      </c>
      <c r="AQ1160" t="str">
        <f>IF(A1160="","",VLOOKUP(A1160,'Base Sites'!A:B,2,FALSE))</f>
        <v/>
      </c>
      <c r="AT1160" t="str">
        <f>IF(A1160="","",VLOOKUP(L1160,'Base Vendeurs'!A:B,2,FALSE))</f>
        <v/>
      </c>
      <c r="AV1160" t="str">
        <f t="shared" si="37"/>
        <v/>
      </c>
    </row>
    <row r="1161" spans="1:48" x14ac:dyDescent="0.25">
      <c r="A1161" s="485"/>
      <c r="B1161" s="481"/>
      <c r="C1161" s="481"/>
      <c r="D1161" s="464">
        <v>4579</v>
      </c>
      <c r="E1161" s="481" t="s">
        <v>24</v>
      </c>
      <c r="F1161" s="22" t="s">
        <v>1376</v>
      </c>
      <c r="G1161" s="20">
        <v>965.5</v>
      </c>
      <c r="AP1161" t="str">
        <f t="shared" si="36"/>
        <v/>
      </c>
      <c r="AQ1161" t="str">
        <f>IF(A1161="","",VLOOKUP(A1161,'Base Sites'!A:B,2,FALSE))</f>
        <v/>
      </c>
      <c r="AT1161" t="str">
        <f>IF(A1161="","",VLOOKUP(L1161,'Base Vendeurs'!A:B,2,FALSE))</f>
        <v/>
      </c>
      <c r="AV1161" t="str">
        <f t="shared" si="37"/>
        <v/>
      </c>
    </row>
    <row r="1162" spans="1:48" x14ac:dyDescent="0.25">
      <c r="A1162" s="485"/>
      <c r="B1162" s="481"/>
      <c r="C1162" s="481"/>
      <c r="D1162" s="464">
        <v>4861</v>
      </c>
      <c r="E1162" s="22" t="s">
        <v>107</v>
      </c>
      <c r="F1162" s="22" t="s">
        <v>904</v>
      </c>
      <c r="G1162" s="20">
        <v>723.98</v>
      </c>
      <c r="AP1162" t="str">
        <f t="shared" si="36"/>
        <v/>
      </c>
      <c r="AQ1162" t="str">
        <f>IF(A1162="","",VLOOKUP(A1162,'Base Sites'!A:B,2,FALSE))</f>
        <v/>
      </c>
      <c r="AT1162" t="str">
        <f>IF(A1162="","",VLOOKUP(L1162,'Base Vendeurs'!A:B,2,FALSE))</f>
        <v/>
      </c>
      <c r="AV1162" t="str">
        <f t="shared" si="37"/>
        <v/>
      </c>
    </row>
    <row r="1163" spans="1:48" x14ac:dyDescent="0.25">
      <c r="A1163" s="485"/>
      <c r="B1163" s="481"/>
      <c r="C1163" s="481"/>
      <c r="D1163" s="464">
        <v>5036</v>
      </c>
      <c r="E1163" s="480" t="s">
        <v>26</v>
      </c>
      <c r="F1163" s="22" t="s">
        <v>326</v>
      </c>
      <c r="G1163" s="20">
        <v>464.47</v>
      </c>
      <c r="AP1163" t="str">
        <f t="shared" si="36"/>
        <v/>
      </c>
      <c r="AQ1163" t="str">
        <f>IF(A1163="","",VLOOKUP(A1163,'Base Sites'!A:B,2,FALSE))</f>
        <v/>
      </c>
      <c r="AT1163" t="str">
        <f>IF(A1163="","",VLOOKUP(L1163,'Base Vendeurs'!A:B,2,FALSE))</f>
        <v/>
      </c>
      <c r="AV1163" t="str">
        <f t="shared" si="37"/>
        <v/>
      </c>
    </row>
    <row r="1164" spans="1:48" x14ac:dyDescent="0.25">
      <c r="A1164" s="485"/>
      <c r="B1164" s="481"/>
      <c r="C1164" s="481"/>
      <c r="D1164" s="464">
        <v>5045</v>
      </c>
      <c r="E1164" s="481" t="s">
        <v>26</v>
      </c>
      <c r="F1164" s="22" t="s">
        <v>933</v>
      </c>
      <c r="G1164" s="20">
        <v>504.15</v>
      </c>
      <c r="AP1164" t="str">
        <f t="shared" si="36"/>
        <v/>
      </c>
      <c r="AQ1164" t="str">
        <f>IF(A1164="","",VLOOKUP(A1164,'Base Sites'!A:B,2,FALSE))</f>
        <v/>
      </c>
      <c r="AT1164" t="str">
        <f>IF(A1164="","",VLOOKUP(L1164,'Base Vendeurs'!A:B,2,FALSE))</f>
        <v/>
      </c>
      <c r="AV1164" t="str">
        <f t="shared" si="37"/>
        <v/>
      </c>
    </row>
    <row r="1165" spans="1:48" x14ac:dyDescent="0.25">
      <c r="A1165" s="485"/>
      <c r="B1165" s="481"/>
      <c r="C1165" s="481"/>
      <c r="D1165" s="464">
        <v>5066</v>
      </c>
      <c r="E1165" s="22" t="s">
        <v>205</v>
      </c>
      <c r="F1165" s="22" t="s">
        <v>65</v>
      </c>
      <c r="G1165" s="20">
        <v>1380.9</v>
      </c>
      <c r="AP1165" t="str">
        <f t="shared" si="36"/>
        <v/>
      </c>
      <c r="AQ1165" t="str">
        <f>IF(A1165="","",VLOOKUP(A1165,'Base Sites'!A:B,2,FALSE))</f>
        <v/>
      </c>
      <c r="AT1165" t="str">
        <f>IF(A1165="","",VLOOKUP(L1165,'Base Vendeurs'!A:B,2,FALSE))</f>
        <v/>
      </c>
      <c r="AV1165" t="str">
        <f t="shared" si="37"/>
        <v/>
      </c>
    </row>
    <row r="1166" spans="1:48" x14ac:dyDescent="0.25">
      <c r="A1166" s="485"/>
      <c r="B1166" s="481"/>
      <c r="C1166" s="481"/>
      <c r="D1166" s="464">
        <v>5221</v>
      </c>
      <c r="E1166" s="480" t="s">
        <v>93</v>
      </c>
      <c r="F1166" s="22" t="s">
        <v>326</v>
      </c>
      <c r="G1166" s="20">
        <v>1150.67</v>
      </c>
      <c r="AP1166" t="str">
        <f t="shared" si="36"/>
        <v/>
      </c>
      <c r="AQ1166" t="str">
        <f>IF(A1166="","",VLOOKUP(A1166,'Base Sites'!A:B,2,FALSE))</f>
        <v/>
      </c>
      <c r="AT1166" t="str">
        <f>IF(A1166="","",VLOOKUP(L1166,'Base Vendeurs'!A:B,2,FALSE))</f>
        <v/>
      </c>
      <c r="AV1166" t="str">
        <f t="shared" si="37"/>
        <v/>
      </c>
    </row>
    <row r="1167" spans="1:48" x14ac:dyDescent="0.25">
      <c r="A1167" s="485"/>
      <c r="B1167" s="481"/>
      <c r="C1167" s="481"/>
      <c r="D1167" s="464">
        <v>5222</v>
      </c>
      <c r="E1167" s="481" t="s">
        <v>93</v>
      </c>
      <c r="F1167" s="22" t="s">
        <v>326</v>
      </c>
      <c r="G1167" s="20">
        <v>1150.67</v>
      </c>
      <c r="AP1167" t="str">
        <f t="shared" si="36"/>
        <v/>
      </c>
      <c r="AQ1167" t="str">
        <f>IF(A1167="","",VLOOKUP(A1167,'Base Sites'!A:B,2,FALSE))</f>
        <v/>
      </c>
      <c r="AT1167" t="str">
        <f>IF(A1167="","",VLOOKUP(L1167,'Base Vendeurs'!A:B,2,FALSE))</f>
        <v/>
      </c>
      <c r="AV1167" t="str">
        <f t="shared" si="37"/>
        <v/>
      </c>
    </row>
    <row r="1168" spans="1:48" x14ac:dyDescent="0.25">
      <c r="A1168" s="485"/>
      <c r="B1168" s="481"/>
      <c r="C1168" s="481"/>
      <c r="D1168" s="464">
        <v>5223</v>
      </c>
      <c r="E1168" s="481" t="s">
        <v>93</v>
      </c>
      <c r="F1168" s="22" t="s">
        <v>326</v>
      </c>
      <c r="G1168" s="20">
        <v>1150.67</v>
      </c>
      <c r="AP1168" t="str">
        <f t="shared" si="36"/>
        <v/>
      </c>
      <c r="AQ1168" t="str">
        <f>IF(A1168="","",VLOOKUP(A1168,'Base Sites'!A:B,2,FALSE))</f>
        <v/>
      </c>
      <c r="AT1168" t="str">
        <f>IF(A1168="","",VLOOKUP(L1168,'Base Vendeurs'!A:B,2,FALSE))</f>
        <v/>
      </c>
      <c r="AV1168" t="str">
        <f t="shared" si="37"/>
        <v/>
      </c>
    </row>
    <row r="1169" spans="1:48" x14ac:dyDescent="0.25">
      <c r="A1169" s="485"/>
      <c r="B1169" s="481"/>
      <c r="C1169" s="481"/>
      <c r="D1169" s="464">
        <v>5237</v>
      </c>
      <c r="E1169" s="481" t="s">
        <v>93</v>
      </c>
      <c r="F1169" s="22" t="s">
        <v>326</v>
      </c>
      <c r="G1169" s="20">
        <v>1037.93</v>
      </c>
      <c r="AP1169" t="str">
        <f t="shared" si="36"/>
        <v/>
      </c>
      <c r="AQ1169" t="str">
        <f>IF(A1169="","",VLOOKUP(A1169,'Base Sites'!A:B,2,FALSE))</f>
        <v/>
      </c>
      <c r="AT1169" t="str">
        <f>IF(A1169="","",VLOOKUP(L1169,'Base Vendeurs'!A:B,2,FALSE))</f>
        <v/>
      </c>
      <c r="AV1169" t="str">
        <f t="shared" si="37"/>
        <v/>
      </c>
    </row>
    <row r="1170" spans="1:48" x14ac:dyDescent="0.25">
      <c r="A1170" s="485"/>
      <c r="B1170" s="481"/>
      <c r="C1170" s="481"/>
      <c r="D1170" s="464">
        <v>5238</v>
      </c>
      <c r="E1170" s="481" t="s">
        <v>93</v>
      </c>
      <c r="F1170" s="22" t="s">
        <v>326</v>
      </c>
      <c r="G1170" s="20">
        <v>1037.93</v>
      </c>
      <c r="AP1170" t="str">
        <f t="shared" si="36"/>
        <v/>
      </c>
      <c r="AQ1170" t="str">
        <f>IF(A1170="","",VLOOKUP(A1170,'Base Sites'!A:B,2,FALSE))</f>
        <v/>
      </c>
      <c r="AT1170" t="str">
        <f>IF(A1170="","",VLOOKUP(L1170,'Base Vendeurs'!A:B,2,FALSE))</f>
        <v/>
      </c>
      <c r="AV1170" t="str">
        <f t="shared" si="37"/>
        <v/>
      </c>
    </row>
    <row r="1171" spans="1:48" x14ac:dyDescent="0.25">
      <c r="A1171" s="485"/>
      <c r="B1171" s="481"/>
      <c r="C1171" s="481"/>
      <c r="D1171" s="464">
        <v>5239</v>
      </c>
      <c r="E1171" s="481" t="s">
        <v>93</v>
      </c>
      <c r="F1171" s="22" t="s">
        <v>326</v>
      </c>
      <c r="G1171" s="20">
        <v>1037.93</v>
      </c>
      <c r="AP1171" t="str">
        <f t="shared" si="36"/>
        <v/>
      </c>
      <c r="AQ1171" t="str">
        <f>IF(A1171="","",VLOOKUP(A1171,'Base Sites'!A:B,2,FALSE))</f>
        <v/>
      </c>
      <c r="AT1171" t="str">
        <f>IF(A1171="","",VLOOKUP(L1171,'Base Vendeurs'!A:B,2,FALSE))</f>
        <v/>
      </c>
      <c r="AV1171" t="str">
        <f t="shared" si="37"/>
        <v/>
      </c>
    </row>
    <row r="1172" spans="1:48" x14ac:dyDescent="0.25">
      <c r="A1172" s="485"/>
      <c r="B1172" s="481"/>
      <c r="C1172" s="481"/>
      <c r="D1172" s="464">
        <v>5240</v>
      </c>
      <c r="E1172" s="481" t="s">
        <v>93</v>
      </c>
      <c r="F1172" s="22" t="s">
        <v>326</v>
      </c>
      <c r="G1172" s="20">
        <v>1037.93</v>
      </c>
      <c r="AP1172" t="str">
        <f t="shared" si="36"/>
        <v/>
      </c>
      <c r="AQ1172" t="str">
        <f>IF(A1172="","",VLOOKUP(A1172,'Base Sites'!A:B,2,FALSE))</f>
        <v/>
      </c>
      <c r="AT1172" t="str">
        <f>IF(A1172="","",VLOOKUP(L1172,'Base Vendeurs'!A:B,2,FALSE))</f>
        <v/>
      </c>
      <c r="AV1172" t="str">
        <f t="shared" si="37"/>
        <v/>
      </c>
    </row>
    <row r="1173" spans="1:48" x14ac:dyDescent="0.25">
      <c r="A1173" s="485"/>
      <c r="B1173" s="481"/>
      <c r="C1173" s="481"/>
      <c r="D1173" s="464">
        <v>5241</v>
      </c>
      <c r="E1173" s="481" t="s">
        <v>93</v>
      </c>
      <c r="F1173" s="22" t="s">
        <v>326</v>
      </c>
      <c r="G1173" s="20">
        <v>1037.93</v>
      </c>
      <c r="AP1173" t="str">
        <f t="shared" si="36"/>
        <v/>
      </c>
      <c r="AQ1173" t="str">
        <f>IF(A1173="","",VLOOKUP(A1173,'Base Sites'!A:B,2,FALSE))</f>
        <v/>
      </c>
      <c r="AT1173" t="str">
        <f>IF(A1173="","",VLOOKUP(L1173,'Base Vendeurs'!A:B,2,FALSE))</f>
        <v/>
      </c>
      <c r="AV1173" t="str">
        <f t="shared" si="37"/>
        <v/>
      </c>
    </row>
    <row r="1174" spans="1:48" x14ac:dyDescent="0.25">
      <c r="A1174" s="485"/>
      <c r="B1174" s="481"/>
      <c r="C1174" s="481"/>
      <c r="D1174" s="464">
        <v>5242</v>
      </c>
      <c r="E1174" s="481" t="s">
        <v>93</v>
      </c>
      <c r="F1174" s="22" t="s">
        <v>326</v>
      </c>
      <c r="G1174" s="20">
        <v>1037.93</v>
      </c>
      <c r="AP1174" t="str">
        <f t="shared" si="36"/>
        <v/>
      </c>
      <c r="AQ1174" t="str">
        <f>IF(A1174="","",VLOOKUP(A1174,'Base Sites'!A:B,2,FALSE))</f>
        <v/>
      </c>
      <c r="AT1174" t="str">
        <f>IF(A1174="","",VLOOKUP(L1174,'Base Vendeurs'!A:B,2,FALSE))</f>
        <v/>
      </c>
      <c r="AV1174" t="str">
        <f t="shared" si="37"/>
        <v/>
      </c>
    </row>
    <row r="1175" spans="1:48" x14ac:dyDescent="0.25">
      <c r="A1175" s="485"/>
      <c r="B1175" s="481"/>
      <c r="C1175" s="481"/>
      <c r="D1175" s="464">
        <v>5243</v>
      </c>
      <c r="E1175" s="481" t="s">
        <v>93</v>
      </c>
      <c r="F1175" s="22" t="s">
        <v>326</v>
      </c>
      <c r="G1175" s="20">
        <v>1037.93</v>
      </c>
      <c r="AP1175" t="str">
        <f t="shared" si="36"/>
        <v/>
      </c>
      <c r="AQ1175" t="str">
        <f>IF(A1175="","",VLOOKUP(A1175,'Base Sites'!A:B,2,FALSE))</f>
        <v/>
      </c>
      <c r="AT1175" t="str">
        <f>IF(A1175="","",VLOOKUP(L1175,'Base Vendeurs'!A:B,2,FALSE))</f>
        <v/>
      </c>
      <c r="AV1175" t="str">
        <f t="shared" si="37"/>
        <v/>
      </c>
    </row>
    <row r="1176" spans="1:48" x14ac:dyDescent="0.25">
      <c r="A1176" s="485"/>
      <c r="B1176" s="481"/>
      <c r="C1176" s="481"/>
      <c r="D1176" s="464">
        <v>5244</v>
      </c>
      <c r="E1176" s="481" t="s">
        <v>93</v>
      </c>
      <c r="F1176" s="22" t="s">
        <v>326</v>
      </c>
      <c r="G1176" s="20">
        <v>1037.93</v>
      </c>
      <c r="AP1176" t="str">
        <f t="shared" si="36"/>
        <v/>
      </c>
      <c r="AQ1176" t="str">
        <f>IF(A1176="","",VLOOKUP(A1176,'Base Sites'!A:B,2,FALSE))</f>
        <v/>
      </c>
      <c r="AT1176" t="str">
        <f>IF(A1176="","",VLOOKUP(L1176,'Base Vendeurs'!A:B,2,FALSE))</f>
        <v/>
      </c>
      <c r="AV1176" t="str">
        <f t="shared" si="37"/>
        <v/>
      </c>
    </row>
    <row r="1177" spans="1:48" x14ac:dyDescent="0.25">
      <c r="A1177" s="485"/>
      <c r="B1177" s="481"/>
      <c r="C1177" s="481"/>
      <c r="D1177" s="464">
        <v>5245</v>
      </c>
      <c r="E1177" s="481" t="s">
        <v>93</v>
      </c>
      <c r="F1177" s="22" t="s">
        <v>326</v>
      </c>
      <c r="G1177" s="20">
        <v>1037.93</v>
      </c>
      <c r="AP1177" t="str">
        <f t="shared" si="36"/>
        <v/>
      </c>
      <c r="AQ1177" t="str">
        <f>IF(A1177="","",VLOOKUP(A1177,'Base Sites'!A:B,2,FALSE))</f>
        <v/>
      </c>
      <c r="AT1177" t="str">
        <f>IF(A1177="","",VLOOKUP(L1177,'Base Vendeurs'!A:B,2,FALSE))</f>
        <v/>
      </c>
      <c r="AV1177" t="str">
        <f t="shared" si="37"/>
        <v/>
      </c>
    </row>
    <row r="1178" spans="1:48" x14ac:dyDescent="0.25">
      <c r="A1178" s="485"/>
      <c r="B1178" s="481"/>
      <c r="C1178" s="481"/>
      <c r="D1178" s="464">
        <v>5246</v>
      </c>
      <c r="E1178" s="481" t="s">
        <v>93</v>
      </c>
      <c r="F1178" s="22" t="s">
        <v>326</v>
      </c>
      <c r="G1178" s="20">
        <v>1037.93</v>
      </c>
      <c r="AP1178" t="str">
        <f t="shared" si="36"/>
        <v/>
      </c>
      <c r="AQ1178" t="str">
        <f>IF(A1178="","",VLOOKUP(A1178,'Base Sites'!A:B,2,FALSE))</f>
        <v/>
      </c>
      <c r="AT1178" t="str">
        <f>IF(A1178="","",VLOOKUP(L1178,'Base Vendeurs'!A:B,2,FALSE))</f>
        <v/>
      </c>
      <c r="AV1178" t="str">
        <f t="shared" si="37"/>
        <v/>
      </c>
    </row>
    <row r="1179" spans="1:48" x14ac:dyDescent="0.25">
      <c r="A1179" s="485"/>
      <c r="B1179" s="481"/>
      <c r="C1179" s="481"/>
      <c r="D1179" s="464">
        <v>5248</v>
      </c>
      <c r="E1179" s="481" t="s">
        <v>93</v>
      </c>
      <c r="F1179" s="22" t="s">
        <v>326</v>
      </c>
      <c r="G1179" s="20">
        <v>1037.93</v>
      </c>
      <c r="AP1179" t="str">
        <f t="shared" si="36"/>
        <v/>
      </c>
      <c r="AQ1179" t="str">
        <f>IF(A1179="","",VLOOKUP(A1179,'Base Sites'!A:B,2,FALSE))</f>
        <v/>
      </c>
      <c r="AT1179" t="str">
        <f>IF(A1179="","",VLOOKUP(L1179,'Base Vendeurs'!A:B,2,FALSE))</f>
        <v/>
      </c>
      <c r="AV1179" t="str">
        <f t="shared" si="37"/>
        <v/>
      </c>
    </row>
    <row r="1180" spans="1:48" x14ac:dyDescent="0.25">
      <c r="A1180" s="485"/>
      <c r="B1180" s="481"/>
      <c r="C1180" s="481"/>
      <c r="D1180" s="464">
        <v>5250</v>
      </c>
      <c r="E1180" s="481" t="s">
        <v>93</v>
      </c>
      <c r="F1180" s="22" t="s">
        <v>326</v>
      </c>
      <c r="G1180" s="20">
        <v>1017.93</v>
      </c>
      <c r="AP1180" t="str">
        <f t="shared" si="36"/>
        <v/>
      </c>
      <c r="AQ1180" t="str">
        <f>IF(A1180="","",VLOOKUP(A1180,'Base Sites'!A:B,2,FALSE))</f>
        <v/>
      </c>
      <c r="AT1180" t="str">
        <f>IF(A1180="","",VLOOKUP(L1180,'Base Vendeurs'!A:B,2,FALSE))</f>
        <v/>
      </c>
      <c r="AV1180" t="str">
        <f t="shared" si="37"/>
        <v/>
      </c>
    </row>
    <row r="1181" spans="1:48" x14ac:dyDescent="0.25">
      <c r="A1181" s="485"/>
      <c r="B1181" s="481"/>
      <c r="C1181" s="481"/>
      <c r="D1181" s="464">
        <v>5251</v>
      </c>
      <c r="E1181" s="481" t="s">
        <v>93</v>
      </c>
      <c r="F1181" s="22" t="s">
        <v>326</v>
      </c>
      <c r="G1181" s="20">
        <v>1037.93</v>
      </c>
      <c r="AP1181" t="str">
        <f t="shared" si="36"/>
        <v/>
      </c>
      <c r="AQ1181" t="str">
        <f>IF(A1181="","",VLOOKUP(A1181,'Base Sites'!A:B,2,FALSE))</f>
        <v/>
      </c>
      <c r="AT1181" t="str">
        <f>IF(A1181="","",VLOOKUP(L1181,'Base Vendeurs'!A:B,2,FALSE))</f>
        <v/>
      </c>
      <c r="AV1181" t="str">
        <f t="shared" si="37"/>
        <v/>
      </c>
    </row>
    <row r="1182" spans="1:48" x14ac:dyDescent="0.25">
      <c r="A1182" s="485"/>
      <c r="B1182" s="481"/>
      <c r="C1182" s="481"/>
      <c r="D1182" s="464">
        <v>5252</v>
      </c>
      <c r="E1182" s="481" t="s">
        <v>93</v>
      </c>
      <c r="F1182" s="22" t="s">
        <v>326</v>
      </c>
      <c r="G1182" s="20">
        <v>1037.93</v>
      </c>
      <c r="AP1182" t="str">
        <f t="shared" si="36"/>
        <v/>
      </c>
      <c r="AQ1182" t="str">
        <f>IF(A1182="","",VLOOKUP(A1182,'Base Sites'!A:B,2,FALSE))</f>
        <v/>
      </c>
      <c r="AT1182" t="str">
        <f>IF(A1182="","",VLOOKUP(L1182,'Base Vendeurs'!A:B,2,FALSE))</f>
        <v/>
      </c>
      <c r="AV1182" t="str">
        <f t="shared" si="37"/>
        <v/>
      </c>
    </row>
    <row r="1183" spans="1:48" x14ac:dyDescent="0.25">
      <c r="A1183" s="485"/>
      <c r="B1183" s="481"/>
      <c r="C1183" s="481"/>
      <c r="D1183" s="464">
        <v>5253</v>
      </c>
      <c r="E1183" s="481" t="s">
        <v>93</v>
      </c>
      <c r="F1183" s="22" t="s">
        <v>326</v>
      </c>
      <c r="G1183" s="20">
        <v>1037.93</v>
      </c>
      <c r="AP1183" t="str">
        <f t="shared" si="36"/>
        <v/>
      </c>
      <c r="AQ1183" t="str">
        <f>IF(A1183="","",VLOOKUP(A1183,'Base Sites'!A:B,2,FALSE))</f>
        <v/>
      </c>
      <c r="AT1183" t="str">
        <f>IF(A1183="","",VLOOKUP(L1183,'Base Vendeurs'!A:B,2,FALSE))</f>
        <v/>
      </c>
      <c r="AV1183" t="str">
        <f t="shared" si="37"/>
        <v/>
      </c>
    </row>
    <row r="1184" spans="1:48" x14ac:dyDescent="0.25">
      <c r="A1184" s="485"/>
      <c r="B1184" s="481"/>
      <c r="C1184" s="481"/>
      <c r="D1184" s="464">
        <v>5254</v>
      </c>
      <c r="E1184" s="481" t="s">
        <v>93</v>
      </c>
      <c r="F1184" s="22" t="s">
        <v>326</v>
      </c>
      <c r="G1184" s="20">
        <v>1037.93</v>
      </c>
      <c r="AP1184" t="str">
        <f t="shared" si="36"/>
        <v/>
      </c>
      <c r="AQ1184" t="str">
        <f>IF(A1184="","",VLOOKUP(A1184,'Base Sites'!A:B,2,FALSE))</f>
        <v/>
      </c>
      <c r="AT1184" t="str">
        <f>IF(A1184="","",VLOOKUP(L1184,'Base Vendeurs'!A:B,2,FALSE))</f>
        <v/>
      </c>
      <c r="AV1184" t="str">
        <f t="shared" si="37"/>
        <v/>
      </c>
    </row>
    <row r="1185" spans="1:48" x14ac:dyDescent="0.25">
      <c r="A1185" s="485"/>
      <c r="B1185" s="481"/>
      <c r="C1185" s="481"/>
      <c r="D1185" s="464">
        <v>5255</v>
      </c>
      <c r="E1185" s="481" t="s">
        <v>93</v>
      </c>
      <c r="F1185" s="22" t="s">
        <v>326</v>
      </c>
      <c r="G1185" s="20">
        <v>1037.93</v>
      </c>
      <c r="AP1185" t="str">
        <f t="shared" si="36"/>
        <v/>
      </c>
      <c r="AQ1185" t="str">
        <f>IF(A1185="","",VLOOKUP(A1185,'Base Sites'!A:B,2,FALSE))</f>
        <v/>
      </c>
      <c r="AT1185" t="str">
        <f>IF(A1185="","",VLOOKUP(L1185,'Base Vendeurs'!A:B,2,FALSE))</f>
        <v/>
      </c>
      <c r="AV1185" t="str">
        <f t="shared" si="37"/>
        <v/>
      </c>
    </row>
    <row r="1186" spans="1:48" x14ac:dyDescent="0.25">
      <c r="A1186" s="485"/>
      <c r="B1186" s="481"/>
      <c r="C1186" s="481"/>
      <c r="D1186" s="464">
        <v>5256</v>
      </c>
      <c r="E1186" s="481" t="s">
        <v>93</v>
      </c>
      <c r="F1186" s="22" t="s">
        <v>326</v>
      </c>
      <c r="G1186" s="20">
        <v>1037.93</v>
      </c>
      <c r="AP1186" t="str">
        <f t="shared" si="36"/>
        <v/>
      </c>
      <c r="AQ1186" t="str">
        <f>IF(A1186="","",VLOOKUP(A1186,'Base Sites'!A:B,2,FALSE))</f>
        <v/>
      </c>
      <c r="AT1186" t="str">
        <f>IF(A1186="","",VLOOKUP(L1186,'Base Vendeurs'!A:B,2,FALSE))</f>
        <v/>
      </c>
      <c r="AV1186" t="str">
        <f t="shared" si="37"/>
        <v/>
      </c>
    </row>
    <row r="1187" spans="1:48" x14ac:dyDescent="0.25">
      <c r="A1187" s="485"/>
      <c r="B1187" s="481"/>
      <c r="C1187" s="481"/>
      <c r="D1187" s="464">
        <v>5257</v>
      </c>
      <c r="E1187" s="481" t="s">
        <v>93</v>
      </c>
      <c r="F1187" s="22" t="s">
        <v>326</v>
      </c>
      <c r="G1187" s="20">
        <v>1037.93</v>
      </c>
      <c r="AP1187" t="str">
        <f t="shared" si="36"/>
        <v/>
      </c>
      <c r="AQ1187" t="str">
        <f>IF(A1187="","",VLOOKUP(A1187,'Base Sites'!A:B,2,FALSE))</f>
        <v/>
      </c>
      <c r="AT1187" t="str">
        <f>IF(A1187="","",VLOOKUP(L1187,'Base Vendeurs'!A:B,2,FALSE))</f>
        <v/>
      </c>
      <c r="AV1187" t="str">
        <f t="shared" si="37"/>
        <v/>
      </c>
    </row>
    <row r="1188" spans="1:48" x14ac:dyDescent="0.25">
      <c r="A1188" s="485"/>
      <c r="B1188" s="481"/>
      <c r="C1188" s="481"/>
      <c r="D1188" s="464">
        <v>5258</v>
      </c>
      <c r="E1188" s="481" t="s">
        <v>93</v>
      </c>
      <c r="F1188" s="22" t="s">
        <v>326</v>
      </c>
      <c r="G1188" s="20">
        <v>1037.93</v>
      </c>
      <c r="AP1188" t="str">
        <f t="shared" si="36"/>
        <v/>
      </c>
      <c r="AQ1188" t="str">
        <f>IF(A1188="","",VLOOKUP(A1188,'Base Sites'!A:B,2,FALSE))</f>
        <v/>
      </c>
      <c r="AT1188" t="str">
        <f>IF(A1188="","",VLOOKUP(L1188,'Base Vendeurs'!A:B,2,FALSE))</f>
        <v/>
      </c>
      <c r="AV1188" t="str">
        <f t="shared" si="37"/>
        <v/>
      </c>
    </row>
    <row r="1189" spans="1:48" x14ac:dyDescent="0.25">
      <c r="A1189" s="485"/>
      <c r="B1189" s="481"/>
      <c r="C1189" s="481"/>
      <c r="D1189" s="464">
        <v>5259</v>
      </c>
      <c r="E1189" s="481" t="s">
        <v>93</v>
      </c>
      <c r="F1189" s="22" t="s">
        <v>326</v>
      </c>
      <c r="G1189" s="20">
        <v>1037.93</v>
      </c>
      <c r="AP1189" t="str">
        <f t="shared" si="36"/>
        <v/>
      </c>
      <c r="AQ1189" t="str">
        <f>IF(A1189="","",VLOOKUP(A1189,'Base Sites'!A:B,2,FALSE))</f>
        <v/>
      </c>
      <c r="AT1189" t="str">
        <f>IF(A1189="","",VLOOKUP(L1189,'Base Vendeurs'!A:B,2,FALSE))</f>
        <v/>
      </c>
      <c r="AV1189" t="str">
        <f t="shared" si="37"/>
        <v/>
      </c>
    </row>
    <row r="1190" spans="1:48" x14ac:dyDescent="0.25">
      <c r="A1190" s="485"/>
      <c r="B1190" s="481"/>
      <c r="C1190" s="481"/>
      <c r="D1190" s="464">
        <v>5260</v>
      </c>
      <c r="E1190" s="481" t="s">
        <v>93</v>
      </c>
      <c r="F1190" s="22" t="s">
        <v>326</v>
      </c>
      <c r="G1190" s="20">
        <v>1037.93</v>
      </c>
      <c r="AP1190" t="str">
        <f t="shared" si="36"/>
        <v/>
      </c>
      <c r="AQ1190" t="str">
        <f>IF(A1190="","",VLOOKUP(A1190,'Base Sites'!A:B,2,FALSE))</f>
        <v/>
      </c>
      <c r="AT1190" t="str">
        <f>IF(A1190="","",VLOOKUP(L1190,'Base Vendeurs'!A:B,2,FALSE))</f>
        <v/>
      </c>
      <c r="AV1190" t="str">
        <f t="shared" si="37"/>
        <v/>
      </c>
    </row>
    <row r="1191" spans="1:48" x14ac:dyDescent="0.25">
      <c r="A1191" s="485"/>
      <c r="B1191" s="481"/>
      <c r="C1191" s="481"/>
      <c r="D1191" s="464">
        <v>5529</v>
      </c>
      <c r="E1191" s="480" t="s">
        <v>26</v>
      </c>
      <c r="F1191" s="22" t="s">
        <v>568</v>
      </c>
      <c r="G1191" s="20">
        <v>781.71</v>
      </c>
      <c r="AP1191" t="str">
        <f t="shared" si="36"/>
        <v/>
      </c>
      <c r="AQ1191" t="str">
        <f>IF(A1191="","",VLOOKUP(A1191,'Base Sites'!A:B,2,FALSE))</f>
        <v/>
      </c>
      <c r="AT1191" t="str">
        <f>IF(A1191="","",VLOOKUP(L1191,'Base Vendeurs'!A:B,2,FALSE))</f>
        <v/>
      </c>
      <c r="AV1191" t="str">
        <f t="shared" si="37"/>
        <v/>
      </c>
    </row>
    <row r="1192" spans="1:48" x14ac:dyDescent="0.25">
      <c r="A1192" s="485"/>
      <c r="B1192" s="481"/>
      <c r="C1192" s="481"/>
      <c r="D1192" s="464">
        <v>5559</v>
      </c>
      <c r="E1192" s="481" t="s">
        <v>26</v>
      </c>
      <c r="F1192" s="22" t="s">
        <v>326</v>
      </c>
      <c r="G1192" s="20">
        <v>3594.7</v>
      </c>
      <c r="AP1192" t="str">
        <f t="shared" si="36"/>
        <v/>
      </c>
      <c r="AQ1192" t="str">
        <f>IF(A1192="","",VLOOKUP(A1192,'Base Sites'!A:B,2,FALSE))</f>
        <v/>
      </c>
      <c r="AT1192" t="str">
        <f>IF(A1192="","",VLOOKUP(L1192,'Base Vendeurs'!A:B,2,FALSE))</f>
        <v/>
      </c>
      <c r="AV1192" t="str">
        <f t="shared" si="37"/>
        <v/>
      </c>
    </row>
    <row r="1193" spans="1:48" x14ac:dyDescent="0.25">
      <c r="A1193" s="485"/>
      <c r="B1193" s="481"/>
      <c r="C1193" s="481"/>
      <c r="D1193" s="464">
        <v>5586</v>
      </c>
      <c r="E1193" s="481" t="s">
        <v>26</v>
      </c>
      <c r="F1193" s="22" t="s">
        <v>1600</v>
      </c>
      <c r="G1193" s="20">
        <v>1107.6199999999999</v>
      </c>
      <c r="AP1193" t="str">
        <f t="shared" si="36"/>
        <v/>
      </c>
      <c r="AQ1193" t="str">
        <f>IF(A1193="","",VLOOKUP(A1193,'Base Sites'!A:B,2,FALSE))</f>
        <v/>
      </c>
      <c r="AT1193" t="str">
        <f>IF(A1193="","",VLOOKUP(L1193,'Base Vendeurs'!A:B,2,FALSE))</f>
        <v/>
      </c>
      <c r="AV1193" t="str">
        <f t="shared" si="37"/>
        <v/>
      </c>
    </row>
    <row r="1194" spans="1:48" x14ac:dyDescent="0.25">
      <c r="A1194" s="485"/>
      <c r="B1194" s="481"/>
      <c r="C1194" s="481"/>
      <c r="D1194" s="464">
        <v>5587</v>
      </c>
      <c r="E1194" s="22" t="s">
        <v>157</v>
      </c>
      <c r="F1194" s="22" t="s">
        <v>568</v>
      </c>
      <c r="G1194" s="20">
        <v>747.06</v>
      </c>
      <c r="AP1194" t="str">
        <f t="shared" si="36"/>
        <v/>
      </c>
      <c r="AQ1194" t="str">
        <f>IF(A1194="","",VLOOKUP(A1194,'Base Sites'!A:B,2,FALSE))</f>
        <v/>
      </c>
      <c r="AT1194" t="str">
        <f>IF(A1194="","",VLOOKUP(L1194,'Base Vendeurs'!A:B,2,FALSE))</f>
        <v/>
      </c>
      <c r="AV1194" t="str">
        <f t="shared" si="37"/>
        <v/>
      </c>
    </row>
    <row r="1195" spans="1:48" x14ac:dyDescent="0.25">
      <c r="A1195" s="485"/>
      <c r="B1195" s="481"/>
      <c r="C1195" s="481"/>
      <c r="D1195" s="464">
        <v>5756</v>
      </c>
      <c r="E1195" s="480" t="s">
        <v>24</v>
      </c>
      <c r="F1195" s="22" t="s">
        <v>326</v>
      </c>
      <c r="G1195" s="20">
        <v>786</v>
      </c>
      <c r="AP1195" t="str">
        <f t="shared" si="36"/>
        <v/>
      </c>
      <c r="AQ1195" t="str">
        <f>IF(A1195="","",VLOOKUP(A1195,'Base Sites'!A:B,2,FALSE))</f>
        <v/>
      </c>
      <c r="AT1195" t="str">
        <f>IF(A1195="","",VLOOKUP(L1195,'Base Vendeurs'!A:B,2,FALSE))</f>
        <v/>
      </c>
      <c r="AV1195" t="str">
        <f t="shared" si="37"/>
        <v/>
      </c>
    </row>
    <row r="1196" spans="1:48" x14ac:dyDescent="0.25">
      <c r="A1196" s="485"/>
      <c r="B1196" s="481"/>
      <c r="C1196" s="481"/>
      <c r="D1196" s="464">
        <v>5757</v>
      </c>
      <c r="E1196" s="481" t="s">
        <v>24</v>
      </c>
      <c r="F1196" s="22" t="s">
        <v>326</v>
      </c>
      <c r="G1196" s="20">
        <v>786</v>
      </c>
      <c r="AP1196" t="str">
        <f t="shared" si="36"/>
        <v/>
      </c>
      <c r="AQ1196" t="str">
        <f>IF(A1196="","",VLOOKUP(A1196,'Base Sites'!A:B,2,FALSE))</f>
        <v/>
      </c>
      <c r="AT1196" t="str">
        <f>IF(A1196="","",VLOOKUP(L1196,'Base Vendeurs'!A:B,2,FALSE))</f>
        <v/>
      </c>
      <c r="AV1196" t="str">
        <f t="shared" si="37"/>
        <v/>
      </c>
    </row>
    <row r="1197" spans="1:48" x14ac:dyDescent="0.25">
      <c r="A1197" s="485"/>
      <c r="B1197" s="481"/>
      <c r="C1197" s="481"/>
      <c r="D1197" s="464">
        <v>5758</v>
      </c>
      <c r="E1197" s="481" t="s">
        <v>24</v>
      </c>
      <c r="F1197" s="22" t="s">
        <v>326</v>
      </c>
      <c r="G1197" s="20">
        <v>786</v>
      </c>
      <c r="AP1197" t="str">
        <f t="shared" si="36"/>
        <v/>
      </c>
      <c r="AQ1197" t="str">
        <f>IF(A1197="","",VLOOKUP(A1197,'Base Sites'!A:B,2,FALSE))</f>
        <v/>
      </c>
      <c r="AT1197" t="str">
        <f>IF(A1197="","",VLOOKUP(L1197,'Base Vendeurs'!A:B,2,FALSE))</f>
        <v/>
      </c>
      <c r="AV1197" t="str">
        <f t="shared" si="37"/>
        <v/>
      </c>
    </row>
    <row r="1198" spans="1:48" x14ac:dyDescent="0.25">
      <c r="A1198" s="485"/>
      <c r="B1198" s="481"/>
      <c r="C1198" s="481"/>
      <c r="D1198" s="464">
        <v>5759</v>
      </c>
      <c r="E1198" s="481" t="s">
        <v>24</v>
      </c>
      <c r="F1198" s="22" t="s">
        <v>326</v>
      </c>
      <c r="G1198" s="20">
        <v>786</v>
      </c>
      <c r="AP1198" t="str">
        <f t="shared" si="36"/>
        <v/>
      </c>
      <c r="AQ1198" t="str">
        <f>IF(A1198="","",VLOOKUP(A1198,'Base Sites'!A:B,2,FALSE))</f>
        <v/>
      </c>
      <c r="AT1198" t="str">
        <f>IF(A1198="","",VLOOKUP(L1198,'Base Vendeurs'!A:B,2,FALSE))</f>
        <v/>
      </c>
      <c r="AV1198" t="str">
        <f t="shared" si="37"/>
        <v/>
      </c>
    </row>
    <row r="1199" spans="1:48" x14ac:dyDescent="0.25">
      <c r="A1199" s="485"/>
      <c r="B1199" s="481"/>
      <c r="C1199" s="481"/>
      <c r="D1199" s="464">
        <v>5760</v>
      </c>
      <c r="E1199" s="481" t="s">
        <v>24</v>
      </c>
      <c r="F1199" s="22" t="s">
        <v>326</v>
      </c>
      <c r="G1199" s="20">
        <v>786</v>
      </c>
      <c r="AP1199" t="str">
        <f t="shared" si="36"/>
        <v/>
      </c>
      <c r="AQ1199" t="str">
        <f>IF(A1199="","",VLOOKUP(A1199,'Base Sites'!A:B,2,FALSE))</f>
        <v/>
      </c>
      <c r="AT1199" t="str">
        <f>IF(A1199="","",VLOOKUP(L1199,'Base Vendeurs'!A:B,2,FALSE))</f>
        <v/>
      </c>
      <c r="AV1199" t="str">
        <f t="shared" si="37"/>
        <v/>
      </c>
    </row>
    <row r="1200" spans="1:48" x14ac:dyDescent="0.25">
      <c r="A1200" s="485"/>
      <c r="B1200" s="481"/>
      <c r="C1200" s="481"/>
      <c r="D1200" s="464">
        <v>5761</v>
      </c>
      <c r="E1200" s="481" t="s">
        <v>24</v>
      </c>
      <c r="F1200" s="22" t="s">
        <v>326</v>
      </c>
      <c r="G1200" s="20">
        <v>786</v>
      </c>
      <c r="AP1200" t="str">
        <f t="shared" si="36"/>
        <v/>
      </c>
      <c r="AQ1200" t="str">
        <f>IF(A1200="","",VLOOKUP(A1200,'Base Sites'!A:B,2,FALSE))</f>
        <v/>
      </c>
      <c r="AT1200" t="str">
        <f>IF(A1200="","",VLOOKUP(L1200,'Base Vendeurs'!A:B,2,FALSE))</f>
        <v/>
      </c>
      <c r="AV1200" t="str">
        <f t="shared" si="37"/>
        <v/>
      </c>
    </row>
    <row r="1201" spans="1:48" x14ac:dyDescent="0.25">
      <c r="A1201" s="485"/>
      <c r="B1201" s="481"/>
      <c r="C1201" s="481"/>
      <c r="D1201" s="464">
        <v>5762</v>
      </c>
      <c r="E1201" s="481" t="s">
        <v>24</v>
      </c>
      <c r="F1201" s="22" t="s">
        <v>326</v>
      </c>
      <c r="G1201" s="20">
        <v>786</v>
      </c>
      <c r="AP1201" t="str">
        <f t="shared" si="36"/>
        <v/>
      </c>
      <c r="AQ1201" t="str">
        <f>IF(A1201="","",VLOOKUP(A1201,'Base Sites'!A:B,2,FALSE))</f>
        <v/>
      </c>
      <c r="AT1201" t="str">
        <f>IF(A1201="","",VLOOKUP(L1201,'Base Vendeurs'!A:B,2,FALSE))</f>
        <v/>
      </c>
      <c r="AV1201" t="str">
        <f t="shared" si="37"/>
        <v/>
      </c>
    </row>
    <row r="1202" spans="1:48" x14ac:dyDescent="0.25">
      <c r="A1202" s="485"/>
      <c r="B1202" s="481"/>
      <c r="C1202" s="481"/>
      <c r="D1202" s="464">
        <v>5763</v>
      </c>
      <c r="E1202" s="481" t="s">
        <v>24</v>
      </c>
      <c r="F1202" s="22" t="s">
        <v>326</v>
      </c>
      <c r="G1202" s="20">
        <v>786</v>
      </c>
      <c r="AP1202" t="str">
        <f t="shared" si="36"/>
        <v/>
      </c>
      <c r="AQ1202" t="str">
        <f>IF(A1202="","",VLOOKUP(A1202,'Base Sites'!A:B,2,FALSE))</f>
        <v/>
      </c>
      <c r="AT1202" t="str">
        <f>IF(A1202="","",VLOOKUP(L1202,'Base Vendeurs'!A:B,2,FALSE))</f>
        <v/>
      </c>
      <c r="AV1202" t="str">
        <f t="shared" si="37"/>
        <v/>
      </c>
    </row>
    <row r="1203" spans="1:48" x14ac:dyDescent="0.25">
      <c r="A1203" s="485"/>
      <c r="B1203" s="481"/>
      <c r="C1203" s="481"/>
      <c r="D1203" s="464">
        <v>5764</v>
      </c>
      <c r="E1203" s="481" t="s">
        <v>24</v>
      </c>
      <c r="F1203" s="22" t="s">
        <v>326</v>
      </c>
      <c r="G1203" s="20">
        <v>786</v>
      </c>
      <c r="AP1203" t="str">
        <f t="shared" si="36"/>
        <v/>
      </c>
      <c r="AQ1203" t="str">
        <f>IF(A1203="","",VLOOKUP(A1203,'Base Sites'!A:B,2,FALSE))</f>
        <v/>
      </c>
      <c r="AT1203" t="str">
        <f>IF(A1203="","",VLOOKUP(L1203,'Base Vendeurs'!A:B,2,FALSE))</f>
        <v/>
      </c>
      <c r="AV1203" t="str">
        <f t="shared" si="37"/>
        <v/>
      </c>
    </row>
    <row r="1204" spans="1:48" x14ac:dyDescent="0.25">
      <c r="A1204" s="485"/>
      <c r="B1204" s="481"/>
      <c r="C1204" s="481"/>
      <c r="D1204" s="464">
        <v>5765</v>
      </c>
      <c r="E1204" s="481" t="s">
        <v>24</v>
      </c>
      <c r="F1204" s="22" t="s">
        <v>326</v>
      </c>
      <c r="G1204" s="20">
        <v>786</v>
      </c>
      <c r="AP1204" t="str">
        <f t="shared" si="36"/>
        <v/>
      </c>
      <c r="AQ1204" t="str">
        <f>IF(A1204="","",VLOOKUP(A1204,'Base Sites'!A:B,2,FALSE))</f>
        <v/>
      </c>
      <c r="AT1204" t="str">
        <f>IF(A1204="","",VLOOKUP(L1204,'Base Vendeurs'!A:B,2,FALSE))</f>
        <v/>
      </c>
      <c r="AV1204" t="str">
        <f t="shared" si="37"/>
        <v/>
      </c>
    </row>
    <row r="1205" spans="1:48" x14ac:dyDescent="0.25">
      <c r="A1205" s="485"/>
      <c r="B1205" s="481"/>
      <c r="C1205" s="481"/>
      <c r="D1205" s="464">
        <v>5766</v>
      </c>
      <c r="E1205" s="481" t="s">
        <v>24</v>
      </c>
      <c r="F1205" s="22" t="s">
        <v>326</v>
      </c>
      <c r="G1205" s="20">
        <v>786</v>
      </c>
      <c r="AP1205" t="str">
        <f t="shared" si="36"/>
        <v/>
      </c>
      <c r="AQ1205" t="str">
        <f>IF(A1205="","",VLOOKUP(A1205,'Base Sites'!A:B,2,FALSE))</f>
        <v/>
      </c>
      <c r="AT1205" t="str">
        <f>IF(A1205="","",VLOOKUP(L1205,'Base Vendeurs'!A:B,2,FALSE))</f>
        <v/>
      </c>
      <c r="AV1205" t="str">
        <f t="shared" si="37"/>
        <v/>
      </c>
    </row>
    <row r="1206" spans="1:48" x14ac:dyDescent="0.25">
      <c r="A1206" s="485"/>
      <c r="B1206" s="481"/>
      <c r="C1206" s="481"/>
      <c r="D1206" s="464">
        <v>5767</v>
      </c>
      <c r="E1206" s="481" t="s">
        <v>24</v>
      </c>
      <c r="F1206" s="22" t="s">
        <v>326</v>
      </c>
      <c r="G1206" s="20">
        <v>786</v>
      </c>
      <c r="AP1206" t="str">
        <f t="shared" si="36"/>
        <v/>
      </c>
      <c r="AQ1206" t="str">
        <f>IF(A1206="","",VLOOKUP(A1206,'Base Sites'!A:B,2,FALSE))</f>
        <v/>
      </c>
      <c r="AT1206" t="str">
        <f>IF(A1206="","",VLOOKUP(L1206,'Base Vendeurs'!A:B,2,FALSE))</f>
        <v/>
      </c>
      <c r="AV1206" t="str">
        <f t="shared" si="37"/>
        <v/>
      </c>
    </row>
    <row r="1207" spans="1:48" x14ac:dyDescent="0.25">
      <c r="A1207" s="485"/>
      <c r="B1207" s="481"/>
      <c r="C1207" s="481"/>
      <c r="D1207" s="464">
        <v>5768</v>
      </c>
      <c r="E1207" s="481" t="s">
        <v>24</v>
      </c>
      <c r="F1207" s="22" t="s">
        <v>326</v>
      </c>
      <c r="G1207" s="20">
        <v>786</v>
      </c>
      <c r="AP1207" t="str">
        <f t="shared" si="36"/>
        <v/>
      </c>
      <c r="AQ1207" t="str">
        <f>IF(A1207="","",VLOOKUP(A1207,'Base Sites'!A:B,2,FALSE))</f>
        <v/>
      </c>
      <c r="AT1207" t="str">
        <f>IF(A1207="","",VLOOKUP(L1207,'Base Vendeurs'!A:B,2,FALSE))</f>
        <v/>
      </c>
      <c r="AV1207" t="str">
        <f t="shared" si="37"/>
        <v/>
      </c>
    </row>
    <row r="1208" spans="1:48" x14ac:dyDescent="0.25">
      <c r="A1208" s="485"/>
      <c r="B1208" s="481"/>
      <c r="C1208" s="481"/>
      <c r="D1208" s="464">
        <v>5769</v>
      </c>
      <c r="E1208" s="481" t="s">
        <v>24</v>
      </c>
      <c r="F1208" s="22" t="s">
        <v>326</v>
      </c>
      <c r="G1208" s="20">
        <v>786</v>
      </c>
      <c r="AP1208" t="str">
        <f t="shared" si="36"/>
        <v/>
      </c>
      <c r="AQ1208" t="str">
        <f>IF(A1208="","",VLOOKUP(A1208,'Base Sites'!A:B,2,FALSE))</f>
        <v/>
      </c>
      <c r="AT1208" t="str">
        <f>IF(A1208="","",VLOOKUP(L1208,'Base Vendeurs'!A:B,2,FALSE))</f>
        <v/>
      </c>
      <c r="AV1208" t="str">
        <f t="shared" si="37"/>
        <v/>
      </c>
    </row>
    <row r="1209" spans="1:48" x14ac:dyDescent="0.25">
      <c r="A1209" s="485"/>
      <c r="B1209" s="481"/>
      <c r="C1209" s="481"/>
      <c r="D1209" s="464">
        <v>5770</v>
      </c>
      <c r="E1209" s="481" t="s">
        <v>24</v>
      </c>
      <c r="F1209" s="22" t="s">
        <v>326</v>
      </c>
      <c r="G1209" s="20">
        <v>786</v>
      </c>
      <c r="AP1209" t="str">
        <f t="shared" si="36"/>
        <v/>
      </c>
      <c r="AQ1209" t="str">
        <f>IF(A1209="","",VLOOKUP(A1209,'Base Sites'!A:B,2,FALSE))</f>
        <v/>
      </c>
      <c r="AT1209" t="str">
        <f>IF(A1209="","",VLOOKUP(L1209,'Base Vendeurs'!A:B,2,FALSE))</f>
        <v/>
      </c>
      <c r="AV1209" t="str">
        <f t="shared" si="37"/>
        <v/>
      </c>
    </row>
    <row r="1210" spans="1:48" x14ac:dyDescent="0.25">
      <c r="A1210" s="485"/>
      <c r="B1210" s="481"/>
      <c r="C1210" s="481"/>
      <c r="D1210" s="464">
        <v>5771</v>
      </c>
      <c r="E1210" s="481" t="s">
        <v>24</v>
      </c>
      <c r="F1210" s="22" t="s">
        <v>326</v>
      </c>
      <c r="G1210" s="20">
        <v>786</v>
      </c>
      <c r="AP1210" t="str">
        <f t="shared" si="36"/>
        <v/>
      </c>
      <c r="AQ1210" t="str">
        <f>IF(A1210="","",VLOOKUP(A1210,'Base Sites'!A:B,2,FALSE))</f>
        <v/>
      </c>
      <c r="AT1210" t="str">
        <f>IF(A1210="","",VLOOKUP(L1210,'Base Vendeurs'!A:B,2,FALSE))</f>
        <v/>
      </c>
      <c r="AV1210" t="str">
        <f t="shared" si="37"/>
        <v/>
      </c>
    </row>
    <row r="1211" spans="1:48" x14ac:dyDescent="0.25">
      <c r="A1211" s="485"/>
      <c r="B1211" s="481"/>
      <c r="C1211" s="481"/>
      <c r="D1211" s="464">
        <v>5772</v>
      </c>
      <c r="E1211" s="481" t="s">
        <v>24</v>
      </c>
      <c r="F1211" s="22" t="s">
        <v>326</v>
      </c>
      <c r="G1211" s="20">
        <v>786</v>
      </c>
      <c r="AP1211" t="str">
        <f t="shared" si="36"/>
        <v/>
      </c>
      <c r="AQ1211" t="str">
        <f>IF(A1211="","",VLOOKUP(A1211,'Base Sites'!A:B,2,FALSE))</f>
        <v/>
      </c>
      <c r="AT1211" t="str">
        <f>IF(A1211="","",VLOOKUP(L1211,'Base Vendeurs'!A:B,2,FALSE))</f>
        <v/>
      </c>
      <c r="AV1211" t="str">
        <f t="shared" si="37"/>
        <v/>
      </c>
    </row>
    <row r="1212" spans="1:48" x14ac:dyDescent="0.25">
      <c r="A1212" s="485"/>
      <c r="B1212" s="481"/>
      <c r="C1212" s="481"/>
      <c r="D1212" s="464">
        <v>5774</v>
      </c>
      <c r="E1212" s="481" t="s">
        <v>24</v>
      </c>
      <c r="F1212" s="22" t="s">
        <v>326</v>
      </c>
      <c r="G1212" s="20">
        <v>786</v>
      </c>
      <c r="AP1212" t="str">
        <f t="shared" si="36"/>
        <v/>
      </c>
      <c r="AQ1212" t="str">
        <f>IF(A1212="","",VLOOKUP(A1212,'Base Sites'!A:B,2,FALSE))</f>
        <v/>
      </c>
      <c r="AT1212" t="str">
        <f>IF(A1212="","",VLOOKUP(L1212,'Base Vendeurs'!A:B,2,FALSE))</f>
        <v/>
      </c>
      <c r="AV1212" t="str">
        <f t="shared" si="37"/>
        <v/>
      </c>
    </row>
    <row r="1213" spans="1:48" x14ac:dyDescent="0.25">
      <c r="A1213" s="485"/>
      <c r="B1213" s="481"/>
      <c r="C1213" s="481"/>
      <c r="D1213" s="464">
        <v>5775</v>
      </c>
      <c r="E1213" s="481" t="s">
        <v>24</v>
      </c>
      <c r="F1213" s="22" t="s">
        <v>326</v>
      </c>
      <c r="G1213" s="20">
        <v>786</v>
      </c>
      <c r="AP1213" t="str">
        <f t="shared" si="36"/>
        <v/>
      </c>
      <c r="AQ1213" t="str">
        <f>IF(A1213="","",VLOOKUP(A1213,'Base Sites'!A:B,2,FALSE))</f>
        <v/>
      </c>
      <c r="AT1213" t="str">
        <f>IF(A1213="","",VLOOKUP(L1213,'Base Vendeurs'!A:B,2,FALSE))</f>
        <v/>
      </c>
      <c r="AV1213" t="str">
        <f t="shared" si="37"/>
        <v/>
      </c>
    </row>
    <row r="1214" spans="1:48" x14ac:dyDescent="0.25">
      <c r="A1214" s="485"/>
      <c r="B1214" s="481"/>
      <c r="C1214" s="481"/>
      <c r="D1214" s="464">
        <v>5776</v>
      </c>
      <c r="E1214" s="481" t="s">
        <v>24</v>
      </c>
      <c r="F1214" s="22" t="s">
        <v>326</v>
      </c>
      <c r="G1214" s="20">
        <v>786</v>
      </c>
      <c r="AP1214" t="str">
        <f t="shared" si="36"/>
        <v/>
      </c>
      <c r="AQ1214" t="str">
        <f>IF(A1214="","",VLOOKUP(A1214,'Base Sites'!A:B,2,FALSE))</f>
        <v/>
      </c>
      <c r="AT1214" t="str">
        <f>IF(A1214="","",VLOOKUP(L1214,'Base Vendeurs'!A:B,2,FALSE))</f>
        <v/>
      </c>
      <c r="AV1214" t="str">
        <f t="shared" si="37"/>
        <v/>
      </c>
    </row>
    <row r="1215" spans="1:48" x14ac:dyDescent="0.25">
      <c r="A1215" s="485"/>
      <c r="B1215" s="481"/>
      <c r="C1215" s="481"/>
      <c r="D1215" s="464">
        <v>5777</v>
      </c>
      <c r="E1215" s="481" t="s">
        <v>24</v>
      </c>
      <c r="F1215" s="22" t="s">
        <v>326</v>
      </c>
      <c r="G1215" s="20">
        <v>786</v>
      </c>
      <c r="AP1215" t="str">
        <f t="shared" si="36"/>
        <v/>
      </c>
      <c r="AQ1215" t="str">
        <f>IF(A1215="","",VLOOKUP(A1215,'Base Sites'!A:B,2,FALSE))</f>
        <v/>
      </c>
      <c r="AT1215" t="str">
        <f>IF(A1215="","",VLOOKUP(L1215,'Base Vendeurs'!A:B,2,FALSE))</f>
        <v/>
      </c>
      <c r="AV1215" t="str">
        <f t="shared" si="37"/>
        <v/>
      </c>
    </row>
    <row r="1216" spans="1:48" x14ac:dyDescent="0.25">
      <c r="A1216" s="485"/>
      <c r="B1216" s="481"/>
      <c r="C1216" s="481"/>
      <c r="D1216" s="464">
        <v>5778</v>
      </c>
      <c r="E1216" s="481" t="s">
        <v>24</v>
      </c>
      <c r="F1216" s="22" t="s">
        <v>326</v>
      </c>
      <c r="G1216" s="20">
        <v>786</v>
      </c>
      <c r="AP1216" t="str">
        <f t="shared" si="36"/>
        <v/>
      </c>
      <c r="AQ1216" t="str">
        <f>IF(A1216="","",VLOOKUP(A1216,'Base Sites'!A:B,2,FALSE))</f>
        <v/>
      </c>
      <c r="AT1216" t="str">
        <f>IF(A1216="","",VLOOKUP(L1216,'Base Vendeurs'!A:B,2,FALSE))</f>
        <v/>
      </c>
      <c r="AV1216" t="str">
        <f t="shared" si="37"/>
        <v/>
      </c>
    </row>
    <row r="1217" spans="1:48" x14ac:dyDescent="0.25">
      <c r="A1217" s="485"/>
      <c r="B1217" s="481"/>
      <c r="C1217" s="481"/>
      <c r="D1217" s="464">
        <v>5779</v>
      </c>
      <c r="E1217" s="481" t="s">
        <v>24</v>
      </c>
      <c r="F1217" s="22" t="s">
        <v>326</v>
      </c>
      <c r="G1217" s="20">
        <v>786</v>
      </c>
      <c r="AP1217" t="str">
        <f t="shared" si="36"/>
        <v/>
      </c>
      <c r="AQ1217" t="str">
        <f>IF(A1217="","",VLOOKUP(A1217,'Base Sites'!A:B,2,FALSE))</f>
        <v/>
      </c>
      <c r="AT1217" t="str">
        <f>IF(A1217="","",VLOOKUP(L1217,'Base Vendeurs'!A:B,2,FALSE))</f>
        <v/>
      </c>
      <c r="AV1217" t="str">
        <f t="shared" si="37"/>
        <v/>
      </c>
    </row>
    <row r="1218" spans="1:48" x14ac:dyDescent="0.25">
      <c r="A1218" s="485"/>
      <c r="B1218" s="481"/>
      <c r="C1218" s="481"/>
      <c r="D1218" s="464">
        <v>5780</v>
      </c>
      <c r="E1218" s="481" t="s">
        <v>24</v>
      </c>
      <c r="F1218" s="22" t="s">
        <v>326</v>
      </c>
      <c r="G1218" s="20">
        <v>785.99</v>
      </c>
      <c r="AP1218" t="str">
        <f t="shared" ref="AP1218:AP1281" si="38">IF(AM1218="","",+AL1218/AM1218)</f>
        <v/>
      </c>
      <c r="AQ1218" t="str">
        <f>IF(A1218="","",VLOOKUP(A1218,'Base Sites'!A:B,2,FALSE))</f>
        <v/>
      </c>
      <c r="AT1218" t="str">
        <f>IF(A1218="","",VLOOKUP(L1218,'Base Vendeurs'!A:B,2,FALSE))</f>
        <v/>
      </c>
      <c r="AV1218" t="str">
        <f t="shared" si="37"/>
        <v/>
      </c>
    </row>
    <row r="1219" spans="1:48" x14ac:dyDescent="0.25">
      <c r="A1219" s="485"/>
      <c r="B1219" s="481"/>
      <c r="C1219" s="481"/>
      <c r="D1219" s="464">
        <v>5781</v>
      </c>
      <c r="E1219" s="481" t="s">
        <v>24</v>
      </c>
      <c r="F1219" s="22" t="s">
        <v>326</v>
      </c>
      <c r="G1219" s="20">
        <v>786</v>
      </c>
      <c r="AP1219" t="str">
        <f t="shared" si="38"/>
        <v/>
      </c>
      <c r="AQ1219" t="str">
        <f>IF(A1219="","",VLOOKUP(A1219,'Base Sites'!A:B,2,FALSE))</f>
        <v/>
      </c>
      <c r="AT1219" t="str">
        <f>IF(A1219="","",VLOOKUP(L1219,'Base Vendeurs'!A:B,2,FALSE))</f>
        <v/>
      </c>
      <c r="AV1219" t="str">
        <f t="shared" ref="AV1219:AV1282" si="39">IF(A1219="","",+AU1219/S1219)</f>
        <v/>
      </c>
    </row>
    <row r="1220" spans="1:48" x14ac:dyDescent="0.25">
      <c r="A1220" s="485"/>
      <c r="B1220" s="481"/>
      <c r="C1220" s="481"/>
      <c r="D1220" s="464">
        <v>5782</v>
      </c>
      <c r="E1220" s="481" t="s">
        <v>24</v>
      </c>
      <c r="F1220" s="22" t="s">
        <v>326</v>
      </c>
      <c r="G1220" s="20">
        <v>786</v>
      </c>
      <c r="AP1220" t="str">
        <f t="shared" si="38"/>
        <v/>
      </c>
      <c r="AQ1220" t="str">
        <f>IF(A1220="","",VLOOKUP(A1220,'Base Sites'!A:B,2,FALSE))</f>
        <v/>
      </c>
      <c r="AT1220" t="str">
        <f>IF(A1220="","",VLOOKUP(L1220,'Base Vendeurs'!A:B,2,FALSE))</f>
        <v/>
      </c>
      <c r="AV1220" t="str">
        <f t="shared" si="39"/>
        <v/>
      </c>
    </row>
    <row r="1221" spans="1:48" x14ac:dyDescent="0.25">
      <c r="A1221" s="485"/>
      <c r="B1221" s="481"/>
      <c r="C1221" s="481"/>
      <c r="D1221" s="464">
        <v>5783</v>
      </c>
      <c r="E1221" s="481" t="s">
        <v>24</v>
      </c>
      <c r="F1221" s="22" t="s">
        <v>326</v>
      </c>
      <c r="G1221" s="20">
        <v>786</v>
      </c>
      <c r="AP1221" t="str">
        <f t="shared" si="38"/>
        <v/>
      </c>
      <c r="AQ1221" t="str">
        <f>IF(A1221="","",VLOOKUP(A1221,'Base Sites'!A:B,2,FALSE))</f>
        <v/>
      </c>
      <c r="AT1221" t="str">
        <f>IF(A1221="","",VLOOKUP(L1221,'Base Vendeurs'!A:B,2,FALSE))</f>
        <v/>
      </c>
      <c r="AV1221" t="str">
        <f t="shared" si="39"/>
        <v/>
      </c>
    </row>
    <row r="1222" spans="1:48" x14ac:dyDescent="0.25">
      <c r="A1222" s="485"/>
      <c r="B1222" s="481"/>
      <c r="C1222" s="481"/>
      <c r="D1222" s="464">
        <v>5784</v>
      </c>
      <c r="E1222" s="481" t="s">
        <v>24</v>
      </c>
      <c r="F1222" s="22" t="s">
        <v>326</v>
      </c>
      <c r="G1222" s="20">
        <v>786</v>
      </c>
      <c r="AP1222" t="str">
        <f t="shared" si="38"/>
        <v/>
      </c>
      <c r="AQ1222" t="str">
        <f>IF(A1222="","",VLOOKUP(A1222,'Base Sites'!A:B,2,FALSE))</f>
        <v/>
      </c>
      <c r="AT1222" t="str">
        <f>IF(A1222="","",VLOOKUP(L1222,'Base Vendeurs'!A:B,2,FALSE))</f>
        <v/>
      </c>
      <c r="AV1222" t="str">
        <f t="shared" si="39"/>
        <v/>
      </c>
    </row>
    <row r="1223" spans="1:48" x14ac:dyDescent="0.25">
      <c r="A1223" s="485"/>
      <c r="B1223" s="481"/>
      <c r="C1223" s="481"/>
      <c r="D1223" s="464">
        <v>5785</v>
      </c>
      <c r="E1223" s="481" t="s">
        <v>24</v>
      </c>
      <c r="F1223" s="22" t="s">
        <v>326</v>
      </c>
      <c r="G1223" s="20">
        <v>786</v>
      </c>
      <c r="AP1223" t="str">
        <f t="shared" si="38"/>
        <v/>
      </c>
      <c r="AQ1223" t="str">
        <f>IF(A1223="","",VLOOKUP(A1223,'Base Sites'!A:B,2,FALSE))</f>
        <v/>
      </c>
      <c r="AT1223" t="str">
        <f>IF(A1223="","",VLOOKUP(L1223,'Base Vendeurs'!A:B,2,FALSE))</f>
        <v/>
      </c>
      <c r="AV1223" t="str">
        <f t="shared" si="39"/>
        <v/>
      </c>
    </row>
    <row r="1224" spans="1:48" x14ac:dyDescent="0.25">
      <c r="A1224" s="485"/>
      <c r="B1224" s="481"/>
      <c r="C1224" s="481"/>
      <c r="D1224" s="464">
        <v>5786</v>
      </c>
      <c r="E1224" s="481" t="s">
        <v>24</v>
      </c>
      <c r="F1224" s="22" t="s">
        <v>326</v>
      </c>
      <c r="G1224" s="20">
        <v>786</v>
      </c>
      <c r="AP1224" t="str">
        <f t="shared" si="38"/>
        <v/>
      </c>
      <c r="AQ1224" t="str">
        <f>IF(A1224="","",VLOOKUP(A1224,'Base Sites'!A:B,2,FALSE))</f>
        <v/>
      </c>
      <c r="AT1224" t="str">
        <f>IF(A1224="","",VLOOKUP(L1224,'Base Vendeurs'!A:B,2,FALSE))</f>
        <v/>
      </c>
      <c r="AV1224" t="str">
        <f t="shared" si="39"/>
        <v/>
      </c>
    </row>
    <row r="1225" spans="1:48" x14ac:dyDescent="0.25">
      <c r="A1225" s="485"/>
      <c r="B1225" s="481"/>
      <c r="C1225" s="481"/>
      <c r="D1225" s="464">
        <v>5834</v>
      </c>
      <c r="E1225" s="22" t="s">
        <v>177</v>
      </c>
      <c r="F1225" s="22" t="s">
        <v>2631</v>
      </c>
      <c r="G1225" s="20">
        <v>364.07</v>
      </c>
      <c r="AP1225" t="str">
        <f t="shared" si="38"/>
        <v/>
      </c>
      <c r="AQ1225" t="str">
        <f>IF(A1225="","",VLOOKUP(A1225,'Base Sites'!A:B,2,FALSE))</f>
        <v/>
      </c>
      <c r="AT1225" t="str">
        <f>IF(A1225="","",VLOOKUP(L1225,'Base Vendeurs'!A:B,2,FALSE))</f>
        <v/>
      </c>
      <c r="AV1225" t="str">
        <f t="shared" si="39"/>
        <v/>
      </c>
    </row>
    <row r="1226" spans="1:48" x14ac:dyDescent="0.25">
      <c r="A1226" s="485"/>
      <c r="B1226" s="481"/>
      <c r="C1226" s="481"/>
      <c r="D1226" s="464">
        <v>5847</v>
      </c>
      <c r="E1226" s="22" t="s">
        <v>93</v>
      </c>
      <c r="F1226" s="22" t="s">
        <v>3269</v>
      </c>
      <c r="G1226" s="20">
        <v>758.78</v>
      </c>
      <c r="AP1226" t="str">
        <f t="shared" si="38"/>
        <v/>
      </c>
      <c r="AQ1226" t="str">
        <f>IF(A1226="","",VLOOKUP(A1226,'Base Sites'!A:B,2,FALSE))</f>
        <v/>
      </c>
      <c r="AT1226" t="str">
        <f>IF(A1226="","",VLOOKUP(L1226,'Base Vendeurs'!A:B,2,FALSE))</f>
        <v/>
      </c>
      <c r="AV1226" t="str">
        <f t="shared" si="39"/>
        <v/>
      </c>
    </row>
    <row r="1227" spans="1:48" x14ac:dyDescent="0.25">
      <c r="A1227" s="485"/>
      <c r="B1227" s="481"/>
      <c r="C1227" s="481"/>
      <c r="D1227" s="464">
        <v>5901</v>
      </c>
      <c r="E1227" s="22" t="s">
        <v>177</v>
      </c>
      <c r="F1227" s="22" t="s">
        <v>2926</v>
      </c>
      <c r="G1227" s="20">
        <v>1439.92</v>
      </c>
      <c r="AP1227" t="str">
        <f t="shared" si="38"/>
        <v/>
      </c>
      <c r="AQ1227" t="str">
        <f>IF(A1227="","",VLOOKUP(A1227,'Base Sites'!A:B,2,FALSE))</f>
        <v/>
      </c>
      <c r="AT1227" t="str">
        <f>IF(A1227="","",VLOOKUP(L1227,'Base Vendeurs'!A:B,2,FALSE))</f>
        <v/>
      </c>
      <c r="AV1227" t="str">
        <f t="shared" si="39"/>
        <v/>
      </c>
    </row>
    <row r="1228" spans="1:48" x14ac:dyDescent="0.25">
      <c r="A1228" s="485"/>
      <c r="B1228" s="481"/>
      <c r="C1228" s="481"/>
      <c r="D1228" s="464">
        <v>8413</v>
      </c>
      <c r="E1228" s="480" t="s">
        <v>24</v>
      </c>
      <c r="F1228" s="22" t="s">
        <v>3589</v>
      </c>
      <c r="G1228" s="20">
        <v>962.32</v>
      </c>
      <c r="AP1228" t="str">
        <f t="shared" si="38"/>
        <v/>
      </c>
      <c r="AQ1228" t="str">
        <f>IF(A1228="","",VLOOKUP(A1228,'Base Sites'!A:B,2,FALSE))</f>
        <v/>
      </c>
      <c r="AT1228" t="str">
        <f>IF(A1228="","",VLOOKUP(L1228,'Base Vendeurs'!A:B,2,FALSE))</f>
        <v/>
      </c>
      <c r="AV1228" t="str">
        <f t="shared" si="39"/>
        <v/>
      </c>
    </row>
    <row r="1229" spans="1:48" x14ac:dyDescent="0.25">
      <c r="A1229" s="485"/>
      <c r="B1229" s="481"/>
      <c r="C1229" s="481"/>
      <c r="D1229" s="464">
        <v>8467</v>
      </c>
      <c r="E1229" s="481" t="s">
        <v>24</v>
      </c>
      <c r="F1229" s="22" t="s">
        <v>326</v>
      </c>
      <c r="G1229" s="20">
        <v>387.26</v>
      </c>
      <c r="AP1229" t="str">
        <f t="shared" si="38"/>
        <v/>
      </c>
      <c r="AQ1229" t="str">
        <f>IF(A1229="","",VLOOKUP(A1229,'Base Sites'!A:B,2,FALSE))</f>
        <v/>
      </c>
      <c r="AT1229" t="str">
        <f>IF(A1229="","",VLOOKUP(L1229,'Base Vendeurs'!A:B,2,FALSE))</f>
        <v/>
      </c>
      <c r="AV1229" t="str">
        <f t="shared" si="39"/>
        <v/>
      </c>
    </row>
    <row r="1230" spans="1:48" x14ac:dyDescent="0.25">
      <c r="A1230" s="485"/>
      <c r="B1230" s="481"/>
      <c r="C1230" s="481"/>
      <c r="D1230" s="464">
        <v>8498</v>
      </c>
      <c r="E1230" s="481" t="s">
        <v>24</v>
      </c>
      <c r="F1230" s="22" t="s">
        <v>326</v>
      </c>
      <c r="G1230" s="20">
        <v>387.26</v>
      </c>
      <c r="AP1230" t="str">
        <f t="shared" si="38"/>
        <v/>
      </c>
      <c r="AQ1230" t="str">
        <f>IF(A1230="","",VLOOKUP(A1230,'Base Sites'!A:B,2,FALSE))</f>
        <v/>
      </c>
      <c r="AT1230" t="str">
        <f>IF(A1230="","",VLOOKUP(L1230,'Base Vendeurs'!A:B,2,FALSE))</f>
        <v/>
      </c>
      <c r="AV1230" t="str">
        <f t="shared" si="39"/>
        <v/>
      </c>
    </row>
    <row r="1231" spans="1:48" x14ac:dyDescent="0.25">
      <c r="A1231" s="485"/>
      <c r="B1231" s="481"/>
      <c r="C1231" s="481"/>
      <c r="D1231" s="464">
        <v>8603</v>
      </c>
      <c r="E1231" s="481" t="s">
        <v>24</v>
      </c>
      <c r="F1231" s="22" t="s">
        <v>65</v>
      </c>
      <c r="G1231" s="20">
        <v>1179.6500000000001</v>
      </c>
      <c r="AP1231" t="str">
        <f t="shared" si="38"/>
        <v/>
      </c>
      <c r="AQ1231" t="str">
        <f>IF(A1231="","",VLOOKUP(A1231,'Base Sites'!A:B,2,FALSE))</f>
        <v/>
      </c>
      <c r="AT1231" t="str">
        <f>IF(A1231="","",VLOOKUP(L1231,'Base Vendeurs'!A:B,2,FALSE))</f>
        <v/>
      </c>
      <c r="AV1231" t="str">
        <f t="shared" si="39"/>
        <v/>
      </c>
    </row>
    <row r="1232" spans="1:48" x14ac:dyDescent="0.25">
      <c r="A1232" s="485"/>
      <c r="B1232" s="481"/>
      <c r="C1232" s="481"/>
      <c r="D1232" s="464">
        <v>8718</v>
      </c>
      <c r="E1232" s="481" t="s">
        <v>24</v>
      </c>
      <c r="F1232" s="22" t="s">
        <v>326</v>
      </c>
      <c r="G1232" s="20">
        <v>1078.76</v>
      </c>
      <c r="AP1232" t="str">
        <f t="shared" si="38"/>
        <v/>
      </c>
      <c r="AQ1232" t="str">
        <f>IF(A1232="","",VLOOKUP(A1232,'Base Sites'!A:B,2,FALSE))</f>
        <v/>
      </c>
      <c r="AT1232" t="str">
        <f>IF(A1232="","",VLOOKUP(L1232,'Base Vendeurs'!A:B,2,FALSE))</f>
        <v/>
      </c>
      <c r="AV1232" t="str">
        <f t="shared" si="39"/>
        <v/>
      </c>
    </row>
    <row r="1233" spans="1:48" x14ac:dyDescent="0.25">
      <c r="A1233" s="485"/>
      <c r="B1233" s="481"/>
      <c r="C1233" s="481"/>
      <c r="D1233" s="464">
        <v>8794</v>
      </c>
      <c r="E1233" s="481" t="s">
        <v>24</v>
      </c>
      <c r="F1233" s="22" t="s">
        <v>4340</v>
      </c>
      <c r="G1233" s="20">
        <v>1009.08</v>
      </c>
      <c r="AP1233" t="str">
        <f t="shared" si="38"/>
        <v/>
      </c>
      <c r="AQ1233" t="str">
        <f>IF(A1233="","",VLOOKUP(A1233,'Base Sites'!A:B,2,FALSE))</f>
        <v/>
      </c>
      <c r="AT1233" t="str">
        <f>IF(A1233="","",VLOOKUP(L1233,'Base Vendeurs'!A:B,2,FALSE))</f>
        <v/>
      </c>
      <c r="AV1233" t="str">
        <f t="shared" si="39"/>
        <v/>
      </c>
    </row>
    <row r="1234" spans="1:48" x14ac:dyDescent="0.25">
      <c r="A1234" s="485"/>
      <c r="B1234" s="481"/>
      <c r="C1234" s="480" t="s">
        <v>5204</v>
      </c>
      <c r="D1234" s="481"/>
      <c r="E1234" s="481"/>
      <c r="F1234" s="481"/>
      <c r="G1234" s="20">
        <v>93450.5</v>
      </c>
      <c r="AP1234" t="str">
        <f t="shared" si="38"/>
        <v/>
      </c>
      <c r="AQ1234" t="str">
        <f>IF(A1234="","",VLOOKUP(A1234,'Base Sites'!A:B,2,FALSE))</f>
        <v/>
      </c>
      <c r="AT1234" t="str">
        <f>IF(A1234="","",VLOOKUP(L1234,'Base Vendeurs'!A:B,2,FALSE))</f>
        <v/>
      </c>
      <c r="AV1234" t="str">
        <f t="shared" si="39"/>
        <v/>
      </c>
    </row>
    <row r="1235" spans="1:48" x14ac:dyDescent="0.25">
      <c r="A1235" s="485"/>
      <c r="B1235" s="481"/>
      <c r="C1235" s="22" t="s">
        <v>36</v>
      </c>
      <c r="D1235" s="464">
        <v>4807</v>
      </c>
      <c r="E1235" s="22" t="s">
        <v>26</v>
      </c>
      <c r="F1235" s="22" t="s">
        <v>2891</v>
      </c>
      <c r="G1235" s="20">
        <v>1853.37</v>
      </c>
      <c r="AP1235" t="str">
        <f t="shared" si="38"/>
        <v/>
      </c>
      <c r="AQ1235" t="str">
        <f>IF(A1235="","",VLOOKUP(A1235,'Base Sites'!A:B,2,FALSE))</f>
        <v/>
      </c>
      <c r="AT1235" t="str">
        <f>IF(A1235="","",VLOOKUP(L1235,'Base Vendeurs'!A:B,2,FALSE))</f>
        <v/>
      </c>
      <c r="AV1235" t="str">
        <f t="shared" si="39"/>
        <v/>
      </c>
    </row>
    <row r="1236" spans="1:48" x14ac:dyDescent="0.25">
      <c r="A1236" s="485"/>
      <c r="B1236" s="481"/>
      <c r="C1236" s="480" t="s">
        <v>5221</v>
      </c>
      <c r="D1236" s="481"/>
      <c r="E1236" s="481"/>
      <c r="F1236" s="481"/>
      <c r="G1236" s="20">
        <v>1853.37</v>
      </c>
      <c r="AP1236" t="str">
        <f t="shared" si="38"/>
        <v/>
      </c>
      <c r="AQ1236" t="str">
        <f>IF(A1236="","",VLOOKUP(A1236,'Base Sites'!A:B,2,FALSE))</f>
        <v/>
      </c>
      <c r="AT1236" t="str">
        <f>IF(A1236="","",VLOOKUP(L1236,'Base Vendeurs'!A:B,2,FALSE))</f>
        <v/>
      </c>
      <c r="AV1236" t="str">
        <f t="shared" si="39"/>
        <v/>
      </c>
    </row>
    <row r="1237" spans="1:48" x14ac:dyDescent="0.25">
      <c r="A1237" s="485"/>
      <c r="B1237" s="481"/>
      <c r="C1237" s="480" t="s">
        <v>70</v>
      </c>
      <c r="D1237" s="464">
        <v>2763</v>
      </c>
      <c r="E1237" s="480" t="s">
        <v>26</v>
      </c>
      <c r="F1237" s="22" t="s">
        <v>3402</v>
      </c>
      <c r="G1237" s="20">
        <v>904.6</v>
      </c>
      <c r="AP1237" t="str">
        <f t="shared" si="38"/>
        <v/>
      </c>
      <c r="AQ1237" t="str">
        <f>IF(A1237="","",VLOOKUP(A1237,'Base Sites'!A:B,2,FALSE))</f>
        <v/>
      </c>
      <c r="AT1237" t="str">
        <f>IF(A1237="","",VLOOKUP(L1237,'Base Vendeurs'!A:B,2,FALSE))</f>
        <v/>
      </c>
      <c r="AV1237" t="str">
        <f t="shared" si="39"/>
        <v/>
      </c>
    </row>
    <row r="1238" spans="1:48" x14ac:dyDescent="0.25">
      <c r="A1238" s="485"/>
      <c r="B1238" s="481"/>
      <c r="C1238" s="481"/>
      <c r="D1238" s="464">
        <v>2764</v>
      </c>
      <c r="E1238" s="481" t="s">
        <v>26</v>
      </c>
      <c r="F1238" s="22" t="s">
        <v>3402</v>
      </c>
      <c r="G1238" s="20">
        <v>904.6</v>
      </c>
      <c r="AP1238" t="str">
        <f t="shared" si="38"/>
        <v/>
      </c>
      <c r="AQ1238" t="str">
        <f>IF(A1238="","",VLOOKUP(A1238,'Base Sites'!A:B,2,FALSE))</f>
        <v/>
      </c>
      <c r="AT1238" t="str">
        <f>IF(A1238="","",VLOOKUP(L1238,'Base Vendeurs'!A:B,2,FALSE))</f>
        <v/>
      </c>
      <c r="AV1238" t="str">
        <f t="shared" si="39"/>
        <v/>
      </c>
    </row>
    <row r="1239" spans="1:48" x14ac:dyDescent="0.25">
      <c r="A1239" s="485"/>
      <c r="B1239" s="481"/>
      <c r="C1239" s="481"/>
      <c r="D1239" s="464">
        <v>2778</v>
      </c>
      <c r="E1239" s="22" t="s">
        <v>24</v>
      </c>
      <c r="F1239" s="22" t="s">
        <v>400</v>
      </c>
      <c r="G1239" s="20">
        <v>1160.5</v>
      </c>
      <c r="AP1239" t="str">
        <f t="shared" si="38"/>
        <v/>
      </c>
      <c r="AQ1239" t="str">
        <f>IF(A1239="","",VLOOKUP(A1239,'Base Sites'!A:B,2,FALSE))</f>
        <v/>
      </c>
      <c r="AT1239" t="str">
        <f>IF(A1239="","",VLOOKUP(L1239,'Base Vendeurs'!A:B,2,FALSE))</f>
        <v/>
      </c>
      <c r="AV1239" t="str">
        <f t="shared" si="39"/>
        <v/>
      </c>
    </row>
    <row r="1240" spans="1:48" x14ac:dyDescent="0.25">
      <c r="A1240" s="485"/>
      <c r="B1240" s="481"/>
      <c r="C1240" s="481"/>
      <c r="D1240" s="464">
        <v>3028</v>
      </c>
      <c r="E1240" s="22" t="s">
        <v>107</v>
      </c>
      <c r="F1240" s="22" t="s">
        <v>2529</v>
      </c>
      <c r="G1240" s="20">
        <v>797.67</v>
      </c>
      <c r="AP1240" t="str">
        <f t="shared" si="38"/>
        <v/>
      </c>
      <c r="AQ1240" t="str">
        <f>IF(A1240="","",VLOOKUP(A1240,'Base Sites'!A:B,2,FALSE))</f>
        <v/>
      </c>
      <c r="AT1240" t="str">
        <f>IF(A1240="","",VLOOKUP(L1240,'Base Vendeurs'!A:B,2,FALSE))</f>
        <v/>
      </c>
      <c r="AV1240" t="str">
        <f t="shared" si="39"/>
        <v/>
      </c>
    </row>
    <row r="1241" spans="1:48" x14ac:dyDescent="0.25">
      <c r="A1241" s="485"/>
      <c r="B1241" s="481"/>
      <c r="C1241" s="481"/>
      <c r="D1241" s="464">
        <v>3198</v>
      </c>
      <c r="E1241" s="22" t="s">
        <v>26</v>
      </c>
      <c r="F1241" s="22" t="s">
        <v>955</v>
      </c>
      <c r="G1241" s="20">
        <v>852.85</v>
      </c>
      <c r="AP1241" t="str">
        <f t="shared" si="38"/>
        <v/>
      </c>
      <c r="AQ1241" t="str">
        <f>IF(A1241="","",VLOOKUP(A1241,'Base Sites'!A:B,2,FALSE))</f>
        <v/>
      </c>
      <c r="AT1241" t="str">
        <f>IF(A1241="","",VLOOKUP(L1241,'Base Vendeurs'!A:B,2,FALSE))</f>
        <v/>
      </c>
      <c r="AV1241" t="str">
        <f t="shared" si="39"/>
        <v/>
      </c>
    </row>
    <row r="1242" spans="1:48" x14ac:dyDescent="0.25">
      <c r="A1242" s="485"/>
      <c r="B1242" s="481"/>
      <c r="C1242" s="481"/>
      <c r="D1242" s="464">
        <v>3208</v>
      </c>
      <c r="E1242" s="480" t="s">
        <v>382</v>
      </c>
      <c r="F1242" s="22" t="s">
        <v>1056</v>
      </c>
      <c r="G1242" s="20">
        <v>1070.5999999999999</v>
      </c>
      <c r="AP1242" t="str">
        <f t="shared" si="38"/>
        <v/>
      </c>
      <c r="AQ1242" t="str">
        <f>IF(A1242="","",VLOOKUP(A1242,'Base Sites'!A:B,2,FALSE))</f>
        <v/>
      </c>
      <c r="AT1242" t="str">
        <f>IF(A1242="","",VLOOKUP(L1242,'Base Vendeurs'!A:B,2,FALSE))</f>
        <v/>
      </c>
      <c r="AV1242" t="str">
        <f t="shared" si="39"/>
        <v/>
      </c>
    </row>
    <row r="1243" spans="1:48" x14ac:dyDescent="0.25">
      <c r="A1243" s="485"/>
      <c r="B1243" s="481"/>
      <c r="C1243" s="481"/>
      <c r="D1243" s="464">
        <v>3226</v>
      </c>
      <c r="E1243" s="481" t="s">
        <v>382</v>
      </c>
      <c r="F1243" s="22" t="s">
        <v>2673</v>
      </c>
      <c r="G1243" s="20">
        <v>1773.04</v>
      </c>
      <c r="AP1243" t="str">
        <f t="shared" si="38"/>
        <v/>
      </c>
      <c r="AQ1243" t="str">
        <f>IF(A1243="","",VLOOKUP(A1243,'Base Sites'!A:B,2,FALSE))</f>
        <v/>
      </c>
      <c r="AT1243" t="str">
        <f>IF(A1243="","",VLOOKUP(L1243,'Base Vendeurs'!A:B,2,FALSE))</f>
        <v/>
      </c>
      <c r="AV1243" t="str">
        <f t="shared" si="39"/>
        <v/>
      </c>
    </row>
    <row r="1244" spans="1:48" x14ac:dyDescent="0.25">
      <c r="A1244" s="485"/>
      <c r="B1244" s="481"/>
      <c r="C1244" s="481"/>
      <c r="D1244" s="464">
        <v>3238</v>
      </c>
      <c r="E1244" s="22" t="s">
        <v>26</v>
      </c>
      <c r="F1244" s="22" t="s">
        <v>965</v>
      </c>
      <c r="G1244" s="20">
        <v>1074.77</v>
      </c>
      <c r="AP1244" t="str">
        <f t="shared" si="38"/>
        <v/>
      </c>
      <c r="AQ1244" t="str">
        <f>IF(A1244="","",VLOOKUP(A1244,'Base Sites'!A:B,2,FALSE))</f>
        <v/>
      </c>
      <c r="AT1244" t="str">
        <f>IF(A1244="","",VLOOKUP(L1244,'Base Vendeurs'!A:B,2,FALSE))</f>
        <v/>
      </c>
      <c r="AV1244" t="str">
        <f t="shared" si="39"/>
        <v/>
      </c>
    </row>
    <row r="1245" spans="1:48" x14ac:dyDescent="0.25">
      <c r="A1245" s="485"/>
      <c r="B1245" s="481"/>
      <c r="C1245" s="481"/>
      <c r="D1245" s="464">
        <v>3259</v>
      </c>
      <c r="E1245" s="22" t="s">
        <v>382</v>
      </c>
      <c r="F1245" s="22" t="s">
        <v>5052</v>
      </c>
      <c r="G1245" s="20">
        <v>1186.53</v>
      </c>
      <c r="AP1245" t="str">
        <f t="shared" si="38"/>
        <v/>
      </c>
      <c r="AQ1245" t="str">
        <f>IF(A1245="","",VLOOKUP(A1245,'Base Sites'!A:B,2,FALSE))</f>
        <v/>
      </c>
      <c r="AT1245" t="str">
        <f>IF(A1245="","",VLOOKUP(L1245,'Base Vendeurs'!A:B,2,FALSE))</f>
        <v/>
      </c>
      <c r="AV1245" t="str">
        <f t="shared" si="39"/>
        <v/>
      </c>
    </row>
    <row r="1246" spans="1:48" x14ac:dyDescent="0.25">
      <c r="A1246" s="485"/>
      <c r="B1246" s="481"/>
      <c r="C1246" s="481"/>
      <c r="D1246" s="464">
        <v>3425</v>
      </c>
      <c r="E1246" s="22" t="s">
        <v>23</v>
      </c>
      <c r="F1246" s="22" t="s">
        <v>1107</v>
      </c>
      <c r="G1246" s="20">
        <v>1000.89</v>
      </c>
      <c r="AP1246" t="str">
        <f t="shared" si="38"/>
        <v/>
      </c>
      <c r="AQ1246" t="str">
        <f>IF(A1246="","",VLOOKUP(A1246,'Base Sites'!A:B,2,FALSE))</f>
        <v/>
      </c>
      <c r="AT1246" t="str">
        <f>IF(A1246="","",VLOOKUP(L1246,'Base Vendeurs'!A:B,2,FALSE))</f>
        <v/>
      </c>
      <c r="AV1246" t="str">
        <f t="shared" si="39"/>
        <v/>
      </c>
    </row>
    <row r="1247" spans="1:48" x14ac:dyDescent="0.25">
      <c r="A1247" s="485"/>
      <c r="B1247" s="481"/>
      <c r="C1247" s="481"/>
      <c r="D1247" s="464">
        <v>4708</v>
      </c>
      <c r="E1247" s="22" t="s">
        <v>26</v>
      </c>
      <c r="F1247" s="22" t="s">
        <v>65</v>
      </c>
      <c r="G1247" s="20">
        <v>1714.86</v>
      </c>
      <c r="AP1247" t="str">
        <f t="shared" si="38"/>
        <v/>
      </c>
      <c r="AQ1247" t="str">
        <f>IF(A1247="","",VLOOKUP(A1247,'Base Sites'!A:B,2,FALSE))</f>
        <v/>
      </c>
      <c r="AT1247" t="str">
        <f>IF(A1247="","",VLOOKUP(L1247,'Base Vendeurs'!A:B,2,FALSE))</f>
        <v/>
      </c>
      <c r="AV1247" t="str">
        <f t="shared" si="39"/>
        <v/>
      </c>
    </row>
    <row r="1248" spans="1:48" x14ac:dyDescent="0.25">
      <c r="A1248" s="485"/>
      <c r="B1248" s="481"/>
      <c r="C1248" s="481"/>
      <c r="D1248" s="464">
        <v>4730</v>
      </c>
      <c r="E1248" s="22" t="s">
        <v>24</v>
      </c>
      <c r="F1248" s="22" t="s">
        <v>2786</v>
      </c>
      <c r="G1248" s="20">
        <v>1545.84</v>
      </c>
      <c r="AP1248" t="str">
        <f t="shared" si="38"/>
        <v/>
      </c>
      <c r="AQ1248" t="str">
        <f>IF(A1248="","",VLOOKUP(A1248,'Base Sites'!A:B,2,FALSE))</f>
        <v/>
      </c>
      <c r="AT1248" t="str">
        <f>IF(A1248="","",VLOOKUP(L1248,'Base Vendeurs'!A:B,2,FALSE))</f>
        <v/>
      </c>
      <c r="AV1248" t="str">
        <f t="shared" si="39"/>
        <v/>
      </c>
    </row>
    <row r="1249" spans="1:48" x14ac:dyDescent="0.25">
      <c r="A1249" s="485"/>
      <c r="B1249" s="481"/>
      <c r="C1249" s="481"/>
      <c r="D1249" s="464">
        <v>4733</v>
      </c>
      <c r="E1249" s="22" t="s">
        <v>93</v>
      </c>
      <c r="F1249" s="22" t="s">
        <v>4812</v>
      </c>
      <c r="G1249" s="20">
        <v>1045.79</v>
      </c>
      <c r="AP1249" t="str">
        <f t="shared" si="38"/>
        <v/>
      </c>
      <c r="AQ1249" t="str">
        <f>IF(A1249="","",VLOOKUP(A1249,'Base Sites'!A:B,2,FALSE))</f>
        <v/>
      </c>
      <c r="AT1249" t="str">
        <f>IF(A1249="","",VLOOKUP(L1249,'Base Vendeurs'!A:B,2,FALSE))</f>
        <v/>
      </c>
      <c r="AV1249" t="str">
        <f t="shared" si="39"/>
        <v/>
      </c>
    </row>
    <row r="1250" spans="1:48" x14ac:dyDescent="0.25">
      <c r="A1250" s="485"/>
      <c r="B1250" s="481"/>
      <c r="C1250" s="481"/>
      <c r="D1250" s="464">
        <v>4947</v>
      </c>
      <c r="E1250" s="480" t="s">
        <v>26</v>
      </c>
      <c r="F1250" s="22" t="s">
        <v>4178</v>
      </c>
      <c r="G1250" s="20">
        <v>2062.87</v>
      </c>
      <c r="AP1250" t="str">
        <f t="shared" si="38"/>
        <v/>
      </c>
      <c r="AQ1250" t="str">
        <f>IF(A1250="","",VLOOKUP(A1250,'Base Sites'!A:B,2,FALSE))</f>
        <v/>
      </c>
      <c r="AT1250" t="str">
        <f>IF(A1250="","",VLOOKUP(L1250,'Base Vendeurs'!A:B,2,FALSE))</f>
        <v/>
      </c>
      <c r="AV1250" t="str">
        <f t="shared" si="39"/>
        <v/>
      </c>
    </row>
    <row r="1251" spans="1:48" x14ac:dyDescent="0.25">
      <c r="A1251" s="485"/>
      <c r="B1251" s="481"/>
      <c r="C1251" s="481"/>
      <c r="D1251" s="464">
        <v>4967</v>
      </c>
      <c r="E1251" s="481" t="s">
        <v>26</v>
      </c>
      <c r="F1251" s="22" t="s">
        <v>3386</v>
      </c>
      <c r="G1251" s="20">
        <v>1878.55</v>
      </c>
      <c r="AP1251" t="str">
        <f t="shared" si="38"/>
        <v/>
      </c>
      <c r="AQ1251" t="str">
        <f>IF(A1251="","",VLOOKUP(A1251,'Base Sites'!A:B,2,FALSE))</f>
        <v/>
      </c>
      <c r="AT1251" t="str">
        <f>IF(A1251="","",VLOOKUP(L1251,'Base Vendeurs'!A:B,2,FALSE))</f>
        <v/>
      </c>
      <c r="AV1251" t="str">
        <f t="shared" si="39"/>
        <v/>
      </c>
    </row>
    <row r="1252" spans="1:48" x14ac:dyDescent="0.25">
      <c r="A1252" s="485"/>
      <c r="B1252" s="481"/>
      <c r="C1252" s="481"/>
      <c r="D1252" s="464">
        <v>5001</v>
      </c>
      <c r="E1252" s="22" t="s">
        <v>23</v>
      </c>
      <c r="F1252" s="22" t="s">
        <v>4283</v>
      </c>
      <c r="G1252" s="20">
        <v>833.54</v>
      </c>
      <c r="AP1252" t="str">
        <f t="shared" si="38"/>
        <v/>
      </c>
      <c r="AQ1252" t="str">
        <f>IF(A1252="","",VLOOKUP(A1252,'Base Sites'!A:B,2,FALSE))</f>
        <v/>
      </c>
      <c r="AT1252" t="str">
        <f>IF(A1252="","",VLOOKUP(L1252,'Base Vendeurs'!A:B,2,FALSE))</f>
        <v/>
      </c>
      <c r="AV1252" t="str">
        <f t="shared" si="39"/>
        <v/>
      </c>
    </row>
    <row r="1253" spans="1:48" x14ac:dyDescent="0.25">
      <c r="A1253" s="485"/>
      <c r="B1253" s="481"/>
      <c r="C1253" s="481"/>
      <c r="D1253" s="464">
        <v>5007</v>
      </c>
      <c r="E1253" s="480" t="s">
        <v>26</v>
      </c>
      <c r="F1253" s="22" t="s">
        <v>457</v>
      </c>
      <c r="G1253" s="20">
        <v>1203.4100000000001</v>
      </c>
      <c r="AP1253" t="str">
        <f t="shared" si="38"/>
        <v/>
      </c>
      <c r="AQ1253" t="str">
        <f>IF(A1253="","",VLOOKUP(A1253,'Base Sites'!A:B,2,FALSE))</f>
        <v/>
      </c>
      <c r="AT1253" t="str">
        <f>IF(A1253="","",VLOOKUP(L1253,'Base Vendeurs'!A:B,2,FALSE))</f>
        <v/>
      </c>
      <c r="AV1253" t="str">
        <f t="shared" si="39"/>
        <v/>
      </c>
    </row>
    <row r="1254" spans="1:48" x14ac:dyDescent="0.25">
      <c r="A1254" s="485"/>
      <c r="B1254" s="481"/>
      <c r="C1254" s="481"/>
      <c r="D1254" s="464">
        <v>5039</v>
      </c>
      <c r="E1254" s="481" t="s">
        <v>26</v>
      </c>
      <c r="F1254" s="22" t="s">
        <v>457</v>
      </c>
      <c r="G1254" s="20">
        <v>1445.91</v>
      </c>
      <c r="AP1254" t="str">
        <f t="shared" si="38"/>
        <v/>
      </c>
      <c r="AQ1254" t="str">
        <f>IF(A1254="","",VLOOKUP(A1254,'Base Sites'!A:B,2,FALSE))</f>
        <v/>
      </c>
      <c r="AT1254" t="str">
        <f>IF(A1254="","",VLOOKUP(L1254,'Base Vendeurs'!A:B,2,FALSE))</f>
        <v/>
      </c>
      <c r="AV1254" t="str">
        <f t="shared" si="39"/>
        <v/>
      </c>
    </row>
    <row r="1255" spans="1:48" x14ac:dyDescent="0.25">
      <c r="A1255" s="485"/>
      <c r="B1255" s="481"/>
      <c r="C1255" s="481"/>
      <c r="D1255" s="464">
        <v>5040</v>
      </c>
      <c r="E1255" s="481" t="s">
        <v>26</v>
      </c>
      <c r="F1255" s="22" t="s">
        <v>457</v>
      </c>
      <c r="G1255" s="20">
        <v>1445.91</v>
      </c>
      <c r="AP1255" t="str">
        <f t="shared" si="38"/>
        <v/>
      </c>
      <c r="AQ1255" t="str">
        <f>IF(A1255="","",VLOOKUP(A1255,'Base Sites'!A:B,2,FALSE))</f>
        <v/>
      </c>
      <c r="AT1255" t="str">
        <f>IF(A1255="","",VLOOKUP(L1255,'Base Vendeurs'!A:B,2,FALSE))</f>
        <v/>
      </c>
      <c r="AV1255" t="str">
        <f t="shared" si="39"/>
        <v/>
      </c>
    </row>
    <row r="1256" spans="1:48" x14ac:dyDescent="0.25">
      <c r="A1256" s="485"/>
      <c r="B1256" s="481"/>
      <c r="C1256" s="481"/>
      <c r="D1256" s="464">
        <v>5041</v>
      </c>
      <c r="E1256" s="481" t="s">
        <v>26</v>
      </c>
      <c r="F1256" s="22" t="s">
        <v>457</v>
      </c>
      <c r="G1256" s="20">
        <v>1445.91</v>
      </c>
      <c r="AP1256" t="str">
        <f t="shared" si="38"/>
        <v/>
      </c>
      <c r="AQ1256" t="str">
        <f>IF(A1256="","",VLOOKUP(A1256,'Base Sites'!A:B,2,FALSE))</f>
        <v/>
      </c>
      <c r="AT1256" t="str">
        <f>IF(A1256="","",VLOOKUP(L1256,'Base Vendeurs'!A:B,2,FALSE))</f>
        <v/>
      </c>
      <c r="AV1256" t="str">
        <f t="shared" si="39"/>
        <v/>
      </c>
    </row>
    <row r="1257" spans="1:48" x14ac:dyDescent="0.25">
      <c r="A1257" s="485"/>
      <c r="B1257" s="481"/>
      <c r="C1257" s="481"/>
      <c r="D1257" s="464">
        <v>5042</v>
      </c>
      <c r="E1257" s="481" t="s">
        <v>26</v>
      </c>
      <c r="F1257" s="22" t="s">
        <v>3388</v>
      </c>
      <c r="G1257" s="20">
        <v>1099.52</v>
      </c>
      <c r="AP1257" t="str">
        <f t="shared" si="38"/>
        <v/>
      </c>
      <c r="AQ1257" t="str">
        <f>IF(A1257="","",VLOOKUP(A1257,'Base Sites'!A:B,2,FALSE))</f>
        <v/>
      </c>
      <c r="AT1257" t="str">
        <f>IF(A1257="","",VLOOKUP(L1257,'Base Vendeurs'!A:B,2,FALSE))</f>
        <v/>
      </c>
      <c r="AV1257" t="str">
        <f t="shared" si="39"/>
        <v/>
      </c>
    </row>
    <row r="1258" spans="1:48" x14ac:dyDescent="0.25">
      <c r="A1258" s="485"/>
      <c r="B1258" s="481"/>
      <c r="C1258" s="481"/>
      <c r="D1258" s="464">
        <v>5092</v>
      </c>
      <c r="E1258" s="481" t="s">
        <v>26</v>
      </c>
      <c r="F1258" s="22" t="s">
        <v>4190</v>
      </c>
      <c r="G1258" s="20">
        <v>732.63</v>
      </c>
      <c r="AP1258" t="str">
        <f t="shared" si="38"/>
        <v/>
      </c>
      <c r="AQ1258" t="str">
        <f>IF(A1258="","",VLOOKUP(A1258,'Base Sites'!A:B,2,FALSE))</f>
        <v/>
      </c>
      <c r="AT1258" t="str">
        <f>IF(A1258="","",VLOOKUP(L1258,'Base Vendeurs'!A:B,2,FALSE))</f>
        <v/>
      </c>
      <c r="AV1258" t="str">
        <f t="shared" si="39"/>
        <v/>
      </c>
    </row>
    <row r="1259" spans="1:48" x14ac:dyDescent="0.25">
      <c r="A1259" s="485"/>
      <c r="B1259" s="481"/>
      <c r="C1259" s="481"/>
      <c r="D1259" s="464">
        <v>5094</v>
      </c>
      <c r="E1259" s="481" t="s">
        <v>26</v>
      </c>
      <c r="F1259" s="22" t="s">
        <v>967</v>
      </c>
      <c r="G1259" s="20">
        <v>1631.16</v>
      </c>
      <c r="AP1259" t="str">
        <f t="shared" si="38"/>
        <v/>
      </c>
      <c r="AQ1259" t="str">
        <f>IF(A1259="","",VLOOKUP(A1259,'Base Sites'!A:B,2,FALSE))</f>
        <v/>
      </c>
      <c r="AT1259" t="str">
        <f>IF(A1259="","",VLOOKUP(L1259,'Base Vendeurs'!A:B,2,FALSE))</f>
        <v/>
      </c>
      <c r="AV1259" t="str">
        <f t="shared" si="39"/>
        <v/>
      </c>
    </row>
    <row r="1260" spans="1:48" x14ac:dyDescent="0.25">
      <c r="A1260" s="485"/>
      <c r="B1260" s="481"/>
      <c r="C1260" s="481"/>
      <c r="D1260" s="464">
        <v>5096</v>
      </c>
      <c r="E1260" s="481" t="s">
        <v>26</v>
      </c>
      <c r="F1260" s="22" t="s">
        <v>376</v>
      </c>
      <c r="G1260" s="20">
        <v>1663.97</v>
      </c>
      <c r="AP1260" t="str">
        <f t="shared" si="38"/>
        <v/>
      </c>
      <c r="AQ1260" t="str">
        <f>IF(A1260="","",VLOOKUP(A1260,'Base Sites'!A:B,2,FALSE))</f>
        <v/>
      </c>
      <c r="AT1260" t="str">
        <f>IF(A1260="","",VLOOKUP(L1260,'Base Vendeurs'!A:B,2,FALSE))</f>
        <v/>
      </c>
      <c r="AV1260" t="str">
        <f t="shared" si="39"/>
        <v/>
      </c>
    </row>
    <row r="1261" spans="1:48" x14ac:dyDescent="0.25">
      <c r="A1261" s="485"/>
      <c r="B1261" s="481"/>
      <c r="C1261" s="481"/>
      <c r="D1261" s="464">
        <v>5125</v>
      </c>
      <c r="E1261" s="481" t="s">
        <v>26</v>
      </c>
      <c r="F1261" s="22" t="s">
        <v>2557</v>
      </c>
      <c r="G1261" s="20">
        <v>1733.61</v>
      </c>
      <c r="AP1261" t="str">
        <f t="shared" si="38"/>
        <v/>
      </c>
      <c r="AQ1261" t="str">
        <f>IF(A1261="","",VLOOKUP(A1261,'Base Sites'!A:B,2,FALSE))</f>
        <v/>
      </c>
      <c r="AT1261" t="str">
        <f>IF(A1261="","",VLOOKUP(L1261,'Base Vendeurs'!A:B,2,FALSE))</f>
        <v/>
      </c>
      <c r="AV1261" t="str">
        <f t="shared" si="39"/>
        <v/>
      </c>
    </row>
    <row r="1262" spans="1:48" x14ac:dyDescent="0.25">
      <c r="A1262" s="485"/>
      <c r="B1262" s="481"/>
      <c r="C1262" s="481"/>
      <c r="D1262" s="464">
        <v>5129</v>
      </c>
      <c r="E1262" s="481" t="s">
        <v>26</v>
      </c>
      <c r="F1262" s="22" t="s">
        <v>948</v>
      </c>
      <c r="G1262" s="20">
        <v>665.54</v>
      </c>
      <c r="AP1262" t="str">
        <f t="shared" si="38"/>
        <v/>
      </c>
      <c r="AQ1262" t="str">
        <f>IF(A1262="","",VLOOKUP(A1262,'Base Sites'!A:B,2,FALSE))</f>
        <v/>
      </c>
      <c r="AT1262" t="str">
        <f>IF(A1262="","",VLOOKUP(L1262,'Base Vendeurs'!A:B,2,FALSE))</f>
        <v/>
      </c>
      <c r="AV1262" t="str">
        <f t="shared" si="39"/>
        <v/>
      </c>
    </row>
    <row r="1263" spans="1:48" x14ac:dyDescent="0.25">
      <c r="A1263" s="485"/>
      <c r="B1263" s="481"/>
      <c r="C1263" s="481"/>
      <c r="D1263" s="464">
        <v>5130</v>
      </c>
      <c r="E1263" s="481" t="s">
        <v>26</v>
      </c>
      <c r="F1263" s="22" t="s">
        <v>4184</v>
      </c>
      <c r="G1263" s="20">
        <v>1594.66</v>
      </c>
      <c r="AP1263" t="str">
        <f t="shared" si="38"/>
        <v/>
      </c>
      <c r="AQ1263" t="str">
        <f>IF(A1263="","",VLOOKUP(A1263,'Base Sites'!A:B,2,FALSE))</f>
        <v/>
      </c>
      <c r="AT1263" t="str">
        <f>IF(A1263="","",VLOOKUP(L1263,'Base Vendeurs'!A:B,2,FALSE))</f>
        <v/>
      </c>
      <c r="AV1263" t="str">
        <f t="shared" si="39"/>
        <v/>
      </c>
    </row>
    <row r="1264" spans="1:48" x14ac:dyDescent="0.25">
      <c r="A1264" s="485"/>
      <c r="B1264" s="481"/>
      <c r="C1264" s="481"/>
      <c r="D1264" s="464">
        <v>5155</v>
      </c>
      <c r="E1264" s="22" t="s">
        <v>382</v>
      </c>
      <c r="F1264" s="22" t="s">
        <v>4260</v>
      </c>
      <c r="G1264" s="20">
        <v>1965.68</v>
      </c>
      <c r="AP1264" t="str">
        <f t="shared" si="38"/>
        <v/>
      </c>
      <c r="AQ1264" t="str">
        <f>IF(A1264="","",VLOOKUP(A1264,'Base Sites'!A:B,2,FALSE))</f>
        <v/>
      </c>
      <c r="AT1264" t="str">
        <f>IF(A1264="","",VLOOKUP(L1264,'Base Vendeurs'!A:B,2,FALSE))</f>
        <v/>
      </c>
      <c r="AV1264" t="str">
        <f t="shared" si="39"/>
        <v/>
      </c>
    </row>
    <row r="1265" spans="1:48" x14ac:dyDescent="0.25">
      <c r="A1265" s="485"/>
      <c r="B1265" s="481"/>
      <c r="C1265" s="481"/>
      <c r="D1265" s="464">
        <v>5160</v>
      </c>
      <c r="E1265" s="22" t="s">
        <v>93</v>
      </c>
      <c r="F1265" s="22" t="s">
        <v>1514</v>
      </c>
      <c r="G1265" s="20">
        <v>1183.77</v>
      </c>
      <c r="AP1265" t="str">
        <f t="shared" si="38"/>
        <v/>
      </c>
      <c r="AQ1265" t="str">
        <f>IF(A1265="","",VLOOKUP(A1265,'Base Sites'!A:B,2,FALSE))</f>
        <v/>
      </c>
      <c r="AT1265" t="str">
        <f>IF(A1265="","",VLOOKUP(L1265,'Base Vendeurs'!A:B,2,FALSE))</f>
        <v/>
      </c>
      <c r="AV1265" t="str">
        <f t="shared" si="39"/>
        <v/>
      </c>
    </row>
    <row r="1266" spans="1:48" x14ac:dyDescent="0.25">
      <c r="A1266" s="485"/>
      <c r="B1266" s="481"/>
      <c r="C1266" s="481"/>
      <c r="D1266" s="464">
        <v>5217</v>
      </c>
      <c r="E1266" s="22" t="s">
        <v>26</v>
      </c>
      <c r="F1266" s="22" t="s">
        <v>3396</v>
      </c>
      <c r="G1266" s="20">
        <v>1786.62</v>
      </c>
      <c r="AP1266" t="str">
        <f t="shared" si="38"/>
        <v/>
      </c>
      <c r="AQ1266" t="str">
        <f>IF(A1266="","",VLOOKUP(A1266,'Base Sites'!A:B,2,FALSE))</f>
        <v/>
      </c>
      <c r="AT1266" t="str">
        <f>IF(A1266="","",VLOOKUP(L1266,'Base Vendeurs'!A:B,2,FALSE))</f>
        <v/>
      </c>
      <c r="AV1266" t="str">
        <f t="shared" si="39"/>
        <v/>
      </c>
    </row>
    <row r="1267" spans="1:48" x14ac:dyDescent="0.25">
      <c r="A1267" s="485"/>
      <c r="B1267" s="481"/>
      <c r="C1267" s="481"/>
      <c r="D1267" s="464">
        <v>5532</v>
      </c>
      <c r="E1267" s="22" t="s">
        <v>177</v>
      </c>
      <c r="F1267" s="22" t="s">
        <v>1747</v>
      </c>
      <c r="G1267" s="20">
        <v>1268.1500000000001</v>
      </c>
      <c r="AP1267" t="str">
        <f t="shared" si="38"/>
        <v/>
      </c>
      <c r="AQ1267" t="str">
        <f>IF(A1267="","",VLOOKUP(A1267,'Base Sites'!A:B,2,FALSE))</f>
        <v/>
      </c>
      <c r="AT1267" t="str">
        <f>IF(A1267="","",VLOOKUP(L1267,'Base Vendeurs'!A:B,2,FALSE))</f>
        <v/>
      </c>
      <c r="AV1267" t="str">
        <f t="shared" si="39"/>
        <v/>
      </c>
    </row>
    <row r="1268" spans="1:48" x14ac:dyDescent="0.25">
      <c r="A1268" s="485"/>
      <c r="B1268" s="481"/>
      <c r="C1268" s="481"/>
      <c r="D1268" s="464">
        <v>5538</v>
      </c>
      <c r="E1268" s="22" t="s">
        <v>26</v>
      </c>
      <c r="F1268" s="22" t="s">
        <v>937</v>
      </c>
      <c r="G1268" s="20">
        <v>1267.51</v>
      </c>
      <c r="AP1268" t="str">
        <f t="shared" si="38"/>
        <v/>
      </c>
      <c r="AQ1268" t="str">
        <f>IF(A1268="","",VLOOKUP(A1268,'Base Sites'!A:B,2,FALSE))</f>
        <v/>
      </c>
      <c r="AT1268" t="str">
        <f>IF(A1268="","",VLOOKUP(L1268,'Base Vendeurs'!A:B,2,FALSE))</f>
        <v/>
      </c>
      <c r="AV1268" t="str">
        <f t="shared" si="39"/>
        <v/>
      </c>
    </row>
    <row r="1269" spans="1:48" x14ac:dyDescent="0.25">
      <c r="A1269" s="485"/>
      <c r="B1269" s="481"/>
      <c r="C1269" s="481"/>
      <c r="D1269" s="464">
        <v>5544</v>
      </c>
      <c r="E1269" s="480" t="s">
        <v>93</v>
      </c>
      <c r="F1269" s="22" t="s">
        <v>440</v>
      </c>
      <c r="G1269" s="20">
        <v>2854.25</v>
      </c>
      <c r="AP1269" t="str">
        <f t="shared" si="38"/>
        <v/>
      </c>
      <c r="AQ1269" t="str">
        <f>IF(A1269="","",VLOOKUP(A1269,'Base Sites'!A:B,2,FALSE))</f>
        <v/>
      </c>
      <c r="AT1269" t="str">
        <f>IF(A1269="","",VLOOKUP(L1269,'Base Vendeurs'!A:B,2,FALSE))</f>
        <v/>
      </c>
      <c r="AV1269" t="str">
        <f t="shared" si="39"/>
        <v/>
      </c>
    </row>
    <row r="1270" spans="1:48" x14ac:dyDescent="0.25">
      <c r="A1270" s="485"/>
      <c r="B1270" s="481"/>
      <c r="C1270" s="481"/>
      <c r="D1270" s="464">
        <v>5563</v>
      </c>
      <c r="E1270" s="481" t="s">
        <v>93</v>
      </c>
      <c r="F1270" s="22" t="s">
        <v>1729</v>
      </c>
      <c r="G1270" s="20">
        <v>1184.19</v>
      </c>
      <c r="AP1270" t="str">
        <f t="shared" si="38"/>
        <v/>
      </c>
      <c r="AQ1270" t="str">
        <f>IF(A1270="","",VLOOKUP(A1270,'Base Sites'!A:B,2,FALSE))</f>
        <v/>
      </c>
      <c r="AT1270" t="str">
        <f>IF(A1270="","",VLOOKUP(L1270,'Base Vendeurs'!A:B,2,FALSE))</f>
        <v/>
      </c>
      <c r="AV1270" t="str">
        <f t="shared" si="39"/>
        <v/>
      </c>
    </row>
    <row r="1271" spans="1:48" x14ac:dyDescent="0.25">
      <c r="A1271" s="485"/>
      <c r="B1271" s="481"/>
      <c r="C1271" s="481"/>
      <c r="D1271" s="464">
        <v>5570</v>
      </c>
      <c r="E1271" s="481" t="s">
        <v>93</v>
      </c>
      <c r="F1271" s="22" t="s">
        <v>948</v>
      </c>
      <c r="G1271" s="20">
        <v>514.59</v>
      </c>
      <c r="AP1271" t="str">
        <f t="shared" si="38"/>
        <v/>
      </c>
      <c r="AQ1271" t="str">
        <f>IF(A1271="","",VLOOKUP(A1271,'Base Sites'!A:B,2,FALSE))</f>
        <v/>
      </c>
      <c r="AT1271" t="str">
        <f>IF(A1271="","",VLOOKUP(L1271,'Base Vendeurs'!A:B,2,FALSE))</f>
        <v/>
      </c>
      <c r="AV1271" t="str">
        <f t="shared" si="39"/>
        <v/>
      </c>
    </row>
    <row r="1272" spans="1:48" x14ac:dyDescent="0.25">
      <c r="A1272" s="485"/>
      <c r="B1272" s="481"/>
      <c r="C1272" s="481"/>
      <c r="D1272" s="464">
        <v>5583</v>
      </c>
      <c r="E1272" s="481" t="s">
        <v>93</v>
      </c>
      <c r="F1272" s="22" t="s">
        <v>1514</v>
      </c>
      <c r="G1272" s="20">
        <v>1001.52</v>
      </c>
      <c r="AP1272" t="str">
        <f t="shared" si="38"/>
        <v/>
      </c>
      <c r="AQ1272" t="str">
        <f>IF(A1272="","",VLOOKUP(A1272,'Base Sites'!A:B,2,FALSE))</f>
        <v/>
      </c>
      <c r="AT1272" t="str">
        <f>IF(A1272="","",VLOOKUP(L1272,'Base Vendeurs'!A:B,2,FALSE))</f>
        <v/>
      </c>
      <c r="AV1272" t="str">
        <f t="shared" si="39"/>
        <v/>
      </c>
    </row>
    <row r="1273" spans="1:48" x14ac:dyDescent="0.25">
      <c r="A1273" s="485"/>
      <c r="B1273" s="481"/>
      <c r="C1273" s="481"/>
      <c r="D1273" s="464">
        <v>5720</v>
      </c>
      <c r="E1273" s="480" t="s">
        <v>26</v>
      </c>
      <c r="F1273" s="22" t="s">
        <v>4964</v>
      </c>
      <c r="G1273" s="20">
        <v>1598.41</v>
      </c>
      <c r="AP1273" t="str">
        <f t="shared" si="38"/>
        <v/>
      </c>
      <c r="AQ1273" t="str">
        <f>IF(A1273="","",VLOOKUP(A1273,'Base Sites'!A:B,2,FALSE))</f>
        <v/>
      </c>
      <c r="AT1273" t="str">
        <f>IF(A1273="","",VLOOKUP(L1273,'Base Vendeurs'!A:B,2,FALSE))</f>
        <v/>
      </c>
      <c r="AV1273" t="str">
        <f t="shared" si="39"/>
        <v/>
      </c>
    </row>
    <row r="1274" spans="1:48" x14ac:dyDescent="0.25">
      <c r="A1274" s="485"/>
      <c r="B1274" s="481"/>
      <c r="C1274" s="481"/>
      <c r="D1274" s="464">
        <v>5729</v>
      </c>
      <c r="E1274" s="481" t="s">
        <v>26</v>
      </c>
      <c r="F1274" s="22" t="s">
        <v>440</v>
      </c>
      <c r="G1274" s="20">
        <v>4924.68</v>
      </c>
      <c r="AP1274" t="str">
        <f t="shared" si="38"/>
        <v/>
      </c>
      <c r="AQ1274" t="str">
        <f>IF(A1274="","",VLOOKUP(A1274,'Base Sites'!A:B,2,FALSE))</f>
        <v/>
      </c>
      <c r="AT1274" t="str">
        <f>IF(A1274="","",VLOOKUP(L1274,'Base Vendeurs'!A:B,2,FALSE))</f>
        <v/>
      </c>
      <c r="AV1274" t="str">
        <f t="shared" si="39"/>
        <v/>
      </c>
    </row>
    <row r="1275" spans="1:48" x14ac:dyDescent="0.25">
      <c r="A1275" s="485"/>
      <c r="B1275" s="481"/>
      <c r="C1275" s="481"/>
      <c r="D1275" s="464">
        <v>5788</v>
      </c>
      <c r="E1275" s="481" t="s">
        <v>26</v>
      </c>
      <c r="F1275" s="22" t="s">
        <v>4980</v>
      </c>
      <c r="G1275" s="20">
        <v>1667.4</v>
      </c>
      <c r="AP1275" t="str">
        <f t="shared" si="38"/>
        <v/>
      </c>
      <c r="AQ1275" t="str">
        <f>IF(A1275="","",VLOOKUP(A1275,'Base Sites'!A:B,2,FALSE))</f>
        <v/>
      </c>
      <c r="AT1275" t="str">
        <f>IF(A1275="","",VLOOKUP(L1275,'Base Vendeurs'!A:B,2,FALSE))</f>
        <v/>
      </c>
      <c r="AV1275" t="str">
        <f t="shared" si="39"/>
        <v/>
      </c>
    </row>
    <row r="1276" spans="1:48" x14ac:dyDescent="0.25">
      <c r="A1276" s="485"/>
      <c r="B1276" s="481"/>
      <c r="C1276" s="481"/>
      <c r="D1276" s="464">
        <v>5805</v>
      </c>
      <c r="E1276" s="480" t="s">
        <v>177</v>
      </c>
      <c r="F1276" s="22" t="s">
        <v>5029</v>
      </c>
      <c r="G1276" s="20">
        <v>863.77</v>
      </c>
      <c r="AP1276" t="str">
        <f t="shared" si="38"/>
        <v/>
      </c>
      <c r="AQ1276" t="str">
        <f>IF(A1276="","",VLOOKUP(A1276,'Base Sites'!A:B,2,FALSE))</f>
        <v/>
      </c>
      <c r="AT1276" t="str">
        <f>IF(A1276="","",VLOOKUP(L1276,'Base Vendeurs'!A:B,2,FALSE))</f>
        <v/>
      </c>
      <c r="AV1276" t="str">
        <f t="shared" si="39"/>
        <v/>
      </c>
    </row>
    <row r="1277" spans="1:48" x14ac:dyDescent="0.25">
      <c r="A1277" s="485"/>
      <c r="B1277" s="481"/>
      <c r="C1277" s="481"/>
      <c r="D1277" s="464">
        <v>5806</v>
      </c>
      <c r="E1277" s="481" t="s">
        <v>177</v>
      </c>
      <c r="F1277" s="22" t="s">
        <v>5029</v>
      </c>
      <c r="G1277" s="20">
        <v>863.77</v>
      </c>
      <c r="AP1277" t="str">
        <f t="shared" si="38"/>
        <v/>
      </c>
      <c r="AQ1277" t="str">
        <f>IF(A1277="","",VLOOKUP(A1277,'Base Sites'!A:B,2,FALSE))</f>
        <v/>
      </c>
      <c r="AT1277" t="str">
        <f>IF(A1277="","",VLOOKUP(L1277,'Base Vendeurs'!A:B,2,FALSE))</f>
        <v/>
      </c>
      <c r="AV1277" t="str">
        <f t="shared" si="39"/>
        <v/>
      </c>
    </row>
    <row r="1278" spans="1:48" x14ac:dyDescent="0.25">
      <c r="A1278" s="485"/>
      <c r="B1278" s="481"/>
      <c r="C1278" s="481"/>
      <c r="D1278" s="464">
        <v>5807</v>
      </c>
      <c r="E1278" s="481" t="s">
        <v>177</v>
      </c>
      <c r="F1278" s="22" t="s">
        <v>5029</v>
      </c>
      <c r="G1278" s="20">
        <v>863.77</v>
      </c>
      <c r="AP1278" t="str">
        <f t="shared" si="38"/>
        <v/>
      </c>
      <c r="AQ1278" t="str">
        <f>IF(A1278="","",VLOOKUP(A1278,'Base Sites'!A:B,2,FALSE))</f>
        <v/>
      </c>
      <c r="AT1278" t="str">
        <f>IF(A1278="","",VLOOKUP(L1278,'Base Vendeurs'!A:B,2,FALSE))</f>
        <v/>
      </c>
      <c r="AV1278" t="str">
        <f t="shared" si="39"/>
        <v/>
      </c>
    </row>
    <row r="1279" spans="1:48" x14ac:dyDescent="0.25">
      <c r="A1279" s="485"/>
      <c r="B1279" s="481"/>
      <c r="C1279" s="481"/>
      <c r="D1279" s="464">
        <v>5824</v>
      </c>
      <c r="E1279" s="480" t="s">
        <v>26</v>
      </c>
      <c r="F1279" s="22" t="s">
        <v>2586</v>
      </c>
      <c r="G1279" s="20">
        <v>1085.5999999999999</v>
      </c>
      <c r="AP1279" t="str">
        <f t="shared" si="38"/>
        <v/>
      </c>
      <c r="AQ1279" t="str">
        <f>IF(A1279="","",VLOOKUP(A1279,'Base Sites'!A:B,2,FALSE))</f>
        <v/>
      </c>
      <c r="AT1279" t="str">
        <f>IF(A1279="","",VLOOKUP(L1279,'Base Vendeurs'!A:B,2,FALSE))</f>
        <v/>
      </c>
      <c r="AV1279" t="str">
        <f t="shared" si="39"/>
        <v/>
      </c>
    </row>
    <row r="1280" spans="1:48" x14ac:dyDescent="0.25">
      <c r="A1280" s="485"/>
      <c r="B1280" s="481"/>
      <c r="C1280" s="481"/>
      <c r="D1280" s="464">
        <v>5848</v>
      </c>
      <c r="E1280" s="481" t="s">
        <v>26</v>
      </c>
      <c r="F1280" s="22" t="s">
        <v>4966</v>
      </c>
      <c r="G1280" s="20">
        <v>853.94</v>
      </c>
      <c r="AP1280" t="str">
        <f t="shared" si="38"/>
        <v/>
      </c>
      <c r="AQ1280" t="str">
        <f>IF(A1280="","",VLOOKUP(A1280,'Base Sites'!A:B,2,FALSE))</f>
        <v/>
      </c>
      <c r="AT1280" t="str">
        <f>IF(A1280="","",VLOOKUP(L1280,'Base Vendeurs'!A:B,2,FALSE))</f>
        <v/>
      </c>
      <c r="AV1280" t="str">
        <f t="shared" si="39"/>
        <v/>
      </c>
    </row>
    <row r="1281" spans="1:48" x14ac:dyDescent="0.25">
      <c r="A1281" s="485"/>
      <c r="B1281" s="481"/>
      <c r="C1281" s="481"/>
      <c r="D1281" s="464">
        <v>5861</v>
      </c>
      <c r="E1281" s="481" t="s">
        <v>26</v>
      </c>
      <c r="F1281" s="22" t="s">
        <v>2673</v>
      </c>
      <c r="G1281" s="20">
        <v>1233.4100000000001</v>
      </c>
      <c r="AP1281" t="str">
        <f t="shared" si="38"/>
        <v/>
      </c>
      <c r="AQ1281" t="str">
        <f>IF(A1281="","",VLOOKUP(A1281,'Base Sites'!A:B,2,FALSE))</f>
        <v/>
      </c>
      <c r="AT1281" t="str">
        <f>IF(A1281="","",VLOOKUP(L1281,'Base Vendeurs'!A:B,2,FALSE))</f>
        <v/>
      </c>
      <c r="AV1281" t="str">
        <f t="shared" si="39"/>
        <v/>
      </c>
    </row>
    <row r="1282" spans="1:48" x14ac:dyDescent="0.25">
      <c r="A1282" s="485"/>
      <c r="B1282" s="481"/>
      <c r="C1282" s="481"/>
      <c r="D1282" s="464">
        <v>5862</v>
      </c>
      <c r="E1282" s="481" t="s">
        <v>26</v>
      </c>
      <c r="F1282" s="22" t="s">
        <v>376</v>
      </c>
      <c r="G1282" s="20">
        <v>2751.28</v>
      </c>
      <c r="AP1282" t="str">
        <f t="shared" ref="AP1282:AP1345" si="40">IF(AM1282="","",+AL1282/AM1282)</f>
        <v/>
      </c>
      <c r="AQ1282" t="str">
        <f>IF(A1282="","",VLOOKUP(A1282,'Base Sites'!A:B,2,FALSE))</f>
        <v/>
      </c>
      <c r="AT1282" t="str">
        <f>IF(A1282="","",VLOOKUP(L1282,'Base Vendeurs'!A:B,2,FALSE))</f>
        <v/>
      </c>
      <c r="AV1282" t="str">
        <f t="shared" si="39"/>
        <v/>
      </c>
    </row>
    <row r="1283" spans="1:48" x14ac:dyDescent="0.25">
      <c r="A1283" s="485"/>
      <c r="B1283" s="481"/>
      <c r="C1283" s="481"/>
      <c r="D1283" s="464">
        <v>5865</v>
      </c>
      <c r="E1283" s="22" t="s">
        <v>93</v>
      </c>
      <c r="F1283" s="22" t="s">
        <v>3280</v>
      </c>
      <c r="G1283" s="20">
        <v>1136.55</v>
      </c>
      <c r="AP1283" t="str">
        <f t="shared" si="40"/>
        <v/>
      </c>
      <c r="AQ1283" t="str">
        <f>IF(A1283="","",VLOOKUP(A1283,'Base Sites'!A:B,2,FALSE))</f>
        <v/>
      </c>
      <c r="AT1283" t="str">
        <f>IF(A1283="","",VLOOKUP(L1283,'Base Vendeurs'!A:B,2,FALSE))</f>
        <v/>
      </c>
      <c r="AV1283" t="str">
        <f t="shared" ref="AV1283:AV1346" si="41">IF(A1283="","",+AU1283/S1283)</f>
        <v/>
      </c>
    </row>
    <row r="1284" spans="1:48" x14ac:dyDescent="0.25">
      <c r="A1284" s="485"/>
      <c r="B1284" s="481"/>
      <c r="C1284" s="481"/>
      <c r="D1284" s="464">
        <v>5886</v>
      </c>
      <c r="E1284" s="22" t="s">
        <v>24</v>
      </c>
      <c r="F1284" s="22" t="s">
        <v>5115</v>
      </c>
      <c r="G1284" s="20">
        <v>860.85</v>
      </c>
      <c r="AP1284" t="str">
        <f t="shared" si="40"/>
        <v/>
      </c>
      <c r="AQ1284" t="str">
        <f>IF(A1284="","",VLOOKUP(A1284,'Base Sites'!A:B,2,FALSE))</f>
        <v/>
      </c>
      <c r="AT1284" t="str">
        <f>IF(A1284="","",VLOOKUP(L1284,'Base Vendeurs'!A:B,2,FALSE))</f>
        <v/>
      </c>
      <c r="AV1284" t="str">
        <f t="shared" si="41"/>
        <v/>
      </c>
    </row>
    <row r="1285" spans="1:48" x14ac:dyDescent="0.25">
      <c r="A1285" s="485"/>
      <c r="B1285" s="481"/>
      <c r="C1285" s="481"/>
      <c r="D1285" s="464">
        <v>5894</v>
      </c>
      <c r="E1285" s="22" t="s">
        <v>26</v>
      </c>
      <c r="F1285" s="22" t="s">
        <v>4208</v>
      </c>
      <c r="G1285" s="20">
        <v>1902.65</v>
      </c>
      <c r="AP1285" t="str">
        <f t="shared" si="40"/>
        <v/>
      </c>
      <c r="AQ1285" t="str">
        <f>IF(A1285="","",VLOOKUP(A1285,'Base Sites'!A:B,2,FALSE))</f>
        <v/>
      </c>
      <c r="AT1285" t="str">
        <f>IF(A1285="","",VLOOKUP(L1285,'Base Vendeurs'!A:B,2,FALSE))</f>
        <v/>
      </c>
      <c r="AV1285" t="str">
        <f t="shared" si="41"/>
        <v/>
      </c>
    </row>
    <row r="1286" spans="1:48" x14ac:dyDescent="0.25">
      <c r="A1286" s="485"/>
      <c r="B1286" s="481"/>
      <c r="C1286" s="481"/>
      <c r="D1286" s="464">
        <v>5895</v>
      </c>
      <c r="E1286" s="22" t="s">
        <v>93</v>
      </c>
      <c r="F1286" s="22" t="s">
        <v>3261</v>
      </c>
      <c r="G1286" s="20">
        <v>1128.27</v>
      </c>
      <c r="AP1286" t="str">
        <f t="shared" si="40"/>
        <v/>
      </c>
      <c r="AQ1286" t="str">
        <f>IF(A1286="","",VLOOKUP(A1286,'Base Sites'!A:B,2,FALSE))</f>
        <v/>
      </c>
      <c r="AT1286" t="str">
        <f>IF(A1286="","",VLOOKUP(L1286,'Base Vendeurs'!A:B,2,FALSE))</f>
        <v/>
      </c>
      <c r="AV1286" t="str">
        <f t="shared" si="41"/>
        <v/>
      </c>
    </row>
    <row r="1287" spans="1:48" x14ac:dyDescent="0.25">
      <c r="A1287" s="485"/>
      <c r="B1287" s="481"/>
      <c r="C1287" s="481"/>
      <c r="D1287" s="464">
        <v>5898</v>
      </c>
      <c r="E1287" s="480" t="s">
        <v>26</v>
      </c>
      <c r="F1287" s="22" t="s">
        <v>4204</v>
      </c>
      <c r="G1287" s="20">
        <v>1355.87</v>
      </c>
      <c r="AP1287" t="str">
        <f t="shared" si="40"/>
        <v/>
      </c>
      <c r="AQ1287" t="str">
        <f>IF(A1287="","",VLOOKUP(A1287,'Base Sites'!A:B,2,FALSE))</f>
        <v/>
      </c>
      <c r="AT1287" t="str">
        <f>IF(A1287="","",VLOOKUP(L1287,'Base Vendeurs'!A:B,2,FALSE))</f>
        <v/>
      </c>
      <c r="AV1287" t="str">
        <f t="shared" si="41"/>
        <v/>
      </c>
    </row>
    <row r="1288" spans="1:48" x14ac:dyDescent="0.25">
      <c r="A1288" s="485"/>
      <c r="B1288" s="481"/>
      <c r="C1288" s="481"/>
      <c r="D1288" s="464">
        <v>5912</v>
      </c>
      <c r="E1288" s="481" t="s">
        <v>26</v>
      </c>
      <c r="F1288" s="22" t="s">
        <v>4174</v>
      </c>
      <c r="G1288" s="20">
        <v>1513.73</v>
      </c>
      <c r="AP1288" t="str">
        <f t="shared" si="40"/>
        <v/>
      </c>
      <c r="AQ1288" t="str">
        <f>IF(A1288="","",VLOOKUP(A1288,'Base Sites'!A:B,2,FALSE))</f>
        <v/>
      </c>
      <c r="AT1288" t="str">
        <f>IF(A1288="","",VLOOKUP(L1288,'Base Vendeurs'!A:B,2,FALSE))</f>
        <v/>
      </c>
      <c r="AV1288" t="str">
        <f t="shared" si="41"/>
        <v/>
      </c>
    </row>
    <row r="1289" spans="1:48" x14ac:dyDescent="0.25">
      <c r="A1289" s="485"/>
      <c r="B1289" s="481"/>
      <c r="C1289" s="481"/>
      <c r="D1289" s="464">
        <v>5966</v>
      </c>
      <c r="E1289" s="22" t="s">
        <v>177</v>
      </c>
      <c r="F1289" s="22" t="s">
        <v>4228</v>
      </c>
      <c r="G1289" s="20">
        <v>403.99</v>
      </c>
      <c r="AP1289" t="str">
        <f t="shared" si="40"/>
        <v/>
      </c>
      <c r="AQ1289" t="str">
        <f>IF(A1289="","",VLOOKUP(A1289,'Base Sites'!A:B,2,FALSE))</f>
        <v/>
      </c>
      <c r="AT1289" t="str">
        <f>IF(A1289="","",VLOOKUP(L1289,'Base Vendeurs'!A:B,2,FALSE))</f>
        <v/>
      </c>
      <c r="AV1289" t="str">
        <f t="shared" si="41"/>
        <v/>
      </c>
    </row>
    <row r="1290" spans="1:48" x14ac:dyDescent="0.25">
      <c r="A1290" s="485"/>
      <c r="B1290" s="481"/>
      <c r="C1290" s="481"/>
      <c r="D1290" s="464">
        <v>7618</v>
      </c>
      <c r="E1290" s="22" t="s">
        <v>190</v>
      </c>
      <c r="F1290" s="22" t="s">
        <v>3362</v>
      </c>
      <c r="G1290" s="20">
        <v>1160.6099999999999</v>
      </c>
      <c r="AP1290" t="str">
        <f t="shared" si="40"/>
        <v/>
      </c>
      <c r="AQ1290" t="str">
        <f>IF(A1290="","",VLOOKUP(A1290,'Base Sites'!A:B,2,FALSE))</f>
        <v/>
      </c>
      <c r="AT1290" t="str">
        <f>IF(A1290="","",VLOOKUP(L1290,'Base Vendeurs'!A:B,2,FALSE))</f>
        <v/>
      </c>
      <c r="AV1290" t="str">
        <f t="shared" si="41"/>
        <v/>
      </c>
    </row>
    <row r="1291" spans="1:48" x14ac:dyDescent="0.25">
      <c r="A1291" s="485"/>
      <c r="B1291" s="481"/>
      <c r="C1291" s="481"/>
      <c r="D1291" s="464">
        <v>8597</v>
      </c>
      <c r="E1291" s="480" t="s">
        <v>24</v>
      </c>
      <c r="F1291" s="22" t="s">
        <v>3545</v>
      </c>
      <c r="G1291" s="20">
        <v>1394.92</v>
      </c>
      <c r="AP1291" t="str">
        <f t="shared" si="40"/>
        <v/>
      </c>
      <c r="AQ1291" t="str">
        <f>IF(A1291="","",VLOOKUP(A1291,'Base Sites'!A:B,2,FALSE))</f>
        <v/>
      </c>
      <c r="AT1291" t="str">
        <f>IF(A1291="","",VLOOKUP(L1291,'Base Vendeurs'!A:B,2,FALSE))</f>
        <v/>
      </c>
      <c r="AV1291" t="str">
        <f t="shared" si="41"/>
        <v/>
      </c>
    </row>
    <row r="1292" spans="1:48" x14ac:dyDescent="0.25">
      <c r="A1292" s="485"/>
      <c r="B1292" s="481"/>
      <c r="C1292" s="481"/>
      <c r="D1292" s="464">
        <v>8600</v>
      </c>
      <c r="E1292" s="481" t="s">
        <v>24</v>
      </c>
      <c r="F1292" s="22" t="s">
        <v>3545</v>
      </c>
      <c r="G1292" s="20">
        <v>393.92</v>
      </c>
      <c r="AP1292" t="str">
        <f t="shared" si="40"/>
        <v/>
      </c>
      <c r="AQ1292" t="str">
        <f>IF(A1292="","",VLOOKUP(A1292,'Base Sites'!A:B,2,FALSE))</f>
        <v/>
      </c>
      <c r="AT1292" t="str">
        <f>IF(A1292="","",VLOOKUP(L1292,'Base Vendeurs'!A:B,2,FALSE))</f>
        <v/>
      </c>
      <c r="AV1292" t="str">
        <f t="shared" si="41"/>
        <v/>
      </c>
    </row>
    <row r="1293" spans="1:48" x14ac:dyDescent="0.25">
      <c r="A1293" s="485"/>
      <c r="B1293" s="481"/>
      <c r="C1293" s="481"/>
      <c r="D1293" s="464">
        <v>8693</v>
      </c>
      <c r="E1293" s="481" t="s">
        <v>24</v>
      </c>
      <c r="F1293" s="22" t="s">
        <v>1133</v>
      </c>
      <c r="G1293" s="20">
        <v>907.43</v>
      </c>
      <c r="AP1293" t="str">
        <f t="shared" si="40"/>
        <v/>
      </c>
      <c r="AQ1293" t="str">
        <f>IF(A1293="","",VLOOKUP(A1293,'Base Sites'!A:B,2,FALSE))</f>
        <v/>
      </c>
      <c r="AT1293" t="str">
        <f>IF(A1293="","",VLOOKUP(L1293,'Base Vendeurs'!A:B,2,FALSE))</f>
        <v/>
      </c>
      <c r="AV1293" t="str">
        <f t="shared" si="41"/>
        <v/>
      </c>
    </row>
    <row r="1294" spans="1:48" x14ac:dyDescent="0.25">
      <c r="A1294" s="485"/>
      <c r="B1294" s="481"/>
      <c r="C1294" s="481"/>
      <c r="D1294" s="464">
        <v>8694</v>
      </c>
      <c r="E1294" s="481" t="s">
        <v>24</v>
      </c>
      <c r="F1294" s="22" t="s">
        <v>3578</v>
      </c>
      <c r="G1294" s="20">
        <v>541.66</v>
      </c>
      <c r="AP1294" t="str">
        <f t="shared" si="40"/>
        <v/>
      </c>
      <c r="AQ1294" t="str">
        <f>IF(A1294="","",VLOOKUP(A1294,'Base Sites'!A:B,2,FALSE))</f>
        <v/>
      </c>
      <c r="AT1294" t="str">
        <f>IF(A1294="","",VLOOKUP(L1294,'Base Vendeurs'!A:B,2,FALSE))</f>
        <v/>
      </c>
      <c r="AV1294" t="str">
        <f t="shared" si="41"/>
        <v/>
      </c>
    </row>
    <row r="1295" spans="1:48" x14ac:dyDescent="0.25">
      <c r="A1295" s="485"/>
      <c r="B1295" s="481"/>
      <c r="C1295" s="480" t="s">
        <v>5205</v>
      </c>
      <c r="D1295" s="481"/>
      <c r="E1295" s="481"/>
      <c r="F1295" s="481"/>
      <c r="G1295" s="20">
        <v>76902.489999999991</v>
      </c>
      <c r="AP1295" t="str">
        <f t="shared" si="40"/>
        <v/>
      </c>
      <c r="AQ1295" t="str">
        <f>IF(A1295="","",VLOOKUP(A1295,'Base Sites'!A:B,2,FALSE))</f>
        <v/>
      </c>
      <c r="AT1295" t="str">
        <f>IF(A1295="","",VLOOKUP(L1295,'Base Vendeurs'!A:B,2,FALSE))</f>
        <v/>
      </c>
      <c r="AV1295" t="str">
        <f t="shared" si="41"/>
        <v/>
      </c>
    </row>
    <row r="1296" spans="1:48" x14ac:dyDescent="0.25">
      <c r="A1296" s="485"/>
      <c r="B1296" s="481"/>
      <c r="C1296" s="480" t="s">
        <v>113</v>
      </c>
      <c r="D1296" s="464">
        <v>5712</v>
      </c>
      <c r="E1296" s="22" t="s">
        <v>107</v>
      </c>
      <c r="F1296" s="22" t="s">
        <v>2486</v>
      </c>
      <c r="G1296" s="20">
        <v>1738.7</v>
      </c>
      <c r="AP1296" t="str">
        <f t="shared" si="40"/>
        <v/>
      </c>
      <c r="AQ1296" t="str">
        <f>IF(A1296="","",VLOOKUP(A1296,'Base Sites'!A:B,2,FALSE))</f>
        <v/>
      </c>
      <c r="AT1296" t="str">
        <f>IF(A1296="","",VLOOKUP(L1296,'Base Vendeurs'!A:B,2,FALSE))</f>
        <v/>
      </c>
      <c r="AV1296" t="str">
        <f t="shared" si="41"/>
        <v/>
      </c>
    </row>
    <row r="1297" spans="1:48" x14ac:dyDescent="0.25">
      <c r="A1297" s="485"/>
      <c r="B1297" s="481"/>
      <c r="C1297" s="481"/>
      <c r="D1297" s="464">
        <v>5843</v>
      </c>
      <c r="E1297" s="22" t="s">
        <v>23</v>
      </c>
      <c r="F1297" s="22" t="s">
        <v>1692</v>
      </c>
      <c r="G1297" s="20">
        <v>723.62</v>
      </c>
      <c r="AP1297" t="str">
        <f t="shared" si="40"/>
        <v/>
      </c>
      <c r="AQ1297" t="str">
        <f>IF(A1297="","",VLOOKUP(A1297,'Base Sites'!A:B,2,FALSE))</f>
        <v/>
      </c>
      <c r="AT1297" t="str">
        <f>IF(A1297="","",VLOOKUP(L1297,'Base Vendeurs'!A:B,2,FALSE))</f>
        <v/>
      </c>
      <c r="AV1297" t="str">
        <f t="shared" si="41"/>
        <v/>
      </c>
    </row>
    <row r="1298" spans="1:48" x14ac:dyDescent="0.25">
      <c r="A1298" s="485"/>
      <c r="B1298" s="481"/>
      <c r="C1298" s="480" t="s">
        <v>5210</v>
      </c>
      <c r="D1298" s="481"/>
      <c r="E1298" s="481"/>
      <c r="F1298" s="481"/>
      <c r="G1298" s="20">
        <v>2462.3200000000002</v>
      </c>
      <c r="AP1298" t="str">
        <f t="shared" si="40"/>
        <v/>
      </c>
      <c r="AQ1298" t="str">
        <f>IF(A1298="","",VLOOKUP(A1298,'Base Sites'!A:B,2,FALSE))</f>
        <v/>
      </c>
      <c r="AT1298" t="str">
        <f>IF(A1298="","",VLOOKUP(L1298,'Base Vendeurs'!A:B,2,FALSE))</f>
        <v/>
      </c>
      <c r="AV1298" t="str">
        <f t="shared" si="41"/>
        <v/>
      </c>
    </row>
    <row r="1299" spans="1:48" x14ac:dyDescent="0.25">
      <c r="A1299" s="485"/>
      <c r="B1299" s="481"/>
      <c r="C1299" s="480" t="s">
        <v>188</v>
      </c>
      <c r="D1299" s="464">
        <v>4973</v>
      </c>
      <c r="E1299" s="480" t="s">
        <v>157</v>
      </c>
      <c r="F1299" s="22" t="s">
        <v>1157</v>
      </c>
      <c r="G1299" s="20">
        <v>823.34</v>
      </c>
      <c r="AP1299" t="str">
        <f t="shared" si="40"/>
        <v/>
      </c>
      <c r="AQ1299" t="str">
        <f>IF(A1299="","",VLOOKUP(A1299,'Base Sites'!A:B,2,FALSE))</f>
        <v/>
      </c>
      <c r="AT1299" t="str">
        <f>IF(A1299="","",VLOOKUP(L1299,'Base Vendeurs'!A:B,2,FALSE))</f>
        <v/>
      </c>
      <c r="AV1299" t="str">
        <f t="shared" si="41"/>
        <v/>
      </c>
    </row>
    <row r="1300" spans="1:48" x14ac:dyDescent="0.25">
      <c r="A1300" s="485"/>
      <c r="B1300" s="481"/>
      <c r="C1300" s="481"/>
      <c r="D1300" s="464">
        <v>5077</v>
      </c>
      <c r="E1300" s="481" t="s">
        <v>157</v>
      </c>
      <c r="F1300" s="22" t="s">
        <v>4359</v>
      </c>
      <c r="G1300" s="20">
        <v>395.69</v>
      </c>
      <c r="AP1300" t="str">
        <f t="shared" si="40"/>
        <v/>
      </c>
      <c r="AQ1300" t="str">
        <f>IF(A1300="","",VLOOKUP(A1300,'Base Sites'!A:B,2,FALSE))</f>
        <v/>
      </c>
      <c r="AT1300" t="str">
        <f>IF(A1300="","",VLOOKUP(L1300,'Base Vendeurs'!A:B,2,FALSE))</f>
        <v/>
      </c>
      <c r="AV1300" t="str">
        <f t="shared" si="41"/>
        <v/>
      </c>
    </row>
    <row r="1301" spans="1:48" x14ac:dyDescent="0.25">
      <c r="A1301" s="485"/>
      <c r="B1301" s="481"/>
      <c r="C1301" s="481"/>
      <c r="D1301" s="464">
        <v>5863</v>
      </c>
      <c r="E1301" s="22" t="s">
        <v>93</v>
      </c>
      <c r="F1301" s="22" t="s">
        <v>4818</v>
      </c>
      <c r="G1301" s="20">
        <v>853.13</v>
      </c>
      <c r="AP1301" t="str">
        <f t="shared" si="40"/>
        <v/>
      </c>
      <c r="AQ1301" t="str">
        <f>IF(A1301="","",VLOOKUP(A1301,'Base Sites'!A:B,2,FALSE))</f>
        <v/>
      </c>
      <c r="AT1301" t="str">
        <f>IF(A1301="","",VLOOKUP(L1301,'Base Vendeurs'!A:B,2,FALSE))</f>
        <v/>
      </c>
      <c r="AV1301" t="str">
        <f t="shared" si="41"/>
        <v/>
      </c>
    </row>
    <row r="1302" spans="1:48" x14ac:dyDescent="0.25">
      <c r="A1302" s="485"/>
      <c r="B1302" s="481"/>
      <c r="C1302" s="481"/>
      <c r="D1302" s="464">
        <v>5888</v>
      </c>
      <c r="E1302" s="480" t="s">
        <v>177</v>
      </c>
      <c r="F1302" s="22" t="s">
        <v>1157</v>
      </c>
      <c r="G1302" s="20">
        <v>867.6</v>
      </c>
      <c r="AP1302" t="str">
        <f t="shared" si="40"/>
        <v/>
      </c>
      <c r="AQ1302" t="str">
        <f>IF(A1302="","",VLOOKUP(A1302,'Base Sites'!A:B,2,FALSE))</f>
        <v/>
      </c>
      <c r="AT1302" t="str">
        <f>IF(A1302="","",VLOOKUP(L1302,'Base Vendeurs'!A:B,2,FALSE))</f>
        <v/>
      </c>
      <c r="AV1302" t="str">
        <f t="shared" si="41"/>
        <v/>
      </c>
    </row>
    <row r="1303" spans="1:48" x14ac:dyDescent="0.25">
      <c r="A1303" s="485"/>
      <c r="B1303" s="481"/>
      <c r="C1303" s="481"/>
      <c r="D1303" s="464">
        <v>5889</v>
      </c>
      <c r="E1303" s="481" t="s">
        <v>177</v>
      </c>
      <c r="F1303" s="22" t="s">
        <v>1157</v>
      </c>
      <c r="G1303" s="20">
        <v>867.6</v>
      </c>
      <c r="AP1303" t="str">
        <f t="shared" si="40"/>
        <v/>
      </c>
      <c r="AQ1303" t="str">
        <f>IF(A1303="","",VLOOKUP(A1303,'Base Sites'!A:B,2,FALSE))</f>
        <v/>
      </c>
      <c r="AT1303" t="str">
        <f>IF(A1303="","",VLOOKUP(L1303,'Base Vendeurs'!A:B,2,FALSE))</f>
        <v/>
      </c>
      <c r="AV1303" t="str">
        <f t="shared" si="41"/>
        <v/>
      </c>
    </row>
    <row r="1304" spans="1:48" x14ac:dyDescent="0.25">
      <c r="A1304" s="485"/>
      <c r="B1304" s="481"/>
      <c r="C1304" s="481"/>
      <c r="D1304" s="464">
        <v>6025</v>
      </c>
      <c r="E1304" s="22" t="s">
        <v>93</v>
      </c>
      <c r="F1304" s="22" t="s">
        <v>4824</v>
      </c>
      <c r="G1304" s="20">
        <v>1339.43</v>
      </c>
      <c r="AP1304" t="str">
        <f t="shared" si="40"/>
        <v/>
      </c>
      <c r="AQ1304" t="str">
        <f>IF(A1304="","",VLOOKUP(A1304,'Base Sites'!A:B,2,FALSE))</f>
        <v/>
      </c>
      <c r="AT1304" t="str">
        <f>IF(A1304="","",VLOOKUP(L1304,'Base Vendeurs'!A:B,2,FALSE))</f>
        <v/>
      </c>
      <c r="AV1304" t="str">
        <f t="shared" si="41"/>
        <v/>
      </c>
    </row>
    <row r="1305" spans="1:48" x14ac:dyDescent="0.25">
      <c r="A1305" s="485"/>
      <c r="B1305" s="481"/>
      <c r="C1305" s="481"/>
      <c r="D1305" s="464">
        <v>8414</v>
      </c>
      <c r="E1305" s="22" t="s">
        <v>24</v>
      </c>
      <c r="F1305" s="22" t="s">
        <v>1913</v>
      </c>
      <c r="G1305" s="20">
        <v>745</v>
      </c>
      <c r="AP1305" t="str">
        <f t="shared" si="40"/>
        <v/>
      </c>
      <c r="AQ1305" t="str">
        <f>IF(A1305="","",VLOOKUP(A1305,'Base Sites'!A:B,2,FALSE))</f>
        <v/>
      </c>
      <c r="AT1305" t="str">
        <f>IF(A1305="","",VLOOKUP(L1305,'Base Vendeurs'!A:B,2,FALSE))</f>
        <v/>
      </c>
      <c r="AV1305" t="str">
        <f t="shared" si="41"/>
        <v/>
      </c>
    </row>
    <row r="1306" spans="1:48" x14ac:dyDescent="0.25">
      <c r="A1306" s="485"/>
      <c r="B1306" s="481"/>
      <c r="C1306" s="480" t="s">
        <v>5211</v>
      </c>
      <c r="D1306" s="481"/>
      <c r="E1306" s="481"/>
      <c r="F1306" s="481"/>
      <c r="G1306" s="20">
        <v>5891.79</v>
      </c>
      <c r="AP1306" t="str">
        <f t="shared" si="40"/>
        <v/>
      </c>
      <c r="AQ1306" t="str">
        <f>IF(A1306="","",VLOOKUP(A1306,'Base Sites'!A:B,2,FALSE))</f>
        <v/>
      </c>
      <c r="AT1306" t="str">
        <f>IF(A1306="","",VLOOKUP(L1306,'Base Vendeurs'!A:B,2,FALSE))</f>
        <v/>
      </c>
      <c r="AV1306" t="str">
        <f t="shared" si="41"/>
        <v/>
      </c>
    </row>
    <row r="1307" spans="1:48" x14ac:dyDescent="0.25">
      <c r="A1307" s="485"/>
      <c r="B1307" s="481"/>
      <c r="C1307" s="22" t="s">
        <v>195</v>
      </c>
      <c r="D1307" s="464">
        <v>8969</v>
      </c>
      <c r="E1307" s="22" t="s">
        <v>23</v>
      </c>
      <c r="F1307" s="22" t="s">
        <v>4297</v>
      </c>
      <c r="G1307" s="20">
        <v>1310.4100000000001</v>
      </c>
      <c r="AP1307" t="str">
        <f t="shared" si="40"/>
        <v/>
      </c>
      <c r="AQ1307" t="str">
        <f>IF(A1307="","",VLOOKUP(A1307,'Base Sites'!A:B,2,FALSE))</f>
        <v/>
      </c>
      <c r="AT1307" t="str">
        <f>IF(A1307="","",VLOOKUP(L1307,'Base Vendeurs'!A:B,2,FALSE))</f>
        <v/>
      </c>
      <c r="AV1307" t="str">
        <f t="shared" si="41"/>
        <v/>
      </c>
    </row>
    <row r="1308" spans="1:48" x14ac:dyDescent="0.25">
      <c r="A1308" s="485"/>
      <c r="B1308" s="481"/>
      <c r="C1308" s="480" t="s">
        <v>5224</v>
      </c>
      <c r="D1308" s="481"/>
      <c r="E1308" s="481"/>
      <c r="F1308" s="481"/>
      <c r="G1308" s="20">
        <v>1310.4100000000001</v>
      </c>
      <c r="AP1308" t="str">
        <f t="shared" si="40"/>
        <v/>
      </c>
      <c r="AQ1308" t="str">
        <f>IF(A1308="","",VLOOKUP(A1308,'Base Sites'!A:B,2,FALSE))</f>
        <v/>
      </c>
      <c r="AT1308" t="str">
        <f>IF(A1308="","",VLOOKUP(L1308,'Base Vendeurs'!A:B,2,FALSE))</f>
        <v/>
      </c>
      <c r="AV1308" t="str">
        <f t="shared" si="41"/>
        <v/>
      </c>
    </row>
    <row r="1309" spans="1:48" x14ac:dyDescent="0.25">
      <c r="A1309" s="485"/>
      <c r="B1309" s="481"/>
      <c r="C1309" s="480" t="s">
        <v>197</v>
      </c>
      <c r="D1309" s="464">
        <v>5065</v>
      </c>
      <c r="E1309" s="22" t="s">
        <v>26</v>
      </c>
      <c r="F1309" s="22" t="s">
        <v>4188</v>
      </c>
      <c r="G1309" s="20">
        <v>1191.71</v>
      </c>
      <c r="AP1309" t="str">
        <f t="shared" si="40"/>
        <v/>
      </c>
      <c r="AQ1309" t="str">
        <f>IF(A1309="","",VLOOKUP(A1309,'Base Sites'!A:B,2,FALSE))</f>
        <v/>
      </c>
      <c r="AT1309" t="str">
        <f>IF(A1309="","",VLOOKUP(L1309,'Base Vendeurs'!A:B,2,FALSE))</f>
        <v/>
      </c>
      <c r="AV1309" t="str">
        <f t="shared" si="41"/>
        <v/>
      </c>
    </row>
    <row r="1310" spans="1:48" x14ac:dyDescent="0.25">
      <c r="A1310" s="485"/>
      <c r="B1310" s="481"/>
      <c r="C1310" s="481"/>
      <c r="D1310" s="464">
        <v>5809</v>
      </c>
      <c r="E1310" s="22" t="s">
        <v>93</v>
      </c>
      <c r="F1310" s="22" t="s">
        <v>3265</v>
      </c>
      <c r="G1310" s="20">
        <v>972.67</v>
      </c>
      <c r="AP1310" t="str">
        <f t="shared" si="40"/>
        <v/>
      </c>
      <c r="AQ1310" t="str">
        <f>IF(A1310="","",VLOOKUP(A1310,'Base Sites'!A:B,2,FALSE))</f>
        <v/>
      </c>
      <c r="AT1310" t="str">
        <f>IF(A1310="","",VLOOKUP(L1310,'Base Vendeurs'!A:B,2,FALSE))</f>
        <v/>
      </c>
      <c r="AV1310" t="str">
        <f t="shared" si="41"/>
        <v/>
      </c>
    </row>
    <row r="1311" spans="1:48" x14ac:dyDescent="0.25">
      <c r="A1311" s="485"/>
      <c r="B1311" s="481"/>
      <c r="C1311" s="481"/>
      <c r="D1311" s="464">
        <v>8259</v>
      </c>
      <c r="E1311" s="22" t="s">
        <v>24</v>
      </c>
      <c r="F1311" s="22" t="s">
        <v>415</v>
      </c>
      <c r="G1311" s="20">
        <v>1110.6400000000001</v>
      </c>
      <c r="AP1311" t="str">
        <f t="shared" si="40"/>
        <v/>
      </c>
      <c r="AQ1311" t="str">
        <f>IF(A1311="","",VLOOKUP(A1311,'Base Sites'!A:B,2,FALSE))</f>
        <v/>
      </c>
      <c r="AT1311" t="str">
        <f>IF(A1311="","",VLOOKUP(L1311,'Base Vendeurs'!A:B,2,FALSE))</f>
        <v/>
      </c>
      <c r="AV1311" t="str">
        <f t="shared" si="41"/>
        <v/>
      </c>
    </row>
    <row r="1312" spans="1:48" x14ac:dyDescent="0.25">
      <c r="A1312" s="485"/>
      <c r="B1312" s="481"/>
      <c r="C1312" s="480" t="s">
        <v>5212</v>
      </c>
      <c r="D1312" s="481"/>
      <c r="E1312" s="481"/>
      <c r="F1312" s="481"/>
      <c r="G1312" s="20">
        <v>3275.0200000000004</v>
      </c>
      <c r="AP1312" t="str">
        <f t="shared" si="40"/>
        <v/>
      </c>
      <c r="AQ1312" t="str">
        <f>IF(A1312="","",VLOOKUP(A1312,'Base Sites'!A:B,2,FALSE))</f>
        <v/>
      </c>
      <c r="AT1312" t="str">
        <f>IF(A1312="","",VLOOKUP(L1312,'Base Vendeurs'!A:B,2,FALSE))</f>
        <v/>
      </c>
      <c r="AV1312" t="str">
        <f t="shared" si="41"/>
        <v/>
      </c>
    </row>
    <row r="1313" spans="1:48" x14ac:dyDescent="0.25">
      <c r="A1313" s="485"/>
      <c r="B1313" s="481"/>
      <c r="C1313" s="480" t="s">
        <v>219</v>
      </c>
      <c r="D1313" s="464">
        <v>4800</v>
      </c>
      <c r="E1313" s="22" t="s">
        <v>382</v>
      </c>
      <c r="F1313" s="22" t="s">
        <v>3473</v>
      </c>
      <c r="G1313" s="20">
        <v>1707.16</v>
      </c>
      <c r="AP1313" t="str">
        <f t="shared" si="40"/>
        <v/>
      </c>
      <c r="AQ1313" t="str">
        <f>IF(A1313="","",VLOOKUP(A1313,'Base Sites'!A:B,2,FALSE))</f>
        <v/>
      </c>
      <c r="AT1313" t="str">
        <f>IF(A1313="","",VLOOKUP(L1313,'Base Vendeurs'!A:B,2,FALSE))</f>
        <v/>
      </c>
      <c r="AV1313" t="str">
        <f t="shared" si="41"/>
        <v/>
      </c>
    </row>
    <row r="1314" spans="1:48" x14ac:dyDescent="0.25">
      <c r="A1314" s="485"/>
      <c r="B1314" s="481"/>
      <c r="C1314" s="481"/>
      <c r="D1314" s="464">
        <v>5083</v>
      </c>
      <c r="E1314" s="480" t="s">
        <v>157</v>
      </c>
      <c r="F1314" s="22" t="s">
        <v>406</v>
      </c>
      <c r="G1314" s="20">
        <v>659.14</v>
      </c>
      <c r="AP1314" t="str">
        <f t="shared" si="40"/>
        <v/>
      </c>
      <c r="AQ1314" t="str">
        <f>IF(A1314="","",VLOOKUP(A1314,'Base Sites'!A:B,2,FALSE))</f>
        <v/>
      </c>
      <c r="AT1314" t="str">
        <f>IF(A1314="","",VLOOKUP(L1314,'Base Vendeurs'!A:B,2,FALSE))</f>
        <v/>
      </c>
      <c r="AV1314" t="str">
        <f t="shared" si="41"/>
        <v/>
      </c>
    </row>
    <row r="1315" spans="1:48" x14ac:dyDescent="0.25">
      <c r="A1315" s="485"/>
      <c r="B1315" s="481"/>
      <c r="C1315" s="481"/>
      <c r="D1315" s="464">
        <v>5117</v>
      </c>
      <c r="E1315" s="481" t="s">
        <v>157</v>
      </c>
      <c r="F1315" s="22" t="s">
        <v>2840</v>
      </c>
      <c r="G1315" s="20">
        <v>546.02</v>
      </c>
      <c r="AP1315" t="str">
        <f t="shared" si="40"/>
        <v/>
      </c>
      <c r="AQ1315" t="str">
        <f>IF(A1315="","",VLOOKUP(A1315,'Base Sites'!A:B,2,FALSE))</f>
        <v/>
      </c>
      <c r="AT1315" t="str">
        <f>IF(A1315="","",VLOOKUP(L1315,'Base Vendeurs'!A:B,2,FALSE))</f>
        <v/>
      </c>
      <c r="AV1315" t="str">
        <f t="shared" si="41"/>
        <v/>
      </c>
    </row>
    <row r="1316" spans="1:48" x14ac:dyDescent="0.25">
      <c r="A1316" s="485"/>
      <c r="B1316" s="481"/>
      <c r="C1316" s="481"/>
      <c r="D1316" s="464">
        <v>5543</v>
      </c>
      <c r="E1316" s="22" t="s">
        <v>26</v>
      </c>
      <c r="F1316" s="22" t="s">
        <v>4176</v>
      </c>
      <c r="G1316" s="20">
        <v>1002.65</v>
      </c>
      <c r="AP1316" t="str">
        <f t="shared" si="40"/>
        <v/>
      </c>
      <c r="AQ1316" t="str">
        <f>IF(A1316="","",VLOOKUP(A1316,'Base Sites'!A:B,2,FALSE))</f>
        <v/>
      </c>
      <c r="AT1316" t="str">
        <f>IF(A1316="","",VLOOKUP(L1316,'Base Vendeurs'!A:B,2,FALSE))</f>
        <v/>
      </c>
      <c r="AV1316" t="str">
        <f t="shared" si="41"/>
        <v/>
      </c>
    </row>
    <row r="1317" spans="1:48" x14ac:dyDescent="0.25">
      <c r="A1317" s="485"/>
      <c r="B1317" s="481"/>
      <c r="C1317" s="481"/>
      <c r="D1317" s="464">
        <v>5547</v>
      </c>
      <c r="E1317" s="480" t="s">
        <v>177</v>
      </c>
      <c r="F1317" s="22" t="s">
        <v>1572</v>
      </c>
      <c r="G1317" s="20">
        <v>739.39</v>
      </c>
      <c r="AP1317" t="str">
        <f t="shared" si="40"/>
        <v/>
      </c>
      <c r="AQ1317" t="str">
        <f>IF(A1317="","",VLOOKUP(A1317,'Base Sites'!A:B,2,FALSE))</f>
        <v/>
      </c>
      <c r="AT1317" t="str">
        <f>IF(A1317="","",VLOOKUP(L1317,'Base Vendeurs'!A:B,2,FALSE))</f>
        <v/>
      </c>
      <c r="AV1317" t="str">
        <f t="shared" si="41"/>
        <v/>
      </c>
    </row>
    <row r="1318" spans="1:48" x14ac:dyDescent="0.25">
      <c r="A1318" s="485"/>
      <c r="B1318" s="481"/>
      <c r="C1318" s="481"/>
      <c r="D1318" s="464">
        <v>5708</v>
      </c>
      <c r="E1318" s="481" t="s">
        <v>177</v>
      </c>
      <c r="F1318" s="22" t="s">
        <v>2599</v>
      </c>
      <c r="G1318" s="20">
        <v>748.45</v>
      </c>
      <c r="AP1318" t="str">
        <f t="shared" si="40"/>
        <v/>
      </c>
      <c r="AQ1318" t="str">
        <f>IF(A1318="","",VLOOKUP(A1318,'Base Sites'!A:B,2,FALSE))</f>
        <v/>
      </c>
      <c r="AT1318" t="str">
        <f>IF(A1318="","",VLOOKUP(L1318,'Base Vendeurs'!A:B,2,FALSE))</f>
        <v/>
      </c>
      <c r="AV1318" t="str">
        <f t="shared" si="41"/>
        <v/>
      </c>
    </row>
    <row r="1319" spans="1:48" x14ac:dyDescent="0.25">
      <c r="A1319" s="485"/>
      <c r="B1319" s="481"/>
      <c r="C1319" s="481"/>
      <c r="D1319" s="464">
        <v>5709</v>
      </c>
      <c r="E1319" s="481" t="s">
        <v>177</v>
      </c>
      <c r="F1319" s="22" t="s">
        <v>2599</v>
      </c>
      <c r="G1319" s="20">
        <v>748.45</v>
      </c>
      <c r="AP1319" t="str">
        <f t="shared" si="40"/>
        <v/>
      </c>
      <c r="AQ1319" t="str">
        <f>IF(A1319="","",VLOOKUP(A1319,'Base Sites'!A:B,2,FALSE))</f>
        <v/>
      </c>
      <c r="AT1319" t="str">
        <f>IF(A1319="","",VLOOKUP(L1319,'Base Vendeurs'!A:B,2,FALSE))</f>
        <v/>
      </c>
      <c r="AV1319" t="str">
        <f t="shared" si="41"/>
        <v/>
      </c>
    </row>
    <row r="1320" spans="1:48" x14ac:dyDescent="0.25">
      <c r="A1320" s="485"/>
      <c r="B1320" s="481"/>
      <c r="C1320" s="481"/>
      <c r="D1320" s="464">
        <v>5710</v>
      </c>
      <c r="E1320" s="481" t="s">
        <v>177</v>
      </c>
      <c r="F1320" s="22" t="s">
        <v>2599</v>
      </c>
      <c r="G1320" s="20">
        <v>748.45</v>
      </c>
      <c r="AP1320" t="str">
        <f t="shared" si="40"/>
        <v/>
      </c>
      <c r="AQ1320" t="str">
        <f>IF(A1320="","",VLOOKUP(A1320,'Base Sites'!A:B,2,FALSE))</f>
        <v/>
      </c>
      <c r="AT1320" t="str">
        <f>IF(A1320="","",VLOOKUP(L1320,'Base Vendeurs'!A:B,2,FALSE))</f>
        <v/>
      </c>
      <c r="AV1320" t="str">
        <f t="shared" si="41"/>
        <v/>
      </c>
    </row>
    <row r="1321" spans="1:48" x14ac:dyDescent="0.25">
      <c r="A1321" s="485"/>
      <c r="B1321" s="481"/>
      <c r="C1321" s="481"/>
      <c r="D1321" s="464">
        <v>5711</v>
      </c>
      <c r="E1321" s="481" t="s">
        <v>177</v>
      </c>
      <c r="F1321" s="22" t="s">
        <v>2599</v>
      </c>
      <c r="G1321" s="20">
        <v>748.45</v>
      </c>
      <c r="AP1321" t="str">
        <f t="shared" si="40"/>
        <v/>
      </c>
      <c r="AQ1321" t="str">
        <f>IF(A1321="","",VLOOKUP(A1321,'Base Sites'!A:B,2,FALSE))</f>
        <v/>
      </c>
      <c r="AT1321" t="str">
        <f>IF(A1321="","",VLOOKUP(L1321,'Base Vendeurs'!A:B,2,FALSE))</f>
        <v/>
      </c>
      <c r="AV1321" t="str">
        <f t="shared" si="41"/>
        <v/>
      </c>
    </row>
    <row r="1322" spans="1:48" x14ac:dyDescent="0.25">
      <c r="A1322" s="485"/>
      <c r="B1322" s="481"/>
      <c r="C1322" s="481"/>
      <c r="D1322" s="464">
        <v>5728</v>
      </c>
      <c r="E1322" s="22" t="s">
        <v>157</v>
      </c>
      <c r="F1322" s="22" t="s">
        <v>1656</v>
      </c>
      <c r="G1322" s="20">
        <v>679.09</v>
      </c>
      <c r="AP1322" t="str">
        <f t="shared" si="40"/>
        <v/>
      </c>
      <c r="AQ1322" t="str">
        <f>IF(A1322="","",VLOOKUP(A1322,'Base Sites'!A:B,2,FALSE))</f>
        <v/>
      </c>
      <c r="AT1322" t="str">
        <f>IF(A1322="","",VLOOKUP(L1322,'Base Vendeurs'!A:B,2,FALSE))</f>
        <v/>
      </c>
      <c r="AV1322" t="str">
        <f t="shared" si="41"/>
        <v/>
      </c>
    </row>
    <row r="1323" spans="1:48" x14ac:dyDescent="0.25">
      <c r="A1323" s="485"/>
      <c r="B1323" s="481"/>
      <c r="C1323" s="481"/>
      <c r="D1323" s="464">
        <v>5749</v>
      </c>
      <c r="E1323" s="480" t="s">
        <v>177</v>
      </c>
      <c r="F1323" s="22" t="s">
        <v>4476</v>
      </c>
      <c r="G1323" s="20">
        <v>896.6</v>
      </c>
      <c r="AP1323" t="str">
        <f t="shared" si="40"/>
        <v/>
      </c>
      <c r="AQ1323" t="str">
        <f>IF(A1323="","",VLOOKUP(A1323,'Base Sites'!A:B,2,FALSE))</f>
        <v/>
      </c>
      <c r="AT1323" t="str">
        <f>IF(A1323="","",VLOOKUP(L1323,'Base Vendeurs'!A:B,2,FALSE))</f>
        <v/>
      </c>
      <c r="AV1323" t="str">
        <f t="shared" si="41"/>
        <v/>
      </c>
    </row>
    <row r="1324" spans="1:48" x14ac:dyDescent="0.25">
      <c r="A1324" s="485"/>
      <c r="B1324" s="481"/>
      <c r="C1324" s="481"/>
      <c r="D1324" s="464">
        <v>5750</v>
      </c>
      <c r="E1324" s="481" t="s">
        <v>177</v>
      </c>
      <c r="F1324" s="22" t="s">
        <v>4476</v>
      </c>
      <c r="G1324" s="20">
        <v>914.1</v>
      </c>
      <c r="AP1324" t="str">
        <f t="shared" si="40"/>
        <v/>
      </c>
      <c r="AQ1324" t="str">
        <f>IF(A1324="","",VLOOKUP(A1324,'Base Sites'!A:B,2,FALSE))</f>
        <v/>
      </c>
      <c r="AT1324" t="str">
        <f>IF(A1324="","",VLOOKUP(L1324,'Base Vendeurs'!A:B,2,FALSE))</f>
        <v/>
      </c>
      <c r="AV1324" t="str">
        <f t="shared" si="41"/>
        <v/>
      </c>
    </row>
    <row r="1325" spans="1:48" x14ac:dyDescent="0.25">
      <c r="A1325" s="485"/>
      <c r="B1325" s="481"/>
      <c r="C1325" s="481"/>
      <c r="D1325" s="464">
        <v>5751</v>
      </c>
      <c r="E1325" s="481" t="s">
        <v>177</v>
      </c>
      <c r="F1325" s="22" t="s">
        <v>4476</v>
      </c>
      <c r="G1325" s="20">
        <v>896.6</v>
      </c>
      <c r="AP1325" t="str">
        <f t="shared" si="40"/>
        <v/>
      </c>
      <c r="AQ1325" t="str">
        <f>IF(A1325="","",VLOOKUP(A1325,'Base Sites'!A:B,2,FALSE))</f>
        <v/>
      </c>
      <c r="AT1325" t="str">
        <f>IF(A1325="","",VLOOKUP(L1325,'Base Vendeurs'!A:B,2,FALSE))</f>
        <v/>
      </c>
      <c r="AV1325" t="str">
        <f t="shared" si="41"/>
        <v/>
      </c>
    </row>
    <row r="1326" spans="1:48" x14ac:dyDescent="0.25">
      <c r="A1326" s="485"/>
      <c r="B1326" s="481"/>
      <c r="C1326" s="481"/>
      <c r="D1326" s="464">
        <v>5841</v>
      </c>
      <c r="E1326" s="22" t="s">
        <v>157</v>
      </c>
      <c r="F1326" s="22" t="s">
        <v>4361</v>
      </c>
      <c r="G1326" s="20">
        <v>1101</v>
      </c>
      <c r="AP1326" t="str">
        <f t="shared" si="40"/>
        <v/>
      </c>
      <c r="AQ1326" t="str">
        <f>IF(A1326="","",VLOOKUP(A1326,'Base Sites'!A:B,2,FALSE))</f>
        <v/>
      </c>
      <c r="AT1326" t="str">
        <f>IF(A1326="","",VLOOKUP(L1326,'Base Vendeurs'!A:B,2,FALSE))</f>
        <v/>
      </c>
      <c r="AV1326" t="str">
        <f t="shared" si="41"/>
        <v/>
      </c>
    </row>
    <row r="1327" spans="1:48" x14ac:dyDescent="0.25">
      <c r="A1327" s="485"/>
      <c r="B1327" s="481"/>
      <c r="C1327" s="481"/>
      <c r="D1327" s="464">
        <v>5853</v>
      </c>
      <c r="E1327" s="480" t="s">
        <v>93</v>
      </c>
      <c r="F1327" s="22" t="s">
        <v>3292</v>
      </c>
      <c r="G1327" s="20">
        <v>1064.18</v>
      </c>
      <c r="AP1327" t="str">
        <f t="shared" si="40"/>
        <v/>
      </c>
      <c r="AQ1327" t="str">
        <f>IF(A1327="","",VLOOKUP(A1327,'Base Sites'!A:B,2,FALSE))</f>
        <v/>
      </c>
      <c r="AT1327" t="str">
        <f>IF(A1327="","",VLOOKUP(L1327,'Base Vendeurs'!A:B,2,FALSE))</f>
        <v/>
      </c>
      <c r="AV1327" t="str">
        <f t="shared" si="41"/>
        <v/>
      </c>
    </row>
    <row r="1328" spans="1:48" x14ac:dyDescent="0.25">
      <c r="A1328" s="485"/>
      <c r="B1328" s="481"/>
      <c r="C1328" s="481"/>
      <c r="D1328" s="464">
        <v>5870</v>
      </c>
      <c r="E1328" s="481" t="s">
        <v>93</v>
      </c>
      <c r="F1328" s="22" t="s">
        <v>4907</v>
      </c>
      <c r="G1328" s="20">
        <v>746.12</v>
      </c>
      <c r="AP1328" t="str">
        <f t="shared" si="40"/>
        <v/>
      </c>
      <c r="AQ1328" t="str">
        <f>IF(A1328="","",VLOOKUP(A1328,'Base Sites'!A:B,2,FALSE))</f>
        <v/>
      </c>
      <c r="AT1328" t="str">
        <f>IF(A1328="","",VLOOKUP(L1328,'Base Vendeurs'!A:B,2,FALSE))</f>
        <v/>
      </c>
      <c r="AV1328" t="str">
        <f t="shared" si="41"/>
        <v/>
      </c>
    </row>
    <row r="1329" spans="1:48" x14ac:dyDescent="0.25">
      <c r="A1329" s="485"/>
      <c r="B1329" s="481"/>
      <c r="C1329" s="481"/>
      <c r="D1329" s="464">
        <v>5890</v>
      </c>
      <c r="E1329" s="481" t="s">
        <v>93</v>
      </c>
      <c r="F1329" s="22" t="s">
        <v>4860</v>
      </c>
      <c r="G1329" s="20">
        <v>648.83000000000004</v>
      </c>
      <c r="AP1329" t="str">
        <f t="shared" si="40"/>
        <v/>
      </c>
      <c r="AQ1329" t="str">
        <f>IF(A1329="","",VLOOKUP(A1329,'Base Sites'!A:B,2,FALSE))</f>
        <v/>
      </c>
      <c r="AT1329" t="str">
        <f>IF(A1329="","",VLOOKUP(L1329,'Base Vendeurs'!A:B,2,FALSE))</f>
        <v/>
      </c>
      <c r="AV1329" t="str">
        <f t="shared" si="41"/>
        <v/>
      </c>
    </row>
    <row r="1330" spans="1:48" x14ac:dyDescent="0.25">
      <c r="A1330" s="485"/>
      <c r="B1330" s="481"/>
      <c r="C1330" s="481"/>
      <c r="D1330" s="464">
        <v>5927</v>
      </c>
      <c r="E1330" s="22" t="s">
        <v>26</v>
      </c>
      <c r="F1330" s="22" t="s">
        <v>4168</v>
      </c>
      <c r="G1330" s="20">
        <v>560.42999999999995</v>
      </c>
      <c r="AP1330" t="str">
        <f t="shared" si="40"/>
        <v/>
      </c>
      <c r="AQ1330" t="str">
        <f>IF(A1330="","",VLOOKUP(A1330,'Base Sites'!A:B,2,FALSE))</f>
        <v/>
      </c>
      <c r="AT1330" t="str">
        <f>IF(A1330="","",VLOOKUP(L1330,'Base Vendeurs'!A:B,2,FALSE))</f>
        <v/>
      </c>
      <c r="AV1330" t="str">
        <f t="shared" si="41"/>
        <v/>
      </c>
    </row>
    <row r="1331" spans="1:48" x14ac:dyDescent="0.25">
      <c r="A1331" s="485"/>
      <c r="B1331" s="481"/>
      <c r="C1331" s="481"/>
      <c r="D1331" s="464">
        <v>8408</v>
      </c>
      <c r="E1331" s="480" t="s">
        <v>24</v>
      </c>
      <c r="F1331" s="22" t="s">
        <v>1141</v>
      </c>
      <c r="G1331" s="20">
        <v>985.36</v>
      </c>
      <c r="AP1331" t="str">
        <f t="shared" si="40"/>
        <v/>
      </c>
      <c r="AQ1331" t="str">
        <f>IF(A1331="","",VLOOKUP(A1331,'Base Sites'!A:B,2,FALSE))</f>
        <v/>
      </c>
      <c r="AT1331" t="str">
        <f>IF(A1331="","",VLOOKUP(L1331,'Base Vendeurs'!A:B,2,FALSE))</f>
        <v/>
      </c>
      <c r="AV1331" t="str">
        <f t="shared" si="41"/>
        <v/>
      </c>
    </row>
    <row r="1332" spans="1:48" x14ac:dyDescent="0.25">
      <c r="A1332" s="485"/>
      <c r="B1332" s="481"/>
      <c r="C1332" s="481"/>
      <c r="D1332" s="464">
        <v>8795</v>
      </c>
      <c r="E1332" s="481" t="s">
        <v>24</v>
      </c>
      <c r="F1332" s="22" t="s">
        <v>3565</v>
      </c>
      <c r="G1332" s="20">
        <v>699.17</v>
      </c>
      <c r="AP1332" t="str">
        <f t="shared" si="40"/>
        <v/>
      </c>
      <c r="AQ1332" t="str">
        <f>IF(A1332="","",VLOOKUP(A1332,'Base Sites'!A:B,2,FALSE))</f>
        <v/>
      </c>
      <c r="AT1332" t="str">
        <f>IF(A1332="","",VLOOKUP(L1332,'Base Vendeurs'!A:B,2,FALSE))</f>
        <v/>
      </c>
      <c r="AV1332" t="str">
        <f t="shared" si="41"/>
        <v/>
      </c>
    </row>
    <row r="1333" spans="1:48" x14ac:dyDescent="0.25">
      <c r="A1333" s="485"/>
      <c r="B1333" s="481"/>
      <c r="C1333" s="480" t="s">
        <v>5213</v>
      </c>
      <c r="D1333" s="481"/>
      <c r="E1333" s="481"/>
      <c r="F1333" s="481"/>
      <c r="G1333" s="20">
        <v>16839.640000000003</v>
      </c>
      <c r="AP1333" t="str">
        <f t="shared" si="40"/>
        <v/>
      </c>
      <c r="AQ1333" t="str">
        <f>IF(A1333="","",VLOOKUP(A1333,'Base Sites'!A:B,2,FALSE))</f>
        <v/>
      </c>
      <c r="AT1333" t="str">
        <f>IF(A1333="","",VLOOKUP(L1333,'Base Vendeurs'!A:B,2,FALSE))</f>
        <v/>
      </c>
      <c r="AV1333" t="str">
        <f t="shared" si="41"/>
        <v/>
      </c>
    </row>
    <row r="1334" spans="1:48" x14ac:dyDescent="0.25">
      <c r="A1334" s="485"/>
      <c r="B1334" s="481"/>
      <c r="C1334" s="480" t="s">
        <v>229</v>
      </c>
      <c r="D1334" s="464">
        <v>3432</v>
      </c>
      <c r="E1334" s="22" t="s">
        <v>23</v>
      </c>
      <c r="F1334" s="22" t="s">
        <v>3481</v>
      </c>
      <c r="G1334" s="20">
        <v>996.97</v>
      </c>
      <c r="AP1334" t="str">
        <f t="shared" si="40"/>
        <v/>
      </c>
      <c r="AQ1334" t="str">
        <f>IF(A1334="","",VLOOKUP(A1334,'Base Sites'!A:B,2,FALSE))</f>
        <v/>
      </c>
      <c r="AT1334" t="str">
        <f>IF(A1334="","",VLOOKUP(L1334,'Base Vendeurs'!A:B,2,FALSE))</f>
        <v/>
      </c>
      <c r="AV1334" t="str">
        <f t="shared" si="41"/>
        <v/>
      </c>
    </row>
    <row r="1335" spans="1:48" x14ac:dyDescent="0.25">
      <c r="A1335" s="485"/>
      <c r="B1335" s="481"/>
      <c r="C1335" s="481"/>
      <c r="D1335" s="464">
        <v>4698</v>
      </c>
      <c r="E1335" s="22" t="s">
        <v>107</v>
      </c>
      <c r="F1335" s="22" t="s">
        <v>4154</v>
      </c>
      <c r="G1335" s="20">
        <v>917.3</v>
      </c>
      <c r="AP1335" t="str">
        <f t="shared" si="40"/>
        <v/>
      </c>
      <c r="AQ1335" t="str">
        <f>IF(A1335="","",VLOOKUP(A1335,'Base Sites'!A:B,2,FALSE))</f>
        <v/>
      </c>
      <c r="AT1335" t="str">
        <f>IF(A1335="","",VLOOKUP(L1335,'Base Vendeurs'!A:B,2,FALSE))</f>
        <v/>
      </c>
      <c r="AV1335" t="str">
        <f t="shared" si="41"/>
        <v/>
      </c>
    </row>
    <row r="1336" spans="1:48" x14ac:dyDescent="0.25">
      <c r="A1336" s="485"/>
      <c r="B1336" s="481"/>
      <c r="C1336" s="481"/>
      <c r="D1336" s="464">
        <v>4806</v>
      </c>
      <c r="E1336" s="480" t="s">
        <v>26</v>
      </c>
      <c r="F1336" s="22" t="s">
        <v>402</v>
      </c>
      <c r="G1336" s="20">
        <v>1381.03</v>
      </c>
      <c r="AP1336" t="str">
        <f t="shared" si="40"/>
        <v/>
      </c>
      <c r="AQ1336" t="str">
        <f>IF(A1336="","",VLOOKUP(A1336,'Base Sites'!A:B,2,FALSE))</f>
        <v/>
      </c>
      <c r="AT1336" t="str">
        <f>IF(A1336="","",VLOOKUP(L1336,'Base Vendeurs'!A:B,2,FALSE))</f>
        <v/>
      </c>
      <c r="AV1336" t="str">
        <f t="shared" si="41"/>
        <v/>
      </c>
    </row>
    <row r="1337" spans="1:48" x14ac:dyDescent="0.25">
      <c r="A1337" s="485"/>
      <c r="B1337" s="481"/>
      <c r="C1337" s="481"/>
      <c r="D1337" s="464">
        <v>4855</v>
      </c>
      <c r="E1337" s="481" t="s">
        <v>26</v>
      </c>
      <c r="F1337" s="22" t="s">
        <v>3408</v>
      </c>
      <c r="G1337" s="20">
        <v>2172.59</v>
      </c>
      <c r="AP1337" t="str">
        <f t="shared" si="40"/>
        <v/>
      </c>
      <c r="AQ1337" t="str">
        <f>IF(A1337="","",VLOOKUP(A1337,'Base Sites'!A:B,2,FALSE))</f>
        <v/>
      </c>
      <c r="AT1337" t="str">
        <f>IF(A1337="","",VLOOKUP(L1337,'Base Vendeurs'!A:B,2,FALSE))</f>
        <v/>
      </c>
      <c r="AV1337" t="str">
        <f t="shared" si="41"/>
        <v/>
      </c>
    </row>
    <row r="1338" spans="1:48" x14ac:dyDescent="0.25">
      <c r="A1338" s="485"/>
      <c r="B1338" s="481"/>
      <c r="C1338" s="481"/>
      <c r="D1338" s="464">
        <v>4972</v>
      </c>
      <c r="E1338" s="22" t="s">
        <v>157</v>
      </c>
      <c r="F1338" s="22" t="s">
        <v>1680</v>
      </c>
      <c r="G1338" s="20">
        <v>1180.01</v>
      </c>
      <c r="AP1338" t="str">
        <f t="shared" si="40"/>
        <v/>
      </c>
      <c r="AQ1338" t="str">
        <f>IF(A1338="","",VLOOKUP(A1338,'Base Sites'!A:B,2,FALSE))</f>
        <v/>
      </c>
      <c r="AT1338" t="str">
        <f>IF(A1338="","",VLOOKUP(L1338,'Base Vendeurs'!A:B,2,FALSE))</f>
        <v/>
      </c>
      <c r="AV1338" t="str">
        <f t="shared" si="41"/>
        <v/>
      </c>
    </row>
    <row r="1339" spans="1:48" x14ac:dyDescent="0.25">
      <c r="A1339" s="485"/>
      <c r="B1339" s="481"/>
      <c r="C1339" s="481"/>
      <c r="D1339" s="464">
        <v>5034</v>
      </c>
      <c r="E1339" s="22" t="s">
        <v>93</v>
      </c>
      <c r="F1339" s="22" t="s">
        <v>3233</v>
      </c>
      <c r="G1339" s="20">
        <v>917.94</v>
      </c>
      <c r="AP1339" t="str">
        <f t="shared" si="40"/>
        <v/>
      </c>
      <c r="AQ1339" t="str">
        <f>IF(A1339="","",VLOOKUP(A1339,'Base Sites'!A:B,2,FALSE))</f>
        <v/>
      </c>
      <c r="AT1339" t="str">
        <f>IF(A1339="","",VLOOKUP(L1339,'Base Vendeurs'!A:B,2,FALSE))</f>
        <v/>
      </c>
      <c r="AV1339" t="str">
        <f t="shared" si="41"/>
        <v/>
      </c>
    </row>
    <row r="1340" spans="1:48" x14ac:dyDescent="0.25">
      <c r="A1340" s="485"/>
      <c r="B1340" s="481"/>
      <c r="C1340" s="481"/>
      <c r="D1340" s="464">
        <v>5073</v>
      </c>
      <c r="E1340" s="22" t="s">
        <v>26</v>
      </c>
      <c r="F1340" s="22" t="s">
        <v>425</v>
      </c>
      <c r="G1340" s="20">
        <v>1251.1300000000001</v>
      </c>
      <c r="AP1340" t="str">
        <f t="shared" si="40"/>
        <v/>
      </c>
      <c r="AQ1340" t="str">
        <f>IF(A1340="","",VLOOKUP(A1340,'Base Sites'!A:B,2,FALSE))</f>
        <v/>
      </c>
      <c r="AT1340" t="str">
        <f>IF(A1340="","",VLOOKUP(L1340,'Base Vendeurs'!A:B,2,FALSE))</f>
        <v/>
      </c>
      <c r="AV1340" t="str">
        <f t="shared" si="41"/>
        <v/>
      </c>
    </row>
    <row r="1341" spans="1:48" x14ac:dyDescent="0.25">
      <c r="A1341" s="485"/>
      <c r="B1341" s="481"/>
      <c r="C1341" s="481"/>
      <c r="D1341" s="464">
        <v>5159</v>
      </c>
      <c r="E1341" s="22" t="s">
        <v>93</v>
      </c>
      <c r="F1341" s="22" t="s">
        <v>2407</v>
      </c>
      <c r="G1341" s="20">
        <v>701.37</v>
      </c>
      <c r="AP1341" t="str">
        <f t="shared" si="40"/>
        <v/>
      </c>
      <c r="AQ1341" t="str">
        <f>IF(A1341="","",VLOOKUP(A1341,'Base Sites'!A:B,2,FALSE))</f>
        <v/>
      </c>
      <c r="AT1341" t="str">
        <f>IF(A1341="","",VLOOKUP(L1341,'Base Vendeurs'!A:B,2,FALSE))</f>
        <v/>
      </c>
      <c r="AV1341" t="str">
        <f t="shared" si="41"/>
        <v/>
      </c>
    </row>
    <row r="1342" spans="1:48" x14ac:dyDescent="0.25">
      <c r="A1342" s="485"/>
      <c r="B1342" s="481"/>
      <c r="C1342" s="481"/>
      <c r="D1342" s="464">
        <v>5270</v>
      </c>
      <c r="E1342" s="22" t="s">
        <v>177</v>
      </c>
      <c r="F1342" s="22" t="s">
        <v>978</v>
      </c>
      <c r="G1342" s="20">
        <v>2075.19</v>
      </c>
      <c r="AP1342" t="str">
        <f t="shared" si="40"/>
        <v/>
      </c>
      <c r="AQ1342" t="str">
        <f>IF(A1342="","",VLOOKUP(A1342,'Base Sites'!A:B,2,FALSE))</f>
        <v/>
      </c>
      <c r="AT1342" t="str">
        <f>IF(A1342="","",VLOOKUP(L1342,'Base Vendeurs'!A:B,2,FALSE))</f>
        <v/>
      </c>
      <c r="AV1342" t="str">
        <f t="shared" si="41"/>
        <v/>
      </c>
    </row>
    <row r="1343" spans="1:48" x14ac:dyDescent="0.25">
      <c r="A1343" s="485"/>
      <c r="B1343" s="481"/>
      <c r="C1343" s="481"/>
      <c r="D1343" s="464">
        <v>5556</v>
      </c>
      <c r="E1343" s="22" t="s">
        <v>157</v>
      </c>
      <c r="F1343" s="22" t="s">
        <v>1177</v>
      </c>
      <c r="G1343" s="20">
        <v>1435.25</v>
      </c>
      <c r="AP1343" t="str">
        <f t="shared" si="40"/>
        <v/>
      </c>
      <c r="AQ1343" t="str">
        <f>IF(A1343="","",VLOOKUP(A1343,'Base Sites'!A:B,2,FALSE))</f>
        <v/>
      </c>
      <c r="AT1343" t="str">
        <f>IF(A1343="","",VLOOKUP(L1343,'Base Vendeurs'!A:B,2,FALSE))</f>
        <v/>
      </c>
      <c r="AV1343" t="str">
        <f t="shared" si="41"/>
        <v/>
      </c>
    </row>
    <row r="1344" spans="1:48" x14ac:dyDescent="0.25">
      <c r="A1344" s="485"/>
      <c r="B1344" s="481"/>
      <c r="C1344" s="481"/>
      <c r="D1344" s="464">
        <v>5573</v>
      </c>
      <c r="E1344" s="22" t="s">
        <v>177</v>
      </c>
      <c r="F1344" s="22" t="s">
        <v>1004</v>
      </c>
      <c r="G1344" s="20">
        <v>1648.48</v>
      </c>
      <c r="AP1344" t="str">
        <f t="shared" si="40"/>
        <v/>
      </c>
      <c r="AQ1344" t="str">
        <f>IF(A1344="","",VLOOKUP(A1344,'Base Sites'!A:B,2,FALSE))</f>
        <v/>
      </c>
      <c r="AT1344" t="str">
        <f>IF(A1344="","",VLOOKUP(L1344,'Base Vendeurs'!A:B,2,FALSE))</f>
        <v/>
      </c>
      <c r="AV1344" t="str">
        <f t="shared" si="41"/>
        <v/>
      </c>
    </row>
    <row r="1345" spans="1:48" x14ac:dyDescent="0.25">
      <c r="A1345" s="485"/>
      <c r="B1345" s="481"/>
      <c r="C1345" s="481"/>
      <c r="D1345" s="464">
        <v>5574</v>
      </c>
      <c r="E1345" s="22" t="s">
        <v>107</v>
      </c>
      <c r="F1345" s="22" t="s">
        <v>3323</v>
      </c>
      <c r="G1345" s="20">
        <v>1415.69</v>
      </c>
      <c r="AP1345" t="str">
        <f t="shared" si="40"/>
        <v/>
      </c>
      <c r="AQ1345" t="str">
        <f>IF(A1345="","",VLOOKUP(A1345,'Base Sites'!A:B,2,FALSE))</f>
        <v/>
      </c>
      <c r="AT1345" t="str">
        <f>IF(A1345="","",VLOOKUP(L1345,'Base Vendeurs'!A:B,2,FALSE))</f>
        <v/>
      </c>
      <c r="AV1345" t="str">
        <f t="shared" si="41"/>
        <v/>
      </c>
    </row>
    <row r="1346" spans="1:48" x14ac:dyDescent="0.25">
      <c r="A1346" s="485"/>
      <c r="B1346" s="481"/>
      <c r="C1346" s="481"/>
      <c r="D1346" s="464">
        <v>5577</v>
      </c>
      <c r="E1346" s="480" t="s">
        <v>23</v>
      </c>
      <c r="F1346" s="22" t="s">
        <v>2710</v>
      </c>
      <c r="G1346" s="20">
        <v>551.82000000000005</v>
      </c>
      <c r="AP1346" t="str">
        <f t="shared" ref="AP1346:AP1409" si="42">IF(AM1346="","",+AL1346/AM1346)</f>
        <v/>
      </c>
      <c r="AQ1346" t="str">
        <f>IF(A1346="","",VLOOKUP(A1346,'Base Sites'!A:B,2,FALSE))</f>
        <v/>
      </c>
      <c r="AT1346" t="str">
        <f>IF(A1346="","",VLOOKUP(L1346,'Base Vendeurs'!A:B,2,FALSE))</f>
        <v/>
      </c>
      <c r="AV1346" t="str">
        <f t="shared" si="41"/>
        <v/>
      </c>
    </row>
    <row r="1347" spans="1:48" x14ac:dyDescent="0.25">
      <c r="A1347" s="485"/>
      <c r="B1347" s="481"/>
      <c r="C1347" s="481"/>
      <c r="D1347" s="464">
        <v>5581</v>
      </c>
      <c r="E1347" s="481" t="s">
        <v>23</v>
      </c>
      <c r="F1347" s="22" t="s">
        <v>1062</v>
      </c>
      <c r="G1347" s="20">
        <v>975.8</v>
      </c>
      <c r="AP1347" t="str">
        <f t="shared" si="42"/>
        <v/>
      </c>
      <c r="AQ1347" t="str">
        <f>IF(A1347="","",VLOOKUP(A1347,'Base Sites'!A:B,2,FALSE))</f>
        <v/>
      </c>
      <c r="AT1347" t="str">
        <f>IF(A1347="","",VLOOKUP(L1347,'Base Vendeurs'!A:B,2,FALSE))</f>
        <v/>
      </c>
      <c r="AV1347" t="str">
        <f t="shared" ref="AV1347:AV1410" si="43">IF(A1347="","",+AU1347/S1347)</f>
        <v/>
      </c>
    </row>
    <row r="1348" spans="1:48" x14ac:dyDescent="0.25">
      <c r="A1348" s="485"/>
      <c r="B1348" s="481"/>
      <c r="C1348" s="481"/>
      <c r="D1348" s="464">
        <v>5716</v>
      </c>
      <c r="E1348" s="480" t="s">
        <v>93</v>
      </c>
      <c r="F1348" s="22" t="s">
        <v>4105</v>
      </c>
      <c r="G1348" s="20">
        <v>1528.11</v>
      </c>
      <c r="AP1348" t="str">
        <f t="shared" si="42"/>
        <v/>
      </c>
      <c r="AQ1348" t="str">
        <f>IF(A1348="","",VLOOKUP(A1348,'Base Sites'!A:B,2,FALSE))</f>
        <v/>
      </c>
      <c r="AT1348" t="str">
        <f>IF(A1348="","",VLOOKUP(L1348,'Base Vendeurs'!A:B,2,FALSE))</f>
        <v/>
      </c>
      <c r="AV1348" t="str">
        <f t="shared" si="43"/>
        <v/>
      </c>
    </row>
    <row r="1349" spans="1:48" x14ac:dyDescent="0.25">
      <c r="A1349" s="485"/>
      <c r="B1349" s="481"/>
      <c r="C1349" s="481"/>
      <c r="D1349" s="464">
        <v>5718</v>
      </c>
      <c r="E1349" s="481" t="s">
        <v>93</v>
      </c>
      <c r="F1349" s="22" t="s">
        <v>840</v>
      </c>
      <c r="G1349" s="20">
        <v>1508.38</v>
      </c>
      <c r="AP1349" t="str">
        <f t="shared" si="42"/>
        <v/>
      </c>
      <c r="AQ1349" t="str">
        <f>IF(A1349="","",VLOOKUP(A1349,'Base Sites'!A:B,2,FALSE))</f>
        <v/>
      </c>
      <c r="AT1349" t="str">
        <f>IF(A1349="","",VLOOKUP(L1349,'Base Vendeurs'!A:B,2,FALSE))</f>
        <v/>
      </c>
      <c r="AV1349" t="str">
        <f t="shared" si="43"/>
        <v/>
      </c>
    </row>
    <row r="1350" spans="1:48" x14ac:dyDescent="0.25">
      <c r="A1350" s="485"/>
      <c r="B1350" s="481"/>
      <c r="C1350" s="481"/>
      <c r="D1350" s="464">
        <v>5752</v>
      </c>
      <c r="E1350" s="22" t="s">
        <v>23</v>
      </c>
      <c r="F1350" s="22" t="s">
        <v>1105</v>
      </c>
      <c r="G1350" s="20">
        <v>671.79</v>
      </c>
      <c r="AP1350" t="str">
        <f t="shared" si="42"/>
        <v/>
      </c>
      <c r="AQ1350" t="str">
        <f>IF(A1350="","",VLOOKUP(A1350,'Base Sites'!A:B,2,FALSE))</f>
        <v/>
      </c>
      <c r="AT1350" t="str">
        <f>IF(A1350="","",VLOOKUP(L1350,'Base Vendeurs'!A:B,2,FALSE))</f>
        <v/>
      </c>
      <c r="AV1350" t="str">
        <f t="shared" si="43"/>
        <v/>
      </c>
    </row>
    <row r="1351" spans="1:48" x14ac:dyDescent="0.25">
      <c r="A1351" s="485"/>
      <c r="B1351" s="481"/>
      <c r="C1351" s="481"/>
      <c r="D1351" s="464">
        <v>5755</v>
      </c>
      <c r="E1351" s="22" t="s">
        <v>107</v>
      </c>
      <c r="F1351" s="22" t="s">
        <v>901</v>
      </c>
      <c r="G1351" s="20">
        <v>883.34</v>
      </c>
      <c r="AP1351" t="str">
        <f t="shared" si="42"/>
        <v/>
      </c>
      <c r="AQ1351" t="str">
        <f>IF(A1351="","",VLOOKUP(A1351,'Base Sites'!A:B,2,FALSE))</f>
        <v/>
      </c>
      <c r="AT1351" t="str">
        <f>IF(A1351="","",VLOOKUP(L1351,'Base Vendeurs'!A:B,2,FALSE))</f>
        <v/>
      </c>
      <c r="AV1351" t="str">
        <f t="shared" si="43"/>
        <v/>
      </c>
    </row>
    <row r="1352" spans="1:48" x14ac:dyDescent="0.25">
      <c r="A1352" s="485"/>
      <c r="B1352" s="481"/>
      <c r="C1352" s="481"/>
      <c r="D1352" s="464">
        <v>5790</v>
      </c>
      <c r="E1352" s="22" t="s">
        <v>26</v>
      </c>
      <c r="F1352" s="22" t="s">
        <v>4192</v>
      </c>
      <c r="G1352" s="20">
        <v>3339.23</v>
      </c>
      <c r="AP1352" t="str">
        <f t="shared" si="42"/>
        <v/>
      </c>
      <c r="AQ1352" t="str">
        <f>IF(A1352="","",VLOOKUP(A1352,'Base Sites'!A:B,2,FALSE))</f>
        <v/>
      </c>
      <c r="AT1352" t="str">
        <f>IF(A1352="","",VLOOKUP(L1352,'Base Vendeurs'!A:B,2,FALSE))</f>
        <v/>
      </c>
      <c r="AV1352" t="str">
        <f t="shared" si="43"/>
        <v/>
      </c>
    </row>
    <row r="1353" spans="1:48" x14ac:dyDescent="0.25">
      <c r="A1353" s="485"/>
      <c r="B1353" s="481"/>
      <c r="C1353" s="481"/>
      <c r="D1353" s="464">
        <v>5818</v>
      </c>
      <c r="E1353" s="22" t="s">
        <v>107</v>
      </c>
      <c r="F1353" s="22" t="s">
        <v>4132</v>
      </c>
      <c r="G1353" s="20">
        <v>853.75</v>
      </c>
      <c r="AP1353" t="str">
        <f t="shared" si="42"/>
        <v/>
      </c>
      <c r="AQ1353" t="str">
        <f>IF(A1353="","",VLOOKUP(A1353,'Base Sites'!A:B,2,FALSE))</f>
        <v/>
      </c>
      <c r="AT1353" t="str">
        <f>IF(A1353="","",VLOOKUP(L1353,'Base Vendeurs'!A:B,2,FALSE))</f>
        <v/>
      </c>
      <c r="AV1353" t="str">
        <f t="shared" si="43"/>
        <v/>
      </c>
    </row>
    <row r="1354" spans="1:48" x14ac:dyDescent="0.25">
      <c r="A1354" s="485"/>
      <c r="B1354" s="481"/>
      <c r="C1354" s="481"/>
      <c r="D1354" s="464">
        <v>5819</v>
      </c>
      <c r="E1354" s="22" t="s">
        <v>23</v>
      </c>
      <c r="F1354" s="22" t="s">
        <v>2685</v>
      </c>
      <c r="G1354" s="20">
        <v>906.82</v>
      </c>
      <c r="AP1354" t="str">
        <f t="shared" si="42"/>
        <v/>
      </c>
      <c r="AQ1354" t="str">
        <f>IF(A1354="","",VLOOKUP(A1354,'Base Sites'!A:B,2,FALSE))</f>
        <v/>
      </c>
      <c r="AT1354" t="str">
        <f>IF(A1354="","",VLOOKUP(L1354,'Base Vendeurs'!A:B,2,FALSE))</f>
        <v/>
      </c>
      <c r="AV1354" t="str">
        <f t="shared" si="43"/>
        <v/>
      </c>
    </row>
    <row r="1355" spans="1:48" x14ac:dyDescent="0.25">
      <c r="A1355" s="485"/>
      <c r="B1355" s="481"/>
      <c r="C1355" s="481"/>
      <c r="D1355" s="464">
        <v>5823</v>
      </c>
      <c r="E1355" s="22" t="s">
        <v>93</v>
      </c>
      <c r="F1355" s="22" t="s">
        <v>848</v>
      </c>
      <c r="G1355" s="20">
        <v>1455.04</v>
      </c>
      <c r="AP1355" t="str">
        <f t="shared" si="42"/>
        <v/>
      </c>
      <c r="AQ1355" t="str">
        <f>IF(A1355="","",VLOOKUP(A1355,'Base Sites'!A:B,2,FALSE))</f>
        <v/>
      </c>
      <c r="AT1355" t="str">
        <f>IF(A1355="","",VLOOKUP(L1355,'Base Vendeurs'!A:B,2,FALSE))</f>
        <v/>
      </c>
      <c r="AV1355" t="str">
        <f t="shared" si="43"/>
        <v/>
      </c>
    </row>
    <row r="1356" spans="1:48" x14ac:dyDescent="0.25">
      <c r="A1356" s="485"/>
      <c r="B1356" s="481"/>
      <c r="C1356" s="481"/>
      <c r="D1356" s="464">
        <v>5826</v>
      </c>
      <c r="E1356" s="22" t="s">
        <v>23</v>
      </c>
      <c r="F1356" s="22" t="s">
        <v>1083</v>
      </c>
      <c r="G1356" s="20">
        <v>873.53</v>
      </c>
      <c r="AP1356" t="str">
        <f t="shared" si="42"/>
        <v/>
      </c>
      <c r="AQ1356" t="str">
        <f>IF(A1356="","",VLOOKUP(A1356,'Base Sites'!A:B,2,FALSE))</f>
        <v/>
      </c>
      <c r="AT1356" t="str">
        <f>IF(A1356="","",VLOOKUP(L1356,'Base Vendeurs'!A:B,2,FALSE))</f>
        <v/>
      </c>
      <c r="AV1356" t="str">
        <f t="shared" si="43"/>
        <v/>
      </c>
    </row>
    <row r="1357" spans="1:48" x14ac:dyDescent="0.25">
      <c r="A1357" s="485"/>
      <c r="B1357" s="481"/>
      <c r="C1357" s="481"/>
      <c r="D1357" s="464">
        <v>5830</v>
      </c>
      <c r="E1357" s="22" t="s">
        <v>93</v>
      </c>
      <c r="F1357" s="22" t="s">
        <v>877</v>
      </c>
      <c r="G1357" s="20">
        <v>1707.49</v>
      </c>
      <c r="AP1357" t="str">
        <f t="shared" si="42"/>
        <v/>
      </c>
      <c r="AQ1357" t="str">
        <f>IF(A1357="","",VLOOKUP(A1357,'Base Sites'!A:B,2,FALSE))</f>
        <v/>
      </c>
      <c r="AT1357" t="str">
        <f>IF(A1357="","",VLOOKUP(L1357,'Base Vendeurs'!A:B,2,FALSE))</f>
        <v/>
      </c>
      <c r="AV1357" t="str">
        <f t="shared" si="43"/>
        <v/>
      </c>
    </row>
    <row r="1358" spans="1:48" x14ac:dyDescent="0.25">
      <c r="A1358" s="485"/>
      <c r="B1358" s="481"/>
      <c r="C1358" s="481"/>
      <c r="D1358" s="464">
        <v>5838</v>
      </c>
      <c r="E1358" s="22" t="s">
        <v>107</v>
      </c>
      <c r="F1358" s="22" t="s">
        <v>884</v>
      </c>
      <c r="G1358" s="20">
        <v>761.14</v>
      </c>
      <c r="AP1358" t="str">
        <f t="shared" si="42"/>
        <v/>
      </c>
      <c r="AQ1358" t="str">
        <f>IF(A1358="","",VLOOKUP(A1358,'Base Sites'!A:B,2,FALSE))</f>
        <v/>
      </c>
      <c r="AT1358" t="str">
        <f>IF(A1358="","",VLOOKUP(L1358,'Base Vendeurs'!A:B,2,FALSE))</f>
        <v/>
      </c>
      <c r="AV1358" t="str">
        <f t="shared" si="43"/>
        <v/>
      </c>
    </row>
    <row r="1359" spans="1:48" x14ac:dyDescent="0.25">
      <c r="A1359" s="485"/>
      <c r="B1359" s="481"/>
      <c r="C1359" s="481"/>
      <c r="D1359" s="464">
        <v>5844</v>
      </c>
      <c r="E1359" s="22" t="s">
        <v>24</v>
      </c>
      <c r="F1359" s="22" t="s">
        <v>2795</v>
      </c>
      <c r="G1359" s="20">
        <v>1256.49</v>
      </c>
      <c r="AP1359" t="str">
        <f t="shared" si="42"/>
        <v/>
      </c>
      <c r="AQ1359" t="str">
        <f>IF(A1359="","",VLOOKUP(A1359,'Base Sites'!A:B,2,FALSE))</f>
        <v/>
      </c>
      <c r="AT1359" t="str">
        <f>IF(A1359="","",VLOOKUP(L1359,'Base Vendeurs'!A:B,2,FALSE))</f>
        <v/>
      </c>
      <c r="AV1359" t="str">
        <f t="shared" si="43"/>
        <v/>
      </c>
    </row>
    <row r="1360" spans="1:48" x14ac:dyDescent="0.25">
      <c r="A1360" s="485"/>
      <c r="B1360" s="481"/>
      <c r="C1360" s="481"/>
      <c r="D1360" s="464">
        <v>5846</v>
      </c>
      <c r="E1360" s="22" t="s">
        <v>93</v>
      </c>
      <c r="F1360" s="22" t="s">
        <v>1313</v>
      </c>
      <c r="G1360" s="20">
        <v>2146.35</v>
      </c>
      <c r="AP1360" t="str">
        <f t="shared" si="42"/>
        <v/>
      </c>
      <c r="AQ1360" t="str">
        <f>IF(A1360="","",VLOOKUP(A1360,'Base Sites'!A:B,2,FALSE))</f>
        <v/>
      </c>
      <c r="AT1360" t="str">
        <f>IF(A1360="","",VLOOKUP(L1360,'Base Vendeurs'!A:B,2,FALSE))</f>
        <v/>
      </c>
      <c r="AV1360" t="str">
        <f t="shared" si="43"/>
        <v/>
      </c>
    </row>
    <row r="1361" spans="1:48" x14ac:dyDescent="0.25">
      <c r="A1361" s="485"/>
      <c r="B1361" s="481"/>
      <c r="C1361" s="481"/>
      <c r="D1361" s="464">
        <v>5867</v>
      </c>
      <c r="E1361" s="22" t="s">
        <v>23</v>
      </c>
      <c r="F1361" s="22" t="s">
        <v>1487</v>
      </c>
      <c r="G1361" s="20">
        <v>721.13</v>
      </c>
      <c r="AP1361" t="str">
        <f t="shared" si="42"/>
        <v/>
      </c>
      <c r="AQ1361" t="str">
        <f>IF(A1361="","",VLOOKUP(A1361,'Base Sites'!A:B,2,FALSE))</f>
        <v/>
      </c>
      <c r="AT1361" t="str">
        <f>IF(A1361="","",VLOOKUP(L1361,'Base Vendeurs'!A:B,2,FALSE))</f>
        <v/>
      </c>
      <c r="AV1361" t="str">
        <f t="shared" si="43"/>
        <v/>
      </c>
    </row>
    <row r="1362" spans="1:48" x14ac:dyDescent="0.25">
      <c r="A1362" s="485"/>
      <c r="B1362" s="481"/>
      <c r="C1362" s="481"/>
      <c r="D1362" s="464">
        <v>5903</v>
      </c>
      <c r="E1362" s="480" t="s">
        <v>107</v>
      </c>
      <c r="F1362" s="22" t="s">
        <v>2472</v>
      </c>
      <c r="G1362" s="20">
        <v>832.8</v>
      </c>
      <c r="AP1362" t="str">
        <f t="shared" si="42"/>
        <v/>
      </c>
      <c r="AQ1362" t="str">
        <f>IF(A1362="","",VLOOKUP(A1362,'Base Sites'!A:B,2,FALSE))</f>
        <v/>
      </c>
      <c r="AT1362" t="str">
        <f>IF(A1362="","",VLOOKUP(L1362,'Base Vendeurs'!A:B,2,FALSE))</f>
        <v/>
      </c>
      <c r="AV1362" t="str">
        <f t="shared" si="43"/>
        <v/>
      </c>
    </row>
    <row r="1363" spans="1:48" x14ac:dyDescent="0.25">
      <c r="A1363" s="485"/>
      <c r="B1363" s="481"/>
      <c r="C1363" s="481"/>
      <c r="D1363" s="464">
        <v>5910</v>
      </c>
      <c r="E1363" s="481" t="s">
        <v>107</v>
      </c>
      <c r="F1363" s="22" t="s">
        <v>3329</v>
      </c>
      <c r="G1363" s="20">
        <v>850.31</v>
      </c>
      <c r="AP1363" t="str">
        <f t="shared" si="42"/>
        <v/>
      </c>
      <c r="AQ1363" t="str">
        <f>IF(A1363="","",VLOOKUP(A1363,'Base Sites'!A:B,2,FALSE))</f>
        <v/>
      </c>
      <c r="AT1363" t="str">
        <f>IF(A1363="","",VLOOKUP(L1363,'Base Vendeurs'!A:B,2,FALSE))</f>
        <v/>
      </c>
      <c r="AV1363" t="str">
        <f t="shared" si="43"/>
        <v/>
      </c>
    </row>
    <row r="1364" spans="1:48" x14ac:dyDescent="0.25">
      <c r="A1364" s="485"/>
      <c r="B1364" s="481"/>
      <c r="C1364" s="481"/>
      <c r="D1364" s="464">
        <v>5921</v>
      </c>
      <c r="E1364" s="22" t="s">
        <v>93</v>
      </c>
      <c r="F1364" s="22" t="s">
        <v>4101</v>
      </c>
      <c r="G1364" s="20">
        <v>1021.37</v>
      </c>
      <c r="AP1364" t="str">
        <f t="shared" si="42"/>
        <v/>
      </c>
      <c r="AQ1364" t="str">
        <f>IF(A1364="","",VLOOKUP(A1364,'Base Sites'!A:B,2,FALSE))</f>
        <v/>
      </c>
      <c r="AT1364" t="str">
        <f>IF(A1364="","",VLOOKUP(L1364,'Base Vendeurs'!A:B,2,FALSE))</f>
        <v/>
      </c>
      <c r="AV1364" t="str">
        <f t="shared" si="43"/>
        <v/>
      </c>
    </row>
    <row r="1365" spans="1:48" x14ac:dyDescent="0.25">
      <c r="A1365" s="485"/>
      <c r="B1365" s="481"/>
      <c r="C1365" s="481"/>
      <c r="D1365" s="464">
        <v>5929</v>
      </c>
      <c r="E1365" s="480" t="s">
        <v>107</v>
      </c>
      <c r="F1365" s="22" t="s">
        <v>3321</v>
      </c>
      <c r="G1365" s="20">
        <v>826.01</v>
      </c>
      <c r="AP1365" t="str">
        <f t="shared" si="42"/>
        <v/>
      </c>
      <c r="AQ1365" t="str">
        <f>IF(A1365="","",VLOOKUP(A1365,'Base Sites'!A:B,2,FALSE))</f>
        <v/>
      </c>
      <c r="AT1365" t="str">
        <f>IF(A1365="","",VLOOKUP(L1365,'Base Vendeurs'!A:B,2,FALSE))</f>
        <v/>
      </c>
      <c r="AV1365" t="str">
        <f t="shared" si="43"/>
        <v/>
      </c>
    </row>
    <row r="1366" spans="1:48" x14ac:dyDescent="0.25">
      <c r="A1366" s="485"/>
      <c r="B1366" s="481"/>
      <c r="C1366" s="481"/>
      <c r="D1366" s="464">
        <v>5930</v>
      </c>
      <c r="E1366" s="481" t="s">
        <v>107</v>
      </c>
      <c r="F1366" s="22" t="s">
        <v>2497</v>
      </c>
      <c r="G1366" s="20">
        <v>826.97</v>
      </c>
      <c r="AP1366" t="str">
        <f t="shared" si="42"/>
        <v/>
      </c>
      <c r="AQ1366" t="str">
        <f>IF(A1366="","",VLOOKUP(A1366,'Base Sites'!A:B,2,FALSE))</f>
        <v/>
      </c>
      <c r="AT1366" t="str">
        <f>IF(A1366="","",VLOOKUP(L1366,'Base Vendeurs'!A:B,2,FALSE))</f>
        <v/>
      </c>
      <c r="AV1366" t="str">
        <f t="shared" si="43"/>
        <v/>
      </c>
    </row>
    <row r="1367" spans="1:48" x14ac:dyDescent="0.25">
      <c r="A1367" s="485"/>
      <c r="B1367" s="481"/>
      <c r="C1367" s="481"/>
      <c r="D1367" s="464">
        <v>5938</v>
      </c>
      <c r="E1367" s="480" t="s">
        <v>93</v>
      </c>
      <c r="F1367" s="22" t="s">
        <v>4041</v>
      </c>
      <c r="G1367" s="20">
        <v>1775.88</v>
      </c>
      <c r="AP1367" t="str">
        <f t="shared" si="42"/>
        <v/>
      </c>
      <c r="AQ1367" t="str">
        <f>IF(A1367="","",VLOOKUP(A1367,'Base Sites'!A:B,2,FALSE))</f>
        <v/>
      </c>
      <c r="AT1367" t="str">
        <f>IF(A1367="","",VLOOKUP(L1367,'Base Vendeurs'!A:B,2,FALSE))</f>
        <v/>
      </c>
      <c r="AV1367" t="str">
        <f t="shared" si="43"/>
        <v/>
      </c>
    </row>
    <row r="1368" spans="1:48" x14ac:dyDescent="0.25">
      <c r="A1368" s="485"/>
      <c r="B1368" s="481"/>
      <c r="C1368" s="481"/>
      <c r="D1368" s="464">
        <v>5948</v>
      </c>
      <c r="E1368" s="481" t="s">
        <v>93</v>
      </c>
      <c r="F1368" s="22" t="s">
        <v>2430</v>
      </c>
      <c r="G1368" s="20">
        <v>871.71</v>
      </c>
      <c r="AP1368" t="str">
        <f t="shared" si="42"/>
        <v/>
      </c>
      <c r="AQ1368" t="str">
        <f>IF(A1368="","",VLOOKUP(A1368,'Base Sites'!A:B,2,FALSE))</f>
        <v/>
      </c>
      <c r="AT1368" t="str">
        <f>IF(A1368="","",VLOOKUP(L1368,'Base Vendeurs'!A:B,2,FALSE))</f>
        <v/>
      </c>
      <c r="AV1368" t="str">
        <f t="shared" si="43"/>
        <v/>
      </c>
    </row>
    <row r="1369" spans="1:48" x14ac:dyDescent="0.25">
      <c r="A1369" s="485"/>
      <c r="B1369" s="481"/>
      <c r="C1369" s="481"/>
      <c r="D1369" s="464">
        <v>5965</v>
      </c>
      <c r="E1369" s="481" t="s">
        <v>93</v>
      </c>
      <c r="F1369" s="22" t="s">
        <v>4103</v>
      </c>
      <c r="G1369" s="20">
        <v>65.28</v>
      </c>
      <c r="AP1369" t="str">
        <f t="shared" si="42"/>
        <v/>
      </c>
      <c r="AQ1369" t="str">
        <f>IF(A1369="","",VLOOKUP(A1369,'Base Sites'!A:B,2,FALSE))</f>
        <v/>
      </c>
      <c r="AT1369" t="str">
        <f>IF(A1369="","",VLOOKUP(L1369,'Base Vendeurs'!A:B,2,FALSE))</f>
        <v/>
      </c>
      <c r="AV1369" t="str">
        <f t="shared" si="43"/>
        <v/>
      </c>
    </row>
    <row r="1370" spans="1:48" x14ac:dyDescent="0.25">
      <c r="A1370" s="485"/>
      <c r="B1370" s="481"/>
      <c r="C1370" s="481"/>
      <c r="D1370" s="464">
        <v>5968</v>
      </c>
      <c r="E1370" s="22" t="s">
        <v>23</v>
      </c>
      <c r="F1370" s="22" t="s">
        <v>3515</v>
      </c>
      <c r="G1370" s="20">
        <v>682.57</v>
      </c>
      <c r="AP1370" t="str">
        <f t="shared" si="42"/>
        <v/>
      </c>
      <c r="AQ1370" t="str">
        <f>IF(A1370="","",VLOOKUP(A1370,'Base Sites'!A:B,2,FALSE))</f>
        <v/>
      </c>
      <c r="AT1370" t="str">
        <f>IF(A1370="","",VLOOKUP(L1370,'Base Vendeurs'!A:B,2,FALSE))</f>
        <v/>
      </c>
      <c r="AV1370" t="str">
        <f t="shared" si="43"/>
        <v/>
      </c>
    </row>
    <row r="1371" spans="1:48" x14ac:dyDescent="0.25">
      <c r="A1371" s="485"/>
      <c r="B1371" s="481"/>
      <c r="C1371" s="481"/>
      <c r="D1371" s="464">
        <v>6005</v>
      </c>
      <c r="E1371" s="22" t="s">
        <v>93</v>
      </c>
      <c r="F1371" s="22" t="s">
        <v>4899</v>
      </c>
      <c r="G1371" s="20">
        <v>463.87</v>
      </c>
      <c r="AP1371" t="str">
        <f t="shared" si="42"/>
        <v/>
      </c>
      <c r="AQ1371" t="str">
        <f>IF(A1371="","",VLOOKUP(A1371,'Base Sites'!A:B,2,FALSE))</f>
        <v/>
      </c>
      <c r="AT1371" t="str">
        <f>IF(A1371="","",VLOOKUP(L1371,'Base Vendeurs'!A:B,2,FALSE))</f>
        <v/>
      </c>
      <c r="AV1371" t="str">
        <f t="shared" si="43"/>
        <v/>
      </c>
    </row>
    <row r="1372" spans="1:48" x14ac:dyDescent="0.25">
      <c r="A1372" s="485"/>
      <c r="B1372" s="481"/>
      <c r="C1372" s="481"/>
      <c r="D1372" s="464">
        <v>6030</v>
      </c>
      <c r="E1372" s="22" t="s">
        <v>23</v>
      </c>
      <c r="F1372" s="22" t="s">
        <v>4305</v>
      </c>
      <c r="G1372" s="20">
        <v>104.8</v>
      </c>
      <c r="AP1372" t="str">
        <f t="shared" si="42"/>
        <v/>
      </c>
      <c r="AQ1372" t="str">
        <f>IF(A1372="","",VLOOKUP(A1372,'Base Sites'!A:B,2,FALSE))</f>
        <v/>
      </c>
      <c r="AT1372" t="str">
        <f>IF(A1372="","",VLOOKUP(L1372,'Base Vendeurs'!A:B,2,FALSE))</f>
        <v/>
      </c>
      <c r="AV1372" t="str">
        <f t="shared" si="43"/>
        <v/>
      </c>
    </row>
    <row r="1373" spans="1:48" x14ac:dyDescent="0.25">
      <c r="A1373" s="485"/>
      <c r="B1373" s="481"/>
      <c r="C1373" s="481"/>
      <c r="D1373" s="464">
        <v>6273</v>
      </c>
      <c r="E1373" s="22" t="s">
        <v>93</v>
      </c>
      <c r="F1373" s="22" t="s">
        <v>4842</v>
      </c>
      <c r="G1373" s="20">
        <v>827.54000000000008</v>
      </c>
      <c r="AP1373" t="str">
        <f t="shared" si="42"/>
        <v/>
      </c>
      <c r="AQ1373" t="str">
        <f>IF(A1373="","",VLOOKUP(A1373,'Base Sites'!A:B,2,FALSE))</f>
        <v/>
      </c>
      <c r="AT1373" t="str">
        <f>IF(A1373="","",VLOOKUP(L1373,'Base Vendeurs'!A:B,2,FALSE))</f>
        <v/>
      </c>
      <c r="AV1373" t="str">
        <f t="shared" si="43"/>
        <v/>
      </c>
    </row>
    <row r="1374" spans="1:48" x14ac:dyDescent="0.25">
      <c r="A1374" s="485"/>
      <c r="B1374" s="481"/>
      <c r="C1374" s="481"/>
      <c r="D1374" s="464">
        <v>8601</v>
      </c>
      <c r="E1374" s="22" t="s">
        <v>24</v>
      </c>
      <c r="F1374" s="22" t="s">
        <v>2797</v>
      </c>
      <c r="G1374" s="20">
        <v>1693.87</v>
      </c>
      <c r="AP1374" t="str">
        <f t="shared" si="42"/>
        <v/>
      </c>
      <c r="AQ1374" t="str">
        <f>IF(A1374="","",VLOOKUP(A1374,'Base Sites'!A:B,2,FALSE))</f>
        <v/>
      </c>
      <c r="AT1374" t="str">
        <f>IF(A1374="","",VLOOKUP(L1374,'Base Vendeurs'!A:B,2,FALSE))</f>
        <v/>
      </c>
      <c r="AV1374" t="str">
        <f t="shared" si="43"/>
        <v/>
      </c>
    </row>
    <row r="1375" spans="1:48" x14ac:dyDescent="0.25">
      <c r="A1375" s="485"/>
      <c r="B1375" s="481"/>
      <c r="C1375" s="481"/>
      <c r="D1375" s="464">
        <v>9709</v>
      </c>
      <c r="E1375" s="22" t="s">
        <v>93</v>
      </c>
      <c r="F1375" s="22" t="s">
        <v>2450</v>
      </c>
      <c r="G1375" s="20">
        <v>1099.8399999999999</v>
      </c>
      <c r="AP1375" t="str">
        <f t="shared" si="42"/>
        <v/>
      </c>
      <c r="AQ1375" t="str">
        <f>IF(A1375="","",VLOOKUP(A1375,'Base Sites'!A:B,2,FALSE))</f>
        <v/>
      </c>
      <c r="AT1375" t="str">
        <f>IF(A1375="","",VLOOKUP(L1375,'Base Vendeurs'!A:B,2,FALSE))</f>
        <v/>
      </c>
      <c r="AV1375" t="str">
        <f t="shared" si="43"/>
        <v/>
      </c>
    </row>
    <row r="1376" spans="1:48" x14ac:dyDescent="0.25">
      <c r="A1376" s="485"/>
      <c r="B1376" s="481"/>
      <c r="C1376" s="480" t="s">
        <v>5239</v>
      </c>
      <c r="D1376" s="481"/>
      <c r="E1376" s="481"/>
      <c r="F1376" s="481"/>
      <c r="G1376" s="20">
        <v>48175.98000000001</v>
      </c>
      <c r="AP1376" t="str">
        <f t="shared" si="42"/>
        <v/>
      </c>
      <c r="AQ1376" t="str">
        <f>IF(A1376="","",VLOOKUP(A1376,'Base Sites'!A:B,2,FALSE))</f>
        <v/>
      </c>
      <c r="AT1376" t="str">
        <f>IF(A1376="","",VLOOKUP(L1376,'Base Vendeurs'!A:B,2,FALSE))</f>
        <v/>
      </c>
      <c r="AV1376" t="str">
        <f t="shared" si="43"/>
        <v/>
      </c>
    </row>
    <row r="1377" spans="1:48" x14ac:dyDescent="0.25">
      <c r="A1377" s="485"/>
      <c r="B1377" s="481"/>
      <c r="C1377" s="480" t="s">
        <v>232</v>
      </c>
      <c r="D1377" s="464">
        <v>2677</v>
      </c>
      <c r="E1377" s="22" t="s">
        <v>26</v>
      </c>
      <c r="F1377" s="22" t="s">
        <v>2559</v>
      </c>
      <c r="G1377" s="20">
        <v>2106.9499999999998</v>
      </c>
      <c r="AP1377" t="str">
        <f t="shared" si="42"/>
        <v/>
      </c>
      <c r="AQ1377" t="str">
        <f>IF(A1377="","",VLOOKUP(A1377,'Base Sites'!A:B,2,FALSE))</f>
        <v/>
      </c>
      <c r="AT1377" t="str">
        <f>IF(A1377="","",VLOOKUP(L1377,'Base Vendeurs'!A:B,2,FALSE))</f>
        <v/>
      </c>
      <c r="AV1377" t="str">
        <f t="shared" si="43"/>
        <v/>
      </c>
    </row>
    <row r="1378" spans="1:48" x14ac:dyDescent="0.25">
      <c r="A1378" s="485"/>
      <c r="B1378" s="481"/>
      <c r="C1378" s="481"/>
      <c r="D1378" s="464">
        <v>4717</v>
      </c>
      <c r="E1378" s="22" t="s">
        <v>192</v>
      </c>
      <c r="F1378" s="22" t="s">
        <v>4806</v>
      </c>
      <c r="G1378" s="20">
        <v>861.45</v>
      </c>
      <c r="AP1378" t="str">
        <f t="shared" si="42"/>
        <v/>
      </c>
      <c r="AQ1378" t="str">
        <f>IF(A1378="","",VLOOKUP(A1378,'Base Sites'!A:B,2,FALSE))</f>
        <v/>
      </c>
      <c r="AT1378" t="str">
        <f>IF(A1378="","",VLOOKUP(L1378,'Base Vendeurs'!A:B,2,FALSE))</f>
        <v/>
      </c>
      <c r="AV1378" t="str">
        <f t="shared" si="43"/>
        <v/>
      </c>
    </row>
    <row r="1379" spans="1:48" x14ac:dyDescent="0.25">
      <c r="A1379" s="485"/>
      <c r="B1379" s="481"/>
      <c r="C1379" s="481"/>
      <c r="D1379" s="464">
        <v>4726</v>
      </c>
      <c r="E1379" s="22" t="s">
        <v>26</v>
      </c>
      <c r="F1379" s="22" t="s">
        <v>4202</v>
      </c>
      <c r="G1379" s="20">
        <v>1269.23</v>
      </c>
      <c r="AP1379" t="str">
        <f t="shared" si="42"/>
        <v/>
      </c>
      <c r="AQ1379" t="str">
        <f>IF(A1379="","",VLOOKUP(A1379,'Base Sites'!A:B,2,FALSE))</f>
        <v/>
      </c>
      <c r="AT1379" t="str">
        <f>IF(A1379="","",VLOOKUP(L1379,'Base Vendeurs'!A:B,2,FALSE))</f>
        <v/>
      </c>
      <c r="AV1379" t="str">
        <f t="shared" si="43"/>
        <v/>
      </c>
    </row>
    <row r="1380" spans="1:48" x14ac:dyDescent="0.25">
      <c r="A1380" s="485"/>
      <c r="B1380" s="481"/>
      <c r="C1380" s="481"/>
      <c r="D1380" s="464">
        <v>4727</v>
      </c>
      <c r="E1380" s="22" t="s">
        <v>24</v>
      </c>
      <c r="F1380" s="22" t="s">
        <v>1151</v>
      </c>
      <c r="G1380" s="20">
        <v>943.44</v>
      </c>
      <c r="AP1380" t="str">
        <f t="shared" si="42"/>
        <v/>
      </c>
      <c r="AQ1380" t="str">
        <f>IF(A1380="","",VLOOKUP(A1380,'Base Sites'!A:B,2,FALSE))</f>
        <v/>
      </c>
      <c r="AT1380" t="str">
        <f>IF(A1380="","",VLOOKUP(L1380,'Base Vendeurs'!A:B,2,FALSE))</f>
        <v/>
      </c>
      <c r="AV1380" t="str">
        <f t="shared" si="43"/>
        <v/>
      </c>
    </row>
    <row r="1381" spans="1:48" x14ac:dyDescent="0.25">
      <c r="A1381" s="485"/>
      <c r="B1381" s="481"/>
      <c r="C1381" s="481"/>
      <c r="D1381" s="464">
        <v>5049</v>
      </c>
      <c r="E1381" s="22" t="s">
        <v>23</v>
      </c>
      <c r="F1381" s="22" t="s">
        <v>1602</v>
      </c>
      <c r="G1381" s="20">
        <v>104.12</v>
      </c>
      <c r="AP1381" t="str">
        <f t="shared" si="42"/>
        <v/>
      </c>
      <c r="AQ1381" t="str">
        <f>IF(A1381="","",VLOOKUP(A1381,'Base Sites'!A:B,2,FALSE))</f>
        <v/>
      </c>
      <c r="AT1381" t="str">
        <f>IF(A1381="","",VLOOKUP(L1381,'Base Vendeurs'!A:B,2,FALSE))</f>
        <v/>
      </c>
      <c r="AV1381" t="str">
        <f t="shared" si="43"/>
        <v/>
      </c>
    </row>
    <row r="1382" spans="1:48" x14ac:dyDescent="0.25">
      <c r="A1382" s="485"/>
      <c r="B1382" s="481"/>
      <c r="C1382" s="481"/>
      <c r="D1382" s="464">
        <v>5069</v>
      </c>
      <c r="E1382" s="22" t="s">
        <v>26</v>
      </c>
      <c r="F1382" s="22" t="s">
        <v>3384</v>
      </c>
      <c r="G1382" s="20">
        <v>560.23</v>
      </c>
      <c r="AP1382" t="str">
        <f t="shared" si="42"/>
        <v/>
      </c>
      <c r="AQ1382" t="str">
        <f>IF(A1382="","",VLOOKUP(A1382,'Base Sites'!A:B,2,FALSE))</f>
        <v/>
      </c>
      <c r="AT1382" t="str">
        <f>IF(A1382="","",VLOOKUP(L1382,'Base Vendeurs'!A:B,2,FALSE))</f>
        <v/>
      </c>
      <c r="AV1382" t="str">
        <f t="shared" si="43"/>
        <v/>
      </c>
    </row>
    <row r="1383" spans="1:48" x14ac:dyDescent="0.25">
      <c r="A1383" s="485"/>
      <c r="B1383" s="481"/>
      <c r="C1383" s="481"/>
      <c r="D1383" s="464">
        <v>5104</v>
      </c>
      <c r="E1383" s="22" t="s">
        <v>23</v>
      </c>
      <c r="F1383" s="22" t="s">
        <v>1123</v>
      </c>
      <c r="G1383" s="20">
        <v>723.8</v>
      </c>
      <c r="AP1383" t="str">
        <f t="shared" si="42"/>
        <v/>
      </c>
      <c r="AQ1383" t="str">
        <f>IF(A1383="","",VLOOKUP(A1383,'Base Sites'!A:B,2,FALSE))</f>
        <v/>
      </c>
      <c r="AT1383" t="str">
        <f>IF(A1383="","",VLOOKUP(L1383,'Base Vendeurs'!A:B,2,FALSE))</f>
        <v/>
      </c>
      <c r="AV1383" t="str">
        <f t="shared" si="43"/>
        <v/>
      </c>
    </row>
    <row r="1384" spans="1:48" x14ac:dyDescent="0.25">
      <c r="A1384" s="485"/>
      <c r="B1384" s="481"/>
      <c r="C1384" s="481"/>
      <c r="D1384" s="464">
        <v>5114</v>
      </c>
      <c r="E1384" s="22" t="s">
        <v>190</v>
      </c>
      <c r="F1384" s="22" t="s">
        <v>923</v>
      </c>
      <c r="G1384" s="20">
        <v>219.99</v>
      </c>
      <c r="AP1384" t="str">
        <f t="shared" si="42"/>
        <v/>
      </c>
      <c r="AQ1384" t="str">
        <f>IF(A1384="","",VLOOKUP(A1384,'Base Sites'!A:B,2,FALSE))</f>
        <v/>
      </c>
      <c r="AT1384" t="str">
        <f>IF(A1384="","",VLOOKUP(L1384,'Base Vendeurs'!A:B,2,FALSE))</f>
        <v/>
      </c>
      <c r="AV1384" t="str">
        <f t="shared" si="43"/>
        <v/>
      </c>
    </row>
    <row r="1385" spans="1:48" x14ac:dyDescent="0.25">
      <c r="A1385" s="485"/>
      <c r="B1385" s="481"/>
      <c r="C1385" s="481"/>
      <c r="D1385" s="464">
        <v>5133</v>
      </c>
      <c r="E1385" s="22" t="s">
        <v>177</v>
      </c>
      <c r="F1385" s="22" t="s">
        <v>1046</v>
      </c>
      <c r="G1385" s="20">
        <v>1379.22</v>
      </c>
      <c r="AP1385" t="str">
        <f t="shared" si="42"/>
        <v/>
      </c>
      <c r="AQ1385" t="str">
        <f>IF(A1385="","",VLOOKUP(A1385,'Base Sites'!A:B,2,FALSE))</f>
        <v/>
      </c>
      <c r="AT1385" t="str">
        <f>IF(A1385="","",VLOOKUP(L1385,'Base Vendeurs'!A:B,2,FALSE))</f>
        <v/>
      </c>
      <c r="AV1385" t="str">
        <f t="shared" si="43"/>
        <v/>
      </c>
    </row>
    <row r="1386" spans="1:48" x14ac:dyDescent="0.25">
      <c r="A1386" s="485"/>
      <c r="B1386" s="481"/>
      <c r="C1386" s="481"/>
      <c r="D1386" s="464">
        <v>5271</v>
      </c>
      <c r="E1386" s="480" t="s">
        <v>93</v>
      </c>
      <c r="F1386" s="22" t="s">
        <v>810</v>
      </c>
      <c r="G1386" s="20">
        <v>551.67999999999995</v>
      </c>
      <c r="AP1386" t="str">
        <f t="shared" si="42"/>
        <v/>
      </c>
      <c r="AQ1386" t="str">
        <f>IF(A1386="","",VLOOKUP(A1386,'Base Sites'!A:B,2,FALSE))</f>
        <v/>
      </c>
      <c r="AT1386" t="str">
        <f>IF(A1386="","",VLOOKUP(L1386,'Base Vendeurs'!A:B,2,FALSE))</f>
        <v/>
      </c>
      <c r="AV1386" t="str">
        <f t="shared" si="43"/>
        <v/>
      </c>
    </row>
    <row r="1387" spans="1:48" x14ac:dyDescent="0.25">
      <c r="A1387" s="485"/>
      <c r="B1387" s="481"/>
      <c r="C1387" s="481"/>
      <c r="D1387" s="464">
        <v>5526</v>
      </c>
      <c r="E1387" s="481" t="s">
        <v>93</v>
      </c>
      <c r="F1387" s="22" t="s">
        <v>799</v>
      </c>
      <c r="G1387" s="20">
        <v>1088.08</v>
      </c>
      <c r="AP1387" t="str">
        <f t="shared" si="42"/>
        <v/>
      </c>
      <c r="AQ1387" t="str">
        <f>IF(A1387="","",VLOOKUP(A1387,'Base Sites'!A:B,2,FALSE))</f>
        <v/>
      </c>
      <c r="AT1387" t="str">
        <f>IF(A1387="","",VLOOKUP(L1387,'Base Vendeurs'!A:B,2,FALSE))</f>
        <v/>
      </c>
      <c r="AV1387" t="str">
        <f t="shared" si="43"/>
        <v/>
      </c>
    </row>
    <row r="1388" spans="1:48" x14ac:dyDescent="0.25">
      <c r="A1388" s="485"/>
      <c r="B1388" s="481"/>
      <c r="C1388" s="481"/>
      <c r="D1388" s="464">
        <v>5527</v>
      </c>
      <c r="E1388" s="481" t="s">
        <v>93</v>
      </c>
      <c r="F1388" s="22" t="s">
        <v>3231</v>
      </c>
      <c r="G1388" s="20">
        <v>1195.33</v>
      </c>
      <c r="AP1388" t="str">
        <f t="shared" si="42"/>
        <v/>
      </c>
      <c r="AQ1388" t="str">
        <f>IF(A1388="","",VLOOKUP(A1388,'Base Sites'!A:B,2,FALSE))</f>
        <v/>
      </c>
      <c r="AT1388" t="str">
        <f>IF(A1388="","",VLOOKUP(L1388,'Base Vendeurs'!A:B,2,FALSE))</f>
        <v/>
      </c>
      <c r="AV1388" t="str">
        <f t="shared" si="43"/>
        <v/>
      </c>
    </row>
    <row r="1389" spans="1:48" x14ac:dyDescent="0.25">
      <c r="A1389" s="485"/>
      <c r="B1389" s="481"/>
      <c r="C1389" s="481"/>
      <c r="D1389" s="464">
        <v>5562</v>
      </c>
      <c r="E1389" s="480" t="s">
        <v>157</v>
      </c>
      <c r="F1389" s="22" t="s">
        <v>1186</v>
      </c>
      <c r="G1389" s="20">
        <v>1435.25</v>
      </c>
      <c r="AP1389" t="str">
        <f t="shared" si="42"/>
        <v/>
      </c>
      <c r="AQ1389" t="str">
        <f>IF(A1389="","",VLOOKUP(A1389,'Base Sites'!A:B,2,FALSE))</f>
        <v/>
      </c>
      <c r="AT1389" t="str">
        <f>IF(A1389="","",VLOOKUP(L1389,'Base Vendeurs'!A:B,2,FALSE))</f>
        <v/>
      </c>
      <c r="AV1389" t="str">
        <f t="shared" si="43"/>
        <v/>
      </c>
    </row>
    <row r="1390" spans="1:48" x14ac:dyDescent="0.25">
      <c r="A1390" s="485"/>
      <c r="B1390" s="481"/>
      <c r="C1390" s="481"/>
      <c r="D1390" s="464">
        <v>5567</v>
      </c>
      <c r="E1390" s="481" t="s">
        <v>157</v>
      </c>
      <c r="F1390" s="22" t="s">
        <v>3609</v>
      </c>
      <c r="G1390" s="20">
        <v>1539.16</v>
      </c>
      <c r="AP1390" t="str">
        <f t="shared" si="42"/>
        <v/>
      </c>
      <c r="AQ1390" t="str">
        <f>IF(A1390="","",VLOOKUP(A1390,'Base Sites'!A:B,2,FALSE))</f>
        <v/>
      </c>
      <c r="AT1390" t="str">
        <f>IF(A1390="","",VLOOKUP(L1390,'Base Vendeurs'!A:B,2,FALSE))</f>
        <v/>
      </c>
      <c r="AV1390" t="str">
        <f t="shared" si="43"/>
        <v/>
      </c>
    </row>
    <row r="1391" spans="1:48" x14ac:dyDescent="0.25">
      <c r="A1391" s="485"/>
      <c r="B1391" s="481"/>
      <c r="C1391" s="481"/>
      <c r="D1391" s="464">
        <v>5578</v>
      </c>
      <c r="E1391" s="22" t="s">
        <v>23</v>
      </c>
      <c r="F1391" s="22" t="s">
        <v>1078</v>
      </c>
      <c r="G1391" s="20">
        <v>865.35</v>
      </c>
      <c r="AP1391" t="str">
        <f t="shared" si="42"/>
        <v/>
      </c>
      <c r="AQ1391" t="str">
        <f>IF(A1391="","",VLOOKUP(A1391,'Base Sites'!A:B,2,FALSE))</f>
        <v/>
      </c>
      <c r="AT1391" t="str">
        <f>IF(A1391="","",VLOOKUP(L1391,'Base Vendeurs'!A:B,2,FALSE))</f>
        <v/>
      </c>
      <c r="AV1391" t="str">
        <f t="shared" si="43"/>
        <v/>
      </c>
    </row>
    <row r="1392" spans="1:48" x14ac:dyDescent="0.25">
      <c r="A1392" s="485"/>
      <c r="B1392" s="481"/>
      <c r="C1392" s="481"/>
      <c r="D1392" s="464">
        <v>5590</v>
      </c>
      <c r="E1392" s="480" t="s">
        <v>177</v>
      </c>
      <c r="F1392" s="22" t="s">
        <v>4996</v>
      </c>
      <c r="G1392" s="20">
        <v>1770.06</v>
      </c>
      <c r="AP1392" t="str">
        <f t="shared" si="42"/>
        <v/>
      </c>
      <c r="AQ1392" t="str">
        <f>IF(A1392="","",VLOOKUP(A1392,'Base Sites'!A:B,2,FALSE))</f>
        <v/>
      </c>
      <c r="AT1392" t="str">
        <f>IF(A1392="","",VLOOKUP(L1392,'Base Vendeurs'!A:B,2,FALSE))</f>
        <v/>
      </c>
      <c r="AV1392" t="str">
        <f t="shared" si="43"/>
        <v/>
      </c>
    </row>
    <row r="1393" spans="1:48" x14ac:dyDescent="0.25">
      <c r="A1393" s="485"/>
      <c r="B1393" s="481"/>
      <c r="C1393" s="481"/>
      <c r="D1393" s="464">
        <v>5617</v>
      </c>
      <c r="E1393" s="481" t="s">
        <v>177</v>
      </c>
      <c r="F1393" s="22" t="s">
        <v>1566</v>
      </c>
      <c r="G1393" s="20">
        <v>1590.43</v>
      </c>
      <c r="AP1393" t="str">
        <f t="shared" si="42"/>
        <v/>
      </c>
      <c r="AQ1393" t="str">
        <f>IF(A1393="","",VLOOKUP(A1393,'Base Sites'!A:B,2,FALSE))</f>
        <v/>
      </c>
      <c r="AT1393" t="str">
        <f>IF(A1393="","",VLOOKUP(L1393,'Base Vendeurs'!A:B,2,FALSE))</f>
        <v/>
      </c>
      <c r="AV1393" t="str">
        <f t="shared" si="43"/>
        <v/>
      </c>
    </row>
    <row r="1394" spans="1:48" x14ac:dyDescent="0.25">
      <c r="A1394" s="485"/>
      <c r="B1394" s="481"/>
      <c r="C1394" s="481"/>
      <c r="D1394" s="464">
        <v>5658</v>
      </c>
      <c r="E1394" s="481" t="s">
        <v>177</v>
      </c>
      <c r="F1394" s="22" t="s">
        <v>4216</v>
      </c>
      <c r="G1394" s="20">
        <v>1931.1</v>
      </c>
      <c r="AP1394" t="str">
        <f t="shared" si="42"/>
        <v/>
      </c>
      <c r="AQ1394" t="str">
        <f>IF(A1394="","",VLOOKUP(A1394,'Base Sites'!A:B,2,FALSE))</f>
        <v/>
      </c>
      <c r="AT1394" t="str">
        <f>IF(A1394="","",VLOOKUP(L1394,'Base Vendeurs'!A:B,2,FALSE))</f>
        <v/>
      </c>
      <c r="AV1394" t="str">
        <f t="shared" si="43"/>
        <v/>
      </c>
    </row>
    <row r="1395" spans="1:48" x14ac:dyDescent="0.25">
      <c r="A1395" s="485"/>
      <c r="B1395" s="481"/>
      <c r="C1395" s="481"/>
      <c r="D1395" s="464">
        <v>5719</v>
      </c>
      <c r="E1395" s="22" t="s">
        <v>93</v>
      </c>
      <c r="F1395" s="22" t="s">
        <v>4037</v>
      </c>
      <c r="G1395" s="20">
        <v>1375.12</v>
      </c>
      <c r="AP1395" t="str">
        <f t="shared" si="42"/>
        <v/>
      </c>
      <c r="AQ1395" t="str">
        <f>IF(A1395="","",VLOOKUP(A1395,'Base Sites'!A:B,2,FALSE))</f>
        <v/>
      </c>
      <c r="AT1395" t="str">
        <f>IF(A1395="","",VLOOKUP(L1395,'Base Vendeurs'!A:B,2,FALSE))</f>
        <v/>
      </c>
      <c r="AV1395" t="str">
        <f t="shared" si="43"/>
        <v/>
      </c>
    </row>
    <row r="1396" spans="1:48" x14ac:dyDescent="0.25">
      <c r="A1396" s="485"/>
      <c r="B1396" s="481"/>
      <c r="C1396" s="481"/>
      <c r="D1396" s="464">
        <v>5733</v>
      </c>
      <c r="E1396" s="22" t="s">
        <v>107</v>
      </c>
      <c r="F1396" s="22" t="s">
        <v>4921</v>
      </c>
      <c r="G1396" s="20">
        <v>797.31</v>
      </c>
      <c r="AP1396" t="str">
        <f t="shared" si="42"/>
        <v/>
      </c>
      <c r="AQ1396" t="str">
        <f>IF(A1396="","",VLOOKUP(A1396,'Base Sites'!A:B,2,FALSE))</f>
        <v/>
      </c>
      <c r="AT1396" t="str">
        <f>IF(A1396="","",VLOOKUP(L1396,'Base Vendeurs'!A:B,2,FALSE))</f>
        <v/>
      </c>
      <c r="AV1396" t="str">
        <f t="shared" si="43"/>
        <v/>
      </c>
    </row>
    <row r="1397" spans="1:48" x14ac:dyDescent="0.25">
      <c r="A1397" s="485"/>
      <c r="B1397" s="481"/>
      <c r="C1397" s="481"/>
      <c r="D1397" s="464">
        <v>5735</v>
      </c>
      <c r="E1397" s="22" t="s">
        <v>177</v>
      </c>
      <c r="F1397" s="22" t="s">
        <v>2615</v>
      </c>
      <c r="G1397" s="20">
        <v>1590.43</v>
      </c>
      <c r="AP1397" t="str">
        <f t="shared" si="42"/>
        <v/>
      </c>
      <c r="AQ1397" t="str">
        <f>IF(A1397="","",VLOOKUP(A1397,'Base Sites'!A:B,2,FALSE))</f>
        <v/>
      </c>
      <c r="AT1397" t="str">
        <f>IF(A1397="","",VLOOKUP(L1397,'Base Vendeurs'!A:B,2,FALSE))</f>
        <v/>
      </c>
      <c r="AV1397" t="str">
        <f t="shared" si="43"/>
        <v/>
      </c>
    </row>
    <row r="1398" spans="1:48" x14ac:dyDescent="0.25">
      <c r="A1398" s="485"/>
      <c r="B1398" s="481"/>
      <c r="C1398" s="481"/>
      <c r="D1398" s="464">
        <v>5792</v>
      </c>
      <c r="E1398" s="480" t="s">
        <v>93</v>
      </c>
      <c r="F1398" s="22" t="s">
        <v>4115</v>
      </c>
      <c r="G1398" s="20">
        <v>2251.7600000000002</v>
      </c>
      <c r="AP1398" t="str">
        <f t="shared" si="42"/>
        <v/>
      </c>
      <c r="AQ1398" t="str">
        <f>IF(A1398="","",VLOOKUP(A1398,'Base Sites'!A:B,2,FALSE))</f>
        <v/>
      </c>
      <c r="AT1398" t="str">
        <f>IF(A1398="","",VLOOKUP(L1398,'Base Vendeurs'!A:B,2,FALSE))</f>
        <v/>
      </c>
      <c r="AV1398" t="str">
        <f t="shared" si="43"/>
        <v/>
      </c>
    </row>
    <row r="1399" spans="1:48" x14ac:dyDescent="0.25">
      <c r="A1399" s="485"/>
      <c r="B1399" s="481"/>
      <c r="C1399" s="481"/>
      <c r="D1399" s="464">
        <v>5797</v>
      </c>
      <c r="E1399" s="481" t="s">
        <v>93</v>
      </c>
      <c r="F1399" s="22" t="s">
        <v>3257</v>
      </c>
      <c r="G1399" s="20">
        <v>1471.46</v>
      </c>
      <c r="AP1399" t="str">
        <f t="shared" si="42"/>
        <v/>
      </c>
      <c r="AQ1399" t="str">
        <f>IF(A1399="","",VLOOKUP(A1399,'Base Sites'!A:B,2,FALSE))</f>
        <v/>
      </c>
      <c r="AT1399" t="str">
        <f>IF(A1399="","",VLOOKUP(L1399,'Base Vendeurs'!A:B,2,FALSE))</f>
        <v/>
      </c>
      <c r="AV1399" t="str">
        <f t="shared" si="43"/>
        <v/>
      </c>
    </row>
    <row r="1400" spans="1:48" x14ac:dyDescent="0.25">
      <c r="A1400" s="485"/>
      <c r="B1400" s="481"/>
      <c r="C1400" s="481"/>
      <c r="D1400" s="464">
        <v>5798</v>
      </c>
      <c r="E1400" s="22" t="s">
        <v>23</v>
      </c>
      <c r="F1400" s="22" t="s">
        <v>1954</v>
      </c>
      <c r="G1400" s="20">
        <v>1445.93</v>
      </c>
      <c r="AP1400" t="str">
        <f t="shared" si="42"/>
        <v/>
      </c>
      <c r="AQ1400" t="str">
        <f>IF(A1400="","",VLOOKUP(A1400,'Base Sites'!A:B,2,FALSE))</f>
        <v/>
      </c>
      <c r="AT1400" t="str">
        <f>IF(A1400="","",VLOOKUP(L1400,'Base Vendeurs'!A:B,2,FALSE))</f>
        <v/>
      </c>
      <c r="AV1400" t="str">
        <f t="shared" si="43"/>
        <v/>
      </c>
    </row>
    <row r="1401" spans="1:48" x14ac:dyDescent="0.25">
      <c r="A1401" s="485"/>
      <c r="B1401" s="481"/>
      <c r="C1401" s="481"/>
      <c r="D1401" s="464">
        <v>5811</v>
      </c>
      <c r="E1401" s="480" t="s">
        <v>157</v>
      </c>
      <c r="F1401" s="22" t="s">
        <v>4351</v>
      </c>
      <c r="G1401" s="20">
        <v>356.04</v>
      </c>
      <c r="AP1401" t="str">
        <f t="shared" si="42"/>
        <v/>
      </c>
      <c r="AQ1401" t="str">
        <f>IF(A1401="","",VLOOKUP(A1401,'Base Sites'!A:B,2,FALSE))</f>
        <v/>
      </c>
      <c r="AT1401" t="str">
        <f>IF(A1401="","",VLOOKUP(L1401,'Base Vendeurs'!A:B,2,FALSE))</f>
        <v/>
      </c>
      <c r="AV1401" t="str">
        <f t="shared" si="43"/>
        <v/>
      </c>
    </row>
    <row r="1402" spans="1:48" x14ac:dyDescent="0.25">
      <c r="A1402" s="485"/>
      <c r="B1402" s="481"/>
      <c r="C1402" s="481"/>
      <c r="D1402" s="464">
        <v>5812</v>
      </c>
      <c r="E1402" s="481" t="s">
        <v>157</v>
      </c>
      <c r="F1402" s="22" t="s">
        <v>4355</v>
      </c>
      <c r="G1402" s="20">
        <v>756.91</v>
      </c>
      <c r="AP1402" t="str">
        <f t="shared" si="42"/>
        <v/>
      </c>
      <c r="AQ1402" t="str">
        <f>IF(A1402="","",VLOOKUP(A1402,'Base Sites'!A:B,2,FALSE))</f>
        <v/>
      </c>
      <c r="AT1402" t="str">
        <f>IF(A1402="","",VLOOKUP(L1402,'Base Vendeurs'!A:B,2,FALSE))</f>
        <v/>
      </c>
      <c r="AV1402" t="str">
        <f t="shared" si="43"/>
        <v/>
      </c>
    </row>
    <row r="1403" spans="1:48" x14ac:dyDescent="0.25">
      <c r="A1403" s="485"/>
      <c r="B1403" s="481"/>
      <c r="C1403" s="481"/>
      <c r="D1403" s="464">
        <v>5813</v>
      </c>
      <c r="E1403" s="480" t="s">
        <v>93</v>
      </c>
      <c r="F1403" s="22" t="s">
        <v>793</v>
      </c>
      <c r="G1403" s="20">
        <v>589.09</v>
      </c>
      <c r="AP1403" t="str">
        <f t="shared" si="42"/>
        <v/>
      </c>
      <c r="AQ1403" t="str">
        <f>IF(A1403="","",VLOOKUP(A1403,'Base Sites'!A:B,2,FALSE))</f>
        <v/>
      </c>
      <c r="AT1403" t="str">
        <f>IF(A1403="","",VLOOKUP(L1403,'Base Vendeurs'!A:B,2,FALSE))</f>
        <v/>
      </c>
      <c r="AV1403" t="str">
        <f t="shared" si="43"/>
        <v/>
      </c>
    </row>
    <row r="1404" spans="1:48" x14ac:dyDescent="0.25">
      <c r="A1404" s="485"/>
      <c r="B1404" s="481"/>
      <c r="C1404" s="481"/>
      <c r="D1404" s="464">
        <v>5815</v>
      </c>
      <c r="E1404" s="481" t="s">
        <v>93</v>
      </c>
      <c r="F1404" s="22" t="s">
        <v>4905</v>
      </c>
      <c r="G1404" s="20">
        <v>1529.6</v>
      </c>
      <c r="AP1404" t="str">
        <f t="shared" si="42"/>
        <v/>
      </c>
      <c r="AQ1404" t="str">
        <f>IF(A1404="","",VLOOKUP(A1404,'Base Sites'!A:B,2,FALSE))</f>
        <v/>
      </c>
      <c r="AT1404" t="str">
        <f>IF(A1404="","",VLOOKUP(L1404,'Base Vendeurs'!A:B,2,FALSE))</f>
        <v/>
      </c>
      <c r="AV1404" t="str">
        <f t="shared" si="43"/>
        <v/>
      </c>
    </row>
    <row r="1405" spans="1:48" x14ac:dyDescent="0.25">
      <c r="A1405" s="485"/>
      <c r="B1405" s="481"/>
      <c r="C1405" s="481"/>
      <c r="D1405" s="464">
        <v>5831</v>
      </c>
      <c r="E1405" s="481" t="s">
        <v>93</v>
      </c>
      <c r="F1405" s="22" t="s">
        <v>773</v>
      </c>
      <c r="G1405" s="20">
        <v>589.09</v>
      </c>
      <c r="AP1405" t="str">
        <f t="shared" si="42"/>
        <v/>
      </c>
      <c r="AQ1405" t="str">
        <f>IF(A1405="","",VLOOKUP(A1405,'Base Sites'!A:B,2,FALSE))</f>
        <v/>
      </c>
      <c r="AT1405" t="str">
        <f>IF(A1405="","",VLOOKUP(L1405,'Base Vendeurs'!A:B,2,FALSE))</f>
        <v/>
      </c>
      <c r="AV1405" t="str">
        <f t="shared" si="43"/>
        <v/>
      </c>
    </row>
    <row r="1406" spans="1:48" x14ac:dyDescent="0.25">
      <c r="A1406" s="485"/>
      <c r="B1406" s="481"/>
      <c r="C1406" s="481"/>
      <c r="D1406" s="464">
        <v>5856</v>
      </c>
      <c r="E1406" s="480" t="s">
        <v>190</v>
      </c>
      <c r="F1406" s="22" t="s">
        <v>1993</v>
      </c>
      <c r="G1406" s="20">
        <v>446.07</v>
      </c>
      <c r="AP1406" t="str">
        <f t="shared" si="42"/>
        <v/>
      </c>
      <c r="AQ1406" t="str">
        <f>IF(A1406="","",VLOOKUP(A1406,'Base Sites'!A:B,2,FALSE))</f>
        <v/>
      </c>
      <c r="AT1406" t="str">
        <f>IF(A1406="","",VLOOKUP(L1406,'Base Vendeurs'!A:B,2,FALSE))</f>
        <v/>
      </c>
      <c r="AV1406" t="str">
        <f t="shared" si="43"/>
        <v/>
      </c>
    </row>
    <row r="1407" spans="1:48" x14ac:dyDescent="0.25">
      <c r="A1407" s="485"/>
      <c r="B1407" s="481"/>
      <c r="C1407" s="481"/>
      <c r="D1407" s="464">
        <v>5858</v>
      </c>
      <c r="E1407" s="481" t="s">
        <v>190</v>
      </c>
      <c r="F1407" s="22" t="s">
        <v>4156</v>
      </c>
      <c r="G1407" s="20">
        <v>1128.48</v>
      </c>
      <c r="AP1407" t="str">
        <f t="shared" si="42"/>
        <v/>
      </c>
      <c r="AQ1407" t="str">
        <f>IF(A1407="","",VLOOKUP(A1407,'Base Sites'!A:B,2,FALSE))</f>
        <v/>
      </c>
      <c r="AT1407" t="str">
        <f>IF(A1407="","",VLOOKUP(L1407,'Base Vendeurs'!A:B,2,FALSE))</f>
        <v/>
      </c>
      <c r="AV1407" t="str">
        <f t="shared" si="43"/>
        <v/>
      </c>
    </row>
    <row r="1408" spans="1:48" x14ac:dyDescent="0.25">
      <c r="A1408" s="485"/>
      <c r="B1408" s="481"/>
      <c r="C1408" s="481"/>
      <c r="D1408" s="464">
        <v>5922</v>
      </c>
      <c r="E1408" s="22" t="s">
        <v>93</v>
      </c>
      <c r="F1408" s="22" t="s">
        <v>4822</v>
      </c>
      <c r="G1408" s="20">
        <v>649.44000000000005</v>
      </c>
      <c r="AP1408" t="str">
        <f t="shared" si="42"/>
        <v/>
      </c>
      <c r="AQ1408" t="str">
        <f>IF(A1408="","",VLOOKUP(A1408,'Base Sites'!A:B,2,FALSE))</f>
        <v/>
      </c>
      <c r="AT1408" t="str">
        <f>IF(A1408="","",VLOOKUP(L1408,'Base Vendeurs'!A:B,2,FALSE))</f>
        <v/>
      </c>
      <c r="AV1408" t="str">
        <f t="shared" si="43"/>
        <v/>
      </c>
    </row>
    <row r="1409" spans="1:48" x14ac:dyDescent="0.25">
      <c r="A1409" s="485"/>
      <c r="B1409" s="481"/>
      <c r="C1409" s="481"/>
      <c r="D1409" s="464">
        <v>5923</v>
      </c>
      <c r="E1409" s="22" t="s">
        <v>23</v>
      </c>
      <c r="F1409" s="22" t="s">
        <v>2700</v>
      </c>
      <c r="G1409" s="20">
        <v>960.12</v>
      </c>
      <c r="AP1409" t="str">
        <f t="shared" si="42"/>
        <v/>
      </c>
      <c r="AQ1409" t="str">
        <f>IF(A1409="","",VLOOKUP(A1409,'Base Sites'!A:B,2,FALSE))</f>
        <v/>
      </c>
      <c r="AT1409" t="str">
        <f>IF(A1409="","",VLOOKUP(L1409,'Base Vendeurs'!A:B,2,FALSE))</f>
        <v/>
      </c>
      <c r="AV1409" t="str">
        <f t="shared" si="43"/>
        <v/>
      </c>
    </row>
    <row r="1410" spans="1:48" x14ac:dyDescent="0.25">
      <c r="A1410" s="485"/>
      <c r="B1410" s="481"/>
      <c r="C1410" s="481"/>
      <c r="D1410" s="464">
        <v>5924</v>
      </c>
      <c r="E1410" s="22" t="s">
        <v>157</v>
      </c>
      <c r="F1410" s="22" t="s">
        <v>3613</v>
      </c>
      <c r="G1410" s="20">
        <v>1008.5</v>
      </c>
      <c r="AP1410" t="str">
        <f t="shared" ref="AP1410:AP1473" si="44">IF(AM1410="","",+AL1410/AM1410)</f>
        <v/>
      </c>
      <c r="AQ1410" t="str">
        <f>IF(A1410="","",VLOOKUP(A1410,'Base Sites'!A:B,2,FALSE))</f>
        <v/>
      </c>
      <c r="AT1410" t="str">
        <f>IF(A1410="","",VLOOKUP(L1410,'Base Vendeurs'!A:B,2,FALSE))</f>
        <v/>
      </c>
      <c r="AV1410" t="str">
        <f t="shared" si="43"/>
        <v/>
      </c>
    </row>
    <row r="1411" spans="1:48" x14ac:dyDescent="0.25">
      <c r="A1411" s="485"/>
      <c r="B1411" s="481"/>
      <c r="C1411" s="481"/>
      <c r="D1411" s="464">
        <v>5931</v>
      </c>
      <c r="E1411" s="480" t="s">
        <v>23</v>
      </c>
      <c r="F1411" s="22" t="s">
        <v>3529</v>
      </c>
      <c r="G1411" s="20">
        <v>762.91</v>
      </c>
      <c r="AP1411" t="str">
        <f t="shared" si="44"/>
        <v/>
      </c>
      <c r="AQ1411" t="str">
        <f>IF(A1411="","",VLOOKUP(A1411,'Base Sites'!A:B,2,FALSE))</f>
        <v/>
      </c>
      <c r="AT1411" t="str">
        <f>IF(A1411="","",VLOOKUP(L1411,'Base Vendeurs'!A:B,2,FALSE))</f>
        <v/>
      </c>
      <c r="AV1411" t="str">
        <f t="shared" ref="AV1411:AV1474" si="45">IF(A1411="","",+AU1411/S1411)</f>
        <v/>
      </c>
    </row>
    <row r="1412" spans="1:48" x14ac:dyDescent="0.25">
      <c r="A1412" s="485"/>
      <c r="B1412" s="481"/>
      <c r="C1412" s="481"/>
      <c r="D1412" s="464">
        <v>5932</v>
      </c>
      <c r="E1412" s="481" t="s">
        <v>23</v>
      </c>
      <c r="F1412" s="22" t="s">
        <v>4315</v>
      </c>
      <c r="G1412" s="20">
        <v>312.07</v>
      </c>
      <c r="AP1412" t="str">
        <f t="shared" si="44"/>
        <v/>
      </c>
      <c r="AQ1412" t="str">
        <f>IF(A1412="","",VLOOKUP(A1412,'Base Sites'!A:B,2,FALSE))</f>
        <v/>
      </c>
      <c r="AT1412" t="str">
        <f>IF(A1412="","",VLOOKUP(L1412,'Base Vendeurs'!A:B,2,FALSE))</f>
        <v/>
      </c>
      <c r="AV1412" t="str">
        <f t="shared" si="45"/>
        <v/>
      </c>
    </row>
    <row r="1413" spans="1:48" x14ac:dyDescent="0.25">
      <c r="A1413" s="485"/>
      <c r="B1413" s="481"/>
      <c r="C1413" s="481"/>
      <c r="D1413" s="464">
        <v>5936</v>
      </c>
      <c r="E1413" s="481" t="s">
        <v>23</v>
      </c>
      <c r="F1413" s="22" t="s">
        <v>2748</v>
      </c>
      <c r="G1413" s="20">
        <v>444.53</v>
      </c>
      <c r="AP1413" t="str">
        <f t="shared" si="44"/>
        <v/>
      </c>
      <c r="AQ1413" t="str">
        <f>IF(A1413="","",VLOOKUP(A1413,'Base Sites'!A:B,2,FALSE))</f>
        <v/>
      </c>
      <c r="AT1413" t="str">
        <f>IF(A1413="","",VLOOKUP(L1413,'Base Vendeurs'!A:B,2,FALSE))</f>
        <v/>
      </c>
      <c r="AV1413" t="str">
        <f t="shared" si="45"/>
        <v/>
      </c>
    </row>
    <row r="1414" spans="1:48" x14ac:dyDescent="0.25">
      <c r="A1414" s="485"/>
      <c r="B1414" s="481"/>
      <c r="C1414" s="481"/>
      <c r="D1414" s="464">
        <v>5959</v>
      </c>
      <c r="E1414" s="481" t="s">
        <v>23</v>
      </c>
      <c r="F1414" s="22" t="s">
        <v>4289</v>
      </c>
      <c r="G1414" s="20">
        <v>687.46</v>
      </c>
      <c r="AP1414" t="str">
        <f t="shared" si="44"/>
        <v/>
      </c>
      <c r="AQ1414" t="str">
        <f>IF(A1414="","",VLOOKUP(A1414,'Base Sites'!A:B,2,FALSE))</f>
        <v/>
      </c>
      <c r="AT1414" t="str">
        <f>IF(A1414="","",VLOOKUP(L1414,'Base Vendeurs'!A:B,2,FALSE))</f>
        <v/>
      </c>
      <c r="AV1414" t="str">
        <f t="shared" si="45"/>
        <v/>
      </c>
    </row>
    <row r="1415" spans="1:48" x14ac:dyDescent="0.25">
      <c r="A1415" s="485"/>
      <c r="B1415" s="481"/>
      <c r="C1415" s="481"/>
      <c r="D1415" s="464">
        <v>5970</v>
      </c>
      <c r="E1415" s="22" t="s">
        <v>34</v>
      </c>
      <c r="F1415" s="22" t="s">
        <v>4349</v>
      </c>
      <c r="G1415" s="20">
        <v>1183.75</v>
      </c>
      <c r="AP1415" t="str">
        <f t="shared" si="44"/>
        <v/>
      </c>
      <c r="AQ1415" t="str">
        <f>IF(A1415="","",VLOOKUP(A1415,'Base Sites'!A:B,2,FALSE))</f>
        <v/>
      </c>
      <c r="AT1415" t="str">
        <f>IF(A1415="","",VLOOKUP(L1415,'Base Vendeurs'!A:B,2,FALSE))</f>
        <v/>
      </c>
      <c r="AV1415" t="str">
        <f t="shared" si="45"/>
        <v/>
      </c>
    </row>
    <row r="1416" spans="1:48" x14ac:dyDescent="0.25">
      <c r="A1416" s="485"/>
      <c r="B1416" s="481"/>
      <c r="C1416" s="481"/>
      <c r="D1416" s="464">
        <v>5983</v>
      </c>
      <c r="E1416" s="480" t="s">
        <v>23</v>
      </c>
      <c r="F1416" s="22" t="s">
        <v>3485</v>
      </c>
      <c r="G1416" s="20">
        <v>852.81</v>
      </c>
      <c r="AP1416" t="str">
        <f t="shared" si="44"/>
        <v/>
      </c>
      <c r="AQ1416" t="str">
        <f>IF(A1416="","",VLOOKUP(A1416,'Base Sites'!A:B,2,FALSE))</f>
        <v/>
      </c>
      <c r="AT1416" t="str">
        <f>IF(A1416="","",VLOOKUP(L1416,'Base Vendeurs'!A:B,2,FALSE))</f>
        <v/>
      </c>
      <c r="AV1416" t="str">
        <f t="shared" si="45"/>
        <v/>
      </c>
    </row>
    <row r="1417" spans="1:48" x14ac:dyDescent="0.25">
      <c r="A1417" s="485"/>
      <c r="B1417" s="481"/>
      <c r="C1417" s="481"/>
      <c r="D1417" s="464">
        <v>6021</v>
      </c>
      <c r="E1417" s="481" t="s">
        <v>23</v>
      </c>
      <c r="F1417" s="22" t="s">
        <v>5084</v>
      </c>
      <c r="G1417" s="20">
        <v>239.01</v>
      </c>
      <c r="AP1417" t="str">
        <f t="shared" si="44"/>
        <v/>
      </c>
      <c r="AQ1417" t="str">
        <f>IF(A1417="","",VLOOKUP(A1417,'Base Sites'!A:B,2,FALSE))</f>
        <v/>
      </c>
      <c r="AT1417" t="str">
        <f>IF(A1417="","",VLOOKUP(L1417,'Base Vendeurs'!A:B,2,FALSE))</f>
        <v/>
      </c>
      <c r="AV1417" t="str">
        <f t="shared" si="45"/>
        <v/>
      </c>
    </row>
    <row r="1418" spans="1:48" x14ac:dyDescent="0.25">
      <c r="A1418" s="485"/>
      <c r="B1418" s="481"/>
      <c r="C1418" s="481"/>
      <c r="D1418" s="464">
        <v>6026</v>
      </c>
      <c r="E1418" s="22" t="s">
        <v>93</v>
      </c>
      <c r="F1418" s="22" t="s">
        <v>4074</v>
      </c>
      <c r="G1418" s="20">
        <v>90.45</v>
      </c>
      <c r="AP1418" t="str">
        <f t="shared" si="44"/>
        <v/>
      </c>
      <c r="AQ1418" t="str">
        <f>IF(A1418="","",VLOOKUP(A1418,'Base Sites'!A:B,2,FALSE))</f>
        <v/>
      </c>
      <c r="AT1418" t="str">
        <f>IF(A1418="","",VLOOKUP(L1418,'Base Vendeurs'!A:B,2,FALSE))</f>
        <v/>
      </c>
      <c r="AV1418" t="str">
        <f t="shared" si="45"/>
        <v/>
      </c>
    </row>
    <row r="1419" spans="1:48" x14ac:dyDescent="0.25">
      <c r="A1419" s="485"/>
      <c r="B1419" s="481"/>
      <c r="C1419" s="481"/>
      <c r="D1419" s="464">
        <v>6271</v>
      </c>
      <c r="E1419" s="22" t="s">
        <v>190</v>
      </c>
      <c r="F1419" s="22" t="s">
        <v>4942</v>
      </c>
      <c r="G1419" s="20">
        <v>593.9</v>
      </c>
      <c r="AP1419" t="str">
        <f t="shared" si="44"/>
        <v/>
      </c>
      <c r="AQ1419" t="str">
        <f>IF(A1419="","",VLOOKUP(A1419,'Base Sites'!A:B,2,FALSE))</f>
        <v/>
      </c>
      <c r="AT1419" t="str">
        <f>IF(A1419="","",VLOOKUP(L1419,'Base Vendeurs'!A:B,2,FALSE))</f>
        <v/>
      </c>
      <c r="AV1419" t="str">
        <f t="shared" si="45"/>
        <v/>
      </c>
    </row>
    <row r="1420" spans="1:48" x14ac:dyDescent="0.25">
      <c r="A1420" s="485"/>
      <c r="B1420" s="481"/>
      <c r="C1420" s="481"/>
      <c r="D1420" s="464">
        <v>8410</v>
      </c>
      <c r="E1420" s="22" t="s">
        <v>24</v>
      </c>
      <c r="F1420" s="22" t="s">
        <v>5100</v>
      </c>
      <c r="G1420" s="20">
        <v>1321.78</v>
      </c>
      <c r="AP1420" t="str">
        <f t="shared" si="44"/>
        <v/>
      </c>
      <c r="AQ1420" t="str">
        <f>IF(A1420="","",VLOOKUP(A1420,'Base Sites'!A:B,2,FALSE))</f>
        <v/>
      </c>
      <c r="AT1420" t="str">
        <f>IF(A1420="","",VLOOKUP(L1420,'Base Vendeurs'!A:B,2,FALSE))</f>
        <v/>
      </c>
      <c r="AV1420" t="str">
        <f t="shared" si="45"/>
        <v/>
      </c>
    </row>
    <row r="1421" spans="1:48" x14ac:dyDescent="0.25">
      <c r="A1421" s="485"/>
      <c r="B1421" s="481"/>
      <c r="C1421" s="481"/>
      <c r="D1421" s="464">
        <v>9710</v>
      </c>
      <c r="E1421" s="22" t="s">
        <v>93</v>
      </c>
      <c r="F1421" s="22" t="s">
        <v>387</v>
      </c>
      <c r="G1421" s="20">
        <v>383.23</v>
      </c>
      <c r="AP1421" t="str">
        <f t="shared" si="44"/>
        <v/>
      </c>
      <c r="AQ1421" t="str">
        <f>IF(A1421="","",VLOOKUP(A1421,'Base Sites'!A:B,2,FALSE))</f>
        <v/>
      </c>
      <c r="AT1421" t="str">
        <f>IF(A1421="","",VLOOKUP(L1421,'Base Vendeurs'!A:B,2,FALSE))</f>
        <v/>
      </c>
      <c r="AV1421" t="str">
        <f t="shared" si="45"/>
        <v/>
      </c>
    </row>
    <row r="1422" spans="1:48" x14ac:dyDescent="0.25">
      <c r="A1422" s="485"/>
      <c r="B1422" s="481"/>
      <c r="C1422" s="480" t="s">
        <v>5230</v>
      </c>
      <c r="D1422" s="481"/>
      <c r="E1422" s="481"/>
      <c r="F1422" s="481"/>
      <c r="G1422" s="20">
        <v>43952.12</v>
      </c>
      <c r="AP1422" t="str">
        <f t="shared" si="44"/>
        <v/>
      </c>
      <c r="AQ1422" t="str">
        <f>IF(A1422="","",VLOOKUP(A1422,'Base Sites'!A:B,2,FALSE))</f>
        <v/>
      </c>
      <c r="AT1422" t="str">
        <f>IF(A1422="","",VLOOKUP(L1422,'Base Vendeurs'!A:B,2,FALSE))</f>
        <v/>
      </c>
      <c r="AV1422" t="str">
        <f t="shared" si="45"/>
        <v/>
      </c>
    </row>
    <row r="1423" spans="1:48" x14ac:dyDescent="0.25">
      <c r="A1423" s="485"/>
      <c r="B1423" s="481"/>
      <c r="C1423" s="22" t="s">
        <v>88</v>
      </c>
      <c r="D1423" s="464">
        <v>9707</v>
      </c>
      <c r="E1423" s="22" t="s">
        <v>420</v>
      </c>
      <c r="F1423" s="22" t="s">
        <v>1198</v>
      </c>
      <c r="G1423" s="20">
        <v>0</v>
      </c>
      <c r="AP1423" t="str">
        <f t="shared" si="44"/>
        <v/>
      </c>
      <c r="AQ1423" t="str">
        <f>IF(A1423="","",VLOOKUP(A1423,'Base Sites'!A:B,2,FALSE))</f>
        <v/>
      </c>
      <c r="AT1423" t="str">
        <f>IF(A1423="","",VLOOKUP(L1423,'Base Vendeurs'!A:B,2,FALSE))</f>
        <v/>
      </c>
      <c r="AV1423" t="str">
        <f t="shared" si="45"/>
        <v/>
      </c>
    </row>
    <row r="1424" spans="1:48" x14ac:dyDescent="0.25">
      <c r="A1424" s="485"/>
      <c r="B1424" s="481"/>
      <c r="C1424" s="480" t="s">
        <v>5240</v>
      </c>
      <c r="D1424" s="481"/>
      <c r="E1424" s="481"/>
      <c r="F1424" s="481"/>
      <c r="G1424" s="20">
        <v>0</v>
      </c>
      <c r="AP1424" t="str">
        <f t="shared" si="44"/>
        <v/>
      </c>
      <c r="AQ1424" t="str">
        <f>IF(A1424="","",VLOOKUP(A1424,'Base Sites'!A:B,2,FALSE))</f>
        <v/>
      </c>
      <c r="AT1424" t="str">
        <f>IF(A1424="","",VLOOKUP(L1424,'Base Vendeurs'!A:B,2,FALSE))</f>
        <v/>
      </c>
      <c r="AV1424" t="str">
        <f t="shared" si="45"/>
        <v/>
      </c>
    </row>
    <row r="1425" spans="1:48" x14ac:dyDescent="0.25">
      <c r="A1425" s="485"/>
      <c r="B1425" s="481"/>
      <c r="C1425" s="480" t="s">
        <v>246</v>
      </c>
      <c r="D1425" s="464">
        <v>3525</v>
      </c>
      <c r="E1425" s="22" t="s">
        <v>26</v>
      </c>
      <c r="F1425" s="22" t="s">
        <v>1482</v>
      </c>
      <c r="G1425" s="20">
        <v>2264.86</v>
      </c>
      <c r="AP1425" t="str">
        <f t="shared" si="44"/>
        <v/>
      </c>
      <c r="AQ1425" t="str">
        <f>IF(A1425="","",VLOOKUP(A1425,'Base Sites'!A:B,2,FALSE))</f>
        <v/>
      </c>
      <c r="AT1425" t="str">
        <f>IF(A1425="","",VLOOKUP(L1425,'Base Vendeurs'!A:B,2,FALSE))</f>
        <v/>
      </c>
      <c r="AV1425" t="str">
        <f t="shared" si="45"/>
        <v/>
      </c>
    </row>
    <row r="1426" spans="1:48" x14ac:dyDescent="0.25">
      <c r="A1426" s="485"/>
      <c r="B1426" s="481"/>
      <c r="C1426" s="481"/>
      <c r="D1426" s="464">
        <v>3536</v>
      </c>
      <c r="E1426" s="22" t="s">
        <v>157</v>
      </c>
      <c r="F1426" s="22" t="s">
        <v>3607</v>
      </c>
      <c r="G1426" s="20">
        <v>1053.92</v>
      </c>
      <c r="AP1426" t="str">
        <f t="shared" si="44"/>
        <v/>
      </c>
      <c r="AQ1426" t="str">
        <f>IF(A1426="","",VLOOKUP(A1426,'Base Sites'!A:B,2,FALSE))</f>
        <v/>
      </c>
      <c r="AT1426" t="str">
        <f>IF(A1426="","",VLOOKUP(L1426,'Base Vendeurs'!A:B,2,FALSE))</f>
        <v/>
      </c>
      <c r="AV1426" t="str">
        <f t="shared" si="45"/>
        <v/>
      </c>
    </row>
    <row r="1427" spans="1:48" x14ac:dyDescent="0.25">
      <c r="A1427" s="485"/>
      <c r="B1427" s="481"/>
      <c r="C1427" s="481"/>
      <c r="D1427" s="464">
        <v>4693</v>
      </c>
      <c r="E1427" s="22" t="s">
        <v>23</v>
      </c>
      <c r="F1427" s="22" t="s">
        <v>2742</v>
      </c>
      <c r="G1427" s="20">
        <v>885.44</v>
      </c>
      <c r="AP1427" t="str">
        <f t="shared" si="44"/>
        <v/>
      </c>
      <c r="AQ1427" t="str">
        <f>IF(A1427="","",VLOOKUP(A1427,'Base Sites'!A:B,2,FALSE))</f>
        <v/>
      </c>
      <c r="AT1427" t="str">
        <f>IF(A1427="","",VLOOKUP(L1427,'Base Vendeurs'!A:B,2,FALSE))</f>
        <v/>
      </c>
      <c r="AV1427" t="str">
        <f t="shared" si="45"/>
        <v/>
      </c>
    </row>
    <row r="1428" spans="1:48" x14ac:dyDescent="0.25">
      <c r="A1428" s="485"/>
      <c r="B1428" s="481"/>
      <c r="C1428" s="481"/>
      <c r="D1428" s="464">
        <v>4711</v>
      </c>
      <c r="E1428" s="22" t="s">
        <v>26</v>
      </c>
      <c r="F1428" s="22" t="s">
        <v>1449</v>
      </c>
      <c r="G1428" s="20">
        <v>411.19000000000005</v>
      </c>
      <c r="AP1428" t="str">
        <f t="shared" si="44"/>
        <v/>
      </c>
      <c r="AQ1428" t="str">
        <f>IF(A1428="","",VLOOKUP(A1428,'Base Sites'!A:B,2,FALSE))</f>
        <v/>
      </c>
      <c r="AT1428" t="str">
        <f>IF(A1428="","",VLOOKUP(L1428,'Base Vendeurs'!A:B,2,FALSE))</f>
        <v/>
      </c>
      <c r="AV1428" t="str">
        <f t="shared" si="45"/>
        <v/>
      </c>
    </row>
    <row r="1429" spans="1:48" x14ac:dyDescent="0.25">
      <c r="A1429" s="485"/>
      <c r="B1429" s="481"/>
      <c r="C1429" s="481"/>
      <c r="D1429" s="464">
        <v>5050</v>
      </c>
      <c r="E1429" s="22" t="s">
        <v>23</v>
      </c>
      <c r="F1429" s="22" t="s">
        <v>1089</v>
      </c>
      <c r="G1429" s="20">
        <v>188.94</v>
      </c>
      <c r="AP1429" t="str">
        <f t="shared" si="44"/>
        <v/>
      </c>
      <c r="AQ1429" t="str">
        <f>IF(A1429="","",VLOOKUP(A1429,'Base Sites'!A:B,2,FALSE))</f>
        <v/>
      </c>
      <c r="AT1429" t="str">
        <f>IF(A1429="","",VLOOKUP(L1429,'Base Vendeurs'!A:B,2,FALSE))</f>
        <v/>
      </c>
      <c r="AV1429" t="str">
        <f t="shared" si="45"/>
        <v/>
      </c>
    </row>
    <row r="1430" spans="1:48" x14ac:dyDescent="0.25">
      <c r="A1430" s="485"/>
      <c r="B1430" s="481"/>
      <c r="C1430" s="481"/>
      <c r="D1430" s="464">
        <v>5051</v>
      </c>
      <c r="E1430" s="22" t="s">
        <v>107</v>
      </c>
      <c r="F1430" s="22" t="s">
        <v>1315</v>
      </c>
      <c r="G1430" s="20">
        <v>329.14</v>
      </c>
      <c r="AP1430" t="str">
        <f t="shared" si="44"/>
        <v/>
      </c>
      <c r="AQ1430" t="str">
        <f>IF(A1430="","",VLOOKUP(A1430,'Base Sites'!A:B,2,FALSE))</f>
        <v/>
      </c>
      <c r="AT1430" t="str">
        <f>IF(A1430="","",VLOOKUP(L1430,'Base Vendeurs'!A:B,2,FALSE))</f>
        <v/>
      </c>
      <c r="AV1430" t="str">
        <f t="shared" si="45"/>
        <v/>
      </c>
    </row>
    <row r="1431" spans="1:48" x14ac:dyDescent="0.25">
      <c r="A1431" s="485"/>
      <c r="B1431" s="481"/>
      <c r="C1431" s="481"/>
      <c r="D1431" s="464">
        <v>5071</v>
      </c>
      <c r="E1431" s="480" t="s">
        <v>26</v>
      </c>
      <c r="F1431" s="22" t="s">
        <v>963</v>
      </c>
      <c r="G1431" s="20">
        <v>1148.47</v>
      </c>
      <c r="AP1431" t="str">
        <f t="shared" si="44"/>
        <v/>
      </c>
      <c r="AQ1431" t="str">
        <f>IF(A1431="","",VLOOKUP(A1431,'Base Sites'!A:B,2,FALSE))</f>
        <v/>
      </c>
      <c r="AT1431" t="str">
        <f>IF(A1431="","",VLOOKUP(L1431,'Base Vendeurs'!A:B,2,FALSE))</f>
        <v/>
      </c>
      <c r="AV1431" t="str">
        <f t="shared" si="45"/>
        <v/>
      </c>
    </row>
    <row r="1432" spans="1:48" x14ac:dyDescent="0.25">
      <c r="A1432" s="485"/>
      <c r="B1432" s="481"/>
      <c r="C1432" s="481"/>
      <c r="D1432" s="464">
        <v>5074</v>
      </c>
      <c r="E1432" s="481" t="s">
        <v>26</v>
      </c>
      <c r="F1432" s="22" t="s">
        <v>4990</v>
      </c>
      <c r="G1432" s="20">
        <v>955.35</v>
      </c>
      <c r="AP1432" t="str">
        <f t="shared" si="44"/>
        <v/>
      </c>
      <c r="AQ1432" t="str">
        <f>IF(A1432="","",VLOOKUP(A1432,'Base Sites'!A:B,2,FALSE))</f>
        <v/>
      </c>
      <c r="AT1432" t="str">
        <f>IF(A1432="","",VLOOKUP(L1432,'Base Vendeurs'!A:B,2,FALSE))</f>
        <v/>
      </c>
      <c r="AV1432" t="str">
        <f t="shared" si="45"/>
        <v/>
      </c>
    </row>
    <row r="1433" spans="1:48" x14ac:dyDescent="0.25">
      <c r="A1433" s="485"/>
      <c r="B1433" s="481"/>
      <c r="C1433" s="481"/>
      <c r="D1433" s="464">
        <v>5075</v>
      </c>
      <c r="E1433" s="481" t="s">
        <v>26</v>
      </c>
      <c r="F1433" s="22" t="s">
        <v>963</v>
      </c>
      <c r="G1433" s="20">
        <v>343.1</v>
      </c>
      <c r="AP1433" t="str">
        <f t="shared" si="44"/>
        <v/>
      </c>
      <c r="AQ1433" t="str">
        <f>IF(A1433="","",VLOOKUP(A1433,'Base Sites'!A:B,2,FALSE))</f>
        <v/>
      </c>
      <c r="AT1433" t="str">
        <f>IF(A1433="","",VLOOKUP(L1433,'Base Vendeurs'!A:B,2,FALSE))</f>
        <v/>
      </c>
      <c r="AV1433" t="str">
        <f t="shared" si="45"/>
        <v/>
      </c>
    </row>
    <row r="1434" spans="1:48" x14ac:dyDescent="0.25">
      <c r="A1434" s="485"/>
      <c r="B1434" s="481"/>
      <c r="C1434" s="481"/>
      <c r="D1434" s="464">
        <v>5119</v>
      </c>
      <c r="E1434" s="22" t="s">
        <v>177</v>
      </c>
      <c r="F1434" s="22" t="s">
        <v>1006</v>
      </c>
      <c r="G1434" s="20">
        <v>959.68</v>
      </c>
      <c r="AP1434" t="str">
        <f t="shared" si="44"/>
        <v/>
      </c>
      <c r="AQ1434" t="str">
        <f>IF(A1434="","",VLOOKUP(A1434,'Base Sites'!A:B,2,FALSE))</f>
        <v/>
      </c>
      <c r="AT1434" t="str">
        <f>IF(A1434="","",VLOOKUP(L1434,'Base Vendeurs'!A:B,2,FALSE))</f>
        <v/>
      </c>
      <c r="AV1434" t="str">
        <f t="shared" si="45"/>
        <v/>
      </c>
    </row>
    <row r="1435" spans="1:48" x14ac:dyDescent="0.25">
      <c r="A1435" s="485"/>
      <c r="B1435" s="481"/>
      <c r="C1435" s="481"/>
      <c r="D1435" s="464">
        <v>5132</v>
      </c>
      <c r="E1435" s="22" t="s">
        <v>157</v>
      </c>
      <c r="F1435" s="22" t="s">
        <v>2838</v>
      </c>
      <c r="G1435" s="20">
        <v>1404.33</v>
      </c>
      <c r="AP1435" t="str">
        <f t="shared" si="44"/>
        <v/>
      </c>
      <c r="AQ1435" t="str">
        <f>IF(A1435="","",VLOOKUP(A1435,'Base Sites'!A:B,2,FALSE))</f>
        <v/>
      </c>
      <c r="AT1435" t="str">
        <f>IF(A1435="","",VLOOKUP(L1435,'Base Vendeurs'!A:B,2,FALSE))</f>
        <v/>
      </c>
      <c r="AV1435" t="str">
        <f t="shared" si="45"/>
        <v/>
      </c>
    </row>
    <row r="1436" spans="1:48" x14ac:dyDescent="0.25">
      <c r="A1436" s="485"/>
      <c r="B1436" s="481"/>
      <c r="C1436" s="481"/>
      <c r="D1436" s="464">
        <v>5164</v>
      </c>
      <c r="E1436" s="480" t="s">
        <v>93</v>
      </c>
      <c r="F1436" s="22" t="s">
        <v>854</v>
      </c>
      <c r="G1436" s="20">
        <v>2244.4299999999998</v>
      </c>
      <c r="AP1436" t="str">
        <f t="shared" si="44"/>
        <v/>
      </c>
      <c r="AQ1436" t="str">
        <f>IF(A1436="","",VLOOKUP(A1436,'Base Sites'!A:B,2,FALSE))</f>
        <v/>
      </c>
      <c r="AT1436" t="str">
        <f>IF(A1436="","",VLOOKUP(L1436,'Base Vendeurs'!A:B,2,FALSE))</f>
        <v/>
      </c>
      <c r="AV1436" t="str">
        <f t="shared" si="45"/>
        <v/>
      </c>
    </row>
    <row r="1437" spans="1:48" x14ac:dyDescent="0.25">
      <c r="A1437" s="485"/>
      <c r="B1437" s="481"/>
      <c r="C1437" s="481"/>
      <c r="D1437" s="464">
        <v>5264</v>
      </c>
      <c r="E1437" s="481" t="s">
        <v>93</v>
      </c>
      <c r="F1437" s="22" t="s">
        <v>761</v>
      </c>
      <c r="G1437" s="20">
        <v>806.66</v>
      </c>
      <c r="AP1437" t="str">
        <f t="shared" si="44"/>
        <v/>
      </c>
      <c r="AQ1437" t="str">
        <f>IF(A1437="","",VLOOKUP(A1437,'Base Sites'!A:B,2,FALSE))</f>
        <v/>
      </c>
      <c r="AT1437" t="str">
        <f>IF(A1437="","",VLOOKUP(L1437,'Base Vendeurs'!A:B,2,FALSE))</f>
        <v/>
      </c>
      <c r="AV1437" t="str">
        <f t="shared" si="45"/>
        <v/>
      </c>
    </row>
    <row r="1438" spans="1:48" x14ac:dyDescent="0.25">
      <c r="A1438" s="485"/>
      <c r="B1438" s="481"/>
      <c r="C1438" s="481"/>
      <c r="D1438" s="464">
        <v>5552</v>
      </c>
      <c r="E1438" s="22" t="s">
        <v>177</v>
      </c>
      <c r="F1438" s="22" t="s">
        <v>1024</v>
      </c>
      <c r="G1438" s="20">
        <v>1619.01</v>
      </c>
      <c r="AP1438" t="str">
        <f t="shared" si="44"/>
        <v/>
      </c>
      <c r="AQ1438" t="str">
        <f>IF(A1438="","",VLOOKUP(A1438,'Base Sites'!A:B,2,FALSE))</f>
        <v/>
      </c>
      <c r="AT1438" t="str">
        <f>IF(A1438="","",VLOOKUP(L1438,'Base Vendeurs'!A:B,2,FALSE))</f>
        <v/>
      </c>
      <c r="AV1438" t="str">
        <f t="shared" si="45"/>
        <v/>
      </c>
    </row>
    <row r="1439" spans="1:48" x14ac:dyDescent="0.25">
      <c r="A1439" s="485"/>
      <c r="B1439" s="481"/>
      <c r="C1439" s="481"/>
      <c r="D1439" s="464">
        <v>5597</v>
      </c>
      <c r="E1439" s="480" t="s">
        <v>23</v>
      </c>
      <c r="F1439" s="22" t="s">
        <v>1327</v>
      </c>
      <c r="G1439" s="20">
        <v>439.39</v>
      </c>
      <c r="AP1439" t="str">
        <f t="shared" si="44"/>
        <v/>
      </c>
      <c r="AQ1439" t="str">
        <f>IF(A1439="","",VLOOKUP(A1439,'Base Sites'!A:B,2,FALSE))</f>
        <v/>
      </c>
      <c r="AT1439" t="str">
        <f>IF(A1439="","",VLOOKUP(L1439,'Base Vendeurs'!A:B,2,FALSE))</f>
        <v/>
      </c>
      <c r="AV1439" t="str">
        <f t="shared" si="45"/>
        <v/>
      </c>
    </row>
    <row r="1440" spans="1:48" x14ac:dyDescent="0.25">
      <c r="A1440" s="485"/>
      <c r="B1440" s="481"/>
      <c r="C1440" s="481"/>
      <c r="D1440" s="464">
        <v>5603</v>
      </c>
      <c r="E1440" s="481" t="s">
        <v>23</v>
      </c>
      <c r="F1440" s="22" t="s">
        <v>1076</v>
      </c>
      <c r="G1440" s="20">
        <v>329.77</v>
      </c>
      <c r="AP1440" t="str">
        <f t="shared" si="44"/>
        <v/>
      </c>
      <c r="AQ1440" t="str">
        <f>IF(A1440="","",VLOOKUP(A1440,'Base Sites'!A:B,2,FALSE))</f>
        <v/>
      </c>
      <c r="AT1440" t="str">
        <f>IF(A1440="","",VLOOKUP(L1440,'Base Vendeurs'!A:B,2,FALSE))</f>
        <v/>
      </c>
      <c r="AV1440" t="str">
        <f t="shared" si="45"/>
        <v/>
      </c>
    </row>
    <row r="1441" spans="1:48" x14ac:dyDescent="0.25">
      <c r="A1441" s="485"/>
      <c r="B1441" s="481"/>
      <c r="C1441" s="481"/>
      <c r="D1441" s="464">
        <v>5707</v>
      </c>
      <c r="E1441" s="22" t="s">
        <v>190</v>
      </c>
      <c r="F1441" s="22" t="s">
        <v>1995</v>
      </c>
      <c r="G1441" s="20">
        <v>723.16</v>
      </c>
      <c r="AP1441" t="str">
        <f t="shared" si="44"/>
        <v/>
      </c>
      <c r="AQ1441" t="str">
        <f>IF(A1441="","",VLOOKUP(A1441,'Base Sites'!A:B,2,FALSE))</f>
        <v/>
      </c>
      <c r="AT1441" t="str">
        <f>IF(A1441="","",VLOOKUP(L1441,'Base Vendeurs'!A:B,2,FALSE))</f>
        <v/>
      </c>
      <c r="AV1441" t="str">
        <f t="shared" si="45"/>
        <v/>
      </c>
    </row>
    <row r="1442" spans="1:48" x14ac:dyDescent="0.25">
      <c r="A1442" s="485"/>
      <c r="B1442" s="481"/>
      <c r="C1442" s="481"/>
      <c r="D1442" s="464">
        <v>5734</v>
      </c>
      <c r="E1442" s="22" t="s">
        <v>23</v>
      </c>
      <c r="F1442" s="22" t="s">
        <v>1597</v>
      </c>
      <c r="G1442" s="20">
        <v>414.12</v>
      </c>
      <c r="AP1442" t="str">
        <f t="shared" si="44"/>
        <v/>
      </c>
      <c r="AQ1442" t="str">
        <f>IF(A1442="","",VLOOKUP(A1442,'Base Sites'!A:B,2,FALSE))</f>
        <v/>
      </c>
      <c r="AT1442" t="str">
        <f>IF(A1442="","",VLOOKUP(L1442,'Base Vendeurs'!A:B,2,FALSE))</f>
        <v/>
      </c>
      <c r="AV1442" t="str">
        <f t="shared" si="45"/>
        <v/>
      </c>
    </row>
    <row r="1443" spans="1:48" x14ac:dyDescent="0.25">
      <c r="A1443" s="485"/>
      <c r="B1443" s="481"/>
      <c r="C1443" s="481"/>
      <c r="D1443" s="464">
        <v>5745</v>
      </c>
      <c r="E1443" s="22" t="s">
        <v>93</v>
      </c>
      <c r="F1443" s="22" t="s">
        <v>3235</v>
      </c>
      <c r="G1443" s="20">
        <v>769.21</v>
      </c>
      <c r="AP1443" t="str">
        <f t="shared" si="44"/>
        <v/>
      </c>
      <c r="AQ1443" t="str">
        <f>IF(A1443="","",VLOOKUP(A1443,'Base Sites'!A:B,2,FALSE))</f>
        <v/>
      </c>
      <c r="AT1443" t="str">
        <f>IF(A1443="","",VLOOKUP(L1443,'Base Vendeurs'!A:B,2,FALSE))</f>
        <v/>
      </c>
      <c r="AV1443" t="str">
        <f t="shared" si="45"/>
        <v/>
      </c>
    </row>
    <row r="1444" spans="1:48" x14ac:dyDescent="0.25">
      <c r="A1444" s="485"/>
      <c r="B1444" s="481"/>
      <c r="C1444" s="481"/>
      <c r="D1444" s="464">
        <v>5794</v>
      </c>
      <c r="E1444" s="22" t="s">
        <v>177</v>
      </c>
      <c r="F1444" s="22" t="s">
        <v>1574</v>
      </c>
      <c r="G1444" s="20">
        <v>1617.6</v>
      </c>
      <c r="AP1444" t="str">
        <f t="shared" si="44"/>
        <v/>
      </c>
      <c r="AQ1444" t="str">
        <f>IF(A1444="","",VLOOKUP(A1444,'Base Sites'!A:B,2,FALSE))</f>
        <v/>
      </c>
      <c r="AT1444" t="str">
        <f>IF(A1444="","",VLOOKUP(L1444,'Base Vendeurs'!A:B,2,FALSE))</f>
        <v/>
      </c>
      <c r="AV1444" t="str">
        <f t="shared" si="45"/>
        <v/>
      </c>
    </row>
    <row r="1445" spans="1:48" x14ac:dyDescent="0.25">
      <c r="A1445" s="485"/>
      <c r="B1445" s="481"/>
      <c r="C1445" s="481"/>
      <c r="D1445" s="464">
        <v>5800</v>
      </c>
      <c r="E1445" s="22" t="s">
        <v>23</v>
      </c>
      <c r="F1445" s="22" t="s">
        <v>1606</v>
      </c>
      <c r="G1445" s="20">
        <v>284.52</v>
      </c>
      <c r="AP1445" t="str">
        <f t="shared" si="44"/>
        <v/>
      </c>
      <c r="AQ1445" t="str">
        <f>IF(A1445="","",VLOOKUP(A1445,'Base Sites'!A:B,2,FALSE))</f>
        <v/>
      </c>
      <c r="AT1445" t="str">
        <f>IF(A1445="","",VLOOKUP(L1445,'Base Vendeurs'!A:B,2,FALSE))</f>
        <v/>
      </c>
      <c r="AV1445" t="str">
        <f t="shared" si="45"/>
        <v/>
      </c>
    </row>
    <row r="1446" spans="1:48" x14ac:dyDescent="0.25">
      <c r="A1446" s="485"/>
      <c r="B1446" s="481"/>
      <c r="C1446" s="481"/>
      <c r="D1446" s="464">
        <v>5832</v>
      </c>
      <c r="E1446" s="22" t="s">
        <v>93</v>
      </c>
      <c r="F1446" s="22" t="s">
        <v>865</v>
      </c>
      <c r="G1446" s="20">
        <v>688.54</v>
      </c>
      <c r="AP1446" t="str">
        <f t="shared" si="44"/>
        <v/>
      </c>
      <c r="AQ1446" t="str">
        <f>IF(A1446="","",VLOOKUP(A1446,'Base Sites'!A:B,2,FALSE))</f>
        <v/>
      </c>
      <c r="AT1446" t="str">
        <f>IF(A1446="","",VLOOKUP(L1446,'Base Vendeurs'!A:B,2,FALSE))</f>
        <v/>
      </c>
      <c r="AV1446" t="str">
        <f t="shared" si="45"/>
        <v/>
      </c>
    </row>
    <row r="1447" spans="1:48" x14ac:dyDescent="0.25">
      <c r="A1447" s="485"/>
      <c r="B1447" s="481"/>
      <c r="C1447" s="481"/>
      <c r="D1447" s="464">
        <v>5855</v>
      </c>
      <c r="E1447" s="480" t="s">
        <v>107</v>
      </c>
      <c r="F1447" s="22" t="s">
        <v>1360</v>
      </c>
      <c r="G1447" s="20">
        <v>874.68</v>
      </c>
      <c r="AP1447" t="str">
        <f t="shared" si="44"/>
        <v/>
      </c>
      <c r="AQ1447" t="str">
        <f>IF(A1447="","",VLOOKUP(A1447,'Base Sites'!A:B,2,FALSE))</f>
        <v/>
      </c>
      <c r="AT1447" t="str">
        <f>IF(A1447="","",VLOOKUP(L1447,'Base Vendeurs'!A:B,2,FALSE))</f>
        <v/>
      </c>
      <c r="AV1447" t="str">
        <f t="shared" si="45"/>
        <v/>
      </c>
    </row>
    <row r="1448" spans="1:48" x14ac:dyDescent="0.25">
      <c r="A1448" s="485"/>
      <c r="B1448" s="481"/>
      <c r="C1448" s="481"/>
      <c r="D1448" s="464">
        <v>5872</v>
      </c>
      <c r="E1448" s="481" t="s">
        <v>107</v>
      </c>
      <c r="F1448" s="22" t="s">
        <v>2523</v>
      </c>
      <c r="G1448" s="20">
        <v>706.34</v>
      </c>
      <c r="AP1448" t="str">
        <f t="shared" si="44"/>
        <v/>
      </c>
      <c r="AQ1448" t="str">
        <f>IF(A1448="","",VLOOKUP(A1448,'Base Sites'!A:B,2,FALSE))</f>
        <v/>
      </c>
      <c r="AT1448" t="str">
        <f>IF(A1448="","",VLOOKUP(L1448,'Base Vendeurs'!A:B,2,FALSE))</f>
        <v/>
      </c>
      <c r="AV1448" t="str">
        <f t="shared" si="45"/>
        <v/>
      </c>
    </row>
    <row r="1449" spans="1:48" x14ac:dyDescent="0.25">
      <c r="A1449" s="485"/>
      <c r="B1449" s="481"/>
      <c r="C1449" s="481"/>
      <c r="D1449" s="464">
        <v>5907</v>
      </c>
      <c r="E1449" s="22" t="s">
        <v>93</v>
      </c>
      <c r="F1449" s="22" t="s">
        <v>1894</v>
      </c>
      <c r="G1449" s="20">
        <v>892.31</v>
      </c>
      <c r="AP1449" t="str">
        <f t="shared" si="44"/>
        <v/>
      </c>
      <c r="AQ1449" t="str">
        <f>IF(A1449="","",VLOOKUP(A1449,'Base Sites'!A:B,2,FALSE))</f>
        <v/>
      </c>
      <c r="AT1449" t="str">
        <f>IF(A1449="","",VLOOKUP(L1449,'Base Vendeurs'!A:B,2,FALSE))</f>
        <v/>
      </c>
      <c r="AV1449" t="str">
        <f t="shared" si="45"/>
        <v/>
      </c>
    </row>
    <row r="1450" spans="1:48" x14ac:dyDescent="0.25">
      <c r="A1450" s="485"/>
      <c r="B1450" s="481"/>
      <c r="C1450" s="481"/>
      <c r="D1450" s="464">
        <v>5913</v>
      </c>
      <c r="E1450" s="22" t="s">
        <v>26</v>
      </c>
      <c r="F1450" s="22" t="s">
        <v>2589</v>
      </c>
      <c r="G1450" s="20">
        <v>2328.29</v>
      </c>
      <c r="AP1450" t="str">
        <f t="shared" si="44"/>
        <v/>
      </c>
      <c r="AQ1450" t="str">
        <f>IF(A1450="","",VLOOKUP(A1450,'Base Sites'!A:B,2,FALSE))</f>
        <v/>
      </c>
      <c r="AT1450" t="str">
        <f>IF(A1450="","",VLOOKUP(L1450,'Base Vendeurs'!A:B,2,FALSE))</f>
        <v/>
      </c>
      <c r="AV1450" t="str">
        <f t="shared" si="45"/>
        <v/>
      </c>
    </row>
    <row r="1451" spans="1:48" x14ac:dyDescent="0.25">
      <c r="A1451" s="485"/>
      <c r="B1451" s="481"/>
      <c r="C1451" s="481"/>
      <c r="D1451" s="464">
        <v>5960</v>
      </c>
      <c r="E1451" s="22" t="s">
        <v>190</v>
      </c>
      <c r="F1451" s="22" t="s">
        <v>3358</v>
      </c>
      <c r="G1451" s="20">
        <v>905.58</v>
      </c>
      <c r="AP1451" t="str">
        <f t="shared" si="44"/>
        <v/>
      </c>
      <c r="AQ1451" t="str">
        <f>IF(A1451="","",VLOOKUP(A1451,'Base Sites'!A:B,2,FALSE))</f>
        <v/>
      </c>
      <c r="AT1451" t="str">
        <f>IF(A1451="","",VLOOKUP(L1451,'Base Vendeurs'!A:B,2,FALSE))</f>
        <v/>
      </c>
      <c r="AV1451" t="str">
        <f t="shared" si="45"/>
        <v/>
      </c>
    </row>
    <row r="1452" spans="1:48" x14ac:dyDescent="0.25">
      <c r="A1452" s="485"/>
      <c r="B1452" s="481"/>
      <c r="C1452" s="481"/>
      <c r="D1452" s="464">
        <v>5986</v>
      </c>
      <c r="E1452" s="22" t="s">
        <v>157</v>
      </c>
      <c r="F1452" s="22" t="s">
        <v>5126</v>
      </c>
      <c r="G1452" s="20">
        <v>525.29999999999995</v>
      </c>
      <c r="AP1452" t="str">
        <f t="shared" si="44"/>
        <v/>
      </c>
      <c r="AQ1452" t="str">
        <f>IF(A1452="","",VLOOKUP(A1452,'Base Sites'!A:B,2,FALSE))</f>
        <v/>
      </c>
      <c r="AT1452" t="str">
        <f>IF(A1452="","",VLOOKUP(L1452,'Base Vendeurs'!A:B,2,FALSE))</f>
        <v/>
      </c>
      <c r="AV1452" t="str">
        <f t="shared" si="45"/>
        <v/>
      </c>
    </row>
    <row r="1453" spans="1:48" x14ac:dyDescent="0.25">
      <c r="A1453" s="485"/>
      <c r="B1453" s="481"/>
      <c r="C1453" s="481"/>
      <c r="D1453" s="464">
        <v>5988</v>
      </c>
      <c r="E1453" s="480" t="s">
        <v>93</v>
      </c>
      <c r="F1453" s="22" t="s">
        <v>3253</v>
      </c>
      <c r="G1453" s="20">
        <v>892.67</v>
      </c>
      <c r="AP1453" t="str">
        <f t="shared" si="44"/>
        <v/>
      </c>
      <c r="AQ1453" t="str">
        <f>IF(A1453="","",VLOOKUP(A1453,'Base Sites'!A:B,2,FALSE))</f>
        <v/>
      </c>
      <c r="AT1453" t="str">
        <f>IF(A1453="","",VLOOKUP(L1453,'Base Vendeurs'!A:B,2,FALSE))</f>
        <v/>
      </c>
      <c r="AV1453" t="str">
        <f t="shared" si="45"/>
        <v/>
      </c>
    </row>
    <row r="1454" spans="1:48" x14ac:dyDescent="0.25">
      <c r="A1454" s="485"/>
      <c r="B1454" s="481"/>
      <c r="C1454" s="481"/>
      <c r="D1454" s="464">
        <v>6006</v>
      </c>
      <c r="E1454" s="481" t="s">
        <v>93</v>
      </c>
      <c r="F1454" s="22" t="s">
        <v>3247</v>
      </c>
      <c r="G1454" s="20">
        <v>668.35</v>
      </c>
      <c r="AP1454" t="str">
        <f t="shared" si="44"/>
        <v/>
      </c>
      <c r="AQ1454" t="str">
        <f>IF(A1454="","",VLOOKUP(A1454,'Base Sites'!A:B,2,FALSE))</f>
        <v/>
      </c>
      <c r="AT1454" t="str">
        <f>IF(A1454="","",VLOOKUP(L1454,'Base Vendeurs'!A:B,2,FALSE))</f>
        <v/>
      </c>
      <c r="AV1454" t="str">
        <f t="shared" si="45"/>
        <v/>
      </c>
    </row>
    <row r="1455" spans="1:48" x14ac:dyDescent="0.25">
      <c r="A1455" s="485"/>
      <c r="B1455" s="481"/>
      <c r="C1455" s="481"/>
      <c r="D1455" s="464">
        <v>6047</v>
      </c>
      <c r="E1455" s="22" t="s">
        <v>23</v>
      </c>
      <c r="F1455" s="22" t="s">
        <v>4285</v>
      </c>
      <c r="G1455" s="20">
        <v>416.74</v>
      </c>
      <c r="AP1455" t="str">
        <f t="shared" si="44"/>
        <v/>
      </c>
      <c r="AQ1455" t="str">
        <f>IF(A1455="","",VLOOKUP(A1455,'Base Sites'!A:B,2,FALSE))</f>
        <v/>
      </c>
      <c r="AT1455" t="str">
        <f>IF(A1455="","",VLOOKUP(L1455,'Base Vendeurs'!A:B,2,FALSE))</f>
        <v/>
      </c>
      <c r="AV1455" t="str">
        <f t="shared" si="45"/>
        <v/>
      </c>
    </row>
    <row r="1456" spans="1:48" x14ac:dyDescent="0.25">
      <c r="A1456" s="485"/>
      <c r="B1456" s="481"/>
      <c r="C1456" s="481"/>
      <c r="D1456" s="464">
        <v>6266</v>
      </c>
      <c r="E1456" s="22" t="s">
        <v>157</v>
      </c>
      <c r="F1456" s="22" t="s">
        <v>5133</v>
      </c>
      <c r="G1456" s="20">
        <v>792.9</v>
      </c>
      <c r="AP1456" t="str">
        <f t="shared" si="44"/>
        <v/>
      </c>
      <c r="AQ1456" t="str">
        <f>IF(A1456="","",VLOOKUP(A1456,'Base Sites'!A:B,2,FALSE))</f>
        <v/>
      </c>
      <c r="AT1456" t="str">
        <f>IF(A1456="","",VLOOKUP(L1456,'Base Vendeurs'!A:B,2,FALSE))</f>
        <v/>
      </c>
      <c r="AV1456" t="str">
        <f t="shared" si="45"/>
        <v/>
      </c>
    </row>
    <row r="1457" spans="1:48" x14ac:dyDescent="0.25">
      <c r="A1457" s="485"/>
      <c r="B1457" s="481"/>
      <c r="C1457" s="480" t="s">
        <v>5225</v>
      </c>
      <c r="D1457" s="481"/>
      <c r="E1457" s="481"/>
      <c r="F1457" s="481"/>
      <c r="G1457" s="20">
        <v>28883.99</v>
      </c>
      <c r="AP1457" t="str">
        <f t="shared" si="44"/>
        <v/>
      </c>
      <c r="AQ1457" t="str">
        <f>IF(A1457="","",VLOOKUP(A1457,'Base Sites'!A:B,2,FALSE))</f>
        <v/>
      </c>
      <c r="AT1457" t="str">
        <f>IF(A1457="","",VLOOKUP(L1457,'Base Vendeurs'!A:B,2,FALSE))</f>
        <v/>
      </c>
      <c r="AV1457" t="str">
        <f t="shared" si="45"/>
        <v/>
      </c>
    </row>
    <row r="1458" spans="1:48" x14ac:dyDescent="0.25">
      <c r="A1458" s="485"/>
      <c r="B1458" s="481"/>
      <c r="C1458" s="22" t="s">
        <v>262</v>
      </c>
      <c r="D1458" s="464">
        <v>8412</v>
      </c>
      <c r="E1458" s="22" t="s">
        <v>24</v>
      </c>
      <c r="F1458" s="22" t="s">
        <v>5108</v>
      </c>
      <c r="G1458" s="20">
        <v>1809.01</v>
      </c>
      <c r="AP1458" t="str">
        <f t="shared" si="44"/>
        <v/>
      </c>
      <c r="AQ1458" t="str">
        <f>IF(A1458="","",VLOOKUP(A1458,'Base Sites'!A:B,2,FALSE))</f>
        <v/>
      </c>
      <c r="AT1458" t="str">
        <f>IF(A1458="","",VLOOKUP(L1458,'Base Vendeurs'!A:B,2,FALSE))</f>
        <v/>
      </c>
      <c r="AV1458" t="str">
        <f t="shared" si="45"/>
        <v/>
      </c>
    </row>
    <row r="1459" spans="1:48" x14ac:dyDescent="0.25">
      <c r="A1459" s="485"/>
      <c r="B1459" s="481"/>
      <c r="C1459" s="480" t="s">
        <v>5186</v>
      </c>
      <c r="D1459" s="481"/>
      <c r="E1459" s="481"/>
      <c r="F1459" s="481"/>
      <c r="G1459" s="20">
        <v>1809.01</v>
      </c>
      <c r="AP1459" t="str">
        <f t="shared" si="44"/>
        <v/>
      </c>
      <c r="AQ1459" t="str">
        <f>IF(A1459="","",VLOOKUP(A1459,'Base Sites'!A:B,2,FALSE))</f>
        <v/>
      </c>
      <c r="AT1459" t="str">
        <f>IF(A1459="","",VLOOKUP(L1459,'Base Vendeurs'!A:B,2,FALSE))</f>
        <v/>
      </c>
      <c r="AV1459" t="str">
        <f t="shared" si="45"/>
        <v/>
      </c>
    </row>
    <row r="1460" spans="1:48" x14ac:dyDescent="0.25">
      <c r="A1460" s="485"/>
      <c r="B1460" s="481"/>
      <c r="C1460" s="480" t="s">
        <v>285</v>
      </c>
      <c r="D1460" s="464">
        <v>5599</v>
      </c>
      <c r="E1460" s="22" t="s">
        <v>23</v>
      </c>
      <c r="F1460" s="22" t="s">
        <v>2750</v>
      </c>
      <c r="G1460" s="20">
        <v>545.55999999999995</v>
      </c>
      <c r="AP1460" t="str">
        <f t="shared" si="44"/>
        <v/>
      </c>
      <c r="AQ1460" t="str">
        <f>IF(A1460="","",VLOOKUP(A1460,'Base Sites'!A:B,2,FALSE))</f>
        <v/>
      </c>
      <c r="AT1460" t="str">
        <f>IF(A1460="","",VLOOKUP(L1460,'Base Vendeurs'!A:B,2,FALSE))</f>
        <v/>
      </c>
      <c r="AV1460" t="str">
        <f t="shared" si="45"/>
        <v/>
      </c>
    </row>
    <row r="1461" spans="1:48" x14ac:dyDescent="0.25">
      <c r="A1461" s="485"/>
      <c r="B1461" s="481"/>
      <c r="C1461" s="481"/>
      <c r="D1461" s="464">
        <v>9702</v>
      </c>
      <c r="E1461" s="22" t="s">
        <v>24</v>
      </c>
      <c r="F1461" s="22" t="s">
        <v>2792</v>
      </c>
      <c r="G1461" s="20">
        <v>314.27</v>
      </c>
      <c r="AP1461" t="str">
        <f t="shared" si="44"/>
        <v/>
      </c>
      <c r="AQ1461" t="str">
        <f>IF(A1461="","",VLOOKUP(A1461,'Base Sites'!A:B,2,FALSE))</f>
        <v/>
      </c>
      <c r="AT1461" t="str">
        <f>IF(A1461="","",VLOOKUP(L1461,'Base Vendeurs'!A:B,2,FALSE))</f>
        <v/>
      </c>
      <c r="AV1461" t="str">
        <f t="shared" si="45"/>
        <v/>
      </c>
    </row>
    <row r="1462" spans="1:48" x14ac:dyDescent="0.25">
      <c r="A1462" s="485"/>
      <c r="B1462" s="481"/>
      <c r="C1462" s="480" t="s">
        <v>5241</v>
      </c>
      <c r="D1462" s="481"/>
      <c r="E1462" s="481"/>
      <c r="F1462" s="481"/>
      <c r="G1462" s="20">
        <v>859.82999999999993</v>
      </c>
      <c r="AP1462" t="str">
        <f t="shared" si="44"/>
        <v/>
      </c>
      <c r="AQ1462" t="str">
        <f>IF(A1462="","",VLOOKUP(A1462,'Base Sites'!A:B,2,FALSE))</f>
        <v/>
      </c>
      <c r="AT1462" t="str">
        <f>IF(A1462="","",VLOOKUP(L1462,'Base Vendeurs'!A:B,2,FALSE))</f>
        <v/>
      </c>
      <c r="AV1462" t="str">
        <f t="shared" si="45"/>
        <v/>
      </c>
    </row>
    <row r="1463" spans="1:48" x14ac:dyDescent="0.25">
      <c r="A1463" s="485"/>
      <c r="B1463" s="481"/>
      <c r="C1463" s="480" t="s">
        <v>356</v>
      </c>
      <c r="D1463" s="464">
        <v>5721</v>
      </c>
      <c r="E1463" s="480" t="s">
        <v>157</v>
      </c>
      <c r="F1463" s="22" t="s">
        <v>454</v>
      </c>
      <c r="G1463" s="20">
        <v>789</v>
      </c>
      <c r="AP1463" t="str">
        <f t="shared" si="44"/>
        <v/>
      </c>
      <c r="AQ1463" t="str">
        <f>IF(A1463="","",VLOOKUP(A1463,'Base Sites'!A:B,2,FALSE))</f>
        <v/>
      </c>
      <c r="AT1463" t="str">
        <f>IF(A1463="","",VLOOKUP(L1463,'Base Vendeurs'!A:B,2,FALSE))</f>
        <v/>
      </c>
      <c r="AV1463" t="str">
        <f t="shared" si="45"/>
        <v/>
      </c>
    </row>
    <row r="1464" spans="1:48" x14ac:dyDescent="0.25">
      <c r="A1464" s="485"/>
      <c r="B1464" s="481"/>
      <c r="C1464" s="481"/>
      <c r="D1464" s="464">
        <v>5722</v>
      </c>
      <c r="E1464" s="481" t="s">
        <v>157</v>
      </c>
      <c r="F1464" s="22" t="s">
        <v>454</v>
      </c>
      <c r="G1464" s="20">
        <v>704</v>
      </c>
      <c r="AP1464" t="str">
        <f t="shared" si="44"/>
        <v/>
      </c>
      <c r="AQ1464" t="str">
        <f>IF(A1464="","",VLOOKUP(A1464,'Base Sites'!A:B,2,FALSE))</f>
        <v/>
      </c>
      <c r="AT1464" t="str">
        <f>IF(A1464="","",VLOOKUP(L1464,'Base Vendeurs'!A:B,2,FALSE))</f>
        <v/>
      </c>
      <c r="AV1464" t="str">
        <f t="shared" si="45"/>
        <v/>
      </c>
    </row>
    <row r="1465" spans="1:48" x14ac:dyDescent="0.25">
      <c r="A1465" s="485"/>
      <c r="B1465" s="481"/>
      <c r="C1465" s="480" t="s">
        <v>5208</v>
      </c>
      <c r="D1465" s="481"/>
      <c r="E1465" s="481"/>
      <c r="F1465" s="481"/>
      <c r="G1465" s="20">
        <v>1493</v>
      </c>
      <c r="AP1465" t="str">
        <f t="shared" si="44"/>
        <v/>
      </c>
      <c r="AQ1465" t="str">
        <f>IF(A1465="","",VLOOKUP(A1465,'Base Sites'!A:B,2,FALSE))</f>
        <v/>
      </c>
      <c r="AT1465" t="str">
        <f>IF(A1465="","",VLOOKUP(L1465,'Base Vendeurs'!A:B,2,FALSE))</f>
        <v/>
      </c>
      <c r="AV1465" t="str">
        <f t="shared" si="45"/>
        <v/>
      </c>
    </row>
    <row r="1466" spans="1:48" x14ac:dyDescent="0.25">
      <c r="A1466" s="485"/>
      <c r="B1466" s="481"/>
      <c r="C1466" s="22" t="s">
        <v>395</v>
      </c>
      <c r="D1466" s="464">
        <v>5539</v>
      </c>
      <c r="E1466" s="22" t="s">
        <v>93</v>
      </c>
      <c r="F1466" s="22" t="s">
        <v>3259</v>
      </c>
      <c r="G1466" s="20">
        <v>1190.67</v>
      </c>
      <c r="AP1466" t="str">
        <f t="shared" si="44"/>
        <v/>
      </c>
      <c r="AQ1466" t="str">
        <f>IF(A1466="","",VLOOKUP(A1466,'Base Sites'!A:B,2,FALSE))</f>
        <v/>
      </c>
      <c r="AT1466" t="str">
        <f>IF(A1466="","",VLOOKUP(L1466,'Base Vendeurs'!A:B,2,FALSE))</f>
        <v/>
      </c>
      <c r="AV1466" t="str">
        <f t="shared" si="45"/>
        <v/>
      </c>
    </row>
    <row r="1467" spans="1:48" x14ac:dyDescent="0.25">
      <c r="A1467" s="485"/>
      <c r="B1467" s="481"/>
      <c r="C1467" s="480" t="s">
        <v>5237</v>
      </c>
      <c r="D1467" s="481"/>
      <c r="E1467" s="481"/>
      <c r="F1467" s="481"/>
      <c r="G1467" s="20">
        <v>1190.67</v>
      </c>
      <c r="AP1467" t="str">
        <f t="shared" si="44"/>
        <v/>
      </c>
      <c r="AQ1467" t="str">
        <f>IF(A1467="","",VLOOKUP(A1467,'Base Sites'!A:B,2,FALSE))</f>
        <v/>
      </c>
      <c r="AT1467" t="str">
        <f>IF(A1467="","",VLOOKUP(L1467,'Base Vendeurs'!A:B,2,FALSE))</f>
        <v/>
      </c>
      <c r="AV1467" t="str">
        <f t="shared" si="45"/>
        <v/>
      </c>
    </row>
    <row r="1468" spans="1:48" x14ac:dyDescent="0.25">
      <c r="A1468" s="485"/>
      <c r="B1468" s="481"/>
      <c r="C1468" s="22" t="s">
        <v>417</v>
      </c>
      <c r="D1468" s="464">
        <v>4953</v>
      </c>
      <c r="E1468" s="22" t="s">
        <v>23</v>
      </c>
      <c r="F1468" s="22" t="s">
        <v>1369</v>
      </c>
      <c r="G1468" s="20">
        <v>1184.42</v>
      </c>
      <c r="AP1468" t="str">
        <f t="shared" si="44"/>
        <v/>
      </c>
      <c r="AQ1468" t="str">
        <f>IF(A1468="","",VLOOKUP(A1468,'Base Sites'!A:B,2,FALSE))</f>
        <v/>
      </c>
      <c r="AT1468" t="str">
        <f>IF(A1468="","",VLOOKUP(L1468,'Base Vendeurs'!A:B,2,FALSE))</f>
        <v/>
      </c>
      <c r="AV1468" t="str">
        <f t="shared" si="45"/>
        <v/>
      </c>
    </row>
    <row r="1469" spans="1:48" x14ac:dyDescent="0.25">
      <c r="A1469" s="485"/>
      <c r="B1469" s="481"/>
      <c r="C1469" s="480" t="s">
        <v>5228</v>
      </c>
      <c r="D1469" s="481"/>
      <c r="E1469" s="481"/>
      <c r="F1469" s="481"/>
      <c r="G1469" s="20">
        <v>1184.42</v>
      </c>
      <c r="AP1469" t="str">
        <f t="shared" si="44"/>
        <v/>
      </c>
      <c r="AQ1469" t="str">
        <f>IF(A1469="","",VLOOKUP(A1469,'Base Sites'!A:B,2,FALSE))</f>
        <v/>
      </c>
      <c r="AT1469" t="str">
        <f>IF(A1469="","",VLOOKUP(L1469,'Base Vendeurs'!A:B,2,FALSE))</f>
        <v/>
      </c>
      <c r="AV1469" t="str">
        <f t="shared" si="45"/>
        <v/>
      </c>
    </row>
    <row r="1470" spans="1:48" x14ac:dyDescent="0.25">
      <c r="A1470" s="485"/>
      <c r="B1470" s="481"/>
      <c r="C1470" s="22" t="s">
        <v>427</v>
      </c>
      <c r="D1470" s="464">
        <v>5744</v>
      </c>
      <c r="E1470" s="22" t="s">
        <v>177</v>
      </c>
      <c r="F1470" s="22" t="s">
        <v>2667</v>
      </c>
      <c r="G1470" s="20">
        <v>1290.78</v>
      </c>
      <c r="AP1470" t="str">
        <f t="shared" si="44"/>
        <v/>
      </c>
      <c r="AQ1470" t="str">
        <f>IF(A1470="","",VLOOKUP(A1470,'Base Sites'!A:B,2,FALSE))</f>
        <v/>
      </c>
      <c r="AT1470" t="str">
        <f>IF(A1470="","",VLOOKUP(L1470,'Base Vendeurs'!A:B,2,FALSE))</f>
        <v/>
      </c>
      <c r="AV1470" t="str">
        <f t="shared" si="45"/>
        <v/>
      </c>
    </row>
    <row r="1471" spans="1:48" x14ac:dyDescent="0.25">
      <c r="A1471" s="485"/>
      <c r="B1471" s="481"/>
      <c r="C1471" s="480" t="s">
        <v>5215</v>
      </c>
      <c r="D1471" s="481"/>
      <c r="E1471" s="481"/>
      <c r="F1471" s="481"/>
      <c r="G1471" s="20">
        <v>1290.78</v>
      </c>
      <c r="AP1471" t="str">
        <f t="shared" si="44"/>
        <v/>
      </c>
      <c r="AQ1471" t="str">
        <f>IF(A1471="","",VLOOKUP(A1471,'Base Sites'!A:B,2,FALSE))</f>
        <v/>
      </c>
      <c r="AT1471" t="str">
        <f>IF(A1471="","",VLOOKUP(L1471,'Base Vendeurs'!A:B,2,FALSE))</f>
        <v/>
      </c>
      <c r="AV1471" t="str">
        <f t="shared" si="45"/>
        <v/>
      </c>
    </row>
    <row r="1472" spans="1:48" x14ac:dyDescent="0.25">
      <c r="A1472" s="485"/>
      <c r="B1472" s="481"/>
      <c r="C1472" s="480" t="s">
        <v>429</v>
      </c>
      <c r="D1472" s="464">
        <v>5564</v>
      </c>
      <c r="E1472" s="22" t="s">
        <v>177</v>
      </c>
      <c r="F1472" s="22" t="s">
        <v>994</v>
      </c>
      <c r="G1472" s="20">
        <v>1681.73</v>
      </c>
      <c r="AP1472" t="str">
        <f t="shared" si="44"/>
        <v/>
      </c>
      <c r="AQ1472" t="str">
        <f>IF(A1472="","",VLOOKUP(A1472,'Base Sites'!A:B,2,FALSE))</f>
        <v/>
      </c>
      <c r="AT1472" t="str">
        <f>IF(A1472="","",VLOOKUP(L1472,'Base Vendeurs'!A:B,2,FALSE))</f>
        <v/>
      </c>
      <c r="AV1472" t="str">
        <f t="shared" si="45"/>
        <v/>
      </c>
    </row>
    <row r="1473" spans="1:48" x14ac:dyDescent="0.25">
      <c r="A1473" s="485"/>
      <c r="B1473" s="481"/>
      <c r="C1473" s="481"/>
      <c r="D1473" s="464">
        <v>5585</v>
      </c>
      <c r="E1473" s="22" t="s">
        <v>107</v>
      </c>
      <c r="F1473" s="22" t="s">
        <v>2476</v>
      </c>
      <c r="G1473" s="20">
        <v>238.89</v>
      </c>
      <c r="AP1473" t="str">
        <f t="shared" si="44"/>
        <v/>
      </c>
      <c r="AQ1473" t="str">
        <f>IF(A1473="","",VLOOKUP(A1473,'Base Sites'!A:B,2,FALSE))</f>
        <v/>
      </c>
      <c r="AT1473" t="str">
        <f>IF(A1473="","",VLOOKUP(L1473,'Base Vendeurs'!A:B,2,FALSE))</f>
        <v/>
      </c>
      <c r="AV1473" t="str">
        <f t="shared" si="45"/>
        <v/>
      </c>
    </row>
    <row r="1474" spans="1:48" x14ac:dyDescent="0.25">
      <c r="A1474" s="485"/>
      <c r="B1474" s="481"/>
      <c r="C1474" s="481"/>
      <c r="D1474" s="464">
        <v>5723</v>
      </c>
      <c r="E1474" s="22" t="s">
        <v>26</v>
      </c>
      <c r="F1474" s="22" t="s">
        <v>2573</v>
      </c>
      <c r="G1474" s="20">
        <v>285.02</v>
      </c>
      <c r="AP1474" t="str">
        <f t="shared" ref="AP1474:AP1537" si="46">IF(AM1474="","",+AL1474/AM1474)</f>
        <v/>
      </c>
      <c r="AQ1474" t="str">
        <f>IF(A1474="","",VLOOKUP(A1474,'Base Sites'!A:B,2,FALSE))</f>
        <v/>
      </c>
      <c r="AT1474" t="str">
        <f>IF(A1474="","",VLOOKUP(L1474,'Base Vendeurs'!A:B,2,FALSE))</f>
        <v/>
      </c>
      <c r="AV1474" t="str">
        <f t="shared" si="45"/>
        <v/>
      </c>
    </row>
    <row r="1475" spans="1:48" x14ac:dyDescent="0.25">
      <c r="A1475" s="485"/>
      <c r="B1475" s="481"/>
      <c r="C1475" s="481"/>
      <c r="D1475" s="464">
        <v>5724</v>
      </c>
      <c r="E1475" s="22" t="s">
        <v>177</v>
      </c>
      <c r="F1475" s="22" t="s">
        <v>1018</v>
      </c>
      <c r="G1475" s="20">
        <v>1635.06</v>
      </c>
      <c r="AP1475" t="str">
        <f t="shared" si="46"/>
        <v/>
      </c>
      <c r="AQ1475" t="str">
        <f>IF(A1475="","",VLOOKUP(A1475,'Base Sites'!A:B,2,FALSE))</f>
        <v/>
      </c>
      <c r="AT1475" t="str">
        <f>IF(A1475="","",VLOOKUP(L1475,'Base Vendeurs'!A:B,2,FALSE))</f>
        <v/>
      </c>
      <c r="AV1475" t="str">
        <f t="shared" ref="AV1475:AV1538" si="47">IF(A1475="","",+AU1475/S1475)</f>
        <v/>
      </c>
    </row>
    <row r="1476" spans="1:48" x14ac:dyDescent="0.25">
      <c r="A1476" s="485"/>
      <c r="B1476" s="481"/>
      <c r="C1476" s="481"/>
      <c r="D1476" s="464">
        <v>5726</v>
      </c>
      <c r="E1476" s="22" t="s">
        <v>24</v>
      </c>
      <c r="F1476" s="22" t="s">
        <v>1291</v>
      </c>
      <c r="G1476" s="20">
        <v>1068.74</v>
      </c>
      <c r="AP1476" t="str">
        <f t="shared" si="46"/>
        <v/>
      </c>
      <c r="AQ1476" t="str">
        <f>IF(A1476="","",VLOOKUP(A1476,'Base Sites'!A:B,2,FALSE))</f>
        <v/>
      </c>
      <c r="AT1476" t="str">
        <f>IF(A1476="","",VLOOKUP(L1476,'Base Vendeurs'!A:B,2,FALSE))</f>
        <v/>
      </c>
      <c r="AV1476" t="str">
        <f t="shared" si="47"/>
        <v/>
      </c>
    </row>
    <row r="1477" spans="1:48" x14ac:dyDescent="0.25">
      <c r="A1477" s="485"/>
      <c r="B1477" s="481"/>
      <c r="C1477" s="481"/>
      <c r="D1477" s="464">
        <v>5737</v>
      </c>
      <c r="E1477" s="480" t="s">
        <v>177</v>
      </c>
      <c r="F1477" s="22" t="s">
        <v>1625</v>
      </c>
      <c r="G1477" s="20">
        <v>763.36</v>
      </c>
      <c r="AP1477" t="str">
        <f t="shared" si="46"/>
        <v/>
      </c>
      <c r="AQ1477" t="str">
        <f>IF(A1477="","",VLOOKUP(A1477,'Base Sites'!A:B,2,FALSE))</f>
        <v/>
      </c>
      <c r="AT1477" t="str">
        <f>IF(A1477="","",VLOOKUP(L1477,'Base Vendeurs'!A:B,2,FALSE))</f>
        <v/>
      </c>
      <c r="AV1477" t="str">
        <f t="shared" si="47"/>
        <v/>
      </c>
    </row>
    <row r="1478" spans="1:48" x14ac:dyDescent="0.25">
      <c r="A1478" s="485"/>
      <c r="B1478" s="481"/>
      <c r="C1478" s="481"/>
      <c r="D1478" s="464">
        <v>5740</v>
      </c>
      <c r="E1478" s="481" t="s">
        <v>177</v>
      </c>
      <c r="F1478" s="22" t="s">
        <v>1640</v>
      </c>
      <c r="G1478" s="20">
        <v>1648.48</v>
      </c>
      <c r="AP1478" t="str">
        <f t="shared" si="46"/>
        <v/>
      </c>
      <c r="AQ1478" t="str">
        <f>IF(A1478="","",VLOOKUP(A1478,'Base Sites'!A:B,2,FALSE))</f>
        <v/>
      </c>
      <c r="AT1478" t="str">
        <f>IF(A1478="","",VLOOKUP(L1478,'Base Vendeurs'!A:B,2,FALSE))</f>
        <v/>
      </c>
      <c r="AV1478" t="str">
        <f t="shared" si="47"/>
        <v/>
      </c>
    </row>
    <row r="1479" spans="1:48" x14ac:dyDescent="0.25">
      <c r="A1479" s="485"/>
      <c r="B1479" s="481"/>
      <c r="C1479" s="481"/>
      <c r="D1479" s="464">
        <v>5789</v>
      </c>
      <c r="E1479" s="481" t="s">
        <v>177</v>
      </c>
      <c r="F1479" s="22" t="s">
        <v>1792</v>
      </c>
      <c r="G1479" s="20">
        <v>3088.29</v>
      </c>
      <c r="AP1479" t="str">
        <f t="shared" si="46"/>
        <v/>
      </c>
      <c r="AQ1479" t="str">
        <f>IF(A1479="","",VLOOKUP(A1479,'Base Sites'!A:B,2,FALSE))</f>
        <v/>
      </c>
      <c r="AT1479" t="str">
        <f>IF(A1479="","",VLOOKUP(L1479,'Base Vendeurs'!A:B,2,FALSE))</f>
        <v/>
      </c>
      <c r="AV1479" t="str">
        <f t="shared" si="47"/>
        <v/>
      </c>
    </row>
    <row r="1480" spans="1:48" x14ac:dyDescent="0.25">
      <c r="A1480" s="485"/>
      <c r="B1480" s="481"/>
      <c r="C1480" s="481"/>
      <c r="D1480" s="464">
        <v>5791</v>
      </c>
      <c r="E1480" s="22" t="s">
        <v>190</v>
      </c>
      <c r="F1480" s="22" t="s">
        <v>3353</v>
      </c>
      <c r="G1480" s="20">
        <v>1013.25</v>
      </c>
      <c r="AP1480" t="str">
        <f t="shared" si="46"/>
        <v/>
      </c>
      <c r="AQ1480" t="str">
        <f>IF(A1480="","",VLOOKUP(A1480,'Base Sites'!A:B,2,FALSE))</f>
        <v/>
      </c>
      <c r="AT1480" t="str">
        <f>IF(A1480="","",VLOOKUP(L1480,'Base Vendeurs'!A:B,2,FALSE))</f>
        <v/>
      </c>
      <c r="AV1480" t="str">
        <f t="shared" si="47"/>
        <v/>
      </c>
    </row>
    <row r="1481" spans="1:48" x14ac:dyDescent="0.25">
      <c r="A1481" s="485"/>
      <c r="B1481" s="481"/>
      <c r="C1481" s="481"/>
      <c r="D1481" s="464">
        <v>5835</v>
      </c>
      <c r="E1481" s="22" t="s">
        <v>24</v>
      </c>
      <c r="F1481" s="22" t="s">
        <v>4331</v>
      </c>
      <c r="G1481" s="20">
        <v>533.30999999999995</v>
      </c>
      <c r="AP1481" t="str">
        <f t="shared" si="46"/>
        <v/>
      </c>
      <c r="AQ1481" t="str">
        <f>IF(A1481="","",VLOOKUP(A1481,'Base Sites'!A:B,2,FALSE))</f>
        <v/>
      </c>
      <c r="AT1481" t="str">
        <f>IF(A1481="","",VLOOKUP(L1481,'Base Vendeurs'!A:B,2,FALSE))</f>
        <v/>
      </c>
      <c r="AV1481" t="str">
        <f t="shared" si="47"/>
        <v/>
      </c>
    </row>
    <row r="1482" spans="1:48" x14ac:dyDescent="0.25">
      <c r="A1482" s="485"/>
      <c r="B1482" s="481"/>
      <c r="C1482" s="481"/>
      <c r="D1482" s="464">
        <v>5836</v>
      </c>
      <c r="E1482" s="480" t="s">
        <v>177</v>
      </c>
      <c r="F1482" s="22" t="s">
        <v>5027</v>
      </c>
      <c r="G1482" s="20">
        <v>1730.31</v>
      </c>
      <c r="AP1482" t="str">
        <f t="shared" si="46"/>
        <v/>
      </c>
      <c r="AQ1482" t="str">
        <f>IF(A1482="","",VLOOKUP(A1482,'Base Sites'!A:B,2,FALSE))</f>
        <v/>
      </c>
      <c r="AT1482" t="str">
        <f>IF(A1482="","",VLOOKUP(L1482,'Base Vendeurs'!A:B,2,FALSE))</f>
        <v/>
      </c>
      <c r="AV1482" t="str">
        <f t="shared" si="47"/>
        <v/>
      </c>
    </row>
    <row r="1483" spans="1:48" x14ac:dyDescent="0.25">
      <c r="A1483" s="485"/>
      <c r="B1483" s="481"/>
      <c r="C1483" s="481"/>
      <c r="D1483" s="464">
        <v>5837</v>
      </c>
      <c r="E1483" s="481" t="s">
        <v>177</v>
      </c>
      <c r="F1483" s="22" t="s">
        <v>2642</v>
      </c>
      <c r="G1483" s="20">
        <v>1896.98</v>
      </c>
      <c r="AP1483" t="str">
        <f t="shared" si="46"/>
        <v/>
      </c>
      <c r="AQ1483" t="str">
        <f>IF(A1483="","",VLOOKUP(A1483,'Base Sites'!A:B,2,FALSE))</f>
        <v/>
      </c>
      <c r="AT1483" t="str">
        <f>IF(A1483="","",VLOOKUP(L1483,'Base Vendeurs'!A:B,2,FALSE))</f>
        <v/>
      </c>
      <c r="AV1483" t="str">
        <f t="shared" si="47"/>
        <v/>
      </c>
    </row>
    <row r="1484" spans="1:48" x14ac:dyDescent="0.25">
      <c r="A1484" s="485"/>
      <c r="B1484" s="481"/>
      <c r="C1484" s="481"/>
      <c r="D1484" s="464">
        <v>5859</v>
      </c>
      <c r="E1484" s="481" t="s">
        <v>177</v>
      </c>
      <c r="F1484" s="22" t="s">
        <v>1451</v>
      </c>
      <c r="G1484" s="20">
        <v>277.19</v>
      </c>
      <c r="AP1484" t="str">
        <f t="shared" si="46"/>
        <v/>
      </c>
      <c r="AQ1484" t="str">
        <f>IF(A1484="","",VLOOKUP(A1484,'Base Sites'!A:B,2,FALSE))</f>
        <v/>
      </c>
      <c r="AT1484" t="str">
        <f>IF(A1484="","",VLOOKUP(L1484,'Base Vendeurs'!A:B,2,FALSE))</f>
        <v/>
      </c>
      <c r="AV1484" t="str">
        <f t="shared" si="47"/>
        <v/>
      </c>
    </row>
    <row r="1485" spans="1:48" x14ac:dyDescent="0.25">
      <c r="A1485" s="485"/>
      <c r="B1485" s="481"/>
      <c r="C1485" s="481"/>
      <c r="D1485" s="464">
        <v>5866</v>
      </c>
      <c r="E1485" s="22" t="s">
        <v>93</v>
      </c>
      <c r="F1485" s="22" t="s">
        <v>4092</v>
      </c>
      <c r="G1485" s="20">
        <v>1167.04</v>
      </c>
      <c r="AP1485" t="str">
        <f t="shared" si="46"/>
        <v/>
      </c>
      <c r="AQ1485" t="str">
        <f>IF(A1485="","",VLOOKUP(A1485,'Base Sites'!A:B,2,FALSE))</f>
        <v/>
      </c>
      <c r="AT1485" t="str">
        <f>IF(A1485="","",VLOOKUP(L1485,'Base Vendeurs'!A:B,2,FALSE))</f>
        <v/>
      </c>
      <c r="AV1485" t="str">
        <f t="shared" si="47"/>
        <v/>
      </c>
    </row>
    <row r="1486" spans="1:48" x14ac:dyDescent="0.25">
      <c r="A1486" s="485"/>
      <c r="B1486" s="481"/>
      <c r="C1486" s="481"/>
      <c r="D1486" s="464">
        <v>5896</v>
      </c>
      <c r="E1486" s="22" t="s">
        <v>23</v>
      </c>
      <c r="F1486" s="22" t="s">
        <v>1816</v>
      </c>
      <c r="G1486" s="20">
        <v>718.55</v>
      </c>
      <c r="AP1486" t="str">
        <f t="shared" si="46"/>
        <v/>
      </c>
      <c r="AQ1486" t="str">
        <f>IF(A1486="","",VLOOKUP(A1486,'Base Sites'!A:B,2,FALSE))</f>
        <v/>
      </c>
      <c r="AT1486" t="str">
        <f>IF(A1486="","",VLOOKUP(L1486,'Base Vendeurs'!A:B,2,FALSE))</f>
        <v/>
      </c>
      <c r="AV1486" t="str">
        <f t="shared" si="47"/>
        <v/>
      </c>
    </row>
    <row r="1487" spans="1:48" x14ac:dyDescent="0.25">
      <c r="A1487" s="485"/>
      <c r="B1487" s="481"/>
      <c r="C1487" s="481"/>
      <c r="D1487" s="464">
        <v>5926</v>
      </c>
      <c r="E1487" s="22" t="s">
        <v>157</v>
      </c>
      <c r="F1487" s="22" t="s">
        <v>2834</v>
      </c>
      <c r="G1487" s="20">
        <v>1133.5</v>
      </c>
      <c r="AP1487" t="str">
        <f t="shared" si="46"/>
        <v/>
      </c>
      <c r="AQ1487" t="str">
        <f>IF(A1487="","",VLOOKUP(A1487,'Base Sites'!A:B,2,FALSE))</f>
        <v/>
      </c>
      <c r="AT1487" t="str">
        <f>IF(A1487="","",VLOOKUP(L1487,'Base Vendeurs'!A:B,2,FALSE))</f>
        <v/>
      </c>
      <c r="AV1487" t="str">
        <f t="shared" si="47"/>
        <v/>
      </c>
    </row>
    <row r="1488" spans="1:48" x14ac:dyDescent="0.25">
      <c r="A1488" s="485"/>
      <c r="B1488" s="481"/>
      <c r="C1488" s="481"/>
      <c r="D1488" s="464">
        <v>5933</v>
      </c>
      <c r="E1488" s="22" t="s">
        <v>190</v>
      </c>
      <c r="F1488" s="22" t="s">
        <v>3368</v>
      </c>
      <c r="G1488" s="20">
        <v>774.13</v>
      </c>
      <c r="AP1488" t="str">
        <f t="shared" si="46"/>
        <v/>
      </c>
      <c r="AQ1488" t="str">
        <f>IF(A1488="","",VLOOKUP(A1488,'Base Sites'!A:B,2,FALSE))</f>
        <v/>
      </c>
      <c r="AT1488" t="str">
        <f>IF(A1488="","",VLOOKUP(L1488,'Base Vendeurs'!A:B,2,FALSE))</f>
        <v/>
      </c>
      <c r="AV1488" t="str">
        <f t="shared" si="47"/>
        <v/>
      </c>
    </row>
    <row r="1489" spans="1:48" x14ac:dyDescent="0.25">
      <c r="A1489" s="485"/>
      <c r="B1489" s="481"/>
      <c r="C1489" s="481"/>
      <c r="D1489" s="464">
        <v>5935</v>
      </c>
      <c r="E1489" s="22" t="s">
        <v>177</v>
      </c>
      <c r="F1489" s="22" t="s">
        <v>4220</v>
      </c>
      <c r="G1489" s="20">
        <v>1854.35</v>
      </c>
      <c r="AP1489" t="str">
        <f t="shared" si="46"/>
        <v/>
      </c>
      <c r="AQ1489" t="str">
        <f>IF(A1489="","",VLOOKUP(A1489,'Base Sites'!A:B,2,FALSE))</f>
        <v/>
      </c>
      <c r="AT1489" t="str">
        <f>IF(A1489="","",VLOOKUP(L1489,'Base Vendeurs'!A:B,2,FALSE))</f>
        <v/>
      </c>
      <c r="AV1489" t="str">
        <f t="shared" si="47"/>
        <v/>
      </c>
    </row>
    <row r="1490" spans="1:48" x14ac:dyDescent="0.25">
      <c r="A1490" s="485"/>
      <c r="B1490" s="481"/>
      <c r="C1490" s="481"/>
      <c r="D1490" s="464">
        <v>5943</v>
      </c>
      <c r="E1490" s="22" t="s">
        <v>93</v>
      </c>
      <c r="F1490" s="22" t="s">
        <v>4098</v>
      </c>
      <c r="G1490" s="20">
        <v>1540.12</v>
      </c>
      <c r="AP1490" t="str">
        <f t="shared" si="46"/>
        <v/>
      </c>
      <c r="AQ1490" t="str">
        <f>IF(A1490="","",VLOOKUP(A1490,'Base Sites'!A:B,2,FALSE))</f>
        <v/>
      </c>
      <c r="AT1490" t="str">
        <f>IF(A1490="","",VLOOKUP(L1490,'Base Vendeurs'!A:B,2,FALSE))</f>
        <v/>
      </c>
      <c r="AV1490" t="str">
        <f t="shared" si="47"/>
        <v/>
      </c>
    </row>
    <row r="1491" spans="1:48" x14ac:dyDescent="0.25">
      <c r="A1491" s="485"/>
      <c r="B1491" s="481"/>
      <c r="C1491" s="481"/>
      <c r="D1491" s="464">
        <v>5945</v>
      </c>
      <c r="E1491" s="22" t="s">
        <v>23</v>
      </c>
      <c r="F1491" s="22" t="s">
        <v>3497</v>
      </c>
      <c r="G1491" s="20">
        <v>787.78</v>
      </c>
      <c r="AP1491" t="str">
        <f t="shared" si="46"/>
        <v/>
      </c>
      <c r="AQ1491" t="str">
        <f>IF(A1491="","",VLOOKUP(A1491,'Base Sites'!A:B,2,FALSE))</f>
        <v/>
      </c>
      <c r="AT1491" t="str">
        <f>IF(A1491="","",VLOOKUP(L1491,'Base Vendeurs'!A:B,2,FALSE))</f>
        <v/>
      </c>
      <c r="AV1491" t="str">
        <f t="shared" si="47"/>
        <v/>
      </c>
    </row>
    <row r="1492" spans="1:48" x14ac:dyDescent="0.25">
      <c r="A1492" s="485"/>
      <c r="B1492" s="481"/>
      <c r="C1492" s="481"/>
      <c r="D1492" s="464">
        <v>5972</v>
      </c>
      <c r="E1492" s="480" t="s">
        <v>177</v>
      </c>
      <c r="F1492" s="22" t="s">
        <v>3427</v>
      </c>
      <c r="G1492" s="20">
        <v>1734.35</v>
      </c>
      <c r="AP1492" t="str">
        <f t="shared" si="46"/>
        <v/>
      </c>
      <c r="AQ1492" t="str">
        <f>IF(A1492="","",VLOOKUP(A1492,'Base Sites'!A:B,2,FALSE))</f>
        <v/>
      </c>
      <c r="AT1492" t="str">
        <f>IF(A1492="","",VLOOKUP(L1492,'Base Vendeurs'!A:B,2,FALSE))</f>
        <v/>
      </c>
      <c r="AV1492" t="str">
        <f t="shared" si="47"/>
        <v/>
      </c>
    </row>
    <row r="1493" spans="1:48" x14ac:dyDescent="0.25">
      <c r="A1493" s="485"/>
      <c r="B1493" s="481"/>
      <c r="C1493" s="481"/>
      <c r="D1493" s="464">
        <v>5982</v>
      </c>
      <c r="E1493" s="481" t="s">
        <v>177</v>
      </c>
      <c r="F1493" s="22" t="s">
        <v>4210</v>
      </c>
      <c r="G1493" s="20">
        <v>1812.14</v>
      </c>
      <c r="AP1493" t="str">
        <f t="shared" si="46"/>
        <v/>
      </c>
      <c r="AQ1493" t="str">
        <f>IF(A1493="","",VLOOKUP(A1493,'Base Sites'!A:B,2,FALSE))</f>
        <v/>
      </c>
      <c r="AT1493" t="str">
        <f>IF(A1493="","",VLOOKUP(L1493,'Base Vendeurs'!A:B,2,FALSE))</f>
        <v/>
      </c>
      <c r="AV1493" t="str">
        <f t="shared" si="47"/>
        <v/>
      </c>
    </row>
    <row r="1494" spans="1:48" x14ac:dyDescent="0.25">
      <c r="A1494" s="485"/>
      <c r="B1494" s="481"/>
      <c r="C1494" s="481"/>
      <c r="D1494" s="464">
        <v>6003</v>
      </c>
      <c r="E1494" s="481" t="s">
        <v>177</v>
      </c>
      <c r="F1494" s="22" t="s">
        <v>4212</v>
      </c>
      <c r="G1494" s="20">
        <v>1782.6</v>
      </c>
      <c r="AP1494" t="str">
        <f t="shared" si="46"/>
        <v/>
      </c>
      <c r="AQ1494" t="str">
        <f>IF(A1494="","",VLOOKUP(A1494,'Base Sites'!A:B,2,FALSE))</f>
        <v/>
      </c>
      <c r="AT1494" t="str">
        <f>IF(A1494="","",VLOOKUP(L1494,'Base Vendeurs'!A:B,2,FALSE))</f>
        <v/>
      </c>
      <c r="AV1494" t="str">
        <f t="shared" si="47"/>
        <v/>
      </c>
    </row>
    <row r="1495" spans="1:48" x14ac:dyDescent="0.25">
      <c r="A1495" s="485"/>
      <c r="B1495" s="481"/>
      <c r="C1495" s="481"/>
      <c r="D1495" s="464">
        <v>6008</v>
      </c>
      <c r="E1495" s="22" t="s">
        <v>107</v>
      </c>
      <c r="F1495" s="22" t="s">
        <v>4130</v>
      </c>
      <c r="G1495" s="20">
        <v>1043.98</v>
      </c>
      <c r="AP1495" t="str">
        <f t="shared" si="46"/>
        <v/>
      </c>
      <c r="AQ1495" t="str">
        <f>IF(A1495="","",VLOOKUP(A1495,'Base Sites'!A:B,2,FALSE))</f>
        <v/>
      </c>
      <c r="AT1495" t="str">
        <f>IF(A1495="","",VLOOKUP(L1495,'Base Vendeurs'!A:B,2,FALSE))</f>
        <v/>
      </c>
      <c r="AV1495" t="str">
        <f t="shared" si="47"/>
        <v/>
      </c>
    </row>
    <row r="1496" spans="1:48" x14ac:dyDescent="0.25">
      <c r="A1496" s="485"/>
      <c r="B1496" s="481"/>
      <c r="C1496" s="481"/>
      <c r="D1496" s="464">
        <v>6009</v>
      </c>
      <c r="E1496" s="22" t="s">
        <v>177</v>
      </c>
      <c r="F1496" s="22" t="s">
        <v>3463</v>
      </c>
      <c r="G1496" s="20">
        <v>2199.27</v>
      </c>
      <c r="AP1496" t="str">
        <f t="shared" si="46"/>
        <v/>
      </c>
      <c r="AQ1496" t="str">
        <f>IF(A1496="","",VLOOKUP(A1496,'Base Sites'!A:B,2,FALSE))</f>
        <v/>
      </c>
      <c r="AT1496" t="str">
        <f>IF(A1496="","",VLOOKUP(L1496,'Base Vendeurs'!A:B,2,FALSE))</f>
        <v/>
      </c>
      <c r="AV1496" t="str">
        <f t="shared" si="47"/>
        <v/>
      </c>
    </row>
    <row r="1497" spans="1:48" x14ac:dyDescent="0.25">
      <c r="A1497" s="485"/>
      <c r="B1497" s="481"/>
      <c r="C1497" s="481"/>
      <c r="D1497" s="464">
        <v>6278</v>
      </c>
      <c r="E1497" s="22" t="s">
        <v>190</v>
      </c>
      <c r="F1497" s="22" t="s">
        <v>4946</v>
      </c>
      <c r="G1497" s="20">
        <v>787.47</v>
      </c>
      <c r="AP1497" t="str">
        <f t="shared" si="46"/>
        <v/>
      </c>
      <c r="AQ1497" t="str">
        <f>IF(A1497="","",VLOOKUP(A1497,'Base Sites'!A:B,2,FALSE))</f>
        <v/>
      </c>
      <c r="AT1497" t="str">
        <f>IF(A1497="","",VLOOKUP(L1497,'Base Vendeurs'!A:B,2,FALSE))</f>
        <v/>
      </c>
      <c r="AV1497" t="str">
        <f t="shared" si="47"/>
        <v/>
      </c>
    </row>
    <row r="1498" spans="1:48" x14ac:dyDescent="0.25">
      <c r="A1498" s="485"/>
      <c r="B1498" s="481"/>
      <c r="C1498" s="481"/>
      <c r="D1498" s="464">
        <v>8975</v>
      </c>
      <c r="E1498" s="22" t="s">
        <v>192</v>
      </c>
      <c r="F1498" s="22" t="s">
        <v>4035</v>
      </c>
      <c r="G1498" s="20">
        <v>944.62</v>
      </c>
      <c r="AP1498" t="str">
        <f t="shared" si="46"/>
        <v/>
      </c>
      <c r="AQ1498" t="str">
        <f>IF(A1498="","",VLOOKUP(A1498,'Base Sites'!A:B,2,FALSE))</f>
        <v/>
      </c>
      <c r="AT1498" t="str">
        <f>IF(A1498="","",VLOOKUP(L1498,'Base Vendeurs'!A:B,2,FALSE))</f>
        <v/>
      </c>
      <c r="AV1498" t="str">
        <f t="shared" si="47"/>
        <v/>
      </c>
    </row>
    <row r="1499" spans="1:48" x14ac:dyDescent="0.25">
      <c r="A1499" s="485"/>
      <c r="B1499" s="481"/>
      <c r="C1499" s="480" t="s">
        <v>5242</v>
      </c>
      <c r="D1499" s="481"/>
      <c r="E1499" s="481"/>
      <c r="F1499" s="481"/>
      <c r="G1499" s="20">
        <v>34140.509999999995</v>
      </c>
      <c r="AP1499" t="str">
        <f t="shared" si="46"/>
        <v/>
      </c>
      <c r="AQ1499" t="str">
        <f>IF(A1499="","",VLOOKUP(A1499,'Base Sites'!A:B,2,FALSE))</f>
        <v/>
      </c>
      <c r="AT1499" t="str">
        <f>IF(A1499="","",VLOOKUP(L1499,'Base Vendeurs'!A:B,2,FALSE))</f>
        <v/>
      </c>
      <c r="AV1499" t="str">
        <f t="shared" si="47"/>
        <v/>
      </c>
    </row>
    <row r="1500" spans="1:48" x14ac:dyDescent="0.25">
      <c r="A1500" s="485"/>
      <c r="B1500" s="481"/>
      <c r="C1500" s="22" t="s">
        <v>444</v>
      </c>
      <c r="D1500" s="464">
        <v>8920</v>
      </c>
      <c r="E1500" s="22" t="s">
        <v>93</v>
      </c>
      <c r="F1500" s="22" t="s">
        <v>1983</v>
      </c>
      <c r="G1500" s="20">
        <v>2164.8200000000002</v>
      </c>
      <c r="AP1500" t="str">
        <f t="shared" si="46"/>
        <v/>
      </c>
      <c r="AQ1500" t="str">
        <f>IF(A1500="","",VLOOKUP(A1500,'Base Sites'!A:B,2,FALSE))</f>
        <v/>
      </c>
      <c r="AT1500" t="str">
        <f>IF(A1500="","",VLOOKUP(L1500,'Base Vendeurs'!A:B,2,FALSE))</f>
        <v/>
      </c>
      <c r="AV1500" t="str">
        <f t="shared" si="47"/>
        <v/>
      </c>
    </row>
    <row r="1501" spans="1:48" x14ac:dyDescent="0.25">
      <c r="A1501" s="485"/>
      <c r="B1501" s="481"/>
      <c r="C1501" s="480" t="s">
        <v>5243</v>
      </c>
      <c r="D1501" s="481"/>
      <c r="E1501" s="481"/>
      <c r="F1501" s="481"/>
      <c r="G1501" s="20">
        <v>2164.8200000000002</v>
      </c>
      <c r="AP1501" t="str">
        <f t="shared" si="46"/>
        <v/>
      </c>
      <c r="AQ1501" t="str">
        <f>IF(A1501="","",VLOOKUP(A1501,'Base Sites'!A:B,2,FALSE))</f>
        <v/>
      </c>
      <c r="AT1501" t="str">
        <f>IF(A1501="","",VLOOKUP(L1501,'Base Vendeurs'!A:B,2,FALSE))</f>
        <v/>
      </c>
      <c r="AV1501" t="str">
        <f t="shared" si="47"/>
        <v/>
      </c>
    </row>
    <row r="1502" spans="1:48" x14ac:dyDescent="0.25">
      <c r="A1502" s="485"/>
      <c r="B1502" s="481"/>
      <c r="C1502" s="22" t="s">
        <v>455</v>
      </c>
      <c r="D1502" s="464">
        <v>3431</v>
      </c>
      <c r="E1502" s="22" t="s">
        <v>23</v>
      </c>
      <c r="F1502" s="22" t="s">
        <v>1530</v>
      </c>
      <c r="G1502" s="20">
        <v>879.17</v>
      </c>
      <c r="AP1502" t="str">
        <f t="shared" si="46"/>
        <v/>
      </c>
      <c r="AQ1502" t="str">
        <f>IF(A1502="","",VLOOKUP(A1502,'Base Sites'!A:B,2,FALSE))</f>
        <v/>
      </c>
      <c r="AT1502" t="str">
        <f>IF(A1502="","",VLOOKUP(L1502,'Base Vendeurs'!A:B,2,FALSE))</f>
        <v/>
      </c>
      <c r="AV1502" t="str">
        <f t="shared" si="47"/>
        <v/>
      </c>
    </row>
    <row r="1503" spans="1:48" x14ac:dyDescent="0.25">
      <c r="A1503" s="485"/>
      <c r="B1503" s="481"/>
      <c r="C1503" s="480" t="s">
        <v>5216</v>
      </c>
      <c r="D1503" s="481"/>
      <c r="E1503" s="481"/>
      <c r="F1503" s="481"/>
      <c r="G1503" s="20">
        <v>879.17</v>
      </c>
      <c r="AP1503" t="str">
        <f t="shared" si="46"/>
        <v/>
      </c>
      <c r="AQ1503" t="str">
        <f>IF(A1503="","",VLOOKUP(A1503,'Base Sites'!A:B,2,FALSE))</f>
        <v/>
      </c>
      <c r="AT1503" t="str">
        <f>IF(A1503="","",VLOOKUP(L1503,'Base Vendeurs'!A:B,2,FALSE))</f>
        <v/>
      </c>
      <c r="AV1503" t="str">
        <f t="shared" si="47"/>
        <v/>
      </c>
    </row>
    <row r="1504" spans="1:48" x14ac:dyDescent="0.25">
      <c r="A1504" s="485"/>
      <c r="B1504" s="481"/>
      <c r="C1504" s="22" t="s">
        <v>658</v>
      </c>
      <c r="D1504" s="464">
        <v>3518</v>
      </c>
      <c r="E1504" s="22" t="s">
        <v>26</v>
      </c>
      <c r="F1504" s="22" t="s">
        <v>959</v>
      </c>
      <c r="G1504" s="20">
        <v>1499.01</v>
      </c>
      <c r="AP1504" t="str">
        <f t="shared" si="46"/>
        <v/>
      </c>
      <c r="AQ1504" t="str">
        <f>IF(A1504="","",VLOOKUP(A1504,'Base Sites'!A:B,2,FALSE))</f>
        <v/>
      </c>
      <c r="AT1504" t="str">
        <f>IF(A1504="","",VLOOKUP(L1504,'Base Vendeurs'!A:B,2,FALSE))</f>
        <v/>
      </c>
      <c r="AV1504" t="str">
        <f t="shared" si="47"/>
        <v/>
      </c>
    </row>
    <row r="1505" spans="1:48" x14ac:dyDescent="0.25">
      <c r="A1505" s="485"/>
      <c r="B1505" s="481"/>
      <c r="C1505" s="480" t="s">
        <v>5244</v>
      </c>
      <c r="D1505" s="481"/>
      <c r="E1505" s="481"/>
      <c r="F1505" s="481"/>
      <c r="G1505" s="20">
        <v>1499.01</v>
      </c>
      <c r="AP1505" t="str">
        <f t="shared" si="46"/>
        <v/>
      </c>
      <c r="AQ1505" t="str">
        <f>IF(A1505="","",VLOOKUP(A1505,'Base Sites'!A:B,2,FALSE))</f>
        <v/>
      </c>
      <c r="AT1505" t="str">
        <f>IF(A1505="","",VLOOKUP(L1505,'Base Vendeurs'!A:B,2,FALSE))</f>
        <v/>
      </c>
      <c r="AV1505" t="str">
        <f t="shared" si="47"/>
        <v/>
      </c>
    </row>
    <row r="1506" spans="1:48" x14ac:dyDescent="0.25">
      <c r="A1506" s="485"/>
      <c r="B1506" s="481"/>
      <c r="C1506" s="22" t="s">
        <v>1996</v>
      </c>
      <c r="D1506" s="464">
        <v>5840</v>
      </c>
      <c r="E1506" s="22" t="s">
        <v>93</v>
      </c>
      <c r="F1506" s="22" t="s">
        <v>4080</v>
      </c>
      <c r="G1506" s="20">
        <v>843.29</v>
      </c>
      <c r="AP1506" t="str">
        <f t="shared" si="46"/>
        <v/>
      </c>
      <c r="AQ1506" t="str">
        <f>IF(A1506="","",VLOOKUP(A1506,'Base Sites'!A:B,2,FALSE))</f>
        <v/>
      </c>
      <c r="AT1506" t="str">
        <f>IF(A1506="","",VLOOKUP(L1506,'Base Vendeurs'!A:B,2,FALSE))</f>
        <v/>
      </c>
      <c r="AV1506" t="str">
        <f t="shared" si="47"/>
        <v/>
      </c>
    </row>
    <row r="1507" spans="1:48" x14ac:dyDescent="0.25">
      <c r="A1507" s="485"/>
      <c r="B1507" s="481"/>
      <c r="C1507" s="480" t="s">
        <v>5231</v>
      </c>
      <c r="D1507" s="481"/>
      <c r="E1507" s="481"/>
      <c r="F1507" s="481"/>
      <c r="G1507" s="20">
        <v>843.29</v>
      </c>
      <c r="AP1507" t="str">
        <f t="shared" si="46"/>
        <v/>
      </c>
      <c r="AQ1507" t="str">
        <f>IF(A1507="","",VLOOKUP(A1507,'Base Sites'!A:B,2,FALSE))</f>
        <v/>
      </c>
      <c r="AT1507" t="str">
        <f>IF(A1507="","",VLOOKUP(L1507,'Base Vendeurs'!A:B,2,FALSE))</f>
        <v/>
      </c>
      <c r="AV1507" t="str">
        <f t="shared" si="47"/>
        <v/>
      </c>
    </row>
    <row r="1508" spans="1:48" x14ac:dyDescent="0.25">
      <c r="A1508" s="485"/>
      <c r="B1508" s="481"/>
      <c r="C1508" s="22" t="s">
        <v>451</v>
      </c>
      <c r="D1508" s="464">
        <v>5793</v>
      </c>
      <c r="E1508" s="22" t="s">
        <v>93</v>
      </c>
      <c r="F1508" s="22" t="s">
        <v>3276</v>
      </c>
      <c r="G1508" s="20">
        <v>681.61</v>
      </c>
      <c r="AP1508" t="str">
        <f t="shared" si="46"/>
        <v/>
      </c>
      <c r="AQ1508" t="str">
        <f>IF(A1508="","",VLOOKUP(A1508,'Base Sites'!A:B,2,FALSE))</f>
        <v/>
      </c>
      <c r="AT1508" t="str">
        <f>IF(A1508="","",VLOOKUP(L1508,'Base Vendeurs'!A:B,2,FALSE))</f>
        <v/>
      </c>
      <c r="AV1508" t="str">
        <f t="shared" si="47"/>
        <v/>
      </c>
    </row>
    <row r="1509" spans="1:48" x14ac:dyDescent="0.25">
      <c r="A1509" s="485"/>
      <c r="B1509" s="481"/>
      <c r="C1509" s="480" t="s">
        <v>5245</v>
      </c>
      <c r="D1509" s="481"/>
      <c r="E1509" s="481"/>
      <c r="F1509" s="481"/>
      <c r="G1509" s="20">
        <v>681.61</v>
      </c>
      <c r="AP1509" t="str">
        <f t="shared" si="46"/>
        <v/>
      </c>
      <c r="AQ1509" t="str">
        <f>IF(A1509="","",VLOOKUP(A1509,'Base Sites'!A:B,2,FALSE))</f>
        <v/>
      </c>
      <c r="AT1509" t="str">
        <f>IF(A1509="","",VLOOKUP(L1509,'Base Vendeurs'!A:B,2,FALSE))</f>
        <v/>
      </c>
      <c r="AV1509" t="str">
        <f t="shared" si="47"/>
        <v/>
      </c>
    </row>
    <row r="1510" spans="1:48" x14ac:dyDescent="0.25">
      <c r="A1510" s="485"/>
      <c r="B1510" s="480" t="s">
        <v>5187</v>
      </c>
      <c r="C1510" s="481"/>
      <c r="D1510" s="481"/>
      <c r="E1510" s="481"/>
      <c r="F1510" s="481"/>
      <c r="G1510" s="20">
        <v>371033.74999999971</v>
      </c>
      <c r="AP1510" t="str">
        <f t="shared" si="46"/>
        <v/>
      </c>
      <c r="AQ1510" t="str">
        <f>IF(A1510="","",VLOOKUP(A1510,'Base Sites'!A:B,2,FALSE))</f>
        <v/>
      </c>
      <c r="AT1510" t="str">
        <f>IF(A1510="","",VLOOKUP(L1510,'Base Vendeurs'!A:B,2,FALSE))</f>
        <v/>
      </c>
      <c r="AV1510" t="str">
        <f t="shared" si="47"/>
        <v/>
      </c>
    </row>
    <row r="1511" spans="1:48" x14ac:dyDescent="0.25">
      <c r="A1511" s="482" t="s">
        <v>5188</v>
      </c>
      <c r="B1511" s="481"/>
      <c r="C1511" s="481"/>
      <c r="D1511" s="481"/>
      <c r="E1511" s="481"/>
      <c r="F1511" s="481"/>
      <c r="G1511" s="20">
        <v>759021.83000000089</v>
      </c>
      <c r="AP1511" t="str">
        <f t="shared" si="46"/>
        <v/>
      </c>
      <c r="AQ1511" t="e">
        <f>IF(A1511="","",VLOOKUP(A1511,'Base Sites'!A:B,2,FALSE))</f>
        <v>#N/A</v>
      </c>
      <c r="AT1511" t="e">
        <f>IF(A1511="","",VLOOKUP(L1511,'Base Vendeurs'!A:B,2,FALSE))</f>
        <v>#N/A</v>
      </c>
      <c r="AV1511" t="e">
        <f t="shared" si="47"/>
        <v>#DIV/0!</v>
      </c>
    </row>
    <row r="1512" spans="1:48" x14ac:dyDescent="0.25">
      <c r="A1512" s="482">
        <v>60</v>
      </c>
      <c r="B1512" s="480" t="s">
        <v>104</v>
      </c>
      <c r="C1512" s="480" t="s">
        <v>33</v>
      </c>
      <c r="D1512" s="464">
        <v>2317</v>
      </c>
      <c r="E1512" s="480" t="s">
        <v>107</v>
      </c>
      <c r="F1512" s="22" t="s">
        <v>282</v>
      </c>
      <c r="G1512" s="20">
        <v>5.8199999999999932</v>
      </c>
      <c r="AP1512" t="str">
        <f t="shared" si="46"/>
        <v/>
      </c>
      <c r="AQ1512" t="str">
        <f>IF(A1512="","",VLOOKUP(A1512,'Base Sites'!A:B,2,FALSE))</f>
        <v>Val de Lys Automobiles</v>
      </c>
      <c r="AT1512" t="e">
        <f>IF(A1512="","",VLOOKUP(L1512,'Base Vendeurs'!A:B,2,FALSE))</f>
        <v>#N/A</v>
      </c>
      <c r="AV1512" t="e">
        <f t="shared" si="47"/>
        <v>#DIV/0!</v>
      </c>
    </row>
    <row r="1513" spans="1:48" x14ac:dyDescent="0.25">
      <c r="A1513" s="481"/>
      <c r="B1513" s="481"/>
      <c r="C1513" s="481"/>
      <c r="D1513" s="464">
        <v>2318</v>
      </c>
      <c r="E1513" s="481" t="s">
        <v>107</v>
      </c>
      <c r="F1513" s="22" t="s">
        <v>282</v>
      </c>
      <c r="G1513" s="20">
        <v>5.8199999999999932</v>
      </c>
      <c r="AP1513" t="str">
        <f t="shared" si="46"/>
        <v/>
      </c>
      <c r="AQ1513" t="str">
        <f>IF(A1513="","",VLOOKUP(A1513,'Base Sites'!A:B,2,FALSE))</f>
        <v/>
      </c>
      <c r="AT1513" t="str">
        <f>IF(A1513="","",VLOOKUP(L1513,'Base Vendeurs'!A:B,2,FALSE))</f>
        <v/>
      </c>
      <c r="AV1513" t="str">
        <f t="shared" si="47"/>
        <v/>
      </c>
    </row>
    <row r="1514" spans="1:48" x14ac:dyDescent="0.25">
      <c r="A1514" s="481"/>
      <c r="B1514" s="481"/>
      <c r="C1514" s="481"/>
      <c r="D1514" s="464">
        <v>2319</v>
      </c>
      <c r="E1514" s="481" t="s">
        <v>107</v>
      </c>
      <c r="F1514" s="22" t="s">
        <v>282</v>
      </c>
      <c r="G1514" s="20">
        <v>5.8199999999999932</v>
      </c>
      <c r="AP1514" t="str">
        <f t="shared" si="46"/>
        <v/>
      </c>
      <c r="AQ1514" t="str">
        <f>IF(A1514="","",VLOOKUP(A1514,'Base Sites'!A:B,2,FALSE))</f>
        <v/>
      </c>
      <c r="AT1514" t="str">
        <f>IF(A1514="","",VLOOKUP(L1514,'Base Vendeurs'!A:B,2,FALSE))</f>
        <v/>
      </c>
      <c r="AV1514" t="str">
        <f t="shared" si="47"/>
        <v/>
      </c>
    </row>
    <row r="1515" spans="1:48" x14ac:dyDescent="0.25">
      <c r="A1515" s="481"/>
      <c r="B1515" s="481"/>
      <c r="C1515" s="481"/>
      <c r="D1515" s="464">
        <v>2320</v>
      </c>
      <c r="E1515" s="481" t="s">
        <v>107</v>
      </c>
      <c r="F1515" s="22" t="s">
        <v>282</v>
      </c>
      <c r="G1515" s="20">
        <v>5.8199999999999932</v>
      </c>
      <c r="AP1515" t="str">
        <f t="shared" si="46"/>
        <v/>
      </c>
      <c r="AQ1515" t="str">
        <f>IF(A1515="","",VLOOKUP(A1515,'Base Sites'!A:B,2,FALSE))</f>
        <v/>
      </c>
      <c r="AT1515" t="str">
        <f>IF(A1515="","",VLOOKUP(L1515,'Base Vendeurs'!A:B,2,FALSE))</f>
        <v/>
      </c>
      <c r="AV1515" t="str">
        <f t="shared" si="47"/>
        <v/>
      </c>
    </row>
    <row r="1516" spans="1:48" x14ac:dyDescent="0.25">
      <c r="A1516" s="481"/>
      <c r="B1516" s="481"/>
      <c r="C1516" s="481"/>
      <c r="D1516" s="464">
        <v>2321</v>
      </c>
      <c r="E1516" s="481" t="s">
        <v>107</v>
      </c>
      <c r="F1516" s="22" t="s">
        <v>282</v>
      </c>
      <c r="G1516" s="20">
        <v>5.8199999999999932</v>
      </c>
      <c r="AP1516" t="str">
        <f t="shared" si="46"/>
        <v/>
      </c>
      <c r="AQ1516" t="str">
        <f>IF(A1516="","",VLOOKUP(A1516,'Base Sites'!A:B,2,FALSE))</f>
        <v/>
      </c>
      <c r="AT1516" t="str">
        <f>IF(A1516="","",VLOOKUP(L1516,'Base Vendeurs'!A:B,2,FALSE))</f>
        <v/>
      </c>
      <c r="AV1516" t="str">
        <f t="shared" si="47"/>
        <v/>
      </c>
    </row>
    <row r="1517" spans="1:48" x14ac:dyDescent="0.25">
      <c r="A1517" s="481"/>
      <c r="B1517" s="481"/>
      <c r="C1517" s="481"/>
      <c r="D1517" s="464">
        <v>2322</v>
      </c>
      <c r="E1517" s="481" t="s">
        <v>107</v>
      </c>
      <c r="F1517" s="22" t="s">
        <v>282</v>
      </c>
      <c r="G1517" s="20">
        <v>1.65</v>
      </c>
      <c r="AP1517" t="str">
        <f t="shared" si="46"/>
        <v/>
      </c>
      <c r="AQ1517" t="str">
        <f>IF(A1517="","",VLOOKUP(A1517,'Base Sites'!A:B,2,FALSE))</f>
        <v/>
      </c>
      <c r="AT1517" t="str">
        <f>IF(A1517="","",VLOOKUP(L1517,'Base Vendeurs'!A:B,2,FALSE))</f>
        <v/>
      </c>
      <c r="AV1517" t="str">
        <f t="shared" si="47"/>
        <v/>
      </c>
    </row>
    <row r="1518" spans="1:48" x14ac:dyDescent="0.25">
      <c r="A1518" s="481"/>
      <c r="B1518" s="481"/>
      <c r="C1518" s="481"/>
      <c r="D1518" s="464">
        <v>2323</v>
      </c>
      <c r="E1518" s="481" t="s">
        <v>107</v>
      </c>
      <c r="F1518" s="22" t="s">
        <v>282</v>
      </c>
      <c r="G1518" s="20">
        <v>1.65</v>
      </c>
      <c r="AP1518" t="str">
        <f t="shared" si="46"/>
        <v/>
      </c>
      <c r="AQ1518" t="str">
        <f>IF(A1518="","",VLOOKUP(A1518,'Base Sites'!A:B,2,FALSE))</f>
        <v/>
      </c>
      <c r="AT1518" t="str">
        <f>IF(A1518="","",VLOOKUP(L1518,'Base Vendeurs'!A:B,2,FALSE))</f>
        <v/>
      </c>
      <c r="AV1518" t="str">
        <f t="shared" si="47"/>
        <v/>
      </c>
    </row>
    <row r="1519" spans="1:48" x14ac:dyDescent="0.25">
      <c r="A1519" s="481"/>
      <c r="B1519" s="481"/>
      <c r="C1519" s="481"/>
      <c r="D1519" s="464">
        <v>2324</v>
      </c>
      <c r="E1519" s="481" t="s">
        <v>107</v>
      </c>
      <c r="F1519" s="22" t="s">
        <v>282</v>
      </c>
      <c r="G1519" s="20">
        <v>1.65</v>
      </c>
      <c r="AP1519" t="str">
        <f t="shared" si="46"/>
        <v/>
      </c>
      <c r="AQ1519" t="str">
        <f>IF(A1519="","",VLOOKUP(A1519,'Base Sites'!A:B,2,FALSE))</f>
        <v/>
      </c>
      <c r="AT1519" t="str">
        <f>IF(A1519="","",VLOOKUP(L1519,'Base Vendeurs'!A:B,2,FALSE))</f>
        <v/>
      </c>
      <c r="AV1519" t="str">
        <f t="shared" si="47"/>
        <v/>
      </c>
    </row>
    <row r="1520" spans="1:48" x14ac:dyDescent="0.25">
      <c r="A1520" s="481"/>
      <c r="B1520" s="481"/>
      <c r="C1520" s="481"/>
      <c r="D1520" s="464">
        <v>2325</v>
      </c>
      <c r="E1520" s="481" t="s">
        <v>107</v>
      </c>
      <c r="F1520" s="22" t="s">
        <v>282</v>
      </c>
      <c r="G1520" s="20">
        <v>1.65</v>
      </c>
      <c r="AP1520" t="str">
        <f t="shared" si="46"/>
        <v/>
      </c>
      <c r="AQ1520" t="str">
        <f>IF(A1520="","",VLOOKUP(A1520,'Base Sites'!A:B,2,FALSE))</f>
        <v/>
      </c>
      <c r="AT1520" t="str">
        <f>IF(A1520="","",VLOOKUP(L1520,'Base Vendeurs'!A:B,2,FALSE))</f>
        <v/>
      </c>
      <c r="AV1520" t="str">
        <f t="shared" si="47"/>
        <v/>
      </c>
    </row>
    <row r="1521" spans="1:48" x14ac:dyDescent="0.25">
      <c r="A1521" s="481"/>
      <c r="B1521" s="481"/>
      <c r="C1521" s="481"/>
      <c r="D1521" s="464">
        <v>2326</v>
      </c>
      <c r="E1521" s="481" t="s">
        <v>107</v>
      </c>
      <c r="F1521" s="22" t="s">
        <v>282</v>
      </c>
      <c r="G1521" s="20">
        <v>1.65</v>
      </c>
      <c r="AP1521" t="str">
        <f t="shared" si="46"/>
        <v/>
      </c>
      <c r="AQ1521" t="str">
        <f>IF(A1521="","",VLOOKUP(A1521,'Base Sites'!A:B,2,FALSE))</f>
        <v/>
      </c>
      <c r="AT1521" t="str">
        <f>IF(A1521="","",VLOOKUP(L1521,'Base Vendeurs'!A:B,2,FALSE))</f>
        <v/>
      </c>
      <c r="AV1521" t="str">
        <f t="shared" si="47"/>
        <v/>
      </c>
    </row>
    <row r="1522" spans="1:48" x14ac:dyDescent="0.25">
      <c r="A1522" s="481"/>
      <c r="B1522" s="481"/>
      <c r="C1522" s="481"/>
      <c r="D1522" s="464">
        <v>2331</v>
      </c>
      <c r="E1522" s="480" t="s">
        <v>23</v>
      </c>
      <c r="F1522" s="22" t="s">
        <v>282</v>
      </c>
      <c r="G1522" s="20">
        <v>543.67999999999995</v>
      </c>
      <c r="AP1522" t="str">
        <f t="shared" si="46"/>
        <v/>
      </c>
      <c r="AQ1522" t="str">
        <f>IF(A1522="","",VLOOKUP(A1522,'Base Sites'!A:B,2,FALSE))</f>
        <v/>
      </c>
      <c r="AT1522" t="str">
        <f>IF(A1522="","",VLOOKUP(L1522,'Base Vendeurs'!A:B,2,FALSE))</f>
        <v/>
      </c>
      <c r="AV1522" t="str">
        <f t="shared" si="47"/>
        <v/>
      </c>
    </row>
    <row r="1523" spans="1:48" x14ac:dyDescent="0.25">
      <c r="A1523" s="481"/>
      <c r="B1523" s="481"/>
      <c r="C1523" s="481"/>
      <c r="D1523" s="464">
        <v>2332</v>
      </c>
      <c r="E1523" s="481" t="s">
        <v>23</v>
      </c>
      <c r="F1523" s="22" t="s">
        <v>282</v>
      </c>
      <c r="G1523" s="20">
        <v>543.67999999999995</v>
      </c>
      <c r="AP1523" t="str">
        <f t="shared" si="46"/>
        <v/>
      </c>
      <c r="AQ1523" t="str">
        <f>IF(A1523="","",VLOOKUP(A1523,'Base Sites'!A:B,2,FALSE))</f>
        <v/>
      </c>
      <c r="AT1523" t="str">
        <f>IF(A1523="","",VLOOKUP(L1523,'Base Vendeurs'!A:B,2,FALSE))</f>
        <v/>
      </c>
      <c r="AV1523" t="str">
        <f t="shared" si="47"/>
        <v/>
      </c>
    </row>
    <row r="1524" spans="1:48" x14ac:dyDescent="0.25">
      <c r="A1524" s="481"/>
      <c r="B1524" s="481"/>
      <c r="C1524" s="481"/>
      <c r="D1524" s="464">
        <v>2333</v>
      </c>
      <c r="E1524" s="481" t="s">
        <v>23</v>
      </c>
      <c r="F1524" s="22" t="s">
        <v>282</v>
      </c>
      <c r="G1524" s="20">
        <v>543.67999999999995</v>
      </c>
      <c r="AP1524" t="str">
        <f t="shared" si="46"/>
        <v/>
      </c>
      <c r="AQ1524" t="str">
        <f>IF(A1524="","",VLOOKUP(A1524,'Base Sites'!A:B,2,FALSE))</f>
        <v/>
      </c>
      <c r="AT1524" t="str">
        <f>IF(A1524="","",VLOOKUP(L1524,'Base Vendeurs'!A:B,2,FALSE))</f>
        <v/>
      </c>
      <c r="AV1524" t="str">
        <f t="shared" si="47"/>
        <v/>
      </c>
    </row>
    <row r="1525" spans="1:48" x14ac:dyDescent="0.25">
      <c r="A1525" s="481"/>
      <c r="B1525" s="481"/>
      <c r="C1525" s="481"/>
      <c r="D1525" s="464">
        <v>2334</v>
      </c>
      <c r="E1525" s="481" t="s">
        <v>23</v>
      </c>
      <c r="F1525" s="22" t="s">
        <v>282</v>
      </c>
      <c r="G1525" s="20">
        <v>543.67999999999995</v>
      </c>
      <c r="AP1525" t="str">
        <f t="shared" si="46"/>
        <v/>
      </c>
      <c r="AQ1525" t="str">
        <f>IF(A1525="","",VLOOKUP(A1525,'Base Sites'!A:B,2,FALSE))</f>
        <v/>
      </c>
      <c r="AT1525" t="str">
        <f>IF(A1525="","",VLOOKUP(L1525,'Base Vendeurs'!A:B,2,FALSE))</f>
        <v/>
      </c>
      <c r="AV1525" t="str">
        <f t="shared" si="47"/>
        <v/>
      </c>
    </row>
    <row r="1526" spans="1:48" x14ac:dyDescent="0.25">
      <c r="A1526" s="481"/>
      <c r="B1526" s="481"/>
      <c r="C1526" s="481"/>
      <c r="D1526" s="464">
        <v>2335</v>
      </c>
      <c r="E1526" s="481" t="s">
        <v>23</v>
      </c>
      <c r="F1526" s="22" t="s">
        <v>282</v>
      </c>
      <c r="G1526" s="20">
        <v>543.67999999999995</v>
      </c>
      <c r="AP1526" t="str">
        <f t="shared" si="46"/>
        <v/>
      </c>
      <c r="AQ1526" t="str">
        <f>IF(A1526="","",VLOOKUP(A1526,'Base Sites'!A:B,2,FALSE))</f>
        <v/>
      </c>
      <c r="AT1526" t="str">
        <f>IF(A1526="","",VLOOKUP(L1526,'Base Vendeurs'!A:B,2,FALSE))</f>
        <v/>
      </c>
      <c r="AV1526" t="str">
        <f t="shared" si="47"/>
        <v/>
      </c>
    </row>
    <row r="1527" spans="1:48" x14ac:dyDescent="0.25">
      <c r="A1527" s="481"/>
      <c r="B1527" s="481"/>
      <c r="C1527" s="481"/>
      <c r="D1527" s="464">
        <v>2336</v>
      </c>
      <c r="E1527" s="481" t="s">
        <v>23</v>
      </c>
      <c r="F1527" s="22" t="s">
        <v>282</v>
      </c>
      <c r="G1527" s="20">
        <v>543.67999999999995</v>
      </c>
      <c r="AP1527" t="str">
        <f t="shared" si="46"/>
        <v/>
      </c>
      <c r="AQ1527" t="str">
        <f>IF(A1527="","",VLOOKUP(A1527,'Base Sites'!A:B,2,FALSE))</f>
        <v/>
      </c>
      <c r="AT1527" t="str">
        <f>IF(A1527="","",VLOOKUP(L1527,'Base Vendeurs'!A:B,2,FALSE))</f>
        <v/>
      </c>
      <c r="AV1527" t="str">
        <f t="shared" si="47"/>
        <v/>
      </c>
    </row>
    <row r="1528" spans="1:48" x14ac:dyDescent="0.25">
      <c r="A1528" s="481"/>
      <c r="B1528" s="481"/>
      <c r="C1528" s="481"/>
      <c r="D1528" s="464">
        <v>2476</v>
      </c>
      <c r="E1528" s="481" t="s">
        <v>23</v>
      </c>
      <c r="F1528" s="22" t="s">
        <v>1851</v>
      </c>
      <c r="G1528" s="20">
        <v>473.79999999999995</v>
      </c>
      <c r="AP1528" t="str">
        <f t="shared" si="46"/>
        <v/>
      </c>
      <c r="AQ1528" t="str">
        <f>IF(A1528="","",VLOOKUP(A1528,'Base Sites'!A:B,2,FALSE))</f>
        <v/>
      </c>
      <c r="AT1528" t="str">
        <f>IF(A1528="","",VLOOKUP(L1528,'Base Vendeurs'!A:B,2,FALSE))</f>
        <v/>
      </c>
      <c r="AV1528" t="str">
        <f t="shared" si="47"/>
        <v/>
      </c>
    </row>
    <row r="1529" spans="1:48" x14ac:dyDescent="0.25">
      <c r="A1529" s="481"/>
      <c r="B1529" s="481"/>
      <c r="C1529" s="481"/>
      <c r="D1529" s="464">
        <v>3545</v>
      </c>
      <c r="E1529" s="22" t="s">
        <v>24</v>
      </c>
      <c r="F1529" s="22" t="s">
        <v>4336</v>
      </c>
      <c r="G1529" s="20">
        <v>954.01</v>
      </c>
      <c r="AP1529" t="str">
        <f t="shared" si="46"/>
        <v/>
      </c>
      <c r="AQ1529" t="str">
        <f>IF(A1529="","",VLOOKUP(A1529,'Base Sites'!A:B,2,FALSE))</f>
        <v/>
      </c>
      <c r="AT1529" t="str">
        <f>IF(A1529="","",VLOOKUP(L1529,'Base Vendeurs'!A:B,2,FALSE))</f>
        <v/>
      </c>
      <c r="AV1529" t="str">
        <f t="shared" si="47"/>
        <v/>
      </c>
    </row>
    <row r="1530" spans="1:48" x14ac:dyDescent="0.25">
      <c r="A1530" s="481"/>
      <c r="B1530" s="481"/>
      <c r="C1530" s="480" t="s">
        <v>5204</v>
      </c>
      <c r="D1530" s="481"/>
      <c r="E1530" s="481"/>
      <c r="F1530" s="481"/>
      <c r="G1530" s="20">
        <v>4727.24</v>
      </c>
      <c r="AP1530" t="str">
        <f t="shared" si="46"/>
        <v/>
      </c>
      <c r="AQ1530" t="str">
        <f>IF(A1530="","",VLOOKUP(A1530,'Base Sites'!A:B,2,FALSE))</f>
        <v/>
      </c>
      <c r="AT1530" t="str">
        <f>IF(A1530="","",VLOOKUP(L1530,'Base Vendeurs'!A:B,2,FALSE))</f>
        <v/>
      </c>
      <c r="AV1530" t="str">
        <f t="shared" si="47"/>
        <v/>
      </c>
    </row>
    <row r="1531" spans="1:48" x14ac:dyDescent="0.25">
      <c r="A1531" s="481"/>
      <c r="B1531" s="481"/>
      <c r="C1531" s="22" t="s">
        <v>70</v>
      </c>
      <c r="D1531" s="464">
        <v>3176</v>
      </c>
      <c r="E1531" s="22" t="s">
        <v>93</v>
      </c>
      <c r="F1531" s="22" t="s">
        <v>2452</v>
      </c>
      <c r="G1531" s="20">
        <v>1175.31</v>
      </c>
      <c r="AP1531" t="str">
        <f t="shared" si="46"/>
        <v/>
      </c>
      <c r="AQ1531" t="str">
        <f>IF(A1531="","",VLOOKUP(A1531,'Base Sites'!A:B,2,FALSE))</f>
        <v/>
      </c>
      <c r="AT1531" t="str">
        <f>IF(A1531="","",VLOOKUP(L1531,'Base Vendeurs'!A:B,2,FALSE))</f>
        <v/>
      </c>
      <c r="AV1531" t="str">
        <f t="shared" si="47"/>
        <v/>
      </c>
    </row>
    <row r="1532" spans="1:48" x14ac:dyDescent="0.25">
      <c r="A1532" s="481"/>
      <c r="B1532" s="481"/>
      <c r="C1532" s="480" t="s">
        <v>5205</v>
      </c>
      <c r="D1532" s="481"/>
      <c r="E1532" s="481"/>
      <c r="F1532" s="481"/>
      <c r="G1532" s="20">
        <v>1175.31</v>
      </c>
      <c r="AP1532" t="str">
        <f t="shared" si="46"/>
        <v/>
      </c>
      <c r="AQ1532" t="str">
        <f>IF(A1532="","",VLOOKUP(A1532,'Base Sites'!A:B,2,FALSE))</f>
        <v/>
      </c>
      <c r="AT1532" t="str">
        <f>IF(A1532="","",VLOOKUP(L1532,'Base Vendeurs'!A:B,2,FALSE))</f>
        <v/>
      </c>
      <c r="AV1532" t="str">
        <f t="shared" si="47"/>
        <v/>
      </c>
    </row>
    <row r="1533" spans="1:48" x14ac:dyDescent="0.25">
      <c r="A1533" s="481"/>
      <c r="B1533" s="481"/>
      <c r="C1533" s="480" t="s">
        <v>112</v>
      </c>
      <c r="D1533" s="464">
        <v>1955</v>
      </c>
      <c r="E1533" s="22" t="s">
        <v>23</v>
      </c>
      <c r="F1533" s="22" t="s">
        <v>1814</v>
      </c>
      <c r="G1533" s="20">
        <v>697.69</v>
      </c>
      <c r="AP1533" t="str">
        <f t="shared" si="46"/>
        <v/>
      </c>
      <c r="AQ1533" t="str">
        <f>IF(A1533="","",VLOOKUP(A1533,'Base Sites'!A:B,2,FALSE))</f>
        <v/>
      </c>
      <c r="AT1533" t="str">
        <f>IF(A1533="","",VLOOKUP(L1533,'Base Vendeurs'!A:B,2,FALSE))</f>
        <v/>
      </c>
      <c r="AV1533" t="str">
        <f t="shared" si="47"/>
        <v/>
      </c>
    </row>
    <row r="1534" spans="1:48" x14ac:dyDescent="0.25">
      <c r="A1534" s="481"/>
      <c r="B1534" s="481"/>
      <c r="C1534" s="481"/>
      <c r="D1534" s="464">
        <v>2103</v>
      </c>
      <c r="E1534" s="480" t="s">
        <v>107</v>
      </c>
      <c r="F1534" s="22" t="s">
        <v>282</v>
      </c>
      <c r="G1534" s="20">
        <v>246.78</v>
      </c>
      <c r="AP1534" t="str">
        <f t="shared" si="46"/>
        <v/>
      </c>
      <c r="AQ1534" t="str">
        <f>IF(A1534="","",VLOOKUP(A1534,'Base Sites'!A:B,2,FALSE))</f>
        <v/>
      </c>
      <c r="AT1534" t="str">
        <f>IF(A1534="","",VLOOKUP(L1534,'Base Vendeurs'!A:B,2,FALSE))</f>
        <v/>
      </c>
      <c r="AV1534" t="str">
        <f t="shared" si="47"/>
        <v/>
      </c>
    </row>
    <row r="1535" spans="1:48" x14ac:dyDescent="0.25">
      <c r="A1535" s="481"/>
      <c r="B1535" s="481"/>
      <c r="C1535" s="481"/>
      <c r="D1535" s="464">
        <v>2104</v>
      </c>
      <c r="E1535" s="481" t="s">
        <v>107</v>
      </c>
      <c r="F1535" s="22" t="s">
        <v>282</v>
      </c>
      <c r="G1535" s="20">
        <v>246.78</v>
      </c>
      <c r="AP1535" t="str">
        <f t="shared" si="46"/>
        <v/>
      </c>
      <c r="AQ1535" t="str">
        <f>IF(A1535="","",VLOOKUP(A1535,'Base Sites'!A:B,2,FALSE))</f>
        <v/>
      </c>
      <c r="AT1535" t="str">
        <f>IF(A1535="","",VLOOKUP(L1535,'Base Vendeurs'!A:B,2,FALSE))</f>
        <v/>
      </c>
      <c r="AV1535" t="str">
        <f t="shared" si="47"/>
        <v/>
      </c>
    </row>
    <row r="1536" spans="1:48" x14ac:dyDescent="0.25">
      <c r="A1536" s="481"/>
      <c r="B1536" s="481"/>
      <c r="C1536" s="481"/>
      <c r="D1536" s="464">
        <v>2105</v>
      </c>
      <c r="E1536" s="481" t="s">
        <v>107</v>
      </c>
      <c r="F1536" s="22" t="s">
        <v>282</v>
      </c>
      <c r="G1536" s="20">
        <v>246.78</v>
      </c>
      <c r="AP1536" t="str">
        <f t="shared" si="46"/>
        <v/>
      </c>
      <c r="AQ1536" t="str">
        <f>IF(A1536="","",VLOOKUP(A1536,'Base Sites'!A:B,2,FALSE))</f>
        <v/>
      </c>
      <c r="AT1536" t="str">
        <f>IF(A1536="","",VLOOKUP(L1536,'Base Vendeurs'!A:B,2,FALSE))</f>
        <v/>
      </c>
      <c r="AV1536" t="str">
        <f t="shared" si="47"/>
        <v/>
      </c>
    </row>
    <row r="1537" spans="1:48" x14ac:dyDescent="0.25">
      <c r="A1537" s="481"/>
      <c r="B1537" s="481"/>
      <c r="C1537" s="481"/>
      <c r="D1537" s="464">
        <v>2106</v>
      </c>
      <c r="E1537" s="481" t="s">
        <v>107</v>
      </c>
      <c r="F1537" s="22" t="s">
        <v>282</v>
      </c>
      <c r="G1537" s="20">
        <v>246.78</v>
      </c>
      <c r="AP1537" t="str">
        <f t="shared" si="46"/>
        <v/>
      </c>
      <c r="AQ1537" t="str">
        <f>IF(A1537="","",VLOOKUP(A1537,'Base Sites'!A:B,2,FALSE))</f>
        <v/>
      </c>
      <c r="AT1537" t="str">
        <f>IF(A1537="","",VLOOKUP(L1537,'Base Vendeurs'!A:B,2,FALSE))</f>
        <v/>
      </c>
      <c r="AV1537" t="str">
        <f t="shared" si="47"/>
        <v/>
      </c>
    </row>
    <row r="1538" spans="1:48" x14ac:dyDescent="0.25">
      <c r="A1538" s="481"/>
      <c r="B1538" s="481"/>
      <c r="C1538" s="481"/>
      <c r="D1538" s="464">
        <v>2107</v>
      </c>
      <c r="E1538" s="481" t="s">
        <v>107</v>
      </c>
      <c r="F1538" s="22" t="s">
        <v>282</v>
      </c>
      <c r="G1538" s="20">
        <v>246.78</v>
      </c>
      <c r="AP1538" t="str">
        <f t="shared" ref="AP1538:AP1601" si="48">IF(AM1538="","",+AL1538/AM1538)</f>
        <v/>
      </c>
      <c r="AQ1538" t="str">
        <f>IF(A1538="","",VLOOKUP(A1538,'Base Sites'!A:B,2,FALSE))</f>
        <v/>
      </c>
      <c r="AT1538" t="str">
        <f>IF(A1538="","",VLOOKUP(L1538,'Base Vendeurs'!A:B,2,FALSE))</f>
        <v/>
      </c>
      <c r="AV1538" t="str">
        <f t="shared" si="47"/>
        <v/>
      </c>
    </row>
    <row r="1539" spans="1:48" x14ac:dyDescent="0.25">
      <c r="A1539" s="481"/>
      <c r="B1539" s="481"/>
      <c r="C1539" s="481"/>
      <c r="D1539" s="464">
        <v>2108</v>
      </c>
      <c r="E1539" s="480" t="s">
        <v>23</v>
      </c>
      <c r="F1539" s="22" t="s">
        <v>282</v>
      </c>
      <c r="G1539" s="20">
        <v>454.12</v>
      </c>
      <c r="AP1539" t="str">
        <f t="shared" si="48"/>
        <v/>
      </c>
      <c r="AQ1539" t="str">
        <f>IF(A1539="","",VLOOKUP(A1539,'Base Sites'!A:B,2,FALSE))</f>
        <v/>
      </c>
      <c r="AT1539" t="str">
        <f>IF(A1539="","",VLOOKUP(L1539,'Base Vendeurs'!A:B,2,FALSE))</f>
        <v/>
      </c>
      <c r="AV1539" t="str">
        <f t="shared" ref="AV1539:AV1602" si="49">IF(A1539="","",+AU1539/S1539)</f>
        <v/>
      </c>
    </row>
    <row r="1540" spans="1:48" x14ac:dyDescent="0.25">
      <c r="A1540" s="481"/>
      <c r="B1540" s="481"/>
      <c r="C1540" s="481"/>
      <c r="D1540" s="464">
        <v>2109</v>
      </c>
      <c r="E1540" s="481" t="s">
        <v>23</v>
      </c>
      <c r="F1540" s="22" t="s">
        <v>282</v>
      </c>
      <c r="G1540" s="20">
        <v>454.12</v>
      </c>
      <c r="AP1540" t="str">
        <f t="shared" si="48"/>
        <v/>
      </c>
      <c r="AQ1540" t="str">
        <f>IF(A1540="","",VLOOKUP(A1540,'Base Sites'!A:B,2,FALSE))</f>
        <v/>
      </c>
      <c r="AT1540" t="str">
        <f>IF(A1540="","",VLOOKUP(L1540,'Base Vendeurs'!A:B,2,FALSE))</f>
        <v/>
      </c>
      <c r="AV1540" t="str">
        <f t="shared" si="49"/>
        <v/>
      </c>
    </row>
    <row r="1541" spans="1:48" x14ac:dyDescent="0.25">
      <c r="A1541" s="481"/>
      <c r="B1541" s="481"/>
      <c r="C1541" s="481"/>
      <c r="D1541" s="464">
        <v>2110</v>
      </c>
      <c r="E1541" s="481" t="s">
        <v>23</v>
      </c>
      <c r="F1541" s="22" t="s">
        <v>282</v>
      </c>
      <c r="G1541" s="20">
        <v>454.12</v>
      </c>
      <c r="AP1541" t="str">
        <f t="shared" si="48"/>
        <v/>
      </c>
      <c r="AQ1541" t="str">
        <f>IF(A1541="","",VLOOKUP(A1541,'Base Sites'!A:B,2,FALSE))</f>
        <v/>
      </c>
      <c r="AT1541" t="str">
        <f>IF(A1541="","",VLOOKUP(L1541,'Base Vendeurs'!A:B,2,FALSE))</f>
        <v/>
      </c>
      <c r="AV1541" t="str">
        <f t="shared" si="49"/>
        <v/>
      </c>
    </row>
    <row r="1542" spans="1:48" x14ac:dyDescent="0.25">
      <c r="A1542" s="481"/>
      <c r="B1542" s="481"/>
      <c r="C1542" s="481"/>
      <c r="D1542" s="464">
        <v>2111</v>
      </c>
      <c r="E1542" s="481" t="s">
        <v>23</v>
      </c>
      <c r="F1542" s="22" t="s">
        <v>282</v>
      </c>
      <c r="G1542" s="20">
        <v>454.12</v>
      </c>
      <c r="AP1542" t="str">
        <f t="shared" si="48"/>
        <v/>
      </c>
      <c r="AQ1542" t="str">
        <f>IF(A1542="","",VLOOKUP(A1542,'Base Sites'!A:B,2,FALSE))</f>
        <v/>
      </c>
      <c r="AT1542" t="str">
        <f>IF(A1542="","",VLOOKUP(L1542,'Base Vendeurs'!A:B,2,FALSE))</f>
        <v/>
      </c>
      <c r="AV1542" t="str">
        <f t="shared" si="49"/>
        <v/>
      </c>
    </row>
    <row r="1543" spans="1:48" x14ac:dyDescent="0.25">
      <c r="A1543" s="481"/>
      <c r="B1543" s="481"/>
      <c r="C1543" s="481"/>
      <c r="D1543" s="464">
        <v>2112</v>
      </c>
      <c r="E1543" s="481" t="s">
        <v>23</v>
      </c>
      <c r="F1543" s="22" t="s">
        <v>282</v>
      </c>
      <c r="G1543" s="20">
        <v>454.12</v>
      </c>
      <c r="AP1543" t="str">
        <f t="shared" si="48"/>
        <v/>
      </c>
      <c r="AQ1543" t="str">
        <f>IF(A1543="","",VLOOKUP(A1543,'Base Sites'!A:B,2,FALSE))</f>
        <v/>
      </c>
      <c r="AT1543" t="str">
        <f>IF(A1543="","",VLOOKUP(L1543,'Base Vendeurs'!A:B,2,FALSE))</f>
        <v/>
      </c>
      <c r="AV1543" t="str">
        <f t="shared" si="49"/>
        <v/>
      </c>
    </row>
    <row r="1544" spans="1:48" x14ac:dyDescent="0.25">
      <c r="A1544" s="481"/>
      <c r="B1544" s="481"/>
      <c r="C1544" s="481"/>
      <c r="D1544" s="464">
        <v>2113</v>
      </c>
      <c r="E1544" s="481" t="s">
        <v>23</v>
      </c>
      <c r="F1544" s="22" t="s">
        <v>282</v>
      </c>
      <c r="G1544" s="20">
        <v>454.12</v>
      </c>
      <c r="AP1544" t="str">
        <f t="shared" si="48"/>
        <v/>
      </c>
      <c r="AQ1544" t="str">
        <f>IF(A1544="","",VLOOKUP(A1544,'Base Sites'!A:B,2,FALSE))</f>
        <v/>
      </c>
      <c r="AT1544" t="str">
        <f>IF(A1544="","",VLOOKUP(L1544,'Base Vendeurs'!A:B,2,FALSE))</f>
        <v/>
      </c>
      <c r="AV1544" t="str">
        <f t="shared" si="49"/>
        <v/>
      </c>
    </row>
    <row r="1545" spans="1:48" x14ac:dyDescent="0.25">
      <c r="A1545" s="481"/>
      <c r="B1545" s="481"/>
      <c r="C1545" s="481"/>
      <c r="D1545" s="464">
        <v>2114</v>
      </c>
      <c r="E1545" s="481" t="s">
        <v>23</v>
      </c>
      <c r="F1545" s="22" t="s">
        <v>282</v>
      </c>
      <c r="G1545" s="20">
        <v>454.12</v>
      </c>
      <c r="AP1545" t="str">
        <f t="shared" si="48"/>
        <v/>
      </c>
      <c r="AQ1545" t="str">
        <f>IF(A1545="","",VLOOKUP(A1545,'Base Sites'!A:B,2,FALSE))</f>
        <v/>
      </c>
      <c r="AT1545" t="str">
        <f>IF(A1545="","",VLOOKUP(L1545,'Base Vendeurs'!A:B,2,FALSE))</f>
        <v/>
      </c>
      <c r="AV1545" t="str">
        <f t="shared" si="49"/>
        <v/>
      </c>
    </row>
    <row r="1546" spans="1:48" x14ac:dyDescent="0.25">
      <c r="A1546" s="481"/>
      <c r="B1546" s="481"/>
      <c r="C1546" s="481"/>
      <c r="D1546" s="464">
        <v>2115</v>
      </c>
      <c r="E1546" s="481" t="s">
        <v>23</v>
      </c>
      <c r="F1546" s="22" t="s">
        <v>282</v>
      </c>
      <c r="G1546" s="20">
        <v>454.12</v>
      </c>
      <c r="AP1546" t="str">
        <f t="shared" si="48"/>
        <v/>
      </c>
      <c r="AQ1546" t="str">
        <f>IF(A1546="","",VLOOKUP(A1546,'Base Sites'!A:B,2,FALSE))</f>
        <v/>
      </c>
      <c r="AT1546" t="str">
        <f>IF(A1546="","",VLOOKUP(L1546,'Base Vendeurs'!A:B,2,FALSE))</f>
        <v/>
      </c>
      <c r="AV1546" t="str">
        <f t="shared" si="49"/>
        <v/>
      </c>
    </row>
    <row r="1547" spans="1:48" x14ac:dyDescent="0.25">
      <c r="A1547" s="481"/>
      <c r="B1547" s="481"/>
      <c r="C1547" s="481"/>
      <c r="D1547" s="464">
        <v>2116</v>
      </c>
      <c r="E1547" s="481" t="s">
        <v>23</v>
      </c>
      <c r="F1547" s="22" t="s">
        <v>282</v>
      </c>
      <c r="G1547" s="20">
        <v>454.12</v>
      </c>
      <c r="AP1547" t="str">
        <f t="shared" si="48"/>
        <v/>
      </c>
      <c r="AQ1547" t="str">
        <f>IF(A1547="","",VLOOKUP(A1547,'Base Sites'!A:B,2,FALSE))</f>
        <v/>
      </c>
      <c r="AT1547" t="str">
        <f>IF(A1547="","",VLOOKUP(L1547,'Base Vendeurs'!A:B,2,FALSE))</f>
        <v/>
      </c>
      <c r="AV1547" t="str">
        <f t="shared" si="49"/>
        <v/>
      </c>
    </row>
    <row r="1548" spans="1:48" x14ac:dyDescent="0.25">
      <c r="A1548" s="481"/>
      <c r="B1548" s="481"/>
      <c r="C1548" s="481"/>
      <c r="D1548" s="464">
        <v>2117</v>
      </c>
      <c r="E1548" s="481" t="s">
        <v>23</v>
      </c>
      <c r="F1548" s="22" t="s">
        <v>282</v>
      </c>
      <c r="G1548" s="20">
        <v>454.12</v>
      </c>
      <c r="AP1548" t="str">
        <f t="shared" si="48"/>
        <v/>
      </c>
      <c r="AQ1548" t="str">
        <f>IF(A1548="","",VLOOKUP(A1548,'Base Sites'!A:B,2,FALSE))</f>
        <v/>
      </c>
      <c r="AT1548" t="str">
        <f>IF(A1548="","",VLOOKUP(L1548,'Base Vendeurs'!A:B,2,FALSE))</f>
        <v/>
      </c>
      <c r="AV1548" t="str">
        <f t="shared" si="49"/>
        <v/>
      </c>
    </row>
    <row r="1549" spans="1:48" x14ac:dyDescent="0.25">
      <c r="A1549" s="481"/>
      <c r="B1549" s="481"/>
      <c r="C1549" s="481"/>
      <c r="D1549" s="464">
        <v>2119</v>
      </c>
      <c r="E1549" s="481" t="s">
        <v>23</v>
      </c>
      <c r="F1549" s="22" t="s">
        <v>282</v>
      </c>
      <c r="G1549" s="20">
        <v>450.79</v>
      </c>
      <c r="AP1549" t="str">
        <f t="shared" si="48"/>
        <v/>
      </c>
      <c r="AQ1549" t="str">
        <f>IF(A1549="","",VLOOKUP(A1549,'Base Sites'!A:B,2,FALSE))</f>
        <v/>
      </c>
      <c r="AT1549" t="str">
        <f>IF(A1549="","",VLOOKUP(L1549,'Base Vendeurs'!A:B,2,FALSE))</f>
        <v/>
      </c>
      <c r="AV1549" t="str">
        <f t="shared" si="49"/>
        <v/>
      </c>
    </row>
    <row r="1550" spans="1:48" x14ac:dyDescent="0.25">
      <c r="A1550" s="481"/>
      <c r="B1550" s="481"/>
      <c r="C1550" s="481"/>
      <c r="D1550" s="464">
        <v>2121</v>
      </c>
      <c r="E1550" s="481" t="s">
        <v>23</v>
      </c>
      <c r="F1550" s="22" t="s">
        <v>282</v>
      </c>
      <c r="G1550" s="20">
        <v>450.79</v>
      </c>
      <c r="AP1550" t="str">
        <f t="shared" si="48"/>
        <v/>
      </c>
      <c r="AQ1550" t="str">
        <f>IF(A1550="","",VLOOKUP(A1550,'Base Sites'!A:B,2,FALSE))</f>
        <v/>
      </c>
      <c r="AT1550" t="str">
        <f>IF(A1550="","",VLOOKUP(L1550,'Base Vendeurs'!A:B,2,FALSE))</f>
        <v/>
      </c>
      <c r="AV1550" t="str">
        <f t="shared" si="49"/>
        <v/>
      </c>
    </row>
    <row r="1551" spans="1:48" x14ac:dyDescent="0.25">
      <c r="A1551" s="481"/>
      <c r="B1551" s="481"/>
      <c r="C1551" s="481"/>
      <c r="D1551" s="464">
        <v>2122</v>
      </c>
      <c r="E1551" s="481" t="s">
        <v>23</v>
      </c>
      <c r="F1551" s="22" t="s">
        <v>282</v>
      </c>
      <c r="G1551" s="20">
        <v>450.79</v>
      </c>
      <c r="AP1551" t="str">
        <f t="shared" si="48"/>
        <v/>
      </c>
      <c r="AQ1551" t="str">
        <f>IF(A1551="","",VLOOKUP(A1551,'Base Sites'!A:B,2,FALSE))</f>
        <v/>
      </c>
      <c r="AT1551" t="str">
        <f>IF(A1551="","",VLOOKUP(L1551,'Base Vendeurs'!A:B,2,FALSE))</f>
        <v/>
      </c>
      <c r="AV1551" t="str">
        <f t="shared" si="49"/>
        <v/>
      </c>
    </row>
    <row r="1552" spans="1:48" x14ac:dyDescent="0.25">
      <c r="A1552" s="481"/>
      <c r="B1552" s="481"/>
      <c r="C1552" s="481"/>
      <c r="D1552" s="464">
        <v>2123</v>
      </c>
      <c r="E1552" s="480" t="s">
        <v>24</v>
      </c>
      <c r="F1552" s="22" t="s">
        <v>282</v>
      </c>
      <c r="G1552" s="20">
        <v>1061.67</v>
      </c>
      <c r="AP1552" t="str">
        <f t="shared" si="48"/>
        <v/>
      </c>
      <c r="AQ1552" t="str">
        <f>IF(A1552="","",VLOOKUP(A1552,'Base Sites'!A:B,2,FALSE))</f>
        <v/>
      </c>
      <c r="AT1552" t="str">
        <f>IF(A1552="","",VLOOKUP(L1552,'Base Vendeurs'!A:B,2,FALSE))</f>
        <v/>
      </c>
      <c r="AV1552" t="str">
        <f t="shared" si="49"/>
        <v/>
      </c>
    </row>
    <row r="1553" spans="1:48" x14ac:dyDescent="0.25">
      <c r="A1553" s="481"/>
      <c r="B1553" s="481"/>
      <c r="C1553" s="481"/>
      <c r="D1553" s="464">
        <v>2124</v>
      </c>
      <c r="E1553" s="481" t="s">
        <v>24</v>
      </c>
      <c r="F1553" s="22" t="s">
        <v>282</v>
      </c>
      <c r="G1553" s="20">
        <v>1061.67</v>
      </c>
      <c r="AP1553" t="str">
        <f t="shared" si="48"/>
        <v/>
      </c>
      <c r="AQ1553" t="str">
        <f>IF(A1553="","",VLOOKUP(A1553,'Base Sites'!A:B,2,FALSE))</f>
        <v/>
      </c>
      <c r="AT1553" t="str">
        <f>IF(A1553="","",VLOOKUP(L1553,'Base Vendeurs'!A:B,2,FALSE))</f>
        <v/>
      </c>
      <c r="AV1553" t="str">
        <f t="shared" si="49"/>
        <v/>
      </c>
    </row>
    <row r="1554" spans="1:48" x14ac:dyDescent="0.25">
      <c r="A1554" s="481"/>
      <c r="B1554" s="481"/>
      <c r="C1554" s="481"/>
      <c r="D1554" s="464">
        <v>2125</v>
      </c>
      <c r="E1554" s="481" t="s">
        <v>24</v>
      </c>
      <c r="F1554" s="22" t="s">
        <v>282</v>
      </c>
      <c r="G1554" s="20">
        <v>1061.67</v>
      </c>
      <c r="AP1554" t="str">
        <f t="shared" si="48"/>
        <v/>
      </c>
      <c r="AQ1554" t="str">
        <f>IF(A1554="","",VLOOKUP(A1554,'Base Sites'!A:B,2,FALSE))</f>
        <v/>
      </c>
      <c r="AT1554" t="str">
        <f>IF(A1554="","",VLOOKUP(L1554,'Base Vendeurs'!A:B,2,FALSE))</f>
        <v/>
      </c>
      <c r="AV1554" t="str">
        <f t="shared" si="49"/>
        <v/>
      </c>
    </row>
    <row r="1555" spans="1:48" x14ac:dyDescent="0.25">
      <c r="A1555" s="481"/>
      <c r="B1555" s="481"/>
      <c r="C1555" s="481"/>
      <c r="D1555" s="464">
        <v>2126</v>
      </c>
      <c r="E1555" s="481" t="s">
        <v>24</v>
      </c>
      <c r="F1555" s="22" t="s">
        <v>282</v>
      </c>
      <c r="G1555" s="20">
        <v>1061.67</v>
      </c>
      <c r="AP1555" t="str">
        <f t="shared" si="48"/>
        <v/>
      </c>
      <c r="AQ1555" t="str">
        <f>IF(A1555="","",VLOOKUP(A1555,'Base Sites'!A:B,2,FALSE))</f>
        <v/>
      </c>
      <c r="AT1555" t="str">
        <f>IF(A1555="","",VLOOKUP(L1555,'Base Vendeurs'!A:B,2,FALSE))</f>
        <v/>
      </c>
      <c r="AV1555" t="str">
        <f t="shared" si="49"/>
        <v/>
      </c>
    </row>
    <row r="1556" spans="1:48" x14ac:dyDescent="0.25">
      <c r="A1556" s="481"/>
      <c r="B1556" s="481"/>
      <c r="C1556" s="481"/>
      <c r="D1556" s="464">
        <v>2127</v>
      </c>
      <c r="E1556" s="481" t="s">
        <v>24</v>
      </c>
      <c r="F1556" s="22" t="s">
        <v>282</v>
      </c>
      <c r="G1556" s="20">
        <v>1061.67</v>
      </c>
      <c r="AP1556" t="str">
        <f t="shared" si="48"/>
        <v/>
      </c>
      <c r="AQ1556" t="str">
        <f>IF(A1556="","",VLOOKUP(A1556,'Base Sites'!A:B,2,FALSE))</f>
        <v/>
      </c>
      <c r="AT1556" t="str">
        <f>IF(A1556="","",VLOOKUP(L1556,'Base Vendeurs'!A:B,2,FALSE))</f>
        <v/>
      </c>
      <c r="AV1556" t="str">
        <f t="shared" si="49"/>
        <v/>
      </c>
    </row>
    <row r="1557" spans="1:48" x14ac:dyDescent="0.25">
      <c r="A1557" s="481"/>
      <c r="B1557" s="481"/>
      <c r="C1557" s="481"/>
      <c r="D1557" s="464">
        <v>2128</v>
      </c>
      <c r="E1557" s="481" t="s">
        <v>24</v>
      </c>
      <c r="F1557" s="22" t="s">
        <v>282</v>
      </c>
      <c r="G1557" s="20">
        <v>1061.67</v>
      </c>
      <c r="AP1557" t="str">
        <f t="shared" si="48"/>
        <v/>
      </c>
      <c r="AQ1557" t="str">
        <f>IF(A1557="","",VLOOKUP(A1557,'Base Sites'!A:B,2,FALSE))</f>
        <v/>
      </c>
      <c r="AT1557" t="str">
        <f>IF(A1557="","",VLOOKUP(L1557,'Base Vendeurs'!A:B,2,FALSE))</f>
        <v/>
      </c>
      <c r="AV1557" t="str">
        <f t="shared" si="49"/>
        <v/>
      </c>
    </row>
    <row r="1558" spans="1:48" x14ac:dyDescent="0.25">
      <c r="A1558" s="481"/>
      <c r="B1558" s="481"/>
      <c r="C1558" s="481"/>
      <c r="D1558" s="464">
        <v>2129</v>
      </c>
      <c r="E1558" s="481" t="s">
        <v>24</v>
      </c>
      <c r="F1558" s="22" t="s">
        <v>282</v>
      </c>
      <c r="G1558" s="20">
        <v>1061.67</v>
      </c>
      <c r="AP1558" t="str">
        <f t="shared" si="48"/>
        <v/>
      </c>
      <c r="AQ1558" t="str">
        <f>IF(A1558="","",VLOOKUP(A1558,'Base Sites'!A:B,2,FALSE))</f>
        <v/>
      </c>
      <c r="AT1558" t="str">
        <f>IF(A1558="","",VLOOKUP(L1558,'Base Vendeurs'!A:B,2,FALSE))</f>
        <v/>
      </c>
      <c r="AV1558" t="str">
        <f t="shared" si="49"/>
        <v/>
      </c>
    </row>
    <row r="1559" spans="1:48" x14ac:dyDescent="0.25">
      <c r="A1559" s="481"/>
      <c r="B1559" s="481"/>
      <c r="C1559" s="481"/>
      <c r="D1559" s="464">
        <v>2130</v>
      </c>
      <c r="E1559" s="481" t="s">
        <v>24</v>
      </c>
      <c r="F1559" s="22" t="s">
        <v>282</v>
      </c>
      <c r="G1559" s="20">
        <v>1061.67</v>
      </c>
      <c r="AP1559" t="str">
        <f t="shared" si="48"/>
        <v/>
      </c>
      <c r="AQ1559" t="str">
        <f>IF(A1559="","",VLOOKUP(A1559,'Base Sites'!A:B,2,FALSE))</f>
        <v/>
      </c>
      <c r="AT1559" t="str">
        <f>IF(A1559="","",VLOOKUP(L1559,'Base Vendeurs'!A:B,2,FALSE))</f>
        <v/>
      </c>
      <c r="AV1559" t="str">
        <f t="shared" si="49"/>
        <v/>
      </c>
    </row>
    <row r="1560" spans="1:48" x14ac:dyDescent="0.25">
      <c r="A1560" s="481"/>
      <c r="B1560" s="481"/>
      <c r="C1560" s="481"/>
      <c r="D1560" s="464">
        <v>2131</v>
      </c>
      <c r="E1560" s="481" t="s">
        <v>24</v>
      </c>
      <c r="F1560" s="22" t="s">
        <v>282</v>
      </c>
      <c r="G1560" s="20">
        <v>1061.67</v>
      </c>
      <c r="AP1560" t="str">
        <f t="shared" si="48"/>
        <v/>
      </c>
      <c r="AQ1560" t="str">
        <f>IF(A1560="","",VLOOKUP(A1560,'Base Sites'!A:B,2,FALSE))</f>
        <v/>
      </c>
      <c r="AT1560" t="str">
        <f>IF(A1560="","",VLOOKUP(L1560,'Base Vendeurs'!A:B,2,FALSE))</f>
        <v/>
      </c>
      <c r="AV1560" t="str">
        <f t="shared" si="49"/>
        <v/>
      </c>
    </row>
    <row r="1561" spans="1:48" x14ac:dyDescent="0.25">
      <c r="A1561" s="481"/>
      <c r="B1561" s="481"/>
      <c r="C1561" s="481"/>
      <c r="D1561" s="464">
        <v>2132</v>
      </c>
      <c r="E1561" s="481" t="s">
        <v>24</v>
      </c>
      <c r="F1561" s="22" t="s">
        <v>282</v>
      </c>
      <c r="G1561" s="20">
        <v>1061.67</v>
      </c>
      <c r="AP1561" t="str">
        <f t="shared" si="48"/>
        <v/>
      </c>
      <c r="AQ1561" t="str">
        <f>IF(A1561="","",VLOOKUP(A1561,'Base Sites'!A:B,2,FALSE))</f>
        <v/>
      </c>
      <c r="AT1561" t="str">
        <f>IF(A1561="","",VLOOKUP(L1561,'Base Vendeurs'!A:B,2,FALSE))</f>
        <v/>
      </c>
      <c r="AV1561" t="str">
        <f t="shared" si="49"/>
        <v/>
      </c>
    </row>
    <row r="1562" spans="1:48" x14ac:dyDescent="0.25">
      <c r="A1562" s="481"/>
      <c r="B1562" s="481"/>
      <c r="C1562" s="481"/>
      <c r="D1562" s="464">
        <v>2133</v>
      </c>
      <c r="E1562" s="481" t="s">
        <v>24</v>
      </c>
      <c r="F1562" s="22" t="s">
        <v>282</v>
      </c>
      <c r="G1562" s="20">
        <v>1073.33</v>
      </c>
      <c r="AP1562" t="str">
        <f t="shared" si="48"/>
        <v/>
      </c>
      <c r="AQ1562" t="str">
        <f>IF(A1562="","",VLOOKUP(A1562,'Base Sites'!A:B,2,FALSE))</f>
        <v/>
      </c>
      <c r="AT1562" t="str">
        <f>IF(A1562="","",VLOOKUP(L1562,'Base Vendeurs'!A:B,2,FALSE))</f>
        <v/>
      </c>
      <c r="AV1562" t="str">
        <f t="shared" si="49"/>
        <v/>
      </c>
    </row>
    <row r="1563" spans="1:48" x14ac:dyDescent="0.25">
      <c r="A1563" s="481"/>
      <c r="B1563" s="481"/>
      <c r="C1563" s="481"/>
      <c r="D1563" s="464">
        <v>2134</v>
      </c>
      <c r="E1563" s="481" t="s">
        <v>24</v>
      </c>
      <c r="F1563" s="22" t="s">
        <v>282</v>
      </c>
      <c r="G1563" s="20">
        <v>1073.33</v>
      </c>
      <c r="AP1563" t="str">
        <f t="shared" si="48"/>
        <v/>
      </c>
      <c r="AQ1563" t="str">
        <f>IF(A1563="","",VLOOKUP(A1563,'Base Sites'!A:B,2,FALSE))</f>
        <v/>
      </c>
      <c r="AT1563" t="str">
        <f>IF(A1563="","",VLOOKUP(L1563,'Base Vendeurs'!A:B,2,FALSE))</f>
        <v/>
      </c>
      <c r="AV1563" t="str">
        <f t="shared" si="49"/>
        <v/>
      </c>
    </row>
    <row r="1564" spans="1:48" x14ac:dyDescent="0.25">
      <c r="A1564" s="481"/>
      <c r="B1564" s="481"/>
      <c r="C1564" s="481"/>
      <c r="D1564" s="464">
        <v>2135</v>
      </c>
      <c r="E1564" s="481" t="s">
        <v>24</v>
      </c>
      <c r="F1564" s="22" t="s">
        <v>282</v>
      </c>
      <c r="G1564" s="20">
        <v>1073.33</v>
      </c>
      <c r="AP1564" t="str">
        <f t="shared" si="48"/>
        <v/>
      </c>
      <c r="AQ1564" t="str">
        <f>IF(A1564="","",VLOOKUP(A1564,'Base Sites'!A:B,2,FALSE))</f>
        <v/>
      </c>
      <c r="AT1564" t="str">
        <f>IF(A1564="","",VLOOKUP(L1564,'Base Vendeurs'!A:B,2,FALSE))</f>
        <v/>
      </c>
      <c r="AV1564" t="str">
        <f t="shared" si="49"/>
        <v/>
      </c>
    </row>
    <row r="1565" spans="1:48" x14ac:dyDescent="0.25">
      <c r="A1565" s="481"/>
      <c r="B1565" s="481"/>
      <c r="C1565" s="481"/>
      <c r="D1565" s="464">
        <v>2136</v>
      </c>
      <c r="E1565" s="481" t="s">
        <v>24</v>
      </c>
      <c r="F1565" s="22" t="s">
        <v>282</v>
      </c>
      <c r="G1565" s="20">
        <v>1073.33</v>
      </c>
      <c r="AP1565" t="str">
        <f t="shared" si="48"/>
        <v/>
      </c>
      <c r="AQ1565" t="str">
        <f>IF(A1565="","",VLOOKUP(A1565,'Base Sites'!A:B,2,FALSE))</f>
        <v/>
      </c>
      <c r="AT1565" t="str">
        <f>IF(A1565="","",VLOOKUP(L1565,'Base Vendeurs'!A:B,2,FALSE))</f>
        <v/>
      </c>
      <c r="AV1565" t="str">
        <f t="shared" si="49"/>
        <v/>
      </c>
    </row>
    <row r="1566" spans="1:48" x14ac:dyDescent="0.25">
      <c r="A1566" s="481"/>
      <c r="B1566" s="481"/>
      <c r="C1566" s="481"/>
      <c r="D1566" s="464">
        <v>2137</v>
      </c>
      <c r="E1566" s="481" t="s">
        <v>24</v>
      </c>
      <c r="F1566" s="22" t="s">
        <v>282</v>
      </c>
      <c r="G1566" s="20">
        <v>1073.33</v>
      </c>
      <c r="AP1566" t="str">
        <f t="shared" si="48"/>
        <v/>
      </c>
      <c r="AQ1566" t="str">
        <f>IF(A1566="","",VLOOKUP(A1566,'Base Sites'!A:B,2,FALSE))</f>
        <v/>
      </c>
      <c r="AT1566" t="str">
        <f>IF(A1566="","",VLOOKUP(L1566,'Base Vendeurs'!A:B,2,FALSE))</f>
        <v/>
      </c>
      <c r="AV1566" t="str">
        <f t="shared" si="49"/>
        <v/>
      </c>
    </row>
    <row r="1567" spans="1:48" x14ac:dyDescent="0.25">
      <c r="A1567" s="481"/>
      <c r="B1567" s="481"/>
      <c r="C1567" s="481"/>
      <c r="D1567" s="464">
        <v>2158</v>
      </c>
      <c r="E1567" s="480" t="s">
        <v>177</v>
      </c>
      <c r="F1567" s="22" t="s">
        <v>1810</v>
      </c>
      <c r="G1567" s="20">
        <v>479.38</v>
      </c>
      <c r="AP1567" t="str">
        <f t="shared" si="48"/>
        <v/>
      </c>
      <c r="AQ1567" t="str">
        <f>IF(A1567="","",VLOOKUP(A1567,'Base Sites'!A:B,2,FALSE))</f>
        <v/>
      </c>
      <c r="AT1567" t="str">
        <f>IF(A1567="","",VLOOKUP(L1567,'Base Vendeurs'!A:B,2,FALSE))</f>
        <v/>
      </c>
      <c r="AV1567" t="str">
        <f t="shared" si="49"/>
        <v/>
      </c>
    </row>
    <row r="1568" spans="1:48" x14ac:dyDescent="0.25">
      <c r="A1568" s="481"/>
      <c r="B1568" s="481"/>
      <c r="C1568" s="481"/>
      <c r="D1568" s="464">
        <v>2159</v>
      </c>
      <c r="E1568" s="481" t="s">
        <v>177</v>
      </c>
      <c r="F1568" s="22" t="s">
        <v>1810</v>
      </c>
      <c r="G1568" s="20">
        <v>488.13</v>
      </c>
      <c r="AP1568" t="str">
        <f t="shared" si="48"/>
        <v/>
      </c>
      <c r="AQ1568" t="str">
        <f>IF(A1568="","",VLOOKUP(A1568,'Base Sites'!A:B,2,FALSE))</f>
        <v/>
      </c>
      <c r="AT1568" t="str">
        <f>IF(A1568="","",VLOOKUP(L1568,'Base Vendeurs'!A:B,2,FALSE))</f>
        <v/>
      </c>
      <c r="AV1568" t="str">
        <f t="shared" si="49"/>
        <v/>
      </c>
    </row>
    <row r="1569" spans="1:48" x14ac:dyDescent="0.25">
      <c r="A1569" s="481"/>
      <c r="B1569" s="481"/>
      <c r="C1569" s="481"/>
      <c r="D1569" s="464">
        <v>2193</v>
      </c>
      <c r="E1569" s="480" t="s">
        <v>23</v>
      </c>
      <c r="F1569" s="22" t="s">
        <v>1371</v>
      </c>
      <c r="G1569" s="20">
        <v>156.61000000000001</v>
      </c>
      <c r="AP1569" t="str">
        <f t="shared" si="48"/>
        <v/>
      </c>
      <c r="AQ1569" t="str">
        <f>IF(A1569="","",VLOOKUP(A1569,'Base Sites'!A:B,2,FALSE))</f>
        <v/>
      </c>
      <c r="AT1569" t="str">
        <f>IF(A1569="","",VLOOKUP(L1569,'Base Vendeurs'!A:B,2,FALSE))</f>
        <v/>
      </c>
      <c r="AV1569" t="str">
        <f t="shared" si="49"/>
        <v/>
      </c>
    </row>
    <row r="1570" spans="1:48" x14ac:dyDescent="0.25">
      <c r="A1570" s="481"/>
      <c r="B1570" s="481"/>
      <c r="C1570" s="481"/>
      <c r="D1570" s="464">
        <v>2194</v>
      </c>
      <c r="E1570" s="481" t="s">
        <v>23</v>
      </c>
      <c r="F1570" s="22" t="s">
        <v>1371</v>
      </c>
      <c r="G1570" s="20">
        <v>156.61000000000001</v>
      </c>
      <c r="AP1570" t="str">
        <f t="shared" si="48"/>
        <v/>
      </c>
      <c r="AQ1570" t="str">
        <f>IF(A1570="","",VLOOKUP(A1570,'Base Sites'!A:B,2,FALSE))</f>
        <v/>
      </c>
      <c r="AT1570" t="str">
        <f>IF(A1570="","",VLOOKUP(L1570,'Base Vendeurs'!A:B,2,FALSE))</f>
        <v/>
      </c>
      <c r="AV1570" t="str">
        <f t="shared" si="49"/>
        <v/>
      </c>
    </row>
    <row r="1571" spans="1:48" x14ac:dyDescent="0.25">
      <c r="A1571" s="481"/>
      <c r="B1571" s="481"/>
      <c r="C1571" s="480" t="s">
        <v>5235</v>
      </c>
      <c r="D1571" s="481"/>
      <c r="E1571" s="481"/>
      <c r="F1571" s="481"/>
      <c r="G1571" s="20">
        <v>25089.240000000013</v>
      </c>
      <c r="AP1571" t="str">
        <f t="shared" si="48"/>
        <v/>
      </c>
      <c r="AQ1571" t="str">
        <f>IF(A1571="","",VLOOKUP(A1571,'Base Sites'!A:B,2,FALSE))</f>
        <v/>
      </c>
      <c r="AT1571" t="str">
        <f>IF(A1571="","",VLOOKUP(L1571,'Base Vendeurs'!A:B,2,FALSE))</f>
        <v/>
      </c>
      <c r="AV1571" t="str">
        <f t="shared" si="49"/>
        <v/>
      </c>
    </row>
    <row r="1572" spans="1:48" x14ac:dyDescent="0.25">
      <c r="A1572" s="481"/>
      <c r="B1572" s="481"/>
      <c r="C1572" s="22" t="s">
        <v>131</v>
      </c>
      <c r="D1572" s="464">
        <v>1954</v>
      </c>
      <c r="E1572" s="22" t="s">
        <v>26</v>
      </c>
      <c r="F1572" s="22" t="s">
        <v>1285</v>
      </c>
      <c r="G1572" s="20">
        <v>887.81999999999994</v>
      </c>
      <c r="AP1572" t="str">
        <f t="shared" si="48"/>
        <v/>
      </c>
      <c r="AQ1572" t="str">
        <f>IF(A1572="","",VLOOKUP(A1572,'Base Sites'!A:B,2,FALSE))</f>
        <v/>
      </c>
      <c r="AT1572" t="str">
        <f>IF(A1572="","",VLOOKUP(L1572,'Base Vendeurs'!A:B,2,FALSE))</f>
        <v/>
      </c>
      <c r="AV1572" t="str">
        <f t="shared" si="49"/>
        <v/>
      </c>
    </row>
    <row r="1573" spans="1:48" x14ac:dyDescent="0.25">
      <c r="A1573" s="481"/>
      <c r="B1573" s="481"/>
      <c r="C1573" s="480" t="s">
        <v>5246</v>
      </c>
      <c r="D1573" s="481"/>
      <c r="E1573" s="481"/>
      <c r="F1573" s="481"/>
      <c r="G1573" s="20">
        <v>887.81999999999994</v>
      </c>
      <c r="AP1573" t="str">
        <f t="shared" si="48"/>
        <v/>
      </c>
      <c r="AQ1573" t="str">
        <f>IF(A1573="","",VLOOKUP(A1573,'Base Sites'!A:B,2,FALSE))</f>
        <v/>
      </c>
      <c r="AT1573" t="str">
        <f>IF(A1573="","",VLOOKUP(L1573,'Base Vendeurs'!A:B,2,FALSE))</f>
        <v/>
      </c>
      <c r="AV1573" t="str">
        <f t="shared" si="49"/>
        <v/>
      </c>
    </row>
    <row r="1574" spans="1:48" x14ac:dyDescent="0.25">
      <c r="A1574" s="481"/>
      <c r="B1574" s="481"/>
      <c r="C1574" s="22" t="s">
        <v>188</v>
      </c>
      <c r="D1574" s="464">
        <v>2147</v>
      </c>
      <c r="E1574" s="22" t="s">
        <v>157</v>
      </c>
      <c r="F1574" s="22" t="s">
        <v>1157</v>
      </c>
      <c r="G1574" s="20">
        <v>809.84</v>
      </c>
      <c r="AP1574" t="str">
        <f t="shared" si="48"/>
        <v/>
      </c>
      <c r="AQ1574" t="str">
        <f>IF(A1574="","",VLOOKUP(A1574,'Base Sites'!A:B,2,FALSE))</f>
        <v/>
      </c>
      <c r="AT1574" t="str">
        <f>IF(A1574="","",VLOOKUP(L1574,'Base Vendeurs'!A:B,2,FALSE))</f>
        <v/>
      </c>
      <c r="AV1574" t="str">
        <f t="shared" si="49"/>
        <v/>
      </c>
    </row>
    <row r="1575" spans="1:48" x14ac:dyDescent="0.25">
      <c r="A1575" s="481"/>
      <c r="B1575" s="481"/>
      <c r="C1575" s="480" t="s">
        <v>5211</v>
      </c>
      <c r="D1575" s="481"/>
      <c r="E1575" s="481"/>
      <c r="F1575" s="481"/>
      <c r="G1575" s="20">
        <v>809.84</v>
      </c>
      <c r="AP1575" t="str">
        <f t="shared" si="48"/>
        <v/>
      </c>
      <c r="AQ1575" t="str">
        <f>IF(A1575="","",VLOOKUP(A1575,'Base Sites'!A:B,2,FALSE))</f>
        <v/>
      </c>
      <c r="AT1575" t="str">
        <f>IF(A1575="","",VLOOKUP(L1575,'Base Vendeurs'!A:B,2,FALSE))</f>
        <v/>
      </c>
      <c r="AV1575" t="str">
        <f t="shared" si="49"/>
        <v/>
      </c>
    </row>
    <row r="1576" spans="1:48" x14ac:dyDescent="0.25">
      <c r="A1576" s="481"/>
      <c r="B1576" s="481"/>
      <c r="C1576" s="480" t="s">
        <v>197</v>
      </c>
      <c r="D1576" s="464">
        <v>2189</v>
      </c>
      <c r="E1576" s="22" t="s">
        <v>26</v>
      </c>
      <c r="F1576" s="22" t="s">
        <v>950</v>
      </c>
      <c r="G1576" s="20">
        <v>2446.5100000000002</v>
      </c>
      <c r="AP1576" t="str">
        <f t="shared" si="48"/>
        <v/>
      </c>
      <c r="AQ1576" t="str">
        <f>IF(A1576="","",VLOOKUP(A1576,'Base Sites'!A:B,2,FALSE))</f>
        <v/>
      </c>
      <c r="AT1576" t="str">
        <f>IF(A1576="","",VLOOKUP(L1576,'Base Vendeurs'!A:B,2,FALSE))</f>
        <v/>
      </c>
      <c r="AV1576" t="str">
        <f t="shared" si="49"/>
        <v/>
      </c>
    </row>
    <row r="1577" spans="1:48" x14ac:dyDescent="0.25">
      <c r="A1577" s="481"/>
      <c r="B1577" s="481"/>
      <c r="C1577" s="481"/>
      <c r="D1577" s="464">
        <v>3537</v>
      </c>
      <c r="E1577" s="480" t="s">
        <v>177</v>
      </c>
      <c r="F1577" s="22" t="s">
        <v>3423</v>
      </c>
      <c r="G1577" s="20">
        <v>1266.77</v>
      </c>
      <c r="AP1577" t="str">
        <f t="shared" si="48"/>
        <v/>
      </c>
      <c r="AQ1577" t="str">
        <f>IF(A1577="","",VLOOKUP(A1577,'Base Sites'!A:B,2,FALSE))</f>
        <v/>
      </c>
      <c r="AT1577" t="str">
        <f>IF(A1577="","",VLOOKUP(L1577,'Base Vendeurs'!A:B,2,FALSE))</f>
        <v/>
      </c>
      <c r="AV1577" t="str">
        <f t="shared" si="49"/>
        <v/>
      </c>
    </row>
    <row r="1578" spans="1:48" x14ac:dyDescent="0.25">
      <c r="A1578" s="481"/>
      <c r="B1578" s="481"/>
      <c r="C1578" s="481"/>
      <c r="D1578" s="464">
        <v>3538</v>
      </c>
      <c r="E1578" s="481" t="s">
        <v>177</v>
      </c>
      <c r="F1578" s="22" t="s">
        <v>3431</v>
      </c>
      <c r="G1578" s="20">
        <v>1266.77</v>
      </c>
      <c r="AP1578" t="str">
        <f t="shared" si="48"/>
        <v/>
      </c>
      <c r="AQ1578" t="str">
        <f>IF(A1578="","",VLOOKUP(A1578,'Base Sites'!A:B,2,FALSE))</f>
        <v/>
      </c>
      <c r="AT1578" t="str">
        <f>IF(A1578="","",VLOOKUP(L1578,'Base Vendeurs'!A:B,2,FALSE))</f>
        <v/>
      </c>
      <c r="AV1578" t="str">
        <f t="shared" si="49"/>
        <v/>
      </c>
    </row>
    <row r="1579" spans="1:48" x14ac:dyDescent="0.25">
      <c r="A1579" s="481"/>
      <c r="B1579" s="481"/>
      <c r="C1579" s="481"/>
      <c r="D1579" s="464">
        <v>3539</v>
      </c>
      <c r="E1579" s="22" t="s">
        <v>157</v>
      </c>
      <c r="F1579" s="22" t="s">
        <v>3423</v>
      </c>
      <c r="G1579" s="20">
        <v>779</v>
      </c>
      <c r="AP1579" t="str">
        <f t="shared" si="48"/>
        <v/>
      </c>
      <c r="AQ1579" t="str">
        <f>IF(A1579="","",VLOOKUP(A1579,'Base Sites'!A:B,2,FALSE))</f>
        <v/>
      </c>
      <c r="AT1579" t="str">
        <f>IF(A1579="","",VLOOKUP(L1579,'Base Vendeurs'!A:B,2,FALSE))</f>
        <v/>
      </c>
      <c r="AV1579" t="str">
        <f t="shared" si="49"/>
        <v/>
      </c>
    </row>
    <row r="1580" spans="1:48" x14ac:dyDescent="0.25">
      <c r="A1580" s="481"/>
      <c r="B1580" s="481"/>
      <c r="C1580" s="480" t="s">
        <v>5212</v>
      </c>
      <c r="D1580" s="481"/>
      <c r="E1580" s="481"/>
      <c r="F1580" s="481"/>
      <c r="G1580" s="20">
        <v>5759.05</v>
      </c>
      <c r="AP1580" t="str">
        <f t="shared" si="48"/>
        <v/>
      </c>
      <c r="AQ1580" t="str">
        <f>IF(A1580="","",VLOOKUP(A1580,'Base Sites'!A:B,2,FALSE))</f>
        <v/>
      </c>
      <c r="AT1580" t="str">
        <f>IF(A1580="","",VLOOKUP(L1580,'Base Vendeurs'!A:B,2,FALSE))</f>
        <v/>
      </c>
      <c r="AV1580" t="str">
        <f t="shared" si="49"/>
        <v/>
      </c>
    </row>
    <row r="1581" spans="1:48" x14ac:dyDescent="0.25">
      <c r="A1581" s="481"/>
      <c r="B1581" s="481"/>
      <c r="C1581" s="22" t="s">
        <v>229</v>
      </c>
      <c r="D1581" s="464">
        <v>3075</v>
      </c>
      <c r="E1581" s="22" t="s">
        <v>107</v>
      </c>
      <c r="F1581" s="22" t="s">
        <v>2494</v>
      </c>
      <c r="G1581" s="20">
        <v>236.94000000000005</v>
      </c>
      <c r="AP1581" t="str">
        <f t="shared" si="48"/>
        <v/>
      </c>
      <c r="AQ1581" t="str">
        <f>IF(A1581="","",VLOOKUP(A1581,'Base Sites'!A:B,2,FALSE))</f>
        <v/>
      </c>
      <c r="AT1581" t="str">
        <f>IF(A1581="","",VLOOKUP(L1581,'Base Vendeurs'!A:B,2,FALSE))</f>
        <v/>
      </c>
      <c r="AV1581" t="str">
        <f t="shared" si="49"/>
        <v/>
      </c>
    </row>
    <row r="1582" spans="1:48" x14ac:dyDescent="0.25">
      <c r="A1582" s="481"/>
      <c r="B1582" s="481"/>
      <c r="C1582" s="480" t="s">
        <v>5239</v>
      </c>
      <c r="D1582" s="481"/>
      <c r="E1582" s="481"/>
      <c r="F1582" s="481"/>
      <c r="G1582" s="20">
        <v>236.94000000000005</v>
      </c>
      <c r="AP1582" t="str">
        <f t="shared" si="48"/>
        <v/>
      </c>
      <c r="AQ1582" t="str">
        <f>IF(A1582="","",VLOOKUP(A1582,'Base Sites'!A:B,2,FALSE))</f>
        <v/>
      </c>
      <c r="AT1582" t="str">
        <f>IF(A1582="","",VLOOKUP(L1582,'Base Vendeurs'!A:B,2,FALSE))</f>
        <v/>
      </c>
      <c r="AV1582" t="str">
        <f t="shared" si="49"/>
        <v/>
      </c>
    </row>
    <row r="1583" spans="1:48" x14ac:dyDescent="0.25">
      <c r="A1583" s="481"/>
      <c r="B1583" s="481"/>
      <c r="C1583" s="480" t="s">
        <v>365</v>
      </c>
      <c r="D1583" s="464">
        <v>607</v>
      </c>
      <c r="E1583" s="22" t="s">
        <v>190</v>
      </c>
      <c r="F1583" s="22" t="s">
        <v>3345</v>
      </c>
      <c r="G1583" s="20">
        <v>2234.46</v>
      </c>
      <c r="AP1583" t="str">
        <f t="shared" si="48"/>
        <v/>
      </c>
      <c r="AQ1583" t="str">
        <f>IF(A1583="","",VLOOKUP(A1583,'Base Sites'!A:B,2,FALSE))</f>
        <v/>
      </c>
      <c r="AT1583" t="str">
        <f>IF(A1583="","",VLOOKUP(L1583,'Base Vendeurs'!A:B,2,FALSE))</f>
        <v/>
      </c>
      <c r="AV1583" t="str">
        <f t="shared" si="49"/>
        <v/>
      </c>
    </row>
    <row r="1584" spans="1:48" x14ac:dyDescent="0.25">
      <c r="A1584" s="481"/>
      <c r="B1584" s="481"/>
      <c r="C1584" s="481"/>
      <c r="D1584" s="464">
        <v>2044</v>
      </c>
      <c r="E1584" s="22" t="s">
        <v>26</v>
      </c>
      <c r="F1584" s="22" t="s">
        <v>2593</v>
      </c>
      <c r="G1584" s="20">
        <v>610.57000000000005</v>
      </c>
      <c r="AP1584" t="str">
        <f t="shared" si="48"/>
        <v/>
      </c>
      <c r="AQ1584" t="str">
        <f>IF(A1584="","",VLOOKUP(A1584,'Base Sites'!A:B,2,FALSE))</f>
        <v/>
      </c>
      <c r="AT1584" t="str">
        <f>IF(A1584="","",VLOOKUP(L1584,'Base Vendeurs'!A:B,2,FALSE))</f>
        <v/>
      </c>
      <c r="AV1584" t="str">
        <f t="shared" si="49"/>
        <v/>
      </c>
    </row>
    <row r="1585" spans="1:48" x14ac:dyDescent="0.25">
      <c r="A1585" s="481"/>
      <c r="B1585" s="481"/>
      <c r="C1585" s="481"/>
      <c r="D1585" s="464">
        <v>2179</v>
      </c>
      <c r="E1585" s="22" t="s">
        <v>23</v>
      </c>
      <c r="F1585" s="22" t="s">
        <v>1782</v>
      </c>
      <c r="G1585" s="20">
        <v>927.57</v>
      </c>
      <c r="AP1585" t="str">
        <f t="shared" si="48"/>
        <v/>
      </c>
      <c r="AQ1585" t="str">
        <f>IF(A1585="","",VLOOKUP(A1585,'Base Sites'!A:B,2,FALSE))</f>
        <v/>
      </c>
      <c r="AT1585" t="str">
        <f>IF(A1585="","",VLOOKUP(L1585,'Base Vendeurs'!A:B,2,FALSE))</f>
        <v/>
      </c>
      <c r="AV1585" t="str">
        <f t="shared" si="49"/>
        <v/>
      </c>
    </row>
    <row r="1586" spans="1:48" x14ac:dyDescent="0.25">
      <c r="A1586" s="481"/>
      <c r="B1586" s="481"/>
      <c r="C1586" s="481"/>
      <c r="D1586" s="464">
        <v>2195</v>
      </c>
      <c r="E1586" s="22" t="s">
        <v>107</v>
      </c>
      <c r="F1586" s="22" t="s">
        <v>2505</v>
      </c>
      <c r="G1586" s="20">
        <v>423.87</v>
      </c>
      <c r="AP1586" t="str">
        <f t="shared" si="48"/>
        <v/>
      </c>
      <c r="AQ1586" t="str">
        <f>IF(A1586="","",VLOOKUP(A1586,'Base Sites'!A:B,2,FALSE))</f>
        <v/>
      </c>
      <c r="AT1586" t="str">
        <f>IF(A1586="","",VLOOKUP(L1586,'Base Vendeurs'!A:B,2,FALSE))</f>
        <v/>
      </c>
      <c r="AV1586" t="str">
        <f t="shared" si="49"/>
        <v/>
      </c>
    </row>
    <row r="1587" spans="1:48" x14ac:dyDescent="0.25">
      <c r="A1587" s="481"/>
      <c r="B1587" s="481"/>
      <c r="C1587" s="481"/>
      <c r="D1587" s="464">
        <v>2472</v>
      </c>
      <c r="E1587" s="22" t="s">
        <v>157</v>
      </c>
      <c r="F1587" s="22" t="s">
        <v>2820</v>
      </c>
      <c r="G1587" s="20">
        <v>694.51</v>
      </c>
      <c r="AP1587" t="str">
        <f t="shared" si="48"/>
        <v/>
      </c>
      <c r="AQ1587" t="str">
        <f>IF(A1587="","",VLOOKUP(A1587,'Base Sites'!A:B,2,FALSE))</f>
        <v/>
      </c>
      <c r="AT1587" t="str">
        <f>IF(A1587="","",VLOOKUP(L1587,'Base Vendeurs'!A:B,2,FALSE))</f>
        <v/>
      </c>
      <c r="AV1587" t="str">
        <f t="shared" si="49"/>
        <v/>
      </c>
    </row>
    <row r="1588" spans="1:48" x14ac:dyDescent="0.25">
      <c r="A1588" s="481"/>
      <c r="B1588" s="481"/>
      <c r="C1588" s="481"/>
      <c r="D1588" s="464">
        <v>2587</v>
      </c>
      <c r="E1588" s="480" t="s">
        <v>93</v>
      </c>
      <c r="F1588" s="22" t="s">
        <v>858</v>
      </c>
      <c r="G1588" s="20">
        <v>1545.18</v>
      </c>
      <c r="AP1588" t="str">
        <f t="shared" si="48"/>
        <v/>
      </c>
      <c r="AQ1588" t="str">
        <f>IF(A1588="","",VLOOKUP(A1588,'Base Sites'!A:B,2,FALSE))</f>
        <v/>
      </c>
      <c r="AT1588" t="str">
        <f>IF(A1588="","",VLOOKUP(L1588,'Base Vendeurs'!A:B,2,FALSE))</f>
        <v/>
      </c>
      <c r="AV1588" t="str">
        <f t="shared" si="49"/>
        <v/>
      </c>
    </row>
    <row r="1589" spans="1:48" x14ac:dyDescent="0.25">
      <c r="A1589" s="481"/>
      <c r="B1589" s="481"/>
      <c r="C1589" s="481"/>
      <c r="D1589" s="464">
        <v>2589</v>
      </c>
      <c r="E1589" s="481" t="s">
        <v>93</v>
      </c>
      <c r="F1589" s="22" t="s">
        <v>2454</v>
      </c>
      <c r="G1589" s="20">
        <v>706.56</v>
      </c>
      <c r="AP1589" t="str">
        <f t="shared" si="48"/>
        <v/>
      </c>
      <c r="AQ1589" t="str">
        <f>IF(A1589="","",VLOOKUP(A1589,'Base Sites'!A:B,2,FALSE))</f>
        <v/>
      </c>
      <c r="AT1589" t="str">
        <f>IF(A1589="","",VLOOKUP(L1589,'Base Vendeurs'!A:B,2,FALSE))</f>
        <v/>
      </c>
      <c r="AV1589" t="str">
        <f t="shared" si="49"/>
        <v/>
      </c>
    </row>
    <row r="1590" spans="1:48" x14ac:dyDescent="0.25">
      <c r="A1590" s="481"/>
      <c r="B1590" s="481"/>
      <c r="C1590" s="481"/>
      <c r="D1590" s="464">
        <v>3084</v>
      </c>
      <c r="E1590" s="22" t="s">
        <v>26</v>
      </c>
      <c r="F1590" s="22" t="s">
        <v>4971</v>
      </c>
      <c r="G1590" s="20">
        <v>752.19999999999993</v>
      </c>
      <c r="AP1590" t="str">
        <f t="shared" si="48"/>
        <v/>
      </c>
      <c r="AQ1590" t="str">
        <f>IF(A1590="","",VLOOKUP(A1590,'Base Sites'!A:B,2,FALSE))</f>
        <v/>
      </c>
      <c r="AT1590" t="str">
        <f>IF(A1590="","",VLOOKUP(L1590,'Base Vendeurs'!A:B,2,FALSE))</f>
        <v/>
      </c>
      <c r="AV1590" t="str">
        <f t="shared" si="49"/>
        <v/>
      </c>
    </row>
    <row r="1591" spans="1:48" x14ac:dyDescent="0.25">
      <c r="A1591" s="481"/>
      <c r="B1591" s="481"/>
      <c r="C1591" s="481"/>
      <c r="D1591" s="464">
        <v>3181</v>
      </c>
      <c r="E1591" s="22" t="s">
        <v>93</v>
      </c>
      <c r="F1591" s="22" t="s">
        <v>4876</v>
      </c>
      <c r="G1591" s="20">
        <v>859.56</v>
      </c>
      <c r="AP1591" t="str">
        <f t="shared" si="48"/>
        <v/>
      </c>
      <c r="AQ1591" t="str">
        <f>IF(A1591="","",VLOOKUP(A1591,'Base Sites'!A:B,2,FALSE))</f>
        <v/>
      </c>
      <c r="AT1591" t="str">
        <f>IF(A1591="","",VLOOKUP(L1591,'Base Vendeurs'!A:B,2,FALSE))</f>
        <v/>
      </c>
      <c r="AV1591" t="str">
        <f t="shared" si="49"/>
        <v/>
      </c>
    </row>
    <row r="1592" spans="1:48" x14ac:dyDescent="0.25">
      <c r="A1592" s="481"/>
      <c r="B1592" s="481"/>
      <c r="C1592" s="481"/>
      <c r="D1592" s="464">
        <v>3499</v>
      </c>
      <c r="E1592" s="22" t="s">
        <v>23</v>
      </c>
      <c r="F1592" s="22" t="s">
        <v>3519</v>
      </c>
      <c r="G1592" s="20">
        <v>677.79</v>
      </c>
      <c r="AP1592" t="str">
        <f t="shared" si="48"/>
        <v/>
      </c>
      <c r="AQ1592" t="str">
        <f>IF(A1592="","",VLOOKUP(A1592,'Base Sites'!A:B,2,FALSE))</f>
        <v/>
      </c>
      <c r="AT1592" t="str">
        <f>IF(A1592="","",VLOOKUP(L1592,'Base Vendeurs'!A:B,2,FALSE))</f>
        <v/>
      </c>
      <c r="AV1592" t="str">
        <f t="shared" si="49"/>
        <v/>
      </c>
    </row>
    <row r="1593" spans="1:48" x14ac:dyDescent="0.25">
      <c r="A1593" s="481"/>
      <c r="B1593" s="481"/>
      <c r="C1593" s="481"/>
      <c r="D1593" s="464">
        <v>3513</v>
      </c>
      <c r="E1593" s="22" t="s">
        <v>107</v>
      </c>
      <c r="F1593" s="22" t="s">
        <v>3315</v>
      </c>
      <c r="G1593" s="20">
        <v>799.32</v>
      </c>
      <c r="AP1593" t="str">
        <f t="shared" si="48"/>
        <v/>
      </c>
      <c r="AQ1593" t="str">
        <f>IF(A1593="","",VLOOKUP(A1593,'Base Sites'!A:B,2,FALSE))</f>
        <v/>
      </c>
      <c r="AT1593" t="str">
        <f>IF(A1593="","",VLOOKUP(L1593,'Base Vendeurs'!A:B,2,FALSE))</f>
        <v/>
      </c>
      <c r="AV1593" t="str">
        <f t="shared" si="49"/>
        <v/>
      </c>
    </row>
    <row r="1594" spans="1:48" x14ac:dyDescent="0.25">
      <c r="A1594" s="481"/>
      <c r="B1594" s="481"/>
      <c r="C1594" s="481"/>
      <c r="D1594" s="464">
        <v>3546</v>
      </c>
      <c r="E1594" s="22" t="s">
        <v>23</v>
      </c>
      <c r="F1594" s="22" t="s">
        <v>2730</v>
      </c>
      <c r="G1594" s="20">
        <v>709.5</v>
      </c>
      <c r="AP1594" t="str">
        <f t="shared" si="48"/>
        <v/>
      </c>
      <c r="AQ1594" t="str">
        <f>IF(A1594="","",VLOOKUP(A1594,'Base Sites'!A:B,2,FALSE))</f>
        <v/>
      </c>
      <c r="AT1594" t="str">
        <f>IF(A1594="","",VLOOKUP(L1594,'Base Vendeurs'!A:B,2,FALSE))</f>
        <v/>
      </c>
      <c r="AV1594" t="str">
        <f t="shared" si="49"/>
        <v/>
      </c>
    </row>
    <row r="1595" spans="1:48" x14ac:dyDescent="0.25">
      <c r="A1595" s="481"/>
      <c r="B1595" s="481"/>
      <c r="C1595" s="481"/>
      <c r="D1595" s="464">
        <v>3598</v>
      </c>
      <c r="E1595" s="22" t="s">
        <v>177</v>
      </c>
      <c r="F1595" s="22" t="s">
        <v>3459</v>
      </c>
      <c r="G1595" s="20">
        <v>340.88</v>
      </c>
      <c r="AP1595" t="str">
        <f t="shared" si="48"/>
        <v/>
      </c>
      <c r="AQ1595" t="str">
        <f>IF(A1595="","",VLOOKUP(A1595,'Base Sites'!A:B,2,FALSE))</f>
        <v/>
      </c>
      <c r="AT1595" t="str">
        <f>IF(A1595="","",VLOOKUP(L1595,'Base Vendeurs'!A:B,2,FALSE))</f>
        <v/>
      </c>
      <c r="AV1595" t="str">
        <f t="shared" si="49"/>
        <v/>
      </c>
    </row>
    <row r="1596" spans="1:48" x14ac:dyDescent="0.25">
      <c r="A1596" s="481"/>
      <c r="B1596" s="481"/>
      <c r="C1596" s="481"/>
      <c r="D1596" s="464">
        <v>3622</v>
      </c>
      <c r="E1596" s="22" t="s">
        <v>93</v>
      </c>
      <c r="F1596" s="22" t="s">
        <v>4086</v>
      </c>
      <c r="G1596" s="20">
        <v>720.88</v>
      </c>
      <c r="AP1596" t="str">
        <f t="shared" si="48"/>
        <v/>
      </c>
      <c r="AQ1596" t="str">
        <f>IF(A1596="","",VLOOKUP(A1596,'Base Sites'!A:B,2,FALSE))</f>
        <v/>
      </c>
      <c r="AT1596" t="str">
        <f>IF(A1596="","",VLOOKUP(L1596,'Base Vendeurs'!A:B,2,FALSE))</f>
        <v/>
      </c>
      <c r="AV1596" t="str">
        <f t="shared" si="49"/>
        <v/>
      </c>
    </row>
    <row r="1597" spans="1:48" x14ac:dyDescent="0.25">
      <c r="A1597" s="481"/>
      <c r="B1597" s="481"/>
      <c r="C1597" s="481"/>
      <c r="D1597" s="464">
        <v>3627</v>
      </c>
      <c r="E1597" s="480" t="s">
        <v>177</v>
      </c>
      <c r="F1597" s="22" t="s">
        <v>4254</v>
      </c>
      <c r="G1597" s="20">
        <v>2634.86</v>
      </c>
      <c r="AP1597" t="str">
        <f t="shared" si="48"/>
        <v/>
      </c>
      <c r="AQ1597" t="str">
        <f>IF(A1597="","",VLOOKUP(A1597,'Base Sites'!A:B,2,FALSE))</f>
        <v/>
      </c>
      <c r="AT1597" t="str">
        <f>IF(A1597="","",VLOOKUP(L1597,'Base Vendeurs'!A:B,2,FALSE))</f>
        <v/>
      </c>
      <c r="AV1597" t="str">
        <f t="shared" si="49"/>
        <v/>
      </c>
    </row>
    <row r="1598" spans="1:48" x14ac:dyDescent="0.25">
      <c r="A1598" s="481"/>
      <c r="B1598" s="481"/>
      <c r="C1598" s="481"/>
      <c r="D1598" s="464">
        <v>3631</v>
      </c>
      <c r="E1598" s="481" t="s">
        <v>177</v>
      </c>
      <c r="F1598" s="22" t="s">
        <v>5003</v>
      </c>
      <c r="G1598" s="20">
        <v>875.76</v>
      </c>
      <c r="AP1598" t="str">
        <f t="shared" si="48"/>
        <v/>
      </c>
      <c r="AQ1598" t="str">
        <f>IF(A1598="","",VLOOKUP(A1598,'Base Sites'!A:B,2,FALSE))</f>
        <v/>
      </c>
      <c r="AT1598" t="str">
        <f>IF(A1598="","",VLOOKUP(L1598,'Base Vendeurs'!A:B,2,FALSE))</f>
        <v/>
      </c>
      <c r="AV1598" t="str">
        <f t="shared" si="49"/>
        <v/>
      </c>
    </row>
    <row r="1599" spans="1:48" x14ac:dyDescent="0.25">
      <c r="A1599" s="481"/>
      <c r="B1599" s="481"/>
      <c r="C1599" s="480" t="s">
        <v>5247</v>
      </c>
      <c r="D1599" s="481"/>
      <c r="E1599" s="481"/>
      <c r="F1599" s="481"/>
      <c r="G1599" s="20">
        <v>15513.47</v>
      </c>
      <c r="AP1599" t="str">
        <f t="shared" si="48"/>
        <v/>
      </c>
      <c r="AQ1599" t="str">
        <f>IF(A1599="","",VLOOKUP(A1599,'Base Sites'!A:B,2,FALSE))</f>
        <v/>
      </c>
      <c r="AT1599" t="str">
        <f>IF(A1599="","",VLOOKUP(L1599,'Base Vendeurs'!A:B,2,FALSE))</f>
        <v/>
      </c>
      <c r="AV1599" t="str">
        <f t="shared" si="49"/>
        <v/>
      </c>
    </row>
    <row r="1600" spans="1:48" x14ac:dyDescent="0.25">
      <c r="A1600" s="481"/>
      <c r="B1600" s="481"/>
      <c r="C1600" s="22" t="s">
        <v>388</v>
      </c>
      <c r="D1600" s="464">
        <v>9640</v>
      </c>
      <c r="E1600" s="22" t="s">
        <v>23</v>
      </c>
      <c r="F1600" s="22" t="s">
        <v>2704</v>
      </c>
      <c r="G1600" s="20">
        <v>473.77</v>
      </c>
      <c r="AP1600" t="str">
        <f t="shared" si="48"/>
        <v/>
      </c>
      <c r="AQ1600" t="str">
        <f>IF(A1600="","",VLOOKUP(A1600,'Base Sites'!A:B,2,FALSE))</f>
        <v/>
      </c>
      <c r="AT1600" t="str">
        <f>IF(A1600="","",VLOOKUP(L1600,'Base Vendeurs'!A:B,2,FALSE))</f>
        <v/>
      </c>
      <c r="AV1600" t="str">
        <f t="shared" si="49"/>
        <v/>
      </c>
    </row>
    <row r="1601" spans="1:48" x14ac:dyDescent="0.25">
      <c r="A1601" s="481"/>
      <c r="B1601" s="481"/>
      <c r="C1601" s="480" t="s">
        <v>5227</v>
      </c>
      <c r="D1601" s="481"/>
      <c r="E1601" s="481"/>
      <c r="F1601" s="481"/>
      <c r="G1601" s="20">
        <v>473.77</v>
      </c>
      <c r="AP1601" t="str">
        <f t="shared" si="48"/>
        <v/>
      </c>
      <c r="AQ1601" t="str">
        <f>IF(A1601="","",VLOOKUP(A1601,'Base Sites'!A:B,2,FALSE))</f>
        <v/>
      </c>
      <c r="AT1601" t="str">
        <f>IF(A1601="","",VLOOKUP(L1601,'Base Vendeurs'!A:B,2,FALSE))</f>
        <v/>
      </c>
      <c r="AV1601" t="str">
        <f t="shared" si="49"/>
        <v/>
      </c>
    </row>
    <row r="1602" spans="1:48" x14ac:dyDescent="0.25">
      <c r="A1602" s="481"/>
      <c r="B1602" s="481"/>
      <c r="C1602" s="480" t="s">
        <v>445</v>
      </c>
      <c r="D1602" s="464">
        <v>1933</v>
      </c>
      <c r="E1602" s="480" t="s">
        <v>26</v>
      </c>
      <c r="F1602" s="22" t="s">
        <v>4962</v>
      </c>
      <c r="G1602" s="20">
        <v>911.94</v>
      </c>
      <c r="AP1602" t="str">
        <f t="shared" ref="AP1602:AP1665" si="50">IF(AM1602="","",+AL1602/AM1602)</f>
        <v/>
      </c>
      <c r="AQ1602" t="str">
        <f>IF(A1602="","",VLOOKUP(A1602,'Base Sites'!A:B,2,FALSE))</f>
        <v/>
      </c>
      <c r="AT1602" t="str">
        <f>IF(A1602="","",VLOOKUP(L1602,'Base Vendeurs'!A:B,2,FALSE))</f>
        <v/>
      </c>
      <c r="AV1602" t="str">
        <f t="shared" si="49"/>
        <v/>
      </c>
    </row>
    <row r="1603" spans="1:48" x14ac:dyDescent="0.25">
      <c r="A1603" s="481"/>
      <c r="B1603" s="481"/>
      <c r="C1603" s="481"/>
      <c r="D1603" s="464">
        <v>1940</v>
      </c>
      <c r="E1603" s="481" t="s">
        <v>26</v>
      </c>
      <c r="F1603" s="22" t="s">
        <v>3372</v>
      </c>
      <c r="G1603" s="20">
        <v>924.49</v>
      </c>
      <c r="AP1603" t="str">
        <f t="shared" si="50"/>
        <v/>
      </c>
      <c r="AQ1603" t="str">
        <f>IF(A1603="","",VLOOKUP(A1603,'Base Sites'!A:B,2,FALSE))</f>
        <v/>
      </c>
      <c r="AT1603" t="str">
        <f>IF(A1603="","",VLOOKUP(L1603,'Base Vendeurs'!A:B,2,FALSE))</f>
        <v/>
      </c>
      <c r="AV1603" t="str">
        <f t="shared" ref="AV1603:AV1666" si="51">IF(A1603="","",+AU1603/S1603)</f>
        <v/>
      </c>
    </row>
    <row r="1604" spans="1:48" x14ac:dyDescent="0.25">
      <c r="A1604" s="481"/>
      <c r="B1604" s="481"/>
      <c r="C1604" s="481"/>
      <c r="D1604" s="464">
        <v>2063</v>
      </c>
      <c r="E1604" s="481" t="s">
        <v>26</v>
      </c>
      <c r="F1604" s="22" t="s">
        <v>940</v>
      </c>
      <c r="G1604" s="20">
        <v>1785.79</v>
      </c>
      <c r="AP1604" t="str">
        <f t="shared" si="50"/>
        <v/>
      </c>
      <c r="AQ1604" t="str">
        <f>IF(A1604="","",VLOOKUP(A1604,'Base Sites'!A:B,2,FALSE))</f>
        <v/>
      </c>
      <c r="AT1604" t="str">
        <f>IF(A1604="","",VLOOKUP(L1604,'Base Vendeurs'!A:B,2,FALSE))</f>
        <v/>
      </c>
      <c r="AV1604" t="str">
        <f t="shared" si="51"/>
        <v/>
      </c>
    </row>
    <row r="1605" spans="1:48" x14ac:dyDescent="0.25">
      <c r="A1605" s="481"/>
      <c r="B1605" s="481"/>
      <c r="C1605" s="481"/>
      <c r="D1605" s="464">
        <v>2149</v>
      </c>
      <c r="E1605" s="480" t="s">
        <v>157</v>
      </c>
      <c r="F1605" s="22" t="s">
        <v>1159</v>
      </c>
      <c r="G1605" s="20">
        <v>1453.99</v>
      </c>
      <c r="AP1605" t="str">
        <f t="shared" si="50"/>
        <v/>
      </c>
      <c r="AQ1605" t="str">
        <f>IF(A1605="","",VLOOKUP(A1605,'Base Sites'!A:B,2,FALSE))</f>
        <v/>
      </c>
      <c r="AT1605" t="str">
        <f>IF(A1605="","",VLOOKUP(L1605,'Base Vendeurs'!A:B,2,FALSE))</f>
        <v/>
      </c>
      <c r="AV1605" t="str">
        <f t="shared" si="51"/>
        <v/>
      </c>
    </row>
    <row r="1606" spans="1:48" x14ac:dyDescent="0.25">
      <c r="A1606" s="481"/>
      <c r="B1606" s="481"/>
      <c r="C1606" s="481"/>
      <c r="D1606" s="464">
        <v>2347</v>
      </c>
      <c r="E1606" s="481" t="s">
        <v>157</v>
      </c>
      <c r="F1606" s="22" t="s">
        <v>1173</v>
      </c>
      <c r="G1606" s="20">
        <v>1453.99</v>
      </c>
      <c r="AP1606" t="str">
        <f t="shared" si="50"/>
        <v/>
      </c>
      <c r="AQ1606" t="str">
        <f>IF(A1606="","",VLOOKUP(A1606,'Base Sites'!A:B,2,FALSE))</f>
        <v/>
      </c>
      <c r="AT1606" t="str">
        <f>IF(A1606="","",VLOOKUP(L1606,'Base Vendeurs'!A:B,2,FALSE))</f>
        <v/>
      </c>
      <c r="AV1606" t="str">
        <f t="shared" si="51"/>
        <v/>
      </c>
    </row>
    <row r="1607" spans="1:48" x14ac:dyDescent="0.25">
      <c r="A1607" s="481"/>
      <c r="B1607" s="481"/>
      <c r="C1607" s="481"/>
      <c r="D1607" s="464">
        <v>2348</v>
      </c>
      <c r="E1607" s="481" t="s">
        <v>157</v>
      </c>
      <c r="F1607" s="22" t="s">
        <v>1701</v>
      </c>
      <c r="G1607" s="20">
        <v>454</v>
      </c>
      <c r="AP1607" t="str">
        <f t="shared" si="50"/>
        <v/>
      </c>
      <c r="AQ1607" t="str">
        <f>IF(A1607="","",VLOOKUP(A1607,'Base Sites'!A:B,2,FALSE))</f>
        <v/>
      </c>
      <c r="AT1607" t="str">
        <f>IF(A1607="","",VLOOKUP(L1607,'Base Vendeurs'!A:B,2,FALSE))</f>
        <v/>
      </c>
      <c r="AV1607" t="str">
        <f t="shared" si="51"/>
        <v/>
      </c>
    </row>
    <row r="1608" spans="1:48" x14ac:dyDescent="0.25">
      <c r="A1608" s="481"/>
      <c r="B1608" s="481"/>
      <c r="C1608" s="481"/>
      <c r="D1608" s="464">
        <v>2349</v>
      </c>
      <c r="E1608" s="481" t="s">
        <v>157</v>
      </c>
      <c r="F1608" s="22" t="s">
        <v>1163</v>
      </c>
      <c r="G1608" s="20">
        <v>1453.99</v>
      </c>
      <c r="AP1608" t="str">
        <f t="shared" si="50"/>
        <v/>
      </c>
      <c r="AQ1608" t="str">
        <f>IF(A1608="","",VLOOKUP(A1608,'Base Sites'!A:B,2,FALSE))</f>
        <v/>
      </c>
      <c r="AT1608" t="str">
        <f>IF(A1608="","",VLOOKUP(L1608,'Base Vendeurs'!A:B,2,FALSE))</f>
        <v/>
      </c>
      <c r="AV1608" t="str">
        <f t="shared" si="51"/>
        <v/>
      </c>
    </row>
    <row r="1609" spans="1:48" x14ac:dyDescent="0.25">
      <c r="A1609" s="481"/>
      <c r="B1609" s="481"/>
      <c r="C1609" s="481"/>
      <c r="D1609" s="464">
        <v>2353</v>
      </c>
      <c r="E1609" s="22" t="s">
        <v>177</v>
      </c>
      <c r="F1609" s="22" t="s">
        <v>998</v>
      </c>
      <c r="G1609" s="20">
        <v>1635.06</v>
      </c>
      <c r="AP1609" t="str">
        <f t="shared" si="50"/>
        <v/>
      </c>
      <c r="AQ1609" t="str">
        <f>IF(A1609="","",VLOOKUP(A1609,'Base Sites'!A:B,2,FALSE))</f>
        <v/>
      </c>
      <c r="AT1609" t="str">
        <f>IF(A1609="","",VLOOKUP(L1609,'Base Vendeurs'!A:B,2,FALSE))</f>
        <v/>
      </c>
      <c r="AV1609" t="str">
        <f t="shared" si="51"/>
        <v/>
      </c>
    </row>
    <row r="1610" spans="1:48" x14ac:dyDescent="0.25">
      <c r="A1610" s="481"/>
      <c r="B1610" s="481"/>
      <c r="C1610" s="481"/>
      <c r="D1610" s="464">
        <v>2471</v>
      </c>
      <c r="E1610" s="22" t="s">
        <v>157</v>
      </c>
      <c r="F1610" s="22" t="s">
        <v>1161</v>
      </c>
      <c r="G1610" s="20">
        <v>1458.12</v>
      </c>
      <c r="AP1610" t="str">
        <f t="shared" si="50"/>
        <v/>
      </c>
      <c r="AQ1610" t="str">
        <f>IF(A1610="","",VLOOKUP(A1610,'Base Sites'!A:B,2,FALSE))</f>
        <v/>
      </c>
      <c r="AT1610" t="str">
        <f>IF(A1610="","",VLOOKUP(L1610,'Base Vendeurs'!A:B,2,FALSE))</f>
        <v/>
      </c>
      <c r="AV1610" t="str">
        <f t="shared" si="51"/>
        <v/>
      </c>
    </row>
    <row r="1611" spans="1:48" x14ac:dyDescent="0.25">
      <c r="A1611" s="481"/>
      <c r="B1611" s="481"/>
      <c r="C1611" s="481"/>
      <c r="D1611" s="464">
        <v>2477</v>
      </c>
      <c r="E1611" s="480" t="s">
        <v>23</v>
      </c>
      <c r="F1611" s="22" t="s">
        <v>1905</v>
      </c>
      <c r="G1611" s="20">
        <v>777.86</v>
      </c>
      <c r="AP1611" t="str">
        <f t="shared" si="50"/>
        <v/>
      </c>
      <c r="AQ1611" t="str">
        <f>IF(A1611="","",VLOOKUP(A1611,'Base Sites'!A:B,2,FALSE))</f>
        <v/>
      </c>
      <c r="AT1611" t="str">
        <f>IF(A1611="","",VLOOKUP(L1611,'Base Vendeurs'!A:B,2,FALSE))</f>
        <v/>
      </c>
      <c r="AV1611" t="str">
        <f t="shared" si="51"/>
        <v/>
      </c>
    </row>
    <row r="1612" spans="1:48" x14ac:dyDescent="0.25">
      <c r="A1612" s="481"/>
      <c r="B1612" s="481"/>
      <c r="C1612" s="481"/>
      <c r="D1612" s="464">
        <v>2482</v>
      </c>
      <c r="E1612" s="481" t="s">
        <v>23</v>
      </c>
      <c r="F1612" s="22" t="s">
        <v>3517</v>
      </c>
      <c r="G1612" s="20">
        <v>321.8</v>
      </c>
      <c r="AP1612" t="str">
        <f t="shared" si="50"/>
        <v/>
      </c>
      <c r="AQ1612" t="str">
        <f>IF(A1612="","",VLOOKUP(A1612,'Base Sites'!A:B,2,FALSE))</f>
        <v/>
      </c>
      <c r="AT1612" t="str">
        <f>IF(A1612="","",VLOOKUP(L1612,'Base Vendeurs'!A:B,2,FALSE))</f>
        <v/>
      </c>
      <c r="AV1612" t="str">
        <f t="shared" si="51"/>
        <v/>
      </c>
    </row>
    <row r="1613" spans="1:48" x14ac:dyDescent="0.25">
      <c r="A1613" s="481"/>
      <c r="B1613" s="481"/>
      <c r="C1613" s="481"/>
      <c r="D1613" s="464">
        <v>2487</v>
      </c>
      <c r="E1613" s="22" t="s">
        <v>177</v>
      </c>
      <c r="F1613" s="22" t="s">
        <v>982</v>
      </c>
      <c r="G1613" s="20">
        <v>1635.06</v>
      </c>
      <c r="AP1613" t="str">
        <f t="shared" si="50"/>
        <v/>
      </c>
      <c r="AQ1613" t="str">
        <f>IF(A1613="","",VLOOKUP(A1613,'Base Sites'!A:B,2,FALSE))</f>
        <v/>
      </c>
      <c r="AT1613" t="str">
        <f>IF(A1613="","",VLOOKUP(L1613,'Base Vendeurs'!A:B,2,FALSE))</f>
        <v/>
      </c>
      <c r="AV1613" t="str">
        <f t="shared" si="51"/>
        <v/>
      </c>
    </row>
    <row r="1614" spans="1:48" x14ac:dyDescent="0.25">
      <c r="A1614" s="481"/>
      <c r="B1614" s="481"/>
      <c r="C1614" s="481"/>
      <c r="D1614" s="464">
        <v>2488</v>
      </c>
      <c r="E1614" s="480" t="s">
        <v>93</v>
      </c>
      <c r="F1614" s="22" t="s">
        <v>1896</v>
      </c>
      <c r="G1614" s="20">
        <v>2243.44</v>
      </c>
      <c r="AP1614" t="str">
        <f t="shared" si="50"/>
        <v/>
      </c>
      <c r="AQ1614" t="str">
        <f>IF(A1614="","",VLOOKUP(A1614,'Base Sites'!A:B,2,FALSE))</f>
        <v/>
      </c>
      <c r="AT1614" t="str">
        <f>IF(A1614="","",VLOOKUP(L1614,'Base Vendeurs'!A:B,2,FALSE))</f>
        <v/>
      </c>
      <c r="AV1614" t="str">
        <f t="shared" si="51"/>
        <v/>
      </c>
    </row>
    <row r="1615" spans="1:48" x14ac:dyDescent="0.25">
      <c r="A1615" s="481"/>
      <c r="B1615" s="481"/>
      <c r="C1615" s="481"/>
      <c r="D1615" s="464">
        <v>2627</v>
      </c>
      <c r="E1615" s="481" t="s">
        <v>93</v>
      </c>
      <c r="F1615" s="22" t="s">
        <v>2462</v>
      </c>
      <c r="G1615" s="20">
        <v>160.49</v>
      </c>
      <c r="AP1615" t="str">
        <f t="shared" si="50"/>
        <v/>
      </c>
      <c r="AQ1615" t="str">
        <f>IF(A1615="","",VLOOKUP(A1615,'Base Sites'!A:B,2,FALSE))</f>
        <v/>
      </c>
      <c r="AT1615" t="str">
        <f>IF(A1615="","",VLOOKUP(L1615,'Base Vendeurs'!A:B,2,FALSE))</f>
        <v/>
      </c>
      <c r="AV1615" t="str">
        <f t="shared" si="51"/>
        <v/>
      </c>
    </row>
    <row r="1616" spans="1:48" x14ac:dyDescent="0.25">
      <c r="A1616" s="481"/>
      <c r="B1616" s="481"/>
      <c r="C1616" s="481"/>
      <c r="D1616" s="464">
        <v>2631</v>
      </c>
      <c r="E1616" s="22" t="s">
        <v>107</v>
      </c>
      <c r="F1616" s="22" t="s">
        <v>3325</v>
      </c>
      <c r="G1616" s="20">
        <v>896.65</v>
      </c>
      <c r="AP1616" t="str">
        <f t="shared" si="50"/>
        <v/>
      </c>
      <c r="AQ1616" t="str">
        <f>IF(A1616="","",VLOOKUP(A1616,'Base Sites'!A:B,2,FALSE))</f>
        <v/>
      </c>
      <c r="AT1616" t="str">
        <f>IF(A1616="","",VLOOKUP(L1616,'Base Vendeurs'!A:B,2,FALSE))</f>
        <v/>
      </c>
      <c r="AV1616" t="str">
        <f t="shared" si="51"/>
        <v/>
      </c>
    </row>
    <row r="1617" spans="1:48" x14ac:dyDescent="0.25">
      <c r="A1617" s="481"/>
      <c r="B1617" s="481"/>
      <c r="C1617" s="481"/>
      <c r="D1617" s="464">
        <v>2632</v>
      </c>
      <c r="E1617" s="22" t="s">
        <v>190</v>
      </c>
      <c r="F1617" s="22" t="s">
        <v>3355</v>
      </c>
      <c r="G1617" s="20">
        <v>981.23</v>
      </c>
      <c r="AP1617" t="str">
        <f t="shared" si="50"/>
        <v/>
      </c>
      <c r="AQ1617" t="str">
        <f>IF(A1617="","",VLOOKUP(A1617,'Base Sites'!A:B,2,FALSE))</f>
        <v/>
      </c>
      <c r="AT1617" t="str">
        <f>IF(A1617="","",VLOOKUP(L1617,'Base Vendeurs'!A:B,2,FALSE))</f>
        <v/>
      </c>
      <c r="AV1617" t="str">
        <f t="shared" si="51"/>
        <v/>
      </c>
    </row>
    <row r="1618" spans="1:48" x14ac:dyDescent="0.25">
      <c r="A1618" s="481"/>
      <c r="B1618" s="481"/>
      <c r="C1618" s="481"/>
      <c r="D1618" s="464">
        <v>3014</v>
      </c>
      <c r="E1618" s="480" t="s">
        <v>177</v>
      </c>
      <c r="F1618" s="22" t="s">
        <v>3440</v>
      </c>
      <c r="G1618" s="20">
        <v>1010.81</v>
      </c>
      <c r="AP1618" t="str">
        <f t="shared" si="50"/>
        <v/>
      </c>
      <c r="AQ1618" t="str">
        <f>IF(A1618="","",VLOOKUP(A1618,'Base Sites'!A:B,2,FALSE))</f>
        <v/>
      </c>
      <c r="AT1618" t="str">
        <f>IF(A1618="","",VLOOKUP(L1618,'Base Vendeurs'!A:B,2,FALSE))</f>
        <v/>
      </c>
      <c r="AV1618" t="str">
        <f t="shared" si="51"/>
        <v/>
      </c>
    </row>
    <row r="1619" spans="1:48" x14ac:dyDescent="0.25">
      <c r="A1619" s="481"/>
      <c r="B1619" s="481"/>
      <c r="C1619" s="481"/>
      <c r="D1619" s="464">
        <v>3057</v>
      </c>
      <c r="E1619" s="481" t="s">
        <v>177</v>
      </c>
      <c r="F1619" s="22" t="s">
        <v>2621</v>
      </c>
      <c r="G1619" s="20">
        <v>1635.06</v>
      </c>
      <c r="AP1619" t="str">
        <f t="shared" si="50"/>
        <v/>
      </c>
      <c r="AQ1619" t="str">
        <f>IF(A1619="","",VLOOKUP(A1619,'Base Sites'!A:B,2,FALSE))</f>
        <v/>
      </c>
      <c r="AT1619" t="str">
        <f>IF(A1619="","",VLOOKUP(L1619,'Base Vendeurs'!A:B,2,FALSE))</f>
        <v/>
      </c>
      <c r="AV1619" t="str">
        <f t="shared" si="51"/>
        <v/>
      </c>
    </row>
    <row r="1620" spans="1:48" x14ac:dyDescent="0.25">
      <c r="A1620" s="481"/>
      <c r="B1620" s="481"/>
      <c r="C1620" s="481"/>
      <c r="D1620" s="464">
        <v>3059</v>
      </c>
      <c r="E1620" s="22" t="s">
        <v>157</v>
      </c>
      <c r="F1620" s="22" t="s">
        <v>3627</v>
      </c>
      <c r="G1620" s="20">
        <v>1216</v>
      </c>
      <c r="AP1620" t="str">
        <f t="shared" si="50"/>
        <v/>
      </c>
      <c r="AQ1620" t="str">
        <f>IF(A1620="","",VLOOKUP(A1620,'Base Sites'!A:B,2,FALSE))</f>
        <v/>
      </c>
      <c r="AT1620" t="str">
        <f>IF(A1620="","",VLOOKUP(L1620,'Base Vendeurs'!A:B,2,FALSE))</f>
        <v/>
      </c>
      <c r="AV1620" t="str">
        <f t="shared" si="51"/>
        <v/>
      </c>
    </row>
    <row r="1621" spans="1:48" x14ac:dyDescent="0.25">
      <c r="A1621" s="481"/>
      <c r="B1621" s="481"/>
      <c r="C1621" s="481"/>
      <c r="D1621" s="464">
        <v>3072</v>
      </c>
      <c r="E1621" s="22" t="s">
        <v>177</v>
      </c>
      <c r="F1621" s="22" t="s">
        <v>5013</v>
      </c>
      <c r="G1621" s="20">
        <v>1982.27</v>
      </c>
      <c r="AP1621" t="str">
        <f t="shared" si="50"/>
        <v/>
      </c>
      <c r="AQ1621" t="str">
        <f>IF(A1621="","",VLOOKUP(A1621,'Base Sites'!A:B,2,FALSE))</f>
        <v/>
      </c>
      <c r="AT1621" t="str">
        <f>IF(A1621="","",VLOOKUP(L1621,'Base Vendeurs'!A:B,2,FALSE))</f>
        <v/>
      </c>
      <c r="AV1621" t="str">
        <f t="shared" si="51"/>
        <v/>
      </c>
    </row>
    <row r="1622" spans="1:48" x14ac:dyDescent="0.25">
      <c r="A1622" s="481"/>
      <c r="B1622" s="481"/>
      <c r="C1622" s="481"/>
      <c r="D1622" s="464">
        <v>3078</v>
      </c>
      <c r="E1622" s="22" t="s">
        <v>23</v>
      </c>
      <c r="F1622" s="22" t="s">
        <v>1103</v>
      </c>
      <c r="G1622" s="20">
        <v>729.62</v>
      </c>
      <c r="AP1622" t="str">
        <f t="shared" si="50"/>
        <v/>
      </c>
      <c r="AQ1622" t="str">
        <f>IF(A1622="","",VLOOKUP(A1622,'Base Sites'!A:B,2,FALSE))</f>
        <v/>
      </c>
      <c r="AT1622" t="str">
        <f>IF(A1622="","",VLOOKUP(L1622,'Base Vendeurs'!A:B,2,FALSE))</f>
        <v/>
      </c>
      <c r="AV1622" t="str">
        <f t="shared" si="51"/>
        <v/>
      </c>
    </row>
    <row r="1623" spans="1:48" x14ac:dyDescent="0.25">
      <c r="A1623" s="481"/>
      <c r="B1623" s="481"/>
      <c r="C1623" s="481"/>
      <c r="D1623" s="464">
        <v>3113</v>
      </c>
      <c r="E1623" s="22" t="s">
        <v>177</v>
      </c>
      <c r="F1623" s="22" t="s">
        <v>1032</v>
      </c>
      <c r="G1623" s="20">
        <v>1756.4</v>
      </c>
      <c r="AP1623" t="str">
        <f t="shared" si="50"/>
        <v/>
      </c>
      <c r="AQ1623" t="str">
        <f>IF(A1623="","",VLOOKUP(A1623,'Base Sites'!A:B,2,FALSE))</f>
        <v/>
      </c>
      <c r="AT1623" t="str">
        <f>IF(A1623="","",VLOOKUP(L1623,'Base Vendeurs'!A:B,2,FALSE))</f>
        <v/>
      </c>
      <c r="AV1623" t="str">
        <f t="shared" si="51"/>
        <v/>
      </c>
    </row>
    <row r="1624" spans="1:48" x14ac:dyDescent="0.25">
      <c r="A1624" s="481"/>
      <c r="B1624" s="481"/>
      <c r="C1624" s="481"/>
      <c r="D1624" s="464">
        <v>3114</v>
      </c>
      <c r="E1624" s="22" t="s">
        <v>157</v>
      </c>
      <c r="F1624" s="22" t="s">
        <v>1331</v>
      </c>
      <c r="G1624" s="20">
        <v>1453.99</v>
      </c>
      <c r="AP1624" t="str">
        <f t="shared" si="50"/>
        <v/>
      </c>
      <c r="AQ1624" t="str">
        <f>IF(A1624="","",VLOOKUP(A1624,'Base Sites'!A:B,2,FALSE))</f>
        <v/>
      </c>
      <c r="AT1624" t="str">
        <f>IF(A1624="","",VLOOKUP(L1624,'Base Vendeurs'!A:B,2,FALSE))</f>
        <v/>
      </c>
      <c r="AV1624" t="str">
        <f t="shared" si="51"/>
        <v/>
      </c>
    </row>
    <row r="1625" spans="1:48" x14ac:dyDescent="0.25">
      <c r="A1625" s="481"/>
      <c r="B1625" s="481"/>
      <c r="C1625" s="481"/>
      <c r="D1625" s="464">
        <v>3115</v>
      </c>
      <c r="E1625" s="480" t="s">
        <v>177</v>
      </c>
      <c r="F1625" s="22" t="s">
        <v>1321</v>
      </c>
      <c r="G1625" s="20">
        <v>1635.06</v>
      </c>
      <c r="AP1625" t="str">
        <f t="shared" si="50"/>
        <v/>
      </c>
      <c r="AQ1625" t="str">
        <f>IF(A1625="","",VLOOKUP(A1625,'Base Sites'!A:B,2,FALSE))</f>
        <v/>
      </c>
      <c r="AT1625" t="str">
        <f>IF(A1625="","",VLOOKUP(L1625,'Base Vendeurs'!A:B,2,FALSE))</f>
        <v/>
      </c>
      <c r="AV1625" t="str">
        <f t="shared" si="51"/>
        <v/>
      </c>
    </row>
    <row r="1626" spans="1:48" x14ac:dyDescent="0.25">
      <c r="A1626" s="481"/>
      <c r="B1626" s="481"/>
      <c r="C1626" s="481"/>
      <c r="D1626" s="464">
        <v>3116</v>
      </c>
      <c r="E1626" s="481" t="s">
        <v>177</v>
      </c>
      <c r="F1626" s="22" t="s">
        <v>1319</v>
      </c>
      <c r="G1626" s="20">
        <v>1635.06</v>
      </c>
      <c r="AP1626" t="str">
        <f t="shared" si="50"/>
        <v/>
      </c>
      <c r="AQ1626" t="str">
        <f>IF(A1626="","",VLOOKUP(A1626,'Base Sites'!A:B,2,FALSE))</f>
        <v/>
      </c>
      <c r="AT1626" t="str">
        <f>IF(A1626="","",VLOOKUP(L1626,'Base Vendeurs'!A:B,2,FALSE))</f>
        <v/>
      </c>
      <c r="AV1626" t="str">
        <f t="shared" si="51"/>
        <v/>
      </c>
    </row>
    <row r="1627" spans="1:48" x14ac:dyDescent="0.25">
      <c r="A1627" s="481"/>
      <c r="B1627" s="481"/>
      <c r="C1627" s="481"/>
      <c r="D1627" s="464">
        <v>3438</v>
      </c>
      <c r="E1627" s="481" t="s">
        <v>177</v>
      </c>
      <c r="F1627" s="22" t="s">
        <v>2638</v>
      </c>
      <c r="G1627" s="20">
        <v>1357.04</v>
      </c>
      <c r="AP1627" t="str">
        <f t="shared" si="50"/>
        <v/>
      </c>
      <c r="AQ1627" t="str">
        <f>IF(A1627="","",VLOOKUP(A1627,'Base Sites'!A:B,2,FALSE))</f>
        <v/>
      </c>
      <c r="AT1627" t="str">
        <f>IF(A1627="","",VLOOKUP(L1627,'Base Vendeurs'!A:B,2,FALSE))</f>
        <v/>
      </c>
      <c r="AV1627" t="str">
        <f t="shared" si="51"/>
        <v/>
      </c>
    </row>
    <row r="1628" spans="1:48" x14ac:dyDescent="0.25">
      <c r="A1628" s="481"/>
      <c r="B1628" s="481"/>
      <c r="C1628" s="481"/>
      <c r="D1628" s="464">
        <v>3483</v>
      </c>
      <c r="E1628" s="481" t="s">
        <v>177</v>
      </c>
      <c r="F1628" s="22" t="s">
        <v>3425</v>
      </c>
      <c r="G1628" s="20">
        <v>2050.69</v>
      </c>
      <c r="AP1628" t="str">
        <f t="shared" si="50"/>
        <v/>
      </c>
      <c r="AQ1628" t="str">
        <f>IF(A1628="","",VLOOKUP(A1628,'Base Sites'!A:B,2,FALSE))</f>
        <v/>
      </c>
      <c r="AT1628" t="str">
        <f>IF(A1628="","",VLOOKUP(L1628,'Base Vendeurs'!A:B,2,FALSE))</f>
        <v/>
      </c>
      <c r="AV1628" t="str">
        <f t="shared" si="51"/>
        <v/>
      </c>
    </row>
    <row r="1629" spans="1:48" x14ac:dyDescent="0.25">
      <c r="A1629" s="481"/>
      <c r="B1629" s="481"/>
      <c r="C1629" s="481"/>
      <c r="D1629" s="464">
        <v>3502</v>
      </c>
      <c r="E1629" s="22" t="s">
        <v>26</v>
      </c>
      <c r="F1629" s="22" t="s">
        <v>946</v>
      </c>
      <c r="G1629" s="20">
        <v>1666.67</v>
      </c>
      <c r="AP1629" t="str">
        <f t="shared" si="50"/>
        <v/>
      </c>
      <c r="AQ1629" t="str">
        <f>IF(A1629="","",VLOOKUP(A1629,'Base Sites'!A:B,2,FALSE))</f>
        <v/>
      </c>
      <c r="AT1629" t="str">
        <f>IF(A1629="","",VLOOKUP(L1629,'Base Vendeurs'!A:B,2,FALSE))</f>
        <v/>
      </c>
      <c r="AV1629" t="str">
        <f t="shared" si="51"/>
        <v/>
      </c>
    </row>
    <row r="1630" spans="1:48" x14ac:dyDescent="0.25">
      <c r="A1630" s="481"/>
      <c r="B1630" s="481"/>
      <c r="C1630" s="481"/>
      <c r="D1630" s="464">
        <v>3504</v>
      </c>
      <c r="E1630" s="22" t="s">
        <v>93</v>
      </c>
      <c r="F1630" s="22" t="s">
        <v>4810</v>
      </c>
      <c r="G1630" s="20">
        <v>484.39</v>
      </c>
      <c r="AP1630" t="str">
        <f t="shared" si="50"/>
        <v/>
      </c>
      <c r="AQ1630" t="str">
        <f>IF(A1630="","",VLOOKUP(A1630,'Base Sites'!A:B,2,FALSE))</f>
        <v/>
      </c>
      <c r="AT1630" t="str">
        <f>IF(A1630="","",VLOOKUP(L1630,'Base Vendeurs'!A:B,2,FALSE))</f>
        <v/>
      </c>
      <c r="AV1630" t="str">
        <f t="shared" si="51"/>
        <v/>
      </c>
    </row>
    <row r="1631" spans="1:48" x14ac:dyDescent="0.25">
      <c r="A1631" s="481"/>
      <c r="B1631" s="481"/>
      <c r="C1631" s="481"/>
      <c r="D1631" s="464">
        <v>3505</v>
      </c>
      <c r="E1631" s="22" t="s">
        <v>205</v>
      </c>
      <c r="F1631" s="22" t="s">
        <v>4236</v>
      </c>
      <c r="G1631" s="20">
        <v>1014.55</v>
      </c>
      <c r="AP1631" t="str">
        <f t="shared" si="50"/>
        <v/>
      </c>
      <c r="AQ1631" t="str">
        <f>IF(A1631="","",VLOOKUP(A1631,'Base Sites'!A:B,2,FALSE))</f>
        <v/>
      </c>
      <c r="AT1631" t="str">
        <f>IF(A1631="","",VLOOKUP(L1631,'Base Vendeurs'!A:B,2,FALSE))</f>
        <v/>
      </c>
      <c r="AV1631" t="str">
        <f t="shared" si="51"/>
        <v/>
      </c>
    </row>
    <row r="1632" spans="1:48" x14ac:dyDescent="0.25">
      <c r="A1632" s="481"/>
      <c r="B1632" s="481"/>
      <c r="C1632" s="481"/>
      <c r="D1632" s="464">
        <v>3506</v>
      </c>
      <c r="E1632" s="22" t="s">
        <v>177</v>
      </c>
      <c r="F1632" s="22" t="s">
        <v>3444</v>
      </c>
      <c r="G1632" s="20">
        <v>1834.89</v>
      </c>
      <c r="AP1632" t="str">
        <f t="shared" si="50"/>
        <v/>
      </c>
      <c r="AQ1632" t="str">
        <f>IF(A1632="","",VLOOKUP(A1632,'Base Sites'!A:B,2,FALSE))</f>
        <v/>
      </c>
      <c r="AT1632" t="str">
        <f>IF(A1632="","",VLOOKUP(L1632,'Base Vendeurs'!A:B,2,FALSE))</f>
        <v/>
      </c>
      <c r="AV1632" t="str">
        <f t="shared" si="51"/>
        <v/>
      </c>
    </row>
    <row r="1633" spans="1:48" x14ac:dyDescent="0.25">
      <c r="A1633" s="481"/>
      <c r="B1633" s="481"/>
      <c r="C1633" s="481"/>
      <c r="D1633" s="464">
        <v>3511</v>
      </c>
      <c r="E1633" s="480" t="s">
        <v>93</v>
      </c>
      <c r="F1633" s="22" t="s">
        <v>4049</v>
      </c>
      <c r="G1633" s="20">
        <v>1157.3900000000001</v>
      </c>
      <c r="AP1633" t="str">
        <f t="shared" si="50"/>
        <v/>
      </c>
      <c r="AQ1633" t="str">
        <f>IF(A1633="","",VLOOKUP(A1633,'Base Sites'!A:B,2,FALSE))</f>
        <v/>
      </c>
      <c r="AT1633" t="str">
        <f>IF(A1633="","",VLOOKUP(L1633,'Base Vendeurs'!A:B,2,FALSE))</f>
        <v/>
      </c>
      <c r="AV1633" t="str">
        <f t="shared" si="51"/>
        <v/>
      </c>
    </row>
    <row r="1634" spans="1:48" x14ac:dyDescent="0.25">
      <c r="A1634" s="481"/>
      <c r="B1634" s="481"/>
      <c r="C1634" s="481"/>
      <c r="D1634" s="464">
        <v>3512</v>
      </c>
      <c r="E1634" s="481" t="s">
        <v>93</v>
      </c>
      <c r="F1634" s="22" t="s">
        <v>835</v>
      </c>
      <c r="G1634" s="20">
        <v>1421.42</v>
      </c>
      <c r="AP1634" t="str">
        <f t="shared" si="50"/>
        <v/>
      </c>
      <c r="AQ1634" t="str">
        <f>IF(A1634="","",VLOOKUP(A1634,'Base Sites'!A:B,2,FALSE))</f>
        <v/>
      </c>
      <c r="AT1634" t="str">
        <f>IF(A1634="","",VLOOKUP(L1634,'Base Vendeurs'!A:B,2,FALSE))</f>
        <v/>
      </c>
      <c r="AV1634" t="str">
        <f t="shared" si="51"/>
        <v/>
      </c>
    </row>
    <row r="1635" spans="1:48" x14ac:dyDescent="0.25">
      <c r="A1635" s="481"/>
      <c r="B1635" s="481"/>
      <c r="C1635" s="481"/>
      <c r="D1635" s="464">
        <v>3526</v>
      </c>
      <c r="E1635" s="22" t="s">
        <v>157</v>
      </c>
      <c r="F1635" s="22" t="s">
        <v>3611</v>
      </c>
      <c r="G1635" s="20">
        <v>672.63</v>
      </c>
      <c r="AP1635" t="str">
        <f t="shared" si="50"/>
        <v/>
      </c>
      <c r="AQ1635" t="str">
        <f>IF(A1635="","",VLOOKUP(A1635,'Base Sites'!A:B,2,FALSE))</f>
        <v/>
      </c>
      <c r="AT1635" t="str">
        <f>IF(A1635="","",VLOOKUP(L1635,'Base Vendeurs'!A:B,2,FALSE))</f>
        <v/>
      </c>
      <c r="AV1635" t="str">
        <f t="shared" si="51"/>
        <v/>
      </c>
    </row>
    <row r="1636" spans="1:48" x14ac:dyDescent="0.25">
      <c r="A1636" s="481"/>
      <c r="B1636" s="481"/>
      <c r="C1636" s="481"/>
      <c r="D1636" s="464">
        <v>3530</v>
      </c>
      <c r="E1636" s="22" t="s">
        <v>177</v>
      </c>
      <c r="F1636" s="22" t="s">
        <v>5001</v>
      </c>
      <c r="G1636" s="20">
        <v>1864.15</v>
      </c>
      <c r="AP1636" t="str">
        <f t="shared" si="50"/>
        <v/>
      </c>
      <c r="AQ1636" t="str">
        <f>IF(A1636="","",VLOOKUP(A1636,'Base Sites'!A:B,2,FALSE))</f>
        <v/>
      </c>
      <c r="AT1636" t="str">
        <f>IF(A1636="","",VLOOKUP(L1636,'Base Vendeurs'!A:B,2,FALSE))</f>
        <v/>
      </c>
      <c r="AV1636" t="str">
        <f t="shared" si="51"/>
        <v/>
      </c>
    </row>
    <row r="1637" spans="1:48" x14ac:dyDescent="0.25">
      <c r="A1637" s="481"/>
      <c r="B1637" s="481"/>
      <c r="C1637" s="481"/>
      <c r="D1637" s="464">
        <v>3541</v>
      </c>
      <c r="E1637" s="22" t="s">
        <v>157</v>
      </c>
      <c r="F1637" s="22" t="s">
        <v>3605</v>
      </c>
      <c r="G1637" s="20">
        <v>884.68</v>
      </c>
      <c r="AP1637" t="str">
        <f t="shared" si="50"/>
        <v/>
      </c>
      <c r="AQ1637" t="str">
        <f>IF(A1637="","",VLOOKUP(A1637,'Base Sites'!A:B,2,FALSE))</f>
        <v/>
      </c>
      <c r="AT1637" t="str">
        <f>IF(A1637="","",VLOOKUP(L1637,'Base Vendeurs'!A:B,2,FALSE))</f>
        <v/>
      </c>
      <c r="AV1637" t="str">
        <f t="shared" si="51"/>
        <v/>
      </c>
    </row>
    <row r="1638" spans="1:48" x14ac:dyDescent="0.25">
      <c r="A1638" s="481"/>
      <c r="B1638" s="481"/>
      <c r="C1638" s="481"/>
      <c r="D1638" s="464">
        <v>3586</v>
      </c>
      <c r="E1638" s="22" t="s">
        <v>93</v>
      </c>
      <c r="F1638" s="22" t="s">
        <v>2419</v>
      </c>
      <c r="G1638" s="20">
        <v>591.93999999999994</v>
      </c>
      <c r="AP1638" t="str">
        <f t="shared" si="50"/>
        <v/>
      </c>
      <c r="AQ1638" t="str">
        <f>IF(A1638="","",VLOOKUP(A1638,'Base Sites'!A:B,2,FALSE))</f>
        <v/>
      </c>
      <c r="AT1638" t="str">
        <f>IF(A1638="","",VLOOKUP(L1638,'Base Vendeurs'!A:B,2,FALSE))</f>
        <v/>
      </c>
      <c r="AV1638" t="str">
        <f t="shared" si="51"/>
        <v/>
      </c>
    </row>
    <row r="1639" spans="1:48" x14ac:dyDescent="0.25">
      <c r="A1639" s="481"/>
      <c r="B1639" s="481"/>
      <c r="C1639" s="481"/>
      <c r="D1639" s="464">
        <v>3600</v>
      </c>
      <c r="E1639" s="22" t="s">
        <v>107</v>
      </c>
      <c r="F1639" s="22" t="s">
        <v>4127</v>
      </c>
      <c r="G1639" s="20">
        <v>739.16</v>
      </c>
      <c r="AP1639" t="str">
        <f t="shared" si="50"/>
        <v/>
      </c>
      <c r="AQ1639" t="str">
        <f>IF(A1639="","",VLOOKUP(A1639,'Base Sites'!A:B,2,FALSE))</f>
        <v/>
      </c>
      <c r="AT1639" t="str">
        <f>IF(A1639="","",VLOOKUP(L1639,'Base Vendeurs'!A:B,2,FALSE))</f>
        <v/>
      </c>
      <c r="AV1639" t="str">
        <f t="shared" si="51"/>
        <v/>
      </c>
    </row>
    <row r="1640" spans="1:48" x14ac:dyDescent="0.25">
      <c r="A1640" s="481"/>
      <c r="B1640" s="481"/>
      <c r="C1640" s="481"/>
      <c r="D1640" s="464">
        <v>3609</v>
      </c>
      <c r="E1640" s="22" t="s">
        <v>93</v>
      </c>
      <c r="F1640" s="22" t="s">
        <v>3243</v>
      </c>
      <c r="G1640" s="20">
        <v>805.24</v>
      </c>
      <c r="AP1640" t="str">
        <f t="shared" si="50"/>
        <v/>
      </c>
      <c r="AQ1640" t="str">
        <f>IF(A1640="","",VLOOKUP(A1640,'Base Sites'!A:B,2,FALSE))</f>
        <v/>
      </c>
      <c r="AT1640" t="str">
        <f>IF(A1640="","",VLOOKUP(L1640,'Base Vendeurs'!A:B,2,FALSE))</f>
        <v/>
      </c>
      <c r="AV1640" t="str">
        <f t="shared" si="51"/>
        <v/>
      </c>
    </row>
    <row r="1641" spans="1:48" x14ac:dyDescent="0.25">
      <c r="A1641" s="481"/>
      <c r="B1641" s="481"/>
      <c r="C1641" s="481"/>
      <c r="D1641" s="464">
        <v>3620</v>
      </c>
      <c r="E1641" s="22" t="s">
        <v>157</v>
      </c>
      <c r="F1641" s="22" t="s">
        <v>3625</v>
      </c>
      <c r="G1641" s="20">
        <v>924.76</v>
      </c>
      <c r="AP1641" t="str">
        <f t="shared" si="50"/>
        <v/>
      </c>
      <c r="AQ1641" t="str">
        <f>IF(A1641="","",VLOOKUP(A1641,'Base Sites'!A:B,2,FALSE))</f>
        <v/>
      </c>
      <c r="AT1641" t="str">
        <f>IF(A1641="","",VLOOKUP(L1641,'Base Vendeurs'!A:B,2,FALSE))</f>
        <v/>
      </c>
      <c r="AV1641" t="str">
        <f t="shared" si="51"/>
        <v/>
      </c>
    </row>
    <row r="1642" spans="1:48" x14ac:dyDescent="0.25">
      <c r="A1642" s="481"/>
      <c r="B1642" s="481"/>
      <c r="C1642" s="481"/>
      <c r="D1642" s="464">
        <v>3749</v>
      </c>
      <c r="E1642" s="22" t="s">
        <v>93</v>
      </c>
      <c r="F1642" s="22" t="s">
        <v>4862</v>
      </c>
      <c r="G1642" s="20">
        <v>891.25</v>
      </c>
      <c r="AP1642" t="str">
        <f t="shared" si="50"/>
        <v/>
      </c>
      <c r="AQ1642" t="str">
        <f>IF(A1642="","",VLOOKUP(A1642,'Base Sites'!A:B,2,FALSE))</f>
        <v/>
      </c>
      <c r="AT1642" t="str">
        <f>IF(A1642="","",VLOOKUP(L1642,'Base Vendeurs'!A:B,2,FALSE))</f>
        <v/>
      </c>
      <c r="AV1642" t="str">
        <f t="shared" si="51"/>
        <v/>
      </c>
    </row>
    <row r="1643" spans="1:48" x14ac:dyDescent="0.25">
      <c r="A1643" s="481"/>
      <c r="B1643" s="481"/>
      <c r="C1643" s="481"/>
      <c r="D1643" s="464">
        <v>3768</v>
      </c>
      <c r="E1643" s="22" t="s">
        <v>177</v>
      </c>
      <c r="F1643" s="22" t="s">
        <v>4244</v>
      </c>
      <c r="G1643" s="20">
        <v>2824.35</v>
      </c>
      <c r="AP1643" t="str">
        <f t="shared" si="50"/>
        <v/>
      </c>
      <c r="AQ1643" t="str">
        <f>IF(A1643="","",VLOOKUP(A1643,'Base Sites'!A:B,2,FALSE))</f>
        <v/>
      </c>
      <c r="AT1643" t="str">
        <f>IF(A1643="","",VLOOKUP(L1643,'Base Vendeurs'!A:B,2,FALSE))</f>
        <v/>
      </c>
      <c r="AV1643" t="str">
        <f t="shared" si="51"/>
        <v/>
      </c>
    </row>
    <row r="1644" spans="1:48" x14ac:dyDescent="0.25">
      <c r="A1644" s="481"/>
      <c r="B1644" s="481"/>
      <c r="C1644" s="481"/>
      <c r="D1644" s="464">
        <v>3791</v>
      </c>
      <c r="E1644" s="480" t="s">
        <v>93</v>
      </c>
      <c r="F1644" s="22" t="s">
        <v>4844</v>
      </c>
      <c r="G1644" s="20">
        <v>1051.57</v>
      </c>
      <c r="AP1644" t="str">
        <f t="shared" si="50"/>
        <v/>
      </c>
      <c r="AQ1644" t="str">
        <f>IF(A1644="","",VLOOKUP(A1644,'Base Sites'!A:B,2,FALSE))</f>
        <v/>
      </c>
      <c r="AT1644" t="str">
        <f>IF(A1644="","",VLOOKUP(L1644,'Base Vendeurs'!A:B,2,FALSE))</f>
        <v/>
      </c>
      <c r="AV1644" t="str">
        <f t="shared" si="51"/>
        <v/>
      </c>
    </row>
    <row r="1645" spans="1:48" x14ac:dyDescent="0.25">
      <c r="A1645" s="481"/>
      <c r="B1645" s="481"/>
      <c r="C1645" s="481"/>
      <c r="D1645" s="464">
        <v>9643</v>
      </c>
      <c r="E1645" s="481" t="s">
        <v>93</v>
      </c>
      <c r="F1645" s="22" t="s">
        <v>3274</v>
      </c>
      <c r="G1645" s="20">
        <v>245.86</v>
      </c>
      <c r="AP1645" t="str">
        <f t="shared" si="50"/>
        <v/>
      </c>
      <c r="AQ1645" t="str">
        <f>IF(A1645="","",VLOOKUP(A1645,'Base Sites'!A:B,2,FALSE))</f>
        <v/>
      </c>
      <c r="AT1645" t="str">
        <f>IF(A1645="","",VLOOKUP(L1645,'Base Vendeurs'!A:B,2,FALSE))</f>
        <v/>
      </c>
      <c r="AV1645" t="str">
        <f t="shared" si="51"/>
        <v/>
      </c>
    </row>
    <row r="1646" spans="1:48" x14ac:dyDescent="0.25">
      <c r="A1646" s="481"/>
      <c r="B1646" s="481"/>
      <c r="C1646" s="480" t="s">
        <v>5248</v>
      </c>
      <c r="D1646" s="481"/>
      <c r="E1646" s="481"/>
      <c r="F1646" s="481"/>
      <c r="G1646" s="20">
        <v>54084.80000000001</v>
      </c>
      <c r="AP1646" t="str">
        <f t="shared" si="50"/>
        <v/>
      </c>
      <c r="AQ1646" t="str">
        <f>IF(A1646="","",VLOOKUP(A1646,'Base Sites'!A:B,2,FALSE))</f>
        <v/>
      </c>
      <c r="AT1646" t="str">
        <f>IF(A1646="","",VLOOKUP(L1646,'Base Vendeurs'!A:B,2,FALSE))</f>
        <v/>
      </c>
      <c r="AV1646" t="str">
        <f t="shared" si="51"/>
        <v/>
      </c>
    </row>
    <row r="1647" spans="1:48" x14ac:dyDescent="0.25">
      <c r="A1647" s="481"/>
      <c r="B1647" s="481"/>
      <c r="C1647" s="480" t="s">
        <v>444</v>
      </c>
      <c r="D1647" s="464">
        <v>1466</v>
      </c>
      <c r="E1647" s="22" t="s">
        <v>23</v>
      </c>
      <c r="F1647" s="22" t="s">
        <v>2755</v>
      </c>
      <c r="G1647" s="20">
        <v>211.51999999999998</v>
      </c>
      <c r="AP1647" t="str">
        <f t="shared" si="50"/>
        <v/>
      </c>
      <c r="AQ1647" t="str">
        <f>IF(A1647="","",VLOOKUP(A1647,'Base Sites'!A:B,2,FALSE))</f>
        <v/>
      </c>
      <c r="AT1647" t="str">
        <f>IF(A1647="","",VLOOKUP(L1647,'Base Vendeurs'!A:B,2,FALSE))</f>
        <v/>
      </c>
      <c r="AV1647" t="str">
        <f t="shared" si="51"/>
        <v/>
      </c>
    </row>
    <row r="1648" spans="1:48" x14ac:dyDescent="0.25">
      <c r="A1648" s="481"/>
      <c r="B1648" s="481"/>
      <c r="C1648" s="481"/>
      <c r="D1648" s="464">
        <v>2140</v>
      </c>
      <c r="E1648" s="22" t="s">
        <v>190</v>
      </c>
      <c r="F1648" s="22" t="s">
        <v>3343</v>
      </c>
      <c r="G1648" s="20">
        <v>609.19000000000005</v>
      </c>
      <c r="AP1648" t="str">
        <f t="shared" si="50"/>
        <v/>
      </c>
      <c r="AQ1648" t="str">
        <f>IF(A1648="","",VLOOKUP(A1648,'Base Sites'!A:B,2,FALSE))</f>
        <v/>
      </c>
      <c r="AT1648" t="str">
        <f>IF(A1648="","",VLOOKUP(L1648,'Base Vendeurs'!A:B,2,FALSE))</f>
        <v/>
      </c>
      <c r="AV1648" t="str">
        <f t="shared" si="51"/>
        <v/>
      </c>
    </row>
    <row r="1649" spans="1:48" x14ac:dyDescent="0.25">
      <c r="A1649" s="481"/>
      <c r="B1649" s="481"/>
      <c r="C1649" s="481"/>
      <c r="D1649" s="464">
        <v>2180</v>
      </c>
      <c r="E1649" s="22" t="s">
        <v>23</v>
      </c>
      <c r="F1649" s="22" t="s">
        <v>2738</v>
      </c>
      <c r="G1649" s="20">
        <v>765.91</v>
      </c>
      <c r="AP1649" t="str">
        <f t="shared" si="50"/>
        <v/>
      </c>
      <c r="AQ1649" t="str">
        <f>IF(A1649="","",VLOOKUP(A1649,'Base Sites'!A:B,2,FALSE))</f>
        <v/>
      </c>
      <c r="AT1649" t="str">
        <f>IF(A1649="","",VLOOKUP(L1649,'Base Vendeurs'!A:B,2,FALSE))</f>
        <v/>
      </c>
      <c r="AV1649" t="str">
        <f t="shared" si="51"/>
        <v/>
      </c>
    </row>
    <row r="1650" spans="1:48" x14ac:dyDescent="0.25">
      <c r="A1650" s="481"/>
      <c r="B1650" s="481"/>
      <c r="C1650" s="481"/>
      <c r="D1650" s="464">
        <v>2705</v>
      </c>
      <c r="E1650" s="22" t="s">
        <v>190</v>
      </c>
      <c r="F1650" s="22" t="s">
        <v>927</v>
      </c>
      <c r="G1650" s="20">
        <v>380.41</v>
      </c>
      <c r="AP1650" t="str">
        <f t="shared" si="50"/>
        <v/>
      </c>
      <c r="AQ1650" t="str">
        <f>IF(A1650="","",VLOOKUP(A1650,'Base Sites'!A:B,2,FALSE))</f>
        <v/>
      </c>
      <c r="AT1650" t="str">
        <f>IF(A1650="","",VLOOKUP(L1650,'Base Vendeurs'!A:B,2,FALSE))</f>
        <v/>
      </c>
      <c r="AV1650" t="str">
        <f t="shared" si="51"/>
        <v/>
      </c>
    </row>
    <row r="1651" spans="1:48" x14ac:dyDescent="0.25">
      <c r="A1651" s="481"/>
      <c r="B1651" s="481"/>
      <c r="C1651" s="481"/>
      <c r="D1651" s="464">
        <v>3058</v>
      </c>
      <c r="E1651" s="22" t="s">
        <v>177</v>
      </c>
      <c r="F1651" s="22" t="s">
        <v>2654</v>
      </c>
      <c r="G1651" s="20">
        <v>1398.69</v>
      </c>
      <c r="AP1651" t="str">
        <f t="shared" si="50"/>
        <v/>
      </c>
      <c r="AQ1651" t="str">
        <f>IF(A1651="","",VLOOKUP(A1651,'Base Sites'!A:B,2,FALSE))</f>
        <v/>
      </c>
      <c r="AT1651" t="str">
        <f>IF(A1651="","",VLOOKUP(L1651,'Base Vendeurs'!A:B,2,FALSE))</f>
        <v/>
      </c>
      <c r="AV1651" t="str">
        <f t="shared" si="51"/>
        <v/>
      </c>
    </row>
    <row r="1652" spans="1:48" x14ac:dyDescent="0.25">
      <c r="A1652" s="481"/>
      <c r="B1652" s="481"/>
      <c r="C1652" s="481"/>
      <c r="D1652" s="464">
        <v>3071</v>
      </c>
      <c r="E1652" s="22" t="s">
        <v>23</v>
      </c>
      <c r="F1652" s="22" t="s">
        <v>5070</v>
      </c>
      <c r="G1652" s="20">
        <v>534.11</v>
      </c>
      <c r="AP1652" t="str">
        <f t="shared" si="50"/>
        <v/>
      </c>
      <c r="AQ1652" t="str">
        <f>IF(A1652="","",VLOOKUP(A1652,'Base Sites'!A:B,2,FALSE))</f>
        <v/>
      </c>
      <c r="AT1652" t="str">
        <f>IF(A1652="","",VLOOKUP(L1652,'Base Vendeurs'!A:B,2,FALSE))</f>
        <v/>
      </c>
      <c r="AV1652" t="str">
        <f t="shared" si="51"/>
        <v/>
      </c>
    </row>
    <row r="1653" spans="1:48" x14ac:dyDescent="0.25">
      <c r="A1653" s="481"/>
      <c r="B1653" s="481"/>
      <c r="C1653" s="481"/>
      <c r="D1653" s="464">
        <v>3073</v>
      </c>
      <c r="E1653" s="22" t="s">
        <v>157</v>
      </c>
      <c r="F1653" s="22" t="s">
        <v>1497</v>
      </c>
      <c r="G1653" s="20">
        <v>1483.99</v>
      </c>
      <c r="AP1653" t="str">
        <f t="shared" si="50"/>
        <v/>
      </c>
      <c r="AQ1653" t="str">
        <f>IF(A1653="","",VLOOKUP(A1653,'Base Sites'!A:B,2,FALSE))</f>
        <v/>
      </c>
      <c r="AT1653" t="str">
        <f>IF(A1653="","",VLOOKUP(L1653,'Base Vendeurs'!A:B,2,FALSE))</f>
        <v/>
      </c>
      <c r="AV1653" t="str">
        <f t="shared" si="51"/>
        <v/>
      </c>
    </row>
    <row r="1654" spans="1:48" x14ac:dyDescent="0.25">
      <c r="A1654" s="481"/>
      <c r="B1654" s="481"/>
      <c r="C1654" s="481"/>
      <c r="D1654" s="464">
        <v>3096</v>
      </c>
      <c r="E1654" s="480" t="s">
        <v>93</v>
      </c>
      <c r="F1654" s="22" t="s">
        <v>4878</v>
      </c>
      <c r="G1654" s="20">
        <v>1776.21</v>
      </c>
      <c r="AP1654" t="str">
        <f t="shared" si="50"/>
        <v/>
      </c>
      <c r="AQ1654" t="str">
        <f>IF(A1654="","",VLOOKUP(A1654,'Base Sites'!A:B,2,FALSE))</f>
        <v/>
      </c>
      <c r="AT1654" t="str">
        <f>IF(A1654="","",VLOOKUP(L1654,'Base Vendeurs'!A:B,2,FALSE))</f>
        <v/>
      </c>
      <c r="AV1654" t="str">
        <f t="shared" si="51"/>
        <v/>
      </c>
    </row>
    <row r="1655" spans="1:48" x14ac:dyDescent="0.25">
      <c r="A1655" s="481"/>
      <c r="B1655" s="481"/>
      <c r="C1655" s="481"/>
      <c r="D1655" s="464">
        <v>3100</v>
      </c>
      <c r="E1655" s="481" t="s">
        <v>93</v>
      </c>
      <c r="F1655" s="22" t="s">
        <v>4903</v>
      </c>
      <c r="G1655" s="20">
        <v>371.37</v>
      </c>
      <c r="AP1655" t="str">
        <f t="shared" si="50"/>
        <v/>
      </c>
      <c r="AQ1655" t="str">
        <f>IF(A1655="","",VLOOKUP(A1655,'Base Sites'!A:B,2,FALSE))</f>
        <v/>
      </c>
      <c r="AT1655" t="str">
        <f>IF(A1655="","",VLOOKUP(L1655,'Base Vendeurs'!A:B,2,FALSE))</f>
        <v/>
      </c>
      <c r="AV1655" t="str">
        <f t="shared" si="51"/>
        <v/>
      </c>
    </row>
    <row r="1656" spans="1:48" x14ac:dyDescent="0.25">
      <c r="A1656" s="481"/>
      <c r="B1656" s="481"/>
      <c r="C1656" s="481"/>
      <c r="D1656" s="464">
        <v>3104</v>
      </c>
      <c r="E1656" s="22" t="s">
        <v>107</v>
      </c>
      <c r="F1656" s="22" t="s">
        <v>4141</v>
      </c>
      <c r="G1656" s="20">
        <v>1289.1300000000001</v>
      </c>
      <c r="AP1656" t="str">
        <f t="shared" si="50"/>
        <v/>
      </c>
      <c r="AQ1656" t="str">
        <f>IF(A1656="","",VLOOKUP(A1656,'Base Sites'!A:B,2,FALSE))</f>
        <v/>
      </c>
      <c r="AT1656" t="str">
        <f>IF(A1656="","",VLOOKUP(L1656,'Base Vendeurs'!A:B,2,FALSE))</f>
        <v/>
      </c>
      <c r="AV1656" t="str">
        <f t="shared" si="51"/>
        <v/>
      </c>
    </row>
    <row r="1657" spans="1:48" x14ac:dyDescent="0.25">
      <c r="A1657" s="481"/>
      <c r="B1657" s="481"/>
      <c r="C1657" s="481"/>
      <c r="D1657" s="464">
        <v>3105</v>
      </c>
      <c r="E1657" s="480" t="s">
        <v>177</v>
      </c>
      <c r="F1657" s="22" t="s">
        <v>996</v>
      </c>
      <c r="G1657" s="20">
        <v>1635.06</v>
      </c>
      <c r="AP1657" t="str">
        <f t="shared" si="50"/>
        <v/>
      </c>
      <c r="AQ1657" t="str">
        <f>IF(A1657="","",VLOOKUP(A1657,'Base Sites'!A:B,2,FALSE))</f>
        <v/>
      </c>
      <c r="AT1657" t="str">
        <f>IF(A1657="","",VLOOKUP(L1657,'Base Vendeurs'!A:B,2,FALSE))</f>
        <v/>
      </c>
      <c r="AV1657" t="str">
        <f t="shared" si="51"/>
        <v/>
      </c>
    </row>
    <row r="1658" spans="1:48" x14ac:dyDescent="0.25">
      <c r="A1658" s="481"/>
      <c r="B1658" s="481"/>
      <c r="C1658" s="481"/>
      <c r="D1658" s="464">
        <v>3106</v>
      </c>
      <c r="E1658" s="481" t="s">
        <v>177</v>
      </c>
      <c r="F1658" s="22" t="s">
        <v>2623</v>
      </c>
      <c r="G1658" s="20">
        <v>1635.06</v>
      </c>
      <c r="AP1658" t="str">
        <f t="shared" si="50"/>
        <v/>
      </c>
      <c r="AQ1658" t="str">
        <f>IF(A1658="","",VLOOKUP(A1658,'Base Sites'!A:B,2,FALSE))</f>
        <v/>
      </c>
      <c r="AT1658" t="str">
        <f>IF(A1658="","",VLOOKUP(L1658,'Base Vendeurs'!A:B,2,FALSE))</f>
        <v/>
      </c>
      <c r="AV1658" t="str">
        <f t="shared" si="51"/>
        <v/>
      </c>
    </row>
    <row r="1659" spans="1:48" x14ac:dyDescent="0.25">
      <c r="A1659" s="481"/>
      <c r="B1659" s="481"/>
      <c r="C1659" s="481"/>
      <c r="D1659" s="464">
        <v>3107</v>
      </c>
      <c r="E1659" s="481" t="s">
        <v>177</v>
      </c>
      <c r="F1659" s="22" t="s">
        <v>980</v>
      </c>
      <c r="G1659" s="20">
        <v>1635.06</v>
      </c>
      <c r="AP1659" t="str">
        <f t="shared" si="50"/>
        <v/>
      </c>
      <c r="AQ1659" t="str">
        <f>IF(A1659="","",VLOOKUP(A1659,'Base Sites'!A:B,2,FALSE))</f>
        <v/>
      </c>
      <c r="AT1659" t="str">
        <f>IF(A1659="","",VLOOKUP(L1659,'Base Vendeurs'!A:B,2,FALSE))</f>
        <v/>
      </c>
      <c r="AV1659" t="str">
        <f t="shared" si="51"/>
        <v/>
      </c>
    </row>
    <row r="1660" spans="1:48" x14ac:dyDescent="0.25">
      <c r="A1660" s="481"/>
      <c r="B1660" s="481"/>
      <c r="C1660" s="481"/>
      <c r="D1660" s="464">
        <v>3108</v>
      </c>
      <c r="E1660" s="481" t="s">
        <v>177</v>
      </c>
      <c r="F1660" s="22" t="s">
        <v>1739</v>
      </c>
      <c r="G1660" s="20">
        <v>1742.98</v>
      </c>
      <c r="AP1660" t="str">
        <f t="shared" si="50"/>
        <v/>
      </c>
      <c r="AQ1660" t="str">
        <f>IF(A1660="","",VLOOKUP(A1660,'Base Sites'!A:B,2,FALSE))</f>
        <v/>
      </c>
      <c r="AT1660" t="str">
        <f>IF(A1660="","",VLOOKUP(L1660,'Base Vendeurs'!A:B,2,FALSE))</f>
        <v/>
      </c>
      <c r="AV1660" t="str">
        <f t="shared" si="51"/>
        <v/>
      </c>
    </row>
    <row r="1661" spans="1:48" x14ac:dyDescent="0.25">
      <c r="A1661" s="481"/>
      <c r="B1661" s="481"/>
      <c r="C1661" s="481"/>
      <c r="D1661" s="464">
        <v>3110</v>
      </c>
      <c r="E1661" s="481" t="s">
        <v>177</v>
      </c>
      <c r="F1661" s="22" t="s">
        <v>1020</v>
      </c>
      <c r="G1661" s="20">
        <v>1507.7200000000003</v>
      </c>
      <c r="AP1661" t="str">
        <f t="shared" si="50"/>
        <v/>
      </c>
      <c r="AQ1661" t="str">
        <f>IF(A1661="","",VLOOKUP(A1661,'Base Sites'!A:B,2,FALSE))</f>
        <v/>
      </c>
      <c r="AT1661" t="str">
        <f>IF(A1661="","",VLOOKUP(L1661,'Base Vendeurs'!A:B,2,FALSE))</f>
        <v/>
      </c>
      <c r="AV1661" t="str">
        <f t="shared" si="51"/>
        <v/>
      </c>
    </row>
    <row r="1662" spans="1:48" x14ac:dyDescent="0.25">
      <c r="A1662" s="481"/>
      <c r="B1662" s="481"/>
      <c r="C1662" s="481"/>
      <c r="D1662" s="464">
        <v>3178</v>
      </c>
      <c r="E1662" s="22" t="s">
        <v>93</v>
      </c>
      <c r="F1662" s="22" t="s">
        <v>1956</v>
      </c>
      <c r="G1662" s="20">
        <v>834.35</v>
      </c>
      <c r="AP1662" t="str">
        <f t="shared" si="50"/>
        <v/>
      </c>
      <c r="AQ1662" t="str">
        <f>IF(A1662="","",VLOOKUP(A1662,'Base Sites'!A:B,2,FALSE))</f>
        <v/>
      </c>
      <c r="AT1662" t="str">
        <f>IF(A1662="","",VLOOKUP(L1662,'Base Vendeurs'!A:B,2,FALSE))</f>
        <v/>
      </c>
      <c r="AV1662" t="str">
        <f t="shared" si="51"/>
        <v/>
      </c>
    </row>
    <row r="1663" spans="1:48" x14ac:dyDescent="0.25">
      <c r="A1663" s="481"/>
      <c r="B1663" s="481"/>
      <c r="C1663" s="481"/>
      <c r="D1663" s="464">
        <v>3183</v>
      </c>
      <c r="E1663" s="22" t="s">
        <v>26</v>
      </c>
      <c r="F1663" s="22" t="s">
        <v>1257</v>
      </c>
      <c r="G1663" s="20">
        <v>835.09999999999991</v>
      </c>
      <c r="AP1663" t="str">
        <f t="shared" si="50"/>
        <v/>
      </c>
      <c r="AQ1663" t="str">
        <f>IF(A1663="","",VLOOKUP(A1663,'Base Sites'!A:B,2,FALSE))</f>
        <v/>
      </c>
      <c r="AT1663" t="str">
        <f>IF(A1663="","",VLOOKUP(L1663,'Base Vendeurs'!A:B,2,FALSE))</f>
        <v/>
      </c>
      <c r="AV1663" t="str">
        <f t="shared" si="51"/>
        <v/>
      </c>
    </row>
    <row r="1664" spans="1:48" x14ac:dyDescent="0.25">
      <c r="A1664" s="481"/>
      <c r="B1664" s="481"/>
      <c r="C1664" s="481"/>
      <c r="D1664" s="464">
        <v>3184</v>
      </c>
      <c r="E1664" s="22" t="s">
        <v>157</v>
      </c>
      <c r="F1664" s="22" t="s">
        <v>1433</v>
      </c>
      <c r="G1664" s="20">
        <v>1453.99</v>
      </c>
      <c r="AP1664" t="str">
        <f t="shared" si="50"/>
        <v/>
      </c>
      <c r="AQ1664" t="str">
        <f>IF(A1664="","",VLOOKUP(A1664,'Base Sites'!A:B,2,FALSE))</f>
        <v/>
      </c>
      <c r="AT1664" t="str">
        <f>IF(A1664="","",VLOOKUP(L1664,'Base Vendeurs'!A:B,2,FALSE))</f>
        <v/>
      </c>
      <c r="AV1664" t="str">
        <f t="shared" si="51"/>
        <v/>
      </c>
    </row>
    <row r="1665" spans="1:48" x14ac:dyDescent="0.25">
      <c r="A1665" s="481"/>
      <c r="B1665" s="481"/>
      <c r="C1665" s="481"/>
      <c r="D1665" s="464">
        <v>3188</v>
      </c>
      <c r="E1665" s="22" t="s">
        <v>107</v>
      </c>
      <c r="F1665" s="22" t="s">
        <v>2519</v>
      </c>
      <c r="G1665" s="20">
        <v>1169.1300000000001</v>
      </c>
      <c r="AP1665" t="str">
        <f t="shared" si="50"/>
        <v/>
      </c>
      <c r="AQ1665" t="str">
        <f>IF(A1665="","",VLOOKUP(A1665,'Base Sites'!A:B,2,FALSE))</f>
        <v/>
      </c>
      <c r="AT1665" t="str">
        <f>IF(A1665="","",VLOOKUP(L1665,'Base Vendeurs'!A:B,2,FALSE))</f>
        <v/>
      </c>
      <c r="AV1665" t="str">
        <f t="shared" si="51"/>
        <v/>
      </c>
    </row>
    <row r="1666" spans="1:48" x14ac:dyDescent="0.25">
      <c r="A1666" s="481"/>
      <c r="B1666" s="481"/>
      <c r="C1666" s="481"/>
      <c r="D1666" s="464">
        <v>3442</v>
      </c>
      <c r="E1666" s="480" t="s">
        <v>157</v>
      </c>
      <c r="F1666" s="22" t="s">
        <v>1858</v>
      </c>
      <c r="G1666" s="20">
        <v>1454</v>
      </c>
      <c r="AP1666" t="str">
        <f t="shared" ref="AP1666:AP1729" si="52">IF(AM1666="","",+AL1666/AM1666)</f>
        <v/>
      </c>
      <c r="AQ1666" t="str">
        <f>IF(A1666="","",VLOOKUP(A1666,'Base Sites'!A:B,2,FALSE))</f>
        <v/>
      </c>
      <c r="AT1666" t="str">
        <f>IF(A1666="","",VLOOKUP(L1666,'Base Vendeurs'!A:B,2,FALSE))</f>
        <v/>
      </c>
      <c r="AV1666" t="str">
        <f t="shared" si="51"/>
        <v/>
      </c>
    </row>
    <row r="1667" spans="1:48" x14ac:dyDescent="0.25">
      <c r="A1667" s="481"/>
      <c r="B1667" s="481"/>
      <c r="C1667" s="481"/>
      <c r="D1667" s="464">
        <v>3475</v>
      </c>
      <c r="E1667" s="481" t="s">
        <v>157</v>
      </c>
      <c r="F1667" s="22" t="s">
        <v>1699</v>
      </c>
      <c r="G1667" s="20">
        <v>1454</v>
      </c>
      <c r="AP1667" t="str">
        <f t="shared" si="52"/>
        <v/>
      </c>
      <c r="AQ1667" t="str">
        <f>IF(A1667="","",VLOOKUP(A1667,'Base Sites'!A:B,2,FALSE))</f>
        <v/>
      </c>
      <c r="AT1667" t="str">
        <f>IF(A1667="","",VLOOKUP(L1667,'Base Vendeurs'!A:B,2,FALSE))</f>
        <v/>
      </c>
      <c r="AV1667" t="str">
        <f t="shared" ref="AV1667:AV1730" si="53">IF(A1667="","",+AU1667/S1667)</f>
        <v/>
      </c>
    </row>
    <row r="1668" spans="1:48" x14ac:dyDescent="0.25">
      <c r="A1668" s="481"/>
      <c r="B1668" s="481"/>
      <c r="C1668" s="481"/>
      <c r="D1668" s="464">
        <v>3480</v>
      </c>
      <c r="E1668" s="22" t="s">
        <v>93</v>
      </c>
      <c r="F1668" s="22" t="s">
        <v>4107</v>
      </c>
      <c r="G1668" s="20">
        <v>1001.9</v>
      </c>
      <c r="AP1668" t="str">
        <f t="shared" si="52"/>
        <v/>
      </c>
      <c r="AQ1668" t="str">
        <f>IF(A1668="","",VLOOKUP(A1668,'Base Sites'!A:B,2,FALSE))</f>
        <v/>
      </c>
      <c r="AT1668" t="str">
        <f>IF(A1668="","",VLOOKUP(L1668,'Base Vendeurs'!A:B,2,FALSE))</f>
        <v/>
      </c>
      <c r="AV1668" t="str">
        <f t="shared" si="53"/>
        <v/>
      </c>
    </row>
    <row r="1669" spans="1:48" x14ac:dyDescent="0.25">
      <c r="A1669" s="481"/>
      <c r="B1669" s="481"/>
      <c r="C1669" s="481"/>
      <c r="D1669" s="464">
        <v>3484</v>
      </c>
      <c r="E1669" s="480" t="s">
        <v>177</v>
      </c>
      <c r="F1669" s="22" t="s">
        <v>3442</v>
      </c>
      <c r="G1669" s="20">
        <v>1358.35</v>
      </c>
      <c r="AP1669" t="str">
        <f t="shared" si="52"/>
        <v/>
      </c>
      <c r="AQ1669" t="str">
        <f>IF(A1669="","",VLOOKUP(A1669,'Base Sites'!A:B,2,FALSE))</f>
        <v/>
      </c>
      <c r="AT1669" t="str">
        <f>IF(A1669="","",VLOOKUP(L1669,'Base Vendeurs'!A:B,2,FALSE))</f>
        <v/>
      </c>
      <c r="AV1669" t="str">
        <f t="shared" si="53"/>
        <v/>
      </c>
    </row>
    <row r="1670" spans="1:48" x14ac:dyDescent="0.25">
      <c r="A1670" s="481"/>
      <c r="B1670" s="481"/>
      <c r="C1670" s="481"/>
      <c r="D1670" s="464">
        <v>3485</v>
      </c>
      <c r="E1670" s="481" t="s">
        <v>177</v>
      </c>
      <c r="F1670" s="22" t="s">
        <v>1942</v>
      </c>
      <c r="G1670" s="20">
        <v>1635.07</v>
      </c>
      <c r="AP1670" t="str">
        <f t="shared" si="52"/>
        <v/>
      </c>
      <c r="AQ1670" t="str">
        <f>IF(A1670="","",VLOOKUP(A1670,'Base Sites'!A:B,2,FALSE))</f>
        <v/>
      </c>
      <c r="AT1670" t="str">
        <f>IF(A1670="","",VLOOKUP(L1670,'Base Vendeurs'!A:B,2,FALSE))</f>
        <v/>
      </c>
      <c r="AV1670" t="str">
        <f t="shared" si="53"/>
        <v/>
      </c>
    </row>
    <row r="1671" spans="1:48" x14ac:dyDescent="0.25">
      <c r="A1671" s="481"/>
      <c r="B1671" s="481"/>
      <c r="C1671" s="481"/>
      <c r="D1671" s="464">
        <v>3497</v>
      </c>
      <c r="E1671" s="481" t="s">
        <v>177</v>
      </c>
      <c r="F1671" s="22" t="s">
        <v>3429</v>
      </c>
      <c r="G1671" s="20">
        <v>636.34</v>
      </c>
      <c r="AP1671" t="str">
        <f t="shared" si="52"/>
        <v/>
      </c>
      <c r="AQ1671" t="str">
        <f>IF(A1671="","",VLOOKUP(A1671,'Base Sites'!A:B,2,FALSE))</f>
        <v/>
      </c>
      <c r="AT1671" t="str">
        <f>IF(A1671="","",VLOOKUP(L1671,'Base Vendeurs'!A:B,2,FALSE))</f>
        <v/>
      </c>
      <c r="AV1671" t="str">
        <f t="shared" si="53"/>
        <v/>
      </c>
    </row>
    <row r="1672" spans="1:48" x14ac:dyDescent="0.25">
      <c r="A1672" s="481"/>
      <c r="B1672" s="481"/>
      <c r="C1672" s="481"/>
      <c r="D1672" s="464">
        <v>3507</v>
      </c>
      <c r="E1672" s="22" t="s">
        <v>93</v>
      </c>
      <c r="F1672" s="22" t="s">
        <v>756</v>
      </c>
      <c r="G1672" s="20">
        <v>814.09</v>
      </c>
      <c r="AP1672" t="str">
        <f t="shared" si="52"/>
        <v/>
      </c>
      <c r="AQ1672" t="str">
        <f>IF(A1672="","",VLOOKUP(A1672,'Base Sites'!A:B,2,FALSE))</f>
        <v/>
      </c>
      <c r="AT1672" t="str">
        <f>IF(A1672="","",VLOOKUP(L1672,'Base Vendeurs'!A:B,2,FALSE))</f>
        <v/>
      </c>
      <c r="AV1672" t="str">
        <f t="shared" si="53"/>
        <v/>
      </c>
    </row>
    <row r="1673" spans="1:48" x14ac:dyDescent="0.25">
      <c r="A1673" s="481"/>
      <c r="B1673" s="481"/>
      <c r="C1673" s="481"/>
      <c r="D1673" s="464">
        <v>3508</v>
      </c>
      <c r="E1673" s="22" t="s">
        <v>107</v>
      </c>
      <c r="F1673" s="22" t="s">
        <v>4143</v>
      </c>
      <c r="G1673" s="20">
        <v>749.96</v>
      </c>
      <c r="AP1673" t="str">
        <f t="shared" si="52"/>
        <v/>
      </c>
      <c r="AQ1673" t="str">
        <f>IF(A1673="","",VLOOKUP(A1673,'Base Sites'!A:B,2,FALSE))</f>
        <v/>
      </c>
      <c r="AT1673" t="str">
        <f>IF(A1673="","",VLOOKUP(L1673,'Base Vendeurs'!A:B,2,FALSE))</f>
        <v/>
      </c>
      <c r="AV1673" t="str">
        <f t="shared" si="53"/>
        <v/>
      </c>
    </row>
    <row r="1674" spans="1:48" x14ac:dyDescent="0.25">
      <c r="A1674" s="481"/>
      <c r="B1674" s="481"/>
      <c r="C1674" s="481"/>
      <c r="D1674" s="464">
        <v>3509</v>
      </c>
      <c r="E1674" s="480" t="s">
        <v>93</v>
      </c>
      <c r="F1674" s="22" t="s">
        <v>801</v>
      </c>
      <c r="G1674" s="20">
        <v>754.75</v>
      </c>
      <c r="AP1674" t="str">
        <f t="shared" si="52"/>
        <v/>
      </c>
      <c r="AQ1674" t="str">
        <f>IF(A1674="","",VLOOKUP(A1674,'Base Sites'!A:B,2,FALSE))</f>
        <v/>
      </c>
      <c r="AT1674" t="str">
        <f>IF(A1674="","",VLOOKUP(L1674,'Base Vendeurs'!A:B,2,FALSE))</f>
        <v/>
      </c>
      <c r="AV1674" t="str">
        <f t="shared" si="53"/>
        <v/>
      </c>
    </row>
    <row r="1675" spans="1:48" x14ac:dyDescent="0.25">
      <c r="A1675" s="481"/>
      <c r="B1675" s="481"/>
      <c r="C1675" s="481"/>
      <c r="D1675" s="464">
        <v>3521</v>
      </c>
      <c r="E1675" s="481" t="s">
        <v>93</v>
      </c>
      <c r="F1675" s="22" t="s">
        <v>4058</v>
      </c>
      <c r="G1675" s="20">
        <v>1270.1099999999999</v>
      </c>
      <c r="AP1675" t="str">
        <f t="shared" si="52"/>
        <v/>
      </c>
      <c r="AQ1675" t="str">
        <f>IF(A1675="","",VLOOKUP(A1675,'Base Sites'!A:B,2,FALSE))</f>
        <v/>
      </c>
      <c r="AT1675" t="str">
        <f>IF(A1675="","",VLOOKUP(L1675,'Base Vendeurs'!A:B,2,FALSE))</f>
        <v/>
      </c>
      <c r="AV1675" t="str">
        <f t="shared" si="53"/>
        <v/>
      </c>
    </row>
    <row r="1676" spans="1:48" x14ac:dyDescent="0.25">
      <c r="A1676" s="481"/>
      <c r="B1676" s="481"/>
      <c r="C1676" s="481"/>
      <c r="D1676" s="464">
        <v>3528</v>
      </c>
      <c r="E1676" s="22" t="s">
        <v>107</v>
      </c>
      <c r="F1676" s="22" t="s">
        <v>2488</v>
      </c>
      <c r="G1676" s="20">
        <v>915.03</v>
      </c>
      <c r="AP1676" t="str">
        <f t="shared" si="52"/>
        <v/>
      </c>
      <c r="AQ1676" t="str">
        <f>IF(A1676="","",VLOOKUP(A1676,'Base Sites'!A:B,2,FALSE))</f>
        <v/>
      </c>
      <c r="AT1676" t="str">
        <f>IF(A1676="","",VLOOKUP(L1676,'Base Vendeurs'!A:B,2,FALSE))</f>
        <v/>
      </c>
      <c r="AV1676" t="str">
        <f t="shared" si="53"/>
        <v/>
      </c>
    </row>
    <row r="1677" spans="1:48" x14ac:dyDescent="0.25">
      <c r="A1677" s="481"/>
      <c r="B1677" s="481"/>
      <c r="C1677" s="481"/>
      <c r="D1677" s="464">
        <v>3531</v>
      </c>
      <c r="E1677" s="22" t="s">
        <v>23</v>
      </c>
      <c r="F1677" s="22" t="s">
        <v>1903</v>
      </c>
      <c r="G1677" s="20">
        <v>739.95</v>
      </c>
      <c r="AP1677" t="str">
        <f t="shared" si="52"/>
        <v/>
      </c>
      <c r="AQ1677" t="str">
        <f>IF(A1677="","",VLOOKUP(A1677,'Base Sites'!A:B,2,FALSE))</f>
        <v/>
      </c>
      <c r="AT1677" t="str">
        <f>IF(A1677="","",VLOOKUP(L1677,'Base Vendeurs'!A:B,2,FALSE))</f>
        <v/>
      </c>
      <c r="AV1677" t="str">
        <f t="shared" si="53"/>
        <v/>
      </c>
    </row>
    <row r="1678" spans="1:48" x14ac:dyDescent="0.25">
      <c r="A1678" s="481"/>
      <c r="B1678" s="481"/>
      <c r="C1678" s="481"/>
      <c r="D1678" s="464">
        <v>3534</v>
      </c>
      <c r="E1678" s="22" t="s">
        <v>177</v>
      </c>
      <c r="F1678" s="22" t="s">
        <v>4218</v>
      </c>
      <c r="G1678" s="20">
        <v>63.59</v>
      </c>
      <c r="AP1678" t="str">
        <f t="shared" si="52"/>
        <v/>
      </c>
      <c r="AQ1678" t="str">
        <f>IF(A1678="","",VLOOKUP(A1678,'Base Sites'!A:B,2,FALSE))</f>
        <v/>
      </c>
      <c r="AT1678" t="str">
        <f>IF(A1678="","",VLOOKUP(L1678,'Base Vendeurs'!A:B,2,FALSE))</f>
        <v/>
      </c>
      <c r="AV1678" t="str">
        <f t="shared" si="53"/>
        <v/>
      </c>
    </row>
    <row r="1679" spans="1:48" x14ac:dyDescent="0.25">
      <c r="A1679" s="481"/>
      <c r="B1679" s="481"/>
      <c r="C1679" s="481"/>
      <c r="D1679" s="464">
        <v>3544</v>
      </c>
      <c r="E1679" s="22" t="s">
        <v>157</v>
      </c>
      <c r="F1679" s="22" t="s">
        <v>2828</v>
      </c>
      <c r="G1679" s="20">
        <v>430.33000000000015</v>
      </c>
      <c r="AP1679" t="str">
        <f t="shared" si="52"/>
        <v/>
      </c>
      <c r="AQ1679" t="str">
        <f>IF(A1679="","",VLOOKUP(A1679,'Base Sites'!A:B,2,FALSE))</f>
        <v/>
      </c>
      <c r="AT1679" t="str">
        <f>IF(A1679="","",VLOOKUP(L1679,'Base Vendeurs'!A:B,2,FALSE))</f>
        <v/>
      </c>
      <c r="AV1679" t="str">
        <f t="shared" si="53"/>
        <v/>
      </c>
    </row>
    <row r="1680" spans="1:48" x14ac:dyDescent="0.25">
      <c r="A1680" s="481"/>
      <c r="B1680" s="481"/>
      <c r="C1680" s="481"/>
      <c r="D1680" s="464">
        <v>3575</v>
      </c>
      <c r="E1680" s="22" t="s">
        <v>107</v>
      </c>
      <c r="F1680" s="22" t="s">
        <v>4935</v>
      </c>
      <c r="G1680" s="20">
        <v>933</v>
      </c>
      <c r="AP1680" t="str">
        <f t="shared" si="52"/>
        <v/>
      </c>
      <c r="AQ1680" t="str">
        <f>IF(A1680="","",VLOOKUP(A1680,'Base Sites'!A:B,2,FALSE))</f>
        <v/>
      </c>
      <c r="AT1680" t="str">
        <f>IF(A1680="","",VLOOKUP(L1680,'Base Vendeurs'!A:B,2,FALSE))</f>
        <v/>
      </c>
      <c r="AV1680" t="str">
        <f t="shared" si="53"/>
        <v/>
      </c>
    </row>
    <row r="1681" spans="1:48" x14ac:dyDescent="0.25">
      <c r="A1681" s="481"/>
      <c r="B1681" s="481"/>
      <c r="C1681" s="481"/>
      <c r="D1681" s="464">
        <v>3587</v>
      </c>
      <c r="E1681" s="22" t="s">
        <v>177</v>
      </c>
      <c r="F1681" s="22" t="s">
        <v>5009</v>
      </c>
      <c r="G1681" s="20">
        <v>277.14</v>
      </c>
      <c r="AP1681" t="str">
        <f t="shared" si="52"/>
        <v/>
      </c>
      <c r="AQ1681" t="str">
        <f>IF(A1681="","",VLOOKUP(A1681,'Base Sites'!A:B,2,FALSE))</f>
        <v/>
      </c>
      <c r="AT1681" t="str">
        <f>IF(A1681="","",VLOOKUP(L1681,'Base Vendeurs'!A:B,2,FALSE))</f>
        <v/>
      </c>
      <c r="AV1681" t="str">
        <f t="shared" si="53"/>
        <v/>
      </c>
    </row>
    <row r="1682" spans="1:48" x14ac:dyDescent="0.25">
      <c r="A1682" s="481"/>
      <c r="B1682" s="481"/>
      <c r="C1682" s="481"/>
      <c r="D1682" s="464">
        <v>3595</v>
      </c>
      <c r="E1682" s="22" t="s">
        <v>23</v>
      </c>
      <c r="F1682" s="22" t="s">
        <v>2680</v>
      </c>
      <c r="G1682" s="20">
        <v>818.44</v>
      </c>
      <c r="AP1682" t="str">
        <f t="shared" si="52"/>
        <v/>
      </c>
      <c r="AQ1682" t="str">
        <f>IF(A1682="","",VLOOKUP(A1682,'Base Sites'!A:B,2,FALSE))</f>
        <v/>
      </c>
      <c r="AT1682" t="str">
        <f>IF(A1682="","",VLOOKUP(L1682,'Base Vendeurs'!A:B,2,FALSE))</f>
        <v/>
      </c>
      <c r="AV1682" t="str">
        <f t="shared" si="53"/>
        <v/>
      </c>
    </row>
    <row r="1683" spans="1:48" x14ac:dyDescent="0.25">
      <c r="A1683" s="481"/>
      <c r="B1683" s="481"/>
      <c r="C1683" s="481"/>
      <c r="D1683" s="464">
        <v>3596</v>
      </c>
      <c r="E1683" s="22" t="s">
        <v>26</v>
      </c>
      <c r="F1683" s="22" t="s">
        <v>3413</v>
      </c>
      <c r="G1683" s="20">
        <v>1323.01</v>
      </c>
      <c r="AP1683" t="str">
        <f t="shared" si="52"/>
        <v/>
      </c>
      <c r="AQ1683" t="str">
        <f>IF(A1683="","",VLOOKUP(A1683,'Base Sites'!A:B,2,FALSE))</f>
        <v/>
      </c>
      <c r="AT1683" t="str">
        <f>IF(A1683="","",VLOOKUP(L1683,'Base Vendeurs'!A:B,2,FALSE))</f>
        <v/>
      </c>
      <c r="AV1683" t="str">
        <f t="shared" si="53"/>
        <v/>
      </c>
    </row>
    <row r="1684" spans="1:48" x14ac:dyDescent="0.25">
      <c r="A1684" s="481"/>
      <c r="B1684" s="481"/>
      <c r="C1684" s="481"/>
      <c r="D1684" s="464">
        <v>3597</v>
      </c>
      <c r="E1684" s="22" t="s">
        <v>93</v>
      </c>
      <c r="F1684" s="22" t="s">
        <v>3245</v>
      </c>
      <c r="G1684" s="20">
        <v>672.74</v>
      </c>
      <c r="AP1684" t="str">
        <f t="shared" si="52"/>
        <v/>
      </c>
      <c r="AQ1684" t="str">
        <f>IF(A1684="","",VLOOKUP(A1684,'Base Sites'!A:B,2,FALSE))</f>
        <v/>
      </c>
      <c r="AT1684" t="str">
        <f>IF(A1684="","",VLOOKUP(L1684,'Base Vendeurs'!A:B,2,FALSE))</f>
        <v/>
      </c>
      <c r="AV1684" t="str">
        <f t="shared" si="53"/>
        <v/>
      </c>
    </row>
    <row r="1685" spans="1:48" x14ac:dyDescent="0.25">
      <c r="A1685" s="481"/>
      <c r="B1685" s="481"/>
      <c r="C1685" s="481"/>
      <c r="D1685" s="464">
        <v>3602</v>
      </c>
      <c r="E1685" s="480" t="s">
        <v>177</v>
      </c>
      <c r="F1685" s="22" t="s">
        <v>3435</v>
      </c>
      <c r="G1685" s="20">
        <v>1506.12</v>
      </c>
      <c r="AP1685" t="str">
        <f t="shared" si="52"/>
        <v/>
      </c>
      <c r="AQ1685" t="str">
        <f>IF(A1685="","",VLOOKUP(A1685,'Base Sites'!A:B,2,FALSE))</f>
        <v/>
      </c>
      <c r="AT1685" t="str">
        <f>IF(A1685="","",VLOOKUP(L1685,'Base Vendeurs'!A:B,2,FALSE))</f>
        <v/>
      </c>
      <c r="AV1685" t="str">
        <f t="shared" si="53"/>
        <v/>
      </c>
    </row>
    <row r="1686" spans="1:48" x14ac:dyDescent="0.25">
      <c r="A1686" s="481"/>
      <c r="B1686" s="481"/>
      <c r="C1686" s="481"/>
      <c r="D1686" s="464">
        <v>3603</v>
      </c>
      <c r="E1686" s="481" t="s">
        <v>177</v>
      </c>
      <c r="F1686" s="22" t="s">
        <v>4242</v>
      </c>
      <c r="G1686" s="20">
        <v>1788.52</v>
      </c>
      <c r="AP1686" t="str">
        <f t="shared" si="52"/>
        <v/>
      </c>
      <c r="AQ1686" t="str">
        <f>IF(A1686="","",VLOOKUP(A1686,'Base Sites'!A:B,2,FALSE))</f>
        <v/>
      </c>
      <c r="AT1686" t="str">
        <f>IF(A1686="","",VLOOKUP(L1686,'Base Vendeurs'!A:B,2,FALSE))</f>
        <v/>
      </c>
      <c r="AV1686" t="str">
        <f t="shared" si="53"/>
        <v/>
      </c>
    </row>
    <row r="1687" spans="1:48" x14ac:dyDescent="0.25">
      <c r="A1687" s="481"/>
      <c r="B1687" s="481"/>
      <c r="C1687" s="481"/>
      <c r="D1687" s="464">
        <v>3606</v>
      </c>
      <c r="E1687" s="481" t="s">
        <v>177</v>
      </c>
      <c r="F1687" s="22" t="s">
        <v>3461</v>
      </c>
      <c r="G1687" s="20">
        <v>825.22999999999956</v>
      </c>
      <c r="AP1687" t="str">
        <f t="shared" si="52"/>
        <v/>
      </c>
      <c r="AQ1687" t="str">
        <f>IF(A1687="","",VLOOKUP(A1687,'Base Sites'!A:B,2,FALSE))</f>
        <v/>
      </c>
      <c r="AT1687" t="str">
        <f>IF(A1687="","",VLOOKUP(L1687,'Base Vendeurs'!A:B,2,FALSE))</f>
        <v/>
      </c>
      <c r="AV1687" t="str">
        <f t="shared" si="53"/>
        <v/>
      </c>
    </row>
    <row r="1688" spans="1:48" x14ac:dyDescent="0.25">
      <c r="A1688" s="481"/>
      <c r="B1688" s="481"/>
      <c r="C1688" s="481"/>
      <c r="D1688" s="464">
        <v>3607</v>
      </c>
      <c r="E1688" s="481" t="s">
        <v>177</v>
      </c>
      <c r="F1688" s="22" t="s">
        <v>5035</v>
      </c>
      <c r="G1688" s="20">
        <v>1662.84</v>
      </c>
      <c r="AP1688" t="str">
        <f t="shared" si="52"/>
        <v/>
      </c>
      <c r="AQ1688" t="str">
        <f>IF(A1688="","",VLOOKUP(A1688,'Base Sites'!A:B,2,FALSE))</f>
        <v/>
      </c>
      <c r="AT1688" t="str">
        <f>IF(A1688="","",VLOOKUP(L1688,'Base Vendeurs'!A:B,2,FALSE))</f>
        <v/>
      </c>
      <c r="AV1688" t="str">
        <f t="shared" si="53"/>
        <v/>
      </c>
    </row>
    <row r="1689" spans="1:48" x14ac:dyDescent="0.25">
      <c r="A1689" s="481"/>
      <c r="B1689" s="481"/>
      <c r="C1689" s="481"/>
      <c r="D1689" s="464">
        <v>3608</v>
      </c>
      <c r="E1689" s="481" t="s">
        <v>177</v>
      </c>
      <c r="F1689" s="22" t="s">
        <v>4240</v>
      </c>
      <c r="G1689" s="20">
        <v>1368.44</v>
      </c>
      <c r="AP1689" t="str">
        <f t="shared" si="52"/>
        <v/>
      </c>
      <c r="AQ1689" t="str">
        <f>IF(A1689="","",VLOOKUP(A1689,'Base Sites'!A:B,2,FALSE))</f>
        <v/>
      </c>
      <c r="AT1689" t="str">
        <f>IF(A1689="","",VLOOKUP(L1689,'Base Vendeurs'!A:B,2,FALSE))</f>
        <v/>
      </c>
      <c r="AV1689" t="str">
        <f t="shared" si="53"/>
        <v/>
      </c>
    </row>
    <row r="1690" spans="1:48" x14ac:dyDescent="0.25">
      <c r="A1690" s="481"/>
      <c r="B1690" s="481"/>
      <c r="C1690" s="481"/>
      <c r="D1690" s="464">
        <v>3621</v>
      </c>
      <c r="E1690" s="22" t="s">
        <v>93</v>
      </c>
      <c r="F1690" s="22" t="s">
        <v>4060</v>
      </c>
      <c r="G1690" s="20">
        <v>539.35</v>
      </c>
      <c r="AP1690" t="str">
        <f t="shared" si="52"/>
        <v/>
      </c>
      <c r="AQ1690" t="str">
        <f>IF(A1690="","",VLOOKUP(A1690,'Base Sites'!A:B,2,FALSE))</f>
        <v/>
      </c>
      <c r="AT1690" t="str">
        <f>IF(A1690="","",VLOOKUP(L1690,'Base Vendeurs'!A:B,2,FALSE))</f>
        <v/>
      </c>
      <c r="AV1690" t="str">
        <f t="shared" si="53"/>
        <v/>
      </c>
    </row>
    <row r="1691" spans="1:48" x14ac:dyDescent="0.25">
      <c r="A1691" s="481"/>
      <c r="B1691" s="481"/>
      <c r="C1691" s="481"/>
      <c r="D1691" s="464">
        <v>3628</v>
      </c>
      <c r="E1691" s="22" t="s">
        <v>107</v>
      </c>
      <c r="F1691" s="22" t="s">
        <v>4145</v>
      </c>
      <c r="G1691" s="20">
        <v>813</v>
      </c>
      <c r="AP1691" t="str">
        <f t="shared" si="52"/>
        <v/>
      </c>
      <c r="AQ1691" t="str">
        <f>IF(A1691="","",VLOOKUP(A1691,'Base Sites'!A:B,2,FALSE))</f>
        <v/>
      </c>
      <c r="AT1691" t="str">
        <f>IF(A1691="","",VLOOKUP(L1691,'Base Vendeurs'!A:B,2,FALSE))</f>
        <v/>
      </c>
      <c r="AV1691" t="str">
        <f t="shared" si="53"/>
        <v/>
      </c>
    </row>
    <row r="1692" spans="1:48" x14ac:dyDescent="0.25">
      <c r="A1692" s="481"/>
      <c r="B1692" s="481"/>
      <c r="C1692" s="481"/>
      <c r="D1692" s="464">
        <v>3763</v>
      </c>
      <c r="E1692" s="22" t="s">
        <v>93</v>
      </c>
      <c r="F1692" s="22" t="s">
        <v>4056</v>
      </c>
      <c r="G1692" s="20">
        <v>349.59</v>
      </c>
      <c r="AP1692" t="str">
        <f t="shared" si="52"/>
        <v/>
      </c>
      <c r="AQ1692" t="str">
        <f>IF(A1692="","",VLOOKUP(A1692,'Base Sites'!A:B,2,FALSE))</f>
        <v/>
      </c>
      <c r="AT1692" t="str">
        <f>IF(A1692="","",VLOOKUP(L1692,'Base Vendeurs'!A:B,2,FALSE))</f>
        <v/>
      </c>
      <c r="AV1692" t="str">
        <f t="shared" si="53"/>
        <v/>
      </c>
    </row>
    <row r="1693" spans="1:48" x14ac:dyDescent="0.25">
      <c r="A1693" s="481"/>
      <c r="B1693" s="481"/>
      <c r="C1693" s="481"/>
      <c r="D1693" s="464">
        <v>3765</v>
      </c>
      <c r="E1693" s="22" t="s">
        <v>177</v>
      </c>
      <c r="F1693" s="22" t="s">
        <v>5011</v>
      </c>
      <c r="G1693" s="20">
        <v>1930.52</v>
      </c>
      <c r="AP1693" t="str">
        <f t="shared" si="52"/>
        <v/>
      </c>
      <c r="AQ1693" t="str">
        <f>IF(A1693="","",VLOOKUP(A1693,'Base Sites'!A:B,2,FALSE))</f>
        <v/>
      </c>
      <c r="AT1693" t="str">
        <f>IF(A1693="","",VLOOKUP(L1693,'Base Vendeurs'!A:B,2,FALSE))</f>
        <v/>
      </c>
      <c r="AV1693" t="str">
        <f t="shared" si="53"/>
        <v/>
      </c>
    </row>
    <row r="1694" spans="1:48" x14ac:dyDescent="0.25">
      <c r="A1694" s="481"/>
      <c r="B1694" s="481"/>
      <c r="C1694" s="481"/>
      <c r="D1694" s="464">
        <v>3766</v>
      </c>
      <c r="E1694" s="22" t="s">
        <v>26</v>
      </c>
      <c r="F1694" s="22" t="s">
        <v>4956</v>
      </c>
      <c r="G1694" s="20">
        <v>636.75</v>
      </c>
      <c r="AP1694" t="str">
        <f t="shared" si="52"/>
        <v/>
      </c>
      <c r="AQ1694" t="str">
        <f>IF(A1694="","",VLOOKUP(A1694,'Base Sites'!A:B,2,FALSE))</f>
        <v/>
      </c>
      <c r="AT1694" t="str">
        <f>IF(A1694="","",VLOOKUP(L1694,'Base Vendeurs'!A:B,2,FALSE))</f>
        <v/>
      </c>
      <c r="AV1694" t="str">
        <f t="shared" si="53"/>
        <v/>
      </c>
    </row>
    <row r="1695" spans="1:48" x14ac:dyDescent="0.25">
      <c r="A1695" s="481"/>
      <c r="B1695" s="481"/>
      <c r="C1695" s="481"/>
      <c r="D1695" s="464">
        <v>3771</v>
      </c>
      <c r="E1695" s="22" t="s">
        <v>93</v>
      </c>
      <c r="F1695" s="22" t="s">
        <v>4852</v>
      </c>
      <c r="G1695" s="20">
        <v>338.52</v>
      </c>
      <c r="AP1695" t="str">
        <f t="shared" si="52"/>
        <v/>
      </c>
      <c r="AQ1695" t="str">
        <f>IF(A1695="","",VLOOKUP(A1695,'Base Sites'!A:B,2,FALSE))</f>
        <v/>
      </c>
      <c r="AT1695" t="str">
        <f>IF(A1695="","",VLOOKUP(L1695,'Base Vendeurs'!A:B,2,FALSE))</f>
        <v/>
      </c>
      <c r="AV1695" t="str">
        <f t="shared" si="53"/>
        <v/>
      </c>
    </row>
    <row r="1696" spans="1:48" x14ac:dyDescent="0.25">
      <c r="A1696" s="481"/>
      <c r="B1696" s="481"/>
      <c r="C1696" s="481"/>
      <c r="D1696" s="464">
        <v>3789</v>
      </c>
      <c r="E1696" s="22" t="s">
        <v>177</v>
      </c>
      <c r="F1696" s="22" t="s">
        <v>5005</v>
      </c>
      <c r="G1696" s="20">
        <v>1246.6099999999997</v>
      </c>
      <c r="AP1696" t="str">
        <f t="shared" si="52"/>
        <v/>
      </c>
      <c r="AQ1696" t="str">
        <f>IF(A1696="","",VLOOKUP(A1696,'Base Sites'!A:B,2,FALSE))</f>
        <v/>
      </c>
      <c r="AT1696" t="str">
        <f>IF(A1696="","",VLOOKUP(L1696,'Base Vendeurs'!A:B,2,FALSE))</f>
        <v/>
      </c>
      <c r="AV1696" t="str">
        <f t="shared" si="53"/>
        <v/>
      </c>
    </row>
    <row r="1697" spans="1:48" x14ac:dyDescent="0.25">
      <c r="A1697" s="481"/>
      <c r="B1697" s="481"/>
      <c r="C1697" s="481"/>
      <c r="D1697" s="464">
        <v>3790</v>
      </c>
      <c r="E1697" s="22" t="s">
        <v>23</v>
      </c>
      <c r="F1697" s="22" t="s">
        <v>4141</v>
      </c>
      <c r="G1697" s="20">
        <v>751.2</v>
      </c>
      <c r="AP1697" t="str">
        <f t="shared" si="52"/>
        <v/>
      </c>
      <c r="AQ1697" t="str">
        <f>IF(A1697="","",VLOOKUP(A1697,'Base Sites'!A:B,2,FALSE))</f>
        <v/>
      </c>
      <c r="AT1697" t="str">
        <f>IF(A1697="","",VLOOKUP(L1697,'Base Vendeurs'!A:B,2,FALSE))</f>
        <v/>
      </c>
      <c r="AV1697" t="str">
        <f t="shared" si="53"/>
        <v/>
      </c>
    </row>
    <row r="1698" spans="1:48" x14ac:dyDescent="0.25">
      <c r="A1698" s="481"/>
      <c r="B1698" s="481"/>
      <c r="C1698" s="481"/>
      <c r="D1698" s="464">
        <v>3793</v>
      </c>
      <c r="E1698" s="22" t="s">
        <v>177</v>
      </c>
      <c r="F1698" s="22" t="s">
        <v>5015</v>
      </c>
      <c r="G1698" s="20">
        <v>1612.86</v>
      </c>
      <c r="AP1698" t="str">
        <f t="shared" si="52"/>
        <v/>
      </c>
      <c r="AQ1698" t="str">
        <f>IF(A1698="","",VLOOKUP(A1698,'Base Sites'!A:B,2,FALSE))</f>
        <v/>
      </c>
      <c r="AT1698" t="str">
        <f>IF(A1698="","",VLOOKUP(L1698,'Base Vendeurs'!A:B,2,FALSE))</f>
        <v/>
      </c>
      <c r="AV1698" t="str">
        <f t="shared" si="53"/>
        <v/>
      </c>
    </row>
    <row r="1699" spans="1:48" x14ac:dyDescent="0.25">
      <c r="A1699" s="481"/>
      <c r="B1699" s="481"/>
      <c r="C1699" s="481"/>
      <c r="D1699" s="464">
        <v>9641</v>
      </c>
      <c r="E1699" s="22" t="s">
        <v>93</v>
      </c>
      <c r="F1699" s="22" t="s">
        <v>1776</v>
      </c>
      <c r="G1699" s="20">
        <v>919.21</v>
      </c>
      <c r="AP1699" t="str">
        <f t="shared" si="52"/>
        <v/>
      </c>
      <c r="AQ1699" t="str">
        <f>IF(A1699="","",VLOOKUP(A1699,'Base Sites'!A:B,2,FALSE))</f>
        <v/>
      </c>
      <c r="AT1699" t="str">
        <f>IF(A1699="","",VLOOKUP(L1699,'Base Vendeurs'!A:B,2,FALSE))</f>
        <v/>
      </c>
      <c r="AV1699" t="str">
        <f t="shared" si="53"/>
        <v/>
      </c>
    </row>
    <row r="1700" spans="1:48" x14ac:dyDescent="0.25">
      <c r="A1700" s="481"/>
      <c r="B1700" s="481"/>
      <c r="C1700" s="480" t="s">
        <v>5243</v>
      </c>
      <c r="D1700" s="481"/>
      <c r="E1700" s="481"/>
      <c r="F1700" s="481"/>
      <c r="G1700" s="20">
        <v>54859.539999999979</v>
      </c>
      <c r="AP1700" t="str">
        <f t="shared" si="52"/>
        <v/>
      </c>
      <c r="AQ1700" t="str">
        <f>IF(A1700="","",VLOOKUP(A1700,'Base Sites'!A:B,2,FALSE))</f>
        <v/>
      </c>
      <c r="AT1700" t="str">
        <f>IF(A1700="","",VLOOKUP(L1700,'Base Vendeurs'!A:B,2,FALSE))</f>
        <v/>
      </c>
      <c r="AV1700" t="str">
        <f t="shared" si="53"/>
        <v/>
      </c>
    </row>
    <row r="1701" spans="1:48" x14ac:dyDescent="0.25">
      <c r="A1701" s="481"/>
      <c r="B1701" s="480" t="s">
        <v>5187</v>
      </c>
      <c r="C1701" s="481"/>
      <c r="D1701" s="481"/>
      <c r="E1701" s="481"/>
      <c r="F1701" s="481"/>
      <c r="G1701" s="20">
        <v>163617.01999999996</v>
      </c>
      <c r="AP1701" t="str">
        <f t="shared" si="52"/>
        <v/>
      </c>
      <c r="AQ1701" t="str">
        <f>IF(A1701="","",VLOOKUP(A1701,'Base Sites'!A:B,2,FALSE))</f>
        <v/>
      </c>
      <c r="AT1701" t="str">
        <f>IF(A1701="","",VLOOKUP(L1701,'Base Vendeurs'!A:B,2,FALSE))</f>
        <v/>
      </c>
      <c r="AV1701" t="str">
        <f t="shared" si="53"/>
        <v/>
      </c>
    </row>
    <row r="1702" spans="1:48" x14ac:dyDescent="0.25">
      <c r="A1702" s="482" t="s">
        <v>5249</v>
      </c>
      <c r="B1702" s="481"/>
      <c r="C1702" s="481"/>
      <c r="D1702" s="481"/>
      <c r="E1702" s="481"/>
      <c r="F1702" s="481"/>
      <c r="G1702" s="20">
        <v>163617.01999999996</v>
      </c>
      <c r="AP1702" t="str">
        <f t="shared" si="52"/>
        <v/>
      </c>
      <c r="AQ1702" t="e">
        <f>IF(A1702="","",VLOOKUP(A1702,'Base Sites'!A:B,2,FALSE))</f>
        <v>#N/A</v>
      </c>
      <c r="AT1702" t="e">
        <f>IF(A1702="","",VLOOKUP(L1702,'Base Vendeurs'!A:B,2,FALSE))</f>
        <v>#N/A</v>
      </c>
      <c r="AV1702" t="e">
        <f t="shared" si="53"/>
        <v>#DIV/0!</v>
      </c>
    </row>
    <row r="1703" spans="1:48" x14ac:dyDescent="0.25">
      <c r="A1703" s="482">
        <v>70</v>
      </c>
      <c r="B1703" s="480" t="s">
        <v>28</v>
      </c>
      <c r="C1703" s="480" t="s">
        <v>33</v>
      </c>
      <c r="D1703" s="464">
        <v>2105771272</v>
      </c>
      <c r="E1703" s="480" t="s">
        <v>55</v>
      </c>
      <c r="F1703" s="22" t="s">
        <v>65</v>
      </c>
      <c r="G1703" s="20">
        <v>255.38</v>
      </c>
      <c r="AP1703" t="str">
        <f t="shared" si="52"/>
        <v/>
      </c>
      <c r="AQ1703" t="str">
        <f>IF(A1703="","",VLOOKUP(A1703,'Base Sites'!A:B,2,FALSE))</f>
        <v xml:space="preserve">Valauto Lomme  </v>
      </c>
      <c r="AT1703" t="e">
        <f>IF(A1703="","",VLOOKUP(L1703,'Base Vendeurs'!A:B,2,FALSE))</f>
        <v>#N/A</v>
      </c>
      <c r="AV1703" t="e">
        <f t="shared" si="53"/>
        <v>#DIV/0!</v>
      </c>
    </row>
    <row r="1704" spans="1:48" x14ac:dyDescent="0.25">
      <c r="A1704" s="481"/>
      <c r="B1704" s="481"/>
      <c r="C1704" s="481"/>
      <c r="D1704" s="464">
        <v>2105773809</v>
      </c>
      <c r="E1704" s="481" t="s">
        <v>55</v>
      </c>
      <c r="F1704" s="22" t="s">
        <v>65</v>
      </c>
      <c r="G1704" s="20">
        <v>324.64</v>
      </c>
      <c r="AP1704" t="str">
        <f t="shared" si="52"/>
        <v/>
      </c>
      <c r="AQ1704" t="str">
        <f>IF(A1704="","",VLOOKUP(A1704,'Base Sites'!A:B,2,FALSE))</f>
        <v/>
      </c>
      <c r="AT1704" t="str">
        <f>IF(A1704="","",VLOOKUP(L1704,'Base Vendeurs'!A:B,2,FALSE))</f>
        <v/>
      </c>
      <c r="AV1704" t="str">
        <f t="shared" si="53"/>
        <v/>
      </c>
    </row>
    <row r="1705" spans="1:48" x14ac:dyDescent="0.25">
      <c r="A1705" s="481"/>
      <c r="B1705" s="481"/>
      <c r="C1705" s="481"/>
      <c r="D1705" s="464">
        <v>2105902475</v>
      </c>
      <c r="E1705" s="22" t="s">
        <v>81</v>
      </c>
      <c r="F1705" s="22" t="s">
        <v>65</v>
      </c>
      <c r="G1705" s="20">
        <v>303.86</v>
      </c>
      <c r="AP1705" t="str">
        <f t="shared" si="52"/>
        <v/>
      </c>
      <c r="AQ1705" t="str">
        <f>IF(A1705="","",VLOOKUP(A1705,'Base Sites'!A:B,2,FALSE))</f>
        <v/>
      </c>
      <c r="AT1705" t="str">
        <f>IF(A1705="","",VLOOKUP(L1705,'Base Vendeurs'!A:B,2,FALSE))</f>
        <v/>
      </c>
      <c r="AV1705" t="str">
        <f t="shared" si="53"/>
        <v/>
      </c>
    </row>
    <row r="1706" spans="1:48" x14ac:dyDescent="0.25">
      <c r="A1706" s="481"/>
      <c r="B1706" s="481"/>
      <c r="C1706" s="481"/>
      <c r="D1706" s="464">
        <v>2105906484</v>
      </c>
      <c r="E1706" s="480" t="s">
        <v>55</v>
      </c>
      <c r="F1706" s="22" t="s">
        <v>65</v>
      </c>
      <c r="G1706" s="20">
        <v>1599.56</v>
      </c>
      <c r="AP1706" t="str">
        <f t="shared" si="52"/>
        <v/>
      </c>
      <c r="AQ1706" t="str">
        <f>IF(A1706="","",VLOOKUP(A1706,'Base Sites'!A:B,2,FALSE))</f>
        <v/>
      </c>
      <c r="AT1706" t="str">
        <f>IF(A1706="","",VLOOKUP(L1706,'Base Vendeurs'!A:B,2,FALSE))</f>
        <v/>
      </c>
      <c r="AV1706" t="str">
        <f t="shared" si="53"/>
        <v/>
      </c>
    </row>
    <row r="1707" spans="1:48" x14ac:dyDescent="0.25">
      <c r="A1707" s="481"/>
      <c r="B1707" s="481"/>
      <c r="C1707" s="481"/>
      <c r="D1707" s="464">
        <v>2105920342</v>
      </c>
      <c r="E1707" s="481" t="s">
        <v>55</v>
      </c>
      <c r="F1707" s="22" t="s">
        <v>65</v>
      </c>
      <c r="G1707" s="20">
        <v>345.21</v>
      </c>
      <c r="AP1707" t="str">
        <f t="shared" si="52"/>
        <v/>
      </c>
      <c r="AQ1707" t="str">
        <f>IF(A1707="","",VLOOKUP(A1707,'Base Sites'!A:B,2,FALSE))</f>
        <v/>
      </c>
      <c r="AT1707" t="str">
        <f>IF(A1707="","",VLOOKUP(L1707,'Base Vendeurs'!A:B,2,FALSE))</f>
        <v/>
      </c>
      <c r="AV1707" t="str">
        <f t="shared" si="53"/>
        <v/>
      </c>
    </row>
    <row r="1708" spans="1:48" x14ac:dyDescent="0.25">
      <c r="A1708" s="481"/>
      <c r="B1708" s="481"/>
      <c r="C1708" s="481"/>
      <c r="D1708" s="464">
        <v>2105920344</v>
      </c>
      <c r="E1708" s="481" t="s">
        <v>55</v>
      </c>
      <c r="F1708" s="22" t="s">
        <v>65</v>
      </c>
      <c r="G1708" s="20">
        <v>345.21</v>
      </c>
      <c r="AP1708" t="str">
        <f t="shared" si="52"/>
        <v/>
      </c>
      <c r="AQ1708" t="str">
        <f>IF(A1708="","",VLOOKUP(A1708,'Base Sites'!A:B,2,FALSE))</f>
        <v/>
      </c>
      <c r="AT1708" t="str">
        <f>IF(A1708="","",VLOOKUP(L1708,'Base Vendeurs'!A:B,2,FALSE))</f>
        <v/>
      </c>
      <c r="AV1708" t="str">
        <f t="shared" si="53"/>
        <v/>
      </c>
    </row>
    <row r="1709" spans="1:48" x14ac:dyDescent="0.25">
      <c r="A1709" s="481"/>
      <c r="B1709" s="481"/>
      <c r="C1709" s="481"/>
      <c r="D1709" s="464">
        <v>2105923717</v>
      </c>
      <c r="E1709" s="480" t="s">
        <v>81</v>
      </c>
      <c r="F1709" s="22" t="s">
        <v>2090</v>
      </c>
      <c r="G1709" s="20">
        <v>635.5</v>
      </c>
      <c r="AP1709" t="str">
        <f t="shared" si="52"/>
        <v/>
      </c>
      <c r="AQ1709" t="str">
        <f>IF(A1709="","",VLOOKUP(A1709,'Base Sites'!A:B,2,FALSE))</f>
        <v/>
      </c>
      <c r="AT1709" t="str">
        <f>IF(A1709="","",VLOOKUP(L1709,'Base Vendeurs'!A:B,2,FALSE))</f>
        <v/>
      </c>
      <c r="AV1709" t="str">
        <f t="shared" si="53"/>
        <v/>
      </c>
    </row>
    <row r="1710" spans="1:48" x14ac:dyDescent="0.25">
      <c r="A1710" s="481"/>
      <c r="B1710" s="481"/>
      <c r="C1710" s="481"/>
      <c r="D1710" s="464">
        <v>2105923718</v>
      </c>
      <c r="E1710" s="481" t="s">
        <v>81</v>
      </c>
      <c r="F1710" s="22" t="s">
        <v>2090</v>
      </c>
      <c r="G1710" s="20">
        <v>635.5</v>
      </c>
      <c r="AP1710" t="str">
        <f t="shared" si="52"/>
        <v/>
      </c>
      <c r="AQ1710" t="str">
        <f>IF(A1710="","",VLOOKUP(A1710,'Base Sites'!A:B,2,FALSE))</f>
        <v/>
      </c>
      <c r="AT1710" t="str">
        <f>IF(A1710="","",VLOOKUP(L1710,'Base Vendeurs'!A:B,2,FALSE))</f>
        <v/>
      </c>
      <c r="AV1710" t="str">
        <f t="shared" si="53"/>
        <v/>
      </c>
    </row>
    <row r="1711" spans="1:48" x14ac:dyDescent="0.25">
      <c r="A1711" s="481"/>
      <c r="B1711" s="481"/>
      <c r="C1711" s="481"/>
      <c r="D1711" s="464">
        <v>2105923720</v>
      </c>
      <c r="E1711" s="481" t="s">
        <v>81</v>
      </c>
      <c r="F1711" s="22" t="s">
        <v>2090</v>
      </c>
      <c r="G1711" s="20">
        <v>635.5</v>
      </c>
      <c r="AP1711" t="str">
        <f t="shared" si="52"/>
        <v/>
      </c>
      <c r="AQ1711" t="str">
        <f>IF(A1711="","",VLOOKUP(A1711,'Base Sites'!A:B,2,FALSE))</f>
        <v/>
      </c>
      <c r="AT1711" t="str">
        <f>IF(A1711="","",VLOOKUP(L1711,'Base Vendeurs'!A:B,2,FALSE))</f>
        <v/>
      </c>
      <c r="AV1711" t="str">
        <f t="shared" si="53"/>
        <v/>
      </c>
    </row>
    <row r="1712" spans="1:48" x14ac:dyDescent="0.25">
      <c r="A1712" s="481"/>
      <c r="B1712" s="481"/>
      <c r="C1712" s="481"/>
      <c r="D1712" s="464">
        <v>2105923725</v>
      </c>
      <c r="E1712" s="481" t="s">
        <v>81</v>
      </c>
      <c r="F1712" s="22" t="s">
        <v>2090</v>
      </c>
      <c r="G1712" s="20">
        <v>635.5</v>
      </c>
      <c r="AP1712" t="str">
        <f t="shared" si="52"/>
        <v/>
      </c>
      <c r="AQ1712" t="str">
        <f>IF(A1712="","",VLOOKUP(A1712,'Base Sites'!A:B,2,FALSE))</f>
        <v/>
      </c>
      <c r="AT1712" t="str">
        <f>IF(A1712="","",VLOOKUP(L1712,'Base Vendeurs'!A:B,2,FALSE))</f>
        <v/>
      </c>
      <c r="AV1712" t="str">
        <f t="shared" si="53"/>
        <v/>
      </c>
    </row>
    <row r="1713" spans="1:48" x14ac:dyDescent="0.25">
      <c r="A1713" s="481"/>
      <c r="B1713" s="481"/>
      <c r="C1713" s="481"/>
      <c r="D1713" s="464">
        <v>2105934750</v>
      </c>
      <c r="E1713" s="22" t="s">
        <v>55</v>
      </c>
      <c r="F1713" s="22" t="s">
        <v>65</v>
      </c>
      <c r="G1713" s="20">
        <v>410.21000000000004</v>
      </c>
      <c r="AP1713" t="str">
        <f t="shared" si="52"/>
        <v/>
      </c>
      <c r="AQ1713" t="str">
        <f>IF(A1713="","",VLOOKUP(A1713,'Base Sites'!A:B,2,FALSE))</f>
        <v/>
      </c>
      <c r="AT1713" t="str">
        <f>IF(A1713="","",VLOOKUP(L1713,'Base Vendeurs'!A:B,2,FALSE))</f>
        <v/>
      </c>
      <c r="AV1713" t="str">
        <f t="shared" si="53"/>
        <v/>
      </c>
    </row>
    <row r="1714" spans="1:48" x14ac:dyDescent="0.25">
      <c r="A1714" s="481"/>
      <c r="B1714" s="481"/>
      <c r="C1714" s="481"/>
      <c r="D1714" s="464">
        <v>2105961980</v>
      </c>
      <c r="E1714" s="480" t="s">
        <v>81</v>
      </c>
      <c r="F1714" s="22" t="s">
        <v>65</v>
      </c>
      <c r="G1714" s="20">
        <v>303.86</v>
      </c>
      <c r="AP1714" t="str">
        <f t="shared" si="52"/>
        <v/>
      </c>
      <c r="AQ1714" t="str">
        <f>IF(A1714="","",VLOOKUP(A1714,'Base Sites'!A:B,2,FALSE))</f>
        <v/>
      </c>
      <c r="AT1714" t="str">
        <f>IF(A1714="","",VLOOKUP(L1714,'Base Vendeurs'!A:B,2,FALSE))</f>
        <v/>
      </c>
      <c r="AV1714" t="str">
        <f t="shared" si="53"/>
        <v/>
      </c>
    </row>
    <row r="1715" spans="1:48" x14ac:dyDescent="0.25">
      <c r="A1715" s="481"/>
      <c r="B1715" s="481"/>
      <c r="C1715" s="481"/>
      <c r="D1715" s="464">
        <v>2106012813</v>
      </c>
      <c r="E1715" s="481" t="s">
        <v>81</v>
      </c>
      <c r="F1715" s="22" t="s">
        <v>65</v>
      </c>
      <c r="G1715" s="20">
        <v>291.47000000000003</v>
      </c>
      <c r="AP1715" t="str">
        <f t="shared" si="52"/>
        <v/>
      </c>
      <c r="AQ1715" t="str">
        <f>IF(A1715="","",VLOOKUP(A1715,'Base Sites'!A:B,2,FALSE))</f>
        <v/>
      </c>
      <c r="AT1715" t="str">
        <f>IF(A1715="","",VLOOKUP(L1715,'Base Vendeurs'!A:B,2,FALSE))</f>
        <v/>
      </c>
      <c r="AV1715" t="str">
        <f t="shared" si="53"/>
        <v/>
      </c>
    </row>
    <row r="1716" spans="1:48" x14ac:dyDescent="0.25">
      <c r="A1716" s="481"/>
      <c r="B1716" s="481"/>
      <c r="C1716" s="481"/>
      <c r="D1716" s="464">
        <v>2106032278</v>
      </c>
      <c r="E1716" s="480" t="s">
        <v>55</v>
      </c>
      <c r="F1716" s="22" t="s">
        <v>65</v>
      </c>
      <c r="G1716" s="20">
        <v>401.56</v>
      </c>
      <c r="AP1716" t="str">
        <f t="shared" si="52"/>
        <v/>
      </c>
      <c r="AQ1716" t="str">
        <f>IF(A1716="","",VLOOKUP(A1716,'Base Sites'!A:B,2,FALSE))</f>
        <v/>
      </c>
      <c r="AT1716" t="str">
        <f>IF(A1716="","",VLOOKUP(L1716,'Base Vendeurs'!A:B,2,FALSE))</f>
        <v/>
      </c>
      <c r="AV1716" t="str">
        <f t="shared" si="53"/>
        <v/>
      </c>
    </row>
    <row r="1717" spans="1:48" x14ac:dyDescent="0.25">
      <c r="A1717" s="481"/>
      <c r="B1717" s="481"/>
      <c r="C1717" s="481"/>
      <c r="D1717" s="464">
        <v>2106068756</v>
      </c>
      <c r="E1717" s="481" t="s">
        <v>55</v>
      </c>
      <c r="F1717" s="22" t="s">
        <v>65</v>
      </c>
      <c r="G1717" s="20">
        <v>482.88</v>
      </c>
      <c r="AP1717" t="str">
        <f t="shared" si="52"/>
        <v/>
      </c>
      <c r="AQ1717" t="str">
        <f>IF(A1717="","",VLOOKUP(A1717,'Base Sites'!A:B,2,FALSE))</f>
        <v/>
      </c>
      <c r="AT1717" t="str">
        <f>IF(A1717="","",VLOOKUP(L1717,'Base Vendeurs'!A:B,2,FALSE))</f>
        <v/>
      </c>
      <c r="AV1717" t="str">
        <f t="shared" si="53"/>
        <v/>
      </c>
    </row>
    <row r="1718" spans="1:48" x14ac:dyDescent="0.25">
      <c r="A1718" s="481"/>
      <c r="B1718" s="481"/>
      <c r="C1718" s="480" t="s">
        <v>5204</v>
      </c>
      <c r="D1718" s="481"/>
      <c r="E1718" s="481"/>
      <c r="F1718" s="481"/>
      <c r="G1718" s="20">
        <v>7605.8400000000011</v>
      </c>
      <c r="AP1718" t="str">
        <f t="shared" si="52"/>
        <v/>
      </c>
      <c r="AQ1718" t="str">
        <f>IF(A1718="","",VLOOKUP(A1718,'Base Sites'!A:B,2,FALSE))</f>
        <v/>
      </c>
      <c r="AT1718" t="str">
        <f>IF(A1718="","",VLOOKUP(L1718,'Base Vendeurs'!A:B,2,FALSE))</f>
        <v/>
      </c>
      <c r="AV1718" t="str">
        <f t="shared" si="53"/>
        <v/>
      </c>
    </row>
    <row r="1719" spans="1:48" x14ac:dyDescent="0.25">
      <c r="A1719" s="481"/>
      <c r="B1719" s="481"/>
      <c r="C1719" s="480" t="s">
        <v>114</v>
      </c>
      <c r="D1719" s="464">
        <v>2105325853</v>
      </c>
      <c r="E1719" s="480" t="s">
        <v>45</v>
      </c>
      <c r="F1719" s="22" t="s">
        <v>484</v>
      </c>
      <c r="G1719" s="20">
        <v>739.64</v>
      </c>
      <c r="AP1719" t="str">
        <f t="shared" si="52"/>
        <v/>
      </c>
      <c r="AQ1719" t="str">
        <f>IF(A1719="","",VLOOKUP(A1719,'Base Sites'!A:B,2,FALSE))</f>
        <v/>
      </c>
      <c r="AT1719" t="str">
        <f>IF(A1719="","",VLOOKUP(L1719,'Base Vendeurs'!A:B,2,FALSE))</f>
        <v/>
      </c>
      <c r="AV1719" t="str">
        <f t="shared" si="53"/>
        <v/>
      </c>
    </row>
    <row r="1720" spans="1:48" x14ac:dyDescent="0.25">
      <c r="A1720" s="481"/>
      <c r="B1720" s="481"/>
      <c r="C1720" s="481"/>
      <c r="D1720" s="464">
        <v>2105476163</v>
      </c>
      <c r="E1720" s="481" t="s">
        <v>45</v>
      </c>
      <c r="F1720" s="22" t="s">
        <v>3699</v>
      </c>
      <c r="G1720" s="20">
        <v>1351.98</v>
      </c>
      <c r="AP1720" t="str">
        <f t="shared" si="52"/>
        <v/>
      </c>
      <c r="AQ1720" t="str">
        <f>IF(A1720="","",VLOOKUP(A1720,'Base Sites'!A:B,2,FALSE))</f>
        <v/>
      </c>
      <c r="AT1720" t="str">
        <f>IF(A1720="","",VLOOKUP(L1720,'Base Vendeurs'!A:B,2,FALSE))</f>
        <v/>
      </c>
      <c r="AV1720" t="str">
        <f t="shared" si="53"/>
        <v/>
      </c>
    </row>
    <row r="1721" spans="1:48" x14ac:dyDescent="0.25">
      <c r="A1721" s="481"/>
      <c r="B1721" s="481"/>
      <c r="C1721" s="481"/>
      <c r="D1721" s="464">
        <v>2105493478</v>
      </c>
      <c r="E1721" s="22" t="s">
        <v>169</v>
      </c>
      <c r="F1721" s="22" t="s">
        <v>4444</v>
      </c>
      <c r="G1721" s="20">
        <v>968.3</v>
      </c>
      <c r="AP1721" t="str">
        <f t="shared" si="52"/>
        <v/>
      </c>
      <c r="AQ1721" t="str">
        <f>IF(A1721="","",VLOOKUP(A1721,'Base Sites'!A:B,2,FALSE))</f>
        <v/>
      </c>
      <c r="AT1721" t="str">
        <f>IF(A1721="","",VLOOKUP(L1721,'Base Vendeurs'!A:B,2,FALSE))</f>
        <v/>
      </c>
      <c r="AV1721" t="str">
        <f t="shared" si="53"/>
        <v/>
      </c>
    </row>
    <row r="1722" spans="1:48" x14ac:dyDescent="0.25">
      <c r="A1722" s="481"/>
      <c r="B1722" s="481"/>
      <c r="C1722" s="481"/>
      <c r="D1722" s="464">
        <v>2105621085</v>
      </c>
      <c r="E1722" s="22" t="s">
        <v>55</v>
      </c>
      <c r="F1722" s="22" t="s">
        <v>488</v>
      </c>
      <c r="G1722" s="20">
        <v>2630.27</v>
      </c>
      <c r="AP1722" t="str">
        <f t="shared" si="52"/>
        <v/>
      </c>
      <c r="AQ1722" t="str">
        <f>IF(A1722="","",VLOOKUP(A1722,'Base Sites'!A:B,2,FALSE))</f>
        <v/>
      </c>
      <c r="AT1722" t="str">
        <f>IF(A1722="","",VLOOKUP(L1722,'Base Vendeurs'!A:B,2,FALSE))</f>
        <v/>
      </c>
      <c r="AV1722" t="str">
        <f t="shared" si="53"/>
        <v/>
      </c>
    </row>
    <row r="1723" spans="1:48" x14ac:dyDescent="0.25">
      <c r="A1723" s="481"/>
      <c r="B1723" s="481"/>
      <c r="C1723" s="481"/>
      <c r="D1723" s="464">
        <v>2105758814</v>
      </c>
      <c r="E1723" s="22" t="s">
        <v>81</v>
      </c>
      <c r="F1723" s="22" t="s">
        <v>1390</v>
      </c>
      <c r="G1723" s="20">
        <v>2830.09</v>
      </c>
      <c r="AP1723" t="str">
        <f t="shared" si="52"/>
        <v/>
      </c>
      <c r="AQ1723" t="str">
        <f>IF(A1723="","",VLOOKUP(A1723,'Base Sites'!A:B,2,FALSE))</f>
        <v/>
      </c>
      <c r="AT1723" t="str">
        <f>IF(A1723="","",VLOOKUP(L1723,'Base Vendeurs'!A:B,2,FALSE))</f>
        <v/>
      </c>
      <c r="AV1723" t="str">
        <f t="shared" si="53"/>
        <v/>
      </c>
    </row>
    <row r="1724" spans="1:48" x14ac:dyDescent="0.25">
      <c r="A1724" s="481"/>
      <c r="B1724" s="481"/>
      <c r="C1724" s="481"/>
      <c r="D1724" s="464">
        <v>2105765574</v>
      </c>
      <c r="E1724" s="22" t="s">
        <v>4435</v>
      </c>
      <c r="F1724" s="22" t="s">
        <v>4434</v>
      </c>
      <c r="G1724" s="20">
        <v>1864.83</v>
      </c>
      <c r="AP1724" t="str">
        <f t="shared" si="52"/>
        <v/>
      </c>
      <c r="AQ1724" t="str">
        <f>IF(A1724="","",VLOOKUP(A1724,'Base Sites'!A:B,2,FALSE))</f>
        <v/>
      </c>
      <c r="AT1724" t="str">
        <f>IF(A1724="","",VLOOKUP(L1724,'Base Vendeurs'!A:B,2,FALSE))</f>
        <v/>
      </c>
      <c r="AV1724" t="str">
        <f t="shared" si="53"/>
        <v/>
      </c>
    </row>
    <row r="1725" spans="1:48" x14ac:dyDescent="0.25">
      <c r="A1725" s="481"/>
      <c r="B1725" s="481"/>
      <c r="C1725" s="481"/>
      <c r="D1725" s="464">
        <v>2105804388</v>
      </c>
      <c r="E1725" s="22" t="s">
        <v>391</v>
      </c>
      <c r="F1725" s="22" t="s">
        <v>1648</v>
      </c>
      <c r="G1725" s="20">
        <v>2025.32</v>
      </c>
      <c r="AP1725" t="str">
        <f t="shared" si="52"/>
        <v/>
      </c>
      <c r="AQ1725" t="str">
        <f>IF(A1725="","",VLOOKUP(A1725,'Base Sites'!A:B,2,FALSE))</f>
        <v/>
      </c>
      <c r="AT1725" t="str">
        <f>IF(A1725="","",VLOOKUP(L1725,'Base Vendeurs'!A:B,2,FALSE))</f>
        <v/>
      </c>
      <c r="AV1725" t="str">
        <f t="shared" si="53"/>
        <v/>
      </c>
    </row>
    <row r="1726" spans="1:48" x14ac:dyDescent="0.25">
      <c r="A1726" s="481"/>
      <c r="B1726" s="481"/>
      <c r="C1726" s="481"/>
      <c r="D1726" s="464">
        <v>2105817499</v>
      </c>
      <c r="E1726" s="480" t="s">
        <v>55</v>
      </c>
      <c r="F1726" s="22" t="s">
        <v>2104</v>
      </c>
      <c r="G1726" s="20">
        <v>1209.3</v>
      </c>
      <c r="AP1726" t="str">
        <f t="shared" si="52"/>
        <v/>
      </c>
      <c r="AQ1726" t="str">
        <f>IF(A1726="","",VLOOKUP(A1726,'Base Sites'!A:B,2,FALSE))</f>
        <v/>
      </c>
      <c r="AT1726" t="str">
        <f>IF(A1726="","",VLOOKUP(L1726,'Base Vendeurs'!A:B,2,FALSE))</f>
        <v/>
      </c>
      <c r="AV1726" t="str">
        <f t="shared" si="53"/>
        <v/>
      </c>
    </row>
    <row r="1727" spans="1:48" x14ac:dyDescent="0.25">
      <c r="A1727" s="481"/>
      <c r="B1727" s="481"/>
      <c r="C1727" s="481"/>
      <c r="D1727" s="464">
        <v>2105847188</v>
      </c>
      <c r="E1727" s="481" t="s">
        <v>55</v>
      </c>
      <c r="F1727" s="22" t="s">
        <v>2926</v>
      </c>
      <c r="G1727" s="20">
        <v>2684.74</v>
      </c>
      <c r="AP1727" t="str">
        <f t="shared" si="52"/>
        <v/>
      </c>
      <c r="AQ1727" t="str">
        <f>IF(A1727="","",VLOOKUP(A1727,'Base Sites'!A:B,2,FALSE))</f>
        <v/>
      </c>
      <c r="AT1727" t="str">
        <f>IF(A1727="","",VLOOKUP(L1727,'Base Vendeurs'!A:B,2,FALSE))</f>
        <v/>
      </c>
      <c r="AV1727" t="str">
        <f t="shared" si="53"/>
        <v/>
      </c>
    </row>
    <row r="1728" spans="1:48" x14ac:dyDescent="0.25">
      <c r="A1728" s="481"/>
      <c r="B1728" s="481"/>
      <c r="C1728" s="481"/>
      <c r="D1728" s="464">
        <v>2105847198</v>
      </c>
      <c r="E1728" s="481" t="s">
        <v>55</v>
      </c>
      <c r="F1728" s="22" t="s">
        <v>2099</v>
      </c>
      <c r="G1728" s="20">
        <v>6503.57</v>
      </c>
      <c r="AP1728" t="str">
        <f t="shared" si="52"/>
        <v/>
      </c>
      <c r="AQ1728" t="str">
        <f>IF(A1728="","",VLOOKUP(A1728,'Base Sites'!A:B,2,FALSE))</f>
        <v/>
      </c>
      <c r="AT1728" t="str">
        <f>IF(A1728="","",VLOOKUP(L1728,'Base Vendeurs'!A:B,2,FALSE))</f>
        <v/>
      </c>
      <c r="AV1728" t="str">
        <f t="shared" si="53"/>
        <v/>
      </c>
    </row>
    <row r="1729" spans="1:48" x14ac:dyDescent="0.25">
      <c r="A1729" s="481"/>
      <c r="B1729" s="481"/>
      <c r="C1729" s="481"/>
      <c r="D1729" s="464">
        <v>2105856765</v>
      </c>
      <c r="E1729" s="480" t="s">
        <v>45</v>
      </c>
      <c r="F1729" s="22" t="s">
        <v>478</v>
      </c>
      <c r="G1729" s="20">
        <v>450.17</v>
      </c>
      <c r="AP1729" t="str">
        <f t="shared" si="52"/>
        <v/>
      </c>
      <c r="AQ1729" t="str">
        <f>IF(A1729="","",VLOOKUP(A1729,'Base Sites'!A:B,2,FALSE))</f>
        <v/>
      </c>
      <c r="AT1729" t="str">
        <f>IF(A1729="","",VLOOKUP(L1729,'Base Vendeurs'!A:B,2,FALSE))</f>
        <v/>
      </c>
      <c r="AV1729" t="str">
        <f t="shared" si="53"/>
        <v/>
      </c>
    </row>
    <row r="1730" spans="1:48" x14ac:dyDescent="0.25">
      <c r="A1730" s="481"/>
      <c r="B1730" s="481"/>
      <c r="C1730" s="481"/>
      <c r="D1730" s="464">
        <v>2105856767</v>
      </c>
      <c r="E1730" s="481" t="s">
        <v>45</v>
      </c>
      <c r="F1730" s="22" t="s">
        <v>2085</v>
      </c>
      <c r="G1730" s="20">
        <v>582.34</v>
      </c>
      <c r="AP1730" t="str">
        <f t="shared" ref="AP1730:AP1793" si="54">IF(AM1730="","",+AL1730/AM1730)</f>
        <v/>
      </c>
      <c r="AQ1730" t="str">
        <f>IF(A1730="","",VLOOKUP(A1730,'Base Sites'!A:B,2,FALSE))</f>
        <v/>
      </c>
      <c r="AT1730" t="str">
        <f>IF(A1730="","",VLOOKUP(L1730,'Base Vendeurs'!A:B,2,FALSE))</f>
        <v/>
      </c>
      <c r="AV1730" t="str">
        <f t="shared" si="53"/>
        <v/>
      </c>
    </row>
    <row r="1731" spans="1:48" x14ac:dyDescent="0.25">
      <c r="A1731" s="481"/>
      <c r="B1731" s="481"/>
      <c r="C1731" s="481"/>
      <c r="D1731" s="464">
        <v>2105857785</v>
      </c>
      <c r="E1731" s="22" t="s">
        <v>391</v>
      </c>
      <c r="F1731" s="22" t="s">
        <v>2072</v>
      </c>
      <c r="G1731" s="20">
        <v>1747.5</v>
      </c>
      <c r="AP1731" t="str">
        <f t="shared" si="54"/>
        <v/>
      </c>
      <c r="AQ1731" t="str">
        <f>IF(A1731="","",VLOOKUP(A1731,'Base Sites'!A:B,2,FALSE))</f>
        <v/>
      </c>
      <c r="AT1731" t="str">
        <f>IF(A1731="","",VLOOKUP(L1731,'Base Vendeurs'!A:B,2,FALSE))</f>
        <v/>
      </c>
      <c r="AV1731" t="str">
        <f t="shared" ref="AV1731:AV1794" si="55">IF(A1731="","",+AU1731/S1731)</f>
        <v/>
      </c>
    </row>
    <row r="1732" spans="1:48" x14ac:dyDescent="0.25">
      <c r="A1732" s="481"/>
      <c r="B1732" s="481"/>
      <c r="C1732" s="481"/>
      <c r="D1732" s="464">
        <v>2105873814</v>
      </c>
      <c r="E1732" s="480" t="s">
        <v>81</v>
      </c>
      <c r="F1732" s="22" t="s">
        <v>1764</v>
      </c>
      <c r="G1732" s="20">
        <v>1728.39</v>
      </c>
      <c r="AP1732" t="str">
        <f t="shared" si="54"/>
        <v/>
      </c>
      <c r="AQ1732" t="str">
        <f>IF(A1732="","",VLOOKUP(A1732,'Base Sites'!A:B,2,FALSE))</f>
        <v/>
      </c>
      <c r="AT1732" t="str">
        <f>IF(A1732="","",VLOOKUP(L1732,'Base Vendeurs'!A:B,2,FALSE))</f>
        <v/>
      </c>
      <c r="AV1732" t="str">
        <f t="shared" si="55"/>
        <v/>
      </c>
    </row>
    <row r="1733" spans="1:48" x14ac:dyDescent="0.25">
      <c r="A1733" s="481"/>
      <c r="B1733" s="481"/>
      <c r="C1733" s="481"/>
      <c r="D1733" s="464">
        <v>2105873817</v>
      </c>
      <c r="E1733" s="481" t="s">
        <v>81</v>
      </c>
      <c r="F1733" s="22" t="s">
        <v>486</v>
      </c>
      <c r="G1733" s="20">
        <v>758.22</v>
      </c>
      <c r="AP1733" t="str">
        <f t="shared" si="54"/>
        <v/>
      </c>
      <c r="AQ1733" t="str">
        <f>IF(A1733="","",VLOOKUP(A1733,'Base Sites'!A:B,2,FALSE))</f>
        <v/>
      </c>
      <c r="AT1733" t="str">
        <f>IF(A1733="","",VLOOKUP(L1733,'Base Vendeurs'!A:B,2,FALSE))</f>
        <v/>
      </c>
      <c r="AV1733" t="str">
        <f t="shared" si="55"/>
        <v/>
      </c>
    </row>
    <row r="1734" spans="1:48" x14ac:dyDescent="0.25">
      <c r="A1734" s="481"/>
      <c r="B1734" s="481"/>
      <c r="C1734" s="481"/>
      <c r="D1734" s="464">
        <v>2105906474</v>
      </c>
      <c r="E1734" s="22" t="s">
        <v>55</v>
      </c>
      <c r="F1734" s="22" t="s">
        <v>3709</v>
      </c>
      <c r="G1734" s="20">
        <v>2743.99</v>
      </c>
      <c r="AP1734" t="str">
        <f t="shared" si="54"/>
        <v/>
      </c>
      <c r="AQ1734" t="str">
        <f>IF(A1734="","",VLOOKUP(A1734,'Base Sites'!A:B,2,FALSE))</f>
        <v/>
      </c>
      <c r="AT1734" t="str">
        <f>IF(A1734="","",VLOOKUP(L1734,'Base Vendeurs'!A:B,2,FALSE))</f>
        <v/>
      </c>
      <c r="AV1734" t="str">
        <f t="shared" si="55"/>
        <v/>
      </c>
    </row>
    <row r="1735" spans="1:48" x14ac:dyDescent="0.25">
      <c r="A1735" s="481"/>
      <c r="B1735" s="481"/>
      <c r="C1735" s="481"/>
      <c r="D1735" s="464">
        <v>2105906494</v>
      </c>
      <c r="E1735" s="22" t="s">
        <v>81</v>
      </c>
      <c r="F1735" s="22" t="s">
        <v>1437</v>
      </c>
      <c r="G1735" s="20">
        <v>2953.49</v>
      </c>
      <c r="AP1735" t="str">
        <f t="shared" si="54"/>
        <v/>
      </c>
      <c r="AQ1735" t="str">
        <f>IF(A1735="","",VLOOKUP(A1735,'Base Sites'!A:B,2,FALSE))</f>
        <v/>
      </c>
      <c r="AT1735" t="str">
        <f>IF(A1735="","",VLOOKUP(L1735,'Base Vendeurs'!A:B,2,FALSE))</f>
        <v/>
      </c>
      <c r="AV1735" t="str">
        <f t="shared" si="55"/>
        <v/>
      </c>
    </row>
    <row r="1736" spans="1:48" x14ac:dyDescent="0.25">
      <c r="A1736" s="481"/>
      <c r="B1736" s="481"/>
      <c r="C1736" s="481"/>
      <c r="D1736" s="464">
        <v>2105906521</v>
      </c>
      <c r="E1736" s="22" t="s">
        <v>45</v>
      </c>
      <c r="F1736" s="22" t="s">
        <v>2907</v>
      </c>
      <c r="G1736" s="20">
        <v>2081.4899999999998</v>
      </c>
      <c r="AP1736" t="str">
        <f t="shared" si="54"/>
        <v/>
      </c>
      <c r="AQ1736" t="str">
        <f>IF(A1736="","",VLOOKUP(A1736,'Base Sites'!A:B,2,FALSE))</f>
        <v/>
      </c>
      <c r="AT1736" t="str">
        <f>IF(A1736="","",VLOOKUP(L1736,'Base Vendeurs'!A:B,2,FALSE))</f>
        <v/>
      </c>
      <c r="AV1736" t="str">
        <f t="shared" si="55"/>
        <v/>
      </c>
    </row>
    <row r="1737" spans="1:48" x14ac:dyDescent="0.25">
      <c r="A1737" s="481"/>
      <c r="B1737" s="481"/>
      <c r="C1737" s="481"/>
      <c r="D1737" s="464">
        <v>2105922511</v>
      </c>
      <c r="E1737" s="22" t="s">
        <v>81</v>
      </c>
      <c r="F1737" s="22" t="s">
        <v>486</v>
      </c>
      <c r="G1737" s="20">
        <v>3488.14</v>
      </c>
      <c r="AP1737" t="str">
        <f t="shared" si="54"/>
        <v/>
      </c>
      <c r="AQ1737" t="str">
        <f>IF(A1737="","",VLOOKUP(A1737,'Base Sites'!A:B,2,FALSE))</f>
        <v/>
      </c>
      <c r="AT1737" t="str">
        <f>IF(A1737="","",VLOOKUP(L1737,'Base Vendeurs'!A:B,2,FALSE))</f>
        <v/>
      </c>
      <c r="AV1737" t="str">
        <f t="shared" si="55"/>
        <v/>
      </c>
    </row>
    <row r="1738" spans="1:48" x14ac:dyDescent="0.25">
      <c r="A1738" s="481"/>
      <c r="B1738" s="481"/>
      <c r="C1738" s="481"/>
      <c r="D1738" s="464">
        <v>2105934022</v>
      </c>
      <c r="E1738" s="480" t="s">
        <v>55</v>
      </c>
      <c r="F1738" s="22" t="s">
        <v>3678</v>
      </c>
      <c r="G1738" s="20">
        <v>1478.81</v>
      </c>
      <c r="AP1738" t="str">
        <f t="shared" si="54"/>
        <v/>
      </c>
      <c r="AQ1738" t="str">
        <f>IF(A1738="","",VLOOKUP(A1738,'Base Sites'!A:B,2,FALSE))</f>
        <v/>
      </c>
      <c r="AT1738" t="str">
        <f>IF(A1738="","",VLOOKUP(L1738,'Base Vendeurs'!A:B,2,FALSE))</f>
        <v/>
      </c>
      <c r="AV1738" t="str">
        <f t="shared" si="55"/>
        <v/>
      </c>
    </row>
    <row r="1739" spans="1:48" x14ac:dyDescent="0.25">
      <c r="A1739" s="481"/>
      <c r="B1739" s="481"/>
      <c r="C1739" s="481"/>
      <c r="D1739" s="464">
        <v>2105935374</v>
      </c>
      <c r="E1739" s="481" t="s">
        <v>55</v>
      </c>
      <c r="F1739" s="22" t="s">
        <v>2934</v>
      </c>
      <c r="G1739" s="20">
        <v>2570.44</v>
      </c>
      <c r="AP1739" t="str">
        <f t="shared" si="54"/>
        <v/>
      </c>
      <c r="AQ1739" t="str">
        <f>IF(A1739="","",VLOOKUP(A1739,'Base Sites'!A:B,2,FALSE))</f>
        <v/>
      </c>
      <c r="AT1739" t="str">
        <f>IF(A1739="","",VLOOKUP(L1739,'Base Vendeurs'!A:B,2,FALSE))</f>
        <v/>
      </c>
      <c r="AV1739" t="str">
        <f t="shared" si="55"/>
        <v/>
      </c>
    </row>
    <row r="1740" spans="1:48" x14ac:dyDescent="0.25">
      <c r="A1740" s="481"/>
      <c r="B1740" s="481"/>
      <c r="C1740" s="481"/>
      <c r="D1740" s="464">
        <v>2105938118</v>
      </c>
      <c r="E1740" s="22" t="s">
        <v>391</v>
      </c>
      <c r="F1740" s="22" t="s">
        <v>3678</v>
      </c>
      <c r="G1740" s="20">
        <v>1247.5</v>
      </c>
      <c r="AP1740" t="str">
        <f t="shared" si="54"/>
        <v/>
      </c>
      <c r="AQ1740" t="str">
        <f>IF(A1740="","",VLOOKUP(A1740,'Base Sites'!A:B,2,FALSE))</f>
        <v/>
      </c>
      <c r="AT1740" t="str">
        <f>IF(A1740="","",VLOOKUP(L1740,'Base Vendeurs'!A:B,2,FALSE))</f>
        <v/>
      </c>
      <c r="AV1740" t="str">
        <f t="shared" si="55"/>
        <v/>
      </c>
    </row>
    <row r="1741" spans="1:48" x14ac:dyDescent="0.25">
      <c r="A1741" s="481"/>
      <c r="B1741" s="481"/>
      <c r="C1741" s="481"/>
      <c r="D1741" s="464">
        <v>2105938240</v>
      </c>
      <c r="E1741" s="480" t="s">
        <v>55</v>
      </c>
      <c r="F1741" s="22" t="s">
        <v>65</v>
      </c>
      <c r="G1741" s="20">
        <v>663.55</v>
      </c>
      <c r="AP1741" t="str">
        <f t="shared" si="54"/>
        <v/>
      </c>
      <c r="AQ1741" t="str">
        <f>IF(A1741="","",VLOOKUP(A1741,'Base Sites'!A:B,2,FALSE))</f>
        <v/>
      </c>
      <c r="AT1741" t="str">
        <f>IF(A1741="","",VLOOKUP(L1741,'Base Vendeurs'!A:B,2,FALSE))</f>
        <v/>
      </c>
      <c r="AV1741" t="str">
        <f t="shared" si="55"/>
        <v/>
      </c>
    </row>
    <row r="1742" spans="1:48" x14ac:dyDescent="0.25">
      <c r="A1742" s="481"/>
      <c r="B1742" s="481"/>
      <c r="C1742" s="481"/>
      <c r="D1742" s="464">
        <v>2105938682</v>
      </c>
      <c r="E1742" s="481" t="s">
        <v>55</v>
      </c>
      <c r="F1742" s="22" t="s">
        <v>1613</v>
      </c>
      <c r="G1742" s="20">
        <v>1532.97</v>
      </c>
      <c r="AP1742" t="str">
        <f t="shared" si="54"/>
        <v/>
      </c>
      <c r="AQ1742" t="str">
        <f>IF(A1742="","",VLOOKUP(A1742,'Base Sites'!A:B,2,FALSE))</f>
        <v/>
      </c>
      <c r="AT1742" t="str">
        <f>IF(A1742="","",VLOOKUP(L1742,'Base Vendeurs'!A:B,2,FALSE))</f>
        <v/>
      </c>
      <c r="AV1742" t="str">
        <f t="shared" si="55"/>
        <v/>
      </c>
    </row>
    <row r="1743" spans="1:48" x14ac:dyDescent="0.25">
      <c r="A1743" s="481"/>
      <c r="B1743" s="481"/>
      <c r="C1743" s="481"/>
      <c r="D1743" s="464">
        <v>2105967803</v>
      </c>
      <c r="E1743" s="480" t="s">
        <v>81</v>
      </c>
      <c r="F1743" s="22" t="s">
        <v>3701</v>
      </c>
      <c r="G1743" s="20">
        <v>1674.39</v>
      </c>
      <c r="AP1743" t="str">
        <f t="shared" si="54"/>
        <v/>
      </c>
      <c r="AQ1743" t="str">
        <f>IF(A1743="","",VLOOKUP(A1743,'Base Sites'!A:B,2,FALSE))</f>
        <v/>
      </c>
      <c r="AT1743" t="str">
        <f>IF(A1743="","",VLOOKUP(L1743,'Base Vendeurs'!A:B,2,FALSE))</f>
        <v/>
      </c>
      <c r="AV1743" t="str">
        <f t="shared" si="55"/>
        <v/>
      </c>
    </row>
    <row r="1744" spans="1:48" x14ac:dyDescent="0.25">
      <c r="A1744" s="481"/>
      <c r="B1744" s="481"/>
      <c r="C1744" s="481"/>
      <c r="D1744" s="464">
        <v>2105968885</v>
      </c>
      <c r="E1744" s="481" t="s">
        <v>81</v>
      </c>
      <c r="F1744" s="22" t="s">
        <v>4428</v>
      </c>
      <c r="G1744" s="20">
        <v>3703.65</v>
      </c>
      <c r="AP1744" t="str">
        <f t="shared" si="54"/>
        <v/>
      </c>
      <c r="AQ1744" t="str">
        <f>IF(A1744="","",VLOOKUP(A1744,'Base Sites'!A:B,2,FALSE))</f>
        <v/>
      </c>
      <c r="AT1744" t="str">
        <f>IF(A1744="","",VLOOKUP(L1744,'Base Vendeurs'!A:B,2,FALSE))</f>
        <v/>
      </c>
      <c r="AV1744" t="str">
        <f t="shared" si="55"/>
        <v/>
      </c>
    </row>
    <row r="1745" spans="1:48" x14ac:dyDescent="0.25">
      <c r="A1745" s="481"/>
      <c r="B1745" s="481"/>
      <c r="C1745" s="481"/>
      <c r="D1745" s="464">
        <v>2105972215</v>
      </c>
      <c r="E1745" s="480" t="s">
        <v>391</v>
      </c>
      <c r="F1745" s="22" t="s">
        <v>3676</v>
      </c>
      <c r="G1745" s="20">
        <v>747.79</v>
      </c>
      <c r="AP1745" t="str">
        <f t="shared" si="54"/>
        <v/>
      </c>
      <c r="AQ1745" t="str">
        <f>IF(A1745="","",VLOOKUP(A1745,'Base Sites'!A:B,2,FALSE))</f>
        <v/>
      </c>
      <c r="AT1745" t="str">
        <f>IF(A1745="","",VLOOKUP(L1745,'Base Vendeurs'!A:B,2,FALSE))</f>
        <v/>
      </c>
      <c r="AV1745" t="str">
        <f t="shared" si="55"/>
        <v/>
      </c>
    </row>
    <row r="1746" spans="1:48" x14ac:dyDescent="0.25">
      <c r="A1746" s="481"/>
      <c r="B1746" s="481"/>
      <c r="C1746" s="481"/>
      <c r="D1746" s="464">
        <v>2106007993</v>
      </c>
      <c r="E1746" s="481" t="s">
        <v>391</v>
      </c>
      <c r="F1746" s="22" t="s">
        <v>3684</v>
      </c>
      <c r="G1746" s="20">
        <v>1352.5</v>
      </c>
      <c r="AP1746" t="str">
        <f t="shared" si="54"/>
        <v/>
      </c>
      <c r="AQ1746" t="str">
        <f>IF(A1746="","",VLOOKUP(A1746,'Base Sites'!A:B,2,FALSE))</f>
        <v/>
      </c>
      <c r="AT1746" t="str">
        <f>IF(A1746="","",VLOOKUP(L1746,'Base Vendeurs'!A:B,2,FALSE))</f>
        <v/>
      </c>
      <c r="AV1746" t="str">
        <f t="shared" si="55"/>
        <v/>
      </c>
    </row>
    <row r="1747" spans="1:48" x14ac:dyDescent="0.25">
      <c r="A1747" s="481"/>
      <c r="B1747" s="481"/>
      <c r="C1747" s="481"/>
      <c r="D1747" s="464">
        <v>2106007995</v>
      </c>
      <c r="E1747" s="481" t="s">
        <v>391</v>
      </c>
      <c r="F1747" s="22" t="s">
        <v>2896</v>
      </c>
      <c r="G1747" s="20">
        <v>1247.5</v>
      </c>
      <c r="AP1747" t="str">
        <f t="shared" si="54"/>
        <v/>
      </c>
      <c r="AQ1747" t="str">
        <f>IF(A1747="","",VLOOKUP(A1747,'Base Sites'!A:B,2,FALSE))</f>
        <v/>
      </c>
      <c r="AT1747" t="str">
        <f>IF(A1747="","",VLOOKUP(L1747,'Base Vendeurs'!A:B,2,FALSE))</f>
        <v/>
      </c>
      <c r="AV1747" t="str">
        <f t="shared" si="55"/>
        <v/>
      </c>
    </row>
    <row r="1748" spans="1:48" x14ac:dyDescent="0.25">
      <c r="A1748" s="481"/>
      <c r="B1748" s="481"/>
      <c r="C1748" s="481"/>
      <c r="D1748" s="464">
        <v>2106007996</v>
      </c>
      <c r="E1748" s="481" t="s">
        <v>391</v>
      </c>
      <c r="F1748" s="22" t="s">
        <v>3674</v>
      </c>
      <c r="G1748" s="20">
        <v>1247.5</v>
      </c>
      <c r="AP1748" t="str">
        <f t="shared" si="54"/>
        <v/>
      </c>
      <c r="AQ1748" t="str">
        <f>IF(A1748="","",VLOOKUP(A1748,'Base Sites'!A:B,2,FALSE))</f>
        <v/>
      </c>
      <c r="AT1748" t="str">
        <f>IF(A1748="","",VLOOKUP(L1748,'Base Vendeurs'!A:B,2,FALSE))</f>
        <v/>
      </c>
      <c r="AV1748" t="str">
        <f t="shared" si="55"/>
        <v/>
      </c>
    </row>
    <row r="1749" spans="1:48" x14ac:dyDescent="0.25">
      <c r="A1749" s="481"/>
      <c r="B1749" s="481"/>
      <c r="C1749" s="481"/>
      <c r="D1749" s="464">
        <v>2106007997</v>
      </c>
      <c r="E1749" s="481" t="s">
        <v>391</v>
      </c>
      <c r="F1749" s="22" t="s">
        <v>4418</v>
      </c>
      <c r="G1749" s="20">
        <v>1025.45</v>
      </c>
      <c r="AP1749" t="str">
        <f t="shared" si="54"/>
        <v/>
      </c>
      <c r="AQ1749" t="str">
        <f>IF(A1749="","",VLOOKUP(A1749,'Base Sites'!A:B,2,FALSE))</f>
        <v/>
      </c>
      <c r="AT1749" t="str">
        <f>IF(A1749="","",VLOOKUP(L1749,'Base Vendeurs'!A:B,2,FALSE))</f>
        <v/>
      </c>
      <c r="AV1749" t="str">
        <f t="shared" si="55"/>
        <v/>
      </c>
    </row>
    <row r="1750" spans="1:48" x14ac:dyDescent="0.25">
      <c r="A1750" s="481"/>
      <c r="B1750" s="481"/>
      <c r="C1750" s="481"/>
      <c r="D1750" s="464">
        <v>2106024763</v>
      </c>
      <c r="E1750" s="22" t="s">
        <v>45</v>
      </c>
      <c r="F1750" s="22" t="s">
        <v>3697</v>
      </c>
      <c r="G1750" s="20">
        <v>899.31</v>
      </c>
      <c r="AP1750" t="str">
        <f t="shared" si="54"/>
        <v/>
      </c>
      <c r="AQ1750" t="str">
        <f>IF(A1750="","",VLOOKUP(A1750,'Base Sites'!A:B,2,FALSE))</f>
        <v/>
      </c>
      <c r="AT1750" t="str">
        <f>IF(A1750="","",VLOOKUP(L1750,'Base Vendeurs'!A:B,2,FALSE))</f>
        <v/>
      </c>
      <c r="AV1750" t="str">
        <f t="shared" si="55"/>
        <v/>
      </c>
    </row>
    <row r="1751" spans="1:48" x14ac:dyDescent="0.25">
      <c r="A1751" s="481"/>
      <c r="B1751" s="481"/>
      <c r="C1751" s="481"/>
      <c r="D1751" s="464">
        <v>2106037487</v>
      </c>
      <c r="E1751" s="22" t="s">
        <v>391</v>
      </c>
      <c r="F1751" s="22" t="s">
        <v>4420</v>
      </c>
      <c r="G1751" s="20">
        <v>546.95000000000005</v>
      </c>
      <c r="AP1751" t="str">
        <f t="shared" si="54"/>
        <v/>
      </c>
      <c r="AQ1751" t="str">
        <f>IF(A1751="","",VLOOKUP(A1751,'Base Sites'!A:B,2,FALSE))</f>
        <v/>
      </c>
      <c r="AT1751" t="str">
        <f>IF(A1751="","",VLOOKUP(L1751,'Base Vendeurs'!A:B,2,FALSE))</f>
        <v/>
      </c>
      <c r="AV1751" t="str">
        <f t="shared" si="55"/>
        <v/>
      </c>
    </row>
    <row r="1752" spans="1:48" x14ac:dyDescent="0.25">
      <c r="A1752" s="481"/>
      <c r="B1752" s="481"/>
      <c r="C1752" s="480" t="s">
        <v>5250</v>
      </c>
      <c r="D1752" s="481"/>
      <c r="E1752" s="481"/>
      <c r="F1752" s="481"/>
      <c r="G1752" s="20">
        <v>59280.079999999994</v>
      </c>
      <c r="AP1752" t="str">
        <f t="shared" si="54"/>
        <v/>
      </c>
      <c r="AQ1752" t="str">
        <f>IF(A1752="","",VLOOKUP(A1752,'Base Sites'!A:B,2,FALSE))</f>
        <v/>
      </c>
      <c r="AT1752" t="str">
        <f>IF(A1752="","",VLOOKUP(L1752,'Base Vendeurs'!A:B,2,FALSE))</f>
        <v/>
      </c>
      <c r="AV1752" t="str">
        <f t="shared" si="55"/>
        <v/>
      </c>
    </row>
    <row r="1753" spans="1:48" x14ac:dyDescent="0.25">
      <c r="A1753" s="481"/>
      <c r="B1753" s="481"/>
      <c r="C1753" s="480" t="s">
        <v>349</v>
      </c>
      <c r="D1753" s="464">
        <v>2105758816</v>
      </c>
      <c r="E1753" s="22" t="s">
        <v>45</v>
      </c>
      <c r="F1753" s="22" t="s">
        <v>1392</v>
      </c>
      <c r="G1753" s="20">
        <v>1619.64</v>
      </c>
      <c r="AP1753" t="str">
        <f t="shared" si="54"/>
        <v/>
      </c>
      <c r="AQ1753" t="str">
        <f>IF(A1753="","",VLOOKUP(A1753,'Base Sites'!A:B,2,FALSE))</f>
        <v/>
      </c>
      <c r="AT1753" t="str">
        <f>IF(A1753="","",VLOOKUP(L1753,'Base Vendeurs'!A:B,2,FALSE))</f>
        <v/>
      </c>
      <c r="AV1753" t="str">
        <f t="shared" si="55"/>
        <v/>
      </c>
    </row>
    <row r="1754" spans="1:48" x14ac:dyDescent="0.25">
      <c r="A1754" s="481"/>
      <c r="B1754" s="481"/>
      <c r="C1754" s="481"/>
      <c r="D1754" s="464">
        <v>2105779413</v>
      </c>
      <c r="E1754" s="22" t="s">
        <v>81</v>
      </c>
      <c r="F1754" s="22" t="s">
        <v>1396</v>
      </c>
      <c r="G1754" s="20">
        <v>1618.75</v>
      </c>
      <c r="AP1754" t="str">
        <f t="shared" si="54"/>
        <v/>
      </c>
      <c r="AQ1754" t="str">
        <f>IF(A1754="","",VLOOKUP(A1754,'Base Sites'!A:B,2,FALSE))</f>
        <v/>
      </c>
      <c r="AT1754" t="str">
        <f>IF(A1754="","",VLOOKUP(L1754,'Base Vendeurs'!A:B,2,FALSE))</f>
        <v/>
      </c>
      <c r="AV1754" t="str">
        <f t="shared" si="55"/>
        <v/>
      </c>
    </row>
    <row r="1755" spans="1:48" x14ac:dyDescent="0.25">
      <c r="A1755" s="481"/>
      <c r="B1755" s="481"/>
      <c r="C1755" s="481"/>
      <c r="D1755" s="464">
        <v>2105841721</v>
      </c>
      <c r="E1755" s="480" t="s">
        <v>391</v>
      </c>
      <c r="F1755" s="22" t="s">
        <v>4424</v>
      </c>
      <c r="G1755" s="20">
        <v>1391.03</v>
      </c>
      <c r="AP1755" t="str">
        <f t="shared" si="54"/>
        <v/>
      </c>
      <c r="AQ1755" t="str">
        <f>IF(A1755="","",VLOOKUP(A1755,'Base Sites'!A:B,2,FALSE))</f>
        <v/>
      </c>
      <c r="AT1755" t="str">
        <f>IF(A1755="","",VLOOKUP(L1755,'Base Vendeurs'!A:B,2,FALSE))</f>
        <v/>
      </c>
      <c r="AV1755" t="str">
        <f t="shared" si="55"/>
        <v/>
      </c>
    </row>
    <row r="1756" spans="1:48" x14ac:dyDescent="0.25">
      <c r="A1756" s="481"/>
      <c r="B1756" s="481"/>
      <c r="C1756" s="481"/>
      <c r="D1756" s="464">
        <v>2105846839</v>
      </c>
      <c r="E1756" s="481" t="s">
        <v>391</v>
      </c>
      <c r="F1756" s="22" t="s">
        <v>1646</v>
      </c>
      <c r="G1756" s="20">
        <v>772</v>
      </c>
      <c r="AP1756" t="str">
        <f t="shared" si="54"/>
        <v/>
      </c>
      <c r="AQ1756" t="str">
        <f>IF(A1756="","",VLOOKUP(A1756,'Base Sites'!A:B,2,FALSE))</f>
        <v/>
      </c>
      <c r="AT1756" t="str">
        <f>IF(A1756="","",VLOOKUP(L1756,'Base Vendeurs'!A:B,2,FALSE))</f>
        <v/>
      </c>
      <c r="AV1756" t="str">
        <f t="shared" si="55"/>
        <v/>
      </c>
    </row>
    <row r="1757" spans="1:48" x14ac:dyDescent="0.25">
      <c r="A1757" s="481"/>
      <c r="B1757" s="481"/>
      <c r="C1757" s="481"/>
      <c r="D1757" s="464">
        <v>2105847196</v>
      </c>
      <c r="E1757" s="22" t="s">
        <v>55</v>
      </c>
      <c r="F1757" s="22" t="s">
        <v>2114</v>
      </c>
      <c r="G1757" s="20">
        <v>1916.81</v>
      </c>
      <c r="AP1757" t="str">
        <f t="shared" si="54"/>
        <v/>
      </c>
      <c r="AQ1757" t="str">
        <f>IF(A1757="","",VLOOKUP(A1757,'Base Sites'!A:B,2,FALSE))</f>
        <v/>
      </c>
      <c r="AT1757" t="str">
        <f>IF(A1757="","",VLOOKUP(L1757,'Base Vendeurs'!A:B,2,FALSE))</f>
        <v/>
      </c>
      <c r="AV1757" t="str">
        <f t="shared" si="55"/>
        <v/>
      </c>
    </row>
    <row r="1758" spans="1:48" x14ac:dyDescent="0.25">
      <c r="A1758" s="481"/>
      <c r="B1758" s="481"/>
      <c r="C1758" s="481"/>
      <c r="D1758" s="464">
        <v>2105872027</v>
      </c>
      <c r="E1758" s="22" t="s">
        <v>81</v>
      </c>
      <c r="F1758" s="22" t="s">
        <v>474</v>
      </c>
      <c r="G1758" s="20">
        <v>364.92999999999984</v>
      </c>
      <c r="AP1758" t="str">
        <f t="shared" si="54"/>
        <v/>
      </c>
      <c r="AQ1758" t="str">
        <f>IF(A1758="","",VLOOKUP(A1758,'Base Sites'!A:B,2,FALSE))</f>
        <v/>
      </c>
      <c r="AT1758" t="str">
        <f>IF(A1758="","",VLOOKUP(L1758,'Base Vendeurs'!A:B,2,FALSE))</f>
        <v/>
      </c>
      <c r="AV1758" t="str">
        <f t="shared" si="55"/>
        <v/>
      </c>
    </row>
    <row r="1759" spans="1:48" x14ac:dyDescent="0.25">
      <c r="A1759" s="481"/>
      <c r="B1759" s="481"/>
      <c r="C1759" s="481"/>
      <c r="D1759" s="464">
        <v>2105873805</v>
      </c>
      <c r="E1759" s="22" t="s">
        <v>186</v>
      </c>
      <c r="F1759" s="22" t="s">
        <v>480</v>
      </c>
      <c r="G1759" s="20">
        <v>1887.53</v>
      </c>
      <c r="AP1759" t="str">
        <f t="shared" si="54"/>
        <v/>
      </c>
      <c r="AQ1759" t="str">
        <f>IF(A1759="","",VLOOKUP(A1759,'Base Sites'!A:B,2,FALSE))</f>
        <v/>
      </c>
      <c r="AT1759" t="str">
        <f>IF(A1759="","",VLOOKUP(L1759,'Base Vendeurs'!A:B,2,FALSE))</f>
        <v/>
      </c>
      <c r="AV1759" t="str">
        <f t="shared" si="55"/>
        <v/>
      </c>
    </row>
    <row r="1760" spans="1:48" x14ac:dyDescent="0.25">
      <c r="A1760" s="481"/>
      <c r="B1760" s="481"/>
      <c r="C1760" s="481"/>
      <c r="D1760" s="464">
        <v>2105873823</v>
      </c>
      <c r="E1760" s="22" t="s">
        <v>81</v>
      </c>
      <c r="F1760" s="22" t="s">
        <v>2903</v>
      </c>
      <c r="G1760" s="20">
        <v>1841.48</v>
      </c>
      <c r="AP1760" t="str">
        <f t="shared" si="54"/>
        <v/>
      </c>
      <c r="AQ1760" t="str">
        <f>IF(A1760="","",VLOOKUP(A1760,'Base Sites'!A:B,2,FALSE))</f>
        <v/>
      </c>
      <c r="AT1760" t="str">
        <f>IF(A1760="","",VLOOKUP(L1760,'Base Vendeurs'!A:B,2,FALSE))</f>
        <v/>
      </c>
      <c r="AV1760" t="str">
        <f t="shared" si="55"/>
        <v/>
      </c>
    </row>
    <row r="1761" spans="1:48" x14ac:dyDescent="0.25">
      <c r="A1761" s="481"/>
      <c r="B1761" s="481"/>
      <c r="C1761" s="481"/>
      <c r="D1761" s="464">
        <v>2105906466</v>
      </c>
      <c r="E1761" s="22" t="s">
        <v>55</v>
      </c>
      <c r="F1761" s="22" t="s">
        <v>3716</v>
      </c>
      <c r="G1761" s="20">
        <v>4830.7700000000004</v>
      </c>
      <c r="AP1761" t="str">
        <f t="shared" si="54"/>
        <v/>
      </c>
      <c r="AQ1761" t="str">
        <f>IF(A1761="","",VLOOKUP(A1761,'Base Sites'!A:B,2,FALSE))</f>
        <v/>
      </c>
      <c r="AT1761" t="str">
        <f>IF(A1761="","",VLOOKUP(L1761,'Base Vendeurs'!A:B,2,FALSE))</f>
        <v/>
      </c>
      <c r="AV1761" t="str">
        <f t="shared" si="55"/>
        <v/>
      </c>
    </row>
    <row r="1762" spans="1:48" x14ac:dyDescent="0.25">
      <c r="A1762" s="481"/>
      <c r="B1762" s="481"/>
      <c r="C1762" s="481"/>
      <c r="D1762" s="464">
        <v>2105934618</v>
      </c>
      <c r="E1762" s="22" t="s">
        <v>81</v>
      </c>
      <c r="F1762" s="22" t="s">
        <v>1868</v>
      </c>
      <c r="G1762" s="20">
        <v>1872.94</v>
      </c>
      <c r="AP1762" t="str">
        <f t="shared" si="54"/>
        <v/>
      </c>
      <c r="AQ1762" t="str">
        <f>IF(A1762="","",VLOOKUP(A1762,'Base Sites'!A:B,2,FALSE))</f>
        <v/>
      </c>
      <c r="AT1762" t="str">
        <f>IF(A1762="","",VLOOKUP(L1762,'Base Vendeurs'!A:B,2,FALSE))</f>
        <v/>
      </c>
      <c r="AV1762" t="str">
        <f t="shared" si="55"/>
        <v/>
      </c>
    </row>
    <row r="1763" spans="1:48" x14ac:dyDescent="0.25">
      <c r="A1763" s="481"/>
      <c r="B1763" s="481"/>
      <c r="C1763" s="481"/>
      <c r="D1763" s="464">
        <v>2105934754</v>
      </c>
      <c r="E1763" s="480" t="s">
        <v>55</v>
      </c>
      <c r="F1763" s="22" t="s">
        <v>2109</v>
      </c>
      <c r="G1763" s="20">
        <v>2883.9</v>
      </c>
      <c r="AP1763" t="str">
        <f t="shared" si="54"/>
        <v/>
      </c>
      <c r="AQ1763" t="str">
        <f>IF(A1763="","",VLOOKUP(A1763,'Base Sites'!A:B,2,FALSE))</f>
        <v/>
      </c>
      <c r="AT1763" t="str">
        <f>IF(A1763="","",VLOOKUP(L1763,'Base Vendeurs'!A:B,2,FALSE))</f>
        <v/>
      </c>
      <c r="AV1763" t="str">
        <f t="shared" si="55"/>
        <v/>
      </c>
    </row>
    <row r="1764" spans="1:48" x14ac:dyDescent="0.25">
      <c r="A1764" s="481"/>
      <c r="B1764" s="481"/>
      <c r="C1764" s="481"/>
      <c r="D1764" s="464">
        <v>2105935385</v>
      </c>
      <c r="E1764" s="481" t="s">
        <v>55</v>
      </c>
      <c r="F1764" s="22" t="s">
        <v>1873</v>
      </c>
      <c r="G1764" s="20">
        <v>3408.59</v>
      </c>
      <c r="AP1764" t="str">
        <f t="shared" si="54"/>
        <v/>
      </c>
      <c r="AQ1764" t="str">
        <f>IF(A1764="","",VLOOKUP(A1764,'Base Sites'!A:B,2,FALSE))</f>
        <v/>
      </c>
      <c r="AT1764" t="str">
        <f>IF(A1764="","",VLOOKUP(L1764,'Base Vendeurs'!A:B,2,FALSE))</f>
        <v/>
      </c>
      <c r="AV1764" t="str">
        <f t="shared" si="55"/>
        <v/>
      </c>
    </row>
    <row r="1765" spans="1:48" x14ac:dyDescent="0.25">
      <c r="A1765" s="481"/>
      <c r="B1765" s="481"/>
      <c r="C1765" s="481"/>
      <c r="D1765" s="464">
        <v>2105964450</v>
      </c>
      <c r="E1765" s="22" t="s">
        <v>186</v>
      </c>
      <c r="F1765" s="22" t="s">
        <v>1915</v>
      </c>
      <c r="G1765" s="20">
        <v>1110.33</v>
      </c>
      <c r="AP1765" t="str">
        <f t="shared" si="54"/>
        <v/>
      </c>
      <c r="AQ1765" t="str">
        <f>IF(A1765="","",VLOOKUP(A1765,'Base Sites'!A:B,2,FALSE))</f>
        <v/>
      </c>
      <c r="AT1765" t="str">
        <f>IF(A1765="","",VLOOKUP(L1765,'Base Vendeurs'!A:B,2,FALSE))</f>
        <v/>
      </c>
      <c r="AV1765" t="str">
        <f t="shared" si="55"/>
        <v/>
      </c>
    </row>
    <row r="1766" spans="1:48" x14ac:dyDescent="0.25">
      <c r="A1766" s="481"/>
      <c r="B1766" s="481"/>
      <c r="C1766" s="481"/>
      <c r="D1766" s="464">
        <v>2105969045</v>
      </c>
      <c r="E1766" s="22" t="s">
        <v>55</v>
      </c>
      <c r="F1766" s="22" t="s">
        <v>2921</v>
      </c>
      <c r="G1766" s="20">
        <v>3853.9</v>
      </c>
      <c r="AP1766" t="str">
        <f t="shared" si="54"/>
        <v/>
      </c>
      <c r="AQ1766" t="str">
        <f>IF(A1766="","",VLOOKUP(A1766,'Base Sites'!A:B,2,FALSE))</f>
        <v/>
      </c>
      <c r="AT1766" t="str">
        <f>IF(A1766="","",VLOOKUP(L1766,'Base Vendeurs'!A:B,2,FALSE))</f>
        <v/>
      </c>
      <c r="AV1766" t="str">
        <f t="shared" si="55"/>
        <v/>
      </c>
    </row>
    <row r="1767" spans="1:48" x14ac:dyDescent="0.25">
      <c r="A1767" s="481"/>
      <c r="B1767" s="481"/>
      <c r="C1767" s="481"/>
      <c r="D1767" s="464">
        <v>2105976233</v>
      </c>
      <c r="E1767" s="22" t="s">
        <v>81</v>
      </c>
      <c r="F1767" s="22" t="s">
        <v>1821</v>
      </c>
      <c r="G1767" s="20">
        <v>2561.39</v>
      </c>
      <c r="AP1767" t="str">
        <f t="shared" si="54"/>
        <v/>
      </c>
      <c r="AQ1767" t="str">
        <f>IF(A1767="","",VLOOKUP(A1767,'Base Sites'!A:B,2,FALSE))</f>
        <v/>
      </c>
      <c r="AT1767" t="str">
        <f>IF(A1767="","",VLOOKUP(L1767,'Base Vendeurs'!A:B,2,FALSE))</f>
        <v/>
      </c>
      <c r="AV1767" t="str">
        <f t="shared" si="55"/>
        <v/>
      </c>
    </row>
    <row r="1768" spans="1:48" x14ac:dyDescent="0.25">
      <c r="A1768" s="481"/>
      <c r="B1768" s="481"/>
      <c r="C1768" s="481"/>
      <c r="D1768" s="464">
        <v>2105976351</v>
      </c>
      <c r="E1768" s="22" t="s">
        <v>55</v>
      </c>
      <c r="F1768" s="22" t="s">
        <v>3713</v>
      </c>
      <c r="G1768" s="20">
        <v>2875.77</v>
      </c>
      <c r="AP1768" t="str">
        <f t="shared" si="54"/>
        <v/>
      </c>
      <c r="AQ1768" t="str">
        <f>IF(A1768="","",VLOOKUP(A1768,'Base Sites'!A:B,2,FALSE))</f>
        <v/>
      </c>
      <c r="AT1768" t="str">
        <f>IF(A1768="","",VLOOKUP(L1768,'Base Vendeurs'!A:B,2,FALSE))</f>
        <v/>
      </c>
      <c r="AV1768" t="str">
        <f t="shared" si="55"/>
        <v/>
      </c>
    </row>
    <row r="1769" spans="1:48" x14ac:dyDescent="0.25">
      <c r="A1769" s="481"/>
      <c r="B1769" s="481"/>
      <c r="C1769" s="481"/>
      <c r="D1769" s="464">
        <v>2105976959</v>
      </c>
      <c r="E1769" s="22" t="s">
        <v>391</v>
      </c>
      <c r="F1769" s="22" t="s">
        <v>2070</v>
      </c>
      <c r="G1769" s="20">
        <v>2110.83</v>
      </c>
      <c r="AP1769" t="str">
        <f t="shared" si="54"/>
        <v/>
      </c>
      <c r="AQ1769" t="str">
        <f>IF(A1769="","",VLOOKUP(A1769,'Base Sites'!A:B,2,FALSE))</f>
        <v/>
      </c>
      <c r="AT1769" t="str">
        <f>IF(A1769="","",VLOOKUP(L1769,'Base Vendeurs'!A:B,2,FALSE))</f>
        <v/>
      </c>
      <c r="AV1769" t="str">
        <f t="shared" si="55"/>
        <v/>
      </c>
    </row>
    <row r="1770" spans="1:48" x14ac:dyDescent="0.25">
      <c r="A1770" s="481"/>
      <c r="B1770" s="481"/>
      <c r="C1770" s="481"/>
      <c r="D1770" s="464">
        <v>2105984446</v>
      </c>
      <c r="E1770" s="22" t="s">
        <v>81</v>
      </c>
      <c r="F1770" s="22" t="s">
        <v>2083</v>
      </c>
      <c r="G1770" s="20">
        <v>2121.09</v>
      </c>
      <c r="AP1770" t="str">
        <f t="shared" si="54"/>
        <v/>
      </c>
      <c r="AQ1770" t="str">
        <f>IF(A1770="","",VLOOKUP(A1770,'Base Sites'!A:B,2,FALSE))</f>
        <v/>
      </c>
      <c r="AT1770" t="str">
        <f>IF(A1770="","",VLOOKUP(L1770,'Base Vendeurs'!A:B,2,FALSE))</f>
        <v/>
      </c>
      <c r="AV1770" t="str">
        <f t="shared" si="55"/>
        <v/>
      </c>
    </row>
    <row r="1771" spans="1:48" x14ac:dyDescent="0.25">
      <c r="A1771" s="481"/>
      <c r="B1771" s="481"/>
      <c r="C1771" s="481"/>
      <c r="D1771" s="464">
        <v>2105984450</v>
      </c>
      <c r="E1771" s="22" t="s">
        <v>169</v>
      </c>
      <c r="F1771" s="22" t="s">
        <v>2087</v>
      </c>
      <c r="G1771" s="20">
        <v>1119.1600000000001</v>
      </c>
      <c r="AP1771" t="str">
        <f t="shared" si="54"/>
        <v/>
      </c>
      <c r="AQ1771" t="str">
        <f>IF(A1771="","",VLOOKUP(A1771,'Base Sites'!A:B,2,FALSE))</f>
        <v/>
      </c>
      <c r="AT1771" t="str">
        <f>IF(A1771="","",VLOOKUP(L1771,'Base Vendeurs'!A:B,2,FALSE))</f>
        <v/>
      </c>
      <c r="AV1771" t="str">
        <f t="shared" si="55"/>
        <v/>
      </c>
    </row>
    <row r="1772" spans="1:48" x14ac:dyDescent="0.25">
      <c r="A1772" s="481"/>
      <c r="B1772" s="481"/>
      <c r="C1772" s="481"/>
      <c r="D1772" s="464">
        <v>2106008000</v>
      </c>
      <c r="E1772" s="22" t="s">
        <v>391</v>
      </c>
      <c r="F1772" s="22" t="s">
        <v>2898</v>
      </c>
      <c r="G1772" s="20">
        <v>1210.3699999999999</v>
      </c>
      <c r="AP1772" t="str">
        <f t="shared" si="54"/>
        <v/>
      </c>
      <c r="AQ1772" t="str">
        <f>IF(A1772="","",VLOOKUP(A1772,'Base Sites'!A:B,2,FALSE))</f>
        <v/>
      </c>
      <c r="AT1772" t="str">
        <f>IF(A1772="","",VLOOKUP(L1772,'Base Vendeurs'!A:B,2,FALSE))</f>
        <v/>
      </c>
      <c r="AV1772" t="str">
        <f t="shared" si="55"/>
        <v/>
      </c>
    </row>
    <row r="1773" spans="1:48" x14ac:dyDescent="0.25">
      <c r="A1773" s="481"/>
      <c r="B1773" s="481"/>
      <c r="C1773" s="481"/>
      <c r="D1773" s="464">
        <v>2106017401</v>
      </c>
      <c r="E1773" s="22" t="s">
        <v>81</v>
      </c>
      <c r="F1773" s="22" t="s">
        <v>2913</v>
      </c>
      <c r="G1773" s="20">
        <v>1013.97</v>
      </c>
      <c r="AP1773" t="str">
        <f t="shared" si="54"/>
        <v/>
      </c>
      <c r="AQ1773" t="str">
        <f>IF(A1773="","",VLOOKUP(A1773,'Base Sites'!A:B,2,FALSE))</f>
        <v/>
      </c>
      <c r="AT1773" t="str">
        <f>IF(A1773="","",VLOOKUP(L1773,'Base Vendeurs'!A:B,2,FALSE))</f>
        <v/>
      </c>
      <c r="AV1773" t="str">
        <f t="shared" si="55"/>
        <v/>
      </c>
    </row>
    <row r="1774" spans="1:48" x14ac:dyDescent="0.25">
      <c r="A1774" s="481"/>
      <c r="B1774" s="481"/>
      <c r="C1774" s="481"/>
      <c r="D1774" s="464">
        <v>2106030250</v>
      </c>
      <c r="E1774" s="480" t="s">
        <v>391</v>
      </c>
      <c r="F1774" s="22" t="s">
        <v>3682</v>
      </c>
      <c r="G1774" s="20">
        <v>1537.49</v>
      </c>
      <c r="AP1774" t="str">
        <f t="shared" si="54"/>
        <v/>
      </c>
      <c r="AQ1774" t="str">
        <f>IF(A1774="","",VLOOKUP(A1774,'Base Sites'!A:B,2,FALSE))</f>
        <v/>
      </c>
      <c r="AT1774" t="str">
        <f>IF(A1774="","",VLOOKUP(L1774,'Base Vendeurs'!A:B,2,FALSE))</f>
        <v/>
      </c>
      <c r="AV1774" t="str">
        <f t="shared" si="55"/>
        <v/>
      </c>
    </row>
    <row r="1775" spans="1:48" x14ac:dyDescent="0.25">
      <c r="A1775" s="481"/>
      <c r="B1775" s="481"/>
      <c r="C1775" s="481"/>
      <c r="D1775" s="464">
        <v>2106032607</v>
      </c>
      <c r="E1775" s="481" t="s">
        <v>391</v>
      </c>
      <c r="F1775" s="22" t="s">
        <v>2900</v>
      </c>
      <c r="G1775" s="20">
        <v>1743</v>
      </c>
      <c r="AP1775" t="str">
        <f t="shared" si="54"/>
        <v/>
      </c>
      <c r="AQ1775" t="str">
        <f>IF(A1775="","",VLOOKUP(A1775,'Base Sites'!A:B,2,FALSE))</f>
        <v/>
      </c>
      <c r="AT1775" t="str">
        <f>IF(A1775="","",VLOOKUP(L1775,'Base Vendeurs'!A:B,2,FALSE))</f>
        <v/>
      </c>
      <c r="AV1775" t="str">
        <f t="shared" si="55"/>
        <v/>
      </c>
    </row>
    <row r="1776" spans="1:48" x14ac:dyDescent="0.25">
      <c r="A1776" s="481"/>
      <c r="B1776" s="481"/>
      <c r="C1776" s="481"/>
      <c r="D1776" s="464">
        <v>2106037396</v>
      </c>
      <c r="E1776" s="480" t="s">
        <v>55</v>
      </c>
      <c r="F1776" s="22" t="s">
        <v>2919</v>
      </c>
      <c r="G1776" s="20">
        <v>278.90000000000009</v>
      </c>
      <c r="AP1776" t="str">
        <f t="shared" si="54"/>
        <v/>
      </c>
      <c r="AQ1776" t="str">
        <f>IF(A1776="","",VLOOKUP(A1776,'Base Sites'!A:B,2,FALSE))</f>
        <v/>
      </c>
      <c r="AT1776" t="str">
        <f>IF(A1776="","",VLOOKUP(L1776,'Base Vendeurs'!A:B,2,FALSE))</f>
        <v/>
      </c>
      <c r="AV1776" t="str">
        <f t="shared" si="55"/>
        <v/>
      </c>
    </row>
    <row r="1777" spans="1:48" x14ac:dyDescent="0.25">
      <c r="A1777" s="481"/>
      <c r="B1777" s="481"/>
      <c r="C1777" s="481"/>
      <c r="D1777" s="464">
        <v>2106038141</v>
      </c>
      <c r="E1777" s="481" t="s">
        <v>55</v>
      </c>
      <c r="F1777" s="22" t="s">
        <v>2917</v>
      </c>
      <c r="G1777" s="20">
        <v>4868.68</v>
      </c>
      <c r="AP1777" t="str">
        <f t="shared" si="54"/>
        <v/>
      </c>
      <c r="AQ1777" t="str">
        <f>IF(A1777="","",VLOOKUP(A1777,'Base Sites'!A:B,2,FALSE))</f>
        <v/>
      </c>
      <c r="AT1777" t="str">
        <f>IF(A1777="","",VLOOKUP(L1777,'Base Vendeurs'!A:B,2,FALSE))</f>
        <v/>
      </c>
      <c r="AV1777" t="str">
        <f t="shared" si="55"/>
        <v/>
      </c>
    </row>
    <row r="1778" spans="1:48" x14ac:dyDescent="0.25">
      <c r="A1778" s="481"/>
      <c r="B1778" s="481"/>
      <c r="C1778" s="481"/>
      <c r="D1778" s="464">
        <v>2106041440</v>
      </c>
      <c r="E1778" s="481" t="s">
        <v>55</v>
      </c>
      <c r="F1778" s="22" t="s">
        <v>3707</v>
      </c>
      <c r="G1778" s="20">
        <v>1926.2</v>
      </c>
      <c r="AP1778" t="str">
        <f t="shared" si="54"/>
        <v/>
      </c>
      <c r="AQ1778" t="str">
        <f>IF(A1778="","",VLOOKUP(A1778,'Base Sites'!A:B,2,FALSE))</f>
        <v/>
      </c>
      <c r="AT1778" t="str">
        <f>IF(A1778="","",VLOOKUP(L1778,'Base Vendeurs'!A:B,2,FALSE))</f>
        <v/>
      </c>
      <c r="AV1778" t="str">
        <f t="shared" si="55"/>
        <v/>
      </c>
    </row>
    <row r="1779" spans="1:48" x14ac:dyDescent="0.25">
      <c r="A1779" s="481"/>
      <c r="B1779" s="481"/>
      <c r="C1779" s="481"/>
      <c r="D1779" s="464">
        <v>2106042220</v>
      </c>
      <c r="E1779" s="481" t="s">
        <v>55</v>
      </c>
      <c r="F1779" s="22" t="s">
        <v>4453</v>
      </c>
      <c r="G1779" s="20">
        <v>1388.5</v>
      </c>
      <c r="AP1779" t="str">
        <f t="shared" si="54"/>
        <v/>
      </c>
      <c r="AQ1779" t="str">
        <f>IF(A1779="","",VLOOKUP(A1779,'Base Sites'!A:B,2,FALSE))</f>
        <v/>
      </c>
      <c r="AT1779" t="str">
        <f>IF(A1779="","",VLOOKUP(L1779,'Base Vendeurs'!A:B,2,FALSE))</f>
        <v/>
      </c>
      <c r="AV1779" t="str">
        <f t="shared" si="55"/>
        <v/>
      </c>
    </row>
    <row r="1780" spans="1:48" x14ac:dyDescent="0.25">
      <c r="A1780" s="481"/>
      <c r="B1780" s="481"/>
      <c r="C1780" s="481"/>
      <c r="D1780" s="486">
        <v>2106101851</v>
      </c>
      <c r="E1780" s="480" t="s">
        <v>45</v>
      </c>
      <c r="F1780" s="22" t="s">
        <v>4437</v>
      </c>
      <c r="G1780" s="20">
        <v>945.75</v>
      </c>
      <c r="AP1780" t="str">
        <f t="shared" si="54"/>
        <v/>
      </c>
      <c r="AQ1780" t="str">
        <f>IF(A1780="","",VLOOKUP(A1780,'Base Sites'!A:B,2,FALSE))</f>
        <v/>
      </c>
      <c r="AT1780" t="str">
        <f>IF(A1780="","",VLOOKUP(L1780,'Base Vendeurs'!A:B,2,FALSE))</f>
        <v/>
      </c>
      <c r="AV1780" t="str">
        <f t="shared" si="55"/>
        <v/>
      </c>
    </row>
    <row r="1781" spans="1:48" x14ac:dyDescent="0.25">
      <c r="A1781" s="481"/>
      <c r="B1781" s="481"/>
      <c r="C1781" s="481"/>
      <c r="D1781" s="487"/>
      <c r="E1781" s="481"/>
      <c r="F1781" s="22" t="s">
        <v>4438</v>
      </c>
      <c r="G1781" s="20">
        <v>279.08000000000004</v>
      </c>
      <c r="AP1781" t="str">
        <f t="shared" si="54"/>
        <v/>
      </c>
      <c r="AQ1781" t="str">
        <f>IF(A1781="","",VLOOKUP(A1781,'Base Sites'!A:B,2,FALSE))</f>
        <v/>
      </c>
      <c r="AT1781" t="str">
        <f>IF(A1781="","",VLOOKUP(L1781,'Base Vendeurs'!A:B,2,FALSE))</f>
        <v/>
      </c>
      <c r="AV1781" t="str">
        <f t="shared" si="55"/>
        <v/>
      </c>
    </row>
    <row r="1782" spans="1:48" x14ac:dyDescent="0.25">
      <c r="A1782" s="481"/>
      <c r="B1782" s="481"/>
      <c r="C1782" s="480" t="s">
        <v>5251</v>
      </c>
      <c r="D1782" s="481"/>
      <c r="E1782" s="481"/>
      <c r="F1782" s="481"/>
      <c r="G1782" s="20">
        <v>55352.780000000013</v>
      </c>
      <c r="AP1782" t="str">
        <f t="shared" si="54"/>
        <v/>
      </c>
      <c r="AQ1782" t="str">
        <f>IF(A1782="","",VLOOKUP(A1782,'Base Sites'!A:B,2,FALSE))</f>
        <v/>
      </c>
      <c r="AT1782" t="str">
        <f>IF(A1782="","",VLOOKUP(L1782,'Base Vendeurs'!A:B,2,FALSE))</f>
        <v/>
      </c>
      <c r="AV1782" t="str">
        <f t="shared" si="55"/>
        <v/>
      </c>
    </row>
    <row r="1783" spans="1:48" x14ac:dyDescent="0.25">
      <c r="A1783" s="481"/>
      <c r="B1783" s="481"/>
      <c r="C1783" s="480" t="s">
        <v>355</v>
      </c>
      <c r="D1783" s="464">
        <v>2105325861</v>
      </c>
      <c r="E1783" s="22" t="s">
        <v>45</v>
      </c>
      <c r="F1783" s="22" t="s">
        <v>482</v>
      </c>
      <c r="G1783" s="20">
        <v>806.89</v>
      </c>
      <c r="AP1783" t="str">
        <f t="shared" si="54"/>
        <v/>
      </c>
      <c r="AQ1783" t="str">
        <f>IF(A1783="","",VLOOKUP(A1783,'Base Sites'!A:B,2,FALSE))</f>
        <v/>
      </c>
      <c r="AT1783" t="str">
        <f>IF(A1783="","",VLOOKUP(L1783,'Base Vendeurs'!A:B,2,FALSE))</f>
        <v/>
      </c>
      <c r="AV1783" t="str">
        <f t="shared" si="55"/>
        <v/>
      </c>
    </row>
    <row r="1784" spans="1:48" x14ac:dyDescent="0.25">
      <c r="A1784" s="481"/>
      <c r="B1784" s="481"/>
      <c r="C1784" s="481"/>
      <c r="D1784" s="464">
        <v>2105499998</v>
      </c>
      <c r="E1784" s="22" t="s">
        <v>171</v>
      </c>
      <c r="F1784" s="22" t="s">
        <v>1705</v>
      </c>
      <c r="G1784" s="20">
        <v>8945.1</v>
      </c>
      <c r="AP1784" t="str">
        <f t="shared" si="54"/>
        <v/>
      </c>
      <c r="AQ1784" t="str">
        <f>IF(A1784="","",VLOOKUP(A1784,'Base Sites'!A:B,2,FALSE))</f>
        <v/>
      </c>
      <c r="AT1784" t="str">
        <f>IF(A1784="","",VLOOKUP(L1784,'Base Vendeurs'!A:B,2,FALSE))</f>
        <v/>
      </c>
      <c r="AV1784" t="str">
        <f t="shared" si="55"/>
        <v/>
      </c>
    </row>
    <row r="1785" spans="1:48" x14ac:dyDescent="0.25">
      <c r="A1785" s="481"/>
      <c r="B1785" s="481"/>
      <c r="C1785" s="481"/>
      <c r="D1785" s="464">
        <v>2105579562</v>
      </c>
      <c r="E1785" s="22" t="s">
        <v>186</v>
      </c>
      <c r="F1785" s="22" t="s">
        <v>4442</v>
      </c>
      <c r="G1785" s="20">
        <v>297.10000000000002</v>
      </c>
      <c r="AP1785" t="str">
        <f t="shared" si="54"/>
        <v/>
      </c>
      <c r="AQ1785" t="str">
        <f>IF(A1785="","",VLOOKUP(A1785,'Base Sites'!A:B,2,FALSE))</f>
        <v/>
      </c>
      <c r="AT1785" t="str">
        <f>IF(A1785="","",VLOOKUP(L1785,'Base Vendeurs'!A:B,2,FALSE))</f>
        <v/>
      </c>
      <c r="AV1785" t="str">
        <f t="shared" si="55"/>
        <v/>
      </c>
    </row>
    <row r="1786" spans="1:48" x14ac:dyDescent="0.25">
      <c r="A1786" s="481"/>
      <c r="B1786" s="481"/>
      <c r="C1786" s="481"/>
      <c r="D1786" s="464">
        <v>2105787158</v>
      </c>
      <c r="E1786" s="22" t="s">
        <v>81</v>
      </c>
      <c r="F1786" s="22" t="s">
        <v>2076</v>
      </c>
      <c r="G1786" s="20">
        <v>1082.31</v>
      </c>
      <c r="AP1786" t="str">
        <f t="shared" si="54"/>
        <v/>
      </c>
      <c r="AQ1786" t="str">
        <f>IF(A1786="","",VLOOKUP(A1786,'Base Sites'!A:B,2,FALSE))</f>
        <v/>
      </c>
      <c r="AT1786" t="str">
        <f>IF(A1786="","",VLOOKUP(L1786,'Base Vendeurs'!A:B,2,FALSE))</f>
        <v/>
      </c>
      <c r="AV1786" t="str">
        <f t="shared" si="55"/>
        <v/>
      </c>
    </row>
    <row r="1787" spans="1:48" x14ac:dyDescent="0.25">
      <c r="A1787" s="481"/>
      <c r="B1787" s="481"/>
      <c r="C1787" s="481"/>
      <c r="D1787" s="464">
        <v>2105787175</v>
      </c>
      <c r="E1787" s="480" t="s">
        <v>55</v>
      </c>
      <c r="F1787" s="22" t="s">
        <v>3718</v>
      </c>
      <c r="G1787" s="20">
        <v>2173.61</v>
      </c>
      <c r="AP1787" t="str">
        <f t="shared" si="54"/>
        <v/>
      </c>
      <c r="AQ1787" t="str">
        <f>IF(A1787="","",VLOOKUP(A1787,'Base Sites'!A:B,2,FALSE))</f>
        <v/>
      </c>
      <c r="AT1787" t="str">
        <f>IF(A1787="","",VLOOKUP(L1787,'Base Vendeurs'!A:B,2,FALSE))</f>
        <v/>
      </c>
      <c r="AV1787" t="str">
        <f t="shared" si="55"/>
        <v/>
      </c>
    </row>
    <row r="1788" spans="1:48" x14ac:dyDescent="0.25">
      <c r="A1788" s="481"/>
      <c r="B1788" s="481"/>
      <c r="C1788" s="481"/>
      <c r="D1788" s="464">
        <v>2105815379</v>
      </c>
      <c r="E1788" s="481" t="s">
        <v>55</v>
      </c>
      <c r="F1788" s="22" t="s">
        <v>65</v>
      </c>
      <c r="G1788" s="20">
        <v>274.79000000000002</v>
      </c>
      <c r="AP1788" t="str">
        <f t="shared" si="54"/>
        <v/>
      </c>
      <c r="AQ1788" t="str">
        <f>IF(A1788="","",VLOOKUP(A1788,'Base Sites'!A:B,2,FALSE))</f>
        <v/>
      </c>
      <c r="AT1788" t="str">
        <f>IF(A1788="","",VLOOKUP(L1788,'Base Vendeurs'!A:B,2,FALSE))</f>
        <v/>
      </c>
      <c r="AV1788" t="str">
        <f t="shared" si="55"/>
        <v/>
      </c>
    </row>
    <row r="1789" spans="1:48" x14ac:dyDescent="0.25">
      <c r="A1789" s="481"/>
      <c r="B1789" s="481"/>
      <c r="C1789" s="481"/>
      <c r="D1789" s="464">
        <v>2105840895</v>
      </c>
      <c r="E1789" s="481" t="s">
        <v>55</v>
      </c>
      <c r="F1789" s="22" t="s">
        <v>1462</v>
      </c>
      <c r="G1789" s="20">
        <v>2697.22</v>
      </c>
      <c r="AP1789" t="str">
        <f t="shared" si="54"/>
        <v/>
      </c>
      <c r="AQ1789" t="str">
        <f>IF(A1789="","",VLOOKUP(A1789,'Base Sites'!A:B,2,FALSE))</f>
        <v/>
      </c>
      <c r="AT1789" t="str">
        <f>IF(A1789="","",VLOOKUP(L1789,'Base Vendeurs'!A:B,2,FALSE))</f>
        <v/>
      </c>
      <c r="AV1789" t="str">
        <f t="shared" si="55"/>
        <v/>
      </c>
    </row>
    <row r="1790" spans="1:48" x14ac:dyDescent="0.25">
      <c r="A1790" s="481"/>
      <c r="B1790" s="481"/>
      <c r="C1790" s="481"/>
      <c r="D1790" s="464">
        <v>2105845454</v>
      </c>
      <c r="E1790" s="22" t="s">
        <v>391</v>
      </c>
      <c r="F1790" s="22" t="s">
        <v>1333</v>
      </c>
      <c r="G1790" s="20">
        <v>772</v>
      </c>
      <c r="AP1790" t="str">
        <f t="shared" si="54"/>
        <v/>
      </c>
      <c r="AQ1790" t="str">
        <f>IF(A1790="","",VLOOKUP(A1790,'Base Sites'!A:B,2,FALSE))</f>
        <v/>
      </c>
      <c r="AT1790" t="str">
        <f>IF(A1790="","",VLOOKUP(L1790,'Base Vendeurs'!A:B,2,FALSE))</f>
        <v/>
      </c>
      <c r="AV1790" t="str">
        <f t="shared" si="55"/>
        <v/>
      </c>
    </row>
    <row r="1791" spans="1:48" x14ac:dyDescent="0.25">
      <c r="A1791" s="481"/>
      <c r="B1791" s="481"/>
      <c r="C1791" s="481"/>
      <c r="D1791" s="464">
        <v>2105847208</v>
      </c>
      <c r="E1791" s="22" t="s">
        <v>55</v>
      </c>
      <c r="F1791" s="22" t="s">
        <v>2932</v>
      </c>
      <c r="G1791" s="20">
        <v>724.8</v>
      </c>
      <c r="AP1791" t="str">
        <f t="shared" si="54"/>
        <v/>
      </c>
      <c r="AQ1791" t="str">
        <f>IF(A1791="","",VLOOKUP(A1791,'Base Sites'!A:B,2,FALSE))</f>
        <v/>
      </c>
      <c r="AT1791" t="str">
        <f>IF(A1791="","",VLOOKUP(L1791,'Base Vendeurs'!A:B,2,FALSE))</f>
        <v/>
      </c>
      <c r="AV1791" t="str">
        <f t="shared" si="55"/>
        <v/>
      </c>
    </row>
    <row r="1792" spans="1:48" x14ac:dyDescent="0.25">
      <c r="A1792" s="481"/>
      <c r="B1792" s="481"/>
      <c r="C1792" s="481"/>
      <c r="D1792" s="464">
        <v>2105847252</v>
      </c>
      <c r="E1792" s="22" t="s">
        <v>186</v>
      </c>
      <c r="F1792" s="22" t="s">
        <v>1439</v>
      </c>
      <c r="G1792" s="20">
        <v>1205.1300000000001</v>
      </c>
      <c r="AP1792" t="str">
        <f t="shared" si="54"/>
        <v/>
      </c>
      <c r="AQ1792" t="str">
        <f>IF(A1792="","",VLOOKUP(A1792,'Base Sites'!A:B,2,FALSE))</f>
        <v/>
      </c>
      <c r="AT1792" t="str">
        <f>IF(A1792="","",VLOOKUP(L1792,'Base Vendeurs'!A:B,2,FALSE))</f>
        <v/>
      </c>
      <c r="AV1792" t="str">
        <f t="shared" si="55"/>
        <v/>
      </c>
    </row>
    <row r="1793" spans="1:48" x14ac:dyDescent="0.25">
      <c r="A1793" s="481"/>
      <c r="B1793" s="481"/>
      <c r="C1793" s="481"/>
      <c r="D1793" s="464">
        <v>2105853474</v>
      </c>
      <c r="E1793" s="22" t="s">
        <v>391</v>
      </c>
      <c r="F1793" s="22" t="s">
        <v>1263</v>
      </c>
      <c r="G1793" s="20">
        <v>772</v>
      </c>
      <c r="AP1793" t="str">
        <f t="shared" si="54"/>
        <v/>
      </c>
      <c r="AQ1793" t="str">
        <f>IF(A1793="","",VLOOKUP(A1793,'Base Sites'!A:B,2,FALSE))</f>
        <v/>
      </c>
      <c r="AT1793" t="str">
        <f>IF(A1793="","",VLOOKUP(L1793,'Base Vendeurs'!A:B,2,FALSE))</f>
        <v/>
      </c>
      <c r="AV1793" t="str">
        <f t="shared" si="55"/>
        <v/>
      </c>
    </row>
    <row r="1794" spans="1:48" x14ac:dyDescent="0.25">
      <c r="A1794" s="481"/>
      <c r="B1794" s="481"/>
      <c r="C1794" s="481"/>
      <c r="D1794" s="464">
        <v>2105873797</v>
      </c>
      <c r="E1794" s="22" t="s">
        <v>169</v>
      </c>
      <c r="F1794" s="22" t="s">
        <v>1707</v>
      </c>
      <c r="G1794" s="20">
        <v>1539.17</v>
      </c>
      <c r="AP1794" t="str">
        <f t="shared" ref="AP1794:AP1857" si="56">IF(AM1794="","",+AL1794/AM1794)</f>
        <v/>
      </c>
      <c r="AQ1794" t="str">
        <f>IF(A1794="","",VLOOKUP(A1794,'Base Sites'!A:B,2,FALSE))</f>
        <v/>
      </c>
      <c r="AT1794" t="str">
        <f>IF(A1794="","",VLOOKUP(L1794,'Base Vendeurs'!A:B,2,FALSE))</f>
        <v/>
      </c>
      <c r="AV1794" t="str">
        <f t="shared" si="55"/>
        <v/>
      </c>
    </row>
    <row r="1795" spans="1:48" x14ac:dyDescent="0.25">
      <c r="A1795" s="481"/>
      <c r="B1795" s="481"/>
      <c r="C1795" s="481"/>
      <c r="D1795" s="464">
        <v>2105873809</v>
      </c>
      <c r="E1795" s="480" t="s">
        <v>81</v>
      </c>
      <c r="F1795" s="22" t="s">
        <v>3686</v>
      </c>
      <c r="G1795" s="20">
        <v>2242.64</v>
      </c>
      <c r="AP1795" t="str">
        <f t="shared" si="56"/>
        <v/>
      </c>
      <c r="AQ1795" t="str">
        <f>IF(A1795="","",VLOOKUP(A1795,'Base Sites'!A:B,2,FALSE))</f>
        <v/>
      </c>
      <c r="AT1795" t="str">
        <f>IF(A1795="","",VLOOKUP(L1795,'Base Vendeurs'!A:B,2,FALSE))</f>
        <v/>
      </c>
      <c r="AV1795" t="str">
        <f t="shared" ref="AV1795:AV1858" si="57">IF(A1795="","",+AU1795/S1795)</f>
        <v/>
      </c>
    </row>
    <row r="1796" spans="1:48" x14ac:dyDescent="0.25">
      <c r="A1796" s="481"/>
      <c r="B1796" s="481"/>
      <c r="C1796" s="481"/>
      <c r="D1796" s="464">
        <v>2105881136</v>
      </c>
      <c r="E1796" s="481" t="s">
        <v>81</v>
      </c>
      <c r="F1796" s="22" t="s">
        <v>4446</v>
      </c>
      <c r="G1796" s="20">
        <v>1328.31</v>
      </c>
      <c r="AP1796" t="str">
        <f t="shared" si="56"/>
        <v/>
      </c>
      <c r="AQ1796" t="str">
        <f>IF(A1796="","",VLOOKUP(A1796,'Base Sites'!A:B,2,FALSE))</f>
        <v/>
      </c>
      <c r="AT1796" t="str">
        <f>IF(A1796="","",VLOOKUP(L1796,'Base Vendeurs'!A:B,2,FALSE))</f>
        <v/>
      </c>
      <c r="AV1796" t="str">
        <f t="shared" si="57"/>
        <v/>
      </c>
    </row>
    <row r="1797" spans="1:48" x14ac:dyDescent="0.25">
      <c r="A1797" s="481"/>
      <c r="B1797" s="481"/>
      <c r="C1797" s="481"/>
      <c r="D1797" s="464">
        <v>2105906489</v>
      </c>
      <c r="E1797" s="22" t="s">
        <v>55</v>
      </c>
      <c r="F1797" s="22" t="s">
        <v>4463</v>
      </c>
      <c r="G1797" s="20">
        <v>3775.57</v>
      </c>
      <c r="AP1797" t="str">
        <f t="shared" si="56"/>
        <v/>
      </c>
      <c r="AQ1797" t="str">
        <f>IF(A1797="","",VLOOKUP(A1797,'Base Sites'!A:B,2,FALSE))</f>
        <v/>
      </c>
      <c r="AT1797" t="str">
        <f>IF(A1797="","",VLOOKUP(L1797,'Base Vendeurs'!A:B,2,FALSE))</f>
        <v/>
      </c>
      <c r="AV1797" t="str">
        <f t="shared" si="57"/>
        <v/>
      </c>
    </row>
    <row r="1798" spans="1:48" x14ac:dyDescent="0.25">
      <c r="A1798" s="481"/>
      <c r="B1798" s="481"/>
      <c r="C1798" s="481"/>
      <c r="D1798" s="464">
        <v>2105923358</v>
      </c>
      <c r="E1798" s="480" t="s">
        <v>81</v>
      </c>
      <c r="F1798" s="22" t="s">
        <v>1458</v>
      </c>
      <c r="G1798" s="20">
        <v>1459.91</v>
      </c>
      <c r="AP1798" t="str">
        <f t="shared" si="56"/>
        <v/>
      </c>
      <c r="AQ1798" t="str">
        <f>IF(A1798="","",VLOOKUP(A1798,'Base Sites'!A:B,2,FALSE))</f>
        <v/>
      </c>
      <c r="AT1798" t="str">
        <f>IF(A1798="","",VLOOKUP(L1798,'Base Vendeurs'!A:B,2,FALSE))</f>
        <v/>
      </c>
      <c r="AV1798" t="str">
        <f t="shared" si="57"/>
        <v/>
      </c>
    </row>
    <row r="1799" spans="1:48" x14ac:dyDescent="0.25">
      <c r="A1799" s="481"/>
      <c r="B1799" s="481"/>
      <c r="C1799" s="481"/>
      <c r="D1799" s="464">
        <v>2106001024</v>
      </c>
      <c r="E1799" s="481" t="s">
        <v>81</v>
      </c>
      <c r="F1799" s="22" t="s">
        <v>2081</v>
      </c>
      <c r="G1799" s="20">
        <v>1641.47</v>
      </c>
      <c r="AP1799" t="str">
        <f t="shared" si="56"/>
        <v/>
      </c>
      <c r="AQ1799" t="str">
        <f>IF(A1799="","",VLOOKUP(A1799,'Base Sites'!A:B,2,FALSE))</f>
        <v/>
      </c>
      <c r="AT1799" t="str">
        <f>IF(A1799="","",VLOOKUP(L1799,'Base Vendeurs'!A:B,2,FALSE))</f>
        <v/>
      </c>
      <c r="AV1799" t="str">
        <f t="shared" si="57"/>
        <v/>
      </c>
    </row>
    <row r="1800" spans="1:48" x14ac:dyDescent="0.25">
      <c r="A1800" s="481"/>
      <c r="B1800" s="481"/>
      <c r="C1800" s="481"/>
      <c r="D1800" s="464">
        <v>2106032683</v>
      </c>
      <c r="E1800" s="22" t="s">
        <v>55</v>
      </c>
      <c r="F1800" s="22" t="s">
        <v>2930</v>
      </c>
      <c r="G1800" s="20">
        <v>1608.9</v>
      </c>
      <c r="AP1800" t="str">
        <f t="shared" si="56"/>
        <v/>
      </c>
      <c r="AQ1800" t="str">
        <f>IF(A1800="","",VLOOKUP(A1800,'Base Sites'!A:B,2,FALSE))</f>
        <v/>
      </c>
      <c r="AT1800" t="str">
        <f>IF(A1800="","",VLOOKUP(L1800,'Base Vendeurs'!A:B,2,FALSE))</f>
        <v/>
      </c>
      <c r="AV1800" t="str">
        <f t="shared" si="57"/>
        <v/>
      </c>
    </row>
    <row r="1801" spans="1:48" x14ac:dyDescent="0.25">
      <c r="A1801" s="481"/>
      <c r="B1801" s="481"/>
      <c r="C1801" s="481"/>
      <c r="D1801" s="464">
        <v>2106041439</v>
      </c>
      <c r="E1801" s="22" t="s">
        <v>81</v>
      </c>
      <c r="F1801" s="22" t="s">
        <v>3703</v>
      </c>
      <c r="G1801" s="20">
        <v>1507.35</v>
      </c>
      <c r="AP1801" t="str">
        <f t="shared" si="56"/>
        <v/>
      </c>
      <c r="AQ1801" t="str">
        <f>IF(A1801="","",VLOOKUP(A1801,'Base Sites'!A:B,2,FALSE))</f>
        <v/>
      </c>
      <c r="AT1801" t="str">
        <f>IF(A1801="","",VLOOKUP(L1801,'Base Vendeurs'!A:B,2,FALSE))</f>
        <v/>
      </c>
      <c r="AV1801" t="str">
        <f t="shared" si="57"/>
        <v/>
      </c>
    </row>
    <row r="1802" spans="1:48" x14ac:dyDescent="0.25">
      <c r="A1802" s="481"/>
      <c r="B1802" s="481"/>
      <c r="C1802" s="481"/>
      <c r="D1802" s="464">
        <v>2106041441</v>
      </c>
      <c r="E1802" s="22" t="s">
        <v>55</v>
      </c>
      <c r="F1802" s="22" t="s">
        <v>4467</v>
      </c>
      <c r="G1802" s="20">
        <v>1462.7</v>
      </c>
      <c r="AP1802" t="str">
        <f t="shared" si="56"/>
        <v/>
      </c>
      <c r="AQ1802" t="str">
        <f>IF(A1802="","",VLOOKUP(A1802,'Base Sites'!A:B,2,FALSE))</f>
        <v/>
      </c>
      <c r="AT1802" t="str">
        <f>IF(A1802="","",VLOOKUP(L1802,'Base Vendeurs'!A:B,2,FALSE))</f>
        <v/>
      </c>
      <c r="AV1802" t="str">
        <f t="shared" si="57"/>
        <v/>
      </c>
    </row>
    <row r="1803" spans="1:48" x14ac:dyDescent="0.25">
      <c r="A1803" s="481"/>
      <c r="B1803" s="481"/>
      <c r="C1803" s="481"/>
      <c r="D1803" s="464">
        <v>2106045749</v>
      </c>
      <c r="E1803" s="22" t="s">
        <v>391</v>
      </c>
      <c r="F1803" s="22" t="s">
        <v>4422</v>
      </c>
      <c r="G1803" s="20">
        <v>1173.1600000000001</v>
      </c>
      <c r="AP1803" t="str">
        <f t="shared" si="56"/>
        <v/>
      </c>
      <c r="AQ1803" t="str">
        <f>IF(A1803="","",VLOOKUP(A1803,'Base Sites'!A:B,2,FALSE))</f>
        <v/>
      </c>
      <c r="AT1803" t="str">
        <f>IF(A1803="","",VLOOKUP(L1803,'Base Vendeurs'!A:B,2,FALSE))</f>
        <v/>
      </c>
      <c r="AV1803" t="str">
        <f t="shared" si="57"/>
        <v/>
      </c>
    </row>
    <row r="1804" spans="1:48" x14ac:dyDescent="0.25">
      <c r="A1804" s="481"/>
      <c r="B1804" s="481"/>
      <c r="C1804" s="481"/>
      <c r="D1804" s="464">
        <v>2106068426</v>
      </c>
      <c r="E1804" s="480" t="s">
        <v>81</v>
      </c>
      <c r="F1804" s="22" t="s">
        <v>4426</v>
      </c>
      <c r="G1804" s="20">
        <v>532.63000000000011</v>
      </c>
      <c r="AP1804" t="str">
        <f t="shared" si="56"/>
        <v/>
      </c>
      <c r="AQ1804" t="str">
        <f>IF(A1804="","",VLOOKUP(A1804,'Base Sites'!A:B,2,FALSE))</f>
        <v/>
      </c>
      <c r="AT1804" t="str">
        <f>IF(A1804="","",VLOOKUP(L1804,'Base Vendeurs'!A:B,2,FALSE))</f>
        <v/>
      </c>
      <c r="AV1804" t="str">
        <f t="shared" si="57"/>
        <v/>
      </c>
    </row>
    <row r="1805" spans="1:48" x14ac:dyDescent="0.25">
      <c r="A1805" s="481"/>
      <c r="B1805" s="481"/>
      <c r="C1805" s="481"/>
      <c r="D1805" s="464">
        <v>2106072266</v>
      </c>
      <c r="E1805" s="481" t="s">
        <v>81</v>
      </c>
      <c r="F1805" s="22" t="s">
        <v>4425</v>
      </c>
      <c r="G1805" s="20">
        <v>278.04999999999995</v>
      </c>
      <c r="AP1805" t="str">
        <f t="shared" si="56"/>
        <v/>
      </c>
      <c r="AQ1805" t="str">
        <f>IF(A1805="","",VLOOKUP(A1805,'Base Sites'!A:B,2,FALSE))</f>
        <v/>
      </c>
      <c r="AT1805" t="str">
        <f>IF(A1805="","",VLOOKUP(L1805,'Base Vendeurs'!A:B,2,FALSE))</f>
        <v/>
      </c>
      <c r="AV1805" t="str">
        <f t="shared" si="57"/>
        <v/>
      </c>
    </row>
    <row r="1806" spans="1:48" x14ac:dyDescent="0.25">
      <c r="A1806" s="481"/>
      <c r="B1806" s="481"/>
      <c r="C1806" s="480" t="s">
        <v>5252</v>
      </c>
      <c r="D1806" s="481"/>
      <c r="E1806" s="481"/>
      <c r="F1806" s="481"/>
      <c r="G1806" s="20">
        <v>38300.810000000005</v>
      </c>
      <c r="AP1806" t="str">
        <f t="shared" si="56"/>
        <v/>
      </c>
      <c r="AQ1806" t="str">
        <f>IF(A1806="","",VLOOKUP(A1806,'Base Sites'!A:B,2,FALSE))</f>
        <v/>
      </c>
      <c r="AT1806" t="str">
        <f>IF(A1806="","",VLOOKUP(L1806,'Base Vendeurs'!A:B,2,FALSE))</f>
        <v/>
      </c>
      <c r="AV1806" t="str">
        <f t="shared" si="57"/>
        <v/>
      </c>
    </row>
    <row r="1807" spans="1:48" x14ac:dyDescent="0.25">
      <c r="A1807" s="481"/>
      <c r="B1807" s="481"/>
      <c r="C1807" s="480" t="s">
        <v>367</v>
      </c>
      <c r="D1807" s="464">
        <v>2105467969</v>
      </c>
      <c r="E1807" s="22" t="s">
        <v>186</v>
      </c>
      <c r="F1807" s="22" t="s">
        <v>2905</v>
      </c>
      <c r="G1807" s="20">
        <v>547.27</v>
      </c>
      <c r="AP1807" t="str">
        <f t="shared" si="56"/>
        <v/>
      </c>
      <c r="AQ1807" t="str">
        <f>IF(A1807="","",VLOOKUP(A1807,'Base Sites'!A:B,2,FALSE))</f>
        <v/>
      </c>
      <c r="AT1807" t="str">
        <f>IF(A1807="","",VLOOKUP(L1807,'Base Vendeurs'!A:B,2,FALSE))</f>
        <v/>
      </c>
      <c r="AV1807" t="str">
        <f t="shared" si="57"/>
        <v/>
      </c>
    </row>
    <row r="1808" spans="1:48" x14ac:dyDescent="0.25">
      <c r="A1808" s="481"/>
      <c r="B1808" s="481"/>
      <c r="C1808" s="481"/>
      <c r="D1808" s="464">
        <v>2105723724</v>
      </c>
      <c r="E1808" s="22" t="s">
        <v>81</v>
      </c>
      <c r="F1808" s="22" t="s">
        <v>1394</v>
      </c>
      <c r="G1808" s="20">
        <v>1170.18</v>
      </c>
      <c r="AP1808" t="str">
        <f t="shared" si="56"/>
        <v/>
      </c>
      <c r="AQ1808" t="str">
        <f>IF(A1808="","",VLOOKUP(A1808,'Base Sites'!A:B,2,FALSE))</f>
        <v/>
      </c>
      <c r="AT1808" t="str">
        <f>IF(A1808="","",VLOOKUP(L1808,'Base Vendeurs'!A:B,2,FALSE))</f>
        <v/>
      </c>
      <c r="AV1808" t="str">
        <f t="shared" si="57"/>
        <v/>
      </c>
    </row>
    <row r="1809" spans="1:48" x14ac:dyDescent="0.25">
      <c r="A1809" s="481"/>
      <c r="B1809" s="481"/>
      <c r="C1809" s="481"/>
      <c r="D1809" s="464">
        <v>2105737341</v>
      </c>
      <c r="E1809" s="480" t="s">
        <v>391</v>
      </c>
      <c r="F1809" s="22" t="s">
        <v>1532</v>
      </c>
      <c r="G1809" s="20">
        <v>1706.88</v>
      </c>
      <c r="AP1809" t="str">
        <f t="shared" si="56"/>
        <v/>
      </c>
      <c r="AQ1809" t="str">
        <f>IF(A1809="","",VLOOKUP(A1809,'Base Sites'!A:B,2,FALSE))</f>
        <v/>
      </c>
      <c r="AT1809" t="str">
        <f>IF(A1809="","",VLOOKUP(L1809,'Base Vendeurs'!A:B,2,FALSE))</f>
        <v/>
      </c>
      <c r="AV1809" t="str">
        <f t="shared" si="57"/>
        <v/>
      </c>
    </row>
    <row r="1810" spans="1:48" x14ac:dyDescent="0.25">
      <c r="A1810" s="481"/>
      <c r="B1810" s="481"/>
      <c r="C1810" s="481"/>
      <c r="D1810" s="464">
        <v>2105803404</v>
      </c>
      <c r="E1810" s="481" t="s">
        <v>391</v>
      </c>
      <c r="F1810" s="22" t="s">
        <v>3680</v>
      </c>
      <c r="G1810" s="20">
        <v>33.27000000000001</v>
      </c>
      <c r="AP1810" t="str">
        <f t="shared" si="56"/>
        <v/>
      </c>
      <c r="AQ1810" t="str">
        <f>IF(A1810="","",VLOOKUP(A1810,'Base Sites'!A:B,2,FALSE))</f>
        <v/>
      </c>
      <c r="AT1810" t="str">
        <f>IF(A1810="","",VLOOKUP(L1810,'Base Vendeurs'!A:B,2,FALSE))</f>
        <v/>
      </c>
      <c r="AV1810" t="str">
        <f t="shared" si="57"/>
        <v/>
      </c>
    </row>
    <row r="1811" spans="1:48" x14ac:dyDescent="0.25">
      <c r="A1811" s="481"/>
      <c r="B1811" s="481"/>
      <c r="C1811" s="481"/>
      <c r="D1811" s="464">
        <v>2105818258</v>
      </c>
      <c r="E1811" s="22" t="s">
        <v>55</v>
      </c>
      <c r="F1811" s="22" t="s">
        <v>65</v>
      </c>
      <c r="G1811" s="20">
        <v>514.38</v>
      </c>
      <c r="AP1811" t="str">
        <f t="shared" si="56"/>
        <v/>
      </c>
      <c r="AQ1811" t="str">
        <f>IF(A1811="","",VLOOKUP(A1811,'Base Sites'!A:B,2,FALSE))</f>
        <v/>
      </c>
      <c r="AT1811" t="str">
        <f>IF(A1811="","",VLOOKUP(L1811,'Base Vendeurs'!A:B,2,FALSE))</f>
        <v/>
      </c>
      <c r="AV1811" t="str">
        <f t="shared" si="57"/>
        <v/>
      </c>
    </row>
    <row r="1812" spans="1:48" x14ac:dyDescent="0.25">
      <c r="A1812" s="481"/>
      <c r="B1812" s="481"/>
      <c r="C1812" s="481"/>
      <c r="D1812" s="464">
        <v>2105833195</v>
      </c>
      <c r="E1812" s="22" t="s">
        <v>391</v>
      </c>
      <c r="F1812" s="22" t="s">
        <v>471</v>
      </c>
      <c r="G1812" s="20">
        <v>1070.83</v>
      </c>
      <c r="AP1812" t="str">
        <f t="shared" si="56"/>
        <v/>
      </c>
      <c r="AQ1812" t="str">
        <f>IF(A1812="","",VLOOKUP(A1812,'Base Sites'!A:B,2,FALSE))</f>
        <v/>
      </c>
      <c r="AT1812" t="str">
        <f>IF(A1812="","",VLOOKUP(L1812,'Base Vendeurs'!A:B,2,FALSE))</f>
        <v/>
      </c>
      <c r="AV1812" t="str">
        <f t="shared" si="57"/>
        <v/>
      </c>
    </row>
    <row r="1813" spans="1:48" x14ac:dyDescent="0.25">
      <c r="A1813" s="481"/>
      <c r="B1813" s="481"/>
      <c r="C1813" s="481"/>
      <c r="D1813" s="464">
        <v>2105838505</v>
      </c>
      <c r="E1813" s="22" t="s">
        <v>81</v>
      </c>
      <c r="F1813" s="22" t="s">
        <v>65</v>
      </c>
      <c r="G1813" s="20">
        <v>719.57</v>
      </c>
      <c r="AP1813" t="str">
        <f t="shared" si="56"/>
        <v/>
      </c>
      <c r="AQ1813" t="str">
        <f>IF(A1813="","",VLOOKUP(A1813,'Base Sites'!A:B,2,FALSE))</f>
        <v/>
      </c>
      <c r="AT1813" t="str">
        <f>IF(A1813="","",VLOOKUP(L1813,'Base Vendeurs'!A:B,2,FALSE))</f>
        <v/>
      </c>
      <c r="AV1813" t="str">
        <f t="shared" si="57"/>
        <v/>
      </c>
    </row>
    <row r="1814" spans="1:48" x14ac:dyDescent="0.25">
      <c r="A1814" s="481"/>
      <c r="B1814" s="481"/>
      <c r="C1814" s="481"/>
      <c r="D1814" s="464">
        <v>2105839972</v>
      </c>
      <c r="E1814" s="480" t="s">
        <v>391</v>
      </c>
      <c r="F1814" s="22" t="s">
        <v>2074</v>
      </c>
      <c r="G1814" s="20">
        <v>772</v>
      </c>
      <c r="AP1814" t="str">
        <f t="shared" si="56"/>
        <v/>
      </c>
      <c r="AQ1814" t="str">
        <f>IF(A1814="","",VLOOKUP(A1814,'Base Sites'!A:B,2,FALSE))</f>
        <v/>
      </c>
      <c r="AT1814" t="str">
        <f>IF(A1814="","",VLOOKUP(L1814,'Base Vendeurs'!A:B,2,FALSE))</f>
        <v/>
      </c>
      <c r="AV1814" t="str">
        <f t="shared" si="57"/>
        <v/>
      </c>
    </row>
    <row r="1815" spans="1:48" x14ac:dyDescent="0.25">
      <c r="A1815" s="481"/>
      <c r="B1815" s="481"/>
      <c r="C1815" s="481"/>
      <c r="D1815" s="464">
        <v>2105845123</v>
      </c>
      <c r="E1815" s="481" t="s">
        <v>391</v>
      </c>
      <c r="F1815" s="22" t="s">
        <v>469</v>
      </c>
      <c r="G1815" s="20">
        <v>772</v>
      </c>
      <c r="AP1815" t="str">
        <f t="shared" si="56"/>
        <v/>
      </c>
      <c r="AQ1815" t="str">
        <f>IF(A1815="","",VLOOKUP(A1815,'Base Sites'!A:B,2,FALSE))</f>
        <v/>
      </c>
      <c r="AT1815" t="str">
        <f>IF(A1815="","",VLOOKUP(L1815,'Base Vendeurs'!A:B,2,FALSE))</f>
        <v/>
      </c>
      <c r="AV1815" t="str">
        <f t="shared" si="57"/>
        <v/>
      </c>
    </row>
    <row r="1816" spans="1:48" x14ac:dyDescent="0.25">
      <c r="A1816" s="481"/>
      <c r="B1816" s="481"/>
      <c r="C1816" s="481"/>
      <c r="D1816" s="464">
        <v>2105845486</v>
      </c>
      <c r="E1816" s="22" t="s">
        <v>81</v>
      </c>
      <c r="F1816" s="22" t="s">
        <v>1388</v>
      </c>
      <c r="G1816" s="20">
        <v>1884.13</v>
      </c>
      <c r="AP1816" t="str">
        <f t="shared" si="56"/>
        <v/>
      </c>
      <c r="AQ1816" t="str">
        <f>IF(A1816="","",VLOOKUP(A1816,'Base Sites'!A:B,2,FALSE))</f>
        <v/>
      </c>
      <c r="AT1816" t="str">
        <f>IF(A1816="","",VLOOKUP(L1816,'Base Vendeurs'!A:B,2,FALSE))</f>
        <v/>
      </c>
      <c r="AV1816" t="str">
        <f t="shared" si="57"/>
        <v/>
      </c>
    </row>
    <row r="1817" spans="1:48" x14ac:dyDescent="0.25">
      <c r="A1817" s="481"/>
      <c r="B1817" s="481"/>
      <c r="C1817" s="481"/>
      <c r="D1817" s="464">
        <v>2105847189</v>
      </c>
      <c r="E1817" s="480" t="s">
        <v>55</v>
      </c>
      <c r="F1817" s="22" t="s">
        <v>2928</v>
      </c>
      <c r="G1817" s="20">
        <v>5472.44</v>
      </c>
      <c r="AP1817" t="str">
        <f t="shared" si="56"/>
        <v/>
      </c>
      <c r="AQ1817" t="str">
        <f>IF(A1817="","",VLOOKUP(A1817,'Base Sites'!A:B,2,FALSE))</f>
        <v/>
      </c>
      <c r="AT1817" t="str">
        <f>IF(A1817="","",VLOOKUP(L1817,'Base Vendeurs'!A:B,2,FALSE))</f>
        <v/>
      </c>
      <c r="AV1817" t="str">
        <f t="shared" si="57"/>
        <v/>
      </c>
    </row>
    <row r="1818" spans="1:48" x14ac:dyDescent="0.25">
      <c r="A1818" s="481"/>
      <c r="B1818" s="481"/>
      <c r="C1818" s="481"/>
      <c r="D1818" s="464">
        <v>2105847228</v>
      </c>
      <c r="E1818" s="481" t="s">
        <v>55</v>
      </c>
      <c r="F1818" s="22" t="s">
        <v>2090</v>
      </c>
      <c r="G1818" s="20">
        <v>578.98</v>
      </c>
      <c r="AP1818" t="str">
        <f t="shared" si="56"/>
        <v/>
      </c>
      <c r="AQ1818" t="str">
        <f>IF(A1818="","",VLOOKUP(A1818,'Base Sites'!A:B,2,FALSE))</f>
        <v/>
      </c>
      <c r="AT1818" t="str">
        <f>IF(A1818="","",VLOOKUP(L1818,'Base Vendeurs'!A:B,2,FALSE))</f>
        <v/>
      </c>
      <c r="AV1818" t="str">
        <f t="shared" si="57"/>
        <v/>
      </c>
    </row>
    <row r="1819" spans="1:48" x14ac:dyDescent="0.25">
      <c r="A1819" s="481"/>
      <c r="B1819" s="481"/>
      <c r="C1819" s="481"/>
      <c r="D1819" s="464">
        <v>2105872010</v>
      </c>
      <c r="E1819" s="22" t="s">
        <v>81</v>
      </c>
      <c r="F1819" s="22" t="s">
        <v>476</v>
      </c>
      <c r="G1819" s="20">
        <v>591.54999999999995</v>
      </c>
      <c r="AP1819" t="str">
        <f t="shared" si="56"/>
        <v/>
      </c>
      <c r="AQ1819" t="str">
        <f>IF(A1819="","",VLOOKUP(A1819,'Base Sites'!A:B,2,FALSE))</f>
        <v/>
      </c>
      <c r="AT1819" t="str">
        <f>IF(A1819="","",VLOOKUP(L1819,'Base Vendeurs'!A:B,2,FALSE))</f>
        <v/>
      </c>
      <c r="AV1819" t="str">
        <f t="shared" si="57"/>
        <v/>
      </c>
    </row>
    <row r="1820" spans="1:48" x14ac:dyDescent="0.25">
      <c r="A1820" s="481"/>
      <c r="B1820" s="481"/>
      <c r="C1820" s="481"/>
      <c r="D1820" s="464">
        <v>2105873790</v>
      </c>
      <c r="E1820" s="22" t="s">
        <v>45</v>
      </c>
      <c r="F1820" s="22" t="s">
        <v>2909</v>
      </c>
      <c r="G1820" s="20">
        <v>1504.57</v>
      </c>
      <c r="AP1820" t="str">
        <f t="shared" si="56"/>
        <v/>
      </c>
      <c r="AQ1820" t="str">
        <f>IF(A1820="","",VLOOKUP(A1820,'Base Sites'!A:B,2,FALSE))</f>
        <v/>
      </c>
      <c r="AT1820" t="str">
        <f>IF(A1820="","",VLOOKUP(L1820,'Base Vendeurs'!A:B,2,FALSE))</f>
        <v/>
      </c>
      <c r="AV1820" t="str">
        <f t="shared" si="57"/>
        <v/>
      </c>
    </row>
    <row r="1821" spans="1:48" x14ac:dyDescent="0.25">
      <c r="A1821" s="481"/>
      <c r="B1821" s="481"/>
      <c r="C1821" s="481"/>
      <c r="D1821" s="464">
        <v>2105873812</v>
      </c>
      <c r="E1821" s="22" t="s">
        <v>81</v>
      </c>
      <c r="F1821" s="22" t="s">
        <v>402</v>
      </c>
      <c r="G1821" s="20">
        <v>384.93</v>
      </c>
      <c r="AP1821" t="str">
        <f t="shared" si="56"/>
        <v/>
      </c>
      <c r="AQ1821" t="str">
        <f>IF(A1821="","",VLOOKUP(A1821,'Base Sites'!A:B,2,FALSE))</f>
        <v/>
      </c>
      <c r="AT1821" t="str">
        <f>IF(A1821="","",VLOOKUP(L1821,'Base Vendeurs'!A:B,2,FALSE))</f>
        <v/>
      </c>
      <c r="AV1821" t="str">
        <f t="shared" si="57"/>
        <v/>
      </c>
    </row>
    <row r="1822" spans="1:48" x14ac:dyDescent="0.25">
      <c r="A1822" s="481"/>
      <c r="B1822" s="481"/>
      <c r="C1822" s="481"/>
      <c r="D1822" s="464">
        <v>2105873891</v>
      </c>
      <c r="E1822" s="22" t="s">
        <v>55</v>
      </c>
      <c r="F1822" s="22" t="s">
        <v>2924</v>
      </c>
      <c r="G1822" s="20">
        <v>1854.72</v>
      </c>
      <c r="AP1822" t="str">
        <f t="shared" si="56"/>
        <v/>
      </c>
      <c r="AQ1822" t="str">
        <f>IF(A1822="","",VLOOKUP(A1822,'Base Sites'!A:B,2,FALSE))</f>
        <v/>
      </c>
      <c r="AT1822" t="str">
        <f>IF(A1822="","",VLOOKUP(L1822,'Base Vendeurs'!A:B,2,FALSE))</f>
        <v/>
      </c>
      <c r="AV1822" t="str">
        <f t="shared" si="57"/>
        <v/>
      </c>
    </row>
    <row r="1823" spans="1:48" x14ac:dyDescent="0.25">
      <c r="A1823" s="481"/>
      <c r="B1823" s="481"/>
      <c r="C1823" s="481"/>
      <c r="D1823" s="464">
        <v>2105898342</v>
      </c>
      <c r="E1823" s="22" t="s">
        <v>391</v>
      </c>
      <c r="F1823" s="22" t="s">
        <v>467</v>
      </c>
      <c r="G1823" s="20">
        <v>802</v>
      </c>
      <c r="AP1823" t="str">
        <f t="shared" si="56"/>
        <v/>
      </c>
      <c r="AQ1823" t="str">
        <f>IF(A1823="","",VLOOKUP(A1823,'Base Sites'!A:B,2,FALSE))</f>
        <v/>
      </c>
      <c r="AT1823" t="str">
        <f>IF(A1823="","",VLOOKUP(L1823,'Base Vendeurs'!A:B,2,FALSE))</f>
        <v/>
      </c>
      <c r="AV1823" t="str">
        <f t="shared" si="57"/>
        <v/>
      </c>
    </row>
    <row r="1824" spans="1:48" x14ac:dyDescent="0.25">
      <c r="A1824" s="481"/>
      <c r="B1824" s="481"/>
      <c r="C1824" s="481"/>
      <c r="D1824" s="464">
        <v>2105906463</v>
      </c>
      <c r="E1824" s="480" t="s">
        <v>55</v>
      </c>
      <c r="F1824" s="22" t="s">
        <v>3720</v>
      </c>
      <c r="G1824" s="20">
        <v>1467.1</v>
      </c>
      <c r="AP1824" t="str">
        <f t="shared" si="56"/>
        <v/>
      </c>
      <c r="AQ1824" t="str">
        <f>IF(A1824="","",VLOOKUP(A1824,'Base Sites'!A:B,2,FALSE))</f>
        <v/>
      </c>
      <c r="AT1824" t="str">
        <f>IF(A1824="","",VLOOKUP(L1824,'Base Vendeurs'!A:B,2,FALSE))</f>
        <v/>
      </c>
      <c r="AV1824" t="str">
        <f t="shared" si="57"/>
        <v/>
      </c>
    </row>
    <row r="1825" spans="1:48" x14ac:dyDescent="0.25">
      <c r="A1825" s="481"/>
      <c r="B1825" s="481"/>
      <c r="C1825" s="481"/>
      <c r="D1825" s="464">
        <v>2105912307</v>
      </c>
      <c r="E1825" s="481" t="s">
        <v>55</v>
      </c>
      <c r="F1825" s="22" t="s">
        <v>1703</v>
      </c>
      <c r="G1825" s="20">
        <v>1156.8800000000001</v>
      </c>
      <c r="AP1825" t="str">
        <f t="shared" si="56"/>
        <v/>
      </c>
      <c r="AQ1825" t="str">
        <f>IF(A1825="","",VLOOKUP(A1825,'Base Sites'!A:B,2,FALSE))</f>
        <v/>
      </c>
      <c r="AT1825" t="str">
        <f>IF(A1825="","",VLOOKUP(L1825,'Base Vendeurs'!A:B,2,FALSE))</f>
        <v/>
      </c>
      <c r="AV1825" t="str">
        <f t="shared" si="57"/>
        <v/>
      </c>
    </row>
    <row r="1826" spans="1:48" x14ac:dyDescent="0.25">
      <c r="A1826" s="481"/>
      <c r="B1826" s="481"/>
      <c r="C1826" s="481"/>
      <c r="D1826" s="464">
        <v>2105912309</v>
      </c>
      <c r="E1826" s="481" t="s">
        <v>55</v>
      </c>
      <c r="F1826" s="22" t="s">
        <v>65</v>
      </c>
      <c r="G1826" s="20">
        <v>863.61</v>
      </c>
      <c r="AP1826" t="str">
        <f t="shared" si="56"/>
        <v/>
      </c>
      <c r="AQ1826" t="str">
        <f>IF(A1826="","",VLOOKUP(A1826,'Base Sites'!A:B,2,FALSE))</f>
        <v/>
      </c>
      <c r="AT1826" t="str">
        <f>IF(A1826="","",VLOOKUP(L1826,'Base Vendeurs'!A:B,2,FALSE))</f>
        <v/>
      </c>
      <c r="AV1826" t="str">
        <f t="shared" si="57"/>
        <v/>
      </c>
    </row>
    <row r="1827" spans="1:48" x14ac:dyDescent="0.25">
      <c r="A1827" s="481"/>
      <c r="B1827" s="481"/>
      <c r="C1827" s="481"/>
      <c r="D1827" s="464">
        <v>2105935464</v>
      </c>
      <c r="E1827" s="481" t="s">
        <v>55</v>
      </c>
      <c r="F1827" s="22" t="s">
        <v>1784</v>
      </c>
      <c r="G1827" s="20">
        <v>3100.3</v>
      </c>
      <c r="AP1827" t="str">
        <f t="shared" si="56"/>
        <v/>
      </c>
      <c r="AQ1827" t="str">
        <f>IF(A1827="","",VLOOKUP(A1827,'Base Sites'!A:B,2,FALSE))</f>
        <v/>
      </c>
      <c r="AT1827" t="str">
        <f>IF(A1827="","",VLOOKUP(L1827,'Base Vendeurs'!A:B,2,FALSE))</f>
        <v/>
      </c>
      <c r="AV1827" t="str">
        <f t="shared" si="57"/>
        <v/>
      </c>
    </row>
    <row r="1828" spans="1:48" x14ac:dyDescent="0.25">
      <c r="A1828" s="481"/>
      <c r="B1828" s="481"/>
      <c r="C1828" s="481"/>
      <c r="D1828" s="464">
        <v>2105943420</v>
      </c>
      <c r="E1828" s="480" t="s">
        <v>81</v>
      </c>
      <c r="F1828" s="22" t="s">
        <v>2095</v>
      </c>
      <c r="G1828" s="20">
        <v>1856.89</v>
      </c>
      <c r="AP1828" t="str">
        <f t="shared" si="56"/>
        <v/>
      </c>
      <c r="AQ1828" t="str">
        <f>IF(A1828="","",VLOOKUP(A1828,'Base Sites'!A:B,2,FALSE))</f>
        <v/>
      </c>
      <c r="AT1828" t="str">
        <f>IF(A1828="","",VLOOKUP(L1828,'Base Vendeurs'!A:B,2,FALSE))</f>
        <v/>
      </c>
      <c r="AV1828" t="str">
        <f t="shared" si="57"/>
        <v/>
      </c>
    </row>
    <row r="1829" spans="1:48" x14ac:dyDescent="0.25">
      <c r="A1829" s="481"/>
      <c r="B1829" s="481"/>
      <c r="C1829" s="481"/>
      <c r="D1829" s="464">
        <v>2105944483</v>
      </c>
      <c r="E1829" s="481" t="s">
        <v>81</v>
      </c>
      <c r="F1829" s="22" t="s">
        <v>2078</v>
      </c>
      <c r="G1829" s="20">
        <v>1527.37</v>
      </c>
      <c r="AP1829" t="str">
        <f t="shared" si="56"/>
        <v/>
      </c>
      <c r="AQ1829" t="str">
        <f>IF(A1829="","",VLOOKUP(A1829,'Base Sites'!A:B,2,FALSE))</f>
        <v/>
      </c>
      <c r="AT1829" t="str">
        <f>IF(A1829="","",VLOOKUP(L1829,'Base Vendeurs'!A:B,2,FALSE))</f>
        <v/>
      </c>
      <c r="AV1829" t="str">
        <f t="shared" si="57"/>
        <v/>
      </c>
    </row>
    <row r="1830" spans="1:48" x14ac:dyDescent="0.25">
      <c r="A1830" s="481"/>
      <c r="B1830" s="481"/>
      <c r="C1830" s="481"/>
      <c r="D1830" s="464">
        <v>2105946954</v>
      </c>
      <c r="E1830" s="481" t="s">
        <v>81</v>
      </c>
      <c r="F1830" s="22" t="s">
        <v>65</v>
      </c>
      <c r="G1830" s="20">
        <v>310.24</v>
      </c>
      <c r="AP1830" t="str">
        <f t="shared" si="56"/>
        <v/>
      </c>
      <c r="AQ1830" t="str">
        <f>IF(A1830="","",VLOOKUP(A1830,'Base Sites'!A:B,2,FALSE))</f>
        <v/>
      </c>
      <c r="AT1830" t="str">
        <f>IF(A1830="","",VLOOKUP(L1830,'Base Vendeurs'!A:B,2,FALSE))</f>
        <v/>
      </c>
      <c r="AV1830" t="str">
        <f t="shared" si="57"/>
        <v/>
      </c>
    </row>
    <row r="1831" spans="1:48" x14ac:dyDescent="0.25">
      <c r="A1831" s="481"/>
      <c r="B1831" s="481"/>
      <c r="C1831" s="481"/>
      <c r="D1831" s="464">
        <v>2105951992</v>
      </c>
      <c r="E1831" s="481" t="s">
        <v>81</v>
      </c>
      <c r="F1831" s="22" t="s">
        <v>2097</v>
      </c>
      <c r="G1831" s="20">
        <v>2254.4</v>
      </c>
      <c r="AP1831" t="str">
        <f t="shared" si="56"/>
        <v/>
      </c>
      <c r="AQ1831" t="str">
        <f>IF(A1831="","",VLOOKUP(A1831,'Base Sites'!A:B,2,FALSE))</f>
        <v/>
      </c>
      <c r="AT1831" t="str">
        <f>IF(A1831="","",VLOOKUP(L1831,'Base Vendeurs'!A:B,2,FALSE))</f>
        <v/>
      </c>
      <c r="AV1831" t="str">
        <f t="shared" si="57"/>
        <v/>
      </c>
    </row>
    <row r="1832" spans="1:48" x14ac:dyDescent="0.25">
      <c r="A1832" s="481"/>
      <c r="B1832" s="481"/>
      <c r="C1832" s="481"/>
      <c r="D1832" s="464">
        <v>2105976755</v>
      </c>
      <c r="E1832" s="481" t="s">
        <v>81</v>
      </c>
      <c r="F1832" s="22" t="s">
        <v>2911</v>
      </c>
      <c r="G1832" s="20">
        <v>85.64</v>
      </c>
      <c r="AP1832" t="str">
        <f t="shared" si="56"/>
        <v/>
      </c>
      <c r="AQ1832" t="str">
        <f>IF(A1832="","",VLOOKUP(A1832,'Base Sites'!A:B,2,FALSE))</f>
        <v/>
      </c>
      <c r="AT1832" t="str">
        <f>IF(A1832="","",VLOOKUP(L1832,'Base Vendeurs'!A:B,2,FALSE))</f>
        <v/>
      </c>
      <c r="AV1832" t="str">
        <f t="shared" si="57"/>
        <v/>
      </c>
    </row>
    <row r="1833" spans="1:48" x14ac:dyDescent="0.25">
      <c r="A1833" s="481"/>
      <c r="B1833" s="481"/>
      <c r="C1833" s="481"/>
      <c r="D1833" s="464">
        <v>2105985469</v>
      </c>
      <c r="E1833" s="22" t="s">
        <v>55</v>
      </c>
      <c r="F1833" s="22" t="s">
        <v>2106</v>
      </c>
      <c r="G1833" s="20">
        <v>3718.28</v>
      </c>
      <c r="AP1833" t="str">
        <f t="shared" si="56"/>
        <v/>
      </c>
      <c r="AQ1833" t="str">
        <f>IF(A1833="","",VLOOKUP(A1833,'Base Sites'!A:B,2,FALSE))</f>
        <v/>
      </c>
      <c r="AT1833" t="str">
        <f>IF(A1833="","",VLOOKUP(L1833,'Base Vendeurs'!A:B,2,FALSE))</f>
        <v/>
      </c>
      <c r="AV1833" t="str">
        <f t="shared" si="57"/>
        <v/>
      </c>
    </row>
    <row r="1834" spans="1:48" x14ac:dyDescent="0.25">
      <c r="A1834" s="481"/>
      <c r="B1834" s="481"/>
      <c r="C1834" s="481"/>
      <c r="D1834" s="464">
        <v>2106005061</v>
      </c>
      <c r="E1834" s="22" t="s">
        <v>81</v>
      </c>
      <c r="F1834" s="22" t="s">
        <v>4430</v>
      </c>
      <c r="G1834" s="20">
        <v>1083.6500000000001</v>
      </c>
      <c r="AP1834" t="str">
        <f t="shared" si="56"/>
        <v/>
      </c>
      <c r="AQ1834" t="str">
        <f>IF(A1834="","",VLOOKUP(A1834,'Base Sites'!A:B,2,FALSE))</f>
        <v/>
      </c>
      <c r="AT1834" t="str">
        <f>IF(A1834="","",VLOOKUP(L1834,'Base Vendeurs'!A:B,2,FALSE))</f>
        <v/>
      </c>
      <c r="AV1834" t="str">
        <f t="shared" si="57"/>
        <v/>
      </c>
    </row>
    <row r="1835" spans="1:48" x14ac:dyDescent="0.25">
      <c r="A1835" s="481"/>
      <c r="B1835" s="481"/>
      <c r="C1835" s="481"/>
      <c r="D1835" s="464">
        <v>2106005923</v>
      </c>
      <c r="E1835" s="480" t="s">
        <v>55</v>
      </c>
      <c r="F1835" s="22" t="s">
        <v>2101</v>
      </c>
      <c r="G1835" s="20">
        <v>1137.58</v>
      </c>
      <c r="AP1835" t="str">
        <f t="shared" si="56"/>
        <v/>
      </c>
      <c r="AQ1835" t="str">
        <f>IF(A1835="","",VLOOKUP(A1835,'Base Sites'!A:B,2,FALSE))</f>
        <v/>
      </c>
      <c r="AT1835" t="str">
        <f>IF(A1835="","",VLOOKUP(L1835,'Base Vendeurs'!A:B,2,FALSE))</f>
        <v/>
      </c>
      <c r="AV1835" t="str">
        <f t="shared" si="57"/>
        <v/>
      </c>
    </row>
    <row r="1836" spans="1:48" x14ac:dyDescent="0.25">
      <c r="A1836" s="481"/>
      <c r="B1836" s="481"/>
      <c r="C1836" s="481"/>
      <c r="D1836" s="464">
        <v>2106005924</v>
      </c>
      <c r="E1836" s="481" t="s">
        <v>55</v>
      </c>
      <c r="F1836" s="22" t="s">
        <v>2101</v>
      </c>
      <c r="G1836" s="20">
        <v>1137.58</v>
      </c>
      <c r="AP1836" t="str">
        <f t="shared" si="56"/>
        <v/>
      </c>
      <c r="AQ1836" t="str">
        <f>IF(A1836="","",VLOOKUP(A1836,'Base Sites'!A:B,2,FALSE))</f>
        <v/>
      </c>
      <c r="AT1836" t="str">
        <f>IF(A1836="","",VLOOKUP(L1836,'Base Vendeurs'!A:B,2,FALSE))</f>
        <v/>
      </c>
      <c r="AV1836" t="str">
        <f t="shared" si="57"/>
        <v/>
      </c>
    </row>
    <row r="1837" spans="1:48" x14ac:dyDescent="0.25">
      <c r="A1837" s="481"/>
      <c r="B1837" s="481"/>
      <c r="C1837" s="481"/>
      <c r="D1837" s="464">
        <v>2106007733</v>
      </c>
      <c r="E1837" s="481" t="s">
        <v>55</v>
      </c>
      <c r="F1837" s="22" t="s">
        <v>2112</v>
      </c>
      <c r="G1837" s="20">
        <v>367.24</v>
      </c>
      <c r="AP1837" t="str">
        <f t="shared" si="56"/>
        <v/>
      </c>
      <c r="AQ1837" t="str">
        <f>IF(A1837="","",VLOOKUP(A1837,'Base Sites'!A:B,2,FALSE))</f>
        <v/>
      </c>
      <c r="AT1837" t="str">
        <f>IF(A1837="","",VLOOKUP(L1837,'Base Vendeurs'!A:B,2,FALSE))</f>
        <v/>
      </c>
      <c r="AV1837" t="str">
        <f t="shared" si="57"/>
        <v/>
      </c>
    </row>
    <row r="1838" spans="1:48" x14ac:dyDescent="0.25">
      <c r="A1838" s="481"/>
      <c r="B1838" s="481"/>
      <c r="C1838" s="481"/>
      <c r="D1838" s="464">
        <v>2106009704</v>
      </c>
      <c r="E1838" s="22" t="s">
        <v>81</v>
      </c>
      <c r="F1838" s="22" t="s">
        <v>3688</v>
      </c>
      <c r="G1838" s="20">
        <v>1766.63</v>
      </c>
      <c r="AP1838" t="str">
        <f t="shared" si="56"/>
        <v/>
      </c>
      <c r="AQ1838" t="str">
        <f>IF(A1838="","",VLOOKUP(A1838,'Base Sites'!A:B,2,FALSE))</f>
        <v/>
      </c>
      <c r="AT1838" t="str">
        <f>IF(A1838="","",VLOOKUP(L1838,'Base Vendeurs'!A:B,2,FALSE))</f>
        <v/>
      </c>
      <c r="AV1838" t="str">
        <f t="shared" si="57"/>
        <v/>
      </c>
    </row>
    <row r="1839" spans="1:48" x14ac:dyDescent="0.25">
      <c r="A1839" s="481"/>
      <c r="B1839" s="481"/>
      <c r="C1839" s="481"/>
      <c r="D1839" s="464">
        <v>2106009710</v>
      </c>
      <c r="E1839" s="22" t="s">
        <v>55</v>
      </c>
      <c r="F1839" s="22" t="s">
        <v>4465</v>
      </c>
      <c r="G1839" s="20">
        <v>2089.64</v>
      </c>
      <c r="AP1839" t="str">
        <f t="shared" si="56"/>
        <v/>
      </c>
      <c r="AQ1839" t="str">
        <f>IF(A1839="","",VLOOKUP(A1839,'Base Sites'!A:B,2,FALSE))</f>
        <v/>
      </c>
      <c r="AT1839" t="str">
        <f>IF(A1839="","",VLOOKUP(L1839,'Base Vendeurs'!A:B,2,FALSE))</f>
        <v/>
      </c>
      <c r="AV1839" t="str">
        <f t="shared" si="57"/>
        <v/>
      </c>
    </row>
    <row r="1840" spans="1:48" x14ac:dyDescent="0.25">
      <c r="A1840" s="481"/>
      <c r="B1840" s="481"/>
      <c r="C1840" s="481"/>
      <c r="D1840" s="464">
        <v>2106017396</v>
      </c>
      <c r="E1840" s="22" t="s">
        <v>81</v>
      </c>
      <c r="F1840" s="22" t="s">
        <v>4451</v>
      </c>
      <c r="G1840" s="20">
        <v>577.73</v>
      </c>
      <c r="AP1840" t="str">
        <f t="shared" si="56"/>
        <v/>
      </c>
      <c r="AQ1840" t="str">
        <f>IF(A1840="","",VLOOKUP(A1840,'Base Sites'!A:B,2,FALSE))</f>
        <v/>
      </c>
      <c r="AT1840" t="str">
        <f>IF(A1840="","",VLOOKUP(L1840,'Base Vendeurs'!A:B,2,FALSE))</f>
        <v/>
      </c>
      <c r="AV1840" t="str">
        <f t="shared" si="57"/>
        <v/>
      </c>
    </row>
    <row r="1841" spans="1:48" x14ac:dyDescent="0.25">
      <c r="A1841" s="481"/>
      <c r="B1841" s="481"/>
      <c r="C1841" s="481"/>
      <c r="D1841" s="464">
        <v>2106037712</v>
      </c>
      <c r="E1841" s="480" t="s">
        <v>55</v>
      </c>
      <c r="F1841" s="22" t="s">
        <v>3705</v>
      </c>
      <c r="G1841" s="20">
        <v>2107.4299999999998</v>
      </c>
      <c r="AP1841" t="str">
        <f t="shared" si="56"/>
        <v/>
      </c>
      <c r="AQ1841" t="str">
        <f>IF(A1841="","",VLOOKUP(A1841,'Base Sites'!A:B,2,FALSE))</f>
        <v/>
      </c>
      <c r="AT1841" t="str">
        <f>IF(A1841="","",VLOOKUP(L1841,'Base Vendeurs'!A:B,2,FALSE))</f>
        <v/>
      </c>
      <c r="AV1841" t="str">
        <f t="shared" si="57"/>
        <v/>
      </c>
    </row>
    <row r="1842" spans="1:48" x14ac:dyDescent="0.25">
      <c r="A1842" s="481"/>
      <c r="B1842" s="481"/>
      <c r="C1842" s="481"/>
      <c r="D1842" s="464">
        <v>2106065031</v>
      </c>
      <c r="E1842" s="481" t="s">
        <v>55</v>
      </c>
      <c r="F1842" s="22" t="s">
        <v>4461</v>
      </c>
      <c r="G1842" s="20">
        <v>1367.6</v>
      </c>
      <c r="AP1842" t="str">
        <f t="shared" si="56"/>
        <v/>
      </c>
      <c r="AQ1842" t="str">
        <f>IF(A1842="","",VLOOKUP(A1842,'Base Sites'!A:B,2,FALSE))</f>
        <v/>
      </c>
      <c r="AT1842" t="str">
        <f>IF(A1842="","",VLOOKUP(L1842,'Base Vendeurs'!A:B,2,FALSE))</f>
        <v/>
      </c>
      <c r="AV1842" t="str">
        <f t="shared" si="57"/>
        <v/>
      </c>
    </row>
    <row r="1843" spans="1:48" x14ac:dyDescent="0.25">
      <c r="A1843" s="481"/>
      <c r="B1843" s="481"/>
      <c r="C1843" s="481"/>
      <c r="D1843" s="464">
        <v>2106068421</v>
      </c>
      <c r="E1843" s="22" t="s">
        <v>81</v>
      </c>
      <c r="F1843" s="22" t="s">
        <v>4448</v>
      </c>
      <c r="G1843" s="20">
        <v>275.97000000000003</v>
      </c>
      <c r="AP1843" t="str">
        <f t="shared" si="56"/>
        <v/>
      </c>
      <c r="AQ1843" t="str">
        <f>IF(A1843="","",VLOOKUP(A1843,'Base Sites'!A:B,2,FALSE))</f>
        <v/>
      </c>
      <c r="AT1843" t="str">
        <f>IF(A1843="","",VLOOKUP(L1843,'Base Vendeurs'!A:B,2,FALSE))</f>
        <v/>
      </c>
      <c r="AV1843" t="str">
        <f t="shared" si="57"/>
        <v/>
      </c>
    </row>
    <row r="1844" spans="1:48" x14ac:dyDescent="0.25">
      <c r="A1844" s="481"/>
      <c r="B1844" s="481"/>
      <c r="C1844" s="481"/>
      <c r="D1844" s="464">
        <v>2106102564</v>
      </c>
      <c r="E1844" s="22" t="s">
        <v>55</v>
      </c>
      <c r="F1844" s="22" t="s">
        <v>4459</v>
      </c>
      <c r="G1844" s="20">
        <v>1684.07</v>
      </c>
      <c r="AP1844" t="str">
        <f t="shared" si="56"/>
        <v/>
      </c>
      <c r="AQ1844" t="str">
        <f>IF(A1844="","",VLOOKUP(A1844,'Base Sites'!A:B,2,FALSE))</f>
        <v/>
      </c>
      <c r="AT1844" t="str">
        <f>IF(A1844="","",VLOOKUP(L1844,'Base Vendeurs'!A:B,2,FALSE))</f>
        <v/>
      </c>
      <c r="AV1844" t="str">
        <f t="shared" si="57"/>
        <v/>
      </c>
    </row>
    <row r="1845" spans="1:48" x14ac:dyDescent="0.25">
      <c r="A1845" s="481"/>
      <c r="B1845" s="481"/>
      <c r="C1845" s="480" t="s">
        <v>5253</v>
      </c>
      <c r="D1845" s="481"/>
      <c r="E1845" s="481"/>
      <c r="F1845" s="481"/>
      <c r="G1845" s="20">
        <v>50315.53</v>
      </c>
      <c r="AP1845" t="str">
        <f t="shared" si="56"/>
        <v/>
      </c>
      <c r="AQ1845" t="str">
        <f>IF(A1845="","",VLOOKUP(A1845,'Base Sites'!A:B,2,FALSE))</f>
        <v/>
      </c>
      <c r="AT1845" t="str">
        <f>IF(A1845="","",VLOOKUP(L1845,'Base Vendeurs'!A:B,2,FALSE))</f>
        <v/>
      </c>
      <c r="AV1845" t="str">
        <f t="shared" si="57"/>
        <v/>
      </c>
    </row>
    <row r="1846" spans="1:48" x14ac:dyDescent="0.25">
      <c r="A1846" s="481"/>
      <c r="B1846" s="480" t="s">
        <v>5254</v>
      </c>
      <c r="C1846" s="481"/>
      <c r="D1846" s="481"/>
      <c r="E1846" s="481"/>
      <c r="F1846" s="481"/>
      <c r="G1846" s="20">
        <v>210855.03999999998</v>
      </c>
      <c r="AP1846" t="str">
        <f t="shared" si="56"/>
        <v/>
      </c>
      <c r="AQ1846" t="str">
        <f>IF(A1846="","",VLOOKUP(A1846,'Base Sites'!A:B,2,FALSE))</f>
        <v/>
      </c>
      <c r="AT1846" t="str">
        <f>IF(A1846="","",VLOOKUP(L1846,'Base Vendeurs'!A:B,2,FALSE))</f>
        <v/>
      </c>
      <c r="AV1846" t="str">
        <f t="shared" si="57"/>
        <v/>
      </c>
    </row>
    <row r="1847" spans="1:48" x14ac:dyDescent="0.25">
      <c r="A1847" s="482" t="s">
        <v>5255</v>
      </c>
      <c r="B1847" s="481"/>
      <c r="C1847" s="481"/>
      <c r="D1847" s="481"/>
      <c r="E1847" s="481"/>
      <c r="F1847" s="481"/>
      <c r="G1847" s="20">
        <v>210855.03999999998</v>
      </c>
      <c r="AP1847" t="str">
        <f t="shared" si="56"/>
        <v/>
      </c>
      <c r="AQ1847" t="e">
        <f>IF(A1847="","",VLOOKUP(A1847,'Base Sites'!A:B,2,FALSE))</f>
        <v>#N/A</v>
      </c>
      <c r="AT1847" t="e">
        <f>IF(A1847="","",VLOOKUP(L1847,'Base Vendeurs'!A:B,2,FALSE))</f>
        <v>#N/A</v>
      </c>
      <c r="AV1847" t="e">
        <f t="shared" si="57"/>
        <v>#DIV/0!</v>
      </c>
    </row>
    <row r="1848" spans="1:48" x14ac:dyDescent="0.25">
      <c r="A1848" s="482">
        <v>35</v>
      </c>
      <c r="B1848" s="480" t="s">
        <v>27</v>
      </c>
      <c r="C1848" s="22" t="s">
        <v>33</v>
      </c>
      <c r="D1848" s="464">
        <v>378</v>
      </c>
      <c r="E1848" s="22" t="s">
        <v>83</v>
      </c>
      <c r="F1848" s="22" t="s">
        <v>3896</v>
      </c>
      <c r="G1848" s="20">
        <v>878.7</v>
      </c>
      <c r="AP1848" t="str">
        <f t="shared" si="56"/>
        <v/>
      </c>
      <c r="AQ1848" t="str">
        <f>IF(A1848="","",VLOOKUP(A1848,'Base Sites'!A:B,2,FALSE))</f>
        <v>Valauto Cambrai</v>
      </c>
      <c r="AT1848" t="e">
        <f>IF(A1848="","",VLOOKUP(L1848,'Base Vendeurs'!A:B,2,FALSE))</f>
        <v>#N/A</v>
      </c>
      <c r="AV1848" t="e">
        <f t="shared" si="57"/>
        <v>#DIV/0!</v>
      </c>
    </row>
    <row r="1849" spans="1:48" x14ac:dyDescent="0.25">
      <c r="A1849" s="481"/>
      <c r="B1849" s="481"/>
      <c r="C1849" s="480" t="s">
        <v>5204</v>
      </c>
      <c r="D1849" s="481"/>
      <c r="E1849" s="481"/>
      <c r="F1849" s="481"/>
      <c r="G1849" s="20">
        <v>878.7</v>
      </c>
      <c r="AP1849" t="str">
        <f t="shared" si="56"/>
        <v/>
      </c>
      <c r="AQ1849" t="str">
        <f>IF(A1849="","",VLOOKUP(A1849,'Base Sites'!A:B,2,FALSE))</f>
        <v/>
      </c>
      <c r="AT1849" t="str">
        <f>IF(A1849="","",VLOOKUP(L1849,'Base Vendeurs'!A:B,2,FALSE))</f>
        <v/>
      </c>
      <c r="AV1849" t="str">
        <f t="shared" si="57"/>
        <v/>
      </c>
    </row>
    <row r="1850" spans="1:48" x14ac:dyDescent="0.25">
      <c r="A1850" s="481"/>
      <c r="B1850" s="481"/>
      <c r="C1850" s="22" t="s">
        <v>70</v>
      </c>
      <c r="D1850" s="464">
        <v>376</v>
      </c>
      <c r="E1850" s="22" t="s">
        <v>40</v>
      </c>
      <c r="F1850" s="22" t="s">
        <v>2308</v>
      </c>
      <c r="G1850" s="20">
        <v>816.81</v>
      </c>
      <c r="AP1850" t="str">
        <f t="shared" si="56"/>
        <v/>
      </c>
      <c r="AQ1850" t="str">
        <f>IF(A1850="","",VLOOKUP(A1850,'Base Sites'!A:B,2,FALSE))</f>
        <v/>
      </c>
      <c r="AT1850" t="str">
        <f>IF(A1850="","",VLOOKUP(L1850,'Base Vendeurs'!A:B,2,FALSE))</f>
        <v/>
      </c>
      <c r="AV1850" t="str">
        <f t="shared" si="57"/>
        <v/>
      </c>
    </row>
    <row r="1851" spans="1:48" x14ac:dyDescent="0.25">
      <c r="A1851" s="481"/>
      <c r="B1851" s="481"/>
      <c r="C1851" s="480" t="s">
        <v>5205</v>
      </c>
      <c r="D1851" s="481"/>
      <c r="E1851" s="481"/>
      <c r="F1851" s="481"/>
      <c r="G1851" s="20">
        <v>816.81</v>
      </c>
      <c r="AP1851" t="str">
        <f t="shared" si="56"/>
        <v/>
      </c>
      <c r="AQ1851" t="str">
        <f>IF(A1851="","",VLOOKUP(A1851,'Base Sites'!A:B,2,FALSE))</f>
        <v/>
      </c>
      <c r="AT1851" t="str">
        <f>IF(A1851="","",VLOOKUP(L1851,'Base Vendeurs'!A:B,2,FALSE))</f>
        <v/>
      </c>
      <c r="AV1851" t="str">
        <f t="shared" si="57"/>
        <v/>
      </c>
    </row>
    <row r="1852" spans="1:48" x14ac:dyDescent="0.25">
      <c r="A1852" s="481"/>
      <c r="B1852" s="481"/>
      <c r="C1852" s="22" t="s">
        <v>188</v>
      </c>
      <c r="D1852" s="464">
        <v>135</v>
      </c>
      <c r="E1852" s="22" t="s">
        <v>40</v>
      </c>
      <c r="F1852" s="22" t="s">
        <v>662</v>
      </c>
      <c r="G1852" s="20">
        <v>175.11000000000013</v>
      </c>
      <c r="AP1852" t="str">
        <f t="shared" si="56"/>
        <v/>
      </c>
      <c r="AQ1852" t="str">
        <f>IF(A1852="","",VLOOKUP(A1852,'Base Sites'!A:B,2,FALSE))</f>
        <v/>
      </c>
      <c r="AT1852" t="str">
        <f>IF(A1852="","",VLOOKUP(L1852,'Base Vendeurs'!A:B,2,FALSE))</f>
        <v/>
      </c>
      <c r="AV1852" t="str">
        <f t="shared" si="57"/>
        <v/>
      </c>
    </row>
    <row r="1853" spans="1:48" x14ac:dyDescent="0.25">
      <c r="A1853" s="481"/>
      <c r="B1853" s="481"/>
      <c r="C1853" s="480" t="s">
        <v>5211</v>
      </c>
      <c r="D1853" s="481"/>
      <c r="E1853" s="481"/>
      <c r="F1853" s="481"/>
      <c r="G1853" s="20">
        <v>175.11000000000013</v>
      </c>
      <c r="AP1853" t="str">
        <f t="shared" si="56"/>
        <v/>
      </c>
      <c r="AQ1853" t="str">
        <f>IF(A1853="","",VLOOKUP(A1853,'Base Sites'!A:B,2,FALSE))</f>
        <v/>
      </c>
      <c r="AT1853" t="str">
        <f>IF(A1853="","",VLOOKUP(L1853,'Base Vendeurs'!A:B,2,FALSE))</f>
        <v/>
      </c>
      <c r="AV1853" t="str">
        <f t="shared" si="57"/>
        <v/>
      </c>
    </row>
    <row r="1854" spans="1:48" x14ac:dyDescent="0.25">
      <c r="A1854" s="481"/>
      <c r="B1854" s="481"/>
      <c r="C1854" s="480" t="s">
        <v>252</v>
      </c>
      <c r="D1854" s="464">
        <v>371</v>
      </c>
      <c r="E1854" s="480" t="s">
        <v>40</v>
      </c>
      <c r="F1854" s="22" t="s">
        <v>2310</v>
      </c>
      <c r="G1854" s="20">
        <v>262.82</v>
      </c>
      <c r="AP1854" t="str">
        <f t="shared" si="56"/>
        <v/>
      </c>
      <c r="AQ1854" t="str">
        <f>IF(A1854="","",VLOOKUP(A1854,'Base Sites'!A:B,2,FALSE))</f>
        <v/>
      </c>
      <c r="AT1854" t="str">
        <f>IF(A1854="","",VLOOKUP(L1854,'Base Vendeurs'!A:B,2,FALSE))</f>
        <v/>
      </c>
      <c r="AV1854" t="str">
        <f t="shared" si="57"/>
        <v/>
      </c>
    </row>
    <row r="1855" spans="1:48" x14ac:dyDescent="0.25">
      <c r="A1855" s="481"/>
      <c r="B1855" s="481"/>
      <c r="C1855" s="481"/>
      <c r="D1855" s="464">
        <v>372</v>
      </c>
      <c r="E1855" s="481" t="s">
        <v>40</v>
      </c>
      <c r="F1855" s="22" t="s">
        <v>1658</v>
      </c>
      <c r="G1855" s="20">
        <v>351.94</v>
      </c>
      <c r="AP1855" t="str">
        <f t="shared" si="56"/>
        <v/>
      </c>
      <c r="AQ1855" t="str">
        <f>IF(A1855="","",VLOOKUP(A1855,'Base Sites'!A:B,2,FALSE))</f>
        <v/>
      </c>
      <c r="AT1855" t="str">
        <f>IF(A1855="","",VLOOKUP(L1855,'Base Vendeurs'!A:B,2,FALSE))</f>
        <v/>
      </c>
      <c r="AV1855" t="str">
        <f t="shared" si="57"/>
        <v/>
      </c>
    </row>
    <row r="1856" spans="1:48" x14ac:dyDescent="0.25">
      <c r="A1856" s="481"/>
      <c r="B1856" s="481"/>
      <c r="C1856" s="481"/>
      <c r="D1856" s="464">
        <v>408</v>
      </c>
      <c r="E1856" s="22" t="s">
        <v>83</v>
      </c>
      <c r="F1856" s="22" t="s">
        <v>4685</v>
      </c>
      <c r="G1856" s="20">
        <v>806.98</v>
      </c>
      <c r="AP1856" t="str">
        <f t="shared" si="56"/>
        <v/>
      </c>
      <c r="AQ1856" t="str">
        <f>IF(A1856="","",VLOOKUP(A1856,'Base Sites'!A:B,2,FALSE))</f>
        <v/>
      </c>
      <c r="AT1856" t="str">
        <f>IF(A1856="","",VLOOKUP(L1856,'Base Vendeurs'!A:B,2,FALSE))</f>
        <v/>
      </c>
      <c r="AV1856" t="str">
        <f t="shared" si="57"/>
        <v/>
      </c>
    </row>
    <row r="1857" spans="1:48" x14ac:dyDescent="0.25">
      <c r="A1857" s="481"/>
      <c r="B1857" s="481"/>
      <c r="C1857" s="481"/>
      <c r="D1857" s="464">
        <v>443</v>
      </c>
      <c r="E1857" s="480" t="s">
        <v>40</v>
      </c>
      <c r="F1857" s="22" t="s">
        <v>3892</v>
      </c>
      <c r="G1857" s="20">
        <v>335.27</v>
      </c>
      <c r="AP1857" t="str">
        <f t="shared" si="56"/>
        <v/>
      </c>
      <c r="AQ1857" t="str">
        <f>IF(A1857="","",VLOOKUP(A1857,'Base Sites'!A:B,2,FALSE))</f>
        <v/>
      </c>
      <c r="AT1857" t="str">
        <f>IF(A1857="","",VLOOKUP(L1857,'Base Vendeurs'!A:B,2,FALSE))</f>
        <v/>
      </c>
      <c r="AV1857" t="str">
        <f t="shared" si="57"/>
        <v/>
      </c>
    </row>
    <row r="1858" spans="1:48" x14ac:dyDescent="0.25">
      <c r="A1858" s="481"/>
      <c r="B1858" s="481"/>
      <c r="C1858" s="481"/>
      <c r="D1858" s="464">
        <v>471</v>
      </c>
      <c r="E1858" s="481" t="s">
        <v>40</v>
      </c>
      <c r="F1858" s="22" t="s">
        <v>4691</v>
      </c>
      <c r="G1858" s="20">
        <v>464.75</v>
      </c>
      <c r="AP1858" t="str">
        <f t="shared" ref="AP1858:AP1921" si="58">IF(AM1858="","",+AL1858/AM1858)</f>
        <v/>
      </c>
      <c r="AQ1858" t="str">
        <f>IF(A1858="","",VLOOKUP(A1858,'Base Sites'!A:B,2,FALSE))</f>
        <v/>
      </c>
      <c r="AT1858" t="str">
        <f>IF(A1858="","",VLOOKUP(L1858,'Base Vendeurs'!A:B,2,FALSE))</f>
        <v/>
      </c>
      <c r="AV1858" t="str">
        <f t="shared" si="57"/>
        <v/>
      </c>
    </row>
    <row r="1859" spans="1:48" x14ac:dyDescent="0.25">
      <c r="A1859" s="481"/>
      <c r="B1859" s="481"/>
      <c r="C1859" s="480" t="s">
        <v>5226</v>
      </c>
      <c r="D1859" s="481"/>
      <c r="E1859" s="481"/>
      <c r="F1859" s="481"/>
      <c r="G1859" s="20">
        <v>2221.7600000000002</v>
      </c>
      <c r="AP1859" t="str">
        <f t="shared" si="58"/>
        <v/>
      </c>
      <c r="AQ1859" t="str">
        <f>IF(A1859="","",VLOOKUP(A1859,'Base Sites'!A:B,2,FALSE))</f>
        <v/>
      </c>
      <c r="AT1859" t="str">
        <f>IF(A1859="","",VLOOKUP(L1859,'Base Vendeurs'!A:B,2,FALSE))</f>
        <v/>
      </c>
      <c r="AV1859" t="str">
        <f t="shared" ref="AV1859:AV1922" si="59">IF(A1859="","",+AU1859/S1859)</f>
        <v/>
      </c>
    </row>
    <row r="1860" spans="1:48" x14ac:dyDescent="0.25">
      <c r="A1860" s="481"/>
      <c r="B1860" s="481"/>
      <c r="C1860" s="480" t="s">
        <v>295</v>
      </c>
      <c r="D1860" s="464">
        <v>118</v>
      </c>
      <c r="E1860" s="22" t="s">
        <v>83</v>
      </c>
      <c r="F1860" s="22" t="s">
        <v>1547</v>
      </c>
      <c r="G1860" s="20">
        <v>179.44</v>
      </c>
      <c r="AP1860" t="str">
        <f t="shared" si="58"/>
        <v/>
      </c>
      <c r="AQ1860" t="str">
        <f>IF(A1860="","",VLOOKUP(A1860,'Base Sites'!A:B,2,FALSE))</f>
        <v/>
      </c>
      <c r="AT1860" t="str">
        <f>IF(A1860="","",VLOOKUP(L1860,'Base Vendeurs'!A:B,2,FALSE))</f>
        <v/>
      </c>
      <c r="AV1860" t="str">
        <f t="shared" si="59"/>
        <v/>
      </c>
    </row>
    <row r="1861" spans="1:48" x14ac:dyDescent="0.25">
      <c r="A1861" s="481"/>
      <c r="B1861" s="481"/>
      <c r="C1861" s="481"/>
      <c r="D1861" s="464">
        <v>403</v>
      </c>
      <c r="E1861" s="480" t="s">
        <v>40</v>
      </c>
      <c r="F1861" s="22" t="s">
        <v>3888</v>
      </c>
      <c r="G1861" s="20">
        <v>232.98</v>
      </c>
      <c r="AP1861" t="str">
        <f t="shared" si="58"/>
        <v/>
      </c>
      <c r="AQ1861" t="str">
        <f>IF(A1861="","",VLOOKUP(A1861,'Base Sites'!A:B,2,FALSE))</f>
        <v/>
      </c>
      <c r="AT1861" t="str">
        <f>IF(A1861="","",VLOOKUP(L1861,'Base Vendeurs'!A:B,2,FALSE))</f>
        <v/>
      </c>
      <c r="AV1861" t="str">
        <f t="shared" si="59"/>
        <v/>
      </c>
    </row>
    <row r="1862" spans="1:48" x14ac:dyDescent="0.25">
      <c r="A1862" s="481"/>
      <c r="B1862" s="481"/>
      <c r="C1862" s="481"/>
      <c r="D1862" s="464">
        <v>450</v>
      </c>
      <c r="E1862" s="481" t="s">
        <v>40</v>
      </c>
      <c r="F1862" s="22" t="s">
        <v>4689</v>
      </c>
      <c r="G1862" s="20">
        <v>1095.33</v>
      </c>
      <c r="AP1862" t="str">
        <f t="shared" si="58"/>
        <v/>
      </c>
      <c r="AQ1862" t="str">
        <f>IF(A1862="","",VLOOKUP(A1862,'Base Sites'!A:B,2,FALSE))</f>
        <v/>
      </c>
      <c r="AT1862" t="str">
        <f>IF(A1862="","",VLOOKUP(L1862,'Base Vendeurs'!A:B,2,FALSE))</f>
        <v/>
      </c>
      <c r="AV1862" t="str">
        <f t="shared" si="59"/>
        <v/>
      </c>
    </row>
    <row r="1863" spans="1:48" x14ac:dyDescent="0.25">
      <c r="A1863" s="481"/>
      <c r="B1863" s="481"/>
      <c r="C1863" s="480" t="s">
        <v>5256</v>
      </c>
      <c r="D1863" s="481"/>
      <c r="E1863" s="481"/>
      <c r="F1863" s="481"/>
      <c r="G1863" s="20">
        <v>1507.75</v>
      </c>
      <c r="AP1863" t="str">
        <f t="shared" si="58"/>
        <v/>
      </c>
      <c r="AQ1863" t="str">
        <f>IF(A1863="","",VLOOKUP(A1863,'Base Sites'!A:B,2,FALSE))</f>
        <v/>
      </c>
      <c r="AT1863" t="str">
        <f>IF(A1863="","",VLOOKUP(L1863,'Base Vendeurs'!A:B,2,FALSE))</f>
        <v/>
      </c>
      <c r="AV1863" t="str">
        <f t="shared" si="59"/>
        <v/>
      </c>
    </row>
    <row r="1864" spans="1:48" x14ac:dyDescent="0.25">
      <c r="A1864" s="481"/>
      <c r="B1864" s="481"/>
      <c r="C1864" s="22" t="s">
        <v>658</v>
      </c>
      <c r="D1864" s="464">
        <v>106</v>
      </c>
      <c r="E1864" s="22" t="s">
        <v>83</v>
      </c>
      <c r="F1864" s="22" t="s">
        <v>660</v>
      </c>
      <c r="G1864" s="20">
        <v>805.66</v>
      </c>
      <c r="AP1864" t="str">
        <f t="shared" si="58"/>
        <v/>
      </c>
      <c r="AQ1864" t="str">
        <f>IF(A1864="","",VLOOKUP(A1864,'Base Sites'!A:B,2,FALSE))</f>
        <v/>
      </c>
      <c r="AT1864" t="str">
        <f>IF(A1864="","",VLOOKUP(L1864,'Base Vendeurs'!A:B,2,FALSE))</f>
        <v/>
      </c>
      <c r="AV1864" t="str">
        <f t="shared" si="59"/>
        <v/>
      </c>
    </row>
    <row r="1865" spans="1:48" x14ac:dyDescent="0.25">
      <c r="A1865" s="481"/>
      <c r="B1865" s="481"/>
      <c r="C1865" s="480" t="s">
        <v>5244</v>
      </c>
      <c r="D1865" s="481"/>
      <c r="E1865" s="481"/>
      <c r="F1865" s="481"/>
      <c r="G1865" s="20">
        <v>805.66</v>
      </c>
      <c r="AP1865" t="str">
        <f t="shared" si="58"/>
        <v/>
      </c>
      <c r="AQ1865" t="str">
        <f>IF(A1865="","",VLOOKUP(A1865,'Base Sites'!A:B,2,FALSE))</f>
        <v/>
      </c>
      <c r="AT1865" t="str">
        <f>IF(A1865="","",VLOOKUP(L1865,'Base Vendeurs'!A:B,2,FALSE))</f>
        <v/>
      </c>
      <c r="AV1865" t="str">
        <f t="shared" si="59"/>
        <v/>
      </c>
    </row>
    <row r="1866" spans="1:48" x14ac:dyDescent="0.25">
      <c r="A1866" s="481"/>
      <c r="B1866" s="481"/>
      <c r="C1866" s="480" t="s">
        <v>3436</v>
      </c>
      <c r="D1866" s="464">
        <v>373</v>
      </c>
      <c r="E1866" s="480" t="s">
        <v>40</v>
      </c>
      <c r="F1866" s="22" t="s">
        <v>3884</v>
      </c>
      <c r="G1866" s="20">
        <v>672.37</v>
      </c>
      <c r="AP1866" t="str">
        <f t="shared" si="58"/>
        <v/>
      </c>
      <c r="AQ1866" t="str">
        <f>IF(A1866="","",VLOOKUP(A1866,'Base Sites'!A:B,2,FALSE))</f>
        <v/>
      </c>
      <c r="AT1866" t="str">
        <f>IF(A1866="","",VLOOKUP(L1866,'Base Vendeurs'!A:B,2,FALSE))</f>
        <v/>
      </c>
      <c r="AV1866" t="str">
        <f t="shared" si="59"/>
        <v/>
      </c>
    </row>
    <row r="1867" spans="1:48" x14ac:dyDescent="0.25">
      <c r="A1867" s="481"/>
      <c r="B1867" s="481"/>
      <c r="C1867" s="481"/>
      <c r="D1867" s="464">
        <v>457</v>
      </c>
      <c r="E1867" s="481" t="s">
        <v>40</v>
      </c>
      <c r="F1867" s="22" t="s">
        <v>4693</v>
      </c>
      <c r="G1867" s="20">
        <v>800.53</v>
      </c>
      <c r="AP1867" t="str">
        <f t="shared" si="58"/>
        <v/>
      </c>
      <c r="AQ1867" t="str">
        <f>IF(A1867="","",VLOOKUP(A1867,'Base Sites'!A:B,2,FALSE))</f>
        <v/>
      </c>
      <c r="AT1867" t="str">
        <f>IF(A1867="","",VLOOKUP(L1867,'Base Vendeurs'!A:B,2,FALSE))</f>
        <v/>
      </c>
      <c r="AV1867" t="str">
        <f t="shared" si="59"/>
        <v/>
      </c>
    </row>
    <row r="1868" spans="1:48" x14ac:dyDescent="0.25">
      <c r="A1868" s="481"/>
      <c r="B1868" s="481"/>
      <c r="C1868" s="481"/>
      <c r="D1868" s="464">
        <v>510</v>
      </c>
      <c r="E1868" s="481" t="s">
        <v>40</v>
      </c>
      <c r="F1868" s="22" t="s">
        <v>4677</v>
      </c>
      <c r="G1868" s="20">
        <v>567.42999999999995</v>
      </c>
      <c r="AP1868" t="str">
        <f t="shared" si="58"/>
        <v/>
      </c>
      <c r="AQ1868" t="str">
        <f>IF(A1868="","",VLOOKUP(A1868,'Base Sites'!A:B,2,FALSE))</f>
        <v/>
      </c>
      <c r="AT1868" t="str">
        <f>IF(A1868="","",VLOOKUP(L1868,'Base Vendeurs'!A:B,2,FALSE))</f>
        <v/>
      </c>
      <c r="AV1868" t="str">
        <f t="shared" si="59"/>
        <v/>
      </c>
    </row>
    <row r="1869" spans="1:48" x14ac:dyDescent="0.25">
      <c r="A1869" s="481"/>
      <c r="B1869" s="481"/>
      <c r="C1869" s="480" t="s">
        <v>5257</v>
      </c>
      <c r="D1869" s="481"/>
      <c r="E1869" s="481"/>
      <c r="F1869" s="481"/>
      <c r="G1869" s="20">
        <v>2040.33</v>
      </c>
      <c r="AP1869" t="str">
        <f t="shared" si="58"/>
        <v/>
      </c>
      <c r="AQ1869" t="str">
        <f>IF(A1869="","",VLOOKUP(A1869,'Base Sites'!A:B,2,FALSE))</f>
        <v/>
      </c>
      <c r="AT1869" t="str">
        <f>IF(A1869="","",VLOOKUP(L1869,'Base Vendeurs'!A:B,2,FALSE))</f>
        <v/>
      </c>
      <c r="AV1869" t="str">
        <f t="shared" si="59"/>
        <v/>
      </c>
    </row>
    <row r="1870" spans="1:48" x14ac:dyDescent="0.25">
      <c r="A1870" s="481"/>
      <c r="B1870" s="480" t="s">
        <v>5190</v>
      </c>
      <c r="C1870" s="481"/>
      <c r="D1870" s="481"/>
      <c r="E1870" s="481"/>
      <c r="F1870" s="481"/>
      <c r="G1870" s="20">
        <v>8446.119999999999</v>
      </c>
      <c r="AP1870" t="str">
        <f t="shared" si="58"/>
        <v/>
      </c>
      <c r="AQ1870" t="str">
        <f>IF(A1870="","",VLOOKUP(A1870,'Base Sites'!A:B,2,FALSE))</f>
        <v/>
      </c>
      <c r="AT1870" t="str">
        <f>IF(A1870="","",VLOOKUP(L1870,'Base Vendeurs'!A:B,2,FALSE))</f>
        <v/>
      </c>
      <c r="AV1870" t="str">
        <f t="shared" si="59"/>
        <v/>
      </c>
    </row>
    <row r="1871" spans="1:48" x14ac:dyDescent="0.25">
      <c r="A1871" s="481"/>
      <c r="B1871" s="480" t="s">
        <v>29</v>
      </c>
      <c r="C1871" s="480" t="s">
        <v>33</v>
      </c>
      <c r="D1871" s="464">
        <v>323</v>
      </c>
      <c r="E1871" s="22" t="s">
        <v>85</v>
      </c>
      <c r="F1871" s="22" t="s">
        <v>65</v>
      </c>
      <c r="G1871" s="20">
        <v>856.98</v>
      </c>
      <c r="AP1871" t="str">
        <f t="shared" si="58"/>
        <v/>
      </c>
      <c r="AQ1871" t="str">
        <f>IF(A1871="","",VLOOKUP(A1871,'Base Sites'!A:B,2,FALSE))</f>
        <v/>
      </c>
      <c r="AT1871" t="str">
        <f>IF(A1871="","",VLOOKUP(L1871,'Base Vendeurs'!A:B,2,FALSE))</f>
        <v/>
      </c>
      <c r="AV1871" t="str">
        <f t="shared" si="59"/>
        <v/>
      </c>
    </row>
    <row r="1872" spans="1:48" x14ac:dyDescent="0.25">
      <c r="A1872" s="481"/>
      <c r="B1872" s="481"/>
      <c r="C1872" s="481"/>
      <c r="D1872" s="464">
        <v>429</v>
      </c>
      <c r="E1872" s="22" t="s">
        <v>84</v>
      </c>
      <c r="F1872" s="22" t="s">
        <v>65</v>
      </c>
      <c r="G1872" s="20">
        <v>1145.6199999999999</v>
      </c>
      <c r="AP1872" t="str">
        <f t="shared" si="58"/>
        <v/>
      </c>
      <c r="AQ1872" t="str">
        <f>IF(A1872="","",VLOOKUP(A1872,'Base Sites'!A:B,2,FALSE))</f>
        <v/>
      </c>
      <c r="AT1872" t="str">
        <f>IF(A1872="","",VLOOKUP(L1872,'Base Vendeurs'!A:B,2,FALSE))</f>
        <v/>
      </c>
      <c r="AV1872" t="str">
        <f t="shared" si="59"/>
        <v/>
      </c>
    </row>
    <row r="1873" spans="1:48" x14ac:dyDescent="0.25">
      <c r="A1873" s="481"/>
      <c r="B1873" s="481"/>
      <c r="C1873" s="481"/>
      <c r="D1873" s="464">
        <v>430</v>
      </c>
      <c r="E1873" s="480" t="s">
        <v>79</v>
      </c>
      <c r="F1873" s="22" t="s">
        <v>65</v>
      </c>
      <c r="G1873" s="20">
        <v>911.74</v>
      </c>
      <c r="AP1873" t="str">
        <f t="shared" si="58"/>
        <v/>
      </c>
      <c r="AQ1873" t="str">
        <f>IF(A1873="","",VLOOKUP(A1873,'Base Sites'!A:B,2,FALSE))</f>
        <v/>
      </c>
      <c r="AT1873" t="str">
        <f>IF(A1873="","",VLOOKUP(L1873,'Base Vendeurs'!A:B,2,FALSE))</f>
        <v/>
      </c>
      <c r="AV1873" t="str">
        <f t="shared" si="59"/>
        <v/>
      </c>
    </row>
    <row r="1874" spans="1:48" x14ac:dyDescent="0.25">
      <c r="A1874" s="481"/>
      <c r="B1874" s="481"/>
      <c r="C1874" s="481"/>
      <c r="D1874" s="464">
        <v>434</v>
      </c>
      <c r="E1874" s="481" t="s">
        <v>79</v>
      </c>
      <c r="F1874" s="22" t="s">
        <v>2247</v>
      </c>
      <c r="G1874" s="20">
        <v>1902.06</v>
      </c>
      <c r="AP1874" t="str">
        <f t="shared" si="58"/>
        <v/>
      </c>
      <c r="AQ1874" t="str">
        <f>IF(A1874="","",VLOOKUP(A1874,'Base Sites'!A:B,2,FALSE))</f>
        <v/>
      </c>
      <c r="AT1874" t="str">
        <f>IF(A1874="","",VLOOKUP(L1874,'Base Vendeurs'!A:B,2,FALSE))</f>
        <v/>
      </c>
      <c r="AV1874" t="str">
        <f t="shared" si="59"/>
        <v/>
      </c>
    </row>
    <row r="1875" spans="1:48" x14ac:dyDescent="0.25">
      <c r="A1875" s="481"/>
      <c r="B1875" s="481"/>
      <c r="C1875" s="481"/>
      <c r="D1875" s="464">
        <v>452</v>
      </c>
      <c r="E1875" s="22" t="s">
        <v>84</v>
      </c>
      <c r="F1875" s="22" t="s">
        <v>65</v>
      </c>
      <c r="G1875" s="20">
        <v>758.3</v>
      </c>
      <c r="AP1875" t="str">
        <f t="shared" si="58"/>
        <v/>
      </c>
      <c r="AQ1875" t="str">
        <f>IF(A1875="","",VLOOKUP(A1875,'Base Sites'!A:B,2,FALSE))</f>
        <v/>
      </c>
      <c r="AT1875" t="str">
        <f>IF(A1875="","",VLOOKUP(L1875,'Base Vendeurs'!A:B,2,FALSE))</f>
        <v/>
      </c>
      <c r="AV1875" t="str">
        <f t="shared" si="59"/>
        <v/>
      </c>
    </row>
    <row r="1876" spans="1:48" x14ac:dyDescent="0.25">
      <c r="A1876" s="481"/>
      <c r="B1876" s="481"/>
      <c r="C1876" s="481"/>
      <c r="D1876" s="464">
        <v>463</v>
      </c>
      <c r="E1876" s="22" t="s">
        <v>31</v>
      </c>
      <c r="F1876" s="22" t="s">
        <v>4505</v>
      </c>
      <c r="G1876" s="20">
        <v>446.93</v>
      </c>
      <c r="AP1876" t="str">
        <f t="shared" si="58"/>
        <v/>
      </c>
      <c r="AQ1876" t="str">
        <f>IF(A1876="","",VLOOKUP(A1876,'Base Sites'!A:B,2,FALSE))</f>
        <v/>
      </c>
      <c r="AT1876" t="str">
        <f>IF(A1876="","",VLOOKUP(L1876,'Base Vendeurs'!A:B,2,FALSE))</f>
        <v/>
      </c>
      <c r="AV1876" t="str">
        <f t="shared" si="59"/>
        <v/>
      </c>
    </row>
    <row r="1877" spans="1:48" x14ac:dyDescent="0.25">
      <c r="A1877" s="481"/>
      <c r="B1877" s="481"/>
      <c r="C1877" s="480" t="s">
        <v>5204</v>
      </c>
      <c r="D1877" s="481"/>
      <c r="E1877" s="481"/>
      <c r="F1877" s="481"/>
      <c r="G1877" s="20">
        <v>6021.63</v>
      </c>
      <c r="AP1877" t="str">
        <f t="shared" si="58"/>
        <v/>
      </c>
      <c r="AQ1877" t="str">
        <f>IF(A1877="","",VLOOKUP(A1877,'Base Sites'!A:B,2,FALSE))</f>
        <v/>
      </c>
      <c r="AT1877" t="str">
        <f>IF(A1877="","",VLOOKUP(L1877,'Base Vendeurs'!A:B,2,FALSE))</f>
        <v/>
      </c>
      <c r="AV1877" t="str">
        <f t="shared" si="59"/>
        <v/>
      </c>
    </row>
    <row r="1878" spans="1:48" x14ac:dyDescent="0.25">
      <c r="A1878" s="481"/>
      <c r="B1878" s="481"/>
      <c r="C1878" s="22" t="s">
        <v>70</v>
      </c>
      <c r="D1878" s="464">
        <v>432</v>
      </c>
      <c r="E1878" s="22" t="s">
        <v>378</v>
      </c>
      <c r="F1878" s="22" t="s">
        <v>2289</v>
      </c>
      <c r="G1878" s="20">
        <v>1003.75</v>
      </c>
      <c r="AP1878" t="str">
        <f t="shared" si="58"/>
        <v/>
      </c>
      <c r="AQ1878" t="str">
        <f>IF(A1878="","",VLOOKUP(A1878,'Base Sites'!A:B,2,FALSE))</f>
        <v/>
      </c>
      <c r="AT1878" t="str">
        <f>IF(A1878="","",VLOOKUP(L1878,'Base Vendeurs'!A:B,2,FALSE))</f>
        <v/>
      </c>
      <c r="AV1878" t="str">
        <f t="shared" si="59"/>
        <v/>
      </c>
    </row>
    <row r="1879" spans="1:48" x14ac:dyDescent="0.25">
      <c r="A1879" s="481"/>
      <c r="B1879" s="481"/>
      <c r="C1879" s="480" t="s">
        <v>5205</v>
      </c>
      <c r="D1879" s="481"/>
      <c r="E1879" s="481"/>
      <c r="F1879" s="481"/>
      <c r="G1879" s="20">
        <v>1003.75</v>
      </c>
      <c r="AP1879" t="str">
        <f t="shared" si="58"/>
        <v/>
      </c>
      <c r="AQ1879" t="str">
        <f>IF(A1879="","",VLOOKUP(A1879,'Base Sites'!A:B,2,FALSE))</f>
        <v/>
      </c>
      <c r="AT1879" t="str">
        <f>IF(A1879="","",VLOOKUP(L1879,'Base Vendeurs'!A:B,2,FALSE))</f>
        <v/>
      </c>
      <c r="AV1879" t="str">
        <f t="shared" si="59"/>
        <v/>
      </c>
    </row>
    <row r="1880" spans="1:48" x14ac:dyDescent="0.25">
      <c r="A1880" s="481"/>
      <c r="B1880" s="481"/>
      <c r="C1880" s="22" t="s">
        <v>113</v>
      </c>
      <c r="D1880" s="464">
        <v>431</v>
      </c>
      <c r="E1880" s="22" t="s">
        <v>378</v>
      </c>
      <c r="F1880" s="22" t="s">
        <v>1608</v>
      </c>
      <c r="G1880" s="20">
        <v>723.41</v>
      </c>
      <c r="AP1880" t="str">
        <f t="shared" si="58"/>
        <v/>
      </c>
      <c r="AQ1880" t="str">
        <f>IF(A1880="","",VLOOKUP(A1880,'Base Sites'!A:B,2,FALSE))</f>
        <v/>
      </c>
      <c r="AT1880" t="str">
        <f>IF(A1880="","",VLOOKUP(L1880,'Base Vendeurs'!A:B,2,FALSE))</f>
        <v/>
      </c>
      <c r="AV1880" t="str">
        <f t="shared" si="59"/>
        <v/>
      </c>
    </row>
    <row r="1881" spans="1:48" x14ac:dyDescent="0.25">
      <c r="A1881" s="481"/>
      <c r="B1881" s="481"/>
      <c r="C1881" s="480" t="s">
        <v>5210</v>
      </c>
      <c r="D1881" s="481"/>
      <c r="E1881" s="481"/>
      <c r="F1881" s="481"/>
      <c r="G1881" s="20">
        <v>723.41</v>
      </c>
      <c r="AP1881" t="str">
        <f t="shared" si="58"/>
        <v/>
      </c>
      <c r="AQ1881" t="str">
        <f>IF(A1881="","",VLOOKUP(A1881,'Base Sites'!A:B,2,FALSE))</f>
        <v/>
      </c>
      <c r="AT1881" t="str">
        <f>IF(A1881="","",VLOOKUP(L1881,'Base Vendeurs'!A:B,2,FALSE))</f>
        <v/>
      </c>
      <c r="AV1881" t="str">
        <f t="shared" si="59"/>
        <v/>
      </c>
    </row>
    <row r="1882" spans="1:48" x14ac:dyDescent="0.25">
      <c r="A1882" s="481"/>
      <c r="B1882" s="481"/>
      <c r="C1882" s="22" t="s">
        <v>188</v>
      </c>
      <c r="D1882" s="464">
        <v>422</v>
      </c>
      <c r="E1882" s="22" t="s">
        <v>129</v>
      </c>
      <c r="F1882" s="22" t="s">
        <v>3756</v>
      </c>
      <c r="G1882" s="20">
        <v>2062.2600000000002</v>
      </c>
      <c r="AP1882" t="str">
        <f t="shared" si="58"/>
        <v/>
      </c>
      <c r="AQ1882" t="str">
        <f>IF(A1882="","",VLOOKUP(A1882,'Base Sites'!A:B,2,FALSE))</f>
        <v/>
      </c>
      <c r="AT1882" t="str">
        <f>IF(A1882="","",VLOOKUP(L1882,'Base Vendeurs'!A:B,2,FALSE))</f>
        <v/>
      </c>
      <c r="AV1882" t="str">
        <f t="shared" si="59"/>
        <v/>
      </c>
    </row>
    <row r="1883" spans="1:48" x14ac:dyDescent="0.25">
      <c r="A1883" s="481"/>
      <c r="B1883" s="481"/>
      <c r="C1883" s="480" t="s">
        <v>5211</v>
      </c>
      <c r="D1883" s="481"/>
      <c r="E1883" s="481"/>
      <c r="F1883" s="481"/>
      <c r="G1883" s="20">
        <v>2062.2600000000002</v>
      </c>
      <c r="AP1883" t="str">
        <f t="shared" si="58"/>
        <v/>
      </c>
      <c r="AQ1883" t="str">
        <f>IF(A1883="","",VLOOKUP(A1883,'Base Sites'!A:B,2,FALSE))</f>
        <v/>
      </c>
      <c r="AT1883" t="str">
        <f>IF(A1883="","",VLOOKUP(L1883,'Base Vendeurs'!A:B,2,FALSE))</f>
        <v/>
      </c>
      <c r="AV1883" t="str">
        <f t="shared" si="59"/>
        <v/>
      </c>
    </row>
    <row r="1884" spans="1:48" x14ac:dyDescent="0.25">
      <c r="A1884" s="481"/>
      <c r="B1884" s="481"/>
      <c r="C1884" s="480" t="s">
        <v>252</v>
      </c>
      <c r="D1884" s="464">
        <v>276</v>
      </c>
      <c r="E1884" s="22" t="s">
        <v>79</v>
      </c>
      <c r="F1884" s="22" t="s">
        <v>1621</v>
      </c>
      <c r="G1884" s="20">
        <v>2809.8599999999997</v>
      </c>
      <c r="AP1884" t="str">
        <f t="shared" si="58"/>
        <v/>
      </c>
      <c r="AQ1884" t="str">
        <f>IF(A1884="","",VLOOKUP(A1884,'Base Sites'!A:B,2,FALSE))</f>
        <v/>
      </c>
      <c r="AT1884" t="str">
        <f>IF(A1884="","",VLOOKUP(L1884,'Base Vendeurs'!A:B,2,FALSE))</f>
        <v/>
      </c>
      <c r="AV1884" t="str">
        <f t="shared" si="59"/>
        <v/>
      </c>
    </row>
    <row r="1885" spans="1:48" x14ac:dyDescent="0.25">
      <c r="A1885" s="481"/>
      <c r="B1885" s="481"/>
      <c r="C1885" s="481"/>
      <c r="D1885" s="464">
        <v>318</v>
      </c>
      <c r="E1885" s="22" t="s">
        <v>129</v>
      </c>
      <c r="F1885" s="22" t="s">
        <v>3762</v>
      </c>
      <c r="G1885" s="20">
        <v>667.46</v>
      </c>
      <c r="AP1885" t="str">
        <f t="shared" si="58"/>
        <v/>
      </c>
      <c r="AQ1885" t="str">
        <f>IF(A1885="","",VLOOKUP(A1885,'Base Sites'!A:B,2,FALSE))</f>
        <v/>
      </c>
      <c r="AT1885" t="str">
        <f>IF(A1885="","",VLOOKUP(L1885,'Base Vendeurs'!A:B,2,FALSE))</f>
        <v/>
      </c>
      <c r="AV1885" t="str">
        <f t="shared" si="59"/>
        <v/>
      </c>
    </row>
    <row r="1886" spans="1:48" x14ac:dyDescent="0.25">
      <c r="A1886" s="481"/>
      <c r="B1886" s="481"/>
      <c r="C1886" s="481"/>
      <c r="D1886" s="464">
        <v>333</v>
      </c>
      <c r="E1886" s="22" t="s">
        <v>31</v>
      </c>
      <c r="F1886" s="22" t="s">
        <v>2183</v>
      </c>
      <c r="G1886" s="20">
        <v>1010.26</v>
      </c>
      <c r="AP1886" t="str">
        <f t="shared" si="58"/>
        <v/>
      </c>
      <c r="AQ1886" t="str">
        <f>IF(A1886="","",VLOOKUP(A1886,'Base Sites'!A:B,2,FALSE))</f>
        <v/>
      </c>
      <c r="AT1886" t="str">
        <f>IF(A1886="","",VLOOKUP(L1886,'Base Vendeurs'!A:B,2,FALSE))</f>
        <v/>
      </c>
      <c r="AV1886" t="str">
        <f t="shared" si="59"/>
        <v/>
      </c>
    </row>
    <row r="1887" spans="1:48" x14ac:dyDescent="0.25">
      <c r="A1887" s="481"/>
      <c r="B1887" s="481"/>
      <c r="C1887" s="481"/>
      <c r="D1887" s="464">
        <v>381</v>
      </c>
      <c r="E1887" s="480" t="s">
        <v>378</v>
      </c>
      <c r="F1887" s="22" t="s">
        <v>3120</v>
      </c>
      <c r="G1887" s="20">
        <v>570.5</v>
      </c>
      <c r="AP1887" t="str">
        <f t="shared" si="58"/>
        <v/>
      </c>
      <c r="AQ1887" t="str">
        <f>IF(A1887="","",VLOOKUP(A1887,'Base Sites'!A:B,2,FALSE))</f>
        <v/>
      </c>
      <c r="AT1887" t="str">
        <f>IF(A1887="","",VLOOKUP(L1887,'Base Vendeurs'!A:B,2,FALSE))</f>
        <v/>
      </c>
      <c r="AV1887" t="str">
        <f t="shared" si="59"/>
        <v/>
      </c>
    </row>
    <row r="1888" spans="1:48" x14ac:dyDescent="0.25">
      <c r="A1888" s="481"/>
      <c r="B1888" s="481"/>
      <c r="C1888" s="481"/>
      <c r="D1888" s="464">
        <v>435</v>
      </c>
      <c r="E1888" s="481" t="s">
        <v>378</v>
      </c>
      <c r="F1888" s="22" t="s">
        <v>646</v>
      </c>
      <c r="G1888" s="20">
        <v>1349.05</v>
      </c>
      <c r="AP1888" t="str">
        <f t="shared" si="58"/>
        <v/>
      </c>
      <c r="AQ1888" t="str">
        <f>IF(A1888="","",VLOOKUP(A1888,'Base Sites'!A:B,2,FALSE))</f>
        <v/>
      </c>
      <c r="AT1888" t="str">
        <f>IF(A1888="","",VLOOKUP(L1888,'Base Vendeurs'!A:B,2,FALSE))</f>
        <v/>
      </c>
      <c r="AV1888" t="str">
        <f t="shared" si="59"/>
        <v/>
      </c>
    </row>
    <row r="1889" spans="1:48" x14ac:dyDescent="0.25">
      <c r="A1889" s="481"/>
      <c r="B1889" s="481"/>
      <c r="C1889" s="481"/>
      <c r="D1889" s="464">
        <v>445</v>
      </c>
      <c r="E1889" s="481" t="s">
        <v>378</v>
      </c>
      <c r="F1889" s="22" t="s">
        <v>1830</v>
      </c>
      <c r="G1889" s="20">
        <v>974.36</v>
      </c>
      <c r="AP1889" t="str">
        <f t="shared" si="58"/>
        <v/>
      </c>
      <c r="AQ1889" t="str">
        <f>IF(A1889="","",VLOOKUP(A1889,'Base Sites'!A:B,2,FALSE))</f>
        <v/>
      </c>
      <c r="AT1889" t="str">
        <f>IF(A1889="","",VLOOKUP(L1889,'Base Vendeurs'!A:B,2,FALSE))</f>
        <v/>
      </c>
      <c r="AV1889" t="str">
        <f t="shared" si="59"/>
        <v/>
      </c>
    </row>
    <row r="1890" spans="1:48" x14ac:dyDescent="0.25">
      <c r="A1890" s="481"/>
      <c r="B1890" s="481"/>
      <c r="C1890" s="481"/>
      <c r="D1890" s="464">
        <v>477</v>
      </c>
      <c r="E1890" s="22" t="s">
        <v>42</v>
      </c>
      <c r="F1890" s="22" t="s">
        <v>3077</v>
      </c>
      <c r="G1890" s="20">
        <v>1785.82</v>
      </c>
      <c r="AP1890" t="str">
        <f t="shared" si="58"/>
        <v/>
      </c>
      <c r="AQ1890" t="str">
        <f>IF(A1890="","",VLOOKUP(A1890,'Base Sites'!A:B,2,FALSE))</f>
        <v/>
      </c>
      <c r="AT1890" t="str">
        <f>IF(A1890="","",VLOOKUP(L1890,'Base Vendeurs'!A:B,2,FALSE))</f>
        <v/>
      </c>
      <c r="AV1890" t="str">
        <f t="shared" si="59"/>
        <v/>
      </c>
    </row>
    <row r="1891" spans="1:48" x14ac:dyDescent="0.25">
      <c r="A1891" s="481"/>
      <c r="B1891" s="481"/>
      <c r="C1891" s="481"/>
      <c r="D1891" s="464">
        <v>488</v>
      </c>
      <c r="E1891" s="22" t="s">
        <v>378</v>
      </c>
      <c r="F1891" s="22" t="s">
        <v>3124</v>
      </c>
      <c r="G1891" s="20">
        <v>976.18</v>
      </c>
      <c r="AP1891" t="str">
        <f t="shared" si="58"/>
        <v/>
      </c>
      <c r="AQ1891" t="str">
        <f>IF(A1891="","",VLOOKUP(A1891,'Base Sites'!A:B,2,FALSE))</f>
        <v/>
      </c>
      <c r="AT1891" t="str">
        <f>IF(A1891="","",VLOOKUP(L1891,'Base Vendeurs'!A:B,2,FALSE))</f>
        <v/>
      </c>
      <c r="AV1891" t="str">
        <f t="shared" si="59"/>
        <v/>
      </c>
    </row>
    <row r="1892" spans="1:48" x14ac:dyDescent="0.25">
      <c r="A1892" s="481"/>
      <c r="B1892" s="481"/>
      <c r="C1892" s="481"/>
      <c r="D1892" s="464">
        <v>489</v>
      </c>
      <c r="E1892" s="480" t="s">
        <v>31</v>
      </c>
      <c r="F1892" s="22" t="s">
        <v>2962</v>
      </c>
      <c r="G1892" s="20">
        <v>321.86</v>
      </c>
      <c r="AP1892" t="str">
        <f t="shared" si="58"/>
        <v/>
      </c>
      <c r="AQ1892" t="str">
        <f>IF(A1892="","",VLOOKUP(A1892,'Base Sites'!A:B,2,FALSE))</f>
        <v/>
      </c>
      <c r="AT1892" t="str">
        <f>IF(A1892="","",VLOOKUP(L1892,'Base Vendeurs'!A:B,2,FALSE))</f>
        <v/>
      </c>
      <c r="AV1892" t="str">
        <f t="shared" si="59"/>
        <v/>
      </c>
    </row>
    <row r="1893" spans="1:48" x14ac:dyDescent="0.25">
      <c r="A1893" s="481"/>
      <c r="B1893" s="481"/>
      <c r="C1893" s="481"/>
      <c r="D1893" s="464">
        <v>9528</v>
      </c>
      <c r="E1893" s="481" t="s">
        <v>31</v>
      </c>
      <c r="F1893" s="22" t="s">
        <v>4486</v>
      </c>
      <c r="G1893" s="20">
        <v>775</v>
      </c>
      <c r="AP1893" t="str">
        <f t="shared" si="58"/>
        <v/>
      </c>
      <c r="AQ1893" t="str">
        <f>IF(A1893="","",VLOOKUP(A1893,'Base Sites'!A:B,2,FALSE))</f>
        <v/>
      </c>
      <c r="AT1893" t="str">
        <f>IF(A1893="","",VLOOKUP(L1893,'Base Vendeurs'!A:B,2,FALSE))</f>
        <v/>
      </c>
      <c r="AV1893" t="str">
        <f t="shared" si="59"/>
        <v/>
      </c>
    </row>
    <row r="1894" spans="1:48" x14ac:dyDescent="0.25">
      <c r="A1894" s="481"/>
      <c r="B1894" s="481"/>
      <c r="C1894" s="481"/>
      <c r="D1894" s="464" t="s">
        <v>5201</v>
      </c>
      <c r="E1894" s="22" t="s">
        <v>129</v>
      </c>
      <c r="F1894" s="22" t="s">
        <v>2221</v>
      </c>
      <c r="G1894" s="20">
        <v>861</v>
      </c>
      <c r="AP1894" t="str">
        <f t="shared" si="58"/>
        <v/>
      </c>
      <c r="AQ1894" t="str">
        <f>IF(A1894="","",VLOOKUP(A1894,'Base Sites'!A:B,2,FALSE))</f>
        <v/>
      </c>
      <c r="AT1894" t="str">
        <f>IF(A1894="","",VLOOKUP(L1894,'Base Vendeurs'!A:B,2,FALSE))</f>
        <v/>
      </c>
      <c r="AV1894" t="str">
        <f t="shared" si="59"/>
        <v/>
      </c>
    </row>
    <row r="1895" spans="1:48" x14ac:dyDescent="0.25">
      <c r="A1895" s="481"/>
      <c r="B1895" s="481"/>
      <c r="C1895" s="480" t="s">
        <v>5226</v>
      </c>
      <c r="D1895" s="481"/>
      <c r="E1895" s="481"/>
      <c r="F1895" s="481"/>
      <c r="G1895" s="20">
        <v>12101.35</v>
      </c>
      <c r="AP1895" t="str">
        <f t="shared" si="58"/>
        <v/>
      </c>
      <c r="AQ1895" t="str">
        <f>IF(A1895="","",VLOOKUP(A1895,'Base Sites'!A:B,2,FALSE))</f>
        <v/>
      </c>
      <c r="AT1895" t="str">
        <f>IF(A1895="","",VLOOKUP(L1895,'Base Vendeurs'!A:B,2,FALSE))</f>
        <v/>
      </c>
      <c r="AV1895" t="str">
        <f t="shared" si="59"/>
        <v/>
      </c>
    </row>
    <row r="1896" spans="1:48" x14ac:dyDescent="0.25">
      <c r="A1896" s="481"/>
      <c r="B1896" s="481"/>
      <c r="C1896" s="480" t="s">
        <v>295</v>
      </c>
      <c r="D1896" s="464">
        <v>334</v>
      </c>
      <c r="E1896" s="22" t="s">
        <v>31</v>
      </c>
      <c r="F1896" s="22" t="s">
        <v>2136</v>
      </c>
      <c r="G1896" s="20">
        <v>540.62</v>
      </c>
      <c r="AP1896" t="str">
        <f t="shared" si="58"/>
        <v/>
      </c>
      <c r="AQ1896" t="str">
        <f>IF(A1896="","",VLOOKUP(A1896,'Base Sites'!A:B,2,FALSE))</f>
        <v/>
      </c>
      <c r="AT1896" t="str">
        <f>IF(A1896="","",VLOOKUP(L1896,'Base Vendeurs'!A:B,2,FALSE))</f>
        <v/>
      </c>
      <c r="AV1896" t="str">
        <f t="shared" si="59"/>
        <v/>
      </c>
    </row>
    <row r="1897" spans="1:48" x14ac:dyDescent="0.25">
      <c r="A1897" s="481"/>
      <c r="B1897" s="481"/>
      <c r="C1897" s="481"/>
      <c r="D1897" s="464">
        <v>454</v>
      </c>
      <c r="E1897" s="22" t="s">
        <v>378</v>
      </c>
      <c r="F1897" s="22" t="s">
        <v>4667</v>
      </c>
      <c r="G1897" s="20">
        <v>634.33000000000004</v>
      </c>
      <c r="AP1897" t="str">
        <f t="shared" si="58"/>
        <v/>
      </c>
      <c r="AQ1897" t="str">
        <f>IF(A1897="","",VLOOKUP(A1897,'Base Sites'!A:B,2,FALSE))</f>
        <v/>
      </c>
      <c r="AT1897" t="str">
        <f>IF(A1897="","",VLOOKUP(L1897,'Base Vendeurs'!A:B,2,FALSE))</f>
        <v/>
      </c>
      <c r="AV1897" t="str">
        <f t="shared" si="59"/>
        <v/>
      </c>
    </row>
    <row r="1898" spans="1:48" x14ac:dyDescent="0.25">
      <c r="A1898" s="481"/>
      <c r="B1898" s="481"/>
      <c r="C1898" s="481"/>
      <c r="D1898" s="464">
        <v>464</v>
      </c>
      <c r="E1898" s="480" t="s">
        <v>31</v>
      </c>
      <c r="F1898" s="22" t="s">
        <v>2145</v>
      </c>
      <c r="G1898" s="20">
        <v>1052.75</v>
      </c>
      <c r="AP1898" t="str">
        <f t="shared" si="58"/>
        <v/>
      </c>
      <c r="AQ1898" t="str">
        <f>IF(A1898="","",VLOOKUP(A1898,'Base Sites'!A:B,2,FALSE))</f>
        <v/>
      </c>
      <c r="AT1898" t="str">
        <f>IF(A1898="","",VLOOKUP(L1898,'Base Vendeurs'!A:B,2,FALSE))</f>
        <v/>
      </c>
      <c r="AV1898" t="str">
        <f t="shared" si="59"/>
        <v/>
      </c>
    </row>
    <row r="1899" spans="1:48" x14ac:dyDescent="0.25">
      <c r="A1899" s="481"/>
      <c r="B1899" s="481"/>
      <c r="C1899" s="481"/>
      <c r="D1899" s="464">
        <v>478</v>
      </c>
      <c r="E1899" s="481" t="s">
        <v>31</v>
      </c>
      <c r="F1899" s="22" t="s">
        <v>3744</v>
      </c>
      <c r="G1899" s="20">
        <v>370.16</v>
      </c>
      <c r="AP1899" t="str">
        <f t="shared" si="58"/>
        <v/>
      </c>
      <c r="AQ1899" t="str">
        <f>IF(A1899="","",VLOOKUP(A1899,'Base Sites'!A:B,2,FALSE))</f>
        <v/>
      </c>
      <c r="AT1899" t="str">
        <f>IF(A1899="","",VLOOKUP(L1899,'Base Vendeurs'!A:B,2,FALSE))</f>
        <v/>
      </c>
      <c r="AV1899" t="str">
        <f t="shared" si="59"/>
        <v/>
      </c>
    </row>
    <row r="1900" spans="1:48" x14ac:dyDescent="0.25">
      <c r="A1900" s="481"/>
      <c r="B1900" s="481"/>
      <c r="C1900" s="480" t="s">
        <v>5256</v>
      </c>
      <c r="D1900" s="481"/>
      <c r="E1900" s="481"/>
      <c r="F1900" s="481"/>
      <c r="G1900" s="20">
        <v>2597.8599999999997</v>
      </c>
      <c r="AP1900" t="str">
        <f t="shared" si="58"/>
        <v/>
      </c>
      <c r="AQ1900" t="str">
        <f>IF(A1900="","",VLOOKUP(A1900,'Base Sites'!A:B,2,FALSE))</f>
        <v/>
      </c>
      <c r="AT1900" t="str">
        <f>IF(A1900="","",VLOOKUP(L1900,'Base Vendeurs'!A:B,2,FALSE))</f>
        <v/>
      </c>
      <c r="AV1900" t="str">
        <f t="shared" si="59"/>
        <v/>
      </c>
    </row>
    <row r="1901" spans="1:48" x14ac:dyDescent="0.25">
      <c r="A1901" s="481"/>
      <c r="B1901" s="481"/>
      <c r="C1901" s="480" t="s">
        <v>356</v>
      </c>
      <c r="D1901" s="464">
        <v>330</v>
      </c>
      <c r="E1901" s="22" t="s">
        <v>129</v>
      </c>
      <c r="F1901" s="22" t="s">
        <v>1070</v>
      </c>
      <c r="G1901" s="20">
        <v>942.77</v>
      </c>
      <c r="AP1901" t="str">
        <f t="shared" si="58"/>
        <v/>
      </c>
      <c r="AQ1901" t="str">
        <f>IF(A1901="","",VLOOKUP(A1901,'Base Sites'!A:B,2,FALSE))</f>
        <v/>
      </c>
      <c r="AT1901" t="str">
        <f>IF(A1901="","",VLOOKUP(L1901,'Base Vendeurs'!A:B,2,FALSE))</f>
        <v/>
      </c>
      <c r="AV1901" t="str">
        <f t="shared" si="59"/>
        <v/>
      </c>
    </row>
    <row r="1902" spans="1:48" x14ac:dyDescent="0.25">
      <c r="A1902" s="481"/>
      <c r="B1902" s="481"/>
      <c r="C1902" s="481"/>
      <c r="D1902" s="464">
        <v>337</v>
      </c>
      <c r="E1902" s="480" t="s">
        <v>31</v>
      </c>
      <c r="F1902" s="22" t="s">
        <v>3871</v>
      </c>
      <c r="G1902" s="20">
        <v>591.41</v>
      </c>
      <c r="AP1902" t="str">
        <f t="shared" si="58"/>
        <v/>
      </c>
      <c r="AQ1902" t="str">
        <f>IF(A1902="","",VLOOKUP(A1902,'Base Sites'!A:B,2,FALSE))</f>
        <v/>
      </c>
      <c r="AT1902" t="str">
        <f>IF(A1902="","",VLOOKUP(L1902,'Base Vendeurs'!A:B,2,FALSE))</f>
        <v/>
      </c>
      <c r="AV1902" t="str">
        <f t="shared" si="59"/>
        <v/>
      </c>
    </row>
    <row r="1903" spans="1:48" x14ac:dyDescent="0.25">
      <c r="A1903" s="481"/>
      <c r="B1903" s="481"/>
      <c r="C1903" s="481"/>
      <c r="D1903" s="464">
        <v>437</v>
      </c>
      <c r="E1903" s="481" t="s">
        <v>31</v>
      </c>
      <c r="F1903" s="22" t="s">
        <v>594</v>
      </c>
      <c r="G1903" s="20">
        <v>465.95</v>
      </c>
      <c r="AP1903" t="str">
        <f t="shared" si="58"/>
        <v/>
      </c>
      <c r="AQ1903" t="str">
        <f>IF(A1903="","",VLOOKUP(A1903,'Base Sites'!A:B,2,FALSE))</f>
        <v/>
      </c>
      <c r="AT1903" t="str">
        <f>IF(A1903="","",VLOOKUP(L1903,'Base Vendeurs'!A:B,2,FALSE))</f>
        <v/>
      </c>
      <c r="AV1903" t="str">
        <f t="shared" si="59"/>
        <v/>
      </c>
    </row>
    <row r="1904" spans="1:48" x14ac:dyDescent="0.25">
      <c r="A1904" s="481"/>
      <c r="B1904" s="481"/>
      <c r="C1904" s="481"/>
      <c r="D1904" s="464">
        <v>438</v>
      </c>
      <c r="E1904" s="22" t="s">
        <v>178</v>
      </c>
      <c r="F1904" s="22" t="s">
        <v>3095</v>
      </c>
      <c r="G1904" s="20">
        <v>840.81</v>
      </c>
      <c r="AP1904" t="str">
        <f t="shared" si="58"/>
        <v/>
      </c>
      <c r="AQ1904" t="str">
        <f>IF(A1904="","",VLOOKUP(A1904,'Base Sites'!A:B,2,FALSE))</f>
        <v/>
      </c>
      <c r="AT1904" t="str">
        <f>IF(A1904="","",VLOOKUP(L1904,'Base Vendeurs'!A:B,2,FALSE))</f>
        <v/>
      </c>
      <c r="AV1904" t="str">
        <f t="shared" si="59"/>
        <v/>
      </c>
    </row>
    <row r="1905" spans="1:48" x14ac:dyDescent="0.25">
      <c r="A1905" s="481"/>
      <c r="B1905" s="481"/>
      <c r="C1905" s="481"/>
      <c r="D1905" s="464">
        <v>448</v>
      </c>
      <c r="E1905" s="22" t="s">
        <v>31</v>
      </c>
      <c r="F1905" s="22" t="s">
        <v>594</v>
      </c>
      <c r="G1905" s="20">
        <v>465.95</v>
      </c>
      <c r="AP1905" t="str">
        <f t="shared" si="58"/>
        <v/>
      </c>
      <c r="AQ1905" t="str">
        <f>IF(A1905="","",VLOOKUP(A1905,'Base Sites'!A:B,2,FALSE))</f>
        <v/>
      </c>
      <c r="AT1905" t="str">
        <f>IF(A1905="","",VLOOKUP(L1905,'Base Vendeurs'!A:B,2,FALSE))</f>
        <v/>
      </c>
      <c r="AV1905" t="str">
        <f t="shared" si="59"/>
        <v/>
      </c>
    </row>
    <row r="1906" spans="1:48" x14ac:dyDescent="0.25">
      <c r="A1906" s="481"/>
      <c r="B1906" s="481"/>
      <c r="C1906" s="481"/>
      <c r="D1906" s="464">
        <v>469</v>
      </c>
      <c r="E1906" s="480" t="s">
        <v>378</v>
      </c>
      <c r="F1906" s="22" t="s">
        <v>3122</v>
      </c>
      <c r="G1906" s="20">
        <v>607.27</v>
      </c>
      <c r="AP1906" t="str">
        <f t="shared" si="58"/>
        <v/>
      </c>
      <c r="AQ1906" t="str">
        <f>IF(A1906="","",VLOOKUP(A1906,'Base Sites'!A:B,2,FALSE))</f>
        <v/>
      </c>
      <c r="AT1906" t="str">
        <f>IF(A1906="","",VLOOKUP(L1906,'Base Vendeurs'!A:B,2,FALSE))</f>
        <v/>
      </c>
      <c r="AV1906" t="str">
        <f t="shared" si="59"/>
        <v/>
      </c>
    </row>
    <row r="1907" spans="1:48" x14ac:dyDescent="0.25">
      <c r="A1907" s="481"/>
      <c r="B1907" s="481"/>
      <c r="C1907" s="481"/>
      <c r="D1907" s="464">
        <v>470</v>
      </c>
      <c r="E1907" s="481" t="s">
        <v>378</v>
      </c>
      <c r="F1907" s="22" t="s">
        <v>3107</v>
      </c>
      <c r="G1907" s="20">
        <v>593.26</v>
      </c>
      <c r="AP1907" t="str">
        <f t="shared" si="58"/>
        <v/>
      </c>
      <c r="AQ1907" t="str">
        <f>IF(A1907="","",VLOOKUP(A1907,'Base Sites'!A:B,2,FALSE))</f>
        <v/>
      </c>
      <c r="AT1907" t="str">
        <f>IF(A1907="","",VLOOKUP(L1907,'Base Vendeurs'!A:B,2,FALSE))</f>
        <v/>
      </c>
      <c r="AV1907" t="str">
        <f t="shared" si="59"/>
        <v/>
      </c>
    </row>
    <row r="1908" spans="1:48" x14ac:dyDescent="0.25">
      <c r="A1908" s="481"/>
      <c r="B1908" s="481"/>
      <c r="C1908" s="481"/>
      <c r="D1908" s="464">
        <v>496</v>
      </c>
      <c r="E1908" s="481" t="s">
        <v>378</v>
      </c>
      <c r="F1908" s="22" t="s">
        <v>3871</v>
      </c>
      <c r="G1908" s="20">
        <v>836.59000000000015</v>
      </c>
      <c r="AP1908" t="str">
        <f t="shared" si="58"/>
        <v/>
      </c>
      <c r="AQ1908" t="str">
        <f>IF(A1908="","",VLOOKUP(A1908,'Base Sites'!A:B,2,FALSE))</f>
        <v/>
      </c>
      <c r="AT1908" t="str">
        <f>IF(A1908="","",VLOOKUP(L1908,'Base Vendeurs'!A:B,2,FALSE))</f>
        <v/>
      </c>
      <c r="AV1908" t="str">
        <f t="shared" si="59"/>
        <v/>
      </c>
    </row>
    <row r="1909" spans="1:48" x14ac:dyDescent="0.25">
      <c r="A1909" s="481"/>
      <c r="B1909" s="481"/>
      <c r="C1909" s="480" t="s">
        <v>5208</v>
      </c>
      <c r="D1909" s="481"/>
      <c r="E1909" s="481"/>
      <c r="F1909" s="481"/>
      <c r="G1909" s="20">
        <v>5344.0099999999993</v>
      </c>
      <c r="AP1909" t="str">
        <f t="shared" si="58"/>
        <v/>
      </c>
      <c r="AQ1909" t="str">
        <f>IF(A1909="","",VLOOKUP(A1909,'Base Sites'!A:B,2,FALSE))</f>
        <v/>
      </c>
      <c r="AT1909" t="str">
        <f>IF(A1909="","",VLOOKUP(L1909,'Base Vendeurs'!A:B,2,FALSE))</f>
        <v/>
      </c>
      <c r="AV1909" t="str">
        <f t="shared" si="59"/>
        <v/>
      </c>
    </row>
    <row r="1910" spans="1:48" x14ac:dyDescent="0.25">
      <c r="A1910" s="481"/>
      <c r="B1910" s="481"/>
      <c r="C1910" s="480" t="s">
        <v>458</v>
      </c>
      <c r="D1910" s="464">
        <v>428</v>
      </c>
      <c r="E1910" s="22" t="s">
        <v>128</v>
      </c>
      <c r="F1910" s="22" t="s">
        <v>1650</v>
      </c>
      <c r="G1910" s="20">
        <v>571.79</v>
      </c>
      <c r="AP1910" t="str">
        <f t="shared" si="58"/>
        <v/>
      </c>
      <c r="AQ1910" t="str">
        <f>IF(A1910="","",VLOOKUP(A1910,'Base Sites'!A:B,2,FALSE))</f>
        <v/>
      </c>
      <c r="AT1910" t="str">
        <f>IF(A1910="","",VLOOKUP(L1910,'Base Vendeurs'!A:B,2,FALSE))</f>
        <v/>
      </c>
      <c r="AV1910" t="str">
        <f t="shared" si="59"/>
        <v/>
      </c>
    </row>
    <row r="1911" spans="1:48" x14ac:dyDescent="0.25">
      <c r="A1911" s="481"/>
      <c r="B1911" s="481"/>
      <c r="C1911" s="481"/>
      <c r="D1911" s="464">
        <v>453</v>
      </c>
      <c r="E1911" s="22" t="s">
        <v>42</v>
      </c>
      <c r="F1911" s="22" t="s">
        <v>555</v>
      </c>
      <c r="G1911" s="20">
        <v>1736.42</v>
      </c>
      <c r="AP1911" t="str">
        <f t="shared" si="58"/>
        <v/>
      </c>
      <c r="AQ1911" t="str">
        <f>IF(A1911="","",VLOOKUP(A1911,'Base Sites'!A:B,2,FALSE))</f>
        <v/>
      </c>
      <c r="AT1911" t="str">
        <f>IF(A1911="","",VLOOKUP(L1911,'Base Vendeurs'!A:B,2,FALSE))</f>
        <v/>
      </c>
      <c r="AV1911" t="str">
        <f t="shared" si="59"/>
        <v/>
      </c>
    </row>
    <row r="1912" spans="1:48" x14ac:dyDescent="0.25">
      <c r="A1912" s="481"/>
      <c r="B1912" s="481"/>
      <c r="C1912" s="481"/>
      <c r="D1912" s="464">
        <v>460</v>
      </c>
      <c r="E1912" s="22" t="s">
        <v>128</v>
      </c>
      <c r="F1912" s="22" t="s">
        <v>3751</v>
      </c>
      <c r="G1912" s="20">
        <v>435.34</v>
      </c>
      <c r="AP1912" t="str">
        <f t="shared" si="58"/>
        <v/>
      </c>
      <c r="AQ1912" t="str">
        <f>IF(A1912="","",VLOOKUP(A1912,'Base Sites'!A:B,2,FALSE))</f>
        <v/>
      </c>
      <c r="AT1912" t="str">
        <f>IF(A1912="","",VLOOKUP(L1912,'Base Vendeurs'!A:B,2,FALSE))</f>
        <v/>
      </c>
      <c r="AV1912" t="str">
        <f t="shared" si="59"/>
        <v/>
      </c>
    </row>
    <row r="1913" spans="1:48" x14ac:dyDescent="0.25">
      <c r="A1913" s="481"/>
      <c r="B1913" s="481"/>
      <c r="C1913" s="481"/>
      <c r="D1913" s="464">
        <v>9527</v>
      </c>
      <c r="E1913" s="22" t="s">
        <v>79</v>
      </c>
      <c r="F1913" s="22" t="s">
        <v>2005</v>
      </c>
      <c r="G1913" s="20">
        <v>195.66000000000008</v>
      </c>
      <c r="AP1913" t="str">
        <f t="shared" si="58"/>
        <v/>
      </c>
      <c r="AQ1913" t="str">
        <f>IF(A1913="","",VLOOKUP(A1913,'Base Sites'!A:B,2,FALSE))</f>
        <v/>
      </c>
      <c r="AT1913" t="str">
        <f>IF(A1913="","",VLOOKUP(L1913,'Base Vendeurs'!A:B,2,FALSE))</f>
        <v/>
      </c>
      <c r="AV1913" t="str">
        <f t="shared" si="59"/>
        <v/>
      </c>
    </row>
    <row r="1914" spans="1:48" x14ac:dyDescent="0.25">
      <c r="A1914" s="481"/>
      <c r="B1914" s="481"/>
      <c r="C1914" s="480" t="s">
        <v>5258</v>
      </c>
      <c r="D1914" s="481"/>
      <c r="E1914" s="481"/>
      <c r="F1914" s="481"/>
      <c r="G1914" s="20">
        <v>2939.21</v>
      </c>
      <c r="AP1914" t="str">
        <f t="shared" si="58"/>
        <v/>
      </c>
      <c r="AQ1914" t="str">
        <f>IF(A1914="","",VLOOKUP(A1914,'Base Sites'!A:B,2,FALSE))</f>
        <v/>
      </c>
      <c r="AT1914" t="str">
        <f>IF(A1914="","",VLOOKUP(L1914,'Base Vendeurs'!A:B,2,FALSE))</f>
        <v/>
      </c>
      <c r="AV1914" t="str">
        <f t="shared" si="59"/>
        <v/>
      </c>
    </row>
    <row r="1915" spans="1:48" x14ac:dyDescent="0.25">
      <c r="A1915" s="481"/>
      <c r="B1915" s="481"/>
      <c r="C1915" s="480" t="s">
        <v>658</v>
      </c>
      <c r="D1915" s="464">
        <v>316</v>
      </c>
      <c r="E1915" s="22" t="s">
        <v>129</v>
      </c>
      <c r="F1915" s="22" t="s">
        <v>2211</v>
      </c>
      <c r="G1915" s="20">
        <v>126.67</v>
      </c>
      <c r="AP1915" t="str">
        <f t="shared" si="58"/>
        <v/>
      </c>
      <c r="AQ1915" t="str">
        <f>IF(A1915="","",VLOOKUP(A1915,'Base Sites'!A:B,2,FALSE))</f>
        <v/>
      </c>
      <c r="AT1915" t="str">
        <f>IF(A1915="","",VLOOKUP(L1915,'Base Vendeurs'!A:B,2,FALSE))</f>
        <v/>
      </c>
      <c r="AV1915" t="str">
        <f t="shared" si="59"/>
        <v/>
      </c>
    </row>
    <row r="1916" spans="1:48" x14ac:dyDescent="0.25">
      <c r="A1916" s="481"/>
      <c r="B1916" s="481"/>
      <c r="C1916" s="481"/>
      <c r="D1916" s="464">
        <v>462</v>
      </c>
      <c r="E1916" s="22" t="s">
        <v>79</v>
      </c>
      <c r="F1916" s="22" t="s">
        <v>4590</v>
      </c>
      <c r="G1916" s="20">
        <v>1247.69</v>
      </c>
      <c r="AP1916" t="str">
        <f t="shared" si="58"/>
        <v/>
      </c>
      <c r="AQ1916" t="str">
        <f>IF(A1916="","",VLOOKUP(A1916,'Base Sites'!A:B,2,FALSE))</f>
        <v/>
      </c>
      <c r="AT1916" t="str">
        <f>IF(A1916="","",VLOOKUP(L1916,'Base Vendeurs'!A:B,2,FALSE))</f>
        <v/>
      </c>
      <c r="AV1916" t="str">
        <f t="shared" si="59"/>
        <v/>
      </c>
    </row>
    <row r="1917" spans="1:48" x14ac:dyDescent="0.25">
      <c r="A1917" s="481"/>
      <c r="B1917" s="481"/>
      <c r="C1917" s="481"/>
      <c r="D1917" s="464">
        <v>504</v>
      </c>
      <c r="E1917" s="22" t="s">
        <v>378</v>
      </c>
      <c r="F1917" s="22" t="s">
        <v>4663</v>
      </c>
      <c r="G1917" s="20">
        <v>1044.07</v>
      </c>
      <c r="AP1917" t="str">
        <f t="shared" si="58"/>
        <v/>
      </c>
      <c r="AQ1917" t="str">
        <f>IF(A1917="","",VLOOKUP(A1917,'Base Sites'!A:B,2,FALSE))</f>
        <v/>
      </c>
      <c r="AT1917" t="str">
        <f>IF(A1917="","",VLOOKUP(L1917,'Base Vendeurs'!A:B,2,FALSE))</f>
        <v/>
      </c>
      <c r="AV1917" t="str">
        <f t="shared" si="59"/>
        <v/>
      </c>
    </row>
    <row r="1918" spans="1:48" x14ac:dyDescent="0.25">
      <c r="A1918" s="481"/>
      <c r="B1918" s="481"/>
      <c r="C1918" s="480" t="s">
        <v>5244</v>
      </c>
      <c r="D1918" s="481"/>
      <c r="E1918" s="481"/>
      <c r="F1918" s="481"/>
      <c r="G1918" s="20">
        <v>2418.4300000000003</v>
      </c>
      <c r="AP1918" t="str">
        <f t="shared" si="58"/>
        <v/>
      </c>
      <c r="AQ1918" t="str">
        <f>IF(A1918="","",VLOOKUP(A1918,'Base Sites'!A:B,2,FALSE))</f>
        <v/>
      </c>
      <c r="AT1918" t="str">
        <f>IF(A1918="","",VLOOKUP(L1918,'Base Vendeurs'!A:B,2,FALSE))</f>
        <v/>
      </c>
      <c r="AV1918" t="str">
        <f t="shared" si="59"/>
        <v/>
      </c>
    </row>
    <row r="1919" spans="1:48" x14ac:dyDescent="0.25">
      <c r="A1919" s="481"/>
      <c r="B1919" s="480" t="s">
        <v>5192</v>
      </c>
      <c r="C1919" s="481"/>
      <c r="D1919" s="481"/>
      <c r="E1919" s="481"/>
      <c r="F1919" s="481"/>
      <c r="G1919" s="20">
        <v>35211.910000000003</v>
      </c>
      <c r="AP1919" t="str">
        <f t="shared" si="58"/>
        <v/>
      </c>
      <c r="AQ1919" t="str">
        <f>IF(A1919="","",VLOOKUP(A1919,'Base Sites'!A:B,2,FALSE))</f>
        <v/>
      </c>
      <c r="AT1919" t="str">
        <f>IF(A1919="","",VLOOKUP(L1919,'Base Vendeurs'!A:B,2,FALSE))</f>
        <v/>
      </c>
      <c r="AV1919" t="str">
        <f t="shared" si="59"/>
        <v/>
      </c>
    </row>
    <row r="1920" spans="1:48" x14ac:dyDescent="0.25">
      <c r="A1920" s="481"/>
      <c r="B1920" s="480" t="s">
        <v>104</v>
      </c>
      <c r="C1920" s="22" t="s">
        <v>36</v>
      </c>
      <c r="D1920" s="464">
        <v>924</v>
      </c>
      <c r="E1920" s="22" t="s">
        <v>157</v>
      </c>
      <c r="F1920" s="22" t="s">
        <v>2891</v>
      </c>
      <c r="G1920" s="20">
        <v>1697.17</v>
      </c>
      <c r="AP1920" t="str">
        <f t="shared" si="58"/>
        <v/>
      </c>
      <c r="AQ1920" t="str">
        <f>IF(A1920="","",VLOOKUP(A1920,'Base Sites'!A:B,2,FALSE))</f>
        <v/>
      </c>
      <c r="AT1920" t="str">
        <f>IF(A1920="","",VLOOKUP(L1920,'Base Vendeurs'!A:B,2,FALSE))</f>
        <v/>
      </c>
      <c r="AV1920" t="str">
        <f t="shared" si="59"/>
        <v/>
      </c>
    </row>
    <row r="1921" spans="1:48" x14ac:dyDescent="0.25">
      <c r="A1921" s="481"/>
      <c r="B1921" s="481"/>
      <c r="C1921" s="480" t="s">
        <v>5221</v>
      </c>
      <c r="D1921" s="481"/>
      <c r="E1921" s="481"/>
      <c r="F1921" s="481"/>
      <c r="G1921" s="20">
        <v>1697.17</v>
      </c>
      <c r="AP1921" t="str">
        <f t="shared" si="58"/>
        <v/>
      </c>
      <c r="AQ1921" t="str">
        <f>IF(A1921="","",VLOOKUP(A1921,'Base Sites'!A:B,2,FALSE))</f>
        <v/>
      </c>
      <c r="AT1921" t="str">
        <f>IF(A1921="","",VLOOKUP(L1921,'Base Vendeurs'!A:B,2,FALSE))</f>
        <v/>
      </c>
      <c r="AV1921" t="str">
        <f t="shared" si="59"/>
        <v/>
      </c>
    </row>
    <row r="1922" spans="1:48" x14ac:dyDescent="0.25">
      <c r="A1922" s="481"/>
      <c r="B1922" s="481"/>
      <c r="C1922" s="22" t="s">
        <v>38</v>
      </c>
      <c r="D1922" s="464">
        <v>465</v>
      </c>
      <c r="E1922" s="22" t="s">
        <v>107</v>
      </c>
      <c r="F1922" s="22" t="s">
        <v>2478</v>
      </c>
      <c r="G1922" s="20">
        <v>704.3</v>
      </c>
      <c r="AP1922" t="str">
        <f t="shared" ref="AP1922:AP1985" si="60">IF(AM1922="","",+AL1922/AM1922)</f>
        <v/>
      </c>
      <c r="AQ1922" t="str">
        <f>IF(A1922="","",VLOOKUP(A1922,'Base Sites'!A:B,2,FALSE))</f>
        <v/>
      </c>
      <c r="AT1922" t="str">
        <f>IF(A1922="","",VLOOKUP(L1922,'Base Vendeurs'!A:B,2,FALSE))</f>
        <v/>
      </c>
      <c r="AV1922" t="str">
        <f t="shared" si="59"/>
        <v/>
      </c>
    </row>
    <row r="1923" spans="1:48" x14ac:dyDescent="0.25">
      <c r="A1923" s="481"/>
      <c r="B1923" s="481"/>
      <c r="C1923" s="480" t="s">
        <v>5222</v>
      </c>
      <c r="D1923" s="481"/>
      <c r="E1923" s="481"/>
      <c r="F1923" s="481"/>
      <c r="G1923" s="20">
        <v>704.3</v>
      </c>
      <c r="AP1923" t="str">
        <f t="shared" si="60"/>
        <v/>
      </c>
      <c r="AQ1923" t="str">
        <f>IF(A1923="","",VLOOKUP(A1923,'Base Sites'!A:B,2,FALSE))</f>
        <v/>
      </c>
      <c r="AT1923" t="str">
        <f>IF(A1923="","",VLOOKUP(L1923,'Base Vendeurs'!A:B,2,FALSE))</f>
        <v/>
      </c>
      <c r="AV1923" t="str">
        <f t="shared" ref="AV1923:AV1986" si="61">IF(A1923="","",+AU1923/S1923)</f>
        <v/>
      </c>
    </row>
    <row r="1924" spans="1:48" x14ac:dyDescent="0.25">
      <c r="A1924" s="481"/>
      <c r="B1924" s="481"/>
      <c r="C1924" s="22" t="s">
        <v>70</v>
      </c>
      <c r="D1924" s="464">
        <v>925</v>
      </c>
      <c r="E1924" s="22" t="s">
        <v>157</v>
      </c>
      <c r="F1924" s="22" t="s">
        <v>1169</v>
      </c>
      <c r="G1924" s="20">
        <v>1046.75</v>
      </c>
      <c r="AP1924" t="str">
        <f t="shared" si="60"/>
        <v/>
      </c>
      <c r="AQ1924" t="str">
        <f>IF(A1924="","",VLOOKUP(A1924,'Base Sites'!A:B,2,FALSE))</f>
        <v/>
      </c>
      <c r="AT1924" t="str">
        <f>IF(A1924="","",VLOOKUP(L1924,'Base Vendeurs'!A:B,2,FALSE))</f>
        <v/>
      </c>
      <c r="AV1924" t="str">
        <f t="shared" si="61"/>
        <v/>
      </c>
    </row>
    <row r="1925" spans="1:48" x14ac:dyDescent="0.25">
      <c r="A1925" s="481"/>
      <c r="B1925" s="481"/>
      <c r="C1925" s="480" t="s">
        <v>5205</v>
      </c>
      <c r="D1925" s="481"/>
      <c r="E1925" s="481"/>
      <c r="F1925" s="481"/>
      <c r="G1925" s="20">
        <v>1046.75</v>
      </c>
      <c r="AP1925" t="str">
        <f t="shared" si="60"/>
        <v/>
      </c>
      <c r="AQ1925" t="str">
        <f>IF(A1925="","",VLOOKUP(A1925,'Base Sites'!A:B,2,FALSE))</f>
        <v/>
      </c>
      <c r="AT1925" t="str">
        <f>IF(A1925="","",VLOOKUP(L1925,'Base Vendeurs'!A:B,2,FALSE))</f>
        <v/>
      </c>
      <c r="AV1925" t="str">
        <f t="shared" si="61"/>
        <v/>
      </c>
    </row>
    <row r="1926" spans="1:48" x14ac:dyDescent="0.25">
      <c r="A1926" s="481"/>
      <c r="B1926" s="481"/>
      <c r="C1926" s="480" t="s">
        <v>252</v>
      </c>
      <c r="D1926" s="464">
        <v>1482</v>
      </c>
      <c r="E1926" s="22" t="s">
        <v>24</v>
      </c>
      <c r="F1926" s="22" t="s">
        <v>1623</v>
      </c>
      <c r="G1926" s="20">
        <v>571.20000000000005</v>
      </c>
      <c r="AP1926" t="str">
        <f t="shared" si="60"/>
        <v/>
      </c>
      <c r="AQ1926" t="str">
        <f>IF(A1926="","",VLOOKUP(A1926,'Base Sites'!A:B,2,FALSE))</f>
        <v/>
      </c>
      <c r="AT1926" t="str">
        <f>IF(A1926="","",VLOOKUP(L1926,'Base Vendeurs'!A:B,2,FALSE))</f>
        <v/>
      </c>
      <c r="AV1926" t="str">
        <f t="shared" si="61"/>
        <v/>
      </c>
    </row>
    <row r="1927" spans="1:48" x14ac:dyDescent="0.25">
      <c r="A1927" s="481"/>
      <c r="B1927" s="481"/>
      <c r="C1927" s="481"/>
      <c r="D1927" s="464">
        <v>1780</v>
      </c>
      <c r="E1927" s="22" t="s">
        <v>190</v>
      </c>
      <c r="F1927" s="22" t="s">
        <v>2539</v>
      </c>
      <c r="G1927" s="20">
        <v>1441.03</v>
      </c>
      <c r="AP1927" t="str">
        <f t="shared" si="60"/>
        <v/>
      </c>
      <c r="AQ1927" t="str">
        <f>IF(A1927="","",VLOOKUP(A1927,'Base Sites'!A:B,2,FALSE))</f>
        <v/>
      </c>
      <c r="AT1927" t="str">
        <f>IF(A1927="","",VLOOKUP(L1927,'Base Vendeurs'!A:B,2,FALSE))</f>
        <v/>
      </c>
      <c r="AV1927" t="str">
        <f t="shared" si="61"/>
        <v/>
      </c>
    </row>
    <row r="1928" spans="1:48" x14ac:dyDescent="0.25">
      <c r="A1928" s="481"/>
      <c r="B1928" s="481"/>
      <c r="C1928" s="481"/>
      <c r="D1928" s="464">
        <v>1858</v>
      </c>
      <c r="E1928" s="22" t="s">
        <v>157</v>
      </c>
      <c r="F1928" s="22" t="s">
        <v>3634</v>
      </c>
      <c r="G1928" s="20">
        <v>663.16</v>
      </c>
      <c r="AP1928" t="str">
        <f t="shared" si="60"/>
        <v/>
      </c>
      <c r="AQ1928" t="str">
        <f>IF(A1928="","",VLOOKUP(A1928,'Base Sites'!A:B,2,FALSE))</f>
        <v/>
      </c>
      <c r="AT1928" t="str">
        <f>IF(A1928="","",VLOOKUP(L1928,'Base Vendeurs'!A:B,2,FALSE))</f>
        <v/>
      </c>
      <c r="AV1928" t="str">
        <f t="shared" si="61"/>
        <v/>
      </c>
    </row>
    <row r="1929" spans="1:48" x14ac:dyDescent="0.25">
      <c r="A1929" s="481"/>
      <c r="B1929" s="481"/>
      <c r="C1929" s="481"/>
      <c r="D1929" s="464">
        <v>1958</v>
      </c>
      <c r="E1929" s="480" t="s">
        <v>23</v>
      </c>
      <c r="F1929" s="22" t="s">
        <v>1072</v>
      </c>
      <c r="G1929" s="20">
        <v>771.32</v>
      </c>
      <c r="AP1929" t="str">
        <f t="shared" si="60"/>
        <v/>
      </c>
      <c r="AQ1929" t="str">
        <f>IF(A1929="","",VLOOKUP(A1929,'Base Sites'!A:B,2,FALSE))</f>
        <v/>
      </c>
      <c r="AT1929" t="str">
        <f>IF(A1929="","",VLOOKUP(L1929,'Base Vendeurs'!A:B,2,FALSE))</f>
        <v/>
      </c>
      <c r="AV1929" t="str">
        <f t="shared" si="61"/>
        <v/>
      </c>
    </row>
    <row r="1930" spans="1:48" x14ac:dyDescent="0.25">
      <c r="A1930" s="481"/>
      <c r="B1930" s="481"/>
      <c r="C1930" s="481"/>
      <c r="D1930" s="464">
        <v>1993</v>
      </c>
      <c r="E1930" s="481" t="s">
        <v>23</v>
      </c>
      <c r="F1930" s="22" t="s">
        <v>1091</v>
      </c>
      <c r="G1930" s="20">
        <v>853.04</v>
      </c>
      <c r="AP1930" t="str">
        <f t="shared" si="60"/>
        <v/>
      </c>
      <c r="AQ1930" t="str">
        <f>IF(A1930="","",VLOOKUP(A1930,'Base Sites'!A:B,2,FALSE))</f>
        <v/>
      </c>
      <c r="AT1930" t="str">
        <f>IF(A1930="","",VLOOKUP(L1930,'Base Vendeurs'!A:B,2,FALSE))</f>
        <v/>
      </c>
      <c r="AV1930" t="str">
        <f t="shared" si="61"/>
        <v/>
      </c>
    </row>
    <row r="1931" spans="1:48" x14ac:dyDescent="0.25">
      <c r="A1931" s="481"/>
      <c r="B1931" s="481"/>
      <c r="C1931" s="481"/>
      <c r="D1931" s="464">
        <v>2021</v>
      </c>
      <c r="E1931" s="22" t="s">
        <v>177</v>
      </c>
      <c r="F1931" s="22" t="s">
        <v>2636</v>
      </c>
      <c r="G1931" s="20">
        <v>1603.85</v>
      </c>
      <c r="AP1931" t="str">
        <f t="shared" si="60"/>
        <v/>
      </c>
      <c r="AQ1931" t="str">
        <f>IF(A1931="","",VLOOKUP(A1931,'Base Sites'!A:B,2,FALSE))</f>
        <v/>
      </c>
      <c r="AT1931" t="str">
        <f>IF(A1931="","",VLOOKUP(L1931,'Base Vendeurs'!A:B,2,FALSE))</f>
        <v/>
      </c>
      <c r="AV1931" t="str">
        <f t="shared" si="61"/>
        <v/>
      </c>
    </row>
    <row r="1932" spans="1:48" x14ac:dyDescent="0.25">
      <c r="A1932" s="481"/>
      <c r="B1932" s="481"/>
      <c r="C1932" s="481"/>
      <c r="D1932" s="464">
        <v>2112</v>
      </c>
      <c r="E1932" s="480" t="s">
        <v>93</v>
      </c>
      <c r="F1932" s="22" t="s">
        <v>754</v>
      </c>
      <c r="G1932" s="20">
        <v>1044.67</v>
      </c>
      <c r="AP1932" t="str">
        <f t="shared" si="60"/>
        <v/>
      </c>
      <c r="AQ1932" t="str">
        <f>IF(A1932="","",VLOOKUP(A1932,'Base Sites'!A:B,2,FALSE))</f>
        <v/>
      </c>
      <c r="AT1932" t="str">
        <f>IF(A1932="","",VLOOKUP(L1932,'Base Vendeurs'!A:B,2,FALSE))</f>
        <v/>
      </c>
      <c r="AV1932" t="str">
        <f t="shared" si="61"/>
        <v/>
      </c>
    </row>
    <row r="1933" spans="1:48" x14ac:dyDescent="0.25">
      <c r="A1933" s="481"/>
      <c r="B1933" s="481"/>
      <c r="C1933" s="481"/>
      <c r="D1933" s="464">
        <v>2115</v>
      </c>
      <c r="E1933" s="481" t="s">
        <v>93</v>
      </c>
      <c r="F1933" s="22" t="s">
        <v>4113</v>
      </c>
      <c r="G1933" s="20">
        <v>1403.21</v>
      </c>
      <c r="AP1933" t="str">
        <f t="shared" si="60"/>
        <v/>
      </c>
      <c r="AQ1933" t="str">
        <f>IF(A1933="","",VLOOKUP(A1933,'Base Sites'!A:B,2,FALSE))</f>
        <v/>
      </c>
      <c r="AT1933" t="str">
        <f>IF(A1933="","",VLOOKUP(L1933,'Base Vendeurs'!A:B,2,FALSE))</f>
        <v/>
      </c>
      <c r="AV1933" t="str">
        <f t="shared" si="61"/>
        <v/>
      </c>
    </row>
    <row r="1934" spans="1:48" x14ac:dyDescent="0.25">
      <c r="A1934" s="481"/>
      <c r="B1934" s="481"/>
      <c r="C1934" s="481"/>
      <c r="D1934" s="464">
        <v>2119</v>
      </c>
      <c r="E1934" s="22" t="s">
        <v>107</v>
      </c>
      <c r="F1934" s="22" t="s">
        <v>1560</v>
      </c>
      <c r="G1934" s="20">
        <v>545.64</v>
      </c>
      <c r="AP1934" t="str">
        <f t="shared" si="60"/>
        <v/>
      </c>
      <c r="AQ1934" t="str">
        <f>IF(A1934="","",VLOOKUP(A1934,'Base Sites'!A:B,2,FALSE))</f>
        <v/>
      </c>
      <c r="AT1934" t="str">
        <f>IF(A1934="","",VLOOKUP(L1934,'Base Vendeurs'!A:B,2,FALSE))</f>
        <v/>
      </c>
      <c r="AV1934" t="str">
        <f t="shared" si="61"/>
        <v/>
      </c>
    </row>
    <row r="1935" spans="1:48" x14ac:dyDescent="0.25">
      <c r="A1935" s="481"/>
      <c r="B1935" s="481"/>
      <c r="C1935" s="481"/>
      <c r="D1935" s="464">
        <v>2148</v>
      </c>
      <c r="E1935" s="480" t="s">
        <v>93</v>
      </c>
      <c r="F1935" s="22" t="s">
        <v>1678</v>
      </c>
      <c r="G1935" s="20">
        <v>92.009999999999991</v>
      </c>
      <c r="AP1935" t="str">
        <f t="shared" si="60"/>
        <v/>
      </c>
      <c r="AQ1935" t="str">
        <f>IF(A1935="","",VLOOKUP(A1935,'Base Sites'!A:B,2,FALSE))</f>
        <v/>
      </c>
      <c r="AT1935" t="str">
        <f>IF(A1935="","",VLOOKUP(L1935,'Base Vendeurs'!A:B,2,FALSE))</f>
        <v/>
      </c>
      <c r="AV1935" t="str">
        <f t="shared" si="61"/>
        <v/>
      </c>
    </row>
    <row r="1936" spans="1:48" x14ac:dyDescent="0.25">
      <c r="A1936" s="481"/>
      <c r="B1936" s="481"/>
      <c r="C1936" s="481"/>
      <c r="D1936" s="464">
        <v>2149</v>
      </c>
      <c r="E1936" s="481" t="s">
        <v>93</v>
      </c>
      <c r="F1936" s="22" t="s">
        <v>1595</v>
      </c>
      <c r="G1936" s="20">
        <v>408.76</v>
      </c>
      <c r="AP1936" t="str">
        <f t="shared" si="60"/>
        <v/>
      </c>
      <c r="AQ1936" t="str">
        <f>IF(A1936="","",VLOOKUP(A1936,'Base Sites'!A:B,2,FALSE))</f>
        <v/>
      </c>
      <c r="AT1936" t="str">
        <f>IF(A1936="","",VLOOKUP(L1936,'Base Vendeurs'!A:B,2,FALSE))</f>
        <v/>
      </c>
      <c r="AV1936" t="str">
        <f t="shared" si="61"/>
        <v/>
      </c>
    </row>
    <row r="1937" spans="1:48" x14ac:dyDescent="0.25">
      <c r="A1937" s="481"/>
      <c r="B1937" s="481"/>
      <c r="C1937" s="481"/>
      <c r="D1937" s="464">
        <v>2267</v>
      </c>
      <c r="E1937" s="22" t="s">
        <v>26</v>
      </c>
      <c r="F1937" s="22" t="s">
        <v>3400</v>
      </c>
      <c r="G1937" s="20">
        <v>1977.85</v>
      </c>
      <c r="AP1937" t="str">
        <f t="shared" si="60"/>
        <v/>
      </c>
      <c r="AQ1937" t="str">
        <f>IF(A1937="","",VLOOKUP(A1937,'Base Sites'!A:B,2,FALSE))</f>
        <v/>
      </c>
      <c r="AT1937" t="str">
        <f>IF(A1937="","",VLOOKUP(L1937,'Base Vendeurs'!A:B,2,FALSE))</f>
        <v/>
      </c>
      <c r="AV1937" t="str">
        <f t="shared" si="61"/>
        <v/>
      </c>
    </row>
    <row r="1938" spans="1:48" x14ac:dyDescent="0.25">
      <c r="A1938" s="481"/>
      <c r="B1938" s="481"/>
      <c r="C1938" s="480" t="s">
        <v>5226</v>
      </c>
      <c r="D1938" s="481"/>
      <c r="E1938" s="481"/>
      <c r="F1938" s="481"/>
      <c r="G1938" s="20">
        <v>11375.74</v>
      </c>
      <c r="AP1938" t="str">
        <f t="shared" si="60"/>
        <v/>
      </c>
      <c r="AQ1938" t="str">
        <f>IF(A1938="","",VLOOKUP(A1938,'Base Sites'!A:B,2,FALSE))</f>
        <v/>
      </c>
      <c r="AT1938" t="str">
        <f>IF(A1938="","",VLOOKUP(L1938,'Base Vendeurs'!A:B,2,FALSE))</f>
        <v/>
      </c>
      <c r="AV1938" t="str">
        <f t="shared" si="61"/>
        <v/>
      </c>
    </row>
    <row r="1939" spans="1:48" x14ac:dyDescent="0.25">
      <c r="A1939" s="481"/>
      <c r="B1939" s="481"/>
      <c r="C1939" s="480" t="s">
        <v>295</v>
      </c>
      <c r="D1939" s="464">
        <v>269</v>
      </c>
      <c r="E1939" s="22" t="s">
        <v>24</v>
      </c>
      <c r="F1939" s="22" t="s">
        <v>4344</v>
      </c>
      <c r="G1939" s="20">
        <v>110.64</v>
      </c>
      <c r="AP1939" t="str">
        <f t="shared" si="60"/>
        <v/>
      </c>
      <c r="AQ1939" t="str">
        <f>IF(A1939="","",VLOOKUP(A1939,'Base Sites'!A:B,2,FALSE))</f>
        <v/>
      </c>
      <c r="AT1939" t="str">
        <f>IF(A1939="","",VLOOKUP(L1939,'Base Vendeurs'!A:B,2,FALSE))</f>
        <v/>
      </c>
      <c r="AV1939" t="str">
        <f t="shared" si="61"/>
        <v/>
      </c>
    </row>
    <row r="1940" spans="1:48" x14ac:dyDescent="0.25">
      <c r="A1940" s="481"/>
      <c r="B1940" s="481"/>
      <c r="C1940" s="481"/>
      <c r="D1940" s="464">
        <v>344</v>
      </c>
      <c r="E1940" s="22" t="s">
        <v>93</v>
      </c>
      <c r="F1940" s="22" t="s">
        <v>4808</v>
      </c>
      <c r="G1940" s="20">
        <v>1214.68</v>
      </c>
      <c r="AP1940" t="str">
        <f t="shared" si="60"/>
        <v/>
      </c>
      <c r="AQ1940" t="str">
        <f>IF(A1940="","",VLOOKUP(A1940,'Base Sites'!A:B,2,FALSE))</f>
        <v/>
      </c>
      <c r="AT1940" t="str">
        <f>IF(A1940="","",VLOOKUP(L1940,'Base Vendeurs'!A:B,2,FALSE))</f>
        <v/>
      </c>
      <c r="AV1940" t="str">
        <f t="shared" si="61"/>
        <v/>
      </c>
    </row>
    <row r="1941" spans="1:48" x14ac:dyDescent="0.25">
      <c r="A1941" s="481"/>
      <c r="B1941" s="481"/>
      <c r="C1941" s="481"/>
      <c r="D1941" s="464">
        <v>360</v>
      </c>
      <c r="E1941" s="480" t="s">
        <v>26</v>
      </c>
      <c r="F1941" s="22" t="s">
        <v>4978</v>
      </c>
      <c r="G1941" s="20">
        <v>860.86999999999989</v>
      </c>
      <c r="AP1941" t="str">
        <f t="shared" si="60"/>
        <v/>
      </c>
      <c r="AQ1941" t="str">
        <f>IF(A1941="","",VLOOKUP(A1941,'Base Sites'!A:B,2,FALSE))</f>
        <v/>
      </c>
      <c r="AT1941" t="str">
        <f>IF(A1941="","",VLOOKUP(L1941,'Base Vendeurs'!A:B,2,FALSE))</f>
        <v/>
      </c>
      <c r="AV1941" t="str">
        <f t="shared" si="61"/>
        <v/>
      </c>
    </row>
    <row r="1942" spans="1:48" x14ac:dyDescent="0.25">
      <c r="A1942" s="481"/>
      <c r="B1942" s="481"/>
      <c r="C1942" s="481"/>
      <c r="D1942" s="464">
        <v>391</v>
      </c>
      <c r="E1942" s="481" t="s">
        <v>26</v>
      </c>
      <c r="F1942" s="22" t="s">
        <v>1564</v>
      </c>
      <c r="G1942" s="20">
        <v>1130.6400000000001</v>
      </c>
      <c r="AP1942" t="str">
        <f t="shared" si="60"/>
        <v/>
      </c>
      <c r="AQ1942" t="str">
        <f>IF(A1942="","",VLOOKUP(A1942,'Base Sites'!A:B,2,FALSE))</f>
        <v/>
      </c>
      <c r="AT1942" t="str">
        <f>IF(A1942="","",VLOOKUP(L1942,'Base Vendeurs'!A:B,2,FALSE))</f>
        <v/>
      </c>
      <c r="AV1942" t="str">
        <f t="shared" si="61"/>
        <v/>
      </c>
    </row>
    <row r="1943" spans="1:48" x14ac:dyDescent="0.25">
      <c r="A1943" s="481"/>
      <c r="B1943" s="481"/>
      <c r="C1943" s="481"/>
      <c r="D1943" s="464">
        <v>916</v>
      </c>
      <c r="E1943" s="22" t="s">
        <v>23</v>
      </c>
      <c r="F1943" s="22" t="s">
        <v>1113</v>
      </c>
      <c r="G1943" s="20">
        <v>457.11</v>
      </c>
      <c r="AP1943" t="str">
        <f t="shared" si="60"/>
        <v/>
      </c>
      <c r="AQ1943" t="str">
        <f>IF(A1943="","",VLOOKUP(A1943,'Base Sites'!A:B,2,FALSE))</f>
        <v/>
      </c>
      <c r="AT1943" t="str">
        <f>IF(A1943="","",VLOOKUP(L1943,'Base Vendeurs'!A:B,2,FALSE))</f>
        <v/>
      </c>
      <c r="AV1943" t="str">
        <f t="shared" si="61"/>
        <v/>
      </c>
    </row>
    <row r="1944" spans="1:48" x14ac:dyDescent="0.25">
      <c r="A1944" s="481"/>
      <c r="B1944" s="481"/>
      <c r="C1944" s="481"/>
      <c r="D1944" s="464">
        <v>988</v>
      </c>
      <c r="E1944" s="22" t="s">
        <v>190</v>
      </c>
      <c r="F1944" s="22" t="s">
        <v>1938</v>
      </c>
      <c r="G1944" s="20">
        <v>1038.2</v>
      </c>
      <c r="AP1944" t="str">
        <f t="shared" si="60"/>
        <v/>
      </c>
      <c r="AQ1944" t="str">
        <f>IF(A1944="","",VLOOKUP(A1944,'Base Sites'!A:B,2,FALSE))</f>
        <v/>
      </c>
      <c r="AT1944" t="str">
        <f>IF(A1944="","",VLOOKUP(L1944,'Base Vendeurs'!A:B,2,FALSE))</f>
        <v/>
      </c>
      <c r="AV1944" t="str">
        <f t="shared" si="61"/>
        <v/>
      </c>
    </row>
    <row r="1945" spans="1:48" x14ac:dyDescent="0.25">
      <c r="A1945" s="481"/>
      <c r="B1945" s="481"/>
      <c r="C1945" s="481"/>
      <c r="D1945" s="464">
        <v>1390</v>
      </c>
      <c r="E1945" s="22" t="s">
        <v>26</v>
      </c>
      <c r="F1945" s="22" t="s">
        <v>1317</v>
      </c>
      <c r="G1945" s="20">
        <v>515.97</v>
      </c>
      <c r="AP1945" t="str">
        <f t="shared" si="60"/>
        <v/>
      </c>
      <c r="AQ1945" t="str">
        <f>IF(A1945="","",VLOOKUP(A1945,'Base Sites'!A:B,2,FALSE))</f>
        <v/>
      </c>
      <c r="AT1945" t="str">
        <f>IF(A1945="","",VLOOKUP(L1945,'Base Vendeurs'!A:B,2,FALSE))</f>
        <v/>
      </c>
      <c r="AV1945" t="str">
        <f t="shared" si="61"/>
        <v/>
      </c>
    </row>
    <row r="1946" spans="1:48" x14ac:dyDescent="0.25">
      <c r="A1946" s="481"/>
      <c r="B1946" s="481"/>
      <c r="C1946" s="481"/>
      <c r="D1946" s="464">
        <v>1405</v>
      </c>
      <c r="E1946" s="22" t="s">
        <v>190</v>
      </c>
      <c r="F1946" s="22" t="s">
        <v>1255</v>
      </c>
      <c r="G1946" s="20">
        <v>654.02</v>
      </c>
      <c r="AP1946" t="str">
        <f t="shared" si="60"/>
        <v/>
      </c>
      <c r="AQ1946" t="str">
        <f>IF(A1946="","",VLOOKUP(A1946,'Base Sites'!A:B,2,FALSE))</f>
        <v/>
      </c>
      <c r="AT1946" t="str">
        <f>IF(A1946="","",VLOOKUP(L1946,'Base Vendeurs'!A:B,2,FALSE))</f>
        <v/>
      </c>
      <c r="AV1946" t="str">
        <f t="shared" si="61"/>
        <v/>
      </c>
    </row>
    <row r="1947" spans="1:48" x14ac:dyDescent="0.25">
      <c r="A1947" s="481"/>
      <c r="B1947" s="481"/>
      <c r="C1947" s="481"/>
      <c r="D1947" s="464">
        <v>1498</v>
      </c>
      <c r="E1947" s="22" t="s">
        <v>157</v>
      </c>
      <c r="F1947" s="22" t="s">
        <v>1184</v>
      </c>
      <c r="G1947" s="20">
        <v>1222.69</v>
      </c>
      <c r="AP1947" t="str">
        <f t="shared" si="60"/>
        <v/>
      </c>
      <c r="AQ1947" t="str">
        <f>IF(A1947="","",VLOOKUP(A1947,'Base Sites'!A:B,2,FALSE))</f>
        <v/>
      </c>
      <c r="AT1947" t="str">
        <f>IF(A1947="","",VLOOKUP(L1947,'Base Vendeurs'!A:B,2,FALSE))</f>
        <v/>
      </c>
      <c r="AV1947" t="str">
        <f t="shared" si="61"/>
        <v/>
      </c>
    </row>
    <row r="1948" spans="1:48" x14ac:dyDescent="0.25">
      <c r="A1948" s="481"/>
      <c r="B1948" s="481"/>
      <c r="C1948" s="481"/>
      <c r="D1948" s="464">
        <v>1505</v>
      </c>
      <c r="E1948" s="22" t="s">
        <v>26</v>
      </c>
      <c r="F1948" s="22" t="s">
        <v>2566</v>
      </c>
      <c r="G1948" s="20">
        <v>829.19</v>
      </c>
      <c r="AP1948" t="str">
        <f t="shared" si="60"/>
        <v/>
      </c>
      <c r="AQ1948" t="str">
        <f>IF(A1948="","",VLOOKUP(A1948,'Base Sites'!A:B,2,FALSE))</f>
        <v/>
      </c>
      <c r="AT1948" t="str">
        <f>IF(A1948="","",VLOOKUP(L1948,'Base Vendeurs'!A:B,2,FALSE))</f>
        <v/>
      </c>
      <c r="AV1948" t="str">
        <f t="shared" si="61"/>
        <v/>
      </c>
    </row>
    <row r="1949" spans="1:48" x14ac:dyDescent="0.25">
      <c r="A1949" s="481"/>
      <c r="B1949" s="481"/>
      <c r="C1949" s="481"/>
      <c r="D1949" s="464">
        <v>1775</v>
      </c>
      <c r="E1949" s="22" t="s">
        <v>177</v>
      </c>
      <c r="F1949" s="22" t="s">
        <v>1014</v>
      </c>
      <c r="G1949" s="20">
        <v>1887.1</v>
      </c>
      <c r="AP1949" t="str">
        <f t="shared" si="60"/>
        <v/>
      </c>
      <c r="AQ1949" t="str">
        <f>IF(A1949="","",VLOOKUP(A1949,'Base Sites'!A:B,2,FALSE))</f>
        <v/>
      </c>
      <c r="AT1949" t="str">
        <f>IF(A1949="","",VLOOKUP(L1949,'Base Vendeurs'!A:B,2,FALSE))</f>
        <v/>
      </c>
      <c r="AV1949" t="str">
        <f t="shared" si="61"/>
        <v/>
      </c>
    </row>
    <row r="1950" spans="1:48" x14ac:dyDescent="0.25">
      <c r="A1950" s="481"/>
      <c r="B1950" s="481"/>
      <c r="C1950" s="481"/>
      <c r="D1950" s="464">
        <v>1778</v>
      </c>
      <c r="E1950" s="22" t="s">
        <v>107</v>
      </c>
      <c r="F1950" s="22" t="s">
        <v>2501</v>
      </c>
      <c r="G1950" s="20">
        <v>776.01</v>
      </c>
      <c r="AP1950" t="str">
        <f t="shared" si="60"/>
        <v/>
      </c>
      <c r="AQ1950" t="str">
        <f>IF(A1950="","",VLOOKUP(A1950,'Base Sites'!A:B,2,FALSE))</f>
        <v/>
      </c>
      <c r="AT1950" t="str">
        <f>IF(A1950="","",VLOOKUP(L1950,'Base Vendeurs'!A:B,2,FALSE))</f>
        <v/>
      </c>
      <c r="AV1950" t="str">
        <f t="shared" si="61"/>
        <v/>
      </c>
    </row>
    <row r="1951" spans="1:48" x14ac:dyDescent="0.25">
      <c r="A1951" s="481"/>
      <c r="B1951" s="481"/>
      <c r="C1951" s="481"/>
      <c r="D1951" s="464">
        <v>1834</v>
      </c>
      <c r="E1951" s="22" t="s">
        <v>177</v>
      </c>
      <c r="F1951" s="22" t="s">
        <v>1484</v>
      </c>
      <c r="G1951" s="20">
        <v>1339.98</v>
      </c>
      <c r="AP1951" t="str">
        <f t="shared" si="60"/>
        <v/>
      </c>
      <c r="AQ1951" t="str">
        <f>IF(A1951="","",VLOOKUP(A1951,'Base Sites'!A:B,2,FALSE))</f>
        <v/>
      </c>
      <c r="AT1951" t="str">
        <f>IF(A1951="","",VLOOKUP(L1951,'Base Vendeurs'!A:B,2,FALSE))</f>
        <v/>
      </c>
      <c r="AV1951" t="str">
        <f t="shared" si="61"/>
        <v/>
      </c>
    </row>
    <row r="1952" spans="1:48" x14ac:dyDescent="0.25">
      <c r="A1952" s="481"/>
      <c r="B1952" s="481"/>
      <c r="C1952" s="481"/>
      <c r="D1952" s="464">
        <v>1843</v>
      </c>
      <c r="E1952" s="480" t="s">
        <v>93</v>
      </c>
      <c r="F1952" s="22" t="s">
        <v>3239</v>
      </c>
      <c r="G1952" s="20">
        <v>659.51</v>
      </c>
      <c r="AP1952" t="str">
        <f t="shared" si="60"/>
        <v/>
      </c>
      <c r="AQ1952" t="str">
        <f>IF(A1952="","",VLOOKUP(A1952,'Base Sites'!A:B,2,FALSE))</f>
        <v/>
      </c>
      <c r="AT1952" t="str">
        <f>IF(A1952="","",VLOOKUP(L1952,'Base Vendeurs'!A:B,2,FALSE))</f>
        <v/>
      </c>
      <c r="AV1952" t="str">
        <f t="shared" si="61"/>
        <v/>
      </c>
    </row>
    <row r="1953" spans="1:48" x14ac:dyDescent="0.25">
      <c r="A1953" s="481"/>
      <c r="B1953" s="481"/>
      <c r="C1953" s="481"/>
      <c r="D1953" s="464">
        <v>1844</v>
      </c>
      <c r="E1953" s="481" t="s">
        <v>93</v>
      </c>
      <c r="F1953" s="22" t="s">
        <v>867</v>
      </c>
      <c r="G1953" s="20">
        <v>621.71</v>
      </c>
      <c r="AP1953" t="str">
        <f t="shared" si="60"/>
        <v/>
      </c>
      <c r="AQ1953" t="str">
        <f>IF(A1953="","",VLOOKUP(A1953,'Base Sites'!A:B,2,FALSE))</f>
        <v/>
      </c>
      <c r="AT1953" t="str">
        <f>IF(A1953="","",VLOOKUP(L1953,'Base Vendeurs'!A:B,2,FALSE))</f>
        <v/>
      </c>
      <c r="AV1953" t="str">
        <f t="shared" si="61"/>
        <v/>
      </c>
    </row>
    <row r="1954" spans="1:48" x14ac:dyDescent="0.25">
      <c r="A1954" s="481"/>
      <c r="B1954" s="481"/>
      <c r="C1954" s="481"/>
      <c r="D1954" s="464">
        <v>1855</v>
      </c>
      <c r="E1954" s="22" t="s">
        <v>190</v>
      </c>
      <c r="F1954" s="22" t="s">
        <v>3366</v>
      </c>
      <c r="G1954" s="20">
        <v>1160.8499999999999</v>
      </c>
      <c r="AP1954" t="str">
        <f t="shared" si="60"/>
        <v/>
      </c>
      <c r="AQ1954" t="str">
        <f>IF(A1954="","",VLOOKUP(A1954,'Base Sites'!A:B,2,FALSE))</f>
        <v/>
      </c>
      <c r="AT1954" t="str">
        <f>IF(A1954="","",VLOOKUP(L1954,'Base Vendeurs'!A:B,2,FALSE))</f>
        <v/>
      </c>
      <c r="AV1954" t="str">
        <f t="shared" si="61"/>
        <v/>
      </c>
    </row>
    <row r="1955" spans="1:48" x14ac:dyDescent="0.25">
      <c r="A1955" s="481"/>
      <c r="B1955" s="481"/>
      <c r="C1955" s="481"/>
      <c r="D1955" s="464">
        <v>1856</v>
      </c>
      <c r="E1955" s="480" t="s">
        <v>157</v>
      </c>
      <c r="F1955" s="22" t="s">
        <v>1864</v>
      </c>
      <c r="G1955" s="20">
        <v>1453.25</v>
      </c>
      <c r="AP1955" t="str">
        <f t="shared" si="60"/>
        <v/>
      </c>
      <c r="AQ1955" t="str">
        <f>IF(A1955="","",VLOOKUP(A1955,'Base Sites'!A:B,2,FALSE))</f>
        <v/>
      </c>
      <c r="AT1955" t="str">
        <f>IF(A1955="","",VLOOKUP(L1955,'Base Vendeurs'!A:B,2,FALSE))</f>
        <v/>
      </c>
      <c r="AV1955" t="str">
        <f t="shared" si="61"/>
        <v/>
      </c>
    </row>
    <row r="1956" spans="1:48" x14ac:dyDescent="0.25">
      <c r="A1956" s="481"/>
      <c r="B1956" s="481"/>
      <c r="C1956" s="481"/>
      <c r="D1956" s="464">
        <v>1857</v>
      </c>
      <c r="E1956" s="481" t="s">
        <v>157</v>
      </c>
      <c r="F1956" s="22" t="s">
        <v>1819</v>
      </c>
      <c r="G1956" s="20">
        <v>1453.25</v>
      </c>
      <c r="AP1956" t="str">
        <f t="shared" si="60"/>
        <v/>
      </c>
      <c r="AQ1956" t="str">
        <f>IF(A1956="","",VLOOKUP(A1956,'Base Sites'!A:B,2,FALSE))</f>
        <v/>
      </c>
      <c r="AT1956" t="str">
        <f>IF(A1956="","",VLOOKUP(L1956,'Base Vendeurs'!A:B,2,FALSE))</f>
        <v/>
      </c>
      <c r="AV1956" t="str">
        <f t="shared" si="61"/>
        <v/>
      </c>
    </row>
    <row r="1957" spans="1:48" x14ac:dyDescent="0.25">
      <c r="A1957" s="481"/>
      <c r="B1957" s="481"/>
      <c r="C1957" s="481"/>
      <c r="D1957" s="464">
        <v>1862</v>
      </c>
      <c r="E1957" s="22" t="s">
        <v>26</v>
      </c>
      <c r="F1957" s="22" t="s">
        <v>3398</v>
      </c>
      <c r="G1957" s="20">
        <v>926.63</v>
      </c>
      <c r="AP1957" t="str">
        <f t="shared" si="60"/>
        <v/>
      </c>
      <c r="AQ1957" t="str">
        <f>IF(A1957="","",VLOOKUP(A1957,'Base Sites'!A:B,2,FALSE))</f>
        <v/>
      </c>
      <c r="AT1957" t="str">
        <f>IF(A1957="","",VLOOKUP(L1957,'Base Vendeurs'!A:B,2,FALSE))</f>
        <v/>
      </c>
      <c r="AV1957" t="str">
        <f t="shared" si="61"/>
        <v/>
      </c>
    </row>
    <row r="1958" spans="1:48" x14ac:dyDescent="0.25">
      <c r="A1958" s="481"/>
      <c r="B1958" s="481"/>
      <c r="C1958" s="481"/>
      <c r="D1958" s="464">
        <v>1872</v>
      </c>
      <c r="E1958" s="22" t="s">
        <v>93</v>
      </c>
      <c r="F1958" s="22" t="s">
        <v>790</v>
      </c>
      <c r="G1958" s="20">
        <v>1141.9100000000001</v>
      </c>
      <c r="AP1958" t="str">
        <f t="shared" si="60"/>
        <v/>
      </c>
      <c r="AQ1958" t="str">
        <f>IF(A1958="","",VLOOKUP(A1958,'Base Sites'!A:B,2,FALSE))</f>
        <v/>
      </c>
      <c r="AT1958" t="str">
        <f>IF(A1958="","",VLOOKUP(L1958,'Base Vendeurs'!A:B,2,FALSE))</f>
        <v/>
      </c>
      <c r="AV1958" t="str">
        <f t="shared" si="61"/>
        <v/>
      </c>
    </row>
    <row r="1959" spans="1:48" x14ac:dyDescent="0.25">
      <c r="A1959" s="481"/>
      <c r="B1959" s="481"/>
      <c r="C1959" s="481"/>
      <c r="D1959" s="464">
        <v>1959</v>
      </c>
      <c r="E1959" s="22" t="s">
        <v>23</v>
      </c>
      <c r="F1959" s="22" t="s">
        <v>2694</v>
      </c>
      <c r="G1959" s="20">
        <v>420.91</v>
      </c>
      <c r="AP1959" t="str">
        <f t="shared" si="60"/>
        <v/>
      </c>
      <c r="AQ1959" t="str">
        <f>IF(A1959="","",VLOOKUP(A1959,'Base Sites'!A:B,2,FALSE))</f>
        <v/>
      </c>
      <c r="AT1959" t="str">
        <f>IF(A1959="","",VLOOKUP(L1959,'Base Vendeurs'!A:B,2,FALSE))</f>
        <v/>
      </c>
      <c r="AV1959" t="str">
        <f t="shared" si="61"/>
        <v/>
      </c>
    </row>
    <row r="1960" spans="1:48" x14ac:dyDescent="0.25">
      <c r="A1960" s="481"/>
      <c r="B1960" s="481"/>
      <c r="C1960" s="481"/>
      <c r="D1960" s="464">
        <v>2024</v>
      </c>
      <c r="E1960" s="22" t="s">
        <v>177</v>
      </c>
      <c r="F1960" s="22" t="s">
        <v>2617</v>
      </c>
      <c r="G1960" s="20">
        <v>1632.43</v>
      </c>
      <c r="AP1960" t="str">
        <f t="shared" si="60"/>
        <v/>
      </c>
      <c r="AQ1960" t="str">
        <f>IF(A1960="","",VLOOKUP(A1960,'Base Sites'!A:B,2,FALSE))</f>
        <v/>
      </c>
      <c r="AT1960" t="str">
        <f>IF(A1960="","",VLOOKUP(L1960,'Base Vendeurs'!A:B,2,FALSE))</f>
        <v/>
      </c>
      <c r="AV1960" t="str">
        <f t="shared" si="61"/>
        <v/>
      </c>
    </row>
    <row r="1961" spans="1:48" x14ac:dyDescent="0.25">
      <c r="A1961" s="481"/>
      <c r="B1961" s="481"/>
      <c r="C1961" s="481"/>
      <c r="D1961" s="464">
        <v>2113</v>
      </c>
      <c r="E1961" s="22" t="s">
        <v>93</v>
      </c>
      <c r="F1961" s="22" t="s">
        <v>4064</v>
      </c>
      <c r="G1961" s="20">
        <v>2729.68</v>
      </c>
      <c r="AP1961" t="str">
        <f t="shared" si="60"/>
        <v/>
      </c>
      <c r="AQ1961" t="str">
        <f>IF(A1961="","",VLOOKUP(A1961,'Base Sites'!A:B,2,FALSE))</f>
        <v/>
      </c>
      <c r="AT1961" t="str">
        <f>IF(A1961="","",VLOOKUP(L1961,'Base Vendeurs'!A:B,2,FALSE))</f>
        <v/>
      </c>
      <c r="AV1961" t="str">
        <f t="shared" si="61"/>
        <v/>
      </c>
    </row>
    <row r="1962" spans="1:48" x14ac:dyDescent="0.25">
      <c r="A1962" s="481"/>
      <c r="B1962" s="481"/>
      <c r="C1962" s="481"/>
      <c r="D1962" s="464">
        <v>2114</v>
      </c>
      <c r="E1962" s="22" t="s">
        <v>177</v>
      </c>
      <c r="F1962" s="22" t="s">
        <v>4994</v>
      </c>
      <c r="G1962" s="20">
        <v>1872.18</v>
      </c>
      <c r="AP1962" t="str">
        <f t="shared" si="60"/>
        <v/>
      </c>
      <c r="AQ1962" t="str">
        <f>IF(A1962="","",VLOOKUP(A1962,'Base Sites'!A:B,2,FALSE))</f>
        <v/>
      </c>
      <c r="AT1962" t="str">
        <f>IF(A1962="","",VLOOKUP(L1962,'Base Vendeurs'!A:B,2,FALSE))</f>
        <v/>
      </c>
      <c r="AV1962" t="str">
        <f t="shared" si="61"/>
        <v/>
      </c>
    </row>
    <row r="1963" spans="1:48" x14ac:dyDescent="0.25">
      <c r="A1963" s="481"/>
      <c r="B1963" s="481"/>
      <c r="C1963" s="481"/>
      <c r="D1963" s="464">
        <v>2122</v>
      </c>
      <c r="E1963" s="22" t="s">
        <v>93</v>
      </c>
      <c r="F1963" s="22" t="s">
        <v>4096</v>
      </c>
      <c r="G1963" s="20">
        <v>462.18</v>
      </c>
      <c r="AP1963" t="str">
        <f t="shared" si="60"/>
        <v/>
      </c>
      <c r="AQ1963" t="str">
        <f>IF(A1963="","",VLOOKUP(A1963,'Base Sites'!A:B,2,FALSE))</f>
        <v/>
      </c>
      <c r="AT1963" t="str">
        <f>IF(A1963="","",VLOOKUP(L1963,'Base Vendeurs'!A:B,2,FALSE))</f>
        <v/>
      </c>
      <c r="AV1963" t="str">
        <f t="shared" si="61"/>
        <v/>
      </c>
    </row>
    <row r="1964" spans="1:48" x14ac:dyDescent="0.25">
      <c r="A1964" s="481"/>
      <c r="B1964" s="481"/>
      <c r="C1964" s="481"/>
      <c r="D1964" s="464">
        <v>2151</v>
      </c>
      <c r="E1964" s="22" t="s">
        <v>23</v>
      </c>
      <c r="F1964" s="22" t="s">
        <v>1849</v>
      </c>
      <c r="G1964" s="20">
        <v>596.98</v>
      </c>
      <c r="AP1964" t="str">
        <f t="shared" si="60"/>
        <v/>
      </c>
      <c r="AQ1964" t="str">
        <f>IF(A1964="","",VLOOKUP(A1964,'Base Sites'!A:B,2,FALSE))</f>
        <v/>
      </c>
      <c r="AT1964" t="str">
        <f>IF(A1964="","",VLOOKUP(L1964,'Base Vendeurs'!A:B,2,FALSE))</f>
        <v/>
      </c>
      <c r="AV1964" t="str">
        <f t="shared" si="61"/>
        <v/>
      </c>
    </row>
    <row r="1965" spans="1:48" x14ac:dyDescent="0.25">
      <c r="A1965" s="481"/>
      <c r="B1965" s="481"/>
      <c r="C1965" s="481"/>
      <c r="D1965" s="464">
        <v>2152</v>
      </c>
      <c r="E1965" s="22" t="s">
        <v>93</v>
      </c>
      <c r="F1965" s="22" t="s">
        <v>4070</v>
      </c>
      <c r="G1965" s="20">
        <v>987.97</v>
      </c>
      <c r="AP1965" t="str">
        <f t="shared" si="60"/>
        <v/>
      </c>
      <c r="AQ1965" t="str">
        <f>IF(A1965="","",VLOOKUP(A1965,'Base Sites'!A:B,2,FALSE))</f>
        <v/>
      </c>
      <c r="AT1965" t="str">
        <f>IF(A1965="","",VLOOKUP(L1965,'Base Vendeurs'!A:B,2,FALSE))</f>
        <v/>
      </c>
      <c r="AV1965" t="str">
        <f t="shared" si="61"/>
        <v/>
      </c>
    </row>
    <row r="1966" spans="1:48" x14ac:dyDescent="0.25">
      <c r="A1966" s="481"/>
      <c r="B1966" s="481"/>
      <c r="C1966" s="481"/>
      <c r="D1966" s="464">
        <v>2154</v>
      </c>
      <c r="E1966" s="22" t="s">
        <v>190</v>
      </c>
      <c r="F1966" s="22" t="s">
        <v>2541</v>
      </c>
      <c r="G1966" s="20">
        <v>834.82</v>
      </c>
      <c r="AP1966" t="str">
        <f t="shared" si="60"/>
        <v/>
      </c>
      <c r="AQ1966" t="str">
        <f>IF(A1966="","",VLOOKUP(A1966,'Base Sites'!A:B,2,FALSE))</f>
        <v/>
      </c>
      <c r="AT1966" t="str">
        <f>IF(A1966="","",VLOOKUP(L1966,'Base Vendeurs'!A:B,2,FALSE))</f>
        <v/>
      </c>
      <c r="AV1966" t="str">
        <f t="shared" si="61"/>
        <v/>
      </c>
    </row>
    <row r="1967" spans="1:48" x14ac:dyDescent="0.25">
      <c r="A1967" s="481"/>
      <c r="B1967" s="481"/>
      <c r="C1967" s="481"/>
      <c r="D1967" s="464">
        <v>2245</v>
      </c>
      <c r="E1967" s="22" t="s">
        <v>23</v>
      </c>
      <c r="F1967" s="22" t="s">
        <v>2691</v>
      </c>
      <c r="G1967" s="20">
        <v>213.9</v>
      </c>
      <c r="AP1967" t="str">
        <f t="shared" si="60"/>
        <v/>
      </c>
      <c r="AQ1967" t="str">
        <f>IF(A1967="","",VLOOKUP(A1967,'Base Sites'!A:B,2,FALSE))</f>
        <v/>
      </c>
      <c r="AT1967" t="str">
        <f>IF(A1967="","",VLOOKUP(L1967,'Base Vendeurs'!A:B,2,FALSE))</f>
        <v/>
      </c>
      <c r="AV1967" t="str">
        <f t="shared" si="61"/>
        <v/>
      </c>
    </row>
    <row r="1968" spans="1:48" x14ac:dyDescent="0.25">
      <c r="A1968" s="481"/>
      <c r="B1968" s="481"/>
      <c r="C1968" s="481"/>
      <c r="D1968" s="464">
        <v>2246</v>
      </c>
      <c r="E1968" s="22" t="s">
        <v>177</v>
      </c>
      <c r="F1968" s="22" t="s">
        <v>4230</v>
      </c>
      <c r="G1968" s="20">
        <v>1662.48</v>
      </c>
      <c r="AP1968" t="str">
        <f t="shared" si="60"/>
        <v/>
      </c>
      <c r="AQ1968" t="str">
        <f>IF(A1968="","",VLOOKUP(A1968,'Base Sites'!A:B,2,FALSE))</f>
        <v/>
      </c>
      <c r="AT1968" t="str">
        <f>IF(A1968="","",VLOOKUP(L1968,'Base Vendeurs'!A:B,2,FALSE))</f>
        <v/>
      </c>
      <c r="AV1968" t="str">
        <f t="shared" si="61"/>
        <v/>
      </c>
    </row>
    <row r="1969" spans="1:48" x14ac:dyDescent="0.25">
      <c r="A1969" s="481"/>
      <c r="B1969" s="481"/>
      <c r="C1969" s="481"/>
      <c r="D1969" s="464">
        <v>2251</v>
      </c>
      <c r="E1969" s="22" t="s">
        <v>107</v>
      </c>
      <c r="F1969" s="22" t="s">
        <v>2470</v>
      </c>
      <c r="G1969" s="20">
        <v>743.64</v>
      </c>
      <c r="AP1969" t="str">
        <f t="shared" si="60"/>
        <v/>
      </c>
      <c r="AQ1969" t="str">
        <f>IF(A1969="","",VLOOKUP(A1969,'Base Sites'!A:B,2,FALSE))</f>
        <v/>
      </c>
      <c r="AT1969" t="str">
        <f>IF(A1969="","",VLOOKUP(L1969,'Base Vendeurs'!A:B,2,FALSE))</f>
        <v/>
      </c>
      <c r="AV1969" t="str">
        <f t="shared" si="61"/>
        <v/>
      </c>
    </row>
    <row r="1970" spans="1:48" x14ac:dyDescent="0.25">
      <c r="A1970" s="481"/>
      <c r="B1970" s="481"/>
      <c r="C1970" s="481"/>
      <c r="D1970" s="464">
        <v>2261</v>
      </c>
      <c r="E1970" s="22" t="s">
        <v>93</v>
      </c>
      <c r="F1970" s="22" t="s">
        <v>4901</v>
      </c>
      <c r="G1970" s="20">
        <v>1369.61</v>
      </c>
      <c r="AP1970" t="str">
        <f t="shared" si="60"/>
        <v/>
      </c>
      <c r="AQ1970" t="str">
        <f>IF(A1970="","",VLOOKUP(A1970,'Base Sites'!A:B,2,FALSE))</f>
        <v/>
      </c>
      <c r="AT1970" t="str">
        <f>IF(A1970="","",VLOOKUP(L1970,'Base Vendeurs'!A:B,2,FALSE))</f>
        <v/>
      </c>
      <c r="AV1970" t="str">
        <f t="shared" si="61"/>
        <v/>
      </c>
    </row>
    <row r="1971" spans="1:48" x14ac:dyDescent="0.25">
      <c r="A1971" s="481"/>
      <c r="B1971" s="481"/>
      <c r="C1971" s="481"/>
      <c r="D1971" s="464">
        <v>2274</v>
      </c>
      <c r="E1971" s="22" t="s">
        <v>23</v>
      </c>
      <c r="F1971" s="22" t="s">
        <v>3493</v>
      </c>
      <c r="G1971" s="20">
        <v>635.49</v>
      </c>
      <c r="AP1971" t="str">
        <f t="shared" si="60"/>
        <v/>
      </c>
      <c r="AQ1971" t="str">
        <f>IF(A1971="","",VLOOKUP(A1971,'Base Sites'!A:B,2,FALSE))</f>
        <v/>
      </c>
      <c r="AT1971" t="str">
        <f>IF(A1971="","",VLOOKUP(L1971,'Base Vendeurs'!A:B,2,FALSE))</f>
        <v/>
      </c>
      <c r="AV1971" t="str">
        <f t="shared" si="61"/>
        <v/>
      </c>
    </row>
    <row r="1972" spans="1:48" x14ac:dyDescent="0.25">
      <c r="A1972" s="481"/>
      <c r="B1972" s="481"/>
      <c r="C1972" s="481"/>
      <c r="D1972" s="464">
        <v>2275</v>
      </c>
      <c r="E1972" s="22" t="s">
        <v>107</v>
      </c>
      <c r="F1972" s="22" t="s">
        <v>4150</v>
      </c>
      <c r="G1972" s="20">
        <v>2177.8000000000002</v>
      </c>
      <c r="AP1972" t="str">
        <f t="shared" si="60"/>
        <v/>
      </c>
      <c r="AQ1972" t="str">
        <f>IF(A1972="","",VLOOKUP(A1972,'Base Sites'!A:B,2,FALSE))</f>
        <v/>
      </c>
      <c r="AT1972" t="str">
        <f>IF(A1972="","",VLOOKUP(L1972,'Base Vendeurs'!A:B,2,FALSE))</f>
        <v/>
      </c>
      <c r="AV1972" t="str">
        <f t="shared" si="61"/>
        <v/>
      </c>
    </row>
    <row r="1973" spans="1:48" x14ac:dyDescent="0.25">
      <c r="A1973" s="481"/>
      <c r="B1973" s="481"/>
      <c r="C1973" s="481"/>
      <c r="D1973" s="464">
        <v>2281</v>
      </c>
      <c r="E1973" s="22" t="s">
        <v>26</v>
      </c>
      <c r="F1973" s="22" t="s">
        <v>4954</v>
      </c>
      <c r="G1973" s="20">
        <v>612.15</v>
      </c>
      <c r="AP1973" t="str">
        <f t="shared" si="60"/>
        <v/>
      </c>
      <c r="AQ1973" t="str">
        <f>IF(A1973="","",VLOOKUP(A1973,'Base Sites'!A:B,2,FALSE))</f>
        <v/>
      </c>
      <c r="AT1973" t="str">
        <f>IF(A1973="","",VLOOKUP(L1973,'Base Vendeurs'!A:B,2,FALSE))</f>
        <v/>
      </c>
      <c r="AV1973" t="str">
        <f t="shared" si="61"/>
        <v/>
      </c>
    </row>
    <row r="1974" spans="1:48" x14ac:dyDescent="0.25">
      <c r="A1974" s="481"/>
      <c r="B1974" s="481"/>
      <c r="C1974" s="481"/>
      <c r="D1974" s="464">
        <v>2286</v>
      </c>
      <c r="E1974" s="22" t="s">
        <v>93</v>
      </c>
      <c r="F1974" s="22" t="s">
        <v>4913</v>
      </c>
      <c r="G1974" s="20">
        <v>669.96</v>
      </c>
      <c r="AP1974" t="str">
        <f t="shared" si="60"/>
        <v/>
      </c>
      <c r="AQ1974" t="str">
        <f>IF(A1974="","",VLOOKUP(A1974,'Base Sites'!A:B,2,FALSE))</f>
        <v/>
      </c>
      <c r="AT1974" t="str">
        <f>IF(A1974="","",VLOOKUP(L1974,'Base Vendeurs'!A:B,2,FALSE))</f>
        <v/>
      </c>
      <c r="AV1974" t="str">
        <f t="shared" si="61"/>
        <v/>
      </c>
    </row>
    <row r="1975" spans="1:48" x14ac:dyDescent="0.25">
      <c r="A1975" s="481"/>
      <c r="B1975" s="481"/>
      <c r="C1975" s="481"/>
      <c r="D1975" s="464">
        <v>2295</v>
      </c>
      <c r="E1975" s="22" t="s">
        <v>107</v>
      </c>
      <c r="F1975" s="22" t="s">
        <v>4123</v>
      </c>
      <c r="G1975" s="20">
        <v>948.13</v>
      </c>
      <c r="AP1975" t="str">
        <f t="shared" si="60"/>
        <v/>
      </c>
      <c r="AQ1975" t="str">
        <f>IF(A1975="","",VLOOKUP(A1975,'Base Sites'!A:B,2,FALSE))</f>
        <v/>
      </c>
      <c r="AT1975" t="str">
        <f>IF(A1975="","",VLOOKUP(L1975,'Base Vendeurs'!A:B,2,FALSE))</f>
        <v/>
      </c>
      <c r="AV1975" t="str">
        <f t="shared" si="61"/>
        <v/>
      </c>
    </row>
    <row r="1976" spans="1:48" x14ac:dyDescent="0.25">
      <c r="A1976" s="481"/>
      <c r="B1976" s="481"/>
      <c r="C1976" s="481"/>
      <c r="D1976" s="464">
        <v>2297</v>
      </c>
      <c r="E1976" s="22" t="s">
        <v>157</v>
      </c>
      <c r="F1976" s="22" t="s">
        <v>4369</v>
      </c>
      <c r="G1976" s="20">
        <v>958.88</v>
      </c>
      <c r="AP1976" t="str">
        <f t="shared" si="60"/>
        <v/>
      </c>
      <c r="AQ1976" t="str">
        <f>IF(A1976="","",VLOOKUP(A1976,'Base Sites'!A:B,2,FALSE))</f>
        <v/>
      </c>
      <c r="AT1976" t="str">
        <f>IF(A1976="","",VLOOKUP(L1976,'Base Vendeurs'!A:B,2,FALSE))</f>
        <v/>
      </c>
      <c r="AV1976" t="str">
        <f t="shared" si="61"/>
        <v/>
      </c>
    </row>
    <row r="1977" spans="1:48" x14ac:dyDescent="0.25">
      <c r="A1977" s="481"/>
      <c r="B1977" s="481"/>
      <c r="C1977" s="481"/>
      <c r="D1977" s="464">
        <v>2338</v>
      </c>
      <c r="E1977" s="22" t="s">
        <v>93</v>
      </c>
      <c r="F1977" s="22" t="s">
        <v>4848</v>
      </c>
      <c r="G1977" s="20">
        <v>566.26</v>
      </c>
      <c r="AP1977" t="str">
        <f t="shared" si="60"/>
        <v/>
      </c>
      <c r="AQ1977" t="str">
        <f>IF(A1977="","",VLOOKUP(A1977,'Base Sites'!A:B,2,FALSE))</f>
        <v/>
      </c>
      <c r="AT1977" t="str">
        <f>IF(A1977="","",VLOOKUP(L1977,'Base Vendeurs'!A:B,2,FALSE))</f>
        <v/>
      </c>
      <c r="AV1977" t="str">
        <f t="shared" si="61"/>
        <v/>
      </c>
    </row>
    <row r="1978" spans="1:48" x14ac:dyDescent="0.25">
      <c r="A1978" s="481"/>
      <c r="B1978" s="481"/>
      <c r="C1978" s="481"/>
      <c r="D1978" s="464">
        <v>9551</v>
      </c>
      <c r="E1978" s="22" t="s">
        <v>23</v>
      </c>
      <c r="F1978" s="22" t="s">
        <v>1068</v>
      </c>
      <c r="G1978" s="20">
        <v>770.78</v>
      </c>
      <c r="AP1978" t="str">
        <f t="shared" si="60"/>
        <v/>
      </c>
      <c r="AQ1978" t="str">
        <f>IF(A1978="","",VLOOKUP(A1978,'Base Sites'!A:B,2,FALSE))</f>
        <v/>
      </c>
      <c r="AT1978" t="str">
        <f>IF(A1978="","",VLOOKUP(L1978,'Base Vendeurs'!A:B,2,FALSE))</f>
        <v/>
      </c>
      <c r="AV1978" t="str">
        <f t="shared" si="61"/>
        <v/>
      </c>
    </row>
    <row r="1979" spans="1:48" x14ac:dyDescent="0.25">
      <c r="A1979" s="481"/>
      <c r="B1979" s="481"/>
      <c r="C1979" s="481"/>
      <c r="D1979" s="464">
        <v>9554</v>
      </c>
      <c r="E1979" s="22" t="s">
        <v>93</v>
      </c>
      <c r="F1979" s="22" t="s">
        <v>2405</v>
      </c>
      <c r="G1979" s="20">
        <v>514.1</v>
      </c>
      <c r="AP1979" t="str">
        <f t="shared" si="60"/>
        <v/>
      </c>
      <c r="AQ1979" t="str">
        <f>IF(A1979="","",VLOOKUP(A1979,'Base Sites'!A:B,2,FALSE))</f>
        <v/>
      </c>
      <c r="AT1979" t="str">
        <f>IF(A1979="","",VLOOKUP(L1979,'Base Vendeurs'!A:B,2,FALSE))</f>
        <v/>
      </c>
      <c r="AV1979" t="str">
        <f t="shared" si="61"/>
        <v/>
      </c>
    </row>
    <row r="1980" spans="1:48" x14ac:dyDescent="0.25">
      <c r="A1980" s="481"/>
      <c r="B1980" s="481"/>
      <c r="C1980" s="481"/>
      <c r="D1980" s="464" t="s">
        <v>5201</v>
      </c>
      <c r="E1980" s="22" t="s">
        <v>107</v>
      </c>
      <c r="F1980" s="22" t="s">
        <v>2499</v>
      </c>
      <c r="G1980" s="20">
        <v>1094.47</v>
      </c>
      <c r="AP1980" t="str">
        <f t="shared" si="60"/>
        <v/>
      </c>
      <c r="AQ1980" t="str">
        <f>IF(A1980="","",VLOOKUP(A1980,'Base Sites'!A:B,2,FALSE))</f>
        <v/>
      </c>
      <c r="AT1980" t="str">
        <f>IF(A1980="","",VLOOKUP(L1980,'Base Vendeurs'!A:B,2,FALSE))</f>
        <v/>
      </c>
      <c r="AV1980" t="str">
        <f t="shared" si="61"/>
        <v/>
      </c>
    </row>
    <row r="1981" spans="1:48" x14ac:dyDescent="0.25">
      <c r="A1981" s="481"/>
      <c r="B1981" s="481"/>
      <c r="C1981" s="480" t="s">
        <v>5256</v>
      </c>
      <c r="D1981" s="481"/>
      <c r="E1981" s="481"/>
      <c r="F1981" s="481"/>
      <c r="G1981" s="20">
        <v>41929.01</v>
      </c>
      <c r="AP1981" t="str">
        <f t="shared" si="60"/>
        <v/>
      </c>
      <c r="AQ1981" t="str">
        <f>IF(A1981="","",VLOOKUP(A1981,'Base Sites'!A:B,2,FALSE))</f>
        <v/>
      </c>
      <c r="AT1981" t="str">
        <f>IF(A1981="","",VLOOKUP(L1981,'Base Vendeurs'!A:B,2,FALSE))</f>
        <v/>
      </c>
      <c r="AV1981" t="str">
        <f t="shared" si="61"/>
        <v/>
      </c>
    </row>
    <row r="1982" spans="1:48" x14ac:dyDescent="0.25">
      <c r="A1982" s="481"/>
      <c r="B1982" s="481"/>
      <c r="C1982" s="480" t="s">
        <v>333</v>
      </c>
      <c r="D1982" s="464">
        <v>1859</v>
      </c>
      <c r="E1982" s="22" t="s">
        <v>157</v>
      </c>
      <c r="F1982" s="22" t="s">
        <v>1682</v>
      </c>
      <c r="G1982" s="20">
        <v>1453.25</v>
      </c>
      <c r="AP1982" t="str">
        <f t="shared" si="60"/>
        <v/>
      </c>
      <c r="AQ1982" t="str">
        <f>IF(A1982="","",VLOOKUP(A1982,'Base Sites'!A:B,2,FALSE))</f>
        <v/>
      </c>
      <c r="AT1982" t="str">
        <f>IF(A1982="","",VLOOKUP(L1982,'Base Vendeurs'!A:B,2,FALSE))</f>
        <v/>
      </c>
      <c r="AV1982" t="str">
        <f t="shared" si="61"/>
        <v/>
      </c>
    </row>
    <row r="1983" spans="1:48" x14ac:dyDescent="0.25">
      <c r="A1983" s="481"/>
      <c r="B1983" s="481"/>
      <c r="C1983" s="481"/>
      <c r="D1983" s="464">
        <v>1954</v>
      </c>
      <c r="E1983" s="22" t="s">
        <v>420</v>
      </c>
      <c r="F1983" s="22" t="s">
        <v>1196</v>
      </c>
      <c r="G1983" s="20">
        <v>4950.95</v>
      </c>
      <c r="AP1983" t="str">
        <f t="shared" si="60"/>
        <v/>
      </c>
      <c r="AQ1983" t="str">
        <f>IF(A1983="","",VLOOKUP(A1983,'Base Sites'!A:B,2,FALSE))</f>
        <v/>
      </c>
      <c r="AT1983" t="str">
        <f>IF(A1983="","",VLOOKUP(L1983,'Base Vendeurs'!A:B,2,FALSE))</f>
        <v/>
      </c>
      <c r="AV1983" t="str">
        <f t="shared" si="61"/>
        <v/>
      </c>
    </row>
    <row r="1984" spans="1:48" x14ac:dyDescent="0.25">
      <c r="A1984" s="481"/>
      <c r="B1984" s="481"/>
      <c r="C1984" s="481"/>
      <c r="D1984" s="464">
        <v>1990</v>
      </c>
      <c r="E1984" s="22" t="s">
        <v>23</v>
      </c>
      <c r="F1984" s="22" t="s">
        <v>1119</v>
      </c>
      <c r="G1984" s="20">
        <v>895.69</v>
      </c>
      <c r="AP1984" t="str">
        <f t="shared" si="60"/>
        <v/>
      </c>
      <c r="AQ1984" t="str">
        <f>IF(A1984="","",VLOOKUP(A1984,'Base Sites'!A:B,2,FALSE))</f>
        <v/>
      </c>
      <c r="AT1984" t="str">
        <f>IF(A1984="","",VLOOKUP(L1984,'Base Vendeurs'!A:B,2,FALSE))</f>
        <v/>
      </c>
      <c r="AV1984" t="str">
        <f t="shared" si="61"/>
        <v/>
      </c>
    </row>
    <row r="1985" spans="1:48" x14ac:dyDescent="0.25">
      <c r="A1985" s="481"/>
      <c r="B1985" s="481"/>
      <c r="C1985" s="481"/>
      <c r="D1985" s="464">
        <v>1994</v>
      </c>
      <c r="E1985" s="22" t="s">
        <v>93</v>
      </c>
      <c r="F1985" s="22" t="s">
        <v>2694</v>
      </c>
      <c r="G1985" s="20">
        <v>159.36000000000001</v>
      </c>
      <c r="AP1985" t="str">
        <f t="shared" si="60"/>
        <v/>
      </c>
      <c r="AQ1985" t="str">
        <f>IF(A1985="","",VLOOKUP(A1985,'Base Sites'!A:B,2,FALSE))</f>
        <v/>
      </c>
      <c r="AT1985" t="str">
        <f>IF(A1985="","",VLOOKUP(L1985,'Base Vendeurs'!A:B,2,FALSE))</f>
        <v/>
      </c>
      <c r="AV1985" t="str">
        <f t="shared" si="61"/>
        <v/>
      </c>
    </row>
    <row r="1986" spans="1:48" x14ac:dyDescent="0.25">
      <c r="A1986" s="481"/>
      <c r="B1986" s="481"/>
      <c r="C1986" s="481"/>
      <c r="D1986" s="464">
        <v>1995</v>
      </c>
      <c r="E1986" s="22" t="s">
        <v>177</v>
      </c>
      <c r="F1986" s="22" t="s">
        <v>1054</v>
      </c>
      <c r="G1986" s="20">
        <v>1623.68</v>
      </c>
      <c r="AP1986" t="str">
        <f t="shared" ref="AP1986:AP2049" si="62">IF(AM1986="","",+AL1986/AM1986)</f>
        <v/>
      </c>
      <c r="AQ1986" t="str">
        <f>IF(A1986="","",VLOOKUP(A1986,'Base Sites'!A:B,2,FALSE))</f>
        <v/>
      </c>
      <c r="AT1986" t="str">
        <f>IF(A1986="","",VLOOKUP(L1986,'Base Vendeurs'!A:B,2,FALSE))</f>
        <v/>
      </c>
      <c r="AV1986" t="str">
        <f t="shared" si="61"/>
        <v/>
      </c>
    </row>
    <row r="1987" spans="1:48" x14ac:dyDescent="0.25">
      <c r="A1987" s="481"/>
      <c r="B1987" s="481"/>
      <c r="C1987" s="481"/>
      <c r="D1987" s="464">
        <v>2019</v>
      </c>
      <c r="E1987" s="22" t="s">
        <v>190</v>
      </c>
      <c r="F1987" s="22" t="s">
        <v>929</v>
      </c>
      <c r="G1987" s="20">
        <v>892.43</v>
      </c>
      <c r="AP1987" t="str">
        <f t="shared" si="62"/>
        <v/>
      </c>
      <c r="AQ1987" t="str">
        <f>IF(A1987="","",VLOOKUP(A1987,'Base Sites'!A:B,2,FALSE))</f>
        <v/>
      </c>
      <c r="AT1987" t="str">
        <f>IF(A1987="","",VLOOKUP(L1987,'Base Vendeurs'!A:B,2,FALSE))</f>
        <v/>
      </c>
      <c r="AV1987" t="str">
        <f t="shared" ref="AV1987:AV2050" si="63">IF(A1987="","",+AU1987/S1987)</f>
        <v/>
      </c>
    </row>
    <row r="1988" spans="1:48" x14ac:dyDescent="0.25">
      <c r="A1988" s="481"/>
      <c r="B1988" s="481"/>
      <c r="C1988" s="480" t="s">
        <v>5259</v>
      </c>
      <c r="D1988" s="481"/>
      <c r="E1988" s="481"/>
      <c r="F1988" s="481"/>
      <c r="G1988" s="20">
        <v>9975.3599999999988</v>
      </c>
      <c r="AP1988" t="str">
        <f t="shared" si="62"/>
        <v/>
      </c>
      <c r="AQ1988" t="str">
        <f>IF(A1988="","",VLOOKUP(A1988,'Base Sites'!A:B,2,FALSE))</f>
        <v/>
      </c>
      <c r="AT1988" t="str">
        <f>IF(A1988="","",VLOOKUP(L1988,'Base Vendeurs'!A:B,2,FALSE))</f>
        <v/>
      </c>
      <c r="AV1988" t="str">
        <f t="shared" si="63"/>
        <v/>
      </c>
    </row>
    <row r="1989" spans="1:48" x14ac:dyDescent="0.25">
      <c r="A1989" s="481"/>
      <c r="B1989" s="481"/>
      <c r="C1989" s="480" t="s">
        <v>356</v>
      </c>
      <c r="D1989" s="464">
        <v>919</v>
      </c>
      <c r="E1989" s="480" t="s">
        <v>23</v>
      </c>
      <c r="F1989" s="22" t="s">
        <v>1676</v>
      </c>
      <c r="G1989" s="20">
        <v>388.1</v>
      </c>
      <c r="AP1989" t="str">
        <f t="shared" si="62"/>
        <v/>
      </c>
      <c r="AQ1989" t="str">
        <f>IF(A1989="","",VLOOKUP(A1989,'Base Sites'!A:B,2,FALSE))</f>
        <v/>
      </c>
      <c r="AT1989" t="str">
        <f>IF(A1989="","",VLOOKUP(L1989,'Base Vendeurs'!A:B,2,FALSE))</f>
        <v/>
      </c>
      <c r="AV1989" t="str">
        <f t="shared" si="63"/>
        <v/>
      </c>
    </row>
    <row r="1990" spans="1:48" x14ac:dyDescent="0.25">
      <c r="A1990" s="481"/>
      <c r="B1990" s="481"/>
      <c r="C1990" s="481"/>
      <c r="D1990" s="464">
        <v>1846</v>
      </c>
      <c r="E1990" s="481" t="s">
        <v>23</v>
      </c>
      <c r="F1990" s="22" t="s">
        <v>1070</v>
      </c>
      <c r="G1990" s="20">
        <v>280.84000000000003</v>
      </c>
      <c r="AP1990" t="str">
        <f t="shared" si="62"/>
        <v/>
      </c>
      <c r="AQ1990" t="str">
        <f>IF(A1990="","",VLOOKUP(A1990,'Base Sites'!A:B,2,FALSE))</f>
        <v/>
      </c>
      <c r="AT1990" t="str">
        <f>IF(A1990="","",VLOOKUP(L1990,'Base Vendeurs'!A:B,2,FALSE))</f>
        <v/>
      </c>
      <c r="AV1990" t="str">
        <f t="shared" si="63"/>
        <v/>
      </c>
    </row>
    <row r="1991" spans="1:48" x14ac:dyDescent="0.25">
      <c r="A1991" s="481"/>
      <c r="B1991" s="481"/>
      <c r="C1991" s="481"/>
      <c r="D1991" s="464">
        <v>2026</v>
      </c>
      <c r="E1991" s="481" t="s">
        <v>23</v>
      </c>
      <c r="F1991" s="22" t="s">
        <v>1070</v>
      </c>
      <c r="G1991" s="20">
        <v>724.46</v>
      </c>
      <c r="AP1991" t="str">
        <f t="shared" si="62"/>
        <v/>
      </c>
      <c r="AQ1991" t="str">
        <f>IF(A1991="","",VLOOKUP(A1991,'Base Sites'!A:B,2,FALSE))</f>
        <v/>
      </c>
      <c r="AT1991" t="str">
        <f>IF(A1991="","",VLOOKUP(L1991,'Base Vendeurs'!A:B,2,FALSE))</f>
        <v/>
      </c>
      <c r="AV1991" t="str">
        <f t="shared" si="63"/>
        <v/>
      </c>
    </row>
    <row r="1992" spans="1:48" x14ac:dyDescent="0.25">
      <c r="A1992" s="481"/>
      <c r="B1992" s="481"/>
      <c r="C1992" s="481"/>
      <c r="D1992" s="464">
        <v>2027</v>
      </c>
      <c r="E1992" s="481" t="s">
        <v>23</v>
      </c>
      <c r="F1992" s="22" t="s">
        <v>1070</v>
      </c>
      <c r="G1992" s="20">
        <v>724.46</v>
      </c>
      <c r="AP1992" t="str">
        <f t="shared" si="62"/>
        <v/>
      </c>
      <c r="AQ1992" t="str">
        <f>IF(A1992="","",VLOOKUP(A1992,'Base Sites'!A:B,2,FALSE))</f>
        <v/>
      </c>
      <c r="AT1992" t="str">
        <f>IF(A1992="","",VLOOKUP(L1992,'Base Vendeurs'!A:B,2,FALSE))</f>
        <v/>
      </c>
      <c r="AV1992" t="str">
        <f t="shared" si="63"/>
        <v/>
      </c>
    </row>
    <row r="1993" spans="1:48" x14ac:dyDescent="0.25">
      <c r="A1993" s="481"/>
      <c r="B1993" s="481"/>
      <c r="C1993" s="481"/>
      <c r="D1993" s="464">
        <v>2103</v>
      </c>
      <c r="E1993" s="22" t="s">
        <v>93</v>
      </c>
      <c r="F1993" s="22" t="s">
        <v>2458</v>
      </c>
      <c r="G1993" s="20">
        <v>692.03</v>
      </c>
      <c r="AP1993" t="str">
        <f t="shared" si="62"/>
        <v/>
      </c>
      <c r="AQ1993" t="str">
        <f>IF(A1993="","",VLOOKUP(A1993,'Base Sites'!A:B,2,FALSE))</f>
        <v/>
      </c>
      <c r="AT1993" t="str">
        <f>IF(A1993="","",VLOOKUP(L1993,'Base Vendeurs'!A:B,2,FALSE))</f>
        <v/>
      </c>
      <c r="AV1993" t="str">
        <f t="shared" si="63"/>
        <v/>
      </c>
    </row>
    <row r="1994" spans="1:48" x14ac:dyDescent="0.25">
      <c r="A1994" s="481"/>
      <c r="B1994" s="481"/>
      <c r="C1994" s="481"/>
      <c r="D1994" s="464">
        <v>2318</v>
      </c>
      <c r="E1994" s="22" t="s">
        <v>382</v>
      </c>
      <c r="F1994" s="22" t="s">
        <v>2926</v>
      </c>
      <c r="G1994" s="20">
        <v>1175.3599999999999</v>
      </c>
      <c r="AP1994" t="str">
        <f t="shared" si="62"/>
        <v/>
      </c>
      <c r="AQ1994" t="str">
        <f>IF(A1994="","",VLOOKUP(A1994,'Base Sites'!A:B,2,FALSE))</f>
        <v/>
      </c>
      <c r="AT1994" t="str">
        <f>IF(A1994="","",VLOOKUP(L1994,'Base Vendeurs'!A:B,2,FALSE))</f>
        <v/>
      </c>
      <c r="AV1994" t="str">
        <f t="shared" si="63"/>
        <v/>
      </c>
    </row>
    <row r="1995" spans="1:48" x14ac:dyDescent="0.25">
      <c r="A1995" s="481"/>
      <c r="B1995" s="481"/>
      <c r="C1995" s="481"/>
      <c r="D1995" s="464">
        <v>2333</v>
      </c>
      <c r="E1995" s="22" t="s">
        <v>420</v>
      </c>
      <c r="F1995" s="22" t="s">
        <v>5145</v>
      </c>
      <c r="G1995" s="20">
        <v>1195.6200000000008</v>
      </c>
      <c r="AP1995" t="str">
        <f t="shared" si="62"/>
        <v/>
      </c>
      <c r="AQ1995" t="str">
        <f>IF(A1995="","",VLOOKUP(A1995,'Base Sites'!A:B,2,FALSE))</f>
        <v/>
      </c>
      <c r="AT1995" t="str">
        <f>IF(A1995="","",VLOOKUP(L1995,'Base Vendeurs'!A:B,2,FALSE))</f>
        <v/>
      </c>
      <c r="AV1995" t="str">
        <f t="shared" si="63"/>
        <v/>
      </c>
    </row>
    <row r="1996" spans="1:48" x14ac:dyDescent="0.25">
      <c r="A1996" s="481"/>
      <c r="B1996" s="481"/>
      <c r="C1996" s="480" t="s">
        <v>5208</v>
      </c>
      <c r="D1996" s="481"/>
      <c r="E1996" s="481"/>
      <c r="F1996" s="481"/>
      <c r="G1996" s="20">
        <v>5180.8700000000008</v>
      </c>
      <c r="AP1996" t="str">
        <f t="shared" si="62"/>
        <v/>
      </c>
      <c r="AQ1996" t="str">
        <f>IF(A1996="","",VLOOKUP(A1996,'Base Sites'!A:B,2,FALSE))</f>
        <v/>
      </c>
      <c r="AT1996" t="str">
        <f>IF(A1996="","",VLOOKUP(L1996,'Base Vendeurs'!A:B,2,FALSE))</f>
        <v/>
      </c>
      <c r="AV1996" t="str">
        <f t="shared" si="63"/>
        <v/>
      </c>
    </row>
    <row r="1997" spans="1:48" x14ac:dyDescent="0.25">
      <c r="A1997" s="481"/>
      <c r="B1997" s="481"/>
      <c r="C1997" s="22" t="s">
        <v>375</v>
      </c>
      <c r="D1997" s="464">
        <v>1517</v>
      </c>
      <c r="E1997" s="22" t="s">
        <v>26</v>
      </c>
      <c r="F1997" s="22" t="s">
        <v>2591</v>
      </c>
      <c r="G1997" s="20">
        <v>1107.1500000000001</v>
      </c>
      <c r="AP1997" t="str">
        <f t="shared" si="62"/>
        <v/>
      </c>
      <c r="AQ1997" t="str">
        <f>IF(A1997="","",VLOOKUP(A1997,'Base Sites'!A:B,2,FALSE))</f>
        <v/>
      </c>
      <c r="AT1997" t="str">
        <f>IF(A1997="","",VLOOKUP(L1997,'Base Vendeurs'!A:B,2,FALSE))</f>
        <v/>
      </c>
      <c r="AV1997" t="str">
        <f t="shared" si="63"/>
        <v/>
      </c>
    </row>
    <row r="1998" spans="1:48" x14ac:dyDescent="0.25">
      <c r="A1998" s="481"/>
      <c r="B1998" s="481"/>
      <c r="C1998" s="480" t="s">
        <v>5260</v>
      </c>
      <c r="D1998" s="481"/>
      <c r="E1998" s="481"/>
      <c r="F1998" s="481"/>
      <c r="G1998" s="20">
        <v>1107.1500000000001</v>
      </c>
      <c r="AP1998" t="str">
        <f t="shared" si="62"/>
        <v/>
      </c>
      <c r="AQ1998" t="str">
        <f>IF(A1998="","",VLOOKUP(A1998,'Base Sites'!A:B,2,FALSE))</f>
        <v/>
      </c>
      <c r="AT1998" t="str">
        <f>IF(A1998="","",VLOOKUP(L1998,'Base Vendeurs'!A:B,2,FALSE))</f>
        <v/>
      </c>
      <c r="AV1998" t="str">
        <f t="shared" si="63"/>
        <v/>
      </c>
    </row>
    <row r="1999" spans="1:48" x14ac:dyDescent="0.25">
      <c r="A1999" s="481"/>
      <c r="B1999" s="481"/>
      <c r="C1999" s="22" t="s">
        <v>388</v>
      </c>
      <c r="D1999" s="464">
        <v>1494</v>
      </c>
      <c r="E1999" s="22" t="s">
        <v>93</v>
      </c>
      <c r="F1999" s="22" t="s">
        <v>1475</v>
      </c>
      <c r="G1999" s="20">
        <v>1450.41</v>
      </c>
      <c r="AP1999" t="str">
        <f t="shared" si="62"/>
        <v/>
      </c>
      <c r="AQ1999" t="str">
        <f>IF(A1999="","",VLOOKUP(A1999,'Base Sites'!A:B,2,FALSE))</f>
        <v/>
      </c>
      <c r="AT1999" t="str">
        <f>IF(A1999="","",VLOOKUP(L1999,'Base Vendeurs'!A:B,2,FALSE))</f>
        <v/>
      </c>
      <c r="AV1999" t="str">
        <f t="shared" si="63"/>
        <v/>
      </c>
    </row>
    <row r="2000" spans="1:48" x14ac:dyDescent="0.25">
      <c r="A2000" s="481"/>
      <c r="B2000" s="481"/>
      <c r="C2000" s="480" t="s">
        <v>5227</v>
      </c>
      <c r="D2000" s="481"/>
      <c r="E2000" s="481"/>
      <c r="F2000" s="481"/>
      <c r="G2000" s="20">
        <v>1450.41</v>
      </c>
      <c r="AP2000" t="str">
        <f t="shared" si="62"/>
        <v/>
      </c>
      <c r="AQ2000" t="str">
        <f>IF(A2000="","",VLOOKUP(A2000,'Base Sites'!A:B,2,FALSE))</f>
        <v/>
      </c>
      <c r="AT2000" t="str">
        <f>IF(A2000="","",VLOOKUP(L2000,'Base Vendeurs'!A:B,2,FALSE))</f>
        <v/>
      </c>
      <c r="AV2000" t="str">
        <f t="shared" si="63"/>
        <v/>
      </c>
    </row>
    <row r="2001" spans="1:48" x14ac:dyDescent="0.25">
      <c r="A2001" s="481"/>
      <c r="B2001" s="481"/>
      <c r="C2001" s="22" t="s">
        <v>417</v>
      </c>
      <c r="D2001" s="464">
        <v>1810</v>
      </c>
      <c r="E2001" s="22" t="s">
        <v>93</v>
      </c>
      <c r="F2001" s="22" t="s">
        <v>2424</v>
      </c>
      <c r="G2001" s="20">
        <v>888.38</v>
      </c>
      <c r="AP2001" t="str">
        <f t="shared" si="62"/>
        <v/>
      </c>
      <c r="AQ2001" t="str">
        <f>IF(A2001="","",VLOOKUP(A2001,'Base Sites'!A:B,2,FALSE))</f>
        <v/>
      </c>
      <c r="AT2001" t="str">
        <f>IF(A2001="","",VLOOKUP(L2001,'Base Vendeurs'!A:B,2,FALSE))</f>
        <v/>
      </c>
      <c r="AV2001" t="str">
        <f t="shared" si="63"/>
        <v/>
      </c>
    </row>
    <row r="2002" spans="1:48" x14ac:dyDescent="0.25">
      <c r="A2002" s="481"/>
      <c r="B2002" s="481"/>
      <c r="C2002" s="480" t="s">
        <v>5228</v>
      </c>
      <c r="D2002" s="481"/>
      <c r="E2002" s="481"/>
      <c r="F2002" s="481"/>
      <c r="G2002" s="20">
        <v>888.38</v>
      </c>
      <c r="AP2002" t="str">
        <f t="shared" si="62"/>
        <v/>
      </c>
      <c r="AQ2002" t="str">
        <f>IF(A2002="","",VLOOKUP(A2002,'Base Sites'!A:B,2,FALSE))</f>
        <v/>
      </c>
      <c r="AT2002" t="str">
        <f>IF(A2002="","",VLOOKUP(L2002,'Base Vendeurs'!A:B,2,FALSE))</f>
        <v/>
      </c>
      <c r="AV2002" t="str">
        <f t="shared" si="63"/>
        <v/>
      </c>
    </row>
    <row r="2003" spans="1:48" x14ac:dyDescent="0.25">
      <c r="A2003" s="481"/>
      <c r="B2003" s="480" t="s">
        <v>5187</v>
      </c>
      <c r="C2003" s="481"/>
      <c r="D2003" s="481"/>
      <c r="E2003" s="481"/>
      <c r="F2003" s="481"/>
      <c r="G2003" s="20">
        <v>75355.140000000014</v>
      </c>
      <c r="AP2003" t="str">
        <f t="shared" si="62"/>
        <v/>
      </c>
      <c r="AQ2003" t="str">
        <f>IF(A2003="","",VLOOKUP(A2003,'Base Sites'!A:B,2,FALSE))</f>
        <v/>
      </c>
      <c r="AT2003" t="str">
        <f>IF(A2003="","",VLOOKUP(L2003,'Base Vendeurs'!A:B,2,FALSE))</f>
        <v/>
      </c>
      <c r="AV2003" t="str">
        <f t="shared" si="63"/>
        <v/>
      </c>
    </row>
    <row r="2004" spans="1:48" x14ac:dyDescent="0.25">
      <c r="A2004" s="481"/>
      <c r="B2004" s="480" t="s">
        <v>206</v>
      </c>
      <c r="C2004" s="22" t="s">
        <v>252</v>
      </c>
      <c r="D2004" s="464">
        <v>441</v>
      </c>
      <c r="E2004" s="22" t="s">
        <v>372</v>
      </c>
      <c r="F2004" s="22" t="s">
        <v>3155</v>
      </c>
      <c r="G2004" s="20">
        <v>844.52</v>
      </c>
      <c r="AP2004" t="str">
        <f t="shared" si="62"/>
        <v/>
      </c>
      <c r="AQ2004" t="str">
        <f>IF(A2004="","",VLOOKUP(A2004,'Base Sites'!A:B,2,FALSE))</f>
        <v/>
      </c>
      <c r="AT2004" t="str">
        <f>IF(A2004="","",VLOOKUP(L2004,'Base Vendeurs'!A:B,2,FALSE))</f>
        <v/>
      </c>
      <c r="AV2004" t="str">
        <f t="shared" si="63"/>
        <v/>
      </c>
    </row>
    <row r="2005" spans="1:48" x14ac:dyDescent="0.25">
      <c r="A2005" s="481"/>
      <c r="B2005" s="481"/>
      <c r="C2005" s="480" t="s">
        <v>5226</v>
      </c>
      <c r="D2005" s="481"/>
      <c r="E2005" s="481"/>
      <c r="F2005" s="481"/>
      <c r="G2005" s="20">
        <v>844.52</v>
      </c>
      <c r="AP2005" t="str">
        <f t="shared" si="62"/>
        <v/>
      </c>
      <c r="AQ2005" t="str">
        <f>IF(A2005="","",VLOOKUP(A2005,'Base Sites'!A:B,2,FALSE))</f>
        <v/>
      </c>
      <c r="AT2005" t="str">
        <f>IF(A2005="","",VLOOKUP(L2005,'Base Vendeurs'!A:B,2,FALSE))</f>
        <v/>
      </c>
      <c r="AV2005" t="str">
        <f t="shared" si="63"/>
        <v/>
      </c>
    </row>
    <row r="2006" spans="1:48" x14ac:dyDescent="0.25">
      <c r="A2006" s="481"/>
      <c r="B2006" s="481"/>
      <c r="C2006" s="480" t="s">
        <v>295</v>
      </c>
      <c r="D2006" s="464">
        <v>436</v>
      </c>
      <c r="E2006" s="22" t="s">
        <v>368</v>
      </c>
      <c r="F2006" s="22" t="s">
        <v>1800</v>
      </c>
      <c r="G2006" s="20">
        <v>647.53</v>
      </c>
      <c r="AP2006" t="str">
        <f t="shared" si="62"/>
        <v/>
      </c>
      <c r="AQ2006" t="str">
        <f>IF(A2006="","",VLOOKUP(A2006,'Base Sites'!A:B,2,FALSE))</f>
        <v/>
      </c>
      <c r="AT2006" t="str">
        <f>IF(A2006="","",VLOOKUP(L2006,'Base Vendeurs'!A:B,2,FALSE))</f>
        <v/>
      </c>
      <c r="AV2006" t="str">
        <f t="shared" si="63"/>
        <v/>
      </c>
    </row>
    <row r="2007" spans="1:48" x14ac:dyDescent="0.25">
      <c r="A2007" s="481"/>
      <c r="B2007" s="481"/>
      <c r="C2007" s="481"/>
      <c r="D2007" s="464">
        <v>440</v>
      </c>
      <c r="E2007" s="22" t="s">
        <v>379</v>
      </c>
      <c r="F2007" s="22" t="s">
        <v>4735</v>
      </c>
      <c r="G2007" s="20">
        <v>1162.04</v>
      </c>
      <c r="AP2007" t="str">
        <f t="shared" si="62"/>
        <v/>
      </c>
      <c r="AQ2007" t="str">
        <f>IF(A2007="","",VLOOKUP(A2007,'Base Sites'!A:B,2,FALSE))</f>
        <v/>
      </c>
      <c r="AT2007" t="str">
        <f>IF(A2007="","",VLOOKUP(L2007,'Base Vendeurs'!A:B,2,FALSE))</f>
        <v/>
      </c>
      <c r="AV2007" t="str">
        <f t="shared" si="63"/>
        <v/>
      </c>
    </row>
    <row r="2008" spans="1:48" x14ac:dyDescent="0.25">
      <c r="A2008" s="481"/>
      <c r="B2008" s="481"/>
      <c r="C2008" s="480" t="s">
        <v>5256</v>
      </c>
      <c r="D2008" s="481"/>
      <c r="E2008" s="481"/>
      <c r="F2008" s="481"/>
      <c r="G2008" s="20">
        <v>1809.57</v>
      </c>
      <c r="AP2008" t="str">
        <f t="shared" si="62"/>
        <v/>
      </c>
      <c r="AQ2008" t="str">
        <f>IF(A2008="","",VLOOKUP(A2008,'Base Sites'!A:B,2,FALSE))</f>
        <v/>
      </c>
      <c r="AT2008" t="str">
        <f>IF(A2008="","",VLOOKUP(L2008,'Base Vendeurs'!A:B,2,FALSE))</f>
        <v/>
      </c>
      <c r="AV2008" t="str">
        <f t="shared" si="63"/>
        <v/>
      </c>
    </row>
    <row r="2009" spans="1:48" x14ac:dyDescent="0.25">
      <c r="A2009" s="481"/>
      <c r="B2009" s="481"/>
      <c r="C2009" s="22" t="s">
        <v>356</v>
      </c>
      <c r="D2009" s="464">
        <v>460</v>
      </c>
      <c r="E2009" s="22" t="s">
        <v>379</v>
      </c>
      <c r="F2009" s="22" t="s">
        <v>3916</v>
      </c>
      <c r="G2009" s="20">
        <v>1246.83</v>
      </c>
      <c r="AP2009" t="str">
        <f t="shared" si="62"/>
        <v/>
      </c>
      <c r="AQ2009" t="str">
        <f>IF(A2009="","",VLOOKUP(A2009,'Base Sites'!A:B,2,FALSE))</f>
        <v/>
      </c>
      <c r="AT2009" t="str">
        <f>IF(A2009="","",VLOOKUP(L2009,'Base Vendeurs'!A:B,2,FALSE))</f>
        <v/>
      </c>
      <c r="AV2009" t="str">
        <f t="shared" si="63"/>
        <v/>
      </c>
    </row>
    <row r="2010" spans="1:48" x14ac:dyDescent="0.25">
      <c r="A2010" s="481"/>
      <c r="B2010" s="481"/>
      <c r="C2010" s="480" t="s">
        <v>5208</v>
      </c>
      <c r="D2010" s="481"/>
      <c r="E2010" s="481"/>
      <c r="F2010" s="481"/>
      <c r="G2010" s="20">
        <v>1246.83</v>
      </c>
      <c r="AP2010" t="str">
        <f t="shared" si="62"/>
        <v/>
      </c>
      <c r="AQ2010" t="str">
        <f>IF(A2010="","",VLOOKUP(A2010,'Base Sites'!A:B,2,FALSE))</f>
        <v/>
      </c>
      <c r="AT2010" t="str">
        <f>IF(A2010="","",VLOOKUP(L2010,'Base Vendeurs'!A:B,2,FALSE))</f>
        <v/>
      </c>
      <c r="AV2010" t="str">
        <f t="shared" si="63"/>
        <v/>
      </c>
    </row>
    <row r="2011" spans="1:48" x14ac:dyDescent="0.25">
      <c r="A2011" s="481"/>
      <c r="B2011" s="481"/>
      <c r="C2011" s="22" t="s">
        <v>3436</v>
      </c>
      <c r="D2011" s="464">
        <v>435</v>
      </c>
      <c r="E2011" s="22" t="s">
        <v>368</v>
      </c>
      <c r="F2011" s="22" t="s">
        <v>3914</v>
      </c>
      <c r="G2011" s="20">
        <v>860.40999999999985</v>
      </c>
      <c r="AP2011" t="str">
        <f t="shared" si="62"/>
        <v/>
      </c>
      <c r="AQ2011" t="str">
        <f>IF(A2011="","",VLOOKUP(A2011,'Base Sites'!A:B,2,FALSE))</f>
        <v/>
      </c>
      <c r="AT2011" t="str">
        <f>IF(A2011="","",VLOOKUP(L2011,'Base Vendeurs'!A:B,2,FALSE))</f>
        <v/>
      </c>
      <c r="AV2011" t="str">
        <f t="shared" si="63"/>
        <v/>
      </c>
    </row>
    <row r="2012" spans="1:48" x14ac:dyDescent="0.25">
      <c r="A2012" s="481"/>
      <c r="B2012" s="481"/>
      <c r="C2012" s="480" t="s">
        <v>5257</v>
      </c>
      <c r="D2012" s="481"/>
      <c r="E2012" s="481"/>
      <c r="F2012" s="481"/>
      <c r="G2012" s="20">
        <v>860.40999999999985</v>
      </c>
      <c r="AP2012" t="str">
        <f t="shared" si="62"/>
        <v/>
      </c>
      <c r="AQ2012" t="str">
        <f>IF(A2012="","",VLOOKUP(A2012,'Base Sites'!A:B,2,FALSE))</f>
        <v/>
      </c>
      <c r="AT2012" t="str">
        <f>IF(A2012="","",VLOOKUP(L2012,'Base Vendeurs'!A:B,2,FALSE))</f>
        <v/>
      </c>
      <c r="AV2012" t="str">
        <f t="shared" si="63"/>
        <v/>
      </c>
    </row>
    <row r="2013" spans="1:48" x14ac:dyDescent="0.25">
      <c r="A2013" s="481"/>
      <c r="B2013" s="480" t="s">
        <v>5202</v>
      </c>
      <c r="C2013" s="481"/>
      <c r="D2013" s="481"/>
      <c r="E2013" s="481"/>
      <c r="F2013" s="481"/>
      <c r="G2013" s="20">
        <v>4761.33</v>
      </c>
      <c r="AP2013" t="str">
        <f t="shared" si="62"/>
        <v/>
      </c>
      <c r="AQ2013" t="str">
        <f>IF(A2013="","",VLOOKUP(A2013,'Base Sites'!A:B,2,FALSE))</f>
        <v/>
      </c>
      <c r="AT2013" t="str">
        <f>IF(A2013="","",VLOOKUP(L2013,'Base Vendeurs'!A:B,2,FALSE))</f>
        <v/>
      </c>
      <c r="AV2013" t="str">
        <f t="shared" si="63"/>
        <v/>
      </c>
    </row>
    <row r="2014" spans="1:48" x14ac:dyDescent="0.25">
      <c r="A2014" s="482" t="s">
        <v>5261</v>
      </c>
      <c r="B2014" s="481"/>
      <c r="C2014" s="481"/>
      <c r="D2014" s="481"/>
      <c r="E2014" s="481"/>
      <c r="F2014" s="481"/>
      <c r="G2014" s="20">
        <v>123774.49999999999</v>
      </c>
      <c r="AP2014" t="str">
        <f t="shared" si="62"/>
        <v/>
      </c>
      <c r="AQ2014" t="e">
        <f>IF(A2014="","",VLOOKUP(A2014,'Base Sites'!A:B,2,FALSE))</f>
        <v>#N/A</v>
      </c>
      <c r="AT2014" t="e">
        <f>IF(A2014="","",VLOOKUP(L2014,'Base Vendeurs'!A:B,2,FALSE))</f>
        <v>#N/A</v>
      </c>
      <c r="AV2014" t="e">
        <f t="shared" si="63"/>
        <v>#DIV/0!</v>
      </c>
    </row>
    <row r="2015" spans="1:48" x14ac:dyDescent="0.25">
      <c r="A2015" s="482">
        <v>45</v>
      </c>
      <c r="B2015" s="480" t="s">
        <v>27</v>
      </c>
      <c r="C2015" s="22" t="s">
        <v>1405</v>
      </c>
      <c r="D2015" s="464">
        <v>27</v>
      </c>
      <c r="E2015" s="22" t="s">
        <v>40</v>
      </c>
      <c r="F2015" s="22" t="s">
        <v>3132</v>
      </c>
      <c r="G2015" s="20">
        <v>346.36</v>
      </c>
      <c r="AP2015" t="str">
        <f t="shared" si="62"/>
        <v/>
      </c>
      <c r="AQ2015" t="str">
        <f>IF(A2015="","",VLOOKUP(A2015,'Base Sites'!A:B,2,FALSE))</f>
        <v>Valauto Arras</v>
      </c>
      <c r="AT2015" t="e">
        <f>IF(A2015="","",VLOOKUP(L2015,'Base Vendeurs'!A:B,2,FALSE))</f>
        <v>#N/A</v>
      </c>
      <c r="AV2015" t="e">
        <f t="shared" si="63"/>
        <v>#DIV/0!</v>
      </c>
    </row>
    <row r="2016" spans="1:48" x14ac:dyDescent="0.25">
      <c r="A2016" s="481"/>
      <c r="B2016" s="481"/>
      <c r="C2016" s="480" t="s">
        <v>5189</v>
      </c>
      <c r="D2016" s="481"/>
      <c r="E2016" s="481"/>
      <c r="F2016" s="481"/>
      <c r="G2016" s="20">
        <v>346.36</v>
      </c>
      <c r="AP2016" t="str">
        <f t="shared" si="62"/>
        <v/>
      </c>
      <c r="AQ2016" t="str">
        <f>IF(A2016="","",VLOOKUP(A2016,'Base Sites'!A:B,2,FALSE))</f>
        <v/>
      </c>
      <c r="AT2016" t="str">
        <f>IF(A2016="","",VLOOKUP(L2016,'Base Vendeurs'!A:B,2,FALSE))</f>
        <v/>
      </c>
      <c r="AV2016" t="str">
        <f t="shared" si="63"/>
        <v/>
      </c>
    </row>
    <row r="2017" spans="1:48" x14ac:dyDescent="0.25">
      <c r="A2017" s="481"/>
      <c r="B2017" s="480" t="s">
        <v>5190</v>
      </c>
      <c r="C2017" s="481"/>
      <c r="D2017" s="481"/>
      <c r="E2017" s="481"/>
      <c r="F2017" s="481"/>
      <c r="G2017" s="20">
        <v>346.36</v>
      </c>
      <c r="AP2017" t="str">
        <f t="shared" si="62"/>
        <v/>
      </c>
      <c r="AQ2017" t="str">
        <f>IF(A2017="","",VLOOKUP(A2017,'Base Sites'!A:B,2,FALSE))</f>
        <v/>
      </c>
      <c r="AT2017" t="str">
        <f>IF(A2017="","",VLOOKUP(L2017,'Base Vendeurs'!A:B,2,FALSE))</f>
        <v/>
      </c>
      <c r="AV2017" t="str">
        <f t="shared" si="63"/>
        <v/>
      </c>
    </row>
    <row r="2018" spans="1:48" x14ac:dyDescent="0.25">
      <c r="A2018" s="481"/>
      <c r="B2018" s="480" t="s">
        <v>29</v>
      </c>
      <c r="C2018" s="22" t="s">
        <v>33</v>
      </c>
      <c r="D2018" s="464">
        <v>45</v>
      </c>
      <c r="E2018" s="22" t="s">
        <v>129</v>
      </c>
      <c r="F2018" s="22" t="s">
        <v>1155</v>
      </c>
      <c r="G2018" s="20">
        <v>649.86</v>
      </c>
      <c r="AP2018" t="str">
        <f t="shared" si="62"/>
        <v/>
      </c>
      <c r="AQ2018" t="str">
        <f>IF(A2018="","",VLOOKUP(A2018,'Base Sites'!A:B,2,FALSE))</f>
        <v/>
      </c>
      <c r="AT2018" t="str">
        <f>IF(A2018="","",VLOOKUP(L2018,'Base Vendeurs'!A:B,2,FALSE))</f>
        <v/>
      </c>
      <c r="AV2018" t="str">
        <f t="shared" si="63"/>
        <v/>
      </c>
    </row>
    <row r="2019" spans="1:48" x14ac:dyDescent="0.25">
      <c r="A2019" s="481"/>
      <c r="B2019" s="481"/>
      <c r="C2019" s="480" t="s">
        <v>5204</v>
      </c>
      <c r="D2019" s="481"/>
      <c r="E2019" s="481"/>
      <c r="F2019" s="481"/>
      <c r="G2019" s="20">
        <v>649.86</v>
      </c>
      <c r="AP2019" t="str">
        <f t="shared" si="62"/>
        <v/>
      </c>
      <c r="AQ2019" t="str">
        <f>IF(A2019="","",VLOOKUP(A2019,'Base Sites'!A:B,2,FALSE))</f>
        <v/>
      </c>
      <c r="AT2019" t="str">
        <f>IF(A2019="","",VLOOKUP(L2019,'Base Vendeurs'!A:B,2,FALSE))</f>
        <v/>
      </c>
      <c r="AV2019" t="str">
        <f t="shared" si="63"/>
        <v/>
      </c>
    </row>
    <row r="2020" spans="1:48" x14ac:dyDescent="0.25">
      <c r="A2020" s="481"/>
      <c r="B2020" s="481"/>
      <c r="C2020" s="22" t="s">
        <v>70</v>
      </c>
      <c r="D2020" s="464">
        <v>39</v>
      </c>
      <c r="E2020" s="22" t="s">
        <v>84</v>
      </c>
      <c r="F2020" s="22" t="s">
        <v>1514</v>
      </c>
      <c r="G2020" s="20">
        <v>2000.84</v>
      </c>
      <c r="AP2020" t="str">
        <f t="shared" si="62"/>
        <v/>
      </c>
      <c r="AQ2020" t="str">
        <f>IF(A2020="","",VLOOKUP(A2020,'Base Sites'!A:B,2,FALSE))</f>
        <v/>
      </c>
      <c r="AT2020" t="str">
        <f>IF(A2020="","",VLOOKUP(L2020,'Base Vendeurs'!A:B,2,FALSE))</f>
        <v/>
      </c>
      <c r="AV2020" t="str">
        <f t="shared" si="63"/>
        <v/>
      </c>
    </row>
    <row r="2021" spans="1:48" x14ac:dyDescent="0.25">
      <c r="A2021" s="481"/>
      <c r="B2021" s="481"/>
      <c r="C2021" s="480" t="s">
        <v>5205</v>
      </c>
      <c r="D2021" s="481"/>
      <c r="E2021" s="481"/>
      <c r="F2021" s="481"/>
      <c r="G2021" s="20">
        <v>2000.84</v>
      </c>
      <c r="AP2021" t="str">
        <f t="shared" si="62"/>
        <v/>
      </c>
      <c r="AQ2021" t="str">
        <f>IF(A2021="","",VLOOKUP(A2021,'Base Sites'!A:B,2,FALSE))</f>
        <v/>
      </c>
      <c r="AT2021" t="str">
        <f>IF(A2021="","",VLOOKUP(L2021,'Base Vendeurs'!A:B,2,FALSE))</f>
        <v/>
      </c>
      <c r="AV2021" t="str">
        <f t="shared" si="63"/>
        <v/>
      </c>
    </row>
    <row r="2022" spans="1:48" x14ac:dyDescent="0.25">
      <c r="A2022" s="481"/>
      <c r="B2022" s="481"/>
      <c r="C2022" s="22" t="s">
        <v>197</v>
      </c>
      <c r="D2022" s="464">
        <v>33</v>
      </c>
      <c r="E2022" s="22" t="s">
        <v>129</v>
      </c>
      <c r="F2022" s="22" t="s">
        <v>1617</v>
      </c>
      <c r="G2022" s="20">
        <v>1005.75</v>
      </c>
      <c r="AP2022" t="str">
        <f t="shared" si="62"/>
        <v/>
      </c>
      <c r="AQ2022" t="str">
        <f>IF(A2022="","",VLOOKUP(A2022,'Base Sites'!A:B,2,FALSE))</f>
        <v/>
      </c>
      <c r="AT2022" t="str">
        <f>IF(A2022="","",VLOOKUP(L2022,'Base Vendeurs'!A:B,2,FALSE))</f>
        <v/>
      </c>
      <c r="AV2022" t="str">
        <f t="shared" si="63"/>
        <v/>
      </c>
    </row>
    <row r="2023" spans="1:48" x14ac:dyDescent="0.25">
      <c r="A2023" s="481"/>
      <c r="B2023" s="481"/>
      <c r="C2023" s="480" t="s">
        <v>5212</v>
      </c>
      <c r="D2023" s="481"/>
      <c r="E2023" s="481"/>
      <c r="F2023" s="481"/>
      <c r="G2023" s="20">
        <v>1005.75</v>
      </c>
      <c r="AP2023" t="str">
        <f t="shared" si="62"/>
        <v/>
      </c>
      <c r="AQ2023" t="str">
        <f>IF(A2023="","",VLOOKUP(A2023,'Base Sites'!A:B,2,FALSE))</f>
        <v/>
      </c>
      <c r="AT2023" t="str">
        <f>IF(A2023="","",VLOOKUP(L2023,'Base Vendeurs'!A:B,2,FALSE))</f>
        <v/>
      </c>
      <c r="AV2023" t="str">
        <f t="shared" si="63"/>
        <v/>
      </c>
    </row>
    <row r="2024" spans="1:48" x14ac:dyDescent="0.25">
      <c r="A2024" s="481"/>
      <c r="B2024" s="481"/>
      <c r="C2024" s="22" t="s">
        <v>262</v>
      </c>
      <c r="D2024" s="464">
        <v>48</v>
      </c>
      <c r="E2024" s="22" t="s">
        <v>79</v>
      </c>
      <c r="F2024" s="22" t="s">
        <v>3841</v>
      </c>
      <c r="G2024" s="20">
        <v>1635.35</v>
      </c>
      <c r="AP2024" t="str">
        <f t="shared" si="62"/>
        <v/>
      </c>
      <c r="AQ2024" t="str">
        <f>IF(A2024="","",VLOOKUP(A2024,'Base Sites'!A:B,2,FALSE))</f>
        <v/>
      </c>
      <c r="AT2024" t="str">
        <f>IF(A2024="","",VLOOKUP(L2024,'Base Vendeurs'!A:B,2,FALSE))</f>
        <v/>
      </c>
      <c r="AV2024" t="str">
        <f t="shared" si="63"/>
        <v/>
      </c>
    </row>
    <row r="2025" spans="1:48" x14ac:dyDescent="0.25">
      <c r="A2025" s="481"/>
      <c r="B2025" s="481"/>
      <c r="C2025" s="480" t="s">
        <v>5186</v>
      </c>
      <c r="D2025" s="481"/>
      <c r="E2025" s="481"/>
      <c r="F2025" s="481"/>
      <c r="G2025" s="20">
        <v>1635.35</v>
      </c>
      <c r="AP2025" t="str">
        <f t="shared" si="62"/>
        <v/>
      </c>
      <c r="AQ2025" t="str">
        <f>IF(A2025="","",VLOOKUP(A2025,'Base Sites'!A:B,2,FALSE))</f>
        <v/>
      </c>
      <c r="AT2025" t="str">
        <f>IF(A2025="","",VLOOKUP(L2025,'Base Vendeurs'!A:B,2,FALSE))</f>
        <v/>
      </c>
      <c r="AV2025" t="str">
        <f t="shared" si="63"/>
        <v/>
      </c>
    </row>
    <row r="2026" spans="1:48" x14ac:dyDescent="0.25">
      <c r="A2026" s="481"/>
      <c r="B2026" s="481"/>
      <c r="C2026" s="22" t="s">
        <v>455</v>
      </c>
      <c r="D2026" s="464">
        <v>272</v>
      </c>
      <c r="E2026" s="22" t="s">
        <v>129</v>
      </c>
      <c r="F2026" s="22" t="s">
        <v>3782</v>
      </c>
      <c r="G2026" s="20">
        <v>860.51</v>
      </c>
      <c r="AP2026" t="str">
        <f t="shared" si="62"/>
        <v/>
      </c>
      <c r="AQ2026" t="str">
        <f>IF(A2026="","",VLOOKUP(A2026,'Base Sites'!A:B,2,FALSE))</f>
        <v/>
      </c>
      <c r="AT2026" t="str">
        <f>IF(A2026="","",VLOOKUP(L2026,'Base Vendeurs'!A:B,2,FALSE))</f>
        <v/>
      </c>
      <c r="AV2026" t="str">
        <f t="shared" si="63"/>
        <v/>
      </c>
    </row>
    <row r="2027" spans="1:48" x14ac:dyDescent="0.25">
      <c r="A2027" s="481"/>
      <c r="B2027" s="481"/>
      <c r="C2027" s="480" t="s">
        <v>5216</v>
      </c>
      <c r="D2027" s="481"/>
      <c r="E2027" s="481"/>
      <c r="F2027" s="481"/>
      <c r="G2027" s="20">
        <v>860.51</v>
      </c>
      <c r="AP2027" t="str">
        <f t="shared" si="62"/>
        <v/>
      </c>
      <c r="AQ2027" t="str">
        <f>IF(A2027="","",VLOOKUP(A2027,'Base Sites'!A:B,2,FALSE))</f>
        <v/>
      </c>
      <c r="AT2027" t="str">
        <f>IF(A2027="","",VLOOKUP(L2027,'Base Vendeurs'!A:B,2,FALSE))</f>
        <v/>
      </c>
      <c r="AV2027" t="str">
        <f t="shared" si="63"/>
        <v/>
      </c>
    </row>
    <row r="2028" spans="1:48" x14ac:dyDescent="0.25">
      <c r="A2028" s="481"/>
      <c r="B2028" s="481"/>
      <c r="C2028" s="480" t="s">
        <v>1405</v>
      </c>
      <c r="D2028" s="464">
        <v>20</v>
      </c>
      <c r="E2028" s="22" t="s">
        <v>178</v>
      </c>
      <c r="F2028" s="22" t="s">
        <v>4480</v>
      </c>
      <c r="G2028" s="20">
        <v>969</v>
      </c>
      <c r="AP2028" t="str">
        <f t="shared" si="62"/>
        <v/>
      </c>
      <c r="AQ2028" t="str">
        <f>IF(A2028="","",VLOOKUP(A2028,'Base Sites'!A:B,2,FALSE))</f>
        <v/>
      </c>
      <c r="AT2028" t="str">
        <f>IF(A2028="","",VLOOKUP(L2028,'Base Vendeurs'!A:B,2,FALSE))</f>
        <v/>
      </c>
      <c r="AV2028" t="str">
        <f t="shared" si="63"/>
        <v/>
      </c>
    </row>
    <row r="2029" spans="1:48" x14ac:dyDescent="0.25">
      <c r="A2029" s="481"/>
      <c r="B2029" s="481"/>
      <c r="C2029" s="481"/>
      <c r="D2029" s="464">
        <v>25</v>
      </c>
      <c r="E2029" s="22" t="s">
        <v>129</v>
      </c>
      <c r="F2029" s="22" t="s">
        <v>1407</v>
      </c>
      <c r="G2029" s="20">
        <v>10.42</v>
      </c>
      <c r="AP2029" t="str">
        <f t="shared" si="62"/>
        <v/>
      </c>
      <c r="AQ2029" t="str">
        <f>IF(A2029="","",VLOOKUP(A2029,'Base Sites'!A:B,2,FALSE))</f>
        <v/>
      </c>
      <c r="AT2029" t="str">
        <f>IF(A2029="","",VLOOKUP(L2029,'Base Vendeurs'!A:B,2,FALSE))</f>
        <v/>
      </c>
      <c r="AV2029" t="str">
        <f t="shared" si="63"/>
        <v/>
      </c>
    </row>
    <row r="2030" spans="1:48" x14ac:dyDescent="0.25">
      <c r="A2030" s="481"/>
      <c r="B2030" s="481"/>
      <c r="C2030" s="481"/>
      <c r="D2030" s="464">
        <v>29</v>
      </c>
      <c r="E2030" s="22" t="s">
        <v>378</v>
      </c>
      <c r="F2030" s="22" t="s">
        <v>3862</v>
      </c>
      <c r="G2030" s="20">
        <v>739.58</v>
      </c>
      <c r="AP2030" t="str">
        <f t="shared" si="62"/>
        <v/>
      </c>
      <c r="AQ2030" t="str">
        <f>IF(A2030="","",VLOOKUP(A2030,'Base Sites'!A:B,2,FALSE))</f>
        <v/>
      </c>
      <c r="AT2030" t="str">
        <f>IF(A2030="","",VLOOKUP(L2030,'Base Vendeurs'!A:B,2,FALSE))</f>
        <v/>
      </c>
      <c r="AV2030" t="str">
        <f t="shared" si="63"/>
        <v/>
      </c>
    </row>
    <row r="2031" spans="1:48" x14ac:dyDescent="0.25">
      <c r="A2031" s="481"/>
      <c r="B2031" s="481"/>
      <c r="C2031" s="481"/>
      <c r="D2031" s="464">
        <v>30</v>
      </c>
      <c r="E2031" s="22" t="s">
        <v>79</v>
      </c>
      <c r="F2031" s="22" t="s">
        <v>3804</v>
      </c>
      <c r="G2031" s="20">
        <v>2007.92</v>
      </c>
      <c r="AP2031" t="str">
        <f t="shared" si="62"/>
        <v/>
      </c>
      <c r="AQ2031" t="str">
        <f>IF(A2031="","",VLOOKUP(A2031,'Base Sites'!A:B,2,FALSE))</f>
        <v/>
      </c>
      <c r="AT2031" t="str">
        <f>IF(A2031="","",VLOOKUP(L2031,'Base Vendeurs'!A:B,2,FALSE))</f>
        <v/>
      </c>
      <c r="AV2031" t="str">
        <f t="shared" si="63"/>
        <v/>
      </c>
    </row>
    <row r="2032" spans="1:48" x14ac:dyDescent="0.25">
      <c r="A2032" s="481"/>
      <c r="B2032" s="481"/>
      <c r="C2032" s="481"/>
      <c r="D2032" s="464">
        <v>49</v>
      </c>
      <c r="E2032" s="22" t="s">
        <v>42</v>
      </c>
      <c r="F2032" s="22" t="s">
        <v>1711</v>
      </c>
      <c r="G2032" s="20">
        <v>447.75</v>
      </c>
      <c r="AP2032" t="str">
        <f t="shared" si="62"/>
        <v/>
      </c>
      <c r="AQ2032" t="str">
        <f>IF(A2032="","",VLOOKUP(A2032,'Base Sites'!A:B,2,FALSE))</f>
        <v/>
      </c>
      <c r="AT2032" t="str">
        <f>IF(A2032="","",VLOOKUP(L2032,'Base Vendeurs'!A:B,2,FALSE))</f>
        <v/>
      </c>
      <c r="AV2032" t="str">
        <f t="shared" si="63"/>
        <v/>
      </c>
    </row>
    <row r="2033" spans="1:48" x14ac:dyDescent="0.25">
      <c r="A2033" s="481"/>
      <c r="B2033" s="481"/>
      <c r="C2033" s="481"/>
      <c r="D2033" s="464">
        <v>51</v>
      </c>
      <c r="E2033" s="22" t="s">
        <v>84</v>
      </c>
      <c r="F2033" s="22" t="s">
        <v>4623</v>
      </c>
      <c r="G2033" s="20">
        <v>1300.27</v>
      </c>
      <c r="AP2033" t="str">
        <f t="shared" si="62"/>
        <v/>
      </c>
      <c r="AQ2033" t="str">
        <f>IF(A2033="","",VLOOKUP(A2033,'Base Sites'!A:B,2,FALSE))</f>
        <v/>
      </c>
      <c r="AT2033" t="str">
        <f>IF(A2033="","",VLOOKUP(L2033,'Base Vendeurs'!A:B,2,FALSE))</f>
        <v/>
      </c>
      <c r="AV2033" t="str">
        <f t="shared" si="63"/>
        <v/>
      </c>
    </row>
    <row r="2034" spans="1:48" x14ac:dyDescent="0.25">
      <c r="A2034" s="481"/>
      <c r="B2034" s="481"/>
      <c r="C2034" s="481"/>
      <c r="D2034" s="464">
        <v>376</v>
      </c>
      <c r="E2034" s="480" t="s">
        <v>79</v>
      </c>
      <c r="F2034" s="22" t="s">
        <v>2279</v>
      </c>
      <c r="G2034" s="20">
        <v>1325</v>
      </c>
      <c r="AP2034" t="str">
        <f t="shared" si="62"/>
        <v/>
      </c>
      <c r="AQ2034" t="str">
        <f>IF(A2034="","",VLOOKUP(A2034,'Base Sites'!A:B,2,FALSE))</f>
        <v/>
      </c>
      <c r="AT2034" t="str">
        <f>IF(A2034="","",VLOOKUP(L2034,'Base Vendeurs'!A:B,2,FALSE))</f>
        <v/>
      </c>
      <c r="AV2034" t="str">
        <f t="shared" si="63"/>
        <v/>
      </c>
    </row>
    <row r="2035" spans="1:48" x14ac:dyDescent="0.25">
      <c r="A2035" s="481"/>
      <c r="B2035" s="481"/>
      <c r="C2035" s="481"/>
      <c r="D2035" s="464">
        <v>379</v>
      </c>
      <c r="E2035" s="481" t="s">
        <v>79</v>
      </c>
      <c r="F2035" s="22" t="s">
        <v>2277</v>
      </c>
      <c r="G2035" s="20">
        <v>1071.42</v>
      </c>
      <c r="AP2035" t="str">
        <f t="shared" si="62"/>
        <v/>
      </c>
      <c r="AQ2035" t="str">
        <f>IF(A2035="","",VLOOKUP(A2035,'Base Sites'!A:B,2,FALSE))</f>
        <v/>
      </c>
      <c r="AT2035" t="str">
        <f>IF(A2035="","",VLOOKUP(L2035,'Base Vendeurs'!A:B,2,FALSE))</f>
        <v/>
      </c>
      <c r="AV2035" t="str">
        <f t="shared" si="63"/>
        <v/>
      </c>
    </row>
    <row r="2036" spans="1:48" x14ac:dyDescent="0.25">
      <c r="A2036" s="481"/>
      <c r="B2036" s="481"/>
      <c r="C2036" s="481"/>
      <c r="D2036" s="464">
        <v>380</v>
      </c>
      <c r="E2036" s="22" t="s">
        <v>129</v>
      </c>
      <c r="F2036" s="22" t="s">
        <v>4556</v>
      </c>
      <c r="G2036" s="20">
        <v>1434.18</v>
      </c>
      <c r="AP2036" t="str">
        <f t="shared" si="62"/>
        <v/>
      </c>
      <c r="AQ2036" t="str">
        <f>IF(A2036="","",VLOOKUP(A2036,'Base Sites'!A:B,2,FALSE))</f>
        <v/>
      </c>
      <c r="AT2036" t="str">
        <f>IF(A2036="","",VLOOKUP(L2036,'Base Vendeurs'!A:B,2,FALSE))</f>
        <v/>
      </c>
      <c r="AV2036" t="str">
        <f t="shared" si="63"/>
        <v/>
      </c>
    </row>
    <row r="2037" spans="1:48" x14ac:dyDescent="0.25">
      <c r="A2037" s="481"/>
      <c r="B2037" s="481"/>
      <c r="C2037" s="480" t="s">
        <v>5189</v>
      </c>
      <c r="D2037" s="481"/>
      <c r="E2037" s="481"/>
      <c r="F2037" s="481"/>
      <c r="G2037" s="20">
        <v>9305.5400000000009</v>
      </c>
      <c r="AP2037" t="str">
        <f t="shared" si="62"/>
        <v/>
      </c>
      <c r="AQ2037" t="str">
        <f>IF(A2037="","",VLOOKUP(A2037,'Base Sites'!A:B,2,FALSE))</f>
        <v/>
      </c>
      <c r="AT2037" t="str">
        <f>IF(A2037="","",VLOOKUP(L2037,'Base Vendeurs'!A:B,2,FALSE))</f>
        <v/>
      </c>
      <c r="AV2037" t="str">
        <f t="shared" si="63"/>
        <v/>
      </c>
    </row>
    <row r="2038" spans="1:48" x14ac:dyDescent="0.25">
      <c r="A2038" s="481"/>
      <c r="B2038" s="481"/>
      <c r="C2038" s="480" t="s">
        <v>2997</v>
      </c>
      <c r="D2038" s="464">
        <v>288</v>
      </c>
      <c r="E2038" s="22" t="s">
        <v>178</v>
      </c>
      <c r="F2038" s="22" t="s">
        <v>4478</v>
      </c>
      <c r="G2038" s="20">
        <v>1755.43</v>
      </c>
      <c r="AP2038" t="str">
        <f t="shared" si="62"/>
        <v/>
      </c>
      <c r="AQ2038" t="str">
        <f>IF(A2038="","",VLOOKUP(A2038,'Base Sites'!A:B,2,FALSE))</f>
        <v/>
      </c>
      <c r="AT2038" t="str">
        <f>IF(A2038="","",VLOOKUP(L2038,'Base Vendeurs'!A:B,2,FALSE))</f>
        <v/>
      </c>
      <c r="AV2038" t="str">
        <f t="shared" si="63"/>
        <v/>
      </c>
    </row>
    <row r="2039" spans="1:48" x14ac:dyDescent="0.25">
      <c r="A2039" s="481"/>
      <c r="B2039" s="481"/>
      <c r="C2039" s="481"/>
      <c r="D2039" s="464">
        <v>477</v>
      </c>
      <c r="E2039" s="22" t="s">
        <v>129</v>
      </c>
      <c r="F2039" s="22" t="s">
        <v>3776</v>
      </c>
      <c r="G2039" s="20">
        <v>860.5</v>
      </c>
      <c r="AP2039" t="str">
        <f t="shared" si="62"/>
        <v/>
      </c>
      <c r="AQ2039" t="str">
        <f>IF(A2039="","",VLOOKUP(A2039,'Base Sites'!A:B,2,FALSE))</f>
        <v/>
      </c>
      <c r="AT2039" t="str">
        <f>IF(A2039="","",VLOOKUP(L2039,'Base Vendeurs'!A:B,2,FALSE))</f>
        <v/>
      </c>
      <c r="AV2039" t="str">
        <f t="shared" si="63"/>
        <v/>
      </c>
    </row>
    <row r="2040" spans="1:48" x14ac:dyDescent="0.25">
      <c r="A2040" s="481"/>
      <c r="B2040" s="481"/>
      <c r="C2040" s="480" t="s">
        <v>5191</v>
      </c>
      <c r="D2040" s="481"/>
      <c r="E2040" s="481"/>
      <c r="F2040" s="481"/>
      <c r="G2040" s="20">
        <v>2615.9300000000003</v>
      </c>
      <c r="AP2040" t="str">
        <f t="shared" si="62"/>
        <v/>
      </c>
      <c r="AQ2040" t="str">
        <f>IF(A2040="","",VLOOKUP(A2040,'Base Sites'!A:B,2,FALSE))</f>
        <v/>
      </c>
      <c r="AT2040" t="str">
        <f>IF(A2040="","",VLOOKUP(L2040,'Base Vendeurs'!A:B,2,FALSE))</f>
        <v/>
      </c>
      <c r="AV2040" t="str">
        <f t="shared" si="63"/>
        <v/>
      </c>
    </row>
    <row r="2041" spans="1:48" x14ac:dyDescent="0.25">
      <c r="A2041" s="481"/>
      <c r="B2041" s="480" t="s">
        <v>5192</v>
      </c>
      <c r="C2041" s="481"/>
      <c r="D2041" s="481"/>
      <c r="E2041" s="481"/>
      <c r="F2041" s="481"/>
      <c r="G2041" s="20">
        <v>18073.78</v>
      </c>
      <c r="AP2041" t="str">
        <f t="shared" si="62"/>
        <v/>
      </c>
      <c r="AQ2041" t="str">
        <f>IF(A2041="","",VLOOKUP(A2041,'Base Sites'!A:B,2,FALSE))</f>
        <v/>
      </c>
      <c r="AT2041" t="str">
        <f>IF(A2041="","",VLOOKUP(L2041,'Base Vendeurs'!A:B,2,FALSE))</f>
        <v/>
      </c>
      <c r="AV2041" t="str">
        <f t="shared" si="63"/>
        <v/>
      </c>
    </row>
    <row r="2042" spans="1:48" x14ac:dyDescent="0.25">
      <c r="A2042" s="481"/>
      <c r="B2042" s="480" t="s">
        <v>104</v>
      </c>
      <c r="C2042" s="480" t="s">
        <v>33</v>
      </c>
      <c r="D2042" s="464">
        <v>951</v>
      </c>
      <c r="E2042" s="22" t="s">
        <v>24</v>
      </c>
      <c r="F2042" s="22" t="s">
        <v>65</v>
      </c>
      <c r="G2042" s="20">
        <v>711.1</v>
      </c>
      <c r="AP2042" t="str">
        <f t="shared" si="62"/>
        <v/>
      </c>
      <c r="AQ2042" t="str">
        <f>IF(A2042="","",VLOOKUP(A2042,'Base Sites'!A:B,2,FALSE))</f>
        <v/>
      </c>
      <c r="AT2042" t="str">
        <f>IF(A2042="","",VLOOKUP(L2042,'Base Vendeurs'!A:B,2,FALSE))</f>
        <v/>
      </c>
      <c r="AV2042" t="str">
        <f t="shared" si="63"/>
        <v/>
      </c>
    </row>
    <row r="2043" spans="1:48" x14ac:dyDescent="0.25">
      <c r="A2043" s="481"/>
      <c r="B2043" s="481"/>
      <c r="C2043" s="481"/>
      <c r="D2043" s="464">
        <v>1063</v>
      </c>
      <c r="E2043" s="480" t="s">
        <v>26</v>
      </c>
      <c r="F2043" s="22" t="s">
        <v>65</v>
      </c>
      <c r="G2043" s="20">
        <v>1893.28</v>
      </c>
      <c r="AP2043" t="str">
        <f t="shared" si="62"/>
        <v/>
      </c>
      <c r="AQ2043" t="str">
        <f>IF(A2043="","",VLOOKUP(A2043,'Base Sites'!A:B,2,FALSE))</f>
        <v/>
      </c>
      <c r="AT2043" t="str">
        <f>IF(A2043="","",VLOOKUP(L2043,'Base Vendeurs'!A:B,2,FALSE))</f>
        <v/>
      </c>
      <c r="AV2043" t="str">
        <f t="shared" si="63"/>
        <v/>
      </c>
    </row>
    <row r="2044" spans="1:48" x14ac:dyDescent="0.25">
      <c r="A2044" s="481"/>
      <c r="B2044" s="481"/>
      <c r="C2044" s="481"/>
      <c r="D2044" s="464">
        <v>3320</v>
      </c>
      <c r="E2044" s="481" t="s">
        <v>26</v>
      </c>
      <c r="F2044" s="22" t="s">
        <v>65</v>
      </c>
      <c r="G2044" s="20">
        <v>10.6</v>
      </c>
      <c r="AP2044" t="str">
        <f t="shared" si="62"/>
        <v/>
      </c>
      <c r="AQ2044" t="str">
        <f>IF(A2044="","",VLOOKUP(A2044,'Base Sites'!A:B,2,FALSE))</f>
        <v/>
      </c>
      <c r="AT2044" t="str">
        <f>IF(A2044="","",VLOOKUP(L2044,'Base Vendeurs'!A:B,2,FALSE))</f>
        <v/>
      </c>
      <c r="AV2044" t="str">
        <f t="shared" si="63"/>
        <v/>
      </c>
    </row>
    <row r="2045" spans="1:48" x14ac:dyDescent="0.25">
      <c r="A2045" s="481"/>
      <c r="B2045" s="481"/>
      <c r="C2045" s="481"/>
      <c r="D2045" s="464">
        <v>3370</v>
      </c>
      <c r="E2045" s="481" t="s">
        <v>26</v>
      </c>
      <c r="F2045" s="22" t="s">
        <v>65</v>
      </c>
      <c r="G2045" s="20">
        <v>36.78</v>
      </c>
      <c r="AP2045" t="str">
        <f t="shared" si="62"/>
        <v/>
      </c>
      <c r="AQ2045" t="str">
        <f>IF(A2045="","",VLOOKUP(A2045,'Base Sites'!A:B,2,FALSE))</f>
        <v/>
      </c>
      <c r="AT2045" t="str">
        <f>IF(A2045="","",VLOOKUP(L2045,'Base Vendeurs'!A:B,2,FALSE))</f>
        <v/>
      </c>
      <c r="AV2045" t="str">
        <f t="shared" si="63"/>
        <v/>
      </c>
    </row>
    <row r="2046" spans="1:48" x14ac:dyDescent="0.25">
      <c r="A2046" s="481"/>
      <c r="B2046" s="481"/>
      <c r="C2046" s="480" t="s">
        <v>5204</v>
      </c>
      <c r="D2046" s="481"/>
      <c r="E2046" s="481"/>
      <c r="F2046" s="481"/>
      <c r="G2046" s="20">
        <v>2651.76</v>
      </c>
      <c r="AP2046" t="str">
        <f t="shared" si="62"/>
        <v/>
      </c>
      <c r="AQ2046" t="str">
        <f>IF(A2046="","",VLOOKUP(A2046,'Base Sites'!A:B,2,FALSE))</f>
        <v/>
      </c>
      <c r="AT2046" t="str">
        <f>IF(A2046="","",VLOOKUP(L2046,'Base Vendeurs'!A:B,2,FALSE))</f>
        <v/>
      </c>
      <c r="AV2046" t="str">
        <f t="shared" si="63"/>
        <v/>
      </c>
    </row>
    <row r="2047" spans="1:48" x14ac:dyDescent="0.25">
      <c r="A2047" s="481"/>
      <c r="B2047" s="481"/>
      <c r="C2047" s="22" t="s">
        <v>188</v>
      </c>
      <c r="D2047" s="464">
        <v>3486</v>
      </c>
      <c r="E2047" s="22" t="s">
        <v>93</v>
      </c>
      <c r="F2047" s="22" t="s">
        <v>4891</v>
      </c>
      <c r="G2047" s="20">
        <v>748.11</v>
      </c>
      <c r="AP2047" t="str">
        <f t="shared" si="62"/>
        <v/>
      </c>
      <c r="AQ2047" t="str">
        <f>IF(A2047="","",VLOOKUP(A2047,'Base Sites'!A:B,2,FALSE))</f>
        <v/>
      </c>
      <c r="AT2047" t="str">
        <f>IF(A2047="","",VLOOKUP(L2047,'Base Vendeurs'!A:B,2,FALSE))</f>
        <v/>
      </c>
      <c r="AV2047" t="str">
        <f t="shared" si="63"/>
        <v/>
      </c>
    </row>
    <row r="2048" spans="1:48" x14ac:dyDescent="0.25">
      <c r="A2048" s="481"/>
      <c r="B2048" s="481"/>
      <c r="C2048" s="480" t="s">
        <v>5211</v>
      </c>
      <c r="D2048" s="481"/>
      <c r="E2048" s="481"/>
      <c r="F2048" s="481"/>
      <c r="G2048" s="20">
        <v>748.11</v>
      </c>
      <c r="AP2048" t="str">
        <f t="shared" si="62"/>
        <v/>
      </c>
      <c r="AQ2048" t="str">
        <f>IF(A2048="","",VLOOKUP(A2048,'Base Sites'!A:B,2,FALSE))</f>
        <v/>
      </c>
      <c r="AT2048" t="str">
        <f>IF(A2048="","",VLOOKUP(L2048,'Base Vendeurs'!A:B,2,FALSE))</f>
        <v/>
      </c>
      <c r="AV2048" t="str">
        <f t="shared" si="63"/>
        <v/>
      </c>
    </row>
    <row r="2049" spans="1:48" x14ac:dyDescent="0.25">
      <c r="A2049" s="481"/>
      <c r="B2049" s="481"/>
      <c r="C2049" s="22" t="s">
        <v>219</v>
      </c>
      <c r="D2049" s="464">
        <v>972</v>
      </c>
      <c r="E2049" s="22" t="s">
        <v>382</v>
      </c>
      <c r="F2049" s="22" t="s">
        <v>2671</v>
      </c>
      <c r="G2049" s="20">
        <v>2380.5100000000002</v>
      </c>
      <c r="AP2049" t="str">
        <f t="shared" si="62"/>
        <v/>
      </c>
      <c r="AQ2049" t="str">
        <f>IF(A2049="","",VLOOKUP(A2049,'Base Sites'!A:B,2,FALSE))</f>
        <v/>
      </c>
      <c r="AT2049" t="str">
        <f>IF(A2049="","",VLOOKUP(L2049,'Base Vendeurs'!A:B,2,FALSE))</f>
        <v/>
      </c>
      <c r="AV2049" t="str">
        <f t="shared" si="63"/>
        <v/>
      </c>
    </row>
    <row r="2050" spans="1:48" x14ac:dyDescent="0.25">
      <c r="A2050" s="481"/>
      <c r="B2050" s="481"/>
      <c r="C2050" s="480" t="s">
        <v>5213</v>
      </c>
      <c r="D2050" s="481"/>
      <c r="E2050" s="481"/>
      <c r="F2050" s="481"/>
      <c r="G2050" s="20">
        <v>2380.5100000000002</v>
      </c>
      <c r="AP2050" t="str">
        <f t="shared" ref="AP2050:AP2113" si="64">IF(AM2050="","",+AL2050/AM2050)</f>
        <v/>
      </c>
      <c r="AQ2050" t="str">
        <f>IF(A2050="","",VLOOKUP(A2050,'Base Sites'!A:B,2,FALSE))</f>
        <v/>
      </c>
      <c r="AT2050" t="str">
        <f>IF(A2050="","",VLOOKUP(L2050,'Base Vendeurs'!A:B,2,FALSE))</f>
        <v/>
      </c>
      <c r="AV2050" t="str">
        <f t="shared" si="63"/>
        <v/>
      </c>
    </row>
    <row r="2051" spans="1:48" x14ac:dyDescent="0.25">
      <c r="A2051" s="481"/>
      <c r="B2051" s="481"/>
      <c r="C2051" s="480" t="s">
        <v>262</v>
      </c>
      <c r="D2051" s="464">
        <v>643</v>
      </c>
      <c r="E2051" s="22" t="s">
        <v>26</v>
      </c>
      <c r="F2051" s="22" t="s">
        <v>1944</v>
      </c>
      <c r="G2051" s="20">
        <v>831.3</v>
      </c>
      <c r="AP2051" t="str">
        <f t="shared" si="64"/>
        <v/>
      </c>
      <c r="AQ2051" t="str">
        <f>IF(A2051="","",VLOOKUP(A2051,'Base Sites'!A:B,2,FALSE))</f>
        <v/>
      </c>
      <c r="AT2051" t="str">
        <f>IF(A2051="","",VLOOKUP(L2051,'Base Vendeurs'!A:B,2,FALSE))</f>
        <v/>
      </c>
      <c r="AV2051" t="str">
        <f t="shared" ref="AV2051:AV2114" si="65">IF(A2051="","",+AU2051/S2051)</f>
        <v/>
      </c>
    </row>
    <row r="2052" spans="1:48" x14ac:dyDescent="0.25">
      <c r="A2052" s="481"/>
      <c r="B2052" s="481"/>
      <c r="C2052" s="481"/>
      <c r="D2052" s="464">
        <v>676</v>
      </c>
      <c r="E2052" s="22" t="s">
        <v>93</v>
      </c>
      <c r="F2052" s="22" t="s">
        <v>765</v>
      </c>
      <c r="G2052" s="20">
        <v>30.58</v>
      </c>
      <c r="AP2052" t="str">
        <f t="shared" si="64"/>
        <v/>
      </c>
      <c r="AQ2052" t="str">
        <f>IF(A2052="","",VLOOKUP(A2052,'Base Sites'!A:B,2,FALSE))</f>
        <v/>
      </c>
      <c r="AT2052" t="str">
        <f>IF(A2052="","",VLOOKUP(L2052,'Base Vendeurs'!A:B,2,FALSE))</f>
        <v/>
      </c>
      <c r="AV2052" t="str">
        <f t="shared" si="65"/>
        <v/>
      </c>
    </row>
    <row r="2053" spans="1:48" x14ac:dyDescent="0.25">
      <c r="A2053" s="481"/>
      <c r="B2053" s="481"/>
      <c r="C2053" s="481"/>
      <c r="D2053" s="464">
        <v>689</v>
      </c>
      <c r="E2053" s="22" t="s">
        <v>26</v>
      </c>
      <c r="F2053" s="22" t="s">
        <v>957</v>
      </c>
      <c r="G2053" s="20">
        <v>723.92000000000007</v>
      </c>
      <c r="AP2053" t="str">
        <f t="shared" si="64"/>
        <v/>
      </c>
      <c r="AQ2053" t="str">
        <f>IF(A2053="","",VLOOKUP(A2053,'Base Sites'!A:B,2,FALSE))</f>
        <v/>
      </c>
      <c r="AT2053" t="str">
        <f>IF(A2053="","",VLOOKUP(L2053,'Base Vendeurs'!A:B,2,FALSE))</f>
        <v/>
      </c>
      <c r="AV2053" t="str">
        <f t="shared" si="65"/>
        <v/>
      </c>
    </row>
    <row r="2054" spans="1:48" x14ac:dyDescent="0.25">
      <c r="A2054" s="481"/>
      <c r="B2054" s="481"/>
      <c r="C2054" s="481"/>
      <c r="D2054" s="464">
        <v>970</v>
      </c>
      <c r="E2054" s="22" t="s">
        <v>177</v>
      </c>
      <c r="F2054" s="22" t="s">
        <v>992</v>
      </c>
      <c r="G2054" s="20">
        <v>1942.6599999999999</v>
      </c>
      <c r="AP2054" t="str">
        <f t="shared" si="64"/>
        <v/>
      </c>
      <c r="AQ2054" t="str">
        <f>IF(A2054="","",VLOOKUP(A2054,'Base Sites'!A:B,2,FALSE))</f>
        <v/>
      </c>
      <c r="AT2054" t="str">
        <f>IF(A2054="","",VLOOKUP(L2054,'Base Vendeurs'!A:B,2,FALSE))</f>
        <v/>
      </c>
      <c r="AV2054" t="str">
        <f t="shared" si="65"/>
        <v/>
      </c>
    </row>
    <row r="2055" spans="1:48" x14ac:dyDescent="0.25">
      <c r="A2055" s="481"/>
      <c r="B2055" s="481"/>
      <c r="C2055" s="481"/>
      <c r="D2055" s="464">
        <v>984</v>
      </c>
      <c r="E2055" s="480" t="s">
        <v>157</v>
      </c>
      <c r="F2055" s="22" t="s">
        <v>2816</v>
      </c>
      <c r="G2055" s="20">
        <v>1456.83</v>
      </c>
      <c r="AP2055" t="str">
        <f t="shared" si="64"/>
        <v/>
      </c>
      <c r="AQ2055" t="str">
        <f>IF(A2055="","",VLOOKUP(A2055,'Base Sites'!A:B,2,FALSE))</f>
        <v/>
      </c>
      <c r="AT2055" t="str">
        <f>IF(A2055="","",VLOOKUP(L2055,'Base Vendeurs'!A:B,2,FALSE))</f>
        <v/>
      </c>
      <c r="AV2055" t="str">
        <f t="shared" si="65"/>
        <v/>
      </c>
    </row>
    <row r="2056" spans="1:48" x14ac:dyDescent="0.25">
      <c r="A2056" s="481"/>
      <c r="B2056" s="481"/>
      <c r="C2056" s="481"/>
      <c r="D2056" s="464">
        <v>987</v>
      </c>
      <c r="E2056" s="481" t="s">
        <v>157</v>
      </c>
      <c r="F2056" s="22" t="s">
        <v>2810</v>
      </c>
      <c r="G2056" s="20">
        <v>1121.3799999999999</v>
      </c>
      <c r="AP2056" t="str">
        <f t="shared" si="64"/>
        <v/>
      </c>
      <c r="AQ2056" t="str">
        <f>IF(A2056="","",VLOOKUP(A2056,'Base Sites'!A:B,2,FALSE))</f>
        <v/>
      </c>
      <c r="AT2056" t="str">
        <f>IF(A2056="","",VLOOKUP(L2056,'Base Vendeurs'!A:B,2,FALSE))</f>
        <v/>
      </c>
      <c r="AV2056" t="str">
        <f t="shared" si="65"/>
        <v/>
      </c>
    </row>
    <row r="2057" spans="1:48" x14ac:dyDescent="0.25">
      <c r="A2057" s="481"/>
      <c r="B2057" s="481"/>
      <c r="C2057" s="481"/>
      <c r="D2057" s="464">
        <v>1083</v>
      </c>
      <c r="E2057" s="22" t="s">
        <v>26</v>
      </c>
      <c r="F2057" s="22" t="s">
        <v>4986</v>
      </c>
      <c r="G2057" s="20">
        <v>289.33</v>
      </c>
      <c r="AP2057" t="str">
        <f t="shared" si="64"/>
        <v/>
      </c>
      <c r="AQ2057" t="str">
        <f>IF(A2057="","",VLOOKUP(A2057,'Base Sites'!A:B,2,FALSE))</f>
        <v/>
      </c>
      <c r="AT2057" t="str">
        <f>IF(A2057="","",VLOOKUP(L2057,'Base Vendeurs'!A:B,2,FALSE))</f>
        <v/>
      </c>
      <c r="AV2057" t="str">
        <f t="shared" si="65"/>
        <v/>
      </c>
    </row>
    <row r="2058" spans="1:48" x14ac:dyDescent="0.25">
      <c r="A2058" s="481"/>
      <c r="B2058" s="481"/>
      <c r="C2058" s="481"/>
      <c r="D2058" s="464">
        <v>1128</v>
      </c>
      <c r="E2058" s="22" t="s">
        <v>157</v>
      </c>
      <c r="F2058" s="22" t="s">
        <v>1165</v>
      </c>
      <c r="G2058" s="20">
        <v>1550.28</v>
      </c>
      <c r="AP2058" t="str">
        <f t="shared" si="64"/>
        <v/>
      </c>
      <c r="AQ2058" t="str">
        <f>IF(A2058="","",VLOOKUP(A2058,'Base Sites'!A:B,2,FALSE))</f>
        <v/>
      </c>
      <c r="AT2058" t="str">
        <f>IF(A2058="","",VLOOKUP(L2058,'Base Vendeurs'!A:B,2,FALSE))</f>
        <v/>
      </c>
      <c r="AV2058" t="str">
        <f t="shared" si="65"/>
        <v/>
      </c>
    </row>
    <row r="2059" spans="1:48" x14ac:dyDescent="0.25">
      <c r="A2059" s="481"/>
      <c r="B2059" s="481"/>
      <c r="C2059" s="481"/>
      <c r="D2059" s="464">
        <v>2835</v>
      </c>
      <c r="E2059" s="22" t="s">
        <v>93</v>
      </c>
      <c r="F2059" s="22" t="s">
        <v>1985</v>
      </c>
      <c r="G2059" s="20">
        <v>705.76</v>
      </c>
      <c r="AP2059" t="str">
        <f t="shared" si="64"/>
        <v/>
      </c>
      <c r="AQ2059" t="str">
        <f>IF(A2059="","",VLOOKUP(A2059,'Base Sites'!A:B,2,FALSE))</f>
        <v/>
      </c>
      <c r="AT2059" t="str">
        <f>IF(A2059="","",VLOOKUP(L2059,'Base Vendeurs'!A:B,2,FALSE))</f>
        <v/>
      </c>
      <c r="AV2059" t="str">
        <f t="shared" si="65"/>
        <v/>
      </c>
    </row>
    <row r="2060" spans="1:48" x14ac:dyDescent="0.25">
      <c r="A2060" s="481"/>
      <c r="B2060" s="481"/>
      <c r="C2060" s="481"/>
      <c r="D2060" s="464">
        <v>2844</v>
      </c>
      <c r="E2060" s="22" t="s">
        <v>23</v>
      </c>
      <c r="F2060" s="22" t="s">
        <v>1115</v>
      </c>
      <c r="G2060" s="20">
        <v>865.44</v>
      </c>
      <c r="AP2060" t="str">
        <f t="shared" si="64"/>
        <v/>
      </c>
      <c r="AQ2060" t="str">
        <f>IF(A2060="","",VLOOKUP(A2060,'Base Sites'!A:B,2,FALSE))</f>
        <v/>
      </c>
      <c r="AT2060" t="str">
        <f>IF(A2060="","",VLOOKUP(L2060,'Base Vendeurs'!A:B,2,FALSE))</f>
        <v/>
      </c>
      <c r="AV2060" t="str">
        <f t="shared" si="65"/>
        <v/>
      </c>
    </row>
    <row r="2061" spans="1:48" x14ac:dyDescent="0.25">
      <c r="A2061" s="481"/>
      <c r="B2061" s="481"/>
      <c r="C2061" s="481"/>
      <c r="D2061" s="464">
        <v>2851</v>
      </c>
      <c r="E2061" s="22" t="s">
        <v>177</v>
      </c>
      <c r="F2061" s="22" t="s">
        <v>1881</v>
      </c>
      <c r="G2061" s="20">
        <v>1223.4000000000001</v>
      </c>
      <c r="AP2061" t="str">
        <f t="shared" si="64"/>
        <v/>
      </c>
      <c r="AQ2061" t="str">
        <f>IF(A2061="","",VLOOKUP(A2061,'Base Sites'!A:B,2,FALSE))</f>
        <v/>
      </c>
      <c r="AT2061" t="str">
        <f>IF(A2061="","",VLOOKUP(L2061,'Base Vendeurs'!A:B,2,FALSE))</f>
        <v/>
      </c>
      <c r="AV2061" t="str">
        <f t="shared" si="65"/>
        <v/>
      </c>
    </row>
    <row r="2062" spans="1:48" x14ac:dyDescent="0.25">
      <c r="A2062" s="481"/>
      <c r="B2062" s="481"/>
      <c r="C2062" s="481"/>
      <c r="D2062" s="464">
        <v>2861</v>
      </c>
      <c r="E2062" s="22" t="s">
        <v>107</v>
      </c>
      <c r="F2062" s="22" t="s">
        <v>1968</v>
      </c>
      <c r="G2062" s="20">
        <v>819.47</v>
      </c>
      <c r="AP2062" t="str">
        <f t="shared" si="64"/>
        <v/>
      </c>
      <c r="AQ2062" t="str">
        <f>IF(A2062="","",VLOOKUP(A2062,'Base Sites'!A:B,2,FALSE))</f>
        <v/>
      </c>
      <c r="AT2062" t="str">
        <f>IF(A2062="","",VLOOKUP(L2062,'Base Vendeurs'!A:B,2,FALSE))</f>
        <v/>
      </c>
      <c r="AV2062" t="str">
        <f t="shared" si="65"/>
        <v/>
      </c>
    </row>
    <row r="2063" spans="1:48" x14ac:dyDescent="0.25">
      <c r="A2063" s="481"/>
      <c r="B2063" s="481"/>
      <c r="C2063" s="481"/>
      <c r="D2063" s="464">
        <v>2881</v>
      </c>
      <c r="E2063" s="480" t="s">
        <v>93</v>
      </c>
      <c r="F2063" s="22" t="s">
        <v>2415</v>
      </c>
      <c r="G2063" s="20">
        <v>483.91</v>
      </c>
      <c r="AP2063" t="str">
        <f t="shared" si="64"/>
        <v/>
      </c>
      <c r="AQ2063" t="str">
        <f>IF(A2063="","",VLOOKUP(A2063,'Base Sites'!A:B,2,FALSE))</f>
        <v/>
      </c>
      <c r="AT2063" t="str">
        <f>IF(A2063="","",VLOOKUP(L2063,'Base Vendeurs'!A:B,2,FALSE))</f>
        <v/>
      </c>
      <c r="AV2063" t="str">
        <f t="shared" si="65"/>
        <v/>
      </c>
    </row>
    <row r="2064" spans="1:48" x14ac:dyDescent="0.25">
      <c r="A2064" s="481"/>
      <c r="B2064" s="481"/>
      <c r="C2064" s="481"/>
      <c r="D2064" s="464">
        <v>2889</v>
      </c>
      <c r="E2064" s="481" t="s">
        <v>93</v>
      </c>
      <c r="F2064" s="22" t="s">
        <v>1287</v>
      </c>
      <c r="G2064" s="20">
        <v>1311.6</v>
      </c>
      <c r="AP2064" t="str">
        <f t="shared" si="64"/>
        <v/>
      </c>
      <c r="AQ2064" t="str">
        <f>IF(A2064="","",VLOOKUP(A2064,'Base Sites'!A:B,2,FALSE))</f>
        <v/>
      </c>
      <c r="AT2064" t="str">
        <f>IF(A2064="","",VLOOKUP(L2064,'Base Vendeurs'!A:B,2,FALSE))</f>
        <v/>
      </c>
      <c r="AV2064" t="str">
        <f t="shared" si="65"/>
        <v/>
      </c>
    </row>
    <row r="2065" spans="1:48" x14ac:dyDescent="0.25">
      <c r="A2065" s="481"/>
      <c r="B2065" s="481"/>
      <c r="C2065" s="481"/>
      <c r="D2065" s="464">
        <v>2920</v>
      </c>
      <c r="E2065" s="481" t="s">
        <v>93</v>
      </c>
      <c r="F2065" s="22" t="s">
        <v>863</v>
      </c>
      <c r="G2065" s="20">
        <v>1176.92</v>
      </c>
      <c r="AP2065" t="str">
        <f t="shared" si="64"/>
        <v/>
      </c>
      <c r="AQ2065" t="str">
        <f>IF(A2065="","",VLOOKUP(A2065,'Base Sites'!A:B,2,FALSE))</f>
        <v/>
      </c>
      <c r="AT2065" t="str">
        <f>IF(A2065="","",VLOOKUP(L2065,'Base Vendeurs'!A:B,2,FALSE))</f>
        <v/>
      </c>
      <c r="AV2065" t="str">
        <f t="shared" si="65"/>
        <v/>
      </c>
    </row>
    <row r="2066" spans="1:48" x14ac:dyDescent="0.25">
      <c r="A2066" s="481"/>
      <c r="B2066" s="481"/>
      <c r="C2066" s="481"/>
      <c r="D2066" s="464">
        <v>2921</v>
      </c>
      <c r="E2066" s="22" t="s">
        <v>107</v>
      </c>
      <c r="F2066" s="22" t="s">
        <v>3335</v>
      </c>
      <c r="G2066" s="20">
        <v>1477.33</v>
      </c>
      <c r="AP2066" t="str">
        <f t="shared" si="64"/>
        <v/>
      </c>
      <c r="AQ2066" t="str">
        <f>IF(A2066="","",VLOOKUP(A2066,'Base Sites'!A:B,2,FALSE))</f>
        <v/>
      </c>
      <c r="AT2066" t="str">
        <f>IF(A2066="","",VLOOKUP(L2066,'Base Vendeurs'!A:B,2,FALSE))</f>
        <v/>
      </c>
      <c r="AV2066" t="str">
        <f t="shared" si="65"/>
        <v/>
      </c>
    </row>
    <row r="2067" spans="1:48" x14ac:dyDescent="0.25">
      <c r="A2067" s="481"/>
      <c r="B2067" s="481"/>
      <c r="C2067" s="481"/>
      <c r="D2067" s="464">
        <v>2926</v>
      </c>
      <c r="E2067" s="22" t="s">
        <v>157</v>
      </c>
      <c r="F2067" s="22" t="s">
        <v>1921</v>
      </c>
      <c r="G2067" s="20">
        <v>751.72</v>
      </c>
      <c r="AP2067" t="str">
        <f t="shared" si="64"/>
        <v/>
      </c>
      <c r="AQ2067" t="str">
        <f>IF(A2067="","",VLOOKUP(A2067,'Base Sites'!A:B,2,FALSE))</f>
        <v/>
      </c>
      <c r="AT2067" t="str">
        <f>IF(A2067="","",VLOOKUP(L2067,'Base Vendeurs'!A:B,2,FALSE))</f>
        <v/>
      </c>
      <c r="AV2067" t="str">
        <f t="shared" si="65"/>
        <v/>
      </c>
    </row>
    <row r="2068" spans="1:48" x14ac:dyDescent="0.25">
      <c r="A2068" s="481"/>
      <c r="B2068" s="481"/>
      <c r="C2068" s="481"/>
      <c r="D2068" s="464">
        <v>2927</v>
      </c>
      <c r="E2068" s="22" t="s">
        <v>177</v>
      </c>
      <c r="F2068" s="22" t="s">
        <v>2619</v>
      </c>
      <c r="G2068" s="20">
        <v>1318.15</v>
      </c>
      <c r="AP2068" t="str">
        <f t="shared" si="64"/>
        <v/>
      </c>
      <c r="AQ2068" t="str">
        <f>IF(A2068="","",VLOOKUP(A2068,'Base Sites'!A:B,2,FALSE))</f>
        <v/>
      </c>
      <c r="AT2068" t="str">
        <f>IF(A2068="","",VLOOKUP(L2068,'Base Vendeurs'!A:B,2,FALSE))</f>
        <v/>
      </c>
      <c r="AV2068" t="str">
        <f t="shared" si="65"/>
        <v/>
      </c>
    </row>
    <row r="2069" spans="1:48" x14ac:dyDescent="0.25">
      <c r="A2069" s="481"/>
      <c r="B2069" s="481"/>
      <c r="C2069" s="481"/>
      <c r="D2069" s="464">
        <v>3008</v>
      </c>
      <c r="E2069" s="22" t="s">
        <v>157</v>
      </c>
      <c r="F2069" s="22" t="s">
        <v>2832</v>
      </c>
      <c r="G2069" s="20">
        <v>1495.25</v>
      </c>
      <c r="AP2069" t="str">
        <f t="shared" si="64"/>
        <v/>
      </c>
      <c r="AQ2069" t="str">
        <f>IF(A2069="","",VLOOKUP(A2069,'Base Sites'!A:B,2,FALSE))</f>
        <v/>
      </c>
      <c r="AT2069" t="str">
        <f>IF(A2069="","",VLOOKUP(L2069,'Base Vendeurs'!A:B,2,FALSE))</f>
        <v/>
      </c>
      <c r="AV2069" t="str">
        <f t="shared" si="65"/>
        <v/>
      </c>
    </row>
    <row r="2070" spans="1:48" x14ac:dyDescent="0.25">
      <c r="A2070" s="481"/>
      <c r="B2070" s="481"/>
      <c r="C2070" s="481"/>
      <c r="D2070" s="464">
        <v>3016</v>
      </c>
      <c r="E2070" s="22" t="s">
        <v>26</v>
      </c>
      <c r="F2070" s="22" t="s">
        <v>953</v>
      </c>
      <c r="G2070" s="20">
        <v>2704.69</v>
      </c>
      <c r="AP2070" t="str">
        <f t="shared" si="64"/>
        <v/>
      </c>
      <c r="AQ2070" t="str">
        <f>IF(A2070="","",VLOOKUP(A2070,'Base Sites'!A:B,2,FALSE))</f>
        <v/>
      </c>
      <c r="AT2070" t="str">
        <f>IF(A2070="","",VLOOKUP(L2070,'Base Vendeurs'!A:B,2,FALSE))</f>
        <v/>
      </c>
      <c r="AV2070" t="str">
        <f t="shared" si="65"/>
        <v/>
      </c>
    </row>
    <row r="2071" spans="1:48" x14ac:dyDescent="0.25">
      <c r="A2071" s="481"/>
      <c r="B2071" s="481"/>
      <c r="C2071" s="481"/>
      <c r="D2071" s="464">
        <v>3029</v>
      </c>
      <c r="E2071" s="22" t="s">
        <v>420</v>
      </c>
      <c r="F2071" s="22" t="s">
        <v>1190</v>
      </c>
      <c r="G2071" s="20">
        <v>1024.95</v>
      </c>
      <c r="AP2071" t="str">
        <f t="shared" si="64"/>
        <v/>
      </c>
      <c r="AQ2071" t="str">
        <f>IF(A2071="","",VLOOKUP(A2071,'Base Sites'!A:B,2,FALSE))</f>
        <v/>
      </c>
      <c r="AT2071" t="str">
        <f>IF(A2071="","",VLOOKUP(L2071,'Base Vendeurs'!A:B,2,FALSE))</f>
        <v/>
      </c>
      <c r="AV2071" t="str">
        <f t="shared" si="65"/>
        <v/>
      </c>
    </row>
    <row r="2072" spans="1:48" x14ac:dyDescent="0.25">
      <c r="A2072" s="481"/>
      <c r="B2072" s="481"/>
      <c r="C2072" s="481"/>
      <c r="D2072" s="464">
        <v>3084</v>
      </c>
      <c r="E2072" s="22" t="s">
        <v>177</v>
      </c>
      <c r="F2072" s="22" t="s">
        <v>1022</v>
      </c>
      <c r="G2072" s="20">
        <v>1590.43</v>
      </c>
      <c r="AP2072" t="str">
        <f t="shared" si="64"/>
        <v/>
      </c>
      <c r="AQ2072" t="str">
        <f>IF(A2072="","",VLOOKUP(A2072,'Base Sites'!A:B,2,FALSE))</f>
        <v/>
      </c>
      <c r="AT2072" t="str">
        <f>IF(A2072="","",VLOOKUP(L2072,'Base Vendeurs'!A:B,2,FALSE))</f>
        <v/>
      </c>
      <c r="AV2072" t="str">
        <f t="shared" si="65"/>
        <v/>
      </c>
    </row>
    <row r="2073" spans="1:48" x14ac:dyDescent="0.25">
      <c r="A2073" s="481"/>
      <c r="B2073" s="481"/>
      <c r="C2073" s="481"/>
      <c r="D2073" s="464">
        <v>3110</v>
      </c>
      <c r="E2073" s="480" t="s">
        <v>23</v>
      </c>
      <c r="F2073" s="22" t="s">
        <v>2708</v>
      </c>
      <c r="G2073" s="20">
        <v>669.45</v>
      </c>
      <c r="AP2073" t="str">
        <f t="shared" si="64"/>
        <v/>
      </c>
      <c r="AQ2073" t="str">
        <f>IF(A2073="","",VLOOKUP(A2073,'Base Sites'!A:B,2,FALSE))</f>
        <v/>
      </c>
      <c r="AT2073" t="str">
        <f>IF(A2073="","",VLOOKUP(L2073,'Base Vendeurs'!A:B,2,FALSE))</f>
        <v/>
      </c>
      <c r="AV2073" t="str">
        <f t="shared" si="65"/>
        <v/>
      </c>
    </row>
    <row r="2074" spans="1:48" x14ac:dyDescent="0.25">
      <c r="A2074" s="481"/>
      <c r="B2074" s="481"/>
      <c r="C2074" s="481"/>
      <c r="D2074" s="464">
        <v>3111</v>
      </c>
      <c r="E2074" s="481" t="s">
        <v>23</v>
      </c>
      <c r="F2074" s="22" t="s">
        <v>3521</v>
      </c>
      <c r="G2074" s="20">
        <v>669.45</v>
      </c>
      <c r="AP2074" t="str">
        <f t="shared" si="64"/>
        <v/>
      </c>
      <c r="AQ2074" t="str">
        <f>IF(A2074="","",VLOOKUP(A2074,'Base Sites'!A:B,2,FALSE))</f>
        <v/>
      </c>
      <c r="AT2074" t="str">
        <f>IF(A2074="","",VLOOKUP(L2074,'Base Vendeurs'!A:B,2,FALSE))</f>
        <v/>
      </c>
      <c r="AV2074" t="str">
        <f t="shared" si="65"/>
        <v/>
      </c>
    </row>
    <row r="2075" spans="1:48" x14ac:dyDescent="0.25">
      <c r="A2075" s="481"/>
      <c r="B2075" s="481"/>
      <c r="C2075" s="481"/>
      <c r="D2075" s="464">
        <v>3126</v>
      </c>
      <c r="E2075" s="22" t="s">
        <v>93</v>
      </c>
      <c r="F2075" s="22" t="s">
        <v>1991</v>
      </c>
      <c r="G2075" s="20">
        <v>956.22</v>
      </c>
      <c r="AP2075" t="str">
        <f t="shared" si="64"/>
        <v/>
      </c>
      <c r="AQ2075" t="str">
        <f>IF(A2075="","",VLOOKUP(A2075,'Base Sites'!A:B,2,FALSE))</f>
        <v/>
      </c>
      <c r="AT2075" t="str">
        <f>IF(A2075="","",VLOOKUP(L2075,'Base Vendeurs'!A:B,2,FALSE))</f>
        <v/>
      </c>
      <c r="AV2075" t="str">
        <f t="shared" si="65"/>
        <v/>
      </c>
    </row>
    <row r="2076" spans="1:48" x14ac:dyDescent="0.25">
      <c r="A2076" s="481"/>
      <c r="B2076" s="481"/>
      <c r="C2076" s="481"/>
      <c r="D2076" s="464">
        <v>3129</v>
      </c>
      <c r="E2076" s="22" t="s">
        <v>177</v>
      </c>
      <c r="F2076" s="22" t="s">
        <v>4238</v>
      </c>
      <c r="G2076" s="20">
        <v>1779.35</v>
      </c>
      <c r="AP2076" t="str">
        <f t="shared" si="64"/>
        <v/>
      </c>
      <c r="AQ2076" t="str">
        <f>IF(A2076="","",VLOOKUP(A2076,'Base Sites'!A:B,2,FALSE))</f>
        <v/>
      </c>
      <c r="AT2076" t="str">
        <f>IF(A2076="","",VLOOKUP(L2076,'Base Vendeurs'!A:B,2,FALSE))</f>
        <v/>
      </c>
      <c r="AV2076" t="str">
        <f t="shared" si="65"/>
        <v/>
      </c>
    </row>
    <row r="2077" spans="1:48" x14ac:dyDescent="0.25">
      <c r="A2077" s="481"/>
      <c r="B2077" s="481"/>
      <c r="C2077" s="481"/>
      <c r="D2077" s="464">
        <v>3137</v>
      </c>
      <c r="E2077" s="22" t="s">
        <v>157</v>
      </c>
      <c r="F2077" s="22" t="s">
        <v>1175</v>
      </c>
      <c r="G2077" s="20">
        <v>1436.92</v>
      </c>
      <c r="AP2077" t="str">
        <f t="shared" si="64"/>
        <v/>
      </c>
      <c r="AQ2077" t="str">
        <f>IF(A2077="","",VLOOKUP(A2077,'Base Sites'!A:B,2,FALSE))</f>
        <v/>
      </c>
      <c r="AT2077" t="str">
        <f>IF(A2077="","",VLOOKUP(L2077,'Base Vendeurs'!A:B,2,FALSE))</f>
        <v/>
      </c>
      <c r="AV2077" t="str">
        <f t="shared" si="65"/>
        <v/>
      </c>
    </row>
    <row r="2078" spans="1:48" x14ac:dyDescent="0.25">
      <c r="A2078" s="481"/>
      <c r="B2078" s="481"/>
      <c r="C2078" s="481"/>
      <c r="D2078" s="464">
        <v>3138</v>
      </c>
      <c r="E2078" s="480" t="s">
        <v>177</v>
      </c>
      <c r="F2078" s="22" t="s">
        <v>1780</v>
      </c>
      <c r="G2078" s="20">
        <v>1807.44</v>
      </c>
      <c r="AP2078" t="str">
        <f t="shared" si="64"/>
        <v/>
      </c>
      <c r="AQ2078" t="str">
        <f>IF(A2078="","",VLOOKUP(A2078,'Base Sites'!A:B,2,FALSE))</f>
        <v/>
      </c>
      <c r="AT2078" t="str">
        <f>IF(A2078="","",VLOOKUP(L2078,'Base Vendeurs'!A:B,2,FALSE))</f>
        <v/>
      </c>
      <c r="AV2078" t="str">
        <f t="shared" si="65"/>
        <v/>
      </c>
    </row>
    <row r="2079" spans="1:48" x14ac:dyDescent="0.25">
      <c r="A2079" s="481"/>
      <c r="B2079" s="481"/>
      <c r="C2079" s="481"/>
      <c r="D2079" s="464">
        <v>3139</v>
      </c>
      <c r="E2079" s="481" t="s">
        <v>177</v>
      </c>
      <c r="F2079" s="22" t="s">
        <v>1778</v>
      </c>
      <c r="G2079" s="20">
        <v>1590.43</v>
      </c>
      <c r="AP2079" t="str">
        <f t="shared" si="64"/>
        <v/>
      </c>
      <c r="AQ2079" t="str">
        <f>IF(A2079="","",VLOOKUP(A2079,'Base Sites'!A:B,2,FALSE))</f>
        <v/>
      </c>
      <c r="AT2079" t="str">
        <f>IF(A2079="","",VLOOKUP(L2079,'Base Vendeurs'!A:B,2,FALSE))</f>
        <v/>
      </c>
      <c r="AV2079" t="str">
        <f t="shared" si="65"/>
        <v/>
      </c>
    </row>
    <row r="2080" spans="1:48" x14ac:dyDescent="0.25">
      <c r="A2080" s="481"/>
      <c r="B2080" s="481"/>
      <c r="C2080" s="481"/>
      <c r="D2080" s="464">
        <v>3140</v>
      </c>
      <c r="E2080" s="481" t="s">
        <v>177</v>
      </c>
      <c r="F2080" s="22" t="s">
        <v>2629</v>
      </c>
      <c r="G2080" s="20">
        <v>819.32</v>
      </c>
      <c r="AP2080" t="str">
        <f t="shared" si="64"/>
        <v/>
      </c>
      <c r="AQ2080" t="str">
        <f>IF(A2080="","",VLOOKUP(A2080,'Base Sites'!A:B,2,FALSE))</f>
        <v/>
      </c>
      <c r="AT2080" t="str">
        <f>IF(A2080="","",VLOOKUP(L2080,'Base Vendeurs'!A:B,2,FALSE))</f>
        <v/>
      </c>
      <c r="AV2080" t="str">
        <f t="shared" si="65"/>
        <v/>
      </c>
    </row>
    <row r="2081" spans="1:48" x14ac:dyDescent="0.25">
      <c r="A2081" s="481"/>
      <c r="B2081" s="481"/>
      <c r="C2081" s="481"/>
      <c r="D2081" s="464">
        <v>3141</v>
      </c>
      <c r="E2081" s="22" t="s">
        <v>382</v>
      </c>
      <c r="F2081" s="22" t="s">
        <v>2669</v>
      </c>
      <c r="G2081" s="20">
        <v>2978.18</v>
      </c>
      <c r="AP2081" t="str">
        <f t="shared" si="64"/>
        <v/>
      </c>
      <c r="AQ2081" t="str">
        <f>IF(A2081="","",VLOOKUP(A2081,'Base Sites'!A:B,2,FALSE))</f>
        <v/>
      </c>
      <c r="AT2081" t="str">
        <f>IF(A2081="","",VLOOKUP(L2081,'Base Vendeurs'!A:B,2,FALSE))</f>
        <v/>
      </c>
      <c r="AV2081" t="str">
        <f t="shared" si="65"/>
        <v/>
      </c>
    </row>
    <row r="2082" spans="1:48" x14ac:dyDescent="0.25">
      <c r="A2082" s="481"/>
      <c r="B2082" s="481"/>
      <c r="C2082" s="481"/>
      <c r="D2082" s="464">
        <v>3212</v>
      </c>
      <c r="E2082" s="22" t="s">
        <v>157</v>
      </c>
      <c r="F2082" s="22" t="s">
        <v>1853</v>
      </c>
      <c r="G2082" s="20">
        <v>623.66999999999996</v>
      </c>
      <c r="AP2082" t="str">
        <f t="shared" si="64"/>
        <v/>
      </c>
      <c r="AQ2082" t="str">
        <f>IF(A2082="","",VLOOKUP(A2082,'Base Sites'!A:B,2,FALSE))</f>
        <v/>
      </c>
      <c r="AT2082" t="str">
        <f>IF(A2082="","",VLOOKUP(L2082,'Base Vendeurs'!A:B,2,FALSE))</f>
        <v/>
      </c>
      <c r="AV2082" t="str">
        <f t="shared" si="65"/>
        <v/>
      </c>
    </row>
    <row r="2083" spans="1:48" x14ac:dyDescent="0.25">
      <c r="A2083" s="481"/>
      <c r="B2083" s="481"/>
      <c r="C2083" s="481"/>
      <c r="D2083" s="464">
        <v>3213</v>
      </c>
      <c r="E2083" s="22" t="s">
        <v>177</v>
      </c>
      <c r="F2083" s="22" t="s">
        <v>2640</v>
      </c>
      <c r="G2083" s="20">
        <v>1590.43</v>
      </c>
      <c r="AP2083" t="str">
        <f t="shared" si="64"/>
        <v/>
      </c>
      <c r="AQ2083" t="str">
        <f>IF(A2083="","",VLOOKUP(A2083,'Base Sites'!A:B,2,FALSE))</f>
        <v/>
      </c>
      <c r="AT2083" t="str">
        <f>IF(A2083="","",VLOOKUP(L2083,'Base Vendeurs'!A:B,2,FALSE))</f>
        <v/>
      </c>
      <c r="AV2083" t="str">
        <f t="shared" si="65"/>
        <v/>
      </c>
    </row>
    <row r="2084" spans="1:48" x14ac:dyDescent="0.25">
      <c r="A2084" s="481"/>
      <c r="B2084" s="481"/>
      <c r="C2084" s="481"/>
      <c r="D2084" s="464">
        <v>3220</v>
      </c>
      <c r="E2084" s="22" t="s">
        <v>93</v>
      </c>
      <c r="F2084" s="22" t="s">
        <v>4846</v>
      </c>
      <c r="G2084" s="20">
        <v>1128.3399999999999</v>
      </c>
      <c r="AP2084" t="str">
        <f t="shared" si="64"/>
        <v/>
      </c>
      <c r="AQ2084" t="str">
        <f>IF(A2084="","",VLOOKUP(A2084,'Base Sites'!A:B,2,FALSE))</f>
        <v/>
      </c>
      <c r="AT2084" t="str">
        <f>IF(A2084="","",VLOOKUP(L2084,'Base Vendeurs'!A:B,2,FALSE))</f>
        <v/>
      </c>
      <c r="AV2084" t="str">
        <f t="shared" si="65"/>
        <v/>
      </c>
    </row>
    <row r="2085" spans="1:48" x14ac:dyDescent="0.25">
      <c r="A2085" s="481"/>
      <c r="B2085" s="481"/>
      <c r="C2085" s="481"/>
      <c r="D2085" s="464">
        <v>3304</v>
      </c>
      <c r="E2085" s="22" t="s">
        <v>157</v>
      </c>
      <c r="F2085" s="22" t="s">
        <v>1862</v>
      </c>
      <c r="G2085" s="20">
        <v>1435.25</v>
      </c>
      <c r="AP2085" t="str">
        <f t="shared" si="64"/>
        <v/>
      </c>
      <c r="AQ2085" t="str">
        <f>IF(A2085="","",VLOOKUP(A2085,'Base Sites'!A:B,2,FALSE))</f>
        <v/>
      </c>
      <c r="AT2085" t="str">
        <f>IF(A2085="","",VLOOKUP(L2085,'Base Vendeurs'!A:B,2,FALSE))</f>
        <v/>
      </c>
      <c r="AV2085" t="str">
        <f t="shared" si="65"/>
        <v/>
      </c>
    </row>
    <row r="2086" spans="1:48" x14ac:dyDescent="0.25">
      <c r="A2086" s="481"/>
      <c r="B2086" s="481"/>
      <c r="C2086" s="481"/>
      <c r="D2086" s="464">
        <v>3305</v>
      </c>
      <c r="E2086" s="22" t="s">
        <v>93</v>
      </c>
      <c r="F2086" s="22" t="s">
        <v>4068</v>
      </c>
      <c r="G2086" s="20">
        <v>888.67</v>
      </c>
      <c r="AP2086" t="str">
        <f t="shared" si="64"/>
        <v/>
      </c>
      <c r="AQ2086" t="str">
        <f>IF(A2086="","",VLOOKUP(A2086,'Base Sites'!A:B,2,FALSE))</f>
        <v/>
      </c>
      <c r="AT2086" t="str">
        <f>IF(A2086="","",VLOOKUP(L2086,'Base Vendeurs'!A:B,2,FALSE))</f>
        <v/>
      </c>
      <c r="AV2086" t="str">
        <f t="shared" si="65"/>
        <v/>
      </c>
    </row>
    <row r="2087" spans="1:48" x14ac:dyDescent="0.25">
      <c r="A2087" s="481"/>
      <c r="B2087" s="481"/>
      <c r="C2087" s="481"/>
      <c r="D2087" s="464">
        <v>3311</v>
      </c>
      <c r="E2087" s="22" t="s">
        <v>23</v>
      </c>
      <c r="F2087" s="22" t="s">
        <v>5067</v>
      </c>
      <c r="G2087" s="20">
        <v>743.23</v>
      </c>
      <c r="AP2087" t="str">
        <f t="shared" si="64"/>
        <v/>
      </c>
      <c r="AQ2087" t="str">
        <f>IF(A2087="","",VLOOKUP(A2087,'Base Sites'!A:B,2,FALSE))</f>
        <v/>
      </c>
      <c r="AT2087" t="str">
        <f>IF(A2087="","",VLOOKUP(L2087,'Base Vendeurs'!A:B,2,FALSE))</f>
        <v/>
      </c>
      <c r="AV2087" t="str">
        <f t="shared" si="65"/>
        <v/>
      </c>
    </row>
    <row r="2088" spans="1:48" x14ac:dyDescent="0.25">
      <c r="A2088" s="481"/>
      <c r="B2088" s="481"/>
      <c r="C2088" s="481"/>
      <c r="D2088" s="464">
        <v>3318</v>
      </c>
      <c r="E2088" s="22" t="s">
        <v>205</v>
      </c>
      <c r="F2088" s="22" t="s">
        <v>5048</v>
      </c>
      <c r="G2088" s="20">
        <v>1239.53</v>
      </c>
      <c r="AP2088" t="str">
        <f t="shared" si="64"/>
        <v/>
      </c>
      <c r="AQ2088" t="str">
        <f>IF(A2088="","",VLOOKUP(A2088,'Base Sites'!A:B,2,FALSE))</f>
        <v/>
      </c>
      <c r="AT2088" t="str">
        <f>IF(A2088="","",VLOOKUP(L2088,'Base Vendeurs'!A:B,2,FALSE))</f>
        <v/>
      </c>
      <c r="AV2088" t="str">
        <f t="shared" si="65"/>
        <v/>
      </c>
    </row>
    <row r="2089" spans="1:48" x14ac:dyDescent="0.25">
      <c r="A2089" s="481"/>
      <c r="B2089" s="481"/>
      <c r="C2089" s="481"/>
      <c r="D2089" s="464">
        <v>3321</v>
      </c>
      <c r="E2089" s="22" t="s">
        <v>93</v>
      </c>
      <c r="F2089" s="22" t="s">
        <v>4090</v>
      </c>
      <c r="G2089" s="20">
        <v>1069.67</v>
      </c>
      <c r="AP2089" t="str">
        <f t="shared" si="64"/>
        <v/>
      </c>
      <c r="AQ2089" t="str">
        <f>IF(A2089="","",VLOOKUP(A2089,'Base Sites'!A:B,2,FALSE))</f>
        <v/>
      </c>
      <c r="AT2089" t="str">
        <f>IF(A2089="","",VLOOKUP(L2089,'Base Vendeurs'!A:B,2,FALSE))</f>
        <v/>
      </c>
      <c r="AV2089" t="str">
        <f t="shared" si="65"/>
        <v/>
      </c>
    </row>
    <row r="2090" spans="1:48" x14ac:dyDescent="0.25">
      <c r="A2090" s="481"/>
      <c r="B2090" s="481"/>
      <c r="C2090" s="481"/>
      <c r="D2090" s="464">
        <v>3326</v>
      </c>
      <c r="E2090" s="22" t="s">
        <v>177</v>
      </c>
      <c r="F2090" s="22" t="s">
        <v>5046</v>
      </c>
      <c r="G2090" s="20">
        <v>1671.98</v>
      </c>
      <c r="AP2090" t="str">
        <f t="shared" si="64"/>
        <v/>
      </c>
      <c r="AQ2090" t="str">
        <f>IF(A2090="","",VLOOKUP(A2090,'Base Sites'!A:B,2,FALSE))</f>
        <v/>
      </c>
      <c r="AT2090" t="str">
        <f>IF(A2090="","",VLOOKUP(L2090,'Base Vendeurs'!A:B,2,FALSE))</f>
        <v/>
      </c>
      <c r="AV2090" t="str">
        <f t="shared" si="65"/>
        <v/>
      </c>
    </row>
    <row r="2091" spans="1:48" x14ac:dyDescent="0.25">
      <c r="A2091" s="481"/>
      <c r="B2091" s="481"/>
      <c r="C2091" s="481"/>
      <c r="D2091" s="464">
        <v>3328</v>
      </c>
      <c r="E2091" s="22" t="s">
        <v>93</v>
      </c>
      <c r="F2091" s="22" t="s">
        <v>814</v>
      </c>
      <c r="G2091" s="20">
        <v>951.29</v>
      </c>
      <c r="AP2091" t="str">
        <f t="shared" si="64"/>
        <v/>
      </c>
      <c r="AQ2091" t="str">
        <f>IF(A2091="","",VLOOKUP(A2091,'Base Sites'!A:B,2,FALSE))</f>
        <v/>
      </c>
      <c r="AT2091" t="str">
        <f>IF(A2091="","",VLOOKUP(L2091,'Base Vendeurs'!A:B,2,FALSE))</f>
        <v/>
      </c>
      <c r="AV2091" t="str">
        <f t="shared" si="65"/>
        <v/>
      </c>
    </row>
    <row r="2092" spans="1:48" x14ac:dyDescent="0.25">
      <c r="A2092" s="481"/>
      <c r="B2092" s="481"/>
      <c r="C2092" s="481"/>
      <c r="D2092" s="464">
        <v>3329</v>
      </c>
      <c r="E2092" s="22" t="s">
        <v>107</v>
      </c>
      <c r="F2092" s="22" t="s">
        <v>4152</v>
      </c>
      <c r="G2092" s="20">
        <v>982.34</v>
      </c>
      <c r="AP2092" t="str">
        <f t="shared" si="64"/>
        <v/>
      </c>
      <c r="AQ2092" t="str">
        <f>IF(A2092="","",VLOOKUP(A2092,'Base Sites'!A:B,2,FALSE))</f>
        <v/>
      </c>
      <c r="AT2092" t="str">
        <f>IF(A2092="","",VLOOKUP(L2092,'Base Vendeurs'!A:B,2,FALSE))</f>
        <v/>
      </c>
      <c r="AV2092" t="str">
        <f t="shared" si="65"/>
        <v/>
      </c>
    </row>
    <row r="2093" spans="1:48" x14ac:dyDescent="0.25">
      <c r="A2093" s="481"/>
      <c r="B2093" s="481"/>
      <c r="C2093" s="481"/>
      <c r="D2093" s="464">
        <v>3331</v>
      </c>
      <c r="E2093" s="22" t="s">
        <v>177</v>
      </c>
      <c r="F2093" s="22" t="s">
        <v>5040</v>
      </c>
      <c r="G2093" s="20">
        <v>2079.27</v>
      </c>
      <c r="AP2093" t="str">
        <f t="shared" si="64"/>
        <v/>
      </c>
      <c r="AQ2093" t="str">
        <f>IF(A2093="","",VLOOKUP(A2093,'Base Sites'!A:B,2,FALSE))</f>
        <v/>
      </c>
      <c r="AT2093" t="str">
        <f>IF(A2093="","",VLOOKUP(L2093,'Base Vendeurs'!A:B,2,FALSE))</f>
        <v/>
      </c>
      <c r="AV2093" t="str">
        <f t="shared" si="65"/>
        <v/>
      </c>
    </row>
    <row r="2094" spans="1:48" x14ac:dyDescent="0.25">
      <c r="A2094" s="481"/>
      <c r="B2094" s="481"/>
      <c r="C2094" s="481"/>
      <c r="D2094" s="464">
        <v>3333</v>
      </c>
      <c r="E2094" s="22" t="s">
        <v>23</v>
      </c>
      <c r="F2094" s="22" t="s">
        <v>1060</v>
      </c>
      <c r="G2094" s="20">
        <v>623.28</v>
      </c>
      <c r="AP2094" t="str">
        <f t="shared" si="64"/>
        <v/>
      </c>
      <c r="AQ2094" t="str">
        <f>IF(A2094="","",VLOOKUP(A2094,'Base Sites'!A:B,2,FALSE))</f>
        <v/>
      </c>
      <c r="AT2094" t="str">
        <f>IF(A2094="","",VLOOKUP(L2094,'Base Vendeurs'!A:B,2,FALSE))</f>
        <v/>
      </c>
      <c r="AV2094" t="str">
        <f t="shared" si="65"/>
        <v/>
      </c>
    </row>
    <row r="2095" spans="1:48" x14ac:dyDescent="0.25">
      <c r="A2095" s="481"/>
      <c r="B2095" s="481"/>
      <c r="C2095" s="481"/>
      <c r="D2095" s="464">
        <v>3334</v>
      </c>
      <c r="E2095" s="22" t="s">
        <v>177</v>
      </c>
      <c r="F2095" s="22" t="s">
        <v>3471</v>
      </c>
      <c r="G2095" s="20">
        <v>1957.06</v>
      </c>
      <c r="AP2095" t="str">
        <f t="shared" si="64"/>
        <v/>
      </c>
      <c r="AQ2095" t="str">
        <f>IF(A2095="","",VLOOKUP(A2095,'Base Sites'!A:B,2,FALSE))</f>
        <v/>
      </c>
      <c r="AT2095" t="str">
        <f>IF(A2095="","",VLOOKUP(L2095,'Base Vendeurs'!A:B,2,FALSE))</f>
        <v/>
      </c>
      <c r="AV2095" t="str">
        <f t="shared" si="65"/>
        <v/>
      </c>
    </row>
    <row r="2096" spans="1:48" x14ac:dyDescent="0.25">
      <c r="A2096" s="481"/>
      <c r="B2096" s="481"/>
      <c r="C2096" s="481"/>
      <c r="D2096" s="464">
        <v>3337</v>
      </c>
      <c r="E2096" s="22" t="s">
        <v>93</v>
      </c>
      <c r="F2096" s="22" t="s">
        <v>4090</v>
      </c>
      <c r="G2096" s="20">
        <v>1091.1600000000001</v>
      </c>
      <c r="AP2096" t="str">
        <f t="shared" si="64"/>
        <v/>
      </c>
      <c r="AQ2096" t="str">
        <f>IF(A2096="","",VLOOKUP(A2096,'Base Sites'!A:B,2,FALSE))</f>
        <v/>
      </c>
      <c r="AT2096" t="str">
        <f>IF(A2096="","",VLOOKUP(L2096,'Base Vendeurs'!A:B,2,FALSE))</f>
        <v/>
      </c>
      <c r="AV2096" t="str">
        <f t="shared" si="65"/>
        <v/>
      </c>
    </row>
    <row r="2097" spans="1:48" x14ac:dyDescent="0.25">
      <c r="A2097" s="481"/>
      <c r="B2097" s="481"/>
      <c r="C2097" s="481"/>
      <c r="D2097" s="464">
        <v>3342</v>
      </c>
      <c r="E2097" s="22" t="s">
        <v>177</v>
      </c>
      <c r="F2097" s="22" t="s">
        <v>4992</v>
      </c>
      <c r="G2097" s="20">
        <v>1595.06</v>
      </c>
      <c r="AP2097" t="str">
        <f t="shared" si="64"/>
        <v/>
      </c>
      <c r="AQ2097" t="str">
        <f>IF(A2097="","",VLOOKUP(A2097,'Base Sites'!A:B,2,FALSE))</f>
        <v/>
      </c>
      <c r="AT2097" t="str">
        <f>IF(A2097="","",VLOOKUP(L2097,'Base Vendeurs'!A:B,2,FALSE))</f>
        <v/>
      </c>
      <c r="AV2097" t="str">
        <f t="shared" si="65"/>
        <v/>
      </c>
    </row>
    <row r="2098" spans="1:48" x14ac:dyDescent="0.25">
      <c r="A2098" s="481"/>
      <c r="B2098" s="481"/>
      <c r="C2098" s="481"/>
      <c r="D2098" s="464">
        <v>3356</v>
      </c>
      <c r="E2098" s="22" t="s">
        <v>93</v>
      </c>
      <c r="F2098" s="22" t="s">
        <v>4054</v>
      </c>
      <c r="G2098" s="20">
        <v>954.01</v>
      </c>
      <c r="AP2098" t="str">
        <f t="shared" si="64"/>
        <v/>
      </c>
      <c r="AQ2098" t="str">
        <f>IF(A2098="","",VLOOKUP(A2098,'Base Sites'!A:B,2,FALSE))</f>
        <v/>
      </c>
      <c r="AT2098" t="str">
        <f>IF(A2098="","",VLOOKUP(L2098,'Base Vendeurs'!A:B,2,FALSE))</f>
        <v/>
      </c>
      <c r="AV2098" t="str">
        <f t="shared" si="65"/>
        <v/>
      </c>
    </row>
    <row r="2099" spans="1:48" x14ac:dyDescent="0.25">
      <c r="A2099" s="481"/>
      <c r="B2099" s="481"/>
      <c r="C2099" s="481"/>
      <c r="D2099" s="464">
        <v>3360</v>
      </c>
      <c r="E2099" s="480" t="s">
        <v>107</v>
      </c>
      <c r="F2099" s="22" t="s">
        <v>2490</v>
      </c>
      <c r="G2099" s="20">
        <v>839.18</v>
      </c>
      <c r="AP2099" t="str">
        <f t="shared" si="64"/>
        <v/>
      </c>
      <c r="AQ2099" t="str">
        <f>IF(A2099="","",VLOOKUP(A2099,'Base Sites'!A:B,2,FALSE))</f>
        <v/>
      </c>
      <c r="AT2099" t="str">
        <f>IF(A2099="","",VLOOKUP(L2099,'Base Vendeurs'!A:B,2,FALSE))</f>
        <v/>
      </c>
      <c r="AV2099" t="str">
        <f t="shared" si="65"/>
        <v/>
      </c>
    </row>
    <row r="2100" spans="1:48" x14ac:dyDescent="0.25">
      <c r="A2100" s="481"/>
      <c r="B2100" s="481"/>
      <c r="C2100" s="481"/>
      <c r="D2100" s="464">
        <v>3362</v>
      </c>
      <c r="E2100" s="481" t="s">
        <v>107</v>
      </c>
      <c r="F2100" s="22" t="s">
        <v>4938</v>
      </c>
      <c r="G2100" s="20">
        <v>797.76</v>
      </c>
      <c r="AP2100" t="str">
        <f t="shared" si="64"/>
        <v/>
      </c>
      <c r="AQ2100" t="str">
        <f>IF(A2100="","",VLOOKUP(A2100,'Base Sites'!A:B,2,FALSE))</f>
        <v/>
      </c>
      <c r="AT2100" t="str">
        <f>IF(A2100="","",VLOOKUP(L2100,'Base Vendeurs'!A:B,2,FALSE))</f>
        <v/>
      </c>
      <c r="AV2100" t="str">
        <f t="shared" si="65"/>
        <v/>
      </c>
    </row>
    <row r="2101" spans="1:48" x14ac:dyDescent="0.25">
      <c r="A2101" s="481"/>
      <c r="B2101" s="481"/>
      <c r="C2101" s="481"/>
      <c r="D2101" s="464">
        <v>3366</v>
      </c>
      <c r="E2101" s="22" t="s">
        <v>177</v>
      </c>
      <c r="F2101" s="22" t="s">
        <v>4258</v>
      </c>
      <c r="G2101" s="20">
        <v>1343.03</v>
      </c>
      <c r="AP2101" t="str">
        <f t="shared" si="64"/>
        <v/>
      </c>
      <c r="AQ2101" t="str">
        <f>IF(A2101="","",VLOOKUP(A2101,'Base Sites'!A:B,2,FALSE))</f>
        <v/>
      </c>
      <c r="AT2101" t="str">
        <f>IF(A2101="","",VLOOKUP(L2101,'Base Vendeurs'!A:B,2,FALSE))</f>
        <v/>
      </c>
      <c r="AV2101" t="str">
        <f t="shared" si="65"/>
        <v/>
      </c>
    </row>
    <row r="2102" spans="1:48" x14ac:dyDescent="0.25">
      <c r="A2102" s="481"/>
      <c r="B2102" s="481"/>
      <c r="C2102" s="481"/>
      <c r="D2102" s="464">
        <v>3371</v>
      </c>
      <c r="E2102" s="22" t="s">
        <v>93</v>
      </c>
      <c r="F2102" s="22" t="s">
        <v>4872</v>
      </c>
      <c r="G2102" s="20">
        <v>1175.31</v>
      </c>
      <c r="AP2102" t="str">
        <f t="shared" si="64"/>
        <v/>
      </c>
      <c r="AQ2102" t="str">
        <f>IF(A2102="","",VLOOKUP(A2102,'Base Sites'!A:B,2,FALSE))</f>
        <v/>
      </c>
      <c r="AT2102" t="str">
        <f>IF(A2102="","",VLOOKUP(L2102,'Base Vendeurs'!A:B,2,FALSE))</f>
        <v/>
      </c>
      <c r="AV2102" t="str">
        <f t="shared" si="65"/>
        <v/>
      </c>
    </row>
    <row r="2103" spans="1:48" x14ac:dyDescent="0.25">
      <c r="A2103" s="481"/>
      <c r="B2103" s="481"/>
      <c r="C2103" s="481"/>
      <c r="D2103" s="464">
        <v>3374</v>
      </c>
      <c r="E2103" s="22" t="s">
        <v>177</v>
      </c>
      <c r="F2103" s="22" t="s">
        <v>4252</v>
      </c>
      <c r="G2103" s="20">
        <v>6597.1</v>
      </c>
      <c r="AP2103" t="str">
        <f t="shared" si="64"/>
        <v/>
      </c>
      <c r="AQ2103" t="str">
        <f>IF(A2103="","",VLOOKUP(A2103,'Base Sites'!A:B,2,FALSE))</f>
        <v/>
      </c>
      <c r="AT2103" t="str">
        <f>IF(A2103="","",VLOOKUP(L2103,'Base Vendeurs'!A:B,2,FALSE))</f>
        <v/>
      </c>
      <c r="AV2103" t="str">
        <f t="shared" si="65"/>
        <v/>
      </c>
    </row>
    <row r="2104" spans="1:48" x14ac:dyDescent="0.25">
      <c r="A2104" s="481"/>
      <c r="B2104" s="481"/>
      <c r="C2104" s="481"/>
      <c r="D2104" s="464">
        <v>3379</v>
      </c>
      <c r="E2104" s="22" t="s">
        <v>23</v>
      </c>
      <c r="F2104" s="22" t="s">
        <v>5078</v>
      </c>
      <c r="G2104" s="20">
        <v>615.91</v>
      </c>
      <c r="AP2104" t="str">
        <f t="shared" si="64"/>
        <v/>
      </c>
      <c r="AQ2104" t="str">
        <f>IF(A2104="","",VLOOKUP(A2104,'Base Sites'!A:B,2,FALSE))</f>
        <v/>
      </c>
      <c r="AT2104" t="str">
        <f>IF(A2104="","",VLOOKUP(L2104,'Base Vendeurs'!A:B,2,FALSE))</f>
        <v/>
      </c>
      <c r="AV2104" t="str">
        <f t="shared" si="65"/>
        <v/>
      </c>
    </row>
    <row r="2105" spans="1:48" x14ac:dyDescent="0.25">
      <c r="A2105" s="481"/>
      <c r="B2105" s="481"/>
      <c r="C2105" s="481"/>
      <c r="D2105" s="464">
        <v>3388</v>
      </c>
      <c r="E2105" s="480" t="s">
        <v>93</v>
      </c>
      <c r="F2105" s="22" t="s">
        <v>4043</v>
      </c>
      <c r="G2105" s="20">
        <v>1749.07</v>
      </c>
      <c r="AP2105" t="str">
        <f t="shared" si="64"/>
        <v/>
      </c>
      <c r="AQ2105" t="str">
        <f>IF(A2105="","",VLOOKUP(A2105,'Base Sites'!A:B,2,FALSE))</f>
        <v/>
      </c>
      <c r="AT2105" t="str">
        <f>IF(A2105="","",VLOOKUP(L2105,'Base Vendeurs'!A:B,2,FALSE))</f>
        <v/>
      </c>
      <c r="AV2105" t="str">
        <f t="shared" si="65"/>
        <v/>
      </c>
    </row>
    <row r="2106" spans="1:48" x14ac:dyDescent="0.25">
      <c r="A2106" s="481"/>
      <c r="B2106" s="481"/>
      <c r="C2106" s="481"/>
      <c r="D2106" s="464">
        <v>3443</v>
      </c>
      <c r="E2106" s="481" t="s">
        <v>93</v>
      </c>
      <c r="F2106" s="22" t="s">
        <v>4816</v>
      </c>
      <c r="G2106" s="20">
        <v>959.15</v>
      </c>
      <c r="AP2106" t="str">
        <f t="shared" si="64"/>
        <v/>
      </c>
      <c r="AQ2106" t="str">
        <f>IF(A2106="","",VLOOKUP(A2106,'Base Sites'!A:B,2,FALSE))</f>
        <v/>
      </c>
      <c r="AT2106" t="str">
        <f>IF(A2106="","",VLOOKUP(L2106,'Base Vendeurs'!A:B,2,FALSE))</f>
        <v/>
      </c>
      <c r="AV2106" t="str">
        <f t="shared" si="65"/>
        <v/>
      </c>
    </row>
    <row r="2107" spans="1:48" x14ac:dyDescent="0.25">
      <c r="A2107" s="481"/>
      <c r="B2107" s="481"/>
      <c r="C2107" s="481"/>
      <c r="D2107" s="464">
        <v>3465</v>
      </c>
      <c r="E2107" s="22" t="s">
        <v>23</v>
      </c>
      <c r="F2107" s="22" t="s">
        <v>2706</v>
      </c>
      <c r="G2107" s="20">
        <v>774.94</v>
      </c>
      <c r="AP2107" t="str">
        <f t="shared" si="64"/>
        <v/>
      </c>
      <c r="AQ2107" t="str">
        <f>IF(A2107="","",VLOOKUP(A2107,'Base Sites'!A:B,2,FALSE))</f>
        <v/>
      </c>
      <c r="AT2107" t="str">
        <f>IF(A2107="","",VLOOKUP(L2107,'Base Vendeurs'!A:B,2,FALSE))</f>
        <v/>
      </c>
      <c r="AV2107" t="str">
        <f t="shared" si="65"/>
        <v/>
      </c>
    </row>
    <row r="2108" spans="1:48" x14ac:dyDescent="0.25">
      <c r="A2108" s="481"/>
      <c r="B2108" s="481"/>
      <c r="C2108" s="481"/>
      <c r="D2108" s="464">
        <v>3470</v>
      </c>
      <c r="E2108" s="22" t="s">
        <v>107</v>
      </c>
      <c r="F2108" s="22" t="s">
        <v>3317</v>
      </c>
      <c r="G2108" s="20">
        <v>1000.02</v>
      </c>
      <c r="AP2108" t="str">
        <f t="shared" si="64"/>
        <v/>
      </c>
      <c r="AQ2108" t="str">
        <f>IF(A2108="","",VLOOKUP(A2108,'Base Sites'!A:B,2,FALSE))</f>
        <v/>
      </c>
      <c r="AT2108" t="str">
        <f>IF(A2108="","",VLOOKUP(L2108,'Base Vendeurs'!A:B,2,FALSE))</f>
        <v/>
      </c>
      <c r="AV2108" t="str">
        <f t="shared" si="65"/>
        <v/>
      </c>
    </row>
    <row r="2109" spans="1:48" x14ac:dyDescent="0.25">
      <c r="A2109" s="481"/>
      <c r="B2109" s="481"/>
      <c r="C2109" s="481"/>
      <c r="D2109" s="464">
        <v>3569</v>
      </c>
      <c r="E2109" s="480" t="s">
        <v>93</v>
      </c>
      <c r="F2109" s="22" t="s">
        <v>4828</v>
      </c>
      <c r="G2109" s="20">
        <v>1504.48</v>
      </c>
      <c r="AP2109" t="str">
        <f t="shared" si="64"/>
        <v/>
      </c>
      <c r="AQ2109" t="str">
        <f>IF(A2109="","",VLOOKUP(A2109,'Base Sites'!A:B,2,FALSE))</f>
        <v/>
      </c>
      <c r="AT2109" t="str">
        <f>IF(A2109="","",VLOOKUP(L2109,'Base Vendeurs'!A:B,2,FALSE))</f>
        <v/>
      </c>
      <c r="AV2109" t="str">
        <f t="shared" si="65"/>
        <v/>
      </c>
    </row>
    <row r="2110" spans="1:48" x14ac:dyDescent="0.25">
      <c r="A2110" s="481"/>
      <c r="B2110" s="481"/>
      <c r="C2110" s="481"/>
      <c r="D2110" s="464">
        <v>3572</v>
      </c>
      <c r="E2110" s="481" t="s">
        <v>93</v>
      </c>
      <c r="F2110" s="22" t="s">
        <v>4072</v>
      </c>
      <c r="G2110" s="20">
        <v>325.7</v>
      </c>
      <c r="AP2110" t="str">
        <f t="shared" si="64"/>
        <v/>
      </c>
      <c r="AQ2110" t="str">
        <f>IF(A2110="","",VLOOKUP(A2110,'Base Sites'!A:B,2,FALSE))</f>
        <v/>
      </c>
      <c r="AT2110" t="str">
        <f>IF(A2110="","",VLOOKUP(L2110,'Base Vendeurs'!A:B,2,FALSE))</f>
        <v/>
      </c>
      <c r="AV2110" t="str">
        <f t="shared" si="65"/>
        <v/>
      </c>
    </row>
    <row r="2111" spans="1:48" x14ac:dyDescent="0.25">
      <c r="A2111" s="481"/>
      <c r="B2111" s="481"/>
      <c r="C2111" s="481"/>
      <c r="D2111" s="464">
        <v>3573</v>
      </c>
      <c r="E2111" s="22" t="s">
        <v>177</v>
      </c>
      <c r="F2111" s="22" t="s">
        <v>4234</v>
      </c>
      <c r="G2111" s="20">
        <v>1327.38</v>
      </c>
      <c r="AP2111" t="str">
        <f t="shared" si="64"/>
        <v/>
      </c>
      <c r="AQ2111" t="str">
        <f>IF(A2111="","",VLOOKUP(A2111,'Base Sites'!A:B,2,FALSE))</f>
        <v/>
      </c>
      <c r="AT2111" t="str">
        <f>IF(A2111="","",VLOOKUP(L2111,'Base Vendeurs'!A:B,2,FALSE))</f>
        <v/>
      </c>
      <c r="AV2111" t="str">
        <f t="shared" si="65"/>
        <v/>
      </c>
    </row>
    <row r="2112" spans="1:48" x14ac:dyDescent="0.25">
      <c r="A2112" s="481"/>
      <c r="B2112" s="481"/>
      <c r="C2112" s="481"/>
      <c r="D2112" s="464">
        <v>3574</v>
      </c>
      <c r="E2112" s="22" t="s">
        <v>157</v>
      </c>
      <c r="F2112" s="22" t="s">
        <v>4357</v>
      </c>
      <c r="G2112" s="20">
        <v>1185.25</v>
      </c>
      <c r="AP2112" t="str">
        <f t="shared" si="64"/>
        <v/>
      </c>
      <c r="AQ2112" t="str">
        <f>IF(A2112="","",VLOOKUP(A2112,'Base Sites'!A:B,2,FALSE))</f>
        <v/>
      </c>
      <c r="AT2112" t="str">
        <f>IF(A2112="","",VLOOKUP(L2112,'Base Vendeurs'!A:B,2,FALSE))</f>
        <v/>
      </c>
      <c r="AV2112" t="str">
        <f t="shared" si="65"/>
        <v/>
      </c>
    </row>
    <row r="2113" spans="1:48" x14ac:dyDescent="0.25">
      <c r="A2113" s="481"/>
      <c r="B2113" s="481"/>
      <c r="C2113" s="481"/>
      <c r="D2113" s="464">
        <v>3579</v>
      </c>
      <c r="E2113" s="22" t="s">
        <v>190</v>
      </c>
      <c r="F2113" s="22" t="s">
        <v>4940</v>
      </c>
      <c r="G2113" s="20">
        <v>774.13</v>
      </c>
      <c r="AP2113" t="str">
        <f t="shared" si="64"/>
        <v/>
      </c>
      <c r="AQ2113" t="str">
        <f>IF(A2113="","",VLOOKUP(A2113,'Base Sites'!A:B,2,FALSE))</f>
        <v/>
      </c>
      <c r="AT2113" t="str">
        <f>IF(A2113="","",VLOOKUP(L2113,'Base Vendeurs'!A:B,2,FALSE))</f>
        <v/>
      </c>
      <c r="AV2113" t="str">
        <f t="shared" si="65"/>
        <v/>
      </c>
    </row>
    <row r="2114" spans="1:48" x14ac:dyDescent="0.25">
      <c r="A2114" s="481"/>
      <c r="B2114" s="481"/>
      <c r="C2114" s="481"/>
      <c r="D2114" s="464">
        <v>3617</v>
      </c>
      <c r="E2114" s="22" t="s">
        <v>93</v>
      </c>
      <c r="F2114" s="22" t="s">
        <v>4066</v>
      </c>
      <c r="G2114" s="20">
        <v>1422.77</v>
      </c>
      <c r="AP2114" t="str">
        <f t="shared" ref="AP2114:AP2177" si="66">IF(AM2114="","",+AL2114/AM2114)</f>
        <v/>
      </c>
      <c r="AQ2114" t="str">
        <f>IF(A2114="","",VLOOKUP(A2114,'Base Sites'!A:B,2,FALSE))</f>
        <v/>
      </c>
      <c r="AT2114" t="str">
        <f>IF(A2114="","",VLOOKUP(L2114,'Base Vendeurs'!A:B,2,FALSE))</f>
        <v/>
      </c>
      <c r="AV2114" t="str">
        <f t="shared" si="65"/>
        <v/>
      </c>
    </row>
    <row r="2115" spans="1:48" x14ac:dyDescent="0.25">
      <c r="A2115" s="481"/>
      <c r="B2115" s="481"/>
      <c r="C2115" s="481"/>
      <c r="D2115" s="464">
        <v>3618</v>
      </c>
      <c r="E2115" s="22" t="s">
        <v>26</v>
      </c>
      <c r="F2115" s="22" t="s">
        <v>2549</v>
      </c>
      <c r="G2115" s="20">
        <v>2852.22</v>
      </c>
      <c r="AP2115" t="str">
        <f t="shared" si="66"/>
        <v/>
      </c>
      <c r="AQ2115" t="str">
        <f>IF(A2115="","",VLOOKUP(A2115,'Base Sites'!A:B,2,FALSE))</f>
        <v/>
      </c>
      <c r="AT2115" t="str">
        <f>IF(A2115="","",VLOOKUP(L2115,'Base Vendeurs'!A:B,2,FALSE))</f>
        <v/>
      </c>
      <c r="AV2115" t="str">
        <f t="shared" ref="AV2115:AV2178" si="67">IF(A2115="","",+AU2115/S2115)</f>
        <v/>
      </c>
    </row>
    <row r="2116" spans="1:48" x14ac:dyDescent="0.25">
      <c r="A2116" s="481"/>
      <c r="B2116" s="481"/>
      <c r="C2116" s="481"/>
      <c r="D2116" s="464">
        <v>3638</v>
      </c>
      <c r="E2116" s="480" t="s">
        <v>23</v>
      </c>
      <c r="F2116" s="22" t="s">
        <v>4307</v>
      </c>
      <c r="G2116" s="20">
        <v>177.79</v>
      </c>
      <c r="AP2116" t="str">
        <f t="shared" si="66"/>
        <v/>
      </c>
      <c r="AQ2116" t="str">
        <f>IF(A2116="","",VLOOKUP(A2116,'Base Sites'!A:B,2,FALSE))</f>
        <v/>
      </c>
      <c r="AT2116" t="str">
        <f>IF(A2116="","",VLOOKUP(L2116,'Base Vendeurs'!A:B,2,FALSE))</f>
        <v/>
      </c>
      <c r="AV2116" t="str">
        <f t="shared" si="67"/>
        <v/>
      </c>
    </row>
    <row r="2117" spans="1:48" x14ac:dyDescent="0.25">
      <c r="A2117" s="481"/>
      <c r="B2117" s="481"/>
      <c r="C2117" s="481"/>
      <c r="D2117" s="464">
        <v>3738</v>
      </c>
      <c r="E2117" s="481" t="s">
        <v>23</v>
      </c>
      <c r="F2117" s="22" t="s">
        <v>3487</v>
      </c>
      <c r="G2117" s="20">
        <v>690.36</v>
      </c>
      <c r="AP2117" t="str">
        <f t="shared" si="66"/>
        <v/>
      </c>
      <c r="AQ2117" t="str">
        <f>IF(A2117="","",VLOOKUP(A2117,'Base Sites'!A:B,2,FALSE))</f>
        <v/>
      </c>
      <c r="AT2117" t="str">
        <f>IF(A2117="","",VLOOKUP(L2117,'Base Vendeurs'!A:B,2,FALSE))</f>
        <v/>
      </c>
      <c r="AV2117" t="str">
        <f t="shared" si="67"/>
        <v/>
      </c>
    </row>
    <row r="2118" spans="1:48" x14ac:dyDescent="0.25">
      <c r="A2118" s="481"/>
      <c r="B2118" s="481"/>
      <c r="C2118" s="481"/>
      <c r="D2118" s="464">
        <v>3741</v>
      </c>
      <c r="E2118" s="481" t="s">
        <v>23</v>
      </c>
      <c r="F2118" s="22" t="s">
        <v>5076</v>
      </c>
      <c r="G2118" s="20">
        <v>169.45</v>
      </c>
      <c r="AP2118" t="str">
        <f t="shared" si="66"/>
        <v/>
      </c>
      <c r="AQ2118" t="str">
        <f>IF(A2118="","",VLOOKUP(A2118,'Base Sites'!A:B,2,FALSE))</f>
        <v/>
      </c>
      <c r="AT2118" t="str">
        <f>IF(A2118="","",VLOOKUP(L2118,'Base Vendeurs'!A:B,2,FALSE))</f>
        <v/>
      </c>
      <c r="AV2118" t="str">
        <f t="shared" si="67"/>
        <v/>
      </c>
    </row>
    <row r="2119" spans="1:48" x14ac:dyDescent="0.25">
      <c r="A2119" s="481"/>
      <c r="B2119" s="481"/>
      <c r="C2119" s="481"/>
      <c r="D2119" s="464">
        <v>3771</v>
      </c>
      <c r="E2119" s="22" t="s">
        <v>157</v>
      </c>
      <c r="F2119" s="22" t="s">
        <v>4353</v>
      </c>
      <c r="G2119" s="20">
        <v>1393.85</v>
      </c>
      <c r="AP2119" t="str">
        <f t="shared" si="66"/>
        <v/>
      </c>
      <c r="AQ2119" t="str">
        <f>IF(A2119="","",VLOOKUP(A2119,'Base Sites'!A:B,2,FALSE))</f>
        <v/>
      </c>
      <c r="AT2119" t="str">
        <f>IF(A2119="","",VLOOKUP(L2119,'Base Vendeurs'!A:B,2,FALSE))</f>
        <v/>
      </c>
      <c r="AV2119" t="str">
        <f t="shared" si="67"/>
        <v/>
      </c>
    </row>
    <row r="2120" spans="1:48" x14ac:dyDescent="0.25">
      <c r="A2120" s="481"/>
      <c r="B2120" s="481"/>
      <c r="C2120" s="481"/>
      <c r="D2120" s="464">
        <v>3773</v>
      </c>
      <c r="E2120" s="22" t="s">
        <v>177</v>
      </c>
      <c r="F2120" s="22" t="s">
        <v>4226</v>
      </c>
      <c r="G2120" s="20">
        <v>1899.86</v>
      </c>
      <c r="AP2120" t="str">
        <f t="shared" si="66"/>
        <v/>
      </c>
      <c r="AQ2120" t="str">
        <f>IF(A2120="","",VLOOKUP(A2120,'Base Sites'!A:B,2,FALSE))</f>
        <v/>
      </c>
      <c r="AT2120" t="str">
        <f>IF(A2120="","",VLOOKUP(L2120,'Base Vendeurs'!A:B,2,FALSE))</f>
        <v/>
      </c>
      <c r="AV2120" t="str">
        <f t="shared" si="67"/>
        <v/>
      </c>
    </row>
    <row r="2121" spans="1:48" x14ac:dyDescent="0.25">
      <c r="A2121" s="481"/>
      <c r="B2121" s="481"/>
      <c r="C2121" s="481"/>
      <c r="D2121" s="464">
        <v>3805</v>
      </c>
      <c r="E2121" s="22" t="s">
        <v>93</v>
      </c>
      <c r="F2121" s="22" t="s">
        <v>4864</v>
      </c>
      <c r="G2121" s="20">
        <v>1325.65</v>
      </c>
      <c r="AP2121" t="str">
        <f t="shared" si="66"/>
        <v/>
      </c>
      <c r="AQ2121" t="str">
        <f>IF(A2121="","",VLOOKUP(A2121,'Base Sites'!A:B,2,FALSE))</f>
        <v/>
      </c>
      <c r="AT2121" t="str">
        <f>IF(A2121="","",VLOOKUP(L2121,'Base Vendeurs'!A:B,2,FALSE))</f>
        <v/>
      </c>
      <c r="AV2121" t="str">
        <f t="shared" si="67"/>
        <v/>
      </c>
    </row>
    <row r="2122" spans="1:48" x14ac:dyDescent="0.25">
      <c r="A2122" s="481"/>
      <c r="B2122" s="481"/>
      <c r="C2122" s="481"/>
      <c r="D2122" s="464">
        <v>3809</v>
      </c>
      <c r="E2122" s="22" t="s">
        <v>107</v>
      </c>
      <c r="F2122" s="22" t="s">
        <v>4919</v>
      </c>
      <c r="G2122" s="20">
        <v>730.84</v>
      </c>
      <c r="AP2122" t="str">
        <f t="shared" si="66"/>
        <v/>
      </c>
      <c r="AQ2122" t="str">
        <f>IF(A2122="","",VLOOKUP(A2122,'Base Sites'!A:B,2,FALSE))</f>
        <v/>
      </c>
      <c r="AT2122" t="str">
        <f>IF(A2122="","",VLOOKUP(L2122,'Base Vendeurs'!A:B,2,FALSE))</f>
        <v/>
      </c>
      <c r="AV2122" t="str">
        <f t="shared" si="67"/>
        <v/>
      </c>
    </row>
    <row r="2123" spans="1:48" x14ac:dyDescent="0.25">
      <c r="A2123" s="481"/>
      <c r="B2123" s="481"/>
      <c r="C2123" s="481"/>
      <c r="D2123" s="464">
        <v>9551</v>
      </c>
      <c r="E2123" s="480" t="s">
        <v>93</v>
      </c>
      <c r="F2123" s="22" t="s">
        <v>2403</v>
      </c>
      <c r="G2123" s="20">
        <v>1632.76</v>
      </c>
      <c r="AP2123" t="str">
        <f t="shared" si="66"/>
        <v/>
      </c>
      <c r="AQ2123" t="str">
        <f>IF(A2123="","",VLOOKUP(A2123,'Base Sites'!A:B,2,FALSE))</f>
        <v/>
      </c>
      <c r="AT2123" t="str">
        <f>IF(A2123="","",VLOOKUP(L2123,'Base Vendeurs'!A:B,2,FALSE))</f>
        <v/>
      </c>
      <c r="AV2123" t="str">
        <f t="shared" si="67"/>
        <v/>
      </c>
    </row>
    <row r="2124" spans="1:48" x14ac:dyDescent="0.25">
      <c r="A2124" s="481"/>
      <c r="B2124" s="481"/>
      <c r="C2124" s="481"/>
      <c r="D2124" s="464">
        <v>9552</v>
      </c>
      <c r="E2124" s="481" t="s">
        <v>93</v>
      </c>
      <c r="F2124" s="22" t="s">
        <v>2448</v>
      </c>
      <c r="G2124" s="20">
        <v>1193.9000000000001</v>
      </c>
      <c r="AP2124" t="str">
        <f t="shared" si="66"/>
        <v/>
      </c>
      <c r="AQ2124" t="str">
        <f>IF(A2124="","",VLOOKUP(A2124,'Base Sites'!A:B,2,FALSE))</f>
        <v/>
      </c>
      <c r="AT2124" t="str">
        <f>IF(A2124="","",VLOOKUP(L2124,'Base Vendeurs'!A:B,2,FALSE))</f>
        <v/>
      </c>
      <c r="AV2124" t="str">
        <f t="shared" si="67"/>
        <v/>
      </c>
    </row>
    <row r="2125" spans="1:48" x14ac:dyDescent="0.25">
      <c r="A2125" s="481"/>
      <c r="B2125" s="481"/>
      <c r="C2125" s="480" t="s">
        <v>5186</v>
      </c>
      <c r="D2125" s="481"/>
      <c r="E2125" s="481"/>
      <c r="F2125" s="481"/>
      <c r="G2125" s="20">
        <v>92684.159999999989</v>
      </c>
      <c r="AP2125" t="str">
        <f t="shared" si="66"/>
        <v/>
      </c>
      <c r="AQ2125" t="str">
        <f>IF(A2125="","",VLOOKUP(A2125,'Base Sites'!A:B,2,FALSE))</f>
        <v/>
      </c>
      <c r="AT2125" t="str">
        <f>IF(A2125="","",VLOOKUP(L2125,'Base Vendeurs'!A:B,2,FALSE))</f>
        <v/>
      </c>
      <c r="AV2125" t="str">
        <f t="shared" si="67"/>
        <v/>
      </c>
    </row>
    <row r="2126" spans="1:48" x14ac:dyDescent="0.25">
      <c r="A2126" s="481"/>
      <c r="B2126" s="481"/>
      <c r="C2126" s="22" t="s">
        <v>281</v>
      </c>
      <c r="D2126" s="464">
        <v>664</v>
      </c>
      <c r="E2126" s="22" t="s">
        <v>107</v>
      </c>
      <c r="F2126" s="22" t="s">
        <v>1668</v>
      </c>
      <c r="G2126" s="20">
        <v>1121.23</v>
      </c>
      <c r="AP2126" t="str">
        <f t="shared" si="66"/>
        <v/>
      </c>
      <c r="AQ2126" t="str">
        <f>IF(A2126="","",VLOOKUP(A2126,'Base Sites'!A:B,2,FALSE))</f>
        <v/>
      </c>
      <c r="AT2126" t="str">
        <f>IF(A2126="","",VLOOKUP(L2126,'Base Vendeurs'!A:B,2,FALSE))</f>
        <v/>
      </c>
      <c r="AV2126" t="str">
        <f t="shared" si="67"/>
        <v/>
      </c>
    </row>
    <row r="2127" spans="1:48" x14ac:dyDescent="0.25">
      <c r="A2127" s="481"/>
      <c r="B2127" s="481"/>
      <c r="C2127" s="480" t="s">
        <v>5193</v>
      </c>
      <c r="D2127" s="481"/>
      <c r="E2127" s="481"/>
      <c r="F2127" s="481"/>
      <c r="G2127" s="20">
        <v>1121.23</v>
      </c>
      <c r="AP2127" t="str">
        <f t="shared" si="66"/>
        <v/>
      </c>
      <c r="AQ2127" t="str">
        <f>IF(A2127="","",VLOOKUP(A2127,'Base Sites'!A:B,2,FALSE))</f>
        <v/>
      </c>
      <c r="AT2127" t="str">
        <f>IF(A2127="","",VLOOKUP(L2127,'Base Vendeurs'!A:B,2,FALSE))</f>
        <v/>
      </c>
      <c r="AV2127" t="str">
        <f t="shared" si="67"/>
        <v/>
      </c>
    </row>
    <row r="2128" spans="1:48" x14ac:dyDescent="0.25">
      <c r="A2128" s="481"/>
      <c r="B2128" s="481"/>
      <c r="C2128" s="22" t="s">
        <v>325</v>
      </c>
      <c r="D2128" s="464">
        <v>3319</v>
      </c>
      <c r="E2128" s="22" t="s">
        <v>23</v>
      </c>
      <c r="F2128" s="22" t="s">
        <v>1066</v>
      </c>
      <c r="G2128" s="20">
        <v>340.41</v>
      </c>
      <c r="AP2128" t="str">
        <f t="shared" si="66"/>
        <v/>
      </c>
      <c r="AQ2128" t="str">
        <f>IF(A2128="","",VLOOKUP(A2128,'Base Sites'!A:B,2,FALSE))</f>
        <v/>
      </c>
      <c r="AT2128" t="str">
        <f>IF(A2128="","",VLOOKUP(L2128,'Base Vendeurs'!A:B,2,FALSE))</f>
        <v/>
      </c>
      <c r="AV2128" t="str">
        <f t="shared" si="67"/>
        <v/>
      </c>
    </row>
    <row r="2129" spans="1:48" x14ac:dyDescent="0.25">
      <c r="A2129" s="481"/>
      <c r="B2129" s="481"/>
      <c r="C2129" s="480" t="s">
        <v>5194</v>
      </c>
      <c r="D2129" s="481"/>
      <c r="E2129" s="481"/>
      <c r="F2129" s="481"/>
      <c r="G2129" s="20">
        <v>340.41</v>
      </c>
      <c r="AP2129" t="str">
        <f t="shared" si="66"/>
        <v/>
      </c>
      <c r="AQ2129" t="str">
        <f>IF(A2129="","",VLOOKUP(A2129,'Base Sites'!A:B,2,FALSE))</f>
        <v/>
      </c>
      <c r="AT2129" t="str">
        <f>IF(A2129="","",VLOOKUP(L2129,'Base Vendeurs'!A:B,2,FALSE))</f>
        <v/>
      </c>
      <c r="AV2129" t="str">
        <f t="shared" si="67"/>
        <v/>
      </c>
    </row>
    <row r="2130" spans="1:48" x14ac:dyDescent="0.25">
      <c r="A2130" s="481"/>
      <c r="B2130" s="481"/>
      <c r="C2130" s="480" t="s">
        <v>356</v>
      </c>
      <c r="D2130" s="464">
        <v>720</v>
      </c>
      <c r="E2130" s="22" t="s">
        <v>24</v>
      </c>
      <c r="F2130" s="22" t="s">
        <v>1128</v>
      </c>
      <c r="G2130" s="20">
        <v>593.79999999999995</v>
      </c>
      <c r="AP2130" t="str">
        <f t="shared" si="66"/>
        <v/>
      </c>
      <c r="AQ2130" t="str">
        <f>IF(A2130="","",VLOOKUP(A2130,'Base Sites'!A:B,2,FALSE))</f>
        <v/>
      </c>
      <c r="AT2130" t="str">
        <f>IF(A2130="","",VLOOKUP(L2130,'Base Vendeurs'!A:B,2,FALSE))</f>
        <v/>
      </c>
      <c r="AV2130" t="str">
        <f t="shared" si="67"/>
        <v/>
      </c>
    </row>
    <row r="2131" spans="1:48" x14ac:dyDescent="0.25">
      <c r="A2131" s="481"/>
      <c r="B2131" s="481"/>
      <c r="C2131" s="481"/>
      <c r="D2131" s="464">
        <v>1005</v>
      </c>
      <c r="E2131" s="22" t="s">
        <v>23</v>
      </c>
      <c r="F2131" s="22" t="s">
        <v>1099</v>
      </c>
      <c r="G2131" s="20">
        <v>527.99</v>
      </c>
      <c r="AP2131" t="str">
        <f t="shared" si="66"/>
        <v/>
      </c>
      <c r="AQ2131" t="str">
        <f>IF(A2131="","",VLOOKUP(A2131,'Base Sites'!A:B,2,FALSE))</f>
        <v/>
      </c>
      <c r="AT2131" t="str">
        <f>IF(A2131="","",VLOOKUP(L2131,'Base Vendeurs'!A:B,2,FALSE))</f>
        <v/>
      </c>
      <c r="AV2131" t="str">
        <f t="shared" si="67"/>
        <v/>
      </c>
    </row>
    <row r="2132" spans="1:48" x14ac:dyDescent="0.25">
      <c r="A2132" s="481"/>
      <c r="B2132" s="481"/>
      <c r="C2132" s="480" t="s">
        <v>5208</v>
      </c>
      <c r="D2132" s="481"/>
      <c r="E2132" s="481"/>
      <c r="F2132" s="481"/>
      <c r="G2132" s="20">
        <v>1121.79</v>
      </c>
      <c r="AP2132" t="str">
        <f t="shared" si="66"/>
        <v/>
      </c>
      <c r="AQ2132" t="str">
        <f>IF(A2132="","",VLOOKUP(A2132,'Base Sites'!A:B,2,FALSE))</f>
        <v/>
      </c>
      <c r="AT2132" t="str">
        <f>IF(A2132="","",VLOOKUP(L2132,'Base Vendeurs'!A:B,2,FALSE))</f>
        <v/>
      </c>
      <c r="AV2132" t="str">
        <f t="shared" si="67"/>
        <v/>
      </c>
    </row>
    <row r="2133" spans="1:48" x14ac:dyDescent="0.25">
      <c r="A2133" s="481"/>
      <c r="B2133" s="481"/>
      <c r="C2133" s="22" t="s">
        <v>388</v>
      </c>
      <c r="D2133" s="464">
        <v>566</v>
      </c>
      <c r="E2133" s="22" t="s">
        <v>190</v>
      </c>
      <c r="F2133" s="22" t="s">
        <v>1425</v>
      </c>
      <c r="G2133" s="20">
        <v>472.84</v>
      </c>
      <c r="AP2133" t="str">
        <f t="shared" si="66"/>
        <v/>
      </c>
      <c r="AQ2133" t="str">
        <f>IF(A2133="","",VLOOKUP(A2133,'Base Sites'!A:B,2,FALSE))</f>
        <v/>
      </c>
      <c r="AT2133" t="str">
        <f>IF(A2133="","",VLOOKUP(L2133,'Base Vendeurs'!A:B,2,FALSE))</f>
        <v/>
      </c>
      <c r="AV2133" t="str">
        <f t="shared" si="67"/>
        <v/>
      </c>
    </row>
    <row r="2134" spans="1:48" x14ac:dyDescent="0.25">
      <c r="A2134" s="481"/>
      <c r="B2134" s="481"/>
      <c r="C2134" s="480" t="s">
        <v>5227</v>
      </c>
      <c r="D2134" s="481"/>
      <c r="E2134" s="481"/>
      <c r="F2134" s="481"/>
      <c r="G2134" s="20">
        <v>472.84</v>
      </c>
      <c r="AP2134" t="str">
        <f t="shared" si="66"/>
        <v/>
      </c>
      <c r="AQ2134" t="str">
        <f>IF(A2134="","",VLOOKUP(A2134,'Base Sites'!A:B,2,FALSE))</f>
        <v/>
      </c>
      <c r="AT2134" t="str">
        <f>IF(A2134="","",VLOOKUP(L2134,'Base Vendeurs'!A:B,2,FALSE))</f>
        <v/>
      </c>
      <c r="AV2134" t="str">
        <f t="shared" si="67"/>
        <v/>
      </c>
    </row>
    <row r="2135" spans="1:48" x14ac:dyDescent="0.25">
      <c r="A2135" s="481"/>
      <c r="B2135" s="481"/>
      <c r="C2135" s="480" t="s">
        <v>392</v>
      </c>
      <c r="D2135" s="464">
        <v>1051</v>
      </c>
      <c r="E2135" s="22" t="s">
        <v>177</v>
      </c>
      <c r="F2135" s="22" t="s">
        <v>3455</v>
      </c>
      <c r="G2135" s="20">
        <v>1392.94</v>
      </c>
      <c r="AP2135" t="str">
        <f t="shared" si="66"/>
        <v/>
      </c>
      <c r="AQ2135" t="str">
        <f>IF(A2135="","",VLOOKUP(A2135,'Base Sites'!A:B,2,FALSE))</f>
        <v/>
      </c>
      <c r="AT2135" t="str">
        <f>IF(A2135="","",VLOOKUP(L2135,'Base Vendeurs'!A:B,2,FALSE))</f>
        <v/>
      </c>
      <c r="AV2135" t="str">
        <f t="shared" si="67"/>
        <v/>
      </c>
    </row>
    <row r="2136" spans="1:48" x14ac:dyDescent="0.25">
      <c r="A2136" s="481"/>
      <c r="B2136" s="481"/>
      <c r="C2136" s="481"/>
      <c r="D2136" s="464">
        <v>1115</v>
      </c>
      <c r="E2136" s="22" t="s">
        <v>23</v>
      </c>
      <c r="F2136" s="22" t="s">
        <v>1948</v>
      </c>
      <c r="G2136" s="20">
        <v>885</v>
      </c>
      <c r="AP2136" t="str">
        <f t="shared" si="66"/>
        <v/>
      </c>
      <c r="AQ2136" t="str">
        <f>IF(A2136="","",VLOOKUP(A2136,'Base Sites'!A:B,2,FALSE))</f>
        <v/>
      </c>
      <c r="AT2136" t="str">
        <f>IF(A2136="","",VLOOKUP(L2136,'Base Vendeurs'!A:B,2,FALSE))</f>
        <v/>
      </c>
      <c r="AV2136" t="str">
        <f t="shared" si="67"/>
        <v/>
      </c>
    </row>
    <row r="2137" spans="1:48" x14ac:dyDescent="0.25">
      <c r="A2137" s="481"/>
      <c r="B2137" s="481"/>
      <c r="C2137" s="481"/>
      <c r="D2137" s="464">
        <v>2868</v>
      </c>
      <c r="E2137" s="22" t="s">
        <v>157</v>
      </c>
      <c r="F2137" s="22" t="s">
        <v>5135</v>
      </c>
      <c r="G2137" s="20">
        <v>1484</v>
      </c>
      <c r="AP2137" t="str">
        <f t="shared" si="66"/>
        <v/>
      </c>
      <c r="AQ2137" t="str">
        <f>IF(A2137="","",VLOOKUP(A2137,'Base Sites'!A:B,2,FALSE))</f>
        <v/>
      </c>
      <c r="AT2137" t="str">
        <f>IF(A2137="","",VLOOKUP(L2137,'Base Vendeurs'!A:B,2,FALSE))</f>
        <v/>
      </c>
      <c r="AV2137" t="str">
        <f t="shared" si="67"/>
        <v/>
      </c>
    </row>
    <row r="2138" spans="1:48" x14ac:dyDescent="0.25">
      <c r="A2138" s="481"/>
      <c r="B2138" s="481"/>
      <c r="C2138" s="481"/>
      <c r="D2138" s="464">
        <v>2918</v>
      </c>
      <c r="E2138" s="22" t="s">
        <v>93</v>
      </c>
      <c r="F2138" s="22" t="s">
        <v>881</v>
      </c>
      <c r="G2138" s="20">
        <v>811.56</v>
      </c>
      <c r="AP2138" t="str">
        <f t="shared" si="66"/>
        <v/>
      </c>
      <c r="AQ2138" t="str">
        <f>IF(A2138="","",VLOOKUP(A2138,'Base Sites'!A:B,2,FALSE))</f>
        <v/>
      </c>
      <c r="AT2138" t="str">
        <f>IF(A2138="","",VLOOKUP(L2138,'Base Vendeurs'!A:B,2,FALSE))</f>
        <v/>
      </c>
      <c r="AV2138" t="str">
        <f t="shared" si="67"/>
        <v/>
      </c>
    </row>
    <row r="2139" spans="1:48" x14ac:dyDescent="0.25">
      <c r="A2139" s="481"/>
      <c r="B2139" s="481"/>
      <c r="C2139" s="481"/>
      <c r="D2139" s="464">
        <v>3014</v>
      </c>
      <c r="E2139" s="22" t="s">
        <v>26</v>
      </c>
      <c r="F2139" s="22" t="s">
        <v>428</v>
      </c>
      <c r="G2139" s="20">
        <v>854.21</v>
      </c>
      <c r="AP2139" t="str">
        <f t="shared" si="66"/>
        <v/>
      </c>
      <c r="AQ2139" t="str">
        <f>IF(A2139="","",VLOOKUP(A2139,'Base Sites'!A:B,2,FALSE))</f>
        <v/>
      </c>
      <c r="AT2139" t="str">
        <f>IF(A2139="","",VLOOKUP(L2139,'Base Vendeurs'!A:B,2,FALSE))</f>
        <v/>
      </c>
      <c r="AV2139" t="str">
        <f t="shared" si="67"/>
        <v/>
      </c>
    </row>
    <row r="2140" spans="1:48" x14ac:dyDescent="0.25">
      <c r="A2140" s="481"/>
      <c r="B2140" s="481"/>
      <c r="C2140" s="481"/>
      <c r="D2140" s="464">
        <v>3032</v>
      </c>
      <c r="E2140" s="480" t="s">
        <v>177</v>
      </c>
      <c r="F2140" s="22" t="s">
        <v>1034</v>
      </c>
      <c r="G2140" s="20">
        <v>1313.78</v>
      </c>
      <c r="AP2140" t="str">
        <f t="shared" si="66"/>
        <v/>
      </c>
      <c r="AQ2140" t="str">
        <f>IF(A2140="","",VLOOKUP(A2140,'Base Sites'!A:B,2,FALSE))</f>
        <v/>
      </c>
      <c r="AT2140" t="str">
        <f>IF(A2140="","",VLOOKUP(L2140,'Base Vendeurs'!A:B,2,FALSE))</f>
        <v/>
      </c>
      <c r="AV2140" t="str">
        <f t="shared" si="67"/>
        <v/>
      </c>
    </row>
    <row r="2141" spans="1:48" x14ac:dyDescent="0.25">
      <c r="A2141" s="481"/>
      <c r="B2141" s="481"/>
      <c r="C2141" s="481"/>
      <c r="D2141" s="464">
        <v>3142</v>
      </c>
      <c r="E2141" s="481" t="s">
        <v>177</v>
      </c>
      <c r="F2141" s="22" t="s">
        <v>1008</v>
      </c>
      <c r="G2141" s="20">
        <v>1590.43</v>
      </c>
      <c r="AP2141" t="str">
        <f t="shared" si="66"/>
        <v/>
      </c>
      <c r="AQ2141" t="str">
        <f>IF(A2141="","",VLOOKUP(A2141,'Base Sites'!A:B,2,FALSE))</f>
        <v/>
      </c>
      <c r="AT2141" t="str">
        <f>IF(A2141="","",VLOOKUP(L2141,'Base Vendeurs'!A:B,2,FALSE))</f>
        <v/>
      </c>
      <c r="AV2141" t="str">
        <f t="shared" si="67"/>
        <v/>
      </c>
    </row>
    <row r="2142" spans="1:48" x14ac:dyDescent="0.25">
      <c r="A2142" s="481"/>
      <c r="B2142" s="481"/>
      <c r="C2142" s="481"/>
      <c r="D2142" s="464">
        <v>3143</v>
      </c>
      <c r="E2142" s="481" t="s">
        <v>177</v>
      </c>
      <c r="F2142" s="22" t="s">
        <v>1030</v>
      </c>
      <c r="G2142" s="20">
        <v>1590.43</v>
      </c>
      <c r="AP2142" t="str">
        <f t="shared" si="66"/>
        <v/>
      </c>
      <c r="AQ2142" t="str">
        <f>IF(A2142="","",VLOOKUP(A2142,'Base Sites'!A:B,2,FALSE))</f>
        <v/>
      </c>
      <c r="AT2142" t="str">
        <f>IF(A2142="","",VLOOKUP(L2142,'Base Vendeurs'!A:B,2,FALSE))</f>
        <v/>
      </c>
      <c r="AV2142" t="str">
        <f t="shared" si="67"/>
        <v/>
      </c>
    </row>
    <row r="2143" spans="1:48" x14ac:dyDescent="0.25">
      <c r="A2143" s="481"/>
      <c r="B2143" s="481"/>
      <c r="C2143" s="481"/>
      <c r="D2143" s="464">
        <v>3144</v>
      </c>
      <c r="E2143" s="481" t="s">
        <v>177</v>
      </c>
      <c r="F2143" s="22" t="s">
        <v>1052</v>
      </c>
      <c r="G2143" s="20">
        <v>1590.43</v>
      </c>
      <c r="AP2143" t="str">
        <f t="shared" si="66"/>
        <v/>
      </c>
      <c r="AQ2143" t="str">
        <f>IF(A2143="","",VLOOKUP(A2143,'Base Sites'!A:B,2,FALSE))</f>
        <v/>
      </c>
      <c r="AT2143" t="str">
        <f>IF(A2143="","",VLOOKUP(L2143,'Base Vendeurs'!A:B,2,FALSE))</f>
        <v/>
      </c>
      <c r="AV2143" t="str">
        <f t="shared" si="67"/>
        <v/>
      </c>
    </row>
    <row r="2144" spans="1:48" x14ac:dyDescent="0.25">
      <c r="A2144" s="481"/>
      <c r="B2144" s="481"/>
      <c r="C2144" s="481"/>
      <c r="D2144" s="464">
        <v>3201</v>
      </c>
      <c r="E2144" s="481" t="s">
        <v>177</v>
      </c>
      <c r="F2144" s="22" t="s">
        <v>986</v>
      </c>
      <c r="G2144" s="20">
        <v>1590.43</v>
      </c>
      <c r="AP2144" t="str">
        <f t="shared" si="66"/>
        <v/>
      </c>
      <c r="AQ2144" t="str">
        <f>IF(A2144="","",VLOOKUP(A2144,'Base Sites'!A:B,2,FALSE))</f>
        <v/>
      </c>
      <c r="AT2144" t="str">
        <f>IF(A2144="","",VLOOKUP(L2144,'Base Vendeurs'!A:B,2,FALSE))</f>
        <v/>
      </c>
      <c r="AV2144" t="str">
        <f t="shared" si="67"/>
        <v/>
      </c>
    </row>
    <row r="2145" spans="1:48" x14ac:dyDescent="0.25">
      <c r="A2145" s="481"/>
      <c r="B2145" s="481"/>
      <c r="C2145" s="481"/>
      <c r="D2145" s="464">
        <v>3205</v>
      </c>
      <c r="E2145" s="481" t="s">
        <v>177</v>
      </c>
      <c r="F2145" s="22" t="s">
        <v>3419</v>
      </c>
      <c r="G2145" s="20">
        <v>1202.3499999999999</v>
      </c>
      <c r="AP2145" t="str">
        <f t="shared" si="66"/>
        <v/>
      </c>
      <c r="AQ2145" t="str">
        <f>IF(A2145="","",VLOOKUP(A2145,'Base Sites'!A:B,2,FALSE))</f>
        <v/>
      </c>
      <c r="AT2145" t="str">
        <f>IF(A2145="","",VLOOKUP(L2145,'Base Vendeurs'!A:B,2,FALSE))</f>
        <v/>
      </c>
      <c r="AV2145" t="str">
        <f t="shared" si="67"/>
        <v/>
      </c>
    </row>
    <row r="2146" spans="1:48" x14ac:dyDescent="0.25">
      <c r="A2146" s="481"/>
      <c r="B2146" s="481"/>
      <c r="C2146" s="481"/>
      <c r="D2146" s="464">
        <v>3207</v>
      </c>
      <c r="E2146" s="22" t="s">
        <v>24</v>
      </c>
      <c r="F2146" s="22" t="s">
        <v>5120</v>
      </c>
      <c r="G2146" s="20">
        <v>925.67</v>
      </c>
      <c r="AP2146" t="str">
        <f t="shared" si="66"/>
        <v/>
      </c>
      <c r="AQ2146" t="str">
        <f>IF(A2146="","",VLOOKUP(A2146,'Base Sites'!A:B,2,FALSE))</f>
        <v/>
      </c>
      <c r="AT2146" t="str">
        <f>IF(A2146="","",VLOOKUP(L2146,'Base Vendeurs'!A:B,2,FALSE))</f>
        <v/>
      </c>
      <c r="AV2146" t="str">
        <f t="shared" si="67"/>
        <v/>
      </c>
    </row>
    <row r="2147" spans="1:48" x14ac:dyDescent="0.25">
      <c r="A2147" s="481"/>
      <c r="B2147" s="481"/>
      <c r="C2147" s="481"/>
      <c r="D2147" s="464">
        <v>3211</v>
      </c>
      <c r="E2147" s="480" t="s">
        <v>177</v>
      </c>
      <c r="F2147" s="22" t="s">
        <v>973</v>
      </c>
      <c r="G2147" s="20">
        <v>1590.43</v>
      </c>
      <c r="AP2147" t="str">
        <f t="shared" si="66"/>
        <v/>
      </c>
      <c r="AQ2147" t="str">
        <f>IF(A2147="","",VLOOKUP(A2147,'Base Sites'!A:B,2,FALSE))</f>
        <v/>
      </c>
      <c r="AT2147" t="str">
        <f>IF(A2147="","",VLOOKUP(L2147,'Base Vendeurs'!A:B,2,FALSE))</f>
        <v/>
      </c>
      <c r="AV2147" t="str">
        <f t="shared" si="67"/>
        <v/>
      </c>
    </row>
    <row r="2148" spans="1:48" x14ac:dyDescent="0.25">
      <c r="A2148" s="481"/>
      <c r="B2148" s="481"/>
      <c r="C2148" s="481"/>
      <c r="D2148" s="464">
        <v>3229</v>
      </c>
      <c r="E2148" s="481" t="s">
        <v>177</v>
      </c>
      <c r="F2148" s="22" t="s">
        <v>2001</v>
      </c>
      <c r="G2148" s="20">
        <v>1343.78</v>
      </c>
      <c r="AP2148" t="str">
        <f t="shared" si="66"/>
        <v/>
      </c>
      <c r="AQ2148" t="str">
        <f>IF(A2148="","",VLOOKUP(A2148,'Base Sites'!A:B,2,FALSE))</f>
        <v/>
      </c>
      <c r="AT2148" t="str">
        <f>IF(A2148="","",VLOOKUP(L2148,'Base Vendeurs'!A:B,2,FALSE))</f>
        <v/>
      </c>
      <c r="AV2148" t="str">
        <f t="shared" si="67"/>
        <v/>
      </c>
    </row>
    <row r="2149" spans="1:48" x14ac:dyDescent="0.25">
      <c r="A2149" s="481"/>
      <c r="B2149" s="481"/>
      <c r="C2149" s="481"/>
      <c r="D2149" s="464">
        <v>3303</v>
      </c>
      <c r="E2149" s="481" t="s">
        <v>177</v>
      </c>
      <c r="F2149" s="22" t="s">
        <v>2625</v>
      </c>
      <c r="G2149" s="20">
        <v>1652.85</v>
      </c>
      <c r="AP2149" t="str">
        <f t="shared" si="66"/>
        <v/>
      </c>
      <c r="AQ2149" t="str">
        <f>IF(A2149="","",VLOOKUP(A2149,'Base Sites'!A:B,2,FALSE))</f>
        <v/>
      </c>
      <c r="AT2149" t="str">
        <f>IF(A2149="","",VLOOKUP(L2149,'Base Vendeurs'!A:B,2,FALSE))</f>
        <v/>
      </c>
      <c r="AV2149" t="str">
        <f t="shared" si="67"/>
        <v/>
      </c>
    </row>
    <row r="2150" spans="1:48" x14ac:dyDescent="0.25">
      <c r="A2150" s="481"/>
      <c r="B2150" s="481"/>
      <c r="C2150" s="481"/>
      <c r="D2150" s="464">
        <v>3324</v>
      </c>
      <c r="E2150" s="22" t="s">
        <v>157</v>
      </c>
      <c r="F2150" s="22" t="s">
        <v>2001</v>
      </c>
      <c r="G2150" s="20">
        <v>1018.58</v>
      </c>
      <c r="AP2150" t="str">
        <f t="shared" si="66"/>
        <v/>
      </c>
      <c r="AQ2150" t="str">
        <f>IF(A2150="","",VLOOKUP(A2150,'Base Sites'!A:B,2,FALSE))</f>
        <v/>
      </c>
      <c r="AT2150" t="str">
        <f>IF(A2150="","",VLOOKUP(L2150,'Base Vendeurs'!A:B,2,FALSE))</f>
        <v/>
      </c>
      <c r="AV2150" t="str">
        <f t="shared" si="67"/>
        <v/>
      </c>
    </row>
    <row r="2151" spans="1:48" x14ac:dyDescent="0.25">
      <c r="A2151" s="481"/>
      <c r="B2151" s="481"/>
      <c r="C2151" s="480" t="s">
        <v>5195</v>
      </c>
      <c r="D2151" s="481"/>
      <c r="E2151" s="481"/>
      <c r="F2151" s="481"/>
      <c r="G2151" s="20">
        <v>20836.87</v>
      </c>
      <c r="AP2151" t="str">
        <f t="shared" si="66"/>
        <v/>
      </c>
      <c r="AQ2151" t="str">
        <f>IF(A2151="","",VLOOKUP(A2151,'Base Sites'!A:B,2,FALSE))</f>
        <v/>
      </c>
      <c r="AT2151" t="str">
        <f>IF(A2151="","",VLOOKUP(L2151,'Base Vendeurs'!A:B,2,FALSE))</f>
        <v/>
      </c>
      <c r="AV2151" t="str">
        <f t="shared" si="67"/>
        <v/>
      </c>
    </row>
    <row r="2152" spans="1:48" x14ac:dyDescent="0.25">
      <c r="A2152" s="481"/>
      <c r="B2152" s="481"/>
      <c r="C2152" s="480" t="s">
        <v>443</v>
      </c>
      <c r="D2152" s="464">
        <v>614</v>
      </c>
      <c r="E2152" s="22" t="s">
        <v>26</v>
      </c>
      <c r="F2152" s="22" t="s">
        <v>4988</v>
      </c>
      <c r="G2152" s="20">
        <v>1645.12</v>
      </c>
      <c r="AP2152" t="str">
        <f t="shared" si="66"/>
        <v/>
      </c>
      <c r="AQ2152" t="str">
        <f>IF(A2152="","",VLOOKUP(A2152,'Base Sites'!A:B,2,FALSE))</f>
        <v/>
      </c>
      <c r="AT2152" t="str">
        <f>IF(A2152="","",VLOOKUP(L2152,'Base Vendeurs'!A:B,2,FALSE))</f>
        <v/>
      </c>
      <c r="AV2152" t="str">
        <f t="shared" si="67"/>
        <v/>
      </c>
    </row>
    <row r="2153" spans="1:48" x14ac:dyDescent="0.25">
      <c r="A2153" s="481"/>
      <c r="B2153" s="481"/>
      <c r="C2153" s="481"/>
      <c r="D2153" s="464">
        <v>1060</v>
      </c>
      <c r="E2153" s="22" t="s">
        <v>177</v>
      </c>
      <c r="F2153" s="22" t="s">
        <v>1016</v>
      </c>
      <c r="G2153" s="20">
        <v>2310.8000000000002</v>
      </c>
      <c r="AP2153" t="str">
        <f t="shared" si="66"/>
        <v/>
      </c>
      <c r="AQ2153" t="str">
        <f>IF(A2153="","",VLOOKUP(A2153,'Base Sites'!A:B,2,FALSE))</f>
        <v/>
      </c>
      <c r="AT2153" t="str">
        <f>IF(A2153="","",VLOOKUP(L2153,'Base Vendeurs'!A:B,2,FALSE))</f>
        <v/>
      </c>
      <c r="AV2153" t="str">
        <f t="shared" si="67"/>
        <v/>
      </c>
    </row>
    <row r="2154" spans="1:48" x14ac:dyDescent="0.25">
      <c r="A2154" s="481"/>
      <c r="B2154" s="481"/>
      <c r="C2154" s="481"/>
      <c r="D2154" s="464">
        <v>2871</v>
      </c>
      <c r="E2154" s="22" t="s">
        <v>157</v>
      </c>
      <c r="F2154" s="22" t="s">
        <v>4366</v>
      </c>
      <c r="G2154" s="20">
        <v>1026.3399999999999</v>
      </c>
      <c r="AP2154" t="str">
        <f t="shared" si="66"/>
        <v/>
      </c>
      <c r="AQ2154" t="str">
        <f>IF(A2154="","",VLOOKUP(A2154,'Base Sites'!A:B,2,FALSE))</f>
        <v/>
      </c>
      <c r="AT2154" t="str">
        <f>IF(A2154="","",VLOOKUP(L2154,'Base Vendeurs'!A:B,2,FALSE))</f>
        <v/>
      </c>
      <c r="AV2154" t="str">
        <f t="shared" si="67"/>
        <v/>
      </c>
    </row>
    <row r="2155" spans="1:48" x14ac:dyDescent="0.25">
      <c r="A2155" s="481"/>
      <c r="B2155" s="481"/>
      <c r="C2155" s="481"/>
      <c r="D2155" s="464">
        <v>2877</v>
      </c>
      <c r="E2155" s="22" t="s">
        <v>23</v>
      </c>
      <c r="F2155" s="22" t="s">
        <v>2678</v>
      </c>
      <c r="G2155" s="20">
        <v>721.13</v>
      </c>
      <c r="AP2155" t="str">
        <f t="shared" si="66"/>
        <v/>
      </c>
      <c r="AQ2155" t="str">
        <f>IF(A2155="","",VLOOKUP(A2155,'Base Sites'!A:B,2,FALSE))</f>
        <v/>
      </c>
      <c r="AT2155" t="str">
        <f>IF(A2155="","",VLOOKUP(L2155,'Base Vendeurs'!A:B,2,FALSE))</f>
        <v/>
      </c>
      <c r="AV2155" t="str">
        <f t="shared" si="67"/>
        <v/>
      </c>
    </row>
    <row r="2156" spans="1:48" x14ac:dyDescent="0.25">
      <c r="A2156" s="481"/>
      <c r="B2156" s="481"/>
      <c r="C2156" s="481"/>
      <c r="D2156" s="464">
        <v>2878</v>
      </c>
      <c r="E2156" s="480" t="s">
        <v>93</v>
      </c>
      <c r="F2156" s="22" t="s">
        <v>2464</v>
      </c>
      <c r="G2156" s="20">
        <v>855.21</v>
      </c>
      <c r="AP2156" t="str">
        <f t="shared" si="66"/>
        <v/>
      </c>
      <c r="AQ2156" t="str">
        <f>IF(A2156="","",VLOOKUP(A2156,'Base Sites'!A:B,2,FALSE))</f>
        <v/>
      </c>
      <c r="AT2156" t="str">
        <f>IF(A2156="","",VLOOKUP(L2156,'Base Vendeurs'!A:B,2,FALSE))</f>
        <v/>
      </c>
      <c r="AV2156" t="str">
        <f t="shared" si="67"/>
        <v/>
      </c>
    </row>
    <row r="2157" spans="1:48" x14ac:dyDescent="0.25">
      <c r="A2157" s="481"/>
      <c r="B2157" s="481"/>
      <c r="C2157" s="481"/>
      <c r="D2157" s="464">
        <v>2880</v>
      </c>
      <c r="E2157" s="481" t="s">
        <v>93</v>
      </c>
      <c r="F2157" s="22" t="s">
        <v>3288</v>
      </c>
      <c r="G2157" s="20">
        <v>1705.04</v>
      </c>
      <c r="AP2157" t="str">
        <f t="shared" si="66"/>
        <v/>
      </c>
      <c r="AQ2157" t="str">
        <f>IF(A2157="","",VLOOKUP(A2157,'Base Sites'!A:B,2,FALSE))</f>
        <v/>
      </c>
      <c r="AT2157" t="str">
        <f>IF(A2157="","",VLOOKUP(L2157,'Base Vendeurs'!A:B,2,FALSE))</f>
        <v/>
      </c>
      <c r="AV2157" t="str">
        <f t="shared" si="67"/>
        <v/>
      </c>
    </row>
    <row r="2158" spans="1:48" x14ac:dyDescent="0.25">
      <c r="A2158" s="481"/>
      <c r="B2158" s="481"/>
      <c r="C2158" s="481"/>
      <c r="D2158" s="464">
        <v>2885</v>
      </c>
      <c r="E2158" s="22" t="s">
        <v>23</v>
      </c>
      <c r="F2158" s="22" t="s">
        <v>1946</v>
      </c>
      <c r="G2158" s="20">
        <v>1387.79</v>
      </c>
      <c r="AP2158" t="str">
        <f t="shared" si="66"/>
        <v/>
      </c>
      <c r="AQ2158" t="str">
        <f>IF(A2158="","",VLOOKUP(A2158,'Base Sites'!A:B,2,FALSE))</f>
        <v/>
      </c>
      <c r="AT2158" t="str">
        <f>IF(A2158="","",VLOOKUP(L2158,'Base Vendeurs'!A:B,2,FALSE))</f>
        <v/>
      </c>
      <c r="AV2158" t="str">
        <f t="shared" si="67"/>
        <v/>
      </c>
    </row>
    <row r="2159" spans="1:48" x14ac:dyDescent="0.25">
      <c r="A2159" s="481"/>
      <c r="B2159" s="481"/>
      <c r="C2159" s="481"/>
      <c r="D2159" s="464">
        <v>3117</v>
      </c>
      <c r="E2159" s="22" t="s">
        <v>157</v>
      </c>
      <c r="F2159" s="22" t="s">
        <v>5137</v>
      </c>
      <c r="G2159" s="20">
        <v>408.88</v>
      </c>
      <c r="AP2159" t="str">
        <f t="shared" si="66"/>
        <v/>
      </c>
      <c r="AQ2159" t="str">
        <f>IF(A2159="","",VLOOKUP(A2159,'Base Sites'!A:B,2,FALSE))</f>
        <v/>
      </c>
      <c r="AT2159" t="str">
        <f>IF(A2159="","",VLOOKUP(L2159,'Base Vendeurs'!A:B,2,FALSE))</f>
        <v/>
      </c>
      <c r="AV2159" t="str">
        <f t="shared" si="67"/>
        <v/>
      </c>
    </row>
    <row r="2160" spans="1:48" x14ac:dyDescent="0.25">
      <c r="A2160" s="481"/>
      <c r="B2160" s="481"/>
      <c r="C2160" s="481"/>
      <c r="D2160" s="464">
        <v>3152</v>
      </c>
      <c r="E2160" s="22" t="s">
        <v>23</v>
      </c>
      <c r="F2160" s="22" t="s">
        <v>2719</v>
      </c>
      <c r="G2160" s="20">
        <v>777.86</v>
      </c>
      <c r="AP2160" t="str">
        <f t="shared" si="66"/>
        <v/>
      </c>
      <c r="AQ2160" t="str">
        <f>IF(A2160="","",VLOOKUP(A2160,'Base Sites'!A:B,2,FALSE))</f>
        <v/>
      </c>
      <c r="AT2160" t="str">
        <f>IF(A2160="","",VLOOKUP(L2160,'Base Vendeurs'!A:B,2,FALSE))</f>
        <v/>
      </c>
      <c r="AV2160" t="str">
        <f t="shared" si="67"/>
        <v/>
      </c>
    </row>
    <row r="2161" spans="1:48" x14ac:dyDescent="0.25">
      <c r="A2161" s="481"/>
      <c r="B2161" s="481"/>
      <c r="C2161" s="481"/>
      <c r="D2161" s="464">
        <v>3215</v>
      </c>
      <c r="E2161" s="22" t="s">
        <v>177</v>
      </c>
      <c r="F2161" s="22" t="s">
        <v>4248</v>
      </c>
      <c r="G2161" s="20">
        <v>2262.15</v>
      </c>
      <c r="AP2161" t="str">
        <f t="shared" si="66"/>
        <v/>
      </c>
      <c r="AQ2161" t="str">
        <f>IF(A2161="","",VLOOKUP(A2161,'Base Sites'!A:B,2,FALSE))</f>
        <v/>
      </c>
      <c r="AT2161" t="str">
        <f>IF(A2161="","",VLOOKUP(L2161,'Base Vendeurs'!A:B,2,FALSE))</f>
        <v/>
      </c>
      <c r="AV2161" t="str">
        <f t="shared" si="67"/>
        <v/>
      </c>
    </row>
    <row r="2162" spans="1:48" x14ac:dyDescent="0.25">
      <c r="A2162" s="481"/>
      <c r="B2162" s="481"/>
      <c r="C2162" s="481"/>
      <c r="D2162" s="464">
        <v>3217</v>
      </c>
      <c r="E2162" s="480" t="s">
        <v>93</v>
      </c>
      <c r="F2162" s="22" t="s">
        <v>4052</v>
      </c>
      <c r="G2162" s="20">
        <v>1741.88</v>
      </c>
      <c r="AP2162" t="str">
        <f t="shared" si="66"/>
        <v/>
      </c>
      <c r="AQ2162" t="str">
        <f>IF(A2162="","",VLOOKUP(A2162,'Base Sites'!A:B,2,FALSE))</f>
        <v/>
      </c>
      <c r="AT2162" t="str">
        <f>IF(A2162="","",VLOOKUP(L2162,'Base Vendeurs'!A:B,2,FALSE))</f>
        <v/>
      </c>
      <c r="AV2162" t="str">
        <f t="shared" si="67"/>
        <v/>
      </c>
    </row>
    <row r="2163" spans="1:48" x14ac:dyDescent="0.25">
      <c r="A2163" s="481"/>
      <c r="B2163" s="481"/>
      <c r="C2163" s="481"/>
      <c r="D2163" s="464">
        <v>3327</v>
      </c>
      <c r="E2163" s="481" t="s">
        <v>93</v>
      </c>
      <c r="F2163" s="22" t="s">
        <v>775</v>
      </c>
      <c r="G2163" s="20">
        <v>1265.3499999999999</v>
      </c>
      <c r="AP2163" t="str">
        <f t="shared" si="66"/>
        <v/>
      </c>
      <c r="AQ2163" t="str">
        <f>IF(A2163="","",VLOOKUP(A2163,'Base Sites'!A:B,2,FALSE))</f>
        <v/>
      </c>
      <c r="AT2163" t="str">
        <f>IF(A2163="","",VLOOKUP(L2163,'Base Vendeurs'!A:B,2,FALSE))</f>
        <v/>
      </c>
      <c r="AV2163" t="str">
        <f t="shared" si="67"/>
        <v/>
      </c>
    </row>
    <row r="2164" spans="1:48" x14ac:dyDescent="0.25">
      <c r="A2164" s="481"/>
      <c r="B2164" s="481"/>
      <c r="C2164" s="481"/>
      <c r="D2164" s="464">
        <v>3335</v>
      </c>
      <c r="E2164" s="22" t="s">
        <v>107</v>
      </c>
      <c r="F2164" s="22" t="s">
        <v>912</v>
      </c>
      <c r="G2164" s="20">
        <v>500.97</v>
      </c>
      <c r="AP2164" t="str">
        <f t="shared" si="66"/>
        <v/>
      </c>
      <c r="AQ2164" t="str">
        <f>IF(A2164="","",VLOOKUP(A2164,'Base Sites'!A:B,2,FALSE))</f>
        <v/>
      </c>
      <c r="AT2164" t="str">
        <f>IF(A2164="","",VLOOKUP(L2164,'Base Vendeurs'!A:B,2,FALSE))</f>
        <v/>
      </c>
      <c r="AV2164" t="str">
        <f t="shared" si="67"/>
        <v/>
      </c>
    </row>
    <row r="2165" spans="1:48" x14ac:dyDescent="0.25">
      <c r="A2165" s="481"/>
      <c r="B2165" s="481"/>
      <c r="C2165" s="481"/>
      <c r="D2165" s="464">
        <v>3340</v>
      </c>
      <c r="E2165" s="22" t="s">
        <v>177</v>
      </c>
      <c r="F2165" s="22" t="s">
        <v>3467</v>
      </c>
      <c r="G2165" s="20">
        <v>1257.68</v>
      </c>
      <c r="AP2165" t="str">
        <f t="shared" si="66"/>
        <v/>
      </c>
      <c r="AQ2165" t="str">
        <f>IF(A2165="","",VLOOKUP(A2165,'Base Sites'!A:B,2,FALSE))</f>
        <v/>
      </c>
      <c r="AT2165" t="str">
        <f>IF(A2165="","",VLOOKUP(L2165,'Base Vendeurs'!A:B,2,FALSE))</f>
        <v/>
      </c>
      <c r="AV2165" t="str">
        <f t="shared" si="67"/>
        <v/>
      </c>
    </row>
    <row r="2166" spans="1:48" x14ac:dyDescent="0.25">
      <c r="A2166" s="481"/>
      <c r="B2166" s="481"/>
      <c r="C2166" s="481"/>
      <c r="D2166" s="464">
        <v>3359</v>
      </c>
      <c r="E2166" s="480" t="s">
        <v>190</v>
      </c>
      <c r="F2166" s="22" t="s">
        <v>3347</v>
      </c>
      <c r="G2166" s="20">
        <v>805.65</v>
      </c>
      <c r="AP2166" t="str">
        <f t="shared" si="66"/>
        <v/>
      </c>
      <c r="AQ2166" t="str">
        <f>IF(A2166="","",VLOOKUP(A2166,'Base Sites'!A:B,2,FALSE))</f>
        <v/>
      </c>
      <c r="AT2166" t="str">
        <f>IF(A2166="","",VLOOKUP(L2166,'Base Vendeurs'!A:B,2,FALSE))</f>
        <v/>
      </c>
      <c r="AV2166" t="str">
        <f t="shared" si="67"/>
        <v/>
      </c>
    </row>
    <row r="2167" spans="1:48" x14ac:dyDescent="0.25">
      <c r="A2167" s="481"/>
      <c r="B2167" s="481"/>
      <c r="C2167" s="481"/>
      <c r="D2167" s="464">
        <v>3364</v>
      </c>
      <c r="E2167" s="481" t="s">
        <v>190</v>
      </c>
      <c r="F2167" s="22" t="s">
        <v>2531</v>
      </c>
      <c r="G2167" s="20">
        <v>784.47</v>
      </c>
      <c r="AP2167" t="str">
        <f t="shared" si="66"/>
        <v/>
      </c>
      <c r="AQ2167" t="str">
        <f>IF(A2167="","",VLOOKUP(A2167,'Base Sites'!A:B,2,FALSE))</f>
        <v/>
      </c>
      <c r="AT2167" t="str">
        <f>IF(A2167="","",VLOOKUP(L2167,'Base Vendeurs'!A:B,2,FALSE))</f>
        <v/>
      </c>
      <c r="AV2167" t="str">
        <f t="shared" si="67"/>
        <v/>
      </c>
    </row>
    <row r="2168" spans="1:48" x14ac:dyDescent="0.25">
      <c r="A2168" s="481"/>
      <c r="B2168" s="481"/>
      <c r="C2168" s="481"/>
      <c r="D2168" s="464">
        <v>3378</v>
      </c>
      <c r="E2168" s="22" t="s">
        <v>23</v>
      </c>
      <c r="F2168" s="22" t="s">
        <v>1329</v>
      </c>
      <c r="G2168" s="20">
        <v>721.13</v>
      </c>
      <c r="AP2168" t="str">
        <f t="shared" si="66"/>
        <v/>
      </c>
      <c r="AQ2168" t="str">
        <f>IF(A2168="","",VLOOKUP(A2168,'Base Sites'!A:B,2,FALSE))</f>
        <v/>
      </c>
      <c r="AT2168" t="str">
        <f>IF(A2168="","",VLOOKUP(L2168,'Base Vendeurs'!A:B,2,FALSE))</f>
        <v/>
      </c>
      <c r="AV2168" t="str">
        <f t="shared" si="67"/>
        <v/>
      </c>
    </row>
    <row r="2169" spans="1:48" x14ac:dyDescent="0.25">
      <c r="A2169" s="481"/>
      <c r="B2169" s="481"/>
      <c r="C2169" s="481"/>
      <c r="D2169" s="464">
        <v>3382</v>
      </c>
      <c r="E2169" s="22" t="s">
        <v>157</v>
      </c>
      <c r="F2169" s="22" t="s">
        <v>5124</v>
      </c>
      <c r="G2169" s="20">
        <v>268</v>
      </c>
      <c r="AP2169" t="str">
        <f t="shared" si="66"/>
        <v/>
      </c>
      <c r="AQ2169" t="str">
        <f>IF(A2169="","",VLOOKUP(A2169,'Base Sites'!A:B,2,FALSE))</f>
        <v/>
      </c>
      <c r="AT2169" t="str">
        <f>IF(A2169="","",VLOOKUP(L2169,'Base Vendeurs'!A:B,2,FALSE))</f>
        <v/>
      </c>
      <c r="AV2169" t="str">
        <f t="shared" si="67"/>
        <v/>
      </c>
    </row>
    <row r="2170" spans="1:48" x14ac:dyDescent="0.25">
      <c r="A2170" s="481"/>
      <c r="B2170" s="481"/>
      <c r="C2170" s="481"/>
      <c r="D2170" s="464">
        <v>3444</v>
      </c>
      <c r="E2170" s="22" t="s">
        <v>23</v>
      </c>
      <c r="F2170" s="22" t="s">
        <v>1828</v>
      </c>
      <c r="G2170" s="20">
        <v>775.72</v>
      </c>
      <c r="AP2170" t="str">
        <f t="shared" si="66"/>
        <v/>
      </c>
      <c r="AQ2170" t="str">
        <f>IF(A2170="","",VLOOKUP(A2170,'Base Sites'!A:B,2,FALSE))</f>
        <v/>
      </c>
      <c r="AT2170" t="str">
        <f>IF(A2170="","",VLOOKUP(L2170,'Base Vendeurs'!A:B,2,FALSE))</f>
        <v/>
      </c>
      <c r="AV2170" t="str">
        <f t="shared" si="67"/>
        <v/>
      </c>
    </row>
    <row r="2171" spans="1:48" x14ac:dyDescent="0.25">
      <c r="A2171" s="481"/>
      <c r="B2171" s="481"/>
      <c r="C2171" s="481"/>
      <c r="D2171" s="464">
        <v>3578</v>
      </c>
      <c r="E2171" s="22" t="s">
        <v>177</v>
      </c>
      <c r="F2171" s="22" t="s">
        <v>4214</v>
      </c>
      <c r="G2171" s="20">
        <v>1640.31</v>
      </c>
      <c r="AP2171" t="str">
        <f t="shared" si="66"/>
        <v/>
      </c>
      <c r="AQ2171" t="str">
        <f>IF(A2171="","",VLOOKUP(A2171,'Base Sites'!A:B,2,FALSE))</f>
        <v/>
      </c>
      <c r="AT2171" t="str">
        <f>IF(A2171="","",VLOOKUP(L2171,'Base Vendeurs'!A:B,2,FALSE))</f>
        <v/>
      </c>
      <c r="AV2171" t="str">
        <f t="shared" si="67"/>
        <v/>
      </c>
    </row>
    <row r="2172" spans="1:48" x14ac:dyDescent="0.25">
      <c r="A2172" s="481"/>
      <c r="B2172" s="481"/>
      <c r="C2172" s="481"/>
      <c r="D2172" s="464">
        <v>3645</v>
      </c>
      <c r="E2172" s="480" t="s">
        <v>107</v>
      </c>
      <c r="F2172" s="22" t="s">
        <v>3339</v>
      </c>
      <c r="G2172" s="20">
        <v>944.8</v>
      </c>
      <c r="AP2172" t="str">
        <f t="shared" si="66"/>
        <v/>
      </c>
      <c r="AQ2172" t="str">
        <f>IF(A2172="","",VLOOKUP(A2172,'Base Sites'!A:B,2,FALSE))</f>
        <v/>
      </c>
      <c r="AT2172" t="str">
        <f>IF(A2172="","",VLOOKUP(L2172,'Base Vendeurs'!A:B,2,FALSE))</f>
        <v/>
      </c>
      <c r="AV2172" t="str">
        <f t="shared" si="67"/>
        <v/>
      </c>
    </row>
    <row r="2173" spans="1:48" x14ac:dyDescent="0.25">
      <c r="A2173" s="481"/>
      <c r="B2173" s="481"/>
      <c r="C2173" s="481"/>
      <c r="D2173" s="464">
        <v>3737</v>
      </c>
      <c r="E2173" s="481" t="s">
        <v>107</v>
      </c>
      <c r="F2173" s="22" t="s">
        <v>3341</v>
      </c>
      <c r="G2173" s="20">
        <v>937.8</v>
      </c>
      <c r="AP2173" t="str">
        <f t="shared" si="66"/>
        <v/>
      </c>
      <c r="AQ2173" t="str">
        <f>IF(A2173="","",VLOOKUP(A2173,'Base Sites'!A:B,2,FALSE))</f>
        <v/>
      </c>
      <c r="AT2173" t="str">
        <f>IF(A2173="","",VLOOKUP(L2173,'Base Vendeurs'!A:B,2,FALSE))</f>
        <v/>
      </c>
      <c r="AV2173" t="str">
        <f t="shared" si="67"/>
        <v/>
      </c>
    </row>
    <row r="2174" spans="1:48" x14ac:dyDescent="0.25">
      <c r="A2174" s="481"/>
      <c r="B2174" s="481"/>
      <c r="C2174" s="481"/>
      <c r="D2174" s="464">
        <v>3786</v>
      </c>
      <c r="E2174" s="22" t="s">
        <v>93</v>
      </c>
      <c r="F2174" s="22" t="s">
        <v>4094</v>
      </c>
      <c r="G2174" s="20">
        <v>1157.18</v>
      </c>
      <c r="AP2174" t="str">
        <f t="shared" si="66"/>
        <v/>
      </c>
      <c r="AQ2174" t="str">
        <f>IF(A2174="","",VLOOKUP(A2174,'Base Sites'!A:B,2,FALSE))</f>
        <v/>
      </c>
      <c r="AT2174" t="str">
        <f>IF(A2174="","",VLOOKUP(L2174,'Base Vendeurs'!A:B,2,FALSE))</f>
        <v/>
      </c>
      <c r="AV2174" t="str">
        <f t="shared" si="67"/>
        <v/>
      </c>
    </row>
    <row r="2175" spans="1:48" x14ac:dyDescent="0.25">
      <c r="A2175" s="481"/>
      <c r="B2175" s="481"/>
      <c r="C2175" s="481"/>
      <c r="D2175" s="464">
        <v>3790</v>
      </c>
      <c r="E2175" s="480" t="s">
        <v>23</v>
      </c>
      <c r="F2175" s="22" t="s">
        <v>4279</v>
      </c>
      <c r="G2175" s="20">
        <v>858.79</v>
      </c>
      <c r="AP2175" t="str">
        <f t="shared" si="66"/>
        <v/>
      </c>
      <c r="AQ2175" t="str">
        <f>IF(A2175="","",VLOOKUP(A2175,'Base Sites'!A:B,2,FALSE))</f>
        <v/>
      </c>
      <c r="AT2175" t="str">
        <f>IF(A2175="","",VLOOKUP(L2175,'Base Vendeurs'!A:B,2,FALSE))</f>
        <v/>
      </c>
      <c r="AV2175" t="str">
        <f t="shared" si="67"/>
        <v/>
      </c>
    </row>
    <row r="2176" spans="1:48" x14ac:dyDescent="0.25">
      <c r="A2176" s="481"/>
      <c r="B2176" s="481"/>
      <c r="C2176" s="481"/>
      <c r="D2176" s="464">
        <v>9550</v>
      </c>
      <c r="E2176" s="481" t="s">
        <v>23</v>
      </c>
      <c r="F2176" s="22" t="s">
        <v>2740</v>
      </c>
      <c r="G2176" s="20">
        <v>812.45</v>
      </c>
      <c r="AP2176" t="str">
        <f t="shared" si="66"/>
        <v/>
      </c>
      <c r="AQ2176" t="str">
        <f>IF(A2176="","",VLOOKUP(A2176,'Base Sites'!A:B,2,FALSE))</f>
        <v/>
      </c>
      <c r="AT2176" t="str">
        <f>IF(A2176="","",VLOOKUP(L2176,'Base Vendeurs'!A:B,2,FALSE))</f>
        <v/>
      </c>
      <c r="AV2176" t="str">
        <f t="shared" si="67"/>
        <v/>
      </c>
    </row>
    <row r="2177" spans="1:48" x14ac:dyDescent="0.25">
      <c r="A2177" s="481"/>
      <c r="B2177" s="481"/>
      <c r="C2177" s="480" t="s">
        <v>5196</v>
      </c>
      <c r="D2177" s="481"/>
      <c r="E2177" s="481"/>
      <c r="F2177" s="481"/>
      <c r="G2177" s="20">
        <v>27572.500000000007</v>
      </c>
      <c r="AP2177" t="str">
        <f t="shared" si="66"/>
        <v/>
      </c>
      <c r="AQ2177" t="str">
        <f>IF(A2177="","",VLOOKUP(A2177,'Base Sites'!A:B,2,FALSE))</f>
        <v/>
      </c>
      <c r="AT2177" t="str">
        <f>IF(A2177="","",VLOOKUP(L2177,'Base Vendeurs'!A:B,2,FALSE))</f>
        <v/>
      </c>
      <c r="AV2177" t="str">
        <f t="shared" si="67"/>
        <v/>
      </c>
    </row>
    <row r="2178" spans="1:48" x14ac:dyDescent="0.25">
      <c r="A2178" s="481"/>
      <c r="B2178" s="481"/>
      <c r="C2178" s="480" t="s">
        <v>455</v>
      </c>
      <c r="D2178" s="464">
        <v>142</v>
      </c>
      <c r="E2178" s="22" t="s">
        <v>190</v>
      </c>
      <c r="F2178" s="22" t="s">
        <v>3351</v>
      </c>
      <c r="G2178" s="20">
        <v>1261.2</v>
      </c>
      <c r="AP2178" t="str">
        <f t="shared" ref="AP2178:AP2241" si="68">IF(AM2178="","",+AL2178/AM2178)</f>
        <v/>
      </c>
      <c r="AQ2178" t="str">
        <f>IF(A2178="","",VLOOKUP(A2178,'Base Sites'!A:B,2,FALSE))</f>
        <v/>
      </c>
      <c r="AT2178" t="str">
        <f>IF(A2178="","",VLOOKUP(L2178,'Base Vendeurs'!A:B,2,FALSE))</f>
        <v/>
      </c>
      <c r="AV2178" t="str">
        <f t="shared" si="67"/>
        <v/>
      </c>
    </row>
    <row r="2179" spans="1:48" x14ac:dyDescent="0.25">
      <c r="A2179" s="481"/>
      <c r="B2179" s="481"/>
      <c r="C2179" s="481"/>
      <c r="D2179" s="464">
        <v>2841</v>
      </c>
      <c r="E2179" s="22" t="s">
        <v>26</v>
      </c>
      <c r="F2179" s="22" t="s">
        <v>4975</v>
      </c>
      <c r="G2179" s="20">
        <v>2450.37</v>
      </c>
      <c r="AP2179" t="str">
        <f t="shared" si="68"/>
        <v/>
      </c>
      <c r="AQ2179" t="str">
        <f>IF(A2179="","",VLOOKUP(A2179,'Base Sites'!A:B,2,FALSE))</f>
        <v/>
      </c>
      <c r="AT2179" t="str">
        <f>IF(A2179="","",VLOOKUP(L2179,'Base Vendeurs'!A:B,2,FALSE))</f>
        <v/>
      </c>
      <c r="AV2179" t="str">
        <f t="shared" ref="AV2179:AV2242" si="69">IF(A2179="","",+AU2179/S2179)</f>
        <v/>
      </c>
    </row>
    <row r="2180" spans="1:48" x14ac:dyDescent="0.25">
      <c r="A2180" s="481"/>
      <c r="B2180" s="481"/>
      <c r="C2180" s="481"/>
      <c r="D2180" s="464">
        <v>3392</v>
      </c>
      <c r="E2180" s="480" t="s">
        <v>93</v>
      </c>
      <c r="F2180" s="22" t="s">
        <v>4856</v>
      </c>
      <c r="G2180" s="20">
        <v>955.69</v>
      </c>
      <c r="AP2180" t="str">
        <f t="shared" si="68"/>
        <v/>
      </c>
      <c r="AQ2180" t="str">
        <f>IF(A2180="","",VLOOKUP(A2180,'Base Sites'!A:B,2,FALSE))</f>
        <v/>
      </c>
      <c r="AT2180" t="str">
        <f>IF(A2180="","",VLOOKUP(L2180,'Base Vendeurs'!A:B,2,FALSE))</f>
        <v/>
      </c>
      <c r="AV2180" t="str">
        <f t="shared" si="69"/>
        <v/>
      </c>
    </row>
    <row r="2181" spans="1:48" x14ac:dyDescent="0.25">
      <c r="A2181" s="481"/>
      <c r="B2181" s="481"/>
      <c r="C2181" s="481"/>
      <c r="D2181" s="464">
        <v>3580</v>
      </c>
      <c r="E2181" s="481" t="s">
        <v>93</v>
      </c>
      <c r="F2181" s="22" t="s">
        <v>4897</v>
      </c>
      <c r="G2181" s="20">
        <v>825.44</v>
      </c>
      <c r="AP2181" t="str">
        <f t="shared" si="68"/>
        <v/>
      </c>
      <c r="AQ2181" t="str">
        <f>IF(A2181="","",VLOOKUP(A2181,'Base Sites'!A:B,2,FALSE))</f>
        <v/>
      </c>
      <c r="AT2181" t="str">
        <f>IF(A2181="","",VLOOKUP(L2181,'Base Vendeurs'!A:B,2,FALSE))</f>
        <v/>
      </c>
      <c r="AV2181" t="str">
        <f t="shared" si="69"/>
        <v/>
      </c>
    </row>
    <row r="2182" spans="1:48" x14ac:dyDescent="0.25">
      <c r="A2182" s="481"/>
      <c r="B2182" s="481"/>
      <c r="C2182" s="481"/>
      <c r="D2182" s="464">
        <v>3769</v>
      </c>
      <c r="E2182" s="22" t="s">
        <v>190</v>
      </c>
      <c r="F2182" s="22" t="s">
        <v>3351</v>
      </c>
      <c r="G2182" s="20">
        <v>362.04</v>
      </c>
      <c r="AP2182" t="str">
        <f t="shared" si="68"/>
        <v/>
      </c>
      <c r="AQ2182" t="str">
        <f>IF(A2182="","",VLOOKUP(A2182,'Base Sites'!A:B,2,FALSE))</f>
        <v/>
      </c>
      <c r="AT2182" t="str">
        <f>IF(A2182="","",VLOOKUP(L2182,'Base Vendeurs'!A:B,2,FALSE))</f>
        <v/>
      </c>
      <c r="AV2182" t="str">
        <f t="shared" si="69"/>
        <v/>
      </c>
    </row>
    <row r="2183" spans="1:48" x14ac:dyDescent="0.25">
      <c r="A2183" s="481"/>
      <c r="B2183" s="481"/>
      <c r="C2183" s="480" t="s">
        <v>5216</v>
      </c>
      <c r="D2183" s="481"/>
      <c r="E2183" s="481"/>
      <c r="F2183" s="481"/>
      <c r="G2183" s="20">
        <v>5854.7400000000007</v>
      </c>
      <c r="AP2183" t="str">
        <f t="shared" si="68"/>
        <v/>
      </c>
      <c r="AQ2183" t="str">
        <f>IF(A2183="","",VLOOKUP(A2183,'Base Sites'!A:B,2,FALSE))</f>
        <v/>
      </c>
      <c r="AT2183" t="str">
        <f>IF(A2183="","",VLOOKUP(L2183,'Base Vendeurs'!A:B,2,FALSE))</f>
        <v/>
      </c>
      <c r="AV2183" t="str">
        <f t="shared" si="69"/>
        <v/>
      </c>
    </row>
    <row r="2184" spans="1:48" x14ac:dyDescent="0.25">
      <c r="A2184" s="481"/>
      <c r="B2184" s="481"/>
      <c r="C2184" s="480" t="s">
        <v>463</v>
      </c>
      <c r="D2184" s="464">
        <v>976</v>
      </c>
      <c r="E2184" s="22" t="s">
        <v>23</v>
      </c>
      <c r="F2184" s="22" t="s">
        <v>5058</v>
      </c>
      <c r="G2184" s="20">
        <v>1.19</v>
      </c>
      <c r="AP2184" t="str">
        <f t="shared" si="68"/>
        <v/>
      </c>
      <c r="AQ2184" t="str">
        <f>IF(A2184="","",VLOOKUP(A2184,'Base Sites'!A:B,2,FALSE))</f>
        <v/>
      </c>
      <c r="AT2184" t="str">
        <f>IF(A2184="","",VLOOKUP(L2184,'Base Vendeurs'!A:B,2,FALSE))</f>
        <v/>
      </c>
      <c r="AV2184" t="str">
        <f t="shared" si="69"/>
        <v/>
      </c>
    </row>
    <row r="2185" spans="1:48" x14ac:dyDescent="0.25">
      <c r="A2185" s="481"/>
      <c r="B2185" s="481"/>
      <c r="C2185" s="481"/>
      <c r="D2185" s="464">
        <v>3106</v>
      </c>
      <c r="E2185" s="22" t="s">
        <v>93</v>
      </c>
      <c r="F2185" s="22" t="s">
        <v>4076</v>
      </c>
      <c r="G2185" s="20">
        <v>772.84</v>
      </c>
      <c r="AP2185" t="str">
        <f t="shared" si="68"/>
        <v/>
      </c>
      <c r="AQ2185" t="str">
        <f>IF(A2185="","",VLOOKUP(A2185,'Base Sites'!A:B,2,FALSE))</f>
        <v/>
      </c>
      <c r="AT2185" t="str">
        <f>IF(A2185="","",VLOOKUP(L2185,'Base Vendeurs'!A:B,2,FALSE))</f>
        <v/>
      </c>
      <c r="AV2185" t="str">
        <f t="shared" si="69"/>
        <v/>
      </c>
    </row>
    <row r="2186" spans="1:48" x14ac:dyDescent="0.25">
      <c r="A2186" s="481"/>
      <c r="B2186" s="481"/>
      <c r="C2186" s="481"/>
      <c r="D2186" s="464">
        <v>3489</v>
      </c>
      <c r="E2186" s="22" t="s">
        <v>190</v>
      </c>
      <c r="F2186" s="22" t="s">
        <v>3349</v>
      </c>
      <c r="G2186" s="20">
        <v>303.32</v>
      </c>
      <c r="AP2186" t="str">
        <f t="shared" si="68"/>
        <v/>
      </c>
      <c r="AQ2186" t="str">
        <f>IF(A2186="","",VLOOKUP(A2186,'Base Sites'!A:B,2,FALSE))</f>
        <v/>
      </c>
      <c r="AT2186" t="str">
        <f>IF(A2186="","",VLOOKUP(L2186,'Base Vendeurs'!A:B,2,FALSE))</f>
        <v/>
      </c>
      <c r="AV2186" t="str">
        <f t="shared" si="69"/>
        <v/>
      </c>
    </row>
    <row r="2187" spans="1:48" x14ac:dyDescent="0.25">
      <c r="A2187" s="481"/>
      <c r="B2187" s="481"/>
      <c r="C2187" s="481"/>
      <c r="D2187" s="464">
        <v>3568</v>
      </c>
      <c r="E2187" s="480" t="s">
        <v>23</v>
      </c>
      <c r="F2187" s="22" t="s">
        <v>3525</v>
      </c>
      <c r="G2187" s="20">
        <v>650.48</v>
      </c>
      <c r="AP2187" t="str">
        <f t="shared" si="68"/>
        <v/>
      </c>
      <c r="AQ2187" t="str">
        <f>IF(A2187="","",VLOOKUP(A2187,'Base Sites'!A:B,2,FALSE))</f>
        <v/>
      </c>
      <c r="AT2187" t="str">
        <f>IF(A2187="","",VLOOKUP(L2187,'Base Vendeurs'!A:B,2,FALSE))</f>
        <v/>
      </c>
      <c r="AV2187" t="str">
        <f t="shared" si="69"/>
        <v/>
      </c>
    </row>
    <row r="2188" spans="1:48" x14ac:dyDescent="0.25">
      <c r="A2188" s="481"/>
      <c r="B2188" s="481"/>
      <c r="C2188" s="481"/>
      <c r="D2188" s="464">
        <v>3584</v>
      </c>
      <c r="E2188" s="481" t="s">
        <v>23</v>
      </c>
      <c r="F2188" s="22" t="s">
        <v>2736</v>
      </c>
      <c r="G2188" s="20">
        <v>876.94</v>
      </c>
      <c r="AP2188" t="str">
        <f t="shared" si="68"/>
        <v/>
      </c>
      <c r="AQ2188" t="str">
        <f>IF(A2188="","",VLOOKUP(A2188,'Base Sites'!A:B,2,FALSE))</f>
        <v/>
      </c>
      <c r="AT2188" t="str">
        <f>IF(A2188="","",VLOOKUP(L2188,'Base Vendeurs'!A:B,2,FALSE))</f>
        <v/>
      </c>
      <c r="AV2188" t="str">
        <f t="shared" si="69"/>
        <v/>
      </c>
    </row>
    <row r="2189" spans="1:48" x14ac:dyDescent="0.25">
      <c r="A2189" s="481"/>
      <c r="B2189" s="481"/>
      <c r="C2189" s="480" t="s">
        <v>5197</v>
      </c>
      <c r="D2189" s="481"/>
      <c r="E2189" s="481"/>
      <c r="F2189" s="481"/>
      <c r="G2189" s="20">
        <v>2604.7700000000004</v>
      </c>
      <c r="AP2189" t="str">
        <f t="shared" si="68"/>
        <v/>
      </c>
      <c r="AQ2189" t="str">
        <f>IF(A2189="","",VLOOKUP(A2189,'Base Sites'!A:B,2,FALSE))</f>
        <v/>
      </c>
      <c r="AT2189" t="str">
        <f>IF(A2189="","",VLOOKUP(L2189,'Base Vendeurs'!A:B,2,FALSE))</f>
        <v/>
      </c>
      <c r="AV2189" t="str">
        <f t="shared" si="69"/>
        <v/>
      </c>
    </row>
    <row r="2190" spans="1:48" x14ac:dyDescent="0.25">
      <c r="A2190" s="481"/>
      <c r="B2190" s="481"/>
      <c r="C2190" s="480" t="s">
        <v>2420</v>
      </c>
      <c r="D2190" s="464">
        <v>3226</v>
      </c>
      <c r="E2190" s="22" t="s">
        <v>93</v>
      </c>
      <c r="F2190" s="22" t="s">
        <v>2422</v>
      </c>
      <c r="G2190" s="20">
        <v>902.67</v>
      </c>
      <c r="AP2190" t="str">
        <f t="shared" si="68"/>
        <v/>
      </c>
      <c r="AQ2190" t="str">
        <f>IF(A2190="","",VLOOKUP(A2190,'Base Sites'!A:B,2,FALSE))</f>
        <v/>
      </c>
      <c r="AT2190" t="str">
        <f>IF(A2190="","",VLOOKUP(L2190,'Base Vendeurs'!A:B,2,FALSE))</f>
        <v/>
      </c>
      <c r="AV2190" t="str">
        <f t="shared" si="69"/>
        <v/>
      </c>
    </row>
    <row r="2191" spans="1:48" x14ac:dyDescent="0.25">
      <c r="A2191" s="481"/>
      <c r="B2191" s="481"/>
      <c r="C2191" s="481"/>
      <c r="D2191" s="464">
        <v>3376</v>
      </c>
      <c r="E2191" s="22" t="s">
        <v>177</v>
      </c>
      <c r="F2191" s="22" t="s">
        <v>4250</v>
      </c>
      <c r="G2191" s="20">
        <v>1419.57</v>
      </c>
      <c r="AP2191" t="str">
        <f t="shared" si="68"/>
        <v/>
      </c>
      <c r="AQ2191" t="str">
        <f>IF(A2191="","",VLOOKUP(A2191,'Base Sites'!A:B,2,FALSE))</f>
        <v/>
      </c>
      <c r="AT2191" t="str">
        <f>IF(A2191="","",VLOOKUP(L2191,'Base Vendeurs'!A:B,2,FALSE))</f>
        <v/>
      </c>
      <c r="AV2191" t="str">
        <f t="shared" si="69"/>
        <v/>
      </c>
    </row>
    <row r="2192" spans="1:48" x14ac:dyDescent="0.25">
      <c r="A2192" s="481"/>
      <c r="B2192" s="481"/>
      <c r="C2192" s="481"/>
      <c r="D2192" s="464">
        <v>3577</v>
      </c>
      <c r="E2192" s="22" t="s">
        <v>107</v>
      </c>
      <c r="F2192" s="22" t="s">
        <v>3333</v>
      </c>
      <c r="G2192" s="20">
        <v>957.83</v>
      </c>
      <c r="AP2192" t="str">
        <f t="shared" si="68"/>
        <v/>
      </c>
      <c r="AQ2192" t="str">
        <f>IF(A2192="","",VLOOKUP(A2192,'Base Sites'!A:B,2,FALSE))</f>
        <v/>
      </c>
      <c r="AT2192" t="str">
        <f>IF(A2192="","",VLOOKUP(L2192,'Base Vendeurs'!A:B,2,FALSE))</f>
        <v/>
      </c>
      <c r="AV2192" t="str">
        <f t="shared" si="69"/>
        <v/>
      </c>
    </row>
    <row r="2193" spans="1:48" x14ac:dyDescent="0.25">
      <c r="A2193" s="481"/>
      <c r="B2193" s="481"/>
      <c r="C2193" s="481"/>
      <c r="D2193" s="464">
        <v>3646</v>
      </c>
      <c r="E2193" s="22" t="s">
        <v>26</v>
      </c>
      <c r="F2193" s="22" t="s">
        <v>3406</v>
      </c>
      <c r="G2193" s="20">
        <v>327.7</v>
      </c>
      <c r="AP2193" t="str">
        <f t="shared" si="68"/>
        <v/>
      </c>
      <c r="AQ2193" t="str">
        <f>IF(A2193="","",VLOOKUP(A2193,'Base Sites'!A:B,2,FALSE))</f>
        <v/>
      </c>
      <c r="AT2193" t="str">
        <f>IF(A2193="","",VLOOKUP(L2193,'Base Vendeurs'!A:B,2,FALSE))</f>
        <v/>
      </c>
      <c r="AV2193" t="str">
        <f t="shared" si="69"/>
        <v/>
      </c>
    </row>
    <row r="2194" spans="1:48" x14ac:dyDescent="0.25">
      <c r="A2194" s="481"/>
      <c r="B2194" s="481"/>
      <c r="C2194" s="480" t="s">
        <v>5198</v>
      </c>
      <c r="D2194" s="481"/>
      <c r="E2194" s="481"/>
      <c r="F2194" s="481"/>
      <c r="G2194" s="20">
        <v>3607.7699999999995</v>
      </c>
      <c r="AP2194" t="str">
        <f t="shared" si="68"/>
        <v/>
      </c>
      <c r="AQ2194" t="str">
        <f>IF(A2194="","",VLOOKUP(A2194,'Base Sites'!A:B,2,FALSE))</f>
        <v/>
      </c>
      <c r="AT2194" t="str">
        <f>IF(A2194="","",VLOOKUP(L2194,'Base Vendeurs'!A:B,2,FALSE))</f>
        <v/>
      </c>
      <c r="AV2194" t="str">
        <f t="shared" si="69"/>
        <v/>
      </c>
    </row>
    <row r="2195" spans="1:48" x14ac:dyDescent="0.25">
      <c r="A2195" s="481"/>
      <c r="B2195" s="481"/>
      <c r="C2195" s="22" t="s">
        <v>2632</v>
      </c>
      <c r="D2195" s="464">
        <v>3210</v>
      </c>
      <c r="E2195" s="22" t="s">
        <v>177</v>
      </c>
      <c r="F2195" s="22" t="s">
        <v>2634</v>
      </c>
      <c r="G2195" s="20">
        <v>717.09</v>
      </c>
      <c r="AP2195" t="str">
        <f t="shared" si="68"/>
        <v/>
      </c>
      <c r="AQ2195" t="str">
        <f>IF(A2195="","",VLOOKUP(A2195,'Base Sites'!A:B,2,FALSE))</f>
        <v/>
      </c>
      <c r="AT2195" t="str">
        <f>IF(A2195="","",VLOOKUP(L2195,'Base Vendeurs'!A:B,2,FALSE))</f>
        <v/>
      </c>
      <c r="AV2195" t="str">
        <f t="shared" si="69"/>
        <v/>
      </c>
    </row>
    <row r="2196" spans="1:48" x14ac:dyDescent="0.25">
      <c r="A2196" s="481"/>
      <c r="B2196" s="481"/>
      <c r="C2196" s="480" t="s">
        <v>5199</v>
      </c>
      <c r="D2196" s="481"/>
      <c r="E2196" s="481"/>
      <c r="F2196" s="481"/>
      <c r="G2196" s="20">
        <v>717.09</v>
      </c>
      <c r="AP2196" t="str">
        <f t="shared" si="68"/>
        <v/>
      </c>
      <c r="AQ2196" t="str">
        <f>IF(A2196="","",VLOOKUP(A2196,'Base Sites'!A:B,2,FALSE))</f>
        <v/>
      </c>
      <c r="AT2196" t="str">
        <f>IF(A2196="","",VLOOKUP(L2196,'Base Vendeurs'!A:B,2,FALSE))</f>
        <v/>
      </c>
      <c r="AV2196" t="str">
        <f t="shared" si="69"/>
        <v/>
      </c>
    </row>
    <row r="2197" spans="1:48" x14ac:dyDescent="0.25">
      <c r="A2197" s="481"/>
      <c r="B2197" s="480" t="s">
        <v>5187</v>
      </c>
      <c r="C2197" s="481"/>
      <c r="D2197" s="481"/>
      <c r="E2197" s="481"/>
      <c r="F2197" s="481"/>
      <c r="G2197" s="20">
        <v>162714.55000000002</v>
      </c>
      <c r="AP2197" t="str">
        <f t="shared" si="68"/>
        <v/>
      </c>
      <c r="AQ2197" t="str">
        <f>IF(A2197="","",VLOOKUP(A2197,'Base Sites'!A:B,2,FALSE))</f>
        <v/>
      </c>
      <c r="AT2197" t="str">
        <f>IF(A2197="","",VLOOKUP(L2197,'Base Vendeurs'!A:B,2,FALSE))</f>
        <v/>
      </c>
      <c r="AV2197" t="str">
        <f t="shared" si="69"/>
        <v/>
      </c>
    </row>
    <row r="2198" spans="1:48" x14ac:dyDescent="0.25">
      <c r="A2198" s="481"/>
      <c r="B2198" s="480" t="s">
        <v>150</v>
      </c>
      <c r="C2198" s="22" t="s">
        <v>33</v>
      </c>
      <c r="D2198" s="464">
        <v>28</v>
      </c>
      <c r="E2198" s="22" t="s">
        <v>67</v>
      </c>
      <c r="F2198" s="22" t="s">
        <v>441</v>
      </c>
      <c r="G2198" s="20">
        <v>863.78</v>
      </c>
      <c r="AP2198" t="str">
        <f t="shared" si="68"/>
        <v/>
      </c>
      <c r="AQ2198" t="str">
        <f>IF(A2198="","",VLOOKUP(A2198,'Base Sites'!A:B,2,FALSE))</f>
        <v/>
      </c>
      <c r="AT2198" t="str">
        <f>IF(A2198="","",VLOOKUP(L2198,'Base Vendeurs'!A:B,2,FALSE))</f>
        <v/>
      </c>
      <c r="AV2198" t="str">
        <f t="shared" si="69"/>
        <v/>
      </c>
    </row>
    <row r="2199" spans="1:48" x14ac:dyDescent="0.25">
      <c r="A2199" s="481"/>
      <c r="B2199" s="481"/>
      <c r="C2199" s="480" t="s">
        <v>5204</v>
      </c>
      <c r="D2199" s="481"/>
      <c r="E2199" s="481"/>
      <c r="F2199" s="481"/>
      <c r="G2199" s="20">
        <v>863.78</v>
      </c>
      <c r="AP2199" t="str">
        <f t="shared" si="68"/>
        <v/>
      </c>
      <c r="AQ2199" t="str">
        <f>IF(A2199="","",VLOOKUP(A2199,'Base Sites'!A:B,2,FALSE))</f>
        <v/>
      </c>
      <c r="AT2199" t="str">
        <f>IF(A2199="","",VLOOKUP(L2199,'Base Vendeurs'!A:B,2,FALSE))</f>
        <v/>
      </c>
      <c r="AV2199" t="str">
        <f t="shared" si="69"/>
        <v/>
      </c>
    </row>
    <row r="2200" spans="1:48" x14ac:dyDescent="0.25">
      <c r="A2200" s="481"/>
      <c r="B2200" s="481"/>
      <c r="C2200" s="22" t="s">
        <v>262</v>
      </c>
      <c r="D2200" s="464">
        <v>36</v>
      </c>
      <c r="E2200" s="22" t="s">
        <v>397</v>
      </c>
      <c r="F2200" s="22" t="s">
        <v>719</v>
      </c>
      <c r="G2200" s="20">
        <v>2012.69</v>
      </c>
      <c r="AP2200" t="str">
        <f t="shared" si="68"/>
        <v/>
      </c>
      <c r="AQ2200" t="str">
        <f>IF(A2200="","",VLOOKUP(A2200,'Base Sites'!A:B,2,FALSE))</f>
        <v/>
      </c>
      <c r="AT2200" t="str">
        <f>IF(A2200="","",VLOOKUP(L2200,'Base Vendeurs'!A:B,2,FALSE))</f>
        <v/>
      </c>
      <c r="AV2200" t="str">
        <f t="shared" si="69"/>
        <v/>
      </c>
    </row>
    <row r="2201" spans="1:48" x14ac:dyDescent="0.25">
      <c r="A2201" s="481"/>
      <c r="B2201" s="481"/>
      <c r="C2201" s="480" t="s">
        <v>5186</v>
      </c>
      <c r="D2201" s="481"/>
      <c r="E2201" s="481"/>
      <c r="F2201" s="481"/>
      <c r="G2201" s="20">
        <v>2012.69</v>
      </c>
      <c r="AP2201" t="str">
        <f t="shared" si="68"/>
        <v/>
      </c>
      <c r="AQ2201" t="str">
        <f>IF(A2201="","",VLOOKUP(A2201,'Base Sites'!A:B,2,FALSE))</f>
        <v/>
      </c>
      <c r="AT2201" t="str">
        <f>IF(A2201="","",VLOOKUP(L2201,'Base Vendeurs'!A:B,2,FALSE))</f>
        <v/>
      </c>
      <c r="AV2201" t="str">
        <f t="shared" si="69"/>
        <v/>
      </c>
    </row>
    <row r="2202" spans="1:48" x14ac:dyDescent="0.25">
      <c r="A2202" s="481"/>
      <c r="B2202" s="481"/>
      <c r="C2202" s="22" t="s">
        <v>404</v>
      </c>
      <c r="D2202" s="464">
        <v>46</v>
      </c>
      <c r="E2202" s="22" t="s">
        <v>66</v>
      </c>
      <c r="F2202" s="22" t="s">
        <v>3998</v>
      </c>
      <c r="G2202" s="20">
        <v>915.37</v>
      </c>
      <c r="AP2202" t="str">
        <f t="shared" si="68"/>
        <v/>
      </c>
      <c r="AQ2202" t="str">
        <f>IF(A2202="","",VLOOKUP(A2202,'Base Sites'!A:B,2,FALSE))</f>
        <v/>
      </c>
      <c r="AT2202" t="str">
        <f>IF(A2202="","",VLOOKUP(L2202,'Base Vendeurs'!A:B,2,FALSE))</f>
        <v/>
      </c>
      <c r="AV2202" t="str">
        <f t="shared" si="69"/>
        <v/>
      </c>
    </row>
    <row r="2203" spans="1:48" x14ac:dyDescent="0.25">
      <c r="A2203" s="481"/>
      <c r="B2203" s="481"/>
      <c r="C2203" s="480" t="s">
        <v>5214</v>
      </c>
      <c r="D2203" s="481"/>
      <c r="E2203" s="481"/>
      <c r="F2203" s="481"/>
      <c r="G2203" s="20">
        <v>915.37</v>
      </c>
      <c r="AP2203" t="str">
        <f t="shared" si="68"/>
        <v/>
      </c>
      <c r="AQ2203" t="str">
        <f>IF(A2203="","",VLOOKUP(A2203,'Base Sites'!A:B,2,FALSE))</f>
        <v/>
      </c>
      <c r="AT2203" t="str">
        <f>IF(A2203="","",VLOOKUP(L2203,'Base Vendeurs'!A:B,2,FALSE))</f>
        <v/>
      </c>
      <c r="AV2203" t="str">
        <f t="shared" si="69"/>
        <v/>
      </c>
    </row>
    <row r="2204" spans="1:48" x14ac:dyDescent="0.25">
      <c r="A2204" s="481"/>
      <c r="B2204" s="481"/>
      <c r="C2204" s="480" t="s">
        <v>427</v>
      </c>
      <c r="D2204" s="464">
        <v>37</v>
      </c>
      <c r="E2204" s="480" t="s">
        <v>397</v>
      </c>
      <c r="F2204" s="22" t="s">
        <v>3203</v>
      </c>
      <c r="G2204" s="20">
        <v>2193.94</v>
      </c>
      <c r="AP2204" t="str">
        <f t="shared" si="68"/>
        <v/>
      </c>
      <c r="AQ2204" t="str">
        <f>IF(A2204="","",VLOOKUP(A2204,'Base Sites'!A:B,2,FALSE))</f>
        <v/>
      </c>
      <c r="AT2204" t="str">
        <f>IF(A2204="","",VLOOKUP(L2204,'Base Vendeurs'!A:B,2,FALSE))</f>
        <v/>
      </c>
      <c r="AV2204" t="str">
        <f t="shared" si="69"/>
        <v/>
      </c>
    </row>
    <row r="2205" spans="1:48" x14ac:dyDescent="0.25">
      <c r="A2205" s="481"/>
      <c r="B2205" s="481"/>
      <c r="C2205" s="481"/>
      <c r="D2205" s="464">
        <v>39</v>
      </c>
      <c r="E2205" s="481" t="s">
        <v>397</v>
      </c>
      <c r="F2205" s="22" t="s">
        <v>4004</v>
      </c>
      <c r="G2205" s="20">
        <v>1566.97</v>
      </c>
      <c r="AP2205" t="str">
        <f t="shared" si="68"/>
        <v/>
      </c>
      <c r="AQ2205" t="str">
        <f>IF(A2205="","",VLOOKUP(A2205,'Base Sites'!A:B,2,FALSE))</f>
        <v/>
      </c>
      <c r="AT2205" t="str">
        <f>IF(A2205="","",VLOOKUP(L2205,'Base Vendeurs'!A:B,2,FALSE))</f>
        <v/>
      </c>
      <c r="AV2205" t="str">
        <f t="shared" si="69"/>
        <v/>
      </c>
    </row>
    <row r="2206" spans="1:48" x14ac:dyDescent="0.25">
      <c r="A2206" s="481"/>
      <c r="B2206" s="481"/>
      <c r="C2206" s="480" t="s">
        <v>5215</v>
      </c>
      <c r="D2206" s="481"/>
      <c r="E2206" s="481"/>
      <c r="F2206" s="481"/>
      <c r="G2206" s="20">
        <v>3760.91</v>
      </c>
      <c r="AP2206" t="str">
        <f t="shared" si="68"/>
        <v/>
      </c>
      <c r="AQ2206" t="str">
        <f>IF(A2206="","",VLOOKUP(A2206,'Base Sites'!A:B,2,FALSE))</f>
        <v/>
      </c>
      <c r="AT2206" t="str">
        <f>IF(A2206="","",VLOOKUP(L2206,'Base Vendeurs'!A:B,2,FALSE))</f>
        <v/>
      </c>
      <c r="AV2206" t="str">
        <f t="shared" si="69"/>
        <v/>
      </c>
    </row>
    <row r="2207" spans="1:48" x14ac:dyDescent="0.25">
      <c r="A2207" s="481"/>
      <c r="B2207" s="481"/>
      <c r="C2207" s="480" t="s">
        <v>455</v>
      </c>
      <c r="D2207" s="464">
        <v>41</v>
      </c>
      <c r="E2207" s="22" t="s">
        <v>67</v>
      </c>
      <c r="F2207" s="22" t="s">
        <v>4794</v>
      </c>
      <c r="G2207" s="20">
        <v>1142.2700000000004</v>
      </c>
      <c r="AP2207" t="str">
        <f t="shared" si="68"/>
        <v/>
      </c>
      <c r="AQ2207" t="str">
        <f>IF(A2207="","",VLOOKUP(A2207,'Base Sites'!A:B,2,FALSE))</f>
        <v/>
      </c>
      <c r="AT2207" t="str">
        <f>IF(A2207="","",VLOOKUP(L2207,'Base Vendeurs'!A:B,2,FALSE))</f>
        <v/>
      </c>
      <c r="AV2207" t="str">
        <f t="shared" si="69"/>
        <v/>
      </c>
    </row>
    <row r="2208" spans="1:48" x14ac:dyDescent="0.25">
      <c r="A2208" s="481"/>
      <c r="B2208" s="481"/>
      <c r="C2208" s="481"/>
      <c r="D2208" s="464">
        <v>43</v>
      </c>
      <c r="E2208" s="22" t="s">
        <v>66</v>
      </c>
      <c r="F2208" s="22" t="s">
        <v>1935</v>
      </c>
      <c r="G2208" s="20">
        <v>1776.16</v>
      </c>
      <c r="AP2208" t="str">
        <f t="shared" si="68"/>
        <v/>
      </c>
      <c r="AQ2208" t="str">
        <f>IF(A2208="","",VLOOKUP(A2208,'Base Sites'!A:B,2,FALSE))</f>
        <v/>
      </c>
      <c r="AT2208" t="str">
        <f>IF(A2208="","",VLOOKUP(L2208,'Base Vendeurs'!A:B,2,FALSE))</f>
        <v/>
      </c>
      <c r="AV2208" t="str">
        <f t="shared" si="69"/>
        <v/>
      </c>
    </row>
    <row r="2209" spans="1:48" x14ac:dyDescent="0.25">
      <c r="A2209" s="481"/>
      <c r="B2209" s="481"/>
      <c r="C2209" s="481"/>
      <c r="D2209" s="464">
        <v>58</v>
      </c>
      <c r="E2209" s="22" t="s">
        <v>67</v>
      </c>
      <c r="F2209" s="22" t="s">
        <v>3225</v>
      </c>
      <c r="G2209" s="20">
        <v>904.80000000000018</v>
      </c>
      <c r="AP2209" t="str">
        <f t="shared" si="68"/>
        <v/>
      </c>
      <c r="AQ2209" t="str">
        <f>IF(A2209="","",VLOOKUP(A2209,'Base Sites'!A:B,2,FALSE))</f>
        <v/>
      </c>
      <c r="AT2209" t="str">
        <f>IF(A2209="","",VLOOKUP(L2209,'Base Vendeurs'!A:B,2,FALSE))</f>
        <v/>
      </c>
      <c r="AV2209" t="str">
        <f t="shared" si="69"/>
        <v/>
      </c>
    </row>
    <row r="2210" spans="1:48" x14ac:dyDescent="0.25">
      <c r="A2210" s="481"/>
      <c r="B2210" s="481"/>
      <c r="C2210" s="480" t="s">
        <v>5216</v>
      </c>
      <c r="D2210" s="481"/>
      <c r="E2210" s="481"/>
      <c r="F2210" s="481"/>
      <c r="G2210" s="20">
        <v>3823.2300000000005</v>
      </c>
      <c r="AP2210" t="str">
        <f t="shared" si="68"/>
        <v/>
      </c>
      <c r="AQ2210" t="str">
        <f>IF(A2210="","",VLOOKUP(A2210,'Base Sites'!A:B,2,FALSE))</f>
        <v/>
      </c>
      <c r="AT2210" t="str">
        <f>IF(A2210="","",VLOOKUP(L2210,'Base Vendeurs'!A:B,2,FALSE))</f>
        <v/>
      </c>
      <c r="AV2210" t="str">
        <f t="shared" si="69"/>
        <v/>
      </c>
    </row>
    <row r="2211" spans="1:48" x14ac:dyDescent="0.25">
      <c r="A2211" s="481"/>
      <c r="B2211" s="480" t="s">
        <v>5200</v>
      </c>
      <c r="C2211" s="481"/>
      <c r="D2211" s="481"/>
      <c r="E2211" s="481"/>
      <c r="F2211" s="481"/>
      <c r="G2211" s="20">
        <v>11375.98</v>
      </c>
      <c r="AP2211" t="str">
        <f t="shared" si="68"/>
        <v/>
      </c>
      <c r="AQ2211" t="str">
        <f>IF(A2211="","",VLOOKUP(A2211,'Base Sites'!A:B,2,FALSE))</f>
        <v/>
      </c>
      <c r="AT2211" t="str">
        <f>IF(A2211="","",VLOOKUP(L2211,'Base Vendeurs'!A:B,2,FALSE))</f>
        <v/>
      </c>
      <c r="AV2211" t="str">
        <f t="shared" si="69"/>
        <v/>
      </c>
    </row>
    <row r="2212" spans="1:48" x14ac:dyDescent="0.25">
      <c r="A2212" s="481"/>
      <c r="B2212" s="480" t="s">
        <v>206</v>
      </c>
      <c r="C2212" s="22" t="s">
        <v>33</v>
      </c>
      <c r="D2212" s="464">
        <v>5</v>
      </c>
      <c r="E2212" s="22" t="s">
        <v>207</v>
      </c>
      <c r="F2212" s="22" t="s">
        <v>1580</v>
      </c>
      <c r="G2212" s="20">
        <v>932.19999999999891</v>
      </c>
      <c r="AP2212" t="str">
        <f t="shared" si="68"/>
        <v/>
      </c>
      <c r="AQ2212" t="str">
        <f>IF(A2212="","",VLOOKUP(A2212,'Base Sites'!A:B,2,FALSE))</f>
        <v/>
      </c>
      <c r="AT2212" t="str">
        <f>IF(A2212="","",VLOOKUP(L2212,'Base Vendeurs'!A:B,2,FALSE))</f>
        <v/>
      </c>
      <c r="AV2212" t="str">
        <f t="shared" si="69"/>
        <v/>
      </c>
    </row>
    <row r="2213" spans="1:48" x14ac:dyDescent="0.25">
      <c r="A2213" s="481"/>
      <c r="B2213" s="481"/>
      <c r="C2213" s="480" t="s">
        <v>5204</v>
      </c>
      <c r="D2213" s="481"/>
      <c r="E2213" s="481"/>
      <c r="F2213" s="481"/>
      <c r="G2213" s="20">
        <v>932.19999999999891</v>
      </c>
      <c r="AP2213" t="str">
        <f t="shared" si="68"/>
        <v/>
      </c>
      <c r="AQ2213" t="str">
        <f>IF(A2213="","",VLOOKUP(A2213,'Base Sites'!A:B,2,FALSE))</f>
        <v/>
      </c>
      <c r="AT2213" t="str">
        <f>IF(A2213="","",VLOOKUP(L2213,'Base Vendeurs'!A:B,2,FALSE))</f>
        <v/>
      </c>
      <c r="AV2213" t="str">
        <f t="shared" si="69"/>
        <v/>
      </c>
    </row>
    <row r="2214" spans="1:48" x14ac:dyDescent="0.25">
      <c r="A2214" s="481"/>
      <c r="B2214" s="481"/>
      <c r="C2214" s="22" t="s">
        <v>109</v>
      </c>
      <c r="D2214" s="464">
        <v>26</v>
      </c>
      <c r="E2214" s="22" t="s">
        <v>379</v>
      </c>
      <c r="F2214" s="22" t="s">
        <v>3170</v>
      </c>
      <c r="G2214" s="20">
        <v>1219.33</v>
      </c>
      <c r="AP2214" t="str">
        <f t="shared" si="68"/>
        <v/>
      </c>
      <c r="AQ2214" t="str">
        <f>IF(A2214="","",VLOOKUP(A2214,'Base Sites'!A:B,2,FALSE))</f>
        <v/>
      </c>
      <c r="AT2214" t="str">
        <f>IF(A2214="","",VLOOKUP(L2214,'Base Vendeurs'!A:B,2,FALSE))</f>
        <v/>
      </c>
      <c r="AV2214" t="str">
        <f t="shared" si="69"/>
        <v/>
      </c>
    </row>
    <row r="2215" spans="1:48" x14ac:dyDescent="0.25">
      <c r="A2215" s="481"/>
      <c r="B2215" s="481"/>
      <c r="C2215" s="480" t="s">
        <v>5206</v>
      </c>
      <c r="D2215" s="481"/>
      <c r="E2215" s="481"/>
      <c r="F2215" s="481"/>
      <c r="G2215" s="20">
        <v>1219.33</v>
      </c>
      <c r="AP2215" t="str">
        <f t="shared" si="68"/>
        <v/>
      </c>
      <c r="AQ2215" t="str">
        <f>IF(A2215="","",VLOOKUP(A2215,'Base Sites'!A:B,2,FALSE))</f>
        <v/>
      </c>
      <c r="AT2215" t="str">
        <f>IF(A2215="","",VLOOKUP(L2215,'Base Vendeurs'!A:B,2,FALSE))</f>
        <v/>
      </c>
      <c r="AV2215" t="str">
        <f t="shared" si="69"/>
        <v/>
      </c>
    </row>
    <row r="2216" spans="1:48" x14ac:dyDescent="0.25">
      <c r="A2216" s="481"/>
      <c r="B2216" s="481"/>
      <c r="C2216" s="22" t="s">
        <v>1405</v>
      </c>
      <c r="D2216" s="464">
        <v>123</v>
      </c>
      <c r="E2216" s="22" t="s">
        <v>368</v>
      </c>
      <c r="F2216" s="22" t="s">
        <v>4721</v>
      </c>
      <c r="G2216" s="20">
        <v>419.1</v>
      </c>
      <c r="AP2216" t="str">
        <f t="shared" si="68"/>
        <v/>
      </c>
      <c r="AQ2216" t="str">
        <f>IF(A2216="","",VLOOKUP(A2216,'Base Sites'!A:B,2,FALSE))</f>
        <v/>
      </c>
      <c r="AT2216" t="str">
        <f>IF(A2216="","",VLOOKUP(L2216,'Base Vendeurs'!A:B,2,FALSE))</f>
        <v/>
      </c>
      <c r="AV2216" t="str">
        <f t="shared" si="69"/>
        <v/>
      </c>
    </row>
    <row r="2217" spans="1:48" x14ac:dyDescent="0.25">
      <c r="A2217" s="481"/>
      <c r="B2217" s="481"/>
      <c r="C2217" s="480" t="s">
        <v>5189</v>
      </c>
      <c r="D2217" s="481"/>
      <c r="E2217" s="481"/>
      <c r="F2217" s="481"/>
      <c r="G2217" s="20">
        <v>419.1</v>
      </c>
      <c r="AP2217" t="str">
        <f t="shared" si="68"/>
        <v/>
      </c>
      <c r="AQ2217" t="str">
        <f>IF(A2217="","",VLOOKUP(A2217,'Base Sites'!A:B,2,FALSE))</f>
        <v/>
      </c>
      <c r="AT2217" t="str">
        <f>IF(A2217="","",VLOOKUP(L2217,'Base Vendeurs'!A:B,2,FALSE))</f>
        <v/>
      </c>
      <c r="AV2217" t="str">
        <f t="shared" si="69"/>
        <v/>
      </c>
    </row>
    <row r="2218" spans="1:48" x14ac:dyDescent="0.25">
      <c r="A2218" s="481"/>
      <c r="B2218" s="481"/>
      <c r="C2218" s="480" t="s">
        <v>2997</v>
      </c>
      <c r="D2218" s="464">
        <v>3</v>
      </c>
      <c r="E2218" s="22" t="s">
        <v>368</v>
      </c>
      <c r="F2218" s="22" t="s">
        <v>4727</v>
      </c>
      <c r="G2218" s="20">
        <v>1661.05</v>
      </c>
      <c r="AP2218" t="str">
        <f t="shared" si="68"/>
        <v/>
      </c>
      <c r="AQ2218" t="str">
        <f>IF(A2218="","",VLOOKUP(A2218,'Base Sites'!A:B,2,FALSE))</f>
        <v/>
      </c>
      <c r="AT2218" t="str">
        <f>IF(A2218="","",VLOOKUP(L2218,'Base Vendeurs'!A:B,2,FALSE))</f>
        <v/>
      </c>
      <c r="AV2218" t="str">
        <f t="shared" si="69"/>
        <v/>
      </c>
    </row>
    <row r="2219" spans="1:48" x14ac:dyDescent="0.25">
      <c r="A2219" s="481"/>
      <c r="B2219" s="481"/>
      <c r="C2219" s="481"/>
      <c r="D2219" s="464">
        <v>41</v>
      </c>
      <c r="E2219" s="22" t="s">
        <v>207</v>
      </c>
      <c r="F2219" s="22" t="s">
        <v>3157</v>
      </c>
      <c r="G2219" s="20">
        <v>2134.39</v>
      </c>
      <c r="AP2219" t="str">
        <f t="shared" si="68"/>
        <v/>
      </c>
      <c r="AQ2219" t="str">
        <f>IF(A2219="","",VLOOKUP(A2219,'Base Sites'!A:B,2,FALSE))</f>
        <v/>
      </c>
      <c r="AT2219" t="str">
        <f>IF(A2219="","",VLOOKUP(L2219,'Base Vendeurs'!A:B,2,FALSE))</f>
        <v/>
      </c>
      <c r="AV2219" t="str">
        <f t="shared" si="69"/>
        <v/>
      </c>
    </row>
    <row r="2220" spans="1:48" x14ac:dyDescent="0.25">
      <c r="A2220" s="481"/>
      <c r="B2220" s="481"/>
      <c r="C2220" s="481"/>
      <c r="D2220" s="464">
        <v>42</v>
      </c>
      <c r="E2220" s="480" t="s">
        <v>372</v>
      </c>
      <c r="F2220" s="22" t="s">
        <v>4699</v>
      </c>
      <c r="G2220" s="20">
        <v>2337.02</v>
      </c>
      <c r="AP2220" t="str">
        <f t="shared" si="68"/>
        <v/>
      </c>
      <c r="AQ2220" t="str">
        <f>IF(A2220="","",VLOOKUP(A2220,'Base Sites'!A:B,2,FALSE))</f>
        <v/>
      </c>
      <c r="AT2220" t="str">
        <f>IF(A2220="","",VLOOKUP(L2220,'Base Vendeurs'!A:B,2,FALSE))</f>
        <v/>
      </c>
      <c r="AV2220" t="str">
        <f t="shared" si="69"/>
        <v/>
      </c>
    </row>
    <row r="2221" spans="1:48" x14ac:dyDescent="0.25">
      <c r="A2221" s="481"/>
      <c r="B2221" s="481"/>
      <c r="C2221" s="481"/>
      <c r="D2221" s="464">
        <v>49</v>
      </c>
      <c r="E2221" s="481" t="s">
        <v>372</v>
      </c>
      <c r="F2221" s="22" t="s">
        <v>4713</v>
      </c>
      <c r="G2221" s="20">
        <v>1554.94</v>
      </c>
      <c r="AP2221" t="str">
        <f t="shared" si="68"/>
        <v/>
      </c>
      <c r="AQ2221" t="str">
        <f>IF(A2221="","",VLOOKUP(A2221,'Base Sites'!A:B,2,FALSE))</f>
        <v/>
      </c>
      <c r="AT2221" t="str">
        <f>IF(A2221="","",VLOOKUP(L2221,'Base Vendeurs'!A:B,2,FALSE))</f>
        <v/>
      </c>
      <c r="AV2221" t="str">
        <f t="shared" si="69"/>
        <v/>
      </c>
    </row>
    <row r="2222" spans="1:48" x14ac:dyDescent="0.25">
      <c r="A2222" s="481"/>
      <c r="B2222" s="481"/>
      <c r="C2222" s="481"/>
      <c r="D2222" s="464">
        <v>53</v>
      </c>
      <c r="E2222" s="22" t="s">
        <v>379</v>
      </c>
      <c r="F2222" s="22" t="s">
        <v>3922</v>
      </c>
      <c r="G2222" s="20">
        <v>1748.73</v>
      </c>
      <c r="AP2222" t="str">
        <f t="shared" si="68"/>
        <v/>
      </c>
      <c r="AQ2222" t="str">
        <f>IF(A2222="","",VLOOKUP(A2222,'Base Sites'!A:B,2,FALSE))</f>
        <v/>
      </c>
      <c r="AT2222" t="str">
        <f>IF(A2222="","",VLOOKUP(L2222,'Base Vendeurs'!A:B,2,FALSE))</f>
        <v/>
      </c>
      <c r="AV2222" t="str">
        <f t="shared" si="69"/>
        <v/>
      </c>
    </row>
    <row r="2223" spans="1:48" x14ac:dyDescent="0.25">
      <c r="A2223" s="481"/>
      <c r="B2223" s="481"/>
      <c r="C2223" s="481"/>
      <c r="D2223" s="464">
        <v>65</v>
      </c>
      <c r="E2223" s="22" t="s">
        <v>459</v>
      </c>
      <c r="F2223" s="22" t="s">
        <v>4673</v>
      </c>
      <c r="G2223" s="20">
        <v>1394.49</v>
      </c>
      <c r="AP2223" t="str">
        <f t="shared" si="68"/>
        <v/>
      </c>
      <c r="AQ2223" t="str">
        <f>IF(A2223="","",VLOOKUP(A2223,'Base Sites'!A:B,2,FALSE))</f>
        <v/>
      </c>
      <c r="AT2223" t="str">
        <f>IF(A2223="","",VLOOKUP(L2223,'Base Vendeurs'!A:B,2,FALSE))</f>
        <v/>
      </c>
      <c r="AV2223" t="str">
        <f t="shared" si="69"/>
        <v/>
      </c>
    </row>
    <row r="2224" spans="1:48" x14ac:dyDescent="0.25">
      <c r="A2224" s="481"/>
      <c r="B2224" s="481"/>
      <c r="C2224" s="481"/>
      <c r="D2224" s="464">
        <v>74</v>
      </c>
      <c r="E2224" s="22" t="s">
        <v>379</v>
      </c>
      <c r="F2224" s="22" t="s">
        <v>3924</v>
      </c>
      <c r="G2224" s="20">
        <v>428.61</v>
      </c>
      <c r="AP2224" t="str">
        <f t="shared" si="68"/>
        <v/>
      </c>
      <c r="AQ2224" t="str">
        <f>IF(A2224="","",VLOOKUP(A2224,'Base Sites'!A:B,2,FALSE))</f>
        <v/>
      </c>
      <c r="AT2224" t="str">
        <f>IF(A2224="","",VLOOKUP(L2224,'Base Vendeurs'!A:B,2,FALSE))</f>
        <v/>
      </c>
      <c r="AV2224" t="str">
        <f t="shared" si="69"/>
        <v/>
      </c>
    </row>
    <row r="2225" spans="1:48" x14ac:dyDescent="0.25">
      <c r="A2225" s="481"/>
      <c r="B2225" s="481"/>
      <c r="C2225" s="481"/>
      <c r="D2225" s="464">
        <v>79</v>
      </c>
      <c r="E2225" s="22" t="s">
        <v>207</v>
      </c>
      <c r="F2225" s="22" t="s">
        <v>4715</v>
      </c>
      <c r="G2225" s="20">
        <v>650.77</v>
      </c>
      <c r="AP2225" t="str">
        <f t="shared" si="68"/>
        <v/>
      </c>
      <c r="AQ2225" t="str">
        <f>IF(A2225="","",VLOOKUP(A2225,'Base Sites'!A:B,2,FALSE))</f>
        <v/>
      </c>
      <c r="AT2225" t="str">
        <f>IF(A2225="","",VLOOKUP(L2225,'Base Vendeurs'!A:B,2,FALSE))</f>
        <v/>
      </c>
      <c r="AV2225" t="str">
        <f t="shared" si="69"/>
        <v/>
      </c>
    </row>
    <row r="2226" spans="1:48" x14ac:dyDescent="0.25">
      <c r="A2226" s="481"/>
      <c r="B2226" s="481"/>
      <c r="C2226" s="481"/>
      <c r="D2226" s="464">
        <v>84</v>
      </c>
      <c r="E2226" s="480" t="s">
        <v>379</v>
      </c>
      <c r="F2226" s="22" t="s">
        <v>4733</v>
      </c>
      <c r="G2226" s="20">
        <v>481.34</v>
      </c>
      <c r="AP2226" t="str">
        <f t="shared" si="68"/>
        <v/>
      </c>
      <c r="AQ2226" t="str">
        <f>IF(A2226="","",VLOOKUP(A2226,'Base Sites'!A:B,2,FALSE))</f>
        <v/>
      </c>
      <c r="AT2226" t="str">
        <f>IF(A2226="","",VLOOKUP(L2226,'Base Vendeurs'!A:B,2,FALSE))</f>
        <v/>
      </c>
      <c r="AV2226" t="str">
        <f t="shared" si="69"/>
        <v/>
      </c>
    </row>
    <row r="2227" spans="1:48" x14ac:dyDescent="0.25">
      <c r="A2227" s="481"/>
      <c r="B2227" s="481"/>
      <c r="C2227" s="481"/>
      <c r="D2227" s="464">
        <v>124</v>
      </c>
      <c r="E2227" s="481" t="s">
        <v>379</v>
      </c>
      <c r="F2227" s="22" t="s">
        <v>4737</v>
      </c>
      <c r="G2227" s="20">
        <v>2165.23</v>
      </c>
      <c r="AP2227" t="str">
        <f t="shared" si="68"/>
        <v/>
      </c>
      <c r="AQ2227" t="str">
        <f>IF(A2227="","",VLOOKUP(A2227,'Base Sites'!A:B,2,FALSE))</f>
        <v/>
      </c>
      <c r="AT2227" t="str">
        <f>IF(A2227="","",VLOOKUP(L2227,'Base Vendeurs'!A:B,2,FALSE))</f>
        <v/>
      </c>
      <c r="AV2227" t="str">
        <f t="shared" si="69"/>
        <v/>
      </c>
    </row>
    <row r="2228" spans="1:48" x14ac:dyDescent="0.25">
      <c r="A2228" s="481"/>
      <c r="B2228" s="481"/>
      <c r="C2228" s="481"/>
      <c r="D2228" s="464">
        <v>131</v>
      </c>
      <c r="E2228" s="22" t="s">
        <v>4740</v>
      </c>
      <c r="F2228" s="22" t="s">
        <v>4739</v>
      </c>
      <c r="G2228" s="20">
        <v>1526.49</v>
      </c>
      <c r="AP2228" t="str">
        <f t="shared" si="68"/>
        <v/>
      </c>
      <c r="AQ2228" t="str">
        <f>IF(A2228="","",VLOOKUP(A2228,'Base Sites'!A:B,2,FALSE))</f>
        <v/>
      </c>
      <c r="AT2228" t="str">
        <f>IF(A2228="","",VLOOKUP(L2228,'Base Vendeurs'!A:B,2,FALSE))</f>
        <v/>
      </c>
      <c r="AV2228" t="str">
        <f t="shared" si="69"/>
        <v/>
      </c>
    </row>
    <row r="2229" spans="1:48" x14ac:dyDescent="0.25">
      <c r="A2229" s="481"/>
      <c r="B2229" s="481"/>
      <c r="C2229" s="481"/>
      <c r="D2229" s="464" t="s">
        <v>5201</v>
      </c>
      <c r="E2229" s="22" t="s">
        <v>459</v>
      </c>
      <c r="F2229" s="22" t="s">
        <v>3128</v>
      </c>
      <c r="G2229" s="20">
        <v>1311.3700000000001</v>
      </c>
      <c r="AP2229" t="str">
        <f t="shared" si="68"/>
        <v/>
      </c>
      <c r="AQ2229" t="str">
        <f>IF(A2229="","",VLOOKUP(A2229,'Base Sites'!A:B,2,FALSE))</f>
        <v/>
      </c>
      <c r="AT2229" t="str">
        <f>IF(A2229="","",VLOOKUP(L2229,'Base Vendeurs'!A:B,2,FALSE))</f>
        <v/>
      </c>
      <c r="AV2229" t="str">
        <f t="shared" si="69"/>
        <v/>
      </c>
    </row>
    <row r="2230" spans="1:48" x14ac:dyDescent="0.25">
      <c r="A2230" s="481"/>
      <c r="B2230" s="481"/>
      <c r="C2230" s="480" t="s">
        <v>5191</v>
      </c>
      <c r="D2230" s="481"/>
      <c r="E2230" s="481"/>
      <c r="F2230" s="481"/>
      <c r="G2230" s="20">
        <v>17394.43</v>
      </c>
      <c r="AP2230" t="str">
        <f t="shared" si="68"/>
        <v/>
      </c>
      <c r="AQ2230" t="str">
        <f>IF(A2230="","",VLOOKUP(A2230,'Base Sites'!A:B,2,FALSE))</f>
        <v/>
      </c>
      <c r="AT2230" t="str">
        <f>IF(A2230="","",VLOOKUP(L2230,'Base Vendeurs'!A:B,2,FALSE))</f>
        <v/>
      </c>
      <c r="AV2230" t="str">
        <f t="shared" si="69"/>
        <v/>
      </c>
    </row>
    <row r="2231" spans="1:48" x14ac:dyDescent="0.25">
      <c r="A2231" s="481"/>
      <c r="B2231" s="480" t="s">
        <v>5202</v>
      </c>
      <c r="C2231" s="481"/>
      <c r="D2231" s="481"/>
      <c r="E2231" s="481"/>
      <c r="F2231" s="481"/>
      <c r="G2231" s="20">
        <v>19965.060000000001</v>
      </c>
      <c r="AP2231" t="str">
        <f t="shared" si="68"/>
        <v/>
      </c>
      <c r="AQ2231" t="str">
        <f>IF(A2231="","",VLOOKUP(A2231,'Base Sites'!A:B,2,FALSE))</f>
        <v/>
      </c>
      <c r="AT2231" t="str">
        <f>IF(A2231="","",VLOOKUP(L2231,'Base Vendeurs'!A:B,2,FALSE))</f>
        <v/>
      </c>
      <c r="AV2231" t="str">
        <f t="shared" si="69"/>
        <v/>
      </c>
    </row>
    <row r="2232" spans="1:48" x14ac:dyDescent="0.25">
      <c r="A2232" s="482" t="s">
        <v>5203</v>
      </c>
      <c r="B2232" s="481"/>
      <c r="C2232" s="481"/>
      <c r="D2232" s="481"/>
      <c r="E2232" s="481"/>
      <c r="F2232" s="481"/>
      <c r="G2232" s="20">
        <v>212475.72999999992</v>
      </c>
      <c r="AP2232" t="str">
        <f t="shared" si="68"/>
        <v/>
      </c>
      <c r="AQ2232" t="e">
        <f>IF(A2232="","",VLOOKUP(A2232,'Base Sites'!A:B,2,FALSE))</f>
        <v>#N/A</v>
      </c>
      <c r="AT2232" t="e">
        <f>IF(A2232="","",VLOOKUP(L2232,'Base Vendeurs'!A:B,2,FALSE))</f>
        <v>#N/A</v>
      </c>
      <c r="AV2232" t="e">
        <f t="shared" si="69"/>
        <v>#DIV/0!</v>
      </c>
    </row>
    <row r="2233" spans="1:48" x14ac:dyDescent="0.25">
      <c r="A2233" s="482">
        <v>15</v>
      </c>
      <c r="B2233" s="480" t="s">
        <v>104</v>
      </c>
      <c r="C2233" s="480" t="s">
        <v>33</v>
      </c>
      <c r="D2233" s="464">
        <v>1125</v>
      </c>
      <c r="E2233" s="480" t="s">
        <v>24</v>
      </c>
      <c r="F2233" s="22" t="s">
        <v>331</v>
      </c>
      <c r="G2233" s="20">
        <v>1335</v>
      </c>
      <c r="AP2233" t="str">
        <f t="shared" si="68"/>
        <v/>
      </c>
      <c r="AQ2233" t="str">
        <f>IF(A2233="","",VLOOKUP(A2233,'Base Sites'!A:B,2,FALSE))</f>
        <v>Valauto Hainaut</v>
      </c>
      <c r="AT2233" t="e">
        <f>IF(A2233="","",VLOOKUP(L2233,'Base Vendeurs'!A:B,2,FALSE))</f>
        <v>#N/A</v>
      </c>
      <c r="AV2233" t="e">
        <f t="shared" si="69"/>
        <v>#DIV/0!</v>
      </c>
    </row>
    <row r="2234" spans="1:48" x14ac:dyDescent="0.25">
      <c r="A2234" s="481"/>
      <c r="B2234" s="481"/>
      <c r="C2234" s="481"/>
      <c r="D2234" s="464">
        <v>1148</v>
      </c>
      <c r="E2234" s="481" t="s">
        <v>24</v>
      </c>
      <c r="F2234" s="22" t="s">
        <v>331</v>
      </c>
      <c r="G2234" s="20">
        <v>1335</v>
      </c>
      <c r="AP2234" t="str">
        <f t="shared" si="68"/>
        <v/>
      </c>
      <c r="AQ2234" t="str">
        <f>IF(A2234="","",VLOOKUP(A2234,'Base Sites'!A:B,2,FALSE))</f>
        <v/>
      </c>
      <c r="AT2234" t="str">
        <f>IF(A2234="","",VLOOKUP(L2234,'Base Vendeurs'!A:B,2,FALSE))</f>
        <v/>
      </c>
      <c r="AV2234" t="str">
        <f t="shared" si="69"/>
        <v/>
      </c>
    </row>
    <row r="2235" spans="1:48" x14ac:dyDescent="0.25">
      <c r="A2235" s="481"/>
      <c r="B2235" s="481"/>
      <c r="C2235" s="481"/>
      <c r="D2235" s="464">
        <v>1151</v>
      </c>
      <c r="E2235" s="481" t="s">
        <v>24</v>
      </c>
      <c r="F2235" s="22" t="s">
        <v>331</v>
      </c>
      <c r="G2235" s="20">
        <v>1335</v>
      </c>
      <c r="AP2235" t="str">
        <f t="shared" si="68"/>
        <v/>
      </c>
      <c r="AQ2235" t="str">
        <f>IF(A2235="","",VLOOKUP(A2235,'Base Sites'!A:B,2,FALSE))</f>
        <v/>
      </c>
      <c r="AT2235" t="str">
        <f>IF(A2235="","",VLOOKUP(L2235,'Base Vendeurs'!A:B,2,FALSE))</f>
        <v/>
      </c>
      <c r="AV2235" t="str">
        <f t="shared" si="69"/>
        <v/>
      </c>
    </row>
    <row r="2236" spans="1:48" x14ac:dyDescent="0.25">
      <c r="A2236" s="481"/>
      <c r="B2236" s="481"/>
      <c r="C2236" s="481"/>
      <c r="D2236" s="464">
        <v>1152</v>
      </c>
      <c r="E2236" s="481" t="s">
        <v>24</v>
      </c>
      <c r="F2236" s="22" t="s">
        <v>331</v>
      </c>
      <c r="G2236" s="20">
        <v>1335</v>
      </c>
      <c r="AP2236" t="str">
        <f t="shared" si="68"/>
        <v/>
      </c>
      <c r="AQ2236" t="str">
        <f>IF(A2236="","",VLOOKUP(A2236,'Base Sites'!A:B,2,FALSE))</f>
        <v/>
      </c>
      <c r="AT2236" t="str">
        <f>IF(A2236="","",VLOOKUP(L2236,'Base Vendeurs'!A:B,2,FALSE))</f>
        <v/>
      </c>
      <c r="AV2236" t="str">
        <f t="shared" si="69"/>
        <v/>
      </c>
    </row>
    <row r="2237" spans="1:48" x14ac:dyDescent="0.25">
      <c r="A2237" s="481"/>
      <c r="B2237" s="481"/>
      <c r="C2237" s="481"/>
      <c r="D2237" s="464">
        <v>1161</v>
      </c>
      <c r="E2237" s="481" t="s">
        <v>24</v>
      </c>
      <c r="F2237" s="22" t="s">
        <v>331</v>
      </c>
      <c r="G2237" s="20">
        <v>1335</v>
      </c>
      <c r="AP2237" t="str">
        <f t="shared" si="68"/>
        <v/>
      </c>
      <c r="AQ2237" t="str">
        <f>IF(A2237="","",VLOOKUP(A2237,'Base Sites'!A:B,2,FALSE))</f>
        <v/>
      </c>
      <c r="AT2237" t="str">
        <f>IF(A2237="","",VLOOKUP(L2237,'Base Vendeurs'!A:B,2,FALSE))</f>
        <v/>
      </c>
      <c r="AV2237" t="str">
        <f t="shared" si="69"/>
        <v/>
      </c>
    </row>
    <row r="2238" spans="1:48" x14ac:dyDescent="0.25">
      <c r="A2238" s="481"/>
      <c r="B2238" s="481"/>
      <c r="C2238" s="481"/>
      <c r="D2238" s="464">
        <v>1186</v>
      </c>
      <c r="E2238" s="481" t="s">
        <v>24</v>
      </c>
      <c r="F2238" s="22" t="s">
        <v>326</v>
      </c>
      <c r="G2238" s="20">
        <v>715</v>
      </c>
      <c r="AP2238" t="str">
        <f t="shared" si="68"/>
        <v/>
      </c>
      <c r="AQ2238" t="str">
        <f>IF(A2238="","",VLOOKUP(A2238,'Base Sites'!A:B,2,FALSE))</f>
        <v/>
      </c>
      <c r="AT2238" t="str">
        <f>IF(A2238="","",VLOOKUP(L2238,'Base Vendeurs'!A:B,2,FALSE))</f>
        <v/>
      </c>
      <c r="AV2238" t="str">
        <f t="shared" si="69"/>
        <v/>
      </c>
    </row>
    <row r="2239" spans="1:48" x14ac:dyDescent="0.25">
      <c r="A2239" s="481"/>
      <c r="B2239" s="481"/>
      <c r="C2239" s="481"/>
      <c r="D2239" s="464">
        <v>1190</v>
      </c>
      <c r="E2239" s="481" t="s">
        <v>24</v>
      </c>
      <c r="F2239" s="22" t="s">
        <v>326</v>
      </c>
      <c r="G2239" s="20">
        <v>715</v>
      </c>
      <c r="AP2239" t="str">
        <f t="shared" si="68"/>
        <v/>
      </c>
      <c r="AQ2239" t="str">
        <f>IF(A2239="","",VLOOKUP(A2239,'Base Sites'!A:B,2,FALSE))</f>
        <v/>
      </c>
      <c r="AT2239" t="str">
        <f>IF(A2239="","",VLOOKUP(L2239,'Base Vendeurs'!A:B,2,FALSE))</f>
        <v/>
      </c>
      <c r="AV2239" t="str">
        <f t="shared" si="69"/>
        <v/>
      </c>
    </row>
    <row r="2240" spans="1:48" x14ac:dyDescent="0.25">
      <c r="A2240" s="481"/>
      <c r="B2240" s="481"/>
      <c r="C2240" s="481"/>
      <c r="D2240" s="464">
        <v>1194</v>
      </c>
      <c r="E2240" s="481" t="s">
        <v>24</v>
      </c>
      <c r="F2240" s="22" t="s">
        <v>326</v>
      </c>
      <c r="G2240" s="20">
        <v>715</v>
      </c>
      <c r="AP2240" t="str">
        <f t="shared" si="68"/>
        <v/>
      </c>
      <c r="AQ2240" t="str">
        <f>IF(A2240="","",VLOOKUP(A2240,'Base Sites'!A:B,2,FALSE))</f>
        <v/>
      </c>
      <c r="AT2240" t="str">
        <f>IF(A2240="","",VLOOKUP(L2240,'Base Vendeurs'!A:B,2,FALSE))</f>
        <v/>
      </c>
      <c r="AV2240" t="str">
        <f t="shared" si="69"/>
        <v/>
      </c>
    </row>
    <row r="2241" spans="1:48" x14ac:dyDescent="0.25">
      <c r="A2241" s="481"/>
      <c r="B2241" s="481"/>
      <c r="C2241" s="481"/>
      <c r="D2241" s="464">
        <v>1196</v>
      </c>
      <c r="E2241" s="481" t="s">
        <v>24</v>
      </c>
      <c r="F2241" s="22" t="s">
        <v>326</v>
      </c>
      <c r="G2241" s="20">
        <v>715</v>
      </c>
      <c r="AP2241" t="str">
        <f t="shared" si="68"/>
        <v/>
      </c>
      <c r="AQ2241" t="str">
        <f>IF(A2241="","",VLOOKUP(A2241,'Base Sites'!A:B,2,FALSE))</f>
        <v/>
      </c>
      <c r="AT2241" t="str">
        <f>IF(A2241="","",VLOOKUP(L2241,'Base Vendeurs'!A:B,2,FALSE))</f>
        <v/>
      </c>
      <c r="AV2241" t="str">
        <f t="shared" si="69"/>
        <v/>
      </c>
    </row>
    <row r="2242" spans="1:48" x14ac:dyDescent="0.25">
      <c r="A2242" s="481"/>
      <c r="B2242" s="481"/>
      <c r="C2242" s="481"/>
      <c r="D2242" s="464">
        <v>1198</v>
      </c>
      <c r="E2242" s="481" t="s">
        <v>24</v>
      </c>
      <c r="F2242" s="22" t="s">
        <v>326</v>
      </c>
      <c r="G2242" s="20">
        <v>715</v>
      </c>
      <c r="AP2242" t="str">
        <f t="shared" ref="AP2242:AP2305" si="70">IF(AM2242="","",+AL2242/AM2242)</f>
        <v/>
      </c>
      <c r="AQ2242" t="str">
        <f>IF(A2242="","",VLOOKUP(A2242,'Base Sites'!A:B,2,FALSE))</f>
        <v/>
      </c>
      <c r="AT2242" t="str">
        <f>IF(A2242="","",VLOOKUP(L2242,'Base Vendeurs'!A:B,2,FALSE))</f>
        <v/>
      </c>
      <c r="AV2242" t="str">
        <f t="shared" si="69"/>
        <v/>
      </c>
    </row>
    <row r="2243" spans="1:48" x14ac:dyDescent="0.25">
      <c r="A2243" s="481"/>
      <c r="B2243" s="481"/>
      <c r="C2243" s="481"/>
      <c r="D2243" s="464">
        <v>1200</v>
      </c>
      <c r="E2243" s="481" t="s">
        <v>24</v>
      </c>
      <c r="F2243" s="22" t="s">
        <v>326</v>
      </c>
      <c r="G2243" s="20">
        <v>715</v>
      </c>
      <c r="AP2243" t="str">
        <f t="shared" si="70"/>
        <v/>
      </c>
      <c r="AQ2243" t="str">
        <f>IF(A2243="","",VLOOKUP(A2243,'Base Sites'!A:B,2,FALSE))</f>
        <v/>
      </c>
      <c r="AT2243" t="str">
        <f>IF(A2243="","",VLOOKUP(L2243,'Base Vendeurs'!A:B,2,FALSE))</f>
        <v/>
      </c>
      <c r="AV2243" t="str">
        <f t="shared" ref="AV2243:AV2306" si="71">IF(A2243="","",+AU2243/S2243)</f>
        <v/>
      </c>
    </row>
    <row r="2244" spans="1:48" x14ac:dyDescent="0.25">
      <c r="A2244" s="481"/>
      <c r="B2244" s="481"/>
      <c r="C2244" s="481"/>
      <c r="D2244" s="464">
        <v>1203</v>
      </c>
      <c r="E2244" s="481" t="s">
        <v>24</v>
      </c>
      <c r="F2244" s="22" t="s">
        <v>326</v>
      </c>
      <c r="G2244" s="20">
        <v>715</v>
      </c>
      <c r="AP2244" t="str">
        <f t="shared" si="70"/>
        <v/>
      </c>
      <c r="AQ2244" t="str">
        <f>IF(A2244="","",VLOOKUP(A2244,'Base Sites'!A:B,2,FALSE))</f>
        <v/>
      </c>
      <c r="AT2244" t="str">
        <f>IF(A2244="","",VLOOKUP(L2244,'Base Vendeurs'!A:B,2,FALSE))</f>
        <v/>
      </c>
      <c r="AV2244" t="str">
        <f t="shared" si="71"/>
        <v/>
      </c>
    </row>
    <row r="2245" spans="1:48" x14ac:dyDescent="0.25">
      <c r="A2245" s="481"/>
      <c r="B2245" s="481"/>
      <c r="C2245" s="481"/>
      <c r="D2245" s="464">
        <v>1205</v>
      </c>
      <c r="E2245" s="481" t="s">
        <v>24</v>
      </c>
      <c r="F2245" s="22" t="s">
        <v>326</v>
      </c>
      <c r="G2245" s="20">
        <v>715</v>
      </c>
      <c r="AP2245" t="str">
        <f t="shared" si="70"/>
        <v/>
      </c>
      <c r="AQ2245" t="str">
        <f>IF(A2245="","",VLOOKUP(A2245,'Base Sites'!A:B,2,FALSE))</f>
        <v/>
      </c>
      <c r="AT2245" t="str">
        <f>IF(A2245="","",VLOOKUP(L2245,'Base Vendeurs'!A:B,2,FALSE))</f>
        <v/>
      </c>
      <c r="AV2245" t="str">
        <f t="shared" si="71"/>
        <v/>
      </c>
    </row>
    <row r="2246" spans="1:48" x14ac:dyDescent="0.25">
      <c r="A2246" s="481"/>
      <c r="B2246" s="481"/>
      <c r="C2246" s="481"/>
      <c r="D2246" s="464">
        <v>1267</v>
      </c>
      <c r="E2246" s="481" t="s">
        <v>24</v>
      </c>
      <c r="F2246" s="22" t="s">
        <v>65</v>
      </c>
      <c r="G2246" s="20">
        <v>1617.17</v>
      </c>
      <c r="AP2246" t="str">
        <f t="shared" si="70"/>
        <v/>
      </c>
      <c r="AQ2246" t="str">
        <f>IF(A2246="","",VLOOKUP(A2246,'Base Sites'!A:B,2,FALSE))</f>
        <v/>
      </c>
      <c r="AT2246" t="str">
        <f>IF(A2246="","",VLOOKUP(L2246,'Base Vendeurs'!A:B,2,FALSE))</f>
        <v/>
      </c>
      <c r="AV2246" t="str">
        <f t="shared" si="71"/>
        <v/>
      </c>
    </row>
    <row r="2247" spans="1:48" x14ac:dyDescent="0.25">
      <c r="A2247" s="481"/>
      <c r="B2247" s="481"/>
      <c r="C2247" s="481"/>
      <c r="D2247" s="464">
        <v>1285</v>
      </c>
      <c r="E2247" s="22" t="s">
        <v>382</v>
      </c>
      <c r="F2247" s="22" t="s">
        <v>65</v>
      </c>
      <c r="G2247" s="20">
        <v>1314.69</v>
      </c>
      <c r="AP2247" t="str">
        <f t="shared" si="70"/>
        <v/>
      </c>
      <c r="AQ2247" t="str">
        <f>IF(A2247="","",VLOOKUP(A2247,'Base Sites'!A:B,2,FALSE))</f>
        <v/>
      </c>
      <c r="AT2247" t="str">
        <f>IF(A2247="","",VLOOKUP(L2247,'Base Vendeurs'!A:B,2,FALSE))</f>
        <v/>
      </c>
      <c r="AV2247" t="str">
        <f t="shared" si="71"/>
        <v/>
      </c>
    </row>
    <row r="2248" spans="1:48" x14ac:dyDescent="0.25">
      <c r="A2248" s="481"/>
      <c r="B2248" s="481"/>
      <c r="C2248" s="481"/>
      <c r="D2248" s="464">
        <v>1358</v>
      </c>
      <c r="E2248" s="22" t="s">
        <v>157</v>
      </c>
      <c r="F2248" s="22" t="s">
        <v>65</v>
      </c>
      <c r="G2248" s="20">
        <v>2319</v>
      </c>
      <c r="AP2248" t="str">
        <f t="shared" si="70"/>
        <v/>
      </c>
      <c r="AQ2248" t="str">
        <f>IF(A2248="","",VLOOKUP(A2248,'Base Sites'!A:B,2,FALSE))</f>
        <v/>
      </c>
      <c r="AT2248" t="str">
        <f>IF(A2248="","",VLOOKUP(L2248,'Base Vendeurs'!A:B,2,FALSE))</f>
        <v/>
      </c>
      <c r="AV2248" t="str">
        <f t="shared" si="71"/>
        <v/>
      </c>
    </row>
    <row r="2249" spans="1:48" x14ac:dyDescent="0.25">
      <c r="A2249" s="481"/>
      <c r="B2249" s="481"/>
      <c r="C2249" s="481"/>
      <c r="D2249" s="464">
        <v>1491</v>
      </c>
      <c r="E2249" s="480" t="s">
        <v>93</v>
      </c>
      <c r="F2249" s="22" t="s">
        <v>331</v>
      </c>
      <c r="G2249" s="20">
        <v>1037.93</v>
      </c>
      <c r="AP2249" t="str">
        <f t="shared" si="70"/>
        <v/>
      </c>
      <c r="AQ2249" t="str">
        <f>IF(A2249="","",VLOOKUP(A2249,'Base Sites'!A:B,2,FALSE))</f>
        <v/>
      </c>
      <c r="AT2249" t="str">
        <f>IF(A2249="","",VLOOKUP(L2249,'Base Vendeurs'!A:B,2,FALSE))</f>
        <v/>
      </c>
      <c r="AV2249" t="str">
        <f t="shared" si="71"/>
        <v/>
      </c>
    </row>
    <row r="2250" spans="1:48" x14ac:dyDescent="0.25">
      <c r="A2250" s="481"/>
      <c r="B2250" s="481"/>
      <c r="C2250" s="481"/>
      <c r="D2250" s="464">
        <v>1493</v>
      </c>
      <c r="E2250" s="481" t="s">
        <v>93</v>
      </c>
      <c r="F2250" s="22" t="s">
        <v>331</v>
      </c>
      <c r="G2250" s="20">
        <v>1037.93</v>
      </c>
      <c r="AP2250" t="str">
        <f t="shared" si="70"/>
        <v/>
      </c>
      <c r="AQ2250" t="str">
        <f>IF(A2250="","",VLOOKUP(A2250,'Base Sites'!A:B,2,FALSE))</f>
        <v/>
      </c>
      <c r="AT2250" t="str">
        <f>IF(A2250="","",VLOOKUP(L2250,'Base Vendeurs'!A:B,2,FALSE))</f>
        <v/>
      </c>
      <c r="AV2250" t="str">
        <f t="shared" si="71"/>
        <v/>
      </c>
    </row>
    <row r="2251" spans="1:48" x14ac:dyDescent="0.25">
      <c r="A2251" s="481"/>
      <c r="B2251" s="481"/>
      <c r="C2251" s="481"/>
      <c r="D2251" s="464">
        <v>1494</v>
      </c>
      <c r="E2251" s="481" t="s">
        <v>93</v>
      </c>
      <c r="F2251" s="22" t="s">
        <v>331</v>
      </c>
      <c r="G2251" s="20">
        <v>1007.93</v>
      </c>
      <c r="AP2251" t="str">
        <f t="shared" si="70"/>
        <v/>
      </c>
      <c r="AQ2251" t="str">
        <f>IF(A2251="","",VLOOKUP(A2251,'Base Sites'!A:B,2,FALSE))</f>
        <v/>
      </c>
      <c r="AT2251" t="str">
        <f>IF(A2251="","",VLOOKUP(L2251,'Base Vendeurs'!A:B,2,FALSE))</f>
        <v/>
      </c>
      <c r="AV2251" t="str">
        <f t="shared" si="71"/>
        <v/>
      </c>
    </row>
    <row r="2252" spans="1:48" x14ac:dyDescent="0.25">
      <c r="A2252" s="481"/>
      <c r="B2252" s="481"/>
      <c r="C2252" s="481"/>
      <c r="D2252" s="464">
        <v>1495</v>
      </c>
      <c r="E2252" s="481" t="s">
        <v>93</v>
      </c>
      <c r="F2252" s="22" t="s">
        <v>331</v>
      </c>
      <c r="G2252" s="20">
        <v>1007.93</v>
      </c>
      <c r="AP2252" t="str">
        <f t="shared" si="70"/>
        <v/>
      </c>
      <c r="AQ2252" t="str">
        <f>IF(A2252="","",VLOOKUP(A2252,'Base Sites'!A:B,2,FALSE))</f>
        <v/>
      </c>
      <c r="AT2252" t="str">
        <f>IF(A2252="","",VLOOKUP(L2252,'Base Vendeurs'!A:B,2,FALSE))</f>
        <v/>
      </c>
      <c r="AV2252" t="str">
        <f t="shared" si="71"/>
        <v/>
      </c>
    </row>
    <row r="2253" spans="1:48" x14ac:dyDescent="0.25">
      <c r="A2253" s="481"/>
      <c r="B2253" s="481"/>
      <c r="C2253" s="481"/>
      <c r="D2253" s="464">
        <v>1497</v>
      </c>
      <c r="E2253" s="481" t="s">
        <v>93</v>
      </c>
      <c r="F2253" s="22" t="s">
        <v>331</v>
      </c>
      <c r="G2253" s="20">
        <v>1037.93</v>
      </c>
      <c r="AP2253" t="str">
        <f t="shared" si="70"/>
        <v/>
      </c>
      <c r="AQ2253" t="str">
        <f>IF(A2253="","",VLOOKUP(A2253,'Base Sites'!A:B,2,FALSE))</f>
        <v/>
      </c>
      <c r="AT2253" t="str">
        <f>IF(A2253="","",VLOOKUP(L2253,'Base Vendeurs'!A:B,2,FALSE))</f>
        <v/>
      </c>
      <c r="AV2253" t="str">
        <f t="shared" si="71"/>
        <v/>
      </c>
    </row>
    <row r="2254" spans="1:48" x14ac:dyDescent="0.25">
      <c r="A2254" s="481"/>
      <c r="B2254" s="481"/>
      <c r="C2254" s="481"/>
      <c r="D2254" s="464">
        <v>1498</v>
      </c>
      <c r="E2254" s="481" t="s">
        <v>93</v>
      </c>
      <c r="F2254" s="22" t="s">
        <v>331</v>
      </c>
      <c r="G2254" s="20">
        <v>1037.93</v>
      </c>
      <c r="AP2254" t="str">
        <f t="shared" si="70"/>
        <v/>
      </c>
      <c r="AQ2254" t="str">
        <f>IF(A2254="","",VLOOKUP(A2254,'Base Sites'!A:B,2,FALSE))</f>
        <v/>
      </c>
      <c r="AT2254" t="str">
        <f>IF(A2254="","",VLOOKUP(L2254,'Base Vendeurs'!A:B,2,FALSE))</f>
        <v/>
      </c>
      <c r="AV2254" t="str">
        <f t="shared" si="71"/>
        <v/>
      </c>
    </row>
    <row r="2255" spans="1:48" x14ac:dyDescent="0.25">
      <c r="A2255" s="481"/>
      <c r="B2255" s="481"/>
      <c r="C2255" s="481"/>
      <c r="D2255" s="464">
        <v>1499</v>
      </c>
      <c r="E2255" s="481" t="s">
        <v>93</v>
      </c>
      <c r="F2255" s="22" t="s">
        <v>331</v>
      </c>
      <c r="G2255" s="20">
        <v>1037.93</v>
      </c>
      <c r="AP2255" t="str">
        <f t="shared" si="70"/>
        <v/>
      </c>
      <c r="AQ2255" t="str">
        <f>IF(A2255="","",VLOOKUP(A2255,'Base Sites'!A:B,2,FALSE))</f>
        <v/>
      </c>
      <c r="AT2255" t="str">
        <f>IF(A2255="","",VLOOKUP(L2255,'Base Vendeurs'!A:B,2,FALSE))</f>
        <v/>
      </c>
      <c r="AV2255" t="str">
        <f t="shared" si="71"/>
        <v/>
      </c>
    </row>
    <row r="2256" spans="1:48" x14ac:dyDescent="0.25">
      <c r="A2256" s="481"/>
      <c r="B2256" s="481"/>
      <c r="C2256" s="481"/>
      <c r="D2256" s="464">
        <v>1500</v>
      </c>
      <c r="E2256" s="481" t="s">
        <v>93</v>
      </c>
      <c r="F2256" s="22" t="s">
        <v>331</v>
      </c>
      <c r="G2256" s="20">
        <v>1037.93</v>
      </c>
      <c r="AP2256" t="str">
        <f t="shared" si="70"/>
        <v/>
      </c>
      <c r="AQ2256" t="str">
        <f>IF(A2256="","",VLOOKUP(A2256,'Base Sites'!A:B,2,FALSE))</f>
        <v/>
      </c>
      <c r="AT2256" t="str">
        <f>IF(A2256="","",VLOOKUP(L2256,'Base Vendeurs'!A:B,2,FALSE))</f>
        <v/>
      </c>
      <c r="AV2256" t="str">
        <f t="shared" si="71"/>
        <v/>
      </c>
    </row>
    <row r="2257" spans="1:48" x14ac:dyDescent="0.25">
      <c r="A2257" s="481"/>
      <c r="B2257" s="481"/>
      <c r="C2257" s="481"/>
      <c r="D2257" s="464">
        <v>1501</v>
      </c>
      <c r="E2257" s="481" t="s">
        <v>93</v>
      </c>
      <c r="F2257" s="22" t="s">
        <v>331</v>
      </c>
      <c r="G2257" s="20">
        <v>1037.93</v>
      </c>
      <c r="AP2257" t="str">
        <f t="shared" si="70"/>
        <v/>
      </c>
      <c r="AQ2257" t="str">
        <f>IF(A2257="","",VLOOKUP(A2257,'Base Sites'!A:B,2,FALSE))</f>
        <v/>
      </c>
      <c r="AT2257" t="str">
        <f>IF(A2257="","",VLOOKUP(L2257,'Base Vendeurs'!A:B,2,FALSE))</f>
        <v/>
      </c>
      <c r="AV2257" t="str">
        <f t="shared" si="71"/>
        <v/>
      </c>
    </row>
    <row r="2258" spans="1:48" x14ac:dyDescent="0.25">
      <c r="A2258" s="481"/>
      <c r="B2258" s="481"/>
      <c r="C2258" s="481"/>
      <c r="D2258" s="464">
        <v>1502</v>
      </c>
      <c r="E2258" s="481" t="s">
        <v>93</v>
      </c>
      <c r="F2258" s="22" t="s">
        <v>331</v>
      </c>
      <c r="G2258" s="20">
        <v>1037.93</v>
      </c>
      <c r="AP2258" t="str">
        <f t="shared" si="70"/>
        <v/>
      </c>
      <c r="AQ2258" t="str">
        <f>IF(A2258="","",VLOOKUP(A2258,'Base Sites'!A:B,2,FALSE))</f>
        <v/>
      </c>
      <c r="AT2258" t="str">
        <f>IF(A2258="","",VLOOKUP(L2258,'Base Vendeurs'!A:B,2,FALSE))</f>
        <v/>
      </c>
      <c r="AV2258" t="str">
        <f t="shared" si="71"/>
        <v/>
      </c>
    </row>
    <row r="2259" spans="1:48" x14ac:dyDescent="0.25">
      <c r="A2259" s="481"/>
      <c r="B2259" s="481"/>
      <c r="C2259" s="481"/>
      <c r="D2259" s="464">
        <v>1503</v>
      </c>
      <c r="E2259" s="481" t="s">
        <v>93</v>
      </c>
      <c r="F2259" s="22" t="s">
        <v>331</v>
      </c>
      <c r="G2259" s="20">
        <v>1037.93</v>
      </c>
      <c r="AP2259" t="str">
        <f t="shared" si="70"/>
        <v/>
      </c>
      <c r="AQ2259" t="str">
        <f>IF(A2259="","",VLOOKUP(A2259,'Base Sites'!A:B,2,FALSE))</f>
        <v/>
      </c>
      <c r="AT2259" t="str">
        <f>IF(A2259="","",VLOOKUP(L2259,'Base Vendeurs'!A:B,2,FALSE))</f>
        <v/>
      </c>
      <c r="AV2259" t="str">
        <f t="shared" si="71"/>
        <v/>
      </c>
    </row>
    <row r="2260" spans="1:48" x14ac:dyDescent="0.25">
      <c r="A2260" s="481"/>
      <c r="B2260" s="481"/>
      <c r="C2260" s="481"/>
      <c r="D2260" s="464">
        <v>1504</v>
      </c>
      <c r="E2260" s="481" t="s">
        <v>93</v>
      </c>
      <c r="F2260" s="22" t="s">
        <v>326</v>
      </c>
      <c r="G2260" s="20">
        <v>1037.93</v>
      </c>
      <c r="AP2260" t="str">
        <f t="shared" si="70"/>
        <v/>
      </c>
      <c r="AQ2260" t="str">
        <f>IF(A2260="","",VLOOKUP(A2260,'Base Sites'!A:B,2,FALSE))</f>
        <v/>
      </c>
      <c r="AT2260" t="str">
        <f>IF(A2260="","",VLOOKUP(L2260,'Base Vendeurs'!A:B,2,FALSE))</f>
        <v/>
      </c>
      <c r="AV2260" t="str">
        <f t="shared" si="71"/>
        <v/>
      </c>
    </row>
    <row r="2261" spans="1:48" x14ac:dyDescent="0.25">
      <c r="A2261" s="481"/>
      <c r="B2261" s="481"/>
      <c r="C2261" s="481"/>
      <c r="D2261" s="464">
        <v>1505</v>
      </c>
      <c r="E2261" s="481" t="s">
        <v>93</v>
      </c>
      <c r="F2261" s="22" t="s">
        <v>326</v>
      </c>
      <c r="G2261" s="20">
        <v>1037.93</v>
      </c>
      <c r="AP2261" t="str">
        <f t="shared" si="70"/>
        <v/>
      </c>
      <c r="AQ2261" t="str">
        <f>IF(A2261="","",VLOOKUP(A2261,'Base Sites'!A:B,2,FALSE))</f>
        <v/>
      </c>
      <c r="AT2261" t="str">
        <f>IF(A2261="","",VLOOKUP(L2261,'Base Vendeurs'!A:B,2,FALSE))</f>
        <v/>
      </c>
      <c r="AV2261" t="str">
        <f t="shared" si="71"/>
        <v/>
      </c>
    </row>
    <row r="2262" spans="1:48" x14ac:dyDescent="0.25">
      <c r="A2262" s="481"/>
      <c r="B2262" s="481"/>
      <c r="C2262" s="481"/>
      <c r="D2262" s="464">
        <v>1506</v>
      </c>
      <c r="E2262" s="481" t="s">
        <v>93</v>
      </c>
      <c r="F2262" s="22" t="s">
        <v>326</v>
      </c>
      <c r="G2262" s="20">
        <v>1037.93</v>
      </c>
      <c r="AP2262" t="str">
        <f t="shared" si="70"/>
        <v/>
      </c>
      <c r="AQ2262" t="str">
        <f>IF(A2262="","",VLOOKUP(A2262,'Base Sites'!A:B,2,FALSE))</f>
        <v/>
      </c>
      <c r="AT2262" t="str">
        <f>IF(A2262="","",VLOOKUP(L2262,'Base Vendeurs'!A:B,2,FALSE))</f>
        <v/>
      </c>
      <c r="AV2262" t="str">
        <f t="shared" si="71"/>
        <v/>
      </c>
    </row>
    <row r="2263" spans="1:48" x14ac:dyDescent="0.25">
      <c r="A2263" s="481"/>
      <c r="B2263" s="481"/>
      <c r="C2263" s="481"/>
      <c r="D2263" s="464">
        <v>1507</v>
      </c>
      <c r="E2263" s="481" t="s">
        <v>93</v>
      </c>
      <c r="F2263" s="22" t="s">
        <v>331</v>
      </c>
      <c r="G2263" s="20">
        <v>1037.93</v>
      </c>
      <c r="AP2263" t="str">
        <f t="shared" si="70"/>
        <v/>
      </c>
      <c r="AQ2263" t="str">
        <f>IF(A2263="","",VLOOKUP(A2263,'Base Sites'!A:B,2,FALSE))</f>
        <v/>
      </c>
      <c r="AT2263" t="str">
        <f>IF(A2263="","",VLOOKUP(L2263,'Base Vendeurs'!A:B,2,FALSE))</f>
        <v/>
      </c>
      <c r="AV2263" t="str">
        <f t="shared" si="71"/>
        <v/>
      </c>
    </row>
    <row r="2264" spans="1:48" x14ac:dyDescent="0.25">
      <c r="A2264" s="481"/>
      <c r="B2264" s="481"/>
      <c r="C2264" s="481"/>
      <c r="D2264" s="464">
        <v>1508</v>
      </c>
      <c r="E2264" s="481" t="s">
        <v>93</v>
      </c>
      <c r="F2264" s="22" t="s">
        <v>326</v>
      </c>
      <c r="G2264" s="20">
        <v>1037.93</v>
      </c>
      <c r="AP2264" t="str">
        <f t="shared" si="70"/>
        <v/>
      </c>
      <c r="AQ2264" t="str">
        <f>IF(A2264="","",VLOOKUP(A2264,'Base Sites'!A:B,2,FALSE))</f>
        <v/>
      </c>
      <c r="AT2264" t="str">
        <f>IF(A2264="","",VLOOKUP(L2264,'Base Vendeurs'!A:B,2,FALSE))</f>
        <v/>
      </c>
      <c r="AV2264" t="str">
        <f t="shared" si="71"/>
        <v/>
      </c>
    </row>
    <row r="2265" spans="1:48" x14ac:dyDescent="0.25">
      <c r="A2265" s="481"/>
      <c r="B2265" s="481"/>
      <c r="C2265" s="481"/>
      <c r="D2265" s="464">
        <v>1509</v>
      </c>
      <c r="E2265" s="481" t="s">
        <v>93</v>
      </c>
      <c r="F2265" s="22" t="s">
        <v>331</v>
      </c>
      <c r="G2265" s="20">
        <v>1037.93</v>
      </c>
      <c r="AP2265" t="str">
        <f t="shared" si="70"/>
        <v/>
      </c>
      <c r="AQ2265" t="str">
        <f>IF(A2265="","",VLOOKUP(A2265,'Base Sites'!A:B,2,FALSE))</f>
        <v/>
      </c>
      <c r="AT2265" t="str">
        <f>IF(A2265="","",VLOOKUP(L2265,'Base Vendeurs'!A:B,2,FALSE))</f>
        <v/>
      </c>
      <c r="AV2265" t="str">
        <f t="shared" si="71"/>
        <v/>
      </c>
    </row>
    <row r="2266" spans="1:48" x14ac:dyDescent="0.25">
      <c r="A2266" s="481"/>
      <c r="B2266" s="481"/>
      <c r="C2266" s="481"/>
      <c r="D2266" s="464">
        <v>1510</v>
      </c>
      <c r="E2266" s="481" t="s">
        <v>93</v>
      </c>
      <c r="F2266" s="22" t="s">
        <v>331</v>
      </c>
      <c r="G2266" s="20">
        <v>1037.93</v>
      </c>
      <c r="AP2266" t="str">
        <f t="shared" si="70"/>
        <v/>
      </c>
      <c r="AQ2266" t="str">
        <f>IF(A2266="","",VLOOKUP(A2266,'Base Sites'!A:B,2,FALSE))</f>
        <v/>
      </c>
      <c r="AT2266" t="str">
        <f>IF(A2266="","",VLOOKUP(L2266,'Base Vendeurs'!A:B,2,FALSE))</f>
        <v/>
      </c>
      <c r="AV2266" t="str">
        <f t="shared" si="71"/>
        <v/>
      </c>
    </row>
    <row r="2267" spans="1:48" x14ac:dyDescent="0.25">
      <c r="A2267" s="481"/>
      <c r="B2267" s="481"/>
      <c r="C2267" s="481"/>
      <c r="D2267" s="464">
        <v>1512</v>
      </c>
      <c r="E2267" s="481" t="s">
        <v>93</v>
      </c>
      <c r="F2267" s="22" t="s">
        <v>326</v>
      </c>
      <c r="G2267" s="20">
        <v>1037.93</v>
      </c>
      <c r="AP2267" t="str">
        <f t="shared" si="70"/>
        <v/>
      </c>
      <c r="AQ2267" t="str">
        <f>IF(A2267="","",VLOOKUP(A2267,'Base Sites'!A:B,2,FALSE))</f>
        <v/>
      </c>
      <c r="AT2267" t="str">
        <f>IF(A2267="","",VLOOKUP(L2267,'Base Vendeurs'!A:B,2,FALSE))</f>
        <v/>
      </c>
      <c r="AV2267" t="str">
        <f t="shared" si="71"/>
        <v/>
      </c>
    </row>
    <row r="2268" spans="1:48" x14ac:dyDescent="0.25">
      <c r="A2268" s="481"/>
      <c r="B2268" s="481"/>
      <c r="C2268" s="481"/>
      <c r="D2268" s="464">
        <v>1513</v>
      </c>
      <c r="E2268" s="481" t="s">
        <v>93</v>
      </c>
      <c r="F2268" s="22" t="s">
        <v>326</v>
      </c>
      <c r="G2268" s="20">
        <v>1037.93</v>
      </c>
      <c r="AP2268" t="str">
        <f t="shared" si="70"/>
        <v/>
      </c>
      <c r="AQ2268" t="str">
        <f>IF(A2268="","",VLOOKUP(A2268,'Base Sites'!A:B,2,FALSE))</f>
        <v/>
      </c>
      <c r="AT2268" t="str">
        <f>IF(A2268="","",VLOOKUP(L2268,'Base Vendeurs'!A:B,2,FALSE))</f>
        <v/>
      </c>
      <c r="AV2268" t="str">
        <f t="shared" si="71"/>
        <v/>
      </c>
    </row>
    <row r="2269" spans="1:48" x14ac:dyDescent="0.25">
      <c r="A2269" s="481"/>
      <c r="B2269" s="481"/>
      <c r="C2269" s="481"/>
      <c r="D2269" s="464">
        <v>1514</v>
      </c>
      <c r="E2269" s="481" t="s">
        <v>93</v>
      </c>
      <c r="F2269" s="22" t="s">
        <v>326</v>
      </c>
      <c r="G2269" s="20">
        <v>1037.93</v>
      </c>
      <c r="AP2269" t="str">
        <f t="shared" si="70"/>
        <v/>
      </c>
      <c r="AQ2269" t="str">
        <f>IF(A2269="","",VLOOKUP(A2269,'Base Sites'!A:B,2,FALSE))</f>
        <v/>
      </c>
      <c r="AT2269" t="str">
        <f>IF(A2269="","",VLOOKUP(L2269,'Base Vendeurs'!A:B,2,FALSE))</f>
        <v/>
      </c>
      <c r="AV2269" t="str">
        <f t="shared" si="71"/>
        <v/>
      </c>
    </row>
    <row r="2270" spans="1:48" x14ac:dyDescent="0.25">
      <c r="A2270" s="481"/>
      <c r="B2270" s="481"/>
      <c r="C2270" s="481"/>
      <c r="D2270" s="464">
        <v>1516</v>
      </c>
      <c r="E2270" s="481" t="s">
        <v>93</v>
      </c>
      <c r="F2270" s="22" t="s">
        <v>331</v>
      </c>
      <c r="G2270" s="20">
        <v>1037.93</v>
      </c>
      <c r="AP2270" t="str">
        <f t="shared" si="70"/>
        <v/>
      </c>
      <c r="AQ2270" t="str">
        <f>IF(A2270="","",VLOOKUP(A2270,'Base Sites'!A:B,2,FALSE))</f>
        <v/>
      </c>
      <c r="AT2270" t="str">
        <f>IF(A2270="","",VLOOKUP(L2270,'Base Vendeurs'!A:B,2,FALSE))</f>
        <v/>
      </c>
      <c r="AV2270" t="str">
        <f t="shared" si="71"/>
        <v/>
      </c>
    </row>
    <row r="2271" spans="1:48" x14ac:dyDescent="0.25">
      <c r="A2271" s="481"/>
      <c r="B2271" s="481"/>
      <c r="C2271" s="481"/>
      <c r="D2271" s="464">
        <v>1517</v>
      </c>
      <c r="E2271" s="481" t="s">
        <v>93</v>
      </c>
      <c r="F2271" s="22" t="s">
        <v>331</v>
      </c>
      <c r="G2271" s="20">
        <v>1037.93</v>
      </c>
      <c r="AP2271" t="str">
        <f t="shared" si="70"/>
        <v/>
      </c>
      <c r="AQ2271" t="str">
        <f>IF(A2271="","",VLOOKUP(A2271,'Base Sites'!A:B,2,FALSE))</f>
        <v/>
      </c>
      <c r="AT2271" t="str">
        <f>IF(A2271="","",VLOOKUP(L2271,'Base Vendeurs'!A:B,2,FALSE))</f>
        <v/>
      </c>
      <c r="AV2271" t="str">
        <f t="shared" si="71"/>
        <v/>
      </c>
    </row>
    <row r="2272" spans="1:48" x14ac:dyDescent="0.25">
      <c r="A2272" s="481"/>
      <c r="B2272" s="481"/>
      <c r="C2272" s="481"/>
      <c r="D2272" s="464">
        <v>1518</v>
      </c>
      <c r="E2272" s="481" t="s">
        <v>93</v>
      </c>
      <c r="F2272" s="22" t="s">
        <v>331</v>
      </c>
      <c r="G2272" s="20">
        <v>1037.93</v>
      </c>
      <c r="AP2272" t="str">
        <f t="shared" si="70"/>
        <v/>
      </c>
      <c r="AQ2272" t="str">
        <f>IF(A2272="","",VLOOKUP(A2272,'Base Sites'!A:B,2,FALSE))</f>
        <v/>
      </c>
      <c r="AT2272" t="str">
        <f>IF(A2272="","",VLOOKUP(L2272,'Base Vendeurs'!A:B,2,FALSE))</f>
        <v/>
      </c>
      <c r="AV2272" t="str">
        <f t="shared" si="71"/>
        <v/>
      </c>
    </row>
    <row r="2273" spans="1:48" x14ac:dyDescent="0.25">
      <c r="A2273" s="481"/>
      <c r="B2273" s="481"/>
      <c r="C2273" s="481"/>
      <c r="D2273" s="464">
        <v>1520</v>
      </c>
      <c r="E2273" s="481" t="s">
        <v>93</v>
      </c>
      <c r="F2273" s="22" t="s">
        <v>326</v>
      </c>
      <c r="G2273" s="20">
        <v>1037.93</v>
      </c>
      <c r="AP2273" t="str">
        <f t="shared" si="70"/>
        <v/>
      </c>
      <c r="AQ2273" t="str">
        <f>IF(A2273="","",VLOOKUP(A2273,'Base Sites'!A:B,2,FALSE))</f>
        <v/>
      </c>
      <c r="AT2273" t="str">
        <f>IF(A2273="","",VLOOKUP(L2273,'Base Vendeurs'!A:B,2,FALSE))</f>
        <v/>
      </c>
      <c r="AV2273" t="str">
        <f t="shared" si="71"/>
        <v/>
      </c>
    </row>
    <row r="2274" spans="1:48" x14ac:dyDescent="0.25">
      <c r="A2274" s="481"/>
      <c r="B2274" s="481"/>
      <c r="C2274" s="481"/>
      <c r="D2274" s="464">
        <v>1521</v>
      </c>
      <c r="E2274" s="481" t="s">
        <v>93</v>
      </c>
      <c r="F2274" s="22" t="s">
        <v>326</v>
      </c>
      <c r="G2274" s="20">
        <v>1037.93</v>
      </c>
      <c r="AP2274" t="str">
        <f t="shared" si="70"/>
        <v/>
      </c>
      <c r="AQ2274" t="str">
        <f>IF(A2274="","",VLOOKUP(A2274,'Base Sites'!A:B,2,FALSE))</f>
        <v/>
      </c>
      <c r="AT2274" t="str">
        <f>IF(A2274="","",VLOOKUP(L2274,'Base Vendeurs'!A:B,2,FALSE))</f>
        <v/>
      </c>
      <c r="AV2274" t="str">
        <f t="shared" si="71"/>
        <v/>
      </c>
    </row>
    <row r="2275" spans="1:48" x14ac:dyDescent="0.25">
      <c r="A2275" s="481"/>
      <c r="B2275" s="481"/>
      <c r="C2275" s="481"/>
      <c r="D2275" s="464">
        <v>1522</v>
      </c>
      <c r="E2275" s="481" t="s">
        <v>93</v>
      </c>
      <c r="F2275" s="22" t="s">
        <v>326</v>
      </c>
      <c r="G2275" s="20">
        <v>1037.93</v>
      </c>
      <c r="AP2275" t="str">
        <f t="shared" si="70"/>
        <v/>
      </c>
      <c r="AQ2275" t="str">
        <f>IF(A2275="","",VLOOKUP(A2275,'Base Sites'!A:B,2,FALSE))</f>
        <v/>
      </c>
      <c r="AT2275" t="str">
        <f>IF(A2275="","",VLOOKUP(L2275,'Base Vendeurs'!A:B,2,FALSE))</f>
        <v/>
      </c>
      <c r="AV2275" t="str">
        <f t="shared" si="71"/>
        <v/>
      </c>
    </row>
    <row r="2276" spans="1:48" x14ac:dyDescent="0.25">
      <c r="A2276" s="481"/>
      <c r="B2276" s="481"/>
      <c r="C2276" s="481"/>
      <c r="D2276" s="464">
        <v>1524</v>
      </c>
      <c r="E2276" s="481" t="s">
        <v>93</v>
      </c>
      <c r="F2276" s="22" t="s">
        <v>331</v>
      </c>
      <c r="G2276" s="20">
        <v>1037.93</v>
      </c>
      <c r="AP2276" t="str">
        <f t="shared" si="70"/>
        <v/>
      </c>
      <c r="AQ2276" t="str">
        <f>IF(A2276="","",VLOOKUP(A2276,'Base Sites'!A:B,2,FALSE))</f>
        <v/>
      </c>
      <c r="AT2276" t="str">
        <f>IF(A2276="","",VLOOKUP(L2276,'Base Vendeurs'!A:B,2,FALSE))</f>
        <v/>
      </c>
      <c r="AV2276" t="str">
        <f t="shared" si="71"/>
        <v/>
      </c>
    </row>
    <row r="2277" spans="1:48" x14ac:dyDescent="0.25">
      <c r="A2277" s="481"/>
      <c r="B2277" s="481"/>
      <c r="C2277" s="481"/>
      <c r="D2277" s="464">
        <v>1525</v>
      </c>
      <c r="E2277" s="481" t="s">
        <v>93</v>
      </c>
      <c r="F2277" s="22" t="s">
        <v>331</v>
      </c>
      <c r="G2277" s="20">
        <v>1007.93</v>
      </c>
      <c r="AP2277" t="str">
        <f t="shared" si="70"/>
        <v/>
      </c>
      <c r="AQ2277" t="str">
        <f>IF(A2277="","",VLOOKUP(A2277,'Base Sites'!A:B,2,FALSE))</f>
        <v/>
      </c>
      <c r="AT2277" t="str">
        <f>IF(A2277="","",VLOOKUP(L2277,'Base Vendeurs'!A:B,2,FALSE))</f>
        <v/>
      </c>
      <c r="AV2277" t="str">
        <f t="shared" si="71"/>
        <v/>
      </c>
    </row>
    <row r="2278" spans="1:48" x14ac:dyDescent="0.25">
      <c r="A2278" s="481"/>
      <c r="B2278" s="481"/>
      <c r="C2278" s="481"/>
      <c r="D2278" s="464">
        <v>1526</v>
      </c>
      <c r="E2278" s="481" t="s">
        <v>93</v>
      </c>
      <c r="F2278" s="22" t="s">
        <v>331</v>
      </c>
      <c r="G2278" s="20">
        <v>1007.93</v>
      </c>
      <c r="AP2278" t="str">
        <f t="shared" si="70"/>
        <v/>
      </c>
      <c r="AQ2278" t="str">
        <f>IF(A2278="","",VLOOKUP(A2278,'Base Sites'!A:B,2,FALSE))</f>
        <v/>
      </c>
      <c r="AT2278" t="str">
        <f>IF(A2278="","",VLOOKUP(L2278,'Base Vendeurs'!A:B,2,FALSE))</f>
        <v/>
      </c>
      <c r="AV2278" t="str">
        <f t="shared" si="71"/>
        <v/>
      </c>
    </row>
    <row r="2279" spans="1:48" x14ac:dyDescent="0.25">
      <c r="A2279" s="481"/>
      <c r="B2279" s="481"/>
      <c r="C2279" s="481"/>
      <c r="D2279" s="464">
        <v>1528</v>
      </c>
      <c r="E2279" s="481" t="s">
        <v>93</v>
      </c>
      <c r="F2279" s="22" t="s">
        <v>331</v>
      </c>
      <c r="G2279" s="20">
        <v>1037.93</v>
      </c>
      <c r="AP2279" t="str">
        <f t="shared" si="70"/>
        <v/>
      </c>
      <c r="AQ2279" t="str">
        <f>IF(A2279="","",VLOOKUP(A2279,'Base Sites'!A:B,2,FALSE))</f>
        <v/>
      </c>
      <c r="AT2279" t="str">
        <f>IF(A2279="","",VLOOKUP(L2279,'Base Vendeurs'!A:B,2,FALSE))</f>
        <v/>
      </c>
      <c r="AV2279" t="str">
        <f t="shared" si="71"/>
        <v/>
      </c>
    </row>
    <row r="2280" spans="1:48" x14ac:dyDescent="0.25">
      <c r="A2280" s="481"/>
      <c r="B2280" s="481"/>
      <c r="C2280" s="481"/>
      <c r="D2280" s="464">
        <v>1529</v>
      </c>
      <c r="E2280" s="481" t="s">
        <v>93</v>
      </c>
      <c r="F2280" s="22" t="s">
        <v>331</v>
      </c>
      <c r="G2280" s="20">
        <v>1037.93</v>
      </c>
      <c r="AP2280" t="str">
        <f t="shared" si="70"/>
        <v/>
      </c>
      <c r="AQ2280" t="str">
        <f>IF(A2280="","",VLOOKUP(A2280,'Base Sites'!A:B,2,FALSE))</f>
        <v/>
      </c>
      <c r="AT2280" t="str">
        <f>IF(A2280="","",VLOOKUP(L2280,'Base Vendeurs'!A:B,2,FALSE))</f>
        <v/>
      </c>
      <c r="AV2280" t="str">
        <f t="shared" si="71"/>
        <v/>
      </c>
    </row>
    <row r="2281" spans="1:48" x14ac:dyDescent="0.25">
      <c r="A2281" s="481"/>
      <c r="B2281" s="481"/>
      <c r="C2281" s="481"/>
      <c r="D2281" s="464">
        <v>1530</v>
      </c>
      <c r="E2281" s="481" t="s">
        <v>93</v>
      </c>
      <c r="F2281" s="22" t="s">
        <v>326</v>
      </c>
      <c r="G2281" s="20">
        <v>1037.93</v>
      </c>
      <c r="AP2281" t="str">
        <f t="shared" si="70"/>
        <v/>
      </c>
      <c r="AQ2281" t="str">
        <f>IF(A2281="","",VLOOKUP(A2281,'Base Sites'!A:B,2,FALSE))</f>
        <v/>
      </c>
      <c r="AT2281" t="str">
        <f>IF(A2281="","",VLOOKUP(L2281,'Base Vendeurs'!A:B,2,FALSE))</f>
        <v/>
      </c>
      <c r="AV2281" t="str">
        <f t="shared" si="71"/>
        <v/>
      </c>
    </row>
    <row r="2282" spans="1:48" x14ac:dyDescent="0.25">
      <c r="A2282" s="481"/>
      <c r="B2282" s="481"/>
      <c r="C2282" s="481"/>
      <c r="D2282" s="464">
        <v>1531</v>
      </c>
      <c r="E2282" s="481" t="s">
        <v>93</v>
      </c>
      <c r="F2282" s="22" t="s">
        <v>326</v>
      </c>
      <c r="G2282" s="20">
        <v>1037.93</v>
      </c>
      <c r="AP2282" t="str">
        <f t="shared" si="70"/>
        <v/>
      </c>
      <c r="AQ2282" t="str">
        <f>IF(A2282="","",VLOOKUP(A2282,'Base Sites'!A:B,2,FALSE))</f>
        <v/>
      </c>
      <c r="AT2282" t="str">
        <f>IF(A2282="","",VLOOKUP(L2282,'Base Vendeurs'!A:B,2,FALSE))</f>
        <v/>
      </c>
      <c r="AV2282" t="str">
        <f t="shared" si="71"/>
        <v/>
      </c>
    </row>
    <row r="2283" spans="1:48" x14ac:dyDescent="0.25">
      <c r="A2283" s="481"/>
      <c r="B2283" s="481"/>
      <c r="C2283" s="481"/>
      <c r="D2283" s="464">
        <v>1532</v>
      </c>
      <c r="E2283" s="481" t="s">
        <v>93</v>
      </c>
      <c r="F2283" s="22" t="s">
        <v>331</v>
      </c>
      <c r="G2283" s="20">
        <v>1037.93</v>
      </c>
      <c r="AP2283" t="str">
        <f t="shared" si="70"/>
        <v/>
      </c>
      <c r="AQ2283" t="str">
        <f>IF(A2283="","",VLOOKUP(A2283,'Base Sites'!A:B,2,FALSE))</f>
        <v/>
      </c>
      <c r="AT2283" t="str">
        <f>IF(A2283="","",VLOOKUP(L2283,'Base Vendeurs'!A:B,2,FALSE))</f>
        <v/>
      </c>
      <c r="AV2283" t="str">
        <f t="shared" si="71"/>
        <v/>
      </c>
    </row>
    <row r="2284" spans="1:48" x14ac:dyDescent="0.25">
      <c r="A2284" s="481"/>
      <c r="B2284" s="481"/>
      <c r="C2284" s="481"/>
      <c r="D2284" s="464">
        <v>1533</v>
      </c>
      <c r="E2284" s="481" t="s">
        <v>93</v>
      </c>
      <c r="F2284" s="22" t="s">
        <v>331</v>
      </c>
      <c r="G2284" s="20">
        <v>1037.93</v>
      </c>
      <c r="AP2284" t="str">
        <f t="shared" si="70"/>
        <v/>
      </c>
      <c r="AQ2284" t="str">
        <f>IF(A2284="","",VLOOKUP(A2284,'Base Sites'!A:B,2,FALSE))</f>
        <v/>
      </c>
      <c r="AT2284" t="str">
        <f>IF(A2284="","",VLOOKUP(L2284,'Base Vendeurs'!A:B,2,FALSE))</f>
        <v/>
      </c>
      <c r="AV2284" t="str">
        <f t="shared" si="71"/>
        <v/>
      </c>
    </row>
    <row r="2285" spans="1:48" x14ac:dyDescent="0.25">
      <c r="A2285" s="481"/>
      <c r="B2285" s="481"/>
      <c r="C2285" s="481"/>
      <c r="D2285" s="464">
        <v>1534</v>
      </c>
      <c r="E2285" s="481" t="s">
        <v>93</v>
      </c>
      <c r="F2285" s="22" t="s">
        <v>331</v>
      </c>
      <c r="G2285" s="20">
        <v>1037.93</v>
      </c>
      <c r="AP2285" t="str">
        <f t="shared" si="70"/>
        <v/>
      </c>
      <c r="AQ2285" t="str">
        <f>IF(A2285="","",VLOOKUP(A2285,'Base Sites'!A:B,2,FALSE))</f>
        <v/>
      </c>
      <c r="AT2285" t="str">
        <f>IF(A2285="","",VLOOKUP(L2285,'Base Vendeurs'!A:B,2,FALSE))</f>
        <v/>
      </c>
      <c r="AV2285" t="str">
        <f t="shared" si="71"/>
        <v/>
      </c>
    </row>
    <row r="2286" spans="1:48" x14ac:dyDescent="0.25">
      <c r="A2286" s="481"/>
      <c r="B2286" s="481"/>
      <c r="C2286" s="481"/>
      <c r="D2286" s="464">
        <v>1536</v>
      </c>
      <c r="E2286" s="481" t="s">
        <v>93</v>
      </c>
      <c r="F2286" s="22" t="s">
        <v>331</v>
      </c>
      <c r="G2286" s="20">
        <v>1037.93</v>
      </c>
      <c r="AP2286" t="str">
        <f t="shared" si="70"/>
        <v/>
      </c>
      <c r="AQ2286" t="str">
        <f>IF(A2286="","",VLOOKUP(A2286,'Base Sites'!A:B,2,FALSE))</f>
        <v/>
      </c>
      <c r="AT2286" t="str">
        <f>IF(A2286="","",VLOOKUP(L2286,'Base Vendeurs'!A:B,2,FALSE))</f>
        <v/>
      </c>
      <c r="AV2286" t="str">
        <f t="shared" si="71"/>
        <v/>
      </c>
    </row>
    <row r="2287" spans="1:48" x14ac:dyDescent="0.25">
      <c r="A2287" s="481"/>
      <c r="B2287" s="481"/>
      <c r="C2287" s="481"/>
      <c r="D2287" s="464">
        <v>1537</v>
      </c>
      <c r="E2287" s="481" t="s">
        <v>93</v>
      </c>
      <c r="F2287" s="22" t="s">
        <v>331</v>
      </c>
      <c r="G2287" s="20">
        <v>1037.93</v>
      </c>
      <c r="AP2287" t="str">
        <f t="shared" si="70"/>
        <v/>
      </c>
      <c r="AQ2287" t="str">
        <f>IF(A2287="","",VLOOKUP(A2287,'Base Sites'!A:B,2,FALSE))</f>
        <v/>
      </c>
      <c r="AT2287" t="str">
        <f>IF(A2287="","",VLOOKUP(L2287,'Base Vendeurs'!A:B,2,FALSE))</f>
        <v/>
      </c>
      <c r="AV2287" t="str">
        <f t="shared" si="71"/>
        <v/>
      </c>
    </row>
    <row r="2288" spans="1:48" x14ac:dyDescent="0.25">
      <c r="A2288" s="481"/>
      <c r="B2288" s="481"/>
      <c r="C2288" s="481"/>
      <c r="D2288" s="464">
        <v>1538</v>
      </c>
      <c r="E2288" s="481" t="s">
        <v>93</v>
      </c>
      <c r="F2288" s="22" t="s">
        <v>331</v>
      </c>
      <c r="G2288" s="20">
        <v>1037.93</v>
      </c>
      <c r="AP2288" t="str">
        <f t="shared" si="70"/>
        <v/>
      </c>
      <c r="AQ2288" t="str">
        <f>IF(A2288="","",VLOOKUP(A2288,'Base Sites'!A:B,2,FALSE))</f>
        <v/>
      </c>
      <c r="AT2288" t="str">
        <f>IF(A2288="","",VLOOKUP(L2288,'Base Vendeurs'!A:B,2,FALSE))</f>
        <v/>
      </c>
      <c r="AV2288" t="str">
        <f t="shared" si="71"/>
        <v/>
      </c>
    </row>
    <row r="2289" spans="1:48" x14ac:dyDescent="0.25">
      <c r="A2289" s="481"/>
      <c r="B2289" s="481"/>
      <c r="C2289" s="481"/>
      <c r="D2289" s="464">
        <v>1539</v>
      </c>
      <c r="E2289" s="481" t="s">
        <v>93</v>
      </c>
      <c r="F2289" s="22" t="s">
        <v>331</v>
      </c>
      <c r="G2289" s="20">
        <v>1037.93</v>
      </c>
      <c r="AP2289" t="str">
        <f t="shared" si="70"/>
        <v/>
      </c>
      <c r="AQ2289" t="str">
        <f>IF(A2289="","",VLOOKUP(A2289,'Base Sites'!A:B,2,FALSE))</f>
        <v/>
      </c>
      <c r="AT2289" t="str">
        <f>IF(A2289="","",VLOOKUP(L2289,'Base Vendeurs'!A:B,2,FALSE))</f>
        <v/>
      </c>
      <c r="AV2289" t="str">
        <f t="shared" si="71"/>
        <v/>
      </c>
    </row>
    <row r="2290" spans="1:48" x14ac:dyDescent="0.25">
      <c r="A2290" s="481"/>
      <c r="B2290" s="481"/>
      <c r="C2290" s="481"/>
      <c r="D2290" s="464">
        <v>1540</v>
      </c>
      <c r="E2290" s="481" t="s">
        <v>93</v>
      </c>
      <c r="F2290" s="22" t="s">
        <v>326</v>
      </c>
      <c r="G2290" s="20">
        <v>1150.67</v>
      </c>
      <c r="AP2290" t="str">
        <f t="shared" si="70"/>
        <v/>
      </c>
      <c r="AQ2290" t="str">
        <f>IF(A2290="","",VLOOKUP(A2290,'Base Sites'!A:B,2,FALSE))</f>
        <v/>
      </c>
      <c r="AT2290" t="str">
        <f>IF(A2290="","",VLOOKUP(L2290,'Base Vendeurs'!A:B,2,FALSE))</f>
        <v/>
      </c>
      <c r="AV2290" t="str">
        <f t="shared" si="71"/>
        <v/>
      </c>
    </row>
    <row r="2291" spans="1:48" x14ac:dyDescent="0.25">
      <c r="A2291" s="481"/>
      <c r="B2291" s="481"/>
      <c r="C2291" s="481"/>
      <c r="D2291" s="464">
        <v>1541</v>
      </c>
      <c r="E2291" s="481" t="s">
        <v>93</v>
      </c>
      <c r="F2291" s="22" t="s">
        <v>326</v>
      </c>
      <c r="G2291" s="20">
        <v>1150.67</v>
      </c>
      <c r="AP2291" t="str">
        <f t="shared" si="70"/>
        <v/>
      </c>
      <c r="AQ2291" t="str">
        <f>IF(A2291="","",VLOOKUP(A2291,'Base Sites'!A:B,2,FALSE))</f>
        <v/>
      </c>
      <c r="AT2291" t="str">
        <f>IF(A2291="","",VLOOKUP(L2291,'Base Vendeurs'!A:B,2,FALSE))</f>
        <v/>
      </c>
      <c r="AV2291" t="str">
        <f t="shared" si="71"/>
        <v/>
      </c>
    </row>
    <row r="2292" spans="1:48" x14ac:dyDescent="0.25">
      <c r="A2292" s="481"/>
      <c r="B2292" s="481"/>
      <c r="C2292" s="481"/>
      <c r="D2292" s="464">
        <v>1542</v>
      </c>
      <c r="E2292" s="481" t="s">
        <v>93</v>
      </c>
      <c r="F2292" s="22" t="s">
        <v>326</v>
      </c>
      <c r="G2292" s="20">
        <v>1150.67</v>
      </c>
      <c r="AP2292" t="str">
        <f t="shared" si="70"/>
        <v/>
      </c>
      <c r="AQ2292" t="str">
        <f>IF(A2292="","",VLOOKUP(A2292,'Base Sites'!A:B,2,FALSE))</f>
        <v/>
      </c>
      <c r="AT2292" t="str">
        <f>IF(A2292="","",VLOOKUP(L2292,'Base Vendeurs'!A:B,2,FALSE))</f>
        <v/>
      </c>
      <c r="AV2292" t="str">
        <f t="shared" si="71"/>
        <v/>
      </c>
    </row>
    <row r="2293" spans="1:48" x14ac:dyDescent="0.25">
      <c r="A2293" s="481"/>
      <c r="B2293" s="481"/>
      <c r="C2293" s="481"/>
      <c r="D2293" s="464">
        <v>1543</v>
      </c>
      <c r="E2293" s="481" t="s">
        <v>93</v>
      </c>
      <c r="F2293" s="22" t="s">
        <v>331</v>
      </c>
      <c r="G2293" s="20">
        <v>1150.67</v>
      </c>
      <c r="AP2293" t="str">
        <f t="shared" si="70"/>
        <v/>
      </c>
      <c r="AQ2293" t="str">
        <f>IF(A2293="","",VLOOKUP(A2293,'Base Sites'!A:B,2,FALSE))</f>
        <v/>
      </c>
      <c r="AT2293" t="str">
        <f>IF(A2293="","",VLOOKUP(L2293,'Base Vendeurs'!A:B,2,FALSE))</f>
        <v/>
      </c>
      <c r="AV2293" t="str">
        <f t="shared" si="71"/>
        <v/>
      </c>
    </row>
    <row r="2294" spans="1:48" x14ac:dyDescent="0.25">
      <c r="A2294" s="481"/>
      <c r="B2294" s="481"/>
      <c r="C2294" s="481"/>
      <c r="D2294" s="464">
        <v>1544</v>
      </c>
      <c r="E2294" s="481" t="s">
        <v>93</v>
      </c>
      <c r="F2294" s="22" t="s">
        <v>326</v>
      </c>
      <c r="G2294" s="20">
        <v>1150.67</v>
      </c>
      <c r="AP2294" t="str">
        <f t="shared" si="70"/>
        <v/>
      </c>
      <c r="AQ2294" t="str">
        <f>IF(A2294="","",VLOOKUP(A2294,'Base Sites'!A:B,2,FALSE))</f>
        <v/>
      </c>
      <c r="AT2294" t="str">
        <f>IF(A2294="","",VLOOKUP(L2294,'Base Vendeurs'!A:B,2,FALSE))</f>
        <v/>
      </c>
      <c r="AV2294" t="str">
        <f t="shared" si="71"/>
        <v/>
      </c>
    </row>
    <row r="2295" spans="1:48" x14ac:dyDescent="0.25">
      <c r="A2295" s="481"/>
      <c r="B2295" s="481"/>
      <c r="C2295" s="481"/>
      <c r="D2295" s="464">
        <v>1545</v>
      </c>
      <c r="E2295" s="481" t="s">
        <v>93</v>
      </c>
      <c r="F2295" s="22" t="s">
        <v>326</v>
      </c>
      <c r="G2295" s="20">
        <v>1150.67</v>
      </c>
      <c r="AP2295" t="str">
        <f t="shared" si="70"/>
        <v/>
      </c>
      <c r="AQ2295" t="str">
        <f>IF(A2295="","",VLOOKUP(A2295,'Base Sites'!A:B,2,FALSE))</f>
        <v/>
      </c>
      <c r="AT2295" t="str">
        <f>IF(A2295="","",VLOOKUP(L2295,'Base Vendeurs'!A:B,2,FALSE))</f>
        <v/>
      </c>
      <c r="AV2295" t="str">
        <f t="shared" si="71"/>
        <v/>
      </c>
    </row>
    <row r="2296" spans="1:48" x14ac:dyDescent="0.25">
      <c r="A2296" s="481"/>
      <c r="B2296" s="481"/>
      <c r="C2296" s="481"/>
      <c r="D2296" s="464">
        <v>1546</v>
      </c>
      <c r="E2296" s="481" t="s">
        <v>93</v>
      </c>
      <c r="F2296" s="22" t="s">
        <v>331</v>
      </c>
      <c r="G2296" s="20">
        <v>1150.67</v>
      </c>
      <c r="AP2296" t="str">
        <f t="shared" si="70"/>
        <v/>
      </c>
      <c r="AQ2296" t="str">
        <f>IF(A2296="","",VLOOKUP(A2296,'Base Sites'!A:B,2,FALSE))</f>
        <v/>
      </c>
      <c r="AT2296" t="str">
        <f>IF(A2296="","",VLOOKUP(L2296,'Base Vendeurs'!A:B,2,FALSE))</f>
        <v/>
      </c>
      <c r="AV2296" t="str">
        <f t="shared" si="71"/>
        <v/>
      </c>
    </row>
    <row r="2297" spans="1:48" x14ac:dyDescent="0.25">
      <c r="A2297" s="481"/>
      <c r="B2297" s="481"/>
      <c r="C2297" s="481"/>
      <c r="D2297" s="464">
        <v>1547</v>
      </c>
      <c r="E2297" s="481" t="s">
        <v>93</v>
      </c>
      <c r="F2297" s="22" t="s">
        <v>326</v>
      </c>
      <c r="G2297" s="20">
        <v>1150.68</v>
      </c>
      <c r="AP2297" t="str">
        <f t="shared" si="70"/>
        <v/>
      </c>
      <c r="AQ2297" t="str">
        <f>IF(A2297="","",VLOOKUP(A2297,'Base Sites'!A:B,2,FALSE))</f>
        <v/>
      </c>
      <c r="AT2297" t="str">
        <f>IF(A2297="","",VLOOKUP(L2297,'Base Vendeurs'!A:B,2,FALSE))</f>
        <v/>
      </c>
      <c r="AV2297" t="str">
        <f t="shared" si="71"/>
        <v/>
      </c>
    </row>
    <row r="2298" spans="1:48" x14ac:dyDescent="0.25">
      <c r="A2298" s="481"/>
      <c r="B2298" s="481"/>
      <c r="C2298" s="481"/>
      <c r="D2298" s="464">
        <v>1548</v>
      </c>
      <c r="E2298" s="481" t="s">
        <v>93</v>
      </c>
      <c r="F2298" s="22" t="s">
        <v>326</v>
      </c>
      <c r="G2298" s="20">
        <v>1150.68</v>
      </c>
      <c r="AP2298" t="str">
        <f t="shared" si="70"/>
        <v/>
      </c>
      <c r="AQ2298" t="str">
        <f>IF(A2298="","",VLOOKUP(A2298,'Base Sites'!A:B,2,FALSE))</f>
        <v/>
      </c>
      <c r="AT2298" t="str">
        <f>IF(A2298="","",VLOOKUP(L2298,'Base Vendeurs'!A:B,2,FALSE))</f>
        <v/>
      </c>
      <c r="AV2298" t="str">
        <f t="shared" si="71"/>
        <v/>
      </c>
    </row>
    <row r="2299" spans="1:48" x14ac:dyDescent="0.25">
      <c r="A2299" s="481"/>
      <c r="B2299" s="481"/>
      <c r="C2299" s="481"/>
      <c r="D2299" s="464">
        <v>1549</v>
      </c>
      <c r="E2299" s="481" t="s">
        <v>93</v>
      </c>
      <c r="F2299" s="22" t="s">
        <v>326</v>
      </c>
      <c r="G2299" s="20">
        <v>1150.67</v>
      </c>
      <c r="AP2299" t="str">
        <f t="shared" si="70"/>
        <v/>
      </c>
      <c r="AQ2299" t="str">
        <f>IF(A2299="","",VLOOKUP(A2299,'Base Sites'!A:B,2,FALSE))</f>
        <v/>
      </c>
      <c r="AT2299" t="str">
        <f>IF(A2299="","",VLOOKUP(L2299,'Base Vendeurs'!A:B,2,FALSE))</f>
        <v/>
      </c>
      <c r="AV2299" t="str">
        <f t="shared" si="71"/>
        <v/>
      </c>
    </row>
    <row r="2300" spans="1:48" x14ac:dyDescent="0.25">
      <c r="A2300" s="481"/>
      <c r="B2300" s="481"/>
      <c r="C2300" s="481"/>
      <c r="D2300" s="464">
        <v>1550</v>
      </c>
      <c r="E2300" s="481" t="s">
        <v>93</v>
      </c>
      <c r="F2300" s="22" t="s">
        <v>326</v>
      </c>
      <c r="G2300" s="20">
        <v>1150.67</v>
      </c>
      <c r="AP2300" t="str">
        <f t="shared" si="70"/>
        <v/>
      </c>
      <c r="AQ2300" t="str">
        <f>IF(A2300="","",VLOOKUP(A2300,'Base Sites'!A:B,2,FALSE))</f>
        <v/>
      </c>
      <c r="AT2300" t="str">
        <f>IF(A2300="","",VLOOKUP(L2300,'Base Vendeurs'!A:B,2,FALSE))</f>
        <v/>
      </c>
      <c r="AV2300" t="str">
        <f t="shared" si="71"/>
        <v/>
      </c>
    </row>
    <row r="2301" spans="1:48" x14ac:dyDescent="0.25">
      <c r="A2301" s="481"/>
      <c r="B2301" s="481"/>
      <c r="C2301" s="481"/>
      <c r="D2301" s="464">
        <v>1745</v>
      </c>
      <c r="E2301" s="480" t="s">
        <v>24</v>
      </c>
      <c r="F2301" s="22" t="s">
        <v>1153</v>
      </c>
      <c r="G2301" s="20">
        <v>622.71</v>
      </c>
      <c r="AP2301" t="str">
        <f t="shared" si="70"/>
        <v/>
      </c>
      <c r="AQ2301" t="str">
        <f>IF(A2301="","",VLOOKUP(A2301,'Base Sites'!A:B,2,FALSE))</f>
        <v/>
      </c>
      <c r="AT2301" t="str">
        <f>IF(A2301="","",VLOOKUP(L2301,'Base Vendeurs'!A:B,2,FALSE))</f>
        <v/>
      </c>
      <c r="AV2301" t="str">
        <f t="shared" si="71"/>
        <v/>
      </c>
    </row>
    <row r="2302" spans="1:48" x14ac:dyDescent="0.25">
      <c r="A2302" s="481"/>
      <c r="B2302" s="481"/>
      <c r="C2302" s="481"/>
      <c r="D2302" s="464">
        <v>1907</v>
      </c>
      <c r="E2302" s="481" t="s">
        <v>24</v>
      </c>
      <c r="F2302" s="22" t="s">
        <v>326</v>
      </c>
      <c r="G2302" s="20">
        <v>786</v>
      </c>
      <c r="AP2302" t="str">
        <f t="shared" si="70"/>
        <v/>
      </c>
      <c r="AQ2302" t="str">
        <f>IF(A2302="","",VLOOKUP(A2302,'Base Sites'!A:B,2,FALSE))</f>
        <v/>
      </c>
      <c r="AT2302" t="str">
        <f>IF(A2302="","",VLOOKUP(L2302,'Base Vendeurs'!A:B,2,FALSE))</f>
        <v/>
      </c>
      <c r="AV2302" t="str">
        <f t="shared" si="71"/>
        <v/>
      </c>
    </row>
    <row r="2303" spans="1:48" x14ac:dyDescent="0.25">
      <c r="A2303" s="481"/>
      <c r="B2303" s="481"/>
      <c r="C2303" s="481"/>
      <c r="D2303" s="464">
        <v>1908</v>
      </c>
      <c r="E2303" s="481" t="s">
        <v>24</v>
      </c>
      <c r="F2303" s="22" t="s">
        <v>326</v>
      </c>
      <c r="G2303" s="20">
        <v>786</v>
      </c>
      <c r="AP2303" t="str">
        <f t="shared" si="70"/>
        <v/>
      </c>
      <c r="AQ2303" t="str">
        <f>IF(A2303="","",VLOOKUP(A2303,'Base Sites'!A:B,2,FALSE))</f>
        <v/>
      </c>
      <c r="AT2303" t="str">
        <f>IF(A2303="","",VLOOKUP(L2303,'Base Vendeurs'!A:B,2,FALSE))</f>
        <v/>
      </c>
      <c r="AV2303" t="str">
        <f t="shared" si="71"/>
        <v/>
      </c>
    </row>
    <row r="2304" spans="1:48" x14ac:dyDescent="0.25">
      <c r="A2304" s="481"/>
      <c r="B2304" s="481"/>
      <c r="C2304" s="481"/>
      <c r="D2304" s="464">
        <v>1909</v>
      </c>
      <c r="E2304" s="481" t="s">
        <v>24</v>
      </c>
      <c r="F2304" s="22" t="s">
        <v>326</v>
      </c>
      <c r="G2304" s="20">
        <v>786</v>
      </c>
      <c r="AP2304" t="str">
        <f t="shared" si="70"/>
        <v/>
      </c>
      <c r="AQ2304" t="str">
        <f>IF(A2304="","",VLOOKUP(A2304,'Base Sites'!A:B,2,FALSE))</f>
        <v/>
      </c>
      <c r="AT2304" t="str">
        <f>IF(A2304="","",VLOOKUP(L2304,'Base Vendeurs'!A:B,2,FALSE))</f>
        <v/>
      </c>
      <c r="AV2304" t="str">
        <f t="shared" si="71"/>
        <v/>
      </c>
    </row>
    <row r="2305" spans="1:48" x14ac:dyDescent="0.25">
      <c r="A2305" s="481"/>
      <c r="B2305" s="481"/>
      <c r="C2305" s="481"/>
      <c r="D2305" s="464">
        <v>1910</v>
      </c>
      <c r="E2305" s="481" t="s">
        <v>24</v>
      </c>
      <c r="F2305" s="22" t="s">
        <v>326</v>
      </c>
      <c r="G2305" s="20">
        <v>786</v>
      </c>
      <c r="AP2305" t="str">
        <f t="shared" si="70"/>
        <v/>
      </c>
      <c r="AQ2305" t="str">
        <f>IF(A2305="","",VLOOKUP(A2305,'Base Sites'!A:B,2,FALSE))</f>
        <v/>
      </c>
      <c r="AT2305" t="str">
        <f>IF(A2305="","",VLOOKUP(L2305,'Base Vendeurs'!A:B,2,FALSE))</f>
        <v/>
      </c>
      <c r="AV2305" t="str">
        <f t="shared" si="71"/>
        <v/>
      </c>
    </row>
    <row r="2306" spans="1:48" x14ac:dyDescent="0.25">
      <c r="A2306" s="481"/>
      <c r="B2306" s="481"/>
      <c r="C2306" s="481"/>
      <c r="D2306" s="464">
        <v>1911</v>
      </c>
      <c r="E2306" s="481" t="s">
        <v>24</v>
      </c>
      <c r="F2306" s="22" t="s">
        <v>326</v>
      </c>
      <c r="G2306" s="20">
        <v>786</v>
      </c>
      <c r="AP2306" t="str">
        <f t="shared" ref="AP2306:AP2369" si="72">IF(AM2306="","",+AL2306/AM2306)</f>
        <v/>
      </c>
      <c r="AQ2306" t="str">
        <f>IF(A2306="","",VLOOKUP(A2306,'Base Sites'!A:B,2,FALSE))</f>
        <v/>
      </c>
      <c r="AT2306" t="str">
        <f>IF(A2306="","",VLOOKUP(L2306,'Base Vendeurs'!A:B,2,FALSE))</f>
        <v/>
      </c>
      <c r="AV2306" t="str">
        <f t="shared" si="71"/>
        <v/>
      </c>
    </row>
    <row r="2307" spans="1:48" x14ac:dyDescent="0.25">
      <c r="A2307" s="481"/>
      <c r="B2307" s="481"/>
      <c r="C2307" s="481"/>
      <c r="D2307" s="464">
        <v>1912</v>
      </c>
      <c r="E2307" s="481" t="s">
        <v>24</v>
      </c>
      <c r="F2307" s="22" t="s">
        <v>326</v>
      </c>
      <c r="G2307" s="20">
        <v>786</v>
      </c>
      <c r="AP2307" t="str">
        <f t="shared" si="72"/>
        <v/>
      </c>
      <c r="AQ2307" t="str">
        <f>IF(A2307="","",VLOOKUP(A2307,'Base Sites'!A:B,2,FALSE))</f>
        <v/>
      </c>
      <c r="AT2307" t="str">
        <f>IF(A2307="","",VLOOKUP(L2307,'Base Vendeurs'!A:B,2,FALSE))</f>
        <v/>
      </c>
      <c r="AV2307" t="str">
        <f t="shared" ref="AV2307:AV2370" si="73">IF(A2307="","",+AU2307/S2307)</f>
        <v/>
      </c>
    </row>
    <row r="2308" spans="1:48" x14ac:dyDescent="0.25">
      <c r="A2308" s="481"/>
      <c r="B2308" s="481"/>
      <c r="C2308" s="481"/>
      <c r="D2308" s="464">
        <v>1913</v>
      </c>
      <c r="E2308" s="481" t="s">
        <v>24</v>
      </c>
      <c r="F2308" s="22" t="s">
        <v>326</v>
      </c>
      <c r="G2308" s="20">
        <v>786</v>
      </c>
      <c r="AP2308" t="str">
        <f t="shared" si="72"/>
        <v/>
      </c>
      <c r="AQ2308" t="str">
        <f>IF(A2308="","",VLOOKUP(A2308,'Base Sites'!A:B,2,FALSE))</f>
        <v/>
      </c>
      <c r="AT2308" t="str">
        <f>IF(A2308="","",VLOOKUP(L2308,'Base Vendeurs'!A:B,2,FALSE))</f>
        <v/>
      </c>
      <c r="AV2308" t="str">
        <f t="shared" si="73"/>
        <v/>
      </c>
    </row>
    <row r="2309" spans="1:48" x14ac:dyDescent="0.25">
      <c r="A2309" s="481"/>
      <c r="B2309" s="481"/>
      <c r="C2309" s="481"/>
      <c r="D2309" s="464">
        <v>1914</v>
      </c>
      <c r="E2309" s="481" t="s">
        <v>24</v>
      </c>
      <c r="F2309" s="22" t="s">
        <v>326</v>
      </c>
      <c r="G2309" s="20">
        <v>786</v>
      </c>
      <c r="AP2309" t="str">
        <f t="shared" si="72"/>
        <v/>
      </c>
      <c r="AQ2309" t="str">
        <f>IF(A2309="","",VLOOKUP(A2309,'Base Sites'!A:B,2,FALSE))</f>
        <v/>
      </c>
      <c r="AT2309" t="str">
        <f>IF(A2309="","",VLOOKUP(L2309,'Base Vendeurs'!A:B,2,FALSE))</f>
        <v/>
      </c>
      <c r="AV2309" t="str">
        <f t="shared" si="73"/>
        <v/>
      </c>
    </row>
    <row r="2310" spans="1:48" x14ac:dyDescent="0.25">
      <c r="A2310" s="481"/>
      <c r="B2310" s="481"/>
      <c r="C2310" s="481"/>
      <c r="D2310" s="464">
        <v>1915</v>
      </c>
      <c r="E2310" s="481" t="s">
        <v>24</v>
      </c>
      <c r="F2310" s="22" t="s">
        <v>326</v>
      </c>
      <c r="G2310" s="20">
        <v>786</v>
      </c>
      <c r="AP2310" t="str">
        <f t="shared" si="72"/>
        <v/>
      </c>
      <c r="AQ2310" t="str">
        <f>IF(A2310="","",VLOOKUP(A2310,'Base Sites'!A:B,2,FALSE))</f>
        <v/>
      </c>
      <c r="AT2310" t="str">
        <f>IF(A2310="","",VLOOKUP(L2310,'Base Vendeurs'!A:B,2,FALSE))</f>
        <v/>
      </c>
      <c r="AV2310" t="str">
        <f t="shared" si="73"/>
        <v/>
      </c>
    </row>
    <row r="2311" spans="1:48" x14ac:dyDescent="0.25">
      <c r="A2311" s="481"/>
      <c r="B2311" s="481"/>
      <c r="C2311" s="481"/>
      <c r="D2311" s="464">
        <v>1916</v>
      </c>
      <c r="E2311" s="481" t="s">
        <v>24</v>
      </c>
      <c r="F2311" s="22" t="s">
        <v>326</v>
      </c>
      <c r="G2311" s="20">
        <v>786</v>
      </c>
      <c r="AP2311" t="str">
        <f t="shared" si="72"/>
        <v/>
      </c>
      <c r="AQ2311" t="str">
        <f>IF(A2311="","",VLOOKUP(A2311,'Base Sites'!A:B,2,FALSE))</f>
        <v/>
      </c>
      <c r="AT2311" t="str">
        <f>IF(A2311="","",VLOOKUP(L2311,'Base Vendeurs'!A:B,2,FALSE))</f>
        <v/>
      </c>
      <c r="AV2311" t="str">
        <f t="shared" si="73"/>
        <v/>
      </c>
    </row>
    <row r="2312" spans="1:48" x14ac:dyDescent="0.25">
      <c r="A2312" s="481"/>
      <c r="B2312" s="481"/>
      <c r="C2312" s="481"/>
      <c r="D2312" s="464">
        <v>1917</v>
      </c>
      <c r="E2312" s="481" t="s">
        <v>24</v>
      </c>
      <c r="F2312" s="22" t="s">
        <v>326</v>
      </c>
      <c r="G2312" s="20">
        <v>786</v>
      </c>
      <c r="AP2312" t="str">
        <f t="shared" si="72"/>
        <v/>
      </c>
      <c r="AQ2312" t="str">
        <f>IF(A2312="","",VLOOKUP(A2312,'Base Sites'!A:B,2,FALSE))</f>
        <v/>
      </c>
      <c r="AT2312" t="str">
        <f>IF(A2312="","",VLOOKUP(L2312,'Base Vendeurs'!A:B,2,FALSE))</f>
        <v/>
      </c>
      <c r="AV2312" t="str">
        <f t="shared" si="73"/>
        <v/>
      </c>
    </row>
    <row r="2313" spans="1:48" x14ac:dyDescent="0.25">
      <c r="A2313" s="481"/>
      <c r="B2313" s="481"/>
      <c r="C2313" s="481"/>
      <c r="D2313" s="464">
        <v>1918</v>
      </c>
      <c r="E2313" s="481" t="s">
        <v>24</v>
      </c>
      <c r="F2313" s="22" t="s">
        <v>326</v>
      </c>
      <c r="G2313" s="20">
        <v>786</v>
      </c>
      <c r="AP2313" t="str">
        <f t="shared" si="72"/>
        <v/>
      </c>
      <c r="AQ2313" t="str">
        <f>IF(A2313="","",VLOOKUP(A2313,'Base Sites'!A:B,2,FALSE))</f>
        <v/>
      </c>
      <c r="AT2313" t="str">
        <f>IF(A2313="","",VLOOKUP(L2313,'Base Vendeurs'!A:B,2,FALSE))</f>
        <v/>
      </c>
      <c r="AV2313" t="str">
        <f t="shared" si="73"/>
        <v/>
      </c>
    </row>
    <row r="2314" spans="1:48" x14ac:dyDescent="0.25">
      <c r="A2314" s="481"/>
      <c r="B2314" s="481"/>
      <c r="C2314" s="481"/>
      <c r="D2314" s="464">
        <v>1919</v>
      </c>
      <c r="E2314" s="481" t="s">
        <v>24</v>
      </c>
      <c r="F2314" s="22" t="s">
        <v>326</v>
      </c>
      <c r="G2314" s="20">
        <v>786</v>
      </c>
      <c r="AP2314" t="str">
        <f t="shared" si="72"/>
        <v/>
      </c>
      <c r="AQ2314" t="str">
        <f>IF(A2314="","",VLOOKUP(A2314,'Base Sites'!A:B,2,FALSE))</f>
        <v/>
      </c>
      <c r="AT2314" t="str">
        <f>IF(A2314="","",VLOOKUP(L2314,'Base Vendeurs'!A:B,2,FALSE))</f>
        <v/>
      </c>
      <c r="AV2314" t="str">
        <f t="shared" si="73"/>
        <v/>
      </c>
    </row>
    <row r="2315" spans="1:48" x14ac:dyDescent="0.25">
      <c r="A2315" s="481"/>
      <c r="B2315" s="481"/>
      <c r="C2315" s="481"/>
      <c r="D2315" s="464">
        <v>1920</v>
      </c>
      <c r="E2315" s="481" t="s">
        <v>24</v>
      </c>
      <c r="F2315" s="22" t="s">
        <v>326</v>
      </c>
      <c r="G2315" s="20">
        <v>786</v>
      </c>
      <c r="AP2315" t="str">
        <f t="shared" si="72"/>
        <v/>
      </c>
      <c r="AQ2315" t="str">
        <f>IF(A2315="","",VLOOKUP(A2315,'Base Sites'!A:B,2,FALSE))</f>
        <v/>
      </c>
      <c r="AT2315" t="str">
        <f>IF(A2315="","",VLOOKUP(L2315,'Base Vendeurs'!A:B,2,FALSE))</f>
        <v/>
      </c>
      <c r="AV2315" t="str">
        <f t="shared" si="73"/>
        <v/>
      </c>
    </row>
    <row r="2316" spans="1:48" x14ac:dyDescent="0.25">
      <c r="A2316" s="481"/>
      <c r="B2316" s="481"/>
      <c r="C2316" s="481"/>
      <c r="D2316" s="464">
        <v>1921</v>
      </c>
      <c r="E2316" s="481" t="s">
        <v>24</v>
      </c>
      <c r="F2316" s="22" t="s">
        <v>326</v>
      </c>
      <c r="G2316" s="20">
        <v>786</v>
      </c>
      <c r="AP2316" t="str">
        <f t="shared" si="72"/>
        <v/>
      </c>
      <c r="AQ2316" t="str">
        <f>IF(A2316="","",VLOOKUP(A2316,'Base Sites'!A:B,2,FALSE))</f>
        <v/>
      </c>
      <c r="AT2316" t="str">
        <f>IF(A2316="","",VLOOKUP(L2316,'Base Vendeurs'!A:B,2,FALSE))</f>
        <v/>
      </c>
      <c r="AV2316" t="str">
        <f t="shared" si="73"/>
        <v/>
      </c>
    </row>
    <row r="2317" spans="1:48" x14ac:dyDescent="0.25">
      <c r="A2317" s="481"/>
      <c r="B2317" s="481"/>
      <c r="C2317" s="481"/>
      <c r="D2317" s="464">
        <v>1922</v>
      </c>
      <c r="E2317" s="481" t="s">
        <v>24</v>
      </c>
      <c r="F2317" s="22" t="s">
        <v>326</v>
      </c>
      <c r="G2317" s="20">
        <v>786</v>
      </c>
      <c r="AP2317" t="str">
        <f t="shared" si="72"/>
        <v/>
      </c>
      <c r="AQ2317" t="str">
        <f>IF(A2317="","",VLOOKUP(A2317,'Base Sites'!A:B,2,FALSE))</f>
        <v/>
      </c>
      <c r="AT2317" t="str">
        <f>IF(A2317="","",VLOOKUP(L2317,'Base Vendeurs'!A:B,2,FALSE))</f>
        <v/>
      </c>
      <c r="AV2317" t="str">
        <f t="shared" si="73"/>
        <v/>
      </c>
    </row>
    <row r="2318" spans="1:48" x14ac:dyDescent="0.25">
      <c r="A2318" s="481"/>
      <c r="B2318" s="481"/>
      <c r="C2318" s="481"/>
      <c r="D2318" s="464">
        <v>1923</v>
      </c>
      <c r="E2318" s="481" t="s">
        <v>24</v>
      </c>
      <c r="F2318" s="22" t="s">
        <v>326</v>
      </c>
      <c r="G2318" s="20">
        <v>786</v>
      </c>
      <c r="AP2318" t="str">
        <f t="shared" si="72"/>
        <v/>
      </c>
      <c r="AQ2318" t="str">
        <f>IF(A2318="","",VLOOKUP(A2318,'Base Sites'!A:B,2,FALSE))</f>
        <v/>
      </c>
      <c r="AT2318" t="str">
        <f>IF(A2318="","",VLOOKUP(L2318,'Base Vendeurs'!A:B,2,FALSE))</f>
        <v/>
      </c>
      <c r="AV2318" t="str">
        <f t="shared" si="73"/>
        <v/>
      </c>
    </row>
    <row r="2319" spans="1:48" x14ac:dyDescent="0.25">
      <c r="A2319" s="481"/>
      <c r="B2319" s="481"/>
      <c r="C2319" s="481"/>
      <c r="D2319" s="464">
        <v>1924</v>
      </c>
      <c r="E2319" s="481" t="s">
        <v>24</v>
      </c>
      <c r="F2319" s="22" t="s">
        <v>326</v>
      </c>
      <c r="G2319" s="20">
        <v>786</v>
      </c>
      <c r="AP2319" t="str">
        <f t="shared" si="72"/>
        <v/>
      </c>
      <c r="AQ2319" t="str">
        <f>IF(A2319="","",VLOOKUP(A2319,'Base Sites'!A:B,2,FALSE))</f>
        <v/>
      </c>
      <c r="AT2319" t="str">
        <f>IF(A2319="","",VLOOKUP(L2319,'Base Vendeurs'!A:B,2,FALSE))</f>
        <v/>
      </c>
      <c r="AV2319" t="str">
        <f t="shared" si="73"/>
        <v/>
      </c>
    </row>
    <row r="2320" spans="1:48" x14ac:dyDescent="0.25">
      <c r="A2320" s="481"/>
      <c r="B2320" s="481"/>
      <c r="C2320" s="481"/>
      <c r="D2320" s="464">
        <v>1925</v>
      </c>
      <c r="E2320" s="481" t="s">
        <v>24</v>
      </c>
      <c r="F2320" s="22" t="s">
        <v>326</v>
      </c>
      <c r="G2320" s="20">
        <v>786</v>
      </c>
      <c r="AP2320" t="str">
        <f t="shared" si="72"/>
        <v/>
      </c>
      <c r="AQ2320" t="str">
        <f>IF(A2320="","",VLOOKUP(A2320,'Base Sites'!A:B,2,FALSE))</f>
        <v/>
      </c>
      <c r="AT2320" t="str">
        <f>IF(A2320="","",VLOOKUP(L2320,'Base Vendeurs'!A:B,2,FALSE))</f>
        <v/>
      </c>
      <c r="AV2320" t="str">
        <f t="shared" si="73"/>
        <v/>
      </c>
    </row>
    <row r="2321" spans="1:48" x14ac:dyDescent="0.25">
      <c r="A2321" s="481"/>
      <c r="B2321" s="481"/>
      <c r="C2321" s="481"/>
      <c r="D2321" s="464">
        <v>1926</v>
      </c>
      <c r="E2321" s="481" t="s">
        <v>24</v>
      </c>
      <c r="F2321" s="22" t="s">
        <v>326</v>
      </c>
      <c r="G2321" s="20">
        <v>786</v>
      </c>
      <c r="AP2321" t="str">
        <f t="shared" si="72"/>
        <v/>
      </c>
      <c r="AQ2321" t="str">
        <f>IF(A2321="","",VLOOKUP(A2321,'Base Sites'!A:B,2,FALSE))</f>
        <v/>
      </c>
      <c r="AT2321" t="str">
        <f>IF(A2321="","",VLOOKUP(L2321,'Base Vendeurs'!A:B,2,FALSE))</f>
        <v/>
      </c>
      <c r="AV2321" t="str">
        <f t="shared" si="73"/>
        <v/>
      </c>
    </row>
    <row r="2322" spans="1:48" x14ac:dyDescent="0.25">
      <c r="A2322" s="481"/>
      <c r="B2322" s="481"/>
      <c r="C2322" s="481"/>
      <c r="D2322" s="464">
        <v>1927</v>
      </c>
      <c r="E2322" s="481" t="s">
        <v>24</v>
      </c>
      <c r="F2322" s="22" t="s">
        <v>326</v>
      </c>
      <c r="G2322" s="20">
        <v>786</v>
      </c>
      <c r="AP2322" t="str">
        <f t="shared" si="72"/>
        <v/>
      </c>
      <c r="AQ2322" t="str">
        <f>IF(A2322="","",VLOOKUP(A2322,'Base Sites'!A:B,2,FALSE))</f>
        <v/>
      </c>
      <c r="AT2322" t="str">
        <f>IF(A2322="","",VLOOKUP(L2322,'Base Vendeurs'!A:B,2,FALSE))</f>
        <v/>
      </c>
      <c r="AV2322" t="str">
        <f t="shared" si="73"/>
        <v/>
      </c>
    </row>
    <row r="2323" spans="1:48" x14ac:dyDescent="0.25">
      <c r="A2323" s="481"/>
      <c r="B2323" s="481"/>
      <c r="C2323" s="481"/>
      <c r="D2323" s="464">
        <v>1928</v>
      </c>
      <c r="E2323" s="481" t="s">
        <v>24</v>
      </c>
      <c r="F2323" s="22" t="s">
        <v>326</v>
      </c>
      <c r="G2323" s="20">
        <v>786</v>
      </c>
      <c r="AP2323" t="str">
        <f t="shared" si="72"/>
        <v/>
      </c>
      <c r="AQ2323" t="str">
        <f>IF(A2323="","",VLOOKUP(A2323,'Base Sites'!A:B,2,FALSE))</f>
        <v/>
      </c>
      <c r="AT2323" t="str">
        <f>IF(A2323="","",VLOOKUP(L2323,'Base Vendeurs'!A:B,2,FALSE))</f>
        <v/>
      </c>
      <c r="AV2323" t="str">
        <f t="shared" si="73"/>
        <v/>
      </c>
    </row>
    <row r="2324" spans="1:48" x14ac:dyDescent="0.25">
      <c r="A2324" s="481"/>
      <c r="B2324" s="481"/>
      <c r="C2324" s="481"/>
      <c r="D2324" s="464">
        <v>1929</v>
      </c>
      <c r="E2324" s="481" t="s">
        <v>24</v>
      </c>
      <c r="F2324" s="22" t="s">
        <v>326</v>
      </c>
      <c r="G2324" s="20">
        <v>786</v>
      </c>
      <c r="AP2324" t="str">
        <f t="shared" si="72"/>
        <v/>
      </c>
      <c r="AQ2324" t="str">
        <f>IF(A2324="","",VLOOKUP(A2324,'Base Sites'!A:B,2,FALSE))</f>
        <v/>
      </c>
      <c r="AT2324" t="str">
        <f>IF(A2324="","",VLOOKUP(L2324,'Base Vendeurs'!A:B,2,FALSE))</f>
        <v/>
      </c>
      <c r="AV2324" t="str">
        <f t="shared" si="73"/>
        <v/>
      </c>
    </row>
    <row r="2325" spans="1:48" x14ac:dyDescent="0.25">
      <c r="A2325" s="481"/>
      <c r="B2325" s="481"/>
      <c r="C2325" s="481"/>
      <c r="D2325" s="464">
        <v>1930</v>
      </c>
      <c r="E2325" s="481" t="s">
        <v>24</v>
      </c>
      <c r="F2325" s="22" t="s">
        <v>326</v>
      </c>
      <c r="G2325" s="20">
        <v>786</v>
      </c>
      <c r="AP2325" t="str">
        <f t="shared" si="72"/>
        <v/>
      </c>
      <c r="AQ2325" t="str">
        <f>IF(A2325="","",VLOOKUP(A2325,'Base Sites'!A:B,2,FALSE))</f>
        <v/>
      </c>
      <c r="AT2325" t="str">
        <f>IF(A2325="","",VLOOKUP(L2325,'Base Vendeurs'!A:B,2,FALSE))</f>
        <v/>
      </c>
      <c r="AV2325" t="str">
        <f t="shared" si="73"/>
        <v/>
      </c>
    </row>
    <row r="2326" spans="1:48" x14ac:dyDescent="0.25">
      <c r="A2326" s="481"/>
      <c r="B2326" s="481"/>
      <c r="C2326" s="481"/>
      <c r="D2326" s="464">
        <v>1931</v>
      </c>
      <c r="E2326" s="481" t="s">
        <v>24</v>
      </c>
      <c r="F2326" s="22" t="s">
        <v>326</v>
      </c>
      <c r="G2326" s="20">
        <v>786</v>
      </c>
      <c r="AP2326" t="str">
        <f t="shared" si="72"/>
        <v/>
      </c>
      <c r="AQ2326" t="str">
        <f>IF(A2326="","",VLOOKUP(A2326,'Base Sites'!A:B,2,FALSE))</f>
        <v/>
      </c>
      <c r="AT2326" t="str">
        <f>IF(A2326="","",VLOOKUP(L2326,'Base Vendeurs'!A:B,2,FALSE))</f>
        <v/>
      </c>
      <c r="AV2326" t="str">
        <f t="shared" si="73"/>
        <v/>
      </c>
    </row>
    <row r="2327" spans="1:48" x14ac:dyDescent="0.25">
      <c r="A2327" s="481"/>
      <c r="B2327" s="481"/>
      <c r="C2327" s="481"/>
      <c r="D2327" s="464">
        <v>1932</v>
      </c>
      <c r="E2327" s="481" t="s">
        <v>24</v>
      </c>
      <c r="F2327" s="22" t="s">
        <v>326</v>
      </c>
      <c r="G2327" s="20">
        <v>786</v>
      </c>
      <c r="AP2327" t="str">
        <f t="shared" si="72"/>
        <v/>
      </c>
      <c r="AQ2327" t="str">
        <f>IF(A2327="","",VLOOKUP(A2327,'Base Sites'!A:B,2,FALSE))</f>
        <v/>
      </c>
      <c r="AT2327" t="str">
        <f>IF(A2327="","",VLOOKUP(L2327,'Base Vendeurs'!A:B,2,FALSE))</f>
        <v/>
      </c>
      <c r="AV2327" t="str">
        <f t="shared" si="73"/>
        <v/>
      </c>
    </row>
    <row r="2328" spans="1:48" x14ac:dyDescent="0.25">
      <c r="A2328" s="481"/>
      <c r="B2328" s="481"/>
      <c r="C2328" s="481"/>
      <c r="D2328" s="464">
        <v>1933</v>
      </c>
      <c r="E2328" s="481" t="s">
        <v>24</v>
      </c>
      <c r="F2328" s="22" t="s">
        <v>326</v>
      </c>
      <c r="G2328" s="20">
        <v>786</v>
      </c>
      <c r="AP2328" t="str">
        <f t="shared" si="72"/>
        <v/>
      </c>
      <c r="AQ2328" t="str">
        <f>IF(A2328="","",VLOOKUP(A2328,'Base Sites'!A:B,2,FALSE))</f>
        <v/>
      </c>
      <c r="AT2328" t="str">
        <f>IF(A2328="","",VLOOKUP(L2328,'Base Vendeurs'!A:B,2,FALSE))</f>
        <v/>
      </c>
      <c r="AV2328" t="str">
        <f t="shared" si="73"/>
        <v/>
      </c>
    </row>
    <row r="2329" spans="1:48" x14ac:dyDescent="0.25">
      <c r="A2329" s="481"/>
      <c r="B2329" s="481"/>
      <c r="C2329" s="481"/>
      <c r="D2329" s="464">
        <v>1934</v>
      </c>
      <c r="E2329" s="481" t="s">
        <v>24</v>
      </c>
      <c r="F2329" s="22" t="s">
        <v>326</v>
      </c>
      <c r="G2329" s="20">
        <v>786</v>
      </c>
      <c r="AP2329" t="str">
        <f t="shared" si="72"/>
        <v/>
      </c>
      <c r="AQ2329" t="str">
        <f>IF(A2329="","",VLOOKUP(A2329,'Base Sites'!A:B,2,FALSE))</f>
        <v/>
      </c>
      <c r="AT2329" t="str">
        <f>IF(A2329="","",VLOOKUP(L2329,'Base Vendeurs'!A:B,2,FALSE))</f>
        <v/>
      </c>
      <c r="AV2329" t="str">
        <f t="shared" si="73"/>
        <v/>
      </c>
    </row>
    <row r="2330" spans="1:48" x14ac:dyDescent="0.25">
      <c r="A2330" s="481"/>
      <c r="B2330" s="481"/>
      <c r="C2330" s="481"/>
      <c r="D2330" s="464">
        <v>1935</v>
      </c>
      <c r="E2330" s="481" t="s">
        <v>24</v>
      </c>
      <c r="F2330" s="22" t="s">
        <v>326</v>
      </c>
      <c r="G2330" s="20">
        <v>786</v>
      </c>
      <c r="AP2330" t="str">
        <f t="shared" si="72"/>
        <v/>
      </c>
      <c r="AQ2330" t="str">
        <f>IF(A2330="","",VLOOKUP(A2330,'Base Sites'!A:B,2,FALSE))</f>
        <v/>
      </c>
      <c r="AT2330" t="str">
        <f>IF(A2330="","",VLOOKUP(L2330,'Base Vendeurs'!A:B,2,FALSE))</f>
        <v/>
      </c>
      <c r="AV2330" t="str">
        <f t="shared" si="73"/>
        <v/>
      </c>
    </row>
    <row r="2331" spans="1:48" x14ac:dyDescent="0.25">
      <c r="A2331" s="481"/>
      <c r="B2331" s="481"/>
      <c r="C2331" s="481"/>
      <c r="D2331" s="464">
        <v>1936</v>
      </c>
      <c r="E2331" s="481" t="s">
        <v>24</v>
      </c>
      <c r="F2331" s="22" t="s">
        <v>326</v>
      </c>
      <c r="G2331" s="20">
        <v>786</v>
      </c>
      <c r="AP2331" t="str">
        <f t="shared" si="72"/>
        <v/>
      </c>
      <c r="AQ2331" t="str">
        <f>IF(A2331="","",VLOOKUP(A2331,'Base Sites'!A:B,2,FALSE))</f>
        <v/>
      </c>
      <c r="AT2331" t="str">
        <f>IF(A2331="","",VLOOKUP(L2331,'Base Vendeurs'!A:B,2,FALSE))</f>
        <v/>
      </c>
      <c r="AV2331" t="str">
        <f t="shared" si="73"/>
        <v/>
      </c>
    </row>
    <row r="2332" spans="1:48" x14ac:dyDescent="0.25">
      <c r="A2332" s="481"/>
      <c r="B2332" s="481"/>
      <c r="C2332" s="481"/>
      <c r="D2332" s="464">
        <v>1937</v>
      </c>
      <c r="E2332" s="481" t="s">
        <v>24</v>
      </c>
      <c r="F2332" s="22" t="s">
        <v>326</v>
      </c>
      <c r="G2332" s="20">
        <v>786</v>
      </c>
      <c r="AP2332" t="str">
        <f t="shared" si="72"/>
        <v/>
      </c>
      <c r="AQ2332" t="str">
        <f>IF(A2332="","",VLOOKUP(A2332,'Base Sites'!A:B,2,FALSE))</f>
        <v/>
      </c>
      <c r="AT2332" t="str">
        <f>IF(A2332="","",VLOOKUP(L2332,'Base Vendeurs'!A:B,2,FALSE))</f>
        <v/>
      </c>
      <c r="AV2332" t="str">
        <f t="shared" si="73"/>
        <v/>
      </c>
    </row>
    <row r="2333" spans="1:48" x14ac:dyDescent="0.25">
      <c r="A2333" s="481"/>
      <c r="B2333" s="481"/>
      <c r="C2333" s="481"/>
      <c r="D2333" s="464">
        <v>1938</v>
      </c>
      <c r="E2333" s="481" t="s">
        <v>24</v>
      </c>
      <c r="F2333" s="22" t="s">
        <v>326</v>
      </c>
      <c r="G2333" s="20">
        <v>786</v>
      </c>
      <c r="AP2333" t="str">
        <f t="shared" si="72"/>
        <v/>
      </c>
      <c r="AQ2333" t="str">
        <f>IF(A2333="","",VLOOKUP(A2333,'Base Sites'!A:B,2,FALSE))</f>
        <v/>
      </c>
      <c r="AT2333" t="str">
        <f>IF(A2333="","",VLOOKUP(L2333,'Base Vendeurs'!A:B,2,FALSE))</f>
        <v/>
      </c>
      <c r="AV2333" t="str">
        <f t="shared" si="73"/>
        <v/>
      </c>
    </row>
    <row r="2334" spans="1:48" x14ac:dyDescent="0.25">
      <c r="A2334" s="481"/>
      <c r="B2334" s="481"/>
      <c r="C2334" s="481"/>
      <c r="D2334" s="464">
        <v>1939</v>
      </c>
      <c r="E2334" s="481" t="s">
        <v>24</v>
      </c>
      <c r="F2334" s="22" t="s">
        <v>326</v>
      </c>
      <c r="G2334" s="20">
        <v>786</v>
      </c>
      <c r="AP2334" t="str">
        <f t="shared" si="72"/>
        <v/>
      </c>
      <c r="AQ2334" t="str">
        <f>IF(A2334="","",VLOOKUP(A2334,'Base Sites'!A:B,2,FALSE))</f>
        <v/>
      </c>
      <c r="AT2334" t="str">
        <f>IF(A2334="","",VLOOKUP(L2334,'Base Vendeurs'!A:B,2,FALSE))</f>
        <v/>
      </c>
      <c r="AV2334" t="str">
        <f t="shared" si="73"/>
        <v/>
      </c>
    </row>
    <row r="2335" spans="1:48" x14ac:dyDescent="0.25">
      <c r="A2335" s="481"/>
      <c r="B2335" s="481"/>
      <c r="C2335" s="481"/>
      <c r="D2335" s="464">
        <v>1940</v>
      </c>
      <c r="E2335" s="481" t="s">
        <v>24</v>
      </c>
      <c r="F2335" s="22" t="s">
        <v>326</v>
      </c>
      <c r="G2335" s="20">
        <v>786</v>
      </c>
      <c r="AP2335" t="str">
        <f t="shared" si="72"/>
        <v/>
      </c>
      <c r="AQ2335" t="str">
        <f>IF(A2335="","",VLOOKUP(A2335,'Base Sites'!A:B,2,FALSE))</f>
        <v/>
      </c>
      <c r="AT2335" t="str">
        <f>IF(A2335="","",VLOOKUP(L2335,'Base Vendeurs'!A:B,2,FALSE))</f>
        <v/>
      </c>
      <c r="AV2335" t="str">
        <f t="shared" si="73"/>
        <v/>
      </c>
    </row>
    <row r="2336" spans="1:48" x14ac:dyDescent="0.25">
      <c r="A2336" s="481"/>
      <c r="B2336" s="481"/>
      <c r="C2336" s="481"/>
      <c r="D2336" s="464">
        <v>1941</v>
      </c>
      <c r="E2336" s="481" t="s">
        <v>24</v>
      </c>
      <c r="F2336" s="22" t="s">
        <v>326</v>
      </c>
      <c r="G2336" s="20">
        <v>786</v>
      </c>
      <c r="AP2336" t="str">
        <f t="shared" si="72"/>
        <v/>
      </c>
      <c r="AQ2336" t="str">
        <f>IF(A2336="","",VLOOKUP(A2336,'Base Sites'!A:B,2,FALSE))</f>
        <v/>
      </c>
      <c r="AT2336" t="str">
        <f>IF(A2336="","",VLOOKUP(L2336,'Base Vendeurs'!A:B,2,FALSE))</f>
        <v/>
      </c>
      <c r="AV2336" t="str">
        <f t="shared" si="73"/>
        <v/>
      </c>
    </row>
    <row r="2337" spans="1:48" x14ac:dyDescent="0.25">
      <c r="A2337" s="481"/>
      <c r="B2337" s="481"/>
      <c r="C2337" s="481"/>
      <c r="D2337" s="464">
        <v>1942</v>
      </c>
      <c r="E2337" s="481" t="s">
        <v>24</v>
      </c>
      <c r="F2337" s="22" t="s">
        <v>326</v>
      </c>
      <c r="G2337" s="20">
        <v>786</v>
      </c>
      <c r="AP2337" t="str">
        <f t="shared" si="72"/>
        <v/>
      </c>
      <c r="AQ2337" t="str">
        <f>IF(A2337="","",VLOOKUP(A2337,'Base Sites'!A:B,2,FALSE))</f>
        <v/>
      </c>
      <c r="AT2337" t="str">
        <f>IF(A2337="","",VLOOKUP(L2337,'Base Vendeurs'!A:B,2,FALSE))</f>
        <v/>
      </c>
      <c r="AV2337" t="str">
        <f t="shared" si="73"/>
        <v/>
      </c>
    </row>
    <row r="2338" spans="1:48" x14ac:dyDescent="0.25">
      <c r="A2338" s="481"/>
      <c r="B2338" s="481"/>
      <c r="C2338" s="481"/>
      <c r="D2338" s="464">
        <v>1943</v>
      </c>
      <c r="E2338" s="481" t="s">
        <v>24</v>
      </c>
      <c r="F2338" s="22" t="s">
        <v>326</v>
      </c>
      <c r="G2338" s="20">
        <v>786</v>
      </c>
      <c r="AP2338" t="str">
        <f t="shared" si="72"/>
        <v/>
      </c>
      <c r="AQ2338" t="str">
        <f>IF(A2338="","",VLOOKUP(A2338,'Base Sites'!A:B,2,FALSE))</f>
        <v/>
      </c>
      <c r="AT2338" t="str">
        <f>IF(A2338="","",VLOOKUP(L2338,'Base Vendeurs'!A:B,2,FALSE))</f>
        <v/>
      </c>
      <c r="AV2338" t="str">
        <f t="shared" si="73"/>
        <v/>
      </c>
    </row>
    <row r="2339" spans="1:48" x14ac:dyDescent="0.25">
      <c r="A2339" s="481"/>
      <c r="B2339" s="481"/>
      <c r="C2339" s="481"/>
      <c r="D2339" s="464">
        <v>1944</v>
      </c>
      <c r="E2339" s="481" t="s">
        <v>24</v>
      </c>
      <c r="F2339" s="22" t="s">
        <v>326</v>
      </c>
      <c r="G2339" s="20">
        <v>786</v>
      </c>
      <c r="AP2339" t="str">
        <f t="shared" si="72"/>
        <v/>
      </c>
      <c r="AQ2339" t="str">
        <f>IF(A2339="","",VLOOKUP(A2339,'Base Sites'!A:B,2,FALSE))</f>
        <v/>
      </c>
      <c r="AT2339" t="str">
        <f>IF(A2339="","",VLOOKUP(L2339,'Base Vendeurs'!A:B,2,FALSE))</f>
        <v/>
      </c>
      <c r="AV2339" t="str">
        <f t="shared" si="73"/>
        <v/>
      </c>
    </row>
    <row r="2340" spans="1:48" x14ac:dyDescent="0.25">
      <c r="A2340" s="481"/>
      <c r="B2340" s="481"/>
      <c r="C2340" s="481"/>
      <c r="D2340" s="464">
        <v>1945</v>
      </c>
      <c r="E2340" s="481" t="s">
        <v>24</v>
      </c>
      <c r="F2340" s="22" t="s">
        <v>326</v>
      </c>
      <c r="G2340" s="20">
        <v>786</v>
      </c>
      <c r="AP2340" t="str">
        <f t="shared" si="72"/>
        <v/>
      </c>
      <c r="AQ2340" t="str">
        <f>IF(A2340="","",VLOOKUP(A2340,'Base Sites'!A:B,2,FALSE))</f>
        <v/>
      </c>
      <c r="AT2340" t="str">
        <f>IF(A2340="","",VLOOKUP(L2340,'Base Vendeurs'!A:B,2,FALSE))</f>
        <v/>
      </c>
      <c r="AV2340" t="str">
        <f t="shared" si="73"/>
        <v/>
      </c>
    </row>
    <row r="2341" spans="1:48" x14ac:dyDescent="0.25">
      <c r="A2341" s="481"/>
      <c r="B2341" s="481"/>
      <c r="C2341" s="480" t="s">
        <v>5204</v>
      </c>
      <c r="D2341" s="481"/>
      <c r="E2341" s="481"/>
      <c r="F2341" s="481"/>
      <c r="G2341" s="20">
        <v>104015.09</v>
      </c>
      <c r="AP2341" t="str">
        <f t="shared" si="72"/>
        <v/>
      </c>
      <c r="AQ2341" t="str">
        <f>IF(A2341="","",VLOOKUP(A2341,'Base Sites'!A:B,2,FALSE))</f>
        <v/>
      </c>
      <c r="AT2341" t="str">
        <f>IF(A2341="","",VLOOKUP(L2341,'Base Vendeurs'!A:B,2,FALSE))</f>
        <v/>
      </c>
      <c r="AV2341" t="str">
        <f t="shared" si="73"/>
        <v/>
      </c>
    </row>
    <row r="2342" spans="1:48" x14ac:dyDescent="0.25">
      <c r="A2342" s="481"/>
      <c r="B2342" s="481"/>
      <c r="C2342" s="22" t="s">
        <v>36</v>
      </c>
      <c r="D2342" s="464">
        <v>1961</v>
      </c>
      <c r="E2342" s="22" t="s">
        <v>177</v>
      </c>
      <c r="F2342" s="22" t="s">
        <v>5020</v>
      </c>
      <c r="G2342" s="20">
        <v>1994.6</v>
      </c>
      <c r="AP2342" t="str">
        <f t="shared" si="72"/>
        <v/>
      </c>
      <c r="AQ2342" t="str">
        <f>IF(A2342="","",VLOOKUP(A2342,'Base Sites'!A:B,2,FALSE))</f>
        <v/>
      </c>
      <c r="AT2342" t="str">
        <f>IF(A2342="","",VLOOKUP(L2342,'Base Vendeurs'!A:B,2,FALSE))</f>
        <v/>
      </c>
      <c r="AV2342" t="str">
        <f t="shared" si="73"/>
        <v/>
      </c>
    </row>
    <row r="2343" spans="1:48" x14ac:dyDescent="0.25">
      <c r="A2343" s="481"/>
      <c r="B2343" s="481"/>
      <c r="C2343" s="480" t="s">
        <v>5221</v>
      </c>
      <c r="D2343" s="481"/>
      <c r="E2343" s="481"/>
      <c r="F2343" s="481"/>
      <c r="G2343" s="20">
        <v>1994.6</v>
      </c>
      <c r="AP2343" t="str">
        <f t="shared" si="72"/>
        <v/>
      </c>
      <c r="AQ2343" t="str">
        <f>IF(A2343="","",VLOOKUP(A2343,'Base Sites'!A:B,2,FALSE))</f>
        <v/>
      </c>
      <c r="AT2343" t="str">
        <f>IF(A2343="","",VLOOKUP(L2343,'Base Vendeurs'!A:B,2,FALSE))</f>
        <v/>
      </c>
      <c r="AV2343" t="str">
        <f t="shared" si="73"/>
        <v/>
      </c>
    </row>
    <row r="2344" spans="1:48" x14ac:dyDescent="0.25">
      <c r="A2344" s="481"/>
      <c r="B2344" s="481"/>
      <c r="C2344" s="22" t="s">
        <v>70</v>
      </c>
      <c r="D2344" s="464">
        <v>1821</v>
      </c>
      <c r="E2344" s="22" t="s">
        <v>23</v>
      </c>
      <c r="F2344" s="22" t="s">
        <v>5087</v>
      </c>
      <c r="G2344" s="20">
        <v>595.16</v>
      </c>
      <c r="AP2344" t="str">
        <f t="shared" si="72"/>
        <v/>
      </c>
      <c r="AQ2344" t="str">
        <f>IF(A2344="","",VLOOKUP(A2344,'Base Sites'!A:B,2,FALSE))</f>
        <v/>
      </c>
      <c r="AT2344" t="str">
        <f>IF(A2344="","",VLOOKUP(L2344,'Base Vendeurs'!A:B,2,FALSE))</f>
        <v/>
      </c>
      <c r="AV2344" t="str">
        <f t="shared" si="73"/>
        <v/>
      </c>
    </row>
    <row r="2345" spans="1:48" x14ac:dyDescent="0.25">
      <c r="A2345" s="481"/>
      <c r="B2345" s="481"/>
      <c r="C2345" s="480" t="s">
        <v>5205</v>
      </c>
      <c r="D2345" s="481"/>
      <c r="E2345" s="481"/>
      <c r="F2345" s="481"/>
      <c r="G2345" s="20">
        <v>595.16</v>
      </c>
      <c r="AP2345" t="str">
        <f t="shared" si="72"/>
        <v/>
      </c>
      <c r="AQ2345" t="str">
        <f>IF(A2345="","",VLOOKUP(A2345,'Base Sites'!A:B,2,FALSE))</f>
        <v/>
      </c>
      <c r="AT2345" t="str">
        <f>IF(A2345="","",VLOOKUP(L2345,'Base Vendeurs'!A:B,2,FALSE))</f>
        <v/>
      </c>
      <c r="AV2345" t="str">
        <f t="shared" si="73"/>
        <v/>
      </c>
    </row>
    <row r="2346" spans="1:48" x14ac:dyDescent="0.25">
      <c r="A2346" s="481"/>
      <c r="B2346" s="481"/>
      <c r="C2346" s="22" t="s">
        <v>297</v>
      </c>
      <c r="D2346" s="464">
        <v>1714</v>
      </c>
      <c r="E2346" s="22" t="s">
        <v>93</v>
      </c>
      <c r="F2346" s="22" t="s">
        <v>2438</v>
      </c>
      <c r="G2346" s="20">
        <v>1089.25</v>
      </c>
      <c r="AP2346" t="str">
        <f t="shared" si="72"/>
        <v/>
      </c>
      <c r="AQ2346" t="str">
        <f>IF(A2346="","",VLOOKUP(A2346,'Base Sites'!A:B,2,FALSE))</f>
        <v/>
      </c>
      <c r="AT2346" t="str">
        <f>IF(A2346="","",VLOOKUP(L2346,'Base Vendeurs'!A:B,2,FALSE))</f>
        <v/>
      </c>
      <c r="AV2346" t="str">
        <f t="shared" si="73"/>
        <v/>
      </c>
    </row>
    <row r="2347" spans="1:48" x14ac:dyDescent="0.25">
      <c r="A2347" s="481"/>
      <c r="B2347" s="481"/>
      <c r="C2347" s="480" t="s">
        <v>5262</v>
      </c>
      <c r="D2347" s="481"/>
      <c r="E2347" s="481"/>
      <c r="F2347" s="481"/>
      <c r="G2347" s="20">
        <v>1089.25</v>
      </c>
      <c r="AP2347" t="str">
        <f t="shared" si="72"/>
        <v/>
      </c>
      <c r="AQ2347" t="str">
        <f>IF(A2347="","",VLOOKUP(A2347,'Base Sites'!A:B,2,FALSE))</f>
        <v/>
      </c>
      <c r="AT2347" t="str">
        <f>IF(A2347="","",VLOOKUP(L2347,'Base Vendeurs'!A:B,2,FALSE))</f>
        <v/>
      </c>
      <c r="AV2347" t="str">
        <f t="shared" si="73"/>
        <v/>
      </c>
    </row>
    <row r="2348" spans="1:48" x14ac:dyDescent="0.25">
      <c r="A2348" s="481"/>
      <c r="B2348" s="481"/>
      <c r="C2348" s="480" t="s">
        <v>291</v>
      </c>
      <c r="D2348" s="464">
        <v>1375</v>
      </c>
      <c r="E2348" s="480" t="s">
        <v>157</v>
      </c>
      <c r="F2348" s="22" t="s">
        <v>1182</v>
      </c>
      <c r="G2348" s="20">
        <v>1462.63</v>
      </c>
      <c r="AP2348" t="str">
        <f t="shared" si="72"/>
        <v/>
      </c>
      <c r="AQ2348" t="str">
        <f>IF(A2348="","",VLOOKUP(A2348,'Base Sites'!A:B,2,FALSE))</f>
        <v/>
      </c>
      <c r="AT2348" t="str">
        <f>IF(A2348="","",VLOOKUP(L2348,'Base Vendeurs'!A:B,2,FALSE))</f>
        <v/>
      </c>
      <c r="AV2348" t="str">
        <f t="shared" si="73"/>
        <v/>
      </c>
    </row>
    <row r="2349" spans="1:48" x14ac:dyDescent="0.25">
      <c r="A2349" s="481"/>
      <c r="B2349" s="481"/>
      <c r="C2349" s="481"/>
      <c r="D2349" s="464">
        <v>1439</v>
      </c>
      <c r="E2349" s="481" t="s">
        <v>157</v>
      </c>
      <c r="F2349" s="22" t="s">
        <v>2803</v>
      </c>
      <c r="G2349" s="20">
        <v>1698.9</v>
      </c>
      <c r="AP2349" t="str">
        <f t="shared" si="72"/>
        <v/>
      </c>
      <c r="AQ2349" t="str">
        <f>IF(A2349="","",VLOOKUP(A2349,'Base Sites'!A:B,2,FALSE))</f>
        <v/>
      </c>
      <c r="AT2349" t="str">
        <f>IF(A2349="","",VLOOKUP(L2349,'Base Vendeurs'!A:B,2,FALSE))</f>
        <v/>
      </c>
      <c r="AV2349" t="str">
        <f t="shared" si="73"/>
        <v/>
      </c>
    </row>
    <row r="2350" spans="1:48" x14ac:dyDescent="0.25">
      <c r="A2350" s="481"/>
      <c r="B2350" s="481"/>
      <c r="C2350" s="481"/>
      <c r="D2350" s="464">
        <v>1474</v>
      </c>
      <c r="E2350" s="480" t="s">
        <v>93</v>
      </c>
      <c r="F2350" s="22" t="s">
        <v>1358</v>
      </c>
      <c r="G2350" s="20">
        <v>1129.51</v>
      </c>
      <c r="AP2350" t="str">
        <f t="shared" si="72"/>
        <v/>
      </c>
      <c r="AQ2350" t="str">
        <f>IF(A2350="","",VLOOKUP(A2350,'Base Sites'!A:B,2,FALSE))</f>
        <v/>
      </c>
      <c r="AT2350" t="str">
        <f>IF(A2350="","",VLOOKUP(L2350,'Base Vendeurs'!A:B,2,FALSE))</f>
        <v/>
      </c>
      <c r="AV2350" t="str">
        <f t="shared" si="73"/>
        <v/>
      </c>
    </row>
    <row r="2351" spans="1:48" x14ac:dyDescent="0.25">
      <c r="A2351" s="481"/>
      <c r="B2351" s="481"/>
      <c r="C2351" s="481"/>
      <c r="D2351" s="464">
        <v>1485</v>
      </c>
      <c r="E2351" s="481" t="s">
        <v>93</v>
      </c>
      <c r="F2351" s="22" t="s">
        <v>873</v>
      </c>
      <c r="G2351" s="20">
        <v>752.79</v>
      </c>
      <c r="AP2351" t="str">
        <f t="shared" si="72"/>
        <v/>
      </c>
      <c r="AQ2351" t="str">
        <f>IF(A2351="","",VLOOKUP(A2351,'Base Sites'!A:B,2,FALSE))</f>
        <v/>
      </c>
      <c r="AT2351" t="str">
        <f>IF(A2351="","",VLOOKUP(L2351,'Base Vendeurs'!A:B,2,FALSE))</f>
        <v/>
      </c>
      <c r="AV2351" t="str">
        <f t="shared" si="73"/>
        <v/>
      </c>
    </row>
    <row r="2352" spans="1:48" x14ac:dyDescent="0.25">
      <c r="A2352" s="481"/>
      <c r="B2352" s="481"/>
      <c r="C2352" s="481"/>
      <c r="D2352" s="464">
        <v>1705</v>
      </c>
      <c r="E2352" s="22" t="s">
        <v>107</v>
      </c>
      <c r="F2352" s="22" t="s">
        <v>897</v>
      </c>
      <c r="G2352" s="20">
        <v>844.48</v>
      </c>
      <c r="AP2352" t="str">
        <f t="shared" si="72"/>
        <v/>
      </c>
      <c r="AQ2352" t="str">
        <f>IF(A2352="","",VLOOKUP(A2352,'Base Sites'!A:B,2,FALSE))</f>
        <v/>
      </c>
      <c r="AT2352" t="str">
        <f>IF(A2352="","",VLOOKUP(L2352,'Base Vendeurs'!A:B,2,FALSE))</f>
        <v/>
      </c>
      <c r="AV2352" t="str">
        <f t="shared" si="73"/>
        <v/>
      </c>
    </row>
    <row r="2353" spans="1:48" x14ac:dyDescent="0.25">
      <c r="A2353" s="481"/>
      <c r="B2353" s="481"/>
      <c r="C2353" s="481"/>
      <c r="D2353" s="464">
        <v>1740</v>
      </c>
      <c r="E2353" s="22" t="s">
        <v>93</v>
      </c>
      <c r="F2353" s="22" t="s">
        <v>1478</v>
      </c>
      <c r="G2353" s="20">
        <v>975.17</v>
      </c>
      <c r="AP2353" t="str">
        <f t="shared" si="72"/>
        <v/>
      </c>
      <c r="AQ2353" t="str">
        <f>IF(A2353="","",VLOOKUP(A2353,'Base Sites'!A:B,2,FALSE))</f>
        <v/>
      </c>
      <c r="AT2353" t="str">
        <f>IF(A2353="","",VLOOKUP(L2353,'Base Vendeurs'!A:B,2,FALSE))</f>
        <v/>
      </c>
      <c r="AV2353" t="str">
        <f t="shared" si="73"/>
        <v/>
      </c>
    </row>
    <row r="2354" spans="1:48" x14ac:dyDescent="0.25">
      <c r="A2354" s="481"/>
      <c r="B2354" s="481"/>
      <c r="C2354" s="481"/>
      <c r="D2354" s="464">
        <v>1782</v>
      </c>
      <c r="E2354" s="480" t="s">
        <v>177</v>
      </c>
      <c r="F2354" s="22" t="s">
        <v>1526</v>
      </c>
      <c r="G2354" s="20">
        <v>1724.86</v>
      </c>
      <c r="AP2354" t="str">
        <f t="shared" si="72"/>
        <v/>
      </c>
      <c r="AQ2354" t="str">
        <f>IF(A2354="","",VLOOKUP(A2354,'Base Sites'!A:B,2,FALSE))</f>
        <v/>
      </c>
      <c r="AT2354" t="str">
        <f>IF(A2354="","",VLOOKUP(L2354,'Base Vendeurs'!A:B,2,FALSE))</f>
        <v/>
      </c>
      <c r="AV2354" t="str">
        <f t="shared" si="73"/>
        <v/>
      </c>
    </row>
    <row r="2355" spans="1:48" x14ac:dyDescent="0.25">
      <c r="A2355" s="481"/>
      <c r="B2355" s="481"/>
      <c r="C2355" s="481"/>
      <c r="D2355" s="464">
        <v>1788</v>
      </c>
      <c r="E2355" s="481" t="s">
        <v>177</v>
      </c>
      <c r="F2355" s="22" t="s">
        <v>1522</v>
      </c>
      <c r="G2355" s="20">
        <v>1590.43</v>
      </c>
      <c r="AP2355" t="str">
        <f t="shared" si="72"/>
        <v/>
      </c>
      <c r="AQ2355" t="str">
        <f>IF(A2355="","",VLOOKUP(A2355,'Base Sites'!A:B,2,FALSE))</f>
        <v/>
      </c>
      <c r="AT2355" t="str">
        <f>IF(A2355="","",VLOOKUP(L2355,'Base Vendeurs'!A:B,2,FALSE))</f>
        <v/>
      </c>
      <c r="AV2355" t="str">
        <f t="shared" si="73"/>
        <v/>
      </c>
    </row>
    <row r="2356" spans="1:48" x14ac:dyDescent="0.25">
      <c r="A2356" s="481"/>
      <c r="B2356" s="481"/>
      <c r="C2356" s="481"/>
      <c r="D2356" s="464">
        <v>1879</v>
      </c>
      <c r="E2356" s="22" t="s">
        <v>382</v>
      </c>
      <c r="F2356" s="22" t="s">
        <v>1427</v>
      </c>
      <c r="G2356" s="20">
        <v>1450.12</v>
      </c>
      <c r="AP2356" t="str">
        <f t="shared" si="72"/>
        <v/>
      </c>
      <c r="AQ2356" t="str">
        <f>IF(A2356="","",VLOOKUP(A2356,'Base Sites'!A:B,2,FALSE))</f>
        <v/>
      </c>
      <c r="AT2356" t="str">
        <f>IF(A2356="","",VLOOKUP(L2356,'Base Vendeurs'!A:B,2,FALSE))</f>
        <v/>
      </c>
      <c r="AV2356" t="str">
        <f t="shared" si="73"/>
        <v/>
      </c>
    </row>
    <row r="2357" spans="1:48" x14ac:dyDescent="0.25">
      <c r="A2357" s="481"/>
      <c r="B2357" s="481"/>
      <c r="C2357" s="481"/>
      <c r="D2357" s="464">
        <v>1896</v>
      </c>
      <c r="E2357" s="22" t="s">
        <v>93</v>
      </c>
      <c r="F2357" s="22" t="s">
        <v>4088</v>
      </c>
      <c r="G2357" s="20">
        <v>918.78</v>
      </c>
      <c r="AP2357" t="str">
        <f t="shared" si="72"/>
        <v/>
      </c>
      <c r="AQ2357" t="str">
        <f>IF(A2357="","",VLOOKUP(A2357,'Base Sites'!A:B,2,FALSE))</f>
        <v/>
      </c>
      <c r="AT2357" t="str">
        <f>IF(A2357="","",VLOOKUP(L2357,'Base Vendeurs'!A:B,2,FALSE))</f>
        <v/>
      </c>
      <c r="AV2357" t="str">
        <f t="shared" si="73"/>
        <v/>
      </c>
    </row>
    <row r="2358" spans="1:48" x14ac:dyDescent="0.25">
      <c r="A2358" s="481"/>
      <c r="B2358" s="481"/>
      <c r="C2358" s="481"/>
      <c r="D2358" s="464">
        <v>9552</v>
      </c>
      <c r="E2358" s="22" t="s">
        <v>420</v>
      </c>
      <c r="F2358" s="22" t="s">
        <v>1202</v>
      </c>
      <c r="G2358" s="20">
        <v>2195.12</v>
      </c>
      <c r="AP2358" t="str">
        <f t="shared" si="72"/>
        <v/>
      </c>
      <c r="AQ2358" t="str">
        <f>IF(A2358="","",VLOOKUP(A2358,'Base Sites'!A:B,2,FALSE))</f>
        <v/>
      </c>
      <c r="AT2358" t="str">
        <f>IF(A2358="","",VLOOKUP(L2358,'Base Vendeurs'!A:B,2,FALSE))</f>
        <v/>
      </c>
      <c r="AV2358" t="str">
        <f t="shared" si="73"/>
        <v/>
      </c>
    </row>
    <row r="2359" spans="1:48" x14ac:dyDescent="0.25">
      <c r="A2359" s="481"/>
      <c r="B2359" s="481"/>
      <c r="C2359" s="480" t="s">
        <v>5263</v>
      </c>
      <c r="D2359" s="481"/>
      <c r="E2359" s="481"/>
      <c r="F2359" s="481"/>
      <c r="G2359" s="20">
        <v>14742.79</v>
      </c>
      <c r="AP2359" t="str">
        <f t="shared" si="72"/>
        <v/>
      </c>
      <c r="AQ2359" t="str">
        <f>IF(A2359="","",VLOOKUP(A2359,'Base Sites'!A:B,2,FALSE))</f>
        <v/>
      </c>
      <c r="AT2359" t="str">
        <f>IF(A2359="","",VLOOKUP(L2359,'Base Vendeurs'!A:B,2,FALSE))</f>
        <v/>
      </c>
      <c r="AV2359" t="str">
        <f t="shared" si="73"/>
        <v/>
      </c>
    </row>
    <row r="2360" spans="1:48" x14ac:dyDescent="0.25">
      <c r="A2360" s="481"/>
      <c r="B2360" s="481"/>
      <c r="C2360" s="480" t="s">
        <v>327</v>
      </c>
      <c r="D2360" s="464">
        <v>624</v>
      </c>
      <c r="E2360" s="22" t="s">
        <v>93</v>
      </c>
      <c r="F2360" s="22" t="s">
        <v>752</v>
      </c>
      <c r="G2360" s="20">
        <v>1487.02</v>
      </c>
      <c r="AP2360" t="str">
        <f t="shared" si="72"/>
        <v/>
      </c>
      <c r="AQ2360" t="str">
        <f>IF(A2360="","",VLOOKUP(A2360,'Base Sites'!A:B,2,FALSE))</f>
        <v/>
      </c>
      <c r="AT2360" t="str">
        <f>IF(A2360="","",VLOOKUP(L2360,'Base Vendeurs'!A:B,2,FALSE))</f>
        <v/>
      </c>
      <c r="AV2360" t="str">
        <f t="shared" si="73"/>
        <v/>
      </c>
    </row>
    <row r="2361" spans="1:48" x14ac:dyDescent="0.25">
      <c r="A2361" s="481"/>
      <c r="B2361" s="481"/>
      <c r="C2361" s="481"/>
      <c r="D2361" s="464">
        <v>829</v>
      </c>
      <c r="E2361" s="22" t="s">
        <v>26</v>
      </c>
      <c r="F2361" s="22" t="s">
        <v>3392</v>
      </c>
      <c r="G2361" s="20">
        <v>2014.04</v>
      </c>
      <c r="AP2361" t="str">
        <f t="shared" si="72"/>
        <v/>
      </c>
      <c r="AQ2361" t="str">
        <f>IF(A2361="","",VLOOKUP(A2361,'Base Sites'!A:B,2,FALSE))</f>
        <v/>
      </c>
      <c r="AT2361" t="str">
        <f>IF(A2361="","",VLOOKUP(L2361,'Base Vendeurs'!A:B,2,FALSE))</f>
        <v/>
      </c>
      <c r="AV2361" t="str">
        <f t="shared" si="73"/>
        <v/>
      </c>
    </row>
    <row r="2362" spans="1:48" x14ac:dyDescent="0.25">
      <c r="A2362" s="481"/>
      <c r="B2362" s="481"/>
      <c r="C2362" s="481"/>
      <c r="D2362" s="464">
        <v>1252</v>
      </c>
      <c r="E2362" s="22" t="s">
        <v>23</v>
      </c>
      <c r="F2362" s="22" t="s">
        <v>4295</v>
      </c>
      <c r="G2362" s="20">
        <v>963.84</v>
      </c>
      <c r="AP2362" t="str">
        <f t="shared" si="72"/>
        <v/>
      </c>
      <c r="AQ2362" t="str">
        <f>IF(A2362="","",VLOOKUP(A2362,'Base Sites'!A:B,2,FALSE))</f>
        <v/>
      </c>
      <c r="AT2362" t="str">
        <f>IF(A2362="","",VLOOKUP(L2362,'Base Vendeurs'!A:B,2,FALSE))</f>
        <v/>
      </c>
      <c r="AV2362" t="str">
        <f t="shared" si="73"/>
        <v/>
      </c>
    </row>
    <row r="2363" spans="1:48" x14ac:dyDescent="0.25">
      <c r="A2363" s="481"/>
      <c r="B2363" s="481"/>
      <c r="C2363" s="481"/>
      <c r="D2363" s="464">
        <v>1348</v>
      </c>
      <c r="E2363" s="22" t="s">
        <v>382</v>
      </c>
      <c r="F2363" s="22" t="s">
        <v>4265</v>
      </c>
      <c r="G2363" s="20">
        <v>2484.65</v>
      </c>
      <c r="AP2363" t="str">
        <f t="shared" si="72"/>
        <v/>
      </c>
      <c r="AQ2363" t="str">
        <f>IF(A2363="","",VLOOKUP(A2363,'Base Sites'!A:B,2,FALSE))</f>
        <v/>
      </c>
      <c r="AT2363" t="str">
        <f>IF(A2363="","",VLOOKUP(L2363,'Base Vendeurs'!A:B,2,FALSE))</f>
        <v/>
      </c>
      <c r="AV2363" t="str">
        <f t="shared" si="73"/>
        <v/>
      </c>
    </row>
    <row r="2364" spans="1:48" x14ac:dyDescent="0.25">
      <c r="A2364" s="481"/>
      <c r="B2364" s="481"/>
      <c r="C2364" s="481"/>
      <c r="D2364" s="464">
        <v>1438</v>
      </c>
      <c r="E2364" s="22" t="s">
        <v>157</v>
      </c>
      <c r="F2364" s="22" t="s">
        <v>1960</v>
      </c>
      <c r="G2364" s="20">
        <v>1454</v>
      </c>
      <c r="AP2364" t="str">
        <f t="shared" si="72"/>
        <v/>
      </c>
      <c r="AQ2364" t="str">
        <f>IF(A2364="","",VLOOKUP(A2364,'Base Sites'!A:B,2,FALSE))</f>
        <v/>
      </c>
      <c r="AT2364" t="str">
        <f>IF(A2364="","",VLOOKUP(L2364,'Base Vendeurs'!A:B,2,FALSE))</f>
        <v/>
      </c>
      <c r="AV2364" t="str">
        <f t="shared" si="73"/>
        <v/>
      </c>
    </row>
    <row r="2365" spans="1:48" x14ac:dyDescent="0.25">
      <c r="A2365" s="481"/>
      <c r="B2365" s="481"/>
      <c r="C2365" s="481"/>
      <c r="D2365" s="464">
        <v>1450</v>
      </c>
      <c r="E2365" s="22" t="s">
        <v>177</v>
      </c>
      <c r="F2365" s="22" t="s">
        <v>1570</v>
      </c>
      <c r="G2365" s="20">
        <v>2261.86</v>
      </c>
      <c r="AP2365" t="str">
        <f t="shared" si="72"/>
        <v/>
      </c>
      <c r="AQ2365" t="str">
        <f>IF(A2365="","",VLOOKUP(A2365,'Base Sites'!A:B,2,FALSE))</f>
        <v/>
      </c>
      <c r="AT2365" t="str">
        <f>IF(A2365="","",VLOOKUP(L2365,'Base Vendeurs'!A:B,2,FALSE))</f>
        <v/>
      </c>
      <c r="AV2365" t="str">
        <f t="shared" si="73"/>
        <v/>
      </c>
    </row>
    <row r="2366" spans="1:48" x14ac:dyDescent="0.25">
      <c r="A2366" s="481"/>
      <c r="B2366" s="481"/>
      <c r="C2366" s="481"/>
      <c r="D2366" s="464">
        <v>1451</v>
      </c>
      <c r="E2366" s="22" t="s">
        <v>157</v>
      </c>
      <c r="F2366" s="22" t="s">
        <v>2805</v>
      </c>
      <c r="G2366" s="20">
        <v>1454</v>
      </c>
      <c r="AP2366" t="str">
        <f t="shared" si="72"/>
        <v/>
      </c>
      <c r="AQ2366" t="str">
        <f>IF(A2366="","",VLOOKUP(A2366,'Base Sites'!A:B,2,FALSE))</f>
        <v/>
      </c>
      <c r="AT2366" t="str">
        <f>IF(A2366="","",VLOOKUP(L2366,'Base Vendeurs'!A:B,2,FALSE))</f>
        <v/>
      </c>
      <c r="AV2366" t="str">
        <f t="shared" si="73"/>
        <v/>
      </c>
    </row>
    <row r="2367" spans="1:48" x14ac:dyDescent="0.25">
      <c r="A2367" s="481"/>
      <c r="B2367" s="481"/>
      <c r="C2367" s="481"/>
      <c r="D2367" s="464">
        <v>1551</v>
      </c>
      <c r="E2367" s="22" t="s">
        <v>177</v>
      </c>
      <c r="F2367" s="22" t="s">
        <v>3416</v>
      </c>
      <c r="G2367" s="20">
        <v>1844.65</v>
      </c>
      <c r="AP2367" t="str">
        <f t="shared" si="72"/>
        <v/>
      </c>
      <c r="AQ2367" t="str">
        <f>IF(A2367="","",VLOOKUP(A2367,'Base Sites'!A:B,2,FALSE))</f>
        <v/>
      </c>
      <c r="AT2367" t="str">
        <f>IF(A2367="","",VLOOKUP(L2367,'Base Vendeurs'!A:B,2,FALSE))</f>
        <v/>
      </c>
      <c r="AV2367" t="str">
        <f t="shared" si="73"/>
        <v/>
      </c>
    </row>
    <row r="2368" spans="1:48" x14ac:dyDescent="0.25">
      <c r="A2368" s="481"/>
      <c r="B2368" s="481"/>
      <c r="C2368" s="481"/>
      <c r="D2368" s="464">
        <v>1553</v>
      </c>
      <c r="E2368" s="480" t="s">
        <v>93</v>
      </c>
      <c r="F2368" s="22" t="s">
        <v>852</v>
      </c>
      <c r="G2368" s="20">
        <v>1722.81</v>
      </c>
      <c r="AP2368" t="str">
        <f t="shared" si="72"/>
        <v/>
      </c>
      <c r="AQ2368" t="str">
        <f>IF(A2368="","",VLOOKUP(A2368,'Base Sites'!A:B,2,FALSE))</f>
        <v/>
      </c>
      <c r="AT2368" t="str">
        <f>IF(A2368="","",VLOOKUP(L2368,'Base Vendeurs'!A:B,2,FALSE))</f>
        <v/>
      </c>
      <c r="AV2368" t="str">
        <f t="shared" si="73"/>
        <v/>
      </c>
    </row>
    <row r="2369" spans="1:48" x14ac:dyDescent="0.25">
      <c r="A2369" s="481"/>
      <c r="B2369" s="481"/>
      <c r="C2369" s="481"/>
      <c r="D2369" s="464">
        <v>1689</v>
      </c>
      <c r="E2369" s="481" t="s">
        <v>93</v>
      </c>
      <c r="F2369" s="22" t="s">
        <v>769</v>
      </c>
      <c r="G2369" s="20">
        <v>766.99</v>
      </c>
      <c r="AP2369" t="str">
        <f t="shared" si="72"/>
        <v/>
      </c>
      <c r="AQ2369" t="str">
        <f>IF(A2369="","",VLOOKUP(A2369,'Base Sites'!A:B,2,FALSE))</f>
        <v/>
      </c>
      <c r="AT2369" t="str">
        <f>IF(A2369="","",VLOOKUP(L2369,'Base Vendeurs'!A:B,2,FALSE))</f>
        <v/>
      </c>
      <c r="AV2369" t="str">
        <f t="shared" si="73"/>
        <v/>
      </c>
    </row>
    <row r="2370" spans="1:48" x14ac:dyDescent="0.25">
      <c r="A2370" s="481"/>
      <c r="B2370" s="481"/>
      <c r="C2370" s="481"/>
      <c r="D2370" s="464">
        <v>1697</v>
      </c>
      <c r="E2370" s="22" t="s">
        <v>107</v>
      </c>
      <c r="F2370" s="22" t="s">
        <v>2503</v>
      </c>
      <c r="G2370" s="20">
        <v>1145.6300000000001</v>
      </c>
      <c r="AP2370" t="str">
        <f t="shared" ref="AP2370:AP2433" si="74">IF(AM2370="","",+AL2370/AM2370)</f>
        <v/>
      </c>
      <c r="AQ2370" t="str">
        <f>IF(A2370="","",VLOOKUP(A2370,'Base Sites'!A:B,2,FALSE))</f>
        <v/>
      </c>
      <c r="AT2370" t="str">
        <f>IF(A2370="","",VLOOKUP(L2370,'Base Vendeurs'!A:B,2,FALSE))</f>
        <v/>
      </c>
      <c r="AV2370" t="str">
        <f t="shared" si="73"/>
        <v/>
      </c>
    </row>
    <row r="2371" spans="1:48" x14ac:dyDescent="0.25">
      <c r="A2371" s="481"/>
      <c r="B2371" s="481"/>
      <c r="C2371" s="481"/>
      <c r="D2371" s="464">
        <v>1711</v>
      </c>
      <c r="E2371" s="22" t="s">
        <v>190</v>
      </c>
      <c r="F2371" s="22" t="s">
        <v>4160</v>
      </c>
      <c r="G2371" s="20">
        <v>922.85</v>
      </c>
      <c r="AP2371" t="str">
        <f t="shared" si="74"/>
        <v/>
      </c>
      <c r="AQ2371" t="str">
        <f>IF(A2371="","",VLOOKUP(A2371,'Base Sites'!A:B,2,FALSE))</f>
        <v/>
      </c>
      <c r="AT2371" t="str">
        <f>IF(A2371="","",VLOOKUP(L2371,'Base Vendeurs'!A:B,2,FALSE))</f>
        <v/>
      </c>
      <c r="AV2371" t="str">
        <f t="shared" ref="AV2371:AV2434" si="75">IF(A2371="","",+AU2371/S2371)</f>
        <v/>
      </c>
    </row>
    <row r="2372" spans="1:48" x14ac:dyDescent="0.25">
      <c r="A2372" s="481"/>
      <c r="B2372" s="481"/>
      <c r="C2372" s="481"/>
      <c r="D2372" s="464">
        <v>1720</v>
      </c>
      <c r="E2372" s="22" t="s">
        <v>93</v>
      </c>
      <c r="F2372" s="22" t="s">
        <v>2428</v>
      </c>
      <c r="G2372" s="20">
        <v>855.2</v>
      </c>
      <c r="AP2372" t="str">
        <f t="shared" si="74"/>
        <v/>
      </c>
      <c r="AQ2372" t="str">
        <f>IF(A2372="","",VLOOKUP(A2372,'Base Sites'!A:B,2,FALSE))</f>
        <v/>
      </c>
      <c r="AT2372" t="str">
        <f>IF(A2372="","",VLOOKUP(L2372,'Base Vendeurs'!A:B,2,FALSE))</f>
        <v/>
      </c>
      <c r="AV2372" t="str">
        <f t="shared" si="75"/>
        <v/>
      </c>
    </row>
    <row r="2373" spans="1:48" x14ac:dyDescent="0.25">
      <c r="A2373" s="481"/>
      <c r="B2373" s="481"/>
      <c r="C2373" s="481"/>
      <c r="D2373" s="464">
        <v>1726</v>
      </c>
      <c r="E2373" s="22" t="s">
        <v>24</v>
      </c>
      <c r="F2373" s="22" t="s">
        <v>1493</v>
      </c>
      <c r="G2373" s="20">
        <v>1279.8800000000001</v>
      </c>
      <c r="AP2373" t="str">
        <f t="shared" si="74"/>
        <v/>
      </c>
      <c r="AQ2373" t="str">
        <f>IF(A2373="","",VLOOKUP(A2373,'Base Sites'!A:B,2,FALSE))</f>
        <v/>
      </c>
      <c r="AT2373" t="str">
        <f>IF(A2373="","",VLOOKUP(L2373,'Base Vendeurs'!A:B,2,FALSE))</f>
        <v/>
      </c>
      <c r="AV2373" t="str">
        <f t="shared" si="75"/>
        <v/>
      </c>
    </row>
    <row r="2374" spans="1:48" x14ac:dyDescent="0.25">
      <c r="A2374" s="481"/>
      <c r="B2374" s="481"/>
      <c r="C2374" s="481"/>
      <c r="D2374" s="464">
        <v>1736</v>
      </c>
      <c r="E2374" s="22" t="s">
        <v>93</v>
      </c>
      <c r="F2374" s="22" t="s">
        <v>871</v>
      </c>
      <c r="G2374" s="20">
        <v>1113.01</v>
      </c>
      <c r="AP2374" t="str">
        <f t="shared" si="74"/>
        <v/>
      </c>
      <c r="AQ2374" t="str">
        <f>IF(A2374="","",VLOOKUP(A2374,'Base Sites'!A:B,2,FALSE))</f>
        <v/>
      </c>
      <c r="AT2374" t="str">
        <f>IF(A2374="","",VLOOKUP(L2374,'Base Vendeurs'!A:B,2,FALSE))</f>
        <v/>
      </c>
      <c r="AV2374" t="str">
        <f t="shared" si="75"/>
        <v/>
      </c>
    </row>
    <row r="2375" spans="1:48" x14ac:dyDescent="0.25">
      <c r="A2375" s="481"/>
      <c r="B2375" s="481"/>
      <c r="C2375" s="481"/>
      <c r="D2375" s="464">
        <v>1741</v>
      </c>
      <c r="E2375" s="22" t="s">
        <v>177</v>
      </c>
      <c r="F2375" s="22" t="s">
        <v>1688</v>
      </c>
      <c r="G2375" s="20">
        <v>1590.43</v>
      </c>
      <c r="AP2375" t="str">
        <f t="shared" si="74"/>
        <v/>
      </c>
      <c r="AQ2375" t="str">
        <f>IF(A2375="","",VLOOKUP(A2375,'Base Sites'!A:B,2,FALSE))</f>
        <v/>
      </c>
      <c r="AT2375" t="str">
        <f>IF(A2375="","",VLOOKUP(L2375,'Base Vendeurs'!A:B,2,FALSE))</f>
        <v/>
      </c>
      <c r="AV2375" t="str">
        <f t="shared" si="75"/>
        <v/>
      </c>
    </row>
    <row r="2376" spans="1:48" x14ac:dyDescent="0.25">
      <c r="A2376" s="481"/>
      <c r="B2376" s="481"/>
      <c r="C2376" s="481"/>
      <c r="D2376" s="464">
        <v>1778</v>
      </c>
      <c r="E2376" s="22" t="s">
        <v>93</v>
      </c>
      <c r="F2376" s="22" t="s">
        <v>879</v>
      </c>
      <c r="G2376" s="20">
        <v>1389.04</v>
      </c>
      <c r="AP2376" t="str">
        <f t="shared" si="74"/>
        <v/>
      </c>
      <c r="AQ2376" t="str">
        <f>IF(A2376="","",VLOOKUP(A2376,'Base Sites'!A:B,2,FALSE))</f>
        <v/>
      </c>
      <c r="AT2376" t="str">
        <f>IF(A2376="","",VLOOKUP(L2376,'Base Vendeurs'!A:B,2,FALSE))</f>
        <v/>
      </c>
      <c r="AV2376" t="str">
        <f t="shared" si="75"/>
        <v/>
      </c>
    </row>
    <row r="2377" spans="1:48" x14ac:dyDescent="0.25">
      <c r="A2377" s="481"/>
      <c r="B2377" s="481"/>
      <c r="C2377" s="481"/>
      <c r="D2377" s="464">
        <v>1789</v>
      </c>
      <c r="E2377" s="480" t="s">
        <v>177</v>
      </c>
      <c r="F2377" s="22" t="s">
        <v>1741</v>
      </c>
      <c r="G2377" s="20">
        <v>1590.42</v>
      </c>
      <c r="AP2377" t="str">
        <f t="shared" si="74"/>
        <v/>
      </c>
      <c r="AQ2377" t="str">
        <f>IF(A2377="","",VLOOKUP(A2377,'Base Sites'!A:B,2,FALSE))</f>
        <v/>
      </c>
      <c r="AT2377" t="str">
        <f>IF(A2377="","",VLOOKUP(L2377,'Base Vendeurs'!A:B,2,FALSE))</f>
        <v/>
      </c>
      <c r="AV2377" t="str">
        <f t="shared" si="75"/>
        <v/>
      </c>
    </row>
    <row r="2378" spans="1:48" x14ac:dyDescent="0.25">
      <c r="A2378" s="481"/>
      <c r="B2378" s="481"/>
      <c r="C2378" s="481"/>
      <c r="D2378" s="464">
        <v>1790</v>
      </c>
      <c r="E2378" s="481" t="s">
        <v>177</v>
      </c>
      <c r="F2378" s="22" t="s">
        <v>1568</v>
      </c>
      <c r="G2378" s="20">
        <v>1590.43</v>
      </c>
      <c r="AP2378" t="str">
        <f t="shared" si="74"/>
        <v/>
      </c>
      <c r="AQ2378" t="str">
        <f>IF(A2378="","",VLOOKUP(A2378,'Base Sites'!A:B,2,FALSE))</f>
        <v/>
      </c>
      <c r="AT2378" t="str">
        <f>IF(A2378="","",VLOOKUP(L2378,'Base Vendeurs'!A:B,2,FALSE))</f>
        <v/>
      </c>
      <c r="AV2378" t="str">
        <f t="shared" si="75"/>
        <v/>
      </c>
    </row>
    <row r="2379" spans="1:48" x14ac:dyDescent="0.25">
      <c r="A2379" s="481"/>
      <c r="B2379" s="481"/>
      <c r="C2379" s="481"/>
      <c r="D2379" s="464">
        <v>1798</v>
      </c>
      <c r="E2379" s="480" t="s">
        <v>23</v>
      </c>
      <c r="F2379" s="22" t="s">
        <v>3523</v>
      </c>
      <c r="G2379" s="20">
        <v>876.44</v>
      </c>
      <c r="AP2379" t="str">
        <f t="shared" si="74"/>
        <v/>
      </c>
      <c r="AQ2379" t="str">
        <f>IF(A2379="","",VLOOKUP(A2379,'Base Sites'!A:B,2,FALSE))</f>
        <v/>
      </c>
      <c r="AT2379" t="str">
        <f>IF(A2379="","",VLOOKUP(L2379,'Base Vendeurs'!A:B,2,FALSE))</f>
        <v/>
      </c>
      <c r="AV2379" t="str">
        <f t="shared" si="75"/>
        <v/>
      </c>
    </row>
    <row r="2380" spans="1:48" x14ac:dyDescent="0.25">
      <c r="A2380" s="481"/>
      <c r="B2380" s="481"/>
      <c r="C2380" s="481"/>
      <c r="D2380" s="464">
        <v>1802</v>
      </c>
      <c r="E2380" s="481" t="s">
        <v>23</v>
      </c>
      <c r="F2380" s="22" t="s">
        <v>3503</v>
      </c>
      <c r="G2380" s="20">
        <v>777.86</v>
      </c>
      <c r="AP2380" t="str">
        <f t="shared" si="74"/>
        <v/>
      </c>
      <c r="AQ2380" t="str">
        <f>IF(A2380="","",VLOOKUP(A2380,'Base Sites'!A:B,2,FALSE))</f>
        <v/>
      </c>
      <c r="AT2380" t="str">
        <f>IF(A2380="","",VLOOKUP(L2380,'Base Vendeurs'!A:B,2,FALSE))</f>
        <v/>
      </c>
      <c r="AV2380" t="str">
        <f t="shared" si="75"/>
        <v/>
      </c>
    </row>
    <row r="2381" spans="1:48" x14ac:dyDescent="0.25">
      <c r="A2381" s="481"/>
      <c r="B2381" s="481"/>
      <c r="C2381" s="481"/>
      <c r="D2381" s="464">
        <v>1867</v>
      </c>
      <c r="E2381" s="480" t="s">
        <v>177</v>
      </c>
      <c r="F2381" s="22" t="s">
        <v>2657</v>
      </c>
      <c r="G2381" s="20">
        <v>1943.65</v>
      </c>
      <c r="AP2381" t="str">
        <f t="shared" si="74"/>
        <v/>
      </c>
      <c r="AQ2381" t="str">
        <f>IF(A2381="","",VLOOKUP(A2381,'Base Sites'!A:B,2,FALSE))</f>
        <v/>
      </c>
      <c r="AT2381" t="str">
        <f>IF(A2381="","",VLOOKUP(L2381,'Base Vendeurs'!A:B,2,FALSE))</f>
        <v/>
      </c>
      <c r="AV2381" t="str">
        <f t="shared" si="75"/>
        <v/>
      </c>
    </row>
    <row r="2382" spans="1:48" x14ac:dyDescent="0.25">
      <c r="A2382" s="481"/>
      <c r="B2382" s="481"/>
      <c r="C2382" s="481"/>
      <c r="D2382" s="464">
        <v>1870</v>
      </c>
      <c r="E2382" s="481" t="s">
        <v>177</v>
      </c>
      <c r="F2382" s="22" t="s">
        <v>2612</v>
      </c>
      <c r="G2382" s="20">
        <v>1588.12</v>
      </c>
      <c r="AP2382" t="str">
        <f t="shared" si="74"/>
        <v/>
      </c>
      <c r="AQ2382" t="str">
        <f>IF(A2382="","",VLOOKUP(A2382,'Base Sites'!A:B,2,FALSE))</f>
        <v/>
      </c>
      <c r="AT2382" t="str">
        <f>IF(A2382="","",VLOOKUP(L2382,'Base Vendeurs'!A:B,2,FALSE))</f>
        <v/>
      </c>
      <c r="AV2382" t="str">
        <f t="shared" si="75"/>
        <v/>
      </c>
    </row>
    <row r="2383" spans="1:48" x14ac:dyDescent="0.25">
      <c r="A2383" s="481"/>
      <c r="B2383" s="481"/>
      <c r="C2383" s="481"/>
      <c r="D2383" s="464">
        <v>1889</v>
      </c>
      <c r="E2383" s="22" t="s">
        <v>107</v>
      </c>
      <c r="F2383" s="22" t="s">
        <v>3309</v>
      </c>
      <c r="G2383" s="20">
        <v>745.5</v>
      </c>
      <c r="AP2383" t="str">
        <f t="shared" si="74"/>
        <v/>
      </c>
      <c r="AQ2383" t="str">
        <f>IF(A2383="","",VLOOKUP(A2383,'Base Sites'!A:B,2,FALSE))</f>
        <v/>
      </c>
      <c r="AT2383" t="str">
        <f>IF(A2383="","",VLOOKUP(L2383,'Base Vendeurs'!A:B,2,FALSE))</f>
        <v/>
      </c>
      <c r="AV2383" t="str">
        <f t="shared" si="75"/>
        <v/>
      </c>
    </row>
    <row r="2384" spans="1:48" x14ac:dyDescent="0.25">
      <c r="A2384" s="481"/>
      <c r="B2384" s="481"/>
      <c r="C2384" s="481"/>
      <c r="D2384" s="464">
        <v>1949</v>
      </c>
      <c r="E2384" s="22" t="s">
        <v>93</v>
      </c>
      <c r="F2384" s="22" t="s">
        <v>3290</v>
      </c>
      <c r="G2384" s="20">
        <v>1136.54</v>
      </c>
      <c r="AP2384" t="str">
        <f t="shared" si="74"/>
        <v/>
      </c>
      <c r="AQ2384" t="str">
        <f>IF(A2384="","",VLOOKUP(A2384,'Base Sites'!A:B,2,FALSE))</f>
        <v/>
      </c>
      <c r="AT2384" t="str">
        <f>IF(A2384="","",VLOOKUP(L2384,'Base Vendeurs'!A:B,2,FALSE))</f>
        <v/>
      </c>
      <c r="AV2384" t="str">
        <f t="shared" si="75"/>
        <v/>
      </c>
    </row>
    <row r="2385" spans="1:48" x14ac:dyDescent="0.25">
      <c r="A2385" s="481"/>
      <c r="B2385" s="481"/>
      <c r="C2385" s="481"/>
      <c r="D2385" s="464">
        <v>1950</v>
      </c>
      <c r="E2385" s="22" t="s">
        <v>382</v>
      </c>
      <c r="F2385" s="22" t="s">
        <v>1058</v>
      </c>
      <c r="G2385" s="20">
        <v>1590.66</v>
      </c>
      <c r="AP2385" t="str">
        <f t="shared" si="74"/>
        <v/>
      </c>
      <c r="AQ2385" t="str">
        <f>IF(A2385="","",VLOOKUP(A2385,'Base Sites'!A:B,2,FALSE))</f>
        <v/>
      </c>
      <c r="AT2385" t="str">
        <f>IF(A2385="","",VLOOKUP(L2385,'Base Vendeurs'!A:B,2,FALSE))</f>
        <v/>
      </c>
      <c r="AV2385" t="str">
        <f t="shared" si="75"/>
        <v/>
      </c>
    </row>
    <row r="2386" spans="1:48" x14ac:dyDescent="0.25">
      <c r="A2386" s="481"/>
      <c r="B2386" s="481"/>
      <c r="C2386" s="481"/>
      <c r="D2386" s="464">
        <v>1956</v>
      </c>
      <c r="E2386" s="480" t="s">
        <v>93</v>
      </c>
      <c r="F2386" s="22" t="s">
        <v>358</v>
      </c>
      <c r="G2386" s="20">
        <v>231.4</v>
      </c>
      <c r="AP2386" t="str">
        <f t="shared" si="74"/>
        <v/>
      </c>
      <c r="AQ2386" t="str">
        <f>IF(A2386="","",VLOOKUP(A2386,'Base Sites'!A:B,2,FALSE))</f>
        <v/>
      </c>
      <c r="AT2386" t="str">
        <f>IF(A2386="","",VLOOKUP(L2386,'Base Vendeurs'!A:B,2,FALSE))</f>
        <v/>
      </c>
      <c r="AV2386" t="str">
        <f t="shared" si="75"/>
        <v/>
      </c>
    </row>
    <row r="2387" spans="1:48" x14ac:dyDescent="0.25">
      <c r="A2387" s="481"/>
      <c r="B2387" s="481"/>
      <c r="C2387" s="481"/>
      <c r="D2387" s="464">
        <v>1957</v>
      </c>
      <c r="E2387" s="481" t="s">
        <v>93</v>
      </c>
      <c r="F2387" s="22" t="s">
        <v>875</v>
      </c>
      <c r="G2387" s="20">
        <v>964.65</v>
      </c>
      <c r="AP2387" t="str">
        <f t="shared" si="74"/>
        <v/>
      </c>
      <c r="AQ2387" t="str">
        <f>IF(A2387="","",VLOOKUP(A2387,'Base Sites'!A:B,2,FALSE))</f>
        <v/>
      </c>
      <c r="AT2387" t="str">
        <f>IF(A2387="","",VLOOKUP(L2387,'Base Vendeurs'!A:B,2,FALSE))</f>
        <v/>
      </c>
      <c r="AV2387" t="str">
        <f t="shared" si="75"/>
        <v/>
      </c>
    </row>
    <row r="2388" spans="1:48" x14ac:dyDescent="0.25">
      <c r="A2388" s="481"/>
      <c r="B2388" s="481"/>
      <c r="C2388" s="481"/>
      <c r="D2388" s="464">
        <v>1958</v>
      </c>
      <c r="E2388" s="22" t="s">
        <v>23</v>
      </c>
      <c r="F2388" s="22" t="s">
        <v>2683</v>
      </c>
      <c r="G2388" s="20">
        <v>497.45</v>
      </c>
      <c r="AP2388" t="str">
        <f t="shared" si="74"/>
        <v/>
      </c>
      <c r="AQ2388" t="str">
        <f>IF(A2388="","",VLOOKUP(A2388,'Base Sites'!A:B,2,FALSE))</f>
        <v/>
      </c>
      <c r="AT2388" t="str">
        <f>IF(A2388="","",VLOOKUP(L2388,'Base Vendeurs'!A:B,2,FALSE))</f>
        <v/>
      </c>
      <c r="AV2388" t="str">
        <f t="shared" si="75"/>
        <v/>
      </c>
    </row>
    <row r="2389" spans="1:48" x14ac:dyDescent="0.25">
      <c r="A2389" s="481"/>
      <c r="B2389" s="481"/>
      <c r="C2389" s="481"/>
      <c r="D2389" s="464">
        <v>1965</v>
      </c>
      <c r="E2389" s="22" t="s">
        <v>93</v>
      </c>
      <c r="F2389" s="22" t="s">
        <v>1591</v>
      </c>
      <c r="G2389" s="20">
        <v>814.09</v>
      </c>
      <c r="AP2389" t="str">
        <f t="shared" si="74"/>
        <v/>
      </c>
      <c r="AQ2389" t="str">
        <f>IF(A2389="","",VLOOKUP(A2389,'Base Sites'!A:B,2,FALSE))</f>
        <v/>
      </c>
      <c r="AT2389" t="str">
        <f>IF(A2389="","",VLOOKUP(L2389,'Base Vendeurs'!A:B,2,FALSE))</f>
        <v/>
      </c>
      <c r="AV2389" t="str">
        <f t="shared" si="75"/>
        <v/>
      </c>
    </row>
    <row r="2390" spans="1:48" x14ac:dyDescent="0.25">
      <c r="A2390" s="481"/>
      <c r="B2390" s="481"/>
      <c r="C2390" s="481"/>
      <c r="D2390" s="464">
        <v>1970</v>
      </c>
      <c r="E2390" s="22" t="s">
        <v>107</v>
      </c>
      <c r="F2390" s="22" t="s">
        <v>4929</v>
      </c>
      <c r="G2390" s="20">
        <v>815.31</v>
      </c>
      <c r="AP2390" t="str">
        <f t="shared" si="74"/>
        <v/>
      </c>
      <c r="AQ2390" t="str">
        <f>IF(A2390="","",VLOOKUP(A2390,'Base Sites'!A:B,2,FALSE))</f>
        <v/>
      </c>
      <c r="AT2390" t="str">
        <f>IF(A2390="","",VLOOKUP(L2390,'Base Vendeurs'!A:B,2,FALSE))</f>
        <v/>
      </c>
      <c r="AV2390" t="str">
        <f t="shared" si="75"/>
        <v/>
      </c>
    </row>
    <row r="2391" spans="1:48" x14ac:dyDescent="0.25">
      <c r="A2391" s="481"/>
      <c r="B2391" s="481"/>
      <c r="C2391" s="481"/>
      <c r="D2391" s="464">
        <v>1971</v>
      </c>
      <c r="E2391" s="480" t="s">
        <v>93</v>
      </c>
      <c r="F2391" s="22" t="s">
        <v>1633</v>
      </c>
      <c r="G2391" s="20">
        <v>1462.23</v>
      </c>
      <c r="AP2391" t="str">
        <f t="shared" si="74"/>
        <v/>
      </c>
      <c r="AQ2391" t="str">
        <f>IF(A2391="","",VLOOKUP(A2391,'Base Sites'!A:B,2,FALSE))</f>
        <v/>
      </c>
      <c r="AT2391" t="str">
        <f>IF(A2391="","",VLOOKUP(L2391,'Base Vendeurs'!A:B,2,FALSE))</f>
        <v/>
      </c>
      <c r="AV2391" t="str">
        <f t="shared" si="75"/>
        <v/>
      </c>
    </row>
    <row r="2392" spans="1:48" x14ac:dyDescent="0.25">
      <c r="A2392" s="481"/>
      <c r="B2392" s="481"/>
      <c r="C2392" s="481"/>
      <c r="D2392" s="464">
        <v>1972</v>
      </c>
      <c r="E2392" s="481" t="s">
        <v>93</v>
      </c>
      <c r="F2392" s="22" t="s">
        <v>1635</v>
      </c>
      <c r="G2392" s="20">
        <v>767.25</v>
      </c>
      <c r="AP2392" t="str">
        <f t="shared" si="74"/>
        <v/>
      </c>
      <c r="AQ2392" t="str">
        <f>IF(A2392="","",VLOOKUP(A2392,'Base Sites'!A:B,2,FALSE))</f>
        <v/>
      </c>
      <c r="AT2392" t="str">
        <f>IF(A2392="","",VLOOKUP(L2392,'Base Vendeurs'!A:B,2,FALSE))</f>
        <v/>
      </c>
      <c r="AV2392" t="str">
        <f t="shared" si="75"/>
        <v/>
      </c>
    </row>
    <row r="2393" spans="1:48" x14ac:dyDescent="0.25">
      <c r="A2393" s="481"/>
      <c r="B2393" s="481"/>
      <c r="C2393" s="481"/>
      <c r="D2393" s="464">
        <v>1974</v>
      </c>
      <c r="E2393" s="22" t="s">
        <v>23</v>
      </c>
      <c r="F2393" s="22" t="s">
        <v>5065</v>
      </c>
      <c r="G2393" s="20">
        <v>707.46</v>
      </c>
      <c r="AP2393" t="str">
        <f t="shared" si="74"/>
        <v/>
      </c>
      <c r="AQ2393" t="str">
        <f>IF(A2393="","",VLOOKUP(A2393,'Base Sites'!A:B,2,FALSE))</f>
        <v/>
      </c>
      <c r="AT2393" t="str">
        <f>IF(A2393="","",VLOOKUP(L2393,'Base Vendeurs'!A:B,2,FALSE))</f>
        <v/>
      </c>
      <c r="AV2393" t="str">
        <f t="shared" si="75"/>
        <v/>
      </c>
    </row>
    <row r="2394" spans="1:48" x14ac:dyDescent="0.25">
      <c r="A2394" s="481"/>
      <c r="B2394" s="481"/>
      <c r="C2394" s="481"/>
      <c r="D2394" s="464">
        <v>2019</v>
      </c>
      <c r="E2394" s="22" t="s">
        <v>107</v>
      </c>
      <c r="F2394" s="22" t="s">
        <v>4915</v>
      </c>
      <c r="G2394" s="20">
        <v>1226.47</v>
      </c>
      <c r="AP2394" t="str">
        <f t="shared" si="74"/>
        <v/>
      </c>
      <c r="AQ2394" t="str">
        <f>IF(A2394="","",VLOOKUP(A2394,'Base Sites'!A:B,2,FALSE))</f>
        <v/>
      </c>
      <c r="AT2394" t="str">
        <f>IF(A2394="","",VLOOKUP(L2394,'Base Vendeurs'!A:B,2,FALSE))</f>
        <v/>
      </c>
      <c r="AV2394" t="str">
        <f t="shared" si="75"/>
        <v/>
      </c>
    </row>
    <row r="2395" spans="1:48" x14ac:dyDescent="0.25">
      <c r="A2395" s="481"/>
      <c r="B2395" s="481"/>
      <c r="C2395" s="481"/>
      <c r="D2395" s="464">
        <v>2060</v>
      </c>
      <c r="E2395" s="22" t="s">
        <v>177</v>
      </c>
      <c r="F2395" s="22" t="s">
        <v>4222</v>
      </c>
      <c r="G2395" s="20">
        <v>1214.04</v>
      </c>
      <c r="AP2395" t="str">
        <f t="shared" si="74"/>
        <v/>
      </c>
      <c r="AQ2395" t="str">
        <f>IF(A2395="","",VLOOKUP(A2395,'Base Sites'!A:B,2,FALSE))</f>
        <v/>
      </c>
      <c r="AT2395" t="str">
        <f>IF(A2395="","",VLOOKUP(L2395,'Base Vendeurs'!A:B,2,FALSE))</f>
        <v/>
      </c>
      <c r="AV2395" t="str">
        <f t="shared" si="75"/>
        <v/>
      </c>
    </row>
    <row r="2396" spans="1:48" x14ac:dyDescent="0.25">
      <c r="A2396" s="481"/>
      <c r="B2396" s="481"/>
      <c r="C2396" s="481"/>
      <c r="D2396" s="464">
        <v>2064</v>
      </c>
      <c r="E2396" s="22" t="s">
        <v>23</v>
      </c>
      <c r="F2396" s="22" t="s">
        <v>2712</v>
      </c>
      <c r="G2396" s="20">
        <v>1055.48</v>
      </c>
      <c r="AP2396" t="str">
        <f t="shared" si="74"/>
        <v/>
      </c>
      <c r="AQ2396" t="str">
        <f>IF(A2396="","",VLOOKUP(A2396,'Base Sites'!A:B,2,FALSE))</f>
        <v/>
      </c>
      <c r="AT2396" t="str">
        <f>IF(A2396="","",VLOOKUP(L2396,'Base Vendeurs'!A:B,2,FALSE))</f>
        <v/>
      </c>
      <c r="AV2396" t="str">
        <f t="shared" si="75"/>
        <v/>
      </c>
    </row>
    <row r="2397" spans="1:48" x14ac:dyDescent="0.25">
      <c r="A2397" s="481"/>
      <c r="B2397" s="481"/>
      <c r="C2397" s="481"/>
      <c r="D2397" s="464">
        <v>2069</v>
      </c>
      <c r="E2397" s="22" t="s">
        <v>93</v>
      </c>
      <c r="F2397" s="22" t="s">
        <v>4911</v>
      </c>
      <c r="G2397" s="20">
        <v>797.21</v>
      </c>
      <c r="AP2397" t="str">
        <f t="shared" si="74"/>
        <v/>
      </c>
      <c r="AQ2397" t="str">
        <f>IF(A2397="","",VLOOKUP(A2397,'Base Sites'!A:B,2,FALSE))</f>
        <v/>
      </c>
      <c r="AT2397" t="str">
        <f>IF(A2397="","",VLOOKUP(L2397,'Base Vendeurs'!A:B,2,FALSE))</f>
        <v/>
      </c>
      <c r="AV2397" t="str">
        <f t="shared" si="75"/>
        <v/>
      </c>
    </row>
    <row r="2398" spans="1:48" x14ac:dyDescent="0.25">
      <c r="A2398" s="481"/>
      <c r="B2398" s="481"/>
      <c r="C2398" s="481"/>
      <c r="D2398" s="464">
        <v>2083</v>
      </c>
      <c r="E2398" s="22" t="s">
        <v>190</v>
      </c>
      <c r="F2398" s="22" t="s">
        <v>4164</v>
      </c>
      <c r="G2398" s="20">
        <v>664.14</v>
      </c>
      <c r="AP2398" t="str">
        <f t="shared" si="74"/>
        <v/>
      </c>
      <c r="AQ2398" t="str">
        <f>IF(A2398="","",VLOOKUP(A2398,'Base Sites'!A:B,2,FALSE))</f>
        <v/>
      </c>
      <c r="AT2398" t="str">
        <f>IF(A2398="","",VLOOKUP(L2398,'Base Vendeurs'!A:B,2,FALSE))</f>
        <v/>
      </c>
      <c r="AV2398" t="str">
        <f t="shared" si="75"/>
        <v/>
      </c>
    </row>
    <row r="2399" spans="1:48" x14ac:dyDescent="0.25">
      <c r="A2399" s="481"/>
      <c r="B2399" s="481"/>
      <c r="C2399" s="481"/>
      <c r="D2399" s="464">
        <v>2084</v>
      </c>
      <c r="E2399" s="22" t="s">
        <v>93</v>
      </c>
      <c r="F2399" s="22" t="s">
        <v>4838</v>
      </c>
      <c r="G2399" s="20">
        <v>953.14</v>
      </c>
      <c r="AP2399" t="str">
        <f t="shared" si="74"/>
        <v/>
      </c>
      <c r="AQ2399" t="str">
        <f>IF(A2399="","",VLOOKUP(A2399,'Base Sites'!A:B,2,FALSE))</f>
        <v/>
      </c>
      <c r="AT2399" t="str">
        <f>IF(A2399="","",VLOOKUP(L2399,'Base Vendeurs'!A:B,2,FALSE))</f>
        <v/>
      </c>
      <c r="AV2399" t="str">
        <f t="shared" si="75"/>
        <v/>
      </c>
    </row>
    <row r="2400" spans="1:48" x14ac:dyDescent="0.25">
      <c r="A2400" s="481"/>
      <c r="B2400" s="481"/>
      <c r="C2400" s="481"/>
      <c r="D2400" s="464">
        <v>2103</v>
      </c>
      <c r="E2400" s="22" t="s">
        <v>23</v>
      </c>
      <c r="F2400" s="22" t="s">
        <v>3478</v>
      </c>
      <c r="G2400" s="20">
        <v>701.11</v>
      </c>
      <c r="AP2400" t="str">
        <f t="shared" si="74"/>
        <v/>
      </c>
      <c r="AQ2400" t="str">
        <f>IF(A2400="","",VLOOKUP(A2400,'Base Sites'!A:B,2,FALSE))</f>
        <v/>
      </c>
      <c r="AT2400" t="str">
        <f>IF(A2400="","",VLOOKUP(L2400,'Base Vendeurs'!A:B,2,FALSE))</f>
        <v/>
      </c>
      <c r="AV2400" t="str">
        <f t="shared" si="75"/>
        <v/>
      </c>
    </row>
    <row r="2401" spans="1:48" x14ac:dyDescent="0.25">
      <c r="A2401" s="481"/>
      <c r="B2401" s="481"/>
      <c r="C2401" s="481"/>
      <c r="D2401" s="464">
        <v>2132</v>
      </c>
      <c r="E2401" s="22" t="s">
        <v>93</v>
      </c>
      <c r="F2401" s="22" t="s">
        <v>4084</v>
      </c>
      <c r="G2401" s="20">
        <v>782.26</v>
      </c>
      <c r="AP2401" t="str">
        <f t="shared" si="74"/>
        <v/>
      </c>
      <c r="AQ2401" t="str">
        <f>IF(A2401="","",VLOOKUP(A2401,'Base Sites'!A:B,2,FALSE))</f>
        <v/>
      </c>
      <c r="AT2401" t="str">
        <f>IF(A2401="","",VLOOKUP(L2401,'Base Vendeurs'!A:B,2,FALSE))</f>
        <v/>
      </c>
      <c r="AV2401" t="str">
        <f t="shared" si="75"/>
        <v/>
      </c>
    </row>
    <row r="2402" spans="1:48" x14ac:dyDescent="0.25">
      <c r="A2402" s="481"/>
      <c r="B2402" s="481"/>
      <c r="C2402" s="481"/>
      <c r="D2402" s="464">
        <v>2137</v>
      </c>
      <c r="E2402" s="22" t="s">
        <v>23</v>
      </c>
      <c r="F2402" s="22" t="s">
        <v>5095</v>
      </c>
      <c r="G2402" s="20">
        <v>613.82000000000005</v>
      </c>
      <c r="AP2402" t="str">
        <f t="shared" si="74"/>
        <v/>
      </c>
      <c r="AQ2402" t="str">
        <f>IF(A2402="","",VLOOKUP(A2402,'Base Sites'!A:B,2,FALSE))</f>
        <v/>
      </c>
      <c r="AT2402" t="str">
        <f>IF(A2402="","",VLOOKUP(L2402,'Base Vendeurs'!A:B,2,FALSE))</f>
        <v/>
      </c>
      <c r="AV2402" t="str">
        <f t="shared" si="75"/>
        <v/>
      </c>
    </row>
    <row r="2403" spans="1:48" x14ac:dyDescent="0.25">
      <c r="A2403" s="481"/>
      <c r="B2403" s="481"/>
      <c r="C2403" s="481"/>
      <c r="D2403" s="464">
        <v>2181</v>
      </c>
      <c r="E2403" s="22" t="s">
        <v>177</v>
      </c>
      <c r="F2403" s="22" t="s">
        <v>5038</v>
      </c>
      <c r="G2403" s="20">
        <v>2050.73</v>
      </c>
      <c r="AP2403" t="str">
        <f t="shared" si="74"/>
        <v/>
      </c>
      <c r="AQ2403" t="str">
        <f>IF(A2403="","",VLOOKUP(A2403,'Base Sites'!A:B,2,FALSE))</f>
        <v/>
      </c>
      <c r="AT2403" t="str">
        <f>IF(A2403="","",VLOOKUP(L2403,'Base Vendeurs'!A:B,2,FALSE))</f>
        <v/>
      </c>
      <c r="AV2403" t="str">
        <f t="shared" si="75"/>
        <v/>
      </c>
    </row>
    <row r="2404" spans="1:48" x14ac:dyDescent="0.25">
      <c r="A2404" s="481"/>
      <c r="B2404" s="481"/>
      <c r="C2404" s="481"/>
      <c r="D2404" s="464">
        <v>9553</v>
      </c>
      <c r="E2404" s="22" t="s">
        <v>23</v>
      </c>
      <c r="F2404" s="22" t="s">
        <v>2003</v>
      </c>
      <c r="G2404" s="20">
        <v>979.09</v>
      </c>
      <c r="AP2404" t="str">
        <f t="shared" si="74"/>
        <v/>
      </c>
      <c r="AQ2404" t="str">
        <f>IF(A2404="","",VLOOKUP(A2404,'Base Sites'!A:B,2,FALSE))</f>
        <v/>
      </c>
      <c r="AT2404" t="str">
        <f>IF(A2404="","",VLOOKUP(L2404,'Base Vendeurs'!A:B,2,FALSE))</f>
        <v/>
      </c>
      <c r="AV2404" t="str">
        <f t="shared" si="75"/>
        <v/>
      </c>
    </row>
    <row r="2405" spans="1:48" x14ac:dyDescent="0.25">
      <c r="A2405" s="481"/>
      <c r="B2405" s="481"/>
      <c r="C2405" s="481"/>
      <c r="D2405" s="464">
        <v>9554</v>
      </c>
      <c r="E2405" s="22" t="s">
        <v>93</v>
      </c>
      <c r="F2405" s="22" t="s">
        <v>2442</v>
      </c>
      <c r="G2405" s="20">
        <v>976.8</v>
      </c>
      <c r="AP2405" t="str">
        <f t="shared" si="74"/>
        <v/>
      </c>
      <c r="AQ2405" t="str">
        <f>IF(A2405="","",VLOOKUP(A2405,'Base Sites'!A:B,2,FALSE))</f>
        <v/>
      </c>
      <c r="AT2405" t="str">
        <f>IF(A2405="","",VLOOKUP(L2405,'Base Vendeurs'!A:B,2,FALSE))</f>
        <v/>
      </c>
      <c r="AV2405" t="str">
        <f t="shared" si="75"/>
        <v/>
      </c>
    </row>
    <row r="2406" spans="1:48" x14ac:dyDescent="0.25">
      <c r="A2406" s="481"/>
      <c r="B2406" s="481"/>
      <c r="C2406" s="480" t="s">
        <v>5264</v>
      </c>
      <c r="D2406" s="481"/>
      <c r="E2406" s="481"/>
      <c r="F2406" s="481"/>
      <c r="G2406" s="20">
        <v>54863.650000000009</v>
      </c>
      <c r="AP2406" t="str">
        <f t="shared" si="74"/>
        <v/>
      </c>
      <c r="AQ2406" t="str">
        <f>IF(A2406="","",VLOOKUP(A2406,'Base Sites'!A:B,2,FALSE))</f>
        <v/>
      </c>
      <c r="AT2406" t="str">
        <f>IF(A2406="","",VLOOKUP(L2406,'Base Vendeurs'!A:B,2,FALSE))</f>
        <v/>
      </c>
      <c r="AV2406" t="str">
        <f t="shared" si="75"/>
        <v/>
      </c>
    </row>
    <row r="2407" spans="1:48" x14ac:dyDescent="0.25">
      <c r="A2407" s="481"/>
      <c r="B2407" s="481"/>
      <c r="C2407" s="480" t="s">
        <v>353</v>
      </c>
      <c r="D2407" s="464">
        <v>1174</v>
      </c>
      <c r="E2407" s="22" t="s">
        <v>26</v>
      </c>
      <c r="F2407" s="22" t="s">
        <v>1900</v>
      </c>
      <c r="G2407" s="20">
        <v>1707.92</v>
      </c>
      <c r="AP2407" t="str">
        <f t="shared" si="74"/>
        <v/>
      </c>
      <c r="AQ2407" t="str">
        <f>IF(A2407="","",VLOOKUP(A2407,'Base Sites'!A:B,2,FALSE))</f>
        <v/>
      </c>
      <c r="AT2407" t="str">
        <f>IF(A2407="","",VLOOKUP(L2407,'Base Vendeurs'!A:B,2,FALSE))</f>
        <v/>
      </c>
      <c r="AV2407" t="str">
        <f t="shared" si="75"/>
        <v/>
      </c>
    </row>
    <row r="2408" spans="1:48" x14ac:dyDescent="0.25">
      <c r="A2408" s="481"/>
      <c r="B2408" s="481"/>
      <c r="C2408" s="481"/>
      <c r="D2408" s="464">
        <v>1299</v>
      </c>
      <c r="E2408" s="480" t="s">
        <v>23</v>
      </c>
      <c r="F2408" s="22" t="s">
        <v>4293</v>
      </c>
      <c r="G2408" s="20">
        <v>542.57000000000005</v>
      </c>
      <c r="AP2408" t="str">
        <f t="shared" si="74"/>
        <v/>
      </c>
      <c r="AQ2408" t="str">
        <f>IF(A2408="","",VLOOKUP(A2408,'Base Sites'!A:B,2,FALSE))</f>
        <v/>
      </c>
      <c r="AT2408" t="str">
        <f>IF(A2408="","",VLOOKUP(L2408,'Base Vendeurs'!A:B,2,FALSE))</f>
        <v/>
      </c>
      <c r="AV2408" t="str">
        <f t="shared" si="75"/>
        <v/>
      </c>
    </row>
    <row r="2409" spans="1:48" x14ac:dyDescent="0.25">
      <c r="A2409" s="481"/>
      <c r="B2409" s="481"/>
      <c r="C2409" s="481"/>
      <c r="D2409" s="464">
        <v>1381</v>
      </c>
      <c r="E2409" s="481" t="s">
        <v>23</v>
      </c>
      <c r="F2409" s="22" t="s">
        <v>1111</v>
      </c>
      <c r="G2409" s="20">
        <v>853.48</v>
      </c>
      <c r="AP2409" t="str">
        <f t="shared" si="74"/>
        <v/>
      </c>
      <c r="AQ2409" t="str">
        <f>IF(A2409="","",VLOOKUP(A2409,'Base Sites'!A:B,2,FALSE))</f>
        <v/>
      </c>
      <c r="AT2409" t="str">
        <f>IF(A2409="","",VLOOKUP(L2409,'Base Vendeurs'!A:B,2,FALSE))</f>
        <v/>
      </c>
      <c r="AV2409" t="str">
        <f t="shared" si="75"/>
        <v/>
      </c>
    </row>
    <row r="2410" spans="1:48" x14ac:dyDescent="0.25">
      <c r="A2410" s="481"/>
      <c r="B2410" s="481"/>
      <c r="C2410" s="481"/>
      <c r="D2410" s="464">
        <v>1403</v>
      </c>
      <c r="E2410" s="22" t="s">
        <v>26</v>
      </c>
      <c r="F2410" s="22" t="s">
        <v>1808</v>
      </c>
      <c r="G2410" s="20">
        <v>1647.89</v>
      </c>
      <c r="AP2410" t="str">
        <f t="shared" si="74"/>
        <v/>
      </c>
      <c r="AQ2410" t="str">
        <f>IF(A2410="","",VLOOKUP(A2410,'Base Sites'!A:B,2,FALSE))</f>
        <v/>
      </c>
      <c r="AT2410" t="str">
        <f>IF(A2410="","",VLOOKUP(L2410,'Base Vendeurs'!A:B,2,FALSE))</f>
        <v/>
      </c>
      <c r="AV2410" t="str">
        <f t="shared" si="75"/>
        <v/>
      </c>
    </row>
    <row r="2411" spans="1:48" x14ac:dyDescent="0.25">
      <c r="A2411" s="481"/>
      <c r="B2411" s="481"/>
      <c r="C2411" s="481"/>
      <c r="D2411" s="464">
        <v>1412</v>
      </c>
      <c r="E2411" s="22" t="s">
        <v>107</v>
      </c>
      <c r="F2411" s="22" t="s">
        <v>2484</v>
      </c>
      <c r="G2411" s="20">
        <v>1152.47</v>
      </c>
      <c r="AP2411" t="str">
        <f t="shared" si="74"/>
        <v/>
      </c>
      <c r="AQ2411" t="str">
        <f>IF(A2411="","",VLOOKUP(A2411,'Base Sites'!A:B,2,FALSE))</f>
        <v/>
      </c>
      <c r="AT2411" t="str">
        <f>IF(A2411="","",VLOOKUP(L2411,'Base Vendeurs'!A:B,2,FALSE))</f>
        <v/>
      </c>
      <c r="AV2411" t="str">
        <f t="shared" si="75"/>
        <v/>
      </c>
    </row>
    <row r="2412" spans="1:48" x14ac:dyDescent="0.25">
      <c r="A2412" s="481"/>
      <c r="B2412" s="481"/>
      <c r="C2412" s="481"/>
      <c r="D2412" s="464">
        <v>1440</v>
      </c>
      <c r="E2412" s="22" t="s">
        <v>157</v>
      </c>
      <c r="F2412" s="22" t="s">
        <v>3630</v>
      </c>
      <c r="G2412" s="20">
        <v>170.67</v>
      </c>
      <c r="AP2412" t="str">
        <f t="shared" si="74"/>
        <v/>
      </c>
      <c r="AQ2412" t="str">
        <f>IF(A2412="","",VLOOKUP(A2412,'Base Sites'!A:B,2,FALSE))</f>
        <v/>
      </c>
      <c r="AT2412" t="str">
        <f>IF(A2412="","",VLOOKUP(L2412,'Base Vendeurs'!A:B,2,FALSE))</f>
        <v/>
      </c>
      <c r="AV2412" t="str">
        <f t="shared" si="75"/>
        <v/>
      </c>
    </row>
    <row r="2413" spans="1:48" x14ac:dyDescent="0.25">
      <c r="A2413" s="481"/>
      <c r="B2413" s="481"/>
      <c r="C2413" s="481"/>
      <c r="D2413" s="464">
        <v>1480</v>
      </c>
      <c r="E2413" s="22" t="s">
        <v>93</v>
      </c>
      <c r="F2413" s="22" t="s">
        <v>1637</v>
      </c>
      <c r="G2413" s="20">
        <v>1233.8800000000001</v>
      </c>
      <c r="AP2413" t="str">
        <f t="shared" si="74"/>
        <v/>
      </c>
      <c r="AQ2413" t="str">
        <f>IF(A2413="","",VLOOKUP(A2413,'Base Sites'!A:B,2,FALSE))</f>
        <v/>
      </c>
      <c r="AT2413" t="str">
        <f>IF(A2413="","",VLOOKUP(L2413,'Base Vendeurs'!A:B,2,FALSE))</f>
        <v/>
      </c>
      <c r="AV2413" t="str">
        <f t="shared" si="75"/>
        <v/>
      </c>
    </row>
    <row r="2414" spans="1:48" x14ac:dyDescent="0.25">
      <c r="A2414" s="481"/>
      <c r="B2414" s="481"/>
      <c r="C2414" s="481"/>
      <c r="D2414" s="464">
        <v>1490</v>
      </c>
      <c r="E2414" s="480" t="s">
        <v>177</v>
      </c>
      <c r="F2414" s="22" t="s">
        <v>1323</v>
      </c>
      <c r="G2414" s="20">
        <v>1619.81</v>
      </c>
      <c r="AP2414" t="str">
        <f t="shared" si="74"/>
        <v/>
      </c>
      <c r="AQ2414" t="str">
        <f>IF(A2414="","",VLOOKUP(A2414,'Base Sites'!A:B,2,FALSE))</f>
        <v/>
      </c>
      <c r="AT2414" t="str">
        <f>IF(A2414="","",VLOOKUP(L2414,'Base Vendeurs'!A:B,2,FALSE))</f>
        <v/>
      </c>
      <c r="AV2414" t="str">
        <f t="shared" si="75"/>
        <v/>
      </c>
    </row>
    <row r="2415" spans="1:48" x14ac:dyDescent="0.25">
      <c r="A2415" s="481"/>
      <c r="B2415" s="481"/>
      <c r="C2415" s="481"/>
      <c r="D2415" s="464">
        <v>1692</v>
      </c>
      <c r="E2415" s="481" t="s">
        <v>177</v>
      </c>
      <c r="F2415" s="22" t="s">
        <v>984</v>
      </c>
      <c r="G2415" s="20">
        <v>2137.1</v>
      </c>
      <c r="AP2415" t="str">
        <f t="shared" si="74"/>
        <v/>
      </c>
      <c r="AQ2415" t="str">
        <f>IF(A2415="","",VLOOKUP(A2415,'Base Sites'!A:B,2,FALSE))</f>
        <v/>
      </c>
      <c r="AT2415" t="str">
        <f>IF(A2415="","",VLOOKUP(L2415,'Base Vendeurs'!A:B,2,FALSE))</f>
        <v/>
      </c>
      <c r="AV2415" t="str">
        <f t="shared" si="75"/>
        <v/>
      </c>
    </row>
    <row r="2416" spans="1:48" x14ac:dyDescent="0.25">
      <c r="A2416" s="481"/>
      <c r="B2416" s="481"/>
      <c r="C2416" s="481"/>
      <c r="D2416" s="464">
        <v>1730</v>
      </c>
      <c r="E2416" s="22" t="s">
        <v>157</v>
      </c>
      <c r="F2416" s="22" t="s">
        <v>1188</v>
      </c>
      <c r="G2416" s="20">
        <v>1435.25</v>
      </c>
      <c r="AP2416" t="str">
        <f t="shared" si="74"/>
        <v/>
      </c>
      <c r="AQ2416" t="str">
        <f>IF(A2416="","",VLOOKUP(A2416,'Base Sites'!A:B,2,FALSE))</f>
        <v/>
      </c>
      <c r="AT2416" t="str">
        <f>IF(A2416="","",VLOOKUP(L2416,'Base Vendeurs'!A:B,2,FALSE))</f>
        <v/>
      </c>
      <c r="AV2416" t="str">
        <f t="shared" si="75"/>
        <v/>
      </c>
    </row>
    <row r="2417" spans="1:48" x14ac:dyDescent="0.25">
      <c r="A2417" s="481"/>
      <c r="B2417" s="481"/>
      <c r="C2417" s="481"/>
      <c r="D2417" s="464">
        <v>1731</v>
      </c>
      <c r="E2417" s="480" t="s">
        <v>177</v>
      </c>
      <c r="F2417" s="22" t="s">
        <v>976</v>
      </c>
      <c r="G2417" s="20">
        <v>1590.43</v>
      </c>
      <c r="AP2417" t="str">
        <f t="shared" si="74"/>
        <v/>
      </c>
      <c r="AQ2417" t="str">
        <f>IF(A2417="","",VLOOKUP(A2417,'Base Sites'!A:B,2,FALSE))</f>
        <v/>
      </c>
      <c r="AT2417" t="str">
        <f>IF(A2417="","",VLOOKUP(L2417,'Base Vendeurs'!A:B,2,FALSE))</f>
        <v/>
      </c>
      <c r="AV2417" t="str">
        <f t="shared" si="75"/>
        <v/>
      </c>
    </row>
    <row r="2418" spans="1:48" x14ac:dyDescent="0.25">
      <c r="A2418" s="481"/>
      <c r="B2418" s="481"/>
      <c r="C2418" s="481"/>
      <c r="D2418" s="464">
        <v>1732</v>
      </c>
      <c r="E2418" s="481" t="s">
        <v>177</v>
      </c>
      <c r="F2418" s="22" t="s">
        <v>1044</v>
      </c>
      <c r="G2418" s="20">
        <v>1590.43</v>
      </c>
      <c r="AP2418" t="str">
        <f t="shared" si="74"/>
        <v/>
      </c>
      <c r="AQ2418" t="str">
        <f>IF(A2418="","",VLOOKUP(A2418,'Base Sites'!A:B,2,FALSE))</f>
        <v/>
      </c>
      <c r="AT2418" t="str">
        <f>IF(A2418="","",VLOOKUP(L2418,'Base Vendeurs'!A:B,2,FALSE))</f>
        <v/>
      </c>
      <c r="AV2418" t="str">
        <f t="shared" si="75"/>
        <v/>
      </c>
    </row>
    <row r="2419" spans="1:48" x14ac:dyDescent="0.25">
      <c r="A2419" s="481"/>
      <c r="B2419" s="481"/>
      <c r="C2419" s="481"/>
      <c r="D2419" s="464">
        <v>1733</v>
      </c>
      <c r="E2419" s="481" t="s">
        <v>177</v>
      </c>
      <c r="F2419" s="22" t="s">
        <v>1012</v>
      </c>
      <c r="G2419" s="20">
        <v>1590.43</v>
      </c>
      <c r="AP2419" t="str">
        <f t="shared" si="74"/>
        <v/>
      </c>
      <c r="AQ2419" t="str">
        <f>IF(A2419="","",VLOOKUP(A2419,'Base Sites'!A:B,2,FALSE))</f>
        <v/>
      </c>
      <c r="AT2419" t="str">
        <f>IF(A2419="","",VLOOKUP(L2419,'Base Vendeurs'!A:B,2,FALSE))</f>
        <v/>
      </c>
      <c r="AV2419" t="str">
        <f t="shared" si="75"/>
        <v/>
      </c>
    </row>
    <row r="2420" spans="1:48" x14ac:dyDescent="0.25">
      <c r="A2420" s="481"/>
      <c r="B2420" s="481"/>
      <c r="C2420" s="481"/>
      <c r="D2420" s="464">
        <v>1737</v>
      </c>
      <c r="E2420" s="481" t="s">
        <v>177</v>
      </c>
      <c r="F2420" s="22" t="s">
        <v>1050</v>
      </c>
      <c r="G2420" s="20">
        <v>1590.43</v>
      </c>
      <c r="AP2420" t="str">
        <f t="shared" si="74"/>
        <v/>
      </c>
      <c r="AQ2420" t="str">
        <f>IF(A2420="","",VLOOKUP(A2420,'Base Sites'!A:B,2,FALSE))</f>
        <v/>
      </c>
      <c r="AT2420" t="str">
        <f>IF(A2420="","",VLOOKUP(L2420,'Base Vendeurs'!A:B,2,FALSE))</f>
        <v/>
      </c>
      <c r="AV2420" t="str">
        <f t="shared" si="75"/>
        <v/>
      </c>
    </row>
    <row r="2421" spans="1:48" x14ac:dyDescent="0.25">
      <c r="A2421" s="481"/>
      <c r="B2421" s="481"/>
      <c r="C2421" s="481"/>
      <c r="D2421" s="464">
        <v>1837</v>
      </c>
      <c r="E2421" s="480" t="s">
        <v>93</v>
      </c>
      <c r="F2421" s="22" t="s">
        <v>1516</v>
      </c>
      <c r="G2421" s="20">
        <v>1264.4000000000001</v>
      </c>
      <c r="AP2421" t="str">
        <f t="shared" si="74"/>
        <v/>
      </c>
      <c r="AQ2421" t="str">
        <f>IF(A2421="","",VLOOKUP(A2421,'Base Sites'!A:B,2,FALSE))</f>
        <v/>
      </c>
      <c r="AT2421" t="str">
        <f>IF(A2421="","",VLOOKUP(L2421,'Base Vendeurs'!A:B,2,FALSE))</f>
        <v/>
      </c>
      <c r="AV2421" t="str">
        <f t="shared" si="75"/>
        <v/>
      </c>
    </row>
    <row r="2422" spans="1:48" x14ac:dyDescent="0.25">
      <c r="A2422" s="481"/>
      <c r="B2422" s="481"/>
      <c r="C2422" s="481"/>
      <c r="D2422" s="464">
        <v>1838</v>
      </c>
      <c r="E2422" s="481" t="s">
        <v>93</v>
      </c>
      <c r="F2422" s="22" t="s">
        <v>1723</v>
      </c>
      <c r="G2422" s="20">
        <v>1264.4000000000001</v>
      </c>
      <c r="AP2422" t="str">
        <f t="shared" si="74"/>
        <v/>
      </c>
      <c r="AQ2422" t="str">
        <f>IF(A2422="","",VLOOKUP(A2422,'Base Sites'!A:B,2,FALSE))</f>
        <v/>
      </c>
      <c r="AT2422" t="str">
        <f>IF(A2422="","",VLOOKUP(L2422,'Base Vendeurs'!A:B,2,FALSE))</f>
        <v/>
      </c>
      <c r="AV2422" t="str">
        <f t="shared" si="75"/>
        <v/>
      </c>
    </row>
    <row r="2423" spans="1:48" x14ac:dyDescent="0.25">
      <c r="A2423" s="481"/>
      <c r="B2423" s="481"/>
      <c r="C2423" s="481"/>
      <c r="D2423" s="464">
        <v>1891</v>
      </c>
      <c r="E2423" s="22" t="s">
        <v>107</v>
      </c>
      <c r="F2423" s="22" t="s">
        <v>2521</v>
      </c>
      <c r="G2423" s="20">
        <v>433.22</v>
      </c>
      <c r="AP2423" t="str">
        <f t="shared" si="74"/>
        <v/>
      </c>
      <c r="AQ2423" t="str">
        <f>IF(A2423="","",VLOOKUP(A2423,'Base Sites'!A:B,2,FALSE))</f>
        <v/>
      </c>
      <c r="AT2423" t="str">
        <f>IF(A2423="","",VLOOKUP(L2423,'Base Vendeurs'!A:B,2,FALSE))</f>
        <v/>
      </c>
      <c r="AV2423" t="str">
        <f t="shared" si="75"/>
        <v/>
      </c>
    </row>
    <row r="2424" spans="1:48" x14ac:dyDescent="0.25">
      <c r="A2424" s="481"/>
      <c r="B2424" s="481"/>
      <c r="C2424" s="481"/>
      <c r="D2424" s="464">
        <v>1899</v>
      </c>
      <c r="E2424" s="22" t="s">
        <v>93</v>
      </c>
      <c r="F2424" s="22" t="s">
        <v>2434</v>
      </c>
      <c r="G2424" s="20">
        <v>919.53</v>
      </c>
      <c r="AP2424" t="str">
        <f t="shared" si="74"/>
        <v/>
      </c>
      <c r="AQ2424" t="str">
        <f>IF(A2424="","",VLOOKUP(A2424,'Base Sites'!A:B,2,FALSE))</f>
        <v/>
      </c>
      <c r="AT2424" t="str">
        <f>IF(A2424="","",VLOOKUP(L2424,'Base Vendeurs'!A:B,2,FALSE))</f>
        <v/>
      </c>
      <c r="AV2424" t="str">
        <f t="shared" si="75"/>
        <v/>
      </c>
    </row>
    <row r="2425" spans="1:48" x14ac:dyDescent="0.25">
      <c r="A2425" s="481"/>
      <c r="B2425" s="481"/>
      <c r="C2425" s="481"/>
      <c r="D2425" s="464">
        <v>1948</v>
      </c>
      <c r="E2425" s="22" t="s">
        <v>107</v>
      </c>
      <c r="F2425" s="22" t="s">
        <v>895</v>
      </c>
      <c r="G2425" s="20">
        <v>859.34</v>
      </c>
      <c r="AP2425" t="str">
        <f t="shared" si="74"/>
        <v/>
      </c>
      <c r="AQ2425" t="str">
        <f>IF(A2425="","",VLOOKUP(A2425,'Base Sites'!A:B,2,FALSE))</f>
        <v/>
      </c>
      <c r="AT2425" t="str">
        <f>IF(A2425="","",VLOOKUP(L2425,'Base Vendeurs'!A:B,2,FALSE))</f>
        <v/>
      </c>
      <c r="AV2425" t="str">
        <f t="shared" si="75"/>
        <v/>
      </c>
    </row>
    <row r="2426" spans="1:48" x14ac:dyDescent="0.25">
      <c r="A2426" s="481"/>
      <c r="B2426" s="481"/>
      <c r="C2426" s="481"/>
      <c r="D2426" s="464">
        <v>1964</v>
      </c>
      <c r="E2426" s="480" t="s">
        <v>93</v>
      </c>
      <c r="F2426" s="22" t="s">
        <v>3296</v>
      </c>
      <c r="G2426" s="20">
        <v>1611.24</v>
      </c>
      <c r="AP2426" t="str">
        <f t="shared" si="74"/>
        <v/>
      </c>
      <c r="AQ2426" t="str">
        <f>IF(A2426="","",VLOOKUP(A2426,'Base Sites'!A:B,2,FALSE))</f>
        <v/>
      </c>
      <c r="AT2426" t="str">
        <f>IF(A2426="","",VLOOKUP(L2426,'Base Vendeurs'!A:B,2,FALSE))</f>
        <v/>
      </c>
      <c r="AV2426" t="str">
        <f t="shared" si="75"/>
        <v/>
      </c>
    </row>
    <row r="2427" spans="1:48" x14ac:dyDescent="0.25">
      <c r="A2427" s="481"/>
      <c r="B2427" s="481"/>
      <c r="C2427" s="481"/>
      <c r="D2427" s="464">
        <v>1967</v>
      </c>
      <c r="E2427" s="481" t="s">
        <v>93</v>
      </c>
      <c r="F2427" s="22" t="s">
        <v>850</v>
      </c>
      <c r="G2427" s="20">
        <v>1604.77</v>
      </c>
      <c r="AP2427" t="str">
        <f t="shared" si="74"/>
        <v/>
      </c>
      <c r="AQ2427" t="str">
        <f>IF(A2427="","",VLOOKUP(A2427,'Base Sites'!A:B,2,FALSE))</f>
        <v/>
      </c>
      <c r="AT2427" t="str">
        <f>IF(A2427="","",VLOOKUP(L2427,'Base Vendeurs'!A:B,2,FALSE))</f>
        <v/>
      </c>
      <c r="AV2427" t="str">
        <f t="shared" si="75"/>
        <v/>
      </c>
    </row>
    <row r="2428" spans="1:48" x14ac:dyDescent="0.25">
      <c r="A2428" s="481"/>
      <c r="B2428" s="481"/>
      <c r="C2428" s="481"/>
      <c r="D2428" s="464">
        <v>1968</v>
      </c>
      <c r="E2428" s="22" t="s">
        <v>157</v>
      </c>
      <c r="F2428" s="22" t="s">
        <v>4364</v>
      </c>
      <c r="G2428" s="20">
        <v>1037.3399999999999</v>
      </c>
      <c r="AP2428" t="str">
        <f t="shared" si="74"/>
        <v/>
      </c>
      <c r="AQ2428" t="str">
        <f>IF(A2428="","",VLOOKUP(A2428,'Base Sites'!A:B,2,FALSE))</f>
        <v/>
      </c>
      <c r="AT2428" t="str">
        <f>IF(A2428="","",VLOOKUP(L2428,'Base Vendeurs'!A:B,2,FALSE))</f>
        <v/>
      </c>
      <c r="AV2428" t="str">
        <f t="shared" si="75"/>
        <v/>
      </c>
    </row>
    <row r="2429" spans="1:48" x14ac:dyDescent="0.25">
      <c r="A2429" s="481"/>
      <c r="B2429" s="481"/>
      <c r="C2429" s="481"/>
      <c r="D2429" s="464">
        <v>1973</v>
      </c>
      <c r="E2429" s="22" t="s">
        <v>93</v>
      </c>
      <c r="F2429" s="22" t="s">
        <v>4854</v>
      </c>
      <c r="G2429" s="20">
        <v>1693.43</v>
      </c>
      <c r="AP2429" t="str">
        <f t="shared" si="74"/>
        <v/>
      </c>
      <c r="AQ2429" t="str">
        <f>IF(A2429="","",VLOOKUP(A2429,'Base Sites'!A:B,2,FALSE))</f>
        <v/>
      </c>
      <c r="AT2429" t="str">
        <f>IF(A2429="","",VLOOKUP(L2429,'Base Vendeurs'!A:B,2,FALSE))</f>
        <v/>
      </c>
      <c r="AV2429" t="str">
        <f t="shared" si="75"/>
        <v/>
      </c>
    </row>
    <row r="2430" spans="1:48" x14ac:dyDescent="0.25">
      <c r="A2430" s="481"/>
      <c r="B2430" s="481"/>
      <c r="C2430" s="481"/>
      <c r="D2430" s="464">
        <v>1995</v>
      </c>
      <c r="E2430" s="22" t="s">
        <v>177</v>
      </c>
      <c r="F2430" s="22" t="s">
        <v>3451</v>
      </c>
      <c r="G2430" s="20">
        <v>709.63</v>
      </c>
      <c r="AP2430" t="str">
        <f t="shared" si="74"/>
        <v/>
      </c>
      <c r="AQ2430" t="str">
        <f>IF(A2430="","",VLOOKUP(A2430,'Base Sites'!A:B,2,FALSE))</f>
        <v/>
      </c>
      <c r="AT2430" t="str">
        <f>IF(A2430="","",VLOOKUP(L2430,'Base Vendeurs'!A:B,2,FALSE))</f>
        <v/>
      </c>
      <c r="AV2430" t="str">
        <f t="shared" si="75"/>
        <v/>
      </c>
    </row>
    <row r="2431" spans="1:48" x14ac:dyDescent="0.25">
      <c r="A2431" s="481"/>
      <c r="B2431" s="481"/>
      <c r="C2431" s="481"/>
      <c r="D2431" s="464">
        <v>1997</v>
      </c>
      <c r="E2431" s="480" t="s">
        <v>23</v>
      </c>
      <c r="F2431" s="22" t="s">
        <v>1911</v>
      </c>
      <c r="G2431" s="20">
        <v>979.1</v>
      </c>
      <c r="AP2431" t="str">
        <f t="shared" si="74"/>
        <v/>
      </c>
      <c r="AQ2431" t="str">
        <f>IF(A2431="","",VLOOKUP(A2431,'Base Sites'!A:B,2,FALSE))</f>
        <v/>
      </c>
      <c r="AT2431" t="str">
        <f>IF(A2431="","",VLOOKUP(L2431,'Base Vendeurs'!A:B,2,FALSE))</f>
        <v/>
      </c>
      <c r="AV2431" t="str">
        <f t="shared" si="75"/>
        <v/>
      </c>
    </row>
    <row r="2432" spans="1:48" x14ac:dyDescent="0.25">
      <c r="A2432" s="481"/>
      <c r="B2432" s="481"/>
      <c r="C2432" s="481"/>
      <c r="D2432" s="464">
        <v>2002</v>
      </c>
      <c r="E2432" s="481" t="s">
        <v>23</v>
      </c>
      <c r="F2432" s="22" t="s">
        <v>2697</v>
      </c>
      <c r="G2432" s="20">
        <v>739.94</v>
      </c>
      <c r="AP2432" t="str">
        <f t="shared" si="74"/>
        <v/>
      </c>
      <c r="AQ2432" t="str">
        <f>IF(A2432="","",VLOOKUP(A2432,'Base Sites'!A:B,2,FALSE))</f>
        <v/>
      </c>
      <c r="AT2432" t="str">
        <f>IF(A2432="","",VLOOKUP(L2432,'Base Vendeurs'!A:B,2,FALSE))</f>
        <v/>
      </c>
      <c r="AV2432" t="str">
        <f t="shared" si="75"/>
        <v/>
      </c>
    </row>
    <row r="2433" spans="1:48" x14ac:dyDescent="0.25">
      <c r="A2433" s="481"/>
      <c r="B2433" s="481"/>
      <c r="C2433" s="481"/>
      <c r="D2433" s="464">
        <v>2023</v>
      </c>
      <c r="E2433" s="480" t="s">
        <v>190</v>
      </c>
      <c r="F2433" s="22" t="s">
        <v>4948</v>
      </c>
      <c r="G2433" s="20">
        <v>1010.99</v>
      </c>
      <c r="AP2433" t="str">
        <f t="shared" si="74"/>
        <v/>
      </c>
      <c r="AQ2433" t="str">
        <f>IF(A2433="","",VLOOKUP(A2433,'Base Sites'!A:B,2,FALSE))</f>
        <v/>
      </c>
      <c r="AT2433" t="str">
        <f>IF(A2433="","",VLOOKUP(L2433,'Base Vendeurs'!A:B,2,FALSE))</f>
        <v/>
      </c>
      <c r="AV2433" t="str">
        <f t="shared" si="75"/>
        <v/>
      </c>
    </row>
    <row r="2434" spans="1:48" x14ac:dyDescent="0.25">
      <c r="A2434" s="481"/>
      <c r="B2434" s="481"/>
      <c r="C2434" s="481"/>
      <c r="D2434" s="464">
        <v>2024</v>
      </c>
      <c r="E2434" s="481" t="s">
        <v>190</v>
      </c>
      <c r="F2434" s="22" t="s">
        <v>4162</v>
      </c>
      <c r="G2434" s="20">
        <v>834.82</v>
      </c>
      <c r="AP2434" t="str">
        <f t="shared" ref="AP2434:AP2497" si="76">IF(AM2434="","",+AL2434/AM2434)</f>
        <v/>
      </c>
      <c r="AQ2434" t="str">
        <f>IF(A2434="","",VLOOKUP(A2434,'Base Sites'!A:B,2,FALSE))</f>
        <v/>
      </c>
      <c r="AT2434" t="str">
        <f>IF(A2434="","",VLOOKUP(L2434,'Base Vendeurs'!A:B,2,FALSE))</f>
        <v/>
      </c>
      <c r="AV2434" t="str">
        <f t="shared" si="75"/>
        <v/>
      </c>
    </row>
    <row r="2435" spans="1:48" x14ac:dyDescent="0.25">
      <c r="A2435" s="481"/>
      <c r="B2435" s="481"/>
      <c r="C2435" s="481"/>
      <c r="D2435" s="464">
        <v>2065</v>
      </c>
      <c r="E2435" s="480" t="s">
        <v>23</v>
      </c>
      <c r="F2435" s="22" t="s">
        <v>2727</v>
      </c>
      <c r="G2435" s="20">
        <v>972.14</v>
      </c>
      <c r="AP2435" t="str">
        <f t="shared" si="76"/>
        <v/>
      </c>
      <c r="AQ2435" t="str">
        <f>IF(A2435="","",VLOOKUP(A2435,'Base Sites'!A:B,2,FALSE))</f>
        <v/>
      </c>
      <c r="AT2435" t="str">
        <f>IF(A2435="","",VLOOKUP(L2435,'Base Vendeurs'!A:B,2,FALSE))</f>
        <v/>
      </c>
      <c r="AV2435" t="str">
        <f t="shared" ref="AV2435:AV2498" si="77">IF(A2435="","",+AU2435/S2435)</f>
        <v/>
      </c>
    </row>
    <row r="2436" spans="1:48" x14ac:dyDescent="0.25">
      <c r="A2436" s="481"/>
      <c r="B2436" s="481"/>
      <c r="C2436" s="481"/>
      <c r="D2436" s="464">
        <v>2086</v>
      </c>
      <c r="E2436" s="481" t="s">
        <v>23</v>
      </c>
      <c r="F2436" s="22" t="s">
        <v>2753</v>
      </c>
      <c r="G2436" s="20">
        <v>930.48</v>
      </c>
      <c r="AP2436" t="str">
        <f t="shared" si="76"/>
        <v/>
      </c>
      <c r="AQ2436" t="str">
        <f>IF(A2436="","",VLOOKUP(A2436,'Base Sites'!A:B,2,FALSE))</f>
        <v/>
      </c>
      <c r="AT2436" t="str">
        <f>IF(A2436="","",VLOOKUP(L2436,'Base Vendeurs'!A:B,2,FALSE))</f>
        <v/>
      </c>
      <c r="AV2436" t="str">
        <f t="shared" si="77"/>
        <v/>
      </c>
    </row>
    <row r="2437" spans="1:48" x14ac:dyDescent="0.25">
      <c r="A2437" s="481"/>
      <c r="B2437" s="481"/>
      <c r="C2437" s="481"/>
      <c r="D2437" s="464">
        <v>2091</v>
      </c>
      <c r="E2437" s="481" t="s">
        <v>23</v>
      </c>
      <c r="F2437" s="22" t="s">
        <v>3527</v>
      </c>
      <c r="G2437" s="20">
        <v>1104.52</v>
      </c>
      <c r="AP2437" t="str">
        <f t="shared" si="76"/>
        <v/>
      </c>
      <c r="AQ2437" t="str">
        <f>IF(A2437="","",VLOOKUP(A2437,'Base Sites'!A:B,2,FALSE))</f>
        <v/>
      </c>
      <c r="AT2437" t="str">
        <f>IF(A2437="","",VLOOKUP(L2437,'Base Vendeurs'!A:B,2,FALSE))</f>
        <v/>
      </c>
      <c r="AV2437" t="str">
        <f t="shared" si="77"/>
        <v/>
      </c>
    </row>
    <row r="2438" spans="1:48" x14ac:dyDescent="0.25">
      <c r="A2438" s="481"/>
      <c r="B2438" s="481"/>
      <c r="C2438" s="481"/>
      <c r="D2438" s="464">
        <v>2101</v>
      </c>
      <c r="E2438" s="22" t="s">
        <v>93</v>
      </c>
      <c r="F2438" s="22" t="s">
        <v>4893</v>
      </c>
      <c r="G2438" s="20">
        <v>814.76</v>
      </c>
      <c r="AP2438" t="str">
        <f t="shared" si="76"/>
        <v/>
      </c>
      <c r="AQ2438" t="str">
        <f>IF(A2438="","",VLOOKUP(A2438,'Base Sites'!A:B,2,FALSE))</f>
        <v/>
      </c>
      <c r="AT2438" t="str">
        <f>IF(A2438="","",VLOOKUP(L2438,'Base Vendeurs'!A:B,2,FALSE))</f>
        <v/>
      </c>
      <c r="AV2438" t="str">
        <f t="shared" si="77"/>
        <v/>
      </c>
    </row>
    <row r="2439" spans="1:48" x14ac:dyDescent="0.25">
      <c r="A2439" s="481"/>
      <c r="B2439" s="481"/>
      <c r="C2439" s="481"/>
      <c r="D2439" s="464">
        <v>2102</v>
      </c>
      <c r="E2439" s="480" t="s">
        <v>190</v>
      </c>
      <c r="F2439" s="22" t="s">
        <v>3364</v>
      </c>
      <c r="G2439" s="20">
        <v>1907.65</v>
      </c>
      <c r="AP2439" t="str">
        <f t="shared" si="76"/>
        <v/>
      </c>
      <c r="AQ2439" t="str">
        <f>IF(A2439="","",VLOOKUP(A2439,'Base Sites'!A:B,2,FALSE))</f>
        <v/>
      </c>
      <c r="AT2439" t="str">
        <f>IF(A2439="","",VLOOKUP(L2439,'Base Vendeurs'!A:B,2,FALSE))</f>
        <v/>
      </c>
      <c r="AV2439" t="str">
        <f t="shared" si="77"/>
        <v/>
      </c>
    </row>
    <row r="2440" spans="1:48" x14ac:dyDescent="0.25">
      <c r="A2440" s="481"/>
      <c r="B2440" s="481"/>
      <c r="C2440" s="481"/>
      <c r="D2440" s="464">
        <v>2109</v>
      </c>
      <c r="E2440" s="481" t="s">
        <v>190</v>
      </c>
      <c r="F2440" s="22" t="s">
        <v>2543</v>
      </c>
      <c r="G2440" s="20">
        <v>482.91</v>
      </c>
      <c r="AP2440" t="str">
        <f t="shared" si="76"/>
        <v/>
      </c>
      <c r="AQ2440" t="str">
        <f>IF(A2440="","",VLOOKUP(A2440,'Base Sites'!A:B,2,FALSE))</f>
        <v/>
      </c>
      <c r="AT2440" t="str">
        <f>IF(A2440="","",VLOOKUP(L2440,'Base Vendeurs'!A:B,2,FALSE))</f>
        <v/>
      </c>
      <c r="AV2440" t="str">
        <f t="shared" si="77"/>
        <v/>
      </c>
    </row>
    <row r="2441" spans="1:48" x14ac:dyDescent="0.25">
      <c r="A2441" s="481"/>
      <c r="B2441" s="481"/>
      <c r="C2441" s="481"/>
      <c r="D2441" s="464">
        <v>2136</v>
      </c>
      <c r="E2441" s="480" t="s">
        <v>23</v>
      </c>
      <c r="F2441" s="22" t="s">
        <v>4313</v>
      </c>
      <c r="G2441" s="20">
        <v>634.24</v>
      </c>
      <c r="AP2441" t="str">
        <f t="shared" si="76"/>
        <v/>
      </c>
      <c r="AQ2441" t="str">
        <f>IF(A2441="","",VLOOKUP(A2441,'Base Sites'!A:B,2,FALSE))</f>
        <v/>
      </c>
      <c r="AT2441" t="str">
        <f>IF(A2441="","",VLOOKUP(L2441,'Base Vendeurs'!A:B,2,FALSE))</f>
        <v/>
      </c>
      <c r="AV2441" t="str">
        <f t="shared" si="77"/>
        <v/>
      </c>
    </row>
    <row r="2442" spans="1:48" x14ac:dyDescent="0.25">
      <c r="A2442" s="481"/>
      <c r="B2442" s="481"/>
      <c r="C2442" s="481"/>
      <c r="D2442" s="464">
        <v>2173</v>
      </c>
      <c r="E2442" s="481" t="s">
        <v>23</v>
      </c>
      <c r="F2442" s="22" t="s">
        <v>4301</v>
      </c>
      <c r="G2442" s="20">
        <v>432.24</v>
      </c>
      <c r="AP2442" t="str">
        <f t="shared" si="76"/>
        <v/>
      </c>
      <c r="AQ2442" t="str">
        <f>IF(A2442="","",VLOOKUP(A2442,'Base Sites'!A:B,2,FALSE))</f>
        <v/>
      </c>
      <c r="AT2442" t="str">
        <f>IF(A2442="","",VLOOKUP(L2442,'Base Vendeurs'!A:B,2,FALSE))</f>
        <v/>
      </c>
      <c r="AV2442" t="str">
        <f t="shared" si="77"/>
        <v/>
      </c>
    </row>
    <row r="2443" spans="1:48" x14ac:dyDescent="0.25">
      <c r="A2443" s="481"/>
      <c r="B2443" s="481"/>
      <c r="C2443" s="481"/>
      <c r="D2443" s="464">
        <v>2203</v>
      </c>
      <c r="E2443" s="22" t="s">
        <v>107</v>
      </c>
      <c r="F2443" s="22" t="s">
        <v>4927</v>
      </c>
      <c r="G2443" s="20">
        <v>826.97</v>
      </c>
      <c r="AP2443" t="str">
        <f t="shared" si="76"/>
        <v/>
      </c>
      <c r="AQ2443" t="str">
        <f>IF(A2443="","",VLOOKUP(A2443,'Base Sites'!A:B,2,FALSE))</f>
        <v/>
      </c>
      <c r="AT2443" t="str">
        <f>IF(A2443="","",VLOOKUP(L2443,'Base Vendeurs'!A:B,2,FALSE))</f>
        <v/>
      </c>
      <c r="AV2443" t="str">
        <f t="shared" si="77"/>
        <v/>
      </c>
    </row>
    <row r="2444" spans="1:48" x14ac:dyDescent="0.25">
      <c r="A2444" s="481"/>
      <c r="B2444" s="481"/>
      <c r="C2444" s="481"/>
      <c r="D2444" s="464">
        <v>9556</v>
      </c>
      <c r="E2444" s="22" t="s">
        <v>93</v>
      </c>
      <c r="F2444" s="22" t="s">
        <v>2411</v>
      </c>
      <c r="G2444" s="20">
        <v>1355.78</v>
      </c>
      <c r="AP2444" t="str">
        <f t="shared" si="76"/>
        <v/>
      </c>
      <c r="AQ2444" t="str">
        <f>IF(A2444="","",VLOOKUP(A2444,'Base Sites'!A:B,2,FALSE))</f>
        <v/>
      </c>
      <c r="AT2444" t="str">
        <f>IF(A2444="","",VLOOKUP(L2444,'Base Vendeurs'!A:B,2,FALSE))</f>
        <v/>
      </c>
      <c r="AV2444" t="str">
        <f t="shared" si="77"/>
        <v/>
      </c>
    </row>
    <row r="2445" spans="1:48" x14ac:dyDescent="0.25">
      <c r="A2445" s="481"/>
      <c r="B2445" s="481"/>
      <c r="C2445" s="480" t="s">
        <v>5265</v>
      </c>
      <c r="D2445" s="481"/>
      <c r="E2445" s="481"/>
      <c r="F2445" s="481"/>
      <c r="G2445" s="20">
        <v>43286.600000000006</v>
      </c>
      <c r="AP2445" t="str">
        <f t="shared" si="76"/>
        <v/>
      </c>
      <c r="AQ2445" t="str">
        <f>IF(A2445="","",VLOOKUP(A2445,'Base Sites'!A:B,2,FALSE))</f>
        <v/>
      </c>
      <c r="AT2445" t="str">
        <f>IF(A2445="","",VLOOKUP(L2445,'Base Vendeurs'!A:B,2,FALSE))</f>
        <v/>
      </c>
      <c r="AV2445" t="str">
        <f t="shared" si="77"/>
        <v/>
      </c>
    </row>
    <row r="2446" spans="1:48" x14ac:dyDescent="0.25">
      <c r="A2446" s="481"/>
      <c r="B2446" s="481"/>
      <c r="C2446" s="480" t="s">
        <v>356</v>
      </c>
      <c r="D2446" s="464">
        <v>1218</v>
      </c>
      <c r="E2446" s="22" t="s">
        <v>24</v>
      </c>
      <c r="F2446" s="22" t="s">
        <v>2775</v>
      </c>
      <c r="G2446" s="20">
        <v>665.83</v>
      </c>
      <c r="AP2446" t="str">
        <f t="shared" si="76"/>
        <v/>
      </c>
      <c r="AQ2446" t="str">
        <f>IF(A2446="","",VLOOKUP(A2446,'Base Sites'!A:B,2,FALSE))</f>
        <v/>
      </c>
      <c r="AT2446" t="str">
        <f>IF(A2446="","",VLOOKUP(L2446,'Base Vendeurs'!A:B,2,FALSE))</f>
        <v/>
      </c>
      <c r="AV2446" t="str">
        <f t="shared" si="77"/>
        <v/>
      </c>
    </row>
    <row r="2447" spans="1:48" x14ac:dyDescent="0.25">
      <c r="A2447" s="481"/>
      <c r="B2447" s="481"/>
      <c r="C2447" s="481"/>
      <c r="D2447" s="464">
        <v>1282</v>
      </c>
      <c r="E2447" s="22" t="s">
        <v>23</v>
      </c>
      <c r="F2447" s="22" t="s">
        <v>1756</v>
      </c>
      <c r="G2447" s="20">
        <v>626.23</v>
      </c>
      <c r="AP2447" t="str">
        <f t="shared" si="76"/>
        <v/>
      </c>
      <c r="AQ2447" t="str">
        <f>IF(A2447="","",VLOOKUP(A2447,'Base Sites'!A:B,2,FALSE))</f>
        <v/>
      </c>
      <c r="AT2447" t="str">
        <f>IF(A2447="","",VLOOKUP(L2447,'Base Vendeurs'!A:B,2,FALSE))</f>
        <v/>
      </c>
      <c r="AV2447" t="str">
        <f t="shared" si="77"/>
        <v/>
      </c>
    </row>
    <row r="2448" spans="1:48" x14ac:dyDescent="0.25">
      <c r="A2448" s="481"/>
      <c r="B2448" s="481"/>
      <c r="C2448" s="481"/>
      <c r="D2448" s="464">
        <v>1360</v>
      </c>
      <c r="E2448" s="22" t="s">
        <v>24</v>
      </c>
      <c r="F2448" s="22" t="s">
        <v>2781</v>
      </c>
      <c r="G2448" s="20">
        <v>841.84</v>
      </c>
      <c r="AP2448" t="str">
        <f t="shared" si="76"/>
        <v/>
      </c>
      <c r="AQ2448" t="str">
        <f>IF(A2448="","",VLOOKUP(A2448,'Base Sites'!A:B,2,FALSE))</f>
        <v/>
      </c>
      <c r="AT2448" t="str">
        <f>IF(A2448="","",VLOOKUP(L2448,'Base Vendeurs'!A:B,2,FALSE))</f>
        <v/>
      </c>
      <c r="AV2448" t="str">
        <f t="shared" si="77"/>
        <v/>
      </c>
    </row>
    <row r="2449" spans="1:48" x14ac:dyDescent="0.25">
      <c r="A2449" s="481"/>
      <c r="B2449" s="481"/>
      <c r="C2449" s="481"/>
      <c r="D2449" s="464">
        <v>1980</v>
      </c>
      <c r="E2449" s="22" t="s">
        <v>26</v>
      </c>
      <c r="F2449" s="22" t="s">
        <v>4172</v>
      </c>
      <c r="G2449" s="20">
        <v>1658.24</v>
      </c>
      <c r="AP2449" t="str">
        <f t="shared" si="76"/>
        <v/>
      </c>
      <c r="AQ2449" t="str">
        <f>IF(A2449="","",VLOOKUP(A2449,'Base Sites'!A:B,2,FALSE))</f>
        <v/>
      </c>
      <c r="AT2449" t="str">
        <f>IF(A2449="","",VLOOKUP(L2449,'Base Vendeurs'!A:B,2,FALSE))</f>
        <v/>
      </c>
      <c r="AV2449" t="str">
        <f t="shared" si="77"/>
        <v/>
      </c>
    </row>
    <row r="2450" spans="1:48" x14ac:dyDescent="0.25">
      <c r="A2450" s="481"/>
      <c r="B2450" s="481"/>
      <c r="C2450" s="481"/>
      <c r="D2450" s="464">
        <v>2062</v>
      </c>
      <c r="E2450" s="480" t="s">
        <v>23</v>
      </c>
      <c r="F2450" s="22" t="s">
        <v>2675</v>
      </c>
      <c r="G2450" s="20">
        <v>3801.72</v>
      </c>
      <c r="AP2450" t="str">
        <f t="shared" si="76"/>
        <v/>
      </c>
      <c r="AQ2450" t="str">
        <f>IF(A2450="","",VLOOKUP(A2450,'Base Sites'!A:B,2,FALSE))</f>
        <v/>
      </c>
      <c r="AT2450" t="str">
        <f>IF(A2450="","",VLOOKUP(L2450,'Base Vendeurs'!A:B,2,FALSE))</f>
        <v/>
      </c>
      <c r="AV2450" t="str">
        <f t="shared" si="77"/>
        <v/>
      </c>
    </row>
    <row r="2451" spans="1:48" x14ac:dyDescent="0.25">
      <c r="A2451" s="481"/>
      <c r="B2451" s="481"/>
      <c r="C2451" s="481"/>
      <c r="D2451" s="464">
        <v>2063</v>
      </c>
      <c r="E2451" s="481" t="s">
        <v>23</v>
      </c>
      <c r="F2451" s="22" t="s">
        <v>2675</v>
      </c>
      <c r="G2451" s="20">
        <v>416.86</v>
      </c>
      <c r="AP2451" t="str">
        <f t="shared" si="76"/>
        <v/>
      </c>
      <c r="AQ2451" t="str">
        <f>IF(A2451="","",VLOOKUP(A2451,'Base Sites'!A:B,2,FALSE))</f>
        <v/>
      </c>
      <c r="AT2451" t="str">
        <f>IF(A2451="","",VLOOKUP(L2451,'Base Vendeurs'!A:B,2,FALSE))</f>
        <v/>
      </c>
      <c r="AV2451" t="str">
        <f t="shared" si="77"/>
        <v/>
      </c>
    </row>
    <row r="2452" spans="1:48" x14ac:dyDescent="0.25">
      <c r="A2452" s="481"/>
      <c r="B2452" s="481"/>
      <c r="C2452" s="480" t="s">
        <v>5208</v>
      </c>
      <c r="D2452" s="481"/>
      <c r="E2452" s="481"/>
      <c r="F2452" s="481"/>
      <c r="G2452" s="20">
        <v>8010.72</v>
      </c>
      <c r="AP2452" t="str">
        <f t="shared" si="76"/>
        <v/>
      </c>
      <c r="AQ2452" t="str">
        <f>IF(A2452="","",VLOOKUP(A2452,'Base Sites'!A:B,2,FALSE))</f>
        <v/>
      </c>
      <c r="AT2452" t="str">
        <f>IF(A2452="","",VLOOKUP(L2452,'Base Vendeurs'!A:B,2,FALSE))</f>
        <v/>
      </c>
      <c r="AV2452" t="str">
        <f t="shared" si="77"/>
        <v/>
      </c>
    </row>
    <row r="2453" spans="1:48" x14ac:dyDescent="0.25">
      <c r="A2453" s="481"/>
      <c r="B2453" s="481"/>
      <c r="C2453" s="22" t="s">
        <v>388</v>
      </c>
      <c r="D2453" s="464">
        <v>1481</v>
      </c>
      <c r="E2453" s="22" t="s">
        <v>93</v>
      </c>
      <c r="F2453" s="22" t="s">
        <v>4045</v>
      </c>
      <c r="G2453" s="20">
        <v>1405.98</v>
      </c>
      <c r="AP2453" t="str">
        <f t="shared" si="76"/>
        <v/>
      </c>
      <c r="AQ2453" t="str">
        <f>IF(A2453="","",VLOOKUP(A2453,'Base Sites'!A:B,2,FALSE))</f>
        <v/>
      </c>
      <c r="AT2453" t="str">
        <f>IF(A2453="","",VLOOKUP(L2453,'Base Vendeurs'!A:B,2,FALSE))</f>
        <v/>
      </c>
      <c r="AV2453" t="str">
        <f t="shared" si="77"/>
        <v/>
      </c>
    </row>
    <row r="2454" spans="1:48" x14ac:dyDescent="0.25">
      <c r="A2454" s="481"/>
      <c r="B2454" s="481"/>
      <c r="C2454" s="480" t="s">
        <v>5227</v>
      </c>
      <c r="D2454" s="481"/>
      <c r="E2454" s="481"/>
      <c r="F2454" s="481"/>
      <c r="G2454" s="20">
        <v>1405.98</v>
      </c>
      <c r="AP2454" t="str">
        <f t="shared" si="76"/>
        <v/>
      </c>
      <c r="AQ2454" t="str">
        <f>IF(A2454="","",VLOOKUP(A2454,'Base Sites'!A:B,2,FALSE))</f>
        <v/>
      </c>
      <c r="AT2454" t="str">
        <f>IF(A2454="","",VLOOKUP(L2454,'Base Vendeurs'!A:B,2,FALSE))</f>
        <v/>
      </c>
      <c r="AV2454" t="str">
        <f t="shared" si="77"/>
        <v/>
      </c>
    </row>
    <row r="2455" spans="1:48" x14ac:dyDescent="0.25">
      <c r="A2455" s="481"/>
      <c r="B2455" s="481"/>
      <c r="C2455" s="480" t="s">
        <v>404</v>
      </c>
      <c r="D2455" s="464">
        <v>1903</v>
      </c>
      <c r="E2455" s="22" t="s">
        <v>26</v>
      </c>
      <c r="F2455" s="22" t="s">
        <v>3377</v>
      </c>
      <c r="G2455" s="20">
        <v>1094.93</v>
      </c>
      <c r="AP2455" t="str">
        <f t="shared" si="76"/>
        <v/>
      </c>
      <c r="AQ2455" t="str">
        <f>IF(A2455="","",VLOOKUP(A2455,'Base Sites'!A:B,2,FALSE))</f>
        <v/>
      </c>
      <c r="AT2455" t="str">
        <f>IF(A2455="","",VLOOKUP(L2455,'Base Vendeurs'!A:B,2,FALSE))</f>
        <v/>
      </c>
      <c r="AV2455" t="str">
        <f t="shared" si="77"/>
        <v/>
      </c>
    </row>
    <row r="2456" spans="1:48" x14ac:dyDescent="0.25">
      <c r="A2456" s="481"/>
      <c r="B2456" s="481"/>
      <c r="C2456" s="481"/>
      <c r="D2456" s="464">
        <v>1996</v>
      </c>
      <c r="E2456" s="22" t="s">
        <v>24</v>
      </c>
      <c r="F2456" s="22" t="s">
        <v>2773</v>
      </c>
      <c r="G2456" s="20">
        <v>1322.07</v>
      </c>
      <c r="AP2456" t="str">
        <f t="shared" si="76"/>
        <v/>
      </c>
      <c r="AQ2456" t="str">
        <f>IF(A2456="","",VLOOKUP(A2456,'Base Sites'!A:B,2,FALSE))</f>
        <v/>
      </c>
      <c r="AT2456" t="str">
        <f>IF(A2456="","",VLOOKUP(L2456,'Base Vendeurs'!A:B,2,FALSE))</f>
        <v/>
      </c>
      <c r="AV2456" t="str">
        <f t="shared" si="77"/>
        <v/>
      </c>
    </row>
    <row r="2457" spans="1:48" x14ac:dyDescent="0.25">
      <c r="A2457" s="481"/>
      <c r="B2457" s="481"/>
      <c r="C2457" s="481"/>
      <c r="D2457" s="464">
        <v>2108</v>
      </c>
      <c r="E2457" s="22" t="s">
        <v>177</v>
      </c>
      <c r="F2457" s="22" t="s">
        <v>3453</v>
      </c>
      <c r="G2457" s="20">
        <v>1285.08</v>
      </c>
      <c r="AP2457" t="str">
        <f t="shared" si="76"/>
        <v/>
      </c>
      <c r="AQ2457" t="str">
        <f>IF(A2457="","",VLOOKUP(A2457,'Base Sites'!A:B,2,FALSE))</f>
        <v/>
      </c>
      <c r="AT2457" t="str">
        <f>IF(A2457="","",VLOOKUP(L2457,'Base Vendeurs'!A:B,2,FALSE))</f>
        <v/>
      </c>
      <c r="AV2457" t="str">
        <f t="shared" si="77"/>
        <v/>
      </c>
    </row>
    <row r="2458" spans="1:48" x14ac:dyDescent="0.25">
      <c r="A2458" s="481"/>
      <c r="B2458" s="481"/>
      <c r="C2458" s="481"/>
      <c r="D2458" s="464">
        <v>2185</v>
      </c>
      <c r="E2458" s="22" t="s">
        <v>26</v>
      </c>
      <c r="F2458" s="22" t="s">
        <v>4952</v>
      </c>
      <c r="G2458" s="20">
        <v>1132.02</v>
      </c>
      <c r="AP2458" t="str">
        <f t="shared" si="76"/>
        <v/>
      </c>
      <c r="AQ2458" t="str">
        <f>IF(A2458="","",VLOOKUP(A2458,'Base Sites'!A:B,2,FALSE))</f>
        <v/>
      </c>
      <c r="AT2458" t="str">
        <f>IF(A2458="","",VLOOKUP(L2458,'Base Vendeurs'!A:B,2,FALSE))</f>
        <v/>
      </c>
      <c r="AV2458" t="str">
        <f t="shared" si="77"/>
        <v/>
      </c>
    </row>
    <row r="2459" spans="1:48" x14ac:dyDescent="0.25">
      <c r="A2459" s="481"/>
      <c r="B2459" s="481"/>
      <c r="C2459" s="480" t="s">
        <v>5214</v>
      </c>
      <c r="D2459" s="481"/>
      <c r="E2459" s="481"/>
      <c r="F2459" s="481"/>
      <c r="G2459" s="20">
        <v>4834.1000000000004</v>
      </c>
      <c r="AP2459" t="str">
        <f t="shared" si="76"/>
        <v/>
      </c>
      <c r="AQ2459" t="str">
        <f>IF(A2459="","",VLOOKUP(A2459,'Base Sites'!A:B,2,FALSE))</f>
        <v/>
      </c>
      <c r="AT2459" t="str">
        <f>IF(A2459="","",VLOOKUP(L2459,'Base Vendeurs'!A:B,2,FALSE))</f>
        <v/>
      </c>
      <c r="AV2459" t="str">
        <f t="shared" si="77"/>
        <v/>
      </c>
    </row>
    <row r="2460" spans="1:48" x14ac:dyDescent="0.25">
      <c r="A2460" s="481"/>
      <c r="B2460" s="481"/>
      <c r="C2460" s="22" t="s">
        <v>417</v>
      </c>
      <c r="D2460" s="464">
        <v>1234</v>
      </c>
      <c r="E2460" s="22" t="s">
        <v>24</v>
      </c>
      <c r="F2460" s="22" t="s">
        <v>5113</v>
      </c>
      <c r="G2460" s="20">
        <v>1715.12</v>
      </c>
      <c r="AP2460" t="str">
        <f t="shared" si="76"/>
        <v/>
      </c>
      <c r="AQ2460" t="str">
        <f>IF(A2460="","",VLOOKUP(A2460,'Base Sites'!A:B,2,FALSE))</f>
        <v/>
      </c>
      <c r="AT2460" t="str">
        <f>IF(A2460="","",VLOOKUP(L2460,'Base Vendeurs'!A:B,2,FALSE))</f>
        <v/>
      </c>
      <c r="AV2460" t="str">
        <f t="shared" si="77"/>
        <v/>
      </c>
    </row>
    <row r="2461" spans="1:48" x14ac:dyDescent="0.25">
      <c r="A2461" s="481"/>
      <c r="B2461" s="481"/>
      <c r="C2461" s="480" t="s">
        <v>5228</v>
      </c>
      <c r="D2461" s="481"/>
      <c r="E2461" s="481"/>
      <c r="F2461" s="481"/>
      <c r="G2461" s="20">
        <v>1715.12</v>
      </c>
      <c r="AP2461" t="str">
        <f t="shared" si="76"/>
        <v/>
      </c>
      <c r="AQ2461" t="str">
        <f>IF(A2461="","",VLOOKUP(A2461,'Base Sites'!A:B,2,FALSE))</f>
        <v/>
      </c>
      <c r="AT2461" t="str">
        <f>IF(A2461="","",VLOOKUP(L2461,'Base Vendeurs'!A:B,2,FALSE))</f>
        <v/>
      </c>
      <c r="AV2461" t="str">
        <f t="shared" si="77"/>
        <v/>
      </c>
    </row>
    <row r="2462" spans="1:48" x14ac:dyDescent="0.25">
      <c r="A2462" s="481"/>
      <c r="B2462" s="481"/>
      <c r="C2462" s="480" t="s">
        <v>453</v>
      </c>
      <c r="D2462" s="464">
        <v>1012</v>
      </c>
      <c r="E2462" s="22" t="s">
        <v>23</v>
      </c>
      <c r="F2462" s="22" t="s">
        <v>1261</v>
      </c>
      <c r="G2462" s="20">
        <v>1354.18</v>
      </c>
      <c r="AP2462" t="str">
        <f t="shared" si="76"/>
        <v/>
      </c>
      <c r="AQ2462" t="str">
        <f>IF(A2462="","",VLOOKUP(A2462,'Base Sites'!A:B,2,FALSE))</f>
        <v/>
      </c>
      <c r="AT2462" t="str">
        <f>IF(A2462="","",VLOOKUP(L2462,'Base Vendeurs'!A:B,2,FALSE))</f>
        <v/>
      </c>
      <c r="AV2462" t="str">
        <f t="shared" si="77"/>
        <v/>
      </c>
    </row>
    <row r="2463" spans="1:48" x14ac:dyDescent="0.25">
      <c r="A2463" s="481"/>
      <c r="B2463" s="481"/>
      <c r="C2463" s="481"/>
      <c r="D2463" s="464">
        <v>1686</v>
      </c>
      <c r="E2463" s="22" t="s">
        <v>93</v>
      </c>
      <c r="F2463" s="22" t="s">
        <v>1804</v>
      </c>
      <c r="G2463" s="20">
        <v>1433.66</v>
      </c>
      <c r="AP2463" t="str">
        <f t="shared" si="76"/>
        <v/>
      </c>
      <c r="AQ2463" t="str">
        <f>IF(A2463="","",VLOOKUP(A2463,'Base Sites'!A:B,2,FALSE))</f>
        <v/>
      </c>
      <c r="AT2463" t="str">
        <f>IF(A2463="","",VLOOKUP(L2463,'Base Vendeurs'!A:B,2,FALSE))</f>
        <v/>
      </c>
      <c r="AV2463" t="str">
        <f t="shared" si="77"/>
        <v/>
      </c>
    </row>
    <row r="2464" spans="1:48" x14ac:dyDescent="0.25">
      <c r="A2464" s="481"/>
      <c r="B2464" s="481"/>
      <c r="C2464" s="481"/>
      <c r="D2464" s="464">
        <v>1959</v>
      </c>
      <c r="E2464" s="22" t="s">
        <v>107</v>
      </c>
      <c r="F2464" s="22" t="s">
        <v>906</v>
      </c>
      <c r="G2464" s="20">
        <v>934.59</v>
      </c>
      <c r="AP2464" t="str">
        <f t="shared" si="76"/>
        <v/>
      </c>
      <c r="AQ2464" t="str">
        <f>IF(A2464="","",VLOOKUP(A2464,'Base Sites'!A:B,2,FALSE))</f>
        <v/>
      </c>
      <c r="AT2464" t="str">
        <f>IF(A2464="","",VLOOKUP(L2464,'Base Vendeurs'!A:B,2,FALSE))</f>
        <v/>
      </c>
      <c r="AV2464" t="str">
        <f t="shared" si="77"/>
        <v/>
      </c>
    </row>
    <row r="2465" spans="1:48" x14ac:dyDescent="0.25">
      <c r="A2465" s="481"/>
      <c r="B2465" s="481"/>
      <c r="C2465" s="480" t="s">
        <v>5266</v>
      </c>
      <c r="D2465" s="481"/>
      <c r="E2465" s="481"/>
      <c r="F2465" s="481"/>
      <c r="G2465" s="20">
        <v>3722.4300000000003</v>
      </c>
      <c r="AP2465" t="str">
        <f t="shared" si="76"/>
        <v/>
      </c>
      <c r="AQ2465" t="str">
        <f>IF(A2465="","",VLOOKUP(A2465,'Base Sites'!A:B,2,FALSE))</f>
        <v/>
      </c>
      <c r="AT2465" t="str">
        <f>IF(A2465="","",VLOOKUP(L2465,'Base Vendeurs'!A:B,2,FALSE))</f>
        <v/>
      </c>
      <c r="AV2465" t="str">
        <f t="shared" si="77"/>
        <v/>
      </c>
    </row>
    <row r="2466" spans="1:48" x14ac:dyDescent="0.25">
      <c r="A2466" s="481"/>
      <c r="B2466" s="481"/>
      <c r="C2466" s="22" t="s">
        <v>1996</v>
      </c>
      <c r="D2466" s="464">
        <v>497</v>
      </c>
      <c r="E2466" s="22" t="s">
        <v>205</v>
      </c>
      <c r="F2466" s="22" t="s">
        <v>1832</v>
      </c>
      <c r="G2466" s="20">
        <v>1335.46</v>
      </c>
      <c r="AP2466" t="str">
        <f t="shared" si="76"/>
        <v/>
      </c>
      <c r="AQ2466" t="str">
        <f>IF(A2466="","",VLOOKUP(A2466,'Base Sites'!A:B,2,FALSE))</f>
        <v/>
      </c>
      <c r="AT2466" t="str">
        <f>IF(A2466="","",VLOOKUP(L2466,'Base Vendeurs'!A:B,2,FALSE))</f>
        <v/>
      </c>
      <c r="AV2466" t="str">
        <f t="shared" si="77"/>
        <v/>
      </c>
    </row>
    <row r="2467" spans="1:48" x14ac:dyDescent="0.25">
      <c r="A2467" s="481"/>
      <c r="B2467" s="481"/>
      <c r="C2467" s="480" t="s">
        <v>5231</v>
      </c>
      <c r="D2467" s="481"/>
      <c r="E2467" s="481"/>
      <c r="F2467" s="481"/>
      <c r="G2467" s="20">
        <v>1335.46</v>
      </c>
      <c r="AP2467" t="str">
        <f t="shared" si="76"/>
        <v/>
      </c>
      <c r="AQ2467" t="str">
        <f>IF(A2467="","",VLOOKUP(A2467,'Base Sites'!A:B,2,FALSE))</f>
        <v/>
      </c>
      <c r="AT2467" t="str">
        <f>IF(A2467="","",VLOOKUP(L2467,'Base Vendeurs'!A:B,2,FALSE))</f>
        <v/>
      </c>
      <c r="AV2467" t="str">
        <f t="shared" si="77"/>
        <v/>
      </c>
    </row>
    <row r="2468" spans="1:48" x14ac:dyDescent="0.25">
      <c r="A2468" s="481"/>
      <c r="B2468" s="481"/>
      <c r="C2468" s="480" t="s">
        <v>3303</v>
      </c>
      <c r="D2468" s="464">
        <v>1372</v>
      </c>
      <c r="E2468" s="22" t="s">
        <v>23</v>
      </c>
      <c r="F2468" s="22" t="s">
        <v>5072</v>
      </c>
      <c r="G2468" s="20">
        <v>26.829999999999927</v>
      </c>
      <c r="AP2468" t="str">
        <f t="shared" si="76"/>
        <v/>
      </c>
      <c r="AQ2468" t="str">
        <f>IF(A2468="","",VLOOKUP(A2468,'Base Sites'!A:B,2,FALSE))</f>
        <v/>
      </c>
      <c r="AT2468" t="str">
        <f>IF(A2468="","",VLOOKUP(L2468,'Base Vendeurs'!A:B,2,FALSE))</f>
        <v/>
      </c>
      <c r="AV2468" t="str">
        <f t="shared" si="77"/>
        <v/>
      </c>
    </row>
    <row r="2469" spans="1:48" x14ac:dyDescent="0.25">
      <c r="A2469" s="481"/>
      <c r="B2469" s="481"/>
      <c r="C2469" s="481"/>
      <c r="D2469" s="464">
        <v>1900</v>
      </c>
      <c r="E2469" s="480" t="s">
        <v>93</v>
      </c>
      <c r="F2469" s="22" t="s">
        <v>4039</v>
      </c>
      <c r="G2469" s="20">
        <v>1952.53</v>
      </c>
      <c r="AP2469" t="str">
        <f t="shared" si="76"/>
        <v/>
      </c>
      <c r="AQ2469" t="str">
        <f>IF(A2469="","",VLOOKUP(A2469,'Base Sites'!A:B,2,FALSE))</f>
        <v/>
      </c>
      <c r="AT2469" t="str">
        <f>IF(A2469="","",VLOOKUP(L2469,'Base Vendeurs'!A:B,2,FALSE))</f>
        <v/>
      </c>
      <c r="AV2469" t="str">
        <f t="shared" si="77"/>
        <v/>
      </c>
    </row>
    <row r="2470" spans="1:48" x14ac:dyDescent="0.25">
      <c r="A2470" s="481"/>
      <c r="B2470" s="481"/>
      <c r="C2470" s="481"/>
      <c r="D2470" s="464">
        <v>1902</v>
      </c>
      <c r="E2470" s="481" t="s">
        <v>93</v>
      </c>
      <c r="F2470" s="22" t="s">
        <v>4078</v>
      </c>
      <c r="G2470" s="20">
        <v>1629.02</v>
      </c>
      <c r="AP2470" t="str">
        <f t="shared" si="76"/>
        <v/>
      </c>
      <c r="AQ2470" t="str">
        <f>IF(A2470="","",VLOOKUP(A2470,'Base Sites'!A:B,2,FALSE))</f>
        <v/>
      </c>
      <c r="AT2470" t="str">
        <f>IF(A2470="","",VLOOKUP(L2470,'Base Vendeurs'!A:B,2,FALSE))</f>
        <v/>
      </c>
      <c r="AV2470" t="str">
        <f t="shared" si="77"/>
        <v/>
      </c>
    </row>
    <row r="2471" spans="1:48" x14ac:dyDescent="0.25">
      <c r="A2471" s="481"/>
      <c r="B2471" s="481"/>
      <c r="C2471" s="481"/>
      <c r="D2471" s="464">
        <v>2092</v>
      </c>
      <c r="E2471" s="481" t="s">
        <v>93</v>
      </c>
      <c r="F2471" s="22" t="s">
        <v>4887</v>
      </c>
      <c r="G2471" s="20">
        <v>1125.0999999999999</v>
      </c>
      <c r="AP2471" t="str">
        <f t="shared" si="76"/>
        <v/>
      </c>
      <c r="AQ2471" t="str">
        <f>IF(A2471="","",VLOOKUP(A2471,'Base Sites'!A:B,2,FALSE))</f>
        <v/>
      </c>
      <c r="AT2471" t="str">
        <f>IF(A2471="","",VLOOKUP(L2471,'Base Vendeurs'!A:B,2,FALSE))</f>
        <v/>
      </c>
      <c r="AV2471" t="str">
        <f t="shared" si="77"/>
        <v/>
      </c>
    </row>
    <row r="2472" spans="1:48" x14ac:dyDescent="0.25">
      <c r="A2472" s="481"/>
      <c r="B2472" s="481"/>
      <c r="C2472" s="481"/>
      <c r="D2472" s="464">
        <v>2111</v>
      </c>
      <c r="E2472" s="22" t="s">
        <v>107</v>
      </c>
      <c r="F2472" s="22" t="s">
        <v>3305</v>
      </c>
      <c r="G2472" s="20">
        <v>844.47</v>
      </c>
      <c r="AP2472" t="str">
        <f t="shared" si="76"/>
        <v/>
      </c>
      <c r="AQ2472" t="str">
        <f>IF(A2472="","",VLOOKUP(A2472,'Base Sites'!A:B,2,FALSE))</f>
        <v/>
      </c>
      <c r="AT2472" t="str">
        <f>IF(A2472="","",VLOOKUP(L2472,'Base Vendeurs'!A:B,2,FALSE))</f>
        <v/>
      </c>
      <c r="AV2472" t="str">
        <f t="shared" si="77"/>
        <v/>
      </c>
    </row>
    <row r="2473" spans="1:48" x14ac:dyDescent="0.25">
      <c r="A2473" s="481"/>
      <c r="B2473" s="481"/>
      <c r="C2473" s="481"/>
      <c r="D2473" s="464">
        <v>2130</v>
      </c>
      <c r="E2473" s="22" t="s">
        <v>23</v>
      </c>
      <c r="F2473" s="22" t="s">
        <v>3513</v>
      </c>
      <c r="G2473" s="20">
        <v>777.86</v>
      </c>
      <c r="AP2473" t="str">
        <f t="shared" si="76"/>
        <v/>
      </c>
      <c r="AQ2473" t="str">
        <f>IF(A2473="","",VLOOKUP(A2473,'Base Sites'!A:B,2,FALSE))</f>
        <v/>
      </c>
      <c r="AT2473" t="str">
        <f>IF(A2473="","",VLOOKUP(L2473,'Base Vendeurs'!A:B,2,FALSE))</f>
        <v/>
      </c>
      <c r="AV2473" t="str">
        <f t="shared" si="77"/>
        <v/>
      </c>
    </row>
    <row r="2474" spans="1:48" x14ac:dyDescent="0.25">
      <c r="A2474" s="481"/>
      <c r="B2474" s="481"/>
      <c r="C2474" s="481"/>
      <c r="D2474" s="464">
        <v>2131</v>
      </c>
      <c r="E2474" s="22" t="s">
        <v>26</v>
      </c>
      <c r="F2474" s="22" t="s">
        <v>3375</v>
      </c>
      <c r="G2474" s="20">
        <v>1760.69</v>
      </c>
      <c r="AP2474" t="str">
        <f t="shared" si="76"/>
        <v/>
      </c>
      <c r="AQ2474" t="str">
        <f>IF(A2474="","",VLOOKUP(A2474,'Base Sites'!A:B,2,FALSE))</f>
        <v/>
      </c>
      <c r="AT2474" t="str">
        <f>IF(A2474="","",VLOOKUP(L2474,'Base Vendeurs'!A:B,2,FALSE))</f>
        <v/>
      </c>
      <c r="AV2474" t="str">
        <f t="shared" si="77"/>
        <v/>
      </c>
    </row>
    <row r="2475" spans="1:48" x14ac:dyDescent="0.25">
      <c r="A2475" s="481"/>
      <c r="B2475" s="481"/>
      <c r="C2475" s="480" t="s">
        <v>5267</v>
      </c>
      <c r="D2475" s="481"/>
      <c r="E2475" s="481"/>
      <c r="F2475" s="481"/>
      <c r="G2475" s="20">
        <v>8116.5</v>
      </c>
      <c r="AP2475" t="str">
        <f t="shared" si="76"/>
        <v/>
      </c>
      <c r="AQ2475" t="str">
        <f>IF(A2475="","",VLOOKUP(A2475,'Base Sites'!A:B,2,FALSE))</f>
        <v/>
      </c>
      <c r="AT2475" t="str">
        <f>IF(A2475="","",VLOOKUP(L2475,'Base Vendeurs'!A:B,2,FALSE))</f>
        <v/>
      </c>
      <c r="AV2475" t="str">
        <f t="shared" si="77"/>
        <v/>
      </c>
    </row>
    <row r="2476" spans="1:48" x14ac:dyDescent="0.25">
      <c r="A2476" s="481"/>
      <c r="B2476" s="480" t="s">
        <v>5187</v>
      </c>
      <c r="C2476" s="481"/>
      <c r="D2476" s="481"/>
      <c r="E2476" s="481"/>
      <c r="F2476" s="481"/>
      <c r="G2476" s="20">
        <v>249727.44999999992</v>
      </c>
      <c r="AP2476" t="str">
        <f t="shared" si="76"/>
        <v/>
      </c>
      <c r="AQ2476" t="str">
        <f>IF(A2476="","",VLOOKUP(A2476,'Base Sites'!A:B,2,FALSE))</f>
        <v/>
      </c>
      <c r="AT2476" t="str">
        <f>IF(A2476="","",VLOOKUP(L2476,'Base Vendeurs'!A:B,2,FALSE))</f>
        <v/>
      </c>
      <c r="AV2476" t="str">
        <f t="shared" si="77"/>
        <v/>
      </c>
    </row>
    <row r="2477" spans="1:48" x14ac:dyDescent="0.25">
      <c r="A2477" s="481"/>
      <c r="B2477" s="480" t="s">
        <v>150</v>
      </c>
      <c r="C2477" s="480" t="s">
        <v>33</v>
      </c>
      <c r="D2477" s="464">
        <v>65</v>
      </c>
      <c r="E2477" s="22" t="s">
        <v>67</v>
      </c>
      <c r="F2477" s="22" t="s">
        <v>722</v>
      </c>
      <c r="G2477" s="20">
        <v>1662.01</v>
      </c>
      <c r="AP2477" t="str">
        <f t="shared" si="76"/>
        <v/>
      </c>
      <c r="AQ2477" t="str">
        <f>IF(A2477="","",VLOOKUP(A2477,'Base Sites'!A:B,2,FALSE))</f>
        <v/>
      </c>
      <c r="AT2477" t="str">
        <f>IF(A2477="","",VLOOKUP(L2477,'Base Vendeurs'!A:B,2,FALSE))</f>
        <v/>
      </c>
      <c r="AV2477" t="str">
        <f t="shared" si="77"/>
        <v/>
      </c>
    </row>
    <row r="2478" spans="1:48" x14ac:dyDescent="0.25">
      <c r="A2478" s="481"/>
      <c r="B2478" s="481"/>
      <c r="C2478" s="481"/>
      <c r="D2478" s="464">
        <v>681</v>
      </c>
      <c r="E2478" s="22" t="s">
        <v>191</v>
      </c>
      <c r="F2478" s="22" t="s">
        <v>65</v>
      </c>
      <c r="G2478" s="20">
        <v>831.24</v>
      </c>
      <c r="AP2478" t="str">
        <f t="shared" si="76"/>
        <v/>
      </c>
      <c r="AQ2478" t="str">
        <f>IF(A2478="","",VLOOKUP(A2478,'Base Sites'!A:B,2,FALSE))</f>
        <v/>
      </c>
      <c r="AT2478" t="str">
        <f>IF(A2478="","",VLOOKUP(L2478,'Base Vendeurs'!A:B,2,FALSE))</f>
        <v/>
      </c>
      <c r="AV2478" t="str">
        <f t="shared" si="77"/>
        <v/>
      </c>
    </row>
    <row r="2479" spans="1:48" x14ac:dyDescent="0.25">
      <c r="A2479" s="481"/>
      <c r="B2479" s="481"/>
      <c r="C2479" s="480" t="s">
        <v>5204</v>
      </c>
      <c r="D2479" s="481"/>
      <c r="E2479" s="481"/>
      <c r="F2479" s="481"/>
      <c r="G2479" s="20">
        <v>2493.25</v>
      </c>
      <c r="AP2479" t="str">
        <f t="shared" si="76"/>
        <v/>
      </c>
      <c r="AQ2479" t="str">
        <f>IF(A2479="","",VLOOKUP(A2479,'Base Sites'!A:B,2,FALSE))</f>
        <v/>
      </c>
      <c r="AT2479" t="str">
        <f>IF(A2479="","",VLOOKUP(L2479,'Base Vendeurs'!A:B,2,FALSE))</f>
        <v/>
      </c>
      <c r="AV2479" t="str">
        <f t="shared" si="77"/>
        <v/>
      </c>
    </row>
    <row r="2480" spans="1:48" x14ac:dyDescent="0.25">
      <c r="A2480" s="481"/>
      <c r="B2480" s="481"/>
      <c r="C2480" s="480" t="s">
        <v>197</v>
      </c>
      <c r="D2480" s="464">
        <v>86</v>
      </c>
      <c r="E2480" s="22" t="s">
        <v>2395</v>
      </c>
      <c r="F2480" s="22" t="s">
        <v>2394</v>
      </c>
      <c r="G2480" s="20">
        <v>3650.53</v>
      </c>
      <c r="AP2480" t="str">
        <f t="shared" si="76"/>
        <v/>
      </c>
      <c r="AQ2480" t="str">
        <f>IF(A2480="","",VLOOKUP(A2480,'Base Sites'!A:B,2,FALSE))</f>
        <v/>
      </c>
      <c r="AT2480" t="str">
        <f>IF(A2480="","",VLOOKUP(L2480,'Base Vendeurs'!A:B,2,FALSE))</f>
        <v/>
      </c>
      <c r="AV2480" t="str">
        <f t="shared" si="77"/>
        <v/>
      </c>
    </row>
    <row r="2481" spans="1:48" x14ac:dyDescent="0.25">
      <c r="A2481" s="481"/>
      <c r="B2481" s="481"/>
      <c r="C2481" s="481"/>
      <c r="D2481" s="464">
        <v>137</v>
      </c>
      <c r="E2481" s="22" t="s">
        <v>67</v>
      </c>
      <c r="F2481" s="22" t="s">
        <v>737</v>
      </c>
      <c r="G2481" s="20">
        <v>1920.15</v>
      </c>
      <c r="AP2481" t="str">
        <f t="shared" si="76"/>
        <v/>
      </c>
      <c r="AQ2481" t="str">
        <f>IF(A2481="","",VLOOKUP(A2481,'Base Sites'!A:B,2,FALSE))</f>
        <v/>
      </c>
      <c r="AT2481" t="str">
        <f>IF(A2481="","",VLOOKUP(L2481,'Base Vendeurs'!A:B,2,FALSE))</f>
        <v/>
      </c>
      <c r="AV2481" t="str">
        <f t="shared" si="77"/>
        <v/>
      </c>
    </row>
    <row r="2482" spans="1:48" x14ac:dyDescent="0.25">
      <c r="A2482" s="481"/>
      <c r="B2482" s="481"/>
      <c r="C2482" s="480" t="s">
        <v>5212</v>
      </c>
      <c r="D2482" s="481"/>
      <c r="E2482" s="481"/>
      <c r="F2482" s="481"/>
      <c r="G2482" s="20">
        <v>5570.68</v>
      </c>
      <c r="AP2482" t="str">
        <f t="shared" si="76"/>
        <v/>
      </c>
      <c r="AQ2482" t="str">
        <f>IF(A2482="","",VLOOKUP(A2482,'Base Sites'!A:B,2,FALSE))</f>
        <v/>
      </c>
      <c r="AT2482" t="str">
        <f>IF(A2482="","",VLOOKUP(L2482,'Base Vendeurs'!A:B,2,FALSE))</f>
        <v/>
      </c>
      <c r="AV2482" t="str">
        <f t="shared" si="77"/>
        <v/>
      </c>
    </row>
    <row r="2483" spans="1:48" x14ac:dyDescent="0.25">
      <c r="A2483" s="481"/>
      <c r="B2483" s="481"/>
      <c r="C2483" s="22" t="s">
        <v>219</v>
      </c>
      <c r="D2483" s="464">
        <v>122</v>
      </c>
      <c r="E2483" s="22" t="s">
        <v>397</v>
      </c>
      <c r="F2483" s="22" t="s">
        <v>2370</v>
      </c>
      <c r="G2483" s="20">
        <v>2040.16</v>
      </c>
      <c r="AP2483" t="str">
        <f t="shared" si="76"/>
        <v/>
      </c>
      <c r="AQ2483" t="str">
        <f>IF(A2483="","",VLOOKUP(A2483,'Base Sites'!A:B,2,FALSE))</f>
        <v/>
      </c>
      <c r="AT2483" t="str">
        <f>IF(A2483="","",VLOOKUP(L2483,'Base Vendeurs'!A:B,2,FALSE))</f>
        <v/>
      </c>
      <c r="AV2483" t="str">
        <f t="shared" si="77"/>
        <v/>
      </c>
    </row>
    <row r="2484" spans="1:48" x14ac:dyDescent="0.25">
      <c r="A2484" s="481"/>
      <c r="B2484" s="481"/>
      <c r="C2484" s="480" t="s">
        <v>5213</v>
      </c>
      <c r="D2484" s="481"/>
      <c r="E2484" s="481"/>
      <c r="F2484" s="481"/>
      <c r="G2484" s="20">
        <v>2040.16</v>
      </c>
      <c r="AP2484" t="str">
        <f t="shared" si="76"/>
        <v/>
      </c>
      <c r="AQ2484" t="str">
        <f>IF(A2484="","",VLOOKUP(A2484,'Base Sites'!A:B,2,FALSE))</f>
        <v/>
      </c>
      <c r="AT2484" t="str">
        <f>IF(A2484="","",VLOOKUP(L2484,'Base Vendeurs'!A:B,2,FALSE))</f>
        <v/>
      </c>
      <c r="AV2484" t="str">
        <f t="shared" si="77"/>
        <v/>
      </c>
    </row>
    <row r="2485" spans="1:48" x14ac:dyDescent="0.25">
      <c r="A2485" s="481"/>
      <c r="B2485" s="481"/>
      <c r="C2485" s="22" t="s">
        <v>295</v>
      </c>
      <c r="D2485" s="464">
        <v>154</v>
      </c>
      <c r="E2485" s="22" t="s">
        <v>397</v>
      </c>
      <c r="F2485" s="22" t="s">
        <v>1419</v>
      </c>
      <c r="G2485" s="20">
        <v>2889.87</v>
      </c>
      <c r="AP2485" t="str">
        <f t="shared" si="76"/>
        <v/>
      </c>
      <c r="AQ2485" t="str">
        <f>IF(A2485="","",VLOOKUP(A2485,'Base Sites'!A:B,2,FALSE))</f>
        <v/>
      </c>
      <c r="AT2485" t="str">
        <f>IF(A2485="","",VLOOKUP(L2485,'Base Vendeurs'!A:B,2,FALSE))</f>
        <v/>
      </c>
      <c r="AV2485" t="str">
        <f t="shared" si="77"/>
        <v/>
      </c>
    </row>
    <row r="2486" spans="1:48" x14ac:dyDescent="0.25">
      <c r="A2486" s="481"/>
      <c r="B2486" s="481"/>
      <c r="C2486" s="480" t="s">
        <v>5256</v>
      </c>
      <c r="D2486" s="481"/>
      <c r="E2486" s="481"/>
      <c r="F2486" s="481"/>
      <c r="G2486" s="20">
        <v>2889.87</v>
      </c>
      <c r="AP2486" t="str">
        <f t="shared" si="76"/>
        <v/>
      </c>
      <c r="AQ2486" t="str">
        <f>IF(A2486="","",VLOOKUP(A2486,'Base Sites'!A:B,2,FALSE))</f>
        <v/>
      </c>
      <c r="AT2486" t="str">
        <f>IF(A2486="","",VLOOKUP(L2486,'Base Vendeurs'!A:B,2,FALSE))</f>
        <v/>
      </c>
      <c r="AV2486" t="str">
        <f t="shared" si="77"/>
        <v/>
      </c>
    </row>
    <row r="2487" spans="1:48" x14ac:dyDescent="0.25">
      <c r="A2487" s="481"/>
      <c r="B2487" s="481"/>
      <c r="C2487" s="480" t="s">
        <v>350</v>
      </c>
      <c r="D2487" s="464">
        <v>55</v>
      </c>
      <c r="E2487" s="22" t="s">
        <v>66</v>
      </c>
      <c r="F2487" s="22" t="s">
        <v>2380</v>
      </c>
      <c r="G2487" s="20">
        <v>1036</v>
      </c>
      <c r="AP2487" t="str">
        <f t="shared" si="76"/>
        <v/>
      </c>
      <c r="AQ2487" t="str">
        <f>IF(A2487="","",VLOOKUP(A2487,'Base Sites'!A:B,2,FALSE))</f>
        <v/>
      </c>
      <c r="AT2487" t="str">
        <f>IF(A2487="","",VLOOKUP(L2487,'Base Vendeurs'!A:B,2,FALSE))</f>
        <v/>
      </c>
      <c r="AV2487" t="str">
        <f t="shared" si="77"/>
        <v/>
      </c>
    </row>
    <row r="2488" spans="1:48" x14ac:dyDescent="0.25">
      <c r="A2488" s="481"/>
      <c r="B2488" s="481"/>
      <c r="C2488" s="481"/>
      <c r="D2488" s="464">
        <v>117</v>
      </c>
      <c r="E2488" s="22" t="s">
        <v>67</v>
      </c>
      <c r="F2488" s="22" t="s">
        <v>744</v>
      </c>
      <c r="G2488" s="20">
        <v>1321.9</v>
      </c>
      <c r="AP2488" t="str">
        <f t="shared" si="76"/>
        <v/>
      </c>
      <c r="AQ2488" t="str">
        <f>IF(A2488="","",VLOOKUP(A2488,'Base Sites'!A:B,2,FALSE))</f>
        <v/>
      </c>
      <c r="AT2488" t="str">
        <f>IF(A2488="","",VLOOKUP(L2488,'Base Vendeurs'!A:B,2,FALSE))</f>
        <v/>
      </c>
      <c r="AV2488" t="str">
        <f t="shared" si="77"/>
        <v/>
      </c>
    </row>
    <row r="2489" spans="1:48" x14ac:dyDescent="0.25">
      <c r="A2489" s="481"/>
      <c r="B2489" s="481"/>
      <c r="C2489" s="480" t="s">
        <v>5236</v>
      </c>
      <c r="D2489" s="481"/>
      <c r="E2489" s="481"/>
      <c r="F2489" s="481"/>
      <c r="G2489" s="20">
        <v>2357.9</v>
      </c>
      <c r="AP2489" t="str">
        <f t="shared" si="76"/>
        <v/>
      </c>
      <c r="AQ2489" t="str">
        <f>IF(A2489="","",VLOOKUP(A2489,'Base Sites'!A:B,2,FALSE))</f>
        <v/>
      </c>
      <c r="AT2489" t="str">
        <f>IF(A2489="","",VLOOKUP(L2489,'Base Vendeurs'!A:B,2,FALSE))</f>
        <v/>
      </c>
      <c r="AV2489" t="str">
        <f t="shared" si="77"/>
        <v/>
      </c>
    </row>
    <row r="2490" spans="1:48" x14ac:dyDescent="0.25">
      <c r="A2490" s="481"/>
      <c r="B2490" s="481"/>
      <c r="C2490" s="480" t="s">
        <v>404</v>
      </c>
      <c r="D2490" s="464">
        <v>62</v>
      </c>
      <c r="E2490" s="480" t="s">
        <v>191</v>
      </c>
      <c r="F2490" s="22" t="s">
        <v>3207</v>
      </c>
      <c r="G2490" s="20">
        <v>1323.87</v>
      </c>
      <c r="AP2490" t="str">
        <f t="shared" si="76"/>
        <v/>
      </c>
      <c r="AQ2490" t="str">
        <f>IF(A2490="","",VLOOKUP(A2490,'Base Sites'!A:B,2,FALSE))</f>
        <v/>
      </c>
      <c r="AT2490" t="str">
        <f>IF(A2490="","",VLOOKUP(L2490,'Base Vendeurs'!A:B,2,FALSE))</f>
        <v/>
      </c>
      <c r="AV2490" t="str">
        <f t="shared" si="77"/>
        <v/>
      </c>
    </row>
    <row r="2491" spans="1:48" x14ac:dyDescent="0.25">
      <c r="A2491" s="481"/>
      <c r="B2491" s="481"/>
      <c r="C2491" s="481"/>
      <c r="D2491" s="464">
        <v>120</v>
      </c>
      <c r="E2491" s="481" t="s">
        <v>191</v>
      </c>
      <c r="F2491" s="22" t="s">
        <v>2382</v>
      </c>
      <c r="G2491" s="20">
        <v>5407.22</v>
      </c>
      <c r="AP2491" t="str">
        <f t="shared" si="76"/>
        <v/>
      </c>
      <c r="AQ2491" t="str">
        <f>IF(A2491="","",VLOOKUP(A2491,'Base Sites'!A:B,2,FALSE))</f>
        <v/>
      </c>
      <c r="AT2491" t="str">
        <f>IF(A2491="","",VLOOKUP(L2491,'Base Vendeurs'!A:B,2,FALSE))</f>
        <v/>
      </c>
      <c r="AV2491" t="str">
        <f t="shared" si="77"/>
        <v/>
      </c>
    </row>
    <row r="2492" spans="1:48" x14ac:dyDescent="0.25">
      <c r="A2492" s="481"/>
      <c r="B2492" s="481"/>
      <c r="C2492" s="481"/>
      <c r="D2492" s="464">
        <v>133</v>
      </c>
      <c r="E2492" s="480" t="s">
        <v>67</v>
      </c>
      <c r="F2492" s="22" t="s">
        <v>731</v>
      </c>
      <c r="G2492" s="20">
        <v>1589.98</v>
      </c>
      <c r="AP2492" t="str">
        <f t="shared" si="76"/>
        <v/>
      </c>
      <c r="AQ2492" t="str">
        <f>IF(A2492="","",VLOOKUP(A2492,'Base Sites'!A:B,2,FALSE))</f>
        <v/>
      </c>
      <c r="AT2492" t="str">
        <f>IF(A2492="","",VLOOKUP(L2492,'Base Vendeurs'!A:B,2,FALSE))</f>
        <v/>
      </c>
      <c r="AV2492" t="str">
        <f t="shared" si="77"/>
        <v/>
      </c>
    </row>
    <row r="2493" spans="1:48" x14ac:dyDescent="0.25">
      <c r="A2493" s="481"/>
      <c r="B2493" s="481"/>
      <c r="C2493" s="481"/>
      <c r="D2493" s="464">
        <v>136</v>
      </c>
      <c r="E2493" s="481" t="s">
        <v>67</v>
      </c>
      <c r="F2493" s="22" t="s">
        <v>4017</v>
      </c>
      <c r="G2493" s="20">
        <v>1972.08</v>
      </c>
      <c r="AP2493" t="str">
        <f t="shared" si="76"/>
        <v/>
      </c>
      <c r="AQ2493" t="str">
        <f>IF(A2493="","",VLOOKUP(A2493,'Base Sites'!A:B,2,FALSE))</f>
        <v/>
      </c>
      <c r="AT2493" t="str">
        <f>IF(A2493="","",VLOOKUP(L2493,'Base Vendeurs'!A:B,2,FALSE))</f>
        <v/>
      </c>
      <c r="AV2493" t="str">
        <f t="shared" si="77"/>
        <v/>
      </c>
    </row>
    <row r="2494" spans="1:48" x14ac:dyDescent="0.25">
      <c r="A2494" s="481"/>
      <c r="B2494" s="481"/>
      <c r="C2494" s="481"/>
      <c r="D2494" s="464">
        <v>142</v>
      </c>
      <c r="E2494" s="481" t="s">
        <v>67</v>
      </c>
      <c r="F2494" s="22" t="s">
        <v>2388</v>
      </c>
      <c r="G2494" s="20">
        <v>1024.02</v>
      </c>
      <c r="AP2494" t="str">
        <f t="shared" si="76"/>
        <v/>
      </c>
      <c r="AQ2494" t="str">
        <f>IF(A2494="","",VLOOKUP(A2494,'Base Sites'!A:B,2,FALSE))</f>
        <v/>
      </c>
      <c r="AT2494" t="str">
        <f>IF(A2494="","",VLOOKUP(L2494,'Base Vendeurs'!A:B,2,FALSE))</f>
        <v/>
      </c>
      <c r="AV2494" t="str">
        <f t="shared" si="77"/>
        <v/>
      </c>
    </row>
    <row r="2495" spans="1:48" x14ac:dyDescent="0.25">
      <c r="A2495" s="481"/>
      <c r="B2495" s="481"/>
      <c r="C2495" s="481"/>
      <c r="D2495" s="464">
        <v>144</v>
      </c>
      <c r="E2495" s="481" t="s">
        <v>67</v>
      </c>
      <c r="F2495" s="22" t="s">
        <v>2388</v>
      </c>
      <c r="G2495" s="20">
        <v>1024.02</v>
      </c>
      <c r="AP2495" t="str">
        <f t="shared" si="76"/>
        <v/>
      </c>
      <c r="AQ2495" t="str">
        <f>IF(A2495="","",VLOOKUP(A2495,'Base Sites'!A:B,2,FALSE))</f>
        <v/>
      </c>
      <c r="AT2495" t="str">
        <f>IF(A2495="","",VLOOKUP(L2495,'Base Vendeurs'!A:B,2,FALSE))</f>
        <v/>
      </c>
      <c r="AV2495" t="str">
        <f t="shared" si="77"/>
        <v/>
      </c>
    </row>
    <row r="2496" spans="1:48" x14ac:dyDescent="0.25">
      <c r="A2496" s="481"/>
      <c r="B2496" s="481"/>
      <c r="C2496" s="481"/>
      <c r="D2496" s="464">
        <v>145</v>
      </c>
      <c r="E2496" s="481" t="s">
        <v>67</v>
      </c>
      <c r="F2496" s="22" t="s">
        <v>2388</v>
      </c>
      <c r="G2496" s="20">
        <v>1024.02</v>
      </c>
      <c r="AP2496" t="str">
        <f t="shared" si="76"/>
        <v/>
      </c>
      <c r="AQ2496" t="str">
        <f>IF(A2496="","",VLOOKUP(A2496,'Base Sites'!A:B,2,FALSE))</f>
        <v/>
      </c>
      <c r="AT2496" t="str">
        <f>IF(A2496="","",VLOOKUP(L2496,'Base Vendeurs'!A:B,2,FALSE))</f>
        <v/>
      </c>
      <c r="AV2496" t="str">
        <f t="shared" si="77"/>
        <v/>
      </c>
    </row>
    <row r="2497" spans="1:48" x14ac:dyDescent="0.25">
      <c r="A2497" s="481"/>
      <c r="B2497" s="481"/>
      <c r="C2497" s="481"/>
      <c r="D2497" s="464">
        <v>146</v>
      </c>
      <c r="E2497" s="481" t="s">
        <v>67</v>
      </c>
      <c r="F2497" s="22" t="s">
        <v>2388</v>
      </c>
      <c r="G2497" s="20">
        <v>1224.02</v>
      </c>
      <c r="AP2497" t="str">
        <f t="shared" si="76"/>
        <v/>
      </c>
      <c r="AQ2497" t="str">
        <f>IF(A2497="","",VLOOKUP(A2497,'Base Sites'!A:B,2,FALSE))</f>
        <v/>
      </c>
      <c r="AT2497" t="str">
        <f>IF(A2497="","",VLOOKUP(L2497,'Base Vendeurs'!A:B,2,FALSE))</f>
        <v/>
      </c>
      <c r="AV2497" t="str">
        <f t="shared" si="77"/>
        <v/>
      </c>
    </row>
    <row r="2498" spans="1:48" x14ac:dyDescent="0.25">
      <c r="A2498" s="481"/>
      <c r="B2498" s="481"/>
      <c r="C2498" s="481"/>
      <c r="D2498" s="464">
        <v>147</v>
      </c>
      <c r="E2498" s="481" t="s">
        <v>67</v>
      </c>
      <c r="F2498" s="22" t="s">
        <v>2388</v>
      </c>
      <c r="G2498" s="20">
        <v>1224.02</v>
      </c>
      <c r="AP2498" t="str">
        <f t="shared" ref="AP2498:AP2561" si="78">IF(AM2498="","",+AL2498/AM2498)</f>
        <v/>
      </c>
      <c r="AQ2498" t="str">
        <f>IF(A2498="","",VLOOKUP(A2498,'Base Sites'!A:B,2,FALSE))</f>
        <v/>
      </c>
      <c r="AT2498" t="str">
        <f>IF(A2498="","",VLOOKUP(L2498,'Base Vendeurs'!A:B,2,FALSE))</f>
        <v/>
      </c>
      <c r="AV2498" t="str">
        <f t="shared" si="77"/>
        <v/>
      </c>
    </row>
    <row r="2499" spans="1:48" x14ac:dyDescent="0.25">
      <c r="A2499" s="481"/>
      <c r="B2499" s="481"/>
      <c r="C2499" s="481"/>
      <c r="D2499" s="464">
        <v>149</v>
      </c>
      <c r="E2499" s="22" t="s">
        <v>191</v>
      </c>
      <c r="F2499" s="22" t="s">
        <v>703</v>
      </c>
      <c r="G2499" s="20">
        <v>807.71</v>
      </c>
      <c r="AP2499" t="str">
        <f t="shared" si="78"/>
        <v/>
      </c>
      <c r="AQ2499" t="str">
        <f>IF(A2499="","",VLOOKUP(A2499,'Base Sites'!A:B,2,FALSE))</f>
        <v/>
      </c>
      <c r="AT2499" t="str">
        <f>IF(A2499="","",VLOOKUP(L2499,'Base Vendeurs'!A:B,2,FALSE))</f>
        <v/>
      </c>
      <c r="AV2499" t="str">
        <f t="shared" ref="AV2499:AV2562" si="79">IF(A2499="","",+AU2499/S2499)</f>
        <v/>
      </c>
    </row>
    <row r="2500" spans="1:48" x14ac:dyDescent="0.25">
      <c r="A2500" s="481"/>
      <c r="B2500" s="481"/>
      <c r="C2500" s="481"/>
      <c r="D2500" s="464">
        <v>150</v>
      </c>
      <c r="E2500" s="22" t="s">
        <v>66</v>
      </c>
      <c r="F2500" s="22" t="s">
        <v>710</v>
      </c>
      <c r="G2500" s="20">
        <v>2440.9899999999998</v>
      </c>
      <c r="AP2500" t="str">
        <f t="shared" si="78"/>
        <v/>
      </c>
      <c r="AQ2500" t="str">
        <f>IF(A2500="","",VLOOKUP(A2500,'Base Sites'!A:B,2,FALSE))</f>
        <v/>
      </c>
      <c r="AT2500" t="str">
        <f>IF(A2500="","",VLOOKUP(L2500,'Base Vendeurs'!A:B,2,FALSE))</f>
        <v/>
      </c>
      <c r="AV2500" t="str">
        <f t="shared" si="79"/>
        <v/>
      </c>
    </row>
    <row r="2501" spans="1:48" x14ac:dyDescent="0.25">
      <c r="A2501" s="481"/>
      <c r="B2501" s="481"/>
      <c r="C2501" s="481"/>
      <c r="D2501" s="464">
        <v>151</v>
      </c>
      <c r="E2501" s="22" t="s">
        <v>67</v>
      </c>
      <c r="F2501" s="22" t="s">
        <v>2392</v>
      </c>
      <c r="G2501" s="20">
        <v>4994.4799999999996</v>
      </c>
      <c r="AP2501" t="str">
        <f t="shared" si="78"/>
        <v/>
      </c>
      <c r="AQ2501" t="str">
        <f>IF(A2501="","",VLOOKUP(A2501,'Base Sites'!A:B,2,FALSE))</f>
        <v/>
      </c>
      <c r="AT2501" t="str">
        <f>IF(A2501="","",VLOOKUP(L2501,'Base Vendeurs'!A:B,2,FALSE))</f>
        <v/>
      </c>
      <c r="AV2501" t="str">
        <f t="shared" si="79"/>
        <v/>
      </c>
    </row>
    <row r="2502" spans="1:48" x14ac:dyDescent="0.25">
      <c r="A2502" s="481"/>
      <c r="B2502" s="481"/>
      <c r="C2502" s="481"/>
      <c r="D2502" s="464">
        <v>156</v>
      </c>
      <c r="E2502" s="480" t="s">
        <v>191</v>
      </c>
      <c r="F2502" s="22" t="s">
        <v>450</v>
      </c>
      <c r="G2502" s="20">
        <v>867.2</v>
      </c>
      <c r="AP2502" t="str">
        <f t="shared" si="78"/>
        <v/>
      </c>
      <c r="AQ2502" t="str">
        <f>IF(A2502="","",VLOOKUP(A2502,'Base Sites'!A:B,2,FALSE))</f>
        <v/>
      </c>
      <c r="AT2502" t="str">
        <f>IF(A2502="","",VLOOKUP(L2502,'Base Vendeurs'!A:B,2,FALSE))</f>
        <v/>
      </c>
      <c r="AV2502" t="str">
        <f t="shared" si="79"/>
        <v/>
      </c>
    </row>
    <row r="2503" spans="1:48" x14ac:dyDescent="0.25">
      <c r="A2503" s="481"/>
      <c r="B2503" s="481"/>
      <c r="C2503" s="481"/>
      <c r="D2503" s="464">
        <v>158</v>
      </c>
      <c r="E2503" s="481" t="s">
        <v>191</v>
      </c>
      <c r="F2503" s="22" t="s">
        <v>1551</v>
      </c>
      <c r="G2503" s="20">
        <v>1462.1399999999999</v>
      </c>
      <c r="AP2503" t="str">
        <f t="shared" si="78"/>
        <v/>
      </c>
      <c r="AQ2503" t="str">
        <f>IF(A2503="","",VLOOKUP(A2503,'Base Sites'!A:B,2,FALSE))</f>
        <v/>
      </c>
      <c r="AT2503" t="str">
        <f>IF(A2503="","",VLOOKUP(L2503,'Base Vendeurs'!A:B,2,FALSE))</f>
        <v/>
      </c>
      <c r="AV2503" t="str">
        <f t="shared" si="79"/>
        <v/>
      </c>
    </row>
    <row r="2504" spans="1:48" x14ac:dyDescent="0.25">
      <c r="A2504" s="481"/>
      <c r="B2504" s="481"/>
      <c r="C2504" s="481"/>
      <c r="D2504" s="464">
        <v>159</v>
      </c>
      <c r="E2504" s="22" t="s">
        <v>397</v>
      </c>
      <c r="F2504" s="22" t="s">
        <v>3966</v>
      </c>
      <c r="G2504" s="20">
        <v>2695.91</v>
      </c>
      <c r="AP2504" t="str">
        <f t="shared" si="78"/>
        <v/>
      </c>
      <c r="AQ2504" t="str">
        <f>IF(A2504="","",VLOOKUP(A2504,'Base Sites'!A:B,2,FALSE))</f>
        <v/>
      </c>
      <c r="AT2504" t="str">
        <f>IF(A2504="","",VLOOKUP(L2504,'Base Vendeurs'!A:B,2,FALSE))</f>
        <v/>
      </c>
      <c r="AV2504" t="str">
        <f t="shared" si="79"/>
        <v/>
      </c>
    </row>
    <row r="2505" spans="1:48" x14ac:dyDescent="0.25">
      <c r="A2505" s="481"/>
      <c r="B2505" s="481"/>
      <c r="C2505" s="481"/>
      <c r="D2505" s="464">
        <v>573</v>
      </c>
      <c r="E2505" s="22" t="s">
        <v>191</v>
      </c>
      <c r="F2505" s="22" t="s">
        <v>2374</v>
      </c>
      <c r="G2505" s="20">
        <v>2002.64</v>
      </c>
      <c r="AP2505" t="str">
        <f t="shared" si="78"/>
        <v/>
      </c>
      <c r="AQ2505" t="str">
        <f>IF(A2505="","",VLOOKUP(A2505,'Base Sites'!A:B,2,FALSE))</f>
        <v/>
      </c>
      <c r="AT2505" t="str">
        <f>IF(A2505="","",VLOOKUP(L2505,'Base Vendeurs'!A:B,2,FALSE))</f>
        <v/>
      </c>
      <c r="AV2505" t="str">
        <f t="shared" si="79"/>
        <v/>
      </c>
    </row>
    <row r="2506" spans="1:48" x14ac:dyDescent="0.25">
      <c r="A2506" s="481"/>
      <c r="B2506" s="481"/>
      <c r="C2506" s="481"/>
      <c r="D2506" s="464">
        <v>1060</v>
      </c>
      <c r="E2506" s="22" t="s">
        <v>67</v>
      </c>
      <c r="F2506" s="22" t="s">
        <v>4027</v>
      </c>
      <c r="G2506" s="20">
        <v>1547.76</v>
      </c>
      <c r="AP2506" t="str">
        <f t="shared" si="78"/>
        <v/>
      </c>
      <c r="AQ2506" t="str">
        <f>IF(A2506="","",VLOOKUP(A2506,'Base Sites'!A:B,2,FALSE))</f>
        <v/>
      </c>
      <c r="AT2506" t="str">
        <f>IF(A2506="","",VLOOKUP(L2506,'Base Vendeurs'!A:B,2,FALSE))</f>
        <v/>
      </c>
      <c r="AV2506" t="str">
        <f t="shared" si="79"/>
        <v/>
      </c>
    </row>
    <row r="2507" spans="1:48" x14ac:dyDescent="0.25">
      <c r="A2507" s="481"/>
      <c r="B2507" s="481"/>
      <c r="C2507" s="481"/>
      <c r="D2507" s="464">
        <v>1064</v>
      </c>
      <c r="E2507" s="480" t="s">
        <v>66</v>
      </c>
      <c r="F2507" s="22" t="s">
        <v>4001</v>
      </c>
      <c r="G2507" s="20">
        <v>457.99</v>
      </c>
      <c r="AP2507" t="str">
        <f t="shared" si="78"/>
        <v/>
      </c>
      <c r="AQ2507" t="str">
        <f>IF(A2507="","",VLOOKUP(A2507,'Base Sites'!A:B,2,FALSE))</f>
        <v/>
      </c>
      <c r="AT2507" t="str">
        <f>IF(A2507="","",VLOOKUP(L2507,'Base Vendeurs'!A:B,2,FALSE))</f>
        <v/>
      </c>
      <c r="AV2507" t="str">
        <f t="shared" si="79"/>
        <v/>
      </c>
    </row>
    <row r="2508" spans="1:48" x14ac:dyDescent="0.25">
      <c r="A2508" s="481"/>
      <c r="B2508" s="481"/>
      <c r="C2508" s="481"/>
      <c r="D2508" s="464">
        <v>1065</v>
      </c>
      <c r="E2508" s="481" t="s">
        <v>66</v>
      </c>
      <c r="F2508" s="22" t="s">
        <v>2384</v>
      </c>
      <c r="G2508" s="20">
        <v>2484.1400000000003</v>
      </c>
      <c r="AP2508" t="str">
        <f t="shared" si="78"/>
        <v/>
      </c>
      <c r="AQ2508" t="str">
        <f>IF(A2508="","",VLOOKUP(A2508,'Base Sites'!A:B,2,FALSE))</f>
        <v/>
      </c>
      <c r="AT2508" t="str">
        <f>IF(A2508="","",VLOOKUP(L2508,'Base Vendeurs'!A:B,2,FALSE))</f>
        <v/>
      </c>
      <c r="AV2508" t="str">
        <f t="shared" si="79"/>
        <v/>
      </c>
    </row>
    <row r="2509" spans="1:48" x14ac:dyDescent="0.25">
      <c r="A2509" s="481"/>
      <c r="B2509" s="481"/>
      <c r="C2509" s="481"/>
      <c r="D2509" s="464">
        <v>1070</v>
      </c>
      <c r="E2509" s="481" t="s">
        <v>66</v>
      </c>
      <c r="F2509" s="22" t="s">
        <v>4785</v>
      </c>
      <c r="G2509" s="20">
        <v>1216.23</v>
      </c>
      <c r="AP2509" t="str">
        <f t="shared" si="78"/>
        <v/>
      </c>
      <c r="AQ2509" t="str">
        <f>IF(A2509="","",VLOOKUP(A2509,'Base Sites'!A:B,2,FALSE))</f>
        <v/>
      </c>
      <c r="AT2509" t="str">
        <f>IF(A2509="","",VLOOKUP(L2509,'Base Vendeurs'!A:B,2,FALSE))</f>
        <v/>
      </c>
      <c r="AV2509" t="str">
        <f t="shared" si="79"/>
        <v/>
      </c>
    </row>
    <row r="2510" spans="1:48" x14ac:dyDescent="0.25">
      <c r="A2510" s="481"/>
      <c r="B2510" s="481"/>
      <c r="C2510" s="481"/>
      <c r="D2510" s="464">
        <v>1087</v>
      </c>
      <c r="E2510" s="22" t="s">
        <v>397</v>
      </c>
      <c r="F2510" s="22" t="s">
        <v>4792</v>
      </c>
      <c r="G2510" s="20">
        <v>1547.7</v>
      </c>
      <c r="AP2510" t="str">
        <f t="shared" si="78"/>
        <v/>
      </c>
      <c r="AQ2510" t="str">
        <f>IF(A2510="","",VLOOKUP(A2510,'Base Sites'!A:B,2,FALSE))</f>
        <v/>
      </c>
      <c r="AT2510" t="str">
        <f>IF(A2510="","",VLOOKUP(L2510,'Base Vendeurs'!A:B,2,FALSE))</f>
        <v/>
      </c>
      <c r="AV2510" t="str">
        <f t="shared" si="79"/>
        <v/>
      </c>
    </row>
    <row r="2511" spans="1:48" x14ac:dyDescent="0.25">
      <c r="A2511" s="481"/>
      <c r="B2511" s="481"/>
      <c r="C2511" s="481"/>
      <c r="D2511" s="464">
        <v>1094</v>
      </c>
      <c r="E2511" s="22" t="s">
        <v>66</v>
      </c>
      <c r="F2511" s="22" t="s">
        <v>3214</v>
      </c>
      <c r="G2511" s="20">
        <v>2849.22</v>
      </c>
      <c r="AP2511" t="str">
        <f t="shared" si="78"/>
        <v/>
      </c>
      <c r="AQ2511" t="str">
        <f>IF(A2511="","",VLOOKUP(A2511,'Base Sites'!A:B,2,FALSE))</f>
        <v/>
      </c>
      <c r="AT2511" t="str">
        <f>IF(A2511="","",VLOOKUP(L2511,'Base Vendeurs'!A:B,2,FALSE))</f>
        <v/>
      </c>
      <c r="AV2511" t="str">
        <f t="shared" si="79"/>
        <v/>
      </c>
    </row>
    <row r="2512" spans="1:48" x14ac:dyDescent="0.25">
      <c r="A2512" s="481"/>
      <c r="B2512" s="481"/>
      <c r="C2512" s="481"/>
      <c r="D2512" s="464">
        <v>1105</v>
      </c>
      <c r="E2512" s="22" t="s">
        <v>67</v>
      </c>
      <c r="F2512" s="22" t="s">
        <v>4798</v>
      </c>
      <c r="G2512" s="20">
        <v>2880.02</v>
      </c>
      <c r="AP2512" t="str">
        <f t="shared" si="78"/>
        <v/>
      </c>
      <c r="AQ2512" t="str">
        <f>IF(A2512="","",VLOOKUP(A2512,'Base Sites'!A:B,2,FALSE))</f>
        <v/>
      </c>
      <c r="AT2512" t="str">
        <f>IF(A2512="","",VLOOKUP(L2512,'Base Vendeurs'!A:B,2,FALSE))</f>
        <v/>
      </c>
      <c r="AV2512" t="str">
        <f t="shared" si="79"/>
        <v/>
      </c>
    </row>
    <row r="2513" spans="1:48" x14ac:dyDescent="0.25">
      <c r="A2513" s="481"/>
      <c r="B2513" s="481"/>
      <c r="C2513" s="480" t="s">
        <v>5214</v>
      </c>
      <c r="D2513" s="481"/>
      <c r="E2513" s="481"/>
      <c r="F2513" s="481"/>
      <c r="G2513" s="20">
        <v>44067.38</v>
      </c>
      <c r="AP2513" t="str">
        <f t="shared" si="78"/>
        <v/>
      </c>
      <c r="AQ2513" t="str">
        <f>IF(A2513="","",VLOOKUP(A2513,'Base Sites'!A:B,2,FALSE))</f>
        <v/>
      </c>
      <c r="AT2513" t="str">
        <f>IF(A2513="","",VLOOKUP(L2513,'Base Vendeurs'!A:B,2,FALSE))</f>
        <v/>
      </c>
      <c r="AV2513" t="str">
        <f t="shared" si="79"/>
        <v/>
      </c>
    </row>
    <row r="2514" spans="1:48" x14ac:dyDescent="0.25">
      <c r="A2514" s="481"/>
      <c r="B2514" s="481"/>
      <c r="C2514" s="480" t="s">
        <v>427</v>
      </c>
      <c r="D2514" s="464">
        <v>124</v>
      </c>
      <c r="E2514" s="22" t="s">
        <v>397</v>
      </c>
      <c r="F2514" s="22" t="s">
        <v>4006</v>
      </c>
      <c r="G2514" s="20">
        <v>906.31</v>
      </c>
      <c r="AP2514" t="str">
        <f t="shared" si="78"/>
        <v/>
      </c>
      <c r="AQ2514" t="str">
        <f>IF(A2514="","",VLOOKUP(A2514,'Base Sites'!A:B,2,FALSE))</f>
        <v/>
      </c>
      <c r="AT2514" t="str">
        <f>IF(A2514="","",VLOOKUP(L2514,'Base Vendeurs'!A:B,2,FALSE))</f>
        <v/>
      </c>
      <c r="AV2514" t="str">
        <f t="shared" si="79"/>
        <v/>
      </c>
    </row>
    <row r="2515" spans="1:48" x14ac:dyDescent="0.25">
      <c r="A2515" s="481"/>
      <c r="B2515" s="481"/>
      <c r="C2515" s="481"/>
      <c r="D2515" s="464">
        <v>135</v>
      </c>
      <c r="E2515" s="22" t="s">
        <v>67</v>
      </c>
      <c r="F2515" s="22" t="s">
        <v>1685</v>
      </c>
      <c r="G2515" s="20">
        <v>2643</v>
      </c>
      <c r="AP2515" t="str">
        <f t="shared" si="78"/>
        <v/>
      </c>
      <c r="AQ2515" t="str">
        <f>IF(A2515="","",VLOOKUP(A2515,'Base Sites'!A:B,2,FALSE))</f>
        <v/>
      </c>
      <c r="AT2515" t="str">
        <f>IF(A2515="","",VLOOKUP(L2515,'Base Vendeurs'!A:B,2,FALSE))</f>
        <v/>
      </c>
      <c r="AV2515" t="str">
        <f t="shared" si="79"/>
        <v/>
      </c>
    </row>
    <row r="2516" spans="1:48" x14ac:dyDescent="0.25">
      <c r="A2516" s="481"/>
      <c r="B2516" s="481"/>
      <c r="C2516" s="481"/>
      <c r="D2516" s="464">
        <v>141</v>
      </c>
      <c r="E2516" s="22" t="s">
        <v>191</v>
      </c>
      <c r="F2516" s="22" t="s">
        <v>2372</v>
      </c>
      <c r="G2516" s="20">
        <v>2353.0100000000002</v>
      </c>
      <c r="AP2516" t="str">
        <f t="shared" si="78"/>
        <v/>
      </c>
      <c r="AQ2516" t="str">
        <f>IF(A2516="","",VLOOKUP(A2516,'Base Sites'!A:B,2,FALSE))</f>
        <v/>
      </c>
      <c r="AT2516" t="str">
        <f>IF(A2516="","",VLOOKUP(L2516,'Base Vendeurs'!A:B,2,FALSE))</f>
        <v/>
      </c>
      <c r="AV2516" t="str">
        <f t="shared" si="79"/>
        <v/>
      </c>
    </row>
    <row r="2517" spans="1:48" x14ac:dyDescent="0.25">
      <c r="A2517" s="481"/>
      <c r="B2517" s="481"/>
      <c r="C2517" s="480" t="s">
        <v>5215</v>
      </c>
      <c r="D2517" s="481"/>
      <c r="E2517" s="481"/>
      <c r="F2517" s="481"/>
      <c r="G2517" s="20">
        <v>5902.32</v>
      </c>
      <c r="AP2517" t="str">
        <f t="shared" si="78"/>
        <v/>
      </c>
      <c r="AQ2517" t="str">
        <f>IF(A2517="","",VLOOKUP(A2517,'Base Sites'!A:B,2,FALSE))</f>
        <v/>
      </c>
      <c r="AT2517" t="str">
        <f>IF(A2517="","",VLOOKUP(L2517,'Base Vendeurs'!A:B,2,FALSE))</f>
        <v/>
      </c>
      <c r="AV2517" t="str">
        <f t="shared" si="79"/>
        <v/>
      </c>
    </row>
    <row r="2518" spans="1:48" x14ac:dyDescent="0.25">
      <c r="A2518" s="481"/>
      <c r="B2518" s="481"/>
      <c r="C2518" s="480" t="s">
        <v>455</v>
      </c>
      <c r="D2518" s="464">
        <v>123</v>
      </c>
      <c r="E2518" s="22" t="s">
        <v>397</v>
      </c>
      <c r="F2518" s="22" t="s">
        <v>717</v>
      </c>
      <c r="G2518" s="20">
        <v>2972.08</v>
      </c>
      <c r="AP2518" t="str">
        <f t="shared" si="78"/>
        <v/>
      </c>
      <c r="AQ2518" t="str">
        <f>IF(A2518="","",VLOOKUP(A2518,'Base Sites'!A:B,2,FALSE))</f>
        <v/>
      </c>
      <c r="AT2518" t="str">
        <f>IF(A2518="","",VLOOKUP(L2518,'Base Vendeurs'!A:B,2,FALSE))</f>
        <v/>
      </c>
      <c r="AV2518" t="str">
        <f t="shared" si="79"/>
        <v/>
      </c>
    </row>
    <row r="2519" spans="1:48" x14ac:dyDescent="0.25">
      <c r="A2519" s="481"/>
      <c r="B2519" s="481"/>
      <c r="C2519" s="481"/>
      <c r="D2519" s="464">
        <v>134</v>
      </c>
      <c r="E2519" s="22" t="s">
        <v>67</v>
      </c>
      <c r="F2519" s="22" t="s">
        <v>1279</v>
      </c>
      <c r="G2519" s="20">
        <v>2360.77</v>
      </c>
      <c r="AP2519" t="str">
        <f t="shared" si="78"/>
        <v/>
      </c>
      <c r="AQ2519" t="str">
        <f>IF(A2519="","",VLOOKUP(A2519,'Base Sites'!A:B,2,FALSE))</f>
        <v/>
      </c>
      <c r="AT2519" t="str">
        <f>IF(A2519="","",VLOOKUP(L2519,'Base Vendeurs'!A:B,2,FALSE))</f>
        <v/>
      </c>
      <c r="AV2519" t="str">
        <f t="shared" si="79"/>
        <v/>
      </c>
    </row>
    <row r="2520" spans="1:48" x14ac:dyDescent="0.25">
      <c r="A2520" s="481"/>
      <c r="B2520" s="481"/>
      <c r="C2520" s="480" t="s">
        <v>5216</v>
      </c>
      <c r="D2520" s="481"/>
      <c r="E2520" s="481"/>
      <c r="F2520" s="481"/>
      <c r="G2520" s="20">
        <v>5332.85</v>
      </c>
      <c r="AP2520" t="str">
        <f t="shared" si="78"/>
        <v/>
      </c>
      <c r="AQ2520" t="str">
        <f>IF(A2520="","",VLOOKUP(A2520,'Base Sites'!A:B,2,FALSE))</f>
        <v/>
      </c>
      <c r="AT2520" t="str">
        <f>IF(A2520="","",VLOOKUP(L2520,'Base Vendeurs'!A:B,2,FALSE))</f>
        <v/>
      </c>
      <c r="AV2520" t="str">
        <f t="shared" si="79"/>
        <v/>
      </c>
    </row>
    <row r="2521" spans="1:48" x14ac:dyDescent="0.25">
      <c r="A2521" s="481"/>
      <c r="B2521" s="481"/>
      <c r="C2521" s="22" t="s">
        <v>74</v>
      </c>
      <c r="D2521" s="464">
        <v>148</v>
      </c>
      <c r="E2521" s="22" t="s">
        <v>67</v>
      </c>
      <c r="F2521" s="22" t="s">
        <v>4022</v>
      </c>
      <c r="G2521" s="20">
        <v>999.08</v>
      </c>
      <c r="AP2521" t="str">
        <f t="shared" si="78"/>
        <v/>
      </c>
      <c r="AQ2521" t="str">
        <f>IF(A2521="","",VLOOKUP(A2521,'Base Sites'!A:B,2,FALSE))</f>
        <v/>
      </c>
      <c r="AT2521" t="str">
        <f>IF(A2521="","",VLOOKUP(L2521,'Base Vendeurs'!A:B,2,FALSE))</f>
        <v/>
      </c>
      <c r="AV2521" t="str">
        <f t="shared" si="79"/>
        <v/>
      </c>
    </row>
    <row r="2522" spans="1:48" x14ac:dyDescent="0.25">
      <c r="A2522" s="481"/>
      <c r="B2522" s="481"/>
      <c r="C2522" s="480" t="s">
        <v>5219</v>
      </c>
      <c r="D2522" s="481"/>
      <c r="E2522" s="481"/>
      <c r="F2522" s="481"/>
      <c r="G2522" s="20">
        <v>999.08</v>
      </c>
      <c r="AP2522" t="str">
        <f t="shared" si="78"/>
        <v/>
      </c>
      <c r="AQ2522" t="str">
        <f>IF(A2522="","",VLOOKUP(A2522,'Base Sites'!A:B,2,FALSE))</f>
        <v/>
      </c>
      <c r="AT2522" t="str">
        <f>IF(A2522="","",VLOOKUP(L2522,'Base Vendeurs'!A:B,2,FALSE))</f>
        <v/>
      </c>
      <c r="AV2522" t="str">
        <f t="shared" si="79"/>
        <v/>
      </c>
    </row>
    <row r="2523" spans="1:48" x14ac:dyDescent="0.25">
      <c r="A2523" s="481"/>
      <c r="B2523" s="480" t="s">
        <v>5200</v>
      </c>
      <c r="C2523" s="481"/>
      <c r="D2523" s="481"/>
      <c r="E2523" s="481"/>
      <c r="F2523" s="481"/>
      <c r="G2523" s="20">
        <v>71653.490000000005</v>
      </c>
      <c r="AP2523" t="str">
        <f t="shared" si="78"/>
        <v/>
      </c>
      <c r="AQ2523" t="str">
        <f>IF(A2523="","",VLOOKUP(A2523,'Base Sites'!A:B,2,FALSE))</f>
        <v/>
      </c>
      <c r="AT2523" t="str">
        <f>IF(A2523="","",VLOOKUP(L2523,'Base Vendeurs'!A:B,2,FALSE))</f>
        <v/>
      </c>
      <c r="AV2523" t="str">
        <f t="shared" si="79"/>
        <v/>
      </c>
    </row>
    <row r="2524" spans="1:48" x14ac:dyDescent="0.25">
      <c r="A2524" s="481"/>
      <c r="B2524" s="480" t="s">
        <v>257</v>
      </c>
      <c r="C2524" s="480" t="s">
        <v>33</v>
      </c>
      <c r="D2524" s="464">
        <v>647</v>
      </c>
      <c r="E2524" s="22" t="s">
        <v>267</v>
      </c>
      <c r="F2524" s="22" t="s">
        <v>405</v>
      </c>
      <c r="G2524" s="20">
        <v>4876.34</v>
      </c>
      <c r="AP2524" t="str">
        <f t="shared" si="78"/>
        <v/>
      </c>
      <c r="AQ2524" t="str">
        <f>IF(A2524="","",VLOOKUP(A2524,'Base Sites'!A:B,2,FALSE))</f>
        <v/>
      </c>
      <c r="AT2524" t="str">
        <f>IF(A2524="","",VLOOKUP(L2524,'Base Vendeurs'!A:B,2,FALSE))</f>
        <v/>
      </c>
      <c r="AV2524" t="str">
        <f t="shared" si="79"/>
        <v/>
      </c>
    </row>
    <row r="2525" spans="1:48" x14ac:dyDescent="0.25">
      <c r="A2525" s="481"/>
      <c r="B2525" s="481"/>
      <c r="C2525" s="481"/>
      <c r="D2525" s="464">
        <v>6618</v>
      </c>
      <c r="E2525" s="22" t="s">
        <v>386</v>
      </c>
      <c r="F2525" s="22" t="s">
        <v>3955</v>
      </c>
      <c r="G2525" s="20">
        <v>1456.23</v>
      </c>
      <c r="AP2525" t="str">
        <f t="shared" si="78"/>
        <v/>
      </c>
      <c r="AQ2525" t="str">
        <f>IF(A2525="","",VLOOKUP(A2525,'Base Sites'!A:B,2,FALSE))</f>
        <v/>
      </c>
      <c r="AT2525" t="str">
        <f>IF(A2525="","",VLOOKUP(L2525,'Base Vendeurs'!A:B,2,FALSE))</f>
        <v/>
      </c>
      <c r="AV2525" t="str">
        <f t="shared" si="79"/>
        <v/>
      </c>
    </row>
    <row r="2526" spans="1:48" x14ac:dyDescent="0.25">
      <c r="A2526" s="481"/>
      <c r="B2526" s="481"/>
      <c r="C2526" s="481"/>
      <c r="D2526" s="464">
        <v>6620</v>
      </c>
      <c r="E2526" s="22" t="s">
        <v>273</v>
      </c>
      <c r="F2526" s="22" t="s">
        <v>1346</v>
      </c>
      <c r="G2526" s="20">
        <v>1767.1</v>
      </c>
      <c r="AP2526" t="str">
        <f t="shared" si="78"/>
        <v/>
      </c>
      <c r="AQ2526" t="str">
        <f>IF(A2526="","",VLOOKUP(A2526,'Base Sites'!A:B,2,FALSE))</f>
        <v/>
      </c>
      <c r="AT2526" t="str">
        <f>IF(A2526="","",VLOOKUP(L2526,'Base Vendeurs'!A:B,2,FALSE))</f>
        <v/>
      </c>
      <c r="AV2526" t="str">
        <f t="shared" si="79"/>
        <v/>
      </c>
    </row>
    <row r="2527" spans="1:48" x14ac:dyDescent="0.25">
      <c r="A2527" s="481"/>
      <c r="B2527" s="481"/>
      <c r="C2527" s="481"/>
      <c r="D2527" s="464">
        <v>6649</v>
      </c>
      <c r="E2527" s="22" t="s">
        <v>1247</v>
      </c>
      <c r="F2527" s="22" t="s">
        <v>1344</v>
      </c>
      <c r="G2527" s="20">
        <v>539.05999999999995</v>
      </c>
      <c r="AP2527" t="str">
        <f t="shared" si="78"/>
        <v/>
      </c>
      <c r="AQ2527" t="str">
        <f>IF(A2527="","",VLOOKUP(A2527,'Base Sites'!A:B,2,FALSE))</f>
        <v/>
      </c>
      <c r="AT2527" t="str">
        <f>IF(A2527="","",VLOOKUP(L2527,'Base Vendeurs'!A:B,2,FALSE))</f>
        <v/>
      </c>
      <c r="AV2527" t="str">
        <f t="shared" si="79"/>
        <v/>
      </c>
    </row>
    <row r="2528" spans="1:48" x14ac:dyDescent="0.25">
      <c r="A2528" s="481"/>
      <c r="B2528" s="481"/>
      <c r="C2528" s="481"/>
      <c r="D2528" s="464">
        <v>6677</v>
      </c>
      <c r="E2528" s="22" t="s">
        <v>1348</v>
      </c>
      <c r="F2528" s="22" t="s">
        <v>326</v>
      </c>
      <c r="G2528" s="20">
        <v>1630.44</v>
      </c>
      <c r="AP2528" t="str">
        <f t="shared" si="78"/>
        <v/>
      </c>
      <c r="AQ2528" t="str">
        <f>IF(A2528="","",VLOOKUP(A2528,'Base Sites'!A:B,2,FALSE))</f>
        <v/>
      </c>
      <c r="AT2528" t="str">
        <f>IF(A2528="","",VLOOKUP(L2528,'Base Vendeurs'!A:B,2,FALSE))</f>
        <v/>
      </c>
      <c r="AV2528" t="str">
        <f t="shared" si="79"/>
        <v/>
      </c>
    </row>
    <row r="2529" spans="1:48" x14ac:dyDescent="0.25">
      <c r="A2529" s="481"/>
      <c r="B2529" s="481"/>
      <c r="C2529" s="481"/>
      <c r="D2529" s="464">
        <v>6697</v>
      </c>
      <c r="E2529" s="22" t="s">
        <v>1247</v>
      </c>
      <c r="F2529" s="22" t="s">
        <v>65</v>
      </c>
      <c r="G2529" s="20">
        <v>1345.07</v>
      </c>
      <c r="AP2529" t="str">
        <f t="shared" si="78"/>
        <v/>
      </c>
      <c r="AQ2529" t="str">
        <f>IF(A2529="","",VLOOKUP(A2529,'Base Sites'!A:B,2,FALSE))</f>
        <v/>
      </c>
      <c r="AT2529" t="str">
        <f>IF(A2529="","",VLOOKUP(L2529,'Base Vendeurs'!A:B,2,FALSE))</f>
        <v/>
      </c>
      <c r="AV2529" t="str">
        <f t="shared" si="79"/>
        <v/>
      </c>
    </row>
    <row r="2530" spans="1:48" x14ac:dyDescent="0.25">
      <c r="A2530" s="481"/>
      <c r="B2530" s="481"/>
      <c r="C2530" s="481"/>
      <c r="D2530" s="464">
        <v>6718</v>
      </c>
      <c r="E2530" s="22" t="s">
        <v>2335</v>
      </c>
      <c r="F2530" s="22" t="s">
        <v>4750</v>
      </c>
      <c r="G2530" s="20">
        <v>1271.42</v>
      </c>
      <c r="AP2530" t="str">
        <f t="shared" si="78"/>
        <v/>
      </c>
      <c r="AQ2530" t="str">
        <f>IF(A2530="","",VLOOKUP(A2530,'Base Sites'!A:B,2,FALSE))</f>
        <v/>
      </c>
      <c r="AT2530" t="str">
        <f>IF(A2530="","",VLOOKUP(L2530,'Base Vendeurs'!A:B,2,FALSE))</f>
        <v/>
      </c>
      <c r="AV2530" t="str">
        <f t="shared" si="79"/>
        <v/>
      </c>
    </row>
    <row r="2531" spans="1:48" x14ac:dyDescent="0.25">
      <c r="A2531" s="481"/>
      <c r="B2531" s="481"/>
      <c r="C2531" s="481"/>
      <c r="D2531" s="464">
        <v>9536</v>
      </c>
      <c r="E2531" s="22" t="s">
        <v>267</v>
      </c>
      <c r="F2531" s="22" t="s">
        <v>699</v>
      </c>
      <c r="G2531" s="20">
        <v>11000.22</v>
      </c>
      <c r="AP2531" t="str">
        <f t="shared" si="78"/>
        <v/>
      </c>
      <c r="AQ2531" t="str">
        <f>IF(A2531="","",VLOOKUP(A2531,'Base Sites'!A:B,2,FALSE))</f>
        <v/>
      </c>
      <c r="AT2531" t="str">
        <f>IF(A2531="","",VLOOKUP(L2531,'Base Vendeurs'!A:B,2,FALSE))</f>
        <v/>
      </c>
      <c r="AV2531" t="str">
        <f t="shared" si="79"/>
        <v/>
      </c>
    </row>
    <row r="2532" spans="1:48" x14ac:dyDescent="0.25">
      <c r="A2532" s="481"/>
      <c r="B2532" s="481"/>
      <c r="C2532" s="481"/>
      <c r="D2532" s="464">
        <v>9541</v>
      </c>
      <c r="E2532" s="22" t="s">
        <v>273</v>
      </c>
      <c r="F2532" s="22" t="s">
        <v>3185</v>
      </c>
      <c r="G2532" s="20">
        <v>1278.8800000000001</v>
      </c>
      <c r="AP2532" t="str">
        <f t="shared" si="78"/>
        <v/>
      </c>
      <c r="AQ2532" t="str">
        <f>IF(A2532="","",VLOOKUP(A2532,'Base Sites'!A:B,2,FALSE))</f>
        <v/>
      </c>
      <c r="AT2532" t="str">
        <f>IF(A2532="","",VLOOKUP(L2532,'Base Vendeurs'!A:B,2,FALSE))</f>
        <v/>
      </c>
      <c r="AV2532" t="str">
        <f t="shared" si="79"/>
        <v/>
      </c>
    </row>
    <row r="2533" spans="1:48" x14ac:dyDescent="0.25">
      <c r="A2533" s="481"/>
      <c r="B2533" s="481"/>
      <c r="C2533" s="480" t="s">
        <v>5204</v>
      </c>
      <c r="D2533" s="481"/>
      <c r="E2533" s="481"/>
      <c r="F2533" s="481"/>
      <c r="G2533" s="20">
        <v>25164.76</v>
      </c>
      <c r="AP2533" t="str">
        <f t="shared" si="78"/>
        <v/>
      </c>
      <c r="AQ2533" t="str">
        <f>IF(A2533="","",VLOOKUP(A2533,'Base Sites'!A:B,2,FALSE))</f>
        <v/>
      </c>
      <c r="AT2533" t="str">
        <f>IF(A2533="","",VLOOKUP(L2533,'Base Vendeurs'!A:B,2,FALSE))</f>
        <v/>
      </c>
      <c r="AV2533" t="str">
        <f t="shared" si="79"/>
        <v/>
      </c>
    </row>
    <row r="2534" spans="1:48" x14ac:dyDescent="0.25">
      <c r="A2534" s="481"/>
      <c r="B2534" s="481"/>
      <c r="C2534" s="480" t="s">
        <v>70</v>
      </c>
      <c r="D2534" s="464">
        <v>763</v>
      </c>
      <c r="E2534" s="22" t="s">
        <v>260</v>
      </c>
      <c r="F2534" s="22" t="s">
        <v>690</v>
      </c>
      <c r="G2534" s="20">
        <v>757.45</v>
      </c>
      <c r="AP2534" t="str">
        <f t="shared" si="78"/>
        <v/>
      </c>
      <c r="AQ2534" t="str">
        <f>IF(A2534="","",VLOOKUP(A2534,'Base Sites'!A:B,2,FALSE))</f>
        <v/>
      </c>
      <c r="AT2534" t="str">
        <f>IF(A2534="","",VLOOKUP(L2534,'Base Vendeurs'!A:B,2,FALSE))</f>
        <v/>
      </c>
      <c r="AV2534" t="str">
        <f t="shared" si="79"/>
        <v/>
      </c>
    </row>
    <row r="2535" spans="1:48" x14ac:dyDescent="0.25">
      <c r="A2535" s="481"/>
      <c r="B2535" s="481"/>
      <c r="C2535" s="481"/>
      <c r="D2535" s="464">
        <v>6644</v>
      </c>
      <c r="E2535" s="22" t="s">
        <v>1247</v>
      </c>
      <c r="F2535" s="22" t="s">
        <v>4757</v>
      </c>
      <c r="G2535" s="20">
        <v>673.04</v>
      </c>
      <c r="AP2535" t="str">
        <f t="shared" si="78"/>
        <v/>
      </c>
      <c r="AQ2535" t="str">
        <f>IF(A2535="","",VLOOKUP(A2535,'Base Sites'!A:B,2,FALSE))</f>
        <v/>
      </c>
      <c r="AT2535" t="str">
        <f>IF(A2535="","",VLOOKUP(L2535,'Base Vendeurs'!A:B,2,FALSE))</f>
        <v/>
      </c>
      <c r="AV2535" t="str">
        <f t="shared" si="79"/>
        <v/>
      </c>
    </row>
    <row r="2536" spans="1:48" x14ac:dyDescent="0.25">
      <c r="A2536" s="481"/>
      <c r="B2536" s="481"/>
      <c r="C2536" s="481"/>
      <c r="D2536" s="464">
        <v>6674</v>
      </c>
      <c r="E2536" s="22" t="s">
        <v>273</v>
      </c>
      <c r="F2536" s="22" t="s">
        <v>686</v>
      </c>
      <c r="G2536" s="20">
        <v>1509.88</v>
      </c>
      <c r="AP2536" t="str">
        <f t="shared" si="78"/>
        <v/>
      </c>
      <c r="AQ2536" t="str">
        <f>IF(A2536="","",VLOOKUP(A2536,'Base Sites'!A:B,2,FALSE))</f>
        <v/>
      </c>
      <c r="AT2536" t="str">
        <f>IF(A2536="","",VLOOKUP(L2536,'Base Vendeurs'!A:B,2,FALSE))</f>
        <v/>
      </c>
      <c r="AV2536" t="str">
        <f t="shared" si="79"/>
        <v/>
      </c>
    </row>
    <row r="2537" spans="1:48" x14ac:dyDescent="0.25">
      <c r="A2537" s="481"/>
      <c r="B2537" s="481"/>
      <c r="C2537" s="481"/>
      <c r="D2537" s="464">
        <v>6735</v>
      </c>
      <c r="E2537" s="22" t="s">
        <v>1348</v>
      </c>
      <c r="F2537" s="22" t="s">
        <v>690</v>
      </c>
      <c r="G2537" s="20">
        <v>1370.65</v>
      </c>
      <c r="AP2537" t="str">
        <f t="shared" si="78"/>
        <v/>
      </c>
      <c r="AQ2537" t="str">
        <f>IF(A2537="","",VLOOKUP(A2537,'Base Sites'!A:B,2,FALSE))</f>
        <v/>
      </c>
      <c r="AT2537" t="str">
        <f>IF(A2537="","",VLOOKUP(L2537,'Base Vendeurs'!A:B,2,FALSE))</f>
        <v/>
      </c>
      <c r="AV2537" t="str">
        <f t="shared" si="79"/>
        <v/>
      </c>
    </row>
    <row r="2538" spans="1:48" x14ac:dyDescent="0.25">
      <c r="A2538" s="481"/>
      <c r="B2538" s="481"/>
      <c r="C2538" s="480" t="s">
        <v>5205</v>
      </c>
      <c r="D2538" s="481"/>
      <c r="E2538" s="481"/>
      <c r="F2538" s="481"/>
      <c r="G2538" s="20">
        <v>4311.0200000000004</v>
      </c>
      <c r="AP2538" t="str">
        <f t="shared" si="78"/>
        <v/>
      </c>
      <c r="AQ2538" t="str">
        <f>IF(A2538="","",VLOOKUP(A2538,'Base Sites'!A:B,2,FALSE))</f>
        <v/>
      </c>
      <c r="AT2538" t="str">
        <f>IF(A2538="","",VLOOKUP(L2538,'Base Vendeurs'!A:B,2,FALSE))</f>
        <v/>
      </c>
      <c r="AV2538" t="str">
        <f t="shared" si="79"/>
        <v/>
      </c>
    </row>
    <row r="2539" spans="1:48" x14ac:dyDescent="0.25">
      <c r="A2539" s="481"/>
      <c r="B2539" s="481"/>
      <c r="C2539" s="480" t="s">
        <v>75</v>
      </c>
      <c r="D2539" s="464">
        <v>6671</v>
      </c>
      <c r="E2539" s="22" t="s">
        <v>267</v>
      </c>
      <c r="F2539" s="22" t="s">
        <v>419</v>
      </c>
      <c r="G2539" s="20">
        <v>1394.87</v>
      </c>
      <c r="AP2539" t="str">
        <f t="shared" si="78"/>
        <v/>
      </c>
      <c r="AQ2539" t="str">
        <f>IF(A2539="","",VLOOKUP(A2539,'Base Sites'!A:B,2,FALSE))</f>
        <v/>
      </c>
      <c r="AT2539" t="str">
        <f>IF(A2539="","",VLOOKUP(L2539,'Base Vendeurs'!A:B,2,FALSE))</f>
        <v/>
      </c>
      <c r="AV2539" t="str">
        <f t="shared" si="79"/>
        <v/>
      </c>
    </row>
    <row r="2540" spans="1:48" x14ac:dyDescent="0.25">
      <c r="A2540" s="481"/>
      <c r="B2540" s="481"/>
      <c r="C2540" s="481"/>
      <c r="D2540" s="464">
        <v>6695</v>
      </c>
      <c r="E2540" s="22" t="s">
        <v>386</v>
      </c>
      <c r="F2540" s="22" t="s">
        <v>419</v>
      </c>
      <c r="G2540" s="20">
        <v>1600.27</v>
      </c>
      <c r="AP2540" t="str">
        <f t="shared" si="78"/>
        <v/>
      </c>
      <c r="AQ2540" t="str">
        <f>IF(A2540="","",VLOOKUP(A2540,'Base Sites'!A:B,2,FALSE))</f>
        <v/>
      </c>
      <c r="AT2540" t="str">
        <f>IF(A2540="","",VLOOKUP(L2540,'Base Vendeurs'!A:B,2,FALSE))</f>
        <v/>
      </c>
      <c r="AV2540" t="str">
        <f t="shared" si="79"/>
        <v/>
      </c>
    </row>
    <row r="2541" spans="1:48" x14ac:dyDescent="0.25">
      <c r="A2541" s="481"/>
      <c r="B2541" s="481"/>
      <c r="C2541" s="481"/>
      <c r="D2541" s="464">
        <v>6701</v>
      </c>
      <c r="E2541" s="22" t="s">
        <v>2365</v>
      </c>
      <c r="F2541" s="22" t="s">
        <v>419</v>
      </c>
      <c r="G2541" s="20">
        <v>1581.84</v>
      </c>
      <c r="AP2541" t="str">
        <f t="shared" si="78"/>
        <v/>
      </c>
      <c r="AQ2541" t="str">
        <f>IF(A2541="","",VLOOKUP(A2541,'Base Sites'!A:B,2,FALSE))</f>
        <v/>
      </c>
      <c r="AT2541" t="str">
        <f>IF(A2541="","",VLOOKUP(L2541,'Base Vendeurs'!A:B,2,FALSE))</f>
        <v/>
      </c>
      <c r="AV2541" t="str">
        <f t="shared" si="79"/>
        <v/>
      </c>
    </row>
    <row r="2542" spans="1:48" x14ac:dyDescent="0.25">
      <c r="A2542" s="481"/>
      <c r="B2542" s="481"/>
      <c r="C2542" s="481"/>
      <c r="D2542" s="464">
        <v>6714</v>
      </c>
      <c r="E2542" s="22" t="s">
        <v>263</v>
      </c>
      <c r="F2542" s="22" t="s">
        <v>419</v>
      </c>
      <c r="G2542" s="20">
        <v>2197.44</v>
      </c>
      <c r="AP2542" t="str">
        <f t="shared" si="78"/>
        <v/>
      </c>
      <c r="AQ2542" t="str">
        <f>IF(A2542="","",VLOOKUP(A2542,'Base Sites'!A:B,2,FALSE))</f>
        <v/>
      </c>
      <c r="AT2542" t="str">
        <f>IF(A2542="","",VLOOKUP(L2542,'Base Vendeurs'!A:B,2,FALSE))</f>
        <v/>
      </c>
      <c r="AV2542" t="str">
        <f t="shared" si="79"/>
        <v/>
      </c>
    </row>
    <row r="2543" spans="1:48" x14ac:dyDescent="0.25">
      <c r="A2543" s="481"/>
      <c r="B2543" s="481"/>
      <c r="C2543" s="480" t="s">
        <v>5223</v>
      </c>
      <c r="D2543" s="481"/>
      <c r="E2543" s="481"/>
      <c r="F2543" s="481"/>
      <c r="G2543" s="20">
        <v>6774.42</v>
      </c>
      <c r="AP2543" t="str">
        <f t="shared" si="78"/>
        <v/>
      </c>
      <c r="AQ2543" t="str">
        <f>IF(A2543="","",VLOOKUP(A2543,'Base Sites'!A:B,2,FALSE))</f>
        <v/>
      </c>
      <c r="AT2543" t="str">
        <f>IF(A2543="","",VLOOKUP(L2543,'Base Vendeurs'!A:B,2,FALSE))</f>
        <v/>
      </c>
      <c r="AV2543" t="str">
        <f t="shared" si="79"/>
        <v/>
      </c>
    </row>
    <row r="2544" spans="1:48" x14ac:dyDescent="0.25">
      <c r="A2544" s="481"/>
      <c r="B2544" s="481"/>
      <c r="C2544" s="22" t="s">
        <v>109</v>
      </c>
      <c r="D2544" s="464">
        <v>6710</v>
      </c>
      <c r="E2544" s="22" t="s">
        <v>386</v>
      </c>
      <c r="F2544" s="22" t="s">
        <v>2358</v>
      </c>
      <c r="G2544" s="20">
        <v>1829.16</v>
      </c>
      <c r="AP2544" t="str">
        <f t="shared" si="78"/>
        <v/>
      </c>
      <c r="AQ2544" t="str">
        <f>IF(A2544="","",VLOOKUP(A2544,'Base Sites'!A:B,2,FALSE))</f>
        <v/>
      </c>
      <c r="AT2544" t="str">
        <f>IF(A2544="","",VLOOKUP(L2544,'Base Vendeurs'!A:B,2,FALSE))</f>
        <v/>
      </c>
      <c r="AV2544" t="str">
        <f t="shared" si="79"/>
        <v/>
      </c>
    </row>
    <row r="2545" spans="1:48" x14ac:dyDescent="0.25">
      <c r="A2545" s="481"/>
      <c r="B2545" s="481"/>
      <c r="C2545" s="480" t="s">
        <v>5206</v>
      </c>
      <c r="D2545" s="481"/>
      <c r="E2545" s="481"/>
      <c r="F2545" s="481"/>
      <c r="G2545" s="20">
        <v>1829.16</v>
      </c>
      <c r="AP2545" t="str">
        <f t="shared" si="78"/>
        <v/>
      </c>
      <c r="AQ2545" t="str">
        <f>IF(A2545="","",VLOOKUP(A2545,'Base Sites'!A:B,2,FALSE))</f>
        <v/>
      </c>
      <c r="AT2545" t="str">
        <f>IF(A2545="","",VLOOKUP(L2545,'Base Vendeurs'!A:B,2,FALSE))</f>
        <v/>
      </c>
      <c r="AV2545" t="str">
        <f t="shared" si="79"/>
        <v/>
      </c>
    </row>
    <row r="2546" spans="1:48" x14ac:dyDescent="0.25">
      <c r="A2546" s="481"/>
      <c r="B2546" s="481"/>
      <c r="C2546" s="480" t="s">
        <v>161</v>
      </c>
      <c r="D2546" s="464">
        <v>6627</v>
      </c>
      <c r="E2546" s="22" t="s">
        <v>273</v>
      </c>
      <c r="F2546" s="22" t="s">
        <v>696</v>
      </c>
      <c r="G2546" s="20">
        <v>3836.18</v>
      </c>
      <c r="AP2546" t="str">
        <f t="shared" si="78"/>
        <v/>
      </c>
      <c r="AQ2546" t="str">
        <f>IF(A2546="","",VLOOKUP(A2546,'Base Sites'!A:B,2,FALSE))</f>
        <v/>
      </c>
      <c r="AT2546" t="str">
        <f>IF(A2546="","",VLOOKUP(L2546,'Base Vendeurs'!A:B,2,FALSE))</f>
        <v/>
      </c>
      <c r="AV2546" t="str">
        <f t="shared" si="79"/>
        <v/>
      </c>
    </row>
    <row r="2547" spans="1:48" x14ac:dyDescent="0.25">
      <c r="A2547" s="481"/>
      <c r="B2547" s="481"/>
      <c r="C2547" s="481"/>
      <c r="D2547" s="464">
        <v>6681</v>
      </c>
      <c r="E2547" s="22" t="s">
        <v>386</v>
      </c>
      <c r="F2547" s="22" t="s">
        <v>3193</v>
      </c>
      <c r="G2547" s="20">
        <v>3423.35</v>
      </c>
      <c r="AP2547" t="str">
        <f t="shared" si="78"/>
        <v/>
      </c>
      <c r="AQ2547" t="str">
        <f>IF(A2547="","",VLOOKUP(A2547,'Base Sites'!A:B,2,FALSE))</f>
        <v/>
      </c>
      <c r="AT2547" t="str">
        <f>IF(A2547="","",VLOOKUP(L2547,'Base Vendeurs'!A:B,2,FALSE))</f>
        <v/>
      </c>
      <c r="AV2547" t="str">
        <f t="shared" si="79"/>
        <v/>
      </c>
    </row>
    <row r="2548" spans="1:48" x14ac:dyDescent="0.25">
      <c r="A2548" s="481"/>
      <c r="B2548" s="481"/>
      <c r="C2548" s="480" t="s">
        <v>5207</v>
      </c>
      <c r="D2548" s="481"/>
      <c r="E2548" s="481"/>
      <c r="F2548" s="481"/>
      <c r="G2548" s="20">
        <v>7259.53</v>
      </c>
      <c r="AP2548" t="str">
        <f t="shared" si="78"/>
        <v/>
      </c>
      <c r="AQ2548" t="str">
        <f>IF(A2548="","",VLOOKUP(A2548,'Base Sites'!A:B,2,FALSE))</f>
        <v/>
      </c>
      <c r="AT2548" t="str">
        <f>IF(A2548="","",VLOOKUP(L2548,'Base Vendeurs'!A:B,2,FALSE))</f>
        <v/>
      </c>
      <c r="AV2548" t="str">
        <f t="shared" si="79"/>
        <v/>
      </c>
    </row>
    <row r="2549" spans="1:48" x14ac:dyDescent="0.25">
      <c r="A2549" s="481"/>
      <c r="B2549" s="481"/>
      <c r="C2549" s="22" t="s">
        <v>197</v>
      </c>
      <c r="D2549" s="464">
        <v>6721</v>
      </c>
      <c r="E2549" s="22" t="s">
        <v>386</v>
      </c>
      <c r="F2549" s="22" t="s">
        <v>4767</v>
      </c>
      <c r="G2549" s="20">
        <v>1679.5</v>
      </c>
      <c r="AP2549" t="str">
        <f t="shared" si="78"/>
        <v/>
      </c>
      <c r="AQ2549" t="str">
        <f>IF(A2549="","",VLOOKUP(A2549,'Base Sites'!A:B,2,FALSE))</f>
        <v/>
      </c>
      <c r="AT2549" t="str">
        <f>IF(A2549="","",VLOOKUP(L2549,'Base Vendeurs'!A:B,2,FALSE))</f>
        <v/>
      </c>
      <c r="AV2549" t="str">
        <f t="shared" si="79"/>
        <v/>
      </c>
    </row>
    <row r="2550" spans="1:48" x14ac:dyDescent="0.25">
      <c r="A2550" s="481"/>
      <c r="B2550" s="481"/>
      <c r="C2550" s="480" t="s">
        <v>5212</v>
      </c>
      <c r="D2550" s="481"/>
      <c r="E2550" s="481"/>
      <c r="F2550" s="481"/>
      <c r="G2550" s="20">
        <v>1679.5</v>
      </c>
      <c r="AP2550" t="str">
        <f t="shared" si="78"/>
        <v/>
      </c>
      <c r="AQ2550" t="str">
        <f>IF(A2550="","",VLOOKUP(A2550,'Base Sites'!A:B,2,FALSE))</f>
        <v/>
      </c>
      <c r="AT2550" t="str">
        <f>IF(A2550="","",VLOOKUP(L2550,'Base Vendeurs'!A:B,2,FALSE))</f>
        <v/>
      </c>
      <c r="AV2550" t="str">
        <f t="shared" si="79"/>
        <v/>
      </c>
    </row>
    <row r="2551" spans="1:48" x14ac:dyDescent="0.25">
      <c r="A2551" s="481"/>
      <c r="B2551" s="481"/>
      <c r="C2551" s="480" t="s">
        <v>219</v>
      </c>
      <c r="D2551" s="464">
        <v>6686</v>
      </c>
      <c r="E2551" s="22" t="s">
        <v>273</v>
      </c>
      <c r="F2551" s="22" t="s">
        <v>692</v>
      </c>
      <c r="G2551" s="20">
        <v>2142.77</v>
      </c>
      <c r="AP2551" t="str">
        <f t="shared" si="78"/>
        <v/>
      </c>
      <c r="AQ2551" t="str">
        <f>IF(A2551="","",VLOOKUP(A2551,'Base Sites'!A:B,2,FALSE))</f>
        <v/>
      </c>
      <c r="AT2551" t="str">
        <f>IF(A2551="","",VLOOKUP(L2551,'Base Vendeurs'!A:B,2,FALSE))</f>
        <v/>
      </c>
      <c r="AV2551" t="str">
        <f t="shared" si="79"/>
        <v/>
      </c>
    </row>
    <row r="2552" spans="1:48" x14ac:dyDescent="0.25">
      <c r="A2552" s="481"/>
      <c r="B2552" s="481"/>
      <c r="C2552" s="481"/>
      <c r="D2552" s="464">
        <v>6713</v>
      </c>
      <c r="E2552" s="22" t="s">
        <v>263</v>
      </c>
      <c r="F2552" s="22" t="s">
        <v>2218</v>
      </c>
      <c r="G2552" s="20">
        <v>1062.5</v>
      </c>
      <c r="AP2552" t="str">
        <f t="shared" si="78"/>
        <v/>
      </c>
      <c r="AQ2552" t="str">
        <f>IF(A2552="","",VLOOKUP(A2552,'Base Sites'!A:B,2,FALSE))</f>
        <v/>
      </c>
      <c r="AT2552" t="str">
        <f>IF(A2552="","",VLOOKUP(L2552,'Base Vendeurs'!A:B,2,FALSE))</f>
        <v/>
      </c>
      <c r="AV2552" t="str">
        <f t="shared" si="79"/>
        <v/>
      </c>
    </row>
    <row r="2553" spans="1:48" x14ac:dyDescent="0.25">
      <c r="A2553" s="481"/>
      <c r="B2553" s="481"/>
      <c r="C2553" s="480" t="s">
        <v>5213</v>
      </c>
      <c r="D2553" s="481"/>
      <c r="E2553" s="481"/>
      <c r="F2553" s="481"/>
      <c r="G2553" s="20">
        <v>3205.27</v>
      </c>
      <c r="AP2553" t="str">
        <f t="shared" si="78"/>
        <v/>
      </c>
      <c r="AQ2553" t="str">
        <f>IF(A2553="","",VLOOKUP(A2553,'Base Sites'!A:B,2,FALSE))</f>
        <v/>
      </c>
      <c r="AT2553" t="str">
        <f>IF(A2553="","",VLOOKUP(L2553,'Base Vendeurs'!A:B,2,FALSE))</f>
        <v/>
      </c>
      <c r="AV2553" t="str">
        <f t="shared" si="79"/>
        <v/>
      </c>
    </row>
    <row r="2554" spans="1:48" x14ac:dyDescent="0.25">
      <c r="A2554" s="481"/>
      <c r="B2554" s="481"/>
      <c r="C2554" s="480" t="s">
        <v>259</v>
      </c>
      <c r="D2554" s="464">
        <v>643</v>
      </c>
      <c r="E2554" s="480" t="s">
        <v>260</v>
      </c>
      <c r="F2554" s="22" t="s">
        <v>1929</v>
      </c>
      <c r="G2554" s="20">
        <v>135.24</v>
      </c>
      <c r="AP2554" t="str">
        <f t="shared" si="78"/>
        <v/>
      </c>
      <c r="AQ2554" t="str">
        <f>IF(A2554="","",VLOOKUP(A2554,'Base Sites'!A:B,2,FALSE))</f>
        <v/>
      </c>
      <c r="AT2554" t="str">
        <f>IF(A2554="","",VLOOKUP(L2554,'Base Vendeurs'!A:B,2,FALSE))</f>
        <v/>
      </c>
      <c r="AV2554" t="str">
        <f t="shared" si="79"/>
        <v/>
      </c>
    </row>
    <row r="2555" spans="1:48" x14ac:dyDescent="0.25">
      <c r="A2555" s="481"/>
      <c r="B2555" s="481"/>
      <c r="C2555" s="481"/>
      <c r="D2555" s="464">
        <v>764</v>
      </c>
      <c r="E2555" s="481" t="s">
        <v>260</v>
      </c>
      <c r="F2555" s="22" t="s">
        <v>4759</v>
      </c>
      <c r="G2555" s="20">
        <v>751.13</v>
      </c>
      <c r="AP2555" t="str">
        <f t="shared" si="78"/>
        <v/>
      </c>
      <c r="AQ2555" t="str">
        <f>IF(A2555="","",VLOOKUP(A2555,'Base Sites'!A:B,2,FALSE))</f>
        <v/>
      </c>
      <c r="AT2555" t="str">
        <f>IF(A2555="","",VLOOKUP(L2555,'Base Vendeurs'!A:B,2,FALSE))</f>
        <v/>
      </c>
      <c r="AV2555" t="str">
        <f t="shared" si="79"/>
        <v/>
      </c>
    </row>
    <row r="2556" spans="1:48" x14ac:dyDescent="0.25">
      <c r="A2556" s="481"/>
      <c r="B2556" s="481"/>
      <c r="C2556" s="481"/>
      <c r="D2556" s="464">
        <v>768</v>
      </c>
      <c r="E2556" s="481" t="s">
        <v>260</v>
      </c>
      <c r="F2556" s="22" t="s">
        <v>4761</v>
      </c>
      <c r="G2556" s="20">
        <v>1558.12</v>
      </c>
      <c r="AP2556" t="str">
        <f t="shared" si="78"/>
        <v/>
      </c>
      <c r="AQ2556" t="str">
        <f>IF(A2556="","",VLOOKUP(A2556,'Base Sites'!A:B,2,FALSE))</f>
        <v/>
      </c>
      <c r="AT2556" t="str">
        <f>IF(A2556="","",VLOOKUP(L2556,'Base Vendeurs'!A:B,2,FALSE))</f>
        <v/>
      </c>
      <c r="AV2556" t="str">
        <f t="shared" si="79"/>
        <v/>
      </c>
    </row>
    <row r="2557" spans="1:48" x14ac:dyDescent="0.25">
      <c r="A2557" s="481"/>
      <c r="B2557" s="481"/>
      <c r="C2557" s="481"/>
      <c r="D2557" s="464">
        <v>771</v>
      </c>
      <c r="E2557" s="481" t="s">
        <v>260</v>
      </c>
      <c r="F2557" s="22" t="s">
        <v>4763</v>
      </c>
      <c r="G2557" s="20">
        <v>367.8</v>
      </c>
      <c r="AP2557" t="str">
        <f t="shared" si="78"/>
        <v/>
      </c>
      <c r="AQ2557" t="str">
        <f>IF(A2557="","",VLOOKUP(A2557,'Base Sites'!A:B,2,FALSE))</f>
        <v/>
      </c>
      <c r="AT2557" t="str">
        <f>IF(A2557="","",VLOOKUP(L2557,'Base Vendeurs'!A:B,2,FALSE))</f>
        <v/>
      </c>
      <c r="AV2557" t="str">
        <f t="shared" si="79"/>
        <v/>
      </c>
    </row>
    <row r="2558" spans="1:48" x14ac:dyDescent="0.25">
      <c r="A2558" s="481"/>
      <c r="B2558" s="481"/>
      <c r="C2558" s="481"/>
      <c r="D2558" s="464">
        <v>800</v>
      </c>
      <c r="E2558" s="481" t="s">
        <v>260</v>
      </c>
      <c r="F2558" s="22" t="s">
        <v>1933</v>
      </c>
      <c r="G2558" s="20">
        <v>679.51</v>
      </c>
      <c r="AP2558" t="str">
        <f t="shared" si="78"/>
        <v/>
      </c>
      <c r="AQ2558" t="str">
        <f>IF(A2558="","",VLOOKUP(A2558,'Base Sites'!A:B,2,FALSE))</f>
        <v/>
      </c>
      <c r="AT2558" t="str">
        <f>IF(A2558="","",VLOOKUP(L2558,'Base Vendeurs'!A:B,2,FALSE))</f>
        <v/>
      </c>
      <c r="AV2558" t="str">
        <f t="shared" si="79"/>
        <v/>
      </c>
    </row>
    <row r="2559" spans="1:48" x14ac:dyDescent="0.25">
      <c r="A2559" s="481"/>
      <c r="B2559" s="481"/>
      <c r="C2559" s="481"/>
      <c r="D2559" s="464">
        <v>801</v>
      </c>
      <c r="E2559" s="481" t="s">
        <v>260</v>
      </c>
      <c r="F2559" s="22" t="s">
        <v>2354</v>
      </c>
      <c r="G2559" s="20">
        <v>796.8</v>
      </c>
      <c r="AP2559" t="str">
        <f t="shared" si="78"/>
        <v/>
      </c>
      <c r="AQ2559" t="str">
        <f>IF(A2559="","",VLOOKUP(A2559,'Base Sites'!A:B,2,FALSE))</f>
        <v/>
      </c>
      <c r="AT2559" t="str">
        <f>IF(A2559="","",VLOOKUP(L2559,'Base Vendeurs'!A:B,2,FALSE))</f>
        <v/>
      </c>
      <c r="AV2559" t="str">
        <f t="shared" si="79"/>
        <v/>
      </c>
    </row>
    <row r="2560" spans="1:48" x14ac:dyDescent="0.25">
      <c r="A2560" s="481"/>
      <c r="B2560" s="481"/>
      <c r="C2560" s="481"/>
      <c r="D2560" s="464">
        <v>803</v>
      </c>
      <c r="E2560" s="481" t="s">
        <v>260</v>
      </c>
      <c r="F2560" s="22" t="s">
        <v>1802</v>
      </c>
      <c r="G2560" s="20">
        <v>500.17</v>
      </c>
      <c r="AP2560" t="str">
        <f t="shared" si="78"/>
        <v/>
      </c>
      <c r="AQ2560" t="str">
        <f>IF(A2560="","",VLOOKUP(A2560,'Base Sites'!A:B,2,FALSE))</f>
        <v/>
      </c>
      <c r="AT2560" t="str">
        <f>IF(A2560="","",VLOOKUP(L2560,'Base Vendeurs'!A:B,2,FALSE))</f>
        <v/>
      </c>
      <c r="AV2560" t="str">
        <f t="shared" si="79"/>
        <v/>
      </c>
    </row>
    <row r="2561" spans="1:48" x14ac:dyDescent="0.25">
      <c r="A2561" s="481"/>
      <c r="B2561" s="481"/>
      <c r="C2561" s="481"/>
      <c r="D2561" s="464">
        <v>805</v>
      </c>
      <c r="E2561" s="22" t="s">
        <v>1247</v>
      </c>
      <c r="F2561" s="22" t="s">
        <v>3183</v>
      </c>
      <c r="G2561" s="20">
        <v>197.86999999999998</v>
      </c>
      <c r="AP2561" t="str">
        <f t="shared" si="78"/>
        <v/>
      </c>
      <c r="AQ2561" t="str">
        <f>IF(A2561="","",VLOOKUP(A2561,'Base Sites'!A:B,2,FALSE))</f>
        <v/>
      </c>
      <c r="AT2561" t="str">
        <f>IF(A2561="","",VLOOKUP(L2561,'Base Vendeurs'!A:B,2,FALSE))</f>
        <v/>
      </c>
      <c r="AV2561" t="str">
        <f t="shared" si="79"/>
        <v/>
      </c>
    </row>
    <row r="2562" spans="1:48" x14ac:dyDescent="0.25">
      <c r="A2562" s="481"/>
      <c r="B2562" s="481"/>
      <c r="C2562" s="481"/>
      <c r="D2562" s="464">
        <v>812</v>
      </c>
      <c r="E2562" s="22" t="s">
        <v>263</v>
      </c>
      <c r="F2562" s="22" t="s">
        <v>3934</v>
      </c>
      <c r="G2562" s="20">
        <v>506.88</v>
      </c>
      <c r="AP2562" t="str">
        <f t="shared" ref="AP2562:AP2625" si="80">IF(AM2562="","",+AL2562/AM2562)</f>
        <v/>
      </c>
      <c r="AQ2562" t="str">
        <f>IF(A2562="","",VLOOKUP(A2562,'Base Sites'!A:B,2,FALSE))</f>
        <v/>
      </c>
      <c r="AT2562" t="str">
        <f>IF(A2562="","",VLOOKUP(L2562,'Base Vendeurs'!A:B,2,FALSE))</f>
        <v/>
      </c>
      <c r="AV2562" t="str">
        <f t="shared" si="79"/>
        <v/>
      </c>
    </row>
    <row r="2563" spans="1:48" x14ac:dyDescent="0.25">
      <c r="A2563" s="481"/>
      <c r="B2563" s="481"/>
      <c r="C2563" s="481"/>
      <c r="D2563" s="464">
        <v>2123</v>
      </c>
      <c r="E2563" s="480" t="s">
        <v>1247</v>
      </c>
      <c r="F2563" s="22" t="s">
        <v>4754</v>
      </c>
      <c r="G2563" s="20">
        <v>2549.5</v>
      </c>
      <c r="AP2563" t="str">
        <f t="shared" si="80"/>
        <v/>
      </c>
      <c r="AQ2563" t="str">
        <f>IF(A2563="","",VLOOKUP(A2563,'Base Sites'!A:B,2,FALSE))</f>
        <v/>
      </c>
      <c r="AT2563" t="str">
        <f>IF(A2563="","",VLOOKUP(L2563,'Base Vendeurs'!A:B,2,FALSE))</f>
        <v/>
      </c>
      <c r="AV2563" t="str">
        <f t="shared" ref="AV2563:AV2626" si="81">IF(A2563="","",+AU2563/S2563)</f>
        <v/>
      </c>
    </row>
    <row r="2564" spans="1:48" x14ac:dyDescent="0.25">
      <c r="A2564" s="481"/>
      <c r="B2564" s="481"/>
      <c r="C2564" s="481"/>
      <c r="D2564" s="464">
        <v>6662</v>
      </c>
      <c r="E2564" s="481" t="s">
        <v>1247</v>
      </c>
      <c r="F2564" s="22" t="s">
        <v>1246</v>
      </c>
      <c r="G2564" s="20">
        <v>1880.65</v>
      </c>
      <c r="AP2564" t="str">
        <f t="shared" si="80"/>
        <v/>
      </c>
      <c r="AQ2564" t="str">
        <f>IF(A2564="","",VLOOKUP(A2564,'Base Sites'!A:B,2,FALSE))</f>
        <v/>
      </c>
      <c r="AT2564" t="str">
        <f>IF(A2564="","",VLOOKUP(L2564,'Base Vendeurs'!A:B,2,FALSE))</f>
        <v/>
      </c>
      <c r="AV2564" t="str">
        <f t="shared" si="81"/>
        <v/>
      </c>
    </row>
    <row r="2565" spans="1:48" x14ac:dyDescent="0.25">
      <c r="A2565" s="481"/>
      <c r="B2565" s="481"/>
      <c r="C2565" s="481"/>
      <c r="D2565" s="464">
        <v>6664</v>
      </c>
      <c r="E2565" s="22" t="s">
        <v>267</v>
      </c>
      <c r="F2565" s="22" t="s">
        <v>3961</v>
      </c>
      <c r="G2565" s="20">
        <v>2230.15</v>
      </c>
      <c r="AP2565" t="str">
        <f t="shared" si="80"/>
        <v/>
      </c>
      <c r="AQ2565" t="str">
        <f>IF(A2565="","",VLOOKUP(A2565,'Base Sites'!A:B,2,FALSE))</f>
        <v/>
      </c>
      <c r="AT2565" t="str">
        <f>IF(A2565="","",VLOOKUP(L2565,'Base Vendeurs'!A:B,2,FALSE))</f>
        <v/>
      </c>
      <c r="AV2565" t="str">
        <f t="shared" si="81"/>
        <v/>
      </c>
    </row>
    <row r="2566" spans="1:48" x14ac:dyDescent="0.25">
      <c r="A2566" s="481"/>
      <c r="B2566" s="481"/>
      <c r="C2566" s="481"/>
      <c r="D2566" s="464">
        <v>6669</v>
      </c>
      <c r="E2566" s="480" t="s">
        <v>260</v>
      </c>
      <c r="F2566" s="22" t="s">
        <v>3191</v>
      </c>
      <c r="G2566" s="20">
        <v>484.97</v>
      </c>
      <c r="AP2566" t="str">
        <f t="shared" si="80"/>
        <v/>
      </c>
      <c r="AQ2566" t="str">
        <f>IF(A2566="","",VLOOKUP(A2566,'Base Sites'!A:B,2,FALSE))</f>
        <v/>
      </c>
      <c r="AT2566" t="str">
        <f>IF(A2566="","",VLOOKUP(L2566,'Base Vendeurs'!A:B,2,FALSE))</f>
        <v/>
      </c>
      <c r="AV2566" t="str">
        <f t="shared" si="81"/>
        <v/>
      </c>
    </row>
    <row r="2567" spans="1:48" x14ac:dyDescent="0.25">
      <c r="A2567" s="481"/>
      <c r="B2567" s="481"/>
      <c r="C2567" s="481"/>
      <c r="D2567" s="464">
        <v>6689</v>
      </c>
      <c r="E2567" s="481" t="s">
        <v>260</v>
      </c>
      <c r="F2567" s="22" t="s">
        <v>3946</v>
      </c>
      <c r="G2567" s="20">
        <v>552.5</v>
      </c>
      <c r="AP2567" t="str">
        <f t="shared" si="80"/>
        <v/>
      </c>
      <c r="AQ2567" t="str">
        <f>IF(A2567="","",VLOOKUP(A2567,'Base Sites'!A:B,2,FALSE))</f>
        <v/>
      </c>
      <c r="AT2567" t="str">
        <f>IF(A2567="","",VLOOKUP(L2567,'Base Vendeurs'!A:B,2,FALSE))</f>
        <v/>
      </c>
      <c r="AV2567" t="str">
        <f t="shared" si="81"/>
        <v/>
      </c>
    </row>
    <row r="2568" spans="1:48" x14ac:dyDescent="0.25">
      <c r="A2568" s="481"/>
      <c r="B2568" s="481"/>
      <c r="C2568" s="481"/>
      <c r="D2568" s="464">
        <v>6700</v>
      </c>
      <c r="E2568" s="22" t="s">
        <v>267</v>
      </c>
      <c r="F2568" s="22" t="s">
        <v>3963</v>
      </c>
      <c r="G2568" s="20">
        <v>3048.24</v>
      </c>
      <c r="AP2568" t="str">
        <f t="shared" si="80"/>
        <v/>
      </c>
      <c r="AQ2568" t="str">
        <f>IF(A2568="","",VLOOKUP(A2568,'Base Sites'!A:B,2,FALSE))</f>
        <v/>
      </c>
      <c r="AT2568" t="str">
        <f>IF(A2568="","",VLOOKUP(L2568,'Base Vendeurs'!A:B,2,FALSE))</f>
        <v/>
      </c>
      <c r="AV2568" t="str">
        <f t="shared" si="81"/>
        <v/>
      </c>
    </row>
    <row r="2569" spans="1:48" x14ac:dyDescent="0.25">
      <c r="A2569" s="481"/>
      <c r="B2569" s="481"/>
      <c r="C2569" s="481"/>
      <c r="D2569" s="464">
        <v>6705</v>
      </c>
      <c r="E2569" s="480" t="s">
        <v>1247</v>
      </c>
      <c r="F2569" s="22" t="s">
        <v>3187</v>
      </c>
      <c r="G2569" s="20">
        <v>1076.83</v>
      </c>
      <c r="AP2569" t="str">
        <f t="shared" si="80"/>
        <v/>
      </c>
      <c r="AQ2569" t="str">
        <f>IF(A2569="","",VLOOKUP(A2569,'Base Sites'!A:B,2,FALSE))</f>
        <v/>
      </c>
      <c r="AT2569" t="str">
        <f>IF(A2569="","",VLOOKUP(L2569,'Base Vendeurs'!A:B,2,FALSE))</f>
        <v/>
      </c>
      <c r="AV2569" t="str">
        <f t="shared" si="81"/>
        <v/>
      </c>
    </row>
    <row r="2570" spans="1:48" x14ac:dyDescent="0.25">
      <c r="A2570" s="481"/>
      <c r="B2570" s="481"/>
      <c r="C2570" s="481"/>
      <c r="D2570" s="464">
        <v>6706</v>
      </c>
      <c r="E2570" s="481" t="s">
        <v>1247</v>
      </c>
      <c r="F2570" s="22" t="s">
        <v>2341</v>
      </c>
      <c r="G2570" s="20">
        <v>1177.49</v>
      </c>
      <c r="AP2570" t="str">
        <f t="shared" si="80"/>
        <v/>
      </c>
      <c r="AQ2570" t="str">
        <f>IF(A2570="","",VLOOKUP(A2570,'Base Sites'!A:B,2,FALSE))</f>
        <v/>
      </c>
      <c r="AT2570" t="str">
        <f>IF(A2570="","",VLOOKUP(L2570,'Base Vendeurs'!A:B,2,FALSE))</f>
        <v/>
      </c>
      <c r="AV2570" t="str">
        <f t="shared" si="81"/>
        <v/>
      </c>
    </row>
    <row r="2571" spans="1:48" x14ac:dyDescent="0.25">
      <c r="A2571" s="481"/>
      <c r="B2571" s="481"/>
      <c r="C2571" s="481"/>
      <c r="D2571" s="464">
        <v>6709</v>
      </c>
      <c r="E2571" s="22" t="s">
        <v>263</v>
      </c>
      <c r="F2571" s="22" t="s">
        <v>1976</v>
      </c>
      <c r="G2571" s="20">
        <v>973.53</v>
      </c>
      <c r="AP2571" t="str">
        <f t="shared" si="80"/>
        <v/>
      </c>
      <c r="AQ2571" t="str">
        <f>IF(A2571="","",VLOOKUP(A2571,'Base Sites'!A:B,2,FALSE))</f>
        <v/>
      </c>
      <c r="AT2571" t="str">
        <f>IF(A2571="","",VLOOKUP(L2571,'Base Vendeurs'!A:B,2,FALSE))</f>
        <v/>
      </c>
      <c r="AV2571" t="str">
        <f t="shared" si="81"/>
        <v/>
      </c>
    </row>
    <row r="2572" spans="1:48" x14ac:dyDescent="0.25">
      <c r="A2572" s="481"/>
      <c r="B2572" s="481"/>
      <c r="C2572" s="481"/>
      <c r="D2572" s="464">
        <v>6715</v>
      </c>
      <c r="E2572" s="22" t="s">
        <v>1348</v>
      </c>
      <c r="F2572" s="22" t="s">
        <v>2368</v>
      </c>
      <c r="G2572" s="20">
        <v>748.86</v>
      </c>
      <c r="AP2572" t="str">
        <f t="shared" si="80"/>
        <v/>
      </c>
      <c r="AQ2572" t="str">
        <f>IF(A2572="","",VLOOKUP(A2572,'Base Sites'!A:B,2,FALSE))</f>
        <v/>
      </c>
      <c r="AT2572" t="str">
        <f>IF(A2572="","",VLOOKUP(L2572,'Base Vendeurs'!A:B,2,FALSE))</f>
        <v/>
      </c>
      <c r="AV2572" t="str">
        <f t="shared" si="81"/>
        <v/>
      </c>
    </row>
    <row r="2573" spans="1:48" x14ac:dyDescent="0.25">
      <c r="A2573" s="481"/>
      <c r="B2573" s="481"/>
      <c r="C2573" s="481"/>
      <c r="D2573" s="464">
        <v>6720</v>
      </c>
      <c r="E2573" s="22" t="s">
        <v>2348</v>
      </c>
      <c r="F2573" s="22" t="s">
        <v>2350</v>
      </c>
      <c r="G2573" s="20">
        <v>580.65</v>
      </c>
      <c r="AP2573" t="str">
        <f t="shared" si="80"/>
        <v/>
      </c>
      <c r="AQ2573" t="str">
        <f>IF(A2573="","",VLOOKUP(A2573,'Base Sites'!A:B,2,FALSE))</f>
        <v/>
      </c>
      <c r="AT2573" t="str">
        <f>IF(A2573="","",VLOOKUP(L2573,'Base Vendeurs'!A:B,2,FALSE))</f>
        <v/>
      </c>
      <c r="AV2573" t="str">
        <f t="shared" si="81"/>
        <v/>
      </c>
    </row>
    <row r="2574" spans="1:48" x14ac:dyDescent="0.25">
      <c r="A2574" s="481"/>
      <c r="B2574" s="481"/>
      <c r="C2574" s="481"/>
      <c r="D2574" s="464">
        <v>6729</v>
      </c>
      <c r="E2574" s="22" t="s">
        <v>1348</v>
      </c>
      <c r="F2574" s="22" t="s">
        <v>4769</v>
      </c>
      <c r="G2574" s="20">
        <v>1260.98</v>
      </c>
      <c r="AP2574" t="str">
        <f t="shared" si="80"/>
        <v/>
      </c>
      <c r="AQ2574" t="str">
        <f>IF(A2574="","",VLOOKUP(A2574,'Base Sites'!A:B,2,FALSE))</f>
        <v/>
      </c>
      <c r="AT2574" t="str">
        <f>IF(A2574="","",VLOOKUP(L2574,'Base Vendeurs'!A:B,2,FALSE))</f>
        <v/>
      </c>
      <c r="AV2574" t="str">
        <f t="shared" si="81"/>
        <v/>
      </c>
    </row>
    <row r="2575" spans="1:48" x14ac:dyDescent="0.25">
      <c r="A2575" s="481"/>
      <c r="B2575" s="481"/>
      <c r="C2575" s="481"/>
      <c r="D2575" s="464">
        <v>6731</v>
      </c>
      <c r="E2575" s="22" t="s">
        <v>263</v>
      </c>
      <c r="F2575" s="22" t="s">
        <v>4742</v>
      </c>
      <c r="G2575" s="20">
        <v>652.35</v>
      </c>
      <c r="AP2575" t="str">
        <f t="shared" si="80"/>
        <v/>
      </c>
      <c r="AQ2575" t="str">
        <f>IF(A2575="","",VLOOKUP(A2575,'Base Sites'!A:B,2,FALSE))</f>
        <v/>
      </c>
      <c r="AT2575" t="str">
        <f>IF(A2575="","",VLOOKUP(L2575,'Base Vendeurs'!A:B,2,FALSE))</f>
        <v/>
      </c>
      <c r="AV2575" t="str">
        <f t="shared" si="81"/>
        <v/>
      </c>
    </row>
    <row r="2576" spans="1:48" x14ac:dyDescent="0.25">
      <c r="A2576" s="481"/>
      <c r="B2576" s="481"/>
      <c r="C2576" s="481"/>
      <c r="D2576" s="464">
        <v>6739</v>
      </c>
      <c r="E2576" s="22" t="s">
        <v>1348</v>
      </c>
      <c r="F2576" s="22" t="s">
        <v>3199</v>
      </c>
      <c r="G2576" s="20">
        <v>580</v>
      </c>
      <c r="AP2576" t="str">
        <f t="shared" si="80"/>
        <v/>
      </c>
      <c r="AQ2576" t="str">
        <f>IF(A2576="","",VLOOKUP(A2576,'Base Sites'!A:B,2,FALSE))</f>
        <v/>
      </c>
      <c r="AT2576" t="str">
        <f>IF(A2576="","",VLOOKUP(L2576,'Base Vendeurs'!A:B,2,FALSE))</f>
        <v/>
      </c>
      <c r="AV2576" t="str">
        <f t="shared" si="81"/>
        <v/>
      </c>
    </row>
    <row r="2577" spans="1:48" x14ac:dyDescent="0.25">
      <c r="A2577" s="481"/>
      <c r="B2577" s="481"/>
      <c r="C2577" s="481"/>
      <c r="D2577" s="464">
        <v>6740</v>
      </c>
      <c r="E2577" s="22" t="s">
        <v>273</v>
      </c>
      <c r="F2577" s="22" t="s">
        <v>4752</v>
      </c>
      <c r="G2577" s="20">
        <v>558.41</v>
      </c>
      <c r="AP2577" t="str">
        <f t="shared" si="80"/>
        <v/>
      </c>
      <c r="AQ2577" t="str">
        <f>IF(A2577="","",VLOOKUP(A2577,'Base Sites'!A:B,2,FALSE))</f>
        <v/>
      </c>
      <c r="AT2577" t="str">
        <f>IF(A2577="","",VLOOKUP(L2577,'Base Vendeurs'!A:B,2,FALSE))</f>
        <v/>
      </c>
      <c r="AV2577" t="str">
        <f t="shared" si="81"/>
        <v/>
      </c>
    </row>
    <row r="2578" spans="1:48" x14ac:dyDescent="0.25">
      <c r="A2578" s="481"/>
      <c r="B2578" s="481"/>
      <c r="C2578" s="481"/>
      <c r="D2578" s="464">
        <v>6751</v>
      </c>
      <c r="E2578" s="480" t="s">
        <v>263</v>
      </c>
      <c r="F2578" s="22" t="s">
        <v>3928</v>
      </c>
      <c r="G2578" s="20">
        <v>1909.48</v>
      </c>
      <c r="AP2578" t="str">
        <f t="shared" si="80"/>
        <v/>
      </c>
      <c r="AQ2578" t="str">
        <f>IF(A2578="","",VLOOKUP(A2578,'Base Sites'!A:B,2,FALSE))</f>
        <v/>
      </c>
      <c r="AT2578" t="str">
        <f>IF(A2578="","",VLOOKUP(L2578,'Base Vendeurs'!A:B,2,FALSE))</f>
        <v/>
      </c>
      <c r="AV2578" t="str">
        <f t="shared" si="81"/>
        <v/>
      </c>
    </row>
    <row r="2579" spans="1:48" x14ac:dyDescent="0.25">
      <c r="A2579" s="481"/>
      <c r="B2579" s="481"/>
      <c r="C2579" s="481"/>
      <c r="D2579" s="464">
        <v>6760</v>
      </c>
      <c r="E2579" s="481" t="s">
        <v>263</v>
      </c>
      <c r="F2579" s="22" t="s">
        <v>4748</v>
      </c>
      <c r="G2579" s="20">
        <v>1256.02</v>
      </c>
      <c r="AP2579" t="str">
        <f t="shared" si="80"/>
        <v/>
      </c>
      <c r="AQ2579" t="str">
        <f>IF(A2579="","",VLOOKUP(A2579,'Base Sites'!A:B,2,FALSE))</f>
        <v/>
      </c>
      <c r="AT2579" t="str">
        <f>IF(A2579="","",VLOOKUP(L2579,'Base Vendeurs'!A:B,2,FALSE))</f>
        <v/>
      </c>
      <c r="AV2579" t="str">
        <f t="shared" si="81"/>
        <v/>
      </c>
    </row>
    <row r="2580" spans="1:48" x14ac:dyDescent="0.25">
      <c r="A2580" s="481"/>
      <c r="B2580" s="481"/>
      <c r="C2580" s="480" t="s">
        <v>5268</v>
      </c>
      <c r="D2580" s="481"/>
      <c r="E2580" s="481"/>
      <c r="F2580" s="481"/>
      <c r="G2580" s="20">
        <v>27014.13</v>
      </c>
      <c r="AP2580" t="str">
        <f t="shared" si="80"/>
        <v/>
      </c>
      <c r="AQ2580" t="str">
        <f>IF(A2580="","",VLOOKUP(A2580,'Base Sites'!A:B,2,FALSE))</f>
        <v/>
      </c>
      <c r="AT2580" t="str">
        <f>IF(A2580="","",VLOOKUP(L2580,'Base Vendeurs'!A:B,2,FALSE))</f>
        <v/>
      </c>
      <c r="AV2580" t="str">
        <f t="shared" si="81"/>
        <v/>
      </c>
    </row>
    <row r="2581" spans="1:48" x14ac:dyDescent="0.25">
      <c r="A2581" s="481"/>
      <c r="B2581" s="481"/>
      <c r="C2581" s="480" t="s">
        <v>356</v>
      </c>
      <c r="D2581" s="464">
        <v>605</v>
      </c>
      <c r="E2581" s="22" t="s">
        <v>386</v>
      </c>
      <c r="F2581" s="22" t="s">
        <v>3959</v>
      </c>
      <c r="G2581" s="20">
        <v>2853.33</v>
      </c>
      <c r="AP2581" t="str">
        <f t="shared" si="80"/>
        <v/>
      </c>
      <c r="AQ2581" t="str">
        <f>IF(A2581="","",VLOOKUP(A2581,'Base Sites'!A:B,2,FALSE))</f>
        <v/>
      </c>
      <c r="AT2581" t="str">
        <f>IF(A2581="","",VLOOKUP(L2581,'Base Vendeurs'!A:B,2,FALSE))</f>
        <v/>
      </c>
      <c r="AV2581" t="str">
        <f t="shared" si="81"/>
        <v/>
      </c>
    </row>
    <row r="2582" spans="1:48" x14ac:dyDescent="0.25">
      <c r="A2582" s="481"/>
      <c r="B2582" s="481"/>
      <c r="C2582" s="481"/>
      <c r="D2582" s="464">
        <v>6544</v>
      </c>
      <c r="E2582" s="22" t="s">
        <v>263</v>
      </c>
      <c r="F2582" s="22" t="s">
        <v>1927</v>
      </c>
      <c r="G2582" s="20">
        <v>518.84</v>
      </c>
      <c r="AP2582" t="str">
        <f t="shared" si="80"/>
        <v/>
      </c>
      <c r="AQ2582" t="str">
        <f>IF(A2582="","",VLOOKUP(A2582,'Base Sites'!A:B,2,FALSE))</f>
        <v/>
      </c>
      <c r="AT2582" t="str">
        <f>IF(A2582="","",VLOOKUP(L2582,'Base Vendeurs'!A:B,2,FALSE))</f>
        <v/>
      </c>
      <c r="AV2582" t="str">
        <f t="shared" si="81"/>
        <v/>
      </c>
    </row>
    <row r="2583" spans="1:48" x14ac:dyDescent="0.25">
      <c r="A2583" s="481"/>
      <c r="B2583" s="481"/>
      <c r="C2583" s="481"/>
      <c r="D2583" s="464">
        <v>6692</v>
      </c>
      <c r="E2583" s="480" t="s">
        <v>386</v>
      </c>
      <c r="F2583" s="22" t="s">
        <v>694</v>
      </c>
      <c r="G2583" s="20">
        <v>1358.51</v>
      </c>
      <c r="AP2583" t="str">
        <f t="shared" si="80"/>
        <v/>
      </c>
      <c r="AQ2583" t="str">
        <f>IF(A2583="","",VLOOKUP(A2583,'Base Sites'!A:B,2,FALSE))</f>
        <v/>
      </c>
      <c r="AT2583" t="str">
        <f>IF(A2583="","",VLOOKUP(L2583,'Base Vendeurs'!A:B,2,FALSE))</f>
        <v/>
      </c>
      <c r="AV2583" t="str">
        <f t="shared" si="81"/>
        <v/>
      </c>
    </row>
    <row r="2584" spans="1:48" x14ac:dyDescent="0.25">
      <c r="A2584" s="481"/>
      <c r="B2584" s="481"/>
      <c r="C2584" s="481"/>
      <c r="D2584" s="464">
        <v>6696</v>
      </c>
      <c r="E2584" s="481" t="s">
        <v>386</v>
      </c>
      <c r="F2584" s="22" t="s">
        <v>454</v>
      </c>
      <c r="G2584" s="20">
        <v>1603.51</v>
      </c>
      <c r="AP2584" t="str">
        <f t="shared" si="80"/>
        <v/>
      </c>
      <c r="AQ2584" t="str">
        <f>IF(A2584="","",VLOOKUP(A2584,'Base Sites'!A:B,2,FALSE))</f>
        <v/>
      </c>
      <c r="AT2584" t="str">
        <f>IF(A2584="","",VLOOKUP(L2584,'Base Vendeurs'!A:B,2,FALSE))</f>
        <v/>
      </c>
      <c r="AV2584" t="str">
        <f t="shared" si="81"/>
        <v/>
      </c>
    </row>
    <row r="2585" spans="1:48" x14ac:dyDescent="0.25">
      <c r="A2585" s="481"/>
      <c r="B2585" s="481"/>
      <c r="C2585" s="481"/>
      <c r="D2585" s="464">
        <v>6704</v>
      </c>
      <c r="E2585" s="22" t="s">
        <v>1247</v>
      </c>
      <c r="F2585" s="22" t="s">
        <v>65</v>
      </c>
      <c r="G2585" s="20">
        <v>1652.59</v>
      </c>
      <c r="AP2585" t="str">
        <f t="shared" si="80"/>
        <v/>
      </c>
      <c r="AQ2585" t="str">
        <f>IF(A2585="","",VLOOKUP(A2585,'Base Sites'!A:B,2,FALSE))</f>
        <v/>
      </c>
      <c r="AT2585" t="str">
        <f>IF(A2585="","",VLOOKUP(L2585,'Base Vendeurs'!A:B,2,FALSE))</f>
        <v/>
      </c>
      <c r="AV2585" t="str">
        <f t="shared" si="81"/>
        <v/>
      </c>
    </row>
    <row r="2586" spans="1:48" x14ac:dyDescent="0.25">
      <c r="A2586" s="481"/>
      <c r="B2586" s="481"/>
      <c r="C2586" s="481"/>
      <c r="D2586" s="464">
        <v>6711</v>
      </c>
      <c r="E2586" s="22" t="s">
        <v>263</v>
      </c>
      <c r="F2586" s="22" t="s">
        <v>3177</v>
      </c>
      <c r="G2586" s="20">
        <v>108.32</v>
      </c>
      <c r="AP2586" t="str">
        <f t="shared" si="80"/>
        <v/>
      </c>
      <c r="AQ2586" t="str">
        <f>IF(A2586="","",VLOOKUP(A2586,'Base Sites'!A:B,2,FALSE))</f>
        <v/>
      </c>
      <c r="AT2586" t="str">
        <f>IF(A2586="","",VLOOKUP(L2586,'Base Vendeurs'!A:B,2,FALSE))</f>
        <v/>
      </c>
      <c r="AV2586" t="str">
        <f t="shared" si="81"/>
        <v/>
      </c>
    </row>
    <row r="2587" spans="1:48" x14ac:dyDescent="0.25">
      <c r="A2587" s="481"/>
      <c r="B2587" s="481"/>
      <c r="C2587" s="481"/>
      <c r="D2587" s="464">
        <v>6723</v>
      </c>
      <c r="E2587" s="480" t="s">
        <v>386</v>
      </c>
      <c r="F2587" s="22" t="s">
        <v>3950</v>
      </c>
      <c r="G2587" s="20">
        <v>1168.71</v>
      </c>
      <c r="AP2587" t="str">
        <f t="shared" si="80"/>
        <v/>
      </c>
      <c r="AQ2587" t="str">
        <f>IF(A2587="","",VLOOKUP(A2587,'Base Sites'!A:B,2,FALSE))</f>
        <v/>
      </c>
      <c r="AT2587" t="str">
        <f>IF(A2587="","",VLOOKUP(L2587,'Base Vendeurs'!A:B,2,FALSE))</f>
        <v/>
      </c>
      <c r="AV2587" t="str">
        <f t="shared" si="81"/>
        <v/>
      </c>
    </row>
    <row r="2588" spans="1:48" x14ac:dyDescent="0.25">
      <c r="A2588" s="481"/>
      <c r="B2588" s="481"/>
      <c r="C2588" s="481"/>
      <c r="D2588" s="464">
        <v>6724</v>
      </c>
      <c r="E2588" s="481" t="s">
        <v>386</v>
      </c>
      <c r="F2588" s="22" t="s">
        <v>3950</v>
      </c>
      <c r="G2588" s="20">
        <v>1168.71</v>
      </c>
      <c r="AP2588" t="str">
        <f t="shared" si="80"/>
        <v/>
      </c>
      <c r="AQ2588" t="str">
        <f>IF(A2588="","",VLOOKUP(A2588,'Base Sites'!A:B,2,FALSE))</f>
        <v/>
      </c>
      <c r="AT2588" t="str">
        <f>IF(A2588="","",VLOOKUP(L2588,'Base Vendeurs'!A:B,2,FALSE))</f>
        <v/>
      </c>
      <c r="AV2588" t="str">
        <f t="shared" si="81"/>
        <v/>
      </c>
    </row>
    <row r="2589" spans="1:48" x14ac:dyDescent="0.25">
      <c r="A2589" s="481"/>
      <c r="B2589" s="481"/>
      <c r="C2589" s="481"/>
      <c r="D2589" s="464">
        <v>6733</v>
      </c>
      <c r="E2589" s="481" t="s">
        <v>386</v>
      </c>
      <c r="F2589" s="22" t="s">
        <v>2360</v>
      </c>
      <c r="G2589" s="20">
        <v>463.96</v>
      </c>
      <c r="AP2589" t="str">
        <f t="shared" si="80"/>
        <v/>
      </c>
      <c r="AQ2589" t="str">
        <f>IF(A2589="","",VLOOKUP(A2589,'Base Sites'!A:B,2,FALSE))</f>
        <v/>
      </c>
      <c r="AT2589" t="str">
        <f>IF(A2589="","",VLOOKUP(L2589,'Base Vendeurs'!A:B,2,FALSE))</f>
        <v/>
      </c>
      <c r="AV2589" t="str">
        <f t="shared" si="81"/>
        <v/>
      </c>
    </row>
    <row r="2590" spans="1:48" x14ac:dyDescent="0.25">
      <c r="A2590" s="481"/>
      <c r="B2590" s="481"/>
      <c r="C2590" s="481"/>
      <c r="D2590" s="464">
        <v>6738</v>
      </c>
      <c r="E2590" s="22" t="s">
        <v>2335</v>
      </c>
      <c r="F2590" s="22" t="s">
        <v>2334</v>
      </c>
      <c r="G2590" s="20">
        <v>1883.6</v>
      </c>
      <c r="AP2590" t="str">
        <f t="shared" si="80"/>
        <v/>
      </c>
      <c r="AQ2590" t="str">
        <f>IF(A2590="","",VLOOKUP(A2590,'Base Sites'!A:B,2,FALSE))</f>
        <v/>
      </c>
      <c r="AT2590" t="str">
        <f>IF(A2590="","",VLOOKUP(L2590,'Base Vendeurs'!A:B,2,FALSE))</f>
        <v/>
      </c>
      <c r="AV2590" t="str">
        <f t="shared" si="81"/>
        <v/>
      </c>
    </row>
    <row r="2591" spans="1:48" x14ac:dyDescent="0.25">
      <c r="A2591" s="481"/>
      <c r="B2591" s="481"/>
      <c r="C2591" s="481"/>
      <c r="D2591" s="464">
        <v>6742</v>
      </c>
      <c r="E2591" s="22" t="s">
        <v>263</v>
      </c>
      <c r="F2591" s="22" t="s">
        <v>4746</v>
      </c>
      <c r="G2591" s="20">
        <v>473.92</v>
      </c>
      <c r="AP2591" t="str">
        <f t="shared" si="80"/>
        <v/>
      </c>
      <c r="AQ2591" t="str">
        <f>IF(A2591="","",VLOOKUP(A2591,'Base Sites'!A:B,2,FALSE))</f>
        <v/>
      </c>
      <c r="AT2591" t="str">
        <f>IF(A2591="","",VLOOKUP(L2591,'Base Vendeurs'!A:B,2,FALSE))</f>
        <v/>
      </c>
      <c r="AV2591" t="str">
        <f t="shared" si="81"/>
        <v/>
      </c>
    </row>
    <row r="2592" spans="1:48" x14ac:dyDescent="0.25">
      <c r="A2592" s="481"/>
      <c r="B2592" s="481"/>
      <c r="C2592" s="481"/>
      <c r="D2592" s="464">
        <v>6743</v>
      </c>
      <c r="E2592" s="480" t="s">
        <v>386</v>
      </c>
      <c r="F2592" s="22" t="s">
        <v>3948</v>
      </c>
      <c r="G2592" s="20">
        <v>1558.64</v>
      </c>
      <c r="AP2592" t="str">
        <f t="shared" si="80"/>
        <v/>
      </c>
      <c r="AQ2592" t="str">
        <f>IF(A2592="","",VLOOKUP(A2592,'Base Sites'!A:B,2,FALSE))</f>
        <v/>
      </c>
      <c r="AT2592" t="str">
        <f>IF(A2592="","",VLOOKUP(L2592,'Base Vendeurs'!A:B,2,FALSE))</f>
        <v/>
      </c>
      <c r="AV2592" t="str">
        <f t="shared" si="81"/>
        <v/>
      </c>
    </row>
    <row r="2593" spans="1:48" x14ac:dyDescent="0.25">
      <c r="A2593" s="481"/>
      <c r="B2593" s="481"/>
      <c r="C2593" s="481"/>
      <c r="D2593" s="464">
        <v>6746</v>
      </c>
      <c r="E2593" s="481" t="s">
        <v>386</v>
      </c>
      <c r="F2593" s="22" t="s">
        <v>3957</v>
      </c>
      <c r="G2593" s="20">
        <v>1608.35</v>
      </c>
      <c r="AP2593" t="str">
        <f t="shared" si="80"/>
        <v/>
      </c>
      <c r="AQ2593" t="str">
        <f>IF(A2593="","",VLOOKUP(A2593,'Base Sites'!A:B,2,FALSE))</f>
        <v/>
      </c>
      <c r="AT2593" t="str">
        <f>IF(A2593="","",VLOOKUP(L2593,'Base Vendeurs'!A:B,2,FALSE))</f>
        <v/>
      </c>
      <c r="AV2593" t="str">
        <f t="shared" si="81"/>
        <v/>
      </c>
    </row>
    <row r="2594" spans="1:48" x14ac:dyDescent="0.25">
      <c r="A2594" s="481"/>
      <c r="B2594" s="481"/>
      <c r="C2594" s="481"/>
      <c r="D2594" s="464">
        <v>6748</v>
      </c>
      <c r="E2594" s="22" t="s">
        <v>1247</v>
      </c>
      <c r="F2594" s="22" t="s">
        <v>3940</v>
      </c>
      <c r="G2594" s="20">
        <v>327.14999999999998</v>
      </c>
      <c r="AP2594" t="str">
        <f t="shared" si="80"/>
        <v/>
      </c>
      <c r="AQ2594" t="str">
        <f>IF(A2594="","",VLOOKUP(A2594,'Base Sites'!A:B,2,FALSE))</f>
        <v/>
      </c>
      <c r="AT2594" t="str">
        <f>IF(A2594="","",VLOOKUP(L2594,'Base Vendeurs'!A:B,2,FALSE))</f>
        <v/>
      </c>
      <c r="AV2594" t="str">
        <f t="shared" si="81"/>
        <v/>
      </c>
    </row>
    <row r="2595" spans="1:48" x14ac:dyDescent="0.25">
      <c r="A2595" s="481"/>
      <c r="B2595" s="481"/>
      <c r="C2595" s="481"/>
      <c r="D2595" s="464">
        <v>6755</v>
      </c>
      <c r="E2595" s="22" t="s">
        <v>386</v>
      </c>
      <c r="F2595" s="22" t="s">
        <v>3953</v>
      </c>
      <c r="G2595" s="20">
        <v>2688.01</v>
      </c>
      <c r="AP2595" t="str">
        <f t="shared" si="80"/>
        <v/>
      </c>
      <c r="AQ2595" t="str">
        <f>IF(A2595="","",VLOOKUP(A2595,'Base Sites'!A:B,2,FALSE))</f>
        <v/>
      </c>
      <c r="AT2595" t="str">
        <f>IF(A2595="","",VLOOKUP(L2595,'Base Vendeurs'!A:B,2,FALSE))</f>
        <v/>
      </c>
      <c r="AV2595" t="str">
        <f t="shared" si="81"/>
        <v/>
      </c>
    </row>
    <row r="2596" spans="1:48" x14ac:dyDescent="0.25">
      <c r="A2596" s="481"/>
      <c r="B2596" s="481"/>
      <c r="C2596" s="480" t="s">
        <v>5208</v>
      </c>
      <c r="D2596" s="481"/>
      <c r="E2596" s="481"/>
      <c r="F2596" s="481"/>
      <c r="G2596" s="20">
        <v>19436.150000000001</v>
      </c>
      <c r="AP2596" t="str">
        <f t="shared" si="80"/>
        <v/>
      </c>
      <c r="AQ2596" t="str">
        <f>IF(A2596="","",VLOOKUP(A2596,'Base Sites'!A:B,2,FALSE))</f>
        <v/>
      </c>
      <c r="AT2596" t="str">
        <f>IF(A2596="","",VLOOKUP(L2596,'Base Vendeurs'!A:B,2,FALSE))</f>
        <v/>
      </c>
      <c r="AV2596" t="str">
        <f t="shared" si="81"/>
        <v/>
      </c>
    </row>
    <row r="2597" spans="1:48" x14ac:dyDescent="0.25">
      <c r="A2597" s="481"/>
      <c r="B2597" s="481"/>
      <c r="C2597" s="22" t="s">
        <v>380</v>
      </c>
      <c r="D2597" s="464">
        <v>623</v>
      </c>
      <c r="E2597" s="22" t="s">
        <v>260</v>
      </c>
      <c r="F2597" s="22" t="s">
        <v>2352</v>
      </c>
      <c r="G2597" s="20">
        <v>1217.29</v>
      </c>
      <c r="AP2597" t="str">
        <f t="shared" si="80"/>
        <v/>
      </c>
      <c r="AQ2597" t="str">
        <f>IF(A2597="","",VLOOKUP(A2597,'Base Sites'!A:B,2,FALSE))</f>
        <v/>
      </c>
      <c r="AT2597" t="str">
        <f>IF(A2597="","",VLOOKUP(L2597,'Base Vendeurs'!A:B,2,FALSE))</f>
        <v/>
      </c>
      <c r="AV2597" t="str">
        <f t="shared" si="81"/>
        <v/>
      </c>
    </row>
    <row r="2598" spans="1:48" x14ac:dyDescent="0.25">
      <c r="A2598" s="481"/>
      <c r="B2598" s="481"/>
      <c r="C2598" s="480" t="s">
        <v>5269</v>
      </c>
      <c r="D2598" s="481"/>
      <c r="E2598" s="481"/>
      <c r="F2598" s="481"/>
      <c r="G2598" s="20">
        <v>1217.29</v>
      </c>
      <c r="AP2598" t="str">
        <f t="shared" si="80"/>
        <v/>
      </c>
      <c r="AQ2598" t="str">
        <f>IF(A2598="","",VLOOKUP(A2598,'Base Sites'!A:B,2,FALSE))</f>
        <v/>
      </c>
      <c r="AT2598" t="str">
        <f>IF(A2598="","",VLOOKUP(L2598,'Base Vendeurs'!A:B,2,FALSE))</f>
        <v/>
      </c>
      <c r="AV2598" t="str">
        <f t="shared" si="81"/>
        <v/>
      </c>
    </row>
    <row r="2599" spans="1:48" x14ac:dyDescent="0.25">
      <c r="A2599" s="481"/>
      <c r="B2599" s="481"/>
      <c r="C2599" s="480" t="s">
        <v>404</v>
      </c>
      <c r="D2599" s="464">
        <v>6625</v>
      </c>
      <c r="E2599" s="22" t="s">
        <v>294</v>
      </c>
      <c r="F2599" s="22" t="s">
        <v>688</v>
      </c>
      <c r="G2599" s="20">
        <v>4246.99</v>
      </c>
      <c r="AP2599" t="str">
        <f t="shared" si="80"/>
        <v/>
      </c>
      <c r="AQ2599" t="str">
        <f>IF(A2599="","",VLOOKUP(A2599,'Base Sites'!A:B,2,FALSE))</f>
        <v/>
      </c>
      <c r="AT2599" t="str">
        <f>IF(A2599="","",VLOOKUP(L2599,'Base Vendeurs'!A:B,2,FALSE))</f>
        <v/>
      </c>
      <c r="AV2599" t="str">
        <f t="shared" si="81"/>
        <v/>
      </c>
    </row>
    <row r="2600" spans="1:48" x14ac:dyDescent="0.25">
      <c r="A2600" s="481"/>
      <c r="B2600" s="481"/>
      <c r="C2600" s="481"/>
      <c r="D2600" s="464">
        <v>9534</v>
      </c>
      <c r="E2600" s="22" t="s">
        <v>267</v>
      </c>
      <c r="F2600" s="22" t="s">
        <v>701</v>
      </c>
      <c r="G2600" s="20">
        <v>1854.38</v>
      </c>
      <c r="AP2600" t="str">
        <f t="shared" si="80"/>
        <v/>
      </c>
      <c r="AQ2600" t="str">
        <f>IF(A2600="","",VLOOKUP(A2600,'Base Sites'!A:B,2,FALSE))</f>
        <v/>
      </c>
      <c r="AT2600" t="str">
        <f>IF(A2600="","",VLOOKUP(L2600,'Base Vendeurs'!A:B,2,FALSE))</f>
        <v/>
      </c>
      <c r="AV2600" t="str">
        <f t="shared" si="81"/>
        <v/>
      </c>
    </row>
    <row r="2601" spans="1:48" x14ac:dyDescent="0.25">
      <c r="A2601" s="481"/>
      <c r="B2601" s="481"/>
      <c r="C2601" s="480" t="s">
        <v>5214</v>
      </c>
      <c r="D2601" s="481"/>
      <c r="E2601" s="481"/>
      <c r="F2601" s="481"/>
      <c r="G2601" s="20">
        <v>6101.37</v>
      </c>
      <c r="AP2601" t="str">
        <f t="shared" si="80"/>
        <v/>
      </c>
      <c r="AQ2601" t="str">
        <f>IF(A2601="","",VLOOKUP(A2601,'Base Sites'!A:B,2,FALSE))</f>
        <v/>
      </c>
      <c r="AT2601" t="str">
        <f>IF(A2601="","",VLOOKUP(L2601,'Base Vendeurs'!A:B,2,FALSE))</f>
        <v/>
      </c>
      <c r="AV2601" t="str">
        <f t="shared" si="81"/>
        <v/>
      </c>
    </row>
    <row r="2602" spans="1:48" x14ac:dyDescent="0.25">
      <c r="A2602" s="481"/>
      <c r="B2602" s="481"/>
      <c r="C2602" s="480" t="s">
        <v>424</v>
      </c>
      <c r="D2602" s="464">
        <v>718</v>
      </c>
      <c r="E2602" s="22" t="s">
        <v>1348</v>
      </c>
      <c r="F2602" s="22" t="s">
        <v>1837</v>
      </c>
      <c r="G2602" s="20">
        <v>1413.16</v>
      </c>
      <c r="AP2602" t="str">
        <f t="shared" si="80"/>
        <v/>
      </c>
      <c r="AQ2602" t="str">
        <f>IF(A2602="","",VLOOKUP(A2602,'Base Sites'!A:B,2,FALSE))</f>
        <v/>
      </c>
      <c r="AT2602" t="str">
        <f>IF(A2602="","",VLOOKUP(L2602,'Base Vendeurs'!A:B,2,FALSE))</f>
        <v/>
      </c>
      <c r="AV2602" t="str">
        <f t="shared" si="81"/>
        <v/>
      </c>
    </row>
    <row r="2603" spans="1:48" x14ac:dyDescent="0.25">
      <c r="A2603" s="481"/>
      <c r="B2603" s="481"/>
      <c r="C2603" s="481"/>
      <c r="D2603" s="464">
        <v>762</v>
      </c>
      <c r="E2603" s="22" t="s">
        <v>260</v>
      </c>
      <c r="F2603" s="22" t="s">
        <v>1931</v>
      </c>
      <c r="G2603" s="20">
        <v>429.64</v>
      </c>
      <c r="AP2603" t="str">
        <f t="shared" si="80"/>
        <v/>
      </c>
      <c r="AQ2603" t="str">
        <f>IF(A2603="","",VLOOKUP(A2603,'Base Sites'!A:B,2,FALSE))</f>
        <v/>
      </c>
      <c r="AT2603" t="str">
        <f>IF(A2603="","",VLOOKUP(L2603,'Base Vendeurs'!A:B,2,FALSE))</f>
        <v/>
      </c>
      <c r="AV2603" t="str">
        <f t="shared" si="81"/>
        <v/>
      </c>
    </row>
    <row r="2604" spans="1:48" x14ac:dyDescent="0.25">
      <c r="A2604" s="481"/>
      <c r="B2604" s="481"/>
      <c r="C2604" s="481"/>
      <c r="D2604" s="464">
        <v>6691</v>
      </c>
      <c r="E2604" s="480" t="s">
        <v>1247</v>
      </c>
      <c r="F2604" s="22" t="s">
        <v>2339</v>
      </c>
      <c r="G2604" s="20">
        <v>1147.6199999999999</v>
      </c>
      <c r="AP2604" t="str">
        <f t="shared" si="80"/>
        <v/>
      </c>
      <c r="AQ2604" t="str">
        <f>IF(A2604="","",VLOOKUP(A2604,'Base Sites'!A:B,2,FALSE))</f>
        <v/>
      </c>
      <c r="AT2604" t="str">
        <f>IF(A2604="","",VLOOKUP(L2604,'Base Vendeurs'!A:B,2,FALSE))</f>
        <v/>
      </c>
      <c r="AV2604" t="str">
        <f t="shared" si="81"/>
        <v/>
      </c>
    </row>
    <row r="2605" spans="1:48" x14ac:dyDescent="0.25">
      <c r="A2605" s="481"/>
      <c r="B2605" s="481"/>
      <c r="C2605" s="481"/>
      <c r="D2605" s="464">
        <v>6699</v>
      </c>
      <c r="E2605" s="481" t="s">
        <v>1247</v>
      </c>
      <c r="F2605" s="22" t="s">
        <v>2337</v>
      </c>
      <c r="G2605" s="20">
        <v>450.87</v>
      </c>
      <c r="AP2605" t="str">
        <f t="shared" si="80"/>
        <v/>
      </c>
      <c r="AQ2605" t="str">
        <f>IF(A2605="","",VLOOKUP(A2605,'Base Sites'!A:B,2,FALSE))</f>
        <v/>
      </c>
      <c r="AT2605" t="str">
        <f>IF(A2605="","",VLOOKUP(L2605,'Base Vendeurs'!A:B,2,FALSE))</f>
        <v/>
      </c>
      <c r="AV2605" t="str">
        <f t="shared" si="81"/>
        <v/>
      </c>
    </row>
    <row r="2606" spans="1:48" x14ac:dyDescent="0.25">
      <c r="A2606" s="481"/>
      <c r="B2606" s="481"/>
      <c r="C2606" s="481"/>
      <c r="D2606" s="464">
        <v>6707</v>
      </c>
      <c r="E2606" s="22" t="s">
        <v>1348</v>
      </c>
      <c r="F2606" s="22" t="s">
        <v>1887</v>
      </c>
      <c r="G2606" s="20">
        <v>1602.13</v>
      </c>
      <c r="AP2606" t="str">
        <f t="shared" si="80"/>
        <v/>
      </c>
      <c r="AQ2606" t="str">
        <f>IF(A2606="","",VLOOKUP(A2606,'Base Sites'!A:B,2,FALSE))</f>
        <v/>
      </c>
      <c r="AT2606" t="str">
        <f>IF(A2606="","",VLOOKUP(L2606,'Base Vendeurs'!A:B,2,FALSE))</f>
        <v/>
      </c>
      <c r="AV2606" t="str">
        <f t="shared" si="81"/>
        <v/>
      </c>
    </row>
    <row r="2607" spans="1:48" x14ac:dyDescent="0.25">
      <c r="A2607" s="481"/>
      <c r="B2607" s="481"/>
      <c r="C2607" s="481"/>
      <c r="D2607" s="464">
        <v>6708</v>
      </c>
      <c r="E2607" s="480" t="s">
        <v>263</v>
      </c>
      <c r="F2607" s="22" t="s">
        <v>2332</v>
      </c>
      <c r="G2607" s="20">
        <v>1435.97</v>
      </c>
      <c r="AP2607" t="str">
        <f t="shared" si="80"/>
        <v/>
      </c>
      <c r="AQ2607" t="str">
        <f>IF(A2607="","",VLOOKUP(A2607,'Base Sites'!A:B,2,FALSE))</f>
        <v/>
      </c>
      <c r="AT2607" t="str">
        <f>IF(A2607="","",VLOOKUP(L2607,'Base Vendeurs'!A:B,2,FALSE))</f>
        <v/>
      </c>
      <c r="AV2607" t="str">
        <f t="shared" si="81"/>
        <v/>
      </c>
    </row>
    <row r="2608" spans="1:48" x14ac:dyDescent="0.25">
      <c r="A2608" s="481"/>
      <c r="B2608" s="481"/>
      <c r="C2608" s="481"/>
      <c r="D2608" s="464">
        <v>6716</v>
      </c>
      <c r="E2608" s="481" t="s">
        <v>263</v>
      </c>
      <c r="F2608" s="22" t="s">
        <v>3179</v>
      </c>
      <c r="G2608" s="20">
        <v>247.5</v>
      </c>
      <c r="AP2608" t="str">
        <f t="shared" si="80"/>
        <v/>
      </c>
      <c r="AQ2608" t="str">
        <f>IF(A2608="","",VLOOKUP(A2608,'Base Sites'!A:B,2,FALSE))</f>
        <v/>
      </c>
      <c r="AT2608" t="str">
        <f>IF(A2608="","",VLOOKUP(L2608,'Base Vendeurs'!A:B,2,FALSE))</f>
        <v/>
      </c>
      <c r="AV2608" t="str">
        <f t="shared" si="81"/>
        <v/>
      </c>
    </row>
    <row r="2609" spans="1:48" x14ac:dyDescent="0.25">
      <c r="A2609" s="481"/>
      <c r="B2609" s="481"/>
      <c r="C2609" s="481"/>
      <c r="D2609" s="464">
        <v>6722</v>
      </c>
      <c r="E2609" s="22" t="s">
        <v>260</v>
      </c>
      <c r="F2609" s="22" t="s">
        <v>2356</v>
      </c>
      <c r="G2609" s="20">
        <v>537.26</v>
      </c>
      <c r="AP2609" t="str">
        <f t="shared" si="80"/>
        <v/>
      </c>
      <c r="AQ2609" t="str">
        <f>IF(A2609="","",VLOOKUP(A2609,'Base Sites'!A:B,2,FALSE))</f>
        <v/>
      </c>
      <c r="AT2609" t="str">
        <f>IF(A2609="","",VLOOKUP(L2609,'Base Vendeurs'!A:B,2,FALSE))</f>
        <v/>
      </c>
      <c r="AV2609" t="str">
        <f t="shared" si="81"/>
        <v/>
      </c>
    </row>
    <row r="2610" spans="1:48" x14ac:dyDescent="0.25">
      <c r="A2610" s="481"/>
      <c r="B2610" s="481"/>
      <c r="C2610" s="481"/>
      <c r="D2610" s="464">
        <v>6727</v>
      </c>
      <c r="E2610" s="22" t="s">
        <v>1348</v>
      </c>
      <c r="F2610" s="22" t="s">
        <v>3201</v>
      </c>
      <c r="G2610" s="20">
        <v>1229.96</v>
      </c>
      <c r="AP2610" t="str">
        <f t="shared" si="80"/>
        <v/>
      </c>
      <c r="AQ2610" t="str">
        <f>IF(A2610="","",VLOOKUP(A2610,'Base Sites'!A:B,2,FALSE))</f>
        <v/>
      </c>
      <c r="AT2610" t="str">
        <f>IF(A2610="","",VLOOKUP(L2610,'Base Vendeurs'!A:B,2,FALSE))</f>
        <v/>
      </c>
      <c r="AV2610" t="str">
        <f t="shared" si="81"/>
        <v/>
      </c>
    </row>
    <row r="2611" spans="1:48" x14ac:dyDescent="0.25">
      <c r="A2611" s="481"/>
      <c r="B2611" s="481"/>
      <c r="C2611" s="481"/>
      <c r="D2611" s="464">
        <v>6734</v>
      </c>
      <c r="E2611" s="22" t="s">
        <v>263</v>
      </c>
      <c r="F2611" s="22" t="s">
        <v>3175</v>
      </c>
      <c r="G2611" s="20">
        <v>1275</v>
      </c>
      <c r="AP2611" t="str">
        <f t="shared" si="80"/>
        <v/>
      </c>
      <c r="AQ2611" t="str">
        <f>IF(A2611="","",VLOOKUP(A2611,'Base Sites'!A:B,2,FALSE))</f>
        <v/>
      </c>
      <c r="AT2611" t="str">
        <f>IF(A2611="","",VLOOKUP(L2611,'Base Vendeurs'!A:B,2,FALSE))</f>
        <v/>
      </c>
      <c r="AV2611" t="str">
        <f t="shared" si="81"/>
        <v/>
      </c>
    </row>
    <row r="2612" spans="1:48" x14ac:dyDescent="0.25">
      <c r="A2612" s="481"/>
      <c r="B2612" s="481"/>
      <c r="C2612" s="481"/>
      <c r="D2612" s="464">
        <v>6737</v>
      </c>
      <c r="E2612" s="22" t="s">
        <v>386</v>
      </c>
      <c r="F2612" s="22" t="s">
        <v>3195</v>
      </c>
      <c r="G2612" s="20">
        <v>838.98000000000047</v>
      </c>
      <c r="AP2612" t="str">
        <f t="shared" si="80"/>
        <v/>
      </c>
      <c r="AQ2612" t="str">
        <f>IF(A2612="","",VLOOKUP(A2612,'Base Sites'!A:B,2,FALSE))</f>
        <v/>
      </c>
      <c r="AT2612" t="str">
        <f>IF(A2612="","",VLOOKUP(L2612,'Base Vendeurs'!A:B,2,FALSE))</f>
        <v/>
      </c>
      <c r="AV2612" t="str">
        <f t="shared" si="81"/>
        <v/>
      </c>
    </row>
    <row r="2613" spans="1:48" x14ac:dyDescent="0.25">
      <c r="A2613" s="481"/>
      <c r="B2613" s="481"/>
      <c r="C2613" s="481"/>
      <c r="D2613" s="464">
        <v>6744</v>
      </c>
      <c r="E2613" s="22" t="s">
        <v>273</v>
      </c>
      <c r="F2613" s="22" t="s">
        <v>3938</v>
      </c>
      <c r="G2613" s="20">
        <v>1854.45</v>
      </c>
      <c r="AP2613" t="str">
        <f t="shared" si="80"/>
        <v/>
      </c>
      <c r="AQ2613" t="str">
        <f>IF(A2613="","",VLOOKUP(A2613,'Base Sites'!A:B,2,FALSE))</f>
        <v/>
      </c>
      <c r="AT2613" t="str">
        <f>IF(A2613="","",VLOOKUP(L2613,'Base Vendeurs'!A:B,2,FALSE))</f>
        <v/>
      </c>
      <c r="AV2613" t="str">
        <f t="shared" si="81"/>
        <v/>
      </c>
    </row>
    <row r="2614" spans="1:48" x14ac:dyDescent="0.25">
      <c r="A2614" s="481"/>
      <c r="B2614" s="481"/>
      <c r="C2614" s="480" t="s">
        <v>5270</v>
      </c>
      <c r="D2614" s="481"/>
      <c r="E2614" s="481"/>
      <c r="F2614" s="481"/>
      <c r="G2614" s="20">
        <v>12462.54</v>
      </c>
      <c r="AP2614" t="str">
        <f t="shared" si="80"/>
        <v/>
      </c>
      <c r="AQ2614" t="str">
        <f>IF(A2614="","",VLOOKUP(A2614,'Base Sites'!A:B,2,FALSE))</f>
        <v/>
      </c>
      <c r="AT2614" t="str">
        <f>IF(A2614="","",VLOOKUP(L2614,'Base Vendeurs'!A:B,2,FALSE))</f>
        <v/>
      </c>
      <c r="AV2614" t="str">
        <f t="shared" si="81"/>
        <v/>
      </c>
    </row>
    <row r="2615" spans="1:48" x14ac:dyDescent="0.25">
      <c r="A2615" s="481"/>
      <c r="B2615" s="481"/>
      <c r="C2615" s="480" t="s">
        <v>426</v>
      </c>
      <c r="D2615" s="464">
        <v>6667</v>
      </c>
      <c r="E2615" s="22" t="s">
        <v>263</v>
      </c>
      <c r="F2615" s="22" t="s">
        <v>1275</v>
      </c>
      <c r="G2615" s="20">
        <v>639.23</v>
      </c>
      <c r="AP2615" t="str">
        <f t="shared" si="80"/>
        <v/>
      </c>
      <c r="AQ2615" t="str">
        <f>IF(A2615="","",VLOOKUP(A2615,'Base Sites'!A:B,2,FALSE))</f>
        <v/>
      </c>
      <c r="AT2615" t="str">
        <f>IF(A2615="","",VLOOKUP(L2615,'Base Vendeurs'!A:B,2,FALSE))</f>
        <v/>
      </c>
      <c r="AV2615" t="str">
        <f t="shared" si="81"/>
        <v/>
      </c>
    </row>
    <row r="2616" spans="1:48" x14ac:dyDescent="0.25">
      <c r="A2616" s="481"/>
      <c r="B2616" s="481"/>
      <c r="C2616" s="481"/>
      <c r="D2616" s="464">
        <v>6702</v>
      </c>
      <c r="E2616" s="22" t="s">
        <v>1247</v>
      </c>
      <c r="F2616" s="22" t="s">
        <v>2345</v>
      </c>
      <c r="G2616" s="20">
        <v>1756.98</v>
      </c>
      <c r="AP2616" t="str">
        <f t="shared" si="80"/>
        <v/>
      </c>
      <c r="AQ2616" t="str">
        <f>IF(A2616="","",VLOOKUP(A2616,'Base Sites'!A:B,2,FALSE))</f>
        <v/>
      </c>
      <c r="AT2616" t="str">
        <f>IF(A2616="","",VLOOKUP(L2616,'Base Vendeurs'!A:B,2,FALSE))</f>
        <v/>
      </c>
      <c r="AV2616" t="str">
        <f t="shared" si="81"/>
        <v/>
      </c>
    </row>
    <row r="2617" spans="1:48" x14ac:dyDescent="0.25">
      <c r="A2617" s="481"/>
      <c r="B2617" s="481"/>
      <c r="C2617" s="481"/>
      <c r="D2617" s="464">
        <v>6703</v>
      </c>
      <c r="E2617" s="22" t="s">
        <v>267</v>
      </c>
      <c r="F2617" s="22" t="s">
        <v>3197</v>
      </c>
      <c r="G2617" s="20">
        <v>3436.96</v>
      </c>
      <c r="AP2617" t="str">
        <f t="shared" si="80"/>
        <v/>
      </c>
      <c r="AQ2617" t="str">
        <f>IF(A2617="","",VLOOKUP(A2617,'Base Sites'!A:B,2,FALSE))</f>
        <v/>
      </c>
      <c r="AT2617" t="str">
        <f>IF(A2617="","",VLOOKUP(L2617,'Base Vendeurs'!A:B,2,FALSE))</f>
        <v/>
      </c>
      <c r="AV2617" t="str">
        <f t="shared" si="81"/>
        <v/>
      </c>
    </row>
    <row r="2618" spans="1:48" x14ac:dyDescent="0.25">
      <c r="A2618" s="481"/>
      <c r="B2618" s="481"/>
      <c r="C2618" s="480" t="s">
        <v>5271</v>
      </c>
      <c r="D2618" s="481"/>
      <c r="E2618" s="481"/>
      <c r="F2618" s="481"/>
      <c r="G2618" s="20">
        <v>5833.17</v>
      </c>
      <c r="AP2618" t="str">
        <f t="shared" si="80"/>
        <v/>
      </c>
      <c r="AQ2618" t="str">
        <f>IF(A2618="","",VLOOKUP(A2618,'Base Sites'!A:B,2,FALSE))</f>
        <v/>
      </c>
      <c r="AT2618" t="str">
        <f>IF(A2618="","",VLOOKUP(L2618,'Base Vendeurs'!A:B,2,FALSE))</f>
        <v/>
      </c>
      <c r="AV2618" t="str">
        <f t="shared" si="81"/>
        <v/>
      </c>
    </row>
    <row r="2619" spans="1:48" x14ac:dyDescent="0.25">
      <c r="A2619" s="481"/>
      <c r="B2619" s="481"/>
      <c r="C2619" s="22" t="s">
        <v>445</v>
      </c>
      <c r="D2619" s="464">
        <v>6732</v>
      </c>
      <c r="E2619" s="22" t="s">
        <v>1247</v>
      </c>
      <c r="F2619" s="22" t="s">
        <v>3944</v>
      </c>
      <c r="G2619" s="20">
        <v>2506.54</v>
      </c>
      <c r="AP2619" t="str">
        <f t="shared" si="80"/>
        <v/>
      </c>
      <c r="AQ2619" t="str">
        <f>IF(A2619="","",VLOOKUP(A2619,'Base Sites'!A:B,2,FALSE))</f>
        <v/>
      </c>
      <c r="AT2619" t="str">
        <f>IF(A2619="","",VLOOKUP(L2619,'Base Vendeurs'!A:B,2,FALSE))</f>
        <v/>
      </c>
      <c r="AV2619" t="str">
        <f t="shared" si="81"/>
        <v/>
      </c>
    </row>
    <row r="2620" spans="1:48" x14ac:dyDescent="0.25">
      <c r="A2620" s="481"/>
      <c r="B2620" s="481"/>
      <c r="C2620" s="480" t="s">
        <v>5248</v>
      </c>
      <c r="D2620" s="481"/>
      <c r="E2620" s="481"/>
      <c r="F2620" s="481"/>
      <c r="G2620" s="20">
        <v>2506.54</v>
      </c>
      <c r="AP2620" t="str">
        <f t="shared" si="80"/>
        <v/>
      </c>
      <c r="AQ2620" t="str">
        <f>IF(A2620="","",VLOOKUP(A2620,'Base Sites'!A:B,2,FALSE))</f>
        <v/>
      </c>
      <c r="AT2620" t="str">
        <f>IF(A2620="","",VLOOKUP(L2620,'Base Vendeurs'!A:B,2,FALSE))</f>
        <v/>
      </c>
      <c r="AV2620" t="str">
        <f t="shared" si="81"/>
        <v/>
      </c>
    </row>
    <row r="2621" spans="1:48" x14ac:dyDescent="0.25">
      <c r="A2621" s="481"/>
      <c r="B2621" s="481"/>
      <c r="C2621" s="22" t="s">
        <v>511</v>
      </c>
      <c r="D2621" s="464">
        <v>6682</v>
      </c>
      <c r="E2621" s="22" t="s">
        <v>263</v>
      </c>
      <c r="F2621" s="22" t="s">
        <v>681</v>
      </c>
      <c r="G2621" s="20">
        <v>1225</v>
      </c>
      <c r="AP2621" t="str">
        <f t="shared" si="80"/>
        <v/>
      </c>
      <c r="AQ2621" t="str">
        <f>IF(A2621="","",VLOOKUP(A2621,'Base Sites'!A:B,2,FALSE))</f>
        <v/>
      </c>
      <c r="AT2621" t="str">
        <f>IF(A2621="","",VLOOKUP(L2621,'Base Vendeurs'!A:B,2,FALSE))</f>
        <v/>
      </c>
      <c r="AV2621" t="str">
        <f t="shared" si="81"/>
        <v/>
      </c>
    </row>
    <row r="2622" spans="1:48" x14ac:dyDescent="0.25">
      <c r="A2622" s="481"/>
      <c r="B2622" s="481"/>
      <c r="C2622" s="480" t="s">
        <v>5238</v>
      </c>
      <c r="D2622" s="481"/>
      <c r="E2622" s="481"/>
      <c r="F2622" s="481"/>
      <c r="G2622" s="20">
        <v>1225</v>
      </c>
      <c r="AP2622" t="str">
        <f t="shared" si="80"/>
        <v/>
      </c>
      <c r="AQ2622" t="str">
        <f>IF(A2622="","",VLOOKUP(A2622,'Base Sites'!A:B,2,FALSE))</f>
        <v/>
      </c>
      <c r="AT2622" t="str">
        <f>IF(A2622="","",VLOOKUP(L2622,'Base Vendeurs'!A:B,2,FALSE))</f>
        <v/>
      </c>
      <c r="AV2622" t="str">
        <f t="shared" si="81"/>
        <v/>
      </c>
    </row>
    <row r="2623" spans="1:48" x14ac:dyDescent="0.25">
      <c r="A2623" s="481"/>
      <c r="B2623" s="481"/>
      <c r="C2623" s="480" t="s">
        <v>3930</v>
      </c>
      <c r="D2623" s="464">
        <v>767</v>
      </c>
      <c r="E2623" s="22" t="s">
        <v>260</v>
      </c>
      <c r="F2623" s="22" t="s">
        <v>4765</v>
      </c>
      <c r="G2623" s="20">
        <v>212.67</v>
      </c>
      <c r="AP2623" t="str">
        <f t="shared" si="80"/>
        <v/>
      </c>
      <c r="AQ2623" t="str">
        <f>IF(A2623="","",VLOOKUP(A2623,'Base Sites'!A:B,2,FALSE))</f>
        <v/>
      </c>
      <c r="AT2623" t="str">
        <f>IF(A2623="","",VLOOKUP(L2623,'Base Vendeurs'!A:B,2,FALSE))</f>
        <v/>
      </c>
      <c r="AV2623" t="str">
        <f t="shared" si="81"/>
        <v/>
      </c>
    </row>
    <row r="2624" spans="1:48" x14ac:dyDescent="0.25">
      <c r="A2624" s="481"/>
      <c r="B2624" s="481"/>
      <c r="C2624" s="481"/>
      <c r="D2624" s="464">
        <v>6770</v>
      </c>
      <c r="E2624" s="480" t="s">
        <v>263</v>
      </c>
      <c r="F2624" s="22" t="s">
        <v>4744</v>
      </c>
      <c r="G2624" s="20">
        <v>1672.48</v>
      </c>
      <c r="AP2624" t="str">
        <f t="shared" si="80"/>
        <v/>
      </c>
      <c r="AQ2624" t="str">
        <f>IF(A2624="","",VLOOKUP(A2624,'Base Sites'!A:B,2,FALSE))</f>
        <v/>
      </c>
      <c r="AT2624" t="str">
        <f>IF(A2624="","",VLOOKUP(L2624,'Base Vendeurs'!A:B,2,FALSE))</f>
        <v/>
      </c>
      <c r="AV2624" t="str">
        <f t="shared" si="81"/>
        <v/>
      </c>
    </row>
    <row r="2625" spans="1:48" x14ac:dyDescent="0.25">
      <c r="A2625" s="481"/>
      <c r="B2625" s="481"/>
      <c r="C2625" s="481"/>
      <c r="D2625" s="464">
        <v>9544</v>
      </c>
      <c r="E2625" s="481" t="s">
        <v>263</v>
      </c>
      <c r="F2625" s="22" t="s">
        <v>3932</v>
      </c>
      <c r="G2625" s="20">
        <v>1271.55</v>
      </c>
      <c r="AP2625" t="str">
        <f t="shared" si="80"/>
        <v/>
      </c>
      <c r="AQ2625" t="str">
        <f>IF(A2625="","",VLOOKUP(A2625,'Base Sites'!A:B,2,FALSE))</f>
        <v/>
      </c>
      <c r="AT2625" t="str">
        <f>IF(A2625="","",VLOOKUP(L2625,'Base Vendeurs'!A:B,2,FALSE))</f>
        <v/>
      </c>
      <c r="AV2625" t="str">
        <f t="shared" si="81"/>
        <v/>
      </c>
    </row>
    <row r="2626" spans="1:48" x14ac:dyDescent="0.25">
      <c r="A2626" s="481"/>
      <c r="B2626" s="481"/>
      <c r="C2626" s="480" t="s">
        <v>5272</v>
      </c>
      <c r="D2626" s="481"/>
      <c r="E2626" s="481"/>
      <c r="F2626" s="481"/>
      <c r="G2626" s="20">
        <v>3156.7</v>
      </c>
      <c r="AP2626" t="str">
        <f t="shared" ref="AP2626:AP2689" si="82">IF(AM2626="","",+AL2626/AM2626)</f>
        <v/>
      </c>
      <c r="AQ2626" t="str">
        <f>IF(A2626="","",VLOOKUP(A2626,'Base Sites'!A:B,2,FALSE))</f>
        <v/>
      </c>
      <c r="AT2626" t="str">
        <f>IF(A2626="","",VLOOKUP(L2626,'Base Vendeurs'!A:B,2,FALSE))</f>
        <v/>
      </c>
      <c r="AV2626" t="str">
        <f t="shared" si="81"/>
        <v/>
      </c>
    </row>
    <row r="2627" spans="1:48" x14ac:dyDescent="0.25">
      <c r="A2627" s="481"/>
      <c r="B2627" s="480" t="s">
        <v>5273</v>
      </c>
      <c r="C2627" s="481"/>
      <c r="D2627" s="481"/>
      <c r="E2627" s="481"/>
      <c r="F2627" s="481"/>
      <c r="G2627" s="20">
        <v>129176.55000000002</v>
      </c>
      <c r="AP2627" t="str">
        <f t="shared" si="82"/>
        <v/>
      </c>
      <c r="AQ2627" t="str">
        <f>IF(A2627="","",VLOOKUP(A2627,'Base Sites'!A:B,2,FALSE))</f>
        <v/>
      </c>
      <c r="AT2627" t="str">
        <f>IF(A2627="","",VLOOKUP(L2627,'Base Vendeurs'!A:B,2,FALSE))</f>
        <v/>
      </c>
      <c r="AV2627" t="str">
        <f t="shared" ref="AV2627:AV2690" si="83">IF(A2627="","",+AU2627/S2627)</f>
        <v/>
      </c>
    </row>
    <row r="2628" spans="1:48" x14ac:dyDescent="0.25">
      <c r="A2628" s="482" t="s">
        <v>5274</v>
      </c>
      <c r="B2628" s="481"/>
      <c r="C2628" s="481"/>
      <c r="D2628" s="481"/>
      <c r="E2628" s="481"/>
      <c r="F2628" s="481"/>
      <c r="G2628" s="20">
        <v>450557.49</v>
      </c>
      <c r="AP2628" t="str">
        <f t="shared" si="82"/>
        <v/>
      </c>
      <c r="AQ2628" t="e">
        <f>IF(A2628="","",VLOOKUP(A2628,'Base Sites'!A:B,2,FALSE))</f>
        <v>#N/A</v>
      </c>
      <c r="AT2628" t="e">
        <f>IF(A2628="","",VLOOKUP(L2628,'Base Vendeurs'!A:B,2,FALSE))</f>
        <v>#N/A</v>
      </c>
      <c r="AV2628" t="e">
        <f t="shared" si="83"/>
        <v>#DIV/0!</v>
      </c>
    </row>
    <row r="2629" spans="1:48" x14ac:dyDescent="0.25">
      <c r="A2629" s="482">
        <v>25</v>
      </c>
      <c r="B2629" s="480" t="s">
        <v>104</v>
      </c>
      <c r="C2629" s="22" t="s">
        <v>33</v>
      </c>
      <c r="D2629" s="464">
        <v>1891</v>
      </c>
      <c r="E2629" s="22" t="s">
        <v>26</v>
      </c>
      <c r="F2629" s="22" t="s">
        <v>4968</v>
      </c>
      <c r="G2629" s="20">
        <v>837.95</v>
      </c>
      <c r="AP2629" t="str">
        <f t="shared" si="82"/>
        <v/>
      </c>
      <c r="AQ2629" t="str">
        <f>IF(A2629="","",VLOOKUP(A2629,'Base Sites'!A:B,2,FALSE))</f>
        <v>Valauto Maubeuge</v>
      </c>
      <c r="AT2629" t="e">
        <f>IF(A2629="","",VLOOKUP(L2629,'Base Vendeurs'!A:B,2,FALSE))</f>
        <v>#N/A</v>
      </c>
      <c r="AV2629" t="e">
        <f t="shared" si="83"/>
        <v>#DIV/0!</v>
      </c>
    </row>
    <row r="2630" spans="1:48" x14ac:dyDescent="0.25">
      <c r="A2630" s="481"/>
      <c r="B2630" s="481"/>
      <c r="C2630" s="480" t="s">
        <v>5204</v>
      </c>
      <c r="D2630" s="481"/>
      <c r="E2630" s="481"/>
      <c r="F2630" s="481"/>
      <c r="G2630" s="20">
        <v>837.95</v>
      </c>
      <c r="AP2630" t="str">
        <f t="shared" si="82"/>
        <v/>
      </c>
      <c r="AQ2630" t="str">
        <f>IF(A2630="","",VLOOKUP(A2630,'Base Sites'!A:B,2,FALSE))</f>
        <v/>
      </c>
      <c r="AT2630" t="str">
        <f>IF(A2630="","",VLOOKUP(L2630,'Base Vendeurs'!A:B,2,FALSE))</f>
        <v/>
      </c>
      <c r="AV2630" t="str">
        <f t="shared" si="83"/>
        <v/>
      </c>
    </row>
    <row r="2631" spans="1:48" x14ac:dyDescent="0.25">
      <c r="A2631" s="481"/>
      <c r="B2631" s="481"/>
      <c r="C2631" s="22" t="s">
        <v>70</v>
      </c>
      <c r="D2631" s="464">
        <v>1050</v>
      </c>
      <c r="E2631" s="22" t="s">
        <v>26</v>
      </c>
      <c r="F2631" s="22" t="s">
        <v>944</v>
      </c>
      <c r="G2631" s="20">
        <v>1593.13</v>
      </c>
      <c r="AP2631" t="str">
        <f t="shared" si="82"/>
        <v/>
      </c>
      <c r="AQ2631" t="str">
        <f>IF(A2631="","",VLOOKUP(A2631,'Base Sites'!A:B,2,FALSE))</f>
        <v/>
      </c>
      <c r="AT2631" t="str">
        <f>IF(A2631="","",VLOOKUP(L2631,'Base Vendeurs'!A:B,2,FALSE))</f>
        <v/>
      </c>
      <c r="AV2631" t="str">
        <f t="shared" si="83"/>
        <v/>
      </c>
    </row>
    <row r="2632" spans="1:48" x14ac:dyDescent="0.25">
      <c r="A2632" s="481"/>
      <c r="B2632" s="481"/>
      <c r="C2632" s="480" t="s">
        <v>5205</v>
      </c>
      <c r="D2632" s="481"/>
      <c r="E2632" s="481"/>
      <c r="F2632" s="481"/>
      <c r="G2632" s="20">
        <v>1593.13</v>
      </c>
      <c r="AP2632" t="str">
        <f t="shared" si="82"/>
        <v/>
      </c>
      <c r="AQ2632" t="str">
        <f>IF(A2632="","",VLOOKUP(A2632,'Base Sites'!A:B,2,FALSE))</f>
        <v/>
      </c>
      <c r="AT2632" t="str">
        <f>IF(A2632="","",VLOOKUP(L2632,'Base Vendeurs'!A:B,2,FALSE))</f>
        <v/>
      </c>
      <c r="AV2632" t="str">
        <f t="shared" si="83"/>
        <v/>
      </c>
    </row>
    <row r="2633" spans="1:48" x14ac:dyDescent="0.25">
      <c r="A2633" s="481"/>
      <c r="B2633" s="481"/>
      <c r="C2633" s="22" t="s">
        <v>229</v>
      </c>
      <c r="D2633" s="464">
        <v>1031</v>
      </c>
      <c r="E2633" s="22" t="s">
        <v>26</v>
      </c>
      <c r="F2633" s="22" t="s">
        <v>1259</v>
      </c>
      <c r="G2633" s="20">
        <v>2791.46</v>
      </c>
      <c r="AP2633" t="str">
        <f t="shared" si="82"/>
        <v/>
      </c>
      <c r="AQ2633" t="str">
        <f>IF(A2633="","",VLOOKUP(A2633,'Base Sites'!A:B,2,FALSE))</f>
        <v/>
      </c>
      <c r="AT2633" t="str">
        <f>IF(A2633="","",VLOOKUP(L2633,'Base Vendeurs'!A:B,2,FALSE))</f>
        <v/>
      </c>
      <c r="AV2633" t="str">
        <f t="shared" si="83"/>
        <v/>
      </c>
    </row>
    <row r="2634" spans="1:48" x14ac:dyDescent="0.25">
      <c r="A2634" s="481"/>
      <c r="B2634" s="481"/>
      <c r="C2634" s="480" t="s">
        <v>5239</v>
      </c>
      <c r="D2634" s="481"/>
      <c r="E2634" s="481"/>
      <c r="F2634" s="481"/>
      <c r="G2634" s="20">
        <v>2791.46</v>
      </c>
      <c r="AP2634" t="str">
        <f t="shared" si="82"/>
        <v/>
      </c>
      <c r="AQ2634" t="str">
        <f>IF(A2634="","",VLOOKUP(A2634,'Base Sites'!A:B,2,FALSE))</f>
        <v/>
      </c>
      <c r="AT2634" t="str">
        <f>IF(A2634="","",VLOOKUP(L2634,'Base Vendeurs'!A:B,2,FALSE))</f>
        <v/>
      </c>
      <c r="AV2634" t="str">
        <f t="shared" si="83"/>
        <v/>
      </c>
    </row>
    <row r="2635" spans="1:48" x14ac:dyDescent="0.25">
      <c r="A2635" s="481"/>
      <c r="B2635" s="481"/>
      <c r="C2635" s="22" t="s">
        <v>253</v>
      </c>
      <c r="D2635" s="464">
        <v>1015</v>
      </c>
      <c r="E2635" s="22" t="s">
        <v>24</v>
      </c>
      <c r="F2635" s="22" t="s">
        <v>1146</v>
      </c>
      <c r="G2635" s="20">
        <v>311.42</v>
      </c>
      <c r="AP2635" t="str">
        <f t="shared" si="82"/>
        <v/>
      </c>
      <c r="AQ2635" t="str">
        <f>IF(A2635="","",VLOOKUP(A2635,'Base Sites'!A:B,2,FALSE))</f>
        <v/>
      </c>
      <c r="AT2635" t="str">
        <f>IF(A2635="","",VLOOKUP(L2635,'Base Vendeurs'!A:B,2,FALSE))</f>
        <v/>
      </c>
      <c r="AV2635" t="str">
        <f t="shared" si="83"/>
        <v/>
      </c>
    </row>
    <row r="2636" spans="1:48" x14ac:dyDescent="0.25">
      <c r="A2636" s="481"/>
      <c r="B2636" s="481"/>
      <c r="C2636" s="480" t="s">
        <v>5275</v>
      </c>
      <c r="D2636" s="481"/>
      <c r="E2636" s="481"/>
      <c r="F2636" s="481"/>
      <c r="G2636" s="20">
        <v>311.42</v>
      </c>
      <c r="AP2636" t="str">
        <f t="shared" si="82"/>
        <v/>
      </c>
      <c r="AQ2636" t="str">
        <f>IF(A2636="","",VLOOKUP(A2636,'Base Sites'!A:B,2,FALSE))</f>
        <v/>
      </c>
      <c r="AT2636" t="str">
        <f>IF(A2636="","",VLOOKUP(L2636,'Base Vendeurs'!A:B,2,FALSE))</f>
        <v/>
      </c>
      <c r="AV2636" t="str">
        <f t="shared" si="83"/>
        <v/>
      </c>
    </row>
    <row r="2637" spans="1:48" x14ac:dyDescent="0.25">
      <c r="A2637" s="481"/>
      <c r="B2637" s="481"/>
      <c r="C2637" s="480" t="s">
        <v>356</v>
      </c>
      <c r="D2637" s="464">
        <v>1398</v>
      </c>
      <c r="E2637" s="22" t="s">
        <v>23</v>
      </c>
      <c r="F2637" s="22" t="s">
        <v>2675</v>
      </c>
      <c r="G2637" s="20">
        <v>511.87</v>
      </c>
      <c r="AP2637" t="str">
        <f t="shared" si="82"/>
        <v/>
      </c>
      <c r="AQ2637" t="str">
        <f>IF(A2637="","",VLOOKUP(A2637,'Base Sites'!A:B,2,FALSE))</f>
        <v/>
      </c>
      <c r="AT2637" t="str">
        <f>IF(A2637="","",VLOOKUP(L2637,'Base Vendeurs'!A:B,2,FALSE))</f>
        <v/>
      </c>
      <c r="AV2637" t="str">
        <f t="shared" si="83"/>
        <v/>
      </c>
    </row>
    <row r="2638" spans="1:48" x14ac:dyDescent="0.25">
      <c r="A2638" s="481"/>
      <c r="B2638" s="481"/>
      <c r="C2638" s="481"/>
      <c r="D2638" s="464">
        <v>1399</v>
      </c>
      <c r="E2638" s="22" t="s">
        <v>93</v>
      </c>
      <c r="F2638" s="22" t="s">
        <v>4830</v>
      </c>
      <c r="G2638" s="20">
        <v>846.47</v>
      </c>
      <c r="AP2638" t="str">
        <f t="shared" si="82"/>
        <v/>
      </c>
      <c r="AQ2638" t="str">
        <f>IF(A2638="","",VLOOKUP(A2638,'Base Sites'!A:B,2,FALSE))</f>
        <v/>
      </c>
      <c r="AT2638" t="str">
        <f>IF(A2638="","",VLOOKUP(L2638,'Base Vendeurs'!A:B,2,FALSE))</f>
        <v/>
      </c>
      <c r="AV2638" t="str">
        <f t="shared" si="83"/>
        <v/>
      </c>
    </row>
    <row r="2639" spans="1:48" x14ac:dyDescent="0.25">
      <c r="A2639" s="481"/>
      <c r="B2639" s="481"/>
      <c r="C2639" s="481"/>
      <c r="D2639" s="464">
        <v>1401</v>
      </c>
      <c r="E2639" s="22" t="s">
        <v>107</v>
      </c>
      <c r="F2639" s="22" t="s">
        <v>4118</v>
      </c>
      <c r="G2639" s="20">
        <v>628.46</v>
      </c>
      <c r="AP2639" t="str">
        <f t="shared" si="82"/>
        <v/>
      </c>
      <c r="AQ2639" t="str">
        <f>IF(A2639="","",VLOOKUP(A2639,'Base Sites'!A:B,2,FALSE))</f>
        <v/>
      </c>
      <c r="AT2639" t="str">
        <f>IF(A2639="","",VLOOKUP(L2639,'Base Vendeurs'!A:B,2,FALSE))</f>
        <v/>
      </c>
      <c r="AV2639" t="str">
        <f t="shared" si="83"/>
        <v/>
      </c>
    </row>
    <row r="2640" spans="1:48" x14ac:dyDescent="0.25">
      <c r="A2640" s="481"/>
      <c r="B2640" s="481"/>
      <c r="C2640" s="480" t="s">
        <v>5208</v>
      </c>
      <c r="D2640" s="481"/>
      <c r="E2640" s="481"/>
      <c r="F2640" s="481"/>
      <c r="G2640" s="20">
        <v>1986.8000000000002</v>
      </c>
      <c r="AP2640" t="str">
        <f t="shared" si="82"/>
        <v/>
      </c>
      <c r="AQ2640" t="str">
        <f>IF(A2640="","",VLOOKUP(A2640,'Base Sites'!A:B,2,FALSE))</f>
        <v/>
      </c>
      <c r="AT2640" t="str">
        <f>IF(A2640="","",VLOOKUP(L2640,'Base Vendeurs'!A:B,2,FALSE))</f>
        <v/>
      </c>
      <c r="AV2640" t="str">
        <f t="shared" si="83"/>
        <v/>
      </c>
    </row>
    <row r="2641" spans="1:48" x14ac:dyDescent="0.25">
      <c r="A2641" s="481"/>
      <c r="B2641" s="481"/>
      <c r="C2641" s="480" t="s">
        <v>461</v>
      </c>
      <c r="D2641" s="464">
        <v>84</v>
      </c>
      <c r="E2641" s="22" t="s">
        <v>190</v>
      </c>
      <c r="F2641" s="22" t="s">
        <v>919</v>
      </c>
      <c r="G2641" s="20">
        <v>2152.1799999999998</v>
      </c>
      <c r="AP2641" t="str">
        <f t="shared" si="82"/>
        <v/>
      </c>
      <c r="AQ2641" t="str">
        <f>IF(A2641="","",VLOOKUP(A2641,'Base Sites'!A:B,2,FALSE))</f>
        <v/>
      </c>
      <c r="AT2641" t="str">
        <f>IF(A2641="","",VLOOKUP(L2641,'Base Vendeurs'!A:B,2,FALSE))</f>
        <v/>
      </c>
      <c r="AV2641" t="str">
        <f t="shared" si="83"/>
        <v/>
      </c>
    </row>
    <row r="2642" spans="1:48" x14ac:dyDescent="0.25">
      <c r="A2642" s="481"/>
      <c r="B2642" s="481"/>
      <c r="C2642" s="481"/>
      <c r="D2642" s="464">
        <v>1360</v>
      </c>
      <c r="E2642" s="22" t="s">
        <v>23</v>
      </c>
      <c r="F2642" s="22" t="s">
        <v>3507</v>
      </c>
      <c r="G2642" s="20">
        <v>919.93</v>
      </c>
      <c r="AP2642" t="str">
        <f t="shared" si="82"/>
        <v/>
      </c>
      <c r="AQ2642" t="str">
        <f>IF(A2642="","",VLOOKUP(A2642,'Base Sites'!A:B,2,FALSE))</f>
        <v/>
      </c>
      <c r="AT2642" t="str">
        <f>IF(A2642="","",VLOOKUP(L2642,'Base Vendeurs'!A:B,2,FALSE))</f>
        <v/>
      </c>
      <c r="AV2642" t="str">
        <f t="shared" si="83"/>
        <v/>
      </c>
    </row>
    <row r="2643" spans="1:48" x14ac:dyDescent="0.25">
      <c r="A2643" s="481"/>
      <c r="B2643" s="481"/>
      <c r="C2643" s="481"/>
      <c r="D2643" s="464">
        <v>1534</v>
      </c>
      <c r="E2643" s="22" t="s">
        <v>190</v>
      </c>
      <c r="F2643" s="22" t="s">
        <v>917</v>
      </c>
      <c r="G2643" s="20">
        <v>1192.79</v>
      </c>
      <c r="AP2643" t="str">
        <f t="shared" si="82"/>
        <v/>
      </c>
      <c r="AQ2643" t="str">
        <f>IF(A2643="","",VLOOKUP(A2643,'Base Sites'!A:B,2,FALSE))</f>
        <v/>
      </c>
      <c r="AT2643" t="str">
        <f>IF(A2643="","",VLOOKUP(L2643,'Base Vendeurs'!A:B,2,FALSE))</f>
        <v/>
      </c>
      <c r="AV2643" t="str">
        <f t="shared" si="83"/>
        <v/>
      </c>
    </row>
    <row r="2644" spans="1:48" x14ac:dyDescent="0.25">
      <c r="A2644" s="481"/>
      <c r="B2644" s="481"/>
      <c r="C2644" s="481"/>
      <c r="D2644" s="464">
        <v>1535</v>
      </c>
      <c r="E2644" s="22" t="s">
        <v>26</v>
      </c>
      <c r="F2644" s="22" t="s">
        <v>1898</v>
      </c>
      <c r="G2644" s="20">
        <v>2264.59</v>
      </c>
      <c r="AP2644" t="str">
        <f t="shared" si="82"/>
        <v/>
      </c>
      <c r="AQ2644" t="str">
        <f>IF(A2644="","",VLOOKUP(A2644,'Base Sites'!A:B,2,FALSE))</f>
        <v/>
      </c>
      <c r="AT2644" t="str">
        <f>IF(A2644="","",VLOOKUP(L2644,'Base Vendeurs'!A:B,2,FALSE))</f>
        <v/>
      </c>
      <c r="AV2644" t="str">
        <f t="shared" si="83"/>
        <v/>
      </c>
    </row>
    <row r="2645" spans="1:48" x14ac:dyDescent="0.25">
      <c r="A2645" s="481"/>
      <c r="B2645" s="481"/>
      <c r="C2645" s="481"/>
      <c r="D2645" s="464">
        <v>1536</v>
      </c>
      <c r="E2645" s="22" t="s">
        <v>23</v>
      </c>
      <c r="F2645" s="22" t="s">
        <v>1453</v>
      </c>
      <c r="G2645" s="20">
        <v>876.45</v>
      </c>
      <c r="AP2645" t="str">
        <f t="shared" si="82"/>
        <v/>
      </c>
      <c r="AQ2645" t="str">
        <f>IF(A2645="","",VLOOKUP(A2645,'Base Sites'!A:B,2,FALSE))</f>
        <v/>
      </c>
      <c r="AT2645" t="str">
        <f>IF(A2645="","",VLOOKUP(L2645,'Base Vendeurs'!A:B,2,FALSE))</f>
        <v/>
      </c>
      <c r="AV2645" t="str">
        <f t="shared" si="83"/>
        <v/>
      </c>
    </row>
    <row r="2646" spans="1:48" x14ac:dyDescent="0.25">
      <c r="A2646" s="481"/>
      <c r="B2646" s="481"/>
      <c r="C2646" s="481"/>
      <c r="D2646" s="464">
        <v>1537</v>
      </c>
      <c r="E2646" s="22" t="s">
        <v>93</v>
      </c>
      <c r="F2646" s="22" t="s">
        <v>1727</v>
      </c>
      <c r="G2646" s="20">
        <v>1615.86</v>
      </c>
      <c r="AP2646" t="str">
        <f t="shared" si="82"/>
        <v/>
      </c>
      <c r="AQ2646" t="str">
        <f>IF(A2646="","",VLOOKUP(A2646,'Base Sites'!A:B,2,FALSE))</f>
        <v/>
      </c>
      <c r="AT2646" t="str">
        <f>IF(A2646="","",VLOOKUP(L2646,'Base Vendeurs'!A:B,2,FALSE))</f>
        <v/>
      </c>
      <c r="AV2646" t="str">
        <f t="shared" si="83"/>
        <v/>
      </c>
    </row>
    <row r="2647" spans="1:48" x14ac:dyDescent="0.25">
      <c r="A2647" s="481"/>
      <c r="B2647" s="481"/>
      <c r="C2647" s="481"/>
      <c r="D2647" s="464">
        <v>1850</v>
      </c>
      <c r="E2647" s="22" t="s">
        <v>107</v>
      </c>
      <c r="F2647" s="22" t="s">
        <v>4125</v>
      </c>
      <c r="G2647" s="20">
        <v>946.84</v>
      </c>
      <c r="AP2647" t="str">
        <f t="shared" si="82"/>
        <v/>
      </c>
      <c r="AQ2647" t="str">
        <f>IF(A2647="","",VLOOKUP(A2647,'Base Sites'!A:B,2,FALSE))</f>
        <v/>
      </c>
      <c r="AT2647" t="str">
        <f>IF(A2647="","",VLOOKUP(L2647,'Base Vendeurs'!A:B,2,FALSE))</f>
        <v/>
      </c>
      <c r="AV2647" t="str">
        <f t="shared" si="83"/>
        <v/>
      </c>
    </row>
    <row r="2648" spans="1:48" x14ac:dyDescent="0.25">
      <c r="A2648" s="481"/>
      <c r="B2648" s="481"/>
      <c r="C2648" s="481"/>
      <c r="D2648" s="464">
        <v>1856</v>
      </c>
      <c r="E2648" s="22" t="s">
        <v>23</v>
      </c>
      <c r="F2648" s="22" t="s">
        <v>2687</v>
      </c>
      <c r="G2648" s="20">
        <v>1023.77</v>
      </c>
      <c r="AP2648" t="str">
        <f t="shared" si="82"/>
        <v/>
      </c>
      <c r="AQ2648" t="str">
        <f>IF(A2648="","",VLOOKUP(A2648,'Base Sites'!A:B,2,FALSE))</f>
        <v/>
      </c>
      <c r="AT2648" t="str">
        <f>IF(A2648="","",VLOOKUP(L2648,'Base Vendeurs'!A:B,2,FALSE))</f>
        <v/>
      </c>
      <c r="AV2648" t="str">
        <f t="shared" si="83"/>
        <v/>
      </c>
    </row>
    <row r="2649" spans="1:48" x14ac:dyDescent="0.25">
      <c r="A2649" s="481"/>
      <c r="B2649" s="481"/>
      <c r="C2649" s="481"/>
      <c r="D2649" s="464">
        <v>1867</v>
      </c>
      <c r="E2649" s="22" t="s">
        <v>190</v>
      </c>
      <c r="F2649" s="22" t="s">
        <v>2533</v>
      </c>
      <c r="G2649" s="20">
        <v>2151.85</v>
      </c>
      <c r="AP2649" t="str">
        <f t="shared" si="82"/>
        <v/>
      </c>
      <c r="AQ2649" t="str">
        <f>IF(A2649="","",VLOOKUP(A2649,'Base Sites'!A:B,2,FALSE))</f>
        <v/>
      </c>
      <c r="AT2649" t="str">
        <f>IF(A2649="","",VLOOKUP(L2649,'Base Vendeurs'!A:B,2,FALSE))</f>
        <v/>
      </c>
      <c r="AV2649" t="str">
        <f t="shared" si="83"/>
        <v/>
      </c>
    </row>
    <row r="2650" spans="1:48" x14ac:dyDescent="0.25">
      <c r="A2650" s="481"/>
      <c r="B2650" s="481"/>
      <c r="C2650" s="481"/>
      <c r="D2650" s="464">
        <v>1879</v>
      </c>
      <c r="E2650" s="22" t="s">
        <v>93</v>
      </c>
      <c r="F2650" s="22" t="s">
        <v>2444</v>
      </c>
      <c r="G2650" s="20">
        <v>1158.79</v>
      </c>
      <c r="AP2650" t="str">
        <f t="shared" si="82"/>
        <v/>
      </c>
      <c r="AQ2650" t="str">
        <f>IF(A2650="","",VLOOKUP(A2650,'Base Sites'!A:B,2,FALSE))</f>
        <v/>
      </c>
      <c r="AT2650" t="str">
        <f>IF(A2650="","",VLOOKUP(L2650,'Base Vendeurs'!A:B,2,FALSE))</f>
        <v/>
      </c>
      <c r="AV2650" t="str">
        <f t="shared" si="83"/>
        <v/>
      </c>
    </row>
    <row r="2651" spans="1:48" x14ac:dyDescent="0.25">
      <c r="A2651" s="481"/>
      <c r="B2651" s="481"/>
      <c r="C2651" s="481"/>
      <c r="D2651" s="464">
        <v>1896</v>
      </c>
      <c r="E2651" s="22" t="s">
        <v>177</v>
      </c>
      <c r="F2651" s="22" t="s">
        <v>4998</v>
      </c>
      <c r="G2651" s="20">
        <v>2062.4299999999998</v>
      </c>
      <c r="AP2651" t="str">
        <f t="shared" si="82"/>
        <v/>
      </c>
      <c r="AQ2651" t="str">
        <f>IF(A2651="","",VLOOKUP(A2651,'Base Sites'!A:B,2,FALSE))</f>
        <v/>
      </c>
      <c r="AT2651" t="str">
        <f>IF(A2651="","",VLOOKUP(L2651,'Base Vendeurs'!A:B,2,FALSE))</f>
        <v/>
      </c>
      <c r="AV2651" t="str">
        <f t="shared" si="83"/>
        <v/>
      </c>
    </row>
    <row r="2652" spans="1:48" x14ac:dyDescent="0.25">
      <c r="A2652" s="481"/>
      <c r="B2652" s="481"/>
      <c r="C2652" s="481"/>
      <c r="D2652" s="464">
        <v>1898</v>
      </c>
      <c r="E2652" s="22" t="s">
        <v>93</v>
      </c>
      <c r="F2652" s="22" t="s">
        <v>3237</v>
      </c>
      <c r="G2652" s="20">
        <v>1019.47</v>
      </c>
      <c r="AP2652" t="str">
        <f t="shared" si="82"/>
        <v/>
      </c>
      <c r="AQ2652" t="str">
        <f>IF(A2652="","",VLOOKUP(A2652,'Base Sites'!A:B,2,FALSE))</f>
        <v/>
      </c>
      <c r="AT2652" t="str">
        <f>IF(A2652="","",VLOOKUP(L2652,'Base Vendeurs'!A:B,2,FALSE))</f>
        <v/>
      </c>
      <c r="AV2652" t="str">
        <f t="shared" si="83"/>
        <v/>
      </c>
    </row>
    <row r="2653" spans="1:48" x14ac:dyDescent="0.25">
      <c r="A2653" s="481"/>
      <c r="B2653" s="481"/>
      <c r="C2653" s="481"/>
      <c r="D2653" s="464">
        <v>1899</v>
      </c>
      <c r="E2653" s="22" t="s">
        <v>177</v>
      </c>
      <c r="F2653" s="22" t="s">
        <v>5042</v>
      </c>
      <c r="G2653" s="20">
        <v>383.77</v>
      </c>
      <c r="AP2653" t="str">
        <f t="shared" si="82"/>
        <v/>
      </c>
      <c r="AQ2653" t="str">
        <f>IF(A2653="","",VLOOKUP(A2653,'Base Sites'!A:B,2,FALSE))</f>
        <v/>
      </c>
      <c r="AT2653" t="str">
        <f>IF(A2653="","",VLOOKUP(L2653,'Base Vendeurs'!A:B,2,FALSE))</f>
        <v/>
      </c>
      <c r="AV2653" t="str">
        <f t="shared" si="83"/>
        <v/>
      </c>
    </row>
    <row r="2654" spans="1:48" x14ac:dyDescent="0.25">
      <c r="A2654" s="481"/>
      <c r="B2654" s="481"/>
      <c r="C2654" s="481"/>
      <c r="D2654" s="464">
        <v>9550</v>
      </c>
      <c r="E2654" s="22" t="s">
        <v>93</v>
      </c>
      <c r="F2654" s="22" t="s">
        <v>4836</v>
      </c>
      <c r="G2654" s="20">
        <v>208.94</v>
      </c>
      <c r="AP2654" t="str">
        <f t="shared" si="82"/>
        <v/>
      </c>
      <c r="AQ2654" t="str">
        <f>IF(A2654="","",VLOOKUP(A2654,'Base Sites'!A:B,2,FALSE))</f>
        <v/>
      </c>
      <c r="AT2654" t="str">
        <f>IF(A2654="","",VLOOKUP(L2654,'Base Vendeurs'!A:B,2,FALSE))</f>
        <v/>
      </c>
      <c r="AV2654" t="str">
        <f t="shared" si="83"/>
        <v/>
      </c>
    </row>
    <row r="2655" spans="1:48" x14ac:dyDescent="0.25">
      <c r="A2655" s="481"/>
      <c r="B2655" s="481"/>
      <c r="C2655" s="480" t="s">
        <v>5276</v>
      </c>
      <c r="D2655" s="481"/>
      <c r="E2655" s="481"/>
      <c r="F2655" s="481"/>
      <c r="G2655" s="20">
        <v>17977.66</v>
      </c>
      <c r="AP2655" t="str">
        <f t="shared" si="82"/>
        <v/>
      </c>
      <c r="AQ2655" t="str">
        <f>IF(A2655="","",VLOOKUP(A2655,'Base Sites'!A:B,2,FALSE))</f>
        <v/>
      </c>
      <c r="AT2655" t="str">
        <f>IF(A2655="","",VLOOKUP(L2655,'Base Vendeurs'!A:B,2,FALSE))</f>
        <v/>
      </c>
      <c r="AV2655" t="str">
        <f t="shared" si="83"/>
        <v/>
      </c>
    </row>
    <row r="2656" spans="1:48" x14ac:dyDescent="0.25">
      <c r="A2656" s="481"/>
      <c r="B2656" s="481"/>
      <c r="C2656" s="480" t="s">
        <v>464</v>
      </c>
      <c r="D2656" s="464">
        <v>998</v>
      </c>
      <c r="E2656" s="22" t="s">
        <v>24</v>
      </c>
      <c r="F2656" s="22" t="s">
        <v>2790</v>
      </c>
      <c r="G2656" s="20">
        <v>1176.33</v>
      </c>
      <c r="AP2656" t="str">
        <f t="shared" si="82"/>
        <v/>
      </c>
      <c r="AQ2656" t="str">
        <f>IF(A2656="","",VLOOKUP(A2656,'Base Sites'!A:B,2,FALSE))</f>
        <v/>
      </c>
      <c r="AT2656" t="str">
        <f>IF(A2656="","",VLOOKUP(L2656,'Base Vendeurs'!A:B,2,FALSE))</f>
        <v/>
      </c>
      <c r="AV2656" t="str">
        <f t="shared" si="83"/>
        <v/>
      </c>
    </row>
    <row r="2657" spans="1:48" x14ac:dyDescent="0.25">
      <c r="A2657" s="481"/>
      <c r="B2657" s="481"/>
      <c r="C2657" s="481"/>
      <c r="D2657" s="464">
        <v>1389</v>
      </c>
      <c r="E2657" s="480" t="s">
        <v>93</v>
      </c>
      <c r="F2657" s="22" t="s">
        <v>844</v>
      </c>
      <c r="G2657" s="20">
        <v>1384.13</v>
      </c>
      <c r="AP2657" t="str">
        <f t="shared" si="82"/>
        <v/>
      </c>
      <c r="AQ2657" t="str">
        <f>IF(A2657="","",VLOOKUP(A2657,'Base Sites'!A:B,2,FALSE))</f>
        <v/>
      </c>
      <c r="AT2657" t="str">
        <f>IF(A2657="","",VLOOKUP(L2657,'Base Vendeurs'!A:B,2,FALSE))</f>
        <v/>
      </c>
      <c r="AV2657" t="str">
        <f t="shared" si="83"/>
        <v/>
      </c>
    </row>
    <row r="2658" spans="1:48" x14ac:dyDescent="0.25">
      <c r="A2658" s="481"/>
      <c r="B2658" s="481"/>
      <c r="C2658" s="481"/>
      <c r="D2658" s="464">
        <v>1390</v>
      </c>
      <c r="E2658" s="481" t="s">
        <v>93</v>
      </c>
      <c r="F2658" s="22" t="s">
        <v>2468</v>
      </c>
      <c r="G2658" s="20">
        <v>1332.82</v>
      </c>
      <c r="AP2658" t="str">
        <f t="shared" si="82"/>
        <v/>
      </c>
      <c r="AQ2658" t="str">
        <f>IF(A2658="","",VLOOKUP(A2658,'Base Sites'!A:B,2,FALSE))</f>
        <v/>
      </c>
      <c r="AT2658" t="str">
        <f>IF(A2658="","",VLOOKUP(L2658,'Base Vendeurs'!A:B,2,FALSE))</f>
        <v/>
      </c>
      <c r="AV2658" t="str">
        <f t="shared" si="83"/>
        <v/>
      </c>
    </row>
    <row r="2659" spans="1:48" x14ac:dyDescent="0.25">
      <c r="A2659" s="481"/>
      <c r="B2659" s="481"/>
      <c r="C2659" s="481"/>
      <c r="D2659" s="464">
        <v>1533</v>
      </c>
      <c r="E2659" s="481" t="s">
        <v>93</v>
      </c>
      <c r="F2659" s="22" t="s">
        <v>1733</v>
      </c>
      <c r="G2659" s="20">
        <v>1098.1500000000001</v>
      </c>
      <c r="AP2659" t="str">
        <f t="shared" si="82"/>
        <v/>
      </c>
      <c r="AQ2659" t="str">
        <f>IF(A2659="","",VLOOKUP(A2659,'Base Sites'!A:B,2,FALSE))</f>
        <v/>
      </c>
      <c r="AT2659" t="str">
        <f>IF(A2659="","",VLOOKUP(L2659,'Base Vendeurs'!A:B,2,FALSE))</f>
        <v/>
      </c>
      <c r="AV2659" t="str">
        <f t="shared" si="83"/>
        <v/>
      </c>
    </row>
    <row r="2660" spans="1:48" x14ac:dyDescent="0.25">
      <c r="A2660" s="481"/>
      <c r="B2660" s="481"/>
      <c r="C2660" s="481"/>
      <c r="D2660" s="464">
        <v>1854</v>
      </c>
      <c r="E2660" s="480" t="s">
        <v>107</v>
      </c>
      <c r="F2660" s="22" t="s">
        <v>1843</v>
      </c>
      <c r="G2660" s="20">
        <v>928.47</v>
      </c>
      <c r="AP2660" t="str">
        <f t="shared" si="82"/>
        <v/>
      </c>
      <c r="AQ2660" t="str">
        <f>IF(A2660="","",VLOOKUP(A2660,'Base Sites'!A:B,2,FALSE))</f>
        <v/>
      </c>
      <c r="AT2660" t="str">
        <f>IF(A2660="","",VLOOKUP(L2660,'Base Vendeurs'!A:B,2,FALSE))</f>
        <v/>
      </c>
      <c r="AV2660" t="str">
        <f t="shared" si="83"/>
        <v/>
      </c>
    </row>
    <row r="2661" spans="1:48" x14ac:dyDescent="0.25">
      <c r="A2661" s="481"/>
      <c r="B2661" s="481"/>
      <c r="C2661" s="481"/>
      <c r="D2661" s="464">
        <v>1857</v>
      </c>
      <c r="E2661" s="481" t="s">
        <v>107</v>
      </c>
      <c r="F2661" s="22" t="s">
        <v>3319</v>
      </c>
      <c r="G2661" s="20">
        <v>1026.47</v>
      </c>
      <c r="AP2661" t="str">
        <f t="shared" si="82"/>
        <v/>
      </c>
      <c r="AQ2661" t="str">
        <f>IF(A2661="","",VLOOKUP(A2661,'Base Sites'!A:B,2,FALSE))</f>
        <v/>
      </c>
      <c r="AT2661" t="str">
        <f>IF(A2661="","",VLOOKUP(L2661,'Base Vendeurs'!A:B,2,FALSE))</f>
        <v/>
      </c>
      <c r="AV2661" t="str">
        <f t="shared" si="83"/>
        <v/>
      </c>
    </row>
    <row r="2662" spans="1:48" x14ac:dyDescent="0.25">
      <c r="A2662" s="481"/>
      <c r="B2662" s="481"/>
      <c r="C2662" s="481"/>
      <c r="D2662" s="464">
        <v>1893</v>
      </c>
      <c r="E2662" s="480" t="s">
        <v>26</v>
      </c>
      <c r="F2662" s="22" t="s">
        <v>3379</v>
      </c>
      <c r="G2662" s="20">
        <v>2428.7800000000002</v>
      </c>
      <c r="AP2662" t="str">
        <f t="shared" si="82"/>
        <v/>
      </c>
      <c r="AQ2662" t="str">
        <f>IF(A2662="","",VLOOKUP(A2662,'Base Sites'!A:B,2,FALSE))</f>
        <v/>
      </c>
      <c r="AT2662" t="str">
        <f>IF(A2662="","",VLOOKUP(L2662,'Base Vendeurs'!A:B,2,FALSE))</f>
        <v/>
      </c>
      <c r="AV2662" t="str">
        <f t="shared" si="83"/>
        <v/>
      </c>
    </row>
    <row r="2663" spans="1:48" x14ac:dyDescent="0.25">
      <c r="A2663" s="481"/>
      <c r="B2663" s="481"/>
      <c r="C2663" s="481"/>
      <c r="D2663" s="464">
        <v>1897</v>
      </c>
      <c r="E2663" s="481" t="s">
        <v>26</v>
      </c>
      <c r="F2663" s="22" t="s">
        <v>3410</v>
      </c>
      <c r="G2663" s="20">
        <v>2394.52</v>
      </c>
      <c r="AP2663" t="str">
        <f t="shared" si="82"/>
        <v/>
      </c>
      <c r="AQ2663" t="str">
        <f>IF(A2663="","",VLOOKUP(A2663,'Base Sites'!A:B,2,FALSE))</f>
        <v/>
      </c>
      <c r="AT2663" t="str">
        <f>IF(A2663="","",VLOOKUP(L2663,'Base Vendeurs'!A:B,2,FALSE))</f>
        <v/>
      </c>
      <c r="AV2663" t="str">
        <f t="shared" si="83"/>
        <v/>
      </c>
    </row>
    <row r="2664" spans="1:48" x14ac:dyDescent="0.25">
      <c r="A2664" s="481"/>
      <c r="B2664" s="481"/>
      <c r="C2664" s="481"/>
      <c r="D2664" s="464">
        <v>9549</v>
      </c>
      <c r="E2664" s="22" t="s">
        <v>23</v>
      </c>
      <c r="F2664" s="22" t="s">
        <v>4275</v>
      </c>
      <c r="G2664" s="20">
        <v>1190.55</v>
      </c>
      <c r="AP2664" t="str">
        <f t="shared" si="82"/>
        <v/>
      </c>
      <c r="AQ2664" t="str">
        <f>IF(A2664="","",VLOOKUP(A2664,'Base Sites'!A:B,2,FALSE))</f>
        <v/>
      </c>
      <c r="AT2664" t="str">
        <f>IF(A2664="","",VLOOKUP(L2664,'Base Vendeurs'!A:B,2,FALSE))</f>
        <v/>
      </c>
      <c r="AV2664" t="str">
        <f t="shared" si="83"/>
        <v/>
      </c>
    </row>
    <row r="2665" spans="1:48" x14ac:dyDescent="0.25">
      <c r="A2665" s="481"/>
      <c r="B2665" s="481"/>
      <c r="C2665" s="480" t="s">
        <v>5277</v>
      </c>
      <c r="D2665" s="481"/>
      <c r="E2665" s="481"/>
      <c r="F2665" s="481"/>
      <c r="G2665" s="20">
        <v>12960.220000000001</v>
      </c>
      <c r="AP2665" t="str">
        <f t="shared" si="82"/>
        <v/>
      </c>
      <c r="AQ2665" t="str">
        <f>IF(A2665="","",VLOOKUP(A2665,'Base Sites'!A:B,2,FALSE))</f>
        <v/>
      </c>
      <c r="AT2665" t="str">
        <f>IF(A2665="","",VLOOKUP(L2665,'Base Vendeurs'!A:B,2,FALSE))</f>
        <v/>
      </c>
      <c r="AV2665" t="str">
        <f t="shared" si="83"/>
        <v/>
      </c>
    </row>
    <row r="2666" spans="1:48" x14ac:dyDescent="0.25">
      <c r="A2666" s="481"/>
      <c r="B2666" s="481"/>
      <c r="C2666" s="480" t="s">
        <v>465</v>
      </c>
      <c r="D2666" s="464">
        <v>1475</v>
      </c>
      <c r="E2666" s="480" t="s">
        <v>93</v>
      </c>
      <c r="F2666" s="22" t="s">
        <v>4889</v>
      </c>
      <c r="G2666" s="20">
        <v>1992.67</v>
      </c>
      <c r="AP2666" t="str">
        <f t="shared" si="82"/>
        <v/>
      </c>
      <c r="AQ2666" t="str">
        <f>IF(A2666="","",VLOOKUP(A2666,'Base Sites'!A:B,2,FALSE))</f>
        <v/>
      </c>
      <c r="AT2666" t="str">
        <f>IF(A2666="","",VLOOKUP(L2666,'Base Vendeurs'!A:B,2,FALSE))</f>
        <v/>
      </c>
      <c r="AV2666" t="str">
        <f t="shared" si="83"/>
        <v/>
      </c>
    </row>
    <row r="2667" spans="1:48" x14ac:dyDescent="0.25">
      <c r="A2667" s="481"/>
      <c r="B2667" s="481"/>
      <c r="C2667" s="481"/>
      <c r="D2667" s="464">
        <v>9551</v>
      </c>
      <c r="E2667" s="481" t="s">
        <v>93</v>
      </c>
      <c r="F2667" s="22" t="s">
        <v>4874</v>
      </c>
      <c r="G2667" s="20">
        <v>1627.48</v>
      </c>
      <c r="AP2667" t="str">
        <f t="shared" si="82"/>
        <v/>
      </c>
      <c r="AQ2667" t="str">
        <f>IF(A2667="","",VLOOKUP(A2667,'Base Sites'!A:B,2,FALSE))</f>
        <v/>
      </c>
      <c r="AT2667" t="str">
        <f>IF(A2667="","",VLOOKUP(L2667,'Base Vendeurs'!A:B,2,FALSE))</f>
        <v/>
      </c>
      <c r="AV2667" t="str">
        <f t="shared" si="83"/>
        <v/>
      </c>
    </row>
    <row r="2668" spans="1:48" x14ac:dyDescent="0.25">
      <c r="A2668" s="481"/>
      <c r="B2668" s="481"/>
      <c r="C2668" s="480" t="s">
        <v>5278</v>
      </c>
      <c r="D2668" s="481"/>
      <c r="E2668" s="481"/>
      <c r="F2668" s="481"/>
      <c r="G2668" s="20">
        <v>3620.15</v>
      </c>
      <c r="AP2668" t="str">
        <f t="shared" si="82"/>
        <v/>
      </c>
      <c r="AQ2668" t="str">
        <f>IF(A2668="","",VLOOKUP(A2668,'Base Sites'!A:B,2,FALSE))</f>
        <v/>
      </c>
      <c r="AT2668" t="str">
        <f>IF(A2668="","",VLOOKUP(L2668,'Base Vendeurs'!A:B,2,FALSE))</f>
        <v/>
      </c>
      <c r="AV2668" t="str">
        <f t="shared" si="83"/>
        <v/>
      </c>
    </row>
    <row r="2669" spans="1:48" x14ac:dyDescent="0.25">
      <c r="A2669" s="481"/>
      <c r="B2669" s="480" t="s">
        <v>5187</v>
      </c>
      <c r="C2669" s="481"/>
      <c r="D2669" s="481"/>
      <c r="E2669" s="481"/>
      <c r="F2669" s="481"/>
      <c r="G2669" s="20">
        <v>42078.790000000008</v>
      </c>
      <c r="AP2669" t="str">
        <f t="shared" si="82"/>
        <v/>
      </c>
      <c r="AQ2669" t="str">
        <f>IF(A2669="","",VLOOKUP(A2669,'Base Sites'!A:B,2,FALSE))</f>
        <v/>
      </c>
      <c r="AT2669" t="str">
        <f>IF(A2669="","",VLOOKUP(L2669,'Base Vendeurs'!A:B,2,FALSE))</f>
        <v/>
      </c>
      <c r="AV2669" t="str">
        <f t="shared" si="83"/>
        <v/>
      </c>
    </row>
    <row r="2670" spans="1:48" x14ac:dyDescent="0.25">
      <c r="A2670" s="482" t="s">
        <v>5279</v>
      </c>
      <c r="B2670" s="481"/>
      <c r="C2670" s="481"/>
      <c r="D2670" s="481"/>
      <c r="E2670" s="481"/>
      <c r="F2670" s="481"/>
      <c r="G2670" s="20">
        <v>42078.790000000008</v>
      </c>
      <c r="AP2670" t="str">
        <f t="shared" si="82"/>
        <v/>
      </c>
      <c r="AQ2670" t="e">
        <f>IF(A2670="","",VLOOKUP(A2670,'Base Sites'!A:B,2,FALSE))</f>
        <v>#N/A</v>
      </c>
      <c r="AT2670" t="e">
        <f>IF(A2670="","",VLOOKUP(L2670,'Base Vendeurs'!A:B,2,FALSE))</f>
        <v>#N/A</v>
      </c>
      <c r="AV2670" t="e">
        <f t="shared" si="83"/>
        <v>#DIV/0!</v>
      </c>
    </row>
    <row r="2671" spans="1:48" x14ac:dyDescent="0.25">
      <c r="A2671" s="482" t="s">
        <v>39</v>
      </c>
      <c r="B2671" s="481"/>
      <c r="C2671" s="481"/>
      <c r="D2671" s="481"/>
      <c r="E2671" s="481"/>
      <c r="F2671" s="481"/>
      <c r="G2671" s="20">
        <v>2689470.5600000112</v>
      </c>
      <c r="AP2671" t="str">
        <f t="shared" si="82"/>
        <v/>
      </c>
      <c r="AQ2671" t="e">
        <f>IF(A2671="","",VLOOKUP(A2671,'Base Sites'!A:B,2,FALSE))</f>
        <v>#N/A</v>
      </c>
      <c r="AT2671" t="e">
        <f>IF(A2671="","",VLOOKUP(L2671,'Base Vendeurs'!A:B,2,FALSE))</f>
        <v>#N/A</v>
      </c>
      <c r="AV2671" t="e">
        <f t="shared" si="83"/>
        <v>#DIV/0!</v>
      </c>
    </row>
    <row r="2672" spans="1:48" x14ac:dyDescent="0.25">
      <c r="AP2672" t="str">
        <f t="shared" si="82"/>
        <v/>
      </c>
      <c r="AQ2672" t="str">
        <f>IF(A2672="","",VLOOKUP(A2672,'Base Sites'!A:B,2,FALSE))</f>
        <v/>
      </c>
      <c r="AT2672" t="str">
        <f>IF(A2672="","",VLOOKUP(L2672,'Base Vendeurs'!A:B,2,FALSE))</f>
        <v/>
      </c>
      <c r="AV2672" t="str">
        <f t="shared" si="83"/>
        <v/>
      </c>
    </row>
    <row r="2673" spans="42:48" x14ac:dyDescent="0.25">
      <c r="AP2673" t="str">
        <f t="shared" si="82"/>
        <v/>
      </c>
      <c r="AQ2673" t="str">
        <f>IF(A2673="","",VLOOKUP(A2673,'Base Sites'!A:B,2,FALSE))</f>
        <v/>
      </c>
      <c r="AT2673" t="str">
        <f>IF(A2673="","",VLOOKUP(L2673,'Base Vendeurs'!A:B,2,FALSE))</f>
        <v/>
      </c>
      <c r="AV2673" t="str">
        <f t="shared" si="83"/>
        <v/>
      </c>
    </row>
    <row r="2674" spans="42:48" x14ac:dyDescent="0.25">
      <c r="AP2674" t="str">
        <f t="shared" si="82"/>
        <v/>
      </c>
      <c r="AQ2674" t="str">
        <f>IF(A2674="","",VLOOKUP(A2674,'Base Sites'!A:B,2,FALSE))</f>
        <v/>
      </c>
      <c r="AT2674" t="str">
        <f>IF(A2674="","",VLOOKUP(L2674,'Base Vendeurs'!A:B,2,FALSE))</f>
        <v/>
      </c>
      <c r="AV2674" t="str">
        <f t="shared" si="83"/>
        <v/>
      </c>
    </row>
    <row r="2675" spans="42:48" x14ac:dyDescent="0.25">
      <c r="AP2675" t="str">
        <f t="shared" si="82"/>
        <v/>
      </c>
      <c r="AQ2675" t="str">
        <f>IF(A2675="","",VLOOKUP(A2675,'Base Sites'!A:B,2,FALSE))</f>
        <v/>
      </c>
      <c r="AT2675" t="str">
        <f>IF(A2675="","",VLOOKUP(L2675,'Base Vendeurs'!A:B,2,FALSE))</f>
        <v/>
      </c>
      <c r="AV2675" t="str">
        <f t="shared" si="83"/>
        <v/>
      </c>
    </row>
    <row r="2676" spans="42:48" x14ac:dyDescent="0.25">
      <c r="AP2676" t="str">
        <f t="shared" si="82"/>
        <v/>
      </c>
      <c r="AQ2676" t="str">
        <f>IF(A2676="","",VLOOKUP(A2676,'Base Sites'!A:B,2,FALSE))</f>
        <v/>
      </c>
      <c r="AT2676" t="str">
        <f>IF(A2676="","",VLOOKUP(L2676,'Base Vendeurs'!A:B,2,FALSE))</f>
        <v/>
      </c>
      <c r="AV2676" t="str">
        <f t="shared" si="83"/>
        <v/>
      </c>
    </row>
    <row r="2677" spans="42:48" x14ac:dyDescent="0.25">
      <c r="AP2677" t="str">
        <f t="shared" si="82"/>
        <v/>
      </c>
      <c r="AQ2677" t="str">
        <f>IF(A2677="","",VLOOKUP(A2677,'Base Sites'!A:B,2,FALSE))</f>
        <v/>
      </c>
      <c r="AT2677" t="str">
        <f>IF(A2677="","",VLOOKUP(L2677,'Base Vendeurs'!A:B,2,FALSE))</f>
        <v/>
      </c>
      <c r="AV2677" t="str">
        <f t="shared" si="83"/>
        <v/>
      </c>
    </row>
    <row r="2678" spans="42:48" x14ac:dyDescent="0.25">
      <c r="AP2678" t="str">
        <f t="shared" si="82"/>
        <v/>
      </c>
      <c r="AQ2678" t="str">
        <f>IF(A2678="","",VLOOKUP(A2678,'Base Sites'!A:B,2,FALSE))</f>
        <v/>
      </c>
      <c r="AT2678" t="str">
        <f>IF(A2678="","",VLOOKUP(L2678,'Base Vendeurs'!A:B,2,FALSE))</f>
        <v/>
      </c>
      <c r="AV2678" t="str">
        <f t="shared" si="83"/>
        <v/>
      </c>
    </row>
    <row r="2679" spans="42:48" x14ac:dyDescent="0.25">
      <c r="AP2679" t="str">
        <f t="shared" si="82"/>
        <v/>
      </c>
      <c r="AQ2679" t="str">
        <f>IF(A2679="","",VLOOKUP(A2679,'Base Sites'!A:B,2,FALSE))</f>
        <v/>
      </c>
      <c r="AT2679" t="str">
        <f>IF(A2679="","",VLOOKUP(L2679,'Base Vendeurs'!A:B,2,FALSE))</f>
        <v/>
      </c>
      <c r="AV2679" t="str">
        <f t="shared" si="83"/>
        <v/>
      </c>
    </row>
    <row r="2680" spans="42:48" x14ac:dyDescent="0.25">
      <c r="AP2680" t="str">
        <f t="shared" si="82"/>
        <v/>
      </c>
      <c r="AQ2680" t="str">
        <f>IF(A2680="","",VLOOKUP(A2680,'Base Sites'!A:B,2,FALSE))</f>
        <v/>
      </c>
      <c r="AT2680" t="str">
        <f>IF(A2680="","",VLOOKUP(L2680,'Base Vendeurs'!A:B,2,FALSE))</f>
        <v/>
      </c>
      <c r="AV2680" t="str">
        <f t="shared" si="83"/>
        <v/>
      </c>
    </row>
    <row r="2681" spans="42:48" x14ac:dyDescent="0.25">
      <c r="AP2681" t="str">
        <f t="shared" si="82"/>
        <v/>
      </c>
      <c r="AQ2681" t="str">
        <f>IF(A2681="","",VLOOKUP(A2681,'Base Sites'!A:B,2,FALSE))</f>
        <v/>
      </c>
      <c r="AT2681" t="str">
        <f>IF(A2681="","",VLOOKUP(L2681,'Base Vendeurs'!A:B,2,FALSE))</f>
        <v/>
      </c>
      <c r="AV2681" t="str">
        <f t="shared" si="83"/>
        <v/>
      </c>
    </row>
    <row r="2682" spans="42:48" x14ac:dyDescent="0.25">
      <c r="AP2682" t="str">
        <f t="shared" si="82"/>
        <v/>
      </c>
      <c r="AQ2682" t="str">
        <f>IF(A2682="","",VLOOKUP(A2682,'Base Sites'!A:B,2,FALSE))</f>
        <v/>
      </c>
      <c r="AT2682" t="str">
        <f>IF(A2682="","",VLOOKUP(L2682,'Base Vendeurs'!A:B,2,FALSE))</f>
        <v/>
      </c>
      <c r="AV2682" t="str">
        <f t="shared" si="83"/>
        <v/>
      </c>
    </row>
    <row r="2683" spans="42:48" x14ac:dyDescent="0.25">
      <c r="AP2683" t="str">
        <f t="shared" si="82"/>
        <v/>
      </c>
      <c r="AQ2683" t="str">
        <f>IF(A2683="","",VLOOKUP(A2683,'Base Sites'!A:B,2,FALSE))</f>
        <v/>
      </c>
      <c r="AT2683" t="str">
        <f>IF(A2683="","",VLOOKUP(L2683,'Base Vendeurs'!A:B,2,FALSE))</f>
        <v/>
      </c>
      <c r="AV2683" t="str">
        <f t="shared" si="83"/>
        <v/>
      </c>
    </row>
    <row r="2684" spans="42:48" x14ac:dyDescent="0.25">
      <c r="AP2684" t="str">
        <f t="shared" si="82"/>
        <v/>
      </c>
      <c r="AQ2684" t="str">
        <f>IF(A2684="","",VLOOKUP(A2684,'Base Sites'!A:B,2,FALSE))</f>
        <v/>
      </c>
      <c r="AT2684" t="str">
        <f>IF(A2684="","",VLOOKUP(L2684,'Base Vendeurs'!A:B,2,FALSE))</f>
        <v/>
      </c>
      <c r="AV2684" t="str">
        <f t="shared" si="83"/>
        <v/>
      </c>
    </row>
    <row r="2685" spans="42:48" x14ac:dyDescent="0.25">
      <c r="AP2685" t="str">
        <f t="shared" si="82"/>
        <v/>
      </c>
      <c r="AQ2685" t="str">
        <f>IF(A2685="","",VLOOKUP(A2685,'Base Sites'!A:B,2,FALSE))</f>
        <v/>
      </c>
      <c r="AT2685" t="str">
        <f>IF(A2685="","",VLOOKUP(L2685,'Base Vendeurs'!A:B,2,FALSE))</f>
        <v/>
      </c>
      <c r="AV2685" t="str">
        <f t="shared" si="83"/>
        <v/>
      </c>
    </row>
    <row r="2686" spans="42:48" x14ac:dyDescent="0.25">
      <c r="AP2686" t="str">
        <f t="shared" si="82"/>
        <v/>
      </c>
      <c r="AQ2686" t="str">
        <f>IF(A2686="","",VLOOKUP(A2686,'Base Sites'!A:B,2,FALSE))</f>
        <v/>
      </c>
      <c r="AT2686" t="str">
        <f>IF(A2686="","",VLOOKUP(L2686,'Base Vendeurs'!A:B,2,FALSE))</f>
        <v/>
      </c>
      <c r="AV2686" t="str">
        <f t="shared" si="83"/>
        <v/>
      </c>
    </row>
    <row r="2687" spans="42:48" x14ac:dyDescent="0.25">
      <c r="AP2687" t="str">
        <f t="shared" si="82"/>
        <v/>
      </c>
      <c r="AQ2687" t="str">
        <f>IF(A2687="","",VLOOKUP(A2687,'Base Sites'!A:B,2,FALSE))</f>
        <v/>
      </c>
      <c r="AT2687" t="str">
        <f>IF(A2687="","",VLOOKUP(L2687,'Base Vendeurs'!A:B,2,FALSE))</f>
        <v/>
      </c>
      <c r="AV2687" t="str">
        <f t="shared" si="83"/>
        <v/>
      </c>
    </row>
    <row r="2688" spans="42:48" x14ac:dyDescent="0.25">
      <c r="AP2688" t="str">
        <f t="shared" si="82"/>
        <v/>
      </c>
      <c r="AQ2688" t="str">
        <f>IF(A2688="","",VLOOKUP(A2688,'Base Sites'!A:B,2,FALSE))</f>
        <v/>
      </c>
      <c r="AT2688" t="str">
        <f>IF(A2688="","",VLOOKUP(L2688,'Base Vendeurs'!A:B,2,FALSE))</f>
        <v/>
      </c>
      <c r="AV2688" t="str">
        <f t="shared" si="83"/>
        <v/>
      </c>
    </row>
    <row r="2689" spans="42:48" x14ac:dyDescent="0.25">
      <c r="AP2689" t="str">
        <f t="shared" si="82"/>
        <v/>
      </c>
      <c r="AQ2689" t="str">
        <f>IF(A2689="","",VLOOKUP(A2689,'Base Sites'!A:B,2,FALSE))</f>
        <v/>
      </c>
      <c r="AT2689" t="str">
        <f>IF(A2689="","",VLOOKUP(L2689,'Base Vendeurs'!A:B,2,FALSE))</f>
        <v/>
      </c>
      <c r="AV2689" t="str">
        <f t="shared" si="83"/>
        <v/>
      </c>
    </row>
    <row r="2690" spans="42:48" x14ac:dyDescent="0.25">
      <c r="AP2690" t="str">
        <f t="shared" ref="AP2690:AP2753" si="84">IF(AM2690="","",+AL2690/AM2690)</f>
        <v/>
      </c>
      <c r="AQ2690" t="str">
        <f>IF(A2690="","",VLOOKUP(A2690,'Base Sites'!A:B,2,FALSE))</f>
        <v/>
      </c>
      <c r="AT2690" t="str">
        <f>IF(A2690="","",VLOOKUP(L2690,'Base Vendeurs'!A:B,2,FALSE))</f>
        <v/>
      </c>
      <c r="AV2690" t="str">
        <f t="shared" si="83"/>
        <v/>
      </c>
    </row>
    <row r="2691" spans="42:48" x14ac:dyDescent="0.25">
      <c r="AP2691" t="str">
        <f t="shared" si="84"/>
        <v/>
      </c>
      <c r="AQ2691" t="str">
        <f>IF(A2691="","",VLOOKUP(A2691,'Base Sites'!A:B,2,FALSE))</f>
        <v/>
      </c>
      <c r="AT2691" t="str">
        <f>IF(A2691="","",VLOOKUP(L2691,'Base Vendeurs'!A:B,2,FALSE))</f>
        <v/>
      </c>
      <c r="AV2691" t="str">
        <f t="shared" ref="AV2691:AV2754" si="85">IF(A2691="","",+AU2691/S2691)</f>
        <v/>
      </c>
    </row>
    <row r="2692" spans="42:48" x14ac:dyDescent="0.25">
      <c r="AP2692" t="str">
        <f t="shared" si="84"/>
        <v/>
      </c>
      <c r="AQ2692" t="str">
        <f>IF(A2692="","",VLOOKUP(A2692,'Base Sites'!A:B,2,FALSE))</f>
        <v/>
      </c>
      <c r="AT2692" t="str">
        <f>IF(A2692="","",VLOOKUP(L2692,'Base Vendeurs'!A:B,2,FALSE))</f>
        <v/>
      </c>
      <c r="AV2692" t="str">
        <f t="shared" si="85"/>
        <v/>
      </c>
    </row>
    <row r="2693" spans="42:48" x14ac:dyDescent="0.25">
      <c r="AP2693" t="str">
        <f t="shared" si="84"/>
        <v/>
      </c>
      <c r="AQ2693" t="str">
        <f>IF(A2693="","",VLOOKUP(A2693,'Base Sites'!A:B,2,FALSE))</f>
        <v/>
      </c>
      <c r="AT2693" t="str">
        <f>IF(A2693="","",VLOOKUP(L2693,'Base Vendeurs'!A:B,2,FALSE))</f>
        <v/>
      </c>
      <c r="AV2693" t="str">
        <f t="shared" si="85"/>
        <v/>
      </c>
    </row>
    <row r="2694" spans="42:48" x14ac:dyDescent="0.25">
      <c r="AP2694" t="str">
        <f t="shared" si="84"/>
        <v/>
      </c>
      <c r="AQ2694" t="str">
        <f>IF(A2694="","",VLOOKUP(A2694,'Base Sites'!A:B,2,FALSE))</f>
        <v/>
      </c>
      <c r="AT2694" t="str">
        <f>IF(A2694="","",VLOOKUP(L2694,'Base Vendeurs'!A:B,2,FALSE))</f>
        <v/>
      </c>
      <c r="AV2694" t="str">
        <f t="shared" si="85"/>
        <v/>
      </c>
    </row>
    <row r="2695" spans="42:48" x14ac:dyDescent="0.25">
      <c r="AP2695" t="str">
        <f t="shared" si="84"/>
        <v/>
      </c>
      <c r="AQ2695" t="str">
        <f>IF(A2695="","",VLOOKUP(A2695,'Base Sites'!A:B,2,FALSE))</f>
        <v/>
      </c>
      <c r="AT2695" t="str">
        <f>IF(A2695="","",VLOOKUP(L2695,'Base Vendeurs'!A:B,2,FALSE))</f>
        <v/>
      </c>
      <c r="AV2695" t="str">
        <f t="shared" si="85"/>
        <v/>
      </c>
    </row>
    <row r="2696" spans="42:48" x14ac:dyDescent="0.25">
      <c r="AP2696" t="str">
        <f t="shared" si="84"/>
        <v/>
      </c>
      <c r="AQ2696" t="str">
        <f>IF(A2696="","",VLOOKUP(A2696,'Base Sites'!A:B,2,FALSE))</f>
        <v/>
      </c>
      <c r="AT2696" t="str">
        <f>IF(A2696="","",VLOOKUP(L2696,'Base Vendeurs'!A:B,2,FALSE))</f>
        <v/>
      </c>
      <c r="AV2696" t="str">
        <f t="shared" si="85"/>
        <v/>
      </c>
    </row>
    <row r="2697" spans="42:48" x14ac:dyDescent="0.25">
      <c r="AP2697" t="str">
        <f t="shared" si="84"/>
        <v/>
      </c>
      <c r="AQ2697" t="str">
        <f>IF(A2697="","",VLOOKUP(A2697,'Base Sites'!A:B,2,FALSE))</f>
        <v/>
      </c>
      <c r="AT2697" t="str">
        <f>IF(A2697="","",VLOOKUP(L2697,'Base Vendeurs'!A:B,2,FALSE))</f>
        <v/>
      </c>
      <c r="AV2697" t="str">
        <f t="shared" si="85"/>
        <v/>
      </c>
    </row>
    <row r="2698" spans="42:48" x14ac:dyDescent="0.25">
      <c r="AP2698" t="str">
        <f t="shared" si="84"/>
        <v/>
      </c>
      <c r="AQ2698" t="str">
        <f>IF(A2698="","",VLOOKUP(A2698,'Base Sites'!A:B,2,FALSE))</f>
        <v/>
      </c>
      <c r="AT2698" t="str">
        <f>IF(A2698="","",VLOOKUP(L2698,'Base Vendeurs'!A:B,2,FALSE))</f>
        <v/>
      </c>
      <c r="AV2698" t="str">
        <f t="shared" si="85"/>
        <v/>
      </c>
    </row>
    <row r="2699" spans="42:48" x14ac:dyDescent="0.25">
      <c r="AP2699" t="str">
        <f t="shared" si="84"/>
        <v/>
      </c>
      <c r="AQ2699" t="str">
        <f>IF(A2699="","",VLOOKUP(A2699,'Base Sites'!A:B,2,FALSE))</f>
        <v/>
      </c>
      <c r="AT2699" t="str">
        <f>IF(A2699="","",VLOOKUP(L2699,'Base Vendeurs'!A:B,2,FALSE))</f>
        <v/>
      </c>
      <c r="AV2699" t="str">
        <f t="shared" si="85"/>
        <v/>
      </c>
    </row>
    <row r="2700" spans="42:48" x14ac:dyDescent="0.25">
      <c r="AP2700" t="str">
        <f t="shared" si="84"/>
        <v/>
      </c>
      <c r="AQ2700" t="str">
        <f>IF(A2700="","",VLOOKUP(A2700,'Base Sites'!A:B,2,FALSE))</f>
        <v/>
      </c>
      <c r="AT2700" t="str">
        <f>IF(A2700="","",VLOOKUP(L2700,'Base Vendeurs'!A:B,2,FALSE))</f>
        <v/>
      </c>
      <c r="AV2700" t="str">
        <f t="shared" si="85"/>
        <v/>
      </c>
    </row>
    <row r="2701" spans="42:48" x14ac:dyDescent="0.25">
      <c r="AP2701" t="str">
        <f t="shared" si="84"/>
        <v/>
      </c>
      <c r="AQ2701" t="str">
        <f>IF(A2701="","",VLOOKUP(A2701,'Base Sites'!A:B,2,FALSE))</f>
        <v/>
      </c>
      <c r="AT2701" t="str">
        <f>IF(A2701="","",VLOOKUP(L2701,'Base Vendeurs'!A:B,2,FALSE))</f>
        <v/>
      </c>
      <c r="AV2701" t="str">
        <f t="shared" si="85"/>
        <v/>
      </c>
    </row>
    <row r="2702" spans="42:48" x14ac:dyDescent="0.25">
      <c r="AP2702" t="str">
        <f t="shared" si="84"/>
        <v/>
      </c>
      <c r="AQ2702" t="str">
        <f>IF(A2702="","",VLOOKUP(A2702,'Base Sites'!A:B,2,FALSE))</f>
        <v/>
      </c>
      <c r="AT2702" t="str">
        <f>IF(A2702="","",VLOOKUP(L2702,'Base Vendeurs'!A:B,2,FALSE))</f>
        <v/>
      </c>
      <c r="AV2702" t="str">
        <f t="shared" si="85"/>
        <v/>
      </c>
    </row>
    <row r="2703" spans="42:48" x14ac:dyDescent="0.25">
      <c r="AP2703" t="str">
        <f t="shared" si="84"/>
        <v/>
      </c>
      <c r="AQ2703" t="str">
        <f>IF(A2703="","",VLOOKUP(A2703,'Base Sites'!A:B,2,FALSE))</f>
        <v/>
      </c>
      <c r="AT2703" t="str">
        <f>IF(A2703="","",VLOOKUP(L2703,'Base Vendeurs'!A:B,2,FALSE))</f>
        <v/>
      </c>
      <c r="AV2703" t="str">
        <f t="shared" si="85"/>
        <v/>
      </c>
    </row>
    <row r="2704" spans="42:48" x14ac:dyDescent="0.25">
      <c r="AP2704" t="str">
        <f t="shared" si="84"/>
        <v/>
      </c>
      <c r="AQ2704" t="str">
        <f>IF(A2704="","",VLOOKUP(A2704,'Base Sites'!A:B,2,FALSE))</f>
        <v/>
      </c>
      <c r="AT2704" t="str">
        <f>IF(A2704="","",VLOOKUP(L2704,'Base Vendeurs'!A:B,2,FALSE))</f>
        <v/>
      </c>
      <c r="AV2704" t="str">
        <f t="shared" si="85"/>
        <v/>
      </c>
    </row>
    <row r="2705" spans="42:48" x14ac:dyDescent="0.25">
      <c r="AP2705" t="str">
        <f t="shared" si="84"/>
        <v/>
      </c>
      <c r="AQ2705" t="str">
        <f>IF(A2705="","",VLOOKUP(A2705,'Base Sites'!A:B,2,FALSE))</f>
        <v/>
      </c>
      <c r="AT2705" t="str">
        <f>IF(A2705="","",VLOOKUP(L2705,'Base Vendeurs'!A:B,2,FALSE))</f>
        <v/>
      </c>
      <c r="AV2705" t="str">
        <f t="shared" si="85"/>
        <v/>
      </c>
    </row>
    <row r="2706" spans="42:48" x14ac:dyDescent="0.25">
      <c r="AP2706" t="str">
        <f t="shared" si="84"/>
        <v/>
      </c>
      <c r="AQ2706" t="str">
        <f>IF(A2706="","",VLOOKUP(A2706,'Base Sites'!A:B,2,FALSE))</f>
        <v/>
      </c>
      <c r="AT2706" t="str">
        <f>IF(A2706="","",VLOOKUP(L2706,'Base Vendeurs'!A:B,2,FALSE))</f>
        <v/>
      </c>
      <c r="AV2706" t="str">
        <f t="shared" si="85"/>
        <v/>
      </c>
    </row>
    <row r="2707" spans="42:48" x14ac:dyDescent="0.25">
      <c r="AP2707" t="str">
        <f t="shared" si="84"/>
        <v/>
      </c>
      <c r="AQ2707" t="str">
        <f>IF(A2707="","",VLOOKUP(A2707,'Base Sites'!A:B,2,FALSE))</f>
        <v/>
      </c>
      <c r="AT2707" t="str">
        <f>IF(A2707="","",VLOOKUP(L2707,'Base Vendeurs'!A:B,2,FALSE))</f>
        <v/>
      </c>
      <c r="AV2707" t="str">
        <f t="shared" si="85"/>
        <v/>
      </c>
    </row>
    <row r="2708" spans="42:48" x14ac:dyDescent="0.25">
      <c r="AP2708" t="str">
        <f t="shared" si="84"/>
        <v/>
      </c>
      <c r="AQ2708" t="str">
        <f>IF(A2708="","",VLOOKUP(A2708,'Base Sites'!A:B,2,FALSE))</f>
        <v/>
      </c>
      <c r="AT2708" t="str">
        <f>IF(A2708="","",VLOOKUP(L2708,'Base Vendeurs'!A:B,2,FALSE))</f>
        <v/>
      </c>
      <c r="AV2708" t="str">
        <f t="shared" si="85"/>
        <v/>
      </c>
    </row>
    <row r="2709" spans="42:48" x14ac:dyDescent="0.25">
      <c r="AP2709" t="str">
        <f t="shared" si="84"/>
        <v/>
      </c>
      <c r="AQ2709" t="str">
        <f>IF(A2709="","",VLOOKUP(A2709,'Base Sites'!A:B,2,FALSE))</f>
        <v/>
      </c>
      <c r="AT2709" t="str">
        <f>IF(A2709="","",VLOOKUP(L2709,'Base Vendeurs'!A:B,2,FALSE))</f>
        <v/>
      </c>
      <c r="AV2709" t="str">
        <f t="shared" si="85"/>
        <v/>
      </c>
    </row>
    <row r="2710" spans="42:48" x14ac:dyDescent="0.25">
      <c r="AP2710" t="str">
        <f t="shared" si="84"/>
        <v/>
      </c>
      <c r="AQ2710" t="str">
        <f>IF(A2710="","",VLOOKUP(A2710,'Base Sites'!A:B,2,FALSE))</f>
        <v/>
      </c>
      <c r="AT2710" t="str">
        <f>IF(A2710="","",VLOOKUP(L2710,'Base Vendeurs'!A:B,2,FALSE))</f>
        <v/>
      </c>
      <c r="AV2710" t="str">
        <f t="shared" si="85"/>
        <v/>
      </c>
    </row>
    <row r="2711" spans="42:48" x14ac:dyDescent="0.25">
      <c r="AP2711" t="str">
        <f t="shared" si="84"/>
        <v/>
      </c>
      <c r="AQ2711" t="str">
        <f>IF(A2711="","",VLOOKUP(A2711,'Base Sites'!A:B,2,FALSE))</f>
        <v/>
      </c>
      <c r="AT2711" t="str">
        <f>IF(A2711="","",VLOOKUP(L2711,'Base Vendeurs'!A:B,2,FALSE))</f>
        <v/>
      </c>
      <c r="AV2711" t="str">
        <f t="shared" si="85"/>
        <v/>
      </c>
    </row>
    <row r="2712" spans="42:48" x14ac:dyDescent="0.25">
      <c r="AP2712" t="str">
        <f t="shared" si="84"/>
        <v/>
      </c>
      <c r="AQ2712" t="str">
        <f>IF(A2712="","",VLOOKUP(A2712,'Base Sites'!A:B,2,FALSE))</f>
        <v/>
      </c>
      <c r="AT2712" t="str">
        <f>IF(A2712="","",VLOOKUP(L2712,'Base Vendeurs'!A:B,2,FALSE))</f>
        <v/>
      </c>
      <c r="AV2712" t="str">
        <f t="shared" si="85"/>
        <v/>
      </c>
    </row>
    <row r="2713" spans="42:48" x14ac:dyDescent="0.25">
      <c r="AP2713" t="str">
        <f t="shared" si="84"/>
        <v/>
      </c>
      <c r="AQ2713" t="str">
        <f>IF(A2713="","",VLOOKUP(A2713,'Base Sites'!A:B,2,FALSE))</f>
        <v/>
      </c>
      <c r="AT2713" t="str">
        <f>IF(A2713="","",VLOOKUP(L2713,'Base Vendeurs'!A:B,2,FALSE))</f>
        <v/>
      </c>
      <c r="AV2713" t="str">
        <f t="shared" si="85"/>
        <v/>
      </c>
    </row>
    <row r="2714" spans="42:48" x14ac:dyDescent="0.25">
      <c r="AP2714" t="str">
        <f t="shared" si="84"/>
        <v/>
      </c>
      <c r="AQ2714" t="str">
        <f>IF(A2714="","",VLOOKUP(A2714,'Base Sites'!A:B,2,FALSE))</f>
        <v/>
      </c>
      <c r="AT2714" t="str">
        <f>IF(A2714="","",VLOOKUP(L2714,'Base Vendeurs'!A:B,2,FALSE))</f>
        <v/>
      </c>
      <c r="AV2714" t="str">
        <f t="shared" si="85"/>
        <v/>
      </c>
    </row>
    <row r="2715" spans="42:48" x14ac:dyDescent="0.25">
      <c r="AP2715" t="str">
        <f t="shared" si="84"/>
        <v/>
      </c>
      <c r="AQ2715" t="str">
        <f>IF(A2715="","",VLOOKUP(A2715,'Base Sites'!A:B,2,FALSE))</f>
        <v/>
      </c>
      <c r="AT2715" t="str">
        <f>IF(A2715="","",VLOOKUP(L2715,'Base Vendeurs'!A:B,2,FALSE))</f>
        <v/>
      </c>
      <c r="AV2715" t="str">
        <f t="shared" si="85"/>
        <v/>
      </c>
    </row>
    <row r="2716" spans="42:48" x14ac:dyDescent="0.25">
      <c r="AP2716" t="str">
        <f t="shared" si="84"/>
        <v/>
      </c>
      <c r="AQ2716" t="str">
        <f>IF(A2716="","",VLOOKUP(A2716,'Base Sites'!A:B,2,FALSE))</f>
        <v/>
      </c>
      <c r="AT2716" t="str">
        <f>IF(A2716="","",VLOOKUP(L2716,'Base Vendeurs'!A:B,2,FALSE))</f>
        <v/>
      </c>
      <c r="AV2716" t="str">
        <f t="shared" si="85"/>
        <v/>
      </c>
    </row>
    <row r="2717" spans="42:48" x14ac:dyDescent="0.25">
      <c r="AP2717" t="str">
        <f t="shared" si="84"/>
        <v/>
      </c>
      <c r="AQ2717" t="str">
        <f>IF(A2717="","",VLOOKUP(A2717,'Base Sites'!A:B,2,FALSE))</f>
        <v/>
      </c>
      <c r="AT2717" t="str">
        <f>IF(A2717="","",VLOOKUP(L2717,'Base Vendeurs'!A:B,2,FALSE))</f>
        <v/>
      </c>
      <c r="AV2717" t="str">
        <f t="shared" si="85"/>
        <v/>
      </c>
    </row>
    <row r="2718" spans="42:48" x14ac:dyDescent="0.25">
      <c r="AP2718" t="str">
        <f t="shared" si="84"/>
        <v/>
      </c>
      <c r="AQ2718" t="str">
        <f>IF(A2718="","",VLOOKUP(A2718,'Base Sites'!A:B,2,FALSE))</f>
        <v/>
      </c>
      <c r="AT2718" t="str">
        <f>IF(A2718="","",VLOOKUP(L2718,'Base Vendeurs'!A:B,2,FALSE))</f>
        <v/>
      </c>
      <c r="AV2718" t="str">
        <f t="shared" si="85"/>
        <v/>
      </c>
    </row>
    <row r="2719" spans="42:48" x14ac:dyDescent="0.25">
      <c r="AP2719" t="str">
        <f t="shared" si="84"/>
        <v/>
      </c>
      <c r="AQ2719" t="str">
        <f>IF(A2719="","",VLOOKUP(A2719,'Base Sites'!A:B,2,FALSE))</f>
        <v/>
      </c>
      <c r="AT2719" t="str">
        <f>IF(A2719="","",VLOOKUP(L2719,'Base Vendeurs'!A:B,2,FALSE))</f>
        <v/>
      </c>
      <c r="AV2719" t="str">
        <f t="shared" si="85"/>
        <v/>
      </c>
    </row>
    <row r="2720" spans="42:48" x14ac:dyDescent="0.25">
      <c r="AP2720" t="str">
        <f t="shared" si="84"/>
        <v/>
      </c>
      <c r="AQ2720" t="str">
        <f>IF(A2720="","",VLOOKUP(A2720,'Base Sites'!A:B,2,FALSE))</f>
        <v/>
      </c>
      <c r="AT2720" t="str">
        <f>IF(A2720="","",VLOOKUP(L2720,'Base Vendeurs'!A:B,2,FALSE))</f>
        <v/>
      </c>
      <c r="AV2720" t="str">
        <f t="shared" si="85"/>
        <v/>
      </c>
    </row>
    <row r="2721" spans="42:48" x14ac:dyDescent="0.25">
      <c r="AP2721" t="str">
        <f t="shared" si="84"/>
        <v/>
      </c>
      <c r="AQ2721" t="str">
        <f>IF(A2721="","",VLOOKUP(A2721,'Base Sites'!A:B,2,FALSE))</f>
        <v/>
      </c>
      <c r="AT2721" t="str">
        <f>IF(A2721="","",VLOOKUP(L2721,'Base Vendeurs'!A:B,2,FALSE))</f>
        <v/>
      </c>
      <c r="AV2721" t="str">
        <f t="shared" si="85"/>
        <v/>
      </c>
    </row>
    <row r="2722" spans="42:48" x14ac:dyDescent="0.25">
      <c r="AP2722" t="str">
        <f t="shared" si="84"/>
        <v/>
      </c>
      <c r="AQ2722" t="str">
        <f>IF(A2722="","",VLOOKUP(A2722,'Base Sites'!A:B,2,FALSE))</f>
        <v/>
      </c>
      <c r="AT2722" t="str">
        <f>IF(A2722="","",VLOOKUP(L2722,'Base Vendeurs'!A:B,2,FALSE))</f>
        <v/>
      </c>
      <c r="AV2722" t="str">
        <f t="shared" si="85"/>
        <v/>
      </c>
    </row>
    <row r="2723" spans="42:48" x14ac:dyDescent="0.25">
      <c r="AP2723" t="str">
        <f t="shared" si="84"/>
        <v/>
      </c>
      <c r="AQ2723" t="str">
        <f>IF(A2723="","",VLOOKUP(A2723,'Base Sites'!A:B,2,FALSE))</f>
        <v/>
      </c>
      <c r="AT2723" t="str">
        <f>IF(A2723="","",VLOOKUP(L2723,'Base Vendeurs'!A:B,2,FALSE))</f>
        <v/>
      </c>
      <c r="AV2723" t="str">
        <f t="shared" si="85"/>
        <v/>
      </c>
    </row>
    <row r="2724" spans="42:48" x14ac:dyDescent="0.25">
      <c r="AP2724" t="str">
        <f t="shared" si="84"/>
        <v/>
      </c>
      <c r="AQ2724" t="str">
        <f>IF(A2724="","",VLOOKUP(A2724,'Base Sites'!A:B,2,FALSE))</f>
        <v/>
      </c>
      <c r="AT2724" t="str">
        <f>IF(A2724="","",VLOOKUP(L2724,'Base Vendeurs'!A:B,2,FALSE))</f>
        <v/>
      </c>
      <c r="AV2724" t="str">
        <f t="shared" si="85"/>
        <v/>
      </c>
    </row>
    <row r="2725" spans="42:48" x14ac:dyDescent="0.25">
      <c r="AP2725" t="str">
        <f t="shared" si="84"/>
        <v/>
      </c>
      <c r="AQ2725" t="str">
        <f>IF(A2725="","",VLOOKUP(A2725,'Base Sites'!A:B,2,FALSE))</f>
        <v/>
      </c>
      <c r="AT2725" t="str">
        <f>IF(A2725="","",VLOOKUP(L2725,'Base Vendeurs'!A:B,2,FALSE))</f>
        <v/>
      </c>
      <c r="AV2725" t="str">
        <f t="shared" si="85"/>
        <v/>
      </c>
    </row>
    <row r="2726" spans="42:48" x14ac:dyDescent="0.25">
      <c r="AP2726" t="str">
        <f t="shared" si="84"/>
        <v/>
      </c>
      <c r="AQ2726" t="str">
        <f>IF(A2726="","",VLOOKUP(A2726,'Base Sites'!A:B,2,FALSE))</f>
        <v/>
      </c>
      <c r="AT2726" t="str">
        <f>IF(A2726="","",VLOOKUP(L2726,'Base Vendeurs'!A:B,2,FALSE))</f>
        <v/>
      </c>
      <c r="AV2726" t="str">
        <f t="shared" si="85"/>
        <v/>
      </c>
    </row>
    <row r="2727" spans="42:48" x14ac:dyDescent="0.25">
      <c r="AP2727" t="str">
        <f t="shared" si="84"/>
        <v/>
      </c>
      <c r="AQ2727" t="str">
        <f>IF(A2727="","",VLOOKUP(A2727,'Base Sites'!A:B,2,FALSE))</f>
        <v/>
      </c>
      <c r="AT2727" t="str">
        <f>IF(A2727="","",VLOOKUP(L2727,'Base Vendeurs'!A:B,2,FALSE))</f>
        <v/>
      </c>
      <c r="AV2727" t="str">
        <f t="shared" si="85"/>
        <v/>
      </c>
    </row>
    <row r="2728" spans="42:48" x14ac:dyDescent="0.25">
      <c r="AP2728" t="str">
        <f t="shared" si="84"/>
        <v/>
      </c>
      <c r="AQ2728" t="str">
        <f>IF(A2728="","",VLOOKUP(A2728,'Base Sites'!A:B,2,FALSE))</f>
        <v/>
      </c>
      <c r="AT2728" t="str">
        <f>IF(A2728="","",VLOOKUP(L2728,'Base Vendeurs'!A:B,2,FALSE))</f>
        <v/>
      </c>
      <c r="AV2728" t="str">
        <f t="shared" si="85"/>
        <v/>
      </c>
    </row>
    <row r="2729" spans="42:48" x14ac:dyDescent="0.25">
      <c r="AP2729" t="str">
        <f t="shared" si="84"/>
        <v/>
      </c>
      <c r="AQ2729" t="str">
        <f>IF(A2729="","",VLOOKUP(A2729,'Base Sites'!A:B,2,FALSE))</f>
        <v/>
      </c>
      <c r="AT2729" t="str">
        <f>IF(A2729="","",VLOOKUP(L2729,'Base Vendeurs'!A:B,2,FALSE))</f>
        <v/>
      </c>
      <c r="AV2729" t="str">
        <f t="shared" si="85"/>
        <v/>
      </c>
    </row>
    <row r="2730" spans="42:48" x14ac:dyDescent="0.25">
      <c r="AP2730" t="str">
        <f t="shared" si="84"/>
        <v/>
      </c>
      <c r="AQ2730" t="str">
        <f>IF(A2730="","",VLOOKUP(A2730,'Base Sites'!A:B,2,FALSE))</f>
        <v/>
      </c>
      <c r="AT2730" t="str">
        <f>IF(A2730="","",VLOOKUP(L2730,'Base Vendeurs'!A:B,2,FALSE))</f>
        <v/>
      </c>
      <c r="AV2730" t="str">
        <f t="shared" si="85"/>
        <v/>
      </c>
    </row>
    <row r="2731" spans="42:48" x14ac:dyDescent="0.25">
      <c r="AP2731" t="str">
        <f t="shared" si="84"/>
        <v/>
      </c>
      <c r="AQ2731" t="str">
        <f>IF(A2731="","",VLOOKUP(A2731,'Base Sites'!A:B,2,FALSE))</f>
        <v/>
      </c>
      <c r="AT2731" t="str">
        <f>IF(A2731="","",VLOOKUP(L2731,'Base Vendeurs'!A:B,2,FALSE))</f>
        <v/>
      </c>
      <c r="AV2731" t="str">
        <f t="shared" si="85"/>
        <v/>
      </c>
    </row>
    <row r="2732" spans="42:48" x14ac:dyDescent="0.25">
      <c r="AP2732" t="str">
        <f t="shared" si="84"/>
        <v/>
      </c>
      <c r="AQ2732" t="str">
        <f>IF(A2732="","",VLOOKUP(A2732,'Base Sites'!A:B,2,FALSE))</f>
        <v/>
      </c>
      <c r="AT2732" t="str">
        <f>IF(A2732="","",VLOOKUP(L2732,'Base Vendeurs'!A:B,2,FALSE))</f>
        <v/>
      </c>
      <c r="AV2732" t="str">
        <f t="shared" si="85"/>
        <v/>
      </c>
    </row>
    <row r="2733" spans="42:48" x14ac:dyDescent="0.25">
      <c r="AP2733" t="str">
        <f t="shared" si="84"/>
        <v/>
      </c>
      <c r="AQ2733" t="str">
        <f>IF(A2733="","",VLOOKUP(A2733,'Base Sites'!A:B,2,FALSE))</f>
        <v/>
      </c>
      <c r="AT2733" t="str">
        <f>IF(A2733="","",VLOOKUP(L2733,'Base Vendeurs'!A:B,2,FALSE))</f>
        <v/>
      </c>
      <c r="AV2733" t="str">
        <f t="shared" si="85"/>
        <v/>
      </c>
    </row>
    <row r="2734" spans="42:48" x14ac:dyDescent="0.25">
      <c r="AP2734" t="str">
        <f t="shared" si="84"/>
        <v/>
      </c>
      <c r="AQ2734" t="str">
        <f>IF(A2734="","",VLOOKUP(A2734,'Base Sites'!A:B,2,FALSE))</f>
        <v/>
      </c>
      <c r="AT2734" t="str">
        <f>IF(A2734="","",VLOOKUP(L2734,'Base Vendeurs'!A:B,2,FALSE))</f>
        <v/>
      </c>
      <c r="AV2734" t="str">
        <f t="shared" si="85"/>
        <v/>
      </c>
    </row>
    <row r="2735" spans="42:48" x14ac:dyDescent="0.25">
      <c r="AP2735" t="str">
        <f t="shared" si="84"/>
        <v/>
      </c>
      <c r="AQ2735" t="str">
        <f>IF(A2735="","",VLOOKUP(A2735,'Base Sites'!A:B,2,FALSE))</f>
        <v/>
      </c>
      <c r="AT2735" t="str">
        <f>IF(A2735="","",VLOOKUP(L2735,'Base Vendeurs'!A:B,2,FALSE))</f>
        <v/>
      </c>
      <c r="AV2735" t="str">
        <f t="shared" si="85"/>
        <v/>
      </c>
    </row>
    <row r="2736" spans="42:48" x14ac:dyDescent="0.25">
      <c r="AP2736" t="str">
        <f t="shared" si="84"/>
        <v/>
      </c>
      <c r="AQ2736" t="str">
        <f>IF(A2736="","",VLOOKUP(A2736,'Base Sites'!A:B,2,FALSE))</f>
        <v/>
      </c>
      <c r="AT2736" t="str">
        <f>IF(A2736="","",VLOOKUP(L2736,'Base Vendeurs'!A:B,2,FALSE))</f>
        <v/>
      </c>
      <c r="AV2736" t="str">
        <f t="shared" si="85"/>
        <v/>
      </c>
    </row>
    <row r="2737" spans="42:48" x14ac:dyDescent="0.25">
      <c r="AP2737" t="str">
        <f t="shared" si="84"/>
        <v/>
      </c>
      <c r="AQ2737" t="str">
        <f>IF(A2737="","",VLOOKUP(A2737,'Base Sites'!A:B,2,FALSE))</f>
        <v/>
      </c>
      <c r="AT2737" t="str">
        <f>IF(A2737="","",VLOOKUP(L2737,'Base Vendeurs'!A:B,2,FALSE))</f>
        <v/>
      </c>
      <c r="AV2737" t="str">
        <f t="shared" si="85"/>
        <v/>
      </c>
    </row>
    <row r="2738" spans="42:48" x14ac:dyDescent="0.25">
      <c r="AP2738" t="str">
        <f t="shared" si="84"/>
        <v/>
      </c>
      <c r="AQ2738" t="str">
        <f>IF(A2738="","",VLOOKUP(A2738,'Base Sites'!A:B,2,FALSE))</f>
        <v/>
      </c>
      <c r="AT2738" t="str">
        <f>IF(A2738="","",VLOOKUP(L2738,'Base Vendeurs'!A:B,2,FALSE))</f>
        <v/>
      </c>
      <c r="AV2738" t="str">
        <f t="shared" si="85"/>
        <v/>
      </c>
    </row>
    <row r="2739" spans="42:48" x14ac:dyDescent="0.25">
      <c r="AP2739" t="str">
        <f t="shared" si="84"/>
        <v/>
      </c>
      <c r="AQ2739" t="str">
        <f>IF(A2739="","",VLOOKUP(A2739,'Base Sites'!A:B,2,FALSE))</f>
        <v/>
      </c>
      <c r="AT2739" t="str">
        <f>IF(A2739="","",VLOOKUP(L2739,'Base Vendeurs'!A:B,2,FALSE))</f>
        <v/>
      </c>
      <c r="AV2739" t="str">
        <f t="shared" si="85"/>
        <v/>
      </c>
    </row>
    <row r="2740" spans="42:48" x14ac:dyDescent="0.25">
      <c r="AP2740" t="str">
        <f t="shared" si="84"/>
        <v/>
      </c>
      <c r="AQ2740" t="str">
        <f>IF(A2740="","",VLOOKUP(A2740,'Base Sites'!A:B,2,FALSE))</f>
        <v/>
      </c>
      <c r="AT2740" t="str">
        <f>IF(A2740="","",VLOOKUP(L2740,'Base Vendeurs'!A:B,2,FALSE))</f>
        <v/>
      </c>
      <c r="AV2740" t="str">
        <f t="shared" si="85"/>
        <v/>
      </c>
    </row>
    <row r="2741" spans="42:48" x14ac:dyDescent="0.25">
      <c r="AP2741" t="str">
        <f t="shared" si="84"/>
        <v/>
      </c>
      <c r="AQ2741" t="str">
        <f>IF(A2741="","",VLOOKUP(A2741,'Base Sites'!A:B,2,FALSE))</f>
        <v/>
      </c>
      <c r="AT2741" t="str">
        <f>IF(A2741="","",VLOOKUP(L2741,'Base Vendeurs'!A:B,2,FALSE))</f>
        <v/>
      </c>
      <c r="AV2741" t="str">
        <f t="shared" si="85"/>
        <v/>
      </c>
    </row>
    <row r="2742" spans="42:48" x14ac:dyDescent="0.25">
      <c r="AP2742" t="str">
        <f t="shared" si="84"/>
        <v/>
      </c>
      <c r="AQ2742" t="str">
        <f>IF(A2742="","",VLOOKUP(A2742,'Base Sites'!A:B,2,FALSE))</f>
        <v/>
      </c>
      <c r="AT2742" t="str">
        <f>IF(A2742="","",VLOOKUP(L2742,'Base Vendeurs'!A:B,2,FALSE))</f>
        <v/>
      </c>
      <c r="AV2742" t="str">
        <f t="shared" si="85"/>
        <v/>
      </c>
    </row>
    <row r="2743" spans="42:48" x14ac:dyDescent="0.25">
      <c r="AP2743" t="str">
        <f t="shared" si="84"/>
        <v/>
      </c>
      <c r="AQ2743" t="str">
        <f>IF(A2743="","",VLOOKUP(A2743,'Base Sites'!A:B,2,FALSE))</f>
        <v/>
      </c>
      <c r="AT2743" t="str">
        <f>IF(A2743="","",VLOOKUP(L2743,'Base Vendeurs'!A:B,2,FALSE))</f>
        <v/>
      </c>
      <c r="AV2743" t="str">
        <f t="shared" si="85"/>
        <v/>
      </c>
    </row>
    <row r="2744" spans="42:48" x14ac:dyDescent="0.25">
      <c r="AP2744" t="str">
        <f t="shared" si="84"/>
        <v/>
      </c>
      <c r="AQ2744" t="str">
        <f>IF(A2744="","",VLOOKUP(A2744,'Base Sites'!A:B,2,FALSE))</f>
        <v/>
      </c>
      <c r="AT2744" t="str">
        <f>IF(A2744="","",VLOOKUP(L2744,'Base Vendeurs'!A:B,2,FALSE))</f>
        <v/>
      </c>
      <c r="AV2744" t="str">
        <f t="shared" si="85"/>
        <v/>
      </c>
    </row>
    <row r="2745" spans="42:48" x14ac:dyDescent="0.25">
      <c r="AP2745" t="str">
        <f t="shared" si="84"/>
        <v/>
      </c>
      <c r="AQ2745" t="str">
        <f>IF(A2745="","",VLOOKUP(A2745,'Base Sites'!A:B,2,FALSE))</f>
        <v/>
      </c>
      <c r="AT2745" t="str">
        <f>IF(A2745="","",VLOOKUP(L2745,'Base Vendeurs'!A:B,2,FALSE))</f>
        <v/>
      </c>
      <c r="AV2745" t="str">
        <f t="shared" si="85"/>
        <v/>
      </c>
    </row>
    <row r="2746" spans="42:48" x14ac:dyDescent="0.25">
      <c r="AP2746" t="str">
        <f t="shared" si="84"/>
        <v/>
      </c>
      <c r="AQ2746" t="str">
        <f>IF(A2746="","",VLOOKUP(A2746,'Base Sites'!A:B,2,FALSE))</f>
        <v/>
      </c>
      <c r="AT2746" t="str">
        <f>IF(A2746="","",VLOOKUP(L2746,'Base Vendeurs'!A:B,2,FALSE))</f>
        <v/>
      </c>
      <c r="AV2746" t="str">
        <f t="shared" si="85"/>
        <v/>
      </c>
    </row>
    <row r="2747" spans="42:48" x14ac:dyDescent="0.25">
      <c r="AP2747" t="str">
        <f t="shared" si="84"/>
        <v/>
      </c>
      <c r="AQ2747" t="str">
        <f>IF(A2747="","",VLOOKUP(A2747,'Base Sites'!A:B,2,FALSE))</f>
        <v/>
      </c>
      <c r="AT2747" t="str">
        <f>IF(A2747="","",VLOOKUP(L2747,'Base Vendeurs'!A:B,2,FALSE))</f>
        <v/>
      </c>
      <c r="AV2747" t="str">
        <f t="shared" si="85"/>
        <v/>
      </c>
    </row>
    <row r="2748" spans="42:48" x14ac:dyDescent="0.25">
      <c r="AP2748" t="str">
        <f t="shared" si="84"/>
        <v/>
      </c>
      <c r="AQ2748" t="str">
        <f>IF(A2748="","",VLOOKUP(A2748,'Base Sites'!A:B,2,FALSE))</f>
        <v/>
      </c>
      <c r="AT2748" t="str">
        <f>IF(A2748="","",VLOOKUP(L2748,'Base Vendeurs'!A:B,2,FALSE))</f>
        <v/>
      </c>
      <c r="AV2748" t="str">
        <f t="shared" si="85"/>
        <v/>
      </c>
    </row>
    <row r="2749" spans="42:48" x14ac:dyDescent="0.25">
      <c r="AP2749" t="str">
        <f t="shared" si="84"/>
        <v/>
      </c>
      <c r="AQ2749" t="str">
        <f>IF(A2749="","",VLOOKUP(A2749,'Base Sites'!A:B,2,FALSE))</f>
        <v/>
      </c>
      <c r="AT2749" t="str">
        <f>IF(A2749="","",VLOOKUP(L2749,'Base Vendeurs'!A:B,2,FALSE))</f>
        <v/>
      </c>
      <c r="AV2749" t="str">
        <f t="shared" si="85"/>
        <v/>
      </c>
    </row>
    <row r="2750" spans="42:48" x14ac:dyDescent="0.25">
      <c r="AP2750" t="str">
        <f t="shared" si="84"/>
        <v/>
      </c>
      <c r="AQ2750" t="str">
        <f>IF(A2750="","",VLOOKUP(A2750,'Base Sites'!A:B,2,FALSE))</f>
        <v/>
      </c>
      <c r="AT2750" t="str">
        <f>IF(A2750="","",VLOOKUP(L2750,'Base Vendeurs'!A:B,2,FALSE))</f>
        <v/>
      </c>
      <c r="AV2750" t="str">
        <f t="shared" si="85"/>
        <v/>
      </c>
    </row>
    <row r="2751" spans="42:48" x14ac:dyDescent="0.25">
      <c r="AP2751" t="str">
        <f t="shared" si="84"/>
        <v/>
      </c>
      <c r="AQ2751" t="str">
        <f>IF(A2751="","",VLOOKUP(A2751,'Base Sites'!A:B,2,FALSE))</f>
        <v/>
      </c>
      <c r="AT2751" t="str">
        <f>IF(A2751="","",VLOOKUP(L2751,'Base Vendeurs'!A:B,2,FALSE))</f>
        <v/>
      </c>
      <c r="AV2751" t="str">
        <f t="shared" si="85"/>
        <v/>
      </c>
    </row>
    <row r="2752" spans="42:48" x14ac:dyDescent="0.25">
      <c r="AP2752" t="str">
        <f t="shared" si="84"/>
        <v/>
      </c>
      <c r="AQ2752" t="str">
        <f>IF(A2752="","",VLOOKUP(A2752,'Base Sites'!A:B,2,FALSE))</f>
        <v/>
      </c>
      <c r="AT2752" t="str">
        <f>IF(A2752="","",VLOOKUP(L2752,'Base Vendeurs'!A:B,2,FALSE))</f>
        <v/>
      </c>
      <c r="AV2752" t="str">
        <f t="shared" si="85"/>
        <v/>
      </c>
    </row>
    <row r="2753" spans="42:48" x14ac:dyDescent="0.25">
      <c r="AP2753" t="str">
        <f t="shared" si="84"/>
        <v/>
      </c>
      <c r="AQ2753" t="str">
        <f>IF(A2753="","",VLOOKUP(A2753,'Base Sites'!A:B,2,FALSE))</f>
        <v/>
      </c>
      <c r="AT2753" t="str">
        <f>IF(A2753="","",VLOOKUP(L2753,'Base Vendeurs'!A:B,2,FALSE))</f>
        <v/>
      </c>
      <c r="AV2753" t="str">
        <f t="shared" si="85"/>
        <v/>
      </c>
    </row>
    <row r="2754" spans="42:48" x14ac:dyDescent="0.25">
      <c r="AP2754" t="str">
        <f t="shared" ref="AP2754:AP2817" si="86">IF(AM2754="","",+AL2754/AM2754)</f>
        <v/>
      </c>
      <c r="AQ2754" t="str">
        <f>IF(A2754="","",VLOOKUP(A2754,'Base Sites'!A:B,2,FALSE))</f>
        <v/>
      </c>
      <c r="AT2754" t="str">
        <f>IF(A2754="","",VLOOKUP(L2754,'Base Vendeurs'!A:B,2,FALSE))</f>
        <v/>
      </c>
      <c r="AV2754" t="str">
        <f t="shared" si="85"/>
        <v/>
      </c>
    </row>
    <row r="2755" spans="42:48" x14ac:dyDescent="0.25">
      <c r="AP2755" t="str">
        <f t="shared" si="86"/>
        <v/>
      </c>
      <c r="AQ2755" t="str">
        <f>IF(A2755="","",VLOOKUP(A2755,'Base Sites'!A:B,2,FALSE))</f>
        <v/>
      </c>
      <c r="AT2755" t="str">
        <f>IF(A2755="","",VLOOKUP(L2755,'Base Vendeurs'!A:B,2,FALSE))</f>
        <v/>
      </c>
      <c r="AV2755" t="str">
        <f t="shared" ref="AV2755:AV2818" si="87">IF(A2755="","",+AU2755/S2755)</f>
        <v/>
      </c>
    </row>
    <row r="2756" spans="42:48" x14ac:dyDescent="0.25">
      <c r="AP2756" t="str">
        <f t="shared" si="86"/>
        <v/>
      </c>
      <c r="AQ2756" t="str">
        <f>IF(A2756="","",VLOOKUP(A2756,'Base Sites'!A:B,2,FALSE))</f>
        <v/>
      </c>
      <c r="AT2756" t="str">
        <f>IF(A2756="","",VLOOKUP(L2756,'Base Vendeurs'!A:B,2,FALSE))</f>
        <v/>
      </c>
      <c r="AV2756" t="str">
        <f t="shared" si="87"/>
        <v/>
      </c>
    </row>
    <row r="2757" spans="42:48" x14ac:dyDescent="0.25">
      <c r="AP2757" t="str">
        <f t="shared" si="86"/>
        <v/>
      </c>
      <c r="AQ2757" t="str">
        <f>IF(A2757="","",VLOOKUP(A2757,'Base Sites'!A:B,2,FALSE))</f>
        <v/>
      </c>
      <c r="AT2757" t="str">
        <f>IF(A2757="","",VLOOKUP(L2757,'Base Vendeurs'!A:B,2,FALSE))</f>
        <v/>
      </c>
      <c r="AV2757" t="str">
        <f t="shared" si="87"/>
        <v/>
      </c>
    </row>
    <row r="2758" spans="42:48" x14ac:dyDescent="0.25">
      <c r="AP2758" t="str">
        <f t="shared" si="86"/>
        <v/>
      </c>
      <c r="AQ2758" t="str">
        <f>IF(A2758="","",VLOOKUP(A2758,'Base Sites'!A:B,2,FALSE))</f>
        <v/>
      </c>
      <c r="AT2758" t="str">
        <f>IF(A2758="","",VLOOKUP(L2758,'Base Vendeurs'!A:B,2,FALSE))</f>
        <v/>
      </c>
      <c r="AV2758" t="str">
        <f t="shared" si="87"/>
        <v/>
      </c>
    </row>
    <row r="2759" spans="42:48" x14ac:dyDescent="0.25">
      <c r="AP2759" t="str">
        <f t="shared" si="86"/>
        <v/>
      </c>
      <c r="AQ2759" t="str">
        <f>IF(A2759="","",VLOOKUP(A2759,'Base Sites'!A:B,2,FALSE))</f>
        <v/>
      </c>
      <c r="AT2759" t="str">
        <f>IF(A2759="","",VLOOKUP(L2759,'Base Vendeurs'!A:B,2,FALSE))</f>
        <v/>
      </c>
      <c r="AV2759" t="str">
        <f t="shared" si="87"/>
        <v/>
      </c>
    </row>
    <row r="2760" spans="42:48" x14ac:dyDescent="0.25">
      <c r="AP2760" t="str">
        <f t="shared" si="86"/>
        <v/>
      </c>
      <c r="AQ2760" t="str">
        <f>IF(A2760="","",VLOOKUP(A2760,'Base Sites'!A:B,2,FALSE))</f>
        <v/>
      </c>
      <c r="AT2760" t="str">
        <f>IF(A2760="","",VLOOKUP(L2760,'Base Vendeurs'!A:B,2,FALSE))</f>
        <v/>
      </c>
      <c r="AV2760" t="str">
        <f t="shared" si="87"/>
        <v/>
      </c>
    </row>
    <row r="2761" spans="42:48" x14ac:dyDescent="0.25">
      <c r="AP2761" t="str">
        <f t="shared" si="86"/>
        <v/>
      </c>
      <c r="AQ2761" t="str">
        <f>IF(A2761="","",VLOOKUP(A2761,'Base Sites'!A:B,2,FALSE))</f>
        <v/>
      </c>
      <c r="AT2761" t="str">
        <f>IF(A2761="","",VLOOKUP(L2761,'Base Vendeurs'!A:B,2,FALSE))</f>
        <v/>
      </c>
      <c r="AV2761" t="str">
        <f t="shared" si="87"/>
        <v/>
      </c>
    </row>
    <row r="2762" spans="42:48" x14ac:dyDescent="0.25">
      <c r="AP2762" t="str">
        <f t="shared" si="86"/>
        <v/>
      </c>
      <c r="AQ2762" t="str">
        <f>IF(A2762="","",VLOOKUP(A2762,'Base Sites'!A:B,2,FALSE))</f>
        <v/>
      </c>
      <c r="AT2762" t="str">
        <f>IF(A2762="","",VLOOKUP(L2762,'Base Vendeurs'!A:B,2,FALSE))</f>
        <v/>
      </c>
      <c r="AV2762" t="str">
        <f t="shared" si="87"/>
        <v/>
      </c>
    </row>
    <row r="2763" spans="42:48" x14ac:dyDescent="0.25">
      <c r="AP2763" t="str">
        <f t="shared" si="86"/>
        <v/>
      </c>
      <c r="AQ2763" t="str">
        <f>IF(A2763="","",VLOOKUP(A2763,'Base Sites'!A:B,2,FALSE))</f>
        <v/>
      </c>
      <c r="AT2763" t="str">
        <f>IF(A2763="","",VLOOKUP(L2763,'Base Vendeurs'!A:B,2,FALSE))</f>
        <v/>
      </c>
      <c r="AV2763" t="str">
        <f t="shared" si="87"/>
        <v/>
      </c>
    </row>
    <row r="2764" spans="42:48" x14ac:dyDescent="0.25">
      <c r="AP2764" t="str">
        <f t="shared" si="86"/>
        <v/>
      </c>
      <c r="AQ2764" t="str">
        <f>IF(A2764="","",VLOOKUP(A2764,'Base Sites'!A:B,2,FALSE))</f>
        <v/>
      </c>
      <c r="AT2764" t="str">
        <f>IF(A2764="","",VLOOKUP(L2764,'Base Vendeurs'!A:B,2,FALSE))</f>
        <v/>
      </c>
      <c r="AV2764" t="str">
        <f t="shared" si="87"/>
        <v/>
      </c>
    </row>
    <row r="2765" spans="42:48" x14ac:dyDescent="0.25">
      <c r="AP2765" t="str">
        <f t="shared" si="86"/>
        <v/>
      </c>
      <c r="AQ2765" t="str">
        <f>IF(A2765="","",VLOOKUP(A2765,'Base Sites'!A:B,2,FALSE))</f>
        <v/>
      </c>
      <c r="AT2765" t="str">
        <f>IF(A2765="","",VLOOKUP(L2765,'Base Vendeurs'!A:B,2,FALSE))</f>
        <v/>
      </c>
      <c r="AV2765" t="str">
        <f t="shared" si="87"/>
        <v/>
      </c>
    </row>
    <row r="2766" spans="42:48" x14ac:dyDescent="0.25">
      <c r="AP2766" t="str">
        <f t="shared" si="86"/>
        <v/>
      </c>
      <c r="AQ2766" t="str">
        <f>IF(A2766="","",VLOOKUP(A2766,'Base Sites'!A:B,2,FALSE))</f>
        <v/>
      </c>
      <c r="AT2766" t="str">
        <f>IF(A2766="","",VLOOKUP(L2766,'Base Vendeurs'!A:B,2,FALSE))</f>
        <v/>
      </c>
      <c r="AV2766" t="str">
        <f t="shared" si="87"/>
        <v/>
      </c>
    </row>
    <row r="2767" spans="42:48" x14ac:dyDescent="0.25">
      <c r="AP2767" t="str">
        <f t="shared" si="86"/>
        <v/>
      </c>
      <c r="AQ2767" t="str">
        <f>IF(A2767="","",VLOOKUP(A2767,'Base Sites'!A:B,2,FALSE))</f>
        <v/>
      </c>
      <c r="AT2767" t="str">
        <f>IF(A2767="","",VLOOKUP(L2767,'Base Vendeurs'!A:B,2,FALSE))</f>
        <v/>
      </c>
      <c r="AV2767" t="str">
        <f t="shared" si="87"/>
        <v/>
      </c>
    </row>
    <row r="2768" spans="42:48" x14ac:dyDescent="0.25">
      <c r="AP2768" t="str">
        <f t="shared" si="86"/>
        <v/>
      </c>
      <c r="AQ2768" t="str">
        <f>IF(A2768="","",VLOOKUP(A2768,'Base Sites'!A:B,2,FALSE))</f>
        <v/>
      </c>
      <c r="AT2768" t="str">
        <f>IF(A2768="","",VLOOKUP(L2768,'Base Vendeurs'!A:B,2,FALSE))</f>
        <v/>
      </c>
      <c r="AV2768" t="str">
        <f t="shared" si="87"/>
        <v/>
      </c>
    </row>
    <row r="2769" spans="42:48" x14ac:dyDescent="0.25">
      <c r="AP2769" t="str">
        <f t="shared" si="86"/>
        <v/>
      </c>
      <c r="AQ2769" t="str">
        <f>IF(A2769="","",VLOOKUP(A2769,'Base Sites'!A:B,2,FALSE))</f>
        <v/>
      </c>
      <c r="AT2769" t="str">
        <f>IF(A2769="","",VLOOKUP(L2769,'Base Vendeurs'!A:B,2,FALSE))</f>
        <v/>
      </c>
      <c r="AV2769" t="str">
        <f t="shared" si="87"/>
        <v/>
      </c>
    </row>
    <row r="2770" spans="42:48" x14ac:dyDescent="0.25">
      <c r="AP2770" t="str">
        <f t="shared" si="86"/>
        <v/>
      </c>
      <c r="AQ2770" t="str">
        <f>IF(A2770="","",VLOOKUP(A2770,'Base Sites'!A:B,2,FALSE))</f>
        <v/>
      </c>
      <c r="AT2770" t="str">
        <f>IF(A2770="","",VLOOKUP(L2770,'Base Vendeurs'!A:B,2,FALSE))</f>
        <v/>
      </c>
      <c r="AV2770" t="str">
        <f t="shared" si="87"/>
        <v/>
      </c>
    </row>
    <row r="2771" spans="42:48" x14ac:dyDescent="0.25">
      <c r="AP2771" t="str">
        <f t="shared" si="86"/>
        <v/>
      </c>
      <c r="AQ2771" t="str">
        <f>IF(A2771="","",VLOOKUP(A2771,'Base Sites'!A:B,2,FALSE))</f>
        <v/>
      </c>
      <c r="AT2771" t="str">
        <f>IF(A2771="","",VLOOKUP(L2771,'Base Vendeurs'!A:B,2,FALSE))</f>
        <v/>
      </c>
      <c r="AV2771" t="str">
        <f t="shared" si="87"/>
        <v/>
      </c>
    </row>
    <row r="2772" spans="42:48" x14ac:dyDescent="0.25">
      <c r="AP2772" t="str">
        <f t="shared" si="86"/>
        <v/>
      </c>
      <c r="AQ2772" t="str">
        <f>IF(A2772="","",VLOOKUP(A2772,'Base Sites'!A:B,2,FALSE))</f>
        <v/>
      </c>
      <c r="AT2772" t="str">
        <f>IF(A2772="","",VLOOKUP(L2772,'Base Vendeurs'!A:B,2,FALSE))</f>
        <v/>
      </c>
      <c r="AV2772" t="str">
        <f t="shared" si="87"/>
        <v/>
      </c>
    </row>
    <row r="2773" spans="42:48" x14ac:dyDescent="0.25">
      <c r="AP2773" t="str">
        <f t="shared" si="86"/>
        <v/>
      </c>
      <c r="AQ2773" t="str">
        <f>IF(A2773="","",VLOOKUP(A2773,'Base Sites'!A:B,2,FALSE))</f>
        <v/>
      </c>
      <c r="AT2773" t="str">
        <f>IF(A2773="","",VLOOKUP(L2773,'Base Vendeurs'!A:B,2,FALSE))</f>
        <v/>
      </c>
      <c r="AV2773" t="str">
        <f t="shared" si="87"/>
        <v/>
      </c>
    </row>
    <row r="2774" spans="42:48" x14ac:dyDescent="0.25">
      <c r="AP2774" t="str">
        <f t="shared" si="86"/>
        <v/>
      </c>
      <c r="AQ2774" t="str">
        <f>IF(A2774="","",VLOOKUP(A2774,'Base Sites'!A:B,2,FALSE))</f>
        <v/>
      </c>
      <c r="AT2774" t="str">
        <f>IF(A2774="","",VLOOKUP(L2774,'Base Vendeurs'!A:B,2,FALSE))</f>
        <v/>
      </c>
      <c r="AV2774" t="str">
        <f t="shared" si="87"/>
        <v/>
      </c>
    </row>
    <row r="2775" spans="42:48" x14ac:dyDescent="0.25">
      <c r="AP2775" t="str">
        <f t="shared" si="86"/>
        <v/>
      </c>
      <c r="AQ2775" t="str">
        <f>IF(A2775="","",VLOOKUP(A2775,'Base Sites'!A:B,2,FALSE))</f>
        <v/>
      </c>
      <c r="AT2775" t="str">
        <f>IF(A2775="","",VLOOKUP(L2775,'Base Vendeurs'!A:B,2,FALSE))</f>
        <v/>
      </c>
      <c r="AV2775" t="str">
        <f t="shared" si="87"/>
        <v/>
      </c>
    </row>
    <row r="2776" spans="42:48" x14ac:dyDescent="0.25">
      <c r="AP2776" t="str">
        <f t="shared" si="86"/>
        <v/>
      </c>
      <c r="AQ2776" t="str">
        <f>IF(A2776="","",VLOOKUP(A2776,'Base Sites'!A:B,2,FALSE))</f>
        <v/>
      </c>
      <c r="AT2776" t="str">
        <f>IF(A2776="","",VLOOKUP(L2776,'Base Vendeurs'!A:B,2,FALSE))</f>
        <v/>
      </c>
      <c r="AV2776" t="str">
        <f t="shared" si="87"/>
        <v/>
      </c>
    </row>
    <row r="2777" spans="42:48" x14ac:dyDescent="0.25">
      <c r="AP2777" t="str">
        <f t="shared" si="86"/>
        <v/>
      </c>
      <c r="AQ2777" t="str">
        <f>IF(A2777="","",VLOOKUP(A2777,'Base Sites'!A:B,2,FALSE))</f>
        <v/>
      </c>
      <c r="AT2777" t="str">
        <f>IF(A2777="","",VLOOKUP(L2777,'Base Vendeurs'!A:B,2,FALSE))</f>
        <v/>
      </c>
      <c r="AV2777" t="str">
        <f t="shared" si="87"/>
        <v/>
      </c>
    </row>
    <row r="2778" spans="42:48" x14ac:dyDescent="0.25">
      <c r="AP2778" t="str">
        <f t="shared" si="86"/>
        <v/>
      </c>
      <c r="AQ2778" t="str">
        <f>IF(A2778="","",VLOOKUP(A2778,'Base Sites'!A:B,2,FALSE))</f>
        <v/>
      </c>
      <c r="AT2778" t="str">
        <f>IF(A2778="","",VLOOKUP(L2778,'Base Vendeurs'!A:B,2,FALSE))</f>
        <v/>
      </c>
      <c r="AV2778" t="str">
        <f t="shared" si="87"/>
        <v/>
      </c>
    </row>
    <row r="2779" spans="42:48" x14ac:dyDescent="0.25">
      <c r="AP2779" t="str">
        <f t="shared" si="86"/>
        <v/>
      </c>
      <c r="AQ2779" t="str">
        <f>IF(A2779="","",VLOOKUP(A2779,'Base Sites'!A:B,2,FALSE))</f>
        <v/>
      </c>
      <c r="AT2779" t="str">
        <f>IF(A2779="","",VLOOKUP(L2779,'Base Vendeurs'!A:B,2,FALSE))</f>
        <v/>
      </c>
      <c r="AV2779" t="str">
        <f t="shared" si="87"/>
        <v/>
      </c>
    </row>
    <row r="2780" spans="42:48" x14ac:dyDescent="0.25">
      <c r="AP2780" t="str">
        <f t="shared" si="86"/>
        <v/>
      </c>
      <c r="AQ2780" t="str">
        <f>IF(A2780="","",VLOOKUP(A2780,'Base Sites'!A:B,2,FALSE))</f>
        <v/>
      </c>
      <c r="AT2780" t="str">
        <f>IF(A2780="","",VLOOKUP(L2780,'Base Vendeurs'!A:B,2,FALSE))</f>
        <v/>
      </c>
      <c r="AV2780" t="str">
        <f t="shared" si="87"/>
        <v/>
      </c>
    </row>
    <row r="2781" spans="42:48" x14ac:dyDescent="0.25">
      <c r="AP2781" t="str">
        <f t="shared" si="86"/>
        <v/>
      </c>
      <c r="AQ2781" t="str">
        <f>IF(A2781="","",VLOOKUP(A2781,'Base Sites'!A:B,2,FALSE))</f>
        <v/>
      </c>
      <c r="AT2781" t="str">
        <f>IF(A2781="","",VLOOKUP(L2781,'Base Vendeurs'!A:B,2,FALSE))</f>
        <v/>
      </c>
      <c r="AV2781" t="str">
        <f t="shared" si="87"/>
        <v/>
      </c>
    </row>
    <row r="2782" spans="42:48" x14ac:dyDescent="0.25">
      <c r="AP2782" t="str">
        <f t="shared" si="86"/>
        <v/>
      </c>
      <c r="AQ2782" t="str">
        <f>IF(A2782="","",VLOOKUP(A2782,'Base Sites'!A:B,2,FALSE))</f>
        <v/>
      </c>
      <c r="AT2782" t="str">
        <f>IF(A2782="","",VLOOKUP(L2782,'Base Vendeurs'!A:B,2,FALSE))</f>
        <v/>
      </c>
      <c r="AV2782" t="str">
        <f t="shared" si="87"/>
        <v/>
      </c>
    </row>
    <row r="2783" spans="42:48" x14ac:dyDescent="0.25">
      <c r="AP2783" t="str">
        <f t="shared" si="86"/>
        <v/>
      </c>
      <c r="AQ2783" t="str">
        <f>IF(A2783="","",VLOOKUP(A2783,'Base Sites'!A:B,2,FALSE))</f>
        <v/>
      </c>
      <c r="AT2783" t="str">
        <f>IF(A2783="","",VLOOKUP(L2783,'Base Vendeurs'!A:B,2,FALSE))</f>
        <v/>
      </c>
      <c r="AV2783" t="str">
        <f t="shared" si="87"/>
        <v/>
      </c>
    </row>
    <row r="2784" spans="42:48" x14ac:dyDescent="0.25">
      <c r="AP2784" t="str">
        <f t="shared" si="86"/>
        <v/>
      </c>
      <c r="AQ2784" t="str">
        <f>IF(A2784="","",VLOOKUP(A2784,'Base Sites'!A:B,2,FALSE))</f>
        <v/>
      </c>
      <c r="AT2784" t="str">
        <f>IF(A2784="","",VLOOKUP(L2784,'Base Vendeurs'!A:B,2,FALSE))</f>
        <v/>
      </c>
      <c r="AV2784" t="str">
        <f t="shared" si="87"/>
        <v/>
      </c>
    </row>
    <row r="2785" spans="42:48" x14ac:dyDescent="0.25">
      <c r="AP2785" t="str">
        <f t="shared" si="86"/>
        <v/>
      </c>
      <c r="AQ2785" t="str">
        <f>IF(A2785="","",VLOOKUP(A2785,'Base Sites'!A:B,2,FALSE))</f>
        <v/>
      </c>
      <c r="AT2785" t="str">
        <f>IF(A2785="","",VLOOKUP(L2785,'Base Vendeurs'!A:B,2,FALSE))</f>
        <v/>
      </c>
      <c r="AV2785" t="str">
        <f t="shared" si="87"/>
        <v/>
      </c>
    </row>
    <row r="2786" spans="42:48" x14ac:dyDescent="0.25">
      <c r="AP2786" t="str">
        <f t="shared" si="86"/>
        <v/>
      </c>
      <c r="AQ2786" t="str">
        <f>IF(A2786="","",VLOOKUP(A2786,'Base Sites'!A:B,2,FALSE))</f>
        <v/>
      </c>
      <c r="AT2786" t="str">
        <f>IF(A2786="","",VLOOKUP(L2786,'Base Vendeurs'!A:B,2,FALSE))</f>
        <v/>
      </c>
      <c r="AV2786" t="str">
        <f t="shared" si="87"/>
        <v/>
      </c>
    </row>
    <row r="2787" spans="42:48" x14ac:dyDescent="0.25">
      <c r="AP2787" t="str">
        <f t="shared" si="86"/>
        <v/>
      </c>
      <c r="AQ2787" t="str">
        <f>IF(A2787="","",VLOOKUP(A2787,'Base Sites'!A:B,2,FALSE))</f>
        <v/>
      </c>
      <c r="AT2787" t="str">
        <f>IF(A2787="","",VLOOKUP(L2787,'Base Vendeurs'!A:B,2,FALSE))</f>
        <v/>
      </c>
      <c r="AV2787" t="str">
        <f t="shared" si="87"/>
        <v/>
      </c>
    </row>
    <row r="2788" spans="42:48" x14ac:dyDescent="0.25">
      <c r="AP2788" t="str">
        <f t="shared" si="86"/>
        <v/>
      </c>
      <c r="AQ2788" t="str">
        <f>IF(A2788="","",VLOOKUP(A2788,'Base Sites'!A:B,2,FALSE))</f>
        <v/>
      </c>
      <c r="AT2788" t="str">
        <f>IF(A2788="","",VLOOKUP(L2788,'Base Vendeurs'!A:B,2,FALSE))</f>
        <v/>
      </c>
      <c r="AV2788" t="str">
        <f t="shared" si="87"/>
        <v/>
      </c>
    </row>
    <row r="2789" spans="42:48" x14ac:dyDescent="0.25">
      <c r="AP2789" t="str">
        <f t="shared" si="86"/>
        <v/>
      </c>
      <c r="AQ2789" t="str">
        <f>IF(A2789="","",VLOOKUP(A2789,'Base Sites'!A:B,2,FALSE))</f>
        <v/>
      </c>
      <c r="AT2789" t="str">
        <f>IF(A2789="","",VLOOKUP(L2789,'Base Vendeurs'!A:B,2,FALSE))</f>
        <v/>
      </c>
      <c r="AV2789" t="str">
        <f t="shared" si="87"/>
        <v/>
      </c>
    </row>
    <row r="2790" spans="42:48" x14ac:dyDescent="0.25">
      <c r="AP2790" t="str">
        <f t="shared" si="86"/>
        <v/>
      </c>
      <c r="AQ2790" t="str">
        <f>IF(A2790="","",VLOOKUP(A2790,'Base Sites'!A:B,2,FALSE))</f>
        <v/>
      </c>
      <c r="AT2790" t="str">
        <f>IF(A2790="","",VLOOKUP(L2790,'Base Vendeurs'!A:B,2,FALSE))</f>
        <v/>
      </c>
      <c r="AV2790" t="str">
        <f t="shared" si="87"/>
        <v/>
      </c>
    </row>
    <row r="2791" spans="42:48" x14ac:dyDescent="0.25">
      <c r="AP2791" t="str">
        <f t="shared" si="86"/>
        <v/>
      </c>
      <c r="AQ2791" t="str">
        <f>IF(A2791="","",VLOOKUP(A2791,'Base Sites'!A:B,2,FALSE))</f>
        <v/>
      </c>
      <c r="AT2791" t="str">
        <f>IF(A2791="","",VLOOKUP(L2791,'Base Vendeurs'!A:B,2,FALSE))</f>
        <v/>
      </c>
      <c r="AV2791" t="str">
        <f t="shared" si="87"/>
        <v/>
      </c>
    </row>
    <row r="2792" spans="42:48" x14ac:dyDescent="0.25">
      <c r="AP2792" t="str">
        <f t="shared" si="86"/>
        <v/>
      </c>
      <c r="AQ2792" t="str">
        <f>IF(A2792="","",VLOOKUP(A2792,'Base Sites'!A:B,2,FALSE))</f>
        <v/>
      </c>
      <c r="AT2792" t="str">
        <f>IF(A2792="","",VLOOKUP(L2792,'Base Vendeurs'!A:B,2,FALSE))</f>
        <v/>
      </c>
      <c r="AV2792" t="str">
        <f t="shared" si="87"/>
        <v/>
      </c>
    </row>
    <row r="2793" spans="42:48" x14ac:dyDescent="0.25">
      <c r="AP2793" t="str">
        <f t="shared" si="86"/>
        <v/>
      </c>
      <c r="AQ2793" t="str">
        <f>IF(A2793="","",VLOOKUP(A2793,'Base Sites'!A:B,2,FALSE))</f>
        <v/>
      </c>
      <c r="AT2793" t="str">
        <f>IF(A2793="","",VLOOKUP(L2793,'Base Vendeurs'!A:B,2,FALSE))</f>
        <v/>
      </c>
      <c r="AV2793" t="str">
        <f t="shared" si="87"/>
        <v/>
      </c>
    </row>
    <row r="2794" spans="42:48" x14ac:dyDescent="0.25">
      <c r="AP2794" t="str">
        <f t="shared" si="86"/>
        <v/>
      </c>
      <c r="AQ2794" t="str">
        <f>IF(A2794="","",VLOOKUP(A2794,'Base Sites'!A:B,2,FALSE))</f>
        <v/>
      </c>
      <c r="AT2794" t="str">
        <f>IF(A2794="","",VLOOKUP(L2794,'Base Vendeurs'!A:B,2,FALSE))</f>
        <v/>
      </c>
      <c r="AV2794" t="str">
        <f t="shared" si="87"/>
        <v/>
      </c>
    </row>
    <row r="2795" spans="42:48" x14ac:dyDescent="0.25">
      <c r="AP2795" t="str">
        <f t="shared" si="86"/>
        <v/>
      </c>
      <c r="AQ2795" t="str">
        <f>IF(A2795="","",VLOOKUP(A2795,'Base Sites'!A:B,2,FALSE))</f>
        <v/>
      </c>
      <c r="AT2795" t="str">
        <f>IF(A2795="","",VLOOKUP(L2795,'Base Vendeurs'!A:B,2,FALSE))</f>
        <v/>
      </c>
      <c r="AV2795" t="str">
        <f t="shared" si="87"/>
        <v/>
      </c>
    </row>
    <row r="2796" spans="42:48" x14ac:dyDescent="0.25">
      <c r="AP2796" t="str">
        <f t="shared" si="86"/>
        <v/>
      </c>
      <c r="AQ2796" t="str">
        <f>IF(A2796="","",VLOOKUP(A2796,'Base Sites'!A:B,2,FALSE))</f>
        <v/>
      </c>
      <c r="AT2796" t="str">
        <f>IF(A2796="","",VLOOKUP(L2796,'Base Vendeurs'!A:B,2,FALSE))</f>
        <v/>
      </c>
      <c r="AV2796" t="str">
        <f t="shared" si="87"/>
        <v/>
      </c>
    </row>
    <row r="2797" spans="42:48" x14ac:dyDescent="0.25">
      <c r="AP2797" t="str">
        <f t="shared" si="86"/>
        <v/>
      </c>
      <c r="AQ2797" t="str">
        <f>IF(A2797="","",VLOOKUP(A2797,'Base Sites'!A:B,2,FALSE))</f>
        <v/>
      </c>
      <c r="AT2797" t="str">
        <f>IF(A2797="","",VLOOKUP(L2797,'Base Vendeurs'!A:B,2,FALSE))</f>
        <v/>
      </c>
      <c r="AV2797" t="str">
        <f t="shared" si="87"/>
        <v/>
      </c>
    </row>
    <row r="2798" spans="42:48" x14ac:dyDescent="0.25">
      <c r="AP2798" t="str">
        <f t="shared" si="86"/>
        <v/>
      </c>
      <c r="AQ2798" t="str">
        <f>IF(A2798="","",VLOOKUP(A2798,'Base Sites'!A:B,2,FALSE))</f>
        <v/>
      </c>
      <c r="AT2798" t="str">
        <f>IF(A2798="","",VLOOKUP(L2798,'Base Vendeurs'!A:B,2,FALSE))</f>
        <v/>
      </c>
      <c r="AV2798" t="str">
        <f t="shared" si="87"/>
        <v/>
      </c>
    </row>
    <row r="2799" spans="42:48" x14ac:dyDescent="0.25">
      <c r="AP2799" t="str">
        <f t="shared" si="86"/>
        <v/>
      </c>
      <c r="AQ2799" t="str">
        <f>IF(A2799="","",VLOOKUP(A2799,'Base Sites'!A:B,2,FALSE))</f>
        <v/>
      </c>
      <c r="AT2799" t="str">
        <f>IF(A2799="","",VLOOKUP(L2799,'Base Vendeurs'!A:B,2,FALSE))</f>
        <v/>
      </c>
      <c r="AV2799" t="str">
        <f t="shared" si="87"/>
        <v/>
      </c>
    </row>
    <row r="2800" spans="42:48" x14ac:dyDescent="0.25">
      <c r="AP2800" t="str">
        <f t="shared" si="86"/>
        <v/>
      </c>
      <c r="AQ2800" t="str">
        <f>IF(A2800="","",VLOOKUP(A2800,'Base Sites'!A:B,2,FALSE))</f>
        <v/>
      </c>
      <c r="AT2800" t="str">
        <f>IF(A2800="","",VLOOKUP(L2800,'Base Vendeurs'!A:B,2,FALSE))</f>
        <v/>
      </c>
      <c r="AV2800" t="str">
        <f t="shared" si="87"/>
        <v/>
      </c>
    </row>
    <row r="2801" spans="42:48" x14ac:dyDescent="0.25">
      <c r="AP2801" t="str">
        <f t="shared" si="86"/>
        <v/>
      </c>
      <c r="AQ2801" t="str">
        <f>IF(A2801="","",VLOOKUP(A2801,'Base Sites'!A:B,2,FALSE))</f>
        <v/>
      </c>
      <c r="AT2801" t="str">
        <f>IF(A2801="","",VLOOKUP(L2801,'Base Vendeurs'!A:B,2,FALSE))</f>
        <v/>
      </c>
      <c r="AV2801" t="str">
        <f t="shared" si="87"/>
        <v/>
      </c>
    </row>
    <row r="2802" spans="42:48" x14ac:dyDescent="0.25">
      <c r="AP2802" t="str">
        <f t="shared" si="86"/>
        <v/>
      </c>
      <c r="AQ2802" t="str">
        <f>IF(A2802="","",VLOOKUP(A2802,'Base Sites'!A:B,2,FALSE))</f>
        <v/>
      </c>
      <c r="AT2802" t="str">
        <f>IF(A2802="","",VLOOKUP(L2802,'Base Vendeurs'!A:B,2,FALSE))</f>
        <v/>
      </c>
      <c r="AV2802" t="str">
        <f t="shared" si="87"/>
        <v/>
      </c>
    </row>
    <row r="2803" spans="42:48" x14ac:dyDescent="0.25">
      <c r="AP2803" t="str">
        <f t="shared" si="86"/>
        <v/>
      </c>
      <c r="AQ2803" t="str">
        <f>IF(A2803="","",VLOOKUP(A2803,'Base Sites'!A:B,2,FALSE))</f>
        <v/>
      </c>
      <c r="AT2803" t="str">
        <f>IF(A2803="","",VLOOKUP(L2803,'Base Vendeurs'!A:B,2,FALSE))</f>
        <v/>
      </c>
      <c r="AV2803" t="str">
        <f t="shared" si="87"/>
        <v/>
      </c>
    </row>
    <row r="2804" spans="42:48" x14ac:dyDescent="0.25">
      <c r="AP2804" t="str">
        <f t="shared" si="86"/>
        <v/>
      </c>
      <c r="AQ2804" t="str">
        <f>IF(A2804="","",VLOOKUP(A2804,'Base Sites'!A:B,2,FALSE))</f>
        <v/>
      </c>
      <c r="AT2804" t="str">
        <f>IF(A2804="","",VLOOKUP(L2804,'Base Vendeurs'!A:B,2,FALSE))</f>
        <v/>
      </c>
      <c r="AV2804" t="str">
        <f t="shared" si="87"/>
        <v/>
      </c>
    </row>
    <row r="2805" spans="42:48" x14ac:dyDescent="0.25">
      <c r="AP2805" t="str">
        <f t="shared" si="86"/>
        <v/>
      </c>
      <c r="AQ2805" t="str">
        <f>IF(A2805="","",VLOOKUP(A2805,'Base Sites'!A:B,2,FALSE))</f>
        <v/>
      </c>
      <c r="AT2805" t="str">
        <f>IF(A2805="","",VLOOKUP(L2805,'Base Vendeurs'!A:B,2,FALSE))</f>
        <v/>
      </c>
      <c r="AV2805" t="str">
        <f t="shared" si="87"/>
        <v/>
      </c>
    </row>
    <row r="2806" spans="42:48" x14ac:dyDescent="0.25">
      <c r="AP2806" t="str">
        <f t="shared" si="86"/>
        <v/>
      </c>
      <c r="AQ2806" t="str">
        <f>IF(A2806="","",VLOOKUP(A2806,'Base Sites'!A:B,2,FALSE))</f>
        <v/>
      </c>
      <c r="AT2806" t="str">
        <f>IF(A2806="","",VLOOKUP(L2806,'Base Vendeurs'!A:B,2,FALSE))</f>
        <v/>
      </c>
      <c r="AV2806" t="str">
        <f t="shared" si="87"/>
        <v/>
      </c>
    </row>
    <row r="2807" spans="42:48" x14ac:dyDescent="0.25">
      <c r="AP2807" t="str">
        <f t="shared" si="86"/>
        <v/>
      </c>
      <c r="AQ2807" t="str">
        <f>IF(A2807="","",VLOOKUP(A2807,'Base Sites'!A:B,2,FALSE))</f>
        <v/>
      </c>
      <c r="AT2807" t="str">
        <f>IF(A2807="","",VLOOKUP(L2807,'Base Vendeurs'!A:B,2,FALSE))</f>
        <v/>
      </c>
      <c r="AV2807" t="str">
        <f t="shared" si="87"/>
        <v/>
      </c>
    </row>
    <row r="2808" spans="42:48" x14ac:dyDescent="0.25">
      <c r="AP2808" t="str">
        <f t="shared" si="86"/>
        <v/>
      </c>
      <c r="AQ2808" t="str">
        <f>IF(A2808="","",VLOOKUP(A2808,'Base Sites'!A:B,2,FALSE))</f>
        <v/>
      </c>
      <c r="AT2808" t="str">
        <f>IF(A2808="","",VLOOKUP(L2808,'Base Vendeurs'!A:B,2,FALSE))</f>
        <v/>
      </c>
      <c r="AV2808" t="str">
        <f t="shared" si="87"/>
        <v/>
      </c>
    </row>
    <row r="2809" spans="42:48" x14ac:dyDescent="0.25">
      <c r="AP2809" t="str">
        <f t="shared" si="86"/>
        <v/>
      </c>
      <c r="AQ2809" t="str">
        <f>IF(A2809="","",VLOOKUP(A2809,'Base Sites'!A:B,2,FALSE))</f>
        <v/>
      </c>
      <c r="AT2809" t="str">
        <f>IF(A2809="","",VLOOKUP(L2809,'Base Vendeurs'!A:B,2,FALSE))</f>
        <v/>
      </c>
      <c r="AV2809" t="str">
        <f t="shared" si="87"/>
        <v/>
      </c>
    </row>
    <row r="2810" spans="42:48" x14ac:dyDescent="0.25">
      <c r="AP2810" t="str">
        <f t="shared" si="86"/>
        <v/>
      </c>
      <c r="AQ2810" t="str">
        <f>IF(A2810="","",VLOOKUP(A2810,'Base Sites'!A:B,2,FALSE))</f>
        <v/>
      </c>
      <c r="AT2810" t="str">
        <f>IF(A2810="","",VLOOKUP(L2810,'Base Vendeurs'!A:B,2,FALSE))</f>
        <v/>
      </c>
      <c r="AV2810" t="str">
        <f t="shared" si="87"/>
        <v/>
      </c>
    </row>
    <row r="2811" spans="42:48" x14ac:dyDescent="0.25">
      <c r="AP2811" t="str">
        <f t="shared" si="86"/>
        <v/>
      </c>
      <c r="AQ2811" t="str">
        <f>IF(A2811="","",VLOOKUP(A2811,'Base Sites'!A:B,2,FALSE))</f>
        <v/>
      </c>
      <c r="AT2811" t="str">
        <f>IF(A2811="","",VLOOKUP(L2811,'Base Vendeurs'!A:B,2,FALSE))</f>
        <v/>
      </c>
      <c r="AV2811" t="str">
        <f t="shared" si="87"/>
        <v/>
      </c>
    </row>
    <row r="2812" spans="42:48" x14ac:dyDescent="0.25">
      <c r="AP2812" t="str">
        <f t="shared" si="86"/>
        <v/>
      </c>
      <c r="AQ2812" t="str">
        <f>IF(A2812="","",VLOOKUP(A2812,'Base Sites'!A:B,2,FALSE))</f>
        <v/>
      </c>
      <c r="AT2812" t="str">
        <f>IF(A2812="","",VLOOKUP(L2812,'Base Vendeurs'!A:B,2,FALSE))</f>
        <v/>
      </c>
      <c r="AV2812" t="str">
        <f t="shared" si="87"/>
        <v/>
      </c>
    </row>
    <row r="2813" spans="42:48" x14ac:dyDescent="0.25">
      <c r="AP2813" t="str">
        <f t="shared" si="86"/>
        <v/>
      </c>
      <c r="AQ2813" t="str">
        <f>IF(A2813="","",VLOOKUP(A2813,'Base Sites'!A:B,2,FALSE))</f>
        <v/>
      </c>
      <c r="AT2813" t="str">
        <f>IF(A2813="","",VLOOKUP(L2813,'Base Vendeurs'!A:B,2,FALSE))</f>
        <v/>
      </c>
      <c r="AV2813" t="str">
        <f t="shared" si="87"/>
        <v/>
      </c>
    </row>
    <row r="2814" spans="42:48" x14ac:dyDescent="0.25">
      <c r="AP2814" t="str">
        <f t="shared" si="86"/>
        <v/>
      </c>
      <c r="AQ2814" t="str">
        <f>IF(A2814="","",VLOOKUP(A2814,'Base Sites'!A:B,2,FALSE))</f>
        <v/>
      </c>
      <c r="AT2814" t="str">
        <f>IF(A2814="","",VLOOKUP(L2814,'Base Vendeurs'!A:B,2,FALSE))</f>
        <v/>
      </c>
      <c r="AV2814" t="str">
        <f t="shared" si="87"/>
        <v/>
      </c>
    </row>
    <row r="2815" spans="42:48" x14ac:dyDescent="0.25">
      <c r="AP2815" t="str">
        <f t="shared" si="86"/>
        <v/>
      </c>
      <c r="AQ2815" t="str">
        <f>IF(A2815="","",VLOOKUP(A2815,'Base Sites'!A:B,2,FALSE))</f>
        <v/>
      </c>
      <c r="AT2815" t="str">
        <f>IF(A2815="","",VLOOKUP(L2815,'Base Vendeurs'!A:B,2,FALSE))</f>
        <v/>
      </c>
      <c r="AV2815" t="str">
        <f t="shared" si="87"/>
        <v/>
      </c>
    </row>
    <row r="2816" spans="42:48" x14ac:dyDescent="0.25">
      <c r="AP2816" t="str">
        <f t="shared" si="86"/>
        <v/>
      </c>
      <c r="AQ2816" t="str">
        <f>IF(A2816="","",VLOOKUP(A2816,'Base Sites'!A:B,2,FALSE))</f>
        <v/>
      </c>
      <c r="AT2816" t="str">
        <f>IF(A2816="","",VLOOKUP(L2816,'Base Vendeurs'!A:B,2,FALSE))</f>
        <v/>
      </c>
      <c r="AV2816" t="str">
        <f t="shared" si="87"/>
        <v/>
      </c>
    </row>
    <row r="2817" spans="42:48" x14ac:dyDescent="0.25">
      <c r="AP2817" t="str">
        <f t="shared" si="86"/>
        <v/>
      </c>
      <c r="AQ2817" t="str">
        <f>IF(A2817="","",VLOOKUP(A2817,'Base Sites'!A:B,2,FALSE))</f>
        <v/>
      </c>
      <c r="AT2817" t="str">
        <f>IF(A2817="","",VLOOKUP(L2817,'Base Vendeurs'!A:B,2,FALSE))</f>
        <v/>
      </c>
      <c r="AV2817" t="str">
        <f t="shared" si="87"/>
        <v/>
      </c>
    </row>
    <row r="2818" spans="42:48" x14ac:dyDescent="0.25">
      <c r="AP2818" t="str">
        <f t="shared" ref="AP2818:AP2881" si="88">IF(AM2818="","",+AL2818/AM2818)</f>
        <v/>
      </c>
      <c r="AQ2818" t="str">
        <f>IF(A2818="","",VLOOKUP(A2818,'Base Sites'!A:B,2,FALSE))</f>
        <v/>
      </c>
      <c r="AT2818" t="str">
        <f>IF(A2818="","",VLOOKUP(L2818,'Base Vendeurs'!A:B,2,FALSE))</f>
        <v/>
      </c>
      <c r="AV2818" t="str">
        <f t="shared" si="87"/>
        <v/>
      </c>
    </row>
    <row r="2819" spans="42:48" x14ac:dyDescent="0.25">
      <c r="AP2819" t="str">
        <f t="shared" si="88"/>
        <v/>
      </c>
      <c r="AQ2819" t="str">
        <f>IF(A2819="","",VLOOKUP(A2819,'Base Sites'!A:B,2,FALSE))</f>
        <v/>
      </c>
      <c r="AT2819" t="str">
        <f>IF(A2819="","",VLOOKUP(L2819,'Base Vendeurs'!A:B,2,FALSE))</f>
        <v/>
      </c>
      <c r="AV2819" t="str">
        <f t="shared" ref="AV2819:AV2882" si="89">IF(A2819="","",+AU2819/S2819)</f>
        <v/>
      </c>
    </row>
    <row r="2820" spans="42:48" x14ac:dyDescent="0.25">
      <c r="AP2820" t="str">
        <f t="shared" si="88"/>
        <v/>
      </c>
      <c r="AQ2820" t="str">
        <f>IF(A2820="","",VLOOKUP(A2820,'Base Sites'!A:B,2,FALSE))</f>
        <v/>
      </c>
      <c r="AT2820" t="str">
        <f>IF(A2820="","",VLOOKUP(L2820,'Base Vendeurs'!A:B,2,FALSE))</f>
        <v/>
      </c>
      <c r="AV2820" t="str">
        <f t="shared" si="89"/>
        <v/>
      </c>
    </row>
    <row r="2821" spans="42:48" x14ac:dyDescent="0.25">
      <c r="AP2821" t="str">
        <f t="shared" si="88"/>
        <v/>
      </c>
      <c r="AQ2821" t="str">
        <f>IF(A2821="","",VLOOKUP(A2821,'Base Sites'!A:B,2,FALSE))</f>
        <v/>
      </c>
      <c r="AT2821" t="str">
        <f>IF(A2821="","",VLOOKUP(L2821,'Base Vendeurs'!A:B,2,FALSE))</f>
        <v/>
      </c>
      <c r="AV2821" t="str">
        <f t="shared" si="89"/>
        <v/>
      </c>
    </row>
    <row r="2822" spans="42:48" x14ac:dyDescent="0.25">
      <c r="AP2822" t="str">
        <f t="shared" si="88"/>
        <v/>
      </c>
      <c r="AQ2822" t="str">
        <f>IF(A2822="","",VLOOKUP(A2822,'Base Sites'!A:B,2,FALSE))</f>
        <v/>
      </c>
      <c r="AT2822" t="str">
        <f>IF(A2822="","",VLOOKUP(L2822,'Base Vendeurs'!A:B,2,FALSE))</f>
        <v/>
      </c>
      <c r="AV2822" t="str">
        <f t="shared" si="89"/>
        <v/>
      </c>
    </row>
    <row r="2823" spans="42:48" x14ac:dyDescent="0.25">
      <c r="AP2823" t="str">
        <f t="shared" si="88"/>
        <v/>
      </c>
      <c r="AQ2823" t="str">
        <f>IF(A2823="","",VLOOKUP(A2823,'Base Sites'!A:B,2,FALSE))</f>
        <v/>
      </c>
      <c r="AT2823" t="str">
        <f>IF(A2823="","",VLOOKUP(L2823,'Base Vendeurs'!A:B,2,FALSE))</f>
        <v/>
      </c>
      <c r="AV2823" t="str">
        <f t="shared" si="89"/>
        <v/>
      </c>
    </row>
    <row r="2824" spans="42:48" x14ac:dyDescent="0.25">
      <c r="AP2824" t="str">
        <f t="shared" si="88"/>
        <v/>
      </c>
      <c r="AQ2824" t="str">
        <f>IF(A2824="","",VLOOKUP(A2824,'Base Sites'!A:B,2,FALSE))</f>
        <v/>
      </c>
      <c r="AT2824" t="str">
        <f>IF(A2824="","",VLOOKUP(L2824,'Base Vendeurs'!A:B,2,FALSE))</f>
        <v/>
      </c>
      <c r="AV2824" t="str">
        <f t="shared" si="89"/>
        <v/>
      </c>
    </row>
    <row r="2825" spans="42:48" x14ac:dyDescent="0.25">
      <c r="AP2825" t="str">
        <f t="shared" si="88"/>
        <v/>
      </c>
      <c r="AQ2825" t="str">
        <f>IF(A2825="","",VLOOKUP(A2825,'Base Sites'!A:B,2,FALSE))</f>
        <v/>
      </c>
      <c r="AT2825" t="str">
        <f>IF(A2825="","",VLOOKUP(L2825,'Base Vendeurs'!A:B,2,FALSE))</f>
        <v/>
      </c>
      <c r="AV2825" t="str">
        <f t="shared" si="89"/>
        <v/>
      </c>
    </row>
    <row r="2826" spans="42:48" x14ac:dyDescent="0.25">
      <c r="AP2826" t="str">
        <f t="shared" si="88"/>
        <v/>
      </c>
      <c r="AQ2826" t="str">
        <f>IF(A2826="","",VLOOKUP(A2826,'Base Sites'!A:B,2,FALSE))</f>
        <v/>
      </c>
      <c r="AT2826" t="str">
        <f>IF(A2826="","",VLOOKUP(L2826,'Base Vendeurs'!A:B,2,FALSE))</f>
        <v/>
      </c>
      <c r="AV2826" t="str">
        <f t="shared" si="89"/>
        <v/>
      </c>
    </row>
    <row r="2827" spans="42:48" x14ac:dyDescent="0.25">
      <c r="AP2827" t="str">
        <f t="shared" si="88"/>
        <v/>
      </c>
      <c r="AQ2827" t="str">
        <f>IF(A2827="","",VLOOKUP(A2827,'Base Sites'!A:B,2,FALSE))</f>
        <v/>
      </c>
      <c r="AT2827" t="str">
        <f>IF(A2827="","",VLOOKUP(L2827,'Base Vendeurs'!A:B,2,FALSE))</f>
        <v/>
      </c>
      <c r="AV2827" t="str">
        <f t="shared" si="89"/>
        <v/>
      </c>
    </row>
    <row r="2828" spans="42:48" x14ac:dyDescent="0.25">
      <c r="AP2828" t="str">
        <f t="shared" si="88"/>
        <v/>
      </c>
      <c r="AQ2828" t="str">
        <f>IF(A2828="","",VLOOKUP(A2828,'Base Sites'!A:B,2,FALSE))</f>
        <v/>
      </c>
      <c r="AT2828" t="str">
        <f>IF(A2828="","",VLOOKUP(L2828,'Base Vendeurs'!A:B,2,FALSE))</f>
        <v/>
      </c>
      <c r="AV2828" t="str">
        <f t="shared" si="89"/>
        <v/>
      </c>
    </row>
    <row r="2829" spans="42:48" x14ac:dyDescent="0.25">
      <c r="AP2829" t="str">
        <f t="shared" si="88"/>
        <v/>
      </c>
      <c r="AQ2829" t="str">
        <f>IF(A2829="","",VLOOKUP(A2829,'Base Sites'!A:B,2,FALSE))</f>
        <v/>
      </c>
      <c r="AT2829" t="str">
        <f>IF(A2829="","",VLOOKUP(L2829,'Base Vendeurs'!A:B,2,FALSE))</f>
        <v/>
      </c>
      <c r="AV2829" t="str">
        <f t="shared" si="89"/>
        <v/>
      </c>
    </row>
    <row r="2830" spans="42:48" x14ac:dyDescent="0.25">
      <c r="AP2830" t="str">
        <f t="shared" si="88"/>
        <v/>
      </c>
      <c r="AQ2830" t="str">
        <f>IF(A2830="","",VLOOKUP(A2830,'Base Sites'!A:B,2,FALSE))</f>
        <v/>
      </c>
      <c r="AT2830" t="str">
        <f>IF(A2830="","",VLOOKUP(L2830,'Base Vendeurs'!A:B,2,FALSE))</f>
        <v/>
      </c>
      <c r="AV2830" t="str">
        <f t="shared" si="89"/>
        <v/>
      </c>
    </row>
    <row r="2831" spans="42:48" x14ac:dyDescent="0.25">
      <c r="AP2831" t="str">
        <f t="shared" si="88"/>
        <v/>
      </c>
      <c r="AQ2831" t="str">
        <f>IF(A2831="","",VLOOKUP(A2831,'Base Sites'!A:B,2,FALSE))</f>
        <v/>
      </c>
      <c r="AT2831" t="str">
        <f>IF(A2831="","",VLOOKUP(L2831,'Base Vendeurs'!A:B,2,FALSE))</f>
        <v/>
      </c>
      <c r="AV2831" t="str">
        <f t="shared" si="89"/>
        <v/>
      </c>
    </row>
    <row r="2832" spans="42:48" x14ac:dyDescent="0.25">
      <c r="AP2832" t="str">
        <f t="shared" si="88"/>
        <v/>
      </c>
      <c r="AQ2832" t="str">
        <f>IF(A2832="","",VLOOKUP(A2832,'Base Sites'!A:B,2,FALSE))</f>
        <v/>
      </c>
      <c r="AT2832" t="str">
        <f>IF(A2832="","",VLOOKUP(L2832,'Base Vendeurs'!A:B,2,FALSE))</f>
        <v/>
      </c>
      <c r="AV2832" t="str">
        <f t="shared" si="89"/>
        <v/>
      </c>
    </row>
    <row r="2833" spans="42:48" x14ac:dyDescent="0.25">
      <c r="AP2833" t="str">
        <f t="shared" si="88"/>
        <v/>
      </c>
      <c r="AQ2833" t="str">
        <f>IF(A2833="","",VLOOKUP(A2833,'Base Sites'!A:B,2,FALSE))</f>
        <v/>
      </c>
      <c r="AT2833" t="str">
        <f>IF(A2833="","",VLOOKUP(L2833,'Base Vendeurs'!A:B,2,FALSE))</f>
        <v/>
      </c>
      <c r="AV2833" t="str">
        <f t="shared" si="89"/>
        <v/>
      </c>
    </row>
    <row r="2834" spans="42:48" x14ac:dyDescent="0.25">
      <c r="AP2834" t="str">
        <f t="shared" si="88"/>
        <v/>
      </c>
      <c r="AQ2834" t="str">
        <f>IF(A2834="","",VLOOKUP(A2834,'Base Sites'!A:B,2,FALSE))</f>
        <v/>
      </c>
      <c r="AT2834" t="str">
        <f>IF(A2834="","",VLOOKUP(L2834,'Base Vendeurs'!A:B,2,FALSE))</f>
        <v/>
      </c>
      <c r="AV2834" t="str">
        <f t="shared" si="89"/>
        <v/>
      </c>
    </row>
    <row r="2835" spans="42:48" x14ac:dyDescent="0.25">
      <c r="AP2835" t="str">
        <f t="shared" si="88"/>
        <v/>
      </c>
      <c r="AQ2835" t="str">
        <f>IF(A2835="","",VLOOKUP(A2835,'Base Sites'!A:B,2,FALSE))</f>
        <v/>
      </c>
      <c r="AT2835" t="str">
        <f>IF(A2835="","",VLOOKUP(L2835,'Base Vendeurs'!A:B,2,FALSE))</f>
        <v/>
      </c>
      <c r="AV2835" t="str">
        <f t="shared" si="89"/>
        <v/>
      </c>
    </row>
    <row r="2836" spans="42:48" x14ac:dyDescent="0.25">
      <c r="AP2836" t="str">
        <f t="shared" si="88"/>
        <v/>
      </c>
      <c r="AQ2836" t="str">
        <f>IF(A2836="","",VLOOKUP(A2836,'Base Sites'!A:B,2,FALSE))</f>
        <v/>
      </c>
      <c r="AT2836" t="str">
        <f>IF(A2836="","",VLOOKUP(L2836,'Base Vendeurs'!A:B,2,FALSE))</f>
        <v/>
      </c>
      <c r="AV2836" t="str">
        <f t="shared" si="89"/>
        <v/>
      </c>
    </row>
    <row r="2837" spans="42:48" x14ac:dyDescent="0.25">
      <c r="AP2837" t="str">
        <f t="shared" si="88"/>
        <v/>
      </c>
      <c r="AQ2837" t="str">
        <f>IF(A2837="","",VLOOKUP(A2837,'Base Sites'!A:B,2,FALSE))</f>
        <v/>
      </c>
      <c r="AT2837" t="str">
        <f>IF(A2837="","",VLOOKUP(L2837,'Base Vendeurs'!A:B,2,FALSE))</f>
        <v/>
      </c>
      <c r="AV2837" t="str">
        <f t="shared" si="89"/>
        <v/>
      </c>
    </row>
    <row r="2838" spans="42:48" x14ac:dyDescent="0.25">
      <c r="AP2838" t="str">
        <f t="shared" si="88"/>
        <v/>
      </c>
      <c r="AQ2838" t="str">
        <f>IF(A2838="","",VLOOKUP(A2838,'Base Sites'!A:B,2,FALSE))</f>
        <v/>
      </c>
      <c r="AT2838" t="str">
        <f>IF(A2838="","",VLOOKUP(L2838,'Base Vendeurs'!A:B,2,FALSE))</f>
        <v/>
      </c>
      <c r="AV2838" t="str">
        <f t="shared" si="89"/>
        <v/>
      </c>
    </row>
    <row r="2839" spans="42:48" x14ac:dyDescent="0.25">
      <c r="AP2839" t="str">
        <f t="shared" si="88"/>
        <v/>
      </c>
      <c r="AQ2839" t="str">
        <f>IF(A2839="","",VLOOKUP(A2839,'Base Sites'!A:B,2,FALSE))</f>
        <v/>
      </c>
      <c r="AT2839" t="str">
        <f>IF(A2839="","",VLOOKUP(L2839,'Base Vendeurs'!A:B,2,FALSE))</f>
        <v/>
      </c>
      <c r="AV2839" t="str">
        <f t="shared" si="89"/>
        <v/>
      </c>
    </row>
    <row r="2840" spans="42:48" x14ac:dyDescent="0.25">
      <c r="AP2840" t="str">
        <f t="shared" si="88"/>
        <v/>
      </c>
      <c r="AQ2840" t="str">
        <f>IF(A2840="","",VLOOKUP(A2840,'Base Sites'!A:B,2,FALSE))</f>
        <v/>
      </c>
      <c r="AT2840" t="str">
        <f>IF(A2840="","",VLOOKUP(L2840,'Base Vendeurs'!A:B,2,FALSE))</f>
        <v/>
      </c>
      <c r="AV2840" t="str">
        <f t="shared" si="89"/>
        <v/>
      </c>
    </row>
    <row r="2841" spans="42:48" x14ac:dyDescent="0.25">
      <c r="AP2841" t="str">
        <f t="shared" si="88"/>
        <v/>
      </c>
      <c r="AQ2841" t="str">
        <f>IF(A2841="","",VLOOKUP(A2841,'Base Sites'!A:B,2,FALSE))</f>
        <v/>
      </c>
      <c r="AT2841" t="str">
        <f>IF(A2841="","",VLOOKUP(L2841,'Base Vendeurs'!A:B,2,FALSE))</f>
        <v/>
      </c>
      <c r="AV2841" t="str">
        <f t="shared" si="89"/>
        <v/>
      </c>
    </row>
    <row r="2842" spans="42:48" x14ac:dyDescent="0.25">
      <c r="AP2842" t="str">
        <f t="shared" si="88"/>
        <v/>
      </c>
      <c r="AQ2842" t="str">
        <f>IF(A2842="","",VLOOKUP(A2842,'Base Sites'!A:B,2,FALSE))</f>
        <v/>
      </c>
      <c r="AT2842" t="str">
        <f>IF(A2842="","",VLOOKUP(L2842,'Base Vendeurs'!A:B,2,FALSE))</f>
        <v/>
      </c>
      <c r="AV2842" t="str">
        <f t="shared" si="89"/>
        <v/>
      </c>
    </row>
    <row r="2843" spans="42:48" x14ac:dyDescent="0.25">
      <c r="AP2843" t="str">
        <f t="shared" si="88"/>
        <v/>
      </c>
      <c r="AQ2843" t="str">
        <f>IF(A2843="","",VLOOKUP(A2843,'Base Sites'!A:B,2,FALSE))</f>
        <v/>
      </c>
      <c r="AT2843" t="str">
        <f>IF(A2843="","",VLOOKUP(L2843,'Base Vendeurs'!A:B,2,FALSE))</f>
        <v/>
      </c>
      <c r="AV2843" t="str">
        <f t="shared" si="89"/>
        <v/>
      </c>
    </row>
    <row r="2844" spans="42:48" x14ac:dyDescent="0.25">
      <c r="AP2844" t="str">
        <f t="shared" si="88"/>
        <v/>
      </c>
      <c r="AQ2844" t="str">
        <f>IF(A2844="","",VLOOKUP(A2844,'Base Sites'!A:B,2,FALSE))</f>
        <v/>
      </c>
      <c r="AT2844" t="str">
        <f>IF(A2844="","",VLOOKUP(L2844,'Base Vendeurs'!A:B,2,FALSE))</f>
        <v/>
      </c>
      <c r="AV2844" t="str">
        <f t="shared" si="89"/>
        <v/>
      </c>
    </row>
    <row r="2845" spans="42:48" x14ac:dyDescent="0.25">
      <c r="AP2845" t="str">
        <f t="shared" si="88"/>
        <v/>
      </c>
      <c r="AQ2845" t="str">
        <f>IF(A2845="","",VLOOKUP(A2845,'Base Sites'!A:B,2,FALSE))</f>
        <v/>
      </c>
      <c r="AT2845" t="str">
        <f>IF(A2845="","",VLOOKUP(L2845,'Base Vendeurs'!A:B,2,FALSE))</f>
        <v/>
      </c>
      <c r="AV2845" t="str">
        <f t="shared" si="89"/>
        <v/>
      </c>
    </row>
    <row r="2846" spans="42:48" x14ac:dyDescent="0.25">
      <c r="AP2846" t="str">
        <f t="shared" si="88"/>
        <v/>
      </c>
      <c r="AQ2846" t="str">
        <f>IF(A2846="","",VLOOKUP(A2846,'Base Sites'!A:B,2,FALSE))</f>
        <v/>
      </c>
      <c r="AT2846" t="str">
        <f>IF(A2846="","",VLOOKUP(L2846,'Base Vendeurs'!A:B,2,FALSE))</f>
        <v/>
      </c>
      <c r="AV2846" t="str">
        <f t="shared" si="89"/>
        <v/>
      </c>
    </row>
    <row r="2847" spans="42:48" x14ac:dyDescent="0.25">
      <c r="AP2847" t="str">
        <f t="shared" si="88"/>
        <v/>
      </c>
      <c r="AQ2847" t="str">
        <f>IF(A2847="","",VLOOKUP(A2847,'Base Sites'!A:B,2,FALSE))</f>
        <v/>
      </c>
      <c r="AT2847" t="str">
        <f>IF(A2847="","",VLOOKUP(L2847,'Base Vendeurs'!A:B,2,FALSE))</f>
        <v/>
      </c>
      <c r="AV2847" t="str">
        <f t="shared" si="89"/>
        <v/>
      </c>
    </row>
    <row r="2848" spans="42:48" x14ac:dyDescent="0.25">
      <c r="AP2848" t="str">
        <f t="shared" si="88"/>
        <v/>
      </c>
      <c r="AQ2848" t="str">
        <f>IF(A2848="","",VLOOKUP(A2848,'Base Sites'!A:B,2,FALSE))</f>
        <v/>
      </c>
      <c r="AT2848" t="str">
        <f>IF(A2848="","",VLOOKUP(L2848,'Base Vendeurs'!A:B,2,FALSE))</f>
        <v/>
      </c>
      <c r="AV2848" t="str">
        <f t="shared" si="89"/>
        <v/>
      </c>
    </row>
    <row r="2849" spans="42:48" x14ac:dyDescent="0.25">
      <c r="AP2849" t="str">
        <f t="shared" si="88"/>
        <v/>
      </c>
      <c r="AQ2849" t="str">
        <f>IF(A2849="","",VLOOKUP(A2849,'Base Sites'!A:B,2,FALSE))</f>
        <v/>
      </c>
      <c r="AT2849" t="str">
        <f>IF(A2849="","",VLOOKUP(L2849,'Base Vendeurs'!A:B,2,FALSE))</f>
        <v/>
      </c>
      <c r="AV2849" t="str">
        <f t="shared" si="89"/>
        <v/>
      </c>
    </row>
    <row r="2850" spans="42:48" x14ac:dyDescent="0.25">
      <c r="AP2850" t="str">
        <f t="shared" si="88"/>
        <v/>
      </c>
      <c r="AQ2850" t="str">
        <f>IF(A2850="","",VLOOKUP(A2850,'Base Sites'!A:B,2,FALSE))</f>
        <v/>
      </c>
      <c r="AT2850" t="str">
        <f>IF(A2850="","",VLOOKUP(L2850,'Base Vendeurs'!A:B,2,FALSE))</f>
        <v/>
      </c>
      <c r="AV2850" t="str">
        <f t="shared" si="89"/>
        <v/>
      </c>
    </row>
    <row r="2851" spans="42:48" x14ac:dyDescent="0.25">
      <c r="AP2851" t="str">
        <f t="shared" si="88"/>
        <v/>
      </c>
      <c r="AQ2851" t="str">
        <f>IF(A2851="","",VLOOKUP(A2851,'Base Sites'!A:B,2,FALSE))</f>
        <v/>
      </c>
      <c r="AT2851" t="str">
        <f>IF(A2851="","",VLOOKUP(L2851,'Base Vendeurs'!A:B,2,FALSE))</f>
        <v/>
      </c>
      <c r="AV2851" t="str">
        <f t="shared" si="89"/>
        <v/>
      </c>
    </row>
    <row r="2852" spans="42:48" x14ac:dyDescent="0.25">
      <c r="AP2852" t="str">
        <f t="shared" si="88"/>
        <v/>
      </c>
      <c r="AQ2852" t="str">
        <f>IF(A2852="","",VLOOKUP(A2852,'Base Sites'!A:B,2,FALSE))</f>
        <v/>
      </c>
      <c r="AT2852" t="str">
        <f>IF(A2852="","",VLOOKUP(L2852,'Base Vendeurs'!A:B,2,FALSE))</f>
        <v/>
      </c>
      <c r="AV2852" t="str">
        <f t="shared" si="89"/>
        <v/>
      </c>
    </row>
    <row r="2853" spans="42:48" x14ac:dyDescent="0.25">
      <c r="AP2853" t="str">
        <f t="shared" si="88"/>
        <v/>
      </c>
      <c r="AQ2853" t="str">
        <f>IF(A2853="","",VLOOKUP(A2853,'Base Sites'!A:B,2,FALSE))</f>
        <v/>
      </c>
      <c r="AT2853" t="str">
        <f>IF(A2853="","",VLOOKUP(L2853,'Base Vendeurs'!A:B,2,FALSE))</f>
        <v/>
      </c>
      <c r="AV2853" t="str">
        <f t="shared" si="89"/>
        <v/>
      </c>
    </row>
    <row r="2854" spans="42:48" x14ac:dyDescent="0.25">
      <c r="AP2854" t="str">
        <f t="shared" si="88"/>
        <v/>
      </c>
      <c r="AQ2854" t="str">
        <f>IF(A2854="","",VLOOKUP(A2854,'Base Sites'!A:B,2,FALSE))</f>
        <v/>
      </c>
      <c r="AT2854" t="str">
        <f>IF(A2854="","",VLOOKUP(L2854,'Base Vendeurs'!A:B,2,FALSE))</f>
        <v/>
      </c>
      <c r="AV2854" t="str">
        <f t="shared" si="89"/>
        <v/>
      </c>
    </row>
    <row r="2855" spans="42:48" x14ac:dyDescent="0.25">
      <c r="AP2855" t="str">
        <f t="shared" si="88"/>
        <v/>
      </c>
      <c r="AQ2855" t="str">
        <f>IF(A2855="","",VLOOKUP(A2855,'Base Sites'!A:B,2,FALSE))</f>
        <v/>
      </c>
      <c r="AT2855" t="str">
        <f>IF(A2855="","",VLOOKUP(L2855,'Base Vendeurs'!A:B,2,FALSE))</f>
        <v/>
      </c>
      <c r="AV2855" t="str">
        <f t="shared" si="89"/>
        <v/>
      </c>
    </row>
    <row r="2856" spans="42:48" x14ac:dyDescent="0.25">
      <c r="AP2856" t="str">
        <f t="shared" si="88"/>
        <v/>
      </c>
      <c r="AQ2856" t="str">
        <f>IF(A2856="","",VLOOKUP(A2856,'Base Sites'!A:B,2,FALSE))</f>
        <v/>
      </c>
      <c r="AT2856" t="str">
        <f>IF(A2856="","",VLOOKUP(L2856,'Base Vendeurs'!A:B,2,FALSE))</f>
        <v/>
      </c>
      <c r="AV2856" t="str">
        <f t="shared" si="89"/>
        <v/>
      </c>
    </row>
    <row r="2857" spans="42:48" x14ac:dyDescent="0.25">
      <c r="AP2857" t="str">
        <f t="shared" si="88"/>
        <v/>
      </c>
      <c r="AQ2857" t="str">
        <f>IF(A2857="","",VLOOKUP(A2857,'Base Sites'!A:B,2,FALSE))</f>
        <v/>
      </c>
      <c r="AT2857" t="str">
        <f>IF(A2857="","",VLOOKUP(L2857,'Base Vendeurs'!A:B,2,FALSE))</f>
        <v/>
      </c>
      <c r="AV2857" t="str">
        <f t="shared" si="89"/>
        <v/>
      </c>
    </row>
    <row r="2858" spans="42:48" x14ac:dyDescent="0.25">
      <c r="AP2858" t="str">
        <f t="shared" si="88"/>
        <v/>
      </c>
      <c r="AQ2858" t="str">
        <f>IF(A2858="","",VLOOKUP(A2858,'Base Sites'!A:B,2,FALSE))</f>
        <v/>
      </c>
      <c r="AT2858" t="str">
        <f>IF(A2858="","",VLOOKUP(L2858,'Base Vendeurs'!A:B,2,FALSE))</f>
        <v/>
      </c>
      <c r="AV2858" t="str">
        <f t="shared" si="89"/>
        <v/>
      </c>
    </row>
    <row r="2859" spans="42:48" x14ac:dyDescent="0.25">
      <c r="AP2859" t="str">
        <f t="shared" si="88"/>
        <v/>
      </c>
      <c r="AQ2859" t="str">
        <f>IF(A2859="","",VLOOKUP(A2859,'Base Sites'!A:B,2,FALSE))</f>
        <v/>
      </c>
      <c r="AT2859" t="str">
        <f>IF(A2859="","",VLOOKUP(L2859,'Base Vendeurs'!A:B,2,FALSE))</f>
        <v/>
      </c>
      <c r="AV2859" t="str">
        <f t="shared" si="89"/>
        <v/>
      </c>
    </row>
    <row r="2860" spans="42:48" x14ac:dyDescent="0.25">
      <c r="AP2860" t="str">
        <f t="shared" si="88"/>
        <v/>
      </c>
      <c r="AQ2860" t="str">
        <f>IF(A2860="","",VLOOKUP(A2860,'Base Sites'!A:B,2,FALSE))</f>
        <v/>
      </c>
      <c r="AT2860" t="str">
        <f>IF(A2860="","",VLOOKUP(L2860,'Base Vendeurs'!A:B,2,FALSE))</f>
        <v/>
      </c>
      <c r="AV2860" t="str">
        <f t="shared" si="89"/>
        <v/>
      </c>
    </row>
    <row r="2861" spans="42:48" x14ac:dyDescent="0.25">
      <c r="AP2861" t="str">
        <f t="shared" si="88"/>
        <v/>
      </c>
      <c r="AQ2861" t="str">
        <f>IF(A2861="","",VLOOKUP(A2861,'Base Sites'!A:B,2,FALSE))</f>
        <v/>
      </c>
      <c r="AT2861" t="str">
        <f>IF(A2861="","",VLOOKUP(L2861,'Base Vendeurs'!A:B,2,FALSE))</f>
        <v/>
      </c>
      <c r="AV2861" t="str">
        <f t="shared" si="89"/>
        <v/>
      </c>
    </row>
    <row r="2862" spans="42:48" x14ac:dyDescent="0.25">
      <c r="AP2862" t="str">
        <f t="shared" si="88"/>
        <v/>
      </c>
      <c r="AQ2862" t="str">
        <f>IF(A2862="","",VLOOKUP(A2862,'Base Sites'!A:B,2,FALSE))</f>
        <v/>
      </c>
      <c r="AT2862" t="str">
        <f>IF(A2862="","",VLOOKUP(L2862,'Base Vendeurs'!A:B,2,FALSE))</f>
        <v/>
      </c>
      <c r="AV2862" t="str">
        <f t="shared" si="89"/>
        <v/>
      </c>
    </row>
    <row r="2863" spans="42:48" x14ac:dyDescent="0.25">
      <c r="AP2863" t="str">
        <f t="shared" si="88"/>
        <v/>
      </c>
      <c r="AQ2863" t="str">
        <f>IF(A2863="","",VLOOKUP(A2863,'Base Sites'!A:B,2,FALSE))</f>
        <v/>
      </c>
      <c r="AT2863" t="str">
        <f>IF(A2863="","",VLOOKUP(L2863,'Base Vendeurs'!A:B,2,FALSE))</f>
        <v/>
      </c>
      <c r="AV2863" t="str">
        <f t="shared" si="89"/>
        <v/>
      </c>
    </row>
    <row r="2864" spans="42:48" x14ac:dyDescent="0.25">
      <c r="AP2864" t="str">
        <f t="shared" si="88"/>
        <v/>
      </c>
      <c r="AQ2864" t="str">
        <f>IF(A2864="","",VLOOKUP(A2864,'Base Sites'!A:B,2,FALSE))</f>
        <v/>
      </c>
      <c r="AT2864" t="str">
        <f>IF(A2864="","",VLOOKUP(L2864,'Base Vendeurs'!A:B,2,FALSE))</f>
        <v/>
      </c>
      <c r="AV2864" t="str">
        <f t="shared" si="89"/>
        <v/>
      </c>
    </row>
    <row r="2865" spans="42:48" x14ac:dyDescent="0.25">
      <c r="AP2865" t="str">
        <f t="shared" si="88"/>
        <v/>
      </c>
      <c r="AQ2865" t="str">
        <f>IF(A2865="","",VLOOKUP(A2865,'Base Sites'!A:B,2,FALSE))</f>
        <v/>
      </c>
      <c r="AT2865" t="str">
        <f>IF(A2865="","",VLOOKUP(L2865,'Base Vendeurs'!A:B,2,FALSE))</f>
        <v/>
      </c>
      <c r="AV2865" t="str">
        <f t="shared" si="89"/>
        <v/>
      </c>
    </row>
    <row r="2866" spans="42:48" x14ac:dyDescent="0.25">
      <c r="AP2866" t="str">
        <f t="shared" si="88"/>
        <v/>
      </c>
      <c r="AQ2866" t="str">
        <f>IF(A2866="","",VLOOKUP(A2866,'Base Sites'!A:B,2,FALSE))</f>
        <v/>
      </c>
      <c r="AT2866" t="str">
        <f>IF(A2866="","",VLOOKUP(L2866,'Base Vendeurs'!A:B,2,FALSE))</f>
        <v/>
      </c>
      <c r="AV2866" t="str">
        <f t="shared" si="89"/>
        <v/>
      </c>
    </row>
    <row r="2867" spans="42:48" x14ac:dyDescent="0.25">
      <c r="AP2867" t="str">
        <f t="shared" si="88"/>
        <v/>
      </c>
      <c r="AQ2867" t="str">
        <f>IF(A2867="","",VLOOKUP(A2867,'Base Sites'!A:B,2,FALSE))</f>
        <v/>
      </c>
      <c r="AT2867" t="str">
        <f>IF(A2867="","",VLOOKUP(L2867,'Base Vendeurs'!A:B,2,FALSE))</f>
        <v/>
      </c>
      <c r="AV2867" t="str">
        <f t="shared" si="89"/>
        <v/>
      </c>
    </row>
    <row r="2868" spans="42:48" x14ac:dyDescent="0.25">
      <c r="AP2868" t="str">
        <f t="shared" si="88"/>
        <v/>
      </c>
      <c r="AQ2868" t="str">
        <f>IF(A2868="","",VLOOKUP(A2868,'Base Sites'!A:B,2,FALSE))</f>
        <v/>
      </c>
      <c r="AT2868" t="str">
        <f>IF(A2868="","",VLOOKUP(L2868,'Base Vendeurs'!A:B,2,FALSE))</f>
        <v/>
      </c>
      <c r="AV2868" t="str">
        <f t="shared" si="89"/>
        <v/>
      </c>
    </row>
    <row r="2869" spans="42:48" x14ac:dyDescent="0.25">
      <c r="AP2869" t="str">
        <f t="shared" si="88"/>
        <v/>
      </c>
      <c r="AQ2869" t="str">
        <f>IF(A2869="","",VLOOKUP(A2869,'Base Sites'!A:B,2,FALSE))</f>
        <v/>
      </c>
      <c r="AT2869" t="str">
        <f>IF(A2869="","",VLOOKUP(L2869,'Base Vendeurs'!A:B,2,FALSE))</f>
        <v/>
      </c>
      <c r="AV2869" t="str">
        <f t="shared" si="89"/>
        <v/>
      </c>
    </row>
    <row r="2870" spans="42:48" x14ac:dyDescent="0.25">
      <c r="AP2870" t="str">
        <f t="shared" si="88"/>
        <v/>
      </c>
      <c r="AQ2870" t="str">
        <f>IF(A2870="","",VLOOKUP(A2870,'Base Sites'!A:B,2,FALSE))</f>
        <v/>
      </c>
      <c r="AT2870" t="str">
        <f>IF(A2870="","",VLOOKUP(L2870,'Base Vendeurs'!A:B,2,FALSE))</f>
        <v/>
      </c>
      <c r="AV2870" t="str">
        <f t="shared" si="89"/>
        <v/>
      </c>
    </row>
    <row r="2871" spans="42:48" x14ac:dyDescent="0.25">
      <c r="AP2871" t="str">
        <f t="shared" si="88"/>
        <v/>
      </c>
      <c r="AQ2871" t="str">
        <f>IF(A2871="","",VLOOKUP(A2871,'Base Sites'!A:B,2,FALSE))</f>
        <v/>
      </c>
      <c r="AT2871" t="str">
        <f>IF(A2871="","",VLOOKUP(L2871,'Base Vendeurs'!A:B,2,FALSE))</f>
        <v/>
      </c>
      <c r="AV2871" t="str">
        <f t="shared" si="89"/>
        <v/>
      </c>
    </row>
    <row r="2872" spans="42:48" x14ac:dyDescent="0.25">
      <c r="AP2872" t="str">
        <f t="shared" si="88"/>
        <v/>
      </c>
      <c r="AQ2872" t="str">
        <f>IF(A2872="","",VLOOKUP(A2872,'Base Sites'!A:B,2,FALSE))</f>
        <v/>
      </c>
      <c r="AT2872" t="str">
        <f>IF(A2872="","",VLOOKUP(L2872,'Base Vendeurs'!A:B,2,FALSE))</f>
        <v/>
      </c>
      <c r="AV2872" t="str">
        <f t="shared" si="89"/>
        <v/>
      </c>
    </row>
    <row r="2873" spans="42:48" x14ac:dyDescent="0.25">
      <c r="AP2873" t="str">
        <f t="shared" si="88"/>
        <v/>
      </c>
      <c r="AQ2873" t="str">
        <f>IF(A2873="","",VLOOKUP(A2873,'Base Sites'!A:B,2,FALSE))</f>
        <v/>
      </c>
      <c r="AT2873" t="str">
        <f>IF(A2873="","",VLOOKUP(L2873,'Base Vendeurs'!A:B,2,FALSE))</f>
        <v/>
      </c>
      <c r="AV2873" t="str">
        <f t="shared" si="89"/>
        <v/>
      </c>
    </row>
    <row r="2874" spans="42:48" x14ac:dyDescent="0.25">
      <c r="AP2874" t="str">
        <f t="shared" si="88"/>
        <v/>
      </c>
      <c r="AQ2874" t="str">
        <f>IF(A2874="","",VLOOKUP(A2874,'Base Sites'!A:B,2,FALSE))</f>
        <v/>
      </c>
      <c r="AT2874" t="str">
        <f>IF(A2874="","",VLOOKUP(L2874,'Base Vendeurs'!A:B,2,FALSE))</f>
        <v/>
      </c>
      <c r="AV2874" t="str">
        <f t="shared" si="89"/>
        <v/>
      </c>
    </row>
    <row r="2875" spans="42:48" x14ac:dyDescent="0.25">
      <c r="AP2875" t="str">
        <f t="shared" si="88"/>
        <v/>
      </c>
      <c r="AQ2875" t="str">
        <f>IF(A2875="","",VLOOKUP(A2875,'Base Sites'!A:B,2,FALSE))</f>
        <v/>
      </c>
      <c r="AT2875" t="str">
        <f>IF(A2875="","",VLOOKUP(L2875,'Base Vendeurs'!A:B,2,FALSE))</f>
        <v/>
      </c>
      <c r="AV2875" t="str">
        <f t="shared" si="89"/>
        <v/>
      </c>
    </row>
    <row r="2876" spans="42:48" x14ac:dyDescent="0.25">
      <c r="AP2876" t="str">
        <f t="shared" si="88"/>
        <v/>
      </c>
      <c r="AQ2876" t="str">
        <f>IF(A2876="","",VLOOKUP(A2876,'Base Sites'!A:B,2,FALSE))</f>
        <v/>
      </c>
      <c r="AT2876" t="str">
        <f>IF(A2876="","",VLOOKUP(L2876,'Base Vendeurs'!A:B,2,FALSE))</f>
        <v/>
      </c>
      <c r="AV2876" t="str">
        <f t="shared" si="89"/>
        <v/>
      </c>
    </row>
    <row r="2877" spans="42:48" x14ac:dyDescent="0.25">
      <c r="AP2877" t="str">
        <f t="shared" si="88"/>
        <v/>
      </c>
      <c r="AQ2877" t="str">
        <f>IF(A2877="","",VLOOKUP(A2877,'Base Sites'!A:B,2,FALSE))</f>
        <v/>
      </c>
      <c r="AT2877" t="str">
        <f>IF(A2877="","",VLOOKUP(L2877,'Base Vendeurs'!A:B,2,FALSE))</f>
        <v/>
      </c>
      <c r="AV2877" t="str">
        <f t="shared" si="89"/>
        <v/>
      </c>
    </row>
    <row r="2878" spans="42:48" x14ac:dyDescent="0.25">
      <c r="AP2878" t="str">
        <f t="shared" si="88"/>
        <v/>
      </c>
      <c r="AQ2878" t="str">
        <f>IF(A2878="","",VLOOKUP(A2878,'Base Sites'!A:B,2,FALSE))</f>
        <v/>
      </c>
      <c r="AT2878" t="str">
        <f>IF(A2878="","",VLOOKUP(L2878,'Base Vendeurs'!A:B,2,FALSE))</f>
        <v/>
      </c>
      <c r="AV2878" t="str">
        <f t="shared" si="89"/>
        <v/>
      </c>
    </row>
    <row r="2879" spans="42:48" x14ac:dyDescent="0.25">
      <c r="AP2879" t="str">
        <f t="shared" si="88"/>
        <v/>
      </c>
      <c r="AQ2879" t="str">
        <f>IF(A2879="","",VLOOKUP(A2879,'Base Sites'!A:B,2,FALSE))</f>
        <v/>
      </c>
      <c r="AT2879" t="str">
        <f>IF(A2879="","",VLOOKUP(L2879,'Base Vendeurs'!A:B,2,FALSE))</f>
        <v/>
      </c>
      <c r="AV2879" t="str">
        <f t="shared" si="89"/>
        <v/>
      </c>
    </row>
    <row r="2880" spans="42:48" x14ac:dyDescent="0.25">
      <c r="AP2880" t="str">
        <f t="shared" si="88"/>
        <v/>
      </c>
      <c r="AQ2880" t="str">
        <f>IF(A2880="","",VLOOKUP(A2880,'Base Sites'!A:B,2,FALSE))</f>
        <v/>
      </c>
      <c r="AT2880" t="str">
        <f>IF(A2880="","",VLOOKUP(L2880,'Base Vendeurs'!A:B,2,FALSE))</f>
        <v/>
      </c>
      <c r="AV2880" t="str">
        <f t="shared" si="89"/>
        <v/>
      </c>
    </row>
    <row r="2881" spans="42:48" x14ac:dyDescent="0.25">
      <c r="AP2881" t="str">
        <f t="shared" si="88"/>
        <v/>
      </c>
      <c r="AQ2881" t="str">
        <f>IF(A2881="","",VLOOKUP(A2881,'Base Sites'!A:B,2,FALSE))</f>
        <v/>
      </c>
      <c r="AT2881" t="str">
        <f>IF(A2881="","",VLOOKUP(L2881,'Base Vendeurs'!A:B,2,FALSE))</f>
        <v/>
      </c>
      <c r="AV2881" t="str">
        <f t="shared" si="89"/>
        <v/>
      </c>
    </row>
    <row r="2882" spans="42:48" x14ac:dyDescent="0.25">
      <c r="AP2882" t="str">
        <f t="shared" ref="AP2882:AP2894" si="90">IF(AM2882="","",+AL2882/AM2882)</f>
        <v/>
      </c>
      <c r="AQ2882" t="str">
        <f>IF(A2882="","",VLOOKUP(A2882,'Base Sites'!A:B,2,FALSE))</f>
        <v/>
      </c>
      <c r="AT2882" t="str">
        <f>IF(A2882="","",VLOOKUP(L2882,'Base Vendeurs'!A:B,2,FALSE))</f>
        <v/>
      </c>
      <c r="AV2882" t="str">
        <f t="shared" si="89"/>
        <v/>
      </c>
    </row>
    <row r="2883" spans="42:48" x14ac:dyDescent="0.25">
      <c r="AP2883" t="str">
        <f t="shared" si="90"/>
        <v/>
      </c>
      <c r="AQ2883" t="str">
        <f>IF(A2883="","",VLOOKUP(A2883,'Base Sites'!A:B,2,FALSE))</f>
        <v/>
      </c>
      <c r="AT2883" t="str">
        <f>IF(A2883="","",VLOOKUP(L2883,'Base Vendeurs'!A:B,2,FALSE))</f>
        <v/>
      </c>
      <c r="AV2883" t="str">
        <f t="shared" ref="AV2883:AV2894" si="91">IF(A2883="","",+AU2883/S2883)</f>
        <v/>
      </c>
    </row>
    <row r="2884" spans="42:48" x14ac:dyDescent="0.25">
      <c r="AP2884" t="str">
        <f t="shared" si="90"/>
        <v/>
      </c>
      <c r="AQ2884" t="str">
        <f>IF(A2884="","",VLOOKUP(A2884,'Base Sites'!A:B,2,FALSE))</f>
        <v/>
      </c>
      <c r="AT2884" t="str">
        <f>IF(A2884="","",VLOOKUP(L2884,'Base Vendeurs'!A:B,2,FALSE))</f>
        <v/>
      </c>
      <c r="AV2884" t="str">
        <f t="shared" si="91"/>
        <v/>
      </c>
    </row>
    <row r="2885" spans="42:48" x14ac:dyDescent="0.25">
      <c r="AP2885" t="str">
        <f t="shared" si="90"/>
        <v/>
      </c>
      <c r="AQ2885" t="str">
        <f>IF(A2885="","",VLOOKUP(A2885,'Base Sites'!A:B,2,FALSE))</f>
        <v/>
      </c>
      <c r="AT2885" t="str">
        <f>IF(A2885="","",VLOOKUP(L2885,'Base Vendeurs'!A:B,2,FALSE))</f>
        <v/>
      </c>
      <c r="AV2885" t="str">
        <f t="shared" si="91"/>
        <v/>
      </c>
    </row>
    <row r="2886" spans="42:48" x14ac:dyDescent="0.25">
      <c r="AP2886" t="str">
        <f t="shared" si="90"/>
        <v/>
      </c>
      <c r="AQ2886" t="str">
        <f>IF(A2886="","",VLOOKUP(A2886,'Base Sites'!A:B,2,FALSE))</f>
        <v/>
      </c>
      <c r="AT2886" t="str">
        <f>IF(A2886="","",VLOOKUP(L2886,'Base Vendeurs'!A:B,2,FALSE))</f>
        <v/>
      </c>
      <c r="AV2886" t="str">
        <f t="shared" si="91"/>
        <v/>
      </c>
    </row>
    <row r="2887" spans="42:48" x14ac:dyDescent="0.25">
      <c r="AP2887" t="str">
        <f t="shared" si="90"/>
        <v/>
      </c>
      <c r="AQ2887" t="str">
        <f>IF(A2887="","",VLOOKUP(A2887,'Base Sites'!A:B,2,FALSE))</f>
        <v/>
      </c>
      <c r="AT2887" t="str">
        <f>IF(A2887="","",VLOOKUP(L2887,'Base Vendeurs'!A:B,2,FALSE))</f>
        <v/>
      </c>
      <c r="AV2887" t="str">
        <f t="shared" si="91"/>
        <v/>
      </c>
    </row>
    <row r="2888" spans="42:48" x14ac:dyDescent="0.25">
      <c r="AP2888" t="str">
        <f t="shared" si="90"/>
        <v/>
      </c>
      <c r="AQ2888" t="str">
        <f>IF(A2888="","",VLOOKUP(A2888,'Base Sites'!A:B,2,FALSE))</f>
        <v/>
      </c>
      <c r="AT2888" t="str">
        <f>IF(A2888="","",VLOOKUP(L2888,'Base Vendeurs'!A:B,2,FALSE))</f>
        <v/>
      </c>
      <c r="AV2888" t="str">
        <f t="shared" si="91"/>
        <v/>
      </c>
    </row>
    <row r="2889" spans="42:48" x14ac:dyDescent="0.25">
      <c r="AP2889" t="str">
        <f t="shared" si="90"/>
        <v/>
      </c>
      <c r="AQ2889" t="str">
        <f>IF(A2889="","",VLOOKUP(A2889,'Base Sites'!A:B,2,FALSE))</f>
        <v/>
      </c>
      <c r="AT2889" t="str">
        <f>IF(A2889="","",VLOOKUP(L2889,'Base Vendeurs'!A:B,2,FALSE))</f>
        <v/>
      </c>
      <c r="AV2889" t="str">
        <f t="shared" si="91"/>
        <v/>
      </c>
    </row>
    <row r="2890" spans="42:48" x14ac:dyDescent="0.25">
      <c r="AP2890" t="str">
        <f t="shared" si="90"/>
        <v/>
      </c>
      <c r="AQ2890" t="str">
        <f>IF(A2890="","",VLOOKUP(A2890,'Base Sites'!A:B,2,FALSE))</f>
        <v/>
      </c>
      <c r="AT2890" t="str">
        <f>IF(A2890="","",VLOOKUP(L2890,'Base Vendeurs'!A:B,2,FALSE))</f>
        <v/>
      </c>
      <c r="AV2890" t="str">
        <f t="shared" si="91"/>
        <v/>
      </c>
    </row>
    <row r="2891" spans="42:48" x14ac:dyDescent="0.25">
      <c r="AP2891" t="str">
        <f t="shared" si="90"/>
        <v/>
      </c>
      <c r="AQ2891" t="str">
        <f>IF(A2891="","",VLOOKUP(A2891,'Base Sites'!A:B,2,FALSE))</f>
        <v/>
      </c>
      <c r="AT2891" t="str">
        <f>IF(A2891="","",VLOOKUP(L2891,'Base Vendeurs'!A:B,2,FALSE))</f>
        <v/>
      </c>
      <c r="AV2891" t="str">
        <f t="shared" si="91"/>
        <v/>
      </c>
    </row>
    <row r="2892" spans="42:48" x14ac:dyDescent="0.25">
      <c r="AP2892" t="str">
        <f t="shared" si="90"/>
        <v/>
      </c>
      <c r="AQ2892" t="str">
        <f>IF(A2892="","",VLOOKUP(A2892,'Base Sites'!A:B,2,FALSE))</f>
        <v/>
      </c>
      <c r="AT2892" t="str">
        <f>IF(A2892="","",VLOOKUP(L2892,'Base Vendeurs'!A:B,2,FALSE))</f>
        <v/>
      </c>
      <c r="AV2892" t="str">
        <f t="shared" si="91"/>
        <v/>
      </c>
    </row>
    <row r="2893" spans="42:48" x14ac:dyDescent="0.25">
      <c r="AP2893" t="str">
        <f t="shared" si="90"/>
        <v/>
      </c>
      <c r="AQ2893" t="str">
        <f>IF(A2893="","",VLOOKUP(A2893,'Base Sites'!A:B,2,FALSE))</f>
        <v/>
      </c>
      <c r="AT2893" t="str">
        <f>IF(A2893="","",VLOOKUP(L2893,'Base Vendeurs'!A:B,2,FALSE))</f>
        <v/>
      </c>
      <c r="AV2893" t="str">
        <f t="shared" si="91"/>
        <v/>
      </c>
    </row>
    <row r="2894" spans="42:48" x14ac:dyDescent="0.25">
      <c r="AP2894" t="str">
        <f t="shared" si="90"/>
        <v/>
      </c>
      <c r="AQ2894" t="str">
        <f>IF(A2894="","",VLOOKUP(A2894,'Base Sites'!A:B,2,FALSE))</f>
        <v/>
      </c>
      <c r="AT2894" t="str">
        <f>IF(A2894="","",VLOOKUP(L2894,'Base Vendeurs'!A:B,2,FALSE))</f>
        <v/>
      </c>
      <c r="AV2894" t="str">
        <f t="shared" si="91"/>
        <v/>
      </c>
    </row>
  </sheetData>
  <mergeCells count="774">
    <mergeCell ref="E2662:E2663"/>
    <mergeCell ref="E2666:E2667"/>
    <mergeCell ref="E2348:E2349"/>
    <mergeCell ref="E2350:E2351"/>
    <mergeCell ref="E2354:E2355"/>
    <mergeCell ref="E2368:E2369"/>
    <mergeCell ref="E2377:E2378"/>
    <mergeCell ref="E2379:E2380"/>
    <mergeCell ref="E2381:E2382"/>
    <mergeCell ref="E2386:E2387"/>
    <mergeCell ref="E2391:E2392"/>
    <mergeCell ref="C2636:F2636"/>
    <mergeCell ref="C2637:C2639"/>
    <mergeCell ref="C2640:F2640"/>
    <mergeCell ref="C2641:C2654"/>
    <mergeCell ref="C2655:F2655"/>
    <mergeCell ref="C2656:C2664"/>
    <mergeCell ref="C2665:F2665"/>
    <mergeCell ref="B2017:F2017"/>
    <mergeCell ref="B2018:B2040"/>
    <mergeCell ref="B2041:F2041"/>
    <mergeCell ref="B2042:B2196"/>
    <mergeCell ref="A2014:F2014"/>
    <mergeCell ref="A2015:A2231"/>
    <mergeCell ref="E2592:E2593"/>
    <mergeCell ref="E2604:E2605"/>
    <mergeCell ref="E2607:E2608"/>
    <mergeCell ref="E1512:E1521"/>
    <mergeCell ref="E1522:E1528"/>
    <mergeCell ref="E1534:E1538"/>
    <mergeCell ref="E1539:E1551"/>
    <mergeCell ref="E1552:E1566"/>
    <mergeCell ref="E1567:E1568"/>
    <mergeCell ref="E1569:E1570"/>
    <mergeCell ref="E1577:E1578"/>
    <mergeCell ref="E1588:E1589"/>
    <mergeCell ref="E1439:E1440"/>
    <mergeCell ref="E1447:E1448"/>
    <mergeCell ref="E1453:E1454"/>
    <mergeCell ref="E1463:E1464"/>
    <mergeCell ref="E1477:E1479"/>
    <mergeCell ref="E1482:E1484"/>
    <mergeCell ref="E1492:E1494"/>
    <mergeCell ref="C1467:F1467"/>
    <mergeCell ref="C1469:F1469"/>
    <mergeCell ref="C1471:F1471"/>
    <mergeCell ref="C1472:C1498"/>
    <mergeCell ref="E1237:E1238"/>
    <mergeCell ref="E1242:E1243"/>
    <mergeCell ref="E1250:E1251"/>
    <mergeCell ref="E1253:E1263"/>
    <mergeCell ref="C1234:F1234"/>
    <mergeCell ref="C1236:F1236"/>
    <mergeCell ref="C1237:C1294"/>
    <mergeCell ref="E1431:E1433"/>
    <mergeCell ref="E1436:E1437"/>
    <mergeCell ref="E1087:E1088"/>
    <mergeCell ref="E1092:E1093"/>
    <mergeCell ref="E1096:E1097"/>
    <mergeCell ref="E1100:E1101"/>
    <mergeCell ref="E1102:E1103"/>
    <mergeCell ref="E1109:E1111"/>
    <mergeCell ref="E1115:E1120"/>
    <mergeCell ref="E1122:E1123"/>
    <mergeCell ref="E1136:E1144"/>
    <mergeCell ref="C1129:F1129"/>
    <mergeCell ref="C1130:C1131"/>
    <mergeCell ref="C1132:F1132"/>
    <mergeCell ref="C1134:F1134"/>
    <mergeCell ref="C1136:C1233"/>
    <mergeCell ref="E1147:E1161"/>
    <mergeCell ref="E1163:E1164"/>
    <mergeCell ref="E1166:E1190"/>
    <mergeCell ref="E1191:E1193"/>
    <mergeCell ref="E1195:E1224"/>
    <mergeCell ref="E1228:E1233"/>
    <mergeCell ref="E871:E872"/>
    <mergeCell ref="E878:E881"/>
    <mergeCell ref="E885:E886"/>
    <mergeCell ref="E888:E895"/>
    <mergeCell ref="E903:E905"/>
    <mergeCell ref="E906:E908"/>
    <mergeCell ref="E914:E917"/>
    <mergeCell ref="E923:E932"/>
    <mergeCell ref="E933:E934"/>
    <mergeCell ref="E761:E762"/>
    <mergeCell ref="E763:E764"/>
    <mergeCell ref="E772:E799"/>
    <mergeCell ref="E800:E804"/>
    <mergeCell ref="E805:E806"/>
    <mergeCell ref="E807:E808"/>
    <mergeCell ref="E809:E811"/>
    <mergeCell ref="E815:E816"/>
    <mergeCell ref="E820:E829"/>
    <mergeCell ref="E632:E636"/>
    <mergeCell ref="E637:E640"/>
    <mergeCell ref="E641:E643"/>
    <mergeCell ref="E645:E646"/>
    <mergeCell ref="E651:E654"/>
    <mergeCell ref="E658:E665"/>
    <mergeCell ref="E670:E671"/>
    <mergeCell ref="E676:E678"/>
    <mergeCell ref="E679:E681"/>
    <mergeCell ref="E562:E563"/>
    <mergeCell ref="E564:E565"/>
    <mergeCell ref="E580:E582"/>
    <mergeCell ref="E595:E596"/>
    <mergeCell ref="E600:E601"/>
    <mergeCell ref="E607:E626"/>
    <mergeCell ref="E629:E631"/>
    <mergeCell ref="C566:F566"/>
    <mergeCell ref="C568:F568"/>
    <mergeCell ref="C569:C570"/>
    <mergeCell ref="C571:F571"/>
    <mergeCell ref="C572:C576"/>
    <mergeCell ref="C577:F577"/>
    <mergeCell ref="C579:F579"/>
    <mergeCell ref="C580:C583"/>
    <mergeCell ref="C584:F584"/>
    <mergeCell ref="C586:F586"/>
    <mergeCell ref="E416:E417"/>
    <mergeCell ref="E422:E423"/>
    <mergeCell ref="E441:E442"/>
    <mergeCell ref="E445:E446"/>
    <mergeCell ref="E448:E449"/>
    <mergeCell ref="E452:E455"/>
    <mergeCell ref="E472:E473"/>
    <mergeCell ref="E552:E553"/>
    <mergeCell ref="E558:E559"/>
    <mergeCell ref="E154:E155"/>
    <mergeCell ref="E157:E158"/>
    <mergeCell ref="E160:E161"/>
    <mergeCell ref="E179:E180"/>
    <mergeCell ref="E183:E184"/>
    <mergeCell ref="E197:E200"/>
    <mergeCell ref="E203:E204"/>
    <mergeCell ref="E206:E207"/>
    <mergeCell ref="E221:E222"/>
    <mergeCell ref="C189:F189"/>
    <mergeCell ref="C191:F191"/>
    <mergeCell ref="C194:F194"/>
    <mergeCell ref="C195:C219"/>
    <mergeCell ref="C220:F220"/>
    <mergeCell ref="C221:C236"/>
    <mergeCell ref="E73:E74"/>
    <mergeCell ref="E75:E76"/>
    <mergeCell ref="E78:E79"/>
    <mergeCell ref="E81:E83"/>
    <mergeCell ref="E91:E94"/>
    <mergeCell ref="E98:E99"/>
    <mergeCell ref="E104:E105"/>
    <mergeCell ref="E107:E108"/>
    <mergeCell ref="E110:E114"/>
    <mergeCell ref="C2553:F2553"/>
    <mergeCell ref="C2554:C2579"/>
    <mergeCell ref="E2554:E2560"/>
    <mergeCell ref="E2563:E2564"/>
    <mergeCell ref="E2566:E2567"/>
    <mergeCell ref="E2569:E2570"/>
    <mergeCell ref="E2578:E2579"/>
    <mergeCell ref="C2666:C2667"/>
    <mergeCell ref="C2668:F2668"/>
    <mergeCell ref="C2601:F2601"/>
    <mergeCell ref="C2602:C2613"/>
    <mergeCell ref="C2614:F2614"/>
    <mergeCell ref="C2615:C2617"/>
    <mergeCell ref="C2618:F2618"/>
    <mergeCell ref="C2620:F2620"/>
    <mergeCell ref="C2622:F2622"/>
    <mergeCell ref="C2623:C2625"/>
    <mergeCell ref="C2626:F2626"/>
    <mergeCell ref="C2630:F2630"/>
    <mergeCell ref="C2632:F2632"/>
    <mergeCell ref="C2634:F2634"/>
    <mergeCell ref="E2624:E2625"/>
    <mergeCell ref="E2657:E2659"/>
    <mergeCell ref="E2660:E2661"/>
    <mergeCell ref="C2359:F2359"/>
    <mergeCell ref="C2360:C2405"/>
    <mergeCell ref="C2406:F2406"/>
    <mergeCell ref="C2407:C2444"/>
    <mergeCell ref="C2445:F2445"/>
    <mergeCell ref="C2446:C2451"/>
    <mergeCell ref="C2452:F2452"/>
    <mergeCell ref="C2454:F2454"/>
    <mergeCell ref="C2455:C2458"/>
    <mergeCell ref="E2408:E2409"/>
    <mergeCell ref="E2414:E2415"/>
    <mergeCell ref="E2417:E2420"/>
    <mergeCell ref="E2421:E2422"/>
    <mergeCell ref="E2426:E2427"/>
    <mergeCell ref="E2431:E2432"/>
    <mergeCell ref="E2433:E2434"/>
    <mergeCell ref="E2435:E2437"/>
    <mergeCell ref="E2439:E2440"/>
    <mergeCell ref="E2441:E2442"/>
    <mergeCell ref="E2450:E2451"/>
    <mergeCell ref="C2194:F2194"/>
    <mergeCell ref="C2196:F2196"/>
    <mergeCell ref="C2199:F2199"/>
    <mergeCell ref="C2201:F2201"/>
    <mergeCell ref="C2203:F2203"/>
    <mergeCell ref="C2204:C2205"/>
    <mergeCell ref="C2206:F2206"/>
    <mergeCell ref="E2204:E2205"/>
    <mergeCell ref="B2197:F2197"/>
    <mergeCell ref="B2198:B2210"/>
    <mergeCell ref="E1824:E1827"/>
    <mergeCell ref="E1828:E1832"/>
    <mergeCell ref="E1835:E1837"/>
    <mergeCell ref="E1841:E1842"/>
    <mergeCell ref="E1854:E1855"/>
    <mergeCell ref="E1857:E1858"/>
    <mergeCell ref="E1861:E1862"/>
    <mergeCell ref="A1847:F1847"/>
    <mergeCell ref="A1848:A2013"/>
    <mergeCell ref="C1863:F1863"/>
    <mergeCell ref="C1865:F1865"/>
    <mergeCell ref="C1866:C1868"/>
    <mergeCell ref="E1892:E1893"/>
    <mergeCell ref="E1898:E1899"/>
    <mergeCell ref="E1902:E1903"/>
    <mergeCell ref="E1906:E1908"/>
    <mergeCell ref="E1929:E1930"/>
    <mergeCell ref="E1932:E1933"/>
    <mergeCell ref="E1935:E1936"/>
    <mergeCell ref="E1941:E1942"/>
    <mergeCell ref="E1952:E1953"/>
    <mergeCell ref="E1955:E1956"/>
    <mergeCell ref="E1989:E1992"/>
    <mergeCell ref="C2010:F2010"/>
    <mergeCell ref="C1602:C1645"/>
    <mergeCell ref="C1646:F1646"/>
    <mergeCell ref="C1647:C1699"/>
    <mergeCell ref="C1700:F1700"/>
    <mergeCell ref="C1703:C1717"/>
    <mergeCell ref="C1718:F1718"/>
    <mergeCell ref="C1719:C1751"/>
    <mergeCell ref="C1752:F1752"/>
    <mergeCell ref="C1753:C1781"/>
    <mergeCell ref="D1780:D1781"/>
    <mergeCell ref="E1602:E1604"/>
    <mergeCell ref="E1605:E1608"/>
    <mergeCell ref="E1611:E1612"/>
    <mergeCell ref="E1614:E1615"/>
    <mergeCell ref="E1618:E1619"/>
    <mergeCell ref="E1625:E1628"/>
    <mergeCell ref="E1633:E1634"/>
    <mergeCell ref="E1644:E1645"/>
    <mergeCell ref="E1654:E1655"/>
    <mergeCell ref="E1657:E1661"/>
    <mergeCell ref="E1666:E1667"/>
    <mergeCell ref="E1669:E1671"/>
    <mergeCell ref="E1674:E1675"/>
    <mergeCell ref="E1685:E1689"/>
    <mergeCell ref="C1334:C1375"/>
    <mergeCell ref="C1376:F1376"/>
    <mergeCell ref="C1377:C1421"/>
    <mergeCell ref="C1422:F1422"/>
    <mergeCell ref="C1424:F1424"/>
    <mergeCell ref="C1425:C1456"/>
    <mergeCell ref="C1457:F1457"/>
    <mergeCell ref="C1459:F1459"/>
    <mergeCell ref="C1460:C1461"/>
    <mergeCell ref="E1336:E1337"/>
    <mergeCell ref="E1346:E1347"/>
    <mergeCell ref="E1348:E1349"/>
    <mergeCell ref="E1362:E1363"/>
    <mergeCell ref="E1365:E1366"/>
    <mergeCell ref="E1367:E1369"/>
    <mergeCell ref="E1386:E1388"/>
    <mergeCell ref="E1389:E1390"/>
    <mergeCell ref="E1392:E1394"/>
    <mergeCell ref="E1398:E1399"/>
    <mergeCell ref="E1401:E1402"/>
    <mergeCell ref="E1403:E1405"/>
    <mergeCell ref="E1406:E1407"/>
    <mergeCell ref="E1411:E1414"/>
    <mergeCell ref="E1416:E1417"/>
    <mergeCell ref="C1295:F1295"/>
    <mergeCell ref="C1296:C1297"/>
    <mergeCell ref="C1298:F1298"/>
    <mergeCell ref="C1299:C1305"/>
    <mergeCell ref="C1306:F1306"/>
    <mergeCell ref="C1308:F1308"/>
    <mergeCell ref="E1269:E1272"/>
    <mergeCell ref="E1273:E1275"/>
    <mergeCell ref="E1276:E1278"/>
    <mergeCell ref="E1279:E1282"/>
    <mergeCell ref="E1287:E1288"/>
    <mergeCell ref="E1291:E1294"/>
    <mergeCell ref="E1299:E1300"/>
    <mergeCell ref="E1302:E1303"/>
    <mergeCell ref="C694:C764"/>
    <mergeCell ref="C765:F765"/>
    <mergeCell ref="C766:C844"/>
    <mergeCell ref="C845:F845"/>
    <mergeCell ref="C846:C963"/>
    <mergeCell ref="C964:F964"/>
    <mergeCell ref="C965:C990"/>
    <mergeCell ref="C991:F991"/>
    <mergeCell ref="C992:C1043"/>
    <mergeCell ref="E698:E699"/>
    <mergeCell ref="E700:E703"/>
    <mergeCell ref="E707:E708"/>
    <mergeCell ref="E711:E712"/>
    <mergeCell ref="E713:E715"/>
    <mergeCell ref="E716:E717"/>
    <mergeCell ref="E721:E722"/>
    <mergeCell ref="E724:E728"/>
    <mergeCell ref="E734:E735"/>
    <mergeCell ref="E736:E737"/>
    <mergeCell ref="E738:E739"/>
    <mergeCell ref="E740:E741"/>
    <mergeCell ref="E746:E748"/>
    <mergeCell ref="E752:E753"/>
    <mergeCell ref="E756:E757"/>
    <mergeCell ref="C667:C668"/>
    <mergeCell ref="C669:F669"/>
    <mergeCell ref="C670:C673"/>
    <mergeCell ref="C674:F674"/>
    <mergeCell ref="C675:C685"/>
    <mergeCell ref="C686:F686"/>
    <mergeCell ref="C687:C688"/>
    <mergeCell ref="C689:F689"/>
    <mergeCell ref="C691:F691"/>
    <mergeCell ref="C435:C476"/>
    <mergeCell ref="C477:F477"/>
    <mergeCell ref="C478:C516"/>
    <mergeCell ref="C517:F517"/>
    <mergeCell ref="C518:C521"/>
    <mergeCell ref="C522:F522"/>
    <mergeCell ref="C524:C525"/>
    <mergeCell ref="C526:F526"/>
    <mergeCell ref="C527:C533"/>
    <mergeCell ref="E480:E481"/>
    <mergeCell ref="E496:E498"/>
    <mergeCell ref="E501:E503"/>
    <mergeCell ref="E507:E509"/>
    <mergeCell ref="E510:E512"/>
    <mergeCell ref="E531:E532"/>
    <mergeCell ref="C347:F347"/>
    <mergeCell ref="C348:C350"/>
    <mergeCell ref="C351:F351"/>
    <mergeCell ref="C353:F353"/>
    <mergeCell ref="C354:C357"/>
    <mergeCell ref="C358:F358"/>
    <mergeCell ref="C359:C429"/>
    <mergeCell ref="E311:E312"/>
    <mergeCell ref="E314:E315"/>
    <mergeCell ref="E317:E324"/>
    <mergeCell ref="E326:E327"/>
    <mergeCell ref="E329:E331"/>
    <mergeCell ref="E332:E333"/>
    <mergeCell ref="E334:E336"/>
    <mergeCell ref="E345:E346"/>
    <mergeCell ref="E355:E356"/>
    <mergeCell ref="E359:E365"/>
    <mergeCell ref="E366:E369"/>
    <mergeCell ref="E373:E374"/>
    <mergeCell ref="E377:E379"/>
    <mergeCell ref="E380:E381"/>
    <mergeCell ref="E383:E384"/>
    <mergeCell ref="E400:E404"/>
    <mergeCell ref="E406:E408"/>
    <mergeCell ref="B2233:B2475"/>
    <mergeCell ref="B2476:F2476"/>
    <mergeCell ref="B2477:B2522"/>
    <mergeCell ref="B2523:F2523"/>
    <mergeCell ref="B2524:B2626"/>
    <mergeCell ref="B2627:F2627"/>
    <mergeCell ref="B2629:B2668"/>
    <mergeCell ref="B2669:F2669"/>
    <mergeCell ref="C8:C11"/>
    <mergeCell ref="C12:F12"/>
    <mergeCell ref="C13:C19"/>
    <mergeCell ref="C20:F20"/>
    <mergeCell ref="C21:C31"/>
    <mergeCell ref="C32:F32"/>
    <mergeCell ref="C33:C35"/>
    <mergeCell ref="C36:F36"/>
    <mergeCell ref="C37:C38"/>
    <mergeCell ref="C39:F39"/>
    <mergeCell ref="C40:C41"/>
    <mergeCell ref="C42:F42"/>
    <mergeCell ref="C44:C48"/>
    <mergeCell ref="C49:F49"/>
    <mergeCell ref="C50:C57"/>
    <mergeCell ref="C58:F58"/>
    <mergeCell ref="B2211:F2211"/>
    <mergeCell ref="B2212:B2230"/>
    <mergeCell ref="B2231:F2231"/>
    <mergeCell ref="C2037:F2037"/>
    <mergeCell ref="C2038:C2039"/>
    <mergeCell ref="C2040:F2040"/>
    <mergeCell ref="C2042:C2045"/>
    <mergeCell ref="C2046:F2046"/>
    <mergeCell ref="C2048:F2048"/>
    <mergeCell ref="C2050:F2050"/>
    <mergeCell ref="C2051:C2124"/>
    <mergeCell ref="C2125:F2125"/>
    <mergeCell ref="C2127:F2127"/>
    <mergeCell ref="C2129:F2129"/>
    <mergeCell ref="C2130:C2131"/>
    <mergeCell ref="C2132:F2132"/>
    <mergeCell ref="C2134:F2134"/>
    <mergeCell ref="C2135:C2150"/>
    <mergeCell ref="C2215:F2215"/>
    <mergeCell ref="C2217:F2217"/>
    <mergeCell ref="C2218:C2229"/>
    <mergeCell ref="C2230:F2230"/>
    <mergeCell ref="C2189:F2189"/>
    <mergeCell ref="C2190:C2193"/>
    <mergeCell ref="A2670:F2670"/>
    <mergeCell ref="A2671:F2671"/>
    <mergeCell ref="B8:B42"/>
    <mergeCell ref="B43:F43"/>
    <mergeCell ref="B44:B191"/>
    <mergeCell ref="B192:F192"/>
    <mergeCell ref="B193:B522"/>
    <mergeCell ref="B523:F523"/>
    <mergeCell ref="B524:B592"/>
    <mergeCell ref="B593:F593"/>
    <mergeCell ref="B595:B691"/>
    <mergeCell ref="B692:F692"/>
    <mergeCell ref="B694:B1134"/>
    <mergeCell ref="B1135:F1135"/>
    <mergeCell ref="B1136:B1509"/>
    <mergeCell ref="B1510:F1510"/>
    <mergeCell ref="B1512:B1700"/>
    <mergeCell ref="B1701:F1701"/>
    <mergeCell ref="B1703:B1845"/>
    <mergeCell ref="B1846:F1846"/>
    <mergeCell ref="B1848:B1869"/>
    <mergeCell ref="B1870:F1870"/>
    <mergeCell ref="B1871:B1918"/>
    <mergeCell ref="B1919:F1919"/>
    <mergeCell ref="A8:A593"/>
    <mergeCell ref="A594:F594"/>
    <mergeCell ref="A595:A692"/>
    <mergeCell ref="A693:F693"/>
    <mergeCell ref="A694:A1510"/>
    <mergeCell ref="A1511:F1511"/>
    <mergeCell ref="A1512:A1701"/>
    <mergeCell ref="A1702:F1702"/>
    <mergeCell ref="A1703:A1846"/>
    <mergeCell ref="E1703:E1704"/>
    <mergeCell ref="E1706:E1708"/>
    <mergeCell ref="E1709:E1712"/>
    <mergeCell ref="E1714:E1715"/>
    <mergeCell ref="E1716:E1717"/>
    <mergeCell ref="E1719:E1720"/>
    <mergeCell ref="C1106:F1106"/>
    <mergeCell ref="C1108:F1108"/>
    <mergeCell ref="C1109:C1111"/>
    <mergeCell ref="C1112:F1112"/>
    <mergeCell ref="C1114:F1114"/>
    <mergeCell ref="C1115:C1120"/>
    <mergeCell ref="C1121:F1121"/>
    <mergeCell ref="C1122:C1126"/>
    <mergeCell ref="C1127:F1127"/>
    <mergeCell ref="A2232:F2232"/>
    <mergeCell ref="A2233:A2627"/>
    <mergeCell ref="A2628:F2628"/>
    <mergeCell ref="A2629:A2669"/>
    <mergeCell ref="C2459:F2459"/>
    <mergeCell ref="C2461:F2461"/>
    <mergeCell ref="C2462:C2464"/>
    <mergeCell ref="C2465:F2465"/>
    <mergeCell ref="C2467:F2467"/>
    <mergeCell ref="C2468:C2474"/>
    <mergeCell ref="C2475:F2475"/>
    <mergeCell ref="C2477:C2478"/>
    <mergeCell ref="C2479:F2479"/>
    <mergeCell ref="C2480:C2481"/>
    <mergeCell ref="C2482:F2482"/>
    <mergeCell ref="C2484:F2484"/>
    <mergeCell ref="C2486:F2486"/>
    <mergeCell ref="C2487:C2488"/>
    <mergeCell ref="C2489:F2489"/>
    <mergeCell ref="C2581:C2595"/>
    <mergeCell ref="C2596:F2596"/>
    <mergeCell ref="C2598:F2598"/>
    <mergeCell ref="C2599:C2600"/>
    <mergeCell ref="E2583:E2584"/>
    <mergeCell ref="E1866:E1868"/>
    <mergeCell ref="E1738:E1739"/>
    <mergeCell ref="E1741:E1742"/>
    <mergeCell ref="E1743:E1744"/>
    <mergeCell ref="E1745:E1749"/>
    <mergeCell ref="E1755:E1756"/>
    <mergeCell ref="E1763:E1764"/>
    <mergeCell ref="E1774:E1775"/>
    <mergeCell ref="E1776:E1779"/>
    <mergeCell ref="E1780:E1781"/>
    <mergeCell ref="E1798:E1799"/>
    <mergeCell ref="E1804:E1805"/>
    <mergeCell ref="C1806:F1806"/>
    <mergeCell ref="C1807:C1844"/>
    <mergeCell ref="C1845:F1845"/>
    <mergeCell ref="C1849:F1849"/>
    <mergeCell ref="C1851:F1851"/>
    <mergeCell ref="C1853:F1853"/>
    <mergeCell ref="C1854:C1858"/>
    <mergeCell ref="C1859:F1859"/>
    <mergeCell ref="C1860:C1862"/>
    <mergeCell ref="E1809:E1810"/>
    <mergeCell ref="E1814:E1815"/>
    <mergeCell ref="E1817:E1818"/>
    <mergeCell ref="C2178:C2182"/>
    <mergeCell ref="C2183:F2183"/>
    <mergeCell ref="C2184:C2188"/>
    <mergeCell ref="E2105:E2106"/>
    <mergeCell ref="E2109:E2110"/>
    <mergeCell ref="E2116:E2118"/>
    <mergeCell ref="E2123:E2124"/>
    <mergeCell ref="C1884:C1894"/>
    <mergeCell ref="C1895:F1895"/>
    <mergeCell ref="E2034:E2035"/>
    <mergeCell ref="E2043:E2045"/>
    <mergeCell ref="E2055:E2056"/>
    <mergeCell ref="E2063:E2065"/>
    <mergeCell ref="E2073:E2074"/>
    <mergeCell ref="E2078:E2080"/>
    <mergeCell ref="E2099:E2100"/>
    <mergeCell ref="C2012:F2012"/>
    <mergeCell ref="C2016:F2016"/>
    <mergeCell ref="C2019:F2019"/>
    <mergeCell ref="C2021:F2021"/>
    <mergeCell ref="C2023:F2023"/>
    <mergeCell ref="C2025:F2025"/>
    <mergeCell ref="C2027:F2027"/>
    <mergeCell ref="C2028:C2036"/>
    <mergeCell ref="E2587:E2589"/>
    <mergeCell ref="C2490:C2512"/>
    <mergeCell ref="C2513:F2513"/>
    <mergeCell ref="C2514:C2516"/>
    <mergeCell ref="C2517:F2517"/>
    <mergeCell ref="C2518:C2519"/>
    <mergeCell ref="C2520:F2520"/>
    <mergeCell ref="C2522:F2522"/>
    <mergeCell ref="C2524:C2532"/>
    <mergeCell ref="C2533:F2533"/>
    <mergeCell ref="E2490:E2491"/>
    <mergeCell ref="E2492:E2498"/>
    <mergeCell ref="E2502:E2503"/>
    <mergeCell ref="E2507:E2509"/>
    <mergeCell ref="C2534:C2537"/>
    <mergeCell ref="C2538:F2538"/>
    <mergeCell ref="C2580:F2580"/>
    <mergeCell ref="C2539:C2542"/>
    <mergeCell ref="C2543:F2543"/>
    <mergeCell ref="C2545:F2545"/>
    <mergeCell ref="C2546:C2547"/>
    <mergeCell ref="C2548:F2548"/>
    <mergeCell ref="C2550:F2550"/>
    <mergeCell ref="C2551:C2552"/>
    <mergeCell ref="C1896:C1899"/>
    <mergeCell ref="C1900:F1900"/>
    <mergeCell ref="C1901:C1908"/>
    <mergeCell ref="C1909:F1909"/>
    <mergeCell ref="C1910:C1913"/>
    <mergeCell ref="C1914:F1914"/>
    <mergeCell ref="C1915:C1917"/>
    <mergeCell ref="E1887:E1889"/>
    <mergeCell ref="C1869:F1869"/>
    <mergeCell ref="C1871:C1876"/>
    <mergeCell ref="C1877:F1877"/>
    <mergeCell ref="C1879:F1879"/>
    <mergeCell ref="C1881:F1881"/>
    <mergeCell ref="C1883:F1883"/>
    <mergeCell ref="E1873:E1874"/>
    <mergeCell ref="C1573:F1573"/>
    <mergeCell ref="C592:F592"/>
    <mergeCell ref="C595:C603"/>
    <mergeCell ref="C604:F604"/>
    <mergeCell ref="C606:F606"/>
    <mergeCell ref="C607:C626"/>
    <mergeCell ref="C1462:F1462"/>
    <mergeCell ref="C1463:C1464"/>
    <mergeCell ref="C1465:F1465"/>
    <mergeCell ref="C1044:F1044"/>
    <mergeCell ref="C1045:C1055"/>
    <mergeCell ref="C1056:F1056"/>
    <mergeCell ref="C1057:C1079"/>
    <mergeCell ref="C1080:F1080"/>
    <mergeCell ref="C1081:C1105"/>
    <mergeCell ref="E1030:E1032"/>
    <mergeCell ref="E1035:E1037"/>
    <mergeCell ref="E1039:E1041"/>
    <mergeCell ref="E830:E834"/>
    <mergeCell ref="E836:E837"/>
    <mergeCell ref="E838:E839"/>
    <mergeCell ref="E841:E842"/>
    <mergeCell ref="E846:E847"/>
    <mergeCell ref="E859:E860"/>
    <mergeCell ref="C1918:F1918"/>
    <mergeCell ref="C1921:F1921"/>
    <mergeCell ref="E1726:E1728"/>
    <mergeCell ref="E1729:E1730"/>
    <mergeCell ref="E1732:E1733"/>
    <mergeCell ref="C170:C171"/>
    <mergeCell ref="C172:F172"/>
    <mergeCell ref="C174:F174"/>
    <mergeCell ref="C176:F176"/>
    <mergeCell ref="C178:F178"/>
    <mergeCell ref="C179:C180"/>
    <mergeCell ref="C181:F181"/>
    <mergeCell ref="C182:C186"/>
    <mergeCell ref="C187:F187"/>
    <mergeCell ref="C1782:F1782"/>
    <mergeCell ref="C1783:C1805"/>
    <mergeCell ref="E1787:E1789"/>
    <mergeCell ref="E1795:E1796"/>
    <mergeCell ref="C1509:F1509"/>
    <mergeCell ref="C1512:C1529"/>
    <mergeCell ref="C1530:F1530"/>
    <mergeCell ref="C1532:F1532"/>
    <mergeCell ref="C1533:C1570"/>
    <mergeCell ref="C1571:F1571"/>
    <mergeCell ref="E37:E38"/>
    <mergeCell ref="C59:C65"/>
    <mergeCell ref="C66:F66"/>
    <mergeCell ref="E40:E41"/>
    <mergeCell ref="E45:E47"/>
    <mergeCell ref="E51:E52"/>
    <mergeCell ref="E53:E54"/>
    <mergeCell ref="E60:E62"/>
    <mergeCell ref="C534:F534"/>
    <mergeCell ref="C68:F68"/>
    <mergeCell ref="C69:C158"/>
    <mergeCell ref="C159:F159"/>
    <mergeCell ref="C160:C161"/>
    <mergeCell ref="C162:F162"/>
    <mergeCell ref="C237:F237"/>
    <mergeCell ref="C238:C304"/>
    <mergeCell ref="C305:F305"/>
    <mergeCell ref="D303:D304"/>
    <mergeCell ref="E224:E227"/>
    <mergeCell ref="E244:E245"/>
    <mergeCell ref="E248:E250"/>
    <mergeCell ref="E259:E260"/>
    <mergeCell ref="E262:E263"/>
    <mergeCell ref="E264:E265"/>
    <mergeCell ref="C2343:F2343"/>
    <mergeCell ref="C2345:F2345"/>
    <mergeCell ref="C2347:F2347"/>
    <mergeCell ref="C2348:C2358"/>
    <mergeCell ref="E2140:E2145"/>
    <mergeCell ref="E2147:E2149"/>
    <mergeCell ref="E2156:E2157"/>
    <mergeCell ref="E2162:E2163"/>
    <mergeCell ref="E2166:E2167"/>
    <mergeCell ref="E2172:E2173"/>
    <mergeCell ref="E2175:E2176"/>
    <mergeCell ref="E2180:E2181"/>
    <mergeCell ref="E2187:E2188"/>
    <mergeCell ref="E2220:E2221"/>
    <mergeCell ref="E2226:E2227"/>
    <mergeCell ref="E2233:E2246"/>
    <mergeCell ref="E2249:E2300"/>
    <mergeCell ref="E2301:E2340"/>
    <mergeCell ref="C2207:C2209"/>
    <mergeCell ref="C2210:F2210"/>
    <mergeCell ref="C2213:F2213"/>
    <mergeCell ref="C2151:F2151"/>
    <mergeCell ref="C2152:C2176"/>
    <mergeCell ref="C2177:F2177"/>
    <mergeCell ref="C1499:F1499"/>
    <mergeCell ref="C1501:F1501"/>
    <mergeCell ref="C1503:F1503"/>
    <mergeCell ref="C1309:C1311"/>
    <mergeCell ref="C1312:F1312"/>
    <mergeCell ref="C1313:C1332"/>
    <mergeCell ref="C588:F588"/>
    <mergeCell ref="C590:F590"/>
    <mergeCell ref="C430:F430"/>
    <mergeCell ref="C432:F432"/>
    <mergeCell ref="E936:E942"/>
    <mergeCell ref="E944:E946"/>
    <mergeCell ref="E947:E950"/>
    <mergeCell ref="E955:E956"/>
    <mergeCell ref="E967:E970"/>
    <mergeCell ref="E971:E975"/>
    <mergeCell ref="C535:C536"/>
    <mergeCell ref="C537:F537"/>
    <mergeCell ref="C538:C555"/>
    <mergeCell ref="C556:F556"/>
    <mergeCell ref="C557:C565"/>
    <mergeCell ref="E550:E551"/>
    <mergeCell ref="E861:E862"/>
    <mergeCell ref="E864:E870"/>
    <mergeCell ref="E2469:E2471"/>
    <mergeCell ref="C1996:F1996"/>
    <mergeCell ref="C1998:F1998"/>
    <mergeCell ref="C2000:F2000"/>
    <mergeCell ref="C2002:F2002"/>
    <mergeCell ref="C2005:F2005"/>
    <mergeCell ref="C2006:C2007"/>
    <mergeCell ref="C2008:F2008"/>
    <mergeCell ref="C1505:F1505"/>
    <mergeCell ref="C1507:F1507"/>
    <mergeCell ref="B2003:F2003"/>
    <mergeCell ref="B2004:B2012"/>
    <mergeCell ref="C1981:F1981"/>
    <mergeCell ref="C1982:C1987"/>
    <mergeCell ref="C1575:F1575"/>
    <mergeCell ref="C1576:C1579"/>
    <mergeCell ref="C1580:F1580"/>
    <mergeCell ref="C1582:F1582"/>
    <mergeCell ref="C1583:C1598"/>
    <mergeCell ref="C1599:F1599"/>
    <mergeCell ref="C1601:F1601"/>
    <mergeCell ref="E1597:E1598"/>
    <mergeCell ref="C2233:C2340"/>
    <mergeCell ref="C2341:F2341"/>
    <mergeCell ref="C1333:F1333"/>
    <mergeCell ref="E1314:E1315"/>
    <mergeCell ref="E1317:E1321"/>
    <mergeCell ref="E1323:E1325"/>
    <mergeCell ref="E1327:E1329"/>
    <mergeCell ref="E1331:E1332"/>
    <mergeCell ref="C164:F164"/>
    <mergeCell ref="C165:C168"/>
    <mergeCell ref="C169:F169"/>
    <mergeCell ref="E389:E390"/>
    <mergeCell ref="E391:E392"/>
    <mergeCell ref="E395:E397"/>
    <mergeCell ref="C434:F434"/>
    <mergeCell ref="C627:F627"/>
    <mergeCell ref="C628:C665"/>
    <mergeCell ref="C666:F666"/>
    <mergeCell ref="E976:E987"/>
    <mergeCell ref="E267:E268"/>
    <mergeCell ref="E272:E273"/>
    <mergeCell ref="E280:E283"/>
    <mergeCell ref="E289:E291"/>
    <mergeCell ref="E295:E296"/>
    <mergeCell ref="C307:F307"/>
    <mergeCell ref="C308:C346"/>
    <mergeCell ref="B1920:B2002"/>
    <mergeCell ref="B2013:F2013"/>
    <mergeCell ref="B2015:B2016"/>
    <mergeCell ref="C1923:F1923"/>
    <mergeCell ref="C1925:F1925"/>
    <mergeCell ref="C1926:C1937"/>
    <mergeCell ref="C1938:F1938"/>
    <mergeCell ref="C1939:C1980"/>
    <mergeCell ref="C1988:F1988"/>
    <mergeCell ref="C1989:C1995"/>
    <mergeCell ref="A1:G1"/>
    <mergeCell ref="E1054:E1055"/>
    <mergeCell ref="E1057:E1058"/>
    <mergeCell ref="E1059:E1061"/>
    <mergeCell ref="E1062:E1076"/>
    <mergeCell ref="E1077:E1079"/>
    <mergeCell ref="E988:E990"/>
    <mergeCell ref="E992:E993"/>
    <mergeCell ref="E995:E996"/>
    <mergeCell ref="E1004:E1011"/>
    <mergeCell ref="E1015:E1016"/>
    <mergeCell ref="E1020:E1021"/>
    <mergeCell ref="E1022:E1023"/>
    <mergeCell ref="E122:E123"/>
    <mergeCell ref="E124:E127"/>
    <mergeCell ref="E131:E132"/>
    <mergeCell ref="E140:E142"/>
    <mergeCell ref="E146:E147"/>
    <mergeCell ref="E8:E11"/>
    <mergeCell ref="E13:E14"/>
    <mergeCell ref="E17:E19"/>
    <mergeCell ref="E21:E24"/>
    <mergeCell ref="E26:E27"/>
    <mergeCell ref="E33:E35"/>
  </mergeCells>
  <printOptions horizontalCentered="1"/>
  <pageMargins left="0.11811023622047245" right="0.11811023622047245" top="0.15748031496062992" bottom="0.15748031496062992" header="0.11811023622047245" footer="0.11811023622047245"/>
  <pageSetup paperSize="9" scale="77" fitToHeight="0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B0072-58A4-4ABD-9CD6-D761C860B2F4}">
  <sheetPr codeName="Feuil10">
    <tabColor rgb="FF0070C0"/>
  </sheetPr>
  <dimension ref="A1:AY7"/>
  <sheetViews>
    <sheetView topLeftCell="S1" workbookViewId="0">
      <selection activeCell="A3" sqref="A3:AY7"/>
    </sheetView>
  </sheetViews>
  <sheetFormatPr baseColWidth="10" defaultRowHeight="15" x14ac:dyDescent="0.25"/>
  <cols>
    <col min="1" max="3" width="11.5703125" bestFit="1" customWidth="1"/>
    <col min="4" max="4" width="20.7109375" bestFit="1" customWidth="1"/>
    <col min="5" max="5" width="18.5703125" bestFit="1" customWidth="1"/>
    <col min="6" max="6" width="16.85546875" bestFit="1" customWidth="1"/>
    <col min="7" max="7" width="11.7109375" bestFit="1" customWidth="1"/>
    <col min="8" max="8" width="11.5703125" bestFit="1" customWidth="1"/>
    <col min="9" max="9" width="14" bestFit="1" customWidth="1"/>
    <col min="10" max="10" width="11.7109375" bestFit="1" customWidth="1"/>
    <col min="11" max="11" width="14.7109375" bestFit="1" customWidth="1"/>
    <col min="12" max="12" width="11.5703125" bestFit="1" customWidth="1"/>
    <col min="13" max="13" width="12.85546875" bestFit="1" customWidth="1"/>
    <col min="14" max="14" width="11.5703125" bestFit="1" customWidth="1"/>
    <col min="15" max="15" width="19.85546875" bestFit="1" customWidth="1"/>
    <col min="16" max="16" width="26.5703125" bestFit="1" customWidth="1"/>
    <col min="17" max="17" width="14.7109375" bestFit="1" customWidth="1"/>
    <col min="18" max="18" width="13" bestFit="1" customWidth="1"/>
    <col min="19" max="19" width="11.5703125" bestFit="1" customWidth="1"/>
    <col min="20" max="20" width="11.85546875" bestFit="1" customWidth="1"/>
    <col min="21" max="21" width="15.7109375" bestFit="1" customWidth="1"/>
    <col min="22" max="22" width="14.28515625" bestFit="1" customWidth="1"/>
    <col min="23" max="24" width="19.42578125" bestFit="1" customWidth="1"/>
    <col min="25" max="25" width="16.85546875" bestFit="1" customWidth="1"/>
    <col min="26" max="27" width="11.5703125" bestFit="1" customWidth="1"/>
    <col min="28" max="28" width="13.28515625" bestFit="1" customWidth="1"/>
    <col min="29" max="29" width="16" bestFit="1" customWidth="1"/>
    <col min="30" max="30" width="78.42578125" bestFit="1" customWidth="1"/>
    <col min="31" max="31" width="11.5703125" bestFit="1" customWidth="1"/>
    <col min="32" max="32" width="17.140625" bestFit="1" customWidth="1"/>
    <col min="33" max="33" width="21.5703125" bestFit="1" customWidth="1"/>
    <col min="34" max="34" width="17.7109375" bestFit="1" customWidth="1"/>
    <col min="35" max="35" width="12.5703125" bestFit="1" customWidth="1"/>
    <col min="36" max="36" width="21" bestFit="1" customWidth="1"/>
    <col min="37" max="37" width="11.5703125" bestFit="1" customWidth="1"/>
    <col min="38" max="38" width="15.28515625" bestFit="1" customWidth="1"/>
    <col min="39" max="39" width="16.140625" bestFit="1" customWidth="1"/>
    <col min="40" max="40" width="18.140625" bestFit="1" customWidth="1"/>
    <col min="41" max="41" width="11.7109375" bestFit="1" customWidth="1"/>
    <col min="42" max="43" width="11.5703125" bestFit="1" customWidth="1"/>
    <col min="44" max="44" width="21.7109375" bestFit="1" customWidth="1"/>
    <col min="45" max="45" width="11.5703125" bestFit="1" customWidth="1"/>
    <col min="46" max="46" width="12.7109375" bestFit="1" customWidth="1"/>
    <col min="47" max="47" width="17.85546875" bestFit="1" customWidth="1"/>
    <col min="48" max="48" width="24.140625" bestFit="1" customWidth="1"/>
    <col min="49" max="49" width="11.5703125" bestFit="1" customWidth="1"/>
    <col min="50" max="50" width="17.140625" bestFit="1" customWidth="1"/>
    <col min="51" max="51" width="22.85546875" bestFit="1" customWidth="1"/>
  </cols>
  <sheetData>
    <row r="1" spans="1:51" x14ac:dyDescent="0.25">
      <c r="A1" s="39" t="s">
        <v>437</v>
      </c>
    </row>
    <row r="3" spans="1:51" x14ac:dyDescent="0.25">
      <c r="A3" t="s">
        <v>0</v>
      </c>
      <c r="B3" t="s">
        <v>151</v>
      </c>
      <c r="C3" t="s">
        <v>78</v>
      </c>
      <c r="D3" t="s">
        <v>49</v>
      </c>
      <c r="E3" t="s">
        <v>50</v>
      </c>
      <c r="F3" t="s">
        <v>144</v>
      </c>
      <c r="G3" t="s">
        <v>141</v>
      </c>
      <c r="H3" t="s">
        <v>145</v>
      </c>
      <c r="I3" t="s">
        <v>146</v>
      </c>
      <c r="J3" t="s">
        <v>147</v>
      </c>
      <c r="K3" t="s">
        <v>213</v>
      </c>
      <c r="L3" t="s">
        <v>1</v>
      </c>
      <c r="M3" t="s">
        <v>2</v>
      </c>
      <c r="N3" t="s">
        <v>3</v>
      </c>
      <c r="O3" t="s">
        <v>202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12</v>
      </c>
      <c r="Y3" t="s">
        <v>13</v>
      </c>
      <c r="Z3" t="s">
        <v>14</v>
      </c>
      <c r="AA3" t="s">
        <v>16</v>
      </c>
      <c r="AB3" t="s">
        <v>15</v>
      </c>
      <c r="AC3" t="s">
        <v>142</v>
      </c>
      <c r="AD3" t="s">
        <v>148</v>
      </c>
      <c r="AE3" t="s">
        <v>17</v>
      </c>
      <c r="AF3" t="s">
        <v>158</v>
      </c>
      <c r="AG3" t="s">
        <v>18</v>
      </c>
      <c r="AH3" t="s">
        <v>19</v>
      </c>
      <c r="AI3" t="s">
        <v>20</v>
      </c>
      <c r="AJ3" t="s">
        <v>21</v>
      </c>
      <c r="AK3" t="s">
        <v>51</v>
      </c>
      <c r="AL3" t="s">
        <v>53</v>
      </c>
      <c r="AM3" t="s">
        <v>57</v>
      </c>
      <c r="AN3" t="s">
        <v>58</v>
      </c>
      <c r="AO3" t="s">
        <v>135</v>
      </c>
      <c r="AP3" t="s">
        <v>127</v>
      </c>
      <c r="AQ3" t="s">
        <v>56</v>
      </c>
      <c r="AR3" t="s">
        <v>254</v>
      </c>
      <c r="AS3" t="s">
        <v>215</v>
      </c>
      <c r="AT3" t="s">
        <v>125</v>
      </c>
      <c r="AU3" t="s">
        <v>60</v>
      </c>
      <c r="AV3" t="s">
        <v>132</v>
      </c>
      <c r="AW3" t="s">
        <v>216</v>
      </c>
      <c r="AX3" t="s">
        <v>233</v>
      </c>
      <c r="AY3" t="s">
        <v>345</v>
      </c>
    </row>
    <row r="4" spans="1:51" x14ac:dyDescent="0.25">
      <c r="A4">
        <v>20</v>
      </c>
      <c r="B4" t="s">
        <v>185</v>
      </c>
      <c r="C4" t="s">
        <v>150</v>
      </c>
      <c r="D4">
        <v>45833</v>
      </c>
      <c r="E4">
        <v>45827</v>
      </c>
      <c r="G4" t="s">
        <v>165</v>
      </c>
      <c r="K4">
        <v>0</v>
      </c>
      <c r="L4" t="s">
        <v>197</v>
      </c>
      <c r="M4">
        <v>519508</v>
      </c>
      <c r="N4">
        <v>9508</v>
      </c>
      <c r="O4" t="s">
        <v>398</v>
      </c>
      <c r="P4" t="s">
        <v>399</v>
      </c>
      <c r="Q4" t="s">
        <v>397</v>
      </c>
      <c r="R4">
        <v>47499.77</v>
      </c>
      <c r="S4">
        <v>9741.67</v>
      </c>
      <c r="T4">
        <v>57241.439999999995</v>
      </c>
      <c r="U4">
        <v>15</v>
      </c>
      <c r="V4">
        <v>3129.76</v>
      </c>
      <c r="W4">
        <v>0</v>
      </c>
      <c r="Y4">
        <v>3129.76</v>
      </c>
      <c r="Z4">
        <v>5.4676472150246402E-2</v>
      </c>
      <c r="AA4">
        <v>0</v>
      </c>
      <c r="AB4">
        <v>0</v>
      </c>
      <c r="AD4" t="s">
        <v>247</v>
      </c>
      <c r="AE4">
        <v>0.13</v>
      </c>
      <c r="AF4">
        <v>0.1</v>
      </c>
      <c r="AG4">
        <v>406.86880000000002</v>
      </c>
      <c r="AI4">
        <v>406.86880000000002</v>
      </c>
      <c r="AJ4" t="s">
        <v>164</v>
      </c>
      <c r="AK4">
        <v>0</v>
      </c>
      <c r="AL4">
        <v>20</v>
      </c>
      <c r="AM4">
        <v>1</v>
      </c>
      <c r="AN4">
        <v>1</v>
      </c>
      <c r="AQ4">
        <v>1</v>
      </c>
      <c r="AR4" t="s">
        <v>321</v>
      </c>
      <c r="AS4" t="s">
        <v>436</v>
      </c>
      <c r="AU4" t="s">
        <v>306</v>
      </c>
      <c r="AV4">
        <v>3129.76</v>
      </c>
      <c r="AW4">
        <v>5.4676472150246402E-2</v>
      </c>
      <c r="AX4" t="s">
        <v>434</v>
      </c>
      <c r="AY4">
        <v>426.86880000000002</v>
      </c>
    </row>
    <row r="5" spans="1:51" x14ac:dyDescent="0.25">
      <c r="A5">
        <v>20</v>
      </c>
      <c r="B5" t="s">
        <v>163</v>
      </c>
      <c r="C5" t="s">
        <v>150</v>
      </c>
      <c r="D5">
        <v>45856</v>
      </c>
      <c r="E5">
        <v>45856</v>
      </c>
      <c r="K5">
        <v>0</v>
      </c>
      <c r="L5" t="s">
        <v>197</v>
      </c>
      <c r="M5">
        <v>523635</v>
      </c>
      <c r="N5">
        <v>635</v>
      </c>
      <c r="O5" t="s">
        <v>410</v>
      </c>
      <c r="P5" t="s">
        <v>411</v>
      </c>
      <c r="Q5" t="s">
        <v>397</v>
      </c>
      <c r="R5">
        <v>42874.77</v>
      </c>
      <c r="S5">
        <v>5975</v>
      </c>
      <c r="T5">
        <v>48849.77</v>
      </c>
      <c r="U5">
        <v>3</v>
      </c>
      <c r="V5">
        <v>2115.84</v>
      </c>
      <c r="W5">
        <v>0.9</v>
      </c>
      <c r="Y5">
        <v>2114.94</v>
      </c>
      <c r="Z5">
        <v>4.3313202907608372E-2</v>
      </c>
      <c r="AA5">
        <v>0</v>
      </c>
      <c r="AB5">
        <v>0</v>
      </c>
      <c r="AE5">
        <v>0.1</v>
      </c>
      <c r="AF5">
        <v>0.1</v>
      </c>
      <c r="AG5">
        <v>211.49400000000003</v>
      </c>
      <c r="AI5">
        <v>211.49400000000003</v>
      </c>
      <c r="AJ5" t="s">
        <v>149</v>
      </c>
      <c r="AK5">
        <v>0</v>
      </c>
      <c r="AL5">
        <v>20</v>
      </c>
      <c r="AM5">
        <v>1</v>
      </c>
      <c r="AN5">
        <v>1</v>
      </c>
      <c r="AQ5">
        <v>1</v>
      </c>
      <c r="AR5" t="s">
        <v>321</v>
      </c>
      <c r="AS5" t="s">
        <v>436</v>
      </c>
      <c r="AU5" t="s">
        <v>306</v>
      </c>
      <c r="AV5">
        <v>2115.84</v>
      </c>
      <c r="AW5">
        <v>4.3313202907608372E-2</v>
      </c>
      <c r="AX5" t="s">
        <v>434</v>
      </c>
      <c r="AY5">
        <v>231.49400000000003</v>
      </c>
    </row>
    <row r="6" spans="1:51" x14ac:dyDescent="0.25">
      <c r="A6">
        <v>20</v>
      </c>
      <c r="B6" t="s">
        <v>163</v>
      </c>
      <c r="C6" t="s">
        <v>150</v>
      </c>
      <c r="D6">
        <v>45861</v>
      </c>
      <c r="E6">
        <v>45862</v>
      </c>
      <c r="K6">
        <v>0</v>
      </c>
      <c r="L6" t="s">
        <v>197</v>
      </c>
      <c r="M6">
        <v>514223</v>
      </c>
      <c r="N6">
        <v>4223</v>
      </c>
      <c r="O6" t="s">
        <v>414</v>
      </c>
      <c r="P6" t="s">
        <v>415</v>
      </c>
      <c r="Q6" t="s">
        <v>397</v>
      </c>
      <c r="R6">
        <v>59499.77</v>
      </c>
      <c r="S6">
        <v>4787.5</v>
      </c>
      <c r="T6">
        <v>64287.27</v>
      </c>
      <c r="U6">
        <v>8</v>
      </c>
      <c r="V6">
        <v>1853.08</v>
      </c>
      <c r="W6">
        <v>0.9</v>
      </c>
      <c r="Y6">
        <v>1852.1799999999998</v>
      </c>
      <c r="Z6">
        <v>2.8824991324098846E-2</v>
      </c>
      <c r="AA6">
        <v>0</v>
      </c>
      <c r="AB6">
        <v>-997.69</v>
      </c>
      <c r="AE6">
        <v>0.1</v>
      </c>
      <c r="AF6">
        <v>0.1</v>
      </c>
      <c r="AG6">
        <v>185.21799999999999</v>
      </c>
      <c r="AI6">
        <v>185.21799999999999</v>
      </c>
      <c r="AJ6" t="s">
        <v>164</v>
      </c>
      <c r="AK6">
        <v>0</v>
      </c>
      <c r="AL6">
        <v>20</v>
      </c>
      <c r="AM6">
        <v>1</v>
      </c>
      <c r="AN6">
        <v>1</v>
      </c>
      <c r="AQ6">
        <v>1</v>
      </c>
      <c r="AR6" t="s">
        <v>321</v>
      </c>
      <c r="AS6" t="s">
        <v>436</v>
      </c>
      <c r="AU6" t="s">
        <v>306</v>
      </c>
      <c r="AV6">
        <v>1853.08</v>
      </c>
      <c r="AW6">
        <v>2.8824991324098846E-2</v>
      </c>
      <c r="AX6" t="s">
        <v>434</v>
      </c>
      <c r="AY6">
        <v>205.21799999999999</v>
      </c>
    </row>
    <row r="7" spans="1:51" x14ac:dyDescent="0.25">
      <c r="A7">
        <v>20</v>
      </c>
      <c r="B7" t="s">
        <v>185</v>
      </c>
      <c r="C7" t="s">
        <v>150</v>
      </c>
      <c r="D7">
        <v>45848</v>
      </c>
      <c r="E7">
        <v>45847</v>
      </c>
      <c r="G7" t="s">
        <v>165</v>
      </c>
      <c r="K7">
        <v>0</v>
      </c>
      <c r="L7" t="s">
        <v>197</v>
      </c>
      <c r="M7">
        <v>519503</v>
      </c>
      <c r="N7">
        <v>9503</v>
      </c>
      <c r="O7" t="s">
        <v>408</v>
      </c>
      <c r="P7" t="s">
        <v>396</v>
      </c>
      <c r="Q7" t="s">
        <v>397</v>
      </c>
      <c r="R7">
        <v>47471.86</v>
      </c>
      <c r="S7">
        <v>7050</v>
      </c>
      <c r="T7">
        <v>54521.86</v>
      </c>
      <c r="U7">
        <v>146</v>
      </c>
      <c r="V7">
        <v>1079.94</v>
      </c>
      <c r="W7">
        <v>0</v>
      </c>
      <c r="Y7">
        <v>1079.94</v>
      </c>
      <c r="Z7">
        <v>1.9807468050429683E-2</v>
      </c>
      <c r="AA7">
        <v>0</v>
      </c>
      <c r="AB7">
        <v>0</v>
      </c>
      <c r="AD7" t="s">
        <v>421</v>
      </c>
      <c r="AF7">
        <v>0.12</v>
      </c>
      <c r="AG7">
        <v>0</v>
      </c>
      <c r="AH7">
        <v>200</v>
      </c>
      <c r="AI7">
        <v>200</v>
      </c>
      <c r="AJ7" t="s">
        <v>166</v>
      </c>
      <c r="AM7">
        <v>0</v>
      </c>
      <c r="AN7">
        <v>1</v>
      </c>
      <c r="AQ7">
        <v>0</v>
      </c>
      <c r="AR7" t="s">
        <v>321</v>
      </c>
      <c r="AS7" t="s">
        <v>436</v>
      </c>
      <c r="AU7" t="s">
        <v>306</v>
      </c>
      <c r="AV7">
        <v>1079.94</v>
      </c>
      <c r="AW7">
        <v>1.9807468050429683E-2</v>
      </c>
      <c r="AX7" t="s">
        <v>434</v>
      </c>
      <c r="AY7">
        <v>200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6783A-773D-4768-B20D-072DFD57B963}">
  <sheetPr codeName="Feuil14">
    <tabColor rgb="FF0070C0"/>
  </sheetPr>
  <dimension ref="A1:AY18"/>
  <sheetViews>
    <sheetView workbookViewId="0">
      <selection activeCell="Q20" sqref="Q20"/>
    </sheetView>
  </sheetViews>
  <sheetFormatPr baseColWidth="10" defaultRowHeight="15" x14ac:dyDescent="0.25"/>
  <cols>
    <col min="1" max="3" width="11.5703125" bestFit="1" customWidth="1"/>
    <col min="4" max="4" width="20.7109375" bestFit="1" customWidth="1"/>
    <col min="5" max="5" width="18.5703125" bestFit="1" customWidth="1"/>
    <col min="6" max="6" width="16.85546875" bestFit="1" customWidth="1"/>
    <col min="7" max="7" width="11.7109375" bestFit="1" customWidth="1"/>
    <col min="8" max="8" width="11.5703125" bestFit="1" customWidth="1"/>
    <col min="9" max="9" width="14" bestFit="1" customWidth="1"/>
    <col min="10" max="10" width="11.7109375" bestFit="1" customWidth="1"/>
    <col min="11" max="11" width="14.7109375" bestFit="1" customWidth="1"/>
    <col min="12" max="12" width="11.5703125" bestFit="1" customWidth="1"/>
    <col min="13" max="13" width="12.85546875" bestFit="1" customWidth="1"/>
    <col min="14" max="14" width="11.5703125" bestFit="1" customWidth="1"/>
    <col min="15" max="15" width="21.85546875" bestFit="1" customWidth="1"/>
    <col min="16" max="16" width="33.5703125" bestFit="1" customWidth="1"/>
    <col min="17" max="17" width="14.7109375" bestFit="1" customWidth="1"/>
    <col min="18" max="18" width="13" bestFit="1" customWidth="1"/>
    <col min="19" max="19" width="11.5703125" bestFit="1" customWidth="1"/>
    <col min="20" max="20" width="11.85546875" bestFit="1" customWidth="1"/>
    <col min="21" max="21" width="15.7109375" bestFit="1" customWidth="1"/>
    <col min="22" max="22" width="14.28515625" bestFit="1" customWidth="1"/>
    <col min="23" max="24" width="19.42578125" bestFit="1" customWidth="1"/>
    <col min="25" max="25" width="16.85546875" bestFit="1" customWidth="1"/>
    <col min="26" max="27" width="11.5703125" bestFit="1" customWidth="1"/>
    <col min="28" max="28" width="13.28515625" bestFit="1" customWidth="1"/>
    <col min="29" max="29" width="16" bestFit="1" customWidth="1"/>
    <col min="30" max="30" width="34.5703125" bestFit="1" customWidth="1"/>
    <col min="31" max="31" width="11.5703125" bestFit="1" customWidth="1"/>
    <col min="32" max="32" width="17.140625" bestFit="1" customWidth="1"/>
    <col min="33" max="33" width="21.5703125" bestFit="1" customWidth="1"/>
    <col min="34" max="34" width="17.7109375" bestFit="1" customWidth="1"/>
    <col min="35" max="35" width="12.5703125" bestFit="1" customWidth="1"/>
    <col min="36" max="36" width="21" bestFit="1" customWidth="1"/>
    <col min="37" max="37" width="11.5703125" bestFit="1" customWidth="1"/>
    <col min="38" max="38" width="15.28515625" bestFit="1" customWidth="1"/>
    <col min="39" max="39" width="16.140625" bestFit="1" customWidth="1"/>
    <col min="40" max="40" width="18.140625" bestFit="1" customWidth="1"/>
    <col min="41" max="41" width="11.7109375" bestFit="1" customWidth="1"/>
    <col min="42" max="43" width="11.5703125" bestFit="1" customWidth="1"/>
    <col min="44" max="44" width="15.140625" bestFit="1" customWidth="1"/>
    <col min="45" max="45" width="13.5703125" bestFit="1" customWidth="1"/>
    <col min="46" max="46" width="12.7109375" bestFit="1" customWidth="1"/>
    <col min="47" max="47" width="18.85546875" bestFit="1" customWidth="1"/>
    <col min="48" max="48" width="24.140625" bestFit="1" customWidth="1"/>
    <col min="49" max="49" width="11.5703125" bestFit="1" customWidth="1"/>
    <col min="50" max="50" width="17.140625" bestFit="1" customWidth="1"/>
    <col min="51" max="51" width="22.85546875" bestFit="1" customWidth="1"/>
  </cols>
  <sheetData>
    <row r="1" spans="1:51" x14ac:dyDescent="0.25">
      <c r="A1" s="39" t="s">
        <v>2889</v>
      </c>
    </row>
    <row r="3" spans="1:51" x14ac:dyDescent="0.25">
      <c r="A3" t="s">
        <v>0</v>
      </c>
      <c r="B3" t="s">
        <v>151</v>
      </c>
      <c r="C3" t="s">
        <v>78</v>
      </c>
      <c r="D3" t="s">
        <v>49</v>
      </c>
      <c r="E3" t="s">
        <v>50</v>
      </c>
      <c r="F3" t="s">
        <v>144</v>
      </c>
      <c r="G3" t="s">
        <v>141</v>
      </c>
      <c r="H3" t="s">
        <v>145</v>
      </c>
      <c r="I3" t="s">
        <v>146</v>
      </c>
      <c r="J3" t="s">
        <v>147</v>
      </c>
      <c r="K3" t="s">
        <v>213</v>
      </c>
      <c r="L3" t="s">
        <v>1</v>
      </c>
      <c r="M3" t="s">
        <v>2</v>
      </c>
      <c r="N3" t="s">
        <v>3</v>
      </c>
      <c r="O3" t="s">
        <v>202</v>
      </c>
      <c r="P3" t="s">
        <v>4</v>
      </c>
      <c r="Q3" t="s">
        <v>5</v>
      </c>
      <c r="R3" t="s">
        <v>6</v>
      </c>
      <c r="S3" t="s">
        <v>7</v>
      </c>
      <c r="T3" t="s">
        <v>8</v>
      </c>
      <c r="U3" t="s">
        <v>9</v>
      </c>
      <c r="V3" t="s">
        <v>10</v>
      </c>
      <c r="W3" t="s">
        <v>11</v>
      </c>
      <c r="X3" t="s">
        <v>12</v>
      </c>
      <c r="Y3" t="s">
        <v>13</v>
      </c>
      <c r="Z3" t="s">
        <v>14</v>
      </c>
      <c r="AA3" t="s">
        <v>16</v>
      </c>
      <c r="AB3" t="s">
        <v>15</v>
      </c>
      <c r="AC3" t="s">
        <v>142</v>
      </c>
      <c r="AD3" t="s">
        <v>148</v>
      </c>
      <c r="AE3" t="s">
        <v>17</v>
      </c>
      <c r="AF3" t="s">
        <v>158</v>
      </c>
      <c r="AG3" t="s">
        <v>18</v>
      </c>
      <c r="AH3" t="s">
        <v>19</v>
      </c>
      <c r="AI3" t="s">
        <v>20</v>
      </c>
      <c r="AJ3" t="s">
        <v>21</v>
      </c>
      <c r="AK3" t="s">
        <v>51</v>
      </c>
      <c r="AL3" t="s">
        <v>53</v>
      </c>
      <c r="AM3" t="s">
        <v>57</v>
      </c>
      <c r="AN3" t="s">
        <v>58</v>
      </c>
      <c r="AO3" t="s">
        <v>135</v>
      </c>
      <c r="AP3" t="s">
        <v>127</v>
      </c>
      <c r="AQ3" t="s">
        <v>56</v>
      </c>
      <c r="AR3" t="s">
        <v>254</v>
      </c>
      <c r="AS3" t="s">
        <v>215</v>
      </c>
      <c r="AT3" t="s">
        <v>125</v>
      </c>
      <c r="AU3" t="s">
        <v>60</v>
      </c>
      <c r="AV3" t="s">
        <v>132</v>
      </c>
      <c r="AW3" t="s">
        <v>216</v>
      </c>
      <c r="AX3" t="s">
        <v>233</v>
      </c>
      <c r="AY3" t="s">
        <v>345</v>
      </c>
    </row>
    <row r="4" spans="1:51" x14ac:dyDescent="0.25">
      <c r="A4">
        <v>15</v>
      </c>
      <c r="B4" t="s">
        <v>163</v>
      </c>
      <c r="C4" t="s">
        <v>104</v>
      </c>
      <c r="D4">
        <v>46097</v>
      </c>
      <c r="E4">
        <v>46097</v>
      </c>
      <c r="K4">
        <v>0</v>
      </c>
      <c r="L4" t="s">
        <v>356</v>
      </c>
      <c r="M4">
        <v>512062</v>
      </c>
      <c r="N4">
        <v>2062</v>
      </c>
      <c r="O4" t="s">
        <v>2756</v>
      </c>
      <c r="P4" t="s">
        <v>2675</v>
      </c>
      <c r="Q4" t="s">
        <v>23</v>
      </c>
      <c r="R4">
        <v>22014</v>
      </c>
      <c r="S4">
        <v>450</v>
      </c>
      <c r="T4">
        <v>22464</v>
      </c>
      <c r="U4">
        <v>25</v>
      </c>
      <c r="V4">
        <v>3801.72</v>
      </c>
      <c r="W4">
        <v>95</v>
      </c>
      <c r="X4">
        <v>-3257.4399999999987</v>
      </c>
      <c r="Y4">
        <v>449.28000000000111</v>
      </c>
      <c r="Z4">
        <v>2.4228988603988654E-2</v>
      </c>
      <c r="AA4">
        <v>-6514.88</v>
      </c>
      <c r="AB4">
        <v>0</v>
      </c>
      <c r="AE4">
        <v>0.13</v>
      </c>
      <c r="AF4">
        <v>0.13</v>
      </c>
      <c r="AG4">
        <v>58.406400000000147</v>
      </c>
      <c r="AI4">
        <v>58.406400000000147</v>
      </c>
      <c r="AJ4" t="s">
        <v>164</v>
      </c>
      <c r="AM4">
        <v>0</v>
      </c>
      <c r="AN4">
        <v>1</v>
      </c>
      <c r="AQ4">
        <v>0</v>
      </c>
      <c r="AR4" t="s">
        <v>277</v>
      </c>
      <c r="AS4" t="s">
        <v>2887</v>
      </c>
      <c r="AU4" t="s">
        <v>319</v>
      </c>
      <c r="AV4">
        <v>3801.72</v>
      </c>
      <c r="AW4">
        <v>0.16923611111111111</v>
      </c>
      <c r="AX4" t="s">
        <v>434</v>
      </c>
      <c r="AY4">
        <v>58.406400000000147</v>
      </c>
    </row>
    <row r="5" spans="1:51" x14ac:dyDescent="0.25">
      <c r="A5">
        <v>15</v>
      </c>
      <c r="B5" t="s">
        <v>183</v>
      </c>
      <c r="C5" t="s">
        <v>104</v>
      </c>
      <c r="D5">
        <v>46072</v>
      </c>
      <c r="E5">
        <v>46073</v>
      </c>
      <c r="I5" t="s">
        <v>165</v>
      </c>
      <c r="K5">
        <v>-427.15</v>
      </c>
      <c r="L5" t="s">
        <v>356</v>
      </c>
      <c r="M5">
        <v>511282</v>
      </c>
      <c r="N5">
        <v>1282</v>
      </c>
      <c r="O5" t="s">
        <v>1755</v>
      </c>
      <c r="P5" t="s">
        <v>1756</v>
      </c>
      <c r="Q5" t="s">
        <v>23</v>
      </c>
      <c r="R5">
        <v>20201.5</v>
      </c>
      <c r="S5">
        <v>1858.34</v>
      </c>
      <c r="T5">
        <v>22059.84</v>
      </c>
      <c r="U5">
        <v>16</v>
      </c>
      <c r="V5">
        <v>626.23</v>
      </c>
      <c r="W5">
        <v>95</v>
      </c>
      <c r="Y5">
        <v>531.23</v>
      </c>
      <c r="Z5">
        <v>2.8387785224190203E-2</v>
      </c>
      <c r="AA5">
        <v>-90</v>
      </c>
      <c r="AB5">
        <v>0</v>
      </c>
      <c r="AD5" t="s">
        <v>2043</v>
      </c>
      <c r="AE5">
        <v>0.1</v>
      </c>
      <c r="AF5">
        <v>0.1</v>
      </c>
      <c r="AG5">
        <v>53.123000000000005</v>
      </c>
      <c r="AI5">
        <v>53.123000000000005</v>
      </c>
      <c r="AJ5" t="s">
        <v>164</v>
      </c>
      <c r="AK5">
        <v>0</v>
      </c>
      <c r="AL5" t="s">
        <v>293</v>
      </c>
      <c r="AM5">
        <v>1</v>
      </c>
      <c r="AN5">
        <v>1</v>
      </c>
      <c r="AQ5">
        <v>1</v>
      </c>
      <c r="AR5" t="s">
        <v>277</v>
      </c>
      <c r="AS5" t="s">
        <v>2887</v>
      </c>
      <c r="AU5" t="s">
        <v>319</v>
      </c>
      <c r="AV5">
        <v>626.23</v>
      </c>
      <c r="AW5">
        <v>2.8387785224190203E-2</v>
      </c>
      <c r="AX5" t="s">
        <v>434</v>
      </c>
      <c r="AY5">
        <v>53.123000000000005</v>
      </c>
    </row>
    <row r="6" spans="1:51" x14ac:dyDescent="0.25">
      <c r="A6">
        <v>15</v>
      </c>
      <c r="B6" t="s">
        <v>163</v>
      </c>
      <c r="C6" t="s">
        <v>104</v>
      </c>
      <c r="D6">
        <v>46098</v>
      </c>
      <c r="E6">
        <v>46098</v>
      </c>
      <c r="K6">
        <v>0</v>
      </c>
      <c r="L6" t="s">
        <v>356</v>
      </c>
      <c r="M6">
        <v>512063</v>
      </c>
      <c r="N6">
        <v>2063</v>
      </c>
      <c r="O6" t="s">
        <v>2674</v>
      </c>
      <c r="P6" t="s">
        <v>2675</v>
      </c>
      <c r="Q6" t="s">
        <v>23</v>
      </c>
      <c r="R6">
        <v>20605.669999999998</v>
      </c>
      <c r="S6">
        <v>850</v>
      </c>
      <c r="T6">
        <v>21455.67</v>
      </c>
      <c r="U6">
        <v>25</v>
      </c>
      <c r="V6">
        <v>416.86</v>
      </c>
      <c r="W6">
        <v>95</v>
      </c>
      <c r="Y6">
        <v>321.86</v>
      </c>
      <c r="Z6">
        <v>1.9428896883667581E-2</v>
      </c>
      <c r="AA6">
        <v>-2789.25</v>
      </c>
      <c r="AB6">
        <v>0</v>
      </c>
      <c r="AE6">
        <v>0.13</v>
      </c>
      <c r="AF6">
        <v>0.13</v>
      </c>
      <c r="AG6">
        <v>41.841800000000006</v>
      </c>
      <c r="AI6">
        <v>41.841800000000006</v>
      </c>
      <c r="AJ6" t="s">
        <v>164</v>
      </c>
      <c r="AM6">
        <v>0</v>
      </c>
      <c r="AN6">
        <v>1</v>
      </c>
      <c r="AQ6">
        <v>0</v>
      </c>
      <c r="AR6" t="s">
        <v>277</v>
      </c>
      <c r="AS6" t="s">
        <v>2887</v>
      </c>
      <c r="AU6" t="s">
        <v>319</v>
      </c>
      <c r="AV6">
        <v>416.86</v>
      </c>
      <c r="AW6">
        <v>1.9428896883667581E-2</v>
      </c>
      <c r="AX6" t="s">
        <v>434</v>
      </c>
      <c r="AY6">
        <v>41.841800000000006</v>
      </c>
    </row>
    <row r="7" spans="1:51" x14ac:dyDescent="0.25">
      <c r="A7">
        <v>15</v>
      </c>
      <c r="B7" t="s">
        <v>163</v>
      </c>
      <c r="C7" t="s">
        <v>104</v>
      </c>
      <c r="D7">
        <v>46042</v>
      </c>
      <c r="E7">
        <v>46042</v>
      </c>
      <c r="L7" t="s">
        <v>291</v>
      </c>
      <c r="M7">
        <v>511414</v>
      </c>
      <c r="N7">
        <v>1414</v>
      </c>
      <c r="O7" t="s">
        <v>1120</v>
      </c>
      <c r="P7" t="s">
        <v>1121</v>
      </c>
      <c r="Q7" t="s">
        <v>23</v>
      </c>
      <c r="R7">
        <v>20605.669999999998</v>
      </c>
      <c r="S7">
        <v>179.16</v>
      </c>
      <c r="T7">
        <v>20784.829999999998</v>
      </c>
      <c r="U7">
        <v>7</v>
      </c>
      <c r="V7">
        <v>-343.4</v>
      </c>
      <c r="W7">
        <v>95</v>
      </c>
      <c r="Y7">
        <v>-438.4</v>
      </c>
      <c r="Z7">
        <v>-1.6521665079772124E-2</v>
      </c>
      <c r="AA7">
        <v>0</v>
      </c>
      <c r="AB7">
        <v>-1440</v>
      </c>
      <c r="AD7" t="s">
        <v>2068</v>
      </c>
      <c r="AF7">
        <v>0.1</v>
      </c>
      <c r="AG7">
        <v>0</v>
      </c>
      <c r="AI7">
        <v>0</v>
      </c>
      <c r="AJ7" t="s">
        <v>164</v>
      </c>
      <c r="AM7">
        <v>0</v>
      </c>
      <c r="AN7">
        <v>1</v>
      </c>
      <c r="AQ7">
        <v>0</v>
      </c>
      <c r="AR7" t="s">
        <v>277</v>
      </c>
      <c r="AS7" t="s">
        <v>2887</v>
      </c>
      <c r="AU7" t="s">
        <v>318</v>
      </c>
      <c r="AV7">
        <v>-343.4</v>
      </c>
      <c r="AW7">
        <v>-1.6521665079772124E-2</v>
      </c>
      <c r="AX7" t="s">
        <v>2888</v>
      </c>
      <c r="AY7">
        <v>0</v>
      </c>
    </row>
    <row r="8" spans="1:51" x14ac:dyDescent="0.25">
      <c r="A8">
        <v>15</v>
      </c>
      <c r="B8" t="s">
        <v>163</v>
      </c>
      <c r="C8" t="s">
        <v>104</v>
      </c>
      <c r="D8">
        <v>46078</v>
      </c>
      <c r="E8">
        <v>46078</v>
      </c>
      <c r="K8">
        <v>0</v>
      </c>
      <c r="L8" t="s">
        <v>353</v>
      </c>
      <c r="M8">
        <v>511997</v>
      </c>
      <c r="N8">
        <v>1997</v>
      </c>
      <c r="O8" t="s">
        <v>1910</v>
      </c>
      <c r="P8" t="s">
        <v>1911</v>
      </c>
      <c r="Q8" t="s">
        <v>23</v>
      </c>
      <c r="R8">
        <v>23014</v>
      </c>
      <c r="S8">
        <v>1187.49</v>
      </c>
      <c r="T8">
        <v>24201.49</v>
      </c>
      <c r="U8">
        <v>14</v>
      </c>
      <c r="V8">
        <v>979.1</v>
      </c>
      <c r="W8">
        <v>95</v>
      </c>
      <c r="Y8">
        <v>884.1</v>
      </c>
      <c r="Z8">
        <v>4.0456186788499382E-2</v>
      </c>
      <c r="AA8">
        <v>0</v>
      </c>
      <c r="AB8">
        <v>-2356.67</v>
      </c>
      <c r="AE8">
        <v>0.1</v>
      </c>
      <c r="AF8">
        <v>0.13</v>
      </c>
      <c r="AG8">
        <v>88.410000000000011</v>
      </c>
      <c r="AI8">
        <v>88.410000000000011</v>
      </c>
      <c r="AJ8" t="s">
        <v>149</v>
      </c>
      <c r="AK8">
        <v>30</v>
      </c>
      <c r="AL8">
        <v>50</v>
      </c>
      <c r="AM8">
        <v>1</v>
      </c>
      <c r="AN8">
        <v>1</v>
      </c>
      <c r="AQ8">
        <v>1</v>
      </c>
      <c r="AR8" t="s">
        <v>277</v>
      </c>
      <c r="AS8" t="s">
        <v>2887</v>
      </c>
      <c r="AU8" t="s">
        <v>318</v>
      </c>
      <c r="AV8">
        <v>979.1</v>
      </c>
      <c r="AW8">
        <v>4.0456186788499382E-2</v>
      </c>
      <c r="AX8" t="s">
        <v>434</v>
      </c>
      <c r="AY8">
        <v>168.41000000000003</v>
      </c>
    </row>
    <row r="9" spans="1:51" x14ac:dyDescent="0.25">
      <c r="A9">
        <v>15</v>
      </c>
      <c r="B9" t="s">
        <v>163</v>
      </c>
      <c r="C9" t="s">
        <v>104</v>
      </c>
      <c r="D9">
        <v>46062</v>
      </c>
      <c r="E9">
        <v>46062</v>
      </c>
      <c r="K9">
        <v>0</v>
      </c>
      <c r="L9" t="s">
        <v>453</v>
      </c>
      <c r="M9">
        <v>511786</v>
      </c>
      <c r="N9">
        <v>1786</v>
      </c>
      <c r="O9" t="s">
        <v>1454</v>
      </c>
      <c r="P9" t="s">
        <v>1455</v>
      </c>
      <c r="Q9" t="s">
        <v>23</v>
      </c>
      <c r="R9">
        <v>24705.67</v>
      </c>
      <c r="S9">
        <v>1287.49</v>
      </c>
      <c r="T9">
        <v>25993.16</v>
      </c>
      <c r="U9">
        <v>27</v>
      </c>
      <c r="V9">
        <v>-343.48</v>
      </c>
      <c r="W9">
        <v>95</v>
      </c>
      <c r="Y9">
        <v>-438.48</v>
      </c>
      <c r="Z9">
        <v>-1.3214245593840842E-2</v>
      </c>
      <c r="AA9">
        <v>0</v>
      </c>
      <c r="AB9">
        <v>-856.67000000000007</v>
      </c>
      <c r="AD9" t="s">
        <v>2022</v>
      </c>
      <c r="AF9">
        <v>7.0000000000000007E-2</v>
      </c>
      <c r="AG9">
        <v>0</v>
      </c>
      <c r="AI9">
        <v>0</v>
      </c>
      <c r="AJ9" t="s">
        <v>164</v>
      </c>
      <c r="AK9">
        <v>30</v>
      </c>
      <c r="AL9">
        <v>50</v>
      </c>
      <c r="AM9">
        <v>1</v>
      </c>
      <c r="AN9">
        <v>1</v>
      </c>
      <c r="AQ9">
        <v>1</v>
      </c>
      <c r="AR9" t="s">
        <v>277</v>
      </c>
      <c r="AS9" t="s">
        <v>2887</v>
      </c>
      <c r="AU9" t="s">
        <v>318</v>
      </c>
      <c r="AV9">
        <v>-343.48</v>
      </c>
      <c r="AW9">
        <v>-1.3214245593840842E-2</v>
      </c>
      <c r="AX9" t="s">
        <v>2888</v>
      </c>
      <c r="AY9">
        <v>80</v>
      </c>
    </row>
    <row r="10" spans="1:51" x14ac:dyDescent="0.25">
      <c r="A10">
        <v>15</v>
      </c>
      <c r="B10" t="s">
        <v>163</v>
      </c>
      <c r="C10" t="s">
        <v>104</v>
      </c>
      <c r="D10">
        <v>46080</v>
      </c>
      <c r="E10">
        <v>46080</v>
      </c>
      <c r="K10">
        <v>0</v>
      </c>
      <c r="L10" t="s">
        <v>327</v>
      </c>
      <c r="M10">
        <v>519553</v>
      </c>
      <c r="N10">
        <v>9553</v>
      </c>
      <c r="O10" t="s">
        <v>2002</v>
      </c>
      <c r="P10" t="s">
        <v>2003</v>
      </c>
      <c r="Q10" t="s">
        <v>23</v>
      </c>
      <c r="R10">
        <v>23014</v>
      </c>
      <c r="S10">
        <v>1187.49</v>
      </c>
      <c r="T10">
        <v>24201.49</v>
      </c>
      <c r="U10">
        <v>65</v>
      </c>
      <c r="V10">
        <v>979.09</v>
      </c>
      <c r="W10">
        <v>94.99</v>
      </c>
      <c r="Y10">
        <v>884.1</v>
      </c>
      <c r="Z10">
        <v>4.0455773590799576E-2</v>
      </c>
      <c r="AA10">
        <v>0</v>
      </c>
      <c r="AB10">
        <v>-2356.67</v>
      </c>
      <c r="AE10">
        <v>0.13</v>
      </c>
      <c r="AF10">
        <v>0.13</v>
      </c>
      <c r="AG10">
        <v>114.93300000000001</v>
      </c>
      <c r="AI10">
        <v>114.93300000000001</v>
      </c>
      <c r="AJ10" t="s">
        <v>164</v>
      </c>
      <c r="AK10">
        <v>30</v>
      </c>
      <c r="AL10">
        <v>50</v>
      </c>
      <c r="AM10">
        <v>1</v>
      </c>
      <c r="AN10">
        <v>1</v>
      </c>
      <c r="AQ10">
        <v>1</v>
      </c>
      <c r="AR10" t="s">
        <v>277</v>
      </c>
      <c r="AS10" t="s">
        <v>2887</v>
      </c>
      <c r="AU10" t="s">
        <v>318</v>
      </c>
      <c r="AV10">
        <v>979.09</v>
      </c>
      <c r="AW10">
        <v>4.0455773590799576E-2</v>
      </c>
      <c r="AX10" t="s">
        <v>434</v>
      </c>
      <c r="AY10">
        <v>194.93299999999999</v>
      </c>
    </row>
    <row r="11" spans="1:51" x14ac:dyDescent="0.25">
      <c r="A11">
        <v>15</v>
      </c>
      <c r="B11" t="s">
        <v>163</v>
      </c>
      <c r="C11" t="s">
        <v>104</v>
      </c>
      <c r="D11">
        <v>46050</v>
      </c>
      <c r="E11">
        <v>46041</v>
      </c>
      <c r="K11">
        <v>0</v>
      </c>
      <c r="L11" t="s">
        <v>353</v>
      </c>
      <c r="M11">
        <v>511381</v>
      </c>
      <c r="N11">
        <v>1381</v>
      </c>
      <c r="O11" t="s">
        <v>1110</v>
      </c>
      <c r="P11" t="s">
        <v>1111</v>
      </c>
      <c r="Q11" t="s">
        <v>23</v>
      </c>
      <c r="R11">
        <v>21605.67</v>
      </c>
      <c r="S11">
        <v>1833.33</v>
      </c>
      <c r="T11">
        <v>23439</v>
      </c>
      <c r="U11">
        <v>61</v>
      </c>
      <c r="V11">
        <v>853.48</v>
      </c>
      <c r="W11">
        <v>95</v>
      </c>
      <c r="Y11">
        <v>758.48</v>
      </c>
      <c r="Z11">
        <v>3.6412816246426893E-2</v>
      </c>
      <c r="AA11">
        <v>0</v>
      </c>
      <c r="AB11">
        <v>-1800.01</v>
      </c>
      <c r="AE11">
        <v>0.13</v>
      </c>
      <c r="AF11">
        <v>0.13</v>
      </c>
      <c r="AG11">
        <v>98.602400000000003</v>
      </c>
      <c r="AI11">
        <v>98.602400000000003</v>
      </c>
      <c r="AJ11" t="s">
        <v>164</v>
      </c>
      <c r="AK11">
        <v>30</v>
      </c>
      <c r="AL11">
        <v>20</v>
      </c>
      <c r="AM11">
        <v>1</v>
      </c>
      <c r="AN11">
        <v>1</v>
      </c>
      <c r="AQ11">
        <v>1</v>
      </c>
      <c r="AR11" t="s">
        <v>277</v>
      </c>
      <c r="AS11" t="s">
        <v>2887</v>
      </c>
      <c r="AU11" t="s">
        <v>318</v>
      </c>
      <c r="AV11">
        <v>853.48</v>
      </c>
      <c r="AW11">
        <v>3.6412816246426893E-2</v>
      </c>
      <c r="AX11" t="s">
        <v>434</v>
      </c>
      <c r="AY11">
        <v>148.60239999999999</v>
      </c>
    </row>
    <row r="12" spans="1:51" x14ac:dyDescent="0.25">
      <c r="A12">
        <v>15</v>
      </c>
      <c r="B12" t="s">
        <v>163</v>
      </c>
      <c r="C12" t="s">
        <v>104</v>
      </c>
      <c r="D12">
        <v>46104</v>
      </c>
      <c r="E12">
        <v>46099</v>
      </c>
      <c r="K12">
        <v>0</v>
      </c>
      <c r="L12" t="s">
        <v>353</v>
      </c>
      <c r="M12">
        <v>512086</v>
      </c>
      <c r="N12">
        <v>2086</v>
      </c>
      <c r="O12" t="s">
        <v>2752</v>
      </c>
      <c r="P12" t="s">
        <v>2753</v>
      </c>
      <c r="Q12" t="s">
        <v>23</v>
      </c>
      <c r="R12">
        <v>21605.67</v>
      </c>
      <c r="S12">
        <v>1233.33</v>
      </c>
      <c r="T12">
        <v>22839</v>
      </c>
      <c r="U12">
        <v>14</v>
      </c>
      <c r="V12">
        <v>930.48</v>
      </c>
      <c r="W12">
        <v>95</v>
      </c>
      <c r="Y12">
        <v>835.48</v>
      </c>
      <c r="Z12">
        <v>4.0740838040194405E-2</v>
      </c>
      <c r="AA12">
        <v>-228.4</v>
      </c>
      <c r="AB12">
        <v>-2466.67</v>
      </c>
      <c r="AE12">
        <v>0.1</v>
      </c>
      <c r="AF12">
        <v>0.13</v>
      </c>
      <c r="AG12">
        <v>83.548000000000002</v>
      </c>
      <c r="AI12">
        <v>83.548000000000002</v>
      </c>
      <c r="AJ12" t="s">
        <v>164</v>
      </c>
      <c r="AK12">
        <v>30</v>
      </c>
      <c r="AM12">
        <v>0</v>
      </c>
      <c r="AN12">
        <v>1</v>
      </c>
      <c r="AQ12">
        <v>0</v>
      </c>
      <c r="AR12" t="s">
        <v>277</v>
      </c>
      <c r="AS12" t="s">
        <v>2887</v>
      </c>
      <c r="AU12" t="s">
        <v>318</v>
      </c>
      <c r="AV12">
        <v>930.48</v>
      </c>
      <c r="AW12">
        <v>4.0740838040194405E-2</v>
      </c>
      <c r="AX12" t="s">
        <v>434</v>
      </c>
      <c r="AY12">
        <v>113.548</v>
      </c>
    </row>
    <row r="13" spans="1:51" x14ac:dyDescent="0.25">
      <c r="A13">
        <v>15</v>
      </c>
      <c r="B13" t="s">
        <v>163</v>
      </c>
      <c r="C13" t="s">
        <v>104</v>
      </c>
      <c r="D13">
        <v>46069</v>
      </c>
      <c r="E13">
        <v>46070</v>
      </c>
      <c r="K13">
        <v>0</v>
      </c>
      <c r="L13" t="s">
        <v>291</v>
      </c>
      <c r="M13">
        <v>511371</v>
      </c>
      <c r="N13">
        <v>1371</v>
      </c>
      <c r="O13" t="s">
        <v>1641</v>
      </c>
      <c r="P13" t="s">
        <v>1642</v>
      </c>
      <c r="Q13" t="s">
        <v>23</v>
      </c>
      <c r="R13">
        <v>20605.669999999998</v>
      </c>
      <c r="S13">
        <v>679.16</v>
      </c>
      <c r="T13">
        <v>21284.829999999998</v>
      </c>
      <c r="U13">
        <v>34</v>
      </c>
      <c r="V13">
        <v>-315.06</v>
      </c>
      <c r="W13">
        <v>95</v>
      </c>
      <c r="Y13">
        <v>-410.06</v>
      </c>
      <c r="Z13">
        <v>-1.4802091442590804E-2</v>
      </c>
      <c r="AA13">
        <v>0</v>
      </c>
      <c r="AB13">
        <v>-856.67</v>
      </c>
      <c r="AD13" t="s">
        <v>2033</v>
      </c>
      <c r="AF13">
        <v>0.1</v>
      </c>
      <c r="AG13">
        <v>0</v>
      </c>
      <c r="AI13">
        <v>0</v>
      </c>
      <c r="AJ13" t="s">
        <v>164</v>
      </c>
      <c r="AM13">
        <v>0</v>
      </c>
      <c r="AN13">
        <v>1</v>
      </c>
      <c r="AQ13">
        <v>0</v>
      </c>
      <c r="AR13" t="s">
        <v>277</v>
      </c>
      <c r="AS13" t="s">
        <v>2887</v>
      </c>
      <c r="AU13" t="s">
        <v>318</v>
      </c>
      <c r="AV13">
        <v>-315.06</v>
      </c>
      <c r="AW13">
        <v>-1.4802091442590804E-2</v>
      </c>
      <c r="AX13" t="s">
        <v>2888</v>
      </c>
      <c r="AY13">
        <v>0</v>
      </c>
    </row>
    <row r="14" spans="1:51" x14ac:dyDescent="0.25">
      <c r="A14">
        <v>15</v>
      </c>
      <c r="B14" t="s">
        <v>163</v>
      </c>
      <c r="C14" t="s">
        <v>104</v>
      </c>
      <c r="D14">
        <v>46098</v>
      </c>
      <c r="E14">
        <v>46098</v>
      </c>
      <c r="K14">
        <v>0</v>
      </c>
      <c r="L14" t="s">
        <v>353</v>
      </c>
      <c r="M14">
        <v>512065</v>
      </c>
      <c r="N14">
        <v>2065</v>
      </c>
      <c r="O14" t="s">
        <v>2726</v>
      </c>
      <c r="P14" t="s">
        <v>2727</v>
      </c>
      <c r="Q14" t="s">
        <v>23</v>
      </c>
      <c r="R14">
        <v>21605.67</v>
      </c>
      <c r="S14">
        <v>1233.33</v>
      </c>
      <c r="T14">
        <v>22839</v>
      </c>
      <c r="U14">
        <v>21</v>
      </c>
      <c r="V14">
        <v>972.14</v>
      </c>
      <c r="W14">
        <v>95</v>
      </c>
      <c r="Y14">
        <v>877.14</v>
      </c>
      <c r="Z14">
        <v>4.2564910898025304E-2</v>
      </c>
      <c r="AA14">
        <v>0</v>
      </c>
      <c r="AB14">
        <v>-2466.67</v>
      </c>
      <c r="AE14">
        <v>0.1</v>
      </c>
      <c r="AF14">
        <v>0.13</v>
      </c>
      <c r="AG14">
        <v>87.713999999999999</v>
      </c>
      <c r="AI14">
        <v>87.713999999999999</v>
      </c>
      <c r="AJ14" t="s">
        <v>149</v>
      </c>
      <c r="AK14">
        <v>30</v>
      </c>
      <c r="AL14">
        <v>50</v>
      </c>
      <c r="AM14">
        <v>1</v>
      </c>
      <c r="AN14">
        <v>1</v>
      </c>
      <c r="AQ14">
        <v>1</v>
      </c>
      <c r="AR14" t="s">
        <v>277</v>
      </c>
      <c r="AS14" t="s">
        <v>2887</v>
      </c>
      <c r="AU14" t="s">
        <v>318</v>
      </c>
      <c r="AV14">
        <v>972.14</v>
      </c>
      <c r="AW14">
        <v>4.2564910898025304E-2</v>
      </c>
      <c r="AX14" t="s">
        <v>434</v>
      </c>
      <c r="AY14">
        <v>167.714</v>
      </c>
    </row>
    <row r="15" spans="1:51" x14ac:dyDescent="0.25">
      <c r="A15">
        <v>15</v>
      </c>
      <c r="B15" t="s">
        <v>163</v>
      </c>
      <c r="C15" t="s">
        <v>104</v>
      </c>
      <c r="D15">
        <v>46055</v>
      </c>
      <c r="E15">
        <v>46055</v>
      </c>
      <c r="K15">
        <v>0</v>
      </c>
      <c r="L15" t="s">
        <v>453</v>
      </c>
      <c r="M15">
        <v>521012</v>
      </c>
      <c r="N15">
        <v>1012</v>
      </c>
      <c r="O15" t="s">
        <v>1260</v>
      </c>
      <c r="P15" t="s">
        <v>1261</v>
      </c>
      <c r="Q15" t="s">
        <v>23</v>
      </c>
      <c r="R15">
        <v>21176.5</v>
      </c>
      <c r="S15">
        <v>891.67</v>
      </c>
      <c r="T15">
        <v>22068.17</v>
      </c>
      <c r="U15">
        <v>416</v>
      </c>
      <c r="V15">
        <v>1354.18</v>
      </c>
      <c r="W15">
        <v>95</v>
      </c>
      <c r="Y15">
        <v>1259.18</v>
      </c>
      <c r="Z15">
        <v>6.1363493212169391E-2</v>
      </c>
      <c r="AA15">
        <v>0</v>
      </c>
      <c r="AB15">
        <v>0</v>
      </c>
      <c r="AE15">
        <v>0.13</v>
      </c>
      <c r="AF15">
        <v>0.13</v>
      </c>
      <c r="AG15">
        <v>163.69340000000003</v>
      </c>
      <c r="AI15">
        <v>163.69340000000003</v>
      </c>
      <c r="AJ15" t="s">
        <v>149</v>
      </c>
      <c r="AK15">
        <v>30</v>
      </c>
      <c r="AM15">
        <v>0</v>
      </c>
      <c r="AN15">
        <v>1</v>
      </c>
      <c r="AQ15">
        <v>0</v>
      </c>
      <c r="AR15" t="s">
        <v>277</v>
      </c>
      <c r="AS15" t="s">
        <v>2887</v>
      </c>
      <c r="AU15" t="s">
        <v>318</v>
      </c>
      <c r="AV15">
        <v>1354.18</v>
      </c>
      <c r="AW15">
        <v>6.1363493212169391E-2</v>
      </c>
      <c r="AX15" t="s">
        <v>434</v>
      </c>
      <c r="AY15">
        <v>193.69340000000003</v>
      </c>
    </row>
    <row r="16" spans="1:51" x14ac:dyDescent="0.25">
      <c r="A16">
        <v>15</v>
      </c>
      <c r="B16" t="s">
        <v>163</v>
      </c>
      <c r="C16" t="s">
        <v>104</v>
      </c>
      <c r="D16">
        <v>46106</v>
      </c>
      <c r="E16">
        <v>46107</v>
      </c>
      <c r="K16">
        <v>0</v>
      </c>
      <c r="L16" t="s">
        <v>327</v>
      </c>
      <c r="M16">
        <v>512064</v>
      </c>
      <c r="N16">
        <v>2064</v>
      </c>
      <c r="O16" t="s">
        <v>2711</v>
      </c>
      <c r="P16" t="s">
        <v>2712</v>
      </c>
      <c r="Q16" t="s">
        <v>23</v>
      </c>
      <c r="R16">
        <v>21605.67</v>
      </c>
      <c r="S16">
        <v>1233.33</v>
      </c>
      <c r="T16">
        <v>22839</v>
      </c>
      <c r="U16">
        <v>33</v>
      </c>
      <c r="V16">
        <v>1055.48</v>
      </c>
      <c r="W16">
        <v>95</v>
      </c>
      <c r="Y16">
        <v>960.48</v>
      </c>
      <c r="Z16">
        <v>4.6213932308770085E-2</v>
      </c>
      <c r="AA16">
        <v>0</v>
      </c>
      <c r="AB16">
        <v>-2466.67</v>
      </c>
      <c r="AE16">
        <v>0.13</v>
      </c>
      <c r="AF16">
        <v>0.13</v>
      </c>
      <c r="AG16">
        <v>124.86240000000001</v>
      </c>
      <c r="AI16">
        <v>124.86240000000001</v>
      </c>
      <c r="AJ16" t="s">
        <v>164</v>
      </c>
      <c r="AK16">
        <v>30</v>
      </c>
      <c r="AL16">
        <v>50</v>
      </c>
      <c r="AM16">
        <v>1</v>
      </c>
      <c r="AN16">
        <v>1</v>
      </c>
      <c r="AQ16">
        <v>1</v>
      </c>
      <c r="AR16" t="s">
        <v>277</v>
      </c>
      <c r="AS16" t="s">
        <v>2887</v>
      </c>
      <c r="AU16" t="s">
        <v>318</v>
      </c>
      <c r="AV16">
        <v>1055.48</v>
      </c>
      <c r="AW16">
        <v>4.6213932308770085E-2</v>
      </c>
      <c r="AX16" t="s">
        <v>434</v>
      </c>
      <c r="AY16">
        <v>204.86240000000001</v>
      </c>
    </row>
    <row r="17" spans="1:51" x14ac:dyDescent="0.25">
      <c r="A17">
        <v>15</v>
      </c>
      <c r="B17" t="s">
        <v>163</v>
      </c>
      <c r="C17" t="s">
        <v>104</v>
      </c>
      <c r="D17">
        <v>46106</v>
      </c>
      <c r="E17">
        <v>46106</v>
      </c>
      <c r="L17" t="s">
        <v>353</v>
      </c>
      <c r="M17">
        <v>512002</v>
      </c>
      <c r="N17">
        <v>2002</v>
      </c>
      <c r="O17" t="s">
        <v>2696</v>
      </c>
      <c r="P17" t="s">
        <v>2697</v>
      </c>
      <c r="Q17" t="s">
        <v>23</v>
      </c>
      <c r="R17">
        <v>20605.669999999998</v>
      </c>
      <c r="S17">
        <v>179.16</v>
      </c>
      <c r="T17">
        <v>20784.829999999998</v>
      </c>
      <c r="U17">
        <v>42</v>
      </c>
      <c r="V17">
        <v>739.94</v>
      </c>
      <c r="W17">
        <v>95</v>
      </c>
      <c r="Y17">
        <v>644.94000000000005</v>
      </c>
      <c r="Z17">
        <v>3.5600002501824657E-2</v>
      </c>
      <c r="AA17">
        <v>0</v>
      </c>
      <c r="AB17">
        <v>-2356.67</v>
      </c>
      <c r="AE17">
        <v>0.1</v>
      </c>
      <c r="AF17">
        <v>0.13</v>
      </c>
      <c r="AG17">
        <v>64.494000000000014</v>
      </c>
      <c r="AI17">
        <v>64.494000000000014</v>
      </c>
      <c r="AJ17" t="s">
        <v>164</v>
      </c>
      <c r="AK17">
        <v>30</v>
      </c>
      <c r="AM17">
        <v>0</v>
      </c>
      <c r="AN17">
        <v>1</v>
      </c>
      <c r="AQ17">
        <v>0</v>
      </c>
      <c r="AR17" t="s">
        <v>277</v>
      </c>
      <c r="AS17" t="s">
        <v>2887</v>
      </c>
      <c r="AU17" t="s">
        <v>318</v>
      </c>
      <c r="AV17">
        <v>739.94</v>
      </c>
      <c r="AW17">
        <v>3.5600002501824657E-2</v>
      </c>
      <c r="AX17" t="s">
        <v>434</v>
      </c>
      <c r="AY17">
        <v>94.494000000000014</v>
      </c>
    </row>
    <row r="18" spans="1:51" x14ac:dyDescent="0.25">
      <c r="A18">
        <v>15</v>
      </c>
      <c r="B18" t="s">
        <v>183</v>
      </c>
      <c r="C18" t="s">
        <v>104</v>
      </c>
      <c r="D18">
        <v>46092</v>
      </c>
      <c r="E18">
        <v>46087</v>
      </c>
      <c r="I18" t="s">
        <v>165</v>
      </c>
      <c r="K18">
        <v>90</v>
      </c>
      <c r="L18" t="s">
        <v>327</v>
      </c>
      <c r="M18">
        <v>511958</v>
      </c>
      <c r="N18">
        <v>1958</v>
      </c>
      <c r="O18" t="s">
        <v>2682</v>
      </c>
      <c r="P18" t="s">
        <v>2683</v>
      </c>
      <c r="Q18" t="s">
        <v>23</v>
      </c>
      <c r="R18">
        <v>17714</v>
      </c>
      <c r="S18">
        <v>233.33</v>
      </c>
      <c r="T18">
        <v>17947.330000000002</v>
      </c>
      <c r="U18">
        <v>40</v>
      </c>
      <c r="V18">
        <v>497.45</v>
      </c>
      <c r="W18">
        <v>95</v>
      </c>
      <c r="Y18">
        <v>402.45</v>
      </c>
      <c r="Z18">
        <v>2.7717214761192887E-2</v>
      </c>
      <c r="AA18">
        <v>-966.67</v>
      </c>
      <c r="AB18">
        <v>0</v>
      </c>
      <c r="AD18" t="s">
        <v>2876</v>
      </c>
      <c r="AE18">
        <v>0.1</v>
      </c>
      <c r="AF18">
        <v>7.0000000000000007E-2</v>
      </c>
      <c r="AG18">
        <v>40.245000000000005</v>
      </c>
      <c r="AI18">
        <v>40.245000000000005</v>
      </c>
      <c r="AJ18" t="s">
        <v>164</v>
      </c>
      <c r="AK18">
        <v>30</v>
      </c>
      <c r="AM18">
        <v>0</v>
      </c>
      <c r="AN18">
        <v>1</v>
      </c>
      <c r="AQ18">
        <v>0</v>
      </c>
      <c r="AR18" t="s">
        <v>277</v>
      </c>
      <c r="AS18" t="s">
        <v>2887</v>
      </c>
      <c r="AU18" t="s">
        <v>318</v>
      </c>
      <c r="AV18">
        <v>497.45</v>
      </c>
      <c r="AW18">
        <v>2.7717214761192887E-2</v>
      </c>
      <c r="AX18" t="s">
        <v>434</v>
      </c>
      <c r="AY18">
        <v>70.245000000000005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6AD68-0801-46B9-A1F6-E1815E657599}">
  <sheetPr codeName="Feuil17">
    <tabColor rgb="FF0070C0"/>
    <pageSetUpPr fitToPage="1"/>
  </sheetPr>
  <dimension ref="A1:BT15"/>
  <sheetViews>
    <sheetView showGridLines="0" zoomScaleNormal="100" workbookViewId="0">
      <pane ySplit="7" topLeftCell="A8" activePane="bottomLeft" state="frozen"/>
      <selection activeCell="T54" sqref="T54"/>
      <selection pane="bottomLeft" activeCell="J19" sqref="J19"/>
    </sheetView>
  </sheetViews>
  <sheetFormatPr baseColWidth="10" defaultRowHeight="15" x14ac:dyDescent="0.25"/>
  <cols>
    <col min="1" max="1" width="23.28515625" bestFit="1" customWidth="1"/>
    <col min="2" max="2" width="10.7109375" bestFit="1" customWidth="1"/>
    <col min="3" max="3" width="11.7109375" bestFit="1" customWidth="1"/>
    <col min="4" max="4" width="10.42578125" bestFit="1" customWidth="1"/>
    <col min="5" max="5" width="11.7109375" bestFit="1" customWidth="1"/>
    <col min="6" max="6" width="10.42578125" bestFit="1" customWidth="1"/>
    <col min="7" max="7" width="21" bestFit="1" customWidth="1"/>
    <col min="8" max="8" width="10.42578125" bestFit="1" customWidth="1"/>
    <col min="9" max="9" width="8.5703125" bestFit="1" customWidth="1"/>
    <col min="10" max="10" width="10.42578125" bestFit="1" customWidth="1"/>
    <col min="11" max="11" width="11.140625" bestFit="1" customWidth="1"/>
    <col min="12" max="12" width="14.42578125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323</v>
      </c>
      <c r="B1" s="475"/>
      <c r="C1" s="475"/>
      <c r="D1" s="475"/>
      <c r="E1" s="476"/>
    </row>
    <row r="3" spans="1:72" x14ac:dyDescent="0.25">
      <c r="A3" s="2" t="s">
        <v>0</v>
      </c>
      <c r="B3" s="1">
        <v>10</v>
      </c>
    </row>
    <row r="4" spans="1:72" x14ac:dyDescent="0.25">
      <c r="A4" s="2" t="s">
        <v>78</v>
      </c>
      <c r="B4" t="s">
        <v>29</v>
      </c>
    </row>
    <row r="5" spans="1:72" x14ac:dyDescent="0.25">
      <c r="A5" s="2" t="s">
        <v>1</v>
      </c>
      <c r="B5" t="s">
        <v>43</v>
      </c>
    </row>
    <row r="7" spans="1:72" s="21" customFormat="1" ht="60" x14ac:dyDescent="0.25">
      <c r="A7" s="15" t="s">
        <v>44</v>
      </c>
      <c r="B7" s="22" t="s">
        <v>77</v>
      </c>
      <c r="C7" s="22" t="s">
        <v>181</v>
      </c>
      <c r="D7" s="22" t="s">
        <v>212</v>
      </c>
      <c r="E7" s="22" t="s">
        <v>173</v>
      </c>
      <c r="F7" s="22" t="s">
        <v>174</v>
      </c>
      <c r="G7" s="55" t="s">
        <v>175</v>
      </c>
      <c r="H7" s="22" t="s">
        <v>61</v>
      </c>
      <c r="I7" s="22" t="s">
        <v>172</v>
      </c>
      <c r="J7" s="22" t="s">
        <v>143</v>
      </c>
      <c r="K7" s="22" t="s">
        <v>176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x14ac:dyDescent="0.25">
      <c r="A8" s="1" t="s">
        <v>378</v>
      </c>
      <c r="B8" s="13">
        <v>28</v>
      </c>
      <c r="C8" s="62">
        <v>954958.15</v>
      </c>
      <c r="D8" s="62">
        <v>32467.090000000004</v>
      </c>
      <c r="E8" s="62">
        <v>954958.15</v>
      </c>
      <c r="F8" s="62">
        <v>-25997.68</v>
      </c>
      <c r="G8" s="62">
        <v>-52586.789999999994</v>
      </c>
      <c r="H8" s="62">
        <v>32467.090000000004</v>
      </c>
      <c r="I8" s="62">
        <v>186</v>
      </c>
      <c r="J8" s="62">
        <v>32653.090000000004</v>
      </c>
      <c r="K8" s="62">
        <v>1166.1817857142858</v>
      </c>
    </row>
    <row r="9" spans="1:72" x14ac:dyDescent="0.25">
      <c r="A9" s="1" t="s">
        <v>178</v>
      </c>
      <c r="B9" s="13">
        <v>15</v>
      </c>
      <c r="C9" s="62">
        <v>682899.9</v>
      </c>
      <c r="D9" s="62">
        <v>24078.03</v>
      </c>
      <c r="E9" s="62">
        <v>682899.9</v>
      </c>
      <c r="F9" s="62">
        <v>-18905.16</v>
      </c>
      <c r="G9" s="62">
        <v>-20311.71</v>
      </c>
      <c r="H9" s="62">
        <v>24078.03</v>
      </c>
      <c r="I9" s="62"/>
      <c r="J9" s="62">
        <v>24078.03</v>
      </c>
      <c r="K9" s="62">
        <v>1605.202</v>
      </c>
    </row>
    <row r="10" spans="1:72" x14ac:dyDescent="0.25">
      <c r="A10" s="1" t="s">
        <v>31</v>
      </c>
      <c r="B10" s="13">
        <v>29</v>
      </c>
      <c r="C10" s="62">
        <v>642608.27999999991</v>
      </c>
      <c r="D10" s="62">
        <v>21830.28</v>
      </c>
      <c r="E10" s="62">
        <v>642608.27999999991</v>
      </c>
      <c r="F10" s="62">
        <v>-9448.75</v>
      </c>
      <c r="G10" s="62">
        <v>-69880</v>
      </c>
      <c r="H10" s="62">
        <v>21830.28</v>
      </c>
      <c r="I10" s="62"/>
      <c r="J10" s="62">
        <v>21830.28</v>
      </c>
      <c r="K10" s="62">
        <v>752.76827586206889</v>
      </c>
    </row>
    <row r="11" spans="1:72" x14ac:dyDescent="0.25">
      <c r="A11" s="1" t="s">
        <v>129</v>
      </c>
      <c r="B11" s="13">
        <v>20</v>
      </c>
      <c r="C11" s="62">
        <v>558900.04</v>
      </c>
      <c r="D11" s="62">
        <v>19279.009999999998</v>
      </c>
      <c r="E11" s="62">
        <v>558900.04</v>
      </c>
      <c r="F11" s="62">
        <v>-27504.739999999998</v>
      </c>
      <c r="G11" s="62">
        <v>-49611.289999999994</v>
      </c>
      <c r="H11" s="62">
        <v>19279.009999999998</v>
      </c>
      <c r="I11" s="62">
        <v>250</v>
      </c>
      <c r="J11" s="62">
        <v>19529.009999999998</v>
      </c>
      <c r="K11" s="62">
        <v>976.45049999999992</v>
      </c>
    </row>
    <row r="12" spans="1:72" x14ac:dyDescent="0.25">
      <c r="A12" s="1" t="s">
        <v>84</v>
      </c>
      <c r="B12" s="13">
        <v>4</v>
      </c>
      <c r="C12" s="62">
        <v>150258.35999999999</v>
      </c>
      <c r="D12" s="62">
        <v>4134.1099999999997</v>
      </c>
      <c r="E12" s="62">
        <v>150258.35999999999</v>
      </c>
      <c r="F12" s="62">
        <v>-3412.5</v>
      </c>
      <c r="G12" s="62">
        <v>-7625</v>
      </c>
      <c r="H12" s="62">
        <v>4134.1099999999997</v>
      </c>
      <c r="I12" s="62"/>
      <c r="J12" s="62">
        <v>4134.1099999999997</v>
      </c>
      <c r="K12" s="62">
        <v>1033.5274999999999</v>
      </c>
    </row>
    <row r="13" spans="1:72" x14ac:dyDescent="0.25">
      <c r="A13" s="1" t="s">
        <v>79</v>
      </c>
      <c r="B13" s="13">
        <v>25</v>
      </c>
      <c r="C13" s="62">
        <v>1170391.5799999998</v>
      </c>
      <c r="D13" s="62">
        <v>40667.779999999992</v>
      </c>
      <c r="E13" s="62">
        <v>1170391.5799999998</v>
      </c>
      <c r="F13" s="62">
        <v>-57662.69</v>
      </c>
      <c r="G13" s="62">
        <v>-34224.17</v>
      </c>
      <c r="H13" s="62">
        <v>40667.779999999992</v>
      </c>
      <c r="I13" s="62"/>
      <c r="J13" s="62">
        <v>40667.779999999992</v>
      </c>
      <c r="K13" s="62">
        <v>1626.7111999999997</v>
      </c>
    </row>
    <row r="14" spans="1:72" x14ac:dyDescent="0.25">
      <c r="A14" s="1" t="s">
        <v>42</v>
      </c>
      <c r="B14" s="13">
        <v>14</v>
      </c>
      <c r="C14" s="62">
        <v>477958.35000000003</v>
      </c>
      <c r="D14" s="62">
        <v>13413.9</v>
      </c>
      <c r="E14" s="62">
        <v>477958.35000000003</v>
      </c>
      <c r="F14" s="62">
        <v>-14700.9</v>
      </c>
      <c r="G14" s="62">
        <v>-29168.010000000002</v>
      </c>
      <c r="H14" s="62">
        <v>13413.9</v>
      </c>
      <c r="I14" s="62"/>
      <c r="J14" s="62">
        <v>13413.9</v>
      </c>
      <c r="K14" s="62">
        <v>958.13571428571424</v>
      </c>
    </row>
    <row r="15" spans="1:72" x14ac:dyDescent="0.25">
      <c r="A15" s="1" t="s">
        <v>39</v>
      </c>
      <c r="B15" s="13">
        <v>135</v>
      </c>
      <c r="C15" s="62">
        <v>4637974.66</v>
      </c>
      <c r="D15" s="62">
        <v>155870.19999999992</v>
      </c>
      <c r="E15" s="62">
        <v>4637974.66</v>
      </c>
      <c r="F15" s="62">
        <v>-157632.41999999998</v>
      </c>
      <c r="G15" s="62">
        <v>-263406.96999999997</v>
      </c>
      <c r="H15" s="62">
        <v>155870.19999999992</v>
      </c>
      <c r="I15" s="62">
        <v>436</v>
      </c>
      <c r="J15" s="62">
        <v>156306.19999999992</v>
      </c>
      <c r="K15" s="62">
        <v>1157.8237037037031</v>
      </c>
    </row>
  </sheetData>
  <mergeCells count="1">
    <mergeCell ref="A1:E1"/>
  </mergeCells>
  <pageMargins left="0" right="0" top="0.55118110236220474" bottom="0.55118110236220474" header="0.31496062992125984" footer="0.31496062992125984"/>
  <pageSetup paperSize="9" scale="69" orientation="landscape" r:id="rId2"/>
  <headerFooter>
    <oddFooter>&amp;LN 7&amp;R&amp;8C.  Decroix - &amp;D - &amp;T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ED873-19A7-4DE3-B64E-A5693F100AD7}">
  <sheetPr codeName="Feuil18">
    <tabColor rgb="FF0070C0"/>
    <pageSetUpPr fitToPage="1"/>
  </sheetPr>
  <dimension ref="A1:BT8"/>
  <sheetViews>
    <sheetView showGridLines="0" zoomScaleNormal="100" workbookViewId="0">
      <pane ySplit="7" topLeftCell="A8" activePane="bottomLeft" state="frozen"/>
      <selection activeCell="T54" sqref="T54"/>
      <selection pane="bottomLeft" activeCell="D24" sqref="D24"/>
    </sheetView>
  </sheetViews>
  <sheetFormatPr baseColWidth="10" defaultRowHeight="15" x14ac:dyDescent="0.25"/>
  <cols>
    <col min="1" max="1" width="23.28515625" bestFit="1" customWidth="1"/>
    <col min="2" max="2" width="10.7109375" bestFit="1" customWidth="1"/>
    <col min="3" max="3" width="8.28515625" bestFit="1" customWidth="1"/>
    <col min="4" max="4" width="7.140625" bestFit="1" customWidth="1"/>
    <col min="5" max="5" width="8.28515625" bestFit="1" customWidth="1"/>
    <col min="6" max="6" width="7.7109375" bestFit="1" customWidth="1"/>
    <col min="7" max="7" width="22.85546875" bestFit="1" customWidth="1"/>
    <col min="8" max="8" width="7.140625" bestFit="1" customWidth="1"/>
    <col min="9" max="9" width="7.5703125" bestFit="1" customWidth="1"/>
    <col min="10" max="10" width="8.28515625" bestFit="1" customWidth="1"/>
    <col min="11" max="11" width="11.140625" bestFit="1" customWidth="1"/>
    <col min="12" max="12" width="8.28515625" bestFit="1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347</v>
      </c>
      <c r="B1" s="475"/>
      <c r="C1" s="475"/>
      <c r="D1" s="475"/>
      <c r="E1" s="476"/>
    </row>
    <row r="3" spans="1:72" x14ac:dyDescent="0.25">
      <c r="A3" s="2" t="s">
        <v>0</v>
      </c>
      <c r="B3" s="1">
        <v>10</v>
      </c>
    </row>
    <row r="4" spans="1:72" x14ac:dyDescent="0.25">
      <c r="A4" s="2" t="s">
        <v>78</v>
      </c>
      <c r="B4" t="s">
        <v>104</v>
      </c>
    </row>
    <row r="5" spans="1:72" x14ac:dyDescent="0.25">
      <c r="A5" s="2" t="s">
        <v>1</v>
      </c>
      <c r="B5" t="s">
        <v>43</v>
      </c>
    </row>
    <row r="7" spans="1:72" s="21" customFormat="1" ht="90" x14ac:dyDescent="0.25">
      <c r="A7" s="15" t="s">
        <v>44</v>
      </c>
      <c r="B7" s="22" t="s">
        <v>77</v>
      </c>
      <c r="C7" s="22" t="s">
        <v>339</v>
      </c>
      <c r="D7" s="22" t="s">
        <v>340</v>
      </c>
      <c r="E7" s="22" t="s">
        <v>341</v>
      </c>
      <c r="F7" s="22" t="s">
        <v>342</v>
      </c>
      <c r="G7" s="55" t="s">
        <v>343</v>
      </c>
      <c r="H7" s="22" t="s">
        <v>68</v>
      </c>
      <c r="I7" s="22" t="s">
        <v>344</v>
      </c>
      <c r="J7" s="22" t="s">
        <v>133</v>
      </c>
      <c r="K7" s="22" t="s">
        <v>176</v>
      </c>
      <c r="L7" s="22" t="s">
        <v>346</v>
      </c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x14ac:dyDescent="0.25">
      <c r="A8" s="1" t="s">
        <v>39</v>
      </c>
      <c r="B8" s="13"/>
      <c r="C8" s="62"/>
      <c r="D8" s="62"/>
      <c r="E8" s="62"/>
      <c r="F8" s="62"/>
      <c r="G8" s="62"/>
      <c r="H8" s="62"/>
      <c r="I8" s="62"/>
      <c r="J8" s="62"/>
      <c r="K8" s="62"/>
    </row>
  </sheetData>
  <mergeCells count="1">
    <mergeCell ref="A1:E1"/>
  </mergeCells>
  <pageMargins left="0" right="0" top="0.55118110236220474" bottom="0.55118110236220474" header="0.31496062992125984" footer="0.31496062992125984"/>
  <pageSetup paperSize="9" scale="67" orientation="landscape" r:id="rId2"/>
  <headerFooter>
    <oddFooter>&amp;LN 7&amp;R&amp;8C.  Decroix - &amp;D - &amp;T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DEF7-C9AC-4E5A-8502-6AFA7E052884}">
  <sheetPr codeName="Feuil16">
    <tabColor rgb="FF0070C0"/>
    <pageSetUpPr fitToPage="1"/>
  </sheetPr>
  <dimension ref="A1:BT8"/>
  <sheetViews>
    <sheetView showGridLines="0" zoomScaleNormal="100" workbookViewId="0">
      <pane ySplit="7" topLeftCell="A8" activePane="bottomLeft" state="frozen"/>
      <selection activeCell="T54" sqref="T54"/>
      <selection pane="bottomLeft" activeCell="D24" sqref="D24"/>
    </sheetView>
  </sheetViews>
  <sheetFormatPr baseColWidth="10" defaultRowHeight="15" x14ac:dyDescent="0.25"/>
  <cols>
    <col min="1" max="1" width="23.28515625" bestFit="1" customWidth="1"/>
    <col min="2" max="2" width="11.7109375" bestFit="1" customWidth="1"/>
    <col min="3" max="3" width="13.28515625" bestFit="1" customWidth="1"/>
    <col min="4" max="4" width="11.5703125" bestFit="1" customWidth="1"/>
    <col min="5" max="5" width="20.85546875" bestFit="1" customWidth="1"/>
    <col min="6" max="6" width="3.5703125" bestFit="1" customWidth="1"/>
    <col min="7" max="7" width="5.7109375" bestFit="1" customWidth="1"/>
    <col min="8" max="8" width="8.140625" bestFit="1" customWidth="1"/>
    <col min="9" max="9" width="9.140625" bestFit="1" customWidth="1"/>
    <col min="10" max="10" width="17.7109375" bestFit="1" customWidth="1"/>
    <col min="11" max="11" width="21" bestFit="1" customWidth="1"/>
    <col min="12" max="12" width="7.7109375" bestFit="1" customWidth="1"/>
    <col min="13" max="13" width="11.140625" bestFit="1" customWidth="1"/>
    <col min="14" max="14" width="6.5703125" bestFit="1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347</v>
      </c>
      <c r="B1" s="475"/>
      <c r="C1" s="475"/>
      <c r="D1" s="475"/>
      <c r="E1" s="476"/>
    </row>
    <row r="4" spans="1:72" x14ac:dyDescent="0.25">
      <c r="A4" s="2" t="s">
        <v>0</v>
      </c>
      <c r="B4" s="1">
        <v>10</v>
      </c>
    </row>
    <row r="5" spans="1:72" x14ac:dyDescent="0.25">
      <c r="A5" s="2" t="s">
        <v>78</v>
      </c>
      <c r="B5" t="s">
        <v>43</v>
      </c>
    </row>
    <row r="7" spans="1:72" s="21" customFormat="1" ht="105" x14ac:dyDescent="0.25">
      <c r="A7" s="15" t="s">
        <v>44</v>
      </c>
      <c r="B7" s="15" t="s">
        <v>60</v>
      </c>
      <c r="C7" s="15" t="s">
        <v>1</v>
      </c>
      <c r="D7" s="15" t="s">
        <v>3</v>
      </c>
      <c r="E7" s="15" t="s">
        <v>50</v>
      </c>
      <c r="F7" s="22" t="s">
        <v>77</v>
      </c>
      <c r="G7" s="22" t="s">
        <v>384</v>
      </c>
      <c r="H7" s="22" t="s">
        <v>181</v>
      </c>
      <c r="I7" s="22" t="s">
        <v>385</v>
      </c>
      <c r="J7" s="43" t="s">
        <v>174</v>
      </c>
      <c r="K7" s="43" t="s">
        <v>175</v>
      </c>
      <c r="L7" s="22" t="s">
        <v>61</v>
      </c>
      <c r="M7" s="22" t="s">
        <v>176</v>
      </c>
      <c r="N7" s="22" t="s">
        <v>346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x14ac:dyDescent="0.25">
      <c r="A8" s="480" t="s">
        <v>39</v>
      </c>
      <c r="B8" s="481"/>
      <c r="C8" s="481"/>
      <c r="D8" s="481"/>
      <c r="E8" s="481"/>
      <c r="F8" s="13"/>
      <c r="G8" s="159"/>
      <c r="H8" s="62"/>
      <c r="I8" s="62"/>
      <c r="J8" s="17"/>
      <c r="K8" s="17"/>
      <c r="L8" s="62"/>
      <c r="M8" s="62"/>
      <c r="N8" s="20"/>
    </row>
  </sheetData>
  <mergeCells count="2">
    <mergeCell ref="A1:E1"/>
    <mergeCell ref="A8:E8"/>
  </mergeCells>
  <pageMargins left="0" right="0" top="0.55118110236220474" bottom="0.55118110236220474" header="0.31496062992125984" footer="0.31496062992125984"/>
  <pageSetup paperSize="9" scale="49" orientation="landscape" r:id="rId2"/>
  <headerFooter>
    <oddFooter>&amp;LN 7&amp;R&amp;8C.  Decroix - &amp;D - &amp;T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euil19">
    <tabColor rgb="FF0070C0"/>
    <pageSetUpPr fitToPage="1"/>
  </sheetPr>
  <dimension ref="A1:BT9"/>
  <sheetViews>
    <sheetView showGridLines="0" zoomScaleNormal="100" workbookViewId="0">
      <pane ySplit="8" topLeftCell="A9" activePane="bottomLeft" state="frozen"/>
      <selection activeCell="T54" sqref="T54"/>
      <selection pane="bottomLeft" activeCell="E17" sqref="E17"/>
    </sheetView>
  </sheetViews>
  <sheetFormatPr baseColWidth="10" defaultRowHeight="15" x14ac:dyDescent="0.25"/>
  <cols>
    <col min="1" max="1" width="23.28515625" bestFit="1" customWidth="1"/>
    <col min="2" max="2" width="21.85546875" bestFit="1" customWidth="1"/>
    <col min="3" max="3" width="8.140625" bestFit="1" customWidth="1"/>
    <col min="4" max="4" width="7.7109375" bestFit="1" customWidth="1"/>
    <col min="5" max="5" width="8.42578125" bestFit="1" customWidth="1"/>
    <col min="6" max="6" width="6.5703125" bestFit="1" customWidth="1"/>
    <col min="7" max="7" width="21" bestFit="1" customWidth="1"/>
    <col min="8" max="8" width="7.7109375" bestFit="1" customWidth="1"/>
    <col min="9" max="9" width="7.140625" bestFit="1" customWidth="1"/>
    <col min="10" max="10" width="9.28515625" bestFit="1" customWidth="1"/>
    <col min="11" max="11" width="11.140625" bestFit="1" customWidth="1"/>
    <col min="12" max="12" width="14.42578125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324</v>
      </c>
      <c r="B1" s="475"/>
      <c r="C1" s="475"/>
      <c r="D1" s="475"/>
      <c r="E1" s="476"/>
    </row>
    <row r="2" spans="1:72" ht="50.1" customHeight="1" x14ac:dyDescent="0.25">
      <c r="A2" s="160"/>
      <c r="B2" s="160"/>
      <c r="C2" s="160"/>
      <c r="D2" s="160"/>
      <c r="E2" s="160"/>
    </row>
    <row r="3" spans="1:72" x14ac:dyDescent="0.25">
      <c r="A3" s="2" t="s">
        <v>0</v>
      </c>
      <c r="B3" s="1">
        <v>30</v>
      </c>
    </row>
    <row r="4" spans="1:72" x14ac:dyDescent="0.25">
      <c r="A4" s="2" t="s">
        <v>78</v>
      </c>
      <c r="B4" t="s">
        <v>43</v>
      </c>
    </row>
    <row r="5" spans="1:72" x14ac:dyDescent="0.25">
      <c r="A5" s="2" t="s">
        <v>60</v>
      </c>
      <c r="B5" t="s">
        <v>80</v>
      </c>
    </row>
    <row r="6" spans="1:72" x14ac:dyDescent="0.25">
      <c r="A6" s="2" t="s">
        <v>1</v>
      </c>
      <c r="B6" t="s">
        <v>43</v>
      </c>
    </row>
    <row r="8" spans="1:72" s="21" customFormat="1" ht="75" x14ac:dyDescent="0.25">
      <c r="A8" s="15" t="s">
        <v>44</v>
      </c>
      <c r="B8" s="22" t="s">
        <v>77</v>
      </c>
      <c r="C8" s="22" t="s">
        <v>181</v>
      </c>
      <c r="D8" s="22" t="s">
        <v>212</v>
      </c>
      <c r="E8" s="22" t="s">
        <v>173</v>
      </c>
      <c r="F8" s="22" t="s">
        <v>174</v>
      </c>
      <c r="G8" s="55" t="s">
        <v>175</v>
      </c>
      <c r="H8" s="22" t="s">
        <v>61</v>
      </c>
      <c r="I8" s="22" t="s">
        <v>172</v>
      </c>
      <c r="J8" s="22" t="s">
        <v>143</v>
      </c>
      <c r="K8" s="22" t="s">
        <v>176</v>
      </c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</row>
    <row r="9" spans="1:72" x14ac:dyDescent="0.25">
      <c r="A9" s="1" t="s">
        <v>39</v>
      </c>
      <c r="B9" s="13"/>
      <c r="C9" s="62"/>
      <c r="D9" s="62"/>
      <c r="E9" s="62"/>
      <c r="F9" s="62"/>
      <c r="G9" s="62"/>
      <c r="H9" s="62"/>
      <c r="I9" s="62"/>
      <c r="J9" s="62"/>
      <c r="K9" s="62"/>
    </row>
  </sheetData>
  <mergeCells count="1">
    <mergeCell ref="A1:E1"/>
  </mergeCells>
  <pageMargins left="0" right="0" top="0.55118110236220474" bottom="0.55118110236220474" header="0.31496062992125984" footer="0.31496062992125984"/>
  <pageSetup paperSize="9" scale="91" fitToHeight="2" orientation="landscape" r:id="rId2"/>
  <headerFooter>
    <oddFooter>&amp;R&amp;8C.  Decroix - &amp;D - &amp;T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2EDE-512B-452C-88E1-F789808F7EC3}">
  <sheetPr codeName="Feuil20">
    <tabColor rgb="FF0070C0"/>
    <pageSetUpPr fitToPage="1"/>
  </sheetPr>
  <dimension ref="A1:BT21"/>
  <sheetViews>
    <sheetView showGridLines="0" zoomScaleNormal="100" zoomScaleSheetLayoutView="100" workbookViewId="0">
      <pane ySplit="7" topLeftCell="A8" activePane="bottomLeft" state="frozen"/>
      <selection activeCell="T54" sqref="T54"/>
      <selection pane="bottomLeft" activeCell="J13" sqref="J13"/>
    </sheetView>
  </sheetViews>
  <sheetFormatPr baseColWidth="10" defaultRowHeight="15" x14ac:dyDescent="0.25"/>
  <cols>
    <col min="1" max="1" width="23.28515625" bestFit="1" customWidth="1"/>
    <col min="2" max="2" width="8.85546875" bestFit="1" customWidth="1"/>
    <col min="3" max="3" width="11.7109375" bestFit="1" customWidth="1"/>
    <col min="4" max="4" width="9.28515625" bestFit="1" customWidth="1"/>
    <col min="5" max="5" width="11.7109375" bestFit="1" customWidth="1"/>
    <col min="6" max="6" width="10.42578125" bestFit="1" customWidth="1"/>
    <col min="7" max="7" width="21" bestFit="1" customWidth="1"/>
    <col min="8" max="8" width="9.28515625" bestFit="1" customWidth="1"/>
    <col min="9" max="9" width="7.7109375" bestFit="1" customWidth="1"/>
    <col min="10" max="10" width="9.28515625" bestFit="1" customWidth="1"/>
    <col min="11" max="11" width="11.140625" bestFit="1" customWidth="1"/>
    <col min="12" max="12" width="14.42578125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322</v>
      </c>
      <c r="B1" s="475"/>
      <c r="C1" s="475"/>
      <c r="D1" s="475"/>
      <c r="E1" s="476"/>
    </row>
    <row r="3" spans="1:72" x14ac:dyDescent="0.25">
      <c r="A3" s="2" t="s">
        <v>0</v>
      </c>
      <c r="B3" t="s">
        <v>43</v>
      </c>
    </row>
    <row r="4" spans="1:72" x14ac:dyDescent="0.25">
      <c r="A4" s="2" t="s">
        <v>78</v>
      </c>
      <c r="B4" t="s">
        <v>28</v>
      </c>
    </row>
    <row r="5" spans="1:72" x14ac:dyDescent="0.25">
      <c r="A5" s="2" t="s">
        <v>60</v>
      </c>
      <c r="B5" t="s">
        <v>43</v>
      </c>
    </row>
    <row r="7" spans="1:72" s="21" customFormat="1" ht="75" x14ac:dyDescent="0.25">
      <c r="A7" s="15" t="s">
        <v>44</v>
      </c>
      <c r="B7" s="22" t="s">
        <v>77</v>
      </c>
      <c r="C7" s="22" t="s">
        <v>181</v>
      </c>
      <c r="D7" s="22" t="s">
        <v>212</v>
      </c>
      <c r="E7" s="22" t="s">
        <v>173</v>
      </c>
      <c r="F7" s="22" t="s">
        <v>174</v>
      </c>
      <c r="G7" s="55" t="s">
        <v>175</v>
      </c>
      <c r="H7" s="22" t="s">
        <v>61</v>
      </c>
      <c r="I7" s="22" t="s">
        <v>172</v>
      </c>
      <c r="J7" s="22" t="s">
        <v>143</v>
      </c>
      <c r="K7" s="22" t="s">
        <v>176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s="21" customFormat="1" x14ac:dyDescent="0.25">
      <c r="A8" s="1" t="s">
        <v>114</v>
      </c>
      <c r="B8" s="104">
        <v>14</v>
      </c>
      <c r="C8" s="62">
        <v>411655.91000000009</v>
      </c>
      <c r="D8" s="62">
        <v>29084.739999999998</v>
      </c>
      <c r="E8" s="62">
        <v>411655.91000000009</v>
      </c>
      <c r="F8" s="62">
        <v>-33343.279999999999</v>
      </c>
      <c r="G8" s="62">
        <v>-1667</v>
      </c>
      <c r="H8" s="62">
        <v>29084.739999999998</v>
      </c>
      <c r="I8" s="62"/>
      <c r="J8" s="62">
        <v>29084.739999999998</v>
      </c>
      <c r="K8" s="334">
        <v>2077.4814285714283</v>
      </c>
    </row>
    <row r="9" spans="1:72" s="21" customFormat="1" x14ac:dyDescent="0.25">
      <c r="A9" s="1" t="s">
        <v>33</v>
      </c>
      <c r="B9" s="104">
        <v>8</v>
      </c>
      <c r="C9" s="62">
        <v>275858.86</v>
      </c>
      <c r="D9" s="62">
        <v>5073.92</v>
      </c>
      <c r="E9" s="62">
        <v>275858.86</v>
      </c>
      <c r="F9" s="62">
        <v>-37092.79</v>
      </c>
      <c r="G9" s="62">
        <v>0</v>
      </c>
      <c r="H9" s="62">
        <v>5073.92</v>
      </c>
      <c r="I9" s="62"/>
      <c r="J9" s="62">
        <v>5073.92</v>
      </c>
      <c r="K9" s="334">
        <v>634.24</v>
      </c>
    </row>
    <row r="10" spans="1:72" s="21" customFormat="1" x14ac:dyDescent="0.25">
      <c r="A10" s="1" t="s">
        <v>349</v>
      </c>
      <c r="B10" s="104">
        <v>16</v>
      </c>
      <c r="C10" s="62">
        <v>458884.37000000005</v>
      </c>
      <c r="D10" s="62">
        <v>10821.31</v>
      </c>
      <c r="E10" s="62">
        <v>458884.37000000005</v>
      </c>
      <c r="F10" s="62">
        <v>-29891.090000000004</v>
      </c>
      <c r="G10" s="62">
        <v>-7084</v>
      </c>
      <c r="H10" s="62">
        <v>10821.31</v>
      </c>
      <c r="I10" s="62"/>
      <c r="J10" s="62">
        <v>10821.31</v>
      </c>
      <c r="K10" s="334">
        <v>676.33187499999997</v>
      </c>
    </row>
    <row r="11" spans="1:72" s="21" customFormat="1" x14ac:dyDescent="0.25">
      <c r="A11" s="1" t="s">
        <v>355</v>
      </c>
      <c r="B11" s="104">
        <v>11</v>
      </c>
      <c r="C11" s="62">
        <v>317188.88</v>
      </c>
      <c r="D11" s="62">
        <v>21195.990000000005</v>
      </c>
      <c r="E11" s="62">
        <v>317188.88</v>
      </c>
      <c r="F11" s="62">
        <v>-29145.790000000005</v>
      </c>
      <c r="G11" s="62">
        <v>-417</v>
      </c>
      <c r="H11" s="62">
        <v>21195.990000000005</v>
      </c>
      <c r="I11" s="62"/>
      <c r="J11" s="62">
        <v>21195.990000000005</v>
      </c>
      <c r="K11" s="334">
        <v>1926.9081818181824</v>
      </c>
    </row>
    <row r="12" spans="1:72" s="21" customFormat="1" x14ac:dyDescent="0.25">
      <c r="A12" s="1" t="s">
        <v>367</v>
      </c>
      <c r="B12" s="104">
        <v>23</v>
      </c>
      <c r="C12" s="62">
        <v>700061.62999999989</v>
      </c>
      <c r="D12" s="62">
        <v>25167.41</v>
      </c>
      <c r="E12" s="62">
        <v>700061.62999999989</v>
      </c>
      <c r="F12" s="62">
        <v>-62662.3</v>
      </c>
      <c r="G12" s="62">
        <v>-10713.45</v>
      </c>
      <c r="H12" s="62">
        <v>25167.41</v>
      </c>
      <c r="I12" s="62"/>
      <c r="J12" s="62">
        <v>25167.41</v>
      </c>
      <c r="K12" s="334">
        <v>1094.2352173913043</v>
      </c>
    </row>
    <row r="13" spans="1:72" s="21" customFormat="1" x14ac:dyDescent="0.25">
      <c r="A13" s="61" t="s">
        <v>39</v>
      </c>
      <c r="B13" s="104">
        <v>72</v>
      </c>
      <c r="C13" s="103">
        <v>2163649.6500000008</v>
      </c>
      <c r="D13" s="103">
        <v>91343.37000000001</v>
      </c>
      <c r="E13" s="103">
        <v>2163649.6500000008</v>
      </c>
      <c r="F13" s="103">
        <v>-192135.25000000003</v>
      </c>
      <c r="G13" s="103">
        <v>-19881.449999999997</v>
      </c>
      <c r="H13" s="103">
        <v>91343.37000000001</v>
      </c>
      <c r="I13" s="103"/>
      <c r="J13" s="103">
        <v>91343.37000000001</v>
      </c>
      <c r="K13" s="105">
        <v>1268.6579166666668</v>
      </c>
    </row>
    <row r="14" spans="1:72" s="21" customFormat="1" x14ac:dyDescent="0.25">
      <c r="A14"/>
      <c r="B14"/>
      <c r="C14"/>
      <c r="D14"/>
      <c r="E14"/>
      <c r="F14"/>
      <c r="G14"/>
      <c r="H14"/>
      <c r="I14"/>
      <c r="J14"/>
      <c r="K14"/>
    </row>
    <row r="15" spans="1:72" s="21" customFormat="1" x14ac:dyDescent="0.25">
      <c r="A15"/>
      <c r="B15"/>
      <c r="C15"/>
      <c r="D15"/>
      <c r="E15"/>
      <c r="F15"/>
      <c r="G15"/>
      <c r="H15"/>
      <c r="I15"/>
      <c r="J15"/>
      <c r="K15"/>
    </row>
    <row r="16" spans="1:72" s="21" customFormat="1" x14ac:dyDescent="0.25">
      <c r="A16"/>
      <c r="B16"/>
      <c r="C16"/>
      <c r="D16"/>
      <c r="E16"/>
      <c r="F16"/>
      <c r="G16"/>
      <c r="H16"/>
      <c r="I16"/>
      <c r="J16"/>
      <c r="K16"/>
    </row>
    <row r="17" spans="1:11" s="21" customFormat="1" x14ac:dyDescent="0.25">
      <c r="A17"/>
      <c r="B17"/>
      <c r="C17"/>
      <c r="D17"/>
      <c r="E17"/>
      <c r="F17"/>
      <c r="G17"/>
      <c r="H17"/>
      <c r="I17"/>
      <c r="J17"/>
      <c r="K17"/>
    </row>
    <row r="18" spans="1:11" s="21" customFormat="1" x14ac:dyDescent="0.25">
      <c r="A18"/>
      <c r="B18"/>
      <c r="C18"/>
      <c r="D18"/>
      <c r="E18"/>
      <c r="F18"/>
      <c r="G18"/>
      <c r="H18"/>
      <c r="I18"/>
      <c r="J18"/>
      <c r="K18"/>
    </row>
    <row r="19" spans="1:11" s="21" customFormat="1" x14ac:dyDescent="0.25">
      <c r="A19"/>
      <c r="B19"/>
      <c r="C19"/>
      <c r="D19"/>
      <c r="E19"/>
      <c r="F19"/>
      <c r="G19"/>
      <c r="H19"/>
      <c r="I19"/>
      <c r="J19"/>
      <c r="K19"/>
    </row>
    <row r="20" spans="1:11" s="21" customFormat="1" x14ac:dyDescent="0.25">
      <c r="A20"/>
      <c r="B20"/>
      <c r="C20"/>
      <c r="D20"/>
      <c r="E20"/>
      <c r="F20"/>
      <c r="G20"/>
      <c r="H20"/>
      <c r="I20"/>
      <c r="J20"/>
      <c r="K20"/>
    </row>
    <row r="21" spans="1:11" s="21" customFormat="1" x14ac:dyDescent="0.25">
      <c r="A21"/>
      <c r="B21"/>
      <c r="C21"/>
      <c r="D21"/>
      <c r="E21"/>
      <c r="F21"/>
      <c r="G21"/>
      <c r="H21"/>
      <c r="I21"/>
      <c r="J21"/>
      <c r="K21"/>
    </row>
  </sheetData>
  <mergeCells count="1">
    <mergeCell ref="A1:E1"/>
  </mergeCells>
  <pageMargins left="0" right="0" top="0.55118110236220474" bottom="0.55118110236220474" header="0.31496062992125984" footer="0.31496062992125984"/>
  <pageSetup paperSize="9" scale="95" orientation="landscape" r:id="rId2"/>
  <headerFooter>
    <oddFooter>&amp;LN 7&amp;R&amp;8C.  Decroix - &amp;D - &amp;T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7745-6FAE-4994-ABCF-CAC5424C4178}">
  <sheetPr codeName="Feuil21">
    <tabColor rgb="FF0070C0"/>
    <pageSetUpPr fitToPage="1"/>
  </sheetPr>
  <dimension ref="A1:BT21"/>
  <sheetViews>
    <sheetView showGridLines="0" zoomScaleNormal="100" workbookViewId="0">
      <pane ySplit="7" topLeftCell="A8" activePane="bottomLeft" state="frozen"/>
      <selection activeCell="T54" sqref="T54"/>
      <selection pane="bottomLeft" activeCell="D9" sqref="D9"/>
    </sheetView>
  </sheetViews>
  <sheetFormatPr baseColWidth="10" defaultRowHeight="15" x14ac:dyDescent="0.25"/>
  <cols>
    <col min="1" max="1" width="23.28515625" bestFit="1" customWidth="1"/>
    <col min="2" max="2" width="8.85546875" bestFit="1" customWidth="1"/>
    <col min="3" max="3" width="8.140625" bestFit="1" customWidth="1"/>
    <col min="4" max="4" width="7.7109375" bestFit="1" customWidth="1"/>
    <col min="5" max="5" width="8.42578125" bestFit="1" customWidth="1"/>
    <col min="6" max="6" width="7.7109375" bestFit="1" customWidth="1"/>
    <col min="7" max="7" width="21" bestFit="1" customWidth="1"/>
    <col min="8" max="8" width="7.7109375" bestFit="1" customWidth="1"/>
    <col min="9" max="9" width="7.140625" bestFit="1" customWidth="1"/>
    <col min="10" max="10" width="9.28515625" bestFit="1" customWidth="1"/>
    <col min="11" max="11" width="11.140625" bestFit="1" customWidth="1"/>
    <col min="12" max="12" width="14.42578125" customWidth="1"/>
    <col min="13" max="13" width="5" customWidth="1"/>
    <col min="14" max="14" width="6.5703125" customWidth="1"/>
    <col min="15" max="15" width="18.85546875" customWidth="1"/>
    <col min="16" max="16" width="18.42578125" bestFit="1" customWidth="1"/>
    <col min="17" max="17" width="11.140625" customWidth="1"/>
    <col min="18" max="19" width="10.5703125" customWidth="1"/>
    <col min="20" max="20" width="7.5703125" customWidth="1"/>
    <col min="21" max="21" width="8.85546875" customWidth="1"/>
    <col min="22" max="22" width="7.5703125" customWidth="1"/>
    <col min="23" max="23" width="14.5703125" customWidth="1"/>
    <col min="24" max="25" width="8.85546875" customWidth="1"/>
    <col min="26" max="26" width="18.85546875" bestFit="1" customWidth="1"/>
    <col min="27" max="27" width="18.42578125" bestFit="1" customWidth="1"/>
    <col min="28" max="28" width="11.140625" customWidth="1"/>
    <col min="29" max="30" width="10.5703125" customWidth="1"/>
    <col min="31" max="31" width="7.85546875" customWidth="1"/>
    <col min="32" max="32" width="10.42578125" customWidth="1"/>
    <col min="33" max="33" width="8.85546875" customWidth="1"/>
    <col min="34" max="34" width="10.42578125" customWidth="1"/>
    <col min="35" max="36" width="9.42578125" customWidth="1"/>
    <col min="37" max="37" width="18.85546875" bestFit="1" customWidth="1"/>
    <col min="38" max="38" width="18.42578125" bestFit="1" customWidth="1"/>
    <col min="39" max="39" width="11.140625" customWidth="1"/>
    <col min="40" max="41" width="10.5703125" customWidth="1"/>
    <col min="42" max="44" width="9.42578125" customWidth="1"/>
    <col min="45" max="45" width="19.85546875" customWidth="1"/>
    <col min="46" max="46" width="6.85546875" customWidth="1"/>
    <col min="47" max="47" width="6.5703125" customWidth="1"/>
    <col min="48" max="48" width="18.85546875" bestFit="1" customWidth="1"/>
    <col min="49" max="49" width="18.42578125" customWidth="1"/>
    <col min="50" max="50" width="11.140625" customWidth="1"/>
    <col min="51" max="52" width="10.5703125" customWidth="1"/>
    <col min="53" max="53" width="7.5703125" customWidth="1"/>
    <col min="54" max="54" width="8.85546875" customWidth="1"/>
    <col min="55" max="55" width="7.5703125" customWidth="1"/>
    <col min="56" max="56" width="20.85546875" bestFit="1" customWidth="1"/>
    <col min="57" max="57" width="8.42578125" customWidth="1"/>
    <col min="58" max="58" width="9.42578125" customWidth="1"/>
    <col min="59" max="59" width="18.85546875" customWidth="1"/>
    <col min="60" max="60" width="18.42578125" customWidth="1"/>
    <col min="61" max="61" width="11.140625" customWidth="1"/>
    <col min="62" max="63" width="10.5703125" customWidth="1"/>
    <col min="64" max="64" width="7.5703125" customWidth="1"/>
    <col min="65" max="66" width="9.42578125" customWidth="1"/>
    <col min="67" max="67" width="16.140625" bestFit="1" customWidth="1"/>
    <col min="68" max="68" width="19.140625" bestFit="1" customWidth="1"/>
    <col min="69" max="69" width="19.42578125" customWidth="1"/>
    <col min="70" max="70" width="14.85546875" customWidth="1"/>
    <col min="71" max="71" width="24.5703125" bestFit="1" customWidth="1"/>
    <col min="72" max="72" width="25.5703125" bestFit="1" customWidth="1"/>
    <col min="73" max="73" width="17" bestFit="1" customWidth="1"/>
    <col min="74" max="74" width="20.42578125" bestFit="1" customWidth="1"/>
    <col min="75" max="75" width="21" bestFit="1" customWidth="1"/>
    <col min="76" max="76" width="14.140625" bestFit="1" customWidth="1"/>
    <col min="77" max="77" width="14.85546875" bestFit="1" customWidth="1"/>
    <col min="78" max="78" width="17" bestFit="1" customWidth="1"/>
    <col min="79" max="79" width="20.42578125" bestFit="1" customWidth="1"/>
    <col min="80" max="80" width="21" bestFit="1" customWidth="1"/>
    <col min="81" max="81" width="14.140625" bestFit="1" customWidth="1"/>
    <col min="82" max="82" width="14.85546875" bestFit="1" customWidth="1"/>
    <col min="83" max="83" width="17" bestFit="1" customWidth="1"/>
    <col min="84" max="84" width="20.42578125" bestFit="1" customWidth="1"/>
    <col min="85" max="85" width="21" bestFit="1" customWidth="1"/>
    <col min="86" max="86" width="14.140625" bestFit="1" customWidth="1"/>
    <col min="87" max="87" width="14.85546875" bestFit="1" customWidth="1"/>
    <col min="88" max="88" width="17" bestFit="1" customWidth="1"/>
    <col min="89" max="89" width="20.42578125" bestFit="1" customWidth="1"/>
    <col min="90" max="90" width="21" bestFit="1" customWidth="1"/>
    <col min="91" max="91" width="14.140625" bestFit="1" customWidth="1"/>
    <col min="92" max="92" width="14.85546875" bestFit="1" customWidth="1"/>
    <col min="93" max="93" width="17" bestFit="1" customWidth="1"/>
    <col min="94" max="94" width="20.42578125" bestFit="1" customWidth="1"/>
    <col min="95" max="95" width="21" bestFit="1" customWidth="1"/>
    <col min="96" max="96" width="19.140625" bestFit="1" customWidth="1"/>
    <col min="97" max="97" width="19.85546875" bestFit="1" customWidth="1"/>
    <col min="98" max="98" width="22" bestFit="1" customWidth="1"/>
    <col min="99" max="99" width="25.42578125" bestFit="1" customWidth="1"/>
    <col min="100" max="100" width="26" bestFit="1" customWidth="1"/>
  </cols>
  <sheetData>
    <row r="1" spans="1:72" ht="50.1" customHeight="1" thickBot="1" x14ac:dyDescent="0.3">
      <c r="A1" s="474" t="s">
        <v>126</v>
      </c>
      <c r="B1" s="475"/>
      <c r="C1" s="475"/>
      <c r="D1" s="475"/>
      <c r="E1" s="476"/>
    </row>
    <row r="4" spans="1:72" x14ac:dyDescent="0.25">
      <c r="A4" s="2" t="s">
        <v>0</v>
      </c>
      <c r="B4" t="s">
        <v>43</v>
      </c>
    </row>
    <row r="5" spans="1:72" x14ac:dyDescent="0.25">
      <c r="A5" s="2" t="s">
        <v>78</v>
      </c>
      <c r="B5" t="s">
        <v>43</v>
      </c>
    </row>
    <row r="7" spans="1:72" s="21" customFormat="1" ht="75" x14ac:dyDescent="0.25">
      <c r="A7" s="15" t="s">
        <v>44</v>
      </c>
      <c r="B7" s="22" t="s">
        <v>77</v>
      </c>
      <c r="C7" s="22" t="s">
        <v>181</v>
      </c>
      <c r="D7" s="22" t="s">
        <v>212</v>
      </c>
      <c r="E7" s="22" t="s">
        <v>173</v>
      </c>
      <c r="F7" s="22" t="s">
        <v>174</v>
      </c>
      <c r="G7" s="55" t="s">
        <v>175</v>
      </c>
      <c r="H7" s="22" t="s">
        <v>61</v>
      </c>
      <c r="I7" s="22" t="s">
        <v>172</v>
      </c>
      <c r="J7" s="22" t="s">
        <v>143</v>
      </c>
      <c r="K7" s="22" t="s">
        <v>176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</row>
    <row r="8" spans="1:72" s="21" customFormat="1" x14ac:dyDescent="0.25">
      <c r="A8" s="61" t="s">
        <v>39</v>
      </c>
      <c r="B8" s="104"/>
      <c r="C8" s="103"/>
      <c r="D8" s="103"/>
      <c r="E8" s="103"/>
      <c r="F8" s="103"/>
      <c r="G8" s="103"/>
      <c r="H8" s="103"/>
      <c r="I8" s="103"/>
      <c r="J8" s="103"/>
      <c r="K8" s="105"/>
    </row>
    <row r="9" spans="1:72" s="21" customFormat="1" x14ac:dyDescent="0.25">
      <c r="A9"/>
      <c r="B9"/>
      <c r="C9"/>
      <c r="D9"/>
      <c r="E9"/>
      <c r="F9"/>
      <c r="G9"/>
      <c r="H9"/>
      <c r="I9"/>
      <c r="J9"/>
      <c r="K9"/>
    </row>
    <row r="10" spans="1:72" s="21" customFormat="1" x14ac:dyDescent="0.25">
      <c r="A10"/>
      <c r="B10"/>
      <c r="C10"/>
      <c r="D10"/>
      <c r="E10"/>
      <c r="F10"/>
      <c r="G10"/>
      <c r="H10"/>
      <c r="I10"/>
      <c r="J10"/>
      <c r="K10"/>
    </row>
    <row r="11" spans="1:72" s="21" customFormat="1" x14ac:dyDescent="0.25">
      <c r="A11"/>
      <c r="B11"/>
      <c r="C11"/>
      <c r="D11"/>
      <c r="E11"/>
      <c r="F11"/>
      <c r="G11"/>
      <c r="H11"/>
      <c r="I11"/>
      <c r="J11"/>
      <c r="K11"/>
    </row>
    <row r="12" spans="1:72" s="21" customFormat="1" x14ac:dyDescent="0.25">
      <c r="A12"/>
      <c r="B12"/>
      <c r="C12"/>
      <c r="D12"/>
      <c r="E12"/>
      <c r="F12"/>
      <c r="G12"/>
      <c r="H12"/>
      <c r="I12"/>
      <c r="J12"/>
      <c r="K12"/>
    </row>
    <row r="13" spans="1:72" s="21" customFormat="1" x14ac:dyDescent="0.25">
      <c r="A13"/>
      <c r="B13"/>
      <c r="C13"/>
      <c r="D13"/>
      <c r="E13"/>
      <c r="F13"/>
      <c r="G13"/>
      <c r="H13"/>
      <c r="I13"/>
      <c r="J13"/>
      <c r="K13"/>
    </row>
    <row r="14" spans="1:72" s="21" customFormat="1" x14ac:dyDescent="0.25">
      <c r="A14"/>
      <c r="B14"/>
      <c r="C14"/>
      <c r="D14"/>
      <c r="E14"/>
      <c r="F14"/>
      <c r="G14"/>
      <c r="H14"/>
      <c r="I14"/>
      <c r="J14"/>
      <c r="K14"/>
    </row>
    <row r="15" spans="1:72" s="21" customFormat="1" x14ac:dyDescent="0.25">
      <c r="A15"/>
      <c r="B15"/>
      <c r="C15"/>
      <c r="D15"/>
      <c r="E15"/>
      <c r="F15"/>
      <c r="G15"/>
      <c r="H15"/>
      <c r="I15"/>
      <c r="J15"/>
      <c r="K15"/>
    </row>
    <row r="16" spans="1:72" s="21" customFormat="1" x14ac:dyDescent="0.25">
      <c r="A16"/>
      <c r="B16"/>
      <c r="C16"/>
      <c r="D16"/>
      <c r="E16"/>
      <c r="F16"/>
      <c r="G16"/>
      <c r="H16"/>
      <c r="I16"/>
      <c r="J16"/>
      <c r="K16"/>
    </row>
    <row r="17" spans="1:11" s="21" customFormat="1" x14ac:dyDescent="0.25">
      <c r="A17"/>
      <c r="B17"/>
      <c r="C17"/>
      <c r="D17"/>
      <c r="E17"/>
      <c r="F17"/>
      <c r="G17"/>
      <c r="H17"/>
      <c r="I17"/>
      <c r="J17"/>
      <c r="K17"/>
    </row>
    <row r="18" spans="1:11" s="21" customFormat="1" x14ac:dyDescent="0.25">
      <c r="A18"/>
      <c r="B18"/>
      <c r="C18"/>
      <c r="D18"/>
      <c r="E18"/>
      <c r="F18"/>
      <c r="G18"/>
      <c r="H18"/>
      <c r="I18"/>
      <c r="J18"/>
      <c r="K18"/>
    </row>
    <row r="19" spans="1:11" s="21" customFormat="1" x14ac:dyDescent="0.25">
      <c r="A19"/>
      <c r="B19"/>
      <c r="C19"/>
      <c r="D19"/>
      <c r="E19"/>
      <c r="F19"/>
      <c r="G19"/>
      <c r="H19"/>
      <c r="I19"/>
      <c r="J19"/>
      <c r="K19"/>
    </row>
    <row r="20" spans="1:11" s="21" customFormat="1" x14ac:dyDescent="0.25">
      <c r="A20"/>
      <c r="B20"/>
      <c r="C20"/>
      <c r="D20"/>
      <c r="E20"/>
      <c r="F20"/>
      <c r="G20"/>
      <c r="H20"/>
      <c r="I20"/>
      <c r="J20"/>
      <c r="K20"/>
    </row>
    <row r="21" spans="1:11" s="21" customFormat="1" x14ac:dyDescent="0.25">
      <c r="A21"/>
      <c r="B21"/>
      <c r="C21"/>
      <c r="D21"/>
      <c r="E21"/>
      <c r="F21"/>
      <c r="G21"/>
      <c r="H21"/>
      <c r="I21"/>
      <c r="J21"/>
      <c r="K21"/>
    </row>
  </sheetData>
  <mergeCells count="1">
    <mergeCell ref="A1:E1"/>
  </mergeCells>
  <pageMargins left="0" right="0" top="0.55118110236220474" bottom="0.55118110236220474" header="0.31496062992125984" footer="0.31496062992125984"/>
  <pageSetup paperSize="9" scale="98" orientation="landscape" r:id="rId2"/>
  <headerFooter>
    <oddFooter>&amp;LN 7&amp;R&amp;8C.  Decroix - &amp;D - &amp;T</oddFooter>
  </headerFooter>
  <drawing r:id="rId3"/>
  <extLst>
    <ext xmlns:x14="http://schemas.microsoft.com/office/spreadsheetml/2009/9/main" uri="{A8765BA9-456A-4dab-B4F3-ACF838C121DE}">
      <x14:slicerList>
        <x14:slicer r:id="rId4"/>
      </x14:slicerList>
    </ext>
    <ext xmlns:x15="http://schemas.microsoft.com/office/spreadsheetml/2010/11/main" uri="{7E03D99C-DC04-49d9-9315-930204A7B6E9}">
      <x15:timelineRefs>
        <x15:timelineRef r:id="rId5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20</vt:i4>
      </vt:variant>
      <vt:variant>
        <vt:lpstr>Plages nommées</vt:lpstr>
      </vt:variant>
      <vt:variant>
        <vt:i4>21</vt:i4>
      </vt:variant>
    </vt:vector>
  </HeadingPairs>
  <TitlesOfParts>
    <vt:vector size="41" baseType="lpstr">
      <vt:lpstr>Suppression CD</vt:lpstr>
      <vt:lpstr>Base Vendeurs</vt:lpstr>
      <vt:lpstr>Base Sites</vt:lpstr>
      <vt:lpstr>Marges_Marques N 5</vt:lpstr>
      <vt:lpstr>Marges_Vendeurs N 7</vt:lpstr>
      <vt:lpstr>Marges_Sites N 6</vt:lpstr>
      <vt:lpstr>Marges VN recalculées</vt:lpstr>
      <vt:lpstr>Marges VN</vt:lpstr>
      <vt:lpstr>VérifCARBASE</vt:lpstr>
      <vt:lpstr>CLE REPARTITION CELL ENT</vt:lpstr>
      <vt:lpstr>Détails1</vt:lpstr>
      <vt:lpstr>CALCUL RETRO COM</vt:lpstr>
      <vt:lpstr>Détails2</vt:lpstr>
      <vt:lpstr>Détails3</vt:lpstr>
      <vt:lpstr>Marges_VN_Modèles</vt:lpstr>
      <vt:lpstr>Marges_VN_Modèles_unitaire</vt:lpstr>
      <vt:lpstr>Marges_VN_Modèles_unitaire CD</vt:lpstr>
      <vt:lpstr>Marges_VN_Modèles_Equipes</vt:lpstr>
      <vt:lpstr>Marges_VN_Equipes</vt:lpstr>
      <vt:lpstr>Marges_VN_Vendeurs</vt:lpstr>
      <vt:lpstr>'CALCUL RETRO COM'!Impression_des_titres</vt:lpstr>
      <vt:lpstr>'Marges_Marques N 5'!Impression_des_titres</vt:lpstr>
      <vt:lpstr>'Marges_Sites N 6'!Impression_des_titres</vt:lpstr>
      <vt:lpstr>'Marges_Vendeurs N 7'!Impression_des_titres</vt:lpstr>
      <vt:lpstr>Marges_VN_Equipes!Impression_des_titres</vt:lpstr>
      <vt:lpstr>Marges_VN_Modèles!Impression_des_titres</vt:lpstr>
      <vt:lpstr>Marges_VN_Modèles_Equipes!Impression_des_titres</vt:lpstr>
      <vt:lpstr>Marges_VN_Modèles_unitaire!Impression_des_titres</vt:lpstr>
      <vt:lpstr>'Marges_VN_Modèles_unitaire CD'!Impression_des_titres</vt:lpstr>
      <vt:lpstr>Marges_VN_Vendeurs!Impression_des_titres</vt:lpstr>
      <vt:lpstr>'CALCUL RETRO COM'!Zone_d_impression</vt:lpstr>
      <vt:lpstr>'Marges_Marques N 5'!Zone_d_impression</vt:lpstr>
      <vt:lpstr>'Marges_Sites N 6'!Zone_d_impression</vt:lpstr>
      <vt:lpstr>'Marges_Vendeurs N 7'!Zone_d_impression</vt:lpstr>
      <vt:lpstr>Marges_VN_Equipes!Zone_d_impression</vt:lpstr>
      <vt:lpstr>Marges_VN_Modèles!Zone_d_impression</vt:lpstr>
      <vt:lpstr>Marges_VN_Modèles_Equipes!Zone_d_impression</vt:lpstr>
      <vt:lpstr>Marges_VN_Modèles_unitaire!Zone_d_impression</vt:lpstr>
      <vt:lpstr>'Marges_VN_Modèles_unitaire CD'!Zone_d_impression</vt:lpstr>
      <vt:lpstr>Marges_VN_Vendeurs!Zone_d_impression</vt:lpstr>
      <vt:lpstr>VérifCARBASE!Zone_d_impression</vt:lpstr>
    </vt:vector>
  </TitlesOfParts>
  <Company>VALAUTO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rdirectfi</dc:creator>
  <cp:lastModifiedBy>florian</cp:lastModifiedBy>
  <cp:lastPrinted>2026-08-05T18:35:15Z</cp:lastPrinted>
  <dcterms:created xsi:type="dcterms:W3CDTF">2012-04-17T16:21:32Z</dcterms:created>
  <dcterms:modified xsi:type="dcterms:W3CDTF">2026-08-09T19:41:35Z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pSlide_1909392221255.750008[DESTINATION]">
    <vt:lpwstr>Powerpoint, 313</vt:lpwstr>
  </property>
  <property fmtid="{D5CDD505-2E9C-101B-9397-08002B2CF9AE}" pid="3" name="UpSlide_1909392221255.750008[PATH]">
    <vt:lpwstr>\\srvdata\compta\Roncq\Direction Financière\CONTROLE DE GESTION\6- REPORTING\6_Supports Présentation\Résultats Ventes de Véhicules Neufs 07 2022.pptx</vt:lpwstr>
  </property>
  <property fmtid="{D5CDD505-2E9C-101B-9397-08002B2CF9AE}" pid="4" name="UpSlide_2032392221278.526243[DESTINATION]">
    <vt:lpwstr>Powerpoint, 313</vt:lpwstr>
  </property>
  <property fmtid="{D5CDD505-2E9C-101B-9397-08002B2CF9AE}" pid="5" name="UpSlide_2032392221278.526243[PATH]">
    <vt:lpwstr>\\srvdata\compta\Roncq\Direction Financière\CONTROLE DE GESTION\6- REPORTING\6_Supports Présentation\Résultats Ventes de Véhicules Neufs 07 2022.pptx</vt:lpwstr>
  </property>
  <property fmtid="{D5CDD505-2E9C-101B-9397-08002B2CF9AE}" pid="6" name="UpSlide_4100403728107.216772[DESTINATION]">
    <vt:lpwstr>Powerpoint, 313</vt:lpwstr>
  </property>
  <property fmtid="{D5CDD505-2E9C-101B-9397-08002B2CF9AE}" pid="7" name="UpSlide_4100403728107.216772[PATH]">
    <vt:lpwstr>\\srvdata\compta\Roncq\Direction Financière\CONTROLE DE GESTION\6- REPORTING\6_Supports Présentation\Résultats Ventes de Véhicules Neufs 07 2022.pptx</vt:lpwstr>
  </property>
</Properties>
</file>